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EstaPasta_de_trabalho"/>
  <mc:AlternateContent xmlns:mc="http://schemas.openxmlformats.org/markup-compatibility/2006">
    <mc:Choice Requires="x15">
      <x15ac:absPath xmlns:x15ac="http://schemas.microsoft.com/office/spreadsheetml/2010/11/ac" url="D:\2.MEMORIAIS E ORÇAMENTO\"/>
    </mc:Choice>
  </mc:AlternateContent>
  <xr:revisionPtr revIDLastSave="0" documentId="13_ncr:1_{5BB49424-F6F4-4DA2-BE2C-DCEE5ABCABB5}" xr6:coauthVersionLast="47" xr6:coauthVersionMax="47" xr10:uidLastSave="{00000000-0000-0000-0000-000000000000}"/>
  <bookViews>
    <workbookView xWindow="-28920" yWindow="960" windowWidth="29040" windowHeight="15720" firstSheet="5" activeTab="9" xr2:uid="{19C9EB99-3238-4D74-B0FA-C1DB6BEC0188}"/>
    <workbookView xWindow="-28920" yWindow="960" windowWidth="29040" windowHeight="15720" activeTab="2" xr2:uid="{99F16356-7CF3-4049-BE8B-D35BFDAE7677}"/>
  </bookViews>
  <sheets>
    <sheet name="CAPA" sheetId="22" r:id="rId1"/>
    <sheet name="RESUMO" sheetId="2" r:id="rId2"/>
    <sheet name="ORÇAMENTO" sheetId="23" r:id="rId3"/>
    <sheet name="COMPOSIÇÕES" sheetId="7" r:id="rId4"/>
    <sheet name="SINAPI12-24" sheetId="27" state="hidden" r:id="rId5"/>
    <sheet name="BDI-EQUIPAMENTOS" sheetId="28" r:id="rId6"/>
    <sheet name="MEMORIA DE CALCULO" sheetId="25" r:id="rId7"/>
    <sheet name="MAPA DE COTAÇÃO" sheetId="19" r:id="rId8"/>
    <sheet name="BDI - SERVIÇO" sheetId="4" r:id="rId9"/>
    <sheet name="CRONOGRAMA" sheetId="2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ind100" localSheetId="5">#REF!</definedName>
    <definedName name="_ind100" localSheetId="0">#REF!</definedName>
    <definedName name="_ind100" localSheetId="9">#REF!</definedName>
    <definedName name="_ind100" localSheetId="4">#REF!</definedName>
    <definedName name="_ind100">#REF!</definedName>
    <definedName name="_mem2" localSheetId="5">'[1]Mat Asf'!$H$37</definedName>
    <definedName name="_mem2" localSheetId="0">'[1]Mat Asf'!$H$37</definedName>
    <definedName name="_mem2" localSheetId="9">'[1]Mat Asf'!$H$37</definedName>
    <definedName name="_mem2" localSheetId="4">'[2]Mat Asf'!$H$37</definedName>
    <definedName name="_mem2">'[2]Mat Asf'!$H$37</definedName>
    <definedName name="_prd1" localSheetId="5">#REF!</definedName>
    <definedName name="_prd1" localSheetId="0">#REF!</definedName>
    <definedName name="_prd1" localSheetId="9">#REF!</definedName>
    <definedName name="_prd1" localSheetId="4">#REF!</definedName>
    <definedName name="_prd1">#REF!</definedName>
    <definedName name="_prt1" localSheetId="5">#REF!</definedName>
    <definedName name="_prt1" localSheetId="0">#REF!</definedName>
    <definedName name="_prt1" localSheetId="9">#REF!</definedName>
    <definedName name="_prt1" localSheetId="4">#REF!</definedName>
    <definedName name="_prt1">#REF!</definedName>
    <definedName name="_RET1" localSheetId="5">#REF!</definedName>
    <definedName name="_RET1" localSheetId="0">#REF!</definedName>
    <definedName name="_RET1" localSheetId="9">#REF!</definedName>
    <definedName name="_RET1" localSheetId="4">#REF!</definedName>
    <definedName name="_RET1">#REF!</definedName>
    <definedName name="a">#REF!</definedName>
    <definedName name="abc" localSheetId="5">'[3]Aterro PonteSul'!#REF!</definedName>
    <definedName name="abc" localSheetId="9">'[3]Aterro PonteSul'!#REF!</definedName>
    <definedName name="abc" localSheetId="4">'[3]Aterro PonteSul'!#REF!</definedName>
    <definedName name="abc">'[3]Aterro PonteSul'!#REF!</definedName>
    <definedName name="_xlnm.Print_Area" localSheetId="8">'BDI - SERVIÇO'!$B$3:$H$53</definedName>
    <definedName name="_xlnm.Print_Area" localSheetId="0">CAPA!$A$1:$J$45</definedName>
    <definedName name="_xlnm.Print_Area" localSheetId="3">COMPOSIÇÕES!$A$2:$H$442</definedName>
    <definedName name="_xlnm.Print_Area" localSheetId="9">CRONOGRAMA!$A$1:$AQ$40</definedName>
    <definedName name="_xlnm.Print_Area" localSheetId="7">'MAPA DE COTAÇÃO'!$B$6:$K$33</definedName>
    <definedName name="_xlnm.Print_Area" localSheetId="6">'MEMORIA DE CALCULO'!$A$1:$AH$111</definedName>
    <definedName name="_xlnm.Print_Area" localSheetId="2">ORÇAMENTO!$A$1:$CM$549</definedName>
    <definedName name="_xlnm.Print_Area" localSheetId="1">RESUMO!$A$1:$I$50</definedName>
    <definedName name="_xlnm.Print_Area">#REF!</definedName>
    <definedName name="areafog" localSheetId="5">#REF!</definedName>
    <definedName name="areafog" localSheetId="0">#REF!</definedName>
    <definedName name="areafog" localSheetId="9">#REF!</definedName>
    <definedName name="areafog" localSheetId="4">#REF!</definedName>
    <definedName name="areafog">#REF!</definedName>
    <definedName name="areatsd" localSheetId="5">#REF!</definedName>
    <definedName name="areatsd" localSheetId="0">#REF!</definedName>
    <definedName name="areatsd" localSheetId="9">#REF!</definedName>
    <definedName name="areatsd" localSheetId="4">#REF!</definedName>
    <definedName name="areatsd">#REF!</definedName>
    <definedName name="areatss" localSheetId="5">#REF!</definedName>
    <definedName name="areatss" localSheetId="0">#REF!</definedName>
    <definedName name="areatss" localSheetId="9">#REF!</definedName>
    <definedName name="areatss" localSheetId="4">#REF!</definedName>
    <definedName name="areatss">#REF!</definedName>
    <definedName name="aterro" localSheetId="5">'[3]Aterro PonteSul'!#REF!</definedName>
    <definedName name="aterro" localSheetId="9">'[3]Aterro PonteSul'!#REF!</definedName>
    <definedName name="aterro" localSheetId="4">'[3]Aterro PonteSul'!#REF!</definedName>
    <definedName name="aterro">'[3]Aterro PonteSul'!#REF!</definedName>
    <definedName name="bacia" localSheetId="5">#REF!</definedName>
    <definedName name="bacia" localSheetId="0">#REF!</definedName>
    <definedName name="bacia" localSheetId="9">#REF!</definedName>
    <definedName name="bacia" localSheetId="4">#REF!</definedName>
    <definedName name="bacia">#REF!</definedName>
    <definedName name="bbdcc15" localSheetId="5">#REF!</definedName>
    <definedName name="bbdcc15" localSheetId="0">#REF!</definedName>
    <definedName name="bbdcc15" localSheetId="9">#REF!</definedName>
    <definedName name="bbdcc15" localSheetId="4">#REF!</definedName>
    <definedName name="bbdcc15">#REF!</definedName>
    <definedName name="bbdcc20" localSheetId="5">#REF!</definedName>
    <definedName name="bbdcc20" localSheetId="0">#REF!</definedName>
    <definedName name="bbdcc20" localSheetId="9">#REF!</definedName>
    <definedName name="bbdcc20" localSheetId="4">#REF!</definedName>
    <definedName name="bbdcc20">#REF!</definedName>
    <definedName name="bbdcc25" localSheetId="5">#REF!</definedName>
    <definedName name="bbdcc25" localSheetId="0">#REF!</definedName>
    <definedName name="bbdcc25" localSheetId="9">#REF!</definedName>
    <definedName name="bbdcc25" localSheetId="4">#REF!</definedName>
    <definedName name="bbdcc25">#REF!</definedName>
    <definedName name="bbdcc30" localSheetId="5">#REF!</definedName>
    <definedName name="bbdcc30" localSheetId="0">#REF!</definedName>
    <definedName name="bbdcc30" localSheetId="9">#REF!</definedName>
    <definedName name="bbdcc30" localSheetId="4">#REF!</definedName>
    <definedName name="bbdcc30">#REF!</definedName>
    <definedName name="bbdtc04" localSheetId="5">#REF!</definedName>
    <definedName name="bbdtc04" localSheetId="0">#REF!</definedName>
    <definedName name="bbdtc04" localSheetId="9">#REF!</definedName>
    <definedName name="bbdtc04" localSheetId="4">#REF!</definedName>
    <definedName name="bbdtc04">#REF!</definedName>
    <definedName name="bbdtc06" localSheetId="5">#REF!</definedName>
    <definedName name="bbdtc06" localSheetId="0">#REF!</definedName>
    <definedName name="bbdtc06" localSheetId="9">#REF!</definedName>
    <definedName name="bbdtc06" localSheetId="4">#REF!</definedName>
    <definedName name="bbdtc06">#REF!</definedName>
    <definedName name="bbdtc08" localSheetId="5">#REF!</definedName>
    <definedName name="bbdtc08" localSheetId="0">#REF!</definedName>
    <definedName name="bbdtc08" localSheetId="9">#REF!</definedName>
    <definedName name="bbdtc08" localSheetId="4">#REF!</definedName>
    <definedName name="bbdtc08">#REF!</definedName>
    <definedName name="bbdtc10" localSheetId="5">#REF!</definedName>
    <definedName name="bbdtc10" localSheetId="0">#REF!</definedName>
    <definedName name="bbdtc10" localSheetId="9">#REF!</definedName>
    <definedName name="bbdtc10" localSheetId="4">#REF!</definedName>
    <definedName name="bbdtc10">#REF!</definedName>
    <definedName name="bbdtc12" localSheetId="5">#REF!</definedName>
    <definedName name="bbdtc12" localSheetId="0">#REF!</definedName>
    <definedName name="bbdtc12" localSheetId="9">#REF!</definedName>
    <definedName name="bbdtc12" localSheetId="4">#REF!</definedName>
    <definedName name="bbdtc12">#REF!</definedName>
    <definedName name="bbdtc15" localSheetId="5">#REF!</definedName>
    <definedName name="bbdtc15" localSheetId="0">#REF!</definedName>
    <definedName name="bbdtc15" localSheetId="9">#REF!</definedName>
    <definedName name="bbdtc15" localSheetId="4">#REF!</definedName>
    <definedName name="bbdtc15">#REF!</definedName>
    <definedName name="bbscc15" localSheetId="5">#REF!</definedName>
    <definedName name="bbscc15" localSheetId="0">#REF!</definedName>
    <definedName name="bbscc15" localSheetId="9">#REF!</definedName>
    <definedName name="bbscc15" localSheetId="4">#REF!</definedName>
    <definedName name="bbscc15">#REF!</definedName>
    <definedName name="bbscc20" localSheetId="5">#REF!</definedName>
    <definedName name="bbscc20" localSheetId="0">#REF!</definedName>
    <definedName name="bbscc20" localSheetId="9">#REF!</definedName>
    <definedName name="bbscc20" localSheetId="4">#REF!</definedName>
    <definedName name="bbscc20">#REF!</definedName>
    <definedName name="bbscc25" localSheetId="5">#REF!</definedName>
    <definedName name="bbscc25" localSheetId="0">#REF!</definedName>
    <definedName name="bbscc25" localSheetId="9">#REF!</definedName>
    <definedName name="bbscc25" localSheetId="4">#REF!</definedName>
    <definedName name="bbscc25">#REF!</definedName>
    <definedName name="bbscc30" localSheetId="5">#REF!</definedName>
    <definedName name="bbscc30" localSheetId="0">#REF!</definedName>
    <definedName name="bbscc30" localSheetId="9">#REF!</definedName>
    <definedName name="bbscc30" localSheetId="4">#REF!</definedName>
    <definedName name="bbscc30">#REF!</definedName>
    <definedName name="bbstc04" localSheetId="5">#REF!</definedName>
    <definedName name="bbstc04" localSheetId="0">#REF!</definedName>
    <definedName name="bbstc04" localSheetId="9">#REF!</definedName>
    <definedName name="bbstc04" localSheetId="4">#REF!</definedName>
    <definedName name="bbstc04">#REF!</definedName>
    <definedName name="bbstc06" localSheetId="5">#REF!</definedName>
    <definedName name="bbstc06" localSheetId="0">#REF!</definedName>
    <definedName name="bbstc06" localSheetId="9">#REF!</definedName>
    <definedName name="bbstc06" localSheetId="4">#REF!</definedName>
    <definedName name="bbstc06">#REF!</definedName>
    <definedName name="bbstc08" localSheetId="5">#REF!</definedName>
    <definedName name="bbstc08" localSheetId="0">#REF!</definedName>
    <definedName name="bbstc08" localSheetId="9">#REF!</definedName>
    <definedName name="bbstc08" localSheetId="4">#REF!</definedName>
    <definedName name="bbstc08">#REF!</definedName>
    <definedName name="bbstc10" localSheetId="5">#REF!</definedName>
    <definedName name="bbstc10" localSheetId="0">#REF!</definedName>
    <definedName name="bbstc10" localSheetId="9">#REF!</definedName>
    <definedName name="bbstc10" localSheetId="4">#REF!</definedName>
    <definedName name="bbstc10">#REF!</definedName>
    <definedName name="bbstc12" localSheetId="5">#REF!</definedName>
    <definedName name="bbstc12" localSheetId="0">#REF!</definedName>
    <definedName name="bbstc12" localSheetId="9">#REF!</definedName>
    <definedName name="bbstc12" localSheetId="4">#REF!</definedName>
    <definedName name="bbstc12">#REF!</definedName>
    <definedName name="bbstc15" localSheetId="5">#REF!</definedName>
    <definedName name="bbstc15" localSheetId="0">#REF!</definedName>
    <definedName name="bbstc15" localSheetId="9">#REF!</definedName>
    <definedName name="bbstc15" localSheetId="4">#REF!</definedName>
    <definedName name="bbstc15">#REF!</definedName>
    <definedName name="bbtcc15" localSheetId="5">[3]DMT_EV!#REF!</definedName>
    <definedName name="bbtcc15" localSheetId="9">[3]DMT_EV!#REF!</definedName>
    <definedName name="bbtcc15" localSheetId="4">[3]DMT_EV!#REF!</definedName>
    <definedName name="bbtcc15">[3]DMT_EV!#REF!</definedName>
    <definedName name="bbtcc20" localSheetId="5">[3]DMT_EV!#REF!</definedName>
    <definedName name="bbtcc20" localSheetId="9">[3]DMT_EV!#REF!</definedName>
    <definedName name="bbtcc20" localSheetId="4">[3]DMT_EV!#REF!</definedName>
    <definedName name="bbtcc20">[3]DMT_EV!#REF!</definedName>
    <definedName name="bbtcc25">[3]DMT_EV!#REF!</definedName>
    <definedName name="bbtcc30">[3]DMT_EV!#REF!</definedName>
    <definedName name="bbttc04" localSheetId="5">#REF!</definedName>
    <definedName name="bbttc04" localSheetId="0">#REF!</definedName>
    <definedName name="bbttc04" localSheetId="9">#REF!</definedName>
    <definedName name="bbttc04" localSheetId="4">#REF!</definedName>
    <definedName name="bbttc04">#REF!</definedName>
    <definedName name="bbttc06" localSheetId="5">#REF!</definedName>
    <definedName name="bbttc06" localSheetId="0">#REF!</definedName>
    <definedName name="bbttc06" localSheetId="9">#REF!</definedName>
    <definedName name="bbttc06" localSheetId="4">#REF!</definedName>
    <definedName name="bbttc06">#REF!</definedName>
    <definedName name="bbttc08" localSheetId="5">#REF!</definedName>
    <definedName name="bbttc08" localSheetId="0">#REF!</definedName>
    <definedName name="bbttc08" localSheetId="9">#REF!</definedName>
    <definedName name="bbttc08" localSheetId="4">#REF!</definedName>
    <definedName name="bbttc08">#REF!</definedName>
    <definedName name="bbttc10" localSheetId="5">#REF!</definedName>
    <definedName name="bbttc10" localSheetId="0">#REF!</definedName>
    <definedName name="bbttc10" localSheetId="9">#REF!</definedName>
    <definedName name="bbttc10" localSheetId="4">#REF!</definedName>
    <definedName name="bbttc10">#REF!</definedName>
    <definedName name="bbttc12" localSheetId="5">#REF!</definedName>
    <definedName name="bbttc12" localSheetId="0">#REF!</definedName>
    <definedName name="bbttc12" localSheetId="9">#REF!</definedName>
    <definedName name="bbttc12" localSheetId="4">#REF!</definedName>
    <definedName name="bbttc12">#REF!</definedName>
    <definedName name="bbttc15" localSheetId="5">#REF!</definedName>
    <definedName name="bbttc15" localSheetId="0">#REF!</definedName>
    <definedName name="bbttc15" localSheetId="9">#REF!</definedName>
    <definedName name="bbttc15" localSheetId="4">#REF!</definedName>
    <definedName name="bbttc15">#REF!</definedName>
    <definedName name="BDI.Opcao" localSheetId="5" hidden="1">[4]DADOS!$F$18</definedName>
    <definedName name="BDI.Opcao" localSheetId="9" hidden="1">[4]DADOS!$F$18</definedName>
    <definedName name="BDI.Opcao" localSheetId="4" hidden="1">[4]DADOS!$F$18</definedName>
    <definedName name="BDI.Opcao" hidden="1">[5]DADOS!$F$18</definedName>
    <definedName name="BDI.TipoObra" localSheetId="5" hidden="1">[4]BDI!$A$138:$A$146</definedName>
    <definedName name="BDI.TipoObra" localSheetId="9" hidden="1">[4]BDI!$A$138:$A$146</definedName>
    <definedName name="BDI.TipoObra" localSheetId="4" hidden="1">[6]BDI!$A$138:$A$146</definedName>
    <definedName name="BDI.TipoObra" hidden="1">[5]BDI!$A$138:$A$146</definedName>
    <definedName name="betume" localSheetId="5">#REF!</definedName>
    <definedName name="betume" localSheetId="0">#REF!</definedName>
    <definedName name="betume" localSheetId="9">#REF!</definedName>
    <definedName name="betume" localSheetId="4">#REF!</definedName>
    <definedName name="betume">#REF!</definedName>
    <definedName name="cabeca" localSheetId="5">#REF!</definedName>
    <definedName name="cabeca" localSheetId="0">#REF!</definedName>
    <definedName name="cabeca" localSheetId="9">#REF!</definedName>
    <definedName name="cabeca" localSheetId="4">#REF!</definedName>
    <definedName name="cabeca">#REF!</definedName>
    <definedName name="cabeca1" localSheetId="5">#REF!</definedName>
    <definedName name="cabeca1" localSheetId="0">#REF!</definedName>
    <definedName name="cabeca1" localSheetId="9">#REF!</definedName>
    <definedName name="cabeca1" localSheetId="4">#REF!</definedName>
    <definedName name="cabeca1">#REF!</definedName>
    <definedName name="cabeçalho" localSheetId="5">#REF!</definedName>
    <definedName name="cabeçalho" localSheetId="0">#REF!</definedName>
    <definedName name="cabeçalho" localSheetId="9">#REF!</definedName>
    <definedName name="cabeçalho" localSheetId="4">#REF!</definedName>
    <definedName name="cabeçalho">#REF!</definedName>
    <definedName name="cabeçalho1" localSheetId="5">#REF!</definedName>
    <definedName name="cabeçalho1" localSheetId="0">#REF!</definedName>
    <definedName name="cabeçalho1" localSheetId="9">#REF!</definedName>
    <definedName name="cabeçalho1" localSheetId="4">#REF!</definedName>
    <definedName name="cabeçalho1">#REF!</definedName>
    <definedName name="cbdcc15" localSheetId="5">#REF!</definedName>
    <definedName name="cbdcc15" localSheetId="0">#REF!</definedName>
    <definedName name="cbdcc15" localSheetId="9">#REF!</definedName>
    <definedName name="cbdcc15" localSheetId="4">#REF!</definedName>
    <definedName name="cbdcc15">#REF!</definedName>
    <definedName name="cbdcc20" localSheetId="5">#REF!</definedName>
    <definedName name="cbdcc20" localSheetId="0">#REF!</definedName>
    <definedName name="cbdcc20" localSheetId="9">#REF!</definedName>
    <definedName name="cbdcc20" localSheetId="4">#REF!</definedName>
    <definedName name="cbdcc20">#REF!</definedName>
    <definedName name="cbdcc25" localSheetId="5">#REF!</definedName>
    <definedName name="cbdcc25" localSheetId="0">#REF!</definedName>
    <definedName name="cbdcc25" localSheetId="9">#REF!</definedName>
    <definedName name="cbdcc25" localSheetId="4">#REF!</definedName>
    <definedName name="cbdcc25">#REF!</definedName>
    <definedName name="cbdcc30" localSheetId="5">#REF!</definedName>
    <definedName name="cbdcc30" localSheetId="0">#REF!</definedName>
    <definedName name="cbdcc30" localSheetId="9">#REF!</definedName>
    <definedName name="cbdcc30" localSheetId="4">#REF!</definedName>
    <definedName name="cbdcc30">#REF!</definedName>
    <definedName name="cbdtc04" localSheetId="5">#REF!</definedName>
    <definedName name="cbdtc04" localSheetId="0">#REF!</definedName>
    <definedName name="cbdtc04" localSheetId="9">#REF!</definedName>
    <definedName name="cbdtc04" localSheetId="4">#REF!</definedName>
    <definedName name="cbdtc04">#REF!</definedName>
    <definedName name="cbdtc06" localSheetId="5">#REF!</definedName>
    <definedName name="cbdtc06" localSheetId="0">#REF!</definedName>
    <definedName name="cbdtc06" localSheetId="9">#REF!</definedName>
    <definedName name="cbdtc06" localSheetId="4">#REF!</definedName>
    <definedName name="cbdtc06">#REF!</definedName>
    <definedName name="cbdtc08" localSheetId="5">#REF!</definedName>
    <definedName name="cbdtc08" localSheetId="0">#REF!</definedName>
    <definedName name="cbdtc08" localSheetId="9">#REF!</definedName>
    <definedName name="cbdtc08" localSheetId="4">#REF!</definedName>
    <definedName name="cbdtc08">#REF!</definedName>
    <definedName name="cbdtc10" localSheetId="5">#REF!</definedName>
    <definedName name="cbdtc10" localSheetId="0">#REF!</definedName>
    <definedName name="cbdtc10" localSheetId="9">#REF!</definedName>
    <definedName name="cbdtc10" localSheetId="4">#REF!</definedName>
    <definedName name="cbdtc10">#REF!</definedName>
    <definedName name="cbdtc12" localSheetId="5">#REF!</definedName>
    <definedName name="cbdtc12" localSheetId="0">#REF!</definedName>
    <definedName name="cbdtc12" localSheetId="9">#REF!</definedName>
    <definedName name="cbdtc12" localSheetId="4">#REF!</definedName>
    <definedName name="cbdtc12">#REF!</definedName>
    <definedName name="cbdtc15" localSheetId="5">#REF!</definedName>
    <definedName name="cbdtc15" localSheetId="0">#REF!</definedName>
    <definedName name="cbdtc15" localSheetId="9">#REF!</definedName>
    <definedName name="cbdtc15" localSheetId="4">#REF!</definedName>
    <definedName name="cbdtc15">#REF!</definedName>
    <definedName name="cbscc15" localSheetId="5">#REF!</definedName>
    <definedName name="cbscc15" localSheetId="0">#REF!</definedName>
    <definedName name="cbscc15" localSheetId="9">#REF!</definedName>
    <definedName name="cbscc15" localSheetId="4">#REF!</definedName>
    <definedName name="cbscc15">#REF!</definedName>
    <definedName name="cbscc20" localSheetId="5">#REF!</definedName>
    <definedName name="cbscc20" localSheetId="0">#REF!</definedName>
    <definedName name="cbscc20" localSheetId="9">#REF!</definedName>
    <definedName name="cbscc20" localSheetId="4">#REF!</definedName>
    <definedName name="cbscc20">#REF!</definedName>
    <definedName name="cbscc25" localSheetId="5">#REF!</definedName>
    <definedName name="cbscc25" localSheetId="0">#REF!</definedName>
    <definedName name="cbscc25" localSheetId="9">#REF!</definedName>
    <definedName name="cbscc25" localSheetId="4">#REF!</definedName>
    <definedName name="cbscc25">#REF!</definedName>
    <definedName name="cbscc30" localSheetId="5">#REF!</definedName>
    <definedName name="cbscc30" localSheetId="0">#REF!</definedName>
    <definedName name="cbscc30" localSheetId="9">#REF!</definedName>
    <definedName name="cbscc30" localSheetId="4">#REF!</definedName>
    <definedName name="cbscc30">#REF!</definedName>
    <definedName name="cbstc04" localSheetId="5">#REF!</definedName>
    <definedName name="cbstc04" localSheetId="0">#REF!</definedName>
    <definedName name="cbstc04" localSheetId="9">#REF!</definedName>
    <definedName name="cbstc04" localSheetId="4">#REF!</definedName>
    <definedName name="cbstc04">#REF!</definedName>
    <definedName name="cbstc06" localSheetId="5">#REF!</definedName>
    <definedName name="cbstc06" localSheetId="0">#REF!</definedName>
    <definedName name="cbstc06" localSheetId="9">#REF!</definedName>
    <definedName name="cbstc06" localSheetId="4">#REF!</definedName>
    <definedName name="cbstc06">#REF!</definedName>
    <definedName name="cbstc08" localSheetId="5">#REF!</definedName>
    <definedName name="cbstc08" localSheetId="0">#REF!</definedName>
    <definedName name="cbstc08" localSheetId="9">#REF!</definedName>
    <definedName name="cbstc08" localSheetId="4">#REF!</definedName>
    <definedName name="cbstc08">#REF!</definedName>
    <definedName name="cbstc10" localSheetId="5">#REF!</definedName>
    <definedName name="cbstc10" localSheetId="0">#REF!</definedName>
    <definedName name="cbstc10" localSheetId="9">#REF!</definedName>
    <definedName name="cbstc10" localSheetId="4">#REF!</definedName>
    <definedName name="cbstc10">#REF!</definedName>
    <definedName name="cbstc12" localSheetId="5">#REF!</definedName>
    <definedName name="cbstc12" localSheetId="0">#REF!</definedName>
    <definedName name="cbstc12" localSheetId="9">#REF!</definedName>
    <definedName name="cbstc12" localSheetId="4">#REF!</definedName>
    <definedName name="cbstc12">#REF!</definedName>
    <definedName name="cbstc15" localSheetId="5">#REF!</definedName>
    <definedName name="cbstc15" localSheetId="0">#REF!</definedName>
    <definedName name="cbstc15" localSheetId="9">#REF!</definedName>
    <definedName name="cbstc15" localSheetId="4">#REF!</definedName>
    <definedName name="cbstc15">#REF!</definedName>
    <definedName name="cbtcc15" localSheetId="5">[3]DMT_EV!#REF!</definedName>
    <definedName name="cbtcc15" localSheetId="9">[3]DMT_EV!#REF!</definedName>
    <definedName name="cbtcc15" localSheetId="4">[3]DMT_EV!#REF!</definedName>
    <definedName name="cbtcc15">[3]DMT_EV!#REF!</definedName>
    <definedName name="cbtcc20" localSheetId="5">[3]DMT_EV!#REF!</definedName>
    <definedName name="cbtcc20" localSheetId="9">[3]DMT_EV!#REF!</definedName>
    <definedName name="cbtcc20" localSheetId="4">[3]DMT_EV!#REF!</definedName>
    <definedName name="cbtcc20">[3]DMT_EV!#REF!</definedName>
    <definedName name="cbtcc25">[3]DMT_EV!#REF!</definedName>
    <definedName name="cbtcc30">[3]DMT_EV!#REF!</definedName>
    <definedName name="cbttc04" localSheetId="5">#REF!</definedName>
    <definedName name="cbttc04" localSheetId="0">#REF!</definedName>
    <definedName name="cbttc04" localSheetId="9">#REF!</definedName>
    <definedName name="cbttc04" localSheetId="4">#REF!</definedName>
    <definedName name="cbttc04">#REF!</definedName>
    <definedName name="cbttc06" localSheetId="5">#REF!</definedName>
    <definedName name="cbttc06" localSheetId="0">#REF!</definedName>
    <definedName name="cbttc06" localSheetId="9">#REF!</definedName>
    <definedName name="cbttc06" localSheetId="4">#REF!</definedName>
    <definedName name="cbttc06">#REF!</definedName>
    <definedName name="cbttc08" localSheetId="5">#REF!</definedName>
    <definedName name="cbttc08" localSheetId="0">#REF!</definedName>
    <definedName name="cbttc08" localSheetId="9">#REF!</definedName>
    <definedName name="cbttc08" localSheetId="4">#REF!</definedName>
    <definedName name="cbttc08">#REF!</definedName>
    <definedName name="cbttc10" localSheetId="5">#REF!</definedName>
    <definedName name="cbttc10" localSheetId="0">#REF!</definedName>
    <definedName name="cbttc10" localSheetId="9">#REF!</definedName>
    <definedName name="cbttc10" localSheetId="4">#REF!</definedName>
    <definedName name="cbttc10">#REF!</definedName>
    <definedName name="cbttc12" localSheetId="5">#REF!</definedName>
    <definedName name="cbttc12" localSheetId="0">#REF!</definedName>
    <definedName name="cbttc12" localSheetId="9">#REF!</definedName>
    <definedName name="cbttc12" localSheetId="4">#REF!</definedName>
    <definedName name="cbttc12">#REF!</definedName>
    <definedName name="cbttc15" localSheetId="5">#REF!</definedName>
    <definedName name="cbttc15" localSheetId="0">#REF!</definedName>
    <definedName name="cbttc15" localSheetId="9">#REF!</definedName>
    <definedName name="cbttc15" localSheetId="4">#REF!</definedName>
    <definedName name="cbttc15">#REF!</definedName>
    <definedName name="ccerca" localSheetId="5">#REF!</definedName>
    <definedName name="ccerca" localSheetId="0">#REF!</definedName>
    <definedName name="ccerca" localSheetId="9">#REF!</definedName>
    <definedName name="ccerca" localSheetId="4">#REF!</definedName>
    <definedName name="ccerca">#REF!</definedName>
    <definedName name="cesar" localSheetId="5">#REF!</definedName>
    <definedName name="cesar" localSheetId="0">#REF!</definedName>
    <definedName name="cesar" localSheetId="9">#REF!</definedName>
    <definedName name="cesar" localSheetId="4">#REF!</definedName>
    <definedName name="cesar">#REF!</definedName>
    <definedName name="cm_30" localSheetId="5">#REF!</definedName>
    <definedName name="cm_30" localSheetId="0">#REF!</definedName>
    <definedName name="cm_30" localSheetId="9">#REF!</definedName>
    <definedName name="cm_30" localSheetId="4">#REF!</definedName>
    <definedName name="cm_30">#REF!</definedName>
    <definedName name="comp_nãodesonerada">[7]comp_nãodesonerada!$A$1:$D$6984</definedName>
    <definedName name="comp100" localSheetId="5">#REF!</definedName>
    <definedName name="comp100" localSheetId="0">#REF!</definedName>
    <definedName name="comp100" localSheetId="9">#REF!</definedName>
    <definedName name="comp100" localSheetId="4">#REF!</definedName>
    <definedName name="comp100">#REF!</definedName>
    <definedName name="comp95" localSheetId="5">#REF!</definedName>
    <definedName name="comp95" localSheetId="0">#REF!</definedName>
    <definedName name="comp95" localSheetId="9">#REF!</definedName>
    <definedName name="comp95" localSheetId="4">#REF!</definedName>
    <definedName name="comp95">#REF!</definedName>
    <definedName name="compala" localSheetId="5">#REF!</definedName>
    <definedName name="compala" localSheetId="0">#REF!</definedName>
    <definedName name="compala" localSheetId="9">#REF!</definedName>
    <definedName name="compala" localSheetId="4">#REF!</definedName>
    <definedName name="compala">#REF!</definedName>
    <definedName name="COMPOS" localSheetId="5">[8]Plan1!$A$2:$D$4073</definedName>
    <definedName name="COMPOS" localSheetId="9">[8]Plan1!$A$2:$D$4073</definedName>
    <definedName name="COMPOS" localSheetId="4">[8]Plan1!$A$2:$D$4073</definedName>
    <definedName name="COMPOS">[9]Plan1!$A$2:$D$4073</definedName>
    <definedName name="conap" localSheetId="5">#REF!</definedName>
    <definedName name="conap" localSheetId="0">#REF!</definedName>
    <definedName name="conap" localSheetId="9">#REF!</definedName>
    <definedName name="conap" localSheetId="4">#REF!</definedName>
    <definedName name="conap">#REF!</definedName>
    <definedName name="conass" localSheetId="5">#REF!</definedName>
    <definedName name="conass" localSheetId="0">#REF!</definedName>
    <definedName name="conass" localSheetId="9">#REF!</definedName>
    <definedName name="conass" localSheetId="4">#REF!</definedName>
    <definedName name="conass">#REF!</definedName>
    <definedName name="connum" localSheetId="5">#REF!</definedName>
    <definedName name="connum" localSheetId="0">#REF!</definedName>
    <definedName name="connum" localSheetId="9">#REF!</definedName>
    <definedName name="connum" localSheetId="4">#REF!</definedName>
    <definedName name="connum">#REF!</definedName>
    <definedName name="conpro" localSheetId="5">#REF!</definedName>
    <definedName name="conpro" localSheetId="0">#REF!</definedName>
    <definedName name="conpro" localSheetId="9">#REF!</definedName>
    <definedName name="conpro" localSheetId="4">#REF!</definedName>
    <definedName name="conpro">#REF!</definedName>
    <definedName name="contrato" localSheetId="5">#REF!</definedName>
    <definedName name="contrato" localSheetId="0">#REF!</definedName>
    <definedName name="contrato" localSheetId="9">#REF!</definedName>
    <definedName name="contrato" localSheetId="4">#REF!</definedName>
    <definedName name="contrato">#REF!</definedName>
    <definedName name="corte" localSheetId="5">#REF!</definedName>
    <definedName name="corte" localSheetId="0">#REF!</definedName>
    <definedName name="corte" localSheetId="9">#REF!</definedName>
    <definedName name="corte" localSheetId="4">#REF!</definedName>
    <definedName name="corte">#REF!</definedName>
    <definedName name="DATA" localSheetId="5">#REF!</definedName>
    <definedName name="DATA" localSheetId="0">#REF!</definedName>
    <definedName name="DATA" localSheetId="9">#REF!</definedName>
    <definedName name="DATA" localSheetId="4">#REF!</definedName>
    <definedName name="DATA">#REF!</definedName>
    <definedName name="defensa" localSheetId="5">#REF!</definedName>
    <definedName name="defensa" localSheetId="0">#REF!</definedName>
    <definedName name="defensa" localSheetId="9">#REF!</definedName>
    <definedName name="defensa" localSheetId="4">#REF!</definedName>
    <definedName name="defensa">#REF!</definedName>
    <definedName name="DESONERACAO" localSheetId="5" hidden="1">IF(OR('BDI-EQUIPAMENTOS'!Import.Desoneracao="DESONERADO",'BDI-EQUIPAMENTOS'!Import.Desoneracao="SIM"),"SIM","NÃO")</definedName>
    <definedName name="DESONERACAO" localSheetId="9" hidden="1">IF(OR(CRONOGRAMA!Import.Desoneracao="DESONERADO",CRONOGRAMA!Import.Desoneracao="SIM"),"SIM","NÃO")</definedName>
    <definedName name="DESONERACAO" localSheetId="4" hidden="1">IF(OR('SINAPI12-24'!Import.Desoneracao="DESONERADO",'SINAPI12-24'!Import.Desoneracao="SIM"),"SIM","NÃO")</definedName>
    <definedName name="DESONERACAO" hidden="1">IF(OR(Import.Desoneracao="DESONERADO",Import.Desoneracao="SIM"),"SIM","NÃO")</definedName>
    <definedName name="dmt_1000" localSheetId="5">#REF!</definedName>
    <definedName name="dmt_1000" localSheetId="0">#REF!</definedName>
    <definedName name="dmt_1000" localSheetId="9">#REF!</definedName>
    <definedName name="dmt_1000" localSheetId="4">#REF!</definedName>
    <definedName name="dmt_1000">#REF!</definedName>
    <definedName name="dmt_1200" localSheetId="5">#REF!</definedName>
    <definedName name="dmt_1200" localSheetId="0">#REF!</definedName>
    <definedName name="dmt_1200" localSheetId="9">#REF!</definedName>
    <definedName name="dmt_1200" localSheetId="4">#REF!</definedName>
    <definedName name="dmt_1200">#REF!</definedName>
    <definedName name="dmt_1400" localSheetId="5">#REF!</definedName>
    <definedName name="dmt_1400" localSheetId="0">#REF!</definedName>
    <definedName name="dmt_1400" localSheetId="9">#REF!</definedName>
    <definedName name="dmt_1400" localSheetId="4">#REF!</definedName>
    <definedName name="dmt_1400">#REF!</definedName>
    <definedName name="dmt_200" localSheetId="5">#REF!</definedName>
    <definedName name="dmt_200" localSheetId="0">#REF!</definedName>
    <definedName name="dmt_200" localSheetId="9">#REF!</definedName>
    <definedName name="dmt_200" localSheetId="4">#REF!</definedName>
    <definedName name="dmt_200">#REF!</definedName>
    <definedName name="dmt_400" localSheetId="5">#REF!</definedName>
    <definedName name="dmt_400" localSheetId="0">#REF!</definedName>
    <definedName name="dmt_400" localSheetId="9">#REF!</definedName>
    <definedName name="dmt_400" localSheetId="4">#REF!</definedName>
    <definedName name="dmt_400">#REF!</definedName>
    <definedName name="dmt_50" localSheetId="5">#REF!</definedName>
    <definedName name="dmt_50" localSheetId="0">#REF!</definedName>
    <definedName name="dmt_50" localSheetId="9">#REF!</definedName>
    <definedName name="dmt_50" localSheetId="4">#REF!</definedName>
    <definedName name="dmt_50">#REF!</definedName>
    <definedName name="dmt_600" localSheetId="5">#REF!</definedName>
    <definedName name="dmt_600" localSheetId="0">#REF!</definedName>
    <definedName name="dmt_600" localSheetId="9">#REF!</definedName>
    <definedName name="dmt_600" localSheetId="4">#REF!</definedName>
    <definedName name="dmt_600">#REF!</definedName>
    <definedName name="dmt_800" localSheetId="5">#REF!</definedName>
    <definedName name="dmt_800" localSheetId="0">#REF!</definedName>
    <definedName name="dmt_800" localSheetId="9">#REF!</definedName>
    <definedName name="dmt_800" localSheetId="4">#REF!</definedName>
    <definedName name="dmt_800">#REF!</definedName>
    <definedName name="drena" localSheetId="5">#REF!</definedName>
    <definedName name="drena" localSheetId="0">#REF!</definedName>
    <definedName name="drena" localSheetId="9">#REF!</definedName>
    <definedName name="drena" localSheetId="4">#REF!</definedName>
    <definedName name="drena">#REF!</definedName>
    <definedName name="dreno" localSheetId="5">#REF!</definedName>
    <definedName name="dreno" localSheetId="0">#REF!</definedName>
    <definedName name="dreno" localSheetId="9">#REF!</definedName>
    <definedName name="dreno" localSheetId="4">#REF!</definedName>
    <definedName name="dreno">#REF!</definedName>
    <definedName name="dtipo1" localSheetId="5">#REF!</definedName>
    <definedName name="dtipo1" localSheetId="0">#REF!</definedName>
    <definedName name="dtipo1" localSheetId="9">#REF!</definedName>
    <definedName name="dtipo1" localSheetId="4">#REF!</definedName>
    <definedName name="dtipo1">#REF!</definedName>
    <definedName name="dtipo2" localSheetId="5">#REF!</definedName>
    <definedName name="dtipo2" localSheetId="0">#REF!</definedName>
    <definedName name="dtipo2" localSheetId="9">#REF!</definedName>
    <definedName name="dtipo2" localSheetId="4">#REF!</definedName>
    <definedName name="dtipo2">#REF!</definedName>
    <definedName name="empo2" localSheetId="5">#REF!</definedName>
    <definedName name="empo2" localSheetId="0">#REF!</definedName>
    <definedName name="empo2" localSheetId="9">#REF!</definedName>
    <definedName name="empo2" localSheetId="4">#REF!</definedName>
    <definedName name="empo2">#REF!</definedName>
    <definedName name="Empola2" localSheetId="5">#REF!</definedName>
    <definedName name="Empola2" localSheetId="0">#REF!</definedName>
    <definedName name="Empola2" localSheetId="9">#REF!</definedName>
    <definedName name="Empola2" localSheetId="4">#REF!</definedName>
    <definedName name="Empola2">#REF!</definedName>
    <definedName name="Empolo2" localSheetId="5">#REF!</definedName>
    <definedName name="Empolo2" localSheetId="0">#REF!</definedName>
    <definedName name="Empolo2" localSheetId="9">#REF!</definedName>
    <definedName name="Empolo2" localSheetId="4">#REF!</definedName>
    <definedName name="Empolo2">#REF!</definedName>
    <definedName name="empolo3" localSheetId="5">#REF!</definedName>
    <definedName name="empolo3" localSheetId="0">#REF!</definedName>
    <definedName name="empolo3" localSheetId="9">#REF!</definedName>
    <definedName name="empolo3" localSheetId="4">#REF!</definedName>
    <definedName name="empolo3">#REF!</definedName>
    <definedName name="EMPRESAS">OFFSET('[10]Mapa de Cotação'!$B$23,1,0):OFFSET('[10]Mapa de Cotação'!$H$42,-1,0)</definedName>
    <definedName name="eng" localSheetId="5">'[1]Mat Asf'!$C$36</definedName>
    <definedName name="eng" localSheetId="0">'[1]Mat Asf'!$C$36</definedName>
    <definedName name="eng" localSheetId="9">'[1]Mat Asf'!$C$36</definedName>
    <definedName name="eng" localSheetId="4">'[2]Mat Asf'!$C$36</definedName>
    <definedName name="eng">'[2]Mat Asf'!$C$36</definedName>
    <definedName name="engfiscal" localSheetId="5">#REF!</definedName>
    <definedName name="engfiscal" localSheetId="0">#REF!</definedName>
    <definedName name="engfiscal" localSheetId="9">#REF!</definedName>
    <definedName name="engfiscal" localSheetId="4">#REF!</definedName>
    <definedName name="engfiscal">#REF!</definedName>
    <definedName name="engm1" localSheetId="5">#REF!</definedName>
    <definedName name="engm1" localSheetId="0">#REF!</definedName>
    <definedName name="engm1" localSheetId="9">#REF!</definedName>
    <definedName name="engm1" localSheetId="4">#REF!</definedName>
    <definedName name="engm1">#REF!</definedName>
    <definedName name="engm2" localSheetId="5">#REF!</definedName>
    <definedName name="engm2" localSheetId="0">#REF!</definedName>
    <definedName name="engm2" localSheetId="9">#REF!</definedName>
    <definedName name="engm2" localSheetId="4">#REF!</definedName>
    <definedName name="engm2">#REF!</definedName>
    <definedName name="engmds" localSheetId="5">#REF!</definedName>
    <definedName name="engmds" localSheetId="0">#REF!</definedName>
    <definedName name="engmds" localSheetId="9">#REF!</definedName>
    <definedName name="engmds" localSheetId="4">#REF!</definedName>
    <definedName name="engmds">#REF!</definedName>
    <definedName name="escavd" localSheetId="5">#REF!</definedName>
    <definedName name="escavd" localSheetId="0">#REF!</definedName>
    <definedName name="escavd" localSheetId="9">#REF!</definedName>
    <definedName name="escavd" localSheetId="4">#REF!</definedName>
    <definedName name="escavd">#REF!</definedName>
    <definedName name="escavgd" localSheetId="5">#REF!</definedName>
    <definedName name="escavgd" localSheetId="0">#REF!</definedName>
    <definedName name="escavgd" localSheetId="9">#REF!</definedName>
    <definedName name="escavgd" localSheetId="4">#REF!</definedName>
    <definedName name="escavgd">#REF!</definedName>
    <definedName name="escavgs" localSheetId="5">#REF!</definedName>
    <definedName name="escavgs" localSheetId="0">#REF!</definedName>
    <definedName name="escavgs" localSheetId="9">#REF!</definedName>
    <definedName name="escavgs" localSheetId="4">#REF!</definedName>
    <definedName name="escavgs">#REF!</definedName>
    <definedName name="escavgt" localSheetId="5">[3]DMT_EV!#REF!</definedName>
    <definedName name="escavgt" localSheetId="9">[3]DMT_EV!#REF!</definedName>
    <definedName name="escavgt" localSheetId="4">[3]DMT_EV!#REF!</definedName>
    <definedName name="escavgt">[3]DMT_EV!#REF!</definedName>
    <definedName name="escavs" localSheetId="5">#REF!</definedName>
    <definedName name="escavs" localSheetId="0">#REF!</definedName>
    <definedName name="escavs" localSheetId="9">#REF!</definedName>
    <definedName name="escavs" localSheetId="4">#REF!</definedName>
    <definedName name="escavs">#REF!</definedName>
    <definedName name="escavt" localSheetId="5">#REF!</definedName>
    <definedName name="escavt" localSheetId="0">#REF!</definedName>
    <definedName name="escavt" localSheetId="9">#REF!</definedName>
    <definedName name="escavt" localSheetId="4">#REF!</definedName>
    <definedName name="escavt">#REF!</definedName>
    <definedName name="etipo1" localSheetId="5">#REF!</definedName>
    <definedName name="etipo1" localSheetId="0">#REF!</definedName>
    <definedName name="etipo1" localSheetId="9">#REF!</definedName>
    <definedName name="etipo1" localSheetId="4">#REF!</definedName>
    <definedName name="etipo1">#REF!</definedName>
    <definedName name="etipo2" localSheetId="5">#REF!</definedName>
    <definedName name="etipo2" localSheetId="0">#REF!</definedName>
    <definedName name="etipo2" localSheetId="9">#REF!</definedName>
    <definedName name="etipo2" localSheetId="4">#REF!</definedName>
    <definedName name="etipo2">#REF!</definedName>
    <definedName name="faixa" localSheetId="5">#REF!</definedName>
    <definedName name="faixa" localSheetId="0">#REF!</definedName>
    <definedName name="faixa" localSheetId="9">#REF!</definedName>
    <definedName name="faixa" localSheetId="4">#REF!</definedName>
    <definedName name="faixa">#REF!</definedName>
    <definedName name="fator100" localSheetId="5">#REF!</definedName>
    <definedName name="fator100" localSheetId="0">#REF!</definedName>
    <definedName name="fator100" localSheetId="9">#REF!</definedName>
    <definedName name="fator100" localSheetId="4">#REF!</definedName>
    <definedName name="fator100">#REF!</definedName>
    <definedName name="fator50" localSheetId="5">#REF!</definedName>
    <definedName name="fator50" localSheetId="0">#REF!</definedName>
    <definedName name="fator50" localSheetId="9">#REF!</definedName>
    <definedName name="fator50" localSheetId="4">#REF!</definedName>
    <definedName name="fator50">#REF!</definedName>
    <definedName name="fdreno" localSheetId="5">#REF!</definedName>
    <definedName name="fdreno" localSheetId="0">#REF!</definedName>
    <definedName name="fdreno" localSheetId="9">#REF!</definedName>
    <definedName name="fdreno" localSheetId="4">#REF!</definedName>
    <definedName name="fdreno">#REF!</definedName>
    <definedName name="fgdft" localSheetId="5">[3]DMT_EV!#REF!</definedName>
    <definedName name="fgdft" localSheetId="9">[3]DMT_EV!#REF!</definedName>
    <definedName name="fgdft">[3]DMT_EV!#REF!</definedName>
    <definedName name="fir" localSheetId="5">[11]RELATÓRIO!$B$12</definedName>
    <definedName name="fir" localSheetId="9">[11]RELATÓRIO!$B$12</definedName>
    <definedName name="fir" localSheetId="4">[11]RELATÓRIO!$B$12</definedName>
    <definedName name="fir">[12]RELATÓRIO!$B$12</definedName>
    <definedName name="firma" localSheetId="5">#REF!</definedName>
    <definedName name="firma" localSheetId="0">#REF!</definedName>
    <definedName name="firma" localSheetId="9">#REF!</definedName>
    <definedName name="firma" localSheetId="4">#REF!</definedName>
    <definedName name="firma">#REF!</definedName>
    <definedName name="foac" localSheetId="5">#REF!</definedName>
    <definedName name="foac" localSheetId="0">#REF!</definedName>
    <definedName name="foac" localSheetId="9">#REF!</definedName>
    <definedName name="foac" localSheetId="4">#REF!</definedName>
    <definedName name="foac">#REF!</definedName>
    <definedName name="foae" localSheetId="5">#REF!</definedName>
    <definedName name="foae" localSheetId="0">#REF!</definedName>
    <definedName name="foae" localSheetId="9">#REF!</definedName>
    <definedName name="foae" localSheetId="4">#REF!</definedName>
    <definedName name="foae">#REF!</definedName>
    <definedName name="foc" localSheetId="5">#REF!</definedName>
    <definedName name="foc" localSheetId="0">#REF!</definedName>
    <definedName name="foc" localSheetId="9">#REF!</definedName>
    <definedName name="foc" localSheetId="4">#REF!</definedName>
    <definedName name="foc">#REF!</definedName>
    <definedName name="FOG" localSheetId="5">#REF!</definedName>
    <definedName name="FOG" localSheetId="0">#REF!</definedName>
    <definedName name="FOG" localSheetId="9">#REF!</definedName>
    <definedName name="FOG" localSheetId="4">#REF!</definedName>
    <definedName name="FOG">#REF!</definedName>
    <definedName name="fpavi" localSheetId="5">#REF!</definedName>
    <definedName name="fpavi" localSheetId="0">#REF!</definedName>
    <definedName name="fpavi" localSheetId="9">#REF!</definedName>
    <definedName name="fpavi" localSheetId="4">#REF!</definedName>
    <definedName name="fpavi">#REF!</definedName>
    <definedName name="fsinal" localSheetId="5">#REF!</definedName>
    <definedName name="fsinal" localSheetId="0">#REF!</definedName>
    <definedName name="fsinal" localSheetId="9">#REF!</definedName>
    <definedName name="fsinal" localSheetId="4">#REF!</definedName>
    <definedName name="fsinal">#REF!</definedName>
    <definedName name="fterra" localSheetId="5">#REF!</definedName>
    <definedName name="fterra" localSheetId="0">#REF!</definedName>
    <definedName name="fterra" localSheetId="9">#REF!</definedName>
    <definedName name="fterra" localSheetId="4">#REF!</definedName>
    <definedName name="fterra">#REF!</definedName>
    <definedName name="grama" localSheetId="5">#REF!</definedName>
    <definedName name="grama" localSheetId="0">#REF!</definedName>
    <definedName name="grama" localSheetId="9">#REF!</definedName>
    <definedName name="grama" localSheetId="4">#REF!</definedName>
    <definedName name="grama">#REF!</definedName>
    <definedName name="_xlnm.Recorder" localSheetId="5">#REF!</definedName>
    <definedName name="_xlnm.Recorder" localSheetId="0">#REF!</definedName>
    <definedName name="_xlnm.Recorder" localSheetId="9">#REF!</definedName>
    <definedName name="_xlnm.Recorder" localSheetId="4">#REF!</definedName>
    <definedName name="_xlnm.Recorder">#REF!</definedName>
    <definedName name="Guias" localSheetId="5">#REF!</definedName>
    <definedName name="Guias" localSheetId="0">#REF!</definedName>
    <definedName name="Guias" localSheetId="9">#REF!</definedName>
    <definedName name="Guias" localSheetId="4">#REF!</definedName>
    <definedName name="Guias">#REF!</definedName>
    <definedName name="horad6" localSheetId="5">#REF!</definedName>
    <definedName name="horad6" localSheetId="0">#REF!</definedName>
    <definedName name="horad6" localSheetId="9">#REF!</definedName>
    <definedName name="horad6" localSheetId="4">#REF!</definedName>
    <definedName name="horad6">#REF!</definedName>
    <definedName name="horad8" localSheetId="5">#REF!</definedName>
    <definedName name="horad8" localSheetId="0">#REF!</definedName>
    <definedName name="horad8" localSheetId="9">#REF!</definedName>
    <definedName name="horad8" localSheetId="4">#REF!</definedName>
    <definedName name="horad8">#REF!</definedName>
    <definedName name="imparea" localSheetId="5">#REF!</definedName>
    <definedName name="imparea" localSheetId="0">#REF!</definedName>
    <definedName name="imparea" localSheetId="9">#REF!</definedName>
    <definedName name="imparea" localSheetId="4">#REF!</definedName>
    <definedName name="imparea">#REF!</definedName>
    <definedName name="Import.Desoneracao" localSheetId="5" hidden="1">OFFSET([4]DADOS!$G$18,0,-1)</definedName>
    <definedName name="Import.Desoneracao" localSheetId="9" hidden="1">OFFSET([4]DADOS!$G$18,0,-1)</definedName>
    <definedName name="Import.Desoneracao" localSheetId="4" hidden="1">OFFSET([6]DADOS!$G$18,0,-1)</definedName>
    <definedName name="Import.Desoneracao" hidden="1">OFFSET([5]DADOS!$G$18,0,-1)</definedName>
    <definedName name="INDICES" localSheetId="5">OFFSET('[10]Mapa de Cotação'!#REF!,1,0):OFFSET('[10]Mapa de Cotação'!#REF!,-1,0)</definedName>
    <definedName name="INDICES" localSheetId="9">OFFSET('[10]Mapa de Cotação'!#REF!,1,0):OFFSET('[10]Mapa de Cotação'!#REF!,-1,0)</definedName>
    <definedName name="INDICES">OFFSET('[10]Mapa de Cotação'!#REF!,1,0):OFFSET('[10]Mapa de Cotação'!#REF!,-1,0)</definedName>
    <definedName name="ins_nãodesonerada">[7]ins_nãodesonerada!$A$1:$D$5344</definedName>
    <definedName name="ksinal" localSheetId="5">'[13]Indice de Reajuste'!#REF!</definedName>
    <definedName name="ksinal" localSheetId="9">'[13]Indice de Reajuste'!#REF!</definedName>
    <definedName name="ksinal" localSheetId="4">'[13]Indice de Reajuste'!#REF!</definedName>
    <definedName name="ksinal">'[13]Indice de Reajuste'!#REF!</definedName>
    <definedName name="licerra" localSheetId="5">#REF!</definedName>
    <definedName name="licerra" localSheetId="0">#REF!</definedName>
    <definedName name="licerra" localSheetId="9">#REF!</definedName>
    <definedName name="licerra" localSheetId="4">#REF!</definedName>
    <definedName name="licerra">#REF!</definedName>
    <definedName name="limata" localSheetId="5">#REF!</definedName>
    <definedName name="limata" localSheetId="0">#REF!</definedName>
    <definedName name="limata" localSheetId="9">#REF!</definedName>
    <definedName name="limata" localSheetId="4">#REF!</definedName>
    <definedName name="limata">#REF!</definedName>
    <definedName name="luis" localSheetId="5">'[11]REAJU (2)'!$H$35</definedName>
    <definedName name="luis" localSheetId="9">'[11]REAJU (2)'!$H$35</definedName>
    <definedName name="luis" localSheetId="4">'[11]REAJU (2)'!$H$35</definedName>
    <definedName name="luis">'[12]REAJU (2)'!$H$35</definedName>
    <definedName name="marco" localSheetId="5">#REF!</definedName>
    <definedName name="marco" localSheetId="0">#REF!</definedName>
    <definedName name="marco" localSheetId="9">#REF!</definedName>
    <definedName name="marco" localSheetId="4">#REF!</definedName>
    <definedName name="marco">#REF!</definedName>
    <definedName name="mds" localSheetId="5">#REF!</definedName>
    <definedName name="mds" localSheetId="0">#REF!</definedName>
    <definedName name="mds" localSheetId="9">#REF!</definedName>
    <definedName name="mds" localSheetId="4">#REF!</definedName>
    <definedName name="mds">#REF!</definedName>
    <definedName name="Medição">#REF!</definedName>
    <definedName name="Mem" localSheetId="5">'[1]Mat Asf'!$C$37</definedName>
    <definedName name="Mem" localSheetId="0">'[1]Mat Asf'!$C$37</definedName>
    <definedName name="Mem" localSheetId="9">'[1]Mat Asf'!$C$37</definedName>
    <definedName name="Mem" localSheetId="4">'[2]Mat Asf'!$C$37</definedName>
    <definedName name="Mem">'[2]Mat Asf'!$C$37</definedName>
    <definedName name="mo_base" localSheetId="5">#REF!</definedName>
    <definedName name="mo_base" localSheetId="0">#REF!</definedName>
    <definedName name="mo_base" localSheetId="9">#REF!</definedName>
    <definedName name="mo_base" localSheetId="4">#REF!</definedName>
    <definedName name="mo_base">#REF!</definedName>
    <definedName name="mo_sub_base" localSheetId="5">#REF!</definedName>
    <definedName name="mo_sub_base" localSheetId="0">#REF!</definedName>
    <definedName name="mo_sub_base" localSheetId="9">#REF!</definedName>
    <definedName name="mo_sub_base" localSheetId="4">#REF!</definedName>
    <definedName name="mo_sub_base">#REF!</definedName>
    <definedName name="mobase" localSheetId="5">#REF!</definedName>
    <definedName name="mobase" localSheetId="0">#REF!</definedName>
    <definedName name="mobase" localSheetId="9">#REF!</definedName>
    <definedName name="mobase" localSheetId="4">#REF!</definedName>
    <definedName name="mobase">#REF!</definedName>
    <definedName name="mocomercial" localSheetId="5">#REF!</definedName>
    <definedName name="mocomercial" localSheetId="0">#REF!</definedName>
    <definedName name="mocomercial" localSheetId="9">#REF!</definedName>
    <definedName name="mocomercial" localSheetId="4">#REF!</definedName>
    <definedName name="mocomercial">#REF!</definedName>
    <definedName name="molocal" localSheetId="5">#REF!</definedName>
    <definedName name="molocal" localSheetId="0">#REF!</definedName>
    <definedName name="molocal" localSheetId="9">#REF!</definedName>
    <definedName name="molocal" localSheetId="4">#REF!</definedName>
    <definedName name="molocal">#REF!</definedName>
    <definedName name="mosub" localSheetId="5">#REF!</definedName>
    <definedName name="mosub" localSheetId="0">#REF!</definedName>
    <definedName name="mosub" localSheetId="9">#REF!</definedName>
    <definedName name="mosub" localSheetId="4">#REF!</definedName>
    <definedName name="mosub">#REF!</definedName>
    <definedName name="muro" localSheetId="5">#REF!</definedName>
    <definedName name="muro" localSheetId="0">#REF!</definedName>
    <definedName name="muro" localSheetId="9">#REF!</definedName>
    <definedName name="muro" localSheetId="4">#REF!</definedName>
    <definedName name="muro">#REF!</definedName>
    <definedName name="nÁID" localSheetId="5">'[3]Aterro PonteSul'!#REF!</definedName>
    <definedName name="nÁID" localSheetId="9">'[3]Aterro PonteSul'!#REF!</definedName>
    <definedName name="nÁID" localSheetId="4">'[3]Aterro PonteSul'!#REF!</definedName>
    <definedName name="nÁID">'[3]Aterro PonteSul'!#REF!</definedName>
    <definedName name="OAC" localSheetId="5">#REF!</definedName>
    <definedName name="OAC" localSheetId="0">#REF!</definedName>
    <definedName name="OAC" localSheetId="9">#REF!</definedName>
    <definedName name="OAC" localSheetId="4">#REF!</definedName>
    <definedName name="OAC">#REF!</definedName>
    <definedName name="OAE" localSheetId="5">#REF!</definedName>
    <definedName name="OAE" localSheetId="0">#REF!</definedName>
    <definedName name="OAE" localSheetId="9">#REF!</definedName>
    <definedName name="OAE" localSheetId="4">#REF!</definedName>
    <definedName name="OAE">#REF!</definedName>
    <definedName name="obra" localSheetId="5">#REF!</definedName>
    <definedName name="obra" localSheetId="0">#REF!</definedName>
    <definedName name="obra" localSheetId="9">#REF!</definedName>
    <definedName name="obra" localSheetId="4">#REF!</definedName>
    <definedName name="obra">#REF!</definedName>
    <definedName name="OCOM" localSheetId="5">#REF!</definedName>
    <definedName name="OCOM" localSheetId="0">#REF!</definedName>
    <definedName name="OCOM" localSheetId="9">#REF!</definedName>
    <definedName name="OCOM" localSheetId="4">#REF!</definedName>
    <definedName name="OCOM">#REF!</definedName>
    <definedName name="Orçamento" localSheetId="5">#REF!</definedName>
    <definedName name="Orçamento" localSheetId="0">#REF!</definedName>
    <definedName name="Orçamento" localSheetId="9">#REF!</definedName>
    <definedName name="Orçamento" localSheetId="4">#REF!</definedName>
    <definedName name="Orçamento">#REF!</definedName>
    <definedName name="ordem" localSheetId="5">#REF!</definedName>
    <definedName name="ordem" localSheetId="0">#REF!</definedName>
    <definedName name="ordem" localSheetId="9">#REF!</definedName>
    <definedName name="ordem" localSheetId="4">#REF!</definedName>
    <definedName name="ordem">#REF!</definedName>
    <definedName name="orlando" localSheetId="5">#REF!</definedName>
    <definedName name="orlando" localSheetId="0">#REF!</definedName>
    <definedName name="orlando" localSheetId="9">#REF!</definedName>
    <definedName name="orlando" localSheetId="4">#REF!</definedName>
    <definedName name="orlando">#REF!</definedName>
    <definedName name="pal1x1" localSheetId="5">#REF!</definedName>
    <definedName name="pal1x1" localSheetId="0">#REF!</definedName>
    <definedName name="pal1x1" localSheetId="9">#REF!</definedName>
    <definedName name="pal1x1" localSheetId="4">#REF!</definedName>
    <definedName name="pal1x1">#REF!</definedName>
    <definedName name="patrolamento" localSheetId="5">#REF!</definedName>
    <definedName name="patrolamento" localSheetId="0">#REF!</definedName>
    <definedName name="patrolamento" localSheetId="9">#REF!</definedName>
    <definedName name="patrolamento" localSheetId="4">#REF!</definedName>
    <definedName name="patrolamento">#REF!</definedName>
    <definedName name="pavi" localSheetId="5">#REF!</definedName>
    <definedName name="pavi" localSheetId="0">#REF!</definedName>
    <definedName name="pavi" localSheetId="9">#REF!</definedName>
    <definedName name="pavi" localSheetId="4">#REF!</definedName>
    <definedName name="pavi">#REF!</definedName>
    <definedName name="pcat" localSheetId="5">#REF!</definedName>
    <definedName name="pcat" localSheetId="0">#REF!</definedName>
    <definedName name="pcat" localSheetId="9">#REF!</definedName>
    <definedName name="pcat" localSheetId="4">#REF!</definedName>
    <definedName name="pcat">#REF!</definedName>
    <definedName name="pdmt" localSheetId="5">#REF!</definedName>
    <definedName name="pdmt" localSheetId="0">#REF!</definedName>
    <definedName name="pdmt" localSheetId="9">#REF!</definedName>
    <definedName name="pdmt" localSheetId="4">#REF!</definedName>
    <definedName name="pdmt">#REF!</definedName>
    <definedName name="pdmt1000" localSheetId="5">#REF!</definedName>
    <definedName name="pdmt1000" localSheetId="0">#REF!</definedName>
    <definedName name="pdmt1000" localSheetId="9">#REF!</definedName>
    <definedName name="pdmt1000" localSheetId="4">#REF!</definedName>
    <definedName name="pdmt1000">#REF!</definedName>
    <definedName name="pdmt1200" localSheetId="5">#REF!</definedName>
    <definedName name="pdmt1200" localSheetId="0">#REF!</definedName>
    <definedName name="pdmt1200" localSheetId="9">#REF!</definedName>
    <definedName name="pdmt1200" localSheetId="4">#REF!</definedName>
    <definedName name="pdmt1200">#REF!</definedName>
    <definedName name="pdmt200" localSheetId="5">#REF!</definedName>
    <definedName name="pdmt200" localSheetId="0">#REF!</definedName>
    <definedName name="pdmt200" localSheetId="9">#REF!</definedName>
    <definedName name="pdmt200" localSheetId="4">#REF!</definedName>
    <definedName name="pdmt200">#REF!</definedName>
    <definedName name="pdmt400" localSheetId="5">#REF!</definedName>
    <definedName name="pdmt400" localSheetId="0">#REF!</definedName>
    <definedName name="pdmt400" localSheetId="9">#REF!</definedName>
    <definedName name="pdmt400" localSheetId="4">#REF!</definedName>
    <definedName name="pdmt400">#REF!</definedName>
    <definedName name="pdmt50" localSheetId="5">#REF!</definedName>
    <definedName name="pdmt50" localSheetId="0">#REF!</definedName>
    <definedName name="pdmt50" localSheetId="9">#REF!</definedName>
    <definedName name="pdmt50" localSheetId="4">#REF!</definedName>
    <definedName name="pdmt50">#REF!</definedName>
    <definedName name="pdmt600" localSheetId="5">#REF!</definedName>
    <definedName name="pdmt600" localSheetId="0">#REF!</definedName>
    <definedName name="pdmt600" localSheetId="9">#REF!</definedName>
    <definedName name="pdmt600" localSheetId="4">#REF!</definedName>
    <definedName name="pdmt600">#REF!</definedName>
    <definedName name="pdmt800" localSheetId="5">#REF!</definedName>
    <definedName name="pdmt800" localSheetId="0">#REF!</definedName>
    <definedName name="pdmt800" localSheetId="9">#REF!</definedName>
    <definedName name="pdmt800" localSheetId="4">#REF!</definedName>
    <definedName name="pdmt800">#REF!</definedName>
    <definedName name="PEDREIRA" localSheetId="5">#REF!</definedName>
    <definedName name="PEDREIRA" localSheetId="0">#REF!</definedName>
    <definedName name="PEDREIRA" localSheetId="9">#REF!</definedName>
    <definedName name="PEDREIRA" localSheetId="4">#REF!</definedName>
    <definedName name="PEDREIRA">#REF!</definedName>
    <definedName name="perac" localSheetId="5">#REF!</definedName>
    <definedName name="perac" localSheetId="0">#REF!</definedName>
    <definedName name="perac" localSheetId="9">#REF!</definedName>
    <definedName name="perac" localSheetId="4">#REF!</definedName>
    <definedName name="perac">#REF!</definedName>
    <definedName name="persim" localSheetId="5">#REF!</definedName>
    <definedName name="persim" localSheetId="0">#REF!</definedName>
    <definedName name="persim" localSheetId="9">#REF!</definedName>
    <definedName name="persim" localSheetId="4">#REF!</definedName>
    <definedName name="persim">#REF!</definedName>
    <definedName name="pil2x05" localSheetId="5">#REF!</definedName>
    <definedName name="pil2x05" localSheetId="0">#REF!</definedName>
    <definedName name="pil2x05" localSheetId="9">#REF!</definedName>
    <definedName name="pil2x05" localSheetId="4">#REF!</definedName>
    <definedName name="pil2x05">#REF!</definedName>
    <definedName name="pil2x1" localSheetId="5">#REF!</definedName>
    <definedName name="pil2x1" localSheetId="0">#REF!</definedName>
    <definedName name="pil2x1" localSheetId="9">#REF!</definedName>
    <definedName name="pil2x1" localSheetId="4">#REF!</definedName>
    <definedName name="pil2x1">#REF!</definedName>
    <definedName name="pir" localSheetId="5">#REF!</definedName>
    <definedName name="pir" localSheetId="0">#REF!</definedName>
    <definedName name="pir" localSheetId="9">#REF!</definedName>
    <definedName name="pir" localSheetId="4">#REF!</definedName>
    <definedName name="pir">#REF!</definedName>
    <definedName name="portfiscal" localSheetId="5">#REF!</definedName>
    <definedName name="portfiscal" localSheetId="0">#REF!</definedName>
    <definedName name="portfiscal" localSheetId="9">#REF!</definedName>
    <definedName name="portfiscal" localSheetId="4">#REF!</definedName>
    <definedName name="portfiscal">#REF!</definedName>
    <definedName name="portm1" localSheetId="5">#REF!</definedName>
    <definedName name="portm1" localSheetId="0">#REF!</definedName>
    <definedName name="portm1" localSheetId="9">#REF!</definedName>
    <definedName name="portm1" localSheetId="4">#REF!</definedName>
    <definedName name="portm1">#REF!</definedName>
    <definedName name="portm2" localSheetId="5">#REF!</definedName>
    <definedName name="portm2" localSheetId="0">#REF!</definedName>
    <definedName name="portm2" localSheetId="9">#REF!</definedName>
    <definedName name="portm2" localSheetId="4">#REF!</definedName>
    <definedName name="portm2">#REF!</definedName>
    <definedName name="PREFEITURAS">INDIRECT("PREFEITURAS!$A$"&amp;VLOOKUP([14]ORÇAMENTO!$A$2,'[14]REF.SINAPI'!$B$1:$C$22,2,FALSE))</definedName>
    <definedName name="pro" localSheetId="5">#REF!</definedName>
    <definedName name="pro" localSheetId="0">#REF!</definedName>
    <definedName name="pro" localSheetId="9">#REF!</definedName>
    <definedName name="pro" localSheetId="4">#REF!</definedName>
    <definedName name="pro">#REF!</definedName>
    <definedName name="pz" localSheetId="5">#REF!</definedName>
    <definedName name="pz" localSheetId="0">#REF!</definedName>
    <definedName name="pz" localSheetId="9">#REF!</definedName>
    <definedName name="pz" localSheetId="4">#REF!</definedName>
    <definedName name="pz">#REF!</definedName>
    <definedName name="rdreno" localSheetId="5">#REF!</definedName>
    <definedName name="rdreno" localSheetId="0">#REF!</definedName>
    <definedName name="rdreno" localSheetId="9">#REF!</definedName>
    <definedName name="rdreno" localSheetId="4">#REF!</definedName>
    <definedName name="rdreno">#REF!</definedName>
    <definedName name="reatd" localSheetId="5">#REF!</definedName>
    <definedName name="reatd" localSheetId="0">#REF!</definedName>
    <definedName name="reatd" localSheetId="9">#REF!</definedName>
    <definedName name="reatd" localSheetId="4">#REF!</definedName>
    <definedName name="reatd">#REF!</definedName>
    <definedName name="reatgd" localSheetId="5">#REF!</definedName>
    <definedName name="reatgd" localSheetId="0">#REF!</definedName>
    <definedName name="reatgd" localSheetId="9">#REF!</definedName>
    <definedName name="reatgd" localSheetId="4">#REF!</definedName>
    <definedName name="reatgd">#REF!</definedName>
    <definedName name="reatgs" localSheetId="5">#REF!</definedName>
    <definedName name="reatgs" localSheetId="0">#REF!</definedName>
    <definedName name="reatgs" localSheetId="9">#REF!</definedName>
    <definedName name="reatgs" localSheetId="4">#REF!</definedName>
    <definedName name="reatgs">#REF!</definedName>
    <definedName name="reatgt" localSheetId="5">[3]DMT_EV!#REF!</definedName>
    <definedName name="reatgt" localSheetId="9">[3]DMT_EV!#REF!</definedName>
    <definedName name="reatgt" localSheetId="4">[3]DMT_EV!#REF!</definedName>
    <definedName name="reatgt">[3]DMT_EV!#REF!</definedName>
    <definedName name="reats" localSheetId="5">#REF!</definedName>
    <definedName name="reats" localSheetId="0">#REF!</definedName>
    <definedName name="reats" localSheetId="9">#REF!</definedName>
    <definedName name="reats" localSheetId="4">#REF!</definedName>
    <definedName name="reats">#REF!</definedName>
    <definedName name="reatt" localSheetId="5">#REF!</definedName>
    <definedName name="reatt" localSheetId="0">#REF!</definedName>
    <definedName name="reatt" localSheetId="9">#REF!</definedName>
    <definedName name="reatt" localSheetId="4">#REF!</definedName>
    <definedName name="reatt">#REF!</definedName>
    <definedName name="referência" localSheetId="5">#REF!</definedName>
    <definedName name="referência" localSheetId="0">#REF!</definedName>
    <definedName name="referência" localSheetId="9">#REF!</definedName>
    <definedName name="referência" localSheetId="4">#REF!</definedName>
    <definedName name="referência">#REF!</definedName>
    <definedName name="REFSINAPI">[14]planilhanull!$A$1:$H$11770</definedName>
    <definedName name="REGULA" localSheetId="5">#REF!</definedName>
    <definedName name="REGULA" localSheetId="0">#REF!</definedName>
    <definedName name="REGULA" localSheetId="9">#REF!</definedName>
    <definedName name="REGULA" localSheetId="4">#REF!</definedName>
    <definedName name="REGULA">#REF!</definedName>
    <definedName name="REMOÇÃO" localSheetId="5">#REF!</definedName>
    <definedName name="REMOÇÃO" localSheetId="0">#REF!</definedName>
    <definedName name="REMOÇÃO" localSheetId="9">#REF!</definedName>
    <definedName name="REMOÇÃO" localSheetId="4">#REF!</definedName>
    <definedName name="REMOÇÃO">#REF!</definedName>
    <definedName name="roac" localSheetId="5">#REF!</definedName>
    <definedName name="roac" localSheetId="0">#REF!</definedName>
    <definedName name="roac" localSheetId="9">#REF!</definedName>
    <definedName name="roac" localSheetId="4">#REF!</definedName>
    <definedName name="roac">#REF!</definedName>
    <definedName name="roae" localSheetId="5">#REF!</definedName>
    <definedName name="roae" localSheetId="0">#REF!</definedName>
    <definedName name="roae" localSheetId="9">#REF!</definedName>
    <definedName name="roae" localSheetId="4">#REF!</definedName>
    <definedName name="roae">#REF!</definedName>
    <definedName name="roc" localSheetId="5">#REF!</definedName>
    <definedName name="roc" localSheetId="0">#REF!</definedName>
    <definedName name="roc" localSheetId="9">#REF!</definedName>
    <definedName name="roc" localSheetId="4">#REF!</definedName>
    <definedName name="roc">#REF!</definedName>
    <definedName name="rodovia" localSheetId="5">#REF!</definedName>
    <definedName name="rodovia" localSheetId="0">#REF!</definedName>
    <definedName name="rodovia" localSheetId="9">#REF!</definedName>
    <definedName name="rodovia" localSheetId="4">#REF!</definedName>
    <definedName name="rodovia">#REF!</definedName>
    <definedName name="rpavi" localSheetId="5">#REF!</definedName>
    <definedName name="rpavi" localSheetId="0">#REF!</definedName>
    <definedName name="rpavi" localSheetId="9">#REF!</definedName>
    <definedName name="rpavi" localSheetId="4">#REF!</definedName>
    <definedName name="rpavi">#REF!</definedName>
    <definedName name="RR_2C" localSheetId="5">#REF!</definedName>
    <definedName name="RR_2C" localSheetId="0">#REF!</definedName>
    <definedName name="RR_2C" localSheetId="9">#REF!</definedName>
    <definedName name="RR_2C" localSheetId="4">#REF!</definedName>
    <definedName name="RR_2C">#REF!</definedName>
    <definedName name="rrcerca" localSheetId="5">#REF!</definedName>
    <definedName name="rrcerca" localSheetId="0">#REF!</definedName>
    <definedName name="rrcerca" localSheetId="9">#REF!</definedName>
    <definedName name="rrcerca" localSheetId="4">#REF!</definedName>
    <definedName name="rrcerca">#REF!</definedName>
    <definedName name="rsinal" localSheetId="5">#REF!</definedName>
    <definedName name="rsinal" localSheetId="0">#REF!</definedName>
    <definedName name="rsinal" localSheetId="9">#REF!</definedName>
    <definedName name="rsinal" localSheetId="4">#REF!</definedName>
    <definedName name="rsinal">#REF!</definedName>
    <definedName name="rterra" localSheetId="5">#REF!</definedName>
    <definedName name="rterra" localSheetId="0">#REF!</definedName>
    <definedName name="rterra" localSheetId="9">#REF!</definedName>
    <definedName name="rterra" localSheetId="4">#REF!</definedName>
    <definedName name="rterra">#REF!</definedName>
    <definedName name="saterro" localSheetId="5">#REF!</definedName>
    <definedName name="saterro" localSheetId="0">#REF!</definedName>
    <definedName name="saterro" localSheetId="9">#REF!</definedName>
    <definedName name="saterro" localSheetId="4">#REF!</definedName>
    <definedName name="saterro">#REF!</definedName>
    <definedName name="scat" localSheetId="5">#REF!</definedName>
    <definedName name="scat" localSheetId="0">#REF!</definedName>
    <definedName name="scat" localSheetId="9">#REF!</definedName>
    <definedName name="scat" localSheetId="4">#REF!</definedName>
    <definedName name="scat">#REF!</definedName>
    <definedName name="scorte" localSheetId="5">#REF!</definedName>
    <definedName name="scorte" localSheetId="0">#REF!</definedName>
    <definedName name="scorte" localSheetId="9">#REF!</definedName>
    <definedName name="scorte" localSheetId="4">#REF!</definedName>
    <definedName name="scorte">#REF!</definedName>
    <definedName name="sdmt" localSheetId="5">#REF!</definedName>
    <definedName name="sdmt" localSheetId="0">#REF!</definedName>
    <definedName name="sdmt" localSheetId="9">#REF!</definedName>
    <definedName name="sdmt" localSheetId="4">#REF!</definedName>
    <definedName name="sdmt">#REF!</definedName>
    <definedName name="sdmt1000" localSheetId="5">#REF!</definedName>
    <definedName name="sdmt1000" localSheetId="0">#REF!</definedName>
    <definedName name="sdmt1000" localSheetId="9">#REF!</definedName>
    <definedName name="sdmt1000" localSheetId="4">#REF!</definedName>
    <definedName name="sdmt1000">#REF!</definedName>
    <definedName name="sdmt1200" localSheetId="5">#REF!</definedName>
    <definedName name="sdmt1200" localSheetId="0">#REF!</definedName>
    <definedName name="sdmt1200" localSheetId="9">#REF!</definedName>
    <definedName name="sdmt1200" localSheetId="4">#REF!</definedName>
    <definedName name="sdmt1200">#REF!</definedName>
    <definedName name="sdmt200" localSheetId="5">#REF!</definedName>
    <definedName name="sdmt200" localSheetId="0">#REF!</definedName>
    <definedName name="sdmt200" localSheetId="9">#REF!</definedName>
    <definedName name="sdmt200" localSheetId="4">#REF!</definedName>
    <definedName name="sdmt200">#REF!</definedName>
    <definedName name="sdmt400" localSheetId="5">#REF!</definedName>
    <definedName name="sdmt400" localSheetId="0">#REF!</definedName>
    <definedName name="sdmt400" localSheetId="9">#REF!</definedName>
    <definedName name="sdmt400" localSheetId="4">#REF!</definedName>
    <definedName name="sdmt400">#REF!</definedName>
    <definedName name="sdmt50" localSheetId="5">#REF!</definedName>
    <definedName name="sdmt50" localSheetId="0">#REF!</definedName>
    <definedName name="sdmt50" localSheetId="9">#REF!</definedName>
    <definedName name="sdmt50" localSheetId="4">#REF!</definedName>
    <definedName name="sdmt50">#REF!</definedName>
    <definedName name="sdmt600" localSheetId="5">#REF!</definedName>
    <definedName name="sdmt600" localSheetId="0">#REF!</definedName>
    <definedName name="sdmt600" localSheetId="9">#REF!</definedName>
    <definedName name="sdmt600" localSheetId="4">#REF!</definedName>
    <definedName name="sdmt600">#REF!</definedName>
    <definedName name="sdmt800" localSheetId="5">#REF!</definedName>
    <definedName name="sdmt800" localSheetId="0">#REF!</definedName>
    <definedName name="sdmt800" localSheetId="9">#REF!</definedName>
    <definedName name="sdmt800" localSheetId="4">#REF!</definedName>
    <definedName name="sdmt800">#REF!</definedName>
    <definedName name="Serviços" localSheetId="5">[1]Serviços!$A$3:$E$1403</definedName>
    <definedName name="Serviços" localSheetId="9">[1]Serviços!$A$3:$E$1403</definedName>
    <definedName name="Serviços" localSheetId="4">[1]Serviços!$A$3:$E$1403</definedName>
    <definedName name="Serviços">[15]Serviços!$A$3:$E$1403</definedName>
    <definedName name="Serviços_1">[16]Serviços!$A$3:$AE$2694</definedName>
    <definedName name="Serviços_10">[16]Serviços!$A$3:$AE$2694</definedName>
    <definedName name="Serviços_11">[16]Serviços!$A$3:$AE$2694</definedName>
    <definedName name="Serviços_12">[16]Serviços!$A$3:$AE$2694</definedName>
    <definedName name="Serviços_2">[16]Serviços!$A$3:$AE$2694</definedName>
    <definedName name="Serviços_3">[16]Serviços!$A$3:$AE$2694</definedName>
    <definedName name="Serviços_4">[16]Serviços!$A$3:$AE$2694</definedName>
    <definedName name="Serviços_5">[16]Serviços!$A$3:$AE$2694</definedName>
    <definedName name="Serviços_6">[16]Serviços!$A$3:$AE$2694</definedName>
    <definedName name="Serviços_7">[16]Serviços!$A$3:$AE$2694</definedName>
    <definedName name="Serviços_8">[16]Serviços!$A$3:$AE$2694</definedName>
    <definedName name="Serviços_9">[16]Serviços!$A$3:$AE$2694</definedName>
    <definedName name="SINALI" localSheetId="5">#REF!</definedName>
    <definedName name="SINALI" localSheetId="0">#REF!</definedName>
    <definedName name="SINALI" localSheetId="9">#REF!</definedName>
    <definedName name="SINALI" localSheetId="4">#REF!</definedName>
    <definedName name="SINALI">#REF!</definedName>
    <definedName name="subrog" localSheetId="5">#REF!</definedName>
    <definedName name="subrog" localSheetId="0">#REF!</definedName>
    <definedName name="subrog" localSheetId="9">#REF!</definedName>
    <definedName name="subrog" localSheetId="4">#REF!</definedName>
    <definedName name="subrog">#REF!</definedName>
    <definedName name="tcat" localSheetId="5">#REF!</definedName>
    <definedName name="tcat" localSheetId="0">#REF!</definedName>
    <definedName name="tcat" localSheetId="9">#REF!</definedName>
    <definedName name="tcat" localSheetId="4">#REF!</definedName>
    <definedName name="tcat">#REF!</definedName>
    <definedName name="terra" localSheetId="5">#REF!</definedName>
    <definedName name="terra" localSheetId="0">#REF!</definedName>
    <definedName name="terra" localSheetId="9">#REF!</definedName>
    <definedName name="terra" localSheetId="4">#REF!</definedName>
    <definedName name="terra">#REF!</definedName>
    <definedName name="teste" localSheetId="5">#REF!</definedName>
    <definedName name="teste" localSheetId="0">#REF!</definedName>
    <definedName name="teste" localSheetId="9">#REF!</definedName>
    <definedName name="teste" localSheetId="4">#REF!</definedName>
    <definedName name="teste">#REF!</definedName>
    <definedName name="teste2" localSheetId="5">#REF!</definedName>
    <definedName name="teste2" localSheetId="0">#REF!</definedName>
    <definedName name="teste2" localSheetId="9">#REF!</definedName>
    <definedName name="teste2" localSheetId="4">#REF!</definedName>
    <definedName name="teste2">#REF!</definedName>
    <definedName name="_xlnm.Print_Titles" localSheetId="3">COMPOSIÇÕES!$2:$11</definedName>
    <definedName name="_xlnm.Print_Titles" localSheetId="9">CRONOGRAMA!$A:$I</definedName>
    <definedName name="_xlnm.Print_Titles" localSheetId="7">'MAPA DE COTAÇÃO'!$2:$10</definedName>
    <definedName name="_xlnm.Print_Titles" localSheetId="2">ORÇAMENTO!$24:$26</definedName>
    <definedName name="trecho" localSheetId="5">#REF!</definedName>
    <definedName name="trecho" localSheetId="0">#REF!</definedName>
    <definedName name="trecho" localSheetId="9">#REF!</definedName>
    <definedName name="trecho" localSheetId="4">#REF!</definedName>
    <definedName name="trecho">#REF!</definedName>
    <definedName name="TSD" localSheetId="5">#REF!</definedName>
    <definedName name="TSD" localSheetId="0">#REF!</definedName>
    <definedName name="TSD" localSheetId="9">#REF!</definedName>
    <definedName name="TSD" localSheetId="4">#REF!</definedName>
    <definedName name="TSD">#REF!</definedName>
    <definedName name="TSs" localSheetId="5">#REF!</definedName>
    <definedName name="TSs" localSheetId="0">#REF!</definedName>
    <definedName name="TSs" localSheetId="9">#REF!</definedName>
    <definedName name="TSs" localSheetId="4">#REF!</definedName>
    <definedName name="TSs">#REF!</definedName>
    <definedName name="valeta" localSheetId="5">#REF!</definedName>
    <definedName name="valeta" localSheetId="0">#REF!</definedName>
    <definedName name="valeta" localSheetId="9">#REF!</definedName>
    <definedName name="valeta" localSheetId="4">#REF!</definedName>
    <definedName name="valeta">#REF!</definedName>
    <definedName name="volbase" localSheetId="5">#REF!</definedName>
    <definedName name="volbase" localSheetId="0">#REF!</definedName>
    <definedName name="volbase" localSheetId="9">#REF!</definedName>
    <definedName name="volbase" localSheetId="4">#REF!</definedName>
    <definedName name="volbase">#REF!</definedName>
    <definedName name="volsub" localSheetId="5">#REF!</definedName>
    <definedName name="volsub" localSheetId="0">#REF!</definedName>
    <definedName name="volsub" localSheetId="9">#REF!</definedName>
    <definedName name="volsub" localSheetId="4">#REF!</definedName>
    <definedName name="volsub">#REF!</definedName>
    <definedName name="zebra" localSheetId="5">#REF!</definedName>
    <definedName name="zebra" localSheetId="0">#REF!</definedName>
    <definedName name="zebra" localSheetId="9">#REF!</definedName>
    <definedName name="zebra" localSheetId="4">#REF!</definedName>
    <definedName name="zebra">#REF!</definedName>
    <definedName name="zenil" localSheetId="5">#REF!</definedName>
    <definedName name="zenil" localSheetId="0">#REF!</definedName>
    <definedName name="zenil" localSheetId="9">#REF!</definedName>
    <definedName name="zenil" localSheetId="4">#REF!</definedName>
    <definedName name="zeni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0" i="23" l="1"/>
  <c r="J360" i="23"/>
  <c r="J229" i="23"/>
  <c r="J215" i="23"/>
  <c r="J66" i="23"/>
  <c r="F4" i="4"/>
  <c r="H7" i="25"/>
  <c r="B2" i="28"/>
  <c r="G3" i="28"/>
  <c r="L13" i="29"/>
  <c r="O13" i="29" s="1"/>
  <c r="R13" i="29" s="1"/>
  <c r="U13" i="29" s="1"/>
  <c r="X13" i="29" s="1"/>
  <c r="AA13" i="29" s="1"/>
  <c r="AD13" i="29" s="1"/>
  <c r="AG13" i="29" s="1"/>
  <c r="AJ13" i="29" s="1"/>
  <c r="AM13" i="29" s="1"/>
  <c r="AP13" i="29" s="1"/>
  <c r="L14" i="29"/>
  <c r="O14" i="29" s="1"/>
  <c r="R14" i="29" s="1"/>
  <c r="U14" i="29" s="1"/>
  <c r="X14" i="29" s="1"/>
  <c r="AA14" i="29" s="1"/>
  <c r="AD14" i="29" s="1"/>
  <c r="AG14" i="29" s="1"/>
  <c r="AJ14" i="29" s="1"/>
  <c r="AM14" i="29" s="1"/>
  <c r="AP14" i="29" s="1"/>
  <c r="L15" i="29"/>
  <c r="O15" i="29" s="1"/>
  <c r="R15" i="29" s="1"/>
  <c r="U15" i="29" s="1"/>
  <c r="X15" i="29" s="1"/>
  <c r="AA15" i="29" s="1"/>
  <c r="AD15" i="29" s="1"/>
  <c r="AG15" i="29" s="1"/>
  <c r="AJ15" i="29" s="1"/>
  <c r="AM15" i="29" s="1"/>
  <c r="AP15" i="29" s="1"/>
  <c r="L16" i="29"/>
  <c r="O16" i="29" s="1"/>
  <c r="R16" i="29" s="1"/>
  <c r="U16" i="29" s="1"/>
  <c r="X16" i="29" s="1"/>
  <c r="AA16" i="29" s="1"/>
  <c r="AD16" i="29" s="1"/>
  <c r="AG16" i="29" s="1"/>
  <c r="AJ16" i="29" s="1"/>
  <c r="AM16" i="29" s="1"/>
  <c r="AP16" i="29" s="1"/>
  <c r="L17" i="29"/>
  <c r="O17" i="29" s="1"/>
  <c r="R17" i="29" s="1"/>
  <c r="U17" i="29" s="1"/>
  <c r="X17" i="29" s="1"/>
  <c r="AA17" i="29" s="1"/>
  <c r="AD17" i="29" s="1"/>
  <c r="AG17" i="29" s="1"/>
  <c r="AJ17" i="29" s="1"/>
  <c r="AM17" i="29" s="1"/>
  <c r="AP17" i="29" s="1"/>
  <c r="L18" i="29"/>
  <c r="O18" i="29" s="1"/>
  <c r="R18" i="29" s="1"/>
  <c r="U18" i="29" s="1"/>
  <c r="X18" i="29" s="1"/>
  <c r="AA18" i="29" s="1"/>
  <c r="AD18" i="29" s="1"/>
  <c r="AG18" i="29" s="1"/>
  <c r="AJ18" i="29" s="1"/>
  <c r="AM18" i="29" s="1"/>
  <c r="AP18" i="29" s="1"/>
  <c r="L19" i="29"/>
  <c r="O19" i="29" s="1"/>
  <c r="R19" i="29" s="1"/>
  <c r="U19" i="29" s="1"/>
  <c r="X19" i="29" s="1"/>
  <c r="AA19" i="29" s="1"/>
  <c r="AD19" i="29" s="1"/>
  <c r="AG19" i="29" s="1"/>
  <c r="AJ19" i="29" s="1"/>
  <c r="AM19" i="29" s="1"/>
  <c r="AP19" i="29" s="1"/>
  <c r="L20" i="29"/>
  <c r="O20" i="29" s="1"/>
  <c r="R20" i="29" s="1"/>
  <c r="U20" i="29" s="1"/>
  <c r="X20" i="29" s="1"/>
  <c r="AA20" i="29" s="1"/>
  <c r="AD20" i="29" s="1"/>
  <c r="AG20" i="29" s="1"/>
  <c r="AJ20" i="29" s="1"/>
  <c r="AM20" i="29" s="1"/>
  <c r="AP20" i="29" s="1"/>
  <c r="L21" i="29"/>
  <c r="O21" i="29" s="1"/>
  <c r="R21" i="29" s="1"/>
  <c r="U21" i="29" s="1"/>
  <c r="X21" i="29" s="1"/>
  <c r="AA21" i="29" s="1"/>
  <c r="AD21" i="29" s="1"/>
  <c r="AG21" i="29" s="1"/>
  <c r="AJ21" i="29" s="1"/>
  <c r="AM21" i="29" s="1"/>
  <c r="AP21" i="29" s="1"/>
  <c r="L22" i="29"/>
  <c r="O22" i="29" s="1"/>
  <c r="R22" i="29" s="1"/>
  <c r="U22" i="29" s="1"/>
  <c r="X22" i="29" s="1"/>
  <c r="AA22" i="29" s="1"/>
  <c r="AD22" i="29" s="1"/>
  <c r="AG22" i="29" s="1"/>
  <c r="AJ22" i="29" s="1"/>
  <c r="AM22" i="29" s="1"/>
  <c r="AP22" i="29" s="1"/>
  <c r="L23" i="29"/>
  <c r="O23" i="29" s="1"/>
  <c r="R23" i="29" s="1"/>
  <c r="U23" i="29" s="1"/>
  <c r="X23" i="29" s="1"/>
  <c r="AA23" i="29" s="1"/>
  <c r="AD23" i="29" s="1"/>
  <c r="AG23" i="29" s="1"/>
  <c r="AJ23" i="29" s="1"/>
  <c r="AM23" i="29" s="1"/>
  <c r="AP23" i="29" s="1"/>
  <c r="L24" i="29"/>
  <c r="O24" i="29" s="1"/>
  <c r="R24" i="29" s="1"/>
  <c r="U24" i="29" s="1"/>
  <c r="X24" i="29" s="1"/>
  <c r="AA24" i="29" s="1"/>
  <c r="AD24" i="29" s="1"/>
  <c r="AG24" i="29" s="1"/>
  <c r="AJ24" i="29" s="1"/>
  <c r="AM24" i="29" s="1"/>
  <c r="AP24" i="29" s="1"/>
  <c r="L25" i="29"/>
  <c r="O25" i="29" s="1"/>
  <c r="R25" i="29" s="1"/>
  <c r="U25" i="29" s="1"/>
  <c r="X25" i="29" s="1"/>
  <c r="AA25" i="29" s="1"/>
  <c r="AD25" i="29" s="1"/>
  <c r="AG25" i="29" s="1"/>
  <c r="AJ25" i="29" s="1"/>
  <c r="AM25" i="29" s="1"/>
  <c r="AP25" i="29" s="1"/>
  <c r="L26" i="29"/>
  <c r="O26" i="29" s="1"/>
  <c r="R26" i="29" s="1"/>
  <c r="U26" i="29" s="1"/>
  <c r="X26" i="29" s="1"/>
  <c r="AA26" i="29" s="1"/>
  <c r="AD26" i="29" s="1"/>
  <c r="AG26" i="29" s="1"/>
  <c r="AJ26" i="29" s="1"/>
  <c r="AM26" i="29" s="1"/>
  <c r="AP26" i="29" s="1"/>
  <c r="L27" i="29"/>
  <c r="O27" i="29" s="1"/>
  <c r="R27" i="29" s="1"/>
  <c r="U27" i="29" s="1"/>
  <c r="X27" i="29" s="1"/>
  <c r="AA27" i="29" s="1"/>
  <c r="AD27" i="29" s="1"/>
  <c r="AG27" i="29" s="1"/>
  <c r="AJ27" i="29" s="1"/>
  <c r="AM27" i="29" s="1"/>
  <c r="AP27" i="29" s="1"/>
  <c r="L28" i="29"/>
  <c r="O28" i="29" s="1"/>
  <c r="R28" i="29" s="1"/>
  <c r="U28" i="29" s="1"/>
  <c r="X28" i="29" s="1"/>
  <c r="AA28" i="29" s="1"/>
  <c r="AD28" i="29" s="1"/>
  <c r="AG28" i="29" s="1"/>
  <c r="AJ28" i="29" s="1"/>
  <c r="AM28" i="29" s="1"/>
  <c r="AP28" i="29" s="1"/>
  <c r="L29" i="29"/>
  <c r="O29" i="29" s="1"/>
  <c r="R29" i="29" s="1"/>
  <c r="U29" i="29" s="1"/>
  <c r="X29" i="29" s="1"/>
  <c r="AA29" i="29" s="1"/>
  <c r="AD29" i="29" s="1"/>
  <c r="AG29" i="29" s="1"/>
  <c r="AJ29" i="29" s="1"/>
  <c r="AM29" i="29" s="1"/>
  <c r="AP29" i="29" s="1"/>
  <c r="L30" i="29"/>
  <c r="O30" i="29" s="1"/>
  <c r="R30" i="29" s="1"/>
  <c r="U30" i="29" s="1"/>
  <c r="X30" i="29" s="1"/>
  <c r="AA30" i="29" s="1"/>
  <c r="AD30" i="29" s="1"/>
  <c r="AG30" i="29" s="1"/>
  <c r="AJ30" i="29" s="1"/>
  <c r="AM30" i="29" s="1"/>
  <c r="AP30" i="29" s="1"/>
  <c r="L31" i="29"/>
  <c r="O31" i="29" s="1"/>
  <c r="R31" i="29" s="1"/>
  <c r="U31" i="29" s="1"/>
  <c r="X31" i="29" s="1"/>
  <c r="AA31" i="29" s="1"/>
  <c r="AD31" i="29" s="1"/>
  <c r="AG31" i="29" s="1"/>
  <c r="AJ31" i="29" s="1"/>
  <c r="AM31" i="29" s="1"/>
  <c r="AP31" i="29" s="1"/>
  <c r="L32" i="29"/>
  <c r="O32" i="29" s="1"/>
  <c r="R32" i="29" s="1"/>
  <c r="U32" i="29" s="1"/>
  <c r="X32" i="29" s="1"/>
  <c r="AA32" i="29" s="1"/>
  <c r="AD32" i="29" s="1"/>
  <c r="AG32" i="29" s="1"/>
  <c r="AJ32" i="29" s="1"/>
  <c r="AM32" i="29" s="1"/>
  <c r="AP32" i="29" s="1"/>
  <c r="L33" i="29"/>
  <c r="O33" i="29" s="1"/>
  <c r="R33" i="29" s="1"/>
  <c r="U33" i="29" s="1"/>
  <c r="X33" i="29" s="1"/>
  <c r="AA33" i="29" s="1"/>
  <c r="AD33" i="29" s="1"/>
  <c r="AG33" i="29" s="1"/>
  <c r="AJ33" i="29" s="1"/>
  <c r="AM33" i="29" s="1"/>
  <c r="AP33" i="29" s="1"/>
  <c r="L34" i="29"/>
  <c r="O34" i="29" s="1"/>
  <c r="R34" i="29" s="1"/>
  <c r="U34" i="29" s="1"/>
  <c r="X34" i="29" s="1"/>
  <c r="AA34" i="29" s="1"/>
  <c r="AD34" i="29" s="1"/>
  <c r="AG34" i="29" s="1"/>
  <c r="AJ34" i="29" s="1"/>
  <c r="AM34" i="29" s="1"/>
  <c r="AP34" i="29" s="1"/>
  <c r="L35" i="29"/>
  <c r="O35" i="29" s="1"/>
  <c r="R35" i="29" s="1"/>
  <c r="U35" i="29" s="1"/>
  <c r="X35" i="29" s="1"/>
  <c r="AA35" i="29" s="1"/>
  <c r="AD35" i="29" s="1"/>
  <c r="AG35" i="29" s="1"/>
  <c r="AJ35" i="29" s="1"/>
  <c r="AM35" i="29" s="1"/>
  <c r="AP35" i="29" s="1"/>
  <c r="L36" i="29"/>
  <c r="O36" i="29" s="1"/>
  <c r="R36" i="29" s="1"/>
  <c r="U36" i="29" s="1"/>
  <c r="X36" i="29" s="1"/>
  <c r="AA36" i="29" s="1"/>
  <c r="AD36" i="29" s="1"/>
  <c r="AG36" i="29" s="1"/>
  <c r="AJ36" i="29" s="1"/>
  <c r="AM36" i="29" s="1"/>
  <c r="AP36" i="29" s="1"/>
  <c r="L37" i="29"/>
  <c r="O37" i="29" s="1"/>
  <c r="R37" i="29" s="1"/>
  <c r="U37" i="29" s="1"/>
  <c r="X37" i="29" s="1"/>
  <c r="AA37" i="29" s="1"/>
  <c r="AD37" i="29" s="1"/>
  <c r="AG37" i="29" s="1"/>
  <c r="AJ37" i="29" s="1"/>
  <c r="AM37" i="29" s="1"/>
  <c r="AP37" i="29" s="1"/>
  <c r="L12" i="29"/>
  <c r="O12" i="29" s="1"/>
  <c r="R12" i="29" s="1"/>
  <c r="U12" i="29" s="1"/>
  <c r="X12" i="29" s="1"/>
  <c r="AA12" i="29" s="1"/>
  <c r="AD12" i="29" s="1"/>
  <c r="AG12" i="29" s="1"/>
  <c r="AJ12" i="29" s="1"/>
  <c r="AM12" i="29" s="1"/>
  <c r="AP12" i="29" s="1"/>
  <c r="H5" i="29" l="1"/>
  <c r="F388" i="7"/>
  <c r="D388" i="7"/>
  <c r="C388" i="7"/>
  <c r="F338" i="7"/>
  <c r="D338" i="7"/>
  <c r="C338" i="7"/>
  <c r="F330" i="7"/>
  <c r="G330" i="7" s="1"/>
  <c r="D330" i="7"/>
  <c r="C330" i="7"/>
  <c r="D29" i="23"/>
  <c r="J18" i="19"/>
  <c r="J23" i="19"/>
  <c r="C337" i="7"/>
  <c r="C329" i="7"/>
  <c r="J28" i="19"/>
  <c r="E514" i="23"/>
  <c r="D514" i="23"/>
  <c r="F327" i="7" l="1"/>
  <c r="G327" i="7" s="1"/>
  <c r="D327" i="7"/>
  <c r="C327" i="7"/>
  <c r="F326" i="7"/>
  <c r="G326" i="7" s="1"/>
  <c r="D326" i="7"/>
  <c r="C326" i="7"/>
  <c r="F337" i="7"/>
  <c r="G337" i="7" s="1"/>
  <c r="D337" i="7"/>
  <c r="F336" i="7"/>
  <c r="G336" i="7" s="1"/>
  <c r="D336" i="7"/>
  <c r="C336" i="7"/>
  <c r="F335" i="7"/>
  <c r="G335" i="7" s="1"/>
  <c r="D335" i="7"/>
  <c r="C335" i="7"/>
  <c r="F334" i="7"/>
  <c r="G334" i="7" s="1"/>
  <c r="D334" i="7"/>
  <c r="C334" i="7"/>
  <c r="F333" i="7"/>
  <c r="G333" i="7" s="1"/>
  <c r="D333" i="7"/>
  <c r="C333" i="7"/>
  <c r="K110" i="25"/>
  <c r="L110" i="25" s="1"/>
  <c r="N110" i="25" s="1"/>
  <c r="L103" i="25"/>
  <c r="J103" i="25"/>
  <c r="I103" i="25"/>
  <c r="F103" i="25"/>
  <c r="E103" i="25"/>
  <c r="D103" i="25"/>
  <c r="L102" i="25"/>
  <c r="J102" i="25"/>
  <c r="I102" i="25"/>
  <c r="F102" i="25"/>
  <c r="E102" i="25"/>
  <c r="D102" i="25"/>
  <c r="T99" i="25"/>
  <c r="S99" i="25"/>
  <c r="R99" i="25"/>
  <c r="P99" i="25"/>
  <c r="O99" i="25"/>
  <c r="I99" i="25"/>
  <c r="H99" i="25"/>
  <c r="E99" i="25"/>
  <c r="T98" i="25"/>
  <c r="S98" i="25"/>
  <c r="R98" i="25"/>
  <c r="P98" i="25"/>
  <c r="O98" i="25"/>
  <c r="I98" i="25"/>
  <c r="H98" i="25"/>
  <c r="E98" i="25"/>
  <c r="U95" i="25"/>
  <c r="S95" i="25"/>
  <c r="R95" i="25"/>
  <c r="K95" i="25"/>
  <c r="J95" i="25"/>
  <c r="G95" i="25"/>
  <c r="E95" i="25"/>
  <c r="D95" i="25"/>
  <c r="U94" i="25"/>
  <c r="S94" i="25"/>
  <c r="R94" i="25"/>
  <c r="K94" i="25"/>
  <c r="J94" i="25"/>
  <c r="G94" i="25"/>
  <c r="E94" i="25"/>
  <c r="D94" i="25"/>
  <c r="K92" i="25"/>
  <c r="U91" i="25"/>
  <c r="T91" i="25"/>
  <c r="S91" i="25"/>
  <c r="R91" i="25"/>
  <c r="Q91" i="25"/>
  <c r="P91" i="25"/>
  <c r="O91" i="25"/>
  <c r="N91" i="25"/>
  <c r="M91" i="25"/>
  <c r="L91" i="25"/>
  <c r="K91" i="25"/>
  <c r="J91" i="25"/>
  <c r="I91" i="25"/>
  <c r="H91" i="25"/>
  <c r="G91" i="25"/>
  <c r="F91" i="25"/>
  <c r="E91" i="25"/>
  <c r="C91" i="25"/>
  <c r="U90" i="25"/>
  <c r="T90" i="25"/>
  <c r="S90" i="25"/>
  <c r="R90" i="25"/>
  <c r="Q90" i="25"/>
  <c r="P90" i="25"/>
  <c r="O90" i="25"/>
  <c r="N90" i="25"/>
  <c r="M90" i="25"/>
  <c r="L90" i="25"/>
  <c r="K90" i="25"/>
  <c r="J90" i="25"/>
  <c r="I90" i="25"/>
  <c r="H90" i="25"/>
  <c r="G90" i="25"/>
  <c r="F90" i="25"/>
  <c r="E90" i="25"/>
  <c r="C90" i="25"/>
  <c r="S88" i="25"/>
  <c r="R88" i="25"/>
  <c r="V87" i="25"/>
  <c r="U87" i="25"/>
  <c r="T87" i="25"/>
  <c r="S87" i="25"/>
  <c r="R87" i="25"/>
  <c r="Q87" i="25"/>
  <c r="P87" i="25"/>
  <c r="O87" i="25"/>
  <c r="N87" i="25"/>
  <c r="M87" i="25"/>
  <c r="L87" i="25"/>
  <c r="K87" i="25"/>
  <c r="J87" i="25"/>
  <c r="I87" i="25"/>
  <c r="H87" i="25"/>
  <c r="G87" i="25"/>
  <c r="F87" i="25"/>
  <c r="E87" i="25"/>
  <c r="D87" i="25"/>
  <c r="C87" i="25"/>
  <c r="V86" i="25"/>
  <c r="U86" i="25"/>
  <c r="T86" i="25"/>
  <c r="S86" i="25"/>
  <c r="R86" i="25"/>
  <c r="Q86" i="25"/>
  <c r="P86" i="25"/>
  <c r="O86" i="25"/>
  <c r="N86" i="25"/>
  <c r="M86" i="25"/>
  <c r="L86" i="25"/>
  <c r="K86" i="25"/>
  <c r="J86" i="25"/>
  <c r="I86" i="25"/>
  <c r="H86" i="25"/>
  <c r="G86" i="25"/>
  <c r="F86" i="25"/>
  <c r="E86" i="25"/>
  <c r="D86" i="25"/>
  <c r="C86" i="25"/>
  <c r="V83" i="25"/>
  <c r="U83" i="25"/>
  <c r="T83" i="25"/>
  <c r="S83" i="25"/>
  <c r="R83" i="25"/>
  <c r="Q83" i="25"/>
  <c r="P83" i="25"/>
  <c r="O83" i="25"/>
  <c r="N83" i="25"/>
  <c r="M83" i="25"/>
  <c r="L83" i="25"/>
  <c r="K83" i="25"/>
  <c r="J83" i="25"/>
  <c r="I83" i="25"/>
  <c r="H83" i="25"/>
  <c r="G83" i="25"/>
  <c r="F83" i="25"/>
  <c r="E83" i="25"/>
  <c r="D83" i="25"/>
  <c r="C83" i="25"/>
  <c r="V82" i="25"/>
  <c r="U82" i="25"/>
  <c r="T82" i="25"/>
  <c r="S82" i="25"/>
  <c r="R82" i="25"/>
  <c r="Q82" i="25"/>
  <c r="P82" i="25"/>
  <c r="O82" i="25"/>
  <c r="N82" i="25"/>
  <c r="M82" i="25"/>
  <c r="L82" i="25"/>
  <c r="K82" i="25"/>
  <c r="J82" i="25"/>
  <c r="I82" i="25"/>
  <c r="H82" i="25"/>
  <c r="G82" i="25"/>
  <c r="F82" i="25"/>
  <c r="E82" i="25"/>
  <c r="D82" i="25"/>
  <c r="C82" i="25"/>
  <c r="V79" i="25"/>
  <c r="U79" i="25"/>
  <c r="T79" i="25"/>
  <c r="S79" i="25"/>
  <c r="R79" i="25"/>
  <c r="Q79" i="25"/>
  <c r="P79" i="25"/>
  <c r="O79" i="25"/>
  <c r="N79" i="25"/>
  <c r="M79" i="25"/>
  <c r="L79" i="25"/>
  <c r="K79" i="25"/>
  <c r="J79" i="25"/>
  <c r="I79" i="25"/>
  <c r="H79" i="25"/>
  <c r="G79" i="25"/>
  <c r="F79" i="25"/>
  <c r="E79" i="25"/>
  <c r="D79" i="25"/>
  <c r="C79" i="25"/>
  <c r="K109" i="25" s="1"/>
  <c r="L109" i="25" s="1"/>
  <c r="N109" i="25" s="1"/>
  <c r="V78" i="25"/>
  <c r="U78" i="25"/>
  <c r="T78" i="25"/>
  <c r="S78" i="25"/>
  <c r="R78" i="25"/>
  <c r="Q78" i="25"/>
  <c r="P78" i="25"/>
  <c r="O78" i="25"/>
  <c r="N78" i="25"/>
  <c r="M78" i="25"/>
  <c r="L78" i="25"/>
  <c r="K78" i="25"/>
  <c r="J78" i="25"/>
  <c r="I78" i="25"/>
  <c r="H78" i="25"/>
  <c r="G78" i="25"/>
  <c r="F78" i="25"/>
  <c r="E78" i="25"/>
  <c r="D78" i="25"/>
  <c r="C78" i="25"/>
  <c r="K108" i="25" s="1"/>
  <c r="L108" i="25" s="1"/>
  <c r="N108" i="25" s="1"/>
  <c r="B12" i="29"/>
  <c r="M10" i="29"/>
  <c r="P10" i="29" s="1"/>
  <c r="S10" i="29" s="1"/>
  <c r="V10" i="29" s="1"/>
  <c r="Y10" i="29" s="1"/>
  <c r="AB10" i="29" s="1"/>
  <c r="AE10" i="29" s="1"/>
  <c r="AH10" i="29" s="1"/>
  <c r="AK10" i="29" s="1"/>
  <c r="AN10" i="29" s="1"/>
  <c r="D31" i="23"/>
  <c r="A1" i="29"/>
  <c r="B9" i="23" l="1"/>
  <c r="C11" i="2"/>
  <c r="C10" i="2"/>
  <c r="C9" i="2"/>
  <c r="B4" i="28" s="1"/>
  <c r="C8" i="2"/>
  <c r="B3" i="28" s="1"/>
  <c r="B8" i="23"/>
  <c r="B7" i="23"/>
  <c r="B6" i="23"/>
  <c r="C44" i="2" l="1"/>
  <c r="B37" i="29" s="1"/>
  <c r="B44" i="2"/>
  <c r="A37" i="29" s="1"/>
  <c r="C43" i="2"/>
  <c r="B36" i="29" s="1"/>
  <c r="B43" i="2"/>
  <c r="A36" i="29" s="1"/>
  <c r="C42" i="2"/>
  <c r="B35" i="29" s="1"/>
  <c r="B42" i="2"/>
  <c r="A35" i="29" s="1"/>
  <c r="C41" i="2"/>
  <c r="B34" i="29" s="1"/>
  <c r="B41" i="2"/>
  <c r="A34" i="29" s="1"/>
  <c r="C40" i="2"/>
  <c r="B33" i="29" s="1"/>
  <c r="B40" i="2"/>
  <c r="A33" i="29" s="1"/>
  <c r="C39" i="2"/>
  <c r="B32" i="29" s="1"/>
  <c r="B39" i="2"/>
  <c r="A32" i="29" s="1"/>
  <c r="C38" i="2"/>
  <c r="B31" i="29" s="1"/>
  <c r="B38" i="2"/>
  <c r="A31" i="29" s="1"/>
  <c r="C37" i="2"/>
  <c r="B30" i="29" s="1"/>
  <c r="B37" i="2"/>
  <c r="A30" i="29" s="1"/>
  <c r="C36" i="2"/>
  <c r="B29" i="29" s="1"/>
  <c r="B36" i="2"/>
  <c r="A29" i="29" s="1"/>
  <c r="C35" i="2"/>
  <c r="B28" i="29" s="1"/>
  <c r="B35" i="2"/>
  <c r="A28" i="29" s="1"/>
  <c r="C34" i="2"/>
  <c r="B27" i="29" s="1"/>
  <c r="B34" i="2"/>
  <c r="A27" i="29" s="1"/>
  <c r="C33" i="2"/>
  <c r="B26" i="29" s="1"/>
  <c r="B33" i="2"/>
  <c r="A26" i="29" s="1"/>
  <c r="C32" i="2"/>
  <c r="B25" i="29" s="1"/>
  <c r="B32" i="2"/>
  <c r="A25" i="29" s="1"/>
  <c r="C31" i="2"/>
  <c r="B24" i="29" s="1"/>
  <c r="B31" i="2"/>
  <c r="A24" i="29" s="1"/>
  <c r="C30" i="2"/>
  <c r="B23" i="29" s="1"/>
  <c r="B30" i="2"/>
  <c r="A23" i="29" s="1"/>
  <c r="C29" i="2"/>
  <c r="B22" i="29" s="1"/>
  <c r="B29" i="2"/>
  <c r="A22" i="29" s="1"/>
  <c r="C28" i="2"/>
  <c r="B21" i="29" s="1"/>
  <c r="B28" i="2"/>
  <c r="A21" i="29" s="1"/>
  <c r="C27" i="2"/>
  <c r="B20" i="29" s="1"/>
  <c r="B27" i="2"/>
  <c r="A20" i="29" s="1"/>
  <c r="C26" i="2"/>
  <c r="B19" i="29" s="1"/>
  <c r="B26" i="2"/>
  <c r="A19" i="29" s="1"/>
  <c r="C25" i="2"/>
  <c r="B18" i="29" s="1"/>
  <c r="B25" i="2"/>
  <c r="A18" i="29" s="1"/>
  <c r="C24" i="2"/>
  <c r="B17" i="29" s="1"/>
  <c r="B24" i="2"/>
  <c r="A17" i="29" s="1"/>
  <c r="C23" i="2"/>
  <c r="B16" i="29" s="1"/>
  <c r="B23" i="2"/>
  <c r="A16" i="29" s="1"/>
  <c r="C22" i="2"/>
  <c r="B15" i="29" s="1"/>
  <c r="B22" i="2"/>
  <c r="A15" i="29" s="1"/>
  <c r="C21" i="2"/>
  <c r="B14" i="29" s="1"/>
  <c r="B21" i="2"/>
  <c r="A14" i="29" s="1"/>
  <c r="C20" i="2"/>
  <c r="B13" i="29" s="1"/>
  <c r="B20" i="2"/>
  <c r="A13" i="29" s="1"/>
  <c r="B19" i="2"/>
  <c r="A12" i="29" s="1"/>
  <c r="C19" i="2"/>
  <c r="G441" i="7"/>
  <c r="F440" i="7"/>
  <c r="G440" i="7" s="1"/>
  <c r="D440" i="7"/>
  <c r="C440" i="7"/>
  <c r="F439" i="7"/>
  <c r="G439" i="7" s="1"/>
  <c r="D439" i="7"/>
  <c r="C439" i="7"/>
  <c r="F438" i="7" l="1"/>
  <c r="G438" i="7" s="1"/>
  <c r="F226" i="7" l="1"/>
  <c r="G226" i="7" s="1"/>
  <c r="D226" i="7"/>
  <c r="C226" i="7"/>
  <c r="F225" i="7"/>
  <c r="G225" i="7" s="1"/>
  <c r="D225" i="7"/>
  <c r="C225" i="7"/>
  <c r="F224" i="7"/>
  <c r="G224" i="7" s="1"/>
  <c r="D224" i="7"/>
  <c r="C224" i="7"/>
  <c r="F227" i="7"/>
  <c r="G227" i="7" s="1"/>
  <c r="D227" i="7"/>
  <c r="C227" i="7"/>
  <c r="F223" i="7"/>
  <c r="G223" i="7" s="1"/>
  <c r="D223" i="7"/>
  <c r="C223" i="7"/>
  <c r="F222" i="7"/>
  <c r="G222" i="7" s="1"/>
  <c r="D222" i="7"/>
  <c r="C222" i="7"/>
  <c r="F221" i="7"/>
  <c r="D221" i="7"/>
  <c r="C221" i="7"/>
  <c r="F218" i="7"/>
  <c r="G218" i="7" s="1"/>
  <c r="D218" i="7"/>
  <c r="C218" i="7"/>
  <c r="F217" i="7"/>
  <c r="G217" i="7" s="1"/>
  <c r="D217" i="7"/>
  <c r="C217" i="7"/>
  <c r="F216" i="7"/>
  <c r="G216" i="7" s="1"/>
  <c r="D216" i="7"/>
  <c r="C216" i="7"/>
  <c r="F215" i="7"/>
  <c r="G215" i="7" s="1"/>
  <c r="D215" i="7"/>
  <c r="C215" i="7"/>
  <c r="F214" i="7"/>
  <c r="G214" i="7" s="1"/>
  <c r="D214" i="7"/>
  <c r="C214" i="7"/>
  <c r="F213" i="7"/>
  <c r="G213" i="7" s="1"/>
  <c r="D213" i="7"/>
  <c r="C213" i="7"/>
  <c r="F212" i="7"/>
  <c r="G212" i="7" s="1"/>
  <c r="D212" i="7"/>
  <c r="C212" i="7"/>
  <c r="F211" i="7"/>
  <c r="G211" i="7" s="1"/>
  <c r="D211" i="7"/>
  <c r="C211" i="7"/>
  <c r="F210" i="7"/>
  <c r="G210" i="7" s="1"/>
  <c r="D210" i="7"/>
  <c r="C210" i="7"/>
  <c r="F209" i="7"/>
  <c r="G209" i="7" s="1"/>
  <c r="D209" i="7"/>
  <c r="C209" i="7"/>
  <c r="F208" i="7"/>
  <c r="G208" i="7" s="1"/>
  <c r="D208" i="7"/>
  <c r="C208" i="7"/>
  <c r="F207" i="7"/>
  <c r="G207" i="7" s="1"/>
  <c r="D207" i="7"/>
  <c r="C207" i="7"/>
  <c r="F206" i="7"/>
  <c r="G206" i="7" s="1"/>
  <c r="D206" i="7"/>
  <c r="C206" i="7"/>
  <c r="F205" i="7"/>
  <c r="G205" i="7" s="1"/>
  <c r="D205" i="7"/>
  <c r="C205" i="7"/>
  <c r="F204" i="7"/>
  <c r="G204" i="7" s="1"/>
  <c r="D204" i="7"/>
  <c r="C204" i="7"/>
  <c r="F203" i="7"/>
  <c r="G203" i="7" s="1"/>
  <c r="D203" i="7"/>
  <c r="C203" i="7"/>
  <c r="F202" i="7"/>
  <c r="G202" i="7" s="1"/>
  <c r="D202" i="7"/>
  <c r="C202" i="7"/>
  <c r="F201" i="7"/>
  <c r="G201" i="7" s="1"/>
  <c r="D201" i="7"/>
  <c r="C201" i="7"/>
  <c r="F200" i="7"/>
  <c r="G200" i="7" s="1"/>
  <c r="D200" i="7"/>
  <c r="C200" i="7"/>
  <c r="F199" i="7"/>
  <c r="G199" i="7" s="1"/>
  <c r="D199" i="7"/>
  <c r="C199" i="7"/>
  <c r="F198" i="7"/>
  <c r="G198" i="7" s="1"/>
  <c r="D198" i="7"/>
  <c r="C198" i="7"/>
  <c r="F197" i="7"/>
  <c r="G197" i="7" s="1"/>
  <c r="D197" i="7"/>
  <c r="C197" i="7"/>
  <c r="F196" i="7"/>
  <c r="G196" i="7" s="1"/>
  <c r="D196" i="7"/>
  <c r="C196" i="7"/>
  <c r="F195" i="7"/>
  <c r="G195" i="7" s="1"/>
  <c r="D195" i="7"/>
  <c r="C195" i="7"/>
  <c r="F194" i="7"/>
  <c r="G194" i="7" s="1"/>
  <c r="D194" i="7"/>
  <c r="C194" i="7"/>
  <c r="F193" i="7"/>
  <c r="G193" i="7" s="1"/>
  <c r="D193" i="7"/>
  <c r="C193" i="7"/>
  <c r="F192" i="7"/>
  <c r="G192" i="7" s="1"/>
  <c r="D192" i="7"/>
  <c r="C192" i="7"/>
  <c r="F191" i="7"/>
  <c r="G191" i="7" s="1"/>
  <c r="D191" i="7"/>
  <c r="C191" i="7"/>
  <c r="F190" i="7"/>
  <c r="G190" i="7" s="1"/>
  <c r="D190" i="7"/>
  <c r="C190" i="7"/>
  <c r="F189" i="7"/>
  <c r="G189" i="7" s="1"/>
  <c r="D189" i="7"/>
  <c r="C189" i="7"/>
  <c r="F188" i="7"/>
  <c r="G188" i="7" s="1"/>
  <c r="D188" i="7"/>
  <c r="C188" i="7"/>
  <c r="F187" i="7"/>
  <c r="G187" i="7" s="1"/>
  <c r="D187" i="7"/>
  <c r="C187" i="7"/>
  <c r="F186" i="7"/>
  <c r="G186" i="7" s="1"/>
  <c r="D186" i="7"/>
  <c r="C186" i="7"/>
  <c r="F185" i="7"/>
  <c r="G185" i="7" s="1"/>
  <c r="D185" i="7"/>
  <c r="C185" i="7"/>
  <c r="F184" i="7"/>
  <c r="G184" i="7" s="1"/>
  <c r="D184" i="7"/>
  <c r="C184" i="7"/>
  <c r="F183" i="7"/>
  <c r="G183" i="7" s="1"/>
  <c r="D183" i="7"/>
  <c r="C183" i="7"/>
  <c r="F182" i="7"/>
  <c r="G182" i="7" s="1"/>
  <c r="D182" i="7"/>
  <c r="C182" i="7"/>
  <c r="F181" i="7"/>
  <c r="G181" i="7" s="1"/>
  <c r="D181" i="7"/>
  <c r="C181" i="7"/>
  <c r="F180" i="7"/>
  <c r="G180" i="7" s="1"/>
  <c r="D180" i="7"/>
  <c r="C180" i="7"/>
  <c r="F179" i="7"/>
  <c r="G179" i="7" s="1"/>
  <c r="D179" i="7"/>
  <c r="C179" i="7"/>
  <c r="F178" i="7"/>
  <c r="G178" i="7" s="1"/>
  <c r="D178" i="7"/>
  <c r="C178" i="7"/>
  <c r="F177" i="7"/>
  <c r="G177" i="7" s="1"/>
  <c r="D177" i="7"/>
  <c r="C177" i="7"/>
  <c r="F176" i="7"/>
  <c r="G176" i="7" s="1"/>
  <c r="D176" i="7"/>
  <c r="C176" i="7"/>
  <c r="F175" i="7"/>
  <c r="G175" i="7" s="1"/>
  <c r="D175" i="7"/>
  <c r="C175" i="7"/>
  <c r="F174" i="7"/>
  <c r="G174" i="7" s="1"/>
  <c r="D174" i="7"/>
  <c r="C174" i="7"/>
  <c r="F173" i="7"/>
  <c r="G173" i="7" s="1"/>
  <c r="D173" i="7"/>
  <c r="C173" i="7"/>
  <c r="F172" i="7"/>
  <c r="G172" i="7" s="1"/>
  <c r="D172" i="7"/>
  <c r="C172" i="7"/>
  <c r="F171" i="7"/>
  <c r="G171" i="7" s="1"/>
  <c r="D171" i="7"/>
  <c r="C171" i="7"/>
  <c r="F170" i="7"/>
  <c r="G170" i="7" s="1"/>
  <c r="D170" i="7"/>
  <c r="C170" i="7"/>
  <c r="F169" i="7"/>
  <c r="G169" i="7" s="1"/>
  <c r="D169" i="7"/>
  <c r="C169" i="7"/>
  <c r="F168" i="7"/>
  <c r="G168" i="7" s="1"/>
  <c r="D168" i="7"/>
  <c r="C168" i="7"/>
  <c r="F167" i="7"/>
  <c r="G167" i="7" s="1"/>
  <c r="D167" i="7"/>
  <c r="C167" i="7"/>
  <c r="F166" i="7"/>
  <c r="G166" i="7" s="1"/>
  <c r="D166" i="7"/>
  <c r="C166" i="7"/>
  <c r="F165" i="7"/>
  <c r="G165" i="7" s="1"/>
  <c r="D165" i="7"/>
  <c r="C165" i="7"/>
  <c r="F164" i="7"/>
  <c r="G164" i="7" s="1"/>
  <c r="D164" i="7"/>
  <c r="C164" i="7"/>
  <c r="F163" i="7"/>
  <c r="G163" i="7" s="1"/>
  <c r="D163" i="7"/>
  <c r="C163" i="7"/>
  <c r="F162" i="7"/>
  <c r="G162" i="7" s="1"/>
  <c r="D162" i="7"/>
  <c r="C162" i="7"/>
  <c r="F161" i="7"/>
  <c r="G161" i="7" s="1"/>
  <c r="D161" i="7"/>
  <c r="C161" i="7"/>
  <c r="F160" i="7"/>
  <c r="G160" i="7" s="1"/>
  <c r="D160" i="7"/>
  <c r="C160" i="7"/>
  <c r="F159" i="7"/>
  <c r="G159" i="7" s="1"/>
  <c r="D159" i="7"/>
  <c r="C159" i="7"/>
  <c r="F158" i="7"/>
  <c r="G158" i="7" s="1"/>
  <c r="D158" i="7"/>
  <c r="C158" i="7"/>
  <c r="F157" i="7"/>
  <c r="G157" i="7" s="1"/>
  <c r="D157" i="7"/>
  <c r="C157" i="7"/>
  <c r="F156" i="7"/>
  <c r="G156" i="7" s="1"/>
  <c r="D156" i="7"/>
  <c r="C156" i="7"/>
  <c r="F155" i="7"/>
  <c r="G155" i="7" s="1"/>
  <c r="D155" i="7"/>
  <c r="C155" i="7"/>
  <c r="F154" i="7"/>
  <c r="G154" i="7" s="1"/>
  <c r="D154" i="7"/>
  <c r="C154" i="7"/>
  <c r="F153" i="7"/>
  <c r="G153" i="7" s="1"/>
  <c r="D153" i="7"/>
  <c r="C153" i="7"/>
  <c r="F152" i="7"/>
  <c r="G152" i="7" s="1"/>
  <c r="D152" i="7"/>
  <c r="C152" i="7"/>
  <c r="F151" i="7"/>
  <c r="G151" i="7" s="1"/>
  <c r="D151" i="7"/>
  <c r="C151" i="7"/>
  <c r="F150" i="7"/>
  <c r="G150" i="7" s="1"/>
  <c r="D150" i="7"/>
  <c r="C150" i="7"/>
  <c r="F149" i="7"/>
  <c r="G149" i="7" s="1"/>
  <c r="D149" i="7"/>
  <c r="C149" i="7"/>
  <c r="F148" i="7"/>
  <c r="G148" i="7" s="1"/>
  <c r="D148" i="7"/>
  <c r="C148" i="7"/>
  <c r="F145" i="7"/>
  <c r="G145" i="7" s="1"/>
  <c r="D145" i="7"/>
  <c r="C145" i="7"/>
  <c r="F144" i="7"/>
  <c r="G144" i="7" s="1"/>
  <c r="D144" i="7"/>
  <c r="C144" i="7"/>
  <c r="F143" i="7"/>
  <c r="G143" i="7" s="1"/>
  <c r="D143" i="7"/>
  <c r="C143" i="7"/>
  <c r="F142" i="7"/>
  <c r="G142" i="7" s="1"/>
  <c r="D142" i="7"/>
  <c r="C142" i="7"/>
  <c r="F141" i="7"/>
  <c r="G141" i="7" s="1"/>
  <c r="D141" i="7"/>
  <c r="C141" i="7"/>
  <c r="F140" i="7"/>
  <c r="G140" i="7" s="1"/>
  <c r="D140" i="7"/>
  <c r="C140" i="7"/>
  <c r="F139" i="7"/>
  <c r="G139" i="7" s="1"/>
  <c r="D139" i="7"/>
  <c r="C139" i="7"/>
  <c r="F138" i="7"/>
  <c r="G138" i="7" s="1"/>
  <c r="D138" i="7"/>
  <c r="C138" i="7"/>
  <c r="F137" i="7"/>
  <c r="G137" i="7" s="1"/>
  <c r="D137" i="7"/>
  <c r="C137" i="7"/>
  <c r="F136" i="7"/>
  <c r="G136" i="7" s="1"/>
  <c r="D136" i="7"/>
  <c r="C136" i="7"/>
  <c r="F135" i="7"/>
  <c r="G135" i="7" s="1"/>
  <c r="D135" i="7"/>
  <c r="C135" i="7"/>
  <c r="F134" i="7"/>
  <c r="G134" i="7" s="1"/>
  <c r="D134" i="7"/>
  <c r="C134" i="7"/>
  <c r="F133" i="7"/>
  <c r="G133" i="7" s="1"/>
  <c r="D133" i="7"/>
  <c r="C133" i="7"/>
  <c r="F132" i="7"/>
  <c r="G132" i="7" s="1"/>
  <c r="D132" i="7"/>
  <c r="C132" i="7"/>
  <c r="F131" i="7"/>
  <c r="G131" i="7" s="1"/>
  <c r="D131" i="7"/>
  <c r="C131" i="7"/>
  <c r="F130" i="7"/>
  <c r="G130" i="7" s="1"/>
  <c r="D130" i="7"/>
  <c r="C130" i="7"/>
  <c r="F129" i="7"/>
  <c r="G129" i="7" s="1"/>
  <c r="D129" i="7"/>
  <c r="C129" i="7"/>
  <c r="F128" i="7"/>
  <c r="G128" i="7" s="1"/>
  <c r="D128" i="7"/>
  <c r="C128" i="7"/>
  <c r="F127" i="7"/>
  <c r="G127" i="7" s="1"/>
  <c r="D127" i="7"/>
  <c r="C127" i="7"/>
  <c r="F126" i="7"/>
  <c r="G126" i="7" s="1"/>
  <c r="D126" i="7"/>
  <c r="C126" i="7"/>
  <c r="F125" i="7"/>
  <c r="G125" i="7" s="1"/>
  <c r="D125" i="7"/>
  <c r="C125" i="7"/>
  <c r="F124" i="7"/>
  <c r="G124" i="7" s="1"/>
  <c r="D124" i="7"/>
  <c r="C124" i="7"/>
  <c r="F123" i="7"/>
  <c r="G123" i="7" s="1"/>
  <c r="D123" i="7"/>
  <c r="C123" i="7"/>
  <c r="F122" i="7"/>
  <c r="G122" i="7" s="1"/>
  <c r="D122" i="7"/>
  <c r="C122" i="7"/>
  <c r="F121" i="7"/>
  <c r="G121" i="7" s="1"/>
  <c r="D121" i="7"/>
  <c r="C121" i="7"/>
  <c r="F120" i="7"/>
  <c r="G120" i="7" s="1"/>
  <c r="D120" i="7"/>
  <c r="C120" i="7"/>
  <c r="F119" i="7"/>
  <c r="G119" i="7" s="1"/>
  <c r="D119" i="7"/>
  <c r="C119" i="7"/>
  <c r="F118" i="7"/>
  <c r="G118" i="7" s="1"/>
  <c r="D118" i="7"/>
  <c r="C118" i="7"/>
  <c r="F117" i="7"/>
  <c r="G117" i="7" s="1"/>
  <c r="D117" i="7"/>
  <c r="C117" i="7"/>
  <c r="F116" i="7"/>
  <c r="G116" i="7" s="1"/>
  <c r="D116" i="7"/>
  <c r="C116" i="7"/>
  <c r="F115" i="7"/>
  <c r="G115" i="7" s="1"/>
  <c r="D115" i="7"/>
  <c r="C115" i="7"/>
  <c r="F114" i="7"/>
  <c r="G114" i="7" s="1"/>
  <c r="D114" i="7"/>
  <c r="C114" i="7"/>
  <c r="F113" i="7"/>
  <c r="G113" i="7" s="1"/>
  <c r="D113" i="7"/>
  <c r="C113" i="7"/>
  <c r="F112" i="7"/>
  <c r="G112" i="7" s="1"/>
  <c r="D112" i="7"/>
  <c r="C112" i="7"/>
  <c r="F111" i="7"/>
  <c r="G111" i="7" s="1"/>
  <c r="D111" i="7"/>
  <c r="C111" i="7"/>
  <c r="F110" i="7"/>
  <c r="G110" i="7" s="1"/>
  <c r="D110" i="7"/>
  <c r="C110" i="7"/>
  <c r="F109" i="7"/>
  <c r="G109" i="7" s="1"/>
  <c r="D109" i="7"/>
  <c r="C109" i="7"/>
  <c r="F108" i="7"/>
  <c r="G108" i="7" s="1"/>
  <c r="D108" i="7"/>
  <c r="C108" i="7"/>
  <c r="F107" i="7"/>
  <c r="G107" i="7" s="1"/>
  <c r="D107" i="7"/>
  <c r="C107" i="7"/>
  <c r="F106" i="7"/>
  <c r="G106" i="7" s="1"/>
  <c r="D106" i="7"/>
  <c r="C106" i="7"/>
  <c r="F105" i="7"/>
  <c r="G105" i="7" s="1"/>
  <c r="D105" i="7"/>
  <c r="C105" i="7"/>
  <c r="F104" i="7"/>
  <c r="G104" i="7" s="1"/>
  <c r="D104" i="7"/>
  <c r="C104" i="7"/>
  <c r="F101" i="7"/>
  <c r="G101" i="7" s="1"/>
  <c r="D101" i="7"/>
  <c r="C101" i="7"/>
  <c r="F100" i="7"/>
  <c r="G100" i="7" s="1"/>
  <c r="D100" i="7"/>
  <c r="C100" i="7"/>
  <c r="F99" i="7"/>
  <c r="G99" i="7" s="1"/>
  <c r="D99" i="7"/>
  <c r="C99" i="7"/>
  <c r="F98" i="7"/>
  <c r="G98" i="7" s="1"/>
  <c r="D98" i="7"/>
  <c r="C98" i="7"/>
  <c r="F97" i="7"/>
  <c r="G97" i="7" s="1"/>
  <c r="D97" i="7"/>
  <c r="C97" i="7"/>
  <c r="F96" i="7"/>
  <c r="G96" i="7" s="1"/>
  <c r="D96" i="7"/>
  <c r="C96" i="7"/>
  <c r="F95" i="7"/>
  <c r="G95" i="7" s="1"/>
  <c r="D95" i="7"/>
  <c r="C95" i="7"/>
  <c r="F94" i="7"/>
  <c r="G94" i="7" s="1"/>
  <c r="D94" i="7"/>
  <c r="C94" i="7"/>
  <c r="F93" i="7"/>
  <c r="G93" i="7" s="1"/>
  <c r="D93" i="7"/>
  <c r="C93" i="7"/>
  <c r="F92" i="7"/>
  <c r="G92" i="7" s="1"/>
  <c r="D92" i="7"/>
  <c r="C92" i="7"/>
  <c r="F91" i="7"/>
  <c r="G91" i="7" s="1"/>
  <c r="D91" i="7"/>
  <c r="C91" i="7"/>
  <c r="F90" i="7"/>
  <c r="G90" i="7" s="1"/>
  <c r="D90" i="7"/>
  <c r="C90" i="7"/>
  <c r="F89" i="7"/>
  <c r="G89" i="7" s="1"/>
  <c r="D89" i="7"/>
  <c r="C89" i="7"/>
  <c r="F88" i="7"/>
  <c r="G88" i="7" s="1"/>
  <c r="D88" i="7"/>
  <c r="C88" i="7"/>
  <c r="F87" i="7"/>
  <c r="G87" i="7" s="1"/>
  <c r="D87" i="7"/>
  <c r="C87" i="7"/>
  <c r="F86" i="7"/>
  <c r="G86" i="7" s="1"/>
  <c r="D86" i="7"/>
  <c r="C86" i="7"/>
  <c r="F85" i="7"/>
  <c r="G85" i="7" s="1"/>
  <c r="D85" i="7"/>
  <c r="C85" i="7"/>
  <c r="F84" i="7"/>
  <c r="G84" i="7" s="1"/>
  <c r="D84" i="7"/>
  <c r="C84" i="7"/>
  <c r="F83" i="7"/>
  <c r="G83" i="7" s="1"/>
  <c r="D83" i="7"/>
  <c r="C83" i="7"/>
  <c r="F82" i="7"/>
  <c r="G82" i="7" s="1"/>
  <c r="D82" i="7"/>
  <c r="C82" i="7"/>
  <c r="F81" i="7"/>
  <c r="G81" i="7" s="1"/>
  <c r="D81" i="7"/>
  <c r="C81" i="7"/>
  <c r="F80" i="7"/>
  <c r="G80" i="7" s="1"/>
  <c r="D80" i="7"/>
  <c r="C80" i="7"/>
  <c r="F79" i="7"/>
  <c r="G79" i="7" s="1"/>
  <c r="D79" i="7"/>
  <c r="C79" i="7"/>
  <c r="F78" i="7"/>
  <c r="G78" i="7" s="1"/>
  <c r="D78" i="7"/>
  <c r="C78" i="7"/>
  <c r="F77" i="7"/>
  <c r="G77" i="7" s="1"/>
  <c r="D77" i="7"/>
  <c r="C77" i="7"/>
  <c r="F76" i="7"/>
  <c r="G76" i="7" s="1"/>
  <c r="D76" i="7"/>
  <c r="C76" i="7"/>
  <c r="F75" i="7"/>
  <c r="G75" i="7" s="1"/>
  <c r="D75" i="7"/>
  <c r="C75" i="7"/>
  <c r="F74" i="7"/>
  <c r="G74" i="7" s="1"/>
  <c r="D74" i="7"/>
  <c r="C74" i="7"/>
  <c r="F73" i="7"/>
  <c r="G73" i="7" s="1"/>
  <c r="D73" i="7"/>
  <c r="C73" i="7"/>
  <c r="F72" i="7"/>
  <c r="G72" i="7" s="1"/>
  <c r="D72" i="7"/>
  <c r="C72" i="7"/>
  <c r="F71" i="7"/>
  <c r="G71" i="7" s="1"/>
  <c r="D71" i="7"/>
  <c r="C71" i="7"/>
  <c r="F70" i="7"/>
  <c r="G70" i="7" s="1"/>
  <c r="D70" i="7"/>
  <c r="C70" i="7"/>
  <c r="F69" i="7"/>
  <c r="G69" i="7" s="1"/>
  <c r="D69" i="7"/>
  <c r="C69" i="7"/>
  <c r="F68" i="7"/>
  <c r="G68" i="7" s="1"/>
  <c r="D68" i="7"/>
  <c r="C68" i="7"/>
  <c r="F67" i="7"/>
  <c r="G67" i="7" s="1"/>
  <c r="D67" i="7"/>
  <c r="C67" i="7"/>
  <c r="F66" i="7"/>
  <c r="G66" i="7" s="1"/>
  <c r="D66" i="7"/>
  <c r="C66" i="7"/>
  <c r="F64" i="7"/>
  <c r="G64" i="7" s="1"/>
  <c r="D64" i="7"/>
  <c r="C64" i="7"/>
  <c r="F63" i="7"/>
  <c r="G63" i="7" s="1"/>
  <c r="D63" i="7"/>
  <c r="C63" i="7"/>
  <c r="F62" i="7"/>
  <c r="G62" i="7" s="1"/>
  <c r="D62" i="7"/>
  <c r="C62" i="7"/>
  <c r="F61" i="7"/>
  <c r="G61" i="7" s="1"/>
  <c r="D61" i="7"/>
  <c r="C61" i="7"/>
  <c r="F60" i="7"/>
  <c r="G60" i="7" s="1"/>
  <c r="D60" i="7"/>
  <c r="C60" i="7"/>
  <c r="F59" i="7"/>
  <c r="G59" i="7" s="1"/>
  <c r="D59" i="7"/>
  <c r="C59" i="7"/>
  <c r="F58" i="7"/>
  <c r="G58" i="7" s="1"/>
  <c r="D58" i="7"/>
  <c r="C58" i="7"/>
  <c r="F57" i="7"/>
  <c r="G57" i="7" s="1"/>
  <c r="D57" i="7"/>
  <c r="C57" i="7"/>
  <c r="F56" i="7"/>
  <c r="G56" i="7" s="1"/>
  <c r="D56" i="7"/>
  <c r="C56" i="7"/>
  <c r="F55" i="7"/>
  <c r="G55" i="7" s="1"/>
  <c r="D55" i="7"/>
  <c r="C55" i="7"/>
  <c r="F54" i="7"/>
  <c r="G54" i="7" s="1"/>
  <c r="D54" i="7"/>
  <c r="C54" i="7"/>
  <c r="F53" i="7"/>
  <c r="G53" i="7" s="1"/>
  <c r="D53" i="7"/>
  <c r="C53" i="7"/>
  <c r="F52" i="7"/>
  <c r="G52" i="7" s="1"/>
  <c r="D52" i="7"/>
  <c r="C52" i="7"/>
  <c r="F51" i="7"/>
  <c r="G51" i="7" s="1"/>
  <c r="D51" i="7"/>
  <c r="C51" i="7"/>
  <c r="F50" i="7"/>
  <c r="G50" i="7" s="1"/>
  <c r="D50" i="7"/>
  <c r="C50" i="7"/>
  <c r="F49" i="7"/>
  <c r="G49" i="7" s="1"/>
  <c r="D49" i="7"/>
  <c r="C49" i="7"/>
  <c r="F48" i="7"/>
  <c r="G48" i="7" s="1"/>
  <c r="D48" i="7"/>
  <c r="C48" i="7"/>
  <c r="F47" i="7"/>
  <c r="G47" i="7" s="1"/>
  <c r="D47" i="7"/>
  <c r="C47" i="7"/>
  <c r="F45" i="7"/>
  <c r="G45" i="7" s="1"/>
  <c r="D45" i="7"/>
  <c r="C45" i="7"/>
  <c r="F44" i="7"/>
  <c r="G44" i="7" s="1"/>
  <c r="D44" i="7"/>
  <c r="C44" i="7"/>
  <c r="F43" i="7"/>
  <c r="G43" i="7" s="1"/>
  <c r="D43" i="7"/>
  <c r="C43" i="7"/>
  <c r="F42" i="7"/>
  <c r="G42" i="7" s="1"/>
  <c r="D42" i="7"/>
  <c r="C42" i="7"/>
  <c r="F36" i="7"/>
  <c r="G36" i="7" s="1"/>
  <c r="D36" i="7"/>
  <c r="C36" i="7"/>
  <c r="F35" i="7"/>
  <c r="G35" i="7" s="1"/>
  <c r="D35" i="7"/>
  <c r="C35" i="7"/>
  <c r="F34" i="7"/>
  <c r="G34" i="7" s="1"/>
  <c r="D34" i="7"/>
  <c r="C34" i="7"/>
  <c r="F33" i="7"/>
  <c r="G33" i="7" s="1"/>
  <c r="D33" i="7"/>
  <c r="C33" i="7"/>
  <c r="F65" i="7"/>
  <c r="G65" i="7" s="1"/>
  <c r="D65" i="7"/>
  <c r="C65" i="7"/>
  <c r="F46" i="7"/>
  <c r="G46" i="7" s="1"/>
  <c r="D46" i="7"/>
  <c r="C46" i="7"/>
  <c r="F41" i="7"/>
  <c r="G41" i="7" s="1"/>
  <c r="D41" i="7"/>
  <c r="C41" i="7"/>
  <c r="F40" i="7"/>
  <c r="G40" i="7" s="1"/>
  <c r="D40" i="7"/>
  <c r="C40" i="7"/>
  <c r="F39" i="7"/>
  <c r="G39" i="7" s="1"/>
  <c r="D39" i="7"/>
  <c r="C39" i="7"/>
  <c r="F38" i="7"/>
  <c r="G38" i="7" s="1"/>
  <c r="D38" i="7"/>
  <c r="C38" i="7"/>
  <c r="F37" i="7"/>
  <c r="G37" i="7" s="1"/>
  <c r="D37" i="7"/>
  <c r="C37" i="7"/>
  <c r="F32" i="7"/>
  <c r="G32" i="7" s="1"/>
  <c r="D32" i="7"/>
  <c r="C32" i="7"/>
  <c r="F31" i="7"/>
  <c r="G31" i="7" s="1"/>
  <c r="D31" i="7"/>
  <c r="C31" i="7"/>
  <c r="F30" i="7"/>
  <c r="G30" i="7" s="1"/>
  <c r="D30" i="7"/>
  <c r="C30" i="7"/>
  <c r="F29" i="7"/>
  <c r="G29" i="7" s="1"/>
  <c r="D29" i="7"/>
  <c r="C29" i="7"/>
  <c r="F28" i="7"/>
  <c r="G28" i="7" s="1"/>
  <c r="D28" i="7"/>
  <c r="C28" i="7"/>
  <c r="C230" i="7"/>
  <c r="D230" i="7"/>
  <c r="F230" i="7"/>
  <c r="G230" i="7" s="1"/>
  <c r="C231" i="7"/>
  <c r="D231" i="7"/>
  <c r="F231" i="7"/>
  <c r="G231" i="7" s="1"/>
  <c r="C232" i="7"/>
  <c r="D232" i="7"/>
  <c r="F232" i="7"/>
  <c r="G232" i="7" s="1"/>
  <c r="C233" i="7"/>
  <c r="D233" i="7"/>
  <c r="F233" i="7"/>
  <c r="G233" i="7" s="1"/>
  <c r="G25" i="7"/>
  <c r="E5" i="7"/>
  <c r="G221" i="7" l="1"/>
  <c r="F220" i="7" s="1"/>
  <c r="G220" i="7" s="1"/>
  <c r="F147" i="7"/>
  <c r="G147" i="7" s="1"/>
  <c r="F103" i="7"/>
  <c r="G103" i="7" s="1"/>
  <c r="F27" i="7"/>
  <c r="G27" i="7" s="1"/>
  <c r="F229" i="7"/>
  <c r="G229" i="7" s="1"/>
  <c r="B3" i="29" l="1"/>
  <c r="I22" i="28"/>
  <c r="I25" i="28" s="1"/>
  <c r="B20" i="28"/>
  <c r="I16" i="28"/>
  <c r="I9" i="28"/>
  <c r="J11" i="19"/>
  <c r="E446" i="23" l="1"/>
  <c r="D446" i="23"/>
  <c r="F436" i="7" l="1"/>
  <c r="G436" i="7" s="1"/>
  <c r="D436" i="7"/>
  <c r="C436" i="7"/>
  <c r="F435" i="7"/>
  <c r="G435" i="7" s="1"/>
  <c r="D435" i="7"/>
  <c r="C435" i="7"/>
  <c r="F434" i="7"/>
  <c r="G434" i="7" s="1"/>
  <c r="D434" i="7"/>
  <c r="C434" i="7"/>
  <c r="F433" i="7"/>
  <c r="G433" i="7" s="1"/>
  <c r="D433" i="7"/>
  <c r="C433" i="7"/>
  <c r="F432" i="7"/>
  <c r="G432" i="7" s="1"/>
  <c r="D432" i="7"/>
  <c r="C432" i="7"/>
  <c r="F431" i="7"/>
  <c r="G431" i="7" s="1"/>
  <c r="D431" i="7"/>
  <c r="C431" i="7"/>
  <c r="E233" i="23"/>
  <c r="D233" i="23"/>
  <c r="F427" i="7"/>
  <c r="G427" i="7" s="1"/>
  <c r="D427" i="7"/>
  <c r="C427" i="7"/>
  <c r="F428" i="7"/>
  <c r="G428" i="7" s="1"/>
  <c r="D428" i="7"/>
  <c r="C428" i="7"/>
  <c r="F426" i="7"/>
  <c r="G426" i="7" s="1"/>
  <c r="D426" i="7"/>
  <c r="C426" i="7"/>
  <c r="F425" i="7"/>
  <c r="G425" i="7" s="1"/>
  <c r="D425" i="7"/>
  <c r="C425" i="7"/>
  <c r="E229" i="23"/>
  <c r="D229" i="23"/>
  <c r="G422" i="7"/>
  <c r="F421" i="7"/>
  <c r="G421" i="7" s="1"/>
  <c r="D421" i="7"/>
  <c r="C421" i="7"/>
  <c r="F420" i="7"/>
  <c r="G420" i="7" s="1"/>
  <c r="D420" i="7"/>
  <c r="C420" i="7"/>
  <c r="I530" i="23"/>
  <c r="I518" i="23"/>
  <c r="I517" i="23"/>
  <c r="I484" i="23"/>
  <c r="I482" i="23"/>
  <c r="I453" i="23"/>
  <c r="I422" i="23"/>
  <c r="I404" i="23"/>
  <c r="I403" i="23"/>
  <c r="I401" i="23"/>
  <c r="I400" i="23"/>
  <c r="I399" i="23"/>
  <c r="I394" i="23"/>
  <c r="I393" i="23"/>
  <c r="I391" i="23"/>
  <c r="I390" i="23"/>
  <c r="I389" i="23"/>
  <c r="I366" i="23"/>
  <c r="I363" i="23"/>
  <c r="I362" i="23"/>
  <c r="I361" i="23"/>
  <c r="I326" i="23"/>
  <c r="I223" i="23"/>
  <c r="I222" i="23"/>
  <c r="I218" i="23"/>
  <c r="I216" i="23"/>
  <c r="I206" i="23"/>
  <c r="I205" i="23"/>
  <c r="I184" i="23"/>
  <c r="I182" i="23"/>
  <c r="I181" i="23"/>
  <c r="I180" i="23"/>
  <c r="I179" i="23"/>
  <c r="I173" i="23"/>
  <c r="I155" i="23"/>
  <c r="I152" i="23"/>
  <c r="I146" i="23"/>
  <c r="F430" i="7" l="1"/>
  <c r="G430" i="7" s="1"/>
  <c r="F424" i="7"/>
  <c r="G424" i="7" s="1"/>
  <c r="F419" i="7"/>
  <c r="G419" i="7" s="1"/>
  <c r="H70" i="23" l="1"/>
  <c r="CJ47" i="23" l="1"/>
  <c r="BY47" i="23"/>
  <c r="BX47" i="23"/>
  <c r="CB47" i="23" s="1"/>
  <c r="BV47" i="23"/>
  <c r="BP47" i="23"/>
  <c r="BR47" i="23" s="1"/>
  <c r="BN47" i="23"/>
  <c r="BM47" i="23"/>
  <c r="BJ47" i="23"/>
  <c r="BF47" i="23"/>
  <c r="I47" i="23"/>
  <c r="E47" i="23"/>
  <c r="D47" i="23"/>
  <c r="CJ136" i="23"/>
  <c r="BY136" i="23"/>
  <c r="BX136" i="23"/>
  <c r="CB136" i="23" s="1"/>
  <c r="BV136" i="23"/>
  <c r="BP136" i="23"/>
  <c r="BR136" i="23" s="1"/>
  <c r="BN136" i="23"/>
  <c r="BM136" i="23"/>
  <c r="BJ136" i="23"/>
  <c r="BF136" i="23"/>
  <c r="E136" i="23"/>
  <c r="D136" i="23"/>
  <c r="CJ135" i="23"/>
  <c r="BY135" i="23"/>
  <c r="BX135" i="23"/>
  <c r="CB135" i="23" s="1"/>
  <c r="BV135" i="23"/>
  <c r="BP135" i="23"/>
  <c r="BR135" i="23" s="1"/>
  <c r="BN135" i="23"/>
  <c r="BM135" i="23"/>
  <c r="BJ135" i="23"/>
  <c r="BF135" i="23"/>
  <c r="I135" i="23"/>
  <c r="E135" i="23"/>
  <c r="D135" i="23"/>
  <c r="CJ134" i="23"/>
  <c r="BY134" i="23"/>
  <c r="BX134" i="23"/>
  <c r="CB134" i="23" s="1"/>
  <c r="BV134" i="23"/>
  <c r="BP134" i="23"/>
  <c r="BR134" i="23" s="1"/>
  <c r="BN134" i="23"/>
  <c r="BM134" i="23"/>
  <c r="BJ134" i="23"/>
  <c r="BF134" i="23"/>
  <c r="E134" i="23"/>
  <c r="D134" i="23"/>
  <c r="CJ133" i="23"/>
  <c r="BY133" i="23"/>
  <c r="BX133" i="23"/>
  <c r="CB133" i="23" s="1"/>
  <c r="BV133" i="23"/>
  <c r="BP133" i="23"/>
  <c r="BR133" i="23" s="1"/>
  <c r="BN133" i="23"/>
  <c r="BM133" i="23"/>
  <c r="BJ133" i="23"/>
  <c r="BF133" i="23"/>
  <c r="I133" i="23"/>
  <c r="E133" i="23"/>
  <c r="D133" i="23"/>
  <c r="CJ118" i="23"/>
  <c r="BY118" i="23"/>
  <c r="BX118" i="23"/>
  <c r="CB118" i="23" s="1"/>
  <c r="BV118" i="23"/>
  <c r="BP118" i="23"/>
  <c r="BR118" i="23" s="1"/>
  <c r="BN118" i="23"/>
  <c r="BM118" i="23"/>
  <c r="BJ118" i="23"/>
  <c r="BF118" i="23"/>
  <c r="E118" i="23"/>
  <c r="D118" i="23"/>
  <c r="CJ117" i="23"/>
  <c r="BY117" i="23"/>
  <c r="BX117" i="23"/>
  <c r="CB117" i="23" s="1"/>
  <c r="BV117" i="23"/>
  <c r="BP117" i="23"/>
  <c r="BR117" i="23" s="1"/>
  <c r="BN117" i="23"/>
  <c r="BM117" i="23"/>
  <c r="BJ117" i="23"/>
  <c r="BF117" i="23"/>
  <c r="I117" i="23"/>
  <c r="E117" i="23"/>
  <c r="D117" i="23"/>
  <c r="CJ116" i="23"/>
  <c r="BY116" i="23"/>
  <c r="BX116" i="23"/>
  <c r="CB116" i="23" s="1"/>
  <c r="BV116" i="23"/>
  <c r="BP116" i="23"/>
  <c r="BR116" i="23" s="1"/>
  <c r="BN116" i="23"/>
  <c r="BM116" i="23"/>
  <c r="BJ116" i="23"/>
  <c r="BF116" i="23"/>
  <c r="I116" i="23"/>
  <c r="E116" i="23"/>
  <c r="D116" i="23"/>
  <c r="CJ114" i="23"/>
  <c r="BY114" i="23"/>
  <c r="BX114" i="23"/>
  <c r="CB114" i="23" s="1"/>
  <c r="BV114" i="23"/>
  <c r="BP114" i="23"/>
  <c r="BR114" i="23" s="1"/>
  <c r="BN114" i="23"/>
  <c r="BM114" i="23"/>
  <c r="BJ114" i="23"/>
  <c r="BF114" i="23"/>
  <c r="I114" i="23"/>
  <c r="E114" i="23"/>
  <c r="D114" i="23"/>
  <c r="CJ113" i="23"/>
  <c r="BY113" i="23"/>
  <c r="BX113" i="23"/>
  <c r="CB113" i="23" s="1"/>
  <c r="BV113" i="23"/>
  <c r="BP113" i="23"/>
  <c r="BR113" i="23" s="1"/>
  <c r="BN113" i="23"/>
  <c r="BM113" i="23"/>
  <c r="BJ113" i="23"/>
  <c r="BF113" i="23"/>
  <c r="I113" i="23"/>
  <c r="E113" i="23"/>
  <c r="D113" i="23"/>
  <c r="CJ111" i="23"/>
  <c r="BY111" i="23"/>
  <c r="BX111" i="23"/>
  <c r="CB111" i="23" s="1"/>
  <c r="BV111" i="23"/>
  <c r="BP111" i="23"/>
  <c r="BR111" i="23" s="1"/>
  <c r="BN111" i="23"/>
  <c r="BM111" i="23"/>
  <c r="BJ111" i="23"/>
  <c r="BF111" i="23"/>
  <c r="E111" i="23"/>
  <c r="D111" i="23"/>
  <c r="CJ110" i="23"/>
  <c r="BY110" i="23"/>
  <c r="BX110" i="23"/>
  <c r="CB110" i="23" s="1"/>
  <c r="BV110" i="23"/>
  <c r="BP110" i="23"/>
  <c r="BR110" i="23" s="1"/>
  <c r="BN110" i="23"/>
  <c r="BM110" i="23"/>
  <c r="BJ110" i="23"/>
  <c r="BF110" i="23"/>
  <c r="I110" i="23"/>
  <c r="E110" i="23"/>
  <c r="D110" i="23"/>
  <c r="CJ108" i="23"/>
  <c r="BY108" i="23"/>
  <c r="BX108" i="23"/>
  <c r="CB108" i="23" s="1"/>
  <c r="BV108" i="23"/>
  <c r="BP108" i="23"/>
  <c r="BR108" i="23" s="1"/>
  <c r="BN108" i="23"/>
  <c r="BM108" i="23"/>
  <c r="BJ108" i="23"/>
  <c r="BF108" i="23"/>
  <c r="I108" i="23"/>
  <c r="E108" i="23"/>
  <c r="D108" i="23"/>
  <c r="CJ107" i="23"/>
  <c r="BY107" i="23"/>
  <c r="BX107" i="23"/>
  <c r="CB107" i="23" s="1"/>
  <c r="BV107" i="23"/>
  <c r="BP107" i="23"/>
  <c r="BR107" i="23" s="1"/>
  <c r="BN107" i="23"/>
  <c r="BM107" i="23"/>
  <c r="BJ107" i="23"/>
  <c r="BF107" i="23"/>
  <c r="I107" i="23"/>
  <c r="E107" i="23"/>
  <c r="D107" i="23"/>
  <c r="CJ106" i="23"/>
  <c r="BY106" i="23"/>
  <c r="BX106" i="23"/>
  <c r="CB106" i="23" s="1"/>
  <c r="BV106" i="23"/>
  <c r="BP106" i="23"/>
  <c r="BR106" i="23" s="1"/>
  <c r="BN106" i="23"/>
  <c r="BM106" i="23"/>
  <c r="BJ106" i="23"/>
  <c r="BF106" i="23"/>
  <c r="E106" i="23"/>
  <c r="D106" i="23"/>
  <c r="CJ105" i="23"/>
  <c r="BY105" i="23"/>
  <c r="BX105" i="23"/>
  <c r="CB105" i="23" s="1"/>
  <c r="BV105" i="23"/>
  <c r="BP105" i="23"/>
  <c r="BR105" i="23" s="1"/>
  <c r="BN105" i="23"/>
  <c r="BM105" i="23"/>
  <c r="BJ105" i="23"/>
  <c r="BF105" i="23"/>
  <c r="I105" i="23"/>
  <c r="E105" i="23"/>
  <c r="D105" i="23"/>
  <c r="CJ104" i="23"/>
  <c r="BY104" i="23"/>
  <c r="BX104" i="23"/>
  <c r="CB104" i="23" s="1"/>
  <c r="BV104" i="23"/>
  <c r="BP104" i="23"/>
  <c r="BR104" i="23" s="1"/>
  <c r="BN104" i="23"/>
  <c r="BM104" i="23"/>
  <c r="BJ104" i="23"/>
  <c r="BF104" i="23"/>
  <c r="I104" i="23"/>
  <c r="E104" i="23"/>
  <c r="D104" i="23"/>
  <c r="CJ103" i="23"/>
  <c r="BY103" i="23"/>
  <c r="BX103" i="23"/>
  <c r="CB103" i="23" s="1"/>
  <c r="BV103" i="23"/>
  <c r="BP103" i="23"/>
  <c r="BR103" i="23" s="1"/>
  <c r="BN103" i="23"/>
  <c r="BM103" i="23"/>
  <c r="BJ103" i="23"/>
  <c r="BF103" i="23"/>
  <c r="I103" i="23"/>
  <c r="E103" i="23"/>
  <c r="D103" i="23"/>
  <c r="CJ102" i="23"/>
  <c r="BY102" i="23"/>
  <c r="BX102" i="23"/>
  <c r="CB102" i="23" s="1"/>
  <c r="BV102" i="23"/>
  <c r="BP102" i="23"/>
  <c r="BR102" i="23" s="1"/>
  <c r="BN102" i="23"/>
  <c r="BM102" i="23"/>
  <c r="BJ102" i="23"/>
  <c r="BF102" i="23"/>
  <c r="I102" i="23"/>
  <c r="E102" i="23"/>
  <c r="D102" i="23"/>
  <c r="D37" i="23"/>
  <c r="E37" i="23"/>
  <c r="I37" i="23"/>
  <c r="N37" i="23"/>
  <c r="BF37" i="23"/>
  <c r="BJ37" i="23"/>
  <c r="BM37" i="23"/>
  <c r="BN37" i="23"/>
  <c r="BP37" i="23"/>
  <c r="BR37" i="23" s="1"/>
  <c r="BX37" i="23"/>
  <c r="CB37" i="23" s="1"/>
  <c r="BY37" i="23"/>
  <c r="CH37" i="23"/>
  <c r="CJ37" i="23"/>
  <c r="CL37" i="23" s="1"/>
  <c r="CJ31" i="23"/>
  <c r="BY31" i="23"/>
  <c r="BX31" i="23"/>
  <c r="CB31" i="23" s="1"/>
  <c r="BP31" i="23"/>
  <c r="BT31" i="23" s="1"/>
  <c r="BN31" i="23"/>
  <c r="BJ31" i="23"/>
  <c r="BF31" i="23"/>
  <c r="AT31" i="23"/>
  <c r="AP31" i="23"/>
  <c r="AL31" i="23"/>
  <c r="AH31" i="23"/>
  <c r="R31" i="23"/>
  <c r="N31" i="23"/>
  <c r="E31" i="23"/>
  <c r="I118" i="23" l="1"/>
  <c r="BI118" i="23" s="1"/>
  <c r="I106" i="23"/>
  <c r="BI106" i="23" s="1"/>
  <c r="I111" i="23"/>
  <c r="CK111" i="23" s="1"/>
  <c r="CC47" i="23"/>
  <c r="BE47" i="23"/>
  <c r="J47" i="23"/>
  <c r="J46" i="23" s="1"/>
  <c r="BI47" i="23"/>
  <c r="BU47" i="23"/>
  <c r="CK47" i="23"/>
  <c r="CC110" i="23"/>
  <c r="CC117" i="23"/>
  <c r="CK133" i="23"/>
  <c r="CC105" i="23"/>
  <c r="CC37" i="23"/>
  <c r="CK135" i="23"/>
  <c r="BI135" i="23"/>
  <c r="BU135" i="23"/>
  <c r="BE135" i="23"/>
  <c r="J135" i="23"/>
  <c r="CC135" i="23"/>
  <c r="BI133" i="23"/>
  <c r="J133" i="23"/>
  <c r="BU133" i="23"/>
  <c r="BE133" i="23"/>
  <c r="CC133" i="23"/>
  <c r="CK105" i="23"/>
  <c r="BI113" i="23"/>
  <c r="BE113" i="23"/>
  <c r="BU113" i="23"/>
  <c r="J113" i="23"/>
  <c r="CK116" i="23"/>
  <c r="BU116" i="23"/>
  <c r="BI116" i="23"/>
  <c r="BI102" i="23"/>
  <c r="BE102" i="23"/>
  <c r="BU102" i="23"/>
  <c r="J102" i="23"/>
  <c r="CC102" i="23"/>
  <c r="CC116" i="23"/>
  <c r="CK113" i="23"/>
  <c r="CK102" i="23"/>
  <c r="CC113" i="23"/>
  <c r="BI104" i="23"/>
  <c r="BU104" i="23"/>
  <c r="J104" i="23"/>
  <c r="BE104" i="23"/>
  <c r="CC108" i="23"/>
  <c r="CK114" i="23"/>
  <c r="BE114" i="23"/>
  <c r="BU114" i="23"/>
  <c r="J114" i="23"/>
  <c r="BI114" i="23"/>
  <c r="CC114" i="23"/>
  <c r="CC104" i="23"/>
  <c r="BI108" i="23"/>
  <c r="BU108" i="23"/>
  <c r="J108" i="23"/>
  <c r="BE108" i="23"/>
  <c r="CK104" i="23"/>
  <c r="CK108" i="23"/>
  <c r="CK103" i="23"/>
  <c r="BE103" i="23"/>
  <c r="J103" i="23"/>
  <c r="BI103" i="23"/>
  <c r="BU103" i="23"/>
  <c r="CC103" i="23"/>
  <c r="CK107" i="23"/>
  <c r="BE107" i="23"/>
  <c r="BI107" i="23"/>
  <c r="BU107" i="23"/>
  <c r="J107" i="23"/>
  <c r="CC107" i="23"/>
  <c r="J105" i="23"/>
  <c r="BI105" i="23"/>
  <c r="BU105" i="23"/>
  <c r="BE105" i="23"/>
  <c r="BI110" i="23"/>
  <c r="CK110" i="23"/>
  <c r="BE110" i="23"/>
  <c r="BU110" i="23"/>
  <c r="J110" i="23"/>
  <c r="BI117" i="23"/>
  <c r="CK117" i="23"/>
  <c r="BE117" i="23"/>
  <c r="BU117" i="23"/>
  <c r="J117" i="23"/>
  <c r="J116" i="23"/>
  <c r="BE116" i="23"/>
  <c r="BE37" i="23"/>
  <c r="BI37" i="23"/>
  <c r="CK37" i="23"/>
  <c r="J37" i="23"/>
  <c r="J36" i="23" s="1"/>
  <c r="BT37" i="23"/>
  <c r="BV31" i="23"/>
  <c r="BR31" i="23"/>
  <c r="CC106" i="23" l="1"/>
  <c r="CC118" i="23"/>
  <c r="BU118" i="23"/>
  <c r="CK106" i="23"/>
  <c r="BE118" i="23"/>
  <c r="BQ118" i="23" s="1"/>
  <c r="CK118" i="23"/>
  <c r="J118" i="23"/>
  <c r="J115" i="23" s="1"/>
  <c r="BE106" i="23"/>
  <c r="BQ106" i="23" s="1"/>
  <c r="CC111" i="23"/>
  <c r="J106" i="23"/>
  <c r="J101" i="23" s="1"/>
  <c r="BE111" i="23"/>
  <c r="BI111" i="23"/>
  <c r="BU106" i="23"/>
  <c r="J111" i="23"/>
  <c r="J109" i="23" s="1"/>
  <c r="BU111" i="23"/>
  <c r="BQ135" i="23"/>
  <c r="J112" i="23"/>
  <c r="BQ47" i="23"/>
  <c r="BQ133" i="23"/>
  <c r="BQ104" i="23"/>
  <c r="BQ107" i="23"/>
  <c r="BQ116" i="23"/>
  <c r="BQ113" i="23"/>
  <c r="BQ102" i="23"/>
  <c r="BQ108" i="23"/>
  <c r="BQ110" i="23"/>
  <c r="BQ114" i="23"/>
  <c r="BQ117" i="23"/>
  <c r="BQ105" i="23"/>
  <c r="BQ103" i="23"/>
  <c r="BQ37" i="23"/>
  <c r="BU37" i="23"/>
  <c r="BV37" i="23"/>
  <c r="BQ111" i="23" l="1"/>
  <c r="J100" i="23"/>
  <c r="G23" i="2" s="1"/>
  <c r="G16" i="29" l="1"/>
  <c r="R35" i="25"/>
  <c r="AE16" i="29" l="1"/>
  <c r="AN16" i="29"/>
  <c r="AB16" i="29"/>
  <c r="V16" i="29"/>
  <c r="J16" i="29"/>
  <c r="P16" i="29"/>
  <c r="Y16" i="29"/>
  <c r="S16" i="29"/>
  <c r="AK16" i="29"/>
  <c r="AH16" i="29"/>
  <c r="M16" i="29"/>
  <c r="D364" i="23"/>
  <c r="E364" i="23"/>
  <c r="I364" i="23"/>
  <c r="R34" i="25"/>
  <c r="R33" i="25"/>
  <c r="R32" i="25"/>
  <c r="R31" i="25"/>
  <c r="F313" i="7"/>
  <c r="G313" i="7" s="1"/>
  <c r="D313" i="7"/>
  <c r="C313" i="7"/>
  <c r="D257" i="23"/>
  <c r="D259" i="23"/>
  <c r="E425" i="23" l="1"/>
  <c r="D425" i="23"/>
  <c r="G417" i="7"/>
  <c r="F416" i="7"/>
  <c r="G416" i="7" s="1"/>
  <c r="D416" i="7"/>
  <c r="C416" i="7"/>
  <c r="F415" i="7"/>
  <c r="G415" i="7" s="1"/>
  <c r="D415" i="7"/>
  <c r="C415" i="7"/>
  <c r="F412" i="7"/>
  <c r="G412" i="7" s="1"/>
  <c r="D412" i="7"/>
  <c r="C412" i="7"/>
  <c r="G411" i="7"/>
  <c r="F410" i="7"/>
  <c r="G410" i="7" s="1"/>
  <c r="D410" i="7"/>
  <c r="C410" i="7"/>
  <c r="F409" i="7"/>
  <c r="G409" i="7" s="1"/>
  <c r="D409" i="7"/>
  <c r="C409" i="7"/>
  <c r="F406" i="7"/>
  <c r="G406" i="7" s="1"/>
  <c r="D406" i="7"/>
  <c r="C406" i="7"/>
  <c r="F405" i="7"/>
  <c r="G405" i="7" s="1"/>
  <c r="D405" i="7"/>
  <c r="C405" i="7"/>
  <c r="F404" i="7"/>
  <c r="G404" i="7" s="1"/>
  <c r="D404" i="7"/>
  <c r="C404" i="7"/>
  <c r="F403" i="7"/>
  <c r="G403" i="7" s="1"/>
  <c r="D403" i="7"/>
  <c r="C403" i="7"/>
  <c r="F400" i="7"/>
  <c r="G400" i="7" s="1"/>
  <c r="D400" i="7"/>
  <c r="C400" i="7"/>
  <c r="G399" i="7"/>
  <c r="F398" i="7"/>
  <c r="G398" i="7" s="1"/>
  <c r="D398" i="7"/>
  <c r="C398" i="7"/>
  <c r="F397" i="7"/>
  <c r="G397" i="7" s="1"/>
  <c r="D397" i="7"/>
  <c r="C397" i="7"/>
  <c r="F394" i="7"/>
  <c r="G394" i="7" s="1"/>
  <c r="D394" i="7"/>
  <c r="C394" i="7"/>
  <c r="G393" i="7"/>
  <c r="F392" i="7"/>
  <c r="G392" i="7" s="1"/>
  <c r="D392" i="7"/>
  <c r="C392" i="7"/>
  <c r="F391" i="7"/>
  <c r="G391" i="7" s="1"/>
  <c r="D391" i="7"/>
  <c r="C391" i="7"/>
  <c r="D207" i="23"/>
  <c r="F414" i="7" l="1"/>
  <c r="G414" i="7" s="1"/>
  <c r="I425" i="23" s="1"/>
  <c r="F408" i="7"/>
  <c r="G408" i="7" s="1"/>
  <c r="F402" i="7"/>
  <c r="G402" i="7" s="1"/>
  <c r="F396" i="7"/>
  <c r="G396" i="7" s="1"/>
  <c r="F390" i="7"/>
  <c r="G390" i="7" s="1"/>
  <c r="F371" i="7" l="1"/>
  <c r="G371" i="7" s="1"/>
  <c r="D371" i="7"/>
  <c r="C371" i="7"/>
  <c r="F375" i="7"/>
  <c r="G375" i="7" s="1"/>
  <c r="D375" i="7"/>
  <c r="C375" i="7"/>
  <c r="F374" i="7"/>
  <c r="G374" i="7" s="1"/>
  <c r="D374" i="7"/>
  <c r="C374" i="7"/>
  <c r="F284" i="7" l="1"/>
  <c r="G284" i="7" s="1"/>
  <c r="D284" i="7"/>
  <c r="C284" i="7"/>
  <c r="F283" i="7"/>
  <c r="G283" i="7" s="1"/>
  <c r="D283" i="7"/>
  <c r="C283" i="7"/>
  <c r="I32" i="23"/>
  <c r="I33" i="23"/>
  <c r="I34" i="23"/>
  <c r="E29" i="23"/>
  <c r="D32" i="23"/>
  <c r="D33" i="23"/>
  <c r="D34" i="23"/>
  <c r="G388" i="7"/>
  <c r="F387" i="7"/>
  <c r="G387" i="7" s="1"/>
  <c r="D387" i="7"/>
  <c r="C387" i="7"/>
  <c r="F386" i="7"/>
  <c r="G386" i="7" s="1"/>
  <c r="D386" i="7"/>
  <c r="C386" i="7"/>
  <c r="G383" i="7"/>
  <c r="F382" i="7"/>
  <c r="G382" i="7" s="1"/>
  <c r="D382" i="7"/>
  <c r="C382" i="7"/>
  <c r="F381" i="7"/>
  <c r="G381" i="7" s="1"/>
  <c r="D381" i="7"/>
  <c r="C381" i="7"/>
  <c r="F378" i="7"/>
  <c r="G378" i="7" s="1"/>
  <c r="D378" i="7"/>
  <c r="C378" i="7"/>
  <c r="F377" i="7"/>
  <c r="G377" i="7" s="1"/>
  <c r="D377" i="7"/>
  <c r="C377" i="7"/>
  <c r="F376" i="7"/>
  <c r="G376" i="7" s="1"/>
  <c r="D376" i="7"/>
  <c r="C376" i="7"/>
  <c r="F373" i="7"/>
  <c r="G373" i="7" s="1"/>
  <c r="D373" i="7"/>
  <c r="C373" i="7"/>
  <c r="F372" i="7"/>
  <c r="G372" i="7" s="1"/>
  <c r="D372" i="7"/>
  <c r="C372" i="7"/>
  <c r="F370" i="7"/>
  <c r="G370" i="7" s="1"/>
  <c r="D370" i="7"/>
  <c r="C370" i="7"/>
  <c r="F369" i="7"/>
  <c r="G369" i="7" s="1"/>
  <c r="D369" i="7"/>
  <c r="C369" i="7"/>
  <c r="F366" i="7"/>
  <c r="G366" i="7" s="1"/>
  <c r="D366" i="7"/>
  <c r="C366" i="7"/>
  <c r="F365" i="7"/>
  <c r="G365" i="7" s="1"/>
  <c r="D365" i="7"/>
  <c r="C365" i="7"/>
  <c r="F364" i="7"/>
  <c r="G364" i="7" s="1"/>
  <c r="D364" i="7"/>
  <c r="C364" i="7"/>
  <c r="F361" i="7"/>
  <c r="G361" i="7" s="1"/>
  <c r="D361" i="7"/>
  <c r="C361" i="7"/>
  <c r="F360" i="7"/>
  <c r="G360" i="7" s="1"/>
  <c r="D360" i="7"/>
  <c r="C360" i="7"/>
  <c r="F359" i="7"/>
  <c r="G359" i="7" s="1"/>
  <c r="D359" i="7"/>
  <c r="C359" i="7"/>
  <c r="F356" i="7"/>
  <c r="G356" i="7" s="1"/>
  <c r="D356" i="7"/>
  <c r="C356" i="7"/>
  <c r="F355" i="7"/>
  <c r="G355" i="7" s="1"/>
  <c r="D355" i="7"/>
  <c r="C355" i="7"/>
  <c r="F354" i="7"/>
  <c r="G354" i="7" s="1"/>
  <c r="D354" i="7"/>
  <c r="C354" i="7"/>
  <c r="F351" i="7"/>
  <c r="G351" i="7" s="1"/>
  <c r="D351" i="7"/>
  <c r="C351" i="7"/>
  <c r="F350" i="7"/>
  <c r="G350" i="7" s="1"/>
  <c r="D350" i="7"/>
  <c r="C350" i="7"/>
  <c r="G347" i="7"/>
  <c r="F346" i="7"/>
  <c r="G346" i="7" s="1"/>
  <c r="D346" i="7"/>
  <c r="C346" i="7"/>
  <c r="F345" i="7"/>
  <c r="G345" i="7" s="1"/>
  <c r="D345" i="7"/>
  <c r="C345" i="7"/>
  <c r="F342" i="7"/>
  <c r="G342" i="7" s="1"/>
  <c r="D342" i="7"/>
  <c r="C342" i="7"/>
  <c r="F341" i="7"/>
  <c r="G341" i="7" s="1"/>
  <c r="D341" i="7"/>
  <c r="C341" i="7"/>
  <c r="G338" i="7"/>
  <c r="F385" i="7" l="1"/>
  <c r="G385" i="7" s="1"/>
  <c r="F344" i="7"/>
  <c r="G344" i="7" s="1"/>
  <c r="F340" i="7"/>
  <c r="G340" i="7" s="1"/>
  <c r="F349" i="7"/>
  <c r="G349" i="7" s="1"/>
  <c r="F380" i="7"/>
  <c r="G380" i="7" s="1"/>
  <c r="F363" i="7"/>
  <c r="G363" i="7" s="1"/>
  <c r="I134" i="23"/>
  <c r="F368" i="7"/>
  <c r="G368" i="7" s="1"/>
  <c r="F358" i="7"/>
  <c r="G358" i="7" s="1"/>
  <c r="F353" i="7"/>
  <c r="G353" i="7" s="1"/>
  <c r="F332" i="7"/>
  <c r="G332" i="7" s="1"/>
  <c r="CC134" i="23" l="1"/>
  <c r="J134" i="23"/>
  <c r="CK134" i="23"/>
  <c r="BU134" i="23"/>
  <c r="BI134" i="23"/>
  <c r="BE134" i="23"/>
  <c r="I547" i="23"/>
  <c r="I545" i="23"/>
  <c r="I543" i="23"/>
  <c r="I542" i="23"/>
  <c r="I541" i="23"/>
  <c r="I540" i="23"/>
  <c r="I537" i="23"/>
  <c r="I536" i="23"/>
  <c r="I535" i="23"/>
  <c r="I534" i="23"/>
  <c r="I533" i="23"/>
  <c r="I532" i="23"/>
  <c r="I531" i="23"/>
  <c r="I529" i="23"/>
  <c r="I528" i="23"/>
  <c r="I527" i="23"/>
  <c r="I526" i="23"/>
  <c r="I525" i="23"/>
  <c r="I524" i="23"/>
  <c r="I523" i="23"/>
  <c r="I521" i="23"/>
  <c r="I520" i="23"/>
  <c r="I516" i="23"/>
  <c r="I515" i="23"/>
  <c r="I514" i="23"/>
  <c r="I513" i="23"/>
  <c r="I511" i="23"/>
  <c r="I510" i="23"/>
  <c r="I509" i="23"/>
  <c r="I507" i="23"/>
  <c r="I506" i="23"/>
  <c r="I504" i="23"/>
  <c r="I503" i="23"/>
  <c r="I502" i="23"/>
  <c r="I500" i="23"/>
  <c r="I499" i="23"/>
  <c r="I498" i="23"/>
  <c r="I497" i="23"/>
  <c r="I496" i="23"/>
  <c r="I493" i="23"/>
  <c r="I492" i="23"/>
  <c r="I491" i="23"/>
  <c r="I490" i="23"/>
  <c r="I488" i="23"/>
  <c r="I487" i="23"/>
  <c r="I486" i="23"/>
  <c r="I485" i="23"/>
  <c r="I483" i="23"/>
  <c r="I481" i="23"/>
  <c r="I480" i="23"/>
  <c r="I479" i="23"/>
  <c r="I478" i="23"/>
  <c r="I477" i="23"/>
  <c r="I476" i="23"/>
  <c r="I475" i="23"/>
  <c r="I474" i="23"/>
  <c r="I473" i="23"/>
  <c r="I472" i="23"/>
  <c r="I470" i="23"/>
  <c r="I468" i="23"/>
  <c r="I467" i="23"/>
  <c r="I466" i="23"/>
  <c r="I465" i="23"/>
  <c r="I464" i="23"/>
  <c r="I463" i="23"/>
  <c r="I462" i="23"/>
  <c r="I461" i="23"/>
  <c r="I460" i="23"/>
  <c r="I458" i="23"/>
  <c r="I457" i="23"/>
  <c r="I456" i="23"/>
  <c r="I455" i="23"/>
  <c r="I454" i="23"/>
  <c r="I452" i="23"/>
  <c r="I451" i="23"/>
  <c r="I450" i="23"/>
  <c r="I449" i="23"/>
  <c r="I448" i="23"/>
  <c r="I446" i="23"/>
  <c r="I445" i="23"/>
  <c r="I444" i="23"/>
  <c r="I443" i="23"/>
  <c r="I442" i="23"/>
  <c r="I441" i="23"/>
  <c r="I440" i="23"/>
  <c r="I439" i="23"/>
  <c r="I438" i="23"/>
  <c r="I437" i="23"/>
  <c r="I436" i="23"/>
  <c r="I435" i="23"/>
  <c r="I434" i="23"/>
  <c r="I433" i="23"/>
  <c r="I432" i="23"/>
  <c r="I431" i="23"/>
  <c r="I430" i="23"/>
  <c r="I428" i="23"/>
  <c r="I427" i="23"/>
  <c r="I426" i="23"/>
  <c r="I421" i="23"/>
  <c r="I420" i="23"/>
  <c r="I419" i="23"/>
  <c r="I418" i="23"/>
  <c r="I417" i="23"/>
  <c r="I416" i="23"/>
  <c r="I415" i="23"/>
  <c r="I414" i="23"/>
  <c r="I413" i="23"/>
  <c r="I412" i="23"/>
  <c r="I411" i="23"/>
  <c r="I410" i="23"/>
  <c r="I409" i="23"/>
  <c r="I408" i="23"/>
  <c r="I407" i="23"/>
  <c r="I406" i="23"/>
  <c r="I402" i="23"/>
  <c r="I398" i="23"/>
  <c r="I396" i="23"/>
  <c r="I392" i="23"/>
  <c r="I388" i="23"/>
  <c r="I387" i="23"/>
  <c r="I386" i="23"/>
  <c r="I385" i="23"/>
  <c r="I384" i="23"/>
  <c r="I383" i="23"/>
  <c r="I382" i="23"/>
  <c r="I381" i="23"/>
  <c r="I380" i="23"/>
  <c r="I379" i="23"/>
  <c r="I378" i="23"/>
  <c r="I377" i="23"/>
  <c r="I376" i="23"/>
  <c r="I375" i="23"/>
  <c r="I374" i="23"/>
  <c r="I373" i="23"/>
  <c r="I372" i="23"/>
  <c r="I371" i="23"/>
  <c r="I370" i="23"/>
  <c r="I369" i="23"/>
  <c r="I367" i="23"/>
  <c r="I365" i="23"/>
  <c r="I360" i="23"/>
  <c r="I359" i="23"/>
  <c r="I358" i="23"/>
  <c r="I357" i="23"/>
  <c r="I356" i="23"/>
  <c r="I355" i="23"/>
  <c r="I354" i="23"/>
  <c r="I353" i="23"/>
  <c r="I352" i="23"/>
  <c r="I351" i="23"/>
  <c r="I350" i="23"/>
  <c r="I349" i="23"/>
  <c r="I348" i="23"/>
  <c r="I347" i="23"/>
  <c r="I346" i="23"/>
  <c r="I345" i="23"/>
  <c r="I344" i="23"/>
  <c r="I343" i="23"/>
  <c r="I342" i="23"/>
  <c r="I341" i="23"/>
  <c r="I340" i="23"/>
  <c r="I339" i="23"/>
  <c r="I338" i="23"/>
  <c r="I337" i="23"/>
  <c r="I336" i="23"/>
  <c r="I335" i="23"/>
  <c r="I334" i="23"/>
  <c r="I333" i="23"/>
  <c r="I332" i="23"/>
  <c r="I331" i="23"/>
  <c r="I330" i="23"/>
  <c r="I329" i="23"/>
  <c r="I328" i="23"/>
  <c r="I323" i="23"/>
  <c r="I322" i="23"/>
  <c r="I321" i="23"/>
  <c r="I320" i="23"/>
  <c r="I319" i="23"/>
  <c r="I316" i="23"/>
  <c r="I315" i="23"/>
  <c r="I314" i="23"/>
  <c r="I313" i="23"/>
  <c r="I312" i="23"/>
  <c r="I311" i="23"/>
  <c r="I310" i="23"/>
  <c r="I309" i="23"/>
  <c r="I307" i="23"/>
  <c r="I306" i="23"/>
  <c r="I305" i="23"/>
  <c r="I304" i="23"/>
  <c r="I303" i="23"/>
  <c r="I302" i="23"/>
  <c r="I301" i="23"/>
  <c r="I300" i="23"/>
  <c r="I299" i="23"/>
  <c r="I298" i="23"/>
  <c r="I297" i="23"/>
  <c r="I296" i="23"/>
  <c r="I295" i="23"/>
  <c r="I294" i="23"/>
  <c r="I293" i="23"/>
  <c r="I292" i="23"/>
  <c r="I291" i="23"/>
  <c r="I290" i="23"/>
  <c r="I289" i="23"/>
  <c r="I288" i="23"/>
  <c r="I287" i="23"/>
  <c r="I286" i="23"/>
  <c r="I285" i="23"/>
  <c r="I284" i="23"/>
  <c r="I283" i="23"/>
  <c r="I282" i="23"/>
  <c r="I281" i="23"/>
  <c r="I280" i="23"/>
  <c r="I279" i="23"/>
  <c r="I278" i="23"/>
  <c r="I277" i="23"/>
  <c r="I276" i="23"/>
  <c r="I275" i="23"/>
  <c r="I274" i="23"/>
  <c r="I273" i="23"/>
  <c r="I272" i="23"/>
  <c r="I271" i="23"/>
  <c r="I270" i="23"/>
  <c r="I269" i="23"/>
  <c r="I268" i="23"/>
  <c r="I267" i="23"/>
  <c r="I266" i="23"/>
  <c r="I265" i="23"/>
  <c r="I264" i="23"/>
  <c r="I263" i="23"/>
  <c r="I262" i="23"/>
  <c r="I261" i="23"/>
  <c r="I260" i="23"/>
  <c r="I259" i="23"/>
  <c r="I258" i="23"/>
  <c r="I256" i="23"/>
  <c r="I255" i="23"/>
  <c r="I254" i="23"/>
  <c r="I253" i="23"/>
  <c r="I252" i="23"/>
  <c r="I251" i="23"/>
  <c r="I250" i="23"/>
  <c r="I249" i="23"/>
  <c r="I248" i="23"/>
  <c r="I245" i="23"/>
  <c r="I244" i="23"/>
  <c r="I242" i="23"/>
  <c r="I241" i="23"/>
  <c r="I240" i="23"/>
  <c r="I239" i="23"/>
  <c r="I238" i="23"/>
  <c r="I237" i="23"/>
  <c r="I236" i="23"/>
  <c r="I235" i="23"/>
  <c r="I233" i="23"/>
  <c r="I230" i="23"/>
  <c r="I229" i="23"/>
  <c r="I228" i="23"/>
  <c r="I227" i="23"/>
  <c r="I226" i="23"/>
  <c r="E547" i="23"/>
  <c r="D547" i="23"/>
  <c r="E543" i="23"/>
  <c r="D543" i="23"/>
  <c r="E536" i="23"/>
  <c r="D536" i="23"/>
  <c r="E533" i="23"/>
  <c r="D533" i="23"/>
  <c r="E532" i="23"/>
  <c r="D532" i="23"/>
  <c r="E531" i="23"/>
  <c r="D531" i="23"/>
  <c r="E529" i="23"/>
  <c r="D529" i="23"/>
  <c r="E528" i="23"/>
  <c r="D528" i="23"/>
  <c r="E527" i="23"/>
  <c r="D527" i="23"/>
  <c r="E526" i="23"/>
  <c r="D526" i="23"/>
  <c r="E525" i="23"/>
  <c r="D525" i="23"/>
  <c r="E524" i="23"/>
  <c r="D524" i="23"/>
  <c r="E523" i="23"/>
  <c r="D523" i="23"/>
  <c r="E521" i="23"/>
  <c r="D521" i="23"/>
  <c r="E516" i="23"/>
  <c r="D516" i="23"/>
  <c r="E515" i="23"/>
  <c r="D515" i="23"/>
  <c r="E513" i="23"/>
  <c r="D513" i="23"/>
  <c r="E511" i="23"/>
  <c r="D511" i="23"/>
  <c r="E510" i="23"/>
  <c r="D510" i="23"/>
  <c r="E509" i="23"/>
  <c r="D509" i="23"/>
  <c r="E506" i="23"/>
  <c r="D506" i="23"/>
  <c r="E496" i="23"/>
  <c r="D496" i="23"/>
  <c r="E493" i="23"/>
  <c r="D493" i="23"/>
  <c r="E492" i="23"/>
  <c r="D492" i="23"/>
  <c r="E491" i="23"/>
  <c r="D491" i="23"/>
  <c r="E490" i="23"/>
  <c r="D490" i="23"/>
  <c r="E481" i="23"/>
  <c r="D481" i="23"/>
  <c r="E480" i="23"/>
  <c r="D480" i="23"/>
  <c r="E479" i="23"/>
  <c r="D479" i="23"/>
  <c r="E478" i="23"/>
  <c r="D478" i="23"/>
  <c r="E477" i="23"/>
  <c r="D477" i="23"/>
  <c r="E476" i="23"/>
  <c r="D476" i="23"/>
  <c r="E475" i="23"/>
  <c r="D475" i="23"/>
  <c r="E474" i="23"/>
  <c r="D474" i="23"/>
  <c r="E473" i="23"/>
  <c r="D473" i="23"/>
  <c r="E472" i="23"/>
  <c r="D472" i="23"/>
  <c r="E468" i="23"/>
  <c r="D468" i="23"/>
  <c r="E467" i="23"/>
  <c r="D467" i="23"/>
  <c r="E466" i="23"/>
  <c r="D466" i="23"/>
  <c r="E465" i="23"/>
  <c r="D465" i="23"/>
  <c r="E464" i="23"/>
  <c r="D464" i="23"/>
  <c r="E463" i="23"/>
  <c r="D463" i="23"/>
  <c r="E462" i="23"/>
  <c r="D462" i="23"/>
  <c r="E461" i="23"/>
  <c r="D461" i="23"/>
  <c r="E460" i="23"/>
  <c r="D460" i="23"/>
  <c r="E458" i="23"/>
  <c r="D458" i="23"/>
  <c r="E457" i="23"/>
  <c r="D457" i="23"/>
  <c r="E456" i="23"/>
  <c r="D456" i="23"/>
  <c r="E455" i="23"/>
  <c r="D455" i="23"/>
  <c r="E454" i="23"/>
  <c r="D454" i="23"/>
  <c r="E452" i="23"/>
  <c r="D452" i="23"/>
  <c r="E451" i="23"/>
  <c r="D451" i="23"/>
  <c r="E450" i="23"/>
  <c r="D450" i="23"/>
  <c r="E449" i="23"/>
  <c r="D449" i="23"/>
  <c r="E448" i="23"/>
  <c r="D448" i="23"/>
  <c r="E444" i="23"/>
  <c r="D444" i="23"/>
  <c r="E443" i="23"/>
  <c r="D443" i="23"/>
  <c r="E441" i="23"/>
  <c r="D441" i="23"/>
  <c r="E440" i="23"/>
  <c r="D440" i="23"/>
  <c r="E439" i="23"/>
  <c r="D439" i="23"/>
  <c r="E438" i="23"/>
  <c r="D438" i="23"/>
  <c r="E437" i="23"/>
  <c r="D437" i="23"/>
  <c r="E436" i="23"/>
  <c r="D436" i="23"/>
  <c r="E435" i="23"/>
  <c r="D435" i="23"/>
  <c r="E434" i="23"/>
  <c r="D434" i="23"/>
  <c r="E433" i="23"/>
  <c r="D433" i="23"/>
  <c r="E432" i="23"/>
  <c r="D432" i="23"/>
  <c r="E431" i="23"/>
  <c r="D431" i="23"/>
  <c r="E430" i="23"/>
  <c r="D430" i="23"/>
  <c r="E428" i="23"/>
  <c r="D428" i="23"/>
  <c r="E427" i="23"/>
  <c r="D427" i="23"/>
  <c r="E421" i="23"/>
  <c r="D421" i="23"/>
  <c r="E420" i="23"/>
  <c r="D420" i="23"/>
  <c r="E418" i="23"/>
  <c r="D418" i="23"/>
  <c r="E416" i="23"/>
  <c r="D416" i="23"/>
  <c r="E415" i="23"/>
  <c r="D415" i="23"/>
  <c r="E414" i="23"/>
  <c r="D414" i="23"/>
  <c r="E413" i="23"/>
  <c r="D413" i="23"/>
  <c r="E412" i="23"/>
  <c r="D412" i="23"/>
  <c r="E411" i="23"/>
  <c r="D411" i="23"/>
  <c r="E410" i="23"/>
  <c r="D410" i="23"/>
  <c r="E409" i="23"/>
  <c r="D409" i="23"/>
  <c r="E408" i="23"/>
  <c r="D408" i="23"/>
  <c r="E407" i="23"/>
  <c r="D407" i="23"/>
  <c r="E406" i="23"/>
  <c r="D406" i="23"/>
  <c r="E402" i="23"/>
  <c r="D402" i="23"/>
  <c r="E398" i="23"/>
  <c r="D398" i="23"/>
  <c r="E396" i="23"/>
  <c r="D396" i="23"/>
  <c r="E395" i="23"/>
  <c r="D395" i="23"/>
  <c r="E392" i="23"/>
  <c r="D392" i="23"/>
  <c r="E388" i="23"/>
  <c r="D388" i="23"/>
  <c r="E387" i="23"/>
  <c r="D387" i="23"/>
  <c r="E386" i="23"/>
  <c r="D386" i="23"/>
  <c r="E385" i="23"/>
  <c r="D385" i="23"/>
  <c r="E384" i="23"/>
  <c r="D384" i="23"/>
  <c r="E383" i="23"/>
  <c r="D383" i="23"/>
  <c r="E382" i="23"/>
  <c r="D382" i="23"/>
  <c r="E381" i="23"/>
  <c r="D381" i="23"/>
  <c r="E380" i="23"/>
  <c r="D380" i="23"/>
  <c r="E379" i="23"/>
  <c r="D379" i="23"/>
  <c r="E378" i="23"/>
  <c r="D378" i="23"/>
  <c r="E377" i="23"/>
  <c r="D377" i="23"/>
  <c r="E376" i="23"/>
  <c r="D376" i="23"/>
  <c r="E375" i="23"/>
  <c r="D375" i="23"/>
  <c r="E374" i="23"/>
  <c r="D374" i="23"/>
  <c r="E373" i="23"/>
  <c r="D373" i="23"/>
  <c r="E372" i="23"/>
  <c r="D372" i="23"/>
  <c r="E371" i="23"/>
  <c r="D371" i="23"/>
  <c r="E370" i="23"/>
  <c r="D370" i="23"/>
  <c r="E369" i="23"/>
  <c r="D369" i="23"/>
  <c r="E367" i="23"/>
  <c r="D367" i="23"/>
  <c r="E365" i="23"/>
  <c r="D365" i="23"/>
  <c r="E360" i="23"/>
  <c r="D360" i="23"/>
  <c r="E359" i="23"/>
  <c r="D359" i="23"/>
  <c r="E358" i="23"/>
  <c r="D358" i="23"/>
  <c r="E357" i="23"/>
  <c r="D357" i="23"/>
  <c r="E356" i="23"/>
  <c r="D356" i="23"/>
  <c r="E355" i="23"/>
  <c r="D355" i="23"/>
  <c r="E354" i="23"/>
  <c r="D354" i="23"/>
  <c r="E353" i="23"/>
  <c r="D353" i="23"/>
  <c r="E352" i="23"/>
  <c r="D352" i="23"/>
  <c r="E351" i="23"/>
  <c r="D351" i="23"/>
  <c r="E350" i="23"/>
  <c r="D350" i="23"/>
  <c r="E349" i="23"/>
  <c r="D349" i="23"/>
  <c r="E348" i="23"/>
  <c r="D348" i="23"/>
  <c r="E347" i="23"/>
  <c r="D347" i="23"/>
  <c r="E346" i="23"/>
  <c r="D346" i="23"/>
  <c r="E345" i="23"/>
  <c r="D345" i="23"/>
  <c r="E344" i="23"/>
  <c r="D344" i="23"/>
  <c r="E343" i="23"/>
  <c r="D343" i="23"/>
  <c r="E342" i="23"/>
  <c r="D342" i="23"/>
  <c r="E341" i="23"/>
  <c r="D341" i="23"/>
  <c r="E340" i="23"/>
  <c r="D340" i="23"/>
  <c r="E339" i="23"/>
  <c r="D339" i="23"/>
  <c r="E338" i="23"/>
  <c r="D338" i="23"/>
  <c r="E337" i="23"/>
  <c r="D337" i="23"/>
  <c r="E336" i="23"/>
  <c r="D336" i="23"/>
  <c r="E335" i="23"/>
  <c r="D335" i="23"/>
  <c r="E334" i="23"/>
  <c r="D334" i="23"/>
  <c r="E333" i="23"/>
  <c r="D333" i="23"/>
  <c r="E332" i="23"/>
  <c r="D332" i="23"/>
  <c r="E331" i="23"/>
  <c r="D331" i="23"/>
  <c r="E330" i="23"/>
  <c r="D330" i="23"/>
  <c r="E329" i="23"/>
  <c r="D329" i="23"/>
  <c r="E328" i="23"/>
  <c r="D328" i="23"/>
  <c r="E325" i="23"/>
  <c r="D325" i="23"/>
  <c r="E323" i="23"/>
  <c r="D323" i="23"/>
  <c r="E322" i="23"/>
  <c r="D322" i="23"/>
  <c r="E321" i="23"/>
  <c r="D321" i="23"/>
  <c r="E320" i="23"/>
  <c r="D320" i="23"/>
  <c r="E319" i="23"/>
  <c r="D319" i="23"/>
  <c r="E316" i="23"/>
  <c r="D316" i="23"/>
  <c r="E315" i="23"/>
  <c r="D315" i="23"/>
  <c r="E314" i="23"/>
  <c r="D314" i="23"/>
  <c r="E313" i="23"/>
  <c r="D313" i="23"/>
  <c r="E312" i="23"/>
  <c r="D312" i="23"/>
  <c r="E311" i="23"/>
  <c r="D311" i="23"/>
  <c r="E310" i="23"/>
  <c r="D310" i="23"/>
  <c r="E309" i="23"/>
  <c r="D309" i="23"/>
  <c r="E307" i="23"/>
  <c r="D307" i="23"/>
  <c r="E306" i="23"/>
  <c r="D306" i="23"/>
  <c r="E305" i="23"/>
  <c r="D305" i="23"/>
  <c r="E304" i="23"/>
  <c r="D304" i="23"/>
  <c r="E303" i="23"/>
  <c r="D303" i="23"/>
  <c r="E302" i="23"/>
  <c r="D302" i="23"/>
  <c r="E301" i="23"/>
  <c r="D301" i="23"/>
  <c r="E300" i="23"/>
  <c r="D300" i="23"/>
  <c r="E299" i="23"/>
  <c r="D299" i="23"/>
  <c r="E298" i="23"/>
  <c r="D298" i="23"/>
  <c r="E297" i="23"/>
  <c r="D297" i="23"/>
  <c r="E296" i="23"/>
  <c r="D296" i="23"/>
  <c r="E295" i="23"/>
  <c r="D295" i="23"/>
  <c r="E294" i="23"/>
  <c r="D294" i="23"/>
  <c r="E293" i="23"/>
  <c r="D293" i="23"/>
  <c r="E292" i="23"/>
  <c r="D292" i="23"/>
  <c r="E291" i="23"/>
  <c r="D291" i="23"/>
  <c r="E290" i="23"/>
  <c r="D290" i="23"/>
  <c r="E289" i="23"/>
  <c r="D289" i="23"/>
  <c r="E288" i="23"/>
  <c r="D288" i="23"/>
  <c r="E287" i="23"/>
  <c r="D287" i="23"/>
  <c r="E286" i="23"/>
  <c r="D286" i="23"/>
  <c r="E285" i="23"/>
  <c r="D285" i="23"/>
  <c r="E284" i="23"/>
  <c r="D284" i="23"/>
  <c r="E283" i="23"/>
  <c r="D283" i="23"/>
  <c r="E282" i="23"/>
  <c r="D282" i="23"/>
  <c r="E281" i="23"/>
  <c r="D281" i="23"/>
  <c r="E280" i="23"/>
  <c r="D280" i="23"/>
  <c r="E279" i="23"/>
  <c r="D279" i="23"/>
  <c r="E278" i="23"/>
  <c r="D278" i="23"/>
  <c r="E277" i="23"/>
  <c r="D277" i="23"/>
  <c r="E276" i="23"/>
  <c r="D276" i="23"/>
  <c r="E275" i="23"/>
  <c r="D275" i="23"/>
  <c r="E274" i="23"/>
  <c r="D274" i="23"/>
  <c r="E273" i="23"/>
  <c r="D273" i="23"/>
  <c r="E272" i="23"/>
  <c r="D272" i="23"/>
  <c r="E271" i="23"/>
  <c r="D271" i="23"/>
  <c r="E270" i="23"/>
  <c r="D270" i="23"/>
  <c r="E269" i="23"/>
  <c r="D269" i="23"/>
  <c r="E268" i="23"/>
  <c r="D268" i="23"/>
  <c r="E267" i="23"/>
  <c r="D267" i="23"/>
  <c r="E266" i="23"/>
  <c r="D266" i="23"/>
  <c r="E265" i="23"/>
  <c r="D265" i="23"/>
  <c r="E264" i="23"/>
  <c r="D264" i="23"/>
  <c r="E263" i="23"/>
  <c r="D263" i="23"/>
  <c r="E262" i="23"/>
  <c r="D262" i="23"/>
  <c r="E261" i="23"/>
  <c r="D261" i="23"/>
  <c r="E260" i="23"/>
  <c r="D260" i="23"/>
  <c r="E259" i="23"/>
  <c r="E258" i="23"/>
  <c r="D258" i="23"/>
  <c r="E257" i="23"/>
  <c r="E256" i="23"/>
  <c r="D256" i="23"/>
  <c r="E255" i="23"/>
  <c r="D255" i="23"/>
  <c r="E254" i="23"/>
  <c r="D254" i="23"/>
  <c r="E253" i="23"/>
  <c r="D253" i="23"/>
  <c r="E252" i="23"/>
  <c r="D252" i="23"/>
  <c r="E251" i="23"/>
  <c r="D251" i="23"/>
  <c r="E250" i="23"/>
  <c r="D250" i="23"/>
  <c r="E249" i="23"/>
  <c r="D249" i="23"/>
  <c r="E248" i="23"/>
  <c r="D248" i="23"/>
  <c r="E245" i="23"/>
  <c r="D245" i="23"/>
  <c r="E244" i="23"/>
  <c r="D244" i="23"/>
  <c r="E242" i="23"/>
  <c r="D242" i="23"/>
  <c r="E241" i="23"/>
  <c r="D241" i="23"/>
  <c r="E240" i="23"/>
  <c r="D240" i="23"/>
  <c r="E239" i="23"/>
  <c r="D239" i="23"/>
  <c r="E238" i="23"/>
  <c r="D238" i="23"/>
  <c r="E237" i="23"/>
  <c r="D237" i="23"/>
  <c r="E236" i="23"/>
  <c r="D236" i="23"/>
  <c r="E235" i="23"/>
  <c r="D235" i="23"/>
  <c r="E231" i="23"/>
  <c r="D231" i="23"/>
  <c r="E226" i="23"/>
  <c r="D226" i="23"/>
  <c r="E224" i="23"/>
  <c r="D224" i="23"/>
  <c r="D295" i="7"/>
  <c r="D296" i="7"/>
  <c r="D297" i="7"/>
  <c r="D298" i="7"/>
  <c r="D299" i="7"/>
  <c r="E207" i="23"/>
  <c r="F329" i="7"/>
  <c r="G329" i="7" s="1"/>
  <c r="D329" i="7"/>
  <c r="F328" i="7"/>
  <c r="G328" i="7" s="1"/>
  <c r="D328" i="7"/>
  <c r="C328" i="7"/>
  <c r="F325" i="7"/>
  <c r="G325" i="7" s="1"/>
  <c r="D325" i="7"/>
  <c r="C325" i="7"/>
  <c r="F322" i="7"/>
  <c r="G322" i="7" s="1"/>
  <c r="D322" i="7"/>
  <c r="C322" i="7"/>
  <c r="F321" i="7"/>
  <c r="G321" i="7" s="1"/>
  <c r="D321" i="7"/>
  <c r="C321" i="7"/>
  <c r="F320" i="7"/>
  <c r="G320" i="7" s="1"/>
  <c r="D320" i="7"/>
  <c r="C320" i="7"/>
  <c r="F319" i="7"/>
  <c r="G319" i="7" s="1"/>
  <c r="D319" i="7"/>
  <c r="C319" i="7"/>
  <c r="F318" i="7"/>
  <c r="G318" i="7" s="1"/>
  <c r="D318" i="7"/>
  <c r="C318" i="7"/>
  <c r="F317" i="7"/>
  <c r="G317" i="7" s="1"/>
  <c r="D317" i="7"/>
  <c r="C317" i="7"/>
  <c r="F314" i="7"/>
  <c r="G314" i="7" s="1"/>
  <c r="D314" i="7"/>
  <c r="C314" i="7"/>
  <c r="F312" i="7"/>
  <c r="G312" i="7" s="1"/>
  <c r="D312" i="7"/>
  <c r="C312" i="7"/>
  <c r="F311" i="7"/>
  <c r="G311" i="7" s="1"/>
  <c r="D311" i="7"/>
  <c r="C311" i="7"/>
  <c r="F310" i="7"/>
  <c r="G310" i="7" s="1"/>
  <c r="D310" i="7"/>
  <c r="C310" i="7"/>
  <c r="F309" i="7"/>
  <c r="G309" i="7" s="1"/>
  <c r="D309" i="7"/>
  <c r="C309" i="7"/>
  <c r="F306" i="7"/>
  <c r="G306" i="7" s="1"/>
  <c r="D306" i="7"/>
  <c r="C306" i="7"/>
  <c r="F305" i="7"/>
  <c r="G305" i="7" s="1"/>
  <c r="D305" i="7"/>
  <c r="C305" i="7"/>
  <c r="F304" i="7"/>
  <c r="G304" i="7" s="1"/>
  <c r="D304" i="7"/>
  <c r="C304" i="7"/>
  <c r="F303" i="7"/>
  <c r="G303" i="7" s="1"/>
  <c r="D303" i="7"/>
  <c r="C303" i="7"/>
  <c r="F302" i="7"/>
  <c r="G302" i="7" s="1"/>
  <c r="D302" i="7"/>
  <c r="C302" i="7"/>
  <c r="E193" i="23"/>
  <c r="D193" i="23"/>
  <c r="E190" i="23"/>
  <c r="E189" i="23"/>
  <c r="D190" i="23"/>
  <c r="D189" i="23"/>
  <c r="F299" i="7"/>
  <c r="G299" i="7" s="1"/>
  <c r="C299" i="7"/>
  <c r="F298" i="7"/>
  <c r="G298" i="7" s="1"/>
  <c r="C298" i="7"/>
  <c r="F297" i="7"/>
  <c r="G297" i="7" s="1"/>
  <c r="C297" i="7"/>
  <c r="F296" i="7"/>
  <c r="G296" i="7" s="1"/>
  <c r="C296" i="7"/>
  <c r="F295" i="7"/>
  <c r="G295" i="7" s="1"/>
  <c r="C295" i="7"/>
  <c r="F292" i="7"/>
  <c r="G292" i="7" s="1"/>
  <c r="D292" i="7"/>
  <c r="C292" i="7"/>
  <c r="F291" i="7"/>
  <c r="G291" i="7" s="1"/>
  <c r="D291" i="7"/>
  <c r="C291" i="7"/>
  <c r="F290" i="7"/>
  <c r="G290" i="7" s="1"/>
  <c r="D290" i="7"/>
  <c r="C290" i="7"/>
  <c r="F289" i="7"/>
  <c r="G289" i="7" s="1"/>
  <c r="D289" i="7"/>
  <c r="C289" i="7"/>
  <c r="I190" i="23"/>
  <c r="F286" i="7"/>
  <c r="G286" i="7" s="1"/>
  <c r="D286" i="7"/>
  <c r="C286" i="7"/>
  <c r="F285" i="7"/>
  <c r="G285" i="7" s="1"/>
  <c r="D285" i="7"/>
  <c r="C285" i="7"/>
  <c r="F282" i="7"/>
  <c r="G282" i="7" s="1"/>
  <c r="D282" i="7"/>
  <c r="C282" i="7"/>
  <c r="F281" i="7"/>
  <c r="G281" i="7" s="1"/>
  <c r="D281" i="7"/>
  <c r="C281" i="7"/>
  <c r="F280" i="7"/>
  <c r="G280" i="7" s="1"/>
  <c r="D280" i="7"/>
  <c r="C280" i="7"/>
  <c r="F279" i="7"/>
  <c r="G279" i="7" s="1"/>
  <c r="D279" i="7"/>
  <c r="C279" i="7"/>
  <c r="F278" i="7"/>
  <c r="G278" i="7" s="1"/>
  <c r="D278" i="7"/>
  <c r="C278" i="7"/>
  <c r="E177" i="23"/>
  <c r="E176" i="23"/>
  <c r="D177" i="23"/>
  <c r="D176" i="23"/>
  <c r="E154" i="23"/>
  <c r="D154" i="23"/>
  <c r="F275" i="7"/>
  <c r="G275" i="7" s="1"/>
  <c r="D275" i="7"/>
  <c r="C275" i="7"/>
  <c r="F274" i="7"/>
  <c r="G274" i="7" s="1"/>
  <c r="D274" i="7"/>
  <c r="C274" i="7"/>
  <c r="F273" i="7"/>
  <c r="G273" i="7" s="1"/>
  <c r="D273" i="7"/>
  <c r="C273" i="7"/>
  <c r="F272" i="7"/>
  <c r="G272" i="7" s="1"/>
  <c r="D272" i="7"/>
  <c r="C272" i="7"/>
  <c r="F269" i="7"/>
  <c r="G269" i="7" s="1"/>
  <c r="D269" i="7"/>
  <c r="C269" i="7"/>
  <c r="F268" i="7"/>
  <c r="G268" i="7" s="1"/>
  <c r="D268" i="7"/>
  <c r="C268" i="7"/>
  <c r="F267" i="7"/>
  <c r="G267" i="7" s="1"/>
  <c r="D267" i="7"/>
  <c r="C267" i="7"/>
  <c r="F266" i="7"/>
  <c r="G266" i="7" s="1"/>
  <c r="D266" i="7"/>
  <c r="C266" i="7"/>
  <c r="G263" i="7"/>
  <c r="F262" i="7"/>
  <c r="G262" i="7" s="1"/>
  <c r="D262" i="7"/>
  <c r="C262" i="7"/>
  <c r="F261" i="7"/>
  <c r="G261" i="7" s="1"/>
  <c r="D261" i="7"/>
  <c r="C261" i="7"/>
  <c r="F260" i="7"/>
  <c r="G260" i="7" s="1"/>
  <c r="D260" i="7"/>
  <c r="C260" i="7"/>
  <c r="E127" i="23"/>
  <c r="D127" i="23"/>
  <c r="F257" i="7"/>
  <c r="G257" i="7" s="1"/>
  <c r="D257" i="7"/>
  <c r="C257" i="7"/>
  <c r="F256" i="7"/>
  <c r="G256" i="7" s="1"/>
  <c r="D256" i="7"/>
  <c r="C256" i="7"/>
  <c r="F255" i="7"/>
  <c r="G255" i="7" s="1"/>
  <c r="D255" i="7"/>
  <c r="C255" i="7"/>
  <c r="F254" i="7"/>
  <c r="G254" i="7" s="1"/>
  <c r="D254" i="7"/>
  <c r="C254" i="7"/>
  <c r="F251" i="7"/>
  <c r="G251" i="7" s="1"/>
  <c r="D251" i="7"/>
  <c r="C251" i="7"/>
  <c r="F250" i="7"/>
  <c r="G250" i="7" s="1"/>
  <c r="D250" i="7"/>
  <c r="C250" i="7"/>
  <c r="F249" i="7"/>
  <c r="G249" i="7" s="1"/>
  <c r="D249" i="7"/>
  <c r="C249" i="7"/>
  <c r="F248" i="7"/>
  <c r="G248" i="7" s="1"/>
  <c r="D248" i="7"/>
  <c r="C248" i="7"/>
  <c r="E71" i="23"/>
  <c r="E60" i="23"/>
  <c r="E58" i="23"/>
  <c r="E45" i="23"/>
  <c r="E41" i="23"/>
  <c r="D71" i="23"/>
  <c r="D60" i="23"/>
  <c r="D58" i="23"/>
  <c r="D236" i="7"/>
  <c r="F236" i="7"/>
  <c r="G236" i="7" s="1"/>
  <c r="D45" i="23"/>
  <c r="D41" i="23"/>
  <c r="F245" i="7"/>
  <c r="G245" i="7" s="1"/>
  <c r="D245" i="7"/>
  <c r="C245" i="7"/>
  <c r="F244" i="7"/>
  <c r="G244" i="7" s="1"/>
  <c r="D244" i="7"/>
  <c r="C244" i="7"/>
  <c r="F243" i="7"/>
  <c r="G243" i="7" s="1"/>
  <c r="D243" i="7"/>
  <c r="C243" i="7"/>
  <c r="F242" i="7"/>
  <c r="G242" i="7" s="1"/>
  <c r="D242" i="7"/>
  <c r="C242" i="7"/>
  <c r="F239" i="7"/>
  <c r="G239" i="7" s="1"/>
  <c r="D239" i="7"/>
  <c r="C239" i="7"/>
  <c r="F238" i="7"/>
  <c r="G238" i="7" s="1"/>
  <c r="D238" i="7"/>
  <c r="C238" i="7"/>
  <c r="F237" i="7"/>
  <c r="G237" i="7" s="1"/>
  <c r="D237" i="7"/>
  <c r="C237" i="7"/>
  <c r="C236" i="7"/>
  <c r="F235" i="7" l="1"/>
  <c r="G235" i="7" s="1"/>
  <c r="I58" i="23" s="1"/>
  <c r="BQ134" i="23"/>
  <c r="F259" i="7"/>
  <c r="G259" i="7" s="1"/>
  <c r="I154" i="23" s="1"/>
  <c r="F308" i="7"/>
  <c r="G308" i="7" s="1"/>
  <c r="F324" i="7"/>
  <c r="G324" i="7" s="1"/>
  <c r="I395" i="23" s="1"/>
  <c r="F277" i="7"/>
  <c r="G277" i="7" s="1"/>
  <c r="I189" i="23" s="1"/>
  <c r="F316" i="7"/>
  <c r="G316" i="7" s="1"/>
  <c r="I325" i="23" s="1"/>
  <c r="F301" i="7"/>
  <c r="G301" i="7" s="1"/>
  <c r="I224" i="23" s="1"/>
  <c r="F294" i="7"/>
  <c r="G294" i="7" s="1"/>
  <c r="I207" i="23" s="1"/>
  <c r="F288" i="7"/>
  <c r="G288" i="7" s="1"/>
  <c r="I193" i="23" s="1"/>
  <c r="F271" i="7"/>
  <c r="G271" i="7" s="1"/>
  <c r="I177" i="23" s="1"/>
  <c r="F265" i="7"/>
  <c r="G265" i="7" s="1"/>
  <c r="I176" i="23" s="1"/>
  <c r="F253" i="7"/>
  <c r="G253" i="7" s="1"/>
  <c r="I127" i="23" s="1"/>
  <c r="F247" i="7"/>
  <c r="G247" i="7" s="1"/>
  <c r="I60" i="23" s="1"/>
  <c r="F241" i="7"/>
  <c r="G241" i="7" s="1"/>
  <c r="I71" i="23"/>
  <c r="I136" i="23" l="1"/>
  <c r="CK136" i="23" s="1"/>
  <c r="I257" i="23"/>
  <c r="I231" i="23"/>
  <c r="I45" i="23"/>
  <c r="I41" i="23"/>
  <c r="CC136" i="23" l="1"/>
  <c r="BI136" i="23"/>
  <c r="BU136" i="23"/>
  <c r="J136" i="23"/>
  <c r="J132" i="23" s="1"/>
  <c r="G25" i="2" s="1"/>
  <c r="BE136" i="23"/>
  <c r="F24" i="7"/>
  <c r="G24" i="7" s="1"/>
  <c r="F23" i="7"/>
  <c r="G23" i="7" s="1"/>
  <c r="F20" i="7"/>
  <c r="G20" i="7" s="1"/>
  <c r="F19" i="7"/>
  <c r="G19" i="7" s="1"/>
  <c r="F18" i="7"/>
  <c r="G18" i="7" s="1"/>
  <c r="F17" i="7"/>
  <c r="G17" i="7" s="1"/>
  <c r="F16" i="7"/>
  <c r="G16" i="7" s="1"/>
  <c r="F15" i="7"/>
  <c r="G15" i="7" s="1"/>
  <c r="D24" i="7"/>
  <c r="C24" i="7"/>
  <c r="D23" i="7"/>
  <c r="C23" i="7"/>
  <c r="D20" i="7"/>
  <c r="C20" i="7"/>
  <c r="D19" i="7"/>
  <c r="C19" i="7"/>
  <c r="D18" i="7"/>
  <c r="C18" i="7"/>
  <c r="D17" i="7"/>
  <c r="C17" i="7"/>
  <c r="D16" i="7"/>
  <c r="C16" i="7"/>
  <c r="D15" i="7"/>
  <c r="C15" i="7"/>
  <c r="F14" i="7"/>
  <c r="G14" i="7" s="1"/>
  <c r="D14" i="7"/>
  <c r="C14" i="7"/>
  <c r="I221" i="23"/>
  <c r="I220" i="23"/>
  <c r="I219" i="23"/>
  <c r="I217" i="23"/>
  <c r="I215" i="23"/>
  <c r="I214" i="23"/>
  <c r="I212" i="23"/>
  <c r="I210" i="23"/>
  <c r="I209" i="23"/>
  <c r="I204" i="23"/>
  <c r="I203" i="23"/>
  <c r="I202" i="23"/>
  <c r="I201" i="23"/>
  <c r="I200" i="23"/>
  <c r="I199" i="23"/>
  <c r="I198" i="23"/>
  <c r="I197" i="23"/>
  <c r="I196" i="23"/>
  <c r="I191" i="23"/>
  <c r="I188" i="23"/>
  <c r="I187" i="23"/>
  <c r="I186" i="23"/>
  <c r="I185" i="23"/>
  <c r="I175" i="23"/>
  <c r="I172" i="23"/>
  <c r="I171" i="23"/>
  <c r="I170" i="23"/>
  <c r="I169" i="23"/>
  <c r="I168" i="23"/>
  <c r="I167" i="23"/>
  <c r="I166" i="23"/>
  <c r="I165" i="23"/>
  <c r="I164" i="23"/>
  <c r="I163" i="23"/>
  <c r="I162" i="23"/>
  <c r="I161" i="23"/>
  <c r="I160" i="23"/>
  <c r="I159" i="23"/>
  <c r="I158" i="23"/>
  <c r="I157" i="23"/>
  <c r="I151" i="23"/>
  <c r="I150" i="23"/>
  <c r="I149" i="23"/>
  <c r="I148" i="23"/>
  <c r="I145" i="23"/>
  <c r="I144" i="23"/>
  <c r="I142" i="23"/>
  <c r="I141" i="23"/>
  <c r="I140" i="23"/>
  <c r="I139" i="23"/>
  <c r="I131" i="23"/>
  <c r="I129" i="23"/>
  <c r="I128" i="23"/>
  <c r="I126" i="23"/>
  <c r="I125" i="23"/>
  <c r="I124" i="23"/>
  <c r="I123" i="23"/>
  <c r="I121" i="23"/>
  <c r="I99" i="23"/>
  <c r="I98" i="23"/>
  <c r="I97" i="23"/>
  <c r="I96" i="23"/>
  <c r="I95" i="23"/>
  <c r="I94" i="23"/>
  <c r="I92" i="23"/>
  <c r="I91" i="23"/>
  <c r="I90" i="23"/>
  <c r="I89" i="23"/>
  <c r="I87" i="23"/>
  <c r="I85" i="23"/>
  <c r="I84" i="23"/>
  <c r="I83" i="23"/>
  <c r="I82" i="23"/>
  <c r="I81" i="23"/>
  <c r="I80" i="23"/>
  <c r="I78" i="23"/>
  <c r="I77" i="23"/>
  <c r="I76" i="23"/>
  <c r="I75" i="23"/>
  <c r="I74" i="23"/>
  <c r="I70" i="23"/>
  <c r="I69" i="23"/>
  <c r="I68" i="23"/>
  <c r="I67" i="23"/>
  <c r="I66" i="23"/>
  <c r="I64" i="23"/>
  <c r="I63" i="23"/>
  <c r="I62" i="23"/>
  <c r="I61" i="23"/>
  <c r="I57" i="23"/>
  <c r="I56" i="23"/>
  <c r="I55" i="23"/>
  <c r="I54" i="23"/>
  <c r="I53" i="23"/>
  <c r="I52" i="23"/>
  <c r="I51" i="23"/>
  <c r="I50" i="23"/>
  <c r="I44" i="23"/>
  <c r="I43" i="23"/>
  <c r="I40" i="23"/>
  <c r="I39" i="23"/>
  <c r="E230" i="23"/>
  <c r="D230" i="23"/>
  <c r="E228" i="23"/>
  <c r="D228" i="23"/>
  <c r="E227" i="23"/>
  <c r="D227" i="23"/>
  <c r="E221" i="23"/>
  <c r="D221" i="23"/>
  <c r="E220" i="23"/>
  <c r="D220" i="23"/>
  <c r="E219" i="23"/>
  <c r="D219" i="23"/>
  <c r="E217" i="23"/>
  <c r="D217" i="23"/>
  <c r="E215" i="23"/>
  <c r="D215" i="23"/>
  <c r="E214" i="23"/>
  <c r="D214" i="23"/>
  <c r="E212" i="23"/>
  <c r="D212" i="23"/>
  <c r="E210" i="23"/>
  <c r="D210" i="23"/>
  <c r="E209" i="23"/>
  <c r="D209" i="23"/>
  <c r="E204" i="23"/>
  <c r="D204" i="23"/>
  <c r="E203" i="23"/>
  <c r="D203" i="23"/>
  <c r="E202" i="23"/>
  <c r="D202" i="23"/>
  <c r="E201" i="23"/>
  <c r="D201" i="23"/>
  <c r="E200" i="23"/>
  <c r="D200" i="23"/>
  <c r="E199" i="23"/>
  <c r="D199" i="23"/>
  <c r="E198" i="23"/>
  <c r="D198" i="23"/>
  <c r="E197" i="23"/>
  <c r="D197" i="23"/>
  <c r="E196" i="23"/>
  <c r="D196" i="23"/>
  <c r="E191" i="23"/>
  <c r="D191" i="23"/>
  <c r="E188" i="23"/>
  <c r="D188" i="23"/>
  <c r="E187" i="23"/>
  <c r="D187" i="23"/>
  <c r="E186" i="23"/>
  <c r="D186" i="23"/>
  <c r="E185" i="23"/>
  <c r="D185" i="23"/>
  <c r="E175" i="23"/>
  <c r="D175" i="23"/>
  <c r="E172" i="23"/>
  <c r="D172" i="23"/>
  <c r="E171" i="23"/>
  <c r="D171" i="23"/>
  <c r="E170" i="23"/>
  <c r="D170" i="23"/>
  <c r="E169" i="23"/>
  <c r="D169" i="23"/>
  <c r="E168" i="23"/>
  <c r="D168" i="23"/>
  <c r="E167" i="23"/>
  <c r="D167" i="23"/>
  <c r="E166" i="23"/>
  <c r="D166" i="23"/>
  <c r="E165" i="23"/>
  <c r="D165" i="23"/>
  <c r="E164" i="23"/>
  <c r="D164" i="23"/>
  <c r="E163" i="23"/>
  <c r="D163" i="23"/>
  <c r="E162" i="23"/>
  <c r="D162" i="23"/>
  <c r="E161" i="23"/>
  <c r="D161" i="23"/>
  <c r="E160" i="23"/>
  <c r="D160" i="23"/>
  <c r="E159" i="23"/>
  <c r="D159" i="23"/>
  <c r="E158" i="23"/>
  <c r="D158" i="23"/>
  <c r="E157" i="23"/>
  <c r="D157" i="23"/>
  <c r="E151" i="23"/>
  <c r="D151" i="23"/>
  <c r="E150" i="23"/>
  <c r="D150" i="23"/>
  <c r="E149" i="23"/>
  <c r="D149" i="23"/>
  <c r="E148" i="23"/>
  <c r="D148" i="23"/>
  <c r="E145" i="23"/>
  <c r="D145" i="23"/>
  <c r="E144" i="23"/>
  <c r="D144" i="23"/>
  <c r="E142" i="23"/>
  <c r="D142" i="23"/>
  <c r="E141" i="23"/>
  <c r="D141" i="23"/>
  <c r="E140" i="23"/>
  <c r="D140" i="23"/>
  <c r="E139" i="23"/>
  <c r="D139" i="23"/>
  <c r="E131" i="23"/>
  <c r="D131" i="23"/>
  <c r="E129" i="23"/>
  <c r="D129" i="23"/>
  <c r="E128" i="23"/>
  <c r="D128" i="23"/>
  <c r="E126" i="23"/>
  <c r="D126" i="23"/>
  <c r="E125" i="23"/>
  <c r="D125" i="23"/>
  <c r="E124" i="23"/>
  <c r="D124" i="23"/>
  <c r="E123" i="23"/>
  <c r="D123" i="23"/>
  <c r="E121" i="23"/>
  <c r="D121" i="23"/>
  <c r="E99" i="23"/>
  <c r="D99" i="23"/>
  <c r="E98" i="23"/>
  <c r="D98" i="23"/>
  <c r="E97" i="23"/>
  <c r="D97" i="23"/>
  <c r="E96" i="23"/>
  <c r="D96" i="23"/>
  <c r="E95" i="23"/>
  <c r="D95" i="23"/>
  <c r="E94" i="23"/>
  <c r="D94" i="23"/>
  <c r="E92" i="23"/>
  <c r="D92" i="23"/>
  <c r="E91" i="23"/>
  <c r="D91" i="23"/>
  <c r="E90" i="23"/>
  <c r="D90" i="23"/>
  <c r="E89" i="23"/>
  <c r="D89" i="23"/>
  <c r="E87" i="23"/>
  <c r="D87" i="23"/>
  <c r="E85" i="23"/>
  <c r="D85" i="23"/>
  <c r="E84" i="23"/>
  <c r="D84" i="23"/>
  <c r="E83" i="23"/>
  <c r="D83" i="23"/>
  <c r="E82" i="23"/>
  <c r="D82" i="23"/>
  <c r="E81" i="23"/>
  <c r="D81" i="23"/>
  <c r="E80" i="23"/>
  <c r="D80" i="23"/>
  <c r="E78" i="23"/>
  <c r="D78" i="23"/>
  <c r="E77" i="23"/>
  <c r="D77" i="23"/>
  <c r="E76" i="23"/>
  <c r="D76" i="23"/>
  <c r="E75" i="23"/>
  <c r="D75" i="23"/>
  <c r="E74" i="23"/>
  <c r="D74" i="23"/>
  <c r="E70" i="23"/>
  <c r="D70" i="23"/>
  <c r="E69" i="23"/>
  <c r="D69" i="23"/>
  <c r="E68" i="23"/>
  <c r="D68" i="23"/>
  <c r="E67" i="23"/>
  <c r="D67" i="23"/>
  <c r="E66" i="23"/>
  <c r="D66" i="23"/>
  <c r="E64" i="23"/>
  <c r="D64" i="23"/>
  <c r="E63" i="23"/>
  <c r="D63" i="23"/>
  <c r="E62" i="23"/>
  <c r="D62" i="23"/>
  <c r="E61" i="23"/>
  <c r="D61" i="23"/>
  <c r="E57" i="23"/>
  <c r="D57" i="23"/>
  <c r="E56" i="23"/>
  <c r="D56" i="23"/>
  <c r="E55" i="23"/>
  <c r="D55" i="23"/>
  <c r="E54" i="23"/>
  <c r="D54" i="23"/>
  <c r="E53" i="23"/>
  <c r="D53" i="23"/>
  <c r="E52" i="23"/>
  <c r="D52" i="23"/>
  <c r="E51" i="23"/>
  <c r="D51" i="23"/>
  <c r="E50" i="23"/>
  <c r="D50" i="23"/>
  <c r="E44" i="23"/>
  <c r="D44" i="23"/>
  <c r="E43" i="23"/>
  <c r="D43" i="23"/>
  <c r="E40" i="23"/>
  <c r="D40" i="23"/>
  <c r="E39" i="23"/>
  <c r="D39" i="23"/>
  <c r="E32" i="23"/>
  <c r="E33" i="23"/>
  <c r="E34" i="23"/>
  <c r="G18" i="29" l="1"/>
  <c r="BQ136" i="23"/>
  <c r="F22" i="7"/>
  <c r="F13" i="7"/>
  <c r="BP197" i="23"/>
  <c r="BR197" i="23" s="1"/>
  <c r="H51" i="25"/>
  <c r="G42" i="25"/>
  <c r="H42" i="25" s="1"/>
  <c r="G48" i="25"/>
  <c r="G30" i="25"/>
  <c r="G37" i="25"/>
  <c r="G44" i="25"/>
  <c r="G43" i="25"/>
  <c r="G50" i="25"/>
  <c r="G49" i="25"/>
  <c r="G47" i="25"/>
  <c r="G46" i="25"/>
  <c r="H46" i="25" s="1"/>
  <c r="G45" i="25"/>
  <c r="H45" i="25" s="1"/>
  <c r="H35" i="25"/>
  <c r="E28" i="25"/>
  <c r="H28" i="25" s="1"/>
  <c r="E29" i="25"/>
  <c r="R27" i="25"/>
  <c r="BP84" i="23"/>
  <c r="AK18" i="29" l="1"/>
  <c r="AB18" i="29"/>
  <c r="Y18" i="29"/>
  <c r="AH18" i="29"/>
  <c r="M18" i="29"/>
  <c r="AE18" i="29"/>
  <c r="V18" i="29"/>
  <c r="J18" i="29"/>
  <c r="S18" i="29"/>
  <c r="AN18" i="29"/>
  <c r="P18" i="29"/>
  <c r="BP199" i="23"/>
  <c r="BP196" i="23"/>
  <c r="N69" i="25"/>
  <c r="N68" i="25"/>
  <c r="N67" i="25"/>
  <c r="N66" i="25"/>
  <c r="N65" i="25"/>
  <c r="N64" i="25"/>
  <c r="N63" i="25"/>
  <c r="N62" i="25"/>
  <c r="N61" i="25"/>
  <c r="N60" i="25"/>
  <c r="N59" i="25"/>
  <c r="N58" i="25"/>
  <c r="N57" i="25"/>
  <c r="N56" i="25"/>
  <c r="N55" i="25"/>
  <c r="N54" i="25"/>
  <c r="N53" i="25"/>
  <c r="N52" i="25"/>
  <c r="N51" i="25"/>
  <c r="N50" i="25"/>
  <c r="N49" i="25"/>
  <c r="N48" i="25"/>
  <c r="N47" i="25"/>
  <c r="N46" i="25"/>
  <c r="N45" i="25"/>
  <c r="N44" i="25"/>
  <c r="N43" i="25"/>
  <c r="N42" i="25"/>
  <c r="N41" i="25"/>
  <c r="N40" i="25"/>
  <c r="N39" i="25"/>
  <c r="N38" i="25"/>
  <c r="N37" i="25"/>
  <c r="N36" i="25"/>
  <c r="N35" i="25"/>
  <c r="N34" i="25"/>
  <c r="N33" i="25"/>
  <c r="N32" i="25"/>
  <c r="N31" i="25"/>
  <c r="N30" i="25"/>
  <c r="N29" i="25"/>
  <c r="N28" i="25"/>
  <c r="N27" i="25"/>
  <c r="N26" i="25"/>
  <c r="N70" i="25" l="1"/>
  <c r="BM199" i="23"/>
  <c r="BM198" i="23"/>
  <c r="BM197" i="23"/>
  <c r="BM196" i="23"/>
  <c r="BP80" i="23" l="1"/>
  <c r="BN547" i="23"/>
  <c r="BM547" i="23"/>
  <c r="BN545" i="23"/>
  <c r="BM545" i="23"/>
  <c r="BN543" i="23"/>
  <c r="BM543" i="23"/>
  <c r="BN542" i="23"/>
  <c r="BM542" i="23"/>
  <c r="BN541" i="23"/>
  <c r="BM541" i="23"/>
  <c r="BN540" i="23"/>
  <c r="BM540" i="23"/>
  <c r="BN537" i="23"/>
  <c r="BM537" i="23"/>
  <c r="BN536" i="23"/>
  <c r="BM536" i="23"/>
  <c r="BN535" i="23"/>
  <c r="BM535" i="23"/>
  <c r="BN534" i="23"/>
  <c r="BM534" i="23"/>
  <c r="BN533" i="23"/>
  <c r="BM533" i="23"/>
  <c r="BN532" i="23"/>
  <c r="BM532" i="23"/>
  <c r="BN531" i="23"/>
  <c r="BM531" i="23"/>
  <c r="BN530" i="23"/>
  <c r="BM530" i="23"/>
  <c r="BN529" i="23"/>
  <c r="BM529" i="23"/>
  <c r="BN528" i="23"/>
  <c r="BM528" i="23"/>
  <c r="BN527" i="23"/>
  <c r="BM527" i="23"/>
  <c r="BN526" i="23"/>
  <c r="BM526" i="23"/>
  <c r="BN525" i="23"/>
  <c r="BM525" i="23"/>
  <c r="BN524" i="23"/>
  <c r="BM524" i="23"/>
  <c r="BN523" i="23"/>
  <c r="BM523" i="23"/>
  <c r="BN521" i="23"/>
  <c r="BM521" i="23"/>
  <c r="BN520" i="23"/>
  <c r="BM520" i="23"/>
  <c r="BN518" i="23"/>
  <c r="BM518" i="23"/>
  <c r="BN517" i="23"/>
  <c r="BM517" i="23"/>
  <c r="BN516" i="23"/>
  <c r="BM516" i="23"/>
  <c r="BN515" i="23"/>
  <c r="BM515" i="23"/>
  <c r="BN514" i="23"/>
  <c r="BM514" i="23"/>
  <c r="BN513" i="23"/>
  <c r="BM513" i="23"/>
  <c r="BN511" i="23"/>
  <c r="BM511" i="23"/>
  <c r="BN510" i="23"/>
  <c r="BM510" i="23"/>
  <c r="BN509" i="23"/>
  <c r="BM509" i="23"/>
  <c r="BN507" i="23"/>
  <c r="BM507" i="23"/>
  <c r="BN506" i="23"/>
  <c r="BM506" i="23"/>
  <c r="BN504" i="23"/>
  <c r="BM504" i="23"/>
  <c r="BN503" i="23"/>
  <c r="BM503" i="23"/>
  <c r="BN502" i="23"/>
  <c r="BM502" i="23"/>
  <c r="BN500" i="23"/>
  <c r="BM500" i="23"/>
  <c r="BN499" i="23"/>
  <c r="BM499" i="23"/>
  <c r="BN498" i="23"/>
  <c r="BM498" i="23"/>
  <c r="BN497" i="23"/>
  <c r="BM497" i="23"/>
  <c r="BN496" i="23"/>
  <c r="BM496" i="23"/>
  <c r="BN493" i="23"/>
  <c r="BM493" i="23"/>
  <c r="BN492" i="23"/>
  <c r="BM492" i="23"/>
  <c r="BN491" i="23"/>
  <c r="BM491" i="23"/>
  <c r="BN490" i="23"/>
  <c r="BM490" i="23"/>
  <c r="BN488" i="23"/>
  <c r="BM488" i="23"/>
  <c r="BN487" i="23"/>
  <c r="BM487" i="23"/>
  <c r="BN486" i="23"/>
  <c r="BM486" i="23"/>
  <c r="BN485" i="23"/>
  <c r="BM485" i="23"/>
  <c r="BN484" i="23"/>
  <c r="BM484" i="23"/>
  <c r="BN483" i="23"/>
  <c r="BM483" i="23"/>
  <c r="BN482" i="23"/>
  <c r="BM482" i="23"/>
  <c r="BN481" i="23"/>
  <c r="BM481" i="23"/>
  <c r="BN480" i="23"/>
  <c r="BM480" i="23"/>
  <c r="BN479" i="23"/>
  <c r="BM479" i="23"/>
  <c r="BN478" i="23"/>
  <c r="BM478" i="23"/>
  <c r="BN477" i="23"/>
  <c r="BM477" i="23"/>
  <c r="BN476" i="23"/>
  <c r="BM476" i="23"/>
  <c r="BN475" i="23"/>
  <c r="BM475" i="23"/>
  <c r="BN474" i="23"/>
  <c r="BM474" i="23"/>
  <c r="BN473" i="23"/>
  <c r="BM473" i="23"/>
  <c r="BN472" i="23"/>
  <c r="BM472" i="23"/>
  <c r="BN470" i="23"/>
  <c r="BM470" i="23"/>
  <c r="BN468" i="23"/>
  <c r="BM468" i="23"/>
  <c r="BN467" i="23"/>
  <c r="BM467" i="23"/>
  <c r="BN466" i="23"/>
  <c r="BM466" i="23"/>
  <c r="BN465" i="23"/>
  <c r="BM465" i="23"/>
  <c r="BN464" i="23"/>
  <c r="BM464" i="23"/>
  <c r="BN463" i="23"/>
  <c r="BM463" i="23"/>
  <c r="BN462" i="23"/>
  <c r="BM462" i="23"/>
  <c r="BN461" i="23"/>
  <c r="BM461" i="23"/>
  <c r="BN460" i="23"/>
  <c r="BM460" i="23"/>
  <c r="BN458" i="23"/>
  <c r="BM458" i="23"/>
  <c r="BN457" i="23"/>
  <c r="BM457" i="23"/>
  <c r="BN456" i="23"/>
  <c r="BM456" i="23"/>
  <c r="BN455" i="23"/>
  <c r="BM455" i="23"/>
  <c r="BN454" i="23"/>
  <c r="BM454" i="23"/>
  <c r="BN453" i="23"/>
  <c r="BM453" i="23"/>
  <c r="BN452" i="23"/>
  <c r="BM452" i="23"/>
  <c r="BN451" i="23"/>
  <c r="BM451" i="23"/>
  <c r="BN450" i="23"/>
  <c r="BM450" i="23"/>
  <c r="BN449" i="23"/>
  <c r="BM449" i="23"/>
  <c r="BN448" i="23"/>
  <c r="BM448" i="23"/>
  <c r="BN446" i="23"/>
  <c r="BM446" i="23"/>
  <c r="BN445" i="23"/>
  <c r="BM445" i="23"/>
  <c r="BN444" i="23"/>
  <c r="BM444" i="23"/>
  <c r="BN443" i="23"/>
  <c r="BM443" i="23"/>
  <c r="BN442" i="23"/>
  <c r="BM442" i="23"/>
  <c r="BN441" i="23"/>
  <c r="BM441" i="23"/>
  <c r="BN440" i="23"/>
  <c r="BM440" i="23"/>
  <c r="BN439" i="23"/>
  <c r="BM439" i="23"/>
  <c r="BN438" i="23"/>
  <c r="BM438" i="23"/>
  <c r="BN437" i="23"/>
  <c r="BM437" i="23"/>
  <c r="BN436" i="23"/>
  <c r="BM436" i="23"/>
  <c r="BN435" i="23"/>
  <c r="BM435" i="23"/>
  <c r="BN434" i="23"/>
  <c r="BM434" i="23"/>
  <c r="BN433" i="23"/>
  <c r="BM433" i="23"/>
  <c r="BN432" i="23"/>
  <c r="BM432" i="23"/>
  <c r="BN431" i="23"/>
  <c r="BM431" i="23"/>
  <c r="BN430" i="23"/>
  <c r="BM430" i="23"/>
  <c r="BN428" i="23"/>
  <c r="BM428" i="23"/>
  <c r="BN427" i="23"/>
  <c r="BM427" i="23"/>
  <c r="BN426" i="23"/>
  <c r="BM426" i="23"/>
  <c r="BN425" i="23"/>
  <c r="BM425" i="23"/>
  <c r="BN422" i="23"/>
  <c r="BM422" i="23"/>
  <c r="BN421" i="23"/>
  <c r="BM421" i="23"/>
  <c r="BN420" i="23"/>
  <c r="BM420" i="23"/>
  <c r="BN419" i="23"/>
  <c r="BM419" i="23"/>
  <c r="BN418" i="23"/>
  <c r="BM418" i="23"/>
  <c r="BN417" i="23"/>
  <c r="BM417" i="23"/>
  <c r="BN416" i="23"/>
  <c r="BM416" i="23"/>
  <c r="BN415" i="23"/>
  <c r="BM415" i="23"/>
  <c r="BN414" i="23"/>
  <c r="BM414" i="23"/>
  <c r="BN413" i="23"/>
  <c r="BM413" i="23"/>
  <c r="BN412" i="23"/>
  <c r="BM412" i="23"/>
  <c r="BN411" i="23"/>
  <c r="BM411" i="23"/>
  <c r="BN410" i="23"/>
  <c r="BM410" i="23"/>
  <c r="BN409" i="23"/>
  <c r="BM409" i="23"/>
  <c r="BN408" i="23"/>
  <c r="BM408" i="23"/>
  <c r="BN407" i="23"/>
  <c r="BM407" i="23"/>
  <c r="BN406" i="23"/>
  <c r="BM406" i="23"/>
  <c r="BN404" i="23"/>
  <c r="BM404" i="23"/>
  <c r="BN403" i="23"/>
  <c r="BM403" i="23"/>
  <c r="BN402" i="23"/>
  <c r="BM402" i="23"/>
  <c r="BN401" i="23"/>
  <c r="BM401" i="23"/>
  <c r="BN400" i="23"/>
  <c r="BM400" i="23"/>
  <c r="BN399" i="23"/>
  <c r="BM399" i="23"/>
  <c r="BN398" i="23"/>
  <c r="BM398" i="23"/>
  <c r="BN396" i="23"/>
  <c r="BM396" i="23"/>
  <c r="BN395" i="23"/>
  <c r="BM395" i="23"/>
  <c r="BN394" i="23"/>
  <c r="BM394" i="23"/>
  <c r="BN393" i="23"/>
  <c r="BM393" i="23"/>
  <c r="BN392" i="23"/>
  <c r="BM392" i="23"/>
  <c r="BN391" i="23"/>
  <c r="BM391" i="23"/>
  <c r="BN390" i="23"/>
  <c r="BM390" i="23"/>
  <c r="BN389" i="23"/>
  <c r="BM389" i="23"/>
  <c r="BN388" i="23"/>
  <c r="BM388" i="23"/>
  <c r="BN387" i="23"/>
  <c r="BM387" i="23"/>
  <c r="BN386" i="23"/>
  <c r="BM386" i="23"/>
  <c r="BN385" i="23"/>
  <c r="BM385" i="23"/>
  <c r="BN384" i="23"/>
  <c r="BM384" i="23"/>
  <c r="BN383" i="23"/>
  <c r="BM383" i="23"/>
  <c r="BN382" i="23"/>
  <c r="BM382" i="23"/>
  <c r="BN381" i="23"/>
  <c r="BM381" i="23"/>
  <c r="BN380" i="23"/>
  <c r="BM380" i="23"/>
  <c r="BN379" i="23"/>
  <c r="BM379" i="23"/>
  <c r="BN378" i="23"/>
  <c r="BM378" i="23"/>
  <c r="BN377" i="23"/>
  <c r="BM377" i="23"/>
  <c r="BN376" i="23"/>
  <c r="BM376" i="23"/>
  <c r="BN375" i="23"/>
  <c r="BM375" i="23"/>
  <c r="BN374" i="23"/>
  <c r="BM374" i="23"/>
  <c r="BN373" i="23"/>
  <c r="BM373" i="23"/>
  <c r="BN372" i="23"/>
  <c r="BM372" i="23"/>
  <c r="BN371" i="23"/>
  <c r="BM371" i="23"/>
  <c r="BN370" i="23"/>
  <c r="BM370" i="23"/>
  <c r="BN369" i="23"/>
  <c r="BM369" i="23"/>
  <c r="BN367" i="23"/>
  <c r="BM367" i="23"/>
  <c r="BN366" i="23"/>
  <c r="BM366" i="23"/>
  <c r="BN365" i="23"/>
  <c r="BM365" i="23"/>
  <c r="BN364" i="23"/>
  <c r="BM364" i="23"/>
  <c r="BN363" i="23"/>
  <c r="BM363" i="23"/>
  <c r="BN362" i="23"/>
  <c r="BM362" i="23"/>
  <c r="BN361" i="23"/>
  <c r="BM361" i="23"/>
  <c r="BN360" i="23"/>
  <c r="BM360" i="23"/>
  <c r="BN359" i="23"/>
  <c r="BM359" i="23"/>
  <c r="BN358" i="23"/>
  <c r="BM358" i="23"/>
  <c r="BN357" i="23"/>
  <c r="BM357" i="23"/>
  <c r="BN356" i="23"/>
  <c r="BM356" i="23"/>
  <c r="BN355" i="23"/>
  <c r="BM355" i="23"/>
  <c r="BN354" i="23"/>
  <c r="BM354" i="23"/>
  <c r="BN353" i="23"/>
  <c r="BM353" i="23"/>
  <c r="BN352" i="23"/>
  <c r="BM352" i="23"/>
  <c r="BN351" i="23"/>
  <c r="BM351" i="23"/>
  <c r="BN350" i="23"/>
  <c r="BM350" i="23"/>
  <c r="BN349" i="23"/>
  <c r="BM349" i="23"/>
  <c r="BN348" i="23"/>
  <c r="BM348" i="23"/>
  <c r="BN347" i="23"/>
  <c r="BM347" i="23"/>
  <c r="BN346" i="23"/>
  <c r="BM346" i="23"/>
  <c r="BN345" i="23"/>
  <c r="BM345" i="23"/>
  <c r="BN344" i="23"/>
  <c r="BM344" i="23"/>
  <c r="BN343" i="23"/>
  <c r="BM343" i="23"/>
  <c r="BN342" i="23"/>
  <c r="BM342" i="23"/>
  <c r="BN341" i="23"/>
  <c r="BM341" i="23"/>
  <c r="BN340" i="23"/>
  <c r="BM340" i="23"/>
  <c r="BN339" i="23"/>
  <c r="BM339" i="23"/>
  <c r="BN338" i="23"/>
  <c r="BM338" i="23"/>
  <c r="BN337" i="23"/>
  <c r="BM337" i="23"/>
  <c r="BN336" i="23"/>
  <c r="BM336" i="23"/>
  <c r="BN335" i="23"/>
  <c r="BM335" i="23"/>
  <c r="BN334" i="23"/>
  <c r="BM334" i="23"/>
  <c r="BN333" i="23"/>
  <c r="BM333" i="23"/>
  <c r="BN332" i="23"/>
  <c r="BM332" i="23"/>
  <c r="BN331" i="23"/>
  <c r="BM331" i="23"/>
  <c r="BN330" i="23"/>
  <c r="BM330" i="23"/>
  <c r="BN329" i="23"/>
  <c r="BM329" i="23"/>
  <c r="BN328" i="23"/>
  <c r="BM328" i="23"/>
  <c r="BN326" i="23"/>
  <c r="BM326" i="23"/>
  <c r="BN325" i="23"/>
  <c r="BM325" i="23"/>
  <c r="BN323" i="23"/>
  <c r="BM323" i="23"/>
  <c r="BN322" i="23"/>
  <c r="BM322" i="23"/>
  <c r="BN321" i="23"/>
  <c r="BM321" i="23"/>
  <c r="BN320" i="23"/>
  <c r="BM320" i="23"/>
  <c r="BN319" i="23"/>
  <c r="BM319" i="23"/>
  <c r="BN316" i="23"/>
  <c r="BM316" i="23"/>
  <c r="BN315" i="23"/>
  <c r="BM315" i="23"/>
  <c r="BN314" i="23"/>
  <c r="BM314" i="23"/>
  <c r="BN313" i="23"/>
  <c r="BM313" i="23"/>
  <c r="BN312" i="23"/>
  <c r="BM312" i="23"/>
  <c r="BN311" i="23"/>
  <c r="BM311" i="23"/>
  <c r="BN310" i="23"/>
  <c r="BM310" i="23"/>
  <c r="BN309" i="23"/>
  <c r="BM309" i="23"/>
  <c r="BN307" i="23"/>
  <c r="BM307" i="23"/>
  <c r="BN306" i="23"/>
  <c r="BM306" i="23"/>
  <c r="BN305" i="23"/>
  <c r="BM305" i="23"/>
  <c r="BN304" i="23"/>
  <c r="BM304" i="23"/>
  <c r="BN303" i="23"/>
  <c r="BM303" i="23"/>
  <c r="BN302" i="23"/>
  <c r="BM302" i="23"/>
  <c r="BN301" i="23"/>
  <c r="BM301" i="23"/>
  <c r="BN300" i="23"/>
  <c r="BM300" i="23"/>
  <c r="BN299" i="23"/>
  <c r="BM299" i="23"/>
  <c r="BN298" i="23"/>
  <c r="BM298" i="23"/>
  <c r="BN297" i="23"/>
  <c r="BM297" i="23"/>
  <c r="BN296" i="23"/>
  <c r="BM296" i="23"/>
  <c r="BN295" i="23"/>
  <c r="BM295" i="23"/>
  <c r="BN294" i="23"/>
  <c r="BM294" i="23"/>
  <c r="BN293" i="23"/>
  <c r="BM293" i="23"/>
  <c r="BN292" i="23"/>
  <c r="BM292" i="23"/>
  <c r="BN291" i="23"/>
  <c r="BM291" i="23"/>
  <c r="BN290" i="23"/>
  <c r="BM290" i="23"/>
  <c r="BN289" i="23"/>
  <c r="BM289" i="23"/>
  <c r="BN288" i="23"/>
  <c r="BM288" i="23"/>
  <c r="BN287" i="23"/>
  <c r="BM287" i="23"/>
  <c r="BN286" i="23"/>
  <c r="BM286" i="23"/>
  <c r="BN285" i="23"/>
  <c r="BM285" i="23"/>
  <c r="BN284" i="23"/>
  <c r="BM284" i="23"/>
  <c r="BN283" i="23"/>
  <c r="BM283" i="23"/>
  <c r="BN282" i="23"/>
  <c r="BM282" i="23"/>
  <c r="BN281" i="23"/>
  <c r="BM281" i="23"/>
  <c r="BN280" i="23"/>
  <c r="BM280" i="23"/>
  <c r="BN279" i="23"/>
  <c r="BM279" i="23"/>
  <c r="BN278" i="23"/>
  <c r="BM278" i="23"/>
  <c r="BN277" i="23"/>
  <c r="BM277" i="23"/>
  <c r="BN276" i="23"/>
  <c r="BM276" i="23"/>
  <c r="BN275" i="23"/>
  <c r="BM275" i="23"/>
  <c r="BN274" i="23"/>
  <c r="BM274" i="23"/>
  <c r="BN273" i="23"/>
  <c r="BM273" i="23"/>
  <c r="BN272" i="23"/>
  <c r="BM272" i="23"/>
  <c r="BN271" i="23"/>
  <c r="BM271" i="23"/>
  <c r="BN270" i="23"/>
  <c r="BM270" i="23"/>
  <c r="BN269" i="23"/>
  <c r="BM269" i="23"/>
  <c r="BN268" i="23"/>
  <c r="BM268" i="23"/>
  <c r="BN267" i="23"/>
  <c r="BM267" i="23"/>
  <c r="BN266" i="23"/>
  <c r="BM266" i="23"/>
  <c r="BN265" i="23"/>
  <c r="BM265" i="23"/>
  <c r="BN264" i="23"/>
  <c r="BM264" i="23"/>
  <c r="BN263" i="23"/>
  <c r="BM263" i="23"/>
  <c r="BN262" i="23"/>
  <c r="BM262" i="23"/>
  <c r="BN261" i="23"/>
  <c r="BM261" i="23"/>
  <c r="BN260" i="23"/>
  <c r="BM260" i="23"/>
  <c r="BN259" i="23"/>
  <c r="BM259" i="23"/>
  <c r="BN258" i="23"/>
  <c r="BM258" i="23"/>
  <c r="BN257" i="23"/>
  <c r="BM257" i="23"/>
  <c r="BN256" i="23"/>
  <c r="BM256" i="23"/>
  <c r="BN255" i="23"/>
  <c r="BM255" i="23"/>
  <c r="BN254" i="23"/>
  <c r="BM254" i="23"/>
  <c r="BN253" i="23"/>
  <c r="BM253" i="23"/>
  <c r="BN252" i="23"/>
  <c r="BM252" i="23"/>
  <c r="BN251" i="23"/>
  <c r="BM251" i="23"/>
  <c r="BN250" i="23"/>
  <c r="BM250" i="23"/>
  <c r="BN249" i="23"/>
  <c r="BM249" i="23"/>
  <c r="BN248" i="23"/>
  <c r="BM248" i="23"/>
  <c r="BN245" i="23"/>
  <c r="BM245" i="23"/>
  <c r="BN244" i="23"/>
  <c r="BM244" i="23"/>
  <c r="BN242" i="23"/>
  <c r="BM242" i="23"/>
  <c r="BN241" i="23"/>
  <c r="BM241" i="23"/>
  <c r="BN240" i="23"/>
  <c r="BM240" i="23"/>
  <c r="BN239" i="23"/>
  <c r="BM239" i="23"/>
  <c r="BN238" i="23"/>
  <c r="BM238" i="23"/>
  <c r="BN237" i="23"/>
  <c r="BM237" i="23"/>
  <c r="BN236" i="23"/>
  <c r="BM236" i="23"/>
  <c r="BN235" i="23"/>
  <c r="BM235" i="23"/>
  <c r="BN233" i="23"/>
  <c r="BM233" i="23"/>
  <c r="BN231" i="23"/>
  <c r="BM231" i="23"/>
  <c r="BN230" i="23"/>
  <c r="BM230" i="23"/>
  <c r="BN229" i="23"/>
  <c r="BM229" i="23"/>
  <c r="BN228" i="23"/>
  <c r="BM228" i="23"/>
  <c r="BN227" i="23"/>
  <c r="BM227" i="23"/>
  <c r="BN226" i="23"/>
  <c r="BM226" i="23"/>
  <c r="BN224" i="23"/>
  <c r="BM224" i="23"/>
  <c r="BN223" i="23"/>
  <c r="BM223" i="23"/>
  <c r="BN222" i="23"/>
  <c r="BM222" i="23"/>
  <c r="BN221" i="23"/>
  <c r="BM221" i="23"/>
  <c r="BN220" i="23"/>
  <c r="BM220" i="23"/>
  <c r="BN219" i="23"/>
  <c r="BM219" i="23"/>
  <c r="BN218" i="23"/>
  <c r="BM218" i="23"/>
  <c r="BN217" i="23"/>
  <c r="BM217" i="23"/>
  <c r="BN216" i="23"/>
  <c r="BM216" i="23"/>
  <c r="BN215" i="23"/>
  <c r="BM215" i="23"/>
  <c r="BN214" i="23"/>
  <c r="BM214" i="23"/>
  <c r="BN212" i="23"/>
  <c r="BM212" i="23"/>
  <c r="BN210" i="23"/>
  <c r="BM210" i="23"/>
  <c r="BN209" i="23"/>
  <c r="BM209" i="23"/>
  <c r="BN207" i="23"/>
  <c r="BM207" i="23"/>
  <c r="BN206" i="23"/>
  <c r="BM206" i="23"/>
  <c r="BN205" i="23"/>
  <c r="BM205" i="23"/>
  <c r="BN204" i="23"/>
  <c r="BM204" i="23"/>
  <c r="BN203" i="23"/>
  <c r="BM203" i="23"/>
  <c r="BN202" i="23"/>
  <c r="BM202" i="23"/>
  <c r="BN201" i="23"/>
  <c r="BM201" i="23"/>
  <c r="BN200" i="23"/>
  <c r="BM200" i="23"/>
  <c r="BN199" i="23"/>
  <c r="BN198" i="23"/>
  <c r="BN197" i="23"/>
  <c r="BN196" i="23"/>
  <c r="BN193" i="23"/>
  <c r="BM193" i="23"/>
  <c r="BN191" i="23"/>
  <c r="BM191" i="23"/>
  <c r="BN190" i="23"/>
  <c r="BM190" i="23"/>
  <c r="BN189" i="23"/>
  <c r="BM189" i="23"/>
  <c r="BN188" i="23"/>
  <c r="BM188" i="23"/>
  <c r="BN187" i="23"/>
  <c r="BM187" i="23"/>
  <c r="BN186" i="23"/>
  <c r="BM186" i="23"/>
  <c r="BN185" i="23"/>
  <c r="BM185" i="23"/>
  <c r="BN184" i="23"/>
  <c r="BM184" i="23"/>
  <c r="BN182" i="23"/>
  <c r="BM182" i="23"/>
  <c r="BN181" i="23"/>
  <c r="BM181" i="23"/>
  <c r="BN180" i="23"/>
  <c r="BM180" i="23"/>
  <c r="BN179" i="23"/>
  <c r="BM179" i="23"/>
  <c r="BN177" i="23"/>
  <c r="BM177" i="23"/>
  <c r="BN176" i="23"/>
  <c r="BM176" i="23"/>
  <c r="BN175" i="23"/>
  <c r="BM175" i="23"/>
  <c r="BN173" i="23"/>
  <c r="BM173" i="23"/>
  <c r="BN172" i="23"/>
  <c r="BM172" i="23"/>
  <c r="BN171" i="23"/>
  <c r="BM171" i="23"/>
  <c r="BN170" i="23"/>
  <c r="BM170" i="23"/>
  <c r="BN169" i="23"/>
  <c r="BM169" i="23"/>
  <c r="BN168" i="23"/>
  <c r="BM168" i="23"/>
  <c r="BN167" i="23"/>
  <c r="BM167" i="23"/>
  <c r="BN166" i="23"/>
  <c r="BM166" i="23"/>
  <c r="BN165" i="23"/>
  <c r="BM165" i="23"/>
  <c r="BN164" i="23"/>
  <c r="BM164" i="23"/>
  <c r="BN163" i="23"/>
  <c r="BM163" i="23"/>
  <c r="BN162" i="23"/>
  <c r="BM162" i="23"/>
  <c r="BN161" i="23"/>
  <c r="BM161" i="23"/>
  <c r="BN160" i="23"/>
  <c r="BM160" i="23"/>
  <c r="BN159" i="23"/>
  <c r="BM159" i="23"/>
  <c r="BN158" i="23"/>
  <c r="BM158" i="23"/>
  <c r="BN157" i="23"/>
  <c r="BM157" i="23"/>
  <c r="BN155" i="23"/>
  <c r="BM155" i="23"/>
  <c r="BN154" i="23"/>
  <c r="BM154" i="23"/>
  <c r="BN152" i="23"/>
  <c r="BM152" i="23"/>
  <c r="BN151" i="23"/>
  <c r="BM151" i="23"/>
  <c r="BN150" i="23"/>
  <c r="BM150" i="23"/>
  <c r="BN149" i="23"/>
  <c r="BM149" i="23"/>
  <c r="BN148" i="23"/>
  <c r="BM148" i="23"/>
  <c r="BN146" i="23"/>
  <c r="BM146" i="23"/>
  <c r="BN145" i="23"/>
  <c r="BM145" i="23"/>
  <c r="BN144" i="23"/>
  <c r="BM144" i="23"/>
  <c r="BN142" i="23"/>
  <c r="BM142" i="23"/>
  <c r="BN141" i="23"/>
  <c r="BM141" i="23"/>
  <c r="BN140" i="23"/>
  <c r="BM140" i="23"/>
  <c r="BN139" i="23"/>
  <c r="BM139" i="23"/>
  <c r="BN131" i="23"/>
  <c r="BM131" i="23"/>
  <c r="BN129" i="23"/>
  <c r="BM129" i="23"/>
  <c r="BN128" i="23"/>
  <c r="BM128" i="23"/>
  <c r="BN127" i="23"/>
  <c r="BM127" i="23"/>
  <c r="BN126" i="23"/>
  <c r="BM126" i="23"/>
  <c r="BN125" i="23"/>
  <c r="BM125" i="23"/>
  <c r="BN124" i="23"/>
  <c r="BM124" i="23"/>
  <c r="BN123" i="23"/>
  <c r="BM123" i="23"/>
  <c r="BN121" i="23"/>
  <c r="BM121" i="23"/>
  <c r="BN99" i="23"/>
  <c r="BM99" i="23"/>
  <c r="BN98" i="23"/>
  <c r="BM98" i="23"/>
  <c r="BN97" i="23"/>
  <c r="BM97" i="23"/>
  <c r="BN96" i="23"/>
  <c r="BM96" i="23"/>
  <c r="BN95" i="23"/>
  <c r="BM95" i="23"/>
  <c r="BN94" i="23"/>
  <c r="BM94" i="23"/>
  <c r="BN92" i="23"/>
  <c r="BM92" i="23"/>
  <c r="BN91" i="23"/>
  <c r="BM91" i="23"/>
  <c r="BN90" i="23"/>
  <c r="BM90" i="23"/>
  <c r="BN89" i="23"/>
  <c r="BM89" i="23"/>
  <c r="BN87" i="23"/>
  <c r="BM87" i="23"/>
  <c r="BN85" i="23"/>
  <c r="BN84" i="23"/>
  <c r="BN83" i="23"/>
  <c r="BN82" i="23"/>
  <c r="BN81" i="23"/>
  <c r="BN80" i="23"/>
  <c r="BN78" i="23"/>
  <c r="BM78" i="23"/>
  <c r="BN77" i="23"/>
  <c r="BM77" i="23"/>
  <c r="BN76" i="23"/>
  <c r="BM76" i="23"/>
  <c r="BN75" i="23"/>
  <c r="BM75" i="23"/>
  <c r="BN74" i="23"/>
  <c r="BM74" i="23"/>
  <c r="BN71" i="23"/>
  <c r="BM71" i="23"/>
  <c r="BN70" i="23"/>
  <c r="BM70" i="23"/>
  <c r="BN69" i="23"/>
  <c r="BM69" i="23"/>
  <c r="BN68" i="23"/>
  <c r="BM68" i="23"/>
  <c r="BN67" i="23"/>
  <c r="BM67" i="23"/>
  <c r="BN66" i="23"/>
  <c r="BM66" i="23"/>
  <c r="BN64" i="23"/>
  <c r="BM64" i="23"/>
  <c r="BN63" i="23"/>
  <c r="BM63" i="23"/>
  <c r="BN62" i="23"/>
  <c r="BM62" i="23"/>
  <c r="BN61" i="23"/>
  <c r="BM61" i="23"/>
  <c r="BN60" i="23"/>
  <c r="BM60" i="23"/>
  <c r="BN58" i="23"/>
  <c r="BM58" i="23"/>
  <c r="BN57" i="23"/>
  <c r="BM57" i="23"/>
  <c r="BN56" i="23"/>
  <c r="BM56" i="23"/>
  <c r="BN55" i="23"/>
  <c r="BM55" i="23"/>
  <c r="BN54" i="23"/>
  <c r="BM54" i="23"/>
  <c r="BN53" i="23"/>
  <c r="BM53" i="23"/>
  <c r="BN52" i="23"/>
  <c r="BM52" i="23"/>
  <c r="BN51" i="23"/>
  <c r="BM51" i="23"/>
  <c r="BN50" i="23"/>
  <c r="BM50" i="23"/>
  <c r="BN45" i="23"/>
  <c r="BM45" i="23"/>
  <c r="BN44" i="23"/>
  <c r="BM44" i="23"/>
  <c r="BN43" i="23"/>
  <c r="BM43" i="23"/>
  <c r="BN41" i="23"/>
  <c r="BM41" i="23"/>
  <c r="BN40" i="23"/>
  <c r="BM40" i="23"/>
  <c r="BN39" i="23"/>
  <c r="BM39" i="23"/>
  <c r="BN34" i="23"/>
  <c r="BM34" i="23"/>
  <c r="BN33" i="23"/>
  <c r="BM33" i="23"/>
  <c r="BN32" i="23"/>
  <c r="BM32" i="23"/>
  <c r="BN29" i="23"/>
  <c r="BM29" i="23"/>
  <c r="N73" i="25"/>
  <c r="I63" i="25"/>
  <c r="H63" i="25"/>
  <c r="G63" i="25"/>
  <c r="F63" i="25"/>
  <c r="E63" i="25"/>
  <c r="D63" i="25"/>
  <c r="E41" i="25"/>
  <c r="H40" i="25"/>
  <c r="E39" i="25"/>
  <c r="G39" i="25" s="1"/>
  <c r="E38" i="25"/>
  <c r="G38" i="25" s="1"/>
  <c r="H36" i="25"/>
  <c r="H34" i="25"/>
  <c r="E33" i="25"/>
  <c r="H33" i="25" s="1"/>
  <c r="E32" i="25"/>
  <c r="E31" i="25"/>
  <c r="G31" i="25" s="1"/>
  <c r="BJ32" i="23"/>
  <c r="BJ33" i="23"/>
  <c r="BJ34" i="23"/>
  <c r="BJ39" i="23"/>
  <c r="BJ40" i="23"/>
  <c r="BJ41" i="23"/>
  <c r="BJ43" i="23"/>
  <c r="BJ44" i="23"/>
  <c r="BJ45" i="23"/>
  <c r="BJ50" i="23"/>
  <c r="BJ51" i="23"/>
  <c r="BJ52" i="23"/>
  <c r="BJ53" i="23"/>
  <c r="BJ54" i="23"/>
  <c r="BJ55" i="23"/>
  <c r="BJ56" i="23"/>
  <c r="BJ57" i="23"/>
  <c r="BJ58" i="23"/>
  <c r="BJ60" i="23"/>
  <c r="BJ61" i="23"/>
  <c r="BJ62" i="23"/>
  <c r="BJ63" i="23"/>
  <c r="BJ64" i="23"/>
  <c r="BJ66" i="23"/>
  <c r="BJ67" i="23"/>
  <c r="BJ68" i="23"/>
  <c r="BJ69" i="23"/>
  <c r="BJ70" i="23"/>
  <c r="BJ71" i="23"/>
  <c r="BJ74" i="23"/>
  <c r="BJ75" i="23"/>
  <c r="BJ76" i="23"/>
  <c r="BJ77" i="23"/>
  <c r="BJ78" i="23"/>
  <c r="BJ80" i="23"/>
  <c r="BJ81" i="23"/>
  <c r="BJ82" i="23"/>
  <c r="BJ83" i="23"/>
  <c r="BJ84" i="23"/>
  <c r="BJ85" i="23"/>
  <c r="BJ87" i="23"/>
  <c r="BJ89" i="23"/>
  <c r="BJ90" i="23"/>
  <c r="BJ91" i="23"/>
  <c r="BJ92" i="23"/>
  <c r="BJ94" i="23"/>
  <c r="BJ95" i="23"/>
  <c r="BJ96" i="23"/>
  <c r="BJ97" i="23"/>
  <c r="BJ98" i="23"/>
  <c r="BJ99" i="23"/>
  <c r="BJ120" i="23"/>
  <c r="BJ121" i="23"/>
  <c r="BJ122" i="23"/>
  <c r="BJ123" i="23"/>
  <c r="BJ124" i="23"/>
  <c r="BJ125" i="23"/>
  <c r="BJ126" i="23"/>
  <c r="BJ127" i="23"/>
  <c r="BJ128" i="23"/>
  <c r="BJ129" i="23"/>
  <c r="BJ131" i="23"/>
  <c r="BJ139" i="23"/>
  <c r="BJ140" i="23"/>
  <c r="BJ141" i="23"/>
  <c r="BJ142" i="23"/>
  <c r="BJ144" i="23"/>
  <c r="BJ145" i="23"/>
  <c r="BJ146" i="23"/>
  <c r="BJ148" i="23"/>
  <c r="BJ149" i="23"/>
  <c r="BJ150" i="23"/>
  <c r="BJ151" i="23"/>
  <c r="BJ152" i="23"/>
  <c r="BJ154" i="23"/>
  <c r="BJ155" i="23"/>
  <c r="BJ157" i="23"/>
  <c r="BJ158" i="23"/>
  <c r="BJ159" i="23"/>
  <c r="BJ160" i="23"/>
  <c r="BJ161" i="23"/>
  <c r="BJ162" i="23"/>
  <c r="BJ163" i="23"/>
  <c r="BJ164" i="23"/>
  <c r="BJ165" i="23"/>
  <c r="BJ166" i="23"/>
  <c r="BJ167" i="23"/>
  <c r="BJ168" i="23"/>
  <c r="BJ169" i="23"/>
  <c r="BJ170" i="23"/>
  <c r="BJ171" i="23"/>
  <c r="BJ172" i="23"/>
  <c r="BJ173" i="23"/>
  <c r="BJ175" i="23"/>
  <c r="BJ176" i="23"/>
  <c r="BJ177" i="23"/>
  <c r="BJ179" i="23"/>
  <c r="BJ180" i="23"/>
  <c r="BJ181" i="23"/>
  <c r="BJ182" i="23"/>
  <c r="BJ184" i="23"/>
  <c r="BJ185" i="23"/>
  <c r="BJ186" i="23"/>
  <c r="BJ187" i="23"/>
  <c r="BJ188" i="23"/>
  <c r="BJ189" i="23"/>
  <c r="BJ190" i="23"/>
  <c r="BJ191" i="23"/>
  <c r="BJ193" i="23"/>
  <c r="BJ196" i="23"/>
  <c r="BJ197" i="23"/>
  <c r="BJ198" i="23"/>
  <c r="BJ199" i="23"/>
  <c r="BJ200" i="23"/>
  <c r="BJ201" i="23"/>
  <c r="BJ202" i="23"/>
  <c r="BJ203" i="23"/>
  <c r="BJ204" i="23"/>
  <c r="BJ205" i="23"/>
  <c r="BJ206" i="23"/>
  <c r="BJ207" i="23"/>
  <c r="BJ209" i="23"/>
  <c r="BJ210" i="23"/>
  <c r="BJ212" i="23"/>
  <c r="BJ214" i="23"/>
  <c r="BJ215" i="23"/>
  <c r="BJ216" i="23"/>
  <c r="BJ217" i="23"/>
  <c r="BJ218" i="23"/>
  <c r="BJ219" i="23"/>
  <c r="BJ220" i="23"/>
  <c r="BJ221" i="23"/>
  <c r="BJ222" i="23"/>
  <c r="BJ223" i="23"/>
  <c r="BJ224" i="23"/>
  <c r="BJ226" i="23"/>
  <c r="BJ227" i="23"/>
  <c r="BJ228" i="23"/>
  <c r="BJ229" i="23"/>
  <c r="BJ230" i="23"/>
  <c r="BJ231" i="23"/>
  <c r="BJ233" i="23"/>
  <c r="BJ235" i="23"/>
  <c r="BJ236" i="23"/>
  <c r="BJ237" i="23"/>
  <c r="BJ238" i="23"/>
  <c r="BJ239" i="23"/>
  <c r="BJ240" i="23"/>
  <c r="BJ241" i="23"/>
  <c r="BJ242" i="23"/>
  <c r="BJ244" i="23"/>
  <c r="BJ245" i="23"/>
  <c r="BJ248" i="23"/>
  <c r="BJ249" i="23"/>
  <c r="BJ250" i="23"/>
  <c r="BJ251" i="23"/>
  <c r="BJ252" i="23"/>
  <c r="BJ253" i="23"/>
  <c r="BJ254" i="23"/>
  <c r="BJ255" i="23"/>
  <c r="BJ256" i="23"/>
  <c r="BJ257" i="23"/>
  <c r="BJ258" i="23"/>
  <c r="BJ259" i="23"/>
  <c r="BJ260" i="23"/>
  <c r="BJ261" i="23"/>
  <c r="BJ262" i="23"/>
  <c r="BJ263" i="23"/>
  <c r="BJ264" i="23"/>
  <c r="BJ265" i="23"/>
  <c r="BJ266" i="23"/>
  <c r="BJ267" i="23"/>
  <c r="BJ268" i="23"/>
  <c r="BJ269" i="23"/>
  <c r="BJ270" i="23"/>
  <c r="BJ271" i="23"/>
  <c r="BJ272" i="23"/>
  <c r="BJ273" i="23"/>
  <c r="BJ274" i="23"/>
  <c r="BJ275" i="23"/>
  <c r="BJ276" i="23"/>
  <c r="BJ277" i="23"/>
  <c r="BJ278" i="23"/>
  <c r="BJ279" i="23"/>
  <c r="BJ280" i="23"/>
  <c r="BJ281" i="23"/>
  <c r="BJ282" i="23"/>
  <c r="BJ283" i="23"/>
  <c r="BJ284" i="23"/>
  <c r="BJ285" i="23"/>
  <c r="BJ286" i="23"/>
  <c r="BJ287" i="23"/>
  <c r="BJ288" i="23"/>
  <c r="BJ289" i="23"/>
  <c r="BJ290" i="23"/>
  <c r="BJ291" i="23"/>
  <c r="BJ292" i="23"/>
  <c r="BJ293" i="23"/>
  <c r="BJ294" i="23"/>
  <c r="BJ295" i="23"/>
  <c r="BJ296" i="23"/>
  <c r="BJ297" i="23"/>
  <c r="BJ298" i="23"/>
  <c r="BJ299" i="23"/>
  <c r="BJ300" i="23"/>
  <c r="BJ301" i="23"/>
  <c r="BJ302" i="23"/>
  <c r="BJ303" i="23"/>
  <c r="BJ304" i="23"/>
  <c r="BJ305" i="23"/>
  <c r="BJ306" i="23"/>
  <c r="BJ307" i="23"/>
  <c r="BJ309" i="23"/>
  <c r="BJ310" i="23"/>
  <c r="BJ311" i="23"/>
  <c r="BJ312" i="23"/>
  <c r="BJ313" i="23"/>
  <c r="BJ314" i="23"/>
  <c r="BJ315" i="23"/>
  <c r="BJ316" i="23"/>
  <c r="BJ319" i="23"/>
  <c r="BJ320" i="23"/>
  <c r="BJ321" i="23"/>
  <c r="BJ322" i="23"/>
  <c r="BJ323" i="23"/>
  <c r="BJ325" i="23"/>
  <c r="BJ326" i="23"/>
  <c r="BJ328" i="23"/>
  <c r="BJ329" i="23"/>
  <c r="BJ330" i="23"/>
  <c r="BJ331" i="23"/>
  <c r="BJ332" i="23"/>
  <c r="BJ333" i="23"/>
  <c r="BJ334" i="23"/>
  <c r="BJ335" i="23"/>
  <c r="BJ336" i="23"/>
  <c r="BJ337" i="23"/>
  <c r="BJ338" i="23"/>
  <c r="BJ339" i="23"/>
  <c r="BJ340" i="23"/>
  <c r="BJ341" i="23"/>
  <c r="BJ342" i="23"/>
  <c r="BJ343" i="23"/>
  <c r="BJ344" i="23"/>
  <c r="BJ345" i="23"/>
  <c r="BJ346" i="23"/>
  <c r="BJ347" i="23"/>
  <c r="BJ348" i="23"/>
  <c r="BJ349" i="23"/>
  <c r="BJ350" i="23"/>
  <c r="BJ351" i="23"/>
  <c r="BJ352" i="23"/>
  <c r="BJ353" i="23"/>
  <c r="BJ354" i="23"/>
  <c r="BJ355" i="23"/>
  <c r="BJ356" i="23"/>
  <c r="BJ357" i="23"/>
  <c r="BJ358" i="23"/>
  <c r="BJ359" i="23"/>
  <c r="BJ360" i="23"/>
  <c r="BJ361" i="23"/>
  <c r="BJ362" i="23"/>
  <c r="BJ363" i="23"/>
  <c r="BJ364" i="23"/>
  <c r="BJ365" i="23"/>
  <c r="BJ366" i="23"/>
  <c r="BJ367" i="23"/>
  <c r="BJ369" i="23"/>
  <c r="BJ370" i="23"/>
  <c r="BJ371" i="23"/>
  <c r="BJ372" i="23"/>
  <c r="BJ373" i="23"/>
  <c r="BJ374" i="23"/>
  <c r="BJ375" i="23"/>
  <c r="BJ376" i="23"/>
  <c r="BJ377" i="23"/>
  <c r="BJ378" i="23"/>
  <c r="BJ379" i="23"/>
  <c r="BJ380" i="23"/>
  <c r="BJ381" i="23"/>
  <c r="BJ382" i="23"/>
  <c r="BJ383" i="23"/>
  <c r="BJ384" i="23"/>
  <c r="BJ385" i="23"/>
  <c r="BJ386" i="23"/>
  <c r="BJ387" i="23"/>
  <c r="BJ388" i="23"/>
  <c r="BJ389" i="23"/>
  <c r="BJ390" i="23"/>
  <c r="BJ391" i="23"/>
  <c r="BJ392" i="23"/>
  <c r="BJ393" i="23"/>
  <c r="BJ394" i="23"/>
  <c r="BJ395" i="23"/>
  <c r="BJ396" i="23"/>
  <c r="BJ398" i="23"/>
  <c r="BJ399" i="23"/>
  <c r="BJ400" i="23"/>
  <c r="BJ401" i="23"/>
  <c r="BJ402" i="23"/>
  <c r="BJ403" i="23"/>
  <c r="BJ404" i="23"/>
  <c r="BJ406" i="23"/>
  <c r="BJ407" i="23"/>
  <c r="BJ408" i="23"/>
  <c r="BJ409" i="23"/>
  <c r="BJ410" i="23"/>
  <c r="BJ411" i="23"/>
  <c r="BJ412" i="23"/>
  <c r="BJ413" i="23"/>
  <c r="BJ414" i="23"/>
  <c r="BJ415" i="23"/>
  <c r="BJ416" i="23"/>
  <c r="BJ417" i="23"/>
  <c r="BJ418" i="23"/>
  <c r="BJ419" i="23"/>
  <c r="BJ420" i="23"/>
  <c r="BJ421" i="23"/>
  <c r="BJ422" i="23"/>
  <c r="BJ425" i="23"/>
  <c r="BJ426" i="23"/>
  <c r="BJ427" i="23"/>
  <c r="BJ428" i="23"/>
  <c r="BJ430" i="23"/>
  <c r="BJ431" i="23"/>
  <c r="BJ432" i="23"/>
  <c r="BJ433" i="23"/>
  <c r="BJ434" i="23"/>
  <c r="BJ435" i="23"/>
  <c r="BJ436" i="23"/>
  <c r="BJ437" i="23"/>
  <c r="BJ438" i="23"/>
  <c r="BJ439" i="23"/>
  <c r="BJ440" i="23"/>
  <c r="BJ441" i="23"/>
  <c r="BJ442" i="23"/>
  <c r="BJ443" i="23"/>
  <c r="BJ444" i="23"/>
  <c r="BJ445" i="23"/>
  <c r="BJ446" i="23"/>
  <c r="BJ448" i="23"/>
  <c r="BJ449" i="23"/>
  <c r="BJ450" i="23"/>
  <c r="BJ451" i="23"/>
  <c r="BJ452" i="23"/>
  <c r="BJ453" i="23"/>
  <c r="BJ454" i="23"/>
  <c r="BJ455" i="23"/>
  <c r="BJ456" i="23"/>
  <c r="BJ457" i="23"/>
  <c r="BJ458" i="23"/>
  <c r="BJ460" i="23"/>
  <c r="BJ461" i="23"/>
  <c r="BJ462" i="23"/>
  <c r="BJ463" i="23"/>
  <c r="BJ464" i="23"/>
  <c r="BJ465" i="23"/>
  <c r="BJ466" i="23"/>
  <c r="BJ467" i="23"/>
  <c r="BJ468" i="23"/>
  <c r="BJ470" i="23"/>
  <c r="BJ472" i="23"/>
  <c r="BJ473" i="23"/>
  <c r="BJ474" i="23"/>
  <c r="BJ475" i="23"/>
  <c r="BJ476" i="23"/>
  <c r="BJ477" i="23"/>
  <c r="BJ478" i="23"/>
  <c r="BJ479" i="23"/>
  <c r="BJ480" i="23"/>
  <c r="BJ481" i="23"/>
  <c r="BJ482" i="23"/>
  <c r="BJ483" i="23"/>
  <c r="BJ484" i="23"/>
  <c r="BJ485" i="23"/>
  <c r="BJ486" i="23"/>
  <c r="BJ487" i="23"/>
  <c r="BJ488" i="23"/>
  <c r="BJ490" i="23"/>
  <c r="BJ491" i="23"/>
  <c r="BJ492" i="23"/>
  <c r="BJ493" i="23"/>
  <c r="BJ496" i="23"/>
  <c r="BJ497" i="23"/>
  <c r="BJ498" i="23"/>
  <c r="BJ499" i="23"/>
  <c r="BJ500" i="23"/>
  <c r="BJ502" i="23"/>
  <c r="BJ503" i="23"/>
  <c r="BJ504" i="23"/>
  <c r="BJ506" i="23"/>
  <c r="BJ507" i="23"/>
  <c r="BJ509" i="23"/>
  <c r="BJ510" i="23"/>
  <c r="BJ511" i="23"/>
  <c r="BJ513" i="23"/>
  <c r="BJ514" i="23"/>
  <c r="BJ515" i="23"/>
  <c r="BJ516" i="23"/>
  <c r="BJ517" i="23"/>
  <c r="BJ518" i="23"/>
  <c r="BJ520" i="23"/>
  <c r="BJ521" i="23"/>
  <c r="BJ523" i="23"/>
  <c r="BJ524" i="23"/>
  <c r="BJ525" i="23"/>
  <c r="BJ526" i="23"/>
  <c r="BJ527" i="23"/>
  <c r="BJ528" i="23"/>
  <c r="BJ529" i="23"/>
  <c r="BJ530" i="23"/>
  <c r="BJ531" i="23"/>
  <c r="BJ532" i="23"/>
  <c r="BJ533" i="23"/>
  <c r="BJ534" i="23"/>
  <c r="BJ535" i="23"/>
  <c r="BJ536" i="23"/>
  <c r="BJ537" i="23"/>
  <c r="BJ540" i="23"/>
  <c r="BJ541" i="23"/>
  <c r="BJ542" i="23"/>
  <c r="BJ543" i="23"/>
  <c r="BJ545" i="23"/>
  <c r="BJ547" i="23"/>
  <c r="BJ29" i="23"/>
  <c r="BF325" i="23"/>
  <c r="BF326" i="23"/>
  <c r="BF328" i="23"/>
  <c r="BF329" i="23"/>
  <c r="BF330" i="23"/>
  <c r="BF331" i="23"/>
  <c r="BF332" i="23"/>
  <c r="BF333" i="23"/>
  <c r="BF334" i="23"/>
  <c r="BF335" i="23"/>
  <c r="BF336" i="23"/>
  <c r="BF337" i="23"/>
  <c r="BF338" i="23"/>
  <c r="BF339" i="23"/>
  <c r="BF340" i="23"/>
  <c r="BF341" i="23"/>
  <c r="BF342" i="23"/>
  <c r="BF343" i="23"/>
  <c r="BF344" i="23"/>
  <c r="BF345" i="23"/>
  <c r="BF346" i="23"/>
  <c r="BF347" i="23"/>
  <c r="BF348" i="23"/>
  <c r="BF349" i="23"/>
  <c r="BF350" i="23"/>
  <c r="BF351" i="23"/>
  <c r="BF352" i="23"/>
  <c r="BF353" i="23"/>
  <c r="BF354" i="23"/>
  <c r="BF355" i="23"/>
  <c r="BF356" i="23"/>
  <c r="BF357" i="23"/>
  <c r="BF358" i="23"/>
  <c r="BF359" i="23"/>
  <c r="BF360" i="23"/>
  <c r="BF361" i="23"/>
  <c r="BF362" i="23"/>
  <c r="BF363" i="23"/>
  <c r="BF364" i="23"/>
  <c r="BF365" i="23"/>
  <c r="BF366" i="23"/>
  <c r="BF367" i="23"/>
  <c r="BF369" i="23"/>
  <c r="BF370" i="23"/>
  <c r="BF371" i="23"/>
  <c r="BF372" i="23"/>
  <c r="BF373" i="23"/>
  <c r="BF374" i="23"/>
  <c r="BF375" i="23"/>
  <c r="BF376" i="23"/>
  <c r="BF377" i="23"/>
  <c r="BF378" i="23"/>
  <c r="BF379" i="23"/>
  <c r="BF380" i="23"/>
  <c r="BF381" i="23"/>
  <c r="BF382" i="23"/>
  <c r="BF383" i="23"/>
  <c r="BF384" i="23"/>
  <c r="BF385" i="23"/>
  <c r="BF386" i="23"/>
  <c r="BF387" i="23"/>
  <c r="BF388" i="23"/>
  <c r="BF389" i="23"/>
  <c r="BF390" i="23"/>
  <c r="BF391" i="23"/>
  <c r="BF392" i="23"/>
  <c r="BF393" i="23"/>
  <c r="BF394" i="23"/>
  <c r="BF395" i="23"/>
  <c r="BF396" i="23"/>
  <c r="BF398" i="23"/>
  <c r="BF399" i="23"/>
  <c r="BF400" i="23"/>
  <c r="BF401" i="23"/>
  <c r="BF402" i="23"/>
  <c r="BF403" i="23"/>
  <c r="BF404" i="23"/>
  <c r="BF406" i="23"/>
  <c r="BF407" i="23"/>
  <c r="BF408" i="23"/>
  <c r="BF409" i="23"/>
  <c r="BF410" i="23"/>
  <c r="BF411" i="23"/>
  <c r="BF412" i="23"/>
  <c r="BF413" i="23"/>
  <c r="BF414" i="23"/>
  <c r="BF415" i="23"/>
  <c r="BF416" i="23"/>
  <c r="BF417" i="23"/>
  <c r="BF418" i="23"/>
  <c r="BF419" i="23"/>
  <c r="BF420" i="23"/>
  <c r="BF421" i="23"/>
  <c r="BF422" i="23"/>
  <c r="BF425" i="23"/>
  <c r="BF426" i="23"/>
  <c r="BF427" i="23"/>
  <c r="BF428" i="23"/>
  <c r="BF430" i="23"/>
  <c r="BF431" i="23"/>
  <c r="BF432" i="23"/>
  <c r="BF433" i="23"/>
  <c r="BF434" i="23"/>
  <c r="BF435" i="23"/>
  <c r="BF436" i="23"/>
  <c r="BF437" i="23"/>
  <c r="BF438" i="23"/>
  <c r="BF439" i="23"/>
  <c r="BF440" i="23"/>
  <c r="BF441" i="23"/>
  <c r="BF442" i="23"/>
  <c r="BF443" i="23"/>
  <c r="BF444" i="23"/>
  <c r="BF445" i="23"/>
  <c r="BF446" i="23"/>
  <c r="BF448" i="23"/>
  <c r="BF449" i="23"/>
  <c r="BF450" i="23"/>
  <c r="BF451" i="23"/>
  <c r="BF452" i="23"/>
  <c r="BF453" i="23"/>
  <c r="BF454" i="23"/>
  <c r="BF455" i="23"/>
  <c r="BF456" i="23"/>
  <c r="BF457" i="23"/>
  <c r="BF458" i="23"/>
  <c r="BF460" i="23"/>
  <c r="BF461" i="23"/>
  <c r="BF462" i="23"/>
  <c r="BF463" i="23"/>
  <c r="BF464" i="23"/>
  <c r="BF465" i="23"/>
  <c r="BF466" i="23"/>
  <c r="BF467" i="23"/>
  <c r="BF468" i="23"/>
  <c r="BF470" i="23"/>
  <c r="BF472" i="23"/>
  <c r="BF473" i="23"/>
  <c r="BF474" i="23"/>
  <c r="BF475" i="23"/>
  <c r="BF476" i="23"/>
  <c r="BF477" i="23"/>
  <c r="BF478" i="23"/>
  <c r="BF479" i="23"/>
  <c r="BF480" i="23"/>
  <c r="BF481" i="23"/>
  <c r="BF482" i="23"/>
  <c r="BF483" i="23"/>
  <c r="BF484" i="23"/>
  <c r="BF485" i="23"/>
  <c r="BF486" i="23"/>
  <c r="BF487" i="23"/>
  <c r="BF488" i="23"/>
  <c r="BF490" i="23"/>
  <c r="BF491" i="23"/>
  <c r="BF492" i="23"/>
  <c r="BF493" i="23"/>
  <c r="BF496" i="23"/>
  <c r="BF497" i="23"/>
  <c r="BF498" i="23"/>
  <c r="BF499" i="23"/>
  <c r="BF500" i="23"/>
  <c r="BF502" i="23"/>
  <c r="BF503" i="23"/>
  <c r="BF504" i="23"/>
  <c r="BF506" i="23"/>
  <c r="BF507" i="23"/>
  <c r="BF509" i="23"/>
  <c r="BF510" i="23"/>
  <c r="BF511" i="23"/>
  <c r="BF513" i="23"/>
  <c r="BF514" i="23"/>
  <c r="BF515" i="23"/>
  <c r="BF516" i="23"/>
  <c r="BF517" i="23"/>
  <c r="BF518" i="23"/>
  <c r="BF520" i="23"/>
  <c r="BF521" i="23"/>
  <c r="BF523" i="23"/>
  <c r="BF524" i="23"/>
  <c r="BF525" i="23"/>
  <c r="BF526" i="23"/>
  <c r="BF527" i="23"/>
  <c r="BF528" i="23"/>
  <c r="BF529" i="23"/>
  <c r="BF530" i="23"/>
  <c r="BF531" i="23"/>
  <c r="BF532" i="23"/>
  <c r="BF533" i="23"/>
  <c r="BF534" i="23"/>
  <c r="BF535" i="23"/>
  <c r="BF536" i="23"/>
  <c r="BF537" i="23"/>
  <c r="BF540" i="23"/>
  <c r="BF541" i="23"/>
  <c r="BF542" i="23"/>
  <c r="BF543" i="23"/>
  <c r="BF545" i="23"/>
  <c r="BF547" i="23"/>
  <c r="BF323" i="23"/>
  <c r="BF322" i="23"/>
  <c r="BF321" i="23"/>
  <c r="BF320" i="23"/>
  <c r="BF319" i="23"/>
  <c r="BF44" i="23"/>
  <c r="BF45" i="23"/>
  <c r="BF50" i="23"/>
  <c r="BF51" i="23"/>
  <c r="BF52" i="23"/>
  <c r="BF53" i="23"/>
  <c r="BF54" i="23"/>
  <c r="BF55" i="23"/>
  <c r="BF56" i="23"/>
  <c r="BF57" i="23"/>
  <c r="BF58" i="23"/>
  <c r="BF60" i="23"/>
  <c r="BF61" i="23"/>
  <c r="BF62" i="23"/>
  <c r="BF63" i="23"/>
  <c r="BF64" i="23"/>
  <c r="BF66" i="23"/>
  <c r="BF67" i="23"/>
  <c r="BF68" i="23"/>
  <c r="BF69" i="23"/>
  <c r="BF70" i="23"/>
  <c r="BF71" i="23"/>
  <c r="BF74" i="23"/>
  <c r="BF75" i="23"/>
  <c r="BF76" i="23"/>
  <c r="BF77" i="23"/>
  <c r="BF78" i="23"/>
  <c r="BF80" i="23"/>
  <c r="BF81" i="23"/>
  <c r="BF82" i="23"/>
  <c r="BF83" i="23"/>
  <c r="BF84" i="23"/>
  <c r="BF85" i="23"/>
  <c r="BF87" i="23"/>
  <c r="BF89" i="23"/>
  <c r="BF90" i="23"/>
  <c r="BF91" i="23"/>
  <c r="BF92" i="23"/>
  <c r="BF94" i="23"/>
  <c r="BF95" i="23"/>
  <c r="BF96" i="23"/>
  <c r="BF97" i="23"/>
  <c r="BF98" i="23"/>
  <c r="BF99" i="23"/>
  <c r="BF120" i="23"/>
  <c r="BF121" i="23"/>
  <c r="BF122" i="23"/>
  <c r="BF123" i="23"/>
  <c r="BF124" i="23"/>
  <c r="BF125" i="23"/>
  <c r="BF126" i="23"/>
  <c r="BF127" i="23"/>
  <c r="BF128" i="23"/>
  <c r="BF129" i="23"/>
  <c r="BF131" i="23"/>
  <c r="BF139" i="23"/>
  <c r="BF140" i="23"/>
  <c r="BF141" i="23"/>
  <c r="BF142" i="23"/>
  <c r="BF144" i="23"/>
  <c r="BF145" i="23"/>
  <c r="BF146" i="23"/>
  <c r="BF148" i="23"/>
  <c r="BF149" i="23"/>
  <c r="BF150" i="23"/>
  <c r="BF151" i="23"/>
  <c r="BF152" i="23"/>
  <c r="BF154" i="23"/>
  <c r="BF155" i="23"/>
  <c r="BF157" i="23"/>
  <c r="BF158" i="23"/>
  <c r="BF159" i="23"/>
  <c r="BF160" i="23"/>
  <c r="BF161" i="23"/>
  <c r="BF162" i="23"/>
  <c r="BF163" i="23"/>
  <c r="BF164" i="23"/>
  <c r="BF165" i="23"/>
  <c r="BF166" i="23"/>
  <c r="BF167" i="23"/>
  <c r="BF168" i="23"/>
  <c r="BF169" i="23"/>
  <c r="BF170" i="23"/>
  <c r="BF171" i="23"/>
  <c r="BF172" i="23"/>
  <c r="BF173" i="23"/>
  <c r="BF175" i="23"/>
  <c r="BF176" i="23"/>
  <c r="BF177" i="23"/>
  <c r="BF179" i="23"/>
  <c r="BF180" i="23"/>
  <c r="BF181" i="23"/>
  <c r="BF182" i="23"/>
  <c r="BF184" i="23"/>
  <c r="BF185" i="23"/>
  <c r="BF186" i="23"/>
  <c r="BF187" i="23"/>
  <c r="BF188" i="23"/>
  <c r="BF189" i="23"/>
  <c r="BF190" i="23"/>
  <c r="BF191" i="23"/>
  <c r="BF193" i="23"/>
  <c r="BF196" i="23"/>
  <c r="BF197" i="23"/>
  <c r="BF198" i="23"/>
  <c r="BF199" i="23"/>
  <c r="BF200" i="23"/>
  <c r="BF201" i="23"/>
  <c r="BF202" i="23"/>
  <c r="BF203" i="23"/>
  <c r="BF204" i="23"/>
  <c r="BF205" i="23"/>
  <c r="BF206" i="23"/>
  <c r="BF207" i="23"/>
  <c r="BF209" i="23"/>
  <c r="BF210" i="23"/>
  <c r="BF212" i="23"/>
  <c r="BF214" i="23"/>
  <c r="BF215" i="23"/>
  <c r="BF216" i="23"/>
  <c r="BF217" i="23"/>
  <c r="BF218" i="23"/>
  <c r="BF219" i="23"/>
  <c r="BF220" i="23"/>
  <c r="BF221" i="23"/>
  <c r="BF222" i="23"/>
  <c r="BF223" i="23"/>
  <c r="BF224" i="23"/>
  <c r="BF226" i="23"/>
  <c r="BF227" i="23"/>
  <c r="BF228" i="23"/>
  <c r="BF229" i="23"/>
  <c r="BF230" i="23"/>
  <c r="BF231" i="23"/>
  <c r="BF233" i="23"/>
  <c r="BF235" i="23"/>
  <c r="BF236" i="23"/>
  <c r="BF237" i="23"/>
  <c r="BF238" i="23"/>
  <c r="BF239" i="23"/>
  <c r="BF240" i="23"/>
  <c r="BF241" i="23"/>
  <c r="BF242" i="23"/>
  <c r="BF244" i="23"/>
  <c r="BF245" i="23"/>
  <c r="BF248" i="23"/>
  <c r="BF249" i="23"/>
  <c r="BF250" i="23"/>
  <c r="BF251" i="23"/>
  <c r="BF252" i="23"/>
  <c r="BF253" i="23"/>
  <c r="BF254" i="23"/>
  <c r="BF255" i="23"/>
  <c r="BF256" i="23"/>
  <c r="BF257" i="23"/>
  <c r="BF258" i="23"/>
  <c r="BF259" i="23"/>
  <c r="BF260" i="23"/>
  <c r="BF261" i="23"/>
  <c r="BF262" i="23"/>
  <c r="BF263" i="23"/>
  <c r="BF264" i="23"/>
  <c r="BF265" i="23"/>
  <c r="BF266" i="23"/>
  <c r="BF267" i="23"/>
  <c r="BF268" i="23"/>
  <c r="BF269" i="23"/>
  <c r="BF270" i="23"/>
  <c r="BF271" i="23"/>
  <c r="BF272" i="23"/>
  <c r="BF273" i="23"/>
  <c r="BF274" i="23"/>
  <c r="BF275" i="23"/>
  <c r="BF276" i="23"/>
  <c r="BF277" i="23"/>
  <c r="BF278" i="23"/>
  <c r="BF279" i="23"/>
  <c r="BF280" i="23"/>
  <c r="BF281" i="23"/>
  <c r="BF282" i="23"/>
  <c r="BF283" i="23"/>
  <c r="BF284" i="23"/>
  <c r="BF285" i="23"/>
  <c r="BF286" i="23"/>
  <c r="BF287" i="23"/>
  <c r="BF288" i="23"/>
  <c r="BF289" i="23"/>
  <c r="BF290" i="23"/>
  <c r="BF291" i="23"/>
  <c r="BF292" i="23"/>
  <c r="BF293" i="23"/>
  <c r="BF294" i="23"/>
  <c r="BF295" i="23"/>
  <c r="BF296" i="23"/>
  <c r="BF297" i="23"/>
  <c r="BF298" i="23"/>
  <c r="BF299" i="23"/>
  <c r="BF300" i="23"/>
  <c r="BF301" i="23"/>
  <c r="BF302" i="23"/>
  <c r="BF303" i="23"/>
  <c r="BF304" i="23"/>
  <c r="BF305" i="23"/>
  <c r="BF306" i="23"/>
  <c r="BF307" i="23"/>
  <c r="BF309" i="23"/>
  <c r="BF310" i="23"/>
  <c r="BF311" i="23"/>
  <c r="BF312" i="23"/>
  <c r="BF313" i="23"/>
  <c r="BF314" i="23"/>
  <c r="BF315" i="23"/>
  <c r="BF316" i="23"/>
  <c r="BF43" i="23"/>
  <c r="BF41" i="23"/>
  <c r="BF40" i="23"/>
  <c r="BF39" i="23"/>
  <c r="BF32" i="23"/>
  <c r="BF33" i="23"/>
  <c r="BF34" i="23"/>
  <c r="BF29" i="23"/>
  <c r="H29" i="25" l="1"/>
  <c r="H38" i="25"/>
  <c r="H31" i="25"/>
  <c r="G32" i="25"/>
  <c r="H32" i="25" s="1"/>
  <c r="H39" i="25"/>
  <c r="G41" i="25"/>
  <c r="H41" i="25" l="1"/>
  <c r="G52" i="25"/>
  <c r="H30" i="25"/>
  <c r="H52" i="25" s="1"/>
  <c r="BI70" i="23" l="1"/>
  <c r="BI87" i="23"/>
  <c r="BI89" i="23"/>
  <c r="BI90" i="23"/>
  <c r="BI91" i="23"/>
  <c r="BI92" i="23"/>
  <c r="BI94" i="23"/>
  <c r="BI95" i="23"/>
  <c r="BI96" i="23"/>
  <c r="BI97" i="23"/>
  <c r="BI98" i="23"/>
  <c r="BI99" i="23"/>
  <c r="BI121" i="23"/>
  <c r="BI123" i="23"/>
  <c r="BI124" i="23"/>
  <c r="BI125" i="23"/>
  <c r="BI126" i="23"/>
  <c r="BI127" i="23"/>
  <c r="BI128" i="23"/>
  <c r="BI129" i="23"/>
  <c r="BI131" i="23"/>
  <c r="BI139" i="23"/>
  <c r="BI140" i="23"/>
  <c r="BI141" i="23"/>
  <c r="BI142" i="23"/>
  <c r="BI144" i="23"/>
  <c r="BI145" i="23"/>
  <c r="BI146" i="23"/>
  <c r="BI148" i="23"/>
  <c r="BI149" i="23"/>
  <c r="BI150" i="23"/>
  <c r="BI151" i="23"/>
  <c r="BI152" i="23"/>
  <c r="BI154" i="23"/>
  <c r="BI155" i="23"/>
  <c r="BI157" i="23"/>
  <c r="BI158" i="23"/>
  <c r="BI159" i="23"/>
  <c r="BI160" i="23"/>
  <c r="BI161" i="23"/>
  <c r="BI162" i="23"/>
  <c r="BI163" i="23"/>
  <c r="BI164" i="23"/>
  <c r="BI165" i="23"/>
  <c r="BI166" i="23"/>
  <c r="BI167" i="23"/>
  <c r="BI168" i="23"/>
  <c r="BI169" i="23"/>
  <c r="BI170" i="23"/>
  <c r="BI171" i="23"/>
  <c r="BI172" i="23"/>
  <c r="BI173" i="23"/>
  <c r="BI175" i="23"/>
  <c r="BI176" i="23"/>
  <c r="BI177" i="23"/>
  <c r="BI179" i="23"/>
  <c r="BI180" i="23"/>
  <c r="BI181" i="23"/>
  <c r="BI182" i="23"/>
  <c r="BI184" i="23"/>
  <c r="BI185" i="23"/>
  <c r="BI186" i="23"/>
  <c r="BI187" i="23"/>
  <c r="BI188" i="23"/>
  <c r="BI189" i="23"/>
  <c r="BI190" i="23"/>
  <c r="BI191" i="23"/>
  <c r="BI193" i="23"/>
  <c r="BI196" i="23"/>
  <c r="BI197" i="23"/>
  <c r="BI198" i="23"/>
  <c r="BI199" i="23"/>
  <c r="BI200" i="23"/>
  <c r="BI201" i="23"/>
  <c r="BI202" i="23"/>
  <c r="BI203" i="23"/>
  <c r="BI204" i="23"/>
  <c r="BI205" i="23"/>
  <c r="BI206" i="23"/>
  <c r="BI207" i="23"/>
  <c r="BI209" i="23"/>
  <c r="BI210" i="23"/>
  <c r="BI212" i="23"/>
  <c r="BI214" i="23"/>
  <c r="BI215" i="23"/>
  <c r="BI216" i="23"/>
  <c r="BI217" i="23"/>
  <c r="BI218" i="23"/>
  <c r="BI219" i="23"/>
  <c r="BI220" i="23"/>
  <c r="BI221" i="23"/>
  <c r="BI222" i="23"/>
  <c r="BI223" i="23"/>
  <c r="BI224" i="23"/>
  <c r="BI226" i="23"/>
  <c r="BI227" i="23"/>
  <c r="BI228" i="23"/>
  <c r="BI229" i="23"/>
  <c r="BI230" i="23"/>
  <c r="BI231" i="23"/>
  <c r="BI233" i="23"/>
  <c r="BI235" i="23"/>
  <c r="BI236" i="23"/>
  <c r="BI237" i="23"/>
  <c r="BI238" i="23"/>
  <c r="BI239" i="23"/>
  <c r="BI240" i="23"/>
  <c r="BI241" i="23"/>
  <c r="BI242" i="23"/>
  <c r="BI244" i="23"/>
  <c r="BI245" i="23"/>
  <c r="BI248" i="23"/>
  <c r="BI249" i="23"/>
  <c r="BI250" i="23"/>
  <c r="BI251" i="23"/>
  <c r="BI252" i="23"/>
  <c r="BI253" i="23"/>
  <c r="BI254" i="23"/>
  <c r="BI255" i="23"/>
  <c r="BI256" i="23"/>
  <c r="BI257" i="23"/>
  <c r="BI258" i="23"/>
  <c r="BI259" i="23"/>
  <c r="BI260" i="23"/>
  <c r="BI261" i="23"/>
  <c r="BI262" i="23"/>
  <c r="BI263" i="23"/>
  <c r="BI264" i="23"/>
  <c r="BI265" i="23"/>
  <c r="BI266" i="23"/>
  <c r="BI267" i="23"/>
  <c r="BI268" i="23"/>
  <c r="BI269" i="23"/>
  <c r="BI270" i="23"/>
  <c r="BI271" i="23"/>
  <c r="BI272" i="23"/>
  <c r="BI273" i="23"/>
  <c r="BI274" i="23"/>
  <c r="BI275" i="23"/>
  <c r="BI276" i="23"/>
  <c r="BI277" i="23"/>
  <c r="BI278" i="23"/>
  <c r="BI279" i="23"/>
  <c r="BI280" i="23"/>
  <c r="BI281" i="23"/>
  <c r="BI282" i="23"/>
  <c r="BI283" i="23"/>
  <c r="BI284" i="23"/>
  <c r="BI285" i="23"/>
  <c r="BI286" i="23"/>
  <c r="BI287" i="23"/>
  <c r="BI288" i="23"/>
  <c r="BI289" i="23"/>
  <c r="BI290" i="23"/>
  <c r="BI291" i="23"/>
  <c r="BI292" i="23"/>
  <c r="BI293" i="23"/>
  <c r="BI294" i="23"/>
  <c r="BI295" i="23"/>
  <c r="BI296" i="23"/>
  <c r="BI297" i="23"/>
  <c r="BI298" i="23"/>
  <c r="BI299" i="23"/>
  <c r="BI300" i="23"/>
  <c r="BI301" i="23"/>
  <c r="BI302" i="23"/>
  <c r="BI303" i="23"/>
  <c r="BI304" i="23"/>
  <c r="BI305" i="23"/>
  <c r="BI306" i="23"/>
  <c r="BI307" i="23"/>
  <c r="BI309" i="23"/>
  <c r="BI310" i="23"/>
  <c r="BI311" i="23"/>
  <c r="BI312" i="23"/>
  <c r="BI313" i="23"/>
  <c r="BI314" i="23"/>
  <c r="BI315" i="23"/>
  <c r="BI316" i="23"/>
  <c r="BI319" i="23"/>
  <c r="BI320" i="23"/>
  <c r="BI321" i="23"/>
  <c r="BI322" i="23"/>
  <c r="BI323" i="23"/>
  <c r="BI325" i="23"/>
  <c r="BI326" i="23"/>
  <c r="BI328" i="23"/>
  <c r="BI329" i="23"/>
  <c r="BI330" i="23"/>
  <c r="BI331" i="23"/>
  <c r="BI332" i="23"/>
  <c r="BI333" i="23"/>
  <c r="BI334" i="23"/>
  <c r="BI335" i="23"/>
  <c r="BI336" i="23"/>
  <c r="BI337" i="23"/>
  <c r="BI338" i="23"/>
  <c r="BI339" i="23"/>
  <c r="BI340" i="23"/>
  <c r="BI341" i="23"/>
  <c r="BI342" i="23"/>
  <c r="BI343" i="23"/>
  <c r="BI344" i="23"/>
  <c r="BI345" i="23"/>
  <c r="BI346" i="23"/>
  <c r="BI347" i="23"/>
  <c r="BI348" i="23"/>
  <c r="BI349" i="23"/>
  <c r="BI350" i="23"/>
  <c r="BI351" i="23"/>
  <c r="BI352" i="23"/>
  <c r="BI353" i="23"/>
  <c r="BI354" i="23"/>
  <c r="BI355" i="23"/>
  <c r="BI356" i="23"/>
  <c r="BI357" i="23"/>
  <c r="BI358" i="23"/>
  <c r="BI359" i="23"/>
  <c r="BI360" i="23"/>
  <c r="BI361" i="23"/>
  <c r="BI362" i="23"/>
  <c r="BI363" i="23"/>
  <c r="BI364" i="23"/>
  <c r="BI365" i="23"/>
  <c r="BI366" i="23"/>
  <c r="BI367" i="23"/>
  <c r="BI369" i="23"/>
  <c r="BI370" i="23"/>
  <c r="BI371" i="23"/>
  <c r="BI372" i="23"/>
  <c r="BI373" i="23"/>
  <c r="BI374" i="23"/>
  <c r="BI375" i="23"/>
  <c r="BI376" i="23"/>
  <c r="BI377" i="23"/>
  <c r="BI378" i="23"/>
  <c r="BI379" i="23"/>
  <c r="BI380" i="23"/>
  <c r="BI381" i="23"/>
  <c r="BI382" i="23"/>
  <c r="BI383" i="23"/>
  <c r="BI384" i="23"/>
  <c r="BI385" i="23"/>
  <c r="BI386" i="23"/>
  <c r="BI387" i="23"/>
  <c r="BI388" i="23"/>
  <c r="BI389" i="23"/>
  <c r="BI390" i="23"/>
  <c r="BI391" i="23"/>
  <c r="BI392" i="23"/>
  <c r="BI393" i="23"/>
  <c r="BI394" i="23"/>
  <c r="BI395" i="23"/>
  <c r="BI396" i="23"/>
  <c r="BI398" i="23"/>
  <c r="BI399" i="23"/>
  <c r="BI400" i="23"/>
  <c r="BI401" i="23"/>
  <c r="BI402" i="23"/>
  <c r="BI403" i="23"/>
  <c r="BI404" i="23"/>
  <c r="BI406" i="23"/>
  <c r="BI407" i="23"/>
  <c r="BI408" i="23"/>
  <c r="BI409" i="23"/>
  <c r="BI410" i="23"/>
  <c r="BI411" i="23"/>
  <c r="BI412" i="23"/>
  <c r="BI413" i="23"/>
  <c r="BI414" i="23"/>
  <c r="BI415" i="23"/>
  <c r="BI416" i="23"/>
  <c r="BI417" i="23"/>
  <c r="BI418" i="23"/>
  <c r="BI419" i="23"/>
  <c r="BI420" i="23"/>
  <c r="BI421" i="23"/>
  <c r="BI422" i="23"/>
  <c r="BI425" i="23"/>
  <c r="BI426" i="23"/>
  <c r="BI427" i="23"/>
  <c r="BI428" i="23"/>
  <c r="BI430" i="23"/>
  <c r="BI431" i="23"/>
  <c r="BI432" i="23"/>
  <c r="BI433" i="23"/>
  <c r="BI434" i="23"/>
  <c r="BI435" i="23"/>
  <c r="BI436" i="23"/>
  <c r="BI437" i="23"/>
  <c r="BI438" i="23"/>
  <c r="BI439" i="23"/>
  <c r="BI440" i="23"/>
  <c r="BI441" i="23"/>
  <c r="BI442" i="23"/>
  <c r="BI443" i="23"/>
  <c r="BI444" i="23"/>
  <c r="BI445" i="23"/>
  <c r="BI446" i="23"/>
  <c r="BI448" i="23"/>
  <c r="BI449" i="23"/>
  <c r="BI450" i="23"/>
  <c r="BI451" i="23"/>
  <c r="BI452" i="23"/>
  <c r="BI453" i="23"/>
  <c r="BI454" i="23"/>
  <c r="BI455" i="23"/>
  <c r="BI456" i="23"/>
  <c r="BI457" i="23"/>
  <c r="BI458" i="23"/>
  <c r="BI460" i="23"/>
  <c r="BI461" i="23"/>
  <c r="BI462" i="23"/>
  <c r="BI463" i="23"/>
  <c r="BI464" i="23"/>
  <c r="BI465" i="23"/>
  <c r="BI466" i="23"/>
  <c r="BI467" i="23"/>
  <c r="BI468" i="23"/>
  <c r="BI470" i="23"/>
  <c r="BI472" i="23"/>
  <c r="BI473" i="23"/>
  <c r="BI474" i="23"/>
  <c r="BI475" i="23"/>
  <c r="BI476" i="23"/>
  <c r="BI477" i="23"/>
  <c r="BI478" i="23"/>
  <c r="BI479" i="23"/>
  <c r="BI480" i="23"/>
  <c r="BI481" i="23"/>
  <c r="BI482" i="23"/>
  <c r="BI483" i="23"/>
  <c r="BI484" i="23"/>
  <c r="BI485" i="23"/>
  <c r="BI486" i="23"/>
  <c r="BI487" i="23"/>
  <c r="BI488" i="23"/>
  <c r="BI490" i="23"/>
  <c r="BI491" i="23"/>
  <c r="BI492" i="23"/>
  <c r="BI493" i="23"/>
  <c r="BI496" i="23"/>
  <c r="BI497" i="23"/>
  <c r="BI498" i="23"/>
  <c r="BI499" i="23"/>
  <c r="BI500" i="23"/>
  <c r="BI502" i="23"/>
  <c r="BI503" i="23"/>
  <c r="BI504" i="23"/>
  <c r="BI506" i="23"/>
  <c r="BI507" i="23"/>
  <c r="BI509" i="23"/>
  <c r="BI510" i="23"/>
  <c r="BI511" i="23"/>
  <c r="BI513" i="23"/>
  <c r="BI514" i="23"/>
  <c r="BI515" i="23"/>
  <c r="BI516" i="23"/>
  <c r="BI517" i="23"/>
  <c r="BI518" i="23"/>
  <c r="BI520" i="23"/>
  <c r="BI521" i="23"/>
  <c r="BI523" i="23"/>
  <c r="BI524" i="23"/>
  <c r="BI525" i="23"/>
  <c r="BI526" i="23"/>
  <c r="BI527" i="23"/>
  <c r="BI528" i="23"/>
  <c r="BI529" i="23"/>
  <c r="BI530" i="23"/>
  <c r="BI531" i="23"/>
  <c r="BI532" i="23"/>
  <c r="BI533" i="23"/>
  <c r="BI534" i="23"/>
  <c r="BI535" i="23"/>
  <c r="BI536" i="23"/>
  <c r="BI537" i="23"/>
  <c r="BI540" i="23"/>
  <c r="BI541" i="23"/>
  <c r="BI542" i="23"/>
  <c r="BI543" i="23"/>
  <c r="BI545" i="23"/>
  <c r="BI547" i="23"/>
  <c r="BE70" i="23"/>
  <c r="BE87" i="23"/>
  <c r="BE89" i="23"/>
  <c r="BE90" i="23"/>
  <c r="BE91" i="23"/>
  <c r="BE92" i="23"/>
  <c r="BE94" i="23"/>
  <c r="BE95" i="23"/>
  <c r="BE96" i="23"/>
  <c r="BE97" i="23"/>
  <c r="BE98" i="23"/>
  <c r="BE99" i="23"/>
  <c r="BE121" i="23"/>
  <c r="BE123" i="23"/>
  <c r="BE124" i="23"/>
  <c r="BE125" i="23"/>
  <c r="BE126" i="23"/>
  <c r="BE127" i="23"/>
  <c r="BE128" i="23"/>
  <c r="BE129" i="23"/>
  <c r="BE131" i="23"/>
  <c r="BE139" i="23"/>
  <c r="BE140" i="23"/>
  <c r="BE141" i="23"/>
  <c r="BE142" i="23"/>
  <c r="BE144" i="23"/>
  <c r="BE145" i="23"/>
  <c r="BE146" i="23"/>
  <c r="BE148" i="23"/>
  <c r="BE149" i="23"/>
  <c r="BE150" i="23"/>
  <c r="BE151" i="23"/>
  <c r="BE152" i="23"/>
  <c r="BE154" i="23"/>
  <c r="BE155" i="23"/>
  <c r="BE157" i="23"/>
  <c r="BE158" i="23"/>
  <c r="BE159" i="23"/>
  <c r="BE160" i="23"/>
  <c r="BE161" i="23"/>
  <c r="BE162" i="23"/>
  <c r="BE163" i="23"/>
  <c r="BE164" i="23"/>
  <c r="BE165" i="23"/>
  <c r="BE166" i="23"/>
  <c r="BE167" i="23"/>
  <c r="BE168" i="23"/>
  <c r="BE169" i="23"/>
  <c r="BE170" i="23"/>
  <c r="BE171" i="23"/>
  <c r="BE172" i="23"/>
  <c r="BE173" i="23"/>
  <c r="BE175" i="23"/>
  <c r="BE176" i="23"/>
  <c r="BE177" i="23"/>
  <c r="BE179" i="23"/>
  <c r="BE180" i="23"/>
  <c r="BE181" i="23"/>
  <c r="BE182" i="23"/>
  <c r="BE184" i="23"/>
  <c r="BE185" i="23"/>
  <c r="BE186" i="23"/>
  <c r="BE187" i="23"/>
  <c r="BE188" i="23"/>
  <c r="BE189" i="23"/>
  <c r="BE190" i="23"/>
  <c r="BE191" i="23"/>
  <c r="BE193" i="23"/>
  <c r="BE196" i="23"/>
  <c r="BE197" i="23"/>
  <c r="BE198" i="23"/>
  <c r="BE199" i="23"/>
  <c r="BE200" i="23"/>
  <c r="BE201" i="23"/>
  <c r="BE202" i="23"/>
  <c r="BE203" i="23"/>
  <c r="BE204" i="23"/>
  <c r="BE205" i="23"/>
  <c r="BE206" i="23"/>
  <c r="BE207" i="23"/>
  <c r="BE209" i="23"/>
  <c r="BE210" i="23"/>
  <c r="BE212" i="23"/>
  <c r="BE214" i="23"/>
  <c r="BE215" i="23"/>
  <c r="BE216" i="23"/>
  <c r="BE217" i="23"/>
  <c r="BE218" i="23"/>
  <c r="BE219" i="23"/>
  <c r="BE220" i="23"/>
  <c r="BE221" i="23"/>
  <c r="BE222" i="23"/>
  <c r="BE223" i="23"/>
  <c r="BE224" i="23"/>
  <c r="BE226" i="23"/>
  <c r="BE227" i="23"/>
  <c r="BE228" i="23"/>
  <c r="BE229" i="23"/>
  <c r="BE230" i="23"/>
  <c r="BE231" i="23"/>
  <c r="BE233" i="23"/>
  <c r="BE235" i="23"/>
  <c r="BE236" i="23"/>
  <c r="BE237" i="23"/>
  <c r="BE238" i="23"/>
  <c r="BE239" i="23"/>
  <c r="BE240" i="23"/>
  <c r="BE241" i="23"/>
  <c r="BE242" i="23"/>
  <c r="BE244" i="23"/>
  <c r="BE245" i="23"/>
  <c r="BE248" i="23"/>
  <c r="BE249" i="23"/>
  <c r="BE250" i="23"/>
  <c r="BE251" i="23"/>
  <c r="BE252" i="23"/>
  <c r="BE253" i="23"/>
  <c r="BE254" i="23"/>
  <c r="BE255" i="23"/>
  <c r="BE256" i="23"/>
  <c r="BE257" i="23"/>
  <c r="BE258" i="23"/>
  <c r="BE259" i="23"/>
  <c r="BE260" i="23"/>
  <c r="BE261" i="23"/>
  <c r="BE262" i="23"/>
  <c r="BE263" i="23"/>
  <c r="BE264" i="23"/>
  <c r="BE265" i="23"/>
  <c r="BE266" i="23"/>
  <c r="BE267" i="23"/>
  <c r="BE268" i="23"/>
  <c r="BE269" i="23"/>
  <c r="BE270" i="23"/>
  <c r="BE271" i="23"/>
  <c r="BE272" i="23"/>
  <c r="BE273" i="23"/>
  <c r="BE274" i="23"/>
  <c r="BE275" i="23"/>
  <c r="BE276" i="23"/>
  <c r="BE277" i="23"/>
  <c r="BE278" i="23"/>
  <c r="BE279" i="23"/>
  <c r="BE280" i="23"/>
  <c r="BE281" i="23"/>
  <c r="BE282" i="23"/>
  <c r="BE283" i="23"/>
  <c r="BE284" i="23"/>
  <c r="BE285" i="23"/>
  <c r="BE286" i="23"/>
  <c r="BE287" i="23"/>
  <c r="BE288" i="23"/>
  <c r="BE289" i="23"/>
  <c r="BE290" i="23"/>
  <c r="BE291" i="23"/>
  <c r="BE292" i="23"/>
  <c r="BE293" i="23"/>
  <c r="BE294" i="23"/>
  <c r="BE295" i="23"/>
  <c r="BE296" i="23"/>
  <c r="BE297" i="23"/>
  <c r="BE298" i="23"/>
  <c r="BE299" i="23"/>
  <c r="BE300" i="23"/>
  <c r="BE301" i="23"/>
  <c r="BE302" i="23"/>
  <c r="BE303" i="23"/>
  <c r="BE304" i="23"/>
  <c r="BE305" i="23"/>
  <c r="BE306" i="23"/>
  <c r="BE307" i="23"/>
  <c r="BE309" i="23"/>
  <c r="BE310" i="23"/>
  <c r="BE311" i="23"/>
  <c r="BE312" i="23"/>
  <c r="BE313" i="23"/>
  <c r="BE314" i="23"/>
  <c r="BE315" i="23"/>
  <c r="BE316" i="23"/>
  <c r="BE319" i="23"/>
  <c r="BE320" i="23"/>
  <c r="BE321" i="23"/>
  <c r="BE322" i="23"/>
  <c r="BE323" i="23"/>
  <c r="BE325" i="23"/>
  <c r="BE326" i="23"/>
  <c r="BE328" i="23"/>
  <c r="BE329" i="23"/>
  <c r="BE330" i="23"/>
  <c r="BE331" i="23"/>
  <c r="BE332" i="23"/>
  <c r="BE333" i="23"/>
  <c r="BE334" i="23"/>
  <c r="BE335" i="23"/>
  <c r="BE336" i="23"/>
  <c r="BE337" i="23"/>
  <c r="BE338" i="23"/>
  <c r="BE339" i="23"/>
  <c r="BE340" i="23"/>
  <c r="BE341" i="23"/>
  <c r="BE342" i="23"/>
  <c r="BE343" i="23"/>
  <c r="BE344" i="23"/>
  <c r="BE345" i="23"/>
  <c r="BE346" i="23"/>
  <c r="BE347" i="23"/>
  <c r="BE348" i="23"/>
  <c r="BE349" i="23"/>
  <c r="BE350" i="23"/>
  <c r="BE351" i="23"/>
  <c r="BE352" i="23"/>
  <c r="BE353" i="23"/>
  <c r="BE354" i="23"/>
  <c r="BE355" i="23"/>
  <c r="BE356" i="23"/>
  <c r="BE357" i="23"/>
  <c r="BE358" i="23"/>
  <c r="BE359" i="23"/>
  <c r="BE360" i="23"/>
  <c r="BE361" i="23"/>
  <c r="BE362" i="23"/>
  <c r="BE363" i="23"/>
  <c r="BE364" i="23"/>
  <c r="BE365" i="23"/>
  <c r="BE366" i="23"/>
  <c r="BE367" i="23"/>
  <c r="BE369" i="23"/>
  <c r="BE370" i="23"/>
  <c r="BE371" i="23"/>
  <c r="BE372" i="23"/>
  <c r="BE373" i="23"/>
  <c r="BE374" i="23"/>
  <c r="BE375" i="23"/>
  <c r="BE376" i="23"/>
  <c r="BE377" i="23"/>
  <c r="BE378" i="23"/>
  <c r="BE379" i="23"/>
  <c r="BE380" i="23"/>
  <c r="BE381" i="23"/>
  <c r="BE382" i="23"/>
  <c r="BE383" i="23"/>
  <c r="BE384" i="23"/>
  <c r="BE385" i="23"/>
  <c r="BE386" i="23"/>
  <c r="BE387" i="23"/>
  <c r="BE388" i="23"/>
  <c r="BE389" i="23"/>
  <c r="BE390" i="23"/>
  <c r="BE391" i="23"/>
  <c r="BE392" i="23"/>
  <c r="BE393" i="23"/>
  <c r="BE394" i="23"/>
  <c r="BE395" i="23"/>
  <c r="BE396" i="23"/>
  <c r="BE398" i="23"/>
  <c r="BE399" i="23"/>
  <c r="BE400" i="23"/>
  <c r="BE401" i="23"/>
  <c r="BE402" i="23"/>
  <c r="BE403" i="23"/>
  <c r="BE404" i="23"/>
  <c r="BE406" i="23"/>
  <c r="BE407" i="23"/>
  <c r="BE408" i="23"/>
  <c r="BE409" i="23"/>
  <c r="BE410" i="23"/>
  <c r="BE411" i="23"/>
  <c r="BE412" i="23"/>
  <c r="BE413" i="23"/>
  <c r="BE414" i="23"/>
  <c r="BE415" i="23"/>
  <c r="BE416" i="23"/>
  <c r="BE417" i="23"/>
  <c r="BE418" i="23"/>
  <c r="BE419" i="23"/>
  <c r="BE420" i="23"/>
  <c r="BE421" i="23"/>
  <c r="BE422" i="23"/>
  <c r="BE425" i="23"/>
  <c r="BE426" i="23"/>
  <c r="BE427" i="23"/>
  <c r="BE428" i="23"/>
  <c r="BE430" i="23"/>
  <c r="BE431" i="23"/>
  <c r="BE432" i="23"/>
  <c r="BE433" i="23"/>
  <c r="BE434" i="23"/>
  <c r="BE435" i="23"/>
  <c r="BE436" i="23"/>
  <c r="BE437" i="23"/>
  <c r="BE438" i="23"/>
  <c r="BE439" i="23"/>
  <c r="BE440" i="23"/>
  <c r="BE441" i="23"/>
  <c r="BE442" i="23"/>
  <c r="BE443" i="23"/>
  <c r="BE444" i="23"/>
  <c r="BE445" i="23"/>
  <c r="BE446" i="23"/>
  <c r="BE448" i="23"/>
  <c r="BE449" i="23"/>
  <c r="BE450" i="23"/>
  <c r="BE451" i="23"/>
  <c r="BE452" i="23"/>
  <c r="BE453" i="23"/>
  <c r="BE454" i="23"/>
  <c r="BE455" i="23"/>
  <c r="BE456" i="23"/>
  <c r="BE457" i="23"/>
  <c r="BE458" i="23"/>
  <c r="BE460" i="23"/>
  <c r="BE461" i="23"/>
  <c r="BE462" i="23"/>
  <c r="BE463" i="23"/>
  <c r="BE464" i="23"/>
  <c r="BE465" i="23"/>
  <c r="BE466" i="23"/>
  <c r="BE467" i="23"/>
  <c r="BE468" i="23"/>
  <c r="BE470" i="23"/>
  <c r="BE472" i="23"/>
  <c r="BE473" i="23"/>
  <c r="BE474" i="23"/>
  <c r="BE475" i="23"/>
  <c r="BE476" i="23"/>
  <c r="BE477" i="23"/>
  <c r="BE478" i="23"/>
  <c r="BE479" i="23"/>
  <c r="BE480" i="23"/>
  <c r="BE481" i="23"/>
  <c r="BE482" i="23"/>
  <c r="BE483" i="23"/>
  <c r="BE484" i="23"/>
  <c r="BE485" i="23"/>
  <c r="BE486" i="23"/>
  <c r="BE487" i="23"/>
  <c r="BE488" i="23"/>
  <c r="BE490" i="23"/>
  <c r="BE491" i="23"/>
  <c r="BE492" i="23"/>
  <c r="BE493" i="23"/>
  <c r="BE496" i="23"/>
  <c r="BE497" i="23"/>
  <c r="BE498" i="23"/>
  <c r="BE499" i="23"/>
  <c r="BE500" i="23"/>
  <c r="BE502" i="23"/>
  <c r="BE503" i="23"/>
  <c r="BE504" i="23"/>
  <c r="BE506" i="23"/>
  <c r="BE507" i="23"/>
  <c r="BE509" i="23"/>
  <c r="BE510" i="23"/>
  <c r="BE511" i="23"/>
  <c r="BE513" i="23"/>
  <c r="BE514" i="23"/>
  <c r="BE515" i="23"/>
  <c r="BE516" i="23"/>
  <c r="BE517" i="23"/>
  <c r="BE518" i="23"/>
  <c r="BE520" i="23"/>
  <c r="BE521" i="23"/>
  <c r="BE523" i="23"/>
  <c r="BE524" i="23"/>
  <c r="BE525" i="23"/>
  <c r="BE526" i="23"/>
  <c r="BE527" i="23"/>
  <c r="BE528" i="23"/>
  <c r="BE529" i="23"/>
  <c r="BE530" i="23"/>
  <c r="BE531" i="23"/>
  <c r="BE532" i="23"/>
  <c r="BE533" i="23"/>
  <c r="BE534" i="23"/>
  <c r="BE535" i="23"/>
  <c r="BE536" i="23"/>
  <c r="BE537" i="23"/>
  <c r="BE540" i="23"/>
  <c r="BE541" i="23"/>
  <c r="BE542" i="23"/>
  <c r="BE543" i="23"/>
  <c r="BE545" i="23"/>
  <c r="BE547" i="23"/>
  <c r="CG548" i="23" l="1"/>
  <c r="BX32" i="23"/>
  <c r="CB32" i="23" s="1"/>
  <c r="BY32" i="23"/>
  <c r="BX33" i="23"/>
  <c r="CB33" i="23" s="1"/>
  <c r="BY33" i="23"/>
  <c r="BX34" i="23"/>
  <c r="CB34" i="23" s="1"/>
  <c r="BY34" i="23"/>
  <c r="BX39" i="23"/>
  <c r="CB39" i="23" s="1"/>
  <c r="BY39" i="23"/>
  <c r="BX40" i="23"/>
  <c r="CB40" i="23" s="1"/>
  <c r="BY40" i="23"/>
  <c r="BX41" i="23"/>
  <c r="CB41" i="23" s="1"/>
  <c r="BY41" i="23"/>
  <c r="BX43" i="23"/>
  <c r="CB43" i="23" s="1"/>
  <c r="BY43" i="23"/>
  <c r="BX44" i="23"/>
  <c r="CB44" i="23" s="1"/>
  <c r="BY44" i="23"/>
  <c r="BX45" i="23"/>
  <c r="CB45" i="23" s="1"/>
  <c r="BY45" i="23"/>
  <c r="BX50" i="23"/>
  <c r="CB50" i="23" s="1"/>
  <c r="BY50" i="23"/>
  <c r="BX51" i="23"/>
  <c r="CB51" i="23" s="1"/>
  <c r="BY51" i="23"/>
  <c r="BX52" i="23"/>
  <c r="CB52" i="23" s="1"/>
  <c r="BY52" i="23"/>
  <c r="BX53" i="23"/>
  <c r="CB53" i="23" s="1"/>
  <c r="BY53" i="23"/>
  <c r="BX54" i="23"/>
  <c r="CB54" i="23" s="1"/>
  <c r="BY54" i="23"/>
  <c r="BX55" i="23"/>
  <c r="CB55" i="23" s="1"/>
  <c r="BY55" i="23"/>
  <c r="BX56" i="23"/>
  <c r="CB56" i="23" s="1"/>
  <c r="BY56" i="23"/>
  <c r="BX57" i="23"/>
  <c r="CB57" i="23" s="1"/>
  <c r="BY57" i="23"/>
  <c r="BX58" i="23"/>
  <c r="CB58" i="23" s="1"/>
  <c r="BY58" i="23"/>
  <c r="BX60" i="23"/>
  <c r="CB60" i="23" s="1"/>
  <c r="BY60" i="23"/>
  <c r="BX61" i="23"/>
  <c r="CB61" i="23" s="1"/>
  <c r="BY61" i="23"/>
  <c r="BX62" i="23"/>
  <c r="CB62" i="23" s="1"/>
  <c r="BY62" i="23"/>
  <c r="BX63" i="23"/>
  <c r="CB63" i="23" s="1"/>
  <c r="BY63" i="23"/>
  <c r="BX64" i="23"/>
  <c r="CB64" i="23" s="1"/>
  <c r="BY64" i="23"/>
  <c r="BX66" i="23"/>
  <c r="CB66" i="23" s="1"/>
  <c r="BY66" i="23"/>
  <c r="BX67" i="23"/>
  <c r="CB67" i="23" s="1"/>
  <c r="BY67" i="23"/>
  <c r="BX68" i="23"/>
  <c r="CB68" i="23" s="1"/>
  <c r="BY68" i="23"/>
  <c r="BX69" i="23"/>
  <c r="CB69" i="23" s="1"/>
  <c r="BY69" i="23"/>
  <c r="BX70" i="23"/>
  <c r="CB70" i="23" s="1"/>
  <c r="CC70" i="23" s="1"/>
  <c r="BY70" i="23"/>
  <c r="BX71" i="23"/>
  <c r="CB71" i="23" s="1"/>
  <c r="BY71" i="23"/>
  <c r="BX74" i="23"/>
  <c r="CB74" i="23" s="1"/>
  <c r="BY74" i="23"/>
  <c r="BX75" i="23"/>
  <c r="CB75" i="23" s="1"/>
  <c r="BY75" i="23"/>
  <c r="BX76" i="23"/>
  <c r="CB76" i="23" s="1"/>
  <c r="BY76" i="23"/>
  <c r="BX77" i="23"/>
  <c r="CB77" i="23" s="1"/>
  <c r="BY77" i="23"/>
  <c r="BX78" i="23"/>
  <c r="CB78" i="23" s="1"/>
  <c r="BY78" i="23"/>
  <c r="BX80" i="23"/>
  <c r="CB80" i="23" s="1"/>
  <c r="BY80" i="23"/>
  <c r="BX81" i="23"/>
  <c r="CB81" i="23" s="1"/>
  <c r="BY81" i="23"/>
  <c r="BX82" i="23"/>
  <c r="CB82" i="23" s="1"/>
  <c r="BY82" i="23"/>
  <c r="BX83" i="23"/>
  <c r="CB83" i="23" s="1"/>
  <c r="BY83" i="23"/>
  <c r="BX84" i="23"/>
  <c r="CB84" i="23" s="1"/>
  <c r="BY84" i="23"/>
  <c r="BX85" i="23"/>
  <c r="CB85" i="23" s="1"/>
  <c r="BY85" i="23"/>
  <c r="BX87" i="23"/>
  <c r="CB87" i="23" s="1"/>
  <c r="CC87" i="23" s="1"/>
  <c r="BY87" i="23"/>
  <c r="BX89" i="23"/>
  <c r="CB89" i="23" s="1"/>
  <c r="CC89" i="23" s="1"/>
  <c r="BY89" i="23"/>
  <c r="BX90" i="23"/>
  <c r="CB90" i="23" s="1"/>
  <c r="CC90" i="23" s="1"/>
  <c r="BY90" i="23"/>
  <c r="BX91" i="23"/>
  <c r="CB91" i="23" s="1"/>
  <c r="CC91" i="23" s="1"/>
  <c r="BY91" i="23"/>
  <c r="BX92" i="23"/>
  <c r="CB92" i="23" s="1"/>
  <c r="CC92" i="23" s="1"/>
  <c r="BY92" i="23"/>
  <c r="BX94" i="23"/>
  <c r="CB94" i="23" s="1"/>
  <c r="CC94" i="23" s="1"/>
  <c r="BY94" i="23"/>
  <c r="BX95" i="23"/>
  <c r="CB95" i="23" s="1"/>
  <c r="CC95" i="23" s="1"/>
  <c r="BY95" i="23"/>
  <c r="BX96" i="23"/>
  <c r="CB96" i="23" s="1"/>
  <c r="CC96" i="23" s="1"/>
  <c r="BY96" i="23"/>
  <c r="BX97" i="23"/>
  <c r="CB97" i="23" s="1"/>
  <c r="CC97" i="23" s="1"/>
  <c r="BY97" i="23"/>
  <c r="BX98" i="23"/>
  <c r="CB98" i="23" s="1"/>
  <c r="CC98" i="23" s="1"/>
  <c r="BY98" i="23"/>
  <c r="BX99" i="23"/>
  <c r="CB99" i="23" s="1"/>
  <c r="CC99" i="23" s="1"/>
  <c r="BY99" i="23"/>
  <c r="BX121" i="23"/>
  <c r="CB121" i="23" s="1"/>
  <c r="CC121" i="23" s="1"/>
  <c r="BY121" i="23"/>
  <c r="BX123" i="23"/>
  <c r="CB123" i="23" s="1"/>
  <c r="CC123" i="23" s="1"/>
  <c r="BY123" i="23"/>
  <c r="BX124" i="23"/>
  <c r="CB124" i="23" s="1"/>
  <c r="CC124" i="23" s="1"/>
  <c r="BY124" i="23"/>
  <c r="BX125" i="23"/>
  <c r="CB125" i="23" s="1"/>
  <c r="CC125" i="23" s="1"/>
  <c r="BY125" i="23"/>
  <c r="BX126" i="23"/>
  <c r="CB126" i="23" s="1"/>
  <c r="CC126" i="23" s="1"/>
  <c r="BY126" i="23"/>
  <c r="BX127" i="23"/>
  <c r="CB127" i="23" s="1"/>
  <c r="CC127" i="23" s="1"/>
  <c r="BY127" i="23"/>
  <c r="BX128" i="23"/>
  <c r="CB128" i="23" s="1"/>
  <c r="CC128" i="23" s="1"/>
  <c r="BY128" i="23"/>
  <c r="BX129" i="23"/>
  <c r="CB129" i="23" s="1"/>
  <c r="CC129" i="23" s="1"/>
  <c r="BY129" i="23"/>
  <c r="BX131" i="23"/>
  <c r="CB131" i="23" s="1"/>
  <c r="CC131" i="23" s="1"/>
  <c r="BY131" i="23"/>
  <c r="BX139" i="23"/>
  <c r="CB139" i="23" s="1"/>
  <c r="CC139" i="23" s="1"/>
  <c r="BY139" i="23"/>
  <c r="BX140" i="23"/>
  <c r="CB140" i="23" s="1"/>
  <c r="CC140" i="23" s="1"/>
  <c r="BY140" i="23"/>
  <c r="BX141" i="23"/>
  <c r="CB141" i="23" s="1"/>
  <c r="CC141" i="23" s="1"/>
  <c r="BY141" i="23"/>
  <c r="BX142" i="23"/>
  <c r="CB142" i="23" s="1"/>
  <c r="CC142" i="23" s="1"/>
  <c r="BY142" i="23"/>
  <c r="BX144" i="23"/>
  <c r="CB144" i="23" s="1"/>
  <c r="CC144" i="23" s="1"/>
  <c r="BY144" i="23"/>
  <c r="BX145" i="23"/>
  <c r="CB145" i="23" s="1"/>
  <c r="CC145" i="23" s="1"/>
  <c r="BY145" i="23"/>
  <c r="BX146" i="23"/>
  <c r="CB146" i="23" s="1"/>
  <c r="CC146" i="23" s="1"/>
  <c r="BY146" i="23"/>
  <c r="BX148" i="23"/>
  <c r="CB148" i="23" s="1"/>
  <c r="CC148" i="23" s="1"/>
  <c r="BY148" i="23"/>
  <c r="BX149" i="23"/>
  <c r="CB149" i="23" s="1"/>
  <c r="CC149" i="23" s="1"/>
  <c r="BY149" i="23"/>
  <c r="BX150" i="23"/>
  <c r="CB150" i="23" s="1"/>
  <c r="CC150" i="23" s="1"/>
  <c r="BY150" i="23"/>
  <c r="BX151" i="23"/>
  <c r="CB151" i="23" s="1"/>
  <c r="CC151" i="23" s="1"/>
  <c r="BY151" i="23"/>
  <c r="BX152" i="23"/>
  <c r="CB152" i="23" s="1"/>
  <c r="CC152" i="23" s="1"/>
  <c r="BY152" i="23"/>
  <c r="BX154" i="23"/>
  <c r="CB154" i="23" s="1"/>
  <c r="CC154" i="23" s="1"/>
  <c r="BY154" i="23"/>
  <c r="BX155" i="23"/>
  <c r="CB155" i="23" s="1"/>
  <c r="CC155" i="23" s="1"/>
  <c r="BY155" i="23"/>
  <c r="BX157" i="23"/>
  <c r="CB157" i="23" s="1"/>
  <c r="CC157" i="23" s="1"/>
  <c r="BY157" i="23"/>
  <c r="BX158" i="23"/>
  <c r="CB158" i="23" s="1"/>
  <c r="CC158" i="23" s="1"/>
  <c r="BY158" i="23"/>
  <c r="BX159" i="23"/>
  <c r="CB159" i="23" s="1"/>
  <c r="CC159" i="23" s="1"/>
  <c r="BY159" i="23"/>
  <c r="BX160" i="23"/>
  <c r="CB160" i="23" s="1"/>
  <c r="CC160" i="23" s="1"/>
  <c r="BY160" i="23"/>
  <c r="BX161" i="23"/>
  <c r="CB161" i="23" s="1"/>
  <c r="CC161" i="23" s="1"/>
  <c r="BY161" i="23"/>
  <c r="BX162" i="23"/>
  <c r="CB162" i="23" s="1"/>
  <c r="CC162" i="23" s="1"/>
  <c r="BY162" i="23"/>
  <c r="BX163" i="23"/>
  <c r="CB163" i="23" s="1"/>
  <c r="CC163" i="23" s="1"/>
  <c r="BY163" i="23"/>
  <c r="BX164" i="23"/>
  <c r="CB164" i="23" s="1"/>
  <c r="CC164" i="23" s="1"/>
  <c r="BY164" i="23"/>
  <c r="BX165" i="23"/>
  <c r="CB165" i="23" s="1"/>
  <c r="CC165" i="23" s="1"/>
  <c r="BY165" i="23"/>
  <c r="BX166" i="23"/>
  <c r="CB166" i="23" s="1"/>
  <c r="CC166" i="23" s="1"/>
  <c r="BY166" i="23"/>
  <c r="BX167" i="23"/>
  <c r="CB167" i="23" s="1"/>
  <c r="CC167" i="23" s="1"/>
  <c r="BY167" i="23"/>
  <c r="BX168" i="23"/>
  <c r="CB168" i="23" s="1"/>
  <c r="CC168" i="23" s="1"/>
  <c r="BY168" i="23"/>
  <c r="BX169" i="23"/>
  <c r="CB169" i="23" s="1"/>
  <c r="CC169" i="23" s="1"/>
  <c r="BY169" i="23"/>
  <c r="BX170" i="23"/>
  <c r="CB170" i="23" s="1"/>
  <c r="CC170" i="23" s="1"/>
  <c r="BY170" i="23"/>
  <c r="BX171" i="23"/>
  <c r="CB171" i="23" s="1"/>
  <c r="CC171" i="23" s="1"/>
  <c r="BY171" i="23"/>
  <c r="BX172" i="23"/>
  <c r="CB172" i="23" s="1"/>
  <c r="CC172" i="23" s="1"/>
  <c r="BY172" i="23"/>
  <c r="BX173" i="23"/>
  <c r="CB173" i="23" s="1"/>
  <c r="CC173" i="23" s="1"/>
  <c r="BY173" i="23"/>
  <c r="BX175" i="23"/>
  <c r="CB175" i="23" s="1"/>
  <c r="CC175" i="23" s="1"/>
  <c r="BY175" i="23"/>
  <c r="BX176" i="23"/>
  <c r="CB176" i="23" s="1"/>
  <c r="CC176" i="23" s="1"/>
  <c r="BY176" i="23"/>
  <c r="BX177" i="23"/>
  <c r="CB177" i="23" s="1"/>
  <c r="CC177" i="23" s="1"/>
  <c r="BY177" i="23"/>
  <c r="BX179" i="23"/>
  <c r="CB179" i="23" s="1"/>
  <c r="CC179" i="23" s="1"/>
  <c r="BY179" i="23"/>
  <c r="BX180" i="23"/>
  <c r="CB180" i="23" s="1"/>
  <c r="CC180" i="23" s="1"/>
  <c r="BY180" i="23"/>
  <c r="BX181" i="23"/>
  <c r="CB181" i="23" s="1"/>
  <c r="CC181" i="23" s="1"/>
  <c r="BY181" i="23"/>
  <c r="BX182" i="23"/>
  <c r="CB182" i="23" s="1"/>
  <c r="CC182" i="23" s="1"/>
  <c r="BY182" i="23"/>
  <c r="BX184" i="23"/>
  <c r="CB184" i="23" s="1"/>
  <c r="CC184" i="23" s="1"/>
  <c r="BY184" i="23"/>
  <c r="BX185" i="23"/>
  <c r="CB185" i="23" s="1"/>
  <c r="CC185" i="23" s="1"/>
  <c r="BY185" i="23"/>
  <c r="BX186" i="23"/>
  <c r="CB186" i="23" s="1"/>
  <c r="CC186" i="23" s="1"/>
  <c r="BY186" i="23"/>
  <c r="BX187" i="23"/>
  <c r="CB187" i="23" s="1"/>
  <c r="CC187" i="23" s="1"/>
  <c r="BY187" i="23"/>
  <c r="BX188" i="23"/>
  <c r="CB188" i="23" s="1"/>
  <c r="CC188" i="23" s="1"/>
  <c r="BY188" i="23"/>
  <c r="BX189" i="23"/>
  <c r="CB189" i="23" s="1"/>
  <c r="CC189" i="23" s="1"/>
  <c r="BY189" i="23"/>
  <c r="BX190" i="23"/>
  <c r="CB190" i="23" s="1"/>
  <c r="CC190" i="23" s="1"/>
  <c r="BY190" i="23"/>
  <c r="BX191" i="23"/>
  <c r="CB191" i="23" s="1"/>
  <c r="CC191" i="23" s="1"/>
  <c r="BY191" i="23"/>
  <c r="BX193" i="23"/>
  <c r="CB193" i="23" s="1"/>
  <c r="CC193" i="23" s="1"/>
  <c r="BY193" i="23"/>
  <c r="BX196" i="23"/>
  <c r="CB196" i="23" s="1"/>
  <c r="CC196" i="23" s="1"/>
  <c r="BY196" i="23"/>
  <c r="BX197" i="23"/>
  <c r="CB197" i="23" s="1"/>
  <c r="CC197" i="23" s="1"/>
  <c r="BY197" i="23"/>
  <c r="BX198" i="23"/>
  <c r="CB198" i="23" s="1"/>
  <c r="CC198" i="23" s="1"/>
  <c r="BY198" i="23"/>
  <c r="BX199" i="23"/>
  <c r="CB199" i="23" s="1"/>
  <c r="CC199" i="23" s="1"/>
  <c r="BY199" i="23"/>
  <c r="BX200" i="23"/>
  <c r="CB200" i="23" s="1"/>
  <c r="CC200" i="23" s="1"/>
  <c r="BY200" i="23"/>
  <c r="BX201" i="23"/>
  <c r="CB201" i="23" s="1"/>
  <c r="CC201" i="23" s="1"/>
  <c r="BY201" i="23"/>
  <c r="BX202" i="23"/>
  <c r="CB202" i="23" s="1"/>
  <c r="CC202" i="23" s="1"/>
  <c r="BY202" i="23"/>
  <c r="BX203" i="23"/>
  <c r="CB203" i="23" s="1"/>
  <c r="CC203" i="23" s="1"/>
  <c r="BY203" i="23"/>
  <c r="BX204" i="23"/>
  <c r="CB204" i="23" s="1"/>
  <c r="CC204" i="23" s="1"/>
  <c r="BY204" i="23"/>
  <c r="BX205" i="23"/>
  <c r="CB205" i="23" s="1"/>
  <c r="CC205" i="23" s="1"/>
  <c r="BY205" i="23"/>
  <c r="BX206" i="23"/>
  <c r="CB206" i="23" s="1"/>
  <c r="CC206" i="23" s="1"/>
  <c r="BY206" i="23"/>
  <c r="BX207" i="23"/>
  <c r="CB207" i="23" s="1"/>
  <c r="CC207" i="23" s="1"/>
  <c r="BY207" i="23"/>
  <c r="BX209" i="23"/>
  <c r="CB209" i="23" s="1"/>
  <c r="CC209" i="23" s="1"/>
  <c r="BY209" i="23"/>
  <c r="BX210" i="23"/>
  <c r="CB210" i="23" s="1"/>
  <c r="CC210" i="23" s="1"/>
  <c r="BY210" i="23"/>
  <c r="BX212" i="23"/>
  <c r="CB212" i="23" s="1"/>
  <c r="CC212" i="23" s="1"/>
  <c r="BY212" i="23"/>
  <c r="BX214" i="23"/>
  <c r="CB214" i="23" s="1"/>
  <c r="CC214" i="23" s="1"/>
  <c r="BY214" i="23"/>
  <c r="BX215" i="23"/>
  <c r="CB215" i="23" s="1"/>
  <c r="CC215" i="23" s="1"/>
  <c r="BY215" i="23"/>
  <c r="BX216" i="23"/>
  <c r="CB216" i="23" s="1"/>
  <c r="CC216" i="23" s="1"/>
  <c r="BY216" i="23"/>
  <c r="BX217" i="23"/>
  <c r="CB217" i="23" s="1"/>
  <c r="CC217" i="23" s="1"/>
  <c r="BY217" i="23"/>
  <c r="BX218" i="23"/>
  <c r="CB218" i="23" s="1"/>
  <c r="CC218" i="23" s="1"/>
  <c r="BY218" i="23"/>
  <c r="BX219" i="23"/>
  <c r="CB219" i="23" s="1"/>
  <c r="CC219" i="23" s="1"/>
  <c r="BY219" i="23"/>
  <c r="BX220" i="23"/>
  <c r="CB220" i="23" s="1"/>
  <c r="CC220" i="23" s="1"/>
  <c r="BY220" i="23"/>
  <c r="BX221" i="23"/>
  <c r="CB221" i="23" s="1"/>
  <c r="CC221" i="23" s="1"/>
  <c r="BY221" i="23"/>
  <c r="BX222" i="23"/>
  <c r="CB222" i="23" s="1"/>
  <c r="CC222" i="23" s="1"/>
  <c r="BY222" i="23"/>
  <c r="BX223" i="23"/>
  <c r="CB223" i="23" s="1"/>
  <c r="CC223" i="23" s="1"/>
  <c r="BY223" i="23"/>
  <c r="BX224" i="23"/>
  <c r="CB224" i="23" s="1"/>
  <c r="CC224" i="23" s="1"/>
  <c r="BY224" i="23"/>
  <c r="BX225" i="23"/>
  <c r="CB225" i="23" s="1"/>
  <c r="CC225" i="23" s="1"/>
  <c r="BY225" i="23"/>
  <c r="BX226" i="23"/>
  <c r="CB226" i="23" s="1"/>
  <c r="CC226" i="23" s="1"/>
  <c r="BY226" i="23"/>
  <c r="BX227" i="23"/>
  <c r="CB227" i="23" s="1"/>
  <c r="CC227" i="23" s="1"/>
  <c r="BY227" i="23"/>
  <c r="BX228" i="23"/>
  <c r="CB228" i="23" s="1"/>
  <c r="CC228" i="23" s="1"/>
  <c r="BY228" i="23"/>
  <c r="BX229" i="23"/>
  <c r="CB229" i="23" s="1"/>
  <c r="CC229" i="23" s="1"/>
  <c r="BY229" i="23"/>
  <c r="BX230" i="23"/>
  <c r="CB230" i="23" s="1"/>
  <c r="CC230" i="23" s="1"/>
  <c r="BY230" i="23"/>
  <c r="BX231" i="23"/>
  <c r="CB231" i="23" s="1"/>
  <c r="CC231" i="23" s="1"/>
  <c r="BY231" i="23"/>
  <c r="BX233" i="23"/>
  <c r="CB233" i="23" s="1"/>
  <c r="CC233" i="23" s="1"/>
  <c r="BY233" i="23"/>
  <c r="BX235" i="23"/>
  <c r="CB235" i="23" s="1"/>
  <c r="CC235" i="23" s="1"/>
  <c r="BY235" i="23"/>
  <c r="BX236" i="23"/>
  <c r="CB236" i="23" s="1"/>
  <c r="CC236" i="23" s="1"/>
  <c r="BY236" i="23"/>
  <c r="BX237" i="23"/>
  <c r="CB237" i="23" s="1"/>
  <c r="CC237" i="23" s="1"/>
  <c r="BY237" i="23"/>
  <c r="BX238" i="23"/>
  <c r="CB238" i="23" s="1"/>
  <c r="CC238" i="23" s="1"/>
  <c r="BY238" i="23"/>
  <c r="BX239" i="23"/>
  <c r="CB239" i="23" s="1"/>
  <c r="CC239" i="23" s="1"/>
  <c r="BY239" i="23"/>
  <c r="BX240" i="23"/>
  <c r="CB240" i="23" s="1"/>
  <c r="CC240" i="23" s="1"/>
  <c r="BY240" i="23"/>
  <c r="BX241" i="23"/>
  <c r="CB241" i="23" s="1"/>
  <c r="CC241" i="23" s="1"/>
  <c r="BY241" i="23"/>
  <c r="BX242" i="23"/>
  <c r="CB242" i="23" s="1"/>
  <c r="CC242" i="23" s="1"/>
  <c r="BY242" i="23"/>
  <c r="BX244" i="23"/>
  <c r="CB244" i="23" s="1"/>
  <c r="CC244" i="23" s="1"/>
  <c r="BY244" i="23"/>
  <c r="BX245" i="23"/>
  <c r="CB245" i="23" s="1"/>
  <c r="CC245" i="23" s="1"/>
  <c r="BY245" i="23"/>
  <c r="BX248" i="23"/>
  <c r="CB248" i="23" s="1"/>
  <c r="CC248" i="23" s="1"/>
  <c r="BY248" i="23"/>
  <c r="BX249" i="23"/>
  <c r="CB249" i="23" s="1"/>
  <c r="CC249" i="23" s="1"/>
  <c r="BY249" i="23"/>
  <c r="BX250" i="23"/>
  <c r="CB250" i="23" s="1"/>
  <c r="CC250" i="23" s="1"/>
  <c r="BY250" i="23"/>
  <c r="BX251" i="23"/>
  <c r="CB251" i="23" s="1"/>
  <c r="CC251" i="23" s="1"/>
  <c r="BY251" i="23"/>
  <c r="BX252" i="23"/>
  <c r="CB252" i="23" s="1"/>
  <c r="CC252" i="23" s="1"/>
  <c r="BY252" i="23"/>
  <c r="BX253" i="23"/>
  <c r="CB253" i="23" s="1"/>
  <c r="CC253" i="23" s="1"/>
  <c r="BY253" i="23"/>
  <c r="BX254" i="23"/>
  <c r="CB254" i="23" s="1"/>
  <c r="CC254" i="23" s="1"/>
  <c r="BY254" i="23"/>
  <c r="BX255" i="23"/>
  <c r="CB255" i="23" s="1"/>
  <c r="CC255" i="23" s="1"/>
  <c r="BY255" i="23"/>
  <c r="BX256" i="23"/>
  <c r="CB256" i="23" s="1"/>
  <c r="CC256" i="23" s="1"/>
  <c r="BY256" i="23"/>
  <c r="BX257" i="23"/>
  <c r="CB257" i="23" s="1"/>
  <c r="CC257" i="23" s="1"/>
  <c r="BY257" i="23"/>
  <c r="BX258" i="23"/>
  <c r="CB258" i="23" s="1"/>
  <c r="CC258" i="23" s="1"/>
  <c r="BY258" i="23"/>
  <c r="BX259" i="23"/>
  <c r="CB259" i="23" s="1"/>
  <c r="CC259" i="23" s="1"/>
  <c r="BY259" i="23"/>
  <c r="BX260" i="23"/>
  <c r="CB260" i="23" s="1"/>
  <c r="CC260" i="23" s="1"/>
  <c r="BY260" i="23"/>
  <c r="BX261" i="23"/>
  <c r="CB261" i="23" s="1"/>
  <c r="CC261" i="23" s="1"/>
  <c r="BY261" i="23"/>
  <c r="BX262" i="23"/>
  <c r="CB262" i="23" s="1"/>
  <c r="CC262" i="23" s="1"/>
  <c r="BY262" i="23"/>
  <c r="BX263" i="23"/>
  <c r="CB263" i="23" s="1"/>
  <c r="CC263" i="23" s="1"/>
  <c r="BY263" i="23"/>
  <c r="BX264" i="23"/>
  <c r="CB264" i="23" s="1"/>
  <c r="CC264" i="23" s="1"/>
  <c r="BY264" i="23"/>
  <c r="BX265" i="23"/>
  <c r="CB265" i="23" s="1"/>
  <c r="CC265" i="23" s="1"/>
  <c r="BY265" i="23"/>
  <c r="BX266" i="23"/>
  <c r="CB266" i="23" s="1"/>
  <c r="CC266" i="23" s="1"/>
  <c r="BY266" i="23"/>
  <c r="BX267" i="23"/>
  <c r="CB267" i="23" s="1"/>
  <c r="CC267" i="23" s="1"/>
  <c r="BY267" i="23"/>
  <c r="BX268" i="23"/>
  <c r="CB268" i="23" s="1"/>
  <c r="CC268" i="23" s="1"/>
  <c r="BY268" i="23"/>
  <c r="BX269" i="23"/>
  <c r="CB269" i="23" s="1"/>
  <c r="CC269" i="23" s="1"/>
  <c r="BY269" i="23"/>
  <c r="BX270" i="23"/>
  <c r="CB270" i="23" s="1"/>
  <c r="CC270" i="23" s="1"/>
  <c r="BY270" i="23"/>
  <c r="BX271" i="23"/>
  <c r="CB271" i="23" s="1"/>
  <c r="CC271" i="23" s="1"/>
  <c r="BY271" i="23"/>
  <c r="BX272" i="23"/>
  <c r="CB272" i="23" s="1"/>
  <c r="CC272" i="23" s="1"/>
  <c r="BY272" i="23"/>
  <c r="BX273" i="23"/>
  <c r="CB273" i="23" s="1"/>
  <c r="CC273" i="23" s="1"/>
  <c r="BY273" i="23"/>
  <c r="BX274" i="23"/>
  <c r="CB274" i="23" s="1"/>
  <c r="CC274" i="23" s="1"/>
  <c r="BY274" i="23"/>
  <c r="BX275" i="23"/>
  <c r="CB275" i="23" s="1"/>
  <c r="CC275" i="23" s="1"/>
  <c r="BY275" i="23"/>
  <c r="BX276" i="23"/>
  <c r="CB276" i="23" s="1"/>
  <c r="CC276" i="23" s="1"/>
  <c r="BY276" i="23"/>
  <c r="BX277" i="23"/>
  <c r="CB277" i="23" s="1"/>
  <c r="CC277" i="23" s="1"/>
  <c r="BY277" i="23"/>
  <c r="BX278" i="23"/>
  <c r="CB278" i="23" s="1"/>
  <c r="CC278" i="23" s="1"/>
  <c r="BY278" i="23"/>
  <c r="BX279" i="23"/>
  <c r="CB279" i="23" s="1"/>
  <c r="CC279" i="23" s="1"/>
  <c r="BY279" i="23"/>
  <c r="BX280" i="23"/>
  <c r="CB280" i="23" s="1"/>
  <c r="CC280" i="23" s="1"/>
  <c r="BY280" i="23"/>
  <c r="BX281" i="23"/>
  <c r="CB281" i="23" s="1"/>
  <c r="CC281" i="23" s="1"/>
  <c r="BY281" i="23"/>
  <c r="BX282" i="23"/>
  <c r="CB282" i="23" s="1"/>
  <c r="CC282" i="23" s="1"/>
  <c r="BY282" i="23"/>
  <c r="BX283" i="23"/>
  <c r="CB283" i="23" s="1"/>
  <c r="CC283" i="23" s="1"/>
  <c r="BY283" i="23"/>
  <c r="BX284" i="23"/>
  <c r="CB284" i="23" s="1"/>
  <c r="CC284" i="23" s="1"/>
  <c r="BY284" i="23"/>
  <c r="BX285" i="23"/>
  <c r="CB285" i="23" s="1"/>
  <c r="CC285" i="23" s="1"/>
  <c r="BY285" i="23"/>
  <c r="BX286" i="23"/>
  <c r="CB286" i="23" s="1"/>
  <c r="CC286" i="23" s="1"/>
  <c r="BY286" i="23"/>
  <c r="BX287" i="23"/>
  <c r="CB287" i="23" s="1"/>
  <c r="CC287" i="23" s="1"/>
  <c r="BY287" i="23"/>
  <c r="BX288" i="23"/>
  <c r="CB288" i="23" s="1"/>
  <c r="CC288" i="23" s="1"/>
  <c r="BY288" i="23"/>
  <c r="BX289" i="23"/>
  <c r="CB289" i="23" s="1"/>
  <c r="CC289" i="23" s="1"/>
  <c r="BY289" i="23"/>
  <c r="BX290" i="23"/>
  <c r="CB290" i="23" s="1"/>
  <c r="CC290" i="23" s="1"/>
  <c r="BY290" i="23"/>
  <c r="BX291" i="23"/>
  <c r="CB291" i="23" s="1"/>
  <c r="CC291" i="23" s="1"/>
  <c r="BY291" i="23"/>
  <c r="BX292" i="23"/>
  <c r="CB292" i="23" s="1"/>
  <c r="CC292" i="23" s="1"/>
  <c r="BY292" i="23"/>
  <c r="BX293" i="23"/>
  <c r="CB293" i="23" s="1"/>
  <c r="CC293" i="23" s="1"/>
  <c r="BY293" i="23"/>
  <c r="BX294" i="23"/>
  <c r="CB294" i="23" s="1"/>
  <c r="CC294" i="23" s="1"/>
  <c r="BY294" i="23"/>
  <c r="BX295" i="23"/>
  <c r="CB295" i="23" s="1"/>
  <c r="CC295" i="23" s="1"/>
  <c r="BY295" i="23"/>
  <c r="BX296" i="23"/>
  <c r="CB296" i="23" s="1"/>
  <c r="CC296" i="23" s="1"/>
  <c r="BY296" i="23"/>
  <c r="BX297" i="23"/>
  <c r="CB297" i="23" s="1"/>
  <c r="CC297" i="23" s="1"/>
  <c r="BY297" i="23"/>
  <c r="BX298" i="23"/>
  <c r="CB298" i="23" s="1"/>
  <c r="CC298" i="23" s="1"/>
  <c r="BY298" i="23"/>
  <c r="BX299" i="23"/>
  <c r="CB299" i="23" s="1"/>
  <c r="CC299" i="23" s="1"/>
  <c r="BY299" i="23"/>
  <c r="BX300" i="23"/>
  <c r="CB300" i="23" s="1"/>
  <c r="CC300" i="23" s="1"/>
  <c r="BY300" i="23"/>
  <c r="BX301" i="23"/>
  <c r="CB301" i="23" s="1"/>
  <c r="CC301" i="23" s="1"/>
  <c r="BY301" i="23"/>
  <c r="BX302" i="23"/>
  <c r="CB302" i="23" s="1"/>
  <c r="CC302" i="23" s="1"/>
  <c r="BY302" i="23"/>
  <c r="BX303" i="23"/>
  <c r="CB303" i="23" s="1"/>
  <c r="CC303" i="23" s="1"/>
  <c r="BY303" i="23"/>
  <c r="BX304" i="23"/>
  <c r="CB304" i="23" s="1"/>
  <c r="CC304" i="23" s="1"/>
  <c r="BY304" i="23"/>
  <c r="BX305" i="23"/>
  <c r="CB305" i="23" s="1"/>
  <c r="CC305" i="23" s="1"/>
  <c r="BY305" i="23"/>
  <c r="BX306" i="23"/>
  <c r="CB306" i="23" s="1"/>
  <c r="CC306" i="23" s="1"/>
  <c r="BY306" i="23"/>
  <c r="BX307" i="23"/>
  <c r="CB307" i="23" s="1"/>
  <c r="CC307" i="23" s="1"/>
  <c r="BY307" i="23"/>
  <c r="BX309" i="23"/>
  <c r="CB309" i="23" s="1"/>
  <c r="CC309" i="23" s="1"/>
  <c r="BY309" i="23"/>
  <c r="BX310" i="23"/>
  <c r="CB310" i="23" s="1"/>
  <c r="CC310" i="23" s="1"/>
  <c r="BY310" i="23"/>
  <c r="BX311" i="23"/>
  <c r="CB311" i="23" s="1"/>
  <c r="CC311" i="23" s="1"/>
  <c r="BY311" i="23"/>
  <c r="BX312" i="23"/>
  <c r="CB312" i="23" s="1"/>
  <c r="CC312" i="23" s="1"/>
  <c r="BY312" i="23"/>
  <c r="BX313" i="23"/>
  <c r="CB313" i="23" s="1"/>
  <c r="CC313" i="23" s="1"/>
  <c r="BY313" i="23"/>
  <c r="BX314" i="23"/>
  <c r="CB314" i="23" s="1"/>
  <c r="CC314" i="23" s="1"/>
  <c r="BY314" i="23"/>
  <c r="BX315" i="23"/>
  <c r="CB315" i="23" s="1"/>
  <c r="CC315" i="23" s="1"/>
  <c r="BY315" i="23"/>
  <c r="BX316" i="23"/>
  <c r="CB316" i="23" s="1"/>
  <c r="CC316" i="23" s="1"/>
  <c r="BY316" i="23"/>
  <c r="BX319" i="23"/>
  <c r="CB319" i="23" s="1"/>
  <c r="CC319" i="23" s="1"/>
  <c r="BY319" i="23"/>
  <c r="BX320" i="23"/>
  <c r="CB320" i="23" s="1"/>
  <c r="CC320" i="23" s="1"/>
  <c r="BY320" i="23"/>
  <c r="BX321" i="23"/>
  <c r="CB321" i="23" s="1"/>
  <c r="CC321" i="23" s="1"/>
  <c r="BY321" i="23"/>
  <c r="BX322" i="23"/>
  <c r="CB322" i="23" s="1"/>
  <c r="CC322" i="23" s="1"/>
  <c r="BY322" i="23"/>
  <c r="BX323" i="23"/>
  <c r="CB323" i="23" s="1"/>
  <c r="CC323" i="23" s="1"/>
  <c r="BY323" i="23"/>
  <c r="BX325" i="23"/>
  <c r="CB325" i="23" s="1"/>
  <c r="CC325" i="23" s="1"/>
  <c r="BY325" i="23"/>
  <c r="BX326" i="23"/>
  <c r="CB326" i="23" s="1"/>
  <c r="CC326" i="23" s="1"/>
  <c r="BY326" i="23"/>
  <c r="BX328" i="23"/>
  <c r="CB328" i="23" s="1"/>
  <c r="CC328" i="23" s="1"/>
  <c r="BY328" i="23"/>
  <c r="BX329" i="23"/>
  <c r="CB329" i="23" s="1"/>
  <c r="CC329" i="23" s="1"/>
  <c r="BY329" i="23"/>
  <c r="BX330" i="23"/>
  <c r="CB330" i="23" s="1"/>
  <c r="CC330" i="23" s="1"/>
  <c r="BY330" i="23"/>
  <c r="BX331" i="23"/>
  <c r="CB331" i="23" s="1"/>
  <c r="CC331" i="23" s="1"/>
  <c r="BY331" i="23"/>
  <c r="BX332" i="23"/>
  <c r="CB332" i="23" s="1"/>
  <c r="CC332" i="23" s="1"/>
  <c r="BY332" i="23"/>
  <c r="BX333" i="23"/>
  <c r="CB333" i="23" s="1"/>
  <c r="CC333" i="23" s="1"/>
  <c r="BY333" i="23"/>
  <c r="BX334" i="23"/>
  <c r="CB334" i="23" s="1"/>
  <c r="CC334" i="23" s="1"/>
  <c r="BY334" i="23"/>
  <c r="BX335" i="23"/>
  <c r="CB335" i="23" s="1"/>
  <c r="CC335" i="23" s="1"/>
  <c r="BY335" i="23"/>
  <c r="BX336" i="23"/>
  <c r="CB336" i="23" s="1"/>
  <c r="CC336" i="23" s="1"/>
  <c r="BY336" i="23"/>
  <c r="BX337" i="23"/>
  <c r="CB337" i="23" s="1"/>
  <c r="CC337" i="23" s="1"/>
  <c r="BY337" i="23"/>
  <c r="BX338" i="23"/>
  <c r="CB338" i="23" s="1"/>
  <c r="CC338" i="23" s="1"/>
  <c r="BY338" i="23"/>
  <c r="BX339" i="23"/>
  <c r="CB339" i="23" s="1"/>
  <c r="CC339" i="23" s="1"/>
  <c r="BY339" i="23"/>
  <c r="BX340" i="23"/>
  <c r="CB340" i="23" s="1"/>
  <c r="CC340" i="23" s="1"/>
  <c r="BY340" i="23"/>
  <c r="BX341" i="23"/>
  <c r="CB341" i="23" s="1"/>
  <c r="CC341" i="23" s="1"/>
  <c r="BY341" i="23"/>
  <c r="BX342" i="23"/>
  <c r="CB342" i="23" s="1"/>
  <c r="CC342" i="23" s="1"/>
  <c r="BY342" i="23"/>
  <c r="BX343" i="23"/>
  <c r="CB343" i="23" s="1"/>
  <c r="CC343" i="23" s="1"/>
  <c r="BY343" i="23"/>
  <c r="BX344" i="23"/>
  <c r="CB344" i="23" s="1"/>
  <c r="CC344" i="23" s="1"/>
  <c r="BY344" i="23"/>
  <c r="BX345" i="23"/>
  <c r="CB345" i="23" s="1"/>
  <c r="CC345" i="23" s="1"/>
  <c r="BY345" i="23"/>
  <c r="BX346" i="23"/>
  <c r="CB346" i="23" s="1"/>
  <c r="CC346" i="23" s="1"/>
  <c r="BY346" i="23"/>
  <c r="BX347" i="23"/>
  <c r="CB347" i="23" s="1"/>
  <c r="CC347" i="23" s="1"/>
  <c r="BY347" i="23"/>
  <c r="BX348" i="23"/>
  <c r="CB348" i="23" s="1"/>
  <c r="CC348" i="23" s="1"/>
  <c r="BY348" i="23"/>
  <c r="BX349" i="23"/>
  <c r="CB349" i="23" s="1"/>
  <c r="CC349" i="23" s="1"/>
  <c r="BY349" i="23"/>
  <c r="BX350" i="23"/>
  <c r="CB350" i="23" s="1"/>
  <c r="CC350" i="23" s="1"/>
  <c r="BY350" i="23"/>
  <c r="BX351" i="23"/>
  <c r="CB351" i="23" s="1"/>
  <c r="CC351" i="23" s="1"/>
  <c r="BY351" i="23"/>
  <c r="BX352" i="23"/>
  <c r="CB352" i="23" s="1"/>
  <c r="CC352" i="23" s="1"/>
  <c r="BY352" i="23"/>
  <c r="BX353" i="23"/>
  <c r="CB353" i="23" s="1"/>
  <c r="CC353" i="23" s="1"/>
  <c r="BY353" i="23"/>
  <c r="BX354" i="23"/>
  <c r="CB354" i="23" s="1"/>
  <c r="CC354" i="23" s="1"/>
  <c r="BY354" i="23"/>
  <c r="BX355" i="23"/>
  <c r="CB355" i="23" s="1"/>
  <c r="CC355" i="23" s="1"/>
  <c r="BY355" i="23"/>
  <c r="BX356" i="23"/>
  <c r="CB356" i="23" s="1"/>
  <c r="CC356" i="23" s="1"/>
  <c r="BY356" i="23"/>
  <c r="BX357" i="23"/>
  <c r="CB357" i="23" s="1"/>
  <c r="CC357" i="23" s="1"/>
  <c r="BY357" i="23"/>
  <c r="BX358" i="23"/>
  <c r="CB358" i="23" s="1"/>
  <c r="CC358" i="23" s="1"/>
  <c r="BY358" i="23"/>
  <c r="BX359" i="23"/>
  <c r="CB359" i="23" s="1"/>
  <c r="CC359" i="23" s="1"/>
  <c r="BY359" i="23"/>
  <c r="BX360" i="23"/>
  <c r="CB360" i="23" s="1"/>
  <c r="CC360" i="23" s="1"/>
  <c r="BY360" i="23"/>
  <c r="BX361" i="23"/>
  <c r="CB361" i="23" s="1"/>
  <c r="CC361" i="23" s="1"/>
  <c r="BY361" i="23"/>
  <c r="BX362" i="23"/>
  <c r="CB362" i="23" s="1"/>
  <c r="CC362" i="23" s="1"/>
  <c r="BY362" i="23"/>
  <c r="BX363" i="23"/>
  <c r="CB363" i="23" s="1"/>
  <c r="CC363" i="23" s="1"/>
  <c r="BY363" i="23"/>
  <c r="BX364" i="23"/>
  <c r="CB364" i="23" s="1"/>
  <c r="CC364" i="23" s="1"/>
  <c r="BY364" i="23"/>
  <c r="BX365" i="23"/>
  <c r="CB365" i="23" s="1"/>
  <c r="CC365" i="23" s="1"/>
  <c r="BY365" i="23"/>
  <c r="BX366" i="23"/>
  <c r="CB366" i="23" s="1"/>
  <c r="CC366" i="23" s="1"/>
  <c r="BY366" i="23"/>
  <c r="BX367" i="23"/>
  <c r="CB367" i="23" s="1"/>
  <c r="CC367" i="23" s="1"/>
  <c r="BY367" i="23"/>
  <c r="BX369" i="23"/>
  <c r="CB369" i="23" s="1"/>
  <c r="CC369" i="23" s="1"/>
  <c r="BY369" i="23"/>
  <c r="BX370" i="23"/>
  <c r="CB370" i="23" s="1"/>
  <c r="CC370" i="23" s="1"/>
  <c r="BY370" i="23"/>
  <c r="BX371" i="23"/>
  <c r="CB371" i="23" s="1"/>
  <c r="CC371" i="23" s="1"/>
  <c r="BY371" i="23"/>
  <c r="BX372" i="23"/>
  <c r="CB372" i="23" s="1"/>
  <c r="CC372" i="23" s="1"/>
  <c r="BY372" i="23"/>
  <c r="BX373" i="23"/>
  <c r="CB373" i="23" s="1"/>
  <c r="CC373" i="23" s="1"/>
  <c r="BY373" i="23"/>
  <c r="BX374" i="23"/>
  <c r="CB374" i="23" s="1"/>
  <c r="CC374" i="23" s="1"/>
  <c r="BY374" i="23"/>
  <c r="BX375" i="23"/>
  <c r="CB375" i="23" s="1"/>
  <c r="CC375" i="23" s="1"/>
  <c r="BY375" i="23"/>
  <c r="BX376" i="23"/>
  <c r="CB376" i="23" s="1"/>
  <c r="CC376" i="23" s="1"/>
  <c r="BY376" i="23"/>
  <c r="BX377" i="23"/>
  <c r="CB377" i="23" s="1"/>
  <c r="CC377" i="23" s="1"/>
  <c r="BY377" i="23"/>
  <c r="BX378" i="23"/>
  <c r="CB378" i="23" s="1"/>
  <c r="CC378" i="23" s="1"/>
  <c r="BY378" i="23"/>
  <c r="BX379" i="23"/>
  <c r="CB379" i="23" s="1"/>
  <c r="CC379" i="23" s="1"/>
  <c r="BY379" i="23"/>
  <c r="BX380" i="23"/>
  <c r="CB380" i="23" s="1"/>
  <c r="CC380" i="23" s="1"/>
  <c r="BY380" i="23"/>
  <c r="BX381" i="23"/>
  <c r="CB381" i="23" s="1"/>
  <c r="CC381" i="23" s="1"/>
  <c r="BY381" i="23"/>
  <c r="BX382" i="23"/>
  <c r="CB382" i="23" s="1"/>
  <c r="CC382" i="23" s="1"/>
  <c r="BY382" i="23"/>
  <c r="BX383" i="23"/>
  <c r="CB383" i="23" s="1"/>
  <c r="CC383" i="23" s="1"/>
  <c r="BY383" i="23"/>
  <c r="BX384" i="23"/>
  <c r="CB384" i="23" s="1"/>
  <c r="CC384" i="23" s="1"/>
  <c r="BY384" i="23"/>
  <c r="BX385" i="23"/>
  <c r="CB385" i="23" s="1"/>
  <c r="CC385" i="23" s="1"/>
  <c r="BY385" i="23"/>
  <c r="BX386" i="23"/>
  <c r="CB386" i="23" s="1"/>
  <c r="CC386" i="23" s="1"/>
  <c r="BY386" i="23"/>
  <c r="BX387" i="23"/>
  <c r="CB387" i="23" s="1"/>
  <c r="CC387" i="23" s="1"/>
  <c r="BY387" i="23"/>
  <c r="BX388" i="23"/>
  <c r="CB388" i="23" s="1"/>
  <c r="CC388" i="23" s="1"/>
  <c r="BY388" i="23"/>
  <c r="BX389" i="23"/>
  <c r="CB389" i="23" s="1"/>
  <c r="CC389" i="23" s="1"/>
  <c r="BY389" i="23"/>
  <c r="BX390" i="23"/>
  <c r="CB390" i="23" s="1"/>
  <c r="CC390" i="23" s="1"/>
  <c r="BY390" i="23"/>
  <c r="BX391" i="23"/>
  <c r="CB391" i="23" s="1"/>
  <c r="CC391" i="23" s="1"/>
  <c r="BY391" i="23"/>
  <c r="BX392" i="23"/>
  <c r="CB392" i="23" s="1"/>
  <c r="CC392" i="23" s="1"/>
  <c r="BY392" i="23"/>
  <c r="BX393" i="23"/>
  <c r="CB393" i="23" s="1"/>
  <c r="CC393" i="23" s="1"/>
  <c r="BY393" i="23"/>
  <c r="BX394" i="23"/>
  <c r="CB394" i="23" s="1"/>
  <c r="CC394" i="23" s="1"/>
  <c r="BY394" i="23"/>
  <c r="BX395" i="23"/>
  <c r="CB395" i="23" s="1"/>
  <c r="CC395" i="23" s="1"/>
  <c r="BY395" i="23"/>
  <c r="BX396" i="23"/>
  <c r="CB396" i="23" s="1"/>
  <c r="CC396" i="23" s="1"/>
  <c r="BY396" i="23"/>
  <c r="BX398" i="23"/>
  <c r="CB398" i="23" s="1"/>
  <c r="CC398" i="23" s="1"/>
  <c r="BY398" i="23"/>
  <c r="BX399" i="23"/>
  <c r="CB399" i="23" s="1"/>
  <c r="CC399" i="23" s="1"/>
  <c r="BY399" i="23"/>
  <c r="BX400" i="23"/>
  <c r="CB400" i="23" s="1"/>
  <c r="CC400" i="23" s="1"/>
  <c r="BY400" i="23"/>
  <c r="BX401" i="23"/>
  <c r="CB401" i="23" s="1"/>
  <c r="CC401" i="23" s="1"/>
  <c r="BY401" i="23"/>
  <c r="BX402" i="23"/>
  <c r="CB402" i="23" s="1"/>
  <c r="CC402" i="23" s="1"/>
  <c r="BY402" i="23"/>
  <c r="BX403" i="23"/>
  <c r="CB403" i="23" s="1"/>
  <c r="CC403" i="23" s="1"/>
  <c r="BY403" i="23"/>
  <c r="BX404" i="23"/>
  <c r="CB404" i="23" s="1"/>
  <c r="CC404" i="23" s="1"/>
  <c r="BY404" i="23"/>
  <c r="BX406" i="23"/>
  <c r="CB406" i="23" s="1"/>
  <c r="CC406" i="23" s="1"/>
  <c r="BY406" i="23"/>
  <c r="BX407" i="23"/>
  <c r="CB407" i="23" s="1"/>
  <c r="CC407" i="23" s="1"/>
  <c r="BY407" i="23"/>
  <c r="BX408" i="23"/>
  <c r="CB408" i="23" s="1"/>
  <c r="CC408" i="23" s="1"/>
  <c r="BY408" i="23"/>
  <c r="BX409" i="23"/>
  <c r="CB409" i="23" s="1"/>
  <c r="CC409" i="23" s="1"/>
  <c r="BY409" i="23"/>
  <c r="BX410" i="23"/>
  <c r="CB410" i="23" s="1"/>
  <c r="CC410" i="23" s="1"/>
  <c r="BY410" i="23"/>
  <c r="BX411" i="23"/>
  <c r="CB411" i="23" s="1"/>
  <c r="CC411" i="23" s="1"/>
  <c r="BY411" i="23"/>
  <c r="BX412" i="23"/>
  <c r="CB412" i="23" s="1"/>
  <c r="CC412" i="23" s="1"/>
  <c r="BY412" i="23"/>
  <c r="BX413" i="23"/>
  <c r="CB413" i="23" s="1"/>
  <c r="CC413" i="23" s="1"/>
  <c r="BY413" i="23"/>
  <c r="BX414" i="23"/>
  <c r="CB414" i="23" s="1"/>
  <c r="CC414" i="23" s="1"/>
  <c r="BY414" i="23"/>
  <c r="BX415" i="23"/>
  <c r="CB415" i="23" s="1"/>
  <c r="CC415" i="23" s="1"/>
  <c r="BY415" i="23"/>
  <c r="BX416" i="23"/>
  <c r="CB416" i="23" s="1"/>
  <c r="CC416" i="23" s="1"/>
  <c r="BY416" i="23"/>
  <c r="BX417" i="23"/>
  <c r="CB417" i="23" s="1"/>
  <c r="CC417" i="23" s="1"/>
  <c r="BY417" i="23"/>
  <c r="BX418" i="23"/>
  <c r="CB418" i="23" s="1"/>
  <c r="CC418" i="23" s="1"/>
  <c r="BY418" i="23"/>
  <c r="BX419" i="23"/>
  <c r="CB419" i="23" s="1"/>
  <c r="CC419" i="23" s="1"/>
  <c r="BY419" i="23"/>
  <c r="BX420" i="23"/>
  <c r="CB420" i="23" s="1"/>
  <c r="CC420" i="23" s="1"/>
  <c r="BY420" i="23"/>
  <c r="BX421" i="23"/>
  <c r="CB421" i="23" s="1"/>
  <c r="CC421" i="23" s="1"/>
  <c r="BY421" i="23"/>
  <c r="BX422" i="23"/>
  <c r="CB422" i="23" s="1"/>
  <c r="CC422" i="23" s="1"/>
  <c r="BY422" i="23"/>
  <c r="BX425" i="23"/>
  <c r="CB425" i="23" s="1"/>
  <c r="CC425" i="23" s="1"/>
  <c r="BY425" i="23"/>
  <c r="BX426" i="23"/>
  <c r="CB426" i="23" s="1"/>
  <c r="CC426" i="23" s="1"/>
  <c r="BY426" i="23"/>
  <c r="BX427" i="23"/>
  <c r="CB427" i="23" s="1"/>
  <c r="CC427" i="23" s="1"/>
  <c r="BY427" i="23"/>
  <c r="BX428" i="23"/>
  <c r="CB428" i="23" s="1"/>
  <c r="CC428" i="23" s="1"/>
  <c r="BY428" i="23"/>
  <c r="BX430" i="23"/>
  <c r="CB430" i="23" s="1"/>
  <c r="CC430" i="23" s="1"/>
  <c r="BY430" i="23"/>
  <c r="BX431" i="23"/>
  <c r="CB431" i="23" s="1"/>
  <c r="CC431" i="23" s="1"/>
  <c r="BY431" i="23"/>
  <c r="BX432" i="23"/>
  <c r="CB432" i="23" s="1"/>
  <c r="CC432" i="23" s="1"/>
  <c r="BY432" i="23"/>
  <c r="BX433" i="23"/>
  <c r="CB433" i="23" s="1"/>
  <c r="CC433" i="23" s="1"/>
  <c r="BY433" i="23"/>
  <c r="BX434" i="23"/>
  <c r="CB434" i="23" s="1"/>
  <c r="CC434" i="23" s="1"/>
  <c r="BY434" i="23"/>
  <c r="BX435" i="23"/>
  <c r="CB435" i="23" s="1"/>
  <c r="CC435" i="23" s="1"/>
  <c r="BY435" i="23"/>
  <c r="BX436" i="23"/>
  <c r="CB436" i="23" s="1"/>
  <c r="CC436" i="23" s="1"/>
  <c r="BY436" i="23"/>
  <c r="BX437" i="23"/>
  <c r="CB437" i="23" s="1"/>
  <c r="CC437" i="23" s="1"/>
  <c r="BY437" i="23"/>
  <c r="BX438" i="23"/>
  <c r="CB438" i="23" s="1"/>
  <c r="CC438" i="23" s="1"/>
  <c r="BY438" i="23"/>
  <c r="BX439" i="23"/>
  <c r="CB439" i="23" s="1"/>
  <c r="CC439" i="23" s="1"/>
  <c r="BY439" i="23"/>
  <c r="BX440" i="23"/>
  <c r="CB440" i="23" s="1"/>
  <c r="CC440" i="23" s="1"/>
  <c r="BY440" i="23"/>
  <c r="BX441" i="23"/>
  <c r="CB441" i="23" s="1"/>
  <c r="CC441" i="23" s="1"/>
  <c r="BY441" i="23"/>
  <c r="BX442" i="23"/>
  <c r="CB442" i="23" s="1"/>
  <c r="CC442" i="23" s="1"/>
  <c r="BY442" i="23"/>
  <c r="BX443" i="23"/>
  <c r="CB443" i="23" s="1"/>
  <c r="CC443" i="23" s="1"/>
  <c r="BY443" i="23"/>
  <c r="BX444" i="23"/>
  <c r="CB444" i="23" s="1"/>
  <c r="CC444" i="23" s="1"/>
  <c r="BY444" i="23"/>
  <c r="BX445" i="23"/>
  <c r="CB445" i="23" s="1"/>
  <c r="CC445" i="23" s="1"/>
  <c r="BY445" i="23"/>
  <c r="BX446" i="23"/>
  <c r="CB446" i="23" s="1"/>
  <c r="CC446" i="23" s="1"/>
  <c r="BY446" i="23"/>
  <c r="BX448" i="23"/>
  <c r="CB448" i="23" s="1"/>
  <c r="CC448" i="23" s="1"/>
  <c r="BY448" i="23"/>
  <c r="BX449" i="23"/>
  <c r="CB449" i="23" s="1"/>
  <c r="CC449" i="23" s="1"/>
  <c r="BY449" i="23"/>
  <c r="BX450" i="23"/>
  <c r="CB450" i="23" s="1"/>
  <c r="CC450" i="23" s="1"/>
  <c r="BY450" i="23"/>
  <c r="BX451" i="23"/>
  <c r="CB451" i="23" s="1"/>
  <c r="CC451" i="23" s="1"/>
  <c r="BY451" i="23"/>
  <c r="BX452" i="23"/>
  <c r="CB452" i="23" s="1"/>
  <c r="CC452" i="23" s="1"/>
  <c r="BY452" i="23"/>
  <c r="BX453" i="23"/>
  <c r="CB453" i="23" s="1"/>
  <c r="CC453" i="23" s="1"/>
  <c r="BY453" i="23"/>
  <c r="BX454" i="23"/>
  <c r="CB454" i="23" s="1"/>
  <c r="CC454" i="23" s="1"/>
  <c r="BY454" i="23"/>
  <c r="BX455" i="23"/>
  <c r="CB455" i="23" s="1"/>
  <c r="CC455" i="23" s="1"/>
  <c r="BY455" i="23"/>
  <c r="BX456" i="23"/>
  <c r="CB456" i="23" s="1"/>
  <c r="CC456" i="23" s="1"/>
  <c r="BY456" i="23"/>
  <c r="BX457" i="23"/>
  <c r="CB457" i="23" s="1"/>
  <c r="CC457" i="23" s="1"/>
  <c r="BY457" i="23"/>
  <c r="BX458" i="23"/>
  <c r="CB458" i="23" s="1"/>
  <c r="CC458" i="23" s="1"/>
  <c r="BY458" i="23"/>
  <c r="BX460" i="23"/>
  <c r="CB460" i="23" s="1"/>
  <c r="CC460" i="23" s="1"/>
  <c r="BY460" i="23"/>
  <c r="BX461" i="23"/>
  <c r="CB461" i="23" s="1"/>
  <c r="CC461" i="23" s="1"/>
  <c r="BY461" i="23"/>
  <c r="BX462" i="23"/>
  <c r="CB462" i="23" s="1"/>
  <c r="CC462" i="23" s="1"/>
  <c r="BY462" i="23"/>
  <c r="BX463" i="23"/>
  <c r="CB463" i="23" s="1"/>
  <c r="CC463" i="23" s="1"/>
  <c r="BY463" i="23"/>
  <c r="BX464" i="23"/>
  <c r="CB464" i="23" s="1"/>
  <c r="CC464" i="23" s="1"/>
  <c r="BY464" i="23"/>
  <c r="BX465" i="23"/>
  <c r="CB465" i="23" s="1"/>
  <c r="CC465" i="23" s="1"/>
  <c r="BY465" i="23"/>
  <c r="BX466" i="23"/>
  <c r="CB466" i="23" s="1"/>
  <c r="CC466" i="23" s="1"/>
  <c r="BY466" i="23"/>
  <c r="BX467" i="23"/>
  <c r="CB467" i="23" s="1"/>
  <c r="CC467" i="23" s="1"/>
  <c r="BY467" i="23"/>
  <c r="BX468" i="23"/>
  <c r="CB468" i="23" s="1"/>
  <c r="CC468" i="23" s="1"/>
  <c r="BY468" i="23"/>
  <c r="BX470" i="23"/>
  <c r="CB470" i="23" s="1"/>
  <c r="CC470" i="23" s="1"/>
  <c r="BY470" i="23"/>
  <c r="BX472" i="23"/>
  <c r="CB472" i="23" s="1"/>
  <c r="CC472" i="23" s="1"/>
  <c r="BY472" i="23"/>
  <c r="BX473" i="23"/>
  <c r="CB473" i="23" s="1"/>
  <c r="CC473" i="23" s="1"/>
  <c r="BY473" i="23"/>
  <c r="BX474" i="23"/>
  <c r="CB474" i="23" s="1"/>
  <c r="CC474" i="23" s="1"/>
  <c r="BY474" i="23"/>
  <c r="BX475" i="23"/>
  <c r="CB475" i="23" s="1"/>
  <c r="CC475" i="23" s="1"/>
  <c r="BY475" i="23"/>
  <c r="BX476" i="23"/>
  <c r="CB476" i="23" s="1"/>
  <c r="CC476" i="23" s="1"/>
  <c r="BY476" i="23"/>
  <c r="BX477" i="23"/>
  <c r="CB477" i="23" s="1"/>
  <c r="CC477" i="23" s="1"/>
  <c r="BY477" i="23"/>
  <c r="BX478" i="23"/>
  <c r="CB478" i="23" s="1"/>
  <c r="CC478" i="23" s="1"/>
  <c r="BY478" i="23"/>
  <c r="BX479" i="23"/>
  <c r="CB479" i="23" s="1"/>
  <c r="CC479" i="23" s="1"/>
  <c r="BY479" i="23"/>
  <c r="BX480" i="23"/>
  <c r="CB480" i="23" s="1"/>
  <c r="CC480" i="23" s="1"/>
  <c r="BY480" i="23"/>
  <c r="BX481" i="23"/>
  <c r="CB481" i="23" s="1"/>
  <c r="CC481" i="23" s="1"/>
  <c r="BY481" i="23"/>
  <c r="BX482" i="23"/>
  <c r="CB482" i="23" s="1"/>
  <c r="CC482" i="23" s="1"/>
  <c r="BY482" i="23"/>
  <c r="BX483" i="23"/>
  <c r="CB483" i="23" s="1"/>
  <c r="CC483" i="23" s="1"/>
  <c r="BY483" i="23"/>
  <c r="BX484" i="23"/>
  <c r="CB484" i="23" s="1"/>
  <c r="CC484" i="23" s="1"/>
  <c r="BY484" i="23"/>
  <c r="BX485" i="23"/>
  <c r="CB485" i="23" s="1"/>
  <c r="CC485" i="23" s="1"/>
  <c r="BY485" i="23"/>
  <c r="BX486" i="23"/>
  <c r="CB486" i="23" s="1"/>
  <c r="CC486" i="23" s="1"/>
  <c r="BY486" i="23"/>
  <c r="BX487" i="23"/>
  <c r="CB487" i="23" s="1"/>
  <c r="CC487" i="23" s="1"/>
  <c r="BY487" i="23"/>
  <c r="BX488" i="23"/>
  <c r="CB488" i="23" s="1"/>
  <c r="CC488" i="23" s="1"/>
  <c r="BY488" i="23"/>
  <c r="BX490" i="23"/>
  <c r="CB490" i="23" s="1"/>
  <c r="CC490" i="23" s="1"/>
  <c r="BY490" i="23"/>
  <c r="BX491" i="23"/>
  <c r="CB491" i="23" s="1"/>
  <c r="CC491" i="23" s="1"/>
  <c r="BY491" i="23"/>
  <c r="BX492" i="23"/>
  <c r="CB492" i="23" s="1"/>
  <c r="CC492" i="23" s="1"/>
  <c r="BY492" i="23"/>
  <c r="BX493" i="23"/>
  <c r="CB493" i="23" s="1"/>
  <c r="CC493" i="23" s="1"/>
  <c r="BY493" i="23"/>
  <c r="BX496" i="23"/>
  <c r="CB496" i="23" s="1"/>
  <c r="CC496" i="23" s="1"/>
  <c r="BY496" i="23"/>
  <c r="BX497" i="23"/>
  <c r="CB497" i="23" s="1"/>
  <c r="CC497" i="23" s="1"/>
  <c r="BY497" i="23"/>
  <c r="BX498" i="23"/>
  <c r="CB498" i="23" s="1"/>
  <c r="CC498" i="23" s="1"/>
  <c r="BY498" i="23"/>
  <c r="BX499" i="23"/>
  <c r="CB499" i="23" s="1"/>
  <c r="CC499" i="23" s="1"/>
  <c r="BY499" i="23"/>
  <c r="BX500" i="23"/>
  <c r="CB500" i="23" s="1"/>
  <c r="CC500" i="23" s="1"/>
  <c r="BY500" i="23"/>
  <c r="BX502" i="23"/>
  <c r="CB502" i="23" s="1"/>
  <c r="CC502" i="23" s="1"/>
  <c r="BY502" i="23"/>
  <c r="BX503" i="23"/>
  <c r="CB503" i="23" s="1"/>
  <c r="CC503" i="23" s="1"/>
  <c r="BY503" i="23"/>
  <c r="BX504" i="23"/>
  <c r="CB504" i="23" s="1"/>
  <c r="CC504" i="23" s="1"/>
  <c r="BY504" i="23"/>
  <c r="BX506" i="23"/>
  <c r="CB506" i="23" s="1"/>
  <c r="CC506" i="23" s="1"/>
  <c r="BY506" i="23"/>
  <c r="BX507" i="23"/>
  <c r="CB507" i="23" s="1"/>
  <c r="CC507" i="23" s="1"/>
  <c r="BY507" i="23"/>
  <c r="BX509" i="23"/>
  <c r="CB509" i="23" s="1"/>
  <c r="CC509" i="23" s="1"/>
  <c r="BY509" i="23"/>
  <c r="BX510" i="23"/>
  <c r="CB510" i="23" s="1"/>
  <c r="CC510" i="23" s="1"/>
  <c r="BY510" i="23"/>
  <c r="BX511" i="23"/>
  <c r="CB511" i="23" s="1"/>
  <c r="CC511" i="23" s="1"/>
  <c r="BY511" i="23"/>
  <c r="BX513" i="23"/>
  <c r="CB513" i="23" s="1"/>
  <c r="CC513" i="23" s="1"/>
  <c r="BY513" i="23"/>
  <c r="BX514" i="23"/>
  <c r="CB514" i="23" s="1"/>
  <c r="CC514" i="23" s="1"/>
  <c r="BY514" i="23"/>
  <c r="BX515" i="23"/>
  <c r="CB515" i="23" s="1"/>
  <c r="CC515" i="23" s="1"/>
  <c r="BY515" i="23"/>
  <c r="BX516" i="23"/>
  <c r="CB516" i="23" s="1"/>
  <c r="CC516" i="23" s="1"/>
  <c r="BY516" i="23"/>
  <c r="BX517" i="23"/>
  <c r="CB517" i="23" s="1"/>
  <c r="CC517" i="23" s="1"/>
  <c r="BY517" i="23"/>
  <c r="BX518" i="23"/>
  <c r="CB518" i="23" s="1"/>
  <c r="CC518" i="23" s="1"/>
  <c r="BY518" i="23"/>
  <c r="BX520" i="23"/>
  <c r="CB520" i="23" s="1"/>
  <c r="CC520" i="23" s="1"/>
  <c r="BY520" i="23"/>
  <c r="BX521" i="23"/>
  <c r="CB521" i="23" s="1"/>
  <c r="CC521" i="23" s="1"/>
  <c r="BY521" i="23"/>
  <c r="BX523" i="23"/>
  <c r="CB523" i="23" s="1"/>
  <c r="CC523" i="23" s="1"/>
  <c r="BY523" i="23"/>
  <c r="BX524" i="23"/>
  <c r="CB524" i="23" s="1"/>
  <c r="CC524" i="23" s="1"/>
  <c r="BY524" i="23"/>
  <c r="BX525" i="23"/>
  <c r="CB525" i="23" s="1"/>
  <c r="CC525" i="23" s="1"/>
  <c r="BY525" i="23"/>
  <c r="BX526" i="23"/>
  <c r="CB526" i="23" s="1"/>
  <c r="CC526" i="23" s="1"/>
  <c r="BY526" i="23"/>
  <c r="BX527" i="23"/>
  <c r="CB527" i="23" s="1"/>
  <c r="CC527" i="23" s="1"/>
  <c r="BY527" i="23"/>
  <c r="BX528" i="23"/>
  <c r="CB528" i="23" s="1"/>
  <c r="CC528" i="23" s="1"/>
  <c r="BY528" i="23"/>
  <c r="BX529" i="23"/>
  <c r="CB529" i="23" s="1"/>
  <c r="CC529" i="23" s="1"/>
  <c r="BY529" i="23"/>
  <c r="BX530" i="23"/>
  <c r="CB530" i="23" s="1"/>
  <c r="CC530" i="23" s="1"/>
  <c r="BY530" i="23"/>
  <c r="BX531" i="23"/>
  <c r="CB531" i="23" s="1"/>
  <c r="CC531" i="23" s="1"/>
  <c r="BY531" i="23"/>
  <c r="BX532" i="23"/>
  <c r="CB532" i="23" s="1"/>
  <c r="CC532" i="23" s="1"/>
  <c r="BY532" i="23"/>
  <c r="BX533" i="23"/>
  <c r="CB533" i="23" s="1"/>
  <c r="CC533" i="23" s="1"/>
  <c r="BY533" i="23"/>
  <c r="BX534" i="23"/>
  <c r="CB534" i="23" s="1"/>
  <c r="CC534" i="23" s="1"/>
  <c r="BY534" i="23"/>
  <c r="BX535" i="23"/>
  <c r="CB535" i="23" s="1"/>
  <c r="CC535" i="23" s="1"/>
  <c r="BY535" i="23"/>
  <c r="BX536" i="23"/>
  <c r="CB536" i="23" s="1"/>
  <c r="CC536" i="23" s="1"/>
  <c r="BY536" i="23"/>
  <c r="BX537" i="23"/>
  <c r="CB537" i="23" s="1"/>
  <c r="CC537" i="23" s="1"/>
  <c r="BY537" i="23"/>
  <c r="BX540" i="23"/>
  <c r="CB540" i="23" s="1"/>
  <c r="CC540" i="23" s="1"/>
  <c r="BY540" i="23"/>
  <c r="BX541" i="23"/>
  <c r="CB541" i="23" s="1"/>
  <c r="CC541" i="23" s="1"/>
  <c r="BY541" i="23"/>
  <c r="BX542" i="23"/>
  <c r="CB542" i="23" s="1"/>
  <c r="CC542" i="23" s="1"/>
  <c r="BY542" i="23"/>
  <c r="BX543" i="23"/>
  <c r="CB543" i="23" s="1"/>
  <c r="CC543" i="23" s="1"/>
  <c r="BY543" i="23"/>
  <c r="BX545" i="23"/>
  <c r="CB545" i="23" s="1"/>
  <c r="CC545" i="23" s="1"/>
  <c r="BY545" i="23"/>
  <c r="BX547" i="23"/>
  <c r="CB547" i="23" s="1"/>
  <c r="CC547" i="23" s="1"/>
  <c r="BY547" i="23"/>
  <c r="BY29" i="23"/>
  <c r="BX29" i="23"/>
  <c r="CB29" i="23" s="1"/>
  <c r="BY548" i="23" l="1"/>
  <c r="BA548" i="23" l="1"/>
  <c r="AW548" i="23"/>
  <c r="AC548" i="23"/>
  <c r="Y548" i="23" l="1"/>
  <c r="U548" i="23"/>
  <c r="BP32" i="23"/>
  <c r="BP33" i="23"/>
  <c r="BP34" i="23"/>
  <c r="BP39" i="23"/>
  <c r="BP40" i="23"/>
  <c r="BP41" i="23"/>
  <c r="BP43" i="23"/>
  <c r="BP44" i="23"/>
  <c r="BP45" i="23"/>
  <c r="BP50" i="23"/>
  <c r="BP51" i="23"/>
  <c r="BP52" i="23"/>
  <c r="BP53" i="23"/>
  <c r="BP54" i="23"/>
  <c r="BP55" i="23"/>
  <c r="BP56" i="23"/>
  <c r="BP57" i="23"/>
  <c r="BP58" i="23"/>
  <c r="BP60" i="23"/>
  <c r="BP61" i="23"/>
  <c r="BP62" i="23"/>
  <c r="BP63" i="23"/>
  <c r="BP64" i="23"/>
  <c r="BP66" i="23"/>
  <c r="BP67" i="23"/>
  <c r="BP68" i="23"/>
  <c r="BP69" i="23"/>
  <c r="BP70" i="23"/>
  <c r="BP71" i="23"/>
  <c r="BP74" i="23"/>
  <c r="BP75" i="23"/>
  <c r="BP76" i="23"/>
  <c r="BP77" i="23"/>
  <c r="BP78" i="23"/>
  <c r="BP81" i="23"/>
  <c r="BP82" i="23"/>
  <c r="BP83" i="23"/>
  <c r="BP85" i="23"/>
  <c r="BP87" i="23"/>
  <c r="BP89" i="23"/>
  <c r="BP90" i="23"/>
  <c r="BP91" i="23"/>
  <c r="BP92" i="23"/>
  <c r="BP94" i="23"/>
  <c r="BP95" i="23"/>
  <c r="BP96" i="23"/>
  <c r="BP97" i="23"/>
  <c r="BP98" i="23"/>
  <c r="BP99" i="23"/>
  <c r="BP121" i="23"/>
  <c r="BP123" i="23"/>
  <c r="BP124" i="23"/>
  <c r="BP125" i="23"/>
  <c r="BP126" i="23"/>
  <c r="BP127" i="23"/>
  <c r="BP128" i="23"/>
  <c r="BP129" i="23"/>
  <c r="BP131" i="23"/>
  <c r="BP139" i="23"/>
  <c r="BP140" i="23"/>
  <c r="BP141" i="23"/>
  <c r="BP142" i="23"/>
  <c r="BP144" i="23"/>
  <c r="BP145" i="23"/>
  <c r="BP146" i="23"/>
  <c r="BP148" i="23"/>
  <c r="BR148" i="23" s="1"/>
  <c r="BP149" i="23"/>
  <c r="BP150" i="23"/>
  <c r="BP151" i="23"/>
  <c r="BP152" i="23"/>
  <c r="BP154" i="23"/>
  <c r="BP155" i="23"/>
  <c r="BP157" i="23"/>
  <c r="BP158" i="23"/>
  <c r="BP159" i="23"/>
  <c r="BP160" i="23"/>
  <c r="BP161" i="23"/>
  <c r="BP162" i="23"/>
  <c r="BP163" i="23"/>
  <c r="BP164" i="23"/>
  <c r="BP165" i="23"/>
  <c r="BP166" i="23"/>
  <c r="BP167" i="23"/>
  <c r="BP168" i="23"/>
  <c r="BP169" i="23"/>
  <c r="BP170" i="23"/>
  <c r="BP171" i="23"/>
  <c r="BP172" i="23"/>
  <c r="BP173" i="23"/>
  <c r="BP175" i="23"/>
  <c r="BP176" i="23"/>
  <c r="BP177" i="23"/>
  <c r="BP179" i="23"/>
  <c r="BP180" i="23"/>
  <c r="BP181" i="23"/>
  <c r="BP182" i="23"/>
  <c r="BP184" i="23"/>
  <c r="BP185" i="23"/>
  <c r="BP186" i="23"/>
  <c r="BP187" i="23"/>
  <c r="BP188" i="23"/>
  <c r="BP189" i="23"/>
  <c r="BP190" i="23"/>
  <c r="BP191" i="23"/>
  <c r="BP193" i="23"/>
  <c r="BP198" i="23"/>
  <c r="BP200" i="23"/>
  <c r="BP201" i="23"/>
  <c r="BP202" i="23"/>
  <c r="BP203" i="23"/>
  <c r="BP204" i="23"/>
  <c r="BP205" i="23"/>
  <c r="BP206" i="23"/>
  <c r="BP207" i="23"/>
  <c r="BP209" i="23"/>
  <c r="BP210" i="23"/>
  <c r="BP212" i="23"/>
  <c r="BP214" i="23"/>
  <c r="BP215" i="23"/>
  <c r="BP216" i="23"/>
  <c r="BP217" i="23"/>
  <c r="BP218" i="23"/>
  <c r="BP219" i="23"/>
  <c r="BP220" i="23"/>
  <c r="BP221" i="23"/>
  <c r="BP222" i="23"/>
  <c r="BP223" i="23"/>
  <c r="BP224" i="23"/>
  <c r="BP226" i="23"/>
  <c r="BP227" i="23"/>
  <c r="BP228" i="23"/>
  <c r="BP229" i="23"/>
  <c r="BP230" i="23"/>
  <c r="BP231" i="23"/>
  <c r="BP233" i="23"/>
  <c r="BR233" i="23" s="1"/>
  <c r="BP235" i="23"/>
  <c r="BP236" i="23"/>
  <c r="BP237" i="23"/>
  <c r="BP238" i="23"/>
  <c r="BP239" i="23"/>
  <c r="BP240" i="23"/>
  <c r="BP241" i="23"/>
  <c r="BP242" i="23"/>
  <c r="BP244" i="23"/>
  <c r="BP245" i="23"/>
  <c r="BP248" i="23"/>
  <c r="BP249" i="23"/>
  <c r="BP250" i="23"/>
  <c r="BP251" i="23"/>
  <c r="BP252" i="23"/>
  <c r="BP253" i="23"/>
  <c r="BP254" i="23"/>
  <c r="BP255" i="23"/>
  <c r="BP256" i="23"/>
  <c r="BP257" i="23"/>
  <c r="BP258" i="23"/>
  <c r="BP259" i="23"/>
  <c r="BP260" i="23"/>
  <c r="BP261" i="23"/>
  <c r="BP262" i="23"/>
  <c r="BP263" i="23"/>
  <c r="BP264" i="23"/>
  <c r="BP265" i="23"/>
  <c r="BP266" i="23"/>
  <c r="BP267" i="23"/>
  <c r="BP268" i="23"/>
  <c r="BP269" i="23"/>
  <c r="BP270" i="23"/>
  <c r="BP271" i="23"/>
  <c r="BP272" i="23"/>
  <c r="BP273" i="23"/>
  <c r="BP274" i="23"/>
  <c r="BP275" i="23"/>
  <c r="BP276" i="23"/>
  <c r="BP277" i="23"/>
  <c r="BP278" i="23"/>
  <c r="BP279" i="23"/>
  <c r="BP280" i="23"/>
  <c r="BP281" i="23"/>
  <c r="BP282" i="23"/>
  <c r="BP283" i="23"/>
  <c r="BP284" i="23"/>
  <c r="BP285" i="23"/>
  <c r="BP286" i="23"/>
  <c r="BP287" i="23"/>
  <c r="BP288" i="23"/>
  <c r="BP289" i="23"/>
  <c r="BP290" i="23"/>
  <c r="BP291" i="23"/>
  <c r="BP292" i="23"/>
  <c r="BP293" i="23"/>
  <c r="BP294" i="23"/>
  <c r="BP295" i="23"/>
  <c r="BP296" i="23"/>
  <c r="BP297" i="23"/>
  <c r="BP298" i="23"/>
  <c r="BP299" i="23"/>
  <c r="BP300" i="23"/>
  <c r="BP301" i="23"/>
  <c r="BP302" i="23"/>
  <c r="BP303" i="23"/>
  <c r="BP304" i="23"/>
  <c r="BP305" i="23"/>
  <c r="BP306" i="23"/>
  <c r="BP307" i="23"/>
  <c r="BP309" i="23"/>
  <c r="BP310" i="23"/>
  <c r="BP311" i="23"/>
  <c r="BP312" i="23"/>
  <c r="BP313" i="23"/>
  <c r="BP314" i="23"/>
  <c r="BP315" i="23"/>
  <c r="BP316" i="23"/>
  <c r="BP319" i="23"/>
  <c r="BP320" i="23"/>
  <c r="BP321" i="23"/>
  <c r="BP322" i="23"/>
  <c r="BP323" i="23"/>
  <c r="BP325" i="23"/>
  <c r="BP326" i="23"/>
  <c r="BP328" i="23"/>
  <c r="BP329" i="23"/>
  <c r="BP330" i="23"/>
  <c r="BP331" i="23"/>
  <c r="BP332" i="23"/>
  <c r="BP333" i="23"/>
  <c r="BP334" i="23"/>
  <c r="BP335" i="23"/>
  <c r="BP336" i="23"/>
  <c r="BP337" i="23"/>
  <c r="BP338" i="23"/>
  <c r="BP339" i="23"/>
  <c r="BP340" i="23"/>
  <c r="BP341" i="23"/>
  <c r="BP342" i="23"/>
  <c r="BP343" i="23"/>
  <c r="BP344" i="23"/>
  <c r="BP345" i="23"/>
  <c r="BP346" i="23"/>
  <c r="BP347" i="23"/>
  <c r="BP348" i="23"/>
  <c r="BP349" i="23"/>
  <c r="BP350" i="23"/>
  <c r="BP351" i="23"/>
  <c r="BP352" i="23"/>
  <c r="BP353" i="23"/>
  <c r="BP354" i="23"/>
  <c r="BP355" i="23"/>
  <c r="BP356" i="23"/>
  <c r="BP357" i="23"/>
  <c r="BP358" i="23"/>
  <c r="BP359" i="23"/>
  <c r="BP360" i="23"/>
  <c r="BP361" i="23"/>
  <c r="BP362" i="23"/>
  <c r="BP363" i="23"/>
  <c r="BP364" i="23"/>
  <c r="BP365" i="23"/>
  <c r="BP366" i="23"/>
  <c r="BP367" i="23"/>
  <c r="BP369" i="23"/>
  <c r="BP370" i="23"/>
  <c r="BP371" i="23"/>
  <c r="BP372" i="23"/>
  <c r="BP373" i="23"/>
  <c r="BP374" i="23"/>
  <c r="BP375" i="23"/>
  <c r="BP376" i="23"/>
  <c r="BP377" i="23"/>
  <c r="BP378" i="23"/>
  <c r="BP379" i="23"/>
  <c r="BP380" i="23"/>
  <c r="BP381" i="23"/>
  <c r="BP382" i="23"/>
  <c r="BP383" i="23"/>
  <c r="BP384" i="23"/>
  <c r="BP385" i="23"/>
  <c r="BP386" i="23"/>
  <c r="BP387" i="23"/>
  <c r="BP388" i="23"/>
  <c r="BP389" i="23"/>
  <c r="BP390" i="23"/>
  <c r="BP391" i="23"/>
  <c r="BP392" i="23"/>
  <c r="BP393" i="23"/>
  <c r="BP394" i="23"/>
  <c r="BP395" i="23"/>
  <c r="BP396" i="23"/>
  <c r="BP398" i="23"/>
  <c r="BP399" i="23"/>
  <c r="BP400" i="23"/>
  <c r="BP401" i="23"/>
  <c r="BP402" i="23"/>
  <c r="BP403" i="23"/>
  <c r="BP404" i="23"/>
  <c r="BP406" i="23"/>
  <c r="BP407" i="23"/>
  <c r="BP408" i="23"/>
  <c r="BP409" i="23"/>
  <c r="BP410" i="23"/>
  <c r="BP411" i="23"/>
  <c r="BP412" i="23"/>
  <c r="BP413" i="23"/>
  <c r="BP414" i="23"/>
  <c r="BP415" i="23"/>
  <c r="BP416" i="23"/>
  <c r="BP417" i="23"/>
  <c r="BP418" i="23"/>
  <c r="BP419" i="23"/>
  <c r="BP420" i="23"/>
  <c r="BP421" i="23"/>
  <c r="BP422" i="23"/>
  <c r="BP425" i="23"/>
  <c r="BP426" i="23"/>
  <c r="BP427" i="23"/>
  <c r="BP428" i="23"/>
  <c r="BP430" i="23"/>
  <c r="BP431" i="23"/>
  <c r="BP432" i="23"/>
  <c r="BP433" i="23"/>
  <c r="BP434" i="23"/>
  <c r="BP435" i="23"/>
  <c r="BP436" i="23"/>
  <c r="BP437" i="23"/>
  <c r="BP438" i="23"/>
  <c r="BP439" i="23"/>
  <c r="BP440" i="23"/>
  <c r="BP441" i="23"/>
  <c r="BP442" i="23"/>
  <c r="BP443" i="23"/>
  <c r="BP444" i="23"/>
  <c r="BP445" i="23"/>
  <c r="BP446" i="23"/>
  <c r="BP448" i="23"/>
  <c r="BP449" i="23"/>
  <c r="BP450" i="23"/>
  <c r="BP451" i="23"/>
  <c r="BP452" i="23"/>
  <c r="BP453" i="23"/>
  <c r="BP454" i="23"/>
  <c r="BP455" i="23"/>
  <c r="BP456" i="23"/>
  <c r="BP457" i="23"/>
  <c r="BP458" i="23"/>
  <c r="BP460" i="23"/>
  <c r="BP461" i="23"/>
  <c r="BP462" i="23"/>
  <c r="BP463" i="23"/>
  <c r="BP464" i="23"/>
  <c r="BP465" i="23"/>
  <c r="BP466" i="23"/>
  <c r="BP467" i="23"/>
  <c r="BP468" i="23"/>
  <c r="BP470" i="23"/>
  <c r="BP472" i="23"/>
  <c r="BP473" i="23"/>
  <c r="BP474" i="23"/>
  <c r="BP475" i="23"/>
  <c r="BP476" i="23"/>
  <c r="BP477" i="23"/>
  <c r="BP478" i="23"/>
  <c r="BP479" i="23"/>
  <c r="BP480" i="23"/>
  <c r="BP481" i="23"/>
  <c r="BP482" i="23"/>
  <c r="BP483" i="23"/>
  <c r="BP484" i="23"/>
  <c r="BP485" i="23"/>
  <c r="BP486" i="23"/>
  <c r="BP487" i="23"/>
  <c r="BP488" i="23"/>
  <c r="BP490" i="23"/>
  <c r="BP491" i="23"/>
  <c r="BP492" i="23"/>
  <c r="BP493" i="23"/>
  <c r="BP496" i="23"/>
  <c r="BP497" i="23"/>
  <c r="BP498" i="23"/>
  <c r="BP499" i="23"/>
  <c r="BP500" i="23"/>
  <c r="BP502" i="23"/>
  <c r="BP503" i="23"/>
  <c r="BP504" i="23"/>
  <c r="BP506" i="23"/>
  <c r="BP507" i="23"/>
  <c r="BP509" i="23"/>
  <c r="BP510" i="23"/>
  <c r="BP511" i="23"/>
  <c r="BP513" i="23"/>
  <c r="BP514" i="23"/>
  <c r="BP515" i="23"/>
  <c r="BP516" i="23"/>
  <c r="BP517" i="23"/>
  <c r="BP518" i="23"/>
  <c r="BP520" i="23"/>
  <c r="BP521" i="23"/>
  <c r="BP523" i="23"/>
  <c r="BP524" i="23"/>
  <c r="BP525" i="23"/>
  <c r="BP526" i="23"/>
  <c r="BP527" i="23"/>
  <c r="BP528" i="23"/>
  <c r="BP529" i="23"/>
  <c r="BP530" i="23"/>
  <c r="BP531" i="23"/>
  <c r="BP532" i="23"/>
  <c r="BP533" i="23"/>
  <c r="BP534" i="23"/>
  <c r="BP535" i="23"/>
  <c r="BP536" i="23"/>
  <c r="BP537" i="23"/>
  <c r="BP540" i="23"/>
  <c r="BP541" i="23"/>
  <c r="BP542" i="23"/>
  <c r="BP543" i="23"/>
  <c r="BP545" i="23"/>
  <c r="BP547" i="23"/>
  <c r="BP29" i="23"/>
  <c r="BQ70" i="23"/>
  <c r="BQ90" i="23"/>
  <c r="BQ91" i="23"/>
  <c r="BQ92" i="23"/>
  <c r="BQ94" i="23"/>
  <c r="BQ95" i="23"/>
  <c r="BQ96" i="23"/>
  <c r="BQ97" i="23"/>
  <c r="BQ99" i="23"/>
  <c r="BQ121" i="23"/>
  <c r="BQ123" i="23"/>
  <c r="BQ124" i="23"/>
  <c r="BQ125" i="23"/>
  <c r="BQ126" i="23"/>
  <c r="BQ127" i="23"/>
  <c r="BQ129" i="23"/>
  <c r="BQ131" i="23"/>
  <c r="BQ139" i="23"/>
  <c r="BQ140" i="23"/>
  <c r="BQ142" i="23"/>
  <c r="BQ144" i="23"/>
  <c r="BQ145" i="23"/>
  <c r="BQ146" i="23"/>
  <c r="BQ148" i="23"/>
  <c r="BQ149" i="23"/>
  <c r="BQ150" i="23"/>
  <c r="BQ151" i="23"/>
  <c r="BQ152" i="23"/>
  <c r="BQ154" i="23"/>
  <c r="BQ157" i="23"/>
  <c r="BQ158" i="23"/>
  <c r="BQ159" i="23"/>
  <c r="BQ160" i="23"/>
  <c r="BQ161" i="23"/>
  <c r="BQ162" i="23"/>
  <c r="BQ163" i="23"/>
  <c r="BQ164" i="23"/>
  <c r="BQ166" i="23"/>
  <c r="BQ167" i="23"/>
  <c r="BQ170" i="23"/>
  <c r="BQ171" i="23"/>
  <c r="BQ173" i="23"/>
  <c r="BQ175" i="23"/>
  <c r="BQ176" i="23"/>
  <c r="BQ179" i="23"/>
  <c r="BQ180" i="23"/>
  <c r="BQ181" i="23"/>
  <c r="BQ182" i="23"/>
  <c r="BQ184" i="23"/>
  <c r="BQ185" i="23"/>
  <c r="BQ186" i="23"/>
  <c r="BQ187" i="23"/>
  <c r="BQ188" i="23"/>
  <c r="BQ189" i="23"/>
  <c r="BQ190" i="23"/>
  <c r="BQ191" i="23"/>
  <c r="BQ193" i="23"/>
  <c r="BQ196" i="23"/>
  <c r="BQ197" i="23"/>
  <c r="BQ198" i="23"/>
  <c r="BQ200" i="23"/>
  <c r="BQ201" i="23"/>
  <c r="BQ202" i="23"/>
  <c r="BQ203" i="23"/>
  <c r="BQ204" i="23"/>
  <c r="BQ205" i="23"/>
  <c r="BQ206" i="23"/>
  <c r="BQ207" i="23"/>
  <c r="BQ209" i="23"/>
  <c r="BQ210" i="23"/>
  <c r="BQ212" i="23"/>
  <c r="BQ214" i="23"/>
  <c r="BQ215" i="23"/>
  <c r="BQ217" i="23"/>
  <c r="BQ218" i="23"/>
  <c r="BQ219" i="23"/>
  <c r="BQ220" i="23"/>
  <c r="BQ221" i="23"/>
  <c r="BQ223" i="23"/>
  <c r="BQ224" i="23"/>
  <c r="BQ226" i="23"/>
  <c r="BQ227" i="23"/>
  <c r="BQ229" i="23"/>
  <c r="BQ231" i="23"/>
  <c r="BQ233" i="23"/>
  <c r="BQ235" i="23"/>
  <c r="BQ237" i="23"/>
  <c r="BQ238" i="23"/>
  <c r="BQ240" i="23"/>
  <c r="BQ241" i="23"/>
  <c r="BQ242" i="23"/>
  <c r="BQ244" i="23"/>
  <c r="BQ245" i="23"/>
  <c r="BQ248" i="23"/>
  <c r="BQ249" i="23"/>
  <c r="BQ250" i="23"/>
  <c r="BQ251" i="23"/>
  <c r="BQ253" i="23"/>
  <c r="BQ254" i="23"/>
  <c r="BQ255" i="23"/>
  <c r="BQ256" i="23"/>
  <c r="BQ257" i="23"/>
  <c r="BQ258" i="23"/>
  <c r="BQ259" i="23"/>
  <c r="BQ260" i="23"/>
  <c r="BQ261" i="23"/>
  <c r="BQ262" i="23"/>
  <c r="BQ263" i="23"/>
  <c r="BQ264" i="23"/>
  <c r="BQ265" i="23"/>
  <c r="BQ266" i="23"/>
  <c r="BQ268" i="23"/>
  <c r="BQ269" i="23"/>
  <c r="BQ270" i="23"/>
  <c r="BQ271" i="23"/>
  <c r="BQ272" i="23"/>
  <c r="BQ273" i="23"/>
  <c r="BQ274" i="23"/>
  <c r="BQ275" i="23"/>
  <c r="BQ277" i="23"/>
  <c r="BQ278" i="23"/>
  <c r="BQ279" i="23"/>
  <c r="BQ280" i="23"/>
  <c r="BQ281" i="23"/>
  <c r="BQ282" i="23"/>
  <c r="BQ283" i="23"/>
  <c r="BQ284" i="23"/>
  <c r="BQ285" i="23"/>
  <c r="BQ288" i="23"/>
  <c r="BQ289" i="23"/>
  <c r="BQ290" i="23"/>
  <c r="BQ292" i="23"/>
  <c r="BQ293" i="23"/>
  <c r="BQ294" i="23"/>
  <c r="BQ295" i="23"/>
  <c r="BQ296" i="23"/>
  <c r="BQ297" i="23"/>
  <c r="BQ298" i="23"/>
  <c r="BQ299" i="23"/>
  <c r="BQ300" i="23"/>
  <c r="BQ301" i="23"/>
  <c r="BQ302" i="23"/>
  <c r="BQ303" i="23"/>
  <c r="BQ304" i="23"/>
  <c r="BQ305" i="23"/>
  <c r="BQ307" i="23"/>
  <c r="BQ309" i="23"/>
  <c r="BQ310" i="23"/>
  <c r="BQ311" i="23"/>
  <c r="BQ312" i="23"/>
  <c r="BQ313" i="23"/>
  <c r="BQ315" i="23"/>
  <c r="BQ316" i="23"/>
  <c r="BQ319" i="23"/>
  <c r="BQ321" i="23"/>
  <c r="BQ323" i="23"/>
  <c r="BQ325" i="23"/>
  <c r="BQ328" i="23"/>
  <c r="BQ329" i="23"/>
  <c r="BQ330" i="23"/>
  <c r="BQ331" i="23"/>
  <c r="BQ333" i="23"/>
  <c r="BQ334" i="23"/>
  <c r="BQ335" i="23"/>
  <c r="BQ336" i="23"/>
  <c r="BQ337" i="23"/>
  <c r="BQ338" i="23"/>
  <c r="BQ339" i="23"/>
  <c r="BQ340" i="23"/>
  <c r="BQ343" i="23"/>
  <c r="BQ344" i="23"/>
  <c r="BQ345" i="23"/>
  <c r="BQ346" i="23"/>
  <c r="BQ347" i="23"/>
  <c r="BQ348" i="23"/>
  <c r="BQ349" i="23"/>
  <c r="BQ350" i="23"/>
  <c r="BQ352" i="23"/>
  <c r="BQ353" i="23"/>
  <c r="BQ354" i="23"/>
  <c r="BQ355" i="23"/>
  <c r="BQ356" i="23"/>
  <c r="BQ357" i="23"/>
  <c r="BQ358" i="23"/>
  <c r="BQ359" i="23"/>
  <c r="BQ360" i="23"/>
  <c r="BQ361" i="23"/>
  <c r="BQ362" i="23"/>
  <c r="BQ364" i="23"/>
  <c r="BQ365" i="23"/>
  <c r="BQ366" i="23"/>
  <c r="BQ367" i="23"/>
  <c r="BQ369" i="23"/>
  <c r="BQ370" i="23"/>
  <c r="BQ371" i="23"/>
  <c r="BQ372" i="23"/>
  <c r="BQ373" i="23"/>
  <c r="BQ374" i="23"/>
  <c r="BQ376" i="23"/>
  <c r="BQ377" i="23"/>
  <c r="BQ378" i="23"/>
  <c r="BQ379" i="23"/>
  <c r="BQ380" i="23"/>
  <c r="BQ382" i="23"/>
  <c r="BQ383" i="23"/>
  <c r="BQ384" i="23"/>
  <c r="BQ386" i="23"/>
  <c r="BQ387" i="23"/>
  <c r="BQ389" i="23"/>
  <c r="BQ390" i="23"/>
  <c r="BQ392" i="23"/>
  <c r="BQ393" i="23"/>
  <c r="BQ396" i="23"/>
  <c r="BQ398" i="23"/>
  <c r="BQ399" i="23"/>
  <c r="BQ401" i="23"/>
  <c r="BQ402" i="23"/>
  <c r="BQ403" i="23"/>
  <c r="BQ404" i="23"/>
  <c r="BQ406" i="23"/>
  <c r="BQ407" i="23"/>
  <c r="BQ409" i="23"/>
  <c r="BQ410" i="23"/>
  <c r="BQ411" i="23"/>
  <c r="BQ413" i="23"/>
  <c r="BQ414" i="23"/>
  <c r="BQ416" i="23"/>
  <c r="BQ417" i="23"/>
  <c r="BQ419" i="23"/>
  <c r="BQ420" i="23"/>
  <c r="BQ421" i="23"/>
  <c r="BQ422" i="23"/>
  <c r="BQ425" i="23"/>
  <c r="BQ426" i="23"/>
  <c r="BQ428" i="23"/>
  <c r="BQ430" i="23"/>
  <c r="BQ432" i="23"/>
  <c r="BQ433" i="23"/>
  <c r="BQ434" i="23"/>
  <c r="BQ435" i="23"/>
  <c r="BQ436" i="23"/>
  <c r="BQ437" i="23"/>
  <c r="BQ438" i="23"/>
  <c r="BQ439" i="23"/>
  <c r="BQ440" i="23"/>
  <c r="BQ441" i="23"/>
  <c r="BQ444" i="23"/>
  <c r="BQ445" i="23"/>
  <c r="BQ446" i="23"/>
  <c r="BQ448" i="23"/>
  <c r="BQ449" i="23"/>
  <c r="BQ451" i="23"/>
  <c r="BQ452" i="23"/>
  <c r="BQ453" i="23"/>
  <c r="BQ454" i="23"/>
  <c r="BQ455" i="23"/>
  <c r="BQ456" i="23"/>
  <c r="BQ457" i="23"/>
  <c r="BQ463" i="23"/>
  <c r="BQ464" i="23"/>
  <c r="BQ465" i="23"/>
  <c r="BQ467" i="23"/>
  <c r="BQ470" i="23"/>
  <c r="BQ473" i="23"/>
  <c r="BQ474" i="23"/>
  <c r="BQ475" i="23"/>
  <c r="BQ476" i="23"/>
  <c r="BQ477" i="23"/>
  <c r="BQ479" i="23"/>
  <c r="BQ480" i="23"/>
  <c r="BQ481" i="23"/>
  <c r="BQ482" i="23"/>
  <c r="BQ486" i="23"/>
  <c r="BQ487" i="23"/>
  <c r="BQ490" i="23"/>
  <c r="BQ491" i="23"/>
  <c r="BQ492" i="23"/>
  <c r="BQ493" i="23"/>
  <c r="BQ496" i="23"/>
  <c r="BQ498" i="23"/>
  <c r="BQ499" i="23"/>
  <c r="BQ500" i="23"/>
  <c r="BQ502" i="23"/>
  <c r="BQ504" i="23"/>
  <c r="BQ506" i="23"/>
  <c r="BQ507" i="23"/>
  <c r="BQ509" i="23"/>
  <c r="BQ513" i="23"/>
  <c r="BQ514" i="23"/>
  <c r="BQ515" i="23"/>
  <c r="BQ516" i="23"/>
  <c r="BQ517" i="23"/>
  <c r="BQ518" i="23"/>
  <c r="BQ520" i="23"/>
  <c r="BQ521" i="23"/>
  <c r="BQ524" i="23"/>
  <c r="BQ525" i="23"/>
  <c r="BQ526" i="23"/>
  <c r="BQ527" i="23"/>
  <c r="BQ528" i="23"/>
  <c r="BQ529" i="23"/>
  <c r="BQ530" i="23"/>
  <c r="BQ531" i="23"/>
  <c r="BQ532" i="23"/>
  <c r="BQ534" i="23"/>
  <c r="BQ535" i="23"/>
  <c r="BQ537" i="23"/>
  <c r="BQ540" i="23"/>
  <c r="BQ541" i="23"/>
  <c r="BQ542" i="23"/>
  <c r="BQ543" i="23"/>
  <c r="BQ545" i="23"/>
  <c r="BQ547" i="23"/>
  <c r="AS548" i="23"/>
  <c r="AK548" i="23"/>
  <c r="Q548" i="23"/>
  <c r="BV233" i="23" l="1"/>
  <c r="BR488" i="23"/>
  <c r="BR414" i="23"/>
  <c r="BR293" i="23"/>
  <c r="BR215" i="23"/>
  <c r="BR89" i="23"/>
  <c r="BR50" i="23"/>
  <c r="BR518" i="23"/>
  <c r="BR355" i="23"/>
  <c r="BR500" i="23"/>
  <c r="BR339" i="23"/>
  <c r="BR487" i="23"/>
  <c r="BR427" i="23"/>
  <c r="BR354" i="23"/>
  <c r="BR305" i="23"/>
  <c r="BR248" i="23"/>
  <c r="BR162" i="23"/>
  <c r="BR454" i="23"/>
  <c r="BR304" i="23"/>
  <c r="BR468" i="23"/>
  <c r="BR177" i="23"/>
  <c r="BR441" i="23"/>
  <c r="BR260" i="23"/>
  <c r="BR408" i="23"/>
  <c r="BR301" i="23"/>
  <c r="BR466" i="23"/>
  <c r="BR421" i="23"/>
  <c r="BR379" i="23"/>
  <c r="BR350" i="23"/>
  <c r="BR335" i="23"/>
  <c r="BR320" i="23"/>
  <c r="BR287" i="23"/>
  <c r="BR275" i="23"/>
  <c r="BR258" i="23"/>
  <c r="BR226" i="23"/>
  <c r="BR190" i="23"/>
  <c r="BR176" i="23"/>
  <c r="BR159" i="23"/>
  <c r="BR146" i="23"/>
  <c r="BR81" i="23"/>
  <c r="BR527" i="23"/>
  <c r="BR511" i="23"/>
  <c r="BR482" i="23"/>
  <c r="BR465" i="23"/>
  <c r="BR450" i="23"/>
  <c r="BR439" i="23"/>
  <c r="BR393" i="23"/>
  <c r="BR364" i="23"/>
  <c r="BR349" i="23"/>
  <c r="BR334" i="23"/>
  <c r="BR319" i="23"/>
  <c r="BR300" i="23"/>
  <c r="BR286" i="23"/>
  <c r="BR274" i="23"/>
  <c r="BR241" i="23"/>
  <c r="BR205" i="23"/>
  <c r="BR189" i="23"/>
  <c r="BR145" i="23"/>
  <c r="BR99" i="23"/>
  <c r="BR80" i="23"/>
  <c r="BR58" i="23"/>
  <c r="BR44" i="23"/>
  <c r="BR541" i="23"/>
  <c r="BR526" i="23"/>
  <c r="BR510" i="23"/>
  <c r="BR481" i="23"/>
  <c r="BR438" i="23"/>
  <c r="BR420" i="23"/>
  <c r="BR406" i="23"/>
  <c r="BR392" i="23"/>
  <c r="BR378" i="23"/>
  <c r="BR363" i="23"/>
  <c r="BR348" i="23"/>
  <c r="BR273" i="23"/>
  <c r="BR257" i="23"/>
  <c r="BR240" i="23"/>
  <c r="BR224" i="23"/>
  <c r="BR175" i="23"/>
  <c r="BR158" i="23"/>
  <c r="BR98" i="23"/>
  <c r="BR78" i="23"/>
  <c r="BR57" i="23"/>
  <c r="BR43" i="23"/>
  <c r="BR509" i="23"/>
  <c r="BR464" i="23"/>
  <c r="BR449" i="23"/>
  <c r="BR437" i="23"/>
  <c r="BR391" i="23"/>
  <c r="BR377" i="23"/>
  <c r="BR362" i="23"/>
  <c r="BR347" i="23"/>
  <c r="BR316" i="23"/>
  <c r="BR299" i="23"/>
  <c r="BR285" i="23"/>
  <c r="BR272" i="23"/>
  <c r="BR239" i="23"/>
  <c r="BR223" i="23"/>
  <c r="BR204" i="23"/>
  <c r="BR188" i="23"/>
  <c r="BR173" i="23"/>
  <c r="BR157" i="23"/>
  <c r="BR144" i="23"/>
  <c r="BR77" i="23"/>
  <c r="BR56" i="23"/>
  <c r="BR445" i="23"/>
  <c r="BR370" i="23"/>
  <c r="BR265" i="23"/>
  <c r="BR340" i="23"/>
  <c r="BR249" i="23"/>
  <c r="BR164" i="23"/>
  <c r="BR87" i="23"/>
  <c r="BR325" i="23"/>
  <c r="BR411" i="23"/>
  <c r="BR196" i="23"/>
  <c r="BR64" i="23"/>
  <c r="BR470" i="23"/>
  <c r="BR381" i="23"/>
  <c r="BR290" i="23"/>
  <c r="BR179" i="23"/>
  <c r="BR125" i="23"/>
  <c r="BR84" i="23"/>
  <c r="BR425" i="23"/>
  <c r="BR245" i="23"/>
  <c r="BR352" i="23"/>
  <c r="BR227" i="23"/>
  <c r="BR514" i="23"/>
  <c r="BR467" i="23"/>
  <c r="BR259" i="23"/>
  <c r="BR123" i="23"/>
  <c r="BR82" i="23"/>
  <c r="BR60" i="23"/>
  <c r="BR451" i="23"/>
  <c r="BT29" i="23"/>
  <c r="BV29" i="23" s="1"/>
  <c r="BR29" i="23"/>
  <c r="BR480" i="23"/>
  <c r="BR298" i="23"/>
  <c r="BR547" i="23"/>
  <c r="BR435" i="23"/>
  <c r="BR332" i="23"/>
  <c r="BR221" i="23"/>
  <c r="BR96" i="23"/>
  <c r="BR40" i="23"/>
  <c r="BR523" i="23"/>
  <c r="BR478" i="23"/>
  <c r="BR462" i="23"/>
  <c r="BR390" i="23"/>
  <c r="BR375" i="23"/>
  <c r="BR359" i="23"/>
  <c r="BR345" i="23"/>
  <c r="BR331" i="23"/>
  <c r="BR313" i="23"/>
  <c r="BR297" i="23"/>
  <c r="BR269" i="23"/>
  <c r="BR255" i="23"/>
  <c r="BR220" i="23"/>
  <c r="BR202" i="23"/>
  <c r="BR186" i="23"/>
  <c r="BR170" i="23"/>
  <c r="BR74" i="23"/>
  <c r="BR39" i="23"/>
  <c r="BR537" i="23"/>
  <c r="BR521" i="23"/>
  <c r="BR493" i="23"/>
  <c r="BR477" i="23"/>
  <c r="BR461" i="23"/>
  <c r="BR446" i="23"/>
  <c r="BR434" i="23"/>
  <c r="BR417" i="23"/>
  <c r="BR402" i="23"/>
  <c r="BR389" i="23"/>
  <c r="BR374" i="23"/>
  <c r="BR312" i="23"/>
  <c r="BR283" i="23"/>
  <c r="BR237" i="23"/>
  <c r="BR219" i="23"/>
  <c r="BR201" i="23"/>
  <c r="BR169" i="23"/>
  <c r="BR154" i="23"/>
  <c r="BR71" i="23"/>
  <c r="BR53" i="23"/>
  <c r="BR398" i="23"/>
  <c r="BR356" i="23"/>
  <c r="BR341" i="23"/>
  <c r="BR280" i="23"/>
  <c r="BR250" i="23"/>
  <c r="BR165" i="23"/>
  <c r="BR430" i="23"/>
  <c r="BR306" i="23"/>
  <c r="BR214" i="23"/>
  <c r="BT34" i="23"/>
  <c r="BR34" i="23"/>
  <c r="BR531" i="23"/>
  <c r="BR412" i="23"/>
  <c r="BR291" i="23"/>
  <c r="BR455" i="23"/>
  <c r="BR338" i="23"/>
  <c r="BR263" i="23"/>
  <c r="BR210" i="23"/>
  <c r="BR126" i="23"/>
  <c r="BR337" i="23"/>
  <c r="BR516" i="23"/>
  <c r="BR453" i="23"/>
  <c r="BR366" i="23"/>
  <c r="BR353" i="23"/>
  <c r="BR322" i="23"/>
  <c r="BR228" i="23"/>
  <c r="BR207" i="23"/>
  <c r="BR124" i="23"/>
  <c r="BR62" i="23"/>
  <c r="BR529" i="23"/>
  <c r="BR302" i="23"/>
  <c r="BR422" i="23"/>
  <c r="BR321" i="23"/>
  <c r="BR206" i="23"/>
  <c r="BR361" i="23"/>
  <c r="BR222" i="23"/>
  <c r="BR97" i="23"/>
  <c r="BR524" i="23"/>
  <c r="BR496" i="23"/>
  <c r="BR463" i="23"/>
  <c r="BR403" i="23"/>
  <c r="BR314" i="23"/>
  <c r="BR270" i="23"/>
  <c r="BR238" i="23"/>
  <c r="BR187" i="23"/>
  <c r="BR141" i="23"/>
  <c r="BR296" i="23"/>
  <c r="BR385" i="23"/>
  <c r="BR545" i="23"/>
  <c r="BR384" i="23"/>
  <c r="BR279" i="23"/>
  <c r="BR231" i="23"/>
  <c r="BR151" i="23"/>
  <c r="BR456" i="23"/>
  <c r="BT33" i="23"/>
  <c r="BR33" i="23"/>
  <c r="BR517" i="23"/>
  <c r="BR367" i="23"/>
  <c r="BR410" i="23"/>
  <c r="BR323" i="23"/>
  <c r="BR229" i="23"/>
  <c r="BR161" i="23"/>
  <c r="BR542" i="23"/>
  <c r="BR277" i="23"/>
  <c r="BR485" i="23"/>
  <c r="BR380" i="23"/>
  <c r="BR244" i="23"/>
  <c r="BR191" i="23"/>
  <c r="BR440" i="23"/>
  <c r="BR513" i="23"/>
  <c r="BR407" i="23"/>
  <c r="BR121" i="23"/>
  <c r="BR540" i="23"/>
  <c r="BR436" i="23"/>
  <c r="BR404" i="23"/>
  <c r="BR333" i="23"/>
  <c r="BR256" i="23"/>
  <c r="BR155" i="23"/>
  <c r="BR76" i="23"/>
  <c r="BR55" i="23"/>
  <c r="BR41" i="23"/>
  <c r="BR448" i="23"/>
  <c r="BR203" i="23"/>
  <c r="BR75" i="23"/>
  <c r="BR140" i="23"/>
  <c r="BR536" i="23"/>
  <c r="BR492" i="23"/>
  <c r="BR401" i="23"/>
  <c r="BR358" i="23"/>
  <c r="BR268" i="23"/>
  <c r="BR236" i="23"/>
  <c r="BR218" i="23"/>
  <c r="BR185" i="23"/>
  <c r="BR139" i="23"/>
  <c r="BR94" i="23"/>
  <c r="BR70" i="23"/>
  <c r="BR535" i="23"/>
  <c r="BR491" i="23"/>
  <c r="BR476" i="23"/>
  <c r="BR460" i="23"/>
  <c r="BR416" i="23"/>
  <c r="BR400" i="23"/>
  <c r="BR387" i="23"/>
  <c r="BR372" i="23"/>
  <c r="BR311" i="23"/>
  <c r="BR295" i="23"/>
  <c r="BR282" i="23"/>
  <c r="BR267" i="23"/>
  <c r="BR253" i="23"/>
  <c r="BR235" i="23"/>
  <c r="BR199" i="23"/>
  <c r="BR184" i="23"/>
  <c r="BR92" i="23"/>
  <c r="BR52" i="23"/>
  <c r="BR532" i="23"/>
  <c r="BR457" i="23"/>
  <c r="BR326" i="23"/>
  <c r="BR502" i="23"/>
  <c r="BR413" i="23"/>
  <c r="BR292" i="23"/>
  <c r="BR181" i="23"/>
  <c r="BR128" i="23"/>
  <c r="BR428" i="23"/>
  <c r="BR382" i="23"/>
  <c r="BR278" i="23"/>
  <c r="BT32" i="23"/>
  <c r="BR32" i="23"/>
  <c r="BR530" i="23"/>
  <c r="BR442" i="23"/>
  <c r="BR262" i="23"/>
  <c r="BR193" i="23"/>
  <c r="BR63" i="23"/>
  <c r="BR486" i="23"/>
  <c r="BR396" i="23"/>
  <c r="BR303" i="23"/>
  <c r="BR515" i="23"/>
  <c r="BR395" i="23"/>
  <c r="BR289" i="23"/>
  <c r="BR61" i="23"/>
  <c r="BR528" i="23"/>
  <c r="BR452" i="23"/>
  <c r="BR394" i="23"/>
  <c r="BR351" i="23"/>
  <c r="BR288" i="23"/>
  <c r="BR242" i="23"/>
  <c r="BR483" i="23"/>
  <c r="BR45" i="23"/>
  <c r="BR525" i="23"/>
  <c r="BR419" i="23"/>
  <c r="BR346" i="23"/>
  <c r="BR271" i="23"/>
  <c r="BR172" i="23"/>
  <c r="BR507" i="23"/>
  <c r="BR376" i="23"/>
  <c r="BR54" i="23"/>
  <c r="BR433" i="23"/>
  <c r="BR373" i="23"/>
  <c r="BR330" i="23"/>
  <c r="BR254" i="23"/>
  <c r="BR168" i="23"/>
  <c r="BR534" i="23"/>
  <c r="BR520" i="23"/>
  <c r="BR504" i="23"/>
  <c r="BR475" i="23"/>
  <c r="BR458" i="23"/>
  <c r="BR432" i="23"/>
  <c r="BR415" i="23"/>
  <c r="BR399" i="23"/>
  <c r="BR357" i="23"/>
  <c r="BR343" i="23"/>
  <c r="BR329" i="23"/>
  <c r="BR310" i="23"/>
  <c r="BR281" i="23"/>
  <c r="BR252" i="23"/>
  <c r="BR217" i="23"/>
  <c r="BR167" i="23"/>
  <c r="BR131" i="23"/>
  <c r="BR91" i="23"/>
  <c r="BR69" i="23"/>
  <c r="BR307" i="23"/>
  <c r="BR129" i="23"/>
  <c r="BR67" i="23"/>
  <c r="BR473" i="23"/>
  <c r="BR543" i="23"/>
  <c r="BR472" i="23"/>
  <c r="BR444" i="23"/>
  <c r="BR383" i="23"/>
  <c r="BR369" i="23"/>
  <c r="BR264" i="23"/>
  <c r="BR230" i="23"/>
  <c r="BR212" i="23"/>
  <c r="BR180" i="23"/>
  <c r="BR163" i="23"/>
  <c r="BR150" i="23"/>
  <c r="BR127" i="23"/>
  <c r="BR85" i="23"/>
  <c r="BR66" i="23"/>
  <c r="BR443" i="23"/>
  <c r="BR499" i="23"/>
  <c r="BR426" i="23"/>
  <c r="BR209" i="23"/>
  <c r="BR149" i="23"/>
  <c r="BR498" i="23"/>
  <c r="BR261" i="23"/>
  <c r="BR497" i="23"/>
  <c r="BR409" i="23"/>
  <c r="BR336" i="23"/>
  <c r="BR276" i="23"/>
  <c r="BR160" i="23"/>
  <c r="BR83" i="23"/>
  <c r="BR484" i="23"/>
  <c r="BR365" i="23"/>
  <c r="BR315" i="23"/>
  <c r="BR142" i="23"/>
  <c r="BR479" i="23"/>
  <c r="BR418" i="23"/>
  <c r="BR360" i="23"/>
  <c r="BR284" i="23"/>
  <c r="BR171" i="23"/>
  <c r="BR95" i="23"/>
  <c r="BR506" i="23"/>
  <c r="BQ460" i="23"/>
  <c r="BR388" i="23"/>
  <c r="BR344" i="23"/>
  <c r="BR200" i="23"/>
  <c r="BR533" i="23"/>
  <c r="BR503" i="23"/>
  <c r="BR490" i="23"/>
  <c r="BR474" i="23"/>
  <c r="BR431" i="23"/>
  <c r="BR386" i="23"/>
  <c r="BR371" i="23"/>
  <c r="BR342" i="23"/>
  <c r="BR328" i="23"/>
  <c r="BR309" i="23"/>
  <c r="BR294" i="23"/>
  <c r="BR266" i="23"/>
  <c r="BR251" i="23"/>
  <c r="BR216" i="23"/>
  <c r="BR198" i="23"/>
  <c r="BR182" i="23"/>
  <c r="BR166" i="23"/>
  <c r="BR152" i="23"/>
  <c r="BR90" i="23"/>
  <c r="BR68" i="23"/>
  <c r="BR51" i="23"/>
  <c r="BQ351" i="23"/>
  <c r="BQ510" i="23"/>
  <c r="BQ427" i="23"/>
  <c r="BQ276" i="23"/>
  <c r="BQ443" i="23"/>
  <c r="BQ98" i="23"/>
  <c r="BQ199" i="23"/>
  <c r="BQ442" i="23"/>
  <c r="BQ169" i="23"/>
  <c r="BQ228" i="23"/>
  <c r="BQ511" i="23"/>
  <c r="BQ388" i="23"/>
  <c r="BQ155" i="23"/>
  <c r="BQ322" i="23"/>
  <c r="BQ431" i="23"/>
  <c r="BQ291" i="23"/>
  <c r="BQ400" i="23"/>
  <c r="BQ468" i="23"/>
  <c r="BQ287" i="23"/>
  <c r="BQ533" i="23"/>
  <c r="BQ168" i="23"/>
  <c r="BQ412" i="23"/>
  <c r="BQ216" i="23"/>
  <c r="BQ141" i="23"/>
  <c r="BQ523" i="23"/>
  <c r="BQ472" i="23"/>
  <c r="BQ536" i="23"/>
  <c r="BQ415" i="23"/>
  <c r="BQ385" i="23"/>
  <c r="BQ172" i="23"/>
  <c r="BQ484" i="23"/>
  <c r="BQ450" i="23"/>
  <c r="BQ320" i="23"/>
  <c r="BQ483" i="23"/>
  <c r="BQ466" i="23"/>
  <c r="BQ177" i="23"/>
  <c r="BQ462" i="23"/>
  <c r="BQ395" i="23"/>
  <c r="BQ408" i="23"/>
  <c r="BQ461" i="23"/>
  <c r="BQ342" i="23"/>
  <c r="BQ89" i="23"/>
  <c r="BQ488" i="23"/>
  <c r="BQ381" i="23"/>
  <c r="BQ341" i="23"/>
  <c r="BQ239" i="23"/>
  <c r="BQ87" i="23"/>
  <c r="BQ458" i="23"/>
  <c r="BQ222" i="23"/>
  <c r="BQ332" i="23"/>
  <c r="BQ503" i="23"/>
  <c r="BQ418" i="23"/>
  <c r="BQ165" i="23"/>
  <c r="BQ485" i="23"/>
  <c r="BQ394" i="23"/>
  <c r="BQ128" i="23"/>
  <c r="BQ478" i="23"/>
  <c r="BQ497" i="23"/>
  <c r="BQ363" i="23"/>
  <c r="BQ306" i="23"/>
  <c r="BQ252" i="23"/>
  <c r="BQ236" i="23"/>
  <c r="BQ326" i="23"/>
  <c r="BQ314" i="23"/>
  <c r="BQ391" i="23"/>
  <c r="BQ230" i="23"/>
  <c r="BQ267" i="23"/>
  <c r="BQ375" i="23"/>
  <c r="BQ286" i="23"/>
  <c r="BU233" i="23" l="1"/>
  <c r="BU303" i="23"/>
  <c r="BV303" i="23"/>
  <c r="BU392" i="23"/>
  <c r="BV392" i="23"/>
  <c r="BU152" i="23"/>
  <c r="BV152" i="23"/>
  <c r="BU342" i="23"/>
  <c r="BV342" i="23"/>
  <c r="BU219" i="23"/>
  <c r="BV219" i="23"/>
  <c r="BU461" i="23"/>
  <c r="BV461" i="23"/>
  <c r="BU202" i="23"/>
  <c r="BV202" i="23"/>
  <c r="BU390" i="23"/>
  <c r="BV390" i="23"/>
  <c r="BU547" i="23"/>
  <c r="BV547" i="23"/>
  <c r="BU239" i="23"/>
  <c r="BV239" i="23"/>
  <c r="BU449" i="23"/>
  <c r="BV449" i="23"/>
  <c r="BV44" i="23"/>
  <c r="BU300" i="23"/>
  <c r="BV300" i="23"/>
  <c r="BU275" i="23"/>
  <c r="BV275" i="23"/>
  <c r="BU301" i="23"/>
  <c r="BV301" i="23"/>
  <c r="BU500" i="23"/>
  <c r="BV500" i="23"/>
  <c r="BU477" i="23"/>
  <c r="BV477" i="23"/>
  <c r="BU200" i="23"/>
  <c r="BV200" i="23"/>
  <c r="BU158" i="23"/>
  <c r="BV158" i="23"/>
  <c r="BU220" i="23"/>
  <c r="BV220" i="23"/>
  <c r="BU406" i="23"/>
  <c r="BV406" i="23"/>
  <c r="BU545" i="23"/>
  <c r="BV545" i="23"/>
  <c r="BU216" i="23"/>
  <c r="BV216" i="23"/>
  <c r="BU474" i="23"/>
  <c r="BV474" i="23"/>
  <c r="BU506" i="23"/>
  <c r="BV506" i="23"/>
  <c r="BU374" i="23"/>
  <c r="BV374" i="23"/>
  <c r="BU521" i="23"/>
  <c r="BV521" i="23"/>
  <c r="BU297" i="23"/>
  <c r="BV297" i="23"/>
  <c r="BU480" i="23"/>
  <c r="BV480" i="23"/>
  <c r="BU144" i="23"/>
  <c r="BV144" i="23"/>
  <c r="BU316" i="23"/>
  <c r="BV316" i="23"/>
  <c r="BU145" i="23"/>
  <c r="BV145" i="23"/>
  <c r="BU364" i="23"/>
  <c r="BV364" i="23"/>
  <c r="BU146" i="23"/>
  <c r="BV146" i="23"/>
  <c r="BU350" i="23"/>
  <c r="BV350" i="23"/>
  <c r="BU441" i="23"/>
  <c r="BV441" i="23"/>
  <c r="BU354" i="23"/>
  <c r="BV354" i="23"/>
  <c r="BV50" i="23"/>
  <c r="BU168" i="23"/>
  <c r="BV168" i="23"/>
  <c r="BU333" i="23"/>
  <c r="BV333" i="23"/>
  <c r="BU272" i="23"/>
  <c r="BV272" i="23"/>
  <c r="BU287" i="23"/>
  <c r="BV287" i="23"/>
  <c r="BU415" i="23"/>
  <c r="BV415" i="23"/>
  <c r="BU218" i="23"/>
  <c r="BV218" i="23"/>
  <c r="BU306" i="23"/>
  <c r="BV306" i="23"/>
  <c r="BU325" i="23"/>
  <c r="BV325" i="23"/>
  <c r="BU298" i="23"/>
  <c r="BV298" i="23"/>
  <c r="BU320" i="23"/>
  <c r="BV320" i="23"/>
  <c r="BU276" i="23"/>
  <c r="BV276" i="23"/>
  <c r="BU452" i="23"/>
  <c r="BV452" i="23"/>
  <c r="BV75" i="23"/>
  <c r="BU430" i="23"/>
  <c r="BV430" i="23"/>
  <c r="BU312" i="23"/>
  <c r="BV312" i="23"/>
  <c r="BU523" i="23"/>
  <c r="BV523" i="23"/>
  <c r="BU509" i="23"/>
  <c r="BV509" i="23"/>
  <c r="BU349" i="23"/>
  <c r="BV349" i="23"/>
  <c r="BU336" i="23"/>
  <c r="BV336" i="23"/>
  <c r="BU346" i="23"/>
  <c r="BV346" i="23"/>
  <c r="BU203" i="23"/>
  <c r="BV203" i="23"/>
  <c r="BU87" i="23"/>
  <c r="BV87" i="23"/>
  <c r="BU438" i="23"/>
  <c r="BV438" i="23"/>
  <c r="BU252" i="23"/>
  <c r="BV252" i="23"/>
  <c r="BU419" i="23"/>
  <c r="BV419" i="23"/>
  <c r="BU292" i="23"/>
  <c r="BV292" i="23"/>
  <c r="BU121" i="23"/>
  <c r="BV121" i="23"/>
  <c r="BU453" i="23"/>
  <c r="BV453" i="23"/>
  <c r="BU490" i="23"/>
  <c r="BV490" i="23"/>
  <c r="BV53" i="23"/>
  <c r="BU389" i="23"/>
  <c r="BV389" i="23"/>
  <c r="BU537" i="23"/>
  <c r="BV537" i="23"/>
  <c r="BU313" i="23"/>
  <c r="BV313" i="23"/>
  <c r="BV40" i="23"/>
  <c r="BU157" i="23"/>
  <c r="BV157" i="23"/>
  <c r="BU347" i="23"/>
  <c r="BV347" i="23"/>
  <c r="BU189" i="23"/>
  <c r="BV189" i="23"/>
  <c r="BU393" i="23"/>
  <c r="BV393" i="23"/>
  <c r="BU159" i="23"/>
  <c r="BV159" i="23"/>
  <c r="BU379" i="23"/>
  <c r="BV379" i="23"/>
  <c r="BU427" i="23"/>
  <c r="BV427" i="23"/>
  <c r="BU89" i="23"/>
  <c r="BV89" i="23"/>
  <c r="BU163" i="23"/>
  <c r="BV163" i="23"/>
  <c r="BU532" i="23"/>
  <c r="BV532" i="23"/>
  <c r="BU279" i="23"/>
  <c r="BV279" i="23"/>
  <c r="BU162" i="23"/>
  <c r="BV162" i="23"/>
  <c r="BU344" i="23"/>
  <c r="BV344" i="23"/>
  <c r="BU131" i="23"/>
  <c r="BV131" i="23"/>
  <c r="BU396" i="23"/>
  <c r="BV396" i="23"/>
  <c r="BU476" i="23"/>
  <c r="BV476" i="23"/>
  <c r="BU323" i="23"/>
  <c r="BV323" i="23"/>
  <c r="BU322" i="23"/>
  <c r="BV322" i="23"/>
  <c r="BV84" i="23"/>
  <c r="BU175" i="23"/>
  <c r="BV175" i="23"/>
  <c r="BU478" i="23"/>
  <c r="BV478" i="23"/>
  <c r="BU248" i="23"/>
  <c r="BV248" i="23"/>
  <c r="BU473" i="23"/>
  <c r="BV473" i="23"/>
  <c r="BU128" i="23"/>
  <c r="BV128" i="23"/>
  <c r="BU436" i="23"/>
  <c r="BV436" i="23"/>
  <c r="BU263" i="23"/>
  <c r="BV263" i="23"/>
  <c r="BU224" i="23"/>
  <c r="BV224" i="23"/>
  <c r="BU299" i="23"/>
  <c r="BV299" i="23"/>
  <c r="BU305" i="23"/>
  <c r="BV305" i="23"/>
  <c r="BU142" i="23"/>
  <c r="BV142" i="23"/>
  <c r="BU295" i="23"/>
  <c r="BV295" i="23"/>
  <c r="BU367" i="23"/>
  <c r="BV367" i="23"/>
  <c r="BU315" i="23"/>
  <c r="BV315" i="23"/>
  <c r="BU264" i="23"/>
  <c r="BV264" i="23"/>
  <c r="BU458" i="23"/>
  <c r="BV458" i="23"/>
  <c r="BU528" i="23"/>
  <c r="BV528" i="23"/>
  <c r="BV52" i="23"/>
  <c r="BU358" i="23"/>
  <c r="BV358" i="23"/>
  <c r="BU485" i="23"/>
  <c r="BV485" i="23"/>
  <c r="BU496" i="23"/>
  <c r="BV496" i="23"/>
  <c r="BU165" i="23"/>
  <c r="BV165" i="23"/>
  <c r="BU164" i="23"/>
  <c r="BV164" i="23"/>
  <c r="BU481" i="23"/>
  <c r="BV481" i="23"/>
  <c r="BU251" i="23"/>
  <c r="BV251" i="23"/>
  <c r="BU497" i="23"/>
  <c r="BV497" i="23"/>
  <c r="BU443" i="23"/>
  <c r="BV443" i="23"/>
  <c r="BU369" i="23"/>
  <c r="BV369" i="23"/>
  <c r="BU307" i="23"/>
  <c r="BV307" i="23"/>
  <c r="BU281" i="23"/>
  <c r="BV281" i="23"/>
  <c r="BU475" i="23"/>
  <c r="BV475" i="23"/>
  <c r="BU525" i="23"/>
  <c r="BV525" i="23"/>
  <c r="BV61" i="23"/>
  <c r="BU262" i="23"/>
  <c r="BV262" i="23"/>
  <c r="BU413" i="23"/>
  <c r="BV413" i="23"/>
  <c r="BU92" i="23"/>
  <c r="BV92" i="23"/>
  <c r="BU372" i="23"/>
  <c r="BV372" i="23"/>
  <c r="BU401" i="23"/>
  <c r="BV401" i="23"/>
  <c r="BV41" i="23"/>
  <c r="BU407" i="23"/>
  <c r="BV407" i="23"/>
  <c r="BV33" i="23"/>
  <c r="BU296" i="23"/>
  <c r="BV296" i="23"/>
  <c r="BU524" i="23"/>
  <c r="BV524" i="23"/>
  <c r="BU529" i="23"/>
  <c r="BV529" i="23"/>
  <c r="BU516" i="23"/>
  <c r="BV516" i="23"/>
  <c r="BU455" i="23"/>
  <c r="BV455" i="23"/>
  <c r="BU250" i="23"/>
  <c r="BV250" i="23"/>
  <c r="BU227" i="23"/>
  <c r="BV227" i="23"/>
  <c r="BU381" i="23"/>
  <c r="BV381" i="23"/>
  <c r="BU249" i="23"/>
  <c r="BV249" i="23"/>
  <c r="BV43" i="23"/>
  <c r="BU273" i="23"/>
  <c r="BV273" i="23"/>
  <c r="BU510" i="23"/>
  <c r="BV510" i="23"/>
  <c r="BV83" i="23"/>
  <c r="BU399" i="23"/>
  <c r="BV399" i="23"/>
  <c r="BU351" i="23"/>
  <c r="BV351" i="23"/>
  <c r="BU185" i="23"/>
  <c r="BV185" i="23"/>
  <c r="BU206" i="23"/>
  <c r="BV206" i="23"/>
  <c r="BU126" i="23"/>
  <c r="BV126" i="23"/>
  <c r="BU445" i="23"/>
  <c r="BV445" i="23"/>
  <c r="BU197" i="23"/>
  <c r="BV197" i="23"/>
  <c r="BU209" i="23"/>
  <c r="BV209" i="23"/>
  <c r="BU254" i="23"/>
  <c r="BV254" i="23"/>
  <c r="BU428" i="23"/>
  <c r="BV428" i="23"/>
  <c r="BU404" i="23"/>
  <c r="BV404" i="23"/>
  <c r="BU321" i="23"/>
  <c r="BV321" i="23"/>
  <c r="BU386" i="23"/>
  <c r="BV386" i="23"/>
  <c r="BU493" i="23"/>
  <c r="BV493" i="23"/>
  <c r="BU355" i="23"/>
  <c r="BV355" i="23"/>
  <c r="BU426" i="23"/>
  <c r="BV426" i="23"/>
  <c r="BU432" i="23"/>
  <c r="BV432" i="23"/>
  <c r="BU410" i="23"/>
  <c r="BV410" i="23"/>
  <c r="BU353" i="23"/>
  <c r="BV353" i="23"/>
  <c r="BU125" i="23"/>
  <c r="BV125" i="23"/>
  <c r="BU420" i="23"/>
  <c r="BV420" i="23"/>
  <c r="BU518" i="23"/>
  <c r="BV518" i="23"/>
  <c r="BV67" i="23"/>
  <c r="BU380" i="23"/>
  <c r="BV380" i="23"/>
  <c r="BU409" i="23"/>
  <c r="BV409" i="23"/>
  <c r="BU129" i="23"/>
  <c r="BV129" i="23"/>
  <c r="BU433" i="23"/>
  <c r="BV433" i="23"/>
  <c r="BU193" i="23"/>
  <c r="BV193" i="23"/>
  <c r="BU311" i="23"/>
  <c r="BV311" i="23"/>
  <c r="BU448" i="23"/>
  <c r="BV448" i="23"/>
  <c r="BU517" i="23"/>
  <c r="BV517" i="23"/>
  <c r="BU302" i="23"/>
  <c r="BV302" i="23"/>
  <c r="BU290" i="23"/>
  <c r="BV290" i="23"/>
  <c r="BU257" i="23"/>
  <c r="BV257" i="23"/>
  <c r="BU266" i="23"/>
  <c r="BV266" i="23"/>
  <c r="BU503" i="23"/>
  <c r="BV503" i="23"/>
  <c r="BU95" i="23"/>
  <c r="BV95" i="23"/>
  <c r="BV71" i="23"/>
  <c r="BU402" i="23"/>
  <c r="BV402" i="23"/>
  <c r="BV39" i="23"/>
  <c r="BU331" i="23"/>
  <c r="BV331" i="23"/>
  <c r="BU96" i="23"/>
  <c r="BV96" i="23"/>
  <c r="BU173" i="23"/>
  <c r="BV173" i="23"/>
  <c r="BU362" i="23"/>
  <c r="BV362" i="23"/>
  <c r="BU205" i="23"/>
  <c r="BV205" i="23"/>
  <c r="BU439" i="23"/>
  <c r="BV439" i="23"/>
  <c r="BU176" i="23"/>
  <c r="BV176" i="23"/>
  <c r="BU421" i="23"/>
  <c r="BV421" i="23"/>
  <c r="BU177" i="23"/>
  <c r="BV177" i="23"/>
  <c r="BU487" i="23"/>
  <c r="BV487" i="23"/>
  <c r="BU215" i="23"/>
  <c r="BV215" i="23"/>
  <c r="BU149" i="23"/>
  <c r="BV149" i="23"/>
  <c r="BU382" i="23"/>
  <c r="BV382" i="23"/>
  <c r="BU229" i="23"/>
  <c r="BV229" i="23"/>
  <c r="BV58" i="23"/>
  <c r="BU180" i="23"/>
  <c r="BV180" i="23"/>
  <c r="BU267" i="23"/>
  <c r="BV267" i="23"/>
  <c r="BU314" i="23"/>
  <c r="BV314" i="23"/>
  <c r="BU527" i="23"/>
  <c r="BV527" i="23"/>
  <c r="BU479" i="23"/>
  <c r="BV479" i="23"/>
  <c r="BU271" i="23"/>
  <c r="BV271" i="23"/>
  <c r="BU491" i="23"/>
  <c r="BV491" i="23"/>
  <c r="BU403" i="23"/>
  <c r="BV403" i="23"/>
  <c r="BU431" i="23"/>
  <c r="BV431" i="23"/>
  <c r="BU335" i="23"/>
  <c r="BV335" i="23"/>
  <c r="BU217" i="23"/>
  <c r="BV217" i="23"/>
  <c r="BU535" i="23"/>
  <c r="BV535" i="23"/>
  <c r="BU366" i="23"/>
  <c r="BV366" i="23"/>
  <c r="BU179" i="23"/>
  <c r="BV179" i="23"/>
  <c r="BU383" i="23"/>
  <c r="BV383" i="23"/>
  <c r="BU502" i="23"/>
  <c r="BV502" i="23"/>
  <c r="BU456" i="23"/>
  <c r="BV456" i="23"/>
  <c r="BU470" i="23"/>
  <c r="BV470" i="23"/>
  <c r="BU417" i="23"/>
  <c r="BV417" i="23"/>
  <c r="BU221" i="23"/>
  <c r="BV221" i="23"/>
  <c r="BU377" i="23"/>
  <c r="BV377" i="23"/>
  <c r="BU241" i="23"/>
  <c r="BV241" i="23"/>
  <c r="BU450" i="23"/>
  <c r="BV450" i="23"/>
  <c r="BU190" i="23"/>
  <c r="BV190" i="23"/>
  <c r="BU365" i="23"/>
  <c r="BV365" i="23"/>
  <c r="BU261" i="23"/>
  <c r="BV261" i="23"/>
  <c r="BV85" i="23"/>
  <c r="BU329" i="23"/>
  <c r="BV329" i="23"/>
  <c r="BU520" i="23"/>
  <c r="BV520" i="23"/>
  <c r="BU483" i="23"/>
  <c r="BV483" i="23"/>
  <c r="BU395" i="23"/>
  <c r="BV395" i="23"/>
  <c r="BU530" i="23"/>
  <c r="BV530" i="23"/>
  <c r="BU184" i="23"/>
  <c r="BV184" i="23"/>
  <c r="BU400" i="23"/>
  <c r="BV400" i="23"/>
  <c r="BU94" i="23"/>
  <c r="BV94" i="23"/>
  <c r="BU492" i="23"/>
  <c r="BV492" i="23"/>
  <c r="BV76" i="23"/>
  <c r="BU542" i="23"/>
  <c r="BV542" i="23"/>
  <c r="BU141" i="23"/>
  <c r="BV141" i="23"/>
  <c r="BU97" i="23"/>
  <c r="BV97" i="23"/>
  <c r="BU124" i="23"/>
  <c r="BV124" i="23"/>
  <c r="BU337" i="23"/>
  <c r="BV337" i="23"/>
  <c r="BU412" i="23"/>
  <c r="BV412" i="23"/>
  <c r="BU341" i="23"/>
  <c r="BV341" i="23"/>
  <c r="BV60" i="23"/>
  <c r="BV64" i="23"/>
  <c r="BV57" i="23"/>
  <c r="BU348" i="23"/>
  <c r="BV348" i="23"/>
  <c r="BU541" i="23"/>
  <c r="BV541" i="23"/>
  <c r="BU268" i="23"/>
  <c r="BV268" i="23"/>
  <c r="BU463" i="23"/>
  <c r="BV463" i="23"/>
  <c r="BU240" i="23"/>
  <c r="BV240" i="23"/>
  <c r="BU154" i="23"/>
  <c r="BV154" i="23"/>
  <c r="BU468" i="23"/>
  <c r="BV468" i="23"/>
  <c r="BV68" i="23"/>
  <c r="BU533" i="23"/>
  <c r="BV533" i="23"/>
  <c r="BU169" i="23"/>
  <c r="BV169" i="23"/>
  <c r="BU434" i="23"/>
  <c r="BV434" i="23"/>
  <c r="BU170" i="23"/>
  <c r="BV170" i="23"/>
  <c r="BU359" i="23"/>
  <c r="BV359" i="23"/>
  <c r="BU332" i="23"/>
  <c r="BV332" i="23"/>
  <c r="BU204" i="23"/>
  <c r="BV204" i="23"/>
  <c r="BU391" i="23"/>
  <c r="BV391" i="23"/>
  <c r="BV148" i="23"/>
  <c r="BU148" i="23"/>
  <c r="BU274" i="23"/>
  <c r="BV274" i="23"/>
  <c r="BU465" i="23"/>
  <c r="BV465" i="23"/>
  <c r="BU226" i="23"/>
  <c r="BV226" i="23"/>
  <c r="BU304" i="23"/>
  <c r="BV304" i="23"/>
  <c r="BU414" i="23"/>
  <c r="BV414" i="23"/>
  <c r="BU543" i="23"/>
  <c r="BV543" i="23"/>
  <c r="BU460" i="23"/>
  <c r="BV460" i="23"/>
  <c r="BU214" i="23"/>
  <c r="BV214" i="23"/>
  <c r="BU371" i="23"/>
  <c r="BV371" i="23"/>
  <c r="BU237" i="23"/>
  <c r="BV237" i="23"/>
  <c r="BU319" i="23"/>
  <c r="BV319" i="23"/>
  <c r="BU160" i="23"/>
  <c r="BV160" i="23"/>
  <c r="BU394" i="23"/>
  <c r="BV394" i="23"/>
  <c r="BU191" i="23"/>
  <c r="BV191" i="23"/>
  <c r="BV56" i="23"/>
  <c r="BU388" i="23"/>
  <c r="BV388" i="23"/>
  <c r="BU330" i="23"/>
  <c r="BV330" i="23"/>
  <c r="BU236" i="23"/>
  <c r="BV236" i="23"/>
  <c r="BU269" i="23"/>
  <c r="BV269" i="23"/>
  <c r="BU99" i="23"/>
  <c r="BV99" i="23"/>
  <c r="BU499" i="23"/>
  <c r="BV499" i="23"/>
  <c r="BU181" i="23"/>
  <c r="BV181" i="23"/>
  <c r="BU338" i="23"/>
  <c r="BV338" i="23"/>
  <c r="BU310" i="23"/>
  <c r="BV310" i="23"/>
  <c r="BU289" i="23"/>
  <c r="BV289" i="23"/>
  <c r="BU387" i="23"/>
  <c r="BV387" i="23"/>
  <c r="BU277" i="23"/>
  <c r="BV277" i="23"/>
  <c r="BV62" i="23"/>
  <c r="BU291" i="23"/>
  <c r="BV291" i="23"/>
  <c r="BU451" i="23"/>
  <c r="BV451" i="23"/>
  <c r="BV51" i="23"/>
  <c r="BU309" i="23"/>
  <c r="BV309" i="23"/>
  <c r="BU171" i="23"/>
  <c r="BV171" i="23"/>
  <c r="BU484" i="23"/>
  <c r="BV484" i="23"/>
  <c r="BU498" i="23"/>
  <c r="BV498" i="23"/>
  <c r="BU127" i="23"/>
  <c r="BV127" i="23"/>
  <c r="BU444" i="23"/>
  <c r="BV444" i="23"/>
  <c r="BU343" i="23"/>
  <c r="BV343" i="23"/>
  <c r="BU534" i="23"/>
  <c r="BV534" i="23"/>
  <c r="BV54" i="23"/>
  <c r="BU242" i="23"/>
  <c r="BV242" i="23"/>
  <c r="BU515" i="23"/>
  <c r="BV515" i="23"/>
  <c r="BV32" i="23"/>
  <c r="BU326" i="23"/>
  <c r="BV326" i="23"/>
  <c r="BU199" i="23"/>
  <c r="BV199" i="23"/>
  <c r="BU416" i="23"/>
  <c r="BV416" i="23"/>
  <c r="BU139" i="23"/>
  <c r="BV139" i="23"/>
  <c r="BU536" i="23"/>
  <c r="BV536" i="23"/>
  <c r="BU155" i="23"/>
  <c r="BV155" i="23"/>
  <c r="BU151" i="23"/>
  <c r="BV151" i="23"/>
  <c r="BU187" i="23"/>
  <c r="BV187" i="23"/>
  <c r="BU222" i="23"/>
  <c r="BV222" i="23"/>
  <c r="BU531" i="23"/>
  <c r="BV531" i="23"/>
  <c r="BU356" i="23"/>
  <c r="BV356" i="23"/>
  <c r="BV82" i="23"/>
  <c r="BU245" i="23"/>
  <c r="BV245" i="23"/>
  <c r="BU196" i="23"/>
  <c r="BV196" i="23"/>
  <c r="BU265" i="23"/>
  <c r="BV265" i="23"/>
  <c r="BV78" i="23"/>
  <c r="BU363" i="23"/>
  <c r="BV363" i="23"/>
  <c r="BU91" i="23"/>
  <c r="BV91" i="23"/>
  <c r="BU253" i="23"/>
  <c r="BV253" i="23"/>
  <c r="BU270" i="23"/>
  <c r="BV270" i="23"/>
  <c r="BU462" i="23"/>
  <c r="BV462" i="23"/>
  <c r="BU464" i="23"/>
  <c r="BV464" i="23"/>
  <c r="BU511" i="23"/>
  <c r="BV511" i="23"/>
  <c r="BU384" i="23"/>
  <c r="BV384" i="23"/>
  <c r="BU283" i="23"/>
  <c r="BV283" i="23"/>
  <c r="BU285" i="23"/>
  <c r="BV285" i="23"/>
  <c r="BU334" i="23"/>
  <c r="BV334" i="23"/>
  <c r="BU167" i="23"/>
  <c r="BV167" i="23"/>
  <c r="BU282" i="23"/>
  <c r="BV282" i="23"/>
  <c r="BU422" i="23"/>
  <c r="BV422" i="23"/>
  <c r="BU467" i="23"/>
  <c r="BV467" i="23"/>
  <c r="BV81" i="23"/>
  <c r="BU373" i="23"/>
  <c r="BV373" i="23"/>
  <c r="BU540" i="23"/>
  <c r="BV540" i="23"/>
  <c r="BV45" i="23"/>
  <c r="BV55" i="23"/>
  <c r="BU280" i="23"/>
  <c r="BV280" i="23"/>
  <c r="BU352" i="23"/>
  <c r="BV352" i="23"/>
  <c r="BU294" i="23"/>
  <c r="BV294" i="23"/>
  <c r="BV74" i="23"/>
  <c r="BU188" i="23"/>
  <c r="BV188" i="23"/>
  <c r="BU293" i="23"/>
  <c r="BV293" i="23"/>
  <c r="BU90" i="23"/>
  <c r="BV90" i="23"/>
  <c r="BU328" i="23"/>
  <c r="BV328" i="23"/>
  <c r="BU201" i="23"/>
  <c r="BV201" i="23"/>
  <c r="BU446" i="23"/>
  <c r="BV446" i="23"/>
  <c r="BU186" i="23"/>
  <c r="BV186" i="23"/>
  <c r="BU375" i="23"/>
  <c r="BV375" i="23"/>
  <c r="BU435" i="23"/>
  <c r="BV435" i="23"/>
  <c r="BU223" i="23"/>
  <c r="BV223" i="23"/>
  <c r="BU437" i="23"/>
  <c r="BV437" i="23"/>
  <c r="BU286" i="23"/>
  <c r="BV286" i="23"/>
  <c r="BU482" i="23"/>
  <c r="BV482" i="23"/>
  <c r="BU258" i="23"/>
  <c r="BV258" i="23"/>
  <c r="BU454" i="23"/>
  <c r="BV454" i="23"/>
  <c r="BU339" i="23"/>
  <c r="BV339" i="23"/>
  <c r="BU488" i="23"/>
  <c r="BV488" i="23"/>
  <c r="BU360" i="23"/>
  <c r="BV360" i="23"/>
  <c r="BU507" i="23"/>
  <c r="BV507" i="23"/>
  <c r="BU228" i="23"/>
  <c r="BV228" i="23"/>
  <c r="BU166" i="23"/>
  <c r="BV166" i="23"/>
  <c r="BU408" i="23"/>
  <c r="BV408" i="23"/>
  <c r="BU418" i="23"/>
  <c r="BV418" i="23"/>
  <c r="BU172" i="23"/>
  <c r="BV172" i="23"/>
  <c r="BU210" i="23"/>
  <c r="BV210" i="23"/>
  <c r="BU259" i="23"/>
  <c r="BV259" i="23"/>
  <c r="BU182" i="23"/>
  <c r="BV182" i="23"/>
  <c r="BU255" i="23"/>
  <c r="BV255" i="23"/>
  <c r="BV80" i="23"/>
  <c r="BU212" i="23"/>
  <c r="BV212" i="23"/>
  <c r="BU486" i="23"/>
  <c r="BV486" i="23"/>
  <c r="BU244" i="23"/>
  <c r="BV244" i="23"/>
  <c r="BU198" i="23"/>
  <c r="BV198" i="23"/>
  <c r="BV77" i="23"/>
  <c r="BU260" i="23"/>
  <c r="BV260" i="23"/>
  <c r="BU230" i="23"/>
  <c r="BV230" i="23"/>
  <c r="BV63" i="23"/>
  <c r="BU385" i="23"/>
  <c r="BV385" i="23"/>
  <c r="BU514" i="23"/>
  <c r="BV514" i="23"/>
  <c r="BV66" i="23"/>
  <c r="BU504" i="23"/>
  <c r="BV504" i="23"/>
  <c r="BU442" i="23"/>
  <c r="BV442" i="23"/>
  <c r="BU70" i="23"/>
  <c r="BV70" i="23"/>
  <c r="BU513" i="23"/>
  <c r="BV513" i="23"/>
  <c r="BU340" i="23"/>
  <c r="BV340" i="23"/>
  <c r="BU526" i="23"/>
  <c r="BV526" i="23"/>
  <c r="BU345" i="23"/>
  <c r="BV345" i="23"/>
  <c r="BU466" i="23"/>
  <c r="BV466" i="23"/>
  <c r="BU284" i="23"/>
  <c r="BV284" i="23"/>
  <c r="BU150" i="23"/>
  <c r="BV150" i="23"/>
  <c r="BU472" i="23"/>
  <c r="BV472" i="23"/>
  <c r="BV69" i="23"/>
  <c r="BU357" i="23"/>
  <c r="BV357" i="23"/>
  <c r="BU376" i="23"/>
  <c r="BV376" i="23"/>
  <c r="BU288" i="23"/>
  <c r="BV288" i="23"/>
  <c r="BU278" i="23"/>
  <c r="BV278" i="23"/>
  <c r="BU457" i="23"/>
  <c r="BV457" i="23"/>
  <c r="BU235" i="23"/>
  <c r="BV235" i="23"/>
  <c r="BU140" i="23"/>
  <c r="BV140" i="23"/>
  <c r="BU256" i="23"/>
  <c r="BV256" i="23"/>
  <c r="BU440" i="23"/>
  <c r="BV440" i="23"/>
  <c r="BU161" i="23"/>
  <c r="BV161" i="23"/>
  <c r="BU231" i="23"/>
  <c r="BV231" i="23"/>
  <c r="BU238" i="23"/>
  <c r="BV238" i="23"/>
  <c r="BU361" i="23"/>
  <c r="BV361" i="23"/>
  <c r="BU207" i="23"/>
  <c r="BV207" i="23"/>
  <c r="BV34" i="23"/>
  <c r="BU398" i="23"/>
  <c r="BV398" i="23"/>
  <c r="BU123" i="23"/>
  <c r="BV123" i="23"/>
  <c r="BU425" i="23"/>
  <c r="BV425" i="23"/>
  <c r="BU411" i="23"/>
  <c r="BV411" i="23"/>
  <c r="BU370" i="23"/>
  <c r="BV370" i="23"/>
  <c r="BU98" i="23"/>
  <c r="BV98" i="23"/>
  <c r="BU378" i="23"/>
  <c r="BV378" i="23"/>
  <c r="N29" i="23" l="1"/>
  <c r="AT74" i="23" l="1"/>
  <c r="AT126" i="23" l="1"/>
  <c r="AT125" i="23"/>
  <c r="AT85" i="23"/>
  <c r="AT84" i="23"/>
  <c r="AT81" i="23"/>
  <c r="AT80" i="23"/>
  <c r="AT78" i="23"/>
  <c r="AT77" i="23"/>
  <c r="AT76" i="23"/>
  <c r="AT75" i="23"/>
  <c r="AT87" i="23"/>
  <c r="AP123" i="23"/>
  <c r="AP87" i="23"/>
  <c r="AP77" i="23"/>
  <c r="AP76" i="23"/>
  <c r="AP75" i="23"/>
  <c r="AP74" i="23"/>
  <c r="AP78" i="23"/>
  <c r="AO548" i="23" l="1"/>
  <c r="AL123" i="23" l="1"/>
  <c r="AG548" i="23" l="1"/>
  <c r="N32" i="23" l="1"/>
  <c r="N33" i="23"/>
  <c r="N34" i="23"/>
  <c r="J547" i="23"/>
  <c r="J546" i="23" s="1"/>
  <c r="G44" i="2" s="1"/>
  <c r="J545" i="23"/>
  <c r="J544" i="23" s="1"/>
  <c r="J543" i="23"/>
  <c r="J542" i="23"/>
  <c r="J541" i="23"/>
  <c r="J540" i="23"/>
  <c r="J537" i="23"/>
  <c r="J536" i="23"/>
  <c r="J535" i="23"/>
  <c r="J534" i="23"/>
  <c r="J533" i="23"/>
  <c r="J532" i="23"/>
  <c r="J531" i="23"/>
  <c r="J530" i="23"/>
  <c r="J529" i="23"/>
  <c r="J528" i="23"/>
  <c r="J527" i="23"/>
  <c r="J526" i="23"/>
  <c r="J525" i="23"/>
  <c r="J524" i="23"/>
  <c r="J523" i="23"/>
  <c r="J521" i="23"/>
  <c r="J520" i="23"/>
  <c r="J518" i="23"/>
  <c r="J517" i="23"/>
  <c r="J516" i="23"/>
  <c r="J515" i="23"/>
  <c r="J514" i="23"/>
  <c r="J513" i="23"/>
  <c r="J511" i="23"/>
  <c r="J510" i="23"/>
  <c r="J509" i="23"/>
  <c r="J507" i="23"/>
  <c r="J506" i="23"/>
  <c r="J504" i="23"/>
  <c r="J503" i="23"/>
  <c r="J502" i="23"/>
  <c r="J500" i="23"/>
  <c r="J499" i="23"/>
  <c r="J498" i="23"/>
  <c r="J497" i="23"/>
  <c r="J496" i="23"/>
  <c r="J493" i="23"/>
  <c r="J492" i="23"/>
  <c r="J491" i="23"/>
  <c r="J490" i="23"/>
  <c r="J488" i="23"/>
  <c r="J487" i="23"/>
  <c r="J486" i="23"/>
  <c r="J485" i="23"/>
  <c r="J484" i="23"/>
  <c r="J483" i="23"/>
  <c r="J482" i="23"/>
  <c r="J481" i="23"/>
  <c r="J480" i="23"/>
  <c r="J479" i="23"/>
  <c r="J478" i="23"/>
  <c r="J477" i="23"/>
  <c r="J476" i="23"/>
  <c r="J475" i="23"/>
  <c r="J474" i="23"/>
  <c r="J473" i="23"/>
  <c r="J472" i="23"/>
  <c r="J470" i="23"/>
  <c r="J468" i="23"/>
  <c r="J467" i="23"/>
  <c r="J466" i="23"/>
  <c r="J465" i="23"/>
  <c r="J464" i="23"/>
  <c r="J463" i="23"/>
  <c r="J462" i="23"/>
  <c r="J461" i="23"/>
  <c r="J458" i="23"/>
  <c r="J457" i="23"/>
  <c r="J456" i="23"/>
  <c r="J455" i="23"/>
  <c r="J454" i="23"/>
  <c r="J453" i="23"/>
  <c r="J452" i="23"/>
  <c r="J451" i="23"/>
  <c r="J450" i="23"/>
  <c r="J449" i="23"/>
  <c r="J448" i="23"/>
  <c r="J446" i="23"/>
  <c r="J445" i="23"/>
  <c r="J444" i="23"/>
  <c r="J443" i="23"/>
  <c r="J442" i="23"/>
  <c r="J441" i="23"/>
  <c r="J440" i="23"/>
  <c r="J439" i="23"/>
  <c r="J438" i="23"/>
  <c r="J437" i="23"/>
  <c r="J436" i="23"/>
  <c r="J435" i="23"/>
  <c r="J434" i="23"/>
  <c r="J433" i="23"/>
  <c r="J432" i="23"/>
  <c r="J431" i="23"/>
  <c r="J430" i="23"/>
  <c r="J428" i="23"/>
  <c r="J427" i="23"/>
  <c r="J426" i="23"/>
  <c r="J425" i="23"/>
  <c r="J422" i="23"/>
  <c r="J421" i="23"/>
  <c r="J420" i="23"/>
  <c r="J419" i="23"/>
  <c r="J418" i="23"/>
  <c r="J417" i="23"/>
  <c r="J416" i="23"/>
  <c r="J415" i="23"/>
  <c r="J414" i="23"/>
  <c r="J413" i="23"/>
  <c r="J412" i="23"/>
  <c r="J411" i="23"/>
  <c r="J410" i="23"/>
  <c r="J409" i="23"/>
  <c r="J408" i="23"/>
  <c r="J407" i="23"/>
  <c r="J406" i="23"/>
  <c r="J404" i="23"/>
  <c r="J403" i="23"/>
  <c r="J402" i="23"/>
  <c r="J401" i="23"/>
  <c r="J400" i="23"/>
  <c r="J399" i="23"/>
  <c r="J398" i="23"/>
  <c r="J396" i="23"/>
  <c r="J395" i="23"/>
  <c r="J394" i="23"/>
  <c r="J393" i="23"/>
  <c r="J392" i="23"/>
  <c r="J391" i="23"/>
  <c r="J390" i="23"/>
  <c r="J389" i="23"/>
  <c r="J388" i="23"/>
  <c r="J387" i="23"/>
  <c r="J386" i="23"/>
  <c r="J385" i="23"/>
  <c r="J384" i="23"/>
  <c r="J383" i="23"/>
  <c r="J382" i="23"/>
  <c r="J381" i="23"/>
  <c r="J380" i="23"/>
  <c r="J379" i="23"/>
  <c r="J378" i="23"/>
  <c r="J377" i="23"/>
  <c r="J376" i="23"/>
  <c r="J375" i="23"/>
  <c r="J374" i="23"/>
  <c r="J373" i="23"/>
  <c r="J372" i="23"/>
  <c r="J371" i="23"/>
  <c r="J370" i="23"/>
  <c r="J369" i="23"/>
  <c r="J367" i="23"/>
  <c r="J366" i="23"/>
  <c r="J365" i="23"/>
  <c r="J364" i="23"/>
  <c r="J363" i="23"/>
  <c r="J362" i="23"/>
  <c r="J361" i="23"/>
  <c r="J359" i="23"/>
  <c r="J358" i="23"/>
  <c r="J357" i="23"/>
  <c r="J356" i="23"/>
  <c r="J355" i="23"/>
  <c r="J354" i="23"/>
  <c r="J353" i="23"/>
  <c r="J352" i="23"/>
  <c r="J351" i="23"/>
  <c r="J350" i="23"/>
  <c r="J349" i="23"/>
  <c r="J348" i="23"/>
  <c r="J347" i="23"/>
  <c r="J346" i="23"/>
  <c r="J345" i="23"/>
  <c r="J344" i="23"/>
  <c r="J343" i="23"/>
  <c r="J342" i="23"/>
  <c r="J341" i="23"/>
  <c r="J340" i="23"/>
  <c r="J339" i="23"/>
  <c r="J338" i="23"/>
  <c r="J337" i="23"/>
  <c r="J336" i="23"/>
  <c r="J335" i="23"/>
  <c r="J334" i="23"/>
  <c r="J333" i="23"/>
  <c r="J332" i="23"/>
  <c r="J331" i="23"/>
  <c r="J330" i="23"/>
  <c r="J329" i="23"/>
  <c r="J328" i="23"/>
  <c r="J326" i="23"/>
  <c r="J325" i="23"/>
  <c r="J323" i="23"/>
  <c r="J322" i="23"/>
  <c r="J321" i="23"/>
  <c r="J320" i="23"/>
  <c r="J319" i="23"/>
  <c r="J316" i="23"/>
  <c r="J315" i="23"/>
  <c r="J314" i="23"/>
  <c r="J313" i="23"/>
  <c r="J312" i="23"/>
  <c r="J311" i="23"/>
  <c r="J310" i="23"/>
  <c r="J309" i="23"/>
  <c r="J307" i="23"/>
  <c r="J306" i="23"/>
  <c r="J305" i="23"/>
  <c r="J304" i="23"/>
  <c r="J303" i="23"/>
  <c r="J302" i="23"/>
  <c r="J301" i="23"/>
  <c r="J300" i="23"/>
  <c r="J299" i="23"/>
  <c r="J298" i="23"/>
  <c r="J297" i="23"/>
  <c r="J296" i="23"/>
  <c r="J295" i="23"/>
  <c r="J294" i="23"/>
  <c r="J293" i="23"/>
  <c r="J292" i="23"/>
  <c r="J291" i="23"/>
  <c r="J290" i="23"/>
  <c r="J289" i="23"/>
  <c r="J288" i="23"/>
  <c r="J287" i="23"/>
  <c r="J286" i="23"/>
  <c r="J285" i="23"/>
  <c r="J284" i="23"/>
  <c r="J283" i="23"/>
  <c r="J282" i="23"/>
  <c r="J281" i="23"/>
  <c r="J280" i="23"/>
  <c r="J279" i="23"/>
  <c r="J278" i="23"/>
  <c r="J277" i="23"/>
  <c r="J276" i="23"/>
  <c r="J275" i="23"/>
  <c r="J274" i="23"/>
  <c r="J273" i="23"/>
  <c r="J272" i="23"/>
  <c r="J271" i="23"/>
  <c r="J270" i="23"/>
  <c r="J269" i="23"/>
  <c r="J268" i="23"/>
  <c r="J267" i="23"/>
  <c r="J266" i="23"/>
  <c r="J265" i="23"/>
  <c r="J264" i="23"/>
  <c r="J263" i="23"/>
  <c r="J262" i="23"/>
  <c r="J261" i="23"/>
  <c r="J260" i="23"/>
  <c r="J259" i="23"/>
  <c r="J258" i="23"/>
  <c r="J257" i="23"/>
  <c r="J256" i="23"/>
  <c r="J255" i="23"/>
  <c r="J254" i="23"/>
  <c r="J253" i="23"/>
  <c r="J252" i="23"/>
  <c r="J251" i="23"/>
  <c r="J250" i="23"/>
  <c r="J249" i="23"/>
  <c r="J248" i="23"/>
  <c r="J245" i="23"/>
  <c r="J244" i="23"/>
  <c r="J242" i="23"/>
  <c r="J241" i="23"/>
  <c r="J240" i="23"/>
  <c r="J239" i="23"/>
  <c r="J238" i="23"/>
  <c r="J237" i="23"/>
  <c r="J236" i="23"/>
  <c r="J235" i="23"/>
  <c r="J233" i="23"/>
  <c r="J231" i="23"/>
  <c r="J230" i="23"/>
  <c r="J228" i="23"/>
  <c r="J227" i="23"/>
  <c r="J226" i="23"/>
  <c r="J224" i="23"/>
  <c r="J223" i="23"/>
  <c r="J222" i="23"/>
  <c r="J221" i="23"/>
  <c r="J220" i="23"/>
  <c r="J219" i="23"/>
  <c r="J218" i="23"/>
  <c r="J217" i="23"/>
  <c r="J216" i="23"/>
  <c r="J214" i="23"/>
  <c r="J212" i="23"/>
  <c r="J210" i="23"/>
  <c r="J209" i="23"/>
  <c r="J207" i="23"/>
  <c r="J206" i="23"/>
  <c r="J205" i="23"/>
  <c r="J204" i="23"/>
  <c r="J203" i="23"/>
  <c r="J202" i="23"/>
  <c r="J201" i="23"/>
  <c r="J200" i="23"/>
  <c r="J199" i="23"/>
  <c r="J198" i="23"/>
  <c r="J197" i="23"/>
  <c r="J196" i="23"/>
  <c r="J193" i="23"/>
  <c r="J191" i="23"/>
  <c r="J190" i="23"/>
  <c r="J189" i="23"/>
  <c r="J188" i="23"/>
  <c r="J187" i="23"/>
  <c r="J186" i="23"/>
  <c r="J185" i="23"/>
  <c r="J184" i="23"/>
  <c r="J182" i="23"/>
  <c r="J181" i="23"/>
  <c r="J180" i="23"/>
  <c r="J179" i="23"/>
  <c r="J177" i="23"/>
  <c r="J176" i="23"/>
  <c r="J175" i="23"/>
  <c r="J173" i="23"/>
  <c r="J172" i="23"/>
  <c r="J171" i="23"/>
  <c r="J170" i="23"/>
  <c r="J169" i="23"/>
  <c r="J168" i="23"/>
  <c r="J167" i="23"/>
  <c r="J166" i="23"/>
  <c r="J165" i="23"/>
  <c r="J164" i="23"/>
  <c r="J163" i="23"/>
  <c r="J162" i="23"/>
  <c r="J161" i="23"/>
  <c r="J160" i="23"/>
  <c r="J159" i="23"/>
  <c r="J158" i="23"/>
  <c r="J157" i="23"/>
  <c r="J155" i="23"/>
  <c r="J154" i="23"/>
  <c r="J152" i="23"/>
  <c r="J151" i="23"/>
  <c r="J150" i="23"/>
  <c r="J149" i="23"/>
  <c r="J148" i="23"/>
  <c r="J146" i="23"/>
  <c r="J145" i="23"/>
  <c r="J144" i="23"/>
  <c r="J142" i="23"/>
  <c r="J141" i="23"/>
  <c r="J140" i="23"/>
  <c r="J139" i="23"/>
  <c r="J131" i="23"/>
  <c r="J129" i="23"/>
  <c r="J128" i="23"/>
  <c r="J127" i="23"/>
  <c r="J126" i="23"/>
  <c r="J125" i="23"/>
  <c r="J124" i="23"/>
  <c r="J123" i="23"/>
  <c r="J121" i="23"/>
  <c r="J99" i="23"/>
  <c r="J98" i="23"/>
  <c r="J97" i="23"/>
  <c r="J96" i="23"/>
  <c r="J95" i="23"/>
  <c r="J94" i="23"/>
  <c r="J92" i="23"/>
  <c r="J91" i="23"/>
  <c r="J90" i="23"/>
  <c r="J89" i="23"/>
  <c r="J87" i="23"/>
  <c r="H85" i="23"/>
  <c r="H84" i="23"/>
  <c r="J84" i="23" s="1"/>
  <c r="H83" i="23"/>
  <c r="H82" i="23"/>
  <c r="H81" i="23"/>
  <c r="H80" i="23"/>
  <c r="J80" i="23" s="1"/>
  <c r="H78" i="23"/>
  <c r="H77" i="23"/>
  <c r="J77" i="23" s="1"/>
  <c r="H76" i="23"/>
  <c r="H75" i="23"/>
  <c r="J75" i="23" s="1"/>
  <c r="H74" i="23"/>
  <c r="H71" i="23"/>
  <c r="J71" i="23" s="1"/>
  <c r="J70" i="23"/>
  <c r="H69" i="23"/>
  <c r="H68" i="23"/>
  <c r="H67" i="23"/>
  <c r="H66" i="23"/>
  <c r="H64" i="23"/>
  <c r="J64" i="23" s="1"/>
  <c r="H63" i="23"/>
  <c r="J63" i="23" s="1"/>
  <c r="H62" i="23"/>
  <c r="H61" i="23"/>
  <c r="J61" i="23" s="1"/>
  <c r="H60" i="23"/>
  <c r="H58" i="23"/>
  <c r="J58" i="23" s="1"/>
  <c r="H57" i="23"/>
  <c r="H56" i="23"/>
  <c r="J56" i="23" s="1"/>
  <c r="H55" i="23"/>
  <c r="H54" i="23"/>
  <c r="J54" i="23" s="1"/>
  <c r="H53" i="23"/>
  <c r="J53" i="23" s="1"/>
  <c r="H52" i="23"/>
  <c r="H51" i="23"/>
  <c r="J51" i="23" s="1"/>
  <c r="H50" i="23"/>
  <c r="J50" i="23" s="1"/>
  <c r="H45" i="23"/>
  <c r="H44" i="23"/>
  <c r="J44" i="23" s="1"/>
  <c r="H43" i="23"/>
  <c r="H41" i="23"/>
  <c r="J41" i="23" s="1"/>
  <c r="H40" i="23"/>
  <c r="H39" i="23"/>
  <c r="J39" i="23" s="1"/>
  <c r="H34" i="23"/>
  <c r="H33" i="23"/>
  <c r="J33" i="23" s="1"/>
  <c r="H32" i="23"/>
  <c r="J32" i="23" s="1"/>
  <c r="H29" i="23"/>
  <c r="G37" i="29" l="1"/>
  <c r="J178" i="23"/>
  <c r="J208" i="23"/>
  <c r="J429" i="23"/>
  <c r="J88" i="23"/>
  <c r="J143" i="23"/>
  <c r="J153" i="23"/>
  <c r="J174" i="23"/>
  <c r="J324" i="23"/>
  <c r="J213" i="23"/>
  <c r="J195" i="23"/>
  <c r="J147" i="23"/>
  <c r="J138" i="23"/>
  <c r="J122" i="23"/>
  <c r="J93" i="23"/>
  <c r="J243" i="23"/>
  <c r="J308" i="23"/>
  <c r="J234" i="23"/>
  <c r="J225" i="23"/>
  <c r="BI69" i="23"/>
  <c r="BE69" i="23"/>
  <c r="CC69" i="23"/>
  <c r="BU69" i="23"/>
  <c r="BE43" i="23"/>
  <c r="BI43" i="23"/>
  <c r="CC43" i="23"/>
  <c r="BU43" i="23"/>
  <c r="BE76" i="23"/>
  <c r="BI76" i="23"/>
  <c r="CC76" i="23"/>
  <c r="BU76" i="23"/>
  <c r="J76" i="23"/>
  <c r="BE44" i="23"/>
  <c r="BI44" i="23"/>
  <c r="CC44" i="23"/>
  <c r="BU44" i="23"/>
  <c r="BM82" i="23"/>
  <c r="BI82" i="23"/>
  <c r="BE82" i="23"/>
  <c r="CC82" i="23"/>
  <c r="BU82" i="23"/>
  <c r="BE55" i="23"/>
  <c r="BI55" i="23"/>
  <c r="CC55" i="23"/>
  <c r="BU55" i="23"/>
  <c r="BM85" i="23"/>
  <c r="BE85" i="23"/>
  <c r="BI85" i="23"/>
  <c r="CC85" i="23"/>
  <c r="BU85" i="23"/>
  <c r="BI52" i="23"/>
  <c r="BE52" i="23"/>
  <c r="CC52" i="23"/>
  <c r="BU52" i="23"/>
  <c r="J52" i="23"/>
  <c r="BE67" i="23"/>
  <c r="BI67" i="23"/>
  <c r="CC67" i="23"/>
  <c r="BU67" i="23"/>
  <c r="J82" i="23"/>
  <c r="BI51" i="23"/>
  <c r="BE51" i="23"/>
  <c r="CC51" i="23"/>
  <c r="BU51" i="23"/>
  <c r="J69" i="23"/>
  <c r="BE33" i="23"/>
  <c r="BI33" i="23"/>
  <c r="CC33" i="23"/>
  <c r="BU33" i="23"/>
  <c r="BE66" i="23"/>
  <c r="BI66" i="23"/>
  <c r="CC66" i="23"/>
  <c r="BU66" i="23"/>
  <c r="BE77" i="23"/>
  <c r="BI77" i="23"/>
  <c r="CC77" i="23"/>
  <c r="BU77" i="23"/>
  <c r="BE34" i="23"/>
  <c r="BI34" i="23"/>
  <c r="CC34" i="23"/>
  <c r="BU34" i="23"/>
  <c r="BE45" i="23"/>
  <c r="BI45" i="23"/>
  <c r="CC45" i="23"/>
  <c r="BU45" i="23"/>
  <c r="BE57" i="23"/>
  <c r="BI57" i="23"/>
  <c r="CC57" i="23"/>
  <c r="BU57" i="23"/>
  <c r="BE62" i="23"/>
  <c r="BI62" i="23"/>
  <c r="CC62" i="23"/>
  <c r="BU62" i="23"/>
  <c r="J67" i="23"/>
  <c r="BI74" i="23"/>
  <c r="BE74" i="23"/>
  <c r="CC74" i="23"/>
  <c r="BU74" i="23"/>
  <c r="BE78" i="23"/>
  <c r="BI78" i="23"/>
  <c r="CC78" i="23"/>
  <c r="BU78" i="23"/>
  <c r="BM83" i="23"/>
  <c r="BI83" i="23"/>
  <c r="BE83" i="23"/>
  <c r="CC83" i="23"/>
  <c r="BU83" i="23"/>
  <c r="BE32" i="23"/>
  <c r="BI32" i="23"/>
  <c r="CC32" i="23"/>
  <c r="BU32" i="23"/>
  <c r="BI60" i="23"/>
  <c r="BE60" i="23"/>
  <c r="CC60" i="23"/>
  <c r="BU60" i="23"/>
  <c r="BM81" i="23"/>
  <c r="BI81" i="23"/>
  <c r="BE81" i="23"/>
  <c r="CC81" i="23"/>
  <c r="BU81" i="23"/>
  <c r="J60" i="23"/>
  <c r="J85" i="23"/>
  <c r="BE56" i="23"/>
  <c r="BI56" i="23"/>
  <c r="CC56" i="23"/>
  <c r="BU56" i="23"/>
  <c r="BI40" i="23"/>
  <c r="BE40" i="23"/>
  <c r="CC40" i="23"/>
  <c r="BU40" i="23"/>
  <c r="J34" i="23"/>
  <c r="J40" i="23"/>
  <c r="J38" i="23" s="1"/>
  <c r="J45" i="23"/>
  <c r="J57" i="23"/>
  <c r="J62" i="23"/>
  <c r="BE68" i="23"/>
  <c r="BI68" i="23"/>
  <c r="CC68" i="23"/>
  <c r="BU68" i="23"/>
  <c r="J74" i="23"/>
  <c r="J78" i="23"/>
  <c r="J83" i="23"/>
  <c r="BE64" i="23"/>
  <c r="BI64" i="23"/>
  <c r="CC64" i="23"/>
  <c r="BU64" i="23"/>
  <c r="J43" i="23"/>
  <c r="J55" i="23"/>
  <c r="J81" i="23"/>
  <c r="BI39" i="23"/>
  <c r="BE39" i="23"/>
  <c r="CC39" i="23"/>
  <c r="BU39" i="23"/>
  <c r="BI61" i="23"/>
  <c r="BE61" i="23"/>
  <c r="CC61" i="23"/>
  <c r="BU61" i="23"/>
  <c r="BI71" i="23"/>
  <c r="BE71" i="23"/>
  <c r="CC71" i="23"/>
  <c r="BU71" i="23"/>
  <c r="BI53" i="23"/>
  <c r="BE53" i="23"/>
  <c r="CC53" i="23"/>
  <c r="BU53" i="23"/>
  <c r="BI41" i="23"/>
  <c r="BE41" i="23"/>
  <c r="CC41" i="23"/>
  <c r="BU41" i="23"/>
  <c r="BE50" i="23"/>
  <c r="BI50" i="23"/>
  <c r="CC50" i="23"/>
  <c r="BU50" i="23"/>
  <c r="BE54" i="23"/>
  <c r="BI54" i="23"/>
  <c r="CC54" i="23"/>
  <c r="BU54" i="23"/>
  <c r="BE58" i="23"/>
  <c r="BI58" i="23"/>
  <c r="CC58" i="23"/>
  <c r="BU58" i="23"/>
  <c r="BE63" i="23"/>
  <c r="BI63" i="23"/>
  <c r="CC63" i="23"/>
  <c r="BU63" i="23"/>
  <c r="J68" i="23"/>
  <c r="BE75" i="23"/>
  <c r="BI75" i="23"/>
  <c r="CC75" i="23"/>
  <c r="BU75" i="23"/>
  <c r="BM80" i="23"/>
  <c r="BE80" i="23"/>
  <c r="BI80" i="23"/>
  <c r="CC80" i="23"/>
  <c r="BU80" i="23"/>
  <c r="BM84" i="23"/>
  <c r="BE84" i="23"/>
  <c r="BI84" i="23"/>
  <c r="CC84" i="23"/>
  <c r="BU84" i="23"/>
  <c r="J120" i="23"/>
  <c r="J469" i="23"/>
  <c r="J130" i="23"/>
  <c r="J86" i="23"/>
  <c r="J424" i="23"/>
  <c r="J519" i="23"/>
  <c r="G41" i="2" s="1"/>
  <c r="J397" i="23"/>
  <c r="G36" i="2" s="1"/>
  <c r="J192" i="23"/>
  <c r="G28" i="2" s="1"/>
  <c r="J505" i="23"/>
  <c r="J318" i="23"/>
  <c r="J495" i="23"/>
  <c r="J539" i="23"/>
  <c r="J538" i="23" s="1"/>
  <c r="G43" i="2" s="1"/>
  <c r="J327" i="23"/>
  <c r="G34" i="2" s="1"/>
  <c r="J512" i="23"/>
  <c r="J156" i="23"/>
  <c r="J508" i="23"/>
  <c r="J522" i="23"/>
  <c r="G42" i="2" s="1"/>
  <c r="J489" i="23"/>
  <c r="G39" i="2" s="1"/>
  <c r="J183" i="23"/>
  <c r="G27" i="2" s="1"/>
  <c r="J471" i="23"/>
  <c r="J368" i="23"/>
  <c r="G35" i="2" s="1"/>
  <c r="J459" i="23"/>
  <c r="J501" i="23"/>
  <c r="J447" i="23"/>
  <c r="J247" i="23"/>
  <c r="J405" i="23"/>
  <c r="G37" i="2" s="1"/>
  <c r="V37" i="29" l="1"/>
  <c r="J37" i="29"/>
  <c r="AH37" i="29"/>
  <c r="S37" i="29"/>
  <c r="AK37" i="29"/>
  <c r="M37" i="29"/>
  <c r="AB37" i="29"/>
  <c r="AN37" i="29"/>
  <c r="P37" i="29"/>
  <c r="AE37" i="29"/>
  <c r="Y37" i="29"/>
  <c r="G32" i="29"/>
  <c r="G20" i="29"/>
  <c r="G21" i="29"/>
  <c r="G29" i="29"/>
  <c r="G34" i="29"/>
  <c r="G35" i="29"/>
  <c r="G28" i="29"/>
  <c r="G27" i="29"/>
  <c r="G30" i="29"/>
  <c r="G36" i="29"/>
  <c r="J79" i="23"/>
  <c r="J211" i="23"/>
  <c r="G30" i="2" s="1"/>
  <c r="J49" i="23"/>
  <c r="J65" i="23"/>
  <c r="J73" i="23"/>
  <c r="J59" i="23"/>
  <c r="J42" i="23"/>
  <c r="J35" i="23" s="1"/>
  <c r="G20" i="2" s="1"/>
  <c r="BQ62" i="23"/>
  <c r="BQ45" i="23"/>
  <c r="BQ77" i="23"/>
  <c r="BQ54" i="23"/>
  <c r="BQ63" i="23"/>
  <c r="BQ81" i="23"/>
  <c r="BQ51" i="23"/>
  <c r="BQ33" i="23"/>
  <c r="BQ32" i="23"/>
  <c r="BQ53" i="23"/>
  <c r="BQ71" i="23"/>
  <c r="BQ39" i="23"/>
  <c r="BQ82" i="23"/>
  <c r="BQ34" i="23"/>
  <c r="BQ75" i="23"/>
  <c r="BQ69" i="23"/>
  <c r="BQ64" i="23"/>
  <c r="BQ40" i="23"/>
  <c r="BQ56" i="23"/>
  <c r="BQ67" i="23"/>
  <c r="BQ44" i="23"/>
  <c r="BQ43" i="23"/>
  <c r="BQ84" i="23"/>
  <c r="BQ60" i="23"/>
  <c r="BQ83" i="23"/>
  <c r="BQ55" i="23"/>
  <c r="BQ74" i="23"/>
  <c r="BQ50" i="23"/>
  <c r="BQ57" i="23"/>
  <c r="BQ66" i="23"/>
  <c r="BQ85" i="23"/>
  <c r="BQ58" i="23"/>
  <c r="BQ80" i="23"/>
  <c r="BQ68" i="23"/>
  <c r="BQ41" i="23"/>
  <c r="BQ61" i="23"/>
  <c r="BQ78" i="23"/>
  <c r="BQ52" i="23"/>
  <c r="BQ76" i="23"/>
  <c r="M548" i="23"/>
  <c r="J119" i="23"/>
  <c r="G24" i="2" s="1"/>
  <c r="G17" i="29" s="1"/>
  <c r="J317" i="23"/>
  <c r="G33" i="2" s="1"/>
  <c r="J232" i="23"/>
  <c r="G31" i="2" s="1"/>
  <c r="J194" i="23"/>
  <c r="G29" i="2" s="1"/>
  <c r="J246" i="23"/>
  <c r="G32" i="2" s="1"/>
  <c r="J137" i="23"/>
  <c r="G26" i="2" s="1"/>
  <c r="J494" i="23"/>
  <c r="G40" i="2" s="1"/>
  <c r="J423" i="23"/>
  <c r="G38" i="2" s="1"/>
  <c r="V21" i="29" l="1"/>
  <c r="J21" i="29"/>
  <c r="M21" i="29"/>
  <c r="AE21" i="29"/>
  <c r="S21" i="29"/>
  <c r="AK21" i="29"/>
  <c r="AH21" i="29"/>
  <c r="AN21" i="29"/>
  <c r="P21" i="29"/>
  <c r="AB21" i="29"/>
  <c r="Y21" i="29"/>
  <c r="AK34" i="29"/>
  <c r="S34" i="29"/>
  <c r="AH34" i="29"/>
  <c r="M34" i="29"/>
  <c r="AB34" i="29"/>
  <c r="Y34" i="29"/>
  <c r="AE34" i="29"/>
  <c r="V34" i="29"/>
  <c r="J34" i="29"/>
  <c r="AN34" i="29"/>
  <c r="P34" i="29"/>
  <c r="V29" i="29"/>
  <c r="J29" i="29"/>
  <c r="AB29" i="29"/>
  <c r="S29" i="29"/>
  <c r="AE29" i="29"/>
  <c r="AN29" i="29"/>
  <c r="P29" i="29"/>
  <c r="AK29" i="29"/>
  <c r="AH29" i="29"/>
  <c r="M29" i="29"/>
  <c r="Y29" i="29"/>
  <c r="AH17" i="29"/>
  <c r="M17" i="29"/>
  <c r="Y17" i="29"/>
  <c r="V17" i="29"/>
  <c r="J17" i="29"/>
  <c r="AE17" i="29"/>
  <c r="S17" i="29"/>
  <c r="AN17" i="29"/>
  <c r="AB17" i="29"/>
  <c r="P17" i="29"/>
  <c r="AK17" i="29"/>
  <c r="S36" i="29"/>
  <c r="Y36" i="29"/>
  <c r="AN36" i="29"/>
  <c r="P36" i="29"/>
  <c r="AH36" i="29"/>
  <c r="AE36" i="29"/>
  <c r="AB36" i="29"/>
  <c r="AK36" i="29"/>
  <c r="M36" i="29"/>
  <c r="J36" i="29"/>
  <c r="V36" i="29"/>
  <c r="S20" i="29"/>
  <c r="AH20" i="29"/>
  <c r="M20" i="29"/>
  <c r="AN20" i="29"/>
  <c r="P20" i="29"/>
  <c r="AE20" i="29"/>
  <c r="AB20" i="29"/>
  <c r="AK20" i="29"/>
  <c r="Y20" i="29"/>
  <c r="J20" i="29"/>
  <c r="V20" i="29"/>
  <c r="Y30" i="29"/>
  <c r="V30" i="29"/>
  <c r="J30" i="29"/>
  <c r="AN30" i="29"/>
  <c r="P30" i="29"/>
  <c r="AH30" i="29"/>
  <c r="M30" i="29"/>
  <c r="AE30" i="29"/>
  <c r="S30" i="29"/>
  <c r="AK30" i="29"/>
  <c r="AB30" i="29"/>
  <c r="AE32" i="29"/>
  <c r="V32" i="29"/>
  <c r="S32" i="29"/>
  <c r="AB32" i="29"/>
  <c r="J32" i="29"/>
  <c r="Y32" i="29"/>
  <c r="AN32" i="29"/>
  <c r="P32" i="29"/>
  <c r="AK32" i="29"/>
  <c r="AH32" i="29"/>
  <c r="M32" i="29"/>
  <c r="AN27" i="29"/>
  <c r="P27" i="29"/>
  <c r="Y27" i="29"/>
  <c r="AK27" i="29"/>
  <c r="AH27" i="29"/>
  <c r="M27" i="29"/>
  <c r="AE27" i="29"/>
  <c r="AB27" i="29"/>
  <c r="V27" i="29"/>
  <c r="S27" i="29"/>
  <c r="J27" i="29"/>
  <c r="S28" i="29"/>
  <c r="AB28" i="29"/>
  <c r="AN28" i="29"/>
  <c r="P28" i="29"/>
  <c r="M28" i="29"/>
  <c r="AK28" i="29"/>
  <c r="AH28" i="29"/>
  <c r="AE28" i="29"/>
  <c r="Y28" i="29"/>
  <c r="J28" i="29"/>
  <c r="V28" i="29"/>
  <c r="AN35" i="29"/>
  <c r="P35" i="29"/>
  <c r="V35" i="29"/>
  <c r="AK35" i="29"/>
  <c r="AE35" i="29"/>
  <c r="AB35" i="29"/>
  <c r="Y35" i="29"/>
  <c r="AH35" i="29"/>
  <c r="M35" i="29"/>
  <c r="S35" i="29"/>
  <c r="J35" i="29"/>
  <c r="G24" i="29"/>
  <c r="G23" i="29"/>
  <c r="G25" i="29"/>
  <c r="G26" i="29"/>
  <c r="G13" i="29"/>
  <c r="G31" i="29"/>
  <c r="G33" i="29"/>
  <c r="G22" i="29"/>
  <c r="G19" i="29"/>
  <c r="J48" i="23"/>
  <c r="G21" i="2" s="1"/>
  <c r="G14" i="29" s="1"/>
  <c r="J72" i="23"/>
  <c r="G22" i="2" s="1"/>
  <c r="G15" i="29" s="1"/>
  <c r="AB31" i="29" l="1"/>
  <c r="S31" i="29"/>
  <c r="AN31" i="29"/>
  <c r="P31" i="29"/>
  <c r="AK31" i="29"/>
  <c r="Y31" i="29"/>
  <c r="AH31" i="29"/>
  <c r="V31" i="29"/>
  <c r="J31" i="29"/>
  <c r="M31" i="29"/>
  <c r="AE31" i="29"/>
  <c r="V13" i="29"/>
  <c r="J13" i="29"/>
  <c r="AK13" i="29"/>
  <c r="AH13" i="29"/>
  <c r="S13" i="29"/>
  <c r="AB13" i="29"/>
  <c r="AN13" i="29"/>
  <c r="P13" i="29"/>
  <c r="M13" i="29"/>
  <c r="AE13" i="29"/>
  <c r="Y13" i="29"/>
  <c r="AH25" i="29"/>
  <c r="M25" i="29"/>
  <c r="S25" i="29"/>
  <c r="AE25" i="29"/>
  <c r="Y25" i="29"/>
  <c r="J25" i="29"/>
  <c r="AB25" i="29"/>
  <c r="V25" i="29"/>
  <c r="AN25" i="29"/>
  <c r="P25" i="29"/>
  <c r="AK25" i="29"/>
  <c r="AK26" i="29"/>
  <c r="V26" i="29"/>
  <c r="AH26" i="29"/>
  <c r="M26" i="29"/>
  <c r="J26" i="29"/>
  <c r="S26" i="29"/>
  <c r="AE26" i="29"/>
  <c r="AB26" i="29"/>
  <c r="Y26" i="29"/>
  <c r="P26" i="29"/>
  <c r="AN26" i="29"/>
  <c r="AB15" i="29"/>
  <c r="Y15" i="29"/>
  <c r="AH15" i="29"/>
  <c r="V15" i="29"/>
  <c r="J15" i="29"/>
  <c r="S15" i="29"/>
  <c r="AN15" i="29"/>
  <c r="P15" i="29"/>
  <c r="AK15" i="29"/>
  <c r="M15" i="29"/>
  <c r="AE15" i="29"/>
  <c r="Y14" i="29"/>
  <c r="AK14" i="29"/>
  <c r="M14" i="29"/>
  <c r="AE14" i="29"/>
  <c r="V14" i="29"/>
  <c r="J14" i="29"/>
  <c r="S14" i="29"/>
  <c r="AN14" i="29"/>
  <c r="P14" i="29"/>
  <c r="AH14" i="29"/>
  <c r="AB14" i="29"/>
  <c r="AB23" i="29"/>
  <c r="Y23" i="29"/>
  <c r="S23" i="29"/>
  <c r="AN23" i="29"/>
  <c r="P23" i="29"/>
  <c r="AK23" i="29"/>
  <c r="V23" i="29"/>
  <c r="J23" i="29"/>
  <c r="AH23" i="29"/>
  <c r="M23" i="29"/>
  <c r="AE23" i="29"/>
  <c r="AH33" i="29"/>
  <c r="M33" i="29"/>
  <c r="AN33" i="29"/>
  <c r="P33" i="29"/>
  <c r="AE33" i="29"/>
  <c r="V33" i="29"/>
  <c r="AB33" i="29"/>
  <c r="Y33" i="29"/>
  <c r="J33" i="29"/>
  <c r="S33" i="29"/>
  <c r="AK33" i="29"/>
  <c r="AN19" i="29"/>
  <c r="P19" i="29"/>
  <c r="AE19" i="29"/>
  <c r="AB19" i="29"/>
  <c r="AK19" i="29"/>
  <c r="V19" i="29"/>
  <c r="AH19" i="29"/>
  <c r="M19" i="29"/>
  <c r="Y19" i="29"/>
  <c r="S19" i="29"/>
  <c r="J19" i="29"/>
  <c r="AE24" i="29"/>
  <c r="P24" i="29"/>
  <c r="AB24" i="29"/>
  <c r="S24" i="29"/>
  <c r="AN24" i="29"/>
  <c r="AK24" i="29"/>
  <c r="Y24" i="29"/>
  <c r="V24" i="29"/>
  <c r="J24" i="29"/>
  <c r="AH24" i="29"/>
  <c r="M24" i="29"/>
  <c r="Y22" i="29"/>
  <c r="AN22" i="29"/>
  <c r="P22" i="29"/>
  <c r="V22" i="29"/>
  <c r="J22" i="29"/>
  <c r="AK22" i="29"/>
  <c r="AH22" i="29"/>
  <c r="S22" i="29"/>
  <c r="M22" i="29"/>
  <c r="AE22" i="29"/>
  <c r="AB22" i="29"/>
  <c r="H35" i="4"/>
  <c r="H37" i="4" s="1"/>
  <c r="H28" i="4"/>
  <c r="H24" i="4"/>
  <c r="G22" i="7" l="1"/>
  <c r="I31" i="23" s="1"/>
  <c r="G13" i="7"/>
  <c r="I29" i="23" s="1"/>
  <c r="BM31" i="23" l="1"/>
  <c r="BM548" i="23" s="1"/>
  <c r="CC31" i="23"/>
  <c r="CK31" i="23"/>
  <c r="CK548" i="23" s="1"/>
  <c r="J31" i="23"/>
  <c r="J30" i="23" s="1"/>
  <c r="BI31" i="23"/>
  <c r="BU31" i="23"/>
  <c r="BE31" i="23"/>
  <c r="BE29" i="23"/>
  <c r="CC29" i="23"/>
  <c r="BI29" i="23"/>
  <c r="BU29" i="23"/>
  <c r="J29" i="23"/>
  <c r="J28" i="23" s="1"/>
  <c r="J27" i="23" l="1"/>
  <c r="G19" i="2" s="1"/>
  <c r="CC548" i="23"/>
  <c r="BQ31" i="23"/>
  <c r="BU548" i="23"/>
  <c r="BI548" i="23"/>
  <c r="BE548" i="23"/>
  <c r="BQ29" i="23"/>
  <c r="BQ548" i="23" s="1"/>
  <c r="G45" i="2" l="1"/>
  <c r="G12" i="29"/>
  <c r="J548" i="23"/>
  <c r="AX37" i="23"/>
  <c r="BN548" i="23" l="1"/>
  <c r="G7" i="23"/>
  <c r="G9" i="23" s="1"/>
  <c r="Y12" i="29"/>
  <c r="Y38" i="29" s="1"/>
  <c r="V12" i="29"/>
  <c r="V38" i="29" s="1"/>
  <c r="J12" i="29"/>
  <c r="J38" i="29" s="1"/>
  <c r="P12" i="29"/>
  <c r="P38" i="29" s="1"/>
  <c r="AK12" i="29"/>
  <c r="AK38" i="29" s="1"/>
  <c r="AH12" i="29"/>
  <c r="AH38" i="29" s="1"/>
  <c r="S12" i="29"/>
  <c r="S38" i="29" s="1"/>
  <c r="AN12" i="29"/>
  <c r="AN38" i="29" s="1"/>
  <c r="M12" i="29"/>
  <c r="M38" i="29" s="1"/>
  <c r="AB12" i="29"/>
  <c r="AB38" i="29" s="1"/>
  <c r="AE12" i="29"/>
  <c r="AE38" i="29" s="1"/>
  <c r="G7" i="2"/>
  <c r="H22" i="2"/>
  <c r="H21" i="2"/>
  <c r="H24" i="2"/>
  <c r="H23" i="2"/>
  <c r="H25" i="2"/>
  <c r="H44" i="2"/>
  <c r="H39" i="2"/>
  <c r="H41" i="2"/>
  <c r="H37" i="2"/>
  <c r="H34" i="2"/>
  <c r="H27" i="2"/>
  <c r="H42" i="2"/>
  <c r="H43" i="2"/>
  <c r="H35" i="2"/>
  <c r="H28" i="2"/>
  <c r="H36" i="2"/>
  <c r="H38" i="2"/>
  <c r="H20" i="2"/>
  <c r="H31" i="2"/>
  <c r="H26" i="2"/>
  <c r="H32" i="2"/>
  <c r="H29" i="2"/>
  <c r="H30" i="2"/>
  <c r="H33" i="2"/>
  <c r="H40" i="2"/>
  <c r="H19" i="2"/>
  <c r="G38" i="29"/>
  <c r="I12" i="29" s="1"/>
  <c r="AT548" i="23"/>
  <c r="R548" i="23"/>
  <c r="AL548" i="23"/>
  <c r="BR548" i="23"/>
  <c r="AH548" i="23"/>
  <c r="N548" i="23"/>
  <c r="BJ548" i="23"/>
  <c r="BF548" i="23"/>
  <c r="BV548" i="23"/>
  <c r="AP548" i="23"/>
  <c r="Z548" i="23"/>
  <c r="AX548" i="23"/>
  <c r="V548" i="23"/>
  <c r="BB548" i="23"/>
  <c r="F3" i="4" l="1"/>
  <c r="H6" i="25"/>
  <c r="G9" i="2"/>
  <c r="G2" i="28"/>
  <c r="O38" i="29"/>
  <c r="AP38" i="29"/>
  <c r="J39" i="29"/>
  <c r="M39" i="29" s="1"/>
  <c r="O39" i="29" s="1"/>
  <c r="I17" i="29"/>
  <c r="I14" i="29"/>
  <c r="I15" i="29"/>
  <c r="AM38" i="29"/>
  <c r="U38" i="29"/>
  <c r="R38" i="29"/>
  <c r="AD38" i="29"/>
  <c r="AJ38" i="29"/>
  <c r="L38" i="29"/>
  <c r="AG38" i="29"/>
  <c r="AA38" i="29"/>
  <c r="X38" i="29"/>
  <c r="I16" i="29"/>
  <c r="I18" i="29"/>
  <c r="I37" i="29"/>
  <c r="I28" i="29"/>
  <c r="I20" i="29"/>
  <c r="I34" i="29"/>
  <c r="I27" i="29"/>
  <c r="I35" i="29"/>
  <c r="I30" i="29"/>
  <c r="I32" i="29"/>
  <c r="I36" i="29"/>
  <c r="I29" i="29"/>
  <c r="I21" i="29"/>
  <c r="I19" i="29"/>
  <c r="I13" i="29"/>
  <c r="I33" i="29"/>
  <c r="I26" i="29"/>
  <c r="I24" i="29"/>
  <c r="I23" i="29"/>
  <c r="I31" i="29"/>
  <c r="I25" i="29"/>
  <c r="I22" i="29"/>
  <c r="G4" i="28" l="1"/>
  <c r="F5" i="4"/>
  <c r="H8" i="25"/>
  <c r="L39" i="29"/>
  <c r="P39" i="29"/>
  <c r="S39" i="29" s="1"/>
  <c r="V39" i="29" s="1"/>
  <c r="Y39" i="29" s="1"/>
  <c r="AA39" i="29" s="1"/>
  <c r="I38" i="29"/>
  <c r="N74" i="25"/>
  <c r="X39" i="29" l="1"/>
  <c r="U39" i="29"/>
  <c r="R39" i="29"/>
  <c r="AB39" i="29"/>
  <c r="AD39" i="29" s="1"/>
  <c r="AE39" i="29" l="1"/>
  <c r="AH39" i="29" s="1"/>
  <c r="AG39" i="29" l="1"/>
  <c r="AK39" i="29"/>
  <c r="AJ39" i="29"/>
  <c r="AN39" i="29" l="1"/>
  <c r="AP39" i="29" s="1"/>
  <c r="AM39" i="29"/>
</calcChain>
</file>

<file path=xl/sharedStrings.xml><?xml version="1.0" encoding="utf-8"?>
<sst xmlns="http://schemas.openxmlformats.org/spreadsheetml/2006/main" count="48344" uniqueCount="13891">
  <si>
    <t>Código</t>
  </si>
  <si>
    <t>Item</t>
  </si>
  <si>
    <t>Especificação</t>
  </si>
  <si>
    <t>Indicador Físico</t>
  </si>
  <si>
    <t>Quantidade</t>
  </si>
  <si>
    <t>SERVIÇOS PRELIMINARES</t>
  </si>
  <si>
    <t>1.1</t>
  </si>
  <si>
    <t>1.2</t>
  </si>
  <si>
    <t>1.3</t>
  </si>
  <si>
    <t>2.1</t>
  </si>
  <si>
    <t>2.2</t>
  </si>
  <si>
    <t>3.1</t>
  </si>
  <si>
    <t>3.2</t>
  </si>
  <si>
    <t>3.3</t>
  </si>
  <si>
    <t>Base</t>
  </si>
  <si>
    <t>SINAPI</t>
  </si>
  <si>
    <t>BDI (Serviço):</t>
  </si>
  <si>
    <t>Unidade</t>
  </si>
  <si>
    <t xml:space="preserve">Valor Total </t>
  </si>
  <si>
    <t>Data:</t>
  </si>
  <si>
    <t>Custo Total Estimado (R$):</t>
  </si>
  <si>
    <t>Custos</t>
  </si>
  <si>
    <t>Total</t>
  </si>
  <si>
    <t>Valor</t>
  </si>
  <si>
    <t>Discriminação</t>
  </si>
  <si>
    <t>Serviços</t>
  </si>
  <si>
    <t xml:space="preserve"> %</t>
  </si>
  <si>
    <t>Observações:</t>
  </si>
  <si>
    <t>Total geral:</t>
  </si>
  <si>
    <t>Custo por metro quadrado (R$/m²):</t>
  </si>
  <si>
    <t>AC - Administração Central</t>
  </si>
  <si>
    <t>R - Riscos</t>
  </si>
  <si>
    <t>SUBTOTAL</t>
  </si>
  <si>
    <t>PIS</t>
  </si>
  <si>
    <t>ISSQN</t>
  </si>
  <si>
    <t>*Equivalente a 5% de 30% do total da obra.</t>
  </si>
  <si>
    <t>COMPOSIÇÃO DE PARCELA DO BDI DE SERVIÇO</t>
  </si>
  <si>
    <t>1.4</t>
  </si>
  <si>
    <t>DF - Despesas Financeiras</t>
  </si>
  <si>
    <t>COFINS</t>
  </si>
  <si>
    <t>Contribuição Previdenciária - Lei  n° 12.546/13</t>
  </si>
  <si>
    <t>S - Seguros e Garantias</t>
  </si>
  <si>
    <t>%</t>
  </si>
  <si>
    <t>3.4</t>
  </si>
  <si>
    <t>BDI DE SERVIÇOS</t>
  </si>
  <si>
    <t>I - TAXAS E IMPOSTOS</t>
  </si>
  <si>
    <t>L - Lucro/Remuneração</t>
  </si>
  <si>
    <t>CI - CUSTOS INDIRETOS</t>
  </si>
  <si>
    <t>L - LUCRO</t>
  </si>
  <si>
    <t>Segundo Acórdão 2622/2013 do Tribunal de Contas da União – TCU, o cálculo do BDI deve ser feito da seguinte maneira:</t>
  </si>
  <si>
    <t>Onde:</t>
  </si>
  <si>
    <t>AC - Administração central</t>
  </si>
  <si>
    <t>S - Seguros</t>
  </si>
  <si>
    <t>G - Garantias</t>
  </si>
  <si>
    <t>l - Incidência de Taxas e Impostos</t>
  </si>
  <si>
    <t>L - Lucro</t>
  </si>
  <si>
    <t>Obra:</t>
  </si>
  <si>
    <t>Local:</t>
  </si>
  <si>
    <t>Bairro:</t>
  </si>
  <si>
    <t>Município:</t>
  </si>
  <si>
    <t>Sorriso - MT</t>
  </si>
  <si>
    <t>Custo Unitário</t>
  </si>
  <si>
    <t>Custo Total</t>
  </si>
  <si>
    <t>M3</t>
  </si>
  <si>
    <t>H</t>
  </si>
  <si>
    <t>CARPINTEIRO DE FORMAS COM ENCARGOS COMPLEMENTARES</t>
  </si>
  <si>
    <t>SERVENTE COM ENCARGOS COMPLEMENTARES</t>
  </si>
  <si>
    <t>M</t>
  </si>
  <si>
    <t>M2</t>
  </si>
  <si>
    <t>Responsável Técnico:</t>
  </si>
  <si>
    <t>Descrição</t>
  </si>
  <si>
    <t>2.3</t>
  </si>
  <si>
    <t>ESCAVAÇÃO HORIZONTAL EM SOLO DE 1A CATEGORIA COM TRATOR DE ESTEIRAS (170HP/LÂMINA: 5,20M3). AF_07/2020</t>
  </si>
  <si>
    <t>PREPARO DE FUNDO DE VALA COM LARGURA MENOR QUE 1,5 M, COM CAMADA DE AREIA, LANÇAMENTO MANUAL. AF_08/2020</t>
  </si>
  <si>
    <t>COMPOSIÇÕES - PLANILHA ORÇAMENTÁRIA</t>
  </si>
  <si>
    <t>COMP-01</t>
  </si>
  <si>
    <t>KG</t>
  </si>
  <si>
    <t>COMP-02</t>
  </si>
  <si>
    <t>ENCARREGADO GERAL COM ENCARGOS COMPLEMENTARES</t>
  </si>
  <si>
    <t>PLACA DE OBRA EM CHAPA DE ACO GALVANIZADO (REF: SINAPI 74209/1 - 01/2020)</t>
  </si>
  <si>
    <t>COMP-03</t>
  </si>
  <si>
    <t>ARMADOR COM ENCARGOS COMPLEMENTARES</t>
  </si>
  <si>
    <t>PEDREIRO COM ENCARGOS COMPLEMENTARES</t>
  </si>
  <si>
    <t>COMP-04</t>
  </si>
  <si>
    <t>CHP</t>
  </si>
  <si>
    <t>CHI</t>
  </si>
  <si>
    <t>COMP-05</t>
  </si>
  <si>
    <t>AUXILIAR DE TOPÓGRAFO COM ENCARGOS COMPLEMENTARES</t>
  </si>
  <si>
    <t>NIVELADOR COM ENCARGOS COMPLEMENTARES</t>
  </si>
  <si>
    <t>CAMINHONETE CABINE SIMPLES COM MOTOR 1.6 FLEX, CÂMBIO MANUAL, POTÊNCIA 101/104 CV, 2 PORTAS - CHP DIURNO. AF_11/2015</t>
  </si>
  <si>
    <t>VASSOURA MECÂNICA REBOCÁVEL COM ESCOVA CILÍNDRICA, LARGURA ÚTIL DE VARRIMENTO DE 2,44 M - CHP DIURNO. AF_06/2014</t>
  </si>
  <si>
    <t>VASSOURA MECÂNICA REBOCÁVEL COM ESCOVA CILÍNDRICA, LARGURA ÚTIL DE VARRIMENTO DE 2,44 M - CHI DIURNO. AF_06/2014</t>
  </si>
  <si>
    <t>TRATOR DE PNEUS, POTÊNCIA 85 CV, TRAÇÃO 4X4, PESO COM LASTRO DE 4.675 KG - CHP DIURNO. AF_06/2014</t>
  </si>
  <si>
    <t>TRATOR DE PNEUS, POTÊNCIA 85 CV, TRAÇÃO 4X4, PESO COM LASTRO DE 4.675 KG - CHI DIURNO. AF_06/2014</t>
  </si>
  <si>
    <t>COMP-06</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</si>
  <si>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</si>
  <si>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</si>
  <si>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RASTELEIRO COM ENCARGOS COMPLEMENTARES</t>
  </si>
  <si>
    <t>CAMINHÃO BASCULANTE 10 M3, TRUCADO CABINE SIMPLES, PESO BRUTO TOTAL 23.000 KG, CARGA ÚTIL MÁXIMA 15.935 KG, DISTÂNCIA ENTRE EIXOS 4,80 M, POTÊNCIA 230 CV INCLUSIVE CAÇAMBA METÁLICA - CHP DIURNO. AF_06/2014</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</si>
  <si>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</si>
  <si>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</si>
  <si>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COM POTÊNCIA DE 85 CV, TRAÇÃO 4X4, COM VASSOURA MECÂNICA ACOPLADA - CHI DIURNO. AF_02/2017</t>
  </si>
  <si>
    <t>TRATOR DE PNEUS COM POTÊNCIA DE 85 CV, TRAÇÃO 4X4, COM VASSOURA MECÂNICA ACOPLADA - CHP DIURNO. AF_03/2017</t>
  </si>
  <si>
    <t>T</t>
  </si>
  <si>
    <t>PÁ CARREGADEIRA SOBRE RODAS, POTÊNCIA 197 HP, CAPACIDADE DA CAÇAMBA 2,5 A 3,5 M3, PESO OPERACIONAL 18338 KG - CHP DIURNO. AF_06/2014</t>
  </si>
  <si>
    <t>4.1</t>
  </si>
  <si>
    <t>ORSE</t>
  </si>
  <si>
    <t>4.1.1</t>
  </si>
  <si>
    <t>4.1.2</t>
  </si>
  <si>
    <t>4.1.3</t>
  </si>
  <si>
    <t>4.1.4</t>
  </si>
  <si>
    <t>4.1.5</t>
  </si>
  <si>
    <t>4.2</t>
  </si>
  <si>
    <t>4.2.1</t>
  </si>
  <si>
    <t>4.2.2</t>
  </si>
  <si>
    <t>4.2.3</t>
  </si>
  <si>
    <t>4.2.4</t>
  </si>
  <si>
    <t>4.2.5</t>
  </si>
  <si>
    <t>4.2.6</t>
  </si>
  <si>
    <t>4.3</t>
  </si>
  <si>
    <t>MOTONIVELADORA POTÊNCIA BÁSICA LÍQUIDA (PRIMEIRA MARCHA) 125 HP, PESO BRUTO 13032 KG, LARGURA DA LÂMINA DE 3,7 M - CHP DIURNO. AF_06/2014</t>
  </si>
  <si>
    <t>COMP-11</t>
  </si>
  <si>
    <t xml:space="preserve">Total </t>
  </si>
  <si>
    <t>UN</t>
  </si>
  <si>
    <t xml:space="preserve">KG    </t>
  </si>
  <si>
    <t>Execução:</t>
  </si>
  <si>
    <t>Endereço</t>
  </si>
  <si>
    <t>CNPJ:</t>
  </si>
  <si>
    <t>E-mail:</t>
  </si>
  <si>
    <t>Portaria:</t>
  </si>
  <si>
    <t>Fiscal:</t>
  </si>
  <si>
    <t>:: LOCALIZAÇÃO ::</t>
  </si>
  <si>
    <t xml:space="preserve">:: CUSTOS :: </t>
  </si>
  <si>
    <t>:: EMPRESA CONTRATADA ::</t>
  </si>
  <si>
    <t>:: FISCALIZAÇÃO ::</t>
  </si>
  <si>
    <t>Valor Total</t>
  </si>
  <si>
    <t>Contrato:</t>
  </si>
  <si>
    <t>Processo Licitatório:</t>
  </si>
  <si>
    <t>% Medido</t>
  </si>
  <si>
    <t>17.254.689/0001-83</t>
  </si>
  <si>
    <t>Vencimento:</t>
  </si>
  <si>
    <t>:: BDI ::</t>
  </si>
  <si>
    <t>:: REFERÊNCIA ::</t>
  </si>
  <si>
    <t>:: CONTRATO ::</t>
  </si>
  <si>
    <t>:: RESPONSÁVEL TÉCNICO ::</t>
  </si>
  <si>
    <t>Ordem de Início:</t>
  </si>
  <si>
    <t xml:space="preserve">% </t>
  </si>
  <si>
    <t>Executado</t>
  </si>
  <si>
    <t>SUPRESSÃO</t>
  </si>
  <si>
    <t>ADITIVO</t>
  </si>
  <si>
    <t>5.1</t>
  </si>
  <si>
    <t>5.2</t>
  </si>
  <si>
    <t>5.3</t>
  </si>
  <si>
    <t>EXECUÇÃO DE PASSEIO (CALÇADA) OU PISO DE CONCRETO COM CONCRETO MOLDADO IN LOCO, USINADO, ACABAMENTO CONVENCIONAL, ESPESSURA 6 CM, ARMADO. AF_08/2022</t>
  </si>
  <si>
    <t>5.4</t>
  </si>
  <si>
    <t>COMPACTAÇÃO MECÂNICA DE SOLO PARA EXECUÇÃO DE RADIER, PISO DE CONCRETO OU LAJE SOBRE SOLO, COM COMPACTADOR DE SOLOS A PERCUSSÃO. AF_09/2021</t>
  </si>
  <si>
    <t>ESCAVAÇÃO HORIZONTAL, INCLUINDO CARGA E DESCARGA EM SOLO DE 1A CATEGORIA COM TRATOR DE ESTEIRAS (170HP/LÂMINA: 5,20M3). AF_07/2020</t>
  </si>
  <si>
    <t>MAPA DE COTAÇÃO DE INSUMOS</t>
  </si>
  <si>
    <t>CNPJ</t>
  </si>
  <si>
    <t>Telefone</t>
  </si>
  <si>
    <t>Contato</t>
  </si>
  <si>
    <t>Data</t>
  </si>
  <si>
    <t>Valor Unitário</t>
  </si>
  <si>
    <t>Mediana Total</t>
  </si>
  <si>
    <t>COT-001</t>
  </si>
  <si>
    <t>38.097.534/0001-50</t>
  </si>
  <si>
    <t>(66) 3544-4475</t>
  </si>
  <si>
    <t>Guiomar</t>
  </si>
  <si>
    <t>PREDICON INDÚSTRIA COMÉRCIO E REPRESENTAÇÕES</t>
  </si>
  <si>
    <t>36.898.807/0001-30</t>
  </si>
  <si>
    <t>(66) 3545-2200</t>
  </si>
  <si>
    <t>Vanderson</t>
  </si>
  <si>
    <t>FÊNIX CONSTRUTORA E PAVIMENTAÇÃO</t>
  </si>
  <si>
    <t>MOLOSSI ENGENHARIA, CONSTRUTORA E INDÚSTRIA DE PRÉ-MOLDADOS</t>
  </si>
  <si>
    <t>(66) 99999-8018</t>
  </si>
  <si>
    <t>Danilo</t>
  </si>
  <si>
    <t>PISO TATIL ECOLÓGICO DIRECIONAL E ALERTA, 0,25 X 0,25 CM</t>
  </si>
  <si>
    <t>2º TERMO ADITIVO</t>
  </si>
  <si>
    <t>6.1</t>
  </si>
  <si>
    <t>6.2</t>
  </si>
  <si>
    <t>COMP-12</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</si>
  <si>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</si>
  <si>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</si>
  <si>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6.3</t>
  </si>
  <si>
    <t>6.3.1</t>
  </si>
  <si>
    <t>1ª Medição</t>
  </si>
  <si>
    <t>2ª Medição</t>
  </si>
  <si>
    <t>3ª Medição</t>
  </si>
  <si>
    <t>Acumulado</t>
  </si>
  <si>
    <t>1ª MEDIÇÃO - CONTRATO ORIGINAL</t>
  </si>
  <si>
    <t>2ª MEDIÇÃO - CONTRATO ORIGINAL</t>
  </si>
  <si>
    <t xml:space="preserve">Custo Unitário c/ BDI </t>
  </si>
  <si>
    <t>Custo Unitário s/ BDI</t>
  </si>
  <si>
    <t>4ª MEDIÇÃO - CONTRATO ORIGINAL</t>
  </si>
  <si>
    <t>5ª MEDIÇÃO - CONTRATO ORIGINAL</t>
  </si>
  <si>
    <t>6ª MEDIÇÃO - CONTRATO ORIGINAL</t>
  </si>
  <si>
    <t>4ª Medição</t>
  </si>
  <si>
    <t>5ª Medição</t>
  </si>
  <si>
    <t>6ª Medição</t>
  </si>
  <si>
    <t>Saldo a medir</t>
  </si>
  <si>
    <t>Área (m²):</t>
  </si>
  <si>
    <t>BDI</t>
  </si>
  <si>
    <t>CONSTRUÇÃO DA CRECHE JARDIM AURORA</t>
  </si>
  <si>
    <t>Construção da Creche Jardim Aurora</t>
  </si>
  <si>
    <t>Jardim Aurora</t>
  </si>
  <si>
    <t>SINAPI - MT - 06/2022 - DESONERADO</t>
  </si>
  <si>
    <t>SINFRA - CE - 03/2021 - DESONERADO</t>
  </si>
  <si>
    <t>ORSE - SE - 05/2022 - DESONERADO</t>
  </si>
  <si>
    <t>SIURB - PB - 01/2022 - DESONERADO</t>
  </si>
  <si>
    <t>Referência:</t>
  </si>
  <si>
    <t>Próprio</t>
  </si>
  <si>
    <t>EDIFICAÇÃO</t>
  </si>
  <si>
    <t>MURETA E ABRIGO DE GÁS</t>
  </si>
  <si>
    <t>CASTELO D'ÁGUA</t>
  </si>
  <si>
    <t>FUNDAÇÕES</t>
  </si>
  <si>
    <t>FUNDAÇÕES DO CASTELO D'ÁGUA</t>
  </si>
  <si>
    <t>SUPRAESTRUTURA</t>
  </si>
  <si>
    <t>CONCRETO ARMADO - PILARES</t>
  </si>
  <si>
    <t>MONTAGEM E DESMONTAGEM DE FÔRMA DE PILARES RETANGULARES E ESTRUTURAS SIMILARES, PÉ-DIREITO SIMPLES, EM MADEIRA SERRADA, 2 UTILIZAÇÕES. AF_09/2020</t>
  </si>
  <si>
    <t>CONCRETO ARMADO - VIGAS</t>
  </si>
  <si>
    <t>MURETA E ABRIGO DE GÁS - VIGA BALDRAME</t>
  </si>
  <si>
    <t>MONTAGEM E DESMONTAGEM DE FÔRMA DE VIGA, ESCORAMENTO COM GARFO DE MADEIRA, PÉ-DIREITO SIMPLES, EM CHAPA DE MADEIRA PLASTIFICADA, 12 UTILIZAÇÕES. AF_09/2020</t>
  </si>
  <si>
    <t>CONCRETO ARMADO PARA VERGAS</t>
  </si>
  <si>
    <t>CONCRETO ARMADO - MURETAS - PILARES</t>
  </si>
  <si>
    <t>CONCRETO ARMADO - CASA DE GÁS - PILARES, VIGAS E LAJE</t>
  </si>
  <si>
    <t>SISTEMA DE VEDAÇÃO VERTICAL</t>
  </si>
  <si>
    <t>ELEMENTOS VAZADOS</t>
  </si>
  <si>
    <t>ALVENARIA DE VEDAÇÃO COM ELEMENTO VAZADO DE CONCRETO (COBOGÓ) DE 7X50X50CM E ARGAMASSA DE ASSENTAMENTO COM PREPARO EM BETONEIRA. AF_05/2020</t>
  </si>
  <si>
    <t xml:space="preserve">ALVENARIA DE VEDAÇÃO </t>
  </si>
  <si>
    <t>ALVENARIA DE VEDAÇÃO DE BLOCOS CERÂMICOS FURADOS NA VERTICAL DE 14X19X39 CM (ESPESSURA 14 CM) E ARGAMASSA DE ASSENTAMENTO COM PREPARO MANUAL. AF_12/2021</t>
  </si>
  <si>
    <t>ALVENARIA DE VEDAÇÃO DE BLOCOS CERÂMICOS FURADOS NA HORIZONTAL DE 14X9X19 CM (ESPESSURA 14 CM, BLOCO DEITADO) E ARGAMASSA DE ASSENTAMENTO COM PREPARO MANUAL. AF_12/2021</t>
  </si>
  <si>
    <t>ALVENARIA DA MURETA</t>
  </si>
  <si>
    <t>ALVENARIA DE VEDAÇÃO DE BLOCOS CERÂMICOS FURADOS NA VERTICAL DE 14X19X39 CM (ESPESSURA 14 CM) E ARGAMASSA DE ASSENTAMENTO COM PREPARO EM BETONEIRA. AF_12/2021</t>
  </si>
  <si>
    <t>ESQUADRIAS</t>
  </si>
  <si>
    <t>PORTAS DE MADEIRA</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</si>
  <si>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</si>
  <si>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</si>
  <si>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</si>
  <si>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FERRAGENS E ACESSÓRIOS</t>
  </si>
  <si>
    <t>FECHADURA DE EMBUTIR PARA PORTA DE BANHEIRO, COMPLETA, ACABAMENTO PADRÃO MÉDIO, INCLUSO EXECUÇÃO DE FURO - FORNECIMENTO E INSTALAÇÃO. AF_12/2019</t>
  </si>
  <si>
    <t>BARRA DE APOIO RETA, EM ACO INOX POLIDO, COMPRIMENTO 60CM, FIXADA NA PAREDE - FORNECIMENTO E INSTALAÇÃO. AF_01/2020</t>
  </si>
  <si>
    <t>PORTAS DE ALUMÍNIO</t>
  </si>
  <si>
    <t>PORTA DE CORRER DE ALUMÍNIO, COM DUAS FOLHAS PARA VIDRO, INCLUSO VIDRO LISO INCOLOR, FECHADURA E PUXADOR, SEM ALIZAR. AF_12/2019</t>
  </si>
  <si>
    <t>PORTA EM ALUMÍNIO DE ABRIR TIPO VENEZIANA COM GUARNIÇÃO, FIXAÇÃO COM PARAFUSOS - FORNECIMENTO E INSTALAÇÃO. AF_12/2019</t>
  </si>
  <si>
    <t>PORTAS DE VIDRO - PV</t>
  </si>
  <si>
    <t>JANELAS DE ALUMÍNIO - JA</t>
  </si>
  <si>
    <t>VIDROS</t>
  </si>
  <si>
    <t>ESQUADRIA - GRADIL METÁLICO</t>
  </si>
  <si>
    <t>SISTEMA DE COBERTURA</t>
  </si>
  <si>
    <t>CALHA EM CHAPA DE AÇO GALVANIZADO NÚMERO 24, DESENVOLVIMENTO DE 50 CM, INCLUSO TRANSPORTE VERTICAL. AF_07/2019</t>
  </si>
  <si>
    <t>RUFO EM CHAPA DE AÇO GALVANIZADO NÚMERO 24, CORTE DE 25 CM, INCLUSO TRANSPORTE VERTICAL. AF_07/2019</t>
  </si>
  <si>
    <t>TELHAMENTO COM TELHA METÁLICA TERMOACÚSTICA E = 30 MM, COM ATÉ 2 ÁGUAS, INCLUSO IÇAMENTO. AF_07/2019</t>
  </si>
  <si>
    <t>IMPERMEABILIZAÇÃO</t>
  </si>
  <si>
    <t>REVESTIMENTO INTERNO E EXTERNO</t>
  </si>
  <si>
    <t>MURETA</t>
  </si>
  <si>
    <t>SISTEMA DE PISOS</t>
  </si>
  <si>
    <t>PAVIMENTAÇÃO INTERNA</t>
  </si>
  <si>
    <t>PISO CIMENTADO, TRAÇO 1:3 (CIMENTO E AREIA), ACABAMENTO LISO, ESPESSURA 2,0 CM, PREPARO MECÂNICO DA ARGAMASSA. AF_09/2020</t>
  </si>
  <si>
    <t>PINTURA DE PISO COM TINTA EPÓXI, APLICAÇÃO MANUAL, 2 DEMÃOS, INCLUSO PRIMER EPÓXI. AF_05/2021</t>
  </si>
  <si>
    <t>PAVIMENTAÇÃO EXTERNA</t>
  </si>
  <si>
    <t>2.2.1</t>
  </si>
  <si>
    <t>2.2.2</t>
  </si>
  <si>
    <t>2.2.3</t>
  </si>
  <si>
    <t>2.3.1</t>
  </si>
  <si>
    <t>2.3.2</t>
  </si>
  <si>
    <t>2.3.3</t>
  </si>
  <si>
    <t>ABRIGO DE GÁS - BLOCOS</t>
  </si>
  <si>
    <t>3.3.1</t>
  </si>
  <si>
    <t>3.3.2</t>
  </si>
  <si>
    <t>3.3.3</t>
  </si>
  <si>
    <t>3.3.4</t>
  </si>
  <si>
    <t>3.3.5</t>
  </si>
  <si>
    <t>3.3.6</t>
  </si>
  <si>
    <t>4.3.1</t>
  </si>
  <si>
    <t>4.4</t>
  </si>
  <si>
    <t>4.4.1</t>
  </si>
  <si>
    <t>4.4.2</t>
  </si>
  <si>
    <t>4.4.3</t>
  </si>
  <si>
    <t>4.4.4</t>
  </si>
  <si>
    <t>4.5</t>
  </si>
  <si>
    <t>4.5.1</t>
  </si>
  <si>
    <t>4.5.2</t>
  </si>
  <si>
    <t>4.5.3</t>
  </si>
  <si>
    <t>4.5.4</t>
  </si>
  <si>
    <t>4.5.5</t>
  </si>
  <si>
    <t>4.5.6</t>
  </si>
  <si>
    <t>5.1.1</t>
  </si>
  <si>
    <t>5.2.1</t>
  </si>
  <si>
    <t>5.2.2</t>
  </si>
  <si>
    <t>5.3.1</t>
  </si>
  <si>
    <t>6.1.1</t>
  </si>
  <si>
    <t>6.2.1</t>
  </si>
  <si>
    <t>6.2.2</t>
  </si>
  <si>
    <t>6.2.3</t>
  </si>
  <si>
    <t>7.1</t>
  </si>
  <si>
    <t>7.2</t>
  </si>
  <si>
    <t>7.3</t>
  </si>
  <si>
    <t>7.4</t>
  </si>
  <si>
    <t>8.2</t>
  </si>
  <si>
    <t>9.1</t>
  </si>
  <si>
    <t>9.2</t>
  </si>
  <si>
    <t>9.3</t>
  </si>
  <si>
    <t>9.4</t>
  </si>
  <si>
    <t>9.5</t>
  </si>
  <si>
    <t>9.6</t>
  </si>
  <si>
    <t>9.7</t>
  </si>
  <si>
    <t>9.8</t>
  </si>
  <si>
    <t>10.1</t>
  </si>
  <si>
    <t>11.1</t>
  </si>
  <si>
    <t>PINTURAS E ACABAMENTOS</t>
  </si>
  <si>
    <t>11.2</t>
  </si>
  <si>
    <t>11.1.1</t>
  </si>
  <si>
    <t>11.1.2</t>
  </si>
  <si>
    <t>11.1.3</t>
  </si>
  <si>
    <t>11.1.4</t>
  </si>
  <si>
    <t>11.1.5</t>
  </si>
  <si>
    <t>11.1.7</t>
  </si>
  <si>
    <t>11.1.8</t>
  </si>
  <si>
    <t>11.1.9</t>
  </si>
  <si>
    <t>PINTURA TINTA DE ACABAMENTO (PIGMENTADA) ESMALTE SINTÉTICO ACETINADO EM MADEIRA, 2 DEMÃOS. AF_01/2021</t>
  </si>
  <si>
    <t>PINTURA COM TINTA ALQUÍDICA DE ACABAMENTO (ESMALTE SINTÉTICO ACETINADO) APLICADA A ROLO OU PINCEL SOBRE SUPERFÍCIES METÁLICAS (EXCETO PERFIL) EXECUTADO EM OBRA (02 DEMÃOS). AF_01/2020</t>
  </si>
  <si>
    <t>PINTURA COM TINTA ALQUÍDICA DE ACABAMENTO (ESMALTE SINTÉTICO ACETINADO) APLICADA A ROLO OU PINCEL SOBRE SUPERFÍCIES METÁLICAS (EXCETO PERFIL) EXECUTADO EM OBRA (POR DEMÃO). AF_01/2020</t>
  </si>
  <si>
    <t>INSTALAÇÕES HIDRAÚLICAS</t>
  </si>
  <si>
    <t>12.1</t>
  </si>
  <si>
    <t>TUBULAÇÕES E CONEXÕES EM PVC RÍGIDO</t>
  </si>
  <si>
    <t>12.2</t>
  </si>
  <si>
    <t>TUBULAÇÕES E CONEXÕES - METAIS</t>
  </si>
  <si>
    <t>12.2.1</t>
  </si>
  <si>
    <t>12.2.2</t>
  </si>
  <si>
    <t>12.2.3</t>
  </si>
  <si>
    <t>12.2.4</t>
  </si>
  <si>
    <t>12.2.5</t>
  </si>
  <si>
    <t>12.2.6</t>
  </si>
  <si>
    <t>12.2.7</t>
  </si>
  <si>
    <t>12.2.8</t>
  </si>
  <si>
    <t>13.1</t>
  </si>
  <si>
    <t>DRENAGEM DE ÁGUAS PLÚVIAIS</t>
  </si>
  <si>
    <t>TUBULAÇÕES E CONEXÕES EM PVC</t>
  </si>
  <si>
    <t>13.2</t>
  </si>
  <si>
    <t>ACESSÓRIOS</t>
  </si>
  <si>
    <t>13.2.1</t>
  </si>
  <si>
    <t>13.2.2</t>
  </si>
  <si>
    <t>INSTALAÇÕES SANITÁRIAS</t>
  </si>
  <si>
    <t>14.1</t>
  </si>
  <si>
    <t>14.2</t>
  </si>
  <si>
    <t>LOUÇAS, ACESSÓRIOS E METAIS</t>
  </si>
  <si>
    <t>15.1</t>
  </si>
  <si>
    <t>15.2</t>
  </si>
  <si>
    <t>INSTALAÇÃO DE GÁS COMBUSTÍVEL</t>
  </si>
  <si>
    <t>SIURB</t>
  </si>
  <si>
    <t>VASO SANITÁRIO INFANTIL LOUÇA BRANCA - FORNECIMENTO E INSTALACAO. AF_01/2020</t>
  </si>
  <si>
    <t>CUBA DE EMBUTIR OVAL EM LOUÇA BRANCA, 35 X 50CM OU EQUIVALENTE - FORNECIMENTO E INSTALAÇÃO. AF_01/2020</t>
  </si>
  <si>
    <t>CUBA DE EMBUTIR DE AÇO INOXIDÁVEL MÉDIA, INCLUSO VÁLVULA TIPO AMERICANA E SIFÃO TIPO GARRAFA EM METAL CROMADO - FORNECIMENTO E INSTALAÇÃO. AF_01/2020</t>
  </si>
  <si>
    <t>LAVATÓRIO LOUÇA BRANCA SUSPENSO, 29,5 X 39CM OU EQUIVALENTE, PADRÃO POPULAR - FORNECIMENTO E INSTALAÇÃO. AF_01/2020</t>
  </si>
  <si>
    <t>TANQUE DE LOUÇA BRANCA COM COLUNA, 30L OU EQUIVALENTE, INCLUSO SIFÃO FLEXÍVEL EM PVC, VÁLVULA METÁLICA E TORNEIRA DE METAL CROMADO PADRÃO MÉDIO - FORNECIMENTO E INSTALAÇÃO. AF_01/2020</t>
  </si>
  <si>
    <t>PAPELEIRA DE PAREDE EM METAL CROMADO SEM TAMPA, INCLUSO FIXAÇÃO. AF_01/2020</t>
  </si>
  <si>
    <t>BARRA DE APOIO RETA, EM ACO INOX POLIDO, COMPRIMENTO 80 CM,  FIXADA NA PAREDE - FORNECIMENTO E INSTALAÇÃO. AF_01/2020</t>
  </si>
  <si>
    <t>BARRA DE APOIO RETA, EM ACO INOX POLIDO, COMPRIMENTO 70 CM,  FIXADA NA PAREDE - FORNECIMENTO E INSTALAÇÃO. AF_01/2020</t>
  </si>
  <si>
    <t>BANCO ARTICULADO, EM ACO INOX, PARA PCD, FIXADO NA PAREDE - FORNECIMENTO E INSTALAÇÃO. AF_01/2020</t>
  </si>
  <si>
    <t>SABONETEIRA PLASTICA TIPO DISPENSER PARA SABONETE LIQUIDO COM RESERVATORIO 800 A 1500 ML, INCLUSO FIXAÇÃO. AF_01/2020</t>
  </si>
  <si>
    <t>16.1</t>
  </si>
  <si>
    <t>16.2</t>
  </si>
  <si>
    <t>16.3</t>
  </si>
  <si>
    <t>16.4</t>
  </si>
  <si>
    <t>16.5</t>
  </si>
  <si>
    <t>16.6</t>
  </si>
  <si>
    <t>16.7</t>
  </si>
  <si>
    <t>TUBO DE AÇO GALVANIZADO COM COSTURA, CLASSE MÉDIA, CONEXÃO ROSQUEADA, DN 20 (3/4"), INSTALADO EM RAMAIS E SUB-RAMAIS DE GÁS - FORNECIMENTO E INSTALAÇÃO. AF_10/2020</t>
  </si>
  <si>
    <t>SISTEMA DE PROTEÇÃO CONTRA INCÊNDIO</t>
  </si>
  <si>
    <t>JOELHO 90 GRAUS, EM FERRO GALVANIZADO, DN 65 (2 1/2"), CONEXÃO ROSQUEADA, INSTALADO EM PRUMADAS - FORNECIMENTO E INSTALAÇÃO. AF_10/2020</t>
  </si>
  <si>
    <t>NIPLE, EM FERRO GALVANIZADO, DN 65 (2 1/2"), CONEXÃO ROSQUEADA, INSTALADO EM REDE DE ALIMENTAÇÃO PARA HIDRANTE - FORNECIMENTO E INSTALAÇÃO. AF_10/2020</t>
  </si>
  <si>
    <t>TÊ, EM FERRO GALVANIZADO, CONEXÃO ROSQUEADA, DN 65 (2 1/2"), INSTALADO EM REDE DE ALIMENTAÇÃO PARA HIDRANTE - FORNECIMENTO E INSTALAÇÃO. AF_10/2020</t>
  </si>
  <si>
    <t>TUBO DE AÇO GALVANIZADO COM COSTURA, CLASSE MÉDIA, DN 65 (2 1/2"), CONEXÃO ROSQUEADA, INSTALADO EM REDE DE ALIMENTAÇÃO PARA HIDRANTE - FORNECIMENTO E INSTALAÇÃO. AF_10/2020</t>
  </si>
  <si>
    <t>17.1</t>
  </si>
  <si>
    <t>17.2</t>
  </si>
  <si>
    <t>17.3</t>
  </si>
  <si>
    <t>17.4</t>
  </si>
  <si>
    <t>17.5</t>
  </si>
  <si>
    <t>17.6</t>
  </si>
  <si>
    <t>17.7</t>
  </si>
  <si>
    <t>17.8</t>
  </si>
  <si>
    <t>17.9</t>
  </si>
  <si>
    <t>17.10</t>
  </si>
  <si>
    <t>17.11</t>
  </si>
  <si>
    <t>17.13</t>
  </si>
  <si>
    <t>17.14</t>
  </si>
  <si>
    <t>17.15</t>
  </si>
  <si>
    <t>17.16</t>
  </si>
  <si>
    <t>17.17</t>
  </si>
  <si>
    <t>17.18</t>
  </si>
  <si>
    <t>ABRIGO PARA HIDRANTE, 90X60X17CM, COM REGISTRO GLOBO ANGULAR 45 GRAUS 2 1/2", ADAPTADOR STORZ 2 1/2", MANGUEIRA DE INCÊNDIO 20M, REDUÇÃO 2 1/2" X 1 1/2" E ESGUICHO EM LATÃO 1 1/2" - FORNECIMENTO E INSTALAÇÃO. AF_10/2020</t>
  </si>
  <si>
    <t>UNIÃO, EM FERRO GALVANIZADO, DN 65 (2 1/2"), CONEXÃO ROSQUEADA, INSTALADO EM REDE DE ALIMENTAÇÃO PARA HIDRANTE - FORNECIMENTO E INSTALAÇÃO. AF_10/2020</t>
  </si>
  <si>
    <t>PINTURA DE PISO COM TINTA ACRÍLICA, APLICAÇÃO MANUAL, 2 DEMÃOS, INCLUSO FUNDO PREPARADOR. AF_05/2021</t>
  </si>
  <si>
    <t>INSTALAÇÃO ELÉTRICA - 127V</t>
  </si>
  <si>
    <t>18.1</t>
  </si>
  <si>
    <t>DIJUNTORES</t>
  </si>
  <si>
    <t>18.2</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</si>
  <si>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</si>
  <si>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</si>
  <si>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</si>
  <si>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</si>
  <si>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</si>
  <si>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</si>
  <si>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32A - FORNECIMENTO E INSTALAÇÃO. AF_10/2020</t>
  </si>
  <si>
    <t>DISJUNTOR BIPOLAR TIPO DIN, CORRENTE NOMINAL DE 40A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</si>
  <si>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</si>
  <si>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</si>
  <si>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50A - FORNECIMENTO E INSTALAÇÃO. AF_10/2020</t>
  </si>
  <si>
    <t>DISJUNTOR TRIPOLAR TIPO NEMA, CORRENTE NOMINAL DE 60 ATÉ 100A - FORNECIMENTO E INSTALAÇÃO. AF_10/2020</t>
  </si>
  <si>
    <t>DISJUNTOR TERMOMAGNÉTICO TRIPOLAR , CORRENTE NOMINAL DE 400A - FORNECIMENTO E INSTALAÇÃO. AF_10/2020</t>
  </si>
  <si>
    <t>18.3</t>
  </si>
  <si>
    <t>ELÉTRODUTOS E ACESSÓRIOS</t>
  </si>
  <si>
    <t>CAIXA DE PASSAGEM PARA TELEFONE 15X15X10CM (SOBREPOR), FORNECIMENTO E INSTALACAO. AF_11/2019</t>
  </si>
  <si>
    <t>18.4</t>
  </si>
  <si>
    <t>CABO DE COBRE FLEXÍVEL ISOLADO, 50 MM², 0,6/1,0 KV, PARA REDE AÉREA DE DISTRIBUIÇÃO DE ENERGIA ELÉTRICA DE BAIXA TENSÃO - FORNECIMENTO E INSTALAÇÃO. AF_07/2020</t>
  </si>
  <si>
    <t>18.5</t>
  </si>
  <si>
    <t>ELETROCALHAS</t>
  </si>
  <si>
    <t>18.6</t>
  </si>
  <si>
    <t>ILUMINAÇÃO E TOMADAS</t>
  </si>
  <si>
    <t>20.1</t>
  </si>
  <si>
    <t>INSTALAÇÕES DE CLIMATIZAÇÃO</t>
  </si>
  <si>
    <t>19.1</t>
  </si>
  <si>
    <t>19.2</t>
  </si>
  <si>
    <t>19.3</t>
  </si>
  <si>
    <t>19.4</t>
  </si>
  <si>
    <t>INSTALAÇÕES DE REDE ESTRTUTURADA</t>
  </si>
  <si>
    <t>EQUIPAMENTOS PASSIVOS</t>
  </si>
  <si>
    <t>PATCH PANEL 24 PORTAS, CATEGORIA 6 - FORNECIMENTO E INSTALAÇÃO. AF_11/2019</t>
  </si>
  <si>
    <t>20.1.1</t>
  </si>
  <si>
    <t>20.1.2</t>
  </si>
  <si>
    <t>20.1.3</t>
  </si>
  <si>
    <t>20.1.4</t>
  </si>
  <si>
    <t>20.2</t>
  </si>
  <si>
    <t>CABOS EM PAR TRANÇADOS</t>
  </si>
  <si>
    <t>20.2.1</t>
  </si>
  <si>
    <t>20.2.2</t>
  </si>
  <si>
    <t>20.2.3</t>
  </si>
  <si>
    <t>20.3</t>
  </si>
  <si>
    <t>TOMADAS</t>
  </si>
  <si>
    <t>TOMADA DE REDE RJ45 - FORNECIMENTO E INSTALAÇÃO. AF_11/2019</t>
  </si>
  <si>
    <t>20.3.1</t>
  </si>
  <si>
    <t>20.3.2</t>
  </si>
  <si>
    <t>20.3.3</t>
  </si>
  <si>
    <t>20.4</t>
  </si>
  <si>
    <t>CAIXAS E ACESSÓRIOS</t>
  </si>
  <si>
    <t>20.5</t>
  </si>
  <si>
    <t>ELETRODUTOS E ACESSÓRIOS</t>
  </si>
  <si>
    <t>20.4.1</t>
  </si>
  <si>
    <t>20.4.2</t>
  </si>
  <si>
    <t>20.4.3</t>
  </si>
  <si>
    <t>20.5.1</t>
  </si>
  <si>
    <t>SISTEMA DE EXAUSTÃO MECÂNICA</t>
  </si>
  <si>
    <t>21.1</t>
  </si>
  <si>
    <t>21.2</t>
  </si>
  <si>
    <t>21.3</t>
  </si>
  <si>
    <t>SISTEMA DE PROTEÇÃO CONTRA DESCARGAS ATMOSFÉRICAS (SPDA)</t>
  </si>
  <si>
    <t>SERVIÇOS COMPLEMENTARES</t>
  </si>
  <si>
    <t>SUPORTE MÃO FRANCESA EM ACO, ABAS IGUAIS 40 CM, CAPACIDADE MINIMA 70 KG, BRANCO - FORNECIMENTO E INSTALAÇÃO. AF_01/2020</t>
  </si>
  <si>
    <t>23.1</t>
  </si>
  <si>
    <t>GERAIS</t>
  </si>
  <si>
    <t>22.1</t>
  </si>
  <si>
    <t>22.2</t>
  </si>
  <si>
    <t>22.3</t>
  </si>
  <si>
    <t>22.4</t>
  </si>
  <si>
    <t>22.5</t>
  </si>
  <si>
    <t>RESERVATÓRIO - 30.000L</t>
  </si>
  <si>
    <t>SERVIÇOS FINAIS</t>
  </si>
  <si>
    <t>LIMPEZA DE PISO CERÂMICO OU PORCELANATO COM PANO ÚMIDO. AF_04/2019</t>
  </si>
  <si>
    <t>TOTAL DO ORÇAMENTO</t>
  </si>
  <si>
    <r>
      <t xml:space="preserve">Proprietário: </t>
    </r>
    <r>
      <rPr>
        <b/>
        <sz val="10"/>
        <color rgb="FF000000"/>
        <rFont val="Calibri"/>
        <family val="2"/>
        <scheme val="minor"/>
      </rPr>
      <t>Municipio de Sorriso</t>
    </r>
  </si>
  <si>
    <r>
      <t xml:space="preserve">Obra: </t>
    </r>
    <r>
      <rPr>
        <b/>
        <sz val="10"/>
        <color rgb="FF000000"/>
        <rFont val="Calibri"/>
        <family val="2"/>
        <scheme val="minor"/>
      </rPr>
      <t>Construção da Creche Jardim Aurora</t>
    </r>
  </si>
  <si>
    <r>
      <t xml:space="preserve">Local: </t>
    </r>
    <r>
      <rPr>
        <b/>
        <sz val="10"/>
        <color rgb="FF000000"/>
        <rFont val="Calibri"/>
        <family val="2"/>
        <scheme val="minor"/>
      </rPr>
      <t>Rua dos Mognos, Quadra 84, Equipamento Comunitário, Jardim Aurora - Sorriso MT</t>
    </r>
  </si>
  <si>
    <r>
      <t xml:space="preserve">Data da medição: </t>
    </r>
    <r>
      <rPr>
        <b/>
        <sz val="11"/>
        <rFont val="Calibri"/>
        <family val="2"/>
        <scheme val="minor"/>
      </rPr>
      <t>11/05/2023</t>
    </r>
  </si>
  <si>
    <r>
      <t xml:space="preserve">Período acumulado: </t>
    </r>
    <r>
      <rPr>
        <b/>
        <sz val="11"/>
        <rFont val="Calibri"/>
        <family val="2"/>
        <scheme val="minor"/>
      </rPr>
      <t>06/02/2023 à 11/05/2023</t>
    </r>
  </si>
  <si>
    <t>MOVIMENTAÇÃO DE TERRA - TERRAPLANAGEM</t>
  </si>
  <si>
    <t>TRANSPORTE COM CAMINHÃO BASCULANTE DE 6 M³, EM VIA INTERNA (DENTRO DO CANTEIRO - UNIDADE: M3XKM). AF_07/2020</t>
  </si>
  <si>
    <t>TRANSPORTE COM CAMINHÃO BASCULANTE DE 14 M³, EM VIA URBANA PAVIMENTADA, DMT ATÉ 30 KM (UNIDADE: M3XKM). AF_07/2020</t>
  </si>
  <si>
    <t>M3XKM</t>
  </si>
  <si>
    <t>ÁREA EXTERNA - ESTACIONAMENTO / PATIO</t>
  </si>
  <si>
    <t>ESTACIONAMENTO / PATIO EXTERNO / PASSEIO PÚBLICO</t>
  </si>
  <si>
    <t>MURO</t>
  </si>
  <si>
    <t>FUNDAÇÃO</t>
  </si>
  <si>
    <t>ESTACA BROCA DE CONCRETO, DIÂMETRO DE 20CM, ESCAVAÇÃO MANUAL COM TRADO CONCHA, COM ARMADURA DE ARRANQUE. AF_05/2020</t>
  </si>
  <si>
    <t>5.1.2</t>
  </si>
  <si>
    <t>5.1.3</t>
  </si>
  <si>
    <t>5.1.4</t>
  </si>
  <si>
    <t>5.1.5</t>
  </si>
  <si>
    <t>5.1.6</t>
  </si>
  <si>
    <t>5.1.7</t>
  </si>
  <si>
    <t>ALVENARIAS E VEDAÇÕES</t>
  </si>
  <si>
    <t>REVESTIMENTOS</t>
  </si>
  <si>
    <t>PINTURA</t>
  </si>
  <si>
    <t>ALVENARIA DE VEDAÇÃO DE BLOCOS CERÂMICOS FURADOS NA HORIZONTAL DE 9X19X29 CM (ESPESSURA 9 CM) E ARGAMASSA DE ASSENTAMENTO COM PREPARO MANUAL. AF_12/2021</t>
  </si>
  <si>
    <t>CONCRETAGEM DE PILARES, FCK = 25 MPA,  COM USO DE BALDES - LANÇAMENTO, ADENSAMENTO E ACABAMENTO. AF_02/2022</t>
  </si>
  <si>
    <t>5.3.2</t>
  </si>
  <si>
    <t>5.4.1</t>
  </si>
  <si>
    <t>5.4.2</t>
  </si>
  <si>
    <t>5.4.3</t>
  </si>
  <si>
    <r>
      <t>Período da medição:</t>
    </r>
    <r>
      <rPr>
        <b/>
        <sz val="11"/>
        <rFont val="Calibri"/>
        <family val="2"/>
        <scheme val="minor"/>
      </rPr>
      <t xml:space="preserve"> 06/02/2023 à 11/05/2023</t>
    </r>
  </si>
  <si>
    <r>
      <t>Período da medição:</t>
    </r>
    <r>
      <rPr>
        <b/>
        <sz val="11"/>
        <rFont val="Calibri"/>
        <family val="2"/>
        <scheme val="minor"/>
      </rPr>
      <t xml:space="preserve"> 12/02/2023 à 04/07/2023</t>
    </r>
  </si>
  <si>
    <t>11.2.1</t>
  </si>
  <si>
    <t>11.2.2</t>
  </si>
  <si>
    <r>
      <t xml:space="preserve">Período acumulado: </t>
    </r>
    <r>
      <rPr>
        <b/>
        <sz val="11"/>
        <rFont val="Calibri"/>
        <family val="2"/>
        <scheme val="minor"/>
      </rPr>
      <t>06/02/2023 à 24/07/2023</t>
    </r>
  </si>
  <si>
    <t>1º TERMO ADITIVO</t>
  </si>
  <si>
    <t>ARMAÇÃO UTILIZANDO AÇO CA-25 DE 6,3 MM - MONTAGEM. AF_06/2022</t>
  </si>
  <si>
    <t>1ª Medição do 1º aditivo</t>
  </si>
  <si>
    <t>3ª MEDIÇÃO - CONTRATO ORIGINAL</t>
  </si>
  <si>
    <r>
      <t xml:space="preserve">Período acumulado: </t>
    </r>
    <r>
      <rPr>
        <b/>
        <sz val="11"/>
        <rFont val="Calibri"/>
        <family val="2"/>
        <scheme val="minor"/>
      </rPr>
      <t>06/02/2023 à 14/09/2023</t>
    </r>
  </si>
  <si>
    <r>
      <t>Período da medição:</t>
    </r>
    <r>
      <rPr>
        <b/>
        <sz val="11"/>
        <rFont val="Calibri"/>
        <family val="2"/>
        <scheme val="minor"/>
      </rPr>
      <t xml:space="preserve"> 15/09/2023 à 08/11/2023</t>
    </r>
  </si>
  <si>
    <r>
      <t xml:space="preserve">Período acumulado: </t>
    </r>
    <r>
      <rPr>
        <b/>
        <sz val="11"/>
        <rFont val="Calibri"/>
        <family val="2"/>
        <scheme val="minor"/>
      </rPr>
      <t>06/02/2023 à 08/11/2023</t>
    </r>
  </si>
  <si>
    <r>
      <t xml:space="preserve">Período acumulado: </t>
    </r>
    <r>
      <rPr>
        <b/>
        <sz val="11"/>
        <rFont val="Calibri"/>
        <family val="2"/>
        <scheme val="minor"/>
      </rPr>
      <t>06/02/2023 à 11/12/2023</t>
    </r>
  </si>
  <si>
    <r>
      <t>Período da medição:</t>
    </r>
    <r>
      <rPr>
        <b/>
        <sz val="11"/>
        <rFont val="Calibri"/>
        <family val="2"/>
        <scheme val="minor"/>
      </rPr>
      <t xml:space="preserve"> 09/11/2023 à 11/12/2023</t>
    </r>
  </si>
  <si>
    <t>7ª MEDIÇÃO - CONTRATO ORIGINAL</t>
  </si>
  <si>
    <t>7ª Medição</t>
  </si>
  <si>
    <r>
      <t xml:space="preserve">Período acumulado: </t>
    </r>
    <r>
      <rPr>
        <b/>
        <sz val="11"/>
        <rFont val="Calibri"/>
        <family val="2"/>
        <scheme val="minor"/>
      </rPr>
      <t>06/02/2023 à 02/04/2024</t>
    </r>
  </si>
  <si>
    <t>ACUMULADO - CONTRATO ORIGINAL</t>
  </si>
  <si>
    <t xml:space="preserve"> </t>
  </si>
  <si>
    <r>
      <t>Período da medição:</t>
    </r>
    <r>
      <rPr>
        <b/>
        <sz val="11"/>
        <rFont val="Calibri"/>
        <family val="2"/>
        <scheme val="minor"/>
      </rPr>
      <t xml:space="preserve"> 12/12/2023 à 18/01/2024</t>
    </r>
  </si>
  <si>
    <r>
      <t xml:space="preserve">Período acumulado: </t>
    </r>
    <r>
      <rPr>
        <b/>
        <sz val="11"/>
        <rFont val="Calibri"/>
        <family val="2"/>
        <scheme val="minor"/>
      </rPr>
      <t>06/02/2023 à 18/01/2024</t>
    </r>
  </si>
  <si>
    <r>
      <t xml:space="preserve">Data: </t>
    </r>
    <r>
      <rPr>
        <b/>
        <sz val="11"/>
        <color rgb="FFFF0000"/>
        <rFont val="Calibri"/>
        <family val="2"/>
        <scheme val="minor"/>
      </rPr>
      <t>30/01/2024</t>
    </r>
  </si>
  <si>
    <t>Rua dos Mognos, Quadra 84,  Equip. Comum.</t>
  </si>
  <si>
    <t>RRT:</t>
  </si>
  <si>
    <r>
      <t xml:space="preserve">Data da medição: </t>
    </r>
    <r>
      <rPr>
        <b/>
        <sz val="11"/>
        <rFont val="Calibri"/>
        <family val="2"/>
        <scheme val="minor"/>
      </rPr>
      <t>04/07/2023</t>
    </r>
  </si>
  <si>
    <r>
      <t>Período acumulado</t>
    </r>
    <r>
      <rPr>
        <b/>
        <sz val="11"/>
        <rFont val="Calibri"/>
        <family val="2"/>
        <scheme val="minor"/>
      </rPr>
      <t>: 06/02/2023 à 04/07/2023</t>
    </r>
  </si>
  <si>
    <t>1ª MEDIÇÃO - 1º TERMO ADITIVO</t>
  </si>
  <si>
    <r>
      <t xml:space="preserve">Data da medição: </t>
    </r>
    <r>
      <rPr>
        <b/>
        <sz val="11"/>
        <rFont val="Calibri"/>
        <family val="2"/>
        <scheme val="minor"/>
      </rPr>
      <t>24/07/2023</t>
    </r>
  </si>
  <si>
    <r>
      <t xml:space="preserve">Período da medição: </t>
    </r>
    <r>
      <rPr>
        <b/>
        <sz val="11"/>
        <rFont val="Calibri"/>
        <family val="2"/>
        <scheme val="minor"/>
      </rPr>
      <t>17/07/2023 à 24/07/2023</t>
    </r>
  </si>
  <si>
    <r>
      <t>Data da medição:</t>
    </r>
    <r>
      <rPr>
        <b/>
        <sz val="11"/>
        <rFont val="Calibri"/>
        <family val="2"/>
        <scheme val="minor"/>
      </rPr>
      <t xml:space="preserve"> 02/04/2024</t>
    </r>
  </si>
  <si>
    <r>
      <t xml:space="preserve">Período da medição: </t>
    </r>
    <r>
      <rPr>
        <b/>
        <sz val="11"/>
        <rFont val="Calibri"/>
        <family val="2"/>
        <scheme val="minor"/>
      </rPr>
      <t>09/11/2023 à 02/04/2024</t>
    </r>
  </si>
  <si>
    <r>
      <t xml:space="preserve">Data da medição: </t>
    </r>
    <r>
      <rPr>
        <b/>
        <sz val="11"/>
        <rFont val="Calibri"/>
        <family val="2"/>
        <scheme val="minor"/>
      </rPr>
      <t>14/09/2023</t>
    </r>
  </si>
  <si>
    <r>
      <t xml:space="preserve">Período da medição: </t>
    </r>
    <r>
      <rPr>
        <b/>
        <sz val="11"/>
        <rFont val="Calibri"/>
        <family val="2"/>
        <scheme val="minor"/>
      </rPr>
      <t>25/07/2023 à 14/09/2023</t>
    </r>
  </si>
  <si>
    <r>
      <t xml:space="preserve">Data da medição: </t>
    </r>
    <r>
      <rPr>
        <b/>
        <sz val="11"/>
        <rFont val="Calibri"/>
        <family val="2"/>
        <scheme val="minor"/>
      </rPr>
      <t>08/11/2023</t>
    </r>
  </si>
  <si>
    <r>
      <t>Data da medição:</t>
    </r>
    <r>
      <rPr>
        <b/>
        <sz val="11"/>
        <rFont val="Calibri"/>
        <family val="2"/>
        <scheme val="minor"/>
      </rPr>
      <t xml:space="preserve"> 11/12/2023</t>
    </r>
  </si>
  <si>
    <r>
      <t>Data da medição:</t>
    </r>
    <r>
      <rPr>
        <b/>
        <sz val="11"/>
        <rFont val="Calibri"/>
        <family val="2"/>
        <scheme val="minor"/>
      </rPr>
      <t xml:space="preserve"> 18/01/2024</t>
    </r>
  </si>
  <si>
    <t>8ª MEDIÇÃO - CONTRATO ORIGINAL</t>
  </si>
  <si>
    <t>8ª Medição</t>
  </si>
  <si>
    <t>SALDO A MEDIR - CONTRATO ORIGINAL</t>
  </si>
  <si>
    <t>% a medir</t>
  </si>
  <si>
    <t>% à medir</t>
  </si>
  <si>
    <r>
      <t xml:space="preserve">Data: </t>
    </r>
    <r>
      <rPr>
        <b/>
        <sz val="11"/>
        <rFont val="Calibri"/>
        <family val="2"/>
        <scheme val="minor"/>
      </rPr>
      <t>17/07/2023</t>
    </r>
  </si>
  <si>
    <r>
      <t xml:space="preserve">Valor supressão: </t>
    </r>
    <r>
      <rPr>
        <b/>
        <sz val="11"/>
        <rFont val="Calibri"/>
        <family val="2"/>
        <scheme val="minor"/>
      </rPr>
      <t>R$0,00</t>
    </r>
  </si>
  <si>
    <r>
      <t xml:space="preserve">Valor aditivo: </t>
    </r>
    <r>
      <rPr>
        <b/>
        <sz val="11"/>
        <rFont val="Calibri"/>
        <family val="2"/>
        <scheme val="minor"/>
      </rPr>
      <t>R$ 113.151,78</t>
    </r>
  </si>
  <si>
    <t>Aditivo</t>
  </si>
  <si>
    <t>Supressão</t>
  </si>
  <si>
    <t>% medido</t>
  </si>
  <si>
    <t>ACUMULADO - 1º TERMO ADITIVO</t>
  </si>
  <si>
    <t>SALDO A MEDIR - 1º TERMO ADITIVO</t>
  </si>
  <si>
    <t>Salado a medir</t>
  </si>
  <si>
    <t>ACUMULADO - 2º TERMO ADITIVO</t>
  </si>
  <si>
    <t>SALDO A MEDIR - 2º TERMO ADITIVO</t>
  </si>
  <si>
    <r>
      <t xml:space="preserve">Valor supressão: </t>
    </r>
    <r>
      <rPr>
        <b/>
        <sz val="11"/>
        <rFont val="Calibri"/>
        <family val="2"/>
        <scheme val="minor"/>
      </rPr>
      <t>R$ 51.697,43</t>
    </r>
  </si>
  <si>
    <r>
      <t xml:space="preserve">Valor aditivo: </t>
    </r>
    <r>
      <rPr>
        <b/>
        <sz val="11"/>
        <rFont val="Calibri"/>
        <family val="2"/>
        <scheme val="minor"/>
      </rPr>
      <t>R$ 22.489,90</t>
    </r>
  </si>
  <si>
    <t>MEMORIAL DE CALCULO PARA OS ITENS DE EMBOÇO E MASSA ÚNICA</t>
  </si>
  <si>
    <t>EMBOÇO M²</t>
  </si>
  <si>
    <t>MASSA ÚNICA</t>
  </si>
  <si>
    <t>AMBIENTE</t>
  </si>
  <si>
    <t>PÉ DIREITO</t>
  </si>
  <si>
    <t>VÃO PORTA</t>
  </si>
  <si>
    <t xml:space="preserve">VÃO JANELA </t>
  </si>
  <si>
    <t>REVESTIMENTO</t>
  </si>
  <si>
    <t>TOTAL M²</t>
  </si>
  <si>
    <t>CRECHE I - 1</t>
  </si>
  <si>
    <t>CRECHE I - 2</t>
  </si>
  <si>
    <t>SANITARIO PCD FEM</t>
  </si>
  <si>
    <t>SANITARIO PCD MASC</t>
  </si>
  <si>
    <t>ALMOXARIFADO</t>
  </si>
  <si>
    <t>DIREÇÃO</t>
  </si>
  <si>
    <t>SALA DOS PROF. / REUNIÃO</t>
  </si>
  <si>
    <t>SECRETARIA</t>
  </si>
  <si>
    <t>FRALDÁRIO E DEPÓSITO 1</t>
  </si>
  <si>
    <t>FRALDÁRIO E DEPÓSITO 2</t>
  </si>
  <si>
    <t>SOLÁRIO</t>
  </si>
  <si>
    <t>MEMORIAL DE CALCULO PARA VIGAS</t>
  </si>
  <si>
    <t>MEMORIAL DE CALCULO</t>
  </si>
  <si>
    <t>CA60 - 5.0</t>
  </si>
  <si>
    <t>Total:</t>
  </si>
  <si>
    <t>CA50 - 8.0</t>
  </si>
  <si>
    <t>CA50 - 5.0</t>
  </si>
  <si>
    <t>VIGAS</t>
  </si>
  <si>
    <t>CA50 - 10.0</t>
  </si>
  <si>
    <t>CA50 - 12.5</t>
  </si>
  <si>
    <t>CA50 - 6.3</t>
  </si>
  <si>
    <t xml:space="preserve">TOTAL </t>
  </si>
  <si>
    <t>V120</t>
  </si>
  <si>
    <t>V38</t>
  </si>
  <si>
    <t>V37</t>
  </si>
  <si>
    <t>V34</t>
  </si>
  <si>
    <t>V33</t>
  </si>
  <si>
    <t>V75</t>
  </si>
  <si>
    <t>V74</t>
  </si>
  <si>
    <t>V49</t>
  </si>
  <si>
    <t>V69</t>
  </si>
  <si>
    <t>V55</t>
  </si>
  <si>
    <t>V58</t>
  </si>
  <si>
    <t>V57</t>
  </si>
  <si>
    <t>V56</t>
  </si>
  <si>
    <t>V61</t>
  </si>
  <si>
    <t>V125</t>
  </si>
  <si>
    <t>V119</t>
  </si>
  <si>
    <t>V124</t>
  </si>
  <si>
    <t>V114</t>
  </si>
  <si>
    <t>V111</t>
  </si>
  <si>
    <t>V09</t>
  </si>
  <si>
    <t>V108</t>
  </si>
  <si>
    <t>V101</t>
  </si>
  <si>
    <t>V118</t>
  </si>
  <si>
    <t>V109</t>
  </si>
  <si>
    <t>V100</t>
  </si>
  <si>
    <t>V103</t>
  </si>
  <si>
    <t>V99</t>
  </si>
  <si>
    <t>V97</t>
  </si>
  <si>
    <t>V90</t>
  </si>
  <si>
    <t>V92</t>
  </si>
  <si>
    <t>V91</t>
  </si>
  <si>
    <t>V89</t>
  </si>
  <si>
    <t>V85</t>
  </si>
  <si>
    <t>V94</t>
  </si>
  <si>
    <t>V93</t>
  </si>
  <si>
    <t>V83</t>
  </si>
  <si>
    <t>V79</t>
  </si>
  <si>
    <t>V72</t>
  </si>
  <si>
    <t>V62</t>
  </si>
  <si>
    <t>V66</t>
  </si>
  <si>
    <t>V63</t>
  </si>
  <si>
    <t>V68</t>
  </si>
  <si>
    <t>V73</t>
  </si>
  <si>
    <t>V104</t>
  </si>
  <si>
    <t>V41</t>
  </si>
  <si>
    <t>V47</t>
  </si>
  <si>
    <t>V60</t>
  </si>
  <si>
    <t>V65</t>
  </si>
  <si>
    <t>V39</t>
  </si>
  <si>
    <t>V43</t>
  </si>
  <si>
    <t>V51</t>
  </si>
  <si>
    <t>V52</t>
  </si>
  <si>
    <t>V67</t>
  </si>
  <si>
    <t>V40</t>
  </si>
  <si>
    <t>V42</t>
  </si>
  <si>
    <t>V44</t>
  </si>
  <si>
    <t>V110</t>
  </si>
  <si>
    <t>V107</t>
  </si>
  <si>
    <t>V59</t>
  </si>
  <si>
    <t>V64</t>
  </si>
  <si>
    <t>V46</t>
  </si>
  <si>
    <t>V50</t>
  </si>
  <si>
    <t>V45</t>
  </si>
  <si>
    <t>V48</t>
  </si>
  <si>
    <t>V54</t>
  </si>
  <si>
    <t>V53</t>
  </si>
  <si>
    <t>V36</t>
  </si>
  <si>
    <t>V35</t>
  </si>
  <si>
    <t>V01</t>
  </si>
  <si>
    <t>V02</t>
  </si>
  <si>
    <t>V03</t>
  </si>
  <si>
    <t>V04</t>
  </si>
  <si>
    <t>V05</t>
  </si>
  <si>
    <t>V06</t>
  </si>
  <si>
    <t>V07</t>
  </si>
  <si>
    <t>V08</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</si>
  <si>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</si>
  <si>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</si>
  <si>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</si>
  <si>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</si>
  <si>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</si>
  <si>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</si>
  <si>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</si>
  <si>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</si>
  <si>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</si>
  <si>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</si>
  <si>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</si>
  <si>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</si>
  <si>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</si>
  <si>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</si>
  <si>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</si>
  <si>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</si>
  <si>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</si>
  <si>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</si>
  <si>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</si>
  <si>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</si>
  <si>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</si>
  <si>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</si>
  <si>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</si>
  <si>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V70</t>
  </si>
  <si>
    <t>V71</t>
  </si>
  <si>
    <t>V76</t>
  </si>
  <si>
    <t>V77</t>
  </si>
  <si>
    <t>V78</t>
  </si>
  <si>
    <t>V80</t>
  </si>
  <si>
    <t>V81</t>
  </si>
  <si>
    <t>V82</t>
  </si>
  <si>
    <t>V84</t>
  </si>
  <si>
    <t>V86</t>
  </si>
  <si>
    <t>V87</t>
  </si>
  <si>
    <t>V88</t>
  </si>
  <si>
    <t>V95</t>
  </si>
  <si>
    <t>V96</t>
  </si>
  <si>
    <t>V98</t>
  </si>
  <si>
    <t>V102</t>
  </si>
  <si>
    <t>V105</t>
  </si>
  <si>
    <t>V106</t>
  </si>
  <si>
    <t>V112</t>
  </si>
  <si>
    <t>V113</t>
  </si>
  <si>
    <t>V115</t>
  </si>
  <si>
    <t>V116</t>
  </si>
  <si>
    <t>V117</t>
  </si>
  <si>
    <t>V121</t>
  </si>
  <si>
    <t>V122</t>
  </si>
  <si>
    <t>V123</t>
  </si>
  <si>
    <t>V126</t>
  </si>
  <si>
    <t>V127</t>
  </si>
  <si>
    <t>V128</t>
  </si>
  <si>
    <t>V129</t>
  </si>
  <si>
    <t>V130</t>
  </si>
  <si>
    <t>5mm</t>
  </si>
  <si>
    <t>8mm</t>
  </si>
  <si>
    <t>10mm</t>
  </si>
  <si>
    <t>10 mm</t>
  </si>
  <si>
    <t xml:space="preserve"> resultado kg</t>
  </si>
  <si>
    <t>C (m)</t>
  </si>
  <si>
    <t>kg/m</t>
  </si>
  <si>
    <t>Tot. Planilha (kg)</t>
  </si>
  <si>
    <t>BLOCO 1</t>
  </si>
  <si>
    <t>Não executado kg</t>
  </si>
  <si>
    <t>Executado (kg)</t>
  </si>
  <si>
    <t>METRO LINEAR</t>
  </si>
  <si>
    <t>calulo de concreto: area em planta (hachuras) x altura das vigas</t>
  </si>
  <si>
    <t>BLOCO 2 (em vermelho)</t>
  </si>
  <si>
    <t>Bitola</t>
  </si>
  <si>
    <t xml:space="preserve">Vigas  - Plnata de vigas Nível 3,10 - Prancha 12/19 </t>
  </si>
  <si>
    <t>Vigas - Prancha 14/19</t>
  </si>
  <si>
    <t>Vigas - Prancha 15/19</t>
  </si>
  <si>
    <t>Vigas - Prancha 16/19</t>
  </si>
  <si>
    <t>Altura da Viga</t>
  </si>
  <si>
    <t>LACTARIO E HIGIENIZAÇÃO</t>
  </si>
  <si>
    <t>S.I/ TELEFONIA / ELETRICA</t>
  </si>
  <si>
    <t>Item 9.2</t>
  </si>
  <si>
    <t>Item 9.4</t>
  </si>
  <si>
    <t>SANITARIO PCD INFANTIL</t>
  </si>
  <si>
    <t>MEMORIAL DE CALCULO PARA CHAPISCO</t>
  </si>
  <si>
    <t>AMAMENTAÇÃO, CIRCULAÇÃO, HALL E EXTERNO</t>
  </si>
  <si>
    <t>BEBEDOR E CIRCULAÇÃO S.I/ TELEFONIA / ELETRICA</t>
  </si>
  <si>
    <t>ROUPARIA</t>
  </si>
  <si>
    <t>LAVANDERIA</t>
  </si>
  <si>
    <t>VESTI. FUNC. MASC.</t>
  </si>
  <si>
    <t>COPA FUNC. E CIRCULAÇÃO</t>
  </si>
  <si>
    <t>VARANDA DE SERVIÇO</t>
  </si>
  <si>
    <t>DML</t>
  </si>
  <si>
    <t>COZINHA E CIRCULAÇÃO</t>
  </si>
  <si>
    <t>DESPENSA</t>
  </si>
  <si>
    <t xml:space="preserve">EXTERNO E CIRCULAÇÃO INTERNA </t>
  </si>
  <si>
    <t>DEPOSITO</t>
  </si>
  <si>
    <t>PRE ESCOLA  1</t>
  </si>
  <si>
    <t>PRE ESCOLA 4</t>
  </si>
  <si>
    <t>SANITARIO INFANTIL 1</t>
  </si>
  <si>
    <t>SANITARIO INFANTIL 3</t>
  </si>
  <si>
    <t>SANITARIO PROF FEM.</t>
  </si>
  <si>
    <t xml:space="preserve">SANITARIO PROF. MASC. </t>
  </si>
  <si>
    <t>SANITARIO INFANTIL 4</t>
  </si>
  <si>
    <t>PRE ESCOLA  3</t>
  </si>
  <si>
    <t>PRE ESCOLA 2</t>
  </si>
  <si>
    <t>SALA MULTIUSO</t>
  </si>
  <si>
    <t xml:space="preserve">CRECHE III - 1 </t>
  </si>
  <si>
    <t>CRECHE II - 1</t>
  </si>
  <si>
    <t>SANITARIO INFANTIL 2</t>
  </si>
  <si>
    <t>PCD INFANTIL</t>
  </si>
  <si>
    <t xml:space="preserve">CRECHE II - 2 </t>
  </si>
  <si>
    <t xml:space="preserve">CRECHE III - 2 </t>
  </si>
  <si>
    <t>PILARES SOLARIOS</t>
  </si>
  <si>
    <t>PORTAS</t>
  </si>
  <si>
    <t>JANELAS</t>
  </si>
  <si>
    <t>Desconto de aberturas</t>
  </si>
  <si>
    <t>Total do chapisco</t>
  </si>
  <si>
    <t>Vigas - Prancha 13/19</t>
  </si>
  <si>
    <t>9ª MEDIÇÃO - CONTRATO ORIGINAL</t>
  </si>
  <si>
    <r>
      <t>Data da medição:</t>
    </r>
    <r>
      <rPr>
        <b/>
        <sz val="11"/>
        <rFont val="Calibri"/>
        <family val="2"/>
        <scheme val="minor"/>
      </rPr>
      <t xml:space="preserve"> 19/04/2024</t>
    </r>
  </si>
  <si>
    <r>
      <t xml:space="preserve">Período da medição: </t>
    </r>
    <r>
      <rPr>
        <b/>
        <sz val="11"/>
        <rFont val="Calibri"/>
        <family val="2"/>
        <scheme val="minor"/>
      </rPr>
      <t>03/04/2024 à 19/04/2024</t>
    </r>
  </si>
  <si>
    <r>
      <t xml:space="preserve">Período acumulado: </t>
    </r>
    <r>
      <rPr>
        <b/>
        <sz val="11"/>
        <rFont val="Calibri"/>
        <family val="2"/>
        <scheme val="minor"/>
      </rPr>
      <t>06/02/2023 à 19/04/2024</t>
    </r>
  </si>
  <si>
    <t>COPA FUNC. / CIRCULAÇÃO</t>
  </si>
  <si>
    <t>VESTIARIO MASC.</t>
  </si>
  <si>
    <t xml:space="preserve">VESTIARIO FEM. </t>
  </si>
  <si>
    <t>9ª Medição</t>
  </si>
  <si>
    <t>BLOCO 1 CONCRETO - VIGAS</t>
  </si>
  <si>
    <t>COZINHA</t>
  </si>
  <si>
    <t>LACTARIO</t>
  </si>
  <si>
    <t>HIGIENIZAÇÃO</t>
  </si>
  <si>
    <t>AMAMENTAÇÃO, REFEITORIO, CIRCULAÇÃO E HALL</t>
  </si>
  <si>
    <t>EXTERNO, SOLARIOS, VARANDA</t>
  </si>
  <si>
    <t>BLOCO 2</t>
  </si>
  <si>
    <r>
      <t>Data da medição:</t>
    </r>
    <r>
      <rPr>
        <b/>
        <sz val="11"/>
        <color rgb="FFFF0000"/>
        <rFont val="Calibri"/>
        <family val="2"/>
        <scheme val="minor"/>
      </rPr>
      <t xml:space="preserve"> 14/05/2024</t>
    </r>
  </si>
  <si>
    <r>
      <t xml:space="preserve">Período da medição: </t>
    </r>
    <r>
      <rPr>
        <b/>
        <sz val="11"/>
        <color rgb="FFFF0000"/>
        <rFont val="Calibri"/>
        <family val="2"/>
        <scheme val="minor"/>
      </rPr>
      <t>03/04/2024 à 14/05/2024</t>
    </r>
  </si>
  <si>
    <r>
      <t xml:space="preserve">Período acumulado: </t>
    </r>
    <r>
      <rPr>
        <b/>
        <sz val="11"/>
        <color rgb="FFFF0000"/>
        <rFont val="Calibri"/>
        <family val="2"/>
        <scheme val="minor"/>
      </rPr>
      <t>06/02/2023 à 14/05/2024</t>
    </r>
  </si>
  <si>
    <t>:: ART ORÇAMENTO ::</t>
  </si>
  <si>
    <t>ASSENTAMENTO DE TUBO DE FERRO FUNDIDO PARA REDE DE ÁGUA, DN 80 MM, JUNTA ELÁSTICA, INSTALADO EM LOCAL COM NÍVEL ALTO DE INTERFERÊNCIAS (NÃO INCLUI FORNECIMENTO). AF_05/2024</t>
  </si>
  <si>
    <t>ATRIBUÍDO SÃO PAULO</t>
  </si>
  <si>
    <t>CAIXA REFERENCIAL</t>
  </si>
  <si>
    <t>ASSENTAMENTO DE TUBO DE FERRO FUNDIDO PARA REDE DE ÁGUA, DN 100 MM, JUNTA ELÁSTICA, INSTALADO EM LOCAL COM NÍVEL ALTO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</si>
  <si>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</si>
  <si>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</si>
  <si>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</si>
  <si>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</si>
  <si>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</si>
  <si>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</si>
  <si>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</si>
  <si>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</si>
  <si>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</si>
  <si>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</si>
  <si>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</si>
  <si>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</si>
  <si>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</si>
  <si>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</si>
  <si>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</si>
  <si>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</si>
  <si>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</si>
  <si>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</si>
  <si>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</si>
  <si>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</si>
  <si>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</si>
  <si>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</si>
  <si>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</si>
  <si>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</si>
  <si>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</si>
  <si>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</si>
  <si>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</si>
  <si>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BAIXO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</si>
  <si>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</si>
  <si>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</si>
  <si>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</si>
  <si>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</si>
  <si>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</si>
  <si>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</si>
  <si>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</si>
  <si>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</si>
  <si>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</si>
  <si>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</si>
  <si>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</si>
  <si>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</si>
  <si>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</si>
  <si>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</si>
  <si>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</si>
  <si>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</si>
  <si>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</si>
  <si>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</si>
  <si>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</si>
  <si>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</si>
  <si>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</si>
  <si>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</si>
  <si>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</si>
  <si>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</si>
  <si>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</si>
  <si>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</si>
  <si>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</si>
  <si>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</si>
  <si>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</si>
  <si>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</si>
  <si>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</si>
  <si>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</si>
  <si>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</si>
  <si>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</si>
  <si>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</si>
  <si>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</si>
  <si>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</si>
  <si>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</si>
  <si>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</si>
  <si>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</si>
  <si>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</si>
  <si>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</si>
  <si>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</si>
  <si>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</si>
  <si>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</si>
  <si>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</si>
  <si>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</si>
  <si>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</si>
  <si>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</si>
  <si>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</si>
  <si>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</si>
  <si>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</si>
  <si>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</si>
  <si>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</si>
  <si>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</si>
  <si>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</si>
  <si>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</si>
  <si>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</si>
  <si>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</si>
  <si>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</si>
  <si>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</si>
  <si>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</si>
  <si>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</si>
  <si>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</si>
  <si>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</si>
  <si>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</si>
  <si>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</si>
  <si>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</si>
  <si>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</si>
  <si>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</si>
  <si>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</si>
  <si>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</si>
  <si>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</si>
  <si>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</si>
  <si>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</si>
  <si>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</si>
  <si>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1200, JUNTA ELÁSTICA, INSTALADO EM LOCAL COM NÍVEL ALTO DE INTERFERÊNCIAS (NÃO INCLUI FORNECIMENTO). AF_05/2024</t>
  </si>
  <si>
    <t>FORNECIMENTO E ASSENTAMENTO DE TE RANHURADO EM FERRO FUNDIDO, DN 80 (3") PARA REDE DE ÁGUA, INSTALADO EM LOCAL COM NÍVEL ALTO DE INTERFERÊNCIAS (INCLUI FORNECIMENTO). AF_05/2024</t>
  </si>
  <si>
    <t>FORNECIMENTO E ASSENTAMENTO DE CURVA 45 GRAUS RANHURADA EM FERRO FUNDIDO, DN 80 MM (3") PARA REDE DE ÁGUA, INSTALADO EM LOCAL COM NÍVEL ALTO DE INTERFERÊNCIAS (INCLUI FORNECIMENTO). AF_05/2024</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</si>
  <si>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</si>
  <si>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</si>
  <si>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</si>
  <si>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</si>
  <si>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</si>
  <si>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</si>
  <si>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</si>
  <si>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</si>
  <si>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</si>
  <si>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</si>
  <si>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</si>
  <si>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</si>
  <si>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</si>
  <si>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</si>
  <si>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</si>
  <si>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</si>
  <si>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</si>
  <si>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</si>
  <si>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</si>
  <si>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</si>
  <si>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</si>
  <si>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</si>
  <si>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</si>
  <si>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</si>
  <si>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</si>
  <si>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</si>
  <si>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</si>
  <si>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</si>
  <si>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</si>
  <si>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</si>
  <si>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</si>
  <si>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BAIXO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</si>
  <si>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</si>
  <si>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</si>
  <si>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</si>
  <si>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</si>
  <si>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</si>
  <si>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BAIXO DE INTERFERÊNCIAS (NÃO INCLUI FORNECIMENTO). AF_05/2024</t>
  </si>
  <si>
    <t>TUBO DE PVC PARA REDE COLETORA DE ESGOTO DE PAREDE MACIÇA, DN 100 MM, JUNTA ELÁSTICA - FORNECIMENTO E ASSENTAMENTO. AF_01/2021</t>
  </si>
  <si>
    <t>COEFICIENTE DE REPRESENTATIVIDADE</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</si>
  <si>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</si>
  <si>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</si>
  <si>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</si>
  <si>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</si>
  <si>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</si>
  <si>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</si>
  <si>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</si>
  <si>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</si>
  <si>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</si>
  <si>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</si>
  <si>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</si>
  <si>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</si>
  <si>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</si>
  <si>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</si>
  <si>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</si>
  <si>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</si>
  <si>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</si>
  <si>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</si>
  <si>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</si>
  <si>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</si>
  <si>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</si>
  <si>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</si>
  <si>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</si>
  <si>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</si>
  <si>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</si>
  <si>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</si>
  <si>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</si>
  <si>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</si>
  <si>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</si>
  <si>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</si>
  <si>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</si>
  <si>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</si>
  <si>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</si>
  <si>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</si>
  <si>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</si>
  <si>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</si>
  <si>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</si>
  <si>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</si>
  <si>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</si>
  <si>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</si>
  <si>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</si>
  <si>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</si>
  <si>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</si>
  <si>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</si>
  <si>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</si>
  <si>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</si>
  <si>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</si>
  <si>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</si>
  <si>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</si>
  <si>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</si>
  <si>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</si>
  <si>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</si>
  <si>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</si>
  <si>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BAIXO DE INTERFERÊNCIAS (NÃO INCLUI FORNECIMENTO). AF_05/2024</t>
  </si>
  <si>
    <t>ASSENTAMENTO DE TUBO DE PVC PBA PARA REDE DE ÁGUA, DN 100 MM, JUNTA ELÁSTICA INTEGRADA, INSTALADO EM LOCAL COM NÍVEL BAIXO DE INTERFERÊNCIAS (NÃO INCLUI FORNECIMENTO). AF_05/2024</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</si>
  <si>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</si>
  <si>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</si>
  <si>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</si>
  <si>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</si>
  <si>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</si>
  <si>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</si>
  <si>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</si>
  <si>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</si>
  <si>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</si>
  <si>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</si>
  <si>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</si>
  <si>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</si>
  <si>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</si>
  <si>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</si>
  <si>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</si>
  <si>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</si>
  <si>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</si>
  <si>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</si>
  <si>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CURVA PVC PBA, JE, PB, 45 GRAUS, DN 100 / DE 110 MM, PARA REDE AGUA, JUNTA ELÁSTICA INTEGRADA, INSTALADO EM LOCAL COM NÍVEL ALTO DE INTERFERÊNCIAS (INCLUI FORNECIMENTO). AF_05/2024</t>
  </si>
  <si>
    <t>ASSENTAMENTO DE TUBO DE PVC PBA PARA REDE DE ÁGUA, DN 125, JUNTA ELÁSTICA INTEGRADA, INSTALADO EM LOCAL COM NÍVEL ALTO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</si>
  <si>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</si>
  <si>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180, JUNTA ELÁSTICA INTEGRADA, INSTALADO EM LOCAL COM NÍVEL ALTO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</si>
  <si>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</si>
  <si>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</si>
  <si>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</si>
  <si>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BAIXO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</si>
  <si>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</si>
  <si>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FERRO FUNDIDO PARA REDE DE ÁGUA, DN 250, JUNTA ELÁSTICA, INSTALADO EM LOCAL COM NÍVEL BAIXO DE INTERFERÊNCIAS (NÃO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</si>
  <si>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</si>
  <si>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</si>
  <si>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</si>
  <si>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</si>
  <si>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</si>
  <si>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</si>
  <si>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</si>
  <si>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</si>
  <si>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</si>
  <si>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</si>
  <si>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</si>
  <si>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</si>
  <si>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DE TUBO DE PVC DEFOFO OU PRFV OU RPVC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</si>
  <si>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</si>
  <si>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</si>
  <si>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</si>
  <si>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</si>
  <si>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</si>
  <si>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</si>
  <si>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</si>
  <si>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</si>
  <si>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100, JUNTA ELÁSTICA INTEGRADA, INSTALADO EM LOCAL COM NÍVEL ALTO DE INTERFERÊNCIAS (NÃO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</si>
  <si>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</si>
  <si>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BAIXO DE INTERFERÊNCIAS (INCLUI FORNECIMENTO). AF_05/2024</t>
  </si>
  <si>
    <t>ASSENTAMENTO DE CONEXÃO 3 ACESSOS DE PVC PBA PARA REDE DE ÁGUA, DN 100, JUNTA ELÁSTICA INTEGRADA, INSTALADO EM LOCAL COM NÍVEL BAIXO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</si>
  <si>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</si>
  <si>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100, JUNTA ELÁSTICA, INSTALADO EM LOCAL COM NÍVEL BAIXO DE INTERFERÊNCIAS (NÃO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</si>
  <si>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</si>
  <si>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</si>
  <si>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</si>
  <si>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DE CONEXÃO 2 ACESSOS ALINHADOS DE PVC PBA PARA REDE DE ÁGUA, DN 75, JUNTA ELÁSTICA INTEGRADA, INSTALADO EM LOCAL COM NÍVEL BAIXO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</si>
  <si>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</si>
  <si>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</si>
  <si>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</si>
  <si>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</si>
  <si>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</si>
  <si>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BAIXO DE INTERFERÊNCIAS (NÃO INCLUI FORNECIMENTO). AF_05/2024</t>
  </si>
  <si>
    <t>TUBO DE CONCRETO PARA REDES COLETORAS DE ESGOTO SANITÁRIO, DIÂMETRO DE 300 MM, JUNTA ELÁSTICA, INSTALADO EM LOCAL COM BAIXO NÍVEL DE INTERFERÊNCIAS - FORNECIMENTO E ASSENTAMENTO. AF_03/2024</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</si>
  <si>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</si>
  <si>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</si>
  <si>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</si>
  <si>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</si>
  <si>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</si>
  <si>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</si>
  <si>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ASSENTAMENTO DE TUBO DE CONCRETO PARA REDES COLETORAS DE ESGOTO SANITÁRIO, DIÂMETRO DE 600 MM, JUNTA ELÁSTICA, INSTALADO EM LOCAL COM BAIXO NÍVEL DE INTERFERÊNCIAS (NÃO INCLUI FORNECIMENTO). AF_03/2024</t>
  </si>
  <si>
    <t>TUBO DE CONCRETO PARA REDES COLETORAS DE ESGOTO SANITÁRIO, DIÂMETRO DE 700 MM, JUNTA ELÁSTICA, INSTALADO EM LOCAL COM BAIXO NÍVEL DE INTERFERÊNCIAS - FORNECIMENTO E ASSENTAMENTO. AF_03/2024</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</si>
  <si>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</si>
  <si>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</si>
  <si>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ASSENTAMENTO DE TUBO DE CONCRETO PARA REDES COLETORAS DE ESGOTO SANITÁRIO, DIÂMETRO DE 800 MM, JUNTA ELÁSTICA, INSTALADO EM LOCAL COM BAIXO NÍVEL DE INTERFERÊNCIAS (NÃO INCLUI FORNECIMENTO). AF_03/2024</t>
  </si>
  <si>
    <t>TUBO DE CONCRETO PARA REDES COLETORAS DE ESGOTO SANITÁRIO, DIÂMETRO DE 900 MM, JUNTA ELÁSTICA, INSTALADO EM LOCAL COM BAIXO NÍVEL DE INTERFERÊNCIAS - FORNECIMENTO E ASSENTAMENTO. AF_03/2024</t>
  </si>
  <si>
    <t>ASSENTAMENTO DE TUBO DE CONCRETO PARA REDES COLETORAS DE ESGOTO SANITÁRIO, DIÂMETRO DE 900 MM, JUNTA ELÁSTICA, INSTALADO EM LOCAL COM BAIXO NÍVEL DE INTERFERÊNCIAS (NÃO INCLUI FORNECIMENTO). AF_03/2024</t>
  </si>
  <si>
    <t>TUBO DE CONCRETO PARA REDES COLETORAS DE ESGOTO SANITÁRIO, DIÂMETRO DE 1000 MM, JUNTA ELÁSTICA, INSTALADO EM LOCAL COM BAIXO NÍVEL DE INTERFERÊNCIAS - FORNECIMENTO E ASSENTAMENTO. AF_03/2024</t>
  </si>
  <si>
    <t>ASSENTAMENTO DE TUBO DE CONCRETO PARA REDES COLETORAS DE ESGOTO SANITÁRIO, DIÂMETRO DE 1000 MM, JUNTA ELÁSTICA, INSTALADO EM LOCAL COM BAIXO NÍVEL DE INTERFERÊNCIAS (NÃO INCLUI FORNECIMENTO). AF_03/2024</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</si>
  <si>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</si>
  <si>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</si>
  <si>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TUBO DE CONCRETO PARA REDES COLETORAS DE ESGOTO SANITÁRIO, DIÂMETRO DE 400 MM, JUNTA ELÁSTICA, INSTALADO EM LOCAL COM ALTO NÍVEL DE INTERFERÊNCIAS - FORNECIMENTO E ASSENTAMENTO. AF_03/2024</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</si>
  <si>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</si>
  <si>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</si>
  <si>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ASSENTAMENTO DE TUBO DE CONCRETO PARA REDES COLETORAS DE ESGOTO SANITÁRIO, DIÂMETRO DE 500 MM, JUNTA ELÁSTICA, INSTALADO EM LOCAL COM ALTO NÍVEL DE INTERFERÊNCIAS (NÃO INCLUI FORNECIMENTO). AF_03/2024</t>
  </si>
  <si>
    <t>TUBO DE CONCRETO PARA REDES COLETORAS DE ESGOTO SANITÁRIO, DIÂMETRO DE 600 MM, JUNTA ELÁSTICA, INSTALADO EM LOCAL COM ALTO NÍVEL DE INTERFERÊNCIAS - FORNECIMENTO E ASSENTAMENTO. AF_03/2024</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</si>
  <si>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</si>
  <si>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</si>
  <si>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</si>
  <si>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</si>
  <si>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ASSENTAMENTO DE TUBO DE CONCRETO PARA REDES COLETORAS DE ESGOTO SANITÁRIO, DIÂMETRO DE 800 MM, JUNTA ELÁSTICA, INSTALADO EM LOCAL COM ALTO NÍVEL DE INTERFERÊNCIAS (NÃO INCLUI FORNECIMENTO). AF_03/2024</t>
  </si>
  <si>
    <t>TUBO DE CONCRETO PARA REDES COLETORAS DE ESGOTO SANITÁRIO, DIÂMETRO DE 900 MM, JUNTA ELÁSTICA, INSTALADO EM LOCAL COM ALTO NÍVEL DE INTERFERÊNCIAS - FORNECIMENTO E ASSENTAMENTO. AF_03/2024</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</si>
  <si>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</si>
  <si>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</si>
  <si>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ASSENTAMENTO DE TUBO DE CONCRETO PARA REDES COLETORAS DE ESGOTO SANITÁRIO, DIÂMETRO DE 1000 MM, JUNTA ELÁSTICA, INSTALADO EM LOCAL COM ALTO NÍVEL DE INTERFERÊNCIAS (NÃO INCLUI FORNECIMENTO).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</si>
  <si>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</si>
  <si>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</si>
  <si>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</si>
  <si>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</si>
  <si>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</si>
  <si>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BAIXO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</si>
  <si>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</si>
  <si>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</si>
  <si>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</si>
  <si>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</si>
  <si>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</si>
  <si>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</si>
  <si>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</si>
  <si>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1000 MM, JUNTA RÍGIDA, INSTALADO EM LOCAL COM ALTO NÍVEL DE INTERFERÊNCIAS - FORNECIMENTO E ASSENTAMENTO.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</si>
  <si>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</si>
  <si>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</si>
  <si>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</si>
  <si>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</si>
  <si>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</si>
  <si>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</si>
  <si>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</si>
  <si>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</si>
  <si>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</si>
  <si>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ASSENTAMENTO DE TUBO DE CONCRETO PARA REDES COLETORAS DE ÁGUAS PLUVIAIS, DIÂMETRO DE 1200 MM, JUNTA RÍGIDA, INSTALADO EM LOCAL COM BAIXO NÍVEL DE INTERFERÊNCIAS (NÃO INCLUI FORNECIMENTO). AF_03/2024</t>
  </si>
  <si>
    <t>TUBO DE CONCRETO PARA REDES COLETORAS DE ÁGUAS PLUVIAIS, DIÂMETRO DE 1500 MM, JUNTA RÍGIDA, INSTALADO EM LOCAL COM BAIXO NÍVEL DE INTERFERÊNCIAS - FORNECIMENTO E ASSENTAMENTO.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</si>
  <si>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</si>
  <si>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</si>
  <si>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</si>
  <si>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</si>
  <si>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</si>
  <si>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</si>
  <si>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</si>
  <si>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</si>
  <si>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</si>
  <si>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</si>
  <si>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ASSENTAMENTO DE TUBO DE CONCRETO PARA REDES COLETORAS DE ÁGUAS PLUVIAIS, DIÂMETRO DE 1200 MM, JUNTA RÍGIDA, INSTALADO EM LOCAL COM ALTO NÍVEL DE INTERFERÊNCIAS (NÃO INCLUI FORNECIMENTO). AF_03/2024</t>
  </si>
  <si>
    <t>TUBO DE CONCRETO PARA REDES COLETORAS DE ÁGUAS PLUVIAIS, DIÂMETRO DE 1500 MM, JUNTA RÍGIDA, INSTALADO EM LOCAL COM ALTO NÍVEL DE INTERFERÊNCIAS - FORNECIMENTO E ASSENTAMENTO. AF_03/2024</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</si>
  <si>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</si>
  <si>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</si>
  <si>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</si>
  <si>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</si>
  <si>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</si>
  <si>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</si>
  <si>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</si>
  <si>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</si>
  <si>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500 MM, JUNTA RÍGIDA, INSTALADO EM LOCAL COM ALTO NÍVEL DE INTERFERÊNCIAS - FORNECIMENTO E ASSENTAMENTO. AF_03/2024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</si>
  <si>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</si>
  <si>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</si>
  <si>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</si>
  <si>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</si>
  <si>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</si>
  <si>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</si>
  <si>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</si>
  <si>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</si>
  <si>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</si>
  <si>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</si>
  <si>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</si>
  <si>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</si>
  <si>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</si>
  <si>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BAIXO DE INTERFERÊNCIAS (NÃO INCLUI FORNECIMENTO). AF_05/2024</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</si>
  <si>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</si>
  <si>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</si>
  <si>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</si>
  <si>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</si>
  <si>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</si>
  <si>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</si>
  <si>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</si>
  <si>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</si>
  <si>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</si>
  <si>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</si>
  <si>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</si>
  <si>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</si>
  <si>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</si>
  <si>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</si>
  <si>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</si>
  <si>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</si>
  <si>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</si>
  <si>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</si>
  <si>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</si>
  <si>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</si>
  <si>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</si>
  <si>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</si>
  <si>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</si>
  <si>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</si>
  <si>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</si>
  <si>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</si>
  <si>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</si>
  <si>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</si>
  <si>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</si>
  <si>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</si>
  <si>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</si>
  <si>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</si>
  <si>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</si>
  <si>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</si>
  <si>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</si>
  <si>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</si>
  <si>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</si>
  <si>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</si>
  <si>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</si>
  <si>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</si>
  <si>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</si>
  <si>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</si>
  <si>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</si>
  <si>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</si>
  <si>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</si>
  <si>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</si>
  <si>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</si>
  <si>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</si>
  <si>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</si>
  <si>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</si>
  <si>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</si>
  <si>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</si>
  <si>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</si>
  <si>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</si>
  <si>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</si>
  <si>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</si>
  <si>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</si>
  <si>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</si>
  <si>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</si>
  <si>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</si>
  <si>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</si>
  <si>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</si>
  <si>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</si>
  <si>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</si>
  <si>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</si>
  <si>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</si>
  <si>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</si>
  <si>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</si>
  <si>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</si>
  <si>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</si>
  <si>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</si>
  <si>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</si>
  <si>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</si>
  <si>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</si>
  <si>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</si>
  <si>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</si>
  <si>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</si>
  <si>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</si>
  <si>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</si>
  <si>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</si>
  <si>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</si>
  <si>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</si>
  <si>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</si>
  <si>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</si>
  <si>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</si>
  <si>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</si>
  <si>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</si>
  <si>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</si>
  <si>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</si>
  <si>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</si>
  <si>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</si>
  <si>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</si>
  <si>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</si>
  <si>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</si>
  <si>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</si>
  <si>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</si>
  <si>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</si>
  <si>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</si>
  <si>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</si>
  <si>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</si>
  <si>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</si>
  <si>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</si>
  <si>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</si>
  <si>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</si>
  <si>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</si>
  <si>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</si>
  <si>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</si>
  <si>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</si>
  <si>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</si>
  <si>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</si>
  <si>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</si>
  <si>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</si>
  <si>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</si>
  <si>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</si>
  <si>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</si>
  <si>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</si>
  <si>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</si>
  <si>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</si>
  <si>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</si>
  <si>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</si>
  <si>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</si>
  <si>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</si>
  <si>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PAREDE DE MADEIRA COMPENSADA PARA CONSTRUÇÃO TEMPORÁRIA EM CHAPA SIMPLES, EXTERNA, SEM VÃO. AF_03/2024</t>
  </si>
  <si>
    <t>PAREDE DE MADEIRA COMPENSADA PARA CONSTRUÇÃO TEMPORÁRIA EM CHAPA SIMPLES,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</si>
  <si>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</si>
  <si>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</si>
  <si>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</si>
  <si>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</si>
  <si>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DUPLA, EXTERNA, SEM VÃO. AF_03/2024</t>
  </si>
  <si>
    <t>PAREDE DE MADEIRA COMPENSADA PARA CONSTRUÇÃO TEMPORÁRIA EM CHAPA DUPLA, INTERNA, SEM VÃO.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</si>
  <si>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</si>
  <si>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</si>
  <si>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</si>
  <si>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</si>
  <si>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TAPUME COM COMPENSADO DE MADEIRA. AF_03/2024</t>
  </si>
  <si>
    <t>TAPUME COM TELHA METÁLICA. AF_03/2024</t>
  </si>
  <si>
    <t>PISO PARA CONSTRUÇÃO TEMPORÁRIA EM MADEIRA, SEM REAPROVEITAMENTO. AF_03/2024</t>
  </si>
  <si>
    <t>ESTRUTURA DE MADEIRA PROVISÓRIA PARA SUPORTE DE CAIXA DÁGUA ELEVADA DE 1000 LITROS. AF_03/2024</t>
  </si>
  <si>
    <t>ESTRUTURA DE MADEIRA PROVISÓRIA PARA SUPORTE DE CAIXA DÁGUA ELEVADA DE 3000 LITROS. AF_03/2024</t>
  </si>
  <si>
    <t>ESTRUTURA DE MADEIRA PROVISÓRIA PARA SUPORTE DE CAIXA D'ÁGUA ELEVADA DE 2000 LITROS. AF_03/2024</t>
  </si>
  <si>
    <t>EXECUÇÃO DOS APOIOS PARA CONTÊINER OU MÓDULO HABITÁVEL. AF_03/2024</t>
  </si>
  <si>
    <t>INSTALAÇÃO E DESINSTALAÇÃO MECANIZADA DE CONTÊINER OU MÓDULO HABITÁVEL DE USOS DIVERSOS. AF_03/2024</t>
  </si>
  <si>
    <t>INSTALAÇÃO E DESINSTALAÇÃO MANUAL DE CONTÊINER OU MÓDULO HABITÁVEL PEQUENO. AF_03/2024</t>
  </si>
  <si>
    <t>INSTALAÇÃO DE CONCERTINA SIMPLES, ESPIRAL DE 300 MM. AF_03/2024</t>
  </si>
  <si>
    <t>INSTALAÇÃO DE CONCERTINA DUPLA CLIPADA, ESPIRAL DE 300 MM. AF_03/2024</t>
  </si>
  <si>
    <t>INSTALAÇÃO DE CONCERTINA FLAT, ESPIRAL DE 300 MM. AF_03/2024</t>
  </si>
  <si>
    <t>EXECUÇÃO DE PILARETES PARA TAPUMES E CONSTRUÇÕES TEMPORÁRIAS. AF_03/2024</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</si>
  <si>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</si>
  <si>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</si>
  <si>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</si>
  <si>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</si>
  <si>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</si>
  <si>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</si>
  <si>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</si>
  <si>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</si>
  <si>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</si>
  <si>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</si>
  <si>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</si>
  <si>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</si>
  <si>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</si>
  <si>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</si>
  <si>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</si>
  <si>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</si>
  <si>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</si>
  <si>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</si>
  <si>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</si>
  <si>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</si>
  <si>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</si>
  <si>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</si>
  <si>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</si>
  <si>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</si>
  <si>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</si>
  <si>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</si>
  <si>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</si>
  <si>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</si>
  <si>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AF_05/2023</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</si>
  <si>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</si>
  <si>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</si>
  <si>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</si>
  <si>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</si>
  <si>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</si>
  <si>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</si>
  <si>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</si>
  <si>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AF_05/2023</t>
  </si>
  <si>
    <t>GRUPO DE SOLDAGEM COM GERADOR A DIESEL 60 CV PARA SOLDA ELÉTRICA, SOBRE 04 RODAS, COM MOTOR 4 CILINDROS 600 A - CHP DIURNO. AF_02/2016</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</si>
  <si>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</si>
  <si>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</si>
  <si>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</si>
  <si>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</si>
  <si>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</si>
  <si>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</si>
  <si>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AF_05/2023</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</si>
  <si>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</si>
  <si>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</si>
  <si>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</si>
  <si>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AF_05/2023</t>
  </si>
  <si>
    <t>TRATOR DE ESTEIRAS, POTÊNCIA 100 HP, PESO OPERACIONAL 9,4 T, COM LÂMINA 2,19 M3 - CHP DIURNO. AF_06/2014</t>
  </si>
  <si>
    <t>BETONEIRA CAPACIDADE NOMINAL DE 600 L, CAPACIDADE DE MISTURA 360 L, MOTOR ELÉTRICO TRIFÁSICO POTÊNCIA DE 4 CV, SEM CARREGADOR - CHP DIURNO. AF_05/2023</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</si>
  <si>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</si>
  <si>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</si>
  <si>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</si>
  <si>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</si>
  <si>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</si>
  <si>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AF_05/2023</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</si>
  <si>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</si>
  <si>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</si>
  <si>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</si>
  <si>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</si>
  <si>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</si>
  <si>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</si>
  <si>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</si>
  <si>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</si>
  <si>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</si>
  <si>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</si>
  <si>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</si>
  <si>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AF_05/2023</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</si>
  <si>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</si>
  <si>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</si>
  <si>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AF_05/2023</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</si>
  <si>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</si>
  <si>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</si>
  <si>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</si>
  <si>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</si>
  <si>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</si>
  <si>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</si>
  <si>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CORTADORA DE PISO COM MOTOR 4 TEMPOS A GASOLINA, POTÊNCIA DE 13 HP, COM DISCO DE CORTE DIAMANTADO SEGMENTADO PARA CONCRETO, DIÂMETRO DE 350 MM, FURO DE 1" (14 X 1") - CHP DIURNO. AF_08/2015</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</si>
  <si>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</si>
  <si>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</si>
  <si>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</si>
  <si>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</si>
  <si>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</si>
  <si>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</si>
  <si>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</si>
  <si>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</si>
  <si>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CAMINHONETE COM MOTOR A DIESEL, POTÊNCIA 180 CV, CABINE DUPLA, 4X4 -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</si>
  <si>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</si>
  <si>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AF_05/2023</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</si>
  <si>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</si>
  <si>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</si>
  <si>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</si>
  <si>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</si>
  <si>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AF_05/2023</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</si>
  <si>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</si>
  <si>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</si>
  <si>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</si>
  <si>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AF_05/2023</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</si>
  <si>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</si>
  <si>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</si>
  <si>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</si>
  <si>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AF_05/2023</t>
  </si>
  <si>
    <t>USINA DE ASFALTO À FRIO, CAPACIDADE DE 40 A 60 TON/HORA, ELÉTRICA POTÊNCIA 30 CV - CHP DIURNO. AF_05/2023</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</si>
  <si>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</si>
  <si>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</si>
  <si>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</si>
  <si>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</si>
  <si>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COLETADO</t>
  </si>
  <si>
    <t>GRUA ASCENCIONAL, LANCA DE 42 M, CAPACIDADE DE 1,5 T A 30 M, ALTURA ATE 39 M - CHP DIURNO. AF_05/2023</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</si>
  <si>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</si>
  <si>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</si>
  <si>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</si>
  <si>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AF_05/2023</t>
  </si>
  <si>
    <t>DESEMPENADEIRA DE CONCRETO, PESO DE 78 KG, 4 PÁS, MOTOR A GASOLINA, POTÊNCIA 5,5 HP - CHP DIURNO. AF_05/2023</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</si>
  <si>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</si>
  <si>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</si>
  <si>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</si>
  <si>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</si>
  <si>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</si>
  <si>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</si>
  <si>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</si>
  <si>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</si>
  <si>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</si>
  <si>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MINICARREGADEIRA SOBRE RODAS POTENCIA 47HP CAPACIDADE OPERACAO 646 KG, COM VASSOURA MECÂNICA ACOPLADA - CHP DIURNO. AF_03/2017</t>
  </si>
  <si>
    <t>MINIESCAVADEIRA SOBRE ESTEIRAS, POTÊNCIA LÍQUIDA DE *30* HP, PESO OPERACIONAL DE *3.500* KG - CHP DIURNO. AF_04/2017</t>
  </si>
  <si>
    <t>ROLO COMPACTADOR DE PNEUS, ESTÁTICO, PRESSÃO VARIÁVEL, POTÊNCIA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</si>
  <si>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</si>
  <si>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AF_05/2023</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</si>
  <si>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</si>
  <si>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</si>
  <si>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</si>
  <si>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PERFURATRIZ HIDRÁULICA SOBRE ESTEIRA, TORQUE MÁXIMO 161 KNM, PROFUNDIDADE MÁXIMA 54 M, DIÂMETRO MÁXIMO 1500 MM, POTÊNCIA MOTOR 268 HP - CHP DIURNO. AF_04/2019</t>
  </si>
  <si>
    <t>PERFURATRIZ PARA EXECUÇÃO DE ESTACAS SECANTES, TIPO HÉLICE CONTÍNUA COM CABEÇOTE DUPLO E TUBO METÁLICO - CHP DIURNO. AF_04/2019</t>
  </si>
  <si>
    <t>PERFURATRIZ HIDRÁULICA SOBRE ESTEIRA, TORQUE MÁXIMO 98 KNM, PROFUNDIDADE MÁXIMA 25 M, DIÂMETRO MÁXIMO 115 MM, POTÊNCIA MOTOR 190 HP - CHP DIURNO. AF_02/2021</t>
  </si>
  <si>
    <t>PERFURATRIZ ROTATIVA SOBRE ESTEIRA, TORQUE MAXIMO 2500 KGM, POTENCIA 110 HP, MOTOR DIESEL- CHP DIURNO. AF_05/2017</t>
  </si>
  <si>
    <t>PERFURATRIZ PARA FURO DIRECIONAL HORIZONTAL (HDD) COM CAPACIDADE ATÉ 89 KN, POTÊNCIA 24,8 HP A 80 HP (INCLUSO FERRAMENTAS E LOCALIZADOR) - CHP DIURNO. AF_05/2023</t>
  </si>
  <si>
    <t>PERFURATRIZ PARA FURO DIRECIONAL HORIZONTAL (HDD) COM CAPACIDADE DE 90 KN A 200 KN, POTÊNCIA 100 HP A 160 HP (INCLUSO FERRAMENTAS E LOCALIZADOR) - CHP DIURNO. AF_05/2023</t>
  </si>
  <si>
    <t>PERFURATRIZ PARA FURO DIRECIONAL HORIZONTAL (HDD) COM CAPACIDADE DE 201 KN A 560 KN, POTÊNCIA 200 HP A 260 HP (INCLUSO FERRAMENTAS E LOCALIZADOR) - CHP DIURNO. AF_05/2023</t>
  </si>
  <si>
    <t>TERMOFUSORA PARA TUBOS E CONEXÕES EM PPR COM DIÂMETROS DE 20 A 63 MM, POTÊNCIA DE 800 W, TENSAO 220 V - CHP DIURNO. AF_05/2022</t>
  </si>
  <si>
    <t>TERMOFUSORA PARA TUBOS E CONEXÕES EM PPR COM DIÂMETROS DE 75 A 110 MM, POTÊNCIA DE *1100* W, TENSÃO 220 V - CHP DIURNO. AF_05/2022</t>
  </si>
  <si>
    <t>PERFURATRIZ DE COROA DIAMANTADA PARA CONCRETO, DIÂMETRO ATÉ 250 MM, MOTOR ELÉTRICO 220 V, POTÊNCIA 2.500 W - CHP DIURNO. AF_05/2023</t>
  </si>
  <si>
    <t>ESCAVADEIRA HIDRÁULICA DE BRAÇO LONGO (LONGO ALCANCE) SOBRE ESTEIRAS, CAÇAMBA 0,52 M3, PESO OPERACIONAL 24 T, POTÊNCIA LÍQUIDA 155 HP  - CHP DIURNO. AF_06/2023</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</si>
  <si>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</si>
  <si>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</si>
  <si>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</si>
  <si>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</si>
  <si>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</si>
  <si>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</si>
  <si>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</si>
  <si>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</si>
  <si>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</si>
  <si>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</si>
  <si>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</si>
  <si>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</si>
  <si>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</si>
  <si>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</si>
  <si>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</si>
  <si>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</si>
  <si>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</si>
  <si>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</si>
  <si>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</si>
  <si>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</si>
  <si>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</si>
  <si>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</si>
  <si>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</si>
  <si>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</si>
  <si>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</si>
  <si>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</si>
  <si>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</si>
  <si>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</si>
  <si>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</si>
  <si>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</si>
  <si>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</si>
  <si>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AF_05/2023</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</si>
  <si>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</si>
  <si>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</si>
  <si>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</si>
  <si>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</si>
  <si>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</si>
  <si>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</si>
  <si>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</si>
  <si>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</si>
  <si>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</si>
  <si>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</si>
  <si>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</si>
  <si>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AF_05/2023</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</si>
  <si>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</si>
  <si>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</si>
  <si>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</si>
  <si>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AF_05/2023</t>
  </si>
  <si>
    <t>TRATOR DE ESTEIRAS, POTÊNCIA 100 HP, PESO OPERACIONAL 9,4 T, COM LÂMINA 2,19 M3 -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</si>
  <si>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</si>
  <si>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AF_05/2023</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</si>
  <si>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</si>
  <si>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</si>
  <si>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</si>
  <si>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</si>
  <si>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</si>
  <si>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AF_05/2023</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</si>
  <si>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</si>
  <si>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</si>
  <si>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</si>
  <si>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</si>
  <si>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</si>
  <si>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</si>
  <si>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</si>
  <si>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</si>
  <si>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</si>
  <si>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</si>
  <si>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AF_05/2023</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</si>
  <si>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</si>
  <si>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</si>
  <si>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AF_05/2023</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</si>
  <si>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</si>
  <si>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</si>
  <si>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</si>
  <si>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</si>
  <si>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</si>
  <si>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</si>
  <si>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</si>
  <si>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</si>
  <si>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</si>
  <si>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AF_05/2023</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</si>
  <si>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</si>
  <si>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</si>
  <si>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</si>
  <si>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</si>
  <si>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</si>
  <si>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</si>
  <si>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</si>
  <si>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</si>
  <si>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</si>
  <si>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</si>
  <si>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</si>
  <si>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AF_05/2023</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</si>
  <si>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</si>
  <si>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</si>
  <si>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</si>
  <si>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</si>
  <si>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</si>
  <si>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AF_05/2023</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</si>
  <si>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</si>
  <si>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</si>
  <si>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</si>
  <si>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AF_05/2023</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</si>
  <si>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</si>
  <si>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</si>
  <si>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</si>
  <si>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AF_05/2023</t>
  </si>
  <si>
    <t>USINA DE ASFALTO À FRIO, CAPACIDADE DE 40 A 60 TON/HORA, ELÉTRICA POTÊNCIA 30 CV - CHI DIURNO. AF_05/2023</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</si>
  <si>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</si>
  <si>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</si>
  <si>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</si>
  <si>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AF_05/2023</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</si>
  <si>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</si>
  <si>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</si>
  <si>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</si>
  <si>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AF_05/2023</t>
  </si>
  <si>
    <t>DESEMPENADEIRA DE CONCRETO, PESO DE 78 KG, 4 PÁS, MOTOR A GASOLINA, POTÊNCIA 5,5 HP - CHI DIURNO. AF_05/2023</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</si>
  <si>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</si>
  <si>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</si>
  <si>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</si>
  <si>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</si>
  <si>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</si>
  <si>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</si>
  <si>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</si>
  <si>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</si>
  <si>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</si>
  <si>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</si>
  <si>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</si>
  <si>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POTÊNCIA LÍQUIDA DE *30* HP, PESO OPERACIONAL DE *3.500* KG - CHI DIURNO. AF_04/2017</t>
  </si>
  <si>
    <t>ROLO COMPACTADOR DE PNEUS, ESTÁTICO, PRESSÃO VARIÁVEL, POTÊNCIA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</si>
  <si>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</si>
  <si>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AF_05/2023</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</si>
  <si>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</si>
  <si>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</si>
  <si>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</si>
  <si>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PERFURATRIZ HIDRÁULICA SOBRE ESTEIRA, TORQUE MÁXIMO 161 KNM, PROFUNDIDADE MÁXIMA 54 M, DIÂMETRO MÁXIMO 1500 MM, POTÊNCIA MOTOR 268 HP - CHI DIURNO. AF_04/2019</t>
  </si>
  <si>
    <t>PERFURATRIZ PARA EXECUÇÃO DE ESTACAS SECANTES, TIPO HÉLICE CONTÍNUA COM CABEÇOTE DUPLO E TUBO METÁLICO - CHI DIURNO. AF_04/2019</t>
  </si>
  <si>
    <t>PERFURATRIZ HIDRÁULICA SOBRE ESTEIRA, TORQUE MÁXIMO 98 KNM, PROFUNDIDADE MÁXIMA 25 M, DIÂMETRO MÁXIMO 115 MM, POTÊNCIA MOTOR 190 HP - CHI DIURNO. AF_02/2021</t>
  </si>
  <si>
    <t>PERFURATRIZ ROTATIVA SOBRE ESTEIRA, TORQUE MAXIMO 2500 KGM, POTENCIA 110 HP, MOTOR DIESEL - CHI DIURNO. AF_05/2017</t>
  </si>
  <si>
    <t>PERFURATRIZ PARA FURO DIRECIONAL HORIZONTAL (HDD) COM CAPACIDADE ATÉ 89 KN, POTÊNCIA 24,8 HP A 80 HP (INCLUSO FERRAMENTAS E LOCALIZADOR) - CHI DIURNO. AF_05/2023</t>
  </si>
  <si>
    <t>PERFURATRIZ PARA FURO DIRECIONAL HORIZONTAL (HDD) COM CAPACIDADE DE 90 KN A 200 KN, POTÊNCIA 100 HP A 160 HP (INCLUSO FERRAMENTAS E LOCALIZADOR) - CHI DIURNO. AF_05/2023</t>
  </si>
  <si>
    <t>PERFURATRIZ PARA FURO DIRECIONAL HORIZONTAL (HDD) COM CAPACIDADE DE 201 KN A 560 KN, POTÊNCIA 200 HP A 260 HP (INCLUSO FERRAMENTAS E LOCALIZADOR) - CHI DIURNO. AF_05/2023</t>
  </si>
  <si>
    <t>TERMOFUSORA PARA TUBOS E CONEXÕES EM PPR COM DIÂMETROS DE 20 A 63 MM, POTÊNCIA DE 800 W, TENSAO 220 V - CHI DIURNO. AF_05/2022</t>
  </si>
  <si>
    <t>TERMOFUSORA PARA TUBOS E CONEXÕES EM PPR COM DIÂMETROS DE 75 A 110 MM, POTÊNCIA DE *1100* W, TENSÃO 220 V - CHI DIURNO. AF_05/2022</t>
  </si>
  <si>
    <t>PERFURATRIZ DE COROA DIAMANTADA PARA CONCRETO, DIÂMETRO ATÉ 250 MM, MOTOR ELÉTRICO 220 V, POTÊNCIA 2.500 W - CHI DIURNO. AF_05/2023</t>
  </si>
  <si>
    <t>ESCAVADEIRA HIDRÁULICA DE BRAÇO LONGO (LONGO ALCANCE) SOBRE ESTEIRAS, CAÇAMBA 0,52 M3, PESO OPERACIONAL 24 T, POTÊNCIA LÍQUIDA 155 HP - CHI DIURNO. AF_06/2023</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</si>
  <si>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</si>
  <si>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</si>
  <si>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</si>
  <si>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</si>
  <si>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</si>
  <si>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</si>
  <si>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</si>
  <si>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</si>
  <si>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</si>
  <si>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</si>
  <si>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</si>
  <si>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</si>
  <si>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</si>
  <si>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</si>
  <si>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</si>
  <si>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</si>
  <si>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</si>
  <si>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</si>
  <si>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</si>
  <si>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</si>
  <si>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</si>
  <si>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</si>
  <si>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</si>
  <si>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</si>
  <si>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</si>
  <si>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</si>
  <si>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</si>
  <si>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</si>
  <si>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</si>
  <si>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</si>
  <si>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</si>
  <si>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</si>
  <si>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</si>
  <si>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</si>
  <si>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</si>
  <si>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</si>
  <si>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</si>
  <si>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</si>
  <si>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</si>
  <si>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</si>
  <si>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</si>
  <si>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</si>
  <si>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</si>
  <si>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</si>
  <si>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</si>
  <si>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</si>
  <si>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</si>
  <si>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</si>
  <si>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</si>
  <si>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</si>
  <si>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</si>
  <si>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</si>
  <si>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</si>
  <si>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</si>
  <si>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</si>
  <si>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</si>
  <si>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</si>
  <si>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</si>
  <si>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</si>
  <si>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</si>
  <si>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</si>
  <si>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</si>
  <si>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</si>
  <si>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</si>
  <si>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</si>
  <si>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</si>
  <si>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</si>
  <si>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</si>
  <si>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</si>
  <si>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</si>
  <si>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</si>
  <si>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</si>
  <si>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</si>
  <si>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</si>
  <si>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</si>
  <si>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</si>
  <si>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</si>
  <si>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</si>
  <si>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</si>
  <si>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</si>
  <si>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</si>
  <si>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</si>
  <si>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</si>
  <si>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</si>
  <si>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</si>
  <si>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</si>
  <si>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</si>
  <si>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</si>
  <si>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</si>
  <si>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</si>
  <si>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</si>
  <si>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</si>
  <si>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</si>
  <si>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</si>
  <si>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</si>
  <si>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</si>
  <si>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</si>
  <si>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</si>
  <si>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</si>
  <si>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</si>
  <si>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</si>
  <si>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</si>
  <si>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</si>
  <si>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</si>
  <si>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</si>
  <si>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</si>
  <si>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</si>
  <si>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</si>
  <si>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</si>
  <si>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</si>
  <si>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</si>
  <si>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</si>
  <si>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</si>
  <si>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</si>
  <si>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</si>
  <si>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</si>
  <si>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</si>
  <si>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</si>
  <si>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</si>
  <si>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</si>
  <si>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</si>
  <si>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</si>
  <si>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</si>
  <si>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</si>
  <si>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</si>
  <si>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</si>
  <si>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</si>
  <si>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</si>
  <si>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</si>
  <si>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</si>
  <si>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</si>
  <si>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</si>
  <si>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</si>
  <si>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</si>
  <si>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</si>
  <si>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</si>
  <si>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</si>
  <si>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</si>
  <si>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</si>
  <si>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</si>
  <si>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</si>
  <si>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</si>
  <si>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</si>
  <si>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</si>
  <si>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</si>
  <si>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</si>
  <si>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</si>
  <si>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</si>
  <si>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</si>
  <si>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</si>
  <si>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</si>
  <si>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</si>
  <si>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</si>
  <si>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</si>
  <si>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</si>
  <si>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</si>
  <si>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</si>
  <si>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</si>
  <si>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</si>
  <si>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</si>
  <si>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</si>
  <si>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</si>
  <si>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</si>
  <si>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</si>
  <si>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</si>
  <si>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</si>
  <si>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</si>
  <si>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</si>
  <si>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</si>
  <si>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</si>
  <si>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</si>
  <si>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</si>
  <si>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</si>
  <si>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</si>
  <si>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</si>
  <si>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</si>
  <si>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</si>
  <si>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</si>
  <si>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</si>
  <si>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</si>
  <si>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</si>
  <si>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</si>
  <si>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</si>
  <si>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</si>
  <si>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</si>
  <si>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</si>
  <si>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</si>
  <si>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</si>
  <si>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</si>
  <si>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</si>
  <si>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</si>
  <si>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</si>
  <si>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</si>
  <si>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</si>
  <si>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</si>
  <si>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</si>
  <si>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</si>
  <si>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</si>
  <si>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</si>
  <si>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</si>
  <si>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</si>
  <si>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</si>
  <si>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</si>
  <si>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</si>
  <si>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</si>
  <si>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</si>
  <si>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</si>
  <si>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</si>
  <si>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</si>
  <si>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</si>
  <si>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</si>
  <si>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</si>
  <si>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</si>
  <si>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</si>
  <si>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</si>
  <si>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</si>
  <si>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</si>
  <si>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</si>
  <si>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</si>
  <si>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</si>
  <si>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</si>
  <si>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</si>
  <si>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</si>
  <si>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</si>
  <si>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</si>
  <si>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</si>
  <si>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</si>
  <si>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</si>
  <si>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</si>
  <si>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</si>
  <si>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</si>
  <si>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</si>
  <si>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</si>
  <si>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</si>
  <si>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</si>
  <si>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</si>
  <si>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</si>
  <si>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</si>
  <si>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</si>
  <si>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</si>
  <si>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</si>
  <si>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</si>
  <si>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</si>
  <si>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</si>
  <si>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</si>
  <si>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</si>
  <si>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</si>
  <si>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</si>
  <si>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</si>
  <si>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</si>
  <si>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</si>
  <si>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</si>
  <si>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</si>
  <si>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</si>
  <si>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</si>
  <si>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</si>
  <si>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</si>
  <si>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</si>
  <si>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</si>
  <si>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</si>
  <si>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</si>
  <si>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</si>
  <si>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</si>
  <si>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</si>
  <si>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</si>
  <si>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</si>
  <si>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</si>
  <si>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</si>
  <si>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</si>
  <si>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</si>
  <si>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</si>
  <si>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</si>
  <si>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</si>
  <si>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</si>
  <si>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</si>
  <si>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</si>
  <si>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</si>
  <si>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</si>
  <si>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</si>
  <si>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</si>
  <si>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</si>
  <si>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</si>
  <si>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</si>
  <si>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</si>
  <si>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</si>
  <si>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</si>
  <si>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</si>
  <si>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</si>
  <si>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</si>
  <si>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</si>
  <si>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</si>
  <si>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</si>
  <si>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</si>
  <si>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</si>
  <si>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</si>
  <si>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</si>
  <si>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</si>
  <si>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</si>
  <si>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</si>
  <si>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</si>
  <si>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</si>
  <si>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</si>
  <si>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</si>
  <si>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</si>
  <si>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</si>
  <si>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</si>
  <si>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</si>
  <si>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</si>
  <si>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</si>
  <si>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</si>
  <si>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</si>
  <si>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</si>
  <si>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</si>
  <si>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</si>
  <si>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</si>
  <si>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</si>
  <si>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</si>
  <si>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</si>
  <si>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</si>
  <si>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</si>
  <si>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</si>
  <si>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</si>
  <si>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</si>
  <si>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</si>
  <si>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</si>
  <si>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</si>
  <si>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</si>
  <si>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</si>
  <si>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</si>
  <si>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</si>
  <si>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</si>
  <si>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</si>
  <si>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</si>
  <si>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</si>
  <si>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</si>
  <si>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</si>
  <si>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</si>
  <si>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</si>
  <si>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</si>
  <si>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</si>
  <si>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</si>
  <si>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</si>
  <si>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</si>
  <si>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</si>
  <si>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</si>
  <si>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</si>
  <si>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</si>
  <si>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</si>
  <si>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</si>
  <si>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</si>
  <si>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</si>
  <si>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</si>
  <si>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</si>
  <si>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</si>
  <si>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</si>
  <si>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</si>
  <si>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</si>
  <si>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</si>
  <si>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</si>
  <si>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</si>
  <si>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</si>
  <si>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</si>
  <si>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</si>
  <si>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</si>
  <si>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</si>
  <si>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</si>
  <si>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</si>
  <si>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</si>
  <si>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</si>
  <si>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</si>
  <si>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</si>
  <si>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</si>
  <si>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</si>
  <si>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</si>
  <si>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</si>
  <si>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</si>
  <si>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</si>
  <si>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</si>
  <si>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</si>
  <si>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</si>
  <si>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</si>
  <si>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</si>
  <si>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</si>
  <si>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</si>
  <si>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</si>
  <si>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</si>
  <si>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</si>
  <si>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</si>
  <si>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</si>
  <si>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</si>
  <si>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</si>
  <si>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</si>
  <si>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</si>
  <si>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</si>
  <si>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</si>
  <si>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</si>
  <si>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</si>
  <si>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</si>
  <si>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</si>
  <si>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</si>
  <si>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</si>
  <si>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</si>
  <si>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</si>
  <si>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</si>
  <si>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</si>
  <si>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</si>
  <si>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</si>
  <si>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</si>
  <si>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</si>
  <si>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</si>
  <si>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</si>
  <si>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</si>
  <si>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</si>
  <si>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</si>
  <si>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</si>
  <si>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</si>
  <si>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</si>
  <si>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</si>
  <si>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</si>
  <si>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</si>
  <si>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</si>
  <si>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</si>
  <si>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</si>
  <si>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</si>
  <si>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</si>
  <si>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</si>
  <si>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</si>
  <si>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</si>
  <si>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</si>
  <si>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</si>
  <si>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</si>
  <si>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</si>
  <si>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</si>
  <si>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</si>
  <si>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</si>
  <si>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</si>
  <si>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</si>
  <si>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</si>
  <si>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</si>
  <si>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</si>
  <si>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</si>
  <si>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</si>
  <si>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</si>
  <si>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</si>
  <si>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</si>
  <si>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</si>
  <si>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</si>
  <si>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</si>
  <si>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</si>
  <si>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</si>
  <si>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</si>
  <si>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</si>
  <si>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</si>
  <si>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</si>
  <si>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</si>
  <si>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</si>
  <si>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</si>
  <si>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</si>
  <si>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</si>
  <si>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</si>
  <si>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</si>
  <si>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</si>
  <si>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</si>
  <si>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</si>
  <si>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</si>
  <si>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</si>
  <si>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</si>
  <si>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</si>
  <si>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</si>
  <si>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</si>
  <si>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</si>
  <si>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</si>
  <si>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</si>
  <si>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</si>
  <si>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</si>
  <si>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</si>
  <si>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</si>
  <si>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</si>
  <si>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</si>
  <si>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</si>
  <si>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</si>
  <si>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</si>
  <si>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</si>
  <si>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</si>
  <si>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</si>
  <si>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</si>
  <si>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</si>
  <si>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</si>
  <si>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</si>
  <si>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</si>
  <si>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</si>
  <si>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</si>
  <si>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</si>
  <si>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</si>
  <si>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</si>
  <si>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</si>
  <si>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</si>
  <si>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</si>
  <si>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</si>
  <si>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</si>
  <si>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</si>
  <si>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</si>
  <si>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</si>
  <si>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</si>
  <si>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</si>
  <si>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</si>
  <si>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</si>
  <si>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</si>
  <si>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</si>
  <si>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</si>
  <si>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</si>
  <si>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</si>
  <si>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</si>
  <si>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</si>
  <si>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</si>
  <si>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</si>
  <si>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</si>
  <si>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</si>
  <si>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</si>
  <si>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</si>
  <si>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</si>
  <si>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</si>
  <si>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</si>
  <si>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</si>
  <si>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</si>
  <si>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</si>
  <si>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</si>
  <si>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</si>
  <si>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</si>
  <si>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</si>
  <si>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</si>
  <si>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</si>
  <si>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</si>
  <si>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</si>
  <si>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</si>
  <si>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</si>
  <si>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</si>
  <si>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</si>
  <si>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</si>
  <si>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</si>
  <si>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</si>
  <si>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</si>
  <si>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</si>
  <si>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</si>
  <si>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</si>
  <si>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</si>
  <si>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</si>
  <si>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</si>
  <si>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</si>
  <si>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</si>
  <si>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</si>
  <si>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POTÊNCIA LÍQUIDA DE *30* HP, PESO OPERACIONAL DE *3.500* KG - DEPRECIAÇÃO. AF_04/2017</t>
  </si>
  <si>
    <t>MINIESCAVADEIRA SOBRE ESTEIRAS, POTÊNCIA LÍQUIDA DE *30* HP, PESO OPERACIONAL DE *3.500* KG - JUROS. AF_04/2017</t>
  </si>
  <si>
    <t>MINIESCAVADEIRA SOBRE ESTEIRAS, POTÊNCIA LÍQUIDA DE *30* HP, PESO OPERACIONAL DE *3.500* KG - MANUTENÇÃO. AF_04/2017</t>
  </si>
  <si>
    <t>MINIESCAVADEIRA SOBRE ESTEIRAS, POTÊNCIA LÍQUIDA DE *30* HP, PESO OPERACIONAL DE *3.500* KG - MATERIAIS NA OPERAÇÃO. AF_04/2017</t>
  </si>
  <si>
    <t>PERFURATRIZ ROTATIVA SOBRE ESTEIRA, TORQUE MAXIMO 2500 KGM, POTENCIA 110 HP, MOTOR DIESEL - MATERIAIS NA OPERAÇÃO. AF_05/2017</t>
  </si>
  <si>
    <t>ROLO COMPACTADOR DE PNEUS, ESTÁTICO, PRESSÃO VARIÁVEL, POTÊNCIA 110 HP, PESO SEM/COM LASTRO 10,8/27 T, LARGURA DE ROLAGEM 2,30 M - MATERIAIS NA OPERAÇÃO. AF_06/2017</t>
  </si>
  <si>
    <t>ROLO COMPACTADOR DE PNEUS, ESTÁTICO, PRESSÃO VARIÁVEL, POTÊNCIA 110 HP, PESO SEM/COM LASTRO 10,8/27 T, LARGURA DE ROLAGEM 2,30 M - MANUTENÇÃO. AF_06/2017</t>
  </si>
  <si>
    <t>ROLO COMPACTADOR DE PNEUS, ESTÁTICO, PRESSÃO VARIÁVEL, POTÊNCIA 110 HP, PESO SEM/COM LASTRO 10,8/27 T, LARGURA DE ROLAGEM 2,30 M - JUROS. AF_06/2017</t>
  </si>
  <si>
    <t>ROLO COMPACTADOR DE PNEUS, ESTÁTICO, PRESSÃO VARIÁVEL, POTÊNCIA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</si>
  <si>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</si>
  <si>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</si>
  <si>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</si>
  <si>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</si>
  <si>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</si>
  <si>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</si>
  <si>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</si>
  <si>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</si>
  <si>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</si>
  <si>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</si>
  <si>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</si>
  <si>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</si>
  <si>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</si>
  <si>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</si>
  <si>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</si>
  <si>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</si>
  <si>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</si>
  <si>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</si>
  <si>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</si>
  <si>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</si>
  <si>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AF_05/2023</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</si>
  <si>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</si>
  <si>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</si>
  <si>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</si>
  <si>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</si>
  <si>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</si>
  <si>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</si>
  <si>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AF_05/2023</t>
  </si>
  <si>
    <t>MÁQUINA SOLDA ARCO COM PISTOLA DE SOLDAGEM PARA STUD BOLT DE 5 MM A 22 MM - MATERIAIS NA OPERAÇÃO. AF_05/2023</t>
  </si>
  <si>
    <t>PERFURATRIZ HIDRÁULICA SOBRE ESTEIRA, TORQUE MÁXIMO 161 KNM, PROFUNDIDADE MÁXIMA 54 M, DIÂMETRO MÁXIMO 1500 MM, POTÊNCIA MOTOR 268 HP - DEPRECIAÇÃO. AF_04/2019</t>
  </si>
  <si>
    <t>PERFURATRIZ HIDRÁULICA SOBRE ESTEIRA, TORQUE MÁXIMO 161 KNM, PROFUNDIDADE MÁXIMA 54 M, DIÂMETRO MÁXIMO 1500 MM, POTÊNCIA MOTOR 268 HP - JUROS. AF_04/2019</t>
  </si>
  <si>
    <t>PERFURATRIZ HIDRÁULICA SOBRE ESTEIRA, TORQUE MÁXIMO 161 KNM, PROFUNDIDADE MÁXIMA 54 M, DIÂMETRO MÁXIMO 1500 MM, POTÊNCIA MOTOR 268 HP - MANUTENÇÃO.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</si>
  <si>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</si>
  <si>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DEPRECIAÇÃO. AF_04/2019</t>
  </si>
  <si>
    <t>PERFURATRIZ PARA EXECUÇÃO DE ESTACAS SECANTES, TIPO HÉLICE CONTÍNUA COM CABEÇOTE DUPLO E TUBO METÁLICO - JUROS. AF_04/2019</t>
  </si>
  <si>
    <t>PERFURATRIZ PARA EXECUÇÃO DE ESTACAS SECANTES, TIPO HÉLICE CONTÍNUA COM CABEÇOTE DUPLO E TUBO METÁLICO - MANUTENÇÃO.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</si>
  <si>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</si>
  <si>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</si>
  <si>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</si>
  <si>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</si>
  <si>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</si>
  <si>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</si>
  <si>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</si>
  <si>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</si>
  <si>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</si>
  <si>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</si>
  <si>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</si>
  <si>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</si>
  <si>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</si>
  <si>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DEPRECIAÇÃO. AF_02/2021</t>
  </si>
  <si>
    <t>PERFURATRIZ HIDRÁULICA SOBRE ESTEIRA, TORQUE MÁXIMO 98 KNM, PROFUNDIDADE MÁXIMA 25 M, DIÂMETRO MÁXIMO 115 MM, POTÊNCIA MOTOR 190 HP - JUROS. AF_02/2021</t>
  </si>
  <si>
    <t>PERFURATRIZ HIDRÁULICA SOBRE ESTEIRA, TORQUE MÁXIMO 98 KNM, PROFUNDIDADE MÁXIMA 25 M, DIÂMETRO MÁXIMO 115 MM, POTÊNCIA MOTOR 190 HP - MANUTENÇÃO.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</si>
  <si>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</si>
  <si>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AF_05/2023</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</si>
  <si>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</si>
  <si>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</si>
  <si>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</si>
  <si>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</si>
  <si>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</si>
  <si>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</si>
  <si>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</si>
  <si>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</si>
  <si>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</si>
  <si>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DEPRECIAÇÃO. AF_05/2023</t>
  </si>
  <si>
    <t>PERFURATRIZ PARA FURO DIRECIONAL HORIZONTAL (HDD) COM CAPACIDADE ATÉ 89 KN, POTÊNCIA 24,8 HP A 80 HP (INCLUSO FERRAMENTAS E LOCALIZADOR) - JUROS. AF_05/2023</t>
  </si>
  <si>
    <t>PERFURATRIZ PARA FURO DIRECIONAL HORIZONTAL (HDD) COM CAPACIDADE ATÉ 89 KN, POTÊNCIA 24,8 HP A 80 HP (INCLUSO FERRAMENTAS E LOCALIZADOR) - MANUTENÇÃO.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</si>
  <si>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</si>
  <si>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DEPRECIAÇÃO. AF_05/2023</t>
  </si>
  <si>
    <t>PERFURATRIZ PARA FURO DIRECIONAL HORIZONTAL (HDD) COM CAPACIDADE DE 90 KN A 200 KN, POTÊNCIA 100 HP A 160 HP (INCLUSO FERRAMENTAS E LOCALIZADOR) - JUROS. AF_05/2023</t>
  </si>
  <si>
    <t>PERFURATRIZ PARA FURO DIRECIONAL HORIZONTAL (HDD) COM CAPACIDADE DE 90 KN A 200 KN, POTÊNCIA 100 HP A 160 HP (INCLUSO FERRAMENTAS E LOCALIZADOR - MANUTENÇÃO.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</si>
  <si>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</si>
  <si>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DEPRECIAÇÃO. AF_05/2023</t>
  </si>
  <si>
    <t>PERFURATRIZ PARA FURO DIRECIONAL HORIZONTAL (HDD) COM CAPACIDADE DE 201 KN A 560 KN, POTÊNCIA 200 HP A 260 HP (INCLUSO FERRAMENTAS E LOCALIZADOR) - JUROS. AF_05/2023</t>
  </si>
  <si>
    <t>PERFURATRIZ PARA FURO DIRECIONAL HORIZONTAL (HDD) COM CAPACIDADE DE 201 KN A 560 KN, POTÊNCIA 200 HP A 260 HP (INCLUSO FERRAMENTAS E LOCALIZADOR) - MANUTENÇÃO.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</si>
  <si>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</si>
  <si>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</si>
  <si>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</si>
  <si>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</si>
  <si>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MINI GUINDASTE ARANHA SOBRE ESTEIRAS E LANCA TELESCÓPICA, CAPACIDADE MÁXIMA DE CARGA 3,0 TON, RAIO MÁXIMO DE TRABALHO 8,25 M, ALTURA DE LANÇA DO SOLO 9,2 M, 55 M DE CABO DE AÇO 8 MM, MOTOR ELÉTRICO 220/380 VOLTS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</si>
  <si>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</si>
  <si>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</si>
  <si>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</si>
  <si>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</si>
  <si>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</si>
  <si>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</si>
  <si>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</si>
  <si>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</si>
  <si>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</si>
  <si>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</si>
  <si>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</si>
  <si>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</si>
  <si>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</si>
  <si>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DEPRECIAÇÃO. AF_05/2023</t>
  </si>
  <si>
    <t>PERFURATRIZ DE COROA DIAMANTADA PARA CONCRETO, DIÂMETRO ATÉ 250 MM, MOTOR ELÉTRICO 220 V, POTÊNCIA 2.500 W - JUROS. AF_05/2023</t>
  </si>
  <si>
    <t>PERFURATRIZ DE COROA DIAMANTADA PARA CONCRETO, DIÂMETRO ATÉ 250 MM, MOTOR ELÉTRICO 220 V, POTÊNCIA 2.500 W - MANUTENÇÃO.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</si>
  <si>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</si>
  <si>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</si>
  <si>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</si>
  <si>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DEPRECIAÇÃO. AF_06/2023</t>
  </si>
  <si>
    <t>ESCAVADEIRA HIDRÁULICA DE BRAÇO LONGO (LONGO ALCANCE) SOBRE ESTEIRAS, CAÇAMBA 0,52 M3, PESO OPERACIONAL 24 T, POTÊNCIA LÍQUIDA 155 HP - JUROS. AF_06/2023</t>
  </si>
  <si>
    <t>ESCAVADEIRA HIDRÁULICA DE BRAÇO LONGO (LONGO ALCANCE) SOBRE ESTEIRAS, CAÇAMBA 0,52 M3, PESO OPERACIONAL 24 T, POTÊNCIA LÍQUIDA 155 HP - MANUTENÇÃO.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</si>
  <si>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</si>
  <si>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</si>
  <si>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</si>
  <si>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</si>
  <si>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</si>
  <si>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</si>
  <si>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</si>
  <si>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</si>
  <si>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</si>
  <si>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</si>
  <si>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</si>
  <si>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</si>
  <si>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</si>
  <si>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</si>
  <si>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</si>
  <si>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</si>
  <si>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</si>
  <si>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</si>
  <si>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</si>
  <si>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</si>
  <si>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</si>
  <si>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</si>
  <si>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</si>
  <si>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</si>
  <si>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</si>
  <si>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</si>
  <si>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</si>
  <si>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</si>
  <si>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</si>
  <si>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</si>
  <si>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</si>
  <si>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</si>
  <si>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</si>
  <si>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</si>
  <si>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</si>
  <si>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</si>
  <si>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</si>
  <si>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</si>
  <si>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</si>
  <si>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</si>
  <si>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</si>
  <si>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</si>
  <si>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</si>
  <si>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</si>
  <si>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</si>
  <si>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</si>
  <si>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</si>
  <si>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</si>
  <si>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</si>
  <si>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</si>
  <si>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</si>
  <si>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</si>
  <si>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</si>
  <si>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</si>
  <si>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</si>
  <si>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</si>
  <si>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</si>
  <si>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</si>
  <si>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</si>
  <si>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</si>
  <si>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</si>
  <si>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</si>
  <si>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</si>
  <si>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</si>
  <si>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</si>
  <si>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</si>
  <si>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</si>
  <si>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</si>
  <si>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AF_07/2019_PS</t>
  </si>
  <si>
    <t>TELHAMENTO COM TELHA DE AÇO/ALUMÍNIO E = 0,5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</si>
  <si>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</si>
  <si>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</si>
  <si>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</si>
  <si>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</si>
  <si>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</si>
  <si>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</si>
  <si>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</si>
  <si>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</si>
  <si>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</si>
  <si>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</si>
  <si>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</si>
  <si>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</si>
  <si>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</si>
  <si>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</si>
  <si>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</si>
  <si>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100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</si>
  <si>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</si>
  <si>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</si>
  <si>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</si>
  <si>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</si>
  <si>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</si>
  <si>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</si>
  <si>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</si>
  <si>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</si>
  <si>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</si>
  <si>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</si>
  <si>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</si>
  <si>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</si>
  <si>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</si>
  <si>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</si>
  <si>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</si>
  <si>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</si>
  <si>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</si>
  <si>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</si>
  <si>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</si>
  <si>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AF_07/2019</t>
  </si>
  <si>
    <t>FABRICAÇÃO E INSTALAÇÃO DE TESOURA INTEIRA EM AÇO, VÃO DE 4 M, PARA TELHA CERÂMICA OU DE CONCRETO, INCLUSO IÇAMENTO. AF_07/2019</t>
  </si>
  <si>
    <t>FABRICAÇÃO E INSTALAÇÃO DE TESOURA INTEIRA EM AÇO, VÃO DE 5 M, PARA TELHA CERÂMICA OU DE CONCRETO, INCLUSO IÇAMENTO. AF_07/2019</t>
  </si>
  <si>
    <t>FABRICAÇÃO E INSTALAÇÃO DE TESOURA INTEIRA EM AÇO, VÃO DE 6 M, PARA TELHA CERÂMICA OU DE CONCRETO, INCLUSO IÇAMENTO. AF_07/2019</t>
  </si>
  <si>
    <t>FABRICAÇÃO E INSTALAÇÃO DE TESOURA INTEIRA EM AÇO, VÃO DE 7 M, PARA TELHA CERÂMICA OU DE CONCRETO, INCLUSO IÇAMENTO. AF_07/2019</t>
  </si>
  <si>
    <t>FABRICAÇÃO E INSTALAÇÃO DE TESOURA INTEIRA EM AÇO, VÃO DE 8 M, PARA TELHA CERÂMICA OU DE CONCRETO, INCLUSO IÇAMENTO. AF_07/2019</t>
  </si>
  <si>
    <t>FABRICAÇÃO E INSTALAÇÃO DE TESOURA INTEIRA EM AÇO, VÃO DE 9 M, PARA TELHA CERÂMICA OU DE CONCRETO, INCLUSO IÇAMENTO. AF_07/2019</t>
  </si>
  <si>
    <t>FABRICAÇÃO E INSTALAÇÃO DE TESOURA INTEIRA EM AÇO, VÃO DE 10 M, PARA TELHA CERÂMICA OU DE CONCRETO, INCLUSO IÇAMENTO. AF_07/2019</t>
  </si>
  <si>
    <t>FABRICAÇÃO E INSTALAÇÃO DE TESOURA INTEIRA EM AÇO, VÃO DE 11 M, PARA TELHA CERÂMICA OU DE CONCRETO, INCLUSO IÇAMENTO. AF_07/2019</t>
  </si>
  <si>
    <t>FABRICAÇÃO E INSTALAÇÃO DE TESOURA INTEIRA EM AÇO, VÃO DE 12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</si>
  <si>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</si>
  <si>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</si>
  <si>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</si>
  <si>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</si>
  <si>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</si>
  <si>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</si>
  <si>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ONDULADA DE FIBROCIMENTO, METÁLICA, PLÁSTICA OU TERMOACÚSTICA,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</si>
  <si>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</si>
  <si>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</si>
  <si>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</si>
  <si>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</si>
  <si>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</si>
  <si>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</si>
  <si>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</si>
  <si>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</si>
  <si>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</si>
  <si>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</si>
  <si>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</si>
  <si>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</si>
  <si>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</si>
  <si>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</si>
  <si>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</si>
  <si>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</si>
  <si>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</si>
  <si>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</si>
  <si>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</si>
  <si>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</si>
  <si>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</si>
  <si>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</si>
  <si>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</si>
  <si>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</si>
  <si>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</si>
  <si>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</si>
  <si>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TRAMA DE AÇO COMPOSTA POR TERÇAS PARA TELHADOS DE ATÉ 2 ÁGUAS PARA TELHA ONDULADA DE FIBROCIMENTO, METÁLICA, PLÁSTICA OU TERMOACÚSTICA, INCLUSO TRANSPORTE VERTICAL (EM KG). AF_07/2019</t>
  </si>
  <si>
    <t>TELHAMENTO COM TELHA DE ENCAIXE, TIPO FRANCESA DE VIDRO, COM ATÉ 2 ÁGUAS, INCLUSO TRANSPORTE VERTICAL.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</si>
  <si>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</si>
  <si>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</si>
  <si>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</si>
  <si>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PERFURAÇÃO DE SOLO PARA SISTEMA DE REBAIXAMENTO DE LENÇOL FREÁTICO POR POÇOS PROFUNDOS, DIÂMETRO DO POÇO DE 400 MM. AF_12/2022</t>
  </si>
  <si>
    <t>INSTALAÇÃO E RETIRADA DE REVESTIMENTO METÁLICO PARA PERFURAÇÃO DE SOLO PARA SISTEMA DE REBAIXAMENTO DE LENÇOL FREÁTICO POR PORÇOS PROFUNDOS, DIÂMETRO DO POÇO DE 400 MM.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</si>
  <si>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</si>
  <si>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</si>
  <si>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PEAD CORRUGADO PERFURADO, DN 100 MM, ENCHIMENTO COM AREIA. AF_07/2021</t>
  </si>
  <si>
    <t>DRENO SUBSUPERFICIAL (SEÇÃO 0,40 X 0,40 M), COM TUBO DE PVC CORRUGADO RÍGIDO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</si>
  <si>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</si>
  <si>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</si>
  <si>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</si>
  <si>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</si>
  <si>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PVC CORRUGADO RÍGIDO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</si>
  <si>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</si>
  <si>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</si>
  <si>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PVC CORRUGADO RÍGIDO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</si>
  <si>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</si>
  <si>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</si>
  <si>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PVC CORRUGADO RÍGIDO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</si>
  <si>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</si>
  <si>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</si>
  <si>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</si>
  <si>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</si>
  <si>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PVC CORRUGADO RÍGIDO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</si>
  <si>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</si>
  <si>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</si>
  <si>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PVC CORRUGADO RÍGIDO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</si>
  <si>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</si>
  <si>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</si>
  <si>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</si>
  <si>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</si>
  <si>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</si>
  <si>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</si>
  <si>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</si>
  <si>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</si>
  <si>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</si>
  <si>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TUBO DE PEAD CORRUGADO PERFURADO, DN 100 MM, PARA DRENO - FORNECIMENTO E ASSENTAMENTO. AF_07/2021</t>
  </si>
  <si>
    <t>TUBO DE PVC CORRUGADO RÍGIDO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</si>
  <si>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</si>
  <si>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</si>
  <si>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</si>
  <si>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</si>
  <si>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</si>
  <si>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</si>
  <si>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</si>
  <si>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</si>
  <si>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</si>
  <si>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</si>
  <si>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</si>
  <si>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</si>
  <si>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RÍGIDO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</si>
  <si>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</si>
  <si>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</si>
  <si>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</si>
  <si>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</si>
  <si>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</si>
  <si>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</si>
  <si>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</si>
  <si>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</si>
  <si>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</si>
  <si>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</si>
  <si>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COM SOLO REFORÇADO, PARA MUROS COM ALTURA MENOR OU IGUAL A 4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</si>
  <si>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</si>
  <si>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</si>
  <si>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</si>
  <si>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RESÍDUO DE CONSTRUÇÃO E DEMOLIÇÃO, DE GRAVIDADE, COM GAIOLA TRAPEZOIDAL DE COMPRIMENTO IGUAL A 2 M, PARA MUROS COM ALTURA MENOR OU IGUAL A 2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</si>
  <si>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</si>
  <si>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</si>
  <si>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</si>
  <si>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</si>
  <si>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</si>
  <si>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EXECUÇÃO DE REVESTIMENTO DE CONCRETO PROJETADO COM ESPESSURA DE 7 CM, ARMADO COM TELA, INCLINAÇÃO MENOR QUE 90°, APLICAÇÃO CONTÍNUA, UTILIZANDO EQUIPAMENTO DE PROJEÇÃO COM 6 M³/H DE CAPACIDADE. AF_07/2024</t>
  </si>
  <si>
    <t>EXECUÇÃO DE REVESTIMENTO DE CONCRETO PROJETADO COM ESPESSURA DE 10 CM, ARMADO COM TELA, INCLINAÇÃO MENOR QUE 90°, APLICAÇÃO CONTÍNUA, UTILIZANDO EQUIPAMENTO DE PROJEÇÃO COM 6 M³/H DE CAPACIDADE. AF_07/2024</t>
  </si>
  <si>
    <t>EXECUÇÃO DE REVESTIMENTO DE CONCRETO PROJETADO COM ESPESSURA DE 7 CM, ARMADO COM TELA, INCLINAÇÃO DE 90°, APLICAÇÃO CONTÍNUA, UTILIZANDO EQUIPAMENTO DE PROJEÇÃO COM 6 M³/H DE CAPACIDADE. AF_07/2024</t>
  </si>
  <si>
    <t>EXECUÇÃO DE REVESTIMENTO DE CONCRETO PROJETADO COM ESPESSURA DE 10 CM, ARMADO COM TELA, INCLINAÇÃO DE 90°, APLICAÇÃO CONTÍNUA, UTILIZANDO EQUIPAMENTO DE PROJEÇÃO COM 6 M³/H DE CAPACIDADE. AF_07/2024</t>
  </si>
  <si>
    <t>EXECUÇÃO DE REVESTIMENTO DE CONCRETO PROJETADO COM ESPESSURA DE 7 CM, ARMADO COM TELA, INCLINAÇÃO MENOR QUE 90°, APLICAÇÃO CONTÍNUA, UTILIZANDO EQUIPAMENTO DE PROJEÇÃO COM 3 M³/H DE CAPACIDADE. AF_07/2024</t>
  </si>
  <si>
    <t>EXECUÇÃO DE REVESTIMENTO DE CONCRETO PROJETADO COM ESPESSURA DE 10 CM, ARMADO COM TELA, INCLINAÇÃO MENOR QUE 90°, APLICAÇÃO CONTÍNUA, UTILIZANDO EQUIPAMENTO DE PROJEÇÃO COM 3 M³/H DE CAPACIDADE. AF_07/2024</t>
  </si>
  <si>
    <t>EXECUÇÃO DE REVESTIMENTO DE CONCRETO PROJETADO COM ESPESSURA DE 7 CM, ARMADO COM TELA, INCLINAÇÃO DE 90°, APLICAÇÃO CONTÍNUA, UTILIZANDO EQUIPAMENTO DE PROJEÇÃO COM 3 M³/H DE CAPACIDADE. AF_07/2024</t>
  </si>
  <si>
    <t>EXECUÇÃO DE REVESTIMENTO DE CONCRETO PROJETADO COM ESPESSURA DE 10 CM, ARMADO COM TELA, INCLINAÇÃO DE 90°, APLICAÇÃO CONTÍNUA, UTILIZANDO EQUIPAMENTO DE PROJEÇÃO COM 3 M³/H DE CAPACIDADE. AF_07/2024</t>
  </si>
  <si>
    <t>EXECUÇÃO DE REVESTIMENTO DE CONCRETO PROJETADO COM ESPESSURA DE 7 CM, ARMADO COM FIBRAS DE AÇO, INCLINAÇÃO MENOR QUE 90°, APLICAÇÃO CONTÍNUA, UTILIZANDO EQUIPAMENTO DE PROJEÇÃO COM 6 M³/H DE CAPACIDADE. AF_07/2024</t>
  </si>
  <si>
    <t>EXECUÇÃO DE REVESTIMENTO DE CONCRETO PROJETADO COM ESPESSURA DE 10 CM, ARMADO COM FIBRAS DE AÇO, INCLINAÇÃO MENOR QUE 90°, APLICAÇÃO CONTÍNUA, UTILIZANDO EQUIPAMENTO DE PROJEÇÃO COM 6 M³/H DE CAPACIDADE. AF_07/2024</t>
  </si>
  <si>
    <t>EXECUÇÃO DE REVESTIMENTO DE CONCRETO PROJETADO COM ESPESSURA DE 7 CM, ARMADO COM FIBRAS DE AÇO, INCLINAÇÃO DE 90°, APLICAÇÃO CONTÍNUA, UTILIZANDO EQUIPAMENTO DE PROJEÇÃO COM 6 M³/H DE CAPACIDADE. AF_07/2024</t>
  </si>
  <si>
    <t>EXECUÇÃO DE REVESTIMENTO DE CONCRETO PROJETADO COM ESPESSURA DE 10 CM, ARMADO COM FIBRAS DE AÇO, INCLINAÇÃO DE 90°, APLICAÇÃO CONTÍNUA, UTILIZANDO EQUIPAMENTO DE PROJEÇÃO COM 6 M³/H DE CAPACIDADE. AF_07/2024</t>
  </si>
  <si>
    <t>EXECUÇÃO DE REVESTIMENTO DE CONCRETO PROJETADO COM ESPESSURA DE 7 CM, ARMADO COM FIBRAS DE AÇO, INCLINAÇÃO MENOR QUE 90°, APLICAÇÃO CONTÍNUA, UTILIZANDO EQUIPAMENTO DE PROJEÇÃO COM 3 M³/H DE CAPACIDADE. AF_07/2024</t>
  </si>
  <si>
    <t>EXECUÇÃO DE REVESTIMENTO DE CONCRETO PROJETADO COM ESPESSURA DE 10 CM, ARMADO COM FIBRAS DE AÇO, INCLINAÇÃO MENOR QUE 90°, APLICAÇÃO CONTÍNUA, UTILIZANDO EQUIPAMENTO DE PROJEÇÃO COM 3 M³/H DE CAPACIDADE. AF_07/2024</t>
  </si>
  <si>
    <t>EXECUÇÃO DE REVESTIMENTO DE CONCRETO PROJETADO COM ESPESSURA DE 7 CM, ARMADO COM FIBRAS DE AÇO, INCLINAÇÃO DE 90°, APLICAÇÃO CONTÍNUA, UTILIZANDO EQUIPAMENTO DE PROJEÇÃO COM 3 M³/H DE CAPACIDADE. AF_07/2024</t>
  </si>
  <si>
    <t>EXECUÇÃO DE REVESTIMENTO DE CONCRETO PROJETADO COM ESPESSURA DE 10 CM, ARMADO COM FIBRAS DE AÇO, INCLINAÇÃO DE 90°, APLICAÇÃO CONTÍNUA, UTILIZANDO EQUIPAMENTO DE PROJEÇÃO COM 3 M³/H DE CAPACIDADE. AF_07/2024</t>
  </si>
  <si>
    <t>EXECUÇÃO DE REVESTIMENTO DE CONCRETO PROJETADO COM ESPESSURA DE 7 CM, ARMADO COM TELA, INCLINAÇÃO MENOR QUE 90°, APLICAÇÃO DESCONTÍNUA, UTILIZANDO EQUIPAMENTO DE PROJEÇÃO COM 6 M³/H DE CAPACIDADE. AF_07/2024</t>
  </si>
  <si>
    <t>EXECUÇÃO DE REVESTIMENTO DE CONCRETO PROJETADO COM ESPESSURA DE 10 CM, ARMADO COM TELA, INCLINAÇÃO MENOR QUE 90°, APLICAÇÃO DESCONTÍNUA, UTILIZANDO EQUIPAMENTO DE PROJEÇÃO COM 6 M³/H DE CAPACIDADE. AF_07/2024</t>
  </si>
  <si>
    <t>EXECUÇÃO DE REVESTIMENTO DE CONCRETO PROJETADO COM ESPESSURA DE 7 CM, ARMADO COM TELA, INCLINAÇÃO DE 90°, APLICAÇÃO DESCONTÍNUA, UTILIZANDO EQUIPAMENTO DE PROJEÇÃO COM 6 M³/H DE CAPACIDADE. AF_07/2024</t>
  </si>
  <si>
    <t>EXECUÇÃO DE REVESTIMENTO DE CONCRETO PROJETADO COM ESPESSURA DE 10 CM, ARMADO COM TELA, INCLINAÇÃO DE 90°, APLICAÇÃO DESCONTÍNUA, UTILIZANDO EQUIPAMENTO DE PROJEÇÃO COM 6 M³/H DE CAPACIDADE. AF_07/2024</t>
  </si>
  <si>
    <t>EXECUÇÃO DE REVESTIMENTO DE CONCRETO PROJETADO COM ESPESSURA DE 7 CM, ARMADO COM TELA, INCLINAÇÃO MENOR QUE 90°, APLICAÇÃO DESCONTÍNUA, UTILIZANDO EQUIPAMENTO DE PROJEÇÃO COM 3 M³/H DE CAPACIDADE. AF_07/2024</t>
  </si>
  <si>
    <t>EXECUÇÃO DE REVESTIMENTO DE CONCRETO PROJETADO COM ESPESSURA DE 10 CM, ARMADO COM TELA, INCLINAÇÃO MENOR QUE 90°, APLICAÇÃO DESCONTÍNUA, UTILIZANDO EQUIPAMENTO DE PROJEÇÃO COM 3 M³/H DE CAPACIDADE. AF_07/2024</t>
  </si>
  <si>
    <t>EXECUÇÃO DE REVESTIMENTO DE CONCRETO PROJETADO COM ESPESSURA DE 7 CM, ARMADO COM TELA, INCLINAÇÃO DE 90°, APLICAÇÃO DESCONTÍNUA, UTILIZANDO EQUIPAMENTO DE PROJEÇÃO COM 3 M³/H DE CAPACIDADE. AF_07/2024</t>
  </si>
  <si>
    <t>EXECUÇÃO DE REVESTIMENTO DE CONCRETO PROJETADO COM ESPESSURA DE 10 CM, ARMADO COM TELA, INCLINAÇÃO DE 90°, APLICAÇÃO DESCONTÍNUA, UTILIZANDO EQUIPAMENTO DE PROJEÇÃO COM 3 M³/H DE CAPACIDADE. AF_07/2024</t>
  </si>
  <si>
    <t>EXECUÇÃO DE REVESTIMENTO DE CONCRETO PROJETADO COM ESPESSURA DE 7 CM, ARMADO COM FIBRAS DE AÇO, INCLINAÇÃO MENOR QUE 90°, APLICAÇÃO DESCONTÍNUA, UTILIZANDO EQUIPAMENTO DE PROJEÇÃO COM 6 M³/H DE CAPACIDADE. AF_07/2024</t>
  </si>
  <si>
    <t>EXECUÇÃO DE REVESTIMENTO DE CONCRETO PROJETADO COM ESPESSURA DE 10 CM, ARMADO COM FIBRAS DE AÇO, INCLINAÇÃO MENOR QUE 90°, APLICAÇÃO DESCONTÍNUA, UTILIZANDO EQUIPAMENTO DE PROJEÇÃO COM 6 M³/H DE CAPACIDADE. AF_07/2024</t>
  </si>
  <si>
    <t>EXECUÇÃO DE REVESTIMENTO DE CONCRETO PROJETADO COM ESPESSURA DE 7 CM, ARMADO COM FIBRAS DE AÇO, INCLINAÇÃO DE 90°, APLICAÇÃO DESCONTÍNUA, UTILIZANDO EQUIPAMENTO DE PROJEÇÃO COM 6 M³/H DE CAPACIDADE. AF_07/2024</t>
  </si>
  <si>
    <t>EXECUÇÃO DE REVESTIMENTO DE CONCRETO PROJETADO COM ESPESSURA DE 10 CM, ARMADO COM FIBRAS DE AÇO, INCLINAÇÃO DE 90°, APLICAÇÃO DESCONTÍNUA, UTILIZANDO EQUIPAMENTO DE PROJEÇÃO COM 6 M³/H DE CAPACIDADE. AF_07/2024</t>
  </si>
  <si>
    <t>EXECUÇÃO DE REVESTIMENTO DE CONCRETO PROJETADO COM ESPESSURA DE 7 CM, ARMADO COM FIBRAS DE AÇO, INCLINAÇÃO MENOR QUE 90°, APLICAÇÃO DESCONTÍNUA, UTILIZANDO EQUIPAMENTO DE PROJEÇÃO COM 3 M³/H DE CAPACIDADE. AF_07/2024</t>
  </si>
  <si>
    <t>EXECUÇÃO DE REVESTIMENTO DE CONCRETO PROJETADO COM ESPESSURA DE 10 CM, ARMADO COM FIBRAS DE AÇO, INCLINAÇÃO MENOR QUE 90°, APLICAÇÃO DESCONTÍNUA, UTILIZANDO EQUIPAMENTO DE PROJEÇÃO COM 3 M³/H DE CAPACIDADE. AF_07/2024</t>
  </si>
  <si>
    <t>EXECUÇÃO DE REVESTIMENTO DE CONCRETO PROJETADO COM ESPESSURA DE 7 CM, ARMADO COM FIBRAS DE AÇO, INCLINAÇÃO DE 90°, APLICAÇÃO DESCONTÍNUA, UTILIZANDO EQUIPAMENTO DE PROJEÇÃO COM 3 M³/H DE CAPACIDADE. AF_07/2024</t>
  </si>
  <si>
    <t>EXECUÇÃO DE REVESTIMENTO DE CONCRETO PROJETADO COM ESPESSURA DE 10 CM, ARMADO COM FIBRAS DE AÇO, INCLINAÇÃO DE 90°, APLICAÇÃO DESCONTÍNUA, UTILIZANDO EQUIPAMENTO DE PROJEÇÃO COM 3 M³/H DE CAPACIDADE. AF_07/2024</t>
  </si>
  <si>
    <t>EXECUÇÃO DE GRAMPO PARA SOLO GRAMPEADO COM COMPRIMENTO MENOR OU IGUAL A 6 M, DIÂMETRO DE 10 CM, PERFURAÇÃO COM EQUIPAMENTO MANUAL E ARMADURA COM DIÂMETRO DE 20 MM. AF_07/2024</t>
  </si>
  <si>
    <t>EXECUÇÃO DE GRAMPO PARA SOLO GRAMPEADO COM COMPRIMENTO MAIOR QUE 6 M E MENOR OU IGUAL A 10 M, DIÂMETRO DE 10 CM, PERFURAÇÃO COM EQUIPAMENTO MANUAL E ARMADURA COM DIÂMETRO DE 20 MM. AF_07/2024</t>
  </si>
  <si>
    <t>EXECUÇÃO DE GRAMPO PARA SOLO GRAMPEADO COM COMPRIMENTO MAIOR QUE 10 M, DIÂMETRO DE 10 CM, PERFURAÇÃO COM EQUIPAMENTO MANUAL E ARMADURA COM DIÂMETRO DE 20 MM. AF_07/2024</t>
  </si>
  <si>
    <t>EXECUÇÃO DE GRAMPO PARA SOLO GRAMPEADO COM COMPRIMENTO MENOR OU IGUAL A 6 M, DIÂMETRO DE 7 CM, PERFURAÇÃO COM EQUIPAMENTO MANUAL E ARMADURA COM DIÂMETRO DE 20 MM. AF_07/2024</t>
  </si>
  <si>
    <t>EXECUÇÃO DE GRAMPO PARA SOLO GRAMPEADO COM COMPRIMENTO MAIOR QUE 6 M E MENOR OU IGUAL A 10 M, DIÂMETRO DE 7 CM, PERFURAÇÃO COM EQUIPAMENTO MANUAL E ARMADURA COM DIÂMETRO DE 20 MM. AF_07/2024</t>
  </si>
  <si>
    <t>EXECUÇÃO DE GRAMPO PARA SOLO GRAMPEADO COM COMPRIMENTO MAIOR QUE 10 M, DIÂMETRO DE 7 CM, PERFURAÇÃO COM EQUIPAMENTO MANUAL E ARMADURA COM DIÂMETRO DE 20 MM. AF_07/2024</t>
  </si>
  <si>
    <t>EXECUÇÃO DE PROTEÇÃO DA CABEÇA DO TIRANTE COM USO DE FÔRMAS METÁLICAS, 50 UTILIZAÇÕES, E CONCRETO FCK =15 MPA. AF_11/2023</t>
  </si>
  <si>
    <t>FABRICAÇÃO, MONTAGEM E DESMONTAGEM DE FÔRMA PARA CORTINA DE CONTENÇÃO, EM CHAPA DE MADEIRA COMPENSADA PLASTIFICADA, E = 18 MM, 10 UTILIZAÇÕES. AF_11/2024</t>
  </si>
  <si>
    <t>ARMAÇÃO DE CORTINA DE CONTENÇÃO EM CONCRETO ARMADO, COM AÇO CA-50 DE 6,3 MM - MONTAGEM. AF_11/2024</t>
  </si>
  <si>
    <t>ARMAÇÃO DE CORTINA DE CONTENÇÃO EM CONCRETO ARMADO, COM AÇO CA-50 DE 8 MM - MONTAGEM. AF_11/2024</t>
  </si>
  <si>
    <t>ARMAÇÃO DE CORTINA DE CONTENÇÃO EM CONCRETO ARMADO, COM AÇO CA-50 DE 10 MM - MONTAGEM. AF_11/2024</t>
  </si>
  <si>
    <t>ARMAÇÃO DE CORTINA DE CONTENÇÃO EM CONCRETO ARMADO, COM AÇO CA-50 DE 12,5 MM - MONTAGEM. AF_11/2024</t>
  </si>
  <si>
    <t>ARMAÇÃO DE CORTINA DE CONTENÇÃO EM CONCRETO ARMADO, COM AÇO CA-50 DE 16 MM - MONTAGEM. AF_11/2024</t>
  </si>
  <si>
    <t>ARMAÇÃO DE CORTINA DE CONTENÇÃO EM CONCRETO ARMADO, COM AÇO CA-50 DE 20 MM - MONTAGEM. AF_11/2024</t>
  </si>
  <si>
    <t>ARMAÇÃO DE CORTINA DE CONTENÇÃO EM CONCRETO ARMADO, COM AÇO CA-50 DE 25 MM - MONTAGEM. AF_11/2024</t>
  </si>
  <si>
    <t>CONCRETAGEM DE CORTINA DE CONTENÇÃO, ATRAVÉS DE BOMBA - LANÇAMENTO, ADENSAMENTO E ACABAMENTO. AF_11/2024</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</si>
  <si>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</si>
  <si>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</si>
  <si>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</si>
  <si>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</si>
  <si>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</si>
  <si>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</si>
  <si>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</si>
  <si>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</si>
  <si>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</si>
  <si>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</si>
  <si>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</si>
  <si>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</si>
  <si>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</si>
  <si>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</si>
  <si>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</si>
  <si>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PAREDE DIAFRAGMA COM COROA DIAMANTADA DE DIÂMETRO DE 102 MM.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</si>
  <si>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</si>
  <si>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</si>
  <si>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</si>
  <si>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</si>
  <si>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</si>
  <si>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</si>
  <si>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</si>
  <si>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</si>
  <si>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</si>
  <si>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</si>
  <si>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</si>
  <si>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</si>
  <si>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</si>
  <si>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</si>
  <si>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</si>
  <si>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</si>
  <si>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</si>
  <si>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</si>
  <si>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</si>
  <si>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</si>
  <si>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</si>
  <si>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</si>
  <si>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</si>
  <si>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</si>
  <si>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</si>
  <si>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</si>
  <si>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</si>
  <si>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</si>
  <si>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</si>
  <si>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</si>
  <si>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</si>
  <si>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0,5X2,2X1,0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</si>
  <si>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</si>
  <si>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</si>
  <si>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</si>
  <si>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</si>
  <si>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</si>
  <si>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</si>
  <si>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</si>
  <si>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</si>
  <si>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</si>
  <si>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</si>
  <si>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</si>
  <si>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</si>
  <si>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</si>
  <si>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</si>
  <si>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</si>
  <si>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</si>
  <si>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</si>
  <si>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</si>
  <si>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</si>
  <si>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</si>
  <si>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</si>
  <si>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</si>
  <si>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</si>
  <si>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</si>
  <si>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1,20 M, PROFUNDIDADE = 1,40 M, EXCLUINDO TAMPÃO. AF_12/2020_PA</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</si>
  <si>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</si>
  <si>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</si>
  <si>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1,50 M, PROFUNDIDADE = 1,40 M, EXCLUINDO TAMPÃO. AF_12/2020_PA</t>
  </si>
  <si>
    <t>ACRÉSCIMO PARA POÇO DE VISITA CIRCULAR PARA  ESGOTO, EM ALVENARIA COM TIJOLOS CERÂMICOS MACIÇOS, DIÂMETRO INTERNO = 1,5 M. AF_12/2020</t>
  </si>
  <si>
    <t>BASE PARA POÇO DE VISITA RETANGULAR PARA  ESGOTO, EM ALVENARIA COM BLOCOS DE CONCRETO, DIMENSÕES INTERNAS = 1X1 M, PROFUNDIDADE = 1,40 M, EXCLUINDO TAMPÃO. AF_12/2020_PA</t>
  </si>
  <si>
    <t>ACRÉSCIMO PARA POÇO DE VISITA RETANGULAR PARA ESGOTO, EM ALVENARIA COM BLOCOS DE CONCRETO, DIMENSÕES INTERNAS = 1X1 M. AF_12/2020</t>
  </si>
  <si>
    <t>BASE PARA POÇO DE VISITA RETANGULAR PARA ESGOTO, EM ALVENARIA COM BLOCOS DE CONCRETO, DIMENSÕES INTERNAS = 1X1,5 M, PROFUNDIDADE = 1,40 M, EXCLUINDO TAMPÃO. AF_12/2020_PA</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</si>
  <si>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</si>
  <si>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</si>
  <si>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</si>
  <si>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1,40 M, EXCLUINDO TAMPÃO. AF_12/2020_PA</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</si>
  <si>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</si>
  <si>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</si>
  <si>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1,40 M, EXCLUINDO TAMPÃO. AF_12/2020_PA</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</si>
  <si>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</si>
  <si>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AF_12/2020_PA</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</si>
  <si>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</si>
  <si>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</si>
  <si>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</si>
  <si>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</si>
  <si>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</si>
  <si>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</si>
  <si>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</si>
  <si>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</si>
  <si>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</si>
  <si>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</si>
  <si>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ACRÉSCIMO PARA POÇO DE VISITA RETANGULAR PARA ESGOTO, EM ALVENARIA COM BLOCOS DE CONCRETO, DIMENSÕES INTERNAS = 1,5X4 M. AF_12/2020</t>
  </si>
  <si>
    <t>BASE PARA POÇO DE VISITA RETANGULAR PARA ESGOTO, EM ALVENARIA COM BLOCOS DE CONCRETO, DIMENSÕES INTERNAS = 2X2 M, PROFUNDIDADE = 1,40 M, EXCLUINDO TAMPÃO. AF_12/2020_PA</t>
  </si>
  <si>
    <t>ACRÉSCIMO PARA POÇO DE VISITA RETANGULAR PARA ESGOTO, EM ALVENARIA COM BLOCOS DE CONCRETO, DIMENSÕES INTERNAS = 2X2 M. AF_12/2020</t>
  </si>
  <si>
    <t>BASE PARA POÇO DE VISITA RETANGULAR PARA ESGOTO, EM ALVENARIA COM BLOCOS DE CONCRETO, DIMENSÕES INTERNAS = 2X2,5 M, PROFUNDIDADE = 1,40 M, EXCLUINDO TAMPÃO. AF_12/2020_PA</t>
  </si>
  <si>
    <t>ACRÉSCIMO PARA POÇO DE VISITA RETANGULAR PARA ESGOTO, EM ALVENARIA COM BLOCOS DE CONCRETO, DIMENSÕES INTERNAS = 2X2,5 M. AF_12/2020</t>
  </si>
  <si>
    <t>BASE PARA POÇO DE VISITA RETANGULAR PARA ESGOTO, EM ALVENARIA COM BLOCOS DE CONCRETO, DIMENSÕES INTERNAS = 2X3 M, PROFUNDIDADE = 1,40 M, EXCLUINDO TAMPÃO. AF_12/2020_PA</t>
  </si>
  <si>
    <t>ACRÉSCIMO PARA POÇO DE VISITA RETANGULAR PARA ESGOTO, EM ALVENARIA COM BLOCOS DE CONCRETO, DIMENSÕES INTERNAS = 2X3 M. AF_12/2020</t>
  </si>
  <si>
    <t>BASE PARA POÇO DE VISITA RETANGULAR PARA ESGOTO, EM ALVENARIA COM BLOCOS DE CONCRETO, DIMENSÕES INTERNAS = 2X3,5 M, PROFUNDIDADE = 1,40 M, EXCLUINDO TAMPÃO. AF_12/2020_PA</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</si>
  <si>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</si>
  <si>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</si>
  <si>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ACRÉSCIMO PARA POÇO DE VISITA RETANGULAR PARA ESGOTO, EM ALVENARIA COM BLOCOS DE CONCRETO, DIMENSÕES INTERNAS = 2X4 M. AF_12/2020</t>
  </si>
  <si>
    <t>BASE PARA POÇO DE VISITA RETANGULAR PARA ESGOTO, EM ALVENARIA COM BLOCOS DE CONCRETO, DIMENSÕES INTERNAS = 2,5X2,5 M, PROFUNDIDADE = 1,40 M, EXCLUINDO TAMPÃO. AF_12/2020_PA</t>
  </si>
  <si>
    <t>ACRÉSCIMO PARA POÇO DE VISITA RETANGULAR PARA ESGOTO, EM ALVENARIA COM BLOCOS DE CONCRETO, DIMENSÕES INTERNAS = 2,5X2,5 M. AF_12/2020</t>
  </si>
  <si>
    <t>BASE PARA POÇO DE VISITA RETANGULAR PARA ESGOTO, EM ALVENARIA COM BLOCOS DE CONCRETO, DIMENSÕES INTERNAS = 2,5X3 M, PROFUNDIDADE = 1,40 M, EXCLUINDO TAMPÃO. AF_12/2020_PA</t>
  </si>
  <si>
    <t>ACRÉSCIMO PARA POÇO DE VISITA RETANGULAR PARA ESGOTO, EM ALVENARIA COM BLOCOS DE CONCRETO, DIMENSÕES INTERNAS = 2,5X3 M. AF_12/2020</t>
  </si>
  <si>
    <t>BASE PARA POÇO DE VISITA RETANGULAR PARA ESGOTO, EM ALVENARIA COM BLOCOS DE CONCRETO, DIMENSÕES INTERNAS = 2,5X3,5 M, PROFUNDIDADE = 1,40 M, EXCLUINDO TAMPÃO. AF_12/2020_PA</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</si>
  <si>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</si>
  <si>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</si>
  <si>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ACRÉSCIMO PARA POÇO DE VISITA RETANGULAR PARA ESGOTO, EM ALVENARIA COM BLOCOS DE CONCRETO, DIMENSÕES INTERNAS = 2,5X4 M. AF_12/2020</t>
  </si>
  <si>
    <t>BASE PARA POÇO DE VISITA RETANGULAR PARA ESGOTO, EM ALVENARIA COM BLOCOS DE CONCRETO, DIMENSÕES INTERNAS = 3X3 M, PROFUNDIDADE = 1,40 M, EXCLUINDO TAMPÃO. AF_12/2020_PA</t>
  </si>
  <si>
    <t>ACRÉSCIMO PARA POÇO DE VISITA RETANGULAR PARA ESGOTO, EM ALVENARIA COM BLOCOS DE CONCRETO, DIMENSÕES INTERNAS = 3X3 M. AF_12/2020</t>
  </si>
  <si>
    <t>BASE PARA POÇO DE VISITA RETANGULAR PARA ESGOTO, EM ALVENARIA COM BLOCOS DE CONCRETO, DIMENSÕES INTERNAS = 3X3,5 M, PROFUNDIDADE = 1,40 M, EXCLUINDO TAMPÃO. AF_12/2020_PA</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</si>
  <si>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</si>
  <si>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</si>
  <si>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ACRÉSCIMO PARA POÇO DE VISITA RETANGULAR PARA ESGOTO, EM ALVENARIA COM BLOCOS DE CONCRETO, DIMENSÕES INTERNAS = 3X4 M. AF_12/2020</t>
  </si>
  <si>
    <t>BASE PARA POÇO DE VISITA RETANGULAR PARA ESGOTO, EM ALVENARIA COM BLOCOS DE CONCRETO, DIMENSÕES INTERNAS = 3,5X3,5 M, PROFUNDIDADE = 1,40 M, EXCLUINDO TAMPÃO. AF_12/2020_PA</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</si>
  <si>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</si>
  <si>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</si>
  <si>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</si>
  <si>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AF_12/2020_PA</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</si>
  <si>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</si>
  <si>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</si>
  <si>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</si>
  <si>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</si>
  <si>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</si>
  <si>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</si>
  <si>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</si>
  <si>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ACRÉSCIMO PARA POÇO DE VISITA CIRCULAR PARA ESGOTO, EM CONCRETO PRÉ-MOLDADO, DIÂMETRO INTERNO = 0,8 M. AF_12/2020</t>
  </si>
  <si>
    <t>BASE PARA POÇO DE VISITA CIRCULAR PARA ESGOTO, EM CONCRETO PRÉ-MOLDADO, DIÂMETRO INTERNO = 1,0 M, PROFUNDIDADE = 1,35 M, EXCLUINDO TAMPÃO. AF_12/2020_PA</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</si>
  <si>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</si>
  <si>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</si>
  <si>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1,40 M, EXCLUINDO TAMPÃO. AF_12/2020_PA</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</si>
  <si>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</si>
  <si>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1,40 M, EXCLUINDO TAMPÃO. AF_12/2020_PA</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</si>
  <si>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</si>
  <si>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</si>
  <si>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1,50 M, PROFUNDIDADE = 1,40 M, EXCLUINDO TAMPÃO. AF_12/2020_PA</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</si>
  <si>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</si>
  <si>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1,40 M, EXCLUINDO TAMPÃO. AF_12/2020_PA</t>
  </si>
  <si>
    <t>ACRÉSCIMO PARA POÇO DE VISITA RETANGULAR PARA DRENAGEM, EM ALVENARIA COM BLOCOS DE CONCRETO, DIMENSÕES INTERNAS = 1X1 M. AF_12/2020</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</si>
  <si>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</si>
  <si>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</si>
  <si>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</si>
  <si>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</si>
  <si>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1,40 M, EXCLUINDO TAMPÃO. AF_12/2020_PA</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</si>
  <si>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</si>
  <si>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</si>
  <si>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</si>
  <si>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</si>
  <si>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</si>
  <si>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</si>
  <si>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</si>
  <si>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</si>
  <si>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</si>
  <si>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</si>
  <si>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</si>
  <si>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</si>
  <si>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</si>
  <si>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</si>
  <si>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</si>
  <si>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</si>
  <si>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</si>
  <si>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</si>
  <si>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</si>
  <si>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</si>
  <si>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</si>
  <si>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</si>
  <si>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</si>
  <si>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</si>
  <si>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1,40 M, EXCLUINDO TAMPÃO. AF_12/2020_PA</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</si>
  <si>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</si>
  <si>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</si>
  <si>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</si>
  <si>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1,40 M, EXCLUINDO TAMPÃO. AF_12/2020_PA</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</si>
  <si>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</si>
  <si>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</si>
  <si>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1,40 M, EXCLUINDO TAMPÃO. AF_12/2020_PA</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</si>
  <si>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</si>
  <si>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</si>
  <si>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</si>
  <si>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ACRÉSCIMO PARA POÇO DE VISITA RETANGULAR PARA DRENAGEM, EM ALVENARIA COM BLOCOS DE CONCRETO, DIMENSÕES INTERNAS = 2,5X4 M. AF_12/2020</t>
  </si>
  <si>
    <t>BASE PARA POÇO DE VISITA RETANGULAR PARA DRENAGEM, EM ALVENARIA COM BLOCOS DE CONCRETO, DIMENSÕES INTERNAS = 3X3 M, PROFUNDIDADE = 1,40 M, EXCLUINDO TAMPÃO. AF_12/2020_PA</t>
  </si>
  <si>
    <t>ACRÉSCIMO PARA POÇO DE VISITA RETANGULAR PARA DRENAGEM, EM ALVENARIA COM BLOCOS DE CONCRETO, DIMENSÕES INTERNAS = 3X3 M. AF_12/2020</t>
  </si>
  <si>
    <t>BASE PARA POÇO DE VISITA RETANGULAR PARA DRENAGEM, EM ALVENARIA COM BLOCOS DE CONCRETO, DIMENSÕES INTERNAS = 3X3,5 M, PROFUNDIDADE = 1,40 M, EXCLUINDO TAMPÃO. AF_12/2020_PA</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</si>
  <si>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</si>
  <si>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</si>
  <si>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1,40 M, EXCLUINDO TAMPÃO. AF_12/2020_PA</t>
  </si>
  <si>
    <t>ACRÉSCIMO PARA POÇO DE VISITA RETANGULAR PARA DRENAGEM, EM ALVENARIA COM BLOCOS DE CONCRETO, DIMENSÕES INTERNAS = 3X4 M. AF_12/2020</t>
  </si>
  <si>
    <t>BASE PARA POÇO DE VISITA RETANGULAR PARA DRENAGEM, EM ALVENARIA COM BLOCOS DE CONCRETO, DIMENSÕES INTERNAS = 3,5X3,5 M, PROFUNDIDADE = 1,40 M, EXCLUINDO TAMPÃO. AF_12/2020_PA</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</si>
  <si>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</si>
  <si>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</si>
  <si>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</si>
  <si>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ACRÉSCIMO PARA POÇO DE VISITA RETANGULAR PARA DRENAGEM, EM ALVENARIA COM BLOCOS DE CONCRETO, DIMENSÕES INTERNAS = 3,5X4 M. AF_12/2020</t>
  </si>
  <si>
    <t>BASE PARA POÇO DE VISITA RETANGULAR PARA DRENAGEM, EM ALVENARIA COM BLOCOS DE CONCRETO, DIMENSÕES INTERNAS = 4X4 M, PROFUNDIDADE = 1,40 M, EXCLUINDO TAMPÃO. AF_12/2020_PA</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</si>
  <si>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</si>
  <si>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</si>
  <si>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</si>
  <si>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1,40 M, EXCLUINDO TAMPÃO. AF_12/2020_PA</t>
  </si>
  <si>
    <t>ACRÉSCIMO PARA POÇO DE VISITA RETANGULAR PARA DRENAGEM, EM ALVENARIA COM BLOCOS DE CONCRETO, DIMENSÕES INTERNAS = 2X3 M. AF_12/2020</t>
  </si>
  <si>
    <t>BASE PARA POÇO DE VISITA RETANGULAR PARA DRENAGEM, EM ALVENARIA COM BLOCOS DE CONCRETO, DIMENSÕES INTERNAS = 2X3,5 M, PROFUNDIDADE = 1,40 M, EXCLUINDO TAMPÃO. AF_12/2020_PA</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</si>
  <si>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</si>
  <si>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</si>
  <si>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</si>
  <si>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</si>
  <si>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</si>
  <si>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</si>
  <si>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</si>
  <si>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</si>
  <si>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</si>
  <si>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</si>
  <si>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</si>
  <si>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</si>
  <si>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</si>
  <si>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</si>
  <si>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</si>
  <si>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</si>
  <si>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</si>
  <si>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</si>
  <si>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</si>
  <si>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</si>
  <si>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</si>
  <si>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</si>
  <si>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</si>
  <si>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</si>
  <si>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</si>
  <si>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</si>
  <si>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</si>
  <si>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</si>
  <si>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</si>
  <si>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</si>
  <si>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</si>
  <si>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</si>
  <si>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</si>
  <si>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</si>
  <si>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</si>
  <si>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</si>
  <si>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</si>
  <si>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</si>
  <si>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</si>
  <si>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</si>
  <si>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</si>
  <si>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</si>
  <si>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</si>
  <si>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</si>
  <si>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</si>
  <si>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</si>
  <si>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</si>
  <si>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</si>
  <si>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</si>
  <si>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</si>
  <si>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</si>
  <si>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</si>
  <si>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</si>
  <si>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</si>
  <si>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</si>
  <si>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</si>
  <si>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</si>
  <si>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</si>
  <si>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</si>
  <si>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</si>
  <si>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</si>
  <si>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</si>
  <si>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</si>
  <si>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</si>
  <si>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</si>
  <si>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</si>
  <si>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</si>
  <si>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</si>
  <si>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</si>
  <si>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</si>
  <si>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</si>
  <si>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</si>
  <si>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</si>
  <si>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</si>
  <si>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</si>
  <si>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</si>
  <si>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</si>
  <si>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</si>
  <si>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</si>
  <si>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</si>
  <si>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</si>
  <si>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</si>
  <si>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</si>
  <si>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</si>
  <si>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</si>
  <si>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</si>
  <si>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</si>
  <si>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</si>
  <si>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</si>
  <si>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</si>
  <si>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</si>
  <si>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</si>
  <si>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</si>
  <si>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</si>
  <si>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</si>
  <si>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</si>
  <si>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</si>
  <si>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</si>
  <si>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</si>
  <si>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</si>
  <si>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</si>
  <si>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</si>
  <si>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</si>
  <si>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</si>
  <si>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</si>
  <si>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</si>
  <si>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</si>
  <si>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</si>
  <si>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</si>
  <si>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</si>
  <si>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</si>
  <si>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</si>
  <si>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</si>
  <si>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</si>
  <si>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</si>
  <si>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</si>
  <si>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</si>
  <si>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</si>
  <si>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</si>
  <si>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</si>
  <si>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</si>
  <si>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</si>
  <si>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</si>
  <si>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</si>
  <si>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</si>
  <si>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</si>
  <si>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</si>
  <si>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</si>
  <si>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</si>
  <si>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</si>
  <si>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</si>
  <si>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</si>
  <si>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</si>
  <si>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</si>
  <si>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</si>
  <si>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</si>
  <si>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</si>
  <si>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</si>
  <si>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</si>
  <si>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</si>
  <si>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</si>
  <si>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</si>
  <si>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</si>
  <si>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</si>
  <si>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</si>
  <si>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</si>
  <si>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</si>
  <si>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</si>
  <si>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</si>
  <si>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</si>
  <si>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</si>
  <si>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</si>
  <si>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</si>
  <si>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</si>
  <si>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</si>
  <si>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</si>
  <si>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</si>
  <si>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</si>
  <si>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</si>
  <si>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</si>
  <si>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</si>
  <si>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</si>
  <si>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</si>
  <si>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</si>
  <si>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</si>
  <si>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</si>
  <si>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</si>
  <si>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</si>
  <si>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</si>
  <si>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</si>
  <si>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</si>
  <si>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</si>
  <si>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</si>
  <si>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</si>
  <si>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</si>
  <si>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</si>
  <si>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</si>
  <si>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</si>
  <si>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</si>
  <si>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</si>
  <si>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</si>
  <si>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</si>
  <si>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</si>
  <si>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</si>
  <si>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</si>
  <si>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</si>
  <si>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</si>
  <si>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</si>
  <si>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</si>
  <si>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</si>
  <si>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</si>
  <si>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</si>
  <si>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</si>
  <si>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</si>
  <si>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</si>
  <si>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</si>
  <si>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</si>
  <si>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</si>
  <si>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</si>
  <si>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</si>
  <si>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</si>
  <si>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</si>
  <si>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</si>
  <si>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</si>
  <si>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</si>
  <si>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</si>
  <si>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</si>
  <si>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</si>
  <si>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</si>
  <si>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</si>
  <si>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</si>
  <si>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</si>
  <si>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</si>
  <si>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</si>
  <si>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</si>
  <si>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</si>
  <si>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</si>
  <si>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</si>
  <si>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</si>
  <si>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</si>
  <si>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</si>
  <si>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</si>
  <si>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</si>
  <si>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</si>
  <si>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</si>
  <si>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</si>
  <si>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</si>
  <si>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</si>
  <si>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</si>
  <si>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</si>
  <si>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</si>
  <si>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</si>
  <si>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</si>
  <si>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</si>
  <si>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</si>
  <si>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</si>
  <si>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</si>
  <si>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</si>
  <si>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</si>
  <si>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</si>
  <si>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</si>
  <si>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</si>
  <si>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</si>
  <si>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</si>
  <si>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</si>
  <si>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</si>
  <si>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</si>
  <si>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</si>
  <si>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</si>
  <si>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</si>
  <si>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</si>
  <si>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</si>
  <si>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</si>
  <si>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</si>
  <si>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</si>
  <si>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</si>
  <si>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</si>
  <si>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</si>
  <si>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</si>
  <si>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</si>
  <si>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(CEDRINHO/ANGELIM OU EQUIV.) DE ABRIR COM 4 FOLHAS (2 VENEZIANAS E 2 GUILHOTINAS), COM BATENTE, ALIZAR E FERRAGENS, EXCLUSIVE VIDROS, ACABAMENTO E CONTRAMARCO, FIXAÇÃO C/ PARAFUSO E ESPUMA - FORNECIMENTO E INSTALAÇÃO. AF_11/2024</t>
  </si>
  <si>
    <t>JANELA DE MADEIRA (PINUS/EUCALIPTO OU EQUIV.) DE ABRIR COM 4 FOLHAS (2 VENEZIANAS E 2 GUILHOTINAS), COM BATENTE, ALIZAR E FERRAGENS, EXCLUSIVE VIDROS, ACABAMENTO E CONTRAMARCO, FIXAÇÃO C/ PARAFUSO E ESPUMA - FORNECIMENTO E INSTALAÇÃO. AF_11/2024</t>
  </si>
  <si>
    <t>JANELA DE MADEIRA (IMBUIA/CEDRO OU EQUIV.) DE ABRIR COM 4 FOLHAS (2 VENEZIANAS E 2 GUILHOTINAS), COM BATENTE, ALIZAR E FERRAGENS, EXCLUSIVE VIDROS, ACABAMENTO E CONTRAMARCO, FIXAÇÃO C/ PARAFUSO E ESPUMA - FORNECIMENTO E INSTALAÇÃO. AF_11/2024</t>
  </si>
  <si>
    <t>JANELA DE MADEIRA (CEDRINHO/ANGELIM OU EQUIV.) TIPO MAXIM-AR, PARA VIDRO, COM BATENTE, ALIZAR E FERRAGENS, EXCLUSIVE VIDRO, ACABAMENTO E CONTRAMARCO, FIXAÇÃO C/ PARAFUSO E ESPUMA - FORNECIMENTO E INSTALAÇÃO. AF_11/2024</t>
  </si>
  <si>
    <t>JANELA DE MADEIRA (PINUS/EUCALIPTO OU EQUIV.) TIPO BASCULANTE COM 2 FOLHAS PARA VIDRO, COM BATENTE, ALIZAR E FERRAGENS, EXCLUSIVE VIDROS, ACABAMENTO E CONTRAMARCO, FIXAÇÃO C/ PARAFUSO E ESPUMA - FORNECIMENTO E INSTALAÇÃO. AF_11/2024</t>
  </si>
  <si>
    <t>JANELA DE MADEIRA (CEDRINHO/ANGELIM OU EQUIV.) DE CORRER COM 6 FOLHAS (4 VENEZ. FIXAS E 2 DE CORRER), COM BATENTE, ALIZAR E FERRAGENS, EXCLUSIVE VIDROS, ACABAMENTO E CONTRAMARCO, FIXAÇÃO C/ PARAFUSO E ESPUMA - FORNECIMENTO E INSTALAÇÃO. AF_11/2024</t>
  </si>
  <si>
    <t>JANELA DE MADEIRA (IMBUIA/CEDRO OU EQUIV) DE CORRER COM 6 FOLHAS (4 VENEZ. FIXAS E 2 DE CORRER), COM BATENTE, ALIZAR E FERRAGENS, EXCLUSIVE VIDROS, ACABAMENTO E CONTRAMARCO, FIXAÇÃO C/ PARAFUSO E ESPUMA - FORNECIMENTO E INSTALAÇÃO. AF_11/2024</t>
  </si>
  <si>
    <t>JANELA DE MADEIRA (PINUS/EUCALIPTO OU EQUIV.) DE CORRER COM 6 FOLHAS (4 VENEZ. FIXAS E 2 DE CORRER), COM BATENTE, ALIZAR E FERRAGENS, EXCLUSIVE VIDROS, ACABAMENTO E CONTRAMARCO, FIXAÇÃO C/ PARAFUSO E ESPUMA - FORNECIMENTO E INSTALAÇÃO. AF_11/2024</t>
  </si>
  <si>
    <t>PORTA DE FERRO, DE ABRIR, TIPO GRADE COM CHAPA, COM GUARNIÇÕES. AF_12/2019</t>
  </si>
  <si>
    <t>JANELA DE AÇO TIPO BASCULANTE PARA VIDROS, COM BATENTE, FERRAGENS E PINTURA ANTICORROSIVA, EXCLUSIVE VIDROS, ACABAMENTO, ALIZAR E CONTRAMARCO, FIXAÇÃO COM ARGAMASSA. FORNECIMENTO E INSTALAÇÃO. AF_11/2024</t>
  </si>
  <si>
    <t>JANELA DE AÇO DE CORRER COM 4 FOLHAS PARA VIDRO, COM BATENTE, FERRAGENS E PINTURA ANTICORROSIVA, EXCLUSIVE VIDROS, ALIZAR E CONTRAMARCO, FIXAÇÃO COM ARGAMASSA. FORNECIMENTO E INSTALAÇÃO. AF_11/2024</t>
  </si>
  <si>
    <t>CONTRAMARCO DE AÇO, FIXAÇÃO COM ARGAMASSA - FORNECIMENTO E INSTALAÇÃO. AF_11/2024</t>
  </si>
  <si>
    <t>CONTRAMARCO DE AÇO, FIXAÇÃO COM PARAFUSO - FORNECIMENTO E INSTALAÇÃO. AF_11/2024</t>
  </si>
  <si>
    <t>JANELA DE AÇO GALVANIZADO TIPO MAXIM-AR, COM BATENTE, FERRAGENS, PINTURA ANTICORROSIVA E GRADE, 1 FOLHA, EXCLUSIVE ALIZAR E CONTRAMARCO, FIXAÇÃO COM ARGAMASSA - FORNECIMENTO E INSTALAÇÃO. AF_11/2024</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</si>
  <si>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</si>
  <si>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</si>
  <si>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</si>
  <si>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</si>
  <si>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</si>
  <si>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</si>
  <si>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</si>
  <si>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</si>
  <si>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</si>
  <si>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</si>
  <si>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</si>
  <si>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</si>
  <si>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</si>
  <si>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</si>
  <si>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</si>
  <si>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</si>
  <si>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</si>
  <si>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</si>
  <si>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</si>
  <si>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</si>
  <si>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</si>
  <si>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</si>
  <si>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</si>
  <si>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</si>
  <si>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</si>
  <si>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</si>
  <si>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</si>
  <si>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</si>
  <si>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</si>
  <si>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</si>
  <si>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</si>
  <si>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</si>
  <si>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</si>
  <si>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</si>
  <si>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</si>
  <si>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</si>
  <si>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</si>
  <si>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</si>
  <si>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</si>
  <si>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</si>
  <si>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</si>
  <si>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</si>
  <si>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</si>
  <si>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</si>
  <si>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</si>
  <si>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</si>
  <si>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</si>
  <si>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</si>
  <si>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</si>
  <si>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</si>
  <si>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</si>
  <si>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</si>
  <si>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</si>
  <si>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</si>
  <si>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</si>
  <si>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</si>
  <si>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</si>
  <si>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FIXAÇÃO COM PARAFUSO. FORNECIMENTO E INSTALAÇÃO. AF_11/2024</t>
  </si>
  <si>
    <t>JANELA DE ALUMÍNIO DE CORRER COM 2 FOLHAS PARA VIDROS, COM VIDROS, BATENTE, ACABAMENTO COM ACETATO OU BRILHANTE E FERRAGENS, EXCLUSIVE ALIZAR E CONTRAMARCO, FIXAÇÃO COM PARAFUSO. FORNECIMENTO E INSTALAÇÃO. AF_11/2024</t>
  </si>
  <si>
    <t>JANELA DE ALUMÍNIO DE CORRER COM 3 FOLHAS (2 VENEZIANAS E 1 PARA VIDRO), COM VIDROS, BATENTE E FERRAGENS, EXCLUSIVE ACABAMENTO, ALIZAR E CONTRAMARCO, FIXAÇÃO COM PARAFUSO. FORNECIMENTO E INSTALAÇÃO. AF_11/2024</t>
  </si>
  <si>
    <t>JANELA DE ALUMÍNIO DE CORRER COM 4 FOLHAS PARA VIDROS, COM VIDROS, BATENTE E FERRAGENS, EXCLUSIVE ACABAMENTO, ALIZAR E CONTRAMARCO, FIXAÇÃO COM PARAFUSO. FORNECIMENTO E INSTALAÇÃO. AF_11/2024</t>
  </si>
  <si>
    <t>CONTRAMARCO DE ALUMÍNIO, FIXAÇÃO COM ARGAMASSA - FORNECIMENTO E INSTALAÇÃO. AF_11/2024</t>
  </si>
  <si>
    <t>CONTRAMARCO DE ALUMÍNIO, FIXAÇÃO COM PARAFUSO - FORNECIMENTO E INSTALAÇÃO. AF_11/2024</t>
  </si>
  <si>
    <t>JANELA FIXA DE ALUMÍNIO PARA VIDRO, COM VIDRO, BATENTE E FERRAGENS, EXCLUSIVE ACABAMENTO, ALIZAR E CONTRAMARCO, FIXAÇÃO COM PARAFUSO - FORNECIMENTO E INSTALAÇÃO. AF_11/2024</t>
  </si>
  <si>
    <t>GUARNIÇÃO DE ALUMÍNIO - FORNECIMENTO E INSTALAÇÃO. AF_11/2024</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</si>
  <si>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</si>
  <si>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</si>
  <si>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</si>
  <si>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</si>
  <si>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</si>
  <si>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</si>
  <si>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</si>
  <si>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</si>
  <si>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</si>
  <si>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</si>
  <si>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</si>
  <si>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</si>
  <si>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</si>
  <si>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</si>
  <si>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</si>
  <si>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</si>
  <si>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FEITO EM OBRA E LANÇADO COM JERICA. AF_05/2020</t>
  </si>
  <si>
    <t>ALARGAMENTO DE BASE DE TUBULÃO A CÉU ABERTO, ESCAVAÇÃO MANUAL, CONCRETO USINADO E LANÇADO COM BOMBA OU DIRETAMENTE DO CAMINHÃO (EXCLUSIVE BOMBEAMENTO).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</si>
  <si>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</si>
  <si>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</si>
  <si>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</si>
  <si>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</si>
  <si>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</si>
  <si>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</si>
  <si>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</si>
  <si>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</si>
  <si>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</si>
  <si>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</si>
  <si>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</si>
  <si>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</si>
  <si>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</si>
  <si>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</si>
  <si>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</si>
  <si>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</si>
  <si>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</si>
  <si>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</si>
  <si>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</si>
  <si>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</si>
  <si>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</si>
  <si>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</si>
  <si>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</si>
  <si>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</si>
  <si>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</si>
  <si>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</si>
  <si>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</si>
  <si>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</si>
  <si>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AF_05/2020_PA</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</si>
  <si>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</si>
  <si>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</si>
  <si>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</si>
  <si>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</si>
  <si>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</si>
  <si>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</si>
  <si>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</si>
  <si>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</si>
  <si>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</si>
  <si>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</si>
  <si>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</si>
  <si>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</si>
  <si>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</si>
  <si>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ESCAVAÇÃO MANUAL DE VIGA DE BORDA PARA RADIER.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</si>
  <si>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</si>
  <si>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</si>
  <si>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</si>
  <si>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</si>
  <si>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</si>
  <si>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</si>
  <si>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</si>
  <si>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</si>
  <si>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</si>
  <si>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</si>
  <si>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</si>
  <si>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</si>
  <si>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</si>
  <si>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</si>
  <si>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</si>
  <si>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</si>
  <si>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</si>
  <si>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</si>
  <si>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</si>
  <si>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</si>
  <si>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</si>
  <si>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</si>
  <si>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</si>
  <si>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</si>
  <si>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</si>
  <si>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</si>
  <si>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</si>
  <si>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</si>
  <si>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</si>
  <si>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</si>
  <si>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</si>
  <si>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</si>
  <si>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</si>
  <si>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</si>
  <si>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</si>
  <si>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</si>
  <si>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</si>
  <si>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</si>
  <si>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</si>
  <si>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</si>
  <si>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</si>
  <si>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</si>
  <si>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</si>
  <si>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</si>
  <si>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</si>
  <si>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</si>
  <si>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</si>
  <si>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</si>
  <si>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</si>
  <si>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</si>
  <si>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</si>
  <si>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</si>
  <si>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</si>
  <si>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</si>
  <si>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</si>
  <si>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</si>
  <si>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</si>
  <si>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</si>
  <si>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</si>
  <si>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</si>
  <si>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</si>
  <si>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</si>
  <si>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</si>
  <si>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</si>
  <si>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</si>
  <si>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</si>
  <si>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</si>
  <si>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</si>
  <si>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</si>
  <si>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</si>
  <si>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</si>
  <si>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</si>
  <si>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</si>
  <si>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</si>
  <si>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</si>
  <si>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</si>
  <si>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</si>
  <si>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</si>
  <si>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</si>
  <si>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</si>
  <si>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</si>
  <si>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</si>
  <si>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</si>
  <si>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</si>
  <si>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</si>
  <si>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</si>
  <si>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</si>
  <si>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</si>
  <si>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</si>
  <si>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</si>
  <si>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</si>
  <si>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</si>
  <si>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</si>
  <si>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</si>
  <si>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</si>
  <si>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</si>
  <si>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</si>
  <si>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</si>
  <si>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</si>
  <si>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</si>
  <si>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</si>
  <si>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</si>
  <si>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</si>
  <si>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</si>
  <si>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</si>
  <si>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</si>
  <si>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</si>
  <si>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</si>
  <si>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</si>
  <si>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</si>
  <si>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</si>
  <si>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</si>
  <si>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</si>
  <si>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</si>
  <si>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</si>
  <si>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</si>
  <si>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</si>
  <si>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</si>
  <si>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PÉ-DIREITO SIMPLES. AF_05/2024</t>
  </si>
  <si>
    <t>MONTAGEM E DESMONTAGEM DE FÔRMA DE PILARES CIRCULARES, PÉ-DIREITO SIMPLES, EM MADEIRA, 2 UTILIZAÇÕES. AF_05/2024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</si>
  <si>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</si>
  <si>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</si>
  <si>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</si>
  <si>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</si>
  <si>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</si>
  <si>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</si>
  <si>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</si>
  <si>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</si>
  <si>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</si>
  <si>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</si>
  <si>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</si>
  <si>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</si>
  <si>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</si>
  <si>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</si>
  <si>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</si>
  <si>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</si>
  <si>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</si>
  <si>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</si>
  <si>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</si>
  <si>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</si>
  <si>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</si>
  <si>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</si>
  <si>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</si>
  <si>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</si>
  <si>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</si>
  <si>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</si>
  <si>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</si>
  <si>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</si>
  <si>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</si>
  <si>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</si>
  <si>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</si>
  <si>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</si>
  <si>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</si>
  <si>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</si>
  <si>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</si>
  <si>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</si>
  <si>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</si>
  <si>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</si>
  <si>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</si>
  <si>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</si>
  <si>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</si>
  <si>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</si>
  <si>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</si>
  <si>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</si>
  <si>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</si>
  <si>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</si>
  <si>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</si>
  <si>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</si>
  <si>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</si>
  <si>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</si>
  <si>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</si>
  <si>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</si>
  <si>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</si>
  <si>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</si>
  <si>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</si>
  <si>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</si>
  <si>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</si>
  <si>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</si>
  <si>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</si>
  <si>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</si>
  <si>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</si>
  <si>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</si>
  <si>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</si>
  <si>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</si>
  <si>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</si>
  <si>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</si>
  <si>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</si>
  <si>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</si>
  <si>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</si>
  <si>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</si>
  <si>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</si>
  <si>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</si>
  <si>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</si>
  <si>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</si>
  <si>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</si>
  <si>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</si>
  <si>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</si>
  <si>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</si>
  <si>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</si>
  <si>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</si>
  <si>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</si>
  <si>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</si>
  <si>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</si>
  <si>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</si>
  <si>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</si>
  <si>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</si>
  <si>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</si>
  <si>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</si>
  <si>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</si>
  <si>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</si>
  <si>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</si>
  <si>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</si>
  <si>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</si>
  <si>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</si>
  <si>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</si>
  <si>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</si>
  <si>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</si>
  <si>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</si>
  <si>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</si>
  <si>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</si>
  <si>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</si>
  <si>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</si>
  <si>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</si>
  <si>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</si>
  <si>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</si>
  <si>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</si>
  <si>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</si>
  <si>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</si>
  <si>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</si>
  <si>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</si>
  <si>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</si>
  <si>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</si>
  <si>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</si>
  <si>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</si>
  <si>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</si>
  <si>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FABRICAÇÃO DE FÔRMA PARA PILARES CIRCULARES, EM CHAPA DE MADEIRA COMPENSADA RESINADA, PÉ-DIREITO DUPLO. AF_05/2024</t>
  </si>
  <si>
    <t>MONTAGEM E DESMONTAGEM DE FÔRMA DE PILARES CIRCULARES, PÉ-DIREITO DUPLO, EM MADEIRA, 2 UTILIZAÇÕES. AF_05/2024</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</si>
  <si>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</si>
  <si>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</si>
  <si>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</si>
  <si>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</si>
  <si>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</si>
  <si>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MULTIFAMILIARES, TELA Q-138. AF_12/2024_PS</t>
  </si>
  <si>
    <t>ARMAÇÃO DO SISTEMA DE PAREDES DE CONCRETO, EXECUTADA EM PAREDES DE EDIFICAÇÕES UNIFAMILIARES OU MULTIFAMILIARES, TELA Q-92. AF_12/2024_PS</t>
  </si>
  <si>
    <t>ARMAÇÃO DO SISTEMA DE PAREDES DE CONCRETO, EXECUTADA EM PAREDES DE EDIFICAÇÕES UNIFAMILIARES, TELA Q-61. AF_12/2024_PS</t>
  </si>
  <si>
    <t>ARMAÇÃO DO SISTEMA DE PAREDES DE CONCRETO, EXECUTADA COMO ARMADURA POSITIVA DE LAJES, TELA Q-138. AF_12/2024</t>
  </si>
  <si>
    <t>ARMAÇÃO DO SISTEMA DE PAREDES DE CONCRETO, EXECUTADA COMO ARMADURA NEGATIVA DE LAJES, TELA T-196. AF_12/2024</t>
  </si>
  <si>
    <t>ARMAÇÃO DO SISTEMA DE PAREDES DE CONCRETO, EXECUTADA COMO ARMADURA POSITIVA DE LAJES, TELA Q-113. AF_12/2024</t>
  </si>
  <si>
    <t>ARMAÇÃO DO SISTEMA DE PAREDES DE CONCRETO, EXECUTADA COMO ARMADURA NEGATIVA DE LAJES, TELA L-159. AF_12/2024</t>
  </si>
  <si>
    <t>ARMAÇÃO DO SISTEMA DE PAREDES DE CONCRETO, EXECUTADA EM PLATIBANDAS, TELA Q-92. AF_12/2024_PS</t>
  </si>
  <si>
    <t>ARMAÇÃO DO SISTEMA DE PAREDES DE CONCRETO, EXECUTADA COMO REFORÇO, VERGALHÃO DE 6,3 MM DE DIÂMETRO. AF_12/2024</t>
  </si>
  <si>
    <t>ARMAÇÃO DO SISTEMA DE PAREDES DE CONCRETO, EXECUTADA COMO REFORÇO, VERGALHÃO DE 8,0 MM DE DIÂMETRO. AF_12/2024</t>
  </si>
  <si>
    <t>ARMAÇÃO DO SISTEMA DE PAREDES DE CONCRETO, EXECUTADA COMO REFORÇO, VERGALHÃO DE 10,0 MM DE DIÂMETRO. AF_12/2024</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</si>
  <si>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</si>
  <si>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</si>
  <si>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</si>
  <si>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</si>
  <si>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</si>
  <si>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</si>
  <si>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</si>
  <si>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</si>
  <si>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</si>
  <si>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</si>
  <si>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</si>
  <si>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</si>
  <si>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</si>
  <si>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</si>
  <si>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</si>
  <si>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</si>
  <si>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</si>
  <si>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</si>
  <si>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</si>
  <si>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</si>
  <si>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</si>
  <si>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</si>
  <si>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</si>
  <si>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</si>
  <si>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</si>
  <si>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</si>
  <si>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</si>
  <si>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</si>
  <si>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</si>
  <si>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</si>
  <si>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</si>
  <si>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</si>
  <si>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</si>
  <si>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</si>
  <si>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</si>
  <si>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</si>
  <si>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</si>
  <si>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</si>
  <si>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</si>
  <si>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</si>
  <si>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</si>
  <si>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</si>
  <si>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</si>
  <si>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</si>
  <si>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</si>
  <si>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</si>
  <si>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DIÂMETRO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</si>
  <si>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</si>
  <si>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</si>
  <si>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</si>
  <si>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</si>
  <si>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</si>
  <si>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</si>
  <si>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</si>
  <si>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</si>
  <si>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</si>
  <si>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</si>
  <si>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</si>
  <si>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</si>
  <si>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</si>
  <si>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</si>
  <si>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</si>
  <si>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</si>
  <si>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</si>
  <si>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UTILIZANDO AÇO CA-50 DE 6,3 MM - MONTAGEM. AF_01/2024</t>
  </si>
  <si>
    <t>ARMAÇÃO DE BLOCO UTILIZANDO AÇO CA-50 DE 8 MM - MONTAGEM. AF_01/2024</t>
  </si>
  <si>
    <t>ARMAÇÃO DE BLOCO UTILIZANDO AÇO CA-50 DE 10 MM - MONTAGEM. AF_01/2024</t>
  </si>
  <si>
    <t>ARMAÇÃO DO SISTEMA DE PAREDES DE CONCRETO, EXECUTADA COMO ARMADURA POSITIVA DE LAJES, TELA Q-159. AF_12/2024</t>
  </si>
  <si>
    <t>ARMAÇÃO DO SISTEMA DE PAREDES DE CONCRETO, EXECUTADA COMO ARMADURA POSITIVA DE LAJES, TELA Q-196. AF_12/2024</t>
  </si>
  <si>
    <t>ARMAÇÃO DO SISTEMA DE PAREDES DE CONCRETO, EXECUTADA COMO REFORÇO, VERGALHÃO DE 5,0 MM DE DIÂMETRO. AF_12/2024</t>
  </si>
  <si>
    <t>ARMAÇÃO DO SISTEMA DE PAREDES DE CONCRETO, EXECUTADA COMO REFORÇO, VERGALHÃO DE 12,5 MM DE DIÂMETRO. AF_12/2024</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</si>
  <si>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</si>
  <si>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</si>
  <si>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</si>
  <si>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</si>
  <si>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</si>
  <si>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</si>
  <si>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</si>
  <si>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</si>
  <si>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</si>
  <si>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</si>
  <si>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</si>
  <si>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</si>
  <si>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</si>
  <si>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</si>
  <si>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</si>
  <si>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</si>
  <si>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</si>
  <si>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</si>
  <si>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</si>
  <si>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</si>
  <si>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ARMAÇÃO DO SISTEMA DE PAREDES DE CONCRETO, EXECUTADA EM PAREDES DE EDIFICAÇÕES MULTIFAMILIARES, TELA Q-283. AF_12/2024_PS</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</si>
  <si>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</si>
  <si>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</si>
  <si>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</si>
  <si>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</si>
  <si>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</si>
  <si>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</si>
  <si>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</si>
  <si>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</si>
  <si>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</si>
  <si>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</si>
  <si>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</si>
  <si>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</si>
  <si>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</si>
  <si>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</si>
  <si>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</si>
  <si>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</si>
  <si>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</si>
  <si>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</si>
  <si>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</si>
  <si>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</si>
  <si>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</si>
  <si>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</si>
  <si>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</si>
  <si>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</si>
  <si>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</si>
  <si>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</si>
  <si>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</si>
  <si>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</si>
  <si>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</si>
  <si>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EDIFICAÇÕES (PAREDES E LAJES) FEITAS COM SISTEMA DE FÔRMAS MANUSEÁVEIS, COM CONCRETO USINADO AUTOADENSÁVEL FCK 25 MPA - LANÇAMENTO E ACABAMENTO. AF_09/2024</t>
  </si>
  <si>
    <t>CONCRETAGEM DE LAJES EM EDIFICAÇÕES UNIFAMILIARES FEITAS COM SISTEMA DE FÔRMAS MANUSEÁVEIS, COM CONCRETO USINADO BOMBEÁVEL FCK 25 MPA - LANÇAMENTO, ADENSAMENTO E ACABAMENTO. AF_09/2024</t>
  </si>
  <si>
    <t>CONCRETAGEM DE PAREDES EM EDIFICAÇÕES UNIFAMILIARES FEITAS COM SISTEMA DE FÔRMAS MANUSEÁVEIS, COM CONCRETO USINADO BOMBEÁVEL FCK 25 MPA - LANÇAMENTO, ADENSAMENTO E ACABAMENTO. AF_09/2024</t>
  </si>
  <si>
    <t>CONCRETAGEM DE PLATIBANDA EM EDIFICAÇÕES UNIFAMILIARES FEITAS COM SISTEMA DE FÔRMAS MANUSEÁVEIS, COM CONCRETO USINADO BOMBEÁVEL FCK 25 MPA - LANÇAMENTO, ADENSAMENTO E ACABAMENTO. AF_09/2024</t>
  </si>
  <si>
    <t>CONCRETAGEM DE LAJES EM EDIFICAÇÕES MULTIFAMILIARES FEITAS COM SISTEMA DE FÔRMAS MANUSEÁVEIS, COM CONCRETO USINADO BOMBEÁVEL FCK 25 MPA - LANÇAMENTO, ADENSAMENTO E ACABAMENTO. AF_09/2024</t>
  </si>
  <si>
    <t>CONCRETAGEM DE PAREDES EM EDIFICAÇÕES MULTIFAMILIARES FEITAS COM SISTEMA DE FÔRMAS MANUSEÁVEIS, COM CONCRETO USINADO BOMBEÁVEL FCK 25 MPA - LANÇAMENTO, ADENSAMENTO E ACABAMENTO. AF_09/2024</t>
  </si>
  <si>
    <t>CONCRETAGEM DE PLATIBANDA EM EDIFICAÇÕES MULTIFAMILIARES FEITAS COM SISTEMA DE FÔRMAS MANUSEÁVEIS, COM CONCRETO USINADO BOMBEÁVEL FCK 25 MPA - LANÇAMENTO, ADENSAMENTO E ACABAMENTO. AF_09/2024</t>
  </si>
  <si>
    <t>CONCRETAGEM DE PLATIBANDA EM EDIFICAÇÕES UNIFAMILIARES FEITAS COM SISTEMA DE FÔRMAS MANUSEÁVEIS, COM CONCRETO USINADO AUTOADENSÁVEL FCK 25 MPA - LANÇAMENTO E ACABAMENTO. AF_09/2024</t>
  </si>
  <si>
    <t>CONCRETAGEM DE PLATIBANDA EM EDIFICAÇÕES MULTIFAMILIARES FEITAS COM SISTEMA DE FÔRMAS MANUSEÁVEIS, COM CONCRETO USINADO AUTOADENSÁVEL FCK 25 MPA - LANÇAMENTO E ACABAMENTO. AF_09/2024</t>
  </si>
  <si>
    <t>CONCRETAGEM DE EDIFICAÇÕES (PAREDES E LAJES) FEITAS COM SISTEMA DE FÔRMAS MANUSEÁVEIS, COM CONCRETO USINADO BOMBEÁVEL FCK 25 MPA - LANÇAMENTO, ADENSAMENTO E ACABAMENTO. AF_09/2024</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</si>
  <si>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</si>
  <si>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</si>
  <si>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</si>
  <si>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</si>
  <si>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</si>
  <si>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</si>
  <si>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</si>
  <si>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</si>
  <si>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</si>
  <si>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</si>
  <si>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</si>
  <si>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</si>
  <si>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</si>
  <si>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</si>
  <si>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</si>
  <si>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COM CONCRETO USINADO BOMBEÁVEL, FCK 25 MPA - LANÇAMENTO, ADENSAMENTO E ACABAMENTO. AF_09/2024</t>
  </si>
  <si>
    <t>CONCRETAGEM DE ESCADAS EM EDIFICAÇÕES MULTIFAMILIARES FEITAS COM SISTEMA DE FÔRMAS MANUSEÁVEIS COM CONCRETO USINADO AUTOADENSÁVEL, FCK 25 MPA - LANÇAMENTO E ACABAMENTO. AF_09/2024</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</si>
  <si>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</si>
  <si>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</si>
  <si>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AF_02/2022_PS</t>
  </si>
  <si>
    <t>LANÇAMENTO COM USO DE BOMBA, ADENSAMENTO E ACABAMENTO DE CONCRETO EM ESTRUTURAS. AF_02/2022</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</si>
  <si>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</si>
  <si>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</si>
  <si>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</si>
  <si>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</si>
  <si>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</si>
  <si>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</si>
  <si>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</si>
  <si>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</si>
  <si>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</si>
  <si>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</si>
  <si>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</si>
  <si>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</si>
  <si>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</si>
  <si>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CONCRETAGEM DE PILARES, FCK=25 MPA, COM USO DE JERICAS EM ELEVADOR DE CABO - LANÇAMENTO, ADENSAMENTO E ACABAMENTO. AF_02/2022</t>
  </si>
  <si>
    <t>CONCRETAGEM DE PILARES, FCK=25 MPA, COM USO DE JERICAS EM CREMALHEIRA - LANÇAMENTO, ADENSAMENTO E ACABAMENTO. AF_02/2022</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</si>
  <si>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</si>
  <si>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</si>
  <si>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</si>
  <si>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</si>
  <si>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</si>
  <si>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</si>
  <si>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</si>
  <si>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</si>
  <si>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</si>
  <si>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</si>
  <si>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VERGA PRÉ-MOLDADA COM ATÉ 1,5 M DE VÃO, ESPESSURA DE *20* CM. AF_03/2024</t>
  </si>
  <si>
    <t>VERGA MOLDADA IN LOCO EM CONCRETO, ESPESSURA DE *20* CM. AF_03/2024</t>
  </si>
  <si>
    <t>VERGA MOLDADA IN LOCO COM UTILIZAÇÃO DE BLOCOS CANALETA, ESPESSURA DE *20* CM. AF_03/2024</t>
  </si>
  <si>
    <t>CONTRAVERGA PRÉ-MOLDADA, ESPESSURA DE *20* CM. AF_03/2024</t>
  </si>
  <si>
    <t>CONTRAVERGA MOLDADA IN LOCO EM CONCRETO, ESPESSURA DE *20* CM. AF_03/2024</t>
  </si>
  <si>
    <t>CONTRAVERGA MOLDADA IN LOCO COM UTILIZAÇÃO DE BLOCOS CANALETA, ESPESSURA DE *20* CM. AF_03/2024</t>
  </si>
  <si>
    <t>FIXAÇÃO (ENCUNHAMENTO) DE ALVENARIA DE VEDAÇÃO COM ARGAMASSA APLICADA COM BISNAGA. AF_03/2024</t>
  </si>
  <si>
    <t>FIXAÇÃO (ENCUNHAMENTO) DE ALVENARIA DE VEDAÇÃO COM TIJOLO MACIÇO. AF_03/2024</t>
  </si>
  <si>
    <t>FIXAÇÃO (ENCUNHAMENTO) DE ALVENARIA DE VEDAÇÃO COM ESPUMA DE POLIURETANO EXPANSIVA. AF_03/2024</t>
  </si>
  <si>
    <t>CINTA DE AMARRAÇÃO DE ALVENARIA MOLDADA IN LOCO COM UTILIZAÇÃO DE BLOCOS CANALETA, ESPESSURA DE *20* CM. AF_03/2024</t>
  </si>
  <si>
    <t>VERGA PRÉ-MOLDADA COM ATÉ 1,5 M DE VÃO, ESPESSURA DE *15* CM. AF_03/2024</t>
  </si>
  <si>
    <t>VERGA PRÉ-MOLDADA COM ATÉ 1,5 M DE VÃO, ESPESSURA DE *10* CM. AF_03/2024</t>
  </si>
  <si>
    <t>VERGA MOLDADA IN LOCO EM CONCRETO, ESPESSURA DE *15* CM. AF_03/2024</t>
  </si>
  <si>
    <t>VERGA MOLDADA IN LOCO EM CONCRETO, ESPESSURA DE *10* CM. AF_03/2024</t>
  </si>
  <si>
    <t>VERGA MOLDADA IN LOCO COM UTILIZAÇÃO DE BLOCOS CANALETA, ESPESSURA DE *15* CM. AF_03/2024</t>
  </si>
  <si>
    <t>VERGA MOLDADA IN LOCO COM UTILIZAÇÃO DE BLOCOS CANALETA, ESPESSURA DE *10* CM. AF_03/2024</t>
  </si>
  <si>
    <t>CONTRAVERGA PRÉ-MOLDADA, ESPESSURA DE *15* CM. AF_03/2024</t>
  </si>
  <si>
    <t>CONTRAVERGA PRÉ-MOLDADA, ESPESSURA DE *10* CM. AF_03/2024</t>
  </si>
  <si>
    <t>CONTRAVERGA MOLDADA IN LOCO EM CONCRETO, ESPESSURA DE *15* CM. AF_03/2024</t>
  </si>
  <si>
    <t>CONTRAVERGA MOLDADA IN LOCO EM CONCRETO, ESPESSURA DE *10* CM. AF_03/2024</t>
  </si>
  <si>
    <t>CONTRAVERGA MOLDADA IN LOCO COM UTILIZAÇÃO DE BLOCOS CANALETA, ESPESSURA DE *15* CM. AF_03/2024</t>
  </si>
  <si>
    <t>CONTRAVERGA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</si>
  <si>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</si>
  <si>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*10* CM. AF_03/2024</t>
  </si>
  <si>
    <t>VERGA PRÉ-FABRICADA COM ATÉ 1,5 M DE VÃO, ESPESSURA DE *20* CM. AF_03/2024</t>
  </si>
  <si>
    <t>VERGA PRÉ-FABRICADA COM ATÉ 1,5 M DE VÃO, ESPESSURA DE *15* CM. AF_03/2024</t>
  </si>
  <si>
    <t>VERGA PRÉ-FABRICADA COM ATÉ 1,5 M DE VÃO, ESPESSURA DE *10* CM. AF_03/2024</t>
  </si>
  <si>
    <t>CONTRAVERGA PRÉ-FABRICADA, ESPESSURA DE *20* CM. AF_03/2024</t>
  </si>
  <si>
    <t>CONTRAVERGA PRÉ-FABRICADA, ESPESSURA DE *15* CM. AF_03/2024</t>
  </si>
  <si>
    <t>CONTRAVERGA PRÉ-FABRICADA, ESPESSURA DE *10* CM. AF_03/2024</t>
  </si>
  <si>
    <t>PEÇA RETANGULAR PRÉ-MOLDADA, VOLUME DE CONCRETO DE ATÉ 10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</si>
  <si>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</si>
  <si>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</si>
  <si>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</si>
  <si>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30 A 70 LITROS, TAXA DE AÇO APROXIMADA DE 70KG/M³. AF_03/2024</t>
  </si>
  <si>
    <t>PEÇA CIRCULAR PRÉ-MOLDADA, VOLUME DE CONCRETO DE 10 A 30 LITROS, TAXA DE FIBRA DE POLIPROPILENO APROXIMADA DE 6 KG/M³. AF_03/2024_PS</t>
  </si>
  <si>
    <t>PEÇA CIRCULAR PRÉ-MOLDADA, VOLUME DE CONCRETO DE 30 A 100 LITROS, TAXA DE AÇO APROXIMADA DE 30KG/M³. AF_03/2024</t>
  </si>
  <si>
    <t>PEÇA CIRCULAR PRÉ-MOLDADA, VOLUME DE CONCRETO ACIMA DE 100 LITROS, TAXA DE AÇO APROXIMADA DE 30KG/M³. AF_03/2024</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</si>
  <si>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</si>
  <si>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</si>
  <si>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</si>
  <si>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</si>
  <si>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</si>
  <si>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</si>
  <si>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</si>
  <si>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</si>
  <si>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</si>
  <si>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</si>
  <si>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</si>
  <si>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</si>
  <si>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CONTENÇÃO EM CORTINA COM ESTACAS SECANTES COM 40 CM DE DIÂMETRO E PROFUNDIDADE MENOR OU IGUAL A 10 M. AF_06/2018</t>
  </si>
  <si>
    <t>CONTENÇÃO EM CORTINA COM ESTACAS SECANTES COM 40 CM DE DIÂMETRO E PROFUNDIDADE MAIOR QUE 10 M E MENOR OU IGUAL A 15 M. AF_06/2018</t>
  </si>
  <si>
    <t>CONTENÇÃO EM CORTINA COM ESTACAS SECANTES COM 40 CM DE DIÂMETRO E PROFUNDIDADE MAIOR QUE 15 M. AF_06/2018</t>
  </si>
  <si>
    <t>CONTENÇÃO EM CORTINA COM ESTACAS SECANTES COM 50 CM DE DIÂMETRO E PROFUNDIDADE MENOR OU IGUAL A 10 M. AF_06/2018</t>
  </si>
  <si>
    <t>CONTENÇÃO EM CORTINA COM ESTACAS SECANTES COM 50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</si>
  <si>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</si>
  <si>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</si>
  <si>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</si>
  <si>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</si>
  <si>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</si>
  <si>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</si>
  <si>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</si>
  <si>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</si>
  <si>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</si>
  <si>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</si>
  <si>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</si>
  <si>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</si>
  <si>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</si>
  <si>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</si>
  <si>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</si>
  <si>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</si>
  <si>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</si>
  <si>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</si>
  <si>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</si>
  <si>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</si>
  <si>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</si>
  <si>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</si>
  <si>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</si>
  <si>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</si>
  <si>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</si>
  <si>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</si>
  <si>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</si>
  <si>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</si>
  <si>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</si>
  <si>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</si>
  <si>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</si>
  <si>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</si>
  <si>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</si>
  <si>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</si>
  <si>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</si>
  <si>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</si>
  <si>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</si>
  <si>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</si>
  <si>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</si>
  <si>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</si>
  <si>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</si>
  <si>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</si>
  <si>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VIGA DE MADEIRA SERRADA, PINUS OU EQUIVALENTE DA REGIÃO, SEÇÃO RETANGULAR 7,5 X 10 CM. AF_03/2024</t>
  </si>
  <si>
    <t>PILAR DE MADEIRA ROLIÇA, EUCALIPTO OU EQUIVALENTE DA REGIÃO, FIXADO COM VERGALHÃO, DIÂMETRO DE 12 A 15 CM, APOIO ARTICULADO, COMPRIMENTO DE 3 M. AF_03/2024</t>
  </si>
  <si>
    <t>VIGA DE MADEIRA SERRADA, PINUS OU EQUIVALENTE DA REGIÃO, SEÇÃO RETANGULAR 7,5 X 15 CM. AF_03/2024</t>
  </si>
  <si>
    <t>PILAR DE MADEIRA ROLIÇA, EUCALIPTO OU EQUIVALENTE DA REGIÃO, FIXADO COM VERGALHÃO, DIÂMETRO DE 12 A 15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</si>
  <si>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</si>
  <si>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</si>
  <si>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</si>
  <si>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</si>
  <si>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</si>
  <si>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</si>
  <si>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</si>
  <si>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</si>
  <si>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</si>
  <si>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</si>
  <si>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</si>
  <si>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</si>
  <si>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</si>
  <si>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</si>
  <si>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</si>
  <si>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8 X 16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</si>
  <si>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</si>
  <si>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</si>
  <si>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</si>
  <si>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APARELHADA, SEÇÃO RETANGULAR 8 X 30 CM. AF_03/2024</t>
  </si>
  <si>
    <t>PISO DE MADEIRA, SOBRE VIGOTAS DE MADEIRA SEÇÃO 7,5 X 15 CM. AF_03/2024</t>
  </si>
  <si>
    <t>VIGA DE MADEIRA SERRADA, MAÇARANDUBA OU EQUIVALENTE DA REGIÃO, APARELHADA, SEÇÃO RETANGULAR 7,5 X 23 CM. AF_03/2024</t>
  </si>
  <si>
    <t>VIGA DE MADEIRA SERRADA, MAÇARANDUBA OU EQUIVALENTE DA REGIÃO, NÃO APARELHADA, SEÇÃO RETANGULAR 7,5 X 23 CM. AF_03/2024</t>
  </si>
  <si>
    <t>VIGA DE MADEIRA SERRADA, MAÇARANDUBA OU EQUIVALENTE DA REGIÃO, NÃO APARELHADA, SEÇÃO RETANGULAR 8 X 30 CM.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</si>
  <si>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</si>
  <si>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</si>
  <si>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</si>
  <si>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</si>
  <si>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</si>
  <si>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</si>
  <si>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IMPERMEABILIZAÇÃO DE SUPERFÍCIE COM ARGAMASSA DE CIMENTO E AREIA, COM ADITIVO IMPERMEABILIZANTE, E = 1,5CM. AF_09/2023</t>
  </si>
  <si>
    <t>IMPERMEABILIZAÇÃO DE SUPERFÍCIE COM ARGAMASSA POLIMÉRICA / MEMBRANA ACRÍLICA, 3 DEMÃOS. AF_09/2023</t>
  </si>
  <si>
    <t>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</si>
  <si>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</si>
  <si>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</si>
  <si>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</si>
  <si>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</si>
  <si>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</si>
  <si>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</si>
  <si>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</si>
  <si>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</si>
  <si>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</si>
  <si>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</si>
  <si>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</si>
  <si>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</si>
  <si>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</si>
  <si>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</si>
  <si>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</si>
  <si>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</si>
  <si>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</si>
  <si>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</si>
  <si>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PVC, DN 20 MM (1/2"), PARA CIRCUITOS TERMINAIS, INSTALADO EM FORRO - FORNECIMENTO E INSTALAÇÃO. AF_03/2023_PA</t>
  </si>
  <si>
    <t>ELETRODUTO FLEXÍVEL CORRUGADO REFORÇADO, PVC, DN 20 MM (1/2"), PARA CIRCUITOS TERMINAIS, INSTALADO EM FORRO - FORNECIMENTO E INSTALAÇÃO. AF_03/2023_PA</t>
  </si>
  <si>
    <t>ELETRODUTO FLEXÍVEL CORRUGADO, PVC, DN 25 MM (3/4"), PARA CIRCUITOS TERMINAIS, INSTALADO EM FORRO - FORNECIMENTO E INSTALAÇÃO. AF_03/2023_PA</t>
  </si>
  <si>
    <t>ELETRODUTO FLEXÍVEL CORRUGADO REFORÇADO, PVC, DN 25 MM (3/4"), PARA CIRCUITOS TERMINAIS, INSTALADO EM FORRO - FORNECIMENTO E INSTALAÇÃO. AF_03/2023_PA</t>
  </si>
  <si>
    <t>ELETRODUTO FLEXÍVEL CORRUGADO, PVC, DN 32 MM (1"), PARA CIRCUITOS TERMINAIS, INSTALADO EM FORRO - FORNECIMENTO E INSTALAÇÃO. AF_03/2023_PA</t>
  </si>
  <si>
    <t>ELETRODUTO FLEXÍVEL CORRUGADO REFORÇADO, PVC, DN 32 MM (1"), PARA CIRCUITOS TERMINAIS, INSTALADO EM FORRO - FORNECIMENTO E INSTALAÇÃO. AF_03/2023_PA</t>
  </si>
  <si>
    <t>ELETRODUTO FLEXÍVEL LISO, PEAD, DN 32 MM (1"), PARA CIRCUITOS TERMINAIS, INSTALADO EM FORRO - FORNECIMENTO E INSTALAÇÃO. AF_03/2023_PA</t>
  </si>
  <si>
    <t>ELETRODUTO FLEXÍVEL CORRUGADO, PEAD, DN 40 MM (1 1/4"), PARA CIRCUITOS TERMINAIS, INSTALADO EM FORRO - FORNECIMENTO E INSTALAÇÃO. AF_03/2023_PA</t>
  </si>
  <si>
    <t>ELETRODUTO FLEXÍVEL LISO, PEAD, DN 40 MM (1 1/4"), PARA CIRCUITOS TERMINAIS, INSTALADO EM FORRO - FORNECIMENTO E INSTALAÇÃO. AF_03/2023_PA</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</si>
  <si>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</si>
  <si>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</si>
  <si>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</si>
  <si>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</si>
  <si>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</si>
  <si>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</si>
  <si>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</si>
  <si>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</si>
  <si>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</si>
  <si>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</si>
  <si>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</si>
  <si>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</si>
  <si>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</si>
  <si>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</si>
  <si>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</si>
  <si>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</si>
  <si>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</si>
  <si>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</si>
  <si>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</si>
  <si>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</si>
  <si>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</si>
  <si>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</si>
  <si>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</si>
  <si>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</si>
  <si>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</si>
  <si>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</si>
  <si>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</si>
  <si>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</si>
  <si>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</si>
  <si>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</si>
  <si>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</si>
  <si>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</si>
  <si>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RÍGIDO SOLDÁVEL, PVC, DN 20 MM (1/2"), APARENTE - FORNECIMENTO E INSTALAÇÃO. AF_10/2022_PA</t>
  </si>
  <si>
    <t>ELETRODUTO RÍGIDO SOLDÁVEL, PVC, DN 25 MM (3/4"), APARENTE - FORNECIMENTO E INSTALAÇÃO. AF_10/2022_PA</t>
  </si>
  <si>
    <t>ELETRODUTO RÍGIDO SOLDÁVEL, PVC, DN 32 MM (1"), APARENTE - FORNECIMENTO E INSTALAÇÃO. AF_10/2022_PA</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</si>
  <si>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</si>
  <si>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</si>
  <si>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</si>
  <si>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</si>
  <si>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</si>
  <si>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</si>
  <si>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</si>
  <si>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</si>
  <si>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</si>
  <si>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</si>
  <si>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</si>
  <si>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</si>
  <si>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</si>
  <si>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</si>
  <si>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</si>
  <si>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</si>
  <si>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</si>
  <si>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</si>
  <si>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</si>
  <si>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</si>
  <si>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</si>
  <si>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</si>
  <si>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</si>
  <si>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</si>
  <si>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</si>
  <si>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</si>
  <si>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</si>
  <si>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</si>
  <si>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</si>
  <si>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</si>
  <si>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</si>
  <si>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</si>
  <si>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</si>
  <si>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</si>
  <si>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</si>
  <si>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</si>
  <si>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</si>
  <si>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</si>
  <si>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</si>
  <si>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</si>
  <si>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</si>
  <si>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</si>
  <si>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</si>
  <si>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</si>
  <si>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</si>
  <si>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</si>
  <si>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</si>
  <si>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</si>
  <si>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</si>
  <si>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</si>
  <si>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</si>
  <si>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</si>
  <si>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</si>
  <si>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</si>
  <si>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</si>
  <si>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</si>
  <si>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</si>
  <si>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</si>
  <si>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</si>
  <si>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</si>
  <si>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</si>
  <si>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</si>
  <si>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</si>
  <si>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</si>
  <si>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</si>
  <si>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</si>
  <si>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</si>
  <si>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</si>
  <si>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</si>
  <si>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</si>
  <si>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</si>
  <si>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</si>
  <si>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</si>
  <si>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</si>
  <si>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</si>
  <si>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</si>
  <si>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</si>
  <si>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</si>
  <si>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</si>
  <si>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</si>
  <si>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</si>
  <si>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</si>
  <si>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</si>
  <si>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</si>
  <si>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</si>
  <si>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</si>
  <si>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</si>
  <si>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</si>
  <si>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</si>
  <si>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</si>
  <si>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</si>
  <si>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</si>
  <si>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</si>
  <si>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</si>
  <si>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</si>
  <si>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</si>
  <si>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</si>
  <si>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</si>
  <si>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</si>
  <si>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</si>
  <si>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</si>
  <si>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</si>
  <si>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</si>
  <si>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</si>
  <si>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</si>
  <si>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</si>
  <si>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</si>
  <si>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</si>
  <si>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</si>
  <si>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</si>
  <si>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</si>
  <si>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</si>
  <si>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</si>
  <si>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</si>
  <si>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</si>
  <si>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</si>
  <si>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</si>
  <si>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</si>
  <si>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</si>
  <si>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</si>
  <si>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</si>
  <si>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</si>
  <si>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</si>
  <si>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</si>
  <si>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</si>
  <si>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</si>
  <si>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</si>
  <si>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</si>
  <si>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</si>
  <si>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</si>
  <si>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</si>
  <si>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</si>
  <si>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</si>
  <si>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</si>
  <si>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</si>
  <si>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</si>
  <si>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</si>
  <si>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</si>
  <si>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</si>
  <si>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</si>
  <si>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</si>
  <si>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</si>
  <si>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</si>
  <si>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</si>
  <si>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</si>
  <si>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</si>
  <si>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</si>
  <si>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</si>
  <si>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</si>
  <si>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</si>
  <si>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</si>
  <si>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</si>
  <si>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</si>
  <si>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</si>
  <si>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</si>
  <si>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</si>
  <si>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</si>
  <si>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</si>
  <si>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</si>
  <si>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</si>
  <si>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</si>
  <si>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25A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</si>
  <si>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</si>
  <si>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</si>
  <si>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</si>
  <si>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</si>
  <si>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40A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</si>
  <si>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</si>
  <si>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</si>
  <si>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</si>
  <si>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</si>
  <si>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</si>
  <si>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</si>
  <si>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</si>
  <si>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</si>
  <si>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</si>
  <si>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</si>
  <si>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</si>
  <si>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</si>
  <si>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</si>
  <si>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</si>
  <si>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</si>
  <si>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</si>
  <si>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</si>
  <si>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</si>
  <si>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</si>
  <si>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</si>
  <si>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</si>
  <si>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</si>
  <si>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</si>
  <si>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</si>
  <si>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</si>
  <si>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</si>
  <si>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</si>
  <si>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</si>
  <si>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</si>
  <si>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</si>
  <si>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</si>
  <si>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</si>
  <si>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</si>
  <si>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</si>
  <si>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</si>
  <si>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</si>
  <si>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</si>
  <si>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</si>
  <si>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</si>
  <si>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</si>
  <si>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</si>
  <si>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</si>
  <si>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</si>
  <si>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</si>
  <si>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</si>
  <si>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</si>
  <si>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</si>
  <si>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</si>
  <si>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</si>
  <si>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</si>
  <si>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</si>
  <si>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</si>
  <si>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</si>
  <si>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</si>
  <si>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</si>
  <si>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</si>
  <si>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</si>
  <si>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</si>
  <si>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</si>
  <si>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</si>
  <si>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</si>
  <si>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</si>
  <si>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</si>
  <si>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</si>
  <si>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</si>
  <si>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</si>
  <si>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</si>
  <si>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</si>
  <si>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</si>
  <si>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</si>
  <si>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</si>
  <si>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</si>
  <si>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</si>
  <si>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</si>
  <si>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</si>
  <si>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</si>
  <si>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</si>
  <si>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</si>
  <si>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</si>
  <si>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</si>
  <si>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</si>
  <si>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</si>
  <si>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</si>
  <si>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</si>
  <si>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</si>
  <si>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</si>
  <si>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</si>
  <si>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</si>
  <si>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</si>
  <si>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</si>
  <si>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</si>
  <si>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</si>
  <si>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</si>
  <si>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</si>
  <si>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</si>
  <si>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</si>
  <si>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</si>
  <si>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</si>
  <si>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</si>
  <si>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</si>
  <si>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</si>
  <si>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</si>
  <si>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</si>
  <si>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</si>
  <si>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</si>
  <si>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</si>
  <si>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</si>
  <si>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</si>
  <si>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</si>
  <si>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</si>
  <si>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</si>
  <si>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</si>
  <si>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</si>
  <si>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</si>
  <si>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</si>
  <si>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</si>
  <si>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</si>
  <si>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</si>
  <si>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SENSOR DE PRESENÇA COM FOTOCÉLULA, FIXAÇÃO EM PAREDE - FORNECIMENTO E INSTALAÇÃO. AF_09/2024</t>
  </si>
  <si>
    <t>SENSOR DE PRESENÇA SEM FOTOCÉLULA, FIXAÇÃO EM PAREDE - FORNECIMENTO E INSTALAÇÃO. AF_09/2024</t>
  </si>
  <si>
    <t>SENSOR DE PRESENÇA COM FOTOCÉLULA, FIXAÇÃO EM TETO - FORNECIMENTO E INSTALAÇÃO. AF_09/2024</t>
  </si>
  <si>
    <t>SENSOR DE PRESENÇA SEM FOTOCÉLULA, FIXAÇÃO EM TETO - FORNECIMENTO E INSTALAÇÃO. AF_09/2024</t>
  </si>
  <si>
    <t>LUMINÁRIA DE EMERGÊNCIA, COM 30 LÂMPADAS LED DE 2 W, SEM REATOR - FORNECIMENTO E INSTALAÇÃO. AF_09/2024</t>
  </si>
  <si>
    <t>LÂMPADA COMPACTA DE LED 6 W, BASE E27 - FORNECIMENTO E INSTALAÇÃO. AF_09/2024</t>
  </si>
  <si>
    <t>LÂMPADA COMPACTA DE LED 10 W, BASE E27 - FORNECIMENTO E INSTALAÇÃO. AF_09/2024</t>
  </si>
  <si>
    <t>LÂMPADA TUBULAR LED DE 9/10 W, COM SOQUETE, BASE G13 - FORNECIMENTO E INSTALAÇÃO. AF_09/2024_PS</t>
  </si>
  <si>
    <t>LÂMPADA TUBULAR LED DE 18/20 W, COM SOQUETE, BASE G13 - FORNECIMENTO E INSTALAÇÃO. AF_09/2024_PS</t>
  </si>
  <si>
    <t>LUMINÁRIA TIPO PLAFON CIRCULAR, DE SOBREPOR, COM LED DE 12/13 W - FORNECIMENTO E INSTALAÇÃO. AF_09/2024</t>
  </si>
  <si>
    <t>LÂMPADA TUBULAR LED 9/10W SEM SOQUETE - FORNECIMENTO E INSTALAÇÃO. AF_09/2024</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</si>
  <si>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</si>
  <si>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</si>
  <si>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</si>
  <si>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</si>
  <si>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</si>
  <si>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</si>
  <si>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</si>
  <si>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</si>
  <si>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</si>
  <si>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</si>
  <si>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</si>
  <si>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</si>
  <si>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</si>
  <si>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</si>
  <si>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</si>
  <si>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</si>
  <si>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</si>
  <si>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</si>
  <si>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</si>
  <si>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</si>
  <si>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</si>
  <si>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</si>
  <si>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</si>
  <si>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</si>
  <si>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</si>
  <si>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</si>
  <si>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</si>
  <si>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</si>
  <si>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</si>
  <si>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</si>
  <si>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</si>
  <si>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</si>
  <si>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</si>
  <si>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</si>
  <si>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</si>
  <si>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</si>
  <si>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</si>
  <si>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</si>
  <si>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</si>
  <si>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</si>
  <si>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</si>
  <si>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</si>
  <si>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</si>
  <si>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</si>
  <si>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</si>
  <si>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</si>
  <si>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</si>
  <si>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</si>
  <si>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</si>
  <si>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</si>
  <si>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</si>
  <si>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</si>
  <si>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</si>
  <si>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</si>
  <si>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</si>
  <si>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</si>
  <si>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</si>
  <si>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</si>
  <si>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</si>
  <si>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</si>
  <si>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</si>
  <si>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</si>
  <si>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</si>
  <si>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</si>
  <si>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</si>
  <si>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</si>
  <si>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</si>
  <si>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</si>
  <si>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</si>
  <si>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</si>
  <si>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</si>
  <si>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</si>
  <si>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SUBSTITUIÇÃO DE REATOR PARA ILUMINAÇÃO PÚBLICA (NÃO INCLUI FORNECIMENTO).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</si>
  <si>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</si>
  <si>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</si>
  <si>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</si>
  <si>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</si>
  <si>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SUBSTITUIÇÃO DE LÂMPADA PARA ILUMINAÇÃO PÚBLICA (NÃO INCLUI FORNECIMENTO).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</si>
  <si>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</si>
  <si>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</si>
  <si>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</si>
  <si>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</si>
  <si>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</si>
  <si>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</si>
  <si>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</si>
  <si>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</si>
  <si>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</si>
  <si>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</si>
  <si>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</si>
  <si>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</si>
  <si>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</si>
  <si>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</si>
  <si>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</si>
  <si>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</si>
  <si>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</si>
  <si>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</si>
  <si>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</si>
  <si>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</si>
  <si>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</si>
  <si>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</si>
  <si>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</si>
  <si>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</si>
  <si>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</si>
  <si>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</si>
  <si>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</si>
  <si>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</si>
  <si>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</si>
  <si>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</si>
  <si>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</si>
  <si>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</si>
  <si>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</si>
  <si>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</si>
  <si>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</si>
  <si>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</si>
  <si>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</si>
  <si>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</si>
  <si>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</si>
  <si>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</si>
  <si>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</si>
  <si>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</si>
  <si>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</si>
  <si>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</si>
  <si>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</si>
  <si>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</si>
  <si>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</si>
  <si>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</si>
  <si>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</si>
  <si>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</si>
  <si>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</si>
  <si>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</si>
  <si>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</si>
  <si>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</si>
  <si>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</si>
  <si>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</si>
  <si>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</si>
  <si>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</si>
  <si>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LUMINÁRIA ARANDELA TIPO MEIA LUA, DE SOBREPOR, COM 1 LÂMPADA LED DE 6 W, SEM REATOR - FORNECIMENTO E INSTALAÇÃO. AF_09/2024</t>
  </si>
  <si>
    <t>LUMINÁRIA ARANDELA TIPO TARTARUGA, DE SOBREPOR, COM 1 LÂMPADA LED DE 6 W, SEM REATOR - FORNECIMENTO E INSTALAÇÃO. AF_09/2024</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</si>
  <si>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</si>
  <si>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</si>
  <si>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</si>
  <si>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</si>
  <si>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</si>
  <si>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</si>
  <si>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</si>
  <si>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</si>
  <si>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</si>
  <si>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</si>
  <si>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</si>
  <si>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</si>
  <si>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</si>
  <si>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</si>
  <si>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</si>
  <si>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</si>
  <si>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</si>
  <si>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</si>
  <si>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</si>
  <si>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</si>
  <si>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</si>
  <si>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</si>
  <si>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</si>
  <si>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</si>
  <si>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</si>
  <si>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</si>
  <si>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</si>
  <si>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</si>
  <si>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</si>
  <si>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</si>
  <si>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</si>
  <si>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</si>
  <si>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</si>
  <si>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</si>
  <si>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</si>
  <si>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</si>
  <si>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</si>
  <si>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</si>
  <si>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</si>
  <si>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</si>
  <si>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</si>
  <si>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</si>
  <si>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</si>
  <si>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</si>
  <si>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</si>
  <si>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</si>
  <si>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</si>
  <si>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</si>
  <si>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</si>
  <si>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</si>
  <si>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</si>
  <si>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</si>
  <si>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</si>
  <si>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</si>
  <si>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</si>
  <si>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</si>
  <si>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</si>
  <si>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</si>
  <si>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</si>
  <si>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</si>
  <si>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</si>
  <si>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</si>
  <si>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</si>
  <si>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</si>
  <si>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</si>
  <si>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</si>
  <si>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</si>
  <si>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</si>
  <si>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</si>
  <si>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</si>
  <si>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</si>
  <si>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</si>
  <si>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</si>
  <si>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</si>
  <si>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</si>
  <si>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</si>
  <si>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</si>
  <si>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</si>
  <si>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</si>
  <si>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</si>
  <si>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</si>
  <si>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</si>
  <si>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</si>
  <si>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</si>
  <si>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</si>
  <si>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</si>
  <si>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</si>
  <si>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</si>
  <si>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</si>
  <si>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</si>
  <si>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</si>
  <si>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</si>
  <si>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</si>
  <si>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</si>
  <si>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</si>
  <si>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</si>
  <si>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</si>
  <si>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</si>
  <si>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</si>
  <si>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</si>
  <si>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</si>
  <si>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</si>
  <si>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</si>
  <si>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</si>
  <si>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</si>
  <si>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</si>
  <si>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</si>
  <si>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</si>
  <si>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</si>
  <si>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</si>
  <si>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AF_03/2024</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</si>
  <si>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</si>
  <si>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</si>
  <si>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</si>
  <si>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</si>
  <si>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</si>
  <si>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</si>
  <si>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</si>
  <si>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</si>
  <si>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</si>
  <si>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</si>
  <si>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</si>
  <si>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</si>
  <si>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AF_11/2021_PSE</t>
  </si>
  <si>
    <t>AR CONDICIONADO SPLIT ON/OFF, PISO TETO, 18.000 BTU/H, CICLO FRIO - FORNECIMENTO E INSTALAÇÃO. AF_11/2021_PSE</t>
  </si>
  <si>
    <t>AR CONDICIONADO SPLIT INVERTER, PISO TETO, 24000 BTU/H, CICLO FRIO - FORNECIMENTO E INSTALAÇÃO. AF_11/2021_PSE</t>
  </si>
  <si>
    <t>AR CONDICIONADO SPLIT ON/OFF,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</si>
  <si>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</si>
  <si>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</si>
  <si>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36.000 BTU/H, CICLO FRIO - FORNECIMENTO E INSTALAÇÃO. AF_11/2021_PSE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</si>
  <si>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</si>
  <si>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</si>
  <si>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</si>
  <si>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</si>
  <si>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</si>
  <si>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</si>
  <si>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</si>
  <si>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</si>
  <si>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</si>
  <si>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</si>
  <si>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</si>
  <si>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</si>
  <si>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</si>
  <si>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</si>
  <si>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</si>
  <si>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</si>
  <si>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RASGO E CHUMBAMENTO EM ALVENARIA PARA TUBOS DE SPLIT PAREDE DE 9000 A 24000 BTUS/H. AF_11/2021</t>
  </si>
  <si>
    <t>TUBO EM COBRE FLEXÍVEL, DN 1/4", COM ISOLAMENTO, INSTALADO EM FORRO, PARA RAMAL DE ALIMENTAÇÃO DE AR CONDICIONADO, INCLUSO FIXADOR. AF_11/2021_PA</t>
  </si>
  <si>
    <t>TUBO EM COBRE FLEXÍVEL, DN 3/8", COM ISOLAMENTO, INSTALADO EM FORRO, PARA RAMAL DE ALIMENTAÇÃO DE AR CONDICIONADO, INCLUSO FIXADOR. AF_11/2021_PA</t>
  </si>
  <si>
    <t>TUBO EM COBRE FLEXÍVEL, DN 1/2", COM ISOLAMENTO, INSTALADO EM FORRO, PARA RAMAL DE ALIMENTAÇÃO DE AR CONDICIONADO, INCLUSO FIXADOR. AF_11/2021_PA</t>
  </si>
  <si>
    <t>TUBO EM COBRE FLEXÍVEL, DN 5/8", COM ISOLAMENTO, INSTALADO EM FORRO, PARA RAMAL DE ALIMENTAÇÃO DE AR CONDICIONADO, INCLUSO FIXADOR. AF_11/2021_PA</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</si>
  <si>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</si>
  <si>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</si>
  <si>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</si>
  <si>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</si>
  <si>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</si>
  <si>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</si>
  <si>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</si>
  <si>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</si>
  <si>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</si>
  <si>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PATCH PANEL 24 PORTAS, CATEGORIA 5E - FORNECIMENTO E INSTALAÇÃO. AF_11/2019</t>
  </si>
  <si>
    <t>PATCH PANEL 48 PORTAS, CATEGORIA 6 - FORNECIMENTO E INSTALAÇÃO. AF_11/2019</t>
  </si>
  <si>
    <t>RACK FECHADO PARA SERVIDOR - FORNECIMENTO E INSTALAÇÃO. AF_11/2019</t>
  </si>
  <si>
    <t>BLOCO DE ENGATE RÁPIDO PARA BASTIDOR TIPO M10 - FORNECIMENTO E INSTALAÇÃO. AF_11/2019</t>
  </si>
  <si>
    <t>TOMADA PARA TELEFONE RJ11 - FORNECIMENTO E INSTALAÇÃO. AF_11/2019</t>
  </si>
  <si>
    <t>PATCH PANEL 48 PORTAS, CATEGORIA 5E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</si>
  <si>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</si>
  <si>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</si>
  <si>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</si>
  <si>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DE 20MM, INSTALADO EM RAMAL OU SUB-RAMAL DE ÁGUA - FORNECIMENTO E INSTALAÇÃO. AF_06/2022</t>
  </si>
  <si>
    <t>TUBO, PVC, SOLDÁVEL, DE 25MM, INSTALADO EM RAMAL OU SUB-RAMAL DE ÁGUA - FORNECIMENTO E INSTALAÇÃO. AF_06/2022</t>
  </si>
  <si>
    <t>TUBO, PVC, SOLDÁVEL, DE 32MM, INSTALADO EM RAMAL OU SUB-RAMAL DE ÁGUA - FORNECIMENTO E INSTALAÇÃO. AF_06/2022</t>
  </si>
  <si>
    <t>TUBO, PVC, SOLDÁVEL, DE 20MM, INSTALADO EM RAMAL DE DISTRIBUIÇÃO DE ÁGUA - FORNECIMENTO E INSTALAÇÃO. AF_06/2022</t>
  </si>
  <si>
    <t>TUBO, PVC, SOLDÁVEL, DE 25MM, INSTALADO EM RAMAL DE DISTRIBUIÇÃO DE ÁGUA - FORNECIMENTO E INSTALAÇÃO. AF_06/2022</t>
  </si>
  <si>
    <t>TUBO, PVC, SOLDÁVEL, DE 32MM, INSTALADO EM RAMAL DE DISTRIBUIÇÃO DE ÁGUA - FORNECIMENTO E INSTALAÇÃO. AF_06/2022</t>
  </si>
  <si>
    <t>TUBO, PVC, SOLDÁVEL, DE 25MM, INSTALADO EM PRUMADA DE ÁGUA - FORNECIMENTO E INSTALAÇÃO. AF_06/2022</t>
  </si>
  <si>
    <t>TUBO, PVC, SOLDÁVEL, DE 32MM, INSTALADO EM PRUMADA DE ÁGUA - FORNECIMENTO E INSTALAÇÃO. AF_06/2022</t>
  </si>
  <si>
    <t>TUBO, PVC, SOLDÁVEL, DE 40MM, INSTALADO EM PRUMADA DE ÁGUA - FORNECIMENTO E INSTALAÇÃO. AF_06/2022</t>
  </si>
  <si>
    <t>TUBO, PVC, SOLDÁVEL, DE 50MM, INSTALADO EM PRUMADA DE ÁGUA - FORNECIMENTO E INSTALAÇÃO. AF_06/2022</t>
  </si>
  <si>
    <t>TUBO, PVC, SOLDÁVEL, DE 60MM, INSTALADO EM PRUMADA DE ÁGUA - FORNECIMENTO E INSTALAÇÃO. AF_06/2022</t>
  </si>
  <si>
    <t>TUBO, PVC, SOLDÁVEL, DE 75MM, INSTALADO EM PRUMADA DE ÁGUA - FORNECIMENTO E INSTALAÇÃO. AF_06/2022</t>
  </si>
  <si>
    <t>TUBO, PVC, SOLDÁVEL, DE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</si>
  <si>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</si>
  <si>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</si>
  <si>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</si>
  <si>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</si>
  <si>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</si>
  <si>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</si>
  <si>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</si>
  <si>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</si>
  <si>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</si>
  <si>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</si>
  <si>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</si>
  <si>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</si>
  <si>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</si>
  <si>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</si>
  <si>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</si>
  <si>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</si>
  <si>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</si>
  <si>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</si>
  <si>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</si>
  <si>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</si>
  <si>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</si>
  <si>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</si>
  <si>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</si>
  <si>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</si>
  <si>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</si>
  <si>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</si>
  <si>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DE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</si>
  <si>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</si>
  <si>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</si>
  <si>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</si>
  <si>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</si>
  <si>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</si>
  <si>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</si>
  <si>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</si>
  <si>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</si>
  <si>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</si>
  <si>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</si>
  <si>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</si>
  <si>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</si>
  <si>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</si>
  <si>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</si>
  <si>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</si>
  <si>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</si>
  <si>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</si>
  <si>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</si>
  <si>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</si>
  <si>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</si>
  <si>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</si>
  <si>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</si>
  <si>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</si>
  <si>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</si>
  <si>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</si>
  <si>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</si>
  <si>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</si>
  <si>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</si>
  <si>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</si>
  <si>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</si>
  <si>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</si>
  <si>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</si>
  <si>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</si>
  <si>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</si>
  <si>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</si>
  <si>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</si>
  <si>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</si>
  <si>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</si>
  <si>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</si>
  <si>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</si>
  <si>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</si>
  <si>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</si>
  <si>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</si>
  <si>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</si>
  <si>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</si>
  <si>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</si>
  <si>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</si>
  <si>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</si>
  <si>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</si>
  <si>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</si>
  <si>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</si>
  <si>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</si>
  <si>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</si>
  <si>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</si>
  <si>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</si>
  <si>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</si>
  <si>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</si>
  <si>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</si>
  <si>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</si>
  <si>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</si>
  <si>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EM COBRE RÍGIDO, DN 104 MM, CLASSE E, SEM ISOLAMENTO, INSTALADO EM RESERVAÇÃO PREDIAL DE ÁGUA - FORNECIMENTO E INSTALAÇÃO. AF_04/2024</t>
  </si>
  <si>
    <t>TUBO, PVC, SOLDÁVEL, DE  25MM, INSTALADO EM RESERVAÇÃO PREDIAL DE ÁGUA - FORNECIMENTO E INSTALAÇÃO. AF_04/2024</t>
  </si>
  <si>
    <t>TUBO, PVC, SOLDÁVEL, DE 32MM, INSTALADO EM RESERVAÇÃO PREDIAL DE ÁGUA - FORNECIMENTO E INSTALAÇÃO. AF_04/2024</t>
  </si>
  <si>
    <t>TUBO, PVC, SOLDÁVEL, DE 40MM, INSTALADO EM RESERVAÇÃO PREDIAL DE ÁGUA - FORNECIMENTO E INSTALAÇÃO. AF_04/2024</t>
  </si>
  <si>
    <t>TUBO, PVC, SOLDÁVEL, DE 50MM, INSTALADO EM RESERVAÇÃO PREDIAL DE ÁGUA - FORNECIMENTO E INSTALAÇÃO. AF_04/2024</t>
  </si>
  <si>
    <t>TUBO, PVC, SOLDÁVEL, DE 60MM, INSTALADO EM RESERVAÇÃO PREDIAL DE ÁGUA - FORNECIMENTO E INSTALAÇÃO. AF_04/2024</t>
  </si>
  <si>
    <t>TUBO, PVC, SOLDÁVEL, DE 75MM, INSTALADO EM RESERVAÇÃO PREDIAL DE ÁGUA - FORNECIMENTO E INSTALAÇÃO. AF_04/2024</t>
  </si>
  <si>
    <t>TUBO, PVC, SOLDÁVEL, DE 85MM, INSTALADO EM RESERVAÇÃO PREDIAL DE ÁGUA - FORNECIMENTO E INSTALAÇÃO. AF_04/2024</t>
  </si>
  <si>
    <t>TUBO, PVC, SOLDÁVEL, DE 110MM,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</si>
  <si>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</si>
  <si>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</si>
  <si>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</si>
  <si>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</si>
  <si>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</si>
  <si>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</si>
  <si>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</si>
  <si>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CPVC, SOLDÁVEL, DN 114 MM, INSTALADO EM RESERVAÇÃO PREDIAL DE ÁGUA - FORNECIMENTO E INSTALAÇÃO. AF_04/2024</t>
  </si>
  <si>
    <t>TUBO DE AÇO PRETO SEM COSTURA, CONEXÃO SOLDADA, DN 40 (1 1/2"), INSTALADO EM REDE DE ALIMENTAÇÃO PARA HIDRANTE - FORNECIMENTO E INSTALAÇÃO. AF_10/2020</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</si>
  <si>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</si>
  <si>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</si>
  <si>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</si>
  <si>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</si>
  <si>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</si>
  <si>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</si>
  <si>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</si>
  <si>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</si>
  <si>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</si>
  <si>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</si>
  <si>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</si>
  <si>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</si>
  <si>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</si>
  <si>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</si>
  <si>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</si>
  <si>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</si>
  <si>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</si>
  <si>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</si>
  <si>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</si>
  <si>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</si>
  <si>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</si>
  <si>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</si>
  <si>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</si>
  <si>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</si>
  <si>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PPR, DN 20 MM, CLASSE PN 20,  INSTALADO EM RESERVAÇÃO PREDIAL DE ÁGUA - FORNECIMENTO E INSTALAÇÃO. AF_04/2024</t>
  </si>
  <si>
    <t>TUBO, PPR, DN 25 MM, CLASSE PN 20,  INSTALADO EM RESERVAÇÃO PREDIAL DE ÁGUA - FORNECIMENTO E INSTALAÇÃO. AF_04/2024</t>
  </si>
  <si>
    <t>TUBO, PPR, DN 32 MM, CLASSE PN 12,  INSTALADO EM RESERVAÇÃO PREDIAL DE ÁGUA - FORNECIMENTO E INSTALAÇÃO. AF_04/2024</t>
  </si>
  <si>
    <t>TUBO, PPR, DN 40 MM, CLASSE PN 12,  INSTALADO EM RESERVAÇÃO PREDIAL DE ÁGUA - FORNECIMENTO E INSTALAÇÃO. AF_04/2024</t>
  </si>
  <si>
    <t>TUBO, PPR, DN 50 MM, CLASSE PN 12,  INSTALADO EM RESERVAÇÃO PREDIAL DE ÁGUA - FORNECIMENTO E INSTALAÇÃO. AF_04/2024</t>
  </si>
  <si>
    <t>TUBO, PPR, DN 63 MM, CLASSE PN 12,  INSTALADO EM RESERVAÇÃO PREDIAL DE ÁGUA - FORNECIMENTO E INSTALAÇÃO. AF_04/2024</t>
  </si>
  <si>
    <t>TUBO, PPR, DN 75 MM, CLASSE PN 12,  INSTALADO EM RESERVAÇÃO PREDIAL DE ÁGUA - FORNECIMENTO E INSTALAÇÃO. AF_04/2024</t>
  </si>
  <si>
    <t>TUBO, PPR, DN 90 MM, CLASSE PN 12,  INSTALADO EM RESERVAÇÃO PREDIAL DE ÁGUA - FORNECIMENTO E INSTALAÇÃO. AF_04/2024</t>
  </si>
  <si>
    <t>TUBO, PPR, DN 110 MM, CLASSE PN 12,  INSTALADO EM RESERVAÇÃO PREDIAL DE ÁGUA - FORNECIMENTO E INSTALAÇÃO. AF_04/2024</t>
  </si>
  <si>
    <t>TUBO, PPR, DN 20 MM, CLASSE PN 25,  INSTALADO EM RESERVAÇÃO PREDIAL DE ÁGUA - FORNECIMENTO E INSTALAÇÃO. AF_04/2024</t>
  </si>
  <si>
    <t>TUBO, PPR, DN 25 MM, CLASSE PN 25,  INSTALADO EM RESERVAÇÃO PREDIAL DE ÁGUA - FORNECIMENTO E INSTALAÇÃO. AF_04/2024</t>
  </si>
  <si>
    <t>TUBO, PPR, DN 32 MM, CLASSE PN 25,  INSTALADO EM RESERVAÇÃO PREDIAL DE ÁGUA - FORNECIMENTO E INSTALAÇÃO. AF_04/2024</t>
  </si>
  <si>
    <t>TUBO, PPR, DN 40 MM, CLASSE PN 25,  INSTALADO EM RESERVAÇÃO PREDIAL DE ÁGUA - FORNECIMENTO E INSTALAÇÃO. AF_04/2024</t>
  </si>
  <si>
    <t>TUBO, PPR, DN 50 MM, CLASSE PN 25,  INSTALADO EM RESERVAÇÃO PREDIAL DE ÁGUA - FORNECIMENTO E INSTALAÇÃO. AF_04/2024</t>
  </si>
  <si>
    <t>TUBO, PPR, DN 63 MM, CLASSE PN 25,  INSTALADO EM RESERVAÇÃO PREDIAL DE ÁGUA - FORNECIMENTO E INSTALAÇÃO. AF_04/2024</t>
  </si>
  <si>
    <t>TUBO, PPR, DN 75 MM, CLASSE PN 25,  INSTALADO EM RESERVAÇÃO PREDIAL DE ÁGUA - FORNECIMENTO E INSTALAÇÃO. AF_04/2024</t>
  </si>
  <si>
    <t>TUBO, PPR, DN 90 MM, CLASSE PN 25,  INSTALADO EM RESERVAÇÃO PREDIAL DE ÁGUA - FORNECIMENTO E INSTALAÇÃO. AF_04/2024</t>
  </si>
  <si>
    <t>TUBO, PPR, DN 110 MM, CLASSE PN 25,  INSTALADO EM RESERVAÇÃO PREDIAL DE ÁGUA - FORNECIMENTO E INSTALAÇÃO. AF_04/2024</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</si>
  <si>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</si>
  <si>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</si>
  <si>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</si>
  <si>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</si>
  <si>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</si>
  <si>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</si>
  <si>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</si>
  <si>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</si>
  <si>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</si>
  <si>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</si>
  <si>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</si>
  <si>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</si>
  <si>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</si>
  <si>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</si>
  <si>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</si>
  <si>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</si>
  <si>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</si>
  <si>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</si>
  <si>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</si>
  <si>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</si>
  <si>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</si>
  <si>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</si>
  <si>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</si>
  <si>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</si>
  <si>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</si>
  <si>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</si>
  <si>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</si>
  <si>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</si>
  <si>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</si>
  <si>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</si>
  <si>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</si>
  <si>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</si>
  <si>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</si>
  <si>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</si>
  <si>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</si>
  <si>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</si>
  <si>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</si>
  <si>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</si>
  <si>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</si>
  <si>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</si>
  <si>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</si>
  <si>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</si>
  <si>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</si>
  <si>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</si>
  <si>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</si>
  <si>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</si>
  <si>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</si>
  <si>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</si>
  <si>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</si>
  <si>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</si>
  <si>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</si>
  <si>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</si>
  <si>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</si>
  <si>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</si>
  <si>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</si>
  <si>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</si>
  <si>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</si>
  <si>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</si>
  <si>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</si>
  <si>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</si>
  <si>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</si>
  <si>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</si>
  <si>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</si>
  <si>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</si>
  <si>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</si>
  <si>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</si>
  <si>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</si>
  <si>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</si>
  <si>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DE 40MM, INSTALADO EM RAMAL DE DISTRIBUIÇÃO DE ÁGUA - FORNECIMENTO E INSTALAÇÃO. AF_06/2022</t>
  </si>
  <si>
    <t>TUBO, PVC, SOLDÁVEL, DE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</si>
  <si>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</si>
  <si>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</si>
  <si>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</si>
  <si>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</si>
  <si>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DE 20MM, INSTALADO EM DRENO DE AR CONDICIONADO - FORNECIMENTO E INSTALAÇÃO. AF_08/2022</t>
  </si>
  <si>
    <t>TUBO, PVC, SOLDÁVEL, DE 32MM, INSTALADO EM DRENO DE AR CONDICIONADO - FORNECIMENTO E INSTALAÇÃO. AF_08/2022</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</si>
  <si>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</si>
  <si>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</si>
  <si>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</si>
  <si>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</si>
  <si>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</si>
  <si>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</si>
  <si>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</si>
  <si>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SOLDÁVEL, PVC, DN 50 X 25 MM, INSTALADO EM RESERVAÇÃO PREDIAL DE ÁGUA - FORNECIMENTO E INSTALAÇÃO. AF_04/2024</t>
  </si>
  <si>
    <t>JOELHO PPR 45 GRAUS, SOLDÁVEL, DN 63 MM, INSTALADO EM RESERVAÇÃO PREDIAL DE ÁGUA - FORNECIMENTO E INSTALAÇÃO. AF_04/2024</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</si>
  <si>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</si>
  <si>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</si>
  <si>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</si>
  <si>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</si>
  <si>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</si>
  <si>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</si>
  <si>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</si>
  <si>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</si>
  <si>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</si>
  <si>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</si>
  <si>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</si>
  <si>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</si>
  <si>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</si>
  <si>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</si>
  <si>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</si>
  <si>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</si>
  <si>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</si>
  <si>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</si>
  <si>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</si>
  <si>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</si>
  <si>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</si>
  <si>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CORRER, PVC, SOLDÁVEL, DN 25MM, INSTALADO EM RAMAL OU SUB-RAMAL DE ÁGUA - FORNECIMENTO E INSTALAÇÃO. AF_12/2014</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</si>
  <si>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</si>
  <si>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</si>
  <si>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</si>
  <si>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</si>
  <si>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</si>
  <si>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</si>
  <si>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</si>
  <si>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</si>
  <si>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</si>
  <si>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</si>
  <si>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</si>
  <si>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</si>
  <si>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</si>
  <si>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</si>
  <si>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</si>
  <si>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</si>
  <si>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</si>
  <si>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</si>
  <si>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</si>
  <si>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</si>
  <si>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</si>
  <si>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</si>
  <si>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</si>
  <si>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</si>
  <si>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</si>
  <si>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</si>
  <si>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</si>
  <si>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</si>
  <si>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</si>
  <si>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</si>
  <si>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</si>
  <si>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</si>
  <si>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</si>
  <si>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</si>
  <si>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</si>
  <si>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</si>
  <si>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</si>
  <si>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</si>
  <si>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</si>
  <si>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</si>
  <si>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</si>
  <si>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</si>
  <si>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</si>
  <si>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</si>
  <si>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</si>
  <si>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</si>
  <si>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</si>
  <si>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</si>
  <si>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</si>
  <si>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</si>
  <si>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</si>
  <si>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</si>
  <si>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</si>
  <si>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</si>
  <si>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</si>
  <si>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</si>
  <si>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</si>
  <si>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</si>
  <si>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</si>
  <si>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</si>
  <si>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</si>
  <si>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</si>
  <si>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</si>
  <si>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</si>
  <si>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</si>
  <si>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</si>
  <si>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</si>
  <si>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</si>
  <si>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</si>
  <si>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</si>
  <si>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</si>
  <si>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</si>
  <si>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</si>
  <si>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</si>
  <si>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</si>
  <si>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</si>
  <si>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</si>
  <si>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</si>
  <si>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</si>
  <si>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</si>
  <si>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</si>
  <si>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</si>
  <si>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</si>
  <si>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</si>
  <si>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</si>
  <si>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</si>
  <si>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</si>
  <si>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</si>
  <si>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</si>
  <si>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</si>
  <si>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</si>
  <si>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</si>
  <si>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</si>
  <si>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</si>
  <si>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</si>
  <si>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</si>
  <si>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</si>
  <si>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</si>
  <si>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</si>
  <si>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</si>
  <si>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</si>
  <si>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</si>
  <si>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</si>
  <si>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</si>
  <si>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</si>
  <si>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</si>
  <si>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</si>
  <si>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</si>
  <si>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</si>
  <si>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</si>
  <si>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</si>
  <si>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</si>
  <si>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</si>
  <si>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</si>
  <si>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</si>
  <si>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</si>
  <si>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</si>
  <si>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</si>
  <si>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</si>
  <si>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</si>
  <si>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</si>
  <si>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</si>
  <si>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</si>
  <si>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</si>
  <si>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</si>
  <si>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</si>
  <si>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</si>
  <si>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</si>
  <si>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</si>
  <si>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</si>
  <si>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</si>
  <si>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</si>
  <si>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</si>
  <si>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</si>
  <si>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</si>
  <si>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</si>
  <si>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</si>
  <si>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</si>
  <si>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</si>
  <si>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</si>
  <si>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</si>
  <si>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</si>
  <si>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</si>
  <si>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</si>
  <si>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</si>
  <si>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</si>
  <si>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</si>
  <si>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</si>
  <si>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</si>
  <si>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</si>
  <si>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</si>
  <si>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</si>
  <si>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</si>
  <si>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</si>
  <si>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</si>
  <si>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</si>
  <si>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</si>
  <si>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</si>
  <si>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</si>
  <si>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</si>
  <si>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ADAPTADOR CURTO COM BOLSA E ROSCA PARA REGISTRO, PVC, SOLDÁVEL, DN 75MM X 2.1/2", INSTALADO EM PRUMADA DE ÁGUA - FORNECIMENTO E INSTALAÇÃO. AF_12/2014</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</si>
  <si>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</si>
  <si>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</si>
  <si>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</si>
  <si>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</si>
  <si>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</si>
  <si>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</si>
  <si>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</si>
  <si>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</si>
  <si>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</si>
  <si>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</si>
  <si>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</si>
  <si>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</si>
  <si>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</si>
  <si>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</si>
  <si>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</si>
  <si>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</si>
  <si>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</si>
  <si>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</si>
  <si>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</si>
  <si>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</si>
  <si>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</si>
  <si>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</si>
  <si>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</si>
  <si>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</si>
  <si>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</si>
  <si>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</si>
  <si>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</si>
  <si>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</si>
  <si>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</si>
  <si>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</si>
  <si>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</si>
  <si>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</si>
  <si>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</si>
  <si>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</si>
  <si>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</si>
  <si>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</si>
  <si>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</si>
  <si>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</si>
  <si>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</si>
  <si>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</si>
  <si>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</si>
  <si>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</si>
  <si>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</si>
  <si>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</si>
  <si>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</si>
  <si>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</si>
  <si>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</si>
  <si>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</si>
  <si>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</si>
  <si>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</si>
  <si>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</si>
  <si>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</si>
  <si>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</si>
  <si>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</si>
  <si>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</si>
  <si>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</si>
  <si>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</si>
  <si>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</si>
  <si>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</si>
  <si>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</si>
  <si>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</si>
  <si>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</si>
  <si>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</si>
  <si>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</si>
  <si>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</si>
  <si>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</si>
  <si>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</si>
  <si>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</si>
  <si>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</si>
  <si>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</si>
  <si>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</si>
  <si>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</si>
  <si>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</si>
  <si>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</si>
  <si>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</si>
  <si>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</si>
  <si>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</si>
  <si>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</si>
  <si>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</si>
  <si>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</si>
  <si>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</si>
  <si>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</si>
  <si>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</si>
  <si>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</si>
  <si>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</si>
  <si>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</si>
  <si>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</si>
  <si>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</si>
  <si>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</si>
  <si>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</si>
  <si>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</si>
  <si>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</si>
  <si>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</si>
  <si>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</si>
  <si>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</si>
  <si>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</si>
  <si>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</si>
  <si>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</si>
  <si>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</si>
  <si>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</si>
  <si>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</si>
  <si>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</si>
  <si>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</si>
  <si>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</si>
  <si>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</si>
  <si>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</si>
  <si>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</si>
  <si>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</si>
  <si>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</si>
  <si>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</si>
  <si>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</si>
  <si>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</si>
  <si>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</si>
  <si>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</si>
  <si>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</si>
  <si>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</si>
  <si>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</si>
  <si>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</si>
  <si>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</si>
  <si>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</si>
  <si>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</si>
  <si>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</si>
  <si>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</si>
  <si>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</si>
  <si>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</si>
  <si>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</si>
  <si>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</si>
  <si>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</si>
  <si>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</si>
  <si>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</si>
  <si>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</si>
  <si>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</si>
  <si>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</si>
  <si>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</si>
  <si>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</si>
  <si>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</si>
  <si>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</si>
  <si>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</si>
  <si>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</si>
  <si>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</si>
  <si>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</si>
  <si>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</si>
  <si>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</si>
  <si>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</si>
  <si>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</si>
  <si>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</si>
  <si>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</si>
  <si>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</si>
  <si>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</si>
  <si>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</si>
  <si>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</si>
  <si>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</si>
  <si>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</si>
  <si>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</si>
  <si>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</si>
  <si>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</si>
  <si>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</si>
  <si>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</si>
  <si>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</si>
  <si>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</si>
  <si>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</si>
  <si>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</si>
  <si>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</si>
  <si>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</si>
  <si>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</si>
  <si>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</si>
  <si>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</si>
  <si>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</si>
  <si>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</si>
  <si>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</si>
  <si>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</si>
  <si>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</si>
  <si>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</si>
  <si>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</si>
  <si>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</si>
  <si>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</si>
  <si>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</si>
  <si>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</si>
  <si>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</si>
  <si>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</si>
  <si>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</si>
  <si>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</si>
  <si>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</si>
  <si>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</si>
  <si>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</si>
  <si>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</si>
  <si>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</si>
  <si>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</si>
  <si>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</si>
  <si>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</si>
  <si>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</si>
  <si>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</si>
  <si>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</si>
  <si>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</si>
  <si>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</si>
  <si>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</si>
  <si>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</si>
  <si>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</si>
  <si>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</si>
  <si>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</si>
  <si>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</si>
  <si>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</si>
  <si>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</si>
  <si>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</si>
  <si>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</si>
  <si>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</si>
  <si>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</si>
  <si>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</si>
  <si>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</si>
  <si>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</si>
  <si>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</si>
  <si>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</si>
  <si>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</si>
  <si>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</si>
  <si>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</si>
  <si>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</si>
  <si>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</si>
  <si>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</si>
  <si>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</si>
  <si>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</si>
  <si>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</si>
  <si>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</si>
  <si>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</si>
  <si>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</si>
  <si>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</si>
  <si>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</si>
  <si>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</si>
  <si>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</si>
  <si>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</si>
  <si>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</si>
  <si>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</si>
  <si>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</si>
  <si>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</si>
  <si>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</si>
  <si>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</si>
  <si>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</si>
  <si>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</si>
  <si>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</si>
  <si>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</si>
  <si>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</si>
  <si>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</si>
  <si>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</si>
  <si>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</si>
  <si>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</si>
  <si>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</si>
  <si>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</si>
  <si>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</si>
  <si>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</si>
  <si>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</si>
  <si>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</si>
  <si>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</si>
  <si>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</si>
  <si>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</si>
  <si>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</si>
  <si>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</si>
  <si>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</si>
  <si>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</si>
  <si>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</si>
  <si>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</si>
  <si>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</si>
  <si>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</si>
  <si>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</si>
  <si>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</si>
  <si>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</si>
  <si>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</si>
  <si>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</si>
  <si>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</si>
  <si>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</si>
  <si>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</si>
  <si>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</si>
  <si>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</si>
  <si>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</si>
  <si>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</si>
  <si>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</si>
  <si>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</si>
  <si>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</si>
  <si>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</si>
  <si>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</si>
  <si>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</si>
  <si>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</si>
  <si>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</si>
  <si>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</si>
  <si>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</si>
  <si>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</si>
  <si>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</si>
  <si>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</si>
  <si>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</si>
  <si>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</si>
  <si>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</si>
  <si>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</si>
  <si>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</si>
  <si>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</si>
  <si>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</si>
  <si>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</si>
  <si>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</si>
  <si>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</si>
  <si>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</si>
  <si>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</si>
  <si>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</si>
  <si>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</si>
  <si>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</si>
  <si>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</si>
  <si>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</si>
  <si>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</si>
  <si>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</si>
  <si>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</si>
  <si>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</si>
  <si>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</si>
  <si>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</si>
  <si>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</si>
  <si>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</si>
  <si>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</si>
  <si>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</si>
  <si>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</si>
  <si>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</si>
  <si>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</si>
  <si>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</si>
  <si>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</si>
  <si>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</si>
  <si>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</si>
  <si>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</si>
  <si>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</si>
  <si>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</si>
  <si>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</si>
  <si>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</si>
  <si>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</si>
  <si>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</si>
  <si>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</si>
  <si>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</si>
  <si>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</si>
  <si>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</si>
  <si>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</si>
  <si>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</si>
  <si>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</si>
  <si>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</si>
  <si>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</si>
  <si>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</si>
  <si>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</si>
  <si>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</si>
  <si>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</si>
  <si>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</si>
  <si>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</si>
  <si>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</si>
  <si>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</si>
  <si>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</si>
  <si>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</si>
  <si>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</si>
  <si>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</si>
  <si>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</si>
  <si>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</si>
  <si>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</si>
  <si>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</si>
  <si>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</si>
  <si>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</si>
  <si>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</si>
  <si>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</si>
  <si>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</si>
  <si>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</si>
  <si>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</si>
  <si>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</si>
  <si>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</si>
  <si>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</si>
  <si>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</si>
  <si>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</si>
  <si>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</si>
  <si>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</si>
  <si>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</si>
  <si>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</si>
  <si>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</si>
  <si>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</si>
  <si>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</si>
  <si>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</si>
  <si>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</si>
  <si>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</si>
  <si>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</si>
  <si>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</si>
  <si>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</si>
  <si>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</si>
  <si>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</si>
  <si>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</si>
  <si>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</si>
  <si>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</si>
  <si>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</si>
  <si>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</si>
  <si>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</si>
  <si>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</si>
  <si>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</si>
  <si>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</si>
  <si>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</si>
  <si>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</si>
  <si>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</si>
  <si>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</si>
  <si>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</si>
  <si>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</si>
  <si>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</si>
  <si>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</si>
  <si>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</si>
  <si>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</si>
  <si>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</si>
  <si>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</si>
  <si>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</si>
  <si>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</si>
  <si>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</si>
  <si>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</si>
  <si>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</si>
  <si>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</si>
  <si>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</si>
  <si>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</si>
  <si>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</si>
  <si>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</si>
  <si>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</si>
  <si>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</si>
  <si>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</si>
  <si>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</si>
  <si>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</si>
  <si>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</si>
  <si>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</si>
  <si>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</si>
  <si>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</si>
  <si>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</si>
  <si>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</si>
  <si>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</si>
  <si>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</si>
  <si>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</si>
  <si>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</si>
  <si>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</si>
  <si>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</si>
  <si>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</si>
  <si>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</si>
  <si>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</si>
  <si>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</si>
  <si>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</si>
  <si>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</si>
  <si>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</si>
  <si>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</si>
  <si>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</si>
  <si>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</si>
  <si>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</si>
  <si>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</si>
  <si>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</si>
  <si>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</si>
  <si>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</si>
  <si>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</si>
  <si>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</si>
  <si>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</si>
  <si>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</si>
  <si>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</si>
  <si>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</si>
  <si>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</si>
  <si>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</si>
  <si>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</si>
  <si>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</si>
  <si>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</si>
  <si>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</si>
  <si>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</si>
  <si>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</si>
  <si>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</si>
  <si>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</si>
  <si>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</si>
  <si>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</si>
  <si>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</si>
  <si>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</si>
  <si>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</si>
  <si>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</si>
  <si>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</si>
  <si>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</si>
  <si>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</si>
  <si>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</si>
  <si>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</si>
  <si>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</si>
  <si>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</si>
  <si>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EM FERRO GALVANIZADO, CONEXÃO ROSQUEADA, DN 50 MM (2"), INSTALADO EM RESERVAÇÃO PREDIAL DE ÁGUA - FORNECIMENTO E INSTALAÇÃO. AF_04/2024</t>
  </si>
  <si>
    <t>NIPLE,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</si>
  <si>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</si>
  <si>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NIPLE,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</si>
  <si>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</si>
  <si>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NIPLE,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</si>
  <si>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</si>
  <si>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45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</si>
  <si>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</si>
  <si>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45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</si>
  <si>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</si>
  <si>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45 GRAUS, EM FERRO GALVANIZADO, CONEXÃO ROSQUEADA, DN 80 MM (3"),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</si>
  <si>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</si>
  <si>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</si>
  <si>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</si>
  <si>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</si>
  <si>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</si>
  <si>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</si>
  <si>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DE COBRE, DN 104 MM, SEM ANEL DE SOLDA, INSTALADO EM RESERVAÇÃO PREDIAL DE ÁGUA - FORNECIMENTO E INSTALAÇÃO. AF_04/2024</t>
  </si>
  <si>
    <t>COTOVELO EM COBRE, DN 54 MM, 90 GRAUS, SEM ANEL DE SOLDA, INSTALADO EM RESERVAÇÃO PREDIAL DE ÁGUA - FORNECIMENTO E INSTALAÇÃO. AF_04/2024</t>
  </si>
  <si>
    <t>CURVA EM COBRE, DN 54 MM, 45 GRAUS, SEM ANEL DE SOLDA, BOLSA X BOLSA, INSTALADO EM RESERVAÇÃO PREDIAL DE ÁGUA - FORNECIMENTO E INSTALAÇÃO. AF_04/2024</t>
  </si>
  <si>
    <t>COTOVELO EM COBRE, DN 66 MM, 90 GRAUS, SEM ANEL DE SOLDA, INSTALADO EM RESERVAÇÃO PREDIAL DE ÁGUA - FORNECIMENTO E INSTALAÇÃO. AF_04/2024</t>
  </si>
  <si>
    <t>CURVA EM COBRE, DN 66 MM, 45 GRAUS, SEM ANEL DE SOLDA, BOLSA X BOLSA, INSTALADO EM RESERVAÇÃO PREDIAL DE ÁGUA - FORNECIMENTO E INSTALAÇÃO. AF_04/2024</t>
  </si>
  <si>
    <t>COTOVELO EM COBRE, DN 79 MM, 90 GRAUS, SEM ANEL DE SOLDA, INSTALADO EM RESERVAÇÃO PREDIAL DE ÁGUA - FORNECIMENTO E INSTALAÇÃO. AF_04/2024</t>
  </si>
  <si>
    <t>COTOVELO EM COBRE, DN 104 MM, 90 GRAUS,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</si>
  <si>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</si>
  <si>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</si>
  <si>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</si>
  <si>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EM COBRE, DN 104 MM, SEM ANEL DE SOLDA, INSTALADO EM RESERVAÇÃO PREDIAL DE ÁGUA - FORNECIMENTO E INSTALAÇÃO. AF_04/2024</t>
  </si>
  <si>
    <t>ADAPTADOR CURTO COM BOLSA E ROSCA PARA REGISTRO, PVC, SOLDÁVEL, DN  25 MM X 3/4", INSTALADO EM RESERVAÇÃO PREDIAL DE ÁGUA - FORNECIMENTO E INSTALAÇÃO. AF_04/2024</t>
  </si>
  <si>
    <t>LUVA PVC, SOLDÁVEL, DN  25 MM, INSTALADO EM RESERVAÇÃO PREDIAL DE ÁGUA - FORNECIMENTO E INSTALAÇÃO. AF_04/2024</t>
  </si>
  <si>
    <t>ADAPTADOR CURTO COM BOLSA E ROSCA PARA REGISTRO, PVC, SOLDÁVEL, DN 32 MM X 1", INSTALADO EM RESERVAÇÃO PREDIAL DE ÁGUA - FORNECIMENTO E INSTALAÇÃO. AF_04/2024</t>
  </si>
  <si>
    <t>LUVA PVC, SOLDÁVEL, DN 32 MM, INSTALADO EM RESERVAÇÃO PREDIAL DE ÁGUA - FORNECIMENTO E INSTALAÇÃO. AF_04/2024</t>
  </si>
  <si>
    <t>ADAPTADOR CURTO COM BOLSA E ROSCA PARA REGISTRO, PVC, SOLDÁVEL, DN 40 MM X 1 1/4", INSTALADO EM RESERVAÇÃO PREDIAL DE ÁGUA - FORNECIMENTO E INSTALAÇÃO. AF_04/2024</t>
  </si>
  <si>
    <t>LUVA, PVC, SOLDÁVEL, DN 40 MM, INSTALADO EM RESERVAÇÃO PREDIAL DE ÁGUA - FORNECIMENTO E INSTALAÇÃO. AF_04/2024</t>
  </si>
  <si>
    <t>ADAPTADOR CURTO COM BOLSA E ROSCA PARA REGISTRO, PVC, SOLDÁVEL, DN 50 MM X 1 1/2", INSTALADO EM RESERVAÇÃO PREDIAL DE ÁGUA - FORNECIMENTO E INSTALAÇÃO. AF_04/2024</t>
  </si>
  <si>
    <t>LUVA, PVC, SOLDÁVEL, DN 50 MM, INSTALADO EM RESERVAÇÃO PREDIAL DE ÁGUA - FORNECIMENTO E INSTALAÇÃO. AF_04/2024</t>
  </si>
  <si>
    <t>ADAPTADOR CURTO COM BOLSA E ROSCA PARA REGISTRO, PVC, SOLDÁVEL, DN 60 MM X 2", INSTALADO EM RESERVAÇÃO PREDIAL DE ÁGUA - FORNECIMENTO E INSTALAÇÃO. AF_04/2024</t>
  </si>
  <si>
    <t>LUVA, PVC, SOLDÁVEL, DN 60 MM, INSTALADO EM RESERVAÇÃO PREDIAL DE ÁGUA - FORNECIMENTO E INSTALAÇÃO. AF_04/2024</t>
  </si>
  <si>
    <t>ADAPTADOR CURTO COM BOLSA E ROSCA PARA REGISTRO, PVC, SOLDÁVEL, DN 75 MM X 2 1/2", INSTALADO EM RESERVAÇÃO PREDIAL DE ÁGUA - FORNECIMENTO E INSTALAÇÃO. AF_04/2024</t>
  </si>
  <si>
    <t>LUVA, PVC, SOLDÁVEL, DN 75 MM, INSTALADO EM RESERVAÇÃO PREDIAL DE ÁGUA - FORNECIMENTO E INSTALAÇÃO. AF_04/2024</t>
  </si>
  <si>
    <t>ADAPTADOR CURTO COM BOLSA E ROSCA PARA REGISTRO, PVC, SOLDÁVEL, DN 85 MM X 3", INSTALADO EM RESERVAÇÃO PREDIAL DE ÁGUA - FORNECIMENTO E INSTALAÇÃO. AF_04/2024</t>
  </si>
  <si>
    <t>LUVA, PVC, SOLDÁVEL, DN 85 MM, INSTALADO EM RESERVAÇÃO PREDIAL DE ÁGUA - FORNECIMENTO E INSTALAÇÃO. AF_04/2024</t>
  </si>
  <si>
    <t>ADAPTADOR CURTO COM BOLSA E ROSCA PARA REGISTRO, PVC, SOLDÁVEL, DN 110 MM X 4", INSTALADO EM RESERVAÇÃO PREDIAL DE ÁGUA - FORNECIMENTO E INSTALAÇÃO. AF_04/2024</t>
  </si>
  <si>
    <t>LUVA, PVC, SOLDÁVEL, DN 110 MM, INSTALADO EM RESERVAÇÃO PREDIAL DE ÁGUA - FORNECIMENTO E INSTALAÇÃO. AF_04/2024</t>
  </si>
  <si>
    <t>JOELHO 90 GRAUS COM BUCHA DE LATÃO, PVC, SOLDÁVEL, DN  25 MM X 3/4", INSTALADO EM RESERVAÇÃO PREDIAL DE ÁGUA - FORNECIMENTO E INSTALAÇÃO. AF_04/2024</t>
  </si>
  <si>
    <t>CURVA 90 GRAUS, PVC, SOLDÁVEL, DN  25 MM, INSTALADO EM RESERVAÇÃO PREDIAL DE ÁGUA - FORNECIMENTO E INSTALAÇÃO. AF_04/2024</t>
  </si>
  <si>
    <t>JOELHO 90 GRAUS, PVC, SOLDÁVEL, DN 32 MM INSTALADO EM RESERVAÇÃO PREDIAL DE ÁGUA - FORNECIMENTO E INSTALAÇÃO. AF_04/2024</t>
  </si>
  <si>
    <t>CURVA 90 GRAUS, PVC, SOLDÁVEL, DN 32 MM, INSTALADO EM RESERVAÇÃO PREDIAL DE ÁGUA - FORNECIMENTO E INSTALAÇÃO. AF_04/2024</t>
  </si>
  <si>
    <t>JOELHO 90 GRAUS, PVC, SOLDÁVEL, DN 40 MM INSTALADO EM RESERVAÇÃO PREDIAL DE ÁGUA - FORNECIMENTO E INSTALAÇÃO. AF_04/2024</t>
  </si>
  <si>
    <t>CURVA 90 GRAUS, PVC, SOLDÁVEL, DN 40 MM, INSTALADO EM RESERVAÇÃO PREDIAL DE ÁGUA - FORNECIMENTO E INSTALAÇÃO. AF_04/2024</t>
  </si>
  <si>
    <t>JOELHO 90 GRAUS, PVC, SOLDÁVEL, DN 50 MM INSTALADO EM RESERVAÇÃO PREDIAL DE ÁGUA - FORNECIMENTO E INSTALAÇÃO. AF_04/2024</t>
  </si>
  <si>
    <t>CURVA 90 GRAUS, PVC, SOLDÁVEL, DN 50 MM, INSTALADO EM RESERVAÇÃO PREDIAL DE ÁGUA - FORNECIMENTO E INSTALAÇÃO. AF_04/2024</t>
  </si>
  <si>
    <t>JOELHO 90 GRAUS, PVC, SOLDÁVEL, DN 60 MM INSTALADO EM RESERVAÇÃO PREDIAL DE ÁGUA - FORNECIMENTO E INSTALAÇÃO. AF_04/2024</t>
  </si>
  <si>
    <t>CURVA 90 GRAUS, PVC, SOLDÁVEL, DN 60 MM, INSTALADO EM RESERVAÇÃO PREDIAL DE ÁGUA - FORNECIMENTO E INSTALAÇÃO. AF_04/2024</t>
  </si>
  <si>
    <t>JOELHO 90 GRAUS, PVC, SOLDÁVEL, DN 75 MM INSTALADO EM RESERVAÇÃO PREDIAL DE ÁGUA - FORNECIMENTO E INSTALAÇÃO. AF_04/2024</t>
  </si>
  <si>
    <t>CURVA 90 GRAUS, PVC, SOLDÁVEL, DN 75 MM, INSTALADO EM RESERVAÇÃO PREDIAL DE ÁGUA - FORNECIMENTO E INSTALAÇÃO. AF_04/2024</t>
  </si>
  <si>
    <t>JOELHO 90 GRAUS, PVC, SOLDÁVEL, DN 85 MM INSTALADO EM RESERVAÇÃO PREDIAL DE ÁGUA - FORNECIMENTO E INSTALAÇÃO. AF_04/2024</t>
  </si>
  <si>
    <t>CURVA 90 GRAUS, PVC, SOLDÁVEL, DN 85 MM, INSTALADO EM RESERVAÇÃO PREDIAL DE ÁGUA - FORNECIMENTO E INSTALAÇÃO. AF_04/2024</t>
  </si>
  <si>
    <t>JOELHO 90 GRAUS, PVC, SOLDÁVEL, DN 110 MM INSTALADO EM RESERVAÇÃO PREDIAL DE ÁGUA - FORNECIMENTO E INSTALAÇÃO. AF_04/2024</t>
  </si>
  <si>
    <t>CURVA 90 GRAUS, PVC, SOLDÁVEL, DN 110 MM, INSTALADO EM RESERVAÇÃO PREDIAL DE ÁGUA - FORNECIMENTO E INSTALAÇÃO. AF_04/2024</t>
  </si>
  <si>
    <t>TÊ, PVC, SOLDÁVEL, DN  25 MM INSTALADO EM RESERVAÇÃO PREDIAL DE ÁGUA - FORNECIMENTO E INSTALAÇÃO. AF_04/2024</t>
  </si>
  <si>
    <t>TÊ COM BUCHA DE LATÃO NA BOLSA CENTRAL, PVC, SOLDÁVEL, DN  25 MM X 3/4", INSTALADO EM RESERVAÇÃO PREDIAL DE ÁGUA - FORNECIMENTO E INSTALAÇÃO. AF_04/2024</t>
  </si>
  <si>
    <t>TÊ, PVC, SOLDÁVEL, DN 32 MM INSTALADO EM RESERVAÇÃO PREDIAL DE ÁGUA - FORNECIMENTO E INSTALAÇÃO. AF_04/2024</t>
  </si>
  <si>
    <t>TÊ DE REDUÇÃO, PVC, SOLDÁVEL, DN 32 MM X  25 MM, INSTALADO EM RESERVAÇÃO PREDIAL DE ÁGUA - FORNECIMENTO E INSTALAÇÃO. AF_04/2024</t>
  </si>
  <si>
    <t>TÊ, PVC, SOLDÁVEL, DN 40 MM INSTALADO EM RESERVAÇÃO PREDIAL DE ÁGUA - FORNECIMENTO E INSTALAÇÃO. AF_04/2024</t>
  </si>
  <si>
    <t>TÊ DE REDUÇÃO, PVC, SOLDÁVEL, DN 40 MM X 32 MM, INSTALADO EM RESERVAÇÃO PREDIAL DE ÁGUA - FORNECIMENTO E INSTALAÇÃO. AF_04/2024</t>
  </si>
  <si>
    <t>TÊ, PVC, SOLDÁVEL, DN 50 MM INSTALADO EM RESERVAÇÃO PREDIAL DE ÁGUA - FORNECIMENTO E INSTALAÇÃO. AF_04/2024</t>
  </si>
  <si>
    <t>TÊ DE REDUÇÃO, PVC, SOLDÁVEL, DN 50 MM X 40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</si>
  <si>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</si>
  <si>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</si>
  <si>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DE REDUÇÃO, PVC, SOLDÁVEL, DN 75 MM X 50 MM, INSTALADO EM RESERVAÇÃO PREDIAL DE ÁGUA - FORNECIMENTO E INSTALAÇÃO. AF_04/2024</t>
  </si>
  <si>
    <t>TÊ, PVC, SOLDÁVEL, DN 85 MM INSTALADO EM RESERVAÇÃO PREDIAL DE ÁGUA - FORNECIMENTO E INSTALAÇÃO. AF_04/2024</t>
  </si>
  <si>
    <t>TÊ DE REDUÇÃO, PVC, SOLDÁVEL, DN 85 MM X 60 MM, INSTALADO EM RESERVAÇÃO PREDIAL DE ÁGUA - FORNECIMENTO E INSTALAÇÃO. AF_04/2024</t>
  </si>
  <si>
    <t>TÊ, PVC, SOLDÁVEL, DN 110 MM INSTALADO EM RESERVAÇÃO PREDIAL DE ÁGUA - FORNECIMENTO E INSTALAÇÃO. AF_04/2024</t>
  </si>
  <si>
    <t>TÊ DE REDUÇÃO, PVC, SOLDÁVEL, DN 110 MM X 60 MM,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</si>
  <si>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</si>
  <si>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</si>
  <si>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</si>
  <si>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</si>
  <si>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</si>
  <si>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</si>
  <si>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</si>
  <si>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COM FLANGES LIVRES, PVC, SOLDÁVEL, DN 110 MM X 4", INSTALADO EM RESERVAÇÃO PREDIAL DE ÁGUA - FORNECIMENTO E INSTALAÇÃO. AF_04/2024</t>
  </si>
  <si>
    <t>CONECTOR, CPVC, SOLDÁVEL, DN 22 MM X 3/4", INSTALADO EM RESERVAÇÃO PREDIAL DE ÁGUA - FORNECIMENTO E INSTALAÇÃO. AF_04/2024</t>
  </si>
  <si>
    <t>LUVA, CPVC, SOLDÁVEL, DN 22 MM, INSTALADO EM RESERVAÇÃO PREDIAL DE ÁGUA - FORNECIMENTO E INSTALAÇÃO. AF_04/2024</t>
  </si>
  <si>
    <t>CONECTOR, CPVC, SOLDÁVEL, DN 28 MM X 1", INSTALADO EM RESERVAÇÃO PREDIAL DE ÁGUA - FORNECIMENTO E INSTALAÇÃO. AF_04/2024</t>
  </si>
  <si>
    <t>LUVA, CPVC, SOLDÁVEL, DN 28 MM, INSTALADO EM RESERVAÇÃO PREDIAL DE ÁGUA - FORNECIMENTO E INSTALAÇÃO. AF_04/2024</t>
  </si>
  <si>
    <t>CONECTOR, CPVC, SOLDÁVEL, DN 35 MM X 1 1/4", INSTALADO EM RESERVAÇÃO PREDIAL DE ÁGUA - FORNECIMENTO E INSTALAÇÃO. AF_04/2024</t>
  </si>
  <si>
    <t>LUVA, CPVC, SOLDÁVEL, DN 35 MM, INSTALADO EM RESERVAÇÃO PREDIAL DE ÁGUA - FORNECIMENTO E INSTALAÇÃO. AF_04/2024</t>
  </si>
  <si>
    <t>CONECTOR, CPVC, SOLDÁVEL, DN 42 MM X 1 1/2", INSTALADO EM RESERVAÇÃO PREDIAL DE ÁGUA - FORNECIMENTO E INSTALAÇÃO. AF_04/2024</t>
  </si>
  <si>
    <t>LUVA, CPVC, SOLDÁVEL, DN 42 MM, INSTALADO EM RESERVAÇÃO PREDIAL DE ÁGUA - FORNECIMENTO E INSTALAÇÃO. AF_04/2024</t>
  </si>
  <si>
    <t>CONECTOR, CPVC, SOLDÁVEL, DN 54 MM X 2", INSTALADO EM RESERVAÇÃO PREDIAL DE ÁGUA - FORNECIMENTO E INSTALAÇÃO. AF_04/2024</t>
  </si>
  <si>
    <t>LUVA, CPVC, SOLDÁVEL, DN 54 MM,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</si>
  <si>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</si>
  <si>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</si>
  <si>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LUVA, CPVC, SOLDÁVEL, DN 89 MM, INSTALADO EM RESERVAÇÃO PREDIAL DE ÁGUA - FORNECIMENTO E INSTALAÇÃO. AF_04/2024</t>
  </si>
  <si>
    <t>CONECTOR, CPVC, SOLDÁVEL, DN 114 MM X 4", INSTALADO EM RESERVAÇÃO PREDIAL DE ÁGUA - FORNECIMENTO E INSTALAÇÃO. AF_04/2024</t>
  </si>
  <si>
    <t>LUVA, CPVC, SOLDÁVEL, DN 114 MM, INSTALADO EM RESERVAÇÃO PREDIAL DE ÁGUA - FORNECIMENTO E INSTALAÇÃO. AF_04/2024</t>
  </si>
  <si>
    <t>JOELHO 90 GRAUS, CPVC, SOLDÁVEL, DN 22 MM, INSTALADO EM RESERVAÇÃO PREDIAL DE ÁGUA - FORNECIMENTO E INSTALAÇÃO. AF_04/2024</t>
  </si>
  <si>
    <t>CURVA 90 GRAUS, CPVC, SOLDÁVEL, DN 22 MM, INSTALADO EM RESERVAÇÃO PREDIAL DE ÁGUA - FORNECIMENTO E INSTALAÇÃO. AF_04/2024</t>
  </si>
  <si>
    <t>JOELHO 90 GRAUS, CPVC, SOLDÁVEL, DN 28 MM, INSTALADO EM RESERVAÇÃO PREDIAL DE ÁGUA - FORNECIMENTO E INSTALAÇÃO. AF_04/2024</t>
  </si>
  <si>
    <t>CURVA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</si>
  <si>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</si>
  <si>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</si>
  <si>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</si>
  <si>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</si>
  <si>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</si>
  <si>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</si>
  <si>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</si>
  <si>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</si>
  <si>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</si>
  <si>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</si>
  <si>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</si>
  <si>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</si>
  <si>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</si>
  <si>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TE, CPVC, SOLDÁVEL, DN 114 MM, INSTALADO EM RESERVAÇÃO PREDIAL DE ÁGUA - FORNECIMENTO E INSTALAÇÃO. AF_04/2024</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</si>
  <si>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</si>
  <si>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</si>
  <si>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</si>
  <si>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</si>
  <si>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</si>
  <si>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</si>
  <si>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</si>
  <si>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LUVA, CPVC, SOLDÁVEL, DN 73 MM, INSTALADO EM RESERVAÇÃO PREDIAL DE ÁGUA - FORNECIMENTO E INSTALAÇÃO. AF_04/2024</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</si>
  <si>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</si>
  <si>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</si>
  <si>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</si>
  <si>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</si>
  <si>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SPRINKLER TIPO PENDENTE, 68 °C, UNIÃO POR ROSCA DN 15 (1/2") - FORNECIMENTO E INSTALAÇÃO. AF_10/2020</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</si>
  <si>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</si>
  <si>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</si>
  <si>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</si>
  <si>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</si>
  <si>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</si>
  <si>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</si>
  <si>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</si>
  <si>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</si>
  <si>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</si>
  <si>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</si>
  <si>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</si>
  <si>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</si>
  <si>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</si>
  <si>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</si>
  <si>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</si>
  <si>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</si>
  <si>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</si>
  <si>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</si>
  <si>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</si>
  <si>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</si>
  <si>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</si>
  <si>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</si>
  <si>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</si>
  <si>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</si>
  <si>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</si>
  <si>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</si>
  <si>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</si>
  <si>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</si>
  <si>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</si>
  <si>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</si>
  <si>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</si>
  <si>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</si>
  <si>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</si>
  <si>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</si>
  <si>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</si>
  <si>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</si>
  <si>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</si>
  <si>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</si>
  <si>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</si>
  <si>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</si>
  <si>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</si>
  <si>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</si>
  <si>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</si>
  <si>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</si>
  <si>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</si>
  <si>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</si>
  <si>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</si>
  <si>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</si>
  <si>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</si>
  <si>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</si>
  <si>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</si>
  <si>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</si>
  <si>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</si>
  <si>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</si>
  <si>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</si>
  <si>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</si>
  <si>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</si>
  <si>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</si>
  <si>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</si>
  <si>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LUVA, PPR, DN 20 MM, INSTALADO EM RESERVAÇÃO PREDIAL DE ÁGUA - FORNECIMENTO E INSTALAÇÃO. AF_04/2024</t>
  </si>
  <si>
    <t>LUVA, PPR, DN 25 MM, INSTALADO EM RESERVAÇÃO PREDIAL DE ÁGUA - FORNECIMENTO E INSTALAÇÃO. AF_04/2024</t>
  </si>
  <si>
    <t>CONECTOR MACHO, PPR, 25 MM X 1/2'', INSTALADO EM RESERVAÇÃO PREDIAL DE ÁGUA - FORNECIMENTO E INSTALAÇÃO. AF_04/2024</t>
  </si>
  <si>
    <t>LUVA, PPR, DN 32 MM, CLASSE PN 25, INSTALADO EM RESERVAÇÃO PREDIAL DE ÁGUA - FORNECIMENTO E INSTALAÇÃO. AF_04/2024</t>
  </si>
  <si>
    <t>CONECTOR MACHO, PPR, 32 MM X 3/4'',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</si>
  <si>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</si>
  <si>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</si>
  <si>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</si>
  <si>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</si>
  <si>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</si>
  <si>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PPR, DN 110 MM, CLASSE PN 25,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</si>
  <si>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</si>
  <si>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</si>
  <si>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</si>
  <si>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</si>
  <si>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</si>
  <si>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</si>
  <si>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</si>
  <si>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</si>
  <si>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PPR, DN 110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</si>
  <si>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</si>
  <si>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</si>
  <si>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</si>
  <si>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</si>
  <si>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</si>
  <si>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</si>
  <si>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PPR, DN 110 MM, INSTALADO EM RESERVAÇÃO PREDIAL DE ÁGUA - FORNECIMENTO E INSTALAÇÃO. AF_04/2024</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</si>
  <si>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</si>
  <si>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</si>
  <si>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</si>
  <si>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</si>
  <si>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</si>
  <si>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</si>
  <si>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</si>
  <si>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</si>
  <si>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</si>
  <si>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</si>
  <si>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</si>
  <si>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</si>
  <si>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</si>
  <si>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</si>
  <si>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</si>
  <si>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</si>
  <si>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</si>
  <si>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</si>
  <si>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</si>
  <si>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</si>
  <si>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</si>
  <si>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</si>
  <si>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</si>
  <si>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</si>
  <si>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</si>
  <si>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</si>
  <si>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</si>
  <si>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</si>
  <si>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</si>
  <si>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</si>
  <si>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</si>
  <si>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</si>
  <si>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</si>
  <si>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</si>
  <si>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</si>
  <si>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</si>
  <si>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</si>
  <si>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</si>
  <si>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</si>
  <si>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</si>
  <si>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</si>
  <si>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</si>
  <si>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</si>
  <si>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</si>
  <si>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</si>
  <si>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</si>
  <si>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</si>
  <si>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</si>
  <si>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</si>
  <si>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</si>
  <si>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</si>
  <si>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</si>
  <si>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</si>
  <si>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</si>
  <si>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</si>
  <si>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</si>
  <si>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</si>
  <si>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</si>
  <si>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</si>
  <si>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</si>
  <si>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</si>
  <si>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</si>
  <si>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</si>
  <si>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</si>
  <si>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</si>
  <si>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</si>
  <si>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</si>
  <si>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</si>
  <si>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</si>
  <si>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</si>
  <si>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</si>
  <si>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</si>
  <si>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</si>
  <si>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</si>
  <si>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</si>
  <si>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</si>
  <si>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</si>
  <si>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</si>
  <si>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</si>
  <si>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</si>
  <si>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</si>
  <si>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</si>
  <si>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</si>
  <si>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</si>
  <si>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</si>
  <si>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</si>
  <si>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</si>
  <si>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</si>
  <si>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</si>
  <si>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</si>
  <si>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</si>
  <si>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</si>
  <si>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</si>
  <si>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</si>
  <si>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</si>
  <si>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</si>
  <si>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</si>
  <si>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</si>
  <si>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</si>
  <si>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</si>
  <si>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</si>
  <si>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</si>
  <si>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</si>
  <si>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</si>
  <si>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</si>
  <si>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</si>
  <si>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</si>
  <si>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</si>
  <si>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</si>
  <si>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</si>
  <si>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</si>
  <si>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</si>
  <si>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</si>
  <si>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</si>
  <si>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</si>
  <si>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</si>
  <si>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</si>
  <si>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</si>
  <si>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</si>
  <si>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</si>
  <si>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</si>
  <si>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</si>
  <si>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</si>
  <si>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</si>
  <si>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</si>
  <si>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</si>
  <si>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</si>
  <si>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</si>
  <si>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</si>
  <si>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</si>
  <si>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</si>
  <si>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</si>
  <si>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</si>
  <si>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</si>
  <si>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</si>
  <si>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</si>
  <si>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</si>
  <si>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</si>
  <si>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</si>
  <si>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</si>
  <si>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</si>
  <si>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</si>
  <si>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</si>
  <si>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</si>
  <si>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</si>
  <si>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</si>
  <si>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</si>
  <si>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</si>
  <si>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</si>
  <si>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</si>
  <si>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</si>
  <si>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</si>
  <si>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</si>
  <si>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</si>
  <si>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</si>
  <si>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</si>
  <si>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</si>
  <si>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</si>
  <si>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</si>
  <si>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</si>
  <si>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</si>
  <si>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</si>
  <si>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</si>
  <si>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</si>
  <si>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</si>
  <si>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</si>
  <si>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</si>
  <si>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</si>
  <si>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</si>
  <si>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</si>
  <si>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</si>
  <si>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</si>
  <si>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</si>
  <si>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</si>
  <si>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</si>
  <si>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</si>
  <si>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</si>
  <si>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</si>
  <si>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</si>
  <si>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</si>
  <si>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</si>
  <si>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</si>
  <si>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</si>
  <si>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</si>
  <si>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</si>
  <si>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</si>
  <si>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</si>
  <si>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</si>
  <si>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</si>
  <si>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</si>
  <si>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</si>
  <si>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</si>
  <si>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</si>
  <si>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</si>
  <si>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</si>
  <si>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</si>
  <si>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</si>
  <si>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</si>
  <si>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</si>
  <si>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</si>
  <si>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</si>
  <si>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</si>
  <si>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</si>
  <si>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</si>
  <si>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</si>
  <si>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</si>
  <si>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</si>
  <si>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</si>
  <si>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</si>
  <si>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</si>
  <si>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</si>
  <si>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</si>
  <si>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</si>
  <si>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</si>
  <si>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</si>
  <si>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</si>
  <si>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</si>
  <si>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</si>
  <si>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</si>
  <si>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</si>
  <si>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</si>
  <si>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</si>
  <si>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</si>
  <si>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</si>
  <si>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</si>
  <si>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</si>
  <si>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</si>
  <si>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</si>
  <si>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</si>
  <si>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</si>
  <si>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</si>
  <si>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</si>
  <si>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</si>
  <si>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</si>
  <si>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</si>
  <si>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</si>
  <si>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</si>
  <si>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</si>
  <si>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</si>
  <si>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</si>
  <si>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</si>
  <si>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</si>
  <si>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</si>
  <si>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</si>
  <si>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</si>
  <si>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</si>
  <si>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</si>
  <si>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</si>
  <si>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</si>
  <si>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</si>
  <si>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</si>
  <si>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</si>
  <si>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</si>
  <si>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</si>
  <si>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</si>
  <si>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</si>
  <si>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</si>
  <si>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</si>
  <si>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</si>
  <si>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</si>
  <si>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</si>
  <si>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</si>
  <si>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</si>
  <si>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</si>
  <si>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</si>
  <si>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</si>
  <si>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</si>
  <si>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</si>
  <si>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</si>
  <si>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</si>
  <si>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</si>
  <si>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</si>
  <si>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</si>
  <si>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</si>
  <si>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</si>
  <si>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</si>
  <si>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</si>
  <si>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</si>
  <si>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</si>
  <si>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</si>
  <si>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</si>
  <si>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</si>
  <si>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</si>
  <si>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</si>
  <si>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</si>
  <si>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</si>
  <si>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</si>
  <si>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</si>
  <si>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</si>
  <si>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</si>
  <si>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</si>
  <si>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</si>
  <si>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</si>
  <si>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</si>
  <si>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</si>
  <si>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</si>
  <si>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</si>
  <si>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</si>
  <si>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</si>
  <si>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</si>
  <si>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</si>
  <si>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</si>
  <si>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</si>
  <si>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</si>
  <si>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</si>
  <si>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</si>
  <si>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</si>
  <si>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</si>
  <si>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</si>
  <si>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</si>
  <si>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</si>
  <si>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</si>
  <si>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</si>
  <si>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</si>
  <si>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</si>
  <si>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</si>
  <si>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</si>
  <si>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</si>
  <si>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</si>
  <si>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</si>
  <si>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</si>
  <si>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28 X 22 MM, INSTALADO EM RAMAL DE DISTRIBUIÇÃO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</si>
  <si>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</si>
  <si>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</si>
  <si>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</si>
  <si>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</si>
  <si>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</si>
  <si>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</si>
  <si>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</si>
  <si>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</si>
  <si>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</si>
  <si>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</si>
  <si>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</si>
  <si>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</si>
  <si>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</si>
  <si>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</si>
  <si>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</si>
  <si>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</si>
  <si>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</si>
  <si>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</si>
  <si>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</si>
  <si>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</si>
  <si>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</si>
  <si>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</si>
  <si>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</si>
  <si>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</si>
  <si>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</si>
  <si>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</si>
  <si>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</si>
  <si>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</si>
  <si>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</si>
  <si>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</si>
  <si>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</si>
  <si>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</si>
  <si>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</si>
  <si>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</si>
  <si>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</si>
  <si>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</si>
  <si>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</si>
  <si>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</si>
  <si>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</si>
  <si>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</si>
  <si>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</si>
  <si>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</si>
  <si>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</si>
  <si>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</si>
  <si>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</si>
  <si>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</si>
  <si>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</si>
  <si>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</si>
  <si>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</si>
  <si>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</si>
  <si>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</si>
  <si>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</si>
  <si>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</si>
  <si>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</si>
  <si>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</si>
  <si>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</si>
  <si>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</si>
  <si>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</si>
  <si>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</si>
  <si>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</si>
  <si>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</si>
  <si>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</si>
  <si>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</si>
  <si>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</si>
  <si>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</si>
  <si>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</si>
  <si>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BUCHA DE REDUÇÃO, PPR, DN 50 X 32 MM,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</si>
  <si>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</si>
  <si>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</si>
  <si>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</si>
  <si>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</si>
  <si>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</si>
  <si>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</si>
  <si>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</si>
  <si>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</si>
  <si>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</si>
  <si>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</si>
  <si>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</si>
  <si>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</si>
  <si>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</si>
  <si>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</si>
  <si>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</si>
  <si>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</si>
  <si>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</si>
  <si>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</si>
  <si>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JOELHO CPVC, SOLDÁVEL, 45 GRAUS, DN 42 MM, INSTALADO EM RESERVAÇÃO PREDIAL DE ÁGUA - FORNECIMENTO E INSTALAÇÃO. AF_04/2024</t>
  </si>
  <si>
    <t>UNIÃO FLANGE, PPR, COM PARAFUSOS, DN 40 MM, INSTALADO EM RESERVAÇÃO PREDIAL DE ÁGUA - FORNECIMENTO E INSTALAÇÃO. AF_04/2024</t>
  </si>
  <si>
    <t>BUCHA DE REDUÇÃO, EM FERRO GALVANIZADO, CONEXÃO ROSQUEADA, DN 80 MM X 65 MM (3" X 2 1/2"), INSTALADO EM RESERVAÇÃO PREDIAL DE ÁGUA - FORNECIMENTO E INSTALAÇÃO. AF_04/2024</t>
  </si>
  <si>
    <t>JOELHO PVC, SOLDÁVEL, 45 GRAUS, DN 25 MM, INSTALADO EM RESERVAÇÃO PREDIAL DE ÁGUA - FORNECIMENTO E INSTALAÇÃO. AF_04/2024</t>
  </si>
  <si>
    <t>BUCHA DE REDUÇÃO, EM FERRO GALVANIZADO, CONEXÃO ROSQUEADA, DN 80 MM X 50 MM (3" X 2"),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</si>
  <si>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</si>
  <si>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</si>
  <si>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</si>
  <si>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</si>
  <si>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DE REDUÇÃO, EM FERRO GALVANIZADO, CONEXÃO ROSQUEADA, DN 80 MM X 50 MM (3" X 2"), INSTALADO EM RESERVAÇÃO PREDIAL DE ÁGUA - FORNECIMENTO E INSTALAÇÃO. AF_04/2024</t>
  </si>
  <si>
    <t>COTOVELO DE REDUÇÃO, 90 GRAUS, EM FERRO GALVANIZADO, CONEXÃO ROSQUEADA, DN 65 MM X 50 MM (2 1/2" X 2"),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</si>
  <si>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</si>
  <si>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</si>
  <si>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</si>
  <si>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</si>
  <si>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</si>
  <si>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</si>
  <si>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</si>
  <si>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</si>
  <si>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COTOVELO, 90 GRAUS, EM FERRO GALVANIZADO, MACHO/FÊMEA, CONEXÃO ROSQUEADA, DN 65 MM (2 1/2"),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</si>
  <si>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</si>
  <si>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</si>
  <si>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</si>
  <si>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</si>
  <si>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</si>
  <si>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</si>
  <si>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</si>
  <si>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80 MM (3"),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</si>
  <si>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</si>
  <si>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</si>
  <si>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</si>
  <si>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</si>
  <si>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</si>
  <si>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80 MM (3"),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</si>
  <si>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</si>
  <si>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</si>
  <si>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80 MM (3"), INSTALADO EM RESERVAÇÃO PREDIAL DE ÁGUA - FORNECIMENTO E INSTALAÇÃO. AF_04/2024</t>
  </si>
  <si>
    <t>TE DE REDUÇÃO, EM FERRO GALVANIZADO, CONEXÃO ROSQUEADA, DN 80 MM X 65 MM (3" X 2 1/2"), INSTALADO EM RESERVAÇÃO PREDIAL DE ÁGUA - FORNECIMENTO E INSTALAÇÃO. AF_04/2024</t>
  </si>
  <si>
    <t>TE DE REDUÇÃO, EM FERRO GALVANIZADO, CONEXÃO ROSQUEADA, DN 80 MM X 50 MM (3" X 2"), INSTALADO EM RESERVAÇÃO PREDIAL DE ÁGUA - FORNECIMENTO E INSTALAÇÃO. AF_04/2024</t>
  </si>
  <si>
    <t>BUCHA DE REDUÇÃO EM COBRE, PONTA X BOLSA, 66 X 54 MM, INSTALADO EM RESERVAÇÃO PREDIAL DE ÁGUA - FORNECIMENTO E INSTALAÇÃO. AF_04/2024</t>
  </si>
  <si>
    <t>BUCHA DE REDUÇÃO CPVC, SOLDÁVEL, DN 54 X 28 MM,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</si>
  <si>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</si>
  <si>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</si>
  <si>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</si>
  <si>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35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</si>
  <si>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</si>
  <si>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</si>
  <si>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</si>
  <si>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</si>
  <si>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</si>
  <si>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</si>
  <si>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</si>
  <si>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</si>
  <si>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</si>
  <si>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BUCHA DE REDUÇÃO PVC, SOLDÁVEL, LONGA, DN 50 X 32 MM, INSTALADO EM RESERVAÇÃO PREDIAL DE ÁGUA - FORNECIMENTO E INSTALAÇÃO. AF_04/2024</t>
  </si>
  <si>
    <t>BUCHA DE REDUÇÃO, PPR, DN 50 X 25 MM,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</si>
  <si>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</si>
  <si>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</si>
  <si>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</si>
  <si>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</si>
  <si>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</si>
  <si>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</si>
  <si>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</si>
  <si>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</si>
  <si>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</si>
  <si>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</si>
  <si>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</si>
  <si>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</si>
  <si>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</si>
  <si>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</si>
  <si>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</si>
  <si>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</si>
  <si>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</si>
  <si>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</si>
  <si>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</si>
  <si>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</si>
  <si>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</si>
  <si>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</si>
  <si>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</si>
  <si>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</si>
  <si>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</si>
  <si>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</si>
  <si>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</si>
  <si>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</si>
  <si>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</si>
  <si>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</si>
  <si>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</si>
  <si>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</si>
  <si>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</si>
  <si>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</si>
  <si>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</si>
  <si>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</si>
  <si>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</si>
  <si>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</si>
  <si>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</si>
  <si>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</si>
  <si>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</si>
  <si>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</si>
  <si>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</si>
  <si>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</si>
  <si>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</si>
  <si>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</si>
  <si>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</si>
  <si>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</si>
  <si>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</si>
  <si>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</si>
  <si>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</si>
  <si>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</si>
  <si>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</si>
  <si>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</si>
  <si>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</si>
  <si>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</si>
  <si>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POLIETILENO, 3000 LITROS - FORNECIMENTO E INSTALAÇÃO. AF_06/2021</t>
  </si>
  <si>
    <t>CAIXA D´ÁGUA EM POLIÉSTER REFORÇADO COM FIBRA DE VIDRO, 500 LITROS - FORNECIMENTO E INSTALAÇÃO. AF_06/2021</t>
  </si>
  <si>
    <t>CAIXA D´ÁGUA EM POLIÉSTER REFORÇADO COM FIBRA DE VIDRO, 750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</si>
  <si>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</si>
  <si>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</si>
  <si>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</si>
  <si>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3000 LITROS - FORNECIMENTO E INSTALAÇÃO. AF_06/2021</t>
  </si>
  <si>
    <t>CAIXA D´ÁGUA EM POLIÉSTER REFORÇADO COM FIBRA DE VIDRO, 5000 LITROS - FORNECIMENTO E INSTALAÇÃO. AF_06/2021</t>
  </si>
  <si>
    <t>CAIXA D´ÁGUA EM POLIÉSTER REFORÇADO COM FIBRA DE VIDRO, 7000 LITROS - FORNECIMENTO E INSTALAÇÃO. AF_06/2021</t>
  </si>
  <si>
    <t>CAIXA D´ÁGUA EM POLIÉSTER REFORÇADO COM FIBRA DE VIDRO, 10000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</si>
  <si>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</si>
  <si>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</si>
  <si>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</si>
  <si>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</si>
  <si>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</si>
  <si>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</si>
  <si>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</si>
  <si>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</si>
  <si>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</si>
  <si>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</si>
  <si>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</si>
  <si>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</si>
  <si>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</si>
  <si>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</si>
  <si>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</si>
  <si>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</si>
  <si>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</si>
  <si>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</si>
  <si>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</si>
  <si>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</si>
  <si>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</si>
  <si>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</si>
  <si>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</si>
  <si>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</si>
  <si>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</si>
  <si>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</si>
  <si>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</si>
  <si>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</si>
  <si>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</si>
  <si>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</si>
  <si>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</si>
  <si>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</si>
  <si>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</si>
  <si>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</si>
  <si>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</si>
  <si>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</si>
  <si>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</si>
  <si>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</si>
  <si>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</si>
  <si>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</si>
  <si>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</si>
  <si>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</si>
  <si>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</si>
  <si>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</si>
  <si>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</si>
  <si>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</si>
  <si>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</si>
  <si>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</si>
  <si>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</si>
  <si>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</si>
  <si>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</si>
  <si>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</si>
  <si>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</si>
  <si>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</si>
  <si>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</si>
  <si>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</si>
  <si>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</si>
  <si>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</si>
  <si>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</si>
  <si>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</si>
  <si>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</si>
  <si>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</si>
  <si>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</si>
  <si>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</si>
  <si>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</si>
  <si>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</si>
  <si>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</si>
  <si>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</si>
  <si>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</si>
  <si>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</si>
  <si>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</si>
  <si>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</si>
  <si>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</si>
  <si>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</si>
  <si>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</si>
  <si>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</si>
  <si>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</si>
  <si>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</si>
  <si>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</si>
  <si>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</si>
  <si>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</si>
  <si>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</si>
  <si>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SABONETEIRA DE PAREDE EM METAL CROMADO, INCLUSO FIXAÇÃO. AF_01/2020</t>
  </si>
  <si>
    <t>KIT DE ACESSORIOS PARA BANHEIRO EM METAL CROMADO, 5 PECAS, INCLUSO FIXAÇÃO.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</si>
  <si>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</si>
  <si>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</si>
  <si>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</si>
  <si>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</si>
  <si>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</si>
  <si>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</si>
  <si>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</si>
  <si>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</si>
  <si>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</si>
  <si>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</si>
  <si>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</si>
  <si>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</si>
  <si>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</si>
  <si>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</si>
  <si>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</si>
  <si>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</si>
  <si>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</si>
  <si>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</si>
  <si>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</si>
  <si>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</si>
  <si>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</si>
  <si>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</si>
  <si>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</si>
  <si>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</si>
  <si>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</si>
  <si>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</si>
  <si>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</si>
  <si>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</si>
  <si>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</si>
  <si>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</si>
  <si>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</si>
  <si>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</si>
  <si>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</si>
  <si>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</si>
  <si>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</si>
  <si>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</si>
  <si>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</si>
  <si>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</si>
  <si>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</si>
  <si>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</si>
  <si>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</si>
  <si>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</si>
  <si>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</si>
  <si>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</si>
  <si>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</si>
  <si>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</si>
  <si>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</si>
  <si>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</si>
  <si>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</si>
  <si>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</si>
  <si>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</si>
  <si>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</si>
  <si>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</si>
  <si>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</si>
  <si>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</si>
  <si>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</si>
  <si>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</si>
  <si>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</si>
  <si>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</si>
  <si>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</si>
  <si>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</si>
  <si>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</si>
  <si>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</si>
  <si>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</si>
  <si>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</si>
  <si>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</si>
  <si>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</si>
  <si>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</si>
  <si>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</si>
  <si>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</si>
  <si>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</si>
  <si>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</si>
  <si>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0,60 M E ALTURA = 0,10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</si>
  <si>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</si>
  <si>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</si>
  <si>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</si>
  <si>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</si>
  <si>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</si>
  <si>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</si>
  <si>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</si>
  <si>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</si>
  <si>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</si>
  <si>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</si>
  <si>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</si>
  <si>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</si>
  <si>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</si>
  <si>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</si>
  <si>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</si>
  <si>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</si>
  <si>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</si>
  <si>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</si>
  <si>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</si>
  <si>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</si>
  <si>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</si>
  <si>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</si>
  <si>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</si>
  <si>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</si>
  <si>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</si>
  <si>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</si>
  <si>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</si>
  <si>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</si>
  <si>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</si>
  <si>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</si>
  <si>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</si>
  <si>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</si>
  <si>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</si>
  <si>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</si>
  <si>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</si>
  <si>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</si>
  <si>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</si>
  <si>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</si>
  <si>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</si>
  <si>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</si>
  <si>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</si>
  <si>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</si>
  <si>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</si>
  <si>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</si>
  <si>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</si>
  <si>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</si>
  <si>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</si>
  <si>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</si>
  <si>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</si>
  <si>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</si>
  <si>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</si>
  <si>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</si>
  <si>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</si>
  <si>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</si>
  <si>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</si>
  <si>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</si>
  <si>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</si>
  <si>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</si>
  <si>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</si>
  <si>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</si>
  <si>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</si>
  <si>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</si>
  <si>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</si>
  <si>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</si>
  <si>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</si>
  <si>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</si>
  <si>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</si>
  <si>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</si>
  <si>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</si>
  <si>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</si>
  <si>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</si>
  <si>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</si>
  <si>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</si>
  <si>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</si>
  <si>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</si>
  <si>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</si>
  <si>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</si>
  <si>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</si>
  <si>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</si>
  <si>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</si>
  <si>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</si>
  <si>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</si>
  <si>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</si>
  <si>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</si>
  <si>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20 MM (1/2") - FORNECIMENTO E INSTALAÇÃO (EXCLUSIVE HIDRÔMETRO). AF_03/2024</t>
  </si>
  <si>
    <t>KIT CAVALETE PARA MEDIÇÃO DE ÁGUA - ENTRADA PRINCIPAL, EM PVC 25 MM (3/4")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</si>
  <si>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</si>
  <si>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</si>
  <si>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</si>
  <si>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</si>
  <si>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INDIVIDUALIZADA, EM PVC 25 MM (3/4"), PARA 2 MEDIDORES - FORNECIMENTO E INSTALAÇÃO (EXCLUSIVE HIDRÔMETRO). AF_03/2024</t>
  </si>
  <si>
    <t>KIT CAVALETE PARA MEDIÇÃO DE ÁGUA - ENTRADA INDIVIDUALIZADA, EM PVC 25 MM (3/4"), PARA 3 MEDIDORES - FORNECIMENTO E INSTALAÇÃO (EXCLUSIVE HIDRÔMETRO). AF_03/2024</t>
  </si>
  <si>
    <t>KIT CAVALETE PARA MEDIÇÃO DE ÁGUA - ENTRADA INDIVIDUALIZADA, EM PVC 25 MM (3/4"), PARA 4 MEDIDORES - FORNECIMENTO E INSTALAÇÃO (EXCLUSIVE HIDRÔMETRO). AF_03/2024</t>
  </si>
  <si>
    <t>KIT CAVALETE PARA MEDIÇÃO DE ÁGUA - ENTRADA INDIVIDUALIZADA, EM PVC 32 MM (1"), PARA 1 MEDIDOR - FORNECIMENTO E INSTALAÇÃO (EXCLUSIVE HIDRÔMETRO). AF_03/2024</t>
  </si>
  <si>
    <t>KIT CAVALETE PARA MEDIÇÃO DE ÁGUA - ENTRADA INDIVIDUALIZADA, EM PVC 32 MM (1"), PARA 2 MEDIDORES - FORNECIMENTO E INSTALAÇÃO (EXCLUSIVE HIDRÔMETRO). AF_03/2024</t>
  </si>
  <si>
    <t>KIT CAVALETE PARA MEDIÇÃO DE ÁGUA - ENTRADA INDIVIDUALIZADA, EM PVC 32 MM (1"), PARA 3 MEDIDORES - FORNECIMENTO E INSTALAÇÃO (EXCLUSIVE HIDRÔMETRO). AF_03/2024</t>
  </si>
  <si>
    <t>KIT CAVALETE PARA MEDIÇÃO DE ÁGUA - ENTRADA INDIVIDUALIZADA, EM PVC 32 MM (1"), PARA 4 MEDIDORES - FORNECIMENTO E INSTALAÇÃO (EXCLUSIVE HIDRÔMETRO).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</si>
  <si>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</si>
  <si>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</si>
  <si>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</si>
  <si>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</si>
  <si>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</si>
  <si>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</si>
  <si>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</si>
  <si>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</si>
  <si>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</si>
  <si>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</si>
  <si>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</si>
  <si>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</si>
  <si>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</si>
  <si>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</si>
  <si>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</si>
  <si>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</si>
  <si>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</si>
  <si>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</si>
  <si>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</si>
  <si>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</si>
  <si>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</si>
  <si>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</si>
  <si>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</si>
  <si>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</si>
  <si>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HIDRÔMETRO DN 1/2", 1,5 M3/H - FORNECIMENTO E INSTALAÇÃO. AF_03/2024</t>
  </si>
  <si>
    <t>HIDRÔMETRO DN 1/2", 3,0 M3/H - FORNECIMENTO E INSTALAÇÃO. AF_03/2024</t>
  </si>
  <si>
    <t>HIDRÔMETRO DN 3/4", 5,0 M3/H - FORNECIMENTO E INSTALAÇÃO. AF_03/2024</t>
  </si>
  <si>
    <t>CAIXA EM CONCRETO PRÉ-MOLDADO PARA ABRIGO DE HIDRÔMETRO COM DN 20 MM - FORNECIMENTO E INSTALAÇÃO. AF_03/2024</t>
  </si>
  <si>
    <t>KIT CAVALETE PARA MEDIÇÃO DE ÁGUA - ENTRADA INDIVIDUALIZADA, EM PVC 25 MM (3/4"), PARA 1 MEDIDOR - FORNECIMENTO E INSTALAÇÃO (EXCLUSIVE HIDRÔMETRO). AF_03/2024</t>
  </si>
  <si>
    <t>HIDRÔMETRO DN 2" , 30 M³/H - FORNECIMENTO E INSTALAÇÃO. AF_03/2024</t>
  </si>
  <si>
    <t>HIDRÔMETRO DN 1", 7 M³/H - FORNECIMENTO E INSTALAÇÃO. AF_03/2024</t>
  </si>
  <si>
    <t>HIDRÔMETRO DN 1", 10 M³/H - FORNECIMENTO E INSTALAÇÃO. AF_03/2024</t>
  </si>
  <si>
    <t>HIDRÔMETRO DN 1 1/2", 20 M³/H - FORNECIMENTO E INSTALAÇÃO. AF_03/2024</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</si>
  <si>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</si>
  <si>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</si>
  <si>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</si>
  <si>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</si>
  <si>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</si>
  <si>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</si>
  <si>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</si>
  <si>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</si>
  <si>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</si>
  <si>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</si>
  <si>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</si>
  <si>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</si>
  <si>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</si>
  <si>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</si>
  <si>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</si>
  <si>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</si>
  <si>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</si>
  <si>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</si>
  <si>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</si>
  <si>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</si>
  <si>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</si>
  <si>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</si>
  <si>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</si>
  <si>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</si>
  <si>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</si>
  <si>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</si>
  <si>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</si>
  <si>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</si>
  <si>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</si>
  <si>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</si>
  <si>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</si>
  <si>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</si>
  <si>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</si>
  <si>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</si>
  <si>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</si>
  <si>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</si>
  <si>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</si>
  <si>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</si>
  <si>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</si>
  <si>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</si>
  <si>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</si>
  <si>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</si>
  <si>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</si>
  <si>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</si>
  <si>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</si>
  <si>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</si>
  <si>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</si>
  <si>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</si>
  <si>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</si>
  <si>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</si>
  <si>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</si>
  <si>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CONJUNTO HIDRÁULICO EM AÇO ROSCÁVEL PARA INSTALAÇÃO DE BOMBA, DN SUCÇÃO 65 MM (2½") E DN RECALQUE 50 MM (2"), PARA EDIFICAÇÃO COM 18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</si>
  <si>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</si>
  <si>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</si>
  <si>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32 MM (1 1/4") E DN RECALQUE 25 MM (1"), PARA EDIFICAÇÃO COM 4 PAVIMENTOS - FORNECIMENTO E INSTALAÇÃO. AF_04/2024</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</si>
  <si>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</si>
  <si>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</si>
  <si>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</si>
  <si>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</si>
  <si>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</si>
  <si>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TIL (TUBO DE INSPEÇÃO E LIMPEZA) RADIAL PARA ESGOTO, EM PVC, DN 300X200 MM.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</si>
  <si>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</si>
  <si>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</si>
  <si>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</si>
  <si>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</si>
  <si>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</si>
  <si>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</si>
  <si>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</si>
  <si>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</si>
  <si>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</si>
  <si>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</si>
  <si>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</si>
  <si>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</si>
  <si>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</si>
  <si>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</si>
  <si>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</si>
  <si>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</si>
  <si>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</si>
  <si>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</si>
  <si>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</si>
  <si>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</si>
  <si>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</si>
  <si>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</si>
  <si>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</si>
  <si>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</si>
  <si>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</si>
  <si>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</si>
  <si>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</si>
  <si>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</si>
  <si>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</si>
  <si>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</si>
  <si>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</si>
  <si>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</si>
  <si>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</si>
  <si>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</si>
  <si>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</si>
  <si>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</si>
  <si>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</si>
  <si>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</si>
  <si>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</si>
  <si>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</si>
  <si>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</si>
  <si>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</si>
  <si>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</si>
  <si>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</si>
  <si>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</si>
  <si>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</si>
  <si>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</si>
  <si>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</si>
  <si>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</si>
  <si>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</si>
  <si>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</si>
  <si>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</si>
  <si>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</si>
  <si>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</si>
  <si>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</si>
  <si>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</si>
  <si>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</si>
  <si>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</si>
  <si>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</si>
  <si>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</si>
  <si>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</si>
  <si>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</si>
  <si>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</si>
  <si>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</si>
  <si>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</si>
  <si>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</si>
  <si>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</si>
  <si>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</si>
  <si>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</si>
  <si>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</si>
  <si>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</si>
  <si>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</si>
  <si>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</si>
  <si>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</si>
  <si>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</si>
  <si>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DRAGAGEM DE MATERIAIS DE 1A CATEGORIA E COMPOSTOS ORGÂNICOS E INORGÂNICOS COM RETROESCAVADEIRA (CAÇAMBA: 0,26 M3/88 HP). AF_03/2024</t>
  </si>
  <si>
    <t>DRAGAGEM DE MATERIAIS DE 1A CATEGORIA E COMPOSTOS ORGÂNICOS E INORGÂNICOS COM ESCAVADEIRA HIDRÁULICA (CAÇAMBA: 0,80 M3/111 HP). AF_03/2024</t>
  </si>
  <si>
    <t>DRAGAGEM DE MATERIAIS DE 1A CATEGORIA E COMPOSTOS ORGÂNICOS E INORGÂNICOS COM ESCAVADEIRA HIDRÁULICA DE LONGO ALCANCE (CAÇAMBA: 0,52 M3/155 HP). AF_03/2024</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</si>
  <si>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</si>
  <si>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</si>
  <si>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</si>
  <si>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</si>
  <si>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</si>
  <si>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</si>
  <si>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</si>
  <si>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</si>
  <si>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</si>
  <si>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</si>
  <si>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</si>
  <si>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</si>
  <si>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</si>
  <si>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</si>
  <si>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</si>
  <si>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</si>
  <si>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</si>
  <si>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</si>
  <si>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</si>
  <si>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</si>
  <si>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</si>
  <si>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</si>
  <si>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</si>
  <si>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</si>
  <si>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</si>
  <si>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</si>
  <si>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</si>
  <si>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</si>
  <si>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</si>
  <si>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</si>
  <si>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</si>
  <si>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</si>
  <si>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</si>
  <si>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</si>
  <si>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</si>
  <si>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</si>
  <si>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</si>
  <si>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</si>
  <si>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</si>
  <si>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</si>
  <si>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</si>
  <si>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</si>
  <si>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</si>
  <si>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</si>
  <si>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</si>
  <si>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</si>
  <si>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</si>
  <si>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</si>
  <si>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</si>
  <si>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</si>
  <si>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</si>
  <si>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</si>
  <si>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</si>
  <si>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</si>
  <si>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</si>
  <si>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</si>
  <si>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</si>
  <si>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</si>
  <si>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</si>
  <si>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</si>
  <si>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</si>
  <si>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</si>
  <si>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</si>
  <si>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</si>
  <si>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</si>
  <si>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</si>
  <si>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</si>
  <si>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</si>
  <si>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</si>
  <si>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</si>
  <si>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</si>
  <si>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</si>
  <si>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</si>
  <si>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</si>
  <si>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</si>
  <si>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</si>
  <si>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</si>
  <si>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</si>
  <si>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</si>
  <si>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</si>
  <si>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</si>
  <si>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</si>
  <si>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</si>
  <si>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</si>
  <si>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</si>
  <si>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</si>
  <si>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</si>
  <si>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</si>
  <si>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</si>
  <si>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</si>
  <si>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</si>
  <si>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</si>
  <si>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</si>
  <si>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</si>
  <si>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</si>
  <si>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</si>
  <si>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</si>
  <si>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</si>
  <si>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</si>
  <si>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</si>
  <si>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</si>
  <si>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</si>
  <si>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</si>
  <si>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</si>
  <si>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</si>
  <si>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</si>
  <si>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</si>
  <si>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</si>
  <si>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</si>
  <si>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</si>
  <si>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</si>
  <si>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</si>
  <si>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</si>
  <si>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</si>
  <si>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</si>
  <si>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</si>
  <si>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</si>
  <si>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</si>
  <si>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</si>
  <si>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</si>
  <si>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</si>
  <si>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</si>
  <si>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</si>
  <si>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AF_09/2024</t>
  </si>
  <si>
    <t>ESCAVAÇÃO MECANIZADA DE VALA COM PROF. MAIOR QUE 1,5 M ATÉ 3,0 M (MÉDIA MONTANTE E JUSANTE/UMA COMPOSIÇÃO POR TRECHO), ESCAVADEIRA (0,8 M3), LARGURA ATÉ 1,5 M, EM SOLO DE 1A CATEGORIA, EM LOCAIS COM ALTO NÍVEL DE INTERFERÊNCIA. AF_09/2024</t>
  </si>
  <si>
    <t>ESCAVAÇÃO MECANIZADA DE VALA COM PROF. MAIOR QUE 3,0 M ATÉ 4,5 M(MÉDIA MONTANTE E JUSANTE/UMA COMPOSIÇÃO POR TRECHO), ESCAVADEIRA (0,8 M3), LARG. MENOR QUE 1,5 M, EM SOLO DE 1A CATEGORIA, EM LOCAIS COM ALTO NÍVEL DE INTERFERÊNCIA. AF_09/2024</t>
  </si>
  <si>
    <t>ESCAVAÇÃO MECANIZADA DE VALA COM PROF. DE 3,0 M ATÉ 4,5 M(MÉDIA MONTANTE E JUSANTE/UMA COMPOSIÇÃO POR TRECHO), ESCAVADEIRA (1,2 M3), LARG. DE 1,5 M A 2,5 M, EM SOLO DE 1A CATEGORIA, EM LOCAIS COM ALTO NÍVEL DE INTERFERÊNCIA. AF_09/2024</t>
  </si>
  <si>
    <t>ESCAVAÇÃO MECANIZADA DE VALA COM PROF. MAIOR QUE 4,5 M ATÉ 6,0 M(MÉDIA MONTANTE E JUSANTE/UMA COMPOSIÇÃO POR TRECHO), ESCAVADEIRA (1,2 M3), LARG. DE 1,5 M A 2,5 M, EM SOLO DE 1A CATEGORIA, EM LOCAIS COM ALTO NÍVEL DE INTERFERÊNCIA. AF_09/2024</t>
  </si>
  <si>
    <t>ESCAVAÇÃO MECANIZADA DE VALA COM PROF. ATÉ 1,5 M (MÉDIA MONTANTE E JUSANTE/UMA COMPOSIÇÃO POR TRECHO), ESCAVADEIRA (0,8 M3), LARG. DE 1,5 M A 2,5 M, EM SOLO DE 1A CATEGORIA, LOCAIS COM BAIXO NÍVEL DE INTERFERÊNCIA. AF_09/2024</t>
  </si>
  <si>
    <t>ESCAVAÇÃO MECANIZADA DE VALA COM PROF. MAIOR QUE 1,5 M E ATÉ 3,0 M(MÉDIA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</si>
  <si>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</si>
  <si>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(1,2 M3), LARG. DE 1,5 M A 2,5 M, EM SOLO DE 1A CATEGORIA, LOCAIS COM BAIXO NÍVEL DE INTERFERÊNCIA. AF_09/2024</t>
  </si>
  <si>
    <t>ESCAVAÇÃO MECANIZADA DE VALA COM PROF. MAIOR QUE 4,5 M ATÉ 6,0 M (MÉDIA MONTANTE E JUSANTE/UMA COMPOSIÇÃO POR TRECHO), ESCAVADEIRA (1,2 M3), LARG. DE 1,5 M A 2,5 M, EM SOLO DE 1A CATEGORIA, LOCAIS COM BAIXO NÍVEL DE INTERFERÊNCIA. AF_09/2024</t>
  </si>
  <si>
    <t>ESCAVAÇÃO MECANIZADA DE VALA COM PROF. ATÉ 1,5 M (MÉDIA MONTANTE E JUSANTE/UMA COMPOSIÇÃO POR TRECHO), RETROESCAV. (0,26 M3), LARG. MENOR QUE 0,8 M, EM SOLO DE 1A CATEGORIA, EM LOCAIS COM ALTO NÍVEL DE INTERFERÊNCIA. AF_09/2024</t>
  </si>
  <si>
    <t>ESCAVAÇÃO MECANIZADA DE VALA COM PROF. ATÉ 1,5 M (MÉDIA MONTANTE E JUSANTE/UMA COMPOSIÇÃO POR TRECHO), RETROESCAV. (0,26 M3), LARG. DE 0,8 M A 1,5 M, EM SOLO DE 1A CATEGORIA, EM LOCAIS COM ALTO NÍVEL DE INTERFERÊNCIA. AF_09/2024</t>
  </si>
  <si>
    <t>ESCAVAÇÃO MECANIZADA DE VALA COM PROF. MAIOR QUE 1,5 M ATÉ 3,0 M (MÉDIA MONTANTE E JUSANTE/UMA COMPOSIÇÃO POR TRECHO), RETROESCAV. (0,26 M3), LARG. MENOR QUE 0,8 M, EM SOLO DE 1A CATEGORIA, EM LOCAIS COM ALTO NÍVEL DE INTERFERÊNCIA. AF_09/2024</t>
  </si>
  <si>
    <t>ESCAVAÇÃO MECANIZADA DE VALA COM PROF. MAIOR QUE 1,5 M ATÉ 3,0 M (MÉDIA MONTANTE E JUSANTE/UMA COMPOSIÇÃO POR TRECHO), RETROESCAV. (0,26 M3), LARGURA DE 0,8 M A 1,5 M, EM SOLO DE 1A CATEGORIA, EM LOCAIS COM ALTO NÍVEL DE INTERFERÊNCIA. AF_09/2024</t>
  </si>
  <si>
    <t>ESCAVAÇÃO MECANIZADA DE VALA COM PROFUNDIDADE ATÉ 1,5 M (MÉDIA MONTANTE E JUSANTE/UMA COMPOSIÇÃO POR TRECHO), RETROESCAV. (0,26 M3), LARGURA MENOR QUE 0,8 M, EM SOLO DE 1A CATEGORIA, LOCAIS COM BAIXO NÍVEL DE INTERFERÊNCIA. AF_09/2024</t>
  </si>
  <si>
    <t>ESCAVAÇÃO MECANIZADA DE VALA COM PROFUNDIDADE ATÉ 1,5 M (MÉDIA MONTANTE E JUSANTE/UMA COMPOSIÇÃO POR TRECHO), RETROESCAV. (0,26 M3), LARGURA DE 0,8 M A 1,5 M, EM SOLO DE 1A CATEGORIA, LOCAIS COM BAIXO NÍVEL DE INTERFERÊNCIA. AF_09/2024</t>
  </si>
  <si>
    <t>ESCAVAÇÃO MECANIZADA DE VALA COM PROFUNDIDADE MAIOR QUE 1,5 M ATÉ 3,0 M (MÉDIA MONTANTE E JUSANTE/UMA COMPOSIÇÃO POR TRECHO), RETROESCAV. (0,26 M3), LARGURA MENOR QUE 0,8 M, EM SOLO DE 1A CATEGORIA, LOCAIS COM BAIXO NÍVEL DE INTERFERÊNCIA. AF_09/2024</t>
  </si>
  <si>
    <t>ESCAVAÇÃO MECANIZADA DE VALA COM PROFUNDIDADE MAIOR QUE 1,5 M ATÉ 3,0 M (MÉDIA MONTANTE E JUSANTE/UMA COMPOSIÇÃO POR TRECHO), RETROESCAV (0,26 M3), LARGURA DE 0,8 M A 1,5 M, EM SOLO DE 1A CATEGORIA, LOCAIS COM BAIXO NÍVEL DE INTERFERÊNCIA. AF_09/2024</t>
  </si>
  <si>
    <t>ESCAVAÇÃO MANUAL DE VALA. AF_09/2024</t>
  </si>
  <si>
    <t>ESCAVAÇÃO MECANIZADA DE VALA COM PROF. ATÉ 1,5 M (MÉDIA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</si>
  <si>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 LARG. MENOR QUE 1,5 M, EM SOLO DE 1A CATEGORIA, EM LOCAIS COM ALTO NÍVEL DE INTERFERÊNCIA. AF_09/2024</t>
  </si>
  <si>
    <t>ESCAVAÇÃO MECANIZADA DE VALA COM PROF. MAIOR QUE 1,50 M ATÉ 3,0 M (MÉDIA MONTANTE E JUSANTE/UMA COMPOSIÇÃO POR TRECHO), ESCAVADEIRA (1,2 M3), LARG. DE 1,5 M A 2,5 M, EM SOLO DE 1A CATEGORIA, EM LOCAIS COM ALTO NÍVEL DE INTERFERÊNCIA. AF_09/2024</t>
  </si>
  <si>
    <t>ESCAVAÇÃO MECANIZADA DE VALA COM PROF. ATÉ 1,5 M (MÉDIA MONTANTE E JUSANTE/UMA COMPOSIÇÃO POR TRECHO), ESCAVADEIRA (0,8 M3),LARG. MENOR QUE 1,5 M, EM SOLO DE 1A CATEGORIA, LOCAIS COM BAIXO NÍVEL DE INTERFERÊNCIA. AF_09/2024</t>
  </si>
  <si>
    <t>ESCAVAÇÃO MECANIZADA DE VALA COM PROF. MAIOR QUE 4,5 M ATÉ 6,0 M (MÉDIA MONTANTE E JUSANTE/UMA COMPOSIÇÃO POR TRECHO),COM ESCAVADEIRA (0,8 M3), LARG. MENOR QUE 1,5 M, EM SOLO DE 1A CATEGORIA, LOCAIS COM BAIXO NÍVEL DE INTERFERÊNCIA. AF_09/2024</t>
  </si>
  <si>
    <t>ESCAVAÇÃO MECANIZADA DE VALA COM PROF. MAIOR QUE 1,5 M ATÉ 3,0 M (MÉDIA MONTANTE E JUSANTE/UMA COMPOSIÇÃO POR TRECHO),COM ESCAVADEIRA (1,2 M3),LARG. DE 1,5 M A 2,5 M, EM SOLO DE 1A CATEGORIA, LOCAIS COM BAIXO NÍVEL DE INTERFERÊNCIA. AF_09/2024</t>
  </si>
  <si>
    <t>ESCAVAÇÃO MECANIZADA DE VALA COM PROF. ATÉ 1,5 M (MÉDIA MONTANTE E JUSANTE/UMA COMPOSIÇÃO POR TRECHO), ESCAVADEIRA (0,8 M3),LARG. MENOR QUE 1,5 M, EM SOLO DE MOLE, EM LOCAIS COM ALTO NÍVEL DE INTERFERÊNCIA. AF_09/2024</t>
  </si>
  <si>
    <t>ESCAVAÇÃO MECANIZADA DE VALA COM PROF. ATÉ 1,5 M (MÉDIA MONTANTE E JUSANTE/UMA COMPOSIÇÃO POR TRECHO), ESCAVADEIRA (0,8 M3), LARG. DE 1,5 M A 2,5 M, EM SOLO MOLE, EM LOCAIS COM ALTO NÍVEL DE INTERFERÊNCIA. AF_09/2024</t>
  </si>
  <si>
    <t>ESCAVAÇÃO MECANIZADA DE VALA COM PROF. MAIOR QUE 1,5 M ATÉ 3,0 M (MÉDIA MONTANTE E JUSANTE/UMA COMPOSIÇÃO POR TRECHO), ESCAVADEIRA (0,8 M3), LARGURA ATÉ 1,5 M, EM SOLO MOLE, EM LOCAIS COM ALTO NÍVEL DE INTERFERÊNCIA. AF_09/2024</t>
  </si>
  <si>
    <t>ESCAVAÇÃO MECANIZADA DE VALA COM PROF. MAIOR QUE 3,0 M ATÉ 4,5 M (MÉDIA MONTANTE E JUSANTE/UMA COMPOSIÇÃO POR TRECHO), ESCAVADEIRA (0,8 M3), LARG. MENOR QUE 1,5 M, EM SOLO MOLE, EM LOCAIS COM ALTO NÍVEL DE INTERFERÊNCIA. AF_09/2024</t>
  </si>
  <si>
    <t>ESCAVAÇÃO MECANIZADA DE VALA COM PROF. MAIOR QUE 4,5 M ATÉ 6,0 M (MÉDIA MONTANTE E JUSANTE/UMA COMPOSIÇÃO POR TRECHO), ESCAVADEIRA (0,8 M3),LARG. MENOR QUE 1,5 M, EM SOLO DE MOLE, EM LOCAIS COM ALTO NÍVEL DE INTERFERÊNCIA. AF_09/2024</t>
  </si>
  <si>
    <t>ESCAVAÇÃO MECANIZADA DE VALA COM PROF. MAIOR QUE 1,5 M ATÉ 3,0 M (MÉDIA MONTANTE E JUSANTE/UMA COMPOSIÇÃO POR TRECHO),COM ESCAVADEIRA (1,2 M3),LARG. DE 1,5 M A 2,5 M, EM SOLO MOLE, EM LOCAIS COM ALTO NÍVEL DE INTERFERÊNCIA. AF_09/2024</t>
  </si>
  <si>
    <t>ESCAVAÇÃO MECANIZADA DE VALA COM PROF. DE 3,0 M ATÉ 4,5 M (MÉDIA MONTANTE E JUSANTE/UMA COMPOSIÇÃO POR TRECHO), ESCAVADEIRA (1,2 M3), LARG. DE 1,5 M A 2,5 M, EM SOLO MOLE, EM LOCAIS COM ALTO NÍVEL DE INTERFERÊNCIA. AF_09/2024</t>
  </si>
  <si>
    <t>ESCAVAÇÃO MECANIZADA DE VALA COM PROF. MAIOR QUE 4,5 M ATÉ 6,0 M (MÉDIA MONTANTE E JUSANTE/UMA COMPOSIÇÃO POR TRECHO), ESCAVADEIRA (1,2 M3), LARG. DE 1,5 M A 2,5 M, EM SOLO MOLE, EM LOCAIS COM ALTO NÍVEL DE INTERFERÊNCIA. AF_09/2024</t>
  </si>
  <si>
    <t>ESCAVAÇÃO MECANIZADA DE VALA COM PROF. ATÉ 1,5 M (MÉDIA MONTANTE E JUSANTE/UMA COMPOSIÇÃO POR TRECHO), ESCAVADEIRA (0,8 M3),LARG. MENOR QUE 1,5 M, EM SOLO MOLE, LOCAIS COM BAIXO NÍVEL DE INTERFERÊNCIA. AF_09/2024</t>
  </si>
  <si>
    <t>ESCAVAÇÃO MECANIZADA DE VALA COM PROF. ATÉ 1,5 M (MÉDIA MONTANTE E JUSANTE/UMA COMPOSIÇÃO POR TRECHO), ESCAVADEIRA (0,8 M3), LARG. DE 1,5 M A 2,5 M, EM SOLO MOLE, LOCAIS COM BAIXO NÍVEL DE INTERFERÊNCIA. AF_09/2024</t>
  </si>
  <si>
    <t>ESCAVAÇÃO MECANIZADA DE VALA COM PROF. MAIOR QUE 1,5 M E ATÉ 3,0 M (MÉDIA MONTANTE E JUSANTE/UMA COMPOSIÇÃO POR TRECHO), ESCAVADEIRA (0,8 M3), LARG. MENOR QUE 1,5 M, EM SOLO MOLE, LOCAIS COM BAIXO NÍVEL DE INTERFERÊNCIA. AF_09/2024</t>
  </si>
  <si>
    <t>ESCAVAÇÃO MECANIZADA DE VALA COM PROF.MAIOR QUE 3,0 M ATÉ 4,5 M (MÉDIA MONTANTE E JUSANTE/UMA COMPOSIÇÃO POR TRECHO), ESCAVADEIRA (0,8 M3), LARG. MENOR QUE 1,5 M, EM SOLO MOLE, LOCAIS COM BAIXO NÍVEL DE INTERFERÊNCIA. AF_09/2024</t>
  </si>
  <si>
    <t>ESCAVAÇÃO MECANIZADA DE VALA COM PROF. MAIOR QUE 4,5 M ATÉ 6,0 M (MÉDIA MONTANTE E JUSANTE/UMA COMPOSIÇÃO POR TRECHO),COM ESCAVADEIRA (0,8 M3), LARG. MENOR QUE 1,5 M, EM SOLO MOLE, LOCAIS COM BAIXO NÍVEL DE INTERFERÊNCIA. AF_09/2024</t>
  </si>
  <si>
    <t>ESCAVAÇÃO MECANIZADA DE VALA COM PROF. MAIOR QUE 1,5 M ATÉ 3,0 M (MÉDIA MONTANTE E JUSANTE/UMA COMPOSIÇÃO POR TRECHO),COM ESCAVADEIRA (1,2 M3), LARG. DE 1,5 M A 2,5 M, EM SOLO MOLE, LOCAIS COM BAIXO NÍVEL DE INTERFERÊNCIA. AF_09/2024</t>
  </si>
  <si>
    <t>ESCAVAÇÃO MECANIZADA DE VALA COM PROF. MAIOR QUE 3,0 M ATÉ 4,5 M (MÉDIA MONTANTE E JUSANTE/UMA COMPOSIÇÃO POR TRECHO), ESCAVADEIRA (1,2 M3), LARG. DE 1,5 M A 2,5 M, EM SOLO MOLE, LOCAIS COM BAIXO NÍVEL DE INTERFERÊNCIA. AF_09/2024</t>
  </si>
  <si>
    <t>ESCAVAÇÃO MECANIZADA DE VALA COM PROF. MAIOR QUE 4,5 M ATÉ 6,0 M (MÉDIA MONTANTE E JUSANTE/UMA COMPOSIÇÃO POR TRECHO), ESCAVADEIRA (1,2 M3), LARG. DE 1,5 M A 2,5 M, EM SOLO MOLE, LOCAIS COM BAIXO NÍVEL DE INTERFERÊNCIA. AF_09/2024</t>
  </si>
  <si>
    <t>ESCAVAÇÃO MECANIZADA DE VALA COM PROF. ATÉ 1,5 M (MÉDIA MONTANTE E JUSANTE/UMA COMPOSIÇÃO POR TRECHO), RETROESCAV. (0,26 M3), LARG. MENOR QUE 0,8 M, EM SOLO MOLE, EM LOCAIS COM ALTO NÍVEL DE INTERFERÊNCIA. AF_09/2024</t>
  </si>
  <si>
    <t>ESCAVAÇÃO MECANIZADA DE VALA COM PROF. ATÉ 1,5 M (MÉDIA MONTANTE E JUSANTE/UMA COMPOSIÇÃO POR TRECHO), RETROESCAV. (0,26 M3), LARG. DE 0,8 M A 1,5 M, EM SOLO MOLE, EM LOCAIS COM ALTO NÍVEL DE INTERFERÊNCIA. AF_09/2024</t>
  </si>
  <si>
    <t>ESCAVAÇÃO MECANIZADA DE VALA COM PROF. MAIOR QUE 1,5 M ATÉ 3,0 M (MÉDIA MONTANTE E JUSANTE/UMA COMPOSIÇÃO POR TRECHO), RETROESCAV. (0,26 M3), LARG. MENOR QUE 0,8 M, EM SOLO MOLE, EM LOCAIS COM ALTO NÍVEL DE INTERFERÊNCIA. AF_09/2024</t>
  </si>
  <si>
    <t>ESCAVAÇÃO MECANIZADA DE VALA COM PROF. MAIOR QUE 1,5 M ATÉ 3,0 M (MÉDIA MONTANTE E JUSANTE/UMA COMPOSIÇÃO POR TRECHO), RETROESCAV. (0,26 M3), LARG. DE 0,8 M A 1,5 M, EM SOLO MOLE, EM LOCAIS COM ALTO NÍVEL DE INTERFERÊNCIA. AF_09/2024</t>
  </si>
  <si>
    <t>ESCAVAÇÃO MECANIZADA DE VALA COM PROF. ATÉ 1,5 M (MÉDIA MONTANTE E JUSANTE/UMA COMPOSIÇÃO POR TRECHO), RETROESCAV. (0,26 M3), LARG. MENOR QUE 0,8 M, EM SOLO MOLE, LOCAIS COM BAIXO NÍVEL DE INTERFERÊNCIA. AF_09/2024</t>
  </si>
  <si>
    <t>ESCAVAÇÃO MECANIZADA DE VALA COM PROF. ATÉ 1,5 M (MÉDIA MONTANTE E JUSANTE/UMA COMPOSIÇÃO POR TRECHO), RETROESCAV. (0,26 M3), LARG. DE 0,8 M A 1,5 M, EM SOLO MOLE, LOCAIS COM BAIXO NÍVEL DE INTERFERÊNCIA. AF_09/2024</t>
  </si>
  <si>
    <t>ESCAVAÇÃO MECANIZADA DE VALA COM PROF. MAIOR QUE 1,5 M ATÉ 3,0 M (MÉDIA MONTANTE E JUSANTE/UMA COMPOSIÇÃO POR TRECHO), RETROESCAV. (0,26 M3),LARG. MENOR QUE 0,8 M, EM SOLO MOLE, LOCAIS COM BAIXO NÍVEL DE INTERFERÊNCIA. AF_09/2024</t>
  </si>
  <si>
    <t>ESCAVAÇÃO MECANIZADA DE VALA COM PROF. MAIOR QUE 1,5 M ATÉ 3,0 M (MÉDIA MONTANTE E JUSANTE/UMA COMPOSIÇÃO POR TRECHO), RETROESCAV. (0,26 M3), LARG. DE 0,8 M A 1,5 M, EM SOLO MOLE, LOCAIS COM BAIXO NÍVEL DE INTERFERÊNCIA. AF_09/2024</t>
  </si>
  <si>
    <t>ESCAVAÇÃO MECANIZADA DE VALA COM PROF. ATÉ 1,5 M (MÉDIA MONTANTE E JUSANTE/UMA COMPOSIÇÃO POR TRECHO), ESCAVADEIRA (0,8 M3),LARG. ATÉ 1,5 M, EM SOLO DE 2A CATEGORIA, EM LOCAIS COM ALTO NÍVEL DE INTERFERÊNCIA. AF_09/2024</t>
  </si>
  <si>
    <t>ESCAVAÇÃO MECANIZADA DE VALA COM PROF. ATÉ 1,5 M (MÉDIA MONTANTE E JUSANTE/UMA COMPOSIÇÃO POR TRECHO), ESCAVADEIRA (0,8 M3), LARG. DE 1,5 M A 2,5 M, EM SOLO DE 2A CATEGORIA, EM LOCAIS COM ALTO NÍVEL DE INTERFERÊNCIA. AF_09/2024</t>
  </si>
  <si>
    <t>ESCAVAÇÃO MECANIZADA DE VALA COM PROF. MAIOR QUE 1,5 M ATÉ 3,0 M (MÉDIA MONTANTE E JUSANTE/UMA COMPOSIÇÃO POR TRECHO), ESCAVADEIRA (0,8 M3), LARG. ATÉ 1,5 M, EM SOLO DE 2A CATEGORIA, EM LOCAIS COM ALTO NÍVEL DE INTERFERÊNCIA. AF_09/2024</t>
  </si>
  <si>
    <t>ESCAVAÇÃO MECANIZADA DE VALA COM PROF. MAIOR QUE 3,0 M ATÉ 4,5 M (MÉDIA MONTANTE E JUSANTE/UMA COMPOSIÇÃO POR TRECHO), ESCAVADEIRA (0,8 M3), LARG. MENOR QUE 1,5 M, EM SOLO DE 2A CATEGORIA, EM LOCAIS COM ALTO NÍVEL DE INTERFERÊNCIA. AF_09/2024</t>
  </si>
  <si>
    <t>ESCAVAÇÃO MECANIZADA DE VALA COM PROF.MAIOR QUE 4,5 M ATÉ 6,0 M (MÉDIA MONTANTE E JUSANTE/UMA COMPOSIÇÃO POR TRECHO),COM ESCAVADEIRA (0,8 M3), LARG. MENOR QUE 1,5 M, EM SOLO DE 2A CATEGORIA, EM LOCAIS COM ALTO NÍVEL DE INTERFERÊNCIA. AF_09/2024</t>
  </si>
  <si>
    <t>ESCAVAÇÃO MECANIZADA DE VALA COM PROF. MAIOR QUE 1,5 M ATÉ 3,0 M (MÉDIA MONTANTE E JUSANTE/UMA COMPOSIÇÃO POR TRECHO),COM ESCAVADEIRA (1,2 M3),LARG. DE 1,5 M A 2,5 M, EM SOLO DE 2A CATEGORIA, EM LOCAIS COM ALTO NÍVEL DE INTERFERÊNCIA. AF_09/2024</t>
  </si>
  <si>
    <t>ESCAVAÇÃO MECANIZADA DE VALA COM PROF. DE 3,0 M ATÉ 4,5 M (MÉDIA MONTANTE E JUSANTE/UMA COMPOSIÇÃO POR TRECHO), ESCAVADEIRA (1,2 M3), LARG. DE 1,5 M A 2,5 M, EM SOLO DE 2A CATEGORIA, EM LOCAIS COM ALTO NÍVEL DE INTERFERÊNCIA. AF_09/2024</t>
  </si>
  <si>
    <t>ESCAVAÇÃO MECANIZADA DE VALA COM PROF. MAIOR QUE 4,5 M ATÉ 6,0 M (MÉDIA MONTANTE E JUSANTE/UMA COMPOSIÇÃO POR TRECHO), ESCAVADEIRA (1,2 M3), LARG. DE 1,5 M A 2,5 M, EM SOLO DE 2A CATEGORIA, EM LOCAIS COM ALTO NÍVEL DE INTERFERÊNCIA. AF_09/2024</t>
  </si>
  <si>
    <t>ESCAVAÇÃO MECANIZADA DE VALA COM PROF. ATÉ 1,5 M (MÉDIA MONTANTE E JUSANTE/UMA COMPOSIÇÃO POR TRECHO),COM ESCAVADEIRA (0,8 M3), LARG. MENOR QUE 1,5 M, EM SOLO DE 2A CATEGORIA, LOCAIS COM BAIXO NÍVEL DE INTERFERÊNCIA. AF_09/2024</t>
  </si>
  <si>
    <t>ESCAVAÇÃO MECANIZADA DE VALA COM PROF. ATÉ 1,5 M (MÉDIA MONTANTE E JUSANTE/UMA COMPOSIÇÃO POR TRECHO), ESCAVADEIRA (0,8 M3), LARG. DE 1,5 M A 2,5 M, EM SOLO DE 2A CATEGORIA, LOCAIS COM BAIXO NÍVEL DE INTERFERÊNCIA. AF_09/2024</t>
  </si>
  <si>
    <t>ESCAVAÇÃO MECANIZADA DE VALA COM PROF. MAIOR QUE 1,5 M E ATÉ 3,0 M (MÉDIA MONTANTE E JUSANTE/UMA COMPOSIÇÃO POR TRECHO), ESCAVADEIRA (0,8 M3), LARG. MENOR QUE 1,5 M, EM SOLO DE 2A CATEGORIA, LOCAIS COM BAIXO NÍVEL DE INTERFERÊNCIA. AF_09/2024</t>
  </si>
  <si>
    <t>ESCAVAÇÃO MECANIZADA DE VALA COM PROF.MAIOR QUE 3,0 M ATÉ 4,5 M (MÉDIA MONTANTE E JUSANTE/UMA COMPOSIÇÃO POR TRECHO), ESCAVADEIRA (0,8 M3), LARG. MENOR QUE 1,5 M, EM SOLO DE 2A CATEGORIA, LOCAIS COM BAIXO NÍVEL DE INTERFERÊNCIA. AF_09/2024</t>
  </si>
  <si>
    <t>ESCAVAÇÃO MECANIZADA DE VALA COM PROF.MAIOR QUE 4,5 M ATÉ 6,0 M (MÉDIA MONTANTE E JUSANTE/UMA COMPOSIÇÃO POR TRECHO),COM ESCAVADEIRA (0,8 M3), LARG. MENOR QUE 1,5 M, EM SOLO DE 2A CATEGORIA, EM LOCAIS COM BAIXO NÍVEL DE INTERFERÊNCIA. AF_09/2024</t>
  </si>
  <si>
    <t>ESCAVAÇÃO MECANIZADA DE VALA COM PROF. MAIOR QUE 1,5 M ATÉ 3,0 M (MÉDIA MONTANTE E JUSANTE/UMA COMPOSIÇÃO POR TRECHO),COM ESCAVADEIRA (1,2 M3),LARG. DE 1,5 M A 2,5 M, EM SOLO DE 2A CATEGORIA, LOCAIS COM BAIXO NÍVEL DE INTERFERÊNCIA. AF_09/2024</t>
  </si>
  <si>
    <t>ESCAVAÇÃO MECANIZADA DE VALA COM PROF. MAIOR QUE 3,0 M ATÉ 4,5 M (MÉDIA MONTANTE E JUSANTE/UMA COMPOSIÇÃO POR TRECHO), ESCAVADEIRA (1,2 M3), LARG. DE 1,5 M A 2,5 M, EM SOLO DE 2A CATEGORIA, LOCAIS COM BAIXO NÍVEL DE INTERFERÊNCIA. AF_09/2024</t>
  </si>
  <si>
    <t>ESCAVAÇÃO MECANIZADA DE VALA COM PROF. MAIOR QUE 4,5 M ATÉ 6,0 M (MÉDIA MONTANTE E JUSANTE/UMA COMPOSIÇÃO POR TRECHO), ESCAVADEIRA (1,2 M3), LARG. DE 1,5 M A 2,5 M, EM SOLO DE 2A CATEGORIA, LOCAIS COM BAIXO NÍVEL DE INTERFERÊNCIA. AF_09/2024</t>
  </si>
  <si>
    <t>ESCAVAÇÃO MECANIZADA DE VALA COM PROF. ATÉ 1,5 M (MÉDIA MONTANTE E JUSANTE/UMA COMPOSIÇÃO POR TRECHO), RETROESCAV. (0,26 M3), LARG. MENOR QUE 0,8 M, EM SOLO DE 2A CATEGORIA, EM LOCAIS COM ALTO NÍVEL DE INTERFERÊNCIA. AF_09/2024</t>
  </si>
  <si>
    <t>ESCAVAÇÃO MECANIZADA DE VALA COM PROF. ATÉ 1,5 M (MÉDIA MONTANTE E JUSANTE/UMA COMPOSIÇÃO POR TRECHO), RETROESCAV. (0,26 M3), LARG. DE 0,8 M A 1,5 M, EM SOLO DE 2A CATEGORIA, EM LOCAIS COM ALTO NÍVEL DE INTERFERÊNCIA. AF_09/2024</t>
  </si>
  <si>
    <t>ESCAVAÇÃO MECANIZADA DE VALA COM PROF. MAIOR QUE 1,5 M ATÉ 3,0 M (MÉDIA MONTANTE E JUSANTE/UMA COMPOSIÇÃO POR TRECHO), RETROESCAV. (0,26 M3), LARG. MENOR QUE 0,8 M, EM SOLO DE 2A CATEGORIA, EM LOCAIS COM ALTO NÍVEL DE INTERFERÊNCIA. AF_09/2024</t>
  </si>
  <si>
    <t>ESCAVAÇÃO MECANIZADA DE VALA COM PROF. MAIOR QUE 1,5 M ATÉ 3,0 M (MÉDIA MONTANTE E JUSANTE/UMA COMPOSIÇÃO POR TRECHO), RETROESCAV. (0,26 M3), LARG. DE 0,8 M A 1,5 M, EM SOLO DE 2A CATEGORIA, EM LOCAIS COM ALTO NÍVEL DE INTERFERÊNCIA. AF_09/2024</t>
  </si>
  <si>
    <t>ESCAVAÇÃO MECANIZADA DE VALA COM PROF. ATÉ 1,5 M (MÉDIA MONTANTE E JUSANTE/UMA COMPOSIÇÃO POR TRECHO), RETROESCAV. (0,26 M3), LARGURA MENOR QUE 0,8 M, EM SOLO DE 2A CATEGORIA, EM LOCAIS COM BAIXO NÍVEL DE INTERFERÊNCIA. AF_09/2024</t>
  </si>
  <si>
    <t>ESCAVAÇÃO MECANIZADA DE VALA COM PROF. ATÉ 1,5 M (MÉDIA MONTANTE E JUSANTE/UMA COMPOSIÇÃO POR TRECHO), RETROESCAV. (0,26 M3), LARG. DE 0,8 M A 1,5 M, EM SOLO DE 2A CATEGORIA, EM LOCAIS COM BAIXO NÍVEL DE INTERFERÊNCIA. AF_09/2024</t>
  </si>
  <si>
    <t>ESCAVAÇÃO MECANIZADA DE VALA COM PROF. MAIOR QUE 1,5 M ATÉ 3,0 M (MÉDIA MONTANTE E JUSANTE/UMA COMPOSIÇÃO POR TRECHO), RETROESCAV. (0,26 M3),LARG. MENOR QUE 0,8 M, EM SOLO DE 2A CATEGORIA, EM LOCAIS COM BAIXO NÍVEL DE INTERFERÊNCIA. AF_09/2024</t>
  </si>
  <si>
    <t>ESCAVAÇÃO MECANIZADA DE VALA COM PROF. MAIOR QUE 1,5 M ATÉ 3,0 M (MÉDIA MONTANTE E JUSANTE/UMA COMPOSIÇÃO POR TRECHO), RETROESCAV. (0,26 M3), LARG. DE 0,8 M A 1,5 M, EM SOLO DE 2A CATEGORIA, EM LOCAIS COM BAIXO NÍVEL DE INTERFERÊNCIA. AF_09/2024</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</si>
  <si>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</si>
  <si>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</si>
  <si>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</si>
  <si>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</si>
  <si>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</si>
  <si>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</si>
  <si>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</si>
  <si>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</si>
  <si>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</si>
  <si>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</si>
  <si>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</si>
  <si>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</si>
  <si>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EXECUÇÃO E COMPACTAÇÃO DE CORPO DE ATERRO DE ATERRO (95% DE ENERGIA DO PROCTOR NORMAL) COM SOLO PREDOMINANTEMENTE ARGILOSO ESPESSURA 15 CM - EXCLUSIVE MATERIAL, ESCAVAÇÃO, CARGA E TRANSPORTE. AF_09/2024</t>
  </si>
  <si>
    <t>EXECUÇÃO E COMPACTAÇÃO DE CORPO DE ATERRO (95% DE ENERGIA DO PROCTOR NORMAL) COM SOLO PREDOMINANTEMENTE ARENOSO ESPESSURA 15CM - EXCLUSIVE MATERIAL, ESCAVAÇÃO, CARGA E TRANSPORTE. AF_09/2024</t>
  </si>
  <si>
    <t>EXECUÇÃO E COMPACTAÇÃO DE CORPO DE ATERRO DE ATERRO (95%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</si>
  <si>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</si>
  <si>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15 CM - EXCLUSIVE ESCAVAÇÃO, CARGA E TRANSPORTE E SOLO. AF_09/2024</t>
  </si>
  <si>
    <t>EXECUÇÃO E COMPACTAÇÃO DE CORPO DE ATERRO DE ATERRO (95% DE ENERGIA DO PROCTOR NORMAL) COM SOLO PREDOMINANTEMENTE ARGILOSO, EM CAMADAS COM ESPESSURA DE 20 CM - EXCLUSIVE ESCAVAÇÃO, CARGA E TRANSPORTE E SOLO. AF_09/2024</t>
  </si>
  <si>
    <t>EXECUÇÃO E COMPACTAÇÃO DE CAMADA FINAL DE ATERRO (100% DE ENERGIA DO PROCTOR NORMAL) COM SOLO PREDOMINANTEMENTE ARGILOSO, EM CAMADAS COM ESPESSURA DE 20 CM - EXCLUSIVE ESCAVAÇÃO, CARGA E TRANSPORTE E SOLO. AF_09/2024</t>
  </si>
  <si>
    <t>EXECUÇÃO E COMPACTAÇÃO DE CORPO DE ATERRO DE ATERRO (95%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</si>
  <si>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</si>
  <si>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15 CM - EXCLUSIVE ESCAVAÇÃO, CARGA E TRANSPORTE E SOLO. AF_09/2024</t>
  </si>
  <si>
    <t>EXECUÇÃO E COMPACTAÇÃO DE CORPO DE ATERRO (95% DE ENERGIA DO PROCTOR NORMAL) COM SOLO PREDOMINANTEMENTE ARENOSO, EM CAMADAS COM ESPESSURA DE 20 CM - EXCLUSIVE ESCAVAÇÃO, CARGA E TRANSPORTE E SOLO. AF_09/2024</t>
  </si>
  <si>
    <t>EXECUÇÃO E COMPACTAÇÃO DE CAMADA FINAL DE ATERRO (100% DE ENERGIA DO PROCTOR NORMAL) COM SOLO PREDOMINANTEMENTE ARENOSO, EM CAMADAS COM ESPESSURA DE 20 CM - EXCLUSIVE ESCAVAÇÃO, CARGA E TRANSPORTE E SOLO. AF_09/2024</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</si>
  <si>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</si>
  <si>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</si>
  <si>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</si>
  <si>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</si>
  <si>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</si>
  <si>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</si>
  <si>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</si>
  <si>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</si>
  <si>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0,8 A 1,5 M, PROFUNDIDADE 1,5 A 3,0 M, COM SOLO (SEM SUBSTITUIÇÃO) DE 1ª CATEGORIA E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</si>
  <si>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</si>
  <si>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</si>
  <si>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</si>
  <si>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</si>
  <si>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</si>
  <si>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</si>
  <si>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</si>
  <si>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</si>
  <si>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</si>
  <si>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</si>
  <si>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</si>
  <si>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</si>
  <si>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</si>
  <si>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</si>
  <si>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</si>
  <si>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</si>
  <si>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</si>
  <si>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</si>
  <si>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</si>
  <si>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</si>
  <si>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</si>
  <si>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</si>
  <si>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</si>
  <si>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</si>
  <si>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</si>
  <si>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</si>
  <si>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</si>
  <si>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</si>
  <si>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</si>
  <si>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</si>
  <si>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</si>
  <si>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</si>
  <si>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</si>
  <si>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</si>
  <si>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</si>
  <si>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</si>
  <si>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</si>
  <si>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</si>
  <si>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</si>
  <si>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</si>
  <si>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</si>
  <si>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</si>
  <si>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VERTICAL DE 11,5X19X29 CM (ESPESSURA 11,5 CM) E ARGAMASSA DE ASSENTAMENTO COM PREPARO EM BETONEIRA. AF_12/2021</t>
  </si>
  <si>
    <t>ALVENARIA DE VEDAÇÃO DE BLOCOS CERÂMICOS FURADOS NA VERTICAL DE 11,5X19X29 CM (ESPESSURA 11,5 CM) E ARGAMASSA DE ASSENTAMENTO COM PREPARO MANUAL. AF_12/2021</t>
  </si>
  <si>
    <t>ALVENARIA DE VEDAÇÃO DE BLOCOS CERÂMICOS FURADOS NA VERTICAL DE 14X19X29 CM (ESPESSURA 14 CM) E ARGAMASSA DE ASSENTAMENTO COM PREPARO EM BETONEIRA. AF_12/2021</t>
  </si>
  <si>
    <t>ALVENARIA DE VEDAÇÃO DE BLOCOS CERÂMICOS FURADOS NA VERTICAL DE 14X19X29 CM (ESPESSURA 14 CM) E ARGAMASSA DE ASSENTAMENTO COM PREPARO MANUAL. AF_12/2021</t>
  </si>
  <si>
    <t>ALVENARIA DE VEDAÇÃO DE BLOCOS CERÂMICOS FURADOS NA VERTICAL DE 11,5X19X39 CM (ESPESSURA 11,5 CM) E ARGAMASSA DE ASSENTAMENTO COM PREPARO EM BETONEIRA. AF_12/2021</t>
  </si>
  <si>
    <t>ALVENARIA DE VEDAÇÃO DE BLOCOS CERÂMICOS FURADOS NA VERTICAL DE 11,5X19X39 CM (ESPESSURA 11,5 CM)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</si>
  <si>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</si>
  <si>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</si>
  <si>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9X14X24 CM (ESPESSURA 9 CM) E ARGAMASSA DE ASSENTAMENTO COM PREPARO EM BETONEIRA. AF_12/2021</t>
  </si>
  <si>
    <t>ALVENARIA DE VEDAÇÃO DE BLOCOS CERÂMICOS FURADOS NA HORIZONTAL DE 9X14X24 CM (ESPESSURA 9 CM) E ARGAMASSA DE ASSENTAMENTO COM PREPARO MANUAL. AF_12/2021</t>
  </si>
  <si>
    <t>ALVENARIA DE VEDAÇÃO DE BLOCOS CERÂMICOS FURADOS NA HORIZONTAL DE 11,5X14X24 CM (ESPESSURA 11,5 CM) E ARGAMASSA DE ASSENTAMENTO COM PREPARO EM BETONEIRA. AF_12/2021</t>
  </si>
  <si>
    <t>ALVENARIA DE VEDAÇÃO DE BLOCOS CERÂMICOS FURADOS NA HORIZONTAL DE 11,5X14X24 CM (ESPESSURA 11,5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</si>
  <si>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</si>
  <si>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11,5X19X29 CM (ESPESSURA 11,5 CM) E ARGAMASSA DE ASSENTAMENTO COM PREPARO EM BETONEIRA. AF_12/2021</t>
  </si>
  <si>
    <t>ALVENARIA DE VEDAÇÃO DE BLOCOS CERÂMICOS FURADOS NA HORIZONTAL DE 11,5X19X29 CM (ESPESSURA 11,5 CM) E ARGAMASSA DE ASSENTAMENTO COM PREPARO MANUAL. AF_12/2021</t>
  </si>
  <si>
    <t>ALVENARIA DE VEDAÇÃO DE BLOCOS CERÂMICOS FURADOS NA HORIZONTAL DE 14X19X29 CM (ESPESSURA 14 CM) E ARGAMASSA DE ASSENTAMENTO COM PREPARO EM BETONEIRA. AF_12/2021</t>
  </si>
  <si>
    <t>ALVENARIA DE VEDAÇÃO DE BLOCOS CERÂMICOS FURADOS NA HORIZONTAL DE 14X19X29 CM (ESPESSURA 14 CM) E ARGAMASSA DE ASSENTAMENTO COM PREPARO MANUAL. AF_12/2021</t>
  </si>
  <si>
    <t>ALVENARIA DE VEDAÇÃO DE BLOCOS CERÂMICOS FURADOS NA HORIZONTAL DE 19X19X29 CM (ESPESSURA 19 CM) E ARGAMASSA DE ASSENTAMENTO COM PREPARO EM BETONEIRA. AF_12/2021</t>
  </si>
  <si>
    <t>ALVENARIA DE VEDAÇÃO DE BLOCOS CERÂMICOS FURADOS NA HORIZONTAL DE 19X19X29 CM (ESPESSURA 19 CM) E ARGAMASSA DE ASSENTAMENTO COM PREPARO MANUAL. AF_12/2021</t>
  </si>
  <si>
    <t>ALVENARIA DE VEDAÇÃO DE BLOCOS CERÂMICOS FURADOS NA HORIZONTAL DE 9X19X39 CM (ESPESSURA 9 CM) E ARGAMASSA DE ASSENTAMENTO COM PREPARO EM BETONEIRA. AF_12/2021</t>
  </si>
  <si>
    <t>ALVENARIA DE VEDAÇÃO DE BLOCOS CERÂMICOS FURADOS NA HORIZONTAL DE 9X19X39 CM (ESPESSURA 9 CM) E ARGAMASSA DE ASSENTAMENTO COM PREPARO MANUAL. AF_12/2021</t>
  </si>
  <si>
    <t>ALVENARIA DE VEDAÇÃO DE BLOCOS CERÂMICOS FURADOS NA HORIZONTAL DE 11,5X19X39 CM (ESPESSURA 11,5 CM) E ARGAMASSA DE ASSENTAMENTO COM PREPARO EM BETONEIRA. AF_12/2021</t>
  </si>
  <si>
    <t>ALVENARIA DE VEDAÇÃO DE BLOCOS CERÂMICOS FURADOS NA HORIZONTAL DE 11,5X19X39 CM (ESPESSURA 11,5 CM) E ARGAMASSA DE ASSENTAMENTO COM PREPARO MANUAL. AF_12/2021</t>
  </si>
  <si>
    <t>ALVENARIA DE VEDAÇÃO DE BLOCOS CERÂMICOS FURADOS NA HORIZONTAL DE 14X19X39 CM (ESPESSURA 14 CM) E ARGAMASSA DE ASSENTAMENTO COM PREPARO EM BETONEIRA. AF_12/2021</t>
  </si>
  <si>
    <t>ALVENARIA DE VEDAÇÃO DE BLOCOS CERÂMICOS FURADOS NA HORIZONTAL DE 14X19X39 CM (ESPESSURA 14 CM) E ARGAMASSA DE ASSENTAMENTO COM PREPARO MANUAL. AF_12/2021</t>
  </si>
  <si>
    <t>ALVENARIA DE VEDAÇÃO DE BLOCOS CERÂMICOS FURADOS NA HORIZONTAL DE 19X19X39 CM (ESPESSURA 19 CM) E ARGAMASSA DE ASSENTAMENTO COM PREPARO EM BETONEIRA. AF_12/2021</t>
  </si>
  <si>
    <t>ALVENARIA DE VEDAÇÃO DE BLOCOS CERÂMICOS FURADOS NA HORIZONTAL DE 19X19X39 CM (ESPESSURA 19 CM) E ARGAMASSA DE ASSENTAMENTO COM PREPARO MANUAL. AF_12/2021</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</si>
  <si>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</si>
  <si>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</si>
  <si>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</si>
  <si>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</si>
  <si>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</si>
  <si>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</si>
  <si>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</si>
  <si>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</si>
  <si>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</si>
  <si>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</si>
  <si>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</si>
  <si>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</si>
  <si>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</si>
  <si>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</si>
  <si>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</si>
  <si>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</si>
  <si>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</si>
  <si>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</si>
  <si>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</si>
  <si>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</si>
  <si>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</si>
  <si>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</si>
  <si>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</si>
  <si>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</si>
  <si>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</si>
  <si>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</si>
  <si>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</si>
  <si>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</si>
  <si>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14X19X29 CM (ESPESSURA 14 CM), FBK = 14,0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</si>
  <si>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</si>
  <si>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</si>
  <si>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</si>
  <si>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</si>
  <si>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</si>
  <si>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</si>
  <si>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</si>
  <si>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</si>
  <si>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</si>
  <si>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</si>
  <si>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</si>
  <si>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</si>
  <si>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</si>
  <si>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</si>
  <si>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</si>
  <si>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</si>
  <si>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</si>
  <si>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</si>
  <si>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</si>
  <si>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</si>
  <si>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</si>
  <si>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</si>
  <si>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</si>
  <si>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</si>
  <si>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</si>
  <si>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</si>
  <si>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</si>
  <si>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</si>
  <si>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</si>
  <si>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</si>
  <si>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</si>
  <si>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</si>
  <si>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</si>
  <si>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</si>
  <si>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</si>
  <si>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</si>
  <si>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</si>
  <si>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</si>
  <si>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</si>
  <si>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</si>
  <si>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</si>
  <si>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</si>
  <si>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</si>
  <si>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</si>
  <si>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</si>
  <si>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</si>
  <si>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</si>
  <si>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</si>
  <si>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</si>
  <si>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</si>
  <si>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</si>
  <si>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</si>
  <si>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</si>
  <si>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</si>
  <si>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</si>
  <si>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</si>
  <si>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</si>
  <si>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</si>
  <si>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</si>
  <si>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</si>
  <si>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</si>
  <si>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</si>
  <si>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</si>
  <si>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</si>
  <si>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</si>
  <si>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</si>
  <si>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</si>
  <si>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</si>
  <si>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</si>
  <si>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</si>
  <si>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</si>
  <si>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</si>
  <si>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</si>
  <si>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</si>
  <si>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</si>
  <si>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</si>
  <si>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</si>
  <si>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</si>
  <si>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</si>
  <si>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</si>
  <si>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</si>
  <si>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</si>
  <si>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</si>
  <si>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</si>
  <si>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</si>
  <si>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</si>
  <si>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</si>
  <si>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</si>
  <si>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</si>
  <si>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</si>
  <si>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</si>
  <si>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</si>
  <si>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</si>
  <si>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PARA OBRAS DE CONSTRUÇÃO DE PAVIMENTOS. AF_09/2024</t>
  </si>
  <si>
    <t>REGULARIZAÇÃO E COMPACTAÇÃO DE SUBLEITO DE SOLO PREDOMINANTEMENTE ARENOSO, PARA OBRAS DE CONSTRUÇÃO DE PAVIMENTOS. AF_09/2024</t>
  </si>
  <si>
    <t>REGULARIZAÇÃO E COMPACTAÇÃO DE SUBLEITO DE SOLO PREDOMINANTEMENTE ARGILOSO, PARA OBRAS DE RECONSTRUÇÃO DE PAVIMENTOS. AF_09/2024</t>
  </si>
  <si>
    <t>REGULARIZAÇÃO E COMPACTAÇÃO DE SUBLEITO DE SOLO PREDOMINANTEMENTE ARENOSO, PARA OBRAS DE RECONSTRUÇÃO DE PAVIMENTOS. AF_09/2024</t>
  </si>
  <si>
    <t>CONSTRUÇÃO DE BASE E SUB-BASE PARA PAVIMENTAÇÃO DE SOLO DE COMPORTAMENTO LATERÍTICO (ARENOSO), COM ESPESSURA DE 15 CM - EXCLUSIVE ESCAVAÇÃO, CARGA E TRANSPORTE E SOLO. AF_09/2024</t>
  </si>
  <si>
    <t>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</si>
  <si>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- 4%, MISTURA EM PISTA, COM ESPESSURA DE 15 CM - EXCLUSIVE ESCAVAÇÃO, CARGA E TRANSPORTE E SOLO. AF_09/2024</t>
  </si>
  <si>
    <t>CONSTRUÇÃO DE BASE E SUB-BASE PARA PAVIMENTAÇÃO DE SOLO (PREDOMINANTEMENTE ARENOSO) COM CIMENTO - 6%, MISTURA EM PISTA, COM ESPESSURA DE 15 CM - EXCLUSIVE ESCAVAÇÃO, CARGA E TRANSPORTE E SOLO. AF_09/2024</t>
  </si>
  <si>
    <t>CONSTRUÇÃO DE BASE E SUB-BASE PARA PAVIMENTAÇÃO DE SOLO (PREDOMINANTEMENTE ARENOSO) COM CIMENTO - 8%, MISTURA EM PISTA, COM ESPESSURA DE 15 CM - EXCLUSIVE ESCAVAÇÃO, CARGA E TRANSPORTE E SOLO. AF_09/2024</t>
  </si>
  <si>
    <t>CONSTRUÇÃO DE BASE E SUB-BASE PARA PAVIMENTAÇÃO DE BRITA GRADUADA SIMPLES, COM ESPESSURA DE 15 CM - EXCLUSIVE CARGA E TRANSPORTE. AF_09/2024</t>
  </si>
  <si>
    <t>CONSTRUÇÃO DE BASE E SUB-BASE PARA PAVIMENTAÇÃO DE BRITA GRADUADA SIMPLES TRATADA COM CIMENTO, COM ESPESSURA DE 15 CM - EXCLUSIVE CARGA E TRANSPORTE. AF_09/2024</t>
  </si>
  <si>
    <t>CONSTRUÇÃO DE BASE E SUB-BASE PARA PAVIMENTAÇÃO DE CONCRETO COMPACTADO COM ROLO, COM ESPESSURA DE 15 CM - EXCLUSIVE CARGA E TRANSPORTE. AF_09/2024</t>
  </si>
  <si>
    <t>CONSTRUÇÃO DE BASE E SUB-BASE PARA PAVIMENTAÇÃO DE RACHÃO, COM ESPESSURA DE 40 CM - EXCLUSIVE CARGA E TRANSPORTE. AF_09/2024</t>
  </si>
  <si>
    <t>CONSTRUÇÃO DE BASE E SUB-BASE PARA PAVIMENTAÇÃO DE MACADAME SECO, COM ESPESSURA DE 15 CM - EXCLUSIVE CARGA E TRANSPORTE. AF_09/2024</t>
  </si>
  <si>
    <t>CONSTRUÇÃO DE BASE E SUB-BASE PARA PAVIMENTAÇÃO DE SOLO (PREDOMINANTEMENTE ARENOSO) BRITA - 40%-60%, MISTURA EM PISTA, COM ESPESSURA DE 15 CM - EXCLUSIVE ESCAVAÇÃO, CARGA E TRANSPORTE E SOLO. AF_09/2024</t>
  </si>
  <si>
    <t>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</si>
  <si>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- 40%-60% COM CIMENTO - 4%, MISTURA EM PISTA, COM ESPESSURA DE 15 CM - EXCLUSIVE ESCAVAÇÃO, CARGA E TRANSPORTE E SOLO. AF_09/2024</t>
  </si>
  <si>
    <t>CONSTRUÇÃO DE BASE E SUB-BASE PARA PAVIMENTAÇÃO DE SOLO (PREDOMINANTEMENTE ARENOSO) BRITA - 40%-60% COM CIMENTO - 6%, MISTURA EM PISTA, COM ESPESSURA DE 15 CM - EXCLUSIVE ESCAVAÇÃO, CARGA E TRANSPORTE E SOLO. AF_09/2024</t>
  </si>
  <si>
    <t>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</si>
  <si>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- 50%-50% COM CIMENTO - 4%, MISTURA EM PISTA, COM ESPESSURA DE 15 CM - EXCLUSIVE ESCAVAÇÃO, CARGA E TRANSPORTE E SOLO. AF_09/2024</t>
  </si>
  <si>
    <t>CONSTRUÇÃO DE BASE E SUB-BASE PARA PAVIMENTAÇÃO DE SOLO (PREDOMINANTEMENTE ARENOSO) BRITA - 50%-50% COM CIMENTO - 6%, MISTURA EM PISTA, COM ESPESSURA DE 15 CM - EXCLUSIVE ESCAVAÇÃO, CARGA E TRANSPORTE E SOLO. AF_09/2024</t>
  </si>
  <si>
    <t>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</si>
  <si>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</si>
  <si>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- 50%-50%, MISTURA EM PISTA, COM ESPESSURA DE 15 CM - EXCLUSIVE ESCAVAÇÃO, CARGA E TRANSPORTE E SOLO. AF_09/2024</t>
  </si>
  <si>
    <t>ESPALHAMENTO DE MATERIAL COM TRATOR DE ESTEIRAS. AF_09/2024</t>
  </si>
  <si>
    <t>REGULARIZAÇÃO DE SUPERFÍCIES COM MOTONIVELADORA. AF_09/2024</t>
  </si>
  <si>
    <t>CONSTRUÇÃO DE BASE E SUB-BASE PARA PAVIMENTAÇÃO DE SOLO ESTABILIZADO GRANULOMETRICAMENTE COM MISTURA DE SOLOS EM PISTA - EXCLUSIVE SOLO, ESCAVAÇÃO, CARGA E TRANSPORTE. AF_09/2024</t>
  </si>
  <si>
    <t>CONSTRUÇÃO DE BASE E SUB-BASE PARA PAVIMENTAÇÃO DE SOLO ESTABILIZADO GRANULOMETRICAMENTE SEM MISTURA DE SOLOS - EXCLUSIVE SOLO, ESCAVAÇÃO, CARGA E TRANSPORTE. AF_09/2024</t>
  </si>
  <si>
    <t>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</si>
  <si>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</si>
  <si>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15 CM - EXCLUSIVE ESCAVAÇÃO, CARGA E TRANSPORTE E SOLO. AF_09/2024</t>
  </si>
  <si>
    <t>CONSTRUÇÃO DE BASE E SUB-BASE PARA PAVIMENTAÇÃO DE SOLO DE COMPORTAMENTO LATERÍTICO (ARENOSO), COM ESPESSURA DE 20 CM - EXCLUSIVE ESCAVAÇÃO, CARGA E TRANSPORTE E SOLO. AF_09/2024</t>
  </si>
  <si>
    <t>RECONSTRUÇÃO DE BASE E SUB-BASE PARA PAVIMENTAÇÃO DE SOLO DE COMPORTAMENTO LATERÍTICO (ARENOSO), COM ESPESSURA DE 20 CM - EXCLUSIVE ESCAVAÇÃO, CARGA E TRANSPORTE E SOLO. AF_09/2024</t>
  </si>
  <si>
    <t>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</si>
  <si>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</si>
  <si>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- 4%, MISTURA EM PISTA, COM ESPESSURA DE 10 CM - EXCLUSIVE ESCAVAÇÃO, CARGA E TRANSPORTE E SOLO. AF_09/2024</t>
  </si>
  <si>
    <t>RECONSTRUÇÃO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</si>
  <si>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</si>
  <si>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</si>
  <si>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BRITA - 40%-60%, MISTURA EM PISTA, COM ESPESSURA DE 10 CM - EXCLUSIVE ESCAVAÇÃO, CARGA E TRANSPORTE E SOLO. AF_09/2024</t>
  </si>
  <si>
    <t>RECONSTRUÇÃO DE BASE E SUB-BASE PARA PAVIMENTAÇÃO DE SOLO (PREDOMINANTEMENTE ARENOSO) BRITA - 40%-60%, MISTURA EM PISTA, COM ESPESSURA DE 15 CM - EXCLUSIVE ESCAVAÇÃO, CARGA E TRANSPORTE E SOLO. AF_09/2024</t>
  </si>
  <si>
    <t>RECONSTRUÇÃO DE BASE E SUB-BASE PARA PAVIMENTAÇÃO DE SOLO (PREDOMINANTEMENTE ARENOSO) BRITA - 50%-50%, MISTURA EM PISTA, COM ESPESSURA DE 10 CM - EXCLUSIVE ESCAVAÇÃO, CARGA E TRANSPORTE E SOLO. AF_09/2024</t>
  </si>
  <si>
    <t>RECONSTRUÇÃO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</si>
  <si>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- 50%-50%, MISTURA EM PISTA, COM ESPESSURA DE 20 CM - EXCLUSIVE ESCAVAÇÃO, CARGA E TRANSPORTE E SOLO. AF_09/2024</t>
  </si>
  <si>
    <t>RECONSTRUÇÃO DE BASE E SUB-BASE PARA PAVIMENTAÇÃO DE SOLO (PREDOMINANTEMENTE ARENOSO) BRITA - 50%-50%, MISTURA EM PISTA, COM ESPESSURA DE 20 CM - EXCLUSIVE ESCAVAÇÃO, CARGA E TRANSPORTE E SOLO. AF_09/2024</t>
  </si>
  <si>
    <t>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</si>
  <si>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</si>
  <si>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</si>
  <si>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- 40%-60%, MISTURA EM PISTA, COM ESPESSURA DE 20 CM - EXCLUSIVE ESCAVAÇÃO, CARGA E TRANSPORTE E SOLO. AF_09/2024</t>
  </si>
  <si>
    <t>RECONSTRUÇÃO DE BASE E SUB-BASE PARA PAVIMENTAÇÃO DE SOLO (PREDOMINANTEMENTE ARGILOSO) BRITA - 40%-60%, MISTURA EM PISTA, COM ESPESSURA DE 20 CM - EXCLUSIVE ESCAVAÇÃO, CARGA E TRANSPORTE E SOLO. AF_09/2024</t>
  </si>
  <si>
    <t>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</si>
  <si>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</si>
  <si>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15 CM - EXCLUSIVE ESCAVAÇÃO, CARGA E TRANSPORTE E SOLO. AF_09/2024</t>
  </si>
  <si>
    <t>CONSTRUÇÃO DE BASE E SUB-BASE PARA PAVIMENTAÇÃO DE SOLO (PREDOMINANTEMENTE ARGILOSO) BRITA - 50%-50%, MISTURA EM PISTA, COM ESPESSURA DE 20 CM - EXCLUSIVE ESCAVAÇÃO, CARGA E TRANSPORTE E SOLO. AF_09/2024</t>
  </si>
  <si>
    <t>RECONSTRUÇÃO DE BASE E SUB-BASE PARA PAVIMENTAÇÃO DE SOLO (PREDOMINANTEMENTE ARGILOSO) BRITA - 50%-50%, MISTURA EM PISTA, COM ESPESSURA DE 20 CM - EXCLUSIVE ESCAVAÇÃO, CARGA E TRANSPORTE E SOLO. AF_09/2024</t>
  </si>
  <si>
    <t>CONSTRUÇÃO DE BASE E SUB-BASE PARA PAVIMENTAÇÃO DE SOLO (PREDOMINANTEMENTE ARENOSO) MELHORADO COM CIMENTO - 4%, MISTURA EM PISTA, COM ESPESSURA DE 10 CM - EXCLUSIVE ESCAVAÇÃO, CARGA E TRANSPORTE E SOLO. AF_09/2024</t>
  </si>
  <si>
    <t>CONSTRUÇÃO DE BASE E SUB-BASE PARA PAVIMENTAÇÃO DE SOLO (PREDOMINANTEMENTE ARENOSO) COM CIMENTO - 6%, MISTURA EM PISTA, COM ESPESSURA DE 10 CM - EXCLUSIVE ESCAVAÇÃO, CARGA E TRANSPORTE E SOLO. AF_09/2024</t>
  </si>
  <si>
    <t>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</si>
  <si>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COM CIMENTO - 6%, MISTURA EM PISTA, COM ESPESSURA DE 10 CM - EXCLUSIVE ESCAVAÇÃO, CARGA E TRANSPORTE E SOLO. AF_09/2024</t>
  </si>
  <si>
    <t>RECONSTRUÇÃO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</si>
  <si>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MELHORADO COM CIMENTO - 4%, MISTURA EM PISTA, COM ESPESSURA DE 15 CM - EXCLUSIVE ESCAVAÇÃO, CARGA E TRANSPORTE E SOLO. AF_09/2024</t>
  </si>
  <si>
    <t>RECONSTRUÇÃO DE BASE E SUB-BASE PARA PAVIMENTAÇÃO DE SOLO (PREDOMINANTEMENTE ARENOSO) COM CIMENTO - 6%, MISTURA EM PISTA, COM ESPESSURA DE 15 CM - EXCLUSIVE ESCAVAÇÃO, CARGA E TRANSPORTE E SOLO. AF_09/2024</t>
  </si>
  <si>
    <t>RECONSTRUÇÃO DE BASE E SUB-BASE PARA PAVIMENTAÇÃO DE SOLO (PREDOMINANTEMENTE ARENOSO) COM CIMENTO - 8%, MISTURA EM PISTA, COM ESPESSURA DE 15 CM - EXCLUSIVE ESCAVAÇÃO, CARGA E TRANSPORTE E SOLO. AF_09/2024</t>
  </si>
  <si>
    <t>CONSTRUÇÃO DE BASE E SUB-BASE PARA PAVIMENTAÇÃO DE SOLO (PREDOMINANTEMENTE ARENOSO) MELHORADO COM CIMENTO - 4%, MISTURA EM PISTA, COM ESPESSURA DE 20 CM - EXCLUSIVE ESCAVAÇÃO, CARGA E TRANSPORTE E SOLO. AF_09/2024</t>
  </si>
  <si>
    <t>CONSTRUÇÃO DE BASE E SUB-BASE PARA PAVIMENTAÇÃO DE SOLO (PREDOMINANTEMENTE ARENOSO) COM CIMENTO - 6%, MISTURA EM PISTA, COM ESPESSURA DE 20 CM - EXCLUSIVE ESCAVAÇÃO, CARGA E TRANSPORTE E SOLO. AF_09/2024</t>
  </si>
  <si>
    <t>CONSTRUÇÃO DE BASE E SUB-BASE PARA PAVIMENTAÇÃO DE SOLO (PREDOMINANTEMENTE ARENOSO) COM CIMENTO - 8%, MISTURA EM PISTA, COM ESPESSURA DE 20 CM - EXCLUSIVE ESCAVAÇÃO, CARGA E TRANSPORTE E SOLO. AF_09/2024</t>
  </si>
  <si>
    <t>RECONSTRUÇÃO DE BASE E SUB-BASE PARA PAVIMENTAÇÃO DE SOLO (PREDOMINANTEMENTE ARENOSO) MELHORADO COM CIMENTO - 4%, MISTURA EM PISTA, COM ESPESSURA DE 20 CM - EXCLUSIVE ESCAVAÇÃO, CARGA E TRANSPORTE E SOLO. AF_09/2024</t>
  </si>
  <si>
    <t>RECONSTRUÇÃO DE BASE E SUB-BASE PARA PAVIMENTAÇÃO DE SOLO (PREDOMINANTEMENTE ARENOSO) COM CIMENTO - 6%, MISTURA EM PISTA, COM ESPESSURA DE 20 CM - EXCLUSIVE ESCAVAÇÃO, CARGA E TRANSPORTE E SOLO. AF_09/2024</t>
  </si>
  <si>
    <t>RECONSTRUÇÃO DE BASE E SUB-BASE PARA PAVIMENTAÇÃO DE SOLO (PREDOMINANTEMENTE ARENOSO) COM CIMENTO - 8%, MISTURA EM PISTA, COM ESPESSURA DE 20 CM - EXCLUSIVE ESCAVAÇÃO, CARGA E TRANSPORTE E SOLO. AF_09/2024</t>
  </si>
  <si>
    <t>CONSTRUÇÃO DE BASE E SUB-BASE PARA PAVIMENTAÇÃO DE SOLO (PREDOMINANTEMENTE ARENOSO) BRITA - 40%-60% COM CIMENTO - 4%, MISTURA EM PISTA, COM ESPESSURA DE 10 CM - EXCLUSIVE ESCAVAÇÃO, CARGA E TRANSPORTE E SOLO. AF_09/2024</t>
  </si>
  <si>
    <t>CONSTRUÇÃO DE BASE E SUB-BASE PARA PAVIMENTAÇÃO DE SOLO (PREDOMINANTEMENTE ARENOSO) BRITA - 40%-60% COM CIMENTO - 6%, MISTURA EM PISTA, COM ESPESSURA DE 10 CM - EXCLUSIVE ESCAVAÇÃO, CARGA E TRANSPORTE E SOLO. AF_09/2024</t>
  </si>
  <si>
    <t>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</si>
  <si>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- 4%, MISTURA EM PISTA, COM ESPESSURA DE 10 CM - EXCLUSIVE ESCAVAÇÃO, CARGA E TRANSPORTE E SOLO. AF_09/2024</t>
  </si>
  <si>
    <t>RECONSTRUÇÃO DE BASE E SUB-BASE PARA PAVIMENTAÇÃO DE SOLO (PREDOMINANTEMENTE ARENOSO) BRITA - 40%-60% COM CIMENTO - 6%, MISTURA EM PISTA, COM ESPESSURA DE 10 CM - EXCLUSIVE ESCAVAÇÃO, CARGA E TRANSPORTE E SOLO. AF_09/2024</t>
  </si>
  <si>
    <t>RECONSTRUÇÃO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</si>
  <si>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- 4%, MISTURA EM PISTA, COM ESPESSURA DE 15 CM - EXCLUSIVE ESCAVAÇÃO, CARGA E TRANSPORTE E SOLO. AF_09/2024</t>
  </si>
  <si>
    <t>RECONSTRUÇÃO DE BASE E SUB-BASE PARA PAVIMENTAÇÃO DE SOLO (PREDOMINANTEMENTE ARENOSO) BRITA - 40%-60% COM CIMENTO - 6%, MISTURA EM PISTA, COM ESPESSURA DE 15 CM - EXCLUSIVE ESCAVAÇÃO, CARGA E TRANSPORTE E SOLO. AF_09/2024</t>
  </si>
  <si>
    <t>RECONSTRUÇÃO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</si>
  <si>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- 40%-60% COM CIMENTO - 4%, MISTURA EM PISTA, COM ESPESSURA DE 20 CM - EXCLUSIVE ESCAVAÇÃO, CARGA E TRANSPORTE E SOLO. AF_09/2024</t>
  </si>
  <si>
    <t>CONSTRUÇÃO DE BASE E SUB-BASE PARA PAVIMENTAÇÃO DE SOLO (PREDOMINANTEMENTE ARENOSO) BRITA - 40%-60% COM CIMENTO - 6%, MISTURA EM PISTA, COM ESPESSURA DE 20 CM - EXCLUSIVE ESCAVAÇÃO, CARGA E TRANSPORTE E SOLO. AF_09/2024</t>
  </si>
  <si>
    <t>CONSTRUÇÃO DE BASE E SUB-BASE PARA PAVIMENTAÇÃO DE SOLO (PREDOMINANTEMENTE ARENOSO) BRITA - 40%-60% COM CIMENTO - 8%, MISTURA EM PISTA, COM ESPESSURA DE 20 CM - EXCLUSIVE ESCAVAÇÃO, CARGA E TRANSPORTE E SOLO. AF_09/2024</t>
  </si>
  <si>
    <t>RECONSTRUÇÃO DE BASE E SUB-BASE PARA PAVIMENTAÇÃO DE SOLO (PREDOMINANTEMENTE ARENOSO) BRITA - 40%-60% COM CIMENTO - 4%, MISTURA EM PISTA, COM ESPESSURA DE 20 CM - EXCLUSIVE ESCAVAÇÃO, CARGA E TRANSPORTE E SOLO. AF_09/2024</t>
  </si>
  <si>
    <t>RECONSTRUÇÃO DE BASE E SUB-BASE PARA PAVIMENTAÇÃO DE SOLO (PREDOMINANTEMENTE ARENOSO) BRITA - 40%-60% COM CIMENTO - 6%, MISTURA EM PISTA, COM ESPESSURA DE 20 CM - EXCLUSIVE ESCAVAÇÃO, CARGA E TRANSPORTE E SOLO. AF_09/2024</t>
  </si>
  <si>
    <t>RECONSTRUÇÃO DE BASE E SUB-BASE PARA PAVIMENTAÇÃO DE SOLO (PREDOMINANTEMENTE ARENOSO) BRITA - 40%-60% COM CIMENTO - 8%, MISTURA EM PISTA, COM ESPESSURA DE 20 CM - EXCLUSIVE ESCAVAÇÃO, CARGA E TRANSPORTE E SOLO. AF_09/2024</t>
  </si>
  <si>
    <t>CONSTRUÇÃO DE BASE E SUB-BASE PARA PAVIMENTAÇÃO DE SOLO (PREDOMINANTEMENTE ARENOSO) BRITA - 50%-50% COM CIMENTO - 4%, MISTURA EM PISTA, COM ESPESSURA DE 10 CM - EXCLUSIVE ESCAVAÇÃO, CARGA E TRANSPORTE E SOLO. AF_09/2024</t>
  </si>
  <si>
    <t>CONSTRUÇÃO DE BASE E SUB-BASE PARA PAVIMENTAÇÃO DE SOLO (PREDOMINANTEMENTE ARENOSO) BRITA - 50%-50% COM CIMENTO - 6%, MISTURA EM PISTA, COM ESPESSURA DE 10 CM - EXCLUSIVE ESCAVAÇÃO, CARGA E TRANSPORTE E SOLO. AF_09/2024</t>
  </si>
  <si>
    <t>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</si>
  <si>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- 4%, MISTURA EM PISTA, COM ESPESSURA DE 10 CM - EXCLUSIVE ESCAVAÇÃO, CARGA E TRANSPORTE E SOLO. AF_09/2024</t>
  </si>
  <si>
    <t>RECONSTRUÇÃO DE BASE E SUB-BASE PARA PAVIMENTAÇÃO DE SOLO (PREDOMINANTEMENTE ARENOSO) BRITA - 50%-50% COM CIMENTO - 6%, MISTURA EM PISTA, COM ESPESSURA DE 10 CM - EXCLUSIVE ESCAVAÇÃO, CARGA E TRANSPORTE E SOLO. AF_09/2024</t>
  </si>
  <si>
    <t>RECONSTRUÇÃO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</si>
  <si>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- 4%, MISTURA EM PISTA, COM ESPESSURA DE 15 CM - EXCLUSIVE ESCAVAÇÃO, CARGA E TRANSPORTE E SOLO. AF_09/2024</t>
  </si>
  <si>
    <t>RECONSTRUÇÃO DE BASE E SUB-BASE PARA PAVIMENTAÇÃO DE SOLO (PREDOMINANTEMENTE ARENOSO) BRITA - 50%-50% COM CIMENTO - 6%, MISTURA EM PISTA, COM ESPESSURA DE 15 CM - EXCLUSIVE ESCAVAÇÃO, CARGA E TRANSPORTE E SOLO. AF_09/2024</t>
  </si>
  <si>
    <t>RECONSTRUÇÃO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</si>
  <si>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ARENOSO) BRITA - 50%-50% COM CIMENTO - 4%, MISTURA EM PISTA, COM ESPESSURA DE 20 CM - EXCLUSIVE ESCAVAÇÃO, CARGA E TRANSPORTE E SOLO. AF_09/2024</t>
  </si>
  <si>
    <t>CONSTRUÇÃO DE BASE E SUB-BASE PARA PAVIMENTAÇÃO DE SOLO (PREDOMINANTEMENTE ARENOSO) BRITA - 50%-50% COM CIMENTO - 6%, MISTURA EM PISTA, COM ESPESSURA DE 20 CM - EXCLUSIVE ESCAVAÇÃO, CARGA E TRANSPORTE E SOLO. AF_09/2024</t>
  </si>
  <si>
    <t>CONSTRUÇÃO DE BASE E SUB-BASE PARA PAVIMENTAÇÃO DE SOLO (PREDOMINANTEMENTE ARENOSO) BRITA - 50%-50% COM CIMENTO - 8%, MISTURA EM PISTA, COM ESPESSURA DE 20 CM - EXCLUSIVE ESCAVAÇÃO, CARGA E TRANSPORTE E SOLO. AF_09/2024</t>
  </si>
  <si>
    <t>RECONSTRUÇÃO DE BASE E SUB-BASE PARA PAVIMENTAÇÃO DE SOLO (PREDOMINANTEMENTE ARENOSO) BRITA - 50%-50% COM CIMENTO - 4%, MISTURA EM PISTA, COM ESPESSURA DE 20 CM - EXCLUSIVE ESCAVAÇÃO, CARGA E TRANSPORTE E SOLO. AF_09/2024</t>
  </si>
  <si>
    <t>RECONSTRUÇÃO DE BASE E SUB-BASE PARA PAVIMENTAÇÃO DE SOLO (PREDOMINANTEMENTE ARENOSO) BRITA - 50%-50% COM CIMENTO - 6%, MISTURA EM PISTA, COM ESPESSURA DE 20 CM - EXCLUSIVE ESCAVAÇÃO, CARGA E TRANSPORTE E SOLO. AF_09/2024</t>
  </si>
  <si>
    <t>RECONSTRUÇÃO DE BASE E SUB-BASE PARA PAVIMENTAÇÃO DE SOLO (PREDOMINANTEMENTE ARENOSO) BRITA - 50%-50% COM CIMENTO - 8%, MISTURA EM PISTA, COM ESPESSURA DE 20 CM - EXCLUSIVE ESCAVAÇÃO, CARGA E TRANSPORTE E SOLO. AF_09/2024</t>
  </si>
  <si>
    <t>CONSTRUÇÃO DE BASE E SUB-BASE PARA PAVIMENTAÇÃO DE SOLO (PREDOMINANTEMENTE ARENOSO) BRITA - 40%-60%, MISTURA EM PISTA, COM ESPESSURA DE 10 CM - EXCLUSIVE ESCAVAÇÃO, CARGA E TRANSPORTE E SOLO. AF_09/2024</t>
  </si>
  <si>
    <t>CONSTRUÇÃO DE BASE E SUB-BASE PARA PAVIMENTAÇÃO DE SOLO (PREDOMINANTEMENTE ARENOSO) BRITA - 40%-60%, MISTURA EM PISTA, COM ESPESSURA DE 20 CM - EXCLUSIVE ESCAVAÇÃO, CARGA E TRANSPORTE E SOLO. AF_09/2024</t>
  </si>
  <si>
    <t>RECONSTRUÇÃO DE BASE E SUB-BASE PARA PAVIMENTAÇÃO DE SOLO (PREDOMINANTEMENTE ARENOSO) BRITA - 40%-60%, MISTURA EM PISTA, COM ESPESSURA DE 20 CM - EXCLUSIVE ESCAVAÇÃO, CARGA E TRANSPORTE E SOLO. AF_09/2024</t>
  </si>
  <si>
    <t>CONSTRUÇÃO DE BASE E SUB-BASE PARA PAVIMENTAÇÃO DE SOLO (PREDOMINANTEMENTE ARENOSO) BRITA - 50%-50%, MISTURA EM PISTA, COM ESPESSURA DE 10 CM - EXCLUSIVE ESCAVAÇÃO, CARGA E TRANSPORTE E SOLO. AF_09/2024</t>
  </si>
  <si>
    <t>CONSTRUÇÃO DE BASE E SUB-BASE PARA PAVIMENTAÇÃO DE BRITA GRADUADA SIMPLES, COM ESPESSURA DE 10 CM - EXCLUSIVE CARGA E TRANSPORTE. AF_09/2024</t>
  </si>
  <si>
    <t>RECONSTRUÇÃO DE BASE E SUB-BASE PARA PAVIMENTAÇÃO DE BRITA GRADUADA SIMPLES, COM ESPESSURA DE 10 CM - EXCLUSIVE CARGA E TRANSPORTE. AF_09/2024</t>
  </si>
  <si>
    <t>RECONSTRUÇÃO DE BASE E SUB-BASE PARA PAVIMENTAÇÃO DE BRITA GRADUADA SIMPLES, COM ESPESSURA DE 15 CM - EXCLUSIVE CARGA E TRANSPORTE. AF_09/2024</t>
  </si>
  <si>
    <t>CONSTRUÇÃO DE BASE E SUB-BASE PARA PAVIMENTAÇÃO DE BRITA GRADUADA SIMPLES, COM ESPESSURA DE 20 CM - EXCLUSIVE CARGA E TRANSPORTE. AF_09/2024</t>
  </si>
  <si>
    <t>RECONSTRUÇÃO DE BASE E SUB-BASE PARA PAVIMENTAÇÃO DE BRITA GRADUADA SIMPLES, COM ESPESSURA DE 20 CM - EXCLUSIVE CARGA E TRANSPORTE. AF_09/2024</t>
  </si>
  <si>
    <t>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</si>
  <si>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</si>
  <si>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15 CM - EXCLUSIVE CARGA E TRANSPORTE. AF_09/2024</t>
  </si>
  <si>
    <t>CONSTRUÇÃO DE BASE E SUB-BASE PARA PAVIMENTAÇÃO DE BRITA GRADUADA SIMPLES TRATADA COM CIMENTO, COM ESPESSURA DE 20 CM - EXCLUSIVE CARGA E TRANSPORTE. AF_09/2024</t>
  </si>
  <si>
    <t>RECONSTRUÇÃO DE BASE E SUB-BASE PARA PAVIMENTAÇÃO DE BRITA GRADUADA SIMPLES TRATADA COM CIMENTO, COM ESPESSURA DE 20 CM - EXCLUSIVE CARGA E TRANSPORTE. AF_09/2024</t>
  </si>
  <si>
    <t>CONSTRUÇÃO DE BASE E SUB-BASE PARA PAVIMENTAÇÃO DE CONCRETO COMPACTADO COM ROLO, COM ESPESSURA DE 10 CM - EXCLUSIVE CARGA E TRANSPORTE. AF_09/2024</t>
  </si>
  <si>
    <t>RECONSTRUÇÃO DE BASE E SUB-BASE PARA PAVIMENTAÇÃO DE CONCRETO COMPACTADO COM ROLO, COM ESPESSURA DE 10 CM - EXCLUSIVE CARGA E TRANSPORTE. AF_09/2024</t>
  </si>
  <si>
    <t>RECONSTRUÇÃO DE BASE E SUB-BASE PARA PAVIMENTAÇÃO DE CONCRETO COMPACTADO COM ROLO, COM ESPESSURA DE 15 CM - EXCLUSIVE CARGA E TRANSPORTE. AF_09/2024</t>
  </si>
  <si>
    <t>CONSTRUÇÃO DE BASE E SUB-BASE PARA PAVIMENTAÇÃO DE CONCRETO COMPACTADO COM ROLO, COM ESPESSURA DE 20 CM - EXCLUSIVE CARGA E TRANSPORTE. AF_09/2024</t>
  </si>
  <si>
    <t>RECONSTRUÇÃO DE BASE E SUB-BASE PARA PAVIMENTAÇÃO DE CONCRETO COMPACTADO COM ROLO, COM ESPESSURA DE 20 CM - EXCLUSIVE CARGA E TRANSPORTE. AF_09/2024</t>
  </si>
  <si>
    <t>CONSTRUÇÃO DE BASE E SUB-BASE PARA PAVIMENTAÇÃO DE RACHÃO, COM ESPESSURA DE 30 CM - EXCLUSIVE CARGA E TRANSPORTE. AF_09/2024</t>
  </si>
  <si>
    <t>RECONSTRUÇÃO DE BASE E SUB-BASE PARA PAVIMENTAÇÃO DE RACHÃO, COM ESPESSURA DE 30 CM - EXCLUSIVE CARGA E TRANSPORTE. AF_09/2024</t>
  </si>
  <si>
    <t>RECONSTRUÇÃO DE BASE E SUB-BASE PARA PAVIMENTAÇÃO DE RACHÃO, COM ESPESSURA DE 40 CM - EXCLUSIVE CARGA E TRANSPORTE. AF_09/2024</t>
  </si>
  <si>
    <t>CONSTRUÇÃO DE BASE E SUB-BASE PARA PAVIMENTAÇÃO DE RACHÃO, COM ESPESSURA DE 50 CM - EXCLUSIVE CARGA E TRANSPORTE. AF_09/2024</t>
  </si>
  <si>
    <t>RECONSTRUÇÃO DE BASE E SUB-BASE PARA PAVIMENTAÇÃO DE RACHÃO, COM ESPESSURA DE 50 CM - EXCLUSIVE CARGA E TRANSPORTE. AF_09/2024</t>
  </si>
  <si>
    <t>CONSTRUÇÃO DE BASE E SUB-BASE PARA PAVIMENTAÇÃO DE RACHÃO, COM ESPESSURA DE 60 CM - EXCLUSIVE CARGA E TRANSPORTE. AF_09/2024</t>
  </si>
  <si>
    <t>RECONSTRUÇÃO DE BASE E SUB-BASE PARA PAVIMENTAÇÃO DE RACHÃO, COM ESPESSURA DE 60 CM - EXCLUSIVE CARGA E TRANSPORTE. AF_09/2024</t>
  </si>
  <si>
    <t>CONSTRUÇÃO DE BASE E SUB-BASE PARA PAVIMENTAÇÃO DE MACADAME SECO, COM ESPESSURA DE 10 CM - EXCLUSIVE CARGA E TRANSPORTE. AF_09/2024</t>
  </si>
  <si>
    <t>RECONSTRUÇÃO DE BASE E SUB-BASE PARA PAVIMENTAÇÃO DE MACADAME SECO, COM ESPESSURA DE 10 CM - EXCLUSIVE CARGA E TRANSPORTE. AF_09/2024</t>
  </si>
  <si>
    <t>RECONSTRUÇÃO DE BASE E SUB-BASE PARA PAVIMENTAÇÃO DE MACADAME SECO, COM ESPESSURA DE 15 CM - EXCLUSIVE CARGA E TRANSPORTE. AF_09/2024</t>
  </si>
  <si>
    <t>CONSTRUÇÃO DE BASE E SUB-BASE PARA PAVIMENTAÇÃO DE MACADAME SECO, COM ESPESSURA DE 20 CM - EXCLUSIVE CARGA E TRANSPORTE. AF_09/2024</t>
  </si>
  <si>
    <t>RECONSTRUÇÃO DE BASE E SUB-BASE PARA PAVIMENTAÇÃO DE MACADAME SECO, COM ESPESSURA DE 20 CM - EXCLUSIVE CARGA E TRANSPORTE. AF_09/2024</t>
  </si>
  <si>
    <t>CONSTRUÇÃO DE BASE E SUB-BASE PARA PAVIMENTAÇÃO DE MACADAME SECO, COM ESPESSURA DE 25 CM - EXCLUSIVE CARGA E TRANSPORTE. AF_09/2024</t>
  </si>
  <si>
    <t>RECONSTRUÇÃO DE BASE E SUB-BASE PARA PAVIMENTAÇÃO DE MACADAME SECO, COM ESPESSURA DE 25 CM - EXCLUSIVE CARGA E TRANSPORTE. AF_09/2024</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</si>
  <si>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</si>
  <si>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</si>
  <si>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</si>
  <si>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</si>
  <si>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</si>
  <si>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</si>
  <si>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</si>
  <si>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</si>
  <si>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</si>
  <si>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</si>
  <si>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</si>
  <si>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</si>
  <si>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</si>
  <si>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</si>
  <si>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</si>
  <si>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</si>
  <si>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</si>
  <si>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</si>
  <si>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</si>
  <si>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</si>
  <si>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</si>
  <si>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</si>
  <si>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</si>
  <si>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</si>
  <si>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</si>
  <si>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</si>
  <si>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</si>
  <si>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</si>
  <si>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</si>
  <si>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</si>
  <si>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</si>
  <si>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</si>
  <si>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</si>
  <si>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</si>
  <si>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</si>
  <si>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</si>
  <si>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</si>
  <si>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</si>
  <si>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</si>
  <si>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</si>
  <si>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</si>
  <si>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</si>
  <si>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</si>
  <si>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</si>
  <si>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</si>
  <si>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</si>
  <si>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</si>
  <si>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</si>
  <si>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</si>
  <si>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</si>
  <si>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</si>
  <si>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</si>
  <si>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PLACA DE OBRA COM CHAPA GALVANIZADA E ESTRUTURA DE MADEIRA. AF_03/2022_PS</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</si>
  <si>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</si>
  <si>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</si>
  <si>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</si>
  <si>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</si>
  <si>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</si>
  <si>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</si>
  <si>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</si>
  <si>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</si>
  <si>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</si>
  <si>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</si>
  <si>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</si>
  <si>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</si>
  <si>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</si>
  <si>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</si>
  <si>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FUNDO SELADOR ACRÍLICO EM PAREDES EXTERNAS DE CASAS. AF_03/2024</t>
  </si>
  <si>
    <t>APLICAÇÃO MANUAL DE PINTURA COM TINTA TEXTURIZADA ACRÍLICA EM PANOS COM PRESENÇA DE VÃOS DE EDIFÍCIOS DE MÚLTIPLOS PAVIMENTOS, UMA COR. AF_03/2024</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</si>
  <si>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</si>
  <si>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</si>
  <si>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</si>
  <si>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APLICAÇÃO MANUAL DE PINTURA COM TINTA TEXTURIZADA ACRÍLICA EM PAREDES EXTERNAS DE CASAS, UMA COR. AF_03/2024</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</si>
  <si>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</si>
  <si>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</si>
  <si>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</si>
  <si>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</si>
  <si>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</si>
  <si>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APLICAÇÃO MANUAL DE PINTURA COM TINTA TEXTURIZADA ACRÍLICA EM MOLDURAS DE EPS. AF_03/2024</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</si>
  <si>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</si>
  <si>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</si>
  <si>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</si>
  <si>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</si>
  <si>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</si>
  <si>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</si>
  <si>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</si>
  <si>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</si>
  <si>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</si>
  <si>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</si>
  <si>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</si>
  <si>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</si>
  <si>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</si>
  <si>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</si>
  <si>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</si>
  <si>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</si>
  <si>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</si>
  <si>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</si>
  <si>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</si>
  <si>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APLICAÇÃO MANUAL DE MASSA ACRÍLICA EM PAREDES EXTERNAS DE CASAS, UMA DEMÃO. AF_03/2024</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</si>
  <si>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</si>
  <si>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</si>
  <si>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</si>
  <si>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APLICAÇÃO MANUAL DE MASSA ACRÍLICA EM SUPERFÍCIES INTERNAS DE SACADA DE EDIFÍCIOS DE MÚLTIPLOS PAVIMENTOS, DUAS DEMÃOS. AF_03/2024</t>
  </si>
  <si>
    <t>APLICAÇÃO MANUAL DE MASSA ACRÍLICA EM PAREDES EXTERNAS DE CASAS, DUAS DEMÃOS. AF_03/2024</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</si>
  <si>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</si>
  <si>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</si>
  <si>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</si>
  <si>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</si>
  <si>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</si>
  <si>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</si>
  <si>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</si>
  <si>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</si>
  <si>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</si>
  <si>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</si>
  <si>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</si>
  <si>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</si>
  <si>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</si>
  <si>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</si>
  <si>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</si>
  <si>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</si>
  <si>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</si>
  <si>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</si>
  <si>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</si>
  <si>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</si>
  <si>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</si>
  <si>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</si>
  <si>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</si>
  <si>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</si>
  <si>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</si>
  <si>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</si>
  <si>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</si>
  <si>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</si>
  <si>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</si>
  <si>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</si>
  <si>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</si>
  <si>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</si>
  <si>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</si>
  <si>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</si>
  <si>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</si>
  <si>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AF_01/2020_PE</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</si>
  <si>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</si>
  <si>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</si>
  <si>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</si>
  <si>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AF_01/2020_PE</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</si>
  <si>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</si>
  <si>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</si>
  <si>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</si>
  <si>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AF_01/2020_PE</t>
  </si>
  <si>
    <t>PINTURA COM TINTA EPOXÍDICA DE FUNDO APLICADA A ROLO OU PINCEL SOBRE PERFIL METÁLICO EXECUTADO EM FÁBRICA (POR DEMÃO). AF_01/2020</t>
  </si>
  <si>
    <t>PINTURA COM TINTA EPOXÍDICA DE ACABAMENTO PULVERIZADA SOBRE PERFIL METÁLICO EXECUTADO EM FÁBRICA (POR DEMÃO). AF_01/2020_PE</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</si>
  <si>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</si>
  <si>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</si>
  <si>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</si>
  <si>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</si>
  <si>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</si>
  <si>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</si>
  <si>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</si>
  <si>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</si>
  <si>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</si>
  <si>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</si>
  <si>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</si>
  <si>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</si>
  <si>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AF_01/2020_PE</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</si>
  <si>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</si>
  <si>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</si>
  <si>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</si>
  <si>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AF_01/2020_PE</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</si>
  <si>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</si>
  <si>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</si>
  <si>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</si>
  <si>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</si>
  <si>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</si>
  <si>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</si>
  <si>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</si>
  <si>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</si>
  <si>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</si>
  <si>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</si>
  <si>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3 DEMÃOS, INCLUSO FUNDO PREPARADOR.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</si>
  <si>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</si>
  <si>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</si>
  <si>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</si>
  <si>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</si>
  <si>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</si>
  <si>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</si>
  <si>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</si>
  <si>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</si>
  <si>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</si>
  <si>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</si>
  <si>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</si>
  <si>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</si>
  <si>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</si>
  <si>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</si>
  <si>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</si>
  <si>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</si>
  <si>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</si>
  <si>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</si>
  <si>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</si>
  <si>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</si>
  <si>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DE DIMENSÕES 35X35 CM APLICADA EM AMBIENTES DE ÁREA MENOR QUE 5 M2. AF_02/2023_PE</t>
  </si>
  <si>
    <t>REVESTIMENTO CERÂMICO PARA PISO COM PLACAS TIPO ESMALTADA DE DIMENSÕES 35X35 CM APLICADA EM AMBIENTES DE ÁREA ENTRE 5 M2 E 10 M2. AF_02/2023_PE</t>
  </si>
  <si>
    <t>REVESTIMENTO CERÂMICO PARA PISO COM PLACAS TIPO ESMALTADA DE DIMENSÕES 35X35 CM APLICADA EM AMBIENTES DE ÁREA MAIOR QUE 10 M2. AF_02/2023_PE</t>
  </si>
  <si>
    <t>REVESTIMENTO CERÂMICO PARA PISO COM PLACAS TIPO ESMALTADA DE DIMENSÕES 45X45 CM APLICADA EM AMBIENTES DE ÁREA MENOR QUE 5 M2. AF_02/2023_PE</t>
  </si>
  <si>
    <t>REVESTIMENTO CERÂMICO PARA PISO COM PLACAS TIPO ESMALTADA DE DIMENSÕES 45X45 CM APLICADA EM AMBIENTES DE ÁREA ENTRE 5 M2 E 10 M2. AF_02/2023_PE</t>
  </si>
  <si>
    <t>REVESTIMENTO CERÂMICO PARA PISO COM PLACAS TIPO ESMALTADA DE DIMENSÕES 45X45 CM APLICADA EM AMBIENTES DE ÁREA MAIOR QUE 10 M2. AF_02/2023_PE</t>
  </si>
  <si>
    <t>REVESTIMENTO CERÂMICO PARA PISO COM PLACAS TIPO ESMALTADA DE DIMENSÕES 60X60 CM APLICADA EM AMBIENTES DE ÁREA MENOR QUE 5 M2.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</si>
  <si>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</si>
  <si>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</si>
  <si>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</si>
  <si>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</si>
  <si>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</si>
  <si>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DE DIMENSÕES 80X80 CM APLICADA EM AMBIENTES DE ÁREA MENOR QUE 5 M². AF_02/2023_PE</t>
  </si>
  <si>
    <t>REVESTIMENTO CERÂMICO PARA PISO COM PLACAS TIPO ESMALTADA DE DIMENSÕES 80X80 CM APLICADA EM AMBIENTES DE ÁREA ENTRE 5 M² E 10 M². AF_02/2023_PE</t>
  </si>
  <si>
    <t>REVESTIMENTO CERÂMICO PARA PISO COM PLACAS TIPO ESMALTADA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</si>
  <si>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</si>
  <si>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</si>
  <si>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</si>
  <si>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DE DIMENSÕES 35X35 CM APLICADA EM DIAGONAL EM AMBIENTES DE ÁREA MENOR QUE 5 M². AF_02/2023_PE</t>
  </si>
  <si>
    <t>REVESTIMENTO CERÂMICO PARA PISO COM PLACAS TIPO ESMALTADA DE DIMENSÕES 35X35 CM APLICADA EM DIAGONAL EM AMBIENTES DE ÁREA ENTRE 5 M² E 10 M². AF_02/2023_PE</t>
  </si>
  <si>
    <t>REVESTIMENTO CERÂMICO PARA PISO COM PLACAS TIPO ESMALTADA DE DIMENSÕES 35X35 CM APLICADA EM DIAGONAL EM AMBIENTES DE ÁREA MAIOR QUE 10 M². AF_02/2023_PE</t>
  </si>
  <si>
    <t>REVESTIMENTO CERÂMICO PARA PISO COM PLACAS TIPO ESMALTADA DE DIMENSÕES 45X45 CM APLICADA EM DIAGONAL EM AMBIENTES DE ÁREA MENOR QUE 5 M². AF_02/2023_PE</t>
  </si>
  <si>
    <t>REVESTIMENTO CERÂMICO PARA PISO COM PLACAS TIPO ESMALTADA DE DIMENSÕES 45X45 CM APLICADA EM DIAGONAL EM AMBIENTES DE ÁREA ENTRE 5 M² E 10 M². AF_02/2023_PE</t>
  </si>
  <si>
    <t>REVESTIMENTO CERÂMICO PARA PISO COM PLACAS TIPO ESMALTADA DE DIMENSÕES 45X45 CM APLICADA EM DIAGONAL EM AMBIENTES DE ÁREA MAIOR QUE 10 M². AF_02/2023_PE</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</si>
  <si>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</si>
  <si>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</si>
  <si>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</si>
  <si>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</si>
  <si>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</si>
  <si>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</si>
  <si>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</si>
  <si>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</si>
  <si>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</si>
  <si>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</si>
  <si>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</si>
  <si>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</si>
  <si>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</si>
  <si>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</si>
  <si>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</si>
  <si>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</si>
  <si>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DE ALERTA OU DIRECIONAL, DE BORRACHA,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</si>
  <si>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</si>
  <si>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</si>
  <si>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</si>
  <si>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</si>
  <si>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</si>
  <si>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</si>
  <si>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</si>
  <si>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GRANILITE, MARMORITE OU GRANITINA EM AMBIENTES INTERNOS, COM ESPESSURA DE 8 MM, INCLUSO MISTURA EM BETONEIRA, COLOCAÇÃO DAS JUNTAS, APLICAÇÃO DO PISO, 4 POLIMENTOS COM POLITRIZ, ESTUCAMENTO, SELADOR E CERA. AF_06/2022</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</si>
  <si>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</si>
  <si>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</si>
  <si>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</si>
  <si>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</si>
  <si>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</si>
  <si>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</si>
  <si>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DE DIMENSÕES 35X35CM. AF_02/2023</t>
  </si>
  <si>
    <t>RODAPÉ CERÂMICO DE 7CM DE ALTURA COM PLACAS TIPO ESMALTADA DE DIMENSÕES 45X45CM. AF_02/2023</t>
  </si>
  <si>
    <t>RODAPÉ CERÂMICO DE 7CM DE ALTURA COM PLACAS TIPO ESMALTADA DE DIMENSÕES 60X60CM. AF_02/2023</t>
  </si>
  <si>
    <t>RODAPÉ EM ARDÓSIA ALTURA 10CM. AF_09/2020</t>
  </si>
  <si>
    <t>RODAPÉ EM MARMORITE, ALTURA 10CM. AF_09/2020</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</si>
  <si>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</si>
  <si>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</si>
  <si>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</si>
  <si>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</si>
  <si>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</si>
  <si>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PISO EM CONCRETO 20 MPA PREPARO MECÂNICO, ESPESSURA 7CM. AF_09/2020</t>
  </si>
  <si>
    <t>EXECUÇÃO DE PASSEIO (CALÇADA) OU PISO DE CONCRETO COM CONCRETO MOLDADO IN LOCO, USINADO C25, ACABAMENTO CONVENCIONAL, NÃO ARMADO. AF_03/2023</t>
  </si>
  <si>
    <t>PISO PODOTÁTIL DE ALERTA OU DIRECIONAL, DE CONCRETO, ASSENTADO SOBRE ARGAMASSA. AF_03/2024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</si>
  <si>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</si>
  <si>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</si>
  <si>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</si>
  <si>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PRONTA,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</si>
  <si>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</si>
  <si>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</si>
  <si>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</si>
  <si>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</si>
  <si>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</si>
  <si>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</si>
  <si>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</si>
  <si>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</si>
  <si>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</si>
  <si>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</si>
  <si>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</si>
  <si>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</si>
  <si>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</si>
  <si>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</si>
  <si>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</si>
  <si>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</si>
  <si>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</si>
  <si>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</si>
  <si>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</si>
  <si>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</si>
  <si>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</si>
  <si>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</si>
  <si>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</si>
  <si>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</si>
  <si>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</si>
  <si>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</si>
  <si>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</si>
  <si>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</si>
  <si>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</si>
  <si>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</si>
  <si>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</si>
  <si>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</si>
  <si>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</si>
  <si>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</si>
  <si>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</si>
  <si>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</si>
  <si>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</si>
  <si>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</si>
  <si>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</si>
  <si>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</si>
  <si>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</si>
  <si>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</si>
  <si>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</si>
  <si>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</si>
  <si>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</si>
  <si>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</si>
  <si>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</si>
  <si>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</si>
  <si>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</si>
  <si>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</si>
  <si>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</si>
  <si>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</si>
  <si>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</si>
  <si>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</si>
  <si>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</si>
  <si>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RODAPÉ BORRACHA LISO, ALTURA = 7CM, ESPESSURA = 2 MM, PARA ARGAMASSA. AF_09/2020</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</si>
  <si>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</si>
  <si>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</si>
  <si>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</si>
  <si>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</si>
  <si>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</si>
  <si>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</si>
  <si>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</si>
  <si>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</si>
  <si>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</si>
  <si>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</si>
  <si>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</si>
  <si>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</si>
  <si>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</si>
  <si>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</si>
  <si>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</si>
  <si>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</si>
  <si>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</si>
  <si>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</si>
  <si>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</si>
  <si>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</si>
  <si>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</si>
  <si>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</si>
  <si>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</si>
  <si>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</si>
  <si>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</si>
  <si>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</si>
  <si>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</si>
  <si>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</si>
  <si>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</si>
  <si>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</si>
  <si>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</si>
  <si>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</si>
  <si>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</si>
  <si>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</si>
  <si>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</si>
  <si>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</si>
  <si>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</si>
  <si>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</si>
  <si>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</si>
  <si>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</si>
  <si>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</si>
  <si>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</si>
  <si>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</si>
  <si>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</si>
  <si>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</si>
  <si>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</si>
  <si>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</si>
  <si>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EMBOÇO, EM ARGAMASSA TRAÇO 1:2:8, PREPARO MANUAL,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</si>
  <si>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</si>
  <si>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MANUAL, APLICADO MANUALMENTE EM PAREDES INTERNAS DE AMBIENTES COM ÁREA MAIOR QUE 10M², E = 17,5MM, COM TALISCAS. AF_03/2024</t>
  </si>
  <si>
    <t>EMBOÇO, EM ARGAMASSA INDUSTRIALIZADA, PREPARO MECÂNICO, APLICADO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</si>
  <si>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</si>
  <si>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</si>
  <si>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</si>
  <si>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</si>
  <si>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</si>
  <si>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</si>
  <si>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</si>
  <si>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</si>
  <si>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</si>
  <si>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EM ARGAMASSA INDUSTRIALIZADA, PREPARO MECÂNICO, APLICADO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</si>
  <si>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</si>
  <si>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</si>
  <si>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</si>
  <si>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</si>
  <si>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</si>
  <si>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</si>
  <si>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</si>
  <si>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</si>
  <si>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</si>
  <si>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</si>
  <si>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</si>
  <si>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</si>
  <si>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</si>
  <si>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</si>
  <si>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</si>
  <si>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</si>
  <si>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</si>
  <si>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</si>
  <si>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</si>
  <si>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</si>
  <si>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</si>
  <si>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</si>
  <si>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</si>
  <si>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</si>
  <si>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</si>
  <si>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</si>
  <si>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</si>
  <si>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</si>
  <si>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</si>
  <si>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</si>
  <si>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</si>
  <si>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</si>
  <si>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</si>
  <si>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</si>
  <si>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</si>
  <si>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</si>
  <si>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</si>
  <si>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</si>
  <si>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</si>
  <si>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</si>
  <si>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</si>
  <si>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</si>
  <si>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REVESTIMENTO DECORATIVO MONOCAMADA EXECUTADO MANUALMENTE EM FACHADA DE UM EDIFÍCIO DE ESTRUTURA CONVENCIONAL E ACABAMENTO RASPADO. AF_03/2024</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</si>
  <si>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</si>
  <si>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</si>
  <si>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ALVENARIA ESTRUTURAL E ACABAMENTO RASPADO. AF_03/2024</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</si>
  <si>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</si>
  <si>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</si>
  <si>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REVESTIMENTO DECORATIVO MONOCAMADA EXECUTADO COM EQUIPAMENTO DE PROJEÇÃO EM FACHADA DE UM EDIFÍCIO DE ESTRUTURA CONVENCIONAL E ACABAMENTO TRAVERTINO. AF_03/2024</t>
  </si>
  <si>
    <t>REVESTIMENTO DECORATIVO MONOCAMADA EXECUTADO COM EQUIPAMENTO DE PROJEÇÃO EM FACHADA DE UM EDIFÍCIO DE ALVENARIA ESTRUTURAL E ACABAMENTO TRAVERTINO. AF_03/2024</t>
  </si>
  <si>
    <t>MASSA ÚNICA, EM ARGAMASSA TRAÇO 1:2:8, PREPARO MECÂNICO, APLICADA MANUALMENTE EM TETO, E = 17,5MM, COM TALISCAS. AF_03/2024</t>
  </si>
  <si>
    <t>MASSA ÚNICA, EM ARGAMASSA TRAÇO 1:2:8, PREPARO MECÂNICO, APLICADA MANUALMENTE EM TETO, E = 10MM, COM TALISCAS. AF_03/2024</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</si>
  <si>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</si>
  <si>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</si>
  <si>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</si>
  <si>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</si>
  <si>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</si>
  <si>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</si>
  <si>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</si>
  <si>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</si>
  <si>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</si>
  <si>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</si>
  <si>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</si>
  <si>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</si>
  <si>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</si>
  <si>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</si>
  <si>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</si>
  <si>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</si>
  <si>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</si>
  <si>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</si>
  <si>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</si>
  <si>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</si>
  <si>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</si>
  <si>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</si>
  <si>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</si>
  <si>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</si>
  <si>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</si>
  <si>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</si>
  <si>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</si>
  <si>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</si>
  <si>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</si>
  <si>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</si>
  <si>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</si>
  <si>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</si>
  <si>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</si>
  <si>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</si>
  <si>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</si>
  <si>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</si>
  <si>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</si>
  <si>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</si>
  <si>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</si>
  <si>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</si>
  <si>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</si>
  <si>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</si>
  <si>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</si>
  <si>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</si>
  <si>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</si>
  <si>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</si>
  <si>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</si>
  <si>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</si>
  <si>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</si>
  <si>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</si>
  <si>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</si>
  <si>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</si>
  <si>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</si>
  <si>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</si>
  <si>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</si>
  <si>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</si>
  <si>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</si>
  <si>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</si>
  <si>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</si>
  <si>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</si>
  <si>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</si>
  <si>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</si>
  <si>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</si>
  <si>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</si>
  <si>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</si>
  <si>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</si>
  <si>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</si>
  <si>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</si>
  <si>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</si>
  <si>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</si>
  <si>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</si>
  <si>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</si>
  <si>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MASSA ÚNICA, EM ARGAMASSA TRAÇO 1:2:8, PREPARO MECÂNICO, APLICADA MANUALMENTE EM PAREDES INTERNAS DE AMBIENTES COM ÁREA MAIOR QUE 10M², E = 17,5MM, COM TALISCAS. AF_03/2024</t>
  </si>
  <si>
    <t>MASSA ÚNICA, EM ARGAMASSA TRAÇO 1:2:8, PREPARO MANUAL, APLICADA MANUALMENTE EM PAREDES INTERNAS DE AMBIENTES COM ÁREA MAIOR QUE 10M², E = 17,5MM, COM TALISCAS. AF_03/2024</t>
  </si>
  <si>
    <t>MASSA ÚNICA, EM ARGAMASSA INDUSTRIALIZADA, PREPARO MECÂNICO, APLICADA COM EQUIPAMENTO DE MISTURA E PROJEÇÃO DE ARGAMASSA EM PAREDES INTERNAS, E = 17,5MM, COM TALISCAS. AF_03/2024</t>
  </si>
  <si>
    <t>EMBOÇO, EM ARGAMASSA TRAÇO 1:2:8, PREPARO MANUAL, APLICADO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</si>
  <si>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</si>
  <si>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MANUAL, APLICADA MANUALMENTE EM PAREDES INTERNAS DE AMBIENTES COM PÉ-DIREITO DUPLO E ÁREA MAIOR QUE 10M², E = 17,5MM, COM TALISCAS. AF_03/2024</t>
  </si>
  <si>
    <t>EMBOÇO, EM ARGAMASSA TRAÇO 1:2:8, PREPARO MECÂNICO, APLICADO MANUALMENTE EM PAREDES INTERNAS DE AMBIENTES COM PÉ-DIREITO DUPLO E ÁREA MAIOR QUE 10M², E = 17,5MM,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</si>
  <si>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</si>
  <si>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ÁREA MAIOR QUE 10M², E = 10MM, COM TALISCAS. AF_03/2024</t>
  </si>
  <si>
    <t>MASSA ÚNICA, EM ARGAMASSA INDUSTRIALIZADA, PREPARO MECÂNICO, APLICADA COM EQUIPAMENTO DE MISTURA E PROJEÇÃO DE ARGAMASSA EM PAREDES INTERNAS, E = 10MM, COM TALISCAS. AF_03/2024</t>
  </si>
  <si>
    <t>EMBOÇO, EM ARGAMASSA TRAÇO 1:2:8, PREPARO MECÂNICO, APLICADO MANUALMENTE EM PAREDES INTERNAS DE AMBIENTES COM PÉ-DIREITO DUPLO E ÁREA MENOR QUE 5M², E = 17,5MM, COM TALISCAS. AF_03/2024</t>
  </si>
  <si>
    <t>EMBOÇO, EM ARGAMASSA TRAÇO 1:2:8, PREPARO MANUAL, APLICADO MANUALMENTE EM PAREDES INTERNAS DE AMBIENTES COM PÉ-DIREITO DUPLO E ÁREA MENOR QUE 5M², E = 17,5MM, COM TALISCAS. AF_03/2024</t>
  </si>
  <si>
    <t>MASSA ÚNICA, EM ARGAMASSA TRAÇO 1:2:8, PREPARO MECÂNICO, APLICADA MANUALMENTE EM PAREDES INTERNAS DE AMBIENTES COM PÉ-DIREITO DUPLO E ÁREA ENTRE 5M² E 10M², E = 17,5MM, COM TALISCAS. AF_03/2024</t>
  </si>
  <si>
    <t>MASSA ÚNICA, EM ARGAMASSA TRAÇO 1:2:8, PREPARO MANUAL, APLICADA MANUALMENTE EM PAREDES INTERNAS DE AMBIENTES COM PÉ-DIREITO DUPLO E ÁREA ENTRE 5M² E 10M², E = 17,5MM, COM TALISCAS. AF_03/2024</t>
  </si>
  <si>
    <t>EMBOÇO, EM ARGAMASSA TRAÇO 1:2:8, PREPARO MECÂNICO,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</si>
  <si>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</si>
  <si>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</si>
  <si>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10MM, COM TALISCAS. AF_03/2024</t>
  </si>
  <si>
    <t>MASSA ÚNICA, EM ARGAMASSA TRAÇO 1:2:8, PREPARO MECÂNICO,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</si>
  <si>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</si>
  <si>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</si>
  <si>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10MM, COM TALISCAS. AF_03/2024</t>
  </si>
  <si>
    <t>MASSA ÚNICA, EM ARGAMASSA TRAÇO 1:2:8, PREPARO MECÂNICO, APLICADA MANUALMENTE EM PAREDES INTERNAS DE AMBIENTES COM PÉ-DIREITO DUPLO ÁREA MAIOR QUE 10M², E = 10MM, COM TALISCAS. AF_03/2024</t>
  </si>
  <si>
    <t>MASSA ÚNICA, EM ARGAMASSA TRAÇO 1:2:8, PREPARO MANUAL, APLICADA MANUALMENTE EM PAREDES INTERNAS DE AMBIENTES COM PÉ-DIREITO DUPLO ÁREA MAIOR QUE 10M², E = 10MM, COM TALISCAS. AF_03/2024</t>
  </si>
  <si>
    <t>EMBOÇO, EM ARGAMASSA TRAÇO 1:2:8, PREPARO MECÂNICO,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</si>
  <si>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</si>
  <si>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</si>
  <si>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DE AMBIENTES COM PAREDES EM PÉ-DIREITO DUPLO, E = 10MM, COM TALISCAS. AF_03/2024</t>
  </si>
  <si>
    <t>REVESTIMENTO DECORATIVO MONOCAMADA EXECUTADO MANUALMENTE EM FACHADA DE UM EDIFÍCIO DE ESTRUTURA CONVENCIONAL E ACABAMENTO CHAPISCADO/FLOCADO. AF_03/2024</t>
  </si>
  <si>
    <t>REVESTIMENTO DECORATIVO MONOCAMADA EXECUTADO MANUALMENTE EM FACHADA DE UM EDIFÍCIO DE ALVENARIA ESTRUTURAL E ACABAMENTO CHAPISCADO/FLOCADO.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</si>
  <si>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</si>
  <si>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ALVENARIA ESTRUTURAL E ACABAMENTO CHAPISCADO/FLOCADO. AF_03/2024</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</si>
  <si>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</si>
  <si>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</si>
  <si>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DE DIMENSÕES 20X20 CM APLICADAS NA ALTURA INTEIRA DAS PAREDES.  AF_02/2023_PE</t>
  </si>
  <si>
    <t>REVESTIMENTO CERÂMICO PARA PAREDES INTERNAS COM PLACAS TIPO ESMALTADA DE DIMENSÕES 20X20 CM APLICADAS A MEIA ALTURA DAS PAREDES. AF_02/2023_PE</t>
  </si>
  <si>
    <t>REVESTIMENTO CERÂMICO PARA PAREDES INTERNAS COM PLACAS TIPO ESMALTADA DE DIMENSÕES 25X35 CM APLICADAS NA ALTURA INTEIRA DAS PAREDES. AF_02/2023_PE</t>
  </si>
  <si>
    <t>REVESTIMENTO CERÂMICO PARA PAREDES INTERNAS COM PLACAS TIPO ESMALTADA DE DIMENSÕES 25X35 CM APLICADAS A MEIA ALTURA DAS PAREDES. AF_02/2023_PE</t>
  </si>
  <si>
    <t>REVESTIMENTO CERÂMICO PARA PAREDES INTERNAS COM PLACAS TIPO ESMALTADA DE DIMENSÕES 33X45 CM APLICADAS NA ALTURA INTEIRA DAS PAREDES. AF_02/2023_PE</t>
  </si>
  <si>
    <t>REVESTIMENTO CERÂMICO PARA PAREDES INTERNAS COM PLACAS TIPO ESMALTADA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</si>
  <si>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</si>
  <si>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</si>
  <si>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EXTERNAS, COM PLACAS TIPO GRÊS OU SEMIGRÊS, FORMATO MENOR OU IGUAL A 200 CM2, ALINHADAS A PRUMO. AF_02/2023</t>
  </si>
  <si>
    <t>REVESTIMENTO CERÂMICO PARA PAREDES EXTERNAS, COM PLACAS TIPO GRÊS OU SEMIGRÊS, FORMATO MENOR OU IGUAL A 200 CM2, ALINHADAS A PRUMO, APLICADO  EM SUPERFÍCIES INTERNAS DE SACADA. AF_02/2023</t>
  </si>
  <si>
    <t>REVESTIMENTO CERÂMICO PARA PAREDES EXTERNAS, COM PLACAS TIPO GRÊS OU SEMIGRÊS, FORMATO MENOR OU IGUAL A 200 CM2, DISPOSTAS EM AMARRAÇÃO. AF_02/2023</t>
  </si>
  <si>
    <t>REVESTIMENTO CERÂMICO PARA PAREDES EXTERNAS, COM PLACAS TIPO GRÊS OU SEMIGRÊS, FORMATO MENOR OU IGUAL A 200 CM2, DISPOSTAS EM AMARRAÇÃO, APLICADO  EM SUPERFÍCIES INTERNAS DE SACADA. AF_02/2023</t>
  </si>
  <si>
    <t>REVESTIMENTO CERÂMICO PARA PAREDES INTERNAS COM PLACAS TIPO ESMALTADA DE DIMENSÕES 60X60 CM APLICADAS NA ALTURA INTEIRA DAS PAREDES. AF_02/2023_PE</t>
  </si>
  <si>
    <t>REVESTIMENTO CERÂMICO PARA PAREDES INTERNAS COM PLACAS TIPO ESMALTADA DE DIMENSÕES 60X60 CM APLICADAS A MEIA ALTURA DAS PAREDES. AF_02/2023_PE</t>
  </si>
  <si>
    <t>REVESTIMENTO CERÂMICO PARA PAREDES INTERNAS COM PLACAS TIPO ESMALTADA DE DIMENSÕES 20X20 CM APLICADAS EM DIAGONAL, NA ALTURA INTEIRA DAS PAREDES. AF_02/2023_PE</t>
  </si>
  <si>
    <t>REVESTIMENTO CERÂMICO PARA PAREDES INTERNAS COM PLACAS TIPO ESMALTADA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</si>
  <si>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</si>
  <si>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</si>
  <si>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</si>
  <si>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</si>
  <si>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DE DIMENSÕES 80X80CM. AF_02/2023</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</si>
  <si>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</si>
  <si>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</si>
  <si>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</si>
  <si>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</si>
  <si>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</si>
  <si>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</si>
  <si>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</si>
  <si>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</si>
  <si>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</si>
  <si>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</si>
  <si>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</si>
  <si>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</si>
  <si>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</si>
  <si>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</si>
  <si>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</si>
  <si>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</si>
  <si>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</si>
  <si>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</si>
  <si>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ESTUCAMENTO DE DENSIDADE BAIXA DE PANOS DE FACHADA DO SISTEMA DE PAREDES DE CONCRETO EM EDIFICAÇÕES DE MÚLTIPLOS PAVIMENTOS, PAVIMENTOS SUPERIORES, UTILIZAÇÃO DE ARGAMASSA COLANTE. AF_12/2024</t>
  </si>
  <si>
    <t>ESTUCAMENTO DE DENSIDADE BAIXA DE PANOS DE FACHADA DO SISTEMA DE PAREDES DE CONCRETO EM UNIDADES HABITACIONAIS DE PAVIMENTO ÚNICO, UTILIZAÇÃO DE ARGAMASSA COLANTE. AF_12/2024</t>
  </si>
  <si>
    <t>ESTUCAMENTO DE DENSIDADE BAIXA NAS FACES INTERNAS DE PAREDES DO SISTEMA DE PAREDES DE CONCRETO, EM AMBIENTES COM ÁREA ENTRE 5 M² E 10 M², UTILIZAÇÃO DE ARGAMASSA COLANTE. AF_12/2024</t>
  </si>
  <si>
    <t>ESTUCAMENTO PARA QUALQUER REVESTIMENTO, EM TETO DO SISTEMA DE PAREDES DE CONCRETO, EM AMBIENTES COM ÁREA ENTRE 5 M² E 10 M², UTILIZAÇÃO DE ARGAMASSA COLANTE. AF_12/2024</t>
  </si>
  <si>
    <t>ESTUCAMENTO DE DENSIDADE ALTA NAS FACES INTERNAS DE PAREDES DO SISTEMA DE PAREDES DE CONCRETO, EM AMBIENTES COM ÁREA ENTRE 5 M² E 10 M², UTILIZAÇÃO DE ARGAMASSA COLANTE. AF_12/2024</t>
  </si>
  <si>
    <t>ESTUCAMENTO PARA QUALQUER REVESTIMENTO, EM TETO DO SISTEMA DE PAREDES DE CONCRETO, EM AMBIENTES COM ÁREA MAIOR OU IGUAL A 10 M², UTILIZAÇÃO DE ARGAMASSA COLANTE. AF_12/2024</t>
  </si>
  <si>
    <t>ESTUCAMENTO PARA QUALQUER REVESTIMENTO, EM TETO DO SISTEMA DE PAREDES DE CONCRETO, EM AMBIENTES COM ÁREA MENOR OU IGUAL A 5 M², UTILIZAÇÃO DE ARGAMASSA COLANTE. AF_12/2024</t>
  </si>
  <si>
    <t>ESTUCAMENTO DE DENSIDADE ALTA NAS FACES INTERNAS DE PAREDES DO SISTEMA DE PAREDES DE CONCRETO, EM AMBIENTES COM ÁREA MAIOR OU IGUAL A 10 M², UTILIZAÇÃO DE ARGAMASSA COLANTE. AF_12/2024</t>
  </si>
  <si>
    <t>ESTUCAMENTO DE DENSIDADE ALTA NAS FACES INTERNAS DE PAREDES DO SISTEMA DE PAREDES DE CONCRETO, EM AMBIENTES COM ÁREA MENOR OU IGUAL A 5 M², UTILIZAÇÃO DE ARGAMASSA COLANTE. AF_12/2024</t>
  </si>
  <si>
    <t>ESTUCAMENTO DE DENSIDADE BAIXA NAS FACES INTERNAS DE PAREDES DO SISTEMA DE PAREDES DE CONCRETO, EM AMBIENTES COM ÁREA MAIOR OU IGUAL A 10 M², UTILIZAÇÃO DE ARGAMASSA COLANTE. AF_12/2024</t>
  </si>
  <si>
    <t>ESTUCAMENTO DE DENSIDADE BAIXA NAS FACES INTERNAS DE PAREDES DO SISTEMA DE PAREDES DE CONCRETO, EM AMBIENTES COM ÁREA MENOR OU IGUAL A 5 M², UTILIZAÇÃO DE ARGAMASSA COLANTE. AF_12/2024</t>
  </si>
  <si>
    <t>ESTUCAMENTO DE DENSIDADE BAIXA DE PANOS DE FACHADA DO SISTEMA DE PAREDES DE CONCRETO EM EDIFICAÇÕES DE MÚLTIPLOS PAVIMENTOS, PAVIMENTO TÉRREO, UTILIZAÇÃO DE ARGAMASSA COLANTE. AF_12/2024</t>
  </si>
  <si>
    <t>ESTUCAMENTO DE DENSIDADE BAIXA DE PANOS DE FACHADA DO SISTEMA DE PAREDES DE CONCRETO EM UNIDADES HABITACIONAIS DE DOIS PAVIMENTOS (SOBRADO), ACESSO COM ANDAIME FACHADEIRO, UTILIZAÇÃO DE ARGAMASSA COLANTE. AF_12/2024</t>
  </si>
  <si>
    <t>ESTUCAMENTO DE DENSIDADE ALTA DE PANOS DE FACHADA DO SISTEMA DE PAREDES DE CONCRETO EM EDIFICAÇÕES DE MÚLTIPLOS PAVIMENTOS, PAVIMENTOS SUPERIORES, UTILIZAÇÃO DE ARGAMASSA COLANTE. AF_12/2024</t>
  </si>
  <si>
    <t>ESTUCAMENTO DE DENSIDADE ALTA DE PANOS DE FACHADA DO SISTEMA DE PAREDES DE CONCRETO EM EDIFICAÇÕES DE MÚLTIPLOS PAVIMENTOS, PAVIMENTO TÉRREO, UTILIZAÇÃO DE ARGAMASSA COLANTE. AF_12/2024</t>
  </si>
  <si>
    <t>ESTUCAMENTO DE DENSIDADE ALTA DE PANOS DE FACHADA DO SISTEMA DE PAREDES DE CONCRETO EM UNIDADES HABITACIONAIS DE DOIS PAVIMENTOS (SOBRADO), ACESSO COM ANDAIME FACHADEIRO, UTILIZAÇÃO DE ARGAMASSA COLANTE. AF_12/2024</t>
  </si>
  <si>
    <t>ESTUCAMENTO DE DENSIDADE ALTA DE PANOS DE FACHADA DO SISTEMA DE PAREDES DE CONCRETO EM UNIDADES HABITACIONAIS DE PAVIMENTO ÚNICO, UTILIZAÇÃO DE ARGAMASSA COLANTE. AF_12/2024</t>
  </si>
  <si>
    <t>ESTUCAMENTO DE DENSIDADE ALTA NAS FACES INTERNAS DE PAREDES DO SISTEMA DE PAREDES DE CONCRETO, EM AMBIENTES COM ÁREA MAIOR OU IGUAL A 10 M², UTILIZAÇÃO DE ARGAMASSA POLIMÉRICA. AF_12/2024</t>
  </si>
  <si>
    <t>ESTUCAMENTO DE DENSIDADE ALTA NAS FACES INTERNAS DE PAREDES DO SISTEMA DE PAREDES DE CONCRETO, EM AMBIENTES COM ÁREA MAIOR OU IGUAL A 10 M², UTILIZAÇÃO DE ARGAMASSA TRAÇO 1:1:6 (CIM:CAL:AREIA). AF_12/2024</t>
  </si>
  <si>
    <t>ESTUCAMENTO DE DENSIDADE ALTA NAS FACES INTERNAS DE PAREDES DO SISTEMA DE PAREDES DE CONCRETO, EM AMBIENTES COM ÁREA ENTRE 5 M² E 10 M², UTILIZAÇÃO DE ARGAMASSA POLIMÉRICA. AF_12/2024</t>
  </si>
  <si>
    <t>ESTUCAMENTO DE DENSIDADE ALTA NAS FACES INTERNAS DE PAREDES DO SISTEMA DE PAREDES DE CONCRETO, EM AMBIENTES COM ÁREA ENTRE 5 M² E 10 M², UTILIZAÇÃO DE ARGAMASSA TRAÇO 1:1:6 (CIM:CAL:AREIA). AF_12/2024</t>
  </si>
  <si>
    <t>ESTUCAMENTO DE DENSIDADE ALTA NAS FACES INTERNAS DE PAREDES DO SISTEMA DE PAREDES DE CONCRETO, EM AMBIENTES COM ÁREA MENOR OU IGUAL A 5 M², UTILIZAÇÃO DE ARGAMASSA POLIMÉRICA. AF_12/2024</t>
  </si>
  <si>
    <t>ESTUCAMENTO DE DENSIDADE ALTA NAS FACES INTERNAS DE PAREDES DO SISTEMA DE PAREDES DE CONCRETO, EM AMBIENTES COM ÁREA MENOR OU IGUAL A 5 M², UTILIZAÇÃO DE ARGAMASSA TRAÇO 1:1:6 (CIM:CAL:AREIA). AF_12/2024</t>
  </si>
  <si>
    <t>ESTUCAMENTO DE DENSIDADE ALTA DE PANOS DE FACHADA DO SISTEMA DE PAREDES DE CONCRETO EM EDIFICAÇÕES DE MÚLTIPLOS PAVIMENTOS, PAVIMENTOS SUPERIORES, UTILIZAÇÃO DE ARGAMASSA POLIMÉRICA. AF_12/2024</t>
  </si>
  <si>
    <t>ESTUCAMENTO DE DENSIDADE ALTA DE PANOS DE FACHADA DO SISTEMA DE PAREDES DE CONCRETO EM EDIFICAÇÕES DE MÚLTIPLOS PAVIMENTOS, PAVIMENTOS SUPERIORES, UTILIZAÇÃO DE ARGAMASSA TRAÇO 1:0,5:4,5 (CIM:CAL:AREIA). AF_12/2024</t>
  </si>
  <si>
    <t>ESTUCAMENTO DE DENSIDADE ALTA DE PANOS DE FACHADA DO SISTEMA DE PAREDES DE CONCRETO EM EDIFICAÇÕES DE MÚLTIPLOS PAVIMENTOS, PAVIMENTO TÉRREO, UTILIZAÇÃO DE ARGAMASSA POLIMÉRICA. AF_12/2024</t>
  </si>
  <si>
    <t>ESTUCAMENTO DE DENSIDADE ALTA DE PANOS DE FACHADA DO SISTEMA DE PAREDES DE CONCRETO EM EDIFICAÇÕES DE MÚLTIPLOS PAVIMENTOS, PAVIMENTO TÉRREO, UTILIZAÇÃO DE ARGAMASSA TRAÇO 1:0,5:4,5 (CIM:CAL:AREIA). AF_12/2024</t>
  </si>
  <si>
    <t>ESTUCAMENTO DE DENSIDADE ALTA DE PANOS DE FACHADA DO SISTEMA DE PAREDES DE CONCRETO EM UNIDADES HABITACIONAIS DE DOIS PAVIMENTOS (SOBRADO), ACESSO COM ANDAIME FACHADEIRO, UTILIZAÇÃO DE ARGAMASSA POLIMÉRICA. AF_12/2024</t>
  </si>
  <si>
    <t>ESTUCAMENTO DE DENSIDADE ALTA DE PANOS DE FACHADA DO SISTEMA DE PAREDES DE CONCRETO EM UNIDADES HABITACIONAIS DE DOIS PAVIMENTOS (SOBRADO), ACESSO COM ANDAIME FACHADEIRO, UTILIZAÇÃO DE ARGAMASSA TRAÇO 1:0,5:4,5 (CIM:CAL:AREIA). AF_12/2024</t>
  </si>
  <si>
    <t>ESTUCAMENTO DE DENSIDADE ALTA DE PANOS DE FACHADA DO SISTEMA DE PAREDES DE CONCRETO EM UNIDADES HABITACIONAIS DE PAVIMENTO ÚNICO, UTILIZAÇÃO DE ARGAMASSA POLIMÉRICA. AF_12/2024</t>
  </si>
  <si>
    <t>ESTUCAMENTO DE DENSIDADE ALTA DE PANOS DE FACHADA DO SISTEMA DE PAREDES DE CONCRETO EM UNIDADES HABITACIONAIS DE PAVIMENTO ÚNICO, UTILIZAÇÃO DE ARGAMASSA TRAÇO 1:0,5:4,5 (CIM:CAL:AREIA). AF_12/2024</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</si>
  <si>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</si>
  <si>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</si>
  <si>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</si>
  <si>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</si>
  <si>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</si>
  <si>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</si>
  <si>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</si>
  <si>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</si>
  <si>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</si>
  <si>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</si>
  <si>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</si>
  <si>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</si>
  <si>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</si>
  <si>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</si>
  <si>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</si>
  <si>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</si>
  <si>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</si>
  <si>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</si>
  <si>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</si>
  <si>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</si>
  <si>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</si>
  <si>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</si>
  <si>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</si>
  <si>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</si>
  <si>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</si>
  <si>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</si>
  <si>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</si>
  <si>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</si>
  <si>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</si>
  <si>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</si>
  <si>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</si>
  <si>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</si>
  <si>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</si>
  <si>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</si>
  <si>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</si>
  <si>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</si>
  <si>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</si>
  <si>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</si>
  <si>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</si>
  <si>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</si>
  <si>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</si>
  <si>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</si>
  <si>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</si>
  <si>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</si>
  <si>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</si>
  <si>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</si>
  <si>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</si>
  <si>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</si>
  <si>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</si>
  <si>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</si>
  <si>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</si>
  <si>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</si>
  <si>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</si>
  <si>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</si>
  <si>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</si>
  <si>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</si>
  <si>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</si>
  <si>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</si>
  <si>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</si>
  <si>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</si>
  <si>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</si>
  <si>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</si>
  <si>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</si>
  <si>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</si>
  <si>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</si>
  <si>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</si>
  <si>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</si>
  <si>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</si>
  <si>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</si>
  <si>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</si>
  <si>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</si>
  <si>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</si>
  <si>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</si>
  <si>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</si>
  <si>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</si>
  <si>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</si>
  <si>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</si>
  <si>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</si>
  <si>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</si>
  <si>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</si>
  <si>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</si>
  <si>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</si>
  <si>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</si>
  <si>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</si>
  <si>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</si>
  <si>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</si>
  <si>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</si>
  <si>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</si>
  <si>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</si>
  <si>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</si>
  <si>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</si>
  <si>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</si>
  <si>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</si>
  <si>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</si>
  <si>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</si>
  <si>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</si>
  <si>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</si>
  <si>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</si>
  <si>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</si>
  <si>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</si>
  <si>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</si>
  <si>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</si>
  <si>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</si>
  <si>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</si>
  <si>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</si>
  <si>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</si>
  <si>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</si>
  <si>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AF_08/2019</t>
  </si>
  <si>
    <t>ARGAMASSA INDUSTRIALIZADA PARA REVESTIMENTOS, MISTURA E PROJEÇÃO DE 1,5 M³/H DE ARGAMASSA. AF_08/2019</t>
  </si>
  <si>
    <t>ARGAMASSA INDUSTRIALIZADA PARA REVESTIMENTOS, MISTURA E PROJEÇÃO DE 2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</si>
  <si>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</si>
  <si>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</si>
  <si>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</si>
  <si>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</si>
  <si>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</si>
  <si>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</si>
  <si>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</si>
  <si>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</si>
  <si>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</si>
  <si>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</si>
  <si>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</si>
  <si>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</si>
  <si>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</si>
  <si>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</si>
  <si>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</si>
  <si>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</si>
  <si>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</si>
  <si>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</si>
  <si>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</si>
  <si>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</si>
  <si>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</si>
  <si>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</si>
  <si>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</si>
  <si>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</si>
  <si>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</si>
  <si>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</si>
  <si>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</si>
  <si>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</si>
  <si>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</si>
  <si>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</si>
  <si>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</si>
  <si>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</si>
  <si>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</si>
  <si>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1:1,93 (EM VOLUME DE CIMENTO E AREIA MÉDIA ÚMIDA), FCK 20MPA, PREPARO MECÂNICO COM MISTURADOR DUPLO HORIZONTAL DE ALTA TURBULÊNCIA. AF_03/2020</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</si>
  <si>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</si>
  <si>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</si>
  <si>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</si>
  <si>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</si>
  <si>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</si>
  <si>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</si>
  <si>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</si>
  <si>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</si>
  <si>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</si>
  <si>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</si>
  <si>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</si>
  <si>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</si>
  <si>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</si>
  <si>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</si>
  <si>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</si>
  <si>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</si>
  <si>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</si>
  <si>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</si>
  <si>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</si>
  <si>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</si>
  <si>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</si>
  <si>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</si>
  <si>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</si>
  <si>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</si>
  <si>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</si>
  <si>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</si>
  <si>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</si>
  <si>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</si>
  <si>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</si>
  <si>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</si>
  <si>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</si>
  <si>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</si>
  <si>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</si>
  <si>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</si>
  <si>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</si>
  <si>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</si>
  <si>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</si>
  <si>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</si>
  <si>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</si>
  <si>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</si>
  <si>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</si>
  <si>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</si>
  <si>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</si>
  <si>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</si>
  <si>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</si>
  <si>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</si>
  <si>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</si>
  <si>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</si>
  <si>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</si>
  <si>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</si>
  <si>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</si>
  <si>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</si>
  <si>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</si>
  <si>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</si>
  <si>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</si>
  <si>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</si>
  <si>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</si>
  <si>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</si>
  <si>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</si>
  <si>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</si>
  <si>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</si>
  <si>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</si>
  <si>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</si>
  <si>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</si>
  <si>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</si>
  <si>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</si>
  <si>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</si>
  <si>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</si>
  <si>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</si>
  <si>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</si>
  <si>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</si>
  <si>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</si>
  <si>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</si>
  <si>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</si>
  <si>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</si>
  <si>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</si>
  <si>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</si>
  <si>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</si>
  <si>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</si>
  <si>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</si>
  <si>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</si>
  <si>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</si>
  <si>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</si>
  <si>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</si>
  <si>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</si>
  <si>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</si>
  <si>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</si>
  <si>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</si>
  <si>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</si>
  <si>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</si>
  <si>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</si>
  <si>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</si>
  <si>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</si>
  <si>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</si>
  <si>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</si>
  <si>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</si>
  <si>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</si>
  <si>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</si>
  <si>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</si>
  <si>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</si>
  <si>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</si>
  <si>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</si>
  <si>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</si>
  <si>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</si>
  <si>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</si>
  <si>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</si>
  <si>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</si>
  <si>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</si>
  <si>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</si>
  <si>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</si>
  <si>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</si>
  <si>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</si>
  <si>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</si>
  <si>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</si>
  <si>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</si>
  <si>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</si>
  <si>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</si>
  <si>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</si>
  <si>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</si>
  <si>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</si>
  <si>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</si>
  <si>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</si>
  <si>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</si>
  <si>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</si>
  <si>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</si>
  <si>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</si>
  <si>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MONTANTES E TRAVESSÕES EM MADEIRA E FECHAMENTO EM PLACA COMPENSADO PARA EDIFÍCIOS COM ATÉ 2 PAVIMENTOS.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</si>
  <si>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</si>
  <si>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</si>
  <si>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PRÉ-MONTADOS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</si>
  <si>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</si>
  <si>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</si>
  <si>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</si>
  <si>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</si>
  <si>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METÁLICAS ESTRONCADAS NA ESTRUTURA, TRAVESSÕES DE MADEIRA E FECHAMENTO EM TELA DE POLIPROPILENO PARA EDIFÍCIOS COM ATÉ 4 PAVIMENTOS (1 MONTAGEM). AF_03/2024_PS</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</si>
  <si>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</si>
  <si>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</si>
  <si>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</si>
  <si>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FECHAMENTO REMOVÍVEL DE ABERTURA NO PISO EM MADEIRA - 1 MONTAGEM EM OBRA. AF_03/2024</t>
  </si>
  <si>
    <t>PONTEIRAS DE PROTEÇÃO DE PONTAS E VERGALHÕES EXPOSTOS EM FUNDAÇÕES.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</si>
  <si>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</si>
  <si>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</si>
  <si>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</si>
  <si>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</si>
  <si>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MONTAGEM E DESMONTAGEM DE ANDAIME MODULAR FACHADEIRO, COM PISO METÁLICO, PARA EDIFÍCIOS COM MULTIPLOS PAVIMENTOS (EXCLUSIVE ANDAIME E LIMPEZA). AF_03/2024</t>
  </si>
  <si>
    <t>MONTAGEM E DESMONTAGEM DE ANDAIME TUBULAR TIPO "TORRE" (EXCLUSIVE ANDAIME E LIMPEZA). AF_03/2024</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</si>
  <si>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</si>
  <si>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</si>
  <si>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</si>
  <si>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PROTEÇÃO DE ACESSO A CREMALHEIRA, COM CANCELA FIXADA EM LAJE - 1 MONTAGEM (EXCLUSO CANCELA). AF_03/2024</t>
  </si>
  <si>
    <t>GUARDA-CORPO PARA POÇO DE CREMALHEIRA, COM MONTANTE METÁLICO FIXADO EM LAJE COM CHUMBADOR PARABOLT E FECHAMENTO EM PAINEL DE TELA METÁLICA (EXCLUSO PROTEÇÃO). AF_03/2024</t>
  </si>
  <si>
    <t>ASCENSÃO E DESCIDA DE ELEVADOR DE CREMALHEIRA. AF_03/2024</t>
  </si>
  <si>
    <t>MONTAGEM E DESMONTAGEM DE MINI GRUA. AF_03/2024</t>
  </si>
  <si>
    <t>ASCENSÃO DE MINI GRUA. AF_03/2024</t>
  </si>
  <si>
    <t>MONTAGEM E DESMONTAGEM DE TRECHO INICIAL DE ELEVADOR DE CREMALHEIRA, CABINE SIMPLES - EXCLUSO FUNDAÇÕES. AF_03/2024</t>
  </si>
  <si>
    <t>MONTAGEM E DESMONTAGEM DE TRECHO INICIAL DE ELEVADOR DE CREMALHEIRA, CABINE DUPLA - EXCLUSO FUNDAÇÕES. AF_03/2024</t>
  </si>
  <si>
    <t>ASCENSÃO DE GRUA ASCENSIONAL. AF_03/2024</t>
  </si>
  <si>
    <t>MONTAGEM E DESMONTAGEM DO TRECHO INICIAL DE GRUA FIXA (ALTURA LIVRE) - EXCLUSO FUNDAÇÕES. AF_03/2024</t>
  </si>
  <si>
    <t>ASCENSÃO E DESCIDA DE GRUA FIXA. AF_03/2024</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</si>
  <si>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</si>
  <si>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</si>
  <si>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</si>
  <si>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</si>
  <si>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</si>
  <si>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</si>
  <si>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</si>
  <si>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</si>
  <si>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</si>
  <si>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</si>
  <si>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</si>
  <si>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</si>
  <si>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</si>
  <si>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</si>
  <si>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</si>
  <si>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</si>
  <si>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</si>
  <si>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</si>
  <si>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</si>
  <si>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</si>
  <si>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</si>
  <si>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</si>
  <si>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</si>
  <si>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</si>
  <si>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</si>
  <si>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</si>
  <si>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</si>
  <si>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</si>
  <si>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</si>
  <si>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</si>
  <si>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</si>
  <si>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</si>
  <si>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</si>
  <si>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</si>
  <si>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</si>
  <si>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</si>
  <si>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</si>
  <si>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</si>
  <si>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</si>
  <si>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</si>
  <si>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</si>
  <si>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</si>
  <si>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</si>
  <si>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</si>
  <si>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</si>
  <si>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</si>
  <si>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</si>
  <si>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</si>
  <si>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</si>
  <si>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</si>
  <si>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</si>
  <si>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</si>
  <si>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</si>
  <si>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</si>
  <si>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</si>
  <si>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</si>
  <si>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</si>
  <si>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</si>
  <si>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</si>
  <si>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SERVIÇOS TÉCNICOS ESPECIALIZADOS PARA ACOMPANHAMENTO DE EXECUÇÃO DE FUNDAÇÕES PROFUNDAS E ESTRUTURAS DE CONTENÇÃO</t>
  </si>
  <si>
    <t>LOCAÇÃO CONVENCIONAL DE OBRA, UTILIZANDO GABARITO DE TÁBUAS CORRIDAS PONTALETADAS A CADA 2,00M -  2 UTILIZAÇÕES. AF_03/2024</t>
  </si>
  <si>
    <t>LOCAÇÃO COM CAVALETE COM ALTURA DE 1,00 M - 2 UTILIZAÇÕES. AF_03/2024</t>
  </si>
  <si>
    <t>LOCAÇÃO COM CAVALETE COM ALTURA DE 0,50 M - 2 UTILIZAÇÕES. AF_03/2024</t>
  </si>
  <si>
    <t>MARCAÇÃO DE PONTOS EM GABARITO OU CAVALETE. AF_03/2024</t>
  </si>
  <si>
    <t>LOCAÇÃO DE REDE DE ÁGUA OU ESGOTO. AF_03/2024</t>
  </si>
  <si>
    <t>LOCAÇÃO DE PRAÇAS EM PONTALETEAMENTO. AF_03/2024</t>
  </si>
  <si>
    <t>LOCAÇÃO CONVENCIONAL DE OBRA, UTILIZANDO GABARITO DE TÁBUAS CORRIDAS PONTALETADAS A CADA 1,50M -  2 UTILIZAÇÕES. AF_03/2024</t>
  </si>
  <si>
    <t>EXECUÇÃO DE LINHAS DE REFERÊNCIA EM GABARITO OU CAVALETE. AF_03/2024</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</si>
  <si>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</si>
  <si>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</si>
  <si>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</si>
  <si>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</si>
  <si>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</si>
  <si>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</si>
  <si>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</si>
  <si>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</si>
  <si>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</si>
  <si>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</si>
  <si>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</si>
  <si>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</si>
  <si>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</si>
  <si>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</si>
  <si>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</si>
  <si>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</si>
  <si>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</si>
  <si>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</si>
  <si>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</si>
  <si>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</si>
  <si>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</si>
  <si>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</si>
  <si>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</si>
  <si>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</si>
  <si>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</si>
  <si>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</si>
  <si>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</si>
  <si>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</si>
  <si>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</si>
  <si>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</si>
  <si>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</si>
  <si>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</si>
  <si>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</si>
  <si>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</si>
  <si>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</si>
  <si>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</si>
  <si>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</si>
  <si>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</si>
  <si>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</si>
  <si>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</si>
  <si>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</si>
  <si>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</si>
  <si>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</si>
  <si>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</si>
  <si>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</si>
  <si>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</si>
  <si>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</si>
  <si>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</si>
  <si>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</si>
  <si>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</si>
  <si>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</si>
  <si>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</si>
  <si>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</si>
  <si>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</si>
  <si>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</si>
  <si>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</si>
  <si>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</si>
  <si>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</si>
  <si>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</si>
  <si>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</si>
  <si>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</si>
  <si>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</si>
  <si>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</si>
  <si>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</si>
  <si>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</si>
  <si>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</si>
  <si>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</si>
  <si>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</si>
  <si>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</si>
  <si>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</si>
  <si>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</si>
  <si>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</si>
  <si>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</si>
  <si>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</si>
  <si>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</si>
  <si>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</si>
  <si>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</si>
  <si>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</si>
  <si>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</si>
  <si>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</si>
  <si>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</si>
  <si>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</si>
  <si>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</si>
  <si>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</si>
  <si>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</si>
  <si>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</si>
  <si>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</si>
  <si>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</si>
  <si>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</si>
  <si>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</si>
  <si>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</si>
  <si>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</si>
  <si>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</si>
  <si>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</si>
  <si>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</si>
  <si>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</si>
  <si>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</si>
  <si>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</si>
  <si>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</si>
  <si>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</si>
  <si>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</si>
  <si>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</si>
  <si>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</si>
  <si>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</si>
  <si>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</si>
  <si>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</si>
  <si>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</si>
  <si>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</si>
  <si>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</si>
  <si>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</si>
  <si>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</si>
  <si>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</si>
  <si>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</si>
  <si>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</si>
  <si>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</si>
  <si>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</si>
  <si>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</si>
  <si>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</si>
  <si>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</si>
  <si>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</si>
  <si>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</si>
  <si>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</si>
  <si>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</si>
  <si>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</si>
  <si>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</si>
  <si>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</si>
  <si>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</si>
  <si>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</si>
  <si>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</si>
  <si>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</si>
  <si>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</si>
  <si>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</si>
  <si>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</si>
  <si>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</si>
  <si>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</si>
  <si>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</si>
  <si>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</si>
  <si>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</si>
  <si>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</si>
  <si>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</si>
  <si>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</si>
  <si>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</si>
  <si>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</si>
  <si>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</si>
  <si>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</si>
  <si>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</si>
  <si>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</si>
  <si>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</si>
  <si>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</si>
  <si>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</si>
  <si>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</si>
  <si>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</si>
  <si>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</si>
  <si>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AF_07/2024</t>
  </si>
  <si>
    <t>PLANTIO DE ÁRVORE ORNAMENTAL COM ALTURA DE MUDA MENOR OU IGUAL A 2,00 M . AF_07/2024</t>
  </si>
  <si>
    <t>PLANTIO DE ÁRVORE ORNAMENTAL COM ALTURA DE MUDA MAIOR QUE 2,00 M E MENOR OU IGUAL A 4,00 M . AF_07/2024</t>
  </si>
  <si>
    <t>PLANTIO DE PALMEIRA COM ALTURA DE MUDA MENOR OU IGUAL A 2,00 M . AF_07/2024</t>
  </si>
  <si>
    <t>REVOLVIMENTO E LIMPEZA MANUAL DE SOLO. AF_07/2024</t>
  </si>
  <si>
    <t>APLICAÇÃO DE ADUBO EM SOLO. AF_07/2024</t>
  </si>
  <si>
    <t>APLICAÇÃO DE CALCÁRIO PARA CORREÇÃO DO PH DO SOLO. AF_07/2024</t>
  </si>
  <si>
    <t>ALAMBRADO EM MOURÕES DE CONCRETO, COM TELA DE ARAME GALVANIZADO (INCLUSIVE MURETA EM CONCRETO). AF_05/2018</t>
  </si>
  <si>
    <t>LIMPEZA MANUAL DE VEGETAÇÃO EM TERRENO COM ENXADA. AF_03/2024</t>
  </si>
  <si>
    <t>ESPALHAMENTO DE TERRA VEGETAL PARA O PLANTIO. AF_07/2024</t>
  </si>
  <si>
    <t>PLANTIO DE GRAMA EM PAVIMENTO CONCREGRAMA. AF_07/2024</t>
  </si>
  <si>
    <t>PLANTIO DE GRAMA BATATAIS EM PLACAS. AF_07/2024</t>
  </si>
  <si>
    <t>PLANTIO DE FORRAÇÃO. AF_07/2024</t>
  </si>
  <si>
    <t>PLANTIO DE GRAMA ESMERALDA OU SÃO CARLOS OU CURITIBANA, EM PLACAS. AF_07/2024</t>
  </si>
  <si>
    <t>RAMPA DE ACESSIBILIDADE PARA ACESSO A EDIFICAÇÕES COM INCLINAÇÃO DE 8,33% EM CONCRETO MOLDADO IN LOCO, COM LARGURA DE 1,20M, FCK 25MPA, NÃO ARMADA, COM JUNTA A CADA 2M COM CORTE À SECO. AF_03/2024_PA</t>
  </si>
  <si>
    <t>RAMPA DE ACESSIBILIDADE PARA ACESSO A EDIFICAÇÕES COM INCLINAÇÃO DE 8,33% EM CONCRETO MOLDADO IN LOCO, COM LARGURA DE 1,50M, FCK 25MPA, NÃO ARMADA, COM JUNTA A CADA 2M COM CORTE À SECO. AF_03/2024_PA</t>
  </si>
  <si>
    <t>RAMPA DE ACESSIBILIDADE EM CONCRETO MOLDADO IN LOCO, EM CALÇADA NOVA COM LARGURA MAIOR OU IGUAL À 3,00 M, FCK 25MPA, COM PISO PODOTÁTIL. AF_03/2024</t>
  </si>
  <si>
    <t>RAMPA DE ACESSIBILIDADE EM CONCRETO MOLDADO IN LOCO, EM CALÇADA PRÉ EXISTENTE COM LARGURA MAIOR OU IGUAL À 3,00 M, FCK 25MPA, COM PISO PODOTÁTIL. AF_03/2024</t>
  </si>
  <si>
    <t>RAMPA DE ACESSIBILIDADE EM CONCRETO MOLDADO IN LOCO, EM CALÇADA NOVA COM LARGURA MENOR À 3,00 M, FCK 25MPA, COM PISO PODOTÁTIL. AF_03/2024</t>
  </si>
  <si>
    <t>RAMPA DE ACESSIBILIDADE EM CONCRETO MOLDADO IN LOCO, EM CALÇADA PRÉ EXISTENTE COM LARGURA MENOR À 3,00 M, FCK 25MPA, COM PISO PODOTÁTIL. AF_03/2024</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</si>
  <si>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</si>
  <si>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</si>
  <si>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</si>
  <si>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</si>
  <si>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</si>
  <si>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</si>
  <si>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</si>
  <si>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</si>
  <si>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</si>
  <si>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</si>
  <si>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</si>
  <si>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</si>
  <si>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</si>
  <si>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</si>
  <si>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</si>
  <si>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</si>
  <si>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</si>
  <si>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</si>
  <si>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</si>
  <si>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</si>
  <si>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</si>
  <si>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</si>
  <si>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</si>
  <si>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</si>
  <si>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</si>
  <si>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</si>
  <si>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</si>
  <si>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</si>
  <si>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</si>
  <si>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</si>
  <si>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PODA EM ALTURA DE ÁRVORE COM DIÂMETRO DE TRONCO MENOR QUE 0,20 M.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</si>
  <si>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</si>
  <si>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</si>
  <si>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</si>
  <si>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AJUDANTE DE ARMADOR COM ENCARGOS COMPLEMENTARES</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</si>
  <si>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</si>
  <si>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</si>
  <si>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</si>
  <si>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</si>
  <si>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</si>
  <si>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</si>
  <si>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</si>
  <si>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</si>
  <si>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</si>
  <si>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</si>
  <si>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</si>
  <si>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</si>
  <si>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</si>
  <si>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</si>
  <si>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</si>
  <si>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</si>
  <si>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</si>
  <si>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</si>
  <si>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CAVOUQUEIRO OU OPERADOR PERFURATRIZ/ROMPEDOR COM ENCARGOS COMPLEMENTARES</t>
  </si>
  <si>
    <t>ELETRICISTA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</si>
  <si>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</si>
  <si>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</si>
  <si>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</si>
  <si>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</si>
  <si>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</si>
  <si>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</si>
  <si>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</si>
  <si>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</si>
  <si>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</si>
  <si>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</si>
  <si>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</si>
  <si>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</si>
  <si>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</si>
  <si>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</si>
  <si>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VEÍCULO LEVE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</si>
  <si>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</si>
  <si>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</si>
  <si>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</si>
  <si>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</si>
  <si>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</si>
  <si>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</si>
  <si>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</si>
  <si>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</si>
  <si>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</si>
  <si>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</si>
  <si>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</si>
  <si>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</si>
  <si>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</si>
  <si>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</si>
  <si>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</si>
  <si>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</si>
  <si>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</si>
  <si>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</si>
  <si>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</si>
  <si>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</si>
  <si>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</si>
  <si>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</si>
  <si>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SERRALHEIRO COM ENCARGOS COMPLEMENTARES</t>
  </si>
  <si>
    <t>SOLDADOR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</si>
  <si>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</si>
  <si>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</si>
  <si>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</si>
  <si>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</si>
  <si>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</si>
  <si>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</si>
  <si>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</si>
  <si>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</si>
  <si>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</si>
  <si>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</si>
  <si>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</si>
  <si>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</si>
  <si>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</si>
  <si>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ESCRITORIO COM ENCARGOS COMPLEMENTARES</t>
  </si>
  <si>
    <t>DESENHISTA PROJETISTA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</si>
  <si>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</si>
  <si>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</si>
  <si>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</si>
  <si>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</si>
  <si>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</si>
  <si>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</si>
  <si>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</si>
  <si>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</si>
  <si>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</si>
  <si>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</si>
  <si>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</si>
  <si>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</si>
  <si>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</si>
  <si>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</si>
  <si>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</si>
  <si>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</si>
  <si>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</si>
  <si>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</si>
  <si>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</si>
  <si>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</si>
  <si>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</si>
  <si>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</si>
  <si>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</si>
  <si>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</si>
  <si>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</si>
  <si>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</si>
  <si>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</si>
  <si>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</si>
  <si>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</si>
  <si>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</si>
  <si>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</si>
  <si>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</si>
  <si>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</si>
  <si>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</si>
  <si>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</si>
  <si>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</si>
  <si>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</si>
  <si>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</si>
  <si>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</si>
  <si>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</si>
  <si>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</si>
  <si>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</si>
  <si>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</si>
  <si>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</si>
  <si>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</si>
  <si>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</si>
  <si>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</si>
  <si>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</si>
  <si>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</si>
  <si>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</si>
  <si>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</si>
  <si>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</si>
  <si>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</si>
  <si>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</si>
  <si>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</si>
  <si>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</si>
  <si>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</si>
  <si>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</si>
  <si>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</si>
  <si>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</si>
  <si>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</si>
  <si>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</si>
  <si>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</si>
  <si>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</si>
  <si>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</si>
  <si>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</si>
  <si>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</si>
  <si>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</si>
  <si>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</si>
  <si>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</si>
  <si>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</si>
  <si>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</si>
  <si>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</si>
  <si>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</si>
  <si>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</si>
  <si>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</si>
  <si>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</si>
  <si>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</si>
  <si>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</si>
  <si>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</si>
  <si>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</si>
  <si>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</si>
  <si>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</si>
  <si>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</si>
  <si>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</si>
  <si>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</si>
  <si>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</si>
  <si>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</si>
  <si>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</si>
  <si>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</si>
  <si>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</si>
  <si>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</si>
  <si>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</si>
  <si>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</si>
  <si>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</si>
  <si>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</si>
  <si>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</si>
  <si>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</si>
  <si>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</si>
  <si>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</si>
  <si>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</si>
  <si>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</si>
  <si>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</si>
  <si>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</si>
  <si>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</si>
  <si>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</si>
  <si>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</si>
  <si>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</si>
  <si>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</si>
  <si>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</si>
  <si>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</si>
  <si>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</si>
  <si>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</si>
  <si>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</si>
  <si>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</si>
  <si>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</si>
  <si>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</si>
  <si>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</si>
  <si>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</si>
  <si>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AJUDANTE DE PINTOR COM ENCARGOS COMPLEMENTARES</t>
  </si>
  <si>
    <t>AUXILIAR DE AZULEJISTA COM ENCARGOS COMPLEMENTARES</t>
  </si>
  <si>
    <t>MONTADOR DE ELETROELETRÔNICOS COM ENCARGOS COMPLEMENTARES</t>
  </si>
  <si>
    <t>MECÂNICO DE REFRIGERAÇÃO COM ENCARGOS COMPLEMENTARES</t>
  </si>
  <si>
    <t>TÉCNICO EM SEGURANÇA DO TRABALHO COM ENCARGOS COMPLEMENTARES</t>
  </si>
  <si>
    <t>CURSO DE CAPACITAÇÃO PARA TÉCNICO EM SEGURANÇA DO TRABALHO (ENCARGOS COMPLEMENTARES) - MENSALISTA</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</si>
  <si>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</si>
  <si>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</si>
  <si>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</si>
  <si>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</si>
  <si>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</si>
  <si>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</si>
  <si>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</si>
  <si>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</si>
  <si>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</si>
  <si>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</si>
  <si>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</si>
  <si>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</si>
  <si>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</si>
  <si>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</si>
  <si>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</si>
  <si>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</si>
  <si>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</si>
  <si>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</si>
  <si>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</si>
  <si>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</si>
  <si>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</si>
  <si>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</si>
  <si>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</si>
  <si>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</si>
  <si>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</si>
  <si>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</si>
  <si>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</si>
  <si>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</si>
  <si>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</si>
  <si>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</si>
  <si>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</si>
  <si>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</si>
  <si>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</si>
  <si>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</si>
  <si>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</si>
  <si>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</si>
  <si>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</si>
  <si>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</si>
  <si>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</si>
  <si>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</si>
  <si>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</si>
  <si>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</si>
  <si>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</si>
  <si>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</si>
  <si>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</si>
  <si>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</si>
  <si>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</si>
  <si>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</si>
  <si>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</si>
  <si>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</si>
  <si>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</si>
  <si>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</si>
  <si>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</si>
  <si>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</si>
  <si>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</si>
  <si>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</si>
  <si>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</si>
  <si>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</si>
  <si>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</si>
  <si>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</si>
  <si>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</si>
  <si>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</si>
  <si>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</si>
  <si>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</si>
  <si>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</si>
  <si>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</si>
  <si>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</si>
  <si>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</si>
  <si>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</si>
  <si>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</si>
  <si>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</si>
  <si>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</si>
  <si>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</si>
  <si>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</si>
  <si>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</si>
  <si>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</si>
  <si>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</si>
  <si>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</si>
  <si>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</si>
  <si>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</si>
  <si>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</si>
  <si>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</si>
  <si>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</si>
  <si>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</si>
  <si>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</si>
  <si>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</si>
  <si>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</si>
  <si>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</si>
  <si>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</si>
  <si>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</si>
  <si>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</si>
  <si>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INSTALADOR DE TUBULAÇÕES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</si>
  <si>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</si>
  <si>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</si>
  <si>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</si>
  <si>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</si>
  <si>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</si>
  <si>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</si>
  <si>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</si>
  <si>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</si>
  <si>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</si>
  <si>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</si>
  <si>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</si>
  <si>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</si>
  <si>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</si>
  <si>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</si>
  <si>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</si>
  <si>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</si>
  <si>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</si>
  <si>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</si>
  <si>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</si>
  <si>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</si>
  <si>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</si>
  <si>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</si>
  <si>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</si>
  <si>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</si>
  <si>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</si>
  <si>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</si>
  <si>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ABRACADEIRA DE LATAO PARA FIXACAO DE CABO PARA-RAIO, DIMENSOES 32 X 24 X 24 MM                                                                                                                                                                                                                                                                                                                                                                                                                            </t>
  </si>
  <si>
    <t xml:space="preserve">UN    </t>
  </si>
  <si>
    <t>CR</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</si>
  <si>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</si>
  <si>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</si>
  <si>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</si>
  <si>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</si>
  <si>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C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</si>
  <si>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</si>
  <si>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</si>
  <si>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</si>
  <si>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</si>
  <si>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</si>
  <si>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</si>
  <si>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</si>
  <si>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</si>
  <si>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</si>
  <si>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</si>
  <si>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</si>
  <si>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</si>
  <si>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</si>
  <si>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</si>
  <si>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</si>
  <si>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</si>
  <si>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</si>
  <si>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</si>
  <si>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</si>
  <si>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</si>
  <si>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</si>
  <si>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</si>
  <si>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</si>
  <si>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</si>
  <si>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</si>
  <si>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</si>
  <si>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</si>
  <si>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</si>
  <si>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</si>
  <si>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</si>
  <si>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</si>
  <si>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</si>
  <si>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</si>
  <si>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</si>
  <si>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</si>
  <si>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</si>
  <si>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OU 3/4"                                                                                                                                                                                                                                                                                                                                                                                                                                </t>
  </si>
  <si>
    <t xml:space="preserve">ACABAMENTO SIMPLES/CONVENCIONAL PARA FORRO PVC, TIPO "U" OU "C", COR BRANCA, COMPRIMENTO 6 M                                                                                                                                                                                                                                                                                                                                                                                                              </t>
  </si>
  <si>
    <t xml:space="preserve">M     </t>
  </si>
  <si>
    <t xml:space="preserve">ACESSORIO DE LIGACAO NAO ELETRICO PARA CARGAS EXPLOSIVAS, TUBO DE 6 M                                                                                                                                                                                                                                                                                                                                                                                                                                     </t>
  </si>
  <si>
    <t>AS</t>
  </si>
  <si>
    <t xml:space="preserve">ACESSORIO INICIADOR NAO ELETRICO, TUBO DE 6 M, TEMPO DE RETARDO DE *160* MS                                                                                                                                                                                                                                                                                                                                                                                                                               </t>
  </si>
  <si>
    <t xml:space="preserve">ACETILENO (RECARGA DE GAS ACETILENO PARA CILINDRO DE CONJUNTO OXICORTE GRANDE) NAO INCLUI TROCA/MANUTENCAO DO CILINDRO                                                                                                                                                                                                                                                                                                                                                                                    </t>
  </si>
  <si>
    <t xml:space="preserve">ACIDO CLORIDRICO / ACIDO MURIATICO, DILUICAO 10% A 12% PARA USO EM LIMPEZA                                                                                                                                                                                                                                                                                                                                                                                                                                </t>
  </si>
  <si>
    <t xml:space="preserve">L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</si>
  <si>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</si>
  <si>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</si>
  <si>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</si>
  <si>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</si>
  <si>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</si>
  <si>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</si>
  <si>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</si>
  <si>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</si>
  <si>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</si>
  <si>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</si>
  <si>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</si>
  <si>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</si>
  <si>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</si>
  <si>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</si>
  <si>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</si>
  <si>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</si>
  <si>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</si>
  <si>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</si>
  <si>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</si>
  <si>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</si>
  <si>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</si>
  <si>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</si>
  <si>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</si>
  <si>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</si>
  <si>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</si>
  <si>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</si>
  <si>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</si>
  <si>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</si>
  <si>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CPVC, SOLDAVEL, 15 MM, PARA AGUA QUENTE                                                                                                                                                                                                                                                                                                                                                                                                                                                         </t>
  </si>
  <si>
    <t xml:space="preserve">ADAPTADOR CPVC, SOLDAVEL, 22 MM, PARA AGUA QUENTE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</si>
  <si>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</si>
  <si>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</si>
  <si>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</si>
  <si>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</si>
  <si>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</si>
  <si>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100 / DE 110 MM                                                                                                                                                                                                                                                                                                                                                                                                                                                    </t>
  </si>
  <si>
    <t xml:space="preserve">ADAPTADOR PVC PBA, BOLSA/ROSCA, JE, DN 50 / DE 60 MM                                                                                                                                                                                                                                                                                                                                                                                                                                                      </t>
  </si>
  <si>
    <t xml:space="preserve">ADAPTADOR PVC PBA, BOLSA/ROSCA, JE, DN 75 / DE 85 MM                                                                                                                                                                                                                                                                                                                                                                                                                                                      </t>
  </si>
  <si>
    <t xml:space="preserve">ADAPTADOR PVC PBA, PONTA/ROSCA, JE, DN 50 / DE 60 MM                                                                                                                                                                                                                                                                                                                                                                                                                                                      </t>
  </si>
  <si>
    <t xml:space="preserve">ADAPTADOR PVC PBA, PONTA/ROSCA, JE, DN 75 / DE 85 MM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</si>
  <si>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</si>
  <si>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</si>
  <si>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</si>
  <si>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</si>
  <si>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</si>
  <si>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</si>
  <si>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</si>
  <si>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</si>
  <si>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</si>
  <si>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</si>
  <si>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</si>
  <si>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</si>
  <si>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</si>
  <si>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</si>
  <si>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</si>
  <si>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</si>
  <si>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</si>
  <si>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</si>
  <si>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1/2", PARA CAIXA D'AGUA                                                                                                                                                                                                                                                                                                                                                                                                                           </t>
  </si>
  <si>
    <t xml:space="preserve">ADAPTADOR PVC, ROSCAVEL, COM FLANGES E ANEL DE VEDACAO, 1", PARA CAIXA D'AGUA                                                                                                                                                                                                                                                                                                                                                                                                                             </t>
  </si>
  <si>
    <t xml:space="preserve">ADAPTADOR PVC, ROSCAVEL, COM FLANGES E ANEL DE VEDACAO, 3/4", PARA CAIXA D'AGUA                                                                                                                                                                                                                                                                                                                                                                                                                           </t>
  </si>
  <si>
    <t xml:space="preserve">ADAPTADOR PVC, SOLDAVEL, COM FLANGES E ANEL DE VEDACAO, 60 MM X 2", PARA CAIXA D'AGUA                                                                                                                                                                                                                                                                                                                                                                                                                     </t>
  </si>
  <si>
    <t xml:space="preserve">ADAPTADOR PVC, SOLDAVEL, COM FLANGES LIVRES, 110 MM X 4", PARA CAIXA D'AGUA                                                                                                                                                                                                                                                                                                                                                                                                                               </t>
  </si>
  <si>
    <t xml:space="preserve">ADAPTADOR PVC, SOLDAVEL, COM FLANGES LIVRES, 75 MM X 2 1/2", PARA CAIXA D'AGUA                                                                                                                                                                                                                                                                                                                                                                                                                            </t>
  </si>
  <si>
    <t xml:space="preserve">ADAPTADOR PVC, SOLDAVEL, COM FLANGES LIVRES, 85 MM X 3", PARA CAIXA D'AGUA                                                                                                                                                                                                                                                                                                                                                                                                                                </t>
  </si>
  <si>
    <t xml:space="preserve">ADAPTADOR PVC, SOLDAVEL, LONGO, COM FLANGE LIVRE, 110 MM X 4", PARA CAIXA D'AGUA                                                                                                                                                                                                                                                                                                                                                                                                                          </t>
  </si>
  <si>
    <t xml:space="preserve">ADAPTADOR PVC, SOLDAVEL, LONGO, COM FLANGE LIVRE, 32 MM X 1", PARA CAIXA D'AGUA                                                                                                                                                                                                                                                                                                                                                                                                                           </t>
  </si>
  <si>
    <t xml:space="preserve">ADAPTADOR PVC, SOLDAVEL, LONGO, COM FLANGE LIVRE, 75 MM X 2 1/2", PARA CAIXA D'AGUA                                                                                                                                                                                                                                                                                                                                                                                                                       </t>
  </si>
  <si>
    <t xml:space="preserve">ADAPTADOR PVC, SOLDAVEL, LONGO, COM FLANGE LIVRE, 85 MM X 3", PARA CAIXA D'AGUA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</si>
  <si>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</si>
  <si>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</si>
  <si>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</si>
  <si>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</si>
  <si>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</si>
  <si>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</si>
  <si>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</si>
  <si>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</si>
  <si>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</si>
  <si>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</si>
  <si>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</si>
  <si>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</si>
  <si>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CRISTALIZANTE PARA CONCRETO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</si>
  <si>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</si>
  <si>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</si>
  <si>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</si>
  <si>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</si>
  <si>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</si>
  <si>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</si>
  <si>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</si>
  <si>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</si>
  <si>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</si>
  <si>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</si>
  <si>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</si>
  <si>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</si>
  <si>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</si>
  <si>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M3    </t>
  </si>
  <si>
    <t xml:space="preserve">AJUDANTE DE ARMADOR (HORISTA)                                                                                                                                                                                                                                                                                                                                                                                                                                                                             </t>
  </si>
  <si>
    <t xml:space="preserve">H     </t>
  </si>
  <si>
    <t xml:space="preserve">AJUDANTE DE ARMADOR (MENSALISTA)                                                                                                                                                                                                                                                                                                                                                                                                                                                                          </t>
  </si>
  <si>
    <t xml:space="preserve">MES   </t>
  </si>
  <si>
    <t xml:space="preserve">AJUDANTE DE ELETRICISTA (HORISTA)                                                                                                                                                                                                                                                                                                                                                                                                                                                                         </t>
  </si>
  <si>
    <t xml:space="preserve">AJUDANTE DE ELETRICISTA (MENSALISTA)                                                                                                                                                                                                                                                                                                                                                                                                                                                                      </t>
  </si>
  <si>
    <t xml:space="preserve">AJUDANTE DE ESTRUTURAS METALICAS (HORISTA)                                                                                                                                                                                                                                                                                                                                                                                                                                                                </t>
  </si>
  <si>
    <t xml:space="preserve">AJUDANTE DE ESTRUTURAS METALICAS (MENSALISTA)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</si>
  <si>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</si>
  <si>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</si>
  <si>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</si>
  <si>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</si>
  <si>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</si>
  <si>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</si>
  <si>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</si>
  <si>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</si>
  <si>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</si>
  <si>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</si>
  <si>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</si>
  <si>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</si>
  <si>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</si>
  <si>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</si>
  <si>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COM ISOLAMENTO                                                                                                                                                                                                                                                                                                                                                                                                                                                               </t>
  </si>
  <si>
    <t xml:space="preserve">ALICATE DE CRIMPAR RJ11, RJ12 E RJ45, COM CATRACA                                                                                                                                                                                                                                                                                                                                                                                                                                                         </t>
  </si>
  <si>
    <t xml:space="preserve">ALICATE DE PRESSAO PARA SOLDA DE CHAPA 18"                                                                                                                                                                                                                                                                                                                                                                                                                                                                </t>
  </si>
  <si>
    <t xml:space="preserve">ALICATE DE PRESSAO 11" PARA SOLDA, TIPO C                                                                                                                                                                                                                                                                                                                                                                                                                                                                 </t>
  </si>
  <si>
    <t xml:space="preserve">ALICATE DE PRESSAO 11" PARA SOLDA, TIPO U                                                                                                                                                                                                                                                                                                                                                                                                                                                                 </t>
  </si>
  <si>
    <t xml:space="preserve">ALICATE PARA ANEIS DE PISTAO, CAPACIDADE *50* A 100 MM                                                                                                                                                                                                                                                                                                                                                                                                                                                    </t>
  </si>
  <si>
    <t xml:space="preserve">ALIMENTACAO - HORISTA (COLETADO CAIXA - ENCARGOS COMPLEMENTARES)                                                                                                                                                                                                                                                                                                                                                                                                                                          </t>
  </si>
  <si>
    <t xml:space="preserve">ALIMENTACAO - MENSALISTA (COLETADO CAIXA - ENCARGOS COMPLEMENTARES)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</si>
  <si>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</si>
  <si>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</si>
  <si>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</si>
  <si>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</si>
  <si>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</si>
  <si>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</si>
  <si>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</si>
  <si>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</si>
  <si>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</si>
  <si>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</si>
  <si>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</si>
  <si>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</si>
  <si>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</si>
  <si>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</si>
  <si>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</si>
  <si>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</si>
  <si>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</si>
  <si>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</si>
  <si>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</si>
  <si>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</si>
  <si>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</si>
  <si>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</si>
  <si>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</si>
  <si>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</si>
  <si>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</si>
  <si>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</si>
  <si>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</si>
  <si>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</si>
  <si>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</si>
  <si>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</si>
  <si>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</si>
  <si>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</si>
  <si>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</si>
  <si>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</si>
  <si>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</si>
  <si>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</si>
  <si>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</si>
  <si>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</si>
  <si>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</si>
  <si>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</si>
  <si>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</si>
  <si>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</si>
  <si>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</si>
  <si>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</si>
  <si>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</si>
  <si>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</si>
  <si>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</si>
  <si>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</si>
  <si>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</si>
  <si>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</si>
  <si>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</si>
  <si>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</si>
  <si>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</si>
  <si>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</si>
  <si>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</si>
  <si>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</si>
  <si>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</si>
  <si>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</si>
  <si>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</si>
  <si>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</si>
  <si>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</si>
  <si>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</si>
  <si>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</si>
  <si>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</si>
  <si>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</si>
  <si>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</si>
  <si>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</si>
  <si>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</si>
  <si>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</si>
  <si>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</si>
  <si>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</si>
  <si>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</si>
  <si>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</si>
  <si>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</si>
  <si>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HORIZONTAL, RESERVATORIO DE 200 L CILINDRICO EM COBRE, REFORCADO COM ACO CARBONO, MONOFASICO, TENSAO NOMINAL 220 V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</si>
  <si>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</si>
  <si>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</si>
  <si>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</si>
  <si>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</si>
  <si>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</si>
  <si>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</si>
  <si>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</si>
  <si>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</si>
  <si>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</si>
  <si>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</si>
  <si>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</si>
  <si>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</si>
  <si>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</si>
  <si>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</si>
  <si>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</si>
  <si>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</si>
  <si>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</si>
  <si>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</si>
  <si>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</si>
  <si>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</si>
  <si>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</si>
  <si>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</si>
  <si>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</si>
  <si>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</si>
  <si>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</si>
  <si>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</si>
  <si>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</si>
  <si>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</si>
  <si>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</si>
  <si>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</si>
  <si>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</si>
  <si>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</si>
  <si>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</si>
  <si>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</si>
  <si>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</si>
  <si>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</si>
  <si>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</si>
  <si>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</si>
  <si>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</si>
  <si>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</si>
  <si>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</si>
  <si>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</si>
  <si>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</si>
  <si>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</si>
  <si>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</si>
  <si>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</si>
  <si>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</si>
  <si>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</si>
  <si>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</si>
  <si>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</si>
  <si>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</si>
  <si>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</si>
  <si>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</si>
  <si>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</si>
  <si>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</si>
  <si>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</si>
  <si>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</si>
  <si>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</si>
  <si>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</si>
  <si>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</si>
  <si>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</si>
  <si>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</si>
  <si>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</si>
  <si>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</si>
  <si>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</si>
  <si>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</si>
  <si>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</si>
  <si>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</si>
  <si>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</si>
  <si>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</si>
  <si>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</si>
  <si>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</si>
  <si>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</si>
  <si>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A BASE DE CIMENTO E ADITIVOS                                                                                                                                                                                                                                                                                                                                                                                                           </t>
  </si>
  <si>
    <t xml:space="preserve">ARGAMASSA PRONTA PARA CONTRAPISO                                                                                                                                                                                                                                                                                                                                                                                                                                                                          </t>
  </si>
  <si>
    <t xml:space="preserve">ARGAMASSA USINADA AUTOADENSAVEL E AUTONIVELANTE PARA CONTRAPISO, COM BOMBEAMENTO (DISPONIBILIZACAO DE BOMBA), SEM O LANCAMENTO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</si>
  <si>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</si>
  <si>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</si>
  <si>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</si>
  <si>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</si>
  <si>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</si>
  <si>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</si>
  <si>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</si>
  <si>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</si>
  <si>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</si>
  <si>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</si>
  <si>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</si>
  <si>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</si>
  <si>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</si>
  <si>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</si>
  <si>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(HORISTA)                                                                                                                                                                                                                                                                                                                                                                                                                                                                                </t>
  </si>
  <si>
    <t xml:space="preserve">ARQUITETO JUNIOR (MENSALISTA)                                                                                                                                                                                                                                                                                                                                                                                                                                                                             </t>
  </si>
  <si>
    <t xml:space="preserve">ARQUITETO PLENO (HORISTA)                                                                                                                                                                                                                                                                                                                                                                                                                                                                                 </t>
  </si>
  <si>
    <t xml:space="preserve">ARQUITETO PLENO (MENSALISTA)                                                                                                                                                                                                                                                                                                                                                                                                                                                                              </t>
  </si>
  <si>
    <t xml:space="preserve">ARQUITETO SENIOR (HORISTA)                                                                                                                                                                                                                                                                                                                                                                                                                                                                                </t>
  </si>
  <si>
    <t xml:space="preserve">ARQUITETO SENIOR (MENSALISTA)                                                                                                                                                                                                                                                                                                                                                                                                                                                                             </t>
  </si>
  <si>
    <t xml:space="preserve">ARRUELA EM ACO GALVANIZADO, DIAMETRO EXTERNO = 35MM, ESPESSURA = 3MM, DIAMETRO DO FURO= 18MM                                                                                                                                                                                                                                                                                                                                                                                                              </t>
  </si>
  <si>
    <t xml:space="preserve">ARRUELA EM ALUMINIO, COM ROSCA, DE 1 1/2", PARA ELETRODUTO                                                                                                                                                                                                                                                                                                                                                                                                                                                </t>
  </si>
  <si>
    <t xml:space="preserve">ARRUELA EM ALUMINIO, COM ROSCA, DE 1 1/4",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</si>
  <si>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</si>
  <si>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</si>
  <si>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</si>
  <si>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</si>
  <si>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</si>
  <si>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</si>
  <si>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</si>
  <si>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</si>
  <si>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</si>
  <si>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</si>
  <si>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</si>
  <si>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</si>
  <si>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</si>
  <si>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(HORISTA)                                                                                                                                                                                                                                                                                                                                                                                                                                                                          </t>
  </si>
  <si>
    <t xml:space="preserve">ASSENTADOR DE MANILHAS (MENSALISTA)                                                                                                                                                                                                                                                                                                                                                                                                                                                                       </t>
  </si>
  <si>
    <t xml:space="preserve">ASSENTO SANITARIO DE PLASTICO, TIPO CONVENCIONAL                                                                                                                                                                                                                                                                                                                                                                                                                                                          </t>
  </si>
  <si>
    <t xml:space="preserve">ASSENTO VASO SANITARIO INFANTIL EM PLASTICO BRANCO                                                                                                                                                                                                                                                                                                                                                                                                                                                        </t>
  </si>
  <si>
    <t xml:space="preserve">AUTOMATICO DE BOIA SUPERIOR / INFERIOR, *15* A / 250 V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</si>
  <si>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</si>
  <si>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</si>
  <si>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</si>
  <si>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</si>
  <si>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</si>
  <si>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</si>
  <si>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</si>
  <si>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</si>
  <si>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(HORISTA)                                                                                                                                                                                                                                                                                                                                                                                                                                                                            </t>
  </si>
  <si>
    <t xml:space="preserve">AUXILIAR DE MECANICO (MENSALISTA)                                                                                                                                                                                                                                                                                                                                                                                                                                                                         </t>
  </si>
  <si>
    <t xml:space="preserve">AUXILIAR DE PEDREIRO (HORISTA)                                                                                                                                                                                                                                                                                                                                                                                                                                                                            </t>
  </si>
  <si>
    <t xml:space="preserve">AUXILIAR DE PEDREIRO (MENSALISTA)                                                                                                                                                                                                                                                                                                                                                                                                                                                                         </t>
  </si>
  <si>
    <t xml:space="preserve">AUXILIAR DE SERVICOS GERAIS (HORISTA)                                                                                                                                                                                                                                                                                                                                                                                                                                                                     </t>
  </si>
  <si>
    <t xml:space="preserve">AUXILIAR DE SERVICOS GERAIS (MENSALISTA)                                                                                                                                                                                                                                                                                                                                                                                                                                                                  </t>
  </si>
  <si>
    <t xml:space="preserve">AUXILIAR DE TOPOGRAFO (HORISTA)                                                                                                                                                                                                                                                                                                                                                                                                                                                                           </t>
  </si>
  <si>
    <t xml:space="preserve">AUXILIAR DE TOPOGRAFO (MENSALISTA)                                                                                                                                                                                                                                                                                                                                                                                                                                                                        </t>
  </si>
  <si>
    <t xml:space="preserve">AUXILIAR TECNICO / ASSISTENTE DE ENGENHARIA (HORISTA)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</si>
  <si>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</si>
  <si>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</si>
  <si>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</si>
  <si>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</si>
  <si>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</si>
  <si>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</si>
  <si>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</si>
  <si>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</si>
  <si>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</si>
  <si>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</si>
  <si>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</si>
  <si>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</si>
  <si>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</si>
  <si>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</si>
  <si>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</si>
  <si>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</si>
  <si>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BALCAO/ TAMPO EM MARMORE BRANCO COMUM, POLIDO, LISO, ACABAMENTO RETO, E= *3* CM (SEM FUROS)                                                                                                                                                                                                                                                                                                                                                                                               </t>
  </si>
  <si>
    <t xml:space="preserve">M2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</si>
  <si>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</si>
  <si>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</si>
  <si>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</si>
  <si>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</si>
  <si>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</si>
  <si>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</si>
  <si>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</si>
  <si>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</si>
  <si>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</si>
  <si>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</si>
  <si>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</si>
  <si>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</si>
  <si>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</si>
  <si>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PAR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</si>
  <si>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</si>
  <si>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</si>
  <si>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</si>
  <si>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</si>
  <si>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</si>
  <si>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</si>
  <si>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4,76 MM (L X E), 0,94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</si>
  <si>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</si>
  <si>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</si>
  <si>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</si>
  <si>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</si>
  <si>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</si>
  <si>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</si>
  <si>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</si>
  <si>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</si>
  <si>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</si>
  <si>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</si>
  <si>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</si>
  <si>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</si>
  <si>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</si>
  <si>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</si>
  <si>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</si>
  <si>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</si>
  <si>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</si>
  <si>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</si>
  <si>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</si>
  <si>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</si>
  <si>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</si>
  <si>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</si>
  <si>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</si>
  <si>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</si>
  <si>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</si>
  <si>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</si>
  <si>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</si>
  <si>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JG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</si>
  <si>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</si>
  <si>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</si>
  <si>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</si>
  <si>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</si>
  <si>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</si>
  <si>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</si>
  <si>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</si>
  <si>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</si>
  <si>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</si>
  <si>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</si>
  <si>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</si>
  <si>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</si>
  <si>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(HORISTA)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</si>
  <si>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</si>
  <si>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</si>
  <si>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</si>
  <si>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DE 11,5 X 19 X 19 CM (L X A X C)                                                                                                                                                                                                                                                                                                                                                                                            </t>
  </si>
  <si>
    <t xml:space="preserve">BLOCO CERAMICO / TIJOLO VAZADO PARA ALVENARIA DE VEDACAO, FUROS NA VERTICAL DE 14 X 19 X 39 CM (L X A X C)                                                                                                                                                                                                                                                                                                                                                                                                </t>
  </si>
  <si>
    <t xml:space="preserve">BLOCO CERAMICO / TIJOLO VAZADO PARA ALVENARIA DE VEDACAO, FUROS NA VERTICAL DE 19 X 19 X 39 CM (L X A X C)                                                                                                                                                                                                                                                                                                                                                                                                </t>
  </si>
  <si>
    <t xml:space="preserve">BLOCO CERAMICO / TIJOLO VAZADO PARA ALVENARIA DE VEDACAO, FUROS NA VERTICAL DE 9 X 19 X 39 CM (L X A X C)                                                                                                                                                                                                                                                                                                                                                                                                 </t>
  </si>
  <si>
    <t xml:space="preserve">BLOCO CERAMICO / TIJOLO VAZADO PARA ALVENARIA DE VEDACAO, FUROS NA VERTICAL, 11,5 X 19 X 29 CM (L X A X C)                                                                                                                                                                                                                                                                                                                                                                                                </t>
  </si>
  <si>
    <t xml:space="preserve">BLOCO CERAMICO / TIJOLO VAZADO PARA ALVENARIA DE VEDACAO, FUROS NA VERTICAL, 11,5 X 19 X 39 CM (L X A X C)                                                                                                                                                                                                                                                                                                                                                                                                </t>
  </si>
  <si>
    <t xml:space="preserve">BLOCO CERAMICO / TIJOLO VAZADO PARA ALVENARIA DE VEDACAO, FUROS NA VERTICAL, 14 X 19 X 29 CM (L X A X C)                                                                                                                                                                                                                                                                                                                                                                                                  </t>
  </si>
  <si>
    <t xml:space="preserve">BLOCO CERAMICO / TIJOLO VAZADO PARA ALVENARIA DE VEDACAO, 4 FUROS NA HORIZONTAL DE 9 X 9 X 19 CM (L X A X C)                                                                                                                                                                                                                                                                                                                                                                                              </t>
  </si>
  <si>
    <t xml:space="preserve">BLOCO CERAMICO / TIJOLO VAZADO PARA ALVENARIA DE VEDACAO, 6 FUROS NA HORIZONTAL DE 9 X 14 X 19 CM (L X A X C)                                                                                                                                                                                                                                                                                                                                                                                             </t>
  </si>
  <si>
    <t xml:space="preserve">BLOCO CERAMICO / TIJOLO VAZADO PARA ALVENARIA DE VEDACAO, 6 FUROS NA HORIZONTAL, 11,5 X 19 X 29 CM (L X A X C)                                                                                                                                                                                                                                                                                                                                                                                            </t>
  </si>
  <si>
    <t xml:space="preserve">BLOCO CERAMICO / TIJOLO VAZADO PARA ALVENARIA DE VEDACAO, 6 FUROS NA HORIZONTAL, 11,5 X 19 X 39 CM (L X A X C)                                                                                                                                                                                                                                                                                                                                                                                            </t>
  </si>
  <si>
    <t xml:space="preserve">BLOCO CERAMICO / TIJOLO VAZADO PARA ALVENARIA DE VEDACAO, 6 FUROS NA HORIZONTAL, 9 X 14 X 24 CM (L X A X C)                                                                                                                                                                                                                                                                                                                                                                                               </t>
  </si>
  <si>
    <t xml:space="preserve">BLOCO CERAMICO / TIJOLO VAZADO PARA ALVENARIA DE VEDACAO, 6 FUROS NA HORIZONTAL, 9 X 19 X 39 CM (L X A X C)                                                                                                                                                                                                                                                                                                                                                                                               </t>
  </si>
  <si>
    <t xml:space="preserve">BLOCO CERAMICO / TIJOLO VAZADO PARA ALVENARIA DE VEDACAO, 8 FUROS NA HORIZONTAL DE 9 X 19 X 19 CM (L X A X C)                                                                                                                                                                                                                                                                                                                                                                                             </t>
  </si>
  <si>
    <t xml:space="preserve">BLOCO CERAMICO / TIJOLO VAZADO PARA ALVENARIA DE VEDACAO, 8 FUROS NA HORIZONTAL DE 9 X 19 X 29 CM (L X A X C)                                                                                                                                                                                                                                                                                                                                                                                             </t>
  </si>
  <si>
    <t xml:space="preserve">BLOCO CERAMICO / TIJOLO VAZADO PARA ALVENARIA DE VEDACAO, 9 FUROS NA HORIZONTAL, 11,5 X 14 X 24 CM (L X A X C)                                                                                                                                                                                                                                                                                                                                                                                            </t>
  </si>
  <si>
    <t xml:space="preserve">BLOCO CERAMICO / TIJOLO VAZADO PARA ALVENARIA DE VEDACAO, 9 FUROS NA HORIZONTAL, 14 X 19 X 29 CM (L X A X C)                                                                                                                                                                                                                                                                                                                                                                                              </t>
  </si>
  <si>
    <t xml:space="preserve">BLOCO CERAMICO / TIJOLO VAZADO PARA ALVENARIA DE VEDACAO, 9 FUROS NA HORIZONTAL, 14 X 19 X 39 CM (L X A X C)                                                                                                                                                                                                                                                                                                                                                                                              </t>
  </si>
  <si>
    <t xml:space="preserve">BLOCO CERAMICO / TIJOLO VAZADO PARA ALVENARIA DE VEDACAO, 9 FUROS NA HORIZONTAL, 19 X 19 X 29 CM (L X A X C)                                                                                                                                                                                                                                                                                                                                                                                              </t>
  </si>
  <si>
    <t xml:space="preserve">BLOCO CERAMICO / TIJOLO VAZADO PARA ALVENARIA DE VEDACAO, 9 FUROS NA HORIZONTAL, 19 X 19 X 39 CM (L X A X C)                                                                                                                                                                                                                                                                                                                                                                                              </t>
  </si>
  <si>
    <t xml:space="preserve">BLOCO CONCRETO CELULAR AUTOCLAVADO 12,5 X 30 X 60 CM (E X A X C)                                                                                                                                                                                                                                                                                                                                                                                                                                          </t>
  </si>
  <si>
    <t xml:space="preserve">BLOCO CONCRETO CELULAR AUTOCLAVADO 7,5 X 30 X 60 CM (E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</si>
  <si>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</si>
  <si>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</si>
  <si>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</si>
  <si>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</si>
  <si>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</si>
  <si>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</si>
  <si>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</si>
  <si>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</si>
  <si>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</si>
  <si>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</si>
  <si>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</si>
  <si>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</si>
  <si>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</si>
  <si>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</si>
  <si>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</si>
  <si>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</si>
  <si>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</si>
  <si>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</si>
  <si>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</si>
  <si>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</si>
  <si>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</si>
  <si>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</si>
  <si>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</si>
  <si>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</si>
  <si>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</si>
  <si>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</si>
  <si>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</si>
  <si>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</si>
  <si>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</si>
  <si>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</si>
  <si>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</si>
  <si>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</si>
  <si>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</si>
  <si>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</si>
  <si>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</si>
  <si>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</si>
  <si>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</si>
  <si>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</si>
  <si>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</si>
  <si>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BLOCO ESTRUTURAL CERAMICO DE 14 X 19 X 29 CM (L X A X C) E 6,0 MPA                                                                                                                                                                                                                                                                                                                                                                                                                                        </t>
  </si>
  <si>
    <t xml:space="preserve">BLOCO ESTRUTURAL CERAMICO DE 14 X 19 X 34 CM (L X A X C) E 6,0 MPA                                                                                                                                                                                                                                                                                                                                                                                                                                        </t>
  </si>
  <si>
    <t xml:space="preserve">BLOCO ESTRUTURAL CERAMICO DE 14 X 19 X 39 CM (L X A X C) E 6,0 MPA                                                                                                                                                                                                                                                                                                                                                                                                                                        </t>
  </si>
  <si>
    <t xml:space="preserve">BLOCO ESTRUTURAL CERAMICO DE 19 X 19 X 29 CM (L X A X C) E 6,0 MPA                                                                                                                                                                                                                                                                                                                                                                                                                                        </t>
  </si>
  <si>
    <t xml:space="preserve">BLOCO ESTRUTURAL CERAMICO DE 19 X 19 X 39 CM (L X A X C) E 6,0 MPA                                                                                                                                                                                                                                                                                                                                                                                                                                        </t>
  </si>
  <si>
    <t xml:space="preserve">BLOQUETE/PISO DE CONCRETO - MODELO PISOGRAMA/CONCREGRAMA 2 FUROS, DIMENSOES APROX. DE *35 X 15* CM E ESPESSURA DE 7 CM (+/- 1 CM), COR NATURAL                                                                                                                                                                                                                                                                                                                                                            </t>
  </si>
  <si>
    <t xml:space="preserve">BLOQUETE/PISO DE CONCRETO - MODELO PISOGRAMA/CONCREGRAMA/PAVI-GRADE/GRAMEIRO, DIMENSOES APROXIMADAS DE *60 X 45* CM E ESPESSURA DE 8 CM (+/- 1 CM), COR NATURAL                                                                                                                                                                                                                                                                                                                                           </t>
  </si>
  <si>
    <t xml:space="preserve">BLOQUETE/PISO INTERTRAVADO DE CONCRETO - MODELO ONDA/16 FACES/RETANGULAR/TIJOLINHO/PAVER/HOLANDES/PARALELEPIPEDO, *20 X 10* CM, E = 10 CM, RESISTENCIA DE 35 MPA, COR NATURAL                                                                                                                                                                                                                                                                                                                             </t>
  </si>
  <si>
    <t xml:space="preserve">BLOQUETE/PISO INTERTRAVADO DE CONCRETO - MODELO ONDA/16 FACES/RETANGULAR/TIJOLINHO/PAVER/HOLANDES/PARALELEPIPEDO, *20 X 10* CM, E = 10 CM, RESISTENCIA DE 50 MPA, COR NATURAL                                                                                                                                                                                                                                                                                                                             </t>
  </si>
  <si>
    <t xml:space="preserve">BLOQUETE/PISO INTERTRAVADO DE CONCRETO - MODELO ONDA/16 FACES/RETANGULAR/TIJOLINHO/PAVER/HOLANDES/PARALELEPIPEDO, *20 X 10* CM, E = 6 CM, RESISTENCIA DE 35 MPA, COLORIDO                                                                                                                                                                                                                                                                                                                                 </t>
  </si>
  <si>
    <t xml:space="preserve">BLOQUETE/PISO INTERTRAVADO DE CONCRETO - MODELO ONDA/16 FACES/RETANGULAR/TIJOLINHO/PAVER/HOLANDES/PARALELEPIPEDO, *20 X 10* CM, E = 6 CM, RESISTENCIA DE 35 MPA, COR NATURAL                                                                                                                                                                                                                                                                                                                              </t>
  </si>
  <si>
    <t xml:space="preserve">BLOQUETE/PISO INTERTRAVADO DE CONCRETO - MODELO ONDA/16 FACES/RETANGULAR/TIJOLINHO/PAVER/HOLANDES/PARALELEPIPEDO, *20 X 10* CM, E = 8 CM, RESISTENCIA DE 35 MPA, COLORIDO                                                                                                                                                                                                                                                                                                                                 </t>
  </si>
  <si>
    <t xml:space="preserve">BLOQUETE/PISO INTERTRAVADO DE CONCRETO - MODELO ONDA/16 FACES/RETANGULAR/TIJOLINHO/PAVER/HOLANDES/PARALELEPIPEDO, *20 X 10* CM, E = 8 CM, RESISTENCIA DE 35 MPA, COR NATURAL                                                                                                                                                                                                                                                                                                                              </t>
  </si>
  <si>
    <t xml:space="preserve">BLOQUETE/PISO INTERTRAVADO DE CONCRETO - MODELO RAQUETE, *22 X 13,5* CM, E = 6 CM, RESISTENCIA DE 35 MPA, COR NATURAL                                                                                                                                                                                                                                                                                                                                                                                     </t>
  </si>
  <si>
    <t xml:space="preserve">BLOQUETE/PISO INTERTRAVADO DE CONCRETO - MODELO SEXTAVADO / HEXAGONAL, *25 X 25* CM, E = 10 CM, RESISTENCIA DE 35 MPA, COR NATURAL                                                                                                                                                                                                                                                                                                                                                                        </t>
  </si>
  <si>
    <t xml:space="preserve">BLOQUETE/PISO INTERTRAVADO DE CONCRETO - MODELO SEXTAVADO / HEXAGONAL, *25 X 25* CM, E = 6 CM, RESISTENCIA DE 35 MPA, COR NATURAL                                                                                                                                                                                                                                                                                                                                                                         </t>
  </si>
  <si>
    <t xml:space="preserve">BLOQUETE/PISO INTERTRAVADO DE CONCRETO - MODELO SEXTAVADO / HEXAGONAL, *25 X 25* CM, E = 8 CM, RESISTENCIA DE 35 MPA, COR NATURAL                                                                                                                                                                                                                                                                                                                                                                         </t>
  </si>
  <si>
    <t xml:space="preserve">BOCAL PVC, PARA CALHA PLUVIAL, DIAMETRO DA SAIDA ENTRE *75 E 120* MM, PARA DRENAGEM PLUVIAL PREDIAL                                                                                                                                                                                                                                                                                                                                                                                                       </t>
  </si>
  <si>
    <t xml:space="preserve">BOLSA DE LIGACAO EM PVC FLEXIVEL PARA VASO SANITARIO 40 MM (1 1/2")                                                                                                                                                                                                                                                                                                                                                                                                                                       </t>
  </si>
  <si>
    <t xml:space="preserve">BOLSA DE LONA PARA FERRAMENTAS *50 X 35 X 25* CM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</si>
  <si>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</si>
  <si>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</si>
  <si>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</si>
  <si>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</si>
  <si>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</si>
  <si>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</si>
  <si>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1,48HP DIAMETRO DE SUCCAO X ELEVACAO 1" X 1", 4 ESTAGIOS, DIAMETRO DOS ROTORES 3 X 107 MM + 1 X 100 MM, HM/Q: 10 M / 5,3 M3/H A 70 M / 1,8 M3/H                                                                                                                                                                                                                                                                                                                 </t>
  </si>
  <si>
    <t xml:space="preserve">BOMBA CENTRIFUGA MOTOR ELETRICO TRIFASICO 14,8 HP, DIAMETRO DE SUCCAO X ELEVACAO 2 1/2" X 2", DIAMETRO DO ROTOR 195 MM, HM/Q: 62 M / 55,5 M3/H A 80 M / 31,50 M3/H                                                                                                                                                                                                                                                                                                                                        </t>
  </si>
  <si>
    <t xml:space="preserve">BOMBA CENTRIFUGA MOTOR ELETRICO TRIFASICO 2,96HP, DIAMETRO DE SUCCAO X ELEVACAO 1 1/2" X 1 1/4", DIAMETRO DO ROTOR 148 MM, HM/Q: 34 M / 14,80 M3/H A 40 M / 8,60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</si>
  <si>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</si>
  <si>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</si>
  <si>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</si>
  <si>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</si>
  <si>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</si>
  <si>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</si>
  <si>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</si>
  <si>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</si>
  <si>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</si>
  <si>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</si>
  <si>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</si>
  <si>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</si>
  <si>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</si>
  <si>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</si>
  <si>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</si>
  <si>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</si>
  <si>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</si>
  <si>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</si>
  <si>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SUBMERSIVEL, ELETRICA, TRIFASICA, POTENCIA 6 HP, DIAMETRO DO ROTOR 127 MM, BOCAL DE SAIDA DIAMETRO DE 3 POLEGADAS, HM/Q = 7 M / 66,90 M3/H A 26 M / 2,88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</si>
  <si>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</si>
  <si>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</si>
  <si>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</si>
  <si>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</si>
  <si>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</si>
  <si>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</si>
  <si>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</si>
  <si>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</si>
  <si>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</si>
  <si>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</si>
  <si>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</si>
  <si>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</si>
  <si>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</si>
  <si>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</si>
  <si>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</si>
  <si>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</si>
  <si>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</si>
  <si>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</si>
  <si>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</si>
  <si>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</si>
  <si>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SEM ANEL DE SOLDA, PONTA X BOLSA, 22 X 15 MM                                                                                                                                                                                                                                                                                                                                                                                                                                    </t>
  </si>
  <si>
    <t xml:space="preserve">BUCHA DE REDUCAO DE COBRE SEM ANEL DE SOLDA, PONTA X BOLSA, 28 X 22 MM                                                                                                                                                                                                                                                                                                                                                                                                                                    </t>
  </si>
  <si>
    <t xml:space="preserve">BUCHA DE REDUCAO DE COBRE SEM ANEL DE SOLDA, PONTA X BOLSA, 35 X 28 MM                                                                                                                                                                                                                                                                                                                                                                                                                                    </t>
  </si>
  <si>
    <t xml:space="preserve">BUCHA DE REDUCAO DE COBRE SEM ANEL DE SOLDA, PONTA X BOLSA, 42 X 35 MM                                                                                                                                                                                                                                                                                                                                                                                                                                    </t>
  </si>
  <si>
    <t xml:space="preserve">BUCHA DE REDUCAO DE COBRE SEM ANEL DE SOLDA, PONTA X BOLSA, 54 X 42 MM                                                                                                                                                                                                                                                                                                                                                                                                                                    </t>
  </si>
  <si>
    <t xml:space="preserve">BUCHA DE REDUCAO DE COBRE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</si>
  <si>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</si>
  <si>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</si>
  <si>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</si>
  <si>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</si>
  <si>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</si>
  <si>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</si>
  <si>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</si>
  <si>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</si>
  <si>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</si>
  <si>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</si>
  <si>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</si>
  <si>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</si>
  <si>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</si>
  <si>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</si>
  <si>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</si>
  <si>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</si>
  <si>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</si>
  <si>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</si>
  <si>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</si>
  <si>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</si>
  <si>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</si>
  <si>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</si>
  <si>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</si>
  <si>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</si>
  <si>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</si>
  <si>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</si>
  <si>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</si>
  <si>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</si>
  <si>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</si>
  <si>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</si>
  <si>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</si>
  <si>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</si>
  <si>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</si>
  <si>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</si>
  <si>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</si>
  <si>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</si>
  <si>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</si>
  <si>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</si>
  <si>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</si>
  <si>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</si>
  <si>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</si>
  <si>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</si>
  <si>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</si>
  <si>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</si>
  <si>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</si>
  <si>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</si>
  <si>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</si>
  <si>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</si>
  <si>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</si>
  <si>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</si>
  <si>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</si>
  <si>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</si>
  <si>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</si>
  <si>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</si>
  <si>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</si>
  <si>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</si>
  <si>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</si>
  <si>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</si>
  <si>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</si>
  <si>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</si>
  <si>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</si>
  <si>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</si>
  <si>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</si>
  <si>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</si>
  <si>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</si>
  <si>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</si>
  <si>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</si>
  <si>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</si>
  <si>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</si>
  <si>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</si>
  <si>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</si>
  <si>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</si>
  <si>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</si>
  <si>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</si>
  <si>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</si>
  <si>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</si>
  <si>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</si>
  <si>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</si>
  <si>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</si>
  <si>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</si>
  <si>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</si>
  <si>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</si>
  <si>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</si>
  <si>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</si>
  <si>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</si>
  <si>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</si>
  <si>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</si>
  <si>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</si>
  <si>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</si>
  <si>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</si>
  <si>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</si>
  <si>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</si>
  <si>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</si>
  <si>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</si>
  <si>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</si>
  <si>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</si>
  <si>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</si>
  <si>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</si>
  <si>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</si>
  <si>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</si>
  <si>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</si>
  <si>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</si>
  <si>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</si>
  <si>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</si>
  <si>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</si>
  <si>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COAXIAL RG11 95% DE MALHA                                                                                                                                                                                                                                                                                                                                                                                                                                                                            </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</si>
  <si>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</si>
  <si>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</si>
  <si>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</si>
  <si>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</si>
  <si>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</si>
  <si>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</si>
  <si>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</si>
  <si>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</si>
  <si>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</si>
  <si>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</si>
  <si>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</si>
  <si>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</si>
  <si>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</si>
  <si>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</si>
  <si>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</si>
  <si>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</si>
  <si>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</si>
  <si>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</si>
  <si>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</si>
  <si>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</si>
  <si>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</si>
  <si>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</si>
  <si>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</si>
  <si>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</si>
  <si>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</si>
  <si>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</si>
  <si>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</si>
  <si>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</si>
  <si>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</si>
  <si>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</si>
  <si>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</si>
  <si>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</si>
  <si>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</si>
  <si>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</si>
  <si>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</si>
  <si>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</si>
  <si>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</si>
  <si>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</si>
  <si>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</si>
  <si>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</si>
  <si>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</si>
  <si>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</si>
  <si>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</si>
  <si>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</si>
  <si>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</si>
  <si>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</si>
  <si>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</si>
  <si>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</si>
  <si>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</si>
  <si>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</si>
  <si>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</si>
  <si>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</si>
  <si>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</si>
  <si>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</si>
  <si>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</si>
  <si>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</si>
  <si>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</si>
  <si>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</si>
  <si>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</si>
  <si>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</si>
  <si>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</si>
  <si>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</si>
  <si>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</si>
  <si>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</si>
  <si>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</si>
  <si>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</si>
  <si>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</si>
  <si>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</si>
  <si>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</si>
  <si>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</si>
  <si>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</si>
  <si>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</si>
  <si>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</si>
  <si>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</si>
  <si>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</si>
  <si>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</si>
  <si>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</si>
  <si>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</si>
  <si>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</si>
  <si>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</si>
  <si>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</si>
  <si>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</si>
  <si>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</si>
  <si>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</si>
  <si>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</si>
  <si>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</si>
  <si>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</si>
  <si>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</si>
  <si>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</si>
  <si>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</si>
  <si>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</si>
  <si>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</si>
  <si>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</si>
  <si>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</si>
  <si>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</si>
  <si>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</si>
  <si>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</si>
  <si>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</si>
  <si>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</si>
  <si>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</si>
  <si>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</si>
  <si>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</si>
  <si>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</si>
  <si>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</si>
  <si>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</si>
  <si>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</si>
  <si>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</si>
  <si>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</si>
  <si>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</si>
  <si>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</si>
  <si>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</si>
  <si>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</si>
  <si>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</si>
  <si>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</si>
  <si>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</si>
  <si>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</si>
  <si>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</si>
  <si>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</si>
  <si>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</si>
  <si>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</si>
  <si>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</si>
  <si>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</si>
  <si>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</si>
  <si>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</si>
  <si>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</si>
  <si>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</si>
  <si>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*6 X 8* CM, EM MACARANDUBA/MASSARANDUBA, ANGELIM OU EQUIVALENTE DA REGIAO                                                                                                                                                                                                                                                                                                                                                                                                               </t>
  </si>
  <si>
    <t xml:space="preserve">CAIBRO APARELHADO *7,5 X 7,5* CM, EM MACARANDUBA/MASSARANDUBA, ANGELIM OU EQUIVALENTE DA REGIAO                                                                                                                                                                                                                                                                                                                                                                                                           </t>
  </si>
  <si>
    <t xml:space="preserve">CAIBRO NAO APARELHADO *5 X 6* CM, EM MACARANDUBA/MASSARANDUBA, ANGELIM OU EQUIVALENTE DA REGIAO - BRUTA                                                                                                                                                                                                                                                                                                                                                                                                   </t>
  </si>
  <si>
    <t xml:space="preserve">CAIBRO NAO APARELHADO *6 X 6* CM, EM MACARANDUBA/MASSARANDUBA, ANGELIM OU EQUIVALENTE DA REGIAO - BRUTA                                                                                                                                                                                                                                                                                                                                                                                                   </t>
  </si>
  <si>
    <t xml:space="preserve">CAIBRO NAO APARELHADO, *6 X 8* CM, EM MACARANDUBA/MASSARANDUBA,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</si>
  <si>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</si>
  <si>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</si>
  <si>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</si>
  <si>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</si>
  <si>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</si>
  <si>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</si>
  <si>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</si>
  <si>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</si>
  <si>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</si>
  <si>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</si>
  <si>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</si>
  <si>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</si>
  <si>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</si>
  <si>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</si>
  <si>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</si>
  <si>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</si>
  <si>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</si>
  <si>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</si>
  <si>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</si>
  <si>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</si>
  <si>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</si>
  <si>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</si>
  <si>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</si>
  <si>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</si>
  <si>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</si>
  <si>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</si>
  <si>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</si>
  <si>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</si>
  <si>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</si>
  <si>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</si>
  <si>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</si>
  <si>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</si>
  <si>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</si>
  <si>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</si>
  <si>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</si>
  <si>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PLASTICA PARA BACIA / VASO SANITARIO DE EMBUTIR, COM ESPELHO ACIONADOR EM PLASTICO, CAPACIDADE 6 A 10 LITROS, (COMPLETA - ACESSORIOS INCLUSOS)                                                                                                                                                                                                                                                                                                                                          </t>
  </si>
  <si>
    <t xml:space="preserve">CAIXA DE DESCARGA PLASTICA PARA BACIA / VASO SANITARIO, EXTERNA, CAPACIDADE 9 LITROS, PUXADOR FIO DE NYLON, NAO INCLUSO CANO, BOLSA, ENGATE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</si>
  <si>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</si>
  <si>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</si>
  <si>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</si>
  <si>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</si>
  <si>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</si>
  <si>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</si>
  <si>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</si>
  <si>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</si>
  <si>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</si>
  <si>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</si>
  <si>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</si>
  <si>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</si>
  <si>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</si>
  <si>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</si>
  <si>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</si>
  <si>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</si>
  <si>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</si>
  <si>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</si>
  <si>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</si>
  <si>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</si>
  <si>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</si>
  <si>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APARAFUSADA,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</si>
  <si>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</si>
  <si>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</si>
  <si>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</si>
  <si>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</si>
  <si>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</si>
  <si>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</si>
  <si>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</si>
  <si>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</si>
  <si>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</si>
  <si>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</si>
  <si>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</si>
  <si>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120 X 120 X *12* CM (PADRAO CONCESSIONARIA LOCAL)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</si>
  <si>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</si>
  <si>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</si>
  <si>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</si>
  <si>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</si>
  <si>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</si>
  <si>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</si>
  <si>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</si>
  <si>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</si>
  <si>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</si>
  <si>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</si>
  <si>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</si>
  <si>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</si>
  <si>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</si>
  <si>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</si>
  <si>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</si>
  <si>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</si>
  <si>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</si>
  <si>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</si>
  <si>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</si>
  <si>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</si>
  <si>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</si>
  <si>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</si>
  <si>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</si>
  <si>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</si>
  <si>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</si>
  <si>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</si>
  <si>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</si>
  <si>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</si>
  <si>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</si>
  <si>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</si>
  <si>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</si>
  <si>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</si>
  <si>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 RASTELEIRO (HORISTA)                                                                                                                                                                                                                                                                                                                                                                                                                                                                         </t>
  </si>
  <si>
    <t xml:space="preserve">CALCETEIRO / RASTELEIRO (MENSALISTA)                                                                                                                                                                                                                                                                                                                                                                                                                                                                      </t>
  </si>
  <si>
    <t xml:space="preserve">CALHA / PERFIL PLUVIAL DE PVC, DIAMETRO ENTRE *119 E 170* MM, COMPRIMENTO DE 3 M, PARA DRENAGEM PLUVIAL PREDIAL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</si>
  <si>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</si>
  <si>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</si>
  <si>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</si>
  <si>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</si>
  <si>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</si>
  <si>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</si>
  <si>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</si>
  <si>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</si>
  <si>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</si>
  <si>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</si>
  <si>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</si>
  <si>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</si>
  <si>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</si>
  <si>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</si>
  <si>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</si>
  <si>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</si>
  <si>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</si>
  <si>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</si>
  <si>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</si>
  <si>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</si>
  <si>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</si>
  <si>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</si>
  <si>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</si>
  <si>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</si>
  <si>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</si>
  <si>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</si>
  <si>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</si>
  <si>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</si>
  <si>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</si>
  <si>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</si>
  <si>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</si>
  <si>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</si>
  <si>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</si>
  <si>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</si>
  <si>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</si>
  <si>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</si>
  <si>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</si>
  <si>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</si>
  <si>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</si>
  <si>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DE 14 X 19 X 19 CM (L X A X C) E 6,0 MPA                                                                                                                                                                                                                                                                                                                                                                                                                                     </t>
  </si>
  <si>
    <t xml:space="preserve">CANALETA ESTRUTURAL CERAMICA DE 14 X 19 X 29 CM (L X A X C) E 6,0 MPA                                                                                                                                                                                                                                                                                                                                                                                                                                     </t>
  </si>
  <si>
    <t xml:space="preserve">CANALETA ESTRUTURAL CERAMICA DE 14 X 19 X 39 CM (L X A X C) E 6,0 MPA                                                                                                                                                                                                                                                                                                                                                                                                                                     </t>
  </si>
  <si>
    <t xml:space="preserve">CANOPLA ACABAMENTO CROMADO PARA INSTALACAO DE SPRINKLER, SOB FORRO, 15 MM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</si>
  <si>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</si>
  <si>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</si>
  <si>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</si>
  <si>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ACO ABAS IGUAIS (QUALQUER BITOLA), ESPESSURA ENTRE 1/8" E 1/4"                                                                                                                                                                                                                                                                                                                                                                                                                                 </t>
  </si>
  <si>
    <t xml:space="preserve">CANTONEIRA EM ALUMINIO, ABAS IGUAIS, LARGURA DE 25,40 MM (1"), ESPESSURA DE 3,17 MM (1/8") E PESO LINEAR DE APROXIMADAMENTE 0,408 KG/M                                                                                                                                                                                                                                                                                                                                                                    </t>
  </si>
  <si>
    <t xml:space="preserve">CANTONEIRA EM ALUMINIO, ABAS IGUAIS, LARGURA DE 25,40 MM (1"), ESPESSURA DE 4,76 MM (3/16") E PESO LINEAR DE APROXIMADAMENTE 0,593 KG/M                                                                                                                                                                                                                                                                                                                                                                   </t>
  </si>
  <si>
    <t xml:space="preserve">CANTONEIRA EM ALUMINIO, ABAS IGUAIS, LARGURA DE 31,75 MM (1 1/4"), ESPESSURA DE 4,76 MM (3/16") E PESO LINEAR DE APROXIMADAMENTE 0,755 KG/M                                                                                                                                                                                                                                                                                                                                                               </t>
  </si>
  <si>
    <t xml:space="preserve">CANTONEIRA EM ALUMINIO, ABAS IGUAIS, LARGURA DE 38,10 MM (1 1/2"), ESPESSURA DE 4,76 MM (3/16") E PESO LINEAR DE APROXIMADAMENTE 0,915 KG/M                                                                                                                                                                                                                                                                                                                                                               </t>
  </si>
  <si>
    <t xml:space="preserve">CANTONEIRA EM ALUMINIO, ABAS IGUAIS, LARGURA DE 50,80 MM (2"), ESPESSURA DE 3,17 MM (1/8") E PESO LINEAR DE APROXIMADAMENTE 0,842 KG/M                                                                                                                                                                                                                                                                                                                                                                    </t>
  </si>
  <si>
    <t xml:space="preserve">CANTONEIRA EM ALUMINIO, ABAS IGUAIS, LARGURA DE 50,80 MM (2"), ESPESSURA DE 6,35 MM (1/4") E PESO LINEAR DE APROXIMADAMENTE 1,630 KG/M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</si>
  <si>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</si>
  <si>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</si>
  <si>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</si>
  <si>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</si>
  <si>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</si>
  <si>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</si>
  <si>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</si>
  <si>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</si>
  <si>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</si>
  <si>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</si>
  <si>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</si>
  <si>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</si>
  <si>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</si>
  <si>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</si>
  <si>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 xml:space="preserve">CAP PVC, ROSCAVEL, 1", PARA AGUA FRIA PREDIAL                                                                                                                                                                                                                                                                                                                                                                                                                                                             </t>
  </si>
  <si>
    <t xml:space="preserve">CAP PVC, ROSCAVEL, 3/4", PARA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</si>
  <si>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</si>
  <si>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</si>
  <si>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</si>
  <si>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</si>
  <si>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</si>
  <si>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</si>
  <si>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</si>
  <si>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</si>
  <si>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</si>
  <si>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</si>
  <si>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</si>
  <si>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</si>
  <si>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</si>
  <si>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</si>
  <si>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</si>
  <si>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</si>
  <si>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</si>
  <si>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</si>
  <si>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</si>
  <si>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</si>
  <si>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</si>
  <si>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</si>
  <si>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</si>
  <si>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</si>
  <si>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</si>
  <si>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</si>
  <si>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</si>
  <si>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</si>
  <si>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</si>
  <si>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</si>
  <si>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</si>
  <si>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</si>
  <si>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</si>
  <si>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</si>
  <si>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</si>
  <si>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</si>
  <si>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</si>
  <si>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</si>
  <si>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OU OFICIAL (MENSALISTA)                                                                                                                                                                                                                                                                                                                                                                                                                                                             </t>
  </si>
  <si>
    <t xml:space="preserve">CARPINTEIRO DE FORMAS PARA CONCRETO (HORISTA)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</si>
  <si>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</si>
  <si>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</si>
  <si>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EM ACO, COM CAPACIDADE DE *45 A 65* L / *100* KG,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</si>
  <si>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</si>
  <si>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</si>
  <si>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</si>
  <si>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</si>
  <si>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</si>
  <si>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</si>
  <si>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</si>
  <si>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</si>
  <si>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</si>
  <si>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</si>
  <si>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</si>
  <si>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</si>
  <si>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(HORISTA)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</si>
  <si>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</si>
  <si>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</si>
  <si>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</si>
  <si>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</si>
  <si>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</si>
  <si>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</si>
  <si>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</si>
  <si>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</si>
  <si>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</si>
  <si>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</si>
  <si>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</si>
  <si>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</si>
  <si>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</si>
  <si>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</si>
  <si>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</si>
  <si>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</si>
  <si>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</si>
  <si>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</si>
  <si>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</si>
  <si>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</si>
  <si>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</si>
  <si>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</si>
  <si>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</si>
  <si>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</si>
  <si>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</si>
  <si>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</si>
  <si>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</si>
  <si>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1/2" (12,70 MM) 99,59 KG/M2                                                                                                                                                                                                                                                                                                                                                                                                                                            </t>
  </si>
  <si>
    <t xml:space="preserve">CHAPA DE ACO GROSSA, ASTM A36, E = 1/4" (6,35 MM) 49,79 KG/M2                                                                                                                                                                                                                                                                                                                                                                                                                                             </t>
  </si>
  <si>
    <t xml:space="preserve">CHAPA DE ACO GROSSA, ASTM A36, E = 1" (25,40 MM) 199,18 KG/M2                                                                                                                                                                                                                                                                                                                                                                                                                                             </t>
  </si>
  <si>
    <t xml:space="preserve">CHAPA DE ACO GROSSA, ASTM A36, E = 3/4" (19,05 MM) 149,39 KG/M2                                                                                                                                                                                                                                                                                                                                                                                                                                           </t>
  </si>
  <si>
    <t xml:space="preserve">CHAPA DE ACO GROSSA, ASTM A36, E = 3/8" (9,53 MM) 74,69 KG/M2                                                                                                                                                                                                                                                                                                                                                                                                                                             </t>
  </si>
  <si>
    <t xml:space="preserve">CHAPA DE ACO GROSSA, ASTM A36, E = 5/8" (15,88 MM) 124,49 KG/M2                                                                                                                                                                                                                                                                                                                                                                                                                                           </t>
  </si>
  <si>
    <t xml:space="preserve">CHAPA DE ACO GROSSA, ASTM A36, E = 7/8" (22,23 MM) 174,28 KG/M2                                                                                                                                                                                                                                                                                                                                                                                                                                           </t>
  </si>
  <si>
    <t xml:space="preserve">CHAPA DE ACO GROSSA, SAE 1020, BITOLA 1/4", E = 6,35 MM (49,85 KG/M2)                                                                                                                                                                                                                                                                                                                                                                                                                                     </t>
  </si>
  <si>
    <t xml:space="preserve">CHAPA DE ACO XADREZ PARA PISOS, E = 1/4" (6,30 MM) 54,53 KG/M2                                                                                                                                                                                                                                                                                                                                                                                                                                            </t>
  </si>
  <si>
    <t xml:space="preserve">CHAPA DE LAMINADO MELAMINICO, LISO BRILHANTE, DE 1,25 X 3,08 METROS, ESPESSURA = 0,8 MILIMETROS                                                                                                                                                                                                                                                                                                                                                                                                           </t>
  </si>
  <si>
    <t xml:space="preserve">CHAPA DE LAMINADO MELAMINICO, LISO FOSCO, DE 1,25 X 3,08 METROS, ESPESSURA = 0,8 MILIMETROS                                                                                                                                                                                                                                                                                                                                                                                                               </t>
  </si>
  <si>
    <t xml:space="preserve">CHAPA DE LAMINADO MELAMINICO, TEXTURIZADO, DE 1,25 X 3,08 METROS, ESPESSURA = 0,8 MILIMETROS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</si>
  <si>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</si>
  <si>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</si>
  <si>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</si>
  <si>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</si>
  <si>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</si>
  <si>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</si>
  <si>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</si>
  <si>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</si>
  <si>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</si>
  <si>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</si>
  <si>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</si>
  <si>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</si>
  <si>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</si>
  <si>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</si>
  <si>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</si>
  <si>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</si>
  <si>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</si>
  <si>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</si>
  <si>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</si>
  <si>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</si>
  <si>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</si>
  <si>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</si>
  <si>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</si>
  <si>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</si>
  <si>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</si>
  <si>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</si>
  <si>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</si>
  <si>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</si>
  <si>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</si>
  <si>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</si>
  <si>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</si>
  <si>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</si>
  <si>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</si>
  <si>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</si>
  <si>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CHAPA/PAINEL DE MADEIRA COMPENSADA RESINADA (MADEIRITE RESINADO ROSA) PARA FORMA DE CONCRETO, DE 2200 X 1100 MM, E = 8 A 12 MM                                                                                                                                                                                                                                                                                                                                                                            </t>
  </si>
  <si>
    <t xml:space="preserve">CHAVE DUPLA PARA CONEXOES TIPO STORZ, ENGATE RAPIDO 1 1/2" X 2 1/2", EM LATAO, PARA INSTALACAO PREDIAL COMBATE A INCENDIO                                                                                                                                                                                                                                                                                                                                                                                 </t>
  </si>
  <si>
    <t xml:space="preserve">CHUMBADOR DE ACO GALVANIZADO, 1" X 600 MM, PARA POSTES DE ACO COM BASE, INCLUSO PORCA E ARRUELA                                                                                                                                                                                                                                                                                                                                                                                                           </t>
  </si>
  <si>
    <t xml:space="preserve">CHUMBADOR DE ACO TIPO PARABOLT, * 5/8" X 200* MM, COM PORCA E ARRUELA                                                                                                                                                                                                                                                                                                                                                                                                                                     </t>
  </si>
  <si>
    <t xml:space="preserve">CHUMBADOR DE ACO ZINCADO, DIAMETRO 1/2", COMPRIMENTO 75 MM                                                                                                                                                                                                                                                                                                                                                                                                                                                </t>
  </si>
  <si>
    <t xml:space="preserve">CHUMBADOR DE ACO ZINCADO, DIAMETRO 1/4" COM PARAFUSO 1/4" X 40 MM                                                                                                                                                                                                                                                                                                                                                                                                                                         </t>
  </si>
  <si>
    <t xml:space="preserve">CHUMBADOR DE ACO ZINCADO, DIAMETRO 5/8", COMPRIMENTO 6", COM PORCA                                                                                                                                                                                                                                                                                                                                                                                                                                        </t>
  </si>
  <si>
    <t xml:space="preserve">CHUVEIRO COMUM EM PLASTICO BRANCO, COM CANO, 3 TEMPERATURAS, 5500 W (110/220 V)                                                                                                                                                                                                                                                                                                                                                                                                                           </t>
  </si>
  <si>
    <t xml:space="preserve">CHUVEIRO COMUM EM PLASTICO CROMADO, COM CANO, 4 TEMPERATURAS (110/220 V)                                                                                                                                                                                                                                                                                                                                                                                                                                  </t>
  </si>
  <si>
    <t xml:space="preserve">CIMENTO BRANCO NAO ESTRUTURAL (CPB - NAO ESTRUTURAL)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</si>
  <si>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</si>
  <si>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</si>
  <si>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</si>
  <si>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 - 32 OU CPB - 40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</si>
  <si>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</si>
  <si>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</si>
  <si>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</si>
  <si>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SUSPENSORIO, CINTURA E PERNAS                                                                                                                                                                                                                                                                                                                                                                                                           </t>
  </si>
  <si>
    <t xml:space="preserve">COBRE ELETROLITICO EM BARRA OU CHAPA                                                                                                                                                                                                                                                                                                                                                                                                                                                                      </t>
  </si>
  <si>
    <t xml:space="preserve">COLA A BASE DE RESINA SINTETICA PARA CHAPA DE LAMINADO MELAMINICO E OUTROS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</si>
  <si>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</si>
  <si>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</si>
  <si>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</si>
  <si>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</si>
  <si>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</si>
  <si>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</si>
  <si>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</si>
  <si>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</si>
  <si>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</si>
  <si>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</si>
  <si>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</si>
  <si>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</si>
  <si>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A GASOLINA 4 TEMPOS, PESO 55 A 65 KG, FORCA DE IMPACTO 1.000 A 1.500 KGF, FREQ. 600 A 700 GOLPES P/ MINUTO, VELOCIDADE TRABALHO DE 10 A 15 M/MIN, POT. DE 2,00 A 3,00 HP                                                                                                                                                                                                                                                                                       </t>
  </si>
  <si>
    <t xml:space="preserve">COMPACTADOR DE SOLO TIPO PLACA VIBRATORIA REVERSIVEL, A GASOLINA 4 TEMPOS, PESO 125 A 150 KG, FORCA CENTRIF. 2500 A 2800 KGF, LARG. TRABALHO 400 A 450 MM, FREQ. VIBRACAO 4300 A 4500 RPM, VELOC. TRABALHO 15 A 20 M/MIN, POT. 5,5 A 6,0 HP                                                                                                                                                                                                                                                               </t>
  </si>
  <si>
    <t xml:space="preserve">COMPACTADOR DE SOLO TIPO PLACA VIBRATORIA REVERSIVEL, A GASOLINA 4 TEMPOS, PESO 150 A 175 KG, FORCA CENTRIF. 2800 A 3100 KGF, LARG. TRABALHO DE 450 A 520 MM, FREQ. VIBRACAO 4000 A 4300 RPM, VELOC. TRABALHO DE 15 A 20 M/MIN, POT. DE 6,0 A 7,0 HP                                                                                                                                                                                                                                                      </t>
  </si>
  <si>
    <t xml:space="preserve">COMPACTADOR DE SOLO, TIPO PLACA VIBRATORIA NAO REVERSIVEL, A GASOLINA 4 TEMPOS, PESO 80 A 120 KG, FORCA CENTRIF. DE 1300 A 2000 KGF, LARG. TRABALHO DE 400 A 500 MM, FREQ. VIBRACAO DE 4800 A 6000 RPM, VELOCIDADE TRABALHO DE 20 A 30 M/MIN, POT. DE 5,0 A 6,0 HP                                                                                                                                                                                                                                        </t>
  </si>
  <si>
    <t xml:space="preserve">COMPACTADOR DE SOLO, TIPO PLACA VIBRATORIA REVERSIVEL, A DIESEL, PESO 700 A 820 KG, FORCA CENTRIF. DE 6.200 A 10.000 KGF, LARG. TRABALHO DE 650 A 720 MM, FREQ. VIBRACAO DE 3.000 A 3.500 RPM, VELOCIDADE TRABALHO DE 25 A 30 M/MIN, POT. DE 13,0 A 15,0 HP                                                                                                                                                                                                                                               </t>
  </si>
  <si>
    <t xml:space="preserve">COMPACTADOR DE SOLO, TIPO PLACA VIBRATORIA REVERSIVEL, A GASOLINA 4 TEMPOS, PESO 160 A 265 KG, FORCA CENTRIF. DE 2750 A 4000 KGF, LARG. TRABALHO DE 430 A 550 MM, FREQ. VIBRACAO DE 4000 A 5500 RPM, VELOCIDADE TRABALHO DE 20 A 25 M/MIN, POT. DE 7,5 A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</si>
  <si>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</si>
  <si>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</si>
  <si>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</si>
  <si>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</si>
  <si>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</si>
  <si>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</si>
  <si>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</si>
  <si>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</si>
  <si>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</si>
  <si>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</si>
  <si>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</si>
  <si>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</si>
  <si>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</si>
  <si>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</si>
  <si>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</si>
  <si>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</si>
  <si>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REBOCAVEL, VAZAO 89 PCM, PRESSAO EFETIVA DE TRABALHO *102* PSI, MOTOR DIESEL, POTENCIA *20*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</si>
  <si>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</si>
  <si>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</si>
  <si>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</si>
  <si>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</si>
  <si>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</si>
  <si>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</si>
  <si>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BETUMINOSO USINADO A QUENTE (CBUQ) PARA PAVIMENTACAO ASFALTICA, PADRAO DNIT, FAIXA C, COM CAP 30/45 - AQUISICAO POSTO USINA                                                                                                                                                                                                                                                                                                                                                                      </t>
  </si>
  <si>
    <t xml:space="preserve">T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</si>
  <si>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</si>
  <si>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</si>
  <si>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</si>
  <si>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</si>
  <si>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</si>
  <si>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</si>
  <si>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</si>
  <si>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</si>
  <si>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C25, COM BRITA 0 E 1, SLUMP = 100 +/- 20 MM, EXCLUI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</si>
  <si>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</si>
  <si>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</si>
  <si>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BRITA 0 E 1, SLUMP = 100 +/- 20 MM, COM BOMBEAMENTO (DISPONIBILIZACAO DE BOMBA), SEM O LANCAMENTO (NBR 8953)                                                                                                                                                                                                                                                                                                                                       </t>
  </si>
  <si>
    <t xml:space="preserve">CONCRETO USINADO BOMBEAVEL, CLASSE DE RESISTENCIA C30, COM BRITA 0 E 1, SLUMP = 100 +/- 20 MM, EXCLUI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</si>
  <si>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</si>
  <si>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</si>
  <si>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</si>
  <si>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</si>
  <si>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</si>
  <si>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</si>
  <si>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</si>
  <si>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</si>
  <si>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</si>
  <si>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</si>
  <si>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</si>
  <si>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</si>
  <si>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</si>
  <si>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</si>
  <si>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</si>
  <si>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</si>
  <si>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</si>
  <si>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</si>
  <si>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</si>
  <si>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1/2", COM TAMPA CEGA                                                                                                                                                                                                                                                                                                                                                                                                                          </t>
  </si>
  <si>
    <t xml:space="preserve">CONDULETE DE ALUMINIO TIPO E, PARA ELETRODUTO ROSCAVEL DE 1 1/4",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</si>
  <si>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</si>
  <si>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</si>
  <si>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</si>
  <si>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</si>
  <si>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</si>
  <si>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</si>
  <si>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</si>
  <si>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</si>
  <si>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</si>
  <si>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</si>
  <si>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</si>
  <si>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</si>
  <si>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</si>
  <si>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</si>
  <si>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</si>
  <si>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</si>
  <si>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</si>
  <si>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</si>
  <si>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</si>
  <si>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</si>
  <si>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</si>
  <si>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</si>
  <si>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</si>
  <si>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</si>
  <si>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</si>
  <si>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</si>
  <si>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</si>
  <si>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</si>
  <si>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</si>
  <si>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</si>
  <si>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</si>
  <si>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</si>
  <si>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</si>
  <si>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</si>
  <si>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</si>
  <si>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</si>
  <si>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</si>
  <si>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</si>
  <si>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</si>
  <si>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</si>
  <si>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</si>
  <si>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</si>
  <si>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</si>
  <si>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</si>
  <si>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</si>
  <si>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</si>
  <si>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</si>
  <si>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</si>
  <si>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</si>
  <si>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</si>
  <si>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</si>
  <si>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</si>
  <si>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</si>
  <si>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PLUVIAL PREDIAL                                                                                                                                                                                                                                                                                                                                                                                                                </t>
  </si>
  <si>
    <t xml:space="preserve">CONE DE SINALIZACAO EM PVC FLEXIVEL, H = 70 / 76 CM (NBR 15071)                                                                                                                                                                                                                                                                                                                                                                                                                                           </t>
  </si>
  <si>
    <t xml:space="preserve">CONE DE SINALIZACAO EM PVC RIGIDO COM FAIXA REFLETIVA, H = 70 / 76 CM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</si>
  <si>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</si>
  <si>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</si>
  <si>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</si>
  <si>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</si>
  <si>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</si>
  <si>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</si>
  <si>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</si>
  <si>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</si>
  <si>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SEM ANEL DE SOLDA, BOLSA X ROSCA F, 15 MM X 1/2"                                                                                                                                                                                                                                                                                                                                                                                                                                    </t>
  </si>
  <si>
    <t xml:space="preserve">CONECTOR BRONZE/LATAO SEM ANEL DE SOLDA, BOLSA X ROSCA F, 22 MM X 1/2"                                                                                                                                                                                                                                                                                                                                                                                                                                    </t>
  </si>
  <si>
    <t xml:space="preserve">CONECTOR BRONZE/LATAO SEM ANEL DE SOLDA, BOLSA X ROSCA F, 22 MM X 3/4"                                                                                                                                                                                                                                                                                                                                                                                                                                    </t>
  </si>
  <si>
    <t xml:space="preserve">CONECTOR BRONZE/LATAO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</si>
  <si>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</si>
  <si>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</si>
  <si>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</si>
  <si>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</si>
  <si>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</si>
  <si>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</si>
  <si>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</si>
  <si>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</si>
  <si>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</si>
  <si>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</si>
  <si>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</si>
  <si>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</si>
  <si>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</si>
  <si>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</si>
  <si>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</si>
  <si>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</si>
  <si>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</si>
  <si>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</si>
  <si>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</si>
  <si>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</si>
  <si>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</si>
  <si>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</si>
  <si>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</si>
  <si>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</si>
  <si>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</si>
  <si>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</si>
  <si>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</si>
  <si>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</si>
  <si>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</si>
  <si>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</si>
  <si>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</si>
  <si>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</si>
  <si>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</si>
  <si>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</si>
  <si>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</si>
  <si>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</si>
  <si>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</si>
  <si>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</si>
  <si>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</si>
  <si>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</si>
  <si>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</si>
  <si>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</si>
  <si>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</si>
  <si>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</si>
  <si>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</si>
  <si>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</si>
  <si>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</si>
  <si>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</si>
  <si>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</si>
  <si>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</si>
  <si>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</si>
  <si>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</si>
  <si>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 PARA AGUA QUENTE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</si>
  <si>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</si>
  <si>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</si>
  <si>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</si>
  <si>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</si>
  <si>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</si>
  <si>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</si>
  <si>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CONECTOR, CPVC, SOLDAVEL, 54 MM X 2", PARA AGUA QUENTE                                                                                                                                                                                                                                                                                                                                                                                                                                                    </t>
  </si>
  <si>
    <t xml:space="preserve">CONECTOR, CPVC, SOLDAVEL, 73 MM X 2 1/2", PARA AGUA QUENTE                                                                                                                                                                                                                                                                                                                                                                                                                                                </t>
  </si>
  <si>
    <t xml:space="preserve">CONECTOR, CPVC, SOLDAVEL, 89 MM X 3", PARA AGUA QUENTE                                                                                                                                                                                                                                                                                                                                                                                                                                                    </t>
  </si>
  <si>
    <t xml:space="preserve">CONJ. DE FERRAGENS PARA PORTA DE VIDRO TEMPERADO, EM ZAMAC CROMADO, CONTEMPLANDO DOBRADICA INF., DOBRADICA SUP., PIVO PARA DOBRADICA INF., PIVO PARA DOBRADICA SUP., FECHADURA CENTRAL EM ZAMC. CROMADO, CONTRA FECHADURA DE PRESSAO                                                                                                                                                                                                                                                                      </t>
  </si>
  <si>
    <t xml:space="preserve">CJ    </t>
  </si>
  <si>
    <t xml:space="preserve">CONJUNTO ARRUELAS DE VEDACAO 5/16" PARA TELHA FIBROCIMENTO (UMA ARRUELA METALICA E UMA ARRUELA PVC - CONICAS)                                                                                                                                                                                                                                                                                                                                                                                             </t>
  </si>
  <si>
    <t xml:space="preserve">CONJUNTO DE FERRAGENS PIVO, PARA PORTA PIVOTANTE DE ATE 100 KG, REGULAVEL COM ESFERA, CROMADO - SUPERIOR E INFERIOR - COMPLETO                                                                                                                                                                                                                                                                                                                                                                            </t>
  </si>
  <si>
    <t xml:space="preserve">CONJUNTO DE LIGACAO AJUSTAVEL, PARA VASO / BACIA SANITARIA, EM PLASTICO BRANCO, COM TUBO, CANOPLA E ESPUDE                                                                                                                                                                                                                                                                                                                                                                                                </t>
  </si>
  <si>
    <t xml:space="preserve">CONJUNTO DE LIGACAO PARA VASO / BACIA SANITARIA, EM PLASTICO BRANCO, COM TUBO, CANOPLA E ANEL DE EXPANSAO (TUBO 1.1/2" X 20 CM)                                                                                                                                                                                                                                                                                                                                                                           </t>
  </si>
  <si>
    <t xml:space="preserve">CONJUNTO MONTADO ESTOPIM COM ESPOLETA COMUM NUMERO 8, COM CABECA ACENDEDORA, 1,5 M                                                                                                                                                                                                                                                                                                                                                                                                                        </t>
  </si>
  <si>
    <t xml:space="preserve">CONJUNTO PARA FUTSAL COM PAR DE TRAVES OFICIAIS DE 3,00 X 2,00 M EM TUBO DE ACO GALVANIZADO 3" COM REQUADROS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</si>
  <si>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</si>
  <si>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</si>
  <si>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</si>
  <si>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</si>
  <si>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</si>
  <si>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</si>
  <si>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</si>
  <si>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</si>
  <si>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</si>
  <si>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</si>
  <si>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</si>
  <si>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</si>
  <si>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</si>
  <si>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</si>
  <si>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</si>
  <si>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</si>
  <si>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</si>
  <si>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</si>
  <si>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</si>
  <si>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</si>
  <si>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</si>
  <si>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</si>
  <si>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</si>
  <si>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</si>
  <si>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</si>
  <si>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</si>
  <si>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</si>
  <si>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</si>
  <si>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</si>
  <si>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</si>
  <si>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</si>
  <si>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</si>
  <si>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</si>
  <si>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COROA PARA PERFURATRIZ T38, D = 2 1/2", 6 X 4 BOTOES BALISTICOS, FACE PLANA                                                                                                                                                                                                                                                                                                                                                                                                                               </t>
  </si>
  <si>
    <t xml:space="preserve">CORRENTE DE ELO CURTO COMUM, SOLDADA, GALVANIZADA, ESPESSURA DO ELO = 1/2" (12,5 MM)                                                                                                                                                                                                                                                                                                                                                                                                                      </t>
  </si>
  <si>
    <t xml:space="preserve">CORTADEIRA DE PISO DE CONCRETO E ASFALTO, PARA DISCO PADRAO DE DIAMETRO 350 MM (14") OU 450 MM (18"), MOTOR A GASOLINA, POTENCIA 13 HP, SEM DISCO                                                                                                                                                                                                                                                                                                                                                         </t>
  </si>
  <si>
    <t xml:space="preserve">CORTADEIRA HIDRAULICA DE VERGALHAO, PARA ACO DE DIAMETRO ATE 50 MM, MOTOR ELETRICO TRIFASICO, POTENCIA DE 5,5 HP A 7,5 HP                                                                                                                                                                                                                                                                                                                                                                                 </t>
  </si>
  <si>
    <t xml:space="preserve">COTOVELO BRONZE/LATAO SEM ANEL DE SOLDA, BOLSA X ROSCA F, 15MM X 1/2"                                                                                                                                                                                                                                                                                                                                                                                                                                     </t>
  </si>
  <si>
    <t xml:space="preserve">COTOVELO BRONZE/LATAO SEM ANEL DE SOLDA, BOLSA X ROSCA F, 22MM X 1/2"                                                                                                                                                                                                                                                                                                                                                                                                                                     </t>
  </si>
  <si>
    <t xml:space="preserve">COTOVELO BRONZE/LATAO SEM ANEL DE SOLDA, BOLSA X ROSCA F, 22MM X 3/4"                                                                                                                                                                                                                                                                                                                                                                                                                                     </t>
  </si>
  <si>
    <t xml:space="preserve">COTOVELO DE COBRE 90 GRAUS SEM ANEL DE SOLDA, BOLSA X BOLSA, 104 MM                                                                                                                                                                                                                                                                                                                                                                                                                                       </t>
  </si>
  <si>
    <t xml:space="preserve">COTOVELO DE COBRE 90 GRAUS SEM ANEL DE SOLDA, BOLSA X BOLSA, 15 MM                                                                                                                                                                                                                                                                                                                                                                                                                                        </t>
  </si>
  <si>
    <t xml:space="preserve">COTOVELO DE COBRE 90 GRAUS SEM ANEL DE SOLDA, BOLSA X BOLSA, 22 MM                                                                                                                                                                                                                                                                                                                                                                                                                                        </t>
  </si>
  <si>
    <t xml:space="preserve">COTOVELO DE COBRE 90 GRAUS SEM ANEL DE SOLDA, BOLSA X BOLSA, 28 MM                                                                                                                                                                                                                                                                                                                                                                                                                                        </t>
  </si>
  <si>
    <t xml:space="preserve">COTOVELO DE COBRE 90 GRAUS SEM ANEL DE SOLDA, BOLSA X BOLSA, 35 MM                                                                                                                                                                                                                                                                                                                                                                                                                                        </t>
  </si>
  <si>
    <t xml:space="preserve">COTOVELO DE COBRE 90 GRAUS SEM ANEL DE SOLDA, BOLSA X BOLSA, 42 MM                                                                                                                                                                                                                                                                                                                                                                                                                                        </t>
  </si>
  <si>
    <t xml:space="preserve">COTOVELO DE COBRE 90 GRAUS SEM ANEL DE SOLDA, BOLSA X BOLSA, 54 MM                                                                                                                                                                                                                                                                                                                                                                                                                                        </t>
  </si>
  <si>
    <t xml:space="preserve">COTOVELO DE COBRE 90 GRAUS SEM ANEL DE SOLDA, BOLSA X BOLSA, 66 MM                                                                                                                                                                                                                                                                                                                                                                                                                                        </t>
  </si>
  <si>
    <t xml:space="preserve">COTOVELO DE COBRE 90 GRAUS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</si>
  <si>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</si>
  <si>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</si>
  <si>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</si>
  <si>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</si>
  <si>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</si>
  <si>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</si>
  <si>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</si>
  <si>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</si>
  <si>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</si>
  <si>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</si>
  <si>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</si>
  <si>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</si>
  <si>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</si>
  <si>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</si>
  <si>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</si>
  <si>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</si>
  <si>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</si>
  <si>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</si>
  <si>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</si>
  <si>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</si>
  <si>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</si>
  <si>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</si>
  <si>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</si>
  <si>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</si>
  <si>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</si>
  <si>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</si>
  <si>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</si>
  <si>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</si>
  <si>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</si>
  <si>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</si>
  <si>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</si>
  <si>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</si>
  <si>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</si>
  <si>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</si>
  <si>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</si>
  <si>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</si>
  <si>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</si>
  <si>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</si>
  <si>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</si>
  <si>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</si>
  <si>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</si>
  <si>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</si>
  <si>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</si>
  <si>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</si>
  <si>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</si>
  <si>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</si>
  <si>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</si>
  <si>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</si>
  <si>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</si>
  <si>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</si>
  <si>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</si>
  <si>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</si>
  <si>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</si>
  <si>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</si>
  <si>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</si>
  <si>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</si>
  <si>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</si>
  <si>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</si>
  <si>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</si>
  <si>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</si>
  <si>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</si>
  <si>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</si>
  <si>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</si>
  <si>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</si>
  <si>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</si>
  <si>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</si>
  <si>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</si>
  <si>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</si>
  <si>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</si>
  <si>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</si>
  <si>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</si>
  <si>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</si>
  <si>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</si>
  <si>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</si>
  <si>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</si>
  <si>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</si>
  <si>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</si>
  <si>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</si>
  <si>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</si>
  <si>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</si>
  <si>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</si>
  <si>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</si>
  <si>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</si>
  <si>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</si>
  <si>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</si>
  <si>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</si>
  <si>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</si>
  <si>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</si>
  <si>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</si>
  <si>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</si>
  <si>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</si>
  <si>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</si>
  <si>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</si>
  <si>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</si>
  <si>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BRONZE/LATAO SEM ANEL DE SOLDA, BOLSA X BOLSA, 15 MM                                                                                                                                                                                                                                                                                                                                                                                                                                </t>
  </si>
  <si>
    <t xml:space="preserve">CURVA DE TRANSPOSICAO BRONZE/LATAO SEM ANEL DE SOLDA, BOLSA X BOLSA, 22 MM                                                                                                                                                                                                                                                                                                                                                                                                                                </t>
  </si>
  <si>
    <t xml:space="preserve">CURVA DE TRANSPOSICAO BRONZE/LATAO SEM ANEL DE SOLDA, BOLSA X BOLSA, 28 MM                                                                                                                                                                                                                                                                                                                                                                                                                                </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</si>
  <si>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</si>
  <si>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</si>
  <si>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</si>
  <si>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</si>
  <si>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</si>
  <si>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</si>
  <si>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</si>
  <si>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</si>
  <si>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</si>
  <si>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</si>
  <si>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</si>
  <si>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</si>
  <si>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40 MM, PARA ESGOTO PREDIAL                                                                                                                                                                                                                                                                                                                                                                                                                                                   </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</si>
  <si>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</si>
  <si>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</si>
  <si>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</si>
  <si>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</si>
  <si>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</si>
  <si>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</si>
  <si>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PBA, JE, PB, 45 GRAUS, DN 100 / DE 110 MM, PARA REDE DE AGUA                                                                                                                                                                                                                                                                                                                                                                                                                                    </t>
  </si>
  <si>
    <t xml:space="preserve">CURVA PVC PBA, JE, PB, 45 GRAUS, DN 50 / DE 60 MM, PARA REDE DE AGUA                                                                                                                                                                                                                                                                                                                                                                                                                                      </t>
  </si>
  <si>
    <t xml:space="preserve">CURVA PVC PBA, JE, PB, 45 GRAUS, DN 75 / DE 85 MM, PARA REDE DE AGUA                                                                                                                                                                                                                                                                                                                                                                                                                                      </t>
  </si>
  <si>
    <t xml:space="preserve">CURVA PVC PBA, JE, PB, 90 GRAUS, DN 100 / DE 110 MM, PARA REDE DE AGUA                                                                                                                                                                                                                                                                                                                                                                                                                                    </t>
  </si>
  <si>
    <t xml:space="preserve">CURVA PVC PBA, JE, PB, 90 GRAUS, DN 50 / DE 60 MM, PARA REDE DE AGUA                                                                                                                                                                                                                                                                                                                                                                                                                                      </t>
  </si>
  <si>
    <t xml:space="preserve">CURVA PVC PBA, JE, PB, 90 GRAUS, DN 75 / DE 85 MM, PARA REDE DE AGUA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</si>
  <si>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</si>
  <si>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</si>
  <si>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</si>
  <si>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</si>
  <si>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</si>
  <si>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</si>
  <si>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</si>
  <si>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</si>
  <si>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</si>
  <si>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</si>
  <si>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PARA ELETRODUTO, EM ACO GALVANIZADO ELETROLITICO, COM ROSCA, DIAMETRO DE 100 MM (4")                                                                                                                                                                                                                                                                                                                                                                                                      </t>
  </si>
  <si>
    <t xml:space="preserve">CURVA 135 GRAUS PARA ELETRODUTO, EM ACO GALVANIZADO ELETROLITICO, COM ROSCA, DIAMETRO DE 15 MM (1/2"), ESPESSURA DE 1,50 MM                                                                                                                                                                                                                                                                                                                                                                               </t>
  </si>
  <si>
    <t xml:space="preserve">CURVA 135 GRAUS PARA ELETRODUTO, EM ACO GALVANIZADO ELETROLITICO, COM ROSCA, DIAMETRO DE 20 MM (3/4"), ESPESSURA DE 1,50 MM                                                                                                                                                                                                                                                                                                                                                                               </t>
  </si>
  <si>
    <t xml:space="preserve">CURVA 135 GRAUS PARA ELETRODUTO, EM ACO GALVANIZADO ELETROLITICO, COM ROSCA, DIAMETRO DE 25 MM (1"), ESPESSURA DE 1,50 MM                                                                                                                                                                                                                                                                                                                                                                                 </t>
  </si>
  <si>
    <t xml:space="preserve">CURVA 135 GRAUS PARA ELETRODUTO, EM ACO GALVANIZADO ELETROLITICO, COM ROSCA, DIAMETRO DE 32 MM (1 1/4"), ESPESSURA DE 1,50 MM                                                                                                                                                                                                                                                                                                                                                                             </t>
  </si>
  <si>
    <t xml:space="preserve">CURVA 135 GRAUS PARA ELETRODUTO, EM ACO GALVANIZADO ELETROLITICO, COM ROSCA, DIAMETRO DE 40 MM (1 1/2"), ESPESSURA DE 1,50 MM                                                                                                                                                                                                                                                                                                                                                                             </t>
  </si>
  <si>
    <t xml:space="preserve">CURVA 135 GRAUS PARA ELETRODUTO, EM ACO GALVANIZADO ELETROLITICO, COM ROSCA, DIAMETRO DE 50 MM (2")                                                                                                                                                                                                                                                                                                                                                                                                       </t>
  </si>
  <si>
    <t xml:space="preserve">CURVA 135 GRAUS PARA ELETRODUTO, EM ACO GALVANIZADO ELETROLITICO, COM ROSCA, DIAMETRO DE 65 MM (2 1/2")                                                                                                                                                                                                                                                                                                                                                                                                   </t>
  </si>
  <si>
    <t xml:space="preserve">CURVA 135 GRAUS PARA ELETRODUTO, EM ACO GALVANIZADO ELETROLITICO, COM ROSCA, DIAMETRO DE 80 MM (3")                                                                                                                                                                                                                                                                                                                                                                                                       </t>
  </si>
  <si>
    <t xml:space="preserve">CURVA 135 GRAUS, DE PVC RIGIDO ROSCAVEL, DE 1", PARA ELETRODUTO                                                                                                                                                                                                                                                                                                                                                                                                                                           </t>
  </si>
  <si>
    <t xml:space="preserve">CURVA 135 GRAUS, DE PVC RIGIDO ROSCAVEL, DE 3/4", PARA ELETRODUTO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</si>
  <si>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</si>
  <si>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</si>
  <si>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</si>
  <si>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</si>
  <si>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</si>
  <si>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</si>
  <si>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SEM ANEL DE SOLDA, BOLSA X BOLSA, 15 MM                                                                                                                                                                                                                                                                                                                                                                                                                                           </t>
  </si>
  <si>
    <t xml:space="preserve">CURVA 45 GRAUS DE COBRE SEM ANEL DE SOLDA, BOLSA X BOLSA, 22 MM                                                                                                                                                                                                                                                                                                                                                                                                                                           </t>
  </si>
  <si>
    <t xml:space="preserve">CURVA 45 GRAUS DE COBRE SEM ANEL DE SOLDA, BOLSA X BOLSA, 28 MM                                                                                                                                                                                                                                                                                                                                                                                                                                           </t>
  </si>
  <si>
    <t xml:space="preserve">CURVA 45 GRAUS DE COBRE SEM ANEL DE SOLDA, BOLSA X BOLSA, 35 MM                                                                                                                                                                                                                                                                                                                                                                                                                                           </t>
  </si>
  <si>
    <t xml:space="preserve">CURVA 45 GRAUS DE COBRE SEM ANEL DE SOLDA, BOLSA X BOLSA, 42 MM                                                                                                                                                                                                                                                                                                                                                                                                                                           </t>
  </si>
  <si>
    <t xml:space="preserve">CURVA 45 GRAUS DE COBRE SEM ANEL DE SOLDA, BOLSA X BOLSA, 54 MM                                                                                                                                                                                                                                                                                                                                                                                                                                           </t>
  </si>
  <si>
    <t xml:space="preserve">CURVA 45 GRAUS DE COBRE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</si>
  <si>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</si>
  <si>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</si>
  <si>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</si>
  <si>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</si>
  <si>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</si>
  <si>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</si>
  <si>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</si>
  <si>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</si>
  <si>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</si>
  <si>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</si>
  <si>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</si>
  <si>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</si>
  <si>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</si>
  <si>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</si>
  <si>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</si>
  <si>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</si>
  <si>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</si>
  <si>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</si>
  <si>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</si>
  <si>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</si>
  <si>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</si>
  <si>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</si>
  <si>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</si>
  <si>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</si>
  <si>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</si>
  <si>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PARA ELETRODUTO, EM ACO GALVANIZADO ELETROLITICO, COM ROSCA, DIAMETRO DE 20 MM (3/4"), ESPESSURA DE 1,50 MM                                                                                                                                                                                                                                                                                                                                                                                </t>
  </si>
  <si>
    <t xml:space="preserve">CURVA 45 GRAUS PARA ELETRODUTO, EM ACO GALVANIZADO ELETROLITICO, COM ROSCA, DIAMETRO DE 25 MM (1"), ESPESSURA DE 1,50 MM                                                                                                                                                                                                                                                                                                                                                                                  </t>
  </si>
  <si>
    <t xml:space="preserve">CURVA 45 GRAUS PARA ELETRODUTO, EM ACO GALVANIZADO ELETROLITICO, COM ROSCA, DIAMETRO DE 40 MM (1 1/2"), ESPESSURA DE 1,50 MM                                                                                                                                                                                                                                                                                                                                                                              </t>
  </si>
  <si>
    <t xml:space="preserve">CURVA 45 GRAUS RANHURADA EM FERRO FUNDIDO, DN 50 MM (2")                                                                                                                                                                                                                                                                                                                                                                                                                                                  </t>
  </si>
  <si>
    <t xml:space="preserve">CURVA 45 GRAUS RANHURADA EM FERRO FUNDIDO, DN 65 MM (2 1/2")                                                                                                                                                                                                                                                                                                                                                                                                                                              </t>
  </si>
  <si>
    <t xml:space="preserve">CURVA 45 GRAUS RANHURADA EM FERRO FUNDIDO, DN 80 MM (3")                                                                                                                                                                                                                                                                                                                                                                                                                                                  </t>
  </si>
  <si>
    <t xml:space="preserve">CURVA 90 GRAUS DE BARRA CHATA EM ALUMINIO 3/4" X 1/4"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</si>
  <si>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</si>
  <si>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</si>
  <si>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</si>
  <si>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</si>
  <si>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</si>
  <si>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</si>
  <si>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</si>
  <si>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</si>
  <si>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</si>
  <si>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</si>
  <si>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</si>
  <si>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</si>
  <si>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</si>
  <si>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</si>
  <si>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</si>
  <si>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</si>
  <si>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</si>
  <si>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</si>
  <si>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</si>
  <si>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</si>
  <si>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</si>
  <si>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</si>
  <si>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</si>
  <si>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</si>
  <si>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</si>
  <si>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</si>
  <si>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</si>
  <si>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</si>
  <si>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</si>
  <si>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</si>
  <si>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</si>
  <si>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</si>
  <si>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</si>
  <si>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</si>
  <si>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</si>
  <si>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</si>
  <si>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PARA ELETRODUTO, EM ACO GALVANIZADO ELETROLITICO, COM ROSCA, DIAMETRO DE 100 MM (4")                                                                                                                                                                                                                                                                                                                                                                                                       </t>
  </si>
  <si>
    <t xml:space="preserve">CURVA 90 GRAUS PARA ELETRODUTO, EM ACO GALVANIZADO ELETROLITICO, COM ROSCA, DIAMETRO DE 15 MM (1/2"), ESPESSURA DE 1,50 MM                                                                                                                                                                                                                                                                                                                                                                                </t>
  </si>
  <si>
    <t xml:space="preserve">CURVA 90 GRAUS PARA ELETRODUTO, EM ACO GALVANIZADO ELETROLITICO, COM ROSCA, DIAMETRO DE 20 MM (3/4"), ESPESSURA DE 1,50 MM                                                                                                                                                                                                                                                                                                                                                                                </t>
  </si>
  <si>
    <t xml:space="preserve">CURVA 90 GRAUS PARA ELETRODUTO, EM ACO GALVANIZADO ELETROLITICO, COM ROSCA, DIAMETRO DE 25 MM (1"), ESPESSURA DE 1,50 MM                                                                                                                                                                                                                                                                                                                                                                                  </t>
  </si>
  <si>
    <t xml:space="preserve">CURVA 90 GRAUS PARA ELETRODUTO, EM ACO GALVANIZADO ELETROLITICO, COM ROSCA, DIAMETRO DE 32 MM (1 1/4"), ESPESSURA DE 1,50 MM                                                                                                                                                                                                                                                                                                                                                                              </t>
  </si>
  <si>
    <t xml:space="preserve">CURVA 90 GRAUS PARA ELETRODUTO, EM ACO GALVANIZADO ELETROLITICO, COM ROSCA, DIAMETRO DE 40 MM (1 1/2"), ESPESSURA DE 1,50 MM                                                                                                                                                                                                                                                                                                                                                                              </t>
  </si>
  <si>
    <t xml:space="preserve">CURVA 90 GRAUS PARA ELETRODUTO, EM ACO GALVANIZADO ELETROLITICO, COM ROSCA, DIAMETRO DE 50 MM (2")                                                                                                                                                                                                                                                                                                                                                                                                        </t>
  </si>
  <si>
    <t xml:space="preserve">CURVA 90 GRAUS PARA ELETRODUTO, EM ACO GALVANIZADO ELETROLITICO, COM ROSCA, DIAMETRO DE 65 MM (2 1/2")                                                                                                                                                                                                                                                                                                                                                                                                    </t>
  </si>
  <si>
    <t xml:space="preserve">CURVA 90 GRAUS PARA ELETRODUTO, EM ACO GALVANIZADO ELETROLITICO, COM ROSCA, DIAMETRO DE 80 MM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</si>
  <si>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</si>
  <si>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</si>
  <si>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</si>
  <si>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</si>
  <si>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</si>
  <si>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</si>
  <si>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</si>
  <si>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</si>
  <si>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</si>
  <si>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</si>
  <si>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</si>
  <si>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</si>
  <si>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</si>
  <si>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</si>
  <si>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</si>
  <si>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</si>
  <si>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</si>
  <si>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</si>
  <si>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</si>
  <si>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PROJETISTA (HORISTA)                                                                                                                                                                                                                                                                                                                                                                                                                                                                           </t>
  </si>
  <si>
    <t xml:space="preserve">DESENHISTA PROJETISTA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</si>
  <si>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</si>
  <si>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</si>
  <si>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</si>
  <si>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</si>
  <si>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</si>
  <si>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</si>
  <si>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</si>
  <si>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COM ARRUELA CENTRAL                                                                                                                                                                                                                                                                                                                                                                                                                                            </t>
  </si>
  <si>
    <t xml:space="preserve">DISCO DE CORTE DIAMANTADO SEGMENTADO DIAMETRO DE 180 MM PARA ESMERILHADEIRA 7"                                                                                                                                                                                                                                                                                                                                                                                                                            </t>
  </si>
  <si>
    <t xml:space="preserve">DISCO DE CORTE DIAMANTADO SEGMENTADO PARA CONCRETO/ASFALTO, DIAMETRO DE *350* MM, FURO DE 25,40 MM                                                                                                                                                                                                                                                                                                                                                                                                        </t>
  </si>
  <si>
    <t xml:space="preserve">DISCO DE CORTE DIAMANTADO SEGMENTADO, DIAMETRO DE *110* MM, FURO DE 20 MM                                                                                                                                                                                                                                                                                                                                                                                                                                 </t>
  </si>
  <si>
    <t xml:space="preserve">DISCO DE CORTE PARA METAL COM DUAS TELAS 12 X 1/8 X 3/4" (300 X 3,2 X 19,05 MM)                                                                                                                                                                                                                                                                                                                                                                                                                           </t>
  </si>
  <si>
    <t xml:space="preserve">DISCO DE DESBASTE PARA METAL FERROSO EM GERAL, COM TRES TELAS, 9 X 1/4 X 7/8" (228,6 X 6,4 X 22,2 MM)                                                                                                                                                                                                                                                                                                                                                                                                     </t>
  </si>
  <si>
    <t xml:space="preserve">DISCO DE LIXA PARA METAL, DIAMETRO = 180 MM, GRAO  120                                                                                                                                                                                                                                                                                                                                                                                                                                                    </t>
  </si>
  <si>
    <t xml:space="preserve">DISJUNTOR TERMOMAGNETICO AJUSTAVEL, TRIPOLAR DE 100 ATE 250A, CAPACIDADE DE INTERRUPCAO DE 35KA                                                                                                                                                                                                                                                                                                                                                                                                           </t>
  </si>
  <si>
    <t xml:space="preserve">DISJUNTOR TERMOMAGNETICO AJUSTAVEL, TRIPOLAR DE 300 ATE 400A, CAPACIDADE DE INTERRUPCAO DE 35KA                                                                                                                                                                                                                                                                                                                                                                                                           </t>
  </si>
  <si>
    <t xml:space="preserve">DISJUNTOR TERMOMAGNETICO AJUSTAVEL, TRIPOLAR DE 450 ATE 600A, CAPACIDADE DE INTERRUPCAO DE 35KA                                                                                                                                                                                                                                                                                                                                                                                                           </t>
  </si>
  <si>
    <t xml:space="preserve">DISJUNTOR TERMOMAGNETICO PARA TRILHO DIN (IEC), BIPOLAR, 40 - 50 A                                                                                                                                                                                                                                                                                                                                                                                                                                        </t>
  </si>
  <si>
    <t xml:space="preserve">DISJUNTOR TERMOMAGNETICO PARA TRILHO DIN (IEC), BIPOLAR, 6 - 32 A                                                                                                                                                                                                                                                                                                                                                                                                                                         </t>
  </si>
  <si>
    <t xml:space="preserve">DISJUNTOR TERMOMAGNETICO PARA TRILHO DIN (IEC), BIPOLAR, 63 A                                                                                                                                                                                                                                                                                                                                                                                                                                             </t>
  </si>
  <si>
    <t xml:space="preserve">DISJUNTOR TERMOMAGNETICO PARA TRILHO DIN (IEC), MONOPOLAR, 40 - 50 A                                                                                                                                                                                                                                                                                                                                                                                                                                      </t>
  </si>
  <si>
    <t xml:space="preserve">DISJUNTOR TERMOMAGNETICO PARA TRILHO DIN (IEC), MONOPOLAR, 6 - 32 A                                                                                                                                                                                                                                                                                                                                                                                                                                       </t>
  </si>
  <si>
    <t xml:space="preserve">DISJUNTOR TERMOMAGNETICO PARA TRILHO DIN (IEC), MONOPOLAR, 63 A                                                                                                                                                                                                                                                                                                                                                                                                                                           </t>
  </si>
  <si>
    <t xml:space="preserve">DISJUNTOR TERMOMAGNETICO PARA TRILHO DIN (IEC), TRIPOLAR, 10 - 50 A                                                                                                                                                                                                                                                                                                                                                                                                                                       </t>
  </si>
  <si>
    <t xml:space="preserve">DISJUNTOR TERMOMAGNETICO PARA TRILHO DIN (IEC), TRIPOLAR, 63 A                                                                                                                                                                                                                                                                                                                                                                                                                                            </t>
  </si>
  <si>
    <t xml:space="preserve">DISJUNTOR TERMOMAGNETICO TRIPOLAR 125 A / 425 V / ICC - 25 KA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</si>
  <si>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</si>
  <si>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</si>
  <si>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</si>
  <si>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</si>
  <si>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</si>
  <si>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 X 400 A / 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</si>
  <si>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</si>
  <si>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</si>
  <si>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</si>
  <si>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</si>
  <si>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</si>
  <si>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</si>
  <si>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</si>
  <si>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</si>
  <si>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</si>
  <si>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</si>
  <si>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</si>
  <si>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</si>
  <si>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</si>
  <si>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</si>
  <si>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</si>
  <si>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</si>
  <si>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</si>
  <si>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</si>
  <si>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</si>
  <si>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</si>
  <si>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</si>
  <si>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</si>
  <si>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</si>
  <si>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</si>
  <si>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</si>
  <si>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</si>
  <si>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</si>
  <si>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</si>
  <si>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</si>
  <si>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</si>
  <si>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</si>
  <si>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</si>
  <si>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</si>
  <si>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</si>
  <si>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</si>
  <si>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</si>
  <si>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</si>
  <si>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</si>
  <si>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</si>
  <si>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</si>
  <si>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</si>
  <si>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</si>
  <si>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</si>
  <si>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</si>
  <si>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</si>
  <si>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</si>
  <si>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</si>
  <si>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</si>
  <si>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</si>
  <si>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</si>
  <si>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</si>
  <si>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</si>
  <si>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</si>
  <si>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</si>
  <si>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</si>
  <si>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</si>
  <si>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</si>
  <si>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</si>
  <si>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</si>
  <si>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</si>
  <si>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</si>
  <si>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</si>
  <si>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</si>
  <si>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</si>
  <si>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X 2 1/2 ", E= 1,9 A 2 MM, COM ANEL, CROMADO, TAMPA BOLA, COM PARAFUSOS                                                                                                                                                                                                                                                                                                                                                                                                             </t>
  </si>
  <si>
    <t xml:space="preserve">DOBRADICA TIPO VAI-E-VEM EM ACO/FERRO, TAMANHO 3", GALVANIZADO, COM PARAFUSOS                                                                                                                                                                                                                                                                                                                                                                                                                             </t>
  </si>
  <si>
    <t xml:space="preserve">DOMOS / CLARABOIA INDIVIDUAL, EM ACRILICO BRANCO/LEITOSO, *95 X 95* CM, INCLUI ACESSORIOS DE FIXACAO,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</si>
  <si>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</si>
  <si>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</si>
  <si>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</si>
  <si>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DUCHA / CHUVEIRO PLASTICO SIMPLES, 5", BRANCO, PARA ACOPLAR EM HASTE 1/2", AGUA FRIA                                                                                                                                                                                                                                                                                                                                                                                                                      </t>
  </si>
  <si>
    <t xml:space="preserve">DUCHA HIGIENICA PLASTICA COM REGISTRO METALICO 1/2"                                                                                                                                                                                                                                                                                                                                                                                                                                                       </t>
  </si>
  <si>
    <t xml:space="preserve">DUMPER COM CAPACIDADE DE CARGA DE 1700 KG, PARTIDA ELETRICA, MOTOR DIESEL COM POTENCIA DE 16 CV                                                                                                                                                                                                                                                                                                                                                                                                           </t>
  </si>
  <si>
    <t xml:space="preserve">ELEMENTO VAZADO CERAMICO DIAGONAL (TIPO FLOR/QUADRADO/XIS) DE *7 X 18 X 25* CM (L X A X C)                                                                                                                                                                                                                                                                                                                                                                                                                </t>
  </si>
  <si>
    <t xml:space="preserve">ELEMENTO VAZADO CERAMICO QUADRADO (TIPO RETO OU REDONDO) DE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</si>
  <si>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</si>
  <si>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</si>
  <si>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</si>
  <si>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</si>
  <si>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</si>
  <si>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</si>
  <si>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</si>
  <si>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</si>
  <si>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</si>
  <si>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</si>
  <si>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</si>
  <si>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</si>
  <si>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</si>
  <si>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</si>
  <si>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</si>
  <si>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</si>
  <si>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</si>
  <si>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</si>
  <si>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</si>
  <si>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</si>
  <si>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</si>
  <si>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</si>
  <si>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</si>
  <si>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</si>
  <si>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</si>
  <si>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</si>
  <si>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</si>
  <si>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</si>
  <si>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</si>
  <si>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</si>
  <si>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</si>
  <si>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</si>
  <si>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3/4", PAREDE DE 0,90 MM                                                                                                                                                                                                                                                                                                                                                                                                                        </t>
  </si>
  <si>
    <t xml:space="preserve">ELETRODUTO FLEXIVEL PLANO EM PEAD, COR PRETA E LARANJA, DIAMETRO 25 MM                                                                                                                                                                                                                                                                                                                                                                                                                                    </t>
  </si>
  <si>
    <t xml:space="preserve">ELETRODUTO FLEXIVEL PLANO EM PEAD, COR PRETA E LARANJA, DIAMETRO 32 MM                                                                                                                                                                                                                                                                                                                                                                                                                                    </t>
  </si>
  <si>
    <t xml:space="preserve">ELETRODUTO FLEXIVEL PLANO EM PEAD, COR PRETA E LARANJA, DIAMETRO 40 MM                                                                                                                                                                                                                                                                                                                                                                                                                                    </t>
  </si>
  <si>
    <t xml:space="preserve">ELETRODUTO FLEXIVEL, EM FITA DE ACO GALVANIZADO, REVESTIDO COM PVC PRETO, DIAMETRO EXTERNO DE 15 MM, DN = 3/8", TIPO SEALTUBO                                                                                                                                                                                                                                                                                                                                                                             </t>
  </si>
  <si>
    <t xml:space="preserve">ELETRODUTO FLEXIVEL, EM FITA DE ACO GALVANIZADO, REVESTIDO COM PVC PRETO, DIAMETRO EXTERNO DE 25 MM, DN = 3/4", TIPO SEALTUBO                                                                                                                                                                                                                                                                                                                                                                             </t>
  </si>
  <si>
    <t xml:space="preserve">ELETRODUTO FLEXIVEL, EM FITA DE ACO GALVANIZADO, REVESTIDO COM PVC PRETO, DIAMETRO EXTERNO DE 32 MM, DN = 1", TIPO SEALTUBO                                                                                                                                                                                                                                                                                                                                                                               </t>
  </si>
  <si>
    <t xml:space="preserve">ELETRODUTO FLEXIVEL, EM FITA DE ACO GALVANIZADO, REVESTIDO COM PVC PRETO, DIAMETRO EXTERNO DE 40 MM, DN = 1 1/4", TIPO SEALTUBO                                                                                                                                                                                                                                                                                                                                                                           </t>
  </si>
  <si>
    <t xml:space="preserve">ELETRODUTO FLEXIVEL, EM FITA DE ACO GALVANIZADO, REVESTIDO COM PVC PRETO, DIAMETRO EXTERNO DE 50 MM, DN = 1 1/2", TIPO SEALTUBO                                                                                                                                                                                                                                                                                                                                                                           </t>
  </si>
  <si>
    <t xml:space="preserve">ELETRODUTO FLEXIVEL, EM FITA DE ACO GALVANIZADO, REVESTIDO COM PVC PRETO, DIAMETRO EXTERNO DE 60 MM, DN = 2", TIPO SEALTUBO                                                                                                                                                                                                                                                                                                                                                                               </t>
  </si>
  <si>
    <t xml:space="preserve">ELETRODUTO FLEXIVEL, EM FITA DE ACO GALVANIZADO, REVESTIDO COM PVC PRETO, DIAMETRO EXTERNO DE 75 MM, DN = 2 1/2", TIPO SEALTUBO                                                                                                                                                                                                                                                                                                                                                                           </t>
  </si>
  <si>
    <t xml:space="preserve">ELETRODUTO FLEXIVEL, EM FITA DE ACO GALVANIZADO, SEM REVESTIMENTO, DIAMETRO NOMINAL 1 1/2"                                                                                                                                                                                                                                                                                                                                                                                                                </t>
  </si>
  <si>
    <t xml:space="preserve">ELETRODUTO FLEXIVEL, EM FITA DE ACO GALVANIZADO, SEM REVESTIMENTO, DIAMETRO NOMINAL 1 1/4"                                                                                                                                                                                                                                                                                                                                                                                                                </t>
  </si>
  <si>
    <t xml:space="preserve">ELETRODUTO FLEXIVEL, EM FITA DE ACO GALVANIZADO, SEM REVESTIMENTO, DIAMETRO NOMINAL 1/2"                                                                                                                                                                                                                                                                                                                                                                                                                  </t>
  </si>
  <si>
    <t xml:space="preserve">ELETRODUTO FLEXIVEL, EM FITA DE ACO GALVANIZADO, SEM REVESTIMENTO, DIAMETRO NOMINAL 1"                                                                                                                                                                                                                                                                                                                                                                                                                    </t>
  </si>
  <si>
    <t xml:space="preserve">ELETRODUTO FLEXIVEL, EM FITA DE ACO GALVANIZADO, SEM REVESTIMENTO, DIAMETRO NOMINAL 2 1/2"                                                                                                                                                                                                                                                                                                                                                                                                                </t>
  </si>
  <si>
    <t xml:space="preserve">ELETRODUTO FLEXIVEL, EM FITA DE ACO GALVANIZADO, SEM REVESTIMENTO, DIAMETRO NOMINAL 2"                                                                                                                                                                                                                                                                                                                                                                                                                    </t>
  </si>
  <si>
    <t xml:space="preserve">ELETRODUTO FLEXIVEL, EM FITA DE ACO GALVANIZADO, SEM REVESTIMENTO, DIAMETRO NOMINAL 3"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</si>
  <si>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</si>
  <si>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</si>
  <si>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</si>
  <si>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</si>
  <si>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</si>
  <si>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</si>
  <si>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</si>
  <si>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</si>
  <si>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</si>
  <si>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</si>
  <si>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</si>
  <si>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</si>
  <si>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</si>
  <si>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</si>
  <si>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 xml:space="preserve">ELETRODUTO/DUTO PEAD FLEXIVEL PAREDE SIMPLES, CORRUGACAO HELICOIDAL, COR PRETA, SEM ROSCA, DE 4", CRC 680 N, PARA CABEAMENTO SUBTERRANEO (NBR 15715)                                                                                                                                                                                                                                                                                                                                                      </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</si>
  <si>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</si>
  <si>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</si>
  <si>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</si>
  <si>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</si>
  <si>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</si>
  <si>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</si>
  <si>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</si>
  <si>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</si>
  <si>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</si>
  <si>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</si>
  <si>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</si>
  <si>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</si>
  <si>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</si>
  <si>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</si>
  <si>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</si>
  <si>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</si>
  <si>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</si>
  <si>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</si>
  <si>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</si>
  <si>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</si>
  <si>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X 30 CM                                                                                                                                                                                                                                                                                                                                                                                                                                                               </t>
  </si>
  <si>
    <t xml:space="preserve">ENGATE / RABICHO FLEXIVEL INOX 1/2" X 40 CM                                                                                                                                                                                                                                                                                                                                                                                                                                                               </t>
  </si>
  <si>
    <t xml:space="preserve">ENGATE/RABICHO FLEXIVEL PLASTICO (PVC OU ABS) BRANCO 1/2" X 30 CM                                                                                                                                                                                                                                                                                                                                                                                                                                         </t>
  </si>
  <si>
    <t xml:space="preserve">ENGATE/RABICHO FLEXIVEL PLASTICO (PVC OU ABS) BRANCO 1/2" X 40 CM                                                                                                                                                                                                                                                                                                                                                                                                                                         </t>
  </si>
  <si>
    <t xml:space="preserve">ENGENHEIRO CIVIL DE OBRA JUNIOR (HORISTA)                                                                                                                                                                                                                                                                                                                                                                                                                                                                 </t>
  </si>
  <si>
    <t xml:space="preserve">ENGENHEIRO CIVIL DE OBRA JUNIOR (MENSALISTA)                                                                                                                                                                                                                                                                                                                                                                                                                                                              </t>
  </si>
  <si>
    <t xml:space="preserve">ENGENHEIRO CIVIL DE OBRA PLENO (HORISTA)                                                                                                                                                                                                                                                                                                                                                                                                                                                                  </t>
  </si>
  <si>
    <t xml:space="preserve">ENGENHEIRO CIVIL DE OBRA PLENO (MENSALISTA)                                                                                                                                                                                                                                                                                                                                                                                                                                                               </t>
  </si>
  <si>
    <t xml:space="preserve">ENGENHEIRO CIVIL DE OBRA SENIOR (HORISTA)                                                                                                                                                                                                                                                                                                                                                                                                                                                                 </t>
  </si>
  <si>
    <t xml:space="preserve">ENGENHEIRO CIVIL DE OBRA SENIOR (MENSALISTA)                                                                                                                                                                                                                                                                                                                                                                                                                                                              </t>
  </si>
  <si>
    <t xml:space="preserve">ENXADA ESTREITA, EM ACO, *25 X 23* CM, COM CABO DE MADEIRA DE *150* CM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</si>
  <si>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</si>
  <si>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</si>
  <si>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</si>
  <si>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</si>
  <si>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</si>
  <si>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</si>
  <si>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</si>
  <si>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</si>
  <si>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</si>
  <si>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</si>
  <si>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</si>
  <si>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</si>
  <si>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</si>
  <si>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</si>
  <si>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</si>
  <si>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</si>
  <si>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</si>
  <si>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</si>
  <si>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</si>
  <si>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</si>
  <si>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</si>
  <si>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</si>
  <si>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</si>
  <si>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</si>
  <si>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</si>
  <si>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</si>
  <si>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EQUIPAMENTO PARA DEMARCACAO DE FAIXAS DE TRAFEGO A FRIO, A SER MONTADO SOBRE CAMINHAO DE PBT MINIMO DE 9 T E DISTANCIA MINIMA ENTRE EIXOS DE 4,3 M, CAPACIDADE PARA 800 L DE TINTA (INCLUI MONTAGEM, NAO INCLUI CAMINHAO)                                                                                                                                                                                                                                                                                 </t>
  </si>
  <si>
    <t xml:space="preserve">ESCADA DUPLA DE ABRIR EM ALUMINIO, COM SAPATAS DE BORRACHA, *2,30* X *0,57* M (ALTURA UTIL X LARGURA MINIMA), MODELO PINTOR, 8 DEGRAUS, CAPACIDADE *100* KG                                                                                                                                                                                                                                                                                                                                               </t>
  </si>
  <si>
    <t xml:space="preserve">ESCADA EXTENSIVEL EM ALUMINIO, COM SAPATAS DE BORRACHA, ALTURA FECHADA 3,60 M, ALTURA ESTENDIDA DE 6,0 A 6,30 M, LARGURA MINIMA DE 35 CM, CACIDADE *120* KG                                                                                                                                                                                                                                                                                                                                               </t>
  </si>
  <si>
    <t xml:space="preserve">ESCAVADEIRA HIDRAULICA DE BRACO LONGO (LONGO ALCANCE) SOBRE ESTEIRAS, CACAMBA 0,52 M3, PESO OPERACIONAL 24 T, POTENCIA LIQUIDA 155 HP                                                                                                                                                                                                                                                                                                                                                                     </t>
  </si>
  <si>
    <t xml:space="preserve">ESCAVADEIRA HIDRAULICA SOBRE ESTEIRAS COM CACAMBA DE 1,20 M3, PESO OPERACIONAL 21 T, POTENCIA BRUTA 155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</si>
  <si>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</si>
  <si>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</si>
  <si>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</si>
  <si>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</si>
  <si>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</si>
  <si>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</si>
  <si>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</si>
  <si>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</si>
  <si>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</si>
  <si>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</si>
  <si>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</si>
  <si>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</si>
  <si>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</si>
  <si>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</si>
  <si>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</si>
  <si>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</si>
  <si>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</si>
  <si>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</si>
  <si>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</si>
  <si>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</si>
  <si>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</si>
  <si>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</si>
  <si>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</si>
  <si>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</si>
  <si>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</si>
  <si>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PLASTICO LISA, LARGURA *10* CM                                                                                                                                                                                                                                                                                                                                                                                                                                                                </t>
  </si>
  <si>
    <t xml:space="preserve">ESPATULA EM ACO INOX COM CABO DE MADEIRA E LARGURA DE *8*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</si>
  <si>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</si>
  <si>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</si>
  <si>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</si>
  <si>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</si>
  <si>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</si>
  <si>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</si>
  <si>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</si>
  <si>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</si>
  <si>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</si>
  <si>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</si>
  <si>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</si>
  <si>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</si>
  <si>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</si>
  <si>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(300 MM), CABO DE ALUMINIO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</si>
  <si>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</si>
  <si>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</si>
  <si>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</si>
  <si>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</si>
  <si>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</si>
  <si>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</si>
  <si>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</si>
  <si>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</si>
  <si>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</si>
  <si>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</si>
  <si>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</si>
  <si>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</si>
  <si>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</si>
  <si>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</si>
  <si>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</si>
  <si>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</si>
  <si>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</si>
  <si>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</si>
  <si>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</si>
  <si>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</si>
  <si>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</si>
  <si>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</si>
  <si>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</si>
  <si>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</si>
  <si>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</si>
  <si>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t>
  </si>
  <si>
    <t xml:space="preserve">EXTREMIDADE PVC PBA, BF, JE, DN 75/ DE 85 MM                                                                                                                                                                                                                                                                                                                                                                                                                                                              </t>
  </si>
  <si>
    <t xml:space="preserve">EXTREMIDADE PVC PBA, PF, JE, DN 100 / DE 110 MM                                                                                                                                                                                                                                                                                                                                                                                                                                                           </t>
  </si>
  <si>
    <t xml:space="preserve">EXTREMIDADE PVC PBA, PF, JE, DN 75 / DE 85 MM                                                                                                                                                                                                                                                                                                                                                                                                                                                             </t>
  </si>
  <si>
    <t xml:space="preserve">EXTREMIDADE/TUBETE PARA HIDROMETRO PVC, COM ROSCA, CURTA, COM BUCHA LATAO, 3/4" OU 1/2"                                                                                                                                                                                                                                                                                                                                                                                                                   </t>
  </si>
  <si>
    <t xml:space="preserve">FECHADURA AUXILIAR DE SEGURANCA PARA PORTA EXTERNA, EM ACO INOX, BROCA DE 45 A 55 MM, LINGUETA COM 3 AVANCOS, INCLUINDO 2 CHAVES TIPO CILINDRO                                                                                                                                                                                                                                                                                                                                                            </t>
  </si>
  <si>
    <t xml:space="preserve">FECHADURA BICO DE PAPAGAIO PARA PORTA DE CORRER EXTERNA, EM ACO INOX COM ACABAMENTO CROMADO, MAQUINA COM 45 MM, INCLUINDO CHAVE TIPO CILINDRO                                                                                                                                                                                                                                                                                                                                                             </t>
  </si>
  <si>
    <t xml:space="preserve">FECHADURA BICO DE PAPAGAIO PARA PORTA DE CORRER INTERNA, EM ACO INOX COM ACABAMENTO CROMADO, MAQUINA COM 45 MM, INCLUINDO CHAVE TIPO BIPARTIDA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</si>
  <si>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</si>
  <si>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</si>
  <si>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</si>
  <si>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</si>
  <si>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</si>
  <si>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</si>
  <si>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</si>
  <si>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</si>
  <si>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</si>
  <si>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</si>
  <si>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</si>
  <si>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</si>
  <si>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</si>
  <si>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</si>
  <si>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</si>
  <si>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</si>
  <si>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</si>
  <si>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</si>
  <si>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</si>
  <si>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</si>
  <si>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</si>
  <si>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</si>
  <si>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</si>
  <si>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</si>
  <si>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</si>
  <si>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</si>
  <si>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</si>
  <si>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</si>
  <si>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</si>
  <si>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</si>
  <si>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</si>
  <si>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</si>
  <si>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</si>
  <si>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</si>
  <si>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</si>
  <si>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</si>
  <si>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</si>
  <si>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</si>
  <si>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</si>
  <si>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</si>
  <si>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</si>
  <si>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</si>
  <si>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</si>
  <si>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</si>
  <si>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</si>
  <si>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</si>
  <si>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</si>
  <si>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</si>
  <si>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</si>
  <si>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</si>
  <si>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</si>
  <si>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</si>
  <si>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</si>
  <si>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</si>
  <si>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</si>
  <si>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</si>
  <si>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EM ACO GALVANIZADO / ZINCADO, DE SOBREPOR, COM COMPRIMENTO DE 3" A 4", CHAPA COM ESPESSURA MINIMA DE 0,90 MM E LARGURA MINIMA DE 3,20 CM (FECHO SIMPLES / LEVE) (INCLUI PARAFUSOS)                                                                                                                                                                                                                                                                              </t>
  </si>
  <si>
    <t xml:space="preserve">FERROLHO COM FECHO CHATO E PORTA CADEADO, EM ACO GALVANIZADO / ZINCADO, DE SOBREPOR, COM COMPRIMENTO DE 3" A 4", CHAPA COM ESPESSURA MINIMA DE 1,70 MM E LARGURA MINIMA DE 5,00 CM (FECHO REFORCADO)                                                                                                                                                                                                                                                                                                      </t>
  </si>
  <si>
    <t xml:space="preserve">FERROLHO COM FECHO CHATO E PORTA CADEADO, EM ACO GALVANIZADO / ZINCADO, DE SOBREPOR, COM COMPRIMENTO DE 5", CHAPA COM ESPESSURA MINIMA DE 0,90 MM E LARGURA MINIMA DE 3,20 CM (FECHO SIMPLES)                                                                                                                                                                                                                                                                                                             </t>
  </si>
  <si>
    <t xml:space="preserve">FERROLHO COM FECHO CHATO E PORTA CADEADO, EM ACO GALVANIZADO / ZINCADO, DE SOBREPOR, COM COMPRIMENTO DE 5", CHAPA COM ESPESSURA MINIMA DE 1,70 MM E LARGURA MINIMA DE 5,00 CM (FECHO REFORCADO)                                                                                                                                                                                                                                                                                                           </t>
  </si>
  <si>
    <t xml:space="preserve">FERROLHO COM FECHO CHATO E PORTA CADEADO, EM ACO GALVANIZADO / ZINCADO, DE SOBREPOR, COM COMPRIMENTO DE 6", CHAPA COM ESPESSURA MINIMA DE 0,90 MM E LARGURA MINIMA DE 3,80 CM (FECHO SIMPLES)                                                                                                                                                                                                                                                                                                             </t>
  </si>
  <si>
    <t xml:space="preserve">FERROLHO COM FECHO CHATO E PORTA CADEADO,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</si>
  <si>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</si>
  <si>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</si>
  <si>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</si>
  <si>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</si>
  <si>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</si>
  <si>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</si>
  <si>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</si>
  <si>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</si>
  <si>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CENTO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</si>
  <si>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</si>
  <si>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</si>
  <si>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</si>
  <si>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</si>
  <si>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</si>
  <si>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</si>
  <si>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</si>
  <si>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</si>
  <si>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</si>
  <si>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</si>
  <si>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</si>
  <si>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</si>
  <si>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</si>
  <si>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</si>
  <si>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</si>
  <si>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</si>
  <si>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LARGURA DE 19 MM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</si>
  <si>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</si>
  <si>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</si>
  <si>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</si>
  <si>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</si>
  <si>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PTFE, ROLO  DE 18 MM X 25 M (L X C)                                                                                                                                                                                                                                                                                                                                                                                                                                                   </t>
  </si>
  <si>
    <t xml:space="preserve">FITA VEDA ROSCA, EM PTFE, ROLO DE 18 MM X 10 M (L X C)                                                                                                                                                                                                                                                                                                                                                                                                                                                    </t>
  </si>
  <si>
    <t xml:space="preserve">FITA VEDA ROSCA, EM PTFE, ROLO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</si>
  <si>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</si>
  <si>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</si>
  <si>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</si>
  <si>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</si>
  <si>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</si>
  <si>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</si>
  <si>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</si>
  <si>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</si>
  <si>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</si>
  <si>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</si>
  <si>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</si>
  <si>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</si>
  <si>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</si>
  <si>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</si>
  <si>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</si>
  <si>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</si>
  <si>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</si>
  <si>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</si>
  <si>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</si>
  <si>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</si>
  <si>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</si>
  <si>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APROXIMADA DE 8 MM (COM COLOCACAO / SEM ESTRUTURA METALICA)                                                                                                                                                                                                                                                                                                                                                                                          </t>
  </si>
  <si>
    <t xml:space="preserve">FORRO DE PVC LISO, BRANCO, REGUA DE 20 CM, ESPESSURA APROXIMADA DE 8 MM, COMPRIMENTO 6 M (SEM COLOCACAO)                                                                                                                                                                                                                                                                                                                                                                                                  </t>
  </si>
  <si>
    <t xml:space="preserve">FORRO DE PVC, FRISADO, BRANCO, REGUA DE 10 CM, ESPESSURA APROXIMADA DE 8 MM E COMPRIMENTO 6 M (SEM COLOCACAO)                                                                                                                                                                                                                                                                                                                                                                                             </t>
  </si>
  <si>
    <t xml:space="preserve">FORRO DE PVC, FRISADO, BRANCO, REGUA DE 20 CM, ESPESSURA APROXIMADA DE 8 MM E COMPRIMENTO 6 M (SEM COLOCACAO)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</si>
  <si>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</si>
  <si>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</si>
  <si>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</si>
  <si>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</si>
  <si>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</si>
  <si>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</si>
  <si>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</si>
  <si>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</si>
  <si>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</si>
  <si>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</si>
  <si>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NOMINAL DE 500 V                                                                                                                                                                                                                                                                                                                                                                                         </t>
  </si>
  <si>
    <t xml:space="preserve">FUSIVEL DIAZED 35 A TAMANHO DIII, CAPACIDADE DE INTERRUPCAO DE 50 KA EM VCA E 8 KA EM VCC, TENSAO NOMINAL DE 500 V                                                                                                                                                                                                                                                                                                                                                                                        </t>
  </si>
  <si>
    <t xml:space="preserve">FUSIVEL NH *36* A 80 AMPERES, TAMANHO 00, CAPACIDADE DE INTERRUPCAO DE 120 KA, TENSAO NOMINAL DE 500 V                                                                                                                                                                                                                                                                                                                                                                                                    </t>
  </si>
  <si>
    <t xml:space="preserve">FUSIVEL NH 100 A TAMANHO 00, CAPACIDADE DE INTERRUPCAO DE 120 KA, TENSAO NOMINAL DE 500 V                                                                                                                                                                                                                                                                                                                                                                                                                 </t>
  </si>
  <si>
    <t xml:space="preserve">FUSIVEL NH 125 A TAMANHO 00, CAPACIDADE DE INTERRUPCAO DE 120 KA, TENSAO NOMINAL DE 500 V                                                                                                                                                                                                                                                                                                                                                                                                                 </t>
  </si>
  <si>
    <t xml:space="preserve">FUSIVEL NH 160 A TAMANHO 00, CAPACIDADE DE INTERRUPCAO DE 120 KA, TENSAO NOMINAL DE 500 V                                                                                                                                                                                                                                                                                                                                                                                                                 </t>
  </si>
  <si>
    <t xml:space="preserve">FUSIVEL NH 20 A TAMANHO 000, CAPACIDADE DE INTERRUPCAO DE 120 KA, TENSAO NOMINAL DE 500 V                                                                                                                                                                                                                                                                                                                                                                                                                 </t>
  </si>
  <si>
    <t xml:space="preserve">FUSIVEL NH 200 A 250 AMPERES, TAMANHO 1, CAPACIDADE DE INTERRUPCAO DE 120 KA, TENSAO NOMINAL DE 500 V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</si>
  <si>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</si>
  <si>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</si>
  <si>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</si>
  <si>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</si>
  <si>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</si>
  <si>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</si>
  <si>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</si>
  <si>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</si>
  <si>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</si>
  <si>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</si>
  <si>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</si>
  <si>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</si>
  <si>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</si>
  <si>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</si>
  <si>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</si>
  <si>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</si>
  <si>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</si>
  <si>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</si>
  <si>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</si>
  <si>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</si>
  <si>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</si>
  <si>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</si>
  <si>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</si>
  <si>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GABIAO TIPO CAIXA, MALHA HEXAGONAL 8 X 10 CM (ZN/AL), FIO 2,7 MM, DIMENSOES 2,0 X 1,0 X 0,5 M (C X L X A)                                                                                                                                                                                                                                                                                                                                                                                                 </t>
  </si>
  <si>
    <t xml:space="preserve">GANCHO CHATO EM ACO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</si>
  <si>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</si>
  <si>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</si>
  <si>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</si>
  <si>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</si>
  <si>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</si>
  <si>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</si>
  <si>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</si>
  <si>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</si>
  <si>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</si>
  <si>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</si>
  <si>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</si>
  <si>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</si>
  <si>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</si>
  <si>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</si>
  <si>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</si>
  <si>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</si>
  <si>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</si>
  <si>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</si>
  <si>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</si>
  <si>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</si>
  <si>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</si>
  <si>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</si>
  <si>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</si>
  <si>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X 9                                                                                                                                                                                                                                                                                                                                                                                                                                                                               </t>
  </si>
  <si>
    <t xml:space="preserve">GRAMPO DE ACO POLIDO 7/8"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</si>
  <si>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</si>
  <si>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</si>
  <si>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</si>
  <si>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</si>
  <si>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</si>
  <si>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</si>
  <si>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</si>
  <si>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</si>
  <si>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N8 EM ACO GALVANIZADO                                                                                                                                                                                                                                                                                                                                                                                                                                                                    </t>
  </si>
  <si>
    <t xml:space="preserve">GRANALHA DE ACO, ANGULAR (GRIT), PARA JATEAMENTO, PENEIRA 0,117 A 1,00 MM, (SAE G-40 A G-80)                                                                                                                                                                                                                                                                                                                                                                                                              </t>
  </si>
  <si>
    <t>SC25KG</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</si>
  <si>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</si>
  <si>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</si>
  <si>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</si>
  <si>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</si>
  <si>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</si>
  <si>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</si>
  <si>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A BASE DE LITIO, DE MULTIPLAS APLICACOES E CONTENDO ADITIVOS DE EXTREMA PRESSAO (GRAU DE VISCOSIDADE NLGI 2)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</si>
  <si>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</si>
  <si>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</si>
  <si>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</si>
  <si>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1,5 T, 150 X 1000 MM, E= *15* MM                                                                                                                                                                                                                                                                                                                                                                                                                           </t>
  </si>
  <si>
    <t xml:space="preserve">GRELHA FOFO SIMPLES COM REQUADRO, CARGA MAXIMA 1,5 T, 200 X 1000 MM, E= *15* MM                                                                                                                                                                                                                                                                                                                                                                                                                           </t>
  </si>
  <si>
    <t xml:space="preserve">GRELHA FOFO SIMPLES COM REQUADRO, CARGA MAXIMA 12,5 T, *300 X 1000* MM, E= *15* MM, AREA ESTACIONAMENTO CARRO PASSEIO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</si>
  <si>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</si>
  <si>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</si>
  <si>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</si>
  <si>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</si>
  <si>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</si>
  <si>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</si>
  <si>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</si>
  <si>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</si>
  <si>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</si>
  <si>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</si>
  <si>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</si>
  <si>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</si>
  <si>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</si>
  <si>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</si>
  <si>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</si>
  <si>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</si>
  <si>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</si>
  <si>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</si>
  <si>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</si>
  <si>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</si>
  <si>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E = *1* CM, L = *5* CM, CEDRINHO / ANGELIM COMERCIAL / TAURI/ CURUPIXA / PEROBA / CUMARU OU EQUIVALENTE DA REGIAO                                                                                                                                                                                                                                                                                                                          </t>
  </si>
  <si>
    <t xml:space="preserve">GUARNICAO / ALIZAR / VISTA LISA EM MADEIRA MACICA, PARA PORTA, E = *1* CM, L = *5* CM, PINUS /EUCALIPTO / VIROLA OU EQUIVALENTE DA REGIAO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</si>
  <si>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</si>
  <si>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</si>
  <si>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</si>
  <si>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</si>
  <si>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</si>
  <si>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</si>
  <si>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</si>
  <si>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</si>
  <si>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</si>
  <si>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</si>
  <si>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</si>
  <si>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</si>
  <si>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ALCANCE MAXIMO HORIZONTAL 22,00 M, PARA MONTAGEM SOBRE CHASSI DE CAMINHAO PBT MINIMO 30000 KG (INCLUI MONTAGEM, NAO INCLUI CAMINHAO)                                                                                                                                                                                                                                                                          </t>
  </si>
  <si>
    <t xml:space="preserve">GUINDAUTO HIDRAULICO, CAPACIDADE MAXIMA DE CARGA 3300 KG, MOMENTO MAXIMO DE CARGA 5,8 TM, ALCANCE MAXIMO HORIZONTAL 7,60 M, PARA MONTAGEM SOBRE CHASSI DE CAMINHAO PBT MINIMO 8000 KG (INCLUI MONTAGEM, NAO INCLUI CAMINHAO)                                                                                                                                                                                                                                                                              </t>
  </si>
  <si>
    <t xml:space="preserve">GUINDAUTO HIDRAULICO, CAPACIDADE MAXIMA DE CARGA 6200 KG, MOMENTO MAXIMO DE CARGA 11,7 TM, ALCANCE MAXIMO HORIZONTAL 9,70 M, PARA MONTAGEM SOBRE CHASSI DE CAMINHAO PBT MINIMO 13000 KG (INCLUI MONTAGEM, NAO INCLUI CAMINHAO)                                                                                                                                                                                                                                                                            </t>
  </si>
  <si>
    <t xml:space="preserve">GUINDAUTO HIDRAULICO, CAPACIDADE MAXIMA DE CARGA 8500 KG, MOMENTO MAXIMO DE CARGA 30,4 TM, ALCANCE MAXIMO HORIZONTAL 14,30 M, PARA MONTAGEM SOBRE CHASSI DE CAMINHAO PBT MINIMO 23000 KG (INCLUI MONTAGEM, NAO INCLUI CAMINHAO)                                                                                                                                                                                                                                                                           </t>
  </si>
  <si>
    <t xml:space="preserve">HASTE ANCORA EM ACO GALVANIZADO, DIMENSOES 16 MM X 2000 MM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</si>
  <si>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</si>
  <si>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</si>
  <si>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</si>
  <si>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</si>
  <si>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PARA PERFURATRIZ DE ESTEIRA T38, D= 1 1/2" X *3 M*, PARA PROLONGAR BROCA                                                                                                                                                                                                                                                                                                                                                                                                                            </t>
  </si>
  <si>
    <t xml:space="preserve">HASTE RETA DE ACO GALVANIZADO, H = *30* CM, BASE RETANGULAR, PARA FIXACAO DE CONCERTINA SIMPLES DE 30 CM (NAO INCLUI OS FIXADORES)                                                                                                                                                                                                                                                                                                                                                                        </t>
  </si>
  <si>
    <t xml:space="preserve">HASTE RETA PARA GANCHO DE FERRO GALVANIZADO, COM ROSCA 1/4" X 30 CM PARA FIXACAO DE TELHA METALICA, INCLUI PORCA E ARRUELAS DE VEDACAO                                                                                                                                                                                                                                                                                                                                                                    </t>
  </si>
  <si>
    <t xml:space="preserve">HASTE RETA PARA GANCHO DE FERRO GALVANIZADO, COM ROSCA 1/4"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</si>
  <si>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</si>
  <si>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</si>
  <si>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</si>
  <si>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</si>
  <si>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</si>
  <si>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</si>
  <si>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</si>
  <si>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</si>
  <si>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</si>
  <si>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</si>
  <si>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</si>
  <si>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</si>
  <si>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</si>
  <si>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</si>
  <si>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</si>
  <si>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</si>
  <si>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TELEMETRIA (SEM CONEXOES)                                                                                                                                                                                                                                                                                                                                                 </t>
  </si>
  <si>
    <t xml:space="preserve">HIDROMETRO WOLTMANN, DN 3", VAZAO MAXIMA DE 80 M3/H, PARA AGUA POTAVEL FRIA, RELOJOARIA PLANA, TURBINA HORIZONTAL, EQUIPADO COM TELEMETRIA (SEM CONEXOES)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</si>
  <si>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</si>
  <si>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</si>
  <si>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</si>
  <si>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</si>
  <si>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</si>
  <si>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(MENSALISTA)                                                                                                                                                                                                                                                                                                                                                                                                                                                </t>
  </si>
  <si>
    <t xml:space="preserve">INSTALADOR DE TUBULACOES - TUBOS/EQUIPAMENTOS (HORISTA)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</si>
  <si>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</si>
  <si>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</si>
  <si>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</si>
  <si>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</si>
  <si>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</si>
  <si>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</si>
  <si>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</si>
  <si>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</si>
  <si>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</si>
  <si>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</si>
  <si>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</si>
  <si>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</si>
  <si>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</si>
  <si>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</si>
  <si>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</si>
  <si>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</si>
  <si>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</si>
  <si>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</si>
  <si>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</si>
  <si>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</si>
  <si>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</si>
  <si>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</si>
  <si>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</si>
  <si>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</si>
  <si>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</si>
  <si>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</si>
  <si>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</si>
  <si>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</si>
  <si>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</si>
  <si>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</si>
  <si>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</si>
  <si>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</si>
  <si>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4 MM,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</si>
  <si>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</si>
  <si>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PINUS/EUCALIPTO/TAUARI/VIROLA OU EQUIVALENTE DA REGIAO, CAIXA DO BATENTE/MARCO *10* CM, 2 FOLHAS DE ABRIR TIPO VENEZIANA E 2 FOLHAS GUILHOTINA PARA VIDRO, COM FERRAGENS (SEM VIDRO, SEM GUARNICAO/ALIZAR E SEM ACABAMENTO)                                                                                                                                                                                                                                                    </t>
  </si>
  <si>
    <t xml:space="preserve">JANELA DE CORRER, ACO, BATENTE/REQUADRO DE 6 A 14 CM, COM DIVISAO HORIZ, PINT ANTICORROSIVA, SEM VIDRO, BANDEIRA COM BASCULA, 4 FLS, 120 X 150 CM (A X L)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</si>
  <si>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</si>
  <si>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</si>
  <si>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</si>
  <si>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100 X 200 CM (A X L), 4 FLS,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</si>
  <si>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</si>
  <si>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</si>
  <si>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</si>
  <si>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</si>
  <si>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</si>
  <si>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</si>
  <si>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 xml:space="preserve">JANELA INTEGRADA VENEZIANA EM ALUMINIO PERFIL 25, 120 X 120 CM (A X L), 2 FLS (2 VIDROS) E VENEZIANA COM ACIONAMENTO MANUAL, SEM BANDEIRA, ACABAMENTO BRILHANTE, BATENTE DE 11,50 A 12,50 CM, COM VIDRO 4 MM, INCLUSO GUARNICAO                                                                                                                                                                                                                                                                           </t>
  </si>
  <si>
    <t xml:space="preserve">JANELA MAXIM-AR EM MADEIRA CEDRINHO/ ANGELIM COMERCIAL/ CURUPIXA/ CUMARU OU EQUIVALENTE DA REGIAO, CAIXA DO BATENTE/MARCO *10* CM, 1 FOLHA PARA VIDRO, COM GUARNICAO/ALIZAR, COM FERRAGENS, (SEM VIDRO E SEM ACABAMENTO)                                                                                                                                                                                                                                                                                  </t>
  </si>
  <si>
    <t xml:space="preserve">JANELA MAXIM-AR, ACO GALVANIZADO PINT. ANTICORROSIVA, COM BATENTE/REQUADRO DE 6 A 14 CM, SEM VIDRO, COM GRADE, 1 FL, 60 X 80 CM (A X L)                                                                                                                                                                                                                                                                                                                                                                   </t>
  </si>
  <si>
    <t xml:space="preserve">JANELA MAXIM-AR, EM ALUMINIO PERFIL 25, 60 X 80 CM (A X L), ACABAMENTO BRANCO OU BRILHANTE, BATENTE DE 4 A 5 CM, COM VIDRO 4 MM, SEM GUARNICAO/ALIZAR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</si>
  <si>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</si>
  <si>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</si>
  <si>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</si>
  <si>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</si>
  <si>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</si>
  <si>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</si>
  <si>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</si>
  <si>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</si>
  <si>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</si>
  <si>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</si>
  <si>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</si>
  <si>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</si>
  <si>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114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</si>
  <si>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</si>
  <si>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</si>
  <si>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</si>
  <si>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</si>
  <si>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</si>
  <si>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</si>
  <si>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</si>
  <si>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</si>
  <si>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</si>
  <si>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</si>
  <si>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</si>
  <si>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</si>
  <si>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</si>
  <si>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</si>
  <si>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</si>
  <si>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</si>
  <si>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</si>
  <si>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</si>
  <si>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</si>
  <si>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</si>
  <si>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</si>
  <si>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</si>
  <si>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</si>
  <si>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</si>
  <si>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</si>
  <si>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</si>
  <si>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</si>
  <si>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</si>
  <si>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</si>
  <si>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</si>
  <si>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</si>
  <si>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</si>
  <si>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</si>
  <si>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</si>
  <si>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</si>
  <si>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</si>
  <si>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</si>
  <si>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</si>
  <si>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</si>
  <si>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</si>
  <si>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</si>
  <si>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</si>
  <si>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</si>
  <si>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</si>
  <si>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</si>
  <si>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</si>
  <si>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</si>
  <si>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</si>
  <si>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</si>
  <si>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</si>
  <si>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</si>
  <si>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</si>
  <si>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</si>
  <si>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</si>
  <si>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</si>
  <si>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</si>
  <si>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</si>
  <si>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</si>
  <si>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</si>
  <si>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</si>
  <si>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</si>
  <si>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</si>
  <si>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</si>
  <si>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</si>
  <si>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</si>
  <si>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</si>
  <si>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</si>
  <si>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</si>
  <si>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</si>
  <si>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</si>
  <si>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</si>
  <si>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</si>
  <si>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</si>
  <si>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</si>
  <si>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</si>
  <si>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</si>
  <si>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MOVEL, METALICO, PARA CONEXAO COM ANEL DESLIZANTE, DN 20 MM X 3/4",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</si>
  <si>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</si>
  <si>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</si>
  <si>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</si>
  <si>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</si>
  <si>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</si>
  <si>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</si>
  <si>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</si>
  <si>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</si>
  <si>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JOELHO/COTOVELO 90 GRAUS, ROSCA FEMEA, COM BASE FIXA, METALICO, PARA CONEXAO COM ANEL DESLIZANTE, DN 16 MM X 1/2", EM TUBO PEX PARA INST. AGUA QUENTE/FRIA                                                                                                                                                                                                                                                                                                                                                </t>
  </si>
  <si>
    <t xml:space="preserve">JOELHO/COTOVELO 90 GRAUS, ROSCA FEMEA, COM BASE FIXA, METALICO, PARA CONEXAO COM ANEL DESLIZANTE, DN 20 MM X 1/2", EM TUBO PEX PARA INST. AGUA QUENTE/FRIA                                                                                                                                                                                                                                                                                                                                                </t>
  </si>
  <si>
    <t xml:space="preserve">JOELHO/COTOVELO 90 GRAUS, ROSCA FEMEA, COM BASE FIXA, METALICO, PARA CONEXAO COM ANEL DESLIZANTE, DN 25 MM X 3/4",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</si>
  <si>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</si>
  <si>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</si>
  <si>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</si>
  <si>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</si>
  <si>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</si>
  <si>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</si>
  <si>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</si>
  <si>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</si>
  <si>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</si>
  <si>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</si>
  <si>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</si>
  <si>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</si>
  <si>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</si>
  <si>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</si>
  <si>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</si>
  <si>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</si>
  <si>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</si>
  <si>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</si>
  <si>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</si>
  <si>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</si>
  <si>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</si>
  <si>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</si>
  <si>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</si>
  <si>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</si>
  <si>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</si>
  <si>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JUNCAO DUPLA, PVC SOLDAVEL, DN 100 X 100 X 100 MM, SERIE NORMAL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</si>
  <si>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</si>
  <si>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</si>
  <si>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</si>
  <si>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</si>
  <si>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</si>
  <si>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</si>
  <si>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</si>
  <si>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</si>
  <si>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</si>
  <si>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</si>
  <si>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</si>
  <si>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</si>
  <si>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</si>
  <si>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</si>
  <si>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</si>
  <si>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</si>
  <si>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JUNTA DE EXPANSAO BRONZE/LATAO, PONTA X PONTA, 35 MM                                                                                                                                                                                                                                                                                                                                                                                                                                                      </t>
  </si>
  <si>
    <t xml:space="preserve">JUNTA DE EXPANSAO BRONZE/LATAO, PONTA X PONTA, 42 MM                                                                                                                                                                                                                                                                                                                                                                                                                                                      </t>
  </si>
  <si>
    <t xml:space="preserve">JUNTA DE EXPANSAO BRONZE/LATAO, PONTA X PONTA, 54 MM                                                                                                                                                                                                                                                                                                                                                                                                                                                      </t>
  </si>
  <si>
    <t xml:space="preserve">JUNTA DE EXPANSAO BRONZE/LATAO, PONTA X PONTA, 66 MM                                                                                                                                                                                                                                                                                                                                                                                                                                                      </t>
  </si>
  <si>
    <t xml:space="preserve">JUNTA DE EXPANSAO DE COBRE, PONTA X PONTA, 15 MM                                                                                                                                                                                                                                                                                                                                                                                                                                                          </t>
  </si>
  <si>
    <t xml:space="preserve">JUNTA DE EXPANSAO DE COBRE, PONTA X PONTA, 22 MM                                                                                                                                                                                                                                                                                                                                                                                                                                                          </t>
  </si>
  <si>
    <t xml:space="preserve">JUNTA DE EXPANSAO DE COBRE,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</si>
  <si>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</si>
  <si>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</si>
  <si>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</si>
  <si>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</si>
  <si>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</si>
  <si>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</si>
  <si>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</si>
  <si>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</si>
  <si>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</si>
  <si>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</si>
  <si>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</si>
  <si>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</si>
  <si>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</si>
  <si>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</si>
  <si>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 xml:space="preserve">KIT CHUVEIRO, INSTAL. PEX, QUADRO METALICO C/2 TRAVESSAS, SUPERIOR C/ ESPERA P/ CHUVEIRO E INFERIOR C/2 REGISTROS DE PRESSAO 1/2 ", *390* X *900* MM (L X H), CONEXAO COM CRIMPAGEM (CONJUNTO COMPLETO)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</si>
  <si>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</si>
  <si>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</si>
  <si>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</si>
  <si>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</si>
  <si>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</si>
  <si>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</si>
  <si>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</si>
  <si>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</si>
  <si>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</si>
  <si>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</si>
  <si>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</si>
  <si>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</si>
  <si>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</si>
  <si>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</si>
  <si>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</si>
  <si>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</si>
  <si>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</si>
  <si>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</si>
  <si>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</si>
  <si>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</si>
  <si>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</si>
  <si>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</si>
  <si>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</si>
  <si>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PADRAO DADOS, COR NATURAL                                                                                                                                                                                                                                                                                                                                                                                                                                     </t>
  </si>
  <si>
    <t xml:space="preserve">LADRILHO HIDRAULICO, *25 X 25* CM, E= 2 CM, PADRAO RAMPA, COR NATURAL                                                                                                                                                                                                                                                                                                                                                                                                                                     </t>
  </si>
  <si>
    <t xml:space="preserve">LADRILHO HIDRAULICO, *30 X 30* CM, E= 2 CM, PADRAO MILANO, COR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</si>
  <si>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</si>
  <si>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</si>
  <si>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</si>
  <si>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</si>
  <si>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</si>
  <si>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</si>
  <si>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</si>
  <si>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</si>
  <si>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</si>
  <si>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</si>
  <si>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</si>
  <si>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</si>
  <si>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</si>
  <si>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</si>
  <si>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</si>
  <si>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</si>
  <si>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</si>
  <si>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</si>
  <si>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</si>
  <si>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</si>
  <si>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</si>
  <si>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</si>
  <si>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</si>
  <si>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</si>
  <si>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</si>
  <si>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</si>
  <si>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</si>
  <si>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</si>
  <si>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</si>
  <si>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</si>
  <si>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</si>
  <si>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</si>
  <si>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</si>
  <si>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</si>
  <si>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</si>
  <si>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</si>
  <si>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</si>
  <si>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</si>
  <si>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PARA PEDREIRO LISA, 0,8 MM X 100 M                                                                                                                                                                                                                                                                                                                                                                                                                                                                  </t>
  </si>
  <si>
    <t xml:space="preserve">LIXA D'AGUA EM FOLHA, COR PRETA,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</si>
  <si>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</si>
  <si>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</si>
  <si>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</si>
  <si>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</si>
  <si>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</si>
  <si>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PECAS COM APROXIMADAMENTE 1,20 M DE LARGURA E 2,0 M DE ALTURA, INCLUINDO DIAGONAIS EM X, BARRAS DE LIGACAO, SAPATAS E DEMAIS ITENS NECESSARIOS A MONTAGEM (NAO INCLUI INSTALACAO)                                                                                                                                                                                                                                                                            </t>
  </si>
  <si>
    <t>M2XMES</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</si>
  <si>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</si>
  <si>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</si>
  <si>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</si>
  <si>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</si>
  <si>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UNXMES</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</si>
  <si>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</si>
  <si>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</si>
  <si>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</si>
  <si>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</si>
  <si>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</si>
  <si>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</si>
  <si>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</si>
  <si>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</si>
  <si>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</si>
  <si>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</si>
  <si>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</si>
  <si>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SIMPLES, PARA ESCORA METALICA, COMPRIMENTO ENTRE 50 A 60 CM, PARA ESCORA DE 1,80 A 3,20 METROS E TUBO EXTERNO ATE 48 MM DE DIAMETRO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</si>
  <si>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</si>
  <si>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</si>
  <si>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</si>
  <si>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</si>
  <si>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</si>
  <si>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</si>
  <si>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</si>
  <si>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</si>
  <si>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</si>
  <si>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</si>
  <si>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</si>
  <si>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LUBRIFICANTE REDUTOR DE TORQUE E ARRASTO DE ALTO DESEMPENHO, PARA PERFURACAO HORIZONTAL DIRECIONAL, HDD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</si>
  <si>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</si>
  <si>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</si>
  <si>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</si>
  <si>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</si>
  <si>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</si>
  <si>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</si>
  <si>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</si>
  <si>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</si>
  <si>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</si>
  <si>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</si>
  <si>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</si>
  <si>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</si>
  <si>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*36* W, ALETADA, COMPLETA (LAMPADA E REATOR INCLUSOS)                                                                                                                                                                                                                                                                                                                                                                                </t>
  </si>
  <si>
    <t xml:space="preserve">LUMINARIA DE TETO PLAFON/PLAFONIER EM PLASTICO COM BASE E27, POTENCIA MAXIMA 60 W (NAO INCLUI LAMPADA)                                                                                                                                                                                                                                                                                                                                                                                                    </t>
  </si>
  <si>
    <t xml:space="preserve">LUMINARIA DUPLA P/SINALIZACAO, TIPO WETZEL AS-2/110 OU EQUIV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</si>
  <si>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</si>
  <si>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</si>
  <si>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</si>
  <si>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</si>
  <si>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</si>
  <si>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</si>
  <si>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</si>
  <si>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</si>
  <si>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</si>
  <si>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</si>
  <si>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(NAO INCLUI LAMPADA)                                                                                                                                                                                                                                                                                                                                                                </t>
  </si>
  <si>
    <t xml:space="preserve">LUMINARIA TIPO TARTARUGA PARA AREA EXTERNA EM ALUMINIO, COM GRADE, PARA 1 LAMPADA, BASE E27, POTENCIA MAXIMA 40/60 W (NAO INCLUI LAMPADA)                                                                                                                                                                                                                                                                                                                                                                 </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</si>
  <si>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</si>
  <si>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</si>
  <si>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</si>
  <si>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</si>
  <si>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</si>
  <si>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</si>
  <si>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</si>
  <si>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</si>
  <si>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</si>
  <si>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</si>
  <si>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SEM ANEL DE SOLDA, BOLSA X BOLSA, 104 MM                                                                                                                                                                                                                                                                                                                                                                                                                                                    </t>
  </si>
  <si>
    <t xml:space="preserve">LUVA DE COBRE SEM ANEL DE SOLDA, BOLSA X BOLSA, 15 MM                                                                                                                                                                                                                                                                                                                                                                                                                                                     </t>
  </si>
  <si>
    <t xml:space="preserve">LUVA DE COBRE SEM ANEL DE SOLDA, BOLSA X BOLSA, 22 MM                                                                                                                                                                                                                                                                                                                                                                                                                                                     </t>
  </si>
  <si>
    <t xml:space="preserve">LUVA DE COBRE SEM ANEL DE SOLDA, BOLSA X BOLSA, 28 MM                                                                                                                                                                                                                                                                                                                                                                                                                                                     </t>
  </si>
  <si>
    <t xml:space="preserve">LUVA DE COBRE SEM ANEL DE SOLDA, BOLSA X BOLSA, 35 MM                                                                                                                                                                                                                                                                                                                                                                                                                                                     </t>
  </si>
  <si>
    <t xml:space="preserve">LUVA DE COBRE SEM ANEL DE SOLDA, BOLSA X BOLSA, 42 MM                                                                                                                                                                                                                                                                                                                                                                                                                                                     </t>
  </si>
  <si>
    <t xml:space="preserve">LUVA DE COBRE SEM ANEL DE SOLDA, BOLSA X BOLSA, 54 MM                                                                                                                                                                                                                                                                                                                                                                                                                                                     </t>
  </si>
  <si>
    <t xml:space="preserve">LUVA DE COBRE SEM ANEL DE SOLDA, BOLSA X BOLSA, 66 MM                                                                                                                                                                                                                                                                                                                                                                                                                                                     </t>
  </si>
  <si>
    <t xml:space="preserve">LUVA DE COBRE SEM ANEL DE SOLDA, BOLSA X BOLSA, 79 MM                                                                                                                                                                                                                                                                                                                                                                                                                                                     </t>
  </si>
  <si>
    <t xml:space="preserve">LUVA DE CORRER COM TRAVAS DEFOFO, PVC, JE, DN 100 MM                                                                                                                                                                                                                                                                                                                                                                                                                                                      </t>
  </si>
  <si>
    <t xml:space="preserve">LUVA DE CORRER COM TRAVAS DEFOFO, PVC, JE, DN 150 MM                                                                                                                                                                                                                                                                                                                                                                                                                                                      </t>
  </si>
  <si>
    <t xml:space="preserve">LUVA DE CORRER COM TRAVAS DEFOFO, PVC, JE, DN 200 MM                                                                                                                                                                                                                                                                                                                                                                                                                                                      </t>
  </si>
  <si>
    <t xml:space="preserve">LUVA DE CORRER COM TRAVAS DEFOFO, PVC, JE, DN 250 MM                                                                                                                                                                                                                                                                                                                                                                                                                                                      </t>
  </si>
  <si>
    <t xml:space="preserve">LUVA DE CORRER COM TRAVAS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</si>
  <si>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</si>
  <si>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</si>
  <si>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</si>
  <si>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</si>
  <si>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</si>
  <si>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</si>
  <si>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</si>
  <si>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</si>
  <si>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</si>
  <si>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 xml:space="preserve">LUVA DE CORRER PVC PBA, JE, DN 100 / DE 110 MM, PARA REDE DE AGUA                                                                                                                                                                                                                                                                                                                                                                                                                                         </t>
  </si>
  <si>
    <t xml:space="preserve">LUVA DE CORRER PVC PBA, JE, DN 50 / DE 60 MM, PARA REDE DE AGUA                                                                                                                                                                                                                                                                                                                                                                                                                                           </t>
  </si>
  <si>
    <t xml:space="preserve">LUVA DE CORRER PVC PBA, JE, DN 75 / DE 85 MM, PARA REDE DE AGUA                                                                                                                                                                                                                                                                                                                                                                                                                                           </t>
  </si>
  <si>
    <t xml:space="preserve">LUVA DE CORRER PVC, JE, DN 250 MM, PARA REDE COLETORA DE ESGOTO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</si>
  <si>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</si>
  <si>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</si>
  <si>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</si>
  <si>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</si>
  <si>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</si>
  <si>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</si>
  <si>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</si>
  <si>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</si>
  <si>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</si>
  <si>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</si>
  <si>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</si>
  <si>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</si>
  <si>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</si>
  <si>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</si>
  <si>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</si>
  <si>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</si>
  <si>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</si>
  <si>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</si>
  <si>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</si>
  <si>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</si>
  <si>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</si>
  <si>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</si>
  <si>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</si>
  <si>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</si>
  <si>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</si>
  <si>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</si>
  <si>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</si>
  <si>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</si>
  <si>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</si>
  <si>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</si>
  <si>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</si>
  <si>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</si>
  <si>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</si>
  <si>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</si>
  <si>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</si>
  <si>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</si>
  <si>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</si>
  <si>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</si>
  <si>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</si>
  <si>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</si>
  <si>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</si>
  <si>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</si>
  <si>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</si>
  <si>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</si>
  <si>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</si>
  <si>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</si>
  <si>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</si>
  <si>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</si>
  <si>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</si>
  <si>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</si>
  <si>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</si>
  <si>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</si>
  <si>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</si>
  <si>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</si>
  <si>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</si>
  <si>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</si>
  <si>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</si>
  <si>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EM ACO CARBONO, COM ENCAIXE PARA SOLDA DN SW, PRESSAO 3.000 LBS, 3/4" X 1/2"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</si>
  <si>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</si>
  <si>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</si>
  <si>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</si>
  <si>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</si>
  <si>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</si>
  <si>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</si>
  <si>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</si>
  <si>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</si>
  <si>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</si>
  <si>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</si>
  <si>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</si>
  <si>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</si>
  <si>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</si>
  <si>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</si>
  <si>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</si>
  <si>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</si>
  <si>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</si>
  <si>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</si>
  <si>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</si>
  <si>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</si>
  <si>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</si>
  <si>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</si>
  <si>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</si>
  <si>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</si>
  <si>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</si>
  <si>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</si>
  <si>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</si>
  <si>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</si>
  <si>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</si>
  <si>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COM ROSCA, DIAMETRO DE 100 MM (4")                                                                                                                                                                                                                                                                                                                                                                                                                 </t>
  </si>
  <si>
    <t xml:space="preserve">LUVA PARA ELETRODUTO, EM ACO GALVANIZADO ELETROLITICO, COM ROSCA, DIAMETRO DE 15 MM (1/2")                                                                                                                                                                                                                                                                                                                                                                                                                </t>
  </si>
  <si>
    <t xml:space="preserve">LUVA PARA ELETRODUTO, EM ACO GALVANIZADO ELETROLITICO, COM ROSCA, DIAMETRO DE 20 MM (3/4")                                                                                                                                                                                                                                                                                                                                                                                                                </t>
  </si>
  <si>
    <t xml:space="preserve">LUVA PARA ELETRODUTO, EM ACO GALVANIZADO ELETROLITICO, COM ROSCA, DIAMETRO DE 25 MM (1")                                                                                                                                                                                                                                                                                                                                                                                                                  </t>
  </si>
  <si>
    <t xml:space="preserve">LUVA PARA ELETRODUTO, EM ACO GALVANIZADO ELETROLITICO, COM ROSCA, DIAMETRO DE 32 MM (1 1/4")                                                                                                                                                                                                                                                                                                                                                                                                              </t>
  </si>
  <si>
    <t xml:space="preserve">LUVA PARA ELETRODUTO, EM ACO GALVANIZADO ELETROLITICO, COM ROSCA, DIAMETRO DE 40 MM (1 1/2")                                                                                                                                                                                                                                                                                                                                                                                                              </t>
  </si>
  <si>
    <t xml:space="preserve">LUVA PARA ELETRODUTO, EM ACO GALVANIZADO ELETROLITICO, COM ROSCA, DIAMETRO DE 65 MM (2 1/2")                                                                                                                                                                                                                                                                                                                                                                                                              </t>
  </si>
  <si>
    <t xml:space="preserve">LUVA PARA ELETRODUTO, EM ACO GALVANIZADO ELETROLITICO, COM ROSCA, DIAMETRO DE 80 MM (3")                                                                                                                                                                                                                                                                                                                                                                                                                  </t>
  </si>
  <si>
    <t xml:space="preserve">LUVA PARA ELETRODUTO, EM ACO GALVANIZADO ELETROLITICO, COM ROSCA,DIAMETRO DE 50 MM (2")                                                                                                                                                                                                                                                                                                                                                                                                                   </t>
  </si>
  <si>
    <t xml:space="preserve">LUVA PARA PERFURATRIZ DE ESTEIRA T38, D = 1 1/2"                                                                                                                                                                                                                                                                                                                                                                                                                                                          </t>
  </si>
  <si>
    <t xml:space="preserve">LUVA PASSANTE DE COBRE SEM ANEL DE SOLDA, BOLSA 15 MM                                                                                                                                                                                                                                                                                                                                                                                                                                                     </t>
  </si>
  <si>
    <t xml:space="preserve">LUVA PASSANTE DE COBRE SEM ANEL DE SOLDA, BOLSA 22 MM                                                                                                                                                                                                                                                                                                                                                                                                                                                     </t>
  </si>
  <si>
    <t xml:space="preserve">LUVA PASSANTE DE COBRE SEM ANEL DE SOLDA, BOLSA 28 MM                                                                                                                                                                                                                                                                                                                                                                                                                                                     </t>
  </si>
  <si>
    <t xml:space="preserve">LUVA PASSANTE DE COBRE SEM ANEL DE SOLDA, BOLSA 35 MM                                                                                                                                                                                                                                                                                                                                                                                                                                                     </t>
  </si>
  <si>
    <t xml:space="preserve">LUVA PASSANTE DE COBRE SEM ANEL DE SOLDA, BOLSA 42 MM                                                                                                                                                                                                                                                                                                                                                                                                                                                     </t>
  </si>
  <si>
    <t xml:space="preserve">LUVA PASSANTE DE COBRE SEM ANEL DE SOLDA, BOLSA 54 MM                                                                                                                                                                                                                                                                                                                                                                                                                                                     </t>
  </si>
  <si>
    <t xml:space="preserve">LUVA PASSANTE DE COBRE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</si>
  <si>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</si>
  <si>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</si>
  <si>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</si>
  <si>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</si>
  <si>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</si>
  <si>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</si>
  <si>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</si>
  <si>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</si>
  <si>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</si>
  <si>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1 1/2",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</si>
  <si>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</si>
  <si>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</si>
  <si>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</si>
  <si>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</si>
  <si>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</si>
  <si>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</si>
  <si>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</si>
  <si>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</si>
  <si>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</si>
  <si>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</si>
  <si>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</si>
  <si>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</si>
  <si>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</si>
  <si>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PBA, JE, DN 100 / DE 110 MM, PARA REDE DE AGUA                                                                                                                                                                                                                                                                                                                                                                                                                                           </t>
  </si>
  <si>
    <t xml:space="preserve">LUVA SIMPLES PVC PBA, JE, DN 50 / DE 60 MM, PARA REDE DE AGUA                                                                                                                                                                                                                                                                                                                                                                                                                                             </t>
  </si>
  <si>
    <t xml:space="preserve">LUVA SIMPLES PVC PBA, JE, DN 75 / DE 85 MM, PARA REDE DE AGUA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</si>
  <si>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</si>
  <si>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</si>
  <si>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</si>
  <si>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</si>
  <si>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</si>
  <si>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</si>
  <si>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</si>
  <si>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</si>
  <si>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</si>
  <si>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</si>
  <si>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</si>
  <si>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</si>
  <si>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</si>
  <si>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</si>
  <si>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</si>
  <si>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</si>
  <si>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</si>
  <si>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</si>
  <si>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</si>
  <si>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</si>
  <si>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</si>
  <si>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</si>
  <si>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</si>
  <si>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</si>
  <si>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</si>
  <si>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</si>
  <si>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</si>
  <si>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</si>
  <si>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</si>
  <si>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</si>
  <si>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</si>
  <si>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</si>
  <si>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</si>
  <si>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</si>
  <si>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</si>
  <si>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</si>
  <si>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</si>
  <si>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</si>
  <si>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</si>
  <si>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LUVA, PEAD PE 100, DE 400 MM, PARA ELETROFUSAO                                                                                                                                                                                                                                                                                                                                                                                                                                                            </t>
  </si>
  <si>
    <t xml:space="preserve">LUVA, PEAD PE 100, DE 63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</si>
  <si>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</si>
  <si>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</si>
  <si>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</si>
  <si>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</si>
  <si>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</si>
  <si>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</si>
  <si>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</si>
  <si>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</si>
  <si>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</si>
  <si>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</si>
  <si>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</si>
  <si>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</si>
  <si>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TRANCADA, PVC COM REFORCO, COM PRESSAO DE TRABALHO (PT) 250 LBS/POL2, DE 3/4" X *2,8* MM                                                                                                                                                                                                                                                                                                                                                                                                </t>
  </si>
  <si>
    <t xml:space="preserve">MANGUEIRA CRISTAL TRANCADA, PVC COM REFORCO, PRESSAO DE TRABALHO (PT) 250 LBS/POL2, DE 1" X *3,1*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</si>
  <si>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</si>
  <si>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</si>
  <si>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</si>
  <si>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</si>
  <si>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CRISTAL, LISA, PVC TRANSPARENTE, 3/8" X 1,5 MM                                                                                                                                                                                                                                                                                                                                                                                                                                                  </t>
  </si>
  <si>
    <t xml:space="preserve">MANGUEIRA CRISTAL, LISA, PVC TRANSPARENTE, 5/16" X 1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</si>
  <si>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</si>
  <si>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</si>
  <si>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</si>
  <si>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</si>
  <si>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</si>
  <si>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</si>
  <si>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</si>
  <si>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</si>
  <si>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</si>
  <si>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</si>
  <si>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</si>
  <si>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</si>
  <si>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 TIPO FLAT/ACHATADA,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</si>
  <si>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</si>
  <si>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</si>
  <si>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</si>
  <si>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</si>
  <si>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</si>
  <si>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</si>
  <si>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</si>
  <si>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</si>
  <si>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</si>
  <si>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</si>
  <si>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</si>
  <si>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</si>
  <si>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</si>
  <si>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</si>
  <si>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</si>
  <si>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</si>
  <si>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</si>
  <si>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</si>
  <si>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DE EMULSAO ASFALTICA PARA IMPERMEABILIZACAO FLEXIVEL)                                                                                                                                                                                                                                                                                                                    </t>
  </si>
  <si>
    <t xml:space="preserve">MANTA TERMOPLASTICA, PEAD, GEOMEMBRANA LISA, E = 0,50 MM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</si>
  <si>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</si>
  <si>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</si>
  <si>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</si>
  <si>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</si>
  <si>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</si>
  <si>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</si>
  <si>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</si>
  <si>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</si>
  <si>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</si>
  <si>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</si>
  <si>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</si>
  <si>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</si>
  <si>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</si>
  <si>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</si>
  <si>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</si>
  <si>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</si>
  <si>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</si>
  <si>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</si>
  <si>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</si>
  <si>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</si>
  <si>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E POTENCIA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</si>
  <si>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</si>
  <si>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</si>
  <si>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COM POTENCIA DE 20 CV                                                                                                                                                                                                                                                                                                                          </t>
  </si>
  <si>
    <t xml:space="preserve">MAQUINA TIPO VASO/TANQUE/JATO DE PRESSAO PORTATIL P/ JATEAMENTO, CONTROLE AUTOMATICO E REMOTO, CAMARA DE 1 SAIDA, 280 L, DIAM. *670* MM, BICO JATO CURTO VENTURI 5/16", MANGUEIRA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</si>
  <si>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</si>
  <si>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</si>
  <si>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</si>
  <si>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</si>
  <si>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</si>
  <si>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</si>
  <si>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ELETRICO, COM POTENCIA DE 2.000 W, FREQUENCIA DE 1.000 IMPACTOS POR MINUTO, FORCA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</si>
  <si>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</si>
  <si>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</si>
  <si>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</si>
  <si>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</si>
  <si>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</si>
  <si>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</si>
  <si>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</si>
  <si>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</si>
  <si>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</si>
  <si>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</si>
  <si>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</si>
  <si>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</si>
  <si>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CATALISADOR)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</si>
  <si>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</si>
  <si>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</si>
  <si>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</si>
  <si>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</si>
  <si>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</si>
  <si>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</si>
  <si>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</si>
  <si>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</si>
  <si>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</si>
  <si>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</si>
  <si>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6 METROS (3 M X DN= 2" + 3 M X DN= 1 1/2")                                                                                                                                                                                                                                                                                                                                                                                                                                 </t>
  </si>
  <si>
    <t xml:space="preserve">MASTRO TELESCOPICO GALVANIZADO 7 METROS (6 M X DN= 2" + 1 M X DN= 1 1/2")                                                                                                                                                                                                                                                                                                                                                                                                                                 </t>
  </si>
  <si>
    <t xml:space="preserve">MASTRO TELESCOPICO GALVANIZADO 9 METROS (6 M X DN= 2" + 3 M X DN= 1 1/2")                                                                                                                                                                                                                                                                                                                                                                                                                                 </t>
  </si>
  <si>
    <t xml:space="preserve">MECANICO DE EQUIPAMENTOS PESADOS (HORISTA)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</si>
  <si>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</si>
  <si>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</si>
  <si>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</si>
  <si>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</si>
  <si>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</si>
  <si>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</si>
  <si>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</si>
  <si>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</si>
  <si>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</si>
  <si>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</si>
  <si>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</si>
  <si>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</si>
  <si>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</si>
  <si>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</si>
  <si>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</si>
  <si>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</si>
  <si>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</si>
  <si>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</si>
  <si>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</si>
  <si>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DE 14 X 19 X 14 CM (L X A X C) E 6,0 MPA                                                                                                                                                                                                                                                                                                                                                                                                                                   </t>
  </si>
  <si>
    <t xml:space="preserve">MEIO BLOCO ESTRUTURAL CERAMICO DE 14 X 19 X 19 CM (L X A X C) E 6,0 MPA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</si>
  <si>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</si>
  <si>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</si>
  <si>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</si>
  <si>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</si>
  <si>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</si>
  <si>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</si>
  <si>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</si>
  <si>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</si>
  <si>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</si>
  <si>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</si>
  <si>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</si>
  <si>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</si>
  <si>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</si>
  <si>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</si>
  <si>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</si>
  <si>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</si>
  <si>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</si>
  <si>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</si>
  <si>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</si>
  <si>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</si>
  <si>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</si>
  <si>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</si>
  <si>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INDIVIDUAL, SIFONADO, DE LOUCA BRANCA, SEM COMPLEMENTOS                                                                                                                                                                                                                                                                                                                                                                                                                                          </t>
  </si>
  <si>
    <t xml:space="preserve">MICTORIO INDIVIDUAL, SIFONADO, VALVULA EMBUTIDA, DE LOUCA BRANCA, SEM COMPLEMENTOS - PADRAO ALTO                                                                                                                                                                                                                                                                                                                                                                                                          </t>
  </si>
  <si>
    <t xml:space="preserve">MINICAPTOR, EM ACO GALVANIZADO A FOGO, FIXACAO COM ROSCA SOBERBA OU MECANICA, H=300 MM X DN=10 MM                                                                                                                                                                                                                                                                                                                                                                                                         </t>
  </si>
  <si>
    <t xml:space="preserve">MINICAPTOR, EM ACO GALVANIZADO A FOGO, FIXACAO COM ROSCA SOBERBA OU MECANICA, H=600 MM X DN=10 MM                                                                                                                                                                                                                                                                                                                                                                                                         </t>
  </si>
  <si>
    <t xml:space="preserve">MINICAPTOR, EM ACO GALVANIZADO A FOGO, FIXACAO HORIZONTAL COM BANDEIRA A 20 CM, H=300 MM E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</si>
  <si>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</si>
  <si>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</si>
  <si>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</si>
  <si>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</si>
  <si>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</si>
  <si>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</si>
  <si>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</si>
  <si>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</si>
  <si>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</si>
  <si>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</si>
  <si>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</si>
  <si>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</si>
  <si>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</si>
  <si>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t>
  </si>
  <si>
    <t xml:space="preserve">MISTURADOR DE METAL CROMADO, DE MESA/BANCADA, COM BICA BAIXA, PARA LAVATORIO                                                                                                                                                                                                                                                                                                                                                                                                                              </t>
  </si>
  <si>
    <t xml:space="preserve">MISTURADOR DE PAREDE, DE METAL CROMADO, PARA COZINHA, BICA ALTA MOVEL, COM AREJADOR ARTICULADO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</si>
  <si>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</si>
  <si>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</si>
  <si>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OU 3/4 ", SOLDAVEL OU ROSCAVEL (NAO INCLUI ACABAMENTOS)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</si>
  <si>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</si>
  <si>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</si>
  <si>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</si>
  <si>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</si>
  <si>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</si>
  <si>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</si>
  <si>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</si>
  <si>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</si>
  <si>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</si>
  <si>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</si>
  <si>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</si>
  <si>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</si>
  <si>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</si>
  <si>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</si>
  <si>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</si>
  <si>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</si>
  <si>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</si>
  <si>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</si>
  <si>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</si>
  <si>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</si>
  <si>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</si>
  <si>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</si>
  <si>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</si>
  <si>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(HORISTA)                                                                                                                                                                                                                                                                                                                                                                                                                                                                           </t>
  </si>
  <si>
    <t xml:space="preserve">MOTORISTA DE CAMINHAO (MENSALISTA)                                                                                                                                                                                                                                                                                                                                                                                                                                                                        </t>
  </si>
  <si>
    <t xml:space="preserve">MOTORISTA DE CAMINHAO BETONEIRA (HORISTA)                                                                                                                                                                                                                                                                                                                                                                                                                                                                 </t>
  </si>
  <si>
    <t xml:space="preserve">MOTORISTA DE CAMINHAO-BASCULANTE (HORISTA)                                                                                                                                                                                                                                                                                                                                                                                                                                                                </t>
  </si>
  <si>
    <t xml:space="preserve">MOTORISTA DE CAMINHAO-BASCULANTE (MENSALISTA)                                                                                                                                                                                                                                                                                                                                                                                                                                                             </t>
  </si>
  <si>
    <t xml:space="preserve">MOTORISTA DE CAMINHAO-CARRETA (HORISTA)                                                                                                                                                                                                                                                                                                                                                                                                                                                                   </t>
  </si>
  <si>
    <t xml:space="preserve">MOTORISTA DE CAMINHAO-CARRETA (MENSALISTA)                                                                                                                                                                                                                                                                                                                                                                                                                                                                </t>
  </si>
  <si>
    <t xml:space="preserve">MOTORISTA DE CARRO DE PASSEIO (HORISTA)                                                                                                                                                                                                                                                                                                                                                                                                                                                                   </t>
  </si>
  <si>
    <t xml:space="preserve">MOTORISTA DE CARRO DE PASSEIO (MENSALISTA)                                                                                                                                                                                                                                                                                                                                                                                                                                                                </t>
  </si>
  <si>
    <t xml:space="preserve">MOTORISTA OPERADOR DE CAMINHAO COM MUNCK (HORISTA)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</si>
  <si>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</si>
  <si>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</si>
  <si>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</si>
  <si>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QUADRADA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</si>
  <si>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</si>
  <si>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</si>
  <si>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</si>
  <si>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</si>
  <si>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</si>
  <si>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</si>
  <si>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</si>
  <si>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</si>
  <si>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</si>
  <si>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</si>
  <si>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</si>
  <si>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</si>
  <si>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</si>
  <si>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</si>
  <si>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</si>
  <si>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</si>
  <si>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</si>
  <si>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</si>
  <si>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</si>
  <si>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</si>
  <si>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</si>
  <si>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</si>
  <si>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</si>
  <si>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</si>
  <si>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</si>
  <si>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</si>
  <si>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</si>
  <si>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</si>
  <si>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</si>
  <si>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</si>
  <si>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</si>
  <si>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</si>
  <si>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</si>
  <si>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</si>
  <si>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</si>
  <si>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</si>
  <si>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</si>
  <si>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</si>
  <si>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</si>
  <si>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</si>
  <si>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</si>
  <si>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</si>
  <si>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</si>
  <si>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</si>
  <si>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</si>
  <si>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</si>
  <si>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</si>
  <si>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</si>
  <si>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</si>
  <si>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</si>
  <si>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</si>
  <si>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</si>
  <si>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</si>
  <si>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</si>
  <si>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</si>
  <si>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</si>
  <si>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</si>
  <si>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DIESEL COMBUSTIVEL COMUM METROPOLITANO S-10 OU S-500                                                                                                                                                                                                                                                                                                                                                                                                                                                 </t>
  </si>
  <si>
    <t xml:space="preserve">OLEO LUBRIFICANTE MINERAL MONOVISCOSO, SAE 40, PARA MOTORES DE EQUIPAMENTOS PESADOS (CAMINHOES, TRATORES, RETROS E ETC)                                                                                                                                                                                                                                                                                                                                                                                   </t>
  </si>
  <si>
    <t xml:space="preserve">OLHO MAGICO PARA PORTAS, EM LATAO, COM LENTE DE POLICARBONATO, ANGULO DE *200* GRAUS, ESPESSURA ENTRE *25 E 46* MM, INCLUINDO FECHO JANELA                                                                                                                                                                                                                                                                                                                                                                </t>
  </si>
  <si>
    <t xml:space="preserve">OPERADOR DE BATE-ESTACAS (HORISTA)                                                                                                                                                                                                                                                                                                                                                                                                                                                                        </t>
  </si>
  <si>
    <t xml:space="preserve">OPERADOR DE BATE-ESTACAS (MENSALISTA)                                                                                                                                                                                                                                                                                                                                                                                                                                                                     </t>
  </si>
  <si>
    <t xml:space="preserve">OPERADOR DE BETONEIRA (CAMINHAO) (MENSALISTA)                                                                                                                                                                                                                                                                                                                                                                                                                                                             </t>
  </si>
  <si>
    <t xml:space="preserve">OPERADOR DE BETONEIRA ESTACIONARIA / MISTURADOR (HORISTA)                                                                                                                                                                                                                                                                                                                                                                                                                                                 </t>
  </si>
  <si>
    <t xml:space="preserve">OPERADOR DE BETONEIRA ESTACIONARIA / MISTURADOR (MENSALISTA)                                                                                                                                                                                                                                                                                                                                                                                                                                              </t>
  </si>
  <si>
    <t xml:space="preserve">OPERADOR DE COMPRESSOR DE AR OU COMPRESSORISTA (HORISTA)                                                                                                                                                                                                                                                                                                                                                                                                                                                  </t>
  </si>
  <si>
    <t xml:space="preserve">OPERADOR DE COMPRESSOR DE AR OU COMPRESSORISTA (MENSALISTA)                                                                                                                                                                                                                                                                                                                                                                                                                                               </t>
  </si>
  <si>
    <t xml:space="preserve">OPERADOR DE DEMARCADORA DE FAIXAS DE TRAFEGO (HORISTA)                                                                                                                                                                                                                                                                                                                                                                                                                                                    </t>
  </si>
  <si>
    <t xml:space="preserve">OPERADOR DE DEMARCADORA DE FAIXAS DE TRAFEGO (MENSALISTA)                                                                                                                                                                                                                                                                                                                                                                                                                                                 </t>
  </si>
  <si>
    <t xml:space="preserve">OPERADOR DE ESCAVADEIRA (HORISTA)                                                                                                                                                                                                                                                                                                                                                                                                                                                                         </t>
  </si>
  <si>
    <t xml:space="preserve">OPERADOR DE ESCAVADEIRA (MENSALISTA)                                                                                                                                                                                                                                                                                                                                                                                                                                                                      </t>
  </si>
  <si>
    <t xml:space="preserve">OPERADOR DE GUINCHO OU GUINCHEIRO (HORISTA)                                                                                                                                                                                                                                                                                                                                                                                                                                                               </t>
  </si>
  <si>
    <t xml:space="preserve">OPERADOR DE GUINCHO OU GUINCHEIRO (MENSALISTA)                                                                                                                                                                                                                                                                                                                                                                                                                                                            </t>
  </si>
  <si>
    <t xml:space="preserve">OPERADOR DE GUINDASTE (HORISTA)                                                                                                                                                                                                                                                                                                                                                                                                                                                                           </t>
  </si>
  <si>
    <t xml:space="preserve">OPERADOR DE GUINDASTE (MENSALISTA)                                                                                                                                                                                                                                                                                                                                                                                                                                                                        </t>
  </si>
  <si>
    <t xml:space="preserve">OPERADOR DE JATO ABRASIVO OU JATISTA (HORISTA)                                                                                                                                                                                                                                                                                                                                                                                                                                                            </t>
  </si>
  <si>
    <t xml:space="preserve">OPERADOR DE JATO ABRASIVO OU JATISTA (MENSALISTA)                                                                                                                                                                                                                                                                                                                                                                                                                                                         </t>
  </si>
  <si>
    <t xml:space="preserve">OPERADOR DE MAQUINAS E TRATORES DIVERSOS - TERRAPLANAGEM (HORISTA)                                                                                                                                                                                                                                                                                                                                                                                                                                        </t>
  </si>
  <si>
    <t xml:space="preserve">OPERADOR DE MAQUINAS E TRATORES DIVERSOS - TERRAPLANAGEM (MENSALISTA)                                                                                                                                                                                                                                                                                                                                                                                                                                     </t>
  </si>
  <si>
    <t xml:space="preserve">OPERADOR DE MARTELETE OU MARTELETEIRO (HORISTA)                                                                                                                                                                                                                                                                                                                                                                                                                                                           </t>
  </si>
  <si>
    <t xml:space="preserve">OPERADOR DE MARTELETE OU MARTELETEIRO (MENSALISTA)                                                                                                                                                                                                                                                                                                                                                                                                                                                        </t>
  </si>
  <si>
    <t xml:space="preserve">OPERADOR DE MOTO SCRAPER (HORISTA)                                                                                                                                                                                                                                                                                                                                                                                                                                                                        </t>
  </si>
  <si>
    <t xml:space="preserve">OPERADOR DE MOTO SCRAPER (MENSALISTA)                                                                                                                                                                                                                                                                                                                                                                                                                                                                     </t>
  </si>
  <si>
    <t xml:space="preserve">OPERADOR DE MOTONIVELADORA (HORISTA)                                                                                                                                                                                                                                                                                                                                                                                                                                                                      </t>
  </si>
  <si>
    <t xml:space="preserve">OPERADOR DE MOTONIVELADORA (MENSALISTA)                                                                                                                                                                                                                                                                                                                                                                                                                                                                   </t>
  </si>
  <si>
    <t xml:space="preserve">OPERADOR DE PA CARREGADEIRA (HORISTA)                                                                                                                                                                                                                                                                                                                                                                                                                                                                     </t>
  </si>
  <si>
    <t xml:space="preserve">OPERADOR DE PA CARREGADEIRA (MENSALISTA)                                                                                                                                                                                                                                                                                                                                                                                                                                                                  </t>
  </si>
  <si>
    <t xml:space="preserve">OPERADOR DE PAVIMENTADORA / MESA VIBROACABADORA (HORISTA)                                                                                                                                                                                                                                                                                                                                                                                                                                                 </t>
  </si>
  <si>
    <t xml:space="preserve">OPERADOR DE PAVIMENTADORA / MESA VIBROACABADORA (MENSALISTA)                                                                                                                                                                                                                                                                                                                                                                                                                                              </t>
  </si>
  <si>
    <t xml:space="preserve">OPERADOR DE ROLO COMPACTADOR (HORISTA)                                                                                                                                                                                                                                                                                                                                                                                                                                                                    </t>
  </si>
  <si>
    <t xml:space="preserve">OPERADOR DE ROLO COMPACTADOR (MENSALISTA)                                                                                                                                                                                                                                                                                                                                                                                                                                                                 </t>
  </si>
  <si>
    <t xml:space="preserve">OPERADOR DE USINA DE ASFALTO, DE SOLOS OU DE CONCRETO (HORISTA)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</si>
  <si>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</si>
  <si>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</si>
  <si>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</si>
  <si>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</si>
  <si>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</si>
  <si>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</si>
  <si>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</si>
  <si>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</si>
  <si>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</si>
  <si>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</si>
  <si>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</si>
  <si>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</si>
  <si>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</si>
  <si>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</si>
  <si>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</si>
  <si>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</si>
  <si>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</si>
  <si>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</si>
  <si>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</si>
  <si>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</si>
  <si>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</si>
  <si>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</si>
  <si>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</si>
  <si>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</si>
  <si>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</si>
  <si>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</si>
  <si>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</si>
  <si>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</si>
  <si>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ACO ZINCADO, SEXTAVADO, COM ROSCA INTEIRA, DIAMETRO 5/16", COMPRIMENTO 3/4", COM PORCA E ARRUELA LISA LEVE                                                                                                                                                                                                                                                                                                                                                                                    </t>
  </si>
  <si>
    <t xml:space="preserve">PARAFUSO DE ACO ZINCADO, SEXTAVADO, COM ROSCA SOBERBA, DIAMETRO 3/8", COMPRIMENTO 80 MM                                                                                                                                                                                                                                                                                                                                                                                                                   </t>
  </si>
  <si>
    <t xml:space="preserve">PARAFUSO DE ACO ZINCADO, TIPO CHUMBADOR PARABOLT, DIAMETRO 1/2", COMPRIMENTO 75 MM                                                                                                                                                                                                                                                                                                                                                                                                                        </t>
  </si>
  <si>
    <t xml:space="preserve">PARAFUSO DE ACO ZINCADO, TIPO CHUMBADOR PARABOLT, DIAMETRO 3/8", COMPRIMENTO 75 MM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</si>
  <si>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</si>
  <si>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</si>
  <si>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</si>
  <si>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</si>
  <si>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</si>
  <si>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</si>
  <si>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</si>
  <si>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</si>
  <si>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</si>
  <si>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</si>
  <si>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</si>
  <si>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</si>
  <si>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</si>
  <si>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</si>
  <si>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</si>
  <si>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</si>
  <si>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</si>
  <si>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</si>
  <si>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</si>
  <si>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</si>
  <si>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2", COM PORCA E ARRUELA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</si>
  <si>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</si>
  <si>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</si>
  <si>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</si>
  <si>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</si>
  <si>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</si>
  <si>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</si>
  <si>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</si>
  <si>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</si>
  <si>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</si>
  <si>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</si>
  <si>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</si>
  <si>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</si>
  <si>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</si>
  <si>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</si>
  <si>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</si>
  <si>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</si>
  <si>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</si>
  <si>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</si>
  <si>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</si>
  <si>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X 120 MM PARA TELHA FIBROCIMENTO                                                                                                                                                                                                                                                                                                                                                                                                                                     </t>
  </si>
  <si>
    <t xml:space="preserve">PARAFUSO ZINCADO ROSCA SOBERBA, CABECA SEXTAVADA, 5/16" X 110 MM, PARA FIXACAO DE TELHA EM MADEIRA                                                                                                                                                                                                                                                                                                                                                                                                        </t>
  </si>
  <si>
    <t xml:space="preserve">PARAFUSO ZINCADO ROSCA SOBERBA, CABECA SEXTAVADA, 5/16" X 150 MM, PARA FIXACAO DE TELHA EM MADEIRA                                                                                                                                                                                                                                                                                                                                                                                                        </t>
  </si>
  <si>
    <t xml:space="preserve">PARAFUSO ZINCADO ROSCA SOBERBA, CABECA SEXTAVADA, 5/16" X 180 MM, PARA FIXACAO DE TELHA EM MADEIRA                                                                                                                                                                                                                                                                                                                                                                                                        </t>
  </si>
  <si>
    <t xml:space="preserve">PARAFUSO ZINCADO ROSCA SOBERBA, CABECA SEXTAVADA, 5/16" X 200 MM, PARA FIXACAO DE TELHA EM MADEIRA                                                                                                                                                                                                                                                                                                                                                                                                        </t>
  </si>
  <si>
    <t xml:space="preserve">PARAFUSO ZINCADO ROSCA SOBERBA, CABECA SEXTAVADA, 5/16" X 230 MM, PARA FIXACAO DE TELHA EM MADEIRA                                                                                                                                                                                                                                                                                                                                                                                                        </t>
  </si>
  <si>
    <t xml:space="preserve">PARAFUSO ZINCADO ROSCA SOBERBA, CABECA SEXTAVADA, 5/16" X 250 MM, PARA FIXACAO DE TELHA EM MADEIRA                                                                                                                                                                                                                                                                                                                                                                                                        </t>
  </si>
  <si>
    <t xml:space="preserve">PARAFUSO ZINCADO ROSCA SOBERBA, CABECA SEXTAVADA, 5/16" X 50 MM, PARA FIXACAO DE TELHA EM MADEIRA                                                                                                                                                                                                                                                                                                                                                                                                         </t>
  </si>
  <si>
    <t xml:space="preserve">PARAFUSO ZINCADO ROSCA SOBERBA, CABECA SEXTAVADA, 5/16" X 85 MM, PARA FIXACAO DE TELHA EM MADEIRA                                                                                                                                                                                                                                                                                                                                                                                                         </t>
  </si>
  <si>
    <t xml:space="preserve">PARAFUSO ZINCADO 5/16" X 250 MM PARA FIXACAO DE TELHA DE FIBROCIMENTO CANALETE 49, INCLUI BUCHA NYLON S-10                                                                                                                                                                                                                                                                                                                                                                                                </t>
  </si>
  <si>
    <t xml:space="preserve">PARAFUSO ZINCADO 5/16"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</si>
  <si>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</si>
  <si>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</si>
  <si>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</si>
  <si>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</si>
  <si>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</si>
  <si>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</si>
  <si>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</si>
  <si>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</si>
  <si>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(25,4 MM)                                                                                                                                                                                                                                                                                                                                                                                                       </t>
  </si>
  <si>
    <t xml:space="preserve">PARAFUSO, AUTOATARRAXANTE, CABECA CHATA, FENDA SIMPLES, EM ACO ZINCADO, 1/4" (6,35 MM) X 25 MM                                                                                                                                                                                                                                                                                                                                                                                                            </t>
  </si>
  <si>
    <t xml:space="preserve">PARAFUSO, COMUM, ASTM A307, SEXTAVADO, DIAMETRO 1/2" (12,7 MM), COMPRIMENTO 1" (25,4 MM)                                                                                                                                                                                                                                                                                                                                                                                                                  </t>
  </si>
  <si>
    <t xml:space="preserve">PARALELEPIPEDO GRANITICO OU BASALTICO, PARA PAVIMENTACAO, SEM FRETE (VARIACAO REGIONAL DE PECAS POR M2)                                                                                                                                                                                                                                                                                                                                                                                                   </t>
  </si>
  <si>
    <t xml:space="preserve">MIL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</si>
  <si>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</si>
  <si>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</si>
  <si>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</si>
  <si>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</si>
  <si>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</si>
  <si>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</si>
  <si>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</si>
  <si>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</si>
  <si>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</si>
  <si>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</si>
  <si>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</si>
  <si>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</si>
  <si>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</si>
  <si>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</si>
  <si>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</si>
  <si>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</si>
  <si>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</si>
  <si>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</si>
  <si>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ARDOSIA, CINZA, 20 X 40 CM, E= *1 CM                                                                                                                                                                                                                                                                                                                                                                                                                                                                </t>
  </si>
  <si>
    <t xml:space="preserve">PEDRA ARDOSIA, CINZA, 30 X 30, E= *1 CM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</si>
  <si>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</si>
  <si>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</si>
  <si>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</si>
  <si>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</si>
  <si>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</si>
  <si>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</si>
  <si>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</si>
  <si>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</si>
  <si>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</si>
  <si>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</si>
  <si>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</si>
  <si>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PEDREIRO (HORISTA)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</si>
  <si>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</si>
  <si>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</si>
  <si>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</si>
  <si>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</si>
  <si>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</si>
  <si>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</si>
  <si>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</si>
  <si>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</si>
  <si>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</si>
  <si>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OU "W" EM ACO LAMINADO, QUAISQUER DIMENSOES                                                                                                                                                                                                                                                                                                                                                                                                                                                    </t>
  </si>
  <si>
    <t xml:space="preserve">PERFIL "U" ENRIJECIDO, EM CHAPA DOBRADA DE ACO LAMINADO, E = 3,75 MM, H = 200 MM, L = 75 MM (9,94 KG/M)                                                                                                                                                                                                                                                                                                                                                                                                   </t>
  </si>
  <si>
    <t xml:space="preserve">PERFIL "U" SIMPLES, EM CHAPA DOBRADA DE ACO LAMINADO, E = 2,65 MM, H = 75 MM, L = 40 MM (3,04 KG/M)                                                                                                                                                                                                                                                                                                                                                                                                       </t>
  </si>
  <si>
    <t xml:space="preserve">PERFIL "U" SIMPLES, EM CHAPA DOBRADA DE ACO LAMINADO, E = 3 MM, H = 125 MM, L = 50 MM (5,07 KG/M)                                                                                                                                                                                                                                                                                                                                                                                                         </t>
  </si>
  <si>
    <t xml:space="preserve">PERFIL "U" SIMPLES, EM CHAPA DOBRADA DE ACO LAMINADO, E = 3 MM, H = 200 MM, L = 50 MM (6,83 KG/M)                                                                                                                                                                                                                                                                                                                                                                                                         </t>
  </si>
  <si>
    <t xml:space="preserve">PERFIL "U" SIMPLES, EM CHAPA DOBRADA DE ACO LAMINADO, E = 4,75 MM, H = 100 MM, L = 75 MM (8,74 KG/M)                                                                                                                                                                                                                                                                                                                                                                                                      </t>
  </si>
  <si>
    <t xml:space="preserve">PERFIL "U" SIMPLES, EM CHAPA DOBRADA DE ACO LAMINADO, E = 8 MM, H = 150 MM, L = 75 MM (16,97 KG/M)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</si>
  <si>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</si>
  <si>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</si>
  <si>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</si>
  <si>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</si>
  <si>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</si>
  <si>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</si>
  <si>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</si>
  <si>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</si>
  <si>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EM ALUMINIO, FORMATO U, ABAS IGUAIS, LARGURA DE 12,70 MM (1/2 POL), ESPESSURA 1,58 MM (1/16 POL) E PESO LINEAR DE APROXIMADAMENTE 0,149 KG/M                                                                                                                                                                                                                                                                                                                                                       </t>
  </si>
  <si>
    <t xml:space="preserve">PERFIL EM ALUMINIO, FORMATO U, ABAS IGUAIS, LARGURA DE 25,4 MM (1"), ESPESSURA DE 2,38 MM (3/32") E PESO LINEAR DE APROXIMADAMENTE 0,460 KG/M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</si>
  <si>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</si>
  <si>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</si>
  <si>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</si>
  <si>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</si>
  <si>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</si>
  <si>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</si>
  <si>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</si>
  <si>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</si>
  <si>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</si>
  <si>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</si>
  <si>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</si>
  <si>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BRANCO, PARA FORRO REMOVIVEL, 24 X 1250 MM (L X C)                                                                                                                                                                                                                                                                                                                                                                                           </t>
  </si>
  <si>
    <t xml:space="preserve">PERFIL TRAVESSA (SECUNDARIO), T CLICADO, EM ACO GALVANIZADO, BRANCO, PARA FORRO REMOVIVEL, 24 X 625 MM (L X C)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</si>
  <si>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</si>
  <si>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</si>
  <si>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</si>
  <si>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</si>
  <si>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</si>
  <si>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DE COROA DIAMANTADA PARA CONCRETO, DIAMETRO ATE 250 MM, MOTOR ELETRICO 220 V, POTENCIA 2.500W                                                                                                                                                                                                                                                                                                                                                                                                 </t>
  </si>
  <si>
    <t xml:space="preserve">PERFURATRIZ HIDRAULICA COM TRADO CURTO ACOPLADO, PROFUNDIDADE MAXIMA DE 20 M, DIAMETRO MAXIMO DE 1500 MM, POTENCIA INSTALADA DE 137 HP, MESA ROTATIVA COM TORQUE MAXIMO DE 30 KNM (INCLUI MONTAGEM, NAO INCLUI CAMINHAO)                                                                                                                                                                                                                                                                                  </t>
  </si>
  <si>
    <t xml:space="preserve">PERFURATRIZ HIDRAULICA SOBRE ESTEIRA, TORQUE MAXIMO 161 KNM, PROFUNDIDADE MAXIMA 54 M, DIAMETRO MAXIMO 1500 MM, POTENCIA MOTOR 268 HP                                                                                                                                                                                                                                                                                                                                                                     </t>
  </si>
  <si>
    <t xml:space="preserve">PERFURATRIZ HIDRAULICA SOBRE ESTEIRA, TORQUE MAXIMO 98 KNM, PROFUNDIDADE MAXIMA 25 M, DIAMETRO MAXIMO 115 MM, POTENCIA MOTOR 190 HP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</si>
  <si>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</si>
  <si>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</si>
  <si>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</si>
  <si>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PARA EXECUCAO DE ESTACAS SECANTES, TIPO HELICE CONTINUA COM CABECOTE DUPLO E TUBO METALICO 300 KW                                                                                                                                                                                                                                                                                                                                                                                             </t>
  </si>
  <si>
    <t xml:space="preserve">PERFURATRIZ PARA FURO DIRECIONAL HORIZONTAL (HDD) COM CAPACIDADE ATE 89 KN, POTENCIA 24,8 HP A 80 HP (INCLUSO FERRAMENTAS E LOCALIZADOR), PARA REDE SUBTERRANEA                                                                                                                                                                                                                                                                                                                                           </t>
  </si>
  <si>
    <t xml:space="preserve">PERFURATRIZ PARA FURO DIRECIONAL HORIZONTAL (HDD) COM CAPACIDADE DE 201 KN A 560 KN, POTENCIA 200 HP A 260 HP (INCLUSO FERRAMENTAS E LOCALIZADOR), PARA REDE SUBTERRANEA                                                                                                                                                                                                                                                                                                                                  </t>
  </si>
  <si>
    <t xml:space="preserve">PERFURATRIZ PARA FURO DIRECIONAL HORIZONTAL (HDD) COM CAPACIDADE DE 90 KN A 200 KN, POTENCIA 100 HP A 160 HP (INCLUSO FERRAMENTAS E LOCALIZADOR), PARA REDE SUBTERRANEA                                                                                                                                                                                                                                                                                                                                   </t>
  </si>
  <si>
    <t xml:space="preserve">PERFURATRIZ PNEUMATICA MANUAL DE PESO MEDIO, 18KG, COMPRIMENTO DE CURSO DE 6 M, DIAMETRO DO PISTAO DE 5,5 CM                                                                                                                                                                                                                                                                                                                                                                                              </t>
  </si>
  <si>
    <t xml:space="preserve">PERFURATRIZ ROTATIVA SOBRE ESTEIRA, TORQUE MAXIMO 2500 KGM, POTENCIA 110 HP, MOTOR DIESEL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</si>
  <si>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</si>
  <si>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</si>
  <si>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</si>
  <si>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MACARANDUBA/MASSARANDUBA, ANGELIM OU EQUIVALENTE DA REGIAO - BRUTA                                                                                                                                                                                                                                                                                                                                                                                         </t>
  </si>
  <si>
    <t xml:space="preserve">PILAR QUADRADO NAO APARELHADO *15 X 15* CM, EM MACARANDUBA/MASSARANDUBA, ANGELIM OU EQUIVALENTE DA REGIAO - BRUTA                                                                                                                                                                                                                                                                                                                                                                                         </t>
  </si>
  <si>
    <t xml:space="preserve">PILAR QUADRADO NAO APARELHADO *20 X 20* CM, EM MACARANDUBA/MASSARANDUBA, ANGELIM OU EQUIVALENTE DA REGIAO - BRUTA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</si>
  <si>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</si>
  <si>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</si>
  <si>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</si>
  <si>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</si>
  <si>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</si>
  <si>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</si>
  <si>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</si>
  <si>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</si>
  <si>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</si>
  <si>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</si>
  <si>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</si>
  <si>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</si>
  <si>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</si>
  <si>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</si>
  <si>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</si>
  <si>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</si>
  <si>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</si>
  <si>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</si>
  <si>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</si>
  <si>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</si>
  <si>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</si>
  <si>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COR LISA, PEI MAIOR OU IGUAL A 4, FORMATO MAIOR QUE 2025 CM2                                                                                                                                                                                                                                                                                                                                                                                                                  </t>
  </si>
  <si>
    <t xml:space="preserve">PISO EM CERAMICA ESMALTADA, COR LISA, PEI MAIOR OU IGUAL A 4,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</si>
  <si>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</si>
  <si>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</si>
  <si>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</si>
  <si>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</si>
  <si>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</si>
  <si>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LISO, MONOCOLOR, ACETINADO OU POLIDO, FORMATO MAIOR QUE 2500 ATE 6400 CM2                                                                                                                                                                                                                                                                                                                                                                                                </t>
  </si>
  <si>
    <t xml:space="preserve">PISO EM PORCELANATO, RETIFICADO, LISO, MONOCOLOR, ACETINADO OU POLIDO, FORMATO MENOR OU IGUAL A 2500 CM2                                                                                                                                                                                                                                                                                                                                                                                                  </t>
  </si>
  <si>
    <t xml:space="preserve">PISO EM PORCELANATO,RETIFICADO, LISO, MONOCOLOR, ACETINADO OU POLIDO, FORMATO MAIOR QUE 6400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</si>
  <si>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</si>
  <si>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</si>
  <si>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</si>
  <si>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</si>
  <si>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</si>
  <si>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</si>
  <si>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</si>
  <si>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</si>
  <si>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TATIL / PODOTATIL, LADRILHO HIDRAULICO / CONCRETO, *25 X 25* CM, E= *2,5* CM, PADRAO TATIL ALERTA OU DIRECIONAL, COR AMARELA                                                                                                                                                                                                                                                                                                                                                                         </t>
  </si>
  <si>
    <t xml:space="preserve">PISO TATIL / PODOTATIL, LADRILHO HIDRAULICO/CONCRETO, *40 X 40* CM, E= 2,5* CM, PADRAO TATIL ALERTA OU DIRECIONAL, COR NATURAL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</si>
  <si>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</si>
  <si>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</si>
  <si>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</si>
  <si>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</si>
  <si>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VARIAVEL DE 3 A 4 MM (INCLUSO EXECUCAO)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</si>
  <si>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</si>
  <si>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</si>
  <si>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</si>
  <si>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</si>
  <si>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</si>
  <si>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</si>
  <si>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</si>
  <si>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</si>
  <si>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</si>
  <si>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</si>
  <si>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</si>
  <si>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</si>
  <si>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</si>
  <si>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</si>
  <si>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</si>
  <si>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</si>
  <si>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</si>
  <si>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</si>
  <si>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</si>
  <si>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</si>
  <si>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</si>
  <si>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</si>
  <si>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</si>
  <si>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</si>
  <si>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</si>
  <si>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</si>
  <si>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</si>
  <si>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</si>
  <si>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</si>
  <si>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</si>
  <si>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</si>
  <si>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</si>
  <si>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</si>
  <si>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</si>
  <si>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</si>
  <si>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</si>
  <si>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EXERCICIOS, 2,00 M X 1,00 M (CHAPA GALVANIZADA #20), ESTRUTURA EM TUBOS REDONDOS DE ACO CARBONO, PINTURA NO PROCESSO ELETROSTATICO, ADESIVO FRENTE E VERSO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</si>
  <si>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</si>
  <si>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</si>
  <si>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</si>
  <si>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</si>
  <si>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</si>
  <si>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</si>
  <si>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</si>
  <si>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</si>
  <si>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</si>
  <si>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</si>
  <si>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</si>
  <si>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</si>
  <si>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</si>
  <si>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JE, DN 100 MM, PARA REDE COLETORA ESGOTO                                                                                                                                                                                                                                                                                                                                                                                                                                                        </t>
  </si>
  <si>
    <t xml:space="preserve">PLUG PVC, JE, DN 150 MM, PARA REDE COLETORA ESGOTO                                                                                                                                                                                                                                                                                                                                                                                                                                                        </t>
  </si>
  <si>
    <t xml:space="preserve">PO DE PEDRA (POSTO PEDREIRA/FORNECEDOR, SEM FRETE)                                                                                                                                                                                                                                                                                                                                                                                                                                                        </t>
  </si>
  <si>
    <t xml:space="preserve">POCEIRO / ESCAVADOR DE VALAS E TUBULOES (HORISTA)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</si>
  <si>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</si>
  <si>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</si>
  <si>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</si>
  <si>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</si>
  <si>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</si>
  <si>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</si>
  <si>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</si>
  <si>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</si>
  <si>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</si>
  <si>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ROLICO SEM TRATAMENTO, D = 8 A 11 CM, H = 3 M, EM EUCALIPTO OU EQUIVALENTE DA REGIAO - BRUTA (PARA ESCORAMENTO)                                                                                                                                                                                                                                                                                                                                                                                 </t>
  </si>
  <si>
    <t xml:space="preserve">PONTALETE ROLICO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</si>
  <si>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</si>
  <si>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</si>
  <si>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</si>
  <si>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</si>
  <si>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</si>
  <si>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</si>
  <si>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</si>
  <si>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</si>
  <si>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</si>
  <si>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</si>
  <si>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</si>
  <si>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</si>
  <si>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</si>
  <si>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SIMPLES PARA SAIDA DE EMERGENCIA, 1 FOLHA DE ABRIR, 5 CM, ACABAMENTO NATURAL / SEM PINTURA, COM FECHADURA TIPO TRINCO, DOBRADICAS E BATENTE,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</si>
  <si>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</si>
  <si>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</si>
  <si>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</si>
  <si>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</si>
  <si>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</si>
  <si>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</si>
  <si>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</si>
  <si>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</si>
  <si>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 GIRO, EM MADEIRA MACICA (ANGELIM OU EQUIVALENTE REGIONAL), QUALQUER DESENHO (VERTICAL/DIAGONAL/HORIZ.), E = *3,5* CM, DIMENSOES 2,10 X 0,70 (SOMENTE FOLHA DE PORTA, ACABAMENTO NATURAL)                                                                                                                                                                                                                                                                                                 </t>
  </si>
  <si>
    <t xml:space="preserve">PORTA DE ABRIR EM ACO, COM DIVISAO HORIZONTAL PARA VIDROS, 90 X 210 CM, COM FUNDO ANTICORROSIVO/PRIMER DE PROTECAO, INCLUI FECHADURA, MACANETA E PARAFUSO, SEM GUARNICAO/ALIZAR/VISTA, VIDROS NAO INCLUSOS                                                                                                                                                                                                                                                                                                </t>
  </si>
  <si>
    <t xml:space="preserve">PORTA DE ABRIR EM ACO, TIPO VENEZIANA, 90 X 210 CM, COM FUNDO ANTICORROSIVO / PRIMER DE PROTECAO, INCLUI FECHADURA, MACANETA E PARAFUSOS, SEM GUARNICAO/ALIZAR/VISTA                                                                                                                                                                                                                                                                                                                                      </t>
  </si>
  <si>
    <t xml:space="preserve">PORTA DE ABRIR EM ALUMINIO COM DIVISAO HORIZONTAL PARA VIDROS, ACABAMENTO ANODIZADO NATURAL, VIDROS INCLUSOS, SEM GUARNICAO/ALIZAR/VISTA, 87 CM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</si>
  <si>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</si>
  <si>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</si>
  <si>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TIPO VENEZIANA, EM ALUMINIO, ACABAMENTO ANODIZADO NATURAL, 90 CM X 210 CM (LARGURA X ALTURA), SEM GUARNICAO/ALIZAR/VISTA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</si>
  <si>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</si>
  <si>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</si>
  <si>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</si>
  <si>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</si>
  <si>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</si>
  <si>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</si>
  <si>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</si>
  <si>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</si>
  <si>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</si>
  <si>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</si>
  <si>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</si>
  <si>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</si>
  <si>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</si>
  <si>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</si>
  <si>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</si>
  <si>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</si>
  <si>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</si>
  <si>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</si>
  <si>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</si>
  <si>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</si>
  <si>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</si>
  <si>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</si>
  <si>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</si>
  <si>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</si>
  <si>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</si>
  <si>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</si>
  <si>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</si>
  <si>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</si>
  <si>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</si>
  <si>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</si>
  <si>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</si>
  <si>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</si>
  <si>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INFERIOR/BASE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</si>
  <si>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</si>
  <si>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</si>
  <si>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7 M, DIAMETRO INFERIOR = *125* MM                                                                                                                                                                                                                                                                                                                                                                                          </t>
  </si>
  <si>
    <t xml:space="preserve">POSTE CONICO CONTINUO EM ACO GALVANIZADO, CURVO, BRACO SIMPLES, FLANGEADO, H = 9 M, DIAMETRO INFERIOR = *135*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</si>
  <si>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</si>
  <si>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</si>
  <si>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</si>
  <si>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</si>
  <si>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</si>
  <si>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</si>
  <si>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</si>
  <si>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</si>
  <si>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</si>
  <si>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</si>
  <si>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</si>
  <si>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</si>
  <si>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</si>
  <si>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</si>
  <si>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</si>
  <si>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</si>
  <si>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</si>
  <si>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</si>
  <si>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</si>
  <si>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</si>
  <si>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</si>
  <si>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</si>
  <si>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</si>
  <si>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</si>
  <si>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</si>
  <si>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</si>
  <si>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</si>
  <si>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</si>
  <si>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</si>
  <si>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</si>
  <si>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</si>
  <si>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</si>
  <si>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</si>
  <si>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</si>
  <si>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</si>
  <si>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</si>
  <si>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</si>
  <si>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</si>
  <si>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</si>
  <si>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</si>
  <si>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</si>
  <si>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</si>
  <si>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</si>
  <si>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</si>
  <si>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</si>
  <si>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</si>
  <si>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</si>
  <si>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</si>
  <si>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</si>
  <si>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</si>
  <si>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</si>
  <si>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</si>
  <si>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</si>
  <si>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</si>
  <si>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</si>
  <si>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</si>
  <si>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</si>
  <si>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</si>
  <si>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</si>
  <si>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</si>
  <si>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MACARANDUBA/MASSARANDUBA, ANGELIM OU EQUIVALENTE DA REGIAO                                                                                                                                                                                                                                                                                                                                                                                                             </t>
  </si>
  <si>
    <t xml:space="preserve">PRANCHA NAO APARELHADA *6 X 25* CM, EM MACARANDUBA/MASSARANDUBA, ANGELIM OU EQUIVALENTE DA REGIAO - BRUTA                                                                                                                                                                                                                                                                                                                                                                                                 </t>
  </si>
  <si>
    <t xml:space="preserve">PRANCHA NAO APARELHADA *6 X 30* CM, EM MACARANDUBA/MASSARANDUBA, ANGELIM OU EQUIVALENTE DA REGIAO - BRUTA                                                                                                                                                                                                                                                                                                                                                                                                 </t>
  </si>
  <si>
    <t xml:space="preserve">PRANCHA NAO APARELHADA *6 X 40* CM, EM MACARANDUBA/MASSARANDUBA, ANGELIM OU EQUIVALENTE DA REGIAO - BRUTA                                                                                                                                                                                                                                                                                                                                                                                                 </t>
  </si>
  <si>
    <t xml:space="preserve">PRANCHAO APARELHADO *7,5 X 23* CM, EM MACARANDUBA/MASSARANDUBA, ANGELIM OU EQUIVALENTE DA REGIAO                                                                                                                                                                                                                                                                                                                                                                                                          </t>
  </si>
  <si>
    <t xml:space="preserve">PRANCHAO APARELHADO *8 X 30* CM, EM MACARANDUBA/MASSARANDUBA, ANGELIM OU EQUIVALENTE DA REGIAO                                                                                                                                                                                                                                                                                                                                                                                                            </t>
  </si>
  <si>
    <t xml:space="preserve">PRANCHAO NAO APARELHADO *7,5 X 23* CM, EM MACARANDUBA/MASSARANDUBA, ANGELIM OU EQUIVALENTE DA REGIAO - BRUTA                                                                                                                                                                                                                                                                                                                                                                                              </t>
  </si>
  <si>
    <t xml:space="preserve">PRANCHAO NAO APARELHADO *8 X 30* CM, EM MACARANDUBA/MASSARANDUBA,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</si>
  <si>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</si>
  <si>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</si>
  <si>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</si>
  <si>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</si>
  <si>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</si>
  <si>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</si>
  <si>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</si>
  <si>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</si>
  <si>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</si>
  <si>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</si>
  <si>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</si>
  <si>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</si>
  <si>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</si>
  <si>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</si>
  <si>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</si>
  <si>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</si>
  <si>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</si>
  <si>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</si>
  <si>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</si>
  <si>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</si>
  <si>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</si>
  <si>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</si>
  <si>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</si>
  <si>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</si>
  <si>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</si>
  <si>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</si>
  <si>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CANEQUINHA, COM VOLUME DE 1,50 L, SEM COMPRESSOR                                                                                                                                                                                                                                                                                                                                                                    </t>
  </si>
  <si>
    <t xml:space="preserve">PROLONGADOR/ EXTENSOR TELESCOPICO, EM CHAPA METALICA, COM 3 METROS, PARA ROLO DE PINTURA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</si>
  <si>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</si>
  <si>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</si>
  <si>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</si>
  <si>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</si>
  <si>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</si>
  <si>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</si>
  <si>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</si>
  <si>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COM CORDAO EM NYLON E CALCO GUIA EM ACO OU MADEIRA                                                                                                                                                                                                                                                                                                                                                                                                                        </t>
  </si>
  <si>
    <t xml:space="preserve">PRUMO DE PAREDE EM ACO 700 A 750 G, COM CORDAO EM NYLON E TACO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</si>
  <si>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</si>
  <si>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</si>
  <si>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</si>
  <si>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</si>
  <si>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PUNHO PARA PERFURATRIZ DE ESTEIRA T38, D = 1 1/2" (38 MM), C = 380 MM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</si>
  <si>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</si>
  <si>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</si>
  <si>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</si>
  <si>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</si>
  <si>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</si>
  <si>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</si>
  <si>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</si>
  <si>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</si>
  <si>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</si>
  <si>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</si>
  <si>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</si>
  <si>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</si>
  <si>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</si>
  <si>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</si>
  <si>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</si>
  <si>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</si>
  <si>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</si>
  <si>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</si>
  <si>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</si>
  <si>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</si>
  <si>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</si>
  <si>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</si>
  <si>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</si>
  <si>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</si>
  <si>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</si>
  <si>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</si>
  <si>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</si>
  <si>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</si>
  <si>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</si>
  <si>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</si>
  <si>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</si>
  <si>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</si>
  <si>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</si>
  <si>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</si>
  <si>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3 DISJUNTORES NEMA OU 4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</si>
  <si>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</si>
  <si>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</si>
  <si>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</si>
  <si>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</si>
  <si>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</si>
  <si>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</si>
  <si>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</si>
  <si>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</si>
  <si>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</si>
  <si>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</si>
  <si>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</si>
  <si>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</si>
  <si>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</si>
  <si>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QUADRADA BRANCA                                                                                                                                                                                                                                                                                                                                                                                                                                            </t>
  </si>
  <si>
    <t xml:space="preserve">RALO SECO CONICO, PVC, 100 X 40 MM, COM GRELHA REDONDA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</si>
  <si>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</si>
  <si>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</si>
  <si>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</si>
  <si>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REBITE DE REPUXO EM ALUMINIO VAZADO, DIAMETRO 3,2 X 8 MM DE COMPRIMENTO (1KG = 1025 UNIDADES)                                                                                                                                                                                                                                                                                                                                                                                                             </t>
  </si>
  <si>
    <t xml:space="preserve">REBOLO ABRASIVO RETO DE USO GERAL GRAO 36, DE 6 X 1" (DIAMETRO X ESPESSURA)                                                                                                                                                                                                                                                                                                                                                                                                                               </t>
  </si>
  <si>
    <t xml:space="preserve">REBOLO ABRASIVO RETO DE USO GERAL GRAO 36, DE 6 X 3/4" (DIAMETRO X ESPESSURA)                                                                                                                                                                                                                                                                                                                                                                                                                             </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</si>
  <si>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</si>
  <si>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</si>
  <si>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</si>
  <si>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</si>
  <si>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</si>
  <si>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</si>
  <si>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</si>
  <si>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</si>
  <si>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</si>
  <si>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</si>
  <si>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</si>
  <si>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</si>
  <si>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</si>
  <si>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</si>
  <si>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</si>
  <si>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</si>
  <si>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</si>
  <si>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</si>
  <si>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</si>
  <si>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</si>
  <si>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</si>
  <si>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</si>
  <si>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</si>
  <si>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</si>
  <si>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</si>
  <si>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</si>
  <si>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</si>
  <si>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</si>
  <si>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</si>
  <si>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</si>
  <si>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</si>
  <si>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</si>
  <si>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1/2"                                                                                                                                                                                                                                                                                                                                                                                                                                                     </t>
  </si>
  <si>
    <t xml:space="preserve">REGISTRO GAVETA BRUTO EM LATAO FORJADO, BITOLA 1 1/4"                                                                                                                                                                                                                                                                                                                                                                                                                                                     </t>
  </si>
  <si>
    <t xml:space="preserve">REGISTRO GAVETA BRUTO EM LATAO FORJADO, BITOLA 1/2"                                                                                                                                                                                                                                                                                                                                                                                                                                                       </t>
  </si>
  <si>
    <t xml:space="preserve">REGISTRO GAVETA BRUTO EM LATAO FORJADO, BITOLA 1"                                                                                                                                                                                                                                                                                                                                                                                                                                                         </t>
  </si>
  <si>
    <t xml:space="preserve">REGISTRO GAVETA BRUTO EM LATAO FORJADO, BITOLA 2 1/2"                                                                                                                                                                                                                                                                                                                                                                                                                                                     </t>
  </si>
  <si>
    <t xml:space="preserve">REGISTRO GAVETA BRUTO EM LATAO FORJADO, BITOLA 2"                                                                                                                                                                                                                                                                                                                                                                                                                                                         </t>
  </si>
  <si>
    <t xml:space="preserve">REGISTRO GAVETA BRUTO EM LATAO FORJADO, BITOLA 3/4"                                                                                                                                                                                                                                                                                                                                                                                                                                                       </t>
  </si>
  <si>
    <t xml:space="preserve">REGISTRO GAVETA BRUTO EM LATAO FORJADO, BITOLA 3"                                                                                                                                                                                                                                                                                                                                                                                                                                                         </t>
  </si>
  <si>
    <t xml:space="preserve">REGISTRO GAVETA BRUTO EM LATAO FORJADO, BITOLA 4"                                                                                                                                                                                                                                                                                                                                                                                                                                                         </t>
  </si>
  <si>
    <t xml:space="preserve">REGISTRO GAVETA COM ACABAMENTO E CANOPLA CROMADOS, SIMPLES, BITOLA 1 1/2"                                                                                                                                                                                                                                                                                                                                                                                                                                 </t>
  </si>
  <si>
    <t xml:space="preserve">REGISTRO GAVETA COM ACABAMENTO E CANOPLA CROMADOS, SIMPLES, BITOLA 1 1/4"                                                                                                                                                                                                                                                                                                                                                                                                                                 </t>
  </si>
  <si>
    <t xml:space="preserve">REGISTRO GAVETA COM ACABAMENTO E CANOPLA CROMADOS, SIMPLES, BITOLA 1/2"                                                                                                                                                                                                                                                                                                                                                                                                                                   </t>
  </si>
  <si>
    <t xml:space="preserve">REGISTRO GAVETA COM ACABAMENTO E CANOPLA CROMADOS, SIMPLES, BITOLA 1"                                                                                                                                                                                                                                                                                                                                                                                                                                     </t>
  </si>
  <si>
    <t xml:space="preserve">REGISTRO GAVETA COM ACABAMENTO E CANOPLA CROMADOS, SIMPLES, BITOLA 3/4"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</si>
  <si>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</si>
  <si>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</si>
  <si>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t>
  </si>
  <si>
    <t xml:space="preserve">REGISTRO PRESSAO BRUTO EM LATAO FORJADO, BITOLA 3/4"                                                                                                                                                                                                                                                                                                                                                                                                                                                      </t>
  </si>
  <si>
    <t xml:space="preserve">REGISTRO PRESSAO COM ACABAMENTO E CANOPLA CROMADA, SIMPLES, BITOLA 1/2"                                                                                                                                                                                                                                                                                                                                                                                                                                   </t>
  </si>
  <si>
    <t xml:space="preserve">REGISTRO PRESSAO COM ACABAMENTO E CANOPLA CROMADA, SIMPLES, BITOLA 3/4"                                                                                                                                                                                                                                                                                                                                                                                                                                   </t>
  </si>
  <si>
    <t xml:space="preserve">REGUA DE ALUMINIO PARA PEDREIRO 2 M X *25,5* MM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</si>
  <si>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</si>
  <si>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</si>
  <si>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</si>
  <si>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</si>
  <si>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</si>
  <si>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</si>
  <si>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</si>
  <si>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</si>
  <si>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</si>
  <si>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</si>
  <si>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</si>
  <si>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</si>
  <si>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</si>
  <si>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</si>
  <si>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PARA FACHADAS, PECAS NO FORMATO APROX. *5 X 15* CM, FORNECIDAS EM PLACAS COM PECAS UNIDAS EM PONTOS                                                                                                                                                                                                                                                                                                                                                                    </t>
  </si>
  <si>
    <t xml:space="preserve">REVESTIMENTO EM CERAMICA ESMALTADA PARA FACHADAS, PECAS NO FORMATO APROX. *7 X 26* CM, FORNECIDAS EM PLACAS COM PECAS UNIDAS EM PONTOS                                                                                                                                                                                                                                                                                                                                                                    </t>
  </si>
  <si>
    <t xml:space="preserve">REVESTIMENTO EM CERAMICA ESMALTADA, FORMATO MAIOR A 2025 CM2                                                                                                                                                                                                                                                                                                                                                                                                                                              </t>
  </si>
  <si>
    <t xml:space="preserve">REVESTIMENTO EPOXI DE ALTA RESISTENCIA QUIMICA, ISENTO DE SOLVENTES, BICOMPONENTE                                                                                                                                                                                                                                                                                                                                                                                                                         </t>
  </si>
  <si>
    <t xml:space="preserve">REVESTIMENTO PARA ESCADA EM GRANILITE, MARMORITE OU GRANITINA ESP = 8 MM (INCLUSO EXECUCAO)                                                                                                                                                                                                                                                                                                                                                                                                               </t>
  </si>
  <si>
    <t xml:space="preserve">REVESTIMENTO PARA PAREDE, EM CERAMICA ESMALTADA, FORMATO MENOR OU IGUAL A 2025 CM2                                                                                                                                                                                                                                                                                                                                                                                                                        </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</si>
  <si>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</si>
  <si>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</si>
  <si>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</si>
  <si>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</si>
  <si>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</si>
  <si>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</si>
  <si>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</si>
  <si>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</si>
  <si>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</si>
  <si>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</si>
  <si>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</si>
  <si>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</si>
  <si>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</si>
  <si>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BORRACHA DUPLA E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</si>
  <si>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</si>
  <si>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</si>
  <si>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</si>
  <si>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</si>
  <si>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</si>
  <si>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</si>
  <si>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</si>
  <si>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</si>
  <si>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</si>
  <si>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</si>
  <si>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</si>
  <si>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</si>
  <si>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</si>
  <si>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X 68 MM (COMPRIMENTO X DIAMETRO), SEM CABO                                                                                                                                                                                                                                                                                                                                                                                                                                </t>
  </si>
  <si>
    <t xml:space="preserve">ROLO DE LA DE CARNEIRO 25 MM X 23 CM (ALTURA DA LA X COMPRIMENTO),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</si>
  <si>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</si>
  <si>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</si>
  <si>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</si>
  <si>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</si>
  <si>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</si>
  <si>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</si>
  <si>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</si>
  <si>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</si>
  <si>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</si>
  <si>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</si>
  <si>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</si>
  <si>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</si>
  <si>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</si>
  <si>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</si>
  <si>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</si>
  <si>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</si>
  <si>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POLEGADAS                                                                                                                                                                                                                                                                                                                                                                                                                                                         </t>
  </si>
  <si>
    <t xml:space="preserve">SAPATA DE PVC ADITIVADO NERVURADO D = 8 POLEGADAS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</si>
  <si>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</si>
  <si>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</si>
  <si>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</si>
  <si>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</si>
  <si>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MACARANDUBA/MASSARANDUBA, ANGELIM OU EQUIVALENTE DA REGIAO                                                                                                                                                                                                                                                                                                                                                                                                             </t>
  </si>
  <si>
    <t xml:space="preserve">SARRAFO NAO APARELHADO *2,5 X 10* CM, EM MACARANDUBA/MASSARANDUBA, ANGELIM OU EQUIVALENTE DA REGIAO - BRUTA                                                                                                                                                                                                                                                                                                                                                                                               </t>
  </si>
  <si>
    <t xml:space="preserve">SARRAFO NAO APARELHADO *2,5 X 5* CM, EM MACARANDUBA/MASSARANDUBA, ANGELIM, PEROBA-ROSA OU EQUIVALENTE DA REGIAO - BRUTA                                                                                                                                                                                                                                                                                                                                                                                   </t>
  </si>
  <si>
    <t xml:space="preserve">SARRAFO NAO APARELHADO *2,5 X 7* CM, EM MACARANDUBA/MASSARANDUBA, ANGELIM, PEROBA-ROSA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</si>
  <si>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</si>
  <si>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</si>
  <si>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</si>
  <si>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</si>
  <si>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SELADOR HORIZONTAL PARA FITA DE ACO 1" (25 MM)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</si>
  <si>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</si>
  <si>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</si>
  <si>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</si>
  <si>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</si>
  <si>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310ML </t>
  </si>
  <si>
    <t xml:space="preserve">SELANTE MONOCOMPONENTE A BASE DE SILICONE DE BAIXO MODULO, PARA JUNTAS DE PAVIMENTACAO                                                                                                                                                                                                                                                                                                                                                                                                                    </t>
  </si>
  <si>
    <t xml:space="preserve">SELANTE TIPO VEDA CALHA PARA METAL E FIBROCIMENTO                                                                                                                                                                                                                                                                                                                                                                                                                                                         </t>
  </si>
  <si>
    <t xml:space="preserve">SELIM PVC, COM TRAVA, JE, 90 GRAUS, DN 125 X 100 MM OU 150 X 100 MM, PARA REDE COLETORA ESGOTO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</si>
  <si>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</si>
  <si>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</si>
  <si>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</si>
  <si>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</si>
  <si>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</si>
  <si>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</si>
  <si>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</si>
  <si>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</si>
  <si>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</si>
  <si>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</si>
  <si>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</si>
  <si>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</si>
  <si>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(HORISTA)                                                                                                                                                                                                                                                                                                                                                                                                                                                                               </t>
  </si>
  <si>
    <t xml:space="preserve">SERVENTE DE OBRAS (MENSALISTA)                                                                                                                                                                                                                                                                                                                                                                                                                                                                            </t>
  </si>
  <si>
    <t xml:space="preserve">SERVICO DE BOMBEAMENTO DE CONCRETO COM CONSUMO MINIMO DE 40 M3, (DISPONIBILIZACAO DE BOMBA), SEM O LANCAMENTO                                                                                                                                                                                                                                                                                                                                                                                             </t>
  </si>
  <si>
    <t xml:space="preserve">SIFAO / TUBO SINFONADO EXTENSIVEL/SANFONADO, UNIVERSAL/ SIMPLES, ENTRE *50 A 70* CM, DE PLASTICO BRANCO                                                                                                                                                                                                                                                                                                                                                                                                   </t>
  </si>
  <si>
    <t xml:space="preserve">SIFAO EM METAL CROMADO PARA PIA AMERICANA, 1.1/2 X 1.1/2"                                                                                                                                                                                                                                                                                                                                                                                                                                                 </t>
  </si>
  <si>
    <t xml:space="preserve">SIFAO EM METAL CROMADO PARA PIA AMERICANA, 1.1/2 X 2"                                                                                                                                                                                                                                                                                                                                                                                                                                                     </t>
  </si>
  <si>
    <t xml:space="preserve">SIFAO EM METAL CROMADO PARA PIA OU LAVATORIO, 1 X 1.1/2"                                                                                                                                                                                                                                                                                                                                                                                                                                                  </t>
  </si>
  <si>
    <t xml:space="preserve">SIFAO EM METAL CROMADO PARA TANQUE, 1.1/4 X 1.1/2"                                                                                                                                                                                                                                                                                                                                                                                                                                                        </t>
  </si>
  <si>
    <t xml:space="preserve">SIFAO PLASTICO EXTENSIVEL UNIVERSAL, TIPO COPO                                                                                                                                                                                                                                                                                                                                                                                                                                                            </t>
  </si>
  <si>
    <t xml:space="preserve">SIFAO PLASTICO TIPO COPO PARA PIA AMERICANA 1.1/2 X 1.1/2"                                                                                                                                                                                                                                                                                                                                                                                                                                                </t>
  </si>
  <si>
    <t xml:space="preserve">SIFAO PLASTICO TIPO COPO PARA PIA OU LAVATORIO, 1 X 1.1/2"                                                                                                                                                                                                                                                                                                                                                                                                                                                </t>
  </si>
  <si>
    <t xml:space="preserve">SIFAO PLASTICO TIPO COPO PARA TANQUE, 1.1/4 X 1.1/2"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</si>
  <si>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</si>
  <si>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</si>
  <si>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</si>
  <si>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</si>
  <si>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</si>
  <si>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</si>
  <si>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</si>
  <si>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</si>
  <si>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</si>
  <si>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</si>
  <si>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</si>
  <si>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</si>
  <si>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</si>
  <si>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</si>
  <si>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</si>
  <si>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</si>
  <si>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</si>
  <si>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</si>
  <si>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</si>
  <si>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</si>
  <si>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SOLVENTE PARA COLA A BASE DE RESINA SINTETICA (PARA COLA DE LAMINADO MELAMINICO E OUTRAS SUPERFICIES)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</si>
  <si>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</si>
  <si>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</si>
  <si>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</si>
  <si>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</si>
  <si>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</si>
  <si>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</si>
  <si>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</si>
  <si>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</si>
  <si>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</si>
  <si>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</si>
  <si>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</si>
  <si>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</si>
  <si>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</si>
  <si>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</si>
  <si>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</si>
  <si>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</si>
  <si>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</si>
  <si>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</si>
  <si>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</si>
  <si>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</si>
  <si>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</si>
  <si>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</si>
  <si>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CALHA DE 150 MM EM ACO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</si>
  <si>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</si>
  <si>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</si>
  <si>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</si>
  <si>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</si>
  <si>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</si>
  <si>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MACARANDUBA/MASSARANDUBA, ANGELIM OU EQUIVALENTE DA REGIAO                                                                                                                                                                                                                                                                                                                                                                                                             </t>
  </si>
  <si>
    <t xml:space="preserve">TABUA APARELHADA *2,5 X 25* CM, EM MACARANDUBA/MASSARANDUBA, ANGELIM OU EQUIVALENTE DA REGIAO                                                                                                                                                                                                                                                                                                                                                                                                             </t>
  </si>
  <si>
    <t xml:space="preserve">TABUA APARELHADA *2,5 X 30* CM, EM MACARANDUBA/MASSARANDUBA,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</si>
  <si>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</si>
  <si>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</si>
  <si>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</si>
  <si>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MACARANDUBA/MASSARANDUBA, ANGELIM OU EQUIVALENTE DA REGIAO - BRUTA                                                                                                                                                                                                                                                                                                                                                                                                 </t>
  </si>
  <si>
    <t xml:space="preserve">TABUA NAO APARELHADA *2,5 X 20* CM, EM MACARANDUBA/MASSARANDUBA, ANGELIM OU EQUIVALENTE DA REGIAO - BRUTA                                                                                                                                                                                                                                                                                                                                                                                                 </t>
  </si>
  <si>
    <t xml:space="preserve">TABUA NAO APARELHADA *2,5 X 30* CM, EM MACARANDUBA/MASSARANDUBA,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</si>
  <si>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</si>
  <si>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</si>
  <si>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</si>
  <si>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</si>
  <si>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</si>
  <si>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</si>
  <si>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</si>
  <si>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</si>
  <si>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</si>
  <si>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</si>
  <si>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</si>
  <si>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</si>
  <si>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</si>
  <si>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</si>
  <si>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</si>
  <si>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</si>
  <si>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</si>
  <si>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</si>
  <si>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</si>
  <si>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</si>
  <si>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</si>
  <si>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</si>
  <si>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</si>
  <si>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</si>
  <si>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</si>
  <si>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</si>
  <si>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TAMPAO / CAP, ROSCA MACHO, DN 3/4", PARA TUBO PEX PARA INST. AGUA QUENTE/FRIA                                                                                                                                                                                                                                                                                                                                                                                                                             </t>
  </si>
  <si>
    <t xml:space="preserve">TAMPAO / TERMINAL / PLUG, D = 1 1/4", PARA DUTO CORRUGADO PEAD (CABEAMENTO SUBTERRANEO)                                                                                                                                                                                                                                                                                                                                                                                                                   </t>
  </si>
  <si>
    <t xml:space="preserve">TAMPAO / TERMINAL / PLUG, D = 2", PARA DUTO CORRUGADO PEAD (CABEAMENTO SUBTERRANEO)                                                                                                                                                                                                                                                                                                                                                                                                                       </t>
  </si>
  <si>
    <t xml:space="preserve">TAMPAO / TERMINAL / PLUG, D = 3", PARA DUTO CORRUGADO PEAD (CABEAMENTO SUBTERRANEO)                                                                                                                                                                                                                                                                                                                                                                                                                       </t>
  </si>
  <si>
    <t xml:space="preserve">TAMPAO / TERMINAL / PLUG, D = 4",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</si>
  <si>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</si>
  <si>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</si>
  <si>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FOFO ARTICULADO P/ REGISTRO, COM BASE / REQUADRO, CLASSE A15 CARGA MAX 1,5 T, *200 X 200* MM (COM INSCRICAO EM RELEVO DO TIPO DE REDE)                                                                                                                                                                                                                                                                                                                                                             </t>
  </si>
  <si>
    <t xml:space="preserve">TAMPAO FOFO ARTICULADO P/ REGISTRO, COM BASE / REQUADRO, CLASSE A15 CARGA MAXIMA 1,5 T, *400 X 400* MM (COM INSCRICAO EM RELEVO DO TIPO DE REDE)                                                                                                                                                                                                                                                                                                                                                          </t>
  </si>
  <si>
    <t xml:space="preserve">TAMPAO FOFO ARTICULADO, COM BASE / REQUADRO, CLASSE B125 CARGA MAX 12,5 T, REDONDO, TAMPA 600 MM (COM INSCRICAO EM RELEVO DO TIPO DE REDE)                                                                                                                                                                                                                                                                                                                                                                </t>
  </si>
  <si>
    <t xml:space="preserve">TAMPAO FOFO ARTICULADO, COM BASE / REQUADRO, CLASSE D400 CARGA MAX 40 T, REDONDO, TAMPA 600 MM (COM INSCRICAO EM RELEVO DO TIPO DE REDE)                                                                                                                                                                                                                                                                                                                                                                  </t>
  </si>
  <si>
    <t xml:space="preserve">TAMPAO FOFO SIMPLES COM BASE / REQUADRO, CLASSE A15 CARGA MAX. 1,5 T, 300 X 300 MM (COM INSCRICAO EM RELEVO DO TIPO DE REDE)                                                                                                                                                                                                                                                                                                                                                                              </t>
  </si>
  <si>
    <t xml:space="preserve">TAMPAO FOFO SIMPLES COM BASE / REQUADRO, CLASSE A15 CARGA MAX. 1,5 T, 400 X 400 MM (COM INSCRICAO EM RELEVO DO TIPO DE REDE)                                                                                                                                                                                                                                                                                                                                                                              </t>
  </si>
  <si>
    <t xml:space="preserve">TAMPAO FOFO SIMPLES COM BASE / REQUADRO, CLASSE A15 CARGA MAX. 1,5 T, 400 X 600 MM (COM INSCRICAO EM RELEVO DO TIPO DE REDE)                                                                                                                                                                                                                                                                                                                                                                              </t>
  </si>
  <si>
    <t xml:space="preserve">TAMPAO FOFO SIMPLES COM BASE / REQUADRO, CLASSE B125 CARGA MAX. 12,5 T, REDONDO, TAMPA 500 MM (COM INSCRICAO EM RELEVO DO TIPO DE REDE)                                                                                                                                                                                                                                                                                                                                                                   </t>
  </si>
  <si>
    <t xml:space="preserve">TAMPAO FOFO SIMPLES COM BASE / REQUADRO, CLASSE B125 CARGA MAX. 12,5 T, REDONDO, TAMPA 600 MM (COM INSCRICAO EM RELEVO DO TIPO DE REDE)                                                                                                                                                                                                                                                                                                                                                                   </t>
  </si>
  <si>
    <t xml:space="preserve">TAMPAO FOFO SIMPLES COM BASE / REQUADRO, CLASSE D400 CARGA MAX. 40 T, REDONDO, TAMPA 600 MM (COM INSCRICAO EM RELEVO DO TIPO DE REDE)                                                                                                                                                                                                                                                                                                                                                                     </t>
  </si>
  <si>
    <t xml:space="preserve">TAMPAO FOFO SIMPLES COM BASE / REQUADRO, CLASSE D400 CARGA MAX. 40 T, REDONDO, TAMPA 900 MM (COM INSCRICAO EM RELEVO DO TIPO DE REDE)                                                                                                                                                                                                                                                                                                                                                                     </t>
  </si>
  <si>
    <t xml:space="preserve">TAMPAO FOFO SIMPLES COM BASE / REQUADRO, R-2,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</si>
  <si>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</si>
  <si>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</si>
  <si>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</si>
  <si>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</si>
  <si>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</si>
  <si>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</si>
  <si>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</si>
  <si>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</si>
  <si>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</si>
  <si>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</si>
  <si>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</si>
  <si>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</si>
  <si>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</si>
  <si>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</si>
  <si>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</si>
  <si>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</si>
  <si>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</si>
  <si>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</si>
  <si>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</si>
  <si>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</si>
  <si>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</si>
  <si>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</si>
  <si>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</si>
  <si>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</si>
  <si>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</si>
  <si>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</si>
  <si>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</si>
  <si>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SEM ANEL DE SOLDA, BOLSA X BOLSA X BOLSA, 104 MM                                                                                                                                                                                                                                                                                                                                                                                                                                              </t>
  </si>
  <si>
    <t xml:space="preserve">TE DE COBRE SEM ANEL DE SOLDA, BOLSA X BOLSA X BOLSA, 15 MM                                                                                                                                                                                                                                                                                                                                                                                                                                               </t>
  </si>
  <si>
    <t xml:space="preserve">TE DE COBRE SEM ANEL DE SOLDA, BOLSA X BOLSA X BOLSA, 22 MM                                                                                                                                                                                                                                                                                                                                                                                                                                               </t>
  </si>
  <si>
    <t xml:space="preserve">TE DE COBRE SEM ANEL DE SOLDA, BOLSA X BOLSA X BOLSA, 28 MM                                                                                                                                                                                                                                                                                                                                                                                                                                               </t>
  </si>
  <si>
    <t xml:space="preserve">TE DE COBRE SEM ANEL DE SOLDA, BOLSA X BOLSA X BOLSA, 35 MM                                                                                                                                                                                                                                                                                                                                                                                                                                               </t>
  </si>
  <si>
    <t xml:space="preserve">TE DE COBRE SEM ANEL DE SOLDA, BOLSA X BOLSA X BOLSA, 42 MM                                                                                                                                                                                                                                                                                                                                                                                                                                               </t>
  </si>
  <si>
    <t xml:space="preserve">TE DE COBRE SEM ANEL DE SOLDA, BOLSA X BOLSA X BOLSA, 54 MM                                                                                                                                                                                                                                                                                                                                                                                                                                               </t>
  </si>
  <si>
    <t xml:space="preserve">TE DE COBRE SEM ANEL DE SOLDA, BOLSA X BOLSA X BOLSA, 66 MM                                                                                                                                                                                                                                                                                                                                                                                                                                               </t>
  </si>
  <si>
    <t xml:space="preserve">TE DE COBRE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</si>
  <si>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</si>
  <si>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</si>
  <si>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</si>
  <si>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</si>
  <si>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</si>
  <si>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</si>
  <si>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</si>
  <si>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</si>
  <si>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</si>
  <si>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</si>
  <si>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</si>
  <si>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</si>
  <si>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</si>
  <si>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</si>
  <si>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INSPECAO, PVC, 100 X 75 MM, SERIE NORMAL PARA ESGOTO PREDIAL                                                                                                                                                                                                                                                                                                                                                                                                                                        </t>
  </si>
  <si>
    <t xml:space="preserve">TE DE REDUCAO COM ROSCA, PVC, 90 GRAUS, 1 X 3/4", PARA AGUA FRIA PREDIAL                                                                                                                                                                                                                                                                                                                                                                                                                                  </t>
  </si>
  <si>
    <t xml:space="preserve">TE DE REDUCAO COM ROSCA, PVC, 90 GRAUS, 1.1/2" X 3/4",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</si>
  <si>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</si>
  <si>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</si>
  <si>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</si>
  <si>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</si>
  <si>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</si>
  <si>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</si>
  <si>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</si>
  <si>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</si>
  <si>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</si>
  <si>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</si>
  <si>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</si>
  <si>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</si>
  <si>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</si>
  <si>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</si>
  <si>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</si>
  <si>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</si>
  <si>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</si>
  <si>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</si>
  <si>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</si>
  <si>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</si>
  <si>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</si>
  <si>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</si>
  <si>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</si>
  <si>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</si>
  <si>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</si>
  <si>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PBA, BBB, JE, DN 100 X 50 / DE 110 X 60 MM, PARA REDE DE AGUA                                                                                                                                                                                                                                                                                                                                                                                                                          </t>
  </si>
  <si>
    <t xml:space="preserve">TE DE REDUCAO, PVC PBA, BBB, JE, DN 100 X 75 / DE 110 X 85 MM, PARA REDE DE AGUA                                                                                                                                                                                                                                                                                                                                                                                                                          </t>
  </si>
  <si>
    <t xml:space="preserve">TE DE REDUCAO, PVC PBA, BBB, JE, DN 75 X 50 / DE 85 X 60 MM, PARA REDE DE AGUA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</si>
  <si>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</si>
  <si>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</si>
  <si>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</si>
  <si>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</si>
  <si>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</si>
  <si>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</si>
  <si>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</si>
  <si>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</si>
  <si>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</si>
  <si>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</si>
  <si>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</si>
  <si>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</si>
  <si>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</si>
  <si>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</si>
  <si>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</si>
  <si>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</si>
  <si>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</si>
  <si>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</si>
  <si>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</si>
  <si>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</si>
  <si>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</si>
  <si>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</si>
  <si>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</si>
  <si>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</si>
  <si>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SEM ANEL DE SOLDA, ROSCA F X BOLSA X ROSCA F, 1/2" X 15 X 1/2"                                                                                                                                                                                                                                                                                                                                                                                                                </t>
  </si>
  <si>
    <t xml:space="preserve">TE DUPLA CURVA BRONZE/LATAO SEM ANEL DE SOLDA, ROSCA F X BOLSA X ROSCA F, 3/4" X 22 X 3/4"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</si>
  <si>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</si>
  <si>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</si>
  <si>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</si>
  <si>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</si>
  <si>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</si>
  <si>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</si>
  <si>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</si>
  <si>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</si>
  <si>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</si>
  <si>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</si>
  <si>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</si>
  <si>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</si>
  <si>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</si>
  <si>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</si>
  <si>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</si>
  <si>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</si>
  <si>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</si>
  <si>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</si>
  <si>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</si>
  <si>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</si>
  <si>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</si>
  <si>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</si>
  <si>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</si>
  <si>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</si>
  <si>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</si>
  <si>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</si>
  <si>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</si>
  <si>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</si>
  <si>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</si>
  <si>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</si>
  <si>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</si>
  <si>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</si>
  <si>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</si>
  <si>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</si>
  <si>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</si>
  <si>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</si>
  <si>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</si>
  <si>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</si>
  <si>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</si>
  <si>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</si>
  <si>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</si>
  <si>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</si>
  <si>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</si>
  <si>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</si>
  <si>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</si>
  <si>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</si>
  <si>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</si>
  <si>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</si>
  <si>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</si>
  <si>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</si>
  <si>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</si>
  <si>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</si>
  <si>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</si>
  <si>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</si>
  <si>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</si>
  <si>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</si>
  <si>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</si>
  <si>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</si>
  <si>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</si>
  <si>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</si>
  <si>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</si>
  <si>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</si>
  <si>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</si>
  <si>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</si>
  <si>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</si>
  <si>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</si>
  <si>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</si>
  <si>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</si>
  <si>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</si>
  <si>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</si>
  <si>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</si>
  <si>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</si>
  <si>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</si>
  <si>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</si>
  <si>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</si>
  <si>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TE, PVC PBA, BBB, 90 GRAUS, DN 100 / DE 110 MM, PARA REDE DE AGUA                                                                                                                                                                                                                                                                                                                                                                                                                                         </t>
  </si>
  <si>
    <t xml:space="preserve">TE, PVC PBA, BBB, 90 GRAUS, DN 50 / DE 60 MM, PARA REDE DE AGUA                                                                                                                                                                                                                                                                                                                                                                                                                                           </t>
  </si>
  <si>
    <t xml:space="preserve">TE, PVC PBA, BBB, 90 GRAUS, DN 75 / DE 85 MM, PARA REDE DE AGUA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</si>
  <si>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</si>
  <si>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</si>
  <si>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</si>
  <si>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</si>
  <si>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</si>
  <si>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</si>
  <si>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</si>
  <si>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</si>
  <si>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</si>
  <si>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</si>
  <si>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</si>
  <si>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</si>
  <si>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(HORISTA)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</si>
  <si>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</si>
  <si>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</si>
  <si>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10,5* CM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</si>
  <si>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</si>
  <si>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</si>
  <si>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</si>
  <si>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</si>
  <si>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</si>
  <si>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</si>
  <si>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</si>
  <si>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</si>
  <si>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</si>
  <si>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</si>
  <si>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</si>
  <si>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</si>
  <si>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</si>
  <si>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</si>
  <si>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</si>
  <si>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</si>
  <si>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</si>
  <si>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</si>
  <si>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</si>
  <si>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</si>
  <si>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</si>
  <si>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</si>
  <si>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</si>
  <si>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</si>
  <si>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</si>
  <si>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</si>
  <si>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</si>
  <si>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</si>
  <si>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</si>
  <si>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</si>
  <si>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</si>
  <si>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</si>
  <si>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</si>
  <si>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</si>
  <si>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</si>
  <si>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</si>
  <si>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TRANSLUCIDA / INCOLOR, E = *0,6* MM, DE *0,50 X 2,44* M (L X C)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</si>
  <si>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</si>
  <si>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</si>
  <si>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</si>
  <si>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</si>
  <si>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</si>
  <si>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</si>
  <si>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</si>
  <si>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</si>
  <si>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</si>
  <si>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</si>
  <si>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</si>
  <si>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</si>
  <si>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</si>
  <si>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</si>
  <si>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</si>
  <si>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</si>
  <si>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</si>
  <si>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</si>
  <si>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</si>
  <si>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</si>
  <si>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</si>
  <si>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</si>
  <si>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</si>
  <si>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</si>
  <si>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</si>
  <si>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</si>
  <si>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</si>
  <si>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</si>
  <si>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</si>
  <si>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</si>
  <si>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</si>
  <si>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</si>
  <si>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</si>
  <si>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</si>
  <si>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POLIISOCIANURATO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</si>
  <si>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</si>
  <si>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</si>
  <si>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</si>
  <si>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</si>
  <si>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</si>
  <si>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</si>
  <si>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</si>
  <si>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 TELHADISTA (HORISTA)                                                                                                                                                                                                                                                                                                                                                                                                                                                                           </t>
  </si>
  <si>
    <t xml:space="preserve">TELHADOR / TELHADISTA (MENSALISTA)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</si>
  <si>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</si>
  <si>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</si>
  <si>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</si>
  <si>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</si>
  <si>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</si>
  <si>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</si>
  <si>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</si>
  <si>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</si>
  <si>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</si>
  <si>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</si>
  <si>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</si>
  <si>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</si>
  <si>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</si>
  <si>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</si>
  <si>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</si>
  <si>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</si>
  <si>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</si>
  <si>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</si>
  <si>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</si>
  <si>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</si>
  <si>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</si>
  <si>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</si>
  <si>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</si>
  <si>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</si>
  <si>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</si>
  <si>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</si>
  <si>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</si>
  <si>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</si>
  <si>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</si>
  <si>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</si>
  <si>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</si>
  <si>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</si>
  <si>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</si>
  <si>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</si>
  <si>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</si>
  <si>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</si>
  <si>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</si>
  <si>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DE *5,5 X 11 X 23* CM (L X A X C), COM 21 FUROS                                                                                                                                                                                                                                                                                                                                                                                                                                  </t>
  </si>
  <si>
    <t xml:space="preserve">TIJOLO CERAMICO MACICO APARENTE DE *6 X 12 X 24* CM (L X A X C)                                                                                                                                                                                                                                                                                                                                                                                                                                           </t>
  </si>
  <si>
    <t xml:space="preserve">TIJOLO CERAMICO MACICO APARENTE 2 FUROS DE *6,5 X 10 X 20* CM (L X A X C)                                                                                                                                                                                                                                                                                                                                                                                                                                 </t>
  </si>
  <si>
    <t xml:space="preserve">TIJOLO CERAMICO MACICO COMUM DE *5 X 10 X 20* CM (L X A X C)                                                                                                                                                                                                                                                                                                                                                                                                                                              </t>
  </si>
  <si>
    <t xml:space="preserve">TIJOLO CERAMICO REFRATARIO DE *2,5 X 11,4 X 22,9* CM (L X A X C)                                                                                                                                                                                                                                                                                                                                                                                                                                          </t>
  </si>
  <si>
    <t xml:space="preserve">TIJOLO CERAMICO REFRATARIO DE *6,3 X 11,4 X 22,9* CM (L X A X C)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</si>
  <si>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</si>
  <si>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</si>
  <si>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</si>
  <si>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</si>
  <si>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</si>
  <si>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</si>
  <si>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</si>
  <si>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</si>
  <si>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</si>
  <si>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</si>
  <si>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</si>
  <si>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</si>
  <si>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</si>
  <si>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</si>
  <si>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</si>
  <si>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</si>
  <si>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</si>
  <si>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</si>
  <si>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</si>
  <si>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</si>
  <si>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</si>
  <si>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</si>
  <si>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</si>
  <si>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</si>
  <si>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</si>
  <si>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</si>
  <si>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</si>
  <si>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PEDRAS E OUTROS                                                                                                                                                                                                                                                                                                                                                                                                                                              </t>
  </si>
  <si>
    <t xml:space="preserve">TIRANTE COM ELO, EM ARAME GALVANIZADO RIGIDO, NUMERO 10, COMPRIMENTO 2000 MM, PARA PENDURAL DE FORRO REMOVIVEL                                                                                                                                                                                                                                                                                                                                                                                            </t>
  </si>
  <si>
    <t xml:space="preserve">TIRANTE EM FERRO GALVANIZADO PARA CONTRAVENTAMENTO DE TELHA CANALETE 90, 1/4"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</si>
  <si>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</si>
  <si>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</si>
  <si>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</si>
  <si>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</si>
  <si>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</si>
  <si>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</si>
  <si>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</si>
  <si>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</si>
  <si>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</si>
  <si>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</si>
  <si>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</si>
  <si>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</si>
  <si>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</si>
  <si>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</si>
  <si>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</si>
  <si>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</si>
  <si>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</si>
  <si>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</si>
  <si>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</si>
  <si>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</si>
  <si>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</si>
  <si>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</si>
  <si>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</si>
  <si>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</si>
  <si>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</si>
  <si>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</si>
  <si>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</si>
  <si>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</si>
  <si>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t>
  </si>
  <si>
    <t xml:space="preserve">TORNEIRA DE MESA PARA LAVATORIO, METALICA CROMADA, COM SENSOR DE APROXIMACAO ELETRICO, BIVOLT                                                                                                                                                                                                                                                                                                                                                                                                             </t>
  </si>
  <si>
    <t xml:space="preserve">TORNEIRA DE MESA/BANCADA, PARA LAVATORIO, FIXA, METALICA CROMADA, PADRAO POPULAR, 1/2" OU 3/4" (REF 1193)                                                                                                                                                                                                                                                                                                                                                                                                 </t>
  </si>
  <si>
    <t xml:space="preserve">TORNEIRA DE METAL AMARELO, PARA TANQUE / JARDIM, DE PAREDE, COM BICO PLASTICO, CANO CURTO, AREA EXTERNA, PADRAO POPULAR / USO GERAL, 1/2" OU 3/4"                                                                                                                                                                                                                                                                                                                                                         </t>
  </si>
  <si>
    <t xml:space="preserve">TORNEIRA DE METAL AMARELO, PARA TANQUE / JARDIM, DE PAREDE, SEM BICO, CANO CURTO, PADRAO POPULAR / USO GERAL, 1/2" OU 3/4"                                                                                                                                                                                                                                                                                                                                                                                </t>
  </si>
  <si>
    <t xml:space="preserve">TORNEIRA ELETRICA DE PAREDE, PLASTICA, BICA ALTA, PARA COZINHA, 5500 W (110/220 V)                                                                                                                                                                                                                                                                                                                                                                                                                        </t>
  </si>
  <si>
    <t xml:space="preserve">TORNEIRA METALICA CROMADA CANO CURTO, SEM BICO, SEM AREJADOR, DE PAREDE, PARA TANQUE E USO GERAL, 1/2" OU 3/4"                                                                                                                                                                                                                                                                                                                                                                                            </t>
  </si>
  <si>
    <t xml:space="preserve">TORNEIRA METALICA CROMADA DE MESA PARA LAVATORIO, BICA ALTA, COM AREJADOR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</si>
  <si>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</si>
  <si>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</si>
  <si>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t>
  </si>
  <si>
    <t xml:space="preserve">TORNEIRA METALICA CROMADA DE PAREDE, PARA COZINHA, BICA MOVEL, COM AREJADOR, 1/2" OU 3/4"                                                                                                                                                                                                                                                                                                                                                                                                                 </t>
  </si>
  <si>
    <t xml:space="preserve">TORNEIRA METALICA CROMADA PARA JARDIM / TANQUE, COM BICO PLASTICO, CANO LONGO, DE PAREDE, PADRAO POPULAR / USO GERAL, 1/2" OU 3/4"                                                                                                                                                                                                                                                                                                                                                                        </t>
  </si>
  <si>
    <t xml:space="preserve">TORNEIRA METALICA CROMADA PARA TANQUE / JARDIM, SEM BICO, CANO LONGO, DE PAREDE, PADRAO POPULAR / USO GERAL, 1/2" OU 3/4"                                                                                                                                                                                                                                                                                                                                                                                 </t>
  </si>
  <si>
    <t xml:space="preserve">TORNEIRA METALICA CROMADA, CANO CURTO, COM AREJADOR, SEM BICO PLASTICO, DE PAREDE, PARA USO GERAL, 1/2" OU 3/4"                                                                                                                                                                                                                                                                                                                                                                                           </t>
  </si>
  <si>
    <t xml:space="preserve">TORNEIRA METALICA CROMADA, DE MESA/BANCADA, PARA COZINHA, BICA MOVEL, COM AREJADOR, 1/2" OU 3/4"                                                                                                                                                                                                                                                                                                                                                                                                          </t>
  </si>
  <si>
    <t xml:space="preserve">TORNEIRA METALICA CROMADA, RETA, DE PAREDE, PARA COZINHA, COM AREJADOR, PADRAO POPULAR, 1/2" OU 3/4"                                                                                                                                                                                                                                                                                                                                                                                                      </t>
  </si>
  <si>
    <t xml:space="preserve">TORNEIRA METALICA CROMADA, RETA, DE PAREDE, PARA COZINHA, SEM BICO, SEM AREJADOR, PADRAO POPULAR, 1/2" OU 3/4"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</si>
  <si>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</si>
  <si>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</si>
  <si>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t>
  </si>
  <si>
    <t xml:space="preserve">TORNEIRA PLASTICA PARA TANQUE 1/2" OU 3/4"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</si>
  <si>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</si>
  <si>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</si>
  <si>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</si>
  <si>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</si>
  <si>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</si>
  <si>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</si>
  <si>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</si>
  <si>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</si>
  <si>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</si>
  <si>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</si>
  <si>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</si>
  <si>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</si>
  <si>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 ENCARGOS COMPLEMENTARES)                                                                                                                                                                                                                                                                                                                                                                                                                                           </t>
  </si>
  <si>
    <t xml:space="preserve">TRANSPORTE - MENSALISTA (COLETADO CAIXA - ENCARGOS COMPLEMENTARES)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</si>
  <si>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</si>
  <si>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</si>
  <si>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</si>
  <si>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</si>
  <si>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</si>
  <si>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</si>
  <si>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</si>
  <si>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</si>
  <si>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</si>
  <si>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</si>
  <si>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</si>
  <si>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</si>
  <si>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</si>
  <si>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</si>
  <si>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</si>
  <si>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</si>
  <si>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</si>
  <si>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</si>
  <si>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</si>
  <si>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</si>
  <si>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FRISADO PARA RODIZIO (VERGALHAO MACICO), EM ALUMINIO, COM DIMENSOES DE *6 X 6* MM                                                                                                                                                                                                                                                                                                                                                                                                         </t>
  </si>
  <si>
    <t xml:space="preserve">TRINCHA CERDAS GRIS 1.1/2" (38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</si>
  <si>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</si>
  <si>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</si>
  <si>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</si>
  <si>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</si>
  <si>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</si>
  <si>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</si>
  <si>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</si>
  <si>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</si>
  <si>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</si>
  <si>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</si>
  <si>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</si>
  <si>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</si>
  <si>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</si>
  <si>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</si>
  <si>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</si>
  <si>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</si>
  <si>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</si>
  <si>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</si>
  <si>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</si>
  <si>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</si>
  <si>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</si>
  <si>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</si>
  <si>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</si>
  <si>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</si>
  <si>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</si>
  <si>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</si>
  <si>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</si>
  <si>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</si>
  <si>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</si>
  <si>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</si>
  <si>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</si>
  <si>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(4"), E = 3,75 MM, *10,55* KG/M (NBR 5580)                                                                                                                                                                                                                                                                                                                                                                                                       </t>
  </si>
  <si>
    <t xml:space="preserve">TUBO ACO GALVANIZADO COM COSTURA, CLASSE LEVE, DN 15 MM (1/2"), E = 2,25 MM, *1,2* KG/M (NBR 5580)                                                                                                                                                                                                                                                                                                                                                                                                        </t>
  </si>
  <si>
    <t xml:space="preserve">TUBO ACO GALVANIZADO COM COSTURA, CLASSE LEVE, DN 20 MM (3/4"), E = 2,25 MM, *1,3* KG/M (NBR 5580)                                                                                                                                                                                                                                                                                                                                                                                                        </t>
  </si>
  <si>
    <t xml:space="preserve">TUBO ACO GALVANIZADO COM COSTURA, CLASSE LEVE, DN 25 MM (1"), E = 2,65 MM, *2,11* KG/M (NBR 5580)                                                                                                                                                                                                                                                                                                                                                                                                         </t>
  </si>
  <si>
    <t xml:space="preserve">TUBO ACO GALVANIZADO COM COSTURA, CLASSE LEVE, DN 32 MM (1 1/4"), E = 2,65 MM, *2,71* KG/M (NBR 5580)                                                                                                                                                                                                                                                                                                                                                                                                     </t>
  </si>
  <si>
    <t xml:space="preserve">TUBO ACO GALVANIZADO COM COSTURA, CLASSE LEVE, DN 40 MM (1 1/2"), E = 3,00 MM, *3,48* KG/M (NBR 5580)                                                                                                                                                                                                                                                                                                                                                                                                     </t>
  </si>
  <si>
    <t xml:space="preserve">TUBO ACO GALVANIZADO COM COSTURA, CLASSE LEVE, DN 50 MM (2"), E = 3,00 MM, *4,40* KG/M (NBR 5580)                                                                                                                                                                                                                                                                                                                                                                                                         </t>
  </si>
  <si>
    <t xml:space="preserve">TUBO ACO GALVANIZADO COM COSTURA, CLASSE LEVE, DN 65 MM (2 1/2"), E = 3,35 MM, * 6,23* KG/M (NBR 5580)                                                                                                                                                                                                                                                                                                                                                                                                    </t>
  </si>
  <si>
    <t xml:space="preserve">TUBO ACO GALVANIZADO COM COSTURA, CLASSE LEVE, DN 80 MM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</si>
  <si>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</si>
  <si>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</si>
  <si>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</si>
  <si>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</si>
  <si>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</si>
  <si>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</si>
  <si>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</si>
  <si>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</si>
  <si>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</si>
  <si>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</si>
  <si>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</si>
  <si>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</si>
  <si>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</si>
  <si>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</si>
  <si>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</si>
  <si>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</si>
  <si>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</si>
  <si>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</si>
  <si>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</si>
  <si>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</si>
  <si>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</si>
  <si>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</si>
  <si>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</si>
  <si>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</si>
  <si>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</si>
  <si>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</si>
  <si>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</si>
  <si>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</si>
  <si>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114 MM, AGUA QUENTE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</si>
  <si>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</si>
  <si>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</si>
  <si>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</si>
  <si>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</si>
  <si>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</si>
  <si>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</si>
  <si>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</si>
  <si>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</si>
  <si>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</si>
  <si>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</si>
  <si>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</si>
  <si>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</si>
  <si>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</si>
  <si>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</si>
  <si>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</si>
  <si>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</si>
  <si>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</si>
  <si>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</si>
  <si>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</si>
  <si>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1/2" (42 MM), PARA INSTALACOES DE MEDIA PRESSAO PARA GASES COMBUSTIVEIS E MEDICINAIS                                                                                                                                                                                                                                                                                                                                                                                     </t>
  </si>
  <si>
    <t xml:space="preserve">TUBO DE COBRE CLASSE "A", DN = 1 1/4" (35 MM), PARA INSTALACOES DE MEDIA PRESSAO PARA GASES COMBUSTIVEIS E MEDICINAIS                                                                                                                                                                                                                                                                                                                                                                                     </t>
  </si>
  <si>
    <t xml:space="preserve">TUBO DE COBRE CLASSE "A", DN = 1/2" (15 MM), PARA INSTALACOES DE MEDIA PRESSAO PARA GASES COMBUSTIVEIS E MEDICINAIS                                                                                                                                                                                                                                                                                                                                                                                       </t>
  </si>
  <si>
    <t xml:space="preserve">TUBO DE COBRE CLASSE "A", DN = 1" (28 MM), PARA INSTALACOES DE MEDIA PRESSAO PARA GASES COMBUSTIVEIS E MEDICINAIS                                                                                                                                                                                                                                                                                                                                                                                         </t>
  </si>
  <si>
    <t xml:space="preserve">TUBO DE COBRE CLASSE "A", DN = 2 1/2" (66 MM), PARA INSTALACOES DE MEDIA PRESSAO PARA GASES COMBUSTIVEIS E MEDICINAIS                                                                                                                                                                                                                                                                                                                                                                                     </t>
  </si>
  <si>
    <t xml:space="preserve">TUBO DE COBRE CLASSE "A", DN = 2" (54 MM), PARA INSTALACOES DE MEDIA PRESSAO PARA GASES COMBUSTIVEIS E MEDICINAIS                                                                                                                                                                                                                                                                                                                                                                                         </t>
  </si>
  <si>
    <t xml:space="preserve">TUBO DE COBRE CLASSE "A", DN = 3/4" (22 MM), PARA INSTALACOES DE MEDIA PRESSAO PARA GASES COMBUSTIVEIS E MEDICINAIS                                                                                                                                                                                                                                                                                                                                                                                       </t>
  </si>
  <si>
    <t xml:space="preserve">TUBO DE COBRE CLASSE "A", DN = 3" (79 MM), PARA INSTALACOES DE MEDIA PRESSAO PARA GASES COMBUSTIVEIS E MEDICINAIS                                                                                                                                                                                                                                                                                                                                                                                         </t>
  </si>
  <si>
    <t xml:space="preserve">TUBO DE COBRE CLASSE "A", DN = 4"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</si>
  <si>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</si>
  <si>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</si>
  <si>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</si>
  <si>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</si>
  <si>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</si>
  <si>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</si>
  <si>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</si>
  <si>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</si>
  <si>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</si>
  <si>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</si>
  <si>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</si>
  <si>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</si>
  <si>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</si>
  <si>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</si>
  <si>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</si>
  <si>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</si>
  <si>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</si>
  <si>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</si>
  <si>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</si>
  <si>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</si>
  <si>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</si>
  <si>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</si>
  <si>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</si>
  <si>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</si>
  <si>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</si>
  <si>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</si>
  <si>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</si>
  <si>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</si>
  <si>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</si>
  <si>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</si>
  <si>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</si>
  <si>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</si>
  <si>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</si>
  <si>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</si>
  <si>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</si>
  <si>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</si>
  <si>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</si>
  <si>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</si>
  <si>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</si>
  <si>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</si>
  <si>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</si>
  <si>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</si>
  <si>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</si>
  <si>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</si>
  <si>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</si>
  <si>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</si>
  <si>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</si>
  <si>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</si>
  <si>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</si>
  <si>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</si>
  <si>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</si>
  <si>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</si>
  <si>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</si>
  <si>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</si>
  <si>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</si>
  <si>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</si>
  <si>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</si>
  <si>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</si>
  <si>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</si>
  <si>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</si>
  <si>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</si>
  <si>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</si>
  <si>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</si>
  <si>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</si>
  <si>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ARMADO, PRE MOLDADO PARA AGUAS PLUVIAIS, CLASSE PA-1, COM ENCAIXE PONTA E BOLSA, DIAMETRO NOMINAL DE 500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</si>
  <si>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</si>
  <si>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</si>
  <si>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</si>
  <si>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</si>
  <si>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</si>
  <si>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</si>
  <si>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</si>
  <si>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</si>
  <si>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</si>
  <si>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</si>
  <si>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</si>
  <si>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</si>
  <si>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</si>
  <si>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</si>
  <si>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</si>
  <si>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</si>
  <si>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</si>
  <si>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</si>
  <si>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</si>
  <si>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</si>
  <si>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</si>
  <si>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DIAMETRO DE 40 MM E ALTURA DE APROXIMADAMENTE 1,55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</si>
  <si>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</si>
  <si>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</si>
  <si>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</si>
  <si>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</si>
  <si>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</si>
  <si>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</si>
  <si>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</si>
  <si>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</si>
  <si>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</si>
  <si>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</si>
  <si>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</si>
  <si>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</si>
  <si>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</si>
  <si>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(SDR 26 - PN 05) PARA REDE DE AGUA OU ESGOTO (NBR 15561)                                                                                                                                                                                                                                                                                                                                                               </t>
  </si>
  <si>
    <t xml:space="preserve">TUBO DE POLIETILENO DE ALTA DENSIDADE, PEAD, PE-80, DE = 110 MM X 10,0 MM PAREDE, (SDR 11 - PN 12,5) PARA REDE DE AGUA OU ESGOTO (NBR 15561)                                                                                                                                                                                                                                                                                                                                                              </t>
  </si>
  <si>
    <t xml:space="preserve">TUBO DE POLIETILENO DE ALTA DENSIDADE, PEAD, PE-80, DE = 160 MM X 14,6 MM PAREDE, (SDR 11 - PN 12,5) PARA REDE DE AGUA OU ESGOTO (NBR 15561)                                                                                                                                                                                                                                                                                                                                                              </t>
  </si>
  <si>
    <t xml:space="preserve">TUBO DE POLIETILENO DE ALTA DENSIDADE, PEAD, PE-80, DE = 900 MM X 34,7 MM PAREDE, (SDR 26 - PN 05) PARA REDE DE AGUA OU ESGOTO (NBR 15561)                                                                                                                                                                                                                                                                                                                                                                </t>
  </si>
  <si>
    <t xml:space="preserve">TUBO DE POLIETILENO DE ALTA DENSIDADE, PEAD, PE-80, DE= 200 MM X 18,2 MM PAREDE, (SDR 11 - PN 12,5) PARA REDE DE AGUA OU ESGOTO (NBR 15561)                                                                                                                                                                                                                                                                                                                                                               </t>
  </si>
  <si>
    <t xml:space="preserve">TUBO DE POLIETILENO DE ALTA DENSIDADE, PEAD, PE-80, DE= 315 MM X 28,7 MM PAREDE, (SDR 11 - PN 12,5) PARA REDE DE AGUA OU ESGOTO (NBR 15561)                                                                                                                                                                                                                                                                                                                                                               </t>
  </si>
  <si>
    <t xml:space="preserve">TUBO DE POLIETILENO DE ALTA DENSIDADE, PEAD, PE-80, DE= 400 MM X 36,4 MM PAREDE, (SDR 11 - PN 12,5) PARA REDE DE AGUA OU ESGOTO (NBR 15561)                                                                                                                                                                                                                                                                                                                                                               </t>
  </si>
  <si>
    <t xml:space="preserve">TUBO DE POLIETILENO DE ALTA DENSIDADE, PEAD, PE-80, DE= 50 MM X 4,6 MM PAREDE, (SDR 11 - PN 12,5) PARA REDE DE AGUA OU ESGOTO ( NBR 15561)                                                                                                                                                                                                                                                                                                                                                                </t>
  </si>
  <si>
    <t xml:space="preserve">TUBO DE POLIETILENO DE ALTA DENSIDADE, PEAD, PE-80, DE= 500 MM X 45,5 MM PAREDE, (SDR 11 - PN 12,5) PARA REDE DE AGUA OU ESGOTO (NBR 15561)                                                                                                                                                                                                                                                                                                                                                               </t>
  </si>
  <si>
    <t xml:space="preserve">TUBO DE POLIETILENO DE ALTA DENSIDADE, PEAD, PE-80, DE= 630 MM X 57,3 MM PAREDE (SDR 11 - PN 12,5) PARA REDE DE AGUA OU ESGOTO (NBR 15561)                                                                                                                                                                                                                                                                                                                                                                </t>
  </si>
  <si>
    <t xml:space="preserve">TUBO DE POLIETILENO DE ALTA DENSIDADE, PEAD, PE-80, DE= 730 MM X 34,1 MM PAREDE, (SDR 21 - PN 06) PARA REDE DE AGUA OU ESGOTO (NBR 15561)                                                                                                                                                                                                                                                                                                                                                                 </t>
  </si>
  <si>
    <t xml:space="preserve">TUBO DE POLIETILENO DE ALTA DENSIDADE, PEAD, PE-80, DE= 75 MM X 6,9 MM PAREDE, (SRD 11 - PN 12,5) PARA REDE DE AGUA OU ESGOTO (NBR 15561)                                                                                                                                                                                                                                                                                                                                                                 </t>
  </si>
  <si>
    <t xml:space="preserve">TUBO DE POLIETILENO DE ALTA DENSIDADE, PEAD, PE-80, DE= 800 MM X 30,8 MM PAREDE, (SDR 26 - PN 05) PARA REDE DE AGUA OU ESGOTO (NBR 15561)                                                                                                                                                                                                                                                                                                                                                                 </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</si>
  <si>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</si>
  <si>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</si>
  <si>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(273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</si>
  <si>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</si>
  <si>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</si>
  <si>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</si>
  <si>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</si>
  <si>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</si>
  <si>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</si>
  <si>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</si>
  <si>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</si>
  <si>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</si>
  <si>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</si>
  <si>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</si>
  <si>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</si>
  <si>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</si>
  <si>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</si>
  <si>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MULTICAMADA PEX GAS, DN *16* MM                                                                                                                                                                                                                                                                                                                                                                                                                                                                      </t>
  </si>
  <si>
    <t xml:space="preserve">TUBO MULTICAMADA PEX GAS, DN *20* MM                                                                                                                                                                                                                                                                                                                                                                                                                                                                      </t>
  </si>
  <si>
    <t xml:space="preserve">TUBO MULTICAMADA PEX GAS, DN *26* MM                                                                                                                                                                                                                                                                                                                                                                                                                                                                      </t>
  </si>
  <si>
    <t xml:space="preserve">TUBO MULTICAMADA PEX GAS, DN *32* MM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</si>
  <si>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</si>
  <si>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</si>
  <si>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</si>
  <si>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</si>
  <si>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</si>
  <si>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</si>
  <si>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</si>
  <si>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</si>
  <si>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</si>
  <si>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</si>
  <si>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</si>
  <si>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</si>
  <si>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</si>
  <si>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</si>
  <si>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</si>
  <si>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</si>
  <si>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</si>
  <si>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</si>
  <si>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</si>
  <si>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</si>
  <si>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</si>
  <si>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</si>
  <si>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300 MM/ DE 315 MM,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</si>
  <si>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</si>
  <si>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</si>
  <si>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</si>
  <si>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</si>
  <si>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</si>
  <si>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</si>
  <si>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</si>
  <si>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</si>
  <si>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</si>
  <si>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</si>
  <si>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</si>
  <si>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</si>
  <si>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</si>
  <si>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</si>
  <si>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</si>
  <si>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</si>
  <si>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</si>
  <si>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</si>
  <si>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</si>
  <si>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</si>
  <si>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</si>
  <si>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</si>
  <si>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</si>
  <si>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</si>
  <si>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</si>
  <si>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</si>
  <si>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</si>
  <si>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</si>
  <si>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</si>
  <si>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</si>
  <si>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</si>
  <si>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2 1/2", AGUA FRIA PREDIAL                                                                                                                                                                                                                                                                                                                                                                                                                                                             </t>
  </si>
  <si>
    <t xml:space="preserve">TUBO PVC, ROSCAVEL, 2", PARA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</si>
  <si>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</si>
  <si>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</si>
  <si>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</si>
  <si>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</si>
  <si>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</si>
  <si>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</si>
  <si>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</si>
  <si>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</si>
  <si>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</si>
  <si>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</si>
  <si>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</si>
  <si>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</si>
  <si>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</si>
  <si>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</si>
  <si>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</si>
  <si>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</si>
  <si>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</si>
  <si>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</si>
  <si>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</si>
  <si>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</si>
  <si>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</si>
  <si>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</si>
  <si>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</si>
  <si>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</si>
  <si>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</si>
  <si>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</si>
  <si>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</si>
  <si>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</si>
  <si>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</si>
  <si>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</si>
  <si>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</si>
  <si>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</si>
  <si>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COM PARAFUSOS,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</si>
  <si>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</si>
  <si>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</si>
  <si>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</si>
  <si>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</si>
  <si>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</si>
  <si>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</si>
  <si>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</si>
  <si>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</si>
  <si>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</si>
  <si>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</si>
  <si>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</si>
  <si>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DUPLA PPR DN 25 MM, PARA AGUA QUENTE PREDIAL                                                                                                                                                                                                                                                                                                                                                                                                                                                        </t>
  </si>
  <si>
    <t xml:space="preserve">UNIAO DUPLA PPR, DN 20 MM, PARA AGUA QUENTE PREDIAL                                                                                                                                                                                                                                                                                                                                                                                                                                                       </t>
  </si>
  <si>
    <t xml:space="preserve">UNIAO EM POLIPROPILENO (PP), PARA TUBO EM PEAD, 20 MM - LIGACAO PREDIAL DE AGUA                                                                                                                                                                                                                                                                                                                                                                                                                           </t>
  </si>
  <si>
    <t xml:space="preserve">UNIAO EM POLIPROPILENO (PP), PARA TUBO EM PEAD, 32 MM - LIGACAO PREDIAL DE AGUA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</si>
  <si>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</si>
  <si>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</si>
  <si>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</si>
  <si>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</si>
  <si>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</si>
  <si>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</si>
  <si>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</si>
  <si>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</si>
  <si>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</si>
  <si>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</si>
  <si>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</si>
  <si>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</si>
  <si>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</si>
  <si>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</si>
  <si>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</si>
  <si>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</si>
  <si>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</si>
  <si>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</si>
  <si>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</si>
  <si>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</si>
  <si>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</si>
  <si>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</si>
  <si>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</si>
  <si>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</si>
  <si>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</si>
  <si>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</si>
  <si>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</si>
  <si>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</si>
  <si>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</si>
  <si>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</si>
  <si>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</si>
  <si>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</si>
  <si>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</si>
  <si>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</si>
  <si>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</si>
  <si>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E ACABAMENTO METALICO CROMADO                                                                                                                                                                                                                                                                                                                                                                                                                                   </t>
  </si>
  <si>
    <t xml:space="preserve">VALVULA DE DESCARGA METALICA, BASE 1 1/4" E ACABAMENTO METALICO CROMADO                                                                                                                                                                                                                                                                                                                                                                                                                                   </t>
  </si>
  <si>
    <t xml:space="preserve">VALVULA DE ESCOAMENTO PARA TANQUE, EM METAL CROMADO, 1.1/2 ", SEM LADRAO, COM TAMPAO PLASTICO                                                                                                                                                                                                                                                                                                                                                                                                             </t>
  </si>
  <si>
    <t xml:space="preserve">VALVULA DE ESFERA BRUTA EM BRONZE, BITOLA 1 1/2"                                                                                                                                                                                                                                                                                                                                                                                                                                                          </t>
  </si>
  <si>
    <t xml:space="preserve">VALVULA DE ESFERA BRUTA EM BRONZE, BITOLA 1 1/4"                                                                                                                                                                                                                                                                                                                                                                                                                                                          </t>
  </si>
  <si>
    <t xml:space="preserve">VALVULA DE ESFERA BRUTA EM BRONZE, BITOLA 1/2"                                                                                                                                                                                                                                                                                                                                                                                                                                                            </t>
  </si>
  <si>
    <t xml:space="preserve">VALVULA DE ESFERA BRUTA EM BRONZE, BITOLA 1"                                                                                                                                                                                                                                                                                                                                                                                                                                                              </t>
  </si>
  <si>
    <t xml:space="preserve">VALVULA DE ESFERA BRUTA EM BRONZE, BITOLA 2"                                                                                                                                                                                                                                                                                                                                                                                                                                                              </t>
  </si>
  <si>
    <t xml:space="preserve">VALVULA DE ESFERA BRUTA EM BRONZE, BITOLA 3/4"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</si>
  <si>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</si>
  <si>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</si>
  <si>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</si>
  <si>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</si>
  <si>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</si>
  <si>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</si>
  <si>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</si>
  <si>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</si>
  <si>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</si>
  <si>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</si>
  <si>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</si>
  <si>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</si>
  <si>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</si>
  <si>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</si>
  <si>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</si>
  <si>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</si>
  <si>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</si>
  <si>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</si>
  <si>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</si>
  <si>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</si>
  <si>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</si>
  <si>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</si>
  <si>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</si>
  <si>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</si>
  <si>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</si>
  <si>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</si>
  <si>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SEM LADRAO                                                                                                                                                                                                                                                                                                                                                                                                                                                    </t>
  </si>
  <si>
    <t xml:space="preserve">VALVULA EM METAL CROMADO PARA PIA AMERICANA 3.1/2 X 1.1/2"                                                                                                                                                                                                                                                                                                                                                                                                                                                </t>
  </si>
  <si>
    <t xml:space="preserve">VALVULA EM PLASTICO BRANCO PARA LAVATORIO 1 ", SEM UNHO, COM LADRAO                                                                                                                                                                                                                                                                                                                                                                                                                                       </t>
  </si>
  <si>
    <t xml:space="preserve">VALVULA EM PLASTICO BRANCO PARA TANQUE OU LAVATORIO 1 ", SEM UNHO E SEM LADRAO                                                                                                                                                                                                                                                                                                                                                                                                                            </t>
  </si>
  <si>
    <t xml:space="preserve">VALVULA EM PLASTICO BRANCO PARA TANQUE 1.1/4" X 1.1/2 ", SEM UNHO E SEM LADRAO                                                                                                                                                                                                                                                                                                                                                                                                                            </t>
  </si>
  <si>
    <t xml:space="preserve">VALVULA EM PLASTICO CROMADO PARA LAVATORIO 1 ", SEM UNHO, COM LADRAO                                                                                                                                                                                                                                                                                                                                                                                                                                      </t>
  </si>
  <si>
    <t xml:space="preserve">VALVULA EM PLASTICO CROMADO TIPO AMERICANA PARA PIA DE COZINHA 3.1/2"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</si>
  <si>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</si>
  <si>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</si>
  <si>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</si>
  <si>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</si>
  <si>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</si>
  <si>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</si>
  <si>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</si>
  <si>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</si>
  <si>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</si>
  <si>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</si>
  <si>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</si>
  <si>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</si>
  <si>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</si>
  <si>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</si>
  <si>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</si>
  <si>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</si>
  <si>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</si>
  <si>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POLIESTER PARA IMPERMEABILIZACAO                                                                                                                                                                                                                                                                                                                                                                                                                                                                   </t>
  </si>
  <si>
    <t xml:space="preserve">VEU DE VIDRO/VEU DE SUPERFICIE 30 A 35 G/M2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</si>
  <si>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</si>
  <si>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</si>
  <si>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</si>
  <si>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</si>
  <si>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</si>
  <si>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</si>
  <si>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</si>
  <si>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</si>
  <si>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</si>
  <si>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</si>
  <si>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</si>
  <si>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</si>
  <si>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</si>
  <si>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</si>
  <si>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</si>
  <si>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</si>
  <si>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</si>
  <si>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</si>
  <si>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</si>
  <si>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</si>
  <si>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</si>
  <si>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</si>
  <si>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</si>
  <si>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</si>
  <si>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</si>
  <si>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</si>
  <si>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</si>
  <si>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</si>
  <si>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</si>
  <si>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</si>
  <si>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</si>
  <si>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</si>
  <si>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ARAMADO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</si>
  <si>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</si>
  <si>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</si>
  <si>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</si>
  <si>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</si>
  <si>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</si>
  <si>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</si>
  <si>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</si>
  <si>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</si>
  <si>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</si>
  <si>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MACARANDUBA/MASSARANDUBA, ANGELIM OU EQUIVALENTE DA REGIAO                                                                                                                                                                                                                                                                                                                                                                                                                </t>
  </si>
  <si>
    <t xml:space="preserve">VIGA APARELHADA *6 X 16* CM, EM MACARANDUBA/MASSARANDUBA, ANGELIM OU EQUIVALENTE DA REGIAO                                                                                                                                                                                                                                                                                                                                                                                                                </t>
  </si>
  <si>
    <t xml:space="preserve">VIGA DE ESCORAMENTO H20, DE MADEIRA, PESO DE 5,00 A 5,20 KG/M, COM EXTREMIDADES PLASTICAS                                                                                                                                                                                                                                                                                                                                                                                                                 </t>
  </si>
  <si>
    <t xml:space="preserve">VIGA NAO APARELHADA *6 X 12* CM, EM MACARANDUBA/MASSARANDUBA, ANGELIM OU EQUIVALENTE DA REGIAO - BRUTA                                                                                                                                                                                                                                                                                                                                                                                                    </t>
  </si>
  <si>
    <t xml:space="preserve">VIGA NAO APARELHADA *6 X 16* CM, EM MACARANDUBA/MASSARANDUBA, ANGELIM OU EQUIVALENTE DA REGIAO - BRUTA                                                                                                                                                                                                                                                                                                                                                                                                    </t>
  </si>
  <si>
    <t xml:space="preserve">VIGA NAO APARELHADA *6 X 20* CM, EM MACARANDUBA/MASSARANDUBA, ANGELIM OU EQUIVALENTE DA REGIAO - BRUTA                                                                                                                                                                                                                                                                                                                                                                                                    </t>
  </si>
  <si>
    <t xml:space="preserve">VIGA NAO APARELHADA *8 X 16* CM EM MACARANDUBA/MASSARANDUBA, ANGELIM OU EQUIVALENTE DA REGIAO - BRUTA                                                                                                                                                                                                                                                                                                                                                                                                     </t>
  </si>
  <si>
    <t xml:space="preserve">VIGIA DIURNO (HORISTA)                                                                                                                                                                                                                                                                                                                                                                                                                                                                                    </t>
  </si>
  <si>
    <t xml:space="preserve">VIGIA DIURNO (MENSALISTA)                                                                                                                                                                                                                                                                                                                                                                                                                                                                                 </t>
  </si>
  <si>
    <t>SINAPI - MT - 12/2024 - DESONERADO</t>
  </si>
  <si>
    <t xml:space="preserve">TESTEIRA METÁLICA EM CHAPA DE ALUMÍNIO PINTADA </t>
  </si>
  <si>
    <t xml:space="preserve"> CONTRATO ORIGINAL</t>
  </si>
  <si>
    <t>LASTRO DE CONCRETO, PREPARO MECÂNICO, INCLUSOS ADITIVO IMPERMEABILIZANTE, LANÇAMENTO E ADENSAMENTO (REF SINAPI 83534 01/2020)</t>
  </si>
  <si>
    <t>ESTACA BROCA DE CONCRETO, DIÃMETRO DE 20 CM, PROFUNDIDADE DE ATÉ 3 M, ESCAVAÇÃO MANUAL COM TRADO CONCHA, NÃO ARMADA. AF_03/2018</t>
  </si>
  <si>
    <t>COMP-13</t>
  </si>
  <si>
    <t>PREPARO DE FUNDO DE VALA  COM LARGURA MENOR QUE 1,5 M, EM LOCAL COM NÍVEL ALTO DE INTERFERÊNCIA. AF_06/2016 (REF. SINAPI 94098,1/2020)</t>
  </si>
  <si>
    <t>COMP-14</t>
  </si>
  <si>
    <t>ESTACA BROCA DE CONCRETO, DIÂMETRO DE 30 CM, PROFUNDIDADE DE ATÉ 3 M, ESCAVAÇÃO MANUAL COM TRADO CONCHA, NÃO ARMADA. AF_03/2018 (REF. SINAPI 98230,1/2020)</t>
  </si>
  <si>
    <t>COMP-15</t>
  </si>
  <si>
    <t>ALVENARIA EM TIJOLO CERAMICO MACICO 5X10X20CM 1/2 VEZ (ESPESSURA 10CM), ASSENTADO COM ARGAMASSA TRACO 1:2:8 (CIMENTO, CAL E AREIA). (REF. 72132 SINAPI 04/2020)</t>
  </si>
  <si>
    <t>COMP-19</t>
  </si>
  <si>
    <t>COMP-20</t>
  </si>
  <si>
    <t>COMP-21</t>
  </si>
  <si>
    <t>PORTA DE VIDRO TEMPERADO 1,75X2,30M - FORNECIMENTO E INSTALAÇÃO - PV01 E PV02</t>
  </si>
  <si>
    <t>ESPELHO CRISTAL, ESPESSURA 4MM, COM PARAFUSOS DE FIXACAO, SEM MOLDURA (REFERÊNCIA SINAPI 85005 12/2020)</t>
  </si>
  <si>
    <t>VIDRO TEMPERADO INCOLOR, ESPESSURA 10MM, FORNECIMENTO E INSTALACAO, INCLUSIVE MASSA PARA VEDACAO( REF SINAPI (72120 1/2020))</t>
  </si>
  <si>
    <t>COMP-23</t>
  </si>
  <si>
    <t>COMP-25</t>
  </si>
  <si>
    <t>COMP-26</t>
  </si>
  <si>
    <t>CHAPIM DE CONCRETO APARENTE COM ACABAMENTO DESEMPENADO, FORMA DE COMPENSADO PLASTIFICADO (MADEIRIT) DE 14 X 10 CM, FUNDIDO NO LOCAL. (REF. SINAPI (71623,1/2020))</t>
  </si>
  <si>
    <t>IMPERMEABILIZAÇÃO DE PISO COM ARGAMASSA DE CIMENTO E AREIA, COM ADITIVO IMPERMEABILIZANTE</t>
  </si>
  <si>
    <t>COMP-27</t>
  </si>
  <si>
    <t>COMP-28</t>
  </si>
  <si>
    <t>COMP-29</t>
  </si>
  <si>
    <t>COMP-31</t>
  </si>
  <si>
    <t>RODAPE EM MADEIRA, ALTURA 7CM, FIXADO EM PECAS DE MADEIRA (REF. SINAPI (73886/1,1/2020))</t>
  </si>
  <si>
    <t>PISO PODOTÁTIL, DIRECIONAL OU ALERTA, ASSENTADO SOBRE ARGAMASSA (REF. 101094 SINAPI 05/2021)</t>
  </si>
  <si>
    <t>CAIXA DE AREIA 40X40X40CM EM ALVENARIA - EXECUÇÃO (REF. SINAPI (72285,1/2020))</t>
  </si>
  <si>
    <t>COMP-32</t>
  </si>
  <si>
    <t>COMP-34</t>
  </si>
  <si>
    <t>COMP-35</t>
  </si>
  <si>
    <t>COMP-37</t>
  </si>
  <si>
    <t>CUBA DE EMBUTIR RETANGULAR DE AÇO INOXIDÁVEL, 50 X 40 X 20 CM - FORNECIMENTO E INSTALAÇÃO. AF_01/2020 (REF. SINAPI 100852,11/2021)</t>
  </si>
  <si>
    <t>CUBA DE EMBUTIR RETANGULAR DE AÇO INOXIDÁVEL, 60 X 50 X 40 CM - FORNECIMENTO E INSTALAÇÃO. AF_01/2020 (SINAPI 100852,11/2021)</t>
  </si>
  <si>
    <t>PAPELEIRA PLASTICA TIPO DISPENSER PARA PAPEL HIGIENICO ROLAO</t>
  </si>
  <si>
    <t>FORNECIMENTO E INSTALAÇÃO DE BATERIA SELADA PARA CENTRAL DE ALARME, 12V/5A</t>
  </si>
  <si>
    <t>FORNECIMENTO E INSTALAÇÃO DE PLACA DE SINALIZAÇÃO INDICATIVA, SAÍDA DE EMERGÊNCIA, SAÍDA LATERAL ESQUERDA/DIREITA/SAÍDA EM FRENTE</t>
  </si>
  <si>
    <t>COMP-39</t>
  </si>
  <si>
    <t>COMP-40</t>
  </si>
  <si>
    <t>COMP-41</t>
  </si>
  <si>
    <t>COMP-42</t>
  </si>
  <si>
    <t>COMP-45</t>
  </si>
  <si>
    <t>QUADRO DE DISTRIBUICAO DE ENERGIA DE EMBUTIR, EM CHAPA METALICA, PARA 18 DISJUNTORES TERMOMAGNETICOS MONOPOLARES, COM BARRAMENTO TRIFASICO E NEUTRO, FORNECIMENTO E INSTALACAO (REF. SINAPI (74131/4,1/2020))</t>
  </si>
  <si>
    <t>QUADRO DE DISTRIBUICAO DE ENERGIA DE EMBUTIR, EM CHAPA METALICA, PARA 24 DISJUNTORES TERMOMAGNETICOS MONOPOLARES, COM BARRAMENTO TRIFASICO E NEUTRO, FORNECIMENTO E INSTALACAO (REF. SINAPI (74131/5,1/2020))</t>
  </si>
  <si>
    <t>CAIXA DE PASSAGEM 30X30X40 COM TAMPA E DRENO BRITA (REF. SINAPI (83446,1/2020))</t>
  </si>
  <si>
    <t>COMP-48</t>
  </si>
  <si>
    <t>COIFA DE CENTRO EM AÇO INOX DE 1500X1000X600MM, DUTO DE VENTILAÇÃO E CHAPÉU CHINÊS - FORNECIMENTO E INSTALAÇÃO</t>
  </si>
  <si>
    <t>PRÓPRIO</t>
  </si>
  <si>
    <t>10014066 (E)</t>
  </si>
  <si>
    <t>DISPENSER PAPEL TOALHA, DE PAREDE, MANUAL, PARA SANITÁRIOS - ABS - ALTO IMPACTO - AUTO CORTE</t>
  </si>
  <si>
    <t>10001095 (E)</t>
  </si>
  <si>
    <t>PROTEÇÃO ANTICORROSIVA PARA TUBULAÇÃO ENTERRADA</t>
  </si>
  <si>
    <t>10007082 (E)</t>
  </si>
  <si>
    <t>HD.11/13 - INSTALAÇÃO PARA 4 CILINDRO GLP 45KG, EXCLUSIVE ABRIGO</t>
  </si>
  <si>
    <t>Cumeeira em alumínio - 30cm de cada lado, e= 0,8mm</t>
  </si>
  <si>
    <t>Forro de gesso acartonado, cor branca, placa 1243 x 618mm, marca GYPSUM, modelo FGE ou similar, instalado</t>
  </si>
  <si>
    <t>Forro acústico em placas de fibra mineral c/perfil "T" em aço, marca "SONEX" ou similar, instalado</t>
  </si>
  <si>
    <t>Soleira em granito cinza andorinha, l = 15 cm, e = 2 cm</t>
  </si>
  <si>
    <t>Soleira em granito cinza andorinha, l = 22 cm, e = 2 cm</t>
  </si>
  <si>
    <t>COMP-53</t>
  </si>
  <si>
    <t>COMP-54</t>
  </si>
  <si>
    <t>COMP-55</t>
  </si>
  <si>
    <t>COMP-56</t>
  </si>
  <si>
    <t>Bucha redução pvc rígido roscável d=3" x 2.1/2"</t>
  </si>
  <si>
    <t>Bucha redução pvc rígido roscável d=4" x 3"</t>
  </si>
  <si>
    <t>Bucha redução pvc rígido roscável d=3" x 1 1/2"</t>
  </si>
  <si>
    <t>BUCHA REDUÇÃO PVC ROSC. D=3"X2 1/2" (85X75mm)</t>
  </si>
  <si>
    <t>BUCHA REDUÇÃO PVC ROSC. D=4"X3" (110X85mm)</t>
  </si>
  <si>
    <t>BUCHA REDUÇÃO PVC ROSC. D=1 1/2"X1" (50X32mm)</t>
  </si>
  <si>
    <t>BUCHA REDUÇÃO PVC ROSC. D=3"X1 1/2" (85X50mm)</t>
  </si>
  <si>
    <t>Terminal de ventilação em pvc rígido soldável, para esgoto primário, diâm = 50mm</t>
  </si>
  <si>
    <t>Terminal de ventilação em pvc rígido soldável, para esgoto primário, diâm = 75mm</t>
  </si>
  <si>
    <t>Ducha cromada, DECA, linha duna 1984 C 61 ou similar</t>
  </si>
  <si>
    <t>Torneira eletrica Versátil, Lorenzetti ou similar</t>
  </si>
  <si>
    <t>COMP-57</t>
  </si>
  <si>
    <t>Quadro de medição monofásico, sem fiação</t>
  </si>
  <si>
    <t xml:space="preserve">QUADRO DE MEDIÇÃO PADRÃO </t>
  </si>
  <si>
    <t>SIURB - PB - 07/2024 - DESONERADO</t>
  </si>
  <si>
    <t>ORSE - SE - 12/2024 - DESONERADO</t>
  </si>
  <si>
    <t>Painéis em vidro temperado incolor 10mm, fixo com porta de abrir e fixados com suporte spider (conexões em aço inox) com tubos em inox para sustentação - fornecimento e instalação</t>
  </si>
  <si>
    <t>Tela de nylon tipo mosquiteiro com moldura em madeira, para esquadrias - Rev 01</t>
  </si>
  <si>
    <t>Grade de ferro c/ gradil em barra chata 3/4" x 1/8", inclusive ferrolho e dobradiças conforme desenho</t>
  </si>
  <si>
    <t>Fechamento de esquadria ferro com chapa de aço e=3mm</t>
  </si>
  <si>
    <t>Portão  em tubo de ferro galvanizado de 2", de abrir, duas folhas, de 2,00 x 2,00m, tela malha revestida 76 x 76mm, n.º 12,  inclusive dobradiças e trancas/ferrolho</t>
  </si>
  <si>
    <t>Piso vinílico em manta, condutivo, dim. 2,0 x 25,00m, e = 2mm, ref. IQ OPTIMA, da Tarkett ou similar - fornecimento e instalação, exclusive regularização do piso</t>
  </si>
  <si>
    <t>Rodapé vinílico h=5cm, e=1mm, fixado c/ cola, sobre emboço</t>
  </si>
  <si>
    <t>Ralo hemisférico em fº fº, tipo abacaxi Ø 100mm</t>
  </si>
  <si>
    <t>Ralo seco linear pvc sanitário d=90 com grelha aluminio</t>
  </si>
  <si>
    <t>Caixa de inspeção 0.60 x 0.60 x 0.60m</t>
  </si>
  <si>
    <t>Cabide em aço inox, linha Quadratta, ref. 2060 C83, Deca ou similar</t>
  </si>
  <si>
    <t>Cabide em aço inox, DECA 2060 C40, acabamento cromado ou similar</t>
  </si>
  <si>
    <t>Regulador de alta pressão, d=28mm, tipo Fisher, classe 300, 1º estágio (instalação gás)</t>
  </si>
  <si>
    <t>Regulador de baixa pressão, d=15mm, tipo Fisher, classe 300, 2º estágio (instalação gás)</t>
  </si>
  <si>
    <t>Bomba Centrífuga Monoestágio Schneider BC-92S R 2 1/2" 3cv 220/380V Trifásico - Bomba Centrífuga Monoestágio Schneider BC-92S R 2 1/2 3cv 127/220V Trifásico ou similar</t>
  </si>
  <si>
    <t>10007064 (E)</t>
  </si>
  <si>
    <t>HV.13/15 - ABRIGO PARA GÁS EM BLOCO DE CONCRETO APARENTE PARA 4 CILINDROS</t>
  </si>
  <si>
    <t>ADAPTADOR COM FLANGES LIVRES, PVC, SOLDÁVEL, DN 32 MM X 1 , INSTALADO EM RESERVAÇÃO DE ÁGUA DE EDIFICAÇÃO QUE POSSUA RESERVATÓRIO DE FIBRA/FIBROCIMENTO FORNECIMENTO E INSTALAÇÃO.</t>
  </si>
  <si>
    <t>Eletroduto de aço galvanizado, classe leve, dn 20 mm (3/4"), aparente, instalada em parede - fornecimento e instalaçâo</t>
  </si>
  <si>
    <t>Luminária de sobrepor com aletas, para lâmpada fluorescente, 2 x 32w, ref. TCS020232CIRL, da Philips, inclusive reator e lâmpada</t>
  </si>
  <si>
    <t>9002024 (E)</t>
  </si>
  <si>
    <t>ELETRODUTO DE AÇO GALVANIZADO A FOGO, TIPO SEMI-PESADO/ MÉDIO - 1 1/2"</t>
  </si>
  <si>
    <t>Cordoalha de cobre nu 35mm2 (1 awg) e isoladores para pára-raios</t>
  </si>
  <si>
    <t xml:space="preserve">DIMENSÕES </t>
  </si>
  <si>
    <t xml:space="preserve"> (1,00X2,10M)</t>
  </si>
  <si>
    <t>(0,80X2,10M)</t>
  </si>
  <si>
    <t xml:space="preserve">MEMORIAL DE CÁLCULO PARA PORTAS </t>
  </si>
  <si>
    <t>2 x  (1,60X2,10M)</t>
  </si>
  <si>
    <t>Porta em alumínio, cor N/P/B, tipo veneziana (até 50%) e vidro (até 50%), de abrir ou correr, completa, inclusive caixilhos, dobradiças ou roldanas, fechadura exclusive vidro</t>
  </si>
  <si>
    <t>PORTA DE ABRIR EM ALUMINIO COM VENEZIANA E VIDRO</t>
  </si>
  <si>
    <t>2 x  (1,75X2,30M)</t>
  </si>
  <si>
    <t xml:space="preserve">PORTA DE VIDRO TEMPERADO </t>
  </si>
  <si>
    <t>Portão em chapa de ferro veneziana tipo Z inclusive dobradiças, ferrolhos e chumbadores em chapa de ferro e=5mm</t>
  </si>
  <si>
    <t>2.1.1</t>
  </si>
  <si>
    <t>3.1.1</t>
  </si>
  <si>
    <t>3.1.2</t>
  </si>
  <si>
    <t>3.1.3</t>
  </si>
  <si>
    <t>3.1.4</t>
  </si>
  <si>
    <t>3.1.5</t>
  </si>
  <si>
    <t>3.1.6</t>
  </si>
  <si>
    <t>3.1.7</t>
  </si>
  <si>
    <t>3.1.8</t>
  </si>
  <si>
    <t>3.1.9</t>
  </si>
  <si>
    <t>3.2.1</t>
  </si>
  <si>
    <t>3.2.2</t>
  </si>
  <si>
    <t>3.2.3</t>
  </si>
  <si>
    <t>3.2.4</t>
  </si>
  <si>
    <t>3.2.5</t>
  </si>
  <si>
    <t>6.2.4</t>
  </si>
  <si>
    <t>6.2.5</t>
  </si>
  <si>
    <t>6.2.6</t>
  </si>
  <si>
    <t>6.2.7</t>
  </si>
  <si>
    <t>2.4</t>
  </si>
  <si>
    <t>2.4.1</t>
  </si>
  <si>
    <t>8.1</t>
  </si>
  <si>
    <t>8.3</t>
  </si>
  <si>
    <t>8.4</t>
  </si>
  <si>
    <t>8.5</t>
  </si>
  <si>
    <t>8.6</t>
  </si>
  <si>
    <t>8.7</t>
  </si>
  <si>
    <t>8.1.1</t>
  </si>
  <si>
    <t>8.1.2</t>
  </si>
  <si>
    <t>8.1.3</t>
  </si>
  <si>
    <t>8.1.4</t>
  </si>
  <si>
    <t>8.2.1</t>
  </si>
  <si>
    <t>8.2.2</t>
  </si>
  <si>
    <t>8.2.3</t>
  </si>
  <si>
    <t>8.3.1</t>
  </si>
  <si>
    <t>8.3.2</t>
  </si>
  <si>
    <t>8.3.3</t>
  </si>
  <si>
    <t>8.3.4</t>
  </si>
  <si>
    <t>8.3.5</t>
  </si>
  <si>
    <t>8.4.1</t>
  </si>
  <si>
    <t>8.4.2</t>
  </si>
  <si>
    <t>8.5.1</t>
  </si>
  <si>
    <t>8.5.2</t>
  </si>
  <si>
    <t>8.5.3</t>
  </si>
  <si>
    <t>8.5.4</t>
  </si>
  <si>
    <t>8.5.5</t>
  </si>
  <si>
    <t>8.5.6</t>
  </si>
  <si>
    <t>8.5.7</t>
  </si>
  <si>
    <t>8.5.8</t>
  </si>
  <si>
    <t>8.5.9</t>
  </si>
  <si>
    <t>8.5.10</t>
  </si>
  <si>
    <t>8.5.11</t>
  </si>
  <si>
    <t>8.5.12</t>
  </si>
  <si>
    <t>8.5.13</t>
  </si>
  <si>
    <t>8.5.14</t>
  </si>
  <si>
    <t>8.5.15</t>
  </si>
  <si>
    <t>8.5.16</t>
  </si>
  <si>
    <t>8.5.17</t>
  </si>
  <si>
    <t>8.6.1</t>
  </si>
  <si>
    <t>8.6.2</t>
  </si>
  <si>
    <t>8.6.3</t>
  </si>
  <si>
    <t>8.7.1</t>
  </si>
  <si>
    <t>8.7.2</t>
  </si>
  <si>
    <t>8.7.3</t>
  </si>
  <si>
    <t>8.7.4</t>
  </si>
  <si>
    <t>11.1.6</t>
  </si>
  <si>
    <t>11.1.10</t>
  </si>
  <si>
    <t>11.1.11</t>
  </si>
  <si>
    <t>11.1.12</t>
  </si>
  <si>
    <t>12.2.9</t>
  </si>
  <si>
    <t>12.2.10</t>
  </si>
  <si>
    <t>12.2.11</t>
  </si>
  <si>
    <t>12.3</t>
  </si>
  <si>
    <t>12.3.1</t>
  </si>
  <si>
    <t>12.3.2</t>
  </si>
  <si>
    <t>12.3.3</t>
  </si>
  <si>
    <t>12.3.4</t>
  </si>
  <si>
    <t>12.3.5</t>
  </si>
  <si>
    <t>12.3.6</t>
  </si>
  <si>
    <t>13.2.3</t>
  </si>
  <si>
    <t>13.2.4</t>
  </si>
  <si>
    <t>13.2.5</t>
  </si>
  <si>
    <t>13.2.6</t>
  </si>
  <si>
    <t>13.2.7</t>
  </si>
  <si>
    <t>13.2.8</t>
  </si>
  <si>
    <t>13.3</t>
  </si>
  <si>
    <t>13.3.1</t>
  </si>
  <si>
    <t>13.3.2</t>
  </si>
  <si>
    <t>14.1.1</t>
  </si>
  <si>
    <t>14.1.2</t>
  </si>
  <si>
    <t>14.1.3</t>
  </si>
  <si>
    <t>14.1.4</t>
  </si>
  <si>
    <t>14.1.5</t>
  </si>
  <si>
    <t>14.1.6</t>
  </si>
  <si>
    <t>14.1.7</t>
  </si>
  <si>
    <t>14.1.8</t>
  </si>
  <si>
    <t>14.1.9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</si>
  <si>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</si>
  <si>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</si>
  <si>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</si>
  <si>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</si>
  <si>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</si>
  <si>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</si>
  <si>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</si>
  <si>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</si>
  <si>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</si>
  <si>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</si>
  <si>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</si>
  <si>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</si>
  <si>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</si>
  <si>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</si>
  <si>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</si>
  <si>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</si>
  <si>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</si>
  <si>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</si>
  <si>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</si>
  <si>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</si>
  <si>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</si>
  <si>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</si>
  <si>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</si>
  <si>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</si>
  <si>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</si>
  <si>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</si>
  <si>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</si>
  <si>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</si>
  <si>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</si>
  <si>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</si>
  <si>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</si>
  <si>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</si>
  <si>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</si>
  <si>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</si>
  <si>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</si>
  <si>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</si>
  <si>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</si>
  <si>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</si>
  <si>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</si>
  <si>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</si>
  <si>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</si>
  <si>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</si>
  <si>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</si>
  <si>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</si>
  <si>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</si>
  <si>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</si>
  <si>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</si>
  <si>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</si>
  <si>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</si>
  <si>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</si>
  <si>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</si>
  <si>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14.2.1</t>
  </si>
  <si>
    <t>14.2.2</t>
  </si>
  <si>
    <t>14.2.3</t>
  </si>
  <si>
    <t>14.2.4</t>
  </si>
  <si>
    <t>14.2.5</t>
  </si>
  <si>
    <t>14.2.6</t>
  </si>
  <si>
    <t>14.2.7</t>
  </si>
  <si>
    <t>14.2.8</t>
  </si>
  <si>
    <t>15.1.1</t>
  </si>
  <si>
    <t>15.1.2</t>
  </si>
  <si>
    <t>15.1.3</t>
  </si>
  <si>
    <t>15.1.4</t>
  </si>
  <si>
    <t>15.1.5</t>
  </si>
  <si>
    <t>15.2.1</t>
  </si>
  <si>
    <t>15.2.2</t>
  </si>
  <si>
    <t>16.8</t>
  </si>
  <si>
    <t>16.9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</si>
  <si>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</si>
  <si>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</si>
  <si>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</si>
  <si>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</si>
  <si>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</si>
  <si>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</si>
  <si>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</si>
  <si>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</si>
  <si>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</si>
  <si>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</si>
  <si>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</si>
  <si>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</si>
  <si>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</si>
  <si>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</si>
  <si>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</si>
  <si>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</si>
  <si>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</si>
  <si>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</si>
  <si>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</si>
  <si>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</si>
  <si>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</si>
  <si>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</si>
  <si>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</si>
  <si>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</si>
  <si>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</si>
  <si>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</si>
  <si>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</si>
  <si>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</si>
  <si>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</si>
  <si>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</si>
  <si>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</si>
  <si>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17.12</t>
  </si>
  <si>
    <t>17.19</t>
  </si>
  <si>
    <t>17.20</t>
  </si>
  <si>
    <t>17.21</t>
  </si>
  <si>
    <t>17.22</t>
  </si>
  <si>
    <t>17.23</t>
  </si>
  <si>
    <t>17.24</t>
  </si>
  <si>
    <t>17.25</t>
  </si>
  <si>
    <t>17.26</t>
  </si>
  <si>
    <t>17.27</t>
  </si>
  <si>
    <t>17.28</t>
  </si>
  <si>
    <t>18.7</t>
  </si>
  <si>
    <t>19.5</t>
  </si>
  <si>
    <t>19.6</t>
  </si>
  <si>
    <t>19.7</t>
  </si>
  <si>
    <t>19.8</t>
  </si>
  <si>
    <t>19.9</t>
  </si>
  <si>
    <t>19.10</t>
  </si>
  <si>
    <t>19.11</t>
  </si>
  <si>
    <t>19.12</t>
  </si>
  <si>
    <t>19.13</t>
  </si>
  <si>
    <t>19.14</t>
  </si>
  <si>
    <t>19.15</t>
  </si>
  <si>
    <t>19.16</t>
  </si>
  <si>
    <t>19.17</t>
  </si>
  <si>
    <t>20.2.4</t>
  </si>
  <si>
    <t>20.2.5</t>
  </si>
  <si>
    <t>20.2.6</t>
  </si>
  <si>
    <t>20.2.7</t>
  </si>
  <si>
    <t>20.2.8</t>
  </si>
  <si>
    <t>20.2.9</t>
  </si>
  <si>
    <t>20.2.10</t>
  </si>
  <si>
    <t>20.2.11</t>
  </si>
  <si>
    <t>20.2.12</t>
  </si>
  <si>
    <t>20.2.13</t>
  </si>
  <si>
    <t>20.2.14</t>
  </si>
  <si>
    <t>20.2.15</t>
  </si>
  <si>
    <t>20.2.16</t>
  </si>
  <si>
    <t>20.2.19</t>
  </si>
  <si>
    <t>20.3.4</t>
  </si>
  <si>
    <t>20.3.5</t>
  </si>
  <si>
    <t>20.3.6</t>
  </si>
  <si>
    <t>20.3.7</t>
  </si>
  <si>
    <t>20.3.8</t>
  </si>
  <si>
    <t>20.3.9</t>
  </si>
  <si>
    <t>20.3.10</t>
  </si>
  <si>
    <t>20.3.11</t>
  </si>
  <si>
    <t>20.4.4</t>
  </si>
  <si>
    <t>20.4.5</t>
  </si>
  <si>
    <t>20.4.6</t>
  </si>
  <si>
    <t>20.4.7</t>
  </si>
  <si>
    <t>20.4.8</t>
  </si>
  <si>
    <t>20.4.9</t>
  </si>
  <si>
    <t>20.6</t>
  </si>
  <si>
    <t>20.6.1</t>
  </si>
  <si>
    <t>20.6.2</t>
  </si>
  <si>
    <t>20.6.3</t>
  </si>
  <si>
    <t>20.6.4</t>
  </si>
  <si>
    <t>20.6.5</t>
  </si>
  <si>
    <t>20.6.6</t>
  </si>
  <si>
    <t>20.6.7</t>
  </si>
  <si>
    <t>20.6.8</t>
  </si>
  <si>
    <t>20.6.9</t>
  </si>
  <si>
    <t>20.6.10</t>
  </si>
  <si>
    <t>20.6.11</t>
  </si>
  <si>
    <t>20.6.12</t>
  </si>
  <si>
    <t>20.6.13</t>
  </si>
  <si>
    <t>20.6.14</t>
  </si>
  <si>
    <t>20.6.15</t>
  </si>
  <si>
    <t>20.6.16</t>
  </si>
  <si>
    <t>20.6.18</t>
  </si>
  <si>
    <t>21.4</t>
  </si>
  <si>
    <t>24.4</t>
  </si>
  <si>
    <t>22.1.1</t>
  </si>
  <si>
    <t>22.1.6</t>
  </si>
  <si>
    <t>22.1.7</t>
  </si>
  <si>
    <t>22.1.8</t>
  </si>
  <si>
    <t>22.1.9</t>
  </si>
  <si>
    <t>22.2.1</t>
  </si>
  <si>
    <t>22.2.2</t>
  </si>
  <si>
    <t>22.2.3</t>
  </si>
  <si>
    <t>22.3.1</t>
  </si>
  <si>
    <t>22.3.3</t>
  </si>
  <si>
    <t>22.4.1</t>
  </si>
  <si>
    <t>22.4.2</t>
  </si>
  <si>
    <t>22.4.3</t>
  </si>
  <si>
    <t>22.5.1</t>
  </si>
  <si>
    <t>22.5.2</t>
  </si>
  <si>
    <t>22.5.3</t>
  </si>
  <si>
    <t>22.5.4</t>
  </si>
  <si>
    <t>22.5.5</t>
  </si>
  <si>
    <t>22.5.6</t>
  </si>
  <si>
    <t>23.3</t>
  </si>
  <si>
    <t>24.1</t>
  </si>
  <si>
    <t>24.2</t>
  </si>
  <si>
    <t>24.3</t>
  </si>
  <si>
    <t>24.5</t>
  </si>
  <si>
    <t>24.6</t>
  </si>
  <si>
    <t>24.7</t>
  </si>
  <si>
    <t>24.8</t>
  </si>
  <si>
    <t>24.9</t>
  </si>
  <si>
    <t>24.10</t>
  </si>
  <si>
    <t>24.11</t>
  </si>
  <si>
    <t>24.12</t>
  </si>
  <si>
    <t>24.13</t>
  </si>
  <si>
    <t>24.14</t>
  </si>
  <si>
    <t>24.15</t>
  </si>
  <si>
    <t>25.1</t>
  </si>
  <si>
    <t>25.2</t>
  </si>
  <si>
    <t>25.2.1</t>
  </si>
  <si>
    <t>26.1</t>
  </si>
  <si>
    <t>COMP-58</t>
  </si>
  <si>
    <t>Areia fina adquirida em jazida (Terra Dura - Pedro Henrrique), inclusive carga, exclusive transporte</t>
  </si>
  <si>
    <t>AREIA FINA ADQUIRIDA EM JAZIDA, INCLUSIVE CARGA E TRANSPORTE</t>
  </si>
  <si>
    <t>COMP-59</t>
  </si>
  <si>
    <t xml:space="preserve">MASSA CORRIDA PARA SUPERFICIES DE AMBIENTES INTERNOS                                                                                                                                                                                                           </t>
  </si>
  <si>
    <t>COMP-60</t>
  </si>
  <si>
    <t>ENVELOPE DE CONCRETO P/TUBOS PVC ENTERRADO, TIPO C, FCK= 13,5MPa</t>
  </si>
  <si>
    <t>Mastro triplo em tubo ferro galvanizado, alt (útil)= 6m (3,80m x 2" + 2,20m x 1 1/2"), inclusive base de concreto ciclópico - Rev 01</t>
  </si>
  <si>
    <t xml:space="preserve">SINAPI </t>
  </si>
  <si>
    <t>Luminária plafon de sobrepor em LED 40 x 40cm, 30W 4000K bivolt, Avant ou similar</t>
  </si>
  <si>
    <t>Luminária plafon de sobropor em LED 29.5x29.5 cm, 24w 4000K bivolt, Avant ou similar</t>
  </si>
  <si>
    <t>Refletor Slim  LED 100W de potência, branco Frio, 6500k, Autovolt, marca G-light ou similar</t>
  </si>
  <si>
    <t>Refletor Slim LED 50W de potência, branco Frio, 6500k, Autovolt, marca G-light ou similar</t>
  </si>
  <si>
    <t>Refletor Slim LED 200W de potência, branco Frio, 6500k, Autovolt, marca G-light ou similar</t>
  </si>
  <si>
    <t>Arandela com foco único, ref. 1186 da Iluminar ou similar, inclusive lâmpada</t>
  </si>
  <si>
    <t>Disjuntor termomagnetico tripolar 100 A, padrão DIN (Europeu - linha branca), 10KA</t>
  </si>
  <si>
    <t>Disjuntor bipolar DR 25 A  - Dispositivo residual diferencial, tipo AC, 30MA, ref.5SM1 312-OMB, Siemens ou similar</t>
  </si>
  <si>
    <t>DISPOSITIVO DPS CLASSE II, 1 POLO, TENSAO MAXIMA DE 275 V, CORRENTE MAXIMA DE *45* KA (TIPO AC)</t>
  </si>
  <si>
    <t>Bandeja para rack 19", deslizante, perfurada, 400mm de profundidade</t>
  </si>
  <si>
    <t>Fornecimento e instalação de Switch 24 portas 10/100 mpbs + 2P10-100-1000 BT</t>
  </si>
  <si>
    <t>Módulo roteador endereçavel, Wi-fire ou similar, modelo WF-MR, fornecimento e instalação</t>
  </si>
  <si>
    <t>Fornecimento e instalação de mini rack de parede 19" x 5u x 350mm</t>
  </si>
  <si>
    <t>Fornecimento e lançamento de cabo utp 4 pares cat 6</t>
  </si>
  <si>
    <t>Cabo coaxial rgc 59 malha 67</t>
  </si>
  <si>
    <t>Fornecimento e instalação de patch cords cat.6 c/2,50m - Rev 02</t>
  </si>
  <si>
    <t>Tomada para antena de TV, sem caixa, inclusive conector emenda para cabo coaxial</t>
  </si>
  <si>
    <t>Fornecimento e instalação de eletrocalha metálica  50 x  50 x 3000 mm (ref. valemam ou similar)</t>
  </si>
  <si>
    <t>Empresa 01</t>
  </si>
  <si>
    <t>Empresa 02</t>
  </si>
  <si>
    <t>Empresa 03</t>
  </si>
  <si>
    <t xml:space="preserve">Unidade </t>
  </si>
  <si>
    <t>Un</t>
  </si>
  <si>
    <t>Custo/m²:</t>
  </si>
  <si>
    <t>BDI:</t>
  </si>
  <si>
    <t>BDI - Fornecimento de Equipamentos</t>
  </si>
  <si>
    <t>1.0</t>
  </si>
  <si>
    <t>CUSTOS DE ADMINISTRAÇÃO</t>
  </si>
  <si>
    <t xml:space="preserve">AC - Administração Central </t>
  </si>
  <si>
    <t>Riscos</t>
  </si>
  <si>
    <t>Seguro e Garantia</t>
  </si>
  <si>
    <t>2.0</t>
  </si>
  <si>
    <t>TRIBUTOS (l)</t>
  </si>
  <si>
    <t>Pis</t>
  </si>
  <si>
    <t>Cofins</t>
  </si>
  <si>
    <t xml:space="preserve">ISS </t>
  </si>
  <si>
    <t>3.0</t>
  </si>
  <si>
    <t>LUCRO (L)</t>
  </si>
  <si>
    <t>Lucro na Intermediação</t>
  </si>
  <si>
    <t>TAXA TOTAL DE BDI - Fornecimento de Equipamentos</t>
  </si>
  <si>
    <t>Cronograma Físico financeiro</t>
  </si>
  <si>
    <t>ITEM</t>
  </si>
  <si>
    <t>DESCRIÇÃO</t>
  </si>
  <si>
    <t xml:space="preserve">VALOR </t>
  </si>
  <si>
    <t>EQUIVALÊNCIA</t>
  </si>
  <si>
    <t>R$</t>
  </si>
  <si>
    <t>% ACUM.</t>
  </si>
  <si>
    <t>FATURAMENTO SIMPLES DA ETAPA:</t>
  </si>
  <si>
    <t>FATURAMENTO ACUMULADO DA ETAPA:</t>
  </si>
  <si>
    <t/>
  </si>
  <si>
    <t>VIGIA NOTURNO COM ENCARGOS COMPLEMENTARES</t>
  </si>
  <si>
    <t xml:space="preserve">SERVIÇOS </t>
  </si>
  <si>
    <t>1.1.1</t>
  </si>
  <si>
    <t>1.2.1</t>
  </si>
  <si>
    <t>1.2.3</t>
  </si>
  <si>
    <t>1.2.4</t>
  </si>
  <si>
    <t>1.2.5</t>
  </si>
  <si>
    <t>EXECUÇÃO DE SANITÁRIO E VESTIÁRIO EM CANTEIRO DE OBRA EM CHAPA DE MADEIRA COMPENSADA, NÃO INCLUSO MOBILIÁRIO. AF_02/2016.  (REFERÊNCIAS  SINAPI 93212 12/2023 ).</t>
  </si>
  <si>
    <t>EXECUÇÃO DE ALMOXARIFADO EM CANTEIRO DE OBRA EM CHAPA DE MADEIRA COMPENSADA, INCLUSO PRATELEIRAS. AF_02/2016.  (REFERÊNCIAS  SINAPI 93212 12/2023 ).</t>
  </si>
  <si>
    <t>EXECUÇÃO DE ESCRITÓRIO EM CANTEIRO DE OBRA EM CHAPA DE MADEIRA COMPENSADA, NÃO INCLUSO MOBILIÁRIO E EQUIPAMENTOS. AF_02/2016  (REFERÊNCIAS  SINAPI 93212 12/2023 ).</t>
  </si>
  <si>
    <t>BANCADA DE GRANITO CINZA E=2cm</t>
  </si>
  <si>
    <t>Corrimão em tubo ferro galvanizado, alt=1,10m, com barras verticais  a cada 11cm (1") e barras horizontais (superior, intermediárias (duas) e inferior) de 2", inclusive  curva de aço</t>
  </si>
  <si>
    <t>SICRO (Dnit)</t>
  </si>
  <si>
    <t>Fornecimento e instalação de reservatório metálico tipo taça de 30.000 litros pintura interna e externa com escada de acesso e base de concreto armado - areia e brita comerciais</t>
  </si>
  <si>
    <t>Conector de pressão para cabo nu de 35mm² - fornecimento e instalação</t>
  </si>
  <si>
    <t>Fornecimento de cartucho para solda exotérmica para cabo 50 mm²</t>
  </si>
  <si>
    <t>VERGALHÃO ROSCA TOTAL DE 3/8"</t>
  </si>
  <si>
    <t>Fornecimento e instalação de vergalhão (tirante c/ rosca d=3/8"x1000mm (marvitec ref. 1431 ou similar)</t>
  </si>
  <si>
    <t>Fornecimento e instalação de exaustor axial 50cm, 127/220V, 6550 m³/h da Venti-Delta ou similar</t>
  </si>
  <si>
    <t>25.1.1</t>
  </si>
  <si>
    <t>25.1.2</t>
  </si>
  <si>
    <t>25.1.3</t>
  </si>
  <si>
    <t>25.1.4</t>
  </si>
  <si>
    <t>Bancada em granito cinza andorinha, e=2cm</t>
  </si>
  <si>
    <t>Sirene aúdiovisual endereçavel, 120db, para alarme de incêndio</t>
  </si>
  <si>
    <t xml:space="preserve">RESUMO DO ORÇAMENTO </t>
  </si>
  <si>
    <t>Área:</t>
  </si>
  <si>
    <t>Proprietário:</t>
  </si>
  <si>
    <t>Referências:</t>
  </si>
  <si>
    <t>Prefeitura Municipal de Sorriso</t>
  </si>
  <si>
    <t>Valor estimado:</t>
  </si>
  <si>
    <t>Bateria de 12v x 7a para centrais de alarme</t>
  </si>
  <si>
    <t>Central de alarme e detecção de incendio, capacidade: 8 laços, com 2 linhas, mod.VR-8L, Verin ou similar</t>
  </si>
  <si>
    <t>Caixa de equipotencialização em aço 200x200x90mm, para embutir com tampa, com 9 terminais, ref:TEL-901 ou similar (SPDA)</t>
  </si>
  <si>
    <t>Quadro de distribuição de embutir, em chapa de aço, para até 12 disjuntores, com barramento, padrão DIN, exclusive disjuntores</t>
  </si>
  <si>
    <t>COT-002</t>
  </si>
  <si>
    <t>COT-003</t>
  </si>
  <si>
    <t>COT-004</t>
  </si>
  <si>
    <t>CUBA DE EMBUTIR RETANGULAR DE AÇO INOXIDÁVEL, 50x40x20 CM</t>
  </si>
  <si>
    <t>PLANILHA ORÇAMENTÁRIA -  CONSTRUÇÃO DA CRECHE JARDIM AURORA</t>
  </si>
  <si>
    <t xml:space="preserve">ADMINISTRAÇÃO LOCAL DE OBRA PARA 11 MESES </t>
  </si>
  <si>
    <t>(66) 99974 - 1304</t>
  </si>
  <si>
    <t>MAQ INOX</t>
  </si>
  <si>
    <t>GILMAR</t>
  </si>
  <si>
    <t>Fornecimento e instalação de eletrocalha perfurada 200 x 100 x 3000 mm (ref. mopa ou similar)</t>
  </si>
  <si>
    <t>SORRINOX</t>
  </si>
  <si>
    <t>11.598.710/0001-81</t>
  </si>
  <si>
    <t>JOEL FERREIRA</t>
  </si>
  <si>
    <t>(66) 98422 - 1815</t>
  </si>
  <si>
    <t>05.273.304/0001-46</t>
  </si>
  <si>
    <t>Média Total</t>
  </si>
  <si>
    <t xml:space="preserve">CUBA DE EMBUTIR RETANGULAR DE AÇO INOXIDÁVEL, 60 X 50 X 40 CM </t>
  </si>
  <si>
    <t>COIFA DE CENTRO EM AÇO INOX DE 1500X1000X600MM</t>
  </si>
  <si>
    <t>SICRO (Dnit) - AC - 10/2024 -  DESONERADO</t>
  </si>
  <si>
    <t>RESPONSÁVEL TÉCNICO:</t>
  </si>
  <si>
    <t>Mailla Victória Santos Barile</t>
  </si>
  <si>
    <t>A presente planilha consiste apenas em uma atualização de valores anteriormente registrados. Os dados foram revisados e ajustados afim de refletir as informações financeiras mais recentes.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</si>
</sst>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R$&quot;\ * #,##0.00_-;\-&quot;R$&quot;\ * #,##0.00_-;_-&quot;R$&quot;\ * &quot;-&quot;??_-;_-@_-"/>
    <numFmt numFmtId="43" formatCode="_-* #,##0.00_-;\-* #,##0.00_-;_-* &quot;-&quot;??_-;_-@_-"/>
    <numFmt numFmtId="164" formatCode="0.000"/>
    <numFmt numFmtId="165" formatCode="_(* #,##0.00_);_(* \(#,##0.00\);_(* &quot;-&quot;??_);_(@_)"/>
    <numFmt numFmtId="166" formatCode="#,##0.000"/>
    <numFmt numFmtId="167" formatCode="_([$€-2]* #,##0.00_);_([$€-2]* \(#,##0.00\);_([$€-2]* &quot;-&quot;??_)"/>
    <numFmt numFmtId="168" formatCode="#,##0.0000"/>
    <numFmt numFmtId="169" formatCode="#,##0.00_ ;[Red]\-#,##0.00\ "/>
    <numFmt numFmtId="170" formatCode="_([$€]* #,##0.00_);_([$€]* \(#,##0.00\);_([$€]* &quot;-&quot;??_);_(@_)"/>
    <numFmt numFmtId="171" formatCode="_ * #,##0.00_ ;_ * \-#,##0.00_ ;_ * &quot;-&quot;??_ ;_ @_ "/>
    <numFmt numFmtId="172" formatCode="_(&quot;R$ &quot;* #,##0.00_);_(&quot;R$ &quot;* \(#,##0.00\);_(&quot;R$ &quot;* &quot;-&quot;??_);_(@_)"/>
    <numFmt numFmtId="173" formatCode="_ * #,##0_ ;_ * \-#,##0_ ;_ * &quot;-&quot;_ ;_ @_ "/>
    <numFmt numFmtId="174" formatCode="_ &quot;S/&quot;* #,##0_ ;_ &quot;S/&quot;* \-#,##0_ ;_ &quot;S/&quot;* &quot;-&quot;_ ;_ @_ "/>
    <numFmt numFmtId="175" formatCode="_ &quot;S/&quot;* #,##0.00_ ;_ &quot;S/&quot;* \-#,##0.00_ ;_ &quot;S/&quot;* &quot;-&quot;??_ ;_ @_ "/>
    <numFmt numFmtId="176" formatCode="_-&quot;$&quot;* #,##0_-;\-&quot;$&quot;* #,##0_-;_-&quot;$&quot;* &quot;-&quot;_-;_-@_-"/>
    <numFmt numFmtId="177" formatCode="_-&quot;$&quot;* #,##0.00_-;\-&quot;$&quot;* #,##0.00_-;_-&quot;$&quot;* &quot;-&quot;??_-;_-@_-"/>
    <numFmt numFmtId="178" formatCode="_-* #,##0.00\ _E_s_c_._-;\-* #,##0.00\ _E_s_c_._-;_-* \-??\ _E_s_c_._-;_-@_-"/>
    <numFmt numFmtId="179" formatCode="mmm/yyyy"/>
    <numFmt numFmtId="180" formatCode="_-* #,##0.00_-;\-* #,##0.00_-;_-* \-??_-;_-@_-"/>
    <numFmt numFmtId="181" formatCode="d/m/yyyy"/>
    <numFmt numFmtId="182" formatCode="0.000%"/>
  </numFmts>
  <fonts count="99">
    <font>
      <sz val="11"/>
      <color theme="1"/>
      <name val="Calibri"/>
      <family val="2"/>
      <scheme val="minor"/>
    </font>
    <font>
      <sz val="11"/>
      <color theme="1"/>
      <name val="Calibri"/>
      <family val="2"/>
      <scheme val="minor"/>
    </font>
    <font>
      <sz val="10"/>
      <name val="MS Sans Serif"/>
      <family val="2"/>
    </font>
    <font>
      <sz val="9"/>
      <name val="Arial"/>
      <family val="2"/>
    </font>
    <font>
      <b/>
      <sz val="16"/>
      <name val="Calibri"/>
      <family val="2"/>
      <scheme val="minor"/>
    </font>
    <font>
      <b/>
      <sz val="11"/>
      <name val="Calibri"/>
      <family val="2"/>
      <scheme val="minor"/>
    </font>
    <font>
      <sz val="11"/>
      <name val="Calibri"/>
      <family val="2"/>
      <scheme val="minor"/>
    </font>
    <font>
      <sz val="11"/>
      <color rgb="FF00B050"/>
      <name val="Calibri"/>
      <family val="2"/>
      <scheme val="minor"/>
    </font>
    <font>
      <b/>
      <sz val="11"/>
      <name val="Calibri"/>
      <family val="2"/>
    </font>
    <font>
      <b/>
      <sz val="11"/>
      <color theme="1"/>
      <name val="Calibri"/>
      <family val="2"/>
      <scheme val="minor"/>
    </font>
    <font>
      <sz val="10"/>
      <name val="Arial"/>
      <family val="2"/>
    </font>
    <font>
      <sz val="11"/>
      <color rgb="FF000000"/>
      <name val="Calibri"/>
      <family val="2"/>
    </font>
    <font>
      <sz val="11"/>
      <color rgb="FFFF0000"/>
      <name val="Calibri"/>
      <family val="2"/>
      <scheme val="minor"/>
    </font>
    <font>
      <b/>
      <sz val="11"/>
      <color rgb="FFFF0000"/>
      <name val="Calibri"/>
      <family val="2"/>
      <scheme val="minor"/>
    </font>
    <font>
      <sz val="8"/>
      <name val="Calibri"/>
      <family val="2"/>
      <scheme val="minor"/>
    </font>
    <font>
      <b/>
      <sz val="11"/>
      <color rgb="FF000000"/>
      <name val="Calibri"/>
      <family val="2"/>
    </font>
    <font>
      <u/>
      <sz val="11"/>
      <color theme="10"/>
      <name val="Calibri"/>
      <family val="2"/>
      <scheme val="minor"/>
    </font>
    <font>
      <b/>
      <sz val="11"/>
      <color rgb="FFFF0000"/>
      <name val="Calibri"/>
      <family val="2"/>
    </font>
    <font>
      <sz val="11"/>
      <name val="Calibri"/>
      <family val="2"/>
    </font>
    <font>
      <sz val="11"/>
      <color rgb="FF000000"/>
      <name val="Calibri"/>
      <family val="2"/>
      <scheme val="minor"/>
    </font>
    <font>
      <sz val="11"/>
      <color rgb="FF000000"/>
      <name val="Calibri"/>
      <family val="2"/>
      <charset val="1"/>
    </font>
    <font>
      <b/>
      <sz val="22"/>
      <color rgb="FF000000"/>
      <name val="Calibri"/>
      <family val="2"/>
      <scheme val="minor"/>
    </font>
    <font>
      <sz val="9"/>
      <color rgb="FF000000"/>
      <name val="Calibri"/>
      <family val="2"/>
      <scheme val="minor"/>
    </font>
    <font>
      <b/>
      <sz val="11"/>
      <color rgb="FF000000"/>
      <name val="Calibri"/>
      <family val="2"/>
      <scheme val="minor"/>
    </font>
    <font>
      <sz val="10"/>
      <color rgb="FF000000"/>
      <name val="Calibri"/>
      <family val="2"/>
      <scheme val="minor"/>
    </font>
    <font>
      <b/>
      <sz val="10"/>
      <color rgb="FF000000"/>
      <name val="Calibri"/>
      <family val="2"/>
      <scheme val="minor"/>
    </font>
    <font>
      <sz val="9"/>
      <color theme="1"/>
      <name val="Gill Sans MT"/>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8"/>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10"/>
      <name val="Calibri"/>
      <family val="2"/>
    </font>
    <font>
      <b/>
      <sz val="11"/>
      <color indexed="9"/>
      <name val="Calibri"/>
      <family val="2"/>
    </font>
    <font>
      <sz val="11"/>
      <color indexed="10"/>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8"/>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8"/>
      <color theme="3"/>
      <name val="Calibri Light"/>
      <family val="2"/>
      <scheme val="major"/>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sz val="10"/>
      <name val="Arial"/>
      <family val="2"/>
      <charset val="1"/>
    </font>
    <font>
      <sz val="10"/>
      <name val="Helv"/>
      <charset val="204"/>
    </font>
    <font>
      <sz val="10"/>
      <name val="Times New Roman"/>
      <family val="1"/>
      <charset val="204"/>
    </font>
    <font>
      <sz val="10"/>
      <name val="Times New Roman"/>
      <family val="1"/>
    </font>
    <font>
      <sz val="10"/>
      <color rgb="FF000000"/>
      <name val="Times New Roman"/>
      <family val="1"/>
    </font>
    <font>
      <sz val="10"/>
      <name val="MS Sans Serif"/>
      <family val="2"/>
      <charset val="1"/>
    </font>
    <font>
      <b/>
      <sz val="28"/>
      <name val="Calibri"/>
      <family val="2"/>
      <scheme val="minor"/>
    </font>
    <font>
      <b/>
      <sz val="16"/>
      <name val="Calibri"/>
      <family val="2"/>
    </font>
    <font>
      <b/>
      <sz val="14"/>
      <color theme="1"/>
      <name val="Calibri"/>
      <family val="2"/>
      <scheme val="minor"/>
    </font>
    <font>
      <b/>
      <sz val="9"/>
      <name val="Calibri"/>
      <family val="2"/>
    </font>
    <font>
      <sz val="10"/>
      <name val="Courier New"/>
      <family val="3"/>
    </font>
    <font>
      <sz val="10"/>
      <color theme="1"/>
      <name val="Segoe UI"/>
      <family val="2"/>
    </font>
    <font>
      <sz val="11"/>
      <color rgb="FF000000"/>
      <name val="Calibri"/>
      <family val="2"/>
    </font>
    <font>
      <b/>
      <sz val="9"/>
      <color rgb="FF000000"/>
      <name val="Century Gothic"/>
      <family val="2"/>
    </font>
    <font>
      <sz val="9"/>
      <color rgb="FF000000"/>
      <name val="Century Gothic"/>
      <family val="2"/>
    </font>
    <font>
      <sz val="9"/>
      <color rgb="FF000000"/>
      <name val="Gill Sans MT"/>
      <family val="2"/>
    </font>
    <font>
      <sz val="9"/>
      <name val="Century Gothic"/>
      <family val="2"/>
    </font>
    <font>
      <sz val="11"/>
      <color rgb="FF000000"/>
      <name val="Century Gothic"/>
      <family val="2"/>
    </font>
    <font>
      <b/>
      <sz val="10"/>
      <color rgb="FF000000"/>
      <name val="Century Gothic"/>
      <family val="2"/>
    </font>
    <font>
      <sz val="10"/>
      <color rgb="FF000000"/>
      <name val="Century Gothic"/>
      <family val="2"/>
    </font>
    <font>
      <b/>
      <sz val="11"/>
      <name val="Century Gothic"/>
      <family val="2"/>
    </font>
    <font>
      <sz val="11"/>
      <name val="Century Gothic"/>
      <family val="2"/>
    </font>
    <font>
      <sz val="10"/>
      <color theme="1"/>
      <name val="Century Gothic"/>
      <family val="2"/>
    </font>
    <font>
      <b/>
      <sz val="9"/>
      <color rgb="FFFF0000"/>
      <name val="Century Gothic"/>
      <family val="2"/>
    </font>
    <font>
      <sz val="9"/>
      <color rgb="FFFF0000"/>
      <name val="Century Gothic"/>
      <family val="2"/>
    </font>
    <font>
      <b/>
      <sz val="9"/>
      <name val="Century Gothic"/>
      <family val="2"/>
    </font>
    <font>
      <b/>
      <sz val="11"/>
      <color rgb="FF000000"/>
      <name val="Century Gothic"/>
      <family val="2"/>
    </font>
  </fonts>
  <fills count="7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E4EEF8"/>
        <bgColor indexed="64"/>
      </patternFill>
    </fill>
    <fill>
      <patternFill patternType="solid">
        <fgColor indexed="9"/>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FF"/>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5"/>
      </patternFill>
    </fill>
    <fill>
      <patternFill patternType="solid">
        <fgColor indexed="56"/>
      </patternFill>
    </fill>
    <fill>
      <patternFill patternType="solid">
        <fgColor indexed="10"/>
      </patternFill>
    </fill>
    <fill>
      <patternFill patternType="solid">
        <fgColor indexed="54"/>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22"/>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AFCEEB"/>
        <bgColor indexed="64"/>
      </patternFill>
    </fill>
    <fill>
      <patternFill patternType="solid">
        <fgColor theme="0" tint="-0.34998626667073579"/>
        <bgColor indexed="64"/>
      </patternFill>
    </fill>
    <fill>
      <patternFill patternType="solid">
        <fgColor theme="1" tint="0.499984740745262"/>
        <bgColor rgb="FF339966"/>
      </patternFill>
    </fill>
    <fill>
      <patternFill patternType="solid">
        <fgColor theme="1" tint="0.499984740745262"/>
        <bgColor rgb="FF98F6AE"/>
      </patternFill>
    </fill>
    <fill>
      <patternFill patternType="solid">
        <fgColor theme="1" tint="0.34998626667073579"/>
        <bgColor indexed="64"/>
      </patternFill>
    </fill>
    <fill>
      <patternFill patternType="solid">
        <fgColor theme="1" tint="0.499984740745262"/>
        <bgColor indexed="64"/>
      </patternFill>
    </fill>
    <fill>
      <patternFill patternType="solid">
        <fgColor theme="0" tint="-0.14999847407452621"/>
        <bgColor rgb="FFFFFFFF"/>
      </patternFill>
    </fill>
    <fill>
      <patternFill patternType="solid">
        <fgColor theme="0" tint="-0.14999847407452621"/>
        <bgColor indexed="64"/>
      </patternFill>
    </fill>
    <fill>
      <patternFill patternType="solid">
        <fgColor rgb="FFD9D9D9"/>
        <bgColor rgb="FFE6E6E6"/>
      </patternFill>
    </fill>
  </fills>
  <borders count="1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thin">
        <color indexed="64"/>
      </left>
      <right/>
      <top/>
      <bottom style="hair">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thick">
        <color indexed="49"/>
      </bottom>
      <diagonal/>
    </border>
    <border>
      <left/>
      <right/>
      <top style="thin">
        <color indexed="64"/>
      </top>
      <bottom style="double">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thin">
        <color auto="1"/>
      </right>
      <top style="thin">
        <color auto="1"/>
      </top>
      <bottom/>
      <diagonal/>
    </border>
    <border>
      <left/>
      <right style="medium">
        <color indexed="64"/>
      </right>
      <top style="thin">
        <color indexed="64"/>
      </top>
      <bottom/>
      <diagonal/>
    </border>
    <border>
      <left style="medium">
        <color indexed="64"/>
      </left>
      <right/>
      <top style="medium">
        <color indexed="64"/>
      </top>
      <bottom style="thin">
        <color auto="1"/>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auto="1"/>
      </top>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773">
    <xf numFmtId="0" fontId="0" fillId="0" borderId="0"/>
    <xf numFmtId="44" fontId="1" fillId="0" borderId="0" applyFont="0" applyFill="0" applyBorder="0" applyAlignment="0" applyProtection="0"/>
    <xf numFmtId="0" fontId="2" fillId="0" borderId="0"/>
    <xf numFmtId="0" fontId="3" fillId="0" borderId="0"/>
    <xf numFmtId="40" fontId="2" fillId="0" borderId="0" applyFont="0" applyFill="0" applyBorder="0" applyAlignment="0" applyProtection="0"/>
    <xf numFmtId="0" fontId="3" fillId="0" borderId="0"/>
    <xf numFmtId="0" fontId="3" fillId="0" borderId="0"/>
    <xf numFmtId="0" fontId="10" fillId="0" borderId="0"/>
    <xf numFmtId="0" fontId="10" fillId="0" borderId="0"/>
    <xf numFmtId="0" fontId="1" fillId="0" borderId="0"/>
    <xf numFmtId="0" fontId="11" fillId="0" borderId="0"/>
    <xf numFmtId="0" fontId="11" fillId="0" borderId="0"/>
    <xf numFmtId="0" fontId="11" fillId="0" borderId="0"/>
    <xf numFmtId="9" fontId="1" fillId="0" borderId="0" applyFont="0" applyFill="0" applyBorder="0" applyAlignment="0" applyProtection="0"/>
    <xf numFmtId="9" fontId="2"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11"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16" fillId="0" borderId="0" applyNumberForma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 fillId="0" borderId="0"/>
    <xf numFmtId="0" fontId="2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0" fontId="3" fillId="0" borderId="0"/>
    <xf numFmtId="43" fontId="40" fillId="0" borderId="0"/>
    <xf numFmtId="0" fontId="42" fillId="43"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46" borderId="0" applyNumberFormat="0" applyBorder="0" applyAlignment="0" applyProtection="0"/>
    <xf numFmtId="0" fontId="42" fillId="49" borderId="0" applyNumberFormat="0" applyBorder="0" applyAlignment="0" applyProtection="0"/>
    <xf numFmtId="0" fontId="42" fillId="45" borderId="0" applyNumberFormat="0" applyBorder="0" applyAlignment="0" applyProtection="0"/>
    <xf numFmtId="0" fontId="42" fillId="50" borderId="0" applyNumberFormat="0" applyBorder="0" applyAlignment="0" applyProtection="0"/>
    <xf numFmtId="0" fontId="42" fillId="44" borderId="0" applyNumberFormat="0" applyBorder="0" applyAlignment="0" applyProtection="0"/>
    <xf numFmtId="0" fontId="42" fillId="49" borderId="0" applyNumberFormat="0" applyBorder="0" applyAlignment="0" applyProtection="0"/>
    <xf numFmtId="0" fontId="42" fillId="46" borderId="0" applyNumberFormat="0" applyBorder="0" applyAlignment="0" applyProtection="0"/>
    <xf numFmtId="0" fontId="43" fillId="49" borderId="0" applyNumberFormat="0" applyBorder="0" applyAlignment="0" applyProtection="0"/>
    <xf numFmtId="0" fontId="43" fillId="52" borderId="0" applyNumberFormat="0" applyBorder="0" applyAlignment="0" applyProtection="0"/>
    <xf numFmtId="0" fontId="43" fillId="51" borderId="0" applyNumberFormat="0" applyBorder="0" applyAlignment="0" applyProtection="0"/>
    <xf numFmtId="0" fontId="43" fillId="44" borderId="0" applyNumberFormat="0" applyBorder="0" applyAlignment="0" applyProtection="0"/>
    <xf numFmtId="0" fontId="43" fillId="49" borderId="0" applyNumberFormat="0" applyBorder="0" applyAlignment="0" applyProtection="0"/>
    <xf numFmtId="0" fontId="43" fillId="45" borderId="0" applyNumberFormat="0" applyBorder="0" applyAlignment="0" applyProtection="0"/>
    <xf numFmtId="0" fontId="44" fillId="49" borderId="0" applyNumberFormat="0" applyBorder="0" applyAlignment="0" applyProtection="0"/>
    <xf numFmtId="0" fontId="45" fillId="8" borderId="58" applyNumberFormat="0" applyAlignment="0" applyProtection="0"/>
    <xf numFmtId="0" fontId="46" fillId="54" borderId="59" applyNumberFormat="0" applyAlignment="0" applyProtection="0"/>
    <xf numFmtId="0" fontId="47" fillId="0" borderId="60" applyNumberFormat="0" applyFill="0" applyAlignment="0" applyProtection="0"/>
    <xf numFmtId="0" fontId="43" fillId="55" borderId="0" applyNumberFormat="0" applyBorder="0" applyAlignment="0" applyProtection="0"/>
    <xf numFmtId="0" fontId="43" fillId="52" borderId="0" applyNumberFormat="0" applyBorder="0" applyAlignment="0" applyProtection="0"/>
    <xf numFmtId="0" fontId="43" fillId="51" borderId="0" applyNumberFormat="0" applyBorder="0" applyAlignment="0" applyProtection="0"/>
    <xf numFmtId="0" fontId="43" fillId="57" borderId="0" applyNumberFormat="0" applyBorder="0" applyAlignment="0" applyProtection="0"/>
    <xf numFmtId="0" fontId="43" fillId="53" borderId="0" applyNumberFormat="0" applyBorder="0" applyAlignment="0" applyProtection="0"/>
    <xf numFmtId="0" fontId="43" fillId="56" borderId="0" applyNumberFormat="0" applyBorder="0" applyAlignment="0" applyProtection="0"/>
    <xf numFmtId="0" fontId="48" fillId="50" borderId="58" applyNumberFormat="0" applyAlignment="0" applyProtection="0"/>
    <xf numFmtId="170" fontId="3" fillId="0" borderId="0" applyFont="0" applyFill="0" applyBorder="0" applyAlignment="0" applyProtection="0"/>
    <xf numFmtId="0" fontId="49" fillId="47" borderId="0" applyNumberFormat="0" applyBorder="0" applyAlignment="0" applyProtection="0"/>
    <xf numFmtId="0" fontId="41" fillId="0" borderId="0"/>
    <xf numFmtId="0" fontId="50" fillId="50" borderId="0" applyNumberFormat="0" applyBorder="0" applyAlignment="0" applyProtection="0"/>
    <xf numFmtId="0" fontId="2" fillId="0" borderId="0"/>
    <xf numFmtId="0" fontId="2" fillId="46" borderId="61" applyNumberFormat="0" applyFont="0" applyAlignment="0" applyProtection="0"/>
    <xf numFmtId="9" fontId="3" fillId="0" borderId="0" applyFont="0" applyFill="0" applyBorder="0" applyAlignment="0" applyProtection="0"/>
    <xf numFmtId="9" fontId="2" fillId="0" borderId="0" applyFont="0" applyFill="0" applyBorder="0" applyAlignment="0" applyProtection="0"/>
    <xf numFmtId="0" fontId="51" fillId="8" borderId="62" applyNumberFormat="0" applyAlignment="0" applyProtection="0"/>
    <xf numFmtId="43" fontId="3" fillId="0" borderId="0" applyFont="0" applyFill="0" applyBorder="0" applyAlignment="0" applyProtection="0"/>
    <xf numFmtId="40" fontId="2" fillId="0" borderId="0" applyFont="0" applyFill="0" applyBorder="0" applyAlignment="0" applyProtection="0"/>
    <xf numFmtId="43" fontId="3" fillId="0" borderId="0" applyFont="0" applyFill="0" applyBorder="0" applyAlignment="0" applyProtection="0"/>
    <xf numFmtId="0" fontId="47" fillId="0" borderId="0" applyNumberFormat="0" applyFill="0" applyBorder="0" applyAlignment="0" applyProtection="0"/>
    <xf numFmtId="0" fontId="52" fillId="0" borderId="0" applyNumberFormat="0" applyFill="0" applyBorder="0" applyAlignment="0" applyProtection="0"/>
    <xf numFmtId="0" fontId="53" fillId="0" borderId="63" applyNumberFormat="0" applyFill="0" applyAlignment="0" applyProtection="0"/>
    <xf numFmtId="0" fontId="54" fillId="0" borderId="64" applyNumberFormat="0" applyFill="0" applyAlignment="0" applyProtection="0"/>
    <xf numFmtId="0" fontId="55" fillId="0" borderId="65"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66" applyNumberFormat="0" applyFill="0" applyAlignment="0" applyProtection="0"/>
    <xf numFmtId="40" fontId="2" fillId="0" borderId="0" applyFont="0" applyFill="0" applyBorder="0" applyAlignment="0" applyProtection="0"/>
    <xf numFmtId="44" fontId="3" fillId="0" borderId="0" applyFont="0" applyFill="0" applyBorder="0" applyAlignment="0" applyProtection="0"/>
    <xf numFmtId="0" fontId="10" fillId="0" borderId="0"/>
    <xf numFmtId="0" fontId="1" fillId="0" borderId="0"/>
    <xf numFmtId="43" fontId="10" fillId="0" borderId="0" applyFont="0" applyFill="0" applyBorder="0" applyAlignment="0" applyProtection="0"/>
    <xf numFmtId="0" fontId="42" fillId="58" borderId="0" applyNumberFormat="0" applyBorder="0" applyAlignment="0" applyProtection="0"/>
    <xf numFmtId="0" fontId="42" fillId="44" borderId="0" applyNumberFormat="0" applyBorder="0" applyAlignment="0" applyProtection="0"/>
    <xf numFmtId="0" fontId="42" fillId="59" borderId="0" applyNumberFormat="0" applyBorder="0" applyAlignment="0" applyProtection="0"/>
    <xf numFmtId="0" fontId="42" fillId="47" borderId="0" applyNumberFormat="0" applyBorder="0" applyAlignment="0" applyProtection="0"/>
    <xf numFmtId="0" fontId="42" fillId="49" borderId="0" applyNumberFormat="0" applyBorder="0" applyAlignment="0" applyProtection="0"/>
    <xf numFmtId="0" fontId="42" fillId="48" borderId="0" applyNumberFormat="0" applyBorder="0" applyAlignment="0" applyProtection="0"/>
    <xf numFmtId="0" fontId="42" fillId="43" borderId="0" applyNumberFormat="0" applyBorder="0" applyAlignment="0" applyProtection="0"/>
    <xf numFmtId="0" fontId="42" fillId="45" borderId="0" applyNumberFormat="0" applyBorder="0" applyAlignment="0" applyProtection="0"/>
    <xf numFmtId="0" fontId="42" fillId="60" borderId="0" applyNumberFormat="0" applyBorder="0" applyAlignment="0" applyProtection="0"/>
    <xf numFmtId="0" fontId="42" fillId="47" borderId="0" applyNumberFormat="0" applyBorder="0" applyAlignment="0" applyProtection="0"/>
    <xf numFmtId="0" fontId="42" fillId="43" borderId="0" applyNumberFormat="0" applyBorder="0" applyAlignment="0" applyProtection="0"/>
    <xf numFmtId="0" fontId="42" fillId="51" borderId="0" applyNumberFormat="0" applyBorder="0" applyAlignment="0" applyProtection="0"/>
    <xf numFmtId="0" fontId="43" fillId="61" borderId="0" applyNumberFormat="0" applyBorder="0" applyAlignment="0" applyProtection="0"/>
    <xf numFmtId="0" fontId="43" fillId="45" borderId="0" applyNumberFormat="0" applyBorder="0" applyAlignment="0" applyProtection="0"/>
    <xf numFmtId="0" fontId="43" fillId="60" borderId="0" applyNumberFormat="0" applyBorder="0" applyAlignment="0" applyProtection="0"/>
    <xf numFmtId="0" fontId="43" fillId="62" borderId="0" applyNumberFormat="0" applyBorder="0" applyAlignment="0" applyProtection="0"/>
    <xf numFmtId="0" fontId="43" fillId="53" borderId="0" applyNumberFormat="0" applyBorder="0" applyAlignment="0" applyProtection="0"/>
    <xf numFmtId="0" fontId="43" fillId="63" borderId="0" applyNumberFormat="0" applyBorder="0" applyAlignment="0" applyProtection="0"/>
    <xf numFmtId="0" fontId="43" fillId="64" borderId="0" applyNumberFormat="0" applyBorder="0" applyAlignment="0" applyProtection="0"/>
    <xf numFmtId="0" fontId="43" fillId="56" borderId="0" applyNumberFormat="0" applyBorder="0" applyAlignment="0" applyProtection="0"/>
    <xf numFmtId="0" fontId="43" fillId="65" borderId="0" applyNumberFormat="0" applyBorder="0" applyAlignment="0" applyProtection="0"/>
    <xf numFmtId="0" fontId="43" fillId="62" borderId="0" applyNumberFormat="0" applyBorder="0" applyAlignment="0" applyProtection="0"/>
    <xf numFmtId="0" fontId="43" fillId="53" borderId="0" applyNumberFormat="0" applyBorder="0" applyAlignment="0" applyProtection="0"/>
    <xf numFmtId="0" fontId="43" fillId="52" borderId="0" applyNumberFormat="0" applyBorder="0" applyAlignment="0" applyProtection="0"/>
    <xf numFmtId="0" fontId="49" fillId="44" borderId="0" applyNumberFormat="0" applyBorder="0" applyAlignment="0" applyProtection="0"/>
    <xf numFmtId="0" fontId="58" fillId="66" borderId="58" applyNumberFormat="0" applyAlignment="0" applyProtection="0"/>
    <xf numFmtId="0" fontId="46" fillId="54" borderId="59" applyNumberFormat="0" applyAlignment="0" applyProtection="0"/>
    <xf numFmtId="0" fontId="42" fillId="0" borderId="0"/>
    <xf numFmtId="0" fontId="42" fillId="0" borderId="0"/>
    <xf numFmtId="0" fontId="52" fillId="0" borderId="0" applyNumberFormat="0" applyFill="0" applyBorder="0" applyAlignment="0" applyProtection="0"/>
    <xf numFmtId="0" fontId="44" fillId="59" borderId="0" applyNumberFormat="0" applyBorder="0" applyAlignment="0" applyProtection="0"/>
    <xf numFmtId="0" fontId="59" fillId="0" borderId="67" applyNumberFormat="0" applyFill="0" applyAlignment="0" applyProtection="0"/>
    <xf numFmtId="0" fontId="60" fillId="0" borderId="68" applyNumberFormat="0" applyFill="0" applyAlignment="0" applyProtection="0"/>
    <xf numFmtId="0" fontId="61" fillId="0" borderId="69" applyNumberFormat="0" applyFill="0" applyAlignment="0" applyProtection="0"/>
    <xf numFmtId="0" fontId="61" fillId="0" borderId="0" applyNumberFormat="0" applyFill="0" applyBorder="0" applyAlignment="0" applyProtection="0"/>
    <xf numFmtId="0" fontId="48" fillId="48" borderId="58" applyNumberFormat="0" applyAlignment="0" applyProtection="0"/>
    <xf numFmtId="0" fontId="62" fillId="0" borderId="70" applyNumberFormat="0" applyFill="0" applyAlignment="0" applyProtection="0"/>
    <xf numFmtId="172" fontId="10" fillId="0" borderId="0" applyFont="0" applyFill="0" applyBorder="0" applyAlignment="0" applyProtection="0"/>
    <xf numFmtId="44" fontId="1" fillId="0" borderId="0" applyFont="0" applyFill="0" applyBorder="0" applyAlignment="0" applyProtection="0"/>
    <xf numFmtId="0" fontId="63" fillId="50" borderId="0" applyNumberFormat="0" applyBorder="0" applyAlignment="0" applyProtection="0"/>
    <xf numFmtId="0" fontId="10" fillId="46" borderId="61" applyNumberFormat="0" applyFont="0" applyAlignment="0" applyProtection="0"/>
    <xf numFmtId="0" fontId="51" fillId="66" borderId="62" applyNumberFormat="0" applyAlignment="0" applyProtection="0"/>
    <xf numFmtId="168" fontId="10" fillId="0" borderId="0" applyFill="0" applyBorder="0" applyAlignment="0" applyProtection="0"/>
    <xf numFmtId="0" fontId="64" fillId="0" borderId="0" applyNumberFormat="0" applyFill="0" applyBorder="0" applyAlignment="0" applyProtection="0"/>
    <xf numFmtId="0" fontId="53" fillId="0" borderId="71" applyNumberFormat="0" applyFill="0" applyAlignment="0" applyProtection="0"/>
    <xf numFmtId="43" fontId="1" fillId="0" borderId="0" applyFont="0" applyFill="0" applyBorder="0" applyAlignment="0" applyProtection="0"/>
    <xf numFmtId="0" fontId="47" fillId="0" borderId="0" applyNumberFormat="0" applyFill="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1" fillId="20"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 fillId="24"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1" fillId="28"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1" fillId="4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1" fillId="29"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1" fillId="3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37"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1" fillId="41"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38" fillId="22"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38" fillId="26"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38" fillId="30"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38" fillId="34"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38" fillId="38"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38" fillId="42"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30" fillId="12" borderId="0" applyNumberFormat="0" applyBorder="0" applyAlignment="0" applyProtection="0"/>
    <xf numFmtId="0" fontId="58" fillId="66" borderId="58" applyNumberFormat="0" applyAlignment="0" applyProtection="0"/>
    <xf numFmtId="0" fontId="58" fillId="66" borderId="58" applyNumberFormat="0" applyAlignment="0" applyProtection="0"/>
    <xf numFmtId="0" fontId="58" fillId="66" borderId="58" applyNumberFormat="0" applyAlignment="0" applyProtection="0"/>
    <xf numFmtId="0" fontId="34" fillId="16" borderId="52" applyNumberFormat="0" applyAlignment="0" applyProtection="0"/>
    <xf numFmtId="0" fontId="36" fillId="17" borderId="55" applyNumberFormat="0" applyAlignment="0" applyProtection="0"/>
    <xf numFmtId="0" fontId="62" fillId="0" borderId="70" applyNumberFormat="0" applyFill="0" applyAlignment="0" applyProtection="0"/>
    <xf numFmtId="0" fontId="62" fillId="0" borderId="70" applyNumberFormat="0" applyFill="0" applyAlignment="0" applyProtection="0"/>
    <xf numFmtId="0" fontId="62" fillId="0" borderId="70" applyNumberFormat="0" applyFill="0" applyAlignment="0" applyProtection="0"/>
    <xf numFmtId="0" fontId="35" fillId="0" borderId="54" applyNumberFormat="0" applyFill="0" applyAlignment="0" applyProtection="0"/>
    <xf numFmtId="0" fontId="66" fillId="0" borderId="0"/>
    <xf numFmtId="0" fontId="67" fillId="0" borderId="0"/>
    <xf numFmtId="0" fontId="66" fillId="0" borderId="0"/>
    <xf numFmtId="0" fontId="67" fillId="0" borderId="0"/>
    <xf numFmtId="176" fontId="10" fillId="0" borderId="0" applyFont="0" applyFill="0" applyBorder="0" applyAlignment="0" applyProtection="0"/>
    <xf numFmtId="177" fontId="10" fillId="0" borderId="0" applyFont="0" applyFill="0" applyBorder="0" applyAlignment="0" applyProtection="0"/>
    <xf numFmtId="0" fontId="68" fillId="0" borderId="0">
      <protection locked="0"/>
    </xf>
    <xf numFmtId="0" fontId="69" fillId="0" borderId="0">
      <protection locked="0"/>
    </xf>
    <xf numFmtId="0" fontId="69" fillId="0" borderId="0">
      <protection locked="0"/>
    </xf>
    <xf numFmtId="0" fontId="43" fillId="64" borderId="0" applyNumberFormat="0" applyBorder="0" applyAlignment="0" applyProtection="0"/>
    <xf numFmtId="0" fontId="43" fillId="64" borderId="0" applyNumberFormat="0" applyBorder="0" applyAlignment="0" applyProtection="0"/>
    <xf numFmtId="0" fontId="43" fillId="64" borderId="0" applyNumberFormat="0" applyBorder="0" applyAlignment="0" applyProtection="0"/>
    <xf numFmtId="0" fontId="38" fillId="1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8" fillId="23"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38" fillId="27"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38" fillId="31" borderId="0" applyNumberFormat="0" applyBorder="0" applyAlignment="0" applyProtection="0"/>
    <xf numFmtId="0" fontId="38" fillId="35"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38" fillId="39" borderId="0" applyNumberFormat="0" applyBorder="0" applyAlignment="0" applyProtection="0"/>
    <xf numFmtId="0" fontId="48" fillId="48" borderId="58" applyNumberFormat="0" applyAlignment="0" applyProtection="0"/>
    <xf numFmtId="0" fontId="48" fillId="48" borderId="58" applyNumberFormat="0" applyAlignment="0" applyProtection="0"/>
    <xf numFmtId="0" fontId="48" fillId="48" borderId="58" applyNumberFormat="0" applyAlignment="0" applyProtection="0"/>
    <xf numFmtId="0" fontId="32" fillId="15" borderId="52" applyNumberFormat="0" applyAlignment="0" applyProtection="0"/>
    <xf numFmtId="0" fontId="73" fillId="0" borderId="0"/>
    <xf numFmtId="167" fontId="10" fillId="0" borderId="0" applyFont="0" applyFill="0" applyBorder="0" applyAlignment="0" applyProtection="0"/>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31" fillId="13" borderId="0" applyNumberFormat="0" applyBorder="0" applyAlignment="0" applyProtection="0"/>
    <xf numFmtId="173" fontId="10" fillId="0" borderId="0" applyFont="0" applyFill="0" applyBorder="0" applyAlignment="0" applyProtection="0"/>
    <xf numFmtId="171" fontId="10" fillId="0" borderId="0" applyFont="0" applyFill="0" applyBorder="0" applyAlignment="0" applyProtection="0"/>
    <xf numFmtId="44" fontId="10" fillId="0" borderId="0" applyFont="0" applyFill="0" applyBorder="0" applyAlignment="0" applyProtection="0"/>
    <xf numFmtId="172" fontId="3" fillId="0" borderId="0" applyFont="0" applyFill="0" applyBorder="0" applyAlignment="0" applyProtection="0"/>
    <xf numFmtId="172" fontId="10" fillId="0" borderId="0" applyFont="0" applyFill="0" applyBorder="0" applyAlignment="0" applyProtection="0"/>
    <xf numFmtId="172"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0" fontId="68" fillId="0" borderId="0">
      <protection locked="0"/>
    </xf>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39" fillId="14" borderId="0" applyNumberFormat="0" applyBorder="0" applyAlignment="0" applyProtection="0"/>
    <xf numFmtId="37" fontId="70" fillId="0" borderId="0"/>
    <xf numFmtId="0" fontId="10" fillId="0" borderId="0"/>
    <xf numFmtId="0" fontId="10" fillId="0" borderId="0"/>
    <xf numFmtId="0" fontId="2" fillId="0" borderId="0"/>
    <xf numFmtId="0" fontId="1" fillId="0" borderId="0"/>
    <xf numFmtId="0" fontId="10" fillId="0" borderId="0"/>
    <xf numFmtId="0" fontId="10" fillId="0" borderId="0"/>
    <xf numFmtId="0" fontId="1" fillId="0" borderId="0"/>
    <xf numFmtId="0" fontId="1" fillId="0" borderId="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4" fillId="0" borderId="0" applyNumberFormat="0" applyFill="0" applyBorder="0" applyProtection="0">
      <alignment vertical="top" wrapText="1"/>
    </xf>
    <xf numFmtId="0" fontId="3" fillId="0" borderId="0"/>
    <xf numFmtId="0" fontId="72" fillId="0" borderId="0"/>
    <xf numFmtId="0" fontId="10" fillId="46" borderId="61" applyNumberFormat="0" applyFont="0" applyAlignment="0" applyProtection="0"/>
    <xf numFmtId="0" fontId="10" fillId="46" borderId="61" applyNumberFormat="0" applyFont="0" applyAlignment="0" applyProtection="0"/>
    <xf numFmtId="0" fontId="10" fillId="46" borderId="61" applyNumberFormat="0" applyFont="0" applyAlignment="0" applyProtection="0"/>
    <xf numFmtId="0" fontId="1" fillId="18" borderId="56"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2" fillId="0" borderId="0" applyBorder="0" applyProtection="0"/>
    <xf numFmtId="9" fontId="72" fillId="0" borderId="0" applyBorder="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68" fillId="0" borderId="0">
      <protection locked="0"/>
    </xf>
    <xf numFmtId="38" fontId="71" fillId="0" borderId="0"/>
    <xf numFmtId="0" fontId="51" fillId="66" borderId="62" applyNumberFormat="0" applyAlignment="0" applyProtection="0"/>
    <xf numFmtId="0" fontId="51" fillId="66" borderId="62" applyNumberFormat="0" applyAlignment="0" applyProtection="0"/>
    <xf numFmtId="0" fontId="51" fillId="66" borderId="62" applyNumberFormat="0" applyAlignment="0" applyProtection="0"/>
    <xf numFmtId="0" fontId="33" fillId="16" borderId="53" applyNumberFormat="0" applyAlignment="0" applyProtection="0"/>
    <xf numFmtId="43" fontId="10" fillId="0" borderId="0" applyFont="0" applyFill="0" applyBorder="0" applyAlignment="0" applyProtection="0"/>
    <xf numFmtId="40" fontId="2" fillId="0" borderId="0" applyFont="0" applyFill="0" applyBorder="0" applyAlignment="0" applyProtection="0"/>
    <xf numFmtId="168" fontId="10" fillId="0" borderId="0" applyFill="0" applyBorder="0" applyAlignment="0" applyProtection="0"/>
    <xf numFmtId="40"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0" fillId="0" borderId="0" applyFill="0" applyBorder="0" applyAlignment="0" applyProtection="0"/>
    <xf numFmtId="2" fontId="72" fillId="0" borderId="0" applyBorder="0" applyProtection="0"/>
    <xf numFmtId="0" fontId="12" fillId="0" borderId="0" applyNumberFormat="0" applyFill="0" applyBorder="0" applyAlignment="0" applyProtection="0"/>
    <xf numFmtId="0" fontId="37" fillId="0" borderId="0" applyNumberFormat="0" applyFill="0" applyBorder="0" applyAlignment="0" applyProtection="0"/>
    <xf numFmtId="0" fontId="64" fillId="0" borderId="0" applyNumberFormat="0" applyFill="0" applyBorder="0" applyAlignment="0" applyProtection="0"/>
    <xf numFmtId="0" fontId="59" fillId="0" borderId="67" applyNumberFormat="0" applyFill="0" applyAlignment="0" applyProtection="0"/>
    <xf numFmtId="0" fontId="59" fillId="0" borderId="67" applyNumberFormat="0" applyFill="0" applyAlignment="0" applyProtection="0"/>
    <xf numFmtId="0" fontId="59" fillId="0" borderId="67" applyNumberFormat="0" applyFill="0" applyAlignment="0" applyProtection="0"/>
    <xf numFmtId="0" fontId="59" fillId="0" borderId="67" applyNumberFormat="0" applyFill="0" applyAlignment="0" applyProtection="0"/>
    <xf numFmtId="0" fontId="27" fillId="0" borderId="49" applyNumberFormat="0" applyFill="0" applyAlignment="0" applyProtection="0"/>
    <xf numFmtId="0" fontId="60" fillId="0" borderId="68" applyNumberFormat="0" applyFill="0" applyAlignment="0" applyProtection="0"/>
    <xf numFmtId="0" fontId="60" fillId="0" borderId="68" applyNumberFormat="0" applyFill="0" applyAlignment="0" applyProtection="0"/>
    <xf numFmtId="0" fontId="60" fillId="0" borderId="68" applyNumberFormat="0" applyFill="0" applyAlignment="0" applyProtection="0"/>
    <xf numFmtId="0" fontId="28" fillId="0" borderId="50" applyNumberFormat="0" applyFill="0" applyAlignment="0" applyProtection="0"/>
    <xf numFmtId="0" fontId="61" fillId="0" borderId="69" applyNumberFormat="0" applyFill="0" applyAlignment="0" applyProtection="0"/>
    <xf numFmtId="0" fontId="61" fillId="0" borderId="69" applyNumberFormat="0" applyFill="0" applyAlignment="0" applyProtection="0"/>
    <xf numFmtId="0" fontId="61" fillId="0" borderId="69" applyNumberFormat="0" applyFill="0" applyAlignment="0" applyProtection="0"/>
    <xf numFmtId="0" fontId="29" fillId="0" borderId="5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8" fillId="0" borderId="72">
      <protection locked="0"/>
    </xf>
    <xf numFmtId="0" fontId="68" fillId="0" borderId="72">
      <protection locked="0"/>
    </xf>
    <xf numFmtId="0" fontId="68" fillId="0" borderId="72">
      <protection locked="0"/>
    </xf>
    <xf numFmtId="0" fontId="9" fillId="0" borderId="57" applyNumberFormat="0" applyFill="0" applyAlignment="0" applyProtection="0"/>
    <xf numFmtId="43" fontId="3" fillId="0" borderId="0" applyFont="0" applyFill="0" applyBorder="0" applyAlignment="0" applyProtection="0"/>
    <xf numFmtId="40"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178" fontId="72" fillId="0" borderId="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75" fillId="0" borderId="0"/>
    <xf numFmtId="44" fontId="10" fillId="0" borderId="0" applyFont="0" applyFill="0" applyBorder="0" applyAlignment="0" applyProtection="0"/>
    <xf numFmtId="0" fontId="10" fillId="0" borderId="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0" fontId="1" fillId="0" borderId="0"/>
    <xf numFmtId="0" fontId="1" fillId="18" borderId="56" applyNumberFormat="0" applyFont="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75" fillId="0" borderId="0"/>
    <xf numFmtId="43" fontId="1" fillId="0" borderId="0" applyFont="0" applyFill="0" applyBorder="0" applyAlignment="0" applyProtection="0"/>
    <xf numFmtId="0" fontId="3" fillId="0" borderId="0"/>
    <xf numFmtId="0" fontId="10" fillId="0" borderId="0"/>
    <xf numFmtId="0" fontId="3" fillId="0" borderId="0"/>
    <xf numFmtId="9" fontId="72" fillId="0" borderId="0" applyBorder="0" applyProtection="0"/>
    <xf numFmtId="44" fontId="10" fillId="0" borderId="0" applyFont="0" applyFill="0" applyBorder="0" applyAlignment="0" applyProtection="0"/>
    <xf numFmtId="44" fontId="1" fillId="0" borderId="0" applyFont="0" applyFill="0" applyBorder="0" applyAlignment="0" applyProtection="0"/>
    <xf numFmtId="0" fontId="11" fillId="0" borderId="0"/>
    <xf numFmtId="43" fontId="40"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 fillId="0" borderId="0"/>
    <xf numFmtId="44" fontId="3"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 fillId="0" borderId="0"/>
    <xf numFmtId="0" fontId="1" fillId="0" borderId="0"/>
    <xf numFmtId="43" fontId="40" fillId="0" borderId="0"/>
    <xf numFmtId="44" fontId="10"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0" fontId="3" fillId="0" borderId="0"/>
    <xf numFmtId="0" fontId="1" fillId="0" borderId="0"/>
    <xf numFmtId="0" fontId="1" fillId="0" borderId="0"/>
    <xf numFmtId="0" fontId="1" fillId="0" borderId="0"/>
    <xf numFmtId="43" fontId="1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4"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xf numFmtId="44" fontId="10"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18" borderId="5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18" borderId="5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76" fillId="0" borderId="0"/>
    <xf numFmtId="44" fontId="76" fillId="0" borderId="0" applyFont="0" applyFill="0" applyBorder="0" applyAlignment="0" applyProtection="0"/>
    <xf numFmtId="0" fontId="20" fillId="0" borderId="0"/>
    <xf numFmtId="0" fontId="77" fillId="0" borderId="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18" borderId="5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18" borderId="5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0" fillId="0" borderId="0"/>
    <xf numFmtId="0" fontId="10" fillId="0" borderId="0"/>
    <xf numFmtId="0" fontId="36" fillId="17" borderId="55" applyNumberFormat="0" applyAlignment="0" applyProtection="0"/>
    <xf numFmtId="0" fontId="84" fillId="0" borderId="0"/>
    <xf numFmtId="43" fontId="11" fillId="0" borderId="0" applyFont="0" applyFill="0" applyBorder="0" applyAlignment="0" applyProtection="0"/>
    <xf numFmtId="0" fontId="20" fillId="0" borderId="0"/>
    <xf numFmtId="9" fontId="11" fillId="0" borderId="0" applyFont="0" applyFill="0" applyBorder="0" applyAlignment="0" applyProtection="0"/>
  </cellStyleXfs>
  <cellXfs count="1088">
    <xf numFmtId="0" fontId="0" fillId="0" borderId="0" xfId="0"/>
    <xf numFmtId="0" fontId="6" fillId="0" borderId="0" xfId="2" quotePrefix="1" applyFont="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0" fontId="5" fillId="0" borderId="0" xfId="2" applyFont="1" applyAlignment="1">
      <alignment vertical="center"/>
    </xf>
    <xf numFmtId="0" fontId="5" fillId="0" borderId="0" xfId="2" applyFont="1" applyAlignment="1">
      <alignment horizontal="left" vertical="center"/>
    </xf>
    <xf numFmtId="0" fontId="6" fillId="0" borderId="0" xfId="2" applyFont="1" applyAlignment="1">
      <alignment horizontal="right" vertical="center"/>
    </xf>
    <xf numFmtId="2" fontId="5" fillId="0" borderId="0" xfId="2" applyNumberFormat="1" applyFont="1" applyAlignment="1">
      <alignment horizontal="left" vertical="center"/>
    </xf>
    <xf numFmtId="0" fontId="9" fillId="0" borderId="0" xfId="0" applyFont="1"/>
    <xf numFmtId="0" fontId="0" fillId="0" borderId="0" xfId="0" applyAlignment="1">
      <alignment horizontal="center"/>
    </xf>
    <xf numFmtId="0" fontId="12" fillId="0" borderId="0" xfId="2" applyFont="1" applyAlignment="1">
      <alignment vertical="center"/>
    </xf>
    <xf numFmtId="0" fontId="5" fillId="0" borderId="8" xfId="2" applyFont="1" applyBorder="1" applyAlignment="1">
      <alignment vertical="center"/>
    </xf>
    <xf numFmtId="44" fontId="6" fillId="0" borderId="22" xfId="1" applyFont="1" applyBorder="1" applyAlignment="1">
      <alignment horizontal="center" vertical="center"/>
    </xf>
    <xf numFmtId="0" fontId="6" fillId="0" borderId="22" xfId="2" applyFont="1" applyBorder="1" applyAlignment="1">
      <alignment horizontal="center" vertical="center"/>
    </xf>
    <xf numFmtId="0" fontId="12" fillId="0" borderId="0" xfId="2" applyFont="1" applyAlignment="1">
      <alignment horizontal="right" vertical="center"/>
    </xf>
    <xf numFmtId="0" fontId="5" fillId="0" borderId="0" xfId="2" applyFont="1" applyAlignment="1">
      <alignment horizontal="center" vertical="center"/>
    </xf>
    <xf numFmtId="44" fontId="6" fillId="0" borderId="37" xfId="1" applyFont="1" applyBorder="1" applyAlignment="1">
      <alignment horizontal="center" vertical="center"/>
    </xf>
    <xf numFmtId="44" fontId="6" fillId="0" borderId="17" xfId="1" applyFont="1" applyBorder="1" applyAlignment="1">
      <alignment horizontal="center" vertical="center"/>
    </xf>
    <xf numFmtId="44" fontId="6" fillId="0" borderId="0" xfId="1" applyFont="1" applyBorder="1" applyAlignment="1">
      <alignment horizontal="center" vertical="center"/>
    </xf>
    <xf numFmtId="14" fontId="5" fillId="0" borderId="0" xfId="2" applyNumberFormat="1" applyFont="1" applyAlignment="1">
      <alignment horizontal="left" vertical="center"/>
    </xf>
    <xf numFmtId="4" fontId="5" fillId="0" borderId="0" xfId="2" applyNumberFormat="1" applyFont="1" applyAlignment="1">
      <alignment horizontal="left" vertical="center"/>
    </xf>
    <xf numFmtId="44" fontId="6" fillId="0" borderId="0" xfId="1" applyFont="1" applyFill="1" applyBorder="1" applyAlignment="1">
      <alignment horizontal="right" vertical="center"/>
    </xf>
    <xf numFmtId="0" fontId="5" fillId="0" borderId="0" xfId="7" applyFont="1" applyAlignment="1">
      <alignment horizontal="center" vertical="center"/>
    </xf>
    <xf numFmtId="44" fontId="5" fillId="4" borderId="42" xfId="1" applyFont="1" applyFill="1" applyBorder="1" applyAlignment="1">
      <alignment vertical="center"/>
    </xf>
    <xf numFmtId="0" fontId="5" fillId="0" borderId="0" xfId="7" applyFont="1" applyAlignment="1">
      <alignment vertical="center"/>
    </xf>
    <xf numFmtId="0" fontId="0" fillId="0" borderId="0" xfId="0" applyAlignment="1">
      <alignment horizontal="right"/>
    </xf>
    <xf numFmtId="0" fontId="5" fillId="0" borderId="0" xfId="7" applyFont="1" applyAlignment="1">
      <alignment vertical="center" wrapText="1"/>
    </xf>
    <xf numFmtId="4" fontId="5" fillId="0" borderId="0" xfId="8" applyNumberFormat="1" applyFont="1" applyAlignment="1">
      <alignment horizontal="left" vertical="center"/>
    </xf>
    <xf numFmtId="0" fontId="6" fillId="0" borderId="0" xfId="7" applyFont="1" applyAlignment="1">
      <alignment horizontal="right" vertical="center" wrapText="1"/>
    </xf>
    <xf numFmtId="14" fontId="5" fillId="0" borderId="0" xfId="7" applyNumberFormat="1" applyFont="1" applyAlignment="1">
      <alignment horizontal="left" vertical="center" wrapText="1"/>
    </xf>
    <xf numFmtId="4" fontId="6" fillId="0" borderId="0" xfId="8" applyNumberFormat="1" applyFont="1" applyAlignment="1">
      <alignment horizontal="left" vertical="center"/>
    </xf>
    <xf numFmtId="0" fontId="6" fillId="0" borderId="0" xfId="8" applyFont="1" applyAlignment="1">
      <alignment horizontal="right" vertical="center"/>
    </xf>
    <xf numFmtId="10" fontId="5" fillId="0" borderId="0" xfId="8" applyNumberFormat="1" applyFont="1" applyAlignment="1">
      <alignment horizontal="left" vertical="center"/>
    </xf>
    <xf numFmtId="0" fontId="6" fillId="0" borderId="0" xfId="7" applyFont="1" applyAlignment="1">
      <alignment horizontal="right" vertical="center"/>
    </xf>
    <xf numFmtId="10" fontId="5" fillId="4" borderId="48" xfId="7" applyNumberFormat="1" applyFont="1" applyFill="1" applyBorder="1" applyAlignment="1">
      <alignment horizontal="center" vertical="center"/>
    </xf>
    <xf numFmtId="0" fontId="0" fillId="0" borderId="42" xfId="0" applyBorder="1"/>
    <xf numFmtId="0" fontId="6" fillId="0" borderId="42" xfId="7" applyFont="1" applyBorder="1" applyAlignment="1">
      <alignment vertical="center"/>
    </xf>
    <xf numFmtId="0" fontId="6" fillId="0" borderId="0" xfId="7" applyFont="1" applyAlignment="1">
      <alignment vertical="center" wrapText="1"/>
    </xf>
    <xf numFmtId="10" fontId="6" fillId="0" borderId="23" xfId="13" applyNumberFormat="1" applyFont="1" applyBorder="1" applyAlignment="1">
      <alignment horizontal="center" vertical="center"/>
    </xf>
    <xf numFmtId="10" fontId="5" fillId="0" borderId="0" xfId="2" applyNumberFormat="1" applyFont="1" applyAlignment="1">
      <alignment vertical="center"/>
    </xf>
    <xf numFmtId="0" fontId="6" fillId="0" borderId="8" xfId="2" applyFont="1" applyBorder="1" applyAlignment="1">
      <alignment vertical="center"/>
    </xf>
    <xf numFmtId="0" fontId="6" fillId="0" borderId="22" xfId="2" applyFont="1" applyBorder="1" applyAlignment="1">
      <alignment vertical="center"/>
    </xf>
    <xf numFmtId="0" fontId="4" fillId="0" borderId="42" xfId="2" applyFont="1" applyBorder="1" applyAlignment="1">
      <alignment horizontal="center" vertical="center"/>
    </xf>
    <xf numFmtId="44" fontId="6" fillId="0" borderId="22" xfId="1" applyFont="1" applyBorder="1" applyAlignment="1">
      <alignment vertical="center"/>
    </xf>
    <xf numFmtId="0" fontId="6" fillId="0" borderId="37" xfId="2" applyFont="1" applyBorder="1" applyAlignment="1">
      <alignment horizontal="center" vertical="center"/>
    </xf>
    <xf numFmtId="44" fontId="6" fillId="0" borderId="37" xfId="1" applyFont="1" applyFill="1" applyBorder="1" applyAlignment="1">
      <alignment horizontal="center" vertical="center" wrapText="1"/>
    </xf>
    <xf numFmtId="0" fontId="6" fillId="0" borderId="0" xfId="2" applyFont="1" applyAlignment="1">
      <alignment horizontal="right"/>
    </xf>
    <xf numFmtId="0" fontId="0" fillId="0" borderId="0" xfId="0" applyAlignment="1">
      <alignment vertical="center"/>
    </xf>
    <xf numFmtId="0" fontId="5" fillId="0" borderId="0" xfId="7" applyFont="1" applyAlignment="1">
      <alignment horizontal="center" vertical="center" wrapText="1"/>
    </xf>
    <xf numFmtId="10" fontId="6" fillId="0" borderId="0" xfId="2" applyNumberFormat="1" applyFont="1" applyAlignment="1">
      <alignment horizontal="right" vertical="center"/>
    </xf>
    <xf numFmtId="0" fontId="0" fillId="0" borderId="0" xfId="0" applyAlignment="1">
      <alignment horizontal="center" vertical="center"/>
    </xf>
    <xf numFmtId="0" fontId="6" fillId="0" borderId="0" xfId="8" applyFont="1" applyAlignment="1">
      <alignment horizontal="center" vertical="center"/>
    </xf>
    <xf numFmtId="0" fontId="5" fillId="0" borderId="8" xfId="7" applyFont="1" applyBorder="1" applyAlignment="1">
      <alignment horizontal="center" vertical="center" wrapText="1"/>
    </xf>
    <xf numFmtId="0" fontId="5" fillId="0" borderId="8" xfId="7" applyFont="1" applyBorder="1" applyAlignment="1">
      <alignment vertical="center" wrapText="1"/>
    </xf>
    <xf numFmtId="0" fontId="5" fillId="0" borderId="0" xfId="7" applyFont="1" applyAlignment="1">
      <alignment horizontal="right" vertical="center"/>
    </xf>
    <xf numFmtId="0" fontId="5" fillId="4" borderId="11" xfId="7" applyFont="1" applyFill="1" applyBorder="1" applyAlignment="1">
      <alignment horizontal="center" vertical="center"/>
    </xf>
    <xf numFmtId="0" fontId="6" fillId="0" borderId="11" xfId="7" applyFont="1" applyBorder="1" applyAlignment="1">
      <alignment horizontal="center" vertical="center"/>
    </xf>
    <xf numFmtId="10" fontId="6" fillId="0" borderId="13" xfId="7" applyNumberFormat="1" applyFont="1" applyBorder="1" applyAlignment="1">
      <alignment horizontal="center" vertical="center"/>
    </xf>
    <xf numFmtId="10" fontId="5" fillId="5" borderId="13" xfId="7" applyNumberFormat="1" applyFont="1" applyFill="1" applyBorder="1" applyAlignment="1">
      <alignment horizontal="center" vertical="center"/>
    </xf>
    <xf numFmtId="10" fontId="5" fillId="5" borderId="9" xfId="7" applyNumberFormat="1" applyFont="1" applyFill="1" applyBorder="1" applyAlignment="1">
      <alignment horizontal="center" vertical="center"/>
    </xf>
    <xf numFmtId="0" fontId="5" fillId="4" borderId="13" xfId="8" applyFont="1" applyFill="1" applyBorder="1" applyAlignment="1">
      <alignment horizontal="center" vertical="center"/>
    </xf>
    <xf numFmtId="10" fontId="6" fillId="0" borderId="0" xfId="8" applyNumberFormat="1" applyFont="1" applyAlignment="1">
      <alignment horizontal="left" vertical="center"/>
    </xf>
    <xf numFmtId="10" fontId="5" fillId="0" borderId="12" xfId="7" applyNumberFormat="1" applyFont="1" applyBorder="1" applyAlignment="1">
      <alignment horizontal="center" vertical="center"/>
    </xf>
    <xf numFmtId="0" fontId="5" fillId="4" borderId="12" xfId="8" applyFont="1" applyFill="1" applyBorder="1" applyAlignment="1">
      <alignment horizontal="center" vertical="center" wrapText="1"/>
    </xf>
    <xf numFmtId="0" fontId="5" fillId="4" borderId="13" xfId="8" applyFont="1" applyFill="1" applyBorder="1" applyAlignment="1">
      <alignment horizontal="center" vertical="center" wrapText="1"/>
    </xf>
    <xf numFmtId="4" fontId="6" fillId="6" borderId="33" xfId="3" applyNumberFormat="1" applyFont="1" applyFill="1" applyBorder="1" applyAlignment="1">
      <alignment horizontal="center" vertical="center"/>
    </xf>
    <xf numFmtId="4" fontId="6" fillId="6" borderId="21" xfId="3" applyNumberFormat="1" applyFont="1" applyFill="1" applyBorder="1" applyAlignment="1">
      <alignment horizontal="center" vertical="center"/>
    </xf>
    <xf numFmtId="4" fontId="6" fillId="6" borderId="35" xfId="3" applyNumberFormat="1" applyFont="1" applyFill="1" applyBorder="1" applyAlignment="1">
      <alignment horizontal="center" vertical="center"/>
    </xf>
    <xf numFmtId="4" fontId="6" fillId="6" borderId="38" xfId="3" applyNumberFormat="1" applyFont="1" applyFill="1" applyBorder="1" applyAlignment="1">
      <alignment horizontal="center" vertical="center"/>
    </xf>
    <xf numFmtId="4" fontId="6" fillId="6" borderId="47" xfId="3" applyNumberFormat="1" applyFont="1" applyFill="1" applyBorder="1" applyAlignment="1">
      <alignment horizontal="center" vertical="center"/>
    </xf>
    <xf numFmtId="0" fontId="6" fillId="0" borderId="43" xfId="7" applyFont="1" applyBorder="1" applyAlignment="1">
      <alignment horizontal="center" vertical="center"/>
    </xf>
    <xf numFmtId="10" fontId="6" fillId="0" borderId="48" xfId="7" applyNumberFormat="1" applyFont="1" applyBorder="1" applyAlignment="1">
      <alignment horizontal="center" vertical="center"/>
    </xf>
    <xf numFmtId="0" fontId="6" fillId="0" borderId="44" xfId="7" applyFont="1" applyBorder="1" applyAlignment="1">
      <alignment horizontal="center" vertical="center"/>
    </xf>
    <xf numFmtId="10" fontId="6" fillId="0" borderId="41" xfId="7" applyNumberFormat="1" applyFont="1" applyBorder="1" applyAlignment="1">
      <alignment horizontal="center" vertical="center"/>
    </xf>
    <xf numFmtId="0" fontId="6" fillId="0" borderId="7" xfId="7" applyFont="1" applyBorder="1" applyAlignment="1">
      <alignment horizontal="center" vertical="center"/>
    </xf>
    <xf numFmtId="10" fontId="6" fillId="0" borderId="9" xfId="7" applyNumberFormat="1" applyFont="1" applyBorder="1" applyAlignment="1">
      <alignment horizontal="center" vertical="center"/>
    </xf>
    <xf numFmtId="44" fontId="6" fillId="0" borderId="22" xfId="1" applyFont="1" applyBorder="1" applyAlignment="1">
      <alignment horizontal="center" vertical="center" wrapText="1"/>
    </xf>
    <xf numFmtId="44" fontId="6" fillId="0" borderId="9" xfId="2" applyNumberFormat="1" applyFont="1" applyBorder="1" applyAlignment="1">
      <alignment horizontal="center" vertical="center"/>
    </xf>
    <xf numFmtId="44" fontId="5" fillId="0" borderId="41" xfId="2" applyNumberFormat="1" applyFont="1" applyBorder="1" applyAlignment="1">
      <alignment horizontal="center" vertical="center"/>
    </xf>
    <xf numFmtId="0" fontId="6" fillId="0" borderId="44" xfId="2" applyFont="1" applyBorder="1" applyAlignment="1">
      <alignment vertical="center"/>
    </xf>
    <xf numFmtId="0" fontId="6" fillId="9" borderId="9" xfId="2" applyFont="1" applyFill="1" applyBorder="1" applyAlignment="1">
      <alignment horizontal="center" vertical="center"/>
    </xf>
    <xf numFmtId="0" fontId="6" fillId="0" borderId="0" xfId="2" applyFont="1" applyAlignment="1">
      <alignment horizontal="left" vertical="center"/>
    </xf>
    <xf numFmtId="0" fontId="5" fillId="0" borderId="8" xfId="2" applyFont="1" applyBorder="1" applyAlignment="1">
      <alignment horizontal="center" vertical="center"/>
    </xf>
    <xf numFmtId="10" fontId="6" fillId="0" borderId="39" xfId="13" applyNumberFormat="1" applyFont="1" applyBorder="1" applyAlignment="1">
      <alignment horizontal="center" vertical="center"/>
    </xf>
    <xf numFmtId="10" fontId="6" fillId="0" borderId="20" xfId="13" applyNumberFormat="1" applyFont="1" applyBorder="1" applyAlignment="1">
      <alignment horizontal="center" vertical="center"/>
    </xf>
    <xf numFmtId="44" fontId="6" fillId="0" borderId="34" xfId="1" applyFont="1" applyFill="1" applyBorder="1" applyAlignment="1">
      <alignment horizontal="center" vertical="center"/>
    </xf>
    <xf numFmtId="0" fontId="6" fillId="0" borderId="8" xfId="2" applyFont="1" applyBorder="1" applyAlignment="1">
      <alignment horizontal="center" vertical="center"/>
    </xf>
    <xf numFmtId="0" fontId="19" fillId="0" borderId="0" xfId="34" applyFont="1"/>
    <xf numFmtId="0" fontId="20" fillId="0" borderId="0" xfId="35"/>
    <xf numFmtId="0" fontId="1" fillId="0" borderId="0" xfId="34"/>
    <xf numFmtId="0" fontId="19" fillId="0" borderId="0" xfId="34" applyFont="1" applyAlignment="1">
      <alignment horizontal="left" vertical="center"/>
    </xf>
    <xf numFmtId="0" fontId="19" fillId="0" borderId="0" xfId="34" applyFont="1" applyAlignment="1">
      <alignment horizontal="center" vertical="center"/>
    </xf>
    <xf numFmtId="0" fontId="19" fillId="0" borderId="0" xfId="34" applyFont="1" applyAlignment="1">
      <alignment horizontal="left" vertical="center" wrapText="1"/>
    </xf>
    <xf numFmtId="4" fontId="19" fillId="0" borderId="0" xfId="34" applyNumberFormat="1" applyFont="1" applyAlignment="1">
      <alignment horizontal="left" vertical="center"/>
    </xf>
    <xf numFmtId="0" fontId="19" fillId="0" borderId="0" xfId="34" applyFont="1" applyAlignment="1">
      <alignment vertical="center" wrapText="1"/>
    </xf>
    <xf numFmtId="0" fontId="22" fillId="0" borderId="0" xfId="34" applyFont="1" applyAlignment="1">
      <alignment horizontal="left" vertical="center"/>
    </xf>
    <xf numFmtId="0" fontId="22" fillId="0" borderId="0" xfId="34" applyFont="1" applyAlignment="1">
      <alignment vertical="center"/>
    </xf>
    <xf numFmtId="0" fontId="23" fillId="0" borderId="0" xfId="34" applyFont="1"/>
    <xf numFmtId="0" fontId="24" fillId="0" borderId="0" xfId="34" applyFont="1" applyAlignment="1">
      <alignment vertical="center"/>
    </xf>
    <xf numFmtId="0" fontId="26" fillId="0" borderId="0" xfId="34" applyFont="1" applyAlignment="1">
      <alignment vertical="center"/>
    </xf>
    <xf numFmtId="10" fontId="6" fillId="0" borderId="22" xfId="13" applyNumberFormat="1" applyFont="1" applyBorder="1" applyAlignment="1">
      <alignment horizontal="center" vertical="center"/>
    </xf>
    <xf numFmtId="38" fontId="6" fillId="0" borderId="22" xfId="2" applyNumberFormat="1" applyFont="1" applyBorder="1" applyAlignment="1">
      <alignment horizontal="center" vertical="center" wrapText="1"/>
    </xf>
    <xf numFmtId="40" fontId="5" fillId="3" borderId="22" xfId="4" applyFont="1" applyFill="1" applyBorder="1" applyAlignment="1">
      <alignment horizontal="center" vertical="center" wrapText="1"/>
    </xf>
    <xf numFmtId="40" fontId="5" fillId="6" borderId="22" xfId="4" applyFont="1" applyFill="1" applyBorder="1" applyAlignment="1">
      <alignment horizontal="center" vertical="center" wrapText="1"/>
    </xf>
    <xf numFmtId="44" fontId="6" fillId="0" borderId="22" xfId="1" applyFont="1" applyFill="1" applyBorder="1" applyAlignment="1">
      <alignment horizontal="left" vertical="center" wrapText="1"/>
    </xf>
    <xf numFmtId="0" fontId="1" fillId="2" borderId="22" xfId="0" applyFont="1" applyFill="1" applyBorder="1" applyAlignment="1">
      <alignment horizontal="center" vertical="center"/>
    </xf>
    <xf numFmtId="10" fontId="6" fillId="0" borderId="22" xfId="1" applyNumberFormat="1" applyFont="1" applyFill="1" applyBorder="1" applyAlignment="1">
      <alignment horizontal="center" vertical="center"/>
    </xf>
    <xf numFmtId="0" fontId="6" fillId="2" borderId="22" xfId="0" applyFont="1" applyFill="1" applyBorder="1" applyAlignment="1">
      <alignment horizontal="center" vertical="center"/>
    </xf>
    <xf numFmtId="0" fontId="6" fillId="0" borderId="22" xfId="0" applyFont="1" applyBorder="1" applyAlignment="1">
      <alignment horizontal="center" vertical="center"/>
    </xf>
    <xf numFmtId="0" fontId="6" fillId="2" borderId="22" xfId="2" applyFont="1" applyFill="1" applyBorder="1" applyAlignment="1">
      <alignment horizontal="center" vertical="center"/>
    </xf>
    <xf numFmtId="10" fontId="6" fillId="2" borderId="22" xfId="1" applyNumberFormat="1" applyFont="1" applyFill="1" applyBorder="1" applyAlignment="1">
      <alignment horizontal="center" vertical="center"/>
    </xf>
    <xf numFmtId="0" fontId="6" fillId="2" borderId="22" xfId="2" applyFont="1" applyFill="1" applyBorder="1" applyAlignment="1">
      <alignment vertical="center"/>
    </xf>
    <xf numFmtId="40" fontId="5" fillId="6" borderId="22" xfId="4" applyFont="1" applyFill="1" applyBorder="1" applyAlignment="1">
      <alignment horizontal="center" vertical="center"/>
    </xf>
    <xf numFmtId="0" fontId="5" fillId="68" borderId="8" xfId="2" applyFont="1" applyFill="1" applyBorder="1" applyAlignment="1">
      <alignment horizontal="center" vertical="center"/>
    </xf>
    <xf numFmtId="44" fontId="6" fillId="2" borderId="17" xfId="1" applyFont="1" applyFill="1" applyBorder="1" applyAlignment="1">
      <alignment horizontal="center" vertical="center"/>
    </xf>
    <xf numFmtId="0" fontId="6" fillId="2" borderId="17" xfId="2" applyFont="1" applyFill="1" applyBorder="1" applyAlignment="1">
      <alignment vertical="center"/>
    </xf>
    <xf numFmtId="44" fontId="6" fillId="2" borderId="36" xfId="1" applyFont="1" applyFill="1" applyBorder="1" applyAlignment="1">
      <alignment horizontal="center" vertical="center"/>
    </xf>
    <xf numFmtId="0" fontId="24" fillId="0" borderId="0" xfId="0" applyFont="1" applyAlignment="1">
      <alignment horizontal="left" vertical="center"/>
    </xf>
    <xf numFmtId="0" fontId="24" fillId="0" borderId="0" xfId="0" applyFont="1" applyAlignment="1">
      <alignment vertical="center"/>
    </xf>
    <xf numFmtId="0" fontId="5" fillId="2" borderId="0" xfId="2" applyFont="1" applyFill="1" applyAlignment="1">
      <alignment vertical="center"/>
    </xf>
    <xf numFmtId="0" fontId="6" fillId="2" borderId="0" xfId="2" applyFont="1" applyFill="1" applyAlignment="1">
      <alignment horizontal="center" vertical="center"/>
    </xf>
    <xf numFmtId="0" fontId="5" fillId="2" borderId="0" xfId="2" applyFont="1" applyFill="1" applyAlignment="1">
      <alignment horizontal="center" vertical="center"/>
    </xf>
    <xf numFmtId="0" fontId="6" fillId="2" borderId="0" xfId="2" applyFont="1" applyFill="1" applyAlignment="1">
      <alignment vertical="center"/>
    </xf>
    <xf numFmtId="4" fontId="6" fillId="68" borderId="8" xfId="4" applyNumberFormat="1" applyFont="1" applyFill="1" applyBorder="1" applyAlignment="1">
      <alignment horizontal="right" vertical="center"/>
    </xf>
    <xf numFmtId="0" fontId="6" fillId="0" borderId="17" xfId="2" applyFont="1" applyBorder="1" applyAlignment="1">
      <alignment horizontal="center" vertical="center"/>
    </xf>
    <xf numFmtId="10" fontId="6" fillId="0" borderId="17" xfId="1" applyNumberFormat="1" applyFont="1" applyFill="1" applyBorder="1" applyAlignment="1">
      <alignment horizontal="center" vertical="center"/>
    </xf>
    <xf numFmtId="4" fontId="6" fillId="68" borderId="8" xfId="2" applyNumberFormat="1" applyFont="1" applyFill="1" applyBorder="1" applyAlignment="1">
      <alignment horizontal="center" vertical="center"/>
    </xf>
    <xf numFmtId="4" fontId="6" fillId="68" borderId="8" xfId="2" applyNumberFormat="1" applyFont="1" applyFill="1" applyBorder="1" applyAlignment="1">
      <alignment horizontal="right" vertical="center"/>
    </xf>
    <xf numFmtId="0" fontId="6" fillId="2" borderId="37" xfId="2" applyFont="1" applyFill="1" applyBorder="1" applyAlignment="1">
      <alignment vertical="center"/>
    </xf>
    <xf numFmtId="40" fontId="5" fillId="6" borderId="37" xfId="4" applyFont="1" applyFill="1" applyBorder="1" applyAlignment="1">
      <alignment horizontal="center" vertical="center"/>
    </xf>
    <xf numFmtId="10" fontId="6" fillId="2" borderId="37" xfId="1" applyNumberFormat="1" applyFont="1" applyFill="1" applyBorder="1" applyAlignment="1">
      <alignment horizontal="center" vertical="center"/>
    </xf>
    <xf numFmtId="38" fontId="6" fillId="68" borderId="77" xfId="2" applyNumberFormat="1" applyFont="1" applyFill="1" applyBorder="1" applyAlignment="1">
      <alignment horizontal="center" vertical="center"/>
    </xf>
    <xf numFmtId="0" fontId="6" fillId="68" borderId="77" xfId="2" applyFont="1" applyFill="1" applyBorder="1" applyAlignment="1">
      <alignment vertical="center"/>
    </xf>
    <xf numFmtId="0" fontId="6" fillId="2" borderId="17" xfId="2" applyFont="1" applyFill="1" applyBorder="1" applyAlignment="1">
      <alignment horizontal="center" vertical="center"/>
    </xf>
    <xf numFmtId="10" fontId="6" fillId="2" borderId="17" xfId="1" applyNumberFormat="1" applyFont="1" applyFill="1" applyBorder="1" applyAlignment="1">
      <alignment horizontal="center" vertical="center"/>
    </xf>
    <xf numFmtId="44" fontId="6" fillId="2" borderId="0" xfId="1" applyFont="1" applyFill="1" applyBorder="1" applyAlignment="1">
      <alignment horizontal="center" vertical="center"/>
    </xf>
    <xf numFmtId="44" fontId="6" fillId="2" borderId="37" xfId="1" applyFont="1" applyFill="1" applyBorder="1" applyAlignment="1">
      <alignment horizontal="center" vertical="center"/>
    </xf>
    <xf numFmtId="10" fontId="6" fillId="2" borderId="0" xfId="1" applyNumberFormat="1" applyFont="1" applyFill="1" applyBorder="1" applyAlignment="1">
      <alignment horizontal="center" vertical="center"/>
    </xf>
    <xf numFmtId="10" fontId="12" fillId="0" borderId="22" xfId="13" applyNumberFormat="1" applyFont="1" applyBorder="1" applyAlignment="1">
      <alignment horizontal="center" vertical="center"/>
    </xf>
    <xf numFmtId="0" fontId="1" fillId="2" borderId="21"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44" xfId="2" applyFont="1" applyFill="1" applyBorder="1" applyAlignment="1">
      <alignment vertical="center"/>
    </xf>
    <xf numFmtId="0" fontId="6" fillId="2" borderId="77" xfId="2" applyFont="1" applyFill="1" applyBorder="1" applyAlignment="1">
      <alignment vertical="center"/>
    </xf>
    <xf numFmtId="0" fontId="6" fillId="9" borderId="9" xfId="2" applyFont="1" applyFill="1" applyBorder="1" applyAlignment="1">
      <alignment vertical="center"/>
    </xf>
    <xf numFmtId="0" fontId="6" fillId="9" borderId="8" xfId="2" applyFont="1" applyFill="1" applyBorder="1" applyAlignment="1">
      <alignment vertical="center"/>
    </xf>
    <xf numFmtId="0" fontId="6" fillId="9" borderId="7" xfId="2" applyFont="1" applyFill="1" applyBorder="1" applyAlignment="1">
      <alignment vertical="center"/>
    </xf>
    <xf numFmtId="0" fontId="6" fillId="70" borderId="8" xfId="2" applyFont="1" applyFill="1" applyBorder="1" applyAlignment="1">
      <alignment vertical="center"/>
    </xf>
    <xf numFmtId="0" fontId="6" fillId="70" borderId="9" xfId="2" applyFont="1" applyFill="1" applyBorder="1" applyAlignment="1">
      <alignment vertical="center"/>
    </xf>
    <xf numFmtId="0" fontId="12" fillId="0" borderId="0" xfId="23" applyFont="1" applyFill="1" applyBorder="1" applyAlignment="1">
      <alignment vertical="center"/>
    </xf>
    <xf numFmtId="0" fontId="6" fillId="2" borderId="37" xfId="2" applyFont="1" applyFill="1" applyBorder="1" applyAlignment="1">
      <alignment horizontal="center" vertical="center"/>
    </xf>
    <xf numFmtId="0" fontId="6" fillId="2" borderId="73" xfId="2" applyFont="1" applyFill="1" applyBorder="1" applyAlignment="1">
      <alignment vertical="center"/>
    </xf>
    <xf numFmtId="0" fontId="6" fillId="2" borderId="40" xfId="2" applyFont="1" applyFill="1" applyBorder="1" applyAlignment="1">
      <alignment vertical="center"/>
    </xf>
    <xf numFmtId="0" fontId="5" fillId="2" borderId="40" xfId="2" applyFont="1" applyFill="1" applyBorder="1" applyAlignment="1">
      <alignment horizontal="left" vertical="center"/>
    </xf>
    <xf numFmtId="0" fontId="5" fillId="2" borderId="40" xfId="2" applyFont="1" applyFill="1" applyBorder="1" applyAlignment="1">
      <alignment vertical="center"/>
    </xf>
    <xf numFmtId="0" fontId="6" fillId="2" borderId="40" xfId="2" applyFont="1" applyFill="1" applyBorder="1" applyAlignment="1">
      <alignment vertical="center" wrapText="1"/>
    </xf>
    <xf numFmtId="0" fontId="7" fillId="2" borderId="40" xfId="2" applyFont="1" applyFill="1" applyBorder="1" applyAlignment="1">
      <alignment vertical="center" wrapText="1"/>
    </xf>
    <xf numFmtId="4" fontId="6" fillId="6" borderId="22" xfId="3" applyNumberFormat="1" applyFont="1" applyFill="1" applyBorder="1" applyAlignment="1">
      <alignment horizontal="center" vertical="center"/>
    </xf>
    <xf numFmtId="0" fontId="4" fillId="2" borderId="40" xfId="2" applyFont="1" applyFill="1" applyBorder="1" applyAlignment="1">
      <alignment horizontal="center" vertical="center"/>
    </xf>
    <xf numFmtId="0" fontId="6" fillId="2" borderId="40" xfId="2" applyFont="1" applyFill="1" applyBorder="1" applyAlignment="1">
      <alignment horizontal="center" vertical="center"/>
    </xf>
    <xf numFmtId="44" fontId="5" fillId="2" borderId="40" xfId="1" applyFont="1" applyFill="1" applyBorder="1" applyAlignment="1">
      <alignment horizontal="right" vertical="center"/>
    </xf>
    <xf numFmtId="0" fontId="5" fillId="2" borderId="40" xfId="2" applyFont="1" applyFill="1" applyBorder="1" applyAlignment="1">
      <alignment horizontal="center" vertical="center"/>
    </xf>
    <xf numFmtId="40" fontId="5" fillId="6" borderId="17" xfId="4" applyFont="1" applyFill="1" applyBorder="1" applyAlignment="1">
      <alignment horizontal="center" vertical="center"/>
    </xf>
    <xf numFmtId="10" fontId="6" fillId="0" borderId="37" xfId="13" applyNumberFormat="1" applyFont="1" applyBorder="1" applyAlignment="1">
      <alignment horizontal="center" vertical="center"/>
    </xf>
    <xf numFmtId="0" fontId="6" fillId="2" borderId="41" xfId="2" applyFont="1" applyFill="1" applyBorder="1" applyAlignment="1">
      <alignment vertical="center"/>
    </xf>
    <xf numFmtId="0" fontId="5" fillId="0" borderId="73" xfId="2" applyFont="1" applyBorder="1" applyAlignment="1">
      <alignment vertical="center"/>
    </xf>
    <xf numFmtId="14" fontId="13" fillId="0" borderId="8" xfId="2" applyNumberFormat="1" applyFont="1" applyBorder="1" applyAlignment="1">
      <alignment vertical="center"/>
    </xf>
    <xf numFmtId="44" fontId="5" fillId="9" borderId="77" xfId="1" applyFont="1" applyFill="1" applyBorder="1" applyAlignment="1">
      <alignment horizontal="center" vertical="center"/>
    </xf>
    <xf numFmtId="10" fontId="6" fillId="2" borderId="17" xfId="13" applyNumberFormat="1" applyFont="1" applyFill="1" applyBorder="1" applyAlignment="1">
      <alignment horizontal="center" vertical="center"/>
    </xf>
    <xf numFmtId="10" fontId="6" fillId="2" borderId="22" xfId="13" applyNumberFormat="1" applyFont="1" applyFill="1" applyBorder="1" applyAlignment="1">
      <alignment horizontal="center" vertical="center"/>
    </xf>
    <xf numFmtId="0" fontId="5" fillId="10" borderId="8" xfId="2" applyFont="1" applyFill="1" applyBorder="1" applyAlignment="1">
      <alignment vertical="center"/>
    </xf>
    <xf numFmtId="44" fontId="6" fillId="2" borderId="22" xfId="1" applyFont="1" applyFill="1" applyBorder="1" applyAlignment="1">
      <alignment horizontal="center" vertical="center"/>
    </xf>
    <xf numFmtId="0" fontId="5" fillId="9" borderId="76" xfId="2" applyFont="1" applyFill="1" applyBorder="1" applyAlignment="1">
      <alignment horizontal="center" vertical="center"/>
    </xf>
    <xf numFmtId="0" fontId="5" fillId="9" borderId="77" xfId="2" applyFont="1" applyFill="1" applyBorder="1" applyAlignment="1">
      <alignment horizontal="center" vertical="center"/>
    </xf>
    <xf numFmtId="166" fontId="5" fillId="0" borderId="0" xfId="2" applyNumberFormat="1" applyFont="1" applyAlignment="1">
      <alignment horizontal="center" vertical="center"/>
    </xf>
    <xf numFmtId="166" fontId="5" fillId="0" borderId="0" xfId="2" applyNumberFormat="1" applyFont="1" applyAlignment="1">
      <alignment vertical="center"/>
    </xf>
    <xf numFmtId="0" fontId="12" fillId="0" borderId="0" xfId="2" applyFont="1" applyAlignment="1">
      <alignment horizontal="left" vertical="center"/>
    </xf>
    <xf numFmtId="0" fontId="6" fillId="6" borderId="22" xfId="2" applyFont="1" applyFill="1" applyBorder="1" applyAlignment="1">
      <alignment vertical="center"/>
    </xf>
    <xf numFmtId="0" fontId="5" fillId="4" borderId="77" xfId="0" applyFont="1" applyFill="1" applyBorder="1" applyAlignment="1">
      <alignment vertical="center"/>
    </xf>
    <xf numFmtId="0" fontId="6" fillId="4" borderId="77" xfId="0" applyFont="1" applyFill="1" applyBorder="1" applyAlignment="1">
      <alignment vertical="center"/>
    </xf>
    <xf numFmtId="0" fontId="5" fillId="4" borderId="77" xfId="0" applyFont="1" applyFill="1" applyBorder="1" applyAlignment="1">
      <alignment horizontal="left" vertical="center"/>
    </xf>
    <xf numFmtId="0" fontId="5" fillId="4" borderId="77" xfId="0" applyFont="1" applyFill="1" applyBorder="1" applyAlignment="1">
      <alignment horizontal="center" vertical="center"/>
    </xf>
    <xf numFmtId="0" fontId="5" fillId="7" borderId="77" xfId="0" applyFont="1" applyFill="1" applyBorder="1" applyAlignment="1">
      <alignment vertical="center"/>
    </xf>
    <xf numFmtId="0" fontId="5" fillId="2" borderId="40" xfId="0" applyFont="1" applyFill="1" applyBorder="1" applyAlignment="1">
      <alignment vertical="center"/>
    </xf>
    <xf numFmtId="0" fontId="5" fillId="9" borderId="77" xfId="0" applyFont="1" applyFill="1" applyBorder="1" applyAlignment="1">
      <alignment vertical="center"/>
    </xf>
    <xf numFmtId="0" fontId="5" fillId="10" borderId="77" xfId="0" applyFont="1" applyFill="1" applyBorder="1" applyAlignment="1">
      <alignment horizontal="center" vertical="center"/>
    </xf>
    <xf numFmtId="0" fontId="5" fillId="2" borderId="41" xfId="0" applyFont="1" applyFill="1" applyBorder="1" applyAlignment="1">
      <alignment horizontal="left" vertical="center"/>
    </xf>
    <xf numFmtId="0" fontId="5" fillId="70" borderId="77" xfId="0" applyFont="1" applyFill="1" applyBorder="1" applyAlignment="1">
      <alignment horizontal="center" vertical="center"/>
    </xf>
    <xf numFmtId="0" fontId="5" fillId="70" borderId="78" xfId="0" applyFont="1" applyFill="1" applyBorder="1" applyAlignment="1">
      <alignment horizontal="center" vertical="center"/>
    </xf>
    <xf numFmtId="0" fontId="5" fillId="7" borderId="77" xfId="0" applyFont="1" applyFill="1" applyBorder="1" applyAlignment="1">
      <alignment horizontal="center" vertical="center"/>
    </xf>
    <xf numFmtId="0" fontId="5" fillId="2" borderId="40" xfId="0" applyFont="1" applyFill="1" applyBorder="1" applyAlignment="1">
      <alignment horizontal="center" vertical="center"/>
    </xf>
    <xf numFmtId="0" fontId="5" fillId="9" borderId="77" xfId="0" applyFont="1" applyFill="1" applyBorder="1" applyAlignment="1">
      <alignment horizontal="center" vertical="center"/>
    </xf>
    <xf numFmtId="0" fontId="5" fillId="2" borderId="40" xfId="0" applyFont="1" applyFill="1" applyBorder="1" applyAlignment="1">
      <alignment horizontal="left" vertical="center"/>
    </xf>
    <xf numFmtId="0" fontId="19" fillId="2" borderId="22" xfId="0" applyFont="1" applyFill="1" applyBorder="1" applyAlignment="1">
      <alignment horizontal="center" vertical="center"/>
    </xf>
    <xf numFmtId="0" fontId="19" fillId="2" borderId="21" xfId="0" applyFont="1" applyFill="1" applyBorder="1" applyAlignment="1">
      <alignment horizontal="center" vertical="center"/>
    </xf>
    <xf numFmtId="0" fontId="19" fillId="0" borderId="22" xfId="0" applyFont="1" applyBorder="1" applyAlignment="1">
      <alignment horizontal="center" vertical="center"/>
    </xf>
    <xf numFmtId="0" fontId="23" fillId="6" borderId="22" xfId="0" applyFont="1" applyFill="1" applyBorder="1" applyAlignment="1">
      <alignment horizontal="center" vertical="center"/>
    </xf>
    <xf numFmtId="0" fontId="5" fillId="6" borderId="22"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7" xfId="0" applyFont="1" applyFill="1" applyBorder="1" applyAlignment="1">
      <alignment horizontal="center" vertical="center"/>
    </xf>
    <xf numFmtId="44" fontId="5" fillId="10" borderId="77" xfId="1" applyFont="1" applyFill="1" applyBorder="1" applyAlignment="1">
      <alignment horizontal="center" vertical="center"/>
    </xf>
    <xf numFmtId="9" fontId="5" fillId="2" borderId="40" xfId="13" applyFont="1" applyFill="1" applyBorder="1" applyAlignment="1">
      <alignment horizontal="center" vertical="center"/>
    </xf>
    <xf numFmtId="9" fontId="5" fillId="9" borderId="76" xfId="13" applyFont="1" applyFill="1" applyBorder="1" applyAlignment="1">
      <alignment horizontal="center" vertical="center"/>
    </xf>
    <xf numFmtId="44" fontId="5" fillId="70" borderId="77" xfId="1" applyFont="1" applyFill="1" applyBorder="1" applyAlignment="1">
      <alignment horizontal="center" vertical="center"/>
    </xf>
    <xf numFmtId="10" fontId="5" fillId="70" borderId="78" xfId="13" applyNumberFormat="1" applyFont="1" applyFill="1" applyBorder="1" applyAlignment="1">
      <alignment horizontal="center" vertical="center"/>
    </xf>
    <xf numFmtId="4" fontId="5" fillId="10" borderId="76" xfId="4" applyNumberFormat="1" applyFont="1" applyFill="1" applyBorder="1" applyAlignment="1">
      <alignment horizontal="center" vertical="center"/>
    </xf>
    <xf numFmtId="10" fontId="5" fillId="10" borderId="78" xfId="13" applyNumberFormat="1" applyFont="1" applyFill="1" applyBorder="1" applyAlignment="1">
      <alignment horizontal="center" vertical="center"/>
    </xf>
    <xf numFmtId="10" fontId="5" fillId="9" borderId="78" xfId="13" applyNumberFormat="1" applyFont="1" applyFill="1" applyBorder="1" applyAlignment="1">
      <alignment horizontal="center" vertical="center"/>
    </xf>
    <xf numFmtId="4" fontId="5" fillId="9" borderId="76" xfId="4" applyNumberFormat="1" applyFont="1" applyFill="1" applyBorder="1" applyAlignment="1">
      <alignment horizontal="center" vertical="center"/>
    </xf>
    <xf numFmtId="4" fontId="5" fillId="70" borderId="76" xfId="4" applyNumberFormat="1" applyFont="1" applyFill="1" applyBorder="1" applyAlignment="1">
      <alignment horizontal="center" vertical="center"/>
    </xf>
    <xf numFmtId="14" fontId="5" fillId="2" borderId="0" xfId="2" applyNumberFormat="1" applyFont="1" applyFill="1" applyAlignment="1">
      <alignment horizontal="left" vertical="center"/>
    </xf>
    <xf numFmtId="0" fontId="5" fillId="2" borderId="0" xfId="2" applyFont="1" applyFill="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9" fontId="5" fillId="0" borderId="0" xfId="13" applyFont="1" applyFill="1" applyBorder="1" applyAlignment="1">
      <alignment horizontal="center" vertical="center"/>
    </xf>
    <xf numFmtId="0" fontId="5" fillId="2" borderId="73" xfId="2" applyFont="1" applyFill="1" applyBorder="1" applyAlignment="1">
      <alignment horizontal="center" vertical="center"/>
    </xf>
    <xf numFmtId="0" fontId="5" fillId="0" borderId="73" xfId="2" applyFont="1" applyBorder="1" applyAlignment="1">
      <alignment horizontal="center" vertical="center"/>
    </xf>
    <xf numFmtId="0" fontId="5" fillId="2" borderId="73" xfId="2" applyFont="1" applyFill="1" applyBorder="1" applyAlignment="1">
      <alignment vertical="center"/>
    </xf>
    <xf numFmtId="0" fontId="6" fillId="2" borderId="73" xfId="2" applyFont="1" applyFill="1" applyBorder="1" applyAlignment="1">
      <alignment horizontal="right" vertical="center"/>
    </xf>
    <xf numFmtId="0" fontId="6" fillId="0" borderId="73" xfId="2" applyFont="1" applyBorder="1" applyAlignment="1">
      <alignment vertical="center"/>
    </xf>
    <xf numFmtId="0" fontId="6" fillId="0" borderId="73" xfId="2" applyFont="1" applyBorder="1" applyAlignment="1">
      <alignment horizontal="left" vertical="center"/>
    </xf>
    <xf numFmtId="0" fontId="6" fillId="0" borderId="73" xfId="2" applyFont="1" applyBorder="1" applyAlignment="1">
      <alignment horizontal="right" vertical="center"/>
    </xf>
    <xf numFmtId="0" fontId="5" fillId="0" borderId="73" xfId="2" applyFont="1" applyBorder="1" applyAlignment="1">
      <alignment horizontal="left" vertical="center"/>
    </xf>
    <xf numFmtId="0" fontId="6" fillId="2" borderId="0" xfId="2" applyFont="1" applyFill="1" applyAlignment="1">
      <alignment horizontal="right" vertical="center"/>
    </xf>
    <xf numFmtId="179" fontId="5" fillId="0" borderId="0" xfId="2" applyNumberFormat="1" applyFont="1" applyAlignment="1">
      <alignment horizontal="left" vertical="center"/>
    </xf>
    <xf numFmtId="0" fontId="5" fillId="2" borderId="8" xfId="2" applyFont="1" applyFill="1" applyBorder="1" applyAlignment="1">
      <alignment vertical="center"/>
    </xf>
    <xf numFmtId="0" fontId="6" fillId="2" borderId="8" xfId="2" applyFont="1" applyFill="1" applyBorder="1" applyAlignment="1">
      <alignment horizontal="right" vertical="center"/>
    </xf>
    <xf numFmtId="0" fontId="6" fillId="0" borderId="8" xfId="2" applyFont="1" applyBorder="1" applyAlignment="1">
      <alignment horizontal="left" vertical="center"/>
    </xf>
    <xf numFmtId="0" fontId="5" fillId="0" borderId="8" xfId="2" applyFont="1" applyBorder="1" applyAlignment="1">
      <alignment horizontal="left" vertical="center"/>
    </xf>
    <xf numFmtId="17" fontId="6" fillId="0" borderId="8" xfId="2" applyNumberFormat="1" applyFont="1" applyBorder="1" applyAlignment="1">
      <alignment horizontal="left" vertical="center"/>
    </xf>
    <xf numFmtId="0" fontId="12" fillId="0" borderId="73" xfId="2" applyFont="1" applyBorder="1" applyAlignment="1">
      <alignment horizontal="left" vertical="center"/>
    </xf>
    <xf numFmtId="0" fontId="13" fillId="0" borderId="0" xfId="2" applyFont="1" applyAlignment="1">
      <alignment vertical="center"/>
    </xf>
    <xf numFmtId="1" fontId="13" fillId="0" borderId="0" xfId="2" applyNumberFormat="1" applyFont="1" applyAlignment="1">
      <alignment vertical="center"/>
    </xf>
    <xf numFmtId="0" fontId="12" fillId="0" borderId="8" xfId="23" applyFont="1" applyFill="1" applyBorder="1" applyAlignment="1">
      <alignment vertical="center"/>
    </xf>
    <xf numFmtId="0" fontId="12" fillId="0" borderId="8" xfId="2" applyFont="1" applyBorder="1" applyAlignment="1">
      <alignment horizontal="left" vertical="center"/>
    </xf>
    <xf numFmtId="0" fontId="12" fillId="0" borderId="8" xfId="2" applyFont="1" applyBorder="1" applyAlignment="1">
      <alignment vertical="center"/>
    </xf>
    <xf numFmtId="0" fontId="13" fillId="0" borderId="8" xfId="2" applyFont="1" applyBorder="1" applyAlignment="1">
      <alignment vertical="center"/>
    </xf>
    <xf numFmtId="4" fontId="12" fillId="0" borderId="8" xfId="2" applyNumberFormat="1" applyFont="1" applyBorder="1" applyAlignment="1">
      <alignment horizontal="left" vertical="center"/>
    </xf>
    <xf numFmtId="0" fontId="12" fillId="0" borderId="8" xfId="2" applyFont="1" applyBorder="1" applyAlignment="1">
      <alignment horizontal="right" vertical="center"/>
    </xf>
    <xf numFmtId="14" fontId="13" fillId="0" borderId="8" xfId="2" applyNumberFormat="1" applyFont="1" applyBorder="1" applyAlignment="1">
      <alignment horizontal="left" vertical="center"/>
    </xf>
    <xf numFmtId="14" fontId="5" fillId="0" borderId="73" xfId="2" applyNumberFormat="1" applyFont="1" applyBorder="1" applyAlignment="1">
      <alignment horizontal="left" vertical="center"/>
    </xf>
    <xf numFmtId="2" fontId="6" fillId="0" borderId="0" xfId="2" applyNumberFormat="1" applyFont="1" applyAlignment="1">
      <alignment horizontal="left" vertical="center"/>
    </xf>
    <xf numFmtId="0" fontId="6" fillId="0" borderId="8" xfId="2" applyFont="1" applyBorder="1" applyAlignment="1">
      <alignment horizontal="right" vertical="center"/>
    </xf>
    <xf numFmtId="14" fontId="5" fillId="0" borderId="8" xfId="2" applyNumberFormat="1" applyFont="1" applyBorder="1" applyAlignment="1">
      <alignment horizontal="left" vertical="center"/>
    </xf>
    <xf numFmtId="2" fontId="6" fillId="0" borderId="8" xfId="2" applyNumberFormat="1" applyFont="1" applyBorder="1" applyAlignment="1">
      <alignment horizontal="left" vertical="center"/>
    </xf>
    <xf numFmtId="0" fontId="6" fillId="2" borderId="73" xfId="2" applyFont="1" applyFill="1" applyBorder="1" applyAlignment="1">
      <alignment horizontal="center" vertical="center"/>
    </xf>
    <xf numFmtId="4" fontId="12" fillId="0" borderId="0" xfId="2" applyNumberFormat="1" applyFont="1" applyAlignment="1">
      <alignment horizontal="left" vertical="center"/>
    </xf>
    <xf numFmtId="14" fontId="13" fillId="0" borderId="0" xfId="2" applyNumberFormat="1" applyFont="1" applyAlignment="1">
      <alignment vertical="center"/>
    </xf>
    <xf numFmtId="10" fontId="5" fillId="0" borderId="73" xfId="2" applyNumberFormat="1" applyFont="1" applyBorder="1" applyAlignment="1">
      <alignment horizontal="left" vertical="center"/>
    </xf>
    <xf numFmtId="14" fontId="6" fillId="0" borderId="0" xfId="2" applyNumberFormat="1" applyFont="1" applyAlignment="1">
      <alignment vertical="center"/>
    </xf>
    <xf numFmtId="14" fontId="6" fillId="0" borderId="8" xfId="2" applyNumberFormat="1" applyFont="1" applyBorder="1" applyAlignment="1">
      <alignment vertical="center"/>
    </xf>
    <xf numFmtId="0" fontId="5" fillId="0" borderId="73" xfId="0" applyFont="1" applyBorder="1" applyAlignment="1">
      <alignment horizontal="center" vertical="center"/>
    </xf>
    <xf numFmtId="166" fontId="5" fillId="0" borderId="73" xfId="2" applyNumberFormat="1" applyFont="1" applyBorder="1" applyAlignment="1">
      <alignment horizontal="center" vertical="center"/>
    </xf>
    <xf numFmtId="166" fontId="6" fillId="0" borderId="73" xfId="2" applyNumberFormat="1" applyFont="1" applyBorder="1" applyAlignment="1">
      <alignment horizontal="left" vertical="center"/>
    </xf>
    <xf numFmtId="166" fontId="6" fillId="0" borderId="0" xfId="2" applyNumberFormat="1" applyFont="1" applyAlignment="1">
      <alignment horizontal="left" vertical="center"/>
    </xf>
    <xf numFmtId="166" fontId="5" fillId="0" borderId="8" xfId="2" applyNumberFormat="1" applyFont="1" applyBorder="1" applyAlignment="1">
      <alignment horizontal="center" vertical="center"/>
    </xf>
    <xf numFmtId="0" fontId="5" fillId="9" borderId="76" xfId="0" applyFont="1" applyFill="1" applyBorder="1" applyAlignment="1">
      <alignment horizontal="center" vertical="center"/>
    </xf>
    <xf numFmtId="0" fontId="5" fillId="9" borderId="78" xfId="0" applyFont="1" applyFill="1" applyBorder="1" applyAlignment="1">
      <alignment horizontal="center" vertical="center"/>
    </xf>
    <xf numFmtId="0" fontId="6" fillId="2" borderId="41" xfId="2" applyFont="1" applyFill="1" applyBorder="1" applyAlignment="1">
      <alignment vertical="center" wrapText="1"/>
    </xf>
    <xf numFmtId="0" fontId="7" fillId="2" borderId="41" xfId="2" applyFont="1" applyFill="1" applyBorder="1" applyAlignment="1">
      <alignment vertical="center" wrapText="1"/>
    </xf>
    <xf numFmtId="44" fontId="6" fillId="2" borderId="34" xfId="1" applyFont="1" applyFill="1" applyBorder="1" applyAlignment="1">
      <alignment horizontal="center" vertical="center"/>
    </xf>
    <xf numFmtId="4" fontId="6" fillId="2" borderId="21" xfId="3" applyNumberFormat="1" applyFont="1" applyFill="1" applyBorder="1" applyAlignment="1">
      <alignment horizontal="center" vertical="center"/>
    </xf>
    <xf numFmtId="4" fontId="6" fillId="6" borderId="21" xfId="3" applyNumberFormat="1" applyFont="1" applyFill="1" applyBorder="1" applyAlignment="1">
      <alignment horizontal="center" vertical="center" wrapText="1"/>
    </xf>
    <xf numFmtId="166" fontId="6" fillId="6" borderId="21" xfId="3" applyNumberFormat="1" applyFont="1" applyFill="1" applyBorder="1" applyAlignment="1">
      <alignment horizontal="center" vertical="center"/>
    </xf>
    <xf numFmtId="4" fontId="6" fillId="2" borderId="47" xfId="3" applyNumberFormat="1" applyFont="1" applyFill="1" applyBorder="1" applyAlignment="1">
      <alignment horizontal="center" vertical="center"/>
    </xf>
    <xf numFmtId="4" fontId="6" fillId="10" borderId="76" xfId="4" applyNumberFormat="1" applyFont="1" applyFill="1" applyBorder="1" applyAlignment="1">
      <alignment horizontal="center" vertical="center"/>
    </xf>
    <xf numFmtId="44" fontId="6" fillId="10" borderId="77" xfId="1" applyFont="1" applyFill="1" applyBorder="1" applyAlignment="1">
      <alignment horizontal="center" vertical="center"/>
    </xf>
    <xf numFmtId="4" fontId="6" fillId="69" borderId="76" xfId="3" applyNumberFormat="1" applyFont="1" applyFill="1" applyBorder="1" applyAlignment="1">
      <alignment horizontal="center" vertical="center"/>
    </xf>
    <xf numFmtId="44" fontId="6" fillId="69" borderId="77" xfId="1" applyFont="1" applyFill="1" applyBorder="1" applyAlignment="1">
      <alignment horizontal="center" vertical="center"/>
    </xf>
    <xf numFmtId="0" fontId="6" fillId="6" borderId="0" xfId="2" applyFont="1" applyFill="1" applyAlignment="1">
      <alignment vertical="center"/>
    </xf>
    <xf numFmtId="4" fontId="6" fillId="6" borderId="38" xfId="3" applyNumberFormat="1" applyFont="1" applyFill="1" applyBorder="1" applyAlignment="1">
      <alignment horizontal="center" vertical="center" wrapText="1"/>
    </xf>
    <xf numFmtId="44" fontId="6" fillId="0" borderId="37" xfId="1" applyFont="1" applyBorder="1" applyAlignment="1">
      <alignment horizontal="center" vertical="center" wrapText="1"/>
    </xf>
    <xf numFmtId="4" fontId="6" fillId="6" borderId="47" xfId="3" applyNumberFormat="1" applyFont="1" applyFill="1" applyBorder="1" applyAlignment="1">
      <alignment horizontal="center" vertical="center" wrapText="1"/>
    </xf>
    <xf numFmtId="44" fontId="6" fillId="0" borderId="17" xfId="1" applyFont="1" applyBorder="1" applyAlignment="1">
      <alignment horizontal="center" vertical="center" wrapText="1"/>
    </xf>
    <xf numFmtId="166" fontId="6" fillId="6" borderId="47" xfId="3" applyNumberFormat="1" applyFont="1" applyFill="1" applyBorder="1" applyAlignment="1">
      <alignment horizontal="center" vertical="center"/>
    </xf>
    <xf numFmtId="4" fontId="6" fillId="6" borderId="44" xfId="3" applyNumberFormat="1" applyFont="1" applyFill="1" applyBorder="1" applyAlignment="1">
      <alignment horizontal="center" vertical="center"/>
    </xf>
    <xf numFmtId="4" fontId="6" fillId="2" borderId="38" xfId="3" applyNumberFormat="1" applyFont="1" applyFill="1" applyBorder="1" applyAlignment="1">
      <alignment horizontal="center" vertical="center"/>
    </xf>
    <xf numFmtId="44" fontId="6" fillId="2" borderId="77" xfId="1" applyFont="1" applyFill="1" applyBorder="1" applyAlignment="1">
      <alignment horizontal="center" vertical="center"/>
    </xf>
    <xf numFmtId="44" fontId="6" fillId="2" borderId="40" xfId="1" applyFont="1" applyFill="1" applyBorder="1" applyAlignment="1">
      <alignment horizontal="right" vertical="center"/>
    </xf>
    <xf numFmtId="0" fontId="6" fillId="0" borderId="0" xfId="2" applyFont="1" applyAlignment="1">
      <alignment vertical="center" wrapText="1"/>
    </xf>
    <xf numFmtId="0" fontId="7" fillId="0" borderId="0" xfId="2" applyFont="1" applyAlignment="1">
      <alignment vertical="center" wrapText="1"/>
    </xf>
    <xf numFmtId="4" fontId="6" fillId="6" borderId="76" xfId="3" applyNumberFormat="1" applyFont="1" applyFill="1" applyBorder="1" applyAlignment="1">
      <alignment horizontal="center" vertical="center"/>
    </xf>
    <xf numFmtId="4" fontId="6" fillId="6" borderId="17" xfId="3" applyNumberFormat="1" applyFont="1" applyFill="1" applyBorder="1" applyAlignment="1">
      <alignment horizontal="center" vertical="center"/>
    </xf>
    <xf numFmtId="4" fontId="6" fillId="6" borderId="37" xfId="3" applyNumberFormat="1" applyFont="1" applyFill="1" applyBorder="1" applyAlignment="1">
      <alignment horizontal="center" vertical="center"/>
    </xf>
    <xf numFmtId="4" fontId="6" fillId="6" borderId="0" xfId="3" applyNumberFormat="1" applyFont="1" applyFill="1" applyAlignment="1">
      <alignment horizontal="center" vertical="center"/>
    </xf>
    <xf numFmtId="0" fontId="5" fillId="10" borderId="78" xfId="2" applyFont="1" applyFill="1" applyBorder="1" applyAlignment="1">
      <alignment vertical="center"/>
    </xf>
    <xf numFmtId="44" fontId="6" fillId="0" borderId="17" xfId="1" applyFont="1" applyBorder="1" applyAlignment="1">
      <alignment vertical="center"/>
    </xf>
    <xf numFmtId="0" fontId="5" fillId="70" borderId="76" xfId="0" applyFont="1" applyFill="1" applyBorder="1" applyAlignment="1">
      <alignment horizontal="center" vertical="center"/>
    </xf>
    <xf numFmtId="0" fontId="6" fillId="70" borderId="7" xfId="2" applyFont="1" applyFill="1" applyBorder="1" applyAlignment="1">
      <alignment vertical="center"/>
    </xf>
    <xf numFmtId="4" fontId="6" fillId="70" borderId="76" xfId="4" applyNumberFormat="1" applyFont="1" applyFill="1" applyBorder="1" applyAlignment="1">
      <alignment horizontal="center" vertical="center"/>
    </xf>
    <xf numFmtId="44" fontId="6" fillId="70" borderId="77" xfId="1" applyFont="1" applyFill="1" applyBorder="1" applyAlignment="1">
      <alignment horizontal="center" vertical="center"/>
    </xf>
    <xf numFmtId="4" fontId="5" fillId="9" borderId="76" xfId="4" applyNumberFormat="1" applyFont="1" applyFill="1" applyBorder="1" applyAlignment="1">
      <alignment horizontal="center" vertical="center" wrapText="1"/>
    </xf>
    <xf numFmtId="10" fontId="5" fillId="9" borderId="78" xfId="13" applyNumberFormat="1" applyFont="1" applyFill="1" applyBorder="1" applyAlignment="1">
      <alignment horizontal="center" vertical="center" wrapText="1"/>
    </xf>
    <xf numFmtId="0" fontId="5" fillId="9" borderId="78" xfId="2" applyFont="1" applyFill="1" applyBorder="1" applyAlignment="1">
      <alignment horizontal="center" vertical="center"/>
    </xf>
    <xf numFmtId="0" fontId="5" fillId="9" borderId="76" xfId="0" applyFont="1" applyFill="1" applyBorder="1" applyAlignment="1">
      <alignment vertical="center"/>
    </xf>
    <xf numFmtId="0" fontId="5" fillId="9" borderId="78" xfId="0" applyFont="1" applyFill="1" applyBorder="1" applyAlignment="1">
      <alignment vertical="center"/>
    </xf>
    <xf numFmtId="0" fontId="5" fillId="0" borderId="40" xfId="2" applyFont="1" applyBorder="1" applyAlignment="1">
      <alignment horizontal="center" vertical="center"/>
    </xf>
    <xf numFmtId="4" fontId="6" fillId="6" borderId="47" xfId="13" applyNumberFormat="1" applyFont="1" applyFill="1" applyBorder="1" applyAlignment="1">
      <alignment horizontal="center" vertical="center"/>
    </xf>
    <xf numFmtId="4" fontId="6" fillId="6" borderId="21" xfId="13" applyNumberFormat="1" applyFont="1" applyFill="1" applyBorder="1" applyAlignment="1">
      <alignment horizontal="center" vertical="center"/>
    </xf>
    <xf numFmtId="4" fontId="6" fillId="6" borderId="38" xfId="13" applyNumberFormat="1" applyFont="1" applyFill="1" applyBorder="1" applyAlignment="1">
      <alignment horizontal="center" vertical="center"/>
    </xf>
    <xf numFmtId="4" fontId="6" fillId="9" borderId="76" xfId="4" applyNumberFormat="1" applyFont="1" applyFill="1" applyBorder="1" applyAlignment="1">
      <alignment horizontal="right" vertical="center"/>
    </xf>
    <xf numFmtId="4" fontId="6" fillId="69" borderId="76" xfId="13" applyNumberFormat="1" applyFont="1" applyFill="1" applyBorder="1" applyAlignment="1">
      <alignment horizontal="center" vertical="center"/>
    </xf>
    <xf numFmtId="4" fontId="6" fillId="6" borderId="47" xfId="13" applyNumberFormat="1" applyFont="1" applyFill="1" applyBorder="1" applyAlignment="1">
      <alignment horizontal="center" vertical="center" wrapText="1"/>
    </xf>
    <xf numFmtId="4" fontId="6" fillId="6" borderId="21" xfId="13" applyNumberFormat="1" applyFont="1" applyFill="1" applyBorder="1" applyAlignment="1">
      <alignment horizontal="center" vertical="center" wrapText="1"/>
    </xf>
    <xf numFmtId="4" fontId="6" fillId="6" borderId="38" xfId="13" applyNumberFormat="1" applyFont="1" applyFill="1" applyBorder="1" applyAlignment="1">
      <alignment horizontal="center" vertical="center" wrapText="1"/>
    </xf>
    <xf numFmtId="4" fontId="6" fillId="6" borderId="44" xfId="13" applyNumberFormat="1" applyFont="1" applyFill="1" applyBorder="1" applyAlignment="1">
      <alignment horizontal="center" vertical="center"/>
    </xf>
    <xf numFmtId="4" fontId="6" fillId="9" borderId="77" xfId="1" applyNumberFormat="1" applyFont="1" applyFill="1" applyBorder="1" applyAlignment="1">
      <alignment horizontal="right" vertical="center"/>
    </xf>
    <xf numFmtId="4" fontId="6" fillId="69" borderId="77" xfId="1" applyNumberFormat="1" applyFont="1" applyFill="1" applyBorder="1" applyAlignment="1">
      <alignment horizontal="center" vertical="center"/>
    </xf>
    <xf numFmtId="4" fontId="6" fillId="6" borderId="33" xfId="13" applyNumberFormat="1" applyFont="1" applyFill="1" applyBorder="1" applyAlignment="1">
      <alignment horizontal="center" vertical="center"/>
    </xf>
    <xf numFmtId="4" fontId="6" fillId="6" borderId="35" xfId="13" applyNumberFormat="1" applyFont="1" applyFill="1" applyBorder="1" applyAlignment="1">
      <alignment horizontal="center" vertical="center"/>
    </xf>
    <xf numFmtId="4" fontId="6" fillId="2" borderId="47" xfId="13" applyNumberFormat="1" applyFont="1" applyFill="1" applyBorder="1" applyAlignment="1">
      <alignment horizontal="center" vertical="center"/>
    </xf>
    <xf numFmtId="0" fontId="6" fillId="6" borderId="37" xfId="2" applyFont="1" applyFill="1" applyBorder="1" applyAlignment="1">
      <alignment vertical="center"/>
    </xf>
    <xf numFmtId="0" fontId="6" fillId="6" borderId="76" xfId="2" applyFont="1" applyFill="1" applyBorder="1" applyAlignment="1">
      <alignment vertical="center"/>
    </xf>
    <xf numFmtId="0" fontId="6" fillId="6" borderId="17" xfId="2" applyFont="1" applyFill="1" applyBorder="1" applyAlignment="1">
      <alignment vertical="center"/>
    </xf>
    <xf numFmtId="0" fontId="6" fillId="69" borderId="76" xfId="2" applyFont="1" applyFill="1" applyBorder="1" applyAlignment="1">
      <alignment vertical="center"/>
    </xf>
    <xf numFmtId="0" fontId="6" fillId="69" borderId="77" xfId="2" applyFont="1" applyFill="1" applyBorder="1" applyAlignment="1">
      <alignment vertical="center"/>
    </xf>
    <xf numFmtId="0" fontId="6" fillId="9" borderId="7" xfId="0" applyFont="1" applyFill="1" applyBorder="1" applyAlignment="1">
      <alignment vertical="center"/>
    </xf>
    <xf numFmtId="40" fontId="6" fillId="6" borderId="22" xfId="4" applyFont="1" applyFill="1" applyBorder="1" applyAlignment="1">
      <alignment horizontal="center" vertical="center"/>
    </xf>
    <xf numFmtId="0" fontId="6" fillId="9" borderId="76" xfId="0" applyFont="1" applyFill="1" applyBorder="1" applyAlignment="1">
      <alignment horizontal="left" vertical="center"/>
    </xf>
    <xf numFmtId="44" fontId="6" fillId="9" borderId="77" xfId="0" applyNumberFormat="1" applyFont="1" applyFill="1" applyBorder="1" applyAlignment="1">
      <alignment horizontal="left" vertical="center"/>
    </xf>
    <xf numFmtId="10" fontId="6" fillId="0" borderId="17" xfId="13" applyNumberFormat="1" applyFont="1" applyBorder="1" applyAlignment="1">
      <alignment horizontal="center" vertical="center"/>
    </xf>
    <xf numFmtId="0" fontId="6" fillId="2" borderId="40" xfId="0" applyFont="1" applyFill="1" applyBorder="1" applyAlignment="1">
      <alignment horizontal="left" vertical="center"/>
    </xf>
    <xf numFmtId="168" fontId="6" fillId="6" borderId="38" xfId="3" applyNumberFormat="1" applyFont="1" applyFill="1" applyBorder="1" applyAlignment="1">
      <alignment horizontal="center" vertical="center"/>
    </xf>
    <xf numFmtId="10" fontId="6" fillId="2" borderId="78" xfId="13" applyNumberFormat="1" applyFont="1" applyFill="1" applyBorder="1" applyAlignment="1">
      <alignment horizontal="center" vertical="center"/>
    </xf>
    <xf numFmtId="9" fontId="6" fillId="2" borderId="40" xfId="13" applyFont="1" applyFill="1" applyBorder="1" applyAlignment="1">
      <alignment horizontal="center" vertical="center"/>
    </xf>
    <xf numFmtId="9" fontId="6" fillId="2" borderId="44" xfId="13" applyFont="1" applyFill="1" applyBorder="1" applyAlignment="1">
      <alignment horizontal="center" vertical="center"/>
    </xf>
    <xf numFmtId="9" fontId="6" fillId="2" borderId="0" xfId="13" applyFont="1" applyFill="1" applyBorder="1" applyAlignment="1">
      <alignment horizontal="center" vertical="center"/>
    </xf>
    <xf numFmtId="44" fontId="6" fillId="2" borderId="41" xfId="1" applyFont="1" applyFill="1" applyBorder="1" applyAlignment="1">
      <alignment horizontal="right" vertical="center"/>
    </xf>
    <xf numFmtId="168" fontId="6" fillId="6" borderId="37" xfId="3" applyNumberFormat="1" applyFont="1" applyFill="1" applyBorder="1" applyAlignment="1">
      <alignment horizontal="center" vertical="center"/>
    </xf>
    <xf numFmtId="10" fontId="6" fillId="2" borderId="37" xfId="13" applyNumberFormat="1" applyFont="1" applyFill="1" applyBorder="1" applyAlignment="1">
      <alignment horizontal="center" vertical="center"/>
    </xf>
    <xf numFmtId="4" fontId="6" fillId="10" borderId="78" xfId="4" applyNumberFormat="1" applyFont="1" applyFill="1" applyBorder="1" applyAlignment="1">
      <alignment horizontal="right" vertical="center"/>
    </xf>
    <xf numFmtId="10" fontId="6" fillId="2" borderId="40" xfId="13" applyNumberFormat="1" applyFont="1" applyFill="1" applyBorder="1" applyAlignment="1">
      <alignment horizontal="center" vertical="center"/>
    </xf>
    <xf numFmtId="10" fontId="6" fillId="9" borderId="76" xfId="13" applyNumberFormat="1" applyFont="1" applyFill="1" applyBorder="1" applyAlignment="1">
      <alignment horizontal="center" vertical="center"/>
    </xf>
    <xf numFmtId="10" fontId="6" fillId="9" borderId="77" xfId="13" applyNumberFormat="1" applyFont="1" applyFill="1" applyBorder="1" applyAlignment="1">
      <alignment horizontal="center" vertical="center"/>
    </xf>
    <xf numFmtId="44" fontId="6" fillId="9" borderId="78" xfId="1" applyFont="1" applyFill="1" applyBorder="1" applyAlignment="1">
      <alignment horizontal="right" vertical="center"/>
    </xf>
    <xf numFmtId="44" fontId="6" fillId="9" borderId="8" xfId="0" applyNumberFormat="1" applyFont="1" applyFill="1" applyBorder="1" applyAlignment="1">
      <alignment vertical="center"/>
    </xf>
    <xf numFmtId="4" fontId="6" fillId="70" borderId="78" xfId="4" applyNumberFormat="1" applyFont="1" applyFill="1" applyBorder="1" applyAlignment="1">
      <alignment horizontal="right" vertical="center"/>
    </xf>
    <xf numFmtId="10" fontId="6" fillId="2" borderId="20" xfId="13" applyNumberFormat="1" applyFont="1" applyFill="1" applyBorder="1" applyAlignment="1">
      <alignment horizontal="center" vertical="center"/>
    </xf>
    <xf numFmtId="10" fontId="6" fillId="0" borderId="47" xfId="13" applyNumberFormat="1" applyFont="1" applyBorder="1" applyAlignment="1">
      <alignment horizontal="center" vertical="center"/>
    </xf>
    <xf numFmtId="44" fontId="6" fillId="2" borderId="20" xfId="1" applyFont="1" applyFill="1" applyBorder="1" applyAlignment="1">
      <alignment horizontal="right" vertical="center"/>
    </xf>
    <xf numFmtId="10" fontId="6" fillId="2" borderId="23" xfId="13" applyNumberFormat="1" applyFont="1" applyFill="1" applyBorder="1" applyAlignment="1">
      <alignment horizontal="center" vertical="center"/>
    </xf>
    <xf numFmtId="10" fontId="6" fillId="0" borderId="21" xfId="13" applyNumberFormat="1" applyFont="1" applyBorder="1" applyAlignment="1">
      <alignment horizontal="center" vertical="center"/>
    </xf>
    <xf numFmtId="44" fontId="6" fillId="2" borderId="23" xfId="1" applyFont="1" applyFill="1" applyBorder="1" applyAlignment="1">
      <alignment horizontal="right" vertical="center"/>
    </xf>
    <xf numFmtId="10" fontId="6" fillId="2" borderId="39" xfId="13" applyNumberFormat="1" applyFont="1" applyFill="1" applyBorder="1" applyAlignment="1">
      <alignment horizontal="center" vertical="center"/>
    </xf>
    <xf numFmtId="10" fontId="6" fillId="0" borderId="38" xfId="13" applyNumberFormat="1" applyFont="1" applyBorder="1" applyAlignment="1">
      <alignment horizontal="center" vertical="center"/>
    </xf>
    <xf numFmtId="44" fontId="6" fillId="2" borderId="39" xfId="1" applyFont="1" applyFill="1" applyBorder="1" applyAlignment="1">
      <alignment horizontal="right" vertical="center"/>
    </xf>
    <xf numFmtId="0" fontId="6" fillId="9" borderId="76" xfId="0" applyFont="1" applyFill="1" applyBorder="1" applyAlignment="1">
      <alignment vertical="center"/>
    </xf>
    <xf numFmtId="0" fontId="6" fillId="9" borderId="77" xfId="0" applyFont="1" applyFill="1" applyBorder="1" applyAlignment="1">
      <alignment vertical="center"/>
    </xf>
    <xf numFmtId="10" fontId="6" fillId="2" borderId="41" xfId="13" applyNumberFormat="1" applyFont="1" applyFill="1" applyBorder="1" applyAlignment="1">
      <alignment horizontal="center" vertical="center"/>
    </xf>
    <xf numFmtId="10" fontId="6" fillId="0" borderId="44" xfId="13" applyNumberFormat="1" applyFont="1" applyBorder="1" applyAlignment="1">
      <alignment horizontal="center" vertical="center"/>
    </xf>
    <xf numFmtId="10" fontId="6" fillId="0" borderId="0" xfId="13" applyNumberFormat="1" applyFont="1" applyBorder="1" applyAlignment="1">
      <alignment horizontal="center" vertical="center"/>
    </xf>
    <xf numFmtId="10" fontId="6" fillId="2" borderId="0" xfId="13" applyNumberFormat="1" applyFont="1" applyFill="1" applyBorder="1" applyAlignment="1">
      <alignment horizontal="center" vertical="center"/>
    </xf>
    <xf numFmtId="4" fontId="6" fillId="2" borderId="40" xfId="4" applyNumberFormat="1" applyFont="1" applyFill="1" applyBorder="1" applyAlignment="1">
      <alignment horizontal="right" vertical="center"/>
    </xf>
    <xf numFmtId="4" fontId="6" fillId="9" borderId="77" xfId="4" applyNumberFormat="1" applyFont="1" applyFill="1" applyBorder="1" applyAlignment="1">
      <alignment horizontal="right" vertical="center"/>
    </xf>
    <xf numFmtId="10" fontId="6" fillId="2" borderId="47" xfId="13" applyNumberFormat="1" applyFont="1" applyFill="1" applyBorder="1" applyAlignment="1">
      <alignment horizontal="center" vertical="center"/>
    </xf>
    <xf numFmtId="10" fontId="6" fillId="2" borderId="21" xfId="13" applyNumberFormat="1" applyFont="1" applyFill="1" applyBorder="1" applyAlignment="1">
      <alignment horizontal="center" vertical="center"/>
    </xf>
    <xf numFmtId="10" fontId="6" fillId="2" borderId="38" xfId="13" applyNumberFormat="1" applyFont="1" applyFill="1" applyBorder="1" applyAlignment="1">
      <alignment horizontal="center" vertical="center"/>
    </xf>
    <xf numFmtId="10" fontId="6" fillId="69" borderId="78" xfId="13" applyNumberFormat="1" applyFont="1" applyFill="1" applyBorder="1" applyAlignment="1">
      <alignment horizontal="center" vertical="center"/>
    </xf>
    <xf numFmtId="10" fontId="6" fillId="69" borderId="76" xfId="13" applyNumberFormat="1" applyFont="1" applyFill="1" applyBorder="1" applyAlignment="1">
      <alignment horizontal="center" vertical="center"/>
    </xf>
    <xf numFmtId="10" fontId="6" fillId="69" borderId="77" xfId="13" applyNumberFormat="1" applyFont="1" applyFill="1" applyBorder="1" applyAlignment="1">
      <alignment horizontal="center" vertical="center"/>
    </xf>
    <xf numFmtId="44" fontId="6" fillId="69" borderId="78" xfId="1" applyFont="1" applyFill="1" applyBorder="1" applyAlignment="1">
      <alignment horizontal="right" vertical="center"/>
    </xf>
    <xf numFmtId="10" fontId="6" fillId="2" borderId="18" xfId="13" applyNumberFormat="1" applyFont="1" applyFill="1" applyBorder="1" applyAlignment="1">
      <alignment horizontal="center" vertical="center"/>
    </xf>
    <xf numFmtId="9" fontId="6" fillId="2" borderId="20" xfId="13" applyFont="1" applyFill="1" applyBorder="1" applyAlignment="1">
      <alignment horizontal="right" vertical="center"/>
    </xf>
    <xf numFmtId="10" fontId="6" fillId="6" borderId="47" xfId="13" applyNumberFormat="1" applyFont="1" applyFill="1" applyBorder="1" applyAlignment="1">
      <alignment horizontal="center" vertical="center"/>
    </xf>
    <xf numFmtId="9" fontId="6" fillId="2" borderId="23" xfId="13" applyFont="1" applyFill="1" applyBorder="1" applyAlignment="1">
      <alignment horizontal="right" vertical="center"/>
    </xf>
    <xf numFmtId="10" fontId="6" fillId="6" borderId="21" xfId="13" applyNumberFormat="1" applyFont="1" applyFill="1" applyBorder="1" applyAlignment="1">
      <alignment horizontal="center" vertical="center"/>
    </xf>
    <xf numFmtId="9" fontId="6" fillId="2" borderId="39" xfId="13" applyFont="1" applyFill="1" applyBorder="1" applyAlignment="1">
      <alignment horizontal="right" vertical="center"/>
    </xf>
    <xf numFmtId="10" fontId="6" fillId="6" borderId="38" xfId="13" applyNumberFormat="1" applyFont="1" applyFill="1" applyBorder="1" applyAlignment="1">
      <alignment horizontal="center" vertical="center"/>
    </xf>
    <xf numFmtId="44" fontId="6" fillId="9" borderId="77" xfId="1" applyFont="1" applyFill="1" applyBorder="1" applyAlignment="1">
      <alignment horizontal="right" vertical="center"/>
    </xf>
    <xf numFmtId="9" fontId="6" fillId="9" borderId="78" xfId="13" applyFont="1" applyFill="1" applyBorder="1" applyAlignment="1">
      <alignment horizontal="right" vertical="center"/>
    </xf>
    <xf numFmtId="9" fontId="6" fillId="69" borderId="78" xfId="13" applyFont="1" applyFill="1" applyBorder="1" applyAlignment="1">
      <alignment horizontal="right" vertical="center"/>
    </xf>
    <xf numFmtId="44" fontId="6" fillId="2" borderId="40" xfId="1" applyFont="1" applyFill="1" applyBorder="1" applyAlignment="1">
      <alignment horizontal="right" vertical="center" wrapText="1"/>
    </xf>
    <xf numFmtId="9" fontId="6" fillId="2" borderId="23" xfId="13" applyFont="1" applyFill="1" applyBorder="1" applyAlignment="1">
      <alignment horizontal="right" vertical="center" wrapText="1"/>
    </xf>
    <xf numFmtId="44" fontId="6" fillId="0" borderId="0" xfId="1" applyFont="1" applyFill="1" applyBorder="1" applyAlignment="1">
      <alignment horizontal="right" vertical="center" wrapText="1"/>
    </xf>
    <xf numFmtId="44" fontId="6" fillId="2" borderId="23" xfId="1" applyFont="1" applyFill="1" applyBorder="1" applyAlignment="1">
      <alignment horizontal="right" vertical="center" wrapText="1"/>
    </xf>
    <xf numFmtId="10" fontId="6" fillId="0" borderId="39" xfId="13" applyNumberFormat="1" applyFont="1" applyBorder="1" applyAlignment="1">
      <alignment horizontal="center" vertical="center" wrapText="1"/>
    </xf>
    <xf numFmtId="9" fontId="6" fillId="2" borderId="39" xfId="13" applyFont="1" applyFill="1" applyBorder="1" applyAlignment="1">
      <alignment horizontal="right" vertical="center" wrapText="1"/>
    </xf>
    <xf numFmtId="44" fontId="6" fillId="2" borderId="39" xfId="1" applyFont="1" applyFill="1" applyBorder="1" applyAlignment="1">
      <alignment horizontal="right" vertical="center" wrapText="1"/>
    </xf>
    <xf numFmtId="10" fontId="6" fillId="0" borderId="20" xfId="13" applyNumberFormat="1" applyFont="1" applyBorder="1" applyAlignment="1">
      <alignment horizontal="center" vertical="center" wrapText="1"/>
    </xf>
    <xf numFmtId="10" fontId="6" fillId="2" borderId="40" xfId="13" applyNumberFormat="1" applyFont="1" applyFill="1" applyBorder="1" applyAlignment="1">
      <alignment horizontal="center" vertical="center" wrapText="1"/>
    </xf>
    <xf numFmtId="10" fontId="6" fillId="0" borderId="47" xfId="13" applyNumberFormat="1" applyFont="1" applyBorder="1" applyAlignment="1">
      <alignment horizontal="center" vertical="center" wrapText="1"/>
    </xf>
    <xf numFmtId="9" fontId="6" fillId="2" borderId="20" xfId="13" applyFont="1" applyFill="1" applyBorder="1" applyAlignment="1">
      <alignment horizontal="right" vertical="center" wrapText="1"/>
    </xf>
    <xf numFmtId="10" fontId="6" fillId="0" borderId="17" xfId="13" applyNumberFormat="1" applyFont="1" applyBorder="1" applyAlignment="1">
      <alignment horizontal="center" vertical="center" wrapText="1"/>
    </xf>
    <xf numFmtId="44" fontId="6" fillId="2" borderId="20" xfId="1" applyFont="1" applyFill="1" applyBorder="1" applyAlignment="1">
      <alignment horizontal="right" vertical="center" wrapText="1"/>
    </xf>
    <xf numFmtId="10" fontId="6" fillId="6" borderId="47" xfId="13" applyNumberFormat="1" applyFont="1" applyFill="1" applyBorder="1" applyAlignment="1">
      <alignment horizontal="center" vertical="center" wrapText="1"/>
    </xf>
    <xf numFmtId="10" fontId="6" fillId="0" borderId="23" xfId="13" applyNumberFormat="1" applyFont="1" applyBorder="1" applyAlignment="1">
      <alignment horizontal="center" vertical="center" wrapText="1"/>
    </xf>
    <xf numFmtId="10" fontId="6" fillId="0" borderId="21" xfId="13" applyNumberFormat="1" applyFont="1" applyBorder="1" applyAlignment="1">
      <alignment horizontal="center" vertical="center" wrapText="1"/>
    </xf>
    <xf numFmtId="10" fontId="6" fillId="0" borderId="22" xfId="13" applyNumberFormat="1" applyFont="1" applyBorder="1" applyAlignment="1">
      <alignment horizontal="center" vertical="center" wrapText="1"/>
    </xf>
    <xf numFmtId="44" fontId="7" fillId="2" borderId="40" xfId="1" applyFont="1" applyFill="1" applyBorder="1" applyAlignment="1">
      <alignment horizontal="right" vertical="center" wrapText="1"/>
    </xf>
    <xf numFmtId="10" fontId="6" fillId="6" borderId="21" xfId="13" applyNumberFormat="1" applyFont="1" applyFill="1" applyBorder="1" applyAlignment="1">
      <alignment horizontal="center" vertical="center" wrapText="1"/>
    </xf>
    <xf numFmtId="10" fontId="6" fillId="0" borderId="38" xfId="13" applyNumberFormat="1" applyFont="1" applyBorder="1" applyAlignment="1">
      <alignment horizontal="center" vertical="center" wrapText="1"/>
    </xf>
    <xf numFmtId="10" fontId="6" fillId="0" borderId="37" xfId="13" applyNumberFormat="1" applyFont="1" applyBorder="1" applyAlignment="1">
      <alignment horizontal="center" vertical="center" wrapText="1"/>
    </xf>
    <xf numFmtId="10" fontId="6" fillId="6" borderId="38" xfId="13" applyNumberFormat="1" applyFont="1" applyFill="1" applyBorder="1" applyAlignment="1">
      <alignment horizontal="center" vertical="center" wrapText="1"/>
    </xf>
    <xf numFmtId="10" fontId="6" fillId="0" borderId="39" xfId="13" applyNumberFormat="1" applyFont="1" applyFill="1" applyBorder="1" applyAlignment="1">
      <alignment horizontal="center" vertical="center" wrapText="1"/>
    </xf>
    <xf numFmtId="10" fontId="6" fillId="0" borderId="38" xfId="13" applyNumberFormat="1" applyFont="1" applyFill="1" applyBorder="1" applyAlignment="1">
      <alignment horizontal="center" vertical="center" wrapText="1"/>
    </xf>
    <xf numFmtId="10" fontId="6" fillId="0" borderId="37" xfId="13" applyNumberFormat="1" applyFont="1" applyFill="1" applyBorder="1" applyAlignment="1">
      <alignment horizontal="center" vertical="center" wrapText="1"/>
    </xf>
    <xf numFmtId="44" fontId="6" fillId="2" borderId="31" xfId="1" applyFont="1" applyFill="1" applyBorder="1" applyAlignment="1">
      <alignment horizontal="right" vertical="center"/>
    </xf>
    <xf numFmtId="9" fontId="6" fillId="2" borderId="41" xfId="13" applyFont="1" applyFill="1" applyBorder="1" applyAlignment="1">
      <alignment horizontal="right" vertical="center"/>
    </xf>
    <xf numFmtId="10" fontId="6" fillId="6" borderId="44" xfId="13" applyNumberFormat="1" applyFont="1" applyFill="1" applyBorder="1" applyAlignment="1">
      <alignment horizontal="center" vertical="center"/>
    </xf>
    <xf numFmtId="10" fontId="6" fillId="0" borderId="41" xfId="13" applyNumberFormat="1" applyFont="1" applyBorder="1" applyAlignment="1">
      <alignment horizontal="center" vertical="center"/>
    </xf>
    <xf numFmtId="10" fontId="6" fillId="2" borderId="44" xfId="13" applyNumberFormat="1" applyFont="1" applyFill="1" applyBorder="1" applyAlignment="1">
      <alignment horizontal="center" vertical="center"/>
    </xf>
    <xf numFmtId="10" fontId="6" fillId="2" borderId="33" xfId="13" applyNumberFormat="1" applyFont="1" applyFill="1" applyBorder="1" applyAlignment="1">
      <alignment horizontal="center" vertical="center"/>
    </xf>
    <xf numFmtId="9" fontId="6" fillId="2" borderId="18" xfId="13" applyFont="1" applyFill="1" applyBorder="1" applyAlignment="1">
      <alignment horizontal="right" vertical="center"/>
    </xf>
    <xf numFmtId="10" fontId="6" fillId="2" borderId="34" xfId="13" applyNumberFormat="1" applyFont="1" applyFill="1" applyBorder="1" applyAlignment="1">
      <alignment horizontal="center" vertical="center"/>
    </xf>
    <xf numFmtId="44" fontId="6" fillId="2" borderId="18" xfId="1" applyFont="1" applyFill="1" applyBorder="1" applyAlignment="1">
      <alignment horizontal="right" vertical="center"/>
    </xf>
    <xf numFmtId="10" fontId="6" fillId="6" borderId="33" xfId="13" applyNumberFormat="1" applyFont="1" applyFill="1" applyBorder="1" applyAlignment="1">
      <alignment horizontal="center" vertical="center"/>
    </xf>
    <xf numFmtId="10" fontId="6" fillId="2" borderId="32" xfId="13" applyNumberFormat="1" applyFont="1" applyFill="1" applyBorder="1" applyAlignment="1">
      <alignment horizontal="center" vertical="center"/>
    </xf>
    <xf numFmtId="10" fontId="6" fillId="2" borderId="35" xfId="13" applyNumberFormat="1" applyFont="1" applyFill="1" applyBorder="1" applyAlignment="1">
      <alignment horizontal="center" vertical="center"/>
    </xf>
    <xf numFmtId="9" fontId="6" fillId="2" borderId="32" xfId="13" applyFont="1" applyFill="1" applyBorder="1" applyAlignment="1">
      <alignment horizontal="right" vertical="center"/>
    </xf>
    <xf numFmtId="10" fontId="6" fillId="2" borderId="36" xfId="13" applyNumberFormat="1" applyFont="1" applyFill="1" applyBorder="1" applyAlignment="1">
      <alignment horizontal="center" vertical="center"/>
    </xf>
    <xf numFmtId="44" fontId="6" fillId="2" borderId="32" xfId="1" applyFont="1" applyFill="1" applyBorder="1" applyAlignment="1">
      <alignment horizontal="right" vertical="center"/>
    </xf>
    <xf numFmtId="10" fontId="6" fillId="6" borderId="35" xfId="13" applyNumberFormat="1" applyFont="1" applyFill="1" applyBorder="1" applyAlignment="1">
      <alignment horizontal="center" vertical="center"/>
    </xf>
    <xf numFmtId="10" fontId="6" fillId="9" borderId="78" xfId="13" applyNumberFormat="1" applyFont="1" applyFill="1" applyBorder="1" applyAlignment="1">
      <alignment horizontal="center" vertical="center"/>
    </xf>
    <xf numFmtId="10" fontId="6" fillId="2" borderId="23" xfId="13" applyNumberFormat="1" applyFont="1" applyFill="1" applyBorder="1" applyAlignment="1">
      <alignment horizontal="center" vertical="center" wrapText="1"/>
    </xf>
    <xf numFmtId="10" fontId="6" fillId="2" borderId="39" xfId="13" applyNumberFormat="1" applyFont="1" applyFill="1" applyBorder="1" applyAlignment="1">
      <alignment horizontal="center" vertical="center" wrapText="1"/>
    </xf>
    <xf numFmtId="10" fontId="6" fillId="2" borderId="20" xfId="13" applyNumberFormat="1" applyFont="1" applyFill="1" applyBorder="1" applyAlignment="1">
      <alignment horizontal="center" vertical="center" wrapText="1"/>
    </xf>
    <xf numFmtId="4" fontId="6" fillId="0" borderId="47" xfId="13" applyNumberFormat="1" applyFont="1" applyBorder="1" applyAlignment="1">
      <alignment horizontal="center" vertical="center"/>
    </xf>
    <xf numFmtId="4" fontId="6" fillId="0" borderId="21" xfId="13" applyNumberFormat="1" applyFont="1" applyBorder="1" applyAlignment="1">
      <alignment horizontal="center" vertical="center"/>
    </xf>
    <xf numFmtId="4" fontId="6" fillId="0" borderId="38" xfId="13" applyNumberFormat="1" applyFont="1" applyBorder="1" applyAlignment="1">
      <alignment horizontal="center" vertical="center"/>
    </xf>
    <xf numFmtId="4" fontId="6" fillId="2" borderId="21" xfId="13" applyNumberFormat="1" applyFont="1" applyFill="1" applyBorder="1" applyAlignment="1">
      <alignment horizontal="center" vertical="center"/>
    </xf>
    <xf numFmtId="4" fontId="6" fillId="0" borderId="44" xfId="13" applyNumberFormat="1" applyFont="1" applyBorder="1" applyAlignment="1">
      <alignment horizontal="center" vertical="center"/>
    </xf>
    <xf numFmtId="4" fontId="6" fillId="2" borderId="38" xfId="13" applyNumberFormat="1" applyFont="1" applyFill="1" applyBorder="1" applyAlignment="1">
      <alignment horizontal="center" vertical="center"/>
    </xf>
    <xf numFmtId="4" fontId="6" fillId="2" borderId="44" xfId="13" applyNumberFormat="1" applyFont="1" applyFill="1" applyBorder="1" applyAlignment="1">
      <alignment horizontal="center" vertical="center"/>
    </xf>
    <xf numFmtId="4" fontId="6" fillId="2" borderId="33" xfId="13" applyNumberFormat="1" applyFont="1" applyFill="1" applyBorder="1" applyAlignment="1">
      <alignment horizontal="center" vertical="center"/>
    </xf>
    <xf numFmtId="4" fontId="6" fillId="2" borderId="35" xfId="13" applyNumberFormat="1" applyFont="1" applyFill="1" applyBorder="1" applyAlignment="1">
      <alignment horizontal="center" vertical="center"/>
    </xf>
    <xf numFmtId="4" fontId="6" fillId="9" borderId="76" xfId="13" applyNumberFormat="1" applyFont="1" applyFill="1" applyBorder="1" applyAlignment="1">
      <alignment horizontal="center" vertical="center"/>
    </xf>
    <xf numFmtId="44" fontId="6" fillId="9" borderId="77" xfId="1" applyFont="1" applyFill="1" applyBorder="1" applyAlignment="1">
      <alignment horizontal="center" vertical="center"/>
    </xf>
    <xf numFmtId="0" fontId="19" fillId="2" borderId="44" xfId="0" applyFont="1" applyFill="1" applyBorder="1" applyAlignment="1">
      <alignment horizontal="center" vertical="center"/>
    </xf>
    <xf numFmtId="40" fontId="5" fillId="6" borderId="0" xfId="4" applyFont="1" applyFill="1" applyBorder="1" applyAlignment="1">
      <alignment horizontal="center" vertical="center"/>
    </xf>
    <xf numFmtId="0" fontId="19" fillId="2" borderId="47" xfId="0" applyFont="1" applyFill="1" applyBorder="1" applyAlignment="1">
      <alignment horizontal="center" vertical="center"/>
    </xf>
    <xf numFmtId="0" fontId="19" fillId="2" borderId="17" xfId="0" applyFont="1" applyFill="1" applyBorder="1" applyAlignment="1">
      <alignment horizontal="center" vertical="center"/>
    </xf>
    <xf numFmtId="0" fontId="6" fillId="69" borderId="76" xfId="2" applyFont="1" applyFill="1" applyBorder="1" applyAlignment="1">
      <alignment horizontal="center" vertical="center"/>
    </xf>
    <xf numFmtId="0" fontId="6" fillId="69" borderId="77" xfId="2" applyFont="1" applyFill="1" applyBorder="1" applyAlignment="1">
      <alignment horizontal="center" vertical="center"/>
    </xf>
    <xf numFmtId="0" fontId="5" fillId="69" borderId="77" xfId="2" applyFont="1" applyFill="1" applyBorder="1" applyAlignment="1">
      <alignment horizontal="center" vertical="center"/>
    </xf>
    <xf numFmtId="40" fontId="6" fillId="69" borderId="77" xfId="2" applyNumberFormat="1" applyFont="1" applyFill="1" applyBorder="1" applyAlignment="1">
      <alignment horizontal="center" vertical="center"/>
    </xf>
    <xf numFmtId="40" fontId="5" fillId="69" borderId="77" xfId="4" applyFont="1" applyFill="1" applyBorder="1" applyAlignment="1">
      <alignment horizontal="center" vertical="center"/>
    </xf>
    <xf numFmtId="44" fontId="6" fillId="69" borderId="77" xfId="1" applyFont="1" applyFill="1" applyBorder="1" applyAlignment="1">
      <alignment horizontal="left" vertical="center"/>
    </xf>
    <xf numFmtId="10" fontId="6" fillId="69" borderId="77" xfId="1" applyNumberFormat="1" applyFont="1" applyFill="1" applyBorder="1" applyAlignment="1">
      <alignment horizontal="center" vertical="center"/>
    </xf>
    <xf numFmtId="44" fontId="5" fillId="69" borderId="78" xfId="1" applyFont="1" applyFill="1" applyBorder="1" applyAlignment="1">
      <alignment horizontal="left" vertical="center"/>
    </xf>
    <xf numFmtId="0" fontId="5" fillId="0" borderId="40" xfId="0" applyFont="1" applyBorder="1" applyAlignment="1">
      <alignment vertical="center"/>
    </xf>
    <xf numFmtId="0" fontId="5" fillId="0" borderId="40"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Alignment="1">
      <alignment horizontal="center" vertical="center"/>
    </xf>
    <xf numFmtId="0" fontId="6" fillId="2" borderId="47" xfId="0" applyFont="1" applyFill="1" applyBorder="1" applyAlignment="1">
      <alignment horizontal="center" vertical="center"/>
    </xf>
    <xf numFmtId="0" fontId="6" fillId="2" borderId="17" xfId="0" applyFont="1" applyFill="1" applyBorder="1" applyAlignment="1">
      <alignment horizontal="center" vertical="center"/>
    </xf>
    <xf numFmtId="0" fontId="6" fillId="0" borderId="17" xfId="0" applyFont="1" applyBorder="1" applyAlignment="1">
      <alignment horizontal="center" vertical="center"/>
    </xf>
    <xf numFmtId="0" fontId="6" fillId="69" borderId="7" xfId="2" applyFont="1" applyFill="1" applyBorder="1" applyAlignment="1">
      <alignment horizontal="center" vertical="center"/>
    </xf>
    <xf numFmtId="0" fontId="6" fillId="69" borderId="8" xfId="2" applyFont="1" applyFill="1" applyBorder="1" applyAlignment="1">
      <alignment horizontal="center" vertical="center"/>
    </xf>
    <xf numFmtId="0" fontId="5" fillId="69" borderId="8" xfId="2" applyFont="1" applyFill="1" applyBorder="1" applyAlignment="1">
      <alignment horizontal="center" vertical="center"/>
    </xf>
    <xf numFmtId="40" fontId="6" fillId="69" borderId="8" xfId="2" applyNumberFormat="1" applyFont="1" applyFill="1" applyBorder="1" applyAlignment="1">
      <alignment horizontal="center" vertical="center"/>
    </xf>
    <xf numFmtId="40" fontId="5" fillId="69" borderId="8" xfId="4" applyFont="1" applyFill="1" applyBorder="1" applyAlignment="1">
      <alignment horizontal="center" vertical="center"/>
    </xf>
    <xf numFmtId="44" fontId="6" fillId="69" borderId="8" xfId="1" applyFont="1" applyFill="1" applyBorder="1" applyAlignment="1">
      <alignment horizontal="left" vertical="center"/>
    </xf>
    <xf numFmtId="10" fontId="6" fillId="69" borderId="8" xfId="1" applyNumberFormat="1" applyFont="1" applyFill="1" applyBorder="1" applyAlignment="1">
      <alignment horizontal="center" vertical="center"/>
    </xf>
    <xf numFmtId="44" fontId="5" fillId="69" borderId="9" xfId="1" applyFont="1" applyFill="1" applyBorder="1" applyAlignment="1">
      <alignment horizontal="left" vertical="center"/>
    </xf>
    <xf numFmtId="0" fontId="6" fillId="68" borderId="76" xfId="2" applyFont="1" applyFill="1" applyBorder="1" applyAlignment="1">
      <alignment horizontal="center" vertical="center"/>
    </xf>
    <xf numFmtId="0" fontId="6" fillId="68" borderId="77" xfId="2" applyFont="1" applyFill="1" applyBorder="1" applyAlignment="1">
      <alignment horizontal="center" vertical="center"/>
    </xf>
    <xf numFmtId="0" fontId="5" fillId="68" borderId="77" xfId="2" applyFont="1" applyFill="1" applyBorder="1" applyAlignment="1">
      <alignment horizontal="center" vertical="center"/>
    </xf>
    <xf numFmtId="4" fontId="6" fillId="68" borderId="77" xfId="2" applyNumberFormat="1" applyFont="1" applyFill="1" applyBorder="1" applyAlignment="1">
      <alignment horizontal="center" vertical="center"/>
    </xf>
    <xf numFmtId="4" fontId="6" fillId="68" borderId="77" xfId="4" applyNumberFormat="1" applyFont="1" applyFill="1" applyBorder="1" applyAlignment="1">
      <alignment horizontal="right" vertical="center"/>
    </xf>
    <xf numFmtId="4" fontId="6" fillId="68" borderId="77" xfId="2" applyNumberFormat="1" applyFont="1" applyFill="1" applyBorder="1" applyAlignment="1">
      <alignment horizontal="right" vertical="center"/>
    </xf>
    <xf numFmtId="44" fontId="5" fillId="68" borderId="78" xfId="1" applyFont="1" applyFill="1" applyBorder="1" applyAlignment="1">
      <alignment horizontal="right" vertical="center"/>
    </xf>
    <xf numFmtId="38" fontId="6" fillId="68" borderId="76" xfId="2" applyNumberFormat="1" applyFont="1" applyFill="1" applyBorder="1" applyAlignment="1">
      <alignment horizontal="center" vertical="center"/>
    </xf>
    <xf numFmtId="38" fontId="5" fillId="68" borderId="77" xfId="2" applyNumberFormat="1" applyFont="1" applyFill="1" applyBorder="1" applyAlignment="1">
      <alignment horizontal="center" vertical="center"/>
    </xf>
    <xf numFmtId="40" fontId="6" fillId="68" borderId="77" xfId="2" applyNumberFormat="1" applyFont="1" applyFill="1" applyBorder="1" applyAlignment="1">
      <alignment horizontal="center" vertical="center"/>
    </xf>
    <xf numFmtId="40" fontId="5" fillId="68" borderId="77" xfId="4" applyFont="1" applyFill="1" applyBorder="1" applyAlignment="1">
      <alignment horizontal="center" vertical="center"/>
    </xf>
    <xf numFmtId="44" fontId="6" fillId="68" borderId="77" xfId="1" applyFont="1" applyFill="1" applyBorder="1" applyAlignment="1">
      <alignment horizontal="left" vertical="center"/>
    </xf>
    <xf numFmtId="4" fontId="6" fillId="68" borderId="77" xfId="4" applyNumberFormat="1" applyFont="1" applyFill="1" applyBorder="1" applyAlignment="1">
      <alignment horizontal="center" vertical="center"/>
    </xf>
    <xf numFmtId="44" fontId="5" fillId="68" borderId="78" xfId="1" applyFont="1" applyFill="1" applyBorder="1" applyAlignment="1">
      <alignment horizontal="left" vertical="center"/>
    </xf>
    <xf numFmtId="0" fontId="5" fillId="68" borderId="8" xfId="2" applyFont="1" applyFill="1" applyBorder="1" applyAlignment="1">
      <alignment horizontal="center" vertical="center" wrapText="1"/>
    </xf>
    <xf numFmtId="0" fontId="5" fillId="68" borderId="9" xfId="2" applyFont="1" applyFill="1" applyBorder="1" applyAlignment="1">
      <alignment horizontal="center" vertical="center"/>
    </xf>
    <xf numFmtId="44" fontId="5" fillId="0" borderId="20" xfId="1" applyFont="1" applyFill="1" applyBorder="1" applyAlignment="1">
      <alignment horizontal="left" vertical="center"/>
    </xf>
    <xf numFmtId="44" fontId="5" fillId="0" borderId="23" xfId="1" applyFont="1" applyFill="1" applyBorder="1" applyAlignment="1">
      <alignment horizontal="left" vertical="center"/>
    </xf>
    <xf numFmtId="44" fontId="5" fillId="2" borderId="23" xfId="1" applyFont="1" applyFill="1" applyBorder="1" applyAlignment="1">
      <alignment horizontal="left" vertical="center"/>
    </xf>
    <xf numFmtId="44" fontId="5" fillId="2" borderId="39" xfId="1" applyFont="1" applyFill="1" applyBorder="1" applyAlignment="1">
      <alignment horizontal="left" vertical="center"/>
    </xf>
    <xf numFmtId="44" fontId="5" fillId="2" borderId="41" xfId="1" applyFont="1" applyFill="1" applyBorder="1" applyAlignment="1">
      <alignment horizontal="left" vertical="center"/>
    </xf>
    <xf numFmtId="44" fontId="5" fillId="2" borderId="20" xfId="1" applyFont="1" applyFill="1" applyBorder="1" applyAlignment="1">
      <alignment horizontal="left" vertical="center"/>
    </xf>
    <xf numFmtId="0" fontId="5" fillId="10" borderId="78" xfId="0" applyFont="1" applyFill="1" applyBorder="1" applyAlignment="1">
      <alignment horizontal="center" vertical="center"/>
    </xf>
    <xf numFmtId="0" fontId="5" fillId="2" borderId="8" xfId="2" applyFont="1" applyFill="1" applyBorder="1" applyAlignment="1">
      <alignment horizontal="center" vertical="center"/>
    </xf>
    <xf numFmtId="14" fontId="5" fillId="0" borderId="0" xfId="2" applyNumberFormat="1" applyFont="1" applyAlignment="1">
      <alignment horizontal="center" vertical="center"/>
    </xf>
    <xf numFmtId="9" fontId="6" fillId="2" borderId="20" xfId="13" applyFont="1" applyFill="1" applyBorder="1" applyAlignment="1">
      <alignment horizontal="center" vertical="center"/>
    </xf>
    <xf numFmtId="9" fontId="6" fillId="2" borderId="23" xfId="13" applyFont="1" applyFill="1" applyBorder="1" applyAlignment="1">
      <alignment horizontal="center" vertical="center"/>
    </xf>
    <xf numFmtId="9" fontId="6" fillId="2" borderId="39" xfId="13" applyFont="1" applyFill="1" applyBorder="1" applyAlignment="1">
      <alignment horizontal="center" vertical="center"/>
    </xf>
    <xf numFmtId="9" fontId="6" fillId="9" borderId="78" xfId="13" applyFont="1" applyFill="1" applyBorder="1" applyAlignment="1">
      <alignment horizontal="center" vertical="center"/>
    </xf>
    <xf numFmtId="9" fontId="6" fillId="69" borderId="78" xfId="13" applyFont="1" applyFill="1" applyBorder="1" applyAlignment="1">
      <alignment horizontal="center" vertical="center"/>
    </xf>
    <xf numFmtId="9" fontId="6" fillId="2" borderId="23" xfId="13" applyFont="1" applyFill="1" applyBorder="1" applyAlignment="1">
      <alignment horizontal="center" vertical="center" wrapText="1"/>
    </xf>
    <xf numFmtId="9" fontId="6" fillId="2" borderId="39" xfId="13" applyFont="1" applyFill="1" applyBorder="1" applyAlignment="1">
      <alignment horizontal="center" vertical="center" wrapText="1"/>
    </xf>
    <xf numFmtId="9" fontId="6" fillId="2" borderId="20" xfId="13" applyFont="1" applyFill="1" applyBorder="1" applyAlignment="1">
      <alignment horizontal="center" vertical="center" wrapText="1"/>
    </xf>
    <xf numFmtId="9" fontId="6" fillId="2" borderId="41" xfId="13" applyFont="1" applyFill="1" applyBorder="1" applyAlignment="1">
      <alignment horizontal="center" vertical="center"/>
    </xf>
    <xf numFmtId="9" fontId="6" fillId="2" borderId="18" xfId="13" applyFont="1" applyFill="1" applyBorder="1" applyAlignment="1">
      <alignment horizontal="center" vertical="center"/>
    </xf>
    <xf numFmtId="9" fontId="6" fillId="2" borderId="32" xfId="13" applyFont="1" applyFill="1" applyBorder="1" applyAlignment="1">
      <alignment horizontal="center" vertical="center"/>
    </xf>
    <xf numFmtId="0" fontId="6" fillId="9" borderId="78" xfId="0" applyFont="1" applyFill="1" applyBorder="1" applyAlignment="1">
      <alignment horizontal="center" vertical="center"/>
    </xf>
    <xf numFmtId="0" fontId="6" fillId="69" borderId="78" xfId="2" applyFont="1" applyFill="1" applyBorder="1" applyAlignment="1">
      <alignment horizontal="center" vertical="center"/>
    </xf>
    <xf numFmtId="10" fontId="6" fillId="10" borderId="78" xfId="13" applyNumberFormat="1" applyFont="1" applyFill="1" applyBorder="1" applyAlignment="1">
      <alignment horizontal="right" vertical="center"/>
    </xf>
    <xf numFmtId="0" fontId="6" fillId="2" borderId="78" xfId="2" applyFont="1" applyFill="1" applyBorder="1" applyAlignment="1">
      <alignment horizontal="center" vertical="center"/>
    </xf>
    <xf numFmtId="0" fontId="6" fillId="9" borderId="8" xfId="0" applyFont="1" applyFill="1" applyBorder="1" applyAlignment="1">
      <alignment horizontal="center" vertical="center"/>
    </xf>
    <xf numFmtId="0" fontId="15" fillId="71" borderId="14" xfId="0" applyFont="1" applyFill="1" applyBorder="1" applyAlignment="1">
      <alignment horizontal="center" vertical="center"/>
    </xf>
    <xf numFmtId="0" fontId="15" fillId="71" borderId="15" xfId="0" applyFont="1" applyFill="1" applyBorder="1" applyAlignment="1">
      <alignment horizontal="center" vertical="center"/>
    </xf>
    <xf numFmtId="0" fontId="15" fillId="71" borderId="16" xfId="0" applyFont="1" applyFill="1" applyBorder="1" applyAlignment="1">
      <alignment horizontal="center" vertical="center"/>
    </xf>
    <xf numFmtId="0" fontId="0" fillId="0" borderId="5" xfId="0" applyBorder="1" applyAlignment="1">
      <alignment horizontal="center"/>
    </xf>
    <xf numFmtId="0" fontId="0" fillId="0" borderId="29" xfId="0" applyBorder="1" applyAlignment="1">
      <alignment horizontal="center"/>
    </xf>
    <xf numFmtId="0" fontId="12" fillId="0" borderId="0" xfId="0" applyFont="1"/>
    <xf numFmtId="0" fontId="17" fillId="71" borderId="15" xfId="0" applyFont="1" applyFill="1" applyBorder="1" applyAlignment="1">
      <alignment horizontal="center" vertical="center"/>
    </xf>
    <xf numFmtId="0" fontId="17" fillId="71" borderId="16" xfId="0" applyFont="1" applyFill="1" applyBorder="1" applyAlignment="1">
      <alignment horizontal="center" vertical="center"/>
    </xf>
    <xf numFmtId="0" fontId="12" fillId="0" borderId="0" xfId="0" applyFont="1" applyAlignment="1">
      <alignment horizontal="left" vertical="center"/>
    </xf>
    <xf numFmtId="0" fontId="0" fillId="2" borderId="0" xfId="0" applyFill="1"/>
    <xf numFmtId="0" fontId="0" fillId="2" borderId="29" xfId="0" applyFill="1" applyBorder="1" applyAlignment="1">
      <alignment horizontal="center"/>
    </xf>
    <xf numFmtId="0" fontId="0" fillId="0" borderId="6" xfId="0" applyBorder="1" applyAlignment="1">
      <alignment horizontal="center"/>
    </xf>
    <xf numFmtId="0" fontId="15" fillId="71" borderId="28" xfId="0" applyFont="1" applyFill="1" applyBorder="1" applyAlignment="1">
      <alignment horizontal="center" vertical="center"/>
    </xf>
    <xf numFmtId="0" fontId="0" fillId="0" borderId="28" xfId="0" applyBorder="1" applyAlignment="1">
      <alignment horizontal="center"/>
    </xf>
    <xf numFmtId="0" fontId="0" fillId="2" borderId="0" xfId="0" applyFill="1" applyAlignment="1">
      <alignment horizontal="center"/>
    </xf>
    <xf numFmtId="0" fontId="15" fillId="71" borderId="29" xfId="0" applyFont="1" applyFill="1" applyBorder="1" applyAlignment="1">
      <alignment horizontal="center" vertical="center"/>
    </xf>
    <xf numFmtId="0" fontId="15" fillId="71" borderId="6" xfId="0" applyFont="1" applyFill="1" applyBorder="1" applyAlignment="1">
      <alignment horizontal="center" vertical="center"/>
    </xf>
    <xf numFmtId="0" fontId="0" fillId="0" borderId="1" xfId="0" applyBorder="1" applyAlignment="1">
      <alignment horizontal="center"/>
    </xf>
    <xf numFmtId="0" fontId="0" fillId="2" borderId="5" xfId="0" applyFill="1" applyBorder="1" applyAlignment="1">
      <alignment horizontal="center"/>
    </xf>
    <xf numFmtId="0" fontId="17" fillId="71" borderId="14" xfId="0" applyFont="1" applyFill="1" applyBorder="1" applyAlignment="1">
      <alignment horizontal="center" vertical="center"/>
    </xf>
    <xf numFmtId="0" fontId="0" fillId="2" borderId="6" xfId="0" applyFill="1" applyBorder="1" applyAlignment="1">
      <alignment horizontal="center"/>
    </xf>
    <xf numFmtId="0" fontId="0" fillId="67" borderId="0" xfId="0" applyFill="1" applyAlignment="1">
      <alignment horizontal="center"/>
    </xf>
    <xf numFmtId="0" fontId="0" fillId="67" borderId="29" xfId="0" applyFill="1" applyBorder="1" applyAlignment="1">
      <alignment horizontal="center"/>
    </xf>
    <xf numFmtId="40" fontId="6" fillId="0" borderId="22" xfId="4" applyFont="1" applyFill="1" applyBorder="1" applyAlignment="1">
      <alignment horizontal="center" vertical="center" wrapText="1"/>
    </xf>
    <xf numFmtId="0" fontId="0" fillId="0" borderId="4" xfId="0" applyBorder="1" applyAlignment="1">
      <alignment horizontal="center"/>
    </xf>
    <xf numFmtId="0" fontId="17" fillId="71" borderId="29" xfId="0" applyFont="1" applyFill="1" applyBorder="1" applyAlignment="1">
      <alignment horizontal="center" vertical="center"/>
    </xf>
    <xf numFmtId="40" fontId="6" fillId="0" borderId="27" xfId="4" applyFont="1" applyFill="1" applyBorder="1" applyAlignment="1">
      <alignment horizontal="center" vertical="center" wrapText="1"/>
    </xf>
    <xf numFmtId="40" fontId="6" fillId="0" borderId="17" xfId="4" applyFont="1" applyFill="1" applyBorder="1" applyAlignment="1">
      <alignment horizontal="center" vertical="center" wrapText="1"/>
    </xf>
    <xf numFmtId="0" fontId="0" fillId="0" borderId="79" xfId="0" applyBorder="1" applyAlignment="1">
      <alignment horizontal="center"/>
    </xf>
    <xf numFmtId="0" fontId="0" fillId="67" borderId="81" xfId="0" applyFill="1" applyBorder="1" applyAlignment="1">
      <alignment horizontal="center"/>
    </xf>
    <xf numFmtId="0" fontId="0" fillId="67" borderId="82" xfId="0" applyFill="1" applyBorder="1" applyAlignment="1">
      <alignment horizont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6" fillId="0" borderId="83" xfId="0" applyFont="1" applyBorder="1" applyAlignment="1">
      <alignment horizontal="left" vertical="center"/>
    </xf>
    <xf numFmtId="0" fontId="6" fillId="0" borderId="84" xfId="0" applyFont="1" applyBorder="1" applyAlignment="1">
      <alignment horizontal="center" vertical="center"/>
    </xf>
    <xf numFmtId="2" fontId="6" fillId="0" borderId="85" xfId="0" applyNumberFormat="1" applyFont="1" applyBorder="1" applyAlignment="1">
      <alignment horizontal="center" vertical="center"/>
    </xf>
    <xf numFmtId="0" fontId="6" fillId="0" borderId="25" xfId="0" applyFont="1" applyBorder="1" applyAlignment="1">
      <alignment horizontal="left" vertical="center"/>
    </xf>
    <xf numFmtId="2" fontId="6" fillId="0" borderId="24" xfId="0" applyNumberFormat="1" applyFont="1" applyBorder="1" applyAlignment="1">
      <alignment horizontal="center" vertical="center"/>
    </xf>
    <xf numFmtId="0" fontId="18" fillId="0" borderId="25" xfId="0" applyFont="1" applyBorder="1" applyAlignment="1">
      <alignment horizontal="left" vertical="center" wrapText="1"/>
    </xf>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6" fillId="0" borderId="27" xfId="0" applyFont="1" applyBorder="1" applyAlignment="1">
      <alignment horizontal="center" vertical="center"/>
    </xf>
    <xf numFmtId="0" fontId="0" fillId="0" borderId="80" xfId="0" applyBorder="1"/>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0" fillId="0" borderId="0" xfId="0" applyAlignment="1">
      <alignment horizontal="right" wrapText="1"/>
    </xf>
    <xf numFmtId="2" fontId="0" fillId="9" borderId="79" xfId="0" applyNumberFormat="1" applyFill="1" applyBorder="1"/>
    <xf numFmtId="0" fontId="0" fillId="0" borderId="82" xfId="0" applyBorder="1" applyAlignment="1">
      <alignment horizontal="center" vertical="center"/>
    </xf>
    <xf numFmtId="0" fontId="0" fillId="0" borderId="81" xfId="0" applyBorder="1" applyAlignment="1">
      <alignment horizontal="center"/>
    </xf>
    <xf numFmtId="0" fontId="0" fillId="0" borderId="81" xfId="0" applyBorder="1" applyAlignment="1">
      <alignment horizontal="center" vertical="center"/>
    </xf>
    <xf numFmtId="2" fontId="0" fillId="0" borderId="81" xfId="0" applyNumberFormat="1" applyBorder="1" applyAlignment="1">
      <alignment horizontal="center"/>
    </xf>
    <xf numFmtId="169" fontId="0" fillId="0" borderId="81" xfId="0" applyNumberFormat="1" applyBorder="1" applyAlignment="1">
      <alignment horizontal="center"/>
    </xf>
    <xf numFmtId="0" fontId="0" fillId="0" borderId="82" xfId="0" applyBorder="1" applyAlignment="1">
      <alignment horizontal="center"/>
    </xf>
    <xf numFmtId="169" fontId="0" fillId="0" borderId="82" xfId="0" applyNumberFormat="1" applyBorder="1" applyAlignment="1">
      <alignment horizontal="center"/>
    </xf>
    <xf numFmtId="0" fontId="38" fillId="0" borderId="0" xfId="2" applyFont="1" applyAlignment="1">
      <alignment vertical="center"/>
    </xf>
    <xf numFmtId="0" fontId="8" fillId="0" borderId="4" xfId="0" applyFont="1" applyBorder="1" applyAlignment="1">
      <alignment horizontal="center" vertical="center"/>
    </xf>
    <xf numFmtId="0" fontId="8" fillId="0" borderId="81" xfId="0" applyFont="1" applyBorder="1" applyAlignment="1">
      <alignment horizontal="center" vertical="center"/>
    </xf>
    <xf numFmtId="2" fontId="6" fillId="0" borderId="46" xfId="0" applyNumberFormat="1" applyFont="1" applyBorder="1" applyAlignment="1">
      <alignment horizontal="center" vertical="center"/>
    </xf>
    <xf numFmtId="0" fontId="18" fillId="0" borderId="14" xfId="0" applyFont="1" applyBorder="1"/>
    <xf numFmtId="2" fontId="6" fillId="0" borderId="16" xfId="0" applyNumberFormat="1" applyFont="1" applyBorder="1"/>
    <xf numFmtId="0" fontId="6" fillId="0" borderId="84" xfId="0" applyFont="1" applyBorder="1" applyAlignment="1">
      <alignment horizontal="center"/>
    </xf>
    <xf numFmtId="0" fontId="6" fillId="0" borderId="85" xfId="0" applyFont="1" applyBorder="1" applyAlignment="1">
      <alignment horizontal="center"/>
    </xf>
    <xf numFmtId="0" fontId="18" fillId="0" borderId="22" xfId="0" applyFont="1" applyBorder="1" applyAlignment="1">
      <alignment horizontal="left" vertical="center"/>
    </xf>
    <xf numFmtId="0" fontId="6" fillId="0" borderId="22" xfId="0" applyFont="1" applyBorder="1" applyAlignment="1">
      <alignment horizontal="center"/>
    </xf>
    <xf numFmtId="0" fontId="6" fillId="0" borderId="24" xfId="0" applyFont="1" applyBorder="1" applyAlignment="1">
      <alignment horizontal="center"/>
    </xf>
    <xf numFmtId="4" fontId="9" fillId="0" borderId="27" xfId="0" applyNumberFormat="1" applyFont="1" applyBorder="1" applyAlignment="1">
      <alignment horizontal="center"/>
    </xf>
    <xf numFmtId="4" fontId="9" fillId="0" borderId="45" xfId="0" applyNumberFormat="1" applyFont="1" applyBorder="1" applyAlignment="1">
      <alignment horizont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5" xfId="0" applyBorder="1" applyAlignment="1">
      <alignment horizontal="center" vertical="center"/>
    </xf>
    <xf numFmtId="0" fontId="80" fillId="9" borderId="14" xfId="0" applyFont="1" applyFill="1" applyBorder="1"/>
    <xf numFmtId="0" fontId="80" fillId="9" borderId="15" xfId="0" applyFont="1" applyFill="1" applyBorder="1"/>
    <xf numFmtId="0" fontId="80" fillId="9" borderId="16" xfId="0" applyFont="1" applyFill="1" applyBorder="1"/>
    <xf numFmtId="4" fontId="12" fillId="6" borderId="21" xfId="3" applyNumberFormat="1" applyFont="1" applyFill="1" applyBorder="1" applyAlignment="1">
      <alignment horizontal="center" vertical="center"/>
    </xf>
    <xf numFmtId="0" fontId="18" fillId="0" borderId="0" xfId="0" applyFont="1" applyAlignment="1">
      <alignment horizontal="left" vertical="center"/>
    </xf>
    <xf numFmtId="0" fontId="8" fillId="0" borderId="2" xfId="0" applyFont="1" applyBorder="1" applyAlignment="1">
      <alignment horizontal="center" vertical="center"/>
    </xf>
    <xf numFmtId="0" fontId="6" fillId="0" borderId="27" xfId="2" applyFont="1" applyBorder="1" applyAlignment="1">
      <alignment horizontal="center" vertical="center"/>
    </xf>
    <xf numFmtId="2" fontId="6" fillId="0" borderId="22" xfId="0" applyNumberFormat="1" applyFont="1" applyBorder="1" applyAlignment="1">
      <alignment horizontal="center" vertical="center"/>
    </xf>
    <xf numFmtId="0" fontId="6" fillId="0" borderId="26" xfId="2" applyFont="1" applyBorder="1" applyAlignment="1">
      <alignment horizontal="left" vertical="center"/>
    </xf>
    <xf numFmtId="0" fontId="81" fillId="0" borderId="4" xfId="0" applyFont="1" applyBorder="1" applyAlignment="1">
      <alignment horizontal="center" vertical="center"/>
    </xf>
    <xf numFmtId="0" fontId="81" fillId="0" borderId="81" xfId="0" applyFont="1" applyBorder="1" applyAlignment="1">
      <alignment horizontal="center" vertical="center"/>
    </xf>
    <xf numFmtId="0" fontId="6" fillId="0" borderId="30" xfId="0" applyFont="1" applyBorder="1" applyAlignment="1">
      <alignment horizontal="left" vertical="center"/>
    </xf>
    <xf numFmtId="2" fontId="6" fillId="0" borderId="17" xfId="0" applyNumberFormat="1" applyFont="1" applyBorder="1" applyAlignment="1">
      <alignment horizontal="center" vertical="center"/>
    </xf>
    <xf numFmtId="2" fontId="6" fillId="0" borderId="19" xfId="0" applyNumberFormat="1" applyFont="1" applyBorder="1" applyAlignment="1">
      <alignment horizontal="center" vertical="center"/>
    </xf>
    <xf numFmtId="0" fontId="6" fillId="0" borderId="25" xfId="2" applyFont="1" applyBorder="1" applyAlignment="1">
      <alignment horizontal="left" vertical="center"/>
    </xf>
    <xf numFmtId="0" fontId="18" fillId="0" borderId="25" xfId="0" applyFont="1" applyBorder="1"/>
    <xf numFmtId="0" fontId="6" fillId="0" borderId="25" xfId="2" applyFont="1" applyBorder="1" applyAlignment="1">
      <alignment vertical="center"/>
    </xf>
    <xf numFmtId="0" fontId="5" fillId="2" borderId="73" xfId="2" applyFont="1" applyFill="1" applyBorder="1" applyAlignment="1">
      <alignment horizontal="left" vertical="center"/>
    </xf>
    <xf numFmtId="0" fontId="5" fillId="69" borderId="77" xfId="2" applyFont="1" applyFill="1" applyBorder="1" applyAlignment="1">
      <alignment horizontal="left" vertical="center" wrapText="1"/>
    </xf>
    <xf numFmtId="0" fontId="5" fillId="68" borderId="77" xfId="2" applyFont="1" applyFill="1" applyBorder="1" applyAlignment="1">
      <alignment horizontal="left" vertical="center"/>
    </xf>
    <xf numFmtId="0" fontId="6" fillId="0" borderId="17" xfId="2" applyFont="1" applyBorder="1" applyAlignment="1">
      <alignment horizontal="left" vertical="center" wrapText="1"/>
    </xf>
    <xf numFmtId="40" fontId="5" fillId="68" borderId="77" xfId="2" applyNumberFormat="1" applyFont="1" applyFill="1" applyBorder="1" applyAlignment="1">
      <alignment horizontal="left" vertical="center" wrapText="1"/>
    </xf>
    <xf numFmtId="0" fontId="5" fillId="68" borderId="8" xfId="2" applyFont="1" applyFill="1" applyBorder="1" applyAlignment="1">
      <alignment horizontal="left" vertical="center"/>
    </xf>
    <xf numFmtId="0" fontId="5" fillId="69" borderId="8" xfId="2" applyFont="1" applyFill="1" applyBorder="1" applyAlignment="1">
      <alignment horizontal="left" vertical="center" wrapText="1"/>
    </xf>
    <xf numFmtId="4" fontId="5" fillId="0" borderId="73" xfId="2" applyNumberFormat="1" applyFont="1" applyBorder="1" applyAlignment="1">
      <alignment horizontal="left" vertical="center"/>
    </xf>
    <xf numFmtId="1" fontId="5" fillId="2" borderId="0" xfId="2" applyNumberFormat="1" applyFont="1" applyFill="1" applyAlignment="1">
      <alignment horizontal="left" vertical="center"/>
    </xf>
    <xf numFmtId="0" fontId="82" fillId="0" borderId="0" xfId="765" applyFont="1" applyAlignment="1">
      <alignment horizontal="left"/>
    </xf>
    <xf numFmtId="4" fontId="82" fillId="0" borderId="0" xfId="765" applyNumberFormat="1" applyFont="1" applyAlignment="1">
      <alignment horizontal="right"/>
    </xf>
    <xf numFmtId="0" fontId="1" fillId="0" borderId="0" xfId="765"/>
    <xf numFmtId="0" fontId="82" fillId="0" borderId="0" xfId="765" applyFont="1" applyAlignment="1">
      <alignment horizontal="right"/>
    </xf>
    <xf numFmtId="0" fontId="10" fillId="0" borderId="0" xfId="766"/>
    <xf numFmtId="4" fontId="10" fillId="0" borderId="0" xfId="766" applyNumberFormat="1" applyAlignment="1">
      <alignment horizontal="right"/>
    </xf>
    <xf numFmtId="0" fontId="10" fillId="0" borderId="0" xfId="766" applyAlignment="1">
      <alignment horizontal="right"/>
    </xf>
    <xf numFmtId="0" fontId="10" fillId="0" borderId="0" xfId="7"/>
    <xf numFmtId="0" fontId="10" fillId="0" borderId="0" xfId="7" applyAlignment="1">
      <alignment horizontal="right"/>
    </xf>
    <xf numFmtId="4" fontId="10" fillId="0" borderId="0" xfId="7" applyNumberFormat="1" applyAlignment="1">
      <alignment horizontal="right"/>
    </xf>
    <xf numFmtId="0" fontId="10" fillId="0" borderId="0" xfId="767"/>
    <xf numFmtId="0" fontId="10" fillId="0" borderId="0" xfId="767" applyAlignment="1">
      <alignment horizontal="right"/>
    </xf>
    <xf numFmtId="4" fontId="10" fillId="0" borderId="0" xfId="767" applyNumberFormat="1" applyAlignment="1">
      <alignment horizontal="right"/>
    </xf>
    <xf numFmtId="4" fontId="1" fillId="0" borderId="0" xfId="765" applyNumberFormat="1"/>
    <xf numFmtId="0" fontId="4" fillId="0" borderId="73" xfId="2" applyFont="1" applyBorder="1" applyAlignment="1">
      <alignment horizontal="center" vertical="center"/>
    </xf>
    <xf numFmtId="0" fontId="6" fillId="0" borderId="17" xfId="2" applyFont="1" applyBorder="1" applyAlignment="1">
      <alignment horizontal="center" vertical="center" wrapText="1"/>
    </xf>
    <xf numFmtId="44" fontId="6" fillId="0" borderId="17" xfId="2" applyNumberFormat="1" applyFont="1" applyBorder="1" applyAlignment="1">
      <alignment horizontal="center" vertical="center" wrapText="1"/>
    </xf>
    <xf numFmtId="0" fontId="0" fillId="0" borderId="0" xfId="0" applyAlignment="1">
      <alignment wrapText="1"/>
    </xf>
    <xf numFmtId="0" fontId="0" fillId="0" borderId="86" xfId="0" applyBorder="1" applyAlignment="1">
      <alignment wrapText="1"/>
    </xf>
    <xf numFmtId="0" fontId="6" fillId="0" borderId="87" xfId="0" applyFont="1" applyBorder="1" applyAlignment="1">
      <alignment horizontal="center" vertical="center"/>
    </xf>
    <xf numFmtId="0" fontId="6" fillId="2" borderId="87" xfId="10" applyFont="1" applyFill="1" applyBorder="1" applyAlignment="1">
      <alignment horizontal="left" vertical="center" wrapText="1"/>
    </xf>
    <xf numFmtId="0" fontId="6" fillId="0" borderId="87" xfId="2" applyFont="1" applyBorder="1" applyAlignment="1">
      <alignment horizontal="center" vertical="center"/>
    </xf>
    <xf numFmtId="164" fontId="6" fillId="0" borderId="87" xfId="12" applyNumberFormat="1" applyFont="1" applyBorder="1" applyAlignment="1">
      <alignment horizontal="center" vertical="center" wrapText="1"/>
    </xf>
    <xf numFmtId="44" fontId="6" fillId="0" borderId="87" xfId="1" applyFont="1" applyBorder="1" applyAlignment="1">
      <alignment vertical="center"/>
    </xf>
    <xf numFmtId="44" fontId="6" fillId="0" borderId="88" xfId="2" applyNumberFormat="1" applyFont="1" applyBorder="1" applyAlignment="1">
      <alignment horizontal="center" vertical="center"/>
    </xf>
    <xf numFmtId="0" fontId="0" fillId="0" borderId="89" xfId="0" applyBorder="1" applyAlignment="1">
      <alignment wrapText="1"/>
    </xf>
    <xf numFmtId="0" fontId="6" fillId="0" borderId="90" xfId="0" applyFont="1" applyBorder="1" applyAlignment="1">
      <alignment horizontal="center" vertical="center"/>
    </xf>
    <xf numFmtId="0" fontId="6" fillId="2" borderId="90" xfId="10" applyFont="1" applyFill="1" applyBorder="1" applyAlignment="1">
      <alignment horizontal="left" vertical="center" wrapText="1"/>
    </xf>
    <xf numFmtId="0" fontId="6" fillId="0" borderId="90" xfId="2" applyFont="1" applyBorder="1" applyAlignment="1">
      <alignment horizontal="center" vertical="center"/>
    </xf>
    <xf numFmtId="164" fontId="6" fillId="0" borderId="90" xfId="12" applyNumberFormat="1" applyFont="1" applyBorder="1" applyAlignment="1">
      <alignment horizontal="center" vertical="center" wrapText="1"/>
    </xf>
    <xf numFmtId="44" fontId="6" fillId="0" borderId="90" xfId="1" applyFont="1" applyBorder="1" applyAlignment="1">
      <alignment vertical="center"/>
    </xf>
    <xf numFmtId="44" fontId="6" fillId="0" borderId="91" xfId="2" applyNumberFormat="1" applyFont="1" applyBorder="1" applyAlignment="1">
      <alignment horizontal="center" vertical="center"/>
    </xf>
    <xf numFmtId="0" fontId="0" fillId="0" borderId="92" xfId="0" applyBorder="1" applyAlignment="1">
      <alignment wrapText="1"/>
    </xf>
    <xf numFmtId="0" fontId="6" fillId="0" borderId="93" xfId="0" applyFont="1" applyBorder="1" applyAlignment="1">
      <alignment horizontal="center" vertical="center"/>
    </xf>
    <xf numFmtId="0" fontId="6" fillId="2" borderId="93" xfId="10" applyFont="1" applyFill="1" applyBorder="1" applyAlignment="1">
      <alignment horizontal="left" vertical="center" wrapText="1"/>
    </xf>
    <xf numFmtId="0" fontId="6" fillId="0" borderId="93" xfId="2" applyFont="1" applyBorder="1" applyAlignment="1">
      <alignment horizontal="center" vertical="center"/>
    </xf>
    <xf numFmtId="164" fontId="6" fillId="0" borderId="93" xfId="12" applyNumberFormat="1" applyFont="1" applyBorder="1" applyAlignment="1">
      <alignment horizontal="center" vertical="center" wrapText="1"/>
    </xf>
    <xf numFmtId="44" fontId="6" fillId="0" borderId="93" xfId="1" applyFont="1" applyBorder="1" applyAlignment="1">
      <alignment vertical="center"/>
    </xf>
    <xf numFmtId="44" fontId="6" fillId="0" borderId="94" xfId="2" applyNumberFormat="1" applyFont="1" applyBorder="1" applyAlignment="1">
      <alignment horizontal="center" vertical="center"/>
    </xf>
    <xf numFmtId="0" fontId="5" fillId="4" borderId="95" xfId="2" applyFont="1" applyFill="1" applyBorder="1" applyAlignment="1">
      <alignment horizontal="center" vertical="center"/>
    </xf>
    <xf numFmtId="0" fontId="5" fillId="4" borderId="96" xfId="2" applyFont="1" applyFill="1" applyBorder="1" applyAlignment="1">
      <alignment horizontal="center" vertical="center"/>
    </xf>
    <xf numFmtId="0" fontId="5" fillId="4" borderId="96" xfId="2" applyFont="1" applyFill="1" applyBorder="1" applyAlignment="1">
      <alignment horizontal="left" vertical="center" wrapText="1"/>
    </xf>
    <xf numFmtId="164" fontId="5" fillId="4" borderId="96" xfId="2" applyNumberFormat="1" applyFont="1" applyFill="1" applyBorder="1" applyAlignment="1">
      <alignment horizontal="center" vertical="center"/>
    </xf>
    <xf numFmtId="44" fontId="5" fillId="4" borderId="96" xfId="1" applyFont="1" applyFill="1" applyBorder="1" applyAlignment="1">
      <alignment vertical="center"/>
    </xf>
    <xf numFmtId="44" fontId="5" fillId="4" borderId="97" xfId="1" applyFont="1" applyFill="1" applyBorder="1" applyAlignment="1">
      <alignment horizontal="center" vertical="center"/>
    </xf>
    <xf numFmtId="4" fontId="0" fillId="0" borderId="0" xfId="0" applyNumberFormat="1" applyAlignment="1">
      <alignment wrapText="1"/>
    </xf>
    <xf numFmtId="4" fontId="0" fillId="0" borderId="87" xfId="0" applyNumberFormat="1" applyBorder="1" applyAlignment="1">
      <alignment wrapText="1"/>
    </xf>
    <xf numFmtId="4" fontId="0" fillId="0" borderId="90" xfId="0" applyNumberFormat="1" applyBorder="1" applyAlignment="1">
      <alignment wrapText="1"/>
    </xf>
    <xf numFmtId="4" fontId="0" fillId="0" borderId="93" xfId="0" applyNumberFormat="1" applyBorder="1" applyAlignment="1">
      <alignment wrapText="1"/>
    </xf>
    <xf numFmtId="0" fontId="6" fillId="0" borderId="86" xfId="12" applyFont="1" applyBorder="1" applyAlignment="1">
      <alignment horizontal="center" vertical="center" wrapText="1"/>
    </xf>
    <xf numFmtId="0" fontId="6" fillId="0" borderId="89" xfId="12" applyFont="1" applyBorder="1" applyAlignment="1">
      <alignment horizontal="center" vertical="center" wrapText="1"/>
    </xf>
    <xf numFmtId="0" fontId="6" fillId="0" borderId="92" xfId="12" applyFont="1" applyBorder="1" applyAlignment="1">
      <alignment horizontal="center" vertical="center" wrapText="1"/>
    </xf>
    <xf numFmtId="0" fontId="0" fillId="0" borderId="8" xfId="0" applyBorder="1" applyAlignment="1">
      <alignment wrapText="1"/>
    </xf>
    <xf numFmtId="4" fontId="0" fillId="0" borderId="8" xfId="0" applyNumberFormat="1" applyBorder="1" applyAlignment="1">
      <alignment wrapText="1"/>
    </xf>
    <xf numFmtId="4" fontId="11" fillId="0" borderId="8" xfId="12" applyNumberFormat="1" applyBorder="1" applyAlignment="1">
      <alignment wrapText="1"/>
    </xf>
    <xf numFmtId="0" fontId="0" fillId="0" borderId="98" xfId="0" applyBorder="1" applyAlignment="1">
      <alignment wrapText="1"/>
    </xf>
    <xf numFmtId="0" fontId="6" fillId="0" borderId="99" xfId="0" applyFont="1" applyBorder="1" applyAlignment="1">
      <alignment horizontal="center" vertical="center"/>
    </xf>
    <xf numFmtId="0" fontId="6" fillId="2" borderId="99" xfId="10" applyFont="1" applyFill="1" applyBorder="1" applyAlignment="1">
      <alignment horizontal="left" vertical="center" wrapText="1"/>
    </xf>
    <xf numFmtId="0" fontId="6" fillId="0" borderId="99" xfId="2" applyFont="1" applyBorder="1" applyAlignment="1">
      <alignment horizontal="center" vertical="center"/>
    </xf>
    <xf numFmtId="4" fontId="0" fillId="0" borderId="99" xfId="0" applyNumberFormat="1" applyBorder="1" applyAlignment="1">
      <alignment wrapText="1"/>
    </xf>
    <xf numFmtId="44" fontId="6" fillId="0" borderId="99" xfId="1" applyFont="1" applyBorder="1" applyAlignment="1">
      <alignment vertical="center"/>
    </xf>
    <xf numFmtId="44" fontId="6" fillId="0" borderId="100" xfId="2" applyNumberFormat="1" applyFont="1" applyBorder="1" applyAlignment="1">
      <alignment horizontal="center" vertical="center"/>
    </xf>
    <xf numFmtId="164" fontId="6" fillId="0" borderId="99" xfId="12" applyNumberFormat="1" applyFont="1" applyBorder="1" applyAlignment="1">
      <alignment horizontal="center" vertical="center" wrapText="1"/>
    </xf>
    <xf numFmtId="4" fontId="11" fillId="0" borderId="99" xfId="12" applyNumberFormat="1" applyBorder="1" applyAlignment="1">
      <alignment wrapText="1"/>
    </xf>
    <xf numFmtId="0" fontId="11" fillId="0" borderId="86" xfId="12" applyBorder="1" applyAlignment="1">
      <alignment wrapText="1"/>
    </xf>
    <xf numFmtId="4" fontId="11" fillId="0" borderId="87" xfId="12" applyNumberFormat="1" applyBorder="1" applyAlignment="1">
      <alignment wrapText="1"/>
    </xf>
    <xf numFmtId="4" fontId="11" fillId="0" borderId="90" xfId="12" applyNumberFormat="1" applyBorder="1" applyAlignment="1">
      <alignment wrapText="1"/>
    </xf>
    <xf numFmtId="0" fontId="6" fillId="0" borderId="98" xfId="12" applyFont="1" applyBorder="1" applyAlignment="1">
      <alignment horizontal="center" vertical="center" wrapText="1"/>
    </xf>
    <xf numFmtId="0" fontId="0" fillId="0" borderId="98" xfId="0" applyBorder="1" applyAlignment="1">
      <alignment horizontal="center" vertical="center" wrapText="1"/>
    </xf>
    <xf numFmtId="0" fontId="19" fillId="0" borderId="21" xfId="0" applyFont="1" applyBorder="1" applyAlignment="1">
      <alignment horizontal="center" vertical="center"/>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103" xfId="0" applyFont="1" applyBorder="1" applyAlignment="1">
      <alignment horizontal="center" vertical="center"/>
    </xf>
    <xf numFmtId="0" fontId="0" fillId="0" borderId="87" xfId="0" applyBorder="1" applyAlignment="1">
      <alignment horizontal="center" vertical="center"/>
    </xf>
    <xf numFmtId="0" fontId="0" fillId="0" borderId="105" xfId="0" applyBorder="1" applyAlignment="1">
      <alignment horizontal="center" vertical="center"/>
    </xf>
    <xf numFmtId="0" fontId="6" fillId="0" borderId="107" xfId="2" applyFont="1" applyBorder="1" applyAlignment="1">
      <alignment horizontal="center" vertical="center"/>
    </xf>
    <xf numFmtId="0" fontId="6" fillId="0" borderId="105" xfId="2" applyFont="1" applyBorder="1" applyAlignment="1">
      <alignment horizontal="center" vertical="center"/>
    </xf>
    <xf numFmtId="0" fontId="6" fillId="0" borderId="108" xfId="2" applyFont="1" applyBorder="1" applyAlignment="1">
      <alignment horizontal="center" vertical="center"/>
    </xf>
    <xf numFmtId="0" fontId="0" fillId="0" borderId="104" xfId="0" applyBorder="1" applyAlignment="1">
      <alignment horizontal="center" vertical="center" wrapText="1"/>
    </xf>
    <xf numFmtId="0" fontId="0" fillId="0" borderId="106" xfId="0" applyBorder="1" applyAlignment="1">
      <alignment horizontal="center" vertical="center" wrapText="1"/>
    </xf>
    <xf numFmtId="0" fontId="5" fillId="0" borderId="109" xfId="2" applyFont="1" applyBorder="1" applyAlignment="1">
      <alignment horizontal="center" vertical="center" wrapText="1"/>
    </xf>
    <xf numFmtId="0" fontId="6" fillId="0" borderId="110" xfId="2" applyFont="1" applyBorder="1" applyAlignment="1">
      <alignment horizontal="center" vertical="center"/>
    </xf>
    <xf numFmtId="0" fontId="5" fillId="0" borderId="111" xfId="2" applyFont="1" applyBorder="1" applyAlignment="1">
      <alignment horizontal="center" vertical="center"/>
    </xf>
    <xf numFmtId="38" fontId="6" fillId="69" borderId="76" xfId="2" applyNumberFormat="1" applyFont="1" applyFill="1" applyBorder="1" applyAlignment="1">
      <alignment horizontal="center" vertical="center"/>
    </xf>
    <xf numFmtId="38" fontId="6" fillId="69" borderId="77" xfId="2" applyNumberFormat="1" applyFont="1" applyFill="1" applyBorder="1" applyAlignment="1">
      <alignment horizontal="center" vertical="center"/>
    </xf>
    <xf numFmtId="38" fontId="5" fillId="69" borderId="77" xfId="2" applyNumberFormat="1" applyFont="1" applyFill="1" applyBorder="1" applyAlignment="1">
      <alignment horizontal="center" vertical="center"/>
    </xf>
    <xf numFmtId="40" fontId="5" fillId="69" borderId="77" xfId="2" applyNumberFormat="1" applyFont="1" applyFill="1" applyBorder="1" applyAlignment="1">
      <alignment horizontal="left" vertical="center" wrapText="1"/>
    </xf>
    <xf numFmtId="4" fontId="6" fillId="69" borderId="77" xfId="4" applyNumberFormat="1" applyFont="1" applyFill="1" applyBorder="1" applyAlignment="1">
      <alignment horizontal="center" vertical="center"/>
    </xf>
    <xf numFmtId="0" fontId="0" fillId="0" borderId="86" xfId="0" applyBorder="1" applyAlignment="1">
      <alignment horizontal="center" vertical="center" wrapText="1"/>
    </xf>
    <xf numFmtId="0" fontId="0" fillId="0" borderId="22" xfId="0" applyBorder="1" applyAlignment="1">
      <alignment horizontal="center" vertical="center"/>
    </xf>
    <xf numFmtId="44" fontId="6" fillId="0" borderId="87" xfId="1" applyFont="1" applyFill="1" applyBorder="1" applyAlignment="1">
      <alignment vertical="center"/>
    </xf>
    <xf numFmtId="0" fontId="5" fillId="4" borderId="77" xfId="2" applyFont="1" applyFill="1" applyBorder="1" applyAlignment="1">
      <alignment horizontal="center" vertical="center"/>
    </xf>
    <xf numFmtId="0" fontId="5" fillId="4" borderId="78" xfId="2" applyFont="1" applyFill="1" applyBorder="1" applyAlignment="1">
      <alignment horizontal="center" vertical="center"/>
    </xf>
    <xf numFmtId="0" fontId="5" fillId="4" borderId="73" xfId="2" applyFont="1" applyFill="1" applyBorder="1" applyAlignment="1">
      <alignment horizontal="center" vertical="center"/>
    </xf>
    <xf numFmtId="10" fontId="5" fillId="0" borderId="0" xfId="2" applyNumberFormat="1" applyFont="1" applyAlignment="1">
      <alignment horizontal="left" vertical="center"/>
    </xf>
    <xf numFmtId="0" fontId="83" fillId="0" borderId="0" xfId="0" applyFont="1"/>
    <xf numFmtId="0" fontId="5" fillId="4" borderId="74" xfId="2" applyFont="1" applyFill="1" applyBorder="1" applyAlignment="1">
      <alignment vertical="center"/>
    </xf>
    <xf numFmtId="0" fontId="5" fillId="4" borderId="73" xfId="2" applyFont="1" applyFill="1" applyBorder="1" applyAlignment="1">
      <alignment horizontal="center" vertical="center" wrapText="1"/>
    </xf>
    <xf numFmtId="0" fontId="5" fillId="4" borderId="75" xfId="2" applyFont="1" applyFill="1" applyBorder="1" applyAlignment="1">
      <alignment vertical="center"/>
    </xf>
    <xf numFmtId="0" fontId="6" fillId="0" borderId="44" xfId="0" applyFont="1" applyBorder="1" applyAlignment="1">
      <alignment vertical="center" wrapText="1"/>
    </xf>
    <xf numFmtId="0" fontId="6" fillId="0" borderId="7" xfId="0" applyFont="1" applyBorder="1" applyAlignment="1">
      <alignment vertical="center" wrapText="1"/>
    </xf>
    <xf numFmtId="0" fontId="5" fillId="4" borderId="0" xfId="2" applyFont="1" applyFill="1" applyAlignment="1">
      <alignment horizontal="center" vertical="center"/>
    </xf>
    <xf numFmtId="0" fontId="5" fillId="4" borderId="0" xfId="2" applyFont="1" applyFill="1" applyAlignment="1">
      <alignment horizontal="center" vertical="center" wrapText="1"/>
    </xf>
    <xf numFmtId="0" fontId="5" fillId="4" borderId="0" xfId="2" applyFont="1" applyFill="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14" fontId="6" fillId="0" borderId="0" xfId="0" applyNumberFormat="1" applyFont="1" applyAlignment="1">
      <alignment vertical="center" wrapText="1"/>
    </xf>
    <xf numFmtId="0" fontId="6" fillId="0" borderId="0" xfId="2" applyFont="1" applyAlignment="1">
      <alignment horizontal="center" vertical="center" wrapText="1"/>
    </xf>
    <xf numFmtId="44" fontId="6" fillId="0" borderId="0" xfId="1" applyFont="1" applyBorder="1" applyAlignment="1">
      <alignment horizontal="center" vertical="center" wrapText="1"/>
    </xf>
    <xf numFmtId="0" fontId="6" fillId="0" borderId="0" xfId="0" applyFont="1" applyAlignment="1">
      <alignment vertical="center"/>
    </xf>
    <xf numFmtId="14" fontId="6" fillId="0" borderId="0" xfId="0" applyNumberFormat="1" applyFont="1" applyAlignment="1">
      <alignment vertical="center"/>
    </xf>
    <xf numFmtId="0" fontId="5" fillId="4" borderId="44" xfId="2" applyFont="1" applyFill="1" applyBorder="1" applyAlignment="1">
      <alignment vertical="center"/>
    </xf>
    <xf numFmtId="44" fontId="5" fillId="4" borderId="41" xfId="2" applyNumberFormat="1" applyFont="1" applyFill="1" applyBorder="1" applyAlignment="1">
      <alignment vertical="center"/>
    </xf>
    <xf numFmtId="44" fontId="6" fillId="0" borderId="41" xfId="2" applyNumberFormat="1" applyFont="1" applyBorder="1" applyAlignment="1">
      <alignment horizontal="center" vertical="center" wrapText="1"/>
    </xf>
    <xf numFmtId="0" fontId="6" fillId="0" borderId="8" xfId="0" applyFont="1" applyBorder="1" applyAlignment="1">
      <alignment horizontal="left" vertical="center" wrapText="1"/>
    </xf>
    <xf numFmtId="0" fontId="6" fillId="0" borderId="8" xfId="0" applyFont="1" applyBorder="1" applyAlignment="1">
      <alignment vertical="center"/>
    </xf>
    <xf numFmtId="14" fontId="6" fillId="0" borderId="8" xfId="0" applyNumberFormat="1" applyFont="1" applyBorder="1" applyAlignment="1">
      <alignment vertical="center"/>
    </xf>
    <xf numFmtId="0" fontId="6" fillId="0" borderId="8" xfId="2" applyFont="1" applyBorder="1" applyAlignment="1">
      <alignment horizontal="center" vertical="center" wrapText="1"/>
    </xf>
    <xf numFmtId="44" fontId="6" fillId="0" borderId="8" xfId="1" applyFont="1" applyBorder="1" applyAlignment="1">
      <alignment horizontal="center" vertical="center" wrapText="1"/>
    </xf>
    <xf numFmtId="0" fontId="84" fillId="0" borderId="0" xfId="769"/>
    <xf numFmtId="0" fontId="85" fillId="73" borderId="10" xfId="35" applyFont="1" applyFill="1" applyBorder="1" applyAlignment="1">
      <alignment horizontal="center" vertical="center"/>
    </xf>
    <xf numFmtId="0" fontId="86" fillId="0" borderId="10" xfId="35" applyFont="1" applyBorder="1" applyAlignment="1">
      <alignment horizontal="center" vertical="center"/>
    </xf>
    <xf numFmtId="0" fontId="86" fillId="0" borderId="112" xfId="35" applyFont="1" applyBorder="1" applyAlignment="1">
      <alignment horizontal="center" vertical="center"/>
    </xf>
    <xf numFmtId="0" fontId="86" fillId="0" borderId="0" xfId="769" applyFont="1"/>
    <xf numFmtId="0" fontId="86" fillId="0" borderId="0" xfId="771" applyFont="1"/>
    <xf numFmtId="0" fontId="89" fillId="0" borderId="0" xfId="769" applyFont="1"/>
    <xf numFmtId="0" fontId="89" fillId="72" borderId="0" xfId="769" applyFont="1" applyFill="1"/>
    <xf numFmtId="0" fontId="91" fillId="0" borderId="0" xfId="769" applyFont="1" applyAlignment="1">
      <alignment horizontal="left" vertical="center"/>
    </xf>
    <xf numFmtId="0" fontId="90" fillId="0" borderId="0" xfId="769" applyFont="1" applyAlignment="1">
      <alignment vertical="center"/>
    </xf>
    <xf numFmtId="0" fontId="90" fillId="0" borderId="0" xfId="769" applyFont="1" applyAlignment="1">
      <alignment horizontal="right" vertical="center"/>
    </xf>
    <xf numFmtId="0" fontId="89" fillId="0" borderId="5" xfId="769" applyFont="1" applyBorder="1"/>
    <xf numFmtId="0" fontId="91" fillId="0" borderId="0" xfId="769" applyFont="1" applyAlignment="1">
      <alignment vertical="center"/>
    </xf>
    <xf numFmtId="0" fontId="90" fillId="0" borderId="0" xfId="769" applyFont="1" applyAlignment="1">
      <alignment horizontal="left" vertical="center"/>
    </xf>
    <xf numFmtId="10" fontId="91" fillId="0" borderId="0" xfId="772" applyNumberFormat="1" applyFont="1" applyBorder="1" applyAlignment="1" applyProtection="1">
      <alignment horizontal="left" vertical="center"/>
    </xf>
    <xf numFmtId="9" fontId="91" fillId="0" borderId="0" xfId="769" applyNumberFormat="1" applyFont="1" applyAlignment="1">
      <alignment horizontal="left" vertical="center" wrapText="1"/>
    </xf>
    <xf numFmtId="0" fontId="86" fillId="0" borderId="0" xfId="769" applyFont="1" applyAlignment="1">
      <alignment vertical="center"/>
    </xf>
    <xf numFmtId="0" fontId="89" fillId="0" borderId="29" xfId="769" applyFont="1" applyBorder="1" applyAlignment="1">
      <alignment horizontal="left" vertical="center"/>
    </xf>
    <xf numFmtId="0" fontId="89" fillId="0" borderId="29" xfId="769" applyFont="1" applyBorder="1" applyAlignment="1">
      <alignment horizontal="center" vertical="center"/>
    </xf>
    <xf numFmtId="0" fontId="89" fillId="0" borderId="29" xfId="769" applyFont="1" applyBorder="1" applyAlignment="1">
      <alignment horizontal="left" vertical="center" wrapText="1"/>
    </xf>
    <xf numFmtId="0" fontId="89" fillId="0" borderId="29" xfId="769" applyFont="1" applyBorder="1"/>
    <xf numFmtId="0" fontId="89" fillId="0" borderId="6" xfId="769" applyFont="1" applyBorder="1" applyAlignment="1">
      <alignment horizontal="left" vertical="center"/>
    </xf>
    <xf numFmtId="0" fontId="89" fillId="0" borderId="0" xfId="769" applyFont="1" applyAlignment="1">
      <alignment horizontal="left" vertical="center"/>
    </xf>
    <xf numFmtId="0" fontId="92" fillId="75" borderId="10" xfId="768" applyFont="1" applyFill="1" applyBorder="1" applyAlignment="1">
      <alignment horizontal="center" vertical="center"/>
    </xf>
    <xf numFmtId="1" fontId="89" fillId="0" borderId="10" xfId="769" applyNumberFormat="1" applyFont="1" applyBorder="1" applyAlignment="1">
      <alignment horizontal="center" vertical="center"/>
    </xf>
    <xf numFmtId="182" fontId="86" fillId="0" borderId="10" xfId="769" applyNumberFormat="1" applyFont="1" applyBorder="1" applyAlignment="1">
      <alignment horizontal="center" vertical="center"/>
    </xf>
    <xf numFmtId="4" fontId="91" fillId="0" borderId="10" xfId="769" applyNumberFormat="1" applyFont="1" applyBorder="1" applyAlignment="1">
      <alignment horizontal="center" vertical="center"/>
    </xf>
    <xf numFmtId="10" fontId="94" fillId="77" borderId="10" xfId="769" applyNumberFormat="1" applyFont="1" applyFill="1" applyBorder="1" applyAlignment="1">
      <alignment horizontal="center" vertical="center"/>
    </xf>
    <xf numFmtId="10" fontId="91" fillId="0" borderId="10" xfId="769" applyNumberFormat="1" applyFont="1" applyBorder="1" applyAlignment="1">
      <alignment horizontal="center" vertical="center"/>
    </xf>
    <xf numFmtId="10" fontId="91" fillId="78" borderId="10" xfId="769" applyNumberFormat="1" applyFont="1" applyFill="1" applyBorder="1" applyAlignment="1">
      <alignment horizontal="center" vertical="center"/>
    </xf>
    <xf numFmtId="10" fontId="92" fillId="75" borderId="10" xfId="768" applyNumberFormat="1" applyFont="1" applyFill="1" applyBorder="1" applyAlignment="1">
      <alignment horizontal="center" vertical="center"/>
    </xf>
    <xf numFmtId="182" fontId="92" fillId="75" borderId="10" xfId="768" applyNumberFormat="1" applyFont="1" applyFill="1" applyBorder="1" applyAlignment="1">
      <alignment horizontal="center" vertical="center"/>
    </xf>
    <xf numFmtId="40" fontId="9" fillId="3" borderId="22" xfId="4" applyFont="1" applyFill="1" applyBorder="1" applyAlignment="1">
      <alignment horizontal="center" vertical="center"/>
    </xf>
    <xf numFmtId="40" fontId="9" fillId="3" borderId="17" xfId="4" applyFont="1" applyFill="1" applyBorder="1" applyAlignment="1">
      <alignment horizontal="center" vertical="center"/>
    </xf>
    <xf numFmtId="0" fontId="6" fillId="0" borderId="0" xfId="2" quotePrefix="1" applyFont="1" applyAlignment="1">
      <alignment vertical="center"/>
    </xf>
    <xf numFmtId="0" fontId="5" fillId="0" borderId="0" xfId="2" applyFont="1" applyAlignment="1">
      <alignment vertical="center" wrapText="1"/>
    </xf>
    <xf numFmtId="0" fontId="5" fillId="4" borderId="77" xfId="2" applyFont="1" applyFill="1" applyBorder="1" applyAlignment="1">
      <alignment vertical="center"/>
    </xf>
    <xf numFmtId="44" fontId="6" fillId="0" borderId="9" xfId="1" applyFont="1" applyFill="1" applyBorder="1" applyAlignment="1">
      <alignment horizontal="center" vertical="center"/>
    </xf>
    <xf numFmtId="0" fontId="6" fillId="0" borderId="98" xfId="2" applyFont="1" applyBorder="1" applyAlignment="1">
      <alignment horizontal="center" vertical="center"/>
    </xf>
    <xf numFmtId="0" fontId="6" fillId="0" borderId="99" xfId="10" applyFont="1" applyBorder="1" applyAlignment="1">
      <alignment horizontal="left" vertical="center" wrapText="1"/>
    </xf>
    <xf numFmtId="164" fontId="6" fillId="0" borderId="99" xfId="2" applyNumberFormat="1" applyFont="1" applyBorder="1" applyAlignment="1">
      <alignment horizontal="center" vertical="center"/>
    </xf>
    <xf numFmtId="44" fontId="6" fillId="0" borderId="99" xfId="1" applyFont="1" applyFill="1" applyBorder="1" applyAlignment="1">
      <alignment vertical="center"/>
    </xf>
    <xf numFmtId="44" fontId="6" fillId="0" borderId="100" xfId="1" applyFont="1" applyFill="1" applyBorder="1" applyAlignment="1">
      <alignment horizontal="center" vertical="center"/>
    </xf>
    <xf numFmtId="0" fontId="6" fillId="0" borderId="86" xfId="2" applyFont="1" applyBorder="1" applyAlignment="1">
      <alignment horizontal="center" vertical="center"/>
    </xf>
    <xf numFmtId="0" fontId="6" fillId="0" borderId="87" xfId="10" applyFont="1" applyBorder="1" applyAlignment="1">
      <alignment horizontal="left" vertical="center" wrapText="1"/>
    </xf>
    <xf numFmtId="164" fontId="6" fillId="0" borderId="87" xfId="2" applyNumberFormat="1" applyFont="1" applyBorder="1" applyAlignment="1">
      <alignment horizontal="center" vertical="center"/>
    </xf>
    <xf numFmtId="44" fontId="6" fillId="0" borderId="88" xfId="1" applyFont="1" applyFill="1" applyBorder="1" applyAlignment="1">
      <alignment horizontal="center" vertical="center"/>
    </xf>
    <xf numFmtId="0" fontId="6" fillId="0" borderId="86" xfId="11" applyFont="1" applyBorder="1" applyAlignment="1">
      <alignment horizontal="center" vertical="center" wrapText="1"/>
    </xf>
    <xf numFmtId="0" fontId="6" fillId="0" borderId="87" xfId="11" applyFont="1" applyBorder="1" applyAlignment="1">
      <alignment horizontal="center" vertical="center"/>
    </xf>
    <xf numFmtId="164" fontId="6" fillId="0" borderId="87" xfId="11" applyNumberFormat="1" applyFont="1" applyBorder="1" applyAlignment="1">
      <alignment horizontal="center" vertical="center" wrapText="1"/>
    </xf>
    <xf numFmtId="0" fontId="6" fillId="0" borderId="89" xfId="11" applyFont="1" applyBorder="1" applyAlignment="1">
      <alignment horizontal="center" vertical="center" wrapText="1"/>
    </xf>
    <xf numFmtId="0" fontId="6" fillId="0" borderId="90" xfId="11" applyFont="1" applyBorder="1" applyAlignment="1">
      <alignment horizontal="center" vertical="center"/>
    </xf>
    <xf numFmtId="0" fontId="6" fillId="0" borderId="90" xfId="10" applyFont="1" applyBorder="1" applyAlignment="1">
      <alignment horizontal="left" vertical="center" wrapText="1"/>
    </xf>
    <xf numFmtId="164" fontId="6" fillId="0" borderId="90" xfId="11" applyNumberFormat="1" applyFont="1" applyBorder="1" applyAlignment="1">
      <alignment horizontal="center" vertical="center" wrapText="1"/>
    </xf>
    <xf numFmtId="44" fontId="6" fillId="0" borderId="90" xfId="1" applyFont="1" applyFill="1" applyBorder="1" applyAlignment="1">
      <alignment vertical="center"/>
    </xf>
    <xf numFmtId="44" fontId="6" fillId="0" borderId="91" xfId="1" applyFont="1" applyFill="1" applyBorder="1" applyAlignment="1">
      <alignment horizontal="center" vertical="center"/>
    </xf>
    <xf numFmtId="0" fontId="5" fillId="4" borderId="76" xfId="2" applyFont="1" applyFill="1" applyBorder="1" applyAlignment="1">
      <alignment horizontal="center" vertical="center"/>
    </xf>
    <xf numFmtId="0" fontId="5" fillId="4" borderId="77" xfId="2" applyFont="1" applyFill="1" applyBorder="1" applyAlignment="1">
      <alignment horizontal="left" vertical="center"/>
    </xf>
    <xf numFmtId="164" fontId="5" fillId="4" borderId="77" xfId="2" applyNumberFormat="1" applyFont="1" applyFill="1" applyBorder="1" applyAlignment="1">
      <alignment horizontal="center" vertical="center"/>
    </xf>
    <xf numFmtId="44" fontId="5" fillId="4" borderId="77" xfId="1" applyFont="1" applyFill="1" applyBorder="1" applyAlignment="1">
      <alignment vertical="center"/>
    </xf>
    <xf numFmtId="44" fontId="5" fillId="4" borderId="78" xfId="1" applyFont="1" applyFill="1" applyBorder="1" applyAlignment="1">
      <alignment horizontal="center" vertical="center"/>
    </xf>
    <xf numFmtId="0" fontId="6" fillId="0" borderId="98" xfId="11" applyFont="1" applyBorder="1" applyAlignment="1">
      <alignment horizontal="center" vertical="center" wrapText="1"/>
    </xf>
    <xf numFmtId="0" fontId="6" fillId="0" borderId="99" xfId="11" applyFont="1" applyBorder="1" applyAlignment="1">
      <alignment horizontal="center" vertical="center"/>
    </xf>
    <xf numFmtId="164" fontId="6" fillId="0" borderId="99" xfId="11" applyNumberFormat="1" applyFont="1" applyBorder="1" applyAlignment="1">
      <alignment horizontal="center" vertical="center" wrapText="1"/>
    </xf>
    <xf numFmtId="4" fontId="11" fillId="0" borderId="0" xfId="12" applyNumberFormat="1" applyAlignment="1">
      <alignment wrapText="1"/>
    </xf>
    <xf numFmtId="0" fontId="11" fillId="0" borderId="74" xfId="12" applyBorder="1" applyAlignment="1">
      <alignment wrapText="1"/>
    </xf>
    <xf numFmtId="4" fontId="11" fillId="0" borderId="73" xfId="12" applyNumberFormat="1" applyBorder="1" applyAlignment="1">
      <alignment wrapText="1"/>
    </xf>
    <xf numFmtId="0" fontId="11" fillId="0" borderId="44" xfId="12" applyBorder="1" applyAlignment="1">
      <alignment wrapText="1"/>
    </xf>
    <xf numFmtId="0" fontId="11" fillId="0" borderId="7" xfId="12" applyBorder="1" applyAlignment="1">
      <alignment wrapText="1"/>
    </xf>
    <xf numFmtId="0" fontId="5" fillId="10" borderId="0" xfId="2" applyFont="1" applyFill="1" applyAlignment="1">
      <alignment vertical="center"/>
    </xf>
    <xf numFmtId="0" fontId="5" fillId="10" borderId="75" xfId="2" applyFont="1" applyFill="1" applyBorder="1" applyAlignment="1">
      <alignment vertical="center"/>
    </xf>
    <xf numFmtId="0" fontId="6" fillId="9" borderId="44" xfId="2" applyFont="1" applyFill="1" applyBorder="1" applyAlignment="1">
      <alignment vertical="center"/>
    </xf>
    <xf numFmtId="0" fontId="6" fillId="9" borderId="0" xfId="2" applyFont="1" applyFill="1" applyAlignment="1">
      <alignment vertical="center"/>
    </xf>
    <xf numFmtId="0" fontId="6" fillId="9" borderId="41" xfId="2" applyFont="1" applyFill="1" applyBorder="1" applyAlignment="1">
      <alignment vertical="center"/>
    </xf>
    <xf numFmtId="0" fontId="6" fillId="9" borderId="41" xfId="2" applyFont="1" applyFill="1" applyBorder="1" applyAlignment="1">
      <alignment horizontal="center" vertical="center"/>
    </xf>
    <xf numFmtId="0" fontId="6" fillId="70" borderId="44" xfId="2" applyFont="1" applyFill="1" applyBorder="1" applyAlignment="1">
      <alignment vertical="center"/>
    </xf>
    <xf numFmtId="0" fontId="6" fillId="70" borderId="0" xfId="2" applyFont="1" applyFill="1" applyAlignment="1">
      <alignment vertical="center"/>
    </xf>
    <xf numFmtId="0" fontId="6" fillId="70" borderId="41" xfId="2" applyFont="1" applyFill="1" applyBorder="1" applyAlignment="1">
      <alignment vertical="center"/>
    </xf>
    <xf numFmtId="44" fontId="6" fillId="2" borderId="73" xfId="1" applyFont="1" applyFill="1" applyBorder="1" applyAlignment="1">
      <alignment horizontal="center" vertical="center"/>
    </xf>
    <xf numFmtId="10" fontId="6" fillId="2" borderId="75" xfId="13" applyNumberFormat="1" applyFont="1" applyFill="1" applyBorder="1" applyAlignment="1">
      <alignment horizontal="center" vertical="center"/>
    </xf>
    <xf numFmtId="4" fontId="6" fillId="6" borderId="0" xfId="13" applyNumberFormat="1" applyFont="1" applyFill="1" applyBorder="1" applyAlignment="1">
      <alignment horizontal="center" vertical="center"/>
    </xf>
    <xf numFmtId="44" fontId="6" fillId="0" borderId="0" xfId="1" applyFont="1" applyFill="1" applyBorder="1" applyAlignment="1">
      <alignment horizontal="center" vertical="center"/>
    </xf>
    <xf numFmtId="44" fontId="6" fillId="0" borderId="73" xfId="1" applyFont="1" applyFill="1" applyBorder="1" applyAlignment="1">
      <alignment horizontal="center" vertical="center"/>
    </xf>
    <xf numFmtId="0" fontId="6" fillId="0" borderId="8" xfId="10" applyFont="1" applyBorder="1" applyAlignment="1">
      <alignment horizontal="left" vertical="center" wrapText="1"/>
    </xf>
    <xf numFmtId="44" fontId="6" fillId="0" borderId="8" xfId="1" applyFont="1" applyFill="1" applyBorder="1" applyAlignment="1">
      <alignment vertical="center"/>
    </xf>
    <xf numFmtId="0" fontId="5" fillId="4" borderId="77" xfId="2" applyFont="1" applyFill="1" applyBorder="1" applyAlignment="1">
      <alignment horizontal="left" vertical="center" wrapText="1"/>
    </xf>
    <xf numFmtId="0" fontId="0" fillId="2" borderId="22" xfId="0" applyFill="1" applyBorder="1" applyAlignment="1">
      <alignment horizontal="center" vertical="center"/>
    </xf>
    <xf numFmtId="0" fontId="0" fillId="0" borderId="7" xfId="0" applyBorder="1" applyAlignment="1">
      <alignment wrapText="1"/>
    </xf>
    <xf numFmtId="4" fontId="0" fillId="0" borderId="8" xfId="0" applyNumberFormat="1" applyBorder="1" applyAlignment="1">
      <alignment horizontal="center" vertical="center" wrapText="1"/>
    </xf>
    <xf numFmtId="4" fontId="0" fillId="0" borderId="99" xfId="0" applyNumberFormat="1" applyBorder="1" applyAlignment="1">
      <alignment horizontal="center" vertical="center" wrapText="1"/>
    </xf>
    <xf numFmtId="4" fontId="0" fillId="0" borderId="87" xfId="0" applyNumberFormat="1" applyBorder="1" applyAlignment="1">
      <alignment horizontal="center" vertical="center" wrapText="1"/>
    </xf>
    <xf numFmtId="4" fontId="0" fillId="0" borderId="90" xfId="0" applyNumberFormat="1" applyBorder="1" applyAlignment="1">
      <alignment horizontal="center" vertical="center" wrapText="1"/>
    </xf>
    <xf numFmtId="0" fontId="0" fillId="0" borderId="89" xfId="0" applyBorder="1" applyAlignment="1">
      <alignment horizontal="center" vertical="center" wrapText="1"/>
    </xf>
    <xf numFmtId="4" fontId="6" fillId="0" borderId="21" xfId="3" applyNumberFormat="1" applyFont="1" applyBorder="1" applyAlignment="1">
      <alignment horizontal="center" vertical="center"/>
    </xf>
    <xf numFmtId="44" fontId="6" fillId="0" borderId="22" xfId="1" applyFont="1" applyFill="1" applyBorder="1" applyAlignment="1">
      <alignment horizontal="center" vertical="center"/>
    </xf>
    <xf numFmtId="10" fontId="6" fillId="0" borderId="23" xfId="13" applyNumberFormat="1" applyFont="1" applyFill="1" applyBorder="1" applyAlignment="1">
      <alignment horizontal="center" vertical="center"/>
    </xf>
    <xf numFmtId="44" fontId="6" fillId="0" borderId="40" xfId="1" applyFont="1" applyFill="1" applyBorder="1" applyAlignment="1">
      <alignment horizontal="right" vertical="center"/>
    </xf>
    <xf numFmtId="10" fontId="6" fillId="0" borderId="40" xfId="13" applyNumberFormat="1" applyFont="1" applyFill="1" applyBorder="1" applyAlignment="1">
      <alignment horizontal="center" vertical="center"/>
    </xf>
    <xf numFmtId="10" fontId="6" fillId="0" borderId="21" xfId="13" applyNumberFormat="1" applyFont="1" applyFill="1" applyBorder="1" applyAlignment="1">
      <alignment horizontal="center" vertical="center"/>
    </xf>
    <xf numFmtId="9" fontId="6" fillId="0" borderId="23" xfId="13" applyFont="1" applyFill="1" applyBorder="1" applyAlignment="1">
      <alignment horizontal="right" vertical="center"/>
    </xf>
    <xf numFmtId="10" fontId="6" fillId="0" borderId="22" xfId="13" applyNumberFormat="1" applyFont="1" applyFill="1" applyBorder="1" applyAlignment="1">
      <alignment horizontal="center" vertical="center"/>
    </xf>
    <xf numFmtId="44" fontId="6" fillId="0" borderId="23" xfId="1" applyFont="1" applyFill="1" applyBorder="1" applyAlignment="1">
      <alignment horizontal="right" vertical="center"/>
    </xf>
    <xf numFmtId="0" fontId="6" fillId="0" borderId="40" xfId="2" applyFont="1" applyBorder="1" applyAlignment="1">
      <alignment vertical="center"/>
    </xf>
    <xf numFmtId="9" fontId="6" fillId="0" borderId="23" xfId="13" applyFont="1" applyFill="1" applyBorder="1" applyAlignment="1">
      <alignment horizontal="center" vertical="center"/>
    </xf>
    <xf numFmtId="4" fontId="6" fillId="0" borderId="21" xfId="13" applyNumberFormat="1" applyFont="1" applyFill="1" applyBorder="1" applyAlignment="1">
      <alignment horizontal="center" vertical="center"/>
    </xf>
    <xf numFmtId="0" fontId="6" fillId="0" borderId="41" xfId="2" applyFont="1" applyBorder="1" applyAlignment="1">
      <alignment vertical="center"/>
    </xf>
    <xf numFmtId="0" fontId="86" fillId="0" borderId="98" xfId="0" applyFont="1" applyBorder="1" applyAlignment="1">
      <alignment horizontal="center" vertical="center"/>
    </xf>
    <xf numFmtId="0" fontId="86" fillId="0" borderId="86" xfId="0" applyFont="1" applyBorder="1" applyAlignment="1">
      <alignment horizontal="center" vertical="center"/>
    </xf>
    <xf numFmtId="0" fontId="86" fillId="0" borderId="89" xfId="0" applyFont="1" applyBorder="1" applyAlignment="1">
      <alignment horizontal="center" vertical="center"/>
    </xf>
    <xf numFmtId="0" fontId="86" fillId="0" borderId="98" xfId="0" applyFont="1" applyBorder="1"/>
    <xf numFmtId="0" fontId="86" fillId="0" borderId="89" xfId="0" applyFont="1" applyBorder="1"/>
    <xf numFmtId="40" fontId="5" fillId="0" borderId="22" xfId="4" applyFont="1" applyFill="1" applyBorder="1" applyAlignment="1">
      <alignment horizontal="center" vertical="center"/>
    </xf>
    <xf numFmtId="0" fontId="6" fillId="0" borderId="0" xfId="8" applyFont="1" applyAlignment="1">
      <alignment horizontal="left" vertical="center" wrapText="1"/>
    </xf>
    <xf numFmtId="0" fontId="6" fillId="0" borderId="0" xfId="8" applyFont="1" applyAlignment="1">
      <alignment horizontal="right" vertical="center" wrapText="1"/>
    </xf>
    <xf numFmtId="0" fontId="0" fillId="0" borderId="0" xfId="0" applyAlignment="1">
      <alignment horizontal="right" vertical="center"/>
    </xf>
    <xf numFmtId="0" fontId="9" fillId="0" borderId="0" xfId="0" applyFont="1" applyAlignment="1">
      <alignment horizontal="right"/>
    </xf>
    <xf numFmtId="44" fontId="5" fillId="0" borderId="0" xfId="2" applyNumberFormat="1" applyFont="1" applyAlignment="1">
      <alignment horizontal="left" vertical="center"/>
    </xf>
    <xf numFmtId="44" fontId="5" fillId="0" borderId="0" xfId="7" applyNumberFormat="1" applyFont="1" applyAlignment="1">
      <alignment vertical="center" wrapText="1"/>
    </xf>
    <xf numFmtId="4" fontId="92" fillId="75" borderId="76" xfId="768" applyNumberFormat="1" applyFont="1" applyFill="1" applyBorder="1" applyAlignment="1">
      <alignment horizontal="center" vertical="center"/>
    </xf>
    <xf numFmtId="4" fontId="92" fillId="75" borderId="78" xfId="768" applyNumberFormat="1" applyFont="1" applyFill="1" applyBorder="1" applyAlignment="1">
      <alignment horizontal="center" vertical="center"/>
    </xf>
    <xf numFmtId="0" fontId="0" fillId="0" borderId="29" xfId="0" applyBorder="1"/>
    <xf numFmtId="0" fontId="6" fillId="0" borderId="0" xfId="0" applyFont="1" applyAlignment="1">
      <alignment horizontal="center" vertical="center" wrapText="1"/>
    </xf>
    <xf numFmtId="0" fontId="90" fillId="0" borderId="4" xfId="769" applyFont="1" applyBorder="1" applyAlignment="1">
      <alignment horizontal="left" vertical="center"/>
    </xf>
    <xf numFmtId="0" fontId="9" fillId="4" borderId="75" xfId="2" applyFont="1" applyFill="1" applyBorder="1" applyAlignment="1">
      <alignment vertical="center"/>
    </xf>
    <xf numFmtId="44" fontId="9" fillId="4" borderId="41" xfId="2" applyNumberFormat="1" applyFont="1" applyFill="1" applyBorder="1" applyAlignment="1">
      <alignment vertical="center"/>
    </xf>
    <xf numFmtId="0" fontId="0" fillId="0" borderId="89" xfId="0" applyBorder="1" applyAlignment="1">
      <alignment horizontal="right" wrapText="1"/>
    </xf>
    <xf numFmtId="0" fontId="5" fillId="0" borderId="98" xfId="7" applyFont="1" applyBorder="1" applyAlignment="1">
      <alignment horizontal="center" vertical="center"/>
    </xf>
    <xf numFmtId="44" fontId="5" fillId="0" borderId="99" xfId="1" applyFont="1" applyFill="1" applyBorder="1" applyAlignment="1">
      <alignment vertical="center"/>
    </xf>
    <xf numFmtId="10" fontId="5" fillId="0" borderId="100" xfId="7" applyNumberFormat="1" applyFont="1" applyBorder="1" applyAlignment="1">
      <alignment vertical="center"/>
    </xf>
    <xf numFmtId="38" fontId="5" fillId="0" borderId="86" xfId="7" applyNumberFormat="1" applyFont="1" applyBorder="1" applyAlignment="1">
      <alignment horizontal="center" vertical="center"/>
    </xf>
    <xf numFmtId="44" fontId="5" fillId="0" borderId="87" xfId="1" applyFont="1" applyFill="1" applyBorder="1" applyAlignment="1">
      <alignment vertical="center"/>
    </xf>
    <xf numFmtId="10" fontId="5" fillId="0" borderId="88" xfId="7" applyNumberFormat="1" applyFont="1" applyBorder="1" applyAlignment="1">
      <alignment vertical="center"/>
    </xf>
    <xf numFmtId="0" fontId="5" fillId="0" borderId="86" xfId="7" applyFont="1" applyBorder="1" applyAlignment="1">
      <alignment horizontal="center" vertical="center"/>
    </xf>
    <xf numFmtId="44" fontId="5" fillId="0" borderId="87" xfId="1" applyFont="1" applyBorder="1" applyAlignment="1">
      <alignment vertical="center"/>
    </xf>
    <xf numFmtId="38" fontId="5" fillId="0" borderId="89" xfId="7" applyNumberFormat="1" applyFont="1" applyBorder="1" applyAlignment="1">
      <alignment horizontal="center" vertical="center"/>
    </xf>
    <xf numFmtId="44" fontId="5" fillId="0" borderId="90" xfId="1" applyFont="1" applyBorder="1" applyAlignment="1">
      <alignment vertical="center"/>
    </xf>
    <xf numFmtId="10" fontId="5" fillId="0" borderId="91" xfId="7" applyNumberFormat="1" applyFont="1" applyBorder="1" applyAlignment="1">
      <alignment vertical="center"/>
    </xf>
    <xf numFmtId="2" fontId="5" fillId="0" borderId="0" xfId="7" applyNumberFormat="1" applyFont="1" applyAlignment="1">
      <alignment vertical="center"/>
    </xf>
    <xf numFmtId="0" fontId="91" fillId="0" borderId="0" xfId="769" applyFont="1" applyAlignment="1">
      <alignment vertical="center" wrapText="1"/>
    </xf>
    <xf numFmtId="0" fontId="90" fillId="0" borderId="0" xfId="769" applyFont="1" applyAlignment="1">
      <alignment horizontal="center" vertical="center"/>
    </xf>
    <xf numFmtId="0" fontId="90" fillId="0" borderId="0" xfId="769" applyFont="1" applyAlignment="1">
      <alignment horizontal="left" vertical="center" wrapText="1"/>
    </xf>
    <xf numFmtId="0" fontId="90" fillId="0" borderId="0" xfId="769" applyFont="1" applyAlignment="1">
      <alignment vertical="center" wrapText="1"/>
    </xf>
    <xf numFmtId="181" fontId="91" fillId="0" borderId="0" xfId="769" applyNumberFormat="1" applyFont="1" applyAlignment="1">
      <alignment horizontal="right" vertical="center"/>
    </xf>
    <xf numFmtId="44" fontId="89" fillId="0" borderId="0" xfId="769" applyNumberFormat="1" applyFont="1"/>
    <xf numFmtId="10" fontId="84" fillId="0" borderId="0" xfId="769" applyNumberFormat="1"/>
    <xf numFmtId="0" fontId="96" fillId="0" borderId="99" xfId="769" applyFont="1" applyBorder="1" applyAlignment="1">
      <alignment vertical="center"/>
    </xf>
    <xf numFmtId="0" fontId="95" fillId="0" borderId="99" xfId="769" applyFont="1" applyBorder="1" applyAlignment="1">
      <alignment vertical="center"/>
    </xf>
    <xf numFmtId="0" fontId="96" fillId="0" borderId="100" xfId="769" applyFont="1" applyBorder="1" applyAlignment="1">
      <alignment vertical="center"/>
    </xf>
    <xf numFmtId="0" fontId="95" fillId="0" borderId="86" xfId="769" applyFont="1" applyBorder="1" applyAlignment="1">
      <alignment vertical="center"/>
    </xf>
    <xf numFmtId="0" fontId="96" fillId="0" borderId="87" xfId="769" applyFont="1" applyBorder="1" applyAlignment="1">
      <alignment vertical="center"/>
    </xf>
    <xf numFmtId="0" fontId="95" fillId="0" borderId="87" xfId="769" applyFont="1" applyBorder="1" applyAlignment="1">
      <alignment vertical="center"/>
    </xf>
    <xf numFmtId="0" fontId="96" fillId="0" borderId="88" xfId="769" applyFont="1" applyBorder="1" applyAlignment="1">
      <alignment vertical="center"/>
    </xf>
    <xf numFmtId="4" fontId="96" fillId="2" borderId="87" xfId="769" applyNumberFormat="1" applyFont="1" applyFill="1" applyBorder="1" applyAlignment="1">
      <alignment horizontal="left" vertical="center"/>
    </xf>
    <xf numFmtId="0" fontId="96" fillId="0" borderId="89" xfId="769" applyFont="1" applyBorder="1" applyAlignment="1">
      <alignment vertical="center"/>
    </xf>
    <xf numFmtId="0" fontId="96" fillId="0" borderId="90" xfId="769" applyFont="1" applyBorder="1" applyAlignment="1">
      <alignment vertical="center"/>
    </xf>
    <xf numFmtId="14" fontId="88" fillId="0" borderId="99" xfId="769" applyNumberFormat="1" applyFont="1" applyBorder="1" applyAlignment="1">
      <alignment horizontal="center" vertical="center"/>
    </xf>
    <xf numFmtId="0" fontId="97" fillId="0" borderId="99" xfId="769" applyFont="1" applyBorder="1" applyAlignment="1">
      <alignment horizontal="right" vertical="center"/>
    </xf>
    <xf numFmtId="43" fontId="97" fillId="0" borderId="87" xfId="770" applyFont="1" applyBorder="1" applyAlignment="1" applyProtection="1">
      <alignment horizontal="right" vertical="center"/>
    </xf>
    <xf numFmtId="10" fontId="88" fillId="0" borderId="87" xfId="769" applyNumberFormat="1" applyFont="1" applyBorder="1" applyAlignment="1">
      <alignment horizontal="left" vertical="center"/>
    </xf>
    <xf numFmtId="0" fontId="97" fillId="0" borderId="86" xfId="769" applyFont="1" applyBorder="1" applyAlignment="1">
      <alignment horizontal="right" vertical="center"/>
    </xf>
    <xf numFmtId="0" fontId="97" fillId="0" borderId="98" xfId="769" applyFont="1" applyBorder="1" applyAlignment="1">
      <alignment horizontal="right" vertical="center"/>
    </xf>
    <xf numFmtId="0" fontId="96" fillId="0" borderId="87" xfId="769" applyFont="1" applyBorder="1" applyAlignment="1">
      <alignment vertical="center" wrapText="1"/>
    </xf>
    <xf numFmtId="0" fontId="97" fillId="0" borderId="86" xfId="769" applyFont="1" applyBorder="1" applyAlignment="1">
      <alignment horizontal="right" vertical="center" wrapText="1"/>
    </xf>
    <xf numFmtId="0" fontId="97" fillId="0" borderId="87" xfId="769" applyFont="1" applyBorder="1" applyAlignment="1">
      <alignment horizontal="right" vertical="center"/>
    </xf>
    <xf numFmtId="0" fontId="97" fillId="0" borderId="87" xfId="769" applyFont="1" applyBorder="1" applyAlignment="1">
      <alignment horizontal="right" vertical="center" wrapText="1"/>
    </xf>
    <xf numFmtId="180" fontId="88" fillId="0" borderId="99" xfId="769" applyNumberFormat="1" applyFont="1" applyBorder="1" applyAlignment="1">
      <alignment horizontal="right" vertical="center"/>
    </xf>
    <xf numFmtId="180" fontId="88" fillId="0" borderId="87" xfId="769" applyNumberFormat="1" applyFont="1" applyBorder="1" applyAlignment="1">
      <alignment horizontal="right" vertical="center"/>
    </xf>
    <xf numFmtId="44" fontId="88" fillId="0" borderId="87" xfId="769" applyNumberFormat="1" applyFont="1" applyBorder="1" applyAlignment="1">
      <alignment horizontal="right" vertical="center"/>
    </xf>
    <xf numFmtId="0" fontId="88" fillId="0" borderId="99" xfId="769" applyFont="1" applyBorder="1" applyAlignment="1">
      <alignment vertical="center"/>
    </xf>
    <xf numFmtId="0" fontId="88" fillId="0" borderId="87" xfId="769" applyFont="1" applyBorder="1" applyAlignment="1">
      <alignment vertical="center"/>
    </xf>
    <xf numFmtId="0" fontId="4" fillId="0" borderId="41" xfId="2" applyFont="1" applyBorder="1" applyAlignment="1">
      <alignment horizontal="center" vertical="center"/>
    </xf>
    <xf numFmtId="0" fontId="5" fillId="0" borderId="41" xfId="2" applyFont="1" applyBorder="1" applyAlignment="1">
      <alignment horizontal="center" vertical="center"/>
    </xf>
    <xf numFmtId="44" fontId="5" fillId="0" borderId="41" xfId="1" applyFont="1" applyFill="1" applyBorder="1" applyAlignment="1">
      <alignment horizontal="right" vertical="center"/>
    </xf>
    <xf numFmtId="44" fontId="5" fillId="0" borderId="41" xfId="1" applyFont="1" applyFill="1" applyBorder="1" applyAlignment="1">
      <alignment horizontal="right" vertical="center" wrapText="1"/>
    </xf>
    <xf numFmtId="0" fontId="5" fillId="2" borderId="74" xfId="2" applyFont="1" applyFill="1" applyBorder="1" applyAlignment="1">
      <alignment horizontal="center" vertical="center"/>
    </xf>
    <xf numFmtId="0" fontId="5" fillId="2" borderId="75" xfId="2" applyFont="1" applyFill="1" applyBorder="1" applyAlignment="1">
      <alignment horizontal="center" vertical="center"/>
    </xf>
    <xf numFmtId="0" fontId="19" fillId="2" borderId="0" xfId="0" applyFont="1" applyFill="1" applyAlignment="1">
      <alignment horizontal="center" vertical="center"/>
    </xf>
    <xf numFmtId="0" fontId="83" fillId="0" borderId="0" xfId="0" applyFont="1" applyAlignment="1">
      <alignment horizontal="left" wrapText="1"/>
    </xf>
    <xf numFmtId="0" fontId="9" fillId="0" borderId="0" xfId="0" applyFont="1" applyAlignment="1">
      <alignment vertical="center"/>
    </xf>
    <xf numFmtId="0" fontId="88" fillId="0" borderId="87" xfId="769" applyFont="1" applyBorder="1" applyAlignment="1">
      <alignment horizontal="left" vertical="center"/>
    </xf>
    <xf numFmtId="0" fontId="36" fillId="0" borderId="0" xfId="7" applyFont="1" applyAlignment="1">
      <alignment vertical="center"/>
    </xf>
    <xf numFmtId="10" fontId="5" fillId="0" borderId="0" xfId="7" applyNumberFormat="1" applyFont="1" applyAlignment="1">
      <alignment vertical="center"/>
    </xf>
    <xf numFmtId="14" fontId="9" fillId="0" borderId="0" xfId="0" applyNumberFormat="1" applyFont="1" applyAlignment="1">
      <alignment vertical="center"/>
    </xf>
    <xf numFmtId="2" fontId="5" fillId="0" borderId="0" xfId="2" applyNumberFormat="1" applyFont="1" applyAlignment="1">
      <alignment vertical="center"/>
    </xf>
    <xf numFmtId="44" fontId="5" fillId="0" borderId="0" xfId="2" applyNumberFormat="1" applyFont="1" applyAlignment="1">
      <alignment vertical="center"/>
    </xf>
    <xf numFmtId="0" fontId="89" fillId="0" borderId="28" xfId="769" applyFont="1" applyBorder="1" applyAlignment="1">
      <alignment horizontal="right" vertical="center" wrapText="1"/>
    </xf>
    <xf numFmtId="0" fontId="98" fillId="0" borderId="29" xfId="769" applyFont="1" applyBorder="1" applyAlignment="1">
      <alignment horizontal="left" vertical="center"/>
    </xf>
    <xf numFmtId="4" fontId="84" fillId="0" borderId="0" xfId="769" applyNumberFormat="1"/>
    <xf numFmtId="0" fontId="0" fillId="0" borderId="73" xfId="0" applyBorder="1"/>
    <xf numFmtId="0" fontId="0" fillId="0" borderId="0" xfId="0" applyAlignment="1">
      <alignment vertical="center" wrapText="1"/>
    </xf>
    <xf numFmtId="0" fontId="21" fillId="11" borderId="0" xfId="34" applyFont="1" applyFill="1" applyAlignment="1">
      <alignment horizontal="center" vertical="center" wrapText="1"/>
    </xf>
    <xf numFmtId="0" fontId="79" fillId="4" borderId="0" xfId="0" applyFont="1" applyFill="1" applyAlignment="1">
      <alignment horizontal="center" vertical="center"/>
    </xf>
    <xf numFmtId="4" fontId="5" fillId="0" borderId="87" xfId="8" applyNumberFormat="1" applyFont="1" applyBorder="1" applyAlignment="1">
      <alignment horizontal="left" vertical="center"/>
    </xf>
    <xf numFmtId="0" fontId="0" fillId="0" borderId="0" xfId="0" applyAlignment="1">
      <alignment horizontal="left" vertical="center" wrapText="1"/>
    </xf>
    <xf numFmtId="0" fontId="4" fillId="4" borderId="10" xfId="2" applyFont="1" applyFill="1" applyBorder="1" applyAlignment="1">
      <alignment horizontal="center" vertical="center"/>
    </xf>
    <xf numFmtId="0" fontId="5" fillId="4" borderId="11" xfId="7" applyFont="1" applyFill="1" applyBorder="1" applyAlignment="1">
      <alignment horizontal="center" vertical="center"/>
    </xf>
    <xf numFmtId="0" fontId="5" fillId="4" borderId="12" xfId="7" applyFont="1" applyFill="1" applyBorder="1" applyAlignment="1">
      <alignment horizontal="center" vertical="center"/>
    </xf>
    <xf numFmtId="0" fontId="5" fillId="4" borderId="12" xfId="8" applyFont="1" applyFill="1" applyBorder="1" applyAlignment="1">
      <alignment horizontal="center" vertical="center"/>
    </xf>
    <xf numFmtId="0" fontId="5" fillId="4" borderId="13" xfId="8" applyFont="1" applyFill="1" applyBorder="1" applyAlignment="1">
      <alignment horizontal="center" vertical="center"/>
    </xf>
    <xf numFmtId="0" fontId="5" fillId="0" borderId="0" xfId="2" applyFont="1" applyAlignment="1">
      <alignment horizontal="center" vertical="center"/>
    </xf>
    <xf numFmtId="40" fontId="5" fillId="0" borderId="87" xfId="8" applyNumberFormat="1" applyFont="1" applyBorder="1" applyAlignment="1">
      <alignment horizontal="left" vertical="center"/>
    </xf>
    <xf numFmtId="40" fontId="5" fillId="0" borderId="99" xfId="8" applyNumberFormat="1" applyFont="1" applyBorder="1" applyAlignment="1">
      <alignment horizontal="left" vertical="center"/>
    </xf>
    <xf numFmtId="0" fontId="5" fillId="4" borderId="43" xfId="7" applyFont="1" applyFill="1" applyBorder="1" applyAlignment="1">
      <alignment horizontal="right" vertical="center"/>
    </xf>
    <xf numFmtId="0" fontId="5" fillId="4" borderId="42" xfId="7" applyFont="1" applyFill="1" applyBorder="1" applyAlignment="1">
      <alignment horizontal="right" vertical="center"/>
    </xf>
    <xf numFmtId="4" fontId="5" fillId="0" borderId="90" xfId="8" applyNumberFormat="1" applyFont="1" applyBorder="1" applyAlignment="1">
      <alignment horizontal="left" vertical="center"/>
    </xf>
    <xf numFmtId="0" fontId="5" fillId="10" borderId="73" xfId="2" applyFont="1" applyFill="1" applyBorder="1" applyAlignment="1">
      <alignment horizontal="center" vertical="center"/>
    </xf>
    <xf numFmtId="0" fontId="5" fillId="10" borderId="0" xfId="2" applyFont="1" applyFill="1" applyAlignment="1">
      <alignment horizontal="center" vertical="center"/>
    </xf>
    <xf numFmtId="0" fontId="5" fillId="10" borderId="8" xfId="2" applyFont="1" applyFill="1" applyBorder="1" applyAlignment="1">
      <alignment horizontal="center" vertical="center"/>
    </xf>
    <xf numFmtId="0" fontId="5" fillId="10" borderId="75" xfId="2" applyFont="1" applyFill="1" applyBorder="1" applyAlignment="1">
      <alignment horizontal="center" vertical="center"/>
    </xf>
    <xf numFmtId="0" fontId="5" fillId="10" borderId="41" xfId="2" applyFont="1" applyFill="1" applyBorder="1" applyAlignment="1">
      <alignment horizontal="center" vertical="center"/>
    </xf>
    <xf numFmtId="0" fontId="5" fillId="10" borderId="9" xfId="2" applyFont="1" applyFill="1" applyBorder="1" applyAlignment="1">
      <alignment horizontal="center" vertical="center"/>
    </xf>
    <xf numFmtId="0" fontId="5" fillId="9" borderId="76" xfId="0" applyFont="1" applyFill="1" applyBorder="1" applyAlignment="1">
      <alignment horizontal="center" vertical="center"/>
    </xf>
    <xf numFmtId="0" fontId="5" fillId="9" borderId="77" xfId="0" applyFont="1" applyFill="1" applyBorder="1" applyAlignment="1">
      <alignment horizontal="center" vertical="center"/>
    </xf>
    <xf numFmtId="0" fontId="5" fillId="9" borderId="76" xfId="0" applyFont="1" applyFill="1" applyBorder="1" applyAlignment="1">
      <alignment horizontal="left" vertical="center"/>
    </xf>
    <xf numFmtId="0" fontId="5" fillId="9" borderId="77" xfId="0" applyFont="1" applyFill="1" applyBorder="1" applyAlignment="1">
      <alignment horizontal="left" vertical="center"/>
    </xf>
    <xf numFmtId="0" fontId="5" fillId="9" borderId="78" xfId="0" applyFont="1" applyFill="1" applyBorder="1" applyAlignment="1">
      <alignment horizontal="left" vertical="center"/>
    </xf>
    <xf numFmtId="0" fontId="5" fillId="9" borderId="78" xfId="0" applyFont="1" applyFill="1" applyBorder="1" applyAlignment="1">
      <alignment horizontal="center" vertical="center"/>
    </xf>
    <xf numFmtId="0" fontId="5" fillId="9" borderId="74" xfId="2" applyFont="1" applyFill="1" applyBorder="1" applyAlignment="1">
      <alignment horizontal="center" vertical="center"/>
    </xf>
    <xf numFmtId="0" fontId="5" fillId="9" borderId="44" xfId="2" applyFont="1" applyFill="1" applyBorder="1" applyAlignment="1">
      <alignment horizontal="center" vertical="center"/>
    </xf>
    <xf numFmtId="0" fontId="5" fillId="9" borderId="7" xfId="2" applyFont="1" applyFill="1" applyBorder="1" applyAlignment="1">
      <alignment horizontal="center" vertical="center"/>
    </xf>
    <xf numFmtId="0" fontId="5" fillId="9" borderId="73" xfId="2" applyFont="1" applyFill="1" applyBorder="1" applyAlignment="1">
      <alignment horizontal="center" vertical="center"/>
    </xf>
    <xf numFmtId="0" fontId="5" fillId="9" borderId="0" xfId="2" applyFont="1" applyFill="1" applyAlignment="1">
      <alignment horizontal="center" vertical="center"/>
    </xf>
    <xf numFmtId="0" fontId="5" fillId="9" borderId="8" xfId="2" applyFont="1" applyFill="1" applyBorder="1" applyAlignment="1">
      <alignment horizontal="center" vertical="center"/>
    </xf>
    <xf numFmtId="0" fontId="5" fillId="9" borderId="75" xfId="2" applyFont="1" applyFill="1" applyBorder="1" applyAlignment="1">
      <alignment horizontal="center" vertical="center"/>
    </xf>
    <xf numFmtId="0" fontId="5" fillId="9" borderId="41" xfId="2" applyFont="1" applyFill="1" applyBorder="1" applyAlignment="1">
      <alignment horizontal="center" vertical="center"/>
    </xf>
    <xf numFmtId="0" fontId="5" fillId="9" borderId="9" xfId="2" applyFont="1" applyFill="1" applyBorder="1" applyAlignment="1">
      <alignment horizontal="center" vertical="center"/>
    </xf>
    <xf numFmtId="40" fontId="5" fillId="68" borderId="77" xfId="2" applyNumberFormat="1" applyFont="1" applyFill="1" applyBorder="1" applyAlignment="1">
      <alignment horizontal="right" vertical="center" wrapText="1"/>
    </xf>
    <xf numFmtId="0" fontId="5" fillId="70" borderId="76" xfId="0" applyFont="1" applyFill="1" applyBorder="1" applyAlignment="1">
      <alignment horizontal="center" vertical="center"/>
    </xf>
    <xf numFmtId="0" fontId="5" fillId="70" borderId="77" xfId="0" applyFont="1" applyFill="1" applyBorder="1" applyAlignment="1">
      <alignment horizontal="center" vertical="center"/>
    </xf>
    <xf numFmtId="0" fontId="5" fillId="70" borderId="78" xfId="0" applyFont="1" applyFill="1" applyBorder="1" applyAlignment="1">
      <alignment horizontal="center" vertical="center"/>
    </xf>
    <xf numFmtId="0" fontId="5" fillId="70" borderId="73" xfId="2" applyFont="1" applyFill="1" applyBorder="1" applyAlignment="1">
      <alignment horizontal="center" vertical="center"/>
    </xf>
    <xf numFmtId="0" fontId="5" fillId="70" borderId="0" xfId="2" applyFont="1" applyFill="1" applyAlignment="1">
      <alignment horizontal="center" vertical="center"/>
    </xf>
    <xf numFmtId="0" fontId="5" fillId="70" borderId="8" xfId="2" applyFont="1" applyFill="1" applyBorder="1" applyAlignment="1">
      <alignment horizontal="center" vertical="center"/>
    </xf>
    <xf numFmtId="0" fontId="5" fillId="70" borderId="75" xfId="2" applyFont="1" applyFill="1" applyBorder="1" applyAlignment="1">
      <alignment horizontal="center" vertical="center"/>
    </xf>
    <xf numFmtId="0" fontId="5" fillId="70" borderId="41" xfId="2" applyFont="1" applyFill="1" applyBorder="1" applyAlignment="1">
      <alignment horizontal="center" vertical="center"/>
    </xf>
    <xf numFmtId="0" fontId="5" fillId="70" borderId="9" xfId="2" applyFont="1" applyFill="1" applyBorder="1" applyAlignment="1">
      <alignment horizontal="center" vertical="center"/>
    </xf>
    <xf numFmtId="0" fontId="5" fillId="10" borderId="76" xfId="0" applyFont="1" applyFill="1" applyBorder="1" applyAlignment="1">
      <alignment horizontal="center" vertical="center"/>
    </xf>
    <xf numFmtId="0" fontId="5" fillId="10" borderId="77" xfId="0" applyFont="1" applyFill="1" applyBorder="1" applyAlignment="1">
      <alignment horizontal="center" vertical="center"/>
    </xf>
    <xf numFmtId="0" fontId="5" fillId="10" borderId="78" xfId="0" applyFont="1" applyFill="1" applyBorder="1" applyAlignment="1">
      <alignment horizontal="center" vertical="center"/>
    </xf>
    <xf numFmtId="0" fontId="5" fillId="10" borderId="74" xfId="2" applyFont="1" applyFill="1" applyBorder="1" applyAlignment="1">
      <alignment horizontal="center" vertical="center"/>
    </xf>
    <xf numFmtId="0" fontId="5" fillId="10" borderId="44" xfId="2" applyFont="1" applyFill="1" applyBorder="1" applyAlignment="1">
      <alignment horizontal="center" vertical="center"/>
    </xf>
    <xf numFmtId="0" fontId="5" fillId="10" borderId="7" xfId="2" applyFont="1" applyFill="1" applyBorder="1" applyAlignment="1">
      <alignment horizontal="center" vertical="center"/>
    </xf>
    <xf numFmtId="0" fontId="5" fillId="70" borderId="74" xfId="2" applyFont="1" applyFill="1" applyBorder="1" applyAlignment="1">
      <alignment horizontal="center" vertical="center"/>
    </xf>
    <xf numFmtId="0" fontId="5" fillId="70" borderId="44" xfId="2" applyFont="1" applyFill="1" applyBorder="1" applyAlignment="1">
      <alignment horizontal="center" vertical="center"/>
    </xf>
    <xf numFmtId="0" fontId="5" fillId="70" borderId="7" xfId="2" applyFont="1" applyFill="1" applyBorder="1" applyAlignment="1">
      <alignment horizontal="center" vertical="center"/>
    </xf>
    <xf numFmtId="0" fontId="13" fillId="10" borderId="76" xfId="0" applyFont="1" applyFill="1" applyBorder="1" applyAlignment="1">
      <alignment horizontal="center" vertical="center"/>
    </xf>
    <xf numFmtId="0" fontId="13" fillId="10" borderId="77" xfId="0" applyFont="1" applyFill="1" applyBorder="1" applyAlignment="1">
      <alignment horizontal="center" vertical="center"/>
    </xf>
    <xf numFmtId="0" fontId="13" fillId="10" borderId="78" xfId="0" applyFont="1" applyFill="1" applyBorder="1" applyAlignment="1">
      <alignment horizontal="center" vertical="center"/>
    </xf>
    <xf numFmtId="0" fontId="6" fillId="0" borderId="0" xfId="2" applyFont="1" applyAlignment="1">
      <alignment horizontal="left" vertical="center"/>
    </xf>
    <xf numFmtId="0" fontId="5" fillId="68" borderId="74" xfId="2" applyFont="1" applyFill="1" applyBorder="1" applyAlignment="1">
      <alignment horizontal="center" vertical="center"/>
    </xf>
    <xf numFmtId="0" fontId="5" fillId="68" borderId="44" xfId="2" applyFont="1" applyFill="1" applyBorder="1" applyAlignment="1">
      <alignment horizontal="center" vertical="center"/>
    </xf>
    <xf numFmtId="0" fontId="5" fillId="68" borderId="7" xfId="2" applyFont="1" applyFill="1" applyBorder="1" applyAlignment="1">
      <alignment horizontal="center" vertical="center"/>
    </xf>
    <xf numFmtId="0" fontId="5" fillId="68" borderId="73" xfId="2" applyFont="1" applyFill="1" applyBorder="1" applyAlignment="1">
      <alignment horizontal="center" vertical="center"/>
    </xf>
    <xf numFmtId="0" fontId="5" fillId="68" borderId="0" xfId="2" applyFont="1" applyFill="1" applyAlignment="1">
      <alignment horizontal="center" vertical="center"/>
    </xf>
    <xf numFmtId="0" fontId="5" fillId="68" borderId="8" xfId="2" applyFont="1" applyFill="1" applyBorder="1" applyAlignment="1">
      <alignment horizontal="center" vertical="center"/>
    </xf>
    <xf numFmtId="0" fontId="5" fillId="68" borderId="73" xfId="2" applyFont="1" applyFill="1" applyBorder="1" applyAlignment="1">
      <alignment horizontal="left" vertical="center"/>
    </xf>
    <xf numFmtId="0" fontId="5" fillId="68" borderId="0" xfId="2" applyFont="1" applyFill="1" applyAlignment="1">
      <alignment horizontal="left" vertical="center"/>
    </xf>
    <xf numFmtId="0" fontId="5" fillId="68" borderId="8" xfId="2" applyFont="1" applyFill="1" applyBorder="1" applyAlignment="1">
      <alignment horizontal="left" vertical="center"/>
    </xf>
    <xf numFmtId="0" fontId="5" fillId="68" borderId="75" xfId="2" applyFont="1" applyFill="1" applyBorder="1" applyAlignment="1">
      <alignment horizontal="center" vertical="center"/>
    </xf>
    <xf numFmtId="0" fontId="5" fillId="68" borderId="41" xfId="2" applyFont="1" applyFill="1" applyBorder="1" applyAlignment="1">
      <alignment horizontal="center" vertical="center"/>
    </xf>
    <xf numFmtId="0" fontId="4" fillId="10" borderId="76" xfId="0" applyFont="1" applyFill="1" applyBorder="1" applyAlignment="1">
      <alignment horizontal="center" vertical="center"/>
    </xf>
    <xf numFmtId="0" fontId="4" fillId="10" borderId="77" xfId="0" applyFont="1" applyFill="1" applyBorder="1" applyAlignment="1">
      <alignment horizontal="center" vertical="center"/>
    </xf>
    <xf numFmtId="0" fontId="4" fillId="10" borderId="78" xfId="0" applyFont="1" applyFill="1" applyBorder="1" applyAlignment="1">
      <alignment horizontal="center" vertical="center"/>
    </xf>
    <xf numFmtId="0" fontId="6" fillId="0" borderId="73" xfId="2" applyFont="1" applyBorder="1" applyAlignment="1">
      <alignment horizontal="left" vertical="center"/>
    </xf>
    <xf numFmtId="0" fontId="4" fillId="68" borderId="76" xfId="2" applyFont="1" applyFill="1" applyBorder="1" applyAlignment="1">
      <alignment horizontal="center" vertical="center"/>
    </xf>
    <xf numFmtId="0" fontId="4" fillId="68" borderId="77" xfId="2" applyFont="1" applyFill="1" applyBorder="1" applyAlignment="1">
      <alignment horizontal="center" vertical="center"/>
    </xf>
    <xf numFmtId="0" fontId="4" fillId="68" borderId="78" xfId="2" applyFont="1" applyFill="1" applyBorder="1" applyAlignment="1">
      <alignment horizontal="center" vertical="center"/>
    </xf>
    <xf numFmtId="0" fontId="5" fillId="0" borderId="0" xfId="2" applyFont="1" applyAlignment="1">
      <alignment horizontal="left" vertical="center" wrapText="1"/>
    </xf>
    <xf numFmtId="0" fontId="78" fillId="0" borderId="0" xfId="2" applyFont="1" applyAlignment="1">
      <alignment horizontal="center"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5" fillId="10" borderId="78" xfId="0" applyFont="1" applyFill="1" applyBorder="1" applyAlignment="1">
      <alignment horizontal="left" vertical="center"/>
    </xf>
    <xf numFmtId="0" fontId="4" fillId="4" borderId="76" xfId="2" applyFont="1" applyFill="1" applyBorder="1" applyAlignment="1">
      <alignment horizontal="center" vertical="center"/>
    </xf>
    <xf numFmtId="0" fontId="4" fillId="4" borderId="77" xfId="2" applyFont="1" applyFill="1" applyBorder="1" applyAlignment="1">
      <alignment horizontal="center" vertical="center"/>
    </xf>
    <xf numFmtId="0" fontId="4" fillId="4" borderId="78" xfId="2" applyFont="1" applyFill="1" applyBorder="1" applyAlignment="1">
      <alignment horizontal="center" vertical="center"/>
    </xf>
    <xf numFmtId="0" fontId="85" fillId="73" borderId="76" xfId="35" applyFont="1" applyFill="1" applyBorder="1" applyAlignment="1">
      <alignment horizontal="left" vertical="center"/>
    </xf>
    <xf numFmtId="0" fontId="85" fillId="73" borderId="77" xfId="35" applyFont="1" applyFill="1" applyBorder="1" applyAlignment="1">
      <alignment horizontal="left" vertical="center"/>
    </xf>
    <xf numFmtId="0" fontId="85" fillId="73" borderId="78" xfId="35" applyFont="1" applyFill="1" applyBorder="1" applyAlignment="1">
      <alignment horizontal="left" vertical="center"/>
    </xf>
    <xf numFmtId="10" fontId="85" fillId="73" borderId="76" xfId="35" applyNumberFormat="1" applyFont="1" applyFill="1" applyBorder="1" applyAlignment="1">
      <alignment horizontal="center" vertical="center"/>
    </xf>
    <xf numFmtId="10" fontId="85" fillId="73" borderId="78" xfId="35" applyNumberFormat="1" applyFont="1" applyFill="1" applyBorder="1" applyAlignment="1">
      <alignment horizontal="center" vertical="center"/>
    </xf>
    <xf numFmtId="0" fontId="85" fillId="72" borderId="10" xfId="769" applyFont="1" applyFill="1" applyBorder="1" applyAlignment="1">
      <alignment horizontal="right" vertical="center"/>
    </xf>
    <xf numFmtId="43" fontId="97" fillId="0" borderId="87" xfId="770" applyFont="1" applyBorder="1" applyAlignment="1" applyProtection="1">
      <alignment horizontal="center" vertical="center"/>
    </xf>
    <xf numFmtId="43" fontId="97" fillId="0" borderId="90" xfId="770" applyFont="1" applyBorder="1" applyAlignment="1" applyProtection="1">
      <alignment horizontal="center" vertical="center"/>
    </xf>
    <xf numFmtId="0" fontId="85" fillId="72" borderId="10" xfId="769" applyFont="1" applyFill="1" applyBorder="1" applyAlignment="1">
      <alignment horizontal="center" vertical="center"/>
    </xf>
    <xf numFmtId="17" fontId="88" fillId="0" borderId="120" xfId="769" applyNumberFormat="1" applyFont="1" applyBorder="1" applyAlignment="1">
      <alignment horizontal="left" vertical="center"/>
    </xf>
    <xf numFmtId="17" fontId="88" fillId="0" borderId="23" xfId="769" applyNumberFormat="1" applyFont="1" applyBorder="1" applyAlignment="1">
      <alignment horizontal="left" vertical="center"/>
    </xf>
    <xf numFmtId="17" fontId="88" fillId="0" borderId="121" xfId="769" applyNumberFormat="1" applyFont="1" applyBorder="1" applyAlignment="1">
      <alignment horizontal="left" vertical="center"/>
    </xf>
    <xf numFmtId="17" fontId="88" fillId="0" borderId="32" xfId="769" applyNumberFormat="1" applyFont="1" applyBorder="1" applyAlignment="1">
      <alignment horizontal="left" vertical="center"/>
    </xf>
    <xf numFmtId="0" fontId="86" fillId="0" borderId="10" xfId="35" applyFont="1" applyBorder="1" applyAlignment="1">
      <alignment horizontal="center" vertical="center"/>
    </xf>
    <xf numFmtId="10" fontId="86" fillId="0" borderId="10" xfId="35" applyNumberFormat="1" applyFont="1" applyBorder="1" applyAlignment="1">
      <alignment horizontal="center" vertical="center"/>
    </xf>
    <xf numFmtId="0" fontId="86" fillId="0" borderId="10" xfId="35" applyFont="1" applyBorder="1" applyAlignment="1">
      <alignment horizontal="left" vertical="center"/>
    </xf>
    <xf numFmtId="0" fontId="85" fillId="72" borderId="76" xfId="769" applyFont="1" applyFill="1" applyBorder="1" applyAlignment="1">
      <alignment horizontal="center" vertical="center"/>
    </xf>
    <xf numFmtId="0" fontId="85" fillId="72" borderId="77" xfId="769" applyFont="1" applyFill="1" applyBorder="1" applyAlignment="1">
      <alignment horizontal="center" vertical="center"/>
    </xf>
    <xf numFmtId="0" fontId="85" fillId="72" borderId="78" xfId="769" applyFont="1" applyFill="1" applyBorder="1" applyAlignment="1">
      <alignment horizontal="center" vertical="center"/>
    </xf>
    <xf numFmtId="10" fontId="87" fillId="74" borderId="74" xfId="35" applyNumberFormat="1" applyFont="1" applyFill="1" applyBorder="1" applyAlignment="1">
      <alignment horizontal="center" vertical="center"/>
    </xf>
    <xf numFmtId="0" fontId="87" fillId="74" borderId="113" xfId="35" applyFont="1" applyFill="1" applyBorder="1" applyAlignment="1">
      <alignment horizontal="center" vertical="center"/>
    </xf>
    <xf numFmtId="0" fontId="88" fillId="0" borderId="0" xfId="771" applyFont="1" applyAlignment="1">
      <alignment horizontal="left" vertical="center" wrapText="1"/>
    </xf>
    <xf numFmtId="0" fontId="86" fillId="0" borderId="112" xfId="35" applyFont="1" applyBorder="1" applyAlignment="1">
      <alignment horizontal="center" vertical="center"/>
    </xf>
    <xf numFmtId="0" fontId="5" fillId="0" borderId="80" xfId="2" applyFont="1" applyBorder="1" applyAlignment="1">
      <alignment horizontal="center" vertical="center"/>
    </xf>
    <xf numFmtId="0" fontId="5" fillId="0" borderId="81" xfId="2" applyFont="1" applyBorder="1" applyAlignment="1">
      <alignment horizontal="center" vertical="center"/>
    </xf>
    <xf numFmtId="0" fontId="5" fillId="0" borderId="82" xfId="2" applyFont="1" applyBorder="1" applyAlignment="1">
      <alignment horizontal="center" vertical="center"/>
    </xf>
    <xf numFmtId="0" fontId="9" fillId="4" borderId="14" xfId="0" applyFont="1" applyFill="1" applyBorder="1" applyAlignment="1">
      <alignment horizontal="center"/>
    </xf>
    <xf numFmtId="0" fontId="9" fillId="4" borderId="15" xfId="0" applyFont="1" applyFill="1" applyBorder="1" applyAlignment="1">
      <alignment horizontal="center"/>
    </xf>
    <xf numFmtId="0" fontId="9" fillId="4" borderId="16" xfId="0" applyFont="1" applyFill="1" applyBorder="1" applyAlignment="1">
      <alignment horizontal="center"/>
    </xf>
    <xf numFmtId="1" fontId="5" fillId="0" borderId="0" xfId="2" applyNumberFormat="1" applyFont="1" applyAlignment="1">
      <alignment horizontal="left" vertical="center"/>
    </xf>
    <xf numFmtId="44" fontId="5" fillId="0" borderId="0" xfId="2" applyNumberFormat="1" applyFont="1" applyAlignment="1">
      <alignment horizontal="left" vertical="center"/>
    </xf>
    <xf numFmtId="44" fontId="5" fillId="0" borderId="73" xfId="2" applyNumberFormat="1" applyFont="1" applyBorder="1" applyAlignment="1">
      <alignment horizontal="left" vertical="center"/>
    </xf>
    <xf numFmtId="2" fontId="5" fillId="0" borderId="0" xfId="2" applyNumberFormat="1" applyFont="1" applyAlignment="1">
      <alignment horizontal="right" vertical="center"/>
    </xf>
    <xf numFmtId="0" fontId="0" fillId="0" borderId="80" xfId="0" applyBorder="1" applyAlignment="1">
      <alignment horizontal="center" vertical="center"/>
    </xf>
    <xf numFmtId="0" fontId="0" fillId="0" borderId="82" xfId="0" applyBorder="1" applyAlignment="1">
      <alignment horizontal="center" vertical="center"/>
    </xf>
    <xf numFmtId="0" fontId="80" fillId="9" borderId="14" xfId="0" applyFont="1" applyFill="1" applyBorder="1" applyAlignment="1">
      <alignment horizontal="center"/>
    </xf>
    <xf numFmtId="0" fontId="80" fillId="9" borderId="15" xfId="0" applyFont="1" applyFill="1" applyBorder="1" applyAlignment="1">
      <alignment horizontal="center"/>
    </xf>
    <xf numFmtId="0" fontId="80" fillId="9" borderId="16" xfId="0" applyFont="1" applyFill="1" applyBorder="1" applyAlignment="1">
      <alignment horizont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15" fillId="0" borderId="26" xfId="0" applyFont="1" applyBorder="1" applyAlignment="1">
      <alignment horizontal="right" vertical="center"/>
    </xf>
    <xf numFmtId="0" fontId="15" fillId="0" borderId="27" xfId="0" applyFont="1" applyBorder="1" applyAlignment="1">
      <alignment horizontal="right" vertical="center"/>
    </xf>
    <xf numFmtId="0" fontId="9" fillId="0" borderId="0" xfId="0" applyFont="1" applyAlignment="1">
      <alignment horizontal="center"/>
    </xf>
    <xf numFmtId="0" fontId="5" fillId="4" borderId="16" xfId="0" applyFont="1" applyFill="1" applyBorder="1" applyAlignment="1">
      <alignment horizontal="center" vertical="center"/>
    </xf>
    <xf numFmtId="0" fontId="18" fillId="0" borderId="25" xfId="0" applyFont="1" applyBorder="1" applyAlignment="1">
      <alignment horizontal="left" vertical="center"/>
    </xf>
    <xf numFmtId="0" fontId="18" fillId="0" borderId="22" xfId="0" applyFont="1" applyBorder="1" applyAlignment="1">
      <alignment horizontal="left" vertical="center"/>
    </xf>
    <xf numFmtId="0" fontId="15" fillId="71" borderId="28" xfId="0" applyFont="1" applyFill="1" applyBorder="1" applyAlignment="1">
      <alignment horizontal="center" vertical="center"/>
    </xf>
    <xf numFmtId="0" fontId="15" fillId="71" borderId="29" xfId="0" applyFont="1" applyFill="1" applyBorder="1" applyAlignment="1">
      <alignment horizontal="center" vertical="center"/>
    </xf>
    <xf numFmtId="0" fontId="18" fillId="0" borderId="83" xfId="0" applyFont="1" applyBorder="1" applyAlignment="1">
      <alignment horizontal="left" vertical="center"/>
    </xf>
    <xf numFmtId="0" fontId="18" fillId="0" borderId="84" xfId="0" applyFont="1" applyBorder="1" applyAlignment="1">
      <alignment horizontal="left" vertical="center"/>
    </xf>
    <xf numFmtId="0" fontId="17" fillId="0" borderId="4" xfId="0" applyFont="1" applyBorder="1" applyAlignment="1">
      <alignment horizontal="center"/>
    </xf>
    <xf numFmtId="0" fontId="17" fillId="0" borderId="0" xfId="0" applyFont="1" applyAlignment="1">
      <alignment horizontal="center"/>
    </xf>
    <xf numFmtId="0" fontId="6" fillId="0" borderId="0" xfId="2" applyFont="1" applyAlignment="1">
      <alignment horizontal="left"/>
    </xf>
    <xf numFmtId="14" fontId="5" fillId="0" borderId="0" xfId="2" applyNumberFormat="1" applyFont="1" applyAlignment="1">
      <alignment horizontal="left" vertical="center"/>
    </xf>
    <xf numFmtId="0" fontId="4" fillId="4" borderId="11" xfId="2" applyFont="1" applyFill="1" applyBorder="1" applyAlignment="1">
      <alignment horizontal="center" vertical="center"/>
    </xf>
    <xf numFmtId="0" fontId="4" fillId="4" borderId="12" xfId="2" applyFont="1" applyFill="1" applyBorder="1" applyAlignment="1">
      <alignment horizontal="center" vertical="center"/>
    </xf>
    <xf numFmtId="0" fontId="4" fillId="4" borderId="13" xfId="2" applyFont="1" applyFill="1" applyBorder="1" applyAlignment="1">
      <alignment horizontal="center" vertical="center"/>
    </xf>
    <xf numFmtId="40" fontId="6" fillId="0" borderId="42" xfId="8" applyNumberFormat="1" applyFont="1" applyBorder="1" applyAlignment="1">
      <alignment horizontal="left" vertical="center"/>
    </xf>
    <xf numFmtId="0" fontId="0" fillId="0" borderId="42" xfId="0" applyBorder="1" applyAlignment="1">
      <alignment horizontal="left" vertical="center"/>
    </xf>
    <xf numFmtId="4" fontId="6" fillId="0" borderId="8" xfId="8" applyNumberFormat="1" applyFont="1" applyBorder="1" applyAlignment="1">
      <alignment horizontal="left" vertical="center"/>
    </xf>
    <xf numFmtId="40" fontId="6" fillId="0" borderId="0" xfId="8" applyNumberFormat="1" applyFont="1" applyAlignment="1">
      <alignment horizontal="left" vertical="center"/>
    </xf>
    <xf numFmtId="4" fontId="5" fillId="5" borderId="7" xfId="7" applyNumberFormat="1" applyFont="1" applyFill="1" applyBorder="1" applyAlignment="1">
      <alignment horizontal="right" vertical="center"/>
    </xf>
    <xf numFmtId="4" fontId="5" fillId="5" borderId="8" xfId="7" applyNumberFormat="1" applyFont="1" applyFill="1" applyBorder="1" applyAlignment="1">
      <alignment horizontal="right" vertical="center"/>
    </xf>
    <xf numFmtId="0" fontId="5" fillId="5" borderId="11" xfId="7" applyFont="1" applyFill="1" applyBorder="1" applyAlignment="1">
      <alignment horizontal="right" vertical="center"/>
    </xf>
    <xf numFmtId="0" fontId="5" fillId="5" borderId="12" xfId="7" applyFont="1" applyFill="1" applyBorder="1" applyAlignment="1">
      <alignment horizontal="right" vertical="center"/>
    </xf>
    <xf numFmtId="0" fontId="0" fillId="0" borderId="42" xfId="0" applyBorder="1" applyAlignment="1">
      <alignment horizontal="left" vertical="center" wrapText="1"/>
    </xf>
    <xf numFmtId="0" fontId="0" fillId="0" borderId="0" xfId="0" applyAlignment="1">
      <alignment horizontal="center" vertical="center"/>
    </xf>
    <xf numFmtId="0" fontId="0" fillId="0" borderId="0" xfId="0" applyAlignment="1">
      <alignment horizontal="left"/>
    </xf>
    <xf numFmtId="0" fontId="5" fillId="0" borderId="12" xfId="7" applyFont="1" applyBorder="1" applyAlignment="1">
      <alignment horizontal="center" vertical="center"/>
    </xf>
    <xf numFmtId="0" fontId="4" fillId="0" borderId="12" xfId="2" applyFont="1" applyBorder="1" applyAlignment="1">
      <alignment horizontal="center" vertical="center"/>
    </xf>
    <xf numFmtId="4" fontId="5" fillId="0" borderId="12" xfId="7" applyNumberFormat="1" applyFont="1" applyBorder="1" applyAlignment="1">
      <alignment horizontal="center" vertical="center"/>
    </xf>
    <xf numFmtId="0" fontId="6" fillId="0" borderId="12" xfId="8" applyFont="1" applyBorder="1" applyAlignment="1">
      <alignment horizontal="left" vertical="center"/>
    </xf>
    <xf numFmtId="0" fontId="6" fillId="0" borderId="8" xfId="7" applyFont="1" applyBorder="1" applyAlignment="1">
      <alignment horizontal="left" vertical="center"/>
    </xf>
    <xf numFmtId="0" fontId="6" fillId="0" borderId="0" xfId="7" applyFont="1" applyAlignment="1">
      <alignment horizontal="left" vertical="center"/>
    </xf>
    <xf numFmtId="0" fontId="6" fillId="0" borderId="42" xfId="7" applyFont="1" applyBorder="1" applyAlignment="1">
      <alignment horizontal="left" vertical="center"/>
    </xf>
    <xf numFmtId="0" fontId="5" fillId="4" borderId="12" xfId="7" applyFont="1" applyFill="1" applyBorder="1" applyAlignment="1">
      <alignment horizontal="left" vertical="center"/>
    </xf>
    <xf numFmtId="0" fontId="5" fillId="4" borderId="13" xfId="7" applyFont="1" applyFill="1" applyBorder="1" applyAlignment="1">
      <alignment horizontal="left" vertical="center"/>
    </xf>
    <xf numFmtId="4" fontId="5" fillId="4" borderId="12" xfId="8" applyNumberFormat="1" applyFont="1" applyFill="1" applyBorder="1" applyAlignment="1">
      <alignment horizontal="left" vertical="center"/>
    </xf>
    <xf numFmtId="4" fontId="5" fillId="4" borderId="13" xfId="8" applyNumberFormat="1" applyFont="1" applyFill="1" applyBorder="1" applyAlignment="1">
      <alignment horizontal="left" vertical="center"/>
    </xf>
    <xf numFmtId="0" fontId="5" fillId="4" borderId="12" xfId="8" applyFont="1" applyFill="1" applyBorder="1" applyAlignment="1">
      <alignment horizontal="left" vertical="center"/>
    </xf>
    <xf numFmtId="0" fontId="5" fillId="4" borderId="13" xfId="8" applyFont="1" applyFill="1" applyBorder="1" applyAlignment="1">
      <alignment horizontal="left" vertical="center"/>
    </xf>
    <xf numFmtId="0" fontId="85" fillId="72" borderId="114" xfId="769" applyFont="1" applyFill="1" applyBorder="1" applyAlignment="1">
      <alignment horizontal="center" vertical="center"/>
    </xf>
    <xf numFmtId="0" fontId="85" fillId="72" borderId="115" xfId="769" applyFont="1" applyFill="1" applyBorder="1" applyAlignment="1">
      <alignment horizontal="center" vertical="center"/>
    </xf>
    <xf numFmtId="0" fontId="85" fillId="72" borderId="116" xfId="769" applyFont="1" applyFill="1" applyBorder="1" applyAlignment="1">
      <alignment horizontal="center" vertical="center"/>
    </xf>
    <xf numFmtId="0" fontId="85" fillId="72" borderId="117" xfId="769" applyFont="1" applyFill="1" applyBorder="1" applyAlignment="1">
      <alignment horizontal="center" vertical="center"/>
    </xf>
    <xf numFmtId="0" fontId="85" fillId="72" borderId="74" xfId="769" applyFont="1" applyFill="1" applyBorder="1" applyAlignment="1">
      <alignment horizontal="center" vertical="center"/>
    </xf>
    <xf numFmtId="0" fontId="85" fillId="72" borderId="118" xfId="769" applyFont="1" applyFill="1" applyBorder="1" applyAlignment="1">
      <alignment horizontal="center" vertical="center"/>
    </xf>
    <xf numFmtId="0" fontId="92" fillId="75" borderId="119" xfId="768" applyFont="1" applyFill="1" applyBorder="1" applyAlignment="1">
      <alignment horizontal="center" vertical="center"/>
    </xf>
    <xf numFmtId="0" fontId="92" fillId="75" borderId="10" xfId="768" applyFont="1" applyFill="1" applyBorder="1" applyAlignment="1">
      <alignment horizontal="center" vertical="center"/>
    </xf>
    <xf numFmtId="2" fontId="93" fillId="69" borderId="10" xfId="769" applyNumberFormat="1" applyFont="1" applyFill="1" applyBorder="1" applyAlignment="1">
      <alignment horizontal="left" vertical="center"/>
    </xf>
    <xf numFmtId="2" fontId="89" fillId="69" borderId="10" xfId="769" applyNumberFormat="1" applyFont="1" applyFill="1" applyBorder="1" applyAlignment="1">
      <alignment horizontal="left" vertical="center"/>
    </xf>
    <xf numFmtId="44" fontId="89" fillId="76" borderId="76" xfId="769" applyNumberFormat="1" applyFont="1" applyFill="1" applyBorder="1" applyAlignment="1">
      <alignment horizontal="center" vertical="center"/>
    </xf>
    <xf numFmtId="44" fontId="89" fillId="76" borderId="78" xfId="769" applyNumberFormat="1" applyFont="1" applyFill="1" applyBorder="1" applyAlignment="1">
      <alignment horizontal="center" vertical="center"/>
    </xf>
    <xf numFmtId="4" fontId="92" fillId="75" borderId="10" xfId="768" applyNumberFormat="1" applyFont="1" applyFill="1" applyBorder="1" applyAlignment="1">
      <alignment horizontal="center" vertical="center"/>
    </xf>
    <xf numFmtId="10" fontId="92" fillId="75" borderId="10" xfId="768" applyNumberFormat="1" applyFont="1" applyFill="1" applyBorder="1" applyAlignment="1">
      <alignment horizontal="right" vertical="center"/>
    </xf>
  </cellXfs>
  <cellStyles count="773">
    <cellStyle name="12" xfId="41" xr:uid="{00000000-0005-0000-0000-000000000000}"/>
    <cellStyle name="12 2" xfId="441" xr:uid="{00000000-0005-0000-0000-000001000000}"/>
    <cellStyle name="12 2 2" xfId="548" xr:uid="{00000000-0005-0000-0000-000002000000}"/>
    <cellStyle name="12 2 3" xfId="606" xr:uid="{00000000-0005-0000-0000-000003000000}"/>
    <cellStyle name="20% - Accent1" xfId="96" xr:uid="{00000000-0005-0000-0000-000004000000}"/>
    <cellStyle name="20% - Accent2" xfId="97" xr:uid="{00000000-0005-0000-0000-000005000000}"/>
    <cellStyle name="20% - Accent3" xfId="98" xr:uid="{00000000-0005-0000-0000-000006000000}"/>
    <cellStyle name="20% - Accent4" xfId="99" xr:uid="{00000000-0005-0000-0000-000007000000}"/>
    <cellStyle name="20% - Accent5" xfId="100" xr:uid="{00000000-0005-0000-0000-000008000000}"/>
    <cellStyle name="20% - Accent6" xfId="101" xr:uid="{00000000-0005-0000-0000-000009000000}"/>
    <cellStyle name="20% - Ênfase1 2" xfId="42" xr:uid="{00000000-0005-0000-0000-00000A000000}"/>
    <cellStyle name="20% - Ênfase1 2 2" xfId="144" xr:uid="{00000000-0005-0000-0000-00000B000000}"/>
    <cellStyle name="20% - Ênfase1 3" xfId="145" xr:uid="{00000000-0005-0000-0000-00000C000000}"/>
    <cellStyle name="20% - Ênfase1 4" xfId="146" xr:uid="{00000000-0005-0000-0000-00000D000000}"/>
    <cellStyle name="20% - Ênfase1 4 2" xfId="399" xr:uid="{00000000-0005-0000-0000-00000E000000}"/>
    <cellStyle name="20% - Ênfase1 4 2 2" xfId="656" xr:uid="{00000000-0005-0000-0000-00000F000000}"/>
    <cellStyle name="20% - Ênfase1 4 2 3" xfId="727" xr:uid="{00000000-0005-0000-0000-000010000000}"/>
    <cellStyle name="20% - Ênfase1 4 3" xfId="631" xr:uid="{00000000-0005-0000-0000-000011000000}"/>
    <cellStyle name="20% - Ênfase1 4 4" xfId="701" xr:uid="{00000000-0005-0000-0000-000012000000}"/>
    <cellStyle name="20% - Ênfase1 5" xfId="143" xr:uid="{00000000-0005-0000-0000-000013000000}"/>
    <cellStyle name="20% - Ênfase2 2" xfId="43" xr:uid="{00000000-0005-0000-0000-000014000000}"/>
    <cellStyle name="20% - Ênfase2 2 2" xfId="148" xr:uid="{00000000-0005-0000-0000-000015000000}"/>
    <cellStyle name="20% - Ênfase2 3" xfId="149" xr:uid="{00000000-0005-0000-0000-000016000000}"/>
    <cellStyle name="20% - Ênfase2 4" xfId="150" xr:uid="{00000000-0005-0000-0000-000017000000}"/>
    <cellStyle name="20% - Ênfase2 4 2" xfId="400" xr:uid="{00000000-0005-0000-0000-000018000000}"/>
    <cellStyle name="20% - Ênfase2 4 2 2" xfId="657" xr:uid="{00000000-0005-0000-0000-000019000000}"/>
    <cellStyle name="20% - Ênfase2 4 2 3" xfId="728" xr:uid="{00000000-0005-0000-0000-00001A000000}"/>
    <cellStyle name="20% - Ênfase2 4 3" xfId="632" xr:uid="{00000000-0005-0000-0000-00001B000000}"/>
    <cellStyle name="20% - Ênfase2 4 4" xfId="702" xr:uid="{00000000-0005-0000-0000-00001C000000}"/>
    <cellStyle name="20% - Ênfase2 5" xfId="147" xr:uid="{00000000-0005-0000-0000-00001D000000}"/>
    <cellStyle name="20% - Ênfase3 2" xfId="44" xr:uid="{00000000-0005-0000-0000-00001E000000}"/>
    <cellStyle name="20% - Ênfase3 2 2" xfId="152" xr:uid="{00000000-0005-0000-0000-00001F000000}"/>
    <cellStyle name="20% - Ênfase3 3" xfId="153" xr:uid="{00000000-0005-0000-0000-000020000000}"/>
    <cellStyle name="20% - Ênfase3 4" xfId="154" xr:uid="{00000000-0005-0000-0000-000021000000}"/>
    <cellStyle name="20% - Ênfase3 4 2" xfId="401" xr:uid="{00000000-0005-0000-0000-000022000000}"/>
    <cellStyle name="20% - Ênfase3 4 2 2" xfId="658" xr:uid="{00000000-0005-0000-0000-000023000000}"/>
    <cellStyle name="20% - Ênfase3 4 2 3" xfId="729" xr:uid="{00000000-0005-0000-0000-000024000000}"/>
    <cellStyle name="20% - Ênfase3 4 3" xfId="633" xr:uid="{00000000-0005-0000-0000-000025000000}"/>
    <cellStyle name="20% - Ênfase3 4 4" xfId="703" xr:uid="{00000000-0005-0000-0000-000026000000}"/>
    <cellStyle name="20% - Ênfase3 5" xfId="151" xr:uid="{00000000-0005-0000-0000-000027000000}"/>
    <cellStyle name="20% - Ênfase4 2" xfId="45" xr:uid="{00000000-0005-0000-0000-000028000000}"/>
    <cellStyle name="20% - Ênfase4 2 2" xfId="156" xr:uid="{00000000-0005-0000-0000-000029000000}"/>
    <cellStyle name="20% - Ênfase4 3" xfId="157" xr:uid="{00000000-0005-0000-0000-00002A000000}"/>
    <cellStyle name="20% - Ênfase4 4" xfId="158" xr:uid="{00000000-0005-0000-0000-00002B000000}"/>
    <cellStyle name="20% - Ênfase4 4 2" xfId="402" xr:uid="{00000000-0005-0000-0000-00002C000000}"/>
    <cellStyle name="20% - Ênfase4 4 2 2" xfId="659" xr:uid="{00000000-0005-0000-0000-00002D000000}"/>
    <cellStyle name="20% - Ênfase4 4 2 3" xfId="730" xr:uid="{00000000-0005-0000-0000-00002E000000}"/>
    <cellStyle name="20% - Ênfase4 4 3" xfId="634" xr:uid="{00000000-0005-0000-0000-00002F000000}"/>
    <cellStyle name="20% - Ênfase4 4 4" xfId="704" xr:uid="{00000000-0005-0000-0000-000030000000}"/>
    <cellStyle name="20% - Ênfase4 5" xfId="155" xr:uid="{00000000-0005-0000-0000-000031000000}"/>
    <cellStyle name="20% - Ênfase5 2" xfId="46" xr:uid="{00000000-0005-0000-0000-000032000000}"/>
    <cellStyle name="20% - Ênfase5 3" xfId="159" xr:uid="{00000000-0005-0000-0000-000033000000}"/>
    <cellStyle name="20% - Ênfase5 3 2" xfId="403" xr:uid="{00000000-0005-0000-0000-000034000000}"/>
    <cellStyle name="20% - Ênfase5 3 2 2" xfId="660" xr:uid="{00000000-0005-0000-0000-000035000000}"/>
    <cellStyle name="20% - Ênfase5 3 2 3" xfId="731" xr:uid="{00000000-0005-0000-0000-000036000000}"/>
    <cellStyle name="20% - Ênfase5 3 3" xfId="635" xr:uid="{00000000-0005-0000-0000-000037000000}"/>
    <cellStyle name="20% - Ênfase5 3 4" xfId="705" xr:uid="{00000000-0005-0000-0000-000038000000}"/>
    <cellStyle name="20% - Ênfase6 2" xfId="47" xr:uid="{00000000-0005-0000-0000-000039000000}"/>
    <cellStyle name="20% - Ênfase6 2 2" xfId="161" xr:uid="{00000000-0005-0000-0000-00003A000000}"/>
    <cellStyle name="20% - Ênfase6 3" xfId="162" xr:uid="{00000000-0005-0000-0000-00003B000000}"/>
    <cellStyle name="20% - Ênfase6 4" xfId="163" xr:uid="{00000000-0005-0000-0000-00003C000000}"/>
    <cellStyle name="20% - Ênfase6 4 2" xfId="404" xr:uid="{00000000-0005-0000-0000-00003D000000}"/>
    <cellStyle name="20% - Ênfase6 4 2 2" xfId="661" xr:uid="{00000000-0005-0000-0000-00003E000000}"/>
    <cellStyle name="20% - Ênfase6 4 2 3" xfId="732" xr:uid="{00000000-0005-0000-0000-00003F000000}"/>
    <cellStyle name="20% - Ênfase6 4 3" xfId="636" xr:uid="{00000000-0005-0000-0000-000040000000}"/>
    <cellStyle name="20% - Ênfase6 4 4" xfId="706" xr:uid="{00000000-0005-0000-0000-000041000000}"/>
    <cellStyle name="20% - Ênfase6 5" xfId="160" xr:uid="{00000000-0005-0000-0000-000042000000}"/>
    <cellStyle name="40% - Accent1" xfId="102" xr:uid="{00000000-0005-0000-0000-000043000000}"/>
    <cellStyle name="40% - Accent2" xfId="103" xr:uid="{00000000-0005-0000-0000-000044000000}"/>
    <cellStyle name="40% - Accent3" xfId="104" xr:uid="{00000000-0005-0000-0000-000045000000}"/>
    <cellStyle name="40% - Accent4" xfId="105" xr:uid="{00000000-0005-0000-0000-000046000000}"/>
    <cellStyle name="40% - Accent5" xfId="106" xr:uid="{00000000-0005-0000-0000-000047000000}"/>
    <cellStyle name="40% - Accent6" xfId="107" xr:uid="{00000000-0005-0000-0000-000048000000}"/>
    <cellStyle name="40% - Ênfase1 2" xfId="48" xr:uid="{00000000-0005-0000-0000-000049000000}"/>
    <cellStyle name="40% - Ênfase1 2 2" xfId="165" xr:uid="{00000000-0005-0000-0000-00004A000000}"/>
    <cellStyle name="40% - Ênfase1 3" xfId="166" xr:uid="{00000000-0005-0000-0000-00004B000000}"/>
    <cellStyle name="40% - Ênfase1 4" xfId="167" xr:uid="{00000000-0005-0000-0000-00004C000000}"/>
    <cellStyle name="40% - Ênfase1 4 2" xfId="405" xr:uid="{00000000-0005-0000-0000-00004D000000}"/>
    <cellStyle name="40% - Ênfase1 4 2 2" xfId="662" xr:uid="{00000000-0005-0000-0000-00004E000000}"/>
    <cellStyle name="40% - Ênfase1 4 2 3" xfId="733" xr:uid="{00000000-0005-0000-0000-00004F000000}"/>
    <cellStyle name="40% - Ênfase1 4 3" xfId="637" xr:uid="{00000000-0005-0000-0000-000050000000}"/>
    <cellStyle name="40% - Ênfase1 4 4" xfId="707" xr:uid="{00000000-0005-0000-0000-000051000000}"/>
    <cellStyle name="40% - Ênfase1 5" xfId="164" xr:uid="{00000000-0005-0000-0000-000052000000}"/>
    <cellStyle name="40% - Ênfase2 2" xfId="49" xr:uid="{00000000-0005-0000-0000-000053000000}"/>
    <cellStyle name="40% - Ênfase2 3" xfId="168" xr:uid="{00000000-0005-0000-0000-000054000000}"/>
    <cellStyle name="40% - Ênfase2 3 2" xfId="406" xr:uid="{00000000-0005-0000-0000-000055000000}"/>
    <cellStyle name="40% - Ênfase2 3 2 2" xfId="663" xr:uid="{00000000-0005-0000-0000-000056000000}"/>
    <cellStyle name="40% - Ênfase2 3 2 3" xfId="734" xr:uid="{00000000-0005-0000-0000-000057000000}"/>
    <cellStyle name="40% - Ênfase2 3 3" xfId="638" xr:uid="{00000000-0005-0000-0000-000058000000}"/>
    <cellStyle name="40% - Ênfase2 3 4" xfId="708" xr:uid="{00000000-0005-0000-0000-000059000000}"/>
    <cellStyle name="40% - Ênfase3 2" xfId="50" xr:uid="{00000000-0005-0000-0000-00005A000000}"/>
    <cellStyle name="40% - Ênfase3 2 2" xfId="170" xr:uid="{00000000-0005-0000-0000-00005B000000}"/>
    <cellStyle name="40% - Ênfase3 3" xfId="171" xr:uid="{00000000-0005-0000-0000-00005C000000}"/>
    <cellStyle name="40% - Ênfase3 4" xfId="172" xr:uid="{00000000-0005-0000-0000-00005D000000}"/>
    <cellStyle name="40% - Ênfase3 4 2" xfId="407" xr:uid="{00000000-0005-0000-0000-00005E000000}"/>
    <cellStyle name="40% - Ênfase3 4 2 2" xfId="664" xr:uid="{00000000-0005-0000-0000-00005F000000}"/>
    <cellStyle name="40% - Ênfase3 4 2 3" xfId="735" xr:uid="{00000000-0005-0000-0000-000060000000}"/>
    <cellStyle name="40% - Ênfase3 4 3" xfId="639" xr:uid="{00000000-0005-0000-0000-000061000000}"/>
    <cellStyle name="40% - Ênfase3 4 4" xfId="709" xr:uid="{00000000-0005-0000-0000-000062000000}"/>
    <cellStyle name="40% - Ênfase3 5" xfId="169" xr:uid="{00000000-0005-0000-0000-000063000000}"/>
    <cellStyle name="40% - Ênfase4 2" xfId="51" xr:uid="{00000000-0005-0000-0000-000064000000}"/>
    <cellStyle name="40% - Ênfase4 2 2" xfId="174" xr:uid="{00000000-0005-0000-0000-000065000000}"/>
    <cellStyle name="40% - Ênfase4 3" xfId="175" xr:uid="{00000000-0005-0000-0000-000066000000}"/>
    <cellStyle name="40% - Ênfase4 4" xfId="176" xr:uid="{00000000-0005-0000-0000-000067000000}"/>
    <cellStyle name="40% - Ênfase4 4 2" xfId="408" xr:uid="{00000000-0005-0000-0000-000068000000}"/>
    <cellStyle name="40% - Ênfase4 4 2 2" xfId="665" xr:uid="{00000000-0005-0000-0000-000069000000}"/>
    <cellStyle name="40% - Ênfase4 4 2 3" xfId="736" xr:uid="{00000000-0005-0000-0000-00006A000000}"/>
    <cellStyle name="40% - Ênfase4 4 3" xfId="640" xr:uid="{00000000-0005-0000-0000-00006B000000}"/>
    <cellStyle name="40% - Ênfase4 4 4" xfId="710" xr:uid="{00000000-0005-0000-0000-00006C000000}"/>
    <cellStyle name="40% - Ênfase4 5" xfId="173" xr:uid="{00000000-0005-0000-0000-00006D000000}"/>
    <cellStyle name="40% - Ênfase5 2" xfId="52" xr:uid="{00000000-0005-0000-0000-00006E000000}"/>
    <cellStyle name="40% - Ênfase5 2 2" xfId="178" xr:uid="{00000000-0005-0000-0000-00006F000000}"/>
    <cellStyle name="40% - Ênfase5 3" xfId="179" xr:uid="{00000000-0005-0000-0000-000070000000}"/>
    <cellStyle name="40% - Ênfase5 4" xfId="180" xr:uid="{00000000-0005-0000-0000-000071000000}"/>
    <cellStyle name="40% - Ênfase5 4 2" xfId="409" xr:uid="{00000000-0005-0000-0000-000072000000}"/>
    <cellStyle name="40% - Ênfase5 4 2 2" xfId="666" xr:uid="{00000000-0005-0000-0000-000073000000}"/>
    <cellStyle name="40% - Ênfase5 4 2 3" xfId="737" xr:uid="{00000000-0005-0000-0000-000074000000}"/>
    <cellStyle name="40% - Ênfase5 4 3" xfId="641" xr:uid="{00000000-0005-0000-0000-000075000000}"/>
    <cellStyle name="40% - Ênfase5 4 4" xfId="711" xr:uid="{00000000-0005-0000-0000-000076000000}"/>
    <cellStyle name="40% - Ênfase5 5" xfId="177" xr:uid="{00000000-0005-0000-0000-000077000000}"/>
    <cellStyle name="40% - Ênfase6 2" xfId="53" xr:uid="{00000000-0005-0000-0000-000078000000}"/>
    <cellStyle name="40% - Ênfase6 2 2" xfId="182" xr:uid="{00000000-0005-0000-0000-000079000000}"/>
    <cellStyle name="40% - Ênfase6 3" xfId="183" xr:uid="{00000000-0005-0000-0000-00007A000000}"/>
    <cellStyle name="40% - Ênfase6 4" xfId="184" xr:uid="{00000000-0005-0000-0000-00007B000000}"/>
    <cellStyle name="40% - Ênfase6 4 2" xfId="410" xr:uid="{00000000-0005-0000-0000-00007C000000}"/>
    <cellStyle name="40% - Ênfase6 4 2 2" xfId="667" xr:uid="{00000000-0005-0000-0000-00007D000000}"/>
    <cellStyle name="40% - Ênfase6 4 2 3" xfId="738" xr:uid="{00000000-0005-0000-0000-00007E000000}"/>
    <cellStyle name="40% - Ênfase6 4 3" xfId="642" xr:uid="{00000000-0005-0000-0000-00007F000000}"/>
    <cellStyle name="40% - Ênfase6 4 4" xfId="712" xr:uid="{00000000-0005-0000-0000-000080000000}"/>
    <cellStyle name="40% - Ênfase6 5" xfId="181" xr:uid="{00000000-0005-0000-0000-000081000000}"/>
    <cellStyle name="60% - Accent1" xfId="108" xr:uid="{00000000-0005-0000-0000-000082000000}"/>
    <cellStyle name="60% - Accent2" xfId="109" xr:uid="{00000000-0005-0000-0000-000083000000}"/>
    <cellStyle name="60% - Accent3" xfId="110" xr:uid="{00000000-0005-0000-0000-000084000000}"/>
    <cellStyle name="60% - Accent4" xfId="111" xr:uid="{00000000-0005-0000-0000-000085000000}"/>
    <cellStyle name="60% - Accent5" xfId="112" xr:uid="{00000000-0005-0000-0000-000086000000}"/>
    <cellStyle name="60% - Accent6" xfId="113" xr:uid="{00000000-0005-0000-0000-000087000000}"/>
    <cellStyle name="60% - Ênfase1 2" xfId="54" xr:uid="{00000000-0005-0000-0000-000088000000}"/>
    <cellStyle name="60% - Ênfase1 2 2" xfId="186" xr:uid="{00000000-0005-0000-0000-000089000000}"/>
    <cellStyle name="60% - Ênfase1 3" xfId="187" xr:uid="{00000000-0005-0000-0000-00008A000000}"/>
    <cellStyle name="60% - Ênfase1 4" xfId="188" xr:uid="{00000000-0005-0000-0000-00008B000000}"/>
    <cellStyle name="60% - Ênfase1 5" xfId="185" xr:uid="{00000000-0005-0000-0000-00008C000000}"/>
    <cellStyle name="60% - Ênfase2 2" xfId="55" xr:uid="{00000000-0005-0000-0000-00008D000000}"/>
    <cellStyle name="60% - Ênfase2 2 2" xfId="190" xr:uid="{00000000-0005-0000-0000-00008E000000}"/>
    <cellStyle name="60% - Ênfase2 3" xfId="191" xr:uid="{00000000-0005-0000-0000-00008F000000}"/>
    <cellStyle name="60% - Ênfase2 4" xfId="192" xr:uid="{00000000-0005-0000-0000-000090000000}"/>
    <cellStyle name="60% - Ênfase2 5" xfId="189" xr:uid="{00000000-0005-0000-0000-000091000000}"/>
    <cellStyle name="60% - Ênfase3 2" xfId="56" xr:uid="{00000000-0005-0000-0000-000092000000}"/>
    <cellStyle name="60% - Ênfase3 2 2" xfId="194" xr:uid="{00000000-0005-0000-0000-000093000000}"/>
    <cellStyle name="60% - Ênfase3 3" xfId="195" xr:uid="{00000000-0005-0000-0000-000094000000}"/>
    <cellStyle name="60% - Ênfase3 4" xfId="196" xr:uid="{00000000-0005-0000-0000-000095000000}"/>
    <cellStyle name="60% - Ênfase3 5" xfId="193" xr:uid="{00000000-0005-0000-0000-000096000000}"/>
    <cellStyle name="60% - Ênfase4 2" xfId="57" xr:uid="{00000000-0005-0000-0000-000097000000}"/>
    <cellStyle name="60% - Ênfase4 2 2" xfId="198" xr:uid="{00000000-0005-0000-0000-000098000000}"/>
    <cellStyle name="60% - Ênfase4 3" xfId="199" xr:uid="{00000000-0005-0000-0000-000099000000}"/>
    <cellStyle name="60% - Ênfase4 4" xfId="200" xr:uid="{00000000-0005-0000-0000-00009A000000}"/>
    <cellStyle name="60% - Ênfase4 5" xfId="197" xr:uid="{00000000-0005-0000-0000-00009B000000}"/>
    <cellStyle name="60% - Ênfase5 2" xfId="58" xr:uid="{00000000-0005-0000-0000-00009C000000}"/>
    <cellStyle name="60% - Ênfase5 2 2" xfId="202" xr:uid="{00000000-0005-0000-0000-00009D000000}"/>
    <cellStyle name="60% - Ênfase5 3" xfId="203" xr:uid="{00000000-0005-0000-0000-00009E000000}"/>
    <cellStyle name="60% - Ênfase5 4" xfId="204" xr:uid="{00000000-0005-0000-0000-00009F000000}"/>
    <cellStyle name="60% - Ênfase5 5" xfId="201" xr:uid="{00000000-0005-0000-0000-0000A0000000}"/>
    <cellStyle name="60% - Ênfase6 2" xfId="59" xr:uid="{00000000-0005-0000-0000-0000A1000000}"/>
    <cellStyle name="60% - Ênfase6 2 2" xfId="206" xr:uid="{00000000-0005-0000-0000-0000A2000000}"/>
    <cellStyle name="60% - Ênfase6 3" xfId="207" xr:uid="{00000000-0005-0000-0000-0000A3000000}"/>
    <cellStyle name="60% - Ênfase6 4" xfId="208" xr:uid="{00000000-0005-0000-0000-0000A4000000}"/>
    <cellStyle name="60% - Ênfase6 5" xfId="205" xr:uid="{00000000-0005-0000-0000-0000A5000000}"/>
    <cellStyle name="Accent1" xfId="114" xr:uid="{00000000-0005-0000-0000-0000A6000000}"/>
    <cellStyle name="Accent2" xfId="115" xr:uid="{00000000-0005-0000-0000-0000A7000000}"/>
    <cellStyle name="Accent3" xfId="116" xr:uid="{00000000-0005-0000-0000-0000A8000000}"/>
    <cellStyle name="Accent4" xfId="117" xr:uid="{00000000-0005-0000-0000-0000A9000000}"/>
    <cellStyle name="Accent5" xfId="118" xr:uid="{00000000-0005-0000-0000-0000AA000000}"/>
    <cellStyle name="Accent6" xfId="119" xr:uid="{00000000-0005-0000-0000-0000AB000000}"/>
    <cellStyle name="Bad" xfId="120" xr:uid="{00000000-0005-0000-0000-0000AC000000}"/>
    <cellStyle name="Bom 2" xfId="60" xr:uid="{00000000-0005-0000-0000-0000AD000000}"/>
    <cellStyle name="Bom 2 2" xfId="210" xr:uid="{00000000-0005-0000-0000-0000AE000000}"/>
    <cellStyle name="Bom 3" xfId="211" xr:uid="{00000000-0005-0000-0000-0000AF000000}"/>
    <cellStyle name="Bom 4" xfId="212" xr:uid="{00000000-0005-0000-0000-0000B0000000}"/>
    <cellStyle name="Bom 5" xfId="209" xr:uid="{00000000-0005-0000-0000-0000B1000000}"/>
    <cellStyle name="Calculation" xfId="121" xr:uid="{00000000-0005-0000-0000-0000B2000000}"/>
    <cellStyle name="Cálculo 2" xfId="61" xr:uid="{00000000-0005-0000-0000-0000B3000000}"/>
    <cellStyle name="Cálculo 2 2" xfId="214" xr:uid="{00000000-0005-0000-0000-0000B4000000}"/>
    <cellStyle name="Cálculo 3" xfId="215" xr:uid="{00000000-0005-0000-0000-0000B5000000}"/>
    <cellStyle name="Cálculo 4" xfId="216" xr:uid="{00000000-0005-0000-0000-0000B6000000}"/>
    <cellStyle name="Cálculo 5" xfId="213" xr:uid="{00000000-0005-0000-0000-0000B7000000}"/>
    <cellStyle name="Célula de Verificação" xfId="768" builtinId="23"/>
    <cellStyle name="Célula de Verificação 2" xfId="62" xr:uid="{00000000-0005-0000-0000-0000B8000000}"/>
    <cellStyle name="Célula de Verificação 3" xfId="217" xr:uid="{00000000-0005-0000-0000-0000B9000000}"/>
    <cellStyle name="Célula Vinculada 2" xfId="63" xr:uid="{00000000-0005-0000-0000-0000BA000000}"/>
    <cellStyle name="Célula Vinculada 2 2" xfId="219" xr:uid="{00000000-0005-0000-0000-0000BB000000}"/>
    <cellStyle name="Célula Vinculada 3" xfId="220" xr:uid="{00000000-0005-0000-0000-0000BC000000}"/>
    <cellStyle name="Célula Vinculada 4" xfId="221" xr:uid="{00000000-0005-0000-0000-0000BD000000}"/>
    <cellStyle name="Célula Vinculada 5" xfId="218" xr:uid="{00000000-0005-0000-0000-0000BE000000}"/>
    <cellStyle name="Check Cell" xfId="122" xr:uid="{00000000-0005-0000-0000-0000BF000000}"/>
    <cellStyle name="Comma0 - Modelo1" xfId="222" xr:uid="{00000000-0005-0000-0000-0000C0000000}"/>
    <cellStyle name="Comma0 - Style1" xfId="223" xr:uid="{00000000-0005-0000-0000-0000C1000000}"/>
    <cellStyle name="Comma1 - Modelo2" xfId="224" xr:uid="{00000000-0005-0000-0000-0000C2000000}"/>
    <cellStyle name="Comma1 - Style2" xfId="225" xr:uid="{00000000-0005-0000-0000-0000C3000000}"/>
    <cellStyle name="Currency [0]_1995" xfId="226" xr:uid="{00000000-0005-0000-0000-0000C4000000}"/>
    <cellStyle name="Currency_1995" xfId="227" xr:uid="{00000000-0005-0000-0000-0000C5000000}"/>
    <cellStyle name="Dia" xfId="228" xr:uid="{00000000-0005-0000-0000-0000C6000000}"/>
    <cellStyle name="Encabez1" xfId="229" xr:uid="{00000000-0005-0000-0000-0000C7000000}"/>
    <cellStyle name="Encabez2" xfId="230" xr:uid="{00000000-0005-0000-0000-0000C8000000}"/>
    <cellStyle name="Ênfase1 2" xfId="64" xr:uid="{00000000-0005-0000-0000-0000C9000000}"/>
    <cellStyle name="Ênfase1 2 2" xfId="232" xr:uid="{00000000-0005-0000-0000-0000CA000000}"/>
    <cellStyle name="Ênfase1 3" xfId="233" xr:uid="{00000000-0005-0000-0000-0000CB000000}"/>
    <cellStyle name="Ênfase1 4" xfId="234" xr:uid="{00000000-0005-0000-0000-0000CC000000}"/>
    <cellStyle name="Ênfase1 5" xfId="231" xr:uid="{00000000-0005-0000-0000-0000CD000000}"/>
    <cellStyle name="Ênfase2 2" xfId="65" xr:uid="{00000000-0005-0000-0000-0000CE000000}"/>
    <cellStyle name="Ênfase2 2 2" xfId="236" xr:uid="{00000000-0005-0000-0000-0000CF000000}"/>
    <cellStyle name="Ênfase2 3" xfId="237" xr:uid="{00000000-0005-0000-0000-0000D0000000}"/>
    <cellStyle name="Ênfase2 4" xfId="238" xr:uid="{00000000-0005-0000-0000-0000D1000000}"/>
    <cellStyle name="Ênfase2 5" xfId="235" xr:uid="{00000000-0005-0000-0000-0000D2000000}"/>
    <cellStyle name="Ênfase3 2" xfId="66" xr:uid="{00000000-0005-0000-0000-0000D3000000}"/>
    <cellStyle name="Ênfase3 2 2" xfId="240" xr:uid="{00000000-0005-0000-0000-0000D4000000}"/>
    <cellStyle name="Ênfase3 3" xfId="241" xr:uid="{00000000-0005-0000-0000-0000D5000000}"/>
    <cellStyle name="Ênfase3 4" xfId="242" xr:uid="{00000000-0005-0000-0000-0000D6000000}"/>
    <cellStyle name="Ênfase3 5" xfId="239" xr:uid="{00000000-0005-0000-0000-0000D7000000}"/>
    <cellStyle name="Ênfase4 2" xfId="67" xr:uid="{00000000-0005-0000-0000-0000D8000000}"/>
    <cellStyle name="Ênfase4 2 2" xfId="244" xr:uid="{00000000-0005-0000-0000-0000D9000000}"/>
    <cellStyle name="Ênfase4 3" xfId="245" xr:uid="{00000000-0005-0000-0000-0000DA000000}"/>
    <cellStyle name="Ênfase4 4" xfId="246" xr:uid="{00000000-0005-0000-0000-0000DB000000}"/>
    <cellStyle name="Ênfase4 5" xfId="243" xr:uid="{00000000-0005-0000-0000-0000DC000000}"/>
    <cellStyle name="Ênfase5 2" xfId="68" xr:uid="{00000000-0005-0000-0000-0000DD000000}"/>
    <cellStyle name="Ênfase5 3" xfId="247" xr:uid="{00000000-0005-0000-0000-0000DE000000}"/>
    <cellStyle name="Ênfase6 2" xfId="69" xr:uid="{00000000-0005-0000-0000-0000DF000000}"/>
    <cellStyle name="Ênfase6 2 2" xfId="249" xr:uid="{00000000-0005-0000-0000-0000E0000000}"/>
    <cellStyle name="Ênfase6 3" xfId="250" xr:uid="{00000000-0005-0000-0000-0000E1000000}"/>
    <cellStyle name="Ênfase6 4" xfId="251" xr:uid="{00000000-0005-0000-0000-0000E2000000}"/>
    <cellStyle name="Ênfase6 5" xfId="248" xr:uid="{00000000-0005-0000-0000-0000E3000000}"/>
    <cellStyle name="Entrada 2" xfId="70" xr:uid="{00000000-0005-0000-0000-0000E4000000}"/>
    <cellStyle name="Entrada 2 2" xfId="253" xr:uid="{00000000-0005-0000-0000-0000E5000000}"/>
    <cellStyle name="Entrada 3" xfId="254" xr:uid="{00000000-0005-0000-0000-0000E6000000}"/>
    <cellStyle name="Entrada 4" xfId="255" xr:uid="{00000000-0005-0000-0000-0000E7000000}"/>
    <cellStyle name="Entrada 5" xfId="252" xr:uid="{00000000-0005-0000-0000-0000E8000000}"/>
    <cellStyle name="Estilo 1" xfId="256" xr:uid="{00000000-0005-0000-0000-0000E9000000}"/>
    <cellStyle name="Euro" xfId="71" xr:uid="{00000000-0005-0000-0000-0000EA000000}"/>
    <cellStyle name="Euro 2" xfId="257" xr:uid="{00000000-0005-0000-0000-0000EB000000}"/>
    <cellStyle name="Excel Built-in Normal" xfId="123" xr:uid="{00000000-0005-0000-0000-0000EC000000}"/>
    <cellStyle name="Excel Built-in Normal 1" xfId="124" xr:uid="{00000000-0005-0000-0000-0000ED000000}"/>
    <cellStyle name="Explanatory Text" xfId="125" xr:uid="{00000000-0005-0000-0000-0000EE000000}"/>
    <cellStyle name="F2" xfId="258" xr:uid="{00000000-0005-0000-0000-0000EF000000}"/>
    <cellStyle name="F3" xfId="259" xr:uid="{00000000-0005-0000-0000-0000F0000000}"/>
    <cellStyle name="F4" xfId="260" xr:uid="{00000000-0005-0000-0000-0000F1000000}"/>
    <cellStyle name="F5" xfId="261" xr:uid="{00000000-0005-0000-0000-0000F2000000}"/>
    <cellStyle name="F6" xfId="262" xr:uid="{00000000-0005-0000-0000-0000F3000000}"/>
    <cellStyle name="F7" xfId="263" xr:uid="{00000000-0005-0000-0000-0000F4000000}"/>
    <cellStyle name="F8" xfId="264" xr:uid="{00000000-0005-0000-0000-0000F5000000}"/>
    <cellStyle name="Fijo" xfId="265" xr:uid="{00000000-0005-0000-0000-0000F6000000}"/>
    <cellStyle name="Financiero" xfId="266" xr:uid="{00000000-0005-0000-0000-0000F7000000}"/>
    <cellStyle name="Good" xfId="126" xr:uid="{00000000-0005-0000-0000-0000F8000000}"/>
    <cellStyle name="Heading 1" xfId="127" xr:uid="{00000000-0005-0000-0000-0000F9000000}"/>
    <cellStyle name="Heading 2" xfId="128" xr:uid="{00000000-0005-0000-0000-0000FA000000}"/>
    <cellStyle name="Heading 3" xfId="129" xr:uid="{00000000-0005-0000-0000-0000FB000000}"/>
    <cellStyle name="Heading 4" xfId="130" xr:uid="{00000000-0005-0000-0000-0000FC000000}"/>
    <cellStyle name="Hiperlink" xfId="23" builtinId="8"/>
    <cellStyle name="Incorreto 2" xfId="72" xr:uid="{00000000-0005-0000-0000-0000FE000000}"/>
    <cellStyle name="Incorreto 2 2" xfId="268" xr:uid="{00000000-0005-0000-0000-0000FF000000}"/>
    <cellStyle name="Incorreto 3" xfId="269" xr:uid="{00000000-0005-0000-0000-000000010000}"/>
    <cellStyle name="Incorreto 4" xfId="270" xr:uid="{00000000-0005-0000-0000-000001010000}"/>
    <cellStyle name="Incorreto 5" xfId="267" xr:uid="{00000000-0005-0000-0000-000002010000}"/>
    <cellStyle name="Indefinido" xfId="73" xr:uid="{00000000-0005-0000-0000-000003010000}"/>
    <cellStyle name="Input" xfId="131" xr:uid="{00000000-0005-0000-0000-000004010000}"/>
    <cellStyle name="Linked Cell" xfId="132" xr:uid="{00000000-0005-0000-0000-000005010000}"/>
    <cellStyle name="Millares [0]_10 AVERIAS MASIVAS + ANT" xfId="271" xr:uid="{00000000-0005-0000-0000-000006010000}"/>
    <cellStyle name="Millares_10 AVERIAS MASIVAS + ANT" xfId="272" xr:uid="{00000000-0005-0000-0000-000007010000}"/>
    <cellStyle name="Moeda" xfId="1" builtinId="4"/>
    <cellStyle name="Moeda 10" xfId="507" xr:uid="{00000000-0005-0000-0000-000009010000}"/>
    <cellStyle name="Moeda 11" xfId="576" xr:uid="{00000000-0005-0000-0000-00000A010000}"/>
    <cellStyle name="Moeda 2" xfId="29" xr:uid="{00000000-0005-0000-0000-00000B010000}"/>
    <cellStyle name="Moeda 2 2" xfId="275" xr:uid="{00000000-0005-0000-0000-00000C010000}"/>
    <cellStyle name="Moeda 2 2 2" xfId="397" xr:uid="{00000000-0005-0000-0000-00000D010000}"/>
    <cellStyle name="Moeda 2 2 2 2" xfId="479" xr:uid="{00000000-0005-0000-0000-00000E010000}"/>
    <cellStyle name="Moeda 2 2 2 2 2" xfId="549" xr:uid="{00000000-0005-0000-0000-00000F010000}"/>
    <cellStyle name="Moeda 2 2 2 2 3" xfId="607" xr:uid="{00000000-0005-0000-0000-000010010000}"/>
    <cellStyle name="Moeda 2 2 2 3" xfId="512" xr:uid="{00000000-0005-0000-0000-000011010000}"/>
    <cellStyle name="Moeda 2 2 2 4" xfId="580" xr:uid="{00000000-0005-0000-0000-000012010000}"/>
    <cellStyle name="Moeda 2 3" xfId="276" xr:uid="{00000000-0005-0000-0000-000013010000}"/>
    <cellStyle name="Moeda 2 4" xfId="274" xr:uid="{00000000-0005-0000-0000-000014010000}"/>
    <cellStyle name="Moeda 2 5" xfId="133" xr:uid="{00000000-0005-0000-0000-000015010000}"/>
    <cellStyle name="Moeda 3" xfId="33" xr:uid="{00000000-0005-0000-0000-000016010000}"/>
    <cellStyle name="Moeda 3 2" xfId="278" xr:uid="{00000000-0005-0000-0000-000017010000}"/>
    <cellStyle name="Moeda 3 2 2" xfId="413" xr:uid="{00000000-0005-0000-0000-000018010000}"/>
    <cellStyle name="Moeda 3 2 2 2" xfId="482" xr:uid="{00000000-0005-0000-0000-000019010000}"/>
    <cellStyle name="Moeda 3 2 2 2 2" xfId="669" xr:uid="{00000000-0005-0000-0000-00001A010000}"/>
    <cellStyle name="Moeda 3 2 2 3" xfId="531" xr:uid="{00000000-0005-0000-0000-00001B010000}"/>
    <cellStyle name="Moeda 3 2 2 3 2" xfId="740" xr:uid="{00000000-0005-0000-0000-00001C010000}"/>
    <cellStyle name="Moeda 3 2 2 4" xfId="597" xr:uid="{00000000-0005-0000-0000-00001D010000}"/>
    <cellStyle name="Moeda 3 2 3" xfId="451" xr:uid="{00000000-0005-0000-0000-00001E010000}"/>
    <cellStyle name="Moeda 3 2 3 2" xfId="643" xr:uid="{00000000-0005-0000-0000-00001F010000}"/>
    <cellStyle name="Moeda 3 2 4" xfId="513" xr:uid="{00000000-0005-0000-0000-000020010000}"/>
    <cellStyle name="Moeda 3 2 4 2" xfId="713" xr:uid="{00000000-0005-0000-0000-000021010000}"/>
    <cellStyle name="Moeda 3 2 5" xfId="581" xr:uid="{00000000-0005-0000-0000-000022010000}"/>
    <cellStyle name="Moeda 3 3" xfId="277" xr:uid="{00000000-0005-0000-0000-000023010000}"/>
    <cellStyle name="Moeda 3 3 2" xfId="450" xr:uid="{00000000-0005-0000-0000-000024010000}"/>
    <cellStyle name="Moeda 3 3 2 2" xfId="668" xr:uid="{00000000-0005-0000-0000-000025010000}"/>
    <cellStyle name="Moeda 3 3 3" xfId="530" xr:uid="{00000000-0005-0000-0000-000026010000}"/>
    <cellStyle name="Moeda 3 3 3 2" xfId="739" xr:uid="{00000000-0005-0000-0000-000027010000}"/>
    <cellStyle name="Moeda 3 3 4" xfId="596" xr:uid="{00000000-0005-0000-0000-000028010000}"/>
    <cellStyle name="Moeda 3 4" xfId="412" xr:uid="{00000000-0005-0000-0000-000029010000}"/>
    <cellStyle name="Moeda 3 4 2" xfId="481" xr:uid="{00000000-0005-0000-0000-00002A010000}"/>
    <cellStyle name="Moeda 3 4 2 2" xfId="686" xr:uid="{00000000-0005-0000-0000-00002B010000}"/>
    <cellStyle name="Moeda 3 4 3" xfId="550" xr:uid="{00000000-0005-0000-0000-00002C010000}"/>
    <cellStyle name="Moeda 3 4 3 2" xfId="758" xr:uid="{00000000-0005-0000-0000-00002D010000}"/>
    <cellStyle name="Moeda 3 4 4" xfId="608" xr:uid="{00000000-0005-0000-0000-00002E010000}"/>
    <cellStyle name="Moeda 3 5" xfId="439" xr:uid="{00000000-0005-0000-0000-00002F010000}"/>
    <cellStyle name="Moeda 3 5 2" xfId="494" xr:uid="{00000000-0005-0000-0000-000030010000}"/>
    <cellStyle name="Moeda 3 5 3" xfId="551" xr:uid="{00000000-0005-0000-0000-000031010000}"/>
    <cellStyle name="Moeda 3 5 4" xfId="609" xr:uid="{00000000-0005-0000-0000-000032010000}"/>
    <cellStyle name="Moeda 3 6" xfId="134" xr:uid="{00000000-0005-0000-0000-000033010000}"/>
    <cellStyle name="Moeda 3 6 2" xfId="500" xr:uid="{00000000-0005-0000-0000-000034010000}"/>
    <cellStyle name="Moeda 3 6 3" xfId="627" xr:uid="{00000000-0005-0000-0000-000035010000}"/>
    <cellStyle name="Moeda 3 7" xfId="446" xr:uid="{00000000-0005-0000-0000-000036010000}"/>
    <cellStyle name="Moeda 3 7 2" xfId="696" xr:uid="{00000000-0005-0000-0000-000037010000}"/>
    <cellStyle name="Moeda 3 8" xfId="508" xr:uid="{00000000-0005-0000-0000-000038010000}"/>
    <cellStyle name="Moeda 3 9" xfId="577" xr:uid="{00000000-0005-0000-0000-000039010000}"/>
    <cellStyle name="Moeda 4" xfId="24" xr:uid="{00000000-0005-0000-0000-00003A010000}"/>
    <cellStyle name="Moeda 4 2" xfId="280" xr:uid="{00000000-0005-0000-0000-00003B010000}"/>
    <cellStyle name="Moeda 4 3" xfId="279" xr:uid="{00000000-0005-0000-0000-00003C010000}"/>
    <cellStyle name="Moeda 4 3 2" xfId="501" xr:uid="{00000000-0005-0000-0000-00003D010000}"/>
    <cellStyle name="Moeda 4 3 3" xfId="552" xr:uid="{00000000-0005-0000-0000-00003E010000}"/>
    <cellStyle name="Moeda 4 3 4" xfId="610" xr:uid="{00000000-0005-0000-0000-00003F010000}"/>
    <cellStyle name="Moeda 4 4" xfId="452" xr:uid="{00000000-0005-0000-0000-000040010000}"/>
    <cellStyle name="Moeda 4 5" xfId="511" xr:uid="{00000000-0005-0000-0000-000041010000}"/>
    <cellStyle name="Moeda 4 6" xfId="579" xr:uid="{00000000-0005-0000-0000-000042010000}"/>
    <cellStyle name="Moeda 5" xfId="281" xr:uid="{00000000-0005-0000-0000-000043010000}"/>
    <cellStyle name="Moeda 5 2" xfId="282" xr:uid="{00000000-0005-0000-0000-000044010000}"/>
    <cellStyle name="Moeda 5 2 2" xfId="414" xr:uid="{00000000-0005-0000-0000-000045010000}"/>
    <cellStyle name="Moeda 5 2 2 2" xfId="483" xr:uid="{00000000-0005-0000-0000-000046010000}"/>
    <cellStyle name="Moeda 5 2 2 2 2" xfId="670" xr:uid="{00000000-0005-0000-0000-000047010000}"/>
    <cellStyle name="Moeda 5 2 2 3" xfId="532" xr:uid="{00000000-0005-0000-0000-000048010000}"/>
    <cellStyle name="Moeda 5 2 2 3 2" xfId="741" xr:uid="{00000000-0005-0000-0000-000049010000}"/>
    <cellStyle name="Moeda 5 2 2 4" xfId="598" xr:uid="{00000000-0005-0000-0000-00004A010000}"/>
    <cellStyle name="Moeda 5 2 3" xfId="454" xr:uid="{00000000-0005-0000-0000-00004B010000}"/>
    <cellStyle name="Moeda 5 2 3 2" xfId="644" xr:uid="{00000000-0005-0000-0000-00004C010000}"/>
    <cellStyle name="Moeda 5 2 4" xfId="514" xr:uid="{00000000-0005-0000-0000-00004D010000}"/>
    <cellStyle name="Moeda 5 2 4 2" xfId="714" xr:uid="{00000000-0005-0000-0000-00004E010000}"/>
    <cellStyle name="Moeda 5 2 5" xfId="582" xr:uid="{00000000-0005-0000-0000-00004F010000}"/>
    <cellStyle name="Moeda 5 3" xfId="453" xr:uid="{00000000-0005-0000-0000-000050010000}"/>
    <cellStyle name="Moeda 5 3 2" xfId="553" xr:uid="{00000000-0005-0000-0000-000051010000}"/>
    <cellStyle name="Moeda 5 3 3" xfId="611" xr:uid="{00000000-0005-0000-0000-000052010000}"/>
    <cellStyle name="Moeda 6" xfId="283" xr:uid="{00000000-0005-0000-0000-000053010000}"/>
    <cellStyle name="Moeda 6 2" xfId="415" xr:uid="{00000000-0005-0000-0000-000054010000}"/>
    <cellStyle name="Moeda 6 2 2" xfId="545" xr:uid="{00000000-0005-0000-0000-000055010000}"/>
    <cellStyle name="Moeda 6 3" xfId="544" xr:uid="{00000000-0005-0000-0000-000056010000}"/>
    <cellStyle name="Moeda 7" xfId="273" xr:uid="{00000000-0005-0000-0000-000057010000}"/>
    <cellStyle name="Moeda 7 2" xfId="449" xr:uid="{00000000-0005-0000-0000-000058010000}"/>
    <cellStyle name="Moeda 7 3" xfId="693" xr:uid="{00000000-0005-0000-0000-000059010000}"/>
    <cellStyle name="Moeda 8" xfId="411" xr:uid="{00000000-0005-0000-0000-00005A010000}"/>
    <cellStyle name="Moeda 8 2" xfId="480" xr:uid="{00000000-0005-0000-0000-00005B010000}"/>
    <cellStyle name="Moeda 9" xfId="37" xr:uid="{00000000-0005-0000-0000-00005C010000}"/>
    <cellStyle name="Moeda 9 2" xfId="92" xr:uid="{00000000-0005-0000-0000-00005D010000}"/>
    <cellStyle name="Moeda 9 2 2" xfId="498" xr:uid="{00000000-0005-0000-0000-00005E010000}"/>
    <cellStyle name="Moeda 9 3" xfId="444" xr:uid="{00000000-0005-0000-0000-00005F010000}"/>
    <cellStyle name="Moneda [0]_10 AVERIAS MASIVAS + ANT" xfId="284" xr:uid="{00000000-0005-0000-0000-000060010000}"/>
    <cellStyle name="Moneda_10 AVERIAS MASIVAS + ANT" xfId="285" xr:uid="{00000000-0005-0000-0000-000061010000}"/>
    <cellStyle name="Monetario" xfId="286" xr:uid="{00000000-0005-0000-0000-000062010000}"/>
    <cellStyle name="Neutra 2" xfId="74" xr:uid="{00000000-0005-0000-0000-000063010000}"/>
    <cellStyle name="Neutra 2 2" xfId="288" xr:uid="{00000000-0005-0000-0000-000064010000}"/>
    <cellStyle name="Neutra 3" xfId="289" xr:uid="{00000000-0005-0000-0000-000065010000}"/>
    <cellStyle name="Neutra 4" xfId="290" xr:uid="{00000000-0005-0000-0000-000066010000}"/>
    <cellStyle name="Neutra 5" xfId="287" xr:uid="{00000000-0005-0000-0000-000067010000}"/>
    <cellStyle name="Neutral" xfId="135" xr:uid="{00000000-0005-0000-0000-000068010000}"/>
    <cellStyle name="no dec" xfId="291" xr:uid="{00000000-0005-0000-0000-000069010000}"/>
    <cellStyle name="Normal" xfId="0" builtinId="0"/>
    <cellStyle name="Normal 10" xfId="12" xr:uid="{00000000-0005-0000-0000-00006B010000}"/>
    <cellStyle name="Normal 10 2" xfId="292" xr:uid="{00000000-0005-0000-0000-00006C010000}"/>
    <cellStyle name="Normal 11" xfId="34" xr:uid="{00000000-0005-0000-0000-00006D010000}"/>
    <cellStyle name="Normal 11 2" xfId="19" xr:uid="{00000000-0005-0000-0000-00006E010000}"/>
    <cellStyle name="Normal 11 3" xfId="766" xr:uid="{358006EF-EF63-4D98-9A4C-1F51DF09C48F}"/>
    <cellStyle name="Normal 12" xfId="398" xr:uid="{00000000-0005-0000-0000-00006F010000}"/>
    <cellStyle name="Normal 12 2" xfId="554" xr:uid="{00000000-0005-0000-0000-000070010000}"/>
    <cellStyle name="Normal 12 3" xfId="515" xr:uid="{00000000-0005-0000-0000-000071010000}"/>
    <cellStyle name="Normal 13" xfId="434" xr:uid="{00000000-0005-0000-0000-000072010000}"/>
    <cellStyle name="Normal 13 2" xfId="16" xr:uid="{00000000-0005-0000-0000-000073010000}"/>
    <cellStyle name="Normal 13 3" xfId="575" xr:uid="{00000000-0005-0000-0000-000074010000}"/>
    <cellStyle name="Normal 14" xfId="435" xr:uid="{00000000-0005-0000-0000-000075010000}"/>
    <cellStyle name="Normal 14 2" xfId="546" xr:uid="{00000000-0005-0000-0000-000076010000}"/>
    <cellStyle name="Normal 14 3" xfId="756" xr:uid="{00000000-0005-0000-0000-000077010000}"/>
    <cellStyle name="Normal 15" xfId="436" xr:uid="{00000000-0005-0000-0000-000078010000}"/>
    <cellStyle name="Normal 16" xfId="440" xr:uid="{00000000-0005-0000-0000-000079010000}"/>
    <cellStyle name="Normal 16 2" xfId="692" xr:uid="{00000000-0005-0000-0000-00007A010000}"/>
    <cellStyle name="Normal 17" xfId="18" xr:uid="{00000000-0005-0000-0000-00007B010000}"/>
    <cellStyle name="Normal 17 2" xfId="40" xr:uid="{00000000-0005-0000-0000-00007C010000}"/>
    <cellStyle name="Normal 17 3" xfId="694" xr:uid="{00000000-0005-0000-0000-00007D010000}"/>
    <cellStyle name="Normal 18" xfId="769" xr:uid="{D3432191-9350-45AB-9437-A9A825211EDB}"/>
    <cellStyle name="Normal 2" xfId="2" xr:uid="{00000000-0005-0000-0000-00007E010000}"/>
    <cellStyle name="Normal 2 2" xfId="7" xr:uid="{00000000-0005-0000-0000-00007F010000}"/>
    <cellStyle name="Normal 2 2 2" xfId="8" xr:uid="{00000000-0005-0000-0000-000080010000}"/>
    <cellStyle name="Normal 2 2 2 2" xfId="416" xr:uid="{00000000-0005-0000-0000-000081010000}"/>
    <cellStyle name="Normal 2 2 2 2 2" xfId="671" xr:uid="{00000000-0005-0000-0000-000082010000}"/>
    <cellStyle name="Normal 2 2 2 2 3" xfId="742" xr:uid="{00000000-0005-0000-0000-000083010000}"/>
    <cellStyle name="Normal 2 2 2 3" xfId="295" xr:uid="{00000000-0005-0000-0000-000084010000}"/>
    <cellStyle name="Normal 2 2 2 4" xfId="510" xr:uid="{00000000-0005-0000-0000-000085010000}"/>
    <cellStyle name="Normal 2 2 3" xfId="39" xr:uid="{00000000-0005-0000-0000-000086010000}"/>
    <cellStyle name="Normal 2 2 4" xfId="296" xr:uid="{00000000-0005-0000-0000-000087010000}"/>
    <cellStyle name="Normal 2 2 5" xfId="294" xr:uid="{00000000-0005-0000-0000-000088010000}"/>
    <cellStyle name="Normal 2 2 5 2" xfId="555" xr:uid="{00000000-0005-0000-0000-000089010000}"/>
    <cellStyle name="Normal 2 2 5 3" xfId="759" xr:uid="{00000000-0005-0000-0000-00008A010000}"/>
    <cellStyle name="Normal 2 2 6" xfId="94" xr:uid="{00000000-0005-0000-0000-00008B010000}"/>
    <cellStyle name="Normal 2 2 7" xfId="697" xr:uid="{00000000-0005-0000-0000-00008C010000}"/>
    <cellStyle name="Normal 2 3" xfId="297" xr:uid="{00000000-0005-0000-0000-00008D010000}"/>
    <cellStyle name="Normal 2 4" xfId="293" xr:uid="{00000000-0005-0000-0000-00008E010000}"/>
    <cellStyle name="Normal 2 5" xfId="695" xr:uid="{00000000-0005-0000-0000-00008F010000}"/>
    <cellStyle name="Normal 2 6" xfId="771" xr:uid="{1F601EC3-B971-4F4B-8E20-DA6C5C6C2B54}"/>
    <cellStyle name="Normal 3" xfId="35" xr:uid="{00000000-0005-0000-0000-000090010000}"/>
    <cellStyle name="Normal 3 2" xfId="9" xr:uid="{00000000-0005-0000-0000-000091010000}"/>
    <cellStyle name="Normal 3 2 2" xfId="299" xr:uid="{00000000-0005-0000-0000-000092010000}"/>
    <cellStyle name="Normal 3 2 2 2" xfId="533" xr:uid="{00000000-0005-0000-0000-000093010000}"/>
    <cellStyle name="Normal 3 2 2 2 2" xfId="673" xr:uid="{00000000-0005-0000-0000-000094010000}"/>
    <cellStyle name="Normal 3 2 2 2 3" xfId="744" xr:uid="{00000000-0005-0000-0000-000095010000}"/>
    <cellStyle name="Normal 3 2 2 3" xfId="645" xr:uid="{00000000-0005-0000-0000-000096010000}"/>
    <cellStyle name="Normal 3 2 2 4" xfId="715" xr:uid="{00000000-0005-0000-0000-000097010000}"/>
    <cellStyle name="Normal 3 2 3" xfId="418" xr:uid="{00000000-0005-0000-0000-000098010000}"/>
    <cellStyle name="Normal 3 2 3 2" xfId="672" xr:uid="{00000000-0005-0000-0000-000099010000}"/>
    <cellStyle name="Normal 3 2 3 3" xfId="743" xr:uid="{00000000-0005-0000-0000-00009A010000}"/>
    <cellStyle name="Normal 3 2 4" xfId="556" xr:uid="{00000000-0005-0000-0000-00009B010000}"/>
    <cellStyle name="Normal 3 2 4 2" xfId="687" xr:uid="{00000000-0005-0000-0000-00009C010000}"/>
    <cellStyle name="Normal 3 2 4 3" xfId="760" xr:uid="{00000000-0005-0000-0000-00009D010000}"/>
    <cellStyle name="Normal 3 2 5" xfId="629" xr:uid="{00000000-0005-0000-0000-00009E010000}"/>
    <cellStyle name="Normal 3 2 6" xfId="699" xr:uid="{00000000-0005-0000-0000-00009F010000}"/>
    <cellStyle name="Normal 3 3" xfId="300" xr:uid="{00000000-0005-0000-0000-0000A0010000}"/>
    <cellStyle name="Normal 3 3 2" xfId="396" xr:uid="{00000000-0005-0000-0000-0000A1010000}"/>
    <cellStyle name="Normal 3 3 2 2" xfId="534" xr:uid="{00000000-0005-0000-0000-0000A2010000}"/>
    <cellStyle name="Normal 3 3 2 2 2" xfId="674" xr:uid="{00000000-0005-0000-0000-0000A3010000}"/>
    <cellStyle name="Normal 3 3 2 2 3" xfId="745" xr:uid="{00000000-0005-0000-0000-0000A4010000}"/>
    <cellStyle name="Normal 3 3 2 3" xfId="516" xr:uid="{00000000-0005-0000-0000-0000A5010000}"/>
    <cellStyle name="Normal 3 3 2 4" xfId="716" xr:uid="{00000000-0005-0000-0000-0000A6010000}"/>
    <cellStyle name="Normal 3 3 3" xfId="432" xr:uid="{00000000-0005-0000-0000-0000A7010000}"/>
    <cellStyle name="Normal 3 4" xfId="298" xr:uid="{00000000-0005-0000-0000-0000A8010000}"/>
    <cellStyle name="Normal 3 4 2" xfId="557" xr:uid="{00000000-0005-0000-0000-0000A9010000}"/>
    <cellStyle name="Normal 3 4 2 2" xfId="688" xr:uid="{00000000-0005-0000-0000-0000AA010000}"/>
    <cellStyle name="Normal 3 4 2 3" xfId="761" xr:uid="{00000000-0005-0000-0000-0000AB010000}"/>
    <cellStyle name="Normal 3 4 3" xfId="655" xr:uid="{00000000-0005-0000-0000-0000AC010000}"/>
    <cellStyle name="Normal 3 4 4" xfId="726" xr:uid="{00000000-0005-0000-0000-0000AD010000}"/>
    <cellStyle name="Normal 3 5" xfId="417" xr:uid="{00000000-0005-0000-0000-0000AE010000}"/>
    <cellStyle name="Normal 3 5 2" xfId="689" xr:uid="{00000000-0005-0000-0000-0000AF010000}"/>
    <cellStyle name="Normal 3 5 3" xfId="762" xr:uid="{00000000-0005-0000-0000-0000B0010000}"/>
    <cellStyle name="Normal 3 6" xfId="431" xr:uid="{00000000-0005-0000-0000-0000B1010000}"/>
    <cellStyle name="Normal 3 6 2" xfId="690" xr:uid="{00000000-0005-0000-0000-0000B2010000}"/>
    <cellStyle name="Normal 3 6 3" xfId="763" xr:uid="{00000000-0005-0000-0000-0000B3010000}"/>
    <cellStyle name="Normal 3 7" xfId="547" xr:uid="{00000000-0005-0000-0000-0000B4010000}"/>
    <cellStyle name="Normal 3 7 2" xfId="685" xr:uid="{00000000-0005-0000-0000-0000B5010000}"/>
    <cellStyle name="Normal 3 7 3" xfId="757" xr:uid="{00000000-0005-0000-0000-0000B6010000}"/>
    <cellStyle name="Normal 3 8" xfId="628" xr:uid="{00000000-0005-0000-0000-0000B7010000}"/>
    <cellStyle name="Normal 3 9" xfId="698" xr:uid="{00000000-0005-0000-0000-0000B8010000}"/>
    <cellStyle name="Normal 4" xfId="75" xr:uid="{00000000-0005-0000-0000-0000B9010000}"/>
    <cellStyle name="Normal 4 2" xfId="301" xr:uid="{00000000-0005-0000-0000-0000BA010000}"/>
    <cellStyle name="Normal 4 2 2" xfId="302" xr:uid="{00000000-0005-0000-0000-0000BB010000}"/>
    <cellStyle name="Normal 4 2 3" xfId="303" xr:uid="{00000000-0005-0000-0000-0000BC010000}"/>
    <cellStyle name="Normal 4 3" xfId="304" xr:uid="{00000000-0005-0000-0000-0000BD010000}"/>
    <cellStyle name="Normal 5" xfId="5" xr:uid="{00000000-0005-0000-0000-0000BE010000}"/>
    <cellStyle name="Normal 5 2" xfId="305" xr:uid="{00000000-0005-0000-0000-0000BF010000}"/>
    <cellStyle name="Normal 5 3" xfId="306" xr:uid="{00000000-0005-0000-0000-0000C0010000}"/>
    <cellStyle name="Normal 5 4" xfId="307" xr:uid="{00000000-0005-0000-0000-0000C1010000}"/>
    <cellStyle name="Normal 5 5" xfId="765" xr:uid="{4714DDEC-06DB-4EE4-95A9-26EEC85D30E1}"/>
    <cellStyle name="Normal 6" xfId="6" xr:uid="{00000000-0005-0000-0000-0000C2010000}"/>
    <cellStyle name="Normal 6 2" xfId="308" xr:uid="{00000000-0005-0000-0000-0000C3010000}"/>
    <cellStyle name="Normal 7" xfId="3" xr:uid="{00000000-0005-0000-0000-0000C4010000}"/>
    <cellStyle name="Normal 7 2" xfId="38" xr:uid="{00000000-0005-0000-0000-0000C5010000}"/>
    <cellStyle name="Normal 8" xfId="93" xr:uid="{00000000-0005-0000-0000-0000C6010000}"/>
    <cellStyle name="Normal 8 2" xfId="309" xr:uid="{00000000-0005-0000-0000-0000C7010000}"/>
    <cellStyle name="Normal 8 2 2" xfId="22" xr:uid="{00000000-0005-0000-0000-0000C8010000}"/>
    <cellStyle name="Normal 9" xfId="11" xr:uid="{00000000-0005-0000-0000-0000C9010000}"/>
    <cellStyle name="Normal 9 2" xfId="310" xr:uid="{00000000-0005-0000-0000-0000CA010000}"/>
    <cellStyle name="Normal 9 3" xfId="767" xr:uid="{B724906D-152D-4501-8954-63652D450C9E}"/>
    <cellStyle name="Normal_Pesquisa no referencial 10 de maio de 2013" xfId="10" xr:uid="{00000000-0005-0000-0000-0000CC010000}"/>
    <cellStyle name="Nota 2" xfId="76" xr:uid="{00000000-0005-0000-0000-0000CE010000}"/>
    <cellStyle name="Nota 2 2" xfId="312" xr:uid="{00000000-0005-0000-0000-0000CF010000}"/>
    <cellStyle name="Nota 3" xfId="313" xr:uid="{00000000-0005-0000-0000-0000D0010000}"/>
    <cellStyle name="Nota 4" xfId="314" xr:uid="{00000000-0005-0000-0000-0000D1010000}"/>
    <cellStyle name="Nota 4 2" xfId="419" xr:uid="{00000000-0005-0000-0000-0000D2010000}"/>
    <cellStyle name="Nota 4 2 2" xfId="675" xr:uid="{00000000-0005-0000-0000-0000D3010000}"/>
    <cellStyle name="Nota 4 2 3" xfId="746" xr:uid="{00000000-0005-0000-0000-0000D4010000}"/>
    <cellStyle name="Nota 4 3" xfId="646" xr:uid="{00000000-0005-0000-0000-0000D5010000}"/>
    <cellStyle name="Nota 4 4" xfId="717" xr:uid="{00000000-0005-0000-0000-0000D6010000}"/>
    <cellStyle name="Nota 5" xfId="311" xr:uid="{00000000-0005-0000-0000-0000D7010000}"/>
    <cellStyle name="Note" xfId="136" xr:uid="{00000000-0005-0000-0000-0000D8010000}"/>
    <cellStyle name="Output" xfId="137" xr:uid="{00000000-0005-0000-0000-0000D9010000}"/>
    <cellStyle name="Porcentagem" xfId="13" builtinId="5"/>
    <cellStyle name="Porcentagem 10" xfId="77" xr:uid="{00000000-0005-0000-0000-0000DB010000}"/>
    <cellStyle name="Porcentagem 11" xfId="772" xr:uid="{FD7B31BE-FE41-4FDA-AD91-43CB78798925}"/>
    <cellStyle name="Porcentagem 2" xfId="14" xr:uid="{00000000-0005-0000-0000-0000DC010000}"/>
    <cellStyle name="Porcentagem 2 2" xfId="317" xr:uid="{00000000-0005-0000-0000-0000DD010000}"/>
    <cellStyle name="Porcentagem 2 2 2" xfId="318" xr:uid="{00000000-0005-0000-0000-0000DE010000}"/>
    <cellStyle name="Porcentagem 2 2 3" xfId="395" xr:uid="{00000000-0005-0000-0000-0000DF010000}"/>
    <cellStyle name="Porcentagem 2 3" xfId="319" xr:uid="{00000000-0005-0000-0000-0000E0010000}"/>
    <cellStyle name="Porcentagem 2 4" xfId="320" xr:uid="{00000000-0005-0000-0000-0000E1010000}"/>
    <cellStyle name="Porcentagem 2 5" xfId="316" xr:uid="{00000000-0005-0000-0000-0000E2010000}"/>
    <cellStyle name="Porcentagem 3" xfId="78" xr:uid="{00000000-0005-0000-0000-0000E3010000}"/>
    <cellStyle name="Porcentagem 3 2" xfId="321" xr:uid="{00000000-0005-0000-0000-0000E4010000}"/>
    <cellStyle name="Porcentagem 3 2 2" xfId="322" xr:uid="{00000000-0005-0000-0000-0000E5010000}"/>
    <cellStyle name="Porcentagem 3 2 3" xfId="323" xr:uid="{00000000-0005-0000-0000-0000E6010000}"/>
    <cellStyle name="Porcentagem 3 3" xfId="324" xr:uid="{00000000-0005-0000-0000-0000E7010000}"/>
    <cellStyle name="Porcentagem 4" xfId="325" xr:uid="{00000000-0005-0000-0000-0000E8010000}"/>
    <cellStyle name="Porcentagem 4 2" xfId="326" xr:uid="{00000000-0005-0000-0000-0000E9010000}"/>
    <cellStyle name="Porcentagem 4 3" xfId="20" xr:uid="{00000000-0005-0000-0000-0000EA010000}"/>
    <cellStyle name="Porcentagem 4 4" xfId="437" xr:uid="{00000000-0005-0000-0000-0000EB010000}"/>
    <cellStyle name="Porcentagem 5" xfId="327" xr:uid="{00000000-0005-0000-0000-0000EC010000}"/>
    <cellStyle name="Porcentagem 5 2" xfId="394" xr:uid="{00000000-0005-0000-0000-0000ED010000}"/>
    <cellStyle name="Porcentagem 5 2 2" xfId="536" xr:uid="{00000000-0005-0000-0000-0000EE010000}"/>
    <cellStyle name="Porcentagem 5 2 2 2" xfId="676" xr:uid="{00000000-0005-0000-0000-0000EF010000}"/>
    <cellStyle name="Porcentagem 5 2 2 3" xfId="747" xr:uid="{00000000-0005-0000-0000-0000F0010000}"/>
    <cellStyle name="Porcentagem 5 2 3" xfId="647" xr:uid="{00000000-0005-0000-0000-0000F1010000}"/>
    <cellStyle name="Porcentagem 5 2 4" xfId="718" xr:uid="{00000000-0005-0000-0000-0000F2010000}"/>
    <cellStyle name="Porcentagem 5 3" xfId="535" xr:uid="{00000000-0005-0000-0000-0000F3010000}"/>
    <cellStyle name="Porcentagem 6" xfId="328" xr:uid="{00000000-0005-0000-0000-0000F4010000}"/>
    <cellStyle name="Porcentagem 6 2" xfId="421" xr:uid="{00000000-0005-0000-0000-0000F5010000}"/>
    <cellStyle name="Porcentagem 6 2 2" xfId="677" xr:uid="{00000000-0005-0000-0000-0000F6010000}"/>
    <cellStyle name="Porcentagem 6 2 3" xfId="748" xr:uid="{00000000-0005-0000-0000-0000F7010000}"/>
    <cellStyle name="Porcentagem 6 3" xfId="648" xr:uid="{00000000-0005-0000-0000-0000F8010000}"/>
    <cellStyle name="Porcentagem 6 4" xfId="719" xr:uid="{00000000-0005-0000-0000-0000F9010000}"/>
    <cellStyle name="Porcentagem 7" xfId="329" xr:uid="{00000000-0005-0000-0000-0000FA010000}"/>
    <cellStyle name="Porcentagem 7 2" xfId="422" xr:uid="{00000000-0005-0000-0000-0000FB010000}"/>
    <cellStyle name="Porcentagem 8" xfId="315" xr:uid="{00000000-0005-0000-0000-0000FC010000}"/>
    <cellStyle name="Porcentagem 9" xfId="420" xr:uid="{00000000-0005-0000-0000-0000FD010000}"/>
    <cellStyle name="Porcentaje" xfId="330" xr:uid="{00000000-0005-0000-0000-0000FE010000}"/>
    <cellStyle name="RM" xfId="331" xr:uid="{00000000-0005-0000-0000-0000FF010000}"/>
    <cellStyle name="Saída 2" xfId="79" xr:uid="{00000000-0005-0000-0000-000000020000}"/>
    <cellStyle name="Saída 2 2" xfId="333" xr:uid="{00000000-0005-0000-0000-000001020000}"/>
    <cellStyle name="Saída 3" xfId="334" xr:uid="{00000000-0005-0000-0000-000002020000}"/>
    <cellStyle name="Saída 4" xfId="335" xr:uid="{00000000-0005-0000-0000-000003020000}"/>
    <cellStyle name="Saída 5" xfId="332" xr:uid="{00000000-0005-0000-0000-000004020000}"/>
    <cellStyle name="Separador de milhares 2" xfId="4" xr:uid="{00000000-0005-0000-0000-000005020000}"/>
    <cellStyle name="Separador de milhares 2 2" xfId="138" xr:uid="{00000000-0005-0000-0000-000006020000}"/>
    <cellStyle name="Separador de milhares 2 2 2" xfId="338" xr:uid="{00000000-0005-0000-0000-000007020000}"/>
    <cellStyle name="Separador de milhares 2 2 3" xfId="339" xr:uid="{00000000-0005-0000-0000-000008020000}"/>
    <cellStyle name="Separador de milhares 2 2 4" xfId="337" xr:uid="{00000000-0005-0000-0000-000009020000}"/>
    <cellStyle name="Separador de milhares 2 3" xfId="340" xr:uid="{00000000-0005-0000-0000-00000A020000}"/>
    <cellStyle name="Separador de milhares 2 3 2" xfId="341" xr:uid="{00000000-0005-0000-0000-00000B020000}"/>
    <cellStyle name="Separador de milhares 2 3 2 2" xfId="457" xr:uid="{00000000-0005-0000-0000-00000C020000}"/>
    <cellStyle name="Separador de milhares 2 3 2 2 2" xfId="558" xr:uid="{00000000-0005-0000-0000-00000D020000}"/>
    <cellStyle name="Separador de milhares 2 3 2 2 3" xfId="612" xr:uid="{00000000-0005-0000-0000-00000E020000}"/>
    <cellStyle name="Separador de milhares 2 3 2 3" xfId="517" xr:uid="{00000000-0005-0000-0000-00000F020000}"/>
    <cellStyle name="Separador de milhares 2 3 2 4" xfId="583" xr:uid="{00000000-0005-0000-0000-000010020000}"/>
    <cellStyle name="Separador de milhares 2 3 3" xfId="393" xr:uid="{00000000-0005-0000-0000-000011020000}"/>
    <cellStyle name="Separador de milhares 2 3 3 2" xfId="478" xr:uid="{00000000-0005-0000-0000-000012020000}"/>
    <cellStyle name="Separador de milhares 2 3 3 2 2" xfId="559" xr:uid="{00000000-0005-0000-0000-000013020000}"/>
    <cellStyle name="Separador de milhares 2 3 3 2 3" xfId="613" xr:uid="{00000000-0005-0000-0000-000014020000}"/>
    <cellStyle name="Separador de milhares 2 3 4" xfId="456" xr:uid="{00000000-0005-0000-0000-000015020000}"/>
    <cellStyle name="Separador de milhares 2 4" xfId="336" xr:uid="{00000000-0005-0000-0000-000016020000}"/>
    <cellStyle name="Separador de milhares 2 4 2" xfId="455" xr:uid="{00000000-0005-0000-0000-000017020000}"/>
    <cellStyle name="Separador de milhares 3" xfId="81" xr:uid="{00000000-0005-0000-0000-000018020000}"/>
    <cellStyle name="Separador de milhares 3 2" xfId="342" xr:uid="{00000000-0005-0000-0000-000019020000}"/>
    <cellStyle name="Separador de milhares 3 2 2" xfId="392" xr:uid="{00000000-0005-0000-0000-00001A020000}"/>
    <cellStyle name="Separador de milhares 3 2 2 2" xfId="477" xr:uid="{00000000-0005-0000-0000-00001B020000}"/>
    <cellStyle name="Separador de milhares 3 2 2 2 2" xfId="560" xr:uid="{00000000-0005-0000-0000-00001C020000}"/>
    <cellStyle name="Separador de milhares 3 2 2 2 3" xfId="614" xr:uid="{00000000-0005-0000-0000-00001D020000}"/>
    <cellStyle name="Separador de milhares 4" xfId="15" xr:uid="{00000000-0005-0000-0000-00001E020000}"/>
    <cellStyle name="Separador de milhares 4 2" xfId="30" xr:uid="{00000000-0005-0000-0000-00001F020000}"/>
    <cellStyle name="Separador de milhares 4 2 2" xfId="391" xr:uid="{00000000-0005-0000-0000-000020020000}"/>
    <cellStyle name="Separador de milhares 4 2 2 2" xfId="505" xr:uid="{00000000-0005-0000-0000-000021020000}"/>
    <cellStyle name="Separador de milhares 4 2 2 3" xfId="561" xr:uid="{00000000-0005-0000-0000-000022020000}"/>
    <cellStyle name="Separador de milhares 4 2 2 4" xfId="615" xr:uid="{00000000-0005-0000-0000-000023020000}"/>
    <cellStyle name="Separador de milhares 4 2 3" xfId="476" xr:uid="{00000000-0005-0000-0000-000024020000}"/>
    <cellStyle name="Separador de milhares 4 3" xfId="25" xr:uid="{00000000-0005-0000-0000-000025020000}"/>
    <cellStyle name="Separador de milhares 4 3 2" xfId="497" xr:uid="{00000000-0005-0000-0000-000026020000}"/>
    <cellStyle name="Separador de milhares 4 3 3" xfId="562" xr:uid="{00000000-0005-0000-0000-000027020000}"/>
    <cellStyle name="Separador de milhares 4 3 4" xfId="616" xr:uid="{00000000-0005-0000-0000-000028020000}"/>
    <cellStyle name="Separador de milhares 4 4" xfId="82" xr:uid="{00000000-0005-0000-0000-000029020000}"/>
    <cellStyle name="Separador de milhares 4 5" xfId="443" xr:uid="{00000000-0005-0000-0000-00002A020000}"/>
    <cellStyle name="Separador de milhares 5" xfId="438" xr:uid="{00000000-0005-0000-0000-00002B020000}"/>
    <cellStyle name="Separador de milhares 5 2" xfId="493" xr:uid="{00000000-0005-0000-0000-00002C020000}"/>
    <cellStyle name="TableStyleLight1" xfId="343" xr:uid="{00000000-0005-0000-0000-000030020000}"/>
    <cellStyle name="Texto de Aviso 2" xfId="83" xr:uid="{00000000-0005-0000-0000-000031020000}"/>
    <cellStyle name="Texto de Aviso 3" xfId="344" xr:uid="{00000000-0005-0000-0000-000032020000}"/>
    <cellStyle name="Texto Explicativo 2" xfId="84" xr:uid="{00000000-0005-0000-0000-000033020000}"/>
    <cellStyle name="Texto Explicativo 3" xfId="345" xr:uid="{00000000-0005-0000-0000-000034020000}"/>
    <cellStyle name="Title" xfId="139" xr:uid="{00000000-0005-0000-0000-000035020000}"/>
    <cellStyle name="Título 1 1" xfId="140" xr:uid="{00000000-0005-0000-0000-000036020000}"/>
    <cellStyle name="Título 1 1 2" xfId="348" xr:uid="{00000000-0005-0000-0000-000037020000}"/>
    <cellStyle name="Título 1 2" xfId="85" xr:uid="{00000000-0005-0000-0000-000038020000}"/>
    <cellStyle name="Título 1 2 2" xfId="349" xr:uid="{00000000-0005-0000-0000-000039020000}"/>
    <cellStyle name="Título 1 3" xfId="350" xr:uid="{00000000-0005-0000-0000-00003A020000}"/>
    <cellStyle name="Título 1 4" xfId="351" xr:uid="{00000000-0005-0000-0000-00003B020000}"/>
    <cellStyle name="Título 1 5" xfId="347" xr:uid="{00000000-0005-0000-0000-00003C020000}"/>
    <cellStyle name="Título 2 2" xfId="86" xr:uid="{00000000-0005-0000-0000-00003D020000}"/>
    <cellStyle name="Título 2 2 2" xfId="353" xr:uid="{00000000-0005-0000-0000-00003E020000}"/>
    <cellStyle name="Título 2 3" xfId="354" xr:uid="{00000000-0005-0000-0000-00003F020000}"/>
    <cellStyle name="Título 2 4" xfId="355" xr:uid="{00000000-0005-0000-0000-000040020000}"/>
    <cellStyle name="Título 2 5" xfId="352" xr:uid="{00000000-0005-0000-0000-000041020000}"/>
    <cellStyle name="Título 3 2" xfId="87" xr:uid="{00000000-0005-0000-0000-000042020000}"/>
    <cellStyle name="Título 3 2 2" xfId="357" xr:uid="{00000000-0005-0000-0000-000043020000}"/>
    <cellStyle name="Título 3 3" xfId="358" xr:uid="{00000000-0005-0000-0000-000044020000}"/>
    <cellStyle name="Título 3 4" xfId="359" xr:uid="{00000000-0005-0000-0000-000045020000}"/>
    <cellStyle name="Título 3 5" xfId="356" xr:uid="{00000000-0005-0000-0000-000046020000}"/>
    <cellStyle name="Título 4 2" xfId="88" xr:uid="{00000000-0005-0000-0000-000047020000}"/>
    <cellStyle name="Título 4 2 2" xfId="361" xr:uid="{00000000-0005-0000-0000-000048020000}"/>
    <cellStyle name="Título 4 3" xfId="362" xr:uid="{00000000-0005-0000-0000-000049020000}"/>
    <cellStyle name="Título 4 4" xfId="363" xr:uid="{00000000-0005-0000-0000-00004A020000}"/>
    <cellStyle name="Título 4 5" xfId="360" xr:uid="{00000000-0005-0000-0000-00004B020000}"/>
    <cellStyle name="Título 5" xfId="89" xr:uid="{00000000-0005-0000-0000-00004C020000}"/>
    <cellStyle name="Título 5 2" xfId="364" xr:uid="{00000000-0005-0000-0000-00004D020000}"/>
    <cellStyle name="Título 6" xfId="365" xr:uid="{00000000-0005-0000-0000-00004E020000}"/>
    <cellStyle name="Título 6 2" xfId="366" xr:uid="{00000000-0005-0000-0000-00004F020000}"/>
    <cellStyle name="Título 7" xfId="346" xr:uid="{00000000-0005-0000-0000-000050020000}"/>
    <cellStyle name="Total 2" xfId="90" xr:uid="{00000000-0005-0000-0000-000051020000}"/>
    <cellStyle name="Total 2 2" xfId="368" xr:uid="{00000000-0005-0000-0000-000052020000}"/>
    <cellStyle name="Total 3" xfId="369" xr:uid="{00000000-0005-0000-0000-000053020000}"/>
    <cellStyle name="Total 4" xfId="370" xr:uid="{00000000-0005-0000-0000-000054020000}"/>
    <cellStyle name="Total 5" xfId="367" xr:uid="{00000000-0005-0000-0000-000055020000}"/>
    <cellStyle name="Vírgula 10" xfId="495" xr:uid="{00000000-0005-0000-0000-000057020000}"/>
    <cellStyle name="Vírgula 10 2" xfId="506" xr:uid="{00000000-0005-0000-0000-000058020000}"/>
    <cellStyle name="Vírgula 10 3" xfId="448" xr:uid="{00000000-0005-0000-0000-000059020000}"/>
    <cellStyle name="Vírgula 10 4" xfId="563" xr:uid="{00000000-0005-0000-0000-00005A020000}"/>
    <cellStyle name="Vírgula 11" xfId="770" xr:uid="{40156907-2924-4A12-AABC-98D586E292D5}"/>
    <cellStyle name="Vírgula 2" xfId="17" xr:uid="{00000000-0005-0000-0000-00005B020000}"/>
    <cellStyle name="Vírgula 2 2" xfId="31" xr:uid="{00000000-0005-0000-0000-00005C020000}"/>
    <cellStyle name="Vírgula 2 2 2" xfId="373" xr:uid="{00000000-0005-0000-0000-00005D020000}"/>
    <cellStyle name="Vírgula 2 2 2 2" xfId="424" xr:uid="{00000000-0005-0000-0000-00005E020000}"/>
    <cellStyle name="Vírgula 2 2 2 2 2" xfId="485" xr:uid="{00000000-0005-0000-0000-00005F020000}"/>
    <cellStyle name="Vírgula 2 2 2 2 2 2" xfId="678" xr:uid="{00000000-0005-0000-0000-000060020000}"/>
    <cellStyle name="Vírgula 2 2 2 2 3" xfId="537" xr:uid="{00000000-0005-0000-0000-000061020000}"/>
    <cellStyle name="Vírgula 2 2 2 2 3 2" xfId="749" xr:uid="{00000000-0005-0000-0000-000062020000}"/>
    <cellStyle name="Vírgula 2 2 2 2 4" xfId="599" xr:uid="{00000000-0005-0000-0000-000063020000}"/>
    <cellStyle name="Vírgula 2 2 2 3" xfId="459" xr:uid="{00000000-0005-0000-0000-000064020000}"/>
    <cellStyle name="Vírgula 2 2 2 3 2" xfId="649" xr:uid="{00000000-0005-0000-0000-000065020000}"/>
    <cellStyle name="Vírgula 2 2 2 4" xfId="518" xr:uid="{00000000-0005-0000-0000-000066020000}"/>
    <cellStyle name="Vírgula 2 2 2 4 2" xfId="720" xr:uid="{00000000-0005-0000-0000-000067020000}"/>
    <cellStyle name="Vírgula 2 2 2 5" xfId="584" xr:uid="{00000000-0005-0000-0000-000068020000}"/>
    <cellStyle name="Vírgula 2 2 3" xfId="374" xr:uid="{00000000-0005-0000-0000-000069020000}"/>
    <cellStyle name="Vírgula 2 2 3 2" xfId="425" xr:uid="{00000000-0005-0000-0000-00006A020000}"/>
    <cellStyle name="Vírgula 2 2 3 2 2" xfId="486" xr:uid="{00000000-0005-0000-0000-00006B020000}"/>
    <cellStyle name="Vírgula 2 2 3 2 3" xfId="750" xr:uid="{00000000-0005-0000-0000-00006C020000}"/>
    <cellStyle name="Vírgula 2 2 3 3" xfId="460" xr:uid="{00000000-0005-0000-0000-00006D020000}"/>
    <cellStyle name="Vírgula 2 2 3 4" xfId="721" xr:uid="{00000000-0005-0000-0000-00006E020000}"/>
    <cellStyle name="Vírgula 2 2 4" xfId="372" xr:uid="{00000000-0005-0000-0000-00006F020000}"/>
    <cellStyle name="Vírgula 2 3" xfId="21" xr:uid="{00000000-0005-0000-0000-000070020000}"/>
    <cellStyle name="Vírgula 2 3 2" xfId="32" xr:uid="{00000000-0005-0000-0000-000071020000}"/>
    <cellStyle name="Vírgula 2 3 2 2" xfId="426" xr:uid="{00000000-0005-0000-0000-000072020000}"/>
    <cellStyle name="Vírgula 2 3 2 2 2" xfId="487" xr:uid="{00000000-0005-0000-0000-000073020000}"/>
    <cellStyle name="Vírgula 2 3 2 2 2 2" xfId="679" xr:uid="{00000000-0005-0000-0000-000074020000}"/>
    <cellStyle name="Vírgula 2 3 2 2 3" xfId="538" xr:uid="{00000000-0005-0000-0000-000075020000}"/>
    <cellStyle name="Vírgula 2 3 2 2 3 2" xfId="751" xr:uid="{00000000-0005-0000-0000-000076020000}"/>
    <cellStyle name="Vírgula 2 3 2 2 4" xfId="600" xr:uid="{00000000-0005-0000-0000-000077020000}"/>
    <cellStyle name="Vírgula 2 3 2 3" xfId="376" xr:uid="{00000000-0005-0000-0000-000078020000}"/>
    <cellStyle name="Vírgula 2 3 2 3 2" xfId="503" xr:uid="{00000000-0005-0000-0000-000079020000}"/>
    <cellStyle name="Vírgula 2 3 2 3 3" xfId="650" xr:uid="{00000000-0005-0000-0000-00007A020000}"/>
    <cellStyle name="Vírgula 2 3 2 4" xfId="462" xr:uid="{00000000-0005-0000-0000-00007B020000}"/>
    <cellStyle name="Vírgula 2 3 2 4 2" xfId="722" xr:uid="{00000000-0005-0000-0000-00007C020000}"/>
    <cellStyle name="Vírgula 2 3 2 5" xfId="519" xr:uid="{00000000-0005-0000-0000-00007D020000}"/>
    <cellStyle name="Vírgula 2 3 2 6" xfId="585" xr:uid="{00000000-0005-0000-0000-00007E020000}"/>
    <cellStyle name="Vírgula 2 3 3" xfId="27" xr:uid="{00000000-0005-0000-0000-00007F020000}"/>
    <cellStyle name="Vírgula 2 3 3 2" xfId="502" xr:uid="{00000000-0005-0000-0000-000080020000}"/>
    <cellStyle name="Vírgula 2 3 3 3" xfId="564" xr:uid="{00000000-0005-0000-0000-000081020000}"/>
    <cellStyle name="Vírgula 2 3 3 4" xfId="617" xr:uid="{00000000-0005-0000-0000-000082020000}"/>
    <cellStyle name="Vírgula 2 3 4" xfId="375" xr:uid="{00000000-0005-0000-0000-000083020000}"/>
    <cellStyle name="Vírgula 2 3 5" xfId="461" xr:uid="{00000000-0005-0000-0000-000084020000}"/>
    <cellStyle name="Vírgula 2 4" xfId="26" xr:uid="{00000000-0005-0000-0000-000085020000}"/>
    <cellStyle name="Vírgula 2 4 2" xfId="377" xr:uid="{00000000-0005-0000-0000-000086020000}"/>
    <cellStyle name="Vírgula 2 4 2 2" xfId="504" xr:uid="{00000000-0005-0000-0000-000087020000}"/>
    <cellStyle name="Vírgula 2 4 2 3" xfId="565" xr:uid="{00000000-0005-0000-0000-000088020000}"/>
    <cellStyle name="Vírgula 2 4 2 4" xfId="618" xr:uid="{00000000-0005-0000-0000-000089020000}"/>
    <cellStyle name="Vírgula 2 4 3" xfId="463" xr:uid="{00000000-0005-0000-0000-00008A020000}"/>
    <cellStyle name="Vírgula 2 4 4" xfId="520" xr:uid="{00000000-0005-0000-0000-00008B020000}"/>
    <cellStyle name="Vírgula 2 4 5" xfId="586" xr:uid="{00000000-0005-0000-0000-00008C020000}"/>
    <cellStyle name="Vírgula 2 5" xfId="378" xr:uid="{00000000-0005-0000-0000-00008D020000}"/>
    <cellStyle name="Vírgula 2 5 2" xfId="464" xr:uid="{00000000-0005-0000-0000-00008E020000}"/>
    <cellStyle name="Vírgula 2 5 2 2" xfId="566" xr:uid="{00000000-0005-0000-0000-00008F020000}"/>
    <cellStyle name="Vírgula 2 5 2 3" xfId="619" xr:uid="{00000000-0005-0000-0000-000090020000}"/>
    <cellStyle name="Vírgula 2 6" xfId="371" xr:uid="{00000000-0005-0000-0000-000091020000}"/>
    <cellStyle name="Vírgula 2 6 2" xfId="458" xr:uid="{00000000-0005-0000-0000-000092020000}"/>
    <cellStyle name="Vírgula 2 7" xfId="91" xr:uid="{00000000-0005-0000-0000-000093020000}"/>
    <cellStyle name="Vírgula 3" xfId="28" xr:uid="{00000000-0005-0000-0000-000094020000}"/>
    <cellStyle name="Vírgula 3 2" xfId="141" xr:uid="{00000000-0005-0000-0000-000095020000}"/>
    <cellStyle name="Vírgula 3 2 2" xfId="380" xr:uid="{00000000-0005-0000-0000-000096020000}"/>
    <cellStyle name="Vírgula 3 2 2 2" xfId="433" xr:uid="{00000000-0005-0000-0000-000097020000}"/>
    <cellStyle name="Vírgula 3 2 2 2 2" xfId="492" xr:uid="{00000000-0005-0000-0000-000098020000}"/>
    <cellStyle name="Vírgula 3 2 2 2 2 2" xfId="540" xr:uid="{00000000-0005-0000-0000-000099020000}"/>
    <cellStyle name="Vírgula 3 2 2 2 2 2 2" xfId="681" xr:uid="{00000000-0005-0000-0000-00009A020000}"/>
    <cellStyle name="Vírgula 3 2 2 2 2 3" xfId="602" xr:uid="{00000000-0005-0000-0000-00009B020000}"/>
    <cellStyle name="Vírgula 3 2 2 2 3" xfId="522" xr:uid="{00000000-0005-0000-0000-00009C020000}"/>
    <cellStyle name="Vírgula 3 2 2 2 3 2" xfId="651" xr:uid="{00000000-0005-0000-0000-00009D020000}"/>
    <cellStyle name="Vírgula 3 2 2 2 4" xfId="588" xr:uid="{00000000-0005-0000-0000-00009E020000}"/>
    <cellStyle name="Vírgula 3 2 2 3" xfId="466" xr:uid="{00000000-0005-0000-0000-00009F020000}"/>
    <cellStyle name="Vírgula 3 2 2 3 2" xfId="567" xr:uid="{00000000-0005-0000-0000-0000A0020000}"/>
    <cellStyle name="Vírgula 3 2 2 3 3" xfId="620" xr:uid="{00000000-0005-0000-0000-0000A1020000}"/>
    <cellStyle name="Vírgula 3 2 2 4" xfId="521" xr:uid="{00000000-0005-0000-0000-0000A2020000}"/>
    <cellStyle name="Vírgula 3 2 2 5" xfId="587" xr:uid="{00000000-0005-0000-0000-0000A3020000}"/>
    <cellStyle name="Vírgula 3 2 3" xfId="381" xr:uid="{00000000-0005-0000-0000-0000A4020000}"/>
    <cellStyle name="Vírgula 3 2 3 2" xfId="467" xr:uid="{00000000-0005-0000-0000-0000A5020000}"/>
    <cellStyle name="Vírgula 3 2 3 2 2" xfId="568" xr:uid="{00000000-0005-0000-0000-0000A6020000}"/>
    <cellStyle name="Vírgula 3 2 3 2 3" xfId="621" xr:uid="{00000000-0005-0000-0000-0000A7020000}"/>
    <cellStyle name="Vírgula 3 2 3 3" xfId="523" xr:uid="{00000000-0005-0000-0000-0000A8020000}"/>
    <cellStyle name="Vírgula 3 2 3 4" xfId="589" xr:uid="{00000000-0005-0000-0000-0000A9020000}"/>
    <cellStyle name="Vírgula 3 2 4" xfId="382" xr:uid="{00000000-0005-0000-0000-0000AA020000}"/>
    <cellStyle name="Vírgula 3 2 4 2" xfId="468" xr:uid="{00000000-0005-0000-0000-0000AB020000}"/>
    <cellStyle name="Vírgula 3 2 4 2 2" xfId="569" xr:uid="{00000000-0005-0000-0000-0000AC020000}"/>
    <cellStyle name="Vírgula 3 2 4 2 3" xfId="622" xr:uid="{00000000-0005-0000-0000-0000AD020000}"/>
    <cellStyle name="Vírgula 3 2 4 3" xfId="524" xr:uid="{00000000-0005-0000-0000-0000AE020000}"/>
    <cellStyle name="Vírgula 3 2 4 4" xfId="590" xr:uid="{00000000-0005-0000-0000-0000AF020000}"/>
    <cellStyle name="Vírgula 3 2 5" xfId="379" xr:uid="{00000000-0005-0000-0000-0000B0020000}"/>
    <cellStyle name="Vírgula 3 2 5 2" xfId="465" xr:uid="{00000000-0005-0000-0000-0000B1020000}"/>
    <cellStyle name="Vírgula 3 2 5 2 2" xfId="680" xr:uid="{00000000-0005-0000-0000-0000B2020000}"/>
    <cellStyle name="Vírgula 3 2 5 3" xfId="539" xr:uid="{00000000-0005-0000-0000-0000B3020000}"/>
    <cellStyle name="Vírgula 3 2 5 3 2" xfId="752" xr:uid="{00000000-0005-0000-0000-0000B4020000}"/>
    <cellStyle name="Vírgula 3 2 5 4" xfId="601" xr:uid="{00000000-0005-0000-0000-0000B5020000}"/>
    <cellStyle name="Vírgula 3 2 6" xfId="427" xr:uid="{00000000-0005-0000-0000-0000B6020000}"/>
    <cellStyle name="Vírgula 3 2 6 2" xfId="488" xr:uid="{00000000-0005-0000-0000-0000B7020000}"/>
    <cellStyle name="Vírgula 3 2 6 2 2" xfId="691" xr:uid="{00000000-0005-0000-0000-0000B8020000}"/>
    <cellStyle name="Vírgula 3 2 6 3" xfId="570" xr:uid="{00000000-0005-0000-0000-0000B9020000}"/>
    <cellStyle name="Vírgula 3 2 6 3 2" xfId="764" xr:uid="{00000000-0005-0000-0000-0000BA020000}"/>
    <cellStyle name="Vírgula 3 2 6 4" xfId="623" xr:uid="{00000000-0005-0000-0000-0000BB020000}"/>
    <cellStyle name="Vírgula 3 2 7" xfId="447" xr:uid="{00000000-0005-0000-0000-0000BC020000}"/>
    <cellStyle name="Vírgula 3 2 7 2" xfId="630" xr:uid="{00000000-0005-0000-0000-0000BD020000}"/>
    <cellStyle name="Vírgula 3 2 8" xfId="509" xr:uid="{00000000-0005-0000-0000-0000BE020000}"/>
    <cellStyle name="Vírgula 3 2 8 2" xfId="700" xr:uid="{00000000-0005-0000-0000-0000BF020000}"/>
    <cellStyle name="Vírgula 3 2 9" xfId="578" xr:uid="{00000000-0005-0000-0000-0000C0020000}"/>
    <cellStyle name="Vírgula 3 3" xfId="383" xr:uid="{00000000-0005-0000-0000-0000C1020000}"/>
    <cellStyle name="Vírgula 3 3 2" xfId="428" xr:uid="{00000000-0005-0000-0000-0000C2020000}"/>
    <cellStyle name="Vírgula 3 3 2 2" xfId="489" xr:uid="{00000000-0005-0000-0000-0000C3020000}"/>
    <cellStyle name="Vírgula 3 3 2 2 2" xfId="682" xr:uid="{00000000-0005-0000-0000-0000C4020000}"/>
    <cellStyle name="Vírgula 3 3 2 3" xfId="541" xr:uid="{00000000-0005-0000-0000-0000C5020000}"/>
    <cellStyle name="Vírgula 3 3 2 3 2" xfId="753" xr:uid="{00000000-0005-0000-0000-0000C6020000}"/>
    <cellStyle name="Vírgula 3 3 2 4" xfId="603" xr:uid="{00000000-0005-0000-0000-0000C7020000}"/>
    <cellStyle name="Vírgula 3 3 3" xfId="469" xr:uid="{00000000-0005-0000-0000-0000C8020000}"/>
    <cellStyle name="Vírgula 3 3 3 2" xfId="652" xr:uid="{00000000-0005-0000-0000-0000C9020000}"/>
    <cellStyle name="Vírgula 3 3 4" xfId="525" xr:uid="{00000000-0005-0000-0000-0000CA020000}"/>
    <cellStyle name="Vírgula 3 3 4 2" xfId="723" xr:uid="{00000000-0005-0000-0000-0000CB020000}"/>
    <cellStyle name="Vírgula 3 3 5" xfId="591" xr:uid="{00000000-0005-0000-0000-0000CC020000}"/>
    <cellStyle name="Vírgula 3 4" xfId="95" xr:uid="{00000000-0005-0000-0000-0000CD020000}"/>
    <cellStyle name="Vírgula 3 4 2" xfId="499" xr:uid="{00000000-0005-0000-0000-0000CE020000}"/>
    <cellStyle name="Vírgula 3 5" xfId="445" xr:uid="{00000000-0005-0000-0000-0000CF020000}"/>
    <cellStyle name="Vírgula 4" xfId="384" xr:uid="{00000000-0005-0000-0000-0000D0020000}"/>
    <cellStyle name="Vírgula 4 2" xfId="385" xr:uid="{00000000-0005-0000-0000-0000D1020000}"/>
    <cellStyle name="Vírgula 4 2 2" xfId="470" xr:uid="{00000000-0005-0000-0000-0000D2020000}"/>
    <cellStyle name="Vírgula 4 2 2 2" xfId="571" xr:uid="{00000000-0005-0000-0000-0000D3020000}"/>
    <cellStyle name="Vírgula 4 2 2 3" xfId="624" xr:uid="{00000000-0005-0000-0000-0000D4020000}"/>
    <cellStyle name="Vírgula 4 2 3" xfId="526" xr:uid="{00000000-0005-0000-0000-0000D5020000}"/>
    <cellStyle name="Vírgula 4 2 4" xfId="592" xr:uid="{00000000-0005-0000-0000-0000D6020000}"/>
    <cellStyle name="Vírgula 4 3" xfId="386" xr:uid="{00000000-0005-0000-0000-0000D7020000}"/>
    <cellStyle name="Vírgula 4 3 2" xfId="471" xr:uid="{00000000-0005-0000-0000-0000D8020000}"/>
    <cellStyle name="Vírgula 4 3 2 2" xfId="572" xr:uid="{00000000-0005-0000-0000-0000D9020000}"/>
    <cellStyle name="Vírgula 4 3 2 3" xfId="625" xr:uid="{00000000-0005-0000-0000-0000DA020000}"/>
    <cellStyle name="Vírgula 5" xfId="387" xr:uid="{00000000-0005-0000-0000-0000DB020000}"/>
    <cellStyle name="Vírgula 5 2" xfId="388" xr:uid="{00000000-0005-0000-0000-0000DC020000}"/>
    <cellStyle name="Vírgula 5 2 2" xfId="473" xr:uid="{00000000-0005-0000-0000-0000DD020000}"/>
    <cellStyle name="Vírgula 5 2 2 2" xfId="573" xr:uid="{00000000-0005-0000-0000-0000DE020000}"/>
    <cellStyle name="Vírgula 5 2 2 3" xfId="626" xr:uid="{00000000-0005-0000-0000-0000DF020000}"/>
    <cellStyle name="Vírgula 5 2 3" xfId="527" xr:uid="{00000000-0005-0000-0000-0000E0020000}"/>
    <cellStyle name="Vírgula 5 2 4" xfId="593" xr:uid="{00000000-0005-0000-0000-0000E1020000}"/>
    <cellStyle name="Vírgula 5 3" xfId="472" xr:uid="{00000000-0005-0000-0000-0000E2020000}"/>
    <cellStyle name="Vírgula 6" xfId="389" xr:uid="{00000000-0005-0000-0000-0000E3020000}"/>
    <cellStyle name="Vírgula 6 2" xfId="429" xr:uid="{00000000-0005-0000-0000-0000E4020000}"/>
    <cellStyle name="Vírgula 6 2 2" xfId="490" xr:uid="{00000000-0005-0000-0000-0000E5020000}"/>
    <cellStyle name="Vírgula 6 2 2 2" xfId="683" xr:uid="{00000000-0005-0000-0000-0000E6020000}"/>
    <cellStyle name="Vírgula 6 2 3" xfId="542" xr:uid="{00000000-0005-0000-0000-0000E7020000}"/>
    <cellStyle name="Vírgula 6 2 3 2" xfId="754" xr:uid="{00000000-0005-0000-0000-0000E8020000}"/>
    <cellStyle name="Vírgula 6 2 4" xfId="604" xr:uid="{00000000-0005-0000-0000-0000E9020000}"/>
    <cellStyle name="Vírgula 6 3" xfId="474" xr:uid="{00000000-0005-0000-0000-0000EA020000}"/>
    <cellStyle name="Vírgula 6 3 2" xfId="653" xr:uid="{00000000-0005-0000-0000-0000EB020000}"/>
    <cellStyle name="Vírgula 6 4" xfId="528" xr:uid="{00000000-0005-0000-0000-0000EC020000}"/>
    <cellStyle name="Vírgula 6 4 2" xfId="724" xr:uid="{00000000-0005-0000-0000-0000ED020000}"/>
    <cellStyle name="Vírgula 6 5" xfId="594" xr:uid="{00000000-0005-0000-0000-0000EE020000}"/>
    <cellStyle name="Vírgula 7" xfId="390" xr:uid="{00000000-0005-0000-0000-0000EF020000}"/>
    <cellStyle name="Vírgula 7 2" xfId="430" xr:uid="{00000000-0005-0000-0000-0000F0020000}"/>
    <cellStyle name="Vírgula 7 2 2" xfId="491" xr:uid="{00000000-0005-0000-0000-0000F1020000}"/>
    <cellStyle name="Vírgula 7 2 2 2" xfId="684" xr:uid="{00000000-0005-0000-0000-0000F2020000}"/>
    <cellStyle name="Vírgula 7 2 3" xfId="543" xr:uid="{00000000-0005-0000-0000-0000F3020000}"/>
    <cellStyle name="Vírgula 7 2 3 2" xfId="755" xr:uid="{00000000-0005-0000-0000-0000F4020000}"/>
    <cellStyle name="Vírgula 7 2 4" xfId="605" xr:uid="{00000000-0005-0000-0000-0000F5020000}"/>
    <cellStyle name="Vírgula 7 3" xfId="475" xr:uid="{00000000-0005-0000-0000-0000F6020000}"/>
    <cellStyle name="Vírgula 7 3 2" xfId="654" xr:uid="{00000000-0005-0000-0000-0000F7020000}"/>
    <cellStyle name="Vírgula 7 4" xfId="529" xr:uid="{00000000-0005-0000-0000-0000F8020000}"/>
    <cellStyle name="Vírgula 7 4 2" xfId="725" xr:uid="{00000000-0005-0000-0000-0000F9020000}"/>
    <cellStyle name="Vírgula 7 5" xfId="595" xr:uid="{00000000-0005-0000-0000-0000FA020000}"/>
    <cellStyle name="Vírgula 8" xfId="423" xr:uid="{00000000-0005-0000-0000-0000FB020000}"/>
    <cellStyle name="Vírgula 8 2" xfId="484" xr:uid="{00000000-0005-0000-0000-0000FC020000}"/>
    <cellStyle name="Vírgula 9" xfId="36" xr:uid="{00000000-0005-0000-0000-0000FD020000}"/>
    <cellStyle name="Vírgula 9 2" xfId="80" xr:uid="{00000000-0005-0000-0000-0000FE020000}"/>
    <cellStyle name="Vírgula 9 2 2" xfId="496" xr:uid="{00000000-0005-0000-0000-0000FF020000}"/>
    <cellStyle name="Vírgula 9 3" xfId="442" xr:uid="{00000000-0005-0000-0000-000000030000}"/>
    <cellStyle name="Vírgula 9 4" xfId="574" xr:uid="{00000000-0005-0000-0000-000001030000}"/>
    <cellStyle name="Warning Text" xfId="142" xr:uid="{00000000-0005-0000-0000-000002030000}"/>
  </cellStyles>
  <dxfs count="0"/>
  <tableStyles count="0" defaultTableStyle="TableStyleMedium2" defaultPivotStyle="PivotStyleLight16"/>
  <colors>
    <mruColors>
      <color rgb="FFFFFAEB"/>
      <color rgb="FF0066FF"/>
      <color rgb="FFAFCEEB"/>
      <color rgb="FF0000FF"/>
      <color rgb="FFE4EE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1</xdr:row>
      <xdr:rowOff>57150</xdr:rowOff>
    </xdr:from>
    <xdr:to>
      <xdr:col>7</xdr:col>
      <xdr:colOff>392025</xdr:colOff>
      <xdr:row>6</xdr:row>
      <xdr:rowOff>7222</xdr:rowOff>
    </xdr:to>
    <xdr:pic>
      <xdr:nvPicPr>
        <xdr:cNvPr id="3" name="Imagem 2">
          <a:extLst>
            <a:ext uri="{FF2B5EF4-FFF2-40B4-BE49-F238E27FC236}">
              <a16:creationId xmlns:a16="http://schemas.microsoft.com/office/drawing/2014/main" id="{D41569E4-2CB7-496F-8F6F-5067FDF3AB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225" y="247650"/>
          <a:ext cx="3240000" cy="90257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23813</xdr:colOff>
      <xdr:row>1</xdr:row>
      <xdr:rowOff>26192</xdr:rowOff>
    </xdr:from>
    <xdr:to>
      <xdr:col>3</xdr:col>
      <xdr:colOff>400050</xdr:colOff>
      <xdr:row>4</xdr:row>
      <xdr:rowOff>133349</xdr:rowOff>
    </xdr:to>
    <xdr:pic>
      <xdr:nvPicPr>
        <xdr:cNvPr id="3" name="Imagem 2">
          <a:extLst>
            <a:ext uri="{FF2B5EF4-FFF2-40B4-BE49-F238E27FC236}">
              <a16:creationId xmlns:a16="http://schemas.microsoft.com/office/drawing/2014/main" id="{FC7C2DEF-70BD-4AB8-A1B0-85C2570C37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3" y="159542"/>
          <a:ext cx="2081212" cy="67865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166590</xdr:colOff>
      <xdr:row>1</xdr:row>
      <xdr:rowOff>48824</xdr:rowOff>
    </xdr:from>
    <xdr:to>
      <xdr:col>3</xdr:col>
      <xdr:colOff>612227</xdr:colOff>
      <xdr:row>3</xdr:row>
      <xdr:rowOff>67235</xdr:rowOff>
    </xdr:to>
    <xdr:pic>
      <xdr:nvPicPr>
        <xdr:cNvPr id="2" name="Imagem 1">
          <a:extLst>
            <a:ext uri="{FF2B5EF4-FFF2-40B4-BE49-F238E27FC236}">
              <a16:creationId xmlns:a16="http://schemas.microsoft.com/office/drawing/2014/main" id="{EED6B514-B3EA-44FC-A888-C38DD91D2B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590" y="239324"/>
          <a:ext cx="2747512" cy="76453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33131</xdr:colOff>
      <xdr:row>0</xdr:row>
      <xdr:rowOff>57979</xdr:rowOff>
    </xdr:from>
    <xdr:to>
      <xdr:col>1</xdr:col>
      <xdr:colOff>384314</xdr:colOff>
      <xdr:row>0</xdr:row>
      <xdr:rowOff>373933</xdr:rowOff>
    </xdr:to>
    <xdr:pic>
      <xdr:nvPicPr>
        <xdr:cNvPr id="2" name="Imagem 1">
          <a:extLst>
            <a:ext uri="{FF2B5EF4-FFF2-40B4-BE49-F238E27FC236}">
              <a16:creationId xmlns:a16="http://schemas.microsoft.com/office/drawing/2014/main" id="{87491487-278E-45C5-8B57-D2DF5B8C89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131" y="57979"/>
          <a:ext cx="1189383" cy="315954"/>
        </a:xfrm>
        <a:prstGeom prst="rect">
          <a:avLst/>
        </a:prstGeom>
      </xdr:spPr>
    </xdr:pic>
    <xdr:clientData/>
  </xdr:twoCellAnchor>
  <xdr:twoCellAnchor editAs="oneCell">
    <xdr:from>
      <xdr:col>1</xdr:col>
      <xdr:colOff>109904</xdr:colOff>
      <xdr:row>28</xdr:row>
      <xdr:rowOff>1</xdr:rowOff>
    </xdr:from>
    <xdr:to>
      <xdr:col>6</xdr:col>
      <xdr:colOff>676953</xdr:colOff>
      <xdr:row>33</xdr:row>
      <xdr:rowOff>191234</xdr:rowOff>
    </xdr:to>
    <xdr:pic>
      <xdr:nvPicPr>
        <xdr:cNvPr id="3" name="Picture 2">
          <a:extLst>
            <a:ext uri="{FF2B5EF4-FFF2-40B4-BE49-F238E27FC236}">
              <a16:creationId xmlns:a16="http://schemas.microsoft.com/office/drawing/2014/main" id="{4E28FE59-8C92-4DFC-ADB5-58127A5D87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9504" y="5791201"/>
          <a:ext cx="4234174" cy="1219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301061</xdr:colOff>
      <xdr:row>0</xdr:row>
      <xdr:rowOff>149678</xdr:rowOff>
    </xdr:from>
    <xdr:to>
      <xdr:col>2</xdr:col>
      <xdr:colOff>299581</xdr:colOff>
      <xdr:row>2</xdr:row>
      <xdr:rowOff>103286</xdr:rowOff>
    </xdr:to>
    <xdr:pic>
      <xdr:nvPicPr>
        <xdr:cNvPr id="2" name="Imagem 1">
          <a:extLst>
            <a:ext uri="{FF2B5EF4-FFF2-40B4-BE49-F238E27FC236}">
              <a16:creationId xmlns:a16="http://schemas.microsoft.com/office/drawing/2014/main" id="{8F064F6D-4545-4BF6-97F4-DDA517EAC2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061" y="149678"/>
          <a:ext cx="2515237" cy="69655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388144</xdr:colOff>
      <xdr:row>39</xdr:row>
      <xdr:rowOff>155970</xdr:rowOff>
    </xdr:from>
    <xdr:ext cx="3283591" cy="358560"/>
    <mc:AlternateContent xmlns:mc="http://schemas.openxmlformats.org/markup-compatibility/2006" xmlns:a14="http://schemas.microsoft.com/office/drawing/2010/main">
      <mc:Choice Requires="a14">
        <xdr:sp macro="" textlink="">
          <xdr:nvSpPr>
            <xdr:cNvPr id="3" name="CaixaDeTexto 2">
              <a:extLst>
                <a:ext uri="{FF2B5EF4-FFF2-40B4-BE49-F238E27FC236}">
                  <a16:creationId xmlns:a16="http://schemas.microsoft.com/office/drawing/2014/main" id="{00000000-0008-0000-0400-000003000000}"/>
                </a:ext>
              </a:extLst>
            </xdr:cNvPr>
            <xdr:cNvSpPr txBox="1"/>
          </xdr:nvSpPr>
          <xdr:spPr>
            <a:xfrm>
              <a:off x="2912269" y="8609408"/>
              <a:ext cx="3283591"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𝐵𝐷𝐼</m:t>
                    </m:r>
                    <m:r>
                      <a:rPr lang="pt-BR" sz="1100" b="0" i="1">
                        <a:latin typeface="Cambria Math" panose="02040503050406030204" pitchFamily="18" charset="0"/>
                      </a:rPr>
                      <m:t>=</m:t>
                    </m:r>
                    <m:f>
                      <m:fPr>
                        <m:ctrlPr>
                          <a:rPr lang="pt-BR" sz="1100" b="0" i="1">
                            <a:latin typeface="Cambria Math" panose="02040503050406030204" pitchFamily="18" charset="0"/>
                          </a:rPr>
                        </m:ctrlPr>
                      </m:fPr>
                      <m:num>
                        <m:d>
                          <m:dPr>
                            <m:ctrlPr>
                              <a:rPr lang="pt-BR" sz="1100" b="0" i="1">
                                <a:solidFill>
                                  <a:schemeClr val="tx1"/>
                                </a:solidFill>
                                <a:effectLst/>
                                <a:latin typeface="Cambria Math" panose="02040503050406030204" pitchFamily="18" charset="0"/>
                                <a:ea typeface="+mn-ea"/>
                                <a:cs typeface="+mn-cs"/>
                              </a:rPr>
                            </m:ctrlPr>
                          </m:dPr>
                          <m:e>
                            <m:r>
                              <a:rPr lang="pt-BR" sz="1100" b="0" i="1">
                                <a:solidFill>
                                  <a:schemeClr val="tx1"/>
                                </a:solidFill>
                                <a:effectLst/>
                                <a:latin typeface="Cambria Math" panose="02040503050406030204" pitchFamily="18" charset="0"/>
                                <a:ea typeface="+mn-ea"/>
                                <a:cs typeface="+mn-cs"/>
                              </a:rPr>
                              <m:t>1+</m:t>
                            </m:r>
                            <m:r>
                              <a:rPr lang="pt-BR" sz="1100" b="0" i="1">
                                <a:solidFill>
                                  <a:schemeClr val="tx1"/>
                                </a:solidFill>
                                <a:effectLst/>
                                <a:latin typeface="Cambria Math" panose="02040503050406030204" pitchFamily="18" charset="0"/>
                                <a:ea typeface="+mn-ea"/>
                                <a:cs typeface="+mn-cs"/>
                              </a:rPr>
                              <m:t>𝐴𝐶</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𝑆</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𝑅</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𝐺</m:t>
                            </m:r>
                          </m:e>
                        </m:d>
                        <m:r>
                          <a:rPr lang="pt-BR" sz="1100" b="0" i="1">
                            <a:solidFill>
                              <a:schemeClr val="tx1"/>
                            </a:solidFill>
                            <a:effectLst/>
                            <a:latin typeface="Cambria Math" panose="02040503050406030204" pitchFamily="18" charset="0"/>
                            <a:ea typeface="+mn-ea"/>
                            <a:cs typeface="+mn-cs"/>
                          </a:rPr>
                          <m:t>∗</m:t>
                        </m:r>
                        <m:d>
                          <m:dPr>
                            <m:ctrlPr>
                              <a:rPr lang="pt-BR" sz="1100" b="0" i="1">
                                <a:solidFill>
                                  <a:schemeClr val="tx1"/>
                                </a:solidFill>
                                <a:effectLst/>
                                <a:latin typeface="Cambria Math" panose="02040503050406030204" pitchFamily="18" charset="0"/>
                                <a:ea typeface="+mn-ea"/>
                                <a:cs typeface="+mn-cs"/>
                              </a:rPr>
                            </m:ctrlPr>
                          </m:dPr>
                          <m:e>
                            <m:r>
                              <a:rPr lang="pt-BR" sz="1100" b="0" i="1">
                                <a:solidFill>
                                  <a:schemeClr val="tx1"/>
                                </a:solidFill>
                                <a:effectLst/>
                                <a:latin typeface="Cambria Math" panose="02040503050406030204" pitchFamily="18" charset="0"/>
                                <a:ea typeface="+mn-ea"/>
                                <a:cs typeface="+mn-cs"/>
                              </a:rPr>
                              <m:t>1+</m:t>
                            </m:r>
                            <m:r>
                              <a:rPr lang="pt-BR" sz="1100" b="0" i="1">
                                <a:solidFill>
                                  <a:schemeClr val="tx1"/>
                                </a:solidFill>
                                <a:effectLst/>
                                <a:latin typeface="Cambria Math" panose="02040503050406030204" pitchFamily="18" charset="0"/>
                                <a:ea typeface="+mn-ea"/>
                                <a:cs typeface="+mn-cs"/>
                              </a:rPr>
                              <m:t>𝐷𝐹</m:t>
                            </m:r>
                          </m:e>
                        </m:d>
                        <m:r>
                          <a:rPr lang="pt-BR" sz="1100" b="0" i="1">
                            <a:solidFill>
                              <a:schemeClr val="tx1"/>
                            </a:solidFill>
                            <a:effectLst/>
                            <a:latin typeface="Cambria Math" panose="02040503050406030204" pitchFamily="18" charset="0"/>
                            <a:ea typeface="+mn-ea"/>
                            <a:cs typeface="+mn-cs"/>
                          </a:rPr>
                          <m:t>∗(1+</m:t>
                        </m:r>
                        <m:r>
                          <a:rPr lang="pt-BR" sz="1100" b="0" i="1">
                            <a:solidFill>
                              <a:schemeClr val="tx1"/>
                            </a:solidFill>
                            <a:effectLst/>
                            <a:latin typeface="Cambria Math" panose="02040503050406030204" pitchFamily="18" charset="0"/>
                            <a:ea typeface="+mn-ea"/>
                            <a:cs typeface="+mn-cs"/>
                          </a:rPr>
                          <m:t>𝐿</m:t>
                        </m:r>
                        <m:r>
                          <a:rPr lang="pt-BR" sz="1100" b="0" i="1">
                            <a:solidFill>
                              <a:schemeClr val="tx1"/>
                            </a:solidFill>
                            <a:effectLst/>
                            <a:latin typeface="Cambria Math" panose="02040503050406030204" pitchFamily="18" charset="0"/>
                            <a:ea typeface="+mn-ea"/>
                            <a:cs typeface="+mn-cs"/>
                          </a:rPr>
                          <m:t>)</m:t>
                        </m:r>
                        <m:r>
                          <m:rPr>
                            <m:nor/>
                          </m:rPr>
                          <a:rPr lang="pt-BR">
                            <a:effectLst/>
                          </a:rPr>
                          <m:t> </m:t>
                        </m:r>
                      </m:num>
                      <m:den>
                        <m:r>
                          <a:rPr lang="pt-BR" sz="1100" b="0" i="1">
                            <a:latin typeface="Cambria Math" panose="02040503050406030204" pitchFamily="18" charset="0"/>
                          </a:rPr>
                          <m:t>(1−</m:t>
                        </m:r>
                        <m:r>
                          <a:rPr lang="pt-BR" sz="1100" b="0" i="1">
                            <a:latin typeface="Cambria Math" panose="02040503050406030204" pitchFamily="18" charset="0"/>
                          </a:rPr>
                          <m:t>𝐼</m:t>
                        </m:r>
                        <m:r>
                          <a:rPr lang="pt-BR" sz="1100" b="0" i="1">
                            <a:latin typeface="Cambria Math" panose="02040503050406030204" pitchFamily="18" charset="0"/>
                          </a:rPr>
                          <m:t>)</m:t>
                        </m:r>
                      </m:den>
                    </m:f>
                    <m:r>
                      <a:rPr lang="pt-BR" sz="1100" b="0" i="1">
                        <a:latin typeface="Cambria Math" panose="02040503050406030204" pitchFamily="18" charset="0"/>
                      </a:rPr>
                      <m:t>−1</m:t>
                    </m:r>
                  </m:oMath>
                </m:oMathPara>
              </a14:m>
              <a:endParaRPr lang="pt-BR" sz="1100"/>
            </a:p>
          </xdr:txBody>
        </xdr:sp>
      </mc:Choice>
      <mc:Fallback xmlns="">
        <xdr:sp macro="" textlink="">
          <xdr:nvSpPr>
            <xdr:cNvPr id="3" name="CaixaDeTexto 2"/>
            <xdr:cNvSpPr txBox="1"/>
          </xdr:nvSpPr>
          <xdr:spPr>
            <a:xfrm>
              <a:off x="2912269" y="8609408"/>
              <a:ext cx="3283591"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100" b="0" i="0">
                  <a:latin typeface="Cambria Math" panose="02040503050406030204" pitchFamily="18" charset="0"/>
                </a:rPr>
                <a:t>𝐵𝐷𝐼=(</a:t>
              </a:r>
              <a:r>
                <a:rPr lang="pt-BR" sz="1100" b="0" i="0">
                  <a:solidFill>
                    <a:schemeClr val="tx1"/>
                  </a:solidFill>
                  <a:effectLst/>
                  <a:latin typeface="+mn-lt"/>
                  <a:ea typeface="+mn-ea"/>
                  <a:cs typeface="+mn-cs"/>
                </a:rPr>
                <a:t>(1+𝐴𝐶+𝑆+𝑅+𝐺)∗(1+𝐷𝐹)∗(1+𝐿)"</a:t>
              </a:r>
              <a:r>
                <a:rPr lang="pt-BR" i="0">
                  <a:effectLst/>
                </a:rPr>
                <a:t> </a:t>
              </a:r>
              <a:r>
                <a:rPr lang="pt-BR" sz="1100" b="0" i="0">
                  <a:effectLst/>
                  <a:latin typeface="Cambria Math" panose="02040503050406030204" pitchFamily="18" charset="0"/>
                </a:rPr>
                <a:t>" )/(</a:t>
              </a:r>
              <a:r>
                <a:rPr lang="pt-BR" sz="1100" b="0" i="0">
                  <a:latin typeface="Cambria Math" panose="02040503050406030204" pitchFamily="18" charset="0"/>
                </a:rPr>
                <a:t>(1−𝐼))−1</a:t>
              </a:r>
              <a:endParaRPr lang="pt-BR" sz="1100"/>
            </a:p>
          </xdr:txBody>
        </xdr:sp>
      </mc:Fallback>
    </mc:AlternateContent>
    <xdr:clientData/>
  </xdr:oneCellAnchor>
  <xdr:twoCellAnchor editAs="oneCell">
    <xdr:from>
      <xdr:col>1</xdr:col>
      <xdr:colOff>57150</xdr:colOff>
      <xdr:row>2</xdr:row>
      <xdr:rowOff>28575</xdr:rowOff>
    </xdr:from>
    <xdr:to>
      <xdr:col>4</xdr:col>
      <xdr:colOff>4762</xdr:colOff>
      <xdr:row>5</xdr:row>
      <xdr:rowOff>135732</xdr:rowOff>
    </xdr:to>
    <xdr:pic>
      <xdr:nvPicPr>
        <xdr:cNvPr id="4" name="Imagem 3">
          <a:extLst>
            <a:ext uri="{FF2B5EF4-FFF2-40B4-BE49-F238E27FC236}">
              <a16:creationId xmlns:a16="http://schemas.microsoft.com/office/drawing/2014/main" id="{9BB09C00-29D3-4880-9196-322BFAB807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409575"/>
          <a:ext cx="2074862" cy="67865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271743</xdr:colOff>
      <xdr:row>0</xdr:row>
      <xdr:rowOff>70037</xdr:rowOff>
    </xdr:from>
    <xdr:to>
      <xdr:col>2</xdr:col>
      <xdr:colOff>175746</xdr:colOff>
      <xdr:row>1</xdr:row>
      <xdr:rowOff>257803</xdr:rowOff>
    </xdr:to>
    <xdr:pic>
      <xdr:nvPicPr>
        <xdr:cNvPr id="2" name="Imagem 1">
          <a:extLst>
            <a:ext uri="{FF2B5EF4-FFF2-40B4-BE49-F238E27FC236}">
              <a16:creationId xmlns:a16="http://schemas.microsoft.com/office/drawing/2014/main" id="{2F66B10F-E55E-4173-9C6E-9B28992D28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1743" y="70037"/>
          <a:ext cx="1729628" cy="4576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5\Meus%20documentos\DEISE\2005\SINFRA\MODELOS\N.MUTUM-STA%20RITA%20DO%20TRIVELATO%20QUANTITATIVO%20(altera&#231;&#245;es%20do%20Fabian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iversos\PROTOTIPO%20DE%20MEDI&#199;&#195;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emar\meus%20documentos\Documents%20and%20Settings\Eng&#186;%20Fernando\Configura&#231;&#245;es%20locais\Temp\Diret&#243;rio%20tempor&#225;rio%201%20para%20SINFRA-1MED-OK.zip\1&#170;%20Medi&#231;&#227;o%20Maio%2004-faltante-marc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semcid\arquivos\06_OBRAS%20PUBLICAS\02_PROJETOS-OBRAS\CENTRO%20DE%20EVENTOS\01%20-%20CAIXA%20ECON&#212;MICA%202021%20-%20REFORMA%20TELHADO\OR&#199;AMENTO\PLANILHA_MULTIPLA_V3_05\PLANILHA%20M&#218;LTIPLA%20V3.0.5%20-%20Centro%20de%20Even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06_OBRAS%20PUBLICAS\02_PROJETOS-OBRAS\CENTRO%20DE%20EVENTOS\01%20-%20CAIXA%20ECON&#212;MICA%202021%20-%20REFORMA%20TELHADO\OR&#199;AMENTO\PLANILHA_MULTIPLA_V3_05\PLANILHA%20M&#218;LTIPLA%20V3.0.5%20-%20Centro%20de%20Evento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6.11.5\arquivos\Users\tauane.araujo\Desktop\PLANILHA%20M&#218;LTIPLA%20V3.0.5%20-%20FEIR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18.0.5\Users\Marcelo\Desktop\Planilha%20Or&#231;ament&#225;ria%20E%20E%20BENEDITO%20N&#195;O%20DESONER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16.0.5\d\Users\user\AppData\Local\Microsoft\Windows\Temporary%20Internet%20Files\Low\Content.IE5\JZI8RJPM\ORCAMENTO%20PEC%203000%20MT(OBRA)analise"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16.0.19\d\Users\user\AppData\Local\Microsoft\Windows\Temporary%20Internet%20Files\Low\Content.IE5\JZI8RJPM\ORCAMENTO%20PEC%203000%20MT(OBRA)analise"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172.26.11.5\arquivos\06_OBRAS%20PUBLICAS\02_PROJETOS_OBRAS\PRA&#199;AS\PRA&#199;AS\03%20-%20PRA&#199;A%20NOVO%20HORIZONTE%20llI\2.0%20Or&#231;amento\RV03\Planilha%20de%20or&#231;amento%20Pra&#231;a%20Novo%20Horizonte%20III%202.0.xlsx" TargetMode="External"/><Relationship Id="rId1" Type="http://schemas.openxmlformats.org/officeDocument/2006/relationships/externalLinkPath" Target="file:///\\172.26.11.5\arquivos\06_OBRAS%20PUBLICAS\02_PROJETOS_OBRAS\PRA&#199;AS\PRA&#199;AS\03%20-%20PRA&#199;A%20NOVO%20HORIZONTE%20llI\2.0%20Or&#231;amento\RV03\Planilha%20de%20or&#231;amento%20Pra&#231;a%20Novo%20Horizonte%20III%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16.0.5\d\Documents%20and%20Settings\Cassiane\Desktop\CASSIANE\PAVIMENTA&#199;&#195;O\SORRISO\BOA%20ESPERAN&#199;A%20I%20E%20II\PLANILHAS%20DE%20PROJETO\REVISAO%20SETEMBRO\ADITIV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16.0.19\d\Documents%20and%20Settings\Cassiane\Desktop\CASSIANE\PAVIMENTA&#199;&#195;O\SORRISO\BOA%20ESPERAN&#199;A%20I%20E%20II\PLANILHAS%20DE%20PROJETO\REVISAO%20SETEMBRO\ADITIV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T-170%20(BRASNORTE%20-%20AGRIMAT%20100km)\Medi&#231;&#245;es%20Agrimat\Triunfo\Obra\Obra%20n&#186;%20199\2&#170;%20Repactua&#231;&#227;o\4&#170;%20medi&#231;&#227;o%20199%20ap&#243;s%202&#170;%20repactua&#231;&#227;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18.0.5\arquivos\Users\regivaldo.santos\Desktop\ANALISES%20Eng%20SANTOS\6&#170;%20AN&#193;LISE%20053%20Apto%20&#224;%20Aprova&#231;&#227;o%2014AGO%20A%2028AGO20\PLANILHAS\PO_CASA%20DO%20&#205;NDIO_PW_REV04%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emar\MEUS%20DOCUMEN\Documents%20and%20Settings\fabiano\Configura&#231;&#245;es%20locais\Temp\N.MUTUM-STA%20RITA%20DO%20TRIVELATO%20QUANTITATIVO%20(altera&#231;&#245;es%20do%20Fabian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Server-semcid\arquivos\06_OBRAS%20PUBLICAS\02_PROJETOS_OBRAS\PRA&#199;AS\PRA&#199;AS\PRA&#199;A%20NOVO%20HORIZONTE%20llI\2.0%20Or&#231;amento\RV03\Planilha%20de%20or&#231;amento%20Pra&#231;a%20Novo%20Horizonte%20III%202.0.xlsx" TargetMode="External"/><Relationship Id="rId1" Type="http://schemas.openxmlformats.org/officeDocument/2006/relationships/externalLinkPath" Target="file:///\\Server-semcid\arquivos\06_OBRAS%20PUBLICAS\02_PROJETOS_OBRAS\PRA&#199;AS\PRA&#199;AS\PRA&#199;A%20NOVO%20HORIZONTE%20llI\2.0%20Or&#231;amento\RV03\Planilha%20de%20or&#231;amento%20Pra&#231;a%20Novo%20Horizonte%20III%202.0.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Server-semcid\arquivos\06_OBRAS%20PUBLICAS\02_PROJETOS_OBRAS\CENTRO%20DE%20ACOLHIMENTO%20ONCOL&#211;GICO\LICITA&#199;&#195;O%202024\PROJETOS\OR&#199;AMENTO\ATUALIZADO%202025\C&#243;pia%20de%20Planilha%20Or&#231;ament&#225;ria_Rev02%20-%20Copia.xlsx" TargetMode="External"/><Relationship Id="rId1" Type="http://schemas.openxmlformats.org/officeDocument/2006/relationships/externalLinkPath" Target="file:///\\Server-semcid\arquivos\06_OBRAS%20PUBLICAS\02_PROJETOS_OBRAS\CENTRO%20DE%20ACOLHIMENTO%20ONCOL&#211;GICO\LICITA&#199;&#195;O%202024\PROJETOS\OR&#199;AMENTO\ATUALIZADO%202025\C&#243;pia%20de%20Planilha%20Or&#231;ament&#225;ria_Rev02%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 val="Mat Asf"/>
      <sheetName val="Plan1"/>
      <sheetName val="RELATÓRIO"/>
      <sheetName val="REAJU (2)"/>
      <sheetName val="DMT modelo"/>
      <sheetName val="Orçamento"/>
      <sheetName val="aterro pontesul"/>
      <sheetName val="dmt_ev"/>
      <sheetName val="DADOS"/>
      <sheetName val="BDI"/>
      <sheetName val="ORDEM ANALÍTICA"/>
      <sheetName val="COMP. JAN 20"/>
      <sheetName val="MAPA COT."/>
      <sheetName val="INUSMO JAN 20"/>
      <sheetName val="comp_nãodesonerada"/>
      <sheetName val="ins_nãodesonerada"/>
    </sheetNames>
    <sheetDataSet>
      <sheetData sheetId="0" refreshError="1">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 val="aterro pontesul"/>
      <sheetName val="RELATÓRIO"/>
    </sheetNames>
    <sheetDataSet>
      <sheetData sheetId="0"/>
      <sheetData sheetId="1"/>
      <sheetData sheetId="2"/>
      <sheetData sheetId="3"/>
      <sheetData sheetId="4">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v.caixa 2"/>
      <sheetName val="Escav.caixa 1"/>
      <sheetName val="ESCAVAÇÃO LE"/>
      <sheetName val=" ESCAVAÇÃO LD"/>
      <sheetName val="Aterro Pista"/>
      <sheetName val="Aterro PonteNorte"/>
      <sheetName val="Aterro PonteSul"/>
      <sheetName val="Sub-base e base"/>
      <sheetName val="Construção OAC (BSTC)"/>
      <sheetName val="DMT_EV"/>
      <sheetName val="CALC.DMT-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ADOS"/>
      <sheetName val="NOVO"/>
      <sheetName val="BDI"/>
      <sheetName val="ORÇAMENTO"/>
      <sheetName val="CÁLCULO"/>
      <sheetName val="EVENTOS"/>
      <sheetName val="CRONOPLE"/>
      <sheetName val="CRONO"/>
      <sheetName val="PLE"/>
      <sheetName val="QCI"/>
      <sheetName val="BM"/>
      <sheetName val="RRE"/>
      <sheetName val="OFÍCIO"/>
    </sheetNames>
    <sheetDataSet>
      <sheetData sheetId="0"/>
      <sheetData sheetId="1">
        <row r="18">
          <cell r="F18" t="str">
            <v>DESONERADO</v>
          </cell>
        </row>
      </sheetData>
      <sheetData sheetId="2"/>
      <sheetData sheetId="3">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ADOS"/>
      <sheetName val="NOVO"/>
      <sheetName val="BDI"/>
      <sheetName val="ORÇAMENTO"/>
      <sheetName val="CÁLCULO"/>
      <sheetName val="EVENTOS"/>
      <sheetName val="CRONOPLE"/>
      <sheetName val="CRONO"/>
      <sheetName val="PLE"/>
      <sheetName val="QCI"/>
      <sheetName val="BM"/>
      <sheetName val="RRE"/>
      <sheetName val="OFÍCIO"/>
    </sheetNames>
    <sheetDataSet>
      <sheetData sheetId="0"/>
      <sheetData sheetId="1">
        <row r="18">
          <cell r="F18" t="str">
            <v>DESONERADO</v>
          </cell>
        </row>
      </sheetData>
      <sheetData sheetId="2"/>
      <sheetData sheetId="3">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 val="PLANILHA MÚLTIPLA V3.0"/>
    </sheetNames>
    <sheetDataSet>
      <sheetData sheetId="0"/>
      <sheetData sheetId="1"/>
      <sheetData sheetId="2"/>
      <sheetData sheetId="3">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CRONOGRAMA"/>
      <sheetName val="PLANILHA ORÇAMENTARIA"/>
      <sheetName val="COMP_GÁS"/>
      <sheetName val="COMP INCÊNDIO"/>
      <sheetName val="COMP_HIDROSSANIT"/>
      <sheetName val="COMP ARQ_ESTRUT"/>
      <sheetName val="COMP ELÉT_CAB_SPDA"/>
      <sheetName val="ins_nãodesonerada"/>
      <sheetName val="comp_nãodesoner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v>39680</v>
          </cell>
          <cell r="B1" t="str">
            <v>!EM PROCESSO DE DESATIVACAO! CAIXA DE PROTECAO PARA 1 MEDIDOR MONOFASICO, EM CHAPA DE ACO 20 USG (PADRAO DA CONCESSIONARIA LOCAL)</v>
          </cell>
          <cell r="C1" t="str">
            <v xml:space="preserve">UN    </v>
          </cell>
          <cell r="D1">
            <v>69.400000000000006</v>
          </cell>
        </row>
        <row r="2">
          <cell r="A2">
            <v>39683</v>
          </cell>
          <cell r="B2" t="str">
            <v>!EM PROCESSO DE DESATIVACAO! CAIXA INTERNA/EXTERNA DE MEDICAO PARA 1 MEDIDOR MONOFASICO, COM VISOR, EM CHAPA DE ACO 18 USG (PADRAO DA CONCESSIONARIA LOCAL)</v>
          </cell>
          <cell r="C2" t="str">
            <v xml:space="preserve">UN    </v>
          </cell>
          <cell r="D2">
            <v>42.48</v>
          </cell>
        </row>
        <row r="3">
          <cell r="A3">
            <v>2404</v>
          </cell>
          <cell r="B3" t="str">
            <v>!EM PROCESSO DE DESATIVACAO! DIVISORIA COLMEIA CEGA COM MONTANTE E RODAPE DE ALUMINIO ANODIZADO SIMPLES (SEM COLOCACAO)</v>
          </cell>
          <cell r="C3" t="str">
            <v xml:space="preserve">M2    </v>
          </cell>
          <cell r="D3">
            <v>93</v>
          </cell>
        </row>
        <row r="4">
          <cell r="A4">
            <v>2720</v>
          </cell>
          <cell r="B4" t="str">
            <v>!EM PROCESSO DE DESATIVACAO! ESCAVADEIRA DRAGA DE ARRASTE, CAP. 3/4 JC 140HP (INCL MANUTENCAO/OPERACAO)</v>
          </cell>
          <cell r="C4" t="str">
            <v xml:space="preserve">H     </v>
          </cell>
          <cell r="D4">
            <v>156.66999999999999</v>
          </cell>
        </row>
        <row r="5">
          <cell r="A5">
            <v>2719</v>
          </cell>
          <cell r="B5" t="str">
            <v>!EM PROCESSO DE DESATIVACAO! ESCAVADEIRA HIDRAULICA SOBRE ESTEIRAS DE 99 HP, PESO OPERACIONAL DE *16* T E CAPACIDADE DE 0,85 A 1,00 M3 (LOCACAO COM OPERADOR, COMBUSTIVEL E MANUTENCAO)</v>
          </cell>
          <cell r="C5" t="str">
            <v xml:space="preserve">H     </v>
          </cell>
          <cell r="D5">
            <v>132.75</v>
          </cell>
        </row>
        <row r="6">
          <cell r="A6">
            <v>3378</v>
          </cell>
          <cell r="B6" t="str">
            <v>!EM PROCESSO DE DESATIVACAO! HASTE DE ATERRAMENTO EM ACO COM 3,00 M DE COMPRIMENTO E DN = 3/4", REVESTIDA COM BAIXA CAMADA DE COBRE, SEM CONECTOR</v>
          </cell>
          <cell r="C6" t="str">
            <v xml:space="preserve">UN    </v>
          </cell>
          <cell r="D6">
            <v>48.01</v>
          </cell>
        </row>
        <row r="7">
          <cell r="A7">
            <v>3380</v>
          </cell>
          <cell r="B7" t="str">
            <v>!EM PROCESSO DE DESATIVACAO! HASTE DE ATERRAMENTO EM ACO COM 3,00 M DE COMPRIMENTO E DN = 5/8", REVESTIDA COM BAIXA CAMADA DE COBRE, COM CONECTOR TIPO GRAMPO</v>
          </cell>
          <cell r="C7" t="str">
            <v xml:space="preserve">UN    </v>
          </cell>
          <cell r="D7">
            <v>33.61</v>
          </cell>
        </row>
        <row r="8">
          <cell r="A8">
            <v>3379</v>
          </cell>
          <cell r="B8" t="str">
            <v>!EM PROCESSO DE DESATIVACAO! HASTE DE ATERRAMENTO EM ACO COM 3,00 M DE COMPRIMENTO E DN = 5/8", REVESTIDA COM BAIXA CAMADA DE COBRE, SEM CONECTOR</v>
          </cell>
          <cell r="C8" t="str">
            <v xml:space="preserve">UN    </v>
          </cell>
          <cell r="D8">
            <v>32.450000000000003</v>
          </cell>
        </row>
        <row r="9">
          <cell r="A9">
            <v>3346</v>
          </cell>
          <cell r="B9" t="str">
            <v>!EM PROCESSO DE DESATIVACAO! LOCACAO DE GRUPO GERADOR *80 A 125* KVA, MOTOR DIESEL, REBOCAVEL, ACIONAMENTO MANUAL</v>
          </cell>
          <cell r="C9" t="str">
            <v xml:space="preserve">H     </v>
          </cell>
          <cell r="D9">
            <v>13.5</v>
          </cell>
        </row>
        <row r="10">
          <cell r="A10">
            <v>3348</v>
          </cell>
          <cell r="B10" t="str">
            <v>!EM PROCESSO DE DESATIVACAO! LOCACAO DE GRUPO GERADOR ACIMA DE * 125 ATE 180* KVA, MOTOR DIESEL, REBOCAVEL, ACIONAMENTO MANUAL</v>
          </cell>
          <cell r="C10" t="str">
            <v xml:space="preserve">H     </v>
          </cell>
          <cell r="D10">
            <v>16.149999999999999</v>
          </cell>
        </row>
        <row r="11">
          <cell r="A11">
            <v>3345</v>
          </cell>
          <cell r="B11" t="str">
            <v>!EM PROCESSO DE DESATIVACAO! LOCACAO DE GRUPO GERADOR ACIMA DE * 20 A 80* KVA, MOTOR DIESEL, REBOCAVEL, ACIONAMENTO MANUAL</v>
          </cell>
          <cell r="C11" t="str">
            <v xml:space="preserve">H     </v>
          </cell>
          <cell r="D11">
            <v>10.43</v>
          </cell>
        </row>
        <row r="12">
          <cell r="A12">
            <v>39833</v>
          </cell>
          <cell r="B12" t="str">
            <v>!EM PROCESSO DE DESATIVACAO! LOCACAO DE GRUPO GERADOR DE *260* KVA, DIESEL REBOCAVEL, ACIONAMENTO MANUAL</v>
          </cell>
          <cell r="C12" t="str">
            <v xml:space="preserve">H     </v>
          </cell>
          <cell r="D12">
            <v>22.12</v>
          </cell>
        </row>
        <row r="13">
          <cell r="A13">
            <v>39834</v>
          </cell>
          <cell r="B13" t="str">
            <v>!EM PROCESSO DE DESATIVACAO! LOCACAO DE GRUPO GERADOR DE *400* KVA, DIESEL REBOCAVEL, ACIONAMENTO MANUAL</v>
          </cell>
          <cell r="C13" t="str">
            <v xml:space="preserve">H     </v>
          </cell>
          <cell r="D13">
            <v>37.96</v>
          </cell>
        </row>
        <row r="14">
          <cell r="A14">
            <v>39835</v>
          </cell>
          <cell r="B14" t="str">
            <v>!EM PROCESSO DE DESATIVACAO! LOCACAO DE GRUPO GERADOR DE *550* KVA, DIESEL REBOCAVEL, ACIONAMENTO MANUAL</v>
          </cell>
          <cell r="C14" t="str">
            <v xml:space="preserve">H     </v>
          </cell>
          <cell r="D14">
            <v>46.28</v>
          </cell>
        </row>
        <row r="15">
          <cell r="A15">
            <v>13382</v>
          </cell>
          <cell r="B15" t="str">
            <v>!EM PROCESSO DE DESATIVACAO! LUMINARIA FECHADA P/ ILUMINACAO PUBLICA, TIPO ABL 50/F OU EQUIV, P/ LAMPADA A VAPOR DE MERCURIO 400W</v>
          </cell>
          <cell r="C15" t="str">
            <v xml:space="preserve">UN    </v>
          </cell>
          <cell r="D15">
            <v>189.76</v>
          </cell>
        </row>
        <row r="16">
          <cell r="A16">
            <v>13399</v>
          </cell>
          <cell r="B16" t="str">
            <v>!EM PROCESSO DE DESATIVACAO! QUADRO DE DISTRIBUICAO SEM BARRAMENTO, COM PORTA, DE EMBUTIR, EM CHAPA DE ACO GALVANIZADO, PARA 3 DISJUNTORES NEMA</v>
          </cell>
          <cell r="C16" t="str">
            <v xml:space="preserve">UN    </v>
          </cell>
          <cell r="D16">
            <v>21.66</v>
          </cell>
        </row>
        <row r="17">
          <cell r="A17">
            <v>39764</v>
          </cell>
          <cell r="B17" t="str">
            <v>!EM PROCESSO DE DESATIVACAO! QUADRO DE DISTRIBUICAO SEM BARRAMENTO, COM PORTA, DE EMBUTIR, EM CHAPA DE ACO GALVANIZADO, PARA 6 DISJUNTORES NEMA</v>
          </cell>
          <cell r="C17" t="str">
            <v xml:space="preserve">UN    </v>
          </cell>
          <cell r="D17">
            <v>29.79</v>
          </cell>
        </row>
        <row r="18">
          <cell r="A18">
            <v>4126</v>
          </cell>
          <cell r="B18" t="str">
            <v>!EM PROCESSO DE DESATIVACAO! TERMINAL DE PORCELANA (MUFLA) UNIPOLAR, USO EXTERNO, TENSAO 3,6/6 KV, PARA CABO DE 10/16 MM2, COM ISOLAMENTO EPR</v>
          </cell>
          <cell r="C18" t="str">
            <v xml:space="preserve">UN    </v>
          </cell>
          <cell r="D18">
            <v>209.97</v>
          </cell>
        </row>
        <row r="19">
          <cell r="A19">
            <v>10615</v>
          </cell>
          <cell r="B19" t="str">
            <v>!EM PROCESSO DE DESATIVACAO! VEICULO DE PASSEIO COM MOTOR 1.0 FLEX, POTENCIA 72/85 CV, 5 PORTAS, COR SOLIDA, BASICO</v>
          </cell>
          <cell r="C19" t="str">
            <v xml:space="preserve">UN    </v>
          </cell>
          <cell r="D19">
            <v>45990</v>
          </cell>
        </row>
        <row r="20">
          <cell r="A20">
            <v>21136</v>
          </cell>
          <cell r="B20" t="str">
            <v>!EM PROCESSO DESATIVACAO! ELETRODUTO EM ACO GALVANIZADO ELETROLITICO, LEVE, DIAMETRO 1", PAREDE DE 0,90 MM</v>
          </cell>
          <cell r="C20" t="str">
            <v xml:space="preserve">M     </v>
          </cell>
          <cell r="D20">
            <v>11.95</v>
          </cell>
        </row>
        <row r="21">
          <cell r="A21">
            <v>21128</v>
          </cell>
          <cell r="B21" t="str">
            <v>!EM PROCESSO DESATIVACAO! ELETRODUTO EM ACO GALVANIZADO ELETROLITICO, LEVE, DIAMETRO 3/4", PAREDE DE 0,90 MM</v>
          </cell>
          <cell r="C21" t="str">
            <v xml:space="preserve">M     </v>
          </cell>
          <cell r="D21">
            <v>9.25</v>
          </cell>
        </row>
        <row r="22">
          <cell r="A22">
            <v>21130</v>
          </cell>
          <cell r="B22" t="str">
            <v>!EM PROCESSO DESATIVACAO! ELETRODUTO EM ACO GALVANIZADO ELETROLITICO, SEMI-PESADO, DIAMETRO 1 1/2", PAREDE DE 1,20 MM</v>
          </cell>
          <cell r="C22" t="str">
            <v xml:space="preserve">M     </v>
          </cell>
          <cell r="D22">
            <v>23.36</v>
          </cell>
        </row>
        <row r="23">
          <cell r="A23">
            <v>21135</v>
          </cell>
          <cell r="B23" t="str">
            <v>!EM PROCESSO DESATIVACAO! ELETRODUTO EM ACO GALVANIZADO ELETROLITICO, SEMI-PESADO, DIAMETRO 1 1/4", PAREDE DE 1,20 MM</v>
          </cell>
          <cell r="C23" t="str">
            <v xml:space="preserve">M     </v>
          </cell>
          <cell r="D23">
            <v>23</v>
          </cell>
        </row>
        <row r="24">
          <cell r="A24">
            <v>42402</v>
          </cell>
          <cell r="B24" t="str">
            <v>AÇO CA-25, 16,0 MM, BARRA DE TRANSFERENCIA</v>
          </cell>
          <cell r="C24" t="str">
            <v xml:space="preserve">KG    </v>
          </cell>
          <cell r="D24">
            <v>5.33</v>
          </cell>
        </row>
        <row r="25">
          <cell r="A25">
            <v>38605</v>
          </cell>
          <cell r="B25" t="str">
            <v>ABERTURA PARA ENCAIXE DE CUBA OU LAVATORIO EM BANCADA DE MARMORE/ GRANITO OU OUTRO TIPO DE PEDRA NATURAL</v>
          </cell>
          <cell r="C25" t="str">
            <v xml:space="preserve">UN    </v>
          </cell>
          <cell r="D25">
            <v>92.4</v>
          </cell>
        </row>
        <row r="26">
          <cell r="A26">
            <v>11270</v>
          </cell>
          <cell r="B26" t="str">
            <v>ABRACADEIRA DE LATAO PARA FIXACAO DE CABO PARA-RAIO, DIMENSOES 32 X 24 X 24 MM</v>
          </cell>
          <cell r="C26" t="str">
            <v xml:space="preserve">UN    </v>
          </cell>
          <cell r="D26">
            <v>1.8</v>
          </cell>
        </row>
        <row r="27">
          <cell r="A27">
            <v>412</v>
          </cell>
          <cell r="B27" t="str">
            <v>ABRACADEIRA DE NYLON PARA AMARRACAO DE CABOS, COMPRIMENTO DE *230* X *7,6* MM</v>
          </cell>
          <cell r="C27" t="str">
            <v xml:space="preserve">UN    </v>
          </cell>
          <cell r="D27">
            <v>1.02</v>
          </cell>
        </row>
        <row r="28">
          <cell r="A28">
            <v>414</v>
          </cell>
          <cell r="B28" t="str">
            <v>ABRACADEIRA DE NYLON PARA AMARRACAO DE CABOS, COMPRIMENTO DE 100 X 2,5 MM</v>
          </cell>
          <cell r="C28" t="str">
            <v xml:space="preserve">UN    </v>
          </cell>
          <cell r="D28">
            <v>0.06</v>
          </cell>
        </row>
        <row r="29">
          <cell r="A29">
            <v>410</v>
          </cell>
          <cell r="B29" t="str">
            <v>ABRACADEIRA DE NYLON PARA AMARRACAO DE CABOS, COMPRIMENTO DE 150 X *3,6* MM</v>
          </cell>
          <cell r="C29" t="str">
            <v xml:space="preserve">UN    </v>
          </cell>
          <cell r="D29">
            <v>0.15</v>
          </cell>
        </row>
        <row r="30">
          <cell r="A30">
            <v>411</v>
          </cell>
          <cell r="B30" t="str">
            <v>ABRACADEIRA DE NYLON PARA AMARRACAO DE CABOS, COMPRIMENTO DE 200 X *4,6* MM</v>
          </cell>
          <cell r="C30" t="str">
            <v xml:space="preserve">UN    </v>
          </cell>
          <cell r="D30">
            <v>0.2</v>
          </cell>
        </row>
        <row r="31">
          <cell r="A31">
            <v>408</v>
          </cell>
          <cell r="B31" t="str">
            <v>ABRACADEIRA DE NYLON PARA AMARRACAO DE CABOS, COMPRIMENTO DE 390 X *4,6* MM</v>
          </cell>
          <cell r="C31" t="str">
            <v xml:space="preserve">UN    </v>
          </cell>
          <cell r="D31">
            <v>0.99</v>
          </cell>
        </row>
        <row r="32">
          <cell r="A32">
            <v>39131</v>
          </cell>
          <cell r="B32" t="str">
            <v>ABRACADEIRA EM ACO PARA AMARRACAO DE ELETRODUTOS, TIPO D, COM 1 1/2" E CUNHA DE FIXACAO</v>
          </cell>
          <cell r="C32" t="str">
            <v xml:space="preserve">UN    </v>
          </cell>
          <cell r="D32">
            <v>2.68</v>
          </cell>
        </row>
        <row r="33">
          <cell r="A33">
            <v>394</v>
          </cell>
          <cell r="B33" t="str">
            <v>ABRACADEIRA EM ACO PARA AMARRACAO DE ELETRODUTOS, TIPO D, COM 1 1/2" E PARAFUSO DE FIXACAO</v>
          </cell>
          <cell r="C33" t="str">
            <v xml:space="preserve">UN    </v>
          </cell>
          <cell r="D33">
            <v>2.72</v>
          </cell>
        </row>
        <row r="34">
          <cell r="A34">
            <v>39130</v>
          </cell>
          <cell r="B34" t="str">
            <v>ABRACADEIRA EM ACO PARA AMARRACAO DE ELETRODUTOS, TIPO D, COM 1 1/4" E CUNHA DE FIXACAO</v>
          </cell>
          <cell r="C34" t="str">
            <v xml:space="preserve">UN    </v>
          </cell>
          <cell r="D34">
            <v>2.4500000000000002</v>
          </cell>
        </row>
        <row r="35">
          <cell r="A35">
            <v>395</v>
          </cell>
          <cell r="B35" t="str">
            <v>ABRACADEIRA EM ACO PARA AMARRACAO DE ELETRODUTOS, TIPO D, COM 1 1/4" E PARAFUSO DE FIXACAO</v>
          </cell>
          <cell r="C35" t="str">
            <v xml:space="preserve">UN    </v>
          </cell>
          <cell r="D35">
            <v>2.62</v>
          </cell>
        </row>
        <row r="36">
          <cell r="A36">
            <v>39127</v>
          </cell>
          <cell r="B36" t="str">
            <v>ABRACADEIRA EM ACO PARA AMARRACAO DE ELETRODUTOS, TIPO D, COM 1/2" E CUNHA DE FIXACAO</v>
          </cell>
          <cell r="C36" t="str">
            <v xml:space="preserve">UN    </v>
          </cell>
          <cell r="D36">
            <v>1.29</v>
          </cell>
        </row>
        <row r="37">
          <cell r="A37">
            <v>392</v>
          </cell>
          <cell r="B37" t="str">
            <v>ABRACADEIRA EM ACO PARA AMARRACAO DE ELETRODUTOS, TIPO D, COM 1/2" E PARAFUSO DE FIXACAO</v>
          </cell>
          <cell r="C37" t="str">
            <v xml:space="preserve">UN    </v>
          </cell>
          <cell r="D37">
            <v>1.32</v>
          </cell>
        </row>
        <row r="38">
          <cell r="A38">
            <v>39129</v>
          </cell>
          <cell r="B38" t="str">
            <v>ABRACADEIRA EM ACO PARA AMARRACAO DE ELETRODUTOS, TIPO D, COM 1" E CUNHA DE FIXACAO</v>
          </cell>
          <cell r="C38" t="str">
            <v xml:space="preserve">UN    </v>
          </cell>
          <cell r="D38">
            <v>1.51</v>
          </cell>
        </row>
        <row r="39">
          <cell r="A39">
            <v>393</v>
          </cell>
          <cell r="B39" t="str">
            <v>ABRACADEIRA EM ACO PARA AMARRACAO DE ELETRODUTOS, TIPO D, COM 1" E PARAFUSO DE FIXACAO</v>
          </cell>
          <cell r="C39" t="str">
            <v xml:space="preserve">UN    </v>
          </cell>
          <cell r="D39">
            <v>1.58</v>
          </cell>
        </row>
        <row r="40">
          <cell r="A40">
            <v>39133</v>
          </cell>
          <cell r="B40" t="str">
            <v>ABRACADEIRA EM ACO PARA AMARRACAO DE ELETRODUTOS, TIPO D, COM 2 1/2" E CUNHA DE FIXACAO</v>
          </cell>
          <cell r="C40" t="str">
            <v xml:space="preserve">UN    </v>
          </cell>
          <cell r="D40">
            <v>3.52</v>
          </cell>
        </row>
        <row r="41">
          <cell r="A41">
            <v>397</v>
          </cell>
          <cell r="B41" t="str">
            <v>ABRACADEIRA EM ACO PARA AMARRACAO DE ELETRODUTOS, TIPO D, COM 2 1/2" E PARAFUSO DE FIXACAO</v>
          </cell>
          <cell r="C41" t="str">
            <v xml:space="preserve">UN    </v>
          </cell>
          <cell r="D41">
            <v>3.89</v>
          </cell>
        </row>
        <row r="42">
          <cell r="A42">
            <v>39132</v>
          </cell>
          <cell r="B42" t="str">
            <v>ABRACADEIRA EM ACO PARA AMARRACAO DE ELETRODUTOS, TIPO D, COM 2" E CUNHA DE FIXACAO</v>
          </cell>
          <cell r="C42" t="str">
            <v xml:space="preserve">UN    </v>
          </cell>
          <cell r="D42">
            <v>2.82</v>
          </cell>
        </row>
        <row r="43">
          <cell r="A43">
            <v>396</v>
          </cell>
          <cell r="B43" t="str">
            <v>ABRACADEIRA EM ACO PARA AMARRACAO DE ELETRODUTOS, TIPO D, COM 2" E PARAFUSO DE FIXACAO</v>
          </cell>
          <cell r="C43" t="str">
            <v xml:space="preserve">UN    </v>
          </cell>
          <cell r="D43">
            <v>3.02</v>
          </cell>
        </row>
        <row r="44">
          <cell r="A44">
            <v>39135</v>
          </cell>
          <cell r="B44" t="str">
            <v>ABRACADEIRA EM ACO PARA AMARRACAO DE ELETRODUTOS, TIPO D, COM 3 1/2" E CUNHA DE FIXACAO</v>
          </cell>
          <cell r="C44" t="str">
            <v xml:space="preserve">UN    </v>
          </cell>
          <cell r="D44">
            <v>5.64</v>
          </cell>
        </row>
        <row r="45">
          <cell r="A45">
            <v>39128</v>
          </cell>
          <cell r="B45" t="str">
            <v>ABRACADEIRA EM ACO PARA AMARRACAO DE ELETRODUTOS, TIPO D, COM 3/4" E CUNHA DE FIXACAO</v>
          </cell>
          <cell r="C45" t="str">
            <v xml:space="preserve">UN    </v>
          </cell>
          <cell r="D45">
            <v>1.41</v>
          </cell>
        </row>
        <row r="46">
          <cell r="A46">
            <v>400</v>
          </cell>
          <cell r="B46" t="str">
            <v>ABRACADEIRA EM ACO PARA AMARRACAO DE ELETRODUTOS, TIPO D, COM 3/4" E PARAFUSO DE FIXACAO</v>
          </cell>
          <cell r="C46" t="str">
            <v xml:space="preserve">UN    </v>
          </cell>
          <cell r="D46">
            <v>1.37</v>
          </cell>
        </row>
        <row r="47">
          <cell r="A47">
            <v>39125</v>
          </cell>
          <cell r="B47" t="str">
            <v>ABRACADEIRA EM ACO PARA AMARRACAO DE ELETRODUTOS, TIPO D, COM 3/8" E PARAFUSO DE FIXACAO</v>
          </cell>
          <cell r="C47" t="str">
            <v xml:space="preserve">UN    </v>
          </cell>
          <cell r="D47">
            <v>1.41</v>
          </cell>
        </row>
        <row r="48">
          <cell r="A48">
            <v>39134</v>
          </cell>
          <cell r="B48" t="str">
            <v>ABRACADEIRA EM ACO PARA AMARRACAO DE ELETRODUTOS, TIPO D, COM 3" E CUNHA DE FIXACAO</v>
          </cell>
          <cell r="C48" t="str">
            <v xml:space="preserve">UN    </v>
          </cell>
          <cell r="D48">
            <v>4.7</v>
          </cell>
        </row>
        <row r="49">
          <cell r="A49">
            <v>398</v>
          </cell>
          <cell r="B49" t="str">
            <v>ABRACADEIRA EM ACO PARA AMARRACAO DE ELETRODUTOS, TIPO D, COM 3" E PARAFUSO DE FIXACAO</v>
          </cell>
          <cell r="C49" t="str">
            <v xml:space="preserve">UN    </v>
          </cell>
          <cell r="D49">
            <v>4.33</v>
          </cell>
        </row>
        <row r="50">
          <cell r="A50">
            <v>39126</v>
          </cell>
          <cell r="B50" t="str">
            <v>ABRACADEIRA EM ACO PARA AMARRACAO DE ELETRODUTOS, TIPO D, COM 4" E CUNHA DE FIXACAO</v>
          </cell>
          <cell r="C50" t="str">
            <v xml:space="preserve">UN    </v>
          </cell>
          <cell r="D50">
            <v>6.35</v>
          </cell>
        </row>
        <row r="51">
          <cell r="A51">
            <v>399</v>
          </cell>
          <cell r="B51" t="str">
            <v>ABRACADEIRA EM ACO PARA AMARRACAO DE ELETRODUTOS, TIPO D, COM 4" E PARAFUSO DE FIXACAO</v>
          </cell>
          <cell r="C51" t="str">
            <v xml:space="preserve">UN    </v>
          </cell>
          <cell r="D51">
            <v>5.59</v>
          </cell>
        </row>
        <row r="52">
          <cell r="A52">
            <v>39158</v>
          </cell>
          <cell r="B52" t="str">
            <v>ABRACADEIRA EM ACO PARA AMARRACAO DE ELETRODUTOS, TIPO ECONOMICA (GOTA), COM 8"</v>
          </cell>
          <cell r="C52" t="str">
            <v xml:space="preserve">UN    </v>
          </cell>
          <cell r="D52">
            <v>15.02</v>
          </cell>
        </row>
        <row r="53">
          <cell r="A53">
            <v>39141</v>
          </cell>
          <cell r="B53" t="str">
            <v>ABRACADEIRA EM ACO PARA AMARRACAO DE ELETRODUTOS, TIPO U SIMPLES, COM 1 1/2"</v>
          </cell>
          <cell r="C53" t="str">
            <v xml:space="preserve">UN    </v>
          </cell>
          <cell r="D53">
            <v>1.0900000000000001</v>
          </cell>
        </row>
        <row r="54">
          <cell r="A54">
            <v>39140</v>
          </cell>
          <cell r="B54" t="str">
            <v>ABRACADEIRA EM ACO PARA AMARRACAO DE ELETRODUTOS, TIPO U SIMPLES, COM 1 1/4"</v>
          </cell>
          <cell r="C54" t="str">
            <v xml:space="preserve">UN    </v>
          </cell>
          <cell r="D54">
            <v>0.99</v>
          </cell>
        </row>
        <row r="55">
          <cell r="A55">
            <v>39137</v>
          </cell>
          <cell r="B55" t="str">
            <v>ABRACADEIRA EM ACO PARA AMARRACAO DE ELETRODUTOS, TIPO U SIMPLES, COM 1/2"</v>
          </cell>
          <cell r="C55" t="str">
            <v xml:space="preserve">UN    </v>
          </cell>
          <cell r="D55">
            <v>0.56999999999999995</v>
          </cell>
        </row>
        <row r="56">
          <cell r="A56">
            <v>39139</v>
          </cell>
          <cell r="B56" t="str">
            <v>ABRACADEIRA EM ACO PARA AMARRACAO DE ELETRODUTOS, TIPO U SIMPLES, COM 1"</v>
          </cell>
          <cell r="C56" t="str">
            <v xml:space="preserve">UN    </v>
          </cell>
          <cell r="D56">
            <v>0.82</v>
          </cell>
        </row>
        <row r="57">
          <cell r="A57">
            <v>39143</v>
          </cell>
          <cell r="B57" t="str">
            <v>ABRACADEIRA EM ACO PARA AMARRACAO DE ELETRODUTOS, TIPO U SIMPLES, COM 2 1/2"</v>
          </cell>
          <cell r="C57" t="str">
            <v xml:space="preserve">UN    </v>
          </cell>
          <cell r="D57">
            <v>2.25</v>
          </cell>
        </row>
        <row r="58">
          <cell r="A58">
            <v>39142</v>
          </cell>
          <cell r="B58" t="str">
            <v>ABRACADEIRA EM ACO PARA AMARRACAO DE ELETRODUTOS, TIPO U SIMPLES, COM 2"</v>
          </cell>
          <cell r="C58" t="str">
            <v xml:space="preserve">UN    </v>
          </cell>
          <cell r="D58">
            <v>1.61</v>
          </cell>
        </row>
        <row r="59">
          <cell r="A59">
            <v>39138</v>
          </cell>
          <cell r="B59" t="str">
            <v>ABRACADEIRA EM ACO PARA AMARRACAO DE ELETRODUTOS, TIPO U SIMPLES, COM 3/4"</v>
          </cell>
          <cell r="C59" t="str">
            <v xml:space="preserve">UN    </v>
          </cell>
          <cell r="D59">
            <v>0.6</v>
          </cell>
        </row>
        <row r="60">
          <cell r="A60">
            <v>39136</v>
          </cell>
          <cell r="B60" t="str">
            <v>ABRACADEIRA EM ACO PARA AMARRACAO DE ELETRODUTOS, TIPO U SIMPLES, COM 3/8"</v>
          </cell>
          <cell r="C60" t="str">
            <v xml:space="preserve">UN    </v>
          </cell>
          <cell r="D60">
            <v>0.4</v>
          </cell>
        </row>
        <row r="61">
          <cell r="A61">
            <v>39144</v>
          </cell>
          <cell r="B61" t="str">
            <v>ABRACADEIRA EM ACO PARA AMARRACAO DE ELETRODUTOS, TIPO U SIMPLES, COM 3"</v>
          </cell>
          <cell r="C61" t="str">
            <v xml:space="preserve">UN    </v>
          </cell>
          <cell r="D61">
            <v>2.62</v>
          </cell>
        </row>
        <row r="62">
          <cell r="A62">
            <v>39145</v>
          </cell>
          <cell r="B62" t="str">
            <v>ABRACADEIRA EM ACO PARA AMARRACAO DE ELETRODUTOS, TIPO U SIMPLES, COM 4"</v>
          </cell>
          <cell r="C62" t="str">
            <v xml:space="preserve">UN    </v>
          </cell>
          <cell r="D62">
            <v>4.3099999999999996</v>
          </cell>
        </row>
        <row r="63">
          <cell r="A63">
            <v>12615</v>
          </cell>
          <cell r="B63" t="str">
            <v>ABRACADEIRA PVC, PARA CALHA PLUVIAL, DIAMETRO ENTRE 80 E 100 MM, PARA DRENAGEM PREDIAL</v>
          </cell>
          <cell r="C63" t="str">
            <v xml:space="preserve">UN    </v>
          </cell>
          <cell r="D63">
            <v>3.24</v>
          </cell>
        </row>
        <row r="64">
          <cell r="A64">
            <v>11927</v>
          </cell>
          <cell r="B64" t="str">
            <v>ABRACADEIRA, GALVANIZADA/ZINCADA, ROSCA SEM FIM, PARAFUSO INOX, LARGURA  FITA *12,6 A *14 MM, D = 2" A 2 1/2"</v>
          </cell>
          <cell r="C64" t="str">
            <v xml:space="preserve">UN    </v>
          </cell>
          <cell r="D64">
            <v>5.37</v>
          </cell>
        </row>
        <row r="65">
          <cell r="A65">
            <v>11928</v>
          </cell>
          <cell r="B65" t="str">
            <v>ABRACADEIRA, GALVANIZADA/ZINCADA, ROSCA SEM FIM, PARAFUSO INOX, LARGURA  FITA *12,6 A *14 MM, D = 3" A 3 3/4"</v>
          </cell>
          <cell r="C65" t="str">
            <v xml:space="preserve">UN    </v>
          </cell>
          <cell r="D65">
            <v>6.15</v>
          </cell>
        </row>
        <row r="66">
          <cell r="A66">
            <v>11929</v>
          </cell>
          <cell r="B66" t="str">
            <v>ABRACADEIRA, GALVANIZADA/ZINCADA, ROSCA SEM FIM, PARAFUSO INOX, LARGURA  FITA *12,6 A *14 MM, D = 4" A 4 3/4"</v>
          </cell>
          <cell r="C66" t="str">
            <v xml:space="preserve">UN    </v>
          </cell>
          <cell r="D66">
            <v>9.52</v>
          </cell>
        </row>
        <row r="67">
          <cell r="A67">
            <v>36801</v>
          </cell>
          <cell r="B67" t="str">
            <v>ACABAMENTO CROMADO PARA REGISTRO PEQUENO, 1/2 " OU 3/4 "</v>
          </cell>
          <cell r="C67" t="str">
            <v xml:space="preserve">UN    </v>
          </cell>
          <cell r="D67">
            <v>20.09</v>
          </cell>
        </row>
        <row r="68">
          <cell r="A68">
            <v>36246</v>
          </cell>
          <cell r="B68" t="str">
            <v>ACABAMENTO SIMPLES/CONVENCIONAL PARA FORRO PVC, TIPO "U" OU "C", COR BRANCA, COMPRIMENTO 6 M</v>
          </cell>
          <cell r="C68" t="str">
            <v xml:space="preserve">M     </v>
          </cell>
          <cell r="D68">
            <v>2.11</v>
          </cell>
        </row>
        <row r="69">
          <cell r="A69">
            <v>37600</v>
          </cell>
          <cell r="B69" t="str">
            <v>ACESSORIO DE LIGACAO NAO ELETRICO PARA CARGAS EXPLOSIVAS, TUBO DE 6 M</v>
          </cell>
          <cell r="C69" t="str">
            <v xml:space="preserve">UN    </v>
          </cell>
          <cell r="D69">
            <v>59.58</v>
          </cell>
        </row>
        <row r="70">
          <cell r="A70">
            <v>37599</v>
          </cell>
          <cell r="B70" t="str">
            <v>ACESSORIO INICIADOR NAO ELETRICO, TUBO DE 6 M, TEMPO DE RETARDO DE *160* MS</v>
          </cell>
          <cell r="C70" t="str">
            <v xml:space="preserve">UN    </v>
          </cell>
          <cell r="D70">
            <v>55.45</v>
          </cell>
        </row>
        <row r="71">
          <cell r="A71">
            <v>1</v>
          </cell>
          <cell r="B71" t="str">
            <v>ACETILENO (RECARGA PARA CILINDRO DE CONJUNTO OXICORTE GRANDE)</v>
          </cell>
          <cell r="C71" t="str">
            <v xml:space="preserve">KG    </v>
          </cell>
          <cell r="D71">
            <v>65.56</v>
          </cell>
        </row>
        <row r="72">
          <cell r="A72">
            <v>3</v>
          </cell>
          <cell r="B72" t="str">
            <v>ACIDO MURIATICO, DILUICAO 10% A 12% PARA USO EM LIMPEZA</v>
          </cell>
          <cell r="C72" t="str">
            <v xml:space="preserve">L     </v>
          </cell>
          <cell r="D72">
            <v>4.47</v>
          </cell>
        </row>
        <row r="73">
          <cell r="A73">
            <v>43054</v>
          </cell>
          <cell r="B73" t="str">
            <v>ACO CA-25, 10,0 MM, OU 12,5 MM, OU 16,0 MM, OU 20,0 MM, OU 25,0 MM, VERGALHAO</v>
          </cell>
          <cell r="C73" t="str">
            <v xml:space="preserve">KG    </v>
          </cell>
          <cell r="D73">
            <v>5.58</v>
          </cell>
        </row>
        <row r="74">
          <cell r="A74">
            <v>26</v>
          </cell>
          <cell r="B74" t="str">
            <v>ACO CA-25, 10,0 MM, VERGALHAO</v>
          </cell>
          <cell r="C74" t="str">
            <v xml:space="preserve">KG    </v>
          </cell>
          <cell r="D74">
            <v>5.69</v>
          </cell>
        </row>
        <row r="75">
          <cell r="A75">
            <v>20</v>
          </cell>
          <cell r="B75" t="str">
            <v>ACO CA-25, 12,5 MM, VERGALHAO</v>
          </cell>
          <cell r="C75" t="str">
            <v xml:space="preserve">KG    </v>
          </cell>
          <cell r="D75">
            <v>5.73</v>
          </cell>
        </row>
        <row r="76">
          <cell r="A76">
            <v>21</v>
          </cell>
          <cell r="B76" t="str">
            <v>ACO CA-25, 16,0 MM, VERGALHAO</v>
          </cell>
          <cell r="C76" t="str">
            <v xml:space="preserve">KG    </v>
          </cell>
          <cell r="D76">
            <v>5.73</v>
          </cell>
        </row>
        <row r="77">
          <cell r="A77">
            <v>42403</v>
          </cell>
          <cell r="B77" t="str">
            <v>ACO CA-25, 20,0 MM, BARRA DE TRANSFERENCIA</v>
          </cell>
          <cell r="C77" t="str">
            <v xml:space="preserve">KG    </v>
          </cell>
          <cell r="D77">
            <v>6.84</v>
          </cell>
        </row>
        <row r="78">
          <cell r="A78">
            <v>24</v>
          </cell>
          <cell r="B78" t="str">
            <v>ACO CA-25, 20,0 MM, VERGALHAO</v>
          </cell>
          <cell r="C78" t="str">
            <v xml:space="preserve">KG    </v>
          </cell>
          <cell r="D78">
            <v>5.73</v>
          </cell>
        </row>
        <row r="79">
          <cell r="A79">
            <v>42404</v>
          </cell>
          <cell r="B79" t="str">
            <v>ACO CA-25, 25,0 MM, BARRA DE TRANSFERENCIA</v>
          </cell>
          <cell r="C79" t="str">
            <v xml:space="preserve">KG    </v>
          </cell>
          <cell r="D79">
            <v>6.8</v>
          </cell>
        </row>
        <row r="80">
          <cell r="A80">
            <v>25</v>
          </cell>
          <cell r="B80" t="str">
            <v>ACO CA-25, 25,0 MM, VERGALHAO</v>
          </cell>
          <cell r="C80" t="str">
            <v xml:space="preserve">KG    </v>
          </cell>
          <cell r="D80">
            <v>5.73</v>
          </cell>
        </row>
        <row r="81">
          <cell r="A81">
            <v>42405</v>
          </cell>
          <cell r="B81" t="str">
            <v>ACO CA-25, 32,0 MM, BARRA DE TRANSFERENCIA</v>
          </cell>
          <cell r="C81" t="str">
            <v xml:space="preserve">KG    </v>
          </cell>
          <cell r="D81">
            <v>7.25</v>
          </cell>
        </row>
        <row r="82">
          <cell r="A82">
            <v>34341</v>
          </cell>
          <cell r="B82" t="str">
            <v>ACO CA-25, 32,0 MM, VERGALHAO</v>
          </cell>
          <cell r="C82" t="str">
            <v xml:space="preserve">KG    </v>
          </cell>
          <cell r="D82">
            <v>6.29</v>
          </cell>
        </row>
        <row r="83">
          <cell r="A83">
            <v>43053</v>
          </cell>
          <cell r="B83" t="str">
            <v>ACO CA-25, 6,3 MM OU 8,0 MM, VERGALHAO</v>
          </cell>
          <cell r="C83" t="str">
            <v xml:space="preserve">KG    </v>
          </cell>
          <cell r="D83">
            <v>4.9800000000000004</v>
          </cell>
        </row>
        <row r="84">
          <cell r="A84">
            <v>22</v>
          </cell>
          <cell r="B84" t="str">
            <v>ACO CA-25, 6,3 MM, VERGALHAO</v>
          </cell>
          <cell r="C84" t="str">
            <v xml:space="preserve">KG    </v>
          </cell>
          <cell r="D84">
            <v>6.13</v>
          </cell>
        </row>
        <row r="85">
          <cell r="A85">
            <v>23</v>
          </cell>
          <cell r="B85" t="str">
            <v>ACO CA-25, 8,0 MM, VERGALHAO</v>
          </cell>
          <cell r="C85" t="str">
            <v xml:space="preserve">KG    </v>
          </cell>
          <cell r="D85">
            <v>6.08</v>
          </cell>
        </row>
        <row r="86">
          <cell r="A86">
            <v>43058</v>
          </cell>
          <cell r="B86" t="str">
            <v>ACO CA-50, 10,0 MM, OU 12,5 MM, OU 16,0 MM, OU 20,0 MM, DOBRADO E CORTADO</v>
          </cell>
          <cell r="C86" t="str">
            <v xml:space="preserve">KG    </v>
          </cell>
          <cell r="D86">
            <v>5.17</v>
          </cell>
        </row>
        <row r="87">
          <cell r="A87">
            <v>34</v>
          </cell>
          <cell r="B87" t="str">
            <v>ACO CA-50, 10,0 MM, VERGALHAO</v>
          </cell>
          <cell r="C87" t="str">
            <v xml:space="preserve">KG    </v>
          </cell>
          <cell r="D87">
            <v>5.19</v>
          </cell>
        </row>
        <row r="88">
          <cell r="A88">
            <v>43055</v>
          </cell>
          <cell r="B88" t="str">
            <v>ACO CA-50, 12,5 MM OU 16,0 MM, VERGALHAO</v>
          </cell>
          <cell r="C88" t="str">
            <v xml:space="preserve">KG    </v>
          </cell>
          <cell r="D88">
            <v>4.5</v>
          </cell>
        </row>
        <row r="89">
          <cell r="A89">
            <v>31</v>
          </cell>
          <cell r="B89" t="str">
            <v>ACO CA-50, 12,5 MM, VERGALHAO</v>
          </cell>
          <cell r="C89" t="str">
            <v xml:space="preserve">KG    </v>
          </cell>
          <cell r="D89">
            <v>4.5</v>
          </cell>
        </row>
        <row r="90">
          <cell r="A90">
            <v>34443</v>
          </cell>
          <cell r="B90" t="str">
            <v>ACO CA-50, 16 MM, DOBRADO E CORTADO</v>
          </cell>
          <cell r="C90" t="str">
            <v xml:space="preserve">KG    </v>
          </cell>
          <cell r="D90">
            <v>5.04</v>
          </cell>
        </row>
        <row r="91">
          <cell r="A91">
            <v>27</v>
          </cell>
          <cell r="B91" t="str">
            <v>ACO CA-50, 16,0 MM, VERGALHAO</v>
          </cell>
          <cell r="C91" t="str">
            <v xml:space="preserve">KG    </v>
          </cell>
          <cell r="D91">
            <v>4.5</v>
          </cell>
        </row>
        <row r="92">
          <cell r="A92">
            <v>43056</v>
          </cell>
          <cell r="B92" t="str">
            <v>ACO CA-50, 20,0 MM OU 25,0 MM, VERGALHAO</v>
          </cell>
          <cell r="C92" t="str">
            <v xml:space="preserve">KG    </v>
          </cell>
          <cell r="D92">
            <v>5.19</v>
          </cell>
        </row>
        <row r="93">
          <cell r="A93">
            <v>29</v>
          </cell>
          <cell r="B93" t="str">
            <v>ACO CA-50, 20,0 MM, VERGALHAO</v>
          </cell>
          <cell r="C93" t="str">
            <v xml:space="preserve">KG    </v>
          </cell>
          <cell r="D93">
            <v>4.2</v>
          </cell>
        </row>
        <row r="94">
          <cell r="A94">
            <v>28</v>
          </cell>
          <cell r="B94" t="str">
            <v>ACO CA-50, 25,0 MM, VERGALHAO</v>
          </cell>
          <cell r="C94" t="str">
            <v xml:space="preserve">KG    </v>
          </cell>
          <cell r="D94">
            <v>4.8600000000000003</v>
          </cell>
        </row>
        <row r="95">
          <cell r="A95">
            <v>43057</v>
          </cell>
          <cell r="B95" t="str">
            <v>ACO CA-50, 32,0 MM, VERGALHAO</v>
          </cell>
          <cell r="C95" t="str">
            <v xml:space="preserve">KG    </v>
          </cell>
          <cell r="D95">
            <v>5.7</v>
          </cell>
        </row>
        <row r="96">
          <cell r="A96">
            <v>34449</v>
          </cell>
          <cell r="B96" t="str">
            <v>ACO CA-50, 6,3 MM, DOBRADO E CORTADO</v>
          </cell>
          <cell r="C96" t="str">
            <v xml:space="preserve">KG    </v>
          </cell>
          <cell r="D96">
            <v>6.09</v>
          </cell>
        </row>
        <row r="97">
          <cell r="A97">
            <v>32</v>
          </cell>
          <cell r="B97" t="str">
            <v>ACO CA-50, 6,3 MM, VERGALHAO</v>
          </cell>
          <cell r="C97" t="str">
            <v xml:space="preserve">KG    </v>
          </cell>
          <cell r="D97">
            <v>5.48</v>
          </cell>
        </row>
        <row r="98">
          <cell r="A98">
            <v>33</v>
          </cell>
          <cell r="B98" t="str">
            <v>ACO CA-50, 8,0 MM, VERGALHAO</v>
          </cell>
          <cell r="C98" t="str">
            <v xml:space="preserve">KG    </v>
          </cell>
          <cell r="D98">
            <v>5.51</v>
          </cell>
        </row>
        <row r="99">
          <cell r="A99">
            <v>43061</v>
          </cell>
          <cell r="B99" t="str">
            <v>ACO CA-60, 4,2 MM OU 5,0 MM, DOBRADO E CORTADO</v>
          </cell>
          <cell r="C99" t="str">
            <v xml:space="preserve">KG    </v>
          </cell>
          <cell r="D99">
            <v>5.15</v>
          </cell>
        </row>
        <row r="100">
          <cell r="A100">
            <v>43059</v>
          </cell>
          <cell r="B100" t="str">
            <v>ACO CA-60, 4,2 MM, OU 5,0 MM, OU 6,0 MM, OU 7,0 MM, VERGALHAO</v>
          </cell>
          <cell r="C100" t="str">
            <v xml:space="preserve">KG    </v>
          </cell>
          <cell r="D100">
            <v>4.91</v>
          </cell>
        </row>
        <row r="101">
          <cell r="A101">
            <v>36</v>
          </cell>
          <cell r="B101" t="str">
            <v>ACO CA-60, 4,2 MM, VERGALHAO</v>
          </cell>
          <cell r="C101" t="str">
            <v xml:space="preserve">KG    </v>
          </cell>
          <cell r="D101">
            <v>4.6900000000000004</v>
          </cell>
        </row>
        <row r="102">
          <cell r="A102">
            <v>39</v>
          </cell>
          <cell r="B102" t="str">
            <v>ACO CA-60, 5,0 MM, VERGALHAO</v>
          </cell>
          <cell r="C102" t="str">
            <v xml:space="preserve">KG    </v>
          </cell>
          <cell r="D102">
            <v>4.6900000000000004</v>
          </cell>
        </row>
        <row r="103">
          <cell r="A103">
            <v>43062</v>
          </cell>
          <cell r="B103" t="str">
            <v>ACO CA-60, 6,0 MM OU 7,0 MM, DOBRADO E CORTADO</v>
          </cell>
          <cell r="C103" t="str">
            <v xml:space="preserve">KG    </v>
          </cell>
          <cell r="D103">
            <v>5.45</v>
          </cell>
        </row>
        <row r="104">
          <cell r="A104">
            <v>43060</v>
          </cell>
          <cell r="B104" t="str">
            <v>ACO CA-60, 8,0 MM OU 9,5 MM, VERGALHAO</v>
          </cell>
          <cell r="C104" t="str">
            <v xml:space="preserve">KG    </v>
          </cell>
          <cell r="D104">
            <v>4.28</v>
          </cell>
        </row>
        <row r="105">
          <cell r="A105">
            <v>20063</v>
          </cell>
          <cell r="B105" t="str">
            <v>ACOPLAMENTO DE CONDUTOR PLUVIAL, EM PVC, DIAMETRO ENTRE 80 E 100 MM, PARA DRENAGEM PREDIAL</v>
          </cell>
          <cell r="C105" t="str">
            <v xml:space="preserve">UN    </v>
          </cell>
          <cell r="D105">
            <v>3.22</v>
          </cell>
        </row>
        <row r="106">
          <cell r="A106">
            <v>40410</v>
          </cell>
          <cell r="B106" t="str">
            <v>ACOPLAMENTO RIGIDO EM FERRO FUNDIDO PARA SISTEMA DE TUBULACAO RANHURADA, DN 50 MM (2")</v>
          </cell>
          <cell r="C106" t="str">
            <v xml:space="preserve">UN    </v>
          </cell>
          <cell r="D106">
            <v>13.65</v>
          </cell>
        </row>
        <row r="107">
          <cell r="A107">
            <v>40411</v>
          </cell>
          <cell r="B107" t="str">
            <v>ACOPLAMENTO RIGIDO EM FERRO FUNDIDO PARA SISTEMA DE TUBULACAO RANHURADA, DN 65 MM (2 1/2")</v>
          </cell>
          <cell r="C107" t="str">
            <v xml:space="preserve">UN    </v>
          </cell>
          <cell r="D107">
            <v>14.81</v>
          </cell>
        </row>
        <row r="108">
          <cell r="A108">
            <v>40412</v>
          </cell>
          <cell r="B108" t="str">
            <v>ACOPLAMENTO RIGIDO EM FERRO FUNDIDO PARA SISTEMA DE TUBULACAO RANHURADA, DN 80 MM (3")</v>
          </cell>
          <cell r="C108" t="str">
            <v xml:space="preserve">UN    </v>
          </cell>
          <cell r="D108">
            <v>16.62</v>
          </cell>
        </row>
        <row r="109">
          <cell r="A109">
            <v>38838</v>
          </cell>
          <cell r="B109" t="str">
            <v>ADAPTADOR DE COBRE PARA TUBULACAO PEX, DN 16 X 15 MM</v>
          </cell>
          <cell r="C109" t="str">
            <v xml:space="preserve">UN    </v>
          </cell>
          <cell r="D109">
            <v>6.78</v>
          </cell>
        </row>
        <row r="110">
          <cell r="A110">
            <v>38839</v>
          </cell>
          <cell r="B110" t="str">
            <v>ADAPTADOR DE COBRE PARA TUBULACAO PEX, DN 20 X 22 MM</v>
          </cell>
          <cell r="C110" t="str">
            <v xml:space="preserve">UN    </v>
          </cell>
          <cell r="D110">
            <v>7.98</v>
          </cell>
        </row>
        <row r="111">
          <cell r="A111">
            <v>55</v>
          </cell>
          <cell r="B111" t="str">
            <v>ADAPTADOR DE COMPRESSAO EM POLIPROPILENO (PP), PARA TUBO EM PEAD, 20 MM X 1/2", PARA LIGACAO PREDIAL DE AGUA (NTS 179)</v>
          </cell>
          <cell r="C111" t="str">
            <v xml:space="preserve">UN    </v>
          </cell>
          <cell r="D111">
            <v>3.2</v>
          </cell>
        </row>
        <row r="112">
          <cell r="A112">
            <v>61</v>
          </cell>
          <cell r="B112" t="str">
            <v>ADAPTADOR DE COMPRESSAO EM POLIPROPILENO (PP), PARA TUBO EM PEAD, 20 MM X 3/4", PARA LIGACAO PREDIAL DE AGUA (NTS 179)</v>
          </cell>
          <cell r="C112" t="str">
            <v xml:space="preserve">UN    </v>
          </cell>
          <cell r="D112">
            <v>3.02</v>
          </cell>
        </row>
        <row r="113">
          <cell r="A113">
            <v>62</v>
          </cell>
          <cell r="B113" t="str">
            <v>ADAPTADOR DE COMPRESSAO EM POLIPROPILENO (PP), PARA TUBO EM PEAD, 32 MM X 1", PARA LIGACAO PREDIAL DE AGUA (NTS 179)</v>
          </cell>
          <cell r="C113" t="str">
            <v xml:space="preserve">UN    </v>
          </cell>
          <cell r="D113">
            <v>6.27</v>
          </cell>
        </row>
        <row r="114">
          <cell r="A114">
            <v>77</v>
          </cell>
          <cell r="B114" t="str">
            <v>ADAPTADOR PVC PARA SIFAO METALICO, SOLDAVEL, COM ANEL BORRACHA (JE), 40 MM X 1 1/2"</v>
          </cell>
          <cell r="C114" t="str">
            <v xml:space="preserve">UN    </v>
          </cell>
          <cell r="D114">
            <v>0.76</v>
          </cell>
        </row>
        <row r="115">
          <cell r="A115">
            <v>76</v>
          </cell>
          <cell r="B115" t="str">
            <v>ADAPTADOR PVC PARA SIFAO, ROSCAVEL, 40 MM X 1 1/4"</v>
          </cell>
          <cell r="C115" t="str">
            <v xml:space="preserve">UN    </v>
          </cell>
          <cell r="D115">
            <v>0.77</v>
          </cell>
        </row>
        <row r="116">
          <cell r="A116">
            <v>67</v>
          </cell>
          <cell r="B116" t="str">
            <v>ADAPTADOR PVC ROSCAVEL, COM FLANGES E ANEL DE VEDACAO, 1/2", PARA CAIXA D' AGUA</v>
          </cell>
          <cell r="C116" t="str">
            <v xml:space="preserve">UN    </v>
          </cell>
          <cell r="D116">
            <v>7.46</v>
          </cell>
        </row>
        <row r="117">
          <cell r="A117">
            <v>71</v>
          </cell>
          <cell r="B117" t="str">
            <v>ADAPTADOR PVC ROSCAVEL, COM FLANGES E ANEL DE VEDACAO, 1", PARA CAIXA D' AGUA</v>
          </cell>
          <cell r="C117" t="str">
            <v xml:space="preserve">UN    </v>
          </cell>
          <cell r="D117">
            <v>13.71</v>
          </cell>
        </row>
        <row r="118">
          <cell r="A118">
            <v>73</v>
          </cell>
          <cell r="B118" t="str">
            <v>ADAPTADOR PVC ROSCAVEL, COM FLANGES E ANEL DE VEDACAO, 3/4", PARA CAIXA D' AGUA</v>
          </cell>
          <cell r="C118" t="str">
            <v xml:space="preserve">UN    </v>
          </cell>
          <cell r="D118">
            <v>10.24</v>
          </cell>
        </row>
        <row r="119">
          <cell r="A119">
            <v>103</v>
          </cell>
          <cell r="B119" t="str">
            <v>ADAPTADOR PVC SOLDAVEL CURTO COM BOLSA E ROSCA, 110 MM X 4", PARA AGUA FRIA</v>
          </cell>
          <cell r="C119" t="str">
            <v xml:space="preserve">UN    </v>
          </cell>
          <cell r="D119">
            <v>30.45</v>
          </cell>
        </row>
        <row r="120">
          <cell r="A120">
            <v>107</v>
          </cell>
          <cell r="B120" t="str">
            <v>ADAPTADOR PVC SOLDAVEL CURTO COM BOLSA E ROSCA, 20 MM X 1/2", PARA AGUA FRIA</v>
          </cell>
          <cell r="C120" t="str">
            <v xml:space="preserve">UN    </v>
          </cell>
          <cell r="D120">
            <v>0.47</v>
          </cell>
        </row>
        <row r="121">
          <cell r="A121">
            <v>65</v>
          </cell>
          <cell r="B121" t="str">
            <v>ADAPTADOR PVC SOLDAVEL CURTO COM BOLSA E ROSCA, 25 MM X 3/4", PARA AGUA FRIA</v>
          </cell>
          <cell r="C121" t="str">
            <v xml:space="preserve">UN    </v>
          </cell>
          <cell r="D121">
            <v>0.57999999999999996</v>
          </cell>
        </row>
        <row r="122">
          <cell r="A122">
            <v>108</v>
          </cell>
          <cell r="B122" t="str">
            <v>ADAPTADOR PVC SOLDAVEL CURTO COM BOLSA E ROSCA, 32 MM X 1", PARA AGUA FRIA</v>
          </cell>
          <cell r="C122" t="str">
            <v xml:space="preserve">UN    </v>
          </cell>
          <cell r="D122">
            <v>1.21</v>
          </cell>
        </row>
        <row r="123">
          <cell r="A123">
            <v>110</v>
          </cell>
          <cell r="B123" t="str">
            <v>ADAPTADOR PVC SOLDAVEL CURTO COM BOLSA E ROSCA, 40 MM X 1 1/2", PARA AGUA FRIA</v>
          </cell>
          <cell r="C123" t="str">
            <v xml:space="preserve">UN    </v>
          </cell>
          <cell r="D123">
            <v>4.7</v>
          </cell>
        </row>
        <row r="124">
          <cell r="A124">
            <v>109</v>
          </cell>
          <cell r="B124" t="str">
            <v>ADAPTADOR PVC SOLDAVEL CURTO COM BOLSA E ROSCA, 40 MM X 1 1/4", PARA AGUA FRIA</v>
          </cell>
          <cell r="C124" t="str">
            <v xml:space="preserve">UN    </v>
          </cell>
          <cell r="D124">
            <v>2.31</v>
          </cell>
        </row>
        <row r="125">
          <cell r="A125">
            <v>111</v>
          </cell>
          <cell r="B125" t="str">
            <v>ADAPTADOR PVC SOLDAVEL CURTO COM BOLSA E ROSCA, 50 MM X 1 1/4", PARA AGUA FRIA</v>
          </cell>
          <cell r="C125" t="str">
            <v xml:space="preserve">UN    </v>
          </cell>
          <cell r="D125">
            <v>5.42</v>
          </cell>
        </row>
        <row r="126">
          <cell r="A126">
            <v>112</v>
          </cell>
          <cell r="B126" t="str">
            <v>ADAPTADOR PVC SOLDAVEL CURTO COM BOLSA E ROSCA, 50 MM X1 1/2", PARA AGUA FRIA</v>
          </cell>
          <cell r="C126" t="str">
            <v xml:space="preserve">UN    </v>
          </cell>
          <cell r="D126">
            <v>2.95</v>
          </cell>
        </row>
        <row r="127">
          <cell r="A127">
            <v>113</v>
          </cell>
          <cell r="B127" t="str">
            <v>ADAPTADOR PVC SOLDAVEL CURTO COM BOLSA E ROSCA, 60 MM X 2", PARA AGUA FRIA</v>
          </cell>
          <cell r="C127" t="str">
            <v xml:space="preserve">UN    </v>
          </cell>
          <cell r="D127">
            <v>8.01</v>
          </cell>
        </row>
        <row r="128">
          <cell r="A128">
            <v>104</v>
          </cell>
          <cell r="B128" t="str">
            <v>ADAPTADOR PVC SOLDAVEL CURTO COM BOLSA E ROSCA, 75 MM X 2 1/2", PARA AGUA FRIA</v>
          </cell>
          <cell r="C128" t="str">
            <v xml:space="preserve">UN    </v>
          </cell>
          <cell r="D128">
            <v>11.65</v>
          </cell>
        </row>
        <row r="129">
          <cell r="A129">
            <v>102</v>
          </cell>
          <cell r="B129" t="str">
            <v>ADAPTADOR PVC SOLDAVEL CURTO COM BOLSA E ROSCA, 85 MM X 3", PARA AGUA FRIA</v>
          </cell>
          <cell r="C129" t="str">
            <v xml:space="preserve">UN    </v>
          </cell>
          <cell r="D129">
            <v>19.12</v>
          </cell>
        </row>
        <row r="130">
          <cell r="A130">
            <v>95</v>
          </cell>
          <cell r="B130" t="str">
            <v>ADAPTADOR PVC SOLDAVEL, COM FLANGE E ANEL DE VEDACAO, 20 MM X 1/2", PARA CAIXA D'AGUA</v>
          </cell>
          <cell r="C130" t="str">
            <v xml:space="preserve">UN    </v>
          </cell>
          <cell r="D130">
            <v>6.47</v>
          </cell>
        </row>
        <row r="131">
          <cell r="A131">
            <v>96</v>
          </cell>
          <cell r="B131" t="str">
            <v>ADAPTADOR PVC SOLDAVEL, COM FLANGE E ANEL DE VEDACAO, 25 MM X 3/4", PARA CAIXA D'AGUA</v>
          </cell>
          <cell r="C131" t="str">
            <v xml:space="preserve">UN    </v>
          </cell>
          <cell r="D131">
            <v>7.44</v>
          </cell>
        </row>
        <row r="132">
          <cell r="A132">
            <v>97</v>
          </cell>
          <cell r="B132" t="str">
            <v>ADAPTADOR PVC SOLDAVEL, COM FLANGE E ANEL DE VEDACAO, 32 MM X 1", PARA CAIXA D'AGUA</v>
          </cell>
          <cell r="C132" t="str">
            <v xml:space="preserve">UN    </v>
          </cell>
          <cell r="D132">
            <v>9.66</v>
          </cell>
        </row>
        <row r="133">
          <cell r="A133">
            <v>98</v>
          </cell>
          <cell r="B133" t="str">
            <v>ADAPTADOR PVC SOLDAVEL, COM FLANGE E ANEL DE VEDACAO, 40 MM X 1 1/4", PARA CAIXA D'AGUA</v>
          </cell>
          <cell r="C133" t="str">
            <v xml:space="preserve">UN    </v>
          </cell>
          <cell r="D133">
            <v>13.03</v>
          </cell>
        </row>
        <row r="134">
          <cell r="A134">
            <v>99</v>
          </cell>
          <cell r="B134" t="str">
            <v>ADAPTADOR PVC SOLDAVEL, COM FLANGE E ANEL DE VEDACAO, 50 MM X 1 1/2", PARA CAIXA D'AGUA</v>
          </cell>
          <cell r="C134" t="str">
            <v xml:space="preserve">UN    </v>
          </cell>
          <cell r="D134">
            <v>15.8</v>
          </cell>
        </row>
        <row r="135">
          <cell r="A135">
            <v>100</v>
          </cell>
          <cell r="B135" t="str">
            <v>ADAPTADOR PVC SOLDAVEL, COM FLANGES E ANEL DE VEDACAO, 60 MM X 2", PARA CAIXA D' AGUA</v>
          </cell>
          <cell r="C135" t="str">
            <v xml:space="preserve">UN    </v>
          </cell>
          <cell r="D135">
            <v>22.04</v>
          </cell>
        </row>
        <row r="136">
          <cell r="A136">
            <v>75</v>
          </cell>
          <cell r="B136" t="str">
            <v>ADAPTADOR PVC SOLDAVEL, COM FLANGES LIVRES, 110 MM X 4", PARA CAIXA D' AGUA</v>
          </cell>
          <cell r="C136" t="str">
            <v xml:space="preserve">UN    </v>
          </cell>
          <cell r="D136">
            <v>229.76</v>
          </cell>
        </row>
        <row r="137">
          <cell r="A137">
            <v>114</v>
          </cell>
          <cell r="B137" t="str">
            <v>ADAPTADOR PVC SOLDAVEL, COM FLANGES LIVRES, 25 MM X 3/4", PARA CAIXA D' AGUA</v>
          </cell>
          <cell r="C137" t="str">
            <v xml:space="preserve">UN    </v>
          </cell>
          <cell r="D137">
            <v>8.3699999999999992</v>
          </cell>
        </row>
        <row r="138">
          <cell r="A138">
            <v>68</v>
          </cell>
          <cell r="B138" t="str">
            <v>ADAPTADOR PVC SOLDAVEL, COM FLANGES LIVRES, 32 MM X 1", PARA CAIXA D' AGUA</v>
          </cell>
          <cell r="C138" t="str">
            <v xml:space="preserve">UN    </v>
          </cell>
          <cell r="D138">
            <v>12.8</v>
          </cell>
        </row>
        <row r="139">
          <cell r="A139">
            <v>86</v>
          </cell>
          <cell r="B139" t="str">
            <v>ADAPTADOR PVC SOLDAVEL, COM FLANGES LIVRES, 40 MM X 1  1/4", PARA CAIXA D' AGUA</v>
          </cell>
          <cell r="C139" t="str">
            <v xml:space="preserve">UN    </v>
          </cell>
          <cell r="D139">
            <v>23.8</v>
          </cell>
        </row>
        <row r="140">
          <cell r="A140">
            <v>66</v>
          </cell>
          <cell r="B140" t="str">
            <v>ADAPTADOR PVC SOLDAVEL, COM FLANGES LIVRES, 50 MM X 1  1/2", PARA CAIXA D' AGUA</v>
          </cell>
          <cell r="C140" t="str">
            <v xml:space="preserve">UN    </v>
          </cell>
          <cell r="D140">
            <v>23.88</v>
          </cell>
        </row>
        <row r="141">
          <cell r="A141">
            <v>69</v>
          </cell>
          <cell r="B141" t="str">
            <v>ADAPTADOR PVC SOLDAVEL, COM FLANGES LIVRES, 60 MM X 2", PARA CAIXA D' AGUA</v>
          </cell>
          <cell r="C141" t="str">
            <v xml:space="preserve">UN    </v>
          </cell>
          <cell r="D141">
            <v>36.51</v>
          </cell>
        </row>
        <row r="142">
          <cell r="A142">
            <v>83</v>
          </cell>
          <cell r="B142" t="str">
            <v>ADAPTADOR PVC SOLDAVEL, COM FLANGES LIVRES, 75 MM X 2  1/2", PARA CAIXA D' AGUA</v>
          </cell>
          <cell r="C142" t="str">
            <v xml:space="preserve">UN    </v>
          </cell>
          <cell r="D142">
            <v>116.6</v>
          </cell>
        </row>
        <row r="143">
          <cell r="A143">
            <v>74</v>
          </cell>
          <cell r="B143" t="str">
            <v>ADAPTADOR PVC SOLDAVEL, COM FLANGES LIVRES, 85 MM X 3", PARA CAIXA D' AGUA</v>
          </cell>
          <cell r="C143" t="str">
            <v xml:space="preserve">UN    </v>
          </cell>
          <cell r="D143">
            <v>162.79</v>
          </cell>
        </row>
        <row r="144">
          <cell r="A144">
            <v>106</v>
          </cell>
          <cell r="B144" t="str">
            <v>ADAPTADOR PVC SOLDAVEL, LONGO, COM FLANGE LIVRE,  110 MM X 4", PARA CAIXA D' AGUA</v>
          </cell>
          <cell r="C144" t="str">
            <v xml:space="preserve">UN    </v>
          </cell>
          <cell r="D144">
            <v>247.3</v>
          </cell>
        </row>
        <row r="145">
          <cell r="A145">
            <v>87</v>
          </cell>
          <cell r="B145" t="str">
            <v>ADAPTADOR PVC SOLDAVEL, LONGO, COM FLANGE LIVRE,  25 MM X 3/4", PARA CAIXA D' AGUA</v>
          </cell>
          <cell r="C145" t="str">
            <v xml:space="preserve">UN    </v>
          </cell>
          <cell r="D145">
            <v>11.75</v>
          </cell>
        </row>
        <row r="146">
          <cell r="A146">
            <v>88</v>
          </cell>
          <cell r="B146" t="str">
            <v>ADAPTADOR PVC SOLDAVEL, LONGO, COM FLANGE LIVRE,  32 MM X 1", PARA CAIXA D' AGUA</v>
          </cell>
          <cell r="C146" t="str">
            <v xml:space="preserve">UN    </v>
          </cell>
          <cell r="D146">
            <v>13.12</v>
          </cell>
        </row>
        <row r="147">
          <cell r="A147">
            <v>89</v>
          </cell>
          <cell r="B147" t="str">
            <v>ADAPTADOR PVC SOLDAVEL, LONGO, COM FLANGE LIVRE,  40 MM X 1 1/4", PARA CAIXA D' AGUA</v>
          </cell>
          <cell r="C147" t="str">
            <v xml:space="preserve">UN    </v>
          </cell>
          <cell r="D147">
            <v>19.399999999999999</v>
          </cell>
        </row>
        <row r="148">
          <cell r="A148">
            <v>90</v>
          </cell>
          <cell r="B148" t="str">
            <v>ADAPTADOR PVC SOLDAVEL, LONGO, COM FLANGE LIVRE,  50 MM X 1 1/2", PARA CAIXA D' AGUA</v>
          </cell>
          <cell r="C148" t="str">
            <v xml:space="preserve">UN    </v>
          </cell>
          <cell r="D148">
            <v>22.22</v>
          </cell>
        </row>
        <row r="149">
          <cell r="A149">
            <v>81</v>
          </cell>
          <cell r="B149" t="str">
            <v>ADAPTADOR PVC SOLDAVEL, LONGO, COM FLANGE LIVRE,  60 MM X 2", PARA CAIXA D' AGUA</v>
          </cell>
          <cell r="C149" t="str">
            <v xml:space="preserve">UN    </v>
          </cell>
          <cell r="D149">
            <v>38.01</v>
          </cell>
        </row>
        <row r="150">
          <cell r="A150">
            <v>82</v>
          </cell>
          <cell r="B150" t="str">
            <v>ADAPTADOR PVC SOLDAVEL, LONGO, COM FLANGE LIVRE,  75 MM X 2 1/2", PARA CAIXA D' AGUA</v>
          </cell>
          <cell r="C150" t="str">
            <v xml:space="preserve">UN    </v>
          </cell>
          <cell r="D150">
            <v>147.56</v>
          </cell>
        </row>
        <row r="151">
          <cell r="A151">
            <v>105</v>
          </cell>
          <cell r="B151" t="str">
            <v>ADAPTADOR PVC SOLDAVEL, LONGO, COM FLANGE LIVRE,  85 MM X 3", PARA CAIXA D' AGUA</v>
          </cell>
          <cell r="C151" t="str">
            <v xml:space="preserve">UN    </v>
          </cell>
          <cell r="D151">
            <v>172.75</v>
          </cell>
        </row>
        <row r="152">
          <cell r="A152">
            <v>60</v>
          </cell>
          <cell r="B152" t="str">
            <v>ADAPTADOR PVC, COM REGISTRO, PARA PEAD, 20 MM X 3/4", PARA LIGACAO PREDIAL DE AGUA</v>
          </cell>
          <cell r="C152" t="str">
            <v xml:space="preserve">UN    </v>
          </cell>
          <cell r="D152">
            <v>4.1500000000000004</v>
          </cell>
        </row>
        <row r="153">
          <cell r="A153">
            <v>72</v>
          </cell>
          <cell r="B153" t="str">
            <v>ADAPTADOR PVC, ROSCAVEL, COM FLANGES E ANEL DE VEDACAO, 1 1/2", PARA CAIXA D'AGUA</v>
          </cell>
          <cell r="C153" t="str">
            <v xml:space="preserve">UN    </v>
          </cell>
          <cell r="D153">
            <v>23.23</v>
          </cell>
        </row>
        <row r="154">
          <cell r="A154">
            <v>70</v>
          </cell>
          <cell r="B154" t="str">
            <v>ADAPTADOR PVC, ROSCAVEL, COM FLANGES E ANEL DE VEDACAO, 1 1/4", PARA CAIXA D' AGUA</v>
          </cell>
          <cell r="C154" t="str">
            <v xml:space="preserve">UN    </v>
          </cell>
          <cell r="D154">
            <v>19.43</v>
          </cell>
        </row>
        <row r="155">
          <cell r="A155">
            <v>85</v>
          </cell>
          <cell r="B155" t="str">
            <v>ADAPTADOR PVC, ROSCAVEL, COM FLANGES E ANEL DE VEDACAO, 2", PARA CAIXA D' AGUA</v>
          </cell>
          <cell r="C155" t="str">
            <v xml:space="preserve">UN    </v>
          </cell>
          <cell r="D155">
            <v>28.2</v>
          </cell>
        </row>
        <row r="156">
          <cell r="A156">
            <v>84</v>
          </cell>
          <cell r="B156" t="str">
            <v>ADAPTADOR PVC, ROSCAVEL, PARA VALVULA PIA OU LAVATORIO, 40 MM</v>
          </cell>
          <cell r="C156" t="str">
            <v xml:space="preserve">UN    </v>
          </cell>
          <cell r="D156">
            <v>0.32</v>
          </cell>
        </row>
        <row r="157">
          <cell r="A157">
            <v>37997</v>
          </cell>
          <cell r="B157" t="str">
            <v>ADAPTADOR, CPVC, SOLDAVEL, 15 MM, PARA AGUA QUENTE</v>
          </cell>
          <cell r="C157" t="str">
            <v xml:space="preserve">UN    </v>
          </cell>
          <cell r="D157">
            <v>7.22</v>
          </cell>
        </row>
        <row r="158">
          <cell r="A158">
            <v>37998</v>
          </cell>
          <cell r="B158" t="str">
            <v>ADAPTADOR, CPVC, SOLDAVEL, 22 MM, PARA AGUA QUENTE</v>
          </cell>
          <cell r="C158" t="str">
            <v xml:space="preserve">UN    </v>
          </cell>
          <cell r="D158">
            <v>7.48</v>
          </cell>
        </row>
        <row r="159">
          <cell r="A159">
            <v>10899</v>
          </cell>
          <cell r="B159" t="str">
            <v>ADAPTADOR, EM LATAO, ENGATE RAPIDO 2 1/2" X ROSCA INTERNA 5 FIOS 2 1/2",  PARA INSTALACAO PREDIAL DE COMBATE A INCENDIO</v>
          </cell>
          <cell r="C159" t="str">
            <v xml:space="preserve">UN    </v>
          </cell>
          <cell r="D159">
            <v>44.68</v>
          </cell>
        </row>
        <row r="160">
          <cell r="A160">
            <v>10900</v>
          </cell>
          <cell r="B160" t="str">
            <v>ADAPTADOR, EM LATAO, ENGATE RAPIDO1 1/2" X ROSCA INTERNA 5 FIOS 2 1/2",  PARA INSTALACAO PREDIAL DE COMBATE A INCENDIO</v>
          </cell>
          <cell r="C160" t="str">
            <v xml:space="preserve">UN    </v>
          </cell>
          <cell r="D160">
            <v>34.97</v>
          </cell>
        </row>
        <row r="161">
          <cell r="A161">
            <v>46</v>
          </cell>
          <cell r="B161" t="str">
            <v>ADAPTADOR, PVC PBA,  BOLSA/ROSCA, JE, DN 75 / DE  85 MM</v>
          </cell>
          <cell r="C161" t="str">
            <v xml:space="preserve">UN    </v>
          </cell>
          <cell r="D161">
            <v>32.979999999999997</v>
          </cell>
        </row>
        <row r="162">
          <cell r="A162">
            <v>51</v>
          </cell>
          <cell r="B162" t="str">
            <v>ADAPTADOR, PVC PBA, A BOLSA DEFOFO, JE, DN 100 / DE 110 MM</v>
          </cell>
          <cell r="C162" t="str">
            <v xml:space="preserve">UN    </v>
          </cell>
          <cell r="D162">
            <v>90.98</v>
          </cell>
        </row>
        <row r="163">
          <cell r="A163">
            <v>12863</v>
          </cell>
          <cell r="B163" t="str">
            <v>ADAPTADOR, PVC PBA, A BOLSA DEFOFO, JE, DN 50 / DE 60 MM</v>
          </cell>
          <cell r="C163" t="str">
            <v xml:space="preserve">UN    </v>
          </cell>
          <cell r="D163">
            <v>20.95</v>
          </cell>
        </row>
        <row r="164">
          <cell r="A164">
            <v>50</v>
          </cell>
          <cell r="B164" t="str">
            <v>ADAPTADOR, PVC PBA, A BOLSA DEFOFO, JE, DN 75 / DE  85 MM</v>
          </cell>
          <cell r="C164" t="str">
            <v xml:space="preserve">UN    </v>
          </cell>
          <cell r="D164">
            <v>47.51</v>
          </cell>
        </row>
        <row r="165">
          <cell r="A165">
            <v>47</v>
          </cell>
          <cell r="B165" t="str">
            <v>ADAPTADOR, PVC PBA, BOLSA/ROSCA, JE, DN 100 / DE 110 MM</v>
          </cell>
          <cell r="C165" t="str">
            <v xml:space="preserve">UN    </v>
          </cell>
          <cell r="D165">
            <v>56.39</v>
          </cell>
        </row>
        <row r="166">
          <cell r="A166">
            <v>48</v>
          </cell>
          <cell r="B166" t="str">
            <v>ADAPTADOR, PVC PBA, BOLSA/ROSCA, JE, DN 50 / DE 60 MM</v>
          </cell>
          <cell r="C166" t="str">
            <v xml:space="preserve">UN    </v>
          </cell>
          <cell r="D166">
            <v>14.71</v>
          </cell>
        </row>
        <row r="167">
          <cell r="A167">
            <v>52</v>
          </cell>
          <cell r="B167" t="str">
            <v>ADAPTADOR, PVC PBA, PONTA/ROSCA, JE, DN 50 / DE  60 MM</v>
          </cell>
          <cell r="C167" t="str">
            <v xml:space="preserve">UN    </v>
          </cell>
          <cell r="D167">
            <v>11.17</v>
          </cell>
        </row>
        <row r="168">
          <cell r="A168">
            <v>43</v>
          </cell>
          <cell r="B168" t="str">
            <v>ADAPTADOR, PVC PBA, PONTA/ROSCA, JE, DN 75 / DE  85 MM</v>
          </cell>
          <cell r="C168" t="str">
            <v xml:space="preserve">UN    </v>
          </cell>
          <cell r="D168">
            <v>37.71</v>
          </cell>
        </row>
        <row r="169">
          <cell r="A169">
            <v>4791</v>
          </cell>
          <cell r="B169" t="str">
            <v>ADESIVO ACRILICO/COLA DE CONTATO</v>
          </cell>
          <cell r="C169" t="str">
            <v xml:space="preserve">KG    </v>
          </cell>
          <cell r="D169">
            <v>12.97</v>
          </cell>
        </row>
        <row r="170">
          <cell r="A170">
            <v>157</v>
          </cell>
          <cell r="B170" t="str">
            <v>ADESIVO ESTRUTURAL A BASE DE RESINA EPOXI PARA INJECAO EM TRINCAS, BICOMPONENTE, BAIXA VISCOSIDADE</v>
          </cell>
          <cell r="C170" t="str">
            <v xml:space="preserve">KG    </v>
          </cell>
          <cell r="D170">
            <v>97.62</v>
          </cell>
        </row>
        <row r="171">
          <cell r="A171">
            <v>156</v>
          </cell>
          <cell r="B171" t="str">
            <v>ADESIVO ESTRUTURAL A BASE DE RESINA EPOXI, BICOMPONENTE, FLUIDO</v>
          </cell>
          <cell r="C171" t="str">
            <v xml:space="preserve">KG    </v>
          </cell>
          <cell r="D171">
            <v>34.76</v>
          </cell>
        </row>
        <row r="172">
          <cell r="A172">
            <v>131</v>
          </cell>
          <cell r="B172" t="str">
            <v>ADESIVO ESTRUTURAL A BASE DE RESINA EPOXI, BICOMPONENTE, PASTOSO (TIXOTROPICO)</v>
          </cell>
          <cell r="C172" t="str">
            <v xml:space="preserve">KG    </v>
          </cell>
          <cell r="D172">
            <v>29.72</v>
          </cell>
        </row>
        <row r="173">
          <cell r="A173">
            <v>39719</v>
          </cell>
          <cell r="B173" t="str">
            <v>ADESIVO LIQUIDO A BASE DE RESINAS PARA COLAGEM DE ESPUMA DE ISOLAMENTO TERMICO FLEXIVEL</v>
          </cell>
          <cell r="C173" t="str">
            <v xml:space="preserve">L     </v>
          </cell>
          <cell r="D173">
            <v>85.17</v>
          </cell>
        </row>
        <row r="174">
          <cell r="A174">
            <v>21114</v>
          </cell>
          <cell r="B174" t="str">
            <v>ADESIVO PARA TUBOS CPVC, *75* G</v>
          </cell>
          <cell r="C174" t="str">
            <v xml:space="preserve">UN    </v>
          </cell>
          <cell r="D174">
            <v>18.25</v>
          </cell>
        </row>
        <row r="175">
          <cell r="A175">
            <v>119</v>
          </cell>
          <cell r="B175" t="str">
            <v>ADESIVO PLASTICO PARA PVC, BISNAGA COM 75 GR</v>
          </cell>
          <cell r="C175" t="str">
            <v xml:space="preserve">UN    </v>
          </cell>
          <cell r="D175">
            <v>7.2</v>
          </cell>
        </row>
        <row r="176">
          <cell r="A176">
            <v>20080</v>
          </cell>
          <cell r="B176" t="str">
            <v>ADESIVO PLASTICO PARA PVC, FRASCO COM 175 GR</v>
          </cell>
          <cell r="C176" t="str">
            <v xml:space="preserve">UN    </v>
          </cell>
          <cell r="D176">
            <v>20.64</v>
          </cell>
        </row>
        <row r="177">
          <cell r="A177">
            <v>122</v>
          </cell>
          <cell r="B177" t="str">
            <v>ADESIVO PLASTICO PARA PVC, FRASCO COM 850 GR</v>
          </cell>
          <cell r="C177" t="str">
            <v xml:space="preserve">UN    </v>
          </cell>
          <cell r="D177">
            <v>65.040000000000006</v>
          </cell>
        </row>
        <row r="178">
          <cell r="A178">
            <v>3410</v>
          </cell>
          <cell r="B178" t="str">
            <v>ADESIVO/COLA PARA EPS (ISOPOR) E OUTROS MATERIAIS</v>
          </cell>
          <cell r="C178" t="str">
            <v xml:space="preserve">KG    </v>
          </cell>
          <cell r="D178">
            <v>19.600000000000001</v>
          </cell>
        </row>
        <row r="179">
          <cell r="A179">
            <v>124</v>
          </cell>
          <cell r="B179" t="str">
            <v>ADITIVO ACELERADOR DE PEGA E ENDURECIMENTO PARA ARGAMASSAS E CONCRETOS, LIQUIDO E ISENTO DE CLORETOS</v>
          </cell>
          <cell r="C179" t="str">
            <v xml:space="preserve">L     </v>
          </cell>
          <cell r="D179">
            <v>11.46</v>
          </cell>
        </row>
        <row r="180">
          <cell r="A180">
            <v>7334</v>
          </cell>
          <cell r="B180" t="str">
            <v>ADITIVO ADESIVO LIQUIDO PARA ARGAMASSAS DE REVESTIMENTOS CIMENTICIOS</v>
          </cell>
          <cell r="C180" t="str">
            <v xml:space="preserve">L     </v>
          </cell>
          <cell r="D180">
            <v>11.24</v>
          </cell>
        </row>
        <row r="181">
          <cell r="A181">
            <v>123</v>
          </cell>
          <cell r="B181" t="str">
            <v>ADITIVO IMPERMEABILIZANTE DE PEGA NORMAL PARA ARGAMASSAS E CONCRETOS SEM ARMACAO, LIQUIDO E ISENTO DE CLORETOS</v>
          </cell>
          <cell r="C181" t="str">
            <v xml:space="preserve">L     </v>
          </cell>
          <cell r="D181">
            <v>4.6900000000000004</v>
          </cell>
        </row>
        <row r="182">
          <cell r="A182">
            <v>127</v>
          </cell>
          <cell r="B182" t="str">
            <v>ADITIVO IMPERMEABILIZANTE DE PEGA ULTRARRAPIDA, LIQUIDO E ISENTO DE CLORETOS</v>
          </cell>
          <cell r="C182" t="str">
            <v xml:space="preserve">L     </v>
          </cell>
          <cell r="D182">
            <v>11.19</v>
          </cell>
        </row>
        <row r="183">
          <cell r="A183">
            <v>41373</v>
          </cell>
          <cell r="B183" t="str">
            <v>ADITIVO LIQUIDO IMPERMEABILIZANTE CRISTALIZANTE</v>
          </cell>
          <cell r="C183" t="str">
            <v xml:space="preserve">L     </v>
          </cell>
          <cell r="D183">
            <v>15.6</v>
          </cell>
        </row>
        <row r="184">
          <cell r="A184">
            <v>133</v>
          </cell>
          <cell r="B184" t="str">
            <v>ADITIVO LIQUIDO INCORPORADOR DE AR PARA CONCRETO E ARGAMASSA, LIQUIDO E ISENTO DE CLORETOS</v>
          </cell>
          <cell r="C184" t="str">
            <v xml:space="preserve">L     </v>
          </cell>
          <cell r="D184">
            <v>4.6500000000000004</v>
          </cell>
        </row>
        <row r="185">
          <cell r="A185">
            <v>37538</v>
          </cell>
          <cell r="B185" t="str">
            <v>ADITIVO PLASTIFICANTE E ESTABILIZADOR PARA ARGAMASSAS DE ASSENTAMENTO E REBOCO</v>
          </cell>
          <cell r="C185" t="str">
            <v xml:space="preserve">18L   </v>
          </cell>
          <cell r="D185">
            <v>117.42</v>
          </cell>
        </row>
        <row r="186">
          <cell r="A186">
            <v>43617</v>
          </cell>
          <cell r="B186" t="str">
            <v>ADITIVO PLASTIFICANTE E ESTABILIZADOR PARA ARGAMASSAS DE ASSENTAMENTO E REBOCO, LIQUIDO E ISENTO DE CLORETOS</v>
          </cell>
          <cell r="C186" t="str">
            <v xml:space="preserve">L     </v>
          </cell>
          <cell r="D186">
            <v>5.19</v>
          </cell>
        </row>
        <row r="187">
          <cell r="A187">
            <v>132</v>
          </cell>
          <cell r="B187" t="str">
            <v>ADITIVO PLASTIFICANTE RETARDADOR DE PEGA E REDUTOR DE AGUA PARA CONCRETO, LIQUIDO E ISENTO DE CLORETOS</v>
          </cell>
          <cell r="C187" t="str">
            <v xml:space="preserve">L     </v>
          </cell>
          <cell r="D187">
            <v>4.82</v>
          </cell>
        </row>
        <row r="188">
          <cell r="A188">
            <v>13408</v>
          </cell>
          <cell r="B188" t="str">
            <v>ADITIVO SUPERPLASTIFICANTE DE PEGA NORMAL PARA CONCRETO (TAMBOR 200 KG)</v>
          </cell>
          <cell r="C188" t="str">
            <v xml:space="preserve">200KG </v>
          </cell>
          <cell r="D188">
            <v>1849.81</v>
          </cell>
        </row>
        <row r="189">
          <cell r="A189">
            <v>43618</v>
          </cell>
          <cell r="B189" t="str">
            <v>ADITIVO SUPERPLASTIFICANTE DE PEGA NORMAL PARA CONCRETO, LIQUIDO E ISENTO DE CLORETOS</v>
          </cell>
          <cell r="C189" t="str">
            <v xml:space="preserve">KG    </v>
          </cell>
          <cell r="D189">
            <v>12.13</v>
          </cell>
        </row>
        <row r="190">
          <cell r="A190">
            <v>37476</v>
          </cell>
          <cell r="B190" t="str">
            <v>ADUELA/GALERIA DE CONCRETO ARMADO, SECAO RETANGULAR 1.50 X 1.50 M (L X A), C = 1.00 M, E = 20 CM</v>
          </cell>
          <cell r="C190" t="str">
            <v xml:space="preserve">UN    </v>
          </cell>
          <cell r="D190">
            <v>1889.9</v>
          </cell>
        </row>
        <row r="191">
          <cell r="A191">
            <v>37478</v>
          </cell>
          <cell r="B191" t="str">
            <v>ADUELA/GALERIA DE CONCRETO ARMADO, SECAO RETANGULAR 2.00 X 2.00 M (L X A), C = 1.00 M, E = 20 CM</v>
          </cell>
          <cell r="C191" t="str">
            <v xml:space="preserve">UN    </v>
          </cell>
          <cell r="D191">
            <v>2673.71</v>
          </cell>
        </row>
        <row r="192">
          <cell r="A192">
            <v>37477</v>
          </cell>
          <cell r="B192" t="str">
            <v>ADUELA/GALERIA DE CONCRETO ARMADO, SECAO RETANGULAR 2.50 X 2.50 M (L X A), C = 1.00 M, E = 20 CM</v>
          </cell>
          <cell r="C192" t="str">
            <v xml:space="preserve">UN    </v>
          </cell>
          <cell r="D192">
            <v>3271.67</v>
          </cell>
        </row>
        <row r="193">
          <cell r="A193">
            <v>37479</v>
          </cell>
          <cell r="B193" t="str">
            <v>ADUELA/GALERIA DE CONCRETO ARMADO, SECAO RETANGULAR 3.00 X 3.00 M (L X A), C = 1.00 M, E = 20 CM</v>
          </cell>
          <cell r="C193" t="str">
            <v xml:space="preserve">UN    </v>
          </cell>
          <cell r="D193">
            <v>4090.85</v>
          </cell>
        </row>
        <row r="194">
          <cell r="A194">
            <v>4319</v>
          </cell>
          <cell r="B194" t="str">
            <v>AFASTADOR PARA TELHA DE FIBROCIMENTO CANALETE 90 OU KALHETAO</v>
          </cell>
          <cell r="C194" t="str">
            <v xml:space="preserve">UN    </v>
          </cell>
          <cell r="D194">
            <v>1.06</v>
          </cell>
        </row>
        <row r="195">
          <cell r="A195">
            <v>42409</v>
          </cell>
          <cell r="B195" t="str">
            <v>AGENTE DE CURA, PROTETOR DA EVAPORACAO DA AGUA DE HIDRATACAO DO CONCRETO</v>
          </cell>
          <cell r="C195" t="str">
            <v xml:space="preserve">KG    </v>
          </cell>
          <cell r="D195">
            <v>7.64</v>
          </cell>
        </row>
        <row r="196">
          <cell r="A196">
            <v>40553</v>
          </cell>
          <cell r="B196" t="str">
            <v>AGREGADO RECICLADO, TIPO RACHAO RECICLADO CINZA, CLASSE A</v>
          </cell>
          <cell r="C196" t="str">
            <v xml:space="preserve">M3    </v>
          </cell>
          <cell r="D196">
            <v>35</v>
          </cell>
        </row>
        <row r="197">
          <cell r="A197">
            <v>13003</v>
          </cell>
          <cell r="B197" t="str">
            <v>AGUA SANITARIA</v>
          </cell>
          <cell r="C197" t="str">
            <v xml:space="preserve">L     </v>
          </cell>
          <cell r="D197">
            <v>2.2000000000000002</v>
          </cell>
        </row>
        <row r="198">
          <cell r="A198">
            <v>6114</v>
          </cell>
          <cell r="B198" t="str">
            <v>AJUDANTE DE ARMADOR</v>
          </cell>
          <cell r="C198" t="str">
            <v xml:space="preserve">H     </v>
          </cell>
          <cell r="D198">
            <v>10.36</v>
          </cell>
        </row>
        <row r="199">
          <cell r="A199">
            <v>40912</v>
          </cell>
          <cell r="B199" t="str">
            <v>AJUDANTE DE ARMADOR (MENSALISTA)</v>
          </cell>
          <cell r="C199" t="str">
            <v xml:space="preserve">MES   </v>
          </cell>
          <cell r="D199">
            <v>1839.76</v>
          </cell>
        </row>
        <row r="200">
          <cell r="A200">
            <v>247</v>
          </cell>
          <cell r="B200" t="str">
            <v>AJUDANTE DE ELETRICISTA</v>
          </cell>
          <cell r="C200" t="str">
            <v xml:space="preserve">H     </v>
          </cell>
          <cell r="D200">
            <v>10.81</v>
          </cell>
        </row>
        <row r="201">
          <cell r="A201">
            <v>40919</v>
          </cell>
          <cell r="B201" t="str">
            <v>AJUDANTE DE ELETRICISTA (MENSALISTA)</v>
          </cell>
          <cell r="C201" t="str">
            <v xml:space="preserve">MES   </v>
          </cell>
          <cell r="D201">
            <v>1919.31</v>
          </cell>
        </row>
        <row r="202">
          <cell r="A202">
            <v>25958</v>
          </cell>
          <cell r="B202" t="str">
            <v>AJUDANTE DE ESTRUTURAS METALICAS</v>
          </cell>
          <cell r="C202" t="str">
            <v xml:space="preserve">H     </v>
          </cell>
          <cell r="D202">
            <v>7.68</v>
          </cell>
        </row>
        <row r="203">
          <cell r="A203">
            <v>40984</v>
          </cell>
          <cell r="B203" t="str">
            <v>AJUDANTE DE ESTRUTURAS METALICAS (MENSALISTA)</v>
          </cell>
          <cell r="C203" t="str">
            <v xml:space="preserve">MES   </v>
          </cell>
          <cell r="D203">
            <v>1362.94</v>
          </cell>
        </row>
        <row r="204">
          <cell r="A204">
            <v>248</v>
          </cell>
          <cell r="B204" t="str">
            <v>AJUDANTE DE OPERACAO EM GERAL</v>
          </cell>
          <cell r="C204" t="str">
            <v xml:space="preserve">H     </v>
          </cell>
          <cell r="D204">
            <v>10.72</v>
          </cell>
        </row>
        <row r="205">
          <cell r="A205">
            <v>41086</v>
          </cell>
          <cell r="B205" t="str">
            <v>AJUDANTE DE OPERACAO EM GERAL (MENSALISTA)</v>
          </cell>
          <cell r="C205" t="str">
            <v xml:space="preserve">MES   </v>
          </cell>
          <cell r="D205">
            <v>1903.72</v>
          </cell>
        </row>
        <row r="206">
          <cell r="A206">
            <v>34466</v>
          </cell>
          <cell r="B206" t="str">
            <v>AJUDANTE DE PINTOR</v>
          </cell>
          <cell r="C206" t="str">
            <v xml:space="preserve">H     </v>
          </cell>
          <cell r="D206">
            <v>10.72</v>
          </cell>
        </row>
        <row r="207">
          <cell r="A207">
            <v>41083</v>
          </cell>
          <cell r="B207" t="str">
            <v>AJUDANTE DE PINTOR (MENSALISTA)</v>
          </cell>
          <cell r="C207" t="str">
            <v xml:space="preserve">MES   </v>
          </cell>
          <cell r="D207">
            <v>1903.72</v>
          </cell>
        </row>
        <row r="208">
          <cell r="A208">
            <v>252</v>
          </cell>
          <cell r="B208" t="str">
            <v>AJUDANTE DE SERRALHEIRO</v>
          </cell>
          <cell r="C208" t="str">
            <v xml:space="preserve">H     </v>
          </cell>
          <cell r="D208">
            <v>11.13</v>
          </cell>
        </row>
        <row r="209">
          <cell r="A209">
            <v>40909</v>
          </cell>
          <cell r="B209" t="str">
            <v>AJUDANTE DE SERRALHEIRO (MENSALISTA)</v>
          </cell>
          <cell r="C209" t="str">
            <v xml:space="preserve">MES   </v>
          </cell>
          <cell r="D209">
            <v>1973.32</v>
          </cell>
        </row>
        <row r="210">
          <cell r="A210">
            <v>242</v>
          </cell>
          <cell r="B210" t="str">
            <v>AJUDANTE ESPECIALIZADO</v>
          </cell>
          <cell r="C210" t="str">
            <v xml:space="preserve">H     </v>
          </cell>
          <cell r="D210">
            <v>14.34</v>
          </cell>
        </row>
        <row r="211">
          <cell r="A211">
            <v>41085</v>
          </cell>
          <cell r="B211" t="str">
            <v>AJUDANTE ESPECIALIZADO (MENSALISTA)</v>
          </cell>
          <cell r="C211" t="str">
            <v xml:space="preserve">MES   </v>
          </cell>
          <cell r="D211">
            <v>2546.2800000000002</v>
          </cell>
        </row>
        <row r="212">
          <cell r="A212">
            <v>427</v>
          </cell>
          <cell r="B212" t="str">
            <v>ALCA PREFORMADA DE CONTRA POSTE, EM ACO GALVANIZADO, PARA CABO 3/16", COMPRIMENTO *860* MM</v>
          </cell>
          <cell r="C212" t="str">
            <v xml:space="preserve">UN    </v>
          </cell>
          <cell r="D212">
            <v>5.23</v>
          </cell>
        </row>
        <row r="213">
          <cell r="A213">
            <v>417</v>
          </cell>
          <cell r="B213" t="str">
            <v>ALCA PREFORMADA DE DISTRIBUICAO, EM ACO GALVANIZADO, PARA CABO DE ALUMINIO DIAMETRO 16 A 25 MM</v>
          </cell>
          <cell r="C213" t="str">
            <v xml:space="preserve">UN    </v>
          </cell>
          <cell r="D213">
            <v>2.46</v>
          </cell>
        </row>
        <row r="214">
          <cell r="A214">
            <v>11273</v>
          </cell>
          <cell r="B214" t="str">
            <v>ALCA PREFORMADA DE DISTRIBUICAO, EM ACO GALVANIZADO, PARA CONDUTORES DE ALUMINIO AWG 1/0 (CAA 6/1 OU CA 7 FIOS)</v>
          </cell>
          <cell r="C214" t="str">
            <v xml:space="preserve">UN    </v>
          </cell>
          <cell r="D214">
            <v>7.65</v>
          </cell>
        </row>
        <row r="215">
          <cell r="A215">
            <v>11272</v>
          </cell>
          <cell r="B215" t="str">
            <v>ALCA PREFORMADA DE DISTRIBUICAO, EM ACO GALVANIZADO, PARA CONDUTORES DE ALUMINIO AWG 2 (CAA 6/1 OU CA 7 FIOS)</v>
          </cell>
          <cell r="C215" t="str">
            <v xml:space="preserve">UN    </v>
          </cell>
          <cell r="D215">
            <v>4.62</v>
          </cell>
        </row>
        <row r="216">
          <cell r="A216">
            <v>11275</v>
          </cell>
          <cell r="B216" t="str">
            <v>ALCA PREFORMADA DE SERVICO, EM ACO GALVANIZADO, PARA CONDUTORES DE ALUMINIO AWG 4 (CAA 6/1)</v>
          </cell>
          <cell r="C216" t="str">
            <v xml:space="preserve">UN    </v>
          </cell>
          <cell r="D216">
            <v>1.85</v>
          </cell>
        </row>
        <row r="217">
          <cell r="A217">
            <v>11274</v>
          </cell>
          <cell r="B217" t="str">
            <v>ALCA PREFORMADA DE SERVICO, EM ACO GALVANIZADO, PARA CONDUTORES DE ALUMINIO AWG 6 (CAA 6/1)</v>
          </cell>
          <cell r="C217" t="str">
            <v xml:space="preserve">UN    </v>
          </cell>
          <cell r="D217">
            <v>1.41</v>
          </cell>
        </row>
        <row r="218">
          <cell r="A218">
            <v>38470</v>
          </cell>
          <cell r="B218" t="str">
            <v>ALICATE DE CORTE DIAGONAL 6 " COM ISOLAMENTO</v>
          </cell>
          <cell r="C218" t="str">
            <v xml:space="preserve">UN    </v>
          </cell>
          <cell r="D218">
            <v>42.34</v>
          </cell>
        </row>
        <row r="219">
          <cell r="A219">
            <v>38547</v>
          </cell>
          <cell r="B219" t="str">
            <v>ALICATE DE CRIMPAR RJ11, RJ12 E RJ45</v>
          </cell>
          <cell r="C219" t="str">
            <v xml:space="preserve">UN    </v>
          </cell>
          <cell r="D219">
            <v>115.54</v>
          </cell>
        </row>
        <row r="220">
          <cell r="A220">
            <v>38469</v>
          </cell>
          <cell r="B220" t="str">
            <v>ALICATE DE PRESSAO PARA SOLDA DE CHAPA 18 "</v>
          </cell>
          <cell r="C220" t="str">
            <v xml:space="preserve">UN    </v>
          </cell>
          <cell r="D220">
            <v>124.23</v>
          </cell>
        </row>
        <row r="221">
          <cell r="A221">
            <v>38467</v>
          </cell>
          <cell r="B221" t="str">
            <v>ALICATE DE PRESSAO 11 " PARA SOLDA, TIPO C</v>
          </cell>
          <cell r="C221" t="str">
            <v xml:space="preserve">UN    </v>
          </cell>
          <cell r="D221">
            <v>69.900000000000006</v>
          </cell>
        </row>
        <row r="222">
          <cell r="A222">
            <v>38468</v>
          </cell>
          <cell r="B222" t="str">
            <v>ALICATE DE PRESSAO 11 " PARA SOLDA, TIPO U</v>
          </cell>
          <cell r="C222" t="str">
            <v xml:space="preserve">UN    </v>
          </cell>
          <cell r="D222">
            <v>76.92</v>
          </cell>
        </row>
        <row r="223">
          <cell r="A223">
            <v>38471</v>
          </cell>
          <cell r="B223" t="str">
            <v>ALICATE PARA ANEIS DE PISTAO, CAPACIDADE 50 A 100 MM</v>
          </cell>
          <cell r="C223" t="str">
            <v xml:space="preserve">UN    </v>
          </cell>
          <cell r="D223">
            <v>99.89</v>
          </cell>
        </row>
        <row r="224">
          <cell r="A224">
            <v>37370</v>
          </cell>
          <cell r="B224" t="str">
            <v>ALIMENTACAO - HORISTA (COLETADO CAIXA)</v>
          </cell>
          <cell r="C224" t="str">
            <v xml:space="preserve">H     </v>
          </cell>
          <cell r="D224">
            <v>2.2000000000000002</v>
          </cell>
        </row>
        <row r="225">
          <cell r="A225">
            <v>40862</v>
          </cell>
          <cell r="B225" t="str">
            <v>ALIMENTACAO - MENSALISTA (COLETADO CAIXA)</v>
          </cell>
          <cell r="C225" t="str">
            <v xml:space="preserve">MES   </v>
          </cell>
          <cell r="D225">
            <v>415.08</v>
          </cell>
        </row>
        <row r="226">
          <cell r="A226">
            <v>10658</v>
          </cell>
          <cell r="B226" t="str">
            <v>ALISADORA DE CONCRETO COM MOTOR A GASOLINA DE 5,5 HP, PESO COM MOTOR DE 78 KG, 4 PAS</v>
          </cell>
          <cell r="C226" t="str">
            <v xml:space="preserve">UN    </v>
          </cell>
          <cell r="D226">
            <v>6095</v>
          </cell>
        </row>
        <row r="227">
          <cell r="A227">
            <v>253</v>
          </cell>
          <cell r="B227" t="str">
            <v>ALMOXARIFE</v>
          </cell>
          <cell r="C227" t="str">
            <v xml:space="preserve">H     </v>
          </cell>
          <cell r="D227">
            <v>14.88</v>
          </cell>
        </row>
        <row r="228">
          <cell r="A228">
            <v>40809</v>
          </cell>
          <cell r="B228" t="str">
            <v>ALMOXARIFE (MENSALISTA)</v>
          </cell>
          <cell r="C228" t="str">
            <v xml:space="preserve">MES   </v>
          </cell>
          <cell r="D228">
            <v>2637.37</v>
          </cell>
        </row>
        <row r="229">
          <cell r="A229">
            <v>42428</v>
          </cell>
          <cell r="B229" t="str">
            <v>ALONGADOR COM TRES ALTURAS, EM TUBO DE ACO CARBONO, PINTURA NO PROCESSO ELETROSTATICO - EQUIPAMENTO DE GINASTICA PARA ACADEMIA AO AR LIVRE / ACADEMIA DA TERCEIRA IDADE - ATI</v>
          </cell>
          <cell r="C229" t="str">
            <v xml:space="preserve">UN    </v>
          </cell>
          <cell r="D229">
            <v>1290</v>
          </cell>
        </row>
        <row r="230">
          <cell r="A230">
            <v>583</v>
          </cell>
          <cell r="B230" t="str">
            <v>ALUMINIO ANODIZADO</v>
          </cell>
          <cell r="C230" t="str">
            <v xml:space="preserve">KG    </v>
          </cell>
          <cell r="D230">
            <v>27.08</v>
          </cell>
        </row>
        <row r="231">
          <cell r="A231">
            <v>299</v>
          </cell>
          <cell r="B231" t="str">
            <v>ANEL BORRACHA DN 100 MM, PARA TUBO SERIE REFORCADA ESGOTO PREDIAL</v>
          </cell>
          <cell r="C231" t="str">
            <v xml:space="preserve">UN    </v>
          </cell>
          <cell r="D231">
            <v>2.71</v>
          </cell>
        </row>
        <row r="232">
          <cell r="A232">
            <v>298</v>
          </cell>
          <cell r="B232" t="str">
            <v>ANEL BORRACHA DN 75 MM, PARA TUBO SERIE REFORCADA ESGOTO PREDIAL</v>
          </cell>
          <cell r="C232" t="str">
            <v xml:space="preserve">UN    </v>
          </cell>
          <cell r="D232">
            <v>2.73</v>
          </cell>
        </row>
        <row r="233">
          <cell r="A233">
            <v>295</v>
          </cell>
          <cell r="B233" t="str">
            <v>ANEL BORRACHA PARA TUBO ESGOTO PREDIAL DN 40 MM (NBR 5688)</v>
          </cell>
          <cell r="C233" t="str">
            <v xml:space="preserve">UN    </v>
          </cell>
          <cell r="D233">
            <v>1.63</v>
          </cell>
        </row>
        <row r="234">
          <cell r="A234">
            <v>296</v>
          </cell>
          <cell r="B234" t="str">
            <v>ANEL BORRACHA PARA TUBO ESGOTO PREDIAL DN 50 MM (NBR 5688)</v>
          </cell>
          <cell r="C234" t="str">
            <v xml:space="preserve">UN    </v>
          </cell>
          <cell r="D234">
            <v>1.69</v>
          </cell>
        </row>
        <row r="235">
          <cell r="A235">
            <v>297</v>
          </cell>
          <cell r="B235" t="str">
            <v>ANEL BORRACHA PARA TUBO ESGOTO PREDIAL DN 75 MM (NBR 5688)</v>
          </cell>
          <cell r="C235" t="str">
            <v xml:space="preserve">UN    </v>
          </cell>
          <cell r="D235">
            <v>2.38</v>
          </cell>
        </row>
        <row r="236">
          <cell r="A236">
            <v>301</v>
          </cell>
          <cell r="B236" t="str">
            <v>ANEL BORRACHA PARA TUBO ESGOTO PREDIAL, DN 100 MM (NBR 5688)</v>
          </cell>
          <cell r="C236" t="str">
            <v xml:space="preserve">UN    </v>
          </cell>
          <cell r="D236">
            <v>2.99</v>
          </cell>
        </row>
        <row r="237">
          <cell r="A237">
            <v>300</v>
          </cell>
          <cell r="B237" t="str">
            <v>ANEL BORRACHA, DN 150 MM, PARA TUBO SERIE REFORCADA ESGOTO PREDIAL</v>
          </cell>
          <cell r="C237" t="str">
            <v xml:space="preserve">UN    </v>
          </cell>
          <cell r="D237">
            <v>12.56</v>
          </cell>
        </row>
        <row r="238">
          <cell r="A238">
            <v>20084</v>
          </cell>
          <cell r="B238" t="str">
            <v>ANEL BORRACHA, DN 40 MM, PARA TUBO SERIE REFORCADA ESGOTO PREDIAL</v>
          </cell>
          <cell r="C238" t="str">
            <v xml:space="preserve">UN    </v>
          </cell>
          <cell r="D238">
            <v>1.63</v>
          </cell>
        </row>
        <row r="239">
          <cell r="A239">
            <v>20085</v>
          </cell>
          <cell r="B239" t="str">
            <v>ANEL BORRACHA, DN 50 MM, PARA TUBO SERIE REFORCADA ESGOTO PREDIAL</v>
          </cell>
          <cell r="C239" t="str">
            <v xml:space="preserve">UN    </v>
          </cell>
          <cell r="D239">
            <v>1.51</v>
          </cell>
        </row>
        <row r="240">
          <cell r="A240">
            <v>311</v>
          </cell>
          <cell r="B240" t="str">
            <v>ANEL BORRACHA, PARA TUBO PVC DEFOFO, DN 100 MM (NBR 7665)</v>
          </cell>
          <cell r="C240" t="str">
            <v xml:space="preserve">UN    </v>
          </cell>
          <cell r="D240">
            <v>9.7200000000000006</v>
          </cell>
        </row>
        <row r="241">
          <cell r="A241">
            <v>318</v>
          </cell>
          <cell r="B241" t="str">
            <v>ANEL BORRACHA, PARA TUBO PVC DEFOFO, DN 150 MM (NBR 7665)</v>
          </cell>
          <cell r="C241" t="str">
            <v xml:space="preserve">UN    </v>
          </cell>
          <cell r="D241">
            <v>17.03</v>
          </cell>
        </row>
        <row r="242">
          <cell r="A242">
            <v>319</v>
          </cell>
          <cell r="B242" t="str">
            <v>ANEL BORRACHA, PARA TUBO PVC DEFOFO, DN 200 MM (NBR 7665)</v>
          </cell>
          <cell r="C242" t="str">
            <v xml:space="preserve">UN    </v>
          </cell>
          <cell r="D242">
            <v>32.159999999999997</v>
          </cell>
        </row>
        <row r="243">
          <cell r="A243">
            <v>320</v>
          </cell>
          <cell r="B243" t="str">
            <v>ANEL BORRACHA, PARA TUBO PVC DEFOFO, DN 250 MM (NBR 7665)</v>
          </cell>
          <cell r="C243" t="str">
            <v xml:space="preserve">UN    </v>
          </cell>
          <cell r="D243">
            <v>102.24</v>
          </cell>
        </row>
        <row r="244">
          <cell r="A244">
            <v>314</v>
          </cell>
          <cell r="B244" t="str">
            <v>ANEL BORRACHA, PARA TUBO PVC DEFOFO, DN 300 MM (NBR 7665)</v>
          </cell>
          <cell r="C244" t="str">
            <v xml:space="preserve">UN    </v>
          </cell>
          <cell r="D244">
            <v>157.05000000000001</v>
          </cell>
        </row>
        <row r="245">
          <cell r="A245">
            <v>303</v>
          </cell>
          <cell r="B245" t="str">
            <v>ANEL BORRACHA, PARA TUBO PVC, REDE COLETOR ESGOTO, DN 100 MM (NBR 7362)</v>
          </cell>
          <cell r="C245" t="str">
            <v xml:space="preserve">UN    </v>
          </cell>
          <cell r="D245">
            <v>4.07</v>
          </cell>
        </row>
        <row r="246">
          <cell r="A246">
            <v>304</v>
          </cell>
          <cell r="B246" t="str">
            <v>ANEL BORRACHA, PARA TUBO PVC, REDE COLETOR ESGOTO, DN 125 MM (NBR 7362)</v>
          </cell>
          <cell r="C246" t="str">
            <v xml:space="preserve">UN    </v>
          </cell>
          <cell r="D246">
            <v>6.22</v>
          </cell>
        </row>
        <row r="247">
          <cell r="A247">
            <v>305</v>
          </cell>
          <cell r="B247" t="str">
            <v>ANEL BORRACHA, PARA TUBO PVC, REDE COLETOR ESGOTO, DN 150 MM (NBR 7362)</v>
          </cell>
          <cell r="C247" t="str">
            <v xml:space="preserve">UN    </v>
          </cell>
          <cell r="D247">
            <v>10.63</v>
          </cell>
        </row>
        <row r="248">
          <cell r="A248">
            <v>306</v>
          </cell>
          <cell r="B248" t="str">
            <v>ANEL BORRACHA, PARA TUBO PVC, REDE COLETOR ESGOTO, DN 200 MM (NBR 7362)</v>
          </cell>
          <cell r="C248" t="str">
            <v xml:space="preserve">UN    </v>
          </cell>
          <cell r="D248">
            <v>12.77</v>
          </cell>
        </row>
        <row r="249">
          <cell r="A249">
            <v>307</v>
          </cell>
          <cell r="B249" t="str">
            <v>ANEL BORRACHA, PARA TUBO PVC, REDE COLETOR ESGOTO, DN 250 MM (NBR 7362)</v>
          </cell>
          <cell r="C249" t="str">
            <v xml:space="preserve">UN    </v>
          </cell>
          <cell r="D249">
            <v>25.21</v>
          </cell>
        </row>
        <row r="250">
          <cell r="A250">
            <v>309</v>
          </cell>
          <cell r="B250" t="str">
            <v>ANEL BORRACHA, PARA TUBO PVC, REDE COLETOR ESGOTO, DN 350 MM (NBR 7362)</v>
          </cell>
          <cell r="C250" t="str">
            <v xml:space="preserve">UN    </v>
          </cell>
          <cell r="D250">
            <v>51.67</v>
          </cell>
        </row>
        <row r="251">
          <cell r="A251">
            <v>310</v>
          </cell>
          <cell r="B251" t="str">
            <v>ANEL BORRACHA, PARA TUBO PVC, REDE COLETOR ESGOTO, DN 400 MM (NBR 7362)</v>
          </cell>
          <cell r="C251" t="str">
            <v xml:space="preserve">UN    </v>
          </cell>
          <cell r="D251">
            <v>65.53</v>
          </cell>
        </row>
        <row r="252">
          <cell r="A252">
            <v>328</v>
          </cell>
          <cell r="B252" t="str">
            <v>ANEL BORRACHA, PARA TUBO/CONEXAO PVC PBA, DN 100 MM, PARA REDE AGUA</v>
          </cell>
          <cell r="C252" t="str">
            <v xml:space="preserve">UN    </v>
          </cell>
          <cell r="D252">
            <v>7.82</v>
          </cell>
        </row>
        <row r="253">
          <cell r="A253">
            <v>325</v>
          </cell>
          <cell r="B253" t="str">
            <v>ANEL BORRACHA, PARA TUBO/CONEXAO PVC PBA, DN 50 MM, PARA REDE AGUA</v>
          </cell>
          <cell r="C253" t="str">
            <v xml:space="preserve">UN    </v>
          </cell>
          <cell r="D253">
            <v>3.03</v>
          </cell>
        </row>
        <row r="254">
          <cell r="A254">
            <v>20326</v>
          </cell>
          <cell r="B254" t="str">
            <v>ANEL BORRACHA, PARA TUBO/CONEXAO PVC PBA, DN 60 MM, PARA REDE AGUA</v>
          </cell>
          <cell r="C254" t="str">
            <v xml:space="preserve">UN    </v>
          </cell>
          <cell r="D254">
            <v>8.1199999999999992</v>
          </cell>
        </row>
        <row r="255">
          <cell r="A255">
            <v>329</v>
          </cell>
          <cell r="B255" t="str">
            <v>ANEL BORRACHA, PARA TUBO/CONEXAO PVC PBA, DN 75 MM, PARA REDE AGUA</v>
          </cell>
          <cell r="C255" t="str">
            <v xml:space="preserve">UN    </v>
          </cell>
          <cell r="D255">
            <v>9.99</v>
          </cell>
        </row>
        <row r="256">
          <cell r="A256">
            <v>308</v>
          </cell>
          <cell r="B256" t="str">
            <v>ANEL BORRACHA, PARA TUBO, PVC REDE COLETOR ESGOTO, DN 300 MM (NBR 7362)</v>
          </cell>
          <cell r="C256" t="str">
            <v xml:space="preserve">UN    </v>
          </cell>
          <cell r="D256">
            <v>33.67</v>
          </cell>
        </row>
        <row r="257">
          <cell r="A257">
            <v>39642</v>
          </cell>
          <cell r="B257" t="str">
            <v>ANEL DE BORRACHA PARA VEDACAO DE DUTO PEAD CORRUGADO PARA ELETRICA, DN 1 1/2"</v>
          </cell>
          <cell r="C257" t="str">
            <v xml:space="preserve">UN    </v>
          </cell>
          <cell r="D257">
            <v>2.04</v>
          </cell>
        </row>
        <row r="258">
          <cell r="A258">
            <v>39641</v>
          </cell>
          <cell r="B258" t="str">
            <v>ANEL DE BORRACHA PARA VEDACAO DE DUTO PEAD CORRUGADO PARA ELETRICA, DN 1 1/4"</v>
          </cell>
          <cell r="C258" t="str">
            <v xml:space="preserve">UN    </v>
          </cell>
          <cell r="D258">
            <v>1.42</v>
          </cell>
        </row>
        <row r="259">
          <cell r="A259">
            <v>39643</v>
          </cell>
          <cell r="B259" t="str">
            <v>ANEL DE BORRACHA PARA VEDACAO DE DUTO PEAD CORRUGADO PARA ELETRICA, DN 2"</v>
          </cell>
          <cell r="C259" t="str">
            <v xml:space="preserve">UN    </v>
          </cell>
          <cell r="D259">
            <v>5.68</v>
          </cell>
        </row>
        <row r="260">
          <cell r="A260">
            <v>39644</v>
          </cell>
          <cell r="B260" t="str">
            <v>ANEL DE BORRACHA PARA VEDACAO DE DUTO PEAD CORRUGADO PARA ELETRICA, DN 3"</v>
          </cell>
          <cell r="C260" t="str">
            <v xml:space="preserve">UN    </v>
          </cell>
          <cell r="D260">
            <v>7.33</v>
          </cell>
        </row>
        <row r="261">
          <cell r="A261">
            <v>39645</v>
          </cell>
          <cell r="B261" t="str">
            <v>ANEL DE BORRACHA PARA VEDACAO DE DUTO PEAD CORRUGADO PARA ELETRICA, DN 4"</v>
          </cell>
          <cell r="C261" t="str">
            <v xml:space="preserve">UN    </v>
          </cell>
          <cell r="D261">
            <v>9.4700000000000006</v>
          </cell>
        </row>
        <row r="262">
          <cell r="A262">
            <v>12548</v>
          </cell>
          <cell r="B262" t="str">
            <v>ANEL DE CONCRETO ARMADO, D = *1,10* M, H = 0,30 M</v>
          </cell>
          <cell r="C262" t="str">
            <v xml:space="preserve">UN    </v>
          </cell>
          <cell r="D262">
            <v>94.52</v>
          </cell>
        </row>
        <row r="263">
          <cell r="A263">
            <v>13113</v>
          </cell>
          <cell r="B263" t="str">
            <v>ANEL DE CONCRETO ARMADO, D = 0,60 M, H = 0,10 M</v>
          </cell>
          <cell r="C263" t="str">
            <v xml:space="preserve">UN    </v>
          </cell>
          <cell r="D263">
            <v>38.74</v>
          </cell>
        </row>
        <row r="264">
          <cell r="A264">
            <v>13114</v>
          </cell>
          <cell r="B264" t="str">
            <v>ANEL DE CONCRETO ARMADO, D = 0,60 M, H = 0,15 M</v>
          </cell>
          <cell r="C264" t="str">
            <v xml:space="preserve">UN    </v>
          </cell>
          <cell r="D264">
            <v>47.16</v>
          </cell>
        </row>
        <row r="265">
          <cell r="A265">
            <v>12530</v>
          </cell>
          <cell r="B265" t="str">
            <v>ANEL DE CONCRETO ARMADO, D = 0,60 M, H = 0,30 M</v>
          </cell>
          <cell r="C265" t="str">
            <v xml:space="preserve">UN    </v>
          </cell>
          <cell r="D265">
            <v>57.46</v>
          </cell>
        </row>
        <row r="266">
          <cell r="A266">
            <v>12531</v>
          </cell>
          <cell r="B266" t="str">
            <v>ANEL DE CONCRETO ARMADO, D = 0,60 M, H = 0,40 M</v>
          </cell>
          <cell r="C266" t="str">
            <v xml:space="preserve">UN    </v>
          </cell>
          <cell r="D266">
            <v>64.27</v>
          </cell>
        </row>
        <row r="267">
          <cell r="A267">
            <v>12532</v>
          </cell>
          <cell r="B267" t="str">
            <v>ANEL DE CONCRETO ARMADO, D = 0,60 M, H = 0,50 M</v>
          </cell>
          <cell r="C267" t="str">
            <v xml:space="preserve">UN    </v>
          </cell>
          <cell r="D267">
            <v>78.599999999999994</v>
          </cell>
        </row>
        <row r="268">
          <cell r="A268">
            <v>12533</v>
          </cell>
          <cell r="B268" t="str">
            <v>ANEL DE CONCRETO ARMADO, D = 0,80 M, H = 0,30 M</v>
          </cell>
          <cell r="C268" t="str">
            <v xml:space="preserve">UN    </v>
          </cell>
          <cell r="D268">
            <v>93.76</v>
          </cell>
        </row>
        <row r="269">
          <cell r="A269">
            <v>12544</v>
          </cell>
          <cell r="B269" t="str">
            <v>ANEL DE CONCRETO ARMADO, D = 0,80 M, H = 0,50 M</v>
          </cell>
          <cell r="C269" t="str">
            <v xml:space="preserve">UN    </v>
          </cell>
          <cell r="D269">
            <v>114.53</v>
          </cell>
        </row>
        <row r="270">
          <cell r="A270">
            <v>12546</v>
          </cell>
          <cell r="B270" t="str">
            <v>ANEL DE CONCRETO ARMADO, D = 1,00 M, H = 0,40 M</v>
          </cell>
          <cell r="C270" t="str">
            <v xml:space="preserve">UN    </v>
          </cell>
          <cell r="D270">
            <v>118.56</v>
          </cell>
        </row>
        <row r="271">
          <cell r="A271">
            <v>12547</v>
          </cell>
          <cell r="B271" t="str">
            <v>ANEL DE CONCRETO ARMADO, D = 1,00 M, H = 0,50 M</v>
          </cell>
          <cell r="C271" t="str">
            <v xml:space="preserve">UN    </v>
          </cell>
          <cell r="D271">
            <v>137.87</v>
          </cell>
        </row>
        <row r="272">
          <cell r="A272">
            <v>12551</v>
          </cell>
          <cell r="B272" t="str">
            <v>ANEL DE CONCRETO ARMADO, D = 1,20 M, H = 0,50 M</v>
          </cell>
          <cell r="C272" t="str">
            <v xml:space="preserve">UN    </v>
          </cell>
          <cell r="D272">
            <v>150.13</v>
          </cell>
        </row>
        <row r="273">
          <cell r="A273">
            <v>12563</v>
          </cell>
          <cell r="B273" t="str">
            <v>ANEL DE CONCRETO ARMADO, D = 1,50 M, H = 0,50 M</v>
          </cell>
          <cell r="C273" t="str">
            <v xml:space="preserve">UN    </v>
          </cell>
          <cell r="D273">
            <v>235.81</v>
          </cell>
        </row>
        <row r="274">
          <cell r="A274">
            <v>12565</v>
          </cell>
          <cell r="B274" t="str">
            <v>ANEL DE CONCRETO ARMADO, D = 2,00 M, H = 0,50 M</v>
          </cell>
          <cell r="C274" t="str">
            <v xml:space="preserve">UN    </v>
          </cell>
          <cell r="D274">
            <v>371.08</v>
          </cell>
        </row>
        <row r="275">
          <cell r="A275">
            <v>12567</v>
          </cell>
          <cell r="B275" t="str">
            <v>ANEL DE CONCRETO ARMADO, D = 2,50 M, H = 0,50 M</v>
          </cell>
          <cell r="C275" t="str">
            <v xml:space="preserve">UN    </v>
          </cell>
          <cell r="D275">
            <v>482.86</v>
          </cell>
        </row>
        <row r="276">
          <cell r="A276">
            <v>12568</v>
          </cell>
          <cell r="B276" t="str">
            <v>ANEL DE CONCRETO ARMADO, D = 3,00 M, H = 0,50 M</v>
          </cell>
          <cell r="C276" t="str">
            <v xml:space="preserve">UN    </v>
          </cell>
          <cell r="D276">
            <v>797.28</v>
          </cell>
        </row>
        <row r="277">
          <cell r="A277">
            <v>11789</v>
          </cell>
          <cell r="B277" t="str">
            <v>ANEL DE DISTRIBUICAO EM ACO GALVANIZADO PARA FIO FE-160</v>
          </cell>
          <cell r="C277" t="str">
            <v xml:space="preserve">UN    </v>
          </cell>
          <cell r="D277">
            <v>0.69</v>
          </cell>
        </row>
        <row r="278">
          <cell r="A278">
            <v>20975</v>
          </cell>
          <cell r="B278" t="str">
            <v>ANEL DE EXPANSAO EM COBRE, ENGATE RAPIDO 1 1/2", PARA EMPATACAO MANGUEIRA DE COMBATE A INCENDIO PREDIAL</v>
          </cell>
          <cell r="C278" t="str">
            <v xml:space="preserve">UN    </v>
          </cell>
          <cell r="D278">
            <v>7</v>
          </cell>
        </row>
        <row r="279">
          <cell r="A279">
            <v>20976</v>
          </cell>
          <cell r="B279" t="str">
            <v>ANEL DE EXPANSAO EM COBRE, ENGATE RAPIDO 2 1/2", PARA EMPATACAO MANGUEIRA DE COMBATE A INCENDIO PREDIAL</v>
          </cell>
          <cell r="C279" t="str">
            <v xml:space="preserve">UN    </v>
          </cell>
          <cell r="D279">
            <v>10.58</v>
          </cell>
        </row>
        <row r="280">
          <cell r="A280">
            <v>40340</v>
          </cell>
          <cell r="B280" t="str">
            <v>ANEL DE VEDACAO/JUNTA ELASTICA, H = *16* MM, PARA TUBO DE CONCRETO DN 300 MM</v>
          </cell>
          <cell r="C280" t="str">
            <v xml:space="preserve">UN    </v>
          </cell>
          <cell r="D280">
            <v>79.180000000000007</v>
          </cell>
        </row>
        <row r="281">
          <cell r="A281">
            <v>40341</v>
          </cell>
          <cell r="B281" t="str">
            <v>ANEL DE VEDACAO/JUNTA ELASTICA, H = *16* MM, PARA TUBO DE CONCRETO DN 400 MM</v>
          </cell>
          <cell r="C281" t="str">
            <v xml:space="preserve">UN    </v>
          </cell>
          <cell r="D281">
            <v>93.76</v>
          </cell>
        </row>
        <row r="282">
          <cell r="A282">
            <v>40342</v>
          </cell>
          <cell r="B282" t="str">
            <v>ANEL DE VEDACAO/JUNTA ELASTICA, H = *16* MM, PARA TUBO DE CONCRETO DN 500 MM</v>
          </cell>
          <cell r="C282" t="str">
            <v xml:space="preserve">UN    </v>
          </cell>
          <cell r="D282">
            <v>118.86</v>
          </cell>
        </row>
        <row r="283">
          <cell r="A283">
            <v>40343</v>
          </cell>
          <cell r="B283" t="str">
            <v>ANEL DE VEDACAO/JUNTA ELASTICA, H = *16* MM, PARA TUBO DE CONCRETO DN 600 MM</v>
          </cell>
          <cell r="C283" t="str">
            <v xml:space="preserve">UN    </v>
          </cell>
          <cell r="D283">
            <v>145.82</v>
          </cell>
        </row>
        <row r="284">
          <cell r="A284">
            <v>40344</v>
          </cell>
          <cell r="B284" t="str">
            <v>ANEL DE VEDACAO/JUNTA ELASTICA, H = *18* MM, PARA TUBO DE CONCRETO DN 700 MM</v>
          </cell>
          <cell r="C284" t="str">
            <v xml:space="preserve">UN    </v>
          </cell>
          <cell r="D284">
            <v>154.18</v>
          </cell>
        </row>
        <row r="285">
          <cell r="A285">
            <v>40345</v>
          </cell>
          <cell r="B285" t="str">
            <v>ANEL DE VEDACAO/JUNTA ELASTICA, H = *19* MM, PARA TUBO DE CONCRETO DN 800 MM</v>
          </cell>
          <cell r="C285" t="str">
            <v xml:space="preserve">UN    </v>
          </cell>
          <cell r="D285">
            <v>192.5</v>
          </cell>
        </row>
        <row r="286">
          <cell r="A286">
            <v>40346</v>
          </cell>
          <cell r="B286" t="str">
            <v>ANEL DE VEDACAO/JUNTA ELASTICA, H = *19* MM, PARA TUBO DE CONCRETO DN 900 MM</v>
          </cell>
          <cell r="C286" t="str">
            <v xml:space="preserve">UN    </v>
          </cell>
          <cell r="D286">
            <v>181.09</v>
          </cell>
        </row>
        <row r="287">
          <cell r="A287">
            <v>40347</v>
          </cell>
          <cell r="B287" t="str">
            <v>ANEL DE VEDACAO/JUNTA ELASTICA, H = *21* MM, PARA TUBO DE CONCRETO DN 1000 MM</v>
          </cell>
          <cell r="C287" t="str">
            <v xml:space="preserve">UN    </v>
          </cell>
          <cell r="D287">
            <v>223.91</v>
          </cell>
        </row>
        <row r="288">
          <cell r="A288">
            <v>38840</v>
          </cell>
          <cell r="B288" t="str">
            <v>ANEL DESLIZANTE / TRADICIONAL, METALICO, PARA TUBO PEX, DN 16 MM</v>
          </cell>
          <cell r="C288" t="str">
            <v xml:space="preserve">UN    </v>
          </cell>
          <cell r="D288">
            <v>1.9</v>
          </cell>
        </row>
        <row r="289">
          <cell r="A289">
            <v>38841</v>
          </cell>
          <cell r="B289" t="str">
            <v>ANEL DESLIZANTE / TRADICIONAL, METALICO, PARA TUBO PEX, DN 20 MM</v>
          </cell>
          <cell r="C289" t="str">
            <v xml:space="preserve">UN    </v>
          </cell>
          <cell r="D289">
            <v>2.1</v>
          </cell>
        </row>
        <row r="290">
          <cell r="A290">
            <v>38842</v>
          </cell>
          <cell r="B290" t="str">
            <v>ANEL DESLIZANTE / TRADICIONAL, METALICO, PARA TUBO PEX, DN 25 MM</v>
          </cell>
          <cell r="C290" t="str">
            <v xml:space="preserve">UN    </v>
          </cell>
          <cell r="D290">
            <v>4.16</v>
          </cell>
        </row>
        <row r="291">
          <cell r="A291">
            <v>38843</v>
          </cell>
          <cell r="B291" t="str">
            <v>ANEL DESLIZANTE / TRADICIONAL, METALICO, PARA TUBO PEX, DN 32 MM</v>
          </cell>
          <cell r="C291" t="str">
            <v xml:space="preserve">UN    </v>
          </cell>
          <cell r="D291">
            <v>6.5</v>
          </cell>
        </row>
        <row r="292">
          <cell r="A292">
            <v>13761</v>
          </cell>
          <cell r="B292" t="str">
            <v>APARELHO CORTE OXI-ACETILENO PARA SOLDA E CORTE CONTENDO MACARICO SOLDA, BICO DE CORTE, CILINDROS, REGULADORES, MANGUEIRAS E CARRINHO</v>
          </cell>
          <cell r="C292" t="str">
            <v xml:space="preserve">UN    </v>
          </cell>
          <cell r="D292">
            <v>3850.33</v>
          </cell>
        </row>
        <row r="293">
          <cell r="A293">
            <v>12888</v>
          </cell>
          <cell r="B293" t="str">
            <v>APARELHO DE APOIO DE NEOPRENE FRETADO, 60 X 45 X 7,6 CM, COM FRETAGEM DE ACO DE 4 MM INTERCALADAS COM ELASTOMERO DE 11 MM E REVESTIMENTO FINAL COM ELASTOMERO DE 6 MM</v>
          </cell>
          <cell r="C293" t="str">
            <v xml:space="preserve">DM3   </v>
          </cell>
          <cell r="D293">
            <v>133.85</v>
          </cell>
        </row>
        <row r="294">
          <cell r="A294">
            <v>12889</v>
          </cell>
          <cell r="B294" t="str">
            <v>APARELHO DE APOIO DE NEOPRENE SIMPLES/ NAO FRETADO, 100 X 100 CM, ESPESSURA 6,3 MM</v>
          </cell>
          <cell r="C294" t="str">
            <v xml:space="preserve">DM3   </v>
          </cell>
          <cell r="D294">
            <v>87.41</v>
          </cell>
        </row>
        <row r="295">
          <cell r="A295">
            <v>4814</v>
          </cell>
          <cell r="B295" t="str">
            <v>APARELHO SINALIZADOR LUMINOSO COM LED, PARA SAIDA GARAGEM, COM 2 LENTES EM POLICARBONATO, BIVOLT (INCLUI SUPORTE DE FIXACAO)</v>
          </cell>
          <cell r="C295" t="str">
            <v xml:space="preserve">UN    </v>
          </cell>
          <cell r="D295">
            <v>121.82</v>
          </cell>
        </row>
        <row r="296">
          <cell r="A296">
            <v>25967</v>
          </cell>
          <cell r="B296" t="str">
            <v>APOIO DO PORTA DENTE PARA FRESADORA DE ASFALTO</v>
          </cell>
          <cell r="C296" t="str">
            <v xml:space="preserve">UN    </v>
          </cell>
          <cell r="D296">
            <v>1830.58</v>
          </cell>
        </row>
        <row r="297">
          <cell r="A297">
            <v>6122</v>
          </cell>
          <cell r="B297" t="str">
            <v>APONTADOR OU APROPRIADOR</v>
          </cell>
          <cell r="C297" t="str">
            <v xml:space="preserve">H     </v>
          </cell>
          <cell r="D297">
            <v>14.3</v>
          </cell>
        </row>
        <row r="298">
          <cell r="A298">
            <v>40810</v>
          </cell>
          <cell r="B298" t="str">
            <v>APONTADOR OU APROPRIADOR DE MAO DE OBRA (MENSALISTA)</v>
          </cell>
          <cell r="C298" t="str">
            <v xml:space="preserve">MES   </v>
          </cell>
          <cell r="D298">
            <v>2537.58</v>
          </cell>
        </row>
        <row r="299">
          <cell r="A299">
            <v>21100</v>
          </cell>
          <cell r="B299" t="str">
            <v>AQUECEDOR DE AGUA A GAS GLP/GN COM CAPACIDADE DE ARMAZENAMENTO DE 50 A 80 L</v>
          </cell>
          <cell r="C299" t="str">
            <v xml:space="preserve">UN    </v>
          </cell>
          <cell r="D299">
            <v>2569.65</v>
          </cell>
        </row>
        <row r="300">
          <cell r="A300">
            <v>11816</v>
          </cell>
          <cell r="B300" t="str">
            <v>AQUECEDOR DE AGUA ELETRICO  RESERVATORIO DE 100 L CILINDRICO EM COBRE, REFORCADO COM ACO CARBONO, MONOFASICO, TENSAO NOMINAL 220 V</v>
          </cell>
          <cell r="C300" t="str">
            <v xml:space="preserve">UN    </v>
          </cell>
          <cell r="D300">
            <v>2740</v>
          </cell>
        </row>
        <row r="301">
          <cell r="A301">
            <v>11814</v>
          </cell>
          <cell r="B301" t="str">
            <v>AQUECEDOR DE AGUA ELETRICO  RESERVATORIO DE 500 L CILINDRICO EM COBRE, REFORCADO COM ACO CARBONO, MONOFASICO, TENSAO NOMINAL 220 V</v>
          </cell>
          <cell r="C301" t="str">
            <v xml:space="preserve">UN    </v>
          </cell>
          <cell r="D301">
            <v>5964.29</v>
          </cell>
        </row>
        <row r="302">
          <cell r="A302">
            <v>14186</v>
          </cell>
          <cell r="B302" t="str">
            <v>AQUECEDOR DE AGUA ELETRICO  RESERVATORIO DE 500 L CILINDRICO EM COBRE, REFORCADO COM ACO CARBONO, TRIFASICO, TENSAO NOMINAL 220/380/400 V, POTENCIA 24 KW</v>
          </cell>
          <cell r="C302" t="str">
            <v xml:space="preserve">UN    </v>
          </cell>
          <cell r="D302">
            <v>7488.97</v>
          </cell>
        </row>
        <row r="303">
          <cell r="A303">
            <v>14185</v>
          </cell>
          <cell r="B303" t="str">
            <v>AQUECEDOR DE AGUA ELETRICO  RESERVATORIO DE 700 L CILINDRICO EM COBRE, REFORCADO COM ACO CARBONO, MONOFASICO, TENSAO NOMINAL 220 V</v>
          </cell>
          <cell r="C303" t="str">
            <v xml:space="preserve">UN    </v>
          </cell>
          <cell r="D303">
            <v>9701.14</v>
          </cell>
        </row>
        <row r="304">
          <cell r="A304">
            <v>11811</v>
          </cell>
          <cell r="B304" t="str">
            <v>AQUECEDOR DE AGUA ELETRICO HORIZONTAL, RESERVATORIO DE 200 L CILINDRICO EM COBRE, REFORCADO COM ACO CARBONO, MONOFASICO, TENSAO NOMINAL 220 V</v>
          </cell>
          <cell r="C304" t="str">
            <v xml:space="preserve">UN    </v>
          </cell>
          <cell r="D304">
            <v>3709.35</v>
          </cell>
        </row>
        <row r="305">
          <cell r="A305">
            <v>26038</v>
          </cell>
          <cell r="B305" t="str">
            <v>AQUECEDOR DE OLEO BPF (FLUIDO) TERMICO, CAPACIDADE DE 300.000 KCAL/H</v>
          </cell>
          <cell r="C305" t="str">
            <v xml:space="preserve">UN    </v>
          </cell>
          <cell r="D305">
            <v>202992.51</v>
          </cell>
        </row>
        <row r="306">
          <cell r="A306">
            <v>34482</v>
          </cell>
          <cell r="B306" t="str">
            <v>AQUECEDOR SOLAR  CAPACIDADE DO RESERVATORIO 800 L, INCLUI 8 PLACAS COLETORAS DE 1,42 M2</v>
          </cell>
          <cell r="C306" t="str">
            <v xml:space="preserve">UN    </v>
          </cell>
          <cell r="D306">
            <v>4913.59</v>
          </cell>
        </row>
        <row r="307">
          <cell r="A307">
            <v>34469</v>
          </cell>
          <cell r="B307" t="str">
            <v>AQUECEDOR SOLAR CAPACIDADE DO RESERVATORIO 1000 L, INCLUI 10 PLACAS COLETORAS DE 1,42 M2</v>
          </cell>
          <cell r="C307" t="str">
            <v xml:space="preserve">UN    </v>
          </cell>
          <cell r="D307">
            <v>7600.71</v>
          </cell>
        </row>
        <row r="308">
          <cell r="A308">
            <v>34472</v>
          </cell>
          <cell r="B308" t="str">
            <v>AQUECEDOR SOLAR CAPACIDADE DO RESERVATORIO 200 L, INCLUI 2 PLACAS COLETORAS DE 1,42 M2</v>
          </cell>
          <cell r="C308" t="str">
            <v xml:space="preserve">UN    </v>
          </cell>
          <cell r="D308">
            <v>2338.5</v>
          </cell>
        </row>
        <row r="309">
          <cell r="A309">
            <v>34476</v>
          </cell>
          <cell r="B309" t="str">
            <v>AQUECEDOR SOLAR CAPACIDADE DO RESERVATORIO 400L, INCLUI 4 PLACAS COLETORAS DE 1,42 M2</v>
          </cell>
          <cell r="C309" t="str">
            <v xml:space="preserve">UN    </v>
          </cell>
          <cell r="D309">
            <v>3964.09</v>
          </cell>
        </row>
        <row r="310">
          <cell r="A310">
            <v>34477</v>
          </cell>
          <cell r="B310" t="str">
            <v>AQUECEDOR SOLAR CAPACIDADE DO RESERVATORIO 600 L, INCLUI 6 PLACAS COLETORAS DE 1,42 M2</v>
          </cell>
          <cell r="C310" t="str">
            <v xml:space="preserve">UN    </v>
          </cell>
          <cell r="D310">
            <v>5261.11</v>
          </cell>
        </row>
        <row r="311">
          <cell r="A311">
            <v>42425</v>
          </cell>
          <cell r="B311" t="str">
            <v>AR CONDICIONADO SPLIT INVERTER, HI-WALL (PAREDE), 12000 BTU/H, CICLO FRIO, 60HZ, CLASSIFICACAO A (SELO PROCEL), GAS HFC, CONTROLE S/FIO</v>
          </cell>
          <cell r="C311" t="str">
            <v xml:space="preserve">UN    </v>
          </cell>
          <cell r="D311">
            <v>1832.22</v>
          </cell>
        </row>
        <row r="312">
          <cell r="A312">
            <v>42422</v>
          </cell>
          <cell r="B312" t="str">
            <v>AR CONDICIONADO SPLIT INVERTER, HI-WALL (PAREDE), 18000 BTU/H, CICLO FRIO, 60HZ, CLASSIFICACAO A (SELO PROCEL), GAS HFC, CONTROLE S/FIO</v>
          </cell>
          <cell r="C312" t="str">
            <v xml:space="preserve">UN    </v>
          </cell>
          <cell r="D312">
            <v>2720</v>
          </cell>
        </row>
        <row r="313">
          <cell r="A313">
            <v>43184</v>
          </cell>
          <cell r="B313" t="str">
            <v>AR CONDICIONADO SPLIT INVERTER, HI-WALL (PAREDE), 24000 BTU/H, CICLO FRIO, 60HZ, CLASSIFICACAO A - SELO PROCEL, GAS HFC, CONTROLE S/FIO</v>
          </cell>
          <cell r="C313" t="str">
            <v xml:space="preserve">UN    </v>
          </cell>
          <cell r="D313">
            <v>3759.3</v>
          </cell>
        </row>
        <row r="314">
          <cell r="A314">
            <v>42424</v>
          </cell>
          <cell r="B314" t="str">
            <v>AR CONDICIONADO SPLIT INVERTER, HI-WALL (PAREDE), 9000 BTU/H, CICLO FRIO, 60HZ, CLASSIFICACAO A (SELO PROCEL), GAS HFC, CONTROLE S/FIO</v>
          </cell>
          <cell r="C314" t="str">
            <v xml:space="preserve">UN    </v>
          </cell>
          <cell r="D314">
            <v>1636.33</v>
          </cell>
        </row>
        <row r="315">
          <cell r="A315">
            <v>42421</v>
          </cell>
          <cell r="B315" t="str">
            <v>AR CONDICIONADO SPLIT INVERTER, PISO TETO, APRESENTANDO ENTRE 54000 E 58000 BTU/H, CICLO FRIO, 60HZ, CLASSIFICACAO ENERGETICA A OU B (SELO PROCEL), GAS HFC, CONTROLE S/FIO</v>
          </cell>
          <cell r="C315" t="str">
            <v xml:space="preserve">UN    </v>
          </cell>
          <cell r="D315">
            <v>14898.67</v>
          </cell>
        </row>
        <row r="316">
          <cell r="A316">
            <v>42416</v>
          </cell>
          <cell r="B316" t="str">
            <v>AR CONDICIONADO SPLIT INVERTER, PISO TETO, 18000 BTU/H, CICLO FRIO, 60HZ, CLASSIFICACAO ENERGETICA A OU B (SELO PROCEL), GAS HFC, CONTROLE S/FIO</v>
          </cell>
          <cell r="C316" t="str">
            <v xml:space="preserve">UN    </v>
          </cell>
          <cell r="D316">
            <v>7054.06</v>
          </cell>
        </row>
        <row r="317">
          <cell r="A317">
            <v>42417</v>
          </cell>
          <cell r="B317" t="str">
            <v>AR CONDICIONADO SPLIT INVERTER, PISO TETO, 24000 BTU/H, CICLO FRIO, 60HZ, CLASSIFICACAO ENERGETICA A OU B (SELO PROCEL), GAS HFC, CONTROLE S/FIO</v>
          </cell>
          <cell r="C317" t="str">
            <v xml:space="preserve">UN    </v>
          </cell>
          <cell r="D317">
            <v>7908.18</v>
          </cell>
        </row>
        <row r="318">
          <cell r="A318">
            <v>42419</v>
          </cell>
          <cell r="B318" t="str">
            <v>AR CONDICIONADO SPLIT INVERTER, PISO TETO, 36000 BTU/H, CICLO FRIO, 60HZ, CLASSIFICACAO ENERGETICA A OU B (SELO PROCEL), GAS HFC, CONTROLE S/FIO</v>
          </cell>
          <cell r="C318" t="str">
            <v xml:space="preserve">UN    </v>
          </cell>
          <cell r="D318">
            <v>8934.56</v>
          </cell>
        </row>
        <row r="319">
          <cell r="A319">
            <v>42420</v>
          </cell>
          <cell r="B319" t="str">
            <v>AR CONDICIONADO SPLIT INVERTER, PISO TETO, 48000 BTU/H, CICLO FRIO, 60HZ, CLASSIFICACAO ENERGETICA A OU B (SELO PROCEL), GAS HFC, CONTROLE S/FIO</v>
          </cell>
          <cell r="C319" t="str">
            <v xml:space="preserve">UN    </v>
          </cell>
          <cell r="D319">
            <v>12279.89</v>
          </cell>
        </row>
        <row r="320">
          <cell r="A320">
            <v>43195</v>
          </cell>
          <cell r="B320" t="str">
            <v>AR CONDICIONADO SPLIT ON/OFF, CASSETE (TETO), FRIO 4 VIAS 18000 BTUS/H, CLASSIFICACAO ENERGETICA C - SELO PROCEL, GAS HFC, CONTROLE S/ FIO</v>
          </cell>
          <cell r="C320" t="str">
            <v xml:space="preserve">UN    </v>
          </cell>
          <cell r="D320">
            <v>4323.92</v>
          </cell>
        </row>
        <row r="321">
          <cell r="A321">
            <v>43196</v>
          </cell>
          <cell r="B321" t="str">
            <v>AR CONDICIONADO SPLIT ON/OFF, CASSETE (TETO), FRIO 4 VIAS 24000 BTUS/H, CLASSIFICACAO ENERGETICA C - SELO PROCEL, GAS HFC, CONTROLE S/ FIO</v>
          </cell>
          <cell r="C321" t="str">
            <v xml:space="preserve">UN    </v>
          </cell>
          <cell r="D321">
            <v>5358.88</v>
          </cell>
        </row>
        <row r="322">
          <cell r="A322">
            <v>43198</v>
          </cell>
          <cell r="B322" t="str">
            <v>AR CONDICIONADO SPLIT ON/OFF, CASSETE (TETO), FRIO 4 VIAS 36000 BTUS/H, CLASSIFICACAO ENERGETICA C - SELO PROCEL, GAS HFC, CONTROLE S/ FIO</v>
          </cell>
          <cell r="C322" t="str">
            <v xml:space="preserve">UN    </v>
          </cell>
          <cell r="D322">
            <v>7963.17</v>
          </cell>
        </row>
        <row r="323">
          <cell r="A323">
            <v>43199</v>
          </cell>
          <cell r="B323" t="str">
            <v>AR CONDICIONADO SPLIT ON/OFF, CASSETE (TETO), FRIO 4 VIAS 48000 BTUS/H, CLASSIFICACAO ENERGETICA C - SELO PROCEL, GAS HFC, CONTROLE S/ FIO</v>
          </cell>
          <cell r="C323" t="str">
            <v xml:space="preserve">UN    </v>
          </cell>
          <cell r="D323">
            <v>8254.9699999999993</v>
          </cell>
        </row>
        <row r="324">
          <cell r="A324">
            <v>43200</v>
          </cell>
          <cell r="B324" t="str">
            <v>AR CONDICIONADO SPLIT ON/OFF, CASSETE (TETO), FRIO 4 VIAS 60000 BTUS/H, CLASSIFICACAO ENERGETICA C - SELO PROCEL, GAS HFC, CONTROLE S/ FIO</v>
          </cell>
          <cell r="C324" t="str">
            <v xml:space="preserve">UN    </v>
          </cell>
          <cell r="D324">
            <v>9473.18</v>
          </cell>
        </row>
        <row r="325">
          <cell r="A325">
            <v>39556</v>
          </cell>
          <cell r="B325" t="str">
            <v>AR CONDICIONADO SPLIT ON/OFF, CASSETE (TETO), 18000 BTUS/H, CICLO QUENTE/FRIO, 60 HZ, CLASSIFICACAO ENERGETICA C - SELO PROCEL, GAS HFC, CONTROLE S/ FIO</v>
          </cell>
          <cell r="C325" t="str">
            <v xml:space="preserve">UN    </v>
          </cell>
          <cell r="D325">
            <v>5173.97</v>
          </cell>
        </row>
        <row r="326">
          <cell r="A326">
            <v>39557</v>
          </cell>
          <cell r="B326" t="str">
            <v>AR CONDICIONADO SPLIT ON/OFF, CASSETE (TETO), 24000 BTUS/H, CICLO QUENTE/FRIO, 60 HZ, CLASSIFICACAO ENERGETICA C - SELO PROCEL, GAS HFC, CONTROLE S/ FIO</v>
          </cell>
          <cell r="C326" t="str">
            <v xml:space="preserve">UN    </v>
          </cell>
          <cell r="D326">
            <v>5571.24</v>
          </cell>
        </row>
        <row r="327">
          <cell r="A327">
            <v>39559</v>
          </cell>
          <cell r="B327" t="str">
            <v>AR CONDICIONADO SPLIT ON/OFF, CASSETE (TETO), 36000 BTUS/H, CICLO QUENTE/FRIO, 60 HZ, CLASSIFICACAO ENERGETICA A - SELO PROCEL, GAS HFC, CONTROLE S/ FIO</v>
          </cell>
          <cell r="C327" t="str">
            <v xml:space="preserve">UN    </v>
          </cell>
          <cell r="D327">
            <v>8233.2199999999993</v>
          </cell>
        </row>
        <row r="328">
          <cell r="A328">
            <v>39560</v>
          </cell>
          <cell r="B328" t="str">
            <v>AR CONDICIONADO SPLIT ON/OFF, CASSETE (TETO), 48000 BTUS/H, CICLO QUENTE/FRIO, 60 HZ, CLASSIFICACAO ENERGETICA A - SELO PROCEL, GAS HFC, CONTROLE S/ FIO</v>
          </cell>
          <cell r="C328" t="str">
            <v xml:space="preserve">UN    </v>
          </cell>
          <cell r="D328">
            <v>9525.0300000000007</v>
          </cell>
        </row>
        <row r="329">
          <cell r="A329">
            <v>39561</v>
          </cell>
          <cell r="B329" t="str">
            <v>AR CONDICIONADO SPLIT ON/OFF, CASSETE (TETO), 60000 BTUS/H, CICLO QUENTE/FRIO, 60 HZ, CLASSIFICACAO ENERGETICA A - SELO PROCEL, GAS HFC, CONTROLE S/ FIO</v>
          </cell>
          <cell r="C329" t="str">
            <v xml:space="preserve">UN    </v>
          </cell>
          <cell r="D329">
            <v>9964.4</v>
          </cell>
        </row>
        <row r="330">
          <cell r="A330">
            <v>43190</v>
          </cell>
          <cell r="B330" t="str">
            <v>AR CONDICIONADO SPLIT ON/OFF, HI-WALL (PAREDE), 12000 BTUS/H, CICLO FRIO, 60 HZ, CLASSIFICACAO ENERGETICA A - SELO PROCEL, GAS HFC, CONTROLE S/ FIO</v>
          </cell>
          <cell r="C330" t="str">
            <v xml:space="preserve">UN    </v>
          </cell>
          <cell r="D330">
            <v>1470.48</v>
          </cell>
        </row>
        <row r="331">
          <cell r="A331">
            <v>39555</v>
          </cell>
          <cell r="B331" t="str">
            <v>AR CONDICIONADO SPLIT ON/OFF, HI-WALL (PAREDE), 12000 BTUS/H, CICLO QUENTE/FRIO, 60 HZ, CLASSIFICACAO ENERGETICA A - SELO PROCEL, GAS HFC, CONTROLE S/ FIO</v>
          </cell>
          <cell r="C331" t="str">
            <v xml:space="preserve">UN    </v>
          </cell>
          <cell r="D331">
            <v>1590.68</v>
          </cell>
        </row>
        <row r="332">
          <cell r="A332">
            <v>43191</v>
          </cell>
          <cell r="B332" t="str">
            <v>AR CONDICIONADO SPLIT ON/OFF, HI-WALL (PAREDE), 18000 BTUS/H, CICLO FRIO, 60 HZ, CLASSIFICACAO ENERGETICA A - SELO PROCEL, GAS HFC, CONTROLE S/ FIO</v>
          </cell>
          <cell r="C332" t="str">
            <v xml:space="preserve">UN    </v>
          </cell>
          <cell r="D332">
            <v>2115.8200000000002</v>
          </cell>
        </row>
        <row r="333">
          <cell r="A333">
            <v>39548</v>
          </cell>
          <cell r="B333" t="str">
            <v>AR CONDICIONADO SPLIT ON/OFF, HI-WALL (PAREDE), 18000 BTUS/H, CICLO QUENTE/FRIO, 60 HZ, CLASSIFICACAO ENERGETICA A - SELO PROCEL, GAS HFC, CONTROLE S/ FIO</v>
          </cell>
          <cell r="C333" t="str">
            <v xml:space="preserve">UN    </v>
          </cell>
          <cell r="D333">
            <v>2359.4699999999998</v>
          </cell>
        </row>
        <row r="334">
          <cell r="A334">
            <v>43192</v>
          </cell>
          <cell r="B334" t="str">
            <v>AR CONDICIONADO SPLIT ON/OFF, HI-WALL (PAREDE), 24000 BTUS/H, CICLO FRIO, 60 HZ, CLASSIFICACAO ENERGETICA A - SELO PROCEL, GAS HFC, CONTROLE S/ FIO</v>
          </cell>
          <cell r="C334" t="str">
            <v xml:space="preserve">UN    </v>
          </cell>
          <cell r="D334">
            <v>2771.54</v>
          </cell>
        </row>
        <row r="335">
          <cell r="A335">
            <v>39554</v>
          </cell>
          <cell r="B335" t="str">
            <v>AR CONDICIONADO SPLIT ON/OFF, HI-WALL (PAREDE), 24000 BTUS/H, CICLO QUENTE/FRIO, 60 HZ, CLASSIFICACAO ENERGETICA A - SELO PROCEL, GAS HFC, CONTROLE S/ FIO</v>
          </cell>
          <cell r="C335" t="str">
            <v xml:space="preserve">UN    </v>
          </cell>
          <cell r="D335">
            <v>3120.05</v>
          </cell>
        </row>
        <row r="336">
          <cell r="A336">
            <v>43194</v>
          </cell>
          <cell r="B336" t="str">
            <v>AR CONDICIONADO SPLIT ON/OFF, HI-WALL (PAREDE), 9000 BTUS/H, CICLO FRIO, 60 HZ, CLASSIFICACAO ENERGETICA A - SELO PROCEL, GAS HFC, CONTROLE S/ FIO</v>
          </cell>
          <cell r="C336" t="str">
            <v xml:space="preserve">UN    </v>
          </cell>
          <cell r="D336">
            <v>1259.72</v>
          </cell>
        </row>
        <row r="337">
          <cell r="A337">
            <v>39551</v>
          </cell>
          <cell r="B337" t="str">
            <v>AR CONDICIONADO SPLIT ON/OFF, HI-WALL (PAREDE), 9000 BTUS/H, CICLO QUENTE/FRIO, 60 HZ, CLASSIFICACAO ENERGETICA A - SELO PROCEL, GAS HFC, CONTROLE S/ FIO</v>
          </cell>
          <cell r="C337" t="str">
            <v xml:space="preserve">UN    </v>
          </cell>
          <cell r="D337">
            <v>1387.08</v>
          </cell>
        </row>
        <row r="338">
          <cell r="A338">
            <v>43185</v>
          </cell>
          <cell r="B338" t="str">
            <v>AR CONDICIONADO SPLIT ON/OFF, PISO TETO, 18.000 BTU/H, CICLO FRIO, 60HZ, CLASSIFICACAO ENERGETICA C - SELO PROCEL, GAS HFC, CONTROLE S/FIO</v>
          </cell>
          <cell r="C338" t="str">
            <v xml:space="preserve">UN    </v>
          </cell>
          <cell r="D338">
            <v>3941.84</v>
          </cell>
        </row>
        <row r="339">
          <cell r="A339">
            <v>43186</v>
          </cell>
          <cell r="B339" t="str">
            <v>AR CONDICIONADO SPLIT ON/OFF, PISO TETO, 24.000 BTU/H, CICLO FRIO, 60HZ, CLASSIFICACAO ENERGETICA C - SELO PROCEL, GAS HFC, CONTROLE S/FIO</v>
          </cell>
          <cell r="C339" t="str">
            <v xml:space="preserve">UN    </v>
          </cell>
          <cell r="D339">
            <v>4157.8500000000004</v>
          </cell>
        </row>
        <row r="340">
          <cell r="A340">
            <v>43187</v>
          </cell>
          <cell r="B340" t="str">
            <v>AR CONDICIONADO SPLIT ON/OFF, PISO TETO, 36.000 BTU/H, CICLO FRIO, 60HZ, CLASSIFICACAO ENERGETICA C - SELO PROCEL, GAS HFC, CONTROLE S/FIO</v>
          </cell>
          <cell r="C340" t="str">
            <v xml:space="preserve">UN    </v>
          </cell>
          <cell r="D340">
            <v>5517.5</v>
          </cell>
        </row>
        <row r="341">
          <cell r="A341">
            <v>43188</v>
          </cell>
          <cell r="B341" t="str">
            <v>AR CONDICIONADO SPLIT ON/OFF, PISO TETO, 48.000 BTU/H, CICLO FRIO, 60HZ, CLASSIFICACAO ENERGETICA C - SELO PROCEL, GAS HFC, CONTROLE S/FIO</v>
          </cell>
          <cell r="C341" t="str">
            <v xml:space="preserve">UN    </v>
          </cell>
          <cell r="D341">
            <v>6685.19</v>
          </cell>
        </row>
        <row r="342">
          <cell r="A342">
            <v>43189</v>
          </cell>
          <cell r="B342" t="str">
            <v>AR CONDICIONADO SPLIT ON/OFF, PISO TETO, 60.000 BTU/H, CICLO FRIO, 60HZ, CLASSIFICACAO ENERGETICA C - SELO PROCEL, GAS HFC, CONTROLE S/FIO</v>
          </cell>
          <cell r="C342" t="str">
            <v xml:space="preserve">UN    </v>
          </cell>
          <cell r="D342">
            <v>7519.72</v>
          </cell>
        </row>
        <row r="343">
          <cell r="A343">
            <v>39580</v>
          </cell>
          <cell r="B343" t="str">
            <v>AR-CONDICIONADO FRIO SPLITAO INVERTER 30 TR</v>
          </cell>
          <cell r="C343" t="str">
            <v xml:space="preserve">UN    </v>
          </cell>
          <cell r="D343">
            <v>59258.51</v>
          </cell>
        </row>
        <row r="344">
          <cell r="A344">
            <v>39577</v>
          </cell>
          <cell r="B344" t="str">
            <v>AR-CONDICIONADO FRIO SPLITAO MODULAR 10 TR</v>
          </cell>
          <cell r="C344" t="str">
            <v xml:space="preserve">UN    </v>
          </cell>
          <cell r="D344">
            <v>18547.79</v>
          </cell>
        </row>
        <row r="345">
          <cell r="A345">
            <v>39578</v>
          </cell>
          <cell r="B345" t="str">
            <v>AR-CONDICIONADO FRIO SPLITAO MODULAR 15 TR</v>
          </cell>
          <cell r="C345" t="str">
            <v xml:space="preserve">UN    </v>
          </cell>
          <cell r="D345">
            <v>23936.29</v>
          </cell>
        </row>
        <row r="346">
          <cell r="A346">
            <v>39579</v>
          </cell>
          <cell r="B346" t="str">
            <v>AR-CONDICIONADO FRIO SPLITAO MODULAR 20 TR</v>
          </cell>
          <cell r="C346" t="str">
            <v xml:space="preserve">UN    </v>
          </cell>
          <cell r="D346">
            <v>34825.42</v>
          </cell>
        </row>
        <row r="347">
          <cell r="A347">
            <v>39826</v>
          </cell>
          <cell r="B347" t="str">
            <v>AR-CONDICIONADO SPLIT INVERTER, PISO TETO, 24000 BTU/H, QUENTE/FRIO, 60HZ, CLASSIFICACAO ENERGETICA A - SELO PROCEL, GAS HFC, CONTROLE S/FIO</v>
          </cell>
          <cell r="C347" t="str">
            <v xml:space="preserve">UN    </v>
          </cell>
          <cell r="D347">
            <v>4277.1899999999996</v>
          </cell>
        </row>
        <row r="348">
          <cell r="A348">
            <v>10700</v>
          </cell>
          <cell r="B348" t="str">
            <v>ARADO REVERSIVEL COM 3 DISCOS DE 26" X 6MM REBOCAVEL</v>
          </cell>
          <cell r="C348" t="str">
            <v xml:space="preserve">UN    </v>
          </cell>
          <cell r="D348">
            <v>12121.63</v>
          </cell>
        </row>
        <row r="349">
          <cell r="A349">
            <v>346</v>
          </cell>
          <cell r="B349" t="str">
            <v>ARAME DE ACO OVALADO 15 X 17 ( 45,7 KG, 700 KGF), ROLO 1000 M</v>
          </cell>
          <cell r="C349" t="str">
            <v xml:space="preserve">KG    </v>
          </cell>
          <cell r="D349">
            <v>14.21</v>
          </cell>
        </row>
        <row r="350">
          <cell r="A350">
            <v>3312</v>
          </cell>
          <cell r="B350" t="str">
            <v>ARAME DE AMARRACAO PARA GABIAO GALVANIZADO, DIAMETRO 2,2 MM</v>
          </cell>
          <cell r="C350" t="str">
            <v xml:space="preserve">KG    </v>
          </cell>
          <cell r="D350">
            <v>21.12</v>
          </cell>
        </row>
        <row r="351">
          <cell r="A351">
            <v>339</v>
          </cell>
          <cell r="B351" t="str">
            <v>ARAME FARPADO GALVANIZADO, 14 BWG (2,11 MM), CLASSE 250</v>
          </cell>
          <cell r="C351" t="str">
            <v xml:space="preserve">M     </v>
          </cell>
          <cell r="D351">
            <v>0.73</v>
          </cell>
        </row>
        <row r="352">
          <cell r="A352">
            <v>340</v>
          </cell>
          <cell r="B352" t="str">
            <v>ARAME FARPADO GALVANIZADO, 16 BWG (1,65 MM), CLASSE 250</v>
          </cell>
          <cell r="C352" t="str">
            <v xml:space="preserve">M     </v>
          </cell>
          <cell r="D352">
            <v>0.66</v>
          </cell>
        </row>
        <row r="353">
          <cell r="A353">
            <v>335</v>
          </cell>
          <cell r="B353" t="str">
            <v>ARAME GALVANIZADO 10 BWG, 3,40 MM (0,0713 KG/M)</v>
          </cell>
          <cell r="C353" t="str">
            <v xml:space="preserve">KG    </v>
          </cell>
          <cell r="D353">
            <v>10.37</v>
          </cell>
        </row>
        <row r="354">
          <cell r="A354">
            <v>43130</v>
          </cell>
          <cell r="B354" t="str">
            <v>ARAME GALVANIZADO 12 BWG, D = 2,76 MM (0,048 KG/M) OU 14 BWG, D = 2,11 MM (0,026 KG/M)</v>
          </cell>
          <cell r="C354" t="str">
            <v xml:space="preserve">KG    </v>
          </cell>
          <cell r="D354">
            <v>12</v>
          </cell>
        </row>
        <row r="355">
          <cell r="A355">
            <v>342</v>
          </cell>
          <cell r="B355" t="str">
            <v>ARAME GALVANIZADO 12 BWG, 2,76 MM (0,048 KG/M)</v>
          </cell>
          <cell r="C355" t="str">
            <v xml:space="preserve">KG    </v>
          </cell>
          <cell r="D355">
            <v>11.72</v>
          </cell>
        </row>
        <row r="356">
          <cell r="A356">
            <v>333</v>
          </cell>
          <cell r="B356" t="str">
            <v>ARAME GALVANIZADO 14 BWG, D = 2,11 MM (0,026 KG/M)</v>
          </cell>
          <cell r="C356" t="str">
            <v xml:space="preserve">KG    </v>
          </cell>
          <cell r="D356">
            <v>12</v>
          </cell>
        </row>
        <row r="357">
          <cell r="A357">
            <v>344</v>
          </cell>
          <cell r="B357" t="str">
            <v>ARAME GALVANIZADO 16 BWG, D = 1,65MM (0,0166 KG/M)</v>
          </cell>
          <cell r="C357" t="str">
            <v xml:space="preserve">KG    </v>
          </cell>
          <cell r="D357">
            <v>15.77</v>
          </cell>
        </row>
        <row r="358">
          <cell r="A358">
            <v>345</v>
          </cell>
          <cell r="B358" t="str">
            <v>ARAME GALVANIZADO 18 BWG, D = 1,24MM (0,009 KG/M)</v>
          </cell>
          <cell r="C358" t="str">
            <v xml:space="preserve">KG    </v>
          </cell>
          <cell r="D358">
            <v>17.11</v>
          </cell>
        </row>
        <row r="359">
          <cell r="A359">
            <v>43131</v>
          </cell>
          <cell r="B359" t="str">
            <v>ARAME GALVANIZADO 6 BWG, D = 5,16 MM (0,157 KG/M), OU 8 BWG, D = 4,19 MM (0,101 KG/M), OU 10 BWG, D = 3,40 MM (0,0713 KG/M)</v>
          </cell>
          <cell r="C359" t="str">
            <v xml:space="preserve">KG    </v>
          </cell>
          <cell r="D359">
            <v>13.94</v>
          </cell>
        </row>
        <row r="360">
          <cell r="A360">
            <v>3313</v>
          </cell>
          <cell r="B360" t="str">
            <v>ARAME PROTEGIDO COM POLIMERO PARA GABIAO, DIAMETRO 2,2 MM</v>
          </cell>
          <cell r="C360" t="str">
            <v xml:space="preserve">KG    </v>
          </cell>
          <cell r="D360">
            <v>27.18</v>
          </cell>
        </row>
        <row r="361">
          <cell r="A361">
            <v>43132</v>
          </cell>
          <cell r="B361" t="str">
            <v>ARAME RECOZIDO 16 BWG, D = 1,60 MM (0,016 KG/M) OU 18 BWG, D = 1,25 MM (0,01 KG/M)</v>
          </cell>
          <cell r="C361" t="str">
            <v xml:space="preserve">KG    </v>
          </cell>
          <cell r="D361">
            <v>11.29</v>
          </cell>
        </row>
        <row r="362">
          <cell r="A362">
            <v>34562</v>
          </cell>
          <cell r="B362" t="str">
            <v>ARAME RECOZIDO 16 BWG, 1,60 MM (0,016 KG/M)</v>
          </cell>
          <cell r="C362" t="str">
            <v xml:space="preserve">KG    </v>
          </cell>
          <cell r="D362">
            <v>11.33</v>
          </cell>
        </row>
        <row r="363">
          <cell r="A363">
            <v>337</v>
          </cell>
          <cell r="B363" t="str">
            <v>ARAME RECOZIDO 18 BWG, 1,25 MM (0,01 KG/M)</v>
          </cell>
          <cell r="C363" t="str">
            <v xml:space="preserve">KG    </v>
          </cell>
          <cell r="D363">
            <v>10.95</v>
          </cell>
        </row>
        <row r="364">
          <cell r="A364">
            <v>369</v>
          </cell>
          <cell r="B364" t="str">
            <v>AREIA AMARELA, AREIA BARRADA OU ARENOSO (RETIRADA NO AREAL, SEM TRANSPORTE)</v>
          </cell>
          <cell r="C364" t="str">
            <v xml:space="preserve">M3    </v>
          </cell>
          <cell r="D364">
            <v>66.81</v>
          </cell>
        </row>
        <row r="365">
          <cell r="A365">
            <v>366</v>
          </cell>
          <cell r="B365" t="str">
            <v>AREIA FINA - POSTO JAZIDA/FORNECEDOR (RETIRADO NA JAZIDA, SEM TRANSPORTE)</v>
          </cell>
          <cell r="C365" t="str">
            <v xml:space="preserve">M3    </v>
          </cell>
          <cell r="D365">
            <v>65</v>
          </cell>
        </row>
        <row r="366">
          <cell r="A366">
            <v>367</v>
          </cell>
          <cell r="B366" t="str">
            <v>AREIA GROSSA - POSTO JAZIDA/FORNECEDOR (RETIRADO NA JAZIDA, SEM TRANSPORTE)</v>
          </cell>
          <cell r="C366" t="str">
            <v xml:space="preserve">M3    </v>
          </cell>
          <cell r="D366">
            <v>56.5</v>
          </cell>
        </row>
        <row r="367">
          <cell r="A367">
            <v>370</v>
          </cell>
          <cell r="B367" t="str">
            <v>AREIA MEDIA - POSTO JAZIDA/FORNECEDOR (RETIRADO NA JAZIDA, SEM TRANSPORTE)</v>
          </cell>
          <cell r="C367" t="str">
            <v xml:space="preserve">M3    </v>
          </cell>
          <cell r="D367">
            <v>62.5</v>
          </cell>
        </row>
        <row r="368">
          <cell r="A368">
            <v>368</v>
          </cell>
          <cell r="B368" t="str">
            <v>AREIA PARA ATERRO - POSTO JAZIDA/FORNECEDOR (RETIRADO NA JAZIDA, SEM TRANSPORTE)</v>
          </cell>
          <cell r="C368" t="str">
            <v xml:space="preserve">M3    </v>
          </cell>
          <cell r="D368">
            <v>42.37</v>
          </cell>
        </row>
        <row r="369">
          <cell r="A369">
            <v>11075</v>
          </cell>
          <cell r="B369" t="str">
            <v>AREIA PARA LEITO FILTRANTE (0,42 A 1,68 MM) - POSTO JAZIDA/FORNECEDOR (RETIRADO NA JAZIDA, SEM TRANSPORTE)</v>
          </cell>
          <cell r="C369" t="str">
            <v xml:space="preserve">M3    </v>
          </cell>
          <cell r="D369">
            <v>925.18</v>
          </cell>
        </row>
        <row r="370">
          <cell r="A370">
            <v>11076</v>
          </cell>
          <cell r="B370" t="str">
            <v>AREIA PRETA PARA EMBOCO - POSTO JAZIDA/FORNECEDOR (RETIRADO NA JAZIDA, SEM TRANSPORTE)</v>
          </cell>
          <cell r="C370" t="str">
            <v xml:space="preserve">M3    </v>
          </cell>
          <cell r="D370">
            <v>70.62</v>
          </cell>
        </row>
        <row r="371">
          <cell r="A371">
            <v>1381</v>
          </cell>
          <cell r="B371" t="str">
            <v>ARGAMASSA COLANTE AC I PARA CERAMICAS</v>
          </cell>
          <cell r="C371" t="str">
            <v xml:space="preserve">KG    </v>
          </cell>
          <cell r="D371">
            <v>0.6</v>
          </cell>
        </row>
        <row r="372">
          <cell r="A372">
            <v>34353</v>
          </cell>
          <cell r="B372" t="str">
            <v>ARGAMASSA COLANTE AC-II</v>
          </cell>
          <cell r="C372" t="str">
            <v xml:space="preserve">KG    </v>
          </cell>
          <cell r="D372">
            <v>1.2</v>
          </cell>
        </row>
        <row r="373">
          <cell r="A373">
            <v>37595</v>
          </cell>
          <cell r="B373" t="str">
            <v>ARGAMASSA COLANTE TIPO ACIII</v>
          </cell>
          <cell r="C373" t="str">
            <v xml:space="preserve">KG    </v>
          </cell>
          <cell r="D373">
            <v>1.83</v>
          </cell>
        </row>
        <row r="374">
          <cell r="A374">
            <v>37596</v>
          </cell>
          <cell r="B374" t="str">
            <v>ARGAMASSA COLANTE TIPO ACIII E</v>
          </cell>
          <cell r="C374" t="str">
            <v xml:space="preserve">KG    </v>
          </cell>
          <cell r="D374">
            <v>2.72</v>
          </cell>
        </row>
        <row r="375">
          <cell r="A375">
            <v>371</v>
          </cell>
          <cell r="B375" t="str">
            <v>ARGAMASSA INDUSTRIALIZADA MULTIUSO, PARA REVESTIMENTO INTERNO E EXTERNO E ASSENTAMENTO DE BLOCOS DIVERSOS</v>
          </cell>
          <cell r="C375" t="str">
            <v xml:space="preserve">KG    </v>
          </cell>
          <cell r="D375">
            <v>0.54</v>
          </cell>
        </row>
        <row r="376">
          <cell r="A376">
            <v>37553</v>
          </cell>
          <cell r="B376" t="str">
            <v>ARGAMASSA INDUSTRIALIZADA PARA CHAPISCO COLANTE</v>
          </cell>
          <cell r="C376" t="str">
            <v xml:space="preserve">KG    </v>
          </cell>
          <cell r="D376">
            <v>2.0299999999999998</v>
          </cell>
        </row>
        <row r="377">
          <cell r="A377">
            <v>37552</v>
          </cell>
          <cell r="B377" t="str">
            <v>ARGAMASSA INDUSTRIALIZADA PARA CHAPISCO ROLADO</v>
          </cell>
          <cell r="C377" t="str">
            <v xml:space="preserve">KG    </v>
          </cell>
          <cell r="D377">
            <v>2.6</v>
          </cell>
        </row>
        <row r="378">
          <cell r="A378">
            <v>36880</v>
          </cell>
          <cell r="B378" t="str">
            <v>ARGAMASSA PARA REVESTIMENTO DECORATIVO MONOCAMADA, CORES CLARAS</v>
          </cell>
          <cell r="C378" t="str">
            <v xml:space="preserve">KG    </v>
          </cell>
          <cell r="D378">
            <v>2.02</v>
          </cell>
        </row>
        <row r="379">
          <cell r="A379">
            <v>34355</v>
          </cell>
          <cell r="B379" t="str">
            <v>ARGAMASSA PISO SOBRE PISO</v>
          </cell>
          <cell r="C379" t="str">
            <v xml:space="preserve">KG    </v>
          </cell>
          <cell r="D379">
            <v>1.66</v>
          </cell>
        </row>
        <row r="380">
          <cell r="A380">
            <v>130</v>
          </cell>
          <cell r="B380" t="str">
            <v>ARGAMASSA POLIMERICA DE REPARO ESTRUTURAL, BICOMPONENTE</v>
          </cell>
          <cell r="C380" t="str">
            <v xml:space="preserve">KG    </v>
          </cell>
          <cell r="D380">
            <v>2.67</v>
          </cell>
        </row>
        <row r="381">
          <cell r="A381">
            <v>135</v>
          </cell>
          <cell r="B381" t="str">
            <v>ARGAMASSA POLIMERICA IMPERMEABILIZANTE SEMIFLEXIVEL, BICOMPONENTE (MEMBRANA IMPERMEABILIZANTE ACRILICA)</v>
          </cell>
          <cell r="C381" t="str">
            <v xml:space="preserve">KG    </v>
          </cell>
          <cell r="D381">
            <v>2.15</v>
          </cell>
        </row>
        <row r="382">
          <cell r="A382">
            <v>36886</v>
          </cell>
          <cell r="B382" t="str">
            <v>ARGAMASSA PRONTA PARA CONTRAPISO</v>
          </cell>
          <cell r="C382" t="str">
            <v xml:space="preserve">KG    </v>
          </cell>
          <cell r="D382">
            <v>0.64</v>
          </cell>
        </row>
        <row r="383">
          <cell r="A383">
            <v>374</v>
          </cell>
          <cell r="B383" t="str">
            <v>ARGAMASSA PRONTA PARA REVESTIMENTO INTERNO EM PAREDES</v>
          </cell>
          <cell r="C383" t="str">
            <v xml:space="preserve">KG    </v>
          </cell>
          <cell r="D383">
            <v>0.46</v>
          </cell>
        </row>
        <row r="384">
          <cell r="A384">
            <v>38546</v>
          </cell>
          <cell r="B384" t="str">
            <v>ARGAMASSA USINADA AUTOADENSAVEL E AUTONIVELANTE PARA CONTRAPISO, INCLUI BOMBEAMENTO</v>
          </cell>
          <cell r="C384" t="str">
            <v xml:space="preserve">M3    </v>
          </cell>
          <cell r="D384">
            <v>465.76</v>
          </cell>
        </row>
        <row r="385">
          <cell r="A385">
            <v>34549</v>
          </cell>
          <cell r="B385" t="str">
            <v>ARGILA EXPANDIDA, GRANULOMETRIA 2215</v>
          </cell>
          <cell r="C385" t="str">
            <v xml:space="preserve">M3    </v>
          </cell>
          <cell r="D385">
            <v>200.43</v>
          </cell>
        </row>
        <row r="386">
          <cell r="A386">
            <v>6081</v>
          </cell>
          <cell r="B386" t="str">
            <v>ARGILA OU BARRO PARA ATERRO/REATERRO (COM TRANSPORTE ATE 10 KM)</v>
          </cell>
          <cell r="C386" t="str">
            <v xml:space="preserve">M3    </v>
          </cell>
          <cell r="D386">
            <v>28.39</v>
          </cell>
        </row>
        <row r="387">
          <cell r="A387">
            <v>6077</v>
          </cell>
          <cell r="B387" t="str">
            <v>ARGILA OU BARRO PARA ATERRO/REATERRO (RETIRADO NA JAZIDA, SEM TRANSPORTE)</v>
          </cell>
          <cell r="C387" t="str">
            <v xml:space="preserve">M3    </v>
          </cell>
          <cell r="D387">
            <v>16.36</v>
          </cell>
        </row>
        <row r="388">
          <cell r="A388">
            <v>6079</v>
          </cell>
          <cell r="B388" t="str">
            <v>ARGILA, ARGILA VERMELHA OU ARGILA ARENOSA (RETIRADA NA JAZIDA, SEM TRANSPORTE)</v>
          </cell>
          <cell r="C388" t="str">
            <v xml:space="preserve">M3    </v>
          </cell>
          <cell r="D388">
            <v>9.35</v>
          </cell>
        </row>
        <row r="389">
          <cell r="A389">
            <v>1091</v>
          </cell>
          <cell r="B389" t="str">
            <v>ARMACAO VERTICAL COM HASTE E CONTRA-PINO, EM CHAPA DE ACO GALVANIZADO 3/16", COM 1 ESTRIBO E 1 ISOLADOR</v>
          </cell>
          <cell r="C389" t="str">
            <v xml:space="preserve">UN    </v>
          </cell>
          <cell r="D389">
            <v>20.84</v>
          </cell>
        </row>
        <row r="390">
          <cell r="A390">
            <v>1094</v>
          </cell>
          <cell r="B390" t="str">
            <v>ARMACAO VERTICAL COM HASTE E CONTRA-PINO, EM CHAPA DE ACO GALVANIZADO 3/16", COM 1 ESTRIBO, SEM ISOLADOR</v>
          </cell>
          <cell r="C390" t="str">
            <v xml:space="preserve">UN    </v>
          </cell>
          <cell r="D390">
            <v>14.57</v>
          </cell>
        </row>
        <row r="391">
          <cell r="A391">
            <v>1095</v>
          </cell>
          <cell r="B391" t="str">
            <v>ARMACAO VERTICAL COM HASTE E CONTRA-PINO, EM CHAPA DE ACO GALVANIZADO 3/16", COM 2 ESTRIBOS, E 2 ISOLADORES</v>
          </cell>
          <cell r="C391" t="str">
            <v xml:space="preserve">UN    </v>
          </cell>
          <cell r="D391">
            <v>30.98</v>
          </cell>
        </row>
        <row r="392">
          <cell r="A392">
            <v>1092</v>
          </cell>
          <cell r="B392" t="str">
            <v>ARMACAO VERTICAL COM HASTE E CONTRA-PINO, EM CHAPA DE ACO GALVANIZADO 3/16", COM 2 ESTRIBOS, SEM ISOLADOR</v>
          </cell>
          <cell r="C392" t="str">
            <v xml:space="preserve">UN    </v>
          </cell>
          <cell r="D392">
            <v>23.97</v>
          </cell>
        </row>
        <row r="393">
          <cell r="A393">
            <v>1093</v>
          </cell>
          <cell r="B393" t="str">
            <v>ARMACAO VERTICAL COM HASTE E CONTRA-PINO, EM CHAPA DE ACO GALVANIZADO 3/16", COM 3 ESTRIBOS E 3 ISOLADORES</v>
          </cell>
          <cell r="C393" t="str">
            <v xml:space="preserve">UN    </v>
          </cell>
          <cell r="D393">
            <v>55.97</v>
          </cell>
        </row>
        <row r="394">
          <cell r="A394">
            <v>1090</v>
          </cell>
          <cell r="B394" t="str">
            <v>ARMACAO VERTICAL COM HASTE E CONTRA-PINO, EM CHAPA DE ACO GALVANIZADO 3/16", COM 3 ESTRIBOS, SEM ISOLADOR</v>
          </cell>
          <cell r="C394" t="str">
            <v xml:space="preserve">UN    </v>
          </cell>
          <cell r="D394">
            <v>40.08</v>
          </cell>
        </row>
        <row r="395">
          <cell r="A395">
            <v>1096</v>
          </cell>
          <cell r="B395" t="str">
            <v>ARMACAO VERTICAL COM HASTE E CONTRA-PINO, EM CHAPA DE ACO GALVANIZADO 3/16", COM 4 ESTRIBOS E 4 ISOLADORES</v>
          </cell>
          <cell r="C395" t="str">
            <v xml:space="preserve">UN    </v>
          </cell>
          <cell r="D395">
            <v>72.13</v>
          </cell>
        </row>
        <row r="396">
          <cell r="A396">
            <v>1097</v>
          </cell>
          <cell r="B396" t="str">
            <v>ARMACAO VERTICAL COM HASTE E CONTRA-PINO, EM CHAPA DE ACO GALVANIZADO 3/16", COM 4 ESTRIBOS, SEM ISOLADOR</v>
          </cell>
          <cell r="C396" t="str">
            <v xml:space="preserve">UN    </v>
          </cell>
          <cell r="D396">
            <v>61.22</v>
          </cell>
        </row>
        <row r="397">
          <cell r="A397">
            <v>378</v>
          </cell>
          <cell r="B397" t="str">
            <v>ARMADOR</v>
          </cell>
          <cell r="C397" t="str">
            <v xml:space="preserve">H     </v>
          </cell>
          <cell r="D397">
            <v>14.88</v>
          </cell>
        </row>
        <row r="398">
          <cell r="A398">
            <v>40911</v>
          </cell>
          <cell r="B398" t="str">
            <v>ARMADOR (MENSALISTA)</v>
          </cell>
          <cell r="C398" t="str">
            <v xml:space="preserve">MES   </v>
          </cell>
          <cell r="D398">
            <v>2637.37</v>
          </cell>
        </row>
        <row r="399">
          <cell r="A399">
            <v>33939</v>
          </cell>
          <cell r="B399" t="str">
            <v>ARQUITETO JUNIOR</v>
          </cell>
          <cell r="C399" t="str">
            <v xml:space="preserve">H     </v>
          </cell>
          <cell r="D399">
            <v>66.349999999999994</v>
          </cell>
        </row>
        <row r="400">
          <cell r="A400">
            <v>40815</v>
          </cell>
          <cell r="B400" t="str">
            <v>ARQUITETO JUNIOR (MENSALISTA)</v>
          </cell>
          <cell r="C400" t="str">
            <v xml:space="preserve">MES   </v>
          </cell>
          <cell r="D400">
            <v>11761.93</v>
          </cell>
        </row>
        <row r="401">
          <cell r="A401">
            <v>34760</v>
          </cell>
          <cell r="B401" t="str">
            <v>ARQUITETO PAISAGISTA</v>
          </cell>
          <cell r="C401" t="str">
            <v xml:space="preserve">H     </v>
          </cell>
          <cell r="D401">
            <v>62.64</v>
          </cell>
        </row>
        <row r="402">
          <cell r="A402">
            <v>40935</v>
          </cell>
          <cell r="B402" t="str">
            <v>ARQUITETO PAISAGISTA (MENSALISTA)</v>
          </cell>
          <cell r="C402" t="str">
            <v xml:space="preserve">MES   </v>
          </cell>
          <cell r="D402">
            <v>11106.13</v>
          </cell>
        </row>
        <row r="403">
          <cell r="A403">
            <v>33952</v>
          </cell>
          <cell r="B403" t="str">
            <v>ARQUITETO PLENO</v>
          </cell>
          <cell r="C403" t="str">
            <v xml:space="preserve">H     </v>
          </cell>
          <cell r="D403">
            <v>94.25</v>
          </cell>
        </row>
        <row r="404">
          <cell r="A404">
            <v>40816</v>
          </cell>
          <cell r="B404" t="str">
            <v>ARQUITETO PLENO (MENSALISTA)</v>
          </cell>
          <cell r="C404" t="str">
            <v xml:space="preserve">MES   </v>
          </cell>
          <cell r="D404">
            <v>16706.86</v>
          </cell>
        </row>
        <row r="405">
          <cell r="A405">
            <v>33953</v>
          </cell>
          <cell r="B405" t="str">
            <v>ARQUITETO SENIOR</v>
          </cell>
          <cell r="C405" t="str">
            <v xml:space="preserve">H     </v>
          </cell>
          <cell r="D405">
            <v>124.61</v>
          </cell>
        </row>
        <row r="406">
          <cell r="A406">
            <v>40817</v>
          </cell>
          <cell r="B406" t="str">
            <v>ARQUITETO SENIOR (MENSALISTA)</v>
          </cell>
          <cell r="C406" t="str">
            <v xml:space="preserve">MES   </v>
          </cell>
          <cell r="D406">
            <v>22087.96</v>
          </cell>
        </row>
        <row r="407">
          <cell r="A407">
            <v>13348</v>
          </cell>
          <cell r="B407" t="str">
            <v>ARRUELA  EM ACO GALVANIZADO, DIAMETRO EXTERNO = 35MM, ESPESSURA = 3MM, DIAMETRO DO FURO= 18MM</v>
          </cell>
          <cell r="C407" t="str">
            <v xml:space="preserve">UN    </v>
          </cell>
          <cell r="D407">
            <v>0.49</v>
          </cell>
        </row>
        <row r="408">
          <cell r="A408">
            <v>39211</v>
          </cell>
          <cell r="B408" t="str">
            <v>ARRUELA EM ALUMINIO, COM ROSCA, DE  1 1/4", PARA ELETRODUTO</v>
          </cell>
          <cell r="C408" t="str">
            <v xml:space="preserve">UN    </v>
          </cell>
          <cell r="D408">
            <v>0.85</v>
          </cell>
        </row>
        <row r="409">
          <cell r="A409">
            <v>39212</v>
          </cell>
          <cell r="B409" t="str">
            <v>ARRUELA EM ALUMINIO, COM ROSCA, DE 1 1/2", PARA ELETRODUTO</v>
          </cell>
          <cell r="C409" t="str">
            <v xml:space="preserve">UN    </v>
          </cell>
          <cell r="D409">
            <v>0.95</v>
          </cell>
        </row>
        <row r="410">
          <cell r="A410">
            <v>39208</v>
          </cell>
          <cell r="B410" t="str">
            <v>ARRUELA EM ALUMINIO, COM ROSCA, DE 1/2", PARA ELETRODUTO</v>
          </cell>
          <cell r="C410" t="str">
            <v xml:space="preserve">UN    </v>
          </cell>
          <cell r="D410">
            <v>0.26</v>
          </cell>
        </row>
        <row r="411">
          <cell r="A411">
            <v>39210</v>
          </cell>
          <cell r="B411" t="str">
            <v>ARRUELA EM ALUMINIO, COM ROSCA, DE 1", PARA ELETRODUTO</v>
          </cell>
          <cell r="C411" t="str">
            <v xml:space="preserve">UN    </v>
          </cell>
          <cell r="D411">
            <v>0.47</v>
          </cell>
        </row>
        <row r="412">
          <cell r="A412">
            <v>39214</v>
          </cell>
          <cell r="B412" t="str">
            <v>ARRUELA EM ALUMINIO, COM ROSCA, DE 2 1/2", PARA ELETRODUTO</v>
          </cell>
          <cell r="C412" t="str">
            <v xml:space="preserve">UN    </v>
          </cell>
          <cell r="D412">
            <v>1.76</v>
          </cell>
        </row>
        <row r="413">
          <cell r="A413">
            <v>39213</v>
          </cell>
          <cell r="B413" t="str">
            <v>ARRUELA EM ALUMINIO, COM ROSCA, DE 2", PARA ELETRODUTO</v>
          </cell>
          <cell r="C413" t="str">
            <v xml:space="preserve">UN    </v>
          </cell>
          <cell r="D413">
            <v>1.24</v>
          </cell>
        </row>
        <row r="414">
          <cell r="A414">
            <v>39209</v>
          </cell>
          <cell r="B414" t="str">
            <v>ARRUELA EM ALUMINIO, COM ROSCA, DE 3/4", PARA ELETRODUTO</v>
          </cell>
          <cell r="C414" t="str">
            <v xml:space="preserve">UN    </v>
          </cell>
          <cell r="D414">
            <v>0.31</v>
          </cell>
        </row>
        <row r="415">
          <cell r="A415">
            <v>39207</v>
          </cell>
          <cell r="B415" t="str">
            <v>ARRUELA EM ALUMINIO, COM ROSCA, DE 3/8", PARA ELETRODUTO</v>
          </cell>
          <cell r="C415" t="str">
            <v xml:space="preserve">UN    </v>
          </cell>
          <cell r="D415">
            <v>0.47</v>
          </cell>
        </row>
        <row r="416">
          <cell r="A416">
            <v>39215</v>
          </cell>
          <cell r="B416" t="str">
            <v>ARRUELA EM ALUMINIO, COM ROSCA, DE 3", PARA ELETRODUTO</v>
          </cell>
          <cell r="C416" t="str">
            <v xml:space="preserve">UN    </v>
          </cell>
          <cell r="D416">
            <v>3.21</v>
          </cell>
        </row>
        <row r="417">
          <cell r="A417">
            <v>39216</v>
          </cell>
          <cell r="B417" t="str">
            <v>ARRUELA EM ALUMINIO, COM ROSCA, DE 4", PARA ELETRODUTO</v>
          </cell>
          <cell r="C417" t="str">
            <v xml:space="preserve">UN    </v>
          </cell>
          <cell r="D417">
            <v>4.4800000000000004</v>
          </cell>
        </row>
        <row r="418">
          <cell r="A418">
            <v>379</v>
          </cell>
          <cell r="B418" t="str">
            <v>ARRUELA QUADRADA EM ACO GALVANIZADO, DIMENSAO = 38 MM, ESPESSURA = 3MM, DIAMETRO DO FURO= 18 MM</v>
          </cell>
          <cell r="C418" t="str">
            <v xml:space="preserve">UN    </v>
          </cell>
          <cell r="D418">
            <v>0.43</v>
          </cell>
        </row>
        <row r="419">
          <cell r="A419">
            <v>11267</v>
          </cell>
          <cell r="B419" t="str">
            <v>ARRUELA REDONDA DE LATAO, DIAMETRO EXTERNO = 34 MM, ESPESSURA = 2,5 MM, DIAMETRO DO FURO = 17 MM</v>
          </cell>
          <cell r="C419" t="str">
            <v xml:space="preserve">UN    </v>
          </cell>
          <cell r="D419">
            <v>4.33</v>
          </cell>
        </row>
        <row r="420">
          <cell r="A420">
            <v>41901</v>
          </cell>
          <cell r="B420" t="str">
            <v>ASFALTO DILUIDO DE PETROLEO CM-30 (COLETADO CAIXA NA ANP ACRESCIDO DE ICMS)</v>
          </cell>
          <cell r="C420" t="str">
            <v xml:space="preserve">KG    </v>
          </cell>
          <cell r="D420">
            <v>5.8</v>
          </cell>
        </row>
        <row r="421">
          <cell r="A421">
            <v>510</v>
          </cell>
          <cell r="B421" t="str">
            <v>ASFALTO MODIFICADO TIPO I - NBR 9910 (ASFALTO OXIDADO PARA IMPERMEABILIZACAO, COEFICIENTE DE PENETRACAO 25-40)</v>
          </cell>
          <cell r="C421" t="str">
            <v xml:space="preserve">KG    </v>
          </cell>
          <cell r="D421">
            <v>8.49</v>
          </cell>
        </row>
        <row r="422">
          <cell r="A422">
            <v>516</v>
          </cell>
          <cell r="B422" t="str">
            <v>ASFALTO MODIFICADO TIPO II - NBR 9910 (ASFALTO OXIDADO PARA IMPERMEABILIZACAO, COEFICIENTE DE PENETRACAO 20-35)</v>
          </cell>
          <cell r="C422" t="str">
            <v xml:space="preserve">KG    </v>
          </cell>
          <cell r="D422">
            <v>9.0500000000000007</v>
          </cell>
        </row>
        <row r="423">
          <cell r="A423">
            <v>509</v>
          </cell>
          <cell r="B423" t="str">
            <v>ASFALTO MODIFICADO TIPO III - NBR 9910 (ASFALTO OXIDADO PARA IMPERMEABILIZACAO, COEFICIENTE DE PENETRACAO 15-25)</v>
          </cell>
          <cell r="C423" t="str">
            <v xml:space="preserve">KG    </v>
          </cell>
          <cell r="D423">
            <v>9.24</v>
          </cell>
        </row>
        <row r="424">
          <cell r="A424">
            <v>40331</v>
          </cell>
          <cell r="B424" t="str">
            <v>ASSENTADOR DE MANILHAS</v>
          </cell>
          <cell r="C424" t="str">
            <v xml:space="preserve">H     </v>
          </cell>
          <cell r="D424">
            <v>12.48</v>
          </cell>
        </row>
        <row r="425">
          <cell r="A425">
            <v>40930</v>
          </cell>
          <cell r="B425" t="str">
            <v>ASSENTADOR DE MANILHAS (MENSALISTA)</v>
          </cell>
          <cell r="C425" t="str">
            <v xml:space="preserve">MES   </v>
          </cell>
          <cell r="D425">
            <v>2214.7800000000002</v>
          </cell>
        </row>
        <row r="426">
          <cell r="A426">
            <v>11761</v>
          </cell>
          <cell r="B426" t="str">
            <v>ASSENTO  VASO SANITARIO INFANTIL EM PLASTICO BRANCO</v>
          </cell>
          <cell r="C426" t="str">
            <v xml:space="preserve">UN    </v>
          </cell>
          <cell r="D426">
            <v>51.99</v>
          </cell>
        </row>
        <row r="427">
          <cell r="A427">
            <v>377</v>
          </cell>
          <cell r="B427" t="str">
            <v>ASSENTO SANITARIO DE PLASTICO, TIPO CONVENCIONAL</v>
          </cell>
          <cell r="C427" t="str">
            <v xml:space="preserve">UN    </v>
          </cell>
          <cell r="D427">
            <v>24.43</v>
          </cell>
        </row>
        <row r="428">
          <cell r="A428">
            <v>7588</v>
          </cell>
          <cell r="B428" t="str">
            <v>AUTOMATICO DE BOIA SUPERIOR / INFERIOR, *15* A / 250 V</v>
          </cell>
          <cell r="C428" t="str">
            <v xml:space="preserve">UN    </v>
          </cell>
          <cell r="D428">
            <v>29.43</v>
          </cell>
        </row>
        <row r="429">
          <cell r="A429">
            <v>34392</v>
          </cell>
          <cell r="B429" t="str">
            <v>AUXILIAR  DE ALMOXARIFE</v>
          </cell>
          <cell r="C429" t="str">
            <v xml:space="preserve">H     </v>
          </cell>
          <cell r="D429">
            <v>11.39</v>
          </cell>
        </row>
        <row r="430">
          <cell r="A430">
            <v>40908</v>
          </cell>
          <cell r="B430" t="str">
            <v>AUXILIAR DE ALMOXARIFE (MENSALISTA)</v>
          </cell>
          <cell r="C430" t="str">
            <v xml:space="preserve">MES   </v>
          </cell>
          <cell r="D430">
            <v>2020.87</v>
          </cell>
        </row>
        <row r="431">
          <cell r="A431">
            <v>34551</v>
          </cell>
          <cell r="B431" t="str">
            <v>AUXILIAR DE AZULEJISTA</v>
          </cell>
          <cell r="C431" t="str">
            <v xml:space="preserve">H     </v>
          </cell>
          <cell r="D431">
            <v>10.83</v>
          </cell>
        </row>
        <row r="432">
          <cell r="A432">
            <v>41078</v>
          </cell>
          <cell r="B432" t="str">
            <v>AUXILIAR DE AZULEJISTA (MENSALISTA)</v>
          </cell>
          <cell r="C432" t="str">
            <v xml:space="preserve">MES   </v>
          </cell>
          <cell r="D432">
            <v>1922.52</v>
          </cell>
        </row>
        <row r="433">
          <cell r="A433">
            <v>246</v>
          </cell>
          <cell r="B433" t="str">
            <v>AUXILIAR DE ENCANADOR OU BOMBEIRO HIDRAULICO</v>
          </cell>
          <cell r="C433" t="str">
            <v xml:space="preserve">H     </v>
          </cell>
          <cell r="D433">
            <v>10.89</v>
          </cell>
        </row>
        <row r="434">
          <cell r="A434">
            <v>40927</v>
          </cell>
          <cell r="B434" t="str">
            <v>AUXILIAR DE ENCANADOR OU BOMBEIRO HIDRAULICO (MENSALISTA)</v>
          </cell>
          <cell r="C434" t="str">
            <v xml:space="preserve">MES   </v>
          </cell>
          <cell r="D434">
            <v>1934.42</v>
          </cell>
        </row>
        <row r="435">
          <cell r="A435">
            <v>2350</v>
          </cell>
          <cell r="B435" t="str">
            <v>AUXILIAR DE ESCRITORIO</v>
          </cell>
          <cell r="C435" t="str">
            <v xml:space="preserve">H     </v>
          </cell>
          <cell r="D435">
            <v>11.99</v>
          </cell>
        </row>
        <row r="436">
          <cell r="A436">
            <v>40812</v>
          </cell>
          <cell r="B436" t="str">
            <v>AUXILIAR DE ESCRITORIO (MENSALISTA)</v>
          </cell>
          <cell r="C436" t="str">
            <v xml:space="preserve">MES   </v>
          </cell>
          <cell r="D436">
            <v>2126.42</v>
          </cell>
        </row>
        <row r="437">
          <cell r="A437">
            <v>245</v>
          </cell>
          <cell r="B437" t="str">
            <v>AUXILIAR DE LABORATORISTA DE SOLOS E CONCRETO</v>
          </cell>
          <cell r="C437" t="str">
            <v xml:space="preserve">H     </v>
          </cell>
          <cell r="D437">
            <v>20.399999999999999</v>
          </cell>
        </row>
        <row r="438">
          <cell r="A438">
            <v>41090</v>
          </cell>
          <cell r="B438" t="str">
            <v>AUXILIAR DE LABORATORISTA DE SOLOS E DE CONCRETO (MENSALISTA)</v>
          </cell>
          <cell r="C438" t="str">
            <v xml:space="preserve">MES   </v>
          </cell>
          <cell r="D438">
            <v>3618.68</v>
          </cell>
        </row>
        <row r="439">
          <cell r="A439">
            <v>251</v>
          </cell>
          <cell r="B439" t="str">
            <v>AUXILIAR DE MECANICO</v>
          </cell>
          <cell r="C439" t="str">
            <v xml:space="preserve">H     </v>
          </cell>
          <cell r="D439">
            <v>9.31</v>
          </cell>
        </row>
        <row r="440">
          <cell r="A440">
            <v>40975</v>
          </cell>
          <cell r="B440" t="str">
            <v>AUXILIAR DE MECANICO (MENSALISTA)</v>
          </cell>
          <cell r="C440" t="str">
            <v xml:space="preserve">MES   </v>
          </cell>
          <cell r="D440">
            <v>1653.31</v>
          </cell>
        </row>
        <row r="441">
          <cell r="A441">
            <v>6127</v>
          </cell>
          <cell r="B441" t="str">
            <v>AUXILIAR DE PEDREIRO</v>
          </cell>
          <cell r="C441" t="str">
            <v xml:space="preserve">H     </v>
          </cell>
          <cell r="D441">
            <v>11.04</v>
          </cell>
        </row>
        <row r="442">
          <cell r="A442">
            <v>41072</v>
          </cell>
          <cell r="B442" t="str">
            <v>AUXILIAR DE PEDREIRO (MENSALISTA)</v>
          </cell>
          <cell r="C442" t="str">
            <v xml:space="preserve">MES   </v>
          </cell>
          <cell r="D442">
            <v>1959.64</v>
          </cell>
        </row>
        <row r="443">
          <cell r="A443">
            <v>6121</v>
          </cell>
          <cell r="B443" t="str">
            <v>AUXILIAR DE SERVICOS GERAIS</v>
          </cell>
          <cell r="C443" t="str">
            <v xml:space="preserve">H     </v>
          </cell>
          <cell r="D443">
            <v>11.9</v>
          </cell>
        </row>
        <row r="444">
          <cell r="A444">
            <v>41071</v>
          </cell>
          <cell r="B444" t="str">
            <v>AUXILIAR DE SERVICOS GERAIS (MENSALISTA)</v>
          </cell>
          <cell r="C444" t="str">
            <v xml:space="preserve">MES   </v>
          </cell>
          <cell r="D444">
            <v>2112.15</v>
          </cell>
        </row>
        <row r="445">
          <cell r="A445">
            <v>244</v>
          </cell>
          <cell r="B445" t="str">
            <v>AUXILIAR DE TOPOGRAFO</v>
          </cell>
          <cell r="C445" t="str">
            <v xml:space="preserve">H     </v>
          </cell>
          <cell r="D445">
            <v>5.86</v>
          </cell>
        </row>
        <row r="446">
          <cell r="A446">
            <v>41093</v>
          </cell>
          <cell r="B446" t="str">
            <v>AUXILIAR DE TOPOGRAFO (MENSALISTA)</v>
          </cell>
          <cell r="C446" t="str">
            <v xml:space="preserve">MES   </v>
          </cell>
          <cell r="D446">
            <v>1091.99</v>
          </cell>
        </row>
        <row r="447">
          <cell r="A447">
            <v>532</v>
          </cell>
          <cell r="B447" t="str">
            <v>AUXILIAR TECNICO / ASSISTENTE DE ENGENHARIA</v>
          </cell>
          <cell r="C447" t="str">
            <v xml:space="preserve">H     </v>
          </cell>
          <cell r="D447">
            <v>23.25</v>
          </cell>
        </row>
        <row r="448">
          <cell r="A448">
            <v>40931</v>
          </cell>
          <cell r="B448" t="str">
            <v>AUXILIAR TECNICO / ASSISTENTE DE ENGENHARIA (MENSALISTA)</v>
          </cell>
          <cell r="C448" t="str">
            <v xml:space="preserve">MES   </v>
          </cell>
          <cell r="D448">
            <v>4122.49</v>
          </cell>
        </row>
        <row r="449">
          <cell r="A449">
            <v>36150</v>
          </cell>
          <cell r="B449" t="str">
            <v>AVENTAL DE SEGURANCA DE RASPA DE COURO 1,00 X 0,60 M</v>
          </cell>
          <cell r="C449" t="str">
            <v xml:space="preserve">UN    </v>
          </cell>
          <cell r="D449">
            <v>34.6</v>
          </cell>
        </row>
        <row r="450">
          <cell r="A450">
            <v>41069</v>
          </cell>
          <cell r="B450" t="str">
            <v>AZULEJISTA OU LADRILHEIRO (MENSALISTA)</v>
          </cell>
          <cell r="C450" t="str">
            <v xml:space="preserve">MES   </v>
          </cell>
          <cell r="D450">
            <v>2637.37</v>
          </cell>
        </row>
        <row r="451">
          <cell r="A451">
            <v>4760</v>
          </cell>
          <cell r="B451" t="str">
            <v>AZULEJISTA OU LADRILHISTA</v>
          </cell>
          <cell r="C451" t="str">
            <v xml:space="preserve">H     </v>
          </cell>
          <cell r="D451">
            <v>14.88</v>
          </cell>
        </row>
        <row r="452">
          <cell r="A452">
            <v>10422</v>
          </cell>
          <cell r="B452" t="str">
            <v>BACIA SANITARIA (VASO) COM CAIXA ACOPLADA, DE LOUCA BRANCA</v>
          </cell>
          <cell r="C452" t="str">
            <v xml:space="preserve">UN    </v>
          </cell>
          <cell r="D452">
            <v>263.95999999999998</v>
          </cell>
        </row>
        <row r="453">
          <cell r="A453">
            <v>10420</v>
          </cell>
          <cell r="B453" t="str">
            <v>BACIA SANITARIA (VASO) CONVENCIONAL DE LOUCA BRANCA</v>
          </cell>
          <cell r="C453" t="str">
            <v xml:space="preserve">UN    </v>
          </cell>
          <cell r="D453">
            <v>99</v>
          </cell>
        </row>
        <row r="454">
          <cell r="A454">
            <v>10421</v>
          </cell>
          <cell r="B454" t="str">
            <v>BACIA SANITARIA (VASO) CONVENCIONAL DE LOUCA COR</v>
          </cell>
          <cell r="C454" t="str">
            <v xml:space="preserve">UN    </v>
          </cell>
          <cell r="D454">
            <v>132.49</v>
          </cell>
        </row>
        <row r="455">
          <cell r="A455">
            <v>36520</v>
          </cell>
          <cell r="B455" t="str">
            <v>BACIA SANITARIA (VASO) CONVENCIONAL PARA PCD SEM FURO FRONTAL, DE LOUCA BRANCA, SEM ASSENTO</v>
          </cell>
          <cell r="C455" t="str">
            <v xml:space="preserve">UN    </v>
          </cell>
          <cell r="D455">
            <v>493.23</v>
          </cell>
        </row>
        <row r="456">
          <cell r="A456">
            <v>11784</v>
          </cell>
          <cell r="B456" t="str">
            <v>BACIA SANITARIA TURCA DE LOUCA BRANCA</v>
          </cell>
          <cell r="C456" t="str">
            <v xml:space="preserve">UN    </v>
          </cell>
          <cell r="D456">
            <v>370.44</v>
          </cell>
        </row>
        <row r="457">
          <cell r="A457">
            <v>10</v>
          </cell>
          <cell r="B457" t="str">
            <v>BALDE PLASTICO CAPACIDADE *10* L</v>
          </cell>
          <cell r="C457" t="str">
            <v xml:space="preserve">UN    </v>
          </cell>
          <cell r="D457">
            <v>9.0500000000000007</v>
          </cell>
        </row>
        <row r="458">
          <cell r="A458">
            <v>4815</v>
          </cell>
          <cell r="B458" t="str">
            <v>BALDE VERMELHO PARA SINALIZACAO DE VIAS</v>
          </cell>
          <cell r="C458" t="str">
            <v xml:space="preserve">UN    </v>
          </cell>
          <cell r="D458">
            <v>4.8899999999999997</v>
          </cell>
        </row>
        <row r="459">
          <cell r="A459">
            <v>541</v>
          </cell>
          <cell r="B459" t="str">
            <v>BANCADA DE MARMORE SINTETICO COM UMA CUBA, 120 X *60* CM</v>
          </cell>
          <cell r="C459" t="str">
            <v xml:space="preserve">UN    </v>
          </cell>
          <cell r="D459">
            <v>128.35</v>
          </cell>
        </row>
        <row r="460">
          <cell r="A460">
            <v>542</v>
          </cell>
          <cell r="B460" t="str">
            <v>BANCADA DE MARMORE SINTETICO COM UMA CUBA, 150 X *60* CM</v>
          </cell>
          <cell r="C460" t="str">
            <v xml:space="preserve">UN    </v>
          </cell>
          <cell r="D460">
            <v>160.88</v>
          </cell>
        </row>
        <row r="461">
          <cell r="A461">
            <v>540</v>
          </cell>
          <cell r="B461" t="str">
            <v>BANCADA DE MARMORE SINTETICO COM UMA CUBA, 200 X *60* CM</v>
          </cell>
          <cell r="C461" t="str">
            <v xml:space="preserve">UN    </v>
          </cell>
          <cell r="D461">
            <v>362.56</v>
          </cell>
        </row>
        <row r="462">
          <cell r="A462">
            <v>38364</v>
          </cell>
          <cell r="B462" t="str">
            <v>BANCADA/ BANCA EM GRANITO, POLIDO, TIPO ANDORINHA/ QUARTZ/ CASTELO/ CORUMBA OU OUTROS EQUIVALENTES DA REGIAO, COM CUBA INOX, FORMATO *120 X 60* CM, E=  *2* CM</v>
          </cell>
          <cell r="C462" t="str">
            <v xml:space="preserve">UN    </v>
          </cell>
          <cell r="D462">
            <v>618.44000000000005</v>
          </cell>
        </row>
        <row r="463">
          <cell r="A463">
            <v>11692</v>
          </cell>
          <cell r="B463" t="str">
            <v>BANCADA/ BANCA EM MARMORE, POLIDO, BRANCO COMUM, E=  *3* CM</v>
          </cell>
          <cell r="C463" t="str">
            <v xml:space="preserve">M2    </v>
          </cell>
          <cell r="D463">
            <v>312.73</v>
          </cell>
        </row>
        <row r="464">
          <cell r="A464">
            <v>1746</v>
          </cell>
          <cell r="B464" t="str">
            <v>BANCADA/BANCA/PIA DE ACO INOXIDAVEL (AISI 430) COM 1 CUBA CENTRAL, COM VALVULA, ESCORREDOR DUPLO, DE *0,55 X 1,20* M</v>
          </cell>
          <cell r="C464" t="str">
            <v xml:space="preserve">UN    </v>
          </cell>
          <cell r="D464">
            <v>170.54</v>
          </cell>
        </row>
        <row r="465">
          <cell r="A465">
            <v>1748</v>
          </cell>
          <cell r="B465" t="str">
            <v>BANCADA/BANCA/PIA DE ACO INOXIDAVEL (AISI 430) COM 1 CUBA CENTRAL, COM VALVULA, ESCORREDOR DUPLO, DE *0,55 X 1,40* M</v>
          </cell>
          <cell r="C465" t="str">
            <v xml:space="preserve">UN    </v>
          </cell>
          <cell r="D465">
            <v>226.77</v>
          </cell>
        </row>
        <row r="466">
          <cell r="A466">
            <v>1749</v>
          </cell>
          <cell r="B466" t="str">
            <v>BANCADA/BANCA/PIA DE ACO INOXIDAVEL (AISI 430) COM 1 CUBA CENTRAL, COM VALVULA, ESCORREDOR DUPLO, DE *0,55 X 1,80* M</v>
          </cell>
          <cell r="C466" t="str">
            <v xml:space="preserve">UN    </v>
          </cell>
          <cell r="D466">
            <v>328.56</v>
          </cell>
        </row>
        <row r="467">
          <cell r="A467">
            <v>37412</v>
          </cell>
          <cell r="B467" t="str">
            <v>BANCADA/BANCA/PIA DE ACO INOXIDAVEL (AISI 430) COM 1 CUBA CENTRAL, COM VALVULA, LISA (SEM ESCORREDOR), DE *0,55 X 1,20* M</v>
          </cell>
          <cell r="C467" t="str">
            <v xml:space="preserve">UN    </v>
          </cell>
          <cell r="D467">
            <v>166.7</v>
          </cell>
        </row>
        <row r="468">
          <cell r="A468">
            <v>1745</v>
          </cell>
          <cell r="B468" t="str">
            <v>BANCADA/BANCA/PIA DE ACO INOXIDAVEL (AISI 430) COM 1 CUBA CENTRAL, SEM VALVULA, ESCORREDOR DUPLO, DE *0,55 X 1,60* M</v>
          </cell>
          <cell r="C468" t="str">
            <v xml:space="preserve">UN    </v>
          </cell>
          <cell r="D468">
            <v>198.23</v>
          </cell>
        </row>
        <row r="469">
          <cell r="A469">
            <v>1750</v>
          </cell>
          <cell r="B469" t="str">
            <v>BANCADA/BANCA/PIA DE ACO INOXIDAVEL (AISI 430) COM 2 CUBAS, COM VALVULAS, ESCORREDOR DUPLO, DE *0,55 X 2,00* M</v>
          </cell>
          <cell r="C469" t="str">
            <v xml:space="preserve">UN    </v>
          </cell>
          <cell r="D469">
            <v>463.23</v>
          </cell>
        </row>
        <row r="470">
          <cell r="A470">
            <v>11687</v>
          </cell>
          <cell r="B470" t="str">
            <v>BANCADA/TAMPO ACO INOX (AISI 304), LARGURA 60 CM, COM RODABANCA (NAO INCLUI PES DE APOIO)</v>
          </cell>
          <cell r="C470" t="str">
            <v xml:space="preserve">M     </v>
          </cell>
          <cell r="D470">
            <v>738.08</v>
          </cell>
        </row>
        <row r="471">
          <cell r="A471">
            <v>11689</v>
          </cell>
          <cell r="B471" t="str">
            <v>BANCADA/TAMPO ACO INOX (AISI 304), LARGURA 70 CM, COM RODABANCA (NAO INCLUI PES DE APOIO)</v>
          </cell>
          <cell r="C471" t="str">
            <v xml:space="preserve">M     </v>
          </cell>
          <cell r="D471">
            <v>924.77</v>
          </cell>
        </row>
        <row r="472">
          <cell r="A472">
            <v>11693</v>
          </cell>
          <cell r="B472" t="str">
            <v>BANCADA/TAMPO LISO (SEM CUBA) EM MARMORE SINTETICO</v>
          </cell>
          <cell r="C472" t="str">
            <v xml:space="preserve">M2    </v>
          </cell>
          <cell r="D472">
            <v>142.31</v>
          </cell>
        </row>
        <row r="473">
          <cell r="A473">
            <v>36215</v>
          </cell>
          <cell r="B473" t="str">
            <v>BANCO ARTICULADO PARA BANHO, EM ACO INOX POLIDO, 70* CM X 45* CM</v>
          </cell>
          <cell r="C473" t="str">
            <v xml:space="preserve">UN    </v>
          </cell>
          <cell r="D473">
            <v>989.46</v>
          </cell>
        </row>
        <row r="474">
          <cell r="A474">
            <v>42439</v>
          </cell>
          <cell r="B474" t="str">
            <v>BANCO COM ENCOSTO, 1,60M* DE COMPRIMENTO, EM TUBO DE ACO CARBONO E PINTURA NO PROCESSO ELETROSTATICO - PARA ACADEMIA AO AR LIVRE / ACADEMIA DA TERCEIRA IDADE - ATI</v>
          </cell>
          <cell r="C474" t="str">
            <v xml:space="preserve">UN    </v>
          </cell>
          <cell r="D474">
            <v>686.09</v>
          </cell>
        </row>
        <row r="475">
          <cell r="A475">
            <v>38381</v>
          </cell>
          <cell r="B475" t="str">
            <v>BANDEJA DE PINTURA PARA ROLO 23 CM</v>
          </cell>
          <cell r="C475" t="str">
            <v xml:space="preserve">UN    </v>
          </cell>
          <cell r="D475">
            <v>7.84</v>
          </cell>
        </row>
        <row r="476">
          <cell r="A476">
            <v>39621</v>
          </cell>
          <cell r="B476" t="str">
            <v>BARRA ANTIPANICO DUPLA, CEGA LADO OPOSTO, COR CINZA</v>
          </cell>
          <cell r="C476" t="str">
            <v xml:space="preserve">PAR   </v>
          </cell>
          <cell r="D476">
            <v>1193.5899999999999</v>
          </cell>
        </row>
        <row r="477">
          <cell r="A477">
            <v>39624</v>
          </cell>
          <cell r="B477" t="str">
            <v>BARRA ANTIPANICO DUPLA, PARA PORTA DE VIDRO, COR CINZA</v>
          </cell>
          <cell r="C477" t="str">
            <v xml:space="preserve">PAR   </v>
          </cell>
          <cell r="D477">
            <v>1207.8399999999999</v>
          </cell>
        </row>
        <row r="478">
          <cell r="A478">
            <v>39615</v>
          </cell>
          <cell r="B478" t="str">
            <v>BARRA ANTIPANICO SIMPLES, CEGA LADO OPOSTO, COR CINZA</v>
          </cell>
          <cell r="C478" t="str">
            <v xml:space="preserve">UN    </v>
          </cell>
          <cell r="D478">
            <v>416.41</v>
          </cell>
        </row>
        <row r="479">
          <cell r="A479">
            <v>39620</v>
          </cell>
          <cell r="B479" t="str">
            <v>BARRA ANTIPANICO SIMPLES, COM FECHADURA LADO OPOSTO, COR CINZA</v>
          </cell>
          <cell r="C479" t="str">
            <v xml:space="preserve">UN    </v>
          </cell>
          <cell r="D479">
            <v>636.58000000000004</v>
          </cell>
        </row>
        <row r="480">
          <cell r="A480">
            <v>39623</v>
          </cell>
          <cell r="B480" t="str">
            <v>BARRA ANTIPANICO SIMPLES, PARA PORTA DE VIDRO, COR CINZA</v>
          </cell>
          <cell r="C480" t="str">
            <v xml:space="preserve">UN    </v>
          </cell>
          <cell r="D480">
            <v>616.41999999999996</v>
          </cell>
        </row>
        <row r="481">
          <cell r="A481">
            <v>36207</v>
          </cell>
          <cell r="B481" t="str">
            <v>BARRA DE APOIO EM "L", EM ACO INOX POLIDO 70 X 70 CM, DIAMETRO MINIMO 3 CM</v>
          </cell>
          <cell r="C481" t="str">
            <v xml:space="preserve">UN    </v>
          </cell>
          <cell r="D481">
            <v>438.26</v>
          </cell>
        </row>
        <row r="482">
          <cell r="A482">
            <v>36209</v>
          </cell>
          <cell r="B482" t="str">
            <v>BARRA DE APOIO EM "L", EM ACO INOX POLIDO 80 X 80 CM, DIAMETRO MINIMO 3 CM</v>
          </cell>
          <cell r="C482" t="str">
            <v xml:space="preserve">UN    </v>
          </cell>
          <cell r="D482">
            <v>502.97</v>
          </cell>
        </row>
        <row r="483">
          <cell r="A483">
            <v>36210</v>
          </cell>
          <cell r="B483" t="str">
            <v>BARRA DE APOIO LATERAL ARTICULADA, COM TRAVA, EM ACO INOX POLIDO, 70 CM, DIAMETRO MINIMO 3 CM</v>
          </cell>
          <cell r="C483" t="str">
            <v xml:space="preserve">UN    </v>
          </cell>
          <cell r="D483">
            <v>544.20000000000005</v>
          </cell>
        </row>
        <row r="484">
          <cell r="A484">
            <v>36204</v>
          </cell>
          <cell r="B484" t="str">
            <v>BARRA DE APOIO RETA, EM ACO INOX POLIDO, COMPRIMENTO 60CM, DIAMETRO MINIMO 3 CM</v>
          </cell>
          <cell r="C484" t="str">
            <v xml:space="preserve">UN    </v>
          </cell>
          <cell r="D484">
            <v>192.95</v>
          </cell>
        </row>
        <row r="485">
          <cell r="A485">
            <v>36205</v>
          </cell>
          <cell r="B485" t="str">
            <v>BARRA DE APOIO RETA, EM ACO INOX POLIDO, COMPRIMENTO 70CM, DIAMETRO MINIMO 3 CM</v>
          </cell>
          <cell r="C485" t="str">
            <v xml:space="preserve">UN    </v>
          </cell>
          <cell r="D485">
            <v>214.29</v>
          </cell>
        </row>
        <row r="486">
          <cell r="A486">
            <v>36081</v>
          </cell>
          <cell r="B486" t="str">
            <v>BARRA DE APOIO RETA, EM ACO INOX POLIDO, COMPRIMENTO 80CM, DIAMETRO MINIMO 3 CM</v>
          </cell>
          <cell r="C486" t="str">
            <v xml:space="preserve">UN    </v>
          </cell>
          <cell r="D486">
            <v>228.49</v>
          </cell>
        </row>
        <row r="487">
          <cell r="A487">
            <v>36206</v>
          </cell>
          <cell r="B487" t="str">
            <v>BARRA DE APOIO RETA, EM ACO INOX POLIDO, COMPRIMENTO 90 CM, DIAMETRO MINIMO 3 CM</v>
          </cell>
          <cell r="C487" t="str">
            <v xml:space="preserve">UN    </v>
          </cell>
          <cell r="D487">
            <v>239.38</v>
          </cell>
        </row>
        <row r="488">
          <cell r="A488">
            <v>36218</v>
          </cell>
          <cell r="B488" t="str">
            <v>BARRA DE APOIO RETA, EM ALUMINIO, COMPRIMENTO 60CM, DIAMETRO MINIMO 3 CM</v>
          </cell>
          <cell r="C488" t="str">
            <v xml:space="preserve">UN    </v>
          </cell>
          <cell r="D488">
            <v>95.46</v>
          </cell>
        </row>
        <row r="489">
          <cell r="A489">
            <v>36220</v>
          </cell>
          <cell r="B489" t="str">
            <v>BARRA DE APOIO RETA, EM ALUMINIO, COMPRIMENTO 70CM, DIAMETRO MINIMO 3 CM</v>
          </cell>
          <cell r="C489" t="str">
            <v xml:space="preserve">UN    </v>
          </cell>
          <cell r="D489">
            <v>109.46</v>
          </cell>
        </row>
        <row r="490">
          <cell r="A490">
            <v>36080</v>
          </cell>
          <cell r="B490" t="str">
            <v>BARRA DE APOIO RETA, EM ALUMINIO, COMPRIMENTO 80 CM, DIAMETRO MINIMO 3 CM</v>
          </cell>
          <cell r="C490" t="str">
            <v xml:space="preserve">UN    </v>
          </cell>
          <cell r="D490">
            <v>118.4</v>
          </cell>
        </row>
        <row r="491">
          <cell r="A491">
            <v>36223</v>
          </cell>
          <cell r="B491" t="str">
            <v>BARRA DE APOIO RETA, EM ALUMINIO, COMPRIMENTO 90 CM, DIAMETRO MINIMO 3 CM</v>
          </cell>
          <cell r="C491" t="str">
            <v xml:space="preserve">UN    </v>
          </cell>
          <cell r="D491">
            <v>123.98</v>
          </cell>
        </row>
        <row r="492">
          <cell r="A492">
            <v>546</v>
          </cell>
          <cell r="B492" t="str">
            <v>BARRA DE FERRO RETANGULAR, BARRA CHATA (QUALQUER DIMENSAO)</v>
          </cell>
          <cell r="C492" t="str">
            <v xml:space="preserve">KG    </v>
          </cell>
          <cell r="D492">
            <v>5.64</v>
          </cell>
        </row>
        <row r="493">
          <cell r="A493">
            <v>557</v>
          </cell>
          <cell r="B493" t="str">
            <v>BARRA DE FERRO RETANGULAR, BARRA CHATA, 1 1/2"  X 1/2" (L X E), 3,79 KG/M</v>
          </cell>
          <cell r="C493" t="str">
            <v xml:space="preserve">M     </v>
          </cell>
          <cell r="D493">
            <v>21.64</v>
          </cell>
        </row>
        <row r="494">
          <cell r="A494">
            <v>552</v>
          </cell>
          <cell r="B494" t="str">
            <v>BARRA DE FERRO RETANGULAR, BARRA CHATA, 1 1/2" X 1/4" (L X E), 1,89 KG/M</v>
          </cell>
          <cell r="C494" t="str">
            <v xml:space="preserve">M     </v>
          </cell>
          <cell r="D494">
            <v>10.65</v>
          </cell>
        </row>
        <row r="495">
          <cell r="A495">
            <v>555</v>
          </cell>
          <cell r="B495" t="str">
            <v>BARRA DE FERRO RETANGULAR, BARRA CHATA, 1" X 1/4" (L X E), 1,2265 KG/M</v>
          </cell>
          <cell r="C495" t="str">
            <v xml:space="preserve">M     </v>
          </cell>
          <cell r="D495">
            <v>6.53</v>
          </cell>
        </row>
        <row r="496">
          <cell r="A496">
            <v>565</v>
          </cell>
          <cell r="B496" t="str">
            <v>BARRA DE FERRO RETANGULAR, BARRA CHATA, 1" X 3/16" (L X E), 1,73 KG/M</v>
          </cell>
          <cell r="C496" t="str">
            <v xml:space="preserve">M     </v>
          </cell>
          <cell r="D496">
            <v>9.98</v>
          </cell>
        </row>
        <row r="497">
          <cell r="A497">
            <v>549</v>
          </cell>
          <cell r="B497" t="str">
            <v>BARRA DE FERRO RETANGULAR, BARRA CHATA, 2" X 1/2" (L X E), 5,06 KG/M</v>
          </cell>
          <cell r="C497" t="str">
            <v xml:space="preserve">M     </v>
          </cell>
          <cell r="D497">
            <v>28.53</v>
          </cell>
        </row>
        <row r="498">
          <cell r="A498">
            <v>559</v>
          </cell>
          <cell r="B498" t="str">
            <v>BARRA DE FERRO RETANGULAR, BARRA CHATA, 2" X 1/4" (L X E), 2,53 KG/M</v>
          </cell>
          <cell r="C498" t="str">
            <v xml:space="preserve">M     </v>
          </cell>
          <cell r="D498">
            <v>14.26</v>
          </cell>
        </row>
        <row r="499">
          <cell r="A499">
            <v>551</v>
          </cell>
          <cell r="B499" t="str">
            <v>BARRA DE FERRO RETANGULAR, BARRA CHATA, 2" X 1" (L X E), 10,12 KG/M</v>
          </cell>
          <cell r="C499" t="str">
            <v xml:space="preserve">M     </v>
          </cell>
          <cell r="D499">
            <v>55.75</v>
          </cell>
        </row>
        <row r="500">
          <cell r="A500">
            <v>547</v>
          </cell>
          <cell r="B500" t="str">
            <v>BARRA DE FERRO RETANGULAR, BARRA CHATA, 2" X 3/8" (L X E), 3,79KG/M</v>
          </cell>
          <cell r="C500" t="str">
            <v xml:space="preserve">M     </v>
          </cell>
          <cell r="D500">
            <v>21.37</v>
          </cell>
        </row>
        <row r="501">
          <cell r="A501">
            <v>560</v>
          </cell>
          <cell r="B501" t="str">
            <v>BARRA DE FERRO RETANGULAR, BARRA CHATA, 2" X 5/16" (L X E), 3,162 KG/M</v>
          </cell>
          <cell r="C501" t="str">
            <v xml:space="preserve">M     </v>
          </cell>
          <cell r="D501">
            <v>18.059999999999999</v>
          </cell>
        </row>
        <row r="502">
          <cell r="A502">
            <v>566</v>
          </cell>
          <cell r="B502" t="str">
            <v>BARRA DE FERRO RETANGULAR, BARRA CHATA, 3/4" X 1/8" (L X E), 0,47 KG/M</v>
          </cell>
          <cell r="C502" t="str">
            <v xml:space="preserve">M     </v>
          </cell>
          <cell r="D502">
            <v>2.9</v>
          </cell>
        </row>
        <row r="503">
          <cell r="A503">
            <v>563</v>
          </cell>
          <cell r="B503" t="str">
            <v>BARRA DE FERRO RETANGULAR, BARRA CHATA, 3/8" X 1 1/2" (L X E), 2,84 KG/M</v>
          </cell>
          <cell r="C503" t="str">
            <v xml:space="preserve">M     </v>
          </cell>
          <cell r="D503">
            <v>16.22</v>
          </cell>
        </row>
        <row r="504">
          <cell r="A504">
            <v>38127</v>
          </cell>
          <cell r="B504" t="str">
            <v>BASE DE MISTURADOR MONOCOMANDO PARA CHUVEIRO</v>
          </cell>
          <cell r="C504" t="str">
            <v xml:space="preserve">UN    </v>
          </cell>
          <cell r="D504">
            <v>351.9</v>
          </cell>
        </row>
        <row r="505">
          <cell r="A505">
            <v>38060</v>
          </cell>
          <cell r="B505" t="str">
            <v>BASE PARA MASTRO DE PARA-RAIOS DIAMETRO NOMINAL 1 1/2"</v>
          </cell>
          <cell r="C505" t="str">
            <v xml:space="preserve">UN    </v>
          </cell>
          <cell r="D505">
            <v>66.349999999999994</v>
          </cell>
        </row>
        <row r="506">
          <cell r="A506">
            <v>10956</v>
          </cell>
          <cell r="B506" t="str">
            <v>BASE PARA MASTRO DE PARA-RAIOS DIAMETRO NOMINAL 2"</v>
          </cell>
          <cell r="C506" t="str">
            <v xml:space="preserve">UN    </v>
          </cell>
          <cell r="D506">
            <v>68.930000000000007</v>
          </cell>
        </row>
        <row r="507">
          <cell r="A507">
            <v>39380</v>
          </cell>
          <cell r="B507" t="str">
            <v>BASE PARA RELE COM SUPORTE METALICO</v>
          </cell>
          <cell r="C507" t="str">
            <v xml:space="preserve">UN    </v>
          </cell>
          <cell r="D507">
            <v>9.8699999999999992</v>
          </cell>
        </row>
        <row r="508">
          <cell r="A508">
            <v>13374</v>
          </cell>
          <cell r="B508" t="str">
            <v>BASE UNIPOLAR PARA FUSIVEL NH1, CORRENTE NOMINAL DE 250 A, SEM CAPA</v>
          </cell>
          <cell r="C508" t="str">
            <v xml:space="preserve">UN    </v>
          </cell>
          <cell r="D508">
            <v>89.96</v>
          </cell>
        </row>
        <row r="509">
          <cell r="A509">
            <v>37597</v>
          </cell>
          <cell r="B509" t="str">
            <v>BATE-ESTACAS POR GRAVIDADE, POTENCIA160 HP, PESO DO MARTELO ATE 3 TONELADAS</v>
          </cell>
          <cell r="C509" t="str">
            <v xml:space="preserve">UN    </v>
          </cell>
          <cell r="D509">
            <v>332215.39</v>
          </cell>
        </row>
        <row r="510">
          <cell r="A510">
            <v>183</v>
          </cell>
          <cell r="B510" t="str">
            <v>BATENTE/ PORTAL/ ADUELA/ MARCO MACICO, E= *3 CM, L= *13 CM, *60 CM A 120* CM X *210 CM,  EM CEDRINHO/ ANGELIM COMERCIAL/ EUCALIPTO/ CURUPIXA/ PEROBA/ CUMARU OU EQUIVALENTE DA REGIAO (NAO INCLUI ALIZARES)</v>
          </cell>
          <cell r="C510" t="str">
            <v xml:space="preserve">JG    </v>
          </cell>
          <cell r="D510">
            <v>99.62</v>
          </cell>
        </row>
        <row r="511">
          <cell r="A511">
            <v>184</v>
          </cell>
          <cell r="B511" t="str">
            <v>BATENTE/ PORTAL/ ADUELA/ MARCO MACICO, E= *3* CM, L= *13* CM, *60 CM A 120* CM X *210* CM, EM PINUS/ TAUARI/ VIROLA OU EQUIVALENTE DA REGIAO (NAO INCLUI ALIZARES)</v>
          </cell>
          <cell r="C511" t="str">
            <v xml:space="preserve">JG    </v>
          </cell>
          <cell r="D511">
            <v>65.84</v>
          </cell>
        </row>
        <row r="512">
          <cell r="A512">
            <v>195</v>
          </cell>
          <cell r="B512" t="str">
            <v>BATENTE/ PORTAL/ ADUELA/ MARCO MACICO, E= *3* CM, L= *7* CM, *60 CM A 120* CM X *210* CM,  EM CEDRINHO/ ANGELIM COMERCIAL/ EUCALIPTO/ CURUPIXA/ PEROBA/ CUMARU OU EQUIVALENTE DA REGIAO (NAO INCLUI ALIZARES)</v>
          </cell>
          <cell r="C512" t="str">
            <v xml:space="preserve">JG    </v>
          </cell>
          <cell r="D512">
            <v>80.92</v>
          </cell>
        </row>
        <row r="513">
          <cell r="A513">
            <v>194</v>
          </cell>
          <cell r="B513" t="str">
            <v>BATENTE/ PORTAL/ ADUELA/ MARCO MACICO, E= *3* CM, L= *7* CM, *60 CM A 120* CM X *210* CM, EM PINUS/ TAUARI/ VIROLA OU EQUIVALENTE DA REGIAO (NAO INCLUI ALIZARES)</v>
          </cell>
          <cell r="C513" t="str">
            <v xml:space="preserve">JG    </v>
          </cell>
          <cell r="D513">
            <v>43.99</v>
          </cell>
        </row>
        <row r="514">
          <cell r="A514">
            <v>20001</v>
          </cell>
          <cell r="B514" t="str">
            <v>BATENTE/ PORTAL/ ADUELA/MARCO MACICO, E= *3* CM, L= *15* CM, *60 CM A 120* CM  X *210* CM, EM PINUS/ TAUARI/ VIROLA OU EQUIVALENTE DA REGIAO</v>
          </cell>
          <cell r="C514" t="str">
            <v xml:space="preserve">JG    </v>
          </cell>
          <cell r="D514">
            <v>80.64</v>
          </cell>
        </row>
        <row r="515">
          <cell r="A515">
            <v>181</v>
          </cell>
          <cell r="B515" t="str">
            <v>BATENTE/ PORTAL/ADUELA/ MARCO MACICO, E= *3* CM, L= *15* CM, *60 CM A 120* CM  X *210* CM,  EM CEDRINHO/ ANGELIM COMERCIAL/  EUCALIPTO/ CURUPIXA/ PEROBA/ CUMARU OU EQUIVALENTE DA REGIAO (NAO INCLUI ALIZARES)</v>
          </cell>
          <cell r="C515" t="str">
            <v xml:space="preserve">JG    </v>
          </cell>
          <cell r="D515">
            <v>109.1</v>
          </cell>
        </row>
        <row r="516">
          <cell r="A516">
            <v>39837</v>
          </cell>
          <cell r="B516" t="str">
            <v>BATENTE/PORTAL/ADUELA/MARCO, EM MDF/PVC WOOD/POLIESTIRENO OU MADEIRA LAMINADA, L = *9,0* CM COM GUARNICAO REGULAVEL 2 FACES = *35* MM, PRIMER</v>
          </cell>
          <cell r="C516" t="str">
            <v xml:space="preserve">JG    </v>
          </cell>
          <cell r="D516">
            <v>209.83</v>
          </cell>
        </row>
        <row r="517">
          <cell r="A517">
            <v>10535</v>
          </cell>
          <cell r="B517" t="str">
            <v>BETONEIRA CAPACIDADE NOMINAL 400 L, CAPACIDADE DE MISTURA  280 L, MOTOR ELETRICO TRIFASICO 220/380 V POTENCIA 2 CV, SEM CARREGADOR</v>
          </cell>
          <cell r="C517" t="str">
            <v xml:space="preserve">UN    </v>
          </cell>
          <cell r="D517">
            <v>3870</v>
          </cell>
        </row>
        <row r="518">
          <cell r="A518">
            <v>10537</v>
          </cell>
          <cell r="B518" t="str">
            <v>BETONEIRA CAPACIDADE NOMINAL 400 L, CAPACIDADE DE MISTURA 310 L, MOTOR A DIESEL POTENCIA 5 CV, SEM CARREGADOR</v>
          </cell>
          <cell r="C518" t="str">
            <v xml:space="preserve">UN    </v>
          </cell>
          <cell r="D518">
            <v>5277.63</v>
          </cell>
        </row>
        <row r="519">
          <cell r="A519">
            <v>13891</v>
          </cell>
          <cell r="B519" t="str">
            <v>BETONEIRA CAPACIDADE NOMINAL 400 L, CAPACIDADE DE MISTURA 310 L, MOTOR A GASOLINA POTENCIA 5,5 CV, SEM CARREGADOR</v>
          </cell>
          <cell r="C519" t="str">
            <v xml:space="preserve">UN    </v>
          </cell>
          <cell r="D519">
            <v>4840.7700000000004</v>
          </cell>
        </row>
        <row r="520">
          <cell r="A520">
            <v>25975</v>
          </cell>
          <cell r="B520" t="str">
            <v>BETONEIRA CAPACIDADE NOMINAL 600 L, CAPACIDADE DE MISTURA 440 L, MOTOR A GASOLINA POTENCIA 10 HP, COM CARREGADOR</v>
          </cell>
          <cell r="C520" t="str">
            <v xml:space="preserve">UN    </v>
          </cell>
          <cell r="D520">
            <v>21055.42</v>
          </cell>
        </row>
        <row r="521">
          <cell r="A521">
            <v>36396</v>
          </cell>
          <cell r="B521" t="str">
            <v>BETONEIRA, CAPACIDADE NOMINAL 400 L, CAPACIDADE DE MISTURA 310L, MOTOR ELETRICO TRIFASICO 220/380V POTENCIA 2 CV, SEM CARREGADOR</v>
          </cell>
          <cell r="C521" t="str">
            <v xml:space="preserve">UN    </v>
          </cell>
          <cell r="D521">
            <v>4427.54</v>
          </cell>
        </row>
        <row r="522">
          <cell r="A522">
            <v>36397</v>
          </cell>
          <cell r="B522" t="str">
            <v>BETONEIRA, CAPACIDADE NOMINAL 600 L, CAPACIDADE DE MISTURA  360L, MOTOR ELETRICO TRIFASICO 220/380V, POTENCIA 4CV, EXCLUSO CARREGADOR</v>
          </cell>
          <cell r="C522" t="str">
            <v xml:space="preserve">UN    </v>
          </cell>
          <cell r="D522">
            <v>15742.37</v>
          </cell>
        </row>
        <row r="523">
          <cell r="A523">
            <v>36398</v>
          </cell>
          <cell r="B523" t="str">
            <v>BETONEIRA, CAPACIDADE NOMINAL 600 L, CAPACIDADE DE MISTURA 440 L, MOTOR A DIESEL POTENCIA 10 CV, COM CARREGADOR</v>
          </cell>
          <cell r="C523" t="str">
            <v xml:space="preserve">UN    </v>
          </cell>
          <cell r="D523">
            <v>19133.54</v>
          </cell>
        </row>
        <row r="524">
          <cell r="A524">
            <v>647</v>
          </cell>
          <cell r="B524" t="str">
            <v>BLASTER, DINAMITADOR OU CABO DE FOGO</v>
          </cell>
          <cell r="C524" t="str">
            <v xml:space="preserve">H     </v>
          </cell>
          <cell r="D524">
            <v>10.23</v>
          </cell>
        </row>
        <row r="525">
          <cell r="A525">
            <v>40920</v>
          </cell>
          <cell r="B525" t="str">
            <v>BLASTER, DINAMITADOR OU CABO DE FOGO (MENSALISTA)</v>
          </cell>
          <cell r="C525" t="str">
            <v xml:space="preserve">MES   </v>
          </cell>
          <cell r="D525">
            <v>1813.93</v>
          </cell>
        </row>
        <row r="526">
          <cell r="A526">
            <v>7266</v>
          </cell>
          <cell r="B526" t="str">
            <v>BLOCO CERAMICO (ALVENARIA DE VEDACAO), DE 9 X 19 X 19 CM</v>
          </cell>
          <cell r="C526" t="str">
            <v xml:space="preserve">MIL   </v>
          </cell>
          <cell r="D526">
            <v>597</v>
          </cell>
        </row>
        <row r="527">
          <cell r="A527">
            <v>7270</v>
          </cell>
          <cell r="B527" t="str">
            <v>BLOCO CERAMICO (ALVENARIA DE VEDACAO), 4 FUROS, DE 9 X 9 X 19 CM</v>
          </cell>
          <cell r="C527" t="str">
            <v xml:space="preserve">UN    </v>
          </cell>
          <cell r="D527">
            <v>0.56000000000000005</v>
          </cell>
        </row>
        <row r="528">
          <cell r="A528">
            <v>7269</v>
          </cell>
          <cell r="B528" t="str">
            <v>BLOCO CERAMICO (ALVENARIA DE VEDACAO), 6 FUROS, DE 9 X 9 X 19 CM</v>
          </cell>
          <cell r="C528" t="str">
            <v xml:space="preserve">UN    </v>
          </cell>
          <cell r="D528">
            <v>0.4</v>
          </cell>
        </row>
        <row r="529">
          <cell r="A529">
            <v>7271</v>
          </cell>
          <cell r="B529" t="str">
            <v>BLOCO CERAMICO (ALVENARIA DE VEDACAO), 8 FUROS, DE 9 X 19 X 19 CM</v>
          </cell>
          <cell r="C529" t="str">
            <v xml:space="preserve">UN    </v>
          </cell>
          <cell r="D529">
            <v>0.59</v>
          </cell>
        </row>
        <row r="530">
          <cell r="A530">
            <v>7268</v>
          </cell>
          <cell r="B530" t="str">
            <v>BLOCO CERAMICO (ALVENARIA DE VEDACAO), 8 FUROS, DE 9 X 19 X 29 CM</v>
          </cell>
          <cell r="C530" t="str">
            <v xml:space="preserve">UN    </v>
          </cell>
          <cell r="D530">
            <v>0.84</v>
          </cell>
        </row>
        <row r="531">
          <cell r="A531">
            <v>7267</v>
          </cell>
          <cell r="B531" t="str">
            <v>BLOCO CERAMICO (ALVENARIA VEDACAO), 6 FUROS, DE 9 X 14 X 19 CM</v>
          </cell>
          <cell r="C531" t="str">
            <v xml:space="preserve">UN    </v>
          </cell>
          <cell r="D531">
            <v>0.41</v>
          </cell>
        </row>
        <row r="532">
          <cell r="A532">
            <v>38783</v>
          </cell>
          <cell r="B532" t="str">
            <v>BLOCO CERAMICO DE VEDACAO COM FUROS NA HORIZONTAL, 11,5 X 19 X 19 CM - 4,5 MPA (NBR 15270)</v>
          </cell>
          <cell r="C532" t="str">
            <v xml:space="preserve">UN    </v>
          </cell>
          <cell r="D532">
            <v>0.74</v>
          </cell>
        </row>
        <row r="533">
          <cell r="A533">
            <v>37593</v>
          </cell>
          <cell r="B533" t="str">
            <v>BLOCO CERAMICO DE VEDACAO COM FUROS NA VERTICAL, 14 X 19 X 39 CM - 4,5 MPA (NBR 15270)</v>
          </cell>
          <cell r="C533" t="str">
            <v xml:space="preserve">UN    </v>
          </cell>
          <cell r="D533">
            <v>1.95</v>
          </cell>
        </row>
        <row r="534">
          <cell r="A534">
            <v>37594</v>
          </cell>
          <cell r="B534" t="str">
            <v>BLOCO CERAMICO DE VEDACAO COM FUROS NA VERTICAL, 19 X 19 X 39 CM - 4,5 MPA (NBR 15270)</v>
          </cell>
          <cell r="C534" t="str">
            <v xml:space="preserve">UN    </v>
          </cell>
          <cell r="D534">
            <v>2.38</v>
          </cell>
        </row>
        <row r="535">
          <cell r="A535">
            <v>37592</v>
          </cell>
          <cell r="B535" t="str">
            <v>BLOCO CERAMICO DE VEDACAO COM FUROS NA VERTICAL, 9 X 19 X 39 CM - 4,5 MPA (NBR 15270)</v>
          </cell>
          <cell r="C535" t="str">
            <v xml:space="preserve">UN    </v>
          </cell>
          <cell r="D535">
            <v>1.46</v>
          </cell>
        </row>
        <row r="536">
          <cell r="A536">
            <v>34556</v>
          </cell>
          <cell r="B536" t="str">
            <v>BLOCO CONCRETO ESTRUTURAL 14 X 19 X 29 CM, FBK 10 MPA (NBR 6136)</v>
          </cell>
          <cell r="C536" t="str">
            <v xml:space="preserve">UN    </v>
          </cell>
          <cell r="D536">
            <v>2.86</v>
          </cell>
        </row>
        <row r="537">
          <cell r="A537">
            <v>37873</v>
          </cell>
          <cell r="B537" t="str">
            <v>BLOCO CONCRETO ESTRUTURAL 14 X 19 X 29 CM, FBK 12 MPA  (NBR 6136)</v>
          </cell>
          <cell r="C537" t="str">
            <v xml:space="preserve">UN    </v>
          </cell>
          <cell r="D537">
            <v>3.12</v>
          </cell>
        </row>
        <row r="538">
          <cell r="A538">
            <v>34564</v>
          </cell>
          <cell r="B538" t="str">
            <v>BLOCO CONCRETO ESTRUTURAL 14 X 19 X 29 CM, FBK 14 MPA (NBR 6136)</v>
          </cell>
          <cell r="C538" t="str">
            <v xml:space="preserve">UN    </v>
          </cell>
          <cell r="D538">
            <v>3.58</v>
          </cell>
        </row>
        <row r="539">
          <cell r="A539">
            <v>34565</v>
          </cell>
          <cell r="B539" t="str">
            <v>BLOCO CONCRETO ESTRUTURAL 14 X 19 X 29 CM, FBK 16 MPA (NBR 6136)</v>
          </cell>
          <cell r="C539" t="str">
            <v xml:space="preserve">UN    </v>
          </cell>
          <cell r="D539">
            <v>4.13</v>
          </cell>
        </row>
        <row r="540">
          <cell r="A540">
            <v>38590</v>
          </cell>
          <cell r="B540" t="str">
            <v>BLOCO CONCRETO ESTRUTURAL 14 X 19 X 29 CM, FBK 4,5 MPA (NBR 6136)</v>
          </cell>
          <cell r="C540" t="str">
            <v xml:space="preserve">UN    </v>
          </cell>
          <cell r="D540">
            <v>2.4</v>
          </cell>
        </row>
        <row r="541">
          <cell r="A541">
            <v>34566</v>
          </cell>
          <cell r="B541" t="str">
            <v>BLOCO CONCRETO ESTRUTURAL 14 X 19 X 29 CM, FBK 6 MPA (NBR 6136)</v>
          </cell>
          <cell r="C541" t="str">
            <v xml:space="preserve">UN    </v>
          </cell>
          <cell r="D541">
            <v>2.2400000000000002</v>
          </cell>
        </row>
        <row r="542">
          <cell r="A542">
            <v>34567</v>
          </cell>
          <cell r="B542" t="str">
            <v>BLOCO CONCRETO ESTRUTURAL 14 X 19 X 29 CM, FBK 8 MPA (NBR 6136)</v>
          </cell>
          <cell r="C542" t="str">
            <v xml:space="preserve">UN    </v>
          </cell>
          <cell r="D542">
            <v>2.5099999999999998</v>
          </cell>
        </row>
        <row r="543">
          <cell r="A543">
            <v>38591</v>
          </cell>
          <cell r="B543" t="str">
            <v>BLOCO CONCRETO ESTRUTURAL 14 X 19 X 34 CM, FBK 4,5 MPA (NBR 6136)</v>
          </cell>
          <cell r="C543" t="str">
            <v xml:space="preserve">UN    </v>
          </cell>
          <cell r="D543">
            <v>2.72</v>
          </cell>
        </row>
        <row r="544">
          <cell r="A544">
            <v>34568</v>
          </cell>
          <cell r="B544" t="str">
            <v>BLOCO CONCRETO ESTRUTURAL 14 X 19 X 39 CM, FBK 10 MPA (NBR 6136)</v>
          </cell>
          <cell r="C544" t="str">
            <v xml:space="preserve">UN    </v>
          </cell>
          <cell r="D544">
            <v>3.28</v>
          </cell>
        </row>
        <row r="545">
          <cell r="A545">
            <v>34569</v>
          </cell>
          <cell r="B545" t="str">
            <v>BLOCO CONCRETO ESTRUTURAL 14 X 19 X 39 CM, FBK 12 MPA (NBR 6136)</v>
          </cell>
          <cell r="C545" t="str">
            <v xml:space="preserve">UN    </v>
          </cell>
          <cell r="D545">
            <v>3.36</v>
          </cell>
        </row>
        <row r="546">
          <cell r="A546">
            <v>34570</v>
          </cell>
          <cell r="B546" t="str">
            <v>BLOCO CONCRETO ESTRUTURAL 14 X 19 X 39 CM, FBK 14 MPA (NBR 6136)</v>
          </cell>
          <cell r="C546" t="str">
            <v xml:space="preserve">UN    </v>
          </cell>
          <cell r="D546">
            <v>3.59</v>
          </cell>
        </row>
        <row r="547">
          <cell r="A547">
            <v>25070</v>
          </cell>
          <cell r="B547" t="str">
            <v>BLOCO CONCRETO ESTRUTURAL 14 X 19 X 39 CM, FBK 4,5 MPA (NBR 6136)</v>
          </cell>
          <cell r="C547" t="str">
            <v xml:space="preserve">UN    </v>
          </cell>
          <cell r="D547">
            <v>2.75</v>
          </cell>
        </row>
        <row r="548">
          <cell r="A548">
            <v>34571</v>
          </cell>
          <cell r="B548" t="str">
            <v>BLOCO CONCRETO ESTRUTURAL 14 X 19 X 39 CM, FBK 6 MPA (NBR 6136)</v>
          </cell>
          <cell r="C548" t="str">
            <v xml:space="preserve">UN    </v>
          </cell>
          <cell r="D548">
            <v>2.8</v>
          </cell>
        </row>
        <row r="549">
          <cell r="A549">
            <v>34573</v>
          </cell>
          <cell r="B549" t="str">
            <v>BLOCO CONCRETO ESTRUTURAL 14 X 19 X 39 CM, FBK 8 MPA (NBR 6136)</v>
          </cell>
          <cell r="C549" t="str">
            <v xml:space="preserve">UN    </v>
          </cell>
          <cell r="D549">
            <v>2.95</v>
          </cell>
        </row>
        <row r="550">
          <cell r="A550">
            <v>37107</v>
          </cell>
          <cell r="B550" t="str">
            <v>BLOCO CONCRETO ESTRUTURAL 14 X 19 X 39, FCK 16 MPA - NBR 6136/2007</v>
          </cell>
          <cell r="C550" t="str">
            <v xml:space="preserve">UN    </v>
          </cell>
          <cell r="D550">
            <v>4.3600000000000003</v>
          </cell>
        </row>
        <row r="551">
          <cell r="A551">
            <v>34576</v>
          </cell>
          <cell r="B551" t="str">
            <v>BLOCO CONCRETO ESTRUTURAL 19 X 19 X 39 CM, FBK 10 MPA (NBR 6136)</v>
          </cell>
          <cell r="C551" t="str">
            <v xml:space="preserve">UN    </v>
          </cell>
          <cell r="D551">
            <v>4.08</v>
          </cell>
        </row>
        <row r="552">
          <cell r="A552">
            <v>34577</v>
          </cell>
          <cell r="B552" t="str">
            <v>BLOCO CONCRETO ESTRUTURAL 19 X 19 X 39 CM, FBK 12 MPA (NBR 6136)</v>
          </cell>
          <cell r="C552" t="str">
            <v xml:space="preserve">UN    </v>
          </cell>
          <cell r="D552">
            <v>4.3600000000000003</v>
          </cell>
        </row>
        <row r="553">
          <cell r="A553">
            <v>34578</v>
          </cell>
          <cell r="B553" t="str">
            <v>BLOCO CONCRETO ESTRUTURAL 19 X 19 X 39 CM, FBK 14 MPA (NBR 6136)</v>
          </cell>
          <cell r="C553" t="str">
            <v xml:space="preserve">UN    </v>
          </cell>
          <cell r="D553">
            <v>4.84</v>
          </cell>
        </row>
        <row r="554">
          <cell r="A554">
            <v>34579</v>
          </cell>
          <cell r="B554" t="str">
            <v>BLOCO CONCRETO ESTRUTURAL 19 X 19 X 39 CM, FBK 16 MPA (NBR 6136)</v>
          </cell>
          <cell r="C554" t="str">
            <v xml:space="preserve">UN    </v>
          </cell>
          <cell r="D554">
            <v>6.19</v>
          </cell>
        </row>
        <row r="555">
          <cell r="A555">
            <v>25067</v>
          </cell>
          <cell r="B555" t="str">
            <v>BLOCO CONCRETO ESTRUTURAL 19 X 19 X 39 CM, FBK 4,5 MPA (NBR 6136)</v>
          </cell>
          <cell r="C555" t="str">
            <v xml:space="preserve">UN    </v>
          </cell>
          <cell r="D555">
            <v>3.58</v>
          </cell>
        </row>
        <row r="556">
          <cell r="A556">
            <v>34580</v>
          </cell>
          <cell r="B556" t="str">
            <v>BLOCO CONCRETO ESTRUTURAL 19 X 19 X 39 CM, FBK 8 MPA (NBR 6136)</v>
          </cell>
          <cell r="C556" t="str">
            <v xml:space="preserve">UN    </v>
          </cell>
          <cell r="D556">
            <v>3.89</v>
          </cell>
        </row>
        <row r="557">
          <cell r="A557">
            <v>25071</v>
          </cell>
          <cell r="B557" t="str">
            <v>BLOCO CONCRETO ESTRUTURAL 9 X 19 X 39 CM, FBK 4,5 MPA (NBR 6136)</v>
          </cell>
          <cell r="C557" t="str">
            <v xml:space="preserve">UN    </v>
          </cell>
          <cell r="D557">
            <v>1.88</v>
          </cell>
        </row>
        <row r="558">
          <cell r="A558">
            <v>38395</v>
          </cell>
          <cell r="B558" t="str">
            <v>BLOCO DE ESPUMA MULTIUSO *23 X 13 X 8* CM</v>
          </cell>
          <cell r="C558" t="str">
            <v xml:space="preserve">UN    </v>
          </cell>
          <cell r="D558">
            <v>6.55</v>
          </cell>
        </row>
        <row r="559">
          <cell r="A559">
            <v>34583</v>
          </cell>
          <cell r="B559" t="str">
            <v>BLOCO DE GESSO COMPACTO, BRANCO, E = 10 CM, *67 X 50* CM</v>
          </cell>
          <cell r="C559" t="str">
            <v xml:space="preserve">M2    </v>
          </cell>
          <cell r="D559">
            <v>68.23</v>
          </cell>
        </row>
        <row r="560">
          <cell r="A560">
            <v>34584</v>
          </cell>
          <cell r="B560" t="str">
            <v>BLOCO DE GESSO VAZADO BRANCO, E = *7* CM, *67 X 50* CM</v>
          </cell>
          <cell r="C560" t="str">
            <v xml:space="preserve">M2    </v>
          </cell>
          <cell r="D560">
            <v>38.19</v>
          </cell>
        </row>
        <row r="561">
          <cell r="A561">
            <v>709</v>
          </cell>
          <cell r="B561" t="str">
            <v>BLOCO DE POLIETILENO ALTA DENSIDADE, *27* X *30* X *100* CM, ACOMPANHADOS PLACAS  TERMINAIS  E LONGARINAS, PARA FUNDO DE FILTRO</v>
          </cell>
          <cell r="C561" t="str">
            <v xml:space="preserve">M2    </v>
          </cell>
          <cell r="D561">
            <v>484.33</v>
          </cell>
        </row>
        <row r="562">
          <cell r="A562">
            <v>716</v>
          </cell>
          <cell r="B562" t="str">
            <v>BLOCO DE VIDRO INCOLOR XADREZ, DE *20 X 20 X 10* CM</v>
          </cell>
          <cell r="C562" t="str">
            <v xml:space="preserve">UN    </v>
          </cell>
          <cell r="D562">
            <v>14.26</v>
          </cell>
        </row>
        <row r="563">
          <cell r="A563">
            <v>715</v>
          </cell>
          <cell r="B563" t="str">
            <v>BLOCO DE VIDRO INCOLOR, CANELADO, DE *19 X 19 X 8* CM</v>
          </cell>
          <cell r="C563" t="str">
            <v xml:space="preserve">UN    </v>
          </cell>
          <cell r="D563">
            <v>14.11</v>
          </cell>
        </row>
        <row r="564">
          <cell r="A564">
            <v>718</v>
          </cell>
          <cell r="B564" t="str">
            <v>BLOCO DE VIDRO/ELEMENTO VAZADO INCOLOR, VENEZIANA, DE *20 X 20 X 6* CM</v>
          </cell>
          <cell r="C564" t="str">
            <v xml:space="preserve">UN    </v>
          </cell>
          <cell r="D564">
            <v>21.02</v>
          </cell>
        </row>
        <row r="565">
          <cell r="A565">
            <v>11981</v>
          </cell>
          <cell r="B565" t="str">
            <v>BLOCO DE VIDRO/ELEMENTO VAZADO, INCOLOR, VENEZIANA, *20 X 10 X 8* CM</v>
          </cell>
          <cell r="C565" t="str">
            <v xml:space="preserve">UN    </v>
          </cell>
          <cell r="D565">
            <v>14.41</v>
          </cell>
        </row>
        <row r="566">
          <cell r="A566">
            <v>10610</v>
          </cell>
          <cell r="B566" t="str">
            <v>BLOCO ESTRUTURAL CERAMICO - 14 X 19 X 29 CM - 4,0 MPA -  NBR 15270</v>
          </cell>
          <cell r="C566" t="str">
            <v xml:space="preserve">UN    </v>
          </cell>
          <cell r="D566">
            <v>1.61</v>
          </cell>
        </row>
        <row r="567">
          <cell r="A567">
            <v>34585</v>
          </cell>
          <cell r="B567" t="str">
            <v>BLOCO ESTRUTURAL CERAMICO 14 X 19 X 29 CM, 3,0 MPA (NBR 15270)</v>
          </cell>
          <cell r="C567" t="str">
            <v xml:space="preserve">UN    </v>
          </cell>
          <cell r="D567">
            <v>1.64</v>
          </cell>
        </row>
        <row r="568">
          <cell r="A568">
            <v>34586</v>
          </cell>
          <cell r="B568" t="str">
            <v>BLOCO ESTRUTURAL CERAMICO 14 X 19 X 29 CM, 6,0 MPA (NBR 15270)</v>
          </cell>
          <cell r="C568" t="str">
            <v xml:space="preserve">UN    </v>
          </cell>
          <cell r="D568">
            <v>1.66</v>
          </cell>
        </row>
        <row r="569">
          <cell r="A569">
            <v>38603</v>
          </cell>
          <cell r="B569" t="str">
            <v>BLOCO ESTRUTURAL CERAMICO 14 X 19 X 34 CM, 6,0 MPA (NBR 15270)</v>
          </cell>
          <cell r="C569" t="str">
            <v xml:space="preserve">UN    </v>
          </cell>
          <cell r="D569">
            <v>1.92</v>
          </cell>
        </row>
        <row r="570">
          <cell r="A570">
            <v>34588</v>
          </cell>
          <cell r="B570" t="str">
            <v>BLOCO ESTRUTURAL CERAMICO 14 X 19 X 39 CM, 6,0 MPA (NBR 15270)</v>
          </cell>
          <cell r="C570" t="str">
            <v xml:space="preserve">UN    </v>
          </cell>
          <cell r="D570">
            <v>2.13</v>
          </cell>
        </row>
        <row r="571">
          <cell r="A571">
            <v>34590</v>
          </cell>
          <cell r="B571" t="str">
            <v>BLOCO ESTRUTURAL CERAMICO 19 X 19 X 29 CM, 6,0 MPA (NBR 15270)</v>
          </cell>
          <cell r="C571" t="str">
            <v xml:space="preserve">UN    </v>
          </cell>
          <cell r="D571">
            <v>2.2999999999999998</v>
          </cell>
        </row>
        <row r="572">
          <cell r="A572">
            <v>34591</v>
          </cell>
          <cell r="B572" t="str">
            <v>BLOCO ESTRUTURAL CERAMICO 19 X 19 X 39 CM, 6,0 MPA (NBR 15270)</v>
          </cell>
          <cell r="C572" t="str">
            <v xml:space="preserve">UN    </v>
          </cell>
          <cell r="D572">
            <v>2.87</v>
          </cell>
        </row>
        <row r="573">
          <cell r="A573">
            <v>37103</v>
          </cell>
          <cell r="B573" t="str">
            <v>BLOCO VEDACAO CONCRETO APARENTE 14 X 19 X 39 CM (CLASSE C - NBR 6136)</v>
          </cell>
          <cell r="C573" t="str">
            <v xml:space="preserve">UN    </v>
          </cell>
          <cell r="D573">
            <v>2.34</v>
          </cell>
        </row>
        <row r="574">
          <cell r="A574">
            <v>34555</v>
          </cell>
          <cell r="B574" t="str">
            <v>BLOCO VEDACAO CONCRETO APARENTE 19 X 19 X 39 CM  (CLASSE C - NBR 6136)</v>
          </cell>
          <cell r="C574" t="str">
            <v xml:space="preserve">UN    </v>
          </cell>
          <cell r="D574">
            <v>2.93</v>
          </cell>
        </row>
        <row r="575">
          <cell r="A575">
            <v>34599</v>
          </cell>
          <cell r="B575" t="str">
            <v>BLOCO VEDACAO CONCRETO APARENTE 9 X 19 X 39 CM (CLASSE C - NBR 6136)</v>
          </cell>
          <cell r="C575" t="str">
            <v xml:space="preserve">UN    </v>
          </cell>
          <cell r="D575">
            <v>2.1</v>
          </cell>
        </row>
        <row r="576">
          <cell r="A576">
            <v>674</v>
          </cell>
          <cell r="B576" t="str">
            <v>BLOCO VEDACAO CONCRETO CELULAR AUTOCLAVADO 10 X 30 X 60 CM (E X A X C)</v>
          </cell>
          <cell r="C576" t="str">
            <v xml:space="preserve">M2    </v>
          </cell>
          <cell r="D576">
            <v>49.31</v>
          </cell>
        </row>
        <row r="577">
          <cell r="A577">
            <v>34600</v>
          </cell>
          <cell r="B577" t="str">
            <v>BLOCO VEDACAO CONCRETO CELULAR AUTOCLAVADO 15 X 30 X 60 CM (E X A X C)</v>
          </cell>
          <cell r="C577" t="str">
            <v xml:space="preserve">M2    </v>
          </cell>
          <cell r="D577">
            <v>80.12</v>
          </cell>
        </row>
        <row r="578">
          <cell r="A578">
            <v>652</v>
          </cell>
          <cell r="B578" t="str">
            <v>BLOCO VEDACAO CONCRETO CELULAR AUTOCLAVADO 20 X 30 X 60 CM</v>
          </cell>
          <cell r="C578" t="str">
            <v xml:space="preserve">M2    </v>
          </cell>
          <cell r="D578">
            <v>102.04</v>
          </cell>
        </row>
        <row r="579">
          <cell r="A579">
            <v>34592</v>
          </cell>
          <cell r="B579" t="str">
            <v>BLOCO VEDACAO CONCRETO 14 X 19 X 29 CM (CLASSE C - NBR 6136)</v>
          </cell>
          <cell r="C579" t="str">
            <v xml:space="preserve">UN    </v>
          </cell>
          <cell r="D579">
            <v>1.99</v>
          </cell>
        </row>
        <row r="580">
          <cell r="A580">
            <v>651</v>
          </cell>
          <cell r="B580" t="str">
            <v>BLOCO VEDACAO CONCRETO 14 X 19 X 39 CM (CLASSE C - NBR 6136)</v>
          </cell>
          <cell r="C580" t="str">
            <v xml:space="preserve">UN    </v>
          </cell>
          <cell r="D580">
            <v>2.2799999999999998</v>
          </cell>
        </row>
        <row r="581">
          <cell r="A581">
            <v>654</v>
          </cell>
          <cell r="B581" t="str">
            <v>BLOCO VEDACAO CONCRETO 19 X 19 X 39 CM (CLASSE C - NBR 6136)</v>
          </cell>
          <cell r="C581" t="str">
            <v xml:space="preserve">UN    </v>
          </cell>
          <cell r="D581">
            <v>2.94</v>
          </cell>
        </row>
        <row r="582">
          <cell r="A582">
            <v>650</v>
          </cell>
          <cell r="B582" t="str">
            <v>BLOCO VEDACAO CONCRETO 9 X 19 X 39 CM (CLASSE C - NBR 6136)</v>
          </cell>
          <cell r="C582" t="str">
            <v xml:space="preserve">UN    </v>
          </cell>
          <cell r="D582">
            <v>1.94</v>
          </cell>
        </row>
        <row r="583">
          <cell r="A583">
            <v>40517</v>
          </cell>
          <cell r="B583" t="str">
            <v>BLOQUETE/PISO DE CONCRETO - MODELO BLOCO PISOGRAMA/CONCREGRAMA 2 FUROS, *35  CM X 15* CM, E =  *6* CM, COR NATURAL</v>
          </cell>
          <cell r="C583" t="str">
            <v xml:space="preserve">M2    </v>
          </cell>
          <cell r="D583">
            <v>52.85</v>
          </cell>
        </row>
        <row r="584">
          <cell r="A584">
            <v>40520</v>
          </cell>
          <cell r="B584" t="str">
            <v>BLOQUETE/PISO DE CONCRETO - MODELO BLOCO PISOGRAMA/CONCREGRAMA 2 FUROS, *35  CM X 15* CM, E =  *8* CM, COR NATURAL</v>
          </cell>
          <cell r="C584" t="str">
            <v xml:space="preserve">M2    </v>
          </cell>
          <cell r="D584">
            <v>55.36</v>
          </cell>
        </row>
        <row r="585">
          <cell r="A585">
            <v>40515</v>
          </cell>
          <cell r="B585" t="str">
            <v>BLOQUETE/PISO DE CONCRETO - MODELO PISOGRAMA/CONCREGRAMA/PAVI-GRADE/GRAMEIRO, *60  CM X 45* CM, E =  *7* CM, COR NATURAL</v>
          </cell>
          <cell r="C585" t="str">
            <v xml:space="preserve">M2    </v>
          </cell>
          <cell r="D585">
            <v>66.84</v>
          </cell>
        </row>
        <row r="586">
          <cell r="A586">
            <v>40516</v>
          </cell>
          <cell r="B586" t="str">
            <v>BLOQUETE/PISO DE CONCRETO - MODELO PISOGRAMA/CONCREGRAMA/PAVI-GRADE/GRAMEIRO, *60  CM X 45* CM, E =  *9* CM, COR NATURAL</v>
          </cell>
          <cell r="C586" t="str">
            <v xml:space="preserve">M2    </v>
          </cell>
          <cell r="D586">
            <v>79.599999999999994</v>
          </cell>
        </row>
        <row r="587">
          <cell r="A587">
            <v>40529</v>
          </cell>
          <cell r="B587" t="str">
            <v>BLOQUETE/PISO INTERTRAVADO DE CONCRETO - MODELO ONDA/16 FACES/RETANGULAR/TIJOLINHO/PAVER/HOLANDES/PARALELEPIPEDO, *22 CM X *11 CM, E = 10 CM, RESISTENCIA DE 50 MPA (NBR 9781), COR NATURAL</v>
          </cell>
          <cell r="C587" t="str">
            <v xml:space="preserve">M2    </v>
          </cell>
          <cell r="D587">
            <v>62.16</v>
          </cell>
        </row>
        <row r="588">
          <cell r="A588">
            <v>36170</v>
          </cell>
          <cell r="B588" t="str">
            <v>BLOQUETE/PISO INTERTRAVADO DE CONCRETO - MODELO ONDA/16 FACES/RETANGULAR/TIJOLINHO/PAVER/HOLANDES/PARALELEPIPEDO, *22 CM X 11* CM, E = 8 CM, RESISTENCIA DE 35 MPA (NBR 9781), COR NATURAL</v>
          </cell>
          <cell r="C588" t="str">
            <v xml:space="preserve">M2    </v>
          </cell>
          <cell r="D588">
            <v>46.56</v>
          </cell>
        </row>
        <row r="589">
          <cell r="A589">
            <v>40524</v>
          </cell>
          <cell r="B589" t="str">
            <v>BLOQUETE/PISO INTERTRAVADO DE CONCRETO - MODELO ONDA/16 FACES/RETANGULAR/TIJOLINHO/PAVER/HOLANDES/PARALELEPIPEDO, 20 CM X 10 CM, E = 10 CM, RESISTENCIA DE 35 MPA (NBR 9781), COR NATURAL</v>
          </cell>
          <cell r="C589" t="str">
            <v xml:space="preserve">M2    </v>
          </cell>
          <cell r="D589">
            <v>56.62</v>
          </cell>
        </row>
        <row r="590">
          <cell r="A590">
            <v>36156</v>
          </cell>
          <cell r="B590" t="str">
            <v>BLOQUETE/PISO INTERTRAVADO DE CONCRETO - MODELO ONDA/16 FACES/RETANGULAR/TIJOLINHO/PAVER/HOLANDES/PARALELEPIPEDO, 20 CM X 10 CM, E = 6 CM, RESISTENCIA DE 35 MPA (NBR 9781), COLORIDO</v>
          </cell>
          <cell r="C590" t="str">
            <v xml:space="preserve">M2    </v>
          </cell>
          <cell r="D590">
            <v>49.07</v>
          </cell>
        </row>
        <row r="591">
          <cell r="A591">
            <v>36155</v>
          </cell>
          <cell r="B591" t="str">
            <v>BLOQUETE/PISO INTERTRAVADO DE CONCRETO - MODELO ONDA/16 FACES/RETANGULAR/TIJOLINHO/PAVER/HOLANDES/PARALELEPIPEDO, 20 CM X 10 CM, E = 6 CM, RESISTENCIA DE 35 MPA (NBR 9781), COR NATURAL</v>
          </cell>
          <cell r="C591" t="str">
            <v xml:space="preserve">M2    </v>
          </cell>
          <cell r="D591">
            <v>43.47</v>
          </cell>
        </row>
        <row r="592">
          <cell r="A592">
            <v>36154</v>
          </cell>
          <cell r="B592" t="str">
            <v>BLOQUETE/PISO INTERTRAVADO DE CONCRETO - MODELO ONDA/16 FACES/RETANGULAR/TIJOLINHO/PAVER/HOLANDES/PARALELEPIPEDO, 20 CM X 10 CM, E = 8 CM, RESISTENCIA DE 35 MPA (NBR 9781), COLORIDO</v>
          </cell>
          <cell r="C592" t="str">
            <v xml:space="preserve">M2    </v>
          </cell>
          <cell r="D592">
            <v>57.75</v>
          </cell>
        </row>
        <row r="593">
          <cell r="A593">
            <v>695</v>
          </cell>
          <cell r="B593" t="str">
            <v>BLOQUETE/PISO INTERTRAVADO DE CONCRETO - MODELO RAQUETE, *22 CM X 13,5* CM, E = 6 CM, RESISTENCIA DE 35 MPA (NBR 9781), COR NATURAL</v>
          </cell>
          <cell r="C593" t="str">
            <v xml:space="preserve">M2    </v>
          </cell>
          <cell r="D593">
            <v>42.69</v>
          </cell>
        </row>
        <row r="594">
          <cell r="A594">
            <v>679</v>
          </cell>
          <cell r="B594" t="str">
            <v>BLOQUETE/PISO INTERTRAVADO DE CONCRETO - MODELO SEXTAVADO, 25 CM X 25 CM, E = 10 CM, RESISTENCIA DE 35 MPA (NBR 9781), COR NATURAL</v>
          </cell>
          <cell r="C594" t="str">
            <v xml:space="preserve">M2    </v>
          </cell>
          <cell r="D594">
            <v>58.51</v>
          </cell>
        </row>
        <row r="595">
          <cell r="A595">
            <v>711</v>
          </cell>
          <cell r="B595" t="str">
            <v>BLOQUETE/PISO INTERTRAVADO DE CONCRETO - MODELO SEXTAVADO, 25 CM X 25 CM, E = 6 CM, RESISTENCIA DE 35 MPA (NBR 9781), COR NATURAL</v>
          </cell>
          <cell r="C595" t="str">
            <v xml:space="preserve">M2    </v>
          </cell>
          <cell r="D595">
            <v>44.67</v>
          </cell>
        </row>
        <row r="596">
          <cell r="A596">
            <v>712</v>
          </cell>
          <cell r="B596" t="str">
            <v>BLOQUETE/PISO INTERTRAVADO DE CONCRETO - MODELO SEXTAVADO, 25 CM X 25 CM, E = 8 CM, RESISTENCIA DE 35 MPA (NBR 9781), COR NATURAL</v>
          </cell>
          <cell r="C596" t="str">
            <v xml:space="preserve">M2    </v>
          </cell>
          <cell r="D596">
            <v>46.56</v>
          </cell>
        </row>
        <row r="597">
          <cell r="A597">
            <v>12614</v>
          </cell>
          <cell r="B597" t="str">
            <v>BOCAL PVC, PARA CALHA PLUVIAL, DIAMETRO DA SAIDA ENTRE 80 E 100 MM, PARA DRENAGEM PREDIAL</v>
          </cell>
          <cell r="C597" t="str">
            <v xml:space="preserve">UN    </v>
          </cell>
          <cell r="D597">
            <v>15.07</v>
          </cell>
        </row>
        <row r="598">
          <cell r="A598">
            <v>6140</v>
          </cell>
          <cell r="B598" t="str">
            <v>BOLSA DE LIGACAO EM PVC FLEXIVEL PARA VASO SANITARIO 1.1/2 " (40 MM)</v>
          </cell>
          <cell r="C598" t="str">
            <v xml:space="preserve">UN    </v>
          </cell>
          <cell r="D598">
            <v>2.69</v>
          </cell>
        </row>
        <row r="599">
          <cell r="A599">
            <v>38399</v>
          </cell>
          <cell r="B599" t="str">
            <v>BOLSA DE LONA PARA FERRAMENTAS *50 X 35 X 25* CM</v>
          </cell>
          <cell r="C599" t="str">
            <v xml:space="preserve">UN    </v>
          </cell>
          <cell r="D599">
            <v>148.16</v>
          </cell>
        </row>
        <row r="600">
          <cell r="A600">
            <v>735</v>
          </cell>
          <cell r="B600" t="str">
            <v>BOMBA CENTRIFUGA  MOTOR ELETRICO TRIFASICO 1,48HP  DIAMETRO DE SUCCAO X ELEVACAO 1" X 1", 4 ESTAGIOS, DIAMETRO DOS ROTORES 3 X 107 MM + 1 X 100 MM, HM/Q: 10 M / 5,3 M3/H A 70 M / 1,8 M3/H</v>
          </cell>
          <cell r="C600" t="str">
            <v xml:space="preserve">UN    </v>
          </cell>
          <cell r="D600">
            <v>1647.16</v>
          </cell>
        </row>
        <row r="601">
          <cell r="A601">
            <v>736</v>
          </cell>
          <cell r="B601" t="str">
            <v>BOMBA CENTRIFUGA  MOTOR ELETRICO TRIFASICO 2,96HP, DIAMETRO DE SUCCAO X ELEVACAO 1 1/2" X 1 1/4", DIAMETRO DO ROTOR 148 MM, HM/Q: 34 M / 14,80 M3/H A 40 M / 8,60 M3/H</v>
          </cell>
          <cell r="C601" t="str">
            <v xml:space="preserve">UN    </v>
          </cell>
          <cell r="D601">
            <v>1384.97</v>
          </cell>
        </row>
        <row r="602">
          <cell r="A602">
            <v>729</v>
          </cell>
          <cell r="B602" t="str">
            <v>BOMBA CENTRIFUGA COM MOTOR ELETRICO MONOFASICO, POTENCIA 0,33 HP,  BOCAIS 1" X 3/4", DIAMETRO DO ROTOR 99 MM, HM/Q = 4 MCA / 8,5 M3/H A 18 MCA / 0,90 M3/H</v>
          </cell>
          <cell r="C602" t="str">
            <v xml:space="preserve">UN    </v>
          </cell>
          <cell r="D602">
            <v>564.39</v>
          </cell>
        </row>
        <row r="603">
          <cell r="A603">
            <v>39925</v>
          </cell>
          <cell r="B603" t="str">
            <v>BOMBA CENTRIFUGA MONOESTAGIO COM MOTOR ELETRICO MONOFASICO, POTENCIA 15 HP,  DIAMETRO DO ROTOR *173* MM, HM/Q = *30* MCA / *90* M3/H A *45* MCA / *55* M3/H</v>
          </cell>
          <cell r="C603" t="str">
            <v xml:space="preserve">UN    </v>
          </cell>
          <cell r="D603">
            <v>8155.38</v>
          </cell>
        </row>
        <row r="604">
          <cell r="A604">
            <v>731</v>
          </cell>
          <cell r="B604" t="str">
            <v>BOMBA CENTRIFUGA MOTOR ELETRICO MONOFASICO 0,49 HP  BOCAIS 1" X 3/4", DIAMETRO DO ROTOR 110 MM, HM/Q: 6 M / 8,3 M3/H A 20 M / 1,2 M3/H</v>
          </cell>
          <cell r="C604" t="str">
            <v xml:space="preserve">UN    </v>
          </cell>
          <cell r="D604">
            <v>549.29</v>
          </cell>
        </row>
        <row r="605">
          <cell r="A605">
            <v>10575</v>
          </cell>
          <cell r="B605" t="str">
            <v>BOMBA CENTRIFUGA MOTOR ELETRICO MONOFASICO 0,50 CV DIAMETRO DE SUCCAO X ELEVACAO 3/4" X 3/4", MONOESTAGIO, DIAMETRO DOS ROTORES 114 MM, HM/Q: 2 M / 2,99 M3/H A 24 M / 0,71 M3/H</v>
          </cell>
          <cell r="C605" t="str">
            <v xml:space="preserve">UN    </v>
          </cell>
          <cell r="D605">
            <v>857.21</v>
          </cell>
        </row>
        <row r="606">
          <cell r="A606">
            <v>733</v>
          </cell>
          <cell r="B606" t="str">
            <v>BOMBA CENTRIFUGA MOTOR ELETRICO MONOFASICO 0,74HP  DIAMETRO DE SUCCAO X ELEVACAO 1 1/4" X 1", DIAMETRO DO ROTOR 120 MM, HM/Q: 8 M / 7,70 M3/H A 24 M / 2,80 M3/H</v>
          </cell>
          <cell r="C606" t="str">
            <v xml:space="preserve">UN    </v>
          </cell>
          <cell r="D606">
            <v>938.54</v>
          </cell>
        </row>
        <row r="607">
          <cell r="A607">
            <v>732</v>
          </cell>
          <cell r="B607" t="str">
            <v>BOMBA CENTRIFUGA MOTOR ELETRICO TRIFASICO 0,99HP  DIAMETRO DE SUCCAO X ELEVACAO 1" X 1", DIAMETRO DO ROTOR 145 MM, HM/Q: 14 M / 8,4 M3/H A 40 M / 0,60 M3/H</v>
          </cell>
          <cell r="C607" t="str">
            <v xml:space="preserve">UN    </v>
          </cell>
          <cell r="D607">
            <v>925.92</v>
          </cell>
        </row>
        <row r="608">
          <cell r="A608">
            <v>737</v>
          </cell>
          <cell r="B608" t="str">
            <v>BOMBA CENTRIFUGA MOTOR ELETRICO TRIFASICO 14,8 HP, DIAMETRO DE SUCCAO X ELEVACAO 2 1/2" X 2", DIAMETRO DO ROTOR 195 MM, HM/Q: 62 M / 55,5 M3/H A 80 M / 31,50 M3/H</v>
          </cell>
          <cell r="C608" t="str">
            <v xml:space="preserve">UN    </v>
          </cell>
          <cell r="D608">
            <v>5192.29</v>
          </cell>
        </row>
        <row r="609">
          <cell r="A609">
            <v>738</v>
          </cell>
          <cell r="B609" t="str">
            <v>BOMBA CENTRIFUGA MOTOR ELETRICO TRIFASICO 5HP, DIAMETRO DE SUCCAO X ELEVACAO 2" X 1 1/2", DIAMETRO DO ROTOR 155 MM, HM/Q: 40 M / 20,40 M3/H A 46 M / 9,20 M3/H</v>
          </cell>
          <cell r="C609" t="str">
            <v xml:space="preserve">UN    </v>
          </cell>
          <cell r="D609">
            <v>2407.63</v>
          </cell>
        </row>
        <row r="610">
          <cell r="A610">
            <v>740</v>
          </cell>
          <cell r="B610" t="str">
            <v>BOMBA CENTRIFUGA MOTOR ELETRICO TRIFASICO 9,86 DIAMETRO DE SUCCAO X ELEVACAO 1" X 1", 4 ESTAGIOS, DIAMETRO DOS ROTORES 4 X 146 MM, HM/Q: 85 M / 14,9 M3/H A 140 M / 4,2 M3/H</v>
          </cell>
          <cell r="C610" t="str">
            <v xml:space="preserve">UN    </v>
          </cell>
          <cell r="D610">
            <v>4884.58</v>
          </cell>
        </row>
        <row r="611">
          <cell r="A611">
            <v>734</v>
          </cell>
          <cell r="B611" t="str">
            <v>BOMBA CENTRIFUGA,  MOTOR ELETRICO TRIFASICO 1,48HP  DIAMETRO DE SUCCAO X ELEVACAO 1 1/2" X 1", DIAMETRO DO ROTOR 117 MM, HM/Q: 10 M / 21,9 M3/H A 24 M / 6,1 M3/H</v>
          </cell>
          <cell r="C611" t="str">
            <v xml:space="preserve">UN    </v>
          </cell>
          <cell r="D611">
            <v>992.58</v>
          </cell>
        </row>
        <row r="612">
          <cell r="A612">
            <v>39008</v>
          </cell>
          <cell r="B612" t="str">
            <v>BOMBA DE PROJECAO DE CONCRETO SECO, POTENCIA 10 CV, VAZAO 3 M3/H</v>
          </cell>
          <cell r="C612" t="str">
            <v xml:space="preserve">UN    </v>
          </cell>
          <cell r="D612">
            <v>47176.480000000003</v>
          </cell>
        </row>
        <row r="613">
          <cell r="A613">
            <v>39009</v>
          </cell>
          <cell r="B613" t="str">
            <v>BOMBA DE PROJECAO DE CONCRETO SECO, POTENCIA 10 CV, VAZAO 6 M3/H</v>
          </cell>
          <cell r="C613" t="str">
            <v xml:space="preserve">UN    </v>
          </cell>
          <cell r="D613">
            <v>50543.75</v>
          </cell>
        </row>
        <row r="614">
          <cell r="A614">
            <v>10587</v>
          </cell>
          <cell r="B614" t="str">
            <v>BOMBA SUBMERSA PARA POCOS TUBULARES PROFUNDOS DIAMETRO DE 4 POLEGADAS, ELETRICA, MONOFASICA, POTENCIA 0,49 HP, 13 ESTAGIOS, BOCAL DE DESCARGA DIAMETRO DE UMA POLEGADA E MEIA, HM/Q = 18 M / 1,90 M3/H A 85 M / 0,60 M3/H</v>
          </cell>
          <cell r="C614" t="str">
            <v xml:space="preserve">UN    </v>
          </cell>
          <cell r="D614">
            <v>3180.43</v>
          </cell>
        </row>
        <row r="615">
          <cell r="A615">
            <v>759</v>
          </cell>
          <cell r="B615" t="str">
            <v>BOMBA SUBMERSA PARA POCOS TUBULARES PROFUNDOS DIAMETRO DE 4 POLEGADAS, ELETRICA, TRIFASICA, POTENCIA 1,97 HP, 20 ESTAGIOS, BOCAL DE DESCARGA DIAMETRO DE UMA POLEGADA E MEIA, HM/Q = 18 M / 5,40 M3/H A 164 M / 0,80 M3/H</v>
          </cell>
          <cell r="C615" t="str">
            <v xml:space="preserve">UN    </v>
          </cell>
          <cell r="D615">
            <v>4572.82</v>
          </cell>
        </row>
        <row r="616">
          <cell r="A616">
            <v>761</v>
          </cell>
          <cell r="B616" t="str">
            <v>BOMBA SUBMERSA PARA POCOS TUBULARES PROFUNDOS DIAMETRO DE 4 POLEGADAS, ELETRICA, TRIFASICA, POTENCIA 5,42 HP, 15 ESTAGIOS, BOCAL DE DESCARGA DIAMETRO DE 2 POLEGADAS, HM/Q = 18 M / 18,10 M3/H A 121 M / 2,90 M3/H</v>
          </cell>
          <cell r="C616" t="str">
            <v xml:space="preserve">UN    </v>
          </cell>
          <cell r="D616">
            <v>7751.32</v>
          </cell>
        </row>
        <row r="617">
          <cell r="A617">
            <v>750</v>
          </cell>
          <cell r="B617" t="str">
            <v>BOMBA SUBMERSA PARA POCOS TUBULARES PROFUNDOS DIAMETRO DE 4 POLEGADAS, ELETRICA, TRIFASICA, POTENCIA 5,42 HP, 29 ESTAGIOS, BOCAL DE DESCARGA DE UMA POLEGADA E MEIA, HM/Q = 18 M / 8,10 M3/H A 201 M / 3,2 M3/H</v>
          </cell>
          <cell r="C617" t="str">
            <v xml:space="preserve">UN    </v>
          </cell>
          <cell r="D617">
            <v>7359.26</v>
          </cell>
        </row>
        <row r="618">
          <cell r="A618">
            <v>755</v>
          </cell>
          <cell r="B618" t="str">
            <v>BOMBA SUBMERSA PARA POCOS TUBULARES PROFUNDOS DIAMETRO DE 6 POLEGADAS, ELETRICA, TRIFASICA, POTENCIA 27,12 HP, 7 ESTAGIOS, BOCAL DE DESCARGA DIAMETRO DE 4 POLEGADAS, HM/Q = 13,9 M / 90 M3/H A 44,0 M / 25,0 M3/H</v>
          </cell>
          <cell r="C618" t="str">
            <v xml:space="preserve">UN    </v>
          </cell>
          <cell r="D618">
            <v>30198.85</v>
          </cell>
        </row>
        <row r="619">
          <cell r="A619">
            <v>749</v>
          </cell>
          <cell r="B619" t="str">
            <v>BOMBA SUBMERSA PARA POCOS TUBULARES PROFUNDOS DIAMETRO DE 6 POLEGADAS, ELETRICA, TRIFASICA, POTENCIA 3,45 HP, 5 ESTAGIOS, BOCAL DE DESCARGA DIAMETRO DE 2 POLEGADAS, HM/Q = 68,5 M / 6,12 M3/H A 39,5 M / 14,04 M3/H</v>
          </cell>
          <cell r="C619" t="str">
            <v xml:space="preserve">UN    </v>
          </cell>
          <cell r="D619">
            <v>11106.58</v>
          </cell>
        </row>
        <row r="620">
          <cell r="A620">
            <v>756</v>
          </cell>
          <cell r="B620" t="str">
            <v>BOMBA SUBMERSA PARA POCOS TUBULARES PROFUNDOS DIAMETRO DE 6 POLEGADAS, ELETRICA, TRIFASICA, POTENCIA 32 HP, 9 ESTAGIOS, BOCAL DE DESCARGA DIAMETRO DE 4 POLEGADAS, HM/Q = 114,0 M / 13,9 M3/H A 57,0 M / 25,0 M3/H</v>
          </cell>
          <cell r="C620" t="str">
            <v xml:space="preserve">UN    </v>
          </cell>
          <cell r="D620">
            <v>32935.89</v>
          </cell>
        </row>
        <row r="621">
          <cell r="A621">
            <v>757</v>
          </cell>
          <cell r="B621" t="str">
            <v>BOMBA SUBMERSIVEL,  ELETRICA, TRIFASICA, POTENCIA 6 HP, DIAMETRO DO ROTOR 127 MM, BOCAL DE SAIDA DIAMETRO DE 3 POLEGADAS, HM/Q = 7 M / 66,90 M3/H A 26 M / 2,88 M3/H</v>
          </cell>
          <cell r="C621" t="str">
            <v xml:space="preserve">UN    </v>
          </cell>
          <cell r="D621">
            <v>14955</v>
          </cell>
        </row>
        <row r="622">
          <cell r="A622">
            <v>10588</v>
          </cell>
          <cell r="B622" t="str">
            <v>BOMBA SUBMERSIVEL, ELETRICA, TRIFASICA, POTENCIA 0,98 HP, DIAMETRO DO ROTOR 142 MM SEMIABERTO, BOCAL DE SAIDA DIAMETRO DE 2 POLEGADAS, HM/Q = 2 M / 32 M3/H A 8 M / 16 M3/H</v>
          </cell>
          <cell r="C622" t="str">
            <v xml:space="preserve">UN    </v>
          </cell>
          <cell r="D622">
            <v>3301.69</v>
          </cell>
        </row>
        <row r="623">
          <cell r="A623">
            <v>10592</v>
          </cell>
          <cell r="B623" t="str">
            <v>BOMBA SUBMERSIVEL, ELETRICA, TRIFASICA, POTENCIA 0,99 HP, DIAMETRO ROTOR 98 MM SEMIABERTO, BOCAL DE SAIDA DIAMETRO 2 POLEGADAS, HM/Q = 2 M / 28,90 M3/H A 14 M / 7 M3/H</v>
          </cell>
          <cell r="C623" t="str">
            <v xml:space="preserve">UN    </v>
          </cell>
          <cell r="D623">
            <v>3988</v>
          </cell>
        </row>
        <row r="624">
          <cell r="A624">
            <v>10589</v>
          </cell>
          <cell r="B624" t="str">
            <v>BOMBA SUBMERSIVEL, ELETRICA, TRIFASICA, POTENCIA 1,97 HP, DIAMETRO DO ROTOR 144 MM SEMIABERTO, BOCAL DE SAIDA DIAMETRO DE 2 POLEGADAS, HM/Q = 2 M / 26,8 M3/H A 28 M / 4,6 M3/H</v>
          </cell>
          <cell r="C624" t="str">
            <v xml:space="preserve">UN    </v>
          </cell>
          <cell r="D624">
            <v>5357.62</v>
          </cell>
        </row>
        <row r="625">
          <cell r="A625">
            <v>760</v>
          </cell>
          <cell r="B625" t="str">
            <v>BOMBA SUBMERSIVEL, ELETRICA, TRIFASICA, POTENCIA 13 HP, DIAMETRO DO ROTOR 170 MM, BOCAL DE SAIDA DIAMETRO DE 3 POLEGADAS, HM/Q = 11 M / 68,40 M3/H A 72 M / 3,6 M3/H</v>
          </cell>
          <cell r="C625" t="str">
            <v xml:space="preserve">UN    </v>
          </cell>
          <cell r="D625">
            <v>29910</v>
          </cell>
        </row>
        <row r="626">
          <cell r="A626">
            <v>751</v>
          </cell>
          <cell r="B626" t="str">
            <v>BOMBA SUBMERSIVEL, ELETRICA, TRIFASICA, POTENCIA 2,96 HP, DIAMETRO DO ROTOR 144 MM SEMIABERTO, BOCAL DE SAIDA DIAMETRO DE DUAS POLEGADAS, HM/Q = 2 M / 38,8 M3/H A 28 M / 5 M3/H</v>
          </cell>
          <cell r="C626" t="str">
            <v xml:space="preserve">UN    </v>
          </cell>
          <cell r="D626">
            <v>4710.82</v>
          </cell>
        </row>
        <row r="627">
          <cell r="A627">
            <v>754</v>
          </cell>
          <cell r="B627" t="str">
            <v>BOMBA SUBMERSIVEL, ELETRICA, TRIFASICA, POTENCIA 3,75 HP, DIAMETRO DO ROTOR 90 MM SEMIABERTO, BOCAL DE SAIDA DIAMETRO DE 2 POLEGADAS, HM/Q = 5 M / 61,2 M3/H A 25,5 M / 3,6 M3/H</v>
          </cell>
          <cell r="C627" t="str">
            <v xml:space="preserve">UN    </v>
          </cell>
          <cell r="D627">
            <v>7477.5</v>
          </cell>
        </row>
        <row r="628">
          <cell r="A628">
            <v>14013</v>
          </cell>
          <cell r="B628" t="str">
            <v>BOMBA TRIPLEX COM MOTOR A DIESEL, NACIONAL, DIAMETRO DE SUCCAO DE 2 1/2''</v>
          </cell>
          <cell r="C628" t="str">
            <v xml:space="preserve">UN    </v>
          </cell>
          <cell r="D628">
            <v>140307.1</v>
          </cell>
        </row>
        <row r="629">
          <cell r="A629">
            <v>39917</v>
          </cell>
          <cell r="B629" t="str">
            <v>BOMBA TRIPLEX, PARA INJECAO DE CALDA DE CIMENTO, VAZAO MAXIMA DE *100* LITROS/MINUTO, PRESSAO MAXIMA DE *70* BAR, POTENCIA DE 15 CV</v>
          </cell>
          <cell r="C629" t="str">
            <v xml:space="preserve">UN    </v>
          </cell>
          <cell r="D629">
            <v>72466.48</v>
          </cell>
        </row>
        <row r="630">
          <cell r="A630">
            <v>5081</v>
          </cell>
          <cell r="B630" t="str">
            <v>BORBOLETA EM LATAO FUNDIDO CROMADO, PARA TRAVAR JANELA TIPO GUILHOTINA</v>
          </cell>
          <cell r="C630" t="str">
            <v xml:space="preserve">PAR   </v>
          </cell>
          <cell r="D630">
            <v>20.84</v>
          </cell>
        </row>
        <row r="631">
          <cell r="A631">
            <v>38167</v>
          </cell>
          <cell r="B631" t="str">
            <v>BORBOLETA EM ZAMAC CROMADO, PARA TRAVAR JANELA TIPO GUILHOTINA</v>
          </cell>
          <cell r="C631" t="str">
            <v xml:space="preserve">PAR   </v>
          </cell>
          <cell r="D631">
            <v>17.96</v>
          </cell>
        </row>
        <row r="632">
          <cell r="A632">
            <v>36145</v>
          </cell>
          <cell r="B632" t="str">
            <v>BOTA DE PVC PRETA, CANO MEDIO, SEM FORRO</v>
          </cell>
          <cell r="C632" t="str">
            <v xml:space="preserve">PAR   </v>
          </cell>
          <cell r="D632">
            <v>33.549999999999997</v>
          </cell>
        </row>
        <row r="633">
          <cell r="A633">
            <v>12893</v>
          </cell>
          <cell r="B633" t="str">
            <v>BOTA DE SEGURANCA COM BIQUEIRA DE ACO E COLARINHO ACOLCHOADO</v>
          </cell>
          <cell r="C633" t="str">
            <v xml:space="preserve">PAR   </v>
          </cell>
          <cell r="D633">
            <v>55.92</v>
          </cell>
        </row>
        <row r="634">
          <cell r="A634">
            <v>11685</v>
          </cell>
          <cell r="B634" t="str">
            <v>BRACO / CANO PARA CHUVEIRO ELETRICO, EM ALUMINIO, 30 CM X 1/2 "</v>
          </cell>
          <cell r="C634" t="str">
            <v xml:space="preserve">UN    </v>
          </cell>
          <cell r="D634">
            <v>23.52</v>
          </cell>
        </row>
        <row r="635">
          <cell r="A635">
            <v>11679</v>
          </cell>
          <cell r="B635" t="str">
            <v>BRACO OU HASTE COM CANOPLA PLASTICA, 1/2 ", PARA CHUVEIRO ELETRICO</v>
          </cell>
          <cell r="C635" t="str">
            <v xml:space="preserve">UN    </v>
          </cell>
          <cell r="D635">
            <v>6.55</v>
          </cell>
        </row>
        <row r="636">
          <cell r="A636">
            <v>11680</v>
          </cell>
          <cell r="B636" t="str">
            <v>BRACO OU HASTE COM CANOPLA PLASTICA, 1/2 ", PARA CHUVEIRO SIMPLES</v>
          </cell>
          <cell r="C636" t="str">
            <v xml:space="preserve">UN    </v>
          </cell>
          <cell r="D636">
            <v>5.39</v>
          </cell>
        </row>
        <row r="637">
          <cell r="A637">
            <v>2512</v>
          </cell>
          <cell r="B637" t="str">
            <v>BRACO P/ LUMINARIA PUBLICA 1 X 1,50M ROMAGNOLE OU EQUIV</v>
          </cell>
          <cell r="C637" t="str">
            <v xml:space="preserve">UN    </v>
          </cell>
          <cell r="D637">
            <v>18.97</v>
          </cell>
        </row>
        <row r="638">
          <cell r="A638">
            <v>4374</v>
          </cell>
          <cell r="B638" t="str">
            <v>BUCHA DE NYLON SEM ABA S10</v>
          </cell>
          <cell r="C638" t="str">
            <v xml:space="preserve">UN    </v>
          </cell>
          <cell r="D638">
            <v>0.18</v>
          </cell>
        </row>
        <row r="639">
          <cell r="A639">
            <v>7568</v>
          </cell>
          <cell r="B639" t="str">
            <v>BUCHA DE NYLON SEM ABA S10, COM PARAFUSO DE 6,10 X 65 MM EM ACO ZINCADO COM ROSCA SOBERBA, CABECA CHATA E FENDA PHILLIPS</v>
          </cell>
          <cell r="C639" t="str">
            <v xml:space="preserve">UN    </v>
          </cell>
          <cell r="D639">
            <v>0.3</v>
          </cell>
        </row>
        <row r="640">
          <cell r="A640">
            <v>7584</v>
          </cell>
          <cell r="B640" t="str">
            <v>BUCHA DE NYLON SEM ABA S12, COM PARAFUSO DE 5/16" X 80 MM EM ACO ZINCADO COM ROSCA SOBERBA E CABECA SEXTAVADA</v>
          </cell>
          <cell r="C640" t="str">
            <v xml:space="preserve">UN    </v>
          </cell>
          <cell r="D640">
            <v>0.46</v>
          </cell>
        </row>
        <row r="641">
          <cell r="A641">
            <v>11945</v>
          </cell>
          <cell r="B641" t="str">
            <v>BUCHA DE NYLON SEM ABA S4</v>
          </cell>
          <cell r="C641" t="str">
            <v xml:space="preserve">UN    </v>
          </cell>
          <cell r="D641">
            <v>0.03</v>
          </cell>
        </row>
        <row r="642">
          <cell r="A642">
            <v>11946</v>
          </cell>
          <cell r="B642" t="str">
            <v>BUCHA DE NYLON SEM ABA S5</v>
          </cell>
          <cell r="C642" t="str">
            <v xml:space="preserve">UN    </v>
          </cell>
          <cell r="D642">
            <v>0.03</v>
          </cell>
        </row>
        <row r="643">
          <cell r="A643">
            <v>4375</v>
          </cell>
          <cell r="B643" t="str">
            <v>BUCHA DE NYLON SEM ABA S6</v>
          </cell>
          <cell r="C643" t="str">
            <v xml:space="preserve">UN    </v>
          </cell>
          <cell r="D643">
            <v>0.05</v>
          </cell>
        </row>
        <row r="644">
          <cell r="A644">
            <v>11950</v>
          </cell>
          <cell r="B644" t="str">
            <v>BUCHA DE NYLON SEM ABA S6, COM PARAFUSO DE 4,20 X 40 MM EM ACO ZINCADO COM ROSCA SOBERBA, CABECA CHATA E FENDA PHILLIPS</v>
          </cell>
          <cell r="C644" t="str">
            <v xml:space="preserve">UN    </v>
          </cell>
          <cell r="D644">
            <v>0.1</v>
          </cell>
        </row>
        <row r="645">
          <cell r="A645">
            <v>4376</v>
          </cell>
          <cell r="B645" t="str">
            <v>BUCHA DE NYLON SEM ABA S8</v>
          </cell>
          <cell r="C645" t="str">
            <v xml:space="preserve">UN    </v>
          </cell>
          <cell r="D645">
            <v>0.09</v>
          </cell>
        </row>
        <row r="646">
          <cell r="A646">
            <v>7583</v>
          </cell>
          <cell r="B646" t="str">
            <v>BUCHA DE NYLON SEM ABA S8, COM PARAFUSO DE 4,80 X 50 MM EM ACO ZINCADO COM ROSCA SOBERBA, CABECA CHATA E FENDA PHILLIPS</v>
          </cell>
          <cell r="C646" t="str">
            <v xml:space="preserve">UN    </v>
          </cell>
          <cell r="D646">
            <v>0.2</v>
          </cell>
        </row>
        <row r="647">
          <cell r="A647">
            <v>4350</v>
          </cell>
          <cell r="B647" t="str">
            <v>BUCHA DE NYLON, DIAMETRO DO FURO 8 MM, COMPRIMENTO 40 MM, COM PARAFUSO DE ROSCA SOBERBA, CABECA CHATA, FENDA SIMPLES, 4,8 X 50 MM</v>
          </cell>
          <cell r="C647" t="str">
            <v xml:space="preserve">UN    </v>
          </cell>
          <cell r="D647">
            <v>0.44</v>
          </cell>
        </row>
        <row r="648">
          <cell r="A648">
            <v>39886</v>
          </cell>
          <cell r="B648" t="str">
            <v>BUCHA DE REDUCAO DE COBRE (REF 600-2) SEM ANEL DE SOLDA, PONTA X BOLSA, 22 X 15 MM</v>
          </cell>
          <cell r="C648" t="str">
            <v xml:space="preserve">UN    </v>
          </cell>
          <cell r="D648">
            <v>3.43</v>
          </cell>
        </row>
        <row r="649">
          <cell r="A649">
            <v>39887</v>
          </cell>
          <cell r="B649" t="str">
            <v>BUCHA DE REDUCAO DE COBRE (REF 600-2) SEM ANEL DE SOLDA, PONTA X BOLSA, 28 X 22 MM</v>
          </cell>
          <cell r="C649" t="str">
            <v xml:space="preserve">UN    </v>
          </cell>
          <cell r="D649">
            <v>5.15</v>
          </cell>
        </row>
        <row r="650">
          <cell r="A650">
            <v>39888</v>
          </cell>
          <cell r="B650" t="str">
            <v>BUCHA DE REDUCAO DE COBRE (REF 600-2) SEM ANEL DE SOLDA, PONTA X BOLSA, 35 X 28 MM</v>
          </cell>
          <cell r="C650" t="str">
            <v xml:space="preserve">UN    </v>
          </cell>
          <cell r="D650">
            <v>11.77</v>
          </cell>
        </row>
        <row r="651">
          <cell r="A651">
            <v>39890</v>
          </cell>
          <cell r="B651" t="str">
            <v>BUCHA DE REDUCAO DE COBRE (REF 600-2) SEM ANEL DE SOLDA, PONTA X BOLSA, 42 X 35 MM</v>
          </cell>
          <cell r="C651" t="str">
            <v xml:space="preserve">UN    </v>
          </cell>
          <cell r="D651">
            <v>20.100000000000001</v>
          </cell>
        </row>
        <row r="652">
          <cell r="A652">
            <v>39891</v>
          </cell>
          <cell r="B652" t="str">
            <v>BUCHA DE REDUCAO DE COBRE (REF 600-2) SEM ANEL DE SOLDA, PONTA X BOLSA, 54 X 42 MM</v>
          </cell>
          <cell r="C652" t="str">
            <v xml:space="preserve">UN    </v>
          </cell>
          <cell r="D652">
            <v>28.34</v>
          </cell>
        </row>
        <row r="653">
          <cell r="A653">
            <v>39892</v>
          </cell>
          <cell r="B653" t="str">
            <v>BUCHA DE REDUCAO DE COBRE (REF 600-2) SEM ANEL DE SOLDA, PONTA X BOLSA, 66 X 54 MM</v>
          </cell>
          <cell r="C653" t="str">
            <v xml:space="preserve">UN    </v>
          </cell>
          <cell r="D653">
            <v>88.35</v>
          </cell>
        </row>
        <row r="654">
          <cell r="A654">
            <v>790</v>
          </cell>
          <cell r="B654" t="str">
            <v>BUCHA DE REDUCAO DE FERRO GALVANIZADO, COM ROSCA BSP, DE 1 1/2" X 1 1/4"</v>
          </cell>
          <cell r="C654" t="str">
            <v xml:space="preserve">UN    </v>
          </cell>
          <cell r="D654">
            <v>9.51</v>
          </cell>
        </row>
        <row r="655">
          <cell r="A655">
            <v>766</v>
          </cell>
          <cell r="B655" t="str">
            <v>BUCHA DE REDUCAO DE FERRO GALVANIZADO, COM ROSCA BSP, DE 1 1/2" X 1/2"</v>
          </cell>
          <cell r="C655" t="str">
            <v xml:space="preserve">UN    </v>
          </cell>
          <cell r="D655">
            <v>9.51</v>
          </cell>
        </row>
        <row r="656">
          <cell r="A656">
            <v>791</v>
          </cell>
          <cell r="B656" t="str">
            <v>BUCHA DE REDUCAO DE FERRO GALVANIZADO, COM ROSCA BSP, DE 1 1/2" X 1"</v>
          </cell>
          <cell r="C656" t="str">
            <v xml:space="preserve">UN    </v>
          </cell>
          <cell r="D656">
            <v>9.51</v>
          </cell>
        </row>
        <row r="657">
          <cell r="A657">
            <v>767</v>
          </cell>
          <cell r="B657" t="str">
            <v>BUCHA DE REDUCAO DE FERRO GALVANIZADO, COM ROSCA BSP, DE 1 1/2" X 3/4"</v>
          </cell>
          <cell r="C657" t="str">
            <v xml:space="preserve">UN    </v>
          </cell>
          <cell r="D657">
            <v>9.51</v>
          </cell>
        </row>
        <row r="658">
          <cell r="A658">
            <v>768</v>
          </cell>
          <cell r="B658" t="str">
            <v>BUCHA DE REDUCAO DE FERRO GALVANIZADO, COM ROSCA BSP, DE 1 1/4" X 1/2"</v>
          </cell>
          <cell r="C658" t="str">
            <v xml:space="preserve">UN    </v>
          </cell>
          <cell r="D658">
            <v>7.47</v>
          </cell>
        </row>
        <row r="659">
          <cell r="A659">
            <v>789</v>
          </cell>
          <cell r="B659" t="str">
            <v>BUCHA DE REDUCAO DE FERRO GALVANIZADO, COM ROSCA BSP, DE 1 1/4" X 1"</v>
          </cell>
          <cell r="C659" t="str">
            <v xml:space="preserve">UN    </v>
          </cell>
          <cell r="D659">
            <v>7.31</v>
          </cell>
        </row>
        <row r="660">
          <cell r="A660">
            <v>769</v>
          </cell>
          <cell r="B660" t="str">
            <v>BUCHA DE REDUCAO DE FERRO GALVANIZADO, COM ROSCA BSP, DE 1 1/4" X 3/4"</v>
          </cell>
          <cell r="C660" t="str">
            <v xml:space="preserve">UN    </v>
          </cell>
          <cell r="D660">
            <v>7.47</v>
          </cell>
        </row>
        <row r="661">
          <cell r="A661">
            <v>770</v>
          </cell>
          <cell r="B661" t="str">
            <v>BUCHA DE REDUCAO DE FERRO GALVANIZADO, COM ROSCA BSP, DE 1/2" X 1/4"</v>
          </cell>
          <cell r="C661" t="str">
            <v xml:space="preserve">UN    </v>
          </cell>
          <cell r="D661">
            <v>2.63</v>
          </cell>
        </row>
        <row r="662">
          <cell r="A662">
            <v>12394</v>
          </cell>
          <cell r="B662" t="str">
            <v>BUCHA DE REDUCAO DE FERRO GALVANIZADO, COM ROSCA BSP, DE 1/2" X 3/8"</v>
          </cell>
          <cell r="C662" t="str">
            <v xml:space="preserve">UN    </v>
          </cell>
          <cell r="D662">
            <v>2.63</v>
          </cell>
        </row>
        <row r="663">
          <cell r="A663">
            <v>764</v>
          </cell>
          <cell r="B663" t="str">
            <v>BUCHA DE REDUCAO DE FERRO GALVANIZADO, COM ROSCA BSP, DE 1" X 1/2"</v>
          </cell>
          <cell r="C663" t="str">
            <v xml:space="preserve">UN    </v>
          </cell>
          <cell r="D663">
            <v>4.5999999999999996</v>
          </cell>
        </row>
        <row r="664">
          <cell r="A664">
            <v>765</v>
          </cell>
          <cell r="B664" t="str">
            <v>BUCHA DE REDUCAO DE FERRO GALVANIZADO, COM ROSCA BSP, DE 1" X 3/4"</v>
          </cell>
          <cell r="C664" t="str">
            <v xml:space="preserve">UN    </v>
          </cell>
          <cell r="D664">
            <v>4.5999999999999996</v>
          </cell>
        </row>
        <row r="665">
          <cell r="A665">
            <v>787</v>
          </cell>
          <cell r="B665" t="str">
            <v>BUCHA DE REDUCAO DE FERRO GALVANIZADO, COM ROSCA BSP, DE 2 1/2" X 1 1/2"</v>
          </cell>
          <cell r="C665" t="str">
            <v xml:space="preserve">UN    </v>
          </cell>
          <cell r="D665">
            <v>20.54</v>
          </cell>
        </row>
        <row r="666">
          <cell r="A666">
            <v>774</v>
          </cell>
          <cell r="B666" t="str">
            <v>BUCHA DE REDUCAO DE FERRO GALVANIZADO, COM ROSCA BSP, DE 2 1/2" X 1 1/4"</v>
          </cell>
          <cell r="C666" t="str">
            <v xml:space="preserve">UN    </v>
          </cell>
          <cell r="D666">
            <v>20.54</v>
          </cell>
        </row>
        <row r="667">
          <cell r="A667">
            <v>773</v>
          </cell>
          <cell r="B667" t="str">
            <v>BUCHA DE REDUCAO DE FERRO GALVANIZADO, COM ROSCA BSP, DE 2 1/2" X 1"</v>
          </cell>
          <cell r="C667" t="str">
            <v xml:space="preserve">UN    </v>
          </cell>
          <cell r="D667">
            <v>20.54</v>
          </cell>
        </row>
        <row r="668">
          <cell r="A668">
            <v>775</v>
          </cell>
          <cell r="B668" t="str">
            <v>BUCHA DE REDUCAO DE FERRO GALVANIZADO, COM ROSCA BSP, DE 2 1/2" X 2"</v>
          </cell>
          <cell r="C668" t="str">
            <v xml:space="preserve">UN    </v>
          </cell>
          <cell r="D668">
            <v>20.54</v>
          </cell>
        </row>
        <row r="669">
          <cell r="A669">
            <v>788</v>
          </cell>
          <cell r="B669" t="str">
            <v>BUCHA DE REDUCAO DE FERRO GALVANIZADO, COM ROSCA BSP, DE 2" X 1 1/2"</v>
          </cell>
          <cell r="C669" t="str">
            <v xml:space="preserve">UN    </v>
          </cell>
          <cell r="D669">
            <v>12.77</v>
          </cell>
        </row>
        <row r="670">
          <cell r="A670">
            <v>772</v>
          </cell>
          <cell r="B670" t="str">
            <v>BUCHA DE REDUCAO DE FERRO GALVANIZADO, COM ROSCA BSP, DE 2" X 1 1/4"</v>
          </cell>
          <cell r="C670" t="str">
            <v xml:space="preserve">UN    </v>
          </cell>
          <cell r="D670">
            <v>12.77</v>
          </cell>
        </row>
        <row r="671">
          <cell r="A671">
            <v>771</v>
          </cell>
          <cell r="B671" t="str">
            <v>BUCHA DE REDUCAO DE FERRO GALVANIZADO, COM ROSCA BSP, DE 2" X 1"</v>
          </cell>
          <cell r="C671" t="str">
            <v xml:space="preserve">UN    </v>
          </cell>
          <cell r="D671">
            <v>12.77</v>
          </cell>
        </row>
        <row r="672">
          <cell r="A672">
            <v>779</v>
          </cell>
          <cell r="B672" t="str">
            <v>BUCHA DE REDUCAO DE FERRO GALVANIZADO, COM ROSCA BSP, DE 3/4" X 1/2"</v>
          </cell>
          <cell r="C672" t="str">
            <v xml:space="preserve">UN    </v>
          </cell>
          <cell r="D672">
            <v>3.17</v>
          </cell>
        </row>
        <row r="673">
          <cell r="A673">
            <v>776</v>
          </cell>
          <cell r="B673" t="str">
            <v>BUCHA DE REDUCAO DE FERRO GALVANIZADO, COM ROSCA BSP, DE 3" X 1 1/2"</v>
          </cell>
          <cell r="C673" t="str">
            <v xml:space="preserve">UN    </v>
          </cell>
          <cell r="D673">
            <v>30.29</v>
          </cell>
        </row>
        <row r="674">
          <cell r="A674">
            <v>777</v>
          </cell>
          <cell r="B674" t="str">
            <v>BUCHA DE REDUCAO DE FERRO GALVANIZADO, COM ROSCA BSP, DE 3" X 1 1/4"</v>
          </cell>
          <cell r="C674" t="str">
            <v xml:space="preserve">UN    </v>
          </cell>
          <cell r="D674">
            <v>29.44</v>
          </cell>
        </row>
        <row r="675">
          <cell r="A675">
            <v>780</v>
          </cell>
          <cell r="B675" t="str">
            <v>BUCHA DE REDUCAO DE FERRO GALVANIZADO, COM ROSCA BSP, DE 3" X 2 1/2"</v>
          </cell>
          <cell r="C675" t="str">
            <v xml:space="preserve">UN    </v>
          </cell>
          <cell r="D675">
            <v>29.59</v>
          </cell>
        </row>
        <row r="676">
          <cell r="A676">
            <v>778</v>
          </cell>
          <cell r="B676" t="str">
            <v>BUCHA DE REDUCAO DE FERRO GALVANIZADO, COM ROSCA BSP, DE 3" X 2"</v>
          </cell>
          <cell r="C676" t="str">
            <v xml:space="preserve">UN    </v>
          </cell>
          <cell r="D676">
            <v>30.29</v>
          </cell>
        </row>
        <row r="677">
          <cell r="A677">
            <v>781</v>
          </cell>
          <cell r="B677" t="str">
            <v>BUCHA DE REDUCAO DE FERRO GALVANIZADO, COM ROSCA BSP, DE 4" X 2 1/2"</v>
          </cell>
          <cell r="C677" t="str">
            <v xml:space="preserve">UN    </v>
          </cell>
          <cell r="D677">
            <v>55.96</v>
          </cell>
        </row>
        <row r="678">
          <cell r="A678">
            <v>786</v>
          </cell>
          <cell r="B678" t="str">
            <v>BUCHA DE REDUCAO DE FERRO GALVANIZADO, COM ROSCA BSP, DE 4" X 2"</v>
          </cell>
          <cell r="C678" t="str">
            <v xml:space="preserve">UN    </v>
          </cell>
          <cell r="D678">
            <v>55.96</v>
          </cell>
        </row>
        <row r="679">
          <cell r="A679">
            <v>782</v>
          </cell>
          <cell r="B679" t="str">
            <v>BUCHA DE REDUCAO DE FERRO GALVANIZADO, COM ROSCA BSP, DE 4" X 3"</v>
          </cell>
          <cell r="C679" t="str">
            <v xml:space="preserve">UN    </v>
          </cell>
          <cell r="D679">
            <v>55.96</v>
          </cell>
        </row>
        <row r="680">
          <cell r="A680">
            <v>783</v>
          </cell>
          <cell r="B680" t="str">
            <v>BUCHA DE REDUCAO DE FERRO GALVANIZADO, COM ROSCA BSP, DE 5" X 4"</v>
          </cell>
          <cell r="C680" t="str">
            <v xml:space="preserve">UN    </v>
          </cell>
          <cell r="D680">
            <v>153.16999999999999</v>
          </cell>
        </row>
        <row r="681">
          <cell r="A681">
            <v>785</v>
          </cell>
          <cell r="B681" t="str">
            <v>BUCHA DE REDUCAO DE FERRO GALVANIZADO, COM ROSCA BSP, DE 6" X 4"</v>
          </cell>
          <cell r="C681" t="str">
            <v xml:space="preserve">UN    </v>
          </cell>
          <cell r="D681">
            <v>161.84</v>
          </cell>
        </row>
        <row r="682">
          <cell r="A682">
            <v>784</v>
          </cell>
          <cell r="B682" t="str">
            <v>BUCHA DE REDUCAO DE FERRO GALVANIZADO, COM ROSCA BSP, DE 6" X 5"</v>
          </cell>
          <cell r="C682" t="str">
            <v xml:space="preserve">UN    </v>
          </cell>
          <cell r="D682">
            <v>173.61</v>
          </cell>
        </row>
        <row r="683">
          <cell r="A683">
            <v>831</v>
          </cell>
          <cell r="B683" t="str">
            <v>BUCHA DE REDUCAO DE PVC, SOLDAVEL, CURTA, COM 110 X 85 MM, PARA AGUA FRIA PREDIAL</v>
          </cell>
          <cell r="C683" t="str">
            <v xml:space="preserve">UN    </v>
          </cell>
          <cell r="D683">
            <v>49.83</v>
          </cell>
        </row>
        <row r="684">
          <cell r="A684">
            <v>828</v>
          </cell>
          <cell r="B684" t="str">
            <v>BUCHA DE REDUCAO DE PVC, SOLDAVEL, CURTA, COM 25 X 20 MM, PARA AGUA FRIA PREDIAL</v>
          </cell>
          <cell r="C684" t="str">
            <v xml:space="preserve">UN    </v>
          </cell>
          <cell r="D684">
            <v>0.28000000000000003</v>
          </cell>
        </row>
        <row r="685">
          <cell r="A685">
            <v>829</v>
          </cell>
          <cell r="B685" t="str">
            <v>BUCHA DE REDUCAO DE PVC, SOLDAVEL, CURTA, COM 32 X 25 MM, PARA AGUA FRIA PREDIAL</v>
          </cell>
          <cell r="C685" t="str">
            <v xml:space="preserve">UN    </v>
          </cell>
          <cell r="D685">
            <v>0.6</v>
          </cell>
        </row>
        <row r="686">
          <cell r="A686">
            <v>812</v>
          </cell>
          <cell r="B686" t="str">
            <v>BUCHA DE REDUCAO DE PVC, SOLDAVEL, CURTA, COM 40 X 32 MM, PARA AGUA FRIA PREDIAL</v>
          </cell>
          <cell r="C686" t="str">
            <v xml:space="preserve">UN    </v>
          </cell>
          <cell r="D686">
            <v>1.31</v>
          </cell>
        </row>
        <row r="687">
          <cell r="A687">
            <v>819</v>
          </cell>
          <cell r="B687" t="str">
            <v>BUCHA DE REDUCAO DE PVC, SOLDAVEL, CURTA, COM 50 X 40 MM, PARA AGUA FRIA PREDIAL</v>
          </cell>
          <cell r="C687" t="str">
            <v xml:space="preserve">UN    </v>
          </cell>
          <cell r="D687">
            <v>2.15</v>
          </cell>
        </row>
        <row r="688">
          <cell r="A688">
            <v>818</v>
          </cell>
          <cell r="B688" t="str">
            <v>BUCHA DE REDUCAO DE PVC, SOLDAVEL, CURTA, COM 60 X 50 MM, PARA AGUA FRIA PREDIAL</v>
          </cell>
          <cell r="C688" t="str">
            <v xml:space="preserve">UN    </v>
          </cell>
          <cell r="D688">
            <v>3.62</v>
          </cell>
        </row>
        <row r="689">
          <cell r="A689">
            <v>823</v>
          </cell>
          <cell r="B689" t="str">
            <v>BUCHA DE REDUCAO DE PVC, SOLDAVEL, CURTA, COM 75 X 60 MM, PARA AGUA FRIA PREDIAL</v>
          </cell>
          <cell r="C689" t="str">
            <v xml:space="preserve">UN    </v>
          </cell>
          <cell r="D689">
            <v>10.9</v>
          </cell>
        </row>
        <row r="690">
          <cell r="A690">
            <v>830</v>
          </cell>
          <cell r="B690" t="str">
            <v>BUCHA DE REDUCAO DE PVC, SOLDAVEL, CURTA, COM 85 X 75 MM, PARA AGUA FRIA PREDIAL</v>
          </cell>
          <cell r="C690" t="str">
            <v xml:space="preserve">UN    </v>
          </cell>
          <cell r="D690">
            <v>8.98</v>
          </cell>
        </row>
        <row r="691">
          <cell r="A691">
            <v>826</v>
          </cell>
          <cell r="B691" t="str">
            <v>BUCHA DE REDUCAO DE PVC, SOLDAVEL, LONGA, COM 110 X 60 MM, PARA AGUA FRIA PREDIAL</v>
          </cell>
          <cell r="C691" t="str">
            <v xml:space="preserve">UN    </v>
          </cell>
          <cell r="D691">
            <v>27.95</v>
          </cell>
        </row>
        <row r="692">
          <cell r="A692">
            <v>827</v>
          </cell>
          <cell r="B692" t="str">
            <v>BUCHA DE REDUCAO DE PVC, SOLDAVEL, LONGA, COM 110 X 75 MM, PARA AGUA FRIA PREDIAL</v>
          </cell>
          <cell r="C692" t="str">
            <v xml:space="preserve">UN    </v>
          </cell>
          <cell r="D692">
            <v>23.61</v>
          </cell>
        </row>
        <row r="693">
          <cell r="A693">
            <v>832</v>
          </cell>
          <cell r="B693" t="str">
            <v>BUCHA DE REDUCAO DE PVC, SOLDAVEL, LONGA, COM 32 X 20 MM, PARA AGUA FRIA PREDIAL</v>
          </cell>
          <cell r="C693" t="str">
            <v xml:space="preserve">UN    </v>
          </cell>
          <cell r="D693">
            <v>1.63</v>
          </cell>
        </row>
        <row r="694">
          <cell r="A694">
            <v>833</v>
          </cell>
          <cell r="B694" t="str">
            <v>BUCHA DE REDUCAO DE PVC, SOLDAVEL, LONGA, COM 40 X 20 MM, PARA AGUA FRIA PREDIAL</v>
          </cell>
          <cell r="C694" t="str">
            <v xml:space="preserve">UN    </v>
          </cell>
          <cell r="D694">
            <v>2.31</v>
          </cell>
        </row>
        <row r="695">
          <cell r="A695">
            <v>834</v>
          </cell>
          <cell r="B695" t="str">
            <v>BUCHA DE REDUCAO DE PVC, SOLDAVEL, LONGA, COM 40 X 25 MM, PARA AGUA FRIA PREDIAL</v>
          </cell>
          <cell r="C695" t="str">
            <v xml:space="preserve">UN    </v>
          </cell>
          <cell r="D695">
            <v>2.54</v>
          </cell>
        </row>
        <row r="696">
          <cell r="A696">
            <v>825</v>
          </cell>
          <cell r="B696" t="str">
            <v>BUCHA DE REDUCAO DE PVC, SOLDAVEL, LONGA, COM 50 X 20 MM, PARA AGUA FRIA PREDIAL</v>
          </cell>
          <cell r="C696" t="str">
            <v xml:space="preserve">UN    </v>
          </cell>
          <cell r="D696">
            <v>2.83</v>
          </cell>
        </row>
        <row r="697">
          <cell r="A697">
            <v>813</v>
          </cell>
          <cell r="B697" t="str">
            <v>BUCHA DE REDUCAO DE PVC, SOLDAVEL, LONGA, COM 50 X 25 MM, PARA AGUA FRIA PREDIAL</v>
          </cell>
          <cell r="C697" t="str">
            <v xml:space="preserve">UN    </v>
          </cell>
          <cell r="D697">
            <v>2.78</v>
          </cell>
        </row>
        <row r="698">
          <cell r="A698">
            <v>820</v>
          </cell>
          <cell r="B698" t="str">
            <v>BUCHA DE REDUCAO DE PVC, SOLDAVEL, LONGA, COM 50 X 32 MM, PARA AGUA FRIA PREDIAL</v>
          </cell>
          <cell r="C698" t="str">
            <v xml:space="preserve">UN    </v>
          </cell>
          <cell r="D698">
            <v>3.53</v>
          </cell>
        </row>
        <row r="699">
          <cell r="A699">
            <v>816</v>
          </cell>
          <cell r="B699" t="str">
            <v>BUCHA DE REDUCAO DE PVC, SOLDAVEL, LONGA, COM 60 X 25 MM, PARA AGUA FRIA PREDIAL</v>
          </cell>
          <cell r="C699" t="str">
            <v xml:space="preserve">UN    </v>
          </cell>
          <cell r="D699">
            <v>6.01</v>
          </cell>
        </row>
        <row r="700">
          <cell r="A700">
            <v>814</v>
          </cell>
          <cell r="B700" t="str">
            <v>BUCHA DE REDUCAO DE PVC, SOLDAVEL, LONGA, COM 60 X 32 MM, PARA AGUA FRIA PREDIAL</v>
          </cell>
          <cell r="C700" t="str">
            <v xml:space="preserve">UN    </v>
          </cell>
          <cell r="D700">
            <v>7.27</v>
          </cell>
        </row>
        <row r="701">
          <cell r="A701">
            <v>815</v>
          </cell>
          <cell r="B701" t="str">
            <v>BUCHA DE REDUCAO DE PVC, SOLDAVEL, LONGA, COM 60 X 40 MM, PARA AGUA FRIA PREDIAL</v>
          </cell>
          <cell r="C701" t="str">
            <v xml:space="preserve">UN    </v>
          </cell>
          <cell r="D701">
            <v>7.85</v>
          </cell>
        </row>
        <row r="702">
          <cell r="A702">
            <v>822</v>
          </cell>
          <cell r="B702" t="str">
            <v>BUCHA DE REDUCAO DE PVC, SOLDAVEL, LONGA, COM 60 X 50 MM, PARA AGUA FRIA PREDIAL</v>
          </cell>
          <cell r="C702" t="str">
            <v xml:space="preserve">UN    </v>
          </cell>
          <cell r="D702">
            <v>9.56</v>
          </cell>
        </row>
        <row r="703">
          <cell r="A703">
            <v>821</v>
          </cell>
          <cell r="B703" t="str">
            <v>BUCHA DE REDUCAO DE PVC, SOLDAVEL, LONGA, COM 75 X 50 MM, PARA AGUA FRIA PREDIAL</v>
          </cell>
          <cell r="C703" t="str">
            <v xml:space="preserve">UN    </v>
          </cell>
          <cell r="D703">
            <v>11.18</v>
          </cell>
        </row>
        <row r="704">
          <cell r="A704">
            <v>817</v>
          </cell>
          <cell r="B704" t="str">
            <v>BUCHA DE REDUCAO DE PVC, SOLDAVEL, LONGA, COM 85 X 60 MM, PARA AGUA FRIA PREDIAL</v>
          </cell>
          <cell r="C704" t="str">
            <v xml:space="preserve">UN    </v>
          </cell>
          <cell r="D704">
            <v>13.29</v>
          </cell>
        </row>
        <row r="705">
          <cell r="A705">
            <v>20086</v>
          </cell>
          <cell r="B705" t="str">
            <v>BUCHA DE REDUCAO DE PVC, SOLDAVEL, LONGA, 50 X 40 MM, PARA ESGOTO PREDIAL</v>
          </cell>
          <cell r="C705" t="str">
            <v xml:space="preserve">UN    </v>
          </cell>
          <cell r="D705">
            <v>1.31</v>
          </cell>
        </row>
        <row r="706">
          <cell r="A706">
            <v>39191</v>
          </cell>
          <cell r="B706" t="str">
            <v>BUCHA DE REDUCAO EM ALUMINIO, COM ROSCA, DE 1 1/2" X 1 1/4", PARA ELETRODUTO</v>
          </cell>
          <cell r="C706" t="str">
            <v xml:space="preserve">UN    </v>
          </cell>
          <cell r="D706">
            <v>10.01</v>
          </cell>
        </row>
        <row r="707">
          <cell r="A707">
            <v>39190</v>
          </cell>
          <cell r="B707" t="str">
            <v>BUCHA DE REDUCAO EM ALUMINIO, COM ROSCA, DE 1 1/2" X 1", PARA ELETRODUTO</v>
          </cell>
          <cell r="C707" t="str">
            <v xml:space="preserve">UN    </v>
          </cell>
          <cell r="D707">
            <v>10.46</v>
          </cell>
        </row>
        <row r="708">
          <cell r="A708">
            <v>39189</v>
          </cell>
          <cell r="B708" t="str">
            <v>BUCHA DE REDUCAO EM ALUMINIO, COM ROSCA, DE 1 1/2" X 3/4", PARA ELETRODUTO</v>
          </cell>
          <cell r="C708" t="str">
            <v xml:space="preserve">UN    </v>
          </cell>
          <cell r="D708">
            <v>11.07</v>
          </cell>
        </row>
        <row r="709">
          <cell r="A709">
            <v>39186</v>
          </cell>
          <cell r="B709" t="str">
            <v>BUCHA DE REDUCAO EM ALUMINIO, COM ROSCA, DE 1 1/4" X 1/2", PARA ELETRODUTO</v>
          </cell>
          <cell r="C709" t="str">
            <v xml:space="preserve">UN    </v>
          </cell>
          <cell r="D709">
            <v>9.9</v>
          </cell>
        </row>
        <row r="710">
          <cell r="A710">
            <v>39188</v>
          </cell>
          <cell r="B710" t="str">
            <v>BUCHA DE REDUCAO EM ALUMINIO, COM ROSCA, DE 1 1/4" X 1", PARA ELETRODUTO</v>
          </cell>
          <cell r="C710" t="str">
            <v xml:space="preserve">UN    </v>
          </cell>
          <cell r="D710">
            <v>8.15</v>
          </cell>
        </row>
        <row r="711">
          <cell r="A711">
            <v>39187</v>
          </cell>
          <cell r="B711" t="str">
            <v>BUCHA DE REDUCAO EM ALUMINIO, COM ROSCA, DE 1 1/4" X 3/4", PARA ELETRODUTO</v>
          </cell>
          <cell r="C711" t="str">
            <v xml:space="preserve">UN    </v>
          </cell>
          <cell r="D711">
            <v>8.5399999999999991</v>
          </cell>
        </row>
        <row r="712">
          <cell r="A712">
            <v>39184</v>
          </cell>
          <cell r="B712" t="str">
            <v>BUCHA DE REDUCAO EM ALUMINIO, COM ROSCA, DE 1" X 1/2", PARA ELETRODUTO</v>
          </cell>
          <cell r="C712" t="str">
            <v xml:space="preserve">UN    </v>
          </cell>
          <cell r="D712">
            <v>3.21</v>
          </cell>
        </row>
        <row r="713">
          <cell r="A713">
            <v>39185</v>
          </cell>
          <cell r="B713" t="str">
            <v>BUCHA DE REDUCAO EM ALUMINIO, COM ROSCA, DE 1" X 3/4", PARA ELETRODUTO</v>
          </cell>
          <cell r="C713" t="str">
            <v xml:space="preserve">UN    </v>
          </cell>
          <cell r="D713">
            <v>2.93</v>
          </cell>
        </row>
        <row r="714">
          <cell r="A714">
            <v>39198</v>
          </cell>
          <cell r="B714" t="str">
            <v>BUCHA DE REDUCAO EM ALUMINIO, COM ROSCA, DE 2 1/2" X 1 1/2", PARA ELETRODUTO</v>
          </cell>
          <cell r="C714" t="str">
            <v xml:space="preserve">UN    </v>
          </cell>
          <cell r="D714">
            <v>32.85</v>
          </cell>
        </row>
        <row r="715">
          <cell r="A715">
            <v>39197</v>
          </cell>
          <cell r="B715" t="str">
            <v>BUCHA DE REDUCAO EM ALUMINIO, COM ROSCA, DE 2 1/2" X 1 1/4", PARA ELETRODUTO</v>
          </cell>
          <cell r="C715" t="str">
            <v xml:space="preserve">UN    </v>
          </cell>
          <cell r="D715">
            <v>34.32</v>
          </cell>
        </row>
        <row r="716">
          <cell r="A716">
            <v>39196</v>
          </cell>
          <cell r="B716" t="str">
            <v>BUCHA DE REDUCAO EM ALUMINIO, COM ROSCA, DE 2 1/2" X 1", PARA ELETRODUTO</v>
          </cell>
          <cell r="C716" t="str">
            <v xml:space="preserve">UN    </v>
          </cell>
          <cell r="D716">
            <v>35.39</v>
          </cell>
        </row>
        <row r="717">
          <cell r="A717">
            <v>39199</v>
          </cell>
          <cell r="B717" t="str">
            <v>BUCHA DE REDUCAO EM ALUMINIO, COM ROSCA, DE 2 1/2" X 2", PARA ELETRODUTO</v>
          </cell>
          <cell r="C717" t="str">
            <v xml:space="preserve">UN    </v>
          </cell>
          <cell r="D717">
            <v>31.62</v>
          </cell>
        </row>
        <row r="718">
          <cell r="A718">
            <v>39195</v>
          </cell>
          <cell r="B718" t="str">
            <v>BUCHA DE REDUCAO EM ALUMINIO, COM ROSCA, DE 2" X 1 1/2", PARA ELETRODUTO</v>
          </cell>
          <cell r="C718" t="str">
            <v xml:space="preserve">UN    </v>
          </cell>
          <cell r="D718">
            <v>18.25</v>
          </cell>
        </row>
        <row r="719">
          <cell r="A719">
            <v>39194</v>
          </cell>
          <cell r="B719" t="str">
            <v>BUCHA DE REDUCAO EM ALUMINIO, COM ROSCA, DE 2" X 1 1/4", PARA ELETRODUTO</v>
          </cell>
          <cell r="C719" t="str">
            <v xml:space="preserve">UN    </v>
          </cell>
          <cell r="D719">
            <v>19.53</v>
          </cell>
        </row>
        <row r="720">
          <cell r="A720">
            <v>39193</v>
          </cell>
          <cell r="B720" t="str">
            <v>BUCHA DE REDUCAO EM ALUMINIO, COM ROSCA, DE 2" X 1", PARA ELETRODUTO</v>
          </cell>
          <cell r="C720" t="str">
            <v xml:space="preserve">UN    </v>
          </cell>
          <cell r="D720">
            <v>21.4</v>
          </cell>
        </row>
        <row r="721">
          <cell r="A721">
            <v>39192</v>
          </cell>
          <cell r="B721" t="str">
            <v>BUCHA DE REDUCAO EM ALUMINIO, COM ROSCA, DE 2" X 3/4", PARA ELETRODUTO</v>
          </cell>
          <cell r="C721" t="str">
            <v xml:space="preserve">UN    </v>
          </cell>
          <cell r="D721">
            <v>22.26</v>
          </cell>
        </row>
        <row r="722">
          <cell r="A722">
            <v>39920</v>
          </cell>
          <cell r="B722" t="str">
            <v>BUCHA DE REDUCAO EM ALUMINIO, COM ROSCA, DE 3/4" X 1/2",  PARA ELETRODUTO</v>
          </cell>
          <cell r="C722" t="str">
            <v xml:space="preserve">UN    </v>
          </cell>
          <cell r="D722">
            <v>2.69</v>
          </cell>
        </row>
        <row r="723">
          <cell r="A723">
            <v>39201</v>
          </cell>
          <cell r="B723" t="str">
            <v>BUCHA DE REDUCAO EM ALUMINIO, COM ROSCA, DE 3" X 1 1/2", PARA ELETRODUTO</v>
          </cell>
          <cell r="C723" t="str">
            <v xml:space="preserve">UN    </v>
          </cell>
          <cell r="D723">
            <v>39.28</v>
          </cell>
        </row>
        <row r="724">
          <cell r="A724">
            <v>39200</v>
          </cell>
          <cell r="B724" t="str">
            <v>BUCHA DE REDUCAO EM ALUMINIO, COM ROSCA, DE 3" X 1 1/4", PARA ELETRODUTO</v>
          </cell>
          <cell r="C724" t="str">
            <v xml:space="preserve">UN    </v>
          </cell>
          <cell r="D724">
            <v>39.6</v>
          </cell>
        </row>
        <row r="725">
          <cell r="A725">
            <v>39203</v>
          </cell>
          <cell r="B725" t="str">
            <v>BUCHA DE REDUCAO EM ALUMINIO, COM ROSCA, DE 3" X 2 1/2", PARA ELETRODUTO</v>
          </cell>
          <cell r="C725" t="str">
            <v xml:space="preserve">UN    </v>
          </cell>
          <cell r="D725">
            <v>31.97</v>
          </cell>
        </row>
        <row r="726">
          <cell r="A726">
            <v>39202</v>
          </cell>
          <cell r="B726" t="str">
            <v>BUCHA DE REDUCAO EM ALUMINIO, COM ROSCA, DE 3" X 2", PARA ELETRODUTO</v>
          </cell>
          <cell r="C726" t="str">
            <v xml:space="preserve">UN    </v>
          </cell>
          <cell r="D726">
            <v>37.56</v>
          </cell>
        </row>
        <row r="727">
          <cell r="A727">
            <v>39205</v>
          </cell>
          <cell r="B727" t="str">
            <v>BUCHA DE REDUCAO EM ALUMINIO, COM ROSCA, DE 4" X 2 1/2", PARA ELETRODUTO</v>
          </cell>
          <cell r="C727" t="str">
            <v xml:space="preserve">UN    </v>
          </cell>
          <cell r="D727">
            <v>62.66</v>
          </cell>
        </row>
        <row r="728">
          <cell r="A728">
            <v>39204</v>
          </cell>
          <cell r="B728" t="str">
            <v>BUCHA DE REDUCAO EM ALUMINIO, COM ROSCA, DE 4" X 2", PARA ELETRODUTO</v>
          </cell>
          <cell r="C728" t="str">
            <v xml:space="preserve">UN    </v>
          </cell>
          <cell r="D728">
            <v>64.180000000000007</v>
          </cell>
        </row>
        <row r="729">
          <cell r="A729">
            <v>39206</v>
          </cell>
          <cell r="B729" t="str">
            <v>BUCHA DE REDUCAO EM ALUMINIO, COM ROSCA, DE 4" X 3", PARA ELETRODUTO</v>
          </cell>
          <cell r="C729" t="str">
            <v xml:space="preserve">UN    </v>
          </cell>
          <cell r="D729">
            <v>60.89</v>
          </cell>
        </row>
        <row r="730">
          <cell r="A730">
            <v>797</v>
          </cell>
          <cell r="B730" t="str">
            <v>BUCHA DE REDUCAO PVC ROSCAVEL 1 1/2" X 1"</v>
          </cell>
          <cell r="C730" t="str">
            <v xml:space="preserve">UN    </v>
          </cell>
          <cell r="D730">
            <v>5.2</v>
          </cell>
        </row>
        <row r="731">
          <cell r="A731">
            <v>798</v>
          </cell>
          <cell r="B731" t="str">
            <v>BUCHA DE REDUCAO PVC ROSCAVEL 3/4" X 1/2"</v>
          </cell>
          <cell r="C731" t="str">
            <v xml:space="preserve">UN    </v>
          </cell>
          <cell r="D731">
            <v>0.71</v>
          </cell>
        </row>
        <row r="732">
          <cell r="A732">
            <v>796</v>
          </cell>
          <cell r="B732" t="str">
            <v>BUCHA DE REDUCAO PVC ROSCAVEL, 1 1/2" X 3/4"</v>
          </cell>
          <cell r="C732" t="str">
            <v xml:space="preserve">UN    </v>
          </cell>
          <cell r="D732">
            <v>4.9800000000000004</v>
          </cell>
        </row>
        <row r="733">
          <cell r="A733">
            <v>799</v>
          </cell>
          <cell r="B733" t="str">
            <v>BUCHA DE REDUCAO PVC ROSCAVEL, 1" X 1/2"</v>
          </cell>
          <cell r="C733" t="str">
            <v xml:space="preserve">UN    </v>
          </cell>
          <cell r="D733">
            <v>2.34</v>
          </cell>
        </row>
        <row r="734">
          <cell r="A734">
            <v>792</v>
          </cell>
          <cell r="B734" t="str">
            <v>BUCHA DE REDUCAO PVC ROSCAVEL, 1" X 3/4"</v>
          </cell>
          <cell r="C734" t="str">
            <v xml:space="preserve">UN    </v>
          </cell>
          <cell r="D734">
            <v>2.38</v>
          </cell>
        </row>
        <row r="735">
          <cell r="A735">
            <v>804</v>
          </cell>
          <cell r="B735" t="str">
            <v>BUCHA DE REDUCAO PVC, ROSCAVEL,  2"  X 1 1/2 "</v>
          </cell>
          <cell r="C735" t="str">
            <v xml:space="preserve">UN    </v>
          </cell>
          <cell r="D735">
            <v>11.81</v>
          </cell>
        </row>
        <row r="736">
          <cell r="A736">
            <v>793</v>
          </cell>
          <cell r="B736" t="str">
            <v>BUCHA DE REDUCAO PVC, ROSCAVEL, 1 1/2"  X1 1/4 "</v>
          </cell>
          <cell r="C736" t="str">
            <v xml:space="preserve">UN    </v>
          </cell>
          <cell r="D736">
            <v>5.07</v>
          </cell>
        </row>
        <row r="737">
          <cell r="A737">
            <v>801</v>
          </cell>
          <cell r="B737" t="str">
            <v>BUCHA DE REDUCAO PVC, ROSCAVEL, 1 1/4"  X 3/4 "</v>
          </cell>
          <cell r="C737" t="str">
            <v xml:space="preserve">UN    </v>
          </cell>
          <cell r="D737">
            <v>3.61</v>
          </cell>
        </row>
        <row r="738">
          <cell r="A738">
            <v>794</v>
          </cell>
          <cell r="B738" t="str">
            <v>BUCHA DE REDUCAO PVC, ROSCAVEL, 1 1/4" X 1 "</v>
          </cell>
          <cell r="C738" t="str">
            <v xml:space="preserve">UN    </v>
          </cell>
          <cell r="D738">
            <v>3.73</v>
          </cell>
        </row>
        <row r="739">
          <cell r="A739">
            <v>802</v>
          </cell>
          <cell r="B739" t="str">
            <v>BUCHA DE REDUCAO PVC, ROSCAVEL, 2"  X 1 "</v>
          </cell>
          <cell r="C739" t="str">
            <v xml:space="preserve">UN    </v>
          </cell>
          <cell r="D739">
            <v>10.41</v>
          </cell>
        </row>
        <row r="740">
          <cell r="A740">
            <v>803</v>
          </cell>
          <cell r="B740" t="str">
            <v>BUCHA DE REDUCAO PVC, ROSCAVEL, 2"  X 1 1/4 "</v>
          </cell>
          <cell r="C740" t="str">
            <v xml:space="preserve">UN    </v>
          </cell>
          <cell r="D740">
            <v>9.08</v>
          </cell>
        </row>
        <row r="741">
          <cell r="A741">
            <v>38001</v>
          </cell>
          <cell r="B741" t="str">
            <v>BUCHA DE REDUCAO, CPVC, SOLDAVEL, 22 X 15 MM, PARA AGUA QUENTE</v>
          </cell>
          <cell r="C741" t="str">
            <v xml:space="preserve">UN    </v>
          </cell>
          <cell r="D741">
            <v>1.18</v>
          </cell>
        </row>
        <row r="742">
          <cell r="A742">
            <v>38002</v>
          </cell>
          <cell r="B742" t="str">
            <v>BUCHA DE REDUCAO, CPVC, SOLDAVEL, 28 X 22 MM, PARA AGUA QUENTE</v>
          </cell>
          <cell r="C742" t="str">
            <v xml:space="preserve">UN    </v>
          </cell>
          <cell r="D742">
            <v>2.2000000000000002</v>
          </cell>
        </row>
        <row r="743">
          <cell r="A743">
            <v>38003</v>
          </cell>
          <cell r="B743" t="str">
            <v>BUCHA DE REDUCAO, CPVC, SOLDAVEL, 35 X 28 MM, PARA AGUA QUENTE</v>
          </cell>
          <cell r="C743" t="str">
            <v xml:space="preserve">UN    </v>
          </cell>
          <cell r="D743">
            <v>26.42</v>
          </cell>
        </row>
        <row r="744">
          <cell r="A744">
            <v>38004</v>
          </cell>
          <cell r="B744" t="str">
            <v>BUCHA DE REDUCAO, CPVC, SOLDAVEL, 42 X 22 MM, PARA AGUA QUENTE</v>
          </cell>
          <cell r="C744" t="str">
            <v xml:space="preserve">UN    </v>
          </cell>
          <cell r="D744">
            <v>35.33</v>
          </cell>
        </row>
        <row r="745">
          <cell r="A745">
            <v>36327</v>
          </cell>
          <cell r="B745" t="str">
            <v>BUCHA DE REDUCAO, PPR, DN 25 X 20 MM, PARA AGUA QUENTE PREDIAL</v>
          </cell>
          <cell r="C745" t="str">
            <v xml:space="preserve">UN    </v>
          </cell>
          <cell r="D745">
            <v>1.51</v>
          </cell>
        </row>
        <row r="746">
          <cell r="A746">
            <v>38992</v>
          </cell>
          <cell r="B746" t="str">
            <v>BUCHA DE REDUCAO, PPR, DN 32 X 25 MM, PARA AGUA QUENTE E FRIA PREDIAL</v>
          </cell>
          <cell r="C746" t="str">
            <v xml:space="preserve">UN    </v>
          </cell>
          <cell r="D746">
            <v>2.41</v>
          </cell>
        </row>
        <row r="747">
          <cell r="A747">
            <v>38993</v>
          </cell>
          <cell r="B747" t="str">
            <v>BUCHA DE REDUCAO, PPR, DN 40 X 25 MM, PARA AGUA QUENTE E FRIA PREDIAL</v>
          </cell>
          <cell r="C747" t="str">
            <v xml:space="preserve">UN    </v>
          </cell>
          <cell r="D747">
            <v>6.88</v>
          </cell>
        </row>
        <row r="748">
          <cell r="A748">
            <v>38418</v>
          </cell>
          <cell r="B748" t="str">
            <v>BUCHA DE REDUCAO, PVC, LONGA, SERIE R, DN 50 X 40 MM, PARA ESGOTO PREDIAL</v>
          </cell>
          <cell r="C748" t="str">
            <v xml:space="preserve">UN    </v>
          </cell>
          <cell r="D748">
            <v>3.82</v>
          </cell>
        </row>
        <row r="749">
          <cell r="A749">
            <v>39178</v>
          </cell>
          <cell r="B749" t="str">
            <v>BUCHA EM ALUMINIO, COM ROSCA, DE  1 1/2", PARA ELETRODUTO</v>
          </cell>
          <cell r="C749" t="str">
            <v xml:space="preserve">UN    </v>
          </cell>
          <cell r="D749">
            <v>1.08</v>
          </cell>
        </row>
        <row r="750">
          <cell r="A750">
            <v>39177</v>
          </cell>
          <cell r="B750" t="str">
            <v>BUCHA EM ALUMINIO, COM ROSCA, DE 1 1/4", PARA ELETRODUTO</v>
          </cell>
          <cell r="C750" t="str">
            <v xml:space="preserve">UN    </v>
          </cell>
          <cell r="D750">
            <v>0.98</v>
          </cell>
        </row>
        <row r="751">
          <cell r="A751">
            <v>39174</v>
          </cell>
          <cell r="B751" t="str">
            <v>BUCHA EM ALUMINIO, COM ROSCA, DE 1/2", PARA ELETRODUTO</v>
          </cell>
          <cell r="C751" t="str">
            <v xml:space="preserve">UN    </v>
          </cell>
          <cell r="D751">
            <v>0.49</v>
          </cell>
        </row>
        <row r="752">
          <cell r="A752">
            <v>39176</v>
          </cell>
          <cell r="B752" t="str">
            <v>BUCHA EM ALUMINIO, COM ROSCA, DE 1", PARA ELETRODUTO</v>
          </cell>
          <cell r="C752" t="str">
            <v xml:space="preserve">UN    </v>
          </cell>
          <cell r="D752">
            <v>0.64</v>
          </cell>
        </row>
        <row r="753">
          <cell r="A753">
            <v>39180</v>
          </cell>
          <cell r="B753" t="str">
            <v>BUCHA EM ALUMINIO, COM ROSCA, DE 2 1/2", PARA ELETRODUTO</v>
          </cell>
          <cell r="C753" t="str">
            <v xml:space="preserve">UN    </v>
          </cell>
          <cell r="D753">
            <v>2.94</v>
          </cell>
        </row>
        <row r="754">
          <cell r="A754">
            <v>39179</v>
          </cell>
          <cell r="B754" t="str">
            <v>BUCHA EM ALUMINIO, COM ROSCA, DE 2", PARA ELETRODUTO</v>
          </cell>
          <cell r="C754" t="str">
            <v xml:space="preserve">UN    </v>
          </cell>
          <cell r="D754">
            <v>2.6</v>
          </cell>
        </row>
        <row r="755">
          <cell r="A755">
            <v>39175</v>
          </cell>
          <cell r="B755" t="str">
            <v>BUCHA EM ALUMINIO, COM ROSCA, DE 3/4", PARA ELETRODUTO</v>
          </cell>
          <cell r="C755" t="str">
            <v xml:space="preserve">UN    </v>
          </cell>
          <cell r="D755">
            <v>0.59</v>
          </cell>
        </row>
        <row r="756">
          <cell r="A756">
            <v>39217</v>
          </cell>
          <cell r="B756" t="str">
            <v>BUCHA EM ALUMINIO, COM ROSCA, DE 3/8", PARA ELETRODUTO</v>
          </cell>
          <cell r="C756" t="str">
            <v xml:space="preserve">UN    </v>
          </cell>
          <cell r="D756">
            <v>0.46</v>
          </cell>
        </row>
        <row r="757">
          <cell r="A757">
            <v>39181</v>
          </cell>
          <cell r="B757" t="str">
            <v>BUCHA EM ALUMINIO, COM ROSCA, DE 3", PARA ELETRODUTO</v>
          </cell>
          <cell r="C757" t="str">
            <v xml:space="preserve">UN    </v>
          </cell>
          <cell r="D757">
            <v>3.94</v>
          </cell>
        </row>
        <row r="758">
          <cell r="A758">
            <v>39182</v>
          </cell>
          <cell r="B758" t="str">
            <v>BUCHA EM ALUMINIO, COM ROSCA, DE 4", PARA ELETRODUTO</v>
          </cell>
          <cell r="C758" t="str">
            <v xml:space="preserve">UN    </v>
          </cell>
          <cell r="D758">
            <v>5.54</v>
          </cell>
        </row>
        <row r="759">
          <cell r="A759">
            <v>12616</v>
          </cell>
          <cell r="B759" t="str">
            <v>CABECEIRA DIREITA OU ESQUERDA, PVC, PARA CALHA PLUVIAL, DIAMETRO ENTRE 119 E 170 MM, PARA DRENAGEM PREDIAL</v>
          </cell>
          <cell r="C759" t="str">
            <v xml:space="preserve">UN    </v>
          </cell>
          <cell r="D759">
            <v>4.47</v>
          </cell>
        </row>
        <row r="760">
          <cell r="A760">
            <v>1049</v>
          </cell>
          <cell r="B760" t="str">
            <v>CABECOTE PARA ENTRADA DE LINHA DE ALIMENTACAO PARA ELETRODUTO, EM LIGA DE ALUMINIO COM ACABAMENTO ANTI CORROSIVO, COM FIXACAO POR ENCAIXE LISO DE 360 GRAUS, DE 1 1/2"</v>
          </cell>
          <cell r="C760" t="str">
            <v xml:space="preserve">UN    </v>
          </cell>
          <cell r="D760">
            <v>4.6399999999999997</v>
          </cell>
        </row>
        <row r="761">
          <cell r="A761">
            <v>1099</v>
          </cell>
          <cell r="B761" t="str">
            <v>CABECOTE PARA ENTRADA DE LINHA DE ALIMENTACAO PARA ELETRODUTO, EM LIGA DE ALUMINIO COM ACABAMENTO ANTI CORROSIVO, COM FIXACAO POR ENCAIXE LISO DE 360 GRAUS, DE 1 1/4"</v>
          </cell>
          <cell r="C761" t="str">
            <v xml:space="preserve">UN    </v>
          </cell>
          <cell r="D761">
            <v>3.55</v>
          </cell>
        </row>
        <row r="762">
          <cell r="A762">
            <v>39678</v>
          </cell>
          <cell r="B762" t="str">
            <v>CABECOTE PARA ENTRADA DE LINHA DE ALIMENTACAO PARA ELETRODUTO, EM LIGA DE ALUMINIO COM ACABAMENTO ANTI CORROSIVO, COM FIXACAO POR ENCAIXE LISO DE 360 GRAUS, DE 1/2"</v>
          </cell>
          <cell r="C762" t="str">
            <v xml:space="preserve">UN    </v>
          </cell>
          <cell r="D762">
            <v>1.43</v>
          </cell>
        </row>
        <row r="763">
          <cell r="A763">
            <v>1050</v>
          </cell>
          <cell r="B763" t="str">
            <v>CABECOTE PARA ENTRADA DE LINHA DE ALIMENTACAO PARA ELETRODUTO, EM LIGA DE ALUMINIO COM ACABAMENTO ANTI CORROSIVO, COM FIXACAO POR ENCAIXE LISO DE 360 GRAUS, DE 1"</v>
          </cell>
          <cell r="C763" t="str">
            <v xml:space="preserve">UN    </v>
          </cell>
          <cell r="D763">
            <v>2.4300000000000002</v>
          </cell>
        </row>
        <row r="764">
          <cell r="A764">
            <v>1101</v>
          </cell>
          <cell r="B764" t="str">
            <v>CABECOTE PARA ENTRADA DE LINHA DE ALIMENTACAO PARA ELETRODUTO, EM LIGA DE ALUMINIO COM ACABAMENTO ANTI CORROSIVO, COM FIXACAO POR ENCAIXE LISO DE 360 GRAUS, DE 2 1/2"</v>
          </cell>
          <cell r="C764" t="str">
            <v xml:space="preserve">UN    </v>
          </cell>
          <cell r="D764">
            <v>15.31</v>
          </cell>
        </row>
        <row r="765">
          <cell r="A765">
            <v>1100</v>
          </cell>
          <cell r="B765" t="str">
            <v>CABECOTE PARA ENTRADA DE LINHA DE ALIMENTACAO PARA ELETRODUTO, EM LIGA DE ALUMINIO COM ACABAMENTO ANTI CORROSIVO, COM FIXACAO POR ENCAIXE LISO DE 360 GRAUS, DE 2"</v>
          </cell>
          <cell r="C765" t="str">
            <v xml:space="preserve">UN    </v>
          </cell>
          <cell r="D765">
            <v>7.9</v>
          </cell>
        </row>
        <row r="766">
          <cell r="A766">
            <v>39679</v>
          </cell>
          <cell r="B766" t="str">
            <v>CABECOTE PARA ENTRADA DE LINHA DE ALIMENTACAO PARA ELETRODUTO, EM LIGA DE ALUMINIO COM ACABAMENTO ANTI CORROSIVO, COM FIXACAO POR ENCAIXE LISO DE 360 GRAUS, DE 3 1/2"</v>
          </cell>
          <cell r="C766" t="str">
            <v xml:space="preserve">UN    </v>
          </cell>
          <cell r="D766">
            <v>30.52</v>
          </cell>
        </row>
        <row r="767">
          <cell r="A767">
            <v>1098</v>
          </cell>
          <cell r="B767" t="str">
            <v>CABECOTE PARA ENTRADA DE LINHA DE ALIMENTACAO PARA ELETRODUTO, EM LIGA DE ALUMINIO COM ACABAMENTO ANTI CORROSIVO, COM FIXACAO POR ENCAIXE LISO DE 360 GRAUS, DE 3/4"</v>
          </cell>
          <cell r="C767" t="str">
            <v xml:space="preserve">UN    </v>
          </cell>
          <cell r="D767">
            <v>1.89</v>
          </cell>
        </row>
        <row r="768">
          <cell r="A768">
            <v>1102</v>
          </cell>
          <cell r="B768" t="str">
            <v>CABECOTE PARA ENTRADA DE LINHA DE ALIMENTACAO PARA ELETRODUTO, EM LIGA DE ALUMINIO COM ACABAMENTO ANTI CORROSIVO, COM FIXACAO POR ENCAIXE LISO DE 360 GRAUS, DE 3"</v>
          </cell>
          <cell r="C768" t="str">
            <v xml:space="preserve">UN    </v>
          </cell>
          <cell r="D768">
            <v>22.83</v>
          </cell>
        </row>
        <row r="769">
          <cell r="A769">
            <v>1051</v>
          </cell>
          <cell r="B769" t="str">
            <v>CABECOTE PARA ENTRADA DE LINHA DE ALIMENTACAO PARA ELETRODUTO, EM LIGA DE ALUMINIO COM ACABAMENTO ANTI CORROSIVO, COM FIXACAO POR ENCAIXE LISO DE 360 GRAUS, DE 4"</v>
          </cell>
          <cell r="C769" t="str">
            <v xml:space="preserve">UN    </v>
          </cell>
          <cell r="D769">
            <v>33.19</v>
          </cell>
        </row>
        <row r="770">
          <cell r="A770">
            <v>37399</v>
          </cell>
          <cell r="B770" t="str">
            <v>CABIDE/GANCHO DE BANHEIRO SIMPLES EM METAL CROMADO</v>
          </cell>
          <cell r="C770" t="str">
            <v xml:space="preserve">UN    </v>
          </cell>
          <cell r="D770">
            <v>18.95</v>
          </cell>
        </row>
        <row r="771">
          <cell r="A771">
            <v>41955</v>
          </cell>
          <cell r="B771" t="str">
            <v>CABO DE ACO GALVANIZADO, DIAMETRO 12,7 MM (1/2"), COM ALMA DE ACO CABO INDEPENDENTE 6 X 25 F</v>
          </cell>
          <cell r="C771" t="str">
            <v xml:space="preserve">KG    </v>
          </cell>
          <cell r="D771">
            <v>40.159999999999997</v>
          </cell>
        </row>
        <row r="772">
          <cell r="A772">
            <v>41953</v>
          </cell>
          <cell r="B772" t="str">
            <v>CABO DE ACO GALVANIZADO, DIAMETRO 12,7 MM (1/2"), COM ALMA DE FIBRA 6 X 25 F</v>
          </cell>
          <cell r="C772" t="str">
            <v xml:space="preserve">KG    </v>
          </cell>
          <cell r="D772">
            <v>38.32</v>
          </cell>
        </row>
        <row r="773">
          <cell r="A773">
            <v>41954</v>
          </cell>
          <cell r="B773" t="str">
            <v>CABO DE ACO GALVANIZADO, DIAMETRO 9,53 MM (3/8"), COM ALMA DE FIBRA 6 X 25 F</v>
          </cell>
          <cell r="C773" t="str">
            <v xml:space="preserve">KG    </v>
          </cell>
          <cell r="D773">
            <v>35.729999999999997</v>
          </cell>
        </row>
        <row r="774">
          <cell r="A774">
            <v>42655</v>
          </cell>
          <cell r="B774" t="str">
            <v>CABO DE ACO GALVANIZADO, DIAMETRO 9,53 MM (3/8"), COM ALMA DE FIBRA 6 X 25 F  (COLETADO CAIXA)</v>
          </cell>
          <cell r="C774" t="str">
            <v xml:space="preserve">KG    </v>
          </cell>
          <cell r="D774">
            <v>8.9600000000000009</v>
          </cell>
        </row>
        <row r="775">
          <cell r="A775">
            <v>25004</v>
          </cell>
          <cell r="B775" t="str">
            <v>CABO DE ALUMINIO NU COM ALMA DE ACO, BITOLA 1/0 AWG</v>
          </cell>
          <cell r="C775" t="str">
            <v xml:space="preserve">KG    </v>
          </cell>
          <cell r="D775">
            <v>22.9</v>
          </cell>
        </row>
        <row r="776">
          <cell r="A776">
            <v>25002</v>
          </cell>
          <cell r="B776" t="str">
            <v>CABO DE ALUMINIO NU COM ALMA DE ACO, BITOLA 2 AWG</v>
          </cell>
          <cell r="C776" t="str">
            <v xml:space="preserve">KG    </v>
          </cell>
          <cell r="D776">
            <v>23.09</v>
          </cell>
        </row>
        <row r="777">
          <cell r="A777">
            <v>37409</v>
          </cell>
          <cell r="B777" t="str">
            <v>CABO DE ALUMINIO NU COM ALMA DE ACO, BITOLA 2/0 AWG</v>
          </cell>
          <cell r="C777" t="str">
            <v xml:space="preserve">KG    </v>
          </cell>
          <cell r="D777">
            <v>22.71</v>
          </cell>
        </row>
        <row r="778">
          <cell r="A778">
            <v>841</v>
          </cell>
          <cell r="B778" t="str">
            <v>CABO DE ALUMINIO NU COM ALMA DE ACO, BITOLA 4 AWG</v>
          </cell>
          <cell r="C778" t="str">
            <v xml:space="preserve">KG    </v>
          </cell>
          <cell r="D778">
            <v>23.46</v>
          </cell>
        </row>
        <row r="779">
          <cell r="A779">
            <v>25005</v>
          </cell>
          <cell r="B779" t="str">
            <v>CABO DE ALUMINIO NU SEM ALMA DE ACO, BITOLA 1/0 AWG</v>
          </cell>
          <cell r="C779" t="str">
            <v xml:space="preserve">KG    </v>
          </cell>
          <cell r="D779">
            <v>25.72</v>
          </cell>
        </row>
        <row r="780">
          <cell r="A780">
            <v>25003</v>
          </cell>
          <cell r="B780" t="str">
            <v>CABO DE ALUMINIO NU SEM ALMA DE ACO, BITOLA 2 AWG</v>
          </cell>
          <cell r="C780" t="str">
            <v xml:space="preserve">KG    </v>
          </cell>
          <cell r="D780">
            <v>27.47</v>
          </cell>
        </row>
        <row r="781">
          <cell r="A781">
            <v>37410</v>
          </cell>
          <cell r="B781" t="str">
            <v>CABO DE ALUMINIO NU SEM ALMA DE ACO, BITOLA 2/0 AWG</v>
          </cell>
          <cell r="C781" t="str">
            <v xml:space="preserve">KG    </v>
          </cell>
          <cell r="D781">
            <v>25.72</v>
          </cell>
        </row>
        <row r="782">
          <cell r="A782">
            <v>842</v>
          </cell>
          <cell r="B782" t="str">
            <v>CABO DE ALUMINIO NU SEM ALMA DE ACO, BITOLA 4 AWG</v>
          </cell>
          <cell r="C782" t="str">
            <v xml:space="preserve">KG    </v>
          </cell>
          <cell r="D782">
            <v>28.94</v>
          </cell>
        </row>
        <row r="783">
          <cell r="A783">
            <v>862</v>
          </cell>
          <cell r="B783" t="str">
            <v>CABO DE COBRE NU 10 MM2 MEIO-DURO</v>
          </cell>
          <cell r="C783" t="str">
            <v xml:space="preserve">M     </v>
          </cell>
          <cell r="D783">
            <v>4.97</v>
          </cell>
        </row>
        <row r="784">
          <cell r="A784">
            <v>866</v>
          </cell>
          <cell r="B784" t="str">
            <v>CABO DE COBRE NU 120 MM2 MEIO-DURO</v>
          </cell>
          <cell r="C784" t="str">
            <v xml:space="preserve">M     </v>
          </cell>
          <cell r="D784">
            <v>61.1</v>
          </cell>
        </row>
        <row r="785">
          <cell r="A785">
            <v>892</v>
          </cell>
          <cell r="B785" t="str">
            <v>CABO DE COBRE NU 150 MM2 MEIO-DURO</v>
          </cell>
          <cell r="C785" t="str">
            <v xml:space="preserve">M     </v>
          </cell>
          <cell r="D785">
            <v>77.7</v>
          </cell>
        </row>
        <row r="786">
          <cell r="A786">
            <v>857</v>
          </cell>
          <cell r="B786" t="str">
            <v>CABO DE COBRE NU 16 MM2 MEIO-DURO</v>
          </cell>
          <cell r="C786" t="str">
            <v xml:space="preserve">M     </v>
          </cell>
          <cell r="D786">
            <v>7.91</v>
          </cell>
        </row>
        <row r="787">
          <cell r="A787">
            <v>37404</v>
          </cell>
          <cell r="B787" t="str">
            <v>CABO DE COBRE NU 185 MM2 MEIO-DURO</v>
          </cell>
          <cell r="C787" t="str">
            <v xml:space="preserve">M     </v>
          </cell>
          <cell r="D787">
            <v>93.43</v>
          </cell>
        </row>
        <row r="788">
          <cell r="A788">
            <v>868</v>
          </cell>
          <cell r="B788" t="str">
            <v>CABO DE COBRE NU 25 MM2 MEIO-DURO</v>
          </cell>
          <cell r="C788" t="str">
            <v xml:space="preserve">M     </v>
          </cell>
          <cell r="D788">
            <v>12.21</v>
          </cell>
        </row>
        <row r="789">
          <cell r="A789">
            <v>870</v>
          </cell>
          <cell r="B789" t="str">
            <v>CABO DE COBRE NU 300 MM2 MEIO-DURO</v>
          </cell>
          <cell r="C789" t="str">
            <v xml:space="preserve">M     </v>
          </cell>
          <cell r="D789">
            <v>161</v>
          </cell>
        </row>
        <row r="790">
          <cell r="A790">
            <v>863</v>
          </cell>
          <cell r="B790" t="str">
            <v>CABO DE COBRE NU 35 MM2 MEIO-DURO</v>
          </cell>
          <cell r="C790" t="str">
            <v xml:space="preserve">M     </v>
          </cell>
          <cell r="D790">
            <v>16.87</v>
          </cell>
        </row>
        <row r="791">
          <cell r="A791">
            <v>867</v>
          </cell>
          <cell r="B791" t="str">
            <v>CABO DE COBRE NU 50 MM2 MEIO-DURO</v>
          </cell>
          <cell r="C791" t="str">
            <v xml:space="preserve">M     </v>
          </cell>
          <cell r="D791">
            <v>23.5</v>
          </cell>
        </row>
        <row r="792">
          <cell r="A792">
            <v>891</v>
          </cell>
          <cell r="B792" t="str">
            <v>CABO DE COBRE NU 500 MM2 MEIO-DURO</v>
          </cell>
          <cell r="C792" t="str">
            <v xml:space="preserve">M     </v>
          </cell>
          <cell r="D792">
            <v>270.39</v>
          </cell>
        </row>
        <row r="793">
          <cell r="A793">
            <v>864</v>
          </cell>
          <cell r="B793" t="str">
            <v>CABO DE COBRE NU 70 MM2 MEIO-DURO</v>
          </cell>
          <cell r="C793" t="str">
            <v xml:space="preserve">M     </v>
          </cell>
          <cell r="D793">
            <v>33.11</v>
          </cell>
        </row>
        <row r="794">
          <cell r="A794">
            <v>865</v>
          </cell>
          <cell r="B794" t="str">
            <v>CABO DE COBRE NU 95 MM2 MEIO-DURO</v>
          </cell>
          <cell r="C794" t="str">
            <v xml:space="preserve">M     </v>
          </cell>
          <cell r="D794">
            <v>46.64</v>
          </cell>
        </row>
        <row r="795">
          <cell r="A795">
            <v>1006</v>
          </cell>
          <cell r="B795" t="str">
            <v>CABO DE COBRE RIGIDO, CLASSE 2, ISOLACAO EM PVC, ANTI-CHAMA BWF-B, 1 CONDUTOR, 450/750 V, DIAMETRO 120 MM2</v>
          </cell>
          <cell r="C795" t="str">
            <v xml:space="preserve">M     </v>
          </cell>
          <cell r="D795">
            <v>63.24</v>
          </cell>
        </row>
        <row r="796">
          <cell r="A796">
            <v>948</v>
          </cell>
          <cell r="B796" t="str">
            <v>CABO DE COBRE UNIPOLAR 10 MM2, BLINDADO, ISOLACAO 3,6/6 KV EPR, COBERTURA EM PVC</v>
          </cell>
          <cell r="C796" t="str">
            <v xml:space="preserve">M     </v>
          </cell>
          <cell r="D796">
            <v>12.45</v>
          </cell>
        </row>
        <row r="797">
          <cell r="A797">
            <v>947</v>
          </cell>
          <cell r="B797" t="str">
            <v>CABO DE COBRE UNIPOLAR 16 MM2, BLINDADO, ISOLACAO 3,6/6 KV EPR, COBERTURA EM PVC</v>
          </cell>
          <cell r="C797" t="str">
            <v xml:space="preserve">M     </v>
          </cell>
          <cell r="D797">
            <v>12.66</v>
          </cell>
        </row>
        <row r="798">
          <cell r="A798">
            <v>911</v>
          </cell>
          <cell r="B798" t="str">
            <v>CABO DE COBRE UNIPOLAR 16 MM2, BLINDADO, ISOLACAO 6/10 KV EPR, COBERTURA EM PVC</v>
          </cell>
          <cell r="C798" t="str">
            <v xml:space="preserve">M     </v>
          </cell>
          <cell r="D798">
            <v>18.420000000000002</v>
          </cell>
        </row>
        <row r="799">
          <cell r="A799">
            <v>925</v>
          </cell>
          <cell r="B799" t="str">
            <v>CABO DE COBRE UNIPOLAR 25 MM2, BLINDADO, ISOLACAO 3,6/6 KV EPR, COBERTURA EM PVC</v>
          </cell>
          <cell r="C799" t="str">
            <v xml:space="preserve">M     </v>
          </cell>
          <cell r="D799">
            <v>17.02</v>
          </cell>
        </row>
        <row r="800">
          <cell r="A800">
            <v>954</v>
          </cell>
          <cell r="B800" t="str">
            <v>CABO DE COBRE UNIPOLAR 25MM2, BLINDADO, ISOLACAO 6/10 KV EPR, COBERTURA EM PVC</v>
          </cell>
          <cell r="C800" t="str">
            <v xml:space="preserve">M     </v>
          </cell>
          <cell r="D800">
            <v>18.809999999999999</v>
          </cell>
        </row>
        <row r="801">
          <cell r="A801">
            <v>901</v>
          </cell>
          <cell r="B801" t="str">
            <v>CABO DE COBRE UNIPOLAR 35 MM2, BLINDADO, ISOLACAO 12/20 KV EPR, COBERTURA EM PVC</v>
          </cell>
          <cell r="C801" t="str">
            <v xml:space="preserve">M     </v>
          </cell>
          <cell r="D801">
            <v>20.13</v>
          </cell>
        </row>
        <row r="802">
          <cell r="A802">
            <v>926</v>
          </cell>
          <cell r="B802" t="str">
            <v>CABO DE COBRE UNIPOLAR 35 MM2, BLINDADO, ISOLACAO 3,6/6 KV EPR, COBERTURA EM PVC</v>
          </cell>
          <cell r="C802" t="str">
            <v xml:space="preserve">M     </v>
          </cell>
          <cell r="D802">
            <v>21.27</v>
          </cell>
        </row>
        <row r="803">
          <cell r="A803">
            <v>912</v>
          </cell>
          <cell r="B803" t="str">
            <v>CABO DE COBRE UNIPOLAR 35 MM2, BLINDADO, ISOLACAO 6/10 KV EPR, COBERTURA EM PVC</v>
          </cell>
          <cell r="C803" t="str">
            <v xml:space="preserve">M     </v>
          </cell>
          <cell r="D803">
            <v>21.4</v>
          </cell>
        </row>
        <row r="804">
          <cell r="A804">
            <v>955</v>
          </cell>
          <cell r="B804" t="str">
            <v>CABO DE COBRE UNIPOLAR 50 MM2, BLINDADO, ISOLACAO 12/20 KV EPR, COBERTURA EM PVC</v>
          </cell>
          <cell r="C804" t="str">
            <v xml:space="preserve">M     </v>
          </cell>
          <cell r="D804">
            <v>25.54</v>
          </cell>
        </row>
        <row r="805">
          <cell r="A805">
            <v>946</v>
          </cell>
          <cell r="B805" t="str">
            <v>CABO DE COBRE UNIPOLAR 50 MM2, BLINDADO, ISOLACAO 3,6/6 KV EPR, COBERTURA EM PVC</v>
          </cell>
          <cell r="C805" t="str">
            <v xml:space="preserve">M     </v>
          </cell>
          <cell r="D805">
            <v>28.72</v>
          </cell>
        </row>
        <row r="806">
          <cell r="A806">
            <v>953</v>
          </cell>
          <cell r="B806" t="str">
            <v>CABO DE COBRE UNIPOLAR 50 MM2, BLINDADO, ISOLACAO 6/10 KV EPR, COBERTURA EM PVC</v>
          </cell>
          <cell r="C806" t="str">
            <v xml:space="preserve">M     </v>
          </cell>
          <cell r="D806">
            <v>26.13</v>
          </cell>
        </row>
        <row r="807">
          <cell r="A807">
            <v>902</v>
          </cell>
          <cell r="B807" t="str">
            <v>CABO DE COBRE UNIPOLAR 70 MM2, BLINDADO, ISOLACAO 12/20 KV EPR, COBERTURA EM PVC</v>
          </cell>
          <cell r="C807" t="str">
            <v xml:space="preserve">M     </v>
          </cell>
          <cell r="D807">
            <v>31.77</v>
          </cell>
        </row>
        <row r="808">
          <cell r="A808">
            <v>927</v>
          </cell>
          <cell r="B808" t="str">
            <v>CABO DE COBRE UNIPOLAR 70 MM2, BLINDADO, ISOLACAO 3,6/6 KV EPR, COBERTURA EM PVC</v>
          </cell>
          <cell r="C808" t="str">
            <v xml:space="preserve">M     </v>
          </cell>
          <cell r="D808">
            <v>30.79</v>
          </cell>
        </row>
        <row r="809">
          <cell r="A809">
            <v>913</v>
          </cell>
          <cell r="B809" t="str">
            <v>CABO DE COBRE UNIPOLAR 70 MM2, BLINDADO, ISOLACAO 6/10 KV EPR, COBERTURA EM PVC</v>
          </cell>
          <cell r="C809" t="str">
            <v xml:space="preserve">M     </v>
          </cell>
          <cell r="D809">
            <v>34.369999999999997</v>
          </cell>
        </row>
        <row r="810">
          <cell r="A810">
            <v>903</v>
          </cell>
          <cell r="B810" t="str">
            <v>CABO DE COBRE UNIPOLAR 95 MM2, BLINDADO, ISOLACAO 12/20 KV EPR, COBERTURA EM PVC</v>
          </cell>
          <cell r="C810" t="str">
            <v xml:space="preserve">M     </v>
          </cell>
          <cell r="D810">
            <v>38.9</v>
          </cell>
        </row>
        <row r="811">
          <cell r="A811">
            <v>945</v>
          </cell>
          <cell r="B811" t="str">
            <v>CABO DE COBRE UNIPOLAR 95 MM2, BLINDADO, ISOLACAO 3,6/6 KV EPR, COBERTURA EM PVC</v>
          </cell>
          <cell r="C811" t="str">
            <v xml:space="preserve">M     </v>
          </cell>
          <cell r="D811">
            <v>41.15</v>
          </cell>
        </row>
        <row r="812">
          <cell r="A812">
            <v>914</v>
          </cell>
          <cell r="B812" t="str">
            <v>CABO DE COBRE UNIPOLAR 95 MM2, BLINDADO, ISOLACAO 6/10 KV EPR, COBERTURA EM PVC</v>
          </cell>
          <cell r="C812" t="str">
            <v xml:space="preserve">M     </v>
          </cell>
          <cell r="D812">
            <v>42.16</v>
          </cell>
        </row>
        <row r="813">
          <cell r="A813">
            <v>993</v>
          </cell>
          <cell r="B813" t="str">
            <v>CABO DE COBRE, FLEXIVEL, CLASSE 4 OU 5, ISOLACAO EM PVC/A, ANTICHAMA BWF-B, COBERTURA PVC-ST1, ANTICHAMA BWF-B, 1 CONDUTOR, 0,6/1 KV, SECAO NOMINAL 1,5 MM2</v>
          </cell>
          <cell r="C813" t="str">
            <v xml:space="preserve">M     </v>
          </cell>
          <cell r="D813">
            <v>1.36</v>
          </cell>
        </row>
        <row r="814">
          <cell r="A814">
            <v>1020</v>
          </cell>
          <cell r="B814" t="str">
            <v>CABO DE COBRE, FLEXIVEL, CLASSE 4 OU 5, ISOLACAO EM PVC/A, ANTICHAMA BWF-B, COBERTURA PVC-ST1, ANTICHAMA BWF-B, 1 CONDUTOR, 0,6/1 KV, SECAO NOMINAL 10 MM2</v>
          </cell>
          <cell r="C814" t="str">
            <v xml:space="preserve">M     </v>
          </cell>
          <cell r="D814">
            <v>5.93</v>
          </cell>
        </row>
        <row r="815">
          <cell r="A815">
            <v>1017</v>
          </cell>
          <cell r="B815" t="str">
            <v>CABO DE COBRE, FLEXIVEL, CLASSE 4 OU 5, ISOLACAO EM PVC/A, ANTICHAMA BWF-B, COBERTURA PVC-ST1, ANTICHAMA BWF-B, 1 CONDUTOR, 0,6/1 KV, SECAO NOMINAL 120 MM2</v>
          </cell>
          <cell r="C815" t="str">
            <v xml:space="preserve">M     </v>
          </cell>
          <cell r="D815">
            <v>65.150000000000006</v>
          </cell>
        </row>
        <row r="816">
          <cell r="A816">
            <v>999</v>
          </cell>
          <cell r="B816" t="str">
            <v>CABO DE COBRE, FLEXIVEL, CLASSE 4 OU 5, ISOLACAO EM PVC/A, ANTICHAMA BWF-B, COBERTURA PVC-ST1, ANTICHAMA BWF-B, 1 CONDUTOR, 0,6/1 KV, SECAO NOMINAL 150 MM2</v>
          </cell>
          <cell r="C816" t="str">
            <v xml:space="preserve">M     </v>
          </cell>
          <cell r="D816">
            <v>80.73</v>
          </cell>
        </row>
        <row r="817">
          <cell r="A817">
            <v>995</v>
          </cell>
          <cell r="B817" t="str">
            <v>CABO DE COBRE, FLEXIVEL, CLASSE 4 OU 5, ISOLACAO EM PVC/A, ANTICHAMA BWF-B, COBERTURA PVC-ST1, ANTICHAMA BWF-B, 1 CONDUTOR, 0,6/1 KV, SECAO NOMINAL 16 MM2</v>
          </cell>
          <cell r="C817" t="str">
            <v xml:space="preserve">M     </v>
          </cell>
          <cell r="D817">
            <v>9.09</v>
          </cell>
        </row>
        <row r="818">
          <cell r="A818">
            <v>1000</v>
          </cell>
          <cell r="B818" t="str">
            <v>CABO DE COBRE, FLEXIVEL, CLASSE 4 OU 5, ISOLACAO EM PVC/A, ANTICHAMA BWF-B, COBERTURA PVC-ST1, ANTICHAMA BWF-B, 1 CONDUTOR, 0,6/1 KV, SECAO NOMINAL 185 MM2</v>
          </cell>
          <cell r="C818" t="str">
            <v xml:space="preserve">M     </v>
          </cell>
          <cell r="D818">
            <v>98.96</v>
          </cell>
        </row>
        <row r="819">
          <cell r="A819">
            <v>1022</v>
          </cell>
          <cell r="B819" t="str">
            <v>CABO DE COBRE, FLEXIVEL, CLASSE 4 OU 5, ISOLACAO EM PVC/A, ANTICHAMA BWF-B, COBERTURA PVC-ST1, ANTICHAMA BWF-B, 1 CONDUTOR, 0,6/1 KV, SECAO NOMINAL 2,5 MM2</v>
          </cell>
          <cell r="C819" t="str">
            <v xml:space="preserve">M     </v>
          </cell>
          <cell r="D819">
            <v>1.89</v>
          </cell>
        </row>
        <row r="820">
          <cell r="A820">
            <v>1015</v>
          </cell>
          <cell r="B820" t="str">
            <v>CABO DE COBRE, FLEXIVEL, CLASSE 4 OU 5, ISOLACAO EM PVC/A, ANTICHAMA BWF-B, COBERTURA PVC-ST1, ANTICHAMA BWF-B, 1 CONDUTOR, 0,6/1 KV, SECAO NOMINAL 240 MM2</v>
          </cell>
          <cell r="C820" t="str">
            <v xml:space="preserve">M     </v>
          </cell>
          <cell r="D820">
            <v>130.31</v>
          </cell>
        </row>
        <row r="821">
          <cell r="A821">
            <v>996</v>
          </cell>
          <cell r="B821" t="str">
            <v>CABO DE COBRE, FLEXIVEL, CLASSE 4 OU 5, ISOLACAO EM PVC/A, ANTICHAMA BWF-B, COBERTURA PVC-ST1, ANTICHAMA BWF-B, 1 CONDUTOR, 0,6/1 KV, SECAO NOMINAL 25 MM2</v>
          </cell>
          <cell r="C821" t="str">
            <v xml:space="preserve">M     </v>
          </cell>
          <cell r="D821">
            <v>13.84</v>
          </cell>
        </row>
        <row r="822">
          <cell r="A822">
            <v>1001</v>
          </cell>
          <cell r="B822" t="str">
            <v>CABO DE COBRE, FLEXIVEL, CLASSE 4 OU 5, ISOLACAO EM PVC/A, ANTICHAMA BWF-B, COBERTURA PVC-ST1, ANTICHAMA BWF-B, 1 CONDUTOR, 0,6/1 KV, SECAO NOMINAL 300 MM2</v>
          </cell>
          <cell r="C822" t="str">
            <v xml:space="preserve">M     </v>
          </cell>
          <cell r="D822">
            <v>163.07</v>
          </cell>
        </row>
        <row r="823">
          <cell r="A823">
            <v>1019</v>
          </cell>
          <cell r="B823" t="str">
            <v>CABO DE COBRE, FLEXIVEL, CLASSE 4 OU 5, ISOLACAO EM PVC/A, ANTICHAMA BWF-B, COBERTURA PVC-ST1, ANTICHAMA BWF-B, 1 CONDUTOR, 0,6/1 KV, SECAO NOMINAL 35 MM2</v>
          </cell>
          <cell r="C823" t="str">
            <v xml:space="preserve">M     </v>
          </cell>
          <cell r="D823">
            <v>19.079999999999998</v>
          </cell>
        </row>
        <row r="824">
          <cell r="A824">
            <v>1021</v>
          </cell>
          <cell r="B824" t="str">
            <v>CABO DE COBRE, FLEXIVEL, CLASSE 4 OU 5, ISOLACAO EM PVC/A, ANTICHAMA BWF-B, COBERTURA PVC-ST1, ANTICHAMA BWF-B, 1 CONDUTOR, 0,6/1 KV, SECAO NOMINAL 4 MM2</v>
          </cell>
          <cell r="C824" t="str">
            <v xml:space="preserve">M     </v>
          </cell>
          <cell r="D824">
            <v>2.71</v>
          </cell>
        </row>
        <row r="825">
          <cell r="A825">
            <v>39249</v>
          </cell>
          <cell r="B825" t="str">
            <v>CABO DE COBRE, FLEXIVEL, CLASSE 4 OU 5, ISOLACAO EM PVC/A, ANTICHAMA BWF-B, COBERTURA PVC-ST1, ANTICHAMA BWF-B, 1 CONDUTOR, 0,6/1 KV, SECAO NOMINAL 400 MM2</v>
          </cell>
          <cell r="C825" t="str">
            <v xml:space="preserve">M     </v>
          </cell>
          <cell r="D825">
            <v>212.73</v>
          </cell>
        </row>
        <row r="826">
          <cell r="A826">
            <v>1018</v>
          </cell>
          <cell r="B826" t="str">
            <v>CABO DE COBRE, FLEXIVEL, CLASSE 4 OU 5, ISOLACAO EM PVC/A, ANTICHAMA BWF-B, COBERTURA PVC-ST1, ANTICHAMA BWF-B, 1 CONDUTOR, 0,6/1 KV, SECAO NOMINAL 50 MM2</v>
          </cell>
          <cell r="C826" t="str">
            <v xml:space="preserve">M     </v>
          </cell>
          <cell r="D826">
            <v>27.2</v>
          </cell>
        </row>
        <row r="827">
          <cell r="A827">
            <v>39250</v>
          </cell>
          <cell r="B827" t="str">
            <v>CABO DE COBRE, FLEXIVEL, CLASSE 4 OU 5, ISOLACAO EM PVC/A, ANTICHAMA BWF-B, COBERTURA PVC-ST1, ANTICHAMA BWF-B, 1 CONDUTOR, 0,6/1 KV, SECAO NOMINAL 500 MM2</v>
          </cell>
          <cell r="C827" t="str">
            <v xml:space="preserve">M     </v>
          </cell>
          <cell r="D827">
            <v>273.27</v>
          </cell>
        </row>
        <row r="828">
          <cell r="A828">
            <v>994</v>
          </cell>
          <cell r="B828" t="str">
            <v>CABO DE COBRE, FLEXIVEL, CLASSE 4 OU 5, ISOLACAO EM PVC/A, ANTICHAMA BWF-B, COBERTURA PVC-ST1, ANTICHAMA BWF-B, 1 CONDUTOR, 0,6/1 KV, SECAO NOMINAL 6 MM2</v>
          </cell>
          <cell r="C828" t="str">
            <v xml:space="preserve">M     </v>
          </cell>
          <cell r="D828">
            <v>3.7</v>
          </cell>
        </row>
        <row r="829">
          <cell r="A829">
            <v>977</v>
          </cell>
          <cell r="B829" t="str">
            <v>CABO DE COBRE, FLEXIVEL, CLASSE 4 OU 5, ISOLACAO EM PVC/A, ANTICHAMA BWF-B, COBERTURA PVC-ST1, ANTICHAMA BWF-B, 1 CONDUTOR, 0,6/1 KV, SECAO NOMINAL 70 MM2</v>
          </cell>
          <cell r="C829" t="str">
            <v xml:space="preserve">M     </v>
          </cell>
          <cell r="D829">
            <v>37.68</v>
          </cell>
        </row>
        <row r="830">
          <cell r="A830">
            <v>998</v>
          </cell>
          <cell r="B830" t="str">
            <v>CABO DE COBRE, FLEXIVEL, CLASSE 4 OU 5, ISOLACAO EM PVC/A, ANTICHAMA BWF-B, COBERTURA PVC-ST1, ANTICHAMA BWF-B, 1 CONDUTOR, 0,6/1 KV, SECAO NOMINAL 95 MM2</v>
          </cell>
          <cell r="C830" t="str">
            <v xml:space="preserve">M     </v>
          </cell>
          <cell r="D830">
            <v>50.05</v>
          </cell>
        </row>
        <row r="831">
          <cell r="A831">
            <v>39251</v>
          </cell>
          <cell r="B831" t="str">
            <v>CABO DE COBRE, FLEXIVEL, CLASSE 4 OU 5, ISOLACAO EM PVC/A, ANTICHAMA BWF-B, 1 CONDUTOR, 450/750 V, SECAO NOMINAL 0,5 MM2</v>
          </cell>
          <cell r="C831" t="str">
            <v xml:space="preserve">M     </v>
          </cell>
          <cell r="D831">
            <v>0.36</v>
          </cell>
        </row>
        <row r="832">
          <cell r="A832">
            <v>1011</v>
          </cell>
          <cell r="B832" t="str">
            <v>CABO DE COBRE, FLEXIVEL, CLASSE 4 OU 5, ISOLACAO EM PVC/A, ANTICHAMA BWF-B, 1 CONDUTOR, 450/750 V, SECAO NOMINAL 0,75 MM2</v>
          </cell>
          <cell r="C832" t="str">
            <v xml:space="preserve">M     </v>
          </cell>
          <cell r="D832">
            <v>0.5</v>
          </cell>
        </row>
        <row r="833">
          <cell r="A833">
            <v>39252</v>
          </cell>
          <cell r="B833" t="str">
            <v>CABO DE COBRE, FLEXIVEL, CLASSE 4 OU 5, ISOLACAO EM PVC/A, ANTICHAMA BWF-B, 1 CONDUTOR, 450/750 V, SECAO NOMINAL 1,0 MM2</v>
          </cell>
          <cell r="C833" t="str">
            <v xml:space="preserve">M     </v>
          </cell>
          <cell r="D833">
            <v>0.6</v>
          </cell>
        </row>
        <row r="834">
          <cell r="A834">
            <v>1013</v>
          </cell>
          <cell r="B834" t="str">
            <v>CABO DE COBRE, FLEXIVEL, CLASSE 4 OU 5, ISOLACAO EM PVC/A, ANTICHAMA BWF-B, 1 CONDUTOR, 450/750 V, SECAO NOMINAL 1,5 MM2</v>
          </cell>
          <cell r="C834" t="str">
            <v xml:space="preserve">M     </v>
          </cell>
          <cell r="D834">
            <v>0.8</v>
          </cell>
        </row>
        <row r="835">
          <cell r="A835">
            <v>980</v>
          </cell>
          <cell r="B835" t="str">
            <v>CABO DE COBRE, FLEXIVEL, CLASSE 4 OU 5, ISOLACAO EM PVC/A, ANTICHAMA BWF-B, 1 CONDUTOR, 450/750 V, SECAO NOMINAL 10 MM2</v>
          </cell>
          <cell r="C835" t="str">
            <v xml:space="preserve">M     </v>
          </cell>
          <cell r="D835">
            <v>5.44</v>
          </cell>
        </row>
        <row r="836">
          <cell r="A836">
            <v>39237</v>
          </cell>
          <cell r="B836" t="str">
            <v>CABO DE COBRE, FLEXIVEL, CLASSE 4 OU 5, ISOLACAO EM PVC/A, ANTICHAMA BWF-B, 1 CONDUTOR, 450/750 V, SECAO NOMINAL 120 MM2</v>
          </cell>
          <cell r="C836" t="str">
            <v xml:space="preserve">M     </v>
          </cell>
          <cell r="D836">
            <v>64.47</v>
          </cell>
        </row>
        <row r="837">
          <cell r="A837">
            <v>39238</v>
          </cell>
          <cell r="B837" t="str">
            <v>CABO DE COBRE, FLEXIVEL, CLASSE 4 OU 5, ISOLACAO EM PVC/A, ANTICHAMA BWF-B, 1 CONDUTOR, 450/750 V, SECAO NOMINAL 150 MM2</v>
          </cell>
          <cell r="C837" t="str">
            <v xml:space="preserve">M     </v>
          </cell>
          <cell r="D837">
            <v>80.489999999999995</v>
          </cell>
        </row>
        <row r="838">
          <cell r="A838">
            <v>979</v>
          </cell>
          <cell r="B838" t="str">
            <v>CABO DE COBRE, FLEXIVEL, CLASSE 4 OU 5, ISOLACAO EM PVC/A, ANTICHAMA BWF-B, 1 CONDUTOR, 450/750 V, SECAO NOMINAL 16 MM2</v>
          </cell>
          <cell r="C838" t="str">
            <v xml:space="preserve">M     </v>
          </cell>
          <cell r="D838">
            <v>8.3800000000000008</v>
          </cell>
        </row>
        <row r="839">
          <cell r="A839">
            <v>39239</v>
          </cell>
          <cell r="B839" t="str">
            <v>CABO DE COBRE, FLEXIVEL, CLASSE 4 OU 5, ISOLACAO EM PVC/A, ANTICHAMA BWF-B, 1 CONDUTOR, 450/750 V, SECAO NOMINAL 185 MM2</v>
          </cell>
          <cell r="C839" t="str">
            <v xml:space="preserve">M     </v>
          </cell>
          <cell r="D839">
            <v>97.96</v>
          </cell>
        </row>
        <row r="840">
          <cell r="A840">
            <v>1014</v>
          </cell>
          <cell r="B840" t="str">
            <v>CABO DE COBRE, FLEXIVEL, CLASSE 4 OU 5, ISOLACAO EM PVC/A, ANTICHAMA BWF-B, 1 CONDUTOR, 450/750 V, SECAO NOMINAL 2,5 MM2</v>
          </cell>
          <cell r="C840" t="str">
            <v xml:space="preserve">M     </v>
          </cell>
          <cell r="D840">
            <v>1.27</v>
          </cell>
        </row>
        <row r="841">
          <cell r="A841">
            <v>39240</v>
          </cell>
          <cell r="B841" t="str">
            <v>CABO DE COBRE, FLEXIVEL, CLASSE 4 OU 5, ISOLACAO EM PVC/A, ANTICHAMA BWF-B, 1 CONDUTOR, 450/750 V, SECAO NOMINAL 240 MM2</v>
          </cell>
          <cell r="C841" t="str">
            <v xml:space="preserve">M     </v>
          </cell>
          <cell r="D841">
            <v>129.47</v>
          </cell>
        </row>
        <row r="842">
          <cell r="A842">
            <v>39232</v>
          </cell>
          <cell r="B842" t="str">
            <v>CABO DE COBRE, FLEXIVEL, CLASSE 4 OU 5, ISOLACAO EM PVC/A, ANTICHAMA BWF-B, 1 CONDUTOR, 450/750 V, SECAO NOMINAL 25 MM2</v>
          </cell>
          <cell r="C842" t="str">
            <v xml:space="preserve">M     </v>
          </cell>
          <cell r="D842">
            <v>13.44</v>
          </cell>
        </row>
        <row r="843">
          <cell r="A843">
            <v>39233</v>
          </cell>
          <cell r="B843" t="str">
            <v>CABO DE COBRE, FLEXIVEL, CLASSE 4 OU 5, ISOLACAO EM PVC/A, ANTICHAMA BWF-B, 1 CONDUTOR, 450/750 V, SECAO NOMINAL 35 MM2</v>
          </cell>
          <cell r="C843" t="str">
            <v xml:space="preserve">M     </v>
          </cell>
          <cell r="D843">
            <v>18.48</v>
          </cell>
        </row>
        <row r="844">
          <cell r="A844">
            <v>981</v>
          </cell>
          <cell r="B844" t="str">
            <v>CABO DE COBRE, FLEXIVEL, CLASSE 4 OU 5, ISOLACAO EM PVC/A, ANTICHAMA BWF-B, 1 CONDUTOR, 450/750 V, SECAO NOMINAL 4 MM2</v>
          </cell>
          <cell r="C844" t="str">
            <v xml:space="preserve">M     </v>
          </cell>
          <cell r="D844">
            <v>2.27</v>
          </cell>
        </row>
        <row r="845">
          <cell r="A845">
            <v>39234</v>
          </cell>
          <cell r="B845" t="str">
            <v>CABO DE COBRE, FLEXIVEL, CLASSE 4 OU 5, ISOLACAO EM PVC/A, ANTICHAMA BWF-B, 1 CONDUTOR, 450/750 V, SECAO NOMINAL 50 MM2</v>
          </cell>
          <cell r="C845" t="str">
            <v xml:space="preserve">M     </v>
          </cell>
          <cell r="D845">
            <v>27.12</v>
          </cell>
        </row>
        <row r="846">
          <cell r="A846">
            <v>982</v>
          </cell>
          <cell r="B846" t="str">
            <v>CABO DE COBRE, FLEXIVEL, CLASSE 4 OU 5, ISOLACAO EM PVC/A, ANTICHAMA BWF-B, 1 CONDUTOR, 450/750 V, SECAO NOMINAL 6 MM2</v>
          </cell>
          <cell r="C846" t="str">
            <v xml:space="preserve">M     </v>
          </cell>
          <cell r="D846">
            <v>3.18</v>
          </cell>
        </row>
        <row r="847">
          <cell r="A847">
            <v>39235</v>
          </cell>
          <cell r="B847" t="str">
            <v>CABO DE COBRE, FLEXIVEL, CLASSE 4 OU 5, ISOLACAO EM PVC/A, ANTICHAMA BWF-B, 1 CONDUTOR, 450/750 V, SECAO NOMINAL 70 MM2</v>
          </cell>
          <cell r="C847" t="str">
            <v xml:space="preserve">M     </v>
          </cell>
          <cell r="D847">
            <v>38.15</v>
          </cell>
        </row>
        <row r="848">
          <cell r="A848">
            <v>39236</v>
          </cell>
          <cell r="B848" t="str">
            <v>CABO DE COBRE, FLEXIVEL, CLASSE 4 OU 5, ISOLACAO EM PVC/A, ANTICHAMA BWF-B, 1 CONDUTOR, 450/750 V, SECAO NOMINAL 95 MM2</v>
          </cell>
          <cell r="C848" t="str">
            <v xml:space="preserve">M     </v>
          </cell>
          <cell r="D848">
            <v>50.01</v>
          </cell>
        </row>
        <row r="849">
          <cell r="A849">
            <v>876</v>
          </cell>
          <cell r="B849" t="str">
            <v>CABO DE COBRE, RIGIDO, CLASSE 2, COMPACTADO, BLINDADO, ISOLACAO EM EPR OU XLPE, COBERTURA ANTICHAMA EM PVC, PEAD OU HFFR, 1 CONDUTOR, 20/35 KV, SECAO NOMINAL 120 MM2</v>
          </cell>
          <cell r="C849" t="str">
            <v xml:space="preserve">M     </v>
          </cell>
          <cell r="D849">
            <v>129.11000000000001</v>
          </cell>
        </row>
        <row r="850">
          <cell r="A850">
            <v>877</v>
          </cell>
          <cell r="B850" t="str">
            <v>CABO DE COBRE, RIGIDO, CLASSE 2, COMPACTADO, BLINDADO, ISOLACAO EM EPR OU XLPE, COBERTURA ANTICHAMA EM PVC, PEAD OU HFFR, 1 CONDUTOR, 20/35 KV, SECAO NOMINAL 150 MM2</v>
          </cell>
          <cell r="C850" t="str">
            <v xml:space="preserve">M     </v>
          </cell>
          <cell r="D850">
            <v>151.78</v>
          </cell>
        </row>
        <row r="851">
          <cell r="A851">
            <v>882</v>
          </cell>
          <cell r="B851" t="str">
            <v>CABO DE COBRE, RIGIDO, CLASSE 2, COMPACTADO, BLINDADO, ISOLACAO EM EPR OU XLPE, COBERTURA ANTICHAMA EM PVC, PEAD OU HFFR, 1 CONDUTOR, 20/35 KV, SECAO NOMINAL 185 MM2</v>
          </cell>
          <cell r="C851" t="str">
            <v xml:space="preserve">M     </v>
          </cell>
          <cell r="D851">
            <v>165.39</v>
          </cell>
        </row>
        <row r="852">
          <cell r="A852">
            <v>878</v>
          </cell>
          <cell r="B852" t="str">
            <v>CABO DE COBRE, RIGIDO, CLASSE 2, COMPACTADO, BLINDADO, ISOLACAO EM EPR OU XLPE, COBERTURA ANTICHAMA EM PVC, PEAD OU HFFR, 1 CONDUTOR, 20/35 KV, SECAO NOMINAL 240 MM2</v>
          </cell>
          <cell r="C852" t="str">
            <v xml:space="preserve">M     </v>
          </cell>
          <cell r="D852">
            <v>205.62</v>
          </cell>
        </row>
        <row r="853">
          <cell r="A853">
            <v>879</v>
          </cell>
          <cell r="B853" t="str">
            <v>CABO DE COBRE, RIGIDO, CLASSE 2, COMPACTADO, BLINDADO, ISOLACAO EM EPR OU XLPE, COBERTURA ANTICHAMA EM PVC, PEAD OU HFFR, 1 CONDUTOR, 20/35 KV, SECAO NOMINAL 300 MM2</v>
          </cell>
          <cell r="C853" t="str">
            <v xml:space="preserve">M     </v>
          </cell>
          <cell r="D853">
            <v>242.35</v>
          </cell>
        </row>
        <row r="854">
          <cell r="A854">
            <v>880</v>
          </cell>
          <cell r="B854" t="str">
            <v>CABO DE COBRE, RIGIDO, CLASSE 2, COMPACTADO, BLINDADO, ISOLACAO EM EPR OU XLPE, COBERTURA ANTICHAMA EM PVC, PEAD OU HFFR, 1 CONDUTOR, 20/35 KV, SECAO NOMINAL 400 MM2</v>
          </cell>
          <cell r="C854" t="str">
            <v xml:space="preserve">M     </v>
          </cell>
          <cell r="D854">
            <v>285.16000000000003</v>
          </cell>
        </row>
        <row r="855">
          <cell r="A855">
            <v>873</v>
          </cell>
          <cell r="B855" t="str">
            <v>CABO DE COBRE, RIGIDO, CLASSE 2, COMPACTADO, BLINDADO, ISOLACAO EM EPR OU XLPE, COBERTURA ANTICHAMA EM PVC, PEAD OU HFFR, 1 CONDUTOR, 20/35 KV, SECAO NOMINAL 50 MM2</v>
          </cell>
          <cell r="C855" t="str">
            <v xml:space="preserve">M     </v>
          </cell>
          <cell r="D855">
            <v>86.7</v>
          </cell>
        </row>
        <row r="856">
          <cell r="A856">
            <v>881</v>
          </cell>
          <cell r="B856" t="str">
            <v>CABO DE COBRE, RIGIDO, CLASSE 2, COMPACTADO, BLINDADO, ISOLACAO EM EPR OU XLPE, COBERTURA ANTICHAMA EM PVC, PEAD OU HFFR, 1 CONDUTOR, 20/35 KV, SECAO NOMINAL 500 MM2</v>
          </cell>
          <cell r="C856" t="str">
            <v xml:space="preserve">M     </v>
          </cell>
          <cell r="D856">
            <v>389.76</v>
          </cell>
        </row>
        <row r="857">
          <cell r="A857">
            <v>874</v>
          </cell>
          <cell r="B857" t="str">
            <v>CABO DE COBRE, RIGIDO, CLASSE 2, COMPACTADO, BLINDADO, ISOLACAO EM EPR OU XLPE, COBERTURA ANTICHAMA EM PVC, PEAD OU HFFR, 1 CONDUTOR, 20/35 KV, SECAO NOMINAL 70 MM2</v>
          </cell>
          <cell r="C857" t="str">
            <v xml:space="preserve">M     </v>
          </cell>
          <cell r="D857">
            <v>102.9</v>
          </cell>
        </row>
        <row r="858">
          <cell r="A858">
            <v>875</v>
          </cell>
          <cell r="B858" t="str">
            <v>CABO DE COBRE, RIGIDO, CLASSE 2, COMPACTADO, BLINDADO, ISOLACAO EM EPR OU XLPE, COBERTURA ANTICHAMA EM PVC, PEAD OU HFFR, 1 CONDUTOR, 20/35 KV, SECAO NOMINAL 95 MM2</v>
          </cell>
          <cell r="C858" t="str">
            <v xml:space="preserve">M     </v>
          </cell>
          <cell r="D858">
            <v>122.77</v>
          </cell>
        </row>
        <row r="859">
          <cell r="A859">
            <v>983</v>
          </cell>
          <cell r="B859" t="str">
            <v>CABO DE COBRE, RIGIDO, CLASSE 2, ISOLACAO EM PVC/A, ANTICHAMA BWF-B, 1 CONDUTOR, 450/750 V, SECAO NOMINAL 1,5 MM2</v>
          </cell>
          <cell r="C859" t="str">
            <v xml:space="preserve">M     </v>
          </cell>
          <cell r="D859">
            <v>0.77</v>
          </cell>
        </row>
        <row r="860">
          <cell r="A860">
            <v>985</v>
          </cell>
          <cell r="B860" t="str">
            <v>CABO DE COBRE, RIGIDO, CLASSE 2, ISOLACAO EM PVC/A, ANTICHAMA BWF-B, 1 CONDUTOR, 450/750 V, SECAO NOMINAL 10 MM2</v>
          </cell>
          <cell r="C860" t="str">
            <v xml:space="preserve">M     </v>
          </cell>
          <cell r="D860">
            <v>5.76</v>
          </cell>
        </row>
        <row r="861">
          <cell r="A861">
            <v>990</v>
          </cell>
          <cell r="B861" t="str">
            <v>CABO DE COBRE, RIGIDO, CLASSE 2, ISOLACAO EM PVC/A, ANTICHAMA BWF-B, 1 CONDUTOR, 450/750 V, SECAO NOMINAL 150 MM2</v>
          </cell>
          <cell r="C861" t="str">
            <v xml:space="preserve">M     </v>
          </cell>
          <cell r="D861">
            <v>78.92</v>
          </cell>
        </row>
        <row r="862">
          <cell r="A862">
            <v>39241</v>
          </cell>
          <cell r="B862" t="str">
            <v>CABO DE COBRE, RIGIDO, CLASSE 2, ISOLACAO EM PVC/A, ANTICHAMA BWF-B, 1 CONDUTOR, 450/750 V, SECAO NOMINAL 16 MM2</v>
          </cell>
          <cell r="C862" t="str">
            <v xml:space="preserve">M     </v>
          </cell>
          <cell r="D862">
            <v>9.02</v>
          </cell>
        </row>
        <row r="863">
          <cell r="A863">
            <v>1005</v>
          </cell>
          <cell r="B863" t="str">
            <v>CABO DE COBRE, RIGIDO, CLASSE 2, ISOLACAO EM PVC/A, ANTICHAMA BWF-B, 1 CONDUTOR, 450/750 V, SECAO NOMINAL 185 MM2</v>
          </cell>
          <cell r="C863" t="str">
            <v xml:space="preserve">M     </v>
          </cell>
          <cell r="D863">
            <v>96.87</v>
          </cell>
        </row>
        <row r="864">
          <cell r="A864">
            <v>984</v>
          </cell>
          <cell r="B864" t="str">
            <v>CABO DE COBRE, RIGIDO, CLASSE 2, ISOLACAO EM PVC/A, ANTICHAMA BWF-B, 1 CONDUTOR, 450/750 V, SECAO NOMINAL 2,5 MM2</v>
          </cell>
          <cell r="C864" t="str">
            <v xml:space="preserve">M     </v>
          </cell>
          <cell r="D864">
            <v>1.99</v>
          </cell>
        </row>
        <row r="865">
          <cell r="A865">
            <v>991</v>
          </cell>
          <cell r="B865" t="str">
            <v>CABO DE COBRE, RIGIDO, CLASSE 2, ISOLACAO EM PVC/A, ANTICHAMA BWF-B, 1 CONDUTOR, 450/750 V, SECAO NOMINAL 240 MM2</v>
          </cell>
          <cell r="C865" t="str">
            <v xml:space="preserve">M     </v>
          </cell>
          <cell r="D865">
            <v>128</v>
          </cell>
        </row>
        <row r="866">
          <cell r="A866">
            <v>986</v>
          </cell>
          <cell r="B866" t="str">
            <v>CABO DE COBRE, RIGIDO, CLASSE 2, ISOLACAO EM PVC/A, ANTICHAMA BWF-B, 1 CONDUTOR, 450/750 V, SECAO NOMINAL 25 MM2</v>
          </cell>
          <cell r="C866" t="str">
            <v xml:space="preserve">M     </v>
          </cell>
          <cell r="D866">
            <v>13.79</v>
          </cell>
        </row>
        <row r="867">
          <cell r="A867">
            <v>1024</v>
          </cell>
          <cell r="B867" t="str">
            <v>CABO DE COBRE, RIGIDO, CLASSE 2, ISOLACAO EM PVC/A, ANTICHAMA BWF-B, 1 CONDUTOR, 450/750 V, SECAO NOMINAL 300 MM2</v>
          </cell>
          <cell r="C867" t="str">
            <v xml:space="preserve">M     </v>
          </cell>
          <cell r="D867">
            <v>158.41999999999999</v>
          </cell>
        </row>
        <row r="868">
          <cell r="A868">
            <v>987</v>
          </cell>
          <cell r="B868" t="str">
            <v>CABO DE COBRE, RIGIDO, CLASSE 2, ISOLACAO EM PVC/A, ANTICHAMA BWF-B, 1 CONDUTOR, 450/750 V, SECAO NOMINAL 35 MM2</v>
          </cell>
          <cell r="C868" t="str">
            <v xml:space="preserve">M     </v>
          </cell>
          <cell r="D868">
            <v>18.739999999999998</v>
          </cell>
        </row>
        <row r="869">
          <cell r="A869">
            <v>1003</v>
          </cell>
          <cell r="B869" t="str">
            <v>CABO DE COBRE, RIGIDO, CLASSE 2, ISOLACAO EM PVC/A, ANTICHAMA BWF-B, 1 CONDUTOR, 450/750 V, SECAO NOMINAL 4 MM2</v>
          </cell>
          <cell r="C869" t="str">
            <v xml:space="preserve">M     </v>
          </cell>
          <cell r="D869">
            <v>2.91</v>
          </cell>
        </row>
        <row r="870">
          <cell r="A870">
            <v>992</v>
          </cell>
          <cell r="B870" t="str">
            <v>CABO DE COBRE, RIGIDO, CLASSE 2, ISOLACAO EM PVC/A, ANTICHAMA BWF-B, 1 CONDUTOR, 450/750 V, SECAO NOMINAL 400 MM2</v>
          </cell>
          <cell r="C870" t="str">
            <v xml:space="preserve">M     </v>
          </cell>
          <cell r="D870">
            <v>204.96</v>
          </cell>
        </row>
        <row r="871">
          <cell r="A871">
            <v>1007</v>
          </cell>
          <cell r="B871" t="str">
            <v>CABO DE COBRE, RIGIDO, CLASSE 2, ISOLACAO EM PVC/A, ANTICHAMA BWF-B, 1 CONDUTOR, 450/750 V, SECAO NOMINAL 50 MM2</v>
          </cell>
          <cell r="C871" t="str">
            <v xml:space="preserve">M     </v>
          </cell>
          <cell r="D871">
            <v>26.58</v>
          </cell>
        </row>
        <row r="872">
          <cell r="A872">
            <v>39242</v>
          </cell>
          <cell r="B872" t="str">
            <v>CABO DE COBRE, RIGIDO, CLASSE 2, ISOLACAO EM PVC/A, ANTICHAMA BWF-B, 1 CONDUTOR, 450/750 V, SECAO NOMINAL 500 MM2</v>
          </cell>
          <cell r="C872" t="str">
            <v xml:space="preserve">M     </v>
          </cell>
          <cell r="D872">
            <v>253.95</v>
          </cell>
        </row>
        <row r="873">
          <cell r="A873">
            <v>1008</v>
          </cell>
          <cell r="B873" t="str">
            <v>CABO DE COBRE, RIGIDO, CLASSE 2, ISOLACAO EM PVC/A, ANTICHAMA BWF-B, 1 CONDUTOR, 450/750 V, SECAO NOMINAL 6 MM2</v>
          </cell>
          <cell r="C873" t="str">
            <v xml:space="preserve">M     </v>
          </cell>
          <cell r="D873">
            <v>3.31</v>
          </cell>
        </row>
        <row r="874">
          <cell r="A874">
            <v>988</v>
          </cell>
          <cell r="B874" t="str">
            <v>CABO DE COBRE, RIGIDO, CLASSE 2, ISOLACAO EM PVC/A, ANTICHAMA BWF-B, 1 CONDUTOR, 450/750 V, SECAO NOMINAL 70 MM2</v>
          </cell>
          <cell r="C874" t="str">
            <v xml:space="preserve">M     </v>
          </cell>
          <cell r="D874">
            <v>36.71</v>
          </cell>
        </row>
        <row r="875">
          <cell r="A875">
            <v>989</v>
          </cell>
          <cell r="B875" t="str">
            <v>CABO DE COBRE, RIGIDO, CLASSE 2, ISOLACAO EM PVC/A, ANTICHAMA BWF-B, 1 CONDUTOR, 450/750 V, SECAO NOMINAL 95 MM2</v>
          </cell>
          <cell r="C875" t="str">
            <v xml:space="preserve">M     </v>
          </cell>
          <cell r="D875">
            <v>49.73</v>
          </cell>
        </row>
        <row r="876">
          <cell r="A876">
            <v>39598</v>
          </cell>
          <cell r="B876" t="str">
            <v>CABO DE PAR TRANCADO UTP, 4 PARES, CATEGORIA 5E</v>
          </cell>
          <cell r="C876" t="str">
            <v xml:space="preserve">M     </v>
          </cell>
          <cell r="D876">
            <v>1.04</v>
          </cell>
        </row>
        <row r="877">
          <cell r="A877">
            <v>39599</v>
          </cell>
          <cell r="B877" t="str">
            <v>CABO DE PAR TRANCADO UTP, 4 PARES, CATEGORIA 6</v>
          </cell>
          <cell r="C877" t="str">
            <v xml:space="preserve">M     </v>
          </cell>
          <cell r="D877">
            <v>1.58</v>
          </cell>
        </row>
        <row r="878">
          <cell r="A878">
            <v>34602</v>
          </cell>
          <cell r="B878" t="str">
            <v>CABO FLEXIVEL PVC 750 V, 2 CONDUTORES DE 1,5 MM2</v>
          </cell>
          <cell r="C878" t="str">
            <v xml:space="preserve">M     </v>
          </cell>
          <cell r="D878">
            <v>1.17</v>
          </cell>
        </row>
        <row r="879">
          <cell r="A879">
            <v>34603</v>
          </cell>
          <cell r="B879" t="str">
            <v>CABO FLEXIVEL PVC 750 V, 2 CONDUTORES DE 10,0 MM2</v>
          </cell>
          <cell r="C879" t="str">
            <v xml:space="preserve">M     </v>
          </cell>
          <cell r="D879">
            <v>5.64</v>
          </cell>
        </row>
        <row r="880">
          <cell r="A880">
            <v>34607</v>
          </cell>
          <cell r="B880" t="str">
            <v>CABO FLEXIVEL PVC 750 V, 2 CONDUTORES DE 4,0 MM2</v>
          </cell>
          <cell r="C880" t="str">
            <v xml:space="preserve">M     </v>
          </cell>
          <cell r="D880">
            <v>2.5099999999999998</v>
          </cell>
        </row>
        <row r="881">
          <cell r="A881">
            <v>34609</v>
          </cell>
          <cell r="B881" t="str">
            <v>CABO FLEXIVEL PVC 750 V, 2 CONDUTORES DE 6,0 MM2</v>
          </cell>
          <cell r="C881" t="str">
            <v xml:space="preserve">M     </v>
          </cell>
          <cell r="D881">
            <v>3.77</v>
          </cell>
        </row>
        <row r="882">
          <cell r="A882">
            <v>34618</v>
          </cell>
          <cell r="B882" t="str">
            <v>CABO FLEXIVEL PVC 750 V, 3 CONDUTORES DE 1,5 MM2</v>
          </cell>
          <cell r="C882" t="str">
            <v xml:space="preserve">M     </v>
          </cell>
          <cell r="D882">
            <v>1.55</v>
          </cell>
        </row>
        <row r="883">
          <cell r="A883">
            <v>34620</v>
          </cell>
          <cell r="B883" t="str">
            <v>CABO FLEXIVEL PVC 750 V, 3 CONDUTORES DE 10,0 MM2</v>
          </cell>
          <cell r="C883" t="str">
            <v xml:space="preserve">M     </v>
          </cell>
          <cell r="D883">
            <v>7.78</v>
          </cell>
        </row>
        <row r="884">
          <cell r="A884">
            <v>34621</v>
          </cell>
          <cell r="B884" t="str">
            <v>CABO FLEXIVEL PVC 750 V, 3 CONDUTORES DE 4,0 MM2</v>
          </cell>
          <cell r="C884" t="str">
            <v xml:space="preserve">M     </v>
          </cell>
          <cell r="D884">
            <v>3.61</v>
          </cell>
        </row>
        <row r="885">
          <cell r="A885">
            <v>34622</v>
          </cell>
          <cell r="B885" t="str">
            <v>CABO FLEXIVEL PVC 750 V, 3 CONDUTORES DE 6,0 MM2</v>
          </cell>
          <cell r="C885" t="str">
            <v xml:space="preserve">M     </v>
          </cell>
          <cell r="D885">
            <v>5.1100000000000003</v>
          </cell>
        </row>
        <row r="886">
          <cell r="A886">
            <v>34624</v>
          </cell>
          <cell r="B886" t="str">
            <v>CABO FLEXIVEL PVC 750 V, 4 CONDUTORES DE 1,5 MM2</v>
          </cell>
          <cell r="C886" t="str">
            <v xml:space="preserve">M     </v>
          </cell>
          <cell r="D886">
            <v>1.98</v>
          </cell>
        </row>
        <row r="887">
          <cell r="A887">
            <v>34626</v>
          </cell>
          <cell r="B887" t="str">
            <v>CABO FLEXIVEL PVC 750 V, 4 CONDUTORES DE 10,0 MM2</v>
          </cell>
          <cell r="C887" t="str">
            <v xml:space="preserve">M     </v>
          </cell>
          <cell r="D887">
            <v>10.7</v>
          </cell>
        </row>
        <row r="888">
          <cell r="A888">
            <v>34627</v>
          </cell>
          <cell r="B888" t="str">
            <v>CABO FLEXIVEL PVC 750 V, 4 CONDUTORES DE 4,0 MM2</v>
          </cell>
          <cell r="C888" t="str">
            <v xml:space="preserve">M     </v>
          </cell>
          <cell r="D888">
            <v>4.6100000000000003</v>
          </cell>
        </row>
        <row r="889">
          <cell r="A889">
            <v>34629</v>
          </cell>
          <cell r="B889" t="str">
            <v>CABO FLEXIVEL PVC 750 V, 4 CONDUTORES DE 6,0 MM2</v>
          </cell>
          <cell r="C889" t="str">
            <v xml:space="preserve">M     </v>
          </cell>
          <cell r="D889">
            <v>6.75</v>
          </cell>
        </row>
        <row r="890">
          <cell r="A890">
            <v>39257</v>
          </cell>
          <cell r="B890" t="str">
            <v>CABO MULTIPOLAR DE COBRE, FLEXIVEL, CLASSE 4 OU 5, ISOLACAO EM HEPR, COBERTURA EM PVC-ST2, ANTICHAMA BWF-B, 0,6/1 KV, 3 CONDUTORES DE 1,5 MM2</v>
          </cell>
          <cell r="C890" t="str">
            <v xml:space="preserve">M     </v>
          </cell>
          <cell r="D890">
            <v>3.47</v>
          </cell>
        </row>
        <row r="891">
          <cell r="A891">
            <v>39261</v>
          </cell>
          <cell r="B891" t="str">
            <v>CABO MULTIPOLAR DE COBRE, FLEXIVEL, CLASSE 4 OU 5, ISOLACAO EM HEPR, COBERTURA EM PVC-ST2, ANTICHAMA BWF-B, 0,6/1 KV, 3 CONDUTORES DE 10 MM2</v>
          </cell>
          <cell r="C891" t="str">
            <v xml:space="preserve">M     </v>
          </cell>
          <cell r="D891">
            <v>18.5</v>
          </cell>
        </row>
        <row r="892">
          <cell r="A892">
            <v>39268</v>
          </cell>
          <cell r="B892" t="str">
            <v>CABO MULTIPOLAR DE COBRE, FLEXIVEL, CLASSE 4 OU 5, ISOLACAO EM HEPR, COBERTURA EM PVC-ST2, ANTICHAMA BWF-B, 0,6/1 KV, 3 CONDUTORES DE 120 MM2</v>
          </cell>
          <cell r="C892" t="str">
            <v xml:space="preserve">M     </v>
          </cell>
          <cell r="D892">
            <v>213.46</v>
          </cell>
        </row>
        <row r="893">
          <cell r="A893">
            <v>39262</v>
          </cell>
          <cell r="B893" t="str">
            <v>CABO MULTIPOLAR DE COBRE, FLEXIVEL, CLASSE 4 OU 5, ISOLACAO EM HEPR, COBERTURA EM PVC-ST2, ANTICHAMA BWF-B, 0,6/1 KV, 3 CONDUTORES DE 16 MM2</v>
          </cell>
          <cell r="C893" t="str">
            <v xml:space="preserve">M     </v>
          </cell>
          <cell r="D893">
            <v>28.93</v>
          </cell>
        </row>
        <row r="894">
          <cell r="A894">
            <v>39258</v>
          </cell>
          <cell r="B894" t="str">
            <v>CABO MULTIPOLAR DE COBRE, FLEXIVEL, CLASSE 4 OU 5, ISOLACAO EM HEPR, COBERTURA EM PVC-ST2, ANTICHAMA BWF-B, 0,6/1 KV, 3 CONDUTORES DE 2,5 MM2</v>
          </cell>
          <cell r="C894" t="str">
            <v xml:space="preserve">M     </v>
          </cell>
          <cell r="D894">
            <v>5.14</v>
          </cell>
        </row>
        <row r="895">
          <cell r="A895">
            <v>39263</v>
          </cell>
          <cell r="B895" t="str">
            <v>CABO MULTIPOLAR DE COBRE, FLEXIVEL, CLASSE 4 OU 5, ISOLACAO EM HEPR, COBERTURA EM PVC-ST2, ANTICHAMA BWF-B, 0,6/1 KV, 3 CONDUTORES DE 25 MM2</v>
          </cell>
          <cell r="C895" t="str">
            <v xml:space="preserve">M     </v>
          </cell>
          <cell r="D895">
            <v>44.75</v>
          </cell>
        </row>
        <row r="896">
          <cell r="A896">
            <v>39264</v>
          </cell>
          <cell r="B896" t="str">
            <v>CABO MULTIPOLAR DE COBRE, FLEXIVEL, CLASSE 4 OU 5, ISOLACAO EM HEPR, COBERTURA EM PVC-ST2, ANTICHAMA BWF-B, 0,6/1 KV, 3 CONDUTORES DE 35 MM2</v>
          </cell>
          <cell r="C896" t="str">
            <v xml:space="preserve">M     </v>
          </cell>
          <cell r="D896">
            <v>60.6</v>
          </cell>
        </row>
        <row r="897">
          <cell r="A897">
            <v>39259</v>
          </cell>
          <cell r="B897" t="str">
            <v>CABO MULTIPOLAR DE COBRE, FLEXIVEL, CLASSE 4 OU 5, ISOLACAO EM HEPR, COBERTURA EM PVC-ST2, ANTICHAMA BWF-B, 0,6/1 KV, 3 CONDUTORES DE 4 MM2</v>
          </cell>
          <cell r="C897" t="str">
            <v xml:space="preserve">M     </v>
          </cell>
          <cell r="D897">
            <v>7.84</v>
          </cell>
        </row>
        <row r="898">
          <cell r="A898">
            <v>39265</v>
          </cell>
          <cell r="B898" t="str">
            <v>CABO MULTIPOLAR DE COBRE, FLEXIVEL, CLASSE 4 OU 5, ISOLACAO EM HEPR, COBERTURA EM PVC-ST2, ANTICHAMA BWF-B, 0,6/1 KV, 3 CONDUTORES DE 50 MM2</v>
          </cell>
          <cell r="C898" t="str">
            <v xml:space="preserve">M     </v>
          </cell>
          <cell r="D898">
            <v>89.27</v>
          </cell>
        </row>
        <row r="899">
          <cell r="A899">
            <v>39260</v>
          </cell>
          <cell r="B899" t="str">
            <v>CABO MULTIPOLAR DE COBRE, FLEXIVEL, CLASSE 4 OU 5, ISOLACAO EM HEPR, COBERTURA EM PVC-ST2, ANTICHAMA BWF-B, 0,6/1 KV, 3 CONDUTORES DE 6 MM2</v>
          </cell>
          <cell r="C899" t="str">
            <v xml:space="preserve">M     </v>
          </cell>
          <cell r="D899">
            <v>11.16</v>
          </cell>
        </row>
        <row r="900">
          <cell r="A900">
            <v>39266</v>
          </cell>
          <cell r="B900" t="str">
            <v>CABO MULTIPOLAR DE COBRE, FLEXIVEL, CLASSE 4 OU 5, ISOLACAO EM HEPR, COBERTURA EM PVC-ST2, ANTICHAMA BWF-B, 0,6/1 KV, 3 CONDUTORES DE 70 MM2</v>
          </cell>
          <cell r="C900" t="str">
            <v xml:space="preserve">M     </v>
          </cell>
          <cell r="D900">
            <v>125.27</v>
          </cell>
        </row>
        <row r="901">
          <cell r="A901">
            <v>39267</v>
          </cell>
          <cell r="B901" t="str">
            <v>CABO MULTIPOLAR DE COBRE, FLEXIVEL, CLASSE 4 OU 5, ISOLACAO EM HEPR, COBERTURA EM PVC-ST2, ANTICHAMA BWF-B, 0,6/1 KV, 3 CONDUTORES DE 95 MM2</v>
          </cell>
          <cell r="C901" t="str">
            <v xml:space="preserve">M     </v>
          </cell>
          <cell r="D901">
            <v>164.21</v>
          </cell>
        </row>
        <row r="902">
          <cell r="A902">
            <v>11901</v>
          </cell>
          <cell r="B902" t="str">
            <v>CABO TELEFONICO CCI 50, 1 PAR, USO INTERNO, SEM BLINDAGEM</v>
          </cell>
          <cell r="C902" t="str">
            <v xml:space="preserve">M     </v>
          </cell>
          <cell r="D902">
            <v>0.61</v>
          </cell>
        </row>
        <row r="903">
          <cell r="A903">
            <v>11902</v>
          </cell>
          <cell r="B903" t="str">
            <v>CABO TELEFONICO CCI 50, 2 PARES, USO INTERNO, SEM BLINDAGEM</v>
          </cell>
          <cell r="C903" t="str">
            <v xml:space="preserve">M     </v>
          </cell>
          <cell r="D903">
            <v>1.06</v>
          </cell>
        </row>
        <row r="904">
          <cell r="A904">
            <v>11903</v>
          </cell>
          <cell r="B904" t="str">
            <v>CABO TELEFONICO CCI 50, 3 PARES, USO INTERNO, SEM BLINDAGEM</v>
          </cell>
          <cell r="C904" t="str">
            <v xml:space="preserve">M     </v>
          </cell>
          <cell r="D904">
            <v>1.64</v>
          </cell>
        </row>
        <row r="905">
          <cell r="A905">
            <v>11904</v>
          </cell>
          <cell r="B905" t="str">
            <v>CABO TELEFONICO CCI 50, 4 PARES, USO INTERNO, SEM BLINDAGEM</v>
          </cell>
          <cell r="C905" t="str">
            <v xml:space="preserve">M     </v>
          </cell>
          <cell r="D905">
            <v>2.09</v>
          </cell>
        </row>
        <row r="906">
          <cell r="A906">
            <v>11905</v>
          </cell>
          <cell r="B906" t="str">
            <v>CABO TELEFONICO CCI 50, 5 PARES, USO INTERNO, SEM BLINDAGEM</v>
          </cell>
          <cell r="C906" t="str">
            <v xml:space="preserve">M     </v>
          </cell>
          <cell r="D906">
            <v>2.81</v>
          </cell>
        </row>
        <row r="907">
          <cell r="A907">
            <v>11906</v>
          </cell>
          <cell r="B907" t="str">
            <v>CABO TELEFONICO CCI 50, 6 PARES, USO INTERNO, SEM BLINDAGEM</v>
          </cell>
          <cell r="C907" t="str">
            <v xml:space="preserve">M     </v>
          </cell>
          <cell r="D907">
            <v>3.24</v>
          </cell>
        </row>
        <row r="908">
          <cell r="A908">
            <v>11919</v>
          </cell>
          <cell r="B908" t="str">
            <v>CABO TELEFONICO CI 50, 10 PARES, USO INTERNO</v>
          </cell>
          <cell r="C908" t="str">
            <v xml:space="preserve">M     </v>
          </cell>
          <cell r="D908">
            <v>6.35</v>
          </cell>
        </row>
        <row r="909">
          <cell r="A909">
            <v>11920</v>
          </cell>
          <cell r="B909" t="str">
            <v>CABO TELEFONICO CI 50, 20 PARES, USO INTERNO</v>
          </cell>
          <cell r="C909" t="str">
            <v xml:space="preserve">M     </v>
          </cell>
          <cell r="D909">
            <v>12.31</v>
          </cell>
        </row>
        <row r="910">
          <cell r="A910">
            <v>11924</v>
          </cell>
          <cell r="B910" t="str">
            <v>CABO TELEFONICO CI 50, 200 PARES, USO INTERNO</v>
          </cell>
          <cell r="C910" t="str">
            <v xml:space="preserve">M     </v>
          </cell>
          <cell r="D910">
            <v>119.71</v>
          </cell>
        </row>
        <row r="911">
          <cell r="A911">
            <v>11921</v>
          </cell>
          <cell r="B911" t="str">
            <v>CABO TELEFONICO CI 50, 30 PARES, USO INTERNO</v>
          </cell>
          <cell r="C911" t="str">
            <v xml:space="preserve">M     </v>
          </cell>
          <cell r="D911">
            <v>16.760000000000002</v>
          </cell>
        </row>
        <row r="912">
          <cell r="A912">
            <v>11922</v>
          </cell>
          <cell r="B912" t="str">
            <v>CABO TELEFONICO CI 50, 50 PARES, USO INTERNO</v>
          </cell>
          <cell r="C912" t="str">
            <v xml:space="preserve">M     </v>
          </cell>
          <cell r="D912">
            <v>29.75</v>
          </cell>
        </row>
        <row r="913">
          <cell r="A913">
            <v>11923</v>
          </cell>
          <cell r="B913" t="str">
            <v>CABO TELEFONICO CI 50, 75 PARES, USO INTERNO</v>
          </cell>
          <cell r="C913" t="str">
            <v xml:space="preserve">M     </v>
          </cell>
          <cell r="D913">
            <v>48.59</v>
          </cell>
        </row>
        <row r="914">
          <cell r="A914">
            <v>11916</v>
          </cell>
          <cell r="B914" t="str">
            <v>CABO TELEFONICO CTP - APL - 50, 10 PARES, USO EXTERNO</v>
          </cell>
          <cell r="C914" t="str">
            <v xml:space="preserve">M     </v>
          </cell>
          <cell r="D914">
            <v>8.24</v>
          </cell>
        </row>
        <row r="915">
          <cell r="A915">
            <v>11914</v>
          </cell>
          <cell r="B915" t="str">
            <v>CABO TELEFONICO CTP - APL - 50, 100 PARES, USO EXTERNO</v>
          </cell>
          <cell r="C915" t="str">
            <v xml:space="preserve">M     </v>
          </cell>
          <cell r="D915">
            <v>59.87</v>
          </cell>
        </row>
        <row r="916">
          <cell r="A916">
            <v>11917</v>
          </cell>
          <cell r="B916" t="str">
            <v>CABO TELEFONICO CTP - APL - 50, 20 PARES, USO EXTERNO</v>
          </cell>
          <cell r="C916" t="str">
            <v xml:space="preserve">M     </v>
          </cell>
          <cell r="D916">
            <v>14.35</v>
          </cell>
        </row>
        <row r="917">
          <cell r="A917">
            <v>11918</v>
          </cell>
          <cell r="B917" t="str">
            <v>CABO TELEFONICO CTP - APL - 50, 30 PARES, USO EXTERNO</v>
          </cell>
          <cell r="C917" t="str">
            <v xml:space="preserve">M     </v>
          </cell>
          <cell r="D917">
            <v>19.47</v>
          </cell>
        </row>
        <row r="918">
          <cell r="A918">
            <v>37734</v>
          </cell>
          <cell r="B918" t="str">
            <v>CACAMBA METALICA BASCULANTE COM CAPACIDADE DE 10 M3 (INCLUI MONTAGEM, NAO INCLUI CAMINHAO)</v>
          </cell>
          <cell r="C918" t="str">
            <v xml:space="preserve">UN    </v>
          </cell>
          <cell r="D918">
            <v>40756.99</v>
          </cell>
        </row>
        <row r="919">
          <cell r="A919">
            <v>42251</v>
          </cell>
          <cell r="B919" t="str">
            <v>CACAMBA METALICA BASCULANTE COM CAPACIDADE DE 12 M3 (INCLUI MONTAGEM, NAO INCLUI CAMINHAO)</v>
          </cell>
          <cell r="C919" t="str">
            <v xml:space="preserve">UN    </v>
          </cell>
          <cell r="D919">
            <v>46282.05</v>
          </cell>
        </row>
        <row r="920">
          <cell r="A920">
            <v>37733</v>
          </cell>
          <cell r="B920" t="str">
            <v>CACAMBA METALICA BASCULANTE COM CAPACIDADE DE 6 M3 (INCLUI MONTAGEM, NAO INCLUI CAMINHAO)</v>
          </cell>
          <cell r="C920" t="str">
            <v xml:space="preserve">UN    </v>
          </cell>
          <cell r="D920">
            <v>30559.439999999999</v>
          </cell>
        </row>
        <row r="921">
          <cell r="A921">
            <v>37735</v>
          </cell>
          <cell r="B921" t="str">
            <v>CACAMBA METALICA BASCULANTE COM CAPACIDADE DE 8 M3 (INCLUI MONTAGEM, NAO INCLUI CAMINHAO)</v>
          </cell>
          <cell r="C921" t="str">
            <v xml:space="preserve">UN    </v>
          </cell>
          <cell r="D921">
            <v>36824.120000000003</v>
          </cell>
        </row>
        <row r="922">
          <cell r="A922">
            <v>41758</v>
          </cell>
          <cell r="B922" t="str">
            <v>CADEADO EM ACO INOX, LARGURA DE *50* MM, COM HASTE EM ACO TEMPERADO, SEM MOLA - CHAVES INCLUIDAS</v>
          </cell>
          <cell r="C922" t="str">
            <v xml:space="preserve">UN    </v>
          </cell>
          <cell r="D922">
            <v>144.72999999999999</v>
          </cell>
        </row>
        <row r="923">
          <cell r="A923">
            <v>5090</v>
          </cell>
          <cell r="B923" t="str">
            <v>CADEADO SIMPLES/COMUM, EM LATAO MACICO CROMADO, LARGURA DE 25 MM,  HASTE DE ACO TEMPERADO, CEMENTADO (NAO LONGA), INCLUI 2 CHAVES</v>
          </cell>
          <cell r="C923" t="str">
            <v xml:space="preserve">UN    </v>
          </cell>
          <cell r="D923">
            <v>16.579999999999998</v>
          </cell>
        </row>
        <row r="924">
          <cell r="A924">
            <v>5085</v>
          </cell>
          <cell r="B924" t="str">
            <v>CADEADO SIMPLES, EM LATAO MACICO CROMADO, LARGURA DE 35 MM,  HASTE DE ACO TEMPERADO, CEMENTADO (NAO LONGA), INCLUI 2 CHAVES</v>
          </cell>
          <cell r="C924" t="str">
            <v xml:space="preserve">UN    </v>
          </cell>
          <cell r="D924">
            <v>18.48</v>
          </cell>
        </row>
        <row r="925">
          <cell r="A925">
            <v>38374</v>
          </cell>
          <cell r="B925" t="str">
            <v>CADEIRA SUSPENSA MANUAL / BALANCIM INDIVIDUAL (NBR 14751)</v>
          </cell>
          <cell r="C925" t="str">
            <v xml:space="preserve">UN    </v>
          </cell>
          <cell r="D925">
            <v>841.07</v>
          </cell>
        </row>
        <row r="926">
          <cell r="A926">
            <v>20212</v>
          </cell>
          <cell r="B926" t="str">
            <v>CAIBRO DE MADEIRA APARELHADA *6 X 8* CM, MACARANDUBA, ANGELIM OU EQUIVALENTE DA REGIAO</v>
          </cell>
          <cell r="C926" t="str">
            <v xml:space="preserve">M     </v>
          </cell>
          <cell r="D926">
            <v>8.66</v>
          </cell>
        </row>
        <row r="927">
          <cell r="A927">
            <v>4430</v>
          </cell>
          <cell r="B927" t="str">
            <v>CAIBRO DE MADEIRA NAO APARELHADA *5 X 6* CM, MACARANDUBA, ANGELIM OU EQUIVALENTE DA REGIAO</v>
          </cell>
          <cell r="C927" t="str">
            <v xml:space="preserve">M     </v>
          </cell>
          <cell r="D927">
            <v>5.5</v>
          </cell>
        </row>
        <row r="928">
          <cell r="A928">
            <v>4400</v>
          </cell>
          <cell r="B928" t="str">
            <v>CAIBRO DE MADEIRA NAO APARELHADA *6 X 8* CM, MACARANDUBA, ANGELIM OU EQUIVALENTE DA REGIAO</v>
          </cell>
          <cell r="C928" t="str">
            <v xml:space="preserve">M     </v>
          </cell>
          <cell r="D928">
            <v>6.94</v>
          </cell>
        </row>
        <row r="929">
          <cell r="A929">
            <v>4500</v>
          </cell>
          <cell r="B929" t="str">
            <v>CAIBRO DE MADEIRA NAO APARELHADA *7,5 X 10 CM (3 X 4 ") PINUS, MISTA OU EQUIVALENTE DA REGIAO</v>
          </cell>
          <cell r="C929" t="str">
            <v xml:space="preserve">M     </v>
          </cell>
          <cell r="D929">
            <v>16.89</v>
          </cell>
        </row>
        <row r="930">
          <cell r="A930">
            <v>4513</v>
          </cell>
          <cell r="B930" t="str">
            <v>CAIBRO DE MADEIRA NAO APARELHADA 5 X 5 CM (2 X 2 ") PINUS, MISTA OU EQUIVALENTE DA REGIAO</v>
          </cell>
          <cell r="C930" t="str">
            <v xml:space="preserve">M     </v>
          </cell>
          <cell r="D930">
            <v>4.53</v>
          </cell>
        </row>
        <row r="931">
          <cell r="A931">
            <v>4496</v>
          </cell>
          <cell r="B931" t="str">
            <v>CAIBRO DE MADEIRA NAO APARELHADA 5 X 5 CM, CEDRINHO OU EQUIVALENTE DA REGIAO</v>
          </cell>
          <cell r="C931" t="str">
            <v xml:space="preserve">M     </v>
          </cell>
          <cell r="D931">
            <v>3.72</v>
          </cell>
        </row>
        <row r="932">
          <cell r="A932">
            <v>11871</v>
          </cell>
          <cell r="B932" t="str">
            <v>CAIXA D'AGUA DE FIBRA DE VIDRO, PARA 500 LITROS, COM TAMPA</v>
          </cell>
          <cell r="C932" t="str">
            <v xml:space="preserve">UN    </v>
          </cell>
          <cell r="D932">
            <v>264</v>
          </cell>
        </row>
        <row r="933">
          <cell r="A933">
            <v>34636</v>
          </cell>
          <cell r="B933" t="str">
            <v>CAIXA D'AGUA EM POLIETILENO 1000 LITROS, COM TAMPA</v>
          </cell>
          <cell r="C933" t="str">
            <v xml:space="preserve">UN    </v>
          </cell>
          <cell r="D933">
            <v>279</v>
          </cell>
        </row>
        <row r="934">
          <cell r="A934">
            <v>34639</v>
          </cell>
          <cell r="B934" t="str">
            <v>CAIXA D'AGUA EM POLIETILENO 1500 LITROS, COM TAMPA</v>
          </cell>
          <cell r="C934" t="str">
            <v xml:space="preserve">UN    </v>
          </cell>
          <cell r="D934">
            <v>566.64</v>
          </cell>
        </row>
        <row r="935">
          <cell r="A935">
            <v>34640</v>
          </cell>
          <cell r="B935" t="str">
            <v>CAIXA D'AGUA EM POLIETILENO 2000 LITROS, COM TAMPA</v>
          </cell>
          <cell r="C935" t="str">
            <v xml:space="preserve">UN    </v>
          </cell>
          <cell r="D935">
            <v>636.49</v>
          </cell>
        </row>
        <row r="936">
          <cell r="A936">
            <v>34637</v>
          </cell>
          <cell r="B936" t="str">
            <v>CAIXA D'AGUA EM POLIETILENO 500 LITROS, COM TAMPA</v>
          </cell>
          <cell r="C936" t="str">
            <v xml:space="preserve">UN    </v>
          </cell>
          <cell r="D936">
            <v>160.18</v>
          </cell>
        </row>
        <row r="937">
          <cell r="A937">
            <v>34638</v>
          </cell>
          <cell r="B937" t="str">
            <v>CAIXA D'AGUA EM POLIETILENO 750 LITROS, COM TAMPA</v>
          </cell>
          <cell r="C937" t="str">
            <v xml:space="preserve">UN    </v>
          </cell>
          <cell r="D937">
            <v>274.7</v>
          </cell>
        </row>
        <row r="938">
          <cell r="A938">
            <v>11868</v>
          </cell>
          <cell r="B938" t="str">
            <v>CAIXA D'AGUA FIBRA DE VIDRO PARA 1000 LITROS, COM TAMPA</v>
          </cell>
          <cell r="C938" t="str">
            <v xml:space="preserve">UN    </v>
          </cell>
          <cell r="D938">
            <v>362.83</v>
          </cell>
        </row>
        <row r="939">
          <cell r="A939">
            <v>37106</v>
          </cell>
          <cell r="B939" t="str">
            <v>CAIXA D'AGUA FIBRA DE VIDRO PARA 10000 LITROS, COM TAMPA</v>
          </cell>
          <cell r="C939" t="str">
            <v xml:space="preserve">UN    </v>
          </cell>
          <cell r="D939">
            <v>3504.54</v>
          </cell>
        </row>
        <row r="940">
          <cell r="A940">
            <v>11869</v>
          </cell>
          <cell r="B940" t="str">
            <v>CAIXA D'AGUA FIBRA DE VIDRO PARA 1500 LITROS, COM TAMPA</v>
          </cell>
          <cell r="C940" t="str">
            <v xml:space="preserve">UN    </v>
          </cell>
          <cell r="D940">
            <v>588.69000000000005</v>
          </cell>
        </row>
        <row r="941">
          <cell r="A941">
            <v>37104</v>
          </cell>
          <cell r="B941" t="str">
            <v>CAIXA D'AGUA FIBRA DE VIDRO PARA 2000 LITROS, COM TAMPA</v>
          </cell>
          <cell r="C941" t="str">
            <v xml:space="preserve">UN    </v>
          </cell>
          <cell r="D941">
            <v>758.85</v>
          </cell>
        </row>
        <row r="942">
          <cell r="A942">
            <v>37105</v>
          </cell>
          <cell r="B942" t="str">
            <v>CAIXA D'AGUA FIBRA DE VIDRO PARA 5000 LITROS, COM TAMPA</v>
          </cell>
          <cell r="C942" t="str">
            <v xml:space="preserve">UN    </v>
          </cell>
          <cell r="D942">
            <v>1690.09</v>
          </cell>
        </row>
        <row r="943">
          <cell r="A943">
            <v>43094</v>
          </cell>
          <cell r="B943" t="str">
            <v>CAIXA DE DERIVACAO PARA MEDIDOR DE ENERGIA, COM BARRAMENTO MONOFASICO, EM POLICARBONATO / TERMOPLASTICO - MODULO (PADRAO CONCESSIONARIA LOCAL)</v>
          </cell>
          <cell r="C943" t="str">
            <v xml:space="preserve">UN    </v>
          </cell>
          <cell r="D943">
            <v>180.09</v>
          </cell>
        </row>
        <row r="944">
          <cell r="A944">
            <v>43093</v>
          </cell>
          <cell r="B944" t="str">
            <v>CAIXA DE DERIVACAO PARA MEDIDOR DE ENERGIA, COM BARRAMENTO POLIFASICO, EM POLICARBONATO / TERMOPLASTICO - MODULO (PADRAO CONCESSIONARIA LOCAL)</v>
          </cell>
          <cell r="C944" t="str">
            <v xml:space="preserve">UN    </v>
          </cell>
          <cell r="D944">
            <v>191.39</v>
          </cell>
        </row>
        <row r="945">
          <cell r="A945">
            <v>1030</v>
          </cell>
          <cell r="B945" t="str">
            <v>CAIXA DE DESCARGA DE PLASTICO EXTERNA, DE *9* L, PUXADOR FIO DE NYLON, NAO INCLUSO CANO, BOLSA, ENGATE</v>
          </cell>
          <cell r="C945" t="str">
            <v xml:space="preserve">UN    </v>
          </cell>
          <cell r="D945">
            <v>30.98</v>
          </cell>
        </row>
        <row r="946">
          <cell r="A946">
            <v>11694</v>
          </cell>
          <cell r="B946" t="str">
            <v>CAIXA DE DESCARGA PLASTICA DE EMBUTIR COMPLETA, COM ESPELHO PLASTICO, CAPACIDADE 6 A 10 L, ACESSORIOS INCLUSOS</v>
          </cell>
          <cell r="C946" t="str">
            <v xml:space="preserve">UN    </v>
          </cell>
          <cell r="D946">
            <v>684.82</v>
          </cell>
        </row>
        <row r="947">
          <cell r="A947">
            <v>35277</v>
          </cell>
          <cell r="B947" t="str">
            <v>CAIXA DE GORDURA EM PVC, DIAMETRO MINIMO 300 MM, DIAMETRO DE SAIDA 100 MM, CAPACIDADE  APROXIMADA 18 LITROS, COM TAMPA</v>
          </cell>
          <cell r="C947" t="str">
            <v xml:space="preserve">UN    </v>
          </cell>
          <cell r="D947">
            <v>381.03</v>
          </cell>
        </row>
        <row r="948">
          <cell r="A948">
            <v>10521</v>
          </cell>
          <cell r="B948" t="str">
            <v>CAIXA DE INCENDIO/ABRIGO PARA MANGUEIRA, DE EMBUTIR/INTERNA, COM 75 X 45 X 17 CM, EM CHAPA DE ACO, PORTA COM VENTILACAO, VISOR COM A INSCRICAO "INCENDIO", SUPORTE/CESTA INTERNA PARA A MANGUEIRA, PINTURA ELETROSTATICA VERMELHA</v>
          </cell>
          <cell r="C948" t="str">
            <v xml:space="preserve">UN    </v>
          </cell>
          <cell r="D948">
            <v>185.73</v>
          </cell>
        </row>
        <row r="949">
          <cell r="A949">
            <v>10885</v>
          </cell>
          <cell r="B949" t="str">
            <v>CAIXA DE INCENDIO/ABRIGO PARA MANGUEIRA, DE EMBUTIR/INTERNA, COM 90 X 60 X 17 CM, EM CHAPA DE ACO, PORTA COM VENTILACAO, VISOR COM A INSCRICAO "INCENDIO", SUPORTE/CESTA INTERNA PARA A MANGUEIRA, PINTURA ELETROSTATICA VERMELHA</v>
          </cell>
          <cell r="C949" t="str">
            <v xml:space="preserve">UN    </v>
          </cell>
          <cell r="D949">
            <v>234.93</v>
          </cell>
        </row>
        <row r="950">
          <cell r="A950">
            <v>20962</v>
          </cell>
          <cell r="B950" t="str">
            <v>CAIXA DE INCENDIO/ABRIGO PARA MANGUEIRA, DE SOBREPOR/EXTERNA, COM 75 X 45 X 17 CM, EM CHAPA DE ACO, PORTA COM VENTILACAO, VISOR COM A INSCRICAO "INCENDIO", SUPORTE/CESTA INTERNA PARA A MANGUEIRA, PINTURA ELETROSTATICA VERMELHA</v>
          </cell>
          <cell r="C950" t="str">
            <v xml:space="preserve">UN    </v>
          </cell>
          <cell r="D950">
            <v>194.58</v>
          </cell>
        </row>
        <row r="951">
          <cell r="A951">
            <v>20963</v>
          </cell>
          <cell r="B951" t="str">
            <v>CAIXA DE INCENDIO/ABRIGO PARA MANGUEIRA, DE SOBREPOR/EXTERNA, COM 90 X 60 X 17 CM, EM CHAPA DE ACO, PORTA COM VENTILACAO, VISOR COM A INSCRICAO "INCENDIO", SUPORTE/CESTA INTERNA PARA A MANGUEIRA, PINTURA ELETROSTATICA VERMELHA</v>
          </cell>
          <cell r="C951" t="str">
            <v xml:space="preserve">UN    </v>
          </cell>
          <cell r="D951">
            <v>237.69</v>
          </cell>
        </row>
        <row r="952">
          <cell r="A952">
            <v>2555</v>
          </cell>
          <cell r="B952" t="str">
            <v>CAIXA DE LUZ "3 X 3" EM ACO ESMALTADA</v>
          </cell>
          <cell r="C952" t="str">
            <v xml:space="preserve">UN    </v>
          </cell>
          <cell r="D952">
            <v>1.03</v>
          </cell>
        </row>
        <row r="953">
          <cell r="A953">
            <v>2556</v>
          </cell>
          <cell r="B953" t="str">
            <v>CAIXA DE LUZ "4 X 2" EM ACO ESMALTADA</v>
          </cell>
          <cell r="C953" t="str">
            <v xml:space="preserve">UN    </v>
          </cell>
          <cell r="D953">
            <v>1.07</v>
          </cell>
        </row>
        <row r="954">
          <cell r="A954">
            <v>2557</v>
          </cell>
          <cell r="B954" t="str">
            <v>CAIXA DE LUZ "4 X 4" EM ACO ESMALTADA</v>
          </cell>
          <cell r="C954" t="str">
            <v xml:space="preserve">UN    </v>
          </cell>
          <cell r="D954">
            <v>2.2599999999999998</v>
          </cell>
        </row>
        <row r="955">
          <cell r="A955">
            <v>10569</v>
          </cell>
          <cell r="B955" t="str">
            <v>CAIXA DE PASSAGEM / DERIVACAO / LUZ, OCTOGONAL 4 X4, EM ACO ESMALTADA, COM FUNDO MOVEL SIMPLES (FMS)</v>
          </cell>
          <cell r="C955" t="str">
            <v xml:space="preserve">UN    </v>
          </cell>
          <cell r="D955">
            <v>2.2599999999999998</v>
          </cell>
        </row>
        <row r="956">
          <cell r="A956">
            <v>39810</v>
          </cell>
          <cell r="B956" t="str">
            <v>CAIXA DE PASSAGEM ELETRICA DE PAREDE, DE EMBUTIR, EM PVC, COM TAMPA APARAFUSADA, DIMENSOES 120 X 120 X *75* MM</v>
          </cell>
          <cell r="C956" t="str">
            <v xml:space="preserve">UN    </v>
          </cell>
          <cell r="D956">
            <v>24.3</v>
          </cell>
        </row>
        <row r="957">
          <cell r="A957">
            <v>39811</v>
          </cell>
          <cell r="B957" t="str">
            <v>CAIXA DE PASSAGEM ELETRICA DE PAREDE, DE EMBUTIR, EM PVC, COM TAMPA APARAFUSADA, DIMENSOES 150 X 150 X *75* MM</v>
          </cell>
          <cell r="C957" t="str">
            <v xml:space="preserve">UN    </v>
          </cell>
          <cell r="D957">
            <v>29.73</v>
          </cell>
        </row>
        <row r="958">
          <cell r="A958">
            <v>39812</v>
          </cell>
          <cell r="B958" t="str">
            <v>CAIXA DE PASSAGEM ELETRICA DE PAREDE, DE EMBUTIR, EM PVC, COM TAMPA APARAFUSADA, DIMENSOES 200 X 200 X *90* MM</v>
          </cell>
          <cell r="C958" t="str">
            <v xml:space="preserve">UN    </v>
          </cell>
          <cell r="D958">
            <v>48.88</v>
          </cell>
        </row>
        <row r="959">
          <cell r="A959">
            <v>43096</v>
          </cell>
          <cell r="B959" t="str">
            <v>CAIXA DE PASSAGEM ELETRICA DE PAREDE, DE EMBUTIR, EM TERMOPLASTICO / PVC, COM TAMPA APARAFUSADA, DIMENSOES 400 X 400 X *120* MM</v>
          </cell>
          <cell r="C959" t="str">
            <v xml:space="preserve">UN    </v>
          </cell>
          <cell r="D959">
            <v>162.03</v>
          </cell>
        </row>
        <row r="960">
          <cell r="A960">
            <v>43102</v>
          </cell>
          <cell r="B960" t="str">
            <v>CAIXA DE PASSAGEM ELETRICA DE PAREDE, DE SOBREPOR, EM PVC, COM TAMPA APARAFUSADA, DIMENSOES 300 X 300 X *100* MM</v>
          </cell>
          <cell r="C960" t="str">
            <v xml:space="preserve">UN    </v>
          </cell>
          <cell r="D960">
            <v>98.52</v>
          </cell>
        </row>
        <row r="961">
          <cell r="A961">
            <v>43103</v>
          </cell>
          <cell r="B961" t="str">
            <v>CAIXA DE PASSAGEM ELETRICA DE PAREDE, DE SOBREPOR, EM PVC, COM TAMPA APARAFUSADA, DIMENSOES, 400 X 400 X *120* MM</v>
          </cell>
          <cell r="C961" t="str">
            <v xml:space="preserve">UN    </v>
          </cell>
          <cell r="D961">
            <v>145.07</v>
          </cell>
        </row>
        <row r="962">
          <cell r="A962">
            <v>43098</v>
          </cell>
          <cell r="B962" t="str">
            <v>CAIXA DE PASSAGEM ELETRICA DE PAREDE, DE SOBREPOR, EM TERMOPLASTICO / PVC, COM TAMPA APARAFUSA, DIMENSOES 200 X 200 X *100* MM</v>
          </cell>
          <cell r="C962" t="str">
            <v xml:space="preserve">UN    </v>
          </cell>
          <cell r="D962">
            <v>54.88</v>
          </cell>
        </row>
        <row r="963">
          <cell r="A963">
            <v>43097</v>
          </cell>
          <cell r="B963" t="str">
            <v>CAIXA DE PASSAGEM ELETRICA DE PAREDE, DE SOBREPOR, EM TERMOPLASTICO / PVC, COM TAMPA APARAFUSADA, DIMENSOES, 150 X 150 X *100* MM</v>
          </cell>
          <cell r="C963" t="str">
            <v xml:space="preserve">UN    </v>
          </cell>
          <cell r="D963">
            <v>32.51</v>
          </cell>
        </row>
        <row r="964">
          <cell r="A964">
            <v>43104</v>
          </cell>
          <cell r="B964" t="str">
            <v>CAIXA DE PASSAGEM ELETRICA, PARA PISO, EM PVC, DIMENSOES DE 3/4" A 4"</v>
          </cell>
          <cell r="C964" t="str">
            <v xml:space="preserve">UN    </v>
          </cell>
          <cell r="D964">
            <v>384.63</v>
          </cell>
        </row>
        <row r="965">
          <cell r="A965">
            <v>39771</v>
          </cell>
          <cell r="B965" t="str">
            <v>CAIXA DE PASSAGEM METALICA DE SOBREPOR COM TAMPA PARAFUSADA, DIMENSOES 20 X 20 X 10 CM</v>
          </cell>
          <cell r="C965" t="str">
            <v xml:space="preserve">UN    </v>
          </cell>
          <cell r="D965">
            <v>21.75</v>
          </cell>
        </row>
        <row r="966">
          <cell r="A966">
            <v>39772</v>
          </cell>
          <cell r="B966" t="str">
            <v>CAIXA DE PASSAGEM METALICA DE SOBREPOR COM TAMPA PARAFUSADA, DIMENSOES 30 X 30 X 10 CM</v>
          </cell>
          <cell r="C966" t="str">
            <v xml:space="preserve">UN    </v>
          </cell>
          <cell r="D966">
            <v>42.76</v>
          </cell>
        </row>
        <row r="967">
          <cell r="A967">
            <v>39773</v>
          </cell>
          <cell r="B967" t="str">
            <v>CAIXA DE PASSAGEM METALICA DE SOBREPOR COM TAMPA PARAFUSADA, DIMENSOES 40 X 40 X 15 CM</v>
          </cell>
          <cell r="C967" t="str">
            <v xml:space="preserve">UN    </v>
          </cell>
          <cell r="D967">
            <v>68.73</v>
          </cell>
        </row>
        <row r="968">
          <cell r="A968">
            <v>39774</v>
          </cell>
          <cell r="B968" t="str">
            <v>CAIXA DE PASSAGEM METALICA DE SOBREPOR COM TAMPA PARAFUSADA, DIMENSOES 50 X 50 X 15 CM</v>
          </cell>
          <cell r="C968" t="str">
            <v xml:space="preserve">UN    </v>
          </cell>
          <cell r="D968">
            <v>102.8</v>
          </cell>
        </row>
        <row r="969">
          <cell r="A969">
            <v>39775</v>
          </cell>
          <cell r="B969" t="str">
            <v>CAIXA DE PASSAGEM METALICA DE SOBREPOR COM TAMPA PARAFUSADA, DIMENSOES 60 X 60 X 20 CM</v>
          </cell>
          <cell r="C969" t="str">
            <v xml:space="preserve">UN    </v>
          </cell>
          <cell r="D969">
            <v>137.19999999999999</v>
          </cell>
        </row>
        <row r="970">
          <cell r="A970">
            <v>39776</v>
          </cell>
          <cell r="B970" t="str">
            <v>CAIXA DE PASSAGEM METALICA DE SOBREPOR COM TAMPA PARAFUSADA, DIMENSOES 70 X 70 X 20 CM</v>
          </cell>
          <cell r="C970" t="str">
            <v xml:space="preserve">UN    </v>
          </cell>
          <cell r="D970">
            <v>165.81</v>
          </cell>
        </row>
        <row r="971">
          <cell r="A971">
            <v>39777</v>
          </cell>
          <cell r="B971" t="str">
            <v>CAIXA DE PASSAGEM METALICA DE SOBREPOR COM TAMPA PARAFUSADA, DIMENSOES 80 X 80 X 20 CM</v>
          </cell>
          <cell r="C971" t="str">
            <v xml:space="preserve">UN    </v>
          </cell>
          <cell r="D971">
            <v>210.16</v>
          </cell>
        </row>
        <row r="972">
          <cell r="A972">
            <v>20254</v>
          </cell>
          <cell r="B972" t="str">
            <v>CAIXA DE PASSAGEM METALICA, DE SOBREPOR, COM TAMPA APARAFUSADA, DIMENSOES 15 X 15 X *10* CM</v>
          </cell>
          <cell r="C972" t="str">
            <v xml:space="preserve">UN    </v>
          </cell>
          <cell r="D972">
            <v>15.25</v>
          </cell>
        </row>
        <row r="973">
          <cell r="A973">
            <v>20253</v>
          </cell>
          <cell r="B973" t="str">
            <v>CAIXA DE PASSAGEM METALICA, DE SOBREPOR, COM TAMPA APARAFUSADA, DIMENSOES 35 X 35 X *12* CM</v>
          </cell>
          <cell r="C973" t="str">
            <v xml:space="preserve">UN    </v>
          </cell>
          <cell r="D973">
            <v>50.09</v>
          </cell>
        </row>
        <row r="974">
          <cell r="A974">
            <v>11247</v>
          </cell>
          <cell r="B974" t="str">
            <v>CAIXA DE PASSAGEM/ LUZ / TELEFONIA, DE EMBUTIR,  EM CHAPA DE ACO GALVANIZADO, DIMENSOES 150 X 150 X 15 CM (PADRAO CONCESSIONARIA LOCAL)</v>
          </cell>
          <cell r="C974" t="str">
            <v xml:space="preserve">UN    </v>
          </cell>
          <cell r="D974">
            <v>963.19</v>
          </cell>
        </row>
        <row r="975">
          <cell r="A975">
            <v>11250</v>
          </cell>
          <cell r="B975" t="str">
            <v>CAIXA DE PASSAGEM/ LUZ / TELEFONIA, DE EMBUTIR,  EM CHAPA DE ACO GALVANIZADO, DIMENSOES 20 X 20 X *12* CM (PADRAO CONCESSIONARIA LOCAL)</v>
          </cell>
          <cell r="C975" t="str">
            <v xml:space="preserve">UN    </v>
          </cell>
          <cell r="D975">
            <v>41.46</v>
          </cell>
        </row>
        <row r="976">
          <cell r="A976">
            <v>11249</v>
          </cell>
          <cell r="B976" t="str">
            <v>CAIXA DE PASSAGEM/ LUZ / TELEFONIA, DE EMBUTIR,  EM CHAPA DE ACO GALVANIZADO, DIMENSOES 200 X 200 X 20 CM (PADRAO CONCESSIONARIA LOCAL)</v>
          </cell>
          <cell r="C976" t="str">
            <v xml:space="preserve">UN    </v>
          </cell>
          <cell r="D976">
            <v>1881.45</v>
          </cell>
        </row>
        <row r="977">
          <cell r="A977">
            <v>11251</v>
          </cell>
          <cell r="B977" t="str">
            <v>CAIXA DE PASSAGEM/ LUZ / TELEFONIA, DE EMBUTIR,  EM CHAPA DE ACO GALVANIZADO, DIMENSOES 40 X 40 X *12* CM (PADRAO CONCESSIONARIA LOCAL)</v>
          </cell>
          <cell r="C977" t="str">
            <v xml:space="preserve">UN    </v>
          </cell>
          <cell r="D977">
            <v>91.85</v>
          </cell>
        </row>
        <row r="978">
          <cell r="A978">
            <v>11253</v>
          </cell>
          <cell r="B978" t="str">
            <v>CAIXA DE PASSAGEM/ LUZ / TELEFONIA, DE EMBUTIR,  EM CHAPA DE ACO GALVANIZADO, DIMENSOES 60 X 60 X *12* CM (PADRAO CONCESSIONARIA LOCAL)</v>
          </cell>
          <cell r="C978" t="str">
            <v xml:space="preserve">UN    </v>
          </cell>
          <cell r="D978">
            <v>152.19999999999999</v>
          </cell>
        </row>
        <row r="979">
          <cell r="A979">
            <v>11255</v>
          </cell>
          <cell r="B979" t="str">
            <v>CAIXA DE PASSAGEM/ LUZ / TELEFONIA, DE EMBUTIR,  EM CHAPA DE ACO GALVANIZADO, DIMENSOES 80 X 80 X *12* CM (PADRAO CONCESSIONARIA LOCAL)</v>
          </cell>
          <cell r="C979" t="str">
            <v xml:space="preserve">UN    </v>
          </cell>
          <cell r="D979">
            <v>227.54</v>
          </cell>
        </row>
        <row r="980">
          <cell r="A980">
            <v>14055</v>
          </cell>
          <cell r="B980" t="str">
            <v>CAIXA DE PASSAGEM/ LUZ / TELEFONIA, DE EMBUTIR, EM CHAPA DE ACO GALVANIZADO, DIMENSOES 120 X 120 X *12* CM (PADRAO CONCESSIONARIA LOCAL)</v>
          </cell>
          <cell r="C980" t="str">
            <v xml:space="preserve">UN    </v>
          </cell>
          <cell r="D980">
            <v>457.74</v>
          </cell>
        </row>
        <row r="981">
          <cell r="A981">
            <v>11256</v>
          </cell>
          <cell r="B981" t="str">
            <v>CAIXA DE PASSAGEM/ LUZ / TELEFONIA, DE SOBREPOR,  EM CHAPA DE ACO GALVANIZADO, DIMENSOES 80 X 80 X *12* CM (PADRAO CONCESSIONARIA LOCAL)</v>
          </cell>
          <cell r="C981" t="str">
            <v xml:space="preserve">UN    </v>
          </cell>
          <cell r="D981">
            <v>285.02</v>
          </cell>
        </row>
        <row r="982">
          <cell r="A982">
            <v>1872</v>
          </cell>
          <cell r="B982" t="str">
            <v>CAIXA DE PASSAGEM, EM PVC, DE 4" X 2", PARA ELETRODUTO FLEXIVEL CORRUGADO</v>
          </cell>
          <cell r="C982" t="str">
            <v xml:space="preserve">UN    </v>
          </cell>
          <cell r="D982">
            <v>1.56</v>
          </cell>
        </row>
        <row r="983">
          <cell r="A983">
            <v>1873</v>
          </cell>
          <cell r="B983" t="str">
            <v>CAIXA DE PASSAGEM, EM PVC, DE 4" X 4", PARA ELETRODUTO FLEXIVEL CORRUGADO</v>
          </cell>
          <cell r="C983" t="str">
            <v xml:space="preserve">UN    </v>
          </cell>
          <cell r="D983">
            <v>3.11</v>
          </cell>
        </row>
        <row r="984">
          <cell r="A984">
            <v>39693</v>
          </cell>
          <cell r="B984" t="str">
            <v>CAIXA DE PROTECAO EXTERNA PARA MEDIDOR HOROSAZONAL, DE BAIXA TENSAO, COM MODULO, EM CHAPA DE ACO (PADRAO DA CONCESSIONARIA LOCAL)</v>
          </cell>
          <cell r="C984" t="str">
            <v xml:space="preserve">UN    </v>
          </cell>
          <cell r="D984">
            <v>1790.09</v>
          </cell>
        </row>
        <row r="985">
          <cell r="A985">
            <v>39692</v>
          </cell>
          <cell r="B985" t="str">
            <v>CAIXA DE PROTECAO PARA TRANSFORMADOR CORRENTE, EM CHAPA DE ACO 18 USG (PADRAO DA CONCESSIONARIA LOCAL)</v>
          </cell>
          <cell r="C985" t="str">
            <v xml:space="preserve">UN    </v>
          </cell>
          <cell r="D985">
            <v>572.79</v>
          </cell>
        </row>
        <row r="986">
          <cell r="A986">
            <v>3280</v>
          </cell>
          <cell r="B986" t="str">
            <v>CAIXA GORDURA DUPLA, CONCRETO PRE MOLDADO, CIRCULAR, COM TAMPA, D = 60* CM</v>
          </cell>
          <cell r="C986" t="str">
            <v xml:space="preserve">UN    </v>
          </cell>
          <cell r="D986">
            <v>149.91</v>
          </cell>
        </row>
        <row r="987">
          <cell r="A987">
            <v>11881</v>
          </cell>
          <cell r="B987" t="str">
            <v>CAIXA GORDURA, SIMPLES, CONCRETO PRE MOLDADO, CIRCULAR, COM TAMPA, D = 40 CM</v>
          </cell>
          <cell r="C987" t="str">
            <v xml:space="preserve">UN    </v>
          </cell>
          <cell r="D987">
            <v>69.62</v>
          </cell>
        </row>
        <row r="988">
          <cell r="A988">
            <v>34641</v>
          </cell>
          <cell r="B988" t="str">
            <v>CAIXA INSPECAO EM CONCRETO PARA ATERRAMENTO E PARA RAIOS DIAMETRO = 300 MM</v>
          </cell>
          <cell r="C988" t="str">
            <v xml:space="preserve">UN    </v>
          </cell>
          <cell r="D988">
            <v>56.14</v>
          </cell>
        </row>
        <row r="989">
          <cell r="A989">
            <v>34643</v>
          </cell>
          <cell r="B989" t="str">
            <v>CAIXA INSPECAO EM POLIETILENO PARA ATERRAMENTO E PARA RAIOS DIAMETRO = 300 MM</v>
          </cell>
          <cell r="C989" t="str">
            <v xml:space="preserve">UN    </v>
          </cell>
          <cell r="D989">
            <v>12.33</v>
          </cell>
        </row>
        <row r="990">
          <cell r="A990">
            <v>3278</v>
          </cell>
          <cell r="B990" t="str">
            <v>CAIXA INSPECAO, CONCRETO PRE MOLDADO, CIRCULAR, COM TAMPA, D = 40* CM</v>
          </cell>
          <cell r="C990" t="str">
            <v xml:space="preserve">UN    </v>
          </cell>
          <cell r="D990">
            <v>78.599999999999994</v>
          </cell>
        </row>
        <row r="991">
          <cell r="A991">
            <v>3279</v>
          </cell>
          <cell r="B991" t="str">
            <v>CAIXA INSPECAO, CONCRETO PRE MOLDADO, CIRCULAR, COM TAMPA, D = 60* CM, H= 60* CM</v>
          </cell>
          <cell r="C991" t="str">
            <v xml:space="preserve">UN    </v>
          </cell>
          <cell r="D991">
            <v>129.69</v>
          </cell>
        </row>
        <row r="992">
          <cell r="A992">
            <v>1062</v>
          </cell>
          <cell r="B992" t="str">
            <v>CAIXA INTERNA/EXTERNA DE MEDICAO PARA 1 MEDIDOR TRIFASICO, COM VISOR, EM CHAPA DE ACO 18 USG (PADRAO DA CONCESSIONARIA LOCAL)</v>
          </cell>
          <cell r="C992" t="str">
            <v xml:space="preserve">UN    </v>
          </cell>
          <cell r="D992">
            <v>122.49</v>
          </cell>
        </row>
        <row r="993">
          <cell r="A993">
            <v>39686</v>
          </cell>
          <cell r="B993" t="str">
            <v>CAIXA INTERNA/EXTERNA DE MEDICAO PARA 4 MEDIDORES MONOFASICOS, COM VISOR, EM CHAPA DE ACO 18 USG (PADRAO DA CONCESSIONARIA LOCAL)</v>
          </cell>
          <cell r="C993" t="str">
            <v xml:space="preserve">UN    </v>
          </cell>
          <cell r="D993">
            <v>293.93</v>
          </cell>
        </row>
        <row r="994">
          <cell r="A994">
            <v>43095</v>
          </cell>
          <cell r="B994" t="str">
            <v>CAIXA MODULAR PARA MEDIDOR DE ENERGIA AGRUPADA, EM POLICARBONATO /  TERMOPLASTICO, COM SUPORTE PARA DISJUNTOR (PADRAO DA CONCESSIONARIA LOCAL)</v>
          </cell>
          <cell r="C994" t="str">
            <v xml:space="preserve">UN    </v>
          </cell>
          <cell r="D994">
            <v>106.77</v>
          </cell>
        </row>
        <row r="995">
          <cell r="A995">
            <v>1871</v>
          </cell>
          <cell r="B995" t="str">
            <v>CAIXA OCTOGONAL DE FUNDO MOVEL, EM PVC, DE 3" X 3", PARA ELETRODUTO FLEXIVEL CORRUGADO</v>
          </cell>
          <cell r="C995" t="str">
            <v xml:space="preserve">UN    </v>
          </cell>
          <cell r="D995">
            <v>2.8</v>
          </cell>
        </row>
        <row r="996">
          <cell r="A996">
            <v>12001</v>
          </cell>
          <cell r="B996" t="str">
            <v>CAIXA OCTOGONAL DE FUNDO MOVEL, EM PVC, DE 4" X 4", PARA ELETRODUTO FLEXIVEL CORRUGADO</v>
          </cell>
          <cell r="C996" t="str">
            <v xml:space="preserve">UN    </v>
          </cell>
          <cell r="D996">
            <v>4.04</v>
          </cell>
        </row>
        <row r="997">
          <cell r="A997">
            <v>11882</v>
          </cell>
          <cell r="B997" t="str">
            <v>CAIXA PARA HIDROMETRO CONCRETO PRE MOLDADO</v>
          </cell>
          <cell r="C997" t="str">
            <v xml:space="preserve">UN    </v>
          </cell>
          <cell r="D997">
            <v>78.599999999999994</v>
          </cell>
        </row>
        <row r="998">
          <cell r="A998">
            <v>1068</v>
          </cell>
          <cell r="B998" t="str">
            <v>CAIXA PARA MEDICAO COLETIVA TIPO L, PADRAO BIFASICO OU TRIFASICO, PARA ATE 4 MEDIDORES, SEM BARRAMENTO E COM PORTAS INFERIOR E SUPERIOR</v>
          </cell>
          <cell r="C998" t="str">
            <v xml:space="preserve">UN    </v>
          </cell>
          <cell r="D998">
            <v>1197.3599999999999</v>
          </cell>
        </row>
        <row r="999">
          <cell r="A999">
            <v>39690</v>
          </cell>
          <cell r="B999" t="str">
            <v>CAIXA PARA MEDICAO COLETIVA TIPO M, PADRAO BIFASICO OU TRIFASICO, PARA ATE 8 MEDIDORES, SEM BARRAMENTO E COM PORTAS INFERIOR E SUPERIOR</v>
          </cell>
          <cell r="C999" t="str">
            <v xml:space="preserve">UN    </v>
          </cell>
          <cell r="D999">
            <v>2008.77</v>
          </cell>
        </row>
        <row r="1000">
          <cell r="A1000">
            <v>39691</v>
          </cell>
          <cell r="B1000" t="str">
            <v>CAIXA PARA MEDICAO COLETIVA TIPO N, PADRAO BIFASICO OU TRIFASICO, PARA ATE 12 MEDIDORES, SEM BARRAMENTO E COM PORTAS INFERIOR E SUPERIOR</v>
          </cell>
          <cell r="C1000" t="str">
            <v xml:space="preserve">UN    </v>
          </cell>
          <cell r="D1000">
            <v>2526.4699999999998</v>
          </cell>
        </row>
        <row r="1001">
          <cell r="A1001">
            <v>39808</v>
          </cell>
          <cell r="B1001" t="str">
            <v>CAIXA PARA MEDIDOR MONOFASICO, EM POLICARBONATO /TERMOPLASTICO, COM DISJUNTOR (PADRAO DA CONCESSIONARIA LOCAL)</v>
          </cell>
          <cell r="C1001" t="str">
            <v xml:space="preserve">UN    </v>
          </cell>
          <cell r="D1001">
            <v>55.74</v>
          </cell>
        </row>
        <row r="1002">
          <cell r="A1002">
            <v>39809</v>
          </cell>
          <cell r="B1002" t="str">
            <v>CAIXA PARA MEDIDOR POLIFASICO, EM POLICARBONATO (TERMOPLASTICO), COM 1 DISJUNTOR</v>
          </cell>
          <cell r="C1002" t="str">
            <v xml:space="preserve">UN    </v>
          </cell>
          <cell r="D1002">
            <v>132.21</v>
          </cell>
        </row>
        <row r="1003">
          <cell r="A1003">
            <v>11713</v>
          </cell>
          <cell r="B1003" t="str">
            <v>CAIXA SIFONADA PVC 150 X 150 X 50MM COM TAMPA CEGA QUADRADA BRANCA</v>
          </cell>
          <cell r="C1003" t="str">
            <v xml:space="preserve">UN    </v>
          </cell>
          <cell r="D1003">
            <v>26.77</v>
          </cell>
        </row>
        <row r="1004">
          <cell r="A1004">
            <v>11716</v>
          </cell>
          <cell r="B1004" t="str">
            <v>CAIXA SIFONADA PVC, 100 X 100 X 40 MM, COM GRELHA REDONDA BRANCA</v>
          </cell>
          <cell r="C1004" t="str">
            <v xml:space="preserve">UN    </v>
          </cell>
          <cell r="D1004">
            <v>11.43</v>
          </cell>
        </row>
        <row r="1005">
          <cell r="A1005">
            <v>5103</v>
          </cell>
          <cell r="B1005" t="str">
            <v>CAIXA SIFONADA PVC, 100 X 100 X 50 MM, COM GRELHA REDONDA BRANCA</v>
          </cell>
          <cell r="C1005" t="str">
            <v xml:space="preserve">UN    </v>
          </cell>
          <cell r="D1005">
            <v>11.59</v>
          </cell>
        </row>
        <row r="1006">
          <cell r="A1006">
            <v>11712</v>
          </cell>
          <cell r="B1006" t="str">
            <v>CAIXA SIFONADA PVC, 150 X 150 X 50 MM, COM GRELHA QUADRADA BRANCA (NBR 5688)</v>
          </cell>
          <cell r="C1006" t="str">
            <v xml:space="preserve">UN    </v>
          </cell>
          <cell r="D1006">
            <v>26.99</v>
          </cell>
        </row>
        <row r="1007">
          <cell r="A1007">
            <v>11717</v>
          </cell>
          <cell r="B1007" t="str">
            <v>CAIXA SIFONADA PVC, 150 X 150 X 50 MM, COM GRELHA REDONDA BRANCA</v>
          </cell>
          <cell r="C1007" t="str">
            <v xml:space="preserve">UN    </v>
          </cell>
          <cell r="D1007">
            <v>29.33</v>
          </cell>
        </row>
        <row r="1008">
          <cell r="A1008">
            <v>11714</v>
          </cell>
          <cell r="B1008" t="str">
            <v>CAIXA SIFONADA PVC, 150 X 185 X 75 MM, COM GRELHA QUADRADA BRANCA</v>
          </cell>
          <cell r="C1008" t="str">
            <v xml:space="preserve">UN    </v>
          </cell>
          <cell r="D1008">
            <v>36.49</v>
          </cell>
        </row>
        <row r="1009">
          <cell r="A1009">
            <v>11715</v>
          </cell>
          <cell r="B1009" t="str">
            <v>CAIXA SIFONADA PVC, 150 X 185 X 75 MM, COM TAMPA CEGA QUADRADA BRANCA</v>
          </cell>
          <cell r="C1009" t="str">
            <v xml:space="preserve">UN    </v>
          </cell>
          <cell r="D1009">
            <v>41.98</v>
          </cell>
        </row>
        <row r="1010">
          <cell r="A1010">
            <v>11880</v>
          </cell>
          <cell r="B1010" t="str">
            <v>CAIXA SIFONADA PVC, 250 X 230 X 75 MM, COM TAMPA E PORTA TAMPA QUADRADA BRANCA</v>
          </cell>
          <cell r="C1010" t="str">
            <v xml:space="preserve">UN    </v>
          </cell>
          <cell r="D1010">
            <v>75.47</v>
          </cell>
        </row>
        <row r="1011">
          <cell r="A1011">
            <v>1106</v>
          </cell>
          <cell r="B1011" t="str">
            <v>CAL HIDRATADA CH-I PARA ARGAMASSAS</v>
          </cell>
          <cell r="C1011" t="str">
            <v xml:space="preserve">KG    </v>
          </cell>
          <cell r="D1011">
            <v>0.55000000000000004</v>
          </cell>
        </row>
        <row r="1012">
          <cell r="A1012">
            <v>11161</v>
          </cell>
          <cell r="B1012" t="str">
            <v>CAL HIDRATADA PARA PINTURA</v>
          </cell>
          <cell r="C1012" t="str">
            <v xml:space="preserve">KG    </v>
          </cell>
          <cell r="D1012">
            <v>0.91</v>
          </cell>
        </row>
        <row r="1013">
          <cell r="A1013">
            <v>1107</v>
          </cell>
          <cell r="B1013" t="str">
            <v>CAL VIRGEM COMUM PARA ARGAMASSAS (NBR 6453)</v>
          </cell>
          <cell r="C1013" t="str">
            <v xml:space="preserve">KG    </v>
          </cell>
          <cell r="D1013">
            <v>0.63</v>
          </cell>
        </row>
        <row r="1014">
          <cell r="A1014">
            <v>4758</v>
          </cell>
          <cell r="B1014" t="str">
            <v>CALAFETADOR / CALAFATE</v>
          </cell>
          <cell r="C1014" t="str">
            <v xml:space="preserve">H     </v>
          </cell>
          <cell r="D1014">
            <v>18.11</v>
          </cell>
        </row>
        <row r="1015">
          <cell r="A1015">
            <v>41080</v>
          </cell>
          <cell r="B1015" t="str">
            <v>CALAFETADOR / CALAFATE (MENSALISTA)</v>
          </cell>
          <cell r="C1015" t="str">
            <v xml:space="preserve">MES   </v>
          </cell>
          <cell r="D1015">
            <v>3212.98</v>
          </cell>
        </row>
        <row r="1016">
          <cell r="A1016">
            <v>25963</v>
          </cell>
          <cell r="B1016" t="str">
            <v>CALCARIO DOLOMITICO A (POSTO PEDREIRA/FORNECEDOR, SEM FRETE)</v>
          </cell>
          <cell r="C1016" t="str">
            <v xml:space="preserve">KG    </v>
          </cell>
          <cell r="D1016">
            <v>0.11</v>
          </cell>
        </row>
        <row r="1017">
          <cell r="A1017">
            <v>4759</v>
          </cell>
          <cell r="B1017" t="str">
            <v>CALCETEIRO</v>
          </cell>
          <cell r="C1017" t="str">
            <v xml:space="preserve">H     </v>
          </cell>
          <cell r="D1017">
            <v>14.7</v>
          </cell>
        </row>
        <row r="1018">
          <cell r="A1018">
            <v>41068</v>
          </cell>
          <cell r="B1018" t="str">
            <v>CALCETEIRO  (MENSALISTA)</v>
          </cell>
          <cell r="C1018" t="str">
            <v xml:space="preserve">MES   </v>
          </cell>
          <cell r="D1018">
            <v>2608.11</v>
          </cell>
        </row>
        <row r="1019">
          <cell r="A1019">
            <v>1108</v>
          </cell>
          <cell r="B1019" t="str">
            <v>CALHA MOLDURA AMERICANA DE CHAPA DE ACO GALVANIZADA NUM 26, CORTE 33 CM</v>
          </cell>
          <cell r="C1019" t="str">
            <v xml:space="preserve">M     </v>
          </cell>
          <cell r="D1019">
            <v>19.52</v>
          </cell>
        </row>
        <row r="1020">
          <cell r="A1020">
            <v>1117</v>
          </cell>
          <cell r="B1020" t="str">
            <v>CALHA PARA AGUA FURTADA DE CHAPA DE ACO GALVANIZADA NUM 26, CORTE 40 CM</v>
          </cell>
          <cell r="C1020" t="str">
            <v xml:space="preserve">M     </v>
          </cell>
          <cell r="D1020">
            <v>19.68</v>
          </cell>
        </row>
        <row r="1021">
          <cell r="A1021">
            <v>1118</v>
          </cell>
          <cell r="B1021" t="str">
            <v>CALHA PARA AGUA FURTADA DE CHAPA DE ACO GALVANIZADA NUM 26, CORTE 50 CM</v>
          </cell>
          <cell r="C1021" t="str">
            <v xml:space="preserve">M     </v>
          </cell>
          <cell r="D1021">
            <v>23.26</v>
          </cell>
        </row>
        <row r="1022">
          <cell r="A1022">
            <v>1110</v>
          </cell>
          <cell r="B1022" t="str">
            <v>CALHA PLATIBANDA DE CHAPA DE ACO GALVANIZADA NUM 26, CORTE 45 CM</v>
          </cell>
          <cell r="C1022" t="str">
            <v xml:space="preserve">M     </v>
          </cell>
          <cell r="D1022">
            <v>23.26</v>
          </cell>
        </row>
        <row r="1023">
          <cell r="A1023">
            <v>12618</v>
          </cell>
          <cell r="B1023" t="str">
            <v>CALHA PLUVIAL DE PVC, DIAMETRO ENTRE 119 E 170 MM, COMPRIMENTO DE 3 M, PARA DRENAGEM PREDIAL</v>
          </cell>
          <cell r="C1023" t="str">
            <v xml:space="preserve">UN    </v>
          </cell>
          <cell r="D1023">
            <v>35.94</v>
          </cell>
        </row>
        <row r="1024">
          <cell r="A1024">
            <v>40784</v>
          </cell>
          <cell r="B1024" t="str">
            <v>CALHA QUADRADA DE CHAPA DE ACO GALVANIZADA NUM 24, CORTE 100 CM</v>
          </cell>
          <cell r="C1024" t="str">
            <v xml:space="preserve">M     </v>
          </cell>
          <cell r="D1024">
            <v>64.150000000000006</v>
          </cell>
        </row>
        <row r="1025">
          <cell r="A1025">
            <v>40871</v>
          </cell>
          <cell r="B1025" t="str">
            <v>CALHA QUADRADA DE CHAPA DE ACO GALVANIZADA NUM 24, CORTE 100 CM (COLETADO CAIXA)</v>
          </cell>
          <cell r="C1025" t="str">
            <v xml:space="preserve">M     </v>
          </cell>
          <cell r="D1025">
            <v>81.56</v>
          </cell>
        </row>
        <row r="1026">
          <cell r="A1026">
            <v>40782</v>
          </cell>
          <cell r="B1026" t="str">
            <v>CALHA QUADRADA DE CHAPA DE ACO GALVANIZADA NUM 24, CORTE 33 CM</v>
          </cell>
          <cell r="C1026" t="str">
            <v xml:space="preserve">M     </v>
          </cell>
          <cell r="D1026">
            <v>25.17</v>
          </cell>
        </row>
        <row r="1027">
          <cell r="A1027">
            <v>40869</v>
          </cell>
          <cell r="B1027" t="str">
            <v>CALHA QUADRADA DE CHAPA DE ACO GALVANIZADA NUM 24, CORTE 33 CM (COLETADO CAIXA)</v>
          </cell>
          <cell r="C1027" t="str">
            <v xml:space="preserve">M     </v>
          </cell>
          <cell r="D1027">
            <v>26.78</v>
          </cell>
        </row>
        <row r="1028">
          <cell r="A1028">
            <v>40783</v>
          </cell>
          <cell r="B1028" t="str">
            <v>CALHA QUADRADA DE CHAPA DE ACO GALVANIZADA NUM 24, CORTE 50 CM</v>
          </cell>
          <cell r="C1028" t="str">
            <v xml:space="preserve">M     </v>
          </cell>
          <cell r="D1028">
            <v>32.79</v>
          </cell>
        </row>
        <row r="1029">
          <cell r="A1029">
            <v>40870</v>
          </cell>
          <cell r="B1029" t="str">
            <v>CALHA QUADRADA DE CHAPA DE ACO GALVANIZADA NUM 24, CORTE 50 CM (COLETADO CAIXA)</v>
          </cell>
          <cell r="C1029" t="str">
            <v xml:space="preserve">M     </v>
          </cell>
          <cell r="D1029">
            <v>40.92</v>
          </cell>
        </row>
        <row r="1030">
          <cell r="A1030">
            <v>1109</v>
          </cell>
          <cell r="B1030" t="str">
            <v>CALHA QUADRADA DE CHAPA DE ACO GALVANIZADA NUM 26, CORTE 33 CM</v>
          </cell>
          <cell r="C1030" t="str">
            <v xml:space="preserve">M     </v>
          </cell>
          <cell r="D1030">
            <v>19.52</v>
          </cell>
        </row>
        <row r="1031">
          <cell r="A1031">
            <v>1119</v>
          </cell>
          <cell r="B1031" t="str">
            <v>CALHA QUADRADA DE CHAPA DE ACO GALVANIZADA NUM 28, CORTE 25 CM</v>
          </cell>
          <cell r="C1031" t="str">
            <v xml:space="preserve">M     </v>
          </cell>
          <cell r="D1031">
            <v>12.58</v>
          </cell>
        </row>
        <row r="1032">
          <cell r="A1032">
            <v>13115</v>
          </cell>
          <cell r="B1032" t="str">
            <v>CALHA/CANALETA DE CONCRETO SIMPLES, TIPO MEIA CANA, D = 20 CM, PARA AGUA PLUVIAL</v>
          </cell>
          <cell r="C1032" t="str">
            <v xml:space="preserve">M     </v>
          </cell>
          <cell r="D1032">
            <v>15.23</v>
          </cell>
        </row>
        <row r="1033">
          <cell r="A1033">
            <v>10541</v>
          </cell>
          <cell r="B1033" t="str">
            <v>CALHA/CANALETA DE CONCRETO SIMPLES, TIPO MEIA CANA, D = 30 CM, PARA AGUA PLUVIAL</v>
          </cell>
          <cell r="C1033" t="str">
            <v xml:space="preserve">M     </v>
          </cell>
          <cell r="D1033">
            <v>17.690000000000001</v>
          </cell>
        </row>
        <row r="1034">
          <cell r="A1034">
            <v>10543</v>
          </cell>
          <cell r="B1034" t="str">
            <v>CALHA/CANALETA DE CONCRETO SIMPLES, TIPO MEIA CANA, D = 50 CM, PARA AGUA PLUVIAL</v>
          </cell>
          <cell r="C1034" t="str">
            <v xml:space="preserve">M     </v>
          </cell>
          <cell r="D1034">
            <v>34.33</v>
          </cell>
        </row>
        <row r="1035">
          <cell r="A1035">
            <v>10544</v>
          </cell>
          <cell r="B1035" t="str">
            <v>CALHA/CANALETA DE CONCRETO SIMPLES, TIPO MEIA CANA, D = 60 CM, PARA AGUA PLUVIAL</v>
          </cell>
          <cell r="C1035" t="str">
            <v xml:space="preserve">M     </v>
          </cell>
          <cell r="D1035">
            <v>41.28</v>
          </cell>
        </row>
        <row r="1036">
          <cell r="A1036">
            <v>10545</v>
          </cell>
          <cell r="B1036" t="str">
            <v>CALHA/CANALETA DE CONCRETO SIMPLES, TIPO MEIA CANA, D = 80 CM, PARA AGUA PLUVIAL</v>
          </cell>
          <cell r="C1036" t="str">
            <v xml:space="preserve">M     </v>
          </cell>
          <cell r="D1036">
            <v>63.32</v>
          </cell>
        </row>
        <row r="1037">
          <cell r="A1037">
            <v>10542</v>
          </cell>
          <cell r="B1037" t="str">
            <v>CALHA/CANALETA DE CONCRETO SIMPLES, TIPO MEIA CANA, D= 40 CM, PARA AGUA PLUVIAL</v>
          </cell>
          <cell r="C1037" t="str">
            <v xml:space="preserve">M     </v>
          </cell>
          <cell r="D1037">
            <v>24.37</v>
          </cell>
        </row>
        <row r="1038">
          <cell r="A1038">
            <v>38365</v>
          </cell>
          <cell r="B1038" t="str">
            <v>CAMADA SEPARADORA DE FILME DE POLIETILENO 20 A 25 MICRA</v>
          </cell>
          <cell r="C1038" t="str">
            <v xml:space="preserve">M2    </v>
          </cell>
          <cell r="D1038">
            <v>1.49</v>
          </cell>
        </row>
        <row r="1039">
          <cell r="A1039">
            <v>37745</v>
          </cell>
          <cell r="B1039" t="str">
            <v>CAMINHAO TOCO, PESO BRUTO TOTAL 13000 KG, CARGA UTIL MAXIMA 7925 KG, DISTANCIA ENTRE EIXOS 4,80 M, POTENCIA 189 CV (INCLUI CABINE E CHASSI, NAO INCLUI CARROCERIA)</v>
          </cell>
          <cell r="C1039" t="str">
            <v xml:space="preserve">UN    </v>
          </cell>
          <cell r="D1039">
            <v>235000</v>
          </cell>
        </row>
        <row r="1040">
          <cell r="A1040">
            <v>37754</v>
          </cell>
          <cell r="B1040" t="str">
            <v>CAMINHAO TOCO, PESO BRUTO TOTAL 14300 KG, CARGA UTIL MAXIMA 9590 KG, DISTANCIA ENTRE EIXOS 4,76 M, POTENCIA 185 CV (INCLUI CABINE E CHASSI, NAO INCLUI CARROCERIA)</v>
          </cell>
          <cell r="C1040" t="str">
            <v xml:space="preserve">UN    </v>
          </cell>
          <cell r="D1040">
            <v>245411.39</v>
          </cell>
        </row>
        <row r="1041">
          <cell r="A1041">
            <v>37748</v>
          </cell>
          <cell r="B1041" t="str">
            <v>CAMINHAO TOCO, PESO BRUTO TOTAL 14300 KG, CARGA UTIL MAXIMA 9710 KG, DISTANCIA ENTRE EIXOS 3,56 M, POTENCIA 185 CV (INCLUI CABINE E CHASSI, NAO INCLUI CARROCERIA)</v>
          </cell>
          <cell r="C1041" t="str">
            <v xml:space="preserve">UN    </v>
          </cell>
          <cell r="D1041">
            <v>249836.23</v>
          </cell>
        </row>
        <row r="1042">
          <cell r="A1042">
            <v>37761</v>
          </cell>
          <cell r="B1042" t="str">
            <v>CAMINHAO TOCO, PESO BRUTO TOTAL 16000 KG, CARGA UTIL MAXIMA DE 10685 KG, DISTANCIA ENTRE EIXOS 4,8M, POTENCIA 189 CV (INCLUI CABINE E CHASSI, NAO INCLUI CARROCERIA)</v>
          </cell>
          <cell r="C1042" t="str">
            <v xml:space="preserve">UN    </v>
          </cell>
          <cell r="D1042">
            <v>206740.49</v>
          </cell>
        </row>
        <row r="1043">
          <cell r="A1043">
            <v>37757</v>
          </cell>
          <cell r="B1043" t="str">
            <v>CAMINHAO TOCO, PESO BRUTO TOTAL 16000 KG, CARGA UTIL MAXIMA 10600 KG, DISTANCIA ENTRE EIXOS 4,80 M, POTENCIA 275 CV (INCLUI CABINE E CHASSI, NAO INCLUI CARROCERIA)</v>
          </cell>
          <cell r="C1043" t="str">
            <v xml:space="preserve">UN    </v>
          </cell>
          <cell r="D1043">
            <v>287800.62</v>
          </cell>
        </row>
        <row r="1044">
          <cell r="A1044">
            <v>37759</v>
          </cell>
          <cell r="B1044" t="str">
            <v>CAMINHAO TOCO, PESO BRUTO TOTAL 16000 KG, CARGA UTIL MAXIMA 10780 KG, DISTANCIA ENTRE EIXOS 3,56 M, POTENCIA 275 CV (INCLUI CABINE E CHASSI, NAO INCLUI CARROCERIA)</v>
          </cell>
          <cell r="C1044" t="str">
            <v xml:space="preserve">UN    </v>
          </cell>
          <cell r="D1044">
            <v>288916.14</v>
          </cell>
        </row>
        <row r="1045">
          <cell r="A1045">
            <v>37766</v>
          </cell>
          <cell r="B1045" t="str">
            <v>CAMINHAO TOCO, PESO BRUTO TOTAL 16000 KG, CARGA UTIL MAXIMA 11030 KG, DISTANCIA ENTRE EIXOS 3,56M, POTENCIA 186 CV (INCLUI CABINE E CHASSI, NAO INCLUI CARROCERIA)</v>
          </cell>
          <cell r="C1045" t="str">
            <v xml:space="preserve">UN    </v>
          </cell>
          <cell r="D1045">
            <v>288916.12</v>
          </cell>
        </row>
        <row r="1046">
          <cell r="A1046">
            <v>37752</v>
          </cell>
          <cell r="B1046" t="str">
            <v>CAMINHAO TOCO, PESO BRUTO TOTAL 16000 KG, CARGA UTIL MAXIMA 11130 KG, DISTANCIA ENTRE EIXOS 5,36 M, POTENCIA 185 CV (INCLUI CABINE E CHASSI, NAO INCLUI CARROCERIA)</v>
          </cell>
          <cell r="C1046" t="str">
            <v xml:space="preserve">UN    </v>
          </cell>
          <cell r="D1046">
            <v>261995.24</v>
          </cell>
        </row>
        <row r="1047">
          <cell r="A1047">
            <v>37760</v>
          </cell>
          <cell r="B1047" t="str">
            <v>CAMINHAO TOCO, PESO BRUTO TOTAL 16000 KG, CARGA UTIL MAXIMA 13071 KG, DISTANCIA ENTRE EIXOS 4,80 M, POTENCIA 230 CV (INCLUI CABINE E CHASSI, NAO INCLUI CARROCERIA)</v>
          </cell>
          <cell r="C1047" t="str">
            <v xml:space="preserve">UN    </v>
          </cell>
          <cell r="D1047">
            <v>275901.89</v>
          </cell>
        </row>
        <row r="1048">
          <cell r="A1048">
            <v>37765</v>
          </cell>
          <cell r="B1048" t="str">
            <v>CAMINHAO TOCO, PESO BRUTO TOTAL 8250 KG, CARGA UTIL MAXIMA 5110 KG, DISTANCIA ENTRE EIXOS 4,30 M, POTENCIA 162 CV (INCLUI CABINE E CHASSI, NAO INCLUI CARROCERIA)</v>
          </cell>
          <cell r="C1048" t="str">
            <v xml:space="preserve">UN    </v>
          </cell>
          <cell r="D1048">
            <v>192610.77</v>
          </cell>
        </row>
        <row r="1049">
          <cell r="A1049">
            <v>37746</v>
          </cell>
          <cell r="B1049" t="str">
            <v>CAMINHAO TOCO, PESO BRUTO TOTAL 9000 KG, CARGA UTIL MAXIMA 5940 KG, DISTANCIA ENTRE EIXOS 3,69 M, POTENCIA 177 CV (INCLUI CABINE E CHASSI, NAO INCLUI CARROCERIA)</v>
          </cell>
          <cell r="C1049" t="str">
            <v xml:space="preserve">UN    </v>
          </cell>
          <cell r="D1049">
            <v>211165.33</v>
          </cell>
        </row>
        <row r="1050">
          <cell r="A1050">
            <v>37750</v>
          </cell>
          <cell r="B1050" t="str">
            <v>CAMINHAO TOCO, PESO BRUTO TOTAL 9600 KG, CARGA UTIL MAXIMA 6110 KG, DISTANCIA ENTRE EIXOS 3,70 M, POTENCIA 156 CV (INCLUI CABINE E CHASSI, NAO INCLUI CARROCERIA)</v>
          </cell>
          <cell r="C1050" t="str">
            <v xml:space="preserve">UN    </v>
          </cell>
          <cell r="D1050">
            <v>210421.67</v>
          </cell>
        </row>
        <row r="1051">
          <cell r="A1051">
            <v>37753</v>
          </cell>
          <cell r="B1051" t="str">
            <v>CAMINHAO TOCO, PESO BRUTO TOTAL 9600 KG, CARGA UTIL MAXIMA 6200 KG, DISTANCIA ENTRE EIXOS 3,10 M, POTENCIA 156 CV (INCLUI CABINE E CHASSI, NAO INCLUI CARROCERIA)</v>
          </cell>
          <cell r="C1051" t="str">
            <v xml:space="preserve">UN    </v>
          </cell>
          <cell r="D1051">
            <v>209677.99</v>
          </cell>
        </row>
        <row r="1052">
          <cell r="A1052">
            <v>37756</v>
          </cell>
          <cell r="B1052" t="str">
            <v>CAMINHAO TOCO, PESO BRUTO TOTAL 9700 KG, CARGA UTIL MAXIMA 6360 KG, DISTANCIA ENTRE EIXOS 4,30 M, POTENCIA 160 CV (INCLUI CABINE E CHASSI, NAO INCLUI CARROCERIA)</v>
          </cell>
          <cell r="C1052" t="str">
            <v xml:space="preserve">UN    </v>
          </cell>
          <cell r="D1052">
            <v>206740.49</v>
          </cell>
        </row>
        <row r="1053">
          <cell r="A1053">
            <v>37755</v>
          </cell>
          <cell r="B1053" t="str">
            <v>CAMINHAO TRUCADO, PESO BRUTO TOTAL 22000 KG, CARGA UTIL MAXIMA 15350 KG, DISTANCIA ENTRE EIXOS 5,17 M, POTENCIA 238 CV (INCLUI CABINE E CHASSI, NAO INCLUI CARROCERIA)</v>
          </cell>
          <cell r="C1053" t="str">
            <v xml:space="preserve">UN    </v>
          </cell>
          <cell r="D1053">
            <v>300443.03000000003</v>
          </cell>
        </row>
        <row r="1054">
          <cell r="A1054">
            <v>37758</v>
          </cell>
          <cell r="B1054" t="str">
            <v>CAMINHAO TRUCADO, PESO BRUTO TOTAL 23000 KG, CARGA UTIL MAXIMA 15378 KG, DISTANCIA ENTRE EIXOS 4,80 M, POTENCIA 326 CV (INCLUI CABINE E CHASSI, NAO INCLUI CARROCERIA)</v>
          </cell>
          <cell r="C1054" t="str">
            <v xml:space="preserve">UN    </v>
          </cell>
          <cell r="D1054">
            <v>339113.93</v>
          </cell>
        </row>
        <row r="1055">
          <cell r="A1055">
            <v>37747</v>
          </cell>
          <cell r="B1055" t="str">
            <v>CAMINHAO TRUCADO, PESO BRUTO TOTAL 23000 KG, CARGA UTIL MAXIMA 15935 KG, DISTANCIA ENTRE EIXOS 4,80 M, POTENCIA 230 CV (INCLUI CABINE E CHASSI, NAO INCLUI CARROCERIA)</v>
          </cell>
          <cell r="C1055" t="str">
            <v xml:space="preserve">UN    </v>
          </cell>
          <cell r="D1055">
            <v>305128.15000000002</v>
          </cell>
        </row>
        <row r="1056">
          <cell r="A1056">
            <v>37767</v>
          </cell>
          <cell r="B1056" t="str">
            <v>CAMINHAO TRUCADO, PESO BRUTO TOTAL 23000 KG, CARGA UTIL MAXIMA 15940 KG, DISTANCIA ENTRE EIXOS 3,60 M, POTENCIA 286 CV (INCLUI CABINE E CHASSI, NAO INCLUI CARROCERIA)</v>
          </cell>
          <cell r="C1056" t="str">
            <v xml:space="preserve">UN    </v>
          </cell>
          <cell r="D1056">
            <v>322009.5</v>
          </cell>
        </row>
        <row r="1057">
          <cell r="A1057">
            <v>37751</v>
          </cell>
          <cell r="B1057" t="str">
            <v>CAMINHAO TRUCADO, PESO BRUTO TOTAL 23000 KG, CARGA UTIL MAXIMA 16190 KG, DISTANCIA ENTRE EIXOS 3,60 M, POTENCIA 286 CV (INCLUI CABINE E CHASSI, NAO INCLUI CARROCERIA)</v>
          </cell>
          <cell r="C1057" t="str">
            <v xml:space="preserve">UN    </v>
          </cell>
          <cell r="D1057">
            <v>322009.5</v>
          </cell>
        </row>
        <row r="1058">
          <cell r="A1058">
            <v>37749</v>
          </cell>
          <cell r="B1058" t="str">
            <v>CAMINHAO TRUCADO, PESO BRUTO TOTAL 23000 KG, CARGA UTIL MAXIMA 16360 KG, CABINE ESTENDIDA, DISTANCIA ENTRE EIXOS 3,56 M, POTENCIA 275 CV (INCLUI CABINE E CHASSI, NAO INCLUI CARROCERIA)</v>
          </cell>
          <cell r="C1058" t="str">
            <v xml:space="preserve">UN    </v>
          </cell>
          <cell r="D1058">
            <v>318291.14</v>
          </cell>
        </row>
        <row r="1059">
          <cell r="A1059">
            <v>1159</v>
          </cell>
          <cell r="B1059" t="str">
            <v>CAMINHONETE COM MOTOR A DIESEL, POTENCIA *160* CV, CABINE DUPLA, 4X4</v>
          </cell>
          <cell r="C1059" t="str">
            <v xml:space="preserve">UN    </v>
          </cell>
          <cell r="D1059">
            <v>162042.74</v>
          </cell>
        </row>
        <row r="1060">
          <cell r="A1060">
            <v>12114</v>
          </cell>
          <cell r="B1060" t="str">
            <v>CAMPAINHA ALTA POTENCIA 110V / 220V, DIAMETRO 150 MM</v>
          </cell>
          <cell r="C1060" t="str">
            <v xml:space="preserve">UN    </v>
          </cell>
          <cell r="D1060">
            <v>95.85</v>
          </cell>
        </row>
        <row r="1061">
          <cell r="A1061">
            <v>38106</v>
          </cell>
          <cell r="B1061" t="str">
            <v>CAMPAINHA CIGARRA 127 V / 220 V (APENAS MODULO)</v>
          </cell>
          <cell r="C1061" t="str">
            <v xml:space="preserve">UN    </v>
          </cell>
          <cell r="D1061">
            <v>13.02</v>
          </cell>
        </row>
        <row r="1062">
          <cell r="A1062">
            <v>38085</v>
          </cell>
          <cell r="B1062" t="str">
            <v>CAMPAINHA CIGARRA 127 V / 220 V, CONJUNTO MONTADO PARA EMBUTIR 4" X 2" (PLACA + SUPORTE + MODULO)</v>
          </cell>
          <cell r="C1062" t="str">
            <v xml:space="preserve">UN    </v>
          </cell>
          <cell r="D1062">
            <v>15.38</v>
          </cell>
        </row>
        <row r="1063">
          <cell r="A1063">
            <v>38599</v>
          </cell>
          <cell r="B1063" t="str">
            <v>CANALETA CONCRETO ESTRUTURAL 14 X 19 X 29 CM, FBK 14 MPA (NBR 6136)</v>
          </cell>
          <cell r="C1063" t="str">
            <v xml:space="preserve">UN    </v>
          </cell>
          <cell r="D1063">
            <v>3.68</v>
          </cell>
        </row>
        <row r="1064">
          <cell r="A1064">
            <v>38596</v>
          </cell>
          <cell r="B1064" t="str">
            <v>CANALETA CONCRETO ESTRUTURAL 14 X 19 X 29 CM, FBK 4,5 MPA (NBR 6136)</v>
          </cell>
          <cell r="C1064" t="str">
            <v xml:space="preserve">UN    </v>
          </cell>
          <cell r="D1064">
            <v>2.5099999999999998</v>
          </cell>
        </row>
        <row r="1065">
          <cell r="A1065">
            <v>38600</v>
          </cell>
          <cell r="B1065" t="str">
            <v>CANALETA CONCRETO ESTRUTURAL 14 X 19 X 39 CM, FBK 14 MPA (NBR 6136)</v>
          </cell>
          <cell r="C1065" t="str">
            <v xml:space="preserve">UN    </v>
          </cell>
          <cell r="D1065">
            <v>4.33</v>
          </cell>
        </row>
        <row r="1066">
          <cell r="A1066">
            <v>38597</v>
          </cell>
          <cell r="B1066" t="str">
            <v>CANALETA CONCRETO ESTRUTURAL 14 X 19 X 39 CM, FBK 4,5 MPA (NBR 6136)</v>
          </cell>
          <cell r="C1066" t="str">
            <v xml:space="preserve">UN    </v>
          </cell>
          <cell r="D1066">
            <v>3.07</v>
          </cell>
        </row>
        <row r="1067">
          <cell r="A1067">
            <v>659</v>
          </cell>
          <cell r="B1067" t="str">
            <v>CANALETA CONCRETO 14 X 19 X 19 CM (CLASSE C - NBR 6136)</v>
          </cell>
          <cell r="C1067" t="str">
            <v xml:space="preserve">UN    </v>
          </cell>
          <cell r="D1067">
            <v>1.49</v>
          </cell>
        </row>
        <row r="1068">
          <cell r="A1068">
            <v>660</v>
          </cell>
          <cell r="B1068" t="str">
            <v>CANALETA CONCRETO 19 X 19 X 19 CM (CLASSE C - NBR 6136)</v>
          </cell>
          <cell r="C1068" t="str">
            <v xml:space="preserve">UN    </v>
          </cell>
          <cell r="D1068">
            <v>2.19</v>
          </cell>
        </row>
        <row r="1069">
          <cell r="A1069">
            <v>658</v>
          </cell>
          <cell r="B1069" t="str">
            <v>CANALETA CONCRETO 9 X 19 X 19 CM (CLASSE C - NBR 6136)</v>
          </cell>
          <cell r="C1069" t="str">
            <v xml:space="preserve">UN    </v>
          </cell>
          <cell r="D1069">
            <v>1.2</v>
          </cell>
        </row>
        <row r="1070">
          <cell r="A1070">
            <v>38548</v>
          </cell>
          <cell r="B1070" t="str">
            <v>CANALETA ESTRUTURAL CERAMICA, 14 X 19 X 19 CM, 6,0 MPA (NBR 15270)</v>
          </cell>
          <cell r="C1070" t="str">
            <v xml:space="preserve">UN    </v>
          </cell>
          <cell r="D1070">
            <v>1.25</v>
          </cell>
        </row>
        <row r="1071">
          <cell r="A1071">
            <v>34647</v>
          </cell>
          <cell r="B1071" t="str">
            <v>CANALETA ESTRUTURAL CERAMICA, 14 X 19 X 29 CM, 4,0 MPA (NBR 15270)</v>
          </cell>
          <cell r="C1071" t="str">
            <v xml:space="preserve">UN    </v>
          </cell>
          <cell r="D1071">
            <v>2.17</v>
          </cell>
        </row>
        <row r="1072">
          <cell r="A1072">
            <v>34649</v>
          </cell>
          <cell r="B1072" t="str">
            <v>CANALETA ESTRUTURAL CERAMICA, 14 X 19 X 29 CM, 6,0 MPA (NBR 15270)</v>
          </cell>
          <cell r="C1072" t="str">
            <v xml:space="preserve">UN    </v>
          </cell>
          <cell r="D1072">
            <v>2.23</v>
          </cell>
        </row>
        <row r="1073">
          <cell r="A1073">
            <v>34652</v>
          </cell>
          <cell r="B1073" t="str">
            <v>CANALETA ESTRUTURAL CERAMICA, 14 X 19 X 39 CM, 4,0 MPA (NBR 15270)</v>
          </cell>
          <cell r="C1073" t="str">
            <v xml:space="preserve">UN    </v>
          </cell>
          <cell r="D1073">
            <v>3.04</v>
          </cell>
        </row>
        <row r="1074">
          <cell r="A1074">
            <v>34655</v>
          </cell>
          <cell r="B1074" t="str">
            <v>CANALETA ESTRUTURAL CERAMICA, 14 X 19 X 39 CM, 6,0 MPA (NBR 15270)</v>
          </cell>
          <cell r="C1074" t="str">
            <v xml:space="preserve">UN    </v>
          </cell>
          <cell r="D1074">
            <v>2.94</v>
          </cell>
        </row>
        <row r="1075">
          <cell r="A1075">
            <v>40607</v>
          </cell>
          <cell r="B1075" t="str">
            <v>CANOPLA ACABAMENTO CROMADO PARA INSTALACAO DE SPRINKLER, SOB FORRO, 15 MM</v>
          </cell>
          <cell r="C1075" t="str">
            <v xml:space="preserve">UN    </v>
          </cell>
          <cell r="D1075">
            <v>3.57</v>
          </cell>
        </row>
        <row r="1076">
          <cell r="A1076">
            <v>585</v>
          </cell>
          <cell r="B1076" t="str">
            <v>CANTONEIRA "U" ALUMINIO ABAS IGUAIS 1 ", E = 3/32 "</v>
          </cell>
          <cell r="C1076" t="str">
            <v xml:space="preserve">KG    </v>
          </cell>
          <cell r="D1076">
            <v>21.97</v>
          </cell>
        </row>
        <row r="1077">
          <cell r="A1077">
            <v>4777</v>
          </cell>
          <cell r="B1077" t="str">
            <v>CANTONEIRA ACO ABAS IGUAIS (QUALQUER BITOLA), ESPESSURA ENTRE 1/8" E 1/4"</v>
          </cell>
          <cell r="C1077" t="str">
            <v xml:space="preserve">KG    </v>
          </cell>
          <cell r="D1077">
            <v>5.03</v>
          </cell>
        </row>
        <row r="1078">
          <cell r="A1078">
            <v>587</v>
          </cell>
          <cell r="B1078" t="str">
            <v>CANTONEIRA ALUMINIO ABAS DESIGUAIS 1" X 3/4 ", E = 1/8 "</v>
          </cell>
          <cell r="C1078" t="str">
            <v xml:space="preserve">KG    </v>
          </cell>
          <cell r="D1078">
            <v>23.55</v>
          </cell>
        </row>
        <row r="1079">
          <cell r="A1079">
            <v>590</v>
          </cell>
          <cell r="B1079" t="str">
            <v>CANTONEIRA ALUMINIO ABAS DESIGUAIS 2 1/2" X 1/2 ", E = 3/16 "</v>
          </cell>
          <cell r="C1079" t="str">
            <v xml:space="preserve">KG    </v>
          </cell>
          <cell r="D1079">
            <v>22.76</v>
          </cell>
        </row>
        <row r="1080">
          <cell r="A1080">
            <v>592</v>
          </cell>
          <cell r="B1080" t="str">
            <v>CANTONEIRA ALUMINIO ABAS IGUAIS 1 ", E = 1/8 ", 25,40 X 3,17 MM (0,408 KG/M)</v>
          </cell>
          <cell r="C1080" t="str">
            <v xml:space="preserve">KG    </v>
          </cell>
          <cell r="D1080">
            <v>23.55</v>
          </cell>
        </row>
        <row r="1081">
          <cell r="A1081">
            <v>586</v>
          </cell>
          <cell r="B1081" t="str">
            <v>CANTONEIRA ALUMINIO ABAS IGUAIS 1 ", E = 3 /16 "</v>
          </cell>
          <cell r="C1081" t="str">
            <v xml:space="preserve">M     </v>
          </cell>
          <cell r="D1081">
            <v>13.84</v>
          </cell>
        </row>
        <row r="1082">
          <cell r="A1082">
            <v>591</v>
          </cell>
          <cell r="B1082" t="str">
            <v>CANTONEIRA ALUMINIO ABAS IGUAIS 1 1/2 ", E = 3/16 "</v>
          </cell>
          <cell r="C1082" t="str">
            <v xml:space="preserve">KG    </v>
          </cell>
          <cell r="D1082">
            <v>21.97</v>
          </cell>
        </row>
        <row r="1083">
          <cell r="A1083">
            <v>588</v>
          </cell>
          <cell r="B1083" t="str">
            <v>CANTONEIRA ALUMINIO ABAS IGUAIS 1 1/4 ", E = 3/16 "</v>
          </cell>
          <cell r="C1083" t="str">
            <v xml:space="preserve">M     </v>
          </cell>
          <cell r="D1083">
            <v>21.9</v>
          </cell>
        </row>
        <row r="1084">
          <cell r="A1084">
            <v>589</v>
          </cell>
          <cell r="B1084" t="str">
            <v>CANTONEIRA ALUMINIO ABAS IGUAIS 2 ", E = 1/4 "</v>
          </cell>
          <cell r="C1084" t="str">
            <v xml:space="preserve">M     </v>
          </cell>
          <cell r="D1084">
            <v>37.020000000000003</v>
          </cell>
        </row>
        <row r="1085">
          <cell r="A1085">
            <v>584</v>
          </cell>
          <cell r="B1085" t="str">
            <v>CANTONEIRA ALUMINIO ABAS IGUAIS 2 ", E = 1/8 "</v>
          </cell>
          <cell r="C1085" t="str">
            <v xml:space="preserve">M     </v>
          </cell>
          <cell r="D1085">
            <v>23.39</v>
          </cell>
        </row>
        <row r="1086">
          <cell r="A1086">
            <v>574</v>
          </cell>
          <cell r="B1086" t="str">
            <v>CANTONEIRA FERRO GALVANIZADO DE ABAS IGUAIS, 1 1/2" X 1/4" (L X E), 3,40 KG/M</v>
          </cell>
          <cell r="C1086" t="str">
            <v xml:space="preserve">M     </v>
          </cell>
          <cell r="D1086">
            <v>20.059999999999999</v>
          </cell>
        </row>
        <row r="1087">
          <cell r="A1087">
            <v>567</v>
          </cell>
          <cell r="B1087" t="str">
            <v>CANTONEIRA FERRO GALVANIZADO DE ABAS IGUAIS, 1" X 1/8" (L X E) , 1,20KG/M</v>
          </cell>
          <cell r="C1087" t="str">
            <v xml:space="preserve">M     </v>
          </cell>
          <cell r="D1087">
            <v>7.43</v>
          </cell>
        </row>
        <row r="1088">
          <cell r="A1088">
            <v>568</v>
          </cell>
          <cell r="B1088" t="str">
            <v>CANTONEIRA FERRO GALVANIZADO DE ABAS IGUAIS, 2" X 3/8" (L X E), 6,9 KG/M</v>
          </cell>
          <cell r="C1088" t="str">
            <v xml:space="preserve">M     </v>
          </cell>
          <cell r="D1088">
            <v>45</v>
          </cell>
        </row>
        <row r="1089">
          <cell r="A1089">
            <v>569</v>
          </cell>
          <cell r="B1089" t="str">
            <v>CANTONEIRA FERRO GALVANIZADO DE ABAS IGUAIS, 3/4" X 1/8" (L X E)</v>
          </cell>
          <cell r="C1089" t="str">
            <v xml:space="preserve">KG    </v>
          </cell>
          <cell r="D1089">
            <v>6.26</v>
          </cell>
        </row>
        <row r="1090">
          <cell r="A1090">
            <v>1165</v>
          </cell>
          <cell r="B1090" t="str">
            <v>CAP OU TAMPAO DE FERRO GALVANIZADO, COM ROSCA BSP, DE 1 1/2"</v>
          </cell>
          <cell r="C1090" t="str">
            <v xml:space="preserve">UN    </v>
          </cell>
          <cell r="D1090">
            <v>8.82</v>
          </cell>
        </row>
        <row r="1091">
          <cell r="A1091">
            <v>1164</v>
          </cell>
          <cell r="B1091" t="str">
            <v>CAP OU TAMPAO DE FERRO GALVANIZADO, COM ROSCA BSP, DE 1 1/4"</v>
          </cell>
          <cell r="C1091" t="str">
            <v xml:space="preserve">UN    </v>
          </cell>
          <cell r="D1091">
            <v>7.14</v>
          </cell>
        </row>
        <row r="1092">
          <cell r="A1092">
            <v>1162</v>
          </cell>
          <cell r="B1092" t="str">
            <v>CAP OU TAMPAO DE FERRO GALVANIZADO, COM ROSCA BSP, DE 1/2"</v>
          </cell>
          <cell r="C1092" t="str">
            <v xml:space="preserve">UN    </v>
          </cell>
          <cell r="D1092">
            <v>2.48</v>
          </cell>
        </row>
        <row r="1093">
          <cell r="A1093">
            <v>12395</v>
          </cell>
          <cell r="B1093" t="str">
            <v>CAP OU TAMPAO DE FERRO GALVANIZADO, COM ROSCA BSP, DE 1/4"</v>
          </cell>
          <cell r="C1093" t="str">
            <v xml:space="preserve">UN    </v>
          </cell>
          <cell r="D1093">
            <v>2.41</v>
          </cell>
        </row>
        <row r="1094">
          <cell r="A1094">
            <v>1170</v>
          </cell>
          <cell r="B1094" t="str">
            <v>CAP OU TAMPAO DE FERRO GALVANIZADO, COM ROSCA BSP, DE 1"</v>
          </cell>
          <cell r="C1094" t="str">
            <v xml:space="preserve">UN    </v>
          </cell>
          <cell r="D1094">
            <v>4.68</v>
          </cell>
        </row>
        <row r="1095">
          <cell r="A1095">
            <v>1169</v>
          </cell>
          <cell r="B1095" t="str">
            <v>CAP OU TAMPAO DE FERRO GALVANIZADO, COM ROSCA BSP, DE 2 1/2"</v>
          </cell>
          <cell r="C1095" t="str">
            <v xml:space="preserve">UN    </v>
          </cell>
          <cell r="D1095">
            <v>22.98</v>
          </cell>
        </row>
        <row r="1096">
          <cell r="A1096">
            <v>1166</v>
          </cell>
          <cell r="B1096" t="str">
            <v>CAP OU TAMPAO DE FERRO GALVANIZADO, COM ROSCA BSP, DE 2"</v>
          </cell>
          <cell r="C1096" t="str">
            <v xml:space="preserve">UN    </v>
          </cell>
          <cell r="D1096">
            <v>12.74</v>
          </cell>
        </row>
        <row r="1097">
          <cell r="A1097">
            <v>1163</v>
          </cell>
          <cell r="B1097" t="str">
            <v>CAP OU TAMPAO DE FERRO GALVANIZADO, COM ROSCA BSP, DE 3/4"</v>
          </cell>
          <cell r="C1097" t="str">
            <v xml:space="preserve">UN    </v>
          </cell>
          <cell r="D1097">
            <v>3.21</v>
          </cell>
        </row>
        <row r="1098">
          <cell r="A1098">
            <v>12396</v>
          </cell>
          <cell r="B1098" t="str">
            <v>CAP OU TAMPAO DE FERRO GALVANIZADO, COM ROSCA BSP, DE 3/8"</v>
          </cell>
          <cell r="C1098" t="str">
            <v xml:space="preserve">UN    </v>
          </cell>
          <cell r="D1098">
            <v>2.41</v>
          </cell>
        </row>
        <row r="1099">
          <cell r="A1099">
            <v>1168</v>
          </cell>
          <cell r="B1099" t="str">
            <v>CAP OU TAMPAO DE FERRO GALVANIZADO, COM ROSCA BSP, DE 3"</v>
          </cell>
          <cell r="C1099" t="str">
            <v xml:space="preserve">UN    </v>
          </cell>
          <cell r="D1099">
            <v>32.76</v>
          </cell>
        </row>
        <row r="1100">
          <cell r="A1100">
            <v>1167</v>
          </cell>
          <cell r="B1100" t="str">
            <v>CAP OU TAMPAO DE FERRO GALVANIZADO, COM ROSCA BSP, DE 4"</v>
          </cell>
          <cell r="C1100" t="str">
            <v xml:space="preserve">UN    </v>
          </cell>
          <cell r="D1100">
            <v>54.79</v>
          </cell>
        </row>
        <row r="1101">
          <cell r="A1101">
            <v>36331</v>
          </cell>
          <cell r="B1101" t="str">
            <v>CAP PPR DN 20 MM, PARA AGUA QUENTE PREDIAL</v>
          </cell>
          <cell r="C1101" t="str">
            <v xml:space="preserve">UN    </v>
          </cell>
          <cell r="D1101">
            <v>1.1599999999999999</v>
          </cell>
        </row>
        <row r="1102">
          <cell r="A1102">
            <v>36346</v>
          </cell>
          <cell r="B1102" t="str">
            <v>CAP PPR DN 25 MM, PARA AGUA QUENTE PREDIAL</v>
          </cell>
          <cell r="C1102" t="str">
            <v xml:space="preserve">UN    </v>
          </cell>
          <cell r="D1102">
            <v>2</v>
          </cell>
        </row>
        <row r="1103">
          <cell r="A1103">
            <v>1210</v>
          </cell>
          <cell r="B1103" t="str">
            <v>CAP PVC, ROSCAVEL, 1 1/2",  AGUA FRIA PREDIAL</v>
          </cell>
          <cell r="C1103" t="str">
            <v xml:space="preserve">UN    </v>
          </cell>
          <cell r="D1103">
            <v>8.0500000000000007</v>
          </cell>
        </row>
        <row r="1104">
          <cell r="A1104">
            <v>1203</v>
          </cell>
          <cell r="B1104" t="str">
            <v>CAP PVC, ROSCAVEL, 1 1/4",  AGUA FRIA PREDIAL</v>
          </cell>
          <cell r="C1104" t="str">
            <v xml:space="preserve">UN    </v>
          </cell>
          <cell r="D1104">
            <v>7.8</v>
          </cell>
        </row>
        <row r="1105">
          <cell r="A1105">
            <v>1197</v>
          </cell>
          <cell r="B1105" t="str">
            <v>CAP PVC, ROSCAVEL, 1/2", PARA AGUA FRIA PREDIAL</v>
          </cell>
          <cell r="C1105" t="str">
            <v xml:space="preserve">UN    </v>
          </cell>
          <cell r="D1105">
            <v>0.99</v>
          </cell>
        </row>
        <row r="1106">
          <cell r="A1106">
            <v>1202</v>
          </cell>
          <cell r="B1106" t="str">
            <v>CAP PVC, ROSCAVEL, 1",  PARA AGUA FRIA PREDIAL</v>
          </cell>
          <cell r="C1106" t="str">
            <v xml:space="preserve">UN    </v>
          </cell>
          <cell r="D1106">
            <v>2.68</v>
          </cell>
        </row>
        <row r="1107">
          <cell r="A1107">
            <v>1188</v>
          </cell>
          <cell r="B1107" t="str">
            <v>CAP PVC, ROSCAVEL, 2 1/2",  AGUA FRIA PREDIAL</v>
          </cell>
          <cell r="C1107" t="str">
            <v xml:space="preserve">UN    </v>
          </cell>
          <cell r="D1107">
            <v>15.86</v>
          </cell>
        </row>
        <row r="1108">
          <cell r="A1108">
            <v>1211</v>
          </cell>
          <cell r="B1108" t="str">
            <v>CAP PVC, ROSCAVEL, 2",  AGUA FRIA PREDIAL</v>
          </cell>
          <cell r="C1108" t="str">
            <v xml:space="preserve">UN    </v>
          </cell>
          <cell r="D1108">
            <v>8.18</v>
          </cell>
        </row>
        <row r="1109">
          <cell r="A1109">
            <v>1198</v>
          </cell>
          <cell r="B1109" t="str">
            <v>CAP PVC, ROSCAVEL, 3/4",  PARA AGUA FRIA PREDIAL</v>
          </cell>
          <cell r="C1109" t="str">
            <v xml:space="preserve">UN    </v>
          </cell>
          <cell r="D1109">
            <v>1.47</v>
          </cell>
        </row>
        <row r="1110">
          <cell r="A1110">
            <v>1199</v>
          </cell>
          <cell r="B1110" t="str">
            <v>CAP PVC, ROSCAVEL, 3",  AGUA FRIA PREDIAL</v>
          </cell>
          <cell r="C1110" t="str">
            <v xml:space="preserve">UN    </v>
          </cell>
          <cell r="D1110">
            <v>20.71</v>
          </cell>
        </row>
        <row r="1111">
          <cell r="A1111">
            <v>20088</v>
          </cell>
          <cell r="B1111" t="str">
            <v>CAP PVC, SERIE R, DN 100 MM, PARA ESGOTO PREDIAL</v>
          </cell>
          <cell r="C1111" t="str">
            <v xml:space="preserve">UN    </v>
          </cell>
          <cell r="D1111">
            <v>8.7899999999999991</v>
          </cell>
        </row>
        <row r="1112">
          <cell r="A1112">
            <v>20089</v>
          </cell>
          <cell r="B1112" t="str">
            <v>CAP PVC, SERIE R, DN 150 MM, PARA ESGOTO PREDIAL</v>
          </cell>
          <cell r="C1112" t="str">
            <v xml:space="preserve">UN    </v>
          </cell>
          <cell r="D1112">
            <v>41.91</v>
          </cell>
        </row>
        <row r="1113">
          <cell r="A1113">
            <v>20087</v>
          </cell>
          <cell r="B1113" t="str">
            <v>CAP PVC, SERIE R, DN 75 MM, PARA ESGOTO PREDIAL</v>
          </cell>
          <cell r="C1113" t="str">
            <v xml:space="preserve">UN    </v>
          </cell>
          <cell r="D1113">
            <v>6.33</v>
          </cell>
        </row>
        <row r="1114">
          <cell r="A1114">
            <v>1200</v>
          </cell>
          <cell r="B1114" t="str">
            <v>CAP PVC, SOLDAVEL, DN 100 MM, SERIE NORMAL, PARA ESGOTO PREDIAL</v>
          </cell>
          <cell r="C1114" t="str">
            <v xml:space="preserve">UN    </v>
          </cell>
          <cell r="D1114">
            <v>5.14</v>
          </cell>
        </row>
        <row r="1115">
          <cell r="A1115">
            <v>12909</v>
          </cell>
          <cell r="B1115" t="str">
            <v>CAP PVC, SOLDAVEL, DN 50 MM, SERIE NORMAL, PARA ESGOTO PREDIAL</v>
          </cell>
          <cell r="C1115" t="str">
            <v xml:space="preserve">UN    </v>
          </cell>
          <cell r="D1115">
            <v>2.33</v>
          </cell>
        </row>
        <row r="1116">
          <cell r="A1116">
            <v>12910</v>
          </cell>
          <cell r="B1116" t="str">
            <v>CAP PVC, SOLDAVEL, DN 75 MM, SERIE NORMAL, PARA ESGOTO PREDIAL</v>
          </cell>
          <cell r="C1116" t="str">
            <v xml:space="preserve">UN    </v>
          </cell>
          <cell r="D1116">
            <v>3.89</v>
          </cell>
        </row>
        <row r="1117">
          <cell r="A1117">
            <v>1184</v>
          </cell>
          <cell r="B1117" t="str">
            <v>CAP PVC, SOLDAVEL, 110 MM, PARA AGUA FRIA PREDIAL</v>
          </cell>
          <cell r="C1117" t="str">
            <v xml:space="preserve">UN    </v>
          </cell>
          <cell r="D1117">
            <v>50.93</v>
          </cell>
        </row>
        <row r="1118">
          <cell r="A1118">
            <v>1191</v>
          </cell>
          <cell r="B1118" t="str">
            <v>CAP PVC, SOLDAVEL, 20 MM, PARA AGUA FRIA PREDIAL</v>
          </cell>
          <cell r="C1118" t="str">
            <v xml:space="preserve">UN    </v>
          </cell>
          <cell r="D1118">
            <v>0.72</v>
          </cell>
        </row>
        <row r="1119">
          <cell r="A1119">
            <v>1185</v>
          </cell>
          <cell r="B1119" t="str">
            <v>CAP PVC, SOLDAVEL, 25 MM, PARA AGUA FRIA PREDIAL</v>
          </cell>
          <cell r="C1119" t="str">
            <v xml:space="preserve">UN    </v>
          </cell>
          <cell r="D1119">
            <v>0.82</v>
          </cell>
        </row>
        <row r="1120">
          <cell r="A1120">
            <v>1189</v>
          </cell>
          <cell r="B1120" t="str">
            <v>CAP PVC, SOLDAVEL, 32 MM, PARA AGUA FRIA PREDIAL</v>
          </cell>
          <cell r="C1120" t="str">
            <v xml:space="preserve">UN    </v>
          </cell>
          <cell r="D1120">
            <v>1.43</v>
          </cell>
        </row>
        <row r="1121">
          <cell r="A1121">
            <v>1193</v>
          </cell>
          <cell r="B1121" t="str">
            <v>CAP PVC, SOLDAVEL, 40 MM, PARA AGUA FRIA PREDIAL</v>
          </cell>
          <cell r="C1121" t="str">
            <v xml:space="preserve">UN    </v>
          </cell>
          <cell r="D1121">
            <v>2.76</v>
          </cell>
        </row>
        <row r="1122">
          <cell r="A1122">
            <v>1194</v>
          </cell>
          <cell r="B1122" t="str">
            <v>CAP PVC, SOLDAVEL, 50 MM, PARA AGUA FRIA PREDIAL</v>
          </cell>
          <cell r="C1122" t="str">
            <v xml:space="preserve">UN    </v>
          </cell>
          <cell r="D1122">
            <v>5.22</v>
          </cell>
        </row>
        <row r="1123">
          <cell r="A1123">
            <v>1195</v>
          </cell>
          <cell r="B1123" t="str">
            <v>CAP PVC, SOLDAVEL, 60 MM, PARA AGUA FRIA PREDIAL</v>
          </cell>
          <cell r="C1123" t="str">
            <v xml:space="preserve">UN    </v>
          </cell>
          <cell r="D1123">
            <v>7.85</v>
          </cell>
        </row>
        <row r="1124">
          <cell r="A1124">
            <v>1204</v>
          </cell>
          <cell r="B1124" t="str">
            <v>CAP PVC, SOLDAVEL, 75 MM, PARA AGUA FRIA PREDIAL</v>
          </cell>
          <cell r="C1124" t="str">
            <v xml:space="preserve">UN    </v>
          </cell>
          <cell r="D1124">
            <v>14.28</v>
          </cell>
        </row>
        <row r="1125">
          <cell r="A1125">
            <v>1205</v>
          </cell>
          <cell r="B1125" t="str">
            <v>CAP PVC, SOLDAVEL, 85 MM, PARA AGUA FRIA PREDIAL</v>
          </cell>
          <cell r="C1125" t="str">
            <v xml:space="preserve">UN    </v>
          </cell>
          <cell r="D1125">
            <v>33.89</v>
          </cell>
        </row>
        <row r="1126">
          <cell r="A1126">
            <v>1207</v>
          </cell>
          <cell r="B1126" t="str">
            <v>CAP, PVC PBA, JE, DN 100 / DE 110 MM,  PARA REDE DE AGUA (NBR 10351)</v>
          </cell>
          <cell r="C1126" t="str">
            <v xml:space="preserve">UN    </v>
          </cell>
          <cell r="D1126">
            <v>23.1</v>
          </cell>
        </row>
        <row r="1127">
          <cell r="A1127">
            <v>1206</v>
          </cell>
          <cell r="B1127" t="str">
            <v>CAP, PVC PBA, JE, DN 50 / DE 60 MM,  PARA REDE DE AGUA (NBR 10351)</v>
          </cell>
          <cell r="C1127" t="str">
            <v xml:space="preserve">UN    </v>
          </cell>
          <cell r="D1127">
            <v>5.79</v>
          </cell>
        </row>
        <row r="1128">
          <cell r="A1128">
            <v>1183</v>
          </cell>
          <cell r="B1128" t="str">
            <v>CAP, PVC PBA, JE, DN 75 / DE 85 MM,  PARA REDE DE AGUA (NBR 10351)</v>
          </cell>
          <cell r="C1128" t="str">
            <v xml:space="preserve">UN    </v>
          </cell>
          <cell r="D1128">
            <v>15.08</v>
          </cell>
        </row>
        <row r="1129">
          <cell r="A1129">
            <v>42685</v>
          </cell>
          <cell r="B1129" t="str">
            <v>CAP, PVC, JE, OCRE, DN 150 MM (CONEXAO PARA TUBO COLETOR DE ESGOTO)</v>
          </cell>
          <cell r="C1129" t="str">
            <v xml:space="preserve">UN    </v>
          </cell>
          <cell r="D1129">
            <v>45.06</v>
          </cell>
        </row>
        <row r="1130">
          <cell r="A1130">
            <v>42686</v>
          </cell>
          <cell r="B1130" t="str">
            <v>CAP, PVC, JE, OCRE, DN 200 MM (CONEXAO PARA TUBO COLETOR DE ESGOTO)</v>
          </cell>
          <cell r="C1130" t="str">
            <v xml:space="preserve">UN    </v>
          </cell>
          <cell r="D1130">
            <v>70.150000000000006</v>
          </cell>
        </row>
        <row r="1131">
          <cell r="A1131">
            <v>12894</v>
          </cell>
          <cell r="B1131" t="str">
            <v>CAPA PARA CHUVA EM PVC COM FORRO DE POLIESTER, COM CAPUZ (AMARELA OU AZUL)</v>
          </cell>
          <cell r="C1131" t="str">
            <v xml:space="preserve">UN    </v>
          </cell>
          <cell r="D1131">
            <v>15.14</v>
          </cell>
        </row>
        <row r="1132">
          <cell r="A1132">
            <v>12895</v>
          </cell>
          <cell r="B1132" t="str">
            <v>CAPACETE DE SEGURANCA ABA FRONTAL COM SUSPENSAO DE POLIETILENO, SEM JUGULAR (CLASSE B)</v>
          </cell>
          <cell r="C1132" t="str">
            <v xml:space="preserve">UN    </v>
          </cell>
          <cell r="D1132">
            <v>11.65</v>
          </cell>
        </row>
        <row r="1133">
          <cell r="A1133">
            <v>1631</v>
          </cell>
          <cell r="B1133" t="str">
            <v>CAPACITOR TRIFASICO, POTENCIA 2,5 KVAR, TENSAO 220 V, FORNECIDO COM CAPA PROTETORA, RESISTOR INTERNO A UNIDADE CAPACITIVA</v>
          </cell>
          <cell r="C1133" t="str">
            <v xml:space="preserve">UN    </v>
          </cell>
          <cell r="D1133">
            <v>121.07</v>
          </cell>
        </row>
        <row r="1134">
          <cell r="A1134">
            <v>1633</v>
          </cell>
          <cell r="B1134" t="str">
            <v>CAPACITOR TRIFASICO, POTENCIA 5 KVAR, TENSAO 220 V, FORNECIDO COM CAPA PROTETORA, RESISTOR INTERNO A UNIDADE CAPACITIVA</v>
          </cell>
          <cell r="C1134" t="str">
            <v xml:space="preserve">UN    </v>
          </cell>
          <cell r="D1134">
            <v>205.7</v>
          </cell>
        </row>
        <row r="1135">
          <cell r="A1135">
            <v>10818</v>
          </cell>
          <cell r="B1135" t="str">
            <v>CAPIM BRAQUIARIA DECUMBENS/ BRAQUIARINHA, VC *70*% MINIMO</v>
          </cell>
          <cell r="C1135" t="str">
            <v xml:space="preserve">KG    </v>
          </cell>
          <cell r="D1135">
            <v>26.28</v>
          </cell>
        </row>
        <row r="1136">
          <cell r="A1136">
            <v>39359</v>
          </cell>
          <cell r="B1136" t="str">
            <v>CARENAGEM /TAMPA, EM PLASTICO, COR BRANCA, UTILIZADO EM KIT CHASSI METALICO PARA INSTALACAO HIDRAULICA DE CUBA SIMPLES SEM MAQUINA DE LAVAR ROUPA, LARGURA *355* MM X ALTURA *670* MM (COM FUROS E DEMAIS ENCAIXES)</v>
          </cell>
          <cell r="C1136" t="str">
            <v xml:space="preserve">UN    </v>
          </cell>
          <cell r="D1136">
            <v>21.46</v>
          </cell>
        </row>
        <row r="1137">
          <cell r="A1137">
            <v>39360</v>
          </cell>
          <cell r="B1137" t="str">
            <v>CARENAGEM /TAMPA, EM PLASTICO, COR BRANCA, UTILIZADO EM KIT CHASSI METALICO PARA INSTALACAO HIDRAULICA DE TANQUE COM MAQUINA DE LAVAR ROUPA, LARGURA *360* MM X ALTURA *470* MM (COM FUROS E DEMAIS ENCAIXES)</v>
          </cell>
          <cell r="C1137" t="str">
            <v xml:space="preserve">UN    </v>
          </cell>
          <cell r="D1137">
            <v>19.5</v>
          </cell>
        </row>
        <row r="1138">
          <cell r="A1138">
            <v>10710</v>
          </cell>
          <cell r="B1138" t="str">
            <v>CARPETE DE NYLON EM MANTA PARA TRAFEGO COMERCIAL PESADO, E = 6 A 7 MM (INSTALADO)</v>
          </cell>
          <cell r="C1138" t="str">
            <v xml:space="preserve">M2    </v>
          </cell>
          <cell r="D1138">
            <v>87.1</v>
          </cell>
        </row>
        <row r="1139">
          <cell r="A1139">
            <v>10709</v>
          </cell>
          <cell r="B1139" t="str">
            <v>CARPETE DE NYLON EM MANTA PARA TRAFEGO COMERCIAL PESADO, E = 9 A 10 MM (INSTALADO)</v>
          </cell>
          <cell r="C1139" t="str">
            <v xml:space="preserve">M2    </v>
          </cell>
          <cell r="D1139">
            <v>107</v>
          </cell>
        </row>
        <row r="1140">
          <cell r="A1140">
            <v>39636</v>
          </cell>
          <cell r="B1140" t="str">
            <v>CARPETE DE NYLON EM PLACAS 50 X 50 CM PARA TRAFEGO COMERCIAL PESADO, E = 6,5 MM (INSTALADO)</v>
          </cell>
          <cell r="C1140" t="str">
            <v xml:space="preserve">M2    </v>
          </cell>
          <cell r="D1140">
            <v>109.27</v>
          </cell>
        </row>
        <row r="1141">
          <cell r="A1141">
            <v>10708</v>
          </cell>
          <cell r="B1141" t="str">
            <v>CARPETE DE POLIESTER EM MANTA PARA TRAFEGO COMERCIAL PESADO, E = 4 A 5 MM (INSTALADO)</v>
          </cell>
          <cell r="C1141" t="str">
            <v xml:space="preserve">M2    </v>
          </cell>
          <cell r="D1141">
            <v>33.72</v>
          </cell>
        </row>
        <row r="1142">
          <cell r="A1142">
            <v>39635</v>
          </cell>
          <cell r="B1142" t="str">
            <v>CARPETE DE POLIPROPILENO EM MANTA PARA TRAFEGO COMERCIAL MEDIO, E = 5 A 6 MM (INSTALADO)</v>
          </cell>
          <cell r="C1142" t="str">
            <v xml:space="preserve">M2    </v>
          </cell>
          <cell r="D1142">
            <v>57.4</v>
          </cell>
        </row>
        <row r="1143">
          <cell r="A1143">
            <v>6117</v>
          </cell>
          <cell r="B1143" t="str">
            <v>CARPINTEIRO AUXILIAR</v>
          </cell>
          <cell r="C1143" t="str">
            <v xml:space="preserve">H     </v>
          </cell>
          <cell r="D1143">
            <v>11.71</v>
          </cell>
        </row>
        <row r="1144">
          <cell r="A1144">
            <v>40913</v>
          </cell>
          <cell r="B1144" t="str">
            <v>CARPINTEIRO AUXILIAR (MENSALISTA)</v>
          </cell>
          <cell r="C1144" t="str">
            <v xml:space="preserve">MES   </v>
          </cell>
          <cell r="D1144">
            <v>2077.86</v>
          </cell>
        </row>
        <row r="1145">
          <cell r="A1145">
            <v>1214</v>
          </cell>
          <cell r="B1145" t="str">
            <v>CARPINTEIRO DE ESQUADRIAS</v>
          </cell>
          <cell r="C1145" t="str">
            <v xml:space="preserve">H     </v>
          </cell>
          <cell r="D1145">
            <v>16.22</v>
          </cell>
        </row>
        <row r="1146">
          <cell r="A1146">
            <v>40915</v>
          </cell>
          <cell r="B1146" t="str">
            <v>CARPINTEIRO DE ESQUADRIAS (MENSALISTA)</v>
          </cell>
          <cell r="C1146" t="str">
            <v xml:space="preserve">MES   </v>
          </cell>
          <cell r="D1146">
            <v>2879.78</v>
          </cell>
        </row>
        <row r="1147">
          <cell r="A1147">
            <v>1213</v>
          </cell>
          <cell r="B1147" t="str">
            <v>CARPINTEIRO DE FORMAS</v>
          </cell>
          <cell r="C1147" t="str">
            <v xml:space="preserve">H     </v>
          </cell>
          <cell r="D1147">
            <v>14.88</v>
          </cell>
        </row>
        <row r="1148">
          <cell r="A1148">
            <v>40914</v>
          </cell>
          <cell r="B1148" t="str">
            <v>CARPINTEIRO DE FORMAS (MENSALISTA)</v>
          </cell>
          <cell r="C1148" t="str">
            <v xml:space="preserve">MES   </v>
          </cell>
          <cell r="D1148">
            <v>2637.37</v>
          </cell>
        </row>
        <row r="1149">
          <cell r="A1149">
            <v>5091</v>
          </cell>
          <cell r="B1149" t="str">
            <v>CARRANCA PARA JANELA VENEZIANA DE ABRIR, EM LATAO CROMADO, SIMPLES, PARA APARAFUSAR NA PAREDE</v>
          </cell>
          <cell r="C1149" t="str">
            <v xml:space="preserve">UN    </v>
          </cell>
          <cell r="D1149">
            <v>16.190000000000001</v>
          </cell>
        </row>
        <row r="1150">
          <cell r="A1150">
            <v>14615</v>
          </cell>
          <cell r="B1150" t="str">
            <v>CARRINHO COM 2 PNEUS PARA TRANSPORTAR TUBO CONCRETO, ALTURA ATE 1,0 M E DIAMETRO ATE 1000MM, COM ESTRUTURA EM PERFIL OU TUBO METALICO</v>
          </cell>
          <cell r="C1150" t="str">
            <v xml:space="preserve">UN    </v>
          </cell>
          <cell r="D1150">
            <v>3371.77</v>
          </cell>
        </row>
        <row r="1151">
          <cell r="A1151">
            <v>2711</v>
          </cell>
          <cell r="B1151" t="str">
            <v>CARRINHO DE MAO DE ACO CAPACIDADE 50 A 60 L, PNEU COM CAMARA</v>
          </cell>
          <cell r="C1151" t="str">
            <v xml:space="preserve">UN    </v>
          </cell>
          <cell r="D1151">
            <v>119.9</v>
          </cell>
        </row>
        <row r="1152">
          <cell r="A1152">
            <v>37727</v>
          </cell>
          <cell r="B1152" t="str">
            <v>CARROCERIA FIXA ABERTA DE MADEIRA PARA TRANSPORTE GERAL DE CARGA SECA DIMENSOES APROXIMADAS 2,25 X 4,10 X 0,50 M (INCLUI MONTAGEM, NAO INCLUI CAMINHAO)</v>
          </cell>
          <cell r="C1152" t="str">
            <v xml:space="preserve">UN    </v>
          </cell>
          <cell r="D1152">
            <v>9500</v>
          </cell>
        </row>
        <row r="1153">
          <cell r="A1153">
            <v>37728</v>
          </cell>
          <cell r="B1153" t="str">
            <v>CARROCERIA FIXA ABERTA DE MADEIRA PARA TRANSPORTE GERAL DE CARGA SECA DIMENSOES APROXIMADAS 2,5 X 5,5 X 0,50 M (INCLUI MONTAGEM, NAO INCLUI CAMINHAO)</v>
          </cell>
          <cell r="C1153" t="str">
            <v xml:space="preserve">UN    </v>
          </cell>
          <cell r="D1153">
            <v>12888.11</v>
          </cell>
        </row>
        <row r="1154">
          <cell r="A1154">
            <v>37729</v>
          </cell>
          <cell r="B1154" t="str">
            <v>CARROCERIA FIXA ABERTA DE MADEIRA PARA TRANSPORTE GERAL DE CARGA SECA DIMENSOES APROXIMADAS 2,5 X 6,00 X 0,50 M (INCLUI MONTAGEM, NAO INCLUI CAMINHAO)</v>
          </cell>
          <cell r="C1154" t="str">
            <v xml:space="preserve">UN    </v>
          </cell>
          <cell r="D1154">
            <v>13951.04</v>
          </cell>
        </row>
        <row r="1155">
          <cell r="A1155">
            <v>37730</v>
          </cell>
          <cell r="B1155" t="str">
            <v>CARROCERIA FIXA ABERTA DE MADEIRA PARA TRANSPORTE GERAL DE CARGA SECA DIMENSOES APROXIMADAS 2,5 X 6,5 X 0,50 M (INCLUI MONTAGEM, NAO INCLUI CAMINHAO)</v>
          </cell>
          <cell r="C1155" t="str">
            <v xml:space="preserve">UN    </v>
          </cell>
          <cell r="D1155">
            <v>15013.98</v>
          </cell>
        </row>
        <row r="1156">
          <cell r="A1156">
            <v>37731</v>
          </cell>
          <cell r="B1156" t="str">
            <v>CARROCERIA FIXA ABERTA DE MADEIRA PARA TRANSPORTE GERAL DE CARGA SECA DIMENSOES APROXIMADAS 2,5 X 7,00 X 0,50 M (INCLUI MONTAGEM, NAO INCLUI CAMINHAO)</v>
          </cell>
          <cell r="C1156" t="str">
            <v xml:space="preserve">UN    </v>
          </cell>
          <cell r="D1156">
            <v>16076.92</v>
          </cell>
        </row>
        <row r="1157">
          <cell r="A1157">
            <v>37732</v>
          </cell>
          <cell r="B1157" t="str">
            <v>CARROCERIA FIXA ABERTA DE MADEIRA PARA TRANSPORTE GERAL DE CARGA SECA DIMENSOES APROXIMADAS 2,5 X 7,5 X 0,50 M (INCLUI MONTAGEM, NAO INCLUI CAMINHAO)</v>
          </cell>
          <cell r="C1157" t="str">
            <v xml:space="preserve">UN    </v>
          </cell>
          <cell r="D1157">
            <v>18335.66</v>
          </cell>
        </row>
        <row r="1158">
          <cell r="A1158">
            <v>42250</v>
          </cell>
          <cell r="B1158" t="str">
            <v>CARVAO ANTRACITO PARA FILTRO, GRAO VARIANDO DE 0,8 ATE 1,1 MM, COEFICIENTE DE UNIFORMIDADE MENOR QUE 1,7 MM</v>
          </cell>
          <cell r="C1158" t="str">
            <v xml:space="preserve">T     </v>
          </cell>
          <cell r="D1158">
            <v>2138.77</v>
          </cell>
        </row>
        <row r="1159">
          <cell r="A1159">
            <v>42256</v>
          </cell>
          <cell r="B1159" t="str">
            <v>CARVAO ANTRACITO PARA FILTRO, GRAO VARIANDO DE 0,8 ATE 1,1 MM, COEFICIENTE DE UNIFORMIDADE MENOR QUE 1,7 MM (DISTRIBUIDOR)</v>
          </cell>
          <cell r="C1159" t="str">
            <v xml:space="preserve">KG    </v>
          </cell>
          <cell r="D1159">
            <v>4.4800000000000004</v>
          </cell>
        </row>
        <row r="1160">
          <cell r="A1160">
            <v>4743</v>
          </cell>
          <cell r="B1160" t="str">
            <v>CASCALHO DE CAVA</v>
          </cell>
          <cell r="C1160" t="str">
            <v xml:space="preserve">M3    </v>
          </cell>
          <cell r="D1160">
            <v>37.090000000000003</v>
          </cell>
        </row>
        <row r="1161">
          <cell r="A1161">
            <v>4744</v>
          </cell>
          <cell r="B1161" t="str">
            <v>CASCALHO DE RIO</v>
          </cell>
          <cell r="C1161" t="str">
            <v xml:space="preserve">M3    </v>
          </cell>
          <cell r="D1161">
            <v>48.48</v>
          </cell>
        </row>
        <row r="1162">
          <cell r="A1162">
            <v>4745</v>
          </cell>
          <cell r="B1162" t="str">
            <v>CASCALHO LAVADO</v>
          </cell>
          <cell r="C1162" t="str">
            <v xml:space="preserve">M3    </v>
          </cell>
          <cell r="D1162">
            <v>64.959999999999994</v>
          </cell>
        </row>
        <row r="1163">
          <cell r="A1163">
            <v>36496</v>
          </cell>
          <cell r="B1163" t="str">
            <v>CAVALETE PARA TALHA COM ESTRUTURA EM TUBO METALICO ALTURA MINIMA 3,2 M EQUIPADO COM RODAS DE BORRACHA PARA MOVIMENTACAO DE TUBOS DE CONCRETO NA CENTRAL DE PREMOLDADOS COM CAPACIDADE DE CARGA DE 3 TONELADAS</v>
          </cell>
          <cell r="C1163" t="str">
            <v xml:space="preserve">UN    </v>
          </cell>
          <cell r="D1163">
            <v>8560.8700000000008</v>
          </cell>
        </row>
        <row r="1164">
          <cell r="A1164">
            <v>10630</v>
          </cell>
          <cell r="B1164" t="str">
            <v>CAVALO MECANICO TRACAO 4X2, PESO BRUTO TOTAL COMBINADO 49000 KG, CAPACIDADE MAXIMA DE TRACAO *66000* KG, POTENCIA *360* CV (INCLUI CABINE E CHASSI, NAO INCLUI SEMIRREBOQUE)</v>
          </cell>
          <cell r="C1164" t="str">
            <v xml:space="preserve">UN    </v>
          </cell>
          <cell r="D1164">
            <v>441712.51</v>
          </cell>
        </row>
        <row r="1165">
          <cell r="A1165">
            <v>37762</v>
          </cell>
          <cell r="B1165" t="str">
            <v>CAVALO MECANICO TRACAO 4X2, PESO BRUTO TOTAL 16000 KG, CAPACIDADE MAXIMA DE TRACAO *36000* KG, DISTANCIA ENTRE EIXOS *3,56* M, POTENCIA *286* CV (INCLUI CABINE E CHASSI, NAO INCLUI SEMIRREBOQUE)</v>
          </cell>
          <cell r="C1165" t="str">
            <v xml:space="preserve">UN    </v>
          </cell>
          <cell r="D1165">
            <v>378829.86</v>
          </cell>
        </row>
        <row r="1166">
          <cell r="A1166">
            <v>37763</v>
          </cell>
          <cell r="B1166" t="str">
            <v>CAVALO MECANICO TRACAO 4X2, PESO BRUTO TOTAL 16000 KG, CAPACIDADE MAXIMA DE TRACAO *45000* KG, DISTANCIA ENTRE EIXOS *3,56* M, POTENCIA *330* CV (INCLUI CABINE E CHASSI, NAO INCLUI SEMIRREBOQUE)</v>
          </cell>
          <cell r="C1166" t="str">
            <v xml:space="preserve">UN    </v>
          </cell>
          <cell r="D1166">
            <v>383431.02</v>
          </cell>
        </row>
        <row r="1167">
          <cell r="A1167">
            <v>41992</v>
          </cell>
          <cell r="B1167" t="str">
            <v>CAVALO MECANICO TRACAO 4X2, PESO BRUTO TOTAL 16000 KG, CAPACIDADE MAXIMA DE TRACAO *80000* KG, POTENCIA *380* CV (INCLUI CABINE E CHASSI, NAO INCLUI SEMIRREBOQUE)</v>
          </cell>
          <cell r="C1167" t="str">
            <v xml:space="preserve">UN    </v>
          </cell>
          <cell r="D1167">
            <v>435884.39</v>
          </cell>
        </row>
        <row r="1168">
          <cell r="A1168">
            <v>13215</v>
          </cell>
          <cell r="B1168" t="str">
            <v>CAVALO MECANICO TRACAO 6X2, PESO BRUTO TOTAL COMBINADO 56000 KG, CAPACIDADE MAXIMA DE TRACAO *66000* KG, POTENCIA *360* CV (INCLUI CABINE E CHASSI, NAO INCLUI SEMIRREBOQUE)</v>
          </cell>
          <cell r="C1168" t="str">
            <v xml:space="preserve">UN    </v>
          </cell>
          <cell r="D1168">
            <v>534502.84</v>
          </cell>
        </row>
        <row r="1169">
          <cell r="A1169">
            <v>4235</v>
          </cell>
          <cell r="B1169" t="str">
            <v>CAVOUQUEIRO OU OPERADOR DE PERFURATRIZ / ROMPEDOR</v>
          </cell>
          <cell r="C1169" t="str">
            <v xml:space="preserve">H     </v>
          </cell>
          <cell r="D1169">
            <v>8.84</v>
          </cell>
        </row>
        <row r="1170">
          <cell r="A1170">
            <v>40976</v>
          </cell>
          <cell r="B1170" t="str">
            <v>CAVOUQUEIRO OU OPERADOR DE PERFURATRIZ / ROMPEDOR (MENSALISTA)</v>
          </cell>
          <cell r="C1170" t="str">
            <v xml:space="preserve">MES   </v>
          </cell>
          <cell r="D1170">
            <v>1569.43</v>
          </cell>
        </row>
        <row r="1171">
          <cell r="A1171">
            <v>39013</v>
          </cell>
          <cell r="B1171" t="str">
            <v>CENTRALIZADOR DE BARRA DE ACO (CHUMBADOR TIPO CARAMBOLA), PARA ACO ATE 20 MM</v>
          </cell>
          <cell r="C1171" t="str">
            <v xml:space="preserve">UN    </v>
          </cell>
          <cell r="D1171">
            <v>0.98</v>
          </cell>
        </row>
        <row r="1172">
          <cell r="A1172">
            <v>43091</v>
          </cell>
          <cell r="B1172" t="str">
            <v>CENTRO DE MEDICAO AGRUPADA, EM POLICARBONATO / PVC, COM 12 MEDIDORES E PROTECAO GERAL (INCLUI BARRAMENTO, DISJUNTORES E ACESSORIOS DE FIXACAO) (PADRAO CONCESSIONARIA LOCAL)</v>
          </cell>
          <cell r="C1172" t="str">
            <v xml:space="preserve">UN    </v>
          </cell>
          <cell r="D1172">
            <v>4459.57</v>
          </cell>
        </row>
        <row r="1173">
          <cell r="A1173">
            <v>43092</v>
          </cell>
          <cell r="B1173" t="str">
            <v>CENTRO DE MEDICAO AGRUPADA, EM POLICARBONATO / PVC, COM 16 MEDIDORES E PROTECAO GERAL (INCLUI BARRAMENTO, DISJUNTORES E ACESSORIOS DE FIXACAO) (PADRAO CONCESSIONARIA LOCAL)</v>
          </cell>
          <cell r="C1173" t="str">
            <v xml:space="preserve">UN    </v>
          </cell>
          <cell r="D1173">
            <v>5946.1</v>
          </cell>
        </row>
        <row r="1174">
          <cell r="A1174">
            <v>43089</v>
          </cell>
          <cell r="B1174" t="str">
            <v>CENTRO DE MEDICAO AGRUPADA, EM POLICARBONATO / PVC, COM 4 MEDIDORES E PROTECAO GERAL (INCLUI BARRAMENTO, DISJUNTORES E ACESSORIOS DE FIXACAO) (PADRAO CONCESSIONARIA LOCAL)</v>
          </cell>
          <cell r="C1174" t="str">
            <v xml:space="preserve">UN    </v>
          </cell>
          <cell r="D1174">
            <v>1036.27</v>
          </cell>
        </row>
        <row r="1175">
          <cell r="A1175">
            <v>43090</v>
          </cell>
          <cell r="B1175" t="str">
            <v>CENTRO DE MEDICAO AGRUPADA, EM POLICARBONATO / PVC, COM 8 MEDIDORES E PROTECAO GERAL (INCLUI BARRAMENTO, DISJUNTORES E ACESSORIOS DE FIXACAO) (PADRAO CONCESSIONARIA LOCAL)</v>
          </cell>
          <cell r="C1175" t="str">
            <v xml:space="preserve">UN    </v>
          </cell>
          <cell r="D1175">
            <v>2286.96</v>
          </cell>
        </row>
        <row r="1176">
          <cell r="A1176">
            <v>41967</v>
          </cell>
          <cell r="B1176" t="str">
            <v>CERA  LIQUIDA</v>
          </cell>
          <cell r="C1176" t="str">
            <v xml:space="preserve">L     </v>
          </cell>
          <cell r="D1176">
            <v>6.51</v>
          </cell>
        </row>
        <row r="1177">
          <cell r="A1177">
            <v>12760</v>
          </cell>
          <cell r="B1177" t="str">
            <v>CHAPA ACO INOX AISI 304 NUMERO 4 (E = 6 MM), ACABAMENTO NUMERO 1 (LAMINADO A QUENTE, FOSCO)</v>
          </cell>
          <cell r="C1177" t="str">
            <v xml:space="preserve">M2    </v>
          </cell>
          <cell r="D1177">
            <v>991.69</v>
          </cell>
        </row>
        <row r="1178">
          <cell r="A1178">
            <v>12759</v>
          </cell>
          <cell r="B1178" t="str">
            <v>CHAPA ACO INOX AISI 304 NUMERO 9 (E = 4 MM), ACABAMENTO NUMERO 1 (LAMINADO A QUENTE, FOSCO)</v>
          </cell>
          <cell r="C1178" t="str">
            <v xml:space="preserve">M2    </v>
          </cell>
          <cell r="D1178">
            <v>661.11</v>
          </cell>
        </row>
        <row r="1179">
          <cell r="A1179">
            <v>43105</v>
          </cell>
          <cell r="B1179" t="str">
            <v>CHAPA DE ACO CARBONO GALVANIZADA, PERFURADA (GRADE FUROS) E = 1,5 MM, DIAMETRO DO FURO = 9,52 MM (FUROS ALTERNADOS HORIZ.)</v>
          </cell>
          <cell r="C1179" t="str">
            <v xml:space="preserve">KG    </v>
          </cell>
          <cell r="D1179">
            <v>25.39</v>
          </cell>
        </row>
        <row r="1180">
          <cell r="A1180">
            <v>40424</v>
          </cell>
          <cell r="B1180" t="str">
            <v>CHAPA DE ACO CARBONO LAMINADO A QUENTE, QUALIDADE ESTRUTURAL, BITOLA 3/16", E =4,75 MM (37,29 KG/M2)</v>
          </cell>
          <cell r="C1180" t="str">
            <v xml:space="preserve">KG    </v>
          </cell>
          <cell r="D1180">
            <v>6.45</v>
          </cell>
        </row>
        <row r="1181">
          <cell r="A1181">
            <v>1325</v>
          </cell>
          <cell r="B1181" t="str">
            <v>CHAPA DE ACO FINA A FRIO BITOLA MSG 20, E = 0,90 MM (7,20 KG/M2)</v>
          </cell>
          <cell r="C1181" t="str">
            <v xml:space="preserve">KG    </v>
          </cell>
          <cell r="D1181">
            <v>7.06</v>
          </cell>
        </row>
        <row r="1182">
          <cell r="A1182">
            <v>1327</v>
          </cell>
          <cell r="B1182" t="str">
            <v>CHAPA DE ACO FINA A FRIO BITOLA MSG 24, E = 0,60 MM (4,80 KG/M2)</v>
          </cell>
          <cell r="C1182" t="str">
            <v xml:space="preserve">KG    </v>
          </cell>
          <cell r="D1182">
            <v>7.52</v>
          </cell>
        </row>
        <row r="1183">
          <cell r="A1183">
            <v>1328</v>
          </cell>
          <cell r="B1183" t="str">
            <v>CHAPA DE ACO FINA A FRIO BITOLA MSG 26, E = 0,45 MM (3,60 KG/M2)</v>
          </cell>
          <cell r="C1183" t="str">
            <v xml:space="preserve">KG    </v>
          </cell>
          <cell r="D1183">
            <v>7.08</v>
          </cell>
        </row>
        <row r="1184">
          <cell r="A1184">
            <v>1321</v>
          </cell>
          <cell r="B1184" t="str">
            <v>CHAPA DE ACO FINA A QUENTE BITOLA MSG 13, E = 2,25 MM (18,00 KG/M2)</v>
          </cell>
          <cell r="C1184" t="str">
            <v xml:space="preserve">KG    </v>
          </cell>
          <cell r="D1184">
            <v>6.56</v>
          </cell>
        </row>
        <row r="1185">
          <cell r="A1185">
            <v>1318</v>
          </cell>
          <cell r="B1185" t="str">
            <v>CHAPA DE ACO FINA A QUENTE BITOLA MSG 14, E = 2,00 MM (16,0 KG/M2)</v>
          </cell>
          <cell r="C1185" t="str">
            <v xml:space="preserve">KG    </v>
          </cell>
          <cell r="D1185">
            <v>6.56</v>
          </cell>
        </row>
        <row r="1186">
          <cell r="A1186">
            <v>1322</v>
          </cell>
          <cell r="B1186" t="str">
            <v>CHAPA DE ACO FINA A QUENTE BITOLA MSG 16, E = 1,50 MM (12,00 KG/M2)</v>
          </cell>
          <cell r="C1186" t="str">
            <v xml:space="preserve">KG    </v>
          </cell>
          <cell r="D1186">
            <v>6.93</v>
          </cell>
        </row>
        <row r="1187">
          <cell r="A1187">
            <v>1323</v>
          </cell>
          <cell r="B1187" t="str">
            <v>CHAPA DE ACO FINA A QUENTE BITOLA MSG 18, E = 1,20 MM (9,60 KG/M2)</v>
          </cell>
          <cell r="C1187" t="str">
            <v xml:space="preserve">KG    </v>
          </cell>
          <cell r="D1187">
            <v>6.93</v>
          </cell>
        </row>
        <row r="1188">
          <cell r="A1188">
            <v>1319</v>
          </cell>
          <cell r="B1188" t="str">
            <v>CHAPA DE ACO FINA A QUENTE BITOLA MSG 3/16 ", E = 4,75 MM (38,00 KG/M2)</v>
          </cell>
          <cell r="C1188" t="str">
            <v xml:space="preserve">KG    </v>
          </cell>
          <cell r="D1188">
            <v>5.84</v>
          </cell>
        </row>
        <row r="1189">
          <cell r="A1189">
            <v>11026</v>
          </cell>
          <cell r="B1189" t="str">
            <v>CHAPA DE ACO GALVANIZADA BITOLA GSG 14, E = 1,95 MM (15,60 KG/M2)</v>
          </cell>
          <cell r="C1189" t="str">
            <v xml:space="preserve">KG    </v>
          </cell>
          <cell r="D1189">
            <v>8.0299999999999994</v>
          </cell>
        </row>
        <row r="1190">
          <cell r="A1190">
            <v>11027</v>
          </cell>
          <cell r="B1190" t="str">
            <v>CHAPA DE ACO GALVANIZADA BITOLA GSG 16, E = 1,55 MM (12,40 KG/M2)</v>
          </cell>
          <cell r="C1190" t="str">
            <v xml:space="preserve">KG    </v>
          </cell>
          <cell r="D1190">
            <v>8.36</v>
          </cell>
        </row>
        <row r="1191">
          <cell r="A1191">
            <v>11046</v>
          </cell>
          <cell r="B1191" t="str">
            <v>CHAPA DE ACO GALVANIZADA BITOLA GSG 18, E = 1,25 MM (10,00 KG/M2)</v>
          </cell>
          <cell r="C1191" t="str">
            <v xml:space="preserve">KG    </v>
          </cell>
          <cell r="D1191">
            <v>8.01</v>
          </cell>
        </row>
        <row r="1192">
          <cell r="A1192">
            <v>11047</v>
          </cell>
          <cell r="B1192" t="str">
            <v>CHAPA DE ACO GALVANIZADA BITOLA GSG 19, E = 1,11 MM (8,88 KG/M2)</v>
          </cell>
          <cell r="C1192" t="str">
            <v xml:space="preserve">KG    </v>
          </cell>
          <cell r="D1192">
            <v>8.73</v>
          </cell>
        </row>
        <row r="1193">
          <cell r="A1193">
            <v>43668</v>
          </cell>
          <cell r="B1193" t="str">
            <v>CHAPA DE ACO GALVANIZADA BITOLA GSG 20, E = 0,95 MM (7,60 KG/M2)</v>
          </cell>
          <cell r="C1193" t="str">
            <v xml:space="preserve">KG    </v>
          </cell>
          <cell r="D1193">
            <v>7.71</v>
          </cell>
        </row>
        <row r="1194">
          <cell r="A1194">
            <v>39630</v>
          </cell>
          <cell r="B1194" t="str">
            <v>CHAPA DE ACO GALVANIZADA BITOLA GSG 20, E = 0,95 MM (7,60 KG/M2)</v>
          </cell>
          <cell r="C1194" t="str">
            <v xml:space="preserve">M2    </v>
          </cell>
          <cell r="D1194">
            <v>62.94</v>
          </cell>
        </row>
        <row r="1195">
          <cell r="A1195">
            <v>11049</v>
          </cell>
          <cell r="B1195" t="str">
            <v>CHAPA DE ACO GALVANIZADA BITOLA GSG 22, E = 0,80 MM (6,40 KG/M2)</v>
          </cell>
          <cell r="C1195" t="str">
            <v xml:space="preserve">KG    </v>
          </cell>
          <cell r="D1195">
            <v>8.35</v>
          </cell>
        </row>
        <row r="1196">
          <cell r="A1196">
            <v>43106</v>
          </cell>
          <cell r="B1196" t="str">
            <v>CHAPA DE ACO GALVANIZADA BITOLA GSG 24, E = 0,64 (5,12 KG/M2)</v>
          </cell>
          <cell r="C1196" t="str">
            <v xml:space="preserve">KG    </v>
          </cell>
          <cell r="D1196">
            <v>8.4</v>
          </cell>
        </row>
        <row r="1197">
          <cell r="A1197">
            <v>39632</v>
          </cell>
          <cell r="B1197" t="str">
            <v>CHAPA DE ACO GALVANIZADA BITOLA GSG 24, E = 0,65 MM (5,20 KG/M2)</v>
          </cell>
          <cell r="C1197" t="str">
            <v xml:space="preserve">M2    </v>
          </cell>
          <cell r="D1197">
            <v>43.92</v>
          </cell>
        </row>
        <row r="1198">
          <cell r="A1198">
            <v>11051</v>
          </cell>
          <cell r="B1198" t="str">
            <v>CHAPA DE ACO GALVANIZADA BITOLA GSG 26, E = 0,50 MM (4,00 KG/M2)</v>
          </cell>
          <cell r="C1198" t="str">
            <v xml:space="preserve">KG    </v>
          </cell>
          <cell r="D1198">
            <v>8.76</v>
          </cell>
        </row>
        <row r="1199">
          <cell r="A1199">
            <v>11061</v>
          </cell>
          <cell r="B1199" t="str">
            <v>CHAPA DE ACO GALVANIZADA BITOLA GSG 30, E = 0,35 MM (2,80 KG/M2)</v>
          </cell>
          <cell r="C1199" t="str">
            <v xml:space="preserve">KG    </v>
          </cell>
          <cell r="D1199">
            <v>10.52</v>
          </cell>
        </row>
        <row r="1200">
          <cell r="A1200">
            <v>43667</v>
          </cell>
          <cell r="B1200" t="str">
            <v>CHAPA DE ACO GROSSA, ASTM A36, E = 1 " (25,40 MM) 199,18 KG/M2</v>
          </cell>
          <cell r="C1200" t="str">
            <v xml:space="preserve">KG    </v>
          </cell>
          <cell r="D1200">
            <v>7.64</v>
          </cell>
        </row>
        <row r="1201">
          <cell r="A1201">
            <v>1336</v>
          </cell>
          <cell r="B1201" t="str">
            <v>CHAPA DE ACO GROSSA, ASTM A36, E = 1 " (25,40 MM) 199,18 KG/M2</v>
          </cell>
          <cell r="C1201" t="str">
            <v xml:space="preserve">M2    </v>
          </cell>
          <cell r="D1201">
            <v>1679.32</v>
          </cell>
        </row>
        <row r="1202">
          <cell r="A1202">
            <v>1333</v>
          </cell>
          <cell r="B1202" t="str">
            <v>CHAPA DE ACO GROSSA, ASTM A36, E = 1/2 " (12,70 MM) 99,59 KG/M2</v>
          </cell>
          <cell r="C1202" t="str">
            <v xml:space="preserve">KG    </v>
          </cell>
          <cell r="D1202">
            <v>6.36</v>
          </cell>
        </row>
        <row r="1203">
          <cell r="A1203">
            <v>1330</v>
          </cell>
          <cell r="B1203" t="str">
            <v>CHAPA DE ACO GROSSA, ASTM A36, E = 1/4 " (6,35 MM) 49,79 KG/M2</v>
          </cell>
          <cell r="C1203" t="str">
            <v xml:space="preserve">KG    </v>
          </cell>
          <cell r="D1203">
            <v>6.31</v>
          </cell>
        </row>
        <row r="1204">
          <cell r="A1204">
            <v>10957</v>
          </cell>
          <cell r="B1204" t="str">
            <v>CHAPA DE ACO GROSSA, ASTM A36, E = 3/4 " (19,05 MM) 149,39 KG/M2</v>
          </cell>
          <cell r="C1204" t="str">
            <v xml:space="preserve">KG    </v>
          </cell>
          <cell r="D1204">
            <v>7.27</v>
          </cell>
        </row>
        <row r="1205">
          <cell r="A1205">
            <v>1332</v>
          </cell>
          <cell r="B1205" t="str">
            <v>CHAPA DE ACO GROSSA, ASTM A36, E = 3/8 " (9,53 MM) 74,69 KG/M2</v>
          </cell>
          <cell r="C1205" t="str">
            <v xml:space="preserve">KG    </v>
          </cell>
          <cell r="D1205">
            <v>6.47</v>
          </cell>
        </row>
        <row r="1206">
          <cell r="A1206">
            <v>1334</v>
          </cell>
          <cell r="B1206" t="str">
            <v>CHAPA DE ACO GROSSA, ASTM A36, E = 5/8 " (15,88 MM) 124,49 KG/M2</v>
          </cell>
          <cell r="C1206" t="str">
            <v xml:space="preserve">KG    </v>
          </cell>
          <cell r="D1206">
            <v>7.17</v>
          </cell>
        </row>
        <row r="1207">
          <cell r="A1207">
            <v>1335</v>
          </cell>
          <cell r="B1207" t="str">
            <v>CHAPA DE ACO GROSSA, ASTM A36, E = 7/8 " (22,23 MM) 174,28 KG/M2</v>
          </cell>
          <cell r="C1207" t="str">
            <v xml:space="preserve">KG    </v>
          </cell>
          <cell r="D1207">
            <v>7.41</v>
          </cell>
        </row>
        <row r="1208">
          <cell r="A1208">
            <v>40425</v>
          </cell>
          <cell r="B1208" t="str">
            <v>CHAPA DE ACO GROSSA, SAE 1020, BITOLA 1/4", E = 6,35 MM (49,85 KG/M2)</v>
          </cell>
          <cell r="C1208" t="str">
            <v xml:space="preserve">KG    </v>
          </cell>
          <cell r="D1208">
            <v>6.34</v>
          </cell>
        </row>
        <row r="1209">
          <cell r="A1209">
            <v>1337</v>
          </cell>
          <cell r="B1209" t="str">
            <v>CHAPA DE ACO XADREZ PARA PISOS, E = 1/4 " (6,30 MM) 54,53 KG/M2</v>
          </cell>
          <cell r="C1209" t="str">
            <v xml:space="preserve">KG    </v>
          </cell>
          <cell r="D1209">
            <v>7.27</v>
          </cell>
        </row>
        <row r="1210">
          <cell r="A1210">
            <v>39416</v>
          </cell>
          <cell r="B1210" t="str">
            <v>CHAPA DE GESSO ACARTONADO, RESISTENTE A UMIDADE (RU), COR VERDE, E = 12,5 MM, 1200 X 1800 MM (L X C)</v>
          </cell>
          <cell r="C1210" t="str">
            <v xml:space="preserve">M2    </v>
          </cell>
          <cell r="D1210">
            <v>30.02</v>
          </cell>
        </row>
        <row r="1211">
          <cell r="A1211">
            <v>39417</v>
          </cell>
          <cell r="B1211" t="str">
            <v>CHAPA DE GESSO ACARTONADO, RESISTENTE A UMIDADE (RU), COR VERDE, E = 12,5 MM, 1200 X 2400 MM (L X C)</v>
          </cell>
          <cell r="C1211" t="str">
            <v xml:space="preserve">M2    </v>
          </cell>
          <cell r="D1211">
            <v>31.48</v>
          </cell>
        </row>
        <row r="1212">
          <cell r="A1212">
            <v>39414</v>
          </cell>
          <cell r="B1212" t="str">
            <v>CHAPA DE GESSO ACARTONADO, RESISTENTE AO FOGO (RF), COR ROSA, E = 12,5 MM, 1200 X 1800 MM (L X C)</v>
          </cell>
          <cell r="C1212" t="str">
            <v xml:space="preserve">M2    </v>
          </cell>
          <cell r="D1212">
            <v>28.19</v>
          </cell>
        </row>
        <row r="1213">
          <cell r="A1213">
            <v>39415</v>
          </cell>
          <cell r="B1213" t="str">
            <v>CHAPA DE GESSO ACARTONADO, RESISTENTE AO FOGO (RF), COR ROSA, E = 12,5 MM, 1200 X 2400 MM (L X C)</v>
          </cell>
          <cell r="C1213" t="str">
            <v xml:space="preserve">M2    </v>
          </cell>
          <cell r="D1213">
            <v>29.88</v>
          </cell>
        </row>
        <row r="1214">
          <cell r="A1214">
            <v>39412</v>
          </cell>
          <cell r="B1214" t="str">
            <v>CHAPA DE GESSO ACARTONADO, STANDARD (ST), COR BRANCA, E = 12,5 MM, 1200 X 1800 MM (L X C)</v>
          </cell>
          <cell r="C1214" t="str">
            <v xml:space="preserve">M2    </v>
          </cell>
          <cell r="D1214">
            <v>21.23</v>
          </cell>
        </row>
        <row r="1215">
          <cell r="A1215">
            <v>39413</v>
          </cell>
          <cell r="B1215" t="str">
            <v>CHAPA DE GESSO ACARTONADO, STANDARD (ST), COR BRANCA, E = 12,5 MM, 1200 X 2400 MM (L X C)</v>
          </cell>
          <cell r="C1215" t="str">
            <v xml:space="preserve">M2    </v>
          </cell>
          <cell r="D1215">
            <v>21.03</v>
          </cell>
        </row>
        <row r="1216">
          <cell r="A1216">
            <v>1338</v>
          </cell>
          <cell r="B1216" t="str">
            <v>CHAPA DE LAMINADO MELAMINICO, LISO BRILHANTE, DE *1,25 X 3,08* M, E = 0,8 MM</v>
          </cell>
          <cell r="C1216" t="str">
            <v xml:space="preserve">M2    </v>
          </cell>
          <cell r="D1216">
            <v>25.71</v>
          </cell>
        </row>
        <row r="1217">
          <cell r="A1217">
            <v>1340</v>
          </cell>
          <cell r="B1217" t="str">
            <v>CHAPA DE LAMINADO MELAMINICO, LISO FOSCO, DE *1,25 X 3,08* M, E = 0,8 MM</v>
          </cell>
          <cell r="C1217" t="str">
            <v xml:space="preserve">M2    </v>
          </cell>
          <cell r="D1217">
            <v>29.72</v>
          </cell>
        </row>
        <row r="1218">
          <cell r="A1218">
            <v>1341</v>
          </cell>
          <cell r="B1218" t="str">
            <v>CHAPA DE LAMINADO MELAMINICO, TEXTURIZADO, DE *1,25 X 3,08* M, E = 0,8 MM</v>
          </cell>
          <cell r="C1218" t="str">
            <v xml:space="preserve">M2    </v>
          </cell>
          <cell r="D1218">
            <v>28.63</v>
          </cell>
        </row>
        <row r="1219">
          <cell r="A1219">
            <v>1364</v>
          </cell>
          <cell r="B1219" t="str">
            <v>CHAPA DE MADEIRA COMPENSADA DE PINUS, VIROLA OU EQUIVALENTE, DE *2,2 X 1,6* M, E = 10 MM</v>
          </cell>
          <cell r="C1219" t="str">
            <v xml:space="preserve">M2    </v>
          </cell>
          <cell r="D1219">
            <v>22.07</v>
          </cell>
        </row>
        <row r="1220">
          <cell r="A1220">
            <v>1361</v>
          </cell>
          <cell r="B1220" t="str">
            <v>CHAPA DE MADEIRA COMPENSADA DE PINUS, VIROLA OU EQUIVALENTE, DE *2,2 X 1,6* M, E = 12 MM</v>
          </cell>
          <cell r="C1220" t="str">
            <v xml:space="preserve">UN    </v>
          </cell>
          <cell r="D1220">
            <v>92.03</v>
          </cell>
        </row>
        <row r="1221">
          <cell r="A1221">
            <v>1362</v>
          </cell>
          <cell r="B1221" t="str">
            <v>CHAPA DE MADEIRA COMPENSADA DE PINUS, VIROLA OU EQUIVALENTE, DE *2,2 X 1,6* M, E = 15 MM</v>
          </cell>
          <cell r="C1221" t="str">
            <v xml:space="preserve">M2    </v>
          </cell>
          <cell r="D1221">
            <v>30.72</v>
          </cell>
        </row>
        <row r="1222">
          <cell r="A1222">
            <v>11131</v>
          </cell>
          <cell r="B1222" t="str">
            <v>CHAPA DE MADEIRA COMPENSADA DE PINUS, VIROLA OU EQUIVALENTE, DE *2,2 X 1,6* M, E = 20 MM</v>
          </cell>
          <cell r="C1222" t="str">
            <v xml:space="preserve">M2    </v>
          </cell>
          <cell r="D1222">
            <v>39.31</v>
          </cell>
        </row>
        <row r="1223">
          <cell r="A1223">
            <v>11132</v>
          </cell>
          <cell r="B1223" t="str">
            <v>CHAPA DE MADEIRA COMPENSADA DE PINUS, VIROLA OU EQUIVALENTE, DE *2,2 X 1,6* M, E = 25 MM</v>
          </cell>
          <cell r="C1223" t="str">
            <v xml:space="preserve">M2    </v>
          </cell>
          <cell r="D1223">
            <v>46.48</v>
          </cell>
        </row>
        <row r="1224">
          <cell r="A1224">
            <v>1363</v>
          </cell>
          <cell r="B1224" t="str">
            <v>CHAPA DE MADEIRA COMPENSADA DE PINUS, VIROLA OU EQUIVALENTE, DE *2,2 X 1,6* M, E = 6 MM</v>
          </cell>
          <cell r="C1224" t="str">
            <v xml:space="preserve">M2    </v>
          </cell>
          <cell r="D1224">
            <v>15.63</v>
          </cell>
        </row>
        <row r="1225">
          <cell r="A1225">
            <v>11130</v>
          </cell>
          <cell r="B1225" t="str">
            <v>CHAPA DE MADEIRA COMPENSADA DE PINUS, VIROLA OU EQUIVALENTE, DE *2,2 X 1,6* M, E = 8 MM</v>
          </cell>
          <cell r="C1225" t="str">
            <v xml:space="preserve">M2    </v>
          </cell>
          <cell r="D1225">
            <v>19.8</v>
          </cell>
        </row>
        <row r="1226">
          <cell r="A1226">
            <v>11134</v>
          </cell>
          <cell r="B1226" t="str">
            <v>CHAPA DE MADEIRA COMPENSADA NAVAL (COM COLA FENOLICA), E = 10 MM, DE *1,60 X 2,20* M</v>
          </cell>
          <cell r="C1226" t="str">
            <v xml:space="preserve">M2    </v>
          </cell>
          <cell r="D1226">
            <v>30.96</v>
          </cell>
        </row>
        <row r="1227">
          <cell r="A1227">
            <v>11135</v>
          </cell>
          <cell r="B1227" t="str">
            <v>CHAPA DE MADEIRA COMPENSADA NAVAL (COM COLA FENOLICA), E = 12 MM, DE *1,60 X 2,20* M</v>
          </cell>
          <cell r="C1227" t="str">
            <v xml:space="preserve">M2    </v>
          </cell>
          <cell r="D1227">
            <v>37.74</v>
          </cell>
        </row>
        <row r="1228">
          <cell r="A1228">
            <v>11136</v>
          </cell>
          <cell r="B1228" t="str">
            <v>CHAPA DE MADEIRA COMPENSADA NAVAL (COM COLA FENOLICA), E = 15 MM, DE *1,60 X 2,20* M</v>
          </cell>
          <cell r="C1228" t="str">
            <v xml:space="preserve">M2    </v>
          </cell>
          <cell r="D1228">
            <v>40.82</v>
          </cell>
        </row>
        <row r="1229">
          <cell r="A1229">
            <v>34743</v>
          </cell>
          <cell r="B1229" t="str">
            <v>CHAPA DE MADEIRA COMPENSADA NAVAL (COM COLA FENOLICA), E = 18 MM, DE *1,60 X 2,20* M</v>
          </cell>
          <cell r="C1229" t="str">
            <v xml:space="preserve">M2    </v>
          </cell>
          <cell r="D1229">
            <v>51.97</v>
          </cell>
        </row>
        <row r="1230">
          <cell r="A1230">
            <v>11137</v>
          </cell>
          <cell r="B1230" t="str">
            <v>CHAPA DE MADEIRA COMPENSADA NAVAL (COM COLA FENOLICA), E = 20 MM, DE *1,60 X 2,20* M</v>
          </cell>
          <cell r="C1230" t="str">
            <v xml:space="preserve">M2    </v>
          </cell>
          <cell r="D1230">
            <v>57.95</v>
          </cell>
        </row>
        <row r="1231">
          <cell r="A1231">
            <v>34745</v>
          </cell>
          <cell r="B1231" t="str">
            <v>CHAPA DE MADEIRA COMPENSADA NAVAL (COM COLA FENOLICA), E = 25 MM, DE *1,60 X 2,20* M</v>
          </cell>
          <cell r="C1231" t="str">
            <v xml:space="preserve">M2    </v>
          </cell>
          <cell r="D1231">
            <v>66.040000000000006</v>
          </cell>
        </row>
        <row r="1232">
          <cell r="A1232">
            <v>34746</v>
          </cell>
          <cell r="B1232" t="str">
            <v>CHAPA DE MADEIRA COMPENSADA NAVAL (COM COLA FENOLICA), E = 4 MM, DE *1,60 X 2,20* M</v>
          </cell>
          <cell r="C1232" t="str">
            <v xml:space="preserve">M2    </v>
          </cell>
          <cell r="D1232">
            <v>17.010000000000002</v>
          </cell>
        </row>
        <row r="1233">
          <cell r="A1233">
            <v>1360</v>
          </cell>
          <cell r="B1233" t="str">
            <v>CHAPA DE MADEIRA COMPENSADA NAVAL (COM COLA FENOLICA), E = 6 MM, DE *1,60 X 2,20* M</v>
          </cell>
          <cell r="C1233" t="str">
            <v xml:space="preserve">M2    </v>
          </cell>
          <cell r="D1233">
            <v>21.01</v>
          </cell>
        </row>
        <row r="1234">
          <cell r="A1234">
            <v>1346</v>
          </cell>
          <cell r="B1234" t="str">
            <v>CHAPA DE MADEIRA COMPENSADA PLASTIFICADA PARA FORMA DE CONCRETO, DE 2,20 x 1,10 M, E = 10 MM</v>
          </cell>
          <cell r="C1234" t="str">
            <v xml:space="preserve">M2    </v>
          </cell>
          <cell r="D1234">
            <v>22.48</v>
          </cell>
        </row>
        <row r="1235">
          <cell r="A1235">
            <v>1345</v>
          </cell>
          <cell r="B1235" t="str">
            <v>CHAPA DE MADEIRA COMPENSADA PLASTIFICADA PARA FORMA DE CONCRETO, DE 2,20 x 1,10 M, E = 18 MM</v>
          </cell>
          <cell r="C1235" t="str">
            <v xml:space="preserve">M2    </v>
          </cell>
          <cell r="D1235">
            <v>36.42</v>
          </cell>
        </row>
        <row r="1236">
          <cell r="A1236">
            <v>1344</v>
          </cell>
          <cell r="B1236" t="str">
            <v>CHAPA DE MADEIRA COMPENSADA PLASTIFICADA PARA FORMA DE CONCRETO, DE 2,20 x 1,10 M, E = 6 MM</v>
          </cell>
          <cell r="C1236" t="str">
            <v xml:space="preserve">UN    </v>
          </cell>
          <cell r="D1236">
            <v>39.17</v>
          </cell>
        </row>
        <row r="1237">
          <cell r="A1237">
            <v>1342</v>
          </cell>
          <cell r="B1237" t="str">
            <v>CHAPA DE MADEIRA COMPENSADA PLASTIFICADA PARA FORMA DE CONCRETO, DE 2,20 X 1,10 m, E = 14 MM</v>
          </cell>
          <cell r="C1237" t="str">
            <v xml:space="preserve">UN    </v>
          </cell>
          <cell r="D1237">
            <v>69.23</v>
          </cell>
        </row>
        <row r="1238">
          <cell r="A1238">
            <v>1347</v>
          </cell>
          <cell r="B1238" t="str">
            <v>CHAPA DE MADEIRA COMPENSADA PLASTIFICADA PARA FORMA DE CONCRETO, DE 2,20 X 1,10 M, E = 12 MM</v>
          </cell>
          <cell r="C1238" t="str">
            <v xml:space="preserve">M2    </v>
          </cell>
          <cell r="D1238">
            <v>26.86</v>
          </cell>
        </row>
        <row r="1239">
          <cell r="A1239">
            <v>1349</v>
          </cell>
          <cell r="B1239" t="str">
            <v>CHAPA DE MADEIRA COMPENSADA PLASTIFICADA PARA FORMA DE CONCRETO, DE 2,20 X 1,10 M, E = 20 MM</v>
          </cell>
          <cell r="C1239" t="str">
            <v xml:space="preserve">UN    </v>
          </cell>
          <cell r="D1239">
            <v>98.74</v>
          </cell>
        </row>
        <row r="1240">
          <cell r="A1240">
            <v>1350</v>
          </cell>
          <cell r="B1240" t="str">
            <v>CHAPA DE MADEIRA COMPENSADA RESINADA PARA FORMA DE CONCRETO, DE *2,2 X 1,1* M, E = 10 MM</v>
          </cell>
          <cell r="C1240" t="str">
            <v xml:space="preserve">UN    </v>
          </cell>
          <cell r="D1240">
            <v>34.5</v>
          </cell>
        </row>
        <row r="1241">
          <cell r="A1241">
            <v>1357</v>
          </cell>
          <cell r="B1241" t="str">
            <v>CHAPA DE MADEIRA COMPENSADA RESINADA PARA FORMA DE CONCRETO, DE *2,2 X 1,1* M, E = 12 MM</v>
          </cell>
          <cell r="C1241" t="str">
            <v xml:space="preserve">UN    </v>
          </cell>
          <cell r="D1241">
            <v>43.95</v>
          </cell>
        </row>
        <row r="1242">
          <cell r="A1242">
            <v>1355</v>
          </cell>
          <cell r="B1242" t="str">
            <v>CHAPA DE MADEIRA COMPENSADA RESINADA PARA FORMA DE CONCRETO, DE *2,2 X 1,1* M, E = 14 MM</v>
          </cell>
          <cell r="C1242" t="str">
            <v xml:space="preserve">M2    </v>
          </cell>
          <cell r="D1242">
            <v>20.22</v>
          </cell>
        </row>
        <row r="1243">
          <cell r="A1243">
            <v>1358</v>
          </cell>
          <cell r="B1243" t="str">
            <v>CHAPA DE MADEIRA COMPENSADA RESINADA PARA FORMA DE CONCRETO, DE *2,2 X 1,1* M, E = 17 MM</v>
          </cell>
          <cell r="C1243" t="str">
            <v xml:space="preserve">M2    </v>
          </cell>
          <cell r="D1243">
            <v>23.43</v>
          </cell>
        </row>
        <row r="1244">
          <cell r="A1244">
            <v>1359</v>
          </cell>
          <cell r="B1244" t="str">
            <v>CHAPA DE MADEIRA COMPENSADA RESINADA PARA FORMA DE CONCRETO, DE *2,2 X 1,1* M, E = 20 MM</v>
          </cell>
          <cell r="C1244" t="str">
            <v xml:space="preserve">UN    </v>
          </cell>
          <cell r="D1244">
            <v>67.89</v>
          </cell>
        </row>
        <row r="1245">
          <cell r="A1245">
            <v>1351</v>
          </cell>
          <cell r="B1245" t="str">
            <v>CHAPA DE MADEIRA COMPENSADA RESINADA PARA FORMA DE CONCRETO, DE *2,2 X 1,1* M, E = 6 MM</v>
          </cell>
          <cell r="C1245" t="str">
            <v xml:space="preserve">UN    </v>
          </cell>
          <cell r="D1245">
            <v>21.88</v>
          </cell>
        </row>
        <row r="1246">
          <cell r="A1246">
            <v>34659</v>
          </cell>
          <cell r="B1246" t="str">
            <v>CHAPA DE MDF BRANCO LISO 1 FACE, E = 12 MM, DE *2,75 X 1,85* M</v>
          </cell>
          <cell r="C1246" t="str">
            <v xml:space="preserve">M2    </v>
          </cell>
          <cell r="D1246">
            <v>27.04</v>
          </cell>
        </row>
        <row r="1247">
          <cell r="A1247">
            <v>34514</v>
          </cell>
          <cell r="B1247" t="str">
            <v>CHAPA DE MDF BRANCO LISO 1 FACE, E = 15 MM, DE *2,75 X 1,85* M</v>
          </cell>
          <cell r="C1247" t="str">
            <v xml:space="preserve">M2    </v>
          </cell>
          <cell r="D1247">
            <v>29.95</v>
          </cell>
        </row>
        <row r="1248">
          <cell r="A1248">
            <v>34660</v>
          </cell>
          <cell r="B1248" t="str">
            <v>CHAPA DE MDF BRANCO LISO 1 FACE, E = 18 MM, DE *2,75 X 1,85* M</v>
          </cell>
          <cell r="C1248" t="str">
            <v xml:space="preserve">M2    </v>
          </cell>
          <cell r="D1248">
            <v>38.01</v>
          </cell>
        </row>
        <row r="1249">
          <cell r="A1249">
            <v>34661</v>
          </cell>
          <cell r="B1249" t="str">
            <v>CHAPA DE MDF BRANCO LISO 1 FACE, E = 25 MM, DE *2,75 X 1,85* M</v>
          </cell>
          <cell r="C1249" t="str">
            <v xml:space="preserve">M2    </v>
          </cell>
          <cell r="D1249">
            <v>54.59</v>
          </cell>
        </row>
        <row r="1250">
          <cell r="A1250">
            <v>34667</v>
          </cell>
          <cell r="B1250" t="str">
            <v>CHAPA DE MDF BRANCO LISO 1 FACE, E = 6 MM, DE *2,75 X 1,85* M</v>
          </cell>
          <cell r="C1250" t="str">
            <v xml:space="preserve">M2    </v>
          </cell>
          <cell r="D1250">
            <v>19.77</v>
          </cell>
        </row>
        <row r="1251">
          <cell r="A1251">
            <v>34668</v>
          </cell>
          <cell r="B1251" t="str">
            <v>CHAPA DE MDF BRANCO LISO 1 FACE, E = 9 MM, DE *2,75 X 1,85* M</v>
          </cell>
          <cell r="C1251" t="str">
            <v xml:space="preserve">M2    </v>
          </cell>
          <cell r="D1251">
            <v>25.83</v>
          </cell>
        </row>
        <row r="1252">
          <cell r="A1252">
            <v>34741</v>
          </cell>
          <cell r="B1252" t="str">
            <v>CHAPA DE MDF BRANCO LISO 2 FACES, E = 12 MM, DE *2,75 X 1,85* M</v>
          </cell>
          <cell r="C1252" t="str">
            <v xml:space="preserve">M2    </v>
          </cell>
          <cell r="D1252">
            <v>28.42</v>
          </cell>
        </row>
        <row r="1253">
          <cell r="A1253">
            <v>34664</v>
          </cell>
          <cell r="B1253" t="str">
            <v>CHAPA DE MDF BRANCO LISO 2 FACES, E = 15 MM, DE *2,75 X 1,85* M</v>
          </cell>
          <cell r="C1253" t="str">
            <v xml:space="preserve">M2    </v>
          </cell>
          <cell r="D1253">
            <v>31.02</v>
          </cell>
        </row>
        <row r="1254">
          <cell r="A1254">
            <v>34665</v>
          </cell>
          <cell r="B1254" t="str">
            <v>CHAPA DE MDF BRANCO LISO 2 FACES, E = 18 MM, DE *2,75 X 1,85* M</v>
          </cell>
          <cell r="C1254" t="str">
            <v xml:space="preserve">M2    </v>
          </cell>
          <cell r="D1254">
            <v>38.5</v>
          </cell>
        </row>
        <row r="1255">
          <cell r="A1255">
            <v>34666</v>
          </cell>
          <cell r="B1255" t="str">
            <v>CHAPA DE MDF BRANCO LISO 2 FACES, E = 25 MM, DE *2,75 X 1,85* M</v>
          </cell>
          <cell r="C1255" t="str">
            <v xml:space="preserve">M2    </v>
          </cell>
          <cell r="D1255">
            <v>58.16</v>
          </cell>
        </row>
        <row r="1256">
          <cell r="A1256">
            <v>34669</v>
          </cell>
          <cell r="B1256" t="str">
            <v>CHAPA DE MDF BRANCO LISO 2 FACES, E = 6 MM, DE *2,75 X 1,85* M</v>
          </cell>
          <cell r="C1256" t="str">
            <v xml:space="preserve">M2    </v>
          </cell>
          <cell r="D1256">
            <v>21.32</v>
          </cell>
        </row>
        <row r="1257">
          <cell r="A1257">
            <v>34670</v>
          </cell>
          <cell r="B1257" t="str">
            <v>CHAPA DE MDF BRANCO LISO 2 FACES, E = 9 MM, DE *2,75 X 1,85* M</v>
          </cell>
          <cell r="C1257" t="str">
            <v xml:space="preserve">M2    </v>
          </cell>
          <cell r="D1257">
            <v>26.08</v>
          </cell>
        </row>
        <row r="1258">
          <cell r="A1258">
            <v>34671</v>
          </cell>
          <cell r="B1258" t="str">
            <v>CHAPA DE MDF CRU, E = 12 MM, DE *2,75 X 1,85* M</v>
          </cell>
          <cell r="C1258" t="str">
            <v xml:space="preserve">M2    </v>
          </cell>
          <cell r="D1258">
            <v>21.77</v>
          </cell>
        </row>
        <row r="1259">
          <cell r="A1259">
            <v>34672</v>
          </cell>
          <cell r="B1259" t="str">
            <v>CHAPA DE MDF CRU, E = 15 MM, DE *2,75 X 1,85* M</v>
          </cell>
          <cell r="C1259" t="str">
            <v xml:space="preserve">M2    </v>
          </cell>
          <cell r="D1259">
            <v>22.95</v>
          </cell>
        </row>
        <row r="1260">
          <cell r="A1260">
            <v>34673</v>
          </cell>
          <cell r="B1260" t="str">
            <v>CHAPA DE MDF CRU, E = 18 MM, DE *2,75 X 1,85* M</v>
          </cell>
          <cell r="C1260" t="str">
            <v xml:space="preserve">M2    </v>
          </cell>
          <cell r="D1260">
            <v>28.01</v>
          </cell>
        </row>
        <row r="1261">
          <cell r="A1261">
            <v>34674</v>
          </cell>
          <cell r="B1261" t="str">
            <v>CHAPA DE MDF CRU, E = 20 MM, DE *2,75 X 1,85* M</v>
          </cell>
          <cell r="C1261" t="str">
            <v xml:space="preserve">M2    </v>
          </cell>
          <cell r="D1261">
            <v>37.24</v>
          </cell>
        </row>
        <row r="1262">
          <cell r="A1262">
            <v>34675</v>
          </cell>
          <cell r="B1262" t="str">
            <v>CHAPA DE MDF CRU, E = 25 MM, DE *2,75 X 1,85* M</v>
          </cell>
          <cell r="C1262" t="str">
            <v xml:space="preserve">M2    </v>
          </cell>
          <cell r="D1262">
            <v>45.4</v>
          </cell>
        </row>
        <row r="1263">
          <cell r="A1263">
            <v>34676</v>
          </cell>
          <cell r="B1263" t="str">
            <v>CHAPA DE MDF CRU, E = 6 MM, DE *2,75 X 1,85* M</v>
          </cell>
          <cell r="C1263" t="str">
            <v xml:space="preserve">M2    </v>
          </cell>
          <cell r="D1263">
            <v>13.07</v>
          </cell>
        </row>
        <row r="1264">
          <cell r="A1264">
            <v>34677</v>
          </cell>
          <cell r="B1264" t="str">
            <v>CHAPA DE MDF CRU, E = 9 MM, DE *2,75 X 1,85* M</v>
          </cell>
          <cell r="C1264" t="str">
            <v xml:space="preserve">M2    </v>
          </cell>
          <cell r="D1264">
            <v>17.57</v>
          </cell>
        </row>
        <row r="1265">
          <cell r="A1265">
            <v>43126</v>
          </cell>
          <cell r="B1265" t="str">
            <v>CHAPA EM ACO GALVANIZADO PARA STEEL DECK, COM NERVURAS TRAPEZOIDAIS, LARGURA UTIL DE 915 MM E ESPESSURA DE 0,80 MM</v>
          </cell>
          <cell r="C1265" t="str">
            <v xml:space="preserve">M2    </v>
          </cell>
          <cell r="D1265">
            <v>60.74</v>
          </cell>
        </row>
        <row r="1266">
          <cell r="A1266">
            <v>43124</v>
          </cell>
          <cell r="B1266" t="str">
            <v>CHAPA EM ACO GALVANIZADO PARA STEEL DECK, COM NERVURAS TRAPEZOIDAIS, LARGURA UTIL DE 915 MM E ESPESSURA DE 0,95 MM</v>
          </cell>
          <cell r="C1266" t="str">
            <v xml:space="preserve">M2    </v>
          </cell>
          <cell r="D1266">
            <v>70.930000000000007</v>
          </cell>
        </row>
        <row r="1267">
          <cell r="A1267">
            <v>43125</v>
          </cell>
          <cell r="B1267" t="str">
            <v>CHAPA EM ACO GALVANIZADO PARA STEEL DECK, COM NERVURAS TRAPEZOIDAIS, LARGURA UTIL DE 915 MM E ESPESSURA DE 1,25 MM</v>
          </cell>
          <cell r="C1267" t="str">
            <v xml:space="preserve">M2    </v>
          </cell>
          <cell r="D1267">
            <v>91.98</v>
          </cell>
        </row>
        <row r="1268">
          <cell r="A1268">
            <v>40623</v>
          </cell>
          <cell r="B1268" t="str">
            <v>CHAPA PARA EMENDA DE VIGA, EM ACO GROSSO, QUALIDADE ESTRUTURAL, BITOLA 3/16 ", E= 4,75 MM, 4 FUROS, LARGURA 45 MM, COMPRIMENTO 500 MM</v>
          </cell>
          <cell r="C1268" t="str">
            <v xml:space="preserve">PAR   </v>
          </cell>
          <cell r="D1268">
            <v>70.819999999999993</v>
          </cell>
        </row>
        <row r="1269">
          <cell r="A1269">
            <v>11112</v>
          </cell>
          <cell r="B1269" t="str">
            <v>CHAPA/BOBINA LISA EM ALUMINIO, ESPESSURA DE 0,50 MM, LARGURA DE 300 MM (LIGA 1.200 - H14)</v>
          </cell>
          <cell r="C1269" t="str">
            <v xml:space="preserve">KG    </v>
          </cell>
          <cell r="D1269">
            <v>24.8</v>
          </cell>
        </row>
        <row r="1270">
          <cell r="A1270">
            <v>11115</v>
          </cell>
          <cell r="B1270" t="str">
            <v>CHAPA/BOBINA LISA EM ALUMINIO, ESPESSURA DE 0,80 MM, LARGURA DE 1.000 MM (LIGA 1.200 - H14)</v>
          </cell>
          <cell r="C1270" t="str">
            <v xml:space="preserve">M     </v>
          </cell>
          <cell r="D1270">
            <v>207.27</v>
          </cell>
        </row>
        <row r="1271">
          <cell r="A1271">
            <v>11113</v>
          </cell>
          <cell r="B1271" t="str">
            <v>CHAPA/BOBINA LISA EM ALUMINIO, ESPESSURA DE 0,80 MM, LARGURA DE 500 MM (LIGA 1.200 - H14)</v>
          </cell>
          <cell r="C1271" t="str">
            <v xml:space="preserve">KG    </v>
          </cell>
          <cell r="D1271">
            <v>70.319999999999993</v>
          </cell>
        </row>
        <row r="1272">
          <cell r="A1272">
            <v>11114</v>
          </cell>
          <cell r="B1272" t="str">
            <v>CHAPA/BOBINA LISA EM ALUMINIO, ESPESSURA DE 0,80 MM, LARGURA DE 600 MM (LIGA 1.200 - H14)</v>
          </cell>
          <cell r="C1272" t="str">
            <v xml:space="preserve">M     </v>
          </cell>
          <cell r="D1272">
            <v>91.01</v>
          </cell>
        </row>
        <row r="1273">
          <cell r="A1273">
            <v>11122</v>
          </cell>
          <cell r="B1273" t="str">
            <v>CHAPA/BOBINA LISA EM ALUMINIO, ESPESSURA DE 3,00 MM, LARGURA DE 1.000 MM (LIGA 1.200 - H14)</v>
          </cell>
          <cell r="C1273" t="str">
            <v xml:space="preserve">KG    </v>
          </cell>
          <cell r="D1273">
            <v>515.42999999999995</v>
          </cell>
        </row>
        <row r="1274">
          <cell r="A1274">
            <v>11123</v>
          </cell>
          <cell r="B1274" t="str">
            <v>CHAPA/BOBINA LISA EM ALUMINIO, ESPESSURA DE 4,00 MM, LARGURA DE 1.000 MM (LIGA 1.200 - H14)</v>
          </cell>
          <cell r="C1274" t="str">
            <v xml:space="preserve">KG    </v>
          </cell>
          <cell r="D1274">
            <v>24.8</v>
          </cell>
        </row>
        <row r="1275">
          <cell r="A1275">
            <v>11125</v>
          </cell>
          <cell r="B1275" t="str">
            <v>CHAPA/BOBINA LISA EM ALUMINIO, ESPESSURA DE 5,00 MM, LARGURA DE 1.060 MM (LIGA 1.200 - H14)</v>
          </cell>
          <cell r="C1275" t="str">
            <v xml:space="preserve">KG    </v>
          </cell>
          <cell r="D1275">
            <v>954.31</v>
          </cell>
        </row>
        <row r="1276">
          <cell r="A1276">
            <v>12083</v>
          </cell>
          <cell r="B1276" t="str">
            <v>CHAVE BLINDADA TRIPOLAR PARA MOTORES, DO TIPO FACA, COM PORTA FUSIVEL DO TIPO CARTUCHO, CORRENTE NOMINAL DE 100 A, TENSAO NOMINAL DE 250 V</v>
          </cell>
          <cell r="C1276" t="str">
            <v xml:space="preserve">UN    </v>
          </cell>
          <cell r="D1276">
            <v>635.83000000000004</v>
          </cell>
        </row>
        <row r="1277">
          <cell r="A1277">
            <v>12081</v>
          </cell>
          <cell r="B1277" t="str">
            <v>CHAVE BLINDADA TRIPOLAR PARA MOTORES, DO TIPO FACA, COM PORTA FUSIVEL DO TIPO CARTUCHO, CORRENTE NOMINAL DE 30 A, TENSAO NOMINAL DE 250 V</v>
          </cell>
          <cell r="C1277" t="str">
            <v xml:space="preserve">UN    </v>
          </cell>
          <cell r="D1277">
            <v>215.02</v>
          </cell>
        </row>
        <row r="1278">
          <cell r="A1278">
            <v>12082</v>
          </cell>
          <cell r="B1278" t="str">
            <v>CHAVE BLINDADA TRIPOLAR PARA MOTORES, DO TIPO FACA, COM PORTA FUSIVEL DO TIPO CARTUCHO, CORRENTE NOMINAL DE 60 A, TENSAO NOMINAL DE 250 V</v>
          </cell>
          <cell r="C1278" t="str">
            <v xml:space="preserve">UN    </v>
          </cell>
          <cell r="D1278">
            <v>337.93</v>
          </cell>
        </row>
        <row r="1279">
          <cell r="A1279">
            <v>13354</v>
          </cell>
          <cell r="B1279" t="str">
            <v>CHAVE DE PARTIDA DIRETA TRIFASICA, COM CAIXA TERMOPLASTICA, COM FUSIVEL DE 25 A, PARA MOTOR COM POTENCIA DE 7,5 CV E TENSAO DE 380 V</v>
          </cell>
          <cell r="C1279" t="str">
            <v xml:space="preserve">UN    </v>
          </cell>
          <cell r="D1279">
            <v>504.7</v>
          </cell>
        </row>
        <row r="1280">
          <cell r="A1280">
            <v>14057</v>
          </cell>
          <cell r="B1280" t="str">
            <v>CHAVE DE PARTIDA DIRETA TRIFASICA, COM CAIXA TERMOPLASTICA, COM FUSIVEL DE 35 A, PARA MOTOR COM POTENCIA DE 5 CV E TENSAO DE 220 V</v>
          </cell>
          <cell r="C1280" t="str">
            <v xml:space="preserve">UN    </v>
          </cell>
          <cell r="D1280">
            <v>281.77999999999997</v>
          </cell>
        </row>
        <row r="1281">
          <cell r="A1281">
            <v>14058</v>
          </cell>
          <cell r="B1281" t="str">
            <v>CHAVE DE PARTIDA DIRETA TRIFASICA, COM CAIXA TERMOPLASTICA, COM FUSIVEL DE 63 A, PARA MOTOR COM POTENCIA DE 10 CV E TENSAO DE 220 V</v>
          </cell>
          <cell r="C1281" t="str">
            <v xml:space="preserve">UN    </v>
          </cell>
          <cell r="D1281">
            <v>444.51</v>
          </cell>
        </row>
        <row r="1282">
          <cell r="A1282">
            <v>20971</v>
          </cell>
          <cell r="B1282" t="str">
            <v>CHAVE DUPLA PARA CONEXOES TIPO STORZ, ENGATE RAPIDO 1 1/2" X 2 1/2", EM LATAO, PARA INSTALACAO PREDIAL COMBATE A INCENDIO</v>
          </cell>
          <cell r="C1282" t="str">
            <v xml:space="preserve">UN    </v>
          </cell>
          <cell r="D1282">
            <v>9.7100000000000009</v>
          </cell>
        </row>
        <row r="1283">
          <cell r="A1283">
            <v>5047</v>
          </cell>
          <cell r="B1283" t="str">
            <v>CHAVE FUSIVEL PARA REDES DE DISTRIBUICAO, TENSAO DE 15,0 KV, CORRENTE NOMINAL DO PORTA FUSIVEL DE 100 A, CAPACIDADE DE INTERRUPCAO SIMETRICA DE 7,10 KA, CAPACIDADE DE INTERRUPCAO ASSIMETRICA 10,00 KA</v>
          </cell>
          <cell r="C1283" t="str">
            <v xml:space="preserve">UN    </v>
          </cell>
          <cell r="D1283">
            <v>302.85000000000002</v>
          </cell>
        </row>
        <row r="1284">
          <cell r="A1284">
            <v>13369</v>
          </cell>
          <cell r="B1284" t="str">
            <v>CHAVE SECCIONADORA-FUSIVEL BLINDADA TRIPOLAR, ABERTURA COM CARGA, PARA FUSIVEL NH00, CORRENTE NOMINAL DE 160 A, TENSAO DE 500 V</v>
          </cell>
          <cell r="C1284" t="str">
            <v xml:space="preserve">UN    </v>
          </cell>
          <cell r="D1284">
            <v>328.51</v>
          </cell>
        </row>
        <row r="1285">
          <cell r="A1285">
            <v>13370</v>
          </cell>
          <cell r="B1285" t="str">
            <v>CHAVE SECCIONADORA-FUSIVEL BLINDADA TRIPOLAR, ABERTURA COM CARGA, PARA FUSIVEL NH01, CORRENTE NOMINAL DE 250 A, TENSAO DE 500 V</v>
          </cell>
          <cell r="C1285" t="str">
            <v xml:space="preserve">UN    </v>
          </cell>
          <cell r="D1285">
            <v>455.39</v>
          </cell>
        </row>
        <row r="1286">
          <cell r="A1286">
            <v>13279</v>
          </cell>
          <cell r="B1286" t="str">
            <v>CHUMBADOR DE ACO TIPO PARABOLT, * 5/8" X 200* MM,  COM PORCA E ARRUELA</v>
          </cell>
          <cell r="C1286" t="str">
            <v xml:space="preserve">KG    </v>
          </cell>
          <cell r="D1286">
            <v>14.34</v>
          </cell>
        </row>
        <row r="1287">
          <cell r="A1287">
            <v>11977</v>
          </cell>
          <cell r="B1287" t="str">
            <v>CHUMBADOR DE ACO, DIAMETRO 1/2", COMPRIMENTO 75 MM</v>
          </cell>
          <cell r="C1287" t="str">
            <v xml:space="preserve">UN    </v>
          </cell>
          <cell r="D1287">
            <v>7.43</v>
          </cell>
        </row>
        <row r="1288">
          <cell r="A1288">
            <v>11975</v>
          </cell>
          <cell r="B1288" t="str">
            <v>CHUMBADOR DE ACO, DIAMETRO 5/8", COMPRIMENTO 6", COM PORCA</v>
          </cell>
          <cell r="C1288" t="str">
            <v xml:space="preserve">UN    </v>
          </cell>
          <cell r="D1288">
            <v>16.29</v>
          </cell>
        </row>
        <row r="1289">
          <cell r="A1289">
            <v>39746</v>
          </cell>
          <cell r="B1289" t="str">
            <v>CHUMBADOR DE ACO, 1" X 600 MM, PARA POSTES DE ACO COM BASE, INCLUSO PORCA E ARRUELA</v>
          </cell>
          <cell r="C1289" t="str">
            <v xml:space="preserve">UN    </v>
          </cell>
          <cell r="D1289">
            <v>181.27</v>
          </cell>
        </row>
        <row r="1290">
          <cell r="A1290">
            <v>11976</v>
          </cell>
          <cell r="B1290" t="str">
            <v>CHUMBADOR, DIAMETRO 1/4" COM PARAFUSO 1/4" X 40 MM</v>
          </cell>
          <cell r="C1290" t="str">
            <v xml:space="preserve">UN    </v>
          </cell>
          <cell r="D1290">
            <v>0.83</v>
          </cell>
        </row>
        <row r="1291">
          <cell r="A1291">
            <v>1368</v>
          </cell>
          <cell r="B1291" t="str">
            <v>CHUVEIRO COMUM EM PLASTICO BRANCO, COM CANO, 3 TEMPERATURAS, 5500 W (110/220 V)</v>
          </cell>
          <cell r="C1291" t="str">
            <v xml:space="preserve">UN    </v>
          </cell>
          <cell r="D1291">
            <v>58.9</v>
          </cell>
        </row>
        <row r="1292">
          <cell r="A1292">
            <v>1367</v>
          </cell>
          <cell r="B1292" t="str">
            <v>CHUVEIRO COMUM EM PLASTICO CROMADO, COM CANO, 4 TEMPERATURAS (110/220 V)</v>
          </cell>
          <cell r="C1292" t="str">
            <v xml:space="preserve">UN    </v>
          </cell>
          <cell r="D1292">
            <v>190.52</v>
          </cell>
        </row>
        <row r="1293">
          <cell r="A1293">
            <v>7608</v>
          </cell>
          <cell r="B1293" t="str">
            <v>CHUVEIRO PLASTICO BRANCO SIMPLES 5 '' PARA ACOPLAR EM HASTE 1/2 ", AGUA FRIA</v>
          </cell>
          <cell r="C1293" t="str">
            <v xml:space="preserve">UN    </v>
          </cell>
          <cell r="D1293">
            <v>4.6399999999999997</v>
          </cell>
        </row>
        <row r="1294">
          <cell r="A1294">
            <v>41900</v>
          </cell>
          <cell r="B1294" t="str">
            <v>CIMENTO ASFALTICO DE PETROLEO A GRANEL (CAP) 30/45 (COLETADO CAIXA NA ANP ACRESCIDO DE ICMS)</v>
          </cell>
          <cell r="C1294" t="str">
            <v xml:space="preserve">KG    </v>
          </cell>
          <cell r="D1294">
            <v>3.51</v>
          </cell>
        </row>
        <row r="1295">
          <cell r="A1295">
            <v>41899</v>
          </cell>
          <cell r="B1295" t="str">
            <v>CIMENTO ASFALTICO DE PETROLEO A GRANEL (CAP) 50/70 (COLETADO CAIXA NA ANP ACRESCIDO DE ICMS)</v>
          </cell>
          <cell r="C1295" t="str">
            <v xml:space="preserve">T     </v>
          </cell>
          <cell r="D1295">
            <v>3709.65</v>
          </cell>
        </row>
        <row r="1296">
          <cell r="A1296">
            <v>1380</v>
          </cell>
          <cell r="B1296" t="str">
            <v>CIMENTO BRANCO</v>
          </cell>
          <cell r="C1296" t="str">
            <v xml:space="preserve">KG    </v>
          </cell>
          <cell r="D1296">
            <v>2.92</v>
          </cell>
        </row>
        <row r="1297">
          <cell r="A1297">
            <v>1375</v>
          </cell>
          <cell r="B1297" t="str">
            <v>CIMENTO IMPERMEABILIZANTE DE PEGA ULTRARRAPIDA PARA TAMPONAMENTOS</v>
          </cell>
          <cell r="C1297" t="str">
            <v xml:space="preserve">KG    </v>
          </cell>
          <cell r="D1297">
            <v>11.04</v>
          </cell>
        </row>
        <row r="1298">
          <cell r="A1298">
            <v>1379</v>
          </cell>
          <cell r="B1298" t="str">
            <v>CIMENTO PORTLAND COMPOSTO CP II-32</v>
          </cell>
          <cell r="C1298" t="str">
            <v xml:space="preserve">KG    </v>
          </cell>
          <cell r="D1298">
            <v>0.49</v>
          </cell>
        </row>
        <row r="1299">
          <cell r="A1299">
            <v>10511</v>
          </cell>
          <cell r="B1299" t="str">
            <v>CIMENTO PORTLAND COMPOSTO CP II-32 (SACO DE 50 KG)</v>
          </cell>
          <cell r="C1299" t="str">
            <v xml:space="preserve">50KG  </v>
          </cell>
          <cell r="D1299">
            <v>24.9</v>
          </cell>
        </row>
        <row r="1300">
          <cell r="A1300">
            <v>13284</v>
          </cell>
          <cell r="B1300" t="str">
            <v>CIMENTO PORTLAND DE ALTO FORNO (AF) CP III-32</v>
          </cell>
          <cell r="C1300" t="str">
            <v xml:space="preserve">KG    </v>
          </cell>
          <cell r="D1300">
            <v>0.42</v>
          </cell>
        </row>
        <row r="1301">
          <cell r="A1301">
            <v>25974</v>
          </cell>
          <cell r="B1301" t="str">
            <v>CIMENTO PORTLAND ESTRUTURAL BRANCO CPB-32</v>
          </cell>
          <cell r="C1301" t="str">
            <v xml:space="preserve">KG    </v>
          </cell>
          <cell r="D1301">
            <v>1.67</v>
          </cell>
        </row>
        <row r="1302">
          <cell r="A1302">
            <v>1382</v>
          </cell>
          <cell r="B1302" t="str">
            <v>CIMENTO PORTLAND POZOLANICO CP IV- 32</v>
          </cell>
          <cell r="C1302" t="str">
            <v xml:space="preserve">50KG  </v>
          </cell>
          <cell r="D1302">
            <v>23.99</v>
          </cell>
        </row>
        <row r="1303">
          <cell r="A1303">
            <v>34753</v>
          </cell>
          <cell r="B1303" t="str">
            <v>CIMENTO PORTLAND POZOLANICO CP IV-32</v>
          </cell>
          <cell r="C1303" t="str">
            <v xml:space="preserve">KG    </v>
          </cell>
          <cell r="D1303">
            <v>0.47</v>
          </cell>
        </row>
        <row r="1304">
          <cell r="A1304">
            <v>420</v>
          </cell>
          <cell r="B1304" t="str">
            <v>CINTA CIRCULAR EM ACO GALVANIZADO DE 150 MM DE DIAMETRO PARA FIXACAO DE CAIXA MEDICAO, INCLUI PARAFUSOS E PORCAS</v>
          </cell>
          <cell r="C1304" t="str">
            <v xml:space="preserve">UN    </v>
          </cell>
          <cell r="D1304">
            <v>21.73</v>
          </cell>
        </row>
        <row r="1305">
          <cell r="A1305">
            <v>12327</v>
          </cell>
          <cell r="B1305" t="str">
            <v>CINTA CIRCULAR EM ACO GALVANIZADO DE 210 MM DE DIAMETRO PARA INSTALACAO DE TRANSFORMADOR EM POSTE DE CONCRETO</v>
          </cell>
          <cell r="C1305" t="str">
            <v xml:space="preserve">UN    </v>
          </cell>
          <cell r="D1305">
            <v>25.89</v>
          </cell>
        </row>
        <row r="1306">
          <cell r="A1306">
            <v>36148</v>
          </cell>
          <cell r="B1306" t="str">
            <v>CINTURAO DE SEGURANCA TIPO PARAQUEDISTA, FIVELA EM ACO, AJUSTE NO SUSPENSARIO, CINTURA E PERNAS</v>
          </cell>
          <cell r="C1306" t="str">
            <v xml:space="preserve">UN    </v>
          </cell>
          <cell r="D1306">
            <v>55.92</v>
          </cell>
        </row>
        <row r="1307">
          <cell r="A1307">
            <v>12329</v>
          </cell>
          <cell r="B1307" t="str">
            <v>COBRE ELETROLITICO EM BARRA OU CHAPA</v>
          </cell>
          <cell r="C1307" t="str">
            <v xml:space="preserve">KG    </v>
          </cell>
          <cell r="D1307">
            <v>72.55</v>
          </cell>
        </row>
        <row r="1308">
          <cell r="A1308">
            <v>1339</v>
          </cell>
          <cell r="B1308" t="str">
            <v>COLA A BASE DE RESINA SINTETICA PARA CHAPA DE LAMINADO MELAMINICO</v>
          </cell>
          <cell r="C1308" t="str">
            <v xml:space="preserve">KG    </v>
          </cell>
          <cell r="D1308">
            <v>25.77</v>
          </cell>
        </row>
        <row r="1309">
          <cell r="A1309">
            <v>11849</v>
          </cell>
          <cell r="B1309" t="str">
            <v>COLA BRANCA BASE PVA</v>
          </cell>
          <cell r="C1309" t="str">
            <v xml:space="preserve">L     </v>
          </cell>
          <cell r="D1309">
            <v>8.91</v>
          </cell>
        </row>
        <row r="1310">
          <cell r="A1310">
            <v>37418</v>
          </cell>
          <cell r="B1310" t="str">
            <v>COLAR DE TOMADA EM POLIPROPILENO, PP, COM PARAFUSOS, PARA PEAD, 63 X 1/2" - LIGACAO PREDIAL DE AGUA</v>
          </cell>
          <cell r="C1310" t="str">
            <v xml:space="preserve">UN    </v>
          </cell>
          <cell r="D1310">
            <v>12.73</v>
          </cell>
        </row>
        <row r="1311">
          <cell r="A1311">
            <v>37419</v>
          </cell>
          <cell r="B1311" t="str">
            <v>COLAR DE TOMADA EM POLIPROPILENO, PP, COM PARAFUSOS, PARA PEAD, 63 X 3/4" - LIGACAO PREDIAL DE AGUA</v>
          </cell>
          <cell r="C1311" t="str">
            <v xml:space="preserve">UN    </v>
          </cell>
          <cell r="D1311">
            <v>13.08</v>
          </cell>
        </row>
        <row r="1312">
          <cell r="A1312">
            <v>1427</v>
          </cell>
          <cell r="B1312" t="str">
            <v>COLAR TOMADA PVC, COM TRAVAS, SAIDA COM ROSCA, DE 110 MM X 1/2" OU 110 MM X 3/4", PARA LIGACAO PREDIAL DE AGUA</v>
          </cell>
          <cell r="C1312" t="str">
            <v xml:space="preserve">UN    </v>
          </cell>
          <cell r="D1312">
            <v>13.58</v>
          </cell>
        </row>
        <row r="1313">
          <cell r="A1313">
            <v>1402</v>
          </cell>
          <cell r="B1313" t="str">
            <v>COLAR TOMADA PVC, COM TRAVAS, SAIDA COM ROSCA, DE 32 MM X 1/2" OU 32 MM X 3/4", PARA LIGACAO PREDIAL DE AGUA</v>
          </cell>
          <cell r="C1313" t="str">
            <v xml:space="preserve">UN    </v>
          </cell>
          <cell r="D1313">
            <v>4.7</v>
          </cell>
        </row>
        <row r="1314">
          <cell r="A1314">
            <v>1420</v>
          </cell>
          <cell r="B1314" t="str">
            <v>COLAR TOMADA PVC, COM TRAVAS, SAIDA COM ROSCA, DE 40 MM X 1/2" OU 40 MM X 3/4", PARA LIGACAO PREDIAL DE AGUA</v>
          </cell>
          <cell r="C1314" t="str">
            <v xml:space="preserve">UN    </v>
          </cell>
          <cell r="D1314">
            <v>6.04</v>
          </cell>
        </row>
        <row r="1315">
          <cell r="A1315">
            <v>1419</v>
          </cell>
          <cell r="B1315" t="str">
            <v>COLAR TOMADA PVC, COM TRAVAS, SAIDA COM ROSCA, DE 50 MM X 1/2" OU 50 MM X 3/4", PARA LIGACAO PREDIAL DE AGUA</v>
          </cell>
          <cell r="C1315" t="str">
            <v xml:space="preserve">UN    </v>
          </cell>
          <cell r="D1315">
            <v>7.3</v>
          </cell>
        </row>
        <row r="1316">
          <cell r="A1316">
            <v>1414</v>
          </cell>
          <cell r="B1316" t="str">
            <v>COLAR TOMADA PVC, COM TRAVAS, SAIDA COM ROSCA, DE 60 MM X 1/2" OU 60 MM X 3/4", PARA LIGACAO PREDIAL DE AGUA</v>
          </cell>
          <cell r="C1316" t="str">
            <v xml:space="preserve">UN    </v>
          </cell>
          <cell r="D1316">
            <v>7.14</v>
          </cell>
        </row>
        <row r="1317">
          <cell r="A1317">
            <v>1413</v>
          </cell>
          <cell r="B1317" t="str">
            <v>COLAR TOMADA PVC, COM TRAVAS, SAIDA COM ROSCA, DE 75 MM X 1/2" OU 75 MM X 3/4", PARA LIGACAO PREDIAL DE AGUA</v>
          </cell>
          <cell r="C1317" t="str">
            <v xml:space="preserve">UN    </v>
          </cell>
          <cell r="D1317">
            <v>10.55</v>
          </cell>
        </row>
        <row r="1318">
          <cell r="A1318">
            <v>1412</v>
          </cell>
          <cell r="B1318" t="str">
            <v>COLAR TOMADA PVC, COM TRAVAS, SAIDA COM ROSCA, DE 85 MM X 1/2" OU 85 MM X 3/4", PARA LIGACAO PREDIAL DE AGUA</v>
          </cell>
          <cell r="C1318" t="str">
            <v xml:space="preserve">UN    </v>
          </cell>
          <cell r="D1318">
            <v>8.94</v>
          </cell>
        </row>
        <row r="1319">
          <cell r="A1319">
            <v>1411</v>
          </cell>
          <cell r="B1319" t="str">
            <v>COLAR TOMADA PVC, COM TRAVAS, SAIDA ROSCAVEL COM BUCHA DE LATAO, DE 110 MM X 1/2" OU 110 MM X 3/4", PARA LIGACAO PREDIAL DE AGUA</v>
          </cell>
          <cell r="C1319" t="str">
            <v xml:space="preserve">UN    </v>
          </cell>
          <cell r="D1319">
            <v>16.27</v>
          </cell>
        </row>
        <row r="1320">
          <cell r="A1320">
            <v>1406</v>
          </cell>
          <cell r="B1320" t="str">
            <v>COLAR TOMADA PVC, COM TRAVAS, SAIDA ROSCAVEL COM BUCHA DE LATAO, DE 60 MM X 1/2" OU 60 MM X 3/4", PARA LIGACAO PREDIAL DE AGUA</v>
          </cell>
          <cell r="C1320" t="str">
            <v xml:space="preserve">UN    </v>
          </cell>
          <cell r="D1320">
            <v>10.79</v>
          </cell>
        </row>
        <row r="1321">
          <cell r="A1321">
            <v>1407</v>
          </cell>
          <cell r="B1321" t="str">
            <v>COLAR TOMADA PVC, COM TRAVAS, SAIDA ROSCAVEL COM BUCHA DE LATAO, DE 75 MM X 1/2" OU 75 MM X 3/4", PARA LIGACAO PREDIAL DE AGUA</v>
          </cell>
          <cell r="C1321" t="str">
            <v xml:space="preserve">UN    </v>
          </cell>
          <cell r="D1321">
            <v>13.45</v>
          </cell>
        </row>
        <row r="1322">
          <cell r="A1322">
            <v>1404</v>
          </cell>
          <cell r="B1322" t="str">
            <v>COLAR TOMADA PVC, COM TRAVAS, SAIDA ROSCAVEL COM BUCHA DE LATAO, DE 85 MM X 1/2" OU 85 MM X 3/4", PARA LIGACAO PREDIAL DE AGUA</v>
          </cell>
          <cell r="C1322" t="str">
            <v xml:space="preserve">UN    </v>
          </cell>
          <cell r="D1322">
            <v>14.3</v>
          </cell>
        </row>
        <row r="1323">
          <cell r="A1323">
            <v>11281</v>
          </cell>
          <cell r="B1323" t="str">
            <v>COMPACTADOR DE SOLO A PERCUSSAO (SOQUETE), COM MOTOR GASOLINA DE 4 TEMPOS, PESO ENTRE 55 E 65 KG, FORCA DE IMPACTO DE 1.000 A 1.500 KGF, FREQUENCIA DE 600 A 700 GOLPES POR MINUTO, VELOCIDADE DE TRABALHO ENTRE 10 E 15 M/MIN, POTENCIA ENTRE 2,00 E 3,00 HP</v>
          </cell>
          <cell r="C1323" t="str">
            <v xml:space="preserve">UN    </v>
          </cell>
          <cell r="D1323">
            <v>9650</v>
          </cell>
        </row>
        <row r="1324">
          <cell r="A1324">
            <v>1442</v>
          </cell>
          <cell r="B1324" t="str">
            <v>COMPACTADOR DE SOLO TIPO PLACA VIBRATORIA REVERSIVEL, A GASOLINA, 4 TEMPOS, PESO DE 125 A 150 KG, FORCA CENTRIFUGA DE 2500 A 2800 KGF, LARG. TRABALHO DE 400 A 450 MM, FREQ VIBRACAO DE 4300 A 4500 RPM, VELOC. TRABALHO DE 15 A 20 M/MIN, POT. DE 5,5 A 6,0 HP</v>
          </cell>
          <cell r="C1324" t="str">
            <v xml:space="preserve">UN    </v>
          </cell>
          <cell r="D1324">
            <v>8101.1</v>
          </cell>
        </row>
        <row r="1325">
          <cell r="A1325">
            <v>13457</v>
          </cell>
          <cell r="B1325" t="str">
            <v>COMPACTADOR DE SOLO TIPO PLACA VIBRATORIA REVERSIVEL, A GASOLINA, 4 TEMPOS, PESO DE 150 A 175 KG, FORCA CENTRIFUGA DE 2800 A 3100 KGF, LARG. TRABALHO DE 450 A 520 MM, FREQ VIBRACAO DE 4000 A 4300 RPM, VELOC. TRABALHO DE 15 A 20 M/MIN, POT. DE 6,0 A 7,0 HP</v>
          </cell>
          <cell r="C1325" t="str">
            <v xml:space="preserve">UN    </v>
          </cell>
          <cell r="D1325">
            <v>6992.75</v>
          </cell>
        </row>
        <row r="1326">
          <cell r="A1326">
            <v>40699</v>
          </cell>
          <cell r="B1326"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26" t="str">
            <v xml:space="preserve">UN    </v>
          </cell>
          <cell r="D1326">
            <v>5405.66</v>
          </cell>
        </row>
        <row r="1327">
          <cell r="A1327">
            <v>40701</v>
          </cell>
          <cell r="B1327"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27" t="str">
            <v xml:space="preserve">UN    </v>
          </cell>
          <cell r="D1327">
            <v>95579.53</v>
          </cell>
        </row>
        <row r="1328">
          <cell r="A1328">
            <v>40700</v>
          </cell>
          <cell r="B1328"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28" t="str">
            <v xml:space="preserve">UN    </v>
          </cell>
          <cell r="D1328">
            <v>12583.68</v>
          </cell>
        </row>
        <row r="1329">
          <cell r="A1329">
            <v>13458</v>
          </cell>
          <cell r="B1329" t="str">
            <v>COMPACTADOR DE SOLOS DE PERCURSAO (SOQUETE) COM MOTOR A GASOLINA 4 TEMPOS DE 4 HP (4 CV)</v>
          </cell>
          <cell r="C1329" t="str">
            <v xml:space="preserve">UN    </v>
          </cell>
          <cell r="D1329">
            <v>11957.6</v>
          </cell>
        </row>
        <row r="1330">
          <cell r="A1330">
            <v>36524</v>
          </cell>
          <cell r="B1330" t="str">
            <v>COMPRESSOR DE AR ESTACIONARIO, VAZAO 620 PCM, PRESSAO EFETIVA DE TRABALHO 109 PSI, MOTOR ELETRICO, POTENCIA 127 CV</v>
          </cell>
          <cell r="C1330" t="str">
            <v xml:space="preserve">UN    </v>
          </cell>
          <cell r="D1330">
            <v>86280.46</v>
          </cell>
        </row>
        <row r="1331">
          <cell r="A1331">
            <v>36526</v>
          </cell>
          <cell r="B1331" t="str">
            <v>COMPRESSOR DE AR REBOCAVEL VAZAO 400 PCM, PRESSAO EFETIVA DE TRABALHO 102 PSI, MOTOR DIESEL, POTENCIA 110 CV</v>
          </cell>
          <cell r="C1331" t="str">
            <v xml:space="preserve">UN    </v>
          </cell>
          <cell r="D1331">
            <v>69528.3</v>
          </cell>
        </row>
        <row r="1332">
          <cell r="A1332">
            <v>36523</v>
          </cell>
          <cell r="B1332" t="str">
            <v>COMPRESSOR DE AR REBOCAVEL VAZAO 748 PCM, PRESSAO EFETIVA DE TRABALHO 102 PSI, MOTOR DIESEL, POTENCIA 210 CV</v>
          </cell>
          <cell r="C1332" t="str">
            <v xml:space="preserve">UN    </v>
          </cell>
          <cell r="D1332">
            <v>148850.72</v>
          </cell>
        </row>
        <row r="1333">
          <cell r="A1333">
            <v>36527</v>
          </cell>
          <cell r="B1333" t="str">
            <v>COMPRESSOR DE AR REBOCAVEL VAZAO 860 PCM, PRESSAO EFETIVA DE TRABALHO 102 PSI, MOTOR DIESEL, POTENCIA 250 CV</v>
          </cell>
          <cell r="C1333" t="str">
            <v xml:space="preserve">UN    </v>
          </cell>
          <cell r="D1333">
            <v>161682.54</v>
          </cell>
        </row>
        <row r="1334">
          <cell r="A1334">
            <v>13803</v>
          </cell>
          <cell r="B1334" t="str">
            <v>COMPRESSOR DE AR REBOCAVEL, VAZAO *89* PCM, PRESSAO EFETIVA DE TRABALHO *102* PSI, MOTOR DIESEL, POTENCIA *20* CV</v>
          </cell>
          <cell r="C1334" t="str">
            <v xml:space="preserve">UN    </v>
          </cell>
          <cell r="D1334">
            <v>58463</v>
          </cell>
        </row>
        <row r="1335">
          <cell r="A1335">
            <v>38642</v>
          </cell>
          <cell r="B1335" t="str">
            <v>COMPRESSOR DE AR REBOCAVEL, VAZAO 152 PCM, PRESSAO EFETIVA DE TRABALHO 102 PSI, MOTOR DIESEL, POTENCIA 31,5 KW</v>
          </cell>
          <cell r="C1335" t="str">
            <v xml:space="preserve">UN    </v>
          </cell>
          <cell r="D1335">
            <v>37643.839999999997</v>
          </cell>
        </row>
        <row r="1336">
          <cell r="A1336">
            <v>36522</v>
          </cell>
          <cell r="B1336" t="str">
            <v>COMPRESSOR DE AR REBOCAVEL, VAZAO 189 PCM, PRESSAO EFETIVA DE TRABALHO 102 PSI, MOTOR DIESEL, POTENCIA 63 CV</v>
          </cell>
          <cell r="C1336" t="str">
            <v xml:space="preserve">UN    </v>
          </cell>
          <cell r="D1336">
            <v>43779.34</v>
          </cell>
        </row>
        <row r="1337">
          <cell r="A1337">
            <v>36525</v>
          </cell>
          <cell r="B1337" t="str">
            <v>COMPRESSOR DE AR REBOCAVEL, VAZAO 250 PCM, PRESSAO EFETIVA DE TRABALHO 102 PSI, MOTOR DIESEL, POTENCIA 81 CV</v>
          </cell>
          <cell r="C1337" t="str">
            <v xml:space="preserve">UN    </v>
          </cell>
          <cell r="D1337">
            <v>58630.76</v>
          </cell>
        </row>
        <row r="1338">
          <cell r="A1338">
            <v>41991</v>
          </cell>
          <cell r="B1338" t="str">
            <v>COMPRESSOR DE AR, VAZAO DE 10 PCM, RESERVATORIO 100 L, PRESSAO DE TRABALHO ENTRE 6,9 E 9,7 BAR,  POTENCIA 2 HP, TENSAO 110/220 V (COLETADO CAIXA)</v>
          </cell>
          <cell r="C1338" t="str">
            <v xml:space="preserve">UN    </v>
          </cell>
          <cell r="D1338">
            <v>2166.4899999999998</v>
          </cell>
        </row>
        <row r="1339">
          <cell r="A1339">
            <v>34348</v>
          </cell>
          <cell r="B1339" t="str">
            <v>CONCERTINA CLIPADA (DUPLA) EM ACO GALVANIZADO DE ALTA RESISTENCIA, COM ESPIRAL DE 300 MM, D = 2,76 MM</v>
          </cell>
          <cell r="C1339" t="str">
            <v xml:space="preserve">M     </v>
          </cell>
          <cell r="D1339">
            <v>11.83</v>
          </cell>
        </row>
        <row r="1340">
          <cell r="A1340">
            <v>34347</v>
          </cell>
          <cell r="B1340" t="str">
            <v>CONCERTINA SIMPLES EM ACO GALVANIZADO DE ALTA RESISTENCIA, COM ESPIRAL DE 300 MM, D = 2,76 MM</v>
          </cell>
          <cell r="C1340" t="str">
            <v xml:space="preserve">M     </v>
          </cell>
          <cell r="D1340">
            <v>8.98</v>
          </cell>
        </row>
        <row r="1341">
          <cell r="A1341">
            <v>11146</v>
          </cell>
          <cell r="B1341" t="str">
            <v>CONCRETO AUTOADENSAVEL (CAA) CLASSE DE RESISTENCIA C15, ESPALHAMENTO SF2, INCLUI SERVICO DE BOMBEAMENTO (NBR 15823)</v>
          </cell>
          <cell r="C1341" t="str">
            <v xml:space="preserve">M3    </v>
          </cell>
          <cell r="D1341">
            <v>373.26</v>
          </cell>
        </row>
        <row r="1342">
          <cell r="A1342">
            <v>11147</v>
          </cell>
          <cell r="B1342" t="str">
            <v>CONCRETO AUTOADENSAVEL (CAA) CLASSE DE RESISTENCIA C20, ESPALHAMENTO SF2, INCLUI SERVICO DE BOMBEAMENTO (NBR 15823)</v>
          </cell>
          <cell r="C1342" t="str">
            <v xml:space="preserve">M3    </v>
          </cell>
          <cell r="D1342">
            <v>387.08</v>
          </cell>
        </row>
        <row r="1343">
          <cell r="A1343">
            <v>34872</v>
          </cell>
          <cell r="B1343" t="str">
            <v>CONCRETO AUTOADENSAVEL (CAA) CLASSE DE RESISTENCIA C25, ESPALHAMENTO SF2, INCLUI SERVICO DE BOMBEAMENTO (NBR 15823)</v>
          </cell>
          <cell r="C1343" t="str">
            <v xml:space="preserve">M3    </v>
          </cell>
          <cell r="D1343">
            <v>400.91</v>
          </cell>
        </row>
        <row r="1344">
          <cell r="A1344">
            <v>34491</v>
          </cell>
          <cell r="B1344" t="str">
            <v>CONCRETO AUTOADENSAVEL (CAA) CLASSE DE RESISTENCIA C30, ESPALHAMENTO SF2, INCLUI SERVICO DE BOMBEAMENTO (NBR 15823)</v>
          </cell>
          <cell r="C1344" t="str">
            <v xml:space="preserve">M3    </v>
          </cell>
          <cell r="D1344">
            <v>409.02</v>
          </cell>
        </row>
        <row r="1345">
          <cell r="A1345">
            <v>34770</v>
          </cell>
          <cell r="B1345" t="str">
            <v>CONCRETO BETUMINOSO USINADO A QUENTE (CBUQ) PARA PAVIMENTACAO ASFALTICA, PADRAO DNIT, FAIXA C, COM CAP 30/45 - AQUISICAO POSTO USINA</v>
          </cell>
          <cell r="C1345" t="str">
            <v xml:space="preserve">T     </v>
          </cell>
          <cell r="D1345">
            <v>302.55</v>
          </cell>
        </row>
        <row r="1346">
          <cell r="A1346">
            <v>1518</v>
          </cell>
          <cell r="B1346" t="str">
            <v>CONCRETO BETUMINOSO USINADO A QUENTE (CBUQ) PARA PAVIMENTACAO ASFALTICA, PADRAO DNIT, FAIXA C, COM CAP 50/70 - AQUISICAO POSTO USINA</v>
          </cell>
          <cell r="C1346" t="str">
            <v xml:space="preserve">T     </v>
          </cell>
          <cell r="D1346">
            <v>326.52</v>
          </cell>
        </row>
        <row r="1347">
          <cell r="A1347">
            <v>41965</v>
          </cell>
          <cell r="B1347" t="str">
            <v>CONCRETO BETUMINOSO USINADO A QUENTE (CBUQ) PARA PAVIMENTACAO ASFALTICA, PADRAO DNIT, PARA BINDER, COM CAP 50/70 - AQUISICAO POSTO USINA</v>
          </cell>
          <cell r="C1347" t="str">
            <v xml:space="preserve">T     </v>
          </cell>
          <cell r="D1347">
            <v>316.33</v>
          </cell>
        </row>
        <row r="1348">
          <cell r="A1348">
            <v>34492</v>
          </cell>
          <cell r="B1348" t="str">
            <v>CONCRETO USINADO BOMBEAVEL, CLASSE DE RESISTENCIA C20, COM BRITA 0 E 1, SLUMP = 100 +/- 20 MM, EXCLUI SERVICO DE BOMBEAMENTO (NBR 8953)</v>
          </cell>
          <cell r="C1348" t="str">
            <v xml:space="preserve">M3    </v>
          </cell>
          <cell r="D1348">
            <v>338.7</v>
          </cell>
        </row>
        <row r="1349">
          <cell r="A1349">
            <v>1524</v>
          </cell>
          <cell r="B1349" t="str">
            <v>CONCRETO USINADO BOMBEAVEL, CLASSE DE RESISTENCIA C20, COM BRITA 0 E 1, SLUMP = 100 +/- 20 MM, INCLUI SERVICO DE BOMBEAMENTO (NBR 8953)</v>
          </cell>
          <cell r="C1349" t="str">
            <v xml:space="preserve">M3    </v>
          </cell>
          <cell r="D1349">
            <v>394</v>
          </cell>
        </row>
        <row r="1350">
          <cell r="A1350">
            <v>38404</v>
          </cell>
          <cell r="B1350" t="str">
            <v>CONCRETO USINADO BOMBEAVEL, CLASSE DE RESISTENCIA C20, COM BRITA 0 E 1, SLUMP = 130 +/- 20 MM, EXCLUI SERVICO DE BOMBEAMENTO (NBR 8953)</v>
          </cell>
          <cell r="C1350" t="str">
            <v xml:space="preserve">M3    </v>
          </cell>
          <cell r="D1350">
            <v>415.85</v>
          </cell>
        </row>
        <row r="1351">
          <cell r="A1351">
            <v>39849</v>
          </cell>
          <cell r="B1351" t="str">
            <v>CONCRETO USINADO BOMBEAVEL, CLASSE DE RESISTENCIA C20, COM BRITA 0 E 1, SLUMP = 190 +/- 20 MM, INCLUI SERVICO DE BOMBEAMENTO (NBR 8953)</v>
          </cell>
          <cell r="C1351" t="str">
            <v xml:space="preserve">M3    </v>
          </cell>
          <cell r="D1351">
            <v>414.96</v>
          </cell>
        </row>
        <row r="1352">
          <cell r="A1352">
            <v>38464</v>
          </cell>
          <cell r="B1352" t="str">
            <v>CONCRETO USINADO BOMBEAVEL, CLASSE DE RESISTENCIA C20, COM BRITA 0, SLUMP = 220 +/- 20 MM, INCLUI SERVICO DE BOMBEAMENTO (NBR 8953)</v>
          </cell>
          <cell r="C1352" t="str">
            <v xml:space="preserve">M3    </v>
          </cell>
          <cell r="D1352">
            <v>502.35</v>
          </cell>
        </row>
        <row r="1353">
          <cell r="A1353">
            <v>34493</v>
          </cell>
          <cell r="B1353" t="str">
            <v>CONCRETO USINADO BOMBEAVEL, CLASSE DE RESISTENCIA C25, COM BRITA 0 E 1, SLUMP = 100 +/- 20 MM, EXCLUI SERVICO DE BOMBEAMENTO (NBR 8953)</v>
          </cell>
          <cell r="C1353" t="str">
            <v xml:space="preserve">M3    </v>
          </cell>
          <cell r="D1353">
            <v>351.83</v>
          </cell>
        </row>
        <row r="1354">
          <cell r="A1354">
            <v>1527</v>
          </cell>
          <cell r="B1354" t="str">
            <v>CONCRETO USINADO BOMBEAVEL, CLASSE DE RESISTENCIA C25, COM BRITA 0 E 1, SLUMP = 100 +/- 20 MM, INCLUI SERVICO DE BOMBEAMENTO (NBR 8953)</v>
          </cell>
          <cell r="C1354" t="str">
            <v xml:space="preserve">M3    </v>
          </cell>
          <cell r="D1354">
            <v>410.58</v>
          </cell>
        </row>
        <row r="1355">
          <cell r="A1355">
            <v>38405</v>
          </cell>
          <cell r="B1355" t="str">
            <v>CONCRETO USINADO BOMBEAVEL, CLASSE DE RESISTENCIA C25, COM BRITA 0 E 1, SLUMP = 130 +/- 20 MM, EXCLUI SERVICO DE BOMBEAMENTO (NBR 8953)</v>
          </cell>
          <cell r="C1355" t="str">
            <v xml:space="preserve">M3    </v>
          </cell>
          <cell r="D1355">
            <v>440.8</v>
          </cell>
        </row>
        <row r="1356">
          <cell r="A1356">
            <v>38408</v>
          </cell>
          <cell r="B1356" t="str">
            <v>CONCRETO USINADO BOMBEAVEL, CLASSE DE RESISTENCIA C25, COM BRITA 0 E 1, SLUMP = 190 +/- 20 MM, EXCLUI SERVICO DE BOMBEAMENTO (NBR 8953)</v>
          </cell>
          <cell r="C1356" t="str">
            <v xml:space="preserve">M3    </v>
          </cell>
          <cell r="D1356">
            <v>458.37</v>
          </cell>
        </row>
        <row r="1357">
          <cell r="A1357">
            <v>34494</v>
          </cell>
          <cell r="B1357" t="str">
            <v>CONCRETO USINADO BOMBEAVEL, CLASSE DE RESISTENCIA C30, COM BRITA 0 E 1, SLUMP = 100 +/- 20 MM, EXCLUI SERVICO DE BOMBEAMENTO (NBR 8953)</v>
          </cell>
          <cell r="C1357" t="str">
            <v xml:space="preserve">M3    </v>
          </cell>
          <cell r="D1357">
            <v>367.45</v>
          </cell>
        </row>
        <row r="1358">
          <cell r="A1358">
            <v>1525</v>
          </cell>
          <cell r="B1358" t="str">
            <v>CONCRETO USINADO BOMBEAVEL, CLASSE DE RESISTENCIA C30, COM BRITA 0 E 1, SLUMP = 100 +/- 20 MM, INCLUI SERVICO DE BOMBEAMENTO (NBR 8953)</v>
          </cell>
          <cell r="C1358" t="str">
            <v xml:space="preserve">M3    </v>
          </cell>
          <cell r="D1358">
            <v>424.41</v>
          </cell>
        </row>
        <row r="1359">
          <cell r="A1359">
            <v>38406</v>
          </cell>
          <cell r="B1359" t="str">
            <v>CONCRETO USINADO BOMBEAVEL, CLASSE DE RESISTENCIA C30, COM BRITA 0 E 1, SLUMP = 130 +/- 20 MM, EXCLUI SERVICO DE BOMBEAMENTO (NBR 8953)</v>
          </cell>
          <cell r="C1359" t="str">
            <v xml:space="preserve">M3    </v>
          </cell>
          <cell r="D1359">
            <v>463.14</v>
          </cell>
        </row>
        <row r="1360">
          <cell r="A1360">
            <v>38409</v>
          </cell>
          <cell r="B1360" t="str">
            <v>CONCRETO USINADO BOMBEAVEL, CLASSE DE RESISTENCIA C30, COM BRITA 0 E 1, SLUMP = 190 +/- 20 MM, EXCLUI SERVICO DE BOMBEAMENTO (NBR 8953)</v>
          </cell>
          <cell r="C1360" t="str">
            <v xml:space="preserve">M3    </v>
          </cell>
          <cell r="D1360">
            <v>494.08</v>
          </cell>
        </row>
        <row r="1361">
          <cell r="A1361">
            <v>34495</v>
          </cell>
          <cell r="B1361" t="str">
            <v>CONCRETO USINADO BOMBEAVEL, CLASSE DE RESISTENCIA C35, COM BRITA 0 E 1, SLUMP = 100 +/- 20 MM, EXCLUI SERVICO DE BOMBEAMENTO (NBR 8953)</v>
          </cell>
          <cell r="C1361" t="str">
            <v xml:space="preserve">M3    </v>
          </cell>
          <cell r="D1361">
            <v>383.14</v>
          </cell>
        </row>
        <row r="1362">
          <cell r="A1362">
            <v>11145</v>
          </cell>
          <cell r="B1362" t="str">
            <v>CONCRETO USINADO BOMBEAVEL, CLASSE DE RESISTENCIA C35, COM BRITA 0 E 1, SLUMP = 100 +/- 20 MM, INCLUI SERVICO DE BOMBEAMENTO (NBR 8953)</v>
          </cell>
          <cell r="C1362" t="str">
            <v xml:space="preserve">M3    </v>
          </cell>
          <cell r="D1362">
            <v>439.62</v>
          </cell>
        </row>
        <row r="1363">
          <cell r="A1363">
            <v>34496</v>
          </cell>
          <cell r="B1363" t="str">
            <v>CONCRETO USINADO BOMBEAVEL, CLASSE DE RESISTENCIA C40, COM BRITA 0 E 1, SLUMP = 100 +/- 20 MM, EXCLUI SERVICO DE BOMBEAMENTO (NBR 8953)</v>
          </cell>
          <cell r="C1363" t="str">
            <v xml:space="preserve">M3    </v>
          </cell>
          <cell r="D1363">
            <v>400.22</v>
          </cell>
        </row>
        <row r="1364">
          <cell r="A1364">
            <v>34479</v>
          </cell>
          <cell r="B1364" t="str">
            <v>CONCRETO USINADO BOMBEAVEL, CLASSE DE RESISTENCIA C40, COM BRITA 0 E 1, SLUMP = 100 +/- 20 MM, INCLUI SERVICO DE BOMBEAMENTO (NBR 8953)</v>
          </cell>
          <cell r="C1364" t="str">
            <v xml:space="preserve">M3    </v>
          </cell>
          <cell r="D1364">
            <v>456.21</v>
          </cell>
        </row>
        <row r="1365">
          <cell r="A1365">
            <v>34481</v>
          </cell>
          <cell r="B1365" t="str">
            <v>CONCRETO USINADO BOMBEAVEL, CLASSE DE RESISTENCIA C45, COM BRITA 0 E 1, SLUMP = 100 +/- 20 MM, INCLUI SERVICO DE BOMBEAMENTO (NBR 8953)</v>
          </cell>
          <cell r="C1365" t="str">
            <v xml:space="preserve">M3    </v>
          </cell>
          <cell r="D1365">
            <v>512.89</v>
          </cell>
        </row>
        <row r="1366">
          <cell r="A1366">
            <v>34483</v>
          </cell>
          <cell r="B1366" t="str">
            <v>CONCRETO USINADO BOMBEAVEL, CLASSE DE RESISTENCIA C50, COM BRITA 0 E 1, SLUMP = 100 +/- 20 MM, INCLUI SERVICO DE BOMBEAMENTO (NBR 8953)</v>
          </cell>
          <cell r="C1366" t="str">
            <v xml:space="preserve">M3    </v>
          </cell>
          <cell r="D1366">
            <v>608.28</v>
          </cell>
        </row>
        <row r="1367">
          <cell r="A1367">
            <v>34485</v>
          </cell>
          <cell r="B1367" t="str">
            <v>CONCRETO USINADO BOMBEAVEL, CLASSE DE RESISTENCIA C60, COM BRITA 0 E 1, SLUMP = 100 +/- 20 MM, INCLUI SERVICO DE BOMBEAMENTO (NBR 8953)</v>
          </cell>
          <cell r="C1367" t="str">
            <v xml:space="preserve">M3    </v>
          </cell>
          <cell r="D1367">
            <v>781.08</v>
          </cell>
        </row>
        <row r="1368">
          <cell r="A1368">
            <v>34497</v>
          </cell>
          <cell r="B1368" t="str">
            <v>CONCRETO USINADO BOMBEAVEL, CLASSE DE RESISTENCIA C80, COM BRITA 0 E 1, SLUMP = 100 +/- 20 MM, EXCLUI SERVICO DE BOMBEAMENTO (NBR 8953)</v>
          </cell>
          <cell r="C1368" t="str">
            <v xml:space="preserve">M3    </v>
          </cell>
          <cell r="D1368">
            <v>1078.31</v>
          </cell>
        </row>
        <row r="1369">
          <cell r="A1369">
            <v>14041</v>
          </cell>
          <cell r="B1369" t="str">
            <v>CONCRETO USINADO CONVENCIONAL (NAO BOMBEAVEL) CLASSE DE RESISTENCIA C10, COM BRITA 1 E 2, SLUMP = 80 MM +/- 10 MM (NBR 8953)</v>
          </cell>
          <cell r="C1369" t="str">
            <v xml:space="preserve">M3    </v>
          </cell>
          <cell r="D1369">
            <v>337.95</v>
          </cell>
        </row>
        <row r="1370">
          <cell r="A1370">
            <v>1523</v>
          </cell>
          <cell r="B1370" t="str">
            <v>CONCRETO USINADO CONVENCIONAL (NAO BOMBEAVEL) CLASSE DE RESISTENCIA C15, COM BRITA 1 E 2, SLUMP = 80 MM +/- 10 MM (NBR 8953)</v>
          </cell>
          <cell r="C1370" t="str">
            <v xml:space="preserve">M3    </v>
          </cell>
          <cell r="D1370">
            <v>341.18</v>
          </cell>
        </row>
        <row r="1371">
          <cell r="A1371">
            <v>14052</v>
          </cell>
          <cell r="B1371" t="str">
            <v>CONDULETE DE ALUMINIO TIPO B, PARA ELETRODUTO ROSCAVEL DE 1/2", COM TAMPA CEGA</v>
          </cell>
          <cell r="C1371" t="str">
            <v xml:space="preserve">UN    </v>
          </cell>
          <cell r="D1371">
            <v>6.41</v>
          </cell>
        </row>
        <row r="1372">
          <cell r="A1372">
            <v>14054</v>
          </cell>
          <cell r="B1372" t="str">
            <v>CONDULETE DE ALUMINIO TIPO B, PARA ELETRODUTO ROSCAVEL DE 1", COM TAMPA CEGA</v>
          </cell>
          <cell r="C1372" t="str">
            <v xml:space="preserve">UN    </v>
          </cell>
          <cell r="D1372">
            <v>8.33</v>
          </cell>
        </row>
        <row r="1373">
          <cell r="A1373">
            <v>14053</v>
          </cell>
          <cell r="B1373" t="str">
            <v>CONDULETE DE ALUMINIO TIPO B, PARA ELETRODUTO ROSCAVEL DE 3/4", COM TAMPA CEGA</v>
          </cell>
          <cell r="C1373" t="str">
            <v xml:space="preserve">UN    </v>
          </cell>
          <cell r="D1373">
            <v>6.51</v>
          </cell>
        </row>
        <row r="1374">
          <cell r="A1374">
            <v>2558</v>
          </cell>
          <cell r="B1374" t="str">
            <v>CONDULETE DE ALUMINIO TIPO C, PARA ELETRODUTO ROSCAVEL DE 1/2", COM TAMPA CEGA</v>
          </cell>
          <cell r="C1374" t="str">
            <v xml:space="preserve">UN    </v>
          </cell>
          <cell r="D1374">
            <v>4.9000000000000004</v>
          </cell>
        </row>
        <row r="1375">
          <cell r="A1375">
            <v>2560</v>
          </cell>
          <cell r="B1375" t="str">
            <v>CONDULETE DE ALUMINIO TIPO C, PARA ELETRODUTO ROSCAVEL DE 1", COM TAMPA CEGA</v>
          </cell>
          <cell r="C1375" t="str">
            <v xml:space="preserve">UN    </v>
          </cell>
          <cell r="D1375">
            <v>8.6199999999999992</v>
          </cell>
        </row>
        <row r="1376">
          <cell r="A1376">
            <v>2559</v>
          </cell>
          <cell r="B1376" t="str">
            <v>CONDULETE DE ALUMINIO TIPO C, PARA ELETRODUTO ROSCAVEL DE 3/4", COM TAMPA CEGA</v>
          </cell>
          <cell r="C1376" t="str">
            <v xml:space="preserve">UN    </v>
          </cell>
          <cell r="D1376">
            <v>6.9</v>
          </cell>
        </row>
        <row r="1377">
          <cell r="A1377">
            <v>2592</v>
          </cell>
          <cell r="B1377" t="str">
            <v>CONDULETE DE ALUMINIO TIPO C, PARA ELETRODUTO ROSCAVEL DE 4", COM TAMPA CEGA</v>
          </cell>
          <cell r="C1377" t="str">
            <v xml:space="preserve">UN    </v>
          </cell>
          <cell r="D1377">
            <v>114.38</v>
          </cell>
        </row>
        <row r="1378">
          <cell r="A1378">
            <v>2566</v>
          </cell>
          <cell r="B1378" t="str">
            <v>CONDULETE DE ALUMINIO TIPO E, PARA ELETRODUTO ROSCAVEL DE 1  1/4", COM TAMPA CEGA</v>
          </cell>
          <cell r="C1378" t="str">
            <v xml:space="preserve">UN    </v>
          </cell>
          <cell r="D1378">
            <v>11.51</v>
          </cell>
        </row>
        <row r="1379">
          <cell r="A1379">
            <v>2589</v>
          </cell>
          <cell r="B1379" t="str">
            <v>CONDULETE DE ALUMINIO TIPO E, PARA ELETRODUTO ROSCAVEL DE 1 1/2", COM TAMPA CEGA</v>
          </cell>
          <cell r="C1379" t="str">
            <v xml:space="preserve">UN    </v>
          </cell>
          <cell r="D1379">
            <v>15.3</v>
          </cell>
        </row>
        <row r="1380">
          <cell r="A1380">
            <v>2591</v>
          </cell>
          <cell r="B1380" t="str">
            <v>CONDULETE DE ALUMINIO TIPO E, PARA ELETRODUTO ROSCAVEL DE 1/2", COM TAMPA CEGA</v>
          </cell>
          <cell r="C1380" t="str">
            <v xml:space="preserve">UN    </v>
          </cell>
          <cell r="D1380">
            <v>5.58</v>
          </cell>
        </row>
        <row r="1381">
          <cell r="A1381">
            <v>2590</v>
          </cell>
          <cell r="B1381" t="str">
            <v>CONDULETE DE ALUMINIO TIPO E, PARA ELETRODUTO ROSCAVEL DE 1", COM TAMPA CEGA</v>
          </cell>
          <cell r="C1381" t="str">
            <v xml:space="preserve">UN    </v>
          </cell>
          <cell r="D1381">
            <v>9.39</v>
          </cell>
        </row>
        <row r="1382">
          <cell r="A1382">
            <v>2567</v>
          </cell>
          <cell r="B1382" t="str">
            <v>CONDULETE DE ALUMINIO TIPO E, PARA ELETRODUTO ROSCAVEL DE 2", COM TAMPA CEGA</v>
          </cell>
          <cell r="C1382" t="str">
            <v xml:space="preserve">UN    </v>
          </cell>
          <cell r="D1382">
            <v>22.44</v>
          </cell>
        </row>
        <row r="1383">
          <cell r="A1383">
            <v>2565</v>
          </cell>
          <cell r="B1383" t="str">
            <v>CONDULETE DE ALUMINIO TIPO E, PARA ELETRODUTO ROSCAVEL DE 3/4", COM TAMPA CEGA</v>
          </cell>
          <cell r="C1383" t="str">
            <v xml:space="preserve">UN    </v>
          </cell>
          <cell r="D1383">
            <v>5.59</v>
          </cell>
        </row>
        <row r="1384">
          <cell r="A1384">
            <v>2568</v>
          </cell>
          <cell r="B1384" t="str">
            <v>CONDULETE DE ALUMINIO TIPO E, PARA ELETRODUTO ROSCAVEL DE 3", COM TAMPA CEGA</v>
          </cell>
          <cell r="C1384" t="str">
            <v xml:space="preserve">UN    </v>
          </cell>
          <cell r="D1384">
            <v>62.32</v>
          </cell>
        </row>
        <row r="1385">
          <cell r="A1385">
            <v>2594</v>
          </cell>
          <cell r="B1385" t="str">
            <v>CONDULETE DE ALUMINIO TIPO E, PARA ELETRODUTO ROSCAVEL DE 4", COM TAMPA CEGA</v>
          </cell>
          <cell r="C1385" t="str">
            <v xml:space="preserve">UN    </v>
          </cell>
          <cell r="D1385">
            <v>103.82</v>
          </cell>
        </row>
        <row r="1386">
          <cell r="A1386">
            <v>2587</v>
          </cell>
          <cell r="B1386" t="str">
            <v>CONDULETE DE ALUMINIO TIPO LR, PARA ELETRODUTO ROSCAVEL DE 1 1/2", COM TAMPA CEGA</v>
          </cell>
          <cell r="C1386" t="str">
            <v xml:space="preserve">UN    </v>
          </cell>
          <cell r="D1386">
            <v>17.690000000000001</v>
          </cell>
        </row>
        <row r="1387">
          <cell r="A1387">
            <v>2588</v>
          </cell>
          <cell r="B1387" t="str">
            <v>CONDULETE DE ALUMINIO TIPO LR, PARA ELETRODUTO ROSCAVEL DE 1 1/4", COM TAMPA CEGA</v>
          </cell>
          <cell r="C1387" t="str">
            <v xml:space="preserve">UN    </v>
          </cell>
          <cell r="D1387">
            <v>14.05</v>
          </cell>
        </row>
        <row r="1388">
          <cell r="A1388">
            <v>2569</v>
          </cell>
          <cell r="B1388" t="str">
            <v>CONDULETE DE ALUMINIO TIPO LR, PARA ELETRODUTO ROSCAVEL DE 1/2", COM TAMPA CEGA</v>
          </cell>
          <cell r="C1388" t="str">
            <v xml:space="preserve">UN    </v>
          </cell>
          <cell r="D1388">
            <v>5.41</v>
          </cell>
        </row>
        <row r="1389">
          <cell r="A1389">
            <v>2570</v>
          </cell>
          <cell r="B1389" t="str">
            <v>CONDULETE DE ALUMINIO TIPO LR, PARA ELETRODUTO ROSCAVEL DE 1", COM TAMPA CEGA</v>
          </cell>
          <cell r="C1389" t="str">
            <v xml:space="preserve">UN    </v>
          </cell>
          <cell r="D1389">
            <v>9.08</v>
          </cell>
        </row>
        <row r="1390">
          <cell r="A1390">
            <v>2571</v>
          </cell>
          <cell r="B1390" t="str">
            <v>CONDULETE DE ALUMINIO TIPO LR, PARA ELETRODUTO ROSCAVEL DE 2", COM TAMPA CEGA</v>
          </cell>
          <cell r="C1390" t="str">
            <v xml:space="preserve">UN    </v>
          </cell>
          <cell r="D1390">
            <v>26.95</v>
          </cell>
        </row>
        <row r="1391">
          <cell r="A1391">
            <v>2593</v>
          </cell>
          <cell r="B1391" t="str">
            <v>CONDULETE DE ALUMINIO TIPO LR, PARA ELETRODUTO ROSCAVEL DE 3/4", COM TAMPA CEGA</v>
          </cell>
          <cell r="C1391" t="str">
            <v xml:space="preserve">UN    </v>
          </cell>
          <cell r="D1391">
            <v>5.77</v>
          </cell>
        </row>
        <row r="1392">
          <cell r="A1392">
            <v>2572</v>
          </cell>
          <cell r="B1392" t="str">
            <v>CONDULETE DE ALUMINIO TIPO LR, PARA ELETRODUTO ROSCAVEL DE 3", COM TAMPA CEGA</v>
          </cell>
          <cell r="C1392" t="str">
            <v xml:space="preserve">UN    </v>
          </cell>
          <cell r="D1392">
            <v>79.69</v>
          </cell>
        </row>
        <row r="1393">
          <cell r="A1393">
            <v>2595</v>
          </cell>
          <cell r="B1393" t="str">
            <v>CONDULETE DE ALUMINIO TIPO LR, PARA ELETRODUTO ROSCAVEL DE 4", COM TAMPA CEGA</v>
          </cell>
          <cell r="C1393" t="str">
            <v xml:space="preserve">UN    </v>
          </cell>
          <cell r="D1393">
            <v>124.34</v>
          </cell>
        </row>
        <row r="1394">
          <cell r="A1394">
            <v>2576</v>
          </cell>
          <cell r="B1394" t="str">
            <v>CONDULETE DE ALUMINIO TIPO T, PARA ELETRODUTO ROSCAVEL DE 1 1/2", COM TAMPA CEGA</v>
          </cell>
          <cell r="C1394" t="str">
            <v xml:space="preserve">UN    </v>
          </cell>
          <cell r="D1394">
            <v>21.19</v>
          </cell>
        </row>
        <row r="1395">
          <cell r="A1395">
            <v>2575</v>
          </cell>
          <cell r="B1395" t="str">
            <v>CONDULETE DE ALUMINIO TIPO T, PARA ELETRODUTO ROSCAVEL DE 1 1/4", COM TAMPA CEGA</v>
          </cell>
          <cell r="C1395" t="str">
            <v xml:space="preserve">UN    </v>
          </cell>
          <cell r="D1395">
            <v>15.93</v>
          </cell>
        </row>
        <row r="1396">
          <cell r="A1396">
            <v>2573</v>
          </cell>
          <cell r="B1396" t="str">
            <v>CONDULETE DE ALUMINIO TIPO T, PARA ELETRODUTO ROSCAVEL DE 1/2", COM TAMPA CEGA</v>
          </cell>
          <cell r="C1396" t="str">
            <v xml:space="preserve">UN    </v>
          </cell>
          <cell r="D1396">
            <v>6.61</v>
          </cell>
        </row>
        <row r="1397">
          <cell r="A1397">
            <v>2586</v>
          </cell>
          <cell r="B1397" t="str">
            <v>CONDULETE DE ALUMINIO TIPO T, PARA ELETRODUTO ROSCAVEL DE 1", COM TAMPA CEGA</v>
          </cell>
          <cell r="C1397" t="str">
            <v xml:space="preserve">UN    </v>
          </cell>
          <cell r="D1397">
            <v>10.72</v>
          </cell>
        </row>
        <row r="1398">
          <cell r="A1398">
            <v>2577</v>
          </cell>
          <cell r="B1398" t="str">
            <v>CONDULETE DE ALUMINIO TIPO T, PARA ELETRODUTO ROSCAVEL DE 2", COM TAMPA CEGA</v>
          </cell>
          <cell r="C1398" t="str">
            <v xml:space="preserve">UN    </v>
          </cell>
          <cell r="D1398">
            <v>28.72</v>
          </cell>
        </row>
        <row r="1399">
          <cell r="A1399">
            <v>2574</v>
          </cell>
          <cell r="B1399" t="str">
            <v>CONDULETE DE ALUMINIO TIPO T, PARA ELETRODUTO ROSCAVEL DE 3/4", COM TAMPA CEGA</v>
          </cell>
          <cell r="C1399" t="str">
            <v xml:space="preserve">UN    </v>
          </cell>
          <cell r="D1399">
            <v>6.66</v>
          </cell>
        </row>
        <row r="1400">
          <cell r="A1400">
            <v>2578</v>
          </cell>
          <cell r="B1400" t="str">
            <v>CONDULETE DE ALUMINIO TIPO T, PARA ELETRODUTO ROSCAVEL DE 3", COM TAMPA CEGA</v>
          </cell>
          <cell r="C1400" t="str">
            <v xml:space="preserve">UN    </v>
          </cell>
          <cell r="D1400">
            <v>89.67</v>
          </cell>
        </row>
        <row r="1401">
          <cell r="A1401">
            <v>2585</v>
          </cell>
          <cell r="B1401" t="str">
            <v>CONDULETE DE ALUMINIO TIPO T, PARA ELETRODUTO ROSCAVEL DE 4", COM TAMPA CEGA</v>
          </cell>
          <cell r="C1401" t="str">
            <v xml:space="preserve">UN    </v>
          </cell>
          <cell r="D1401">
            <v>123.05</v>
          </cell>
        </row>
        <row r="1402">
          <cell r="A1402">
            <v>12008</v>
          </cell>
          <cell r="B1402" t="str">
            <v>CONDULETE DE ALUMINIO TIPO TB, PARA ELETRODUTO ROSCAVEL DE 3", COM TAMPA CEGA</v>
          </cell>
          <cell r="C1402" t="str">
            <v xml:space="preserve">UN    </v>
          </cell>
          <cell r="D1402">
            <v>66.02</v>
          </cell>
        </row>
        <row r="1403">
          <cell r="A1403">
            <v>2582</v>
          </cell>
          <cell r="B1403" t="str">
            <v>CONDULETE DE ALUMINIO TIPO X, PARA ELETRODUTO ROSCAVEL DE 1 1/2", COM TAMPA CEGA</v>
          </cell>
          <cell r="C1403" t="str">
            <v xml:space="preserve">UN    </v>
          </cell>
          <cell r="D1403">
            <v>19.66</v>
          </cell>
        </row>
        <row r="1404">
          <cell r="A1404">
            <v>2597</v>
          </cell>
          <cell r="B1404" t="str">
            <v>CONDULETE DE ALUMINIO TIPO X, PARA ELETRODUTO ROSCAVEL DE 1 1/4", COM TAMPA CEGA</v>
          </cell>
          <cell r="C1404" t="str">
            <v xml:space="preserve">UN    </v>
          </cell>
          <cell r="D1404">
            <v>16.850000000000001</v>
          </cell>
        </row>
        <row r="1405">
          <cell r="A1405">
            <v>2579</v>
          </cell>
          <cell r="B1405" t="str">
            <v>CONDULETE DE ALUMINIO TIPO X, PARA ELETRODUTO ROSCAVEL DE 1/2", COM TAMPA CEGA</v>
          </cell>
          <cell r="C1405" t="str">
            <v xml:space="preserve">UN    </v>
          </cell>
          <cell r="D1405">
            <v>8.02</v>
          </cell>
        </row>
        <row r="1406">
          <cell r="A1406">
            <v>2581</v>
          </cell>
          <cell r="B1406" t="str">
            <v>CONDULETE DE ALUMINIO TIPO X, PARA ELETRODUTO ROSCAVEL DE 1", COM TAMPA CEGA</v>
          </cell>
          <cell r="C1406" t="str">
            <v xml:space="preserve">UN    </v>
          </cell>
          <cell r="D1406">
            <v>10.26</v>
          </cell>
        </row>
        <row r="1407">
          <cell r="A1407">
            <v>2596</v>
          </cell>
          <cell r="B1407" t="str">
            <v>CONDULETE DE ALUMINIO TIPO X, PARA ELETRODUTO ROSCAVEL DE 2", COM TAMPA CEGA</v>
          </cell>
          <cell r="C1407" t="str">
            <v xml:space="preserve">UN    </v>
          </cell>
          <cell r="D1407">
            <v>30.36</v>
          </cell>
        </row>
        <row r="1408">
          <cell r="A1408">
            <v>2580</v>
          </cell>
          <cell r="B1408" t="str">
            <v>CONDULETE DE ALUMINIO TIPO X, PARA ELETRODUTO ROSCAVEL DE 3/4", COM TAMPA CEGA</v>
          </cell>
          <cell r="C1408" t="str">
            <v xml:space="preserve">UN    </v>
          </cell>
          <cell r="D1408">
            <v>8.7899999999999991</v>
          </cell>
        </row>
        <row r="1409">
          <cell r="A1409">
            <v>2583</v>
          </cell>
          <cell r="B1409" t="str">
            <v>CONDULETE DE ALUMINIO TIPO X, PARA ELETRODUTO ROSCAVEL DE 3", COM TAMPA CEGA</v>
          </cell>
          <cell r="C1409" t="str">
            <v xml:space="preserve">UN    </v>
          </cell>
          <cell r="D1409">
            <v>73.84</v>
          </cell>
        </row>
        <row r="1410">
          <cell r="A1410">
            <v>2584</v>
          </cell>
          <cell r="B1410" t="str">
            <v>CONDULETE DE ALUMINIO TIPO X, PARA ELETRODUTO ROSCAVEL DE 4", COM TAMPA CEGA</v>
          </cell>
          <cell r="C1410" t="str">
            <v xml:space="preserve">UN    </v>
          </cell>
          <cell r="D1410">
            <v>122.93</v>
          </cell>
        </row>
        <row r="1411">
          <cell r="A1411">
            <v>12010</v>
          </cell>
          <cell r="B1411" t="str">
            <v>CONDULETE EM PVC, TIPO "B", SEM TAMPA, DE 1/2" OU 3/4"</v>
          </cell>
          <cell r="C1411" t="str">
            <v xml:space="preserve">UN    </v>
          </cell>
          <cell r="D1411">
            <v>6.57</v>
          </cell>
        </row>
        <row r="1412">
          <cell r="A1412">
            <v>39329</v>
          </cell>
          <cell r="B1412" t="str">
            <v>CONDULETE EM PVC, TIPO "B", SEM TAMPA, DE 1"</v>
          </cell>
          <cell r="C1412" t="str">
            <v xml:space="preserve">UN    </v>
          </cell>
          <cell r="D1412">
            <v>6.87</v>
          </cell>
        </row>
        <row r="1413">
          <cell r="A1413">
            <v>39330</v>
          </cell>
          <cell r="B1413" t="str">
            <v>CONDULETE EM PVC, TIPO "C", SEM TAMPA, DE 1/2"</v>
          </cell>
          <cell r="C1413" t="str">
            <v xml:space="preserve">UN    </v>
          </cell>
          <cell r="D1413">
            <v>7.23</v>
          </cell>
        </row>
        <row r="1414">
          <cell r="A1414">
            <v>39332</v>
          </cell>
          <cell r="B1414" t="str">
            <v>CONDULETE EM PVC, TIPO "C", SEM TAMPA, DE 1"</v>
          </cell>
          <cell r="C1414" t="str">
            <v xml:space="preserve">UN    </v>
          </cell>
          <cell r="D1414">
            <v>8.08</v>
          </cell>
        </row>
        <row r="1415">
          <cell r="A1415">
            <v>39331</v>
          </cell>
          <cell r="B1415" t="str">
            <v>CONDULETE EM PVC, TIPO "C", SEM TAMPA, DE 3/4"</v>
          </cell>
          <cell r="C1415" t="str">
            <v xml:space="preserve">UN    </v>
          </cell>
          <cell r="D1415">
            <v>6.43</v>
          </cell>
        </row>
        <row r="1416">
          <cell r="A1416">
            <v>39333</v>
          </cell>
          <cell r="B1416" t="str">
            <v>CONDULETE EM PVC, TIPO "E", SEM TAMPA, DE 1/2"</v>
          </cell>
          <cell r="C1416" t="str">
            <v xml:space="preserve">UN    </v>
          </cell>
          <cell r="D1416">
            <v>6.27</v>
          </cell>
        </row>
        <row r="1417">
          <cell r="A1417">
            <v>39335</v>
          </cell>
          <cell r="B1417" t="str">
            <v>CONDULETE EM PVC, TIPO "E", SEM TAMPA, DE 1"</v>
          </cell>
          <cell r="C1417" t="str">
            <v xml:space="preserve">UN    </v>
          </cell>
          <cell r="D1417">
            <v>7.26</v>
          </cell>
        </row>
        <row r="1418">
          <cell r="A1418">
            <v>39334</v>
          </cell>
          <cell r="B1418" t="str">
            <v>CONDULETE EM PVC, TIPO "E", SEM TAMPA, DE 3/4"</v>
          </cell>
          <cell r="C1418" t="str">
            <v xml:space="preserve">UN    </v>
          </cell>
          <cell r="D1418">
            <v>5.77</v>
          </cell>
        </row>
        <row r="1419">
          <cell r="A1419">
            <v>12016</v>
          </cell>
          <cell r="B1419" t="str">
            <v>CONDULETE EM PVC, TIPO "LB", SEM TAMPA, DE 1/2" OU 3/4"</v>
          </cell>
          <cell r="C1419" t="str">
            <v xml:space="preserve">UN    </v>
          </cell>
          <cell r="D1419">
            <v>7.24</v>
          </cell>
        </row>
        <row r="1420">
          <cell r="A1420">
            <v>12015</v>
          </cell>
          <cell r="B1420" t="str">
            <v>CONDULETE EM PVC, TIPO "LB", SEM TAMPA, DE 1"</v>
          </cell>
          <cell r="C1420" t="str">
            <v xml:space="preserve">UN    </v>
          </cell>
          <cell r="D1420">
            <v>8.43</v>
          </cell>
        </row>
        <row r="1421">
          <cell r="A1421">
            <v>12020</v>
          </cell>
          <cell r="B1421" t="str">
            <v>CONDULETE EM PVC, TIPO "LL", SEM TAMPA, DE 1/2" OU 3/4"</v>
          </cell>
          <cell r="C1421" t="str">
            <v xml:space="preserve">UN    </v>
          </cell>
          <cell r="D1421">
            <v>7.24</v>
          </cell>
        </row>
        <row r="1422">
          <cell r="A1422">
            <v>12019</v>
          </cell>
          <cell r="B1422" t="str">
            <v>CONDULETE EM PVC, TIPO "LL", SEM TAMPA, DE 1"</v>
          </cell>
          <cell r="C1422" t="str">
            <v xml:space="preserve">UN    </v>
          </cell>
          <cell r="D1422">
            <v>8.43</v>
          </cell>
        </row>
        <row r="1423">
          <cell r="A1423">
            <v>39336</v>
          </cell>
          <cell r="B1423" t="str">
            <v>CONDULETE EM PVC, TIPO "LR", SEM TAMPA, DE 1/2"</v>
          </cell>
          <cell r="C1423" t="str">
            <v xml:space="preserve">UN    </v>
          </cell>
          <cell r="D1423">
            <v>7.23</v>
          </cell>
        </row>
        <row r="1424">
          <cell r="A1424">
            <v>39338</v>
          </cell>
          <cell r="B1424" t="str">
            <v>CONDULETE EM PVC, TIPO "LR", SEM TAMPA, DE 1"</v>
          </cell>
          <cell r="C1424" t="str">
            <v xml:space="preserve">UN    </v>
          </cell>
          <cell r="D1424">
            <v>8.08</v>
          </cell>
        </row>
        <row r="1425">
          <cell r="A1425">
            <v>39337</v>
          </cell>
          <cell r="B1425" t="str">
            <v>CONDULETE EM PVC, TIPO "LR", SEM TAMPA, DE 3/4"</v>
          </cell>
          <cell r="C1425" t="str">
            <v xml:space="preserve">UN    </v>
          </cell>
          <cell r="D1425">
            <v>6.43</v>
          </cell>
        </row>
        <row r="1426">
          <cell r="A1426">
            <v>39341</v>
          </cell>
          <cell r="B1426" t="str">
            <v>CONDULETE EM PVC, TIPO "T", SEM TAMPA, DE 1"</v>
          </cell>
          <cell r="C1426" t="str">
            <v xml:space="preserve">UN    </v>
          </cell>
          <cell r="D1426">
            <v>10.54</v>
          </cell>
        </row>
        <row r="1427">
          <cell r="A1427">
            <v>39340</v>
          </cell>
          <cell r="B1427" t="str">
            <v>CONDULETE EM PVC, TIPO "T", SEM TAMPA, DE 3/4"</v>
          </cell>
          <cell r="C1427" t="str">
            <v xml:space="preserve">UN    </v>
          </cell>
          <cell r="D1427">
            <v>7.74</v>
          </cell>
        </row>
        <row r="1428">
          <cell r="A1428">
            <v>12025</v>
          </cell>
          <cell r="B1428" t="str">
            <v>CONDULETE EM PVC, TIPO "TB", SEM TAMPA, DE 1/2" OU 3/4"</v>
          </cell>
          <cell r="C1428" t="str">
            <v xml:space="preserve">UN    </v>
          </cell>
          <cell r="D1428">
            <v>7.99</v>
          </cell>
        </row>
        <row r="1429">
          <cell r="A1429">
            <v>39342</v>
          </cell>
          <cell r="B1429" t="str">
            <v>CONDULETE EM PVC, TIPO "TB", SEM TAMPA, DE 1"</v>
          </cell>
          <cell r="C1429" t="str">
            <v xml:space="preserve">UN    </v>
          </cell>
          <cell r="D1429">
            <v>10.54</v>
          </cell>
        </row>
        <row r="1430">
          <cell r="A1430">
            <v>39343</v>
          </cell>
          <cell r="B1430" t="str">
            <v>CONDULETE EM PVC, TIPO "X", SEM TAMPA, DE 1/2"</v>
          </cell>
          <cell r="C1430" t="str">
            <v xml:space="preserve">UN    </v>
          </cell>
          <cell r="D1430">
            <v>8.9</v>
          </cell>
        </row>
        <row r="1431">
          <cell r="A1431">
            <v>39345</v>
          </cell>
          <cell r="B1431" t="str">
            <v>CONDULETE EM PVC, TIPO "X", SEM TAMPA, DE 1"</v>
          </cell>
          <cell r="C1431" t="str">
            <v xml:space="preserve">UN    </v>
          </cell>
          <cell r="D1431">
            <v>12.04</v>
          </cell>
        </row>
        <row r="1432">
          <cell r="A1432">
            <v>39344</v>
          </cell>
          <cell r="B1432" t="str">
            <v>CONDULETE EM PVC, TIPO "X", SEM TAMPA, DE 3/4"</v>
          </cell>
          <cell r="C1432" t="str">
            <v xml:space="preserve">UN    </v>
          </cell>
          <cell r="D1432">
            <v>8.6</v>
          </cell>
        </row>
        <row r="1433">
          <cell r="A1433">
            <v>12623</v>
          </cell>
          <cell r="B1433" t="str">
            <v>CONDUTOR PLUVIAL, PVC, CIRCULAR, DIAMETRO ENTRE 80 E 100 MM, PARA DRENAGEM PREDIAL</v>
          </cell>
          <cell r="C1433" t="str">
            <v xml:space="preserve">M     </v>
          </cell>
          <cell r="D1433">
            <v>9.36</v>
          </cell>
        </row>
        <row r="1434">
          <cell r="A1434">
            <v>34498</v>
          </cell>
          <cell r="B1434" t="str">
            <v>CONE DE SINALIZACAO EM PVC FLEXIVEL, H = 70 / 76 CM (NBR 15071)</v>
          </cell>
          <cell r="C1434" t="str">
            <v xml:space="preserve">UN    </v>
          </cell>
          <cell r="D1434">
            <v>66.73</v>
          </cell>
        </row>
        <row r="1435">
          <cell r="A1435">
            <v>13244</v>
          </cell>
          <cell r="B1435" t="str">
            <v>CONE DE SINALIZACAO EM PVC RIGIDO COM FAIXA REFLETIVA, H = 70 / 76 CM</v>
          </cell>
          <cell r="C1435" t="str">
            <v xml:space="preserve">UN    </v>
          </cell>
          <cell r="D1435">
            <v>28.09</v>
          </cell>
        </row>
        <row r="1436">
          <cell r="A1436">
            <v>38998</v>
          </cell>
          <cell r="B1436" t="str">
            <v>CONECTOR / ADAPTADOR FEMEA, COM INSERTO METALICO, PPR, DN 25 MM X 1/2", PARA AGUA QUENTE E FRIA PREDIAL</v>
          </cell>
          <cell r="C1436" t="str">
            <v xml:space="preserve">UN    </v>
          </cell>
          <cell r="D1436">
            <v>8.4600000000000009</v>
          </cell>
        </row>
        <row r="1437">
          <cell r="A1437">
            <v>38999</v>
          </cell>
          <cell r="B1437" t="str">
            <v>CONECTOR / ADAPTADOR FEMEA, COM INSERTO METALICO, PPR, DN 32 MM X 3/4", PARA AGUA QUENTE E FRIA PREDIAL</v>
          </cell>
          <cell r="C1437" t="str">
            <v xml:space="preserve">UN    </v>
          </cell>
          <cell r="D1437">
            <v>14</v>
          </cell>
        </row>
        <row r="1438">
          <cell r="A1438">
            <v>38996</v>
          </cell>
          <cell r="B1438" t="str">
            <v>CONECTOR / ADAPTADOR MACHO, COM INSERTO METALICO, PPR, DN 25 MM X 1/2", PARA AGUA QUENTE E FRIA PREDIAL</v>
          </cell>
          <cell r="C1438" t="str">
            <v xml:space="preserve">UN    </v>
          </cell>
          <cell r="D1438">
            <v>12.23</v>
          </cell>
        </row>
        <row r="1439">
          <cell r="A1439">
            <v>38997</v>
          </cell>
          <cell r="B1439" t="str">
            <v>CONECTOR / ADAPTADOR MACHO, COM INSERTO METALICO, PPR, DN 32 MM X 3/4", PARA AGUA QUENTE E FRIA PREDIAL</v>
          </cell>
          <cell r="C1439" t="str">
            <v xml:space="preserve">UN    </v>
          </cell>
          <cell r="D1439">
            <v>19.79</v>
          </cell>
        </row>
        <row r="1440">
          <cell r="A1440">
            <v>39862</v>
          </cell>
          <cell r="B1440" t="str">
            <v>CONECTOR BRONZE/LATAO (REF 603) SEM ANEL DE SOLDA, BOLSA X ROSCA F, 15 MM X 1/2"</v>
          </cell>
          <cell r="C1440" t="str">
            <v xml:space="preserve">UN    </v>
          </cell>
          <cell r="D1440">
            <v>8.02</v>
          </cell>
        </row>
        <row r="1441">
          <cell r="A1441">
            <v>39863</v>
          </cell>
          <cell r="B1441" t="str">
            <v>CONECTOR BRONZE/LATAO (REF 603) SEM ANEL DE SOLDA, BOLSA X ROSCA F, 22 MM X 1/2"</v>
          </cell>
          <cell r="C1441" t="str">
            <v xml:space="preserve">UN    </v>
          </cell>
          <cell r="D1441">
            <v>8.1300000000000008</v>
          </cell>
        </row>
        <row r="1442">
          <cell r="A1442">
            <v>39864</v>
          </cell>
          <cell r="B1442" t="str">
            <v>CONECTOR BRONZE/LATAO (REF 603) SEM ANEL DE SOLDA, BOLSA X ROSCA F, 22 MM X 3/4"</v>
          </cell>
          <cell r="C1442" t="str">
            <v xml:space="preserve">UN    </v>
          </cell>
          <cell r="D1442">
            <v>10.09</v>
          </cell>
        </row>
        <row r="1443">
          <cell r="A1443">
            <v>39865</v>
          </cell>
          <cell r="B1443" t="str">
            <v>CONECTOR BRONZE/LATAO (REF 603) SEM ANEL DE SOLDA, BOLSA X ROSCA F, 28 MM X 1/2"</v>
          </cell>
          <cell r="C1443" t="str">
            <v xml:space="preserve">UN    </v>
          </cell>
          <cell r="D1443">
            <v>14.23</v>
          </cell>
        </row>
        <row r="1444">
          <cell r="A1444">
            <v>2517</v>
          </cell>
          <cell r="B1444" t="str">
            <v>CONECTOR CURVO 90 GRAUS DE ALUMINIO, BITOLA 1 1/2", PARA ADAPTAR ENTRADA DE ELETRODUTO METALICO FLEXIVEL EM QUADROS</v>
          </cell>
          <cell r="C1444" t="str">
            <v xml:space="preserve">UN    </v>
          </cell>
          <cell r="D1444">
            <v>12.24</v>
          </cell>
        </row>
        <row r="1445">
          <cell r="A1445">
            <v>2522</v>
          </cell>
          <cell r="B1445" t="str">
            <v>CONECTOR CURVO 90 GRAUS DE ALUMINIO, BITOLA 1 1/4", PARA ADAPTAR ENTRADA DE ELETRODUTO METALICO FLEXIVEL EM QUADROS</v>
          </cell>
          <cell r="C1445" t="str">
            <v xml:space="preserve">UN    </v>
          </cell>
          <cell r="D1445">
            <v>7.91</v>
          </cell>
        </row>
        <row r="1446">
          <cell r="A1446">
            <v>2548</v>
          </cell>
          <cell r="B1446" t="str">
            <v>CONECTOR CURVO 90 GRAUS DE ALUMINIO, BITOLA 1/2", PARA ADAPTAR ENTRADA DE ELETRODUTO METALICO FLEXIVEL EM QUADROS</v>
          </cell>
          <cell r="C1446" t="str">
            <v xml:space="preserve">UN    </v>
          </cell>
          <cell r="D1446">
            <v>4.8600000000000003</v>
          </cell>
        </row>
        <row r="1447">
          <cell r="A1447">
            <v>2516</v>
          </cell>
          <cell r="B1447" t="str">
            <v>CONECTOR CURVO 90 GRAUS DE ALUMINIO, BITOLA 1", PARA ADAPTAR ENTRADA DE ELETRODUTO METALICO FLEXIVEL EM QUADROS</v>
          </cell>
          <cell r="C1447" t="str">
            <v xml:space="preserve">UN    </v>
          </cell>
          <cell r="D1447">
            <v>6.35</v>
          </cell>
        </row>
        <row r="1448">
          <cell r="A1448">
            <v>2518</v>
          </cell>
          <cell r="B1448" t="str">
            <v>CONECTOR CURVO 90 GRAUS DE ALUMINIO, BITOLA 2 1/2", PARA ADAPTAR ENTRADA DE ELETRODUTO METALICO FLEXIVEL EM QUADROS</v>
          </cell>
          <cell r="C1448" t="str">
            <v xml:space="preserve">UN    </v>
          </cell>
          <cell r="D1448">
            <v>58.3</v>
          </cell>
        </row>
        <row r="1449">
          <cell r="A1449">
            <v>2521</v>
          </cell>
          <cell r="B1449" t="str">
            <v>CONECTOR CURVO 90 GRAUS DE ALUMINIO, BITOLA 2", PARA ADAPTAR ENTRADA DE ELETRODUTO METALICO FLEXIVEL EM QUADROS</v>
          </cell>
          <cell r="C1449" t="str">
            <v xml:space="preserve">UN    </v>
          </cell>
          <cell r="D1449">
            <v>24.81</v>
          </cell>
        </row>
        <row r="1450">
          <cell r="A1450">
            <v>2515</v>
          </cell>
          <cell r="B1450" t="str">
            <v>CONECTOR CURVO 90 GRAUS DE ALUMINIO, BITOLA 3/4", PARA ADAPTAR ENTRADA DE ELETRODUTO METALICO FLEXIVEL EM QUADROS</v>
          </cell>
          <cell r="C1450" t="str">
            <v xml:space="preserve">UN    </v>
          </cell>
          <cell r="D1450">
            <v>5.29</v>
          </cell>
        </row>
        <row r="1451">
          <cell r="A1451">
            <v>2519</v>
          </cell>
          <cell r="B1451" t="str">
            <v>CONECTOR CURVO 90 GRAUS DE ALUMINIO, BITOLA 3", PARA ADAPTAR ENTRADA DE ELETRODUTO METALICO FLEXIVEL EM QUADROS</v>
          </cell>
          <cell r="C1451" t="str">
            <v xml:space="preserve">UN    </v>
          </cell>
          <cell r="D1451">
            <v>70.290000000000006</v>
          </cell>
        </row>
        <row r="1452">
          <cell r="A1452">
            <v>2520</v>
          </cell>
          <cell r="B1452" t="str">
            <v>CONECTOR CURVO 90 GRAUS DE ALUMINIO, BITOLA 4", PARA ADAPTAR ENTRADA DE ELETRODUTO METALICO FLEXIVEL EM QUADROS</v>
          </cell>
          <cell r="C1452" t="str">
            <v xml:space="preserve">UN    </v>
          </cell>
          <cell r="D1452">
            <v>129.38</v>
          </cell>
        </row>
        <row r="1453">
          <cell r="A1453">
            <v>1602</v>
          </cell>
          <cell r="B1453" t="str">
            <v>CONECTOR DE ALUMINIO TIPO PRENSA CABO, BITOLA 1 1/2", PARA CABOS DE DIAMETRO DE 37 A 40 MM</v>
          </cell>
          <cell r="C1453" t="str">
            <v xml:space="preserve">UN    </v>
          </cell>
          <cell r="D1453">
            <v>31.47</v>
          </cell>
        </row>
        <row r="1454">
          <cell r="A1454">
            <v>1601</v>
          </cell>
          <cell r="B1454" t="str">
            <v>CONECTOR DE ALUMINIO TIPO PRENSA CABO, BITOLA 1 1/4", PARA CABOS DE DIAMETRO DE 31 A 34 MM</v>
          </cell>
          <cell r="C1454" t="str">
            <v xml:space="preserve">UN    </v>
          </cell>
          <cell r="D1454">
            <v>28.05</v>
          </cell>
        </row>
        <row r="1455">
          <cell r="A1455">
            <v>1598</v>
          </cell>
          <cell r="B1455" t="str">
            <v>CONECTOR DE ALUMINIO TIPO PRENSA CABO, BITOLA 1/2", PARA CABOS DE DIAMETRO DE 12,5 A 15 MM</v>
          </cell>
          <cell r="C1455" t="str">
            <v xml:space="preserve">UN    </v>
          </cell>
          <cell r="D1455">
            <v>8.3000000000000007</v>
          </cell>
        </row>
        <row r="1456">
          <cell r="A1456">
            <v>1600</v>
          </cell>
          <cell r="B1456" t="str">
            <v>CONECTOR DE ALUMINIO TIPO PRENSA CABO, BITOLA 1", PARA CABOS DE DIAMETRO DE 22,5 A 25 MM</v>
          </cell>
          <cell r="C1456" t="str">
            <v xml:space="preserve">UN    </v>
          </cell>
          <cell r="D1456">
            <v>12.25</v>
          </cell>
        </row>
        <row r="1457">
          <cell r="A1457">
            <v>1603</v>
          </cell>
          <cell r="B1457" t="str">
            <v>CONECTOR DE ALUMINIO TIPO PRENSA CABO, BITOLA 2", PARA CABOS DE DIAMETRO DE 47,5 A 50 MM</v>
          </cell>
          <cell r="C1457" t="str">
            <v xml:space="preserve">UN    </v>
          </cell>
          <cell r="D1457">
            <v>47.52</v>
          </cell>
        </row>
        <row r="1458">
          <cell r="A1458">
            <v>1599</v>
          </cell>
          <cell r="B1458" t="str">
            <v>CONECTOR DE ALUMINIO TIPO PRENSA CABO, BITOLA 3/4", PARA CABOS DE DIAMETRO DE 17,5 A 20 MM</v>
          </cell>
          <cell r="C1458" t="str">
            <v xml:space="preserve">UN    </v>
          </cell>
          <cell r="D1458">
            <v>9.6300000000000008</v>
          </cell>
        </row>
        <row r="1459">
          <cell r="A1459">
            <v>1597</v>
          </cell>
          <cell r="B1459" t="str">
            <v>CONECTOR DE ALUMINIO TIPO PRENSA CABO, BITOLA 3/8", PARA CABOS DE DIAMETRO DE 9 A 10 MM</v>
          </cell>
          <cell r="C1459" t="str">
            <v xml:space="preserve">UN    </v>
          </cell>
          <cell r="D1459">
            <v>7.8</v>
          </cell>
        </row>
        <row r="1460">
          <cell r="A1460">
            <v>39600</v>
          </cell>
          <cell r="B1460" t="str">
            <v>CONECTOR FEMEA RJ - 45, CATEGORIA 5 E</v>
          </cell>
          <cell r="C1460" t="str">
            <v xml:space="preserve">UN    </v>
          </cell>
          <cell r="D1460">
            <v>8.93</v>
          </cell>
        </row>
        <row r="1461">
          <cell r="A1461">
            <v>39601</v>
          </cell>
          <cell r="B1461" t="str">
            <v>CONECTOR FEMEA RJ - 45, CATEGORIA 6</v>
          </cell>
          <cell r="C1461" t="str">
            <v xml:space="preserve">UN    </v>
          </cell>
          <cell r="D1461">
            <v>15.54</v>
          </cell>
        </row>
        <row r="1462">
          <cell r="A1462">
            <v>39602</v>
          </cell>
          <cell r="B1462" t="str">
            <v>CONECTOR MACHO RJ - 45, CATEGORIA 5 E</v>
          </cell>
          <cell r="C1462" t="str">
            <v xml:space="preserve">UN    </v>
          </cell>
          <cell r="D1462">
            <v>1.02</v>
          </cell>
        </row>
        <row r="1463">
          <cell r="A1463">
            <v>39603</v>
          </cell>
          <cell r="B1463" t="str">
            <v>CONECTOR MACHO RJ - 45, CATEGORIA 6</v>
          </cell>
          <cell r="C1463" t="str">
            <v xml:space="preserve">UN    </v>
          </cell>
          <cell r="D1463">
            <v>1.75</v>
          </cell>
        </row>
        <row r="1464">
          <cell r="A1464">
            <v>11821</v>
          </cell>
          <cell r="B1464" t="str">
            <v>CONECTOR METALICO TIPO PARAFUSO FENDIDO (SPLIT BOLT), COM SEPARADOR DE CABOS BIMETALICOS, PARA CABOS ATE 25 MM2</v>
          </cell>
          <cell r="C1464" t="str">
            <v xml:space="preserve">UN    </v>
          </cell>
          <cell r="D1464">
            <v>6.41</v>
          </cell>
        </row>
        <row r="1465">
          <cell r="A1465">
            <v>1562</v>
          </cell>
          <cell r="B1465" t="str">
            <v>CONECTOR METALICO TIPO PARAFUSO FENDIDO (SPLIT BOLT), COM SEPARADOR DE CABOS BIMETALICOS, PARA CABOS ATE 50 MM2</v>
          </cell>
          <cell r="C1465" t="str">
            <v xml:space="preserve">UN    </v>
          </cell>
          <cell r="D1465">
            <v>10.5</v>
          </cell>
        </row>
        <row r="1466">
          <cell r="A1466">
            <v>1563</v>
          </cell>
          <cell r="B1466" t="str">
            <v>CONECTOR METALICO TIPO PARAFUSO FENDIDO (SPLIT BOLT), COM SEPARADOR DE CABOS BIMETALICOS, PARA CABOS ATE 70 MM2</v>
          </cell>
          <cell r="C1466" t="str">
            <v xml:space="preserve">UN    </v>
          </cell>
          <cell r="D1466">
            <v>14.09</v>
          </cell>
        </row>
        <row r="1467">
          <cell r="A1467">
            <v>11856</v>
          </cell>
          <cell r="B1467" t="str">
            <v>CONECTOR METALICO TIPO PARAFUSO FENDIDO (SPLIT BOLT), PARA CABOS ATE 10 MM2</v>
          </cell>
          <cell r="C1467" t="str">
            <v xml:space="preserve">UN    </v>
          </cell>
          <cell r="D1467">
            <v>4.2</v>
          </cell>
        </row>
        <row r="1468">
          <cell r="A1468">
            <v>11857</v>
          </cell>
          <cell r="B1468" t="str">
            <v>CONECTOR METALICO TIPO PARAFUSO FENDIDO (SPLIT BOLT), PARA CABOS ATE 120 MM2</v>
          </cell>
          <cell r="C1468" t="str">
            <v xml:space="preserve">UN    </v>
          </cell>
          <cell r="D1468">
            <v>22.1</v>
          </cell>
        </row>
        <row r="1469">
          <cell r="A1469">
            <v>11858</v>
          </cell>
          <cell r="B1469" t="str">
            <v>CONECTOR METALICO TIPO PARAFUSO FENDIDO (SPLIT BOLT), PARA CABOS ATE 150 MM2</v>
          </cell>
          <cell r="C1469" t="str">
            <v xml:space="preserve">UN    </v>
          </cell>
          <cell r="D1469">
            <v>27.43</v>
          </cell>
        </row>
        <row r="1470">
          <cell r="A1470">
            <v>1539</v>
          </cell>
          <cell r="B1470" t="str">
            <v>CONECTOR METALICO TIPO PARAFUSO FENDIDO (SPLIT BOLT), PARA CABOS ATE 16 MM2</v>
          </cell>
          <cell r="C1470" t="str">
            <v xml:space="preserve">UN    </v>
          </cell>
          <cell r="D1470">
            <v>4.93</v>
          </cell>
        </row>
        <row r="1471">
          <cell r="A1471">
            <v>11859</v>
          </cell>
          <cell r="B1471" t="str">
            <v>CONECTOR METALICO TIPO PARAFUSO FENDIDO (SPLIT BOLT), PARA CABOS ATE 185 MM2</v>
          </cell>
          <cell r="C1471" t="str">
            <v xml:space="preserve">UN    </v>
          </cell>
          <cell r="D1471">
            <v>37.32</v>
          </cell>
        </row>
        <row r="1472">
          <cell r="A1472">
            <v>1550</v>
          </cell>
          <cell r="B1472" t="str">
            <v>CONECTOR METALICO TIPO PARAFUSO FENDIDO (SPLIT BOLT), PARA CABOS ATE 25 MM2</v>
          </cell>
          <cell r="C1472" t="str">
            <v xml:space="preserve">UN    </v>
          </cell>
          <cell r="D1472">
            <v>5.2</v>
          </cell>
        </row>
        <row r="1473">
          <cell r="A1473">
            <v>11854</v>
          </cell>
          <cell r="B1473" t="str">
            <v>CONECTOR METALICO TIPO PARAFUSO FENDIDO (SPLIT BOLT), PARA CABOS ATE 35 MM2</v>
          </cell>
          <cell r="C1473" t="str">
            <v xml:space="preserve">UN    </v>
          </cell>
          <cell r="D1473">
            <v>6.5</v>
          </cell>
        </row>
        <row r="1474">
          <cell r="A1474">
            <v>11862</v>
          </cell>
          <cell r="B1474" t="str">
            <v>CONECTOR METALICO TIPO PARAFUSO FENDIDO (SPLIT BOLT), PARA CABOS ATE 50 MM2</v>
          </cell>
          <cell r="C1474" t="str">
            <v xml:space="preserve">UN    </v>
          </cell>
          <cell r="D1474">
            <v>9.1199999999999992</v>
          </cell>
        </row>
        <row r="1475">
          <cell r="A1475">
            <v>11863</v>
          </cell>
          <cell r="B1475" t="str">
            <v>CONECTOR METALICO TIPO PARAFUSO FENDIDO (SPLIT BOLT), PARA CABOS ATE 6 MM2</v>
          </cell>
          <cell r="C1475" t="str">
            <v xml:space="preserve">UN    </v>
          </cell>
          <cell r="D1475">
            <v>3.68</v>
          </cell>
        </row>
        <row r="1476">
          <cell r="A1476">
            <v>11855</v>
          </cell>
          <cell r="B1476" t="str">
            <v>CONECTOR METALICO TIPO PARAFUSO FENDIDO (SPLIT BOLT), PARA CABOS ATE 70 MM2</v>
          </cell>
          <cell r="C1476" t="str">
            <v xml:space="preserve">UN    </v>
          </cell>
          <cell r="D1476">
            <v>13.62</v>
          </cell>
        </row>
        <row r="1477">
          <cell r="A1477">
            <v>11864</v>
          </cell>
          <cell r="B1477" t="str">
            <v>CONECTOR METALICO TIPO PARAFUSO FENDIDO (SPLIT BOLT), PARA CABOS ATE 95 MM2</v>
          </cell>
          <cell r="C1477" t="str">
            <v xml:space="preserve">UN    </v>
          </cell>
          <cell r="D1477">
            <v>20.59</v>
          </cell>
        </row>
        <row r="1478">
          <cell r="A1478">
            <v>2527</v>
          </cell>
          <cell r="B1478" t="str">
            <v>CONECTOR RETO DE ALUMINIO PARA ELETRODUTO DE 1 1/2", PARA ADAPTAR ENTRADA DE ELETRODUTO METALICO FLEXIVEL EM QUADROS</v>
          </cell>
          <cell r="C1478" t="str">
            <v xml:space="preserve">UN    </v>
          </cell>
          <cell r="D1478">
            <v>4.38</v>
          </cell>
        </row>
        <row r="1479">
          <cell r="A1479">
            <v>2526</v>
          </cell>
          <cell r="B1479" t="str">
            <v>CONECTOR RETO DE ALUMINIO PARA ELETRODUTO DE 1 1/4", PARA ADAPTAR ENTRADA DE ELETRODUTO METALICO FLEXIVEL EM QUADROS</v>
          </cell>
          <cell r="C1479" t="str">
            <v xml:space="preserve">UN    </v>
          </cell>
          <cell r="D1479">
            <v>2.81</v>
          </cell>
        </row>
        <row r="1480">
          <cell r="A1480">
            <v>2487</v>
          </cell>
          <cell r="B1480" t="str">
            <v>CONECTOR RETO DE ALUMINIO PARA ELETRODUTO DE 1/2", PARA ADAPTAR ENTRADA DE ELETRODUTO METALICO FLEXIVEL EM QUADROS</v>
          </cell>
          <cell r="C1480" t="str">
            <v xml:space="preserve">UN    </v>
          </cell>
          <cell r="D1480">
            <v>0.95</v>
          </cell>
        </row>
        <row r="1481">
          <cell r="A1481">
            <v>2483</v>
          </cell>
          <cell r="B1481" t="str">
            <v>CONECTOR RETO DE ALUMINIO PARA ELETRODUTO DE 1", PARA ADAPTAR ENTRADA DE ELETRODUTO METALICO FLEXIVEL EM QUADROS</v>
          </cell>
          <cell r="C1481" t="str">
            <v xml:space="preserve">UN    </v>
          </cell>
          <cell r="D1481">
            <v>2</v>
          </cell>
        </row>
        <row r="1482">
          <cell r="A1482">
            <v>2528</v>
          </cell>
          <cell r="B1482" t="str">
            <v>CONECTOR RETO DE ALUMINIO PARA ELETRODUTO DE 2 1/2", PARA ADAPTAR ENTRADA DE ELETRODUTO METALICO FLEXIVEL EM QUADROS</v>
          </cell>
          <cell r="C1482" t="str">
            <v xml:space="preserve">UN    </v>
          </cell>
          <cell r="D1482">
            <v>11.03</v>
          </cell>
        </row>
        <row r="1483">
          <cell r="A1483">
            <v>2489</v>
          </cell>
          <cell r="B1483" t="str">
            <v>CONECTOR RETO DE ALUMINIO PARA ELETRODUTO DE 2", PARA ADAPTAR ENTRADA DE ELETRODUTO METALICO FLEXIVEL EM QUADROS</v>
          </cell>
          <cell r="C1483" t="str">
            <v xml:space="preserve">UN    </v>
          </cell>
          <cell r="D1483">
            <v>4.8600000000000003</v>
          </cell>
        </row>
        <row r="1484">
          <cell r="A1484">
            <v>2488</v>
          </cell>
          <cell r="B1484" t="str">
            <v>CONECTOR RETO DE ALUMINIO PARA ELETRODUTO DE 3/4", PARA ADAPTAR ENTRADA DE ELETRODUTO METALICO FLEXIVEL EM QUADROS</v>
          </cell>
          <cell r="C1484" t="str">
            <v xml:space="preserve">UN    </v>
          </cell>
          <cell r="D1484">
            <v>1.1200000000000001</v>
          </cell>
        </row>
        <row r="1485">
          <cell r="A1485">
            <v>2484</v>
          </cell>
          <cell r="B1485" t="str">
            <v>CONECTOR RETO DE ALUMINIO PARA ELETRODUTO DE 3", PARA ADAPTAR ENTRADA DE ELETRODUTO METALICO FLEXIVEL EM QUADROS</v>
          </cell>
          <cell r="C1485" t="str">
            <v xml:space="preserve">UN    </v>
          </cell>
          <cell r="D1485">
            <v>16.02</v>
          </cell>
        </row>
        <row r="1486">
          <cell r="A1486">
            <v>2485</v>
          </cell>
          <cell r="B1486" t="str">
            <v>CONECTOR RETO DE ALUMINIO PARA ELETRODUTO DE 4", PARA ADAPTAR ENTRADA DE ELETRODUTO METALICO FLEXIVEL EM QUADROS</v>
          </cell>
          <cell r="C1486" t="str">
            <v xml:space="preserve">UN    </v>
          </cell>
          <cell r="D1486">
            <v>25.11</v>
          </cell>
        </row>
        <row r="1487">
          <cell r="A1487">
            <v>38005</v>
          </cell>
          <cell r="B1487" t="str">
            <v>CONECTOR, CPVC, SOLDAVEL, 15 MM X 1/2", PARA AGUA QUENTE</v>
          </cell>
          <cell r="C1487" t="str">
            <v xml:space="preserve">UN    </v>
          </cell>
          <cell r="D1487">
            <v>21.69</v>
          </cell>
        </row>
        <row r="1488">
          <cell r="A1488">
            <v>38006</v>
          </cell>
          <cell r="B1488" t="str">
            <v>CONECTOR, CPVC, SOLDAVEL, 22 MM X 1/2", PARA AGUA QUENTE</v>
          </cell>
          <cell r="C1488" t="str">
            <v xml:space="preserve">UN    </v>
          </cell>
          <cell r="D1488">
            <v>26.63</v>
          </cell>
        </row>
        <row r="1489">
          <cell r="A1489">
            <v>38428</v>
          </cell>
          <cell r="B1489" t="str">
            <v>CONECTOR, CPVC, SOLDAVEL, 22 MM X 3/4", PARA AGUA QUENTE</v>
          </cell>
          <cell r="C1489" t="str">
            <v xml:space="preserve">UN    </v>
          </cell>
          <cell r="D1489">
            <v>24.94</v>
          </cell>
        </row>
        <row r="1490">
          <cell r="A1490">
            <v>38007</v>
          </cell>
          <cell r="B1490" t="str">
            <v>CONECTOR, CPVC, SOLDAVEL, 28 MM X 1", PARA AGUA QUENTE</v>
          </cell>
          <cell r="C1490" t="str">
            <v xml:space="preserve">UN    </v>
          </cell>
          <cell r="D1490">
            <v>40.75</v>
          </cell>
        </row>
        <row r="1491">
          <cell r="A1491">
            <v>38008</v>
          </cell>
          <cell r="B1491" t="str">
            <v>CONECTOR, CPVC, SOLDAVEL, 35 MM X 1 1/4", PARA AGUA QUENTE</v>
          </cell>
          <cell r="C1491" t="str">
            <v xml:space="preserve">UN    </v>
          </cell>
          <cell r="D1491">
            <v>164.13</v>
          </cell>
        </row>
        <row r="1492">
          <cell r="A1492">
            <v>38009</v>
          </cell>
          <cell r="B1492" t="str">
            <v>CONECTOR, CPVC, SOLDAVEL, 42 MM X 1 1/2", PARA AGUA QUENTE</v>
          </cell>
          <cell r="C1492" t="str">
            <v xml:space="preserve">UN    </v>
          </cell>
          <cell r="D1492">
            <v>200.59</v>
          </cell>
        </row>
        <row r="1493">
          <cell r="A1493">
            <v>39279</v>
          </cell>
          <cell r="B1493" t="str">
            <v>CONEXAO FIXA, ROSCA FEMEA, EM PLASTICO, DN 16 MM X 1/2", PARA CONEXAO COM CRIMPAGEM EM TUBO PEX</v>
          </cell>
          <cell r="C1493" t="str">
            <v xml:space="preserve">UN    </v>
          </cell>
          <cell r="D1493">
            <v>9.5399999999999991</v>
          </cell>
        </row>
        <row r="1494">
          <cell r="A1494">
            <v>38845</v>
          </cell>
          <cell r="B1494" t="str">
            <v>CONEXAO FIXA, ROSCA FEMEA, EM PLASTICO, DN 16 MM X 3/4", PARA CONEXAO COM CRIMPAGEM EM TUBO PEX</v>
          </cell>
          <cell r="C1494" t="str">
            <v xml:space="preserve">UN    </v>
          </cell>
          <cell r="D1494">
            <v>13.8</v>
          </cell>
        </row>
        <row r="1495">
          <cell r="A1495">
            <v>39280</v>
          </cell>
          <cell r="B1495" t="str">
            <v>CONEXAO FIXA, ROSCA FEMEA, EM PLASTICO, DN 20 MM X 1/2", PARA CONEXAO COM CRIMPAGEM EM TUBO PEX</v>
          </cell>
          <cell r="C1495" t="str">
            <v xml:space="preserve">UN    </v>
          </cell>
          <cell r="D1495">
            <v>12.37</v>
          </cell>
        </row>
        <row r="1496">
          <cell r="A1496">
            <v>39281</v>
          </cell>
          <cell r="B1496" t="str">
            <v>CONEXAO FIXA, ROSCA FEMEA, EM PLASTICO, DN 20 MM X 3/4", PARA CONEXAO COM CRIMPAGEM EM TUBO PEX</v>
          </cell>
          <cell r="C1496" t="str">
            <v xml:space="preserve">UN    </v>
          </cell>
          <cell r="D1496">
            <v>16.28</v>
          </cell>
        </row>
        <row r="1497">
          <cell r="A1497">
            <v>38849</v>
          </cell>
          <cell r="B1497" t="str">
            <v>CONEXAO FIXA, ROSCA FEMEA, EM PLASTICO, DN 25 MM X 1/2", PARA CONEXAO COM CRIMPAGEM EM TUBO PEX</v>
          </cell>
          <cell r="C1497" t="str">
            <v xml:space="preserve">UN    </v>
          </cell>
          <cell r="D1497">
            <v>13.95</v>
          </cell>
        </row>
        <row r="1498">
          <cell r="A1498">
            <v>39282</v>
          </cell>
          <cell r="B1498" t="str">
            <v>CONEXAO FIXA, ROSCA FEMEA, EM PLASTICO, DN 25 MM X 3/4", PARA CONEXAO COM CRIMPAGEM EM TUBO PEX</v>
          </cell>
          <cell r="C1498" t="str">
            <v xml:space="preserve">UN    </v>
          </cell>
          <cell r="D1498">
            <v>16.670000000000002</v>
          </cell>
        </row>
        <row r="1499">
          <cell r="A1499">
            <v>38852</v>
          </cell>
          <cell r="B1499" t="str">
            <v>CONEXAO FIXA, ROSCA FEMEA, EM PLASTICO, DN 32 MM X 3/4", PARA CONEXAO COM CRIMPAGEM EM TUBO PEX</v>
          </cell>
          <cell r="C1499" t="str">
            <v xml:space="preserve">UN    </v>
          </cell>
          <cell r="D1499">
            <v>22.68</v>
          </cell>
        </row>
        <row r="1500">
          <cell r="A1500">
            <v>38844</v>
          </cell>
          <cell r="B1500" t="str">
            <v>CONEXAO FIXA, ROSCA FEMEA, METALICA, COM ANEL DESLIZANTE, DN 16 MM X 1/2", PARA TUBO PEX</v>
          </cell>
          <cell r="C1500" t="str">
            <v xml:space="preserve">UN    </v>
          </cell>
          <cell r="D1500">
            <v>6.97</v>
          </cell>
        </row>
        <row r="1501">
          <cell r="A1501">
            <v>38846</v>
          </cell>
          <cell r="B1501" t="str">
            <v>CONEXAO FIXA, ROSCA FEMEA, METALICA, COM ANEL DESLIZANTE, DN 20 MM X 1/2", PARA TUBO PEX</v>
          </cell>
          <cell r="C1501" t="str">
            <v xml:space="preserve">UN    </v>
          </cell>
          <cell r="D1501">
            <v>7.62</v>
          </cell>
        </row>
        <row r="1502">
          <cell r="A1502">
            <v>38847</v>
          </cell>
          <cell r="B1502" t="str">
            <v>CONEXAO FIXA, ROSCA FEMEA, METALICA, COM ANEL DESLIZANTE, DN 20 MM X 3/4", PARA TUBO PEX</v>
          </cell>
          <cell r="C1502" t="str">
            <v xml:space="preserve">UN    </v>
          </cell>
          <cell r="D1502">
            <v>9.3800000000000008</v>
          </cell>
        </row>
        <row r="1503">
          <cell r="A1503">
            <v>38850</v>
          </cell>
          <cell r="B1503" t="str">
            <v>CONEXAO FIXA, ROSCA FEMEA, METALICA, COM ANEL DESLIZANTE, DN 25 MM X 1", PARA TUBO PEX</v>
          </cell>
          <cell r="C1503" t="str">
            <v xml:space="preserve">UN    </v>
          </cell>
          <cell r="D1503">
            <v>13.04</v>
          </cell>
        </row>
        <row r="1504">
          <cell r="A1504">
            <v>38848</v>
          </cell>
          <cell r="B1504" t="str">
            <v>CONEXAO FIXA, ROSCA FEMEA, METALICA, COM ANEL DESLIZANTE, DN 25 MM X 3/4", PARA TUBO PEX</v>
          </cell>
          <cell r="C1504" t="str">
            <v xml:space="preserve">UN    </v>
          </cell>
          <cell r="D1504">
            <v>10.9</v>
          </cell>
        </row>
        <row r="1505">
          <cell r="A1505">
            <v>38851</v>
          </cell>
          <cell r="B1505" t="str">
            <v>CONEXAO FIXA, ROSCA FEMEA, METALICA, COM ANEL DESLIZANTE, DN 32 MM X 1", PARA TUBO PEX</v>
          </cell>
          <cell r="C1505" t="str">
            <v xml:space="preserve">UN    </v>
          </cell>
          <cell r="D1505">
            <v>19.82</v>
          </cell>
        </row>
        <row r="1506">
          <cell r="A1506">
            <v>38860</v>
          </cell>
          <cell r="B1506" t="str">
            <v>CONEXAO FIXA, ROSCA MACHO, METALICA, PARA TUBO PEX, DN 16 MM X 1/2"</v>
          </cell>
          <cell r="C1506" t="str">
            <v xml:space="preserve">UN    </v>
          </cell>
          <cell r="D1506">
            <v>5.6</v>
          </cell>
        </row>
        <row r="1507">
          <cell r="A1507">
            <v>38861</v>
          </cell>
          <cell r="B1507" t="str">
            <v>CONEXAO FIXA, ROSCA MACHO, METALICA, PARA TUBO PEX, DN 16 MM X 3/4"</v>
          </cell>
          <cell r="C1507" t="str">
            <v xml:space="preserve">UN    </v>
          </cell>
          <cell r="D1507">
            <v>7.54</v>
          </cell>
        </row>
        <row r="1508">
          <cell r="A1508">
            <v>38862</v>
          </cell>
          <cell r="B1508" t="str">
            <v>CONEXAO FIXA, ROSCA MACHO, METALICA, PARA TUBO PEX, DN 20 MM X 1/2"</v>
          </cell>
          <cell r="C1508" t="str">
            <v xml:space="preserve">UN    </v>
          </cell>
          <cell r="D1508">
            <v>6.35</v>
          </cell>
        </row>
        <row r="1509">
          <cell r="A1509">
            <v>38863</v>
          </cell>
          <cell r="B1509" t="str">
            <v>CONEXAO FIXA, ROSCA MACHO, METALICA, PARA TUBO PEX, DN 20 MM X 3/4"</v>
          </cell>
          <cell r="C1509" t="str">
            <v xml:space="preserve">UN    </v>
          </cell>
          <cell r="D1509">
            <v>7.3</v>
          </cell>
        </row>
        <row r="1510">
          <cell r="A1510">
            <v>38865</v>
          </cell>
          <cell r="B1510" t="str">
            <v>CONEXAO FIXA, ROSCA MACHO, METALICA, PARA TUBO PEX, DN 25 MM X 1/2"</v>
          </cell>
          <cell r="C1510" t="str">
            <v xml:space="preserve">UN    </v>
          </cell>
          <cell r="D1510">
            <v>9.91</v>
          </cell>
        </row>
        <row r="1511">
          <cell r="A1511">
            <v>38864</v>
          </cell>
          <cell r="B1511" t="str">
            <v>CONEXAO FIXA, ROSCA MACHO, METALICA, PARA TUBO PEX, DN 25 MM X 1"</v>
          </cell>
          <cell r="C1511" t="str">
            <v xml:space="preserve">UN    </v>
          </cell>
          <cell r="D1511">
            <v>15.15</v>
          </cell>
        </row>
        <row r="1512">
          <cell r="A1512">
            <v>38866</v>
          </cell>
          <cell r="B1512" t="str">
            <v>CONEXAO FIXA, ROSCA MACHO, METALICA, PARA TUBO PEX, DN 25 MM X 3/4"</v>
          </cell>
          <cell r="C1512" t="str">
            <v xml:space="preserve">UN    </v>
          </cell>
          <cell r="D1512">
            <v>10.67</v>
          </cell>
        </row>
        <row r="1513">
          <cell r="A1513">
            <v>38868</v>
          </cell>
          <cell r="B1513" t="str">
            <v>CONEXAO FIXA, ROSCA MACHO, METALICA, PARA TUBO PEX, DN 32 MM X 1"</v>
          </cell>
          <cell r="C1513" t="str">
            <v xml:space="preserve">UN    </v>
          </cell>
          <cell r="D1513">
            <v>17.78</v>
          </cell>
        </row>
        <row r="1514">
          <cell r="A1514">
            <v>38853</v>
          </cell>
          <cell r="B1514" t="str">
            <v>CONEXAO MOVEL, ROSCA FEMEA, METALICA, COM ANEL DESLIZANTE, PARA TUBO PEX, DN 16 MM X 1/2"</v>
          </cell>
          <cell r="C1514" t="str">
            <v xml:space="preserve">UN    </v>
          </cell>
          <cell r="D1514">
            <v>5.74</v>
          </cell>
        </row>
        <row r="1515">
          <cell r="A1515">
            <v>38854</v>
          </cell>
          <cell r="B1515" t="str">
            <v>CONEXAO MOVEL, ROSCA FEMEA, METALICA, COM ANEL DESLIZANTE, PARA TUBO PEX, DN 16 MM X 3/4"</v>
          </cell>
          <cell r="C1515" t="str">
            <v xml:space="preserve">UN    </v>
          </cell>
          <cell r="D1515">
            <v>7.85</v>
          </cell>
        </row>
        <row r="1516">
          <cell r="A1516">
            <v>38855</v>
          </cell>
          <cell r="B1516" t="str">
            <v>CONEXAO MOVEL, ROSCA FEMEA, METALICA, COM ANEL DESLIZANTE, PARA TUBO PEX, DN 20 MM X 1/2"</v>
          </cell>
          <cell r="C1516" t="str">
            <v xml:space="preserve">UN    </v>
          </cell>
          <cell r="D1516">
            <v>5.82</v>
          </cell>
        </row>
        <row r="1517">
          <cell r="A1517">
            <v>38856</v>
          </cell>
          <cell r="B1517" t="str">
            <v>CONEXAO MOVEL, ROSCA FEMEA, METALICA, COM ANEL DESLIZANTE, PARA TUBO PEX, DN 20 MM X 3/4"</v>
          </cell>
          <cell r="C1517" t="str">
            <v xml:space="preserve">UN    </v>
          </cell>
          <cell r="D1517">
            <v>9.35</v>
          </cell>
        </row>
        <row r="1518">
          <cell r="A1518">
            <v>38857</v>
          </cell>
          <cell r="B1518" t="str">
            <v>CONEXAO MOVEL, ROSCA FEMEA, METALICA, COM ANEL DESLIZANTE, PARA TUBO PEX, DN 25 MM X 1"</v>
          </cell>
          <cell r="C1518" t="str">
            <v xml:space="preserve">UN    </v>
          </cell>
          <cell r="D1518">
            <v>12.37</v>
          </cell>
        </row>
        <row r="1519">
          <cell r="A1519">
            <v>38858</v>
          </cell>
          <cell r="B1519" t="str">
            <v>CONEXAO MOVEL, ROSCA FEMEA, METALICA, COM ANEL DESLIZANTE, PARA TUBO PEX, DN 25 MM X 3/4"</v>
          </cell>
          <cell r="C1519" t="str">
            <v xml:space="preserve">UN    </v>
          </cell>
          <cell r="D1519">
            <v>11.25</v>
          </cell>
        </row>
        <row r="1520">
          <cell r="A1520">
            <v>38859</v>
          </cell>
          <cell r="B1520" t="str">
            <v>CONEXAO MOVEL, ROSCA FEMEA, METALICA, COM ANEL DESLIZANTE, PARA TUBO PEX, DN 32 MM X 1"</v>
          </cell>
          <cell r="C1520" t="str">
            <v xml:space="preserve">UN    </v>
          </cell>
          <cell r="D1520">
            <v>18.22</v>
          </cell>
        </row>
        <row r="1521">
          <cell r="A1521">
            <v>1607</v>
          </cell>
          <cell r="B1521" t="str">
            <v>CONJUNTO ARRUELAS DE VEDACAO 5/16" PARA TELHA FIBROCIMENTO (UMA ARRUELA METALICA E UMA ARRUELA PVC - CONICAS)</v>
          </cell>
          <cell r="C1521" t="str">
            <v xml:space="preserve">CJ    </v>
          </cell>
          <cell r="D1521">
            <v>0.15</v>
          </cell>
        </row>
        <row r="1522">
          <cell r="A1522">
            <v>11467</v>
          </cell>
          <cell r="B1522" t="str">
            <v>CONJUNTO DE FECHADURA DE SOBREPOR EM FERRO PINTADO, SEM MACANETA, COM CHAVE GRANDE (SEM CILINDRO) - TIPO CAIXAO - COMPLETA</v>
          </cell>
          <cell r="C1522" t="str">
            <v xml:space="preserve">UN    </v>
          </cell>
          <cell r="D1522">
            <v>14.19</v>
          </cell>
        </row>
        <row r="1523">
          <cell r="A1523">
            <v>38169</v>
          </cell>
          <cell r="B1523" t="str">
            <v>CONJUNTO DE FERRAGENS PIVO, PARA PORTA PIVOTANTE DE ATE 100 KG, REGULAVEL COM ESFERA , CROMADO - SUPERIOR E INFERIOR - COMPLETO</v>
          </cell>
          <cell r="C1523" t="str">
            <v xml:space="preserve">CJ    </v>
          </cell>
          <cell r="D1523">
            <v>65.52</v>
          </cell>
        </row>
        <row r="1524">
          <cell r="A1524">
            <v>6142</v>
          </cell>
          <cell r="B1524" t="str">
            <v>CONJUNTO DE LIGACAO PARA BACIA SANITARIA AJUSTAVEL, EM PLASTICO BRANCO, COM TUBO, CANOPLA E ESPUDE</v>
          </cell>
          <cell r="C1524" t="str">
            <v xml:space="preserve">UN    </v>
          </cell>
          <cell r="D1524">
            <v>5.86</v>
          </cell>
        </row>
        <row r="1525">
          <cell r="A1525">
            <v>11686</v>
          </cell>
          <cell r="B1525" t="str">
            <v>CONJUNTO DE LIGACAO PARA BACIA SANITARIA EM PLASTICO BRANCO COM TUBO, CANOPLA E ANEL DE EXPANSAO (TUBO 1.1/2 '' X 20 CM)</v>
          </cell>
          <cell r="C1525" t="str">
            <v xml:space="preserve">UN    </v>
          </cell>
          <cell r="D1525">
            <v>8.1300000000000008</v>
          </cell>
        </row>
        <row r="1526">
          <cell r="A1526">
            <v>37598</v>
          </cell>
          <cell r="B1526" t="str">
            <v>CONJUNTO MONTADO ESTOPIM COM ESPOLETA COMUM NUMERO 8, COM CABECA ACENDEDORA, 1,5 M</v>
          </cell>
          <cell r="C1526" t="str">
            <v xml:space="preserve">UN    </v>
          </cell>
          <cell r="D1526">
            <v>21.65</v>
          </cell>
        </row>
        <row r="1527">
          <cell r="A1527">
            <v>25398</v>
          </cell>
          <cell r="B1527" t="str">
            <v>CONJUNTO PARA FUTSAL COM TRAVES OFICIAIS DE 3,00 X 2,00 M EM TUBO DE ACO GALVANIZADO 3" COM REQUADRO EM TUBO DE 1", PINTURA EM PRIMER COM TINTA ESMALTE SINTETICO E REDES DE POLIETILENO FIO 4 MM</v>
          </cell>
          <cell r="C1527" t="str">
            <v xml:space="preserve">UN    </v>
          </cell>
          <cell r="D1527">
            <v>2307.08</v>
          </cell>
        </row>
        <row r="1528">
          <cell r="A1528">
            <v>25399</v>
          </cell>
          <cell r="B1528" t="str">
            <v>CONJUNTO PARA QUADRA DE  VOLEI COM POSTES EM TUBO DE ACO GALVANIZADO 3", H = *255* CM, PINTURA EM TINTA ESMALTE SINTETICO, REDE DE NYLON COM 2 MM, MALHA 10 X 10 CM E ANTENAS OFICIAIS EM FIBRA DE VIDRO</v>
          </cell>
          <cell r="C1528" t="str">
            <v xml:space="preserve">UN    </v>
          </cell>
          <cell r="D1528">
            <v>1400.6</v>
          </cell>
        </row>
        <row r="1529">
          <cell r="A1529">
            <v>10667</v>
          </cell>
          <cell r="B1529" t="str">
            <v>CONTAINER ALMOXARIFADO, DE *2,40* X *6,00* M, PADRAO SIMPLES, SEM REVESTIMENTO E SEM DIVISORIAS INTERNOS E SEM SANITARIO, PARA USO EM CANTEIRO DE OBRAS</v>
          </cell>
          <cell r="C1529" t="str">
            <v xml:space="preserve">UN    </v>
          </cell>
          <cell r="D1529">
            <v>11987.85</v>
          </cell>
        </row>
        <row r="1530">
          <cell r="A1530">
            <v>1613</v>
          </cell>
          <cell r="B1530" t="str">
            <v>CONTATOR TRIPOLAR, CORRENTE DE *110* A, TENSAO NOMINAL DE *500* V, CATEGORIA AC-2 E AC-3</v>
          </cell>
          <cell r="C1530" t="str">
            <v xml:space="preserve">UN    </v>
          </cell>
          <cell r="D1530">
            <v>1215.1400000000001</v>
          </cell>
        </row>
        <row r="1531">
          <cell r="A1531">
            <v>1626</v>
          </cell>
          <cell r="B1531" t="str">
            <v>CONTATOR TRIPOLAR, CORRENTE DE *185* A, TENSAO NOMINAL DE *500* V, CATEGORIA AC-2 E AC-3</v>
          </cell>
          <cell r="C1531" t="str">
            <v xml:space="preserve">UN    </v>
          </cell>
          <cell r="D1531">
            <v>1817.39</v>
          </cell>
        </row>
        <row r="1532">
          <cell r="A1532">
            <v>1625</v>
          </cell>
          <cell r="B1532" t="str">
            <v>CONTATOR TRIPOLAR, CORRENTE DE *22* A, TENSAO NOMINAL DE *500* V, CATEGORIA AC-2 E AC-3</v>
          </cell>
          <cell r="C1532" t="str">
            <v xml:space="preserve">UN    </v>
          </cell>
          <cell r="D1532">
            <v>126.94</v>
          </cell>
        </row>
        <row r="1533">
          <cell r="A1533">
            <v>1622</v>
          </cell>
          <cell r="B1533" t="str">
            <v>CONTATOR TRIPOLAR, CORRENTE DE *265* A, TENSAO NOMINAL DE *500* V, CATEGORIA AC-2 E AC-3</v>
          </cell>
          <cell r="C1533" t="str">
            <v xml:space="preserve">UN    </v>
          </cell>
          <cell r="D1533">
            <v>4101.1000000000004</v>
          </cell>
        </row>
        <row r="1534">
          <cell r="A1534">
            <v>1620</v>
          </cell>
          <cell r="B1534" t="str">
            <v>CONTATOR TRIPOLAR, CORRENTE DE *38* A, TENSAO NOMINAL DE *500* V, CATEGORIA AC-2 E AC-3</v>
          </cell>
          <cell r="C1534" t="str">
            <v xml:space="preserve">UN    </v>
          </cell>
          <cell r="D1534">
            <v>267.39999999999998</v>
          </cell>
        </row>
        <row r="1535">
          <cell r="A1535">
            <v>1629</v>
          </cell>
          <cell r="B1535" t="str">
            <v>CONTATOR TRIPOLAR, CORRENTE DE *500* A, TENSAO NOMINAL DE *500* V, CATEGORIA AC-2 E AC-3</v>
          </cell>
          <cell r="C1535" t="str">
            <v xml:space="preserve">UN    </v>
          </cell>
          <cell r="D1535">
            <v>9981.11</v>
          </cell>
        </row>
        <row r="1536">
          <cell r="A1536">
            <v>1627</v>
          </cell>
          <cell r="B1536" t="str">
            <v>CONTATOR TRIPOLAR, CORRENTE DE *65* A, TENSAO NOMINAL DE *500* V, CATEGORIA AC-2 E AC-3</v>
          </cell>
          <cell r="C1536" t="str">
            <v xml:space="preserve">UN    </v>
          </cell>
          <cell r="D1536">
            <v>511.12</v>
          </cell>
        </row>
        <row r="1537">
          <cell r="A1537">
            <v>1623</v>
          </cell>
          <cell r="B1537" t="str">
            <v>CONTATOR TRIPOLAR, CORRENTE DE 12 A, TENSAO NOMINAL DE *500* V, CATEGORIA AC-2 E AC-3</v>
          </cell>
          <cell r="C1537" t="str">
            <v xml:space="preserve">UN    </v>
          </cell>
          <cell r="D1537">
            <v>103.52</v>
          </cell>
        </row>
        <row r="1538">
          <cell r="A1538">
            <v>1619</v>
          </cell>
          <cell r="B1538" t="str">
            <v>CONTATOR TRIPOLAR, CORRENTE DE 25 A, TENSAO NOMINAL DE *500* V, CATEGORIA AC-2 E AC-3</v>
          </cell>
          <cell r="C1538" t="str">
            <v xml:space="preserve">UN    </v>
          </cell>
          <cell r="D1538">
            <v>142.4</v>
          </cell>
        </row>
        <row r="1539">
          <cell r="A1539">
            <v>1630</v>
          </cell>
          <cell r="B1539" t="str">
            <v>CONTATOR TRIPOLAR, CORRENTE DE 250 A, TENSAO NOMINAL DE *500* V, PARA ACIONAMENTO DE CAPACITORES</v>
          </cell>
          <cell r="C1539" t="str">
            <v xml:space="preserve">UN    </v>
          </cell>
          <cell r="D1539">
            <v>3135.38</v>
          </cell>
        </row>
        <row r="1540">
          <cell r="A1540">
            <v>1616</v>
          </cell>
          <cell r="B1540" t="str">
            <v>CONTATOR TRIPOLAR, CORRENTE DE 300 A, TENSAO NOMINAL DE *500* V, CATEGORIA AC-2 E AC-3</v>
          </cell>
          <cell r="C1540" t="str">
            <v xml:space="preserve">UN    </v>
          </cell>
          <cell r="D1540">
            <v>4822.2700000000004</v>
          </cell>
        </row>
        <row r="1541">
          <cell r="A1541">
            <v>1614</v>
          </cell>
          <cell r="B1541" t="str">
            <v>CONTATOR TRIPOLAR, CORRENTE DE 32 A, TENSAO NOMINAL DE *500* V, CATEGORIA AC-2 E AC-3</v>
          </cell>
          <cell r="C1541" t="str">
            <v xml:space="preserve">UN    </v>
          </cell>
          <cell r="D1541">
            <v>220.39</v>
          </cell>
        </row>
        <row r="1542">
          <cell r="A1542">
            <v>1617</v>
          </cell>
          <cell r="B1542" t="str">
            <v>CONTATOR TRIPOLAR, CORRENTE DE 400 A, TENSAO NOMINAL DE *500* V, CATEGORIA AC-2 E AC-3</v>
          </cell>
          <cell r="C1542" t="str">
            <v xml:space="preserve">UN    </v>
          </cell>
          <cell r="D1542">
            <v>5756.74</v>
          </cell>
        </row>
        <row r="1543">
          <cell r="A1543">
            <v>1621</v>
          </cell>
          <cell r="B1543" t="str">
            <v>CONTATOR TRIPOLAR, CORRENTE DE 45 A, TENSAO NOMINAL DE *500* V, CATEGORIA AC-2 E AC-3</v>
          </cell>
          <cell r="C1543" t="str">
            <v xml:space="preserve">UN    </v>
          </cell>
          <cell r="D1543">
            <v>394.17</v>
          </cell>
        </row>
        <row r="1544">
          <cell r="A1544">
            <v>1624</v>
          </cell>
          <cell r="B1544" t="str">
            <v>CONTATOR TRIPOLAR, CORRENTE DE 630 A, TENSAO NOMINAL DE *500* V, CATEGORIA AC-2 E AC-3</v>
          </cell>
          <cell r="C1544" t="str">
            <v xml:space="preserve">UN    </v>
          </cell>
          <cell r="D1544">
            <v>14150.36</v>
          </cell>
        </row>
        <row r="1545">
          <cell r="A1545">
            <v>1615</v>
          </cell>
          <cell r="B1545" t="str">
            <v>CONTATOR TRIPOLAR, CORRENTE DE 75 A, TENSAO NOMINAL DE *500* V, CATEGORIA AC-2 E AC-3</v>
          </cell>
          <cell r="C1545" t="str">
            <v xml:space="preserve">UN    </v>
          </cell>
          <cell r="D1545">
            <v>740.19</v>
          </cell>
        </row>
        <row r="1546">
          <cell r="A1546">
            <v>1612</v>
          </cell>
          <cell r="B1546" t="str">
            <v>CONTATOR TRIPOLAR, CORRENTE DE 9 A, TENSAO NOMINAL DE *500* V, CATEGORIA AC-2 E AC-3</v>
          </cell>
          <cell r="C1546" t="str">
            <v xml:space="preserve">UN    </v>
          </cell>
          <cell r="D1546">
            <v>97.49</v>
          </cell>
        </row>
        <row r="1547">
          <cell r="A1547">
            <v>1618</v>
          </cell>
          <cell r="B1547" t="str">
            <v>CONTATOR TRIPOLAR, CORRENTE DE 95 A, TENSAO NOMINAL DE *500* V, CATEGORIA AC-2 E AC-3</v>
          </cell>
          <cell r="C1547" t="str">
            <v xml:space="preserve">UN    </v>
          </cell>
          <cell r="D1547">
            <v>1017.13</v>
          </cell>
        </row>
        <row r="1548">
          <cell r="A1548">
            <v>14211</v>
          </cell>
          <cell r="B1548" t="str">
            <v>CONTRA-PORCA SEXTAVADA, DIAMETRO NOMINAL 1 3/8", ALTURA 35 MM</v>
          </cell>
          <cell r="C1548" t="str">
            <v xml:space="preserve">UN    </v>
          </cell>
          <cell r="D1548">
            <v>31.04</v>
          </cell>
        </row>
        <row r="1549">
          <cell r="A1549">
            <v>34500</v>
          </cell>
          <cell r="B1549" t="str">
            <v>COORDENADOR / GERENTE DE OBRA</v>
          </cell>
          <cell r="C1549" t="str">
            <v xml:space="preserve">H     </v>
          </cell>
          <cell r="D1549">
            <v>131.97</v>
          </cell>
        </row>
        <row r="1550">
          <cell r="A1550">
            <v>40934</v>
          </cell>
          <cell r="B1550" t="str">
            <v>COORDENADOR / GERENTE DE OBRA (MENSALISTA)</v>
          </cell>
          <cell r="C1550" t="str">
            <v xml:space="preserve">MES   </v>
          </cell>
          <cell r="D1550">
            <v>23391.57</v>
          </cell>
        </row>
        <row r="1551">
          <cell r="A1551">
            <v>5328</v>
          </cell>
          <cell r="B1551" t="str">
            <v>CORANTE LIQUIDO PARA TINTA PVA, BISNAGA 50 ML</v>
          </cell>
          <cell r="C1551" t="str">
            <v xml:space="preserve">UN    </v>
          </cell>
          <cell r="D1551">
            <v>3.88</v>
          </cell>
        </row>
        <row r="1552">
          <cell r="A1552">
            <v>38200</v>
          </cell>
          <cell r="B1552" t="str">
            <v>CORDA DE POLIAMIDA 12 MM TIPO BOMBEIRO, PARA TRABALHO EM ALTURA</v>
          </cell>
          <cell r="C1552" t="str">
            <v xml:space="preserve">100M  </v>
          </cell>
          <cell r="D1552">
            <v>497.25</v>
          </cell>
        </row>
        <row r="1553">
          <cell r="A1553">
            <v>39269</v>
          </cell>
          <cell r="B1553" t="str">
            <v>CORDAO DE COBRE, FLEXIVEL, TORCIDO, CLASSE 4 OU 5, ISOLACAO EM PVC/D, 300 V, 2 CONDUTORES DE 0,5 MM2</v>
          </cell>
          <cell r="C1553" t="str">
            <v xml:space="preserve">M     </v>
          </cell>
          <cell r="D1553">
            <v>0.76</v>
          </cell>
        </row>
        <row r="1554">
          <cell r="A1554">
            <v>11889</v>
          </cell>
          <cell r="B1554" t="str">
            <v>CORDAO DE COBRE, FLEXIVEL, TORCIDO, CLASSE 4 OU 5, ISOLACAO EM PVC/D, 300 V, 2 CONDUTORES DE 0,75 MM2</v>
          </cell>
          <cell r="C1554" t="str">
            <v xml:space="preserve">M     </v>
          </cell>
          <cell r="D1554">
            <v>1.06</v>
          </cell>
        </row>
        <row r="1555">
          <cell r="A1555">
            <v>39270</v>
          </cell>
          <cell r="B1555" t="str">
            <v>CORDAO DE COBRE, FLEXIVEL, TORCIDO, CLASSE 4 OU 5, ISOLACAO EM PVC/D, 300 V, 2 CONDUTORES DE 1,0 MM2</v>
          </cell>
          <cell r="C1555" t="str">
            <v xml:space="preserve">M     </v>
          </cell>
          <cell r="D1555">
            <v>1.27</v>
          </cell>
        </row>
        <row r="1556">
          <cell r="A1556">
            <v>11890</v>
          </cell>
          <cell r="B1556" t="str">
            <v>CORDAO DE COBRE, FLEXIVEL, TORCIDO, CLASSE 4 OU 5, ISOLACAO EM PVC/D, 300 V, 2 CONDUTORES DE 1,5 MM2</v>
          </cell>
          <cell r="C1556" t="str">
            <v xml:space="preserve">M     </v>
          </cell>
          <cell r="D1556">
            <v>1.65</v>
          </cell>
        </row>
        <row r="1557">
          <cell r="A1557">
            <v>11891</v>
          </cell>
          <cell r="B1557" t="str">
            <v>CORDAO DE COBRE, FLEXIVEL, TORCIDO, CLASSE 4 OU 5, ISOLACAO EM PVC/D, 300 V, 2 CONDUTORES DE 2,5 MM2</v>
          </cell>
          <cell r="C1557" t="str">
            <v xml:space="preserve">M     </v>
          </cell>
          <cell r="D1557">
            <v>2.72</v>
          </cell>
        </row>
        <row r="1558">
          <cell r="A1558">
            <v>11892</v>
          </cell>
          <cell r="B1558" t="str">
            <v>CORDAO DE COBRE, FLEXIVEL, TORCIDO, CLASSE 4 OU 5, ISOLACAO EM PVC/D, 300 V, 2 CONDUTORES DE 4 MM2</v>
          </cell>
          <cell r="C1558" t="str">
            <v xml:space="preserve">M     </v>
          </cell>
          <cell r="D1558">
            <v>4.2</v>
          </cell>
        </row>
        <row r="1559">
          <cell r="A1559">
            <v>37601</v>
          </cell>
          <cell r="B1559" t="str">
            <v>CORDEL DETONANTE, NP 05 G/M</v>
          </cell>
          <cell r="C1559" t="str">
            <v xml:space="preserve">M     </v>
          </cell>
          <cell r="D1559">
            <v>4.8099999999999996</v>
          </cell>
        </row>
        <row r="1560">
          <cell r="A1560">
            <v>1634</v>
          </cell>
          <cell r="B1560" t="str">
            <v>CORDEL DETONANTE, NP 10 G/M</v>
          </cell>
          <cell r="C1560" t="str">
            <v xml:space="preserve">M     </v>
          </cell>
          <cell r="D1560">
            <v>4.97</v>
          </cell>
        </row>
        <row r="1561">
          <cell r="A1561">
            <v>5086</v>
          </cell>
          <cell r="B1561" t="str">
            <v>CORRENTE DE ELO CURTO COMUM, SOLDADA, GALVANIZADA, ESPESSURA DO ELO = 1/2" (12,5 MM)</v>
          </cell>
          <cell r="C1561" t="str">
            <v xml:space="preserve">KG    </v>
          </cell>
          <cell r="D1561">
            <v>27.13</v>
          </cell>
        </row>
        <row r="1562">
          <cell r="A1562">
            <v>11280</v>
          </cell>
          <cell r="B1562" t="str">
            <v>CORTADEIRA DE PISO DE CONCRETO E ASFALTO, PARA DISCO PADRAO DE DIAMETRO 350 MM (14") OU 450 MM (18") , MOTOR A GASOLINA, POTENCIA 13 HP, SEM DISCO</v>
          </cell>
          <cell r="C1562" t="str">
            <v xml:space="preserve">UN    </v>
          </cell>
          <cell r="D1562">
            <v>12776.49</v>
          </cell>
        </row>
        <row r="1563">
          <cell r="A1563">
            <v>40519</v>
          </cell>
          <cell r="B1563" t="str">
            <v>CORTADEIRA HIDRAULICA DE VERGALHAO, PARA ACO DE DIAMETRO ATE 50 MM, MOTOR ELETRICO TRIFASICO, POTENCIA DE 5,5 HP A 7,5 HP</v>
          </cell>
          <cell r="C1563" t="str">
            <v xml:space="preserve">UN    </v>
          </cell>
          <cell r="D1563">
            <v>105325.03</v>
          </cell>
        </row>
        <row r="1564">
          <cell r="A1564">
            <v>39869</v>
          </cell>
          <cell r="B1564" t="str">
            <v>COTOVELO BRONZE/LATAO (REF 707-3) SEM ANEL DE SOLDA, BOLSA X ROSCA F, 15MM X 1/2"</v>
          </cell>
          <cell r="C1564" t="str">
            <v xml:space="preserve">UN    </v>
          </cell>
          <cell r="D1564">
            <v>7.97</v>
          </cell>
        </row>
        <row r="1565">
          <cell r="A1565">
            <v>39870</v>
          </cell>
          <cell r="B1565" t="str">
            <v>COTOVELO BRONZE/LATAO (REF 707-3) SEM ANEL DE SOLDA, BOLSA X ROSCA F, 22MM X 1/2"</v>
          </cell>
          <cell r="C1565" t="str">
            <v xml:space="preserve">UN    </v>
          </cell>
          <cell r="D1565">
            <v>12.19</v>
          </cell>
        </row>
        <row r="1566">
          <cell r="A1566">
            <v>39871</v>
          </cell>
          <cell r="B1566" t="str">
            <v>COTOVELO BRONZE/LATAO (REF 707-3) SEM ANEL DE SOLDA, BOLSA X ROSCA F, 22MM X 3/4"</v>
          </cell>
          <cell r="C1566" t="str">
            <v xml:space="preserve">UN    </v>
          </cell>
          <cell r="D1566">
            <v>13.66</v>
          </cell>
        </row>
        <row r="1567">
          <cell r="A1567">
            <v>12722</v>
          </cell>
          <cell r="B1567" t="str">
            <v>COTOVELO DE COBRE 90 GRAUS (REF 607) SEM ANEL DE SOLDA, BOLSA X BOLSA, 104 MM</v>
          </cell>
          <cell r="C1567" t="str">
            <v xml:space="preserve">UN    </v>
          </cell>
          <cell r="D1567">
            <v>457.19</v>
          </cell>
        </row>
        <row r="1568">
          <cell r="A1568">
            <v>12714</v>
          </cell>
          <cell r="B1568" t="str">
            <v>COTOVELO DE COBRE 90 GRAUS (REF 607) SEM ANEL DE SOLDA, BOLSA X BOLSA, 15 MM</v>
          </cell>
          <cell r="C1568" t="str">
            <v xml:space="preserve">UN    </v>
          </cell>
          <cell r="D1568">
            <v>2.98</v>
          </cell>
        </row>
        <row r="1569">
          <cell r="A1569">
            <v>12715</v>
          </cell>
          <cell r="B1569" t="str">
            <v>COTOVELO DE COBRE 90 GRAUS (REF 607) SEM ANEL DE SOLDA, BOLSA X BOLSA, 22 MM</v>
          </cell>
          <cell r="C1569" t="str">
            <v xml:space="preserve">UN    </v>
          </cell>
          <cell r="D1569">
            <v>6.73</v>
          </cell>
        </row>
        <row r="1570">
          <cell r="A1570">
            <v>12716</v>
          </cell>
          <cell r="B1570" t="str">
            <v>COTOVELO DE COBRE 90 GRAUS (REF 607) SEM ANEL DE SOLDA, BOLSA X BOLSA, 28 MM</v>
          </cell>
          <cell r="C1570" t="str">
            <v xml:space="preserve">UN    </v>
          </cell>
          <cell r="D1570">
            <v>11.57</v>
          </cell>
        </row>
        <row r="1571">
          <cell r="A1571">
            <v>12717</v>
          </cell>
          <cell r="B1571" t="str">
            <v>COTOVELO DE COBRE 90 GRAUS (REF 607) SEM ANEL DE SOLDA, BOLSA X BOLSA, 35 MM</v>
          </cell>
          <cell r="C1571" t="str">
            <v xml:space="preserve">UN    </v>
          </cell>
          <cell r="D1571">
            <v>22.74</v>
          </cell>
        </row>
        <row r="1572">
          <cell r="A1572">
            <v>12718</v>
          </cell>
          <cell r="B1572" t="str">
            <v>COTOVELO DE COBRE 90 GRAUS (REF 607) SEM ANEL DE SOLDA, BOLSA X BOLSA, 42 MM</v>
          </cell>
          <cell r="C1572" t="str">
            <v xml:space="preserve">UN    </v>
          </cell>
          <cell r="D1572">
            <v>34.9</v>
          </cell>
        </row>
        <row r="1573">
          <cell r="A1573">
            <v>12719</v>
          </cell>
          <cell r="B1573" t="str">
            <v>COTOVELO DE COBRE 90 GRAUS (REF 607) SEM ANEL DE SOLDA, BOLSA X BOLSA, 54 MM</v>
          </cell>
          <cell r="C1573" t="str">
            <v xml:space="preserve">UN    </v>
          </cell>
          <cell r="D1573">
            <v>55.41</v>
          </cell>
        </row>
        <row r="1574">
          <cell r="A1574">
            <v>12720</v>
          </cell>
          <cell r="B1574" t="str">
            <v>COTOVELO DE COBRE 90 GRAUS (REF 607) SEM ANEL DE SOLDA, BOLSA X BOLSA, 66 MM</v>
          </cell>
          <cell r="C1574" t="str">
            <v xml:space="preserve">UN    </v>
          </cell>
          <cell r="D1574">
            <v>192.95</v>
          </cell>
        </row>
        <row r="1575">
          <cell r="A1575">
            <v>12721</v>
          </cell>
          <cell r="B1575" t="str">
            <v>COTOVELO DE COBRE 90 GRAUS (REF 607) SEM ANEL DE SOLDA, BOLSA X BOLSA, 79 MM</v>
          </cell>
          <cell r="C1575" t="str">
            <v xml:space="preserve">UN    </v>
          </cell>
          <cell r="D1575">
            <v>185.02</v>
          </cell>
        </row>
        <row r="1576">
          <cell r="A1576">
            <v>3468</v>
          </cell>
          <cell r="B1576" t="str">
            <v>COTOVELO DE REDUCAO 90 GRAUS DE FERRO GALVANIZADO, COM ROSCA BSP, DE 1 1/2" X 1"</v>
          </cell>
          <cell r="C1576" t="str">
            <v xml:space="preserve">UN    </v>
          </cell>
          <cell r="D1576">
            <v>19.510000000000002</v>
          </cell>
        </row>
        <row r="1577">
          <cell r="A1577">
            <v>3465</v>
          </cell>
          <cell r="B1577" t="str">
            <v>COTOVELO DE REDUCAO 90 GRAUS DE FERRO GALVANIZADO, COM ROSCA BSP, DE 1 1/2" X 3/4"</v>
          </cell>
          <cell r="C1577" t="str">
            <v xml:space="preserve">UN    </v>
          </cell>
          <cell r="D1577">
            <v>19.510000000000002</v>
          </cell>
        </row>
        <row r="1578">
          <cell r="A1578">
            <v>12403</v>
          </cell>
          <cell r="B1578" t="str">
            <v>COTOVELO DE REDUCAO 90 GRAUS DE FERRO GALVANIZADO, COM ROSCA BSP, DE 1 1/4" X 1"</v>
          </cell>
          <cell r="C1578" t="str">
            <v xml:space="preserve">UN    </v>
          </cell>
          <cell r="D1578">
            <v>13.9</v>
          </cell>
        </row>
        <row r="1579">
          <cell r="A1579">
            <v>3463</v>
          </cell>
          <cell r="B1579" t="str">
            <v>COTOVELO DE REDUCAO 90 GRAUS DE FERRO GALVANIZADO, COM ROSCA BSP, DE 1" X 1/2"</v>
          </cell>
          <cell r="C1579" t="str">
            <v xml:space="preserve">UN    </v>
          </cell>
          <cell r="D1579">
            <v>8.1199999999999992</v>
          </cell>
        </row>
        <row r="1580">
          <cell r="A1580">
            <v>3464</v>
          </cell>
          <cell r="B1580" t="str">
            <v>COTOVELO DE REDUCAO 90 GRAUS DE FERRO GALVANIZADO, COM ROSCA BSP, DE 1" X 3/4"</v>
          </cell>
          <cell r="C1580" t="str">
            <v xml:space="preserve">UN    </v>
          </cell>
          <cell r="D1580">
            <v>8.1199999999999992</v>
          </cell>
        </row>
        <row r="1581">
          <cell r="A1581">
            <v>3466</v>
          </cell>
          <cell r="B1581" t="str">
            <v>COTOVELO DE REDUCAO 90 GRAUS DE FERRO GALVANIZADO, COM ROSCA BSP, DE 2 1/2" X 2"</v>
          </cell>
          <cell r="C1581" t="str">
            <v xml:space="preserve">UN    </v>
          </cell>
          <cell r="D1581">
            <v>49.54</v>
          </cell>
        </row>
        <row r="1582">
          <cell r="A1582">
            <v>3467</v>
          </cell>
          <cell r="B1582" t="str">
            <v>COTOVELO DE REDUCAO 90 GRAUS DE FERRO GALVANIZADO, COM ROSCA BSP, DE 2" X 1 1/2"</v>
          </cell>
          <cell r="C1582" t="str">
            <v xml:space="preserve">UN    </v>
          </cell>
          <cell r="D1582">
            <v>27.98</v>
          </cell>
        </row>
        <row r="1583">
          <cell r="A1583">
            <v>3462</v>
          </cell>
          <cell r="B1583" t="str">
            <v>COTOVELO DE REDUCAO 90 GRAUS DE FERRO GALVANIZADO, COM ROSCA BSP, DE 3/4" X 1/2"</v>
          </cell>
          <cell r="C1583" t="str">
            <v xml:space="preserve">UN    </v>
          </cell>
          <cell r="D1583">
            <v>5.36</v>
          </cell>
        </row>
        <row r="1584">
          <cell r="A1584">
            <v>3446</v>
          </cell>
          <cell r="B1584" t="str">
            <v>COTOVELO 45 GRAUS DE FERRO GALVANIZADO, COM ROSCA BSP, DE 1 1/2"</v>
          </cell>
          <cell r="C1584" t="str">
            <v xml:space="preserve">UN    </v>
          </cell>
          <cell r="D1584">
            <v>16.489999999999998</v>
          </cell>
        </row>
        <row r="1585">
          <cell r="A1585">
            <v>3445</v>
          </cell>
          <cell r="B1585" t="str">
            <v>COTOVELO 45 GRAUS DE FERRO GALVANIZADO, COM ROSCA BSP, DE 1 1/4"</v>
          </cell>
          <cell r="C1585" t="str">
            <v xml:space="preserve">UN    </v>
          </cell>
          <cell r="D1585">
            <v>13.46</v>
          </cell>
        </row>
        <row r="1586">
          <cell r="A1586">
            <v>3441</v>
          </cell>
          <cell r="B1586" t="str">
            <v>COTOVELO 45 GRAUS DE FERRO GALVANIZADO, COM ROSCA BSP, DE 1/2"</v>
          </cell>
          <cell r="C1586" t="str">
            <v xml:space="preserve">UN    </v>
          </cell>
          <cell r="D1586">
            <v>3.8</v>
          </cell>
        </row>
        <row r="1587">
          <cell r="A1587">
            <v>3444</v>
          </cell>
          <cell r="B1587" t="str">
            <v>COTOVELO 45 GRAUS DE FERRO GALVANIZADO, COM ROSCA BSP, DE 1"</v>
          </cell>
          <cell r="C1587" t="str">
            <v xml:space="preserve">UN    </v>
          </cell>
          <cell r="D1587">
            <v>8.2899999999999991</v>
          </cell>
        </row>
        <row r="1588">
          <cell r="A1588">
            <v>12402</v>
          </cell>
          <cell r="B1588" t="str">
            <v>COTOVELO 45 GRAUS DE FERRO GALVANIZADO, COM ROSCA BSP, DE 2 1/2"</v>
          </cell>
          <cell r="C1588" t="str">
            <v xml:space="preserve">UN    </v>
          </cell>
          <cell r="D1588">
            <v>46.37</v>
          </cell>
        </row>
        <row r="1589">
          <cell r="A1589">
            <v>3447</v>
          </cell>
          <cell r="B1589" t="str">
            <v>COTOVELO 45 GRAUS DE FERRO GALVANIZADO, COM ROSCA BSP, DE 2"</v>
          </cell>
          <cell r="C1589" t="str">
            <v xml:space="preserve">UN    </v>
          </cell>
          <cell r="D1589">
            <v>23.99</v>
          </cell>
        </row>
        <row r="1590">
          <cell r="A1590">
            <v>3442</v>
          </cell>
          <cell r="B1590" t="str">
            <v>COTOVELO 45 GRAUS DE FERRO GALVANIZADO, COM ROSCA BSP, DE 3/4"</v>
          </cell>
          <cell r="C1590" t="str">
            <v xml:space="preserve">UN    </v>
          </cell>
          <cell r="D1590">
            <v>5.68</v>
          </cell>
        </row>
        <row r="1591">
          <cell r="A1591">
            <v>3448</v>
          </cell>
          <cell r="B1591" t="str">
            <v>COTOVELO 45 GRAUS DE FERRO GALVANIZADO, COM ROSCA BSP, DE 3"</v>
          </cell>
          <cell r="C1591" t="str">
            <v xml:space="preserve">UN    </v>
          </cell>
          <cell r="D1591">
            <v>67.790000000000006</v>
          </cell>
        </row>
        <row r="1592">
          <cell r="A1592">
            <v>3449</v>
          </cell>
          <cell r="B1592" t="str">
            <v>COTOVELO 45 GRAUS DE FERRO GALVANIZADO, COM ROSCA BSP, DE 4"</v>
          </cell>
          <cell r="C1592" t="str">
            <v xml:space="preserve">UN    </v>
          </cell>
          <cell r="D1592">
            <v>118.79</v>
          </cell>
        </row>
        <row r="1593">
          <cell r="A1593">
            <v>37438</v>
          </cell>
          <cell r="B1593" t="str">
            <v>COTOVELO 45 GRAUS, PEAD PE 100, DE 125 MM, PARA ELETROFUSAO</v>
          </cell>
          <cell r="C1593" t="str">
            <v xml:space="preserve">UN    </v>
          </cell>
          <cell r="D1593">
            <v>151.84</v>
          </cell>
        </row>
        <row r="1594">
          <cell r="A1594">
            <v>37439</v>
          </cell>
          <cell r="B1594" t="str">
            <v>COTOVELO 45 GRAUS, PEAD PE 100, DE 200 MM, PARA ELETROFUSAO</v>
          </cell>
          <cell r="C1594" t="str">
            <v xml:space="preserve">UN    </v>
          </cell>
          <cell r="D1594">
            <v>992.75</v>
          </cell>
        </row>
        <row r="1595">
          <cell r="A1595">
            <v>37435</v>
          </cell>
          <cell r="B1595" t="str">
            <v>COTOVELO 45 GRAUS, PEAD PE 100, DE 32 MM, PARA ELETROFUSAO</v>
          </cell>
          <cell r="C1595" t="str">
            <v xml:space="preserve">UN    </v>
          </cell>
          <cell r="D1595">
            <v>17.84</v>
          </cell>
        </row>
        <row r="1596">
          <cell r="A1596">
            <v>37436</v>
          </cell>
          <cell r="B1596" t="str">
            <v>COTOVELO 45 GRAUS, PEAD PE 100, DE 40 MM, PARA ELETROFUSAO</v>
          </cell>
          <cell r="C1596" t="str">
            <v xml:space="preserve">UN    </v>
          </cell>
          <cell r="D1596">
            <v>21.06</v>
          </cell>
        </row>
        <row r="1597">
          <cell r="A1597">
            <v>37437</v>
          </cell>
          <cell r="B1597" t="str">
            <v>COTOVELO 45 GRAUS, PEAD PE 100, DE 63 MM, PARA ELETROFUSAO</v>
          </cell>
          <cell r="C1597" t="str">
            <v xml:space="preserve">UN    </v>
          </cell>
          <cell r="D1597">
            <v>30.46</v>
          </cell>
        </row>
        <row r="1598">
          <cell r="A1598">
            <v>3473</v>
          </cell>
          <cell r="B1598" t="str">
            <v>COTOVELO 90 GRAUS DE FERRO GALVANIZADO, COM ROSCA BSP MACHO/FEMEA, DE 1 1/2"</v>
          </cell>
          <cell r="C1598" t="str">
            <v xml:space="preserve">UN    </v>
          </cell>
          <cell r="D1598">
            <v>18.649999999999999</v>
          </cell>
        </row>
        <row r="1599">
          <cell r="A1599">
            <v>3474</v>
          </cell>
          <cell r="B1599" t="str">
            <v>COTOVELO 90 GRAUS DE FERRO GALVANIZADO, COM ROSCA BSP MACHO/FEMEA, DE 1 1/4"</v>
          </cell>
          <cell r="C1599" t="str">
            <v xml:space="preserve">UN    </v>
          </cell>
          <cell r="D1599">
            <v>15.37</v>
          </cell>
        </row>
        <row r="1600">
          <cell r="A1600">
            <v>3450</v>
          </cell>
          <cell r="B1600" t="str">
            <v>COTOVELO 90 GRAUS DE FERRO GALVANIZADO, COM ROSCA BSP MACHO/FEMEA, DE 1/2"</v>
          </cell>
          <cell r="C1600" t="str">
            <v xml:space="preserve">UN    </v>
          </cell>
          <cell r="D1600">
            <v>4.45</v>
          </cell>
        </row>
        <row r="1601">
          <cell r="A1601">
            <v>3443</v>
          </cell>
          <cell r="B1601" t="str">
            <v>COTOVELO 90 GRAUS DE FERRO GALVANIZADO, COM ROSCA BSP MACHO/FEMEA, DE 1"</v>
          </cell>
          <cell r="C1601" t="str">
            <v xml:space="preserve">UN    </v>
          </cell>
          <cell r="D1601">
            <v>9.56</v>
          </cell>
        </row>
        <row r="1602">
          <cell r="A1602">
            <v>3453</v>
          </cell>
          <cell r="B1602" t="str">
            <v>COTOVELO 90 GRAUS DE FERRO GALVANIZADO, COM ROSCA BSP MACHO/FEMEA, DE 2 1/2"</v>
          </cell>
          <cell r="C1602" t="str">
            <v xml:space="preserve">UN    </v>
          </cell>
          <cell r="D1602">
            <v>54.44</v>
          </cell>
        </row>
        <row r="1603">
          <cell r="A1603">
            <v>3452</v>
          </cell>
          <cell r="B1603" t="str">
            <v>COTOVELO 90 GRAUS DE FERRO GALVANIZADO, COM ROSCA BSP MACHO/FEMEA, DE 2"</v>
          </cell>
          <cell r="C1603" t="str">
            <v xml:space="preserve">UN    </v>
          </cell>
          <cell r="D1603">
            <v>26.87</v>
          </cell>
        </row>
        <row r="1604">
          <cell r="A1604">
            <v>3451</v>
          </cell>
          <cell r="B1604" t="str">
            <v>COTOVELO 90 GRAUS DE FERRO GALVANIZADO, COM ROSCA BSP MACHO/FEMEA, DE 3/4"</v>
          </cell>
          <cell r="C1604" t="str">
            <v xml:space="preserve">UN    </v>
          </cell>
          <cell r="D1604">
            <v>5.33</v>
          </cell>
        </row>
        <row r="1605">
          <cell r="A1605">
            <v>3454</v>
          </cell>
          <cell r="B1605" t="str">
            <v>COTOVELO 90 GRAUS DE FERRO GALVANIZADO, COM ROSCA BSP MACHO/FEMEA, DE 3"</v>
          </cell>
          <cell r="C1605" t="str">
            <v xml:space="preserve">UN    </v>
          </cell>
          <cell r="D1605">
            <v>82.8</v>
          </cell>
        </row>
        <row r="1606">
          <cell r="A1606">
            <v>3458</v>
          </cell>
          <cell r="B1606" t="str">
            <v>COTOVELO 90 GRAUS DE FERRO GALVANIZADO, COM ROSCA BSP, DE 1 1/2"</v>
          </cell>
          <cell r="C1606" t="str">
            <v xml:space="preserve">UN    </v>
          </cell>
          <cell r="D1606">
            <v>14.95</v>
          </cell>
        </row>
        <row r="1607">
          <cell r="A1607">
            <v>3457</v>
          </cell>
          <cell r="B1607" t="str">
            <v>COTOVELO 90 GRAUS DE FERRO GALVANIZADO, COM ROSCA BSP, DE 1 1/4"</v>
          </cell>
          <cell r="C1607" t="str">
            <v xml:space="preserve">UN    </v>
          </cell>
          <cell r="D1607">
            <v>11.22</v>
          </cell>
        </row>
        <row r="1608">
          <cell r="A1608">
            <v>3455</v>
          </cell>
          <cell r="B1608" t="str">
            <v>COTOVELO 90 GRAUS DE FERRO GALVANIZADO, COM ROSCA BSP, DE 1/2"</v>
          </cell>
          <cell r="C1608" t="str">
            <v xml:space="preserve">UN    </v>
          </cell>
          <cell r="D1608">
            <v>3.18</v>
          </cell>
        </row>
        <row r="1609">
          <cell r="A1609">
            <v>3472</v>
          </cell>
          <cell r="B1609" t="str">
            <v>COTOVELO 90 GRAUS DE FERRO GALVANIZADO, COM ROSCA BSP, DE 1"</v>
          </cell>
          <cell r="C1609" t="str">
            <v xml:space="preserve">UN    </v>
          </cell>
          <cell r="D1609">
            <v>7.16</v>
          </cell>
        </row>
        <row r="1610">
          <cell r="A1610">
            <v>3470</v>
          </cell>
          <cell r="B1610" t="str">
            <v>COTOVELO 90 GRAUS DE FERRO GALVANIZADO, COM ROSCA BSP, DE 2 1/2"</v>
          </cell>
          <cell r="C1610" t="str">
            <v xml:space="preserve">UN    </v>
          </cell>
          <cell r="D1610">
            <v>41.74</v>
          </cell>
        </row>
        <row r="1611">
          <cell r="A1611">
            <v>3471</v>
          </cell>
          <cell r="B1611" t="str">
            <v>COTOVELO 90 GRAUS DE FERRO GALVANIZADO, COM ROSCA BSP, DE 2"</v>
          </cell>
          <cell r="C1611" t="str">
            <v xml:space="preserve">UN    </v>
          </cell>
          <cell r="D1611">
            <v>22.94</v>
          </cell>
        </row>
        <row r="1612">
          <cell r="A1612">
            <v>3456</v>
          </cell>
          <cell r="B1612" t="str">
            <v>COTOVELO 90 GRAUS DE FERRO GALVANIZADO, COM ROSCA BSP, DE 3/4"</v>
          </cell>
          <cell r="C1612" t="str">
            <v xml:space="preserve">UN    </v>
          </cell>
          <cell r="D1612">
            <v>4.7699999999999996</v>
          </cell>
        </row>
        <row r="1613">
          <cell r="A1613">
            <v>3459</v>
          </cell>
          <cell r="B1613" t="str">
            <v>COTOVELO 90 GRAUS DE FERRO GALVANIZADO, COM ROSCA BSP, DE 3"</v>
          </cell>
          <cell r="C1613" t="str">
            <v xml:space="preserve">UN    </v>
          </cell>
          <cell r="D1613">
            <v>58.88</v>
          </cell>
        </row>
        <row r="1614">
          <cell r="A1614">
            <v>3469</v>
          </cell>
          <cell r="B1614" t="str">
            <v>COTOVELO 90 GRAUS DE FERRO GALVANIZADO, COM ROSCA BSP, DE 4"</v>
          </cell>
          <cell r="C1614" t="str">
            <v xml:space="preserve">UN    </v>
          </cell>
          <cell r="D1614">
            <v>111.98</v>
          </cell>
        </row>
        <row r="1615">
          <cell r="A1615">
            <v>3460</v>
          </cell>
          <cell r="B1615" t="str">
            <v>COTOVELO 90 GRAUS DE FERRO GALVANIZADO, COM ROSCA BSP, DE 5"</v>
          </cell>
          <cell r="C1615" t="str">
            <v xml:space="preserve">UN    </v>
          </cell>
          <cell r="D1615">
            <v>163.38999999999999</v>
          </cell>
        </row>
        <row r="1616">
          <cell r="A1616">
            <v>3461</v>
          </cell>
          <cell r="B1616" t="str">
            <v>COTOVELO 90 GRAUS DE FERRO GALVANIZADO, COM ROSCA BSP, DE 6"</v>
          </cell>
          <cell r="C1616" t="str">
            <v xml:space="preserve">UN    </v>
          </cell>
          <cell r="D1616">
            <v>417.63</v>
          </cell>
        </row>
        <row r="1617">
          <cell r="A1617">
            <v>37433</v>
          </cell>
          <cell r="B1617" t="str">
            <v>COTOVELO 90 GRAUS, PEAD PE 100, DE 125 MM, PARA ELETROFUSAO</v>
          </cell>
          <cell r="C1617" t="str">
            <v xml:space="preserve">UN    </v>
          </cell>
          <cell r="D1617">
            <v>151.84</v>
          </cell>
        </row>
        <row r="1618">
          <cell r="A1618">
            <v>37430</v>
          </cell>
          <cell r="B1618" t="str">
            <v>COTOVELO 90 GRAUS, PEAD PE 100, DE 20 MM, PARA ELETROFUSAO</v>
          </cell>
          <cell r="C1618" t="str">
            <v xml:space="preserve">UN    </v>
          </cell>
          <cell r="D1618">
            <v>19.03</v>
          </cell>
        </row>
        <row r="1619">
          <cell r="A1619">
            <v>37434</v>
          </cell>
          <cell r="B1619" t="str">
            <v>COTOVELO 90 GRAUS, PEAD PE 100, DE 200 MM, PARA ELETROFUSAO</v>
          </cell>
          <cell r="C1619" t="str">
            <v xml:space="preserve">UN    </v>
          </cell>
          <cell r="D1619">
            <v>1415.79</v>
          </cell>
        </row>
        <row r="1620">
          <cell r="A1620">
            <v>37431</v>
          </cell>
          <cell r="B1620" t="str">
            <v>COTOVELO 90 GRAUS, PEAD PE 100, DE 32 MM, PARA ELETROFUSAO</v>
          </cell>
          <cell r="C1620" t="str">
            <v xml:space="preserve">UN    </v>
          </cell>
          <cell r="D1620">
            <v>25.81</v>
          </cell>
        </row>
        <row r="1621">
          <cell r="A1621">
            <v>37432</v>
          </cell>
          <cell r="B1621" t="str">
            <v>COTOVELO 90 GRAUS, PEAD PE 100, DE 63 MM, PARA ELETROFUSAO</v>
          </cell>
          <cell r="C1621" t="str">
            <v xml:space="preserve">UN    </v>
          </cell>
          <cell r="D1621">
            <v>47.61</v>
          </cell>
        </row>
        <row r="1622">
          <cell r="A1622">
            <v>37413</v>
          </cell>
          <cell r="B1622" t="str">
            <v>COTOVELO/JOELHO COM ADAPTADOR, 90 GRAUS, EM POLIPROPILENO, PN 16, PARA TUBOS PEAD, 20 MM X 1/2" - LIGACAO PREDIAL DE AGUA</v>
          </cell>
          <cell r="C1622" t="str">
            <v xml:space="preserve">UN    </v>
          </cell>
          <cell r="D1622">
            <v>2.92</v>
          </cell>
        </row>
        <row r="1623">
          <cell r="A1623">
            <v>37414</v>
          </cell>
          <cell r="B1623" t="str">
            <v>COTOVELO/JOELHO COM ADAPTADOR, 90 GRAUS, EM POLIPROPILENO, PN 16, PARA TUBOS PEAD, 20 MM X 3/4" - LIGACAO PREDIAL DE AGUA</v>
          </cell>
          <cell r="C1623" t="str">
            <v xml:space="preserve">UN    </v>
          </cell>
          <cell r="D1623">
            <v>3.31</v>
          </cell>
        </row>
        <row r="1624">
          <cell r="A1624">
            <v>37415</v>
          </cell>
          <cell r="B1624" t="str">
            <v>COTOVELO/JOELHO COM ADAPTADOR, 90 GRAUS, EM POLIPROPILENO, PN 16, PARA TUBOS PEAD, 32 MM X 1" - LIGACAO PREDIAL DE AGUA</v>
          </cell>
          <cell r="C1624" t="str">
            <v xml:space="preserve">UN    </v>
          </cell>
          <cell r="D1624">
            <v>6.02</v>
          </cell>
        </row>
        <row r="1625">
          <cell r="A1625">
            <v>37416</v>
          </cell>
          <cell r="B1625" t="str">
            <v>COTOVELO/JOELHO 90 GRAUS, EM POLIPROPILENO, PN 16, PARA TUBOS PEAD, 20 X 20 MM - LIGACAO PREDIAL DE AGUA</v>
          </cell>
          <cell r="C1625" t="str">
            <v xml:space="preserve">UN    </v>
          </cell>
          <cell r="D1625">
            <v>2.73</v>
          </cell>
        </row>
        <row r="1626">
          <cell r="A1626">
            <v>37417</v>
          </cell>
          <cell r="B1626" t="str">
            <v>COTOVELO/JOELHO 90 GRAUS, EM POLIPROPILENO, PN 16, PARA TUBOS PEAD, 32 X 32 MM - LIGACAO PREDIAL DE AGUA</v>
          </cell>
          <cell r="C1626" t="str">
            <v xml:space="preserve">UN    </v>
          </cell>
          <cell r="D1626">
            <v>3.92</v>
          </cell>
        </row>
        <row r="1627">
          <cell r="A1627">
            <v>3112</v>
          </cell>
          <cell r="B1627" t="str">
            <v>CREMONA COM CASTANHA BIPARTIDA, COM VARA DE 1.20 M, EM LATAO CROMADO, PARA PORTAS E JANELAS - COMPLETA</v>
          </cell>
          <cell r="C1627" t="str">
            <v xml:space="preserve">CJ    </v>
          </cell>
          <cell r="D1627">
            <v>54.8</v>
          </cell>
        </row>
        <row r="1628">
          <cell r="A1628">
            <v>3113</v>
          </cell>
          <cell r="B1628" t="str">
            <v>CREMONA COM CASTANHA BIPARTIDA, COM VARA DE 1.50 M, EM LATAO CROMADO, PARA PORTAS E JANELAS - COMPLETA</v>
          </cell>
          <cell r="C1628" t="str">
            <v xml:space="preserve">CJ    </v>
          </cell>
          <cell r="D1628">
            <v>63.14</v>
          </cell>
        </row>
        <row r="1629">
          <cell r="A1629">
            <v>3114</v>
          </cell>
          <cell r="B1629" t="str">
            <v>CREMONA LATAO CROMADO, COM CASTANHA BIPARTIDA E PRESILHAS, MEDIDAS APROXIMADAS DE 113 X 40 X 35 MM (NAO INCL VARA FERRO)</v>
          </cell>
          <cell r="C1629" t="str">
            <v xml:space="preserve">UN    </v>
          </cell>
          <cell r="D1629">
            <v>28.52</v>
          </cell>
        </row>
        <row r="1630">
          <cell r="A1630">
            <v>34519</v>
          </cell>
          <cell r="B1630" t="str">
            <v>CRUZETA DE CONCRETO LEVE, COMP. 2000 MM SECAO, 90 X 90 MM</v>
          </cell>
          <cell r="C1630" t="str">
            <v xml:space="preserve">UN    </v>
          </cell>
          <cell r="D1630">
            <v>71.819999999999993</v>
          </cell>
        </row>
        <row r="1631">
          <cell r="A1631">
            <v>10510</v>
          </cell>
          <cell r="B1631" t="str">
            <v>CRUZETA DE EUCALIPTO TRATADO, OU EQUIVALENTE DA REGIAO, *2,4* M, SECAO *9 X 11,5* CM</v>
          </cell>
          <cell r="C1631" t="str">
            <v xml:space="preserve">UN    </v>
          </cell>
          <cell r="D1631">
            <v>73.569999999999993</v>
          </cell>
        </row>
        <row r="1632">
          <cell r="A1632">
            <v>1649</v>
          </cell>
          <cell r="B1632" t="str">
            <v>CRUZETA DE FERRO GALVANIZADO, COM ROSCA BSP, DE 1 1/2"</v>
          </cell>
          <cell r="C1632" t="str">
            <v xml:space="preserve">UN    </v>
          </cell>
          <cell r="D1632">
            <v>35.25</v>
          </cell>
        </row>
        <row r="1633">
          <cell r="A1633">
            <v>1653</v>
          </cell>
          <cell r="B1633" t="str">
            <v>CRUZETA DE FERRO GALVANIZADO, COM ROSCA BSP, DE 1 1/4"</v>
          </cell>
          <cell r="C1633" t="str">
            <v xml:space="preserve">UN    </v>
          </cell>
          <cell r="D1633">
            <v>27.61</v>
          </cell>
        </row>
        <row r="1634">
          <cell r="A1634">
            <v>1647</v>
          </cell>
          <cell r="B1634" t="str">
            <v>CRUZETA DE FERRO GALVANIZADO, COM ROSCA BSP, DE 1/2"</v>
          </cell>
          <cell r="C1634" t="str">
            <v xml:space="preserve">UN    </v>
          </cell>
          <cell r="D1634">
            <v>9.89</v>
          </cell>
        </row>
        <row r="1635">
          <cell r="A1635">
            <v>1648</v>
          </cell>
          <cell r="B1635" t="str">
            <v>CRUZETA DE FERRO GALVANIZADO, COM ROSCA BSP, DE 1"</v>
          </cell>
          <cell r="C1635" t="str">
            <v xml:space="preserve">UN    </v>
          </cell>
          <cell r="D1635">
            <v>18.989999999999998</v>
          </cell>
        </row>
        <row r="1636">
          <cell r="A1636">
            <v>1651</v>
          </cell>
          <cell r="B1636" t="str">
            <v>CRUZETA DE FERRO GALVANIZADO, COM ROSCA BSP, DE 2 1/2"</v>
          </cell>
          <cell r="C1636" t="str">
            <v xml:space="preserve">UN    </v>
          </cell>
          <cell r="D1636">
            <v>88.09</v>
          </cell>
        </row>
        <row r="1637">
          <cell r="A1637">
            <v>1650</v>
          </cell>
          <cell r="B1637" t="str">
            <v>CRUZETA DE FERRO GALVANIZADO, COM ROSCA BSP, DE 2"</v>
          </cell>
          <cell r="C1637" t="str">
            <v xml:space="preserve">UN    </v>
          </cell>
          <cell r="D1637">
            <v>48.69</v>
          </cell>
        </row>
        <row r="1638">
          <cell r="A1638">
            <v>1654</v>
          </cell>
          <cell r="B1638" t="str">
            <v>CRUZETA DE FERRO GALVANIZADO, COM ROSCA BSP, DE 3/4"</v>
          </cell>
          <cell r="C1638" t="str">
            <v xml:space="preserve">UN    </v>
          </cell>
          <cell r="D1638">
            <v>13.57</v>
          </cell>
        </row>
        <row r="1639">
          <cell r="A1639">
            <v>1652</v>
          </cell>
          <cell r="B1639" t="str">
            <v>CRUZETA DE FERRO GALVANIZADO, COM ROSCA BSP, DE 3"</v>
          </cell>
          <cell r="C1639" t="str">
            <v xml:space="preserve">UN    </v>
          </cell>
          <cell r="D1639">
            <v>126.43</v>
          </cell>
        </row>
        <row r="1640">
          <cell r="A1640">
            <v>1747</v>
          </cell>
          <cell r="B1640" t="str">
            <v>CUBA ACO INOX (AISI 304) DE EMBUTIR COM VALVULA DE 3 1/2 ", DE *56 X 33 X 12* CM</v>
          </cell>
          <cell r="C1640" t="str">
            <v xml:space="preserve">UN    </v>
          </cell>
          <cell r="D1640">
            <v>136.03</v>
          </cell>
        </row>
        <row r="1641">
          <cell r="A1641">
            <v>1744</v>
          </cell>
          <cell r="B1641" t="str">
            <v>CUBA ACO INOX (AISI 304) DE EMBUTIR COM VALVULA 3 1/2 ", DE *40 X 34 X 12* CM</v>
          </cell>
          <cell r="C1641" t="str">
            <v xml:space="preserve">UN    </v>
          </cell>
          <cell r="D1641">
            <v>94.22</v>
          </cell>
        </row>
        <row r="1642">
          <cell r="A1642">
            <v>1743</v>
          </cell>
          <cell r="B1642" t="str">
            <v>CUBA ACO INOX (AISI 304) DE EMBUTIR COM VALVULA 3 1/2 ", DE *46 X 30 X 12* CM</v>
          </cell>
          <cell r="C1642" t="str">
            <v xml:space="preserve">UN    </v>
          </cell>
          <cell r="D1642">
            <v>123.73</v>
          </cell>
        </row>
        <row r="1643">
          <cell r="A1643">
            <v>39640</v>
          </cell>
          <cell r="B1643" t="str">
            <v>CUMEEIRA ARTICULADA (ABA INFERIOR) PARA TELHA ONDULADA DE FIBROCIMENTO E = 4 MM, ABA *330* MM, COMPRIMENTO 500 MM (SEM AMIANTO)</v>
          </cell>
          <cell r="C1643" t="str">
            <v xml:space="preserve">UN    </v>
          </cell>
          <cell r="D1643">
            <v>5.66</v>
          </cell>
        </row>
        <row r="1644">
          <cell r="A1644">
            <v>11013</v>
          </cell>
          <cell r="B1644" t="str">
            <v>CUMEEIRA ARTICULADA (ABA INTERNA INFERIOR OU EXTERNA SUPERIOR) PARA TELHA ESTRUTURAL DE FIBROCIMENTO, 1 ABA, E = 6 MM (SEM AMIANTO)</v>
          </cell>
          <cell r="C1644" t="str">
            <v xml:space="preserve">UN    </v>
          </cell>
          <cell r="D1644">
            <v>11.66</v>
          </cell>
        </row>
        <row r="1645">
          <cell r="A1645">
            <v>11017</v>
          </cell>
          <cell r="B1645" t="str">
            <v>CUMEEIRA ARTICULADA (ABA SUPERIOR) PARA TELHA ONDULADA DE FIBROCIMENTO E = 4 MM, ABA *330* MM, COMPRIMENTO 500 MM (SEM AMIANTO)</v>
          </cell>
          <cell r="C1645" t="str">
            <v xml:space="preserve">UN    </v>
          </cell>
          <cell r="D1645">
            <v>4.9800000000000004</v>
          </cell>
        </row>
        <row r="1646">
          <cell r="A1646">
            <v>20236</v>
          </cell>
          <cell r="B1646" t="str">
            <v>CUMEEIRA ARTICULADA (PAR) PARA TELHA ONDULADA DE FIBROCIMENTO, E = 6 MM, ABA 350 MM, COMPRIMENTO 1100 MM (SEM AMIANTO)</v>
          </cell>
          <cell r="C1646" t="str">
            <v xml:space="preserve">UN    </v>
          </cell>
          <cell r="D1646">
            <v>21.92</v>
          </cell>
        </row>
        <row r="1647">
          <cell r="A1647">
            <v>7215</v>
          </cell>
          <cell r="B1647" t="str">
            <v>CUMEEIRA NORMAL PARA TELHA ESTRUTURAL DE FIBROCIMENTO 1 ABA, E = 6 MM, COMPRIMENTO 608 MM (SEM AMIANTO)</v>
          </cell>
          <cell r="C1647" t="str">
            <v xml:space="preserve">UN    </v>
          </cell>
          <cell r="D1647">
            <v>18.77</v>
          </cell>
        </row>
        <row r="1648">
          <cell r="A1648">
            <v>7216</v>
          </cell>
          <cell r="B1648" t="str">
            <v>CUMEEIRA NORMAL PARA TELHA ESTRUTURAL DE FIBROCIMENTO 2 ABAS, E = 6 MM, DE 1050 X 935 MM (SEM AMIANTO)</v>
          </cell>
          <cell r="C1648" t="str">
            <v xml:space="preserve">UN    </v>
          </cell>
          <cell r="D1648">
            <v>78.45</v>
          </cell>
        </row>
        <row r="1649">
          <cell r="A1649">
            <v>20235</v>
          </cell>
          <cell r="B1649" t="str">
            <v>CUMEEIRA NORMAL PARA TELHA ONDULADA DE FIBROCIMENTO, E = 6 MM, ABA 300 MM, COMPRIMENTO 1100 MM (SEM AMIANTO)</v>
          </cell>
          <cell r="C1649" t="str">
            <v xml:space="preserve">UN    </v>
          </cell>
          <cell r="D1649">
            <v>39.659999999999997</v>
          </cell>
        </row>
        <row r="1650">
          <cell r="A1650">
            <v>7181</v>
          </cell>
          <cell r="B1650" t="str">
            <v>CUMEEIRA PARA TELHA CERAMICA, COMPRIMENTO DE *41* CM, RENDIMENTO DE *3* TELHAS/M</v>
          </cell>
          <cell r="C1650" t="str">
            <v xml:space="preserve">UN    </v>
          </cell>
          <cell r="D1650">
            <v>4.1399999999999997</v>
          </cell>
        </row>
        <row r="1651">
          <cell r="A1651">
            <v>40866</v>
          </cell>
          <cell r="B1651" t="str">
            <v>CUMEEIRA PARA TELHA DE CONCRETO, PARA 2 AGUAS DE TELHADO, COR CINZA, RENDIMENTO DE *3* TELHAS/M (COLETADO CAIXA)</v>
          </cell>
          <cell r="C1651" t="str">
            <v xml:space="preserve">UN    </v>
          </cell>
          <cell r="D1651">
            <v>7.67</v>
          </cell>
        </row>
        <row r="1652">
          <cell r="A1652">
            <v>7214</v>
          </cell>
          <cell r="B1652" t="str">
            <v>CUMEEIRA SHED PARA TELHA ONDULADA DE FIBROCIMENTO, E = 6 MM, ABA 280 MM, COMPRIMENTO 1100 MM (SEM AMIANTO)</v>
          </cell>
          <cell r="C1652" t="str">
            <v xml:space="preserve">UN    </v>
          </cell>
          <cell r="D1652">
            <v>26.88</v>
          </cell>
        </row>
        <row r="1653">
          <cell r="A1653">
            <v>7219</v>
          </cell>
          <cell r="B1653" t="str">
            <v>CUMEEIRA UNIVERSAL PARA TELHA ONDULADA DE FIBROCIMENTO, E = 6 MM, ABA 210 MM, COMPRIMENTO 1100 MM (SEM AMIANTO)</v>
          </cell>
          <cell r="C1653" t="str">
            <v xml:space="preserve">UN    </v>
          </cell>
          <cell r="D1653">
            <v>27.82</v>
          </cell>
        </row>
        <row r="1654">
          <cell r="A1654">
            <v>37972</v>
          </cell>
          <cell r="B1654" t="str">
            <v>CURVA CPVC, 90 GRAUS, SOLDAVEL, 22 MM, PARA AGUA QUENTE</v>
          </cell>
          <cell r="C1654" t="str">
            <v xml:space="preserve">UN    </v>
          </cell>
          <cell r="D1654">
            <v>7.77</v>
          </cell>
        </row>
        <row r="1655">
          <cell r="A1655">
            <v>37973</v>
          </cell>
          <cell r="B1655" t="str">
            <v>CURVA CPVC, 90 GRAUS, SOLDAVEL, 28 MM, PARA AGUA QUENTE</v>
          </cell>
          <cell r="C1655" t="str">
            <v xml:space="preserve">UN    </v>
          </cell>
          <cell r="D1655">
            <v>12.44</v>
          </cell>
        </row>
        <row r="1656">
          <cell r="A1656">
            <v>37971</v>
          </cell>
          <cell r="B1656" t="str">
            <v>CURVA CPVC, 90 GRAUS, SOLDAVEL,15 MM, PARA AGUA QUENTE</v>
          </cell>
          <cell r="C1656" t="str">
            <v xml:space="preserve">UN    </v>
          </cell>
          <cell r="D1656">
            <v>4.67</v>
          </cell>
        </row>
        <row r="1657">
          <cell r="A1657">
            <v>20094</v>
          </cell>
          <cell r="B1657" t="str">
            <v>CURVA CURTA PVC, PB, JE, 45 GRAUS, DN 100 MM, PARA REDE COLETORA ESGOTO (NBR 10569)</v>
          </cell>
          <cell r="C1657" t="str">
            <v xml:space="preserve">UN    </v>
          </cell>
          <cell r="D1657">
            <v>14.56</v>
          </cell>
        </row>
        <row r="1658">
          <cell r="A1658">
            <v>20095</v>
          </cell>
          <cell r="B1658" t="str">
            <v>CURVA CURTA PVC, PB, JE, 90 GRAUS, DN 100 MM, PARA REDE COLETORA ESGOTO (NBR 10569)</v>
          </cell>
          <cell r="C1658" t="str">
            <v xml:space="preserve">UN    </v>
          </cell>
          <cell r="D1658">
            <v>18.54</v>
          </cell>
        </row>
        <row r="1659">
          <cell r="A1659">
            <v>1954</v>
          </cell>
          <cell r="B1659" t="str">
            <v>CURVA DE PVC 45 GRAUS, SOLDAVEL, 110 MM, PARA AGUA FRIA PREDIAL (NBR 5648)</v>
          </cell>
          <cell r="C1659" t="str">
            <v xml:space="preserve">UN    </v>
          </cell>
          <cell r="D1659">
            <v>90.84</v>
          </cell>
        </row>
        <row r="1660">
          <cell r="A1660">
            <v>1926</v>
          </cell>
          <cell r="B1660" t="str">
            <v>CURVA DE PVC 45 GRAUS, SOLDAVEL, 20 MM, PARA AGUA FRIA PREDIAL (NBR 5648)</v>
          </cell>
          <cell r="C1660" t="str">
            <v xml:space="preserve">UN    </v>
          </cell>
          <cell r="D1660">
            <v>1.2</v>
          </cell>
        </row>
        <row r="1661">
          <cell r="A1661">
            <v>1927</v>
          </cell>
          <cell r="B1661" t="str">
            <v>CURVA DE PVC 45 GRAUS, SOLDAVEL, 25 MM, PARA AGUA FRIA PREDIAL (NBR 5648)</v>
          </cell>
          <cell r="C1661" t="str">
            <v xml:space="preserve">UN    </v>
          </cell>
          <cell r="D1661">
            <v>1.58</v>
          </cell>
        </row>
        <row r="1662">
          <cell r="A1662">
            <v>1923</v>
          </cell>
          <cell r="B1662" t="str">
            <v>CURVA DE PVC 45 GRAUS, SOLDAVEL, 32 MM, PARA AGUA FRIA PREDIAL (NBR 5648)</v>
          </cell>
          <cell r="C1662" t="str">
            <v xml:space="preserve">UN    </v>
          </cell>
          <cell r="D1662">
            <v>2.59</v>
          </cell>
        </row>
        <row r="1663">
          <cell r="A1663">
            <v>1929</v>
          </cell>
          <cell r="B1663" t="str">
            <v>CURVA DE PVC 45 GRAUS, SOLDAVEL, 40 MM, PARA AGUA FRIA PREDIAL (NBR 5648)</v>
          </cell>
          <cell r="C1663" t="str">
            <v xml:space="preserve">UN    </v>
          </cell>
          <cell r="D1663">
            <v>4.24</v>
          </cell>
        </row>
        <row r="1664">
          <cell r="A1664">
            <v>1930</v>
          </cell>
          <cell r="B1664" t="str">
            <v>CURVA DE PVC 45 GRAUS, SOLDAVEL, 50 MM, PARA AGUA FRIA PREDIAL (NBR 5648)</v>
          </cell>
          <cell r="C1664" t="str">
            <v xml:space="preserve">UN    </v>
          </cell>
          <cell r="D1664">
            <v>8.23</v>
          </cell>
        </row>
        <row r="1665">
          <cell r="A1665">
            <v>1924</v>
          </cell>
          <cell r="B1665" t="str">
            <v>CURVA DE PVC 45 GRAUS, SOLDAVEL, 60 MM, PARA AGUA FRIA PREDIAL (NBR 5648)</v>
          </cell>
          <cell r="C1665" t="str">
            <v xml:space="preserve">UN    </v>
          </cell>
          <cell r="D1665">
            <v>14.18</v>
          </cell>
        </row>
        <row r="1666">
          <cell r="A1666">
            <v>1922</v>
          </cell>
          <cell r="B1666" t="str">
            <v>CURVA DE PVC 45 GRAUS, SOLDAVEL, 75 MM, PARA AGUA FRIA PREDIAL (NBR 5648)</v>
          </cell>
          <cell r="C1666" t="str">
            <v xml:space="preserve">UN    </v>
          </cell>
          <cell r="D1666">
            <v>21.06</v>
          </cell>
        </row>
        <row r="1667">
          <cell r="A1667">
            <v>1953</v>
          </cell>
          <cell r="B1667" t="str">
            <v>CURVA DE PVC 45 GRAUS, SOLDAVEL, 85 MM, PARA AGUA FRIA PREDIAL (NBR 5648)</v>
          </cell>
          <cell r="C1667" t="str">
            <v xml:space="preserve">UN    </v>
          </cell>
          <cell r="D1667">
            <v>36.799999999999997</v>
          </cell>
        </row>
        <row r="1668">
          <cell r="A1668">
            <v>1962</v>
          </cell>
          <cell r="B1668" t="str">
            <v>CURVA DE PVC 90 GRAUS, SOLDAVEL, 110 MM, PARA AGUA FRIA PREDIAL (NBR 5648)</v>
          </cell>
          <cell r="C1668" t="str">
            <v xml:space="preserve">UN    </v>
          </cell>
          <cell r="D1668">
            <v>120.42</v>
          </cell>
        </row>
        <row r="1669">
          <cell r="A1669">
            <v>1955</v>
          </cell>
          <cell r="B1669" t="str">
            <v>CURVA DE PVC 90 GRAUS, SOLDAVEL, 20 MM, PARA AGUA FRIA PREDIAL (NBR 5648)</v>
          </cell>
          <cell r="C1669" t="str">
            <v xml:space="preserve">UN    </v>
          </cell>
          <cell r="D1669">
            <v>1.59</v>
          </cell>
        </row>
        <row r="1670">
          <cell r="A1670">
            <v>1956</v>
          </cell>
          <cell r="B1670" t="str">
            <v>CURVA DE PVC 90 GRAUS, SOLDAVEL, 25 MM, PARA AGUA FRIA PREDIAL (NBR 5648)</v>
          </cell>
          <cell r="C1670" t="str">
            <v xml:space="preserve">UN    </v>
          </cell>
          <cell r="D1670">
            <v>2.0499999999999998</v>
          </cell>
        </row>
        <row r="1671">
          <cell r="A1671">
            <v>1957</v>
          </cell>
          <cell r="B1671" t="str">
            <v>CURVA DE PVC 90 GRAUS, SOLDAVEL, 32 MM, PARA AGUA FRIA PREDIAL (NBR 5648)</v>
          </cell>
          <cell r="C1671" t="str">
            <v xml:space="preserve">UN    </v>
          </cell>
          <cell r="D1671">
            <v>4.66</v>
          </cell>
        </row>
        <row r="1672">
          <cell r="A1672">
            <v>1958</v>
          </cell>
          <cell r="B1672" t="str">
            <v>CURVA DE PVC 90 GRAUS, SOLDAVEL, 40 MM, PARA AGUA FRIA PREDIAL (NBR 5648)</v>
          </cell>
          <cell r="C1672" t="str">
            <v xml:space="preserve">UN    </v>
          </cell>
          <cell r="D1672">
            <v>8.2799999999999994</v>
          </cell>
        </row>
        <row r="1673">
          <cell r="A1673">
            <v>1959</v>
          </cell>
          <cell r="B1673" t="str">
            <v>CURVA DE PVC 90 GRAUS, SOLDAVEL, 50 MM, PARA AGUA FRIA PREDIAL (NBR 5648)</v>
          </cell>
          <cell r="C1673" t="str">
            <v xml:space="preserve">UN    </v>
          </cell>
          <cell r="D1673">
            <v>10.1</v>
          </cell>
        </row>
        <row r="1674">
          <cell r="A1674">
            <v>1925</v>
          </cell>
          <cell r="B1674" t="str">
            <v>CURVA DE PVC 90 GRAUS, SOLDAVEL, 60 MM, PARA AGUA FRIA PREDIAL (NBR 5648)</v>
          </cell>
          <cell r="C1674" t="str">
            <v xml:space="preserve">UN    </v>
          </cell>
          <cell r="D1674">
            <v>24.97</v>
          </cell>
        </row>
        <row r="1675">
          <cell r="A1675">
            <v>1960</v>
          </cell>
          <cell r="B1675" t="str">
            <v>CURVA DE PVC 90 GRAUS, SOLDAVEL, 75 MM, PARA AGUA FRIA PREDIAL (NBR 5648)</v>
          </cell>
          <cell r="C1675" t="str">
            <v xml:space="preserve">UN    </v>
          </cell>
          <cell r="D1675">
            <v>35.5</v>
          </cell>
        </row>
        <row r="1676">
          <cell r="A1676">
            <v>1961</v>
          </cell>
          <cell r="B1676" t="str">
            <v>CURVA DE PVC 90 GRAUS, SOLDAVEL, 85 MM, PARA AGUA FRIA PREDIAL (NBR 5648)</v>
          </cell>
          <cell r="C1676" t="str">
            <v xml:space="preserve">UN    </v>
          </cell>
          <cell r="D1676">
            <v>51.01</v>
          </cell>
        </row>
        <row r="1677">
          <cell r="A1677">
            <v>38426</v>
          </cell>
          <cell r="B1677" t="str">
            <v>CURVA DE PVC, 45 GRAUS, SERIE R, DN 100 MM, PARA ESGOTO PREDIAL</v>
          </cell>
          <cell r="C1677" t="str">
            <v xml:space="preserve">UN    </v>
          </cell>
          <cell r="D1677">
            <v>14.4</v>
          </cell>
        </row>
        <row r="1678">
          <cell r="A1678">
            <v>38423</v>
          </cell>
          <cell r="B1678" t="str">
            <v>CURVA DE PVC, 90 GRAUS, SERIE R, DN 100 MM, PARA ESGOTO PREDIAL</v>
          </cell>
          <cell r="C1678" t="str">
            <v xml:space="preserve">UN    </v>
          </cell>
          <cell r="D1678">
            <v>32.659999999999997</v>
          </cell>
        </row>
        <row r="1679">
          <cell r="A1679">
            <v>38421</v>
          </cell>
          <cell r="B1679" t="str">
            <v>CURVA DE PVC, 90 GRAUS, SERIE R, DN 50 MM, PARA ESGOTO PREDIAL</v>
          </cell>
          <cell r="C1679" t="str">
            <v xml:space="preserve">UN    </v>
          </cell>
          <cell r="D1679">
            <v>15.42</v>
          </cell>
        </row>
        <row r="1680">
          <cell r="A1680">
            <v>38422</v>
          </cell>
          <cell r="B1680" t="str">
            <v>CURVA DE PVC, 90 GRAUS, SERIE R, DN 75 MM, PARA ESGOTO PREDIAL</v>
          </cell>
          <cell r="C1680" t="str">
            <v xml:space="preserve">UN    </v>
          </cell>
          <cell r="D1680">
            <v>22.54</v>
          </cell>
        </row>
        <row r="1681">
          <cell r="A1681">
            <v>39866</v>
          </cell>
          <cell r="B1681" t="str">
            <v>CURVA DE TRANSPOSICAO BRONZE/LATAO (REF 736) SEM ANEL DE SOLDA, BOLSA X BOLSA, 15 MM</v>
          </cell>
          <cell r="C1681" t="str">
            <v xml:space="preserve">UN    </v>
          </cell>
          <cell r="D1681">
            <v>10.55</v>
          </cell>
        </row>
        <row r="1682">
          <cell r="A1682">
            <v>39867</v>
          </cell>
          <cell r="B1682" t="str">
            <v>CURVA DE TRANSPOSICAO BRONZE/LATAO (REF 736) SEM ANEL DE SOLDA, BOLSA X BOLSA, 22 MM</v>
          </cell>
          <cell r="C1682" t="str">
            <v xml:space="preserve">UN    </v>
          </cell>
          <cell r="D1682">
            <v>23.46</v>
          </cell>
        </row>
        <row r="1683">
          <cell r="A1683">
            <v>39868</v>
          </cell>
          <cell r="B1683" t="str">
            <v>CURVA DE TRANSPOSICAO BRONZE/LATAO (REF 736) SEM ANEL DE SOLDA, BOLSA X BOLSA, 28 MM</v>
          </cell>
          <cell r="C1683" t="str">
            <v xml:space="preserve">UN    </v>
          </cell>
          <cell r="D1683">
            <v>42.27</v>
          </cell>
        </row>
        <row r="1684">
          <cell r="A1684">
            <v>37999</v>
          </cell>
          <cell r="B1684" t="str">
            <v>CURVA DE TRANSPOSICAO, CPVC, SOLDAVEL, 15 MM</v>
          </cell>
          <cell r="C1684" t="str">
            <v xml:space="preserve">UN    </v>
          </cell>
          <cell r="D1684">
            <v>7.45</v>
          </cell>
        </row>
        <row r="1685">
          <cell r="A1685">
            <v>38000</v>
          </cell>
          <cell r="B1685" t="str">
            <v>CURVA DE TRANSPOSICAO, CPVC, SOLDAVEL, 22 MM</v>
          </cell>
          <cell r="C1685" t="str">
            <v xml:space="preserve">UN    </v>
          </cell>
          <cell r="D1685">
            <v>9.86</v>
          </cell>
        </row>
        <row r="1686">
          <cell r="A1686">
            <v>38129</v>
          </cell>
          <cell r="B1686" t="str">
            <v>CURVA DE TRANSPOSICAO, PVC SOLDAVEL, 20 MM, PARA AGUA FRIA PREDIAL</v>
          </cell>
          <cell r="C1686" t="str">
            <v xml:space="preserve">UN    </v>
          </cell>
          <cell r="D1686">
            <v>2.76</v>
          </cell>
        </row>
        <row r="1687">
          <cell r="A1687">
            <v>38025</v>
          </cell>
          <cell r="B1687" t="str">
            <v>CURVA DE TRANSPOSICAO, PVC, SOLDAVEL, 25 MM, PARA AGUA FRIA PREDIAL</v>
          </cell>
          <cell r="C1687" t="str">
            <v xml:space="preserve">UN    </v>
          </cell>
          <cell r="D1687">
            <v>4.6100000000000003</v>
          </cell>
        </row>
        <row r="1688">
          <cell r="A1688">
            <v>38026</v>
          </cell>
          <cell r="B1688" t="str">
            <v>CURVA DE TRANSPOSICAO, PVC, SOLDAVEL, 32 MM, PARA AGUA FRIA PREDIAL</v>
          </cell>
          <cell r="C1688" t="str">
            <v xml:space="preserve">UN    </v>
          </cell>
          <cell r="D1688">
            <v>12.34</v>
          </cell>
        </row>
        <row r="1689">
          <cell r="A1689">
            <v>1858</v>
          </cell>
          <cell r="B1689" t="str">
            <v>CURVA LONGA PVC, PB, JE, 45 GRAUS, DN 100 MM, PARA REDE COLETORA ESGOTO (NBR 10569)</v>
          </cell>
          <cell r="C1689" t="str">
            <v xml:space="preserve">UN    </v>
          </cell>
          <cell r="D1689">
            <v>20.39</v>
          </cell>
        </row>
        <row r="1690">
          <cell r="A1690">
            <v>1844</v>
          </cell>
          <cell r="B1690" t="str">
            <v>CURVA LONGA PVC, PB, JE, 45 GRAUS, DN 150 MM, PARA REDE COLETORA ESGOTO (NBR 10569)</v>
          </cell>
          <cell r="C1690" t="str">
            <v xml:space="preserve">UN    </v>
          </cell>
          <cell r="D1690">
            <v>75.17</v>
          </cell>
        </row>
        <row r="1691">
          <cell r="A1691">
            <v>1863</v>
          </cell>
          <cell r="B1691" t="str">
            <v>CURVA LONGA PVC, PB, JE, 90 GRAUS, DN 100 MM, PARA REDE COLETORA ESGOTO (NBR 10569)</v>
          </cell>
          <cell r="C1691" t="str">
            <v xml:space="preserve">UN    </v>
          </cell>
          <cell r="D1691">
            <v>29.59</v>
          </cell>
        </row>
        <row r="1692">
          <cell r="A1692">
            <v>1865</v>
          </cell>
          <cell r="B1692" t="str">
            <v>CURVA LONGA PVC, PB, JE, 90 GRAUS, DN 150 MM, PARA REDE COLETORA ESGOTO (NBR 10569)</v>
          </cell>
          <cell r="C1692" t="str">
            <v xml:space="preserve">UN    </v>
          </cell>
          <cell r="D1692">
            <v>107.95</v>
          </cell>
        </row>
        <row r="1693">
          <cell r="A1693">
            <v>36355</v>
          </cell>
          <cell r="B1693" t="str">
            <v>CURVA PPR 90 GRAUS, DN 20 MM, PARA AGUA QUENTE PREDIAL</v>
          </cell>
          <cell r="C1693" t="str">
            <v xml:space="preserve">UN    </v>
          </cell>
          <cell r="D1693">
            <v>4.68</v>
          </cell>
        </row>
        <row r="1694">
          <cell r="A1694">
            <v>36356</v>
          </cell>
          <cell r="B1694" t="str">
            <v>CURVA PPR 90 GRAUS, DN 25 MM, PARA AGUA QUENTE PREDIAL</v>
          </cell>
          <cell r="C1694" t="str">
            <v xml:space="preserve">UN    </v>
          </cell>
          <cell r="D1694">
            <v>7.87</v>
          </cell>
        </row>
        <row r="1695">
          <cell r="A1695">
            <v>1932</v>
          </cell>
          <cell r="B1695" t="str">
            <v>CURVA PVC CURTA 90 G, DN 50 MM, PARA ESGOTO PREDIAL</v>
          </cell>
          <cell r="C1695" t="str">
            <v xml:space="preserve">UN    </v>
          </cell>
          <cell r="D1695">
            <v>5.56</v>
          </cell>
        </row>
        <row r="1696">
          <cell r="A1696">
            <v>1933</v>
          </cell>
          <cell r="B1696" t="str">
            <v>CURVA PVC CURTA 90 GRAUS, DN 40 MM, PARA ESGOTO PREDIAL</v>
          </cell>
          <cell r="C1696" t="str">
            <v xml:space="preserve">UN    </v>
          </cell>
          <cell r="D1696">
            <v>2.4500000000000002</v>
          </cell>
        </row>
        <row r="1697">
          <cell r="A1697">
            <v>1951</v>
          </cell>
          <cell r="B1697" t="str">
            <v>CURVA PVC CURTA 90 GRAUS, DN 75 MM, PARA ESGOTO PREDIAL</v>
          </cell>
          <cell r="C1697" t="str">
            <v xml:space="preserve">UN    </v>
          </cell>
          <cell r="D1697">
            <v>10.88</v>
          </cell>
        </row>
        <row r="1698">
          <cell r="A1698">
            <v>1966</v>
          </cell>
          <cell r="B1698" t="str">
            <v>CURVA PVC CURTA 90 GRAUS, 100 MM, PARA ESGOTO PREDIAL</v>
          </cell>
          <cell r="C1698" t="str">
            <v xml:space="preserve">UN    </v>
          </cell>
          <cell r="D1698">
            <v>12.52</v>
          </cell>
        </row>
        <row r="1699">
          <cell r="A1699">
            <v>1952</v>
          </cell>
          <cell r="B1699" t="str">
            <v>CURVA PVC LEVE, 90 GRAUS, COM PONTA E BOLSA LISA, DN 150 MM</v>
          </cell>
          <cell r="C1699" t="str">
            <v xml:space="preserve">UN    </v>
          </cell>
          <cell r="D1699">
            <v>47.02</v>
          </cell>
        </row>
        <row r="1700">
          <cell r="A1700">
            <v>20104</v>
          </cell>
          <cell r="B1700" t="str">
            <v>CURVA PVC LEVE, 90 GRAUS, COM PONTA E BOLSA LISA, DN 250 MM</v>
          </cell>
          <cell r="C1700" t="str">
            <v xml:space="preserve">UN    </v>
          </cell>
          <cell r="D1700">
            <v>347.48</v>
          </cell>
        </row>
        <row r="1701">
          <cell r="A1701">
            <v>20105</v>
          </cell>
          <cell r="B1701" t="str">
            <v>CURVA PVC LEVE, 90 GRAUS, COM PONTA E BOLSA LISA, DN 300 MM</v>
          </cell>
          <cell r="C1701" t="str">
            <v xml:space="preserve">UN    </v>
          </cell>
          <cell r="D1701">
            <v>541.23</v>
          </cell>
        </row>
        <row r="1702">
          <cell r="A1702">
            <v>1965</v>
          </cell>
          <cell r="B1702" t="str">
            <v>CURVA PVC LONGA 45 GRAUS, 100 MM, PARA ESGOTO PREDIAL</v>
          </cell>
          <cell r="C1702" t="str">
            <v xml:space="preserve">UN    </v>
          </cell>
          <cell r="D1702">
            <v>25.38</v>
          </cell>
        </row>
        <row r="1703">
          <cell r="A1703">
            <v>10765</v>
          </cell>
          <cell r="B1703" t="str">
            <v>CURVA PVC LONGA 45G, DN 50 MM, PARA ESGOTO PREDIAL</v>
          </cell>
          <cell r="C1703" t="str">
            <v xml:space="preserve">UN    </v>
          </cell>
          <cell r="D1703">
            <v>6.41</v>
          </cell>
        </row>
        <row r="1704">
          <cell r="A1704">
            <v>10767</v>
          </cell>
          <cell r="B1704" t="str">
            <v>CURVA PVC LONGA 45G, DN 75 MM, PARA ESGOTO PREDIAL</v>
          </cell>
          <cell r="C1704" t="str">
            <v xml:space="preserve">UN    </v>
          </cell>
          <cell r="D1704">
            <v>21.02</v>
          </cell>
        </row>
        <row r="1705">
          <cell r="A1705">
            <v>1970</v>
          </cell>
          <cell r="B1705" t="str">
            <v>CURVA PVC LONGA 90 GRAUS, 100 MM, PARA ESGOTO PREDIAL</v>
          </cell>
          <cell r="C1705" t="str">
            <v xml:space="preserve">UN    </v>
          </cell>
          <cell r="D1705">
            <v>26.35</v>
          </cell>
        </row>
        <row r="1706">
          <cell r="A1706">
            <v>1967</v>
          </cell>
          <cell r="B1706" t="str">
            <v>CURVA PVC LONGA 90 GRAUS, 40 MM, PARA ESGOTO PREDIAL</v>
          </cell>
          <cell r="C1706" t="str">
            <v xml:space="preserve">UN    </v>
          </cell>
          <cell r="D1706">
            <v>2.93</v>
          </cell>
        </row>
        <row r="1707">
          <cell r="A1707">
            <v>1968</v>
          </cell>
          <cell r="B1707" t="str">
            <v>CURVA PVC LONGA 90 GRAUS, 50 MM, PARA ESGOTO PREDIAL</v>
          </cell>
          <cell r="C1707" t="str">
            <v xml:space="preserve">UN    </v>
          </cell>
          <cell r="D1707">
            <v>6.14</v>
          </cell>
        </row>
        <row r="1708">
          <cell r="A1708">
            <v>1969</v>
          </cell>
          <cell r="B1708" t="str">
            <v>CURVA PVC LONGA 90 GRAUS, 75 MM, PARA ESGOTO PREDIAL</v>
          </cell>
          <cell r="C1708" t="str">
            <v xml:space="preserve">UN    </v>
          </cell>
          <cell r="D1708">
            <v>18.07</v>
          </cell>
        </row>
        <row r="1709">
          <cell r="A1709">
            <v>1839</v>
          </cell>
          <cell r="B1709" t="str">
            <v>CURVA PVC PBA, JE, PB, 22 GRAUS, DN 100 / DE 110 MM, PARA REDE AGUA (NBR 10351)</v>
          </cell>
          <cell r="C1709" t="str">
            <v xml:space="preserve">UN    </v>
          </cell>
          <cell r="D1709">
            <v>97.35</v>
          </cell>
        </row>
        <row r="1710">
          <cell r="A1710">
            <v>1835</v>
          </cell>
          <cell r="B1710" t="str">
            <v>CURVA PVC PBA, JE, PB, 22 GRAUS, DN 50 / DE 60 MM, PARA REDE AGUA (NBR 10351)</v>
          </cell>
          <cell r="C1710" t="str">
            <v xml:space="preserve">UN    </v>
          </cell>
          <cell r="D1710">
            <v>20.69</v>
          </cell>
        </row>
        <row r="1711">
          <cell r="A1711">
            <v>1823</v>
          </cell>
          <cell r="B1711" t="str">
            <v>CURVA PVC PBA, JE, PB, 22 GRAUS, DN 75 / DE 85 MM, PARA REDE AGUA (NBR 10351)</v>
          </cell>
          <cell r="C1711" t="str">
            <v xml:space="preserve">UN    </v>
          </cell>
          <cell r="D1711">
            <v>40.020000000000003</v>
          </cell>
        </row>
        <row r="1712">
          <cell r="A1712">
            <v>1827</v>
          </cell>
          <cell r="B1712" t="str">
            <v>CURVA PVC PBA, JE, PB, 45 GRAUS, DN 100 / DE 110 MM, PARA REDE AGUA (NBR 10351)</v>
          </cell>
          <cell r="C1712" t="str">
            <v xml:space="preserve">UN    </v>
          </cell>
          <cell r="D1712">
            <v>96.41</v>
          </cell>
        </row>
        <row r="1713">
          <cell r="A1713">
            <v>1831</v>
          </cell>
          <cell r="B1713" t="str">
            <v>CURVA PVC PBA, JE, PB, 45 GRAUS, DN 50 / DE 60 MM, PARA REDE AGUA (NBR 10351)</v>
          </cell>
          <cell r="C1713" t="str">
            <v xml:space="preserve">UN    </v>
          </cell>
          <cell r="D1713">
            <v>21.04</v>
          </cell>
        </row>
        <row r="1714">
          <cell r="A1714">
            <v>1825</v>
          </cell>
          <cell r="B1714" t="str">
            <v>CURVA PVC PBA, JE, PB, 45 GRAUS, DN 75 / DE 85 MM, PARA REDE AGUA (NBR 10351)</v>
          </cell>
          <cell r="C1714" t="str">
            <v xml:space="preserve">UN    </v>
          </cell>
          <cell r="D1714">
            <v>51.94</v>
          </cell>
        </row>
        <row r="1715">
          <cell r="A1715">
            <v>1828</v>
          </cell>
          <cell r="B1715" t="str">
            <v>CURVA PVC PBA, JE, PB, 90 GRAUS, DN 100 / DE 110 MM, PARA REDE AGUA (NBR 10351)</v>
          </cell>
          <cell r="C1715" t="str">
            <v xml:space="preserve">UN    </v>
          </cell>
          <cell r="D1715">
            <v>117.65</v>
          </cell>
        </row>
        <row r="1716">
          <cell r="A1716">
            <v>1845</v>
          </cell>
          <cell r="B1716" t="str">
            <v>CURVA PVC PBA, JE, PB, 90 GRAUS, DN 50 / DE 60 MM, PARA REDE AGUA (NBR 10351)</v>
          </cell>
          <cell r="C1716" t="str">
            <v xml:space="preserve">UN    </v>
          </cell>
          <cell r="D1716">
            <v>26.37</v>
          </cell>
        </row>
        <row r="1717">
          <cell r="A1717">
            <v>1824</v>
          </cell>
          <cell r="B1717" t="str">
            <v>CURVA PVC PBA, JE, PB, 90 GRAUS, DN 75 / DE 85 MM, PARA REDE AGUA (NBR 10351)</v>
          </cell>
          <cell r="C1717" t="str">
            <v xml:space="preserve">UN    </v>
          </cell>
          <cell r="D1717">
            <v>62.26</v>
          </cell>
        </row>
        <row r="1718">
          <cell r="A1718">
            <v>1941</v>
          </cell>
          <cell r="B1718" t="str">
            <v>CURVA PVC 90 GRAUS, ROSCAVEL, 1 1/2",  AGUA FRIA PREDIAL</v>
          </cell>
          <cell r="C1718" t="str">
            <v xml:space="preserve">UN    </v>
          </cell>
          <cell r="D1718">
            <v>17.79</v>
          </cell>
        </row>
        <row r="1719">
          <cell r="A1719">
            <v>1940</v>
          </cell>
          <cell r="B1719" t="str">
            <v>CURVA PVC 90 GRAUS, ROSCAVEL, 1 1/4",  AGUA FRIA PREDIAL</v>
          </cell>
          <cell r="C1719" t="str">
            <v xml:space="preserve">UN    </v>
          </cell>
          <cell r="D1719">
            <v>13.45</v>
          </cell>
        </row>
        <row r="1720">
          <cell r="A1720">
            <v>1937</v>
          </cell>
          <cell r="B1720" t="str">
            <v>CURVA PVC 90 GRAUS, ROSCAVEL, 1/2",  AGUA FRIA PREDIAL</v>
          </cell>
          <cell r="C1720" t="str">
            <v xml:space="preserve">UN    </v>
          </cell>
          <cell r="D1720">
            <v>2.79</v>
          </cell>
        </row>
        <row r="1721">
          <cell r="A1721">
            <v>1939</v>
          </cell>
          <cell r="B1721" t="str">
            <v>CURVA PVC 90 GRAUS, ROSCAVEL, 1",  AGUA FRIA PREDIAL</v>
          </cell>
          <cell r="C1721" t="str">
            <v xml:space="preserve">UN    </v>
          </cell>
          <cell r="D1721">
            <v>5.53</v>
          </cell>
        </row>
        <row r="1722">
          <cell r="A1722">
            <v>1942</v>
          </cell>
          <cell r="B1722" t="str">
            <v>CURVA PVC 90 GRAUS, ROSCAVEL, 2",  AGUA FRIA PREDIAL</v>
          </cell>
          <cell r="C1722" t="str">
            <v xml:space="preserve">UN    </v>
          </cell>
          <cell r="D1722">
            <v>25.39</v>
          </cell>
        </row>
        <row r="1723">
          <cell r="A1723">
            <v>1938</v>
          </cell>
          <cell r="B1723" t="str">
            <v>CURVA PVC 90 GRAUS, ROSCAVEL, 3/4",  AGUA FRIA PREDIAL</v>
          </cell>
          <cell r="C1723" t="str">
            <v xml:space="preserve">UN    </v>
          </cell>
          <cell r="D1723">
            <v>3.53</v>
          </cell>
        </row>
        <row r="1724">
          <cell r="A1724">
            <v>42692</v>
          </cell>
          <cell r="B1724" t="str">
            <v>CURVA PVC, BB, JE, 45 GRAUS, DN 200 MM, PARA TUBO CORRUGADO E/OU LISO, REDE COLETORA ESGOTO (NBR 10569)</v>
          </cell>
          <cell r="C1724" t="str">
            <v xml:space="preserve">UN    </v>
          </cell>
          <cell r="D1724">
            <v>239.51</v>
          </cell>
        </row>
        <row r="1725">
          <cell r="A1725">
            <v>42693</v>
          </cell>
          <cell r="B1725" t="str">
            <v>CURVA PVC, BB, JE, 45 GRAUS, DN 250 MM, PARA TUBO CORRUGADO E/OU LISO, REDE COLETORA ESGOTO (NBR 10569)</v>
          </cell>
          <cell r="C1725" t="str">
            <v xml:space="preserve">UN    </v>
          </cell>
          <cell r="D1725">
            <v>393.97</v>
          </cell>
        </row>
        <row r="1726">
          <cell r="A1726">
            <v>42695</v>
          </cell>
          <cell r="B1726" t="str">
            <v>CURVA PVC, BB, JE, 90 GRAUS, DN 200 MM, PARA TUBO CORRUGADO E/OU LISO, REDE COLETORA ESGOTO (NBR 10569)</v>
          </cell>
          <cell r="C1726" t="str">
            <v xml:space="preserve">UN    </v>
          </cell>
          <cell r="D1726">
            <v>299.56</v>
          </cell>
        </row>
        <row r="1727">
          <cell r="A1727">
            <v>42694</v>
          </cell>
          <cell r="B1727" t="str">
            <v>CURVA PVC, BB, JE, 90 GRAUS, DN 250 MM, PARA TUBO CORRUGADO E/OU LISO, REDE COLETORA ESGOTO (NBR 10569)</v>
          </cell>
          <cell r="C1727" t="str">
            <v xml:space="preserve">UN    </v>
          </cell>
          <cell r="D1727">
            <v>442.86</v>
          </cell>
        </row>
        <row r="1728">
          <cell r="A1728">
            <v>20097</v>
          </cell>
          <cell r="B1728" t="str">
            <v>CURVA PVC, SERIE R, 87.30 GRAUS, CURTA, 100 MM, PARA ESGOTO PREDIAL (PARA PE-DE-COLUNA)</v>
          </cell>
          <cell r="C1728" t="str">
            <v xml:space="preserve">UN    </v>
          </cell>
          <cell r="D1728">
            <v>24.89</v>
          </cell>
        </row>
        <row r="1729">
          <cell r="A1729">
            <v>20098</v>
          </cell>
          <cell r="B1729" t="str">
            <v>CURVA PVC, SERIE R, 87.30 GRAUS, CURTA, 150 MM, PARA ESGOTO PREDIAL (PARA PE-DE-COLUNA)</v>
          </cell>
          <cell r="C1729" t="str">
            <v xml:space="preserve">UN    </v>
          </cell>
          <cell r="D1729">
            <v>83.93</v>
          </cell>
        </row>
        <row r="1730">
          <cell r="A1730">
            <v>20096</v>
          </cell>
          <cell r="B1730" t="str">
            <v>CURVA PVC, SERIE R, 87.30 GRAUS, CURTA, 75 MM, PARA ESGOTO PREDIAL (PARA PE-DE-COLUNA)</v>
          </cell>
          <cell r="C1730" t="str">
            <v xml:space="preserve">UN    </v>
          </cell>
          <cell r="D1730">
            <v>16.28</v>
          </cell>
        </row>
        <row r="1731">
          <cell r="A1731">
            <v>1964</v>
          </cell>
          <cell r="B1731" t="str">
            <v>CURVA PVC, 45 GRAUS, CURTA, PB, DN 100 MM, PARA ESGOTO PREDIAL</v>
          </cell>
          <cell r="C1731" t="str">
            <v xml:space="preserve">UN    </v>
          </cell>
          <cell r="D1731">
            <v>15.05</v>
          </cell>
        </row>
        <row r="1732">
          <cell r="A1732">
            <v>1880</v>
          </cell>
          <cell r="B1732" t="str">
            <v>CURVA 135 GRAUS, DE PVC RIGIDO ROSCAVEL, DE 1", PARA ELETRODUTO</v>
          </cell>
          <cell r="C1732" t="str">
            <v xml:space="preserve">UN    </v>
          </cell>
          <cell r="D1732">
            <v>2.15</v>
          </cell>
        </row>
        <row r="1733">
          <cell r="A1733">
            <v>39274</v>
          </cell>
          <cell r="B1733" t="str">
            <v>CURVA 135 GRAUS, DE PVC RIGIDO ROSCAVEL, DE 3/4", PARA ELETRODUTO</v>
          </cell>
          <cell r="C1733" t="str">
            <v xml:space="preserve">UN    </v>
          </cell>
          <cell r="D1733">
            <v>1.67</v>
          </cell>
        </row>
        <row r="1734">
          <cell r="A1734">
            <v>2628</v>
          </cell>
          <cell r="B1734" t="str">
            <v>CURVA 135 GRAUS, PARA ELETRODUTO, EM ACO GALVANIZADO ELETROLITICO, DIAMETRO DE 100 MM (4")</v>
          </cell>
          <cell r="C1734" t="str">
            <v xml:space="preserve">UN    </v>
          </cell>
          <cell r="D1734">
            <v>199.84</v>
          </cell>
        </row>
        <row r="1735">
          <cell r="A1735">
            <v>2622</v>
          </cell>
          <cell r="B1735" t="str">
            <v>CURVA 135 GRAUS, PARA ELETRODUTO, EM ACO GALVANIZADO ELETROLITICO, DIAMETRO DE 15 MM (1/2")</v>
          </cell>
          <cell r="C1735" t="str">
            <v xml:space="preserve">UN    </v>
          </cell>
          <cell r="D1735">
            <v>4.74</v>
          </cell>
        </row>
        <row r="1736">
          <cell r="A1736">
            <v>2623</v>
          </cell>
          <cell r="B1736" t="str">
            <v>CURVA 135 GRAUS, PARA ELETRODUTO, EM ACO GALVANIZADO ELETROLITICO, DIAMETRO DE 20 MM (3/4")</v>
          </cell>
          <cell r="C1736" t="str">
            <v xml:space="preserve">UN    </v>
          </cell>
          <cell r="D1736">
            <v>5.71</v>
          </cell>
        </row>
        <row r="1737">
          <cell r="A1737">
            <v>2624</v>
          </cell>
          <cell r="B1737" t="str">
            <v>CURVA 135 GRAUS, PARA ELETRODUTO, EM ACO GALVANIZADO ELETROLITICO, DIAMETRO DE 25 MM (1")</v>
          </cell>
          <cell r="C1737" t="str">
            <v xml:space="preserve">UN    </v>
          </cell>
          <cell r="D1737">
            <v>9.08</v>
          </cell>
        </row>
        <row r="1738">
          <cell r="A1738">
            <v>2625</v>
          </cell>
          <cell r="B1738" t="str">
            <v>CURVA 135 GRAUS, PARA ELETRODUTO, EM ACO GALVANIZADO ELETROLITICO, DIAMETRO DE 32 MM (1 1/4")</v>
          </cell>
          <cell r="C1738" t="str">
            <v xml:space="preserve">UN    </v>
          </cell>
          <cell r="D1738">
            <v>19.170000000000002</v>
          </cell>
        </row>
        <row r="1739">
          <cell r="A1739">
            <v>2626</v>
          </cell>
          <cell r="B1739" t="str">
            <v>CURVA 135 GRAUS, PARA ELETRODUTO, EM ACO GALVANIZADO ELETROLITICO, DIAMETRO DE 40 MM (1 1/2")</v>
          </cell>
          <cell r="C1739" t="str">
            <v xml:space="preserve">UN    </v>
          </cell>
          <cell r="D1739">
            <v>28.09</v>
          </cell>
        </row>
        <row r="1740">
          <cell r="A1740">
            <v>2630</v>
          </cell>
          <cell r="B1740" t="str">
            <v>CURVA 135 GRAUS, PARA ELETRODUTO, EM ACO GALVANIZADO ELETROLITICO, DIAMETRO DE 50 MM (2")</v>
          </cell>
          <cell r="C1740" t="str">
            <v xml:space="preserve">UN    </v>
          </cell>
          <cell r="D1740">
            <v>42.73</v>
          </cell>
        </row>
        <row r="1741">
          <cell r="A1741">
            <v>2627</v>
          </cell>
          <cell r="B1741" t="str">
            <v>CURVA 135 GRAUS, PARA ELETRODUTO, EM ACO GALVANIZADO ELETROLITICO, DIAMETRO DE 65 MM (2 1/2")</v>
          </cell>
          <cell r="C1741" t="str">
            <v xml:space="preserve">UN    </v>
          </cell>
          <cell r="D1741">
            <v>75.27</v>
          </cell>
        </row>
        <row r="1742">
          <cell r="A1742">
            <v>2629</v>
          </cell>
          <cell r="B1742" t="str">
            <v>CURVA 135 GRAUS, PARA ELETRODUTO, EM ACO GALVANIZADO ELETROLITICO, DIAMETRO DE 80 MM (3")</v>
          </cell>
          <cell r="C1742" t="str">
            <v xml:space="preserve">UN    </v>
          </cell>
          <cell r="D1742">
            <v>101.81</v>
          </cell>
        </row>
        <row r="1743">
          <cell r="A1743">
            <v>12033</v>
          </cell>
          <cell r="B1743" t="str">
            <v>CURVA 180 GRAUS, DE PVC RIGIDO ROSCAVEL, DE 1 1/2", PARA ELETRODUTO</v>
          </cell>
          <cell r="C1743" t="str">
            <v xml:space="preserve">UN    </v>
          </cell>
          <cell r="D1743">
            <v>6.86</v>
          </cell>
        </row>
        <row r="1744">
          <cell r="A1744">
            <v>40408</v>
          </cell>
          <cell r="B1744" t="str">
            <v>CURVA 180 GRAUS, DE PVC RIGIDO ROSCAVEL, DE 1 1/4", PARA ELETRODUTO</v>
          </cell>
          <cell r="C1744" t="str">
            <v xml:space="preserve">UN    </v>
          </cell>
          <cell r="D1744">
            <v>4.51</v>
          </cell>
        </row>
        <row r="1745">
          <cell r="A1745">
            <v>40409</v>
          </cell>
          <cell r="B1745" t="str">
            <v>CURVA 180 GRAUS, DE PVC RIGIDO ROSCAVEL, DE 1/2", PARA ELETRODUTO</v>
          </cell>
          <cell r="C1745" t="str">
            <v xml:space="preserve">UN    </v>
          </cell>
          <cell r="D1745">
            <v>1.59</v>
          </cell>
        </row>
        <row r="1746">
          <cell r="A1746">
            <v>39276</v>
          </cell>
          <cell r="B1746" t="str">
            <v>CURVA 180 GRAUS, DE PVC RIGIDO ROSCAVEL, DE 1", PARA ELETRODUTO</v>
          </cell>
          <cell r="C1746" t="str">
            <v xml:space="preserve">UN    </v>
          </cell>
          <cell r="D1746">
            <v>4.0599999999999996</v>
          </cell>
        </row>
        <row r="1747">
          <cell r="A1747">
            <v>39277</v>
          </cell>
          <cell r="B1747" t="str">
            <v>CURVA 180 GRAUS, DE PVC RIGIDO ROSCAVEL, DE 2", PARA ELETRODUTO</v>
          </cell>
          <cell r="C1747" t="str">
            <v xml:space="preserve">UN    </v>
          </cell>
          <cell r="D1747">
            <v>10.97</v>
          </cell>
        </row>
        <row r="1748">
          <cell r="A1748">
            <v>12034</v>
          </cell>
          <cell r="B1748" t="str">
            <v>CURVA 180 GRAUS, DE PVC RIGIDO ROSCAVEL, DE 3/4", PARA ELETRODUTO</v>
          </cell>
          <cell r="C1748" t="str">
            <v xml:space="preserve">UN    </v>
          </cell>
          <cell r="D1748">
            <v>3.11</v>
          </cell>
        </row>
        <row r="1749">
          <cell r="A1749">
            <v>39879</v>
          </cell>
          <cell r="B1749" t="str">
            <v>CURVA 45 GRAUS DE COBRE (REF 606) SEM ANEL DE SOLDA, BOLSA X BOLSA, 15 MM</v>
          </cell>
          <cell r="C1749" t="str">
            <v xml:space="preserve">UN    </v>
          </cell>
          <cell r="D1749">
            <v>2.96</v>
          </cell>
        </row>
        <row r="1750">
          <cell r="A1750">
            <v>39880</v>
          </cell>
          <cell r="B1750" t="str">
            <v>CURVA 45 GRAUS DE COBRE (REF 606) SEM ANEL DE SOLDA, BOLSA X BOLSA, 22 MM</v>
          </cell>
          <cell r="C1750" t="str">
            <v xml:space="preserve">UN    </v>
          </cell>
          <cell r="D1750">
            <v>6.57</v>
          </cell>
        </row>
        <row r="1751">
          <cell r="A1751">
            <v>39881</v>
          </cell>
          <cell r="B1751" t="str">
            <v>CURVA 45 GRAUS DE COBRE (REF 606) SEM ANEL DE SOLDA, BOLSA X BOLSA, 28 MM</v>
          </cell>
          <cell r="C1751" t="str">
            <v xml:space="preserve">UN    </v>
          </cell>
          <cell r="D1751">
            <v>10.54</v>
          </cell>
        </row>
        <row r="1752">
          <cell r="A1752">
            <v>39882</v>
          </cell>
          <cell r="B1752" t="str">
            <v>CURVA 45 GRAUS DE COBRE (REF 606) SEM ANEL DE SOLDA, BOLSA X BOLSA, 35 MM</v>
          </cell>
          <cell r="C1752" t="str">
            <v xml:space="preserve">UN    </v>
          </cell>
          <cell r="D1752">
            <v>27.77</v>
          </cell>
        </row>
        <row r="1753">
          <cell r="A1753">
            <v>39883</v>
          </cell>
          <cell r="B1753" t="str">
            <v>CURVA 45 GRAUS DE COBRE (REF 606) SEM ANEL DE SOLDA, BOLSA X BOLSA, 42 MM</v>
          </cell>
          <cell r="C1753" t="str">
            <v xml:space="preserve">UN    </v>
          </cell>
          <cell r="D1753">
            <v>44.35</v>
          </cell>
        </row>
        <row r="1754">
          <cell r="A1754">
            <v>39884</v>
          </cell>
          <cell r="B1754" t="str">
            <v>CURVA 45 GRAUS DE COBRE (REF 606) SEM ANEL DE SOLDA, BOLSA X BOLSA, 54 MM</v>
          </cell>
          <cell r="C1754" t="str">
            <v xml:space="preserve">UN    </v>
          </cell>
          <cell r="D1754">
            <v>65.87</v>
          </cell>
        </row>
        <row r="1755">
          <cell r="A1755">
            <v>39885</v>
          </cell>
          <cell r="B1755" t="str">
            <v>CURVA 45 GRAUS DE COBRE (REF 606) SEM ANEL DE SOLDA, BOLSA X BOLSA, 66 MM</v>
          </cell>
          <cell r="C1755" t="str">
            <v xml:space="preserve">UN    </v>
          </cell>
          <cell r="D1755">
            <v>156.56</v>
          </cell>
        </row>
        <row r="1756">
          <cell r="A1756">
            <v>1777</v>
          </cell>
          <cell r="B1756" t="str">
            <v>CURVA 45 GRAUS DE FERRO GALVANIZADO, COM ROSCA BSP FEMEA, DE 1 1/2"</v>
          </cell>
          <cell r="C1756" t="str">
            <v xml:space="preserve">UN    </v>
          </cell>
          <cell r="D1756">
            <v>38.01</v>
          </cell>
        </row>
        <row r="1757">
          <cell r="A1757">
            <v>1819</v>
          </cell>
          <cell r="B1757" t="str">
            <v>CURVA 45 GRAUS DE FERRO GALVANIZADO, COM ROSCA BSP FEMEA, DE 1 1/4"</v>
          </cell>
          <cell r="C1757" t="str">
            <v xml:space="preserve">UN    </v>
          </cell>
          <cell r="D1757">
            <v>27.65</v>
          </cell>
        </row>
        <row r="1758">
          <cell r="A1758">
            <v>1775</v>
          </cell>
          <cell r="B1758" t="str">
            <v>CURVA 45 GRAUS DE FERRO GALVANIZADO, COM ROSCA BSP FEMEA, DE 1/2"</v>
          </cell>
          <cell r="C1758" t="str">
            <v xml:space="preserve">UN    </v>
          </cell>
          <cell r="D1758">
            <v>8.27</v>
          </cell>
        </row>
        <row r="1759">
          <cell r="A1759">
            <v>1776</v>
          </cell>
          <cell r="B1759" t="str">
            <v>CURVA 45 GRAUS DE FERRO GALVANIZADO, COM ROSCA BSP FEMEA, DE 1"</v>
          </cell>
          <cell r="C1759" t="str">
            <v xml:space="preserve">UN    </v>
          </cell>
          <cell r="D1759">
            <v>22.5</v>
          </cell>
        </row>
        <row r="1760">
          <cell r="A1760">
            <v>1778</v>
          </cell>
          <cell r="B1760" t="str">
            <v>CURVA 45 GRAUS DE FERRO GALVANIZADO, COM ROSCA BSP FEMEA, DE 2 1/2"</v>
          </cell>
          <cell r="C1760" t="str">
            <v xml:space="preserve">UN    </v>
          </cell>
          <cell r="D1760">
            <v>92.01</v>
          </cell>
        </row>
        <row r="1761">
          <cell r="A1761">
            <v>1818</v>
          </cell>
          <cell r="B1761" t="str">
            <v>CURVA 45 GRAUS DE FERRO GALVANIZADO, COM ROSCA BSP FEMEA, DE 2"</v>
          </cell>
          <cell r="C1761" t="str">
            <v xml:space="preserve">UN    </v>
          </cell>
          <cell r="D1761">
            <v>61.08</v>
          </cell>
        </row>
        <row r="1762">
          <cell r="A1762">
            <v>1820</v>
          </cell>
          <cell r="B1762" t="str">
            <v>CURVA 45 GRAUS DE FERRO GALVANIZADO, COM ROSCA BSP FEMEA, DE 3/4"</v>
          </cell>
          <cell r="C1762" t="str">
            <v xml:space="preserve">UN    </v>
          </cell>
          <cell r="D1762">
            <v>11.94</v>
          </cell>
        </row>
        <row r="1763">
          <cell r="A1763">
            <v>1779</v>
          </cell>
          <cell r="B1763" t="str">
            <v>CURVA 45 GRAUS DE FERRO GALVANIZADO, COM ROSCA BSP FEMEA, DE 3"</v>
          </cell>
          <cell r="C1763" t="str">
            <v xml:space="preserve">UN    </v>
          </cell>
          <cell r="D1763">
            <v>133.82</v>
          </cell>
        </row>
        <row r="1764">
          <cell r="A1764">
            <v>1780</v>
          </cell>
          <cell r="B1764" t="str">
            <v>CURVA 45 GRAUS DE FERRO GALVANIZADO, COM ROSCA BSP FEMEA, DE 4"</v>
          </cell>
          <cell r="C1764" t="str">
            <v xml:space="preserve">UN    </v>
          </cell>
          <cell r="D1764">
            <v>275.88</v>
          </cell>
        </row>
        <row r="1765">
          <cell r="A1765">
            <v>1783</v>
          </cell>
          <cell r="B1765" t="str">
            <v>CURVA 45 GRAUS DE FERRO GALVANIZADO, COM ROSCA BSP MACHO/FEMEA, DE 1 1/2"</v>
          </cell>
          <cell r="C1765" t="str">
            <v xml:space="preserve">UN    </v>
          </cell>
          <cell r="D1765">
            <v>29.17</v>
          </cell>
        </row>
        <row r="1766">
          <cell r="A1766">
            <v>1782</v>
          </cell>
          <cell r="B1766" t="str">
            <v>CURVA 45 GRAUS DE FERRO GALVANIZADO, COM ROSCA BSP MACHO/FEMEA, DE 1 1/4"</v>
          </cell>
          <cell r="C1766" t="str">
            <v xml:space="preserve">UN    </v>
          </cell>
          <cell r="D1766">
            <v>23.06</v>
          </cell>
        </row>
        <row r="1767">
          <cell r="A1767">
            <v>1817</v>
          </cell>
          <cell r="B1767" t="str">
            <v>CURVA 45 GRAUS DE FERRO GALVANIZADO, COM ROSCA BSP MACHO/FEMEA, DE 1/2"</v>
          </cell>
          <cell r="C1767" t="str">
            <v xml:space="preserve">UN    </v>
          </cell>
          <cell r="D1767">
            <v>6.87</v>
          </cell>
        </row>
        <row r="1768">
          <cell r="A1768">
            <v>1781</v>
          </cell>
          <cell r="B1768" t="str">
            <v>CURVA 45 GRAUS DE FERRO GALVANIZADO, COM ROSCA BSP MACHO/FEMEA, DE 1"</v>
          </cell>
          <cell r="C1768" t="str">
            <v xml:space="preserve">UN    </v>
          </cell>
          <cell r="D1768">
            <v>15.02</v>
          </cell>
        </row>
        <row r="1769">
          <cell r="A1769">
            <v>1784</v>
          </cell>
          <cell r="B1769" t="str">
            <v>CURVA 45 GRAUS DE FERRO GALVANIZADO, COM ROSCA BSP MACHO/FEMEA, DE 2 1/2"</v>
          </cell>
          <cell r="C1769" t="str">
            <v xml:space="preserve">UN    </v>
          </cell>
          <cell r="D1769">
            <v>82.36</v>
          </cell>
        </row>
        <row r="1770">
          <cell r="A1770">
            <v>1810</v>
          </cell>
          <cell r="B1770" t="str">
            <v>CURVA 45 GRAUS DE FERRO GALVANIZADO, COM ROSCA BSP MACHO/FEMEA, DE 2"</v>
          </cell>
          <cell r="C1770" t="str">
            <v xml:space="preserve">UN    </v>
          </cell>
          <cell r="D1770">
            <v>45.68</v>
          </cell>
        </row>
        <row r="1771">
          <cell r="A1771">
            <v>1811</v>
          </cell>
          <cell r="B1771" t="str">
            <v>CURVA 45 GRAUS DE FERRO GALVANIZADO, COM ROSCA BSP MACHO/FEMEA, DE 3/4"</v>
          </cell>
          <cell r="C1771" t="str">
            <v xml:space="preserve">UN    </v>
          </cell>
          <cell r="D1771">
            <v>9.8800000000000008</v>
          </cell>
        </row>
        <row r="1772">
          <cell r="A1772">
            <v>1812</v>
          </cell>
          <cell r="B1772" t="str">
            <v>CURVA 45 GRAUS DE FERRO GALVANIZADO, COM ROSCA BSP MACHO/FEMEA, DE 3"</v>
          </cell>
          <cell r="C1772" t="str">
            <v xml:space="preserve">UN    </v>
          </cell>
          <cell r="D1772">
            <v>115.33</v>
          </cell>
        </row>
        <row r="1773">
          <cell r="A1773">
            <v>40386</v>
          </cell>
          <cell r="B1773" t="str">
            <v>CURVA 45 GRAUS EM ACO CARBONO, SOLDAVEL, PRESSAO 3.000 LBS, DN 1 1/2"</v>
          </cell>
          <cell r="C1773" t="str">
            <v xml:space="preserve">UN    </v>
          </cell>
          <cell r="D1773">
            <v>47.44</v>
          </cell>
        </row>
        <row r="1774">
          <cell r="A1774">
            <v>40384</v>
          </cell>
          <cell r="B1774" t="str">
            <v>CURVA 45 GRAUS EM ACO CARBONO, SOLDAVEL, PRESSAO 3.000 LBS, DN 1 1/4"</v>
          </cell>
          <cell r="C1774" t="str">
            <v xml:space="preserve">UN    </v>
          </cell>
          <cell r="D1774">
            <v>32.479999999999997</v>
          </cell>
        </row>
        <row r="1775">
          <cell r="A1775">
            <v>40379</v>
          </cell>
          <cell r="B1775" t="str">
            <v>CURVA 45 GRAUS EM ACO CARBONO, SOLDAVEL, PRESSAO 3.000 LBS, DN 1/2"</v>
          </cell>
          <cell r="C1775" t="str">
            <v xml:space="preserve">UN    </v>
          </cell>
          <cell r="D1775">
            <v>11.23</v>
          </cell>
        </row>
        <row r="1776">
          <cell r="A1776">
            <v>40423</v>
          </cell>
          <cell r="B1776" t="str">
            <v>CURVA 45 GRAUS EM ACO CARBONO, SOLDAVEL, PRESSAO 3.000 LBS, DN 1"</v>
          </cell>
          <cell r="C1776" t="str">
            <v xml:space="preserve">UN    </v>
          </cell>
          <cell r="D1776">
            <v>21.25</v>
          </cell>
        </row>
        <row r="1777">
          <cell r="A1777">
            <v>40389</v>
          </cell>
          <cell r="B1777" t="str">
            <v>CURVA 45 GRAUS EM ACO CARBONO, SOLDAVEL, PRESSAO 3.000 LBS, DN 2 1/2"</v>
          </cell>
          <cell r="C1777" t="str">
            <v xml:space="preserve">UN    </v>
          </cell>
          <cell r="D1777">
            <v>134.76</v>
          </cell>
        </row>
        <row r="1778">
          <cell r="A1778">
            <v>40388</v>
          </cell>
          <cell r="B1778" t="str">
            <v>CURVA 45 GRAUS EM ACO CARBONO, SOLDAVEL, PRESSAO 3.000 LBS, DN 2"</v>
          </cell>
          <cell r="C1778" t="str">
            <v xml:space="preserve">UN    </v>
          </cell>
          <cell r="D1778">
            <v>67.45</v>
          </cell>
        </row>
        <row r="1779">
          <cell r="A1779">
            <v>40381</v>
          </cell>
          <cell r="B1779" t="str">
            <v>CURVA 45 GRAUS EM ACO CARBONO, SOLDAVEL, PRESSAO 3.000 LBS, DN 3/4"</v>
          </cell>
          <cell r="C1779" t="str">
            <v xml:space="preserve">UN    </v>
          </cell>
          <cell r="D1779">
            <v>14.97</v>
          </cell>
        </row>
        <row r="1780">
          <cell r="A1780">
            <v>40391</v>
          </cell>
          <cell r="B1780" t="str">
            <v>CURVA 45 GRAUS EM ACO CARBONO, SOLDAVEL, PRESSAO 3.000 LBS, DN 3"</v>
          </cell>
          <cell r="C1780" t="str">
            <v xml:space="preserve">UN    </v>
          </cell>
          <cell r="D1780">
            <v>349.78</v>
          </cell>
        </row>
        <row r="1781">
          <cell r="A1781">
            <v>40414</v>
          </cell>
          <cell r="B1781" t="str">
            <v>CURVA 45 GRAUS RANHURADA EM FERRO FUNDIDO, DN 50 MM (2")</v>
          </cell>
          <cell r="C1781" t="str">
            <v xml:space="preserve">UN    </v>
          </cell>
          <cell r="D1781">
            <v>11.95</v>
          </cell>
        </row>
        <row r="1782">
          <cell r="A1782">
            <v>40416</v>
          </cell>
          <cell r="B1782" t="str">
            <v>CURVA 45 GRAUS RANHURADA EM FERRO FUNDIDO, DN 65 MM (2 1/2")</v>
          </cell>
          <cell r="C1782" t="str">
            <v xml:space="preserve">UN    </v>
          </cell>
          <cell r="D1782">
            <v>16.52</v>
          </cell>
        </row>
        <row r="1783">
          <cell r="A1783">
            <v>40418</v>
          </cell>
          <cell r="B1783" t="str">
            <v>CURVA 45 GRAUS RANHURADA EM FERRO FUNDIDO, DN 80 MM (3")</v>
          </cell>
          <cell r="C1783" t="str">
            <v xml:space="preserve">UN    </v>
          </cell>
          <cell r="D1783">
            <v>19.7</v>
          </cell>
        </row>
        <row r="1784">
          <cell r="A1784">
            <v>2609</v>
          </cell>
          <cell r="B1784" t="str">
            <v>CURVA 45 GRAUS, PARA ELETRODUTO, EM ACO GALVANIZADO ELETROLITICO, DIAMETRO DE 20 MM (3/4")</v>
          </cell>
          <cell r="C1784" t="str">
            <v xml:space="preserve">UN    </v>
          </cell>
          <cell r="D1784">
            <v>4.46</v>
          </cell>
        </row>
        <row r="1785">
          <cell r="A1785">
            <v>2634</v>
          </cell>
          <cell r="B1785" t="str">
            <v>CURVA 45 GRAUS, PARA ELETRODUTO, EM ACO GALVANIZADO ELETROLITICO, DIAMETRO DE 25 MM (1")</v>
          </cell>
          <cell r="C1785" t="str">
            <v xml:space="preserve">UN    </v>
          </cell>
          <cell r="D1785">
            <v>5.85</v>
          </cell>
        </row>
        <row r="1786">
          <cell r="A1786">
            <v>2611</v>
          </cell>
          <cell r="B1786" t="str">
            <v>CURVA 45 GRAUS, PARA ELETRODUTO, EM ACO GALVANIZADO ELETROLITICO, DIAMETRO DE 40 MM (1 1/2")</v>
          </cell>
          <cell r="C1786" t="str">
            <v xml:space="preserve">UN    </v>
          </cell>
          <cell r="D1786">
            <v>16.5</v>
          </cell>
        </row>
        <row r="1787">
          <cell r="A1787">
            <v>34359</v>
          </cell>
          <cell r="B1787" t="str">
            <v>CURVA 90 GRAUS DE BARRA CHATA EM ALUMINIO 3/4 " X 1/4 " X 300 MM</v>
          </cell>
          <cell r="C1787" t="str">
            <v xml:space="preserve">UN    </v>
          </cell>
          <cell r="D1787">
            <v>6.98</v>
          </cell>
        </row>
        <row r="1788">
          <cell r="A1788">
            <v>1789</v>
          </cell>
          <cell r="B1788" t="str">
            <v>CURVA 90 GRAUS DE FERRO GALVANIZADO, COM ROSCA BSP FEMEA, DE 1 1/2"</v>
          </cell>
          <cell r="C1788" t="str">
            <v xml:space="preserve">UN    </v>
          </cell>
          <cell r="D1788">
            <v>36.479999999999997</v>
          </cell>
        </row>
        <row r="1789">
          <cell r="A1789">
            <v>1788</v>
          </cell>
          <cell r="B1789" t="str">
            <v>CURVA 90 GRAUS DE FERRO GALVANIZADO, COM ROSCA BSP FEMEA, DE 1 1/4"</v>
          </cell>
          <cell r="C1789" t="str">
            <v xml:space="preserve">UN    </v>
          </cell>
          <cell r="D1789">
            <v>29.24</v>
          </cell>
        </row>
        <row r="1790">
          <cell r="A1790">
            <v>1786</v>
          </cell>
          <cell r="B1790" t="str">
            <v>CURVA 90 GRAUS DE FERRO GALVANIZADO, COM ROSCA BSP FEMEA, DE 1/2"</v>
          </cell>
          <cell r="C1790" t="str">
            <v xml:space="preserve">UN    </v>
          </cell>
          <cell r="D1790">
            <v>7.26</v>
          </cell>
        </row>
        <row r="1791">
          <cell r="A1791">
            <v>1787</v>
          </cell>
          <cell r="B1791" t="str">
            <v>CURVA 90 GRAUS DE FERRO GALVANIZADO, COM ROSCA BSP FEMEA, DE 1"</v>
          </cell>
          <cell r="C1791" t="str">
            <v xml:space="preserve">UN    </v>
          </cell>
          <cell r="D1791">
            <v>17.39</v>
          </cell>
        </row>
        <row r="1792">
          <cell r="A1792">
            <v>1791</v>
          </cell>
          <cell r="B1792" t="str">
            <v>CURVA 90 GRAUS DE FERRO GALVANIZADO, COM ROSCA BSP FEMEA, DE 2 1/2"</v>
          </cell>
          <cell r="C1792" t="str">
            <v xml:space="preserve">UN    </v>
          </cell>
          <cell r="D1792">
            <v>105.44</v>
          </cell>
        </row>
        <row r="1793">
          <cell r="A1793">
            <v>1790</v>
          </cell>
          <cell r="B1793" t="str">
            <v>CURVA 90 GRAUS DE FERRO GALVANIZADO, COM ROSCA BSP FEMEA, DE 2"</v>
          </cell>
          <cell r="C1793" t="str">
            <v xml:space="preserve">UN    </v>
          </cell>
          <cell r="D1793">
            <v>60.76</v>
          </cell>
        </row>
        <row r="1794">
          <cell r="A1794">
            <v>1813</v>
          </cell>
          <cell r="B1794" t="str">
            <v>CURVA 90 GRAUS DE FERRO GALVANIZADO, COM ROSCA BSP FEMEA, DE 3/4"</v>
          </cell>
          <cell r="C1794" t="str">
            <v xml:space="preserve">UN    </v>
          </cell>
          <cell r="D1794">
            <v>11.52</v>
          </cell>
        </row>
        <row r="1795">
          <cell r="A1795">
            <v>1792</v>
          </cell>
          <cell r="B1795" t="str">
            <v>CURVA 90 GRAUS DE FERRO GALVANIZADO, COM ROSCA BSP FEMEA, DE 3"</v>
          </cell>
          <cell r="C1795" t="str">
            <v xml:space="preserve">UN    </v>
          </cell>
          <cell r="D1795">
            <v>142.33000000000001</v>
          </cell>
        </row>
        <row r="1796">
          <cell r="A1796">
            <v>1793</v>
          </cell>
          <cell r="B1796" t="str">
            <v>CURVA 90 GRAUS DE FERRO GALVANIZADO, COM ROSCA BSP FEMEA, DE 4"</v>
          </cell>
          <cell r="C1796" t="str">
            <v xml:space="preserve">UN    </v>
          </cell>
          <cell r="D1796">
            <v>287.60000000000002</v>
          </cell>
        </row>
        <row r="1797">
          <cell r="A1797">
            <v>1809</v>
          </cell>
          <cell r="B1797" t="str">
            <v>CURVA 90 GRAUS DE FERRO GALVANIZADO, COM ROSCA BSP MACHO/FEMEA, DE 1 1/2"</v>
          </cell>
          <cell r="C1797" t="str">
            <v xml:space="preserve">UN    </v>
          </cell>
          <cell r="D1797">
            <v>34.200000000000003</v>
          </cell>
        </row>
        <row r="1798">
          <cell r="A1798">
            <v>1814</v>
          </cell>
          <cell r="B1798" t="str">
            <v>CURVA 90 GRAUS DE FERRO GALVANIZADO, COM ROSCA BSP MACHO/FEMEA, DE 1 1/4"</v>
          </cell>
          <cell r="C1798" t="str">
            <v xml:space="preserve">UN    </v>
          </cell>
          <cell r="D1798">
            <v>28.1</v>
          </cell>
        </row>
        <row r="1799">
          <cell r="A1799">
            <v>1803</v>
          </cell>
          <cell r="B1799" t="str">
            <v>CURVA 90 GRAUS DE FERRO GALVANIZADO, COM ROSCA BSP MACHO/FEMEA, DE 1/2"</v>
          </cell>
          <cell r="C1799" t="str">
            <v xml:space="preserve">UN    </v>
          </cell>
          <cell r="D1799">
            <v>7.1</v>
          </cell>
        </row>
        <row r="1800">
          <cell r="A1800">
            <v>1805</v>
          </cell>
          <cell r="B1800" t="str">
            <v>CURVA 90 GRAUS DE FERRO GALVANIZADO, COM ROSCA BSP MACHO/FEMEA, DE 1"</v>
          </cell>
          <cell r="C1800" t="str">
            <v xml:space="preserve">UN    </v>
          </cell>
          <cell r="D1800">
            <v>16.3</v>
          </cell>
        </row>
        <row r="1801">
          <cell r="A1801">
            <v>1821</v>
          </cell>
          <cell r="B1801" t="str">
            <v>CURVA 90 GRAUS DE FERRO GALVANIZADO, COM ROSCA BSP MACHO/FEMEA, DE 2 1/2"</v>
          </cell>
          <cell r="C1801" t="str">
            <v xml:space="preserve">UN    </v>
          </cell>
          <cell r="D1801">
            <v>96.34</v>
          </cell>
        </row>
        <row r="1802">
          <cell r="A1802">
            <v>1806</v>
          </cell>
          <cell r="B1802" t="str">
            <v>CURVA 90 GRAUS DE FERRO GALVANIZADO, COM ROSCA BSP MACHO/FEMEA, DE 2"</v>
          </cell>
          <cell r="C1802" t="str">
            <v xml:space="preserve">UN    </v>
          </cell>
          <cell r="D1802">
            <v>57.34</v>
          </cell>
        </row>
        <row r="1803">
          <cell r="A1803">
            <v>1804</v>
          </cell>
          <cell r="B1803" t="str">
            <v>CURVA 90 GRAUS DE FERRO GALVANIZADO, COM ROSCA BSP MACHO/FEMEA, DE 3/4"</v>
          </cell>
          <cell r="C1803" t="str">
            <v xml:space="preserve">UN    </v>
          </cell>
          <cell r="D1803">
            <v>10.1</v>
          </cell>
        </row>
        <row r="1804">
          <cell r="A1804">
            <v>1807</v>
          </cell>
          <cell r="B1804" t="str">
            <v>CURVA 90 GRAUS DE FERRO GALVANIZADO, COM ROSCA BSP MACHO/FEMEA, DE 3"</v>
          </cell>
          <cell r="C1804" t="str">
            <v xml:space="preserve">UN    </v>
          </cell>
          <cell r="D1804">
            <v>137.78</v>
          </cell>
        </row>
        <row r="1805">
          <cell r="A1805">
            <v>1808</v>
          </cell>
          <cell r="B1805" t="str">
            <v>CURVA 90 GRAUS DE FERRO GALVANIZADO, COM ROSCA BSP MACHO/FEMEA, DE 4"</v>
          </cell>
          <cell r="C1805" t="str">
            <v xml:space="preserve">UN    </v>
          </cell>
          <cell r="D1805">
            <v>276.22000000000003</v>
          </cell>
        </row>
        <row r="1806">
          <cell r="A1806">
            <v>1797</v>
          </cell>
          <cell r="B1806" t="str">
            <v>CURVA 90 GRAUS DE FERRO GALVANIZADO, COM ROSCA BSP MACHO, DE 1 1/2"</v>
          </cell>
          <cell r="C1806" t="str">
            <v xml:space="preserve">UN    </v>
          </cell>
          <cell r="D1806">
            <v>41.42</v>
          </cell>
        </row>
        <row r="1807">
          <cell r="A1807">
            <v>1796</v>
          </cell>
          <cell r="B1807" t="str">
            <v>CURVA 90 GRAUS DE FERRO GALVANIZADO, COM ROSCA BSP MACHO, DE 1 1/4"</v>
          </cell>
          <cell r="C1807" t="str">
            <v xml:space="preserve">UN    </v>
          </cell>
          <cell r="D1807">
            <v>31.78</v>
          </cell>
        </row>
        <row r="1808">
          <cell r="A1808">
            <v>1794</v>
          </cell>
          <cell r="B1808" t="str">
            <v>CURVA 90 GRAUS DE FERRO GALVANIZADO, COM ROSCA BSP MACHO, DE 1/2"</v>
          </cell>
          <cell r="C1808" t="str">
            <v xml:space="preserve">UN    </v>
          </cell>
          <cell r="D1808">
            <v>7.58</v>
          </cell>
        </row>
        <row r="1809">
          <cell r="A1809">
            <v>1816</v>
          </cell>
          <cell r="B1809" t="str">
            <v>CURVA 90 GRAUS DE FERRO GALVANIZADO, COM ROSCA BSP MACHO, DE 1"</v>
          </cell>
          <cell r="C1809" t="str">
            <v xml:space="preserve">UN    </v>
          </cell>
          <cell r="D1809">
            <v>17.100000000000001</v>
          </cell>
        </row>
        <row r="1810">
          <cell r="A1810">
            <v>1815</v>
          </cell>
          <cell r="B1810" t="str">
            <v>CURVA 90 GRAUS DE FERRO GALVANIZADO, COM ROSCA BSP MACHO, DE 2 1/2"</v>
          </cell>
          <cell r="C1810" t="str">
            <v xml:space="preserve">UN    </v>
          </cell>
          <cell r="D1810">
            <v>131.35</v>
          </cell>
        </row>
        <row r="1811">
          <cell r="A1811">
            <v>1798</v>
          </cell>
          <cell r="B1811" t="str">
            <v>CURVA 90 GRAUS DE FERRO GALVANIZADO, COM ROSCA BSP MACHO, DE 2"</v>
          </cell>
          <cell r="C1811" t="str">
            <v xml:space="preserve">UN    </v>
          </cell>
          <cell r="D1811">
            <v>58.77</v>
          </cell>
        </row>
        <row r="1812">
          <cell r="A1812">
            <v>1795</v>
          </cell>
          <cell r="B1812" t="str">
            <v>CURVA 90 GRAUS DE FERRO GALVANIZADO, COM ROSCA BSP MACHO, DE 3/4"</v>
          </cell>
          <cell r="C1812" t="str">
            <v xml:space="preserve">UN    </v>
          </cell>
          <cell r="D1812">
            <v>10.51</v>
          </cell>
        </row>
        <row r="1813">
          <cell r="A1813">
            <v>1799</v>
          </cell>
          <cell r="B1813" t="str">
            <v>CURVA 90 GRAUS DE FERRO GALVANIZADO, COM ROSCA BSP MACHO, DE 3"</v>
          </cell>
          <cell r="C1813" t="str">
            <v xml:space="preserve">UN    </v>
          </cell>
          <cell r="D1813">
            <v>171.07</v>
          </cell>
        </row>
        <row r="1814">
          <cell r="A1814">
            <v>1800</v>
          </cell>
          <cell r="B1814" t="str">
            <v>CURVA 90 GRAUS DE FERRO GALVANIZADO, COM ROSCA BSP MACHO, DE 4"</v>
          </cell>
          <cell r="C1814" t="str">
            <v xml:space="preserve">UN    </v>
          </cell>
          <cell r="D1814">
            <v>326.61</v>
          </cell>
        </row>
        <row r="1815">
          <cell r="A1815">
            <v>1802</v>
          </cell>
          <cell r="B1815" t="str">
            <v>CURVA 90 GRAUS DE FERRO GALVANIZADO, COM ROSCA BSP MACHO, DE 6"</v>
          </cell>
          <cell r="C1815" t="str">
            <v xml:space="preserve">UN    </v>
          </cell>
          <cell r="D1815">
            <v>816.99</v>
          </cell>
        </row>
        <row r="1816">
          <cell r="A1816">
            <v>40385</v>
          </cell>
          <cell r="B1816" t="str">
            <v>CURVA 90 GRAUS EM ACO CARBONO, RAIO CURTO, SOLDAVEL, PRESSAO 3.000 LBS, DN 1 1/2"</v>
          </cell>
          <cell r="C1816" t="str">
            <v xml:space="preserve">UN    </v>
          </cell>
          <cell r="D1816">
            <v>47.44</v>
          </cell>
        </row>
        <row r="1817">
          <cell r="A1817">
            <v>40383</v>
          </cell>
          <cell r="B1817" t="str">
            <v>CURVA 90 GRAUS EM ACO CARBONO, RAIO CURTO, SOLDAVEL, PRESSAO 3.000 LBS, DN 1 1/4"</v>
          </cell>
          <cell r="C1817" t="str">
            <v xml:space="preserve">UN    </v>
          </cell>
          <cell r="D1817">
            <v>32.479999999999997</v>
          </cell>
        </row>
        <row r="1818">
          <cell r="A1818">
            <v>40378</v>
          </cell>
          <cell r="B1818" t="str">
            <v>CURVA 90 GRAUS EM ACO CARBONO, RAIO CURTO, SOLDAVEL, PRESSAO 3.000 LBS, DN 1/2"</v>
          </cell>
          <cell r="C1818" t="str">
            <v xml:space="preserve">UN    </v>
          </cell>
          <cell r="D1818">
            <v>11.23</v>
          </cell>
        </row>
        <row r="1819">
          <cell r="A1819">
            <v>40382</v>
          </cell>
          <cell r="B1819" t="str">
            <v>CURVA 90 GRAUS EM ACO CARBONO, RAIO CURTO, SOLDAVEL, PRESSAO 3.000 LBS, DN 1"</v>
          </cell>
          <cell r="C1819" t="str">
            <v xml:space="preserve">UN    </v>
          </cell>
          <cell r="D1819">
            <v>21.25</v>
          </cell>
        </row>
        <row r="1820">
          <cell r="A1820">
            <v>40422</v>
          </cell>
          <cell r="B1820" t="str">
            <v>CURVA 90 GRAUS EM ACO CARBONO, RAIO CURTO, SOLDAVEL, PRESSAO 3.000 LBS, DN 2 1/2"</v>
          </cell>
          <cell r="C1820" t="str">
            <v xml:space="preserve">UN    </v>
          </cell>
          <cell r="D1820">
            <v>144.77000000000001</v>
          </cell>
        </row>
        <row r="1821">
          <cell r="A1821">
            <v>40387</v>
          </cell>
          <cell r="B1821" t="str">
            <v>CURVA 90 GRAUS EM ACO CARBONO, RAIO CURTO, SOLDAVEL, PRESSAO 3.000 LBS, DN 2"</v>
          </cell>
          <cell r="C1821" t="str">
            <v xml:space="preserve">UN    </v>
          </cell>
          <cell r="D1821">
            <v>73.709999999999994</v>
          </cell>
        </row>
        <row r="1822">
          <cell r="A1822">
            <v>40380</v>
          </cell>
          <cell r="B1822" t="str">
            <v>CURVA 90 GRAUS EM ACO CARBONO, RAIO CURTO, SOLDAVEL, PRESSAO 3.000 LBS, DN 3/4"</v>
          </cell>
          <cell r="C1822" t="str">
            <v xml:space="preserve">UN    </v>
          </cell>
          <cell r="D1822">
            <v>14.97</v>
          </cell>
        </row>
        <row r="1823">
          <cell r="A1823">
            <v>40390</v>
          </cell>
          <cell r="B1823" t="str">
            <v>CURVA 90 GRAUS EM ACO CARBONO, RAIO CURTO, SOLDAVEL, PRESSAO 3.000 LBS, DN 3"</v>
          </cell>
          <cell r="C1823" t="str">
            <v xml:space="preserve">UN    </v>
          </cell>
          <cell r="D1823">
            <v>304.89999999999998</v>
          </cell>
        </row>
        <row r="1824">
          <cell r="A1824">
            <v>40413</v>
          </cell>
          <cell r="B1824" t="str">
            <v>CURVA 90 GRAUS RANHURADA EM FERRO FUNDIDO, DN 50 MM (2")</v>
          </cell>
          <cell r="C1824" t="str">
            <v xml:space="preserve">UN    </v>
          </cell>
          <cell r="D1824">
            <v>12.98</v>
          </cell>
        </row>
        <row r="1825">
          <cell r="A1825">
            <v>40415</v>
          </cell>
          <cell r="B1825" t="str">
            <v>CURVA 90 GRAUS RANHURADA EM FERRO FUNDIDO, DN 65 MM (2 1/2")</v>
          </cell>
          <cell r="C1825" t="str">
            <v xml:space="preserve">UN    </v>
          </cell>
          <cell r="D1825">
            <v>18.5</v>
          </cell>
        </row>
        <row r="1826">
          <cell r="A1826">
            <v>40417</v>
          </cell>
          <cell r="B1826" t="str">
            <v>CURVA 90 GRAUS RANHURADA EM FERRO FUNDIDO, DN 80 MM (3")</v>
          </cell>
          <cell r="C1826" t="str">
            <v xml:space="preserve">UN    </v>
          </cell>
          <cell r="D1826">
            <v>21.82</v>
          </cell>
        </row>
        <row r="1827">
          <cell r="A1827">
            <v>39271</v>
          </cell>
          <cell r="B1827" t="str">
            <v>CURVA 90 GRAUS, CURTA, DE PVC RIGIDO ROSCAVEL, DE 1/2", PARA ELETRODUTO</v>
          </cell>
          <cell r="C1827" t="str">
            <v xml:space="preserve">UN    </v>
          </cell>
          <cell r="D1827">
            <v>1.38</v>
          </cell>
        </row>
        <row r="1828">
          <cell r="A1828">
            <v>39273</v>
          </cell>
          <cell r="B1828" t="str">
            <v>CURVA 90 GRAUS, CURTA, DE PVC RIGIDO ROSCAVEL, DE 1", PARA ELETRODUTO</v>
          </cell>
          <cell r="C1828" t="str">
            <v xml:space="preserve">UN    </v>
          </cell>
          <cell r="D1828">
            <v>2.35</v>
          </cell>
        </row>
        <row r="1829">
          <cell r="A1829">
            <v>39272</v>
          </cell>
          <cell r="B1829" t="str">
            <v>CURVA 90 GRAUS, CURTA, DE PVC RIGIDO ROSCAVEL, DE 3/4", PARA ELETRODUTO</v>
          </cell>
          <cell r="C1829" t="str">
            <v xml:space="preserve">UN    </v>
          </cell>
          <cell r="D1829">
            <v>1.7</v>
          </cell>
        </row>
        <row r="1830">
          <cell r="A1830">
            <v>1875</v>
          </cell>
          <cell r="B1830" t="str">
            <v>CURVA 90 GRAUS, LONGA, DE PVC RIGIDO ROSCAVEL, DE 1 1/2", PARA ELETRODUTO</v>
          </cell>
          <cell r="C1830" t="str">
            <v xml:space="preserve">UN    </v>
          </cell>
          <cell r="D1830">
            <v>3.75</v>
          </cell>
        </row>
        <row r="1831">
          <cell r="A1831">
            <v>1874</v>
          </cell>
          <cell r="B1831" t="str">
            <v>CURVA 90 GRAUS, LONGA, DE PVC RIGIDO ROSCAVEL, DE 1 1/4", PARA ELETRODUTO</v>
          </cell>
          <cell r="C1831" t="str">
            <v xml:space="preserve">UN    </v>
          </cell>
          <cell r="D1831">
            <v>3.1</v>
          </cell>
        </row>
        <row r="1832">
          <cell r="A1832">
            <v>1870</v>
          </cell>
          <cell r="B1832" t="str">
            <v>CURVA 90 GRAUS, LONGA, DE PVC RIGIDO ROSCAVEL, DE 1/2", PARA ELETRODUTO</v>
          </cell>
          <cell r="C1832" t="str">
            <v xml:space="preserve">UN    </v>
          </cell>
          <cell r="D1832">
            <v>1.79</v>
          </cell>
        </row>
        <row r="1833">
          <cell r="A1833">
            <v>1884</v>
          </cell>
          <cell r="B1833" t="str">
            <v>CURVA 90 GRAUS, LONGA, DE PVC RIGIDO ROSCAVEL, DE 1", PARA ELETRODUTO</v>
          </cell>
          <cell r="C1833" t="str">
            <v xml:space="preserve">UN    </v>
          </cell>
          <cell r="D1833">
            <v>2.74</v>
          </cell>
        </row>
        <row r="1834">
          <cell r="A1834">
            <v>1887</v>
          </cell>
          <cell r="B1834" t="str">
            <v>CURVA 90 GRAUS, LONGA, DE PVC RIGIDO ROSCAVEL, DE 2 1/2", PARA ELETRODUTO</v>
          </cell>
          <cell r="C1834" t="str">
            <v xml:space="preserve">UN    </v>
          </cell>
          <cell r="D1834">
            <v>15.56</v>
          </cell>
        </row>
        <row r="1835">
          <cell r="A1835">
            <v>1876</v>
          </cell>
          <cell r="B1835" t="str">
            <v>CURVA 90 GRAUS, LONGA, DE PVC RIGIDO ROSCAVEL, DE 2", PARA ELETRODUTO</v>
          </cell>
          <cell r="C1835" t="str">
            <v xml:space="preserve">UN    </v>
          </cell>
          <cell r="D1835">
            <v>6.1</v>
          </cell>
        </row>
        <row r="1836">
          <cell r="A1836">
            <v>1879</v>
          </cell>
          <cell r="B1836" t="str">
            <v>CURVA 90 GRAUS, LONGA, DE PVC RIGIDO ROSCAVEL, DE 3/4", PARA ELETRODUTO</v>
          </cell>
          <cell r="C1836" t="str">
            <v xml:space="preserve">UN    </v>
          </cell>
          <cell r="D1836">
            <v>1.81</v>
          </cell>
        </row>
        <row r="1837">
          <cell r="A1837">
            <v>1877</v>
          </cell>
          <cell r="B1837" t="str">
            <v>CURVA 90 GRAUS, LONGA, DE PVC RIGIDO ROSCAVEL, DE 3", PARA ELETRODUTO</v>
          </cell>
          <cell r="C1837" t="str">
            <v xml:space="preserve">UN    </v>
          </cell>
          <cell r="D1837">
            <v>15.58</v>
          </cell>
        </row>
        <row r="1838">
          <cell r="A1838">
            <v>1878</v>
          </cell>
          <cell r="B1838" t="str">
            <v>CURVA 90 GRAUS, LONGA, DE PVC RIGIDO ROSCAVEL, DE 4", PARA ELETRODUTO</v>
          </cell>
          <cell r="C1838" t="str">
            <v xml:space="preserve">UN    </v>
          </cell>
          <cell r="D1838">
            <v>31.31</v>
          </cell>
        </row>
        <row r="1839">
          <cell r="A1839">
            <v>2621</v>
          </cell>
          <cell r="B1839" t="str">
            <v>CURVA 90 GRAUS, PARA ELETRODUTO, EM ACO GALVANIZADO ELETROLITICO, DIAMETRO DE 100 MM (4")</v>
          </cell>
          <cell r="C1839" t="str">
            <v xml:space="preserve">UN    </v>
          </cell>
          <cell r="D1839">
            <v>141.19</v>
          </cell>
        </row>
        <row r="1840">
          <cell r="A1840">
            <v>2616</v>
          </cell>
          <cell r="B1840" t="str">
            <v>CURVA 90 GRAUS, PARA ELETRODUTO, EM ACO GALVANIZADO ELETROLITICO, DIAMETRO DE 15 MM (1/2")</v>
          </cell>
          <cell r="C1840" t="str">
            <v xml:space="preserve">UN    </v>
          </cell>
          <cell r="D1840">
            <v>3.99</v>
          </cell>
        </row>
        <row r="1841">
          <cell r="A1841">
            <v>2633</v>
          </cell>
          <cell r="B1841" t="str">
            <v>CURVA 90 GRAUS, PARA ELETRODUTO, EM ACO GALVANIZADO ELETROLITICO, DIAMETRO DE 20 MM (3/4")</v>
          </cell>
          <cell r="C1841" t="str">
            <v xml:space="preserve">UN    </v>
          </cell>
          <cell r="D1841">
            <v>4.5199999999999996</v>
          </cell>
        </row>
        <row r="1842">
          <cell r="A1842">
            <v>2617</v>
          </cell>
          <cell r="B1842" t="str">
            <v>CURVA 90 GRAUS, PARA ELETRODUTO, EM ACO GALVANIZADO ELETROLITICO, DIAMETRO DE 25 MM (1")</v>
          </cell>
          <cell r="C1842" t="str">
            <v xml:space="preserve">UN    </v>
          </cell>
          <cell r="D1842">
            <v>6.14</v>
          </cell>
        </row>
        <row r="1843">
          <cell r="A1843">
            <v>2618</v>
          </cell>
          <cell r="B1843" t="str">
            <v>CURVA 90 GRAUS, PARA ELETRODUTO, EM ACO GALVANIZADO ELETROLITICO, DIAMETRO DE 32 MM (1 1/4")</v>
          </cell>
          <cell r="C1843" t="str">
            <v xml:space="preserve">UN    </v>
          </cell>
          <cell r="D1843">
            <v>13.98</v>
          </cell>
        </row>
        <row r="1844">
          <cell r="A1844">
            <v>2632</v>
          </cell>
          <cell r="B1844" t="str">
            <v>CURVA 90 GRAUS, PARA ELETRODUTO, EM ACO GALVANIZADO ELETROLITICO, DIAMETRO DE 40 MM (1 1/2")</v>
          </cell>
          <cell r="C1844" t="str">
            <v xml:space="preserve">UN    </v>
          </cell>
          <cell r="D1844">
            <v>17.059999999999999</v>
          </cell>
        </row>
        <row r="1845">
          <cell r="A1845">
            <v>2631</v>
          </cell>
          <cell r="B1845" t="str">
            <v>CURVA 90 GRAUS, PARA ELETRODUTO, EM ACO GALVANIZADO ELETROLITICO, DIAMETRO DE 50 MM (2")</v>
          </cell>
          <cell r="C1845" t="str">
            <v xml:space="preserve">UN    </v>
          </cell>
          <cell r="D1845">
            <v>25.04</v>
          </cell>
        </row>
        <row r="1846">
          <cell r="A1846">
            <v>2619</v>
          </cell>
          <cell r="B1846" t="str">
            <v>CURVA 90 GRAUS, PARA ELETRODUTO, EM ACO GALVANIZADO ELETROLITICO, DIAMETRO DE 65 MM (2 1/2")</v>
          </cell>
          <cell r="C1846" t="str">
            <v xml:space="preserve">UN    </v>
          </cell>
          <cell r="D1846">
            <v>63.41</v>
          </cell>
        </row>
        <row r="1847">
          <cell r="A1847">
            <v>2620</v>
          </cell>
          <cell r="B1847" t="str">
            <v>CURVA 90 GRAUS, PARA ELETRODUTO, EM ACO GALVANIZADO ELETROLITICO, DIAMETRO DE 80 MM (3")</v>
          </cell>
          <cell r="C1847" t="str">
            <v xml:space="preserve">UN    </v>
          </cell>
          <cell r="D1847">
            <v>83.25</v>
          </cell>
        </row>
        <row r="1848">
          <cell r="A1848">
            <v>25968</v>
          </cell>
          <cell r="B1848" t="str">
            <v>DENTE PARA FRESADORA</v>
          </cell>
          <cell r="C1848" t="str">
            <v xml:space="preserve">UN    </v>
          </cell>
          <cell r="D1848">
            <v>41.38</v>
          </cell>
        </row>
        <row r="1849">
          <cell r="A1849">
            <v>38369</v>
          </cell>
          <cell r="B1849" t="str">
            <v>DESEMPENADEIRA DE ACO DENTADA 12 X *25* CM, DENTES 8 X 8 MM, CABO FECHADO DE MADEIRA</v>
          </cell>
          <cell r="C1849" t="str">
            <v xml:space="preserve">UN    </v>
          </cell>
          <cell r="D1849">
            <v>12</v>
          </cell>
        </row>
        <row r="1850">
          <cell r="A1850">
            <v>38370</v>
          </cell>
          <cell r="B1850" t="str">
            <v>DESEMPENADEIRA DE ACO LISA 12 X *25* CM COM CABO FECHADO DE MADEIRA</v>
          </cell>
          <cell r="C1850" t="str">
            <v xml:space="preserve">UN    </v>
          </cell>
          <cell r="D1850">
            <v>12</v>
          </cell>
        </row>
        <row r="1851">
          <cell r="A1851">
            <v>38372</v>
          </cell>
          <cell r="B1851" t="str">
            <v>DESEMPENADEIRA PLASTICA LISA *14 X 27* CM</v>
          </cell>
          <cell r="C1851" t="str">
            <v xml:space="preserve">UN    </v>
          </cell>
          <cell r="D1851">
            <v>15.88</v>
          </cell>
        </row>
        <row r="1852">
          <cell r="A1852">
            <v>2357</v>
          </cell>
          <cell r="B1852" t="str">
            <v>DESENHISTA COPISTA</v>
          </cell>
          <cell r="C1852" t="str">
            <v xml:space="preserve">H     </v>
          </cell>
          <cell r="D1852">
            <v>16.87</v>
          </cell>
        </row>
        <row r="1853">
          <cell r="A1853">
            <v>40806</v>
          </cell>
          <cell r="B1853" t="str">
            <v>DESENHISTA COPISTA (MENSALISTA)</v>
          </cell>
          <cell r="C1853" t="str">
            <v xml:space="preserve">MES   </v>
          </cell>
          <cell r="D1853">
            <v>2352.15</v>
          </cell>
        </row>
        <row r="1854">
          <cell r="A1854">
            <v>2355</v>
          </cell>
          <cell r="B1854" t="str">
            <v>DESENHISTA DETALHISTA</v>
          </cell>
          <cell r="C1854" t="str">
            <v xml:space="preserve">H     </v>
          </cell>
          <cell r="D1854">
            <v>22.37</v>
          </cell>
        </row>
        <row r="1855">
          <cell r="A1855">
            <v>40805</v>
          </cell>
          <cell r="B1855" t="str">
            <v>DESENHISTA DETALHISTA (MENSALISTA)</v>
          </cell>
          <cell r="C1855" t="str">
            <v xml:space="preserve">MES   </v>
          </cell>
          <cell r="D1855">
            <v>3118.34</v>
          </cell>
        </row>
        <row r="1856">
          <cell r="A1856">
            <v>2358</v>
          </cell>
          <cell r="B1856" t="str">
            <v>DESENHISTA PROJETISTA</v>
          </cell>
          <cell r="C1856" t="str">
            <v xml:space="preserve">H     </v>
          </cell>
          <cell r="D1856">
            <v>17.87</v>
          </cell>
        </row>
        <row r="1857">
          <cell r="A1857">
            <v>40807</v>
          </cell>
          <cell r="B1857" t="str">
            <v>DESENHISTA PROJETISTA (MENSALISTA)</v>
          </cell>
          <cell r="C1857" t="str">
            <v xml:space="preserve">MES   </v>
          </cell>
          <cell r="D1857">
            <v>2492.58</v>
          </cell>
        </row>
        <row r="1858">
          <cell r="A1858">
            <v>2359</v>
          </cell>
          <cell r="B1858" t="str">
            <v>DESENHISTA TECNICO AUXILIAR</v>
          </cell>
          <cell r="C1858" t="str">
            <v xml:space="preserve">H     </v>
          </cell>
          <cell r="D1858">
            <v>17.87</v>
          </cell>
        </row>
        <row r="1859">
          <cell r="A1859">
            <v>40808</v>
          </cell>
          <cell r="B1859" t="str">
            <v>DESENHISTA TECNICO AUXILIAR (MENSALISTA)</v>
          </cell>
          <cell r="C1859" t="str">
            <v xml:space="preserve">MES   </v>
          </cell>
          <cell r="D1859">
            <v>2491.89</v>
          </cell>
        </row>
        <row r="1860">
          <cell r="A1860">
            <v>43144</v>
          </cell>
          <cell r="B1860" t="str">
            <v>DESMOLDANTE PARA CONCRETO ESTAMPADO</v>
          </cell>
          <cell r="C1860" t="str">
            <v xml:space="preserve">KG    </v>
          </cell>
          <cell r="D1860">
            <v>24.51</v>
          </cell>
        </row>
        <row r="1861">
          <cell r="A1861">
            <v>39397</v>
          </cell>
          <cell r="B1861" t="str">
            <v>DESMOLDANTE PARA FORMAS METALICAS A BASE DE OLEO VEGETAL</v>
          </cell>
          <cell r="C1861" t="str">
            <v xml:space="preserve">L     </v>
          </cell>
          <cell r="D1861">
            <v>11.17</v>
          </cell>
        </row>
        <row r="1862">
          <cell r="A1862">
            <v>2692</v>
          </cell>
          <cell r="B1862" t="str">
            <v>DESMOLDANTE PROTETOR PARA FORMAS DE MADEIRA, DE BASE OLEOSA EMULSIONADA EM AGUA</v>
          </cell>
          <cell r="C1862" t="str">
            <v xml:space="preserve">L     </v>
          </cell>
          <cell r="D1862">
            <v>4.5</v>
          </cell>
        </row>
        <row r="1863">
          <cell r="A1863">
            <v>6</v>
          </cell>
          <cell r="B1863" t="str">
            <v>DETERGENTE AMONIACO (AMONIA DILUIDA)</v>
          </cell>
          <cell r="C1863" t="str">
            <v xml:space="preserve">L     </v>
          </cell>
          <cell r="D1863">
            <v>3.13</v>
          </cell>
        </row>
        <row r="1864">
          <cell r="A1864">
            <v>5330</v>
          </cell>
          <cell r="B1864" t="str">
            <v>DILUENTE EPOXI</v>
          </cell>
          <cell r="C1864" t="str">
            <v xml:space="preserve">L     </v>
          </cell>
          <cell r="D1864">
            <v>32.86</v>
          </cell>
        </row>
        <row r="1865">
          <cell r="A1865">
            <v>26017</v>
          </cell>
          <cell r="B1865" t="str">
            <v>DISCO DE BORRACHA PARA LIXADEIRA RIGIDO 7 " COM ARRUELA CENTRAL</v>
          </cell>
          <cell r="C1865" t="str">
            <v xml:space="preserve">UN    </v>
          </cell>
          <cell r="D1865">
            <v>44.7</v>
          </cell>
        </row>
        <row r="1866">
          <cell r="A1866">
            <v>25931</v>
          </cell>
          <cell r="B1866" t="str">
            <v>DISCO DE CORTE DIAMANTADO SEGMENTADO DIAMETRO DE 180 MM PARA ESMERILHADEIRA 7 "</v>
          </cell>
          <cell r="C1866" t="str">
            <v xml:space="preserve">UN    </v>
          </cell>
          <cell r="D1866">
            <v>142.06</v>
          </cell>
        </row>
        <row r="1867">
          <cell r="A1867">
            <v>38140</v>
          </cell>
          <cell r="B1867" t="str">
            <v>DISCO DE CORTE DIAMANTADO SEGMENTADO PARA CONCRETO, DIAMETRO DE 110 MM, FURO DE 20 MM</v>
          </cell>
          <cell r="C1867" t="str">
            <v xml:space="preserve">UN    </v>
          </cell>
          <cell r="D1867">
            <v>34.450000000000003</v>
          </cell>
        </row>
        <row r="1868">
          <cell r="A1868">
            <v>13887</v>
          </cell>
          <cell r="B1868" t="str">
            <v>DISCO DE CORTE DIAMANTADO SEGMENTADO PARA CONCRETO, DIAMETRO DE 350 MM, FURO DE 1 " (14 X 1 ")</v>
          </cell>
          <cell r="C1868" t="str">
            <v xml:space="preserve">UN    </v>
          </cell>
          <cell r="D1868">
            <v>815.63</v>
          </cell>
        </row>
        <row r="1869">
          <cell r="A1869">
            <v>26018</v>
          </cell>
          <cell r="B1869" t="str">
            <v>DISCO DE CORTE PARA METAL COM DUAS TELAS 12 X 1/8 X 3/4 " (300 X 3,2 X 19,05 MM)</v>
          </cell>
          <cell r="C1869" t="str">
            <v xml:space="preserve">UN    </v>
          </cell>
          <cell r="D1869">
            <v>36.31</v>
          </cell>
        </row>
        <row r="1870">
          <cell r="A1870">
            <v>26019</v>
          </cell>
          <cell r="B1870" t="str">
            <v>DISCO DE DESBASTE PARA METAL FERROSO EM GERAL, COM TRES TELAS,  9 X 1/4 X 7/8 " (228,6 X 6,4 X 22,2 MM)</v>
          </cell>
          <cell r="C1870" t="str">
            <v xml:space="preserve">UN    </v>
          </cell>
          <cell r="D1870">
            <v>34.29</v>
          </cell>
        </row>
        <row r="1871">
          <cell r="A1871">
            <v>26020</v>
          </cell>
          <cell r="B1871" t="str">
            <v>DISCO DE LIXA PARA METAL, DIAMETRO = 180 MM, GRAO 120</v>
          </cell>
          <cell r="C1871" t="str">
            <v xml:space="preserve">UN    </v>
          </cell>
          <cell r="D1871">
            <v>8.94</v>
          </cell>
        </row>
        <row r="1872">
          <cell r="A1872">
            <v>34544</v>
          </cell>
          <cell r="B1872" t="str">
            <v>DISJUNTOR  TERMOMAGNETICO TRIPOLAR 3 X 400 A / ICC - 25 KA</v>
          </cell>
          <cell r="C1872" t="str">
            <v xml:space="preserve">UN    </v>
          </cell>
          <cell r="D1872">
            <v>1137.3900000000001</v>
          </cell>
        </row>
        <row r="1873">
          <cell r="A1873">
            <v>34729</v>
          </cell>
          <cell r="B1873" t="str">
            <v>DISJUNTOR TERMICO E MAGNETICO AJUSTAVEIS, TRIPOLAR DE 100 ATE 250A, CAPACIDADE DE INTERRUPCAO DE 35KA</v>
          </cell>
          <cell r="C1873" t="str">
            <v xml:space="preserve">UN    </v>
          </cell>
          <cell r="D1873">
            <v>894.74</v>
          </cell>
        </row>
        <row r="1874">
          <cell r="A1874">
            <v>34734</v>
          </cell>
          <cell r="B1874" t="str">
            <v>DISJUNTOR TERMICO E MAGNETICO AJUSTAVEIS, TRIPOLAR DE 300 ATE 400A, CAPACIDADE DE INTERRUPCAO DE 35KA</v>
          </cell>
          <cell r="C1874" t="str">
            <v xml:space="preserve">UN    </v>
          </cell>
          <cell r="D1874">
            <v>1385.34</v>
          </cell>
        </row>
        <row r="1875">
          <cell r="A1875">
            <v>34738</v>
          </cell>
          <cell r="B1875" t="str">
            <v>DISJUNTOR TERMICO E MAGNETICO AJUSTAVEIS, TRIPOLAR DE 450 ATE 600A, CAPACIDADE DE INTERRUPCAO DE 35KA</v>
          </cell>
          <cell r="C1875" t="str">
            <v xml:space="preserve">UN    </v>
          </cell>
          <cell r="D1875">
            <v>3236.58</v>
          </cell>
        </row>
        <row r="1876">
          <cell r="A1876">
            <v>2391</v>
          </cell>
          <cell r="B1876" t="str">
            <v>DISJUNTOR TERMOMAGNETICO TRIPOLAR 125A</v>
          </cell>
          <cell r="C1876" t="str">
            <v xml:space="preserve">UN    </v>
          </cell>
          <cell r="D1876">
            <v>263.24</v>
          </cell>
        </row>
        <row r="1877">
          <cell r="A1877">
            <v>2374</v>
          </cell>
          <cell r="B1877" t="str">
            <v>DISJUNTOR TERMOMAGNETICO TRIPOLAR 150 A / 600 V, TIPO FXD / ICC - 35 KA</v>
          </cell>
          <cell r="C1877" t="str">
            <v xml:space="preserve">UN    </v>
          </cell>
          <cell r="D1877">
            <v>298.64</v>
          </cell>
        </row>
        <row r="1878">
          <cell r="A1878">
            <v>2377</v>
          </cell>
          <cell r="B1878" t="str">
            <v>DISJUNTOR TERMOMAGNETICO TRIPOLAR 200 A / 600 V, TIPO FXD / ICC - 35 KA</v>
          </cell>
          <cell r="C1878" t="str">
            <v xml:space="preserve">UN    </v>
          </cell>
          <cell r="D1878">
            <v>419.11</v>
          </cell>
        </row>
        <row r="1879">
          <cell r="A1879">
            <v>2393</v>
          </cell>
          <cell r="B1879" t="str">
            <v>DISJUNTOR TERMOMAGNETICO TRIPOLAR 250 A / 600 V, TIPO FXD</v>
          </cell>
          <cell r="C1879" t="str">
            <v xml:space="preserve">UN    </v>
          </cell>
          <cell r="D1879">
            <v>701.85</v>
          </cell>
        </row>
        <row r="1880">
          <cell r="A1880">
            <v>34705</v>
          </cell>
          <cell r="B1880" t="str">
            <v>DISJUNTOR TERMOMAGNETICO TRIPOLAR 3  X 250 A/ICC - 25 KA</v>
          </cell>
          <cell r="C1880" t="str">
            <v xml:space="preserve">UN    </v>
          </cell>
          <cell r="D1880">
            <v>613.87</v>
          </cell>
        </row>
        <row r="1881">
          <cell r="A1881">
            <v>34707</v>
          </cell>
          <cell r="B1881" t="str">
            <v>DISJUNTOR TERMOMAGNETICO TRIPOLAR 3 X 350 A/ICC - 25 KA</v>
          </cell>
          <cell r="C1881" t="str">
            <v xml:space="preserve">UN    </v>
          </cell>
          <cell r="D1881">
            <v>1137.51</v>
          </cell>
        </row>
        <row r="1882">
          <cell r="A1882">
            <v>2378</v>
          </cell>
          <cell r="B1882" t="str">
            <v>DISJUNTOR TERMOMAGNETICO TRIPOLAR 300 A / 600 V, TIPO JXD / ICC - 40 KA</v>
          </cell>
          <cell r="C1882" t="str">
            <v xml:space="preserve">UN    </v>
          </cell>
          <cell r="D1882">
            <v>964.09</v>
          </cell>
        </row>
        <row r="1883">
          <cell r="A1883">
            <v>2379</v>
          </cell>
          <cell r="B1883" t="str">
            <v>DISJUNTOR TERMOMAGNETICO TRIPOLAR 400 A / 600 V, TIPO JXD / ICC - 40 KA</v>
          </cell>
          <cell r="C1883" t="str">
            <v xml:space="preserve">UN    </v>
          </cell>
          <cell r="D1883">
            <v>964.09</v>
          </cell>
        </row>
        <row r="1884">
          <cell r="A1884">
            <v>2376</v>
          </cell>
          <cell r="B1884" t="str">
            <v>DISJUNTOR TERMOMAGNETICO TRIPOLAR 600 A / 600 V, TIPO LXD / ICC - 40 KA</v>
          </cell>
          <cell r="C1884" t="str">
            <v xml:space="preserve">UN    </v>
          </cell>
          <cell r="D1884">
            <v>1587.85</v>
          </cell>
        </row>
        <row r="1885">
          <cell r="A1885">
            <v>2394</v>
          </cell>
          <cell r="B1885" t="str">
            <v>DISJUNTOR TERMOMAGNETICO TRIPOLAR 800 A / 600 V, TIPO LMXD</v>
          </cell>
          <cell r="C1885" t="str">
            <v xml:space="preserve">UN    </v>
          </cell>
          <cell r="D1885">
            <v>3394.53</v>
          </cell>
        </row>
        <row r="1886">
          <cell r="A1886">
            <v>34686</v>
          </cell>
          <cell r="B1886" t="str">
            <v>DISJUNTOR TIPO DIN / IEC, MONOPOLAR DE 40  ATE 50A</v>
          </cell>
          <cell r="C1886" t="str">
            <v xml:space="preserve">UN    </v>
          </cell>
          <cell r="D1886">
            <v>10.19</v>
          </cell>
        </row>
        <row r="1887">
          <cell r="A1887">
            <v>34616</v>
          </cell>
          <cell r="B1887" t="str">
            <v>DISJUNTOR TIPO DIN/IEC, BIPOLAR DE 6 ATE 32A</v>
          </cell>
          <cell r="C1887" t="str">
            <v xml:space="preserve">UN    </v>
          </cell>
          <cell r="D1887">
            <v>39.39</v>
          </cell>
        </row>
        <row r="1888">
          <cell r="A1888">
            <v>34623</v>
          </cell>
          <cell r="B1888" t="str">
            <v>DISJUNTOR TIPO DIN/IEC, BIPOLAR 40 ATE 50A</v>
          </cell>
          <cell r="C1888" t="str">
            <v xml:space="preserve">UN    </v>
          </cell>
          <cell r="D1888">
            <v>38.78</v>
          </cell>
        </row>
        <row r="1889">
          <cell r="A1889">
            <v>34628</v>
          </cell>
          <cell r="B1889" t="str">
            <v>DISJUNTOR TIPO DIN/IEC, BIPOLAR 63 A</v>
          </cell>
          <cell r="C1889" t="str">
            <v xml:space="preserve">UN    </v>
          </cell>
          <cell r="D1889">
            <v>55.55</v>
          </cell>
        </row>
        <row r="1890">
          <cell r="A1890">
            <v>34653</v>
          </cell>
          <cell r="B1890" t="str">
            <v>DISJUNTOR TIPO DIN/IEC, MONOPOLAR DE 6  ATE  32A</v>
          </cell>
          <cell r="C1890" t="str">
            <v xml:space="preserve">UN    </v>
          </cell>
          <cell r="D1890">
            <v>6.87</v>
          </cell>
        </row>
        <row r="1891">
          <cell r="A1891">
            <v>34688</v>
          </cell>
          <cell r="B1891" t="str">
            <v>DISJUNTOR TIPO DIN/IEC, MONOPOLAR DE 63 A</v>
          </cell>
          <cell r="C1891" t="str">
            <v xml:space="preserve">UN    </v>
          </cell>
          <cell r="D1891">
            <v>12.45</v>
          </cell>
        </row>
        <row r="1892">
          <cell r="A1892">
            <v>34709</v>
          </cell>
          <cell r="B1892" t="str">
            <v>DISJUNTOR TIPO DIN/IEC, TRIPOLAR DE 10 ATE 50A</v>
          </cell>
          <cell r="C1892" t="str">
            <v xml:space="preserve">UN    </v>
          </cell>
          <cell r="D1892">
            <v>48.26</v>
          </cell>
        </row>
        <row r="1893">
          <cell r="A1893">
            <v>34714</v>
          </cell>
          <cell r="B1893" t="str">
            <v>DISJUNTOR TIPO DIN/IEC, TRIPOLAR 63 A</v>
          </cell>
          <cell r="C1893" t="str">
            <v xml:space="preserve">UN    </v>
          </cell>
          <cell r="D1893">
            <v>57.64</v>
          </cell>
        </row>
        <row r="1894">
          <cell r="A1894">
            <v>2388</v>
          </cell>
          <cell r="B1894" t="str">
            <v>DISJUNTOR TIPO NEMA, BIPOLAR 10  ATE  50 A, TENSAO MAXIMA 415 V</v>
          </cell>
          <cell r="C1894" t="str">
            <v xml:space="preserve">UN    </v>
          </cell>
          <cell r="D1894">
            <v>47.9</v>
          </cell>
        </row>
        <row r="1895">
          <cell r="A1895">
            <v>34606</v>
          </cell>
          <cell r="B1895" t="str">
            <v>DISJUNTOR TIPO NEMA, BIPOLAR 60 ATE 100A, TENSAO MAXIMA 415 V</v>
          </cell>
          <cell r="C1895" t="str">
            <v xml:space="preserve">UN    </v>
          </cell>
          <cell r="D1895">
            <v>73.47</v>
          </cell>
        </row>
        <row r="1896">
          <cell r="A1896">
            <v>34689</v>
          </cell>
          <cell r="B1896" t="str">
            <v>DISJUNTOR TIPO NEMA, MONOPOLAR DE 60 ATE 70A, TENSAO MAXIMA DE 240 V</v>
          </cell>
          <cell r="C1896" t="str">
            <v xml:space="preserve">UN    </v>
          </cell>
          <cell r="D1896">
            <v>23.39</v>
          </cell>
        </row>
        <row r="1897">
          <cell r="A1897">
            <v>2370</v>
          </cell>
          <cell r="B1897" t="str">
            <v>DISJUNTOR TIPO NEMA, MONOPOLAR 10 ATE 30A, TENSAO MAXIMA DE 240 V</v>
          </cell>
          <cell r="C1897" t="str">
            <v xml:space="preserve">UN    </v>
          </cell>
          <cell r="D1897">
            <v>8.9</v>
          </cell>
        </row>
        <row r="1898">
          <cell r="A1898">
            <v>2386</v>
          </cell>
          <cell r="B1898" t="str">
            <v>DISJUNTOR TIPO NEMA, MONOPOLAR 35  ATE  50 A, TENSAO MAXIMA DE 240 V</v>
          </cell>
          <cell r="C1898" t="str">
            <v xml:space="preserve">UN    </v>
          </cell>
          <cell r="D1898">
            <v>14.93</v>
          </cell>
        </row>
        <row r="1899">
          <cell r="A1899">
            <v>2392</v>
          </cell>
          <cell r="B1899" t="str">
            <v>DISJUNTOR TIPO NEMA, TRIPOLAR 10  ATE  50A, TENSAO MAXIMA DE 415 V</v>
          </cell>
          <cell r="C1899" t="str">
            <v xml:space="preserve">UN    </v>
          </cell>
          <cell r="D1899">
            <v>59.74</v>
          </cell>
        </row>
        <row r="1900">
          <cell r="A1900">
            <v>2373</v>
          </cell>
          <cell r="B1900" t="str">
            <v>DISJUNTOR TIPO NEMA, TRIPOLAR 60 ATE 100 A, TENSAO MAXIMA DE 415 V</v>
          </cell>
          <cell r="C1900" t="str">
            <v xml:space="preserve">UN    </v>
          </cell>
          <cell r="D1900">
            <v>84.17</v>
          </cell>
        </row>
        <row r="1901">
          <cell r="A1901">
            <v>39465</v>
          </cell>
          <cell r="B1901" t="str">
            <v>DISPOSITIVO DPS CLASSE II, 1 POLO, TENSAO MAXIMA DE 175 V, CORRENTE MAXIMA DE *20* KA (TIPO AC)</v>
          </cell>
          <cell r="C1901" t="str">
            <v xml:space="preserve">UN    </v>
          </cell>
          <cell r="D1901">
            <v>51.42</v>
          </cell>
        </row>
        <row r="1902">
          <cell r="A1902">
            <v>39466</v>
          </cell>
          <cell r="B1902" t="str">
            <v>DISPOSITIVO DPS CLASSE II, 1 POLO, TENSAO MAXIMA DE 175 V, CORRENTE MAXIMA DE *30* KA (TIPO AC)</v>
          </cell>
          <cell r="C1902" t="str">
            <v xml:space="preserve">UN    </v>
          </cell>
          <cell r="D1902">
            <v>57.85</v>
          </cell>
        </row>
        <row r="1903">
          <cell r="A1903">
            <v>39467</v>
          </cell>
          <cell r="B1903" t="str">
            <v>DISPOSITIVO DPS CLASSE II, 1 POLO, TENSAO MAXIMA DE 175 V, CORRENTE MAXIMA DE *45* KA (TIPO AC)</v>
          </cell>
          <cell r="C1903" t="str">
            <v xml:space="preserve">UN    </v>
          </cell>
          <cell r="D1903">
            <v>73.989999999999995</v>
          </cell>
        </row>
        <row r="1904">
          <cell r="A1904">
            <v>39468</v>
          </cell>
          <cell r="B1904" t="str">
            <v>DISPOSITIVO DPS CLASSE II, 1 POLO, TENSAO MAXIMA DE 175 V, CORRENTE MAXIMA DE *90* KA (TIPO AC)</v>
          </cell>
          <cell r="C1904" t="str">
            <v xml:space="preserve">UN    </v>
          </cell>
          <cell r="D1904">
            <v>131.52000000000001</v>
          </cell>
        </row>
        <row r="1905">
          <cell r="A1905">
            <v>39469</v>
          </cell>
          <cell r="B1905" t="str">
            <v>DISPOSITIVO DPS CLASSE II, 1 POLO, TENSAO MAXIMA DE 275 V, CORRENTE MAXIMA DE *20* KA (TIPO AC)</v>
          </cell>
          <cell r="C1905" t="str">
            <v xml:space="preserve">UN    </v>
          </cell>
          <cell r="D1905">
            <v>53.57</v>
          </cell>
        </row>
        <row r="1906">
          <cell r="A1906">
            <v>39470</v>
          </cell>
          <cell r="B1906" t="str">
            <v>DISPOSITIVO DPS CLASSE II, 1 POLO, TENSAO MAXIMA DE 275 V, CORRENTE MAXIMA DE *30* KA (TIPO AC)</v>
          </cell>
          <cell r="C1906" t="str">
            <v xml:space="preserve">UN    </v>
          </cell>
          <cell r="D1906">
            <v>65.83</v>
          </cell>
        </row>
        <row r="1907">
          <cell r="A1907">
            <v>39471</v>
          </cell>
          <cell r="B1907" t="str">
            <v>DISPOSITIVO DPS CLASSE II, 1 POLO, TENSAO MAXIMA DE 275 V, CORRENTE MAXIMA DE *45* KA (TIPO AC)</v>
          </cell>
          <cell r="C1907" t="str">
            <v xml:space="preserve">UN    </v>
          </cell>
          <cell r="D1907">
            <v>79.11</v>
          </cell>
        </row>
        <row r="1908">
          <cell r="A1908">
            <v>39472</v>
          </cell>
          <cell r="B1908" t="str">
            <v>DISPOSITIVO DPS CLASSE II, 1 POLO, TENSAO MAXIMA DE 275 V, CORRENTE MAXIMA DE *90* KA (TIPO AC)</v>
          </cell>
          <cell r="C1908" t="str">
            <v xml:space="preserve">UN    </v>
          </cell>
          <cell r="D1908">
            <v>137.44999999999999</v>
          </cell>
        </row>
        <row r="1909">
          <cell r="A1909">
            <v>39473</v>
          </cell>
          <cell r="B1909" t="str">
            <v>DISPOSITIVO DPS CLASSE II, 1 POLO, TENSAO MAXIMA DE 385 V, CORRENTE MAXIMA DE *20* KA (TIPO AC)</v>
          </cell>
          <cell r="C1909" t="str">
            <v xml:space="preserve">UN    </v>
          </cell>
          <cell r="D1909">
            <v>88.79</v>
          </cell>
        </row>
        <row r="1910">
          <cell r="A1910">
            <v>39474</v>
          </cell>
          <cell r="B1910" t="str">
            <v>DISPOSITIVO DPS CLASSE II, 1 POLO, TENSAO MAXIMA DE 385 V, CORRENTE MAXIMA DE *30* KA (TIPO AC)</v>
          </cell>
          <cell r="C1910" t="str">
            <v xml:space="preserve">UN    </v>
          </cell>
          <cell r="D1910">
            <v>94.66</v>
          </cell>
        </row>
        <row r="1911">
          <cell r="A1911">
            <v>39475</v>
          </cell>
          <cell r="B1911" t="str">
            <v>DISPOSITIVO DPS CLASSE II, 1 POLO, TENSAO MAXIMA DE 385 V, CORRENTE MAXIMA DE *45* KA (TIPO AC)</v>
          </cell>
          <cell r="C1911" t="str">
            <v xml:space="preserve">UN    </v>
          </cell>
          <cell r="D1911">
            <v>107.4</v>
          </cell>
        </row>
        <row r="1912">
          <cell r="A1912">
            <v>39476</v>
          </cell>
          <cell r="B1912" t="str">
            <v>DISPOSITIVO DPS CLASSE II, 1 POLO, TENSAO MAXIMA DE 385 V, CORRENTE MAXIMA DE *90* KA (TIPO AC)</v>
          </cell>
          <cell r="C1912" t="str">
            <v xml:space="preserve">UN    </v>
          </cell>
          <cell r="D1912">
            <v>202.17</v>
          </cell>
        </row>
        <row r="1913">
          <cell r="A1913">
            <v>39477</v>
          </cell>
          <cell r="B1913" t="str">
            <v>DISPOSITIVO DPS CLASSE II, 1 POLO, TENSAO MAXIMA DE 460 V, CORRENTE MAXIMA DE *20* KA (TIPO AC)</v>
          </cell>
          <cell r="C1913" t="str">
            <v xml:space="preserve">UN    </v>
          </cell>
          <cell r="D1913">
            <v>99.06</v>
          </cell>
        </row>
        <row r="1914">
          <cell r="A1914">
            <v>39478</v>
          </cell>
          <cell r="B1914" t="str">
            <v>DISPOSITIVO DPS CLASSE II, 1 POLO, TENSAO MAXIMA DE 460 V, CORRENTE MAXIMA DE *30* KA (TIPO AC)</v>
          </cell>
          <cell r="C1914" t="str">
            <v xml:space="preserve">UN    </v>
          </cell>
          <cell r="D1914">
            <v>102.12</v>
          </cell>
        </row>
        <row r="1915">
          <cell r="A1915">
            <v>39479</v>
          </cell>
          <cell r="B1915" t="str">
            <v>DISPOSITIVO DPS CLASSE II, 1 POLO, TENSAO MAXIMA DE 460 V, CORRENTE MAXIMA DE *45* KA (TIPO AC)</v>
          </cell>
          <cell r="C1915" t="str">
            <v xml:space="preserve">UN    </v>
          </cell>
          <cell r="D1915">
            <v>120.32</v>
          </cell>
        </row>
        <row r="1916">
          <cell r="A1916">
            <v>39480</v>
          </cell>
          <cell r="B1916" t="str">
            <v>DISPOSITIVO DPS CLASSE II, 1 POLO, TENSAO MAXIMA DE 460 V, CORRENTE MAXIMA DE *90* KA (TIPO AC)</v>
          </cell>
          <cell r="C1916" t="str">
            <v xml:space="preserve">UN    </v>
          </cell>
          <cell r="D1916">
            <v>248.29</v>
          </cell>
        </row>
        <row r="1917">
          <cell r="A1917">
            <v>39459</v>
          </cell>
          <cell r="B1917" t="str">
            <v>DISPOSITIVO DR, 2 POLOS, SENSIBILIDADE DE 30 MA, CORRENTE DE 100 A, TIPO AC</v>
          </cell>
          <cell r="C1917" t="str">
            <v xml:space="preserve">UN    </v>
          </cell>
          <cell r="D1917">
            <v>210.73</v>
          </cell>
        </row>
        <row r="1918">
          <cell r="A1918">
            <v>39445</v>
          </cell>
          <cell r="B1918" t="str">
            <v>DISPOSITIVO DR, 2 POLOS, SENSIBILIDADE DE 30 MA, CORRENTE DE 25 A, TIPO AC</v>
          </cell>
          <cell r="C1918" t="str">
            <v xml:space="preserve">UN    </v>
          </cell>
          <cell r="D1918">
            <v>105.81</v>
          </cell>
        </row>
        <row r="1919">
          <cell r="A1919">
            <v>39446</v>
          </cell>
          <cell r="B1919" t="str">
            <v>DISPOSITIVO DR, 2 POLOS, SENSIBILIDADE DE 30 MA, CORRENTE DE 40 A, TIPO AC</v>
          </cell>
          <cell r="C1919" t="str">
            <v xml:space="preserve">UN    </v>
          </cell>
          <cell r="D1919">
            <v>107.69</v>
          </cell>
        </row>
        <row r="1920">
          <cell r="A1920">
            <v>39447</v>
          </cell>
          <cell r="B1920" t="str">
            <v>DISPOSITIVO DR, 2 POLOS, SENSIBILIDADE DE 30 MA, CORRENTE DE 63 A, TIPO AC</v>
          </cell>
          <cell r="C1920" t="str">
            <v xml:space="preserve">UN    </v>
          </cell>
          <cell r="D1920">
            <v>115.16</v>
          </cell>
        </row>
        <row r="1921">
          <cell r="A1921">
            <v>39448</v>
          </cell>
          <cell r="B1921" t="str">
            <v>DISPOSITIVO DR, 2 POLOS, SENSIBILIDADE DE 30 MA, CORRENTE DE 80 A, TIPO AC</v>
          </cell>
          <cell r="C1921" t="str">
            <v xml:space="preserve">UN    </v>
          </cell>
          <cell r="D1921">
            <v>196.37</v>
          </cell>
        </row>
        <row r="1922">
          <cell r="A1922">
            <v>39450</v>
          </cell>
          <cell r="B1922" t="str">
            <v>DISPOSITIVO DR, 2 POLOS, SENSIBILIDADE DE 300 MA, CORRENTE DE 25 A, TIPO AC</v>
          </cell>
          <cell r="C1922" t="str">
            <v xml:space="preserve">UN    </v>
          </cell>
          <cell r="D1922">
            <v>119.81</v>
          </cell>
        </row>
        <row r="1923">
          <cell r="A1923">
            <v>39451</v>
          </cell>
          <cell r="B1923" t="str">
            <v>DISPOSITIVO DR, 2 POLOS, SENSIBILIDADE DE 300 MA, CORRENTE DE 40 A, TIPO AC</v>
          </cell>
          <cell r="C1923" t="str">
            <v xml:space="preserve">UN    </v>
          </cell>
          <cell r="D1923">
            <v>130.68</v>
          </cell>
        </row>
        <row r="1924">
          <cell r="A1924">
            <v>39452</v>
          </cell>
          <cell r="B1924" t="str">
            <v>DISPOSITIVO DR, 2 POLOS, SENSIBILIDADE DE 300 MA, CORRENTE DE 63 A, TIPO AC</v>
          </cell>
          <cell r="C1924" t="str">
            <v xml:space="preserve">UN    </v>
          </cell>
          <cell r="D1924">
            <v>131.46</v>
          </cell>
        </row>
        <row r="1925">
          <cell r="A1925">
            <v>39523</v>
          </cell>
          <cell r="B1925" t="str">
            <v>DISPOSITIVO DR, 2 POLOS, SENSIBILIDADE DE 300 MA, CORRENTE DE 80 A, TIPO  AC</v>
          </cell>
          <cell r="C1925" t="str">
            <v xml:space="preserve">UN    </v>
          </cell>
          <cell r="D1925">
            <v>219.99</v>
          </cell>
        </row>
        <row r="1926">
          <cell r="A1926">
            <v>39449</v>
          </cell>
          <cell r="B1926" t="str">
            <v>DISPOSITIVO DR, 4 POLOS, SENSIBILIDADE DE 30 MA, CORRENTE DE 100 A, TIPO AC</v>
          </cell>
          <cell r="C1926" t="str">
            <v xml:space="preserve">UN    </v>
          </cell>
          <cell r="D1926">
            <v>243.63</v>
          </cell>
        </row>
        <row r="1927">
          <cell r="A1927">
            <v>39455</v>
          </cell>
          <cell r="B1927" t="str">
            <v>DISPOSITIVO DR, 4 POLOS, SENSIBILIDADE DE 30 MA, CORRENTE DE 25 A, TIPO AC</v>
          </cell>
          <cell r="C1927" t="str">
            <v xml:space="preserve">UN    </v>
          </cell>
          <cell r="D1927">
            <v>120.55</v>
          </cell>
        </row>
        <row r="1928">
          <cell r="A1928">
            <v>39456</v>
          </cell>
          <cell r="B1928" t="str">
            <v>DISPOSITIVO DR, 4 POLOS, SENSIBILIDADE DE 30 MA, CORRENTE DE 40 A, TIPO AC</v>
          </cell>
          <cell r="C1928" t="str">
            <v xml:space="preserve">UN    </v>
          </cell>
          <cell r="D1928">
            <v>120.64</v>
          </cell>
        </row>
        <row r="1929">
          <cell r="A1929">
            <v>39457</v>
          </cell>
          <cell r="B1929" t="str">
            <v>DISPOSITIVO DR, 4 POLOS, SENSIBILIDADE DE 30 MA, CORRENTE DE 63 A, TIPO AC</v>
          </cell>
          <cell r="C1929" t="str">
            <v xml:space="preserve">UN    </v>
          </cell>
          <cell r="D1929">
            <v>131.52000000000001</v>
          </cell>
        </row>
        <row r="1930">
          <cell r="A1930">
            <v>39458</v>
          </cell>
          <cell r="B1930" t="str">
            <v>DISPOSITIVO DR, 4 POLOS, SENSIBILIDADE DE 30 MA, CORRENTE DE 80 A, TIPO AC</v>
          </cell>
          <cell r="C1930" t="str">
            <v xml:space="preserve">UN    </v>
          </cell>
          <cell r="D1930">
            <v>245.42</v>
          </cell>
        </row>
        <row r="1931">
          <cell r="A1931">
            <v>39464</v>
          </cell>
          <cell r="B1931" t="str">
            <v>DISPOSITIVO DR, 4 POLOS, SENSIBILIDADE DE 300 MA, CORRENTE DE 100 A, TIPO AC</v>
          </cell>
          <cell r="C1931" t="str">
            <v xml:space="preserve">UN    </v>
          </cell>
          <cell r="D1931">
            <v>394.66</v>
          </cell>
        </row>
        <row r="1932">
          <cell r="A1932">
            <v>39460</v>
          </cell>
          <cell r="B1932" t="str">
            <v>DISPOSITIVO DR, 4 POLOS, SENSIBILIDADE DE 300 MA, CORRENTE DE 25 A, TIPO AC</v>
          </cell>
          <cell r="C1932" t="str">
            <v xml:space="preserve">UN    </v>
          </cell>
          <cell r="D1932">
            <v>149.68</v>
          </cell>
        </row>
        <row r="1933">
          <cell r="A1933">
            <v>39461</v>
          </cell>
          <cell r="B1933" t="str">
            <v>DISPOSITIVO DR, 4 POLOS, SENSIBILIDADE DE 300 MA, CORRENTE DE 40 A, TIPO AC</v>
          </cell>
          <cell r="C1933" t="str">
            <v xml:space="preserve">UN    </v>
          </cell>
          <cell r="D1933">
            <v>175.39</v>
          </cell>
        </row>
        <row r="1934">
          <cell r="A1934">
            <v>39462</v>
          </cell>
          <cell r="B1934" t="str">
            <v>DISPOSITIVO DR, 4 POLOS, SENSIBILIDADE DE 300 MA, CORRENTE DE 63 A, TIPO AC</v>
          </cell>
          <cell r="C1934" t="str">
            <v xml:space="preserve">UN    </v>
          </cell>
          <cell r="D1934">
            <v>169.04</v>
          </cell>
        </row>
        <row r="1935">
          <cell r="A1935">
            <v>39463</v>
          </cell>
          <cell r="B1935" t="str">
            <v>DISPOSITIVO DR, 4 POLOS, SENSIBILIDADE DE 300 MA, CORRENTE DE 80 A, TIPO AC</v>
          </cell>
          <cell r="C1935" t="str">
            <v xml:space="preserve">UN    </v>
          </cell>
          <cell r="D1935">
            <v>391.6</v>
          </cell>
        </row>
        <row r="1936">
          <cell r="A1936">
            <v>26039</v>
          </cell>
          <cell r="B1936" t="str">
            <v>DISTRIBUIDOR DE AGREGADOS AUTOPROPELIDO, CAP 3 M3, A DIESEL, 6 CC, 176 CV</v>
          </cell>
          <cell r="C1936" t="str">
            <v xml:space="preserve">UN    </v>
          </cell>
          <cell r="D1936">
            <v>249588.52</v>
          </cell>
        </row>
        <row r="1937">
          <cell r="A1937">
            <v>2401</v>
          </cell>
          <cell r="B1937" t="str">
            <v>DISTRIBUIDOR DE AGREGADOS REBOCAVEL, CAPACIDADE 1,9 M3, LARGURA DE TRABALHO 3,66 M</v>
          </cell>
          <cell r="C1937" t="str">
            <v xml:space="preserve">UN    </v>
          </cell>
          <cell r="D1937">
            <v>57408.12</v>
          </cell>
        </row>
        <row r="1938">
          <cell r="A1938">
            <v>38870</v>
          </cell>
          <cell r="B1938" t="str">
            <v>DISTRIBUIDOR METALICO, COM ROSCA, 2 SAIDAS, DN 1" X 1/2", PARA CONEXAO COM ANEL DESLIZANTE EM TUBO PEX</v>
          </cell>
          <cell r="C1938" t="str">
            <v xml:space="preserve">UN    </v>
          </cell>
          <cell r="D1938">
            <v>32.61</v>
          </cell>
        </row>
        <row r="1939">
          <cell r="A1939">
            <v>38869</v>
          </cell>
          <cell r="B1939" t="str">
            <v>DISTRIBUIDOR METALICO, COM ROSCA, 2 SAIDAS, DN 3/4" X 1/2", PARA CONEXAO COM ANEL DESLIZANTE EM TUBO PEX</v>
          </cell>
          <cell r="C1939" t="str">
            <v xml:space="preserve">UN    </v>
          </cell>
          <cell r="D1939">
            <v>28.77</v>
          </cell>
        </row>
        <row r="1940">
          <cell r="A1940">
            <v>38872</v>
          </cell>
          <cell r="B1940" t="str">
            <v>DISTRIBUIDOR METALICO, COM ROSCA, 3 SAIDAS, DN 1" X 1/2", PARA CONEXAO COM ANEL DESLIZANTE EM TUBO PEX</v>
          </cell>
          <cell r="C1940" t="str">
            <v xml:space="preserve">UN    </v>
          </cell>
          <cell r="D1940">
            <v>44.55</v>
          </cell>
        </row>
        <row r="1941">
          <cell r="A1941">
            <v>38871</v>
          </cell>
          <cell r="B1941" t="str">
            <v>DISTRIBUIDOR METALICO, COM ROSCA, 3 SAIDAS, DN 3/4" X 1/2", PARA CONEXAO COM ANEL DESLIZANTE EM TUBO PEX</v>
          </cell>
          <cell r="C1941" t="str">
            <v xml:space="preserve">UN    </v>
          </cell>
          <cell r="D1941">
            <v>35.840000000000003</v>
          </cell>
        </row>
        <row r="1942">
          <cell r="A1942">
            <v>39283</v>
          </cell>
          <cell r="B1942" t="str">
            <v>DISTRIBUIDOR, PLASTICO, 2 SAIDAS, DN 32 X 16 MM, PARA CONEXAO COM CRIMPAGEM EM TUBO PEX</v>
          </cell>
          <cell r="C1942" t="str">
            <v xml:space="preserve">UN    </v>
          </cell>
          <cell r="D1942">
            <v>111.62</v>
          </cell>
        </row>
        <row r="1943">
          <cell r="A1943">
            <v>39284</v>
          </cell>
          <cell r="B1943" t="str">
            <v>DISTRIBUIDOR, PLASTICO, 2 SAIDAS, DN 32 X 20 MM, PARA CONEXAO COM CRIMPAGEM EM TUBO PEX</v>
          </cell>
          <cell r="C1943" t="str">
            <v xml:space="preserve">UN    </v>
          </cell>
          <cell r="D1943">
            <v>120.96</v>
          </cell>
        </row>
        <row r="1944">
          <cell r="A1944">
            <v>39285</v>
          </cell>
          <cell r="B1944" t="str">
            <v>DISTRIBUIDOR, PLASTICO, 2 SAIDAS, DN 32 X 25 MM, PARA CONEXAO COM CRIMPAGEM EM TUBO PEX</v>
          </cell>
          <cell r="C1944" t="str">
            <v xml:space="preserve">UN    </v>
          </cell>
          <cell r="D1944">
            <v>122.71</v>
          </cell>
        </row>
        <row r="1945">
          <cell r="A1945">
            <v>39286</v>
          </cell>
          <cell r="B1945" t="str">
            <v>DISTRIBUIDOR, PLASTICO, 3 SAIDAS, DN 32 X 16 MM, PARA CONEXAO COM CRIMPAGEM EM TUBO PEX</v>
          </cell>
          <cell r="C1945" t="str">
            <v xml:space="preserve">UN    </v>
          </cell>
          <cell r="D1945">
            <v>120.03</v>
          </cell>
        </row>
        <row r="1946">
          <cell r="A1946">
            <v>39287</v>
          </cell>
          <cell r="B1946" t="str">
            <v>DISTRIBUIDOR, PLASTICO, 3 SAIDAS, DN 32 X 20 MM, PARA CONEXAO COM CRIMPAGEM EM TUBO PEX</v>
          </cell>
          <cell r="C1946" t="str">
            <v xml:space="preserve">UN    </v>
          </cell>
          <cell r="D1946">
            <v>140.94</v>
          </cell>
        </row>
        <row r="1947">
          <cell r="A1947">
            <v>39288</v>
          </cell>
          <cell r="B1947" t="str">
            <v>DISTRIBUIDOR, PLASTICO, 3 SAIDAS, DN 32 X 25 MM, PARA CONEXAO COM CRIMPAGEM EM TUBO PEX</v>
          </cell>
          <cell r="C1947" t="str">
            <v xml:space="preserve">UN    </v>
          </cell>
          <cell r="D1947">
            <v>150.41999999999999</v>
          </cell>
        </row>
        <row r="1948">
          <cell r="A1948">
            <v>2414</v>
          </cell>
          <cell r="B1948" t="str">
            <v>DIVISORIA (N2) PAINEL/VIDRO - PAINEL C/ MSO/COMEIA E=35MM - MONTANTE/RODAPE DUPLO ACO GALV PINTADO - COLOCADA</v>
          </cell>
          <cell r="C1948" t="str">
            <v xml:space="preserve">M2    </v>
          </cell>
          <cell r="D1948">
            <v>104.95</v>
          </cell>
        </row>
        <row r="1949">
          <cell r="A1949">
            <v>2413</v>
          </cell>
          <cell r="B1949" t="str">
            <v>DIVISORIA (N2) PAINEL/VIDRO - PAINEL C/ MSO/COMEIA E=35MM - PERFIS SIMPLES ACO GALV PINTADO - COLOCADA</v>
          </cell>
          <cell r="C1949" t="str">
            <v xml:space="preserve">M2    </v>
          </cell>
          <cell r="D1949">
            <v>100.97</v>
          </cell>
        </row>
        <row r="1950">
          <cell r="A1950">
            <v>2405</v>
          </cell>
          <cell r="B1950" t="str">
            <v>DIVISORIA (N2) PAINEL/VIDRO - PAINEL MSO/COMEIA E=35MM - MONTANTE/RODAPE DUPLO ALUMINIO ANOD NAT - COLOCADA</v>
          </cell>
          <cell r="C1950" t="str">
            <v xml:space="preserve">M2    </v>
          </cell>
          <cell r="D1950">
            <v>117.52</v>
          </cell>
        </row>
        <row r="1951">
          <cell r="A1951">
            <v>13361</v>
          </cell>
          <cell r="B1951" t="str">
            <v>DIVISORIA (N2) PAINEL/VIDRO - PAINEL MSO/COMEIA E=35MM - PERFIS SIMPLES ALUMINIO ANOD NAT - COLOCADA</v>
          </cell>
          <cell r="C1951" t="str">
            <v xml:space="preserve">M2    </v>
          </cell>
          <cell r="D1951">
            <v>98.31</v>
          </cell>
        </row>
        <row r="1952">
          <cell r="A1952">
            <v>11987</v>
          </cell>
          <cell r="B1952" t="str">
            <v>DIVISORIA (N2) PAINEL/VIDRO - PAINEL VERMICULITA E=35MM - PERFIS SIMPLES ALUMINIO ANOD NATURAL - COLOCADA</v>
          </cell>
          <cell r="C1952" t="str">
            <v xml:space="preserve">M2    </v>
          </cell>
          <cell r="D1952">
            <v>263.05</v>
          </cell>
        </row>
        <row r="1953">
          <cell r="A1953">
            <v>2416</v>
          </cell>
          <cell r="B1953" t="str">
            <v>DIVISORIA (N3) PAINEL/VIDRO/PAINEL MSO/COMEIA E=35MM - MONTANTE/RODAPE DUPLO ACO GALV PINTADO - COLOCADA</v>
          </cell>
          <cell r="C1953" t="str">
            <v xml:space="preserve">M2    </v>
          </cell>
          <cell r="D1953">
            <v>116.38</v>
          </cell>
        </row>
        <row r="1954">
          <cell r="A1954">
            <v>2412</v>
          </cell>
          <cell r="B1954" t="str">
            <v>DIVISORIA (N3) PAINEL/VIDRO/PAINEL MSO/COMEIA E=35MM - MONTANTE/RODAPE DUPLO ALUMINIO ANOD NAT - COLOCADA</v>
          </cell>
          <cell r="C1954" t="str">
            <v xml:space="preserve">M2    </v>
          </cell>
          <cell r="D1954">
            <v>112.39</v>
          </cell>
        </row>
        <row r="1955">
          <cell r="A1955">
            <v>2411</v>
          </cell>
          <cell r="B1955" t="str">
            <v>DIVISORIA (N3) PAINEL/VIDRO/PAINEL MSO/COMEIA E=35MM - PERFIS SIMPLES ACO GALV PINTADO - COLOCADA</v>
          </cell>
          <cell r="C1955" t="str">
            <v xml:space="preserve">M2    </v>
          </cell>
          <cell r="D1955">
            <v>98.31</v>
          </cell>
        </row>
        <row r="1956">
          <cell r="A1956">
            <v>2406</v>
          </cell>
          <cell r="B1956" t="str">
            <v>DIVISORIA (N3) PAINEL/VIDRO/PAINEL MSO/COMEIA E=35MM - PERFIS SIMPLES ALUMINIO ANOD NAT - COLOCADA</v>
          </cell>
          <cell r="C1956" t="str">
            <v xml:space="preserve">M2    </v>
          </cell>
          <cell r="D1956">
            <v>95.65</v>
          </cell>
        </row>
        <row r="1957">
          <cell r="A1957">
            <v>10571</v>
          </cell>
          <cell r="B1957" t="str">
            <v>DIVISORIA (N3) PAINEL/VIDRO/PAINEL VERMICULITA E=35MM - MONTANTE/RODAPE DUPLO ALUMINIO ANOD NATURAL - COLOCADA</v>
          </cell>
          <cell r="C1957" t="str">
            <v xml:space="preserve">M2    </v>
          </cell>
          <cell r="D1957">
            <v>233.82</v>
          </cell>
        </row>
        <row r="1958">
          <cell r="A1958">
            <v>11985</v>
          </cell>
          <cell r="B1958" t="str">
            <v>DIVISORIA (N3) PAINEL/VIDRO/PAINEL VERMICULITA E=35MM - MONTANTE/RODAPE PERFIL DUPLO ACO GALV PINTADO - COLOCADA</v>
          </cell>
          <cell r="C1958" t="str">
            <v xml:space="preserve">M2    </v>
          </cell>
          <cell r="D1958">
            <v>225.85</v>
          </cell>
        </row>
        <row r="1959">
          <cell r="A1959">
            <v>2410</v>
          </cell>
          <cell r="B1959" t="str">
            <v>DIVISORIA CEGA (N1) - PAINEL MSO/COMEIA E=35MM - MONTANTE/RODAPE DUPLO   ACO GALV PINTADO - COLOCADA</v>
          </cell>
          <cell r="C1959" t="str">
            <v xml:space="preserve">M2    </v>
          </cell>
          <cell r="D1959">
            <v>99.64</v>
          </cell>
        </row>
        <row r="1960">
          <cell r="A1960">
            <v>2417</v>
          </cell>
          <cell r="B1960" t="str">
            <v>DIVISORIA CEGA (N1) - PAINEL MSO/COMEIA E=35MM - MONTANTE/RODAPE DUPLO ALUMINIO ANOD NAT - COLOCADA</v>
          </cell>
          <cell r="C1960" t="str">
            <v xml:space="preserve">M2    </v>
          </cell>
          <cell r="D1960">
            <v>106.28</v>
          </cell>
        </row>
        <row r="1961">
          <cell r="A1961">
            <v>2415</v>
          </cell>
          <cell r="B1961" t="str">
            <v>DIVISORIA CEGA (N1) - PAINEL MSO/COMEIA E=35MM - PERFIS SIMPLES ACO GALV PINTADO   - COLOCADA</v>
          </cell>
          <cell r="C1961" t="str">
            <v xml:space="preserve">M2    </v>
          </cell>
          <cell r="D1961">
            <v>85.02</v>
          </cell>
        </row>
        <row r="1962">
          <cell r="A1962">
            <v>13360</v>
          </cell>
          <cell r="B1962" t="str">
            <v>DIVISORIA CEGA (N1) - PAINEL MSO/COMEIA E=35MM - PERFIS SIMPLES ALUMINIO ANOD NAT - COLOCADA</v>
          </cell>
          <cell r="C1962" t="str">
            <v xml:space="preserve">M2    </v>
          </cell>
          <cell r="D1962">
            <v>85.02</v>
          </cell>
        </row>
        <row r="1963">
          <cell r="A1963">
            <v>11983</v>
          </cell>
          <cell r="B1963" t="str">
            <v>DIVISORIA CEGA (N1) - PAINEL VERMICULITA E=35MM - MONTANTE/RODAPE PERFIS SIMPLES ACO GALV PINTADO - COLOCADA</v>
          </cell>
          <cell r="C1963" t="str">
            <v xml:space="preserve">M2    </v>
          </cell>
          <cell r="D1963">
            <v>207.25</v>
          </cell>
        </row>
        <row r="1964">
          <cell r="A1964">
            <v>11986</v>
          </cell>
          <cell r="B1964" t="str">
            <v>DIVISORIA CEGA (N1) - PAINEL VERMICULITA E=35MM - PERFIS SIMPLES ALUMINIO ANOD NATURAL - COLOCADA</v>
          </cell>
          <cell r="C1964" t="str">
            <v xml:space="preserve">M2    </v>
          </cell>
          <cell r="D1964">
            <v>252.42</v>
          </cell>
        </row>
        <row r="1965">
          <cell r="A1965">
            <v>25976</v>
          </cell>
          <cell r="B1965" t="str">
            <v>DIVISORIA EM GRANITO, COM DUAS FACES POLIDAS, TIPO ANDORINHA/ QUARTZ/ CASTELO/ CORUMBA OU OUTROS EQUIVALENTES DA REGIAO, E=  *3,0* CM</v>
          </cell>
          <cell r="C1965" t="str">
            <v xml:space="preserve">M2    </v>
          </cell>
          <cell r="D1965">
            <v>493.52</v>
          </cell>
        </row>
        <row r="1966">
          <cell r="A1966">
            <v>10629</v>
          </cell>
          <cell r="B1966" t="str">
            <v>DIVISORIA EM MARMORE, COM DUAS FACES POLIDAS, BRANCO COMUM, E=  *3,0* CM</v>
          </cell>
          <cell r="C1966" t="str">
            <v xml:space="preserve">M2    </v>
          </cell>
          <cell r="D1966">
            <v>396.31</v>
          </cell>
        </row>
        <row r="1967">
          <cell r="A1967">
            <v>10698</v>
          </cell>
          <cell r="B1967" t="str">
            <v>DIVISORIA, PLACA  PRE-MOLDADA EM GRANILITE, MARMORITE OU GRANITINA,  E = *3 CM</v>
          </cell>
          <cell r="C1967" t="str">
            <v xml:space="preserve">M2    </v>
          </cell>
          <cell r="D1967">
            <v>154.94999999999999</v>
          </cell>
        </row>
        <row r="1968">
          <cell r="A1968">
            <v>40521</v>
          </cell>
          <cell r="B1968" t="str">
            <v>DOBRADEIRA ELETROMECANICA DE VERGALHAO, PARA ACO DE DIAMETRO ATE 1 1/2 "Â, MOTOR ELETRICO TRIFASICO, POTENCIA DE 3 HP ATE 5 HP</v>
          </cell>
          <cell r="C1968" t="str">
            <v xml:space="preserve">UN    </v>
          </cell>
          <cell r="D1968">
            <v>111627.59</v>
          </cell>
        </row>
        <row r="1969">
          <cell r="A1969">
            <v>2432</v>
          </cell>
          <cell r="B1969" t="str">
            <v>DOBRADICA EM ACO/FERRO, 3 1/2" X  3", E= 1,9  A 2 MM, COM ANEL,  CROMADO OU ZINCADO, TAMPA BOLA, COM PARAFUSOS</v>
          </cell>
          <cell r="C1969" t="str">
            <v xml:space="preserve">UN    </v>
          </cell>
          <cell r="D1969">
            <v>22.98</v>
          </cell>
        </row>
        <row r="1970">
          <cell r="A1970">
            <v>2418</v>
          </cell>
          <cell r="B1970" t="str">
            <v>DOBRADICA EM ACO/FERRO, 3" X 2 1/2", E= 1,2 A 1,8 MM, SEM ANEL,  CROMADO OU ZINCADO, TAMPA BOLA, COM PARAFUSOS</v>
          </cell>
          <cell r="C1970" t="str">
            <v xml:space="preserve">UN    </v>
          </cell>
          <cell r="D1970">
            <v>10.66</v>
          </cell>
        </row>
        <row r="1971">
          <cell r="A1971">
            <v>2433</v>
          </cell>
          <cell r="B1971" t="str">
            <v>DOBRADICA EM ACO/FERRO, 3" X 2 1/2", E= 1,2 A 1,8 MM, SEM ANEL,  CROMADO OU ZINCADO, TAMPA CHATA, COM PARAFUSOS</v>
          </cell>
          <cell r="C1971" t="str">
            <v xml:space="preserve">UN    </v>
          </cell>
          <cell r="D1971">
            <v>7.78</v>
          </cell>
        </row>
        <row r="1972">
          <cell r="A1972">
            <v>2420</v>
          </cell>
          <cell r="B1972" t="str">
            <v>DOBRADICA EM ACO/FERRO, 3" X 2 1/2", E= 1,9 A 2 MM, SEM ANEL,  CROMADO OU ZINCADO, TAMPA BOLA, COM PARAFUSOS</v>
          </cell>
          <cell r="C1972" t="str">
            <v xml:space="preserve">UN    </v>
          </cell>
          <cell r="D1972">
            <v>13.37</v>
          </cell>
        </row>
        <row r="1973">
          <cell r="A1973">
            <v>2421</v>
          </cell>
          <cell r="B1973" t="str">
            <v>DOBRADICA EM ACO/FERRO, 4" X 3", E= 2,2 A 3,0 MM, COM ANEL, CROMADO OU ZINCADO,TAMPA BOLA, COM PARAFUSOS</v>
          </cell>
          <cell r="C1973" t="str">
            <v xml:space="preserve">UN    </v>
          </cell>
          <cell r="D1973">
            <v>29.17</v>
          </cell>
        </row>
        <row r="1974">
          <cell r="A1974">
            <v>11447</v>
          </cell>
          <cell r="B1974" t="str">
            <v>DOBRADICA EM LATAO, 3 " X 2 1/2 ", E= 1,9 A 2 MM, COM ANEL, CROMADO, TAMPA BOLA, COM PARAFUSOS</v>
          </cell>
          <cell r="C1974" t="str">
            <v xml:space="preserve">UN    </v>
          </cell>
          <cell r="D1974">
            <v>26.42</v>
          </cell>
        </row>
        <row r="1975">
          <cell r="A1975">
            <v>2429</v>
          </cell>
          <cell r="B1975" t="str">
            <v>DOBRADICA EM LATAO, 4" X 3", E= 2,2 A 3,0 MM, COM ANEL,  TAMPA BOLA, COM PARAFUSOS</v>
          </cell>
          <cell r="C1975" t="str">
            <v xml:space="preserve">UN    </v>
          </cell>
          <cell r="D1975">
            <v>66.87</v>
          </cell>
        </row>
        <row r="1976">
          <cell r="A1976">
            <v>11449</v>
          </cell>
          <cell r="B1976" t="str">
            <v>DOBRADICA TIPO PIANO EM ACO/FERRO, 1'' X 3 M, GALVANIZADO, COM PARAFUSOS</v>
          </cell>
          <cell r="C1976" t="str">
            <v xml:space="preserve">UN    </v>
          </cell>
          <cell r="D1976">
            <v>72.040000000000006</v>
          </cell>
        </row>
        <row r="1977">
          <cell r="A1977">
            <v>11451</v>
          </cell>
          <cell r="B1977" t="str">
            <v>DOBRADICA TIPO VAI-E-VEM EM ACO/FERRO, TAMANHO 3'', GALVANIZADO, COM PARAFUSOS</v>
          </cell>
          <cell r="C1977" t="str">
            <v xml:space="preserve">UN    </v>
          </cell>
          <cell r="D1977">
            <v>70.83</v>
          </cell>
        </row>
        <row r="1978">
          <cell r="A1978">
            <v>11116</v>
          </cell>
          <cell r="B1978" t="str">
            <v>DOMOS INDIVIDUAL EM ACRILICO BRANCO *95 X 95* CM, SEM INSTALACAO</v>
          </cell>
          <cell r="C1978" t="str">
            <v xml:space="preserve">UN    </v>
          </cell>
          <cell r="D1978">
            <v>523.07000000000005</v>
          </cell>
        </row>
        <row r="1979">
          <cell r="A1979">
            <v>38411</v>
          </cell>
          <cell r="B1979" t="str">
            <v>DOSADOR DE AREIA, CAPACIDADE DE *26* LITROS</v>
          </cell>
          <cell r="C1979" t="str">
            <v xml:space="preserve">UN    </v>
          </cell>
          <cell r="D1979">
            <v>1282.1600000000001</v>
          </cell>
        </row>
        <row r="1980">
          <cell r="A1980">
            <v>1370</v>
          </cell>
          <cell r="B1980" t="str">
            <v>DUCHA HIGIENICA PLASTICA COM REGISTRO METALICO 1/2 "</v>
          </cell>
          <cell r="C1980" t="str">
            <v xml:space="preserve">UN    </v>
          </cell>
          <cell r="D1980">
            <v>80.2</v>
          </cell>
        </row>
        <row r="1981">
          <cell r="A1981">
            <v>38189</v>
          </cell>
          <cell r="B1981" t="str">
            <v>DUCHA METALICA DE PAREDE, ARTICULAVEL, COM BRACO/CANO, SEM DESVIADOR</v>
          </cell>
          <cell r="C1981" t="str">
            <v xml:space="preserve">UN    </v>
          </cell>
          <cell r="D1981">
            <v>172.66</v>
          </cell>
        </row>
        <row r="1982">
          <cell r="A1982">
            <v>38190</v>
          </cell>
          <cell r="B1982" t="str">
            <v>DUCHA METALICA DE PAREDE, ARTICULAVEL, COM DESVIADOR E DUCHA MANUAL</v>
          </cell>
          <cell r="C1982" t="str">
            <v xml:space="preserve">UN    </v>
          </cell>
          <cell r="D1982">
            <v>388.27</v>
          </cell>
        </row>
        <row r="1983">
          <cell r="A1983">
            <v>36516</v>
          </cell>
          <cell r="B1983" t="str">
            <v>DUMPER COM CAPACIDADE DE CARGA DE 1700 KG, PARTIDA ELETRICA, MOTOR DIESEL COM POTENCIA DE 16 CV</v>
          </cell>
          <cell r="C1983" t="str">
            <v xml:space="preserve">UN    </v>
          </cell>
          <cell r="D1983">
            <v>68116.81</v>
          </cell>
        </row>
        <row r="1984">
          <cell r="A1984">
            <v>34777</v>
          </cell>
          <cell r="B1984" t="str">
            <v>ELEMENTO VAZADO CERAMICO 25 X 18 X 7 CM</v>
          </cell>
          <cell r="C1984" t="str">
            <v xml:space="preserve">UN    </v>
          </cell>
          <cell r="D1984">
            <v>1.76</v>
          </cell>
        </row>
        <row r="1985">
          <cell r="A1985">
            <v>7273</v>
          </cell>
          <cell r="B1985" t="str">
            <v>ELEMENTO VAZADO CERAMICO 7 X 20 X 20 CM</v>
          </cell>
          <cell r="C1985" t="str">
            <v xml:space="preserve">UN    </v>
          </cell>
          <cell r="D1985">
            <v>2.89</v>
          </cell>
        </row>
        <row r="1986">
          <cell r="A1986">
            <v>7272</v>
          </cell>
          <cell r="B1986" t="str">
            <v>ELEMENTO VAZADO CERAMICO 9 X 20 X 20 CM</v>
          </cell>
          <cell r="C1986" t="str">
            <v xml:space="preserve">UN    </v>
          </cell>
          <cell r="D1986">
            <v>4.03</v>
          </cell>
        </row>
        <row r="1987">
          <cell r="A1987">
            <v>10605</v>
          </cell>
          <cell r="B1987" t="str">
            <v>ELEMENTO VAZADO DE CONCRETO, QUADRICULADO, 1 FURO *10 X 10 X 10* CM</v>
          </cell>
          <cell r="C1987" t="str">
            <v xml:space="preserve">UN    </v>
          </cell>
          <cell r="D1987">
            <v>2.12</v>
          </cell>
        </row>
        <row r="1988">
          <cell r="A1988">
            <v>10604</v>
          </cell>
          <cell r="B1988" t="str">
            <v>ELEMENTO VAZADO DE CONCRETO, QUADRICULADO, 1 FURO *20 X 10 X 7* CM</v>
          </cell>
          <cell r="C1988" t="str">
            <v xml:space="preserve">UN    </v>
          </cell>
          <cell r="D1988">
            <v>4.24</v>
          </cell>
        </row>
        <row r="1989">
          <cell r="A1989">
            <v>672</v>
          </cell>
          <cell r="B1989" t="str">
            <v>ELEMENTO VAZADO DE CONCRETO, QUADRICULADO, 1 FURO *20 X 20 X 6,5* CM</v>
          </cell>
          <cell r="C1989" t="str">
            <v xml:space="preserve">UN    </v>
          </cell>
          <cell r="D1989">
            <v>4.28</v>
          </cell>
        </row>
        <row r="1990">
          <cell r="A1990">
            <v>668</v>
          </cell>
          <cell r="B1990" t="str">
            <v>ELEMENTO VAZADO DE CONCRETO, QUADRICULADO, 16 FUROS *29 X 29 X 6* CM</v>
          </cell>
          <cell r="C1990" t="str">
            <v xml:space="preserve">UN    </v>
          </cell>
          <cell r="D1990">
            <v>6.74</v>
          </cell>
        </row>
        <row r="1991">
          <cell r="A1991">
            <v>10578</v>
          </cell>
          <cell r="B1991" t="str">
            <v>ELEMENTO VAZADO DE CONCRETO, QUADRICULADO, 16 FUROS *33 X 33 X 10* CM</v>
          </cell>
          <cell r="C1991" t="str">
            <v xml:space="preserve">UN    </v>
          </cell>
          <cell r="D1991">
            <v>11.76</v>
          </cell>
        </row>
        <row r="1992">
          <cell r="A1992">
            <v>666</v>
          </cell>
          <cell r="B1992" t="str">
            <v>ELEMENTO VAZADO DE CONCRETO, QUADRICULADO, 16 FUROS *40 X 40 X 7* CM</v>
          </cell>
          <cell r="C1992" t="str">
            <v xml:space="preserve">UN    </v>
          </cell>
          <cell r="D1992">
            <v>11.67</v>
          </cell>
        </row>
        <row r="1993">
          <cell r="A1993">
            <v>665</v>
          </cell>
          <cell r="B1993" t="str">
            <v>ELEMENTO VAZADO DE CONCRETO, QUADRICULADO, 16 FUROS *50 X 50 X 7* CM</v>
          </cell>
          <cell r="C1993" t="str">
            <v xml:space="preserve">UN    </v>
          </cell>
          <cell r="D1993">
            <v>21.87</v>
          </cell>
        </row>
        <row r="1994">
          <cell r="A1994">
            <v>10577</v>
          </cell>
          <cell r="B1994" t="str">
            <v>ELEMENTO VAZADO DE CONCRETO, QUADRICULADO, 25 FUROS *50 X 50 X 5* CM</v>
          </cell>
          <cell r="C1994" t="str">
            <v xml:space="preserve">UN    </v>
          </cell>
          <cell r="D1994">
            <v>17.12</v>
          </cell>
        </row>
        <row r="1995">
          <cell r="A1995">
            <v>10583</v>
          </cell>
          <cell r="B1995" t="str">
            <v>ELEMENTO VAZADO DE CONCRETO, VENEZIANA *39 X 22 X 15* CM</v>
          </cell>
          <cell r="C1995" t="str">
            <v xml:space="preserve">UN    </v>
          </cell>
          <cell r="D1995">
            <v>9.6</v>
          </cell>
        </row>
        <row r="1996">
          <cell r="A1996">
            <v>10579</v>
          </cell>
          <cell r="B1996" t="str">
            <v>ELEMENTO VAZADO DE CONCRETO, VENEZIANA *39 X 29 X 10* CM</v>
          </cell>
          <cell r="C1996" t="str">
            <v xml:space="preserve">UN    </v>
          </cell>
          <cell r="D1996">
            <v>15.66</v>
          </cell>
        </row>
        <row r="1997">
          <cell r="A1997">
            <v>10582</v>
          </cell>
          <cell r="B1997" t="str">
            <v>ELEMENTO VAZADO DE CONCRETO, VENEZIANA *40 X 10 X 10* CM</v>
          </cell>
          <cell r="C1997" t="str">
            <v xml:space="preserve">UN    </v>
          </cell>
          <cell r="D1997">
            <v>5.48</v>
          </cell>
        </row>
        <row r="1998">
          <cell r="A1998">
            <v>2436</v>
          </cell>
          <cell r="B1998" t="str">
            <v>ELETRICISTA</v>
          </cell>
          <cell r="C1998" t="str">
            <v xml:space="preserve">H     </v>
          </cell>
          <cell r="D1998">
            <v>15.39</v>
          </cell>
        </row>
        <row r="1999">
          <cell r="A1999">
            <v>40918</v>
          </cell>
          <cell r="B1999" t="str">
            <v>ELETRICISTA (MENSALISTA)</v>
          </cell>
          <cell r="C1999" t="str">
            <v xml:space="preserve">MES   </v>
          </cell>
          <cell r="D1999">
            <v>2728.44</v>
          </cell>
        </row>
        <row r="2000">
          <cell r="A2000">
            <v>2439</v>
          </cell>
          <cell r="B2000" t="str">
            <v>ELETRICISTA DE MANUTENCAO INDUSTRIAL</v>
          </cell>
          <cell r="C2000" t="str">
            <v xml:space="preserve">H     </v>
          </cell>
          <cell r="D2000">
            <v>15.39</v>
          </cell>
        </row>
        <row r="2001">
          <cell r="A2001">
            <v>40923</v>
          </cell>
          <cell r="B2001" t="str">
            <v>ELETRICISTA DE MANUTENCAO INDUSTRIAL (MENSALISTA)</v>
          </cell>
          <cell r="C2001" t="str">
            <v xml:space="preserve">MES   </v>
          </cell>
          <cell r="D2001">
            <v>2728.44</v>
          </cell>
        </row>
        <row r="2002">
          <cell r="A2002">
            <v>10998</v>
          </cell>
          <cell r="B2002" t="str">
            <v>ELETRODO REVESTIDO AWS - E-6010, DIAMETRO IGUAL A 4,00 MM</v>
          </cell>
          <cell r="C2002" t="str">
            <v xml:space="preserve">KG    </v>
          </cell>
          <cell r="D2002">
            <v>13.44</v>
          </cell>
        </row>
        <row r="2003">
          <cell r="A2003">
            <v>11002</v>
          </cell>
          <cell r="B2003" t="str">
            <v>ELETRODO REVESTIDO AWS - E6013, DIAMETRO IGUAL A 2,50 MM</v>
          </cell>
          <cell r="C2003" t="str">
            <v xml:space="preserve">KG    </v>
          </cell>
          <cell r="D2003">
            <v>12.32</v>
          </cell>
        </row>
        <row r="2004">
          <cell r="A2004">
            <v>10999</v>
          </cell>
          <cell r="B2004" t="str">
            <v>ELETRODO REVESTIDO AWS - E6013, DIAMETRO IGUAL A 4,00 MM</v>
          </cell>
          <cell r="C2004" t="str">
            <v xml:space="preserve">KG    </v>
          </cell>
          <cell r="D2004">
            <v>11.83</v>
          </cell>
        </row>
        <row r="2005">
          <cell r="A2005">
            <v>10997</v>
          </cell>
          <cell r="B2005" t="str">
            <v>ELETRODO REVESTIDO AWS - E7018, DIAMETRO IGUAL A 4,00 MM</v>
          </cell>
          <cell r="C2005" t="str">
            <v xml:space="preserve">KG    </v>
          </cell>
          <cell r="D2005">
            <v>12.83</v>
          </cell>
        </row>
        <row r="2006">
          <cell r="A2006">
            <v>2685</v>
          </cell>
          <cell r="B2006" t="str">
            <v>ELETRODUTO DE PVC RIGIDO ROSCAVEL DE 1 ", SEM LUVA</v>
          </cell>
          <cell r="C2006" t="str">
            <v xml:space="preserve">M     </v>
          </cell>
          <cell r="D2006">
            <v>3.6</v>
          </cell>
        </row>
        <row r="2007">
          <cell r="A2007">
            <v>2680</v>
          </cell>
          <cell r="B2007" t="str">
            <v>ELETRODUTO DE PVC RIGIDO ROSCAVEL DE 1 1/2 ", SEM LUVA</v>
          </cell>
          <cell r="C2007" t="str">
            <v xml:space="preserve">M     </v>
          </cell>
          <cell r="D2007">
            <v>5.26</v>
          </cell>
        </row>
        <row r="2008">
          <cell r="A2008">
            <v>2684</v>
          </cell>
          <cell r="B2008" t="str">
            <v>ELETRODUTO DE PVC RIGIDO ROSCAVEL DE 1 1/4 ", SEM LUVA</v>
          </cell>
          <cell r="C2008" t="str">
            <v xml:space="preserve">M     </v>
          </cell>
          <cell r="D2008">
            <v>4.79</v>
          </cell>
        </row>
        <row r="2009">
          <cell r="A2009">
            <v>2673</v>
          </cell>
          <cell r="B2009" t="str">
            <v>ELETRODUTO DE PVC RIGIDO ROSCAVEL DE 1/2 ", SEM LUVA</v>
          </cell>
          <cell r="C2009" t="str">
            <v xml:space="preserve">M     </v>
          </cell>
          <cell r="D2009">
            <v>1.85</v>
          </cell>
        </row>
        <row r="2010">
          <cell r="A2010">
            <v>2681</v>
          </cell>
          <cell r="B2010" t="str">
            <v>ELETRODUTO DE PVC RIGIDO ROSCAVEL DE 2 ", SEM LUVA</v>
          </cell>
          <cell r="C2010" t="str">
            <v xml:space="preserve">M     </v>
          </cell>
          <cell r="D2010">
            <v>8.61</v>
          </cell>
        </row>
        <row r="2011">
          <cell r="A2011">
            <v>2682</v>
          </cell>
          <cell r="B2011" t="str">
            <v>ELETRODUTO DE PVC RIGIDO ROSCAVEL DE 2 1/2 ", SEM LUVA</v>
          </cell>
          <cell r="C2011" t="str">
            <v xml:space="preserve">M     </v>
          </cell>
          <cell r="D2011">
            <v>12.56</v>
          </cell>
        </row>
        <row r="2012">
          <cell r="A2012">
            <v>2686</v>
          </cell>
          <cell r="B2012" t="str">
            <v>ELETRODUTO DE PVC RIGIDO ROSCAVEL DE 3 ", SEM LUVA</v>
          </cell>
          <cell r="C2012" t="str">
            <v xml:space="preserve">M     </v>
          </cell>
          <cell r="D2012">
            <v>15.75</v>
          </cell>
        </row>
        <row r="2013">
          <cell r="A2013">
            <v>2674</v>
          </cell>
          <cell r="B2013" t="str">
            <v>ELETRODUTO DE PVC RIGIDO ROSCAVEL DE 3/4 ", SEM LUVA</v>
          </cell>
          <cell r="C2013" t="str">
            <v xml:space="preserve">M     </v>
          </cell>
          <cell r="D2013">
            <v>2.2999999999999998</v>
          </cell>
        </row>
        <row r="2014">
          <cell r="A2014">
            <v>2683</v>
          </cell>
          <cell r="B2014" t="str">
            <v>ELETRODUTO DE PVC RIGIDO ROSCAVEL DE 4 ", SEM LUVA</v>
          </cell>
          <cell r="C2014" t="str">
            <v xml:space="preserve">M     </v>
          </cell>
          <cell r="D2014">
            <v>24.81</v>
          </cell>
        </row>
        <row r="2015">
          <cell r="A2015">
            <v>2676</v>
          </cell>
          <cell r="B2015" t="str">
            <v>ELETRODUTO DE PVC RIGIDO SOLDAVEL, CLASSE B, DE 20 MM</v>
          </cell>
          <cell r="C2015" t="str">
            <v xml:space="preserve">M     </v>
          </cell>
          <cell r="D2015">
            <v>1.07</v>
          </cell>
        </row>
        <row r="2016">
          <cell r="A2016">
            <v>2678</v>
          </cell>
          <cell r="B2016" t="str">
            <v>ELETRODUTO DE PVC RIGIDO SOLDAVEL, CLASSE B, DE 25 MM</v>
          </cell>
          <cell r="C2016" t="str">
            <v xml:space="preserve">M     </v>
          </cell>
          <cell r="D2016">
            <v>1.34</v>
          </cell>
        </row>
        <row r="2017">
          <cell r="A2017">
            <v>2679</v>
          </cell>
          <cell r="B2017" t="str">
            <v>ELETRODUTO DE PVC RIGIDO SOLDAVEL, CLASSE B, DE 32 MM</v>
          </cell>
          <cell r="C2017" t="str">
            <v xml:space="preserve">M     </v>
          </cell>
          <cell r="D2017">
            <v>2.0699999999999998</v>
          </cell>
        </row>
        <row r="2018">
          <cell r="A2018">
            <v>12070</v>
          </cell>
          <cell r="B2018" t="str">
            <v>ELETRODUTO DE PVC RIGIDO SOLDAVEL, CLASSE B, DE 40 MM</v>
          </cell>
          <cell r="C2018" t="str">
            <v xml:space="preserve">M     </v>
          </cell>
          <cell r="D2018">
            <v>2.89</v>
          </cell>
        </row>
        <row r="2019">
          <cell r="A2019">
            <v>2675</v>
          </cell>
          <cell r="B2019" t="str">
            <v>ELETRODUTO DE PVC RIGIDO SOLDAVEL, CLASSE B, DE 50 MM</v>
          </cell>
          <cell r="C2019" t="str">
            <v xml:space="preserve">M     </v>
          </cell>
          <cell r="D2019">
            <v>3.75</v>
          </cell>
        </row>
        <row r="2020">
          <cell r="A2020">
            <v>12067</v>
          </cell>
          <cell r="B2020" t="str">
            <v>ELETRODUTO DE PVC RIGIDO SOLDAVEL, CLASSE B, DE 60 MM</v>
          </cell>
          <cell r="C2020" t="str">
            <v xml:space="preserve">M     </v>
          </cell>
          <cell r="D2020">
            <v>5.0999999999999996</v>
          </cell>
        </row>
        <row r="2021">
          <cell r="A2021">
            <v>40401</v>
          </cell>
          <cell r="B2021" t="str">
            <v>ELETRODUTO FLEXIVEL PLANO EM PEAD, COR PRETA E LARANJA,  DIAMETRO 32 MM</v>
          </cell>
          <cell r="C2021" t="str">
            <v xml:space="preserve">M     </v>
          </cell>
          <cell r="D2021">
            <v>2.08</v>
          </cell>
        </row>
        <row r="2022">
          <cell r="A2022">
            <v>40402</v>
          </cell>
          <cell r="B2022" t="str">
            <v>ELETRODUTO FLEXIVEL PLANO EM PEAD, COR PRETA E LARANJA,  DIAMETRO 40 MM</v>
          </cell>
          <cell r="C2022" t="str">
            <v xml:space="preserve">M     </v>
          </cell>
          <cell r="D2022">
            <v>2.67</v>
          </cell>
        </row>
        <row r="2023">
          <cell r="A2023">
            <v>40400</v>
          </cell>
          <cell r="B2023" t="str">
            <v>ELETRODUTO FLEXIVEL PLANO EM PEAD, COR PRETA E LARANJA, DIAMETRO 25 MM</v>
          </cell>
          <cell r="C2023" t="str">
            <v xml:space="preserve">M     </v>
          </cell>
          <cell r="D2023">
            <v>1.41</v>
          </cell>
        </row>
        <row r="2024">
          <cell r="A2024">
            <v>2504</v>
          </cell>
          <cell r="B2024" t="str">
            <v>ELETRODUTO FLEXIVEL, EM ACO GALVANIZADO, REVESTIDO EXTERNAMENTE COM PVC PRETO, DIAMETRO EXTERNO DE 25 MM (3/4"), TIPO SEALTUBO</v>
          </cell>
          <cell r="C2024" t="str">
            <v xml:space="preserve">M     </v>
          </cell>
          <cell r="D2024">
            <v>10.26</v>
          </cell>
        </row>
        <row r="2025">
          <cell r="A2025">
            <v>2501</v>
          </cell>
          <cell r="B2025" t="str">
            <v>ELETRODUTO FLEXIVEL, EM ACO GALVANIZADO, REVESTIDO EXTERNAMENTE COM PVC PRETO, DIAMETRO EXTERNO DE 32 MM (1"), TIPO SEALTUBO</v>
          </cell>
          <cell r="C2025" t="str">
            <v xml:space="preserve">M     </v>
          </cell>
          <cell r="D2025">
            <v>13.46</v>
          </cell>
        </row>
        <row r="2026">
          <cell r="A2026">
            <v>2502</v>
          </cell>
          <cell r="B2026" t="str">
            <v>ELETRODUTO FLEXIVEL, EM ACO GALVANIZADO, REVESTIDO EXTERNAMENTE COM PVC PRETO, DIAMETRO EXTERNO DE 40 MM (1 1/4"), TIPO SEALTUBO</v>
          </cell>
          <cell r="C2026" t="str">
            <v xml:space="preserve">M     </v>
          </cell>
          <cell r="D2026">
            <v>20.309999999999999</v>
          </cell>
        </row>
        <row r="2027">
          <cell r="A2027">
            <v>2503</v>
          </cell>
          <cell r="B2027" t="str">
            <v>ELETRODUTO FLEXIVEL, EM ACO GALVANIZADO, REVESTIDO EXTERNAMENTE COM PVC PRETO, DIAMETRO EXTERNO DE 50 MM( 1 1/2"), TIPO SEALTUBO</v>
          </cell>
          <cell r="C2027" t="str">
            <v xml:space="preserve">M     </v>
          </cell>
          <cell r="D2027">
            <v>26.14</v>
          </cell>
        </row>
        <row r="2028">
          <cell r="A2028">
            <v>2500</v>
          </cell>
          <cell r="B2028" t="str">
            <v>ELETRODUTO FLEXIVEL, EM ACO GALVANIZADO, REVESTIDO EXTERNAMENTE COM PVC PRETO, DIAMETRO EXTERNO DE 60 MM (2"), TIPO SEALTUBO</v>
          </cell>
          <cell r="C2028" t="str">
            <v xml:space="preserve">M     </v>
          </cell>
          <cell r="D2028">
            <v>34.81</v>
          </cell>
        </row>
        <row r="2029">
          <cell r="A2029">
            <v>2505</v>
          </cell>
          <cell r="B2029" t="str">
            <v>ELETRODUTO FLEXIVEL, EM ACO GALVANIZADO, REVESTIDO EXTERNAMENTE COM PVC PRETO, DIAMETRO EXTERNO DE 75 MM (2 1/2"), TIPO SEALTUBO</v>
          </cell>
          <cell r="C2029" t="str">
            <v xml:space="preserve">M     </v>
          </cell>
          <cell r="D2029">
            <v>54.26</v>
          </cell>
        </row>
        <row r="2030">
          <cell r="A2030">
            <v>12056</v>
          </cell>
          <cell r="B2030" t="str">
            <v>ELETRODUTO FLEXIVEL, EM ACO, TIPO CONDUITE, DIAMETRO DE 1 1/2"</v>
          </cell>
          <cell r="C2030" t="str">
            <v xml:space="preserve">M     </v>
          </cell>
          <cell r="D2030">
            <v>21.92</v>
          </cell>
        </row>
        <row r="2031">
          <cell r="A2031">
            <v>12057</v>
          </cell>
          <cell r="B2031" t="str">
            <v>ELETRODUTO FLEXIVEL, EM ACO, TIPO CONDUITE, DIAMETRO DE 1 1/4"</v>
          </cell>
          <cell r="C2031" t="str">
            <v xml:space="preserve">M     </v>
          </cell>
          <cell r="D2031">
            <v>18.62</v>
          </cell>
        </row>
        <row r="2032">
          <cell r="A2032">
            <v>12059</v>
          </cell>
          <cell r="B2032" t="str">
            <v>ELETRODUTO FLEXIVEL, EM ACO, TIPO CONDUITE, DIAMETRO DE 1/2"</v>
          </cell>
          <cell r="C2032" t="str">
            <v xml:space="preserve">M     </v>
          </cell>
          <cell r="D2032">
            <v>6.53</v>
          </cell>
        </row>
        <row r="2033">
          <cell r="A2033">
            <v>12058</v>
          </cell>
          <cell r="B2033" t="str">
            <v>ELETRODUTO FLEXIVEL, EM ACO, TIPO CONDUITE, DIAMETRO DE 1"</v>
          </cell>
          <cell r="C2033" t="str">
            <v xml:space="preserve">M     </v>
          </cell>
          <cell r="D2033">
            <v>11.61</v>
          </cell>
        </row>
        <row r="2034">
          <cell r="A2034">
            <v>12060</v>
          </cell>
          <cell r="B2034" t="str">
            <v>ELETRODUTO FLEXIVEL, EM ACO, TIPO CONDUITE, DIAMETRO DE 2 1/2"</v>
          </cell>
          <cell r="C2034" t="str">
            <v xml:space="preserve">M     </v>
          </cell>
          <cell r="D2034">
            <v>48.38</v>
          </cell>
        </row>
        <row r="2035">
          <cell r="A2035">
            <v>12061</v>
          </cell>
          <cell r="B2035" t="str">
            <v>ELETRODUTO FLEXIVEL, EM ACO, TIPO CONDUITE, DIAMETRO DE 2"</v>
          </cell>
          <cell r="C2035" t="str">
            <v xml:space="preserve">M     </v>
          </cell>
          <cell r="D2035">
            <v>29.54</v>
          </cell>
        </row>
        <row r="2036">
          <cell r="A2036">
            <v>12062</v>
          </cell>
          <cell r="B2036" t="str">
            <v>ELETRODUTO FLEXIVEL, EM ACO, TIPO CONDUITE, DIAMETRO DE 3"</v>
          </cell>
          <cell r="C2036" t="str">
            <v xml:space="preserve">M     </v>
          </cell>
          <cell r="D2036">
            <v>54.48</v>
          </cell>
        </row>
        <row r="2037">
          <cell r="A2037">
            <v>21137</v>
          </cell>
          <cell r="B2037" t="str">
            <v>ELETRODUTO METALICO FLEXIVEL REVESTIDO COM PVC PRETO, DIAMETRO EXTERNO DE 15 MM (3/8"), TIPO COPEX</v>
          </cell>
          <cell r="C2037" t="str">
            <v xml:space="preserve">M     </v>
          </cell>
          <cell r="D2037">
            <v>9.4700000000000006</v>
          </cell>
        </row>
        <row r="2038">
          <cell r="A2038">
            <v>2687</v>
          </cell>
          <cell r="B2038" t="str">
            <v>ELETRODUTO PVC FLEXIVEL CORRUGADO, COR AMARELA, DE 16 MM</v>
          </cell>
          <cell r="C2038" t="str">
            <v xml:space="preserve">M     </v>
          </cell>
          <cell r="D2038">
            <v>0.94</v>
          </cell>
        </row>
        <row r="2039">
          <cell r="A2039">
            <v>2689</v>
          </cell>
          <cell r="B2039" t="str">
            <v>ELETRODUTO PVC FLEXIVEL CORRUGADO, COR AMARELA, DE 20 MM</v>
          </cell>
          <cell r="C2039" t="str">
            <v xml:space="preserve">M     </v>
          </cell>
          <cell r="D2039">
            <v>1.1100000000000001</v>
          </cell>
        </row>
        <row r="2040">
          <cell r="A2040">
            <v>2688</v>
          </cell>
          <cell r="B2040" t="str">
            <v>ELETRODUTO PVC FLEXIVEL CORRUGADO, COR AMARELA, DE 25 MM</v>
          </cell>
          <cell r="C2040" t="str">
            <v xml:space="preserve">M     </v>
          </cell>
          <cell r="D2040">
            <v>1.21</v>
          </cell>
        </row>
        <row r="2041">
          <cell r="A2041">
            <v>2690</v>
          </cell>
          <cell r="B2041" t="str">
            <v>ELETRODUTO PVC FLEXIVEL CORRUGADO, COR AMARELA, DE 32 MM</v>
          </cell>
          <cell r="C2041" t="str">
            <v xml:space="preserve">M     </v>
          </cell>
          <cell r="D2041">
            <v>2.0699999999999998</v>
          </cell>
        </row>
        <row r="2042">
          <cell r="A2042">
            <v>39243</v>
          </cell>
          <cell r="B2042" t="str">
            <v>ELETRODUTO PVC FLEXIVEL CORRUGADO, REFORCADO, COR LARANJA, DE 20 MM, PARA LAJES E PISOS</v>
          </cell>
          <cell r="C2042" t="str">
            <v xml:space="preserve">M     </v>
          </cell>
          <cell r="D2042">
            <v>1.36</v>
          </cell>
        </row>
        <row r="2043">
          <cell r="A2043">
            <v>39244</v>
          </cell>
          <cell r="B2043" t="str">
            <v>ELETRODUTO PVC FLEXIVEL CORRUGADO, REFORCADO, COR LARANJA, DE 25 MM, PARA LAJES E PISOS</v>
          </cell>
          <cell r="C2043" t="str">
            <v xml:space="preserve">M     </v>
          </cell>
          <cell r="D2043">
            <v>1.84</v>
          </cell>
        </row>
        <row r="2044">
          <cell r="A2044">
            <v>39245</v>
          </cell>
          <cell r="B2044" t="str">
            <v>ELETRODUTO PVC FLEXIVEL CORRUGADO, REFORCADO, COR LARANJA, DE 32 MM, PARA LAJES E PISOS</v>
          </cell>
          <cell r="C2044" t="str">
            <v xml:space="preserve">M     </v>
          </cell>
          <cell r="D2044">
            <v>3.55</v>
          </cell>
        </row>
        <row r="2045">
          <cell r="A2045">
            <v>39254</v>
          </cell>
          <cell r="B2045" t="str">
            <v>ELETRODUTO/CONDULETE DE PVC RIGIDO, LISO, COR CINZA, DE 1/2", PARA INSTALACOES APARENTES (NBR 5410)</v>
          </cell>
          <cell r="C2045" t="str">
            <v xml:space="preserve">M     </v>
          </cell>
          <cell r="D2045">
            <v>5.31</v>
          </cell>
        </row>
        <row r="2046">
          <cell r="A2046">
            <v>39255</v>
          </cell>
          <cell r="B2046" t="str">
            <v>ELETRODUTO/CONDULETE DE PVC RIGIDO, LISO, COR CINZA, DE 1", PARA INSTALACOES APARENTES (NBR 5410)</v>
          </cell>
          <cell r="C2046" t="str">
            <v xml:space="preserve">M     </v>
          </cell>
          <cell r="D2046">
            <v>9.83</v>
          </cell>
        </row>
        <row r="2047">
          <cell r="A2047">
            <v>39253</v>
          </cell>
          <cell r="B2047" t="str">
            <v>ELETRODUTO/CONDULETE DE PVC RIGIDO, LISO, COR CINZA, DE 3/4", PARA INSTALACOES APARENTES (NBR 5410)</v>
          </cell>
          <cell r="C2047" t="str">
            <v xml:space="preserve">M     </v>
          </cell>
          <cell r="D2047">
            <v>6.77</v>
          </cell>
        </row>
        <row r="2048">
          <cell r="A2048">
            <v>2446</v>
          </cell>
          <cell r="B2048" t="str">
            <v>ELETRODUTO/DUTO PEAD FLEXIVEL PAREDE SIMPLES, CORRUGACAO HELICOIDAL, COR PRETA, SEM ROSCA, DE 2",  PARA CABEAMENTO SUBTERRANEO (NBR 15715)</v>
          </cell>
          <cell r="C2048" t="str">
            <v xml:space="preserve">M     </v>
          </cell>
          <cell r="D2048">
            <v>5.19</v>
          </cell>
        </row>
        <row r="2049">
          <cell r="A2049">
            <v>2442</v>
          </cell>
          <cell r="B2049" t="str">
            <v>ELETRODUTO/DUTO PEAD FLEXIVEL PAREDE SIMPLES, CORRUGACAO HELICOIDAL, COR PRETA, SEM ROSCA, DE 3",  PARA CABEAMENTO SUBTERRANEO (NBR 15715)</v>
          </cell>
          <cell r="C2049" t="str">
            <v xml:space="preserve">M     </v>
          </cell>
          <cell r="D2049">
            <v>7.27</v>
          </cell>
        </row>
        <row r="2050">
          <cell r="A2050">
            <v>39246</v>
          </cell>
          <cell r="B2050" t="str">
            <v>ELETRODUTODUTO PEAD FLEXIVEL PAREDE SIMPLES, CORRUGACAO HELICOIDAL, COR PRETA, SEM ROSCA, DE 1 1/2",  PARA CABEAMENTO SUBTERRANEO (NBR 15715)</v>
          </cell>
          <cell r="C2050" t="str">
            <v xml:space="preserve">M     </v>
          </cell>
          <cell r="D2050">
            <v>3.61</v>
          </cell>
        </row>
        <row r="2051">
          <cell r="A2051">
            <v>39247</v>
          </cell>
          <cell r="B2051" t="str">
            <v>ELETRODUTODUTO PEAD FLEXIVEL PAREDE SIMPLES, CORRUGACAO HELICOIDAL, COR PRETA, SEM ROSCA, DE 1 1/4",  PARA CABEAMENTO SUBTERRANEO (NBR 15715)</v>
          </cell>
          <cell r="C2051" t="str">
            <v xml:space="preserve">M     </v>
          </cell>
          <cell r="D2051">
            <v>3.15</v>
          </cell>
        </row>
        <row r="2052">
          <cell r="A2052">
            <v>39248</v>
          </cell>
          <cell r="B2052" t="str">
            <v>ELETRODUTODUTO PEAD FLEXIVEL PAREDE SIMPLES, CORRUGACAO HELICOIDAL, COR PRETA, SEM ROSCA, DE 4",  PARA CABEAMENTO SUBTERRANEO (NBR 15715)</v>
          </cell>
          <cell r="C2052" t="str">
            <v xml:space="preserve">M     </v>
          </cell>
          <cell r="D2052">
            <v>10.130000000000001</v>
          </cell>
        </row>
        <row r="2053">
          <cell r="A2053">
            <v>2438</v>
          </cell>
          <cell r="B2053" t="str">
            <v>ELETROTECNICO</v>
          </cell>
          <cell r="C2053" t="str">
            <v xml:space="preserve">H     </v>
          </cell>
          <cell r="D2053">
            <v>15.54</v>
          </cell>
        </row>
        <row r="2054">
          <cell r="A2054">
            <v>40922</v>
          </cell>
          <cell r="B2054" t="str">
            <v>ELETROTECNICO (MENSALISTA)</v>
          </cell>
          <cell r="C2054" t="str">
            <v xml:space="preserve">MES   </v>
          </cell>
          <cell r="D2054">
            <v>2758.77</v>
          </cell>
        </row>
        <row r="2055">
          <cell r="A2055">
            <v>36486</v>
          </cell>
          <cell r="B2055" t="str">
            <v>ELEVADOR DE CARGA A CABO, CABINE SEMI FECHADA 2,0 X 1,5 X 2,0 M, CAPACIDADE DE CARGA 1000 KG, TORRE  2,38 X 2,21 X 15 M, GUINCHO DE EMBREAGEM, FREIO DE SEGURANCA, LIMITADOR DE VELOCIDADE E CANCELA</v>
          </cell>
          <cell r="C2055" t="str">
            <v xml:space="preserve">UN    </v>
          </cell>
          <cell r="D2055">
            <v>36823.49</v>
          </cell>
        </row>
        <row r="2056">
          <cell r="A2056">
            <v>37777</v>
          </cell>
          <cell r="B2056" t="str">
            <v>ELEVADOR DE CREMALHEIRA CABINE FECHADA 1,5 X 2,5 X 2,35 M (UMA POR TORRE), CAPACIDADE DE CARGA 1200 KG (15 PESSOAS), TORRE  24 M (16 MODULOS), FREIO DE SEGURANCA, LIMITADOR DE CARGA</v>
          </cell>
          <cell r="C2056" t="str">
            <v xml:space="preserve">UN    </v>
          </cell>
          <cell r="D2056">
            <v>173364.31</v>
          </cell>
        </row>
        <row r="2057">
          <cell r="A2057">
            <v>12624</v>
          </cell>
          <cell r="B2057" t="str">
            <v>EMENDA PARA CALHA PLUVIAL, PVC, DIAMETRO ENTRE 119 E 170 MM, PARA DRENAGEM PREDIAL</v>
          </cell>
          <cell r="C2057" t="str">
            <v xml:space="preserve">UN    </v>
          </cell>
          <cell r="D2057">
            <v>8.99</v>
          </cell>
        </row>
        <row r="2058">
          <cell r="A2058">
            <v>10638</v>
          </cell>
          <cell r="B2058" t="str">
            <v>EMPILHADEIRA SOBRE PNEUS COM TORRE DE TRES ESTAGIOS, 4,70M DE ELEVACAO, C/ DESLOCADOR LATERAL DOS GARFOS, MOTOR GLP 4.3L, CAPACIDADE NOMINAL DE CARGA DE 6T</v>
          </cell>
          <cell r="C2058" t="str">
            <v xml:space="preserve">UN    </v>
          </cell>
          <cell r="D2058">
            <v>323092.78000000003</v>
          </cell>
        </row>
        <row r="2059">
          <cell r="A2059">
            <v>10635</v>
          </cell>
          <cell r="B2059" t="str">
            <v>EMPILHADEIRA SOBRE PNEUS COM TORRE DE TRES ESTAGIOS, 4,80M DE ELEVACAO, C/ DESLOCADOR LATERAL DOS GARFOS, MOTOR GLP 2.2L, CAPACIDADE NOMINAL DE CARGA DE 3T</v>
          </cell>
          <cell r="C2059" t="str">
            <v xml:space="preserve">UN    </v>
          </cell>
          <cell r="D2059">
            <v>111677.29</v>
          </cell>
        </row>
        <row r="2060">
          <cell r="A2060">
            <v>10634</v>
          </cell>
          <cell r="B2060" t="str">
            <v>EMPILHADEIRA SOBRE PNEUS COM TORRE DE TRES ESTAGIOS, 4,80M DE ELEVACAO, C/ DESLOCADOR LATERAL DOS GARFOS, MOTOR GLP 2.4L, CAPACIDADE NOMINAL DE CARGA DE 2,5T</v>
          </cell>
          <cell r="C2060" t="str">
            <v xml:space="preserve">UN    </v>
          </cell>
          <cell r="D2060">
            <v>95630</v>
          </cell>
        </row>
        <row r="2061">
          <cell r="A2061">
            <v>10636</v>
          </cell>
          <cell r="B2061" t="str">
            <v>EMPILHADEIRA SOBRE PNEUS COM TORRE DE TRES ESTAGIOS, 4,80M DE ELEVACAO, C/ DESLOCADOR LATERAL DOS GARFOS, MOTOR GLP 4.3L, CAPACIDADE NOMINAL DE CARGA DE 4T</v>
          </cell>
          <cell r="C2061" t="str">
            <v xml:space="preserve">UN    </v>
          </cell>
          <cell r="D2061">
            <v>210600.67</v>
          </cell>
        </row>
        <row r="2062">
          <cell r="A2062">
            <v>10637</v>
          </cell>
          <cell r="B2062" t="str">
            <v>EMPILHADEIRA SOBRE PNEUS COM TORRE DE TRES ESTAGIOS, 4,80M DE ELEVACAO, C/ DESLOCADOR LATERAL DOS GARFOS, MOTOR GLP 4.3L, CAPACIDADE NOMINAL DE CARGA DE 5T</v>
          </cell>
          <cell r="C2062" t="str">
            <v xml:space="preserve">UN    </v>
          </cell>
          <cell r="D2062">
            <v>220290.53</v>
          </cell>
        </row>
        <row r="2063">
          <cell r="A2063">
            <v>517</v>
          </cell>
          <cell r="B2063" t="str">
            <v>EMULSAO ASFALTICA ANIONICA</v>
          </cell>
          <cell r="C2063" t="str">
            <v xml:space="preserve">L     </v>
          </cell>
          <cell r="D2063">
            <v>8.26</v>
          </cell>
        </row>
        <row r="2064">
          <cell r="A2064">
            <v>41904</v>
          </cell>
          <cell r="B2064" t="str">
            <v>EMULSAO ASFALTICA CATIONICA RL-1C PARA USO EM PAVIMENTACAO ASFALTICA (COLETADO CAIXA NA ANP ACRESCIDO DE ICMS)</v>
          </cell>
          <cell r="C2064" t="str">
            <v xml:space="preserve">T     </v>
          </cell>
          <cell r="D2064">
            <v>2568.69</v>
          </cell>
        </row>
        <row r="2065">
          <cell r="A2065">
            <v>41905</v>
          </cell>
          <cell r="B2065" t="str">
            <v>EMULSAO ASFALTICA CATIONICA RR-1C PARA USO EM PAVIMENTACAO ASFALTICA (COLETADO CAIXA NA ANP ACRESCIDO DE ICMS)</v>
          </cell>
          <cell r="C2065" t="str">
            <v xml:space="preserve">KG    </v>
          </cell>
          <cell r="D2065">
            <v>3.89</v>
          </cell>
        </row>
        <row r="2066">
          <cell r="A2066">
            <v>41903</v>
          </cell>
          <cell r="B2066" t="str">
            <v>EMULSAO ASFALTICA CATIONICA RR-2C PARA USO EM PAVIMENTACAO ASFALTICA (COLETADO CAIXA NA ANP ACRESCIDO DE ICMS)</v>
          </cell>
          <cell r="C2066" t="str">
            <v xml:space="preserve">KG    </v>
          </cell>
          <cell r="D2066">
            <v>3.29</v>
          </cell>
        </row>
        <row r="2067">
          <cell r="A2067">
            <v>37534</v>
          </cell>
          <cell r="B2067" t="str">
            <v>EMULSAO EXPLOSIVA EM CARTUCHOS DE 1" X 12", DENSIDADE 1.15 G/CM3, INICIACAO ESPOLETA N. 8 / CORDEL</v>
          </cell>
          <cell r="C2067" t="str">
            <v xml:space="preserve">KG    </v>
          </cell>
          <cell r="D2067">
            <v>15.19</v>
          </cell>
        </row>
        <row r="2068">
          <cell r="A2068">
            <v>37535</v>
          </cell>
          <cell r="B2068" t="str">
            <v>EMULSAO EXPLOSIVA EM CARTUCHOS DE 1" X 24", DENSIDADE 1.15 G/CM3, INICIACAO ESPOLETA N. 8 / CORDEL</v>
          </cell>
          <cell r="C2068" t="str">
            <v xml:space="preserve">KG    </v>
          </cell>
          <cell r="D2068">
            <v>15.19</v>
          </cell>
        </row>
        <row r="2069">
          <cell r="A2069">
            <v>37533</v>
          </cell>
          <cell r="B2069" t="str">
            <v>EMULSAO EXPLOSIVA EM CARTUCHOS DE 1" X 8", DENSIDADE 1.15 G/CM3, INICIACAO ESPOLETA N. 8 / CORDEL</v>
          </cell>
          <cell r="C2069" t="str">
            <v xml:space="preserve">KG    </v>
          </cell>
          <cell r="D2069">
            <v>15.19</v>
          </cell>
        </row>
        <row r="2070">
          <cell r="A2070">
            <v>37537</v>
          </cell>
          <cell r="B2070" t="str">
            <v>EMULSAO EXPLOSIVA EM CARTUCHOS DE 2 1/2" X 24", DENSIDADE 1.15 G/CM3, INICIACAO ESPOLETA N. 8 / CORDEL</v>
          </cell>
          <cell r="C2070" t="str">
            <v xml:space="preserve">KG    </v>
          </cell>
          <cell r="D2070">
            <v>11.5</v>
          </cell>
        </row>
        <row r="2071">
          <cell r="A2071">
            <v>37536</v>
          </cell>
          <cell r="B2071" t="str">
            <v>EMULSAO EXPLOSIVA EM CARTUCHOS DE 2 1/4" X 24", DENSIDADE 1.15 G/CM3, INICIACAO ESPOLETA N. 8 / CORDEL</v>
          </cell>
          <cell r="C2071" t="str">
            <v xml:space="preserve">KG    </v>
          </cell>
          <cell r="D2071">
            <v>11.5</v>
          </cell>
        </row>
        <row r="2072">
          <cell r="A2072">
            <v>37532</v>
          </cell>
          <cell r="B2072" t="str">
            <v>EMULSAO EXPLOSIVA EM CARTUCHOS DE 2" X 24", DENSIDADE 1.15 G/CM3, INICIACAO ESPOLETA N. 8 / CORDEL</v>
          </cell>
          <cell r="C2072" t="str">
            <v xml:space="preserve">KG    </v>
          </cell>
          <cell r="D2072">
            <v>11.5</v>
          </cell>
        </row>
        <row r="2073">
          <cell r="A2073">
            <v>2696</v>
          </cell>
          <cell r="B2073" t="str">
            <v>ENCANADOR OU BOMBEIRO HIDRAULICO</v>
          </cell>
          <cell r="C2073" t="str">
            <v xml:space="preserve">H     </v>
          </cell>
          <cell r="D2073">
            <v>15.39</v>
          </cell>
        </row>
        <row r="2074">
          <cell r="A2074">
            <v>40928</v>
          </cell>
          <cell r="B2074" t="str">
            <v>ENCANADOR OU BOMBEIRO HIDRAULICO (MENSALISTA)</v>
          </cell>
          <cell r="C2074" t="str">
            <v xml:space="preserve">MES   </v>
          </cell>
          <cell r="D2074">
            <v>2728.44</v>
          </cell>
        </row>
        <row r="2075">
          <cell r="A2075">
            <v>4083</v>
          </cell>
          <cell r="B2075" t="str">
            <v>ENCARREGADO GERAL DE OBRAS</v>
          </cell>
          <cell r="C2075" t="str">
            <v xml:space="preserve">H     </v>
          </cell>
          <cell r="D2075">
            <v>19.93</v>
          </cell>
        </row>
        <row r="2076">
          <cell r="A2076">
            <v>40818</v>
          </cell>
          <cell r="B2076" t="str">
            <v>ENCARREGADO GERAL DE OBRAS (MENSALISTA)</v>
          </cell>
          <cell r="C2076" t="str">
            <v xml:space="preserve">MES   </v>
          </cell>
          <cell r="D2076">
            <v>3532.94</v>
          </cell>
        </row>
        <row r="2077">
          <cell r="A2077">
            <v>43146</v>
          </cell>
          <cell r="B2077" t="str">
            <v>ENDURECEDOR MINERAL DE BASE CIMENTICIA PARA PISO DE CONCRETO</v>
          </cell>
          <cell r="C2077" t="str">
            <v xml:space="preserve">KG    </v>
          </cell>
          <cell r="D2077">
            <v>5.77</v>
          </cell>
        </row>
        <row r="2078">
          <cell r="A2078">
            <v>2705</v>
          </cell>
          <cell r="B2078" t="str">
            <v>ENERGIA ELETRICA ATE 2000 KWH INDUSTRIAL, SEM DEMANDA</v>
          </cell>
          <cell r="C2078" t="str">
            <v xml:space="preserve">KW/H  </v>
          </cell>
          <cell r="D2078">
            <v>0.59</v>
          </cell>
        </row>
        <row r="2079">
          <cell r="A2079">
            <v>14250</v>
          </cell>
          <cell r="B2079" t="str">
            <v>ENERGIA ELETRICA COMERCIAL, BAIXA TENSAO, RELATIVA AO CONSUMO DE ATE 100 KWH, INCLUINDO ICMS, PIS/PASEP E COFINS</v>
          </cell>
          <cell r="C2079" t="str">
            <v xml:space="preserve">KW/H  </v>
          </cell>
          <cell r="D2079">
            <v>0.6</v>
          </cell>
        </row>
        <row r="2080">
          <cell r="A2080">
            <v>11683</v>
          </cell>
          <cell r="B2080" t="str">
            <v>ENGATE / RABICHO FLEXIVEL INOX 1/2 " X 30 CM</v>
          </cell>
          <cell r="C2080" t="str">
            <v xml:space="preserve">UN    </v>
          </cell>
          <cell r="D2080">
            <v>33.35</v>
          </cell>
        </row>
        <row r="2081">
          <cell r="A2081">
            <v>11684</v>
          </cell>
          <cell r="B2081" t="str">
            <v>ENGATE / RABICHO FLEXIVEL INOX 1/2 " X 40 CM</v>
          </cell>
          <cell r="C2081" t="str">
            <v xml:space="preserve">UN    </v>
          </cell>
          <cell r="D2081">
            <v>36.51</v>
          </cell>
        </row>
        <row r="2082">
          <cell r="A2082">
            <v>6141</v>
          </cell>
          <cell r="B2082" t="str">
            <v>ENGATE/RABICHO FLEXIVEL PLASTICO (PVC OU ABS) BRANCO 1/2 " X 30 CM</v>
          </cell>
          <cell r="C2082" t="str">
            <v xml:space="preserve">UN    </v>
          </cell>
          <cell r="D2082">
            <v>3.6</v>
          </cell>
        </row>
        <row r="2083">
          <cell r="A2083">
            <v>11681</v>
          </cell>
          <cell r="B2083" t="str">
            <v>ENGATE/RABICHO FLEXIVEL PLASTICO (PVC OU ABS) BRANCO 1/2 " X 40 CM</v>
          </cell>
          <cell r="C2083" t="str">
            <v xml:space="preserve">UN    </v>
          </cell>
          <cell r="D2083">
            <v>6.02</v>
          </cell>
        </row>
        <row r="2084">
          <cell r="A2084">
            <v>2706</v>
          </cell>
          <cell r="B2084" t="str">
            <v>ENGENHEIRO CIVIL DE OBRA JUNIOR</v>
          </cell>
          <cell r="C2084" t="str">
            <v xml:space="preserve">H     </v>
          </cell>
          <cell r="D2084">
            <v>90.03</v>
          </cell>
        </row>
        <row r="2085">
          <cell r="A2085">
            <v>40811</v>
          </cell>
          <cell r="B2085" t="str">
            <v>ENGENHEIRO CIVIL DE OBRA JUNIOR (MENSALISTA)</v>
          </cell>
          <cell r="C2085" t="str">
            <v xml:space="preserve">MES   </v>
          </cell>
          <cell r="D2085">
            <v>15957.04</v>
          </cell>
        </row>
        <row r="2086">
          <cell r="A2086">
            <v>2707</v>
          </cell>
          <cell r="B2086" t="str">
            <v>ENGENHEIRO CIVIL DE OBRA PLENO</v>
          </cell>
          <cell r="C2086" t="str">
            <v xml:space="preserve">H     </v>
          </cell>
          <cell r="D2086">
            <v>102.47</v>
          </cell>
        </row>
        <row r="2087">
          <cell r="A2087">
            <v>40813</v>
          </cell>
          <cell r="B2087" t="str">
            <v>ENGENHEIRO CIVIL DE OBRA PLENO (MENSALISTA)</v>
          </cell>
          <cell r="C2087" t="str">
            <v xml:space="preserve">MES   </v>
          </cell>
          <cell r="D2087">
            <v>18162.400000000001</v>
          </cell>
        </row>
        <row r="2088">
          <cell r="A2088">
            <v>2708</v>
          </cell>
          <cell r="B2088" t="str">
            <v>ENGENHEIRO CIVIL DE OBRA SENIOR</v>
          </cell>
          <cell r="C2088" t="str">
            <v xml:space="preserve">H     </v>
          </cell>
          <cell r="D2088">
            <v>140.07</v>
          </cell>
        </row>
        <row r="2089">
          <cell r="A2089">
            <v>40814</v>
          </cell>
          <cell r="B2089" t="str">
            <v>ENGENHEIRO CIVIL DE OBRA SENIOR (MENSALISTA)</v>
          </cell>
          <cell r="C2089" t="str">
            <v xml:space="preserve">MES   </v>
          </cell>
          <cell r="D2089">
            <v>24827.52</v>
          </cell>
        </row>
        <row r="2090">
          <cell r="A2090">
            <v>34779</v>
          </cell>
          <cell r="B2090" t="str">
            <v>ENGENHEIRO CIVIL JUNIOR</v>
          </cell>
          <cell r="C2090" t="str">
            <v xml:space="preserve">H     </v>
          </cell>
          <cell r="D2090">
            <v>91.33</v>
          </cell>
        </row>
        <row r="2091">
          <cell r="A2091">
            <v>40936</v>
          </cell>
          <cell r="B2091" t="str">
            <v>ENGENHEIRO CIVIL JUNIOR (MENSALISTA)</v>
          </cell>
          <cell r="C2091" t="str">
            <v xml:space="preserve">MES   </v>
          </cell>
          <cell r="D2091">
            <v>16189.82</v>
          </cell>
        </row>
        <row r="2092">
          <cell r="A2092">
            <v>34780</v>
          </cell>
          <cell r="B2092" t="str">
            <v>ENGENHEIRO CIVIL PLENO</v>
          </cell>
          <cell r="C2092" t="str">
            <v xml:space="preserve">H     </v>
          </cell>
          <cell r="D2092">
            <v>103.05</v>
          </cell>
        </row>
        <row r="2093">
          <cell r="A2093">
            <v>40937</v>
          </cell>
          <cell r="B2093" t="str">
            <v>ENGENHEIRO CIVIL PLENO (MENSALISTA)</v>
          </cell>
          <cell r="C2093" t="str">
            <v xml:space="preserve">MES   </v>
          </cell>
          <cell r="D2093">
            <v>18265.32</v>
          </cell>
        </row>
        <row r="2094">
          <cell r="A2094">
            <v>34782</v>
          </cell>
          <cell r="B2094" t="str">
            <v>ENGENHEIRO CIVIL SENIOR</v>
          </cell>
          <cell r="C2094" t="str">
            <v xml:space="preserve">H     </v>
          </cell>
          <cell r="D2094">
            <v>141.22</v>
          </cell>
        </row>
        <row r="2095">
          <cell r="A2095">
            <v>40938</v>
          </cell>
          <cell r="B2095" t="str">
            <v>ENGENHEIRO CIVIL SENIOR (MENSALISTA)</v>
          </cell>
          <cell r="C2095" t="str">
            <v xml:space="preserve">MES   </v>
          </cell>
          <cell r="D2095">
            <v>25030.9</v>
          </cell>
        </row>
        <row r="2096">
          <cell r="A2096">
            <v>34783</v>
          </cell>
          <cell r="B2096" t="str">
            <v>ENGENHEIRO ELETRICISTA</v>
          </cell>
          <cell r="C2096" t="str">
            <v xml:space="preserve">H     </v>
          </cell>
          <cell r="D2096">
            <v>85.85</v>
          </cell>
        </row>
        <row r="2097">
          <cell r="A2097">
            <v>40939</v>
          </cell>
          <cell r="B2097" t="str">
            <v>ENGENHEIRO ELETRICISTA (MENSALISTA)</v>
          </cell>
          <cell r="C2097" t="str">
            <v xml:space="preserve">MES   </v>
          </cell>
          <cell r="D2097">
            <v>15220.43</v>
          </cell>
        </row>
        <row r="2098">
          <cell r="A2098">
            <v>34785</v>
          </cell>
          <cell r="B2098" t="str">
            <v>ENGENHEIRO SANITARISTA</v>
          </cell>
          <cell r="C2098" t="str">
            <v xml:space="preserve">H     </v>
          </cell>
          <cell r="D2098">
            <v>85.02</v>
          </cell>
        </row>
        <row r="2099">
          <cell r="A2099">
            <v>40940</v>
          </cell>
          <cell r="B2099" t="str">
            <v>ENGENHEIRO SANITARISTA (MENSALISTA)</v>
          </cell>
          <cell r="C2099" t="str">
            <v xml:space="preserve">MES   </v>
          </cell>
          <cell r="D2099">
            <v>15070.53</v>
          </cell>
        </row>
        <row r="2100">
          <cell r="A2100">
            <v>38403</v>
          </cell>
          <cell r="B2100" t="str">
            <v>ENXADA ESTREITA *25 X 23* CM COM CABO</v>
          </cell>
          <cell r="C2100" t="str">
            <v xml:space="preserve">UN    </v>
          </cell>
          <cell r="D2100">
            <v>29.7</v>
          </cell>
        </row>
        <row r="2101">
          <cell r="A2101">
            <v>43482</v>
          </cell>
          <cell r="B2101" t="str">
            <v>EPI - FAMILIA ALMOXARIFE - HORISTA (ENCARGOS COMPLEMENTARES - COLETADO CAIXA)</v>
          </cell>
          <cell r="C2101" t="str">
            <v xml:space="preserve">H     </v>
          </cell>
          <cell r="D2101">
            <v>0.61</v>
          </cell>
        </row>
        <row r="2102">
          <cell r="A2102">
            <v>43494</v>
          </cell>
          <cell r="B2102" t="str">
            <v>EPI - FAMILIA ALMOXARIFE - MENSALISTA (ENCARGOS COMPLEMENTARES - COLETADO CAIXA)</v>
          </cell>
          <cell r="C2102" t="str">
            <v xml:space="preserve">MES   </v>
          </cell>
          <cell r="D2102">
            <v>114.12</v>
          </cell>
        </row>
        <row r="2103">
          <cell r="A2103">
            <v>43483</v>
          </cell>
          <cell r="B2103" t="str">
            <v>EPI - FAMILIA CARPINTEIRO DE FORMAS - HORISTA (ENCARGOS COMPLEMENTARES - COLETADO CAIXA)</v>
          </cell>
          <cell r="C2103" t="str">
            <v xml:space="preserve">H     </v>
          </cell>
          <cell r="D2103">
            <v>1.08</v>
          </cell>
        </row>
        <row r="2104">
          <cell r="A2104">
            <v>43495</v>
          </cell>
          <cell r="B2104" t="str">
            <v>EPI - FAMILIA CARPINTEIRO DE FORMAS - MENSALISTA (ENCARGOS COMPLEMENTARES - COLETADO CAIXA)</v>
          </cell>
          <cell r="C2104" t="str">
            <v xml:space="preserve">MES   </v>
          </cell>
          <cell r="D2104">
            <v>203.86</v>
          </cell>
        </row>
        <row r="2105">
          <cell r="A2105">
            <v>43484</v>
          </cell>
          <cell r="B2105" t="str">
            <v>EPI - FAMILIA ELETRICISTA - HORISTA (ENCARGOS COMPLEMENTARES - COLETADO CAIXA)</v>
          </cell>
          <cell r="C2105" t="str">
            <v xml:space="preserve">H     </v>
          </cell>
          <cell r="D2105">
            <v>0.93</v>
          </cell>
        </row>
        <row r="2106">
          <cell r="A2106">
            <v>43496</v>
          </cell>
          <cell r="B2106" t="str">
            <v>EPI - FAMILIA ELETRICISTA - MENSALISTA (ENCARGOS COMPLEMENTARES - COLETADO CAIXA)</v>
          </cell>
          <cell r="C2106" t="str">
            <v xml:space="preserve">MES   </v>
          </cell>
          <cell r="D2106">
            <v>175.1</v>
          </cell>
        </row>
        <row r="2107">
          <cell r="A2107">
            <v>43485</v>
          </cell>
          <cell r="B2107" t="str">
            <v>EPI - FAMILIA ENCANADOR - HORISTA (ENCARGOS COMPLEMENTARES - COLETADO CAIXA)</v>
          </cell>
          <cell r="C2107" t="str">
            <v xml:space="preserve">H     </v>
          </cell>
          <cell r="D2107">
            <v>0.83</v>
          </cell>
        </row>
        <row r="2108">
          <cell r="A2108">
            <v>43497</v>
          </cell>
          <cell r="B2108" t="str">
            <v>EPI - FAMILIA ENCANADOR - MENSALISTA (ENCARGOS COMPLEMENTARES - COLETADO CAIXA)</v>
          </cell>
          <cell r="C2108" t="str">
            <v xml:space="preserve">MES   </v>
          </cell>
          <cell r="D2108">
            <v>156.65</v>
          </cell>
        </row>
        <row r="2109">
          <cell r="A2109">
            <v>43487</v>
          </cell>
          <cell r="B2109" t="str">
            <v>EPI - FAMILIA ENCARREGADO GERAL - HORISTA (ENCARGOS COMPLEMENTARES - COLETADO CAIXA)</v>
          </cell>
          <cell r="C2109" t="str">
            <v xml:space="preserve">H     </v>
          </cell>
          <cell r="D2109">
            <v>0.95</v>
          </cell>
        </row>
        <row r="2110">
          <cell r="A2110">
            <v>43499</v>
          </cell>
          <cell r="B2110" t="str">
            <v>EPI - FAMILIA ENCARREGADO GERAL - MENSALISTA (ENCARGOS COMPLEMENTARES - COLETADO CAIXA)</v>
          </cell>
          <cell r="C2110" t="str">
            <v xml:space="preserve">MES   </v>
          </cell>
          <cell r="D2110">
            <v>179.44</v>
          </cell>
        </row>
        <row r="2111">
          <cell r="A2111">
            <v>43486</v>
          </cell>
          <cell r="B2111" t="str">
            <v>EPI - FAMILIA ENGENHEIRO CIVIL - HORISTA (ENCARGOS COMPLEMENTARES - COLETADO CAIXA)</v>
          </cell>
          <cell r="C2111" t="str">
            <v xml:space="preserve">H     </v>
          </cell>
          <cell r="D2111">
            <v>0.56999999999999995</v>
          </cell>
        </row>
        <row r="2112">
          <cell r="A2112">
            <v>43498</v>
          </cell>
          <cell r="B2112" t="str">
            <v>EPI - FAMILIA ENGENHEIRO CIVIL - MENSALISTA (ENCARGOS COMPLEMENTARES - COLETADO CAIXA)</v>
          </cell>
          <cell r="C2112" t="str">
            <v xml:space="preserve">MES   </v>
          </cell>
          <cell r="D2112">
            <v>108.24</v>
          </cell>
        </row>
        <row r="2113">
          <cell r="A2113">
            <v>43488</v>
          </cell>
          <cell r="B2113" t="str">
            <v>EPI - FAMILIA OPERADOR ESCAVADEIRA - HORISTA (ENCARGOS COMPLEMENTARES - COLETADO CAIXA)</v>
          </cell>
          <cell r="C2113" t="str">
            <v xml:space="preserve">H     </v>
          </cell>
          <cell r="D2113">
            <v>0.66</v>
          </cell>
        </row>
        <row r="2114">
          <cell r="A2114">
            <v>43500</v>
          </cell>
          <cell r="B2114" t="str">
            <v>EPI - FAMILIA OPERADOR ESCAVADEIRA - MENSALISTA (ENCARGOS COMPLEMENTARES - COLETADO CAIXA)</v>
          </cell>
          <cell r="C2114" t="str">
            <v xml:space="preserve">MES   </v>
          </cell>
          <cell r="D2114">
            <v>125.38</v>
          </cell>
        </row>
        <row r="2115">
          <cell r="A2115">
            <v>43489</v>
          </cell>
          <cell r="B2115" t="str">
            <v>EPI - FAMILIA PEDREIRO - HORISTA (ENCARGOS COMPLEMENTARES - COLETADO CAIXA)</v>
          </cell>
          <cell r="C2115" t="str">
            <v xml:space="preserve">H     </v>
          </cell>
          <cell r="D2115">
            <v>0.96</v>
          </cell>
        </row>
        <row r="2116">
          <cell r="A2116">
            <v>43501</v>
          </cell>
          <cell r="B2116" t="str">
            <v>EPI - FAMILIA PEDREIRO - MENSALISTA (ENCARGOS COMPLEMENTARES - COLETADO CAIXA)</v>
          </cell>
          <cell r="C2116" t="str">
            <v xml:space="preserve">MES   </v>
          </cell>
          <cell r="D2116">
            <v>181.88</v>
          </cell>
        </row>
        <row r="2117">
          <cell r="A2117">
            <v>43490</v>
          </cell>
          <cell r="B2117" t="str">
            <v>EPI - FAMILIA PINTOR - HORISTA (ENCARGOS COMPLEMENTARES - COLETADO CAIXA)</v>
          </cell>
          <cell r="C2117" t="str">
            <v xml:space="preserve">H     </v>
          </cell>
          <cell r="D2117">
            <v>1.46</v>
          </cell>
        </row>
        <row r="2118">
          <cell r="A2118">
            <v>43502</v>
          </cell>
          <cell r="B2118" t="str">
            <v>EPI - FAMILIA PINTOR - MENSALISTA (ENCARGOS COMPLEMENTARES - COLETADO CAIXA)</v>
          </cell>
          <cell r="C2118" t="str">
            <v xml:space="preserve">MES   </v>
          </cell>
          <cell r="D2118">
            <v>275.92</v>
          </cell>
        </row>
        <row r="2119">
          <cell r="A2119">
            <v>43491</v>
          </cell>
          <cell r="B2119" t="str">
            <v>EPI - FAMILIA SERVENTE - HORISTA (ENCARGOS COMPLEMENTARES - COLETADO CAIXA)</v>
          </cell>
          <cell r="C2119" t="str">
            <v xml:space="preserve">H     </v>
          </cell>
          <cell r="D2119">
            <v>1.02</v>
          </cell>
        </row>
        <row r="2120">
          <cell r="A2120">
            <v>43503</v>
          </cell>
          <cell r="B2120" t="str">
            <v>EPI - FAMILIA SERVENTE - MENSALISTA (ENCARGOS COMPLEMENTARES - COLETADO CAIXA)</v>
          </cell>
          <cell r="C2120" t="str">
            <v xml:space="preserve">MES   </v>
          </cell>
          <cell r="D2120">
            <v>192.76</v>
          </cell>
        </row>
        <row r="2121">
          <cell r="A2121">
            <v>43492</v>
          </cell>
          <cell r="B2121" t="str">
            <v>EPI - FAMILIA SOLDADOR - HORISTA (ENCARGOS COMPLEMENTARES - COLETADO CAIXA)</v>
          </cell>
          <cell r="C2121" t="str">
            <v xml:space="preserve">H     </v>
          </cell>
          <cell r="D2121">
            <v>1.36</v>
          </cell>
        </row>
        <row r="2122">
          <cell r="A2122">
            <v>43504</v>
          </cell>
          <cell r="B2122" t="str">
            <v>EPI - FAMILIA SOLDADOR - MENSALISTA (ENCARGOS COMPLEMENTARES - COLETADO CAIXA)</v>
          </cell>
          <cell r="C2122" t="str">
            <v xml:space="preserve">MES   </v>
          </cell>
          <cell r="D2122">
            <v>255.78</v>
          </cell>
        </row>
        <row r="2123">
          <cell r="A2123">
            <v>43493</v>
          </cell>
          <cell r="B2123" t="str">
            <v>EPI - FAMILIA TOPOGRAFO - HORISTA (ENCARGOS COMPLEMENTARES - COLETADO CAIXA)</v>
          </cell>
          <cell r="C2123" t="str">
            <v xml:space="preserve">H     </v>
          </cell>
          <cell r="D2123">
            <v>0.54</v>
          </cell>
        </row>
        <row r="2124">
          <cell r="A2124">
            <v>43505</v>
          </cell>
          <cell r="B2124" t="str">
            <v>EPI - FAMILIA TOPOGRAFO - MENSALISTA (ENCARGOS COMPLEMENTARES - COLETADO CAIXA)</v>
          </cell>
          <cell r="C2124" t="str">
            <v xml:space="preserve">MES   </v>
          </cell>
          <cell r="D2124">
            <v>102.76</v>
          </cell>
        </row>
        <row r="2125">
          <cell r="A2125">
            <v>37774</v>
          </cell>
          <cell r="B2125" t="str">
            <v>EQUIPAMENTO DE LIMPEZA COMBINADO (VACUO/ALTA PRESSAO) 95% VACUO, TANQUE 7000 L, BOMBA 140 KGF/CM2 66 L/MIN COM MOTOR INDEPENDENTE A DIESEL DE 60 CV (INCLUI MONTAGEM, NAO INCLUI CAMINHAO)</v>
          </cell>
          <cell r="C2125" t="str">
            <v xml:space="preserve">UN    </v>
          </cell>
          <cell r="D2125">
            <v>188694.18</v>
          </cell>
        </row>
        <row r="2126">
          <cell r="A2126">
            <v>38630</v>
          </cell>
          <cell r="B2126" t="str">
            <v>EQUIPAMENTO PARA DEMARCACAO DE FAIXAS DE TRAFEGO A FRIO, A SER MONTADO SOBRE CAMINHAO DE PBT MINIMO DE 9 T E DISTANCIA MINIMA ENTRE EIXOS DE 4,3 M, CAPACIDADE PARA 800 L DE TINTA (INCLUI MONTAGEM, NAO INCLUI CAMINHAO)</v>
          </cell>
          <cell r="C2126" t="str">
            <v xml:space="preserve">UN    </v>
          </cell>
          <cell r="D2126">
            <v>972265.62</v>
          </cell>
        </row>
        <row r="2127">
          <cell r="A2127">
            <v>38629</v>
          </cell>
          <cell r="B2127" t="str">
            <v>EQUIPAMENTO PARA DEMARCACAO DE FAIXAS DE TRAFEGO A QUENTE, A SER MONTADO SOBRE CAMINHAO DE PBT MINIMO DE 17 T E DISTANCIA MINIMA ENTRE EIXOS DE 5,2 M, CAPACIDADE PARA 1.000 KG DE MATERIAL TERMOPLASTICO (INCLUI MONTAGEM, NAO INCLUI CAMINHAO E NEM COMPRESSOR DE AR)</v>
          </cell>
          <cell r="C2127" t="str">
            <v xml:space="preserve">UN    </v>
          </cell>
          <cell r="D2127">
            <v>1447265.62</v>
          </cell>
        </row>
        <row r="2128">
          <cell r="A2128">
            <v>38476</v>
          </cell>
          <cell r="B2128" t="str">
            <v>ESCADA DUPLA DE ABRIR EM ALUMINIO, MODELO PINTOR, 8 DEGRAUS</v>
          </cell>
          <cell r="C2128" t="str">
            <v xml:space="preserve">UN    </v>
          </cell>
          <cell r="D2128">
            <v>223.23</v>
          </cell>
        </row>
        <row r="2129">
          <cell r="A2129">
            <v>38477</v>
          </cell>
          <cell r="B2129" t="str">
            <v>ESCADA EXTENSIVEL EM ALUMINIO COM 6,00 M ESTENDIDA</v>
          </cell>
          <cell r="C2129" t="str">
            <v xml:space="preserve">UN    </v>
          </cell>
          <cell r="D2129">
            <v>632.20000000000005</v>
          </cell>
        </row>
        <row r="2130">
          <cell r="A2130">
            <v>40635</v>
          </cell>
          <cell r="B2130" t="str">
            <v>ESCAVADEIRA HIDRAULICA SOBRE ESTEIRA, COM GARRA GIRATORIA DE MANDIBULAS, PESO OPERACIONAL ENTRE 22,00 E 25,50 TON, POTENCIA LIQUIDA ENTRE 150 E 160 HP</v>
          </cell>
          <cell r="C2130" t="str">
            <v xml:space="preserve">UN    </v>
          </cell>
          <cell r="D2130">
            <v>485006.48</v>
          </cell>
        </row>
        <row r="2131">
          <cell r="A2131">
            <v>36483</v>
          </cell>
          <cell r="B2131" t="str">
            <v>ESCAVADEIRA HIDRAULICA SOBRE ESTEIRAS CACAMBA 0,40 A 1,20 M3, PESO OPERACIONAL 21,19 T, POTENCIA LIQUIDA 173 HP</v>
          </cell>
          <cell r="C2131" t="str">
            <v xml:space="preserve">UN    </v>
          </cell>
          <cell r="D2131">
            <v>439493.56</v>
          </cell>
        </row>
        <row r="2132">
          <cell r="A2132">
            <v>14525</v>
          </cell>
          <cell r="B2132" t="str">
            <v>ESCAVADEIRA HIDRAULICA SOBRE ESTEIRAS COM CACAMBA DE 1,20 M3, PESO OPERACIONAL 21 T, POTENCIA BRUTA 155 HP</v>
          </cell>
          <cell r="C2132" t="str">
            <v xml:space="preserve">UN    </v>
          </cell>
          <cell r="D2132">
            <v>460175.61</v>
          </cell>
        </row>
        <row r="2133">
          <cell r="A2133">
            <v>36482</v>
          </cell>
          <cell r="B2133" t="str">
            <v>ESCAVADEIRA HIDRAULICA SOBRE ESTEIRAS, CACAMBA  0,80 M3, PESO OPERACIONAL 17,8 T, POTENCIA LIQUIDA 110 HP</v>
          </cell>
          <cell r="C2133" t="str">
            <v xml:space="preserve">UN    </v>
          </cell>
          <cell r="D2133">
            <v>394664.68</v>
          </cell>
        </row>
        <row r="2134">
          <cell r="A2134">
            <v>36408</v>
          </cell>
          <cell r="B2134" t="str">
            <v>ESCAVADEIRA HIDRAULICA SOBRE ESTEIRAS, CACAMBA 0,4 A 1,70 M3, PESO OPERACIONAL 23,2 T, POTENCIA BRUTA 183 HP</v>
          </cell>
          <cell r="C2134" t="str">
            <v xml:space="preserve">UN    </v>
          </cell>
          <cell r="D2134">
            <v>471550.74</v>
          </cell>
        </row>
        <row r="2135">
          <cell r="A2135">
            <v>2723</v>
          </cell>
          <cell r="B2135" t="str">
            <v>ESCAVADEIRA HIDRAULICA SOBRE ESTEIRAS, CACAMBA 0,62M3, PESO OPERACIONAL 12,61T, POTENCIA LIQUIDA 95HP</v>
          </cell>
          <cell r="C2135" t="str">
            <v xml:space="preserve">UN    </v>
          </cell>
          <cell r="D2135">
            <v>361935.87</v>
          </cell>
        </row>
        <row r="2136">
          <cell r="A2136">
            <v>36481</v>
          </cell>
          <cell r="B2136" t="str">
            <v>ESCAVADEIRA HIDRAULICA SOBRE ESTEIRAS, CACAMBA 0,80 A 1,30 M3, PESO OPERACIONAL 22,18 T, POTENCIA LIQUIDA 170 HP</v>
          </cell>
          <cell r="C2136" t="str">
            <v xml:space="preserve">UN    </v>
          </cell>
          <cell r="D2136">
            <v>431737.79</v>
          </cell>
        </row>
        <row r="2137">
          <cell r="A2137">
            <v>10685</v>
          </cell>
          <cell r="B2137" t="str">
            <v>ESCAVADEIRA HIDRAULICA SOBRE ESTEIRAS, CACAMBA 0,80M3, PESO OPERACIONAL 17T, POTENCIA BRUTA 111HP</v>
          </cell>
          <cell r="C2137" t="str">
            <v xml:space="preserve">UN    </v>
          </cell>
          <cell r="D2137">
            <v>413641</v>
          </cell>
        </row>
        <row r="2138">
          <cell r="A2138">
            <v>40636</v>
          </cell>
          <cell r="B2138" t="str">
            <v>ESCAVADEIRA HIDRAULICA SOBRE ESTEIRAS, CAPACIDADE DA CACAMBA ENTRE 1,20 E 1,50 M3, PESO OPERACIONAL ENTRE 20,00 E 22,00 TON, POTENCIA LIQUIDA ENTRE 150 E 155 HP, EQUIPADA COM CLAMSHELL</v>
          </cell>
          <cell r="C2138" t="str">
            <v xml:space="preserve">UN    </v>
          </cell>
          <cell r="D2138">
            <v>466909.68</v>
          </cell>
        </row>
        <row r="2139">
          <cell r="A2139">
            <v>4111</v>
          </cell>
          <cell r="B2139" t="str">
            <v>ESCORA PRE-MOLDADA EM CONCRETO, *10 X 10* CM, H = 2,30M</v>
          </cell>
          <cell r="C2139" t="str">
            <v xml:space="preserve">UN    </v>
          </cell>
          <cell r="D2139">
            <v>36.299999999999997</v>
          </cell>
        </row>
        <row r="2140">
          <cell r="A2140">
            <v>26021</v>
          </cell>
          <cell r="B2140" t="str">
            <v>ESCOVA CIRCULAR EM ACO LATONADO, 6 X 1 " (DIAMETRO X ESPESSURA), FURO DE 1 1/4 ", FIO ONDULADO *0,30* MM</v>
          </cell>
          <cell r="C2140" t="str">
            <v xml:space="preserve">UN    </v>
          </cell>
          <cell r="D2140">
            <v>82.54</v>
          </cell>
        </row>
        <row r="2141">
          <cell r="A2141">
            <v>12</v>
          </cell>
          <cell r="B2141" t="str">
            <v>ESCOVA DE ACO, COM CABO, *4  X 15* FILEIRAS DE CERDAS</v>
          </cell>
          <cell r="C2141" t="str">
            <v xml:space="preserve">UN    </v>
          </cell>
          <cell r="D2141">
            <v>8.86</v>
          </cell>
        </row>
        <row r="2142">
          <cell r="A2142">
            <v>37554</v>
          </cell>
          <cell r="B2142" t="str">
            <v>ESGUICHO JATO REGULAVEL, TIPO ELKHART, ENGATE RAPIDO 1 1/2", PARA COMBATE A INCENDIO</v>
          </cell>
          <cell r="C2142" t="str">
            <v xml:space="preserve">UN    </v>
          </cell>
          <cell r="D2142">
            <v>119.78</v>
          </cell>
        </row>
        <row r="2143">
          <cell r="A2143">
            <v>37555</v>
          </cell>
          <cell r="B2143" t="str">
            <v>ESGUICHO JATO REGULAVEL, TIPO ELKHART, ENGATE RAPIDO 2 1/2", PARA COMBATE A INCENDIO</v>
          </cell>
          <cell r="C2143" t="str">
            <v xml:space="preserve">UN    </v>
          </cell>
          <cell r="D2143">
            <v>145.71</v>
          </cell>
        </row>
        <row r="2144">
          <cell r="A2144">
            <v>10902</v>
          </cell>
          <cell r="B2144" t="str">
            <v>ESGUICHO TIPO JATO SOLIDO, EM LATAO, ENGATE RAPIDO 1 1/2" X 13 MM, PARA MANGUEIRA EM INSTALACAO PREDIAL COMBATE A INCENDIO</v>
          </cell>
          <cell r="C2144" t="str">
            <v xml:space="preserve">UN    </v>
          </cell>
          <cell r="D2144">
            <v>36.56</v>
          </cell>
        </row>
        <row r="2145">
          <cell r="A2145">
            <v>20965</v>
          </cell>
          <cell r="B2145" t="str">
            <v>ESGUICHO TIPO JATO SOLIDO, EM LATAO, ENGATE RAPIDO 1 1/2" X 16 MM, PARA MANGUEIRA EM INSTALACAO PREDIAL COMBATE A INCENDIO</v>
          </cell>
          <cell r="C2145" t="str">
            <v xml:space="preserve">UN    </v>
          </cell>
          <cell r="D2145">
            <v>36.9</v>
          </cell>
        </row>
        <row r="2146">
          <cell r="A2146">
            <v>20966</v>
          </cell>
          <cell r="B2146" t="str">
            <v>ESGUICHO TIPO JATO SOLIDO, EM LATAO, ENGATE RAPIDO 1 1/2" X 19 MM, PARA MANGUEIRA EM INSTALACAO PREDIAL COMBATE A INCENDIO</v>
          </cell>
          <cell r="C2146" t="str">
            <v xml:space="preserve">UN    </v>
          </cell>
          <cell r="D2146">
            <v>39.729999999999997</v>
          </cell>
        </row>
        <row r="2147">
          <cell r="A2147">
            <v>10903</v>
          </cell>
          <cell r="B2147" t="str">
            <v>ESGUICHO TIPO JATO SOLIDO, EM LATAO, ENGATE RAPIDO 2 1/2" X 13 MM, PARA MANGUEIRA EM INSTALACAO PREDIAL COMBATE A INCENDIO</v>
          </cell>
          <cell r="C2147" t="str">
            <v xml:space="preserve">UN    </v>
          </cell>
          <cell r="D2147">
            <v>60.22</v>
          </cell>
        </row>
        <row r="2148">
          <cell r="A2148">
            <v>20967</v>
          </cell>
          <cell r="B2148" t="str">
            <v>ESGUICHO TIPO JATO SOLIDO, EM LATAO, ENGATE RAPIDO 2 1/2" X 16 MM, PARA MANGUEIRA EM INSTALACAO PREDIAL COMBATE A INCENDIO</v>
          </cell>
          <cell r="C2148" t="str">
            <v xml:space="preserve">UN    </v>
          </cell>
          <cell r="D2148">
            <v>60.22</v>
          </cell>
        </row>
        <row r="2149">
          <cell r="A2149">
            <v>20968</v>
          </cell>
          <cell r="B2149" t="str">
            <v>ESGUICHO TIPO JATO SOLIDO, EM LATAO, ENGATE RAPIDO 2 1/2" X 19 MM, PARA MANGUEIRA EM INSTALACAO PREDIAL COMBATE A INCENDIO</v>
          </cell>
          <cell r="C2149" t="str">
            <v xml:space="preserve">UN    </v>
          </cell>
          <cell r="D2149">
            <v>66.05</v>
          </cell>
        </row>
        <row r="2150">
          <cell r="A2150">
            <v>11359</v>
          </cell>
          <cell r="B2150" t="str">
            <v>ESMERILHADEIRA ANGULAR ELETRICA, DIAMETRO DO DISCO 7 '' (180 MM), ROTACAO 8500 RPM, POTENCIA 2400 W</v>
          </cell>
          <cell r="C2150" t="str">
            <v xml:space="preserve">UN    </v>
          </cell>
          <cell r="D2150">
            <v>924.79</v>
          </cell>
        </row>
        <row r="2151">
          <cell r="A2151">
            <v>39017</v>
          </cell>
          <cell r="B2151" t="str">
            <v>ESPACADOR / DISTANCIADOR CIRCULAR COM ENTRADA LATERAL, EM PLASTICO, PARA VERGALHAO *4,2 A 12,5* MM, COBRIMENTO 20 MM</v>
          </cell>
          <cell r="C2151" t="str">
            <v xml:space="preserve">UN    </v>
          </cell>
          <cell r="D2151">
            <v>0.14000000000000001</v>
          </cell>
        </row>
        <row r="2152">
          <cell r="A2152">
            <v>39315</v>
          </cell>
          <cell r="B2152" t="str">
            <v>ESPACADOR / DISTANCIADOR TIPO GARRA DUPLA, EM PLASTICO, COBRIMENTO *20* MM, PARA FERRAGENS DE LAJES E FUNDO DE VIGAS</v>
          </cell>
          <cell r="C2152" t="str">
            <v xml:space="preserve">UN    </v>
          </cell>
          <cell r="D2152">
            <v>0.23</v>
          </cell>
        </row>
        <row r="2153">
          <cell r="A2153">
            <v>39016</v>
          </cell>
          <cell r="B2153" t="str">
            <v>ESPACADOR / DISTANCIADOR TIPO PINO EM PLASTICO, PARA VERGALHAO ATE 10 MM, PARA APOIO DE ARMADURA</v>
          </cell>
          <cell r="C2153" t="str">
            <v xml:space="preserve">UN    </v>
          </cell>
          <cell r="D2153">
            <v>0.23</v>
          </cell>
        </row>
        <row r="2154">
          <cell r="A2154">
            <v>40432</v>
          </cell>
          <cell r="B2154" t="str">
            <v>ESPACADOR / SEPARADOR DE BARRA , METALICO, TIPO CARAMBOLA, PARA TIRANTES, 25 X 84 MM</v>
          </cell>
          <cell r="C2154" t="str">
            <v xml:space="preserve">UN    </v>
          </cell>
          <cell r="D2154">
            <v>1.82</v>
          </cell>
        </row>
        <row r="2155">
          <cell r="A2155">
            <v>39481</v>
          </cell>
          <cell r="B2155" t="str">
            <v>ESPACADOR OU DISTANCIADOR, EM PLASTICO, TIPO APOIO DE CORDOALHA (CARANGUEJO), PARA ARMADURA NEGATIVA E PROTENSAO, COBRIMENTO 50 MM</v>
          </cell>
          <cell r="C2155" t="str">
            <v xml:space="preserve">UN    </v>
          </cell>
          <cell r="D2155">
            <v>1.1499999999999999</v>
          </cell>
        </row>
        <row r="2156">
          <cell r="A2156">
            <v>40433</v>
          </cell>
          <cell r="B2156" t="str">
            <v>ESPACADOR/SEPARADOR DE CORDOALHA TIPO DISCO 12 FUROS DE 14 MM, PARA TIRANTES</v>
          </cell>
          <cell r="C2156" t="str">
            <v xml:space="preserve">UN    </v>
          </cell>
          <cell r="D2156">
            <v>1.01</v>
          </cell>
        </row>
        <row r="2157">
          <cell r="A2157">
            <v>20219</v>
          </cell>
          <cell r="B2157" t="str">
            <v>ESPARGIDOR DE ASFALTO PRESSURIZADO, REBOCAVEL, TANQUE DE 2500 L, PNEUMATICO,  COM MOTOR A GASOLINA 3,4HP</v>
          </cell>
          <cell r="C2157" t="str">
            <v xml:space="preserve">UN    </v>
          </cell>
          <cell r="D2157">
            <v>74000</v>
          </cell>
        </row>
        <row r="2158">
          <cell r="A2158">
            <v>36484</v>
          </cell>
          <cell r="B2158" t="str">
            <v>ESPARGIDOR DE ASFALTO PRESSURIZADO, TANQUE 6 M3 COM ISOLACAO TERMICA, AQUECIDO COM 2 MACARICOS, COM BARRA ESPARGIDORA 3,60 M, A SER MONTADO SOBRE CAMINHAO</v>
          </cell>
          <cell r="C2158" t="str">
            <v xml:space="preserve">UN    </v>
          </cell>
          <cell r="D2158">
            <v>157088.51999999999</v>
          </cell>
        </row>
        <row r="2159">
          <cell r="A2159">
            <v>38367</v>
          </cell>
          <cell r="B2159" t="str">
            <v>ESPATULA DE ACO INOX COM CABO DE MADEIRA, LARGURA 8 CM</v>
          </cell>
          <cell r="C2159" t="str">
            <v xml:space="preserve">UN    </v>
          </cell>
          <cell r="D2159">
            <v>11.99</v>
          </cell>
        </row>
        <row r="2160">
          <cell r="A2160">
            <v>38368</v>
          </cell>
          <cell r="B2160" t="str">
            <v>ESPATULA DE PLASTICO LISA, LARGURA 10 CM</v>
          </cell>
          <cell r="C2160" t="str">
            <v xml:space="preserve">UN    </v>
          </cell>
          <cell r="D2160">
            <v>6.17</v>
          </cell>
        </row>
        <row r="2161">
          <cell r="A2161">
            <v>38091</v>
          </cell>
          <cell r="B2161" t="str">
            <v>ESPELHO / PLACA CEGA 4" X 2", PARA INSTALACAO DE TOMADAS E INTERRUPTORES</v>
          </cell>
          <cell r="C2161" t="str">
            <v xml:space="preserve">UN    </v>
          </cell>
          <cell r="D2161">
            <v>1.71</v>
          </cell>
        </row>
        <row r="2162">
          <cell r="A2162">
            <v>38095</v>
          </cell>
          <cell r="B2162" t="str">
            <v>ESPELHO / PLACA CEGA 4" X 4", PARA INSTALACAO DE TOMADAS E INTERRUPTORES</v>
          </cell>
          <cell r="C2162" t="str">
            <v xml:space="preserve">UN    </v>
          </cell>
          <cell r="D2162">
            <v>3.63</v>
          </cell>
        </row>
        <row r="2163">
          <cell r="A2163">
            <v>38092</v>
          </cell>
          <cell r="B2163" t="str">
            <v>ESPELHO / PLACA DE 1 POSTO 4" X 2", PARA INSTALACAO DE TOMADAS E INTERRUPTORES</v>
          </cell>
          <cell r="C2163" t="str">
            <v xml:space="preserve">UN    </v>
          </cell>
          <cell r="D2163">
            <v>1.62</v>
          </cell>
        </row>
        <row r="2164">
          <cell r="A2164">
            <v>38093</v>
          </cell>
          <cell r="B2164" t="str">
            <v>ESPELHO / PLACA DE 2 POSTOS 4" X 2", PARA INSTALACAO DE TOMADAS E INTERRUPTORES</v>
          </cell>
          <cell r="C2164" t="str">
            <v xml:space="preserve">UN    </v>
          </cell>
          <cell r="D2164">
            <v>1.68</v>
          </cell>
        </row>
        <row r="2165">
          <cell r="A2165">
            <v>38096</v>
          </cell>
          <cell r="B2165" t="str">
            <v>ESPELHO / PLACA DE 2 POSTOS 4" X 4", PARA INSTALACAO DE TOMADAS E INTERRUPTORES</v>
          </cell>
          <cell r="C2165" t="str">
            <v xml:space="preserve">UN    </v>
          </cell>
          <cell r="D2165">
            <v>3.9</v>
          </cell>
        </row>
        <row r="2166">
          <cell r="A2166">
            <v>38094</v>
          </cell>
          <cell r="B2166" t="str">
            <v>ESPELHO / PLACA DE 3 POSTOS 4" X 2", PARA INSTALACAO DE TOMADAS E INTERRUPTORES</v>
          </cell>
          <cell r="C2166" t="str">
            <v xml:space="preserve">UN    </v>
          </cell>
          <cell r="D2166">
            <v>2.06</v>
          </cell>
        </row>
        <row r="2167">
          <cell r="A2167">
            <v>38097</v>
          </cell>
          <cell r="B2167" t="str">
            <v>ESPELHO / PLACA DE 4 POSTOS 4" X 4", PARA INSTALACAO DE TOMADAS E INTERRUPTORES</v>
          </cell>
          <cell r="C2167" t="str">
            <v xml:space="preserve">UN    </v>
          </cell>
          <cell r="D2167">
            <v>4.18</v>
          </cell>
        </row>
        <row r="2168">
          <cell r="A2168">
            <v>38098</v>
          </cell>
          <cell r="B2168" t="str">
            <v>ESPELHO / PLACA DE 6 POSTOS 4" X 4", PARA INSTALACAO DE TOMADAS E INTERRUPTORES</v>
          </cell>
          <cell r="C2168" t="str">
            <v xml:space="preserve">UN    </v>
          </cell>
          <cell r="D2168">
            <v>4.18</v>
          </cell>
        </row>
        <row r="2169">
          <cell r="A2169">
            <v>11186</v>
          </cell>
          <cell r="B2169" t="str">
            <v>ESPELHO CRISTAL E = 4 MM</v>
          </cell>
          <cell r="C2169" t="str">
            <v xml:space="preserve">M2    </v>
          </cell>
          <cell r="D2169">
            <v>298.13</v>
          </cell>
        </row>
        <row r="2170">
          <cell r="A2170">
            <v>11558</v>
          </cell>
          <cell r="B2170" t="str">
            <v>ESPELHO, RETO OU CURVO, EM LATAO CROMADO, ESPESSURA ATE 6 MM, LARGURA *40*MM, ALTURA *180*MM - PARA FECHADURA DE EMBUTIR</v>
          </cell>
          <cell r="C2170" t="str">
            <v xml:space="preserve">PAR   </v>
          </cell>
          <cell r="D2170">
            <v>11.88</v>
          </cell>
        </row>
        <row r="2171">
          <cell r="A2171">
            <v>11557</v>
          </cell>
          <cell r="B2171" t="str">
            <v>ESPELHO, RETO OU CURVO, EM LATAO CROMADO, ESPESSURA MINIMA 6 MM, LARGURA *43*MM, ALTURA *230*MM - PARA FECHADURA DE EMBUTIR</v>
          </cell>
          <cell r="C2171" t="str">
            <v xml:space="preserve">PAR   </v>
          </cell>
          <cell r="D2171">
            <v>30.09</v>
          </cell>
        </row>
        <row r="2172">
          <cell r="A2172">
            <v>2759</v>
          </cell>
          <cell r="B2172" t="str">
            <v>ESPOLETA SIMPLES N 8.</v>
          </cell>
          <cell r="C2172" t="str">
            <v xml:space="preserve">UN    </v>
          </cell>
          <cell r="D2172">
            <v>5.5</v>
          </cell>
        </row>
        <row r="2173">
          <cell r="A2173">
            <v>38124</v>
          </cell>
          <cell r="B2173" t="str">
            <v>ESPUMA EXPANSIVA DE POLIURETANO, APLICACAO MANUAL - 500 ML</v>
          </cell>
          <cell r="C2173" t="str">
            <v xml:space="preserve">UN    </v>
          </cell>
          <cell r="D2173">
            <v>22.81</v>
          </cell>
        </row>
        <row r="2174">
          <cell r="A2174">
            <v>38380</v>
          </cell>
          <cell r="B2174" t="str">
            <v>ESQUADRO DE ACO 12 " (300 MM), CABO DE ALUMINIO</v>
          </cell>
          <cell r="C2174" t="str">
            <v xml:space="preserve">UN    </v>
          </cell>
          <cell r="D2174">
            <v>19.05</v>
          </cell>
        </row>
        <row r="2175">
          <cell r="A2175">
            <v>20059</v>
          </cell>
          <cell r="B2175" t="str">
            <v>ESQUADRO INTERNO OU EXTERNO PARA CALHA PLUVIAL, PVC, DIAMETRO ENTRE 119 E 170 MM, PARA DRENAGEM PREDIAL</v>
          </cell>
          <cell r="C2175" t="str">
            <v xml:space="preserve">UN    </v>
          </cell>
          <cell r="D2175">
            <v>12.75</v>
          </cell>
        </row>
        <row r="2176">
          <cell r="A2176">
            <v>42429</v>
          </cell>
          <cell r="B2176" t="str">
            <v>ESQUI TRIPLO, EM TUBO DE ACO CARBONO, PINTURA NO PROCESSO ELETROSTATICO - EQUIPAMENTO DE GINASTICA PARA ACADEMIA AO AR LIVRE / ACADEMIA DA TERCEIRA IDADE - ATI</v>
          </cell>
          <cell r="C2176" t="str">
            <v xml:space="preserve">UN    </v>
          </cell>
          <cell r="D2176">
            <v>3422.44</v>
          </cell>
        </row>
        <row r="2177">
          <cell r="A2177">
            <v>38538</v>
          </cell>
          <cell r="B2177" t="str">
            <v>ESTACA PRE-MOLDADA MACICA DE CONCRETO VIBRADO ARMADO, PARA CARGA DE 25 T, SECAO QUADRADA DE *16 X 16*, COM ANEL METALICO INCORPORADO A PECA (SOMENTE FORNECIMENTO)</v>
          </cell>
          <cell r="C2177" t="str">
            <v xml:space="preserve">M     </v>
          </cell>
          <cell r="D2177">
            <v>38.35</v>
          </cell>
        </row>
        <row r="2178">
          <cell r="A2178">
            <v>38539</v>
          </cell>
          <cell r="B2178" t="str">
            <v>ESTACA PRE-MOLDADA MACICA DE CONCRETO VIBRADO ARMADO, PARA CARGA DE 50 T, SECAO QUADRADA, COM ANEL METALICO INCORPORADO A PECA (SOMENTE FORNECIMENTO)</v>
          </cell>
          <cell r="C2178" t="str">
            <v xml:space="preserve">M     </v>
          </cell>
          <cell r="D2178">
            <v>52.15</v>
          </cell>
        </row>
        <row r="2179">
          <cell r="A2179">
            <v>38540</v>
          </cell>
          <cell r="B2179" t="str">
            <v>ESTACA PRE-MOLDADA VAZADA DE CONCRETO CENTRIFUGADO, PARA CARGA DE 100 T, SECAO CIRCULAR, COM ANEL METALICO INCORPORADO A PECA (SOMENTE FORNECIMENTO)</v>
          </cell>
          <cell r="C2179" t="str">
            <v xml:space="preserve">M     </v>
          </cell>
          <cell r="D2179">
            <v>133.65</v>
          </cell>
        </row>
        <row r="2180">
          <cell r="A2180">
            <v>38384</v>
          </cell>
          <cell r="B2180" t="str">
            <v>ESTILETE DE METAL, LAMINA 18 MM</v>
          </cell>
          <cell r="C2180" t="str">
            <v xml:space="preserve">UN    </v>
          </cell>
          <cell r="D2180">
            <v>16.010000000000002</v>
          </cell>
        </row>
        <row r="2181">
          <cell r="A2181">
            <v>13</v>
          </cell>
          <cell r="B2181" t="str">
            <v>ESTOPA</v>
          </cell>
          <cell r="C2181" t="str">
            <v xml:space="preserve">KG    </v>
          </cell>
          <cell r="D2181">
            <v>13.64</v>
          </cell>
        </row>
        <row r="2182">
          <cell r="A2182">
            <v>2762</v>
          </cell>
          <cell r="B2182" t="str">
            <v>ESTOPIM SIMPLES</v>
          </cell>
          <cell r="C2182" t="str">
            <v xml:space="preserve">M     </v>
          </cell>
          <cell r="D2182">
            <v>6.87</v>
          </cell>
        </row>
        <row r="2183">
          <cell r="A2183">
            <v>21142</v>
          </cell>
          <cell r="B2183" t="str">
            <v>ESTRIBO COM PARAFUSO EM CHAPA DE FERRO FUNDIDO DE 2" X 3/16" X 35 CM, SECAO "U", PARA MADEIRAMENTO DE TELHADO</v>
          </cell>
          <cell r="C2183" t="str">
            <v xml:space="preserve">UN    </v>
          </cell>
          <cell r="D2183">
            <v>19.559999999999999</v>
          </cell>
        </row>
        <row r="2184">
          <cell r="A2184">
            <v>12865</v>
          </cell>
          <cell r="B2184" t="str">
            <v>ESTUCADOR</v>
          </cell>
          <cell r="C2184" t="str">
            <v xml:space="preserve">H     </v>
          </cell>
          <cell r="D2184">
            <v>15.6</v>
          </cell>
        </row>
        <row r="2185">
          <cell r="A2185">
            <v>41074</v>
          </cell>
          <cell r="B2185" t="str">
            <v>ESTUCADOR (MENSALISTA)</v>
          </cell>
          <cell r="C2185" t="str">
            <v xml:space="preserve">MES   </v>
          </cell>
          <cell r="D2185">
            <v>2767.17</v>
          </cell>
        </row>
        <row r="2186">
          <cell r="A2186">
            <v>4223</v>
          </cell>
          <cell r="B2186" t="str">
            <v>ETANOL</v>
          </cell>
          <cell r="C2186" t="str">
            <v xml:space="preserve">L     </v>
          </cell>
          <cell r="D2186">
            <v>2.85</v>
          </cell>
        </row>
        <row r="2187">
          <cell r="A2187">
            <v>37372</v>
          </cell>
          <cell r="B2187" t="str">
            <v>EXAMES - HORISTA (COLETADO CAIXA)</v>
          </cell>
          <cell r="C2187" t="str">
            <v xml:space="preserve">H     </v>
          </cell>
          <cell r="D2187">
            <v>0.35</v>
          </cell>
        </row>
        <row r="2188">
          <cell r="A2188">
            <v>40863</v>
          </cell>
          <cell r="B2188" t="str">
            <v>EXAMES - MENSALISTA (COLETADO CAIXA)</v>
          </cell>
          <cell r="C2188" t="str">
            <v xml:space="preserve">MES   </v>
          </cell>
          <cell r="D2188">
            <v>65.94</v>
          </cell>
        </row>
        <row r="2189">
          <cell r="A2189">
            <v>38475</v>
          </cell>
          <cell r="B2189" t="str">
            <v>EXTENSAO DE SOLDA 201 ACETILENO, E = *1,5 A 2,5* MM</v>
          </cell>
          <cell r="C2189" t="str">
            <v xml:space="preserve">UN    </v>
          </cell>
          <cell r="D2189">
            <v>31.92</v>
          </cell>
        </row>
        <row r="2190">
          <cell r="A2190">
            <v>38474</v>
          </cell>
          <cell r="B2190" t="str">
            <v>EXTENSAO DE SOLDA 201 GLP, E = *2,5 A 4,0* MM</v>
          </cell>
          <cell r="C2190" t="str">
            <v xml:space="preserve">UN    </v>
          </cell>
          <cell r="D2190">
            <v>39.46</v>
          </cell>
        </row>
        <row r="2191">
          <cell r="A2191">
            <v>10886</v>
          </cell>
          <cell r="B2191" t="str">
            <v>EXTINTOR DE INCENDIO PORTATIL COM CARGA DE AGUA PRESSURIZADA DE 10 L, CLASSE A</v>
          </cell>
          <cell r="C2191" t="str">
            <v xml:space="preserve">UN    </v>
          </cell>
          <cell r="D2191">
            <v>123</v>
          </cell>
        </row>
        <row r="2192">
          <cell r="A2192">
            <v>10888</v>
          </cell>
          <cell r="B2192" t="str">
            <v>EXTINTOR DE INCENDIO PORTATIL COM CARGA DE GAS CARBONICO CO2 DE 4 KG, CLASSE BC</v>
          </cell>
          <cell r="C2192" t="str">
            <v xml:space="preserve">UN    </v>
          </cell>
          <cell r="D2192">
            <v>389.29</v>
          </cell>
        </row>
        <row r="2193">
          <cell r="A2193">
            <v>10889</v>
          </cell>
          <cell r="B2193" t="str">
            <v>EXTINTOR DE INCENDIO PORTATIL COM CARGA DE GAS CARBONICO CO2 DE 6 KG, CLASSE BC</v>
          </cell>
          <cell r="C2193" t="str">
            <v xml:space="preserve">UN    </v>
          </cell>
          <cell r="D2193">
            <v>421.74</v>
          </cell>
        </row>
        <row r="2194">
          <cell r="A2194">
            <v>10890</v>
          </cell>
          <cell r="B2194" t="str">
            <v>EXTINTOR DE INCENDIO PORTATIL COM CARGA DE PO QUIMICO SECO (PQS) DE 12 KG, CLASSE BC</v>
          </cell>
          <cell r="C2194" t="str">
            <v xml:space="preserve">UN    </v>
          </cell>
          <cell r="D2194">
            <v>194.64</v>
          </cell>
        </row>
        <row r="2195">
          <cell r="A2195">
            <v>10891</v>
          </cell>
          <cell r="B2195" t="str">
            <v>EXTINTOR DE INCENDIO PORTATIL COM CARGA DE PO QUIMICO SECO (PQS) DE 4 KG, CLASSE BC</v>
          </cell>
          <cell r="C2195" t="str">
            <v xml:space="preserve">UN    </v>
          </cell>
          <cell r="D2195">
            <v>118.95</v>
          </cell>
        </row>
        <row r="2196">
          <cell r="A2196">
            <v>10892</v>
          </cell>
          <cell r="B2196" t="str">
            <v>EXTINTOR DE INCENDIO PORTATIL COM CARGA DE PO QUIMICO SECO (PQS) DE 6 KG, CLASSE BC</v>
          </cell>
          <cell r="C2196" t="str">
            <v xml:space="preserve">UN    </v>
          </cell>
          <cell r="D2196">
            <v>140.58000000000001</v>
          </cell>
        </row>
        <row r="2197">
          <cell r="A2197">
            <v>20977</v>
          </cell>
          <cell r="B2197" t="str">
            <v>EXTINTOR DE INCENDIO PORTATIL COM CARGA DE PO QUIMICO SECO (PQS) DE 8 KG, CLASSE BC</v>
          </cell>
          <cell r="C2197" t="str">
            <v xml:space="preserve">UN    </v>
          </cell>
          <cell r="D2197">
            <v>167.61</v>
          </cell>
        </row>
        <row r="2198">
          <cell r="A2198">
            <v>3073</v>
          </cell>
          <cell r="B2198" t="str">
            <v>EXTREMIDADE PVC PBA, BF, JE, DN 100/ DE 110 MM (NBR 10351)</v>
          </cell>
          <cell r="C2198" t="str">
            <v xml:space="preserve">UN    </v>
          </cell>
          <cell r="D2198">
            <v>141.79</v>
          </cell>
        </row>
        <row r="2199">
          <cell r="A2199">
            <v>3068</v>
          </cell>
          <cell r="B2199" t="str">
            <v>EXTREMIDADE PVC PBA, BF, JE, DN 50 / DE 60 MM (NBR 10351)</v>
          </cell>
          <cell r="C2199" t="str">
            <v xml:space="preserve">UN    </v>
          </cell>
          <cell r="D2199">
            <v>28.34</v>
          </cell>
        </row>
        <row r="2200">
          <cell r="A2200">
            <v>3074</v>
          </cell>
          <cell r="B2200" t="str">
            <v>EXTREMIDADE PVC PBA, BF, JE, DN 75/ DE 85 MM (NBR 10351)</v>
          </cell>
          <cell r="C2200" t="str">
            <v xml:space="preserve">UN    </v>
          </cell>
          <cell r="D2200">
            <v>89.52</v>
          </cell>
        </row>
        <row r="2201">
          <cell r="A2201">
            <v>3076</v>
          </cell>
          <cell r="B2201" t="str">
            <v>EXTREMIDADE PVC PBA, PF, JE, DN 100 / DE 110 MM (NBR 10351)</v>
          </cell>
          <cell r="C2201" t="str">
            <v xml:space="preserve">UN    </v>
          </cell>
          <cell r="D2201">
            <v>116.57</v>
          </cell>
        </row>
        <row r="2202">
          <cell r="A2202">
            <v>3072</v>
          </cell>
          <cell r="B2202" t="str">
            <v>EXTREMIDADE PVC PBA, PF, JE, DN 50/ DE 60 MM (NBR 10351)</v>
          </cell>
          <cell r="C2202" t="str">
            <v xml:space="preserve">UN    </v>
          </cell>
          <cell r="D2202">
            <v>29.36</v>
          </cell>
        </row>
        <row r="2203">
          <cell r="A2203">
            <v>3075</v>
          </cell>
          <cell r="B2203" t="str">
            <v>EXTREMIDADE PVC PBA, PF, JE, DN 75 / DE 85 MM (NBR 10351)</v>
          </cell>
          <cell r="C2203" t="str">
            <v xml:space="preserve">UN    </v>
          </cell>
          <cell r="D2203">
            <v>73.66</v>
          </cell>
        </row>
        <row r="2204">
          <cell r="A2204">
            <v>10780</v>
          </cell>
          <cell r="B2204" t="str">
            <v>EXTREMIDADE/TUBETE PARA HIDROMETRO PVC, COM ROSCA, CURTA, COM BUCHA LATAO, 1/2"</v>
          </cell>
          <cell r="C2204" t="str">
            <v xml:space="preserve">UN    </v>
          </cell>
          <cell r="D2204">
            <v>6.22</v>
          </cell>
        </row>
        <row r="2205">
          <cell r="A2205">
            <v>10781</v>
          </cell>
          <cell r="B2205" t="str">
            <v>EXTREMIDADE/TUBETE PARA HIDROMETRO PVC, COM ROSCA, CURTA, COM BUCHA LATAO, 3/4"</v>
          </cell>
          <cell r="C2205" t="str">
            <v xml:space="preserve">UN    </v>
          </cell>
          <cell r="D2205">
            <v>9.99</v>
          </cell>
        </row>
        <row r="2206">
          <cell r="A2206">
            <v>20106</v>
          </cell>
          <cell r="B2206" t="str">
            <v>EXTREMIDADE/TUBETE PARA HIDROMETRO PVC, COM ROSCA, CURTA, SEM BUCHA LATAO, 1/2"</v>
          </cell>
          <cell r="C2206" t="str">
            <v xml:space="preserve">UN    </v>
          </cell>
          <cell r="D2206">
            <v>3.29</v>
          </cell>
        </row>
        <row r="2207">
          <cell r="A2207">
            <v>20107</v>
          </cell>
          <cell r="B2207" t="str">
            <v>EXTREMIDADE/TUBETE PARA HIDROMETRO PVC, COM ROSCA, CURTA, SEM BUCHA LATAO, 3/4"</v>
          </cell>
          <cell r="C2207" t="str">
            <v xml:space="preserve">UN    </v>
          </cell>
          <cell r="D2207">
            <v>3.77</v>
          </cell>
        </row>
        <row r="2208">
          <cell r="A2208">
            <v>20108</v>
          </cell>
          <cell r="B2208" t="str">
            <v>EXTREMIDADE/TUBETE PARA HIDROMETRO PVC, COM ROSCA, LONGA, SEM BUCHA LATAO, 1/2"</v>
          </cell>
          <cell r="C2208" t="str">
            <v xml:space="preserve">UN    </v>
          </cell>
          <cell r="D2208">
            <v>4.9800000000000004</v>
          </cell>
        </row>
        <row r="2209">
          <cell r="A2209">
            <v>20109</v>
          </cell>
          <cell r="B2209" t="str">
            <v>EXTREMIDADE/TUBETE PARA HIDROMETRO PVC, COM ROSCA, LONGA, SEM BUCHA LATAO, 3/4"</v>
          </cell>
          <cell r="C2209" t="str">
            <v xml:space="preserve">UN    </v>
          </cell>
          <cell r="D2209">
            <v>6.22</v>
          </cell>
        </row>
        <row r="2210">
          <cell r="A2210">
            <v>34795</v>
          </cell>
          <cell r="B2210" t="str">
            <v>FAIXA / FILETE / LISTELO EM CERAMICA, DECORADA, *8 X 30* CM (L X C)</v>
          </cell>
          <cell r="C2210" t="str">
            <v xml:space="preserve">M2    </v>
          </cell>
          <cell r="D2210">
            <v>250.84</v>
          </cell>
        </row>
        <row r="2211">
          <cell r="A2211">
            <v>34796</v>
          </cell>
          <cell r="B2211" t="str">
            <v>FAIXA / FILETE / LISTELO EM CERAMICA, LISO OU CORDAO, BRANCO, *2 X 30* CM (L X C)</v>
          </cell>
          <cell r="C2211" t="str">
            <v xml:space="preserve">M     </v>
          </cell>
          <cell r="D2211">
            <v>11.01</v>
          </cell>
        </row>
        <row r="2212">
          <cell r="A2212">
            <v>11474</v>
          </cell>
          <cell r="B2212" t="str">
            <v>FECHADURA AUXILIAR DE EMBUTIR PARA PORTA DE ARMARIO DE MADEIRA, CROMADA, CHAVE TIPO GORGES, CAIXA COM LINGUETA, CHAPA TESTA E CONTRA CHAPA</v>
          </cell>
          <cell r="C2212" t="str">
            <v xml:space="preserve">UN    </v>
          </cell>
          <cell r="D2212">
            <v>30.76</v>
          </cell>
        </row>
        <row r="2213">
          <cell r="A2213">
            <v>11470</v>
          </cell>
          <cell r="B2213" t="str">
            <v>FECHADURA AUXILIAR DE EMBUTIR PARA PORTA DE ARMARIO, CROMADA, CAIXA COM CILINDRO REDONDO, CHAPA TESTA E LINGUETA</v>
          </cell>
          <cell r="C2213" t="str">
            <v xml:space="preserve">UN    </v>
          </cell>
          <cell r="D2213">
            <v>20.149999999999999</v>
          </cell>
        </row>
        <row r="2214">
          <cell r="A2214">
            <v>11480</v>
          </cell>
          <cell r="B2214" t="str">
            <v>FECHADURA AUXILIAR SEGURANCA, DE EMBUTIR, REFORCADA, MAQUINA DE 40 A 55 MM, COM CILINDRO, CROMADA, PARA PORTA EXTERNA - COMPLETA</v>
          </cell>
          <cell r="C2214" t="str">
            <v xml:space="preserve">CJ    </v>
          </cell>
          <cell r="D2214">
            <v>50.32</v>
          </cell>
        </row>
        <row r="2215">
          <cell r="A2215">
            <v>38154</v>
          </cell>
          <cell r="B2215" t="str">
            <v>FECHADURA AUXILIAR TRAVA DE SEGURANCA SIMPLES, CROMADA, MAQUINA *40* MM, INCLUI CHAVE TETRA E ROSETA REDONDA - COMPLETA</v>
          </cell>
          <cell r="C2215" t="str">
            <v xml:space="preserve">CJ    </v>
          </cell>
          <cell r="D2215">
            <v>31.5</v>
          </cell>
        </row>
        <row r="2216">
          <cell r="A2216">
            <v>11482</v>
          </cell>
          <cell r="B2216" t="str">
            <v>FECHADURA BICO DE PAPAGAIO, MAQUINA *45* MM, CROMADA, COM CHAVE TIPO GORGES BIPARTIDA, PARA PORTA DE CORRER INTERNA - COMPLETA</v>
          </cell>
          <cell r="C2216" t="str">
            <v xml:space="preserve">CJ    </v>
          </cell>
          <cell r="D2216">
            <v>45.7</v>
          </cell>
        </row>
        <row r="2217">
          <cell r="A2217">
            <v>3084</v>
          </cell>
          <cell r="B2217" t="str">
            <v>FECHADURA BICO DE PAPAGAIO, MAQUINA *45* MM, CROMADA, COM CILINDRO, PARA PORTA DE CORRER EXTERNA - COMPLETA</v>
          </cell>
          <cell r="C2217" t="str">
            <v xml:space="preserve">CJ    </v>
          </cell>
          <cell r="D2217">
            <v>58.76</v>
          </cell>
        </row>
        <row r="2218">
          <cell r="A2218">
            <v>3103</v>
          </cell>
          <cell r="B2218" t="str">
            <v>FECHADURA C/ CILINDRO LATAO CROMADO P/ PORTA VIDRO TP AROUCA 2171-L OU EQUIV</v>
          </cell>
          <cell r="C2218" t="str">
            <v xml:space="preserve">UN    </v>
          </cell>
          <cell r="D2218">
            <v>52.52</v>
          </cell>
        </row>
        <row r="2219">
          <cell r="A2219">
            <v>11481</v>
          </cell>
          <cell r="B2219" t="str">
            <v>FECHADURA DE EMBUTIR PARA PORTA DE BANHEIRO, CHAVE TIPO TRANQUETA, MAQUINA 40 MM, SEM MACANETA, SEM ESPELHO (SOMENTE MAQUINA) - NIVEL SEGURANCA MEDIO</v>
          </cell>
          <cell r="C2219" t="str">
            <v xml:space="preserve">UN    </v>
          </cell>
          <cell r="D2219">
            <v>15.85</v>
          </cell>
        </row>
        <row r="2220">
          <cell r="A2220">
            <v>3097</v>
          </cell>
          <cell r="B2220" t="str">
            <v>FECHADURA DE EMBUTIR PARA PORTA DE BANHEIRO, TIPO TRANQUETA, MAQUINA 40 MM, MACANETAS ALAVANCA E ROSETAS REDONDAS EM METAL CROMADO - NIVEL SEGURANCA MEDIO - COMPLETA</v>
          </cell>
          <cell r="C2220" t="str">
            <v xml:space="preserve">CJ    </v>
          </cell>
          <cell r="D2220">
            <v>32.549999999999997</v>
          </cell>
        </row>
        <row r="2221">
          <cell r="A2221">
            <v>38153</v>
          </cell>
          <cell r="B2221" t="str">
            <v>FECHADURA DE EMBUTIR PARA PORTA DE BANHEIRO, TIPO TRANQUETA, MAQUINA 40 MM, MACANETAS ALAVANCA, ESPELHO EM METAL CROMADO - NIVEL SEGURANCA MEDIO - COMPLETA</v>
          </cell>
          <cell r="C2221" t="str">
            <v xml:space="preserve">CJ    </v>
          </cell>
          <cell r="D2221">
            <v>29.85</v>
          </cell>
        </row>
        <row r="2222">
          <cell r="A2222">
            <v>3099</v>
          </cell>
          <cell r="B2222" t="str">
            <v>FECHADURA DE EMBUTIR PARA PORTA DE BANHEIRO, TIPO TRANQUETA, MAQUINA 55 MM, MACANETAS ALAVANCA E ROSETAS REDONDAS EM METAL CROMADO - NIVEL SEGURANCA MEDIO - COMPLETA</v>
          </cell>
          <cell r="C2222" t="str">
            <v xml:space="preserve">CJ    </v>
          </cell>
          <cell r="D2222">
            <v>52.06</v>
          </cell>
        </row>
        <row r="2223">
          <cell r="A2223">
            <v>3080</v>
          </cell>
          <cell r="B2223" t="str">
            <v>FECHADURA DE EMBUTIR PARA PORTA EXTERNA / ENTRADA, MAQUINA 40 MM, COM CILINDRO, MACANETA ALAVANCA E ESPELHO EM METAL CROMADO - NIVEL SEGURANCA MEDIO - COMPLETA</v>
          </cell>
          <cell r="C2223" t="str">
            <v xml:space="preserve">CJ    </v>
          </cell>
          <cell r="D2223">
            <v>43.5</v>
          </cell>
        </row>
        <row r="2224">
          <cell r="A2224">
            <v>3081</v>
          </cell>
          <cell r="B2224" t="str">
            <v>FECHADURA DE EMBUTIR PARA PORTA EXTERNA / ENTRADA, MAQUINA 55 MM, COM CILINDRO, MACANETA ALAVANCA E ESPELHO EM METAL CROMADO - NIVEL SEGURANCA MEDIO - COMPLETA</v>
          </cell>
          <cell r="C2224" t="str">
            <v xml:space="preserve">CJ    </v>
          </cell>
          <cell r="D2224">
            <v>65.83</v>
          </cell>
        </row>
        <row r="2225">
          <cell r="A2225">
            <v>38151</v>
          </cell>
          <cell r="B2225" t="str">
            <v>FECHADURA DE EMBUTIR PARA PORTA EXTERNA, MAQUINA 40 MM, COM CILINDRO, MACANETA ALAVANCA E ROSETA REDONDA EM METAL CROMADO - NIVEL DE SEGURANCA MEDIO - COMPLETA</v>
          </cell>
          <cell r="C2225" t="str">
            <v xml:space="preserve">CJ    </v>
          </cell>
          <cell r="D2225">
            <v>41.21</v>
          </cell>
        </row>
        <row r="2226">
          <cell r="A2226">
            <v>11479</v>
          </cell>
          <cell r="B2226" t="str">
            <v>FECHADURA DE EMBUTIR PARA PORTA EXTERNA, MAQUINA 40 MM, SEM MACANETA, SEM ESPELHO (SOMENTE MAQUINA) - NIVEL DE SEGURANCA MEDIO</v>
          </cell>
          <cell r="C2226" t="str">
            <v xml:space="preserve">UN    </v>
          </cell>
          <cell r="D2226">
            <v>23.96</v>
          </cell>
        </row>
        <row r="2227">
          <cell r="A2227">
            <v>38152</v>
          </cell>
          <cell r="B2227" t="str">
            <v>FECHADURA DE EMBUTIR PARA PORTA EXTERNA, MAQUINA 55 MM, COM CILINDRO, MACANETA ALAVANCA E ROSETA REDONDA EM METAL CROMADO - NIVEL DE SEGURANCA MEDIO - COMPLETA</v>
          </cell>
          <cell r="C2227" t="str">
            <v xml:space="preserve">CJ    </v>
          </cell>
          <cell r="D2227">
            <v>59.65</v>
          </cell>
        </row>
        <row r="2228">
          <cell r="A2228">
            <v>11478</v>
          </cell>
          <cell r="B2228" t="str">
            <v>FECHADURA DE EMBUTIR PARA PORTA EXTERNA, MAQUINA 55 MM, SEM ESPELHO, SEM MACANETA (SOMENTE MAQUINA) - NIVEL DE SEGURANCA MEDIO</v>
          </cell>
          <cell r="C2228" t="str">
            <v xml:space="preserve">UN    </v>
          </cell>
          <cell r="D2228">
            <v>42.04</v>
          </cell>
        </row>
        <row r="2229">
          <cell r="A2229">
            <v>3090</v>
          </cell>
          <cell r="B2229" t="str">
            <v>FECHADURA DE EMBUTIR PARA PORTA INTERNA, TIPO GORGES (CHAVE GRANDE), MAQUINA 40 MM, MACANETA ALAVANCA E ESPELHO EM METAL CROMADO - NIVEL SEGURANCA MEDIO - COMPLETA</v>
          </cell>
          <cell r="C2229" t="str">
            <v xml:space="preserve">CJ    </v>
          </cell>
          <cell r="D2229">
            <v>35.17</v>
          </cell>
        </row>
        <row r="2230">
          <cell r="A2230">
            <v>3093</v>
          </cell>
          <cell r="B2230" t="str">
            <v>FECHADURA DE EMBUTIR PARA PORTA INTERNA, TIPO GORGES (CHAVE GRANDE), MAQUINA 55 MM, MACANETAS ALAVANCA E ROSETAS REDONDAS EM METAL CROMADO - NIVEL SEGURANCA MEDIO - COMPLETA</v>
          </cell>
          <cell r="C2230" t="str">
            <v xml:space="preserve">CJ    </v>
          </cell>
          <cell r="D2230">
            <v>58.45</v>
          </cell>
        </row>
        <row r="2231">
          <cell r="A2231">
            <v>11476</v>
          </cell>
          <cell r="B2231" t="str">
            <v>FECHADURA DE EMBUTIR PARA PORTA INTERNA, TIPO GORGES, MAQUINA 55 MM (SOMENTE MAQUINA, SEM ESPELHO E SEM MACANETA) - NIVEL DE SEGURANCA MEDIO</v>
          </cell>
          <cell r="C2231" t="str">
            <v xml:space="preserve">UN    </v>
          </cell>
          <cell r="D2231">
            <v>25.19</v>
          </cell>
        </row>
        <row r="2232">
          <cell r="A2232">
            <v>3082</v>
          </cell>
          <cell r="B2232" t="str">
            <v>FECHADURA DE SOBREPOR EM FERRO PINTADO, COM MACANETA ALAVANCA, CHAVE GRANDE - COMPLETA</v>
          </cell>
          <cell r="C2232" t="str">
            <v xml:space="preserve">CJ    </v>
          </cell>
          <cell r="D2232">
            <v>40.69</v>
          </cell>
        </row>
        <row r="2233">
          <cell r="A2233">
            <v>11484</v>
          </cell>
          <cell r="B2233" t="str">
            <v>FECHADURA DE SOBREPOR PARA PORTAO, CAIXA *100* MM, COM CILINDRO, CHAVE SIMPLES, TRINCO LATERAL, EM  LATAO OU ACO CROMADO OU POLIDO, COM OU SEM PINTURA - COMPLETA</v>
          </cell>
          <cell r="C2233" t="str">
            <v xml:space="preserve">UN    </v>
          </cell>
          <cell r="D2233">
            <v>29.02</v>
          </cell>
        </row>
        <row r="2234">
          <cell r="A2234">
            <v>38155</v>
          </cell>
          <cell r="B2234" t="str">
            <v>FECHADURA DE SOBREPOR PARA PORTAO, COM CHAVE TETRA, CAIXA *100* MM, TRINCO LATERAL, EM LATAO OU ACO CROMADO, PINTADO - COMPLETA</v>
          </cell>
          <cell r="C2234" t="str">
            <v xml:space="preserve">UN    </v>
          </cell>
          <cell r="D2234">
            <v>39.57</v>
          </cell>
        </row>
        <row r="2235">
          <cell r="A2235">
            <v>11468</v>
          </cell>
          <cell r="B2235" t="str">
            <v>FECHADURA DE SOBREPOR, CROMADA, COM CILINDRO REDONDO, PARA ARMARIO E GAVETA DE MADEIRA, COM PORTA DE APROXIMADAMENTE 20 MM</v>
          </cell>
          <cell r="C2235" t="str">
            <v xml:space="preserve">UN    </v>
          </cell>
          <cell r="D2235">
            <v>8.8800000000000008</v>
          </cell>
        </row>
        <row r="2236">
          <cell r="A2236">
            <v>11469</v>
          </cell>
          <cell r="B2236" t="str">
            <v>FECHADURA TRADICIONAL DE EMBUTIR, CROMADA, COM CILINDRO, PARA GAVETAS E MOVEIS DE MADEIRA - COM ABINHAS LATERAIS CURVAS, CHAVES COM PROTECAO PLASTICA</v>
          </cell>
          <cell r="C2236" t="str">
            <v xml:space="preserve">UN    </v>
          </cell>
          <cell r="D2236">
            <v>10.6</v>
          </cell>
        </row>
        <row r="2237">
          <cell r="A2237">
            <v>11477</v>
          </cell>
          <cell r="B2237" t="str">
            <v>FECHADURA TUBULAR CROMADA, MACANETA DIAMETRO *30* MM, CILINDRO CENTRAL COM CHAVE EXTERNA E BOTAO INTERNO, MAQUINA *70* MM - COMPLETA</v>
          </cell>
          <cell r="C2237" t="str">
            <v xml:space="preserve">CJ    </v>
          </cell>
          <cell r="D2237">
            <v>48.2</v>
          </cell>
        </row>
        <row r="2238">
          <cell r="A2238">
            <v>40311</v>
          </cell>
          <cell r="B2238" t="str">
            <v>FECHADURA TUBULAR, ACABAMENTO CROMADO, DISTANCIA DE BROCA 90 MM, CILINDRO CENTRAL COM CHAVE EXTERNA E BOTAO INTERNO, MACANETA FORMATO TULIPA/TACA/BOLA - COMPLETA</v>
          </cell>
          <cell r="C2238" t="str">
            <v xml:space="preserve">CJ    </v>
          </cell>
          <cell r="D2238">
            <v>46.55</v>
          </cell>
        </row>
        <row r="2239">
          <cell r="A2239">
            <v>38165</v>
          </cell>
          <cell r="B2239" t="str">
            <v>FECHO / FECHADURA COM PUXADOR CONCHA, COM TRANCA TIPO TRAVA, PARA JANELA / PORTA DE CORRER (INCLUI TESTA, FECHADURA, PUXADOR) - COMPLETA</v>
          </cell>
          <cell r="C2239" t="str">
            <v xml:space="preserve">CJ    </v>
          </cell>
          <cell r="D2239">
            <v>57.17</v>
          </cell>
        </row>
        <row r="2240">
          <cell r="A2240">
            <v>3096</v>
          </cell>
          <cell r="B2240" t="str">
            <v>FECHO / FECHADURA CONCHA COM ALAVANCA / TRAVA, DE EMBUTIR, PARA PORTA OU JANELA DE CORRER EM LATAO OU ACO INOX - COMPLETO</v>
          </cell>
          <cell r="C2240" t="str">
            <v xml:space="preserve">CJ    </v>
          </cell>
          <cell r="D2240">
            <v>26.76</v>
          </cell>
        </row>
        <row r="2241">
          <cell r="A2241">
            <v>11456</v>
          </cell>
          <cell r="B2241" t="str">
            <v>FECHO / TRINCO / FERROLHO FIO REDONDO, DE SOBREPOR, 12", EM ACO GALVANIZADO / ZINCADO</v>
          </cell>
          <cell r="C2241" t="str">
            <v xml:space="preserve">UN    </v>
          </cell>
          <cell r="D2241">
            <v>12.67</v>
          </cell>
        </row>
        <row r="2242">
          <cell r="A2242">
            <v>3119</v>
          </cell>
          <cell r="B2242" t="str">
            <v>FECHO / TRINCO / FERROLHO FIO REDONDO, DE SOBREPOR, 2", EM ACO GALVANIZADO / ZINCADO</v>
          </cell>
          <cell r="C2242" t="str">
            <v xml:space="preserve">UN    </v>
          </cell>
          <cell r="D2242">
            <v>1.88</v>
          </cell>
        </row>
        <row r="2243">
          <cell r="A2243">
            <v>3122</v>
          </cell>
          <cell r="B2243" t="str">
            <v>FECHO / TRINCO / FERROLHO FIO REDONDO, DE SOBREPOR, 4", EM ACO GALVANIZADO / ZINCADO</v>
          </cell>
          <cell r="C2243" t="str">
            <v xml:space="preserve">UN    </v>
          </cell>
          <cell r="D2243">
            <v>2.64</v>
          </cell>
        </row>
        <row r="2244">
          <cell r="A2244">
            <v>3121</v>
          </cell>
          <cell r="B2244" t="str">
            <v>FECHO / TRINCO / FERROLHO FIO REDONDO, DE SOBREPOR, 5", EM ACO GALVANIZADO / ZINCADO</v>
          </cell>
          <cell r="C2244" t="str">
            <v xml:space="preserve">UN    </v>
          </cell>
          <cell r="D2244">
            <v>4.0999999999999996</v>
          </cell>
        </row>
        <row r="2245">
          <cell r="A2245">
            <v>3120</v>
          </cell>
          <cell r="B2245" t="str">
            <v>FECHO / TRINCO / FERROLHO FIO REDONDO, DE SOBREPOR, 6", EM ACO GALVANIZADO / ZINCADO</v>
          </cell>
          <cell r="C2245" t="str">
            <v xml:space="preserve">UN    </v>
          </cell>
          <cell r="D2245">
            <v>6.47</v>
          </cell>
        </row>
        <row r="2246">
          <cell r="A2246">
            <v>11455</v>
          </cell>
          <cell r="B2246" t="str">
            <v>FECHO / TRINCO / FERROLHO FIO REDONDO, DE SOBREPOR, 8", EM ACO GALVANIZADO / ZINCADO</v>
          </cell>
          <cell r="C2246" t="str">
            <v xml:space="preserve">UN    </v>
          </cell>
          <cell r="D2246">
            <v>9.08</v>
          </cell>
        </row>
        <row r="2247">
          <cell r="A2247">
            <v>3111</v>
          </cell>
          <cell r="B2247" t="str">
            <v>FECHO DE EMBUTIR, TIPO UNHA, COMANDO COM ALAVANCA, EM ACO CROMADO, 22 CM, PARA PORTAS E JANELAS - INCLUI PARAFUSOS</v>
          </cell>
          <cell r="C2247" t="str">
            <v xml:space="preserve">UN    </v>
          </cell>
          <cell r="D2247">
            <v>21.73</v>
          </cell>
        </row>
        <row r="2248">
          <cell r="A2248">
            <v>3108</v>
          </cell>
          <cell r="B2248" t="str">
            <v>FECHO DE EMBUTIR, TIPO UNHA, COMANDO COM ALAVANCA, EM LATAO CROMADO, 22 CM, PARA PORTAS E JANELAS - INCLUI PARAFUSOS</v>
          </cell>
          <cell r="C2248" t="str">
            <v xml:space="preserve">UN    </v>
          </cell>
          <cell r="D2248">
            <v>22.8</v>
          </cell>
        </row>
        <row r="2249">
          <cell r="A2249">
            <v>3105</v>
          </cell>
          <cell r="B2249" t="str">
            <v>FECHO DE EMBUTIR, TIPO UNHA, COMANDO COM ALAVANCA, EM LATAO CROMADO, 40 CM, PARA PORTAS E JANELAS - INCLUI PARAFUSOS</v>
          </cell>
          <cell r="C2249" t="str">
            <v xml:space="preserve">UN    </v>
          </cell>
          <cell r="D2249">
            <v>35.42</v>
          </cell>
        </row>
        <row r="2250">
          <cell r="A2250">
            <v>38178</v>
          </cell>
          <cell r="B2250" t="str">
            <v>FECHO DE EMBUTIR, TIPO UNHA, COMANDO DESLIZANTE, COM TRAVA, 120 MM, EM LATAO CROMADO</v>
          </cell>
          <cell r="C2250" t="str">
            <v xml:space="preserve">UN    </v>
          </cell>
          <cell r="D2250">
            <v>23.15</v>
          </cell>
        </row>
        <row r="2251">
          <cell r="A2251">
            <v>11458</v>
          </cell>
          <cell r="B2251" t="str">
            <v>FECHO DE SEGURANCA, TIPO BATOM, EM LATAO / ZAMAC, CROMADO, PARA PORTAS E JANELAS - INCLUI PARAFUSOS</v>
          </cell>
          <cell r="C2251" t="str">
            <v xml:space="preserve">UN    </v>
          </cell>
          <cell r="D2251">
            <v>20.28</v>
          </cell>
        </row>
        <row r="2252">
          <cell r="A2252">
            <v>42481</v>
          </cell>
          <cell r="B2252" t="str">
            <v>FELTRO EM LA DE ROCHA, 1 FACE REVESTIDA COM PAPEL ALUMINIZADO, EM ROLO, DENSIDADE = 32 KG/M3, E=*50* MM (COLETADO CAIXA)</v>
          </cell>
          <cell r="C2252" t="str">
            <v xml:space="preserve">M2    </v>
          </cell>
          <cell r="D2252">
            <v>21.06</v>
          </cell>
        </row>
        <row r="2253">
          <cell r="A2253">
            <v>43458</v>
          </cell>
          <cell r="B2253" t="str">
            <v>FERRAMENTAS - FAMILIA ALMOXARIFE - HORISTA (ENCARGOS COMPLEMENTARES - COLETADO CAIXA)</v>
          </cell>
          <cell r="C2253" t="str">
            <v xml:space="preserve">H     </v>
          </cell>
          <cell r="D2253">
            <v>0.04</v>
          </cell>
        </row>
        <row r="2254">
          <cell r="A2254">
            <v>43470</v>
          </cell>
          <cell r="B2254" t="str">
            <v>FERRAMENTAS - FAMILIA ALMOXARIFE - MENSALISTA (ENCARGOS COMPLEMENTARES - COLETADO CAIXA)</v>
          </cell>
          <cell r="C2254" t="str">
            <v xml:space="preserve">MES   </v>
          </cell>
          <cell r="D2254">
            <v>7.37</v>
          </cell>
        </row>
        <row r="2255">
          <cell r="A2255">
            <v>43459</v>
          </cell>
          <cell r="B2255" t="str">
            <v>FERRAMENTAS - FAMILIA CARPINTEIRO DE FORMAS - HORISTA (ENCARGOS COMPLEMENTARES - COLETADO CAIXA)</v>
          </cell>
          <cell r="C2255" t="str">
            <v xml:space="preserve">H     </v>
          </cell>
          <cell r="D2255">
            <v>0.34</v>
          </cell>
        </row>
        <row r="2256">
          <cell r="A2256">
            <v>43471</v>
          </cell>
          <cell r="B2256" t="str">
            <v>FERRAMENTAS - FAMILIA CARPINTEIRO DE FORMAS - MENSALISTA (ENCARGOS COMPLEMENTARES - COLETADO CAIXA)</v>
          </cell>
          <cell r="C2256" t="str">
            <v xml:space="preserve">MES   </v>
          </cell>
          <cell r="D2256">
            <v>64.510000000000005</v>
          </cell>
        </row>
        <row r="2257">
          <cell r="A2257">
            <v>43460</v>
          </cell>
          <cell r="B2257" t="str">
            <v>FERRAMENTAS - FAMILIA ELETRICISTA - HORISTA (ENCARGOS COMPLEMENTARES - COLETADO CAIXA)</v>
          </cell>
          <cell r="C2257" t="str">
            <v xml:space="preserve">H     </v>
          </cell>
          <cell r="D2257">
            <v>0.55000000000000004</v>
          </cell>
        </row>
        <row r="2258">
          <cell r="A2258">
            <v>43472</v>
          </cell>
          <cell r="B2258" t="str">
            <v>FERRAMENTAS - FAMILIA ELETRICISTA - MENSALISTA (ENCARGOS COMPLEMENTARES - COLETADO CAIXA)</v>
          </cell>
          <cell r="C2258" t="str">
            <v xml:space="preserve">MES   </v>
          </cell>
          <cell r="D2258">
            <v>103.89</v>
          </cell>
        </row>
        <row r="2259">
          <cell r="A2259">
            <v>43461</v>
          </cell>
          <cell r="B2259" t="str">
            <v>FERRAMENTAS - FAMILIA ENCANADOR - HORISTA (ENCARGOS COMPLEMENTARES - COLETADO CAIXA)</v>
          </cell>
          <cell r="C2259" t="str">
            <v xml:space="preserve">H     </v>
          </cell>
          <cell r="D2259">
            <v>0.24</v>
          </cell>
        </row>
        <row r="2260">
          <cell r="A2260">
            <v>43473</v>
          </cell>
          <cell r="B2260" t="str">
            <v>FERRAMENTAS - FAMILIA ENCANADOR - MENSALISTA (ENCARGOS COMPLEMENTARES - COLETADO CAIXA)</v>
          </cell>
          <cell r="C2260" t="str">
            <v xml:space="preserve">MES   </v>
          </cell>
          <cell r="D2260">
            <v>45.78</v>
          </cell>
        </row>
        <row r="2261">
          <cell r="A2261">
            <v>43463</v>
          </cell>
          <cell r="B2261" t="str">
            <v>FERRAMENTAS - FAMILIA ENCARREGADO GERAL - HORISTA (ENCARGOS COMPLEMENTARES - COLETADO CAIXA)</v>
          </cell>
          <cell r="C2261" t="str">
            <v xml:space="preserve">H     </v>
          </cell>
          <cell r="D2261">
            <v>0.08</v>
          </cell>
        </row>
        <row r="2262">
          <cell r="A2262">
            <v>43475</v>
          </cell>
          <cell r="B2262" t="str">
            <v>FERRAMENTAS - FAMILIA ENCARREGADO GERAL - MENSALISTA (ENCARGOS COMPLEMENTARES - COLETADO CAIXA)</v>
          </cell>
          <cell r="C2262" t="str">
            <v xml:space="preserve">MES   </v>
          </cell>
          <cell r="D2262">
            <v>14.26</v>
          </cell>
        </row>
        <row r="2263">
          <cell r="A2263">
            <v>43462</v>
          </cell>
          <cell r="B2263" t="str">
            <v>FERRAMENTAS - FAMILIA ENGENHEIRO CIVIL - HORISTA (ENCARGOS COMPLEMENTARES - COLETADO CAIXA)</v>
          </cell>
          <cell r="C2263" t="str">
            <v xml:space="preserve">H     </v>
          </cell>
          <cell r="D2263">
            <v>0.01</v>
          </cell>
        </row>
        <row r="2264">
          <cell r="A2264">
            <v>43474</v>
          </cell>
          <cell r="B2264" t="str">
            <v>FERRAMENTAS - FAMILIA ENGENHEIRO CIVIL - MENSALISTA (ENCARGOS COMPLEMENTARES - COLETADO CAIXA)</v>
          </cell>
          <cell r="C2264" t="str">
            <v xml:space="preserve">MES   </v>
          </cell>
          <cell r="D2264">
            <v>1.45</v>
          </cell>
        </row>
        <row r="2265">
          <cell r="A2265">
            <v>43464</v>
          </cell>
          <cell r="B2265" t="str">
            <v>FERRAMENTAS - FAMILIA OPERADOR ESCAVADEIRA - HORISTA (ENCARGOS COMPLEMENTARES - COLETADO CAIXA)</v>
          </cell>
          <cell r="C2265" t="str">
            <v xml:space="preserve">H     </v>
          </cell>
          <cell r="D2265">
            <v>0.01</v>
          </cell>
        </row>
        <row r="2266">
          <cell r="A2266">
            <v>43476</v>
          </cell>
          <cell r="B2266" t="str">
            <v>FERRAMENTAS - FAMILIA OPERADOR ESCAVADEIRA - MENSALISTA (ENCARGOS COMPLEMENTARES - COLETADO CAIXA)</v>
          </cell>
          <cell r="C2266" t="str">
            <v xml:space="preserve">MES   </v>
          </cell>
          <cell r="D2266">
            <v>0.01</v>
          </cell>
        </row>
        <row r="2267">
          <cell r="A2267">
            <v>43465</v>
          </cell>
          <cell r="B2267" t="str">
            <v>FERRAMENTAS - FAMILIA PEDREIRO - HORISTA (ENCARGOS COMPLEMENTARES - COLETADO CAIXA)</v>
          </cell>
          <cell r="C2267" t="str">
            <v xml:space="preserve">H     </v>
          </cell>
          <cell r="D2267">
            <v>0.5</v>
          </cell>
        </row>
        <row r="2268">
          <cell r="A2268">
            <v>43477</v>
          </cell>
          <cell r="B2268" t="str">
            <v>FERRAMENTAS - FAMILIA PEDREIRO - MENSALISTA (ENCARGOS COMPLEMENTARES - COLETADO CAIXA)</v>
          </cell>
          <cell r="C2268" t="str">
            <v xml:space="preserve">MES   </v>
          </cell>
          <cell r="D2268">
            <v>94.89</v>
          </cell>
        </row>
        <row r="2269">
          <cell r="A2269">
            <v>43466</v>
          </cell>
          <cell r="B2269" t="str">
            <v>FERRAMENTAS - FAMILIA PINTOR - HORISTA (ENCARGOS COMPLEMENTARES - COLETADO CAIXA)</v>
          </cell>
          <cell r="C2269" t="str">
            <v xml:space="preserve">H     </v>
          </cell>
          <cell r="D2269">
            <v>1.17</v>
          </cell>
        </row>
        <row r="2270">
          <cell r="A2270">
            <v>43478</v>
          </cell>
          <cell r="B2270" t="str">
            <v>FERRAMENTAS - FAMILIA PINTOR - MENSALISTA (ENCARGOS COMPLEMENTARES - COLETADO CAIXA)</v>
          </cell>
          <cell r="C2270" t="str">
            <v xml:space="preserve">MES   </v>
          </cell>
          <cell r="D2270">
            <v>220.02</v>
          </cell>
        </row>
        <row r="2271">
          <cell r="A2271">
            <v>43467</v>
          </cell>
          <cell r="B2271" t="str">
            <v>FERRAMENTAS - FAMILIA SERVENTE - HORISTA (ENCARGOS COMPLEMENTARES - COLETADO CAIXA)</v>
          </cell>
          <cell r="C2271" t="str">
            <v xml:space="preserve">H     </v>
          </cell>
          <cell r="D2271">
            <v>0.38</v>
          </cell>
        </row>
        <row r="2272">
          <cell r="A2272">
            <v>43479</v>
          </cell>
          <cell r="B2272" t="str">
            <v>FERRAMENTAS - FAMILIA SERVENTE - MENSALISTA (ENCARGOS COMPLEMENTARES - COLETADO CAIXA)</v>
          </cell>
          <cell r="C2272" t="str">
            <v xml:space="preserve">MES   </v>
          </cell>
          <cell r="D2272">
            <v>71.290000000000006</v>
          </cell>
        </row>
        <row r="2273">
          <cell r="A2273">
            <v>43468</v>
          </cell>
          <cell r="B2273" t="str">
            <v>FERRAMENTAS - FAMILIA SOLDADOR - HORISTA (ENCARGOS COMPLEMENTARES - COLETADO CAIXA)</v>
          </cell>
          <cell r="C2273" t="str">
            <v xml:space="preserve">H     </v>
          </cell>
          <cell r="D2273">
            <v>0.84</v>
          </cell>
        </row>
        <row r="2274">
          <cell r="A2274">
            <v>43480</v>
          </cell>
          <cell r="B2274" t="str">
            <v>FERRAMENTAS - FAMILIA SOLDADOR - MENSALISTA (ENCARGOS COMPLEMENTARES - COLETADO CAIXA)</v>
          </cell>
          <cell r="C2274" t="str">
            <v xml:space="preserve">MES   </v>
          </cell>
          <cell r="D2274">
            <v>157.85</v>
          </cell>
        </row>
        <row r="2275">
          <cell r="A2275">
            <v>43469</v>
          </cell>
          <cell r="B2275" t="str">
            <v>FERRAMENTAS - FAMILIA TOPOGRAFO - HORISTA (ENCARGOS COMPLEMENTARES - COLETADO CAIXA)</v>
          </cell>
          <cell r="C2275" t="str">
            <v xml:space="preserve">H     </v>
          </cell>
          <cell r="D2275">
            <v>0.05</v>
          </cell>
        </row>
        <row r="2276">
          <cell r="A2276">
            <v>43481</v>
          </cell>
          <cell r="B2276" t="str">
            <v>FERRAMENTAS - FAMILIA TOPOGRAFO - MENSALISTA (ENCARGOS COMPLEMENTARES - COLETADO CAIXA)</v>
          </cell>
          <cell r="C2276" t="str">
            <v xml:space="preserve">MES   </v>
          </cell>
          <cell r="D2276">
            <v>10.02</v>
          </cell>
        </row>
        <row r="2277">
          <cell r="A2277">
            <v>11461</v>
          </cell>
          <cell r="B2277" t="str">
            <v>FERROLHO / FECHO CHATO, DE SOBREPOR, EM FERRO ZINCADO, REFORCADO, 5", COM PORTA CADEADO, PARA PORTAO, PORTA E JANELA - INCLUI PARAFUSOS</v>
          </cell>
          <cell r="C2277" t="str">
            <v xml:space="preserve">UN    </v>
          </cell>
          <cell r="D2277">
            <v>5.14</v>
          </cell>
        </row>
        <row r="2278">
          <cell r="A2278">
            <v>3106</v>
          </cell>
          <cell r="B2278" t="str">
            <v>FERROLHO / FECHO CHATO, DE SOBREPOR, EM FERRO ZINCADO, REFORCADO, 6", COM PORTA CADEADO, PARA PORTAO, PORTA E JANELA - INCLUI PARAFUSOS</v>
          </cell>
          <cell r="C2278" t="str">
            <v xml:space="preserve">UN    </v>
          </cell>
          <cell r="D2278">
            <v>3.91</v>
          </cell>
        </row>
        <row r="2279">
          <cell r="A2279">
            <v>3107</v>
          </cell>
          <cell r="B2279" t="str">
            <v>FERROLHO / FECHO CHATO, EM FERRO ZINCADO, LEVE, 3", COM PORTA CADEADO, PARA PORTAO, PORTA E JANELA - INCLUI PARAFUSOS</v>
          </cell>
          <cell r="C2279" t="str">
            <v xml:space="preserve">UN    </v>
          </cell>
          <cell r="D2279">
            <v>3.29</v>
          </cell>
        </row>
        <row r="2280">
          <cell r="A2280">
            <v>25951</v>
          </cell>
          <cell r="B2280" t="str">
            <v>FERTILIZANTE NPK - 10:10:10</v>
          </cell>
          <cell r="C2280" t="str">
            <v xml:space="preserve">KG    </v>
          </cell>
          <cell r="D2280">
            <v>1.59</v>
          </cell>
        </row>
        <row r="2281">
          <cell r="A2281">
            <v>3123</v>
          </cell>
          <cell r="B2281" t="str">
            <v>FERTILIZANTE NPK - 4: 14: 8</v>
          </cell>
          <cell r="C2281" t="str">
            <v xml:space="preserve">KG    </v>
          </cell>
          <cell r="D2281">
            <v>1.49</v>
          </cell>
        </row>
        <row r="2282">
          <cell r="A2282">
            <v>38125</v>
          </cell>
          <cell r="B2282" t="str">
            <v>FERTILIZANTE ORGANICO COMPOSTO, CLASSE A</v>
          </cell>
          <cell r="C2282" t="str">
            <v xml:space="preserve">KG    </v>
          </cell>
          <cell r="D2282">
            <v>0.87</v>
          </cell>
        </row>
        <row r="2283">
          <cell r="A2283">
            <v>39014</v>
          </cell>
          <cell r="B2283" t="str">
            <v>FIBRA DE ACO PARA REFORCO DO CONCRETO, SOLTA, TIPO A-I, FATOR DE FORMA *50* L / D, COMPRIMENTO DE *30* MM E RESISTENCIA A TRACAO DO ACO MAIOR 1000 MPA</v>
          </cell>
          <cell r="C2283" t="str">
            <v xml:space="preserve">KG    </v>
          </cell>
          <cell r="D2283">
            <v>6.19</v>
          </cell>
        </row>
        <row r="2284">
          <cell r="A2284">
            <v>11894</v>
          </cell>
          <cell r="B2284" t="str">
            <v>FILTRO ANAEROBIO CILINDRICO CONCRETO PRE MOLDADO 1,20 X 1,50 (DIAMETROXALTURA) PARA 4 A 5 CONTRIBUINTES (NBR 13969)</v>
          </cell>
          <cell r="C2284" t="str">
            <v xml:space="preserve">UN    </v>
          </cell>
          <cell r="D2284">
            <v>679.37</v>
          </cell>
        </row>
        <row r="2285">
          <cell r="A2285">
            <v>39365</v>
          </cell>
          <cell r="B2285" t="str">
            <v>FILTRO ANAEROBIO, EM POLIETILENO DE ALTA DENSIDADE (PEAD), CAPACIDADE *1100* LITROS (NBR 13969)</v>
          </cell>
          <cell r="C2285" t="str">
            <v xml:space="preserve">UN    </v>
          </cell>
          <cell r="D2285">
            <v>750.05</v>
          </cell>
        </row>
        <row r="2286">
          <cell r="A2286">
            <v>39366</v>
          </cell>
          <cell r="B2286" t="str">
            <v>FILTRO ANAEROBIO, EM POLIETILENO DE ALTA DENSIDADE (PEAD), CAPACIDADE *2800* LITROS (NBR 13969)</v>
          </cell>
          <cell r="C2286" t="str">
            <v xml:space="preserve">UN    </v>
          </cell>
          <cell r="D2286">
            <v>1920.46</v>
          </cell>
        </row>
        <row r="2287">
          <cell r="A2287">
            <v>39367</v>
          </cell>
          <cell r="B2287" t="str">
            <v>FILTRO ANAEROBIO, EM POLIETILENO DE ALTA DENSIDADE (PEAD), CAPACIDADE *5000* LITROS (NBR 13969)</v>
          </cell>
          <cell r="C2287" t="str">
            <v xml:space="preserve">UN    </v>
          </cell>
          <cell r="D2287">
            <v>2624.92</v>
          </cell>
        </row>
        <row r="2288">
          <cell r="A2288">
            <v>37394</v>
          </cell>
          <cell r="B2288" t="str">
            <v>FINCAPINO CURTO CALIBRE 22 VERMELHO, CARGA MEDIA (ACAO DIRETA)</v>
          </cell>
          <cell r="C2288" t="str">
            <v xml:space="preserve">CENTO </v>
          </cell>
          <cell r="D2288">
            <v>29.35</v>
          </cell>
        </row>
        <row r="2289">
          <cell r="A2289">
            <v>14146</v>
          </cell>
          <cell r="B2289" t="str">
            <v>FINCAPINO LONGO CALIBRE 22, CARGA FORTE (ACAO DIRETA)</v>
          </cell>
          <cell r="C2289" t="str">
            <v xml:space="preserve">CENTO </v>
          </cell>
          <cell r="D2289">
            <v>47.2</v>
          </cell>
        </row>
        <row r="2290">
          <cell r="A2290">
            <v>38134</v>
          </cell>
          <cell r="B2290" t="str">
            <v>FIO COBRE NU DE 150 A 500 MM2, PARA TENSOES DE ATE 600 V</v>
          </cell>
          <cell r="C2290" t="str">
            <v xml:space="preserve">KG    </v>
          </cell>
          <cell r="D2290">
            <v>51.4</v>
          </cell>
        </row>
        <row r="2291">
          <cell r="A2291">
            <v>38132</v>
          </cell>
          <cell r="B2291" t="str">
            <v>FIO COBRE NU DE 16 A 35 MM2, PARA TENSOES DE ATE 600 V</v>
          </cell>
          <cell r="C2291" t="str">
            <v xml:space="preserve">KG    </v>
          </cell>
          <cell r="D2291">
            <v>52.43</v>
          </cell>
        </row>
        <row r="2292">
          <cell r="A2292">
            <v>38133</v>
          </cell>
          <cell r="B2292" t="str">
            <v>FIO COBRE NU DE 50 A 120 MM2, PARA TENSOES DE ATE 600 V</v>
          </cell>
          <cell r="C2292" t="str">
            <v xml:space="preserve">KG    </v>
          </cell>
          <cell r="D2292">
            <v>50.71</v>
          </cell>
        </row>
        <row r="2293">
          <cell r="A2293">
            <v>938</v>
          </cell>
          <cell r="B2293" t="str">
            <v>FIO DE COBRE, SOLIDO, CLASSE 1, ISOLACAO EM PVC/A, ANTICHAMA BWF-B, 450/750V, SECAO NOMINAL 1,5 MM2</v>
          </cell>
          <cell r="C2293" t="str">
            <v xml:space="preserve">M     </v>
          </cell>
          <cell r="D2293">
            <v>0.81</v>
          </cell>
        </row>
        <row r="2294">
          <cell r="A2294">
            <v>937</v>
          </cell>
          <cell r="B2294" t="str">
            <v>FIO DE COBRE, SOLIDO, CLASSE 1, ISOLACAO EM PVC/A, ANTICHAMA BWF-B, 450/750V, SECAO NOMINAL 10 MM2</v>
          </cell>
          <cell r="C2294" t="str">
            <v xml:space="preserve">M     </v>
          </cell>
          <cell r="D2294">
            <v>5.05</v>
          </cell>
        </row>
        <row r="2295">
          <cell r="A2295">
            <v>939</v>
          </cell>
          <cell r="B2295" t="str">
            <v>FIO DE COBRE, SOLIDO, CLASSE 1, ISOLACAO EM PVC/A, ANTICHAMA BWF-B, 450/750V, SECAO NOMINAL 2,5 MM2</v>
          </cell>
          <cell r="C2295" t="str">
            <v xml:space="preserve">M     </v>
          </cell>
          <cell r="D2295">
            <v>1.31</v>
          </cell>
        </row>
        <row r="2296">
          <cell r="A2296">
            <v>944</v>
          </cell>
          <cell r="B2296" t="str">
            <v>FIO DE COBRE, SOLIDO, CLASSE 1, ISOLACAO EM PVC/A, ANTICHAMA BWF-B, 450/750V, SECAO NOMINAL 4 MM2</v>
          </cell>
          <cell r="C2296" t="str">
            <v xml:space="preserve">M     </v>
          </cell>
          <cell r="D2296">
            <v>2.23</v>
          </cell>
        </row>
        <row r="2297">
          <cell r="A2297">
            <v>940</v>
          </cell>
          <cell r="B2297" t="str">
            <v>FIO DE COBRE, SOLIDO, CLASSE 1, ISOLACAO EM PVC/A, ANTICHAMA BWF-B, 450/750V, SECAO NOMINAL 6 MM2</v>
          </cell>
          <cell r="C2297" t="str">
            <v xml:space="preserve">M     </v>
          </cell>
          <cell r="D2297">
            <v>3.09</v>
          </cell>
        </row>
        <row r="2298">
          <cell r="A2298">
            <v>936</v>
          </cell>
          <cell r="B2298" t="str">
            <v>FIO TELEFONICO EXTERNO (FE) EM ACO COBREADO, ISOLACAO EM PEAD OU PVC ANTI-CHAMA, 2 CONDUTORES</v>
          </cell>
          <cell r="C2298" t="str">
            <v xml:space="preserve">M     </v>
          </cell>
          <cell r="D2298">
            <v>1.3</v>
          </cell>
        </row>
        <row r="2299">
          <cell r="A2299">
            <v>935</v>
          </cell>
          <cell r="B2299" t="str">
            <v>FIO TELEFONICO INTERNO (FI) EM COBRE ESTANHADO, ISOLACAO EM PVC ANTICHAMA, 2 CONDUTORES DE 0,6 MM (NBR 9115:2005)</v>
          </cell>
          <cell r="C2299" t="str">
            <v xml:space="preserve">M     </v>
          </cell>
          <cell r="D2299">
            <v>0.99</v>
          </cell>
        </row>
        <row r="2300">
          <cell r="A2300">
            <v>406</v>
          </cell>
          <cell r="B2300" t="str">
            <v>FITA ACO INOX PARA CINTAR POSTE, L = 19 MM, E = 0,5 MM (ROLO DE 30M)</v>
          </cell>
          <cell r="C2300" t="str">
            <v xml:space="preserve">UN    </v>
          </cell>
          <cell r="D2300">
            <v>58.78</v>
          </cell>
        </row>
        <row r="2301">
          <cell r="A2301">
            <v>42529</v>
          </cell>
          <cell r="B2301" t="str">
            <v>FITA ADESIVA ALUMINIZADA, PARA INSTALACAO DE MANTAS DE SUBCOBERTURA,  L = *5* CM</v>
          </cell>
          <cell r="C2301" t="str">
            <v xml:space="preserve">M     </v>
          </cell>
          <cell r="D2301">
            <v>0.91</v>
          </cell>
        </row>
        <row r="2302">
          <cell r="A2302">
            <v>39634</v>
          </cell>
          <cell r="B2302" t="str">
            <v>FITA ADESIVA ANTICORROSIVA DE PVC FLEXIVEL, COR PRETA, PARA PROTECAO TUBULACAO, 50 MM X 30 M (L X C), E= *0,25* MM</v>
          </cell>
          <cell r="C2302" t="str">
            <v xml:space="preserve">M     </v>
          </cell>
          <cell r="D2302">
            <v>7.79</v>
          </cell>
        </row>
        <row r="2303">
          <cell r="A2303">
            <v>39701</v>
          </cell>
          <cell r="B2303" t="str">
            <v>FITA ADESIVA ASFALTICA ALUMINIZADA MULTIUSO, L = 10 CM, ROLO DE 10 M</v>
          </cell>
          <cell r="C2303" t="str">
            <v xml:space="preserve">UN    </v>
          </cell>
          <cell r="D2303">
            <v>69.040000000000006</v>
          </cell>
        </row>
        <row r="2304">
          <cell r="A2304">
            <v>12815</v>
          </cell>
          <cell r="B2304" t="str">
            <v>FITA CREPE ROLO DE 25 MM X 50 M</v>
          </cell>
          <cell r="C2304" t="str">
            <v xml:space="preserve">UN    </v>
          </cell>
          <cell r="D2304">
            <v>7.05</v>
          </cell>
        </row>
        <row r="2305">
          <cell r="A2305">
            <v>407</v>
          </cell>
          <cell r="B2305" t="str">
            <v>FITA DE ALUMINIO PARA PROTECAO DO CONDUTOR LARGURA 10 MM</v>
          </cell>
          <cell r="C2305" t="str">
            <v xml:space="preserve">KG    </v>
          </cell>
          <cell r="D2305">
            <v>37.68</v>
          </cell>
        </row>
        <row r="2306">
          <cell r="A2306">
            <v>39431</v>
          </cell>
          <cell r="B2306" t="str">
            <v>FITA DE PAPEL MICROPERFURADO, 50 X 150 MM, PARA TRATAMENTO DE JUNTAS DE CHAPA DE GESSO PARA DRYWALL</v>
          </cell>
          <cell r="C2306" t="str">
            <v xml:space="preserve">M     </v>
          </cell>
          <cell r="D2306">
            <v>0.24</v>
          </cell>
        </row>
        <row r="2307">
          <cell r="A2307">
            <v>39432</v>
          </cell>
          <cell r="B2307" t="str">
            <v>FITA DE PAPEL REFORCADA COM LAMINA DE METAL PARA REFORCO DE CANTOS DE CHAPA DE GESSO PARA DRYWALL</v>
          </cell>
          <cell r="C2307" t="str">
            <v xml:space="preserve">M     </v>
          </cell>
          <cell r="D2307">
            <v>3.11</v>
          </cell>
        </row>
        <row r="2308">
          <cell r="A2308">
            <v>20111</v>
          </cell>
          <cell r="B2308" t="str">
            <v>FITA ISOLANTE ADESIVA ANTICHAMA, USO ATE 750 V, EM ROLO DE 19 MM X 20 M</v>
          </cell>
          <cell r="C2308" t="str">
            <v xml:space="preserve">UN    </v>
          </cell>
          <cell r="D2308">
            <v>9.9</v>
          </cell>
        </row>
        <row r="2309">
          <cell r="A2309">
            <v>21127</v>
          </cell>
          <cell r="B2309" t="str">
            <v>FITA ISOLANTE ADESIVA ANTICHAMA, USO ATE 750 V, EM ROLO DE 19 MM X 5 M</v>
          </cell>
          <cell r="C2309" t="str">
            <v xml:space="preserve">UN    </v>
          </cell>
          <cell r="D2309">
            <v>3.74</v>
          </cell>
        </row>
        <row r="2310">
          <cell r="A2310">
            <v>404</v>
          </cell>
          <cell r="B2310" t="str">
            <v>FITA ISOLANTE DE BORRACHA AUTOFUSAO, USO ATE 69 KV (ALTA TENSAO)</v>
          </cell>
          <cell r="C2310" t="str">
            <v xml:space="preserve">M     </v>
          </cell>
          <cell r="D2310">
            <v>1.35</v>
          </cell>
        </row>
        <row r="2311">
          <cell r="A2311">
            <v>14151</v>
          </cell>
          <cell r="B2311" t="str">
            <v>FITA METALICA GRAVADA, L = 17 MM, ROLO DE 25 M, CARGA RECOMENDADA = *120* KGF</v>
          </cell>
          <cell r="C2311" t="str">
            <v xml:space="preserve">UN    </v>
          </cell>
          <cell r="D2311">
            <v>33.92</v>
          </cell>
        </row>
        <row r="2312">
          <cell r="A2312">
            <v>14153</v>
          </cell>
          <cell r="B2312" t="str">
            <v>FITA METALICA PERFURADA, L = *18* MM, ROLO DE 30 M, CARGA RECOMENDADA = *30* KGF</v>
          </cell>
          <cell r="C2312" t="str">
            <v xml:space="preserve">UN    </v>
          </cell>
          <cell r="D2312">
            <v>38.35</v>
          </cell>
        </row>
        <row r="2313">
          <cell r="A2313">
            <v>14152</v>
          </cell>
          <cell r="B2313" t="str">
            <v>FITA METALICA PERFURADA, L = 17 MM, ROLO DE 30 M, CARGA RECOMENDADA = *19* KGF</v>
          </cell>
          <cell r="C2313" t="str">
            <v xml:space="preserve">UN    </v>
          </cell>
          <cell r="D2313">
            <v>29.44</v>
          </cell>
        </row>
        <row r="2314">
          <cell r="A2314">
            <v>14154</v>
          </cell>
          <cell r="B2314" t="str">
            <v>FITA METALICA PERFURADA, L = 25 MM, ROLO DE 30 M, CARGA RECOMENDADA = *222,5* KGF</v>
          </cell>
          <cell r="C2314" t="str">
            <v xml:space="preserve">UN    </v>
          </cell>
          <cell r="D2314">
            <v>103.04</v>
          </cell>
        </row>
        <row r="2315">
          <cell r="A2315">
            <v>42015</v>
          </cell>
          <cell r="B2315" t="str">
            <v>FITA PLASTICA ZEBRADA PARA DEMARCACAO DE AREAS, LARGURA = 7 CM, SEM ADESIVO (COLETADO CAIXA)</v>
          </cell>
          <cell r="C2315" t="str">
            <v xml:space="preserve">M     </v>
          </cell>
          <cell r="D2315">
            <v>0.09</v>
          </cell>
        </row>
        <row r="2316">
          <cell r="A2316">
            <v>3146</v>
          </cell>
          <cell r="B2316" t="str">
            <v>FITA VEDA ROSCA EM ROLOS DE 18 MM X 10 M (L X C)</v>
          </cell>
          <cell r="C2316" t="str">
            <v xml:space="preserve">UN    </v>
          </cell>
          <cell r="D2316">
            <v>4</v>
          </cell>
        </row>
        <row r="2317">
          <cell r="A2317">
            <v>3143</v>
          </cell>
          <cell r="B2317" t="str">
            <v>FITA VEDA ROSCA EM ROLOS DE 18 MM X 25 M (L X C)</v>
          </cell>
          <cell r="C2317" t="str">
            <v xml:space="preserve">UN    </v>
          </cell>
          <cell r="D2317">
            <v>9.1</v>
          </cell>
        </row>
        <row r="2318">
          <cell r="A2318">
            <v>3148</v>
          </cell>
          <cell r="B2318" t="str">
            <v>FITA VEDA ROSCA EM ROLOS DE 18 MM X 50 M (L X C)</v>
          </cell>
          <cell r="C2318" t="str">
            <v xml:space="preserve">UN    </v>
          </cell>
          <cell r="D2318">
            <v>14.75</v>
          </cell>
        </row>
        <row r="2319">
          <cell r="A2319">
            <v>4310</v>
          </cell>
          <cell r="B2319" t="str">
            <v>FIXADOR DE ABA AUTOTRAVANTE PARA TELHA DE FIBROCIMENTO, TIPO CANALETE 90 OU KALHETAO</v>
          </cell>
          <cell r="C2319" t="str">
            <v xml:space="preserve">UN    </v>
          </cell>
          <cell r="D2319">
            <v>1.87</v>
          </cell>
        </row>
        <row r="2320">
          <cell r="A2320">
            <v>4311</v>
          </cell>
          <cell r="B2320" t="str">
            <v>FIXADOR DE ABA SIMPLES PARA TELHA DE FIBROCIMENTO, TIPO CANALETA 49 OU KALHETA</v>
          </cell>
          <cell r="C2320" t="str">
            <v xml:space="preserve">UN    </v>
          </cell>
          <cell r="D2320">
            <v>1.31</v>
          </cell>
        </row>
        <row r="2321">
          <cell r="A2321">
            <v>4312</v>
          </cell>
          <cell r="B2321" t="str">
            <v>FIXADOR DE ABA SIMPLES PARA TELHA DE FIBROCIMENTO, TIPO CANALETA 90 OU KALHETAO</v>
          </cell>
          <cell r="C2321" t="str">
            <v xml:space="preserve">UN    </v>
          </cell>
          <cell r="D2321">
            <v>1.84</v>
          </cell>
        </row>
        <row r="2322">
          <cell r="A2322">
            <v>11162</v>
          </cell>
          <cell r="B2322" t="str">
            <v>FIXADOR DE CAL (SACHE 150 ML)</v>
          </cell>
          <cell r="C2322" t="str">
            <v xml:space="preserve">UN    </v>
          </cell>
          <cell r="D2322">
            <v>1.17</v>
          </cell>
        </row>
        <row r="2323">
          <cell r="A2323">
            <v>13261</v>
          </cell>
          <cell r="B2323" t="str">
            <v>FLANELA *30 X 40* CM</v>
          </cell>
          <cell r="C2323" t="str">
            <v xml:space="preserve">UN    </v>
          </cell>
          <cell r="D2323">
            <v>2.09</v>
          </cell>
        </row>
        <row r="2324">
          <cell r="A2324">
            <v>3255</v>
          </cell>
          <cell r="B2324" t="str">
            <v>FLANGE PVC, ROSCAVEL SEXTAVADO SEM FUROS 3/4"</v>
          </cell>
          <cell r="C2324" t="str">
            <v xml:space="preserve">UN    </v>
          </cell>
          <cell r="D2324">
            <v>5.07</v>
          </cell>
        </row>
        <row r="2325">
          <cell r="A2325">
            <v>3254</v>
          </cell>
          <cell r="B2325" t="str">
            <v>FLANGE PVC, ROSCAVEL, SEXTAVADO, SEM FUROS 3"</v>
          </cell>
          <cell r="C2325" t="str">
            <v xml:space="preserve">UN    </v>
          </cell>
          <cell r="D2325">
            <v>82.46</v>
          </cell>
        </row>
        <row r="2326">
          <cell r="A2326">
            <v>3259</v>
          </cell>
          <cell r="B2326" t="str">
            <v>FLANGE PVC, ROSCAVEL, SEXTAVADO, SEM FUROS, 1 1/2"</v>
          </cell>
          <cell r="C2326" t="str">
            <v xml:space="preserve">UN    </v>
          </cell>
          <cell r="D2326">
            <v>9.91</v>
          </cell>
        </row>
        <row r="2327">
          <cell r="A2327">
            <v>3258</v>
          </cell>
          <cell r="B2327" t="str">
            <v>FLANGE PVC, ROSCAVEL, SEXTAVADO, SEM FUROS, 1 1/4"</v>
          </cell>
          <cell r="C2327" t="str">
            <v xml:space="preserve">UN    </v>
          </cell>
          <cell r="D2327">
            <v>5.98</v>
          </cell>
        </row>
        <row r="2328">
          <cell r="A2328">
            <v>3251</v>
          </cell>
          <cell r="B2328" t="str">
            <v>FLANGE PVC, ROSCAVEL, SEXTAVADO, SEM FUROS, 1/2"</v>
          </cell>
          <cell r="C2328" t="str">
            <v xml:space="preserve">UN    </v>
          </cell>
          <cell r="D2328">
            <v>3.53</v>
          </cell>
        </row>
        <row r="2329">
          <cell r="A2329">
            <v>3256</v>
          </cell>
          <cell r="B2329" t="str">
            <v>FLANGE PVC, ROSCAVEL, SEXTAVADO, SEM FUROS, 1"</v>
          </cell>
          <cell r="C2329" t="str">
            <v xml:space="preserve">UN    </v>
          </cell>
          <cell r="D2329">
            <v>6.68</v>
          </cell>
        </row>
        <row r="2330">
          <cell r="A2330">
            <v>3261</v>
          </cell>
          <cell r="B2330" t="str">
            <v>FLANGE PVC, ROSCAVEL, SEXTAVADO, SEM FUROS, 2 1/2"</v>
          </cell>
          <cell r="C2330" t="str">
            <v xml:space="preserve">UN    </v>
          </cell>
          <cell r="D2330">
            <v>72.930000000000007</v>
          </cell>
        </row>
        <row r="2331">
          <cell r="A2331">
            <v>3260</v>
          </cell>
          <cell r="B2331" t="str">
            <v>FLANGE PVC, ROSCAVEL, SEXTAVADO, SEM FUROS, 2"</v>
          </cell>
          <cell r="C2331" t="str">
            <v xml:space="preserve">UN    </v>
          </cell>
          <cell r="D2331">
            <v>12.53</v>
          </cell>
        </row>
        <row r="2332">
          <cell r="A2332">
            <v>3272</v>
          </cell>
          <cell r="B2332" t="str">
            <v>FLANGE SEXTAVADO DE FERRO GALVANIZADO, COM ROSCA BSP, DE 1 1/2"</v>
          </cell>
          <cell r="C2332" t="str">
            <v xml:space="preserve">UN    </v>
          </cell>
          <cell r="D2332">
            <v>24.31</v>
          </cell>
        </row>
        <row r="2333">
          <cell r="A2333">
            <v>3265</v>
          </cell>
          <cell r="B2333" t="str">
            <v>FLANGE SEXTAVADO DE FERRO GALVANIZADO, COM ROSCA BSP, DE 1 1/4"</v>
          </cell>
          <cell r="C2333" t="str">
            <v xml:space="preserve">UN    </v>
          </cell>
          <cell r="D2333">
            <v>19.309999999999999</v>
          </cell>
        </row>
        <row r="2334">
          <cell r="A2334">
            <v>3262</v>
          </cell>
          <cell r="B2334" t="str">
            <v>FLANGE SEXTAVADO DE FERRO GALVANIZADO, COM ROSCA BSP, DE 1/2"</v>
          </cell>
          <cell r="C2334" t="str">
            <v xml:space="preserve">UN    </v>
          </cell>
          <cell r="D2334">
            <v>8.4499999999999993</v>
          </cell>
        </row>
        <row r="2335">
          <cell r="A2335">
            <v>3264</v>
          </cell>
          <cell r="B2335" t="str">
            <v>FLANGE SEXTAVADO DE FERRO GALVANIZADO, COM ROSCA BSP, DE 1"</v>
          </cell>
          <cell r="C2335" t="str">
            <v xml:space="preserve">UN    </v>
          </cell>
          <cell r="D2335">
            <v>13.88</v>
          </cell>
        </row>
        <row r="2336">
          <cell r="A2336">
            <v>3267</v>
          </cell>
          <cell r="B2336" t="str">
            <v>FLANGE SEXTAVADO DE FERRO GALVANIZADO, COM ROSCA BSP, DE 2 1/2"</v>
          </cell>
          <cell r="C2336" t="str">
            <v xml:space="preserve">UN    </v>
          </cell>
          <cell r="D2336">
            <v>45.35</v>
          </cell>
        </row>
        <row r="2337">
          <cell r="A2337">
            <v>3266</v>
          </cell>
          <cell r="B2337" t="str">
            <v>FLANGE SEXTAVADO DE FERRO GALVANIZADO, COM ROSCA BSP, DE 2"</v>
          </cell>
          <cell r="C2337" t="str">
            <v xml:space="preserve">UN    </v>
          </cell>
          <cell r="D2337">
            <v>28.85</v>
          </cell>
        </row>
        <row r="2338">
          <cell r="A2338">
            <v>3263</v>
          </cell>
          <cell r="B2338" t="str">
            <v>FLANGE SEXTAVADO DE FERRO GALVANIZADO, COM ROSCA BSP, DE 3/4"</v>
          </cell>
          <cell r="C2338" t="str">
            <v xml:space="preserve">UN    </v>
          </cell>
          <cell r="D2338">
            <v>11.55</v>
          </cell>
        </row>
        <row r="2339">
          <cell r="A2339">
            <v>3268</v>
          </cell>
          <cell r="B2339" t="str">
            <v>FLANGE SEXTAVADO DE FERRO GALVANIZADO, COM ROSCA BSP, DE 3"</v>
          </cell>
          <cell r="C2339" t="str">
            <v xml:space="preserve">UN    </v>
          </cell>
          <cell r="D2339">
            <v>61.32</v>
          </cell>
        </row>
        <row r="2340">
          <cell r="A2340">
            <v>3271</v>
          </cell>
          <cell r="B2340" t="str">
            <v>FLANGE SEXTAVADO DE FERRO GALVANIZADO, COM ROSCA BSP, DE 4"</v>
          </cell>
          <cell r="C2340" t="str">
            <v xml:space="preserve">UN    </v>
          </cell>
          <cell r="D2340">
            <v>90.65</v>
          </cell>
        </row>
        <row r="2341">
          <cell r="A2341">
            <v>3270</v>
          </cell>
          <cell r="B2341" t="str">
            <v>FLANGE SEXTAVADO DE FERRO GALVANIZADO, COM ROSCA BSP, DE 6"</v>
          </cell>
          <cell r="C2341" t="str">
            <v xml:space="preserve">UN    </v>
          </cell>
          <cell r="D2341">
            <v>152.31</v>
          </cell>
        </row>
        <row r="2342">
          <cell r="A2342">
            <v>3275</v>
          </cell>
          <cell r="B2342" t="str">
            <v>FORRO COMPOSTO POR PAINEIS DE LA DE VIDRO, REVESTIDOS EM PVC MICROPERFURADO, DE *1250 X 625* MM, ESPESSURA 15 MM (COM COLOCACAO)</v>
          </cell>
          <cell r="C2342" t="str">
            <v xml:space="preserve">M2    </v>
          </cell>
          <cell r="D2342">
            <v>63.03</v>
          </cell>
        </row>
        <row r="2343">
          <cell r="A2343">
            <v>39512</v>
          </cell>
          <cell r="B2343" t="str">
            <v>FORRO DE FIBRA MINERAL EM PLACAS DE 1250 X 625 MM, E = 15 MM, BORDA RETA, COM PINTURA ANTIMOFO, APOIADO EM PERFIL DE ACO GALVANIZADO COM 24 MM DE BASE - INSTALADO</v>
          </cell>
          <cell r="C2343" t="str">
            <v xml:space="preserve">M2    </v>
          </cell>
          <cell r="D2343">
            <v>74.08</v>
          </cell>
        </row>
        <row r="2344">
          <cell r="A2344">
            <v>39511</v>
          </cell>
          <cell r="B2344" t="str">
            <v>FORRO DE FIBRA MINERAL EM PLACAS DE 625 X 625 MM, E = 15 MM, BORDA RETA, COM PINTURA ANTIMOFO, APOIADO EM PERFIL DE ACO GALVANIZADO COM 24 MM DE BASE - INSTALADO</v>
          </cell>
          <cell r="C2344" t="str">
            <v xml:space="preserve">M2    </v>
          </cell>
          <cell r="D2344">
            <v>80.8</v>
          </cell>
        </row>
        <row r="2345">
          <cell r="A2345">
            <v>39513</v>
          </cell>
          <cell r="B2345" t="str">
            <v>FORRO DE FIBRA MINERAL EM PLACAS DE 625 X 625 MM, E = 15/16 MM, BORDA REBAIXADA, COM PINTURA ANTIMOFO, APOIADO EM PERFIL DE ACO GALVANIZADO COM 24 MM DE BASE - INSTALADO</v>
          </cell>
          <cell r="C2345" t="str">
            <v xml:space="preserve">M2    </v>
          </cell>
          <cell r="D2345">
            <v>86.67</v>
          </cell>
        </row>
        <row r="2346">
          <cell r="A2346">
            <v>3286</v>
          </cell>
          <cell r="B2346" t="str">
            <v>FORRO DE MADEIRA CEDRINHO OU EQUIVALENTE DA REGIAO, ENCAIXE MACHO/FEMEA COM FRISO, *10 X 1* CM (SEM COLOCACAO)</v>
          </cell>
          <cell r="C2346" t="str">
            <v xml:space="preserve">M2    </v>
          </cell>
          <cell r="D2346">
            <v>51.22</v>
          </cell>
        </row>
        <row r="2347">
          <cell r="A2347">
            <v>3287</v>
          </cell>
          <cell r="B2347" t="str">
            <v>FORRO DE MADEIRA CUMARU/IPE CHAMPANHE OU EQUIVALENTE DA REGIAO, ENCAIXE MACHO/FEMEA COM FRISO, *10 X 1* CM (SEM COLOCACAO)</v>
          </cell>
          <cell r="C2347" t="str">
            <v xml:space="preserve">M2    </v>
          </cell>
          <cell r="D2347">
            <v>77.400000000000006</v>
          </cell>
        </row>
        <row r="2348">
          <cell r="A2348">
            <v>3283</v>
          </cell>
          <cell r="B2348" t="str">
            <v>FORRO DE MADEIRA PINUS OU EQUIVALENTE DA REGIAO, ENCAIXE MACHO/FEMEA COM FRISO, *10 X 1* CM (SEM COLOCACAO)</v>
          </cell>
          <cell r="C2348" t="str">
            <v xml:space="preserve">M2    </v>
          </cell>
          <cell r="D2348">
            <v>16.25</v>
          </cell>
        </row>
        <row r="2349">
          <cell r="A2349">
            <v>11587</v>
          </cell>
          <cell r="B2349" t="str">
            <v>FORRO DE PVC LISO, BRANCO, REGUA DE 10 CM, ESPESSURA DE 8 MM A 10 MM (COM COLOCACAO / SEM ESTRUTURA METALICA)</v>
          </cell>
          <cell r="C2349" t="str">
            <v xml:space="preserve">M2    </v>
          </cell>
          <cell r="D2349">
            <v>43.22</v>
          </cell>
        </row>
        <row r="2350">
          <cell r="A2350">
            <v>36225</v>
          </cell>
          <cell r="B2350" t="str">
            <v>FORRO DE PVC LISO, BRANCO, REGUA DE 20 CM, ESPESSURA DE 8 MM A 10 MM, COMPRIMENTO 6 M (SEM COLOCACAO)</v>
          </cell>
          <cell r="C2350" t="str">
            <v xml:space="preserve">M2    </v>
          </cell>
          <cell r="D2350">
            <v>17.559999999999999</v>
          </cell>
        </row>
        <row r="2351">
          <cell r="A2351">
            <v>36230</v>
          </cell>
          <cell r="B2351" t="str">
            <v>FORRO DE PVC, FRISADO, BRANCO, REGUA DE 10 CM, ESPESSURA DE 8 MM A 10 MM E COMPRIMENTO 6 M (SEM COLOCACAO)</v>
          </cell>
          <cell r="C2351" t="str">
            <v xml:space="preserve">M2    </v>
          </cell>
          <cell r="D2351">
            <v>12.9</v>
          </cell>
        </row>
        <row r="2352">
          <cell r="A2352">
            <v>36238</v>
          </cell>
          <cell r="B2352" t="str">
            <v>FORRO DE PVC, FRISADO, BRANCO, REGUA DE 20 CM, ESPESSURA DE 8 MM A 10 MM E COMPRIMENTO 6 M (SEM COLOCACAO)</v>
          </cell>
          <cell r="C2352" t="str">
            <v xml:space="preserve">M2    </v>
          </cell>
          <cell r="D2352">
            <v>12.6</v>
          </cell>
        </row>
        <row r="2353">
          <cell r="A2353">
            <v>11887</v>
          </cell>
          <cell r="B2353" t="str">
            <v>FOSSA SEPTICA CILINDRICA TIPO "IMHOFF", COM TAMPA, PARA 50 CONTRIBUINTES</v>
          </cell>
          <cell r="C2353" t="str">
            <v xml:space="preserve">UN    </v>
          </cell>
          <cell r="D2353">
            <v>3200.36</v>
          </cell>
        </row>
        <row r="2354">
          <cell r="A2354">
            <v>11883</v>
          </cell>
          <cell r="B2354" t="str">
            <v>FOSSA SEPTICA CILINDRICA, TIPO "IMHOFF", COM TAMPA, PARA 100 CONTRIBUINTES</v>
          </cell>
          <cell r="C2354" t="str">
            <v xml:space="preserve">UN    </v>
          </cell>
          <cell r="D2354">
            <v>4705.1000000000004</v>
          </cell>
        </row>
        <row r="2355">
          <cell r="A2355">
            <v>11884</v>
          </cell>
          <cell r="B2355" t="str">
            <v>FOSSA SEPTICA CILINDRICA, TIPO "IMHOFF", COM TAMPA, PARA 150 CONTRIBUINTES</v>
          </cell>
          <cell r="C2355" t="str">
            <v xml:space="preserve">UN    </v>
          </cell>
          <cell r="D2355">
            <v>5048.1499999999996</v>
          </cell>
        </row>
        <row r="2356">
          <cell r="A2356">
            <v>11885</v>
          </cell>
          <cell r="B2356" t="str">
            <v>FOSSA SEPTICA CILINDRICA, TIPO "IMHOFF", COM TAMPA, PARA 200 CONTRIBUINTES</v>
          </cell>
          <cell r="C2356" t="str">
            <v xml:space="preserve">UN    </v>
          </cell>
          <cell r="D2356">
            <v>5630.4</v>
          </cell>
        </row>
        <row r="2357">
          <cell r="A2357">
            <v>11886</v>
          </cell>
          <cell r="B2357" t="str">
            <v>FOSSA SEPTICA CILINDRICA, TIPO "IMHOFF", COM TAMPA, PARA 30 CONTRIBUINTES</v>
          </cell>
          <cell r="C2357" t="str">
            <v xml:space="preserve">UN    </v>
          </cell>
          <cell r="D2357">
            <v>1814.66</v>
          </cell>
        </row>
        <row r="2358">
          <cell r="A2358">
            <v>11888</v>
          </cell>
          <cell r="B2358" t="str">
            <v>FOSSA SEPTICA CILINDRICA, TIPO "IMHOFF", COM TAMPA, PARA 75 CONTRIBUINTES</v>
          </cell>
          <cell r="C2358" t="str">
            <v xml:space="preserve">UN    </v>
          </cell>
          <cell r="D2358">
            <v>4261.54</v>
          </cell>
        </row>
        <row r="2359">
          <cell r="A2359">
            <v>3277</v>
          </cell>
          <cell r="B2359" t="str">
            <v>FOSSA SEPTICA CONCRETO PRE MOLDADO PARA 10 CONTRIBUINTES - *90 X 90* CM</v>
          </cell>
          <cell r="C2359" t="str">
            <v xml:space="preserve">UN    </v>
          </cell>
          <cell r="D2359">
            <v>718.67</v>
          </cell>
        </row>
        <row r="2360">
          <cell r="A2360">
            <v>3281</v>
          </cell>
          <cell r="B2360" t="str">
            <v>FOSSA SEPTICA CONCRETO PRE MOLDADO PARA 5 CONTRIBUINTES *90 X 70* CM</v>
          </cell>
          <cell r="C2360" t="str">
            <v xml:space="preserve">UN    </v>
          </cell>
          <cell r="D2360">
            <v>595.15</v>
          </cell>
        </row>
        <row r="2361">
          <cell r="A2361">
            <v>39363</v>
          </cell>
          <cell r="B2361" t="str">
            <v>FOSSA SEPTICA, SEM FILTRO, PARA 15 A 30 CONTRIBUINTES, CILINDRICA, COM TAMPA, EM POLIETILENO DE ALTA DENSIDADE (PEAD), CAPACIDADE APROXIMADA DE 5500 LITROS (NBR 7229)</v>
          </cell>
          <cell r="C2361" t="str">
            <v xml:space="preserve">UN    </v>
          </cell>
          <cell r="D2361">
            <v>3055.28</v>
          </cell>
        </row>
        <row r="2362">
          <cell r="A2362">
            <v>39361</v>
          </cell>
          <cell r="B2362" t="str">
            <v>FOSSA SEPTICA, SEM FILTRO, PARA 4 A 7 CONTRIBUINTES, CILINDRICA,  COM TAMPA, EM POLIETILENO DE ALTA DENSIDADE (PEAD), CAPACIDADE APROXIMADA DE 1100 LITROS (NBR 7229)</v>
          </cell>
          <cell r="C2362" t="str">
            <v xml:space="preserve">UN    </v>
          </cell>
          <cell r="D2362">
            <v>785.64</v>
          </cell>
        </row>
        <row r="2363">
          <cell r="A2363">
            <v>39362</v>
          </cell>
          <cell r="B2363" t="str">
            <v>FOSSA SEPTICA, SEM FILTRO, PARA 8 A 14 CONTRIBUINTES, CILINDRICA, COM TAMPA, EM POLIETILENO DE ALTA DENSIDADE (PEAD), CAPACIDADE APROXIMADA DE 3000 LITROS (NBR 7229)</v>
          </cell>
          <cell r="C2363" t="str">
            <v xml:space="preserve">UN    </v>
          </cell>
          <cell r="D2363">
            <v>2417.63</v>
          </cell>
        </row>
        <row r="2364">
          <cell r="A2364">
            <v>39364</v>
          </cell>
          <cell r="B2364" t="str">
            <v>FOSSA SEPTICA,SEM FILTRO, PARA 40 A 52 CONTRIBUINTES, CILINDRICA, COM TAMPA, EM POLIETILENO DE ALTA DENSIDADE (PEAD), CAPACIDADE APROXIMADA DE 10000 LITROS (NBR 7229)</v>
          </cell>
          <cell r="C2364" t="str">
            <v xml:space="preserve">UN    </v>
          </cell>
          <cell r="D2364">
            <v>6983.51</v>
          </cell>
        </row>
        <row r="2365">
          <cell r="A2365">
            <v>14576</v>
          </cell>
          <cell r="B2365" t="str">
            <v>FRESADORA DE ASFALTO A FRIO SOBRE ESTEIRAS, LARG. FRESAGEM 2,00 M, POT. 410 KW/550 HP</v>
          </cell>
          <cell r="C2365" t="str">
            <v xml:space="preserve">UN    </v>
          </cell>
          <cell r="D2365">
            <v>4529764.59</v>
          </cell>
        </row>
        <row r="2366">
          <cell r="A2366">
            <v>13877</v>
          </cell>
          <cell r="B2366" t="str">
            <v>FRESADORA DE ASFALTO A FRIO SOBRE RODAS, LARG. FRESAGEM 1,00 M, POT. 155 KW/208 HP</v>
          </cell>
          <cell r="C2366" t="str">
            <v xml:space="preserve">UN    </v>
          </cell>
          <cell r="D2366">
            <v>1939124.66</v>
          </cell>
        </row>
        <row r="2367">
          <cell r="A2367">
            <v>7307</v>
          </cell>
          <cell r="B2367" t="str">
            <v>FUNDO ANTICORROSIVO PARA METAIS FERROSOS (ZARCAO)</v>
          </cell>
          <cell r="C2367" t="str">
            <v xml:space="preserve">L     </v>
          </cell>
          <cell r="D2367">
            <v>22.48</v>
          </cell>
        </row>
        <row r="2368">
          <cell r="A2368">
            <v>38122</v>
          </cell>
          <cell r="B2368" t="str">
            <v>FUNDO PREPARADOR ACRILICO BASE AGUA</v>
          </cell>
          <cell r="C2368" t="str">
            <v xml:space="preserve">L     </v>
          </cell>
          <cell r="D2368">
            <v>6.76</v>
          </cell>
        </row>
        <row r="2369">
          <cell r="A2369">
            <v>6086</v>
          </cell>
          <cell r="B2369" t="str">
            <v>FUNDO SINTETICO NIVELADOR BRANCO FOSCO PARA MADEIRA</v>
          </cell>
          <cell r="C2369" t="str">
            <v xml:space="preserve">GL    </v>
          </cell>
          <cell r="D2369">
            <v>69.09</v>
          </cell>
        </row>
        <row r="2370">
          <cell r="A2370">
            <v>38633</v>
          </cell>
          <cell r="B2370" t="str">
            <v>FURO PARA TORNEIRA OU OUTROS ACESSORIOS  EM BANCADA DE MARMORE/ GRANITO OU OUTRO TIPO DE PEDRA NATURAL</v>
          </cell>
          <cell r="C2370" t="str">
            <v xml:space="preserve">UN    </v>
          </cell>
          <cell r="D2370">
            <v>13.86</v>
          </cell>
        </row>
        <row r="2371">
          <cell r="A2371">
            <v>12344</v>
          </cell>
          <cell r="B2371" t="str">
            <v>FUSIVEL DIAZED 20 A TAMANHO DII, CAPACIDADE DE INTERRUPCAO DE 50 KA EM VCA E 8 KA EM VCC, TENSAO NOMIMNAL DE 500 V</v>
          </cell>
          <cell r="C2371" t="str">
            <v xml:space="preserve">UN    </v>
          </cell>
          <cell r="D2371">
            <v>1.65</v>
          </cell>
        </row>
        <row r="2372">
          <cell r="A2372">
            <v>12343</v>
          </cell>
          <cell r="B2372" t="str">
            <v>FUSIVEL DIAZED 35 A TAMANHO DIII, CAPACIDADE DE INTERRUPCAO DE 50 KA EM VCA E 8 KA EM VCC, TENSAO NOMIMNAL DE 500 V</v>
          </cell>
          <cell r="C2372" t="str">
            <v xml:space="preserve">UN    </v>
          </cell>
          <cell r="D2372">
            <v>2.56</v>
          </cell>
        </row>
        <row r="2373">
          <cell r="A2373">
            <v>3295</v>
          </cell>
          <cell r="B2373" t="str">
            <v>FUSIVEL NH *36* A 80 AMPERES, TAMANHO 00, CAPACIDADE DE INTERRUPCAO DE 120 KA, TENSAO NOMIMNAL DE 500 V</v>
          </cell>
          <cell r="C2373" t="str">
            <v xml:space="preserve">UN    </v>
          </cell>
          <cell r="D2373">
            <v>8.94</v>
          </cell>
        </row>
        <row r="2374">
          <cell r="A2374">
            <v>3302</v>
          </cell>
          <cell r="B2374" t="str">
            <v>FUSIVEL NH 100 A TAMANHO 00, CAPACIDADE DE INTERRUPCAO DE 120 KA, TENSAO NOMIMNAL DE 500 V</v>
          </cell>
          <cell r="C2374" t="str">
            <v xml:space="preserve">UN    </v>
          </cell>
          <cell r="D2374">
            <v>9.35</v>
          </cell>
        </row>
        <row r="2375">
          <cell r="A2375">
            <v>3297</v>
          </cell>
          <cell r="B2375" t="str">
            <v>FUSIVEL NH 125 A TAMANHO 00, CAPACIDADE DE INTERRUPCAO DE 120 KA, TENSAO NOMIMNAL DE 500 V</v>
          </cell>
          <cell r="C2375" t="str">
            <v xml:space="preserve">UN    </v>
          </cell>
          <cell r="D2375">
            <v>9.98</v>
          </cell>
        </row>
        <row r="2376">
          <cell r="A2376">
            <v>3294</v>
          </cell>
          <cell r="B2376" t="str">
            <v>FUSIVEL NH 160 A TAMANHO 00, CAPACIDADE DE INTERRUPCAO DE 120 KA, TENSAO NOMIMNAL DE 500 V</v>
          </cell>
          <cell r="C2376" t="str">
            <v xml:space="preserve">UN    </v>
          </cell>
          <cell r="D2376">
            <v>10.130000000000001</v>
          </cell>
        </row>
        <row r="2377">
          <cell r="A2377">
            <v>3292</v>
          </cell>
          <cell r="B2377" t="str">
            <v>FUSIVEL NH 20 A TAMANHO 000, CAPACIDADE DE INTERRUPCAO DE 120 KA, TENSAO NOMIMNAL DE 500 V</v>
          </cell>
          <cell r="C2377" t="str">
            <v xml:space="preserve">UN    </v>
          </cell>
          <cell r="D2377">
            <v>9.52</v>
          </cell>
        </row>
        <row r="2378">
          <cell r="A2378">
            <v>3298</v>
          </cell>
          <cell r="B2378" t="str">
            <v>FUSIVEL NH 200 A 250 AMPERES, TAMANHO 1, CAPACIDADE DE INTERRUPCAO DE 120 KA, TENSAO NOMIMNAL DE 500 V</v>
          </cell>
          <cell r="C2378" t="str">
            <v xml:space="preserve">UN    </v>
          </cell>
          <cell r="D2378">
            <v>22.31</v>
          </cell>
        </row>
        <row r="2379">
          <cell r="A2379">
            <v>11596</v>
          </cell>
          <cell r="B2379" t="str">
            <v>GABIAO  TIPO CAIXA, MALHA HEXAGONAL 8 X 10 CM (ZN/AL), FIO 2,7 MM, DIMENSOES 2,0 X 1,0 X 0,5 M (C X L X A)</v>
          </cell>
          <cell r="C2379" t="str">
            <v xml:space="preserve">UN    </v>
          </cell>
          <cell r="D2379">
            <v>427.37</v>
          </cell>
        </row>
        <row r="2380">
          <cell r="A2380">
            <v>34802</v>
          </cell>
          <cell r="B2380" t="str">
            <v>GABIAO MANTA (COLCHAO) MALHA HEXAGONAL 6 X 8 CM (ZN/AL REVESTIDO COM POLIMERO), DIMENSOES 4,0 X 2,0 X 0,17 M (C X L X A) FIO 2 MM</v>
          </cell>
          <cell r="C2380" t="str">
            <v xml:space="preserve">UN    </v>
          </cell>
          <cell r="D2380">
            <v>1173.69</v>
          </cell>
        </row>
        <row r="2381">
          <cell r="A2381">
            <v>11588</v>
          </cell>
          <cell r="B2381" t="str">
            <v>GABIAO MANTA (COLCHAO) MALHA HEXAGONAL 6 X 8 CM (ZN/AL REVESTIDO COM POLIMERO), FIO 2 MM, DIMENSOES 4,0 X 2,0 X 0,23 M (C X L X A)</v>
          </cell>
          <cell r="C2381" t="str">
            <v xml:space="preserve">UN    </v>
          </cell>
          <cell r="D2381">
            <v>1266.23</v>
          </cell>
        </row>
        <row r="2382">
          <cell r="A2382">
            <v>34383</v>
          </cell>
          <cell r="B2382" t="str">
            <v>GABIAO MANTA (COLCHAO) MALHA HEXAGONAL 6 X 8 CM (ZN/AL REVESTIDO COM POLIMERO), FIO 2 MM, DIMENSOES 4,0 X 2,0 X 0,3 M (C X L X A)</v>
          </cell>
          <cell r="C2382" t="str">
            <v xml:space="preserve">UN    </v>
          </cell>
          <cell r="D2382">
            <v>1392.94</v>
          </cell>
        </row>
        <row r="2383">
          <cell r="A2383">
            <v>40451</v>
          </cell>
          <cell r="B2383" t="str">
            <v>GABIAO MANTA (COLCHAO) MALHA HEXAGONAL 6 X 8 CM (ZN/AL REVESTIDO COM POLIMERO), FIO 2,0 MM, DIMENSOES 5,0 X 2,0 X 0,17 M (C X L X A)</v>
          </cell>
          <cell r="C2383" t="str">
            <v xml:space="preserve">M2    </v>
          </cell>
          <cell r="D2383">
            <v>112.6</v>
          </cell>
        </row>
        <row r="2384">
          <cell r="A2384">
            <v>40453</v>
          </cell>
          <cell r="B2384" t="str">
            <v>GABIAO MANTA (COLCHAO) MALHA HEXAGONAL 6 X 8 CM (ZN/AL REVESTIDO COM POLIMERO), FIO 2,0 MM, DIMENSOES 5,0 X 2,0 X 0,23 M (C X L X A)</v>
          </cell>
          <cell r="C2384" t="str">
            <v xml:space="preserve">M2    </v>
          </cell>
          <cell r="D2384">
            <v>121.83</v>
          </cell>
        </row>
        <row r="2385">
          <cell r="A2385">
            <v>40452</v>
          </cell>
          <cell r="B2385" t="str">
            <v>GABIAO MANTA (COLCHAO) MALHA HEXAGONAL 6 X 8 CM (ZN/AL REVESTIDO COM POLIMERO), FIO 2,0 MM, DIMENSOES 5,0 X 2,0 X 0,30 M (C X L X A)</v>
          </cell>
          <cell r="C2385" t="str">
            <v xml:space="preserve">M2    </v>
          </cell>
          <cell r="D2385">
            <v>133.63</v>
          </cell>
        </row>
        <row r="2386">
          <cell r="A2386">
            <v>11594</v>
          </cell>
          <cell r="B2386" t="str">
            <v>GABIAO SACO MALHA HEXAGONAL 8 X 10 CM (ZN/AL REVESTIDO COM POLIMERO),  FIO 2,4 MM, DIMENSOES 3,0 X 0,65 M</v>
          </cell>
          <cell r="C2386" t="str">
            <v xml:space="preserve">UN    </v>
          </cell>
          <cell r="D2386">
            <v>403.58</v>
          </cell>
        </row>
        <row r="2387">
          <cell r="A2387">
            <v>3311</v>
          </cell>
          <cell r="B2387" t="str">
            <v>GABIAO SACO MALHA HEXAGONAL 8 X 10 CM (ZN/AL REVESTIDO COM POLIMERO), FIO 2,4 MM, H = 0,65 M</v>
          </cell>
          <cell r="C2387" t="str">
            <v xml:space="preserve">M3    </v>
          </cell>
          <cell r="D2387">
            <v>403.58</v>
          </cell>
        </row>
        <row r="2388">
          <cell r="A2388">
            <v>11599</v>
          </cell>
          <cell r="B2388" t="str">
            <v>GABIAO SACO MALHA HEXAGONAL 8 X 10 CM (ZN/AL), FIO 2,7 MM, DIMENSOES 4,0 X 0,65 M</v>
          </cell>
          <cell r="C2388" t="str">
            <v xml:space="preserve">UN    </v>
          </cell>
          <cell r="D2388">
            <v>536.72</v>
          </cell>
        </row>
        <row r="2389">
          <cell r="A2389">
            <v>11593</v>
          </cell>
          <cell r="B2389" t="str">
            <v>GABIAO TIPO CAIXA MALHA HEXAGONAL 8 X 10 CM (ZN/AL REVESTIDO COM POLIMERO),  FIO 2,4 MM, DIMENSOES 2,0 X 1,0 X 1,0 M (C X L X A)</v>
          </cell>
          <cell r="C2389" t="str">
            <v xml:space="preserve">UN    </v>
          </cell>
          <cell r="D2389">
            <v>752.44</v>
          </cell>
        </row>
        <row r="2390">
          <cell r="A2390">
            <v>3314</v>
          </cell>
          <cell r="B2390" t="str">
            <v>GABIAO TIPO CAIXA MALHA HEXAGONAL 8 X 10 CM (ZN/AL REVESTIDO COM POLIMERO),  FIO 2,4 MM, H = 0,50 M</v>
          </cell>
          <cell r="C2390" t="str">
            <v xml:space="preserve">M3    </v>
          </cell>
          <cell r="D2390">
            <v>538.15</v>
          </cell>
        </row>
        <row r="2391">
          <cell r="A2391">
            <v>11597</v>
          </cell>
          <cell r="B2391" t="str">
            <v>GABIAO TIPO CAIXA MALHA HEXAGONAL 8 X 10 CM (ZN/AL), FIO 2,7 MM, DIMENSOES 2,0 X 1,0 X 1,0 M (C X L X A)</v>
          </cell>
          <cell r="C2391" t="str">
            <v xml:space="preserve">UN    </v>
          </cell>
          <cell r="D2391">
            <v>625.79999999999995</v>
          </cell>
        </row>
        <row r="2392">
          <cell r="A2392">
            <v>3309</v>
          </cell>
          <cell r="B2392" t="str">
            <v>GABIAO TIPO CAIXA MALHA HEXAGONAL 8 X 10 CM (ZN/AL), FIO 2,7 MM, H = 0,50 M</v>
          </cell>
          <cell r="C2392" t="str">
            <v xml:space="preserve">M3    </v>
          </cell>
          <cell r="D2392">
            <v>427.37</v>
          </cell>
        </row>
        <row r="2393">
          <cell r="A2393">
            <v>34612</v>
          </cell>
          <cell r="B2393" t="str">
            <v>GABIAO TIPO CAIXA PARA SOLO REFORCADO, MALHA HEXAGONAL DE DUPLA TORCAO 8 X 10 CM (ZN/AL REVESTIDO COM POLIMERO), FIO 2,7 MM, DIMENSOES 2,0 X 1,0 X 0,5 M, COM CAUDA DE 3,0 M</v>
          </cell>
          <cell r="C2393" t="str">
            <v xml:space="preserve">UN    </v>
          </cell>
          <cell r="D2393">
            <v>774.01</v>
          </cell>
        </row>
        <row r="2394">
          <cell r="A2394">
            <v>34635</v>
          </cell>
          <cell r="B2394" t="str">
            <v>GABIAO TIPO CAIXA PARA SOLO REFORCADO, MALHA HEXAGONAL DE DUPLA TORCAO 8 X 10 CM (ZN/AL REVESTIDO COM POLIMERO), FIO 2,7 MM, DIMENSOES 2,0 X 1,0 X 1,0 M, COM CAUDA DE 3,0 M</v>
          </cell>
          <cell r="C2394" t="str">
            <v xml:space="preserve">UN    </v>
          </cell>
          <cell r="D2394">
            <v>995.34</v>
          </cell>
        </row>
        <row r="2395">
          <cell r="A2395">
            <v>34633</v>
          </cell>
          <cell r="B2395" t="str">
            <v>GABIAO TIPO CAIXA PARA SOLO REFORCADO, MALHA HEXAGONAL DE DUPLA TORCAO 8 X 10 CM (ZN/AL REVESTIDO COM POLIMERO), FIO 2,7 MM, DIMENSOES 2,0 X 1,0 X 1,0 M, COM CAUDA DE 4,0 M</v>
          </cell>
          <cell r="C2395" t="str">
            <v xml:space="preserve">UN    </v>
          </cell>
          <cell r="D2395">
            <v>1097.1300000000001</v>
          </cell>
        </row>
        <row r="2396">
          <cell r="A2396">
            <v>40440</v>
          </cell>
          <cell r="B2396" t="str">
            <v>GABIAO TIPO CAIXA PARA SOLO REFORCADO, MALHA HEXAGONAL 8 X 10 CM (ZN/AL REVESTIDO COM POLIMERO), FIO 2,7 MM, DIMENSOES 2,0 X 1,0 X 0,5 M, COM CAUDA DE 4,0 M</v>
          </cell>
          <cell r="C2396" t="str">
            <v xml:space="preserve">M3    </v>
          </cell>
          <cell r="D2396">
            <v>560.54</v>
          </cell>
        </row>
        <row r="2397">
          <cell r="A2397">
            <v>40441</v>
          </cell>
          <cell r="B2397" t="str">
            <v>GABIAO TIPO CAIXA PARA SOLO REFORCADO, MALHA HEXAGONAL 8 X 10 CM (ZN/AL REVESTIDO COM POLIMERO), FIO 2,7 MM, DIMENSOES 2,0 X 1,0 X 1,0 M, COM CAUDA DE 4,0 M</v>
          </cell>
          <cell r="C2397" t="str">
            <v xml:space="preserve">M3    </v>
          </cell>
          <cell r="D2397">
            <v>357.87</v>
          </cell>
        </row>
        <row r="2398">
          <cell r="A2398">
            <v>40449</v>
          </cell>
          <cell r="B2398" t="str">
            <v>GABIAO TIPO CAIXA TRAPEZOIDAL, MALHA HEXAGONAL 10 X 12 CM (ZN/AL REVESTIDO COM POLIMERO) FIO 2,7 MM, FACE COM 65 GRAUS, COM GEOSSINTETICO, DIMENSOES 2,0 X 1,5 X 1,0 M (C X L X A)</v>
          </cell>
          <cell r="C2398" t="str">
            <v xml:space="preserve">M3    </v>
          </cell>
          <cell r="D2398">
            <v>300.85000000000002</v>
          </cell>
        </row>
        <row r="2399">
          <cell r="A2399">
            <v>34800</v>
          </cell>
          <cell r="B2399" t="str">
            <v>GABIAO TIPO CAIXA, MALHA HEXAGONAL 8 X 10 CM (ZN/AL REVESTIDO COM POLIMERO), FIO DE 2,4 MM, DIMENSOES 2,0 x 1,0 x 1,0 M (C X L X A)</v>
          </cell>
          <cell r="C2399" t="str">
            <v xml:space="preserve">M3    </v>
          </cell>
          <cell r="D2399">
            <v>376.22</v>
          </cell>
        </row>
        <row r="2400">
          <cell r="A2400">
            <v>11592</v>
          </cell>
          <cell r="B2400" t="str">
            <v>GABIAO TIPO CAIXA, MALHA HEXAGONAL 8 X 10 CM (ZN/AL REVESTIDO COM POLIMERO), FIO 2,4 MM, DIMENSOES 2,0 X 1,0 X 0,5 M (C X L X A)</v>
          </cell>
          <cell r="C2400" t="str">
            <v xml:space="preserve">UN    </v>
          </cell>
          <cell r="D2400">
            <v>538.15</v>
          </cell>
        </row>
        <row r="2401">
          <cell r="A2401">
            <v>40438</v>
          </cell>
          <cell r="B2401" t="str">
            <v>GABIAO TIPO CAIXA, MALHA HEXAGONAL 8 X 10 CM (ZN/AL), FIO DE 2,7 MM, DIMENSOES 2,0 X 1,0 X 1,0 M (C X L X A)</v>
          </cell>
          <cell r="C2401" t="str">
            <v xml:space="preserve">M3    </v>
          </cell>
          <cell r="D2401">
            <v>250.64</v>
          </cell>
        </row>
        <row r="2402">
          <cell r="A2402">
            <v>40436</v>
          </cell>
          <cell r="B2402" t="str">
            <v>GABIAO TIPO CAIXA, MALHA HEXAGONAL 8 X 10 CM (ZN/AL), FIO DE 2,7 MM, DIMENSOES 5,0 X 1,0 X 1,0 M (C X L X A)</v>
          </cell>
          <cell r="C2402" t="str">
            <v xml:space="preserve">M3    </v>
          </cell>
          <cell r="D2402">
            <v>312.52999999999997</v>
          </cell>
        </row>
        <row r="2403">
          <cell r="A2403">
            <v>4315</v>
          </cell>
          <cell r="B2403" t="str">
            <v>GANCHO CHATO EM FERRO GALVANIZADO,  L = 110 MM, RECOBRIMENTO = 100MM, SECAO 1/8 X 1/2" (3 MM X 12 MM), PARA FIXAR TELHA DE FIBROCIMENTO ONDULADA</v>
          </cell>
          <cell r="C2403" t="str">
            <v xml:space="preserve">UN    </v>
          </cell>
          <cell r="D2403">
            <v>1.35</v>
          </cell>
        </row>
        <row r="2404">
          <cell r="A2404">
            <v>42482</v>
          </cell>
          <cell r="B2404" t="str">
            <v>GANCHO L COM ROSCA, PARA FIXAR TELHA EM MADEIRA, 1/4" X 350 MM (COLETADO CAIXA)</v>
          </cell>
          <cell r="C2404" t="str">
            <v xml:space="preserve">UN    </v>
          </cell>
          <cell r="D2404">
            <v>1.8</v>
          </cell>
        </row>
        <row r="2405">
          <cell r="A2405">
            <v>402</v>
          </cell>
          <cell r="B2405" t="str">
            <v>GANCHO OLHAL EM ACO GALVANIZADO, ESPESSURA 16MM, ABERTURA 21MM</v>
          </cell>
          <cell r="C2405" t="str">
            <v xml:space="preserve">UN    </v>
          </cell>
          <cell r="D2405">
            <v>9.68</v>
          </cell>
        </row>
        <row r="2406">
          <cell r="A2406">
            <v>4226</v>
          </cell>
          <cell r="B2406" t="str">
            <v>GAS DE COZINHA - GLP</v>
          </cell>
          <cell r="C2406" t="str">
            <v xml:space="preserve">KG    </v>
          </cell>
          <cell r="D2406">
            <v>7.35</v>
          </cell>
        </row>
        <row r="2407">
          <cell r="A2407">
            <v>4222</v>
          </cell>
          <cell r="B2407" t="str">
            <v>GASOLINA COMUM</v>
          </cell>
          <cell r="C2407" t="str">
            <v xml:space="preserve">L     </v>
          </cell>
          <cell r="D2407">
            <v>4.68</v>
          </cell>
        </row>
        <row r="2408">
          <cell r="A2408">
            <v>34804</v>
          </cell>
          <cell r="B2408" t="str">
            <v>GEOGRELHA TECIDA COM FILAMENTOS DE POLIESTER + PVC, RESISTENCIA LONGITUDINAL: 90 KN/M, RESISTENCIA TRANSVERSAL: 30 KN/M, ALONGAMENTO = 12 POR CENTO</v>
          </cell>
          <cell r="C2408" t="str">
            <v xml:space="preserve">M2    </v>
          </cell>
          <cell r="D2408">
            <v>45.43</v>
          </cell>
        </row>
        <row r="2409">
          <cell r="A2409">
            <v>4013</v>
          </cell>
          <cell r="B2409" t="str">
            <v>GEOTEXTIL NAO TECIDO AGULHADO DE FILAMENTOS CONTINUOS 100% POLIESTER, RESITENCIA A TRACAO = 09 KN/M</v>
          </cell>
          <cell r="C2409" t="str">
            <v xml:space="preserve">M2    </v>
          </cell>
          <cell r="D2409">
            <v>4.87</v>
          </cell>
        </row>
        <row r="2410">
          <cell r="A2410">
            <v>4011</v>
          </cell>
          <cell r="B2410" t="str">
            <v>GEOTEXTIL NAO TECIDO AGULHADO DE FILAMENTOS CONTINUOS 100% POLIESTER, RESITENCIA A TRACAO = 10 KN/M</v>
          </cell>
          <cell r="C2410" t="str">
            <v xml:space="preserve">M2    </v>
          </cell>
          <cell r="D2410">
            <v>5.44</v>
          </cell>
        </row>
        <row r="2411">
          <cell r="A2411">
            <v>4021</v>
          </cell>
          <cell r="B2411" t="str">
            <v>GEOTEXTIL NAO TECIDO AGULHADO DE FILAMENTOS CONTINUOS 100% POLIESTER, RESITENCIA A TRACAO = 14 KN/M</v>
          </cell>
          <cell r="C2411" t="str">
            <v xml:space="preserve">M2    </v>
          </cell>
          <cell r="D2411">
            <v>6.78</v>
          </cell>
        </row>
        <row r="2412">
          <cell r="A2412">
            <v>4019</v>
          </cell>
          <cell r="B2412" t="str">
            <v>GEOTEXTIL NAO TECIDO AGULHADO DE FILAMENTOS CONTINUOS 100% POLIESTER, RESITENCIA A TRACAO = 16 KN/M</v>
          </cell>
          <cell r="C2412" t="str">
            <v xml:space="preserve">M2    </v>
          </cell>
          <cell r="D2412">
            <v>8.14</v>
          </cell>
        </row>
        <row r="2413">
          <cell r="A2413">
            <v>4012</v>
          </cell>
          <cell r="B2413" t="str">
            <v>GEOTEXTIL NAO TECIDO AGULHADO DE FILAMENTOS CONTINUOS 100% POLIESTER, RESITENCIA A TRACAO = 21 KN/M</v>
          </cell>
          <cell r="C2413" t="str">
            <v xml:space="preserve">M2    </v>
          </cell>
          <cell r="D2413">
            <v>10.91</v>
          </cell>
        </row>
        <row r="2414">
          <cell r="A2414">
            <v>4020</v>
          </cell>
          <cell r="B2414" t="str">
            <v>GEOTEXTIL NAO TECIDO AGULHADO DE FILAMENTOS CONTINUOS 100% POLIESTER, RESITENCIA A TRACAO = 26 KN/M</v>
          </cell>
          <cell r="C2414" t="str">
            <v xml:space="preserve">M2    </v>
          </cell>
          <cell r="D2414">
            <v>13.66</v>
          </cell>
        </row>
        <row r="2415">
          <cell r="A2415">
            <v>4018</v>
          </cell>
          <cell r="B2415" t="str">
            <v>GEOTEXTIL NAO TECIDO AGULHADO DE FILAMENTOS CONTINUOS 100% POLIESTER, RESITENCIA A TRACAO = 31 KN/M</v>
          </cell>
          <cell r="C2415" t="str">
            <v xml:space="preserve">M2    </v>
          </cell>
          <cell r="D2415">
            <v>16.37</v>
          </cell>
        </row>
        <row r="2416">
          <cell r="A2416">
            <v>36498</v>
          </cell>
          <cell r="B2416" t="str">
            <v>GERADOR PORTATIL MONOFASICO, POTENCIA 5500 VA, MOTOR A GASOLINA, POTENCIA DO MOTOR 13 CV</v>
          </cell>
          <cell r="C2416" t="str">
            <v xml:space="preserve">UN    </v>
          </cell>
          <cell r="D2416">
            <v>5027.6000000000004</v>
          </cell>
        </row>
        <row r="2417">
          <cell r="A2417">
            <v>12872</v>
          </cell>
          <cell r="B2417" t="str">
            <v>GESSEIRO</v>
          </cell>
          <cell r="C2417" t="str">
            <v xml:space="preserve">H     </v>
          </cell>
          <cell r="D2417">
            <v>14.88</v>
          </cell>
        </row>
        <row r="2418">
          <cell r="A2418">
            <v>41075</v>
          </cell>
          <cell r="B2418" t="str">
            <v>GESSEIRO (MENSALISTA)</v>
          </cell>
          <cell r="C2418" t="str">
            <v xml:space="preserve">MES   </v>
          </cell>
          <cell r="D2418">
            <v>2637.37</v>
          </cell>
        </row>
        <row r="2419">
          <cell r="A2419">
            <v>3315</v>
          </cell>
          <cell r="B2419" t="str">
            <v>GESSO EM PO PARA REVESTIMENTOS/MOLDURAS/SANCAS</v>
          </cell>
          <cell r="C2419" t="str">
            <v xml:space="preserve">KG    </v>
          </cell>
          <cell r="D2419">
            <v>0.61</v>
          </cell>
        </row>
        <row r="2420">
          <cell r="A2420">
            <v>36870</v>
          </cell>
          <cell r="B2420" t="str">
            <v>GESSO PROJETADO</v>
          </cell>
          <cell r="C2420" t="str">
            <v xml:space="preserve">KG    </v>
          </cell>
          <cell r="D2420">
            <v>0.6</v>
          </cell>
        </row>
        <row r="2421">
          <cell r="A2421">
            <v>5092</v>
          </cell>
          <cell r="B2421" t="str">
            <v>GONZO DE EMBUTIR, EM LATAO / ZAMAC, *20 X 48* MM, PARA JANELA BASCULANTE / PIVOTANTE -  INCLUI PARAFUSOS</v>
          </cell>
          <cell r="C2421" t="str">
            <v xml:space="preserve">PAR   </v>
          </cell>
          <cell r="D2421">
            <v>14.55</v>
          </cell>
        </row>
        <row r="2422">
          <cell r="A2422">
            <v>11462</v>
          </cell>
          <cell r="B2422" t="str">
            <v>GONZO DE SOBREPOR, EM LATAO / ZAMAC, PARA JANELA PIVOTANTE - INCLUI PARAFUSOS</v>
          </cell>
          <cell r="C2422" t="str">
            <v xml:space="preserve">PAR   </v>
          </cell>
          <cell r="D2422">
            <v>14.87</v>
          </cell>
        </row>
        <row r="2423">
          <cell r="A2423">
            <v>36529</v>
          </cell>
          <cell r="B2423" t="str">
            <v>GRADE DE DISCOS COM CONTROLE REMOTO, REBOCAVEL, COM 24 DISCOS 24" X 6 MM, COM PNEUS PARA TRANSPORTE</v>
          </cell>
          <cell r="C2423" t="str">
            <v xml:space="preserve">UN    </v>
          </cell>
          <cell r="D2423">
            <v>33396.6</v>
          </cell>
        </row>
        <row r="2424">
          <cell r="A2424">
            <v>3318</v>
          </cell>
          <cell r="B2424" t="str">
            <v>GRADE DE DISCOS MECANICA 20X24" COM 20 DISCOS 24" X 6MM  COM PNEUS PARA TRANSPORTE</v>
          </cell>
          <cell r="C2424" t="str">
            <v xml:space="preserve">UN    </v>
          </cell>
          <cell r="D2424">
            <v>26182.94</v>
          </cell>
        </row>
        <row r="2425">
          <cell r="A2425">
            <v>38968</v>
          </cell>
          <cell r="B2425" t="str">
            <v>GRADIL *1320 X 2170* MM (A X L) EM BARRA DE ACO CHATA *25 MM X 2* MM, ENTRELACADA COM BARRA ACO REDONDA *5* MM, MALHA *65 X 132* MM, GALVANIZADO E PINTURA ELETROSTATICA, COR PRETO</v>
          </cell>
          <cell r="C2425" t="str">
            <v xml:space="preserve">M2    </v>
          </cell>
          <cell r="D2425">
            <v>325.33999999999997</v>
          </cell>
        </row>
        <row r="2426">
          <cell r="A2426">
            <v>3324</v>
          </cell>
          <cell r="B2426" t="str">
            <v>GRAMA BATATAIS EM PLACAS, SEM PLANTIO</v>
          </cell>
          <cell r="C2426" t="str">
            <v xml:space="preserve">M2    </v>
          </cell>
          <cell r="D2426">
            <v>5.71</v>
          </cell>
        </row>
        <row r="2427">
          <cell r="A2427">
            <v>3322</v>
          </cell>
          <cell r="B2427" t="str">
            <v>GRAMA ESMERALDA OU SAO CARLOS OU CURITIBANA, EM PLACAS, SEM PLANTIO</v>
          </cell>
          <cell r="C2427" t="str">
            <v xml:space="preserve">M2    </v>
          </cell>
          <cell r="D2427">
            <v>8</v>
          </cell>
        </row>
        <row r="2428">
          <cell r="A2428">
            <v>43390</v>
          </cell>
          <cell r="B2428"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2428" t="str">
            <v xml:space="preserve">M2    </v>
          </cell>
          <cell r="D2428">
            <v>75</v>
          </cell>
        </row>
        <row r="2429">
          <cell r="A2429">
            <v>5076</v>
          </cell>
          <cell r="B2429" t="str">
            <v>GRAMPO DE ACO POLIDO 1 " X 9</v>
          </cell>
          <cell r="C2429" t="str">
            <v xml:space="preserve">KG    </v>
          </cell>
          <cell r="D2429">
            <v>10.58</v>
          </cell>
        </row>
        <row r="2430">
          <cell r="A2430">
            <v>5077</v>
          </cell>
          <cell r="B2430" t="str">
            <v>GRAMPO DE ACO POLIDO 7/8 " X 9</v>
          </cell>
          <cell r="C2430" t="str">
            <v xml:space="preserve">KG    </v>
          </cell>
          <cell r="D2430">
            <v>11.69</v>
          </cell>
        </row>
        <row r="2431">
          <cell r="A2431">
            <v>11837</v>
          </cell>
          <cell r="B2431" t="str">
            <v>GRAMPO LINHA VIVA DE LATAO ESTANHADO, DIAMETRO DO CONDUTOR PRINCIPAL DE 10 A 120 MM2, DIAMETRO DA DERIVACAO DE 10 A 70 MM2</v>
          </cell>
          <cell r="C2431" t="str">
            <v xml:space="preserve">UN    </v>
          </cell>
          <cell r="D2431">
            <v>33.08</v>
          </cell>
        </row>
        <row r="2432">
          <cell r="A2432">
            <v>38055</v>
          </cell>
          <cell r="B2432" t="str">
            <v>GRAMPO METALICO TIPO OLHAL PARA HASTE DE ATERRAMENTO DE 1/2'', CONDUTOR DE *10* A 50 MM2</v>
          </cell>
          <cell r="C2432" t="str">
            <v xml:space="preserve">UN    </v>
          </cell>
          <cell r="D2432">
            <v>3</v>
          </cell>
        </row>
        <row r="2433">
          <cell r="A2433">
            <v>415</v>
          </cell>
          <cell r="B2433" t="str">
            <v>GRAMPO METALICO TIPO OLHAL PARA HASTE DE ATERRAMENTO DE 1'', CONDUTOR DE *10* A 50 MM2</v>
          </cell>
          <cell r="C2433" t="str">
            <v xml:space="preserve">UN    </v>
          </cell>
          <cell r="D2433">
            <v>13.56</v>
          </cell>
        </row>
        <row r="2434">
          <cell r="A2434">
            <v>416</v>
          </cell>
          <cell r="B2434" t="str">
            <v>GRAMPO METALICO TIPO OLHAL PARA HASTE DE ATERRAMENTO DE 3/4'', CONDUTOR DE *10* A 50 MM2</v>
          </cell>
          <cell r="C2434" t="str">
            <v xml:space="preserve">UN    </v>
          </cell>
          <cell r="D2434">
            <v>4.96</v>
          </cell>
        </row>
        <row r="2435">
          <cell r="A2435">
            <v>425</v>
          </cell>
          <cell r="B2435" t="str">
            <v>GRAMPO METALICO TIPO OLHAL PARA HASTE DE ATERRAMENTO DE 5/8'', CONDUTOR DE *10* A 50 MM2</v>
          </cell>
          <cell r="C2435" t="str">
            <v xml:space="preserve">UN    </v>
          </cell>
          <cell r="D2435">
            <v>3.07</v>
          </cell>
        </row>
        <row r="2436">
          <cell r="A2436">
            <v>426</v>
          </cell>
          <cell r="B2436" t="str">
            <v>GRAMPO METALICO TIPO U PARA HASTE DE ATERRAMENTO DE ATE 3/4'', CONDUTOR DE 10 A 25 MM2</v>
          </cell>
          <cell r="C2436" t="str">
            <v xml:space="preserve">UN    </v>
          </cell>
          <cell r="D2436">
            <v>16.95</v>
          </cell>
        </row>
        <row r="2437">
          <cell r="A2437">
            <v>38056</v>
          </cell>
          <cell r="B2437" t="str">
            <v>GRAMPO METALICO TIPO U PARA HASTE DE ATERRAMENTO DE ATE 5/8'', CONDUTOR DE 10 A 25 MM2</v>
          </cell>
          <cell r="C2437" t="str">
            <v xml:space="preserve">UN    </v>
          </cell>
          <cell r="D2437">
            <v>16.55</v>
          </cell>
        </row>
        <row r="2438">
          <cell r="A2438">
            <v>1564</v>
          </cell>
          <cell r="B2438" t="str">
            <v>GRAMPO PARALELO METALICO PARA CABO DE 6 A 50 MM2, COM 2 PARAFUSOS</v>
          </cell>
          <cell r="C2438" t="str">
            <v xml:space="preserve">UN    </v>
          </cell>
          <cell r="D2438">
            <v>6.31</v>
          </cell>
        </row>
        <row r="2439">
          <cell r="A2439">
            <v>11032</v>
          </cell>
          <cell r="B2439" t="str">
            <v>GRAMPO U DE 5/8 " N8 EM FERRO GALVANIZADO</v>
          </cell>
          <cell r="C2439" t="str">
            <v xml:space="preserve">UN    </v>
          </cell>
          <cell r="D2439">
            <v>7.64</v>
          </cell>
        </row>
        <row r="2440">
          <cell r="A2440">
            <v>36786</v>
          </cell>
          <cell r="B2440" t="str">
            <v>GRANALHA DE ACO, ANGULAR (GRIT), PARA JATEAMENTO, PENEIRA 0,117 A 1,00 MM, (SAE G-40 A G-80)</v>
          </cell>
          <cell r="C2440" t="str">
            <v>SC25KG</v>
          </cell>
          <cell r="D2440">
            <v>128.38999999999999</v>
          </cell>
        </row>
        <row r="2441">
          <cell r="A2441">
            <v>36785</v>
          </cell>
          <cell r="B2441" t="str">
            <v>GRANALHA DE ACO, ANGULAR (GRIT), PARA JATEAMENTO, PENEIRA 1,41 A 1,19 MM (SAE G16)</v>
          </cell>
          <cell r="C2441" t="str">
            <v>SC25KG</v>
          </cell>
          <cell r="D2441">
            <v>111.57</v>
          </cell>
        </row>
        <row r="2442">
          <cell r="A2442">
            <v>36782</v>
          </cell>
          <cell r="B2442" t="str">
            <v>GRANALHA DE ACO, ESFERICA (SHOT), PARA JATEAMENTO, PENEIRA 0,40 A 1,00 MM (SAE S-170 A S-280)</v>
          </cell>
          <cell r="C2442" t="str">
            <v>SC25KG</v>
          </cell>
          <cell r="D2442">
            <v>133.16999999999999</v>
          </cell>
        </row>
        <row r="2443">
          <cell r="A2443">
            <v>25930</v>
          </cell>
          <cell r="B2443" t="str">
            <v>GRANALHA DE ACO, ESFERICA (SHOT), PARA JATEAMENTO, PENEIRA 1,19 A 1,00 MM (SAE S390)</v>
          </cell>
          <cell r="C2443" t="str">
            <v>SC25KG</v>
          </cell>
          <cell r="D2443">
            <v>150</v>
          </cell>
        </row>
        <row r="2444">
          <cell r="A2444">
            <v>4824</v>
          </cell>
          <cell r="B2444" t="str">
            <v>GRANILHA/ GRANA/ PEDRISCO OU AGREGADO EM MARMORE/ GRANITO/ QUARTZO E CALCARIO, PRETO, CINZA, PALHA OU BRANCO</v>
          </cell>
          <cell r="C2444" t="str">
            <v xml:space="preserve">KG    </v>
          </cell>
          <cell r="D2444">
            <v>0.36</v>
          </cell>
        </row>
        <row r="2445">
          <cell r="A2445">
            <v>11795</v>
          </cell>
          <cell r="B2445" t="str">
            <v>GRANITO PARA BANCADA, POLIDO, TIPO ANDORINHA/ QUARTZ/ CASTELO/ CORUMBA OU OUTROS EQUIVALENTES DA REGIAO, E=  *2,5* CM</v>
          </cell>
          <cell r="C2445" t="str">
            <v xml:space="preserve">M2    </v>
          </cell>
          <cell r="D2445">
            <v>445.28</v>
          </cell>
        </row>
        <row r="2446">
          <cell r="A2446">
            <v>134</v>
          </cell>
          <cell r="B2446" t="str">
            <v>GRAUTE CIMENTICIO PARA USO GERAL</v>
          </cell>
          <cell r="C2446" t="str">
            <v xml:space="preserve">KG    </v>
          </cell>
          <cell r="D2446">
            <v>1.1000000000000001</v>
          </cell>
        </row>
        <row r="2447">
          <cell r="A2447">
            <v>4229</v>
          </cell>
          <cell r="B2447" t="str">
            <v>GRAXA LUBRIFICANTE</v>
          </cell>
          <cell r="C2447" t="str">
            <v xml:space="preserve">KG    </v>
          </cell>
          <cell r="D2447">
            <v>20.59</v>
          </cell>
        </row>
        <row r="2448">
          <cell r="A2448">
            <v>11244</v>
          </cell>
          <cell r="B2448" t="str">
            <v>GRELHA FOFO ARTICULADA, CARGA MAXIMA 1,5 T, *300 X 1000* MM, E= *15* MM</v>
          </cell>
          <cell r="C2448" t="str">
            <v xml:space="preserve">UN    </v>
          </cell>
          <cell r="D2448">
            <v>140.57</v>
          </cell>
        </row>
        <row r="2449">
          <cell r="A2449">
            <v>11245</v>
          </cell>
          <cell r="B2449" t="str">
            <v>GRELHA FOFO SIMPLES COM REQUADRO, CARGA MAXIMA  12,5 T, *300 X 1000* MM, E= *15* MM, AREA ESTACIONAMENTO CARRO PASSEIO</v>
          </cell>
          <cell r="C2449" t="str">
            <v xml:space="preserve">UN    </v>
          </cell>
          <cell r="D2449">
            <v>194.43</v>
          </cell>
        </row>
        <row r="2450">
          <cell r="A2450">
            <v>11235</v>
          </cell>
          <cell r="B2450" t="str">
            <v>GRELHA FOFO SIMPLES COM REQUADRO, CARGA MAXIMA 1,5 T, 150 X 1000 MM, E= *15* MM</v>
          </cell>
          <cell r="C2450" t="str">
            <v xml:space="preserve">UN    </v>
          </cell>
          <cell r="D2450">
            <v>107.27</v>
          </cell>
        </row>
        <row r="2451">
          <cell r="A2451">
            <v>11236</v>
          </cell>
          <cell r="B2451" t="str">
            <v>GRELHA FOFO SIMPLES COM REQUADRO, CARGA MAXIMA 1,5 T, 200 X 1000 MM, E= *15* MM</v>
          </cell>
          <cell r="C2451" t="str">
            <v xml:space="preserve">UN    </v>
          </cell>
          <cell r="D2451">
            <v>136.32</v>
          </cell>
        </row>
        <row r="2452">
          <cell r="A2452">
            <v>11731</v>
          </cell>
          <cell r="B2452" t="str">
            <v>GRELHA PVC BRANCA QUADRADA, 150 X 150 MM</v>
          </cell>
          <cell r="C2452" t="str">
            <v xml:space="preserve">UN    </v>
          </cell>
          <cell r="D2452">
            <v>4.3499999999999996</v>
          </cell>
        </row>
        <row r="2453">
          <cell r="A2453">
            <v>11732</v>
          </cell>
          <cell r="B2453" t="str">
            <v>GRELHA PVC CROMADA REDONDA, 150 MM</v>
          </cell>
          <cell r="C2453" t="str">
            <v xml:space="preserve">UN    </v>
          </cell>
          <cell r="D2453">
            <v>22.09</v>
          </cell>
        </row>
        <row r="2454">
          <cell r="A2454">
            <v>36494</v>
          </cell>
          <cell r="B2454" t="str">
            <v>GRUA ASCENCIONAL, LANCA DE 30 M, CAPACIDADE DE 1,0 T A 30 M, ALTURA ATE 39 M</v>
          </cell>
          <cell r="C2454" t="str">
            <v xml:space="preserve">UN    </v>
          </cell>
          <cell r="D2454">
            <v>377809.08</v>
          </cell>
        </row>
        <row r="2455">
          <cell r="A2455">
            <v>36493</v>
          </cell>
          <cell r="B2455" t="str">
            <v>GRUA ASCENCIONAL, LANCA DE 42 M, CAPACIDADE DE 1,5 T A 30 M, ALTURA ATE 39 M</v>
          </cell>
          <cell r="C2455" t="str">
            <v xml:space="preserve">UN    </v>
          </cell>
          <cell r="D2455">
            <v>428042.35</v>
          </cell>
        </row>
        <row r="2456">
          <cell r="A2456">
            <v>36492</v>
          </cell>
          <cell r="B2456" t="str">
            <v>GRUA ASCENCIONAL, LANCA DE 50 M, CAPACIDADE DE 2,33 T A 30 M, ALTURA ATE 48 M</v>
          </cell>
          <cell r="C2456" t="str">
            <v xml:space="preserve">UN    </v>
          </cell>
          <cell r="D2456">
            <v>795140.35</v>
          </cell>
        </row>
        <row r="2457">
          <cell r="A2457">
            <v>13333</v>
          </cell>
          <cell r="B2457" t="str">
            <v>GRUPO DE SOLDAGEM C/ GERADOR A DIESEL 60 CV PARA SOLDA ELETRICA, SOBRE 04 RODAS, COM MOTOR 4 CILINDROS</v>
          </cell>
          <cell r="C2457" t="str">
            <v xml:space="preserve">UN    </v>
          </cell>
          <cell r="D2457">
            <v>139225.88</v>
          </cell>
        </row>
        <row r="2458">
          <cell r="A2458">
            <v>13533</v>
          </cell>
          <cell r="B2458" t="str">
            <v>GRUPO DE SOLDAGEM COM GERADOR A DIESEL 30 CV, PARA SOLDA ELETRICA, SOBRE DUAS RODAS</v>
          </cell>
          <cell r="C2458" t="str">
            <v xml:space="preserve">UN    </v>
          </cell>
          <cell r="D2458">
            <v>124452.47</v>
          </cell>
        </row>
        <row r="2459">
          <cell r="A2459">
            <v>36499</v>
          </cell>
          <cell r="B2459" t="str">
            <v>GRUPO GERADOR A GASOLINA, POTENCIA NOMINAL 2,2 KW, TENSAO DE SAIDA 110/220 V, MOTOR POTENCIA 6,5 HP</v>
          </cell>
          <cell r="C2459" t="str">
            <v xml:space="preserve">UN    </v>
          </cell>
          <cell r="D2459">
            <v>2714.9</v>
          </cell>
        </row>
        <row r="2460">
          <cell r="A2460">
            <v>39585</v>
          </cell>
          <cell r="B2460" t="str">
            <v>GRUPO GERADOR DIESEL, COM CARENAGEM, POTENCIA STANDART ENTRE 100 E 110 KVA, VELOCIDADE DE 1800 RPM, FREQUENCIA DE 60 HZ</v>
          </cell>
          <cell r="C2460" t="str">
            <v xml:space="preserve">UN    </v>
          </cell>
          <cell r="D2460">
            <v>89898.14</v>
          </cell>
        </row>
        <row r="2461">
          <cell r="A2461">
            <v>39586</v>
          </cell>
          <cell r="B2461" t="str">
            <v>GRUPO GERADOR DIESEL, COM CARENAGEM, POTENCIA STANDART ENTRE 140 E 150 KVA, VELOCIDADE DE 1800 RPM, FREQUENCIA DE 60 HZ</v>
          </cell>
          <cell r="C2461" t="str">
            <v xml:space="preserve">UN    </v>
          </cell>
          <cell r="D2461">
            <v>105444.44</v>
          </cell>
        </row>
        <row r="2462">
          <cell r="A2462">
            <v>39587</v>
          </cell>
          <cell r="B2462" t="str">
            <v>GRUPO GERADOR DIESEL, COM CARENAGEM, POTENCIA STANDART ENTRE 210 E 220 KVA, VELOCIDADE DE 1800 RPM, FREQUENCIA DE 60 HZ</v>
          </cell>
          <cell r="C2462" t="str">
            <v xml:space="preserve">UN    </v>
          </cell>
          <cell r="D2462">
            <v>128425.92</v>
          </cell>
        </row>
        <row r="2463">
          <cell r="A2463">
            <v>39588</v>
          </cell>
          <cell r="B2463" t="str">
            <v>GRUPO GERADOR DIESEL, COM CARENAGEM, POTENCIA STANDART ENTRE 250 E 260 KVA, VELOCIDADE DE 1800 RPM, FREQUENCIA DE 60 HZ</v>
          </cell>
          <cell r="C2463" t="str">
            <v xml:space="preserve">UN    </v>
          </cell>
          <cell r="D2463">
            <v>148703.70000000001</v>
          </cell>
        </row>
        <row r="2464">
          <cell r="A2464">
            <v>39584</v>
          </cell>
          <cell r="B2464" t="str">
            <v>GRUPO GERADOR DIESEL, COM CARENAGEM, POTENCIA STANDART ENTRE 50 E 55 KVA, VELOCIDADE DE 1800 RPM, FREQUENCIA DE 60 HZ</v>
          </cell>
          <cell r="C2464" t="str">
            <v xml:space="preserve">UN    </v>
          </cell>
          <cell r="D2464">
            <v>80056.66</v>
          </cell>
        </row>
        <row r="2465">
          <cell r="A2465">
            <v>39590</v>
          </cell>
          <cell r="B2465" t="str">
            <v>GRUPO GERADOR DIESEL, SEM CARENAGEM, POTENCIA STANDART ENTRE 100 E 110 KVA, VELOCIDADE DE 1800 RPM, FREQUENCIA DE 60 HZ</v>
          </cell>
          <cell r="C2465" t="str">
            <v xml:space="preserve">UN    </v>
          </cell>
          <cell r="D2465">
            <v>78137.03</v>
          </cell>
        </row>
        <row r="2466">
          <cell r="A2466">
            <v>39592</v>
          </cell>
          <cell r="B2466" t="str">
            <v>GRUPO GERADOR DIESEL, SEM CARENAGEM, POTENCIA STANDART ENTRE 210 E 220 KVA, VELOCIDADE DE 1800 RPM, FREQUENCIA DE 60 HZ</v>
          </cell>
          <cell r="C2466" t="str">
            <v xml:space="preserve">UN    </v>
          </cell>
          <cell r="D2466">
            <v>112284.81</v>
          </cell>
        </row>
        <row r="2467">
          <cell r="A2467">
            <v>39593</v>
          </cell>
          <cell r="B2467" t="str">
            <v>GRUPO GERADOR DIESEL, SEM CARENAGEM, POTENCIA STANDART ENTRE 250 E 260 KVA, VELOCIDADE DE 1800 RPM, FREQUENCIA DE 60 HZ</v>
          </cell>
          <cell r="C2467" t="str">
            <v xml:space="preserve">UN    </v>
          </cell>
          <cell r="D2467">
            <v>128425.92</v>
          </cell>
        </row>
        <row r="2468">
          <cell r="A2468">
            <v>14254</v>
          </cell>
          <cell r="B2468" t="str">
            <v>GRUPO GERADOR DIESEL, SEM CARENAGEM, POTENCIA STANDART ENTRE 80 E 90 KVA, VELOCIDADE DE 1800 RPM, FREQUENCIA DE 60 HZ</v>
          </cell>
          <cell r="C2468" t="str">
            <v xml:space="preserve">UN    </v>
          </cell>
          <cell r="D2468">
            <v>73000</v>
          </cell>
        </row>
        <row r="2469">
          <cell r="A2469">
            <v>25987</v>
          </cell>
          <cell r="B2469" t="str">
            <v>GRUPO GERADOR ESTACIONARIO SILENCIADO, POTENCIA 50 KVA, MOTOR DIESEL</v>
          </cell>
          <cell r="C2469" t="str">
            <v xml:space="preserve">UN    </v>
          </cell>
          <cell r="D2469">
            <v>60960.82</v>
          </cell>
        </row>
        <row r="2470">
          <cell r="A2470">
            <v>25019</v>
          </cell>
          <cell r="B2470" t="str">
            <v>GRUPO GERADOR ESTACIONARIO, MOTOR DIESEL POTENCIA 170 KVA</v>
          </cell>
          <cell r="C2470" t="str">
            <v xml:space="preserve">UN    </v>
          </cell>
          <cell r="D2470">
            <v>104493.66</v>
          </cell>
        </row>
        <row r="2471">
          <cell r="A2471">
            <v>36501</v>
          </cell>
          <cell r="B2471" t="str">
            <v>GRUPO GERADOR ESTACIONARIO, POTENCIA 150 KVA, MOTOR DIESEL</v>
          </cell>
          <cell r="C2471" t="str">
            <v xml:space="preserve">UN    </v>
          </cell>
          <cell r="D2471">
            <v>93035.37</v>
          </cell>
        </row>
        <row r="2472">
          <cell r="A2472">
            <v>25986</v>
          </cell>
          <cell r="B2472" t="str">
            <v>GRUPO GERADOR ESTACIONARIO, SILENCIADO, POTENCIA 180 KVA, MOTOR DIESEL</v>
          </cell>
          <cell r="C2472" t="str">
            <v xml:space="preserve">UN    </v>
          </cell>
          <cell r="D2472">
            <v>111846.34</v>
          </cell>
        </row>
        <row r="2473">
          <cell r="A2473">
            <v>36500</v>
          </cell>
          <cell r="B2473" t="str">
            <v>GRUPO GERADOR REBOCAVEL, POTENCIA *66* KVA, MOTOR A DIESEL</v>
          </cell>
          <cell r="C2473" t="str">
            <v xml:space="preserve">UN    </v>
          </cell>
          <cell r="D2473">
            <v>65745.55</v>
          </cell>
        </row>
        <row r="2474">
          <cell r="A2474">
            <v>20017</v>
          </cell>
          <cell r="B2474" t="str">
            <v>GUARNICAO/ ALIZAR/ VISTA MACICA, E= *1* CM, L= *4,5* CM, EM CEDRINHO/ ANGELIM COMERCIAL/  EUCALIPTO/ CURUPIXA/ PEROBA/ CUMARU OU EQUIVALENTE DA REGIAO</v>
          </cell>
          <cell r="C2474" t="str">
            <v xml:space="preserve">M     </v>
          </cell>
          <cell r="D2474">
            <v>3.01</v>
          </cell>
        </row>
        <row r="2475">
          <cell r="A2475">
            <v>20007</v>
          </cell>
          <cell r="B2475" t="str">
            <v>GUARNICAO/ ALIZAR/ VISTA MACICA, E= *1* CM, L= *4,5* CM, EM PINUS/ TAUARI/ VIROLA OU EQUIVALENTE DA REGIAO</v>
          </cell>
          <cell r="C2475" t="str">
            <v xml:space="preserve">M     </v>
          </cell>
          <cell r="D2475">
            <v>2.31</v>
          </cell>
        </row>
        <row r="2476">
          <cell r="A2476">
            <v>39836</v>
          </cell>
          <cell r="B2476" t="str">
            <v>GUARNICAO/ALIZAR/VISTA, E = *1,3* CM, L = *5,0* CM HASTE REGULAVEL = *35* MM, EM MDF/PVC WOOD/ POLIESTIRENO OU MADEIRA LAMINADA, PRIMER BRANCO</v>
          </cell>
          <cell r="C2476" t="str">
            <v xml:space="preserve">JG    </v>
          </cell>
          <cell r="D2476">
            <v>144.30000000000001</v>
          </cell>
        </row>
        <row r="2477">
          <cell r="A2477">
            <v>39830</v>
          </cell>
          <cell r="B2477" t="str">
            <v>GUARNICAO/ALIZAR/VISTA, E = *1,3* CM, L = *7,0* CM, EM POLIESTIRENO, BRANCO</v>
          </cell>
          <cell r="C2477" t="str">
            <v xml:space="preserve">JG    </v>
          </cell>
          <cell r="D2477">
            <v>164.58</v>
          </cell>
        </row>
        <row r="2478">
          <cell r="A2478">
            <v>39831</v>
          </cell>
          <cell r="B2478" t="str">
            <v>GUARNICAO/ALIZAR/VISTA, E = *1,5* CM, L = *5,0* CM, EM POLIESTIRENO, BRANCO</v>
          </cell>
          <cell r="C2478" t="str">
            <v xml:space="preserve">JG    </v>
          </cell>
          <cell r="D2478">
            <v>164.23</v>
          </cell>
        </row>
        <row r="2479">
          <cell r="A2479">
            <v>36888</v>
          </cell>
          <cell r="B2479" t="str">
            <v>GUARNICAO/MOLDURA DE ACABAMENTO PARA ESQUADRIA DE ALUMINIO ANODIZADO NATURAL, PARA 1 FACE</v>
          </cell>
          <cell r="C2479" t="str">
            <v xml:space="preserve">M     </v>
          </cell>
          <cell r="D2479">
            <v>7.35</v>
          </cell>
        </row>
        <row r="2480">
          <cell r="A2480">
            <v>40527</v>
          </cell>
          <cell r="B2480" t="str">
            <v>GUINCHO DE ALAVANCA MANUAL, CAPACIDADE DE 1,6 T, COM 20 M DE CABO DE ACO (AQUISICAO)</v>
          </cell>
          <cell r="C2480" t="str">
            <v xml:space="preserve">UN    </v>
          </cell>
          <cell r="D2480">
            <v>2200.79</v>
          </cell>
        </row>
        <row r="2481">
          <cell r="A2481">
            <v>36497</v>
          </cell>
          <cell r="B2481" t="str">
            <v>GUINCHO DE ALAVANCA MANUAL, CAPACIDADE 3,2 T COM 20 M DE CABO DE ACO DIAMETRO 16,3 MM</v>
          </cell>
          <cell r="C2481" t="str">
            <v xml:space="preserve">UN    </v>
          </cell>
          <cell r="D2481">
            <v>2512.44</v>
          </cell>
        </row>
        <row r="2482">
          <cell r="A2482">
            <v>36487</v>
          </cell>
          <cell r="B2482" t="str">
            <v>GUINCHO ELETRICO DE COLUNA, CAPACIDADE 400 KG, COM MOTO FREIO, MOTOR TRIFASICO DE 1,25 CV</v>
          </cell>
          <cell r="C2482" t="str">
            <v xml:space="preserve">UN    </v>
          </cell>
          <cell r="D2482">
            <v>4374.55</v>
          </cell>
        </row>
        <row r="2483">
          <cell r="A2483">
            <v>25952</v>
          </cell>
          <cell r="B2483" t="str">
            <v>GUINDASTE HIDRAULICO AUTOPROPELIDO, COM LANCA TELESCOPICA 28,80 M, CAPACIDADE MAXIMA 30 T, POTENCIA 97 KW, TRACAO 4 X 4</v>
          </cell>
          <cell r="C2483" t="str">
            <v xml:space="preserve">UN    </v>
          </cell>
          <cell r="D2483">
            <v>660657.27</v>
          </cell>
        </row>
        <row r="2484">
          <cell r="A2484">
            <v>25954</v>
          </cell>
          <cell r="B2484" t="str">
            <v>GUINDASTE HIDRAULICO AUTOPROPELIDO, COM LANCA TELESCOPICA 40 M, CAPACIDADE MAXIMA 60 T, POTENCIA 260 KW, TRACAO 6 X 6</v>
          </cell>
          <cell r="C2484" t="str">
            <v xml:space="preserve">UN    </v>
          </cell>
          <cell r="D2484">
            <v>1270494.75</v>
          </cell>
        </row>
        <row r="2485">
          <cell r="A2485">
            <v>25953</v>
          </cell>
          <cell r="B2485" t="str">
            <v>GUINDASTE HIDRAULICO AUTOPROPELIDO, COM LANCA TELESCOPICA 50 M, CAPACIDADE MAXIMA 100 T, POTENCIA 350 KW, TRACAO 10 X 6</v>
          </cell>
          <cell r="C2485" t="str">
            <v xml:space="preserve">UN    </v>
          </cell>
          <cell r="D2485">
            <v>2159841.08</v>
          </cell>
        </row>
        <row r="2486">
          <cell r="A2486">
            <v>37776</v>
          </cell>
          <cell r="B2486" t="str">
            <v>GUINDAUTO HIDRAULICO, CAPACIDADE MAXIMA DE CARGA 10000 KG, MOMENTO MAXIMO DE CARGA 23 TM , ALCANCE MAXIMO HORIZONTAL 11,80 M, PARA MONTAGEM SOBRE CHASSI DE CAMINHAO PBT MINIMO 15000 KG (INCLUI MONTAGEM, NAO INCLUI CAMINHAO)</v>
          </cell>
          <cell r="C2486" t="str">
            <v xml:space="preserve">UN    </v>
          </cell>
          <cell r="D2486">
            <v>132370.65</v>
          </cell>
        </row>
        <row r="2487">
          <cell r="A2487">
            <v>37775</v>
          </cell>
          <cell r="B2487" t="str">
            <v>GUINDAUTO HIDRAULICO, CAPACIDADE MAXIMA DE CARGA 14340 KG, MOMENTO MAXIMO DE CARGA 42,3 TM, ALCANCE MAXIMO HORIZONTAL 16,80 M, PARA MONTAGEM SOBRE CHASSI DE CAMINHAO PBT MINIMO 23000 KG (INCLUI MONTAGEM, NAO INCLUI CAMINHAO)</v>
          </cell>
          <cell r="C2487" t="str">
            <v xml:space="preserve">UN    </v>
          </cell>
          <cell r="D2487">
            <v>208493.79</v>
          </cell>
        </row>
        <row r="2488">
          <cell r="A2488">
            <v>36491</v>
          </cell>
          <cell r="B2488" t="str">
            <v>GUINDAUTO HIDRAULICO, CAPACIDADE MAXIMA DE CARGA 30000 KG, MOMENTO MAXIMO DE CARGA 92,2 TM , ALCANCE MAXIMO HORIZONTAL  22,00 M, PARA MONTAGEM SOBRE CHASSI DE CAMINHAO PBT MINIMO 30000 KG (INCLUI MONTAGEM, NAO INCLUI CAMINHAO)</v>
          </cell>
          <cell r="C2488" t="str">
            <v xml:space="preserve">UN    </v>
          </cell>
          <cell r="D2488">
            <v>772114.39</v>
          </cell>
        </row>
        <row r="2489">
          <cell r="A2489">
            <v>10712</v>
          </cell>
          <cell r="B2489" t="str">
            <v>GUINDAUTO HIDRAULICO, CAPACIDADE MAXIMA DE CARGA 3300 KG, MOMENTO MAXIMO DE CARGA 5,8 TM , ALCANCE MAXIMO HORIZONTAL  7,60 M, PARA MONTAGEM SOBRE CHASSI DE CAMINHAO PBT MINIMO 8000 KG (INCLUI MONTAGEM, NAO INCLUI CAMINHAO)</v>
          </cell>
          <cell r="C2489" t="str">
            <v xml:space="preserve">UN    </v>
          </cell>
          <cell r="D2489">
            <v>52123.44</v>
          </cell>
        </row>
        <row r="2490">
          <cell r="A2490">
            <v>3363</v>
          </cell>
          <cell r="B2490" t="str">
            <v>GUINDAUTO HIDRAULICO, CAPACIDADE MAXIMA DE CARGA 6200 KG, MOMENTO MAXIMO DE CARGA 11,7 TM , ALCANCE MAXIMO HORIZONTAL  9,70 M, PARA MONTAGEM SOBRE CHASSI DE CAMINHAO PBT MINIMO 13000 KG (INCLUI MONTAGEM, NAO INCLUI CAMINHAO)</v>
          </cell>
          <cell r="C2490" t="str">
            <v xml:space="preserve">UN    </v>
          </cell>
          <cell r="D2490">
            <v>73316.5</v>
          </cell>
        </row>
        <row r="2491">
          <cell r="A2491">
            <v>3365</v>
          </cell>
          <cell r="B2491" t="str">
            <v>GUINDAUTO HIDRAULICO, CAPACIDADE MAXIMA DE CARGA 8500 KG, MOMENTO MAXIMO DE CARGA 30,4 TM , ALCANCE MAXIMO HORIZONTAL  14,30 M, PARA MONTAGEM SOBRE CHASSI DE CAMINHAO PBT MINIMO 23000 KG (INCLUI MONTAGEM, NAO INCLUI CAMINHAO)</v>
          </cell>
          <cell r="C2491" t="str">
            <v xml:space="preserve">UN    </v>
          </cell>
          <cell r="D2491">
            <v>171377.31</v>
          </cell>
        </row>
        <row r="2492">
          <cell r="A2492">
            <v>7569</v>
          </cell>
          <cell r="B2492" t="str">
            <v>HASTE ANCORA EM ACO GALVANIZADO, DIMENSOES 16 MM X 2000 MM</v>
          </cell>
          <cell r="C2492" t="str">
            <v xml:space="preserve">UN    </v>
          </cell>
          <cell r="D2492">
            <v>45.21</v>
          </cell>
        </row>
        <row r="2493">
          <cell r="A2493">
            <v>34349</v>
          </cell>
          <cell r="B2493" t="str">
            <v>HASTE DE ACO GALVANIZADO PARA FIXACAO DE CONCERTINA 2 "/3 M</v>
          </cell>
          <cell r="C2493" t="str">
            <v xml:space="preserve">UN    </v>
          </cell>
          <cell r="D2493">
            <v>15.38</v>
          </cell>
        </row>
        <row r="2494">
          <cell r="A2494">
            <v>11991</v>
          </cell>
          <cell r="B2494" t="str">
            <v>HASTE DE ATERRAMENTO EM ACO GALVANIZADO TIPO CANTONEIRA COM 2,00 M DE COMPRIMENTO, 25 X 25 MM E CHAPA DE 3/16"</v>
          </cell>
          <cell r="C2494" t="str">
            <v xml:space="preserve">UN    </v>
          </cell>
          <cell r="D2494">
            <v>37.67</v>
          </cell>
        </row>
        <row r="2495">
          <cell r="A2495">
            <v>20062</v>
          </cell>
          <cell r="B2495" t="str">
            <v>HASTE METALICA PARA FIXACAO DE CALHA PLUVIAL,  ZINCADA, DOBRADA 90 GRAUS</v>
          </cell>
          <cell r="C2495" t="str">
            <v xml:space="preserve">UN    </v>
          </cell>
          <cell r="D2495">
            <v>11.16</v>
          </cell>
        </row>
        <row r="2496">
          <cell r="A2496">
            <v>11029</v>
          </cell>
          <cell r="B2496" t="str">
            <v>HASTE RETA PARA GANCHO DE FERRO GALVANIZADO, COM ROSCA 1/4 " X 30 CM PARA FIXACAO DE TELHA METALICA, INCLUI PORCA E ARRUELAS DE VEDACAO</v>
          </cell>
          <cell r="C2496" t="str">
            <v xml:space="preserve">CJ    </v>
          </cell>
          <cell r="D2496">
            <v>1.17</v>
          </cell>
        </row>
        <row r="2497">
          <cell r="A2497">
            <v>4316</v>
          </cell>
          <cell r="B2497" t="str">
            <v>HASTE RETA PARA GANCHO DE FERRO GALVANIZADO, COM ROSCA 1/4 " X 40 CM PARA FIXACAO DE TELHA DE FIBROCIMENTO, INCLUI PORCA SEXTAVADA DE  ZINCO</v>
          </cell>
          <cell r="C2497" t="str">
            <v xml:space="preserve">UN    </v>
          </cell>
          <cell r="D2497">
            <v>1.18</v>
          </cell>
        </row>
        <row r="2498">
          <cell r="A2498">
            <v>4313</v>
          </cell>
          <cell r="B2498" t="str">
            <v>HASTE RETA PARA GANCHO DE FERRO GALVANIZADO, COM ROSCA 5/16" X 35 CM PARA FIXACAO DE TELHA DE FIBROCIMENTO, INCLUI PORCA E ARRUELAS DE VEDACAO</v>
          </cell>
          <cell r="C2498" t="str">
            <v xml:space="preserve">CJ    </v>
          </cell>
          <cell r="D2498">
            <v>1.69</v>
          </cell>
        </row>
        <row r="2499">
          <cell r="A2499">
            <v>4317</v>
          </cell>
          <cell r="B2499" t="str">
            <v>HASTE RETA PARA GANCHO DE FERRO GALVANIZADO, COM ROSCA 5/16" X 40 CM PARA FIXACAO DE TELHA DE FIBROCIMENTO, INCLUI PORCA SEXTAVADA DE  ZINCO</v>
          </cell>
          <cell r="C2499" t="str">
            <v xml:space="preserve">UN    </v>
          </cell>
          <cell r="D2499">
            <v>1.93</v>
          </cell>
        </row>
        <row r="2500">
          <cell r="A2500">
            <v>4314</v>
          </cell>
          <cell r="B2500" t="str">
            <v>HASTE RETA PARA GANCHO DE FERRO GALVANIZADO, COM ROSCA 5/16" X 45 CM PARA FIXACAO DE TELHA DE FIBROCIMENTO, INCLUI PORCA E ARRUELAS DE VEDACAO</v>
          </cell>
          <cell r="C2500" t="str">
            <v xml:space="preserve">CJ    </v>
          </cell>
          <cell r="D2500">
            <v>2.2599999999999998</v>
          </cell>
        </row>
        <row r="2501">
          <cell r="A2501">
            <v>10561</v>
          </cell>
          <cell r="B2501" t="str">
            <v>HEXAMETAFOSFATO DE SODIO</v>
          </cell>
          <cell r="C2501" t="str">
            <v xml:space="preserve">KG    </v>
          </cell>
          <cell r="D2501">
            <v>0.42</v>
          </cell>
        </row>
        <row r="2502">
          <cell r="A2502">
            <v>10921</v>
          </cell>
          <cell r="B2502" t="str">
            <v>HIDRANTE DE COLUNA COMPLETO, EM FERRO FUNDIDO, DN = 100 MM, COM REGISTRO, CUNHA DE BORRACHA, CURVA DESSIMETRICA, EXTREMIDADE E TAMPAS (INCLUI KIT FIXACAO)</v>
          </cell>
          <cell r="C2502" t="str">
            <v xml:space="preserve">UN    </v>
          </cell>
          <cell r="D2502">
            <v>3400</v>
          </cell>
        </row>
        <row r="2503">
          <cell r="A2503">
            <v>10922</v>
          </cell>
          <cell r="B2503" t="str">
            <v>HIDRANTE DE COLUNA COMPLETO, EM FERRO FUNDIDO, DN = 75 MM, COM REGISTRO, CUNHA DE BORRACHA, CURVA DESSIMETRICA, EXTREMIDADE E TAMPAS (INCLUI KIT FIXACAO)</v>
          </cell>
          <cell r="C2503" t="str">
            <v xml:space="preserve">UN    </v>
          </cell>
          <cell r="D2503">
            <v>3079.63</v>
          </cell>
        </row>
        <row r="2504">
          <cell r="A2504">
            <v>10923</v>
          </cell>
          <cell r="B2504" t="str">
            <v>HIDRANTE SUBTERRANEO, EM FERRO FUNDIDO, COM CURVA CURTA E CAIXA, DN 75 MM</v>
          </cell>
          <cell r="C2504" t="str">
            <v xml:space="preserve">UN    </v>
          </cell>
          <cell r="D2504">
            <v>1820.19</v>
          </cell>
        </row>
        <row r="2505">
          <cell r="A2505">
            <v>10924</v>
          </cell>
          <cell r="B2505" t="str">
            <v>HIDRANTE SUBTERRANEO, EM FERRO FUNDIDO, COM CURVA LONGA E CAIXA, DN 75 MM</v>
          </cell>
          <cell r="C2505" t="str">
            <v xml:space="preserve">UN    </v>
          </cell>
          <cell r="D2505">
            <v>1917.02</v>
          </cell>
        </row>
        <row r="2506">
          <cell r="A2506">
            <v>37772</v>
          </cell>
          <cell r="B2506" t="str">
            <v>HIDROJATEADORA PARA DESOBSTRUCAO DE REDES E GALERIAS, TANQUE 7000 L, BOMBA TRIPLEX 120 KGF/CM2 128 L/MIN (INCLUI MONTAGEM, NAO INCLUI CAMINHAO)</v>
          </cell>
          <cell r="C2506" t="str">
            <v xml:space="preserve">UN    </v>
          </cell>
          <cell r="D2506">
            <v>114526.71</v>
          </cell>
        </row>
        <row r="2507">
          <cell r="A2507">
            <v>37771</v>
          </cell>
          <cell r="B2507" t="str">
            <v>HIDROJATEADORA PARA DESOBSTRUCAO DE REDES E GALERIAS, TANQUE 7000 L, BOMBA TRIPLEX 140 KGF/CM2 260 L/MIN ALIMENTADA POR MOTOR INDEPENDENTE A DIESEL POTENCIA 125 CV (INCLUI MONTAGEM, NAO INCLUI CAMINHAO)</v>
          </cell>
          <cell r="C2507" t="str">
            <v xml:space="preserve">UN    </v>
          </cell>
          <cell r="D2507">
            <v>121838.18</v>
          </cell>
        </row>
        <row r="2508">
          <cell r="A2508">
            <v>12770</v>
          </cell>
          <cell r="B2508" t="str">
            <v>HIDROMETRO MULTIJATO, VAZAO MAXIMA DE 10,0 M3/H, DE 1"</v>
          </cell>
          <cell r="C2508" t="str">
            <v xml:space="preserve">UN    </v>
          </cell>
          <cell r="D2508">
            <v>448.97</v>
          </cell>
        </row>
        <row r="2509">
          <cell r="A2509">
            <v>12772</v>
          </cell>
          <cell r="B2509" t="str">
            <v>HIDROMETRO MULTIJATO, VAZAO MAXIMA DE 20,0 M3/H, DE 1 1/2"</v>
          </cell>
          <cell r="C2509" t="str">
            <v xml:space="preserve">UN    </v>
          </cell>
          <cell r="D2509">
            <v>746.17</v>
          </cell>
        </row>
        <row r="2510">
          <cell r="A2510">
            <v>12768</v>
          </cell>
          <cell r="B2510" t="str">
            <v>HIDROMETRO MULTIJATO, VAZAO MAXIMA DE 30,0 M3/H, DE 2"</v>
          </cell>
          <cell r="C2510" t="str">
            <v xml:space="preserve">UN    </v>
          </cell>
          <cell r="D2510">
            <v>1049.7</v>
          </cell>
        </row>
        <row r="2511">
          <cell r="A2511">
            <v>12775</v>
          </cell>
          <cell r="B2511" t="str">
            <v>HIDROMETRO MULTIJATO, VAZAO MAXIMA DE 7,0 M3/H, DE 1"</v>
          </cell>
          <cell r="C2511" t="str">
            <v xml:space="preserve">UN    </v>
          </cell>
          <cell r="D2511">
            <v>328.82</v>
          </cell>
        </row>
        <row r="2512">
          <cell r="A2512">
            <v>12769</v>
          </cell>
          <cell r="B2512" t="str">
            <v>HIDROMETRO UNIJATO, VAZAO MAXIMA DE 1,5 M3/H, DE 1/2"</v>
          </cell>
          <cell r="C2512" t="str">
            <v xml:space="preserve">UN    </v>
          </cell>
          <cell r="D2512">
            <v>86</v>
          </cell>
        </row>
        <row r="2513">
          <cell r="A2513">
            <v>12773</v>
          </cell>
          <cell r="B2513" t="str">
            <v>HIDROMETRO UNIJATO, VAZAO MAXIMA DE 3,0 M3/H, DE 1/2"</v>
          </cell>
          <cell r="C2513" t="str">
            <v xml:space="preserve">UN    </v>
          </cell>
          <cell r="D2513">
            <v>92.32</v>
          </cell>
        </row>
        <row r="2514">
          <cell r="A2514">
            <v>12774</v>
          </cell>
          <cell r="B2514" t="str">
            <v>HIDROMETRO UNIJATO, VAZAO MAXIMA DE 5,0 M3/H, DE 3/4"</v>
          </cell>
          <cell r="C2514" t="str">
            <v xml:space="preserve">UN    </v>
          </cell>
          <cell r="D2514">
            <v>113.82</v>
          </cell>
        </row>
        <row r="2515">
          <cell r="A2515">
            <v>12776</v>
          </cell>
          <cell r="B2515" t="str">
            <v>HIDROMETRO WOLTMANN, VAZAO MAXIMA DE 50,0 M3/H, DE 2"</v>
          </cell>
          <cell r="C2515" t="str">
            <v xml:space="preserve">UN    </v>
          </cell>
          <cell r="D2515">
            <v>1694.7</v>
          </cell>
        </row>
        <row r="2516">
          <cell r="A2516">
            <v>12777</v>
          </cell>
          <cell r="B2516" t="str">
            <v>HIDROMETRO WOLTMANN, VAZAO MAXIMA DE 80,0 M3/H, DE 3"</v>
          </cell>
          <cell r="C2516" t="str">
            <v xml:space="preserve">UN    </v>
          </cell>
          <cell r="D2516">
            <v>2213.23</v>
          </cell>
        </row>
        <row r="2517">
          <cell r="A2517">
            <v>3391</v>
          </cell>
          <cell r="B2517" t="str">
            <v>IGNITOR PARA LAMPADA DE VAPOR DE SODIO / VAPOR METALICO ATE 2000 W, TENSAO DE PULSO ENTRE 600 A 750 V</v>
          </cell>
          <cell r="C2517" t="str">
            <v xml:space="preserve">UN    </v>
          </cell>
          <cell r="D2517">
            <v>44.87</v>
          </cell>
        </row>
        <row r="2518">
          <cell r="A2518">
            <v>3389</v>
          </cell>
          <cell r="B2518" t="str">
            <v>IGNITOR PARA LAMPADA DE VAPOR DE SODIO / VAPOR METALICO ATE 400 W, TENSAO DE PULSO ENTRE 3000 A 4500 V</v>
          </cell>
          <cell r="C2518" t="str">
            <v xml:space="preserve">UN    </v>
          </cell>
          <cell r="D2518">
            <v>23.28</v>
          </cell>
        </row>
        <row r="2519">
          <cell r="A2519">
            <v>3390</v>
          </cell>
          <cell r="B2519" t="str">
            <v>IGNITOR PARA LAMPADA DE VAPOR DE SODIO / VAPOR METALICO ATE 400 W, TENSAO DE PULSO ENTRE 580 A 750 V</v>
          </cell>
          <cell r="C2519" t="str">
            <v xml:space="preserve">UN    </v>
          </cell>
          <cell r="D2519">
            <v>26.2</v>
          </cell>
        </row>
        <row r="2520">
          <cell r="A2520">
            <v>12873</v>
          </cell>
          <cell r="B2520" t="str">
            <v>IMPERMEABILIZADOR</v>
          </cell>
          <cell r="C2520" t="str">
            <v xml:space="preserve">H     </v>
          </cell>
          <cell r="D2520">
            <v>15.75</v>
          </cell>
        </row>
        <row r="2521">
          <cell r="A2521">
            <v>41076</v>
          </cell>
          <cell r="B2521" t="str">
            <v>IMPERMEABILIZADOR (MENSALISTA)</v>
          </cell>
          <cell r="C2521" t="str">
            <v xml:space="preserve">MES   </v>
          </cell>
          <cell r="D2521">
            <v>2795.01</v>
          </cell>
        </row>
        <row r="2522">
          <cell r="A2522">
            <v>140</v>
          </cell>
          <cell r="B2522" t="str">
            <v>IMPERMEABILIZANTE FLEXIVEL BRANCO DE BASE ACRILICA PARA COBERTURAS</v>
          </cell>
          <cell r="C2522" t="str">
            <v xml:space="preserve">KG    </v>
          </cell>
          <cell r="D2522">
            <v>12.33</v>
          </cell>
        </row>
        <row r="2523">
          <cell r="A2523">
            <v>151</v>
          </cell>
          <cell r="B2523" t="str">
            <v>IMPERMEABILIZANTE INCOLOR PARA TRATAMENTO DE FACHADAS E TELHAS, BASE SILICONE</v>
          </cell>
          <cell r="C2523" t="str">
            <v xml:space="preserve">L     </v>
          </cell>
          <cell r="D2523">
            <v>18.190000000000001</v>
          </cell>
        </row>
        <row r="2524">
          <cell r="A2524">
            <v>7340</v>
          </cell>
          <cell r="B2524" t="str">
            <v>IMUNIZANTE PARA MADEIRA, INCOLOR</v>
          </cell>
          <cell r="C2524" t="str">
            <v xml:space="preserve">L     </v>
          </cell>
          <cell r="D2524">
            <v>20.98</v>
          </cell>
        </row>
        <row r="2525">
          <cell r="A2525">
            <v>2701</v>
          </cell>
          <cell r="B2525" t="str">
            <v>INSTALADOR DE TUBULACOES (TUBOS/EQUIPAMENTOS)</v>
          </cell>
          <cell r="C2525" t="str">
            <v xml:space="preserve">H     </v>
          </cell>
          <cell r="D2525">
            <v>11.04</v>
          </cell>
        </row>
        <row r="2526">
          <cell r="A2526">
            <v>40929</v>
          </cell>
          <cell r="B2526" t="str">
            <v>INSTALADOR DE TUBULACOES (TUBOS/EQUIPAMENTOS) (MENSALISTA)</v>
          </cell>
          <cell r="C2526" t="str">
            <v xml:space="preserve">MES   </v>
          </cell>
          <cell r="D2526">
            <v>1959.24</v>
          </cell>
        </row>
        <row r="2527">
          <cell r="A2527">
            <v>38114</v>
          </cell>
          <cell r="B2527" t="str">
            <v>INTERRUPTOR BIPOLAR SIMPLES 10 A, 250 V (APENAS MODULO)</v>
          </cell>
          <cell r="C2527" t="str">
            <v xml:space="preserve">UN    </v>
          </cell>
          <cell r="D2527">
            <v>12.59</v>
          </cell>
        </row>
        <row r="2528">
          <cell r="A2528">
            <v>38064</v>
          </cell>
          <cell r="B2528" t="str">
            <v>INTERRUPTOR BIPOLAR 10A, 250V, CONJUNTO MONTADO PARA EMBUTIR 4" X 2" (PLACA + SUPORTE + MODULO)</v>
          </cell>
          <cell r="C2528" t="str">
            <v xml:space="preserve">UN    </v>
          </cell>
          <cell r="D2528">
            <v>14.08</v>
          </cell>
        </row>
        <row r="2529">
          <cell r="A2529">
            <v>38115</v>
          </cell>
          <cell r="B2529" t="str">
            <v>INTERRUPTOR INTERMEDIARIO 10 A, 250 V (APENAS MODULO)</v>
          </cell>
          <cell r="C2529" t="str">
            <v xml:space="preserve">UN    </v>
          </cell>
          <cell r="D2529">
            <v>13.44</v>
          </cell>
        </row>
        <row r="2530">
          <cell r="A2530">
            <v>38065</v>
          </cell>
          <cell r="B2530" t="str">
            <v>INTERRUPTOR INTERMEDIARIO 10A, 250V, CONJUNTO MONTADO PARA EMBUTIR 4" X 2" (PLACA + SUPORTE + MODULO)</v>
          </cell>
          <cell r="C2530" t="str">
            <v xml:space="preserve">UN    </v>
          </cell>
          <cell r="D2530">
            <v>19.98</v>
          </cell>
        </row>
        <row r="2531">
          <cell r="A2531">
            <v>38078</v>
          </cell>
          <cell r="B2531" t="str">
            <v>INTERRUPTOR PARALELO + TOMADA 2P+T 10A, 250V, CONJUNTO MONTADO PARA EMBUTIR 4" X 2" (PLACA + SUPORTE + MODULOS)</v>
          </cell>
          <cell r="C2531" t="str">
            <v xml:space="preserve">UN    </v>
          </cell>
          <cell r="D2531">
            <v>11.65</v>
          </cell>
        </row>
        <row r="2532">
          <cell r="A2532">
            <v>38113</v>
          </cell>
          <cell r="B2532" t="str">
            <v>INTERRUPTOR PARALELO 10A, 250V (APENAS MODULO)</v>
          </cell>
          <cell r="C2532" t="str">
            <v xml:space="preserve">UN    </v>
          </cell>
          <cell r="D2532">
            <v>6.33</v>
          </cell>
        </row>
        <row r="2533">
          <cell r="A2533">
            <v>38063</v>
          </cell>
          <cell r="B2533" t="str">
            <v>INTERRUPTOR PARALELO 10A, 250V, CONJUNTO MONTADO PARA EMBUTIR 4" X 2" (PLACA + SUPORTE + MODULO)</v>
          </cell>
          <cell r="C2533" t="str">
            <v xml:space="preserve">UN    </v>
          </cell>
          <cell r="D2533">
            <v>6.79</v>
          </cell>
        </row>
        <row r="2534">
          <cell r="A2534">
            <v>38080</v>
          </cell>
          <cell r="B2534" t="str">
            <v>INTERRUPTOR SIMPLES + INTERRUPTOR PARALELO + TOMADA 2P+T 10A, 250V, CONJUNTO MONTADO PARA EMBUTIR 4" X 2" (PLACA + SUPORTE + MODULOS)</v>
          </cell>
          <cell r="C2534" t="str">
            <v xml:space="preserve">UN    </v>
          </cell>
          <cell r="D2534">
            <v>20.239999999999998</v>
          </cell>
        </row>
        <row r="2535">
          <cell r="A2535">
            <v>38069</v>
          </cell>
          <cell r="B2535" t="str">
            <v>INTERRUPTOR SIMPLES + INTERRUPTOR PARALELO 10A, 250V, CONJUNTO MONTADO PARA EMBUTIR 4" X 2" (PLACA + SUPORTE + MODULOS)</v>
          </cell>
          <cell r="C2535" t="str">
            <v xml:space="preserve">UN    </v>
          </cell>
          <cell r="D2535">
            <v>11.07</v>
          </cell>
        </row>
        <row r="2536">
          <cell r="A2536">
            <v>38077</v>
          </cell>
          <cell r="B2536" t="str">
            <v>INTERRUPTOR SIMPLES + TOMADA 2P+T 10A, 250V, CONJUNTO MONTADO PARA EMBUTIR 4" X 2" (PLACA + SUPORTE + MODULOS)</v>
          </cell>
          <cell r="C2536" t="str">
            <v xml:space="preserve">UN    </v>
          </cell>
          <cell r="D2536">
            <v>10.82</v>
          </cell>
        </row>
        <row r="2537">
          <cell r="A2537">
            <v>38073</v>
          </cell>
          <cell r="B2537" t="str">
            <v>INTERRUPTOR SIMPLES + 2 INTERRUPTORES PARALELOS 10A, 250V, CONJUNTO MONTADO PARA EMBUTIR 4" X 2" (PLACA + SUPORTE + MODULOS)</v>
          </cell>
          <cell r="C2537" t="str">
            <v xml:space="preserve">UN    </v>
          </cell>
          <cell r="D2537">
            <v>16.48</v>
          </cell>
        </row>
        <row r="2538">
          <cell r="A2538">
            <v>38112</v>
          </cell>
          <cell r="B2538" t="str">
            <v>INTERRUPTOR SIMPLES 10A, 250V (APENAS MODULO)</v>
          </cell>
          <cell r="C2538" t="str">
            <v xml:space="preserve">UN    </v>
          </cell>
          <cell r="D2538">
            <v>4.8600000000000003</v>
          </cell>
        </row>
        <row r="2539">
          <cell r="A2539">
            <v>38062</v>
          </cell>
          <cell r="B2539" t="str">
            <v>INTERRUPTOR SIMPLES 10A, 250V, CONJUNTO MONTADO PARA EMBUTIR 4" X 2" (PLACA + SUPORTE + MODULO)</v>
          </cell>
          <cell r="C2539" t="str">
            <v xml:space="preserve">UN    </v>
          </cell>
          <cell r="D2539">
            <v>4.99</v>
          </cell>
        </row>
        <row r="2540">
          <cell r="A2540">
            <v>12128</v>
          </cell>
          <cell r="B2540" t="str">
            <v>INTERRUPTOR SIMPLES 10A, 250V, CONJUNTO MONTADO PARA SOBREPOR 4" X 2" (CAIXA + MODULO)</v>
          </cell>
          <cell r="C2540" t="str">
            <v xml:space="preserve">UN    </v>
          </cell>
          <cell r="D2540">
            <v>6.67</v>
          </cell>
        </row>
        <row r="2541">
          <cell r="A2541">
            <v>12129</v>
          </cell>
          <cell r="B2541" t="str">
            <v>INTERRUPTOR SIMPLES 10A, 250V, CONJUNTO MONTADO PARA SOBREPOR 4" X 2" (CAIXA + 2 MODULOS)</v>
          </cell>
          <cell r="C2541" t="str">
            <v xml:space="preserve">UN    </v>
          </cell>
          <cell r="D2541">
            <v>8.81</v>
          </cell>
        </row>
        <row r="2542">
          <cell r="A2542">
            <v>38081</v>
          </cell>
          <cell r="B2542" t="str">
            <v>INTERRUPTORES PARALELOS (2 MODULOS) + TOMADA 2P+T 10A, 250V, CONJUNTO MONTADO PARA EMBUTIR 4" X 2" (PLACA + SUPORTE + MODULOS)</v>
          </cell>
          <cell r="C2542" t="str">
            <v xml:space="preserve">UN    </v>
          </cell>
          <cell r="D2542">
            <v>17.170000000000002</v>
          </cell>
        </row>
        <row r="2543">
          <cell r="A2543">
            <v>38070</v>
          </cell>
          <cell r="B2543" t="str">
            <v>INTERRUPTORES PARALELOS (2 MODULOS) 10A, 250V, CONJUNTO MONTADO PARA EMBUTIR 4" X 2" (PLACA + SUPORTE + MODULOS)</v>
          </cell>
          <cell r="C2543" t="str">
            <v xml:space="preserve">UN    </v>
          </cell>
          <cell r="D2543">
            <v>11.83</v>
          </cell>
        </row>
        <row r="2544">
          <cell r="A2544">
            <v>38074</v>
          </cell>
          <cell r="B2544" t="str">
            <v>INTERRUPTORES PARALELOS (3 MODULOS) 10A, 250V, CONJUNTO MONTADO PARA EMBUTIR 4" X 2" (PLACA + SUPORTE + MODULO)</v>
          </cell>
          <cell r="C2544" t="str">
            <v xml:space="preserve">UN    </v>
          </cell>
          <cell r="D2544">
            <v>17.989999999999998</v>
          </cell>
        </row>
        <row r="2545">
          <cell r="A2545">
            <v>38079</v>
          </cell>
          <cell r="B2545" t="str">
            <v>INTERRUPTORES SIMPLES (2 MODULOS) + TOMADA 2P+T 10A, 250V, CONJUNTO MONTADO PARA EMBUTIR 4" X 2" (PLACA + SUPORTE + MODULOS)</v>
          </cell>
          <cell r="C2545" t="str">
            <v xml:space="preserve">UN    </v>
          </cell>
          <cell r="D2545">
            <v>15.44</v>
          </cell>
        </row>
        <row r="2546">
          <cell r="A2546">
            <v>38072</v>
          </cell>
          <cell r="B2546" t="str">
            <v>INTERRUPTORES SIMPLES (2 MODULOS) + 1 INTERRUPTOR PARALELO 10A, 250V, CONJUNTO MONTADO PARA EMBUTIR 4" X 2" (PLACA + SUPORTE + MODULOS)</v>
          </cell>
          <cell r="C2546" t="str">
            <v xml:space="preserve">UN    </v>
          </cell>
          <cell r="D2546">
            <v>14.84</v>
          </cell>
        </row>
        <row r="2547">
          <cell r="A2547">
            <v>38068</v>
          </cell>
          <cell r="B2547" t="str">
            <v>INTERRUPTORES SIMPLES (2 MODULOS) 10A, 250V, CONJUNTO MONTADO PARA EMBUTIR 4" X 2" (PLACA + SUPORTE + MODULOS)</v>
          </cell>
          <cell r="C2547" t="str">
            <v xml:space="preserve">UN    </v>
          </cell>
          <cell r="D2547">
            <v>10.24</v>
          </cell>
        </row>
        <row r="2548">
          <cell r="A2548">
            <v>38071</v>
          </cell>
          <cell r="B2548" t="str">
            <v>INTERRUPTORES SIMPLES (3 MODULOS) 10A, 250V, CONJUNTO MONTADO PARA EMBUTIR 4" X 2" (PLACA + SUPORTE + MODULOS)</v>
          </cell>
          <cell r="C2548" t="str">
            <v xml:space="preserve">UN    </v>
          </cell>
          <cell r="D2548">
            <v>12.24</v>
          </cell>
        </row>
        <row r="2549">
          <cell r="A2549">
            <v>38412</v>
          </cell>
          <cell r="B2549" t="str">
            <v>INVERSOR DE SOLDA MONOFASICO DE 160 A, POTENCIA DE 5400 W, TENSAO DE 220 V, TURBO VENTILADO, PROTECAO POR FUSIVEL TERMICO, PARA ELETRODOS DE 2,0 A 4,0 MM</v>
          </cell>
          <cell r="C2549" t="str">
            <v xml:space="preserve">UN    </v>
          </cell>
          <cell r="D2549">
            <v>1464.89</v>
          </cell>
        </row>
        <row r="2550">
          <cell r="A2550">
            <v>3405</v>
          </cell>
          <cell r="B2550" t="str">
            <v>ISOLADOR DE PORCELANA SUSPENSO, DISCO TIPO GARFO OLHAL, DIAMETRO DE 152 MM, PARA TENSAO DE *15* KV</v>
          </cell>
          <cell r="C2550" t="str">
            <v xml:space="preserve">UN    </v>
          </cell>
          <cell r="D2550">
            <v>63.25</v>
          </cell>
        </row>
        <row r="2551">
          <cell r="A2551">
            <v>3394</v>
          </cell>
          <cell r="B2551" t="str">
            <v>ISOLADOR DE PORCELANA, TIPO BUCHA, PARA TENSAO DE *15* KV</v>
          </cell>
          <cell r="C2551" t="str">
            <v xml:space="preserve">UN    </v>
          </cell>
          <cell r="D2551">
            <v>333.87</v>
          </cell>
        </row>
        <row r="2552">
          <cell r="A2552">
            <v>3393</v>
          </cell>
          <cell r="B2552" t="str">
            <v>ISOLADOR DE PORCELANA, TIPO BUCHA, PARA TENSAO DE *35* KV</v>
          </cell>
          <cell r="C2552" t="str">
            <v xml:space="preserve">UN    </v>
          </cell>
          <cell r="D2552">
            <v>568.45000000000005</v>
          </cell>
        </row>
        <row r="2553">
          <cell r="A2553">
            <v>3406</v>
          </cell>
          <cell r="B2553" t="str">
            <v>ISOLADOR DE PORCELANA, TIPO PINO MONOCORPO, PARA TENSAO DE *15* KV</v>
          </cell>
          <cell r="C2553" t="str">
            <v xml:space="preserve">UN    </v>
          </cell>
          <cell r="D2553">
            <v>19.36</v>
          </cell>
        </row>
        <row r="2554">
          <cell r="A2554">
            <v>3395</v>
          </cell>
          <cell r="B2554" t="str">
            <v>ISOLADOR DE PORCELANA, TIPO PINO MONOCORPO, PARA TENSAO DE *35* KV</v>
          </cell>
          <cell r="C2554" t="str">
            <v xml:space="preserve">UN    </v>
          </cell>
          <cell r="D2554">
            <v>81.67</v>
          </cell>
        </row>
        <row r="2555">
          <cell r="A2555">
            <v>3398</v>
          </cell>
          <cell r="B2555" t="str">
            <v>ISOLADOR DE PORCELANA, TIPO ROLDANA, DIMENSOES DE *72* X *72* MM, PARA USO EM BAIXA TENSAO</v>
          </cell>
          <cell r="C2555" t="str">
            <v xml:space="preserve">UN    </v>
          </cell>
          <cell r="D2555">
            <v>3.88</v>
          </cell>
        </row>
        <row r="2556">
          <cell r="A2556">
            <v>34379</v>
          </cell>
          <cell r="B2556" t="str">
            <v>JANELA BASCULANTE EM ALUMINIO, 100 X 100 CM (A X L), ACABAMENTO ACET OU BRILHANTE, BATENTE/REQUADRO DE 3 A 14 CM, COM VIDRO, SEM GUARNICAO/ALIZAR</v>
          </cell>
          <cell r="C2556" t="str">
            <v xml:space="preserve">UN    </v>
          </cell>
          <cell r="D2556">
            <v>224.08</v>
          </cell>
        </row>
        <row r="2557">
          <cell r="A2557">
            <v>34378</v>
          </cell>
          <cell r="B2557" t="str">
            <v>JANELA BASCULANTE EM ALUMINIO, 100 X 80 CM (A X L), ACABAMENTO ACET OU BRILHANTE, BATENTE/REQUADRO DE 3 A 14 CM, COM VIDRO, SEM GUARNICAO/ALIZAR</v>
          </cell>
          <cell r="C2557" t="str">
            <v xml:space="preserve">UN    </v>
          </cell>
          <cell r="D2557">
            <v>180.48</v>
          </cell>
        </row>
        <row r="2558">
          <cell r="A2558">
            <v>34377</v>
          </cell>
          <cell r="B2558" t="str">
            <v>JANELA BASCULANTE EM ALUMINIO, 80 X 60 CM (A X L), ACABAMENTO ACET OU BRILHANTE, BATENTE/REQUADRO DE 3 A 14 CM, COM VIDRO, SEM GUARNICAO/ALIZAR</v>
          </cell>
          <cell r="C2558" t="str">
            <v xml:space="preserve">UN    </v>
          </cell>
          <cell r="D2558">
            <v>166.44</v>
          </cell>
        </row>
        <row r="2559">
          <cell r="A2559">
            <v>581</v>
          </cell>
          <cell r="B2559" t="str">
            <v>JANELA BASCULANTE EM ALUMINIO, 80 X 60 CM (A X L), BATENTE/REQUADRO DE 3 A 14 CM, COM VIDRO, SEM GUARNICAO/ALIZAR</v>
          </cell>
          <cell r="C2559" t="str">
            <v xml:space="preserve">M2    </v>
          </cell>
          <cell r="D2559">
            <v>316.13</v>
          </cell>
        </row>
        <row r="2560">
          <cell r="A2560">
            <v>40662</v>
          </cell>
          <cell r="B2560" t="str">
            <v>JANELA BASCULANTE EM MADEIRA PINUS/ EUCALIPTO/ TAUARI/ VIROLA OU EQUIVALENTE DA REGIAO, *60 X 60*, CAIXA DO BATENTE/ MARCO E = *10* CM, 2 BASCULAS PARA VIDRO, COM FERRAGENS (SEM VIDRO, SEM GUARNICAO/ALIZAR E SEM ACABAMENTO)</v>
          </cell>
          <cell r="C2560" t="str">
            <v xml:space="preserve">UN    </v>
          </cell>
          <cell r="D2560">
            <v>201.19</v>
          </cell>
        </row>
        <row r="2561">
          <cell r="A2561">
            <v>3437</v>
          </cell>
          <cell r="B2561" t="str">
            <v>JANELA BASCULANTE EM MADEIRA PINUS/ EUCALIPTO/ TAUARI/ VIROLA OU EQUIVALENTE DA REGIAO, CAIXA DO BATENTE/ MARCO *10* CM, *2* FOLHAS BASCULANTES PARA VIDRO, COM FERRAGENS (SEM VIDRO, SEM GUARNICAO/ALIZAR E SEM ACABAMENTO)</v>
          </cell>
          <cell r="C2561" t="str">
            <v xml:space="preserve">M2    </v>
          </cell>
          <cell r="D2561">
            <v>558.88</v>
          </cell>
        </row>
        <row r="2562">
          <cell r="A2562">
            <v>11183</v>
          </cell>
          <cell r="B2562" t="str">
            <v>JANELA BASCULANTE, ACO, COM BATENTE/REQUADRO, 100 X 100 CM (SEM VIDROS)</v>
          </cell>
          <cell r="C2562" t="str">
            <v xml:space="preserve">UN    </v>
          </cell>
          <cell r="D2562">
            <v>338.44</v>
          </cell>
        </row>
        <row r="2563">
          <cell r="A2563">
            <v>11190</v>
          </cell>
          <cell r="B2563" t="str">
            <v>JANELA BASCULANTE, ACO, COM BATENTE/REQUADRO, 60 X 60 CM (SEM VIDROS)</v>
          </cell>
          <cell r="C2563" t="str">
            <v xml:space="preserve">UN    </v>
          </cell>
          <cell r="D2563">
            <v>157</v>
          </cell>
        </row>
        <row r="2564">
          <cell r="A2564">
            <v>616</v>
          </cell>
          <cell r="B2564" t="str">
            <v>JANELA BASCULANTE, ACO, COM BATENTE/REQUADRO, 60 X 80 CM (SEM VIDROS)</v>
          </cell>
          <cell r="C2564" t="str">
            <v xml:space="preserve">UN    </v>
          </cell>
          <cell r="D2564">
            <v>184.64</v>
          </cell>
        </row>
        <row r="2565">
          <cell r="A2565">
            <v>615</v>
          </cell>
          <cell r="B2565" t="str">
            <v>JANELA BASCULANTE, ACO, COM BATENTE/REQUADRO, 60 X 80 CM (SEM VIDROS)</v>
          </cell>
          <cell r="C2565" t="str">
            <v xml:space="preserve">M2    </v>
          </cell>
          <cell r="D2565">
            <v>384.67</v>
          </cell>
        </row>
        <row r="2566">
          <cell r="A2566">
            <v>11192</v>
          </cell>
          <cell r="B2566" t="str">
            <v>JANELA BASCULANTE, ACO, COM BATENTE/REQUADRO, 80 X 80 CM (SEM VIDROS)</v>
          </cell>
          <cell r="C2566" t="str">
            <v xml:space="preserve">UN    </v>
          </cell>
          <cell r="D2566">
            <v>288.87</v>
          </cell>
        </row>
        <row r="2567">
          <cell r="A2567">
            <v>11231</v>
          </cell>
          <cell r="B2567" t="str">
            <v>JANELA BASCULANTE, ACO, COM BATENTE/REQUADRO, 80 X 80 CM (SEM VIDROS)</v>
          </cell>
          <cell r="C2567" t="str">
            <v xml:space="preserve">M2    </v>
          </cell>
          <cell r="D2567">
            <v>451.36</v>
          </cell>
        </row>
        <row r="2568">
          <cell r="A2568">
            <v>3428</v>
          </cell>
          <cell r="B2568" t="str">
            <v>JANELA DE ABRIR EM MADEIRA IMBUIA/CEDRO ARANA/CEDRO ROSA OU EQUIVALENTE DA REGIAO, CAIXA DO BATENTE/MARCO *10* CM, 2 FOLHAS DE ABRIR TIPO VENEZIANA E 2 FOLHAS DE ABRIR PARA VIDRO, COM GUARNICAO/ALIZAR, COM FERRAGENS, (SEM VIDRO E SEM ACABAMENTO)</v>
          </cell>
          <cell r="C2568" t="str">
            <v xml:space="preserve">M2    </v>
          </cell>
          <cell r="D2568">
            <v>829</v>
          </cell>
        </row>
        <row r="2569">
          <cell r="A2569">
            <v>3429</v>
          </cell>
          <cell r="B2569" t="str">
            <v>JANELA DE ABRIR EM MADEIRA PINUS/EUCALIPTO/ TAUARI/ VIROLA OU EQUIVALENTE DA REGIAO, CAIXA DO BATENTE/MARCO *10* CM, 2 FOLHAS DE ABRIR TIPO VENEZIANA E 2 FOLHAS GUILHOTINA PARA VIDRO, COM FERRAGENS (SEM VIDRO,SEM GUARNICAO/ALIZAR E SEM ACABAMENTO)</v>
          </cell>
          <cell r="C2569" t="str">
            <v xml:space="preserve">M2    </v>
          </cell>
          <cell r="D2569">
            <v>473.64</v>
          </cell>
        </row>
        <row r="2570">
          <cell r="A2570">
            <v>34371</v>
          </cell>
          <cell r="B2570" t="str">
            <v>JANELA DE CORRER EM ALUMINIO, VENEZIANA, 120  X 150 CM (A X L), 3 FLS (2 VENEZIANAS E 1 VIDRO), SEM BANDEIRA, ACABAMENTO ACET OU BRILHANTE, BATENTE/REQUADRO DE 6 A 14 CM, COM VIDRO, SEM GUARNICAO/ALIZAR</v>
          </cell>
          <cell r="C2570" t="str">
            <v xml:space="preserve">UN    </v>
          </cell>
          <cell r="D2570">
            <v>609.24</v>
          </cell>
        </row>
        <row r="2571">
          <cell r="A2571">
            <v>34370</v>
          </cell>
          <cell r="B2571" t="str">
            <v>JANELA DE CORRER EM ALUMINIO, VENEZIANA, 120 X 120 CM (A X L), 3 FLS (2 VENEZIANAS E 1 VIDRO), SEM BANDEIRA, ACABAMENTO ACET OU BRILHANTE, BATENTE/REQUADRO DE 6 A 14 CM, COM VIDRO, SEM GUARNICAO/ALIZAR</v>
          </cell>
          <cell r="C2571" t="str">
            <v xml:space="preserve">UN    </v>
          </cell>
          <cell r="D2571">
            <v>505.24</v>
          </cell>
        </row>
        <row r="2572">
          <cell r="A2572">
            <v>34372</v>
          </cell>
          <cell r="B2572" t="str">
            <v>JANELA DE CORRER EM ALUMINIO, VENEZIANA, 120 X 150 CM (A X L), 6 FLS (4 VENEZIANAS E 2 VIDROS), SEM BANDEIRA, ACABAMENTO ACET OU BRILHANTE, BATENTE/REQUADRO DE 6 A 14 CM, COM VIDRO, SEM GUARNICAO/ALIZAR</v>
          </cell>
          <cell r="C2572" t="str">
            <v xml:space="preserve">UN    </v>
          </cell>
          <cell r="D2572">
            <v>702.86</v>
          </cell>
        </row>
        <row r="2573">
          <cell r="A2573">
            <v>34373</v>
          </cell>
          <cell r="B2573" t="str">
            <v>JANELA DE CORRER EM ALUMINIO, VENEZIANA, 120 X 200 CM (A X L), 6 FLS (4 VENEZIANAS E 2 VIDROS), SEM BANDEIRA, ACABAMENTO ACET OU BRILHANTE,  BATENTE/REQUADRO DE 6 A 14 CM, COM VIDRO, SEM GUARNICAO/ALIZAR</v>
          </cell>
          <cell r="C2573" t="str">
            <v xml:space="preserve">UN    </v>
          </cell>
          <cell r="D2573">
            <v>870.04</v>
          </cell>
        </row>
        <row r="2574">
          <cell r="A2574">
            <v>36896</v>
          </cell>
          <cell r="B2574" t="str">
            <v>JANELA DE CORRER EM ALUMINIO, 100 X 120 CM (A X L), 2 FLS,  SEM BANDEIRA,  ACABAMENTO ACET OU BRILHANTE, BATENTE/REQUADRO DE 6 A 14 CM, COM VIDRO, SEM GUARNICAO</v>
          </cell>
          <cell r="C2574" t="str">
            <v xml:space="preserve">UN    </v>
          </cell>
          <cell r="D2574">
            <v>289.89999999999998</v>
          </cell>
        </row>
        <row r="2575">
          <cell r="A2575">
            <v>34367</v>
          </cell>
          <cell r="B2575" t="str">
            <v>JANELA DE CORRER EM ALUMINIO, 100 X 150 CM (A X L), 2 FLS,  SEM BANDEIRA,  ACABAMENTO ACET OU BRILHANTE, BATENTE/REQUADRO DE 6 A 14 CM, COM VIDRO, SEM GUARNICAO/ALIZAR</v>
          </cell>
          <cell r="C2575" t="str">
            <v xml:space="preserve">UN    </v>
          </cell>
          <cell r="D2575">
            <v>340.52</v>
          </cell>
        </row>
        <row r="2576">
          <cell r="A2576">
            <v>36897</v>
          </cell>
          <cell r="B2576" t="str">
            <v>JANELA DE CORRER EM ALUMINIO, 100 X 150 CM (A X L), 4 FLS, SEM BANDEIRA, ACABAMENTO ACET OU BRILHANTE, BATENTE/REQUADRO DE 6 A 14 CM, COM VIDRO, SEM GUARNICAO/ALIZAR</v>
          </cell>
          <cell r="C2576" t="str">
            <v xml:space="preserve">UN    </v>
          </cell>
          <cell r="D2576">
            <v>401.56</v>
          </cell>
        </row>
        <row r="2577">
          <cell r="A2577">
            <v>36884</v>
          </cell>
          <cell r="B2577" t="str">
            <v>JANELA DE CORRER EM ALUMINIO, 100 X 150 CM (A X L), 4 FLS, SEM BANDEIRA, ACABAMENTO ACET OU BRILHANTE, BATENTE/REQUADRO DE 6 A 14 CM, COM VIDRO, SEM GUARNICAO/ALIZAR</v>
          </cell>
          <cell r="C2577" t="str">
            <v xml:space="preserve">M2    </v>
          </cell>
          <cell r="D2577">
            <v>282.02999999999997</v>
          </cell>
        </row>
        <row r="2578">
          <cell r="A2578">
            <v>597</v>
          </cell>
          <cell r="B2578" t="str">
            <v>JANELA DE CORRER EM ALUMINIO, 100 X 150 CM (A X L), 4 FLS, SEM BANDEIRA, ACABAMENTO ACET OU BRILHANTE, COM VIDRO, COM GUARNICAO PARA 1 FACE</v>
          </cell>
          <cell r="C2578" t="str">
            <v xml:space="preserve">M2    </v>
          </cell>
          <cell r="D2578">
            <v>296.60000000000002</v>
          </cell>
        </row>
        <row r="2579">
          <cell r="A2579">
            <v>34369</v>
          </cell>
          <cell r="B2579" t="str">
            <v>JANELA DE CORRER EM ALUMINIO, 100 X 200 CM, 4 FLS,  BANDEIRA COM BASCULA,  ACABAMENTO ACET OU BRILHANTE, BATENTE/REQUADRO DE 6 A 14 CM, COM VIDRO, SEM GUARNICAO/ALIZAR</v>
          </cell>
          <cell r="C2579" t="str">
            <v xml:space="preserve">UN    </v>
          </cell>
          <cell r="D2579">
            <v>475.76</v>
          </cell>
        </row>
        <row r="2580">
          <cell r="A2580">
            <v>34362</v>
          </cell>
          <cell r="B2580" t="str">
            <v>JANELA DE CORRER EM ALUMINIO, 120 X 120 CM (A X L), 2 FLS, SEM BANDEIRA, ACABAMENTO ACET OU BRILHANTE,  BATENTE/REQUADRO DE 6 A 14 CM, COM VIDRO, SEM GUARNICAO/ALIZAR</v>
          </cell>
          <cell r="C2580" t="str">
            <v xml:space="preserve">UN    </v>
          </cell>
          <cell r="D2580">
            <v>330.12</v>
          </cell>
        </row>
        <row r="2581">
          <cell r="A2581">
            <v>34363</v>
          </cell>
          <cell r="B2581" t="str">
            <v>JANELA DE CORRER EM ALUMINIO, 120 X 150 CM (A X L), 2 FLS, SEM BANDEIRA, ACABAMENTO ACET OU BRILHANTE, BATENTE/REQUADRO DE 6 A 14 CM, COM VIDRO, SEM GUARNICAO/ALIZAR</v>
          </cell>
          <cell r="C2581" t="str">
            <v xml:space="preserve">UN    </v>
          </cell>
          <cell r="D2581">
            <v>373.12</v>
          </cell>
        </row>
        <row r="2582">
          <cell r="A2582">
            <v>34364</v>
          </cell>
          <cell r="B2582" t="str">
            <v>JANELA DE CORRER EM ALUMINIO, 120 X 150 CM (A X L), 4 FLS, BANDEIRA COM BASCULA,  ACABAMENTO ACET OU BRILHANTE, BATENTE/REQUADRO DE 6 A 14 CM, COM VIDRO, SEM GUARNICAO/ALIZAR</v>
          </cell>
          <cell r="C2582" t="str">
            <v xml:space="preserve">UN    </v>
          </cell>
          <cell r="D2582">
            <v>465.36</v>
          </cell>
        </row>
        <row r="2583">
          <cell r="A2583">
            <v>34365</v>
          </cell>
          <cell r="B2583" t="str">
            <v>JANELA DE CORRER EM ALUMINIO, 120 X 200 CM (A X L), 4 FLS, BANDEIRA COM BASCULA,  ACABAMENTO ACET OU BRILHANTE, BATENTE/REQUADRO DE 6 A 14 CM, COM VIDRO, SEM GUARNICAO/ALIZAR</v>
          </cell>
          <cell r="C2583" t="str">
            <v xml:space="preserve">UN    </v>
          </cell>
          <cell r="D2583">
            <v>524.30999999999995</v>
          </cell>
        </row>
        <row r="2584">
          <cell r="A2584">
            <v>11199</v>
          </cell>
          <cell r="B2584" t="str">
            <v>JANELA DE CORRER, ACO, BATENTE/REQUADRO DE 6 A 14 CM,  COM DIVISAO HORIZ , PINT ANTICORROSIVA, SEM VIDRO, BANDEIRA COM BASCULA, 4 FLS, 120  X 150 CM (A X L)</v>
          </cell>
          <cell r="C2584" t="str">
            <v xml:space="preserve">UN    </v>
          </cell>
          <cell r="D2584">
            <v>867.08</v>
          </cell>
        </row>
        <row r="2585">
          <cell r="A2585">
            <v>34801</v>
          </cell>
          <cell r="B2585" t="str">
            <v>JANELA DE CORRER, ACO, BATENTE/REQUADRO DE 6 A 14 CM, QUADRICULADA, PINT ANTICORROSIVA, SEM VIDRO, BANDEIRA COM BASCULA, 4 FLS, 120  X 150 CM (A X L)</v>
          </cell>
          <cell r="C2585" t="str">
            <v xml:space="preserve">UN    </v>
          </cell>
          <cell r="D2585">
            <v>1087.69</v>
          </cell>
        </row>
        <row r="2586">
          <cell r="A2586">
            <v>34799</v>
          </cell>
          <cell r="B2586" t="str">
            <v>JANELA DE CORRER, ACO, BATENTE/REQUADRO DE 6 A 14 CM, QUADRICULADA, PINT ANTICORROSIVA, SEM VIDRO, BANDEIRA COM BASCULA, 4 FLS, 120  X 200 CM (A X L)</v>
          </cell>
          <cell r="C2586" t="str">
            <v xml:space="preserve">UN    </v>
          </cell>
          <cell r="D2586">
            <v>1341.35</v>
          </cell>
        </row>
        <row r="2587">
          <cell r="A2587">
            <v>622</v>
          </cell>
          <cell r="B2587" t="str">
            <v>JANELA DE CORRER, ACO, BATENTE/REQUADRO DE 6 A 14 CM, QUADRICULADA, PINT ANTICORROSIVA, SEM VIDRO, SEM BANDEIRA, 4 FLS, 100  X 120 CM (A X L)</v>
          </cell>
          <cell r="C2587" t="str">
            <v xml:space="preserve">UN    </v>
          </cell>
          <cell r="D2587">
            <v>603.88</v>
          </cell>
        </row>
        <row r="2588">
          <cell r="A2588">
            <v>34805</v>
          </cell>
          <cell r="B2588" t="str">
            <v>JANELA DE CORRER, ACO, BATENTE/REQUADRO DE 6 A 14 CM, QUADRICULADA, PINT ANTICORROSIVA, SEM VIDRO, SEM BANDEIRA, 4 FLS, 120  X 150 CM (A X L)</v>
          </cell>
          <cell r="C2588" t="str">
            <v xml:space="preserve">M2    </v>
          </cell>
          <cell r="D2588">
            <v>451.96</v>
          </cell>
        </row>
        <row r="2589">
          <cell r="A2589">
            <v>34803</v>
          </cell>
          <cell r="B2589" t="str">
            <v>JANELA DE CORRER, ACO, BATENTE/REQUADRO DE 6 A 14 CM, QUADRICULADA, PINT ANTICORROSIVA, SEM VIDRO, SEM BANDEIRA, 4 FLS, 120  X 200 CM (A X L)</v>
          </cell>
          <cell r="C2589" t="str">
            <v xml:space="preserve">UN    </v>
          </cell>
          <cell r="D2589">
            <v>546.52</v>
          </cell>
        </row>
        <row r="2590">
          <cell r="A2590">
            <v>606</v>
          </cell>
          <cell r="B2590" t="str">
            <v>JANELA DE CORRER, ACO, BATENTE/REQUADRO DE 6 A 14 CM, QUADRICULADA, PINTURA ANTICORROSIVA, SEM VIDRO, BANDEIRA COM BASCULA, 4 FLS, 120  X 150 CM (A X L)</v>
          </cell>
          <cell r="C2590" t="str">
            <v xml:space="preserve">M2    </v>
          </cell>
          <cell r="D2590">
            <v>604.27</v>
          </cell>
        </row>
        <row r="2591">
          <cell r="A2591">
            <v>11227</v>
          </cell>
          <cell r="B2591" t="str">
            <v>JANELA DE CORRER, ACO, BATENTE/REQUADRO DE 6 A 14 CM, SEM  DIVISAO, PINT ANTICORROSIVA, SEM VIDRO, BANDEIRA COM BASCULA, 4 FLS, 120  X 200 CM (A X L)</v>
          </cell>
          <cell r="C2591" t="str">
            <v xml:space="preserve">UN    </v>
          </cell>
          <cell r="D2591">
            <v>640.02</v>
          </cell>
        </row>
        <row r="2592">
          <cell r="A2592">
            <v>11193</v>
          </cell>
          <cell r="B2592" t="str">
            <v>JANELA DE CORRER, ACO, BATENTE/REQUADRO DE 6 A 14 CM, VENEZIANA, PINT ANTICORROSIVA, PINT ACABAMENTO, COM VIDRO, 6 FLS, 120  X 150 CM (A X L)</v>
          </cell>
          <cell r="C2592" t="str">
            <v xml:space="preserve">M2    </v>
          </cell>
          <cell r="D2592">
            <v>612.66999999999996</v>
          </cell>
        </row>
        <row r="2593">
          <cell r="A2593">
            <v>11194</v>
          </cell>
          <cell r="B2593" t="str">
            <v>JANELA DE CORRER, ACO, BATENTE/REQUADRO DE 6 A 14 CM, VENEZIANA, PINT ANTICORROSIVA, SEM VIDRO, 6 FLS, 120  X 150 CM (A X L)</v>
          </cell>
          <cell r="C2593" t="str">
            <v xml:space="preserve">M2    </v>
          </cell>
          <cell r="D2593">
            <v>551.64</v>
          </cell>
        </row>
        <row r="2594">
          <cell r="A2594">
            <v>605</v>
          </cell>
          <cell r="B2594" t="str">
            <v>JANELA DE CORRER, ACO, COM BATENTE/REQUADRO DE 6 A 14 CM, SEM DIVISAO, PINT ANTICORROSIVA, PINT ACABAMENTO, COM VIDRO, SEM BANDEIRA, COM GRADE, 4 FLS, 100  X 120 CM (A X L)</v>
          </cell>
          <cell r="C2594" t="str">
            <v xml:space="preserve">M2    </v>
          </cell>
          <cell r="D2594">
            <v>692.8</v>
          </cell>
        </row>
        <row r="2595">
          <cell r="A2595">
            <v>11197</v>
          </cell>
          <cell r="B2595" t="str">
            <v>JANELA DE CORRER, ACO, COM BATENTE/REQUADRO DE 6 A 14 CM, SEM DIVISAO, PINT ANTICORROSIVA, PINT ACABAMENTO, COM VIDRO, SEM BANDEIRA, 2 FLS, 120  X 150 CM (A X L)</v>
          </cell>
          <cell r="C2595" t="str">
            <v xml:space="preserve">UN    </v>
          </cell>
          <cell r="D2595">
            <v>839.06</v>
          </cell>
        </row>
        <row r="2596">
          <cell r="A2596">
            <v>40659</v>
          </cell>
          <cell r="B259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96" t="str">
            <v xml:space="preserve">M2    </v>
          </cell>
          <cell r="D2596">
            <v>790.73</v>
          </cell>
        </row>
        <row r="2597">
          <cell r="A2597">
            <v>40660</v>
          </cell>
          <cell r="B259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97" t="str">
            <v xml:space="preserve">M2    </v>
          </cell>
          <cell r="D2597">
            <v>1002.16</v>
          </cell>
        </row>
        <row r="2598">
          <cell r="A2598">
            <v>40661</v>
          </cell>
          <cell r="B259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98" t="str">
            <v xml:space="preserve">M2    </v>
          </cell>
          <cell r="D2598">
            <v>616.15</v>
          </cell>
        </row>
        <row r="2599">
          <cell r="A2599">
            <v>3421</v>
          </cell>
          <cell r="B2599" t="str">
            <v>JANELA EM MADEIRA CEDRINHO/ ANGELIM COMERCIAL/ CURUPIXA/ CUMARU OU EQUIVALENTE DA REGIAO, CAIXA DO BATENTE/MARCO *10* CM, 2 FOLHAS DE ABRIR TIPO VENEZIANA E 2 FOLHAS GUILHOTINA PARA VIDRO, COM GUARNICAO/ALIZAR, COM FERRAGENS (SEM VIDRO E SEM ACABAMENTO)</v>
          </cell>
          <cell r="C2599" t="str">
            <v xml:space="preserve">M2    </v>
          </cell>
          <cell r="D2599">
            <v>620.87</v>
          </cell>
        </row>
        <row r="2600">
          <cell r="A2600">
            <v>599</v>
          </cell>
          <cell r="B2600" t="str">
            <v>JANELA FIXA EM ALUMINIO, 60  X 80 CM (A X L), BATENTE/REQUADRO DE 3 A 14 CM, COM VIDRO, SEM GUARNICAO/ALIZAR</v>
          </cell>
          <cell r="C2600" t="str">
            <v xml:space="preserve">M2    </v>
          </cell>
          <cell r="D2600">
            <v>251.4</v>
          </cell>
        </row>
        <row r="2601">
          <cell r="A2601">
            <v>34380</v>
          </cell>
          <cell r="B2601" t="str">
            <v>JANELA FIXA EM ALUMINIO, 60 X 80 CM (A X L), BATENTE/REQUADRO DE 3 A 14 CM, COM VIDRO, SEM GUARNICAO/ALIZAR</v>
          </cell>
          <cell r="C2601" t="str">
            <v xml:space="preserve">UN    </v>
          </cell>
          <cell r="D2601">
            <v>130.38</v>
          </cell>
        </row>
        <row r="2602">
          <cell r="A2602">
            <v>34381</v>
          </cell>
          <cell r="B2602" t="str">
            <v>JANELA MAXIM AR EM ALUMINIO, 80 X 60 CM (A X L), BATENTE/REQUADRO DE 4 A 14 CM, COM VIDRO, SEM GUARNICAO/ALIZAR</v>
          </cell>
          <cell r="C2602" t="str">
            <v xml:space="preserve">UN    </v>
          </cell>
          <cell r="D2602">
            <v>169.91</v>
          </cell>
        </row>
        <row r="2603">
          <cell r="A2603">
            <v>601</v>
          </cell>
          <cell r="B2603" t="str">
            <v>JANELA MAXIM AR EM ALUMINIO, 80 X 60 CM (A X L), BATENTE/REQUADRO DE 4 A 14 CM, COM VIDRO, SEM GUARNICAO/ALIZAR</v>
          </cell>
          <cell r="C2603" t="str">
            <v xml:space="preserve">M2    </v>
          </cell>
          <cell r="D2603">
            <v>339.14</v>
          </cell>
        </row>
        <row r="2604">
          <cell r="A2604">
            <v>3423</v>
          </cell>
          <cell r="B2604" t="str">
            <v>JANELA MAXIM AR EM MADEIRA CEDRINHO/ ANGELIM COMERCIAL/ CURUPIXA/ CUMARU OU EQUIVALENTE DA REGIAO, CAIXA DO BATENTE/MARCO *10* CM, 1 FOLHA  PARA VIDRO, COM GUARNICAO/ALIZAR, COM FERRAGENS, (SEM VIDRO E SEM ACABAMENTO)</v>
          </cell>
          <cell r="C2604" t="str">
            <v xml:space="preserve">M2    </v>
          </cell>
          <cell r="D2604">
            <v>875.57</v>
          </cell>
        </row>
        <row r="2605">
          <cell r="A2605">
            <v>34797</v>
          </cell>
          <cell r="B2605" t="str">
            <v>JANELA MAXIMO AR, ACO, BATENTE / REQUADRO DE 6 A 14 CM, PINT ANTICORROSIVA, SEM VIDRO, COM GRADE, 1 FL, 60  X 80 CM (A X L)</v>
          </cell>
          <cell r="C2605" t="str">
            <v xml:space="preserve">UN    </v>
          </cell>
          <cell r="D2605">
            <v>341.97</v>
          </cell>
        </row>
        <row r="2606">
          <cell r="A2606">
            <v>624</v>
          </cell>
          <cell r="B2606" t="str">
            <v>JANELA MAXIMO AR, ACO, BATENTE/REQUADRO DE 6 A 14 CM, PINT ANTICORROSIVA, SEM VIDRO, COM GRADE, 1 FL, 60  X 80 CM (A X L)</v>
          </cell>
          <cell r="C2606" t="str">
            <v xml:space="preserve">M2    </v>
          </cell>
          <cell r="D2606">
            <v>712.44</v>
          </cell>
        </row>
        <row r="2607">
          <cell r="A2607">
            <v>623</v>
          </cell>
          <cell r="B2607" t="str">
            <v>JANELA MAXIMO AR, ACO, BATENTE/REQUADRO DE 6 A 14 CM, PINT ANTICORROSIVA, SEM VIDRO, SEM GRADE, 1 FL, 60  X 80 CM (A X L)</v>
          </cell>
          <cell r="C2607" t="str">
            <v xml:space="preserve">M2    </v>
          </cell>
          <cell r="D2607">
            <v>267.52</v>
          </cell>
        </row>
        <row r="2608">
          <cell r="A2608">
            <v>25964</v>
          </cell>
          <cell r="B2608" t="str">
            <v>JARDINEIRO</v>
          </cell>
          <cell r="C2608" t="str">
            <v xml:space="preserve">H     </v>
          </cell>
          <cell r="D2608">
            <v>14.38</v>
          </cell>
        </row>
        <row r="2609">
          <cell r="A2609">
            <v>41077</v>
          </cell>
          <cell r="B2609" t="str">
            <v>JARDINEIRO (MENSALISTA)</v>
          </cell>
          <cell r="C2609" t="str">
            <v xml:space="preserve">MES   </v>
          </cell>
          <cell r="D2609">
            <v>2552.71</v>
          </cell>
        </row>
        <row r="2610">
          <cell r="A2610">
            <v>20159</v>
          </cell>
          <cell r="B2610" t="str">
            <v>JOELHO COM VISITA, PVC SERIE R, 90 GRAUS, 100 X 75 MM, PARA ESGOTO PREDIAL</v>
          </cell>
          <cell r="C2610" t="str">
            <v xml:space="preserve">UN    </v>
          </cell>
          <cell r="D2610">
            <v>31.07</v>
          </cell>
        </row>
        <row r="2611">
          <cell r="A2611">
            <v>37963</v>
          </cell>
          <cell r="B2611" t="str">
            <v>JOELHO CPVC, SOLDAVEL, 45 GRAUS, 15 MM, PARA AGUA QUENTE</v>
          </cell>
          <cell r="C2611" t="str">
            <v xml:space="preserve">UN    </v>
          </cell>
          <cell r="D2611">
            <v>4.26</v>
          </cell>
        </row>
        <row r="2612">
          <cell r="A2612">
            <v>37964</v>
          </cell>
          <cell r="B2612" t="str">
            <v>JOELHO CPVC, SOLDAVEL, 45 GRAUS, 22 MM, PARA AGUA QUENTE</v>
          </cell>
          <cell r="C2612" t="str">
            <v xml:space="preserve">UN    </v>
          </cell>
          <cell r="D2612">
            <v>7.1</v>
          </cell>
        </row>
        <row r="2613">
          <cell r="A2613">
            <v>37965</v>
          </cell>
          <cell r="B2613" t="str">
            <v>JOELHO CPVC, SOLDAVEL, 45 GRAUS, 28 MM, PARA AGUA QUENTE</v>
          </cell>
          <cell r="C2613" t="str">
            <v xml:space="preserve">UN    </v>
          </cell>
          <cell r="D2613">
            <v>10.29</v>
          </cell>
        </row>
        <row r="2614">
          <cell r="A2614">
            <v>37966</v>
          </cell>
          <cell r="B2614" t="str">
            <v>JOELHO CPVC, SOLDAVEL, 45 GRAUS, 35 MM, PARA AGUA QUENTE</v>
          </cell>
          <cell r="C2614" t="str">
            <v xml:space="preserve">UN    </v>
          </cell>
          <cell r="D2614">
            <v>18.649999999999999</v>
          </cell>
        </row>
        <row r="2615">
          <cell r="A2615">
            <v>37967</v>
          </cell>
          <cell r="B2615" t="str">
            <v>JOELHO CPVC, SOLDAVEL, 45 GRAUS, 42 MM, PARA AGUA QUENTE</v>
          </cell>
          <cell r="C2615" t="str">
            <v xml:space="preserve">UN    </v>
          </cell>
          <cell r="D2615">
            <v>29.9</v>
          </cell>
        </row>
        <row r="2616">
          <cell r="A2616">
            <v>37968</v>
          </cell>
          <cell r="B2616" t="str">
            <v>JOELHO CPVC, SOLDAVEL, 45 GRAUS, 54 MM, PARA AGUA QUENTE</v>
          </cell>
          <cell r="C2616" t="str">
            <v xml:space="preserve">UN    </v>
          </cell>
          <cell r="D2616">
            <v>65.58</v>
          </cell>
        </row>
        <row r="2617">
          <cell r="A2617">
            <v>37969</v>
          </cell>
          <cell r="B2617" t="str">
            <v>JOELHO CPVC, SOLDAVEL, 45 GRAUS, 73 MM, PARA AGUA QUENTE</v>
          </cell>
          <cell r="C2617" t="str">
            <v xml:space="preserve">UN    </v>
          </cell>
          <cell r="D2617">
            <v>175.21</v>
          </cell>
        </row>
        <row r="2618">
          <cell r="A2618">
            <v>37970</v>
          </cell>
          <cell r="B2618" t="str">
            <v>JOELHO CPVC, SOLDAVEL, 45 GRAUS, 89 MM, PARA AGUA QUENTE</v>
          </cell>
          <cell r="C2618" t="str">
            <v xml:space="preserve">UN    </v>
          </cell>
          <cell r="D2618">
            <v>204.39</v>
          </cell>
        </row>
        <row r="2619">
          <cell r="A2619">
            <v>21118</v>
          </cell>
          <cell r="B2619" t="str">
            <v>JOELHO CPVC, SOLDAVEL, 90 GRAUS, 15 MM, PARA AGUA QUENTE</v>
          </cell>
          <cell r="C2619" t="str">
            <v xml:space="preserve">UN    </v>
          </cell>
          <cell r="D2619">
            <v>3.22</v>
          </cell>
        </row>
        <row r="2620">
          <cell r="A2620">
            <v>37956</v>
          </cell>
          <cell r="B2620" t="str">
            <v>JOELHO CPVC, SOLDAVEL, 90 GRAUS, 22 MM, PARA AGUA QUENTE</v>
          </cell>
          <cell r="C2620" t="str">
            <v xml:space="preserve">UN    </v>
          </cell>
          <cell r="D2620">
            <v>5.0999999999999996</v>
          </cell>
        </row>
        <row r="2621">
          <cell r="A2621">
            <v>37957</v>
          </cell>
          <cell r="B2621" t="str">
            <v>JOELHO CPVC, SOLDAVEL, 90 GRAUS, 28 MM, PARA AGUA QUENTE</v>
          </cell>
          <cell r="C2621" t="str">
            <v xml:space="preserve">UN    </v>
          </cell>
          <cell r="D2621">
            <v>10.76</v>
          </cell>
        </row>
        <row r="2622">
          <cell r="A2622">
            <v>37958</v>
          </cell>
          <cell r="B2622" t="str">
            <v>JOELHO CPVC, SOLDAVEL, 90 GRAUS, 35 MM, PARA AGUA QUENTE</v>
          </cell>
          <cell r="C2622" t="str">
            <v xml:space="preserve">UN    </v>
          </cell>
          <cell r="D2622">
            <v>18.649999999999999</v>
          </cell>
        </row>
        <row r="2623">
          <cell r="A2623">
            <v>37959</v>
          </cell>
          <cell r="B2623" t="str">
            <v>JOELHO CPVC, SOLDAVEL, 90 GRAUS, 42 MM, PARA AGUA QUENTE</v>
          </cell>
          <cell r="C2623" t="str">
            <v xml:space="preserve">UN    </v>
          </cell>
          <cell r="D2623">
            <v>29.9</v>
          </cell>
        </row>
        <row r="2624">
          <cell r="A2624">
            <v>37960</v>
          </cell>
          <cell r="B2624" t="str">
            <v>JOELHO CPVC, SOLDAVEL, 90 GRAUS, 54 MM, PARA AGUA QUENTE</v>
          </cell>
          <cell r="C2624" t="str">
            <v xml:space="preserve">UN    </v>
          </cell>
          <cell r="D2624">
            <v>64.400000000000006</v>
          </cell>
        </row>
        <row r="2625">
          <cell r="A2625">
            <v>37961</v>
          </cell>
          <cell r="B2625" t="str">
            <v>JOELHO CPVC, SOLDAVEL, 90 GRAUS, 73 MM, PARA AGUA QUENTE</v>
          </cell>
          <cell r="C2625" t="str">
            <v xml:space="preserve">UN    </v>
          </cell>
          <cell r="D2625">
            <v>170.86</v>
          </cell>
        </row>
        <row r="2626">
          <cell r="A2626">
            <v>37962</v>
          </cell>
          <cell r="B2626" t="str">
            <v>JOELHO CPVC, SOLDAVEL, 90 GRAUS, 89 MM, PARA AGUA QUENTE</v>
          </cell>
          <cell r="C2626" t="str">
            <v xml:space="preserve">UN    </v>
          </cell>
          <cell r="D2626">
            <v>198.53</v>
          </cell>
        </row>
        <row r="2627">
          <cell r="A2627">
            <v>3533</v>
          </cell>
          <cell r="B2627" t="str">
            <v>JOELHO DE REDUCAO, PVC SOLDAVEL, 90 GRAUS,  25 MM X 20 MM, PARA AGUA FRIA PREDIAL</v>
          </cell>
          <cell r="C2627" t="str">
            <v xml:space="preserve">UN    </v>
          </cell>
          <cell r="D2627">
            <v>1.52</v>
          </cell>
        </row>
        <row r="2628">
          <cell r="A2628">
            <v>3538</v>
          </cell>
          <cell r="B2628" t="str">
            <v>JOELHO DE REDUCAO, PVC SOLDAVEL, 90 GRAUS,  32 MM X 25 MM, PARA AGUA FRIA PREDIAL</v>
          </cell>
          <cell r="C2628" t="str">
            <v xml:space="preserve">UN    </v>
          </cell>
          <cell r="D2628">
            <v>2.62</v>
          </cell>
        </row>
        <row r="2629">
          <cell r="A2629">
            <v>3497</v>
          </cell>
          <cell r="B2629" t="str">
            <v>JOELHO DE REDUCAO, PVC, ROSCAVEL COM BUCHA DE LATAO, 90 GRAUS,  3/4" X 1/2", PARA AGUA FRIA PREDIAL</v>
          </cell>
          <cell r="C2629" t="str">
            <v xml:space="preserve">UN    </v>
          </cell>
          <cell r="D2629">
            <v>9.8000000000000007</v>
          </cell>
        </row>
        <row r="2630">
          <cell r="A2630">
            <v>3498</v>
          </cell>
          <cell r="B2630" t="str">
            <v>JOELHO DE REDUCAO, PVC, ROSCAVEL, 90 GRAUS, 1" X 3/4", PARA AGUA FRIA PREDIAL</v>
          </cell>
          <cell r="C2630" t="str">
            <v xml:space="preserve">UN    </v>
          </cell>
          <cell r="D2630">
            <v>3.11</v>
          </cell>
        </row>
        <row r="2631">
          <cell r="A2631">
            <v>3496</v>
          </cell>
          <cell r="B2631" t="str">
            <v>JOELHO DE REDUCAO, PVC, ROSCAVEL, 90 GRAUS, 3/4" X 1/2", PARA AGUA FRIA PREDIAL</v>
          </cell>
          <cell r="C2631" t="str">
            <v xml:space="preserve">UN    </v>
          </cell>
          <cell r="D2631">
            <v>2.5099999999999998</v>
          </cell>
        </row>
        <row r="2632">
          <cell r="A2632">
            <v>38429</v>
          </cell>
          <cell r="B2632" t="str">
            <v>JOELHO DE TRANSICAO, CPVC, SOLDAVEL, 90 GRAUS, 15 MM X 1/2", PARA AGUA QUENTE</v>
          </cell>
          <cell r="C2632" t="str">
            <v xml:space="preserve">UN    </v>
          </cell>
          <cell r="D2632">
            <v>10.87</v>
          </cell>
        </row>
        <row r="2633">
          <cell r="A2633">
            <v>38431</v>
          </cell>
          <cell r="B2633" t="str">
            <v>JOELHO DE TRANSICAO, CPVC, SOLDAVEL, 90 GRAUS, 22 MM X 1/2", PARA AGUA QUENTE</v>
          </cell>
          <cell r="C2633" t="str">
            <v xml:space="preserve">UN    </v>
          </cell>
          <cell r="D2633">
            <v>17.23</v>
          </cell>
        </row>
        <row r="2634">
          <cell r="A2634">
            <v>38430</v>
          </cell>
          <cell r="B2634" t="str">
            <v>JOELHO DE TRANSICAO, CPVC, SOLDAVEL, 90 GRAUS, 22 MM X 3/4", PARA AGUA QUENTE</v>
          </cell>
          <cell r="C2634" t="str">
            <v xml:space="preserve">UN    </v>
          </cell>
          <cell r="D2634">
            <v>22.01</v>
          </cell>
        </row>
        <row r="2635">
          <cell r="A2635">
            <v>36348</v>
          </cell>
          <cell r="B2635" t="str">
            <v>JOELHO PPR 45 GRAUS, SOLDAVEL,  DN 20 MM, PARA AGUA QUENTE PREDIAL</v>
          </cell>
          <cell r="C2635" t="str">
            <v xml:space="preserve">UN    </v>
          </cell>
          <cell r="D2635">
            <v>1.1100000000000001</v>
          </cell>
        </row>
        <row r="2636">
          <cell r="A2636">
            <v>36349</v>
          </cell>
          <cell r="B2636" t="str">
            <v>JOELHO PPR 45 GRAUS, SOLDAVEL, DN 25 MM, PARA AGUA QUENTE PREDIAL</v>
          </cell>
          <cell r="C2636" t="str">
            <v xml:space="preserve">UN    </v>
          </cell>
          <cell r="D2636">
            <v>1.67</v>
          </cell>
        </row>
        <row r="2637">
          <cell r="A2637">
            <v>38433</v>
          </cell>
          <cell r="B2637" t="str">
            <v>JOELHO PPR, 45 GRAUS, SOLDAVEL, DN 32 MM, PARA AGUA QUENTE PREDIAL</v>
          </cell>
          <cell r="C2637" t="str">
            <v xml:space="preserve">UN    </v>
          </cell>
          <cell r="D2637">
            <v>3.1</v>
          </cell>
        </row>
        <row r="2638">
          <cell r="A2638">
            <v>38440</v>
          </cell>
          <cell r="B2638" t="str">
            <v>JOELHO PPR, 90 GRAUS, SOLDAVEL, DN 110 MM, PARA AGUA QUENTE PREDIAL</v>
          </cell>
          <cell r="C2638" t="str">
            <v xml:space="preserve">UN    </v>
          </cell>
          <cell r="D2638">
            <v>107.03</v>
          </cell>
        </row>
        <row r="2639">
          <cell r="A2639">
            <v>36359</v>
          </cell>
          <cell r="B2639" t="str">
            <v>JOELHO PPR, 90 GRAUS, SOLDAVEL, DN 20 MM, PARA AGUA QUENTE PREDIAL</v>
          </cell>
          <cell r="C2639" t="str">
            <v xml:space="preserve">UN    </v>
          </cell>
          <cell r="D2639">
            <v>1.33</v>
          </cell>
        </row>
        <row r="2640">
          <cell r="A2640">
            <v>36360</v>
          </cell>
          <cell r="B2640" t="str">
            <v>JOELHO PPR, 90 GRAUS, SOLDAVEL, DN 25 MM, PARA AGUA QUENTE PREDIAL</v>
          </cell>
          <cell r="C2640" t="str">
            <v xml:space="preserve">UN    </v>
          </cell>
          <cell r="D2640">
            <v>2.0499999999999998</v>
          </cell>
        </row>
        <row r="2641">
          <cell r="A2641">
            <v>38434</v>
          </cell>
          <cell r="B2641" t="str">
            <v>JOELHO PPR, 90 GRAUS, SOLDAVEL, DN 32 MM, PARA AGUA QUENTE PREDIAL</v>
          </cell>
          <cell r="C2641" t="str">
            <v xml:space="preserve">UN    </v>
          </cell>
          <cell r="D2641">
            <v>3.14</v>
          </cell>
        </row>
        <row r="2642">
          <cell r="A2642">
            <v>38435</v>
          </cell>
          <cell r="B2642" t="str">
            <v>JOELHO PPR, 90 GRAUS, SOLDAVEL, DN 40 MM, PARA AGUA QUENTE PREDIAL</v>
          </cell>
          <cell r="C2642" t="str">
            <v xml:space="preserve">UN    </v>
          </cell>
          <cell r="D2642">
            <v>5.97</v>
          </cell>
        </row>
        <row r="2643">
          <cell r="A2643">
            <v>38436</v>
          </cell>
          <cell r="B2643" t="str">
            <v>JOELHO PPR, 90 GRAUS, SOLDAVEL, DN 50 MM, PARA AGUA QUENTE PREDIAL</v>
          </cell>
          <cell r="C2643" t="str">
            <v xml:space="preserve">UN    </v>
          </cell>
          <cell r="D2643">
            <v>12.34</v>
          </cell>
        </row>
        <row r="2644">
          <cell r="A2644">
            <v>38437</v>
          </cell>
          <cell r="B2644" t="str">
            <v>JOELHO PPR, 90 GRAUS, SOLDAVEL, DN 63 MM, PARA AGUA QUENTE PREDIAL</v>
          </cell>
          <cell r="C2644" t="str">
            <v xml:space="preserve">UN    </v>
          </cell>
          <cell r="D2644">
            <v>18.53</v>
          </cell>
        </row>
        <row r="2645">
          <cell r="A2645">
            <v>38438</v>
          </cell>
          <cell r="B2645" t="str">
            <v>JOELHO PPR, 90 GRAUS, SOLDAVEL, DN 75 MM, PARA AGUA QUENTE PREDIAL</v>
          </cell>
          <cell r="C2645" t="str">
            <v xml:space="preserve">UN    </v>
          </cell>
          <cell r="D2645">
            <v>46.82</v>
          </cell>
        </row>
        <row r="2646">
          <cell r="A2646">
            <v>38439</v>
          </cell>
          <cell r="B2646" t="str">
            <v>JOELHO PPR, 90 GRAUS, SOLDAVEL, DN 90 MM, PARA AGUA QUENTE PREDIAL</v>
          </cell>
          <cell r="C2646" t="str">
            <v xml:space="preserve">UN    </v>
          </cell>
          <cell r="D2646">
            <v>71.36</v>
          </cell>
        </row>
        <row r="2647">
          <cell r="A2647">
            <v>10836</v>
          </cell>
          <cell r="B2647" t="str">
            <v>JOELHO PVC COM VISITA, 90 GRAUS, DN 100 X 50 MM, SERIE NORMAL, PARA ESGOTO PREDIAL</v>
          </cell>
          <cell r="C2647" t="str">
            <v xml:space="preserve">UN    </v>
          </cell>
          <cell r="D2647">
            <v>10.89</v>
          </cell>
        </row>
        <row r="2648">
          <cell r="A2648">
            <v>20128</v>
          </cell>
          <cell r="B2648" t="str">
            <v>JOELHO PVC LEVE, 45 GRAUS, DN 150 MM, PARA ESGOTO PREDIAL</v>
          </cell>
          <cell r="C2648" t="str">
            <v xml:space="preserve">UN    </v>
          </cell>
          <cell r="D2648">
            <v>31.92</v>
          </cell>
        </row>
        <row r="2649">
          <cell r="A2649">
            <v>20131</v>
          </cell>
          <cell r="B2649" t="str">
            <v>JOELHO PVC LEVE, 90 GRAUS, DN 150 MM, PARA ESGOTO PREDIAL</v>
          </cell>
          <cell r="C2649" t="str">
            <v xml:space="preserve">UN    </v>
          </cell>
          <cell r="D2649">
            <v>29.14</v>
          </cell>
        </row>
        <row r="2650">
          <cell r="A2650">
            <v>3521</v>
          </cell>
          <cell r="B2650" t="str">
            <v>JOELHO PVC,  SOLDAVEL COM ROSCA, 90 GRAUS, 20 MM X 1/2", PARA AGUA FRIA PREDIAL</v>
          </cell>
          <cell r="C2650" t="str">
            <v xml:space="preserve">UN    </v>
          </cell>
          <cell r="D2650">
            <v>1.32</v>
          </cell>
        </row>
        <row r="2651">
          <cell r="A2651">
            <v>3531</v>
          </cell>
          <cell r="B2651" t="str">
            <v>JOELHO PVC,  SOLDAVEL COM ROSCA, 90 GRAUS, 25 MM X 1/2", PARA AGUA FRIA PREDIAL</v>
          </cell>
          <cell r="C2651" t="str">
            <v xml:space="preserve">UN    </v>
          </cell>
          <cell r="D2651">
            <v>1.49</v>
          </cell>
        </row>
        <row r="2652">
          <cell r="A2652">
            <v>3522</v>
          </cell>
          <cell r="B2652" t="str">
            <v>JOELHO PVC,  SOLDAVEL COM ROSCA, 90 GRAUS, 25 MM X 3/4", PARA AGUA FRIA PREDIAL</v>
          </cell>
          <cell r="C2652" t="str">
            <v xml:space="preserve">UN    </v>
          </cell>
          <cell r="D2652">
            <v>2.2200000000000002</v>
          </cell>
        </row>
        <row r="2653">
          <cell r="A2653">
            <v>3527</v>
          </cell>
          <cell r="B2653" t="str">
            <v>JOELHO PVC,  SOLDAVEL COM ROSCA, 90 GRAUS, 32 MM X 3/4", PARA AGUA FRIA PREDIAL</v>
          </cell>
          <cell r="C2653" t="str">
            <v xml:space="preserve">UN    </v>
          </cell>
          <cell r="D2653">
            <v>7.65</v>
          </cell>
        </row>
        <row r="2654">
          <cell r="A2654">
            <v>10835</v>
          </cell>
          <cell r="B2654" t="str">
            <v>JOELHO PVC, COM BOLSA E ANEL, 90 GRAUS, DN 40 X *38* MM, SERIE NORMAL, PARA ESGOTO PREDIAL</v>
          </cell>
          <cell r="C2654" t="str">
            <v xml:space="preserve">UN    </v>
          </cell>
          <cell r="D2654">
            <v>2.2799999999999998</v>
          </cell>
        </row>
        <row r="2655">
          <cell r="A2655">
            <v>3475</v>
          </cell>
          <cell r="B2655" t="str">
            <v>JOELHO PVC, ROSCAVEL, 45 GRAUS, 1/2", PARA AGUA FRIA PREDIAL</v>
          </cell>
          <cell r="C2655" t="str">
            <v xml:space="preserve">UN    </v>
          </cell>
          <cell r="D2655">
            <v>2.57</v>
          </cell>
        </row>
        <row r="2656">
          <cell r="A2656">
            <v>3485</v>
          </cell>
          <cell r="B2656" t="str">
            <v>JOELHO PVC, ROSCAVEL, 45 GRAUS, 1", PARA AGUA FRIA PREDIAL</v>
          </cell>
          <cell r="C2656" t="str">
            <v xml:space="preserve">UN    </v>
          </cell>
          <cell r="D2656">
            <v>8.2200000000000006</v>
          </cell>
        </row>
        <row r="2657">
          <cell r="A2657">
            <v>3534</v>
          </cell>
          <cell r="B2657" t="str">
            <v>JOELHO PVC, ROSCAVEL, 45 GRAUS, 3/4", PARA AGUA FRIA PREDIAL</v>
          </cell>
          <cell r="C2657" t="str">
            <v xml:space="preserve">UN    </v>
          </cell>
          <cell r="D2657">
            <v>3.25</v>
          </cell>
        </row>
        <row r="2658">
          <cell r="A2658">
            <v>3543</v>
          </cell>
          <cell r="B2658" t="str">
            <v>JOELHO PVC, ROSCAVEL, 90 GRAUS, 1/2", PARA AGUA FRIA PREDIAL</v>
          </cell>
          <cell r="C2658" t="str">
            <v xml:space="preserve">UN    </v>
          </cell>
          <cell r="D2658">
            <v>1.63</v>
          </cell>
        </row>
        <row r="2659">
          <cell r="A2659">
            <v>3482</v>
          </cell>
          <cell r="B2659" t="str">
            <v>JOELHO PVC, ROSCAVEL, 90 GRAUS, 1", PARA AGUA FRIA PREDIAL</v>
          </cell>
          <cell r="C2659" t="str">
            <v xml:space="preserve">UN    </v>
          </cell>
          <cell r="D2659">
            <v>4.13</v>
          </cell>
        </row>
        <row r="2660">
          <cell r="A2660">
            <v>3505</v>
          </cell>
          <cell r="B2660" t="str">
            <v>JOELHO PVC, ROSCAVEL, 90 GRAUS, 3/4", PARA AGUA FRIA PREDIAL</v>
          </cell>
          <cell r="C2660" t="str">
            <v xml:space="preserve">UN    </v>
          </cell>
          <cell r="D2660">
            <v>2.34</v>
          </cell>
        </row>
        <row r="2661">
          <cell r="A2661">
            <v>3516</v>
          </cell>
          <cell r="B2661" t="str">
            <v>JOELHO PVC, SOLDAVEL, BB, 45 GRAUS, DN 40 MM, PARA ESGOTO PREDIAL</v>
          </cell>
          <cell r="C2661" t="str">
            <v xml:space="preserve">UN    </v>
          </cell>
          <cell r="D2661">
            <v>0.59</v>
          </cell>
        </row>
        <row r="2662">
          <cell r="A2662">
            <v>3517</v>
          </cell>
          <cell r="B2662" t="str">
            <v>JOELHO PVC, SOLDAVEL, BB, 90 GRAUS, DN 40 MM, PARA ESGOTO PREDIAL</v>
          </cell>
          <cell r="C2662" t="str">
            <v xml:space="preserve">UN    </v>
          </cell>
          <cell r="D2662">
            <v>2.08</v>
          </cell>
        </row>
        <row r="2663">
          <cell r="A2663">
            <v>3515</v>
          </cell>
          <cell r="B2663" t="str">
            <v>JOELHO PVC, SOLDAVEL, COM BUCHA DE LATAO, 90 GRAUS, 20 MM X 1/2", PARA AGUA FRIA PREDIAL</v>
          </cell>
          <cell r="C2663" t="str">
            <v xml:space="preserve">UN    </v>
          </cell>
          <cell r="D2663">
            <v>3.79</v>
          </cell>
        </row>
        <row r="2664">
          <cell r="A2664">
            <v>20147</v>
          </cell>
          <cell r="B2664" t="str">
            <v>JOELHO PVC, SOLDAVEL, COM BUCHA DE LATAO, 90 GRAUS, 25 MM X 1/2", PARA AGUA FRIA PREDIAL</v>
          </cell>
          <cell r="C2664" t="str">
            <v xml:space="preserve">UN    </v>
          </cell>
          <cell r="D2664">
            <v>4.08</v>
          </cell>
        </row>
        <row r="2665">
          <cell r="A2665">
            <v>3524</v>
          </cell>
          <cell r="B2665" t="str">
            <v>JOELHO PVC, SOLDAVEL, COM BUCHA DE LATAO, 90 GRAUS, 25 MM X 3/4", PARA AGUA FRIA PREDIAL</v>
          </cell>
          <cell r="C2665" t="str">
            <v xml:space="preserve">UN    </v>
          </cell>
          <cell r="D2665">
            <v>4.84</v>
          </cell>
        </row>
        <row r="2666">
          <cell r="A2666">
            <v>3532</v>
          </cell>
          <cell r="B2666" t="str">
            <v>JOELHO PVC, SOLDAVEL, COM BUCHA DE LATAO, 90 GRAUS, 32 MM X 3/4", PARA AGUA FRIA PREDIAL</v>
          </cell>
          <cell r="C2666" t="str">
            <v xml:space="preserve">UN    </v>
          </cell>
          <cell r="D2666">
            <v>8.86</v>
          </cell>
        </row>
        <row r="2667">
          <cell r="A2667">
            <v>3528</v>
          </cell>
          <cell r="B2667" t="str">
            <v>JOELHO PVC, SOLDAVEL, PB, 45 GRAUS, DN 100 MM, PARA ESGOTO PREDIAL</v>
          </cell>
          <cell r="C2667" t="str">
            <v xml:space="preserve">UN    </v>
          </cell>
          <cell r="D2667">
            <v>4.7</v>
          </cell>
        </row>
        <row r="2668">
          <cell r="A2668">
            <v>37952</v>
          </cell>
          <cell r="B2668" t="str">
            <v>JOELHO PVC, SOLDAVEL, PB, 45 GRAUS, DN 150 MM, PARA ESGOTO PREDIAL</v>
          </cell>
          <cell r="C2668" t="str">
            <v xml:space="preserve">UN    </v>
          </cell>
          <cell r="D2668">
            <v>33.47</v>
          </cell>
        </row>
        <row r="2669">
          <cell r="A2669">
            <v>37951</v>
          </cell>
          <cell r="B2669" t="str">
            <v>JOELHO PVC, SOLDAVEL, PB, 45 GRAUS, DN 40 MM, PARA ESGOTO PREDIAL</v>
          </cell>
          <cell r="C2669" t="str">
            <v xml:space="preserve">UN    </v>
          </cell>
          <cell r="D2669">
            <v>1.21</v>
          </cell>
        </row>
        <row r="2670">
          <cell r="A2670">
            <v>3518</v>
          </cell>
          <cell r="B2670" t="str">
            <v>JOELHO PVC, SOLDAVEL, PB, 45 GRAUS, DN 50 MM, PARA ESGOTO PREDIAL</v>
          </cell>
          <cell r="C2670" t="str">
            <v xml:space="preserve">UN    </v>
          </cell>
          <cell r="D2670">
            <v>1.78</v>
          </cell>
        </row>
        <row r="2671">
          <cell r="A2671">
            <v>3519</v>
          </cell>
          <cell r="B2671" t="str">
            <v>JOELHO PVC, SOLDAVEL, PB, 45 GRAUS, DN 75 MM, PARA ESGOTO PREDIAL</v>
          </cell>
          <cell r="C2671" t="str">
            <v xml:space="preserve">UN    </v>
          </cell>
          <cell r="D2671">
            <v>4.22</v>
          </cell>
        </row>
        <row r="2672">
          <cell r="A2672">
            <v>3520</v>
          </cell>
          <cell r="B2672" t="str">
            <v>JOELHO PVC, SOLDAVEL, PB, 90 GRAUS, DN 100 MM, PARA ESGOTO PREDIAL</v>
          </cell>
          <cell r="C2672" t="str">
            <v xml:space="preserve">UN    </v>
          </cell>
          <cell r="D2672">
            <v>4.7300000000000004</v>
          </cell>
        </row>
        <row r="2673">
          <cell r="A2673">
            <v>37950</v>
          </cell>
          <cell r="B2673" t="str">
            <v>JOELHO PVC, SOLDAVEL, PB, 90 GRAUS, DN 150 MM, PARA ESGOTO PREDIAL</v>
          </cell>
          <cell r="C2673" t="str">
            <v xml:space="preserve">UN    </v>
          </cell>
          <cell r="D2673">
            <v>29.14</v>
          </cell>
        </row>
        <row r="2674">
          <cell r="A2674">
            <v>37949</v>
          </cell>
          <cell r="B2674" t="str">
            <v>JOELHO PVC, SOLDAVEL, PB, 90 GRAUS, DN 40 MM, PARA ESGOTO PREDIAL</v>
          </cell>
          <cell r="C2674" t="str">
            <v xml:space="preserve">UN    </v>
          </cell>
          <cell r="D2674">
            <v>1.06</v>
          </cell>
        </row>
        <row r="2675">
          <cell r="A2675">
            <v>3526</v>
          </cell>
          <cell r="B2675" t="str">
            <v>JOELHO PVC, SOLDAVEL, PB, 90 GRAUS, DN 50 MM, PARA ESGOTO PREDIAL</v>
          </cell>
          <cell r="C2675" t="str">
            <v xml:space="preserve">UN    </v>
          </cell>
          <cell r="D2675">
            <v>1.43</v>
          </cell>
        </row>
        <row r="2676">
          <cell r="A2676">
            <v>3509</v>
          </cell>
          <cell r="B2676" t="str">
            <v>JOELHO PVC, SOLDAVEL, PB, 90 GRAUS, DN 75 MM, PARA ESGOTO PREDIAL</v>
          </cell>
          <cell r="C2676" t="str">
            <v xml:space="preserve">UN    </v>
          </cell>
          <cell r="D2676">
            <v>3.72</v>
          </cell>
        </row>
        <row r="2677">
          <cell r="A2677">
            <v>3530</v>
          </cell>
          <cell r="B2677" t="str">
            <v>JOELHO PVC, SOLDAVEL, 90 GRAUS, 110 MM, PARA AGUA FRIA PREDIAL</v>
          </cell>
          <cell r="C2677" t="str">
            <v xml:space="preserve">UN    </v>
          </cell>
          <cell r="D2677">
            <v>152.49</v>
          </cell>
        </row>
        <row r="2678">
          <cell r="A2678">
            <v>3542</v>
          </cell>
          <cell r="B2678" t="str">
            <v>JOELHO PVC, SOLDAVEL, 90 GRAUS, 20 MM, PARA AGUA FRIA PREDIAL</v>
          </cell>
          <cell r="C2678" t="str">
            <v xml:space="preserve">UN    </v>
          </cell>
          <cell r="D2678">
            <v>0.35</v>
          </cell>
        </row>
        <row r="2679">
          <cell r="A2679">
            <v>3529</v>
          </cell>
          <cell r="B2679" t="str">
            <v>JOELHO PVC, SOLDAVEL, 90 GRAUS, 25 MM, PARA AGUA FRIA PREDIAL</v>
          </cell>
          <cell r="C2679" t="str">
            <v xml:space="preserve">UN    </v>
          </cell>
          <cell r="D2679">
            <v>0.49</v>
          </cell>
        </row>
        <row r="2680">
          <cell r="A2680">
            <v>3536</v>
          </cell>
          <cell r="B2680" t="str">
            <v>JOELHO PVC, SOLDAVEL, 90 GRAUS, 32 MM, PARA AGUA FRIA PREDIAL</v>
          </cell>
          <cell r="C2680" t="str">
            <v xml:space="preserve">UN    </v>
          </cell>
          <cell r="D2680">
            <v>1.46</v>
          </cell>
        </row>
        <row r="2681">
          <cell r="A2681">
            <v>3535</v>
          </cell>
          <cell r="B2681" t="str">
            <v>JOELHO PVC, SOLDAVEL, 90 GRAUS, 40 MM, PARA AGUA FRIA PREDIAL</v>
          </cell>
          <cell r="C2681" t="str">
            <v xml:space="preserve">UN    </v>
          </cell>
          <cell r="D2681">
            <v>3.46</v>
          </cell>
        </row>
        <row r="2682">
          <cell r="A2682">
            <v>3540</v>
          </cell>
          <cell r="B2682" t="str">
            <v>JOELHO PVC, SOLDAVEL, 90 GRAUS, 50 MM, PARA AGUA FRIA PREDIAL</v>
          </cell>
          <cell r="C2682" t="str">
            <v xml:space="preserve">UN    </v>
          </cell>
          <cell r="D2682">
            <v>3.75</v>
          </cell>
        </row>
        <row r="2683">
          <cell r="A2683">
            <v>3539</v>
          </cell>
          <cell r="B2683" t="str">
            <v>JOELHO PVC, SOLDAVEL, 90 GRAUS, 60 MM, PARA AGUA FRIA PREDIAL</v>
          </cell>
          <cell r="C2683" t="str">
            <v xml:space="preserve">UN    </v>
          </cell>
          <cell r="D2683">
            <v>16.260000000000002</v>
          </cell>
        </row>
        <row r="2684">
          <cell r="A2684">
            <v>3513</v>
          </cell>
          <cell r="B2684" t="str">
            <v>JOELHO PVC, SOLDAVEL, 90 GRAUS, 85 MM, PARA AGUA FRIA PREDIAL</v>
          </cell>
          <cell r="C2684" t="str">
            <v xml:space="preserve">UN    </v>
          </cell>
          <cell r="D2684">
            <v>72.28</v>
          </cell>
        </row>
        <row r="2685">
          <cell r="A2685">
            <v>3492</v>
          </cell>
          <cell r="B2685" t="str">
            <v>JOELHO PVC, 45 GRAUS, ROSCAVEL,  1 1/2", AGUA FRIA PREDIAL</v>
          </cell>
          <cell r="C2685" t="str">
            <v xml:space="preserve">UN    </v>
          </cell>
          <cell r="D2685">
            <v>13.91</v>
          </cell>
        </row>
        <row r="2686">
          <cell r="A2686">
            <v>3491</v>
          </cell>
          <cell r="B2686" t="str">
            <v>JOELHO PVC, 45 GRAUS, ROSCAVEL, 1 1/4",  AGUA FRIA PREDIAL</v>
          </cell>
          <cell r="C2686" t="str">
            <v xml:space="preserve">UN    </v>
          </cell>
          <cell r="D2686">
            <v>7.93</v>
          </cell>
        </row>
        <row r="2687">
          <cell r="A2687">
            <v>3493</v>
          </cell>
          <cell r="B2687" t="str">
            <v>JOELHO PVC, 45 GRAUS, ROSCAVEL, 2", AGUA FRIA PREDIAL</v>
          </cell>
          <cell r="C2687" t="str">
            <v xml:space="preserve">UN    </v>
          </cell>
          <cell r="D2687">
            <v>19.02</v>
          </cell>
        </row>
        <row r="2688">
          <cell r="A2688">
            <v>12628</v>
          </cell>
          <cell r="B2688" t="str">
            <v>JOELHO PVC, 60 GRAUS, DIAMETRO ENTRE 80 E 100 MM, PARA DRENAGEM PLUVIAL PREDIAL</v>
          </cell>
          <cell r="C2688" t="str">
            <v xml:space="preserve">UN    </v>
          </cell>
          <cell r="D2688">
            <v>5.65</v>
          </cell>
        </row>
        <row r="2689">
          <cell r="A2689">
            <v>12629</v>
          </cell>
          <cell r="B2689" t="str">
            <v>JOELHO PVC, 90 GRAUS, DIAMETRO ENTRE 80 E 100 MM, PARA DRENAGEM PLUVIAL PREDIAL</v>
          </cell>
          <cell r="C2689" t="str">
            <v xml:space="preserve">UN    </v>
          </cell>
          <cell r="D2689">
            <v>6.14</v>
          </cell>
        </row>
        <row r="2690">
          <cell r="A2690">
            <v>3481</v>
          </cell>
          <cell r="B2690" t="str">
            <v>JOELHO PVC, 90 GRAUS, ROSCAVEL, 1 1/2",  AGUA FRIA PREDIAL</v>
          </cell>
          <cell r="C2690" t="str">
            <v xml:space="preserve">UN    </v>
          </cell>
          <cell r="D2690">
            <v>9.6300000000000008</v>
          </cell>
        </row>
        <row r="2691">
          <cell r="A2691">
            <v>3510</v>
          </cell>
          <cell r="B2691" t="str">
            <v>JOELHO PVC, 90 GRAUS, ROSCAVEL, 1 1/4", AGUA FRIA PREDIAL</v>
          </cell>
          <cell r="C2691" t="str">
            <v xml:space="preserve">UN    </v>
          </cell>
          <cell r="D2691">
            <v>9</v>
          </cell>
        </row>
        <row r="2692">
          <cell r="A2692">
            <v>3508</v>
          </cell>
          <cell r="B2692" t="str">
            <v>JOELHO PVC, 90 GRAUS, ROSCAVEL, 2", AGUA FRIA PREDIAL</v>
          </cell>
          <cell r="C2692" t="str">
            <v xml:space="preserve">UN    </v>
          </cell>
          <cell r="D2692">
            <v>23.54</v>
          </cell>
        </row>
        <row r="2693">
          <cell r="A2693">
            <v>38939</v>
          </cell>
          <cell r="B2693" t="str">
            <v>JOELHO ROSCA FEMEA MOVEL, METALICO, PARA CONEXAO COM ANEL DESLIZANTE EM TUBO PEX, DN 16 MM X 1/2"</v>
          </cell>
          <cell r="C2693" t="str">
            <v xml:space="preserve">UN    </v>
          </cell>
          <cell r="D2693">
            <v>11.55</v>
          </cell>
        </row>
        <row r="2694">
          <cell r="A2694">
            <v>38940</v>
          </cell>
          <cell r="B2694" t="str">
            <v>JOELHO ROSCA FEMEA MOVEL, METALICO, PARA CONEXAO COM ANEL DESLIZANTE EM TUBO PEX, DN 20 MM X 1/2"</v>
          </cell>
          <cell r="C2694" t="str">
            <v xml:space="preserve">UN    </v>
          </cell>
          <cell r="D2694">
            <v>17.63</v>
          </cell>
        </row>
        <row r="2695">
          <cell r="A2695">
            <v>38941</v>
          </cell>
          <cell r="B2695" t="str">
            <v>JOELHO ROSCA FEMEA MOVEL, METALICO, PARA CONEXAO COM ANEL DESLIZANTE EM TUBO PEX, DN 20 MM X 3/4"</v>
          </cell>
          <cell r="C2695" t="str">
            <v xml:space="preserve">UN    </v>
          </cell>
          <cell r="D2695">
            <v>20.83</v>
          </cell>
        </row>
        <row r="2696">
          <cell r="A2696">
            <v>38942</v>
          </cell>
          <cell r="B2696" t="str">
            <v>JOELHO ROSCA FEMEA MOVEL, METALICO, PARA CONEXAO COM ANEL DESLIZANTE EM TUBO PEX, DN 25 MM X 3/4"</v>
          </cell>
          <cell r="C2696" t="str">
            <v xml:space="preserve">UN    </v>
          </cell>
          <cell r="D2696">
            <v>23.33</v>
          </cell>
        </row>
        <row r="2697">
          <cell r="A2697">
            <v>38987</v>
          </cell>
          <cell r="B2697" t="str">
            <v>JOELHO 45 GRAUS, PPR, SOLDAVEL, F/ F, DN 40 MM, PARA AQUA QUENTE E FRIA PREDIAL</v>
          </cell>
          <cell r="C2697" t="str">
            <v xml:space="preserve">UN    </v>
          </cell>
          <cell r="D2697">
            <v>5.55</v>
          </cell>
        </row>
        <row r="2698">
          <cell r="A2698">
            <v>38988</v>
          </cell>
          <cell r="B2698" t="str">
            <v>JOELHO 45 GRAUS, PPR, SOLDAVEL, F/ F, DN 50 MM, PARA AQUA QUENTE E FRIA PREDIAL</v>
          </cell>
          <cell r="C2698" t="str">
            <v xml:space="preserve">UN    </v>
          </cell>
          <cell r="D2698">
            <v>12.9</v>
          </cell>
        </row>
        <row r="2699">
          <cell r="A2699">
            <v>38989</v>
          </cell>
          <cell r="B2699" t="str">
            <v>JOELHO 45 GRAUS, PPR, SOLDAVEL, F/ F, DN 63 MM, PARA AQUA QUENTE E FRIA PREDIAL</v>
          </cell>
          <cell r="C2699" t="str">
            <v xml:space="preserve">UN    </v>
          </cell>
          <cell r="D2699">
            <v>17.14</v>
          </cell>
        </row>
        <row r="2700">
          <cell r="A2700">
            <v>38990</v>
          </cell>
          <cell r="B2700" t="str">
            <v>JOELHO 45 GRAUS, PPR, SOLDAVEL, F/ F, DN 75 MM, PARA AQUA QUENTE E FRIA PREDIAL</v>
          </cell>
          <cell r="C2700" t="str">
            <v xml:space="preserve">UN    </v>
          </cell>
          <cell r="D2700">
            <v>45.2</v>
          </cell>
        </row>
        <row r="2701">
          <cell r="A2701">
            <v>38991</v>
          </cell>
          <cell r="B2701" t="str">
            <v>JOELHO 45 GRAUS, PPR, SOLDAVEL, F/ F, DN 90 MM, PARA AQUA QUENTE E FRIA PREDIAL</v>
          </cell>
          <cell r="C2701" t="str">
            <v xml:space="preserve">UN    </v>
          </cell>
          <cell r="D2701">
            <v>91.32</v>
          </cell>
        </row>
        <row r="2702">
          <cell r="A2702">
            <v>38913</v>
          </cell>
          <cell r="B2702" t="str">
            <v>JOELHO 90 GRAUS, METALICO, PARA CONEXAO COM ANEL DESLIZANTE EM TUBO PEX, DN 16 MM</v>
          </cell>
          <cell r="C2702" t="str">
            <v xml:space="preserve">UN    </v>
          </cell>
          <cell r="D2702">
            <v>10.71</v>
          </cell>
        </row>
        <row r="2703">
          <cell r="A2703">
            <v>38914</v>
          </cell>
          <cell r="B2703" t="str">
            <v>JOELHO 90 GRAUS, METALICO, PARA CONEXAO COM ANEL DESLIZANTE EM TUBO PEX, DN 20 MM</v>
          </cell>
          <cell r="C2703" t="str">
            <v xml:space="preserve">UN    </v>
          </cell>
          <cell r="D2703">
            <v>12.43</v>
          </cell>
        </row>
        <row r="2704">
          <cell r="A2704">
            <v>38915</v>
          </cell>
          <cell r="B2704" t="str">
            <v>JOELHO 90 GRAUS, METALICO, PARA CONEXAO COM ANEL DESLIZANTE EM TUBO PEX, DN 25 MM</v>
          </cell>
          <cell r="C2704" t="str">
            <v xml:space="preserve">UN    </v>
          </cell>
          <cell r="D2704">
            <v>21.58</v>
          </cell>
        </row>
        <row r="2705">
          <cell r="A2705">
            <v>38916</v>
          </cell>
          <cell r="B2705" t="str">
            <v>JOELHO 90 GRAUS, METALICO, PARA CONEXAO COM ANEL DESLIZANTE EM TUBO PEX, DN 32 MM</v>
          </cell>
          <cell r="C2705" t="str">
            <v xml:space="preserve">UN    </v>
          </cell>
          <cell r="D2705">
            <v>28.47</v>
          </cell>
        </row>
        <row r="2706">
          <cell r="A2706">
            <v>39300</v>
          </cell>
          <cell r="B2706" t="str">
            <v>JOELHO 90 GRAUS, PLASTICO, PARA CONEXAO COM CRIMPAGEM EM TUBO PEX, DN 16 MM</v>
          </cell>
          <cell r="C2706" t="str">
            <v xml:space="preserve">UN    </v>
          </cell>
          <cell r="D2706">
            <v>9.68</v>
          </cell>
        </row>
        <row r="2707">
          <cell r="A2707">
            <v>39301</v>
          </cell>
          <cell r="B2707" t="str">
            <v>JOELHO 90 GRAUS, PLASTICO, PARA CONEXAO COM CRIMPAGEM EM TUBO PEX, DN 20 MM</v>
          </cell>
          <cell r="C2707" t="str">
            <v xml:space="preserve">UN    </v>
          </cell>
          <cell r="D2707">
            <v>13.43</v>
          </cell>
        </row>
        <row r="2708">
          <cell r="A2708">
            <v>39302</v>
          </cell>
          <cell r="B2708" t="str">
            <v>JOELHO 90 GRAUS, PLASTICO, PARA CONEXAO COM CRIMPAGEM EM TUBO PEX, DN 25 MM</v>
          </cell>
          <cell r="C2708" t="str">
            <v xml:space="preserve">UN    </v>
          </cell>
          <cell r="D2708">
            <v>16.88</v>
          </cell>
        </row>
        <row r="2709">
          <cell r="A2709">
            <v>39303</v>
          </cell>
          <cell r="B2709" t="str">
            <v>JOELHO 90 GRAUS, PLASTICO, PARA CONEXAO COM CRIMPAGEM EM TUBO PEX, DN 32 MM</v>
          </cell>
          <cell r="C2709" t="str">
            <v xml:space="preserve">UN    </v>
          </cell>
          <cell r="D2709">
            <v>29.67</v>
          </cell>
        </row>
        <row r="2710">
          <cell r="A2710">
            <v>38923</v>
          </cell>
          <cell r="B2710" t="str">
            <v>JOELHO 90 GRAUS, ROSCA FEMEA TERMINAL, METALICO, PARA CONEXAO COM ANEL DESLIZANTE EM TUBO PEX, DN 16 MM X 1/2"</v>
          </cell>
          <cell r="C2710" t="str">
            <v xml:space="preserve">UN    </v>
          </cell>
          <cell r="D2710">
            <v>9.4499999999999993</v>
          </cell>
        </row>
        <row r="2711">
          <cell r="A2711">
            <v>38925</v>
          </cell>
          <cell r="B2711" t="str">
            <v>JOELHO 90 GRAUS, ROSCA FEMEA TERMINAL, METALICO, PARA CONEXAO COM ANEL DESLIZANTE EM TUBO PEX, DN 20 MM X 1/2"</v>
          </cell>
          <cell r="C2711" t="str">
            <v xml:space="preserve">UN    </v>
          </cell>
          <cell r="D2711">
            <v>10.16</v>
          </cell>
        </row>
        <row r="2712">
          <cell r="A2712">
            <v>38926</v>
          </cell>
          <cell r="B2712" t="str">
            <v>JOELHO 90 GRAUS, ROSCA FEMEA TERMINAL, METALICO, PARA CONEXAO COM ANEL DESLIZANTE EM TUBO PEX, DN 20 MM X 3/4"</v>
          </cell>
          <cell r="C2712" t="str">
            <v xml:space="preserve">UN    </v>
          </cell>
          <cell r="D2712">
            <v>14.51</v>
          </cell>
        </row>
        <row r="2713">
          <cell r="A2713">
            <v>38927</v>
          </cell>
          <cell r="B2713" t="str">
            <v>JOELHO 90 GRAUS, ROSCA FEMEA TERMINAL, METALICO, PARA CONEXAO COM ANEL DESLIZANTE EM TUBO PEX, DN 25 MM X 3/4"</v>
          </cell>
          <cell r="C2713" t="str">
            <v xml:space="preserve">UN    </v>
          </cell>
          <cell r="D2713">
            <v>15.51</v>
          </cell>
        </row>
        <row r="2714">
          <cell r="A2714">
            <v>39304</v>
          </cell>
          <cell r="B2714" t="str">
            <v>JOELHO 90 GRAUS, ROSCA FEMEA TERMINAL, PLASTICO, PARA CONEXAO COM CRIMPAGEM EM TUBO PEX, DN 16 MM X 1/2"</v>
          </cell>
          <cell r="C2714" t="str">
            <v xml:space="preserve">UN    </v>
          </cell>
          <cell r="D2714">
            <v>11.95</v>
          </cell>
        </row>
        <row r="2715">
          <cell r="A2715">
            <v>38924</v>
          </cell>
          <cell r="B2715" t="str">
            <v>JOELHO 90 GRAUS, ROSCA FEMEA TERMINAL, PLASTICO, PARA CONEXAO COM CRIMPAGEM EM TUBO PEX, DN 16 MM X 3/4"</v>
          </cell>
          <cell r="C2715" t="str">
            <v xml:space="preserve">UN    </v>
          </cell>
          <cell r="D2715">
            <v>17.03</v>
          </cell>
        </row>
        <row r="2716">
          <cell r="A2716">
            <v>39305</v>
          </cell>
          <cell r="B2716" t="str">
            <v>JOELHO 90 GRAUS, ROSCA FEMEA TERMINAL, PLASTICO, PARA CONEXAO COM CRIMPAGEM EM TUBO PEX, DN 20 MM X 1/2"</v>
          </cell>
          <cell r="C2716" t="str">
            <v xml:space="preserve">UN    </v>
          </cell>
          <cell r="D2716">
            <v>15.65</v>
          </cell>
        </row>
        <row r="2717">
          <cell r="A2717">
            <v>39306</v>
          </cell>
          <cell r="B2717" t="str">
            <v>JOELHO 90 GRAUS, ROSCA FEMEA TERMINAL, PLASTICO, PARA CONEXAO COM CRIMPAGEM EM TUBO PEX, DN 20 MM X 3/4"</v>
          </cell>
          <cell r="C2717" t="str">
            <v xml:space="preserve">UN    </v>
          </cell>
          <cell r="D2717">
            <v>19.579999999999998</v>
          </cell>
        </row>
        <row r="2718">
          <cell r="A2718">
            <v>38928</v>
          </cell>
          <cell r="B2718" t="str">
            <v>JOELHO 90 GRAUS, ROSCA FEMEA TERMINAL, PLASTICO, PARA CONEXAO COM CRIMPAGEM EM TUBO PEX, DN 25 MM X 1/2"</v>
          </cell>
          <cell r="C2718" t="str">
            <v xml:space="preserve">UN    </v>
          </cell>
          <cell r="D2718">
            <v>17.2</v>
          </cell>
        </row>
        <row r="2719">
          <cell r="A2719">
            <v>38929</v>
          </cell>
          <cell r="B2719" t="str">
            <v>JOELHO 90 GRAUS, ROSCA FEMEA TERMINAL, PLASTICO, PARA CONEXAO COM CRIMPAGEM EM TUBO PEX, DN 25 MM X 1"</v>
          </cell>
          <cell r="C2719" t="str">
            <v xml:space="preserve">UN    </v>
          </cell>
          <cell r="D2719">
            <v>30.49</v>
          </cell>
        </row>
        <row r="2720">
          <cell r="A2720">
            <v>39307</v>
          </cell>
          <cell r="B2720" t="str">
            <v>JOELHO 90 GRAUS, ROSCA FEMEA TERMINAL, PLASTICO, PARA CONEXAO COM CRIMPAGEM EM TUBO PEX, DN 25 MM X 3/4"</v>
          </cell>
          <cell r="C2720" t="str">
            <v xml:space="preserve">UN    </v>
          </cell>
          <cell r="D2720">
            <v>22.53</v>
          </cell>
        </row>
        <row r="2721">
          <cell r="A2721">
            <v>38930</v>
          </cell>
          <cell r="B2721" t="str">
            <v>JOELHO 90 GRAUS, ROSCA FEMEA TERMINAL, PLASTICO, PARA CONEXAO COM CRIMPAGEM EM TUBO PEX, DN 32 MM X 1"</v>
          </cell>
          <cell r="C2721" t="str">
            <v xml:space="preserve">UN    </v>
          </cell>
          <cell r="D2721">
            <v>38.31</v>
          </cell>
        </row>
        <row r="2722">
          <cell r="A2722">
            <v>38931</v>
          </cell>
          <cell r="B2722" t="str">
            <v>JOELHO 90 GRAUS, ROSCA MACHO TERMINAL, METALICO, PARA CONEXAO COM ANEL DESLIZANTE EM TUBO PEX, DN 16 MM X 1/2"</v>
          </cell>
          <cell r="C2722" t="str">
            <v xml:space="preserve">UN    </v>
          </cell>
          <cell r="D2722">
            <v>9.64</v>
          </cell>
        </row>
        <row r="2723">
          <cell r="A2723">
            <v>38932</v>
          </cell>
          <cell r="B2723" t="str">
            <v>JOELHO 90 GRAUS, ROSCA MACHO TERMINAL, METALICO, PARA CONEXAO COM ANEL DESLIZANTE EM TUBO PEX, DN 20 MM X 1/2"</v>
          </cell>
          <cell r="C2723" t="str">
            <v xml:space="preserve">UN    </v>
          </cell>
          <cell r="D2723">
            <v>9.74</v>
          </cell>
        </row>
        <row r="2724">
          <cell r="A2724">
            <v>38934</v>
          </cell>
          <cell r="B2724" t="str">
            <v>JOELHO 90 GRAUS, ROSCA MACHO TERMINAL, METALICO, PARA CONEXAO COM ANEL DESLIZANTE EM TUBO PEX, DN 20 MM X 3/4"</v>
          </cell>
          <cell r="C2724" t="str">
            <v xml:space="preserve">UN    </v>
          </cell>
          <cell r="D2724">
            <v>14.4</v>
          </cell>
        </row>
        <row r="2725">
          <cell r="A2725">
            <v>38935</v>
          </cell>
          <cell r="B2725" t="str">
            <v>JOELHO 90 GRAUS, ROSCA MACHO TERMINAL, METALICO, PARA CONEXAO COM ANEL DESLIZANTE EM TUBO PEX, DN 25 MM X 3/4"</v>
          </cell>
          <cell r="C2725" t="str">
            <v xml:space="preserve">UN    </v>
          </cell>
          <cell r="D2725">
            <v>15.41</v>
          </cell>
        </row>
        <row r="2726">
          <cell r="A2726">
            <v>38936</v>
          </cell>
          <cell r="B2726" t="str">
            <v>JOELHO 90 GRAUS, ROSCA MACHO TERMINAL, PLASTICO, PARA CONEXAO COM CRIMPAGEM EM TUBO PEX, DN 25 MM X 1/2"</v>
          </cell>
          <cell r="C2726" t="str">
            <v xml:space="preserve">UN    </v>
          </cell>
          <cell r="D2726">
            <v>16.5</v>
          </cell>
        </row>
        <row r="2727">
          <cell r="A2727">
            <v>38937</v>
          </cell>
          <cell r="B2727" t="str">
            <v>JOELHO 90 GRAUS, ROSCA MACHO TERMINAL, PLASTICO, PARA CONEXAO COM CRIMPAGEM EM TUBO PEX, DN 25 MM X 1"</v>
          </cell>
          <cell r="C2727" t="str">
            <v xml:space="preserve">UN    </v>
          </cell>
          <cell r="D2727">
            <v>20.11</v>
          </cell>
        </row>
        <row r="2728">
          <cell r="A2728">
            <v>38938</v>
          </cell>
          <cell r="B2728" t="str">
            <v>JOELHO 90 GRAUS, ROSCA MACHO TERMINAL, PLASTICO, PARA CONEXAO COM CRIMPAGEM EM TUBO PEX, DN 32 MM X 1"</v>
          </cell>
          <cell r="C2728" t="str">
            <v xml:space="preserve">UN    </v>
          </cell>
          <cell r="D2728">
            <v>29.9</v>
          </cell>
        </row>
        <row r="2729">
          <cell r="A2729">
            <v>3489</v>
          </cell>
          <cell r="B2729" t="str">
            <v>JOELHO, PVC COM ROSCA E BUCHA LATAO, 90 GRAUS,  3/4", PARA AGUA FRIA PREDIAL</v>
          </cell>
          <cell r="C2729" t="str">
            <v xml:space="preserve">UN    </v>
          </cell>
          <cell r="D2729">
            <v>8.9</v>
          </cell>
        </row>
        <row r="2730">
          <cell r="A2730">
            <v>20151</v>
          </cell>
          <cell r="B2730" t="str">
            <v>JOELHO, PVC SERIE R, 45 GRAUS, DN 100 MM, PARA ESGOTO PREDIAL</v>
          </cell>
          <cell r="C2730" t="str">
            <v xml:space="preserve">UN    </v>
          </cell>
          <cell r="D2730">
            <v>13.12</v>
          </cell>
        </row>
        <row r="2731">
          <cell r="A2731">
            <v>20152</v>
          </cell>
          <cell r="B2731" t="str">
            <v>JOELHO, PVC SERIE R, 45 GRAUS, DN 150 MM, PARA ESGOTO PREDIAL</v>
          </cell>
          <cell r="C2731" t="str">
            <v xml:space="preserve">UN    </v>
          </cell>
          <cell r="D2731">
            <v>45.66</v>
          </cell>
        </row>
        <row r="2732">
          <cell r="A2732">
            <v>20148</v>
          </cell>
          <cell r="B2732" t="str">
            <v>JOELHO, PVC SERIE R, 45 GRAUS, DN 40 MM, PARA ESGOTO PREDIAL</v>
          </cell>
          <cell r="C2732" t="str">
            <v xml:space="preserve">UN    </v>
          </cell>
          <cell r="D2732">
            <v>2.61</v>
          </cell>
        </row>
        <row r="2733">
          <cell r="A2733">
            <v>20149</v>
          </cell>
          <cell r="B2733" t="str">
            <v>JOELHO, PVC SERIE R, 45 GRAUS, DN 50 MM, PARA ESGOTO PREDIAL</v>
          </cell>
          <cell r="C2733" t="str">
            <v xml:space="preserve">UN    </v>
          </cell>
          <cell r="D2733">
            <v>4.04</v>
          </cell>
        </row>
        <row r="2734">
          <cell r="A2734">
            <v>20150</v>
          </cell>
          <cell r="B2734" t="str">
            <v>JOELHO, PVC SERIE R, 45 GRAUS, DN 75 MM, PARA ESGOTO PREDIAL</v>
          </cell>
          <cell r="C2734" t="str">
            <v xml:space="preserve">UN    </v>
          </cell>
          <cell r="D2734">
            <v>9.42</v>
          </cell>
        </row>
        <row r="2735">
          <cell r="A2735">
            <v>20157</v>
          </cell>
          <cell r="B2735" t="str">
            <v>JOELHO, PVC SERIE R, 90 GRAUS, DN 100 MM, PARA ESGOTO PREDIAL</v>
          </cell>
          <cell r="C2735" t="str">
            <v xml:space="preserve">UN    </v>
          </cell>
          <cell r="D2735">
            <v>17.7</v>
          </cell>
        </row>
        <row r="2736">
          <cell r="A2736">
            <v>20158</v>
          </cell>
          <cell r="B2736" t="str">
            <v>JOELHO, PVC SERIE R, 90 GRAUS, DN 150 MM, PARA ESGOTO PREDIAL</v>
          </cell>
          <cell r="C2736" t="str">
            <v xml:space="preserve">UN    </v>
          </cell>
          <cell r="D2736">
            <v>58.82</v>
          </cell>
        </row>
        <row r="2737">
          <cell r="A2737">
            <v>20154</v>
          </cell>
          <cell r="B2737" t="str">
            <v>JOELHO, PVC SERIE R, 90 GRAUS, DN 40 MM, PARA ESGOTO PREDIAL</v>
          </cell>
          <cell r="C2737" t="str">
            <v xml:space="preserve">UN    </v>
          </cell>
          <cell r="D2737">
            <v>3.35</v>
          </cell>
        </row>
        <row r="2738">
          <cell r="A2738">
            <v>20155</v>
          </cell>
          <cell r="B2738" t="str">
            <v>JOELHO, PVC SERIE R, 90 GRAUS, DN 50 MM, PARA ESGOTO PREDIAL</v>
          </cell>
          <cell r="C2738" t="str">
            <v xml:space="preserve">UN    </v>
          </cell>
          <cell r="D2738">
            <v>5.0199999999999996</v>
          </cell>
        </row>
        <row r="2739">
          <cell r="A2739">
            <v>20156</v>
          </cell>
          <cell r="B2739" t="str">
            <v>JOELHO, PVC SERIE R, 90 GRAUS, DN 75 MM, PARA ESGOTO PREDIAL</v>
          </cell>
          <cell r="C2739" t="str">
            <v xml:space="preserve">UN    </v>
          </cell>
          <cell r="D2739">
            <v>11.3</v>
          </cell>
        </row>
        <row r="2740">
          <cell r="A2740">
            <v>3512</v>
          </cell>
          <cell r="B2740" t="str">
            <v>JOELHO, PVC SOLDAVEL, 45 GRAUS, 110 MM, PARA AGUA FRIA PREDIAL</v>
          </cell>
          <cell r="C2740" t="str">
            <v xml:space="preserve">UN    </v>
          </cell>
          <cell r="D2740">
            <v>139.44999999999999</v>
          </cell>
        </row>
        <row r="2741">
          <cell r="A2741">
            <v>3499</v>
          </cell>
          <cell r="B2741" t="str">
            <v>JOELHO, PVC SOLDAVEL, 45 GRAUS, 20 MM, PARA AGUA FRIA PREDIAL</v>
          </cell>
          <cell r="C2741" t="str">
            <v xml:space="preserve">UN    </v>
          </cell>
          <cell r="D2741">
            <v>0.59</v>
          </cell>
        </row>
        <row r="2742">
          <cell r="A2742">
            <v>3500</v>
          </cell>
          <cell r="B2742" t="str">
            <v>JOELHO, PVC SOLDAVEL, 45 GRAUS, 25 MM, PARA AGUA FRIA PREDIAL</v>
          </cell>
          <cell r="C2742" t="str">
            <v xml:space="preserve">UN    </v>
          </cell>
          <cell r="D2742">
            <v>1</v>
          </cell>
        </row>
        <row r="2743">
          <cell r="A2743">
            <v>3501</v>
          </cell>
          <cell r="B2743" t="str">
            <v>JOELHO, PVC SOLDAVEL, 45 GRAUS, 32 MM, PARA AGUA FRIA PREDIAL</v>
          </cell>
          <cell r="C2743" t="str">
            <v xml:space="preserve">UN    </v>
          </cell>
          <cell r="D2743">
            <v>2.89</v>
          </cell>
        </row>
        <row r="2744">
          <cell r="A2744">
            <v>3502</v>
          </cell>
          <cell r="B2744" t="str">
            <v>JOELHO, PVC SOLDAVEL, 45 GRAUS, 40 MM, PARA AGUA FRIA PREDIAL</v>
          </cell>
          <cell r="C2744" t="str">
            <v xml:space="preserve">UN    </v>
          </cell>
          <cell r="D2744">
            <v>4.1100000000000003</v>
          </cell>
        </row>
        <row r="2745">
          <cell r="A2745">
            <v>3503</v>
          </cell>
          <cell r="B2745" t="str">
            <v>JOELHO, PVC SOLDAVEL, 45 GRAUS, 50 MM, PARA AGUA FRIA PREDIAL</v>
          </cell>
          <cell r="C2745" t="str">
            <v xml:space="preserve">UN    </v>
          </cell>
          <cell r="D2745">
            <v>4.93</v>
          </cell>
        </row>
        <row r="2746">
          <cell r="A2746">
            <v>3477</v>
          </cell>
          <cell r="B2746" t="str">
            <v>JOELHO, PVC SOLDAVEL, 45 GRAUS, 60 MM, PARA AGUA FRIA PREDIAL</v>
          </cell>
          <cell r="C2746" t="str">
            <v xml:space="preserve">UN    </v>
          </cell>
          <cell r="D2746">
            <v>19.09</v>
          </cell>
        </row>
        <row r="2747">
          <cell r="A2747">
            <v>3478</v>
          </cell>
          <cell r="B2747" t="str">
            <v>JOELHO, PVC SOLDAVEL, 45 GRAUS, 75 MM, PARA AGUA FRIA PREDIAL</v>
          </cell>
          <cell r="C2747" t="str">
            <v xml:space="preserve">UN    </v>
          </cell>
          <cell r="D2747">
            <v>43.86</v>
          </cell>
        </row>
        <row r="2748">
          <cell r="A2748">
            <v>3525</v>
          </cell>
          <cell r="B2748" t="str">
            <v>JOELHO, PVC SOLDAVEL, 45 GRAUS, 85 MM, PARA AGUA FRIA PREDIAL</v>
          </cell>
          <cell r="C2748" t="str">
            <v xml:space="preserve">UN    </v>
          </cell>
          <cell r="D2748">
            <v>52.03</v>
          </cell>
        </row>
        <row r="2749">
          <cell r="A2749">
            <v>3511</v>
          </cell>
          <cell r="B2749" t="str">
            <v>JOELHO, PVC SOLDAVEL, 90 GRAUS, 75 MM, PARA AGUA FRIA PREDIAL</v>
          </cell>
          <cell r="C2749" t="str">
            <v xml:space="preserve">UN    </v>
          </cell>
          <cell r="D2749">
            <v>61.06</v>
          </cell>
        </row>
        <row r="2750">
          <cell r="A2750">
            <v>38917</v>
          </cell>
          <cell r="B2750" t="str">
            <v>JOELHO, ROSCA FEMEA, COM BASE FIXA, METALICO, PARA CONEXAO COM ANEL DESLIZANTE EM TUBO PEX, DN 16 MM X 1/2"</v>
          </cell>
          <cell r="C2750" t="str">
            <v xml:space="preserve">UN    </v>
          </cell>
          <cell r="D2750">
            <v>9.23</v>
          </cell>
        </row>
        <row r="2751">
          <cell r="A2751">
            <v>38919</v>
          </cell>
          <cell r="B2751" t="str">
            <v>JOELHO, ROSCA FEMEA, COM BASE FIXA, METALICO, PARA CONEXAO COM ANEL DESLIZANTE EM TUBO PEX, DN 20 MM X 1/2"</v>
          </cell>
          <cell r="C2751" t="str">
            <v xml:space="preserve">UN    </v>
          </cell>
          <cell r="D2751">
            <v>13.73</v>
          </cell>
        </row>
        <row r="2752">
          <cell r="A2752">
            <v>38922</v>
          </cell>
          <cell r="B2752" t="str">
            <v>JOELHO, ROSCA FEMEA, COM BASE FIXA, METALICO, PARA CONEXAO COM ANEL DESLIZANTE EM TUBO PEX, DN 25 MM X 3/4"</v>
          </cell>
          <cell r="C2752" t="str">
            <v xml:space="preserve">UN    </v>
          </cell>
          <cell r="D2752">
            <v>17.739999999999998</v>
          </cell>
        </row>
        <row r="2753">
          <cell r="A2753">
            <v>38921</v>
          </cell>
          <cell r="B2753" t="str">
            <v>JOELHO, ROSCA FEMEA, COM BASE FIXA, PLASTICO, PARA CONEXAO COM CRIMPAGEM EM TUBO PEX, DN 25 MM X 1/2"</v>
          </cell>
          <cell r="C2753" t="str">
            <v xml:space="preserve">UN    </v>
          </cell>
          <cell r="D2753">
            <v>21.93</v>
          </cell>
        </row>
        <row r="2754">
          <cell r="A2754">
            <v>38918</v>
          </cell>
          <cell r="B2754" t="str">
            <v>JOELHO, ROSCA FEMEA, COM BASE FIXA, PLASTICO, PARA CONEXAO POR CRIMPAGEM EM TUBO PEX, DN 16 MM X 3/4"</v>
          </cell>
          <cell r="C2754" t="str">
            <v xml:space="preserve">UN    </v>
          </cell>
          <cell r="D2754">
            <v>20.84</v>
          </cell>
        </row>
        <row r="2755">
          <cell r="A2755">
            <v>38920</v>
          </cell>
          <cell r="B2755" t="str">
            <v>JOELHO, ROSCA FEMEA, COM BASE FIXA, PLASTICO, PARA CONEXAO POR CRIMPAGEM EM TUBO PEX, DN 20 MM X 3/4"</v>
          </cell>
          <cell r="C2755" t="str">
            <v xml:space="preserve">UN    </v>
          </cell>
          <cell r="D2755">
            <v>26.06</v>
          </cell>
        </row>
        <row r="2756">
          <cell r="A2756">
            <v>3104</v>
          </cell>
          <cell r="B2756" t="str">
            <v>JOGO DE FERRAGENS CROMADAS P/ PORTA DE VIDRO TEMPERADO, UMA FOLHA COMPOSTA: DOBRADICA SUPERIOR (101) E INFERIOR (103),TRINCO (502), FECHADURA (520),CONTRA FECHADURA (531),COM CAPUCHINHO</v>
          </cell>
          <cell r="C2756" t="str">
            <v xml:space="preserve">CJ    </v>
          </cell>
          <cell r="D2756">
            <v>367.69</v>
          </cell>
        </row>
        <row r="2757">
          <cell r="A2757">
            <v>12032</v>
          </cell>
          <cell r="B2757" t="str">
            <v>JOGO DE TRANQUETA E ROSETA QUADRADA DE SOBREPOR SEM FUROS, EM LATAO CROMADO, *50 X 50* MM, PARA FECHADURA DE PORTA DE BANHEIRO</v>
          </cell>
          <cell r="C2757" t="str">
            <v xml:space="preserve">JG    </v>
          </cell>
          <cell r="D2757">
            <v>45.27</v>
          </cell>
        </row>
        <row r="2758">
          <cell r="A2758">
            <v>12030</v>
          </cell>
          <cell r="B2758" t="str">
            <v>JOGO DE TRANQUETA E ROSETA REDONDA DE SOBREPOR SEM FUROS, EM LATAO CROMADO, DIAMETRO *50* MM, PARA FECHADURA DE PORTA DE BANHEIRO</v>
          </cell>
          <cell r="C2758" t="str">
            <v xml:space="preserve">JG    </v>
          </cell>
          <cell r="D2758">
            <v>42.54</v>
          </cell>
        </row>
        <row r="2759">
          <cell r="A2759">
            <v>10908</v>
          </cell>
          <cell r="B2759" t="str">
            <v>JUNCAO DE REDUCAO INVERTIDA, PVC SOLDAVEL, 100 X 50 MM, SERIE NORMAL PARA ESGOTO PREDIAL</v>
          </cell>
          <cell r="C2759" t="str">
            <v xml:space="preserve">UN    </v>
          </cell>
          <cell r="D2759">
            <v>9.91</v>
          </cell>
        </row>
        <row r="2760">
          <cell r="A2760">
            <v>10909</v>
          </cell>
          <cell r="B2760" t="str">
            <v>JUNCAO DE REDUCAO INVERTIDA, PVC SOLDAVEL, 100 X 75 MM, SERIE NORMAL PARA ESGOTO PREDIAL</v>
          </cell>
          <cell r="C2760" t="str">
            <v xml:space="preserve">UN    </v>
          </cell>
          <cell r="D2760">
            <v>15.81</v>
          </cell>
        </row>
        <row r="2761">
          <cell r="A2761">
            <v>3669</v>
          </cell>
          <cell r="B2761" t="str">
            <v>JUNCAO DE REDUCAO INVERTIDA, PVC SOLDAVEL, 75 X 50 MM, SERIE NORMAL PARA ESGOTO PREDIAL</v>
          </cell>
          <cell r="C2761" t="str">
            <v xml:space="preserve">UN    </v>
          </cell>
          <cell r="D2761">
            <v>6.77</v>
          </cell>
        </row>
        <row r="2762">
          <cell r="A2762">
            <v>20138</v>
          </cell>
          <cell r="B2762" t="str">
            <v>JUNCAO DE REDUCAO SIMPLES, COM BOLSA PARA ANEL, PVC LEVE,  150 X 100 MM, PARA ESGOTO PREDIAL</v>
          </cell>
          <cell r="C2762" t="str">
            <v xml:space="preserve">UN    </v>
          </cell>
          <cell r="D2762">
            <v>33.659999999999997</v>
          </cell>
        </row>
        <row r="2763">
          <cell r="A2763">
            <v>20139</v>
          </cell>
          <cell r="B2763" t="str">
            <v>JUNCAO DUPLA, PVC SERIE R, DN 100 X 100 X 100 MM, PARA ESGOTO PREDIAL</v>
          </cell>
          <cell r="C2763" t="str">
            <v xml:space="preserve">UN    </v>
          </cell>
          <cell r="D2763">
            <v>56.54</v>
          </cell>
        </row>
        <row r="2764">
          <cell r="A2764">
            <v>3668</v>
          </cell>
          <cell r="B2764" t="str">
            <v>JUNCAO DUPLA, PVC SOLDAVEL, DN 100 X 100 X 100 MM , SERIE NORMAL PARA ESGOTO PREDIAL</v>
          </cell>
          <cell r="C2764" t="str">
            <v xml:space="preserve">UN    </v>
          </cell>
          <cell r="D2764">
            <v>22.42</v>
          </cell>
        </row>
        <row r="2765">
          <cell r="A2765">
            <v>3656</v>
          </cell>
          <cell r="B2765" t="str">
            <v>JUNCAO DUPLA, PVC SOLDAVEL, DN 75 X 75 X 75 MM , SERIE NORMAL PARA ESGOTO PREDIAL</v>
          </cell>
          <cell r="C2765" t="str">
            <v xml:space="preserve">UN    </v>
          </cell>
          <cell r="D2765">
            <v>11.11</v>
          </cell>
        </row>
        <row r="2766">
          <cell r="A2766">
            <v>10911</v>
          </cell>
          <cell r="B2766" t="str">
            <v>JUNCAO INVERTIDA, PVC SOLDAVEL, 75 X 75 MM, SERIE NORMAL PARA ESGOTO PREDIAL</v>
          </cell>
          <cell r="C2766" t="str">
            <v xml:space="preserve">UN    </v>
          </cell>
          <cell r="D2766">
            <v>12.33</v>
          </cell>
        </row>
        <row r="2767">
          <cell r="A2767">
            <v>3654</v>
          </cell>
          <cell r="B2767" t="str">
            <v>JUNCAO PVC  ROSCAVEL, 45 GRAUS, 1/2", PARA AGUA FRIA PREDIAL</v>
          </cell>
          <cell r="C2767" t="str">
            <v xml:space="preserve">UN    </v>
          </cell>
          <cell r="D2767">
            <v>3.09</v>
          </cell>
        </row>
        <row r="2768">
          <cell r="A2768">
            <v>3664</v>
          </cell>
          <cell r="B2768" t="str">
            <v>JUNCAO PVC  ROSCAVEL, 45 GRAUS, 3/4", PARA AGUA FRIA PREDIAL</v>
          </cell>
          <cell r="C2768" t="str">
            <v xml:space="preserve">UN    </v>
          </cell>
          <cell r="D2768">
            <v>3.84</v>
          </cell>
        </row>
        <row r="2769">
          <cell r="A2769">
            <v>3657</v>
          </cell>
          <cell r="B2769" t="str">
            <v>JUNCAO PVC, 45 GRAUS, ROSCAVEL, 1 1/4", AGUA FRIA PREDIAL</v>
          </cell>
          <cell r="C2769" t="str">
            <v xml:space="preserve">UN    </v>
          </cell>
          <cell r="D2769">
            <v>4.1399999999999997</v>
          </cell>
        </row>
        <row r="2770">
          <cell r="A2770">
            <v>12625</v>
          </cell>
          <cell r="B2770" t="str">
            <v>JUNCAO PVC, 60 GRAUS, CIRCULAR,  DIAMETRO ENTRE 80 E 100 MM, PARA DRENAGEM PLUVIAL PREDIAL</v>
          </cell>
          <cell r="C2770" t="str">
            <v xml:space="preserve">UN    </v>
          </cell>
          <cell r="D2770">
            <v>7.76</v>
          </cell>
        </row>
        <row r="2771">
          <cell r="A2771">
            <v>20136</v>
          </cell>
          <cell r="B2771" t="str">
            <v>JUNCAO SIMPLES, PVC LEVE, 150 MM, PARA ESGOTO PREDIAL</v>
          </cell>
          <cell r="C2771" t="str">
            <v xml:space="preserve">UN    </v>
          </cell>
          <cell r="D2771">
            <v>75.95</v>
          </cell>
        </row>
        <row r="2772">
          <cell r="A2772">
            <v>20144</v>
          </cell>
          <cell r="B2772" t="str">
            <v>JUNCAO SIMPLES, PVC SERIE R, DN 100 X 100 MM, PARA ESGOTO PREDIAL</v>
          </cell>
          <cell r="C2772" t="str">
            <v xml:space="preserve">UN    </v>
          </cell>
          <cell r="D2772">
            <v>33.36</v>
          </cell>
        </row>
        <row r="2773">
          <cell r="A2773">
            <v>20143</v>
          </cell>
          <cell r="B2773" t="str">
            <v>JUNCAO SIMPLES, PVC SERIE R, DN 100 X 75 MM, PARA ESGOTO PREDIAL</v>
          </cell>
          <cell r="C2773" t="str">
            <v xml:space="preserve">UN    </v>
          </cell>
          <cell r="D2773">
            <v>31.16</v>
          </cell>
        </row>
        <row r="2774">
          <cell r="A2774">
            <v>20145</v>
          </cell>
          <cell r="B2774" t="str">
            <v>JUNCAO SIMPLES, PVC SERIE R, DN 150 X 100 MM, PARA ESGOTO PREDIAL</v>
          </cell>
          <cell r="C2774" t="str">
            <v xml:space="preserve">UN    </v>
          </cell>
          <cell r="D2774">
            <v>88.42</v>
          </cell>
        </row>
        <row r="2775">
          <cell r="A2775">
            <v>20146</v>
          </cell>
          <cell r="B2775" t="str">
            <v>JUNCAO SIMPLES, PVC SERIE R, DN 150 X 150 MM, PARA ESGOTO PREDIAL</v>
          </cell>
          <cell r="C2775" t="str">
            <v xml:space="preserve">UN    </v>
          </cell>
          <cell r="D2775">
            <v>99.71</v>
          </cell>
        </row>
        <row r="2776">
          <cell r="A2776">
            <v>20140</v>
          </cell>
          <cell r="B2776" t="str">
            <v>JUNCAO SIMPLES, PVC SERIE R, DN 40 X 40 MM, PARA ESGOTO PREDIAL</v>
          </cell>
          <cell r="C2776" t="str">
            <v xml:space="preserve">UN    </v>
          </cell>
          <cell r="D2776">
            <v>3.97</v>
          </cell>
        </row>
        <row r="2777">
          <cell r="A2777">
            <v>20141</v>
          </cell>
          <cell r="B2777" t="str">
            <v>JUNCAO SIMPLES, PVC SERIE R, DN 50 X 50 MM, PARA ESGOTO PREDIAL</v>
          </cell>
          <cell r="C2777" t="str">
            <v xml:space="preserve">UN    </v>
          </cell>
          <cell r="D2777">
            <v>6.97</v>
          </cell>
        </row>
        <row r="2778">
          <cell r="A2778">
            <v>20142</v>
          </cell>
          <cell r="B2778" t="str">
            <v>JUNCAO SIMPLES, PVC SERIE R, DN 75 X 75 MM, PARA ESGOTO PREDIAL</v>
          </cell>
          <cell r="C2778" t="str">
            <v xml:space="preserve">UN    </v>
          </cell>
          <cell r="D2778">
            <v>21.32</v>
          </cell>
        </row>
        <row r="2779">
          <cell r="A2779">
            <v>3659</v>
          </cell>
          <cell r="B2779" t="str">
            <v>JUNCAO SIMPLES, PVC, DN 100 X 50 MM, SERIE NORMAL PARA ESGOTO PREDIAL</v>
          </cell>
          <cell r="C2779" t="str">
            <v xml:space="preserve">UN    </v>
          </cell>
          <cell r="D2779">
            <v>9.25</v>
          </cell>
        </row>
        <row r="2780">
          <cell r="A2780">
            <v>3660</v>
          </cell>
          <cell r="B2780" t="str">
            <v>JUNCAO SIMPLES, PVC, DN 100 X 75 MM, SERIE NORMAL PARA ESGOTO PREDIAL</v>
          </cell>
          <cell r="C2780" t="str">
            <v xml:space="preserve">UN    </v>
          </cell>
          <cell r="D2780">
            <v>13.33</v>
          </cell>
        </row>
        <row r="2781">
          <cell r="A2781">
            <v>3662</v>
          </cell>
          <cell r="B2781" t="str">
            <v>JUNCAO SIMPLES, PVC, DN 50 X 50 MM, SERIE NORMAL PARA ESGOTO PREDIAL</v>
          </cell>
          <cell r="C2781" t="str">
            <v xml:space="preserve">UN    </v>
          </cell>
          <cell r="D2781">
            <v>5.03</v>
          </cell>
        </row>
        <row r="2782">
          <cell r="A2782">
            <v>3661</v>
          </cell>
          <cell r="B2782" t="str">
            <v>JUNCAO SIMPLES, PVC, DN 75 X 50 MM, SERIE NORMAL PARA ESGOTO PREDIAL</v>
          </cell>
          <cell r="C2782" t="str">
            <v xml:space="preserve">UN    </v>
          </cell>
          <cell r="D2782">
            <v>7.41</v>
          </cell>
        </row>
        <row r="2783">
          <cell r="A2783">
            <v>3658</v>
          </cell>
          <cell r="B2783" t="str">
            <v>JUNCAO SIMPLES, PVC, DN 75 X 75 MM, SERIE NORMAL PARA ESGOTO PREDIAL</v>
          </cell>
          <cell r="C2783" t="str">
            <v xml:space="preserve">UN    </v>
          </cell>
          <cell r="D2783">
            <v>9.43</v>
          </cell>
        </row>
        <row r="2784">
          <cell r="A2784">
            <v>3670</v>
          </cell>
          <cell r="B2784" t="str">
            <v>JUNCAO SIMPLES, PVC, 45 GRAUS, DN 100 X 100 MM, SERIE NORMAL PARA ESGOTO PREDIAL</v>
          </cell>
          <cell r="C2784" t="str">
            <v xml:space="preserve">UN    </v>
          </cell>
          <cell r="D2784">
            <v>12.3</v>
          </cell>
        </row>
        <row r="2785">
          <cell r="A2785">
            <v>3666</v>
          </cell>
          <cell r="B2785" t="str">
            <v>JUNCAO SIMPLES, PVC, 45 GRAUS, DN 40 X 40 MM, SERIE NORMAL PARA ESGOTO PREDIAL</v>
          </cell>
          <cell r="C2785" t="str">
            <v xml:space="preserve">UN    </v>
          </cell>
          <cell r="D2785">
            <v>2.08</v>
          </cell>
        </row>
        <row r="2786">
          <cell r="A2786">
            <v>14157</v>
          </cell>
          <cell r="B2786" t="str">
            <v>JUNCAO 2 GARRAS PARA FITA PERFURADA</v>
          </cell>
          <cell r="C2786" t="str">
            <v xml:space="preserve">UN    </v>
          </cell>
          <cell r="D2786">
            <v>0.87</v>
          </cell>
        </row>
        <row r="2787">
          <cell r="A2787">
            <v>3653</v>
          </cell>
          <cell r="B2787" t="str">
            <v>JUNCAO, PVC, 45 GRAUS, JE, BBB, DN 100 MM, PARA REDE COLETORA DE ESGOTO (NBR 10569)</v>
          </cell>
          <cell r="C2787" t="str">
            <v xml:space="preserve">UN    </v>
          </cell>
          <cell r="D2787">
            <v>60.31</v>
          </cell>
        </row>
        <row r="2788">
          <cell r="A2788">
            <v>3649</v>
          </cell>
          <cell r="B2788" t="str">
            <v>JUNCAO, PVC, 45 GRAUS, JE, BBB, DN 150 MM, PARA REDE COLETORA DE ESGOTO (NBR 10569)</v>
          </cell>
          <cell r="C2788" t="str">
            <v xml:space="preserve">UN    </v>
          </cell>
          <cell r="D2788">
            <v>124.91</v>
          </cell>
        </row>
        <row r="2789">
          <cell r="A2789">
            <v>42696</v>
          </cell>
          <cell r="B2789" t="str">
            <v>JUNCAO, PVC, 45 GRAUS, JE, BBB, DN 150 MM, PARA TUBO CORRUGADO E/OU LISO, REDE COLETORA DE ESGOTO (NBR 10569)</v>
          </cell>
          <cell r="C2789" t="str">
            <v xml:space="preserve">UN    </v>
          </cell>
          <cell r="D2789">
            <v>349.49</v>
          </cell>
        </row>
        <row r="2790">
          <cell r="A2790">
            <v>42697</v>
          </cell>
          <cell r="B2790" t="str">
            <v>JUNCAO, PVC, 45 GRAUS, JE, BBB, DN 200 MM, PARA TUBO CORRUGADO E/OU LISO, REDE COLETORA DE ESGOTO (NBR 10569)</v>
          </cell>
          <cell r="C2790" t="str">
            <v xml:space="preserve">UN    </v>
          </cell>
          <cell r="D2790">
            <v>526.35</v>
          </cell>
        </row>
        <row r="2791">
          <cell r="A2791">
            <v>42698</v>
          </cell>
          <cell r="B2791" t="str">
            <v>JUNCAO, PVC, 45 GRAUS, JE, BBB, DN 250 MM, PARA TUBO CORRUGADO E/OU LISO, REDE COLETORA DE ESGOTO (NBR 10569)</v>
          </cell>
          <cell r="C2791" t="str">
            <v xml:space="preserve">UN    </v>
          </cell>
          <cell r="D2791">
            <v>733.19</v>
          </cell>
        </row>
        <row r="2792">
          <cell r="A2792">
            <v>39875</v>
          </cell>
          <cell r="B2792" t="str">
            <v>JUNTA DE EXPANSAO BRONZE/LATAO (REF 900), PONTA X PONTA, 35 MM</v>
          </cell>
          <cell r="C2792" t="str">
            <v xml:space="preserve">UN    </v>
          </cell>
          <cell r="D2792">
            <v>375.29</v>
          </cell>
        </row>
        <row r="2793">
          <cell r="A2793">
            <v>39876</v>
          </cell>
          <cell r="B2793" t="str">
            <v>JUNTA DE EXPANSAO BRONZE/LATAO (REF 900), PONTA X PONTA, 42 MM</v>
          </cell>
          <cell r="C2793" t="str">
            <v xml:space="preserve">UN    </v>
          </cell>
          <cell r="D2793">
            <v>469.86</v>
          </cell>
        </row>
        <row r="2794">
          <cell r="A2794">
            <v>39877</v>
          </cell>
          <cell r="B2794" t="str">
            <v>JUNTA DE EXPANSAO BRONZE/LATAO (REF 900), PONTA X PONTA, 54 MM</v>
          </cell>
          <cell r="C2794" t="str">
            <v xml:space="preserve">UN    </v>
          </cell>
          <cell r="D2794">
            <v>651.66999999999996</v>
          </cell>
        </row>
        <row r="2795">
          <cell r="A2795">
            <v>39878</v>
          </cell>
          <cell r="B2795" t="str">
            <v>JUNTA DE EXPANSAO BRONZE/LATAO (REF 900), PONTA X PONTA, 66 MM</v>
          </cell>
          <cell r="C2795" t="str">
            <v xml:space="preserve">UN    </v>
          </cell>
          <cell r="D2795">
            <v>860.75</v>
          </cell>
        </row>
        <row r="2796">
          <cell r="A2796">
            <v>39872</v>
          </cell>
          <cell r="B2796" t="str">
            <v>JUNTA DE EXPANSAO DE COBRE (REF 900), PONTA X PONTA, 15 MM</v>
          </cell>
          <cell r="C2796" t="str">
            <v xml:space="preserve">UN    </v>
          </cell>
          <cell r="D2796">
            <v>257.36</v>
          </cell>
        </row>
        <row r="2797">
          <cell r="A2797">
            <v>39873</v>
          </cell>
          <cell r="B2797" t="str">
            <v>JUNTA DE EXPANSAO DE COBRE (REF 900), PONTA X PONTA, 22 MM</v>
          </cell>
          <cell r="C2797" t="str">
            <v xml:space="preserve">UN    </v>
          </cell>
          <cell r="D2797">
            <v>298.52</v>
          </cell>
        </row>
        <row r="2798">
          <cell r="A2798">
            <v>39874</v>
          </cell>
          <cell r="B2798" t="str">
            <v>JUNTA DE EXPANSAO DE COBRE (REF 900), PONTA X PONTA, 28 MM</v>
          </cell>
          <cell r="C2798" t="str">
            <v xml:space="preserve">UN    </v>
          </cell>
          <cell r="D2798">
            <v>327.89</v>
          </cell>
        </row>
        <row r="2799">
          <cell r="A2799">
            <v>3674</v>
          </cell>
          <cell r="B2799" t="str">
            <v>JUNTA DILATACAO ELASTICA PARA CONCRETO (FUGENBAND) O-12, ATE 5 MCA</v>
          </cell>
          <cell r="C2799" t="str">
            <v xml:space="preserve">M     </v>
          </cell>
          <cell r="D2799">
            <v>59.04</v>
          </cell>
        </row>
        <row r="2800">
          <cell r="A2800">
            <v>3681</v>
          </cell>
          <cell r="B2800" t="str">
            <v>JUNTA DILATACAO ELASTICA PARA CONCRETO (FUGENBAND) O-22, ATE 30 MCA</v>
          </cell>
          <cell r="C2800" t="str">
            <v xml:space="preserve">M     </v>
          </cell>
          <cell r="D2800">
            <v>87.85</v>
          </cell>
        </row>
        <row r="2801">
          <cell r="A2801">
            <v>3676</v>
          </cell>
          <cell r="B2801" t="str">
            <v>JUNTA DILATACAO ELASTICA PARA CONCRETO (FUGENBAND) O-35/10, ATE 100 MCA</v>
          </cell>
          <cell r="C2801" t="str">
            <v xml:space="preserve">M     </v>
          </cell>
          <cell r="D2801">
            <v>330.62</v>
          </cell>
        </row>
        <row r="2802">
          <cell r="A2802">
            <v>3679</v>
          </cell>
          <cell r="B2802" t="str">
            <v>JUNTA DILATACAO ELASTICA PARA CONCRETO (FUGENBAND) O-35/6, ATE 100 MCA</v>
          </cell>
          <cell r="C2802" t="str">
            <v xml:space="preserve">M     </v>
          </cell>
          <cell r="D2802">
            <v>273.52999999999997</v>
          </cell>
        </row>
        <row r="2803">
          <cell r="A2803">
            <v>3672</v>
          </cell>
          <cell r="B2803" t="str">
            <v>JUNTA PLASTICA DE DILATACAO PARA PISOS, COR CINZA, 10 X 4,5 MM (ALTURA X ESPESSURA)</v>
          </cell>
          <cell r="C2803" t="str">
            <v xml:space="preserve">M     </v>
          </cell>
          <cell r="D2803">
            <v>0.93</v>
          </cell>
        </row>
        <row r="2804">
          <cell r="A2804">
            <v>3671</v>
          </cell>
          <cell r="B2804" t="str">
            <v>JUNTA PLASTICA DE DILATACAO PARA PISOS, COR CINZA, 17 X 3 MM (ALTURA X ESPESSURA)</v>
          </cell>
          <cell r="C2804" t="str">
            <v xml:space="preserve">M     </v>
          </cell>
          <cell r="D2804">
            <v>0.88</v>
          </cell>
        </row>
        <row r="2805">
          <cell r="A2805">
            <v>3673</v>
          </cell>
          <cell r="B2805" t="str">
            <v>JUNTA PLASTICA DE DILATACAO PARA PISOS, COR CINZA, 27 X 3 MM (ALTURA X ESPESSURA)</v>
          </cell>
          <cell r="C2805" t="str">
            <v xml:space="preserve">M     </v>
          </cell>
          <cell r="D2805">
            <v>1.38</v>
          </cell>
        </row>
        <row r="2806">
          <cell r="A2806">
            <v>38394</v>
          </cell>
          <cell r="B2806" t="str">
            <v>KIT ACESSORIOS PARA COMPRESSOR DE AR, 5 PECAS (PISTOLAS PINTURA, LIMPEZA E PULVERIZACAO, CALIBRADOR E MANGUEIRA)</v>
          </cell>
          <cell r="C2806" t="str">
            <v xml:space="preserve">UN    </v>
          </cell>
          <cell r="D2806">
            <v>252.6</v>
          </cell>
        </row>
        <row r="2807">
          <cell r="A2807">
            <v>3729</v>
          </cell>
          <cell r="B2807" t="str">
            <v>KIT CAVALETE, PVC, COM REGISTRO, PARA HIDROMETRO, BITOLAS 1/2" OU 3/4" - COMPLETO</v>
          </cell>
          <cell r="C2807" t="str">
            <v xml:space="preserve">UN    </v>
          </cell>
          <cell r="D2807">
            <v>51.78</v>
          </cell>
        </row>
        <row r="2808">
          <cell r="A2808">
            <v>39357</v>
          </cell>
          <cell r="B2808"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808" t="str">
            <v xml:space="preserve">UN    </v>
          </cell>
          <cell r="D2808">
            <v>83.84</v>
          </cell>
        </row>
        <row r="2809">
          <cell r="A2809">
            <v>39358</v>
          </cell>
          <cell r="B2809"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809" t="str">
            <v xml:space="preserve">UN    </v>
          </cell>
          <cell r="D2809">
            <v>91.94</v>
          </cell>
        </row>
        <row r="2810">
          <cell r="A2810">
            <v>39356</v>
          </cell>
          <cell r="B2810"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810" t="str">
            <v xml:space="preserve">UN    </v>
          </cell>
          <cell r="D2810">
            <v>156.85</v>
          </cell>
        </row>
        <row r="2811">
          <cell r="A2811">
            <v>39355</v>
          </cell>
          <cell r="B2811"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811" t="str">
            <v xml:space="preserve">UN    </v>
          </cell>
          <cell r="D2811">
            <v>134.97</v>
          </cell>
        </row>
        <row r="2812">
          <cell r="A2812">
            <v>39353</v>
          </cell>
          <cell r="B2812"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812" t="str">
            <v xml:space="preserve">UN    </v>
          </cell>
          <cell r="D2812">
            <v>185.09</v>
          </cell>
        </row>
        <row r="2813">
          <cell r="A2813">
            <v>39354</v>
          </cell>
          <cell r="B2813"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813" t="str">
            <v xml:space="preserve">UN    </v>
          </cell>
          <cell r="D2813">
            <v>184.47</v>
          </cell>
        </row>
        <row r="2814">
          <cell r="A2814">
            <v>39398</v>
          </cell>
          <cell r="B2814" t="str">
            <v>KIT DE ACESSORIOS PARA BANHEIRO EM METAL CROMADO, 5 PECAS</v>
          </cell>
          <cell r="C2814" t="str">
            <v xml:space="preserve">UN    </v>
          </cell>
          <cell r="D2814">
            <v>73.55</v>
          </cell>
        </row>
        <row r="2815">
          <cell r="A2815">
            <v>13343</v>
          </cell>
          <cell r="B2815" t="str">
            <v>KIT DE MATERIAIS PARA BRACADEIRA PARA FIXACAO EM POSTE CIRCULAR, CONTEM TRES FIXADORES E UM ROLO DE FITA DE 3 M EM ACO CARBONO</v>
          </cell>
          <cell r="C2815" t="str">
            <v xml:space="preserve">UN    </v>
          </cell>
          <cell r="D2815">
            <v>30.91</v>
          </cell>
        </row>
        <row r="2816">
          <cell r="A2816">
            <v>12118</v>
          </cell>
          <cell r="B2816" t="str">
            <v>KIT DE PROTECAO ARSTOP PARA AR CONDICIONADO, TOMADA PADRAO 2P+T 20 A, COM DISJUNTOR UNIPOLAR DIN 20A</v>
          </cell>
          <cell r="C2816" t="str">
            <v xml:space="preserve">UN    </v>
          </cell>
          <cell r="D2816">
            <v>16</v>
          </cell>
        </row>
        <row r="2817">
          <cell r="A2817">
            <v>39482</v>
          </cell>
          <cell r="B2817" t="str">
            <v>KIT PORTA PRONTA DE MADEIRA, FOLHA LEVE (NBR 15930) DE 60 X 210 CM, E = *35* MM, COM MARCO EM ACO, NUCLEO COLMEIA, CAPA LISA EM HDF, ACABAMENTO MELAMINICO BRANCO (INCLUI MARCO, ALIZARES, DOBRADICAS E FECHADURA)</v>
          </cell>
          <cell r="C2817" t="str">
            <v xml:space="preserve">UN    </v>
          </cell>
          <cell r="D2817">
            <v>453.25</v>
          </cell>
        </row>
        <row r="2818">
          <cell r="A2818">
            <v>39486</v>
          </cell>
          <cell r="B2818" t="str">
            <v>KIT PORTA PRONTA DE MADEIRA, FOLHA LEVE (NBR 15930) DE 60 X 210 CM, E = 35 MM, NUCLEO COLMEIA, ESTRUTURA USINADA PARA FECHADURA, CAPA LISA EM HDF, ACABAMENTO EM PRIMER PARA PINTURA (INCLUI MARCO, ALIZARES E DOBRADICAS)</v>
          </cell>
          <cell r="C2818" t="str">
            <v xml:space="preserve">UN    </v>
          </cell>
          <cell r="D2818">
            <v>399.32</v>
          </cell>
        </row>
        <row r="2819">
          <cell r="A2819">
            <v>39483</v>
          </cell>
          <cell r="B2819" t="str">
            <v>KIT PORTA PRONTA DE MADEIRA, FOLHA LEVE (NBR 15930) DE 70 X 210 CM, E = *35* MM, COM MARCO EM ACO, NUCLEO COLMEIA, CAPA LISA EM HDF, ACABAMENTO MELAMINICO BRANCO (INCLUI MARCO, ALIZARES, DOBRADICAS E FECHADURA)</v>
          </cell>
          <cell r="C2819" t="str">
            <v xml:space="preserve">UN    </v>
          </cell>
          <cell r="D2819">
            <v>432.29</v>
          </cell>
        </row>
        <row r="2820">
          <cell r="A2820">
            <v>39487</v>
          </cell>
          <cell r="B2820" t="str">
            <v>KIT PORTA PRONTA DE MADEIRA, FOLHA LEVE (NBR 15930) DE 70 X 210 CM, E = 35 MM, NUCLEO COLMEIA, ESTRUTURA USINADA PARA FECHADURA, CAPA LISA EM HDF, ACABAMENTO EM PRIMER PARA PINTURA (INCLUI MARCO, ALIZARES E DOBRADICAS)</v>
          </cell>
          <cell r="C2820" t="str">
            <v xml:space="preserve">UN    </v>
          </cell>
          <cell r="D2820">
            <v>403.45</v>
          </cell>
        </row>
        <row r="2821">
          <cell r="A2821">
            <v>39484</v>
          </cell>
          <cell r="B2821" t="str">
            <v>KIT PORTA PRONTA DE MADEIRA, FOLHA LEVE (NBR 15930) DE 80 X 210 CM, E = *35* MM, COM MARCO EM ACO, NUCLEO COLMEIA, CAPA LISA EM HDF, ACABAMENTO MELAMINICO BRANCO (INCLUI MARCO, ALIZARES, DOBRADICAS E FECHADURA)</v>
          </cell>
          <cell r="C2821" t="str">
            <v xml:space="preserve">UN    </v>
          </cell>
          <cell r="D2821">
            <v>436.41</v>
          </cell>
        </row>
        <row r="2822">
          <cell r="A2822">
            <v>39488</v>
          </cell>
          <cell r="B2822" t="str">
            <v>KIT PORTA PRONTA DE MADEIRA, FOLHA LEVE (NBR 15930) DE 80 X 210 CM, E = 35 MM, NUCLEO COLMEIA, ESTRUTURA USINADA PARA FECHADURA, CAPA LISA EM HDF, ACABAMENTO EM PRIMER PARA PINTURA (INCLUI MARCO, ALIZARES E DOBRADICAS)</v>
          </cell>
          <cell r="C2822" t="str">
            <v xml:space="preserve">UN    </v>
          </cell>
          <cell r="D2822">
            <v>407.57</v>
          </cell>
        </row>
        <row r="2823">
          <cell r="A2823">
            <v>39485</v>
          </cell>
          <cell r="B2823" t="str">
            <v>KIT PORTA PRONTA DE MADEIRA, FOLHA LEVE (NBR 15930) DE 90 X 210 CM, E = *35* MM, COM MARCO EM ACO, NUCLEO COLMEIA, CAPA LISA EM HDF, ACABAMENTO MELAMINICO BRANCO (INCLUI MARCO, ALIZARES, DOBRADICAS E FECHADURA)</v>
          </cell>
          <cell r="C2823" t="str">
            <v xml:space="preserve">UN    </v>
          </cell>
          <cell r="D2823">
            <v>457.04</v>
          </cell>
        </row>
        <row r="2824">
          <cell r="A2824">
            <v>39489</v>
          </cell>
          <cell r="B2824" t="str">
            <v>KIT PORTA PRONTA DE MADEIRA, FOLHA LEVE (NBR 15930) DE 90 X 210 CM, E = 35 MM, NUCLEO COLMEIA, ESTRUTURA USINADA PARA FECHADURA, CAPA LISA EM HDF, ACABAMENTO EM PRIMER PARA PINTURA (INCLUI MARCO, ALIZARES E DOBRADICAS)</v>
          </cell>
          <cell r="C2824" t="str">
            <v xml:space="preserve">UN    </v>
          </cell>
          <cell r="D2824">
            <v>428.19</v>
          </cell>
        </row>
        <row r="2825">
          <cell r="A2825">
            <v>39494</v>
          </cell>
          <cell r="B2825" t="str">
            <v>KIT PORTA PRONTA DE MADEIRA, FOLHA MEDIA (NBR 15930) DE 60 X 210 CM, E = 35 MM, NUCLEO SARRAFEADO, ESTRUTURA USINADA PARA FECHADURA, CAPA LISA EM HDF, ACABAMENTO EM PRIMER PARA PINTURA (INCLUI MARCO, ALIZARES E DOBRADICAS)</v>
          </cell>
          <cell r="C2825" t="str">
            <v xml:space="preserve">UN    </v>
          </cell>
          <cell r="D2825">
            <v>436.76</v>
          </cell>
        </row>
        <row r="2826">
          <cell r="A2826">
            <v>39490</v>
          </cell>
          <cell r="B2826" t="str">
            <v>KIT PORTA PRONTA DE MADEIRA, FOLHA MEDIA (NBR 15930) DE 60 X 210 CM, E = 35 MM, NUCLEO SARRAFEADO, ESTRUTURA USINADA PARA FECHADURA, CAPA LISA EM HDF, ACABAMENTO MELAMINICO BRANCO (INCLUI MARCO, ALIZARES E DOBRADICAS)</v>
          </cell>
          <cell r="C2826" t="str">
            <v xml:space="preserve">UN    </v>
          </cell>
          <cell r="D2826">
            <v>495.11</v>
          </cell>
        </row>
        <row r="2827">
          <cell r="A2827">
            <v>39495</v>
          </cell>
          <cell r="B2827" t="str">
            <v>KIT PORTA PRONTA DE MADEIRA, FOLHA MEDIA (NBR 15930) DE 70 X 210 CM, E = 35 MM, NUCLEO SARRAFEADO, ESTRUTURA USINADA PARA FECHADURA, CAPA LISA EM HDF, ACABAMENTO EM PRIMER PARA PINTURA (INCLUI MARCO, ALIZARES E DOBRADICAS)</v>
          </cell>
          <cell r="C2827" t="str">
            <v xml:space="preserve">UN    </v>
          </cell>
          <cell r="D2827">
            <v>453.25</v>
          </cell>
        </row>
        <row r="2828">
          <cell r="A2828">
            <v>39491</v>
          </cell>
          <cell r="B2828" t="str">
            <v>KIT PORTA PRONTA DE MADEIRA, FOLHA MEDIA (NBR 15930) DE 70 X 210 CM, E = 35 MM, NUCLEO SARRAFEADO, ESTRUTURA USINADA PARA FECHADURA, CAPA LISA EM HDF, ACABAMENTO MELAMINICO BRANCO (INCLUI MARCO, ALIZARES E DOBRADICAS)</v>
          </cell>
          <cell r="C2828" t="str">
            <v xml:space="preserve">UN    </v>
          </cell>
          <cell r="D2828">
            <v>510.93</v>
          </cell>
        </row>
        <row r="2829">
          <cell r="A2829">
            <v>39496</v>
          </cell>
          <cell r="B2829" t="str">
            <v>KIT PORTA PRONTA DE MADEIRA, FOLHA MEDIA (NBR 15930) DE 80 X 210 CM, E = 35 MM, NUCLEO SARRAFEADO, ESTRUTURA USINADA PARA FECHADURA, CAPA LISA EM HDF, ACABAMENTO EM PRIMER PARA PINTURA (INCLUI MARCO, ALIZARES E DOBRADICAS)</v>
          </cell>
          <cell r="C2829" t="str">
            <v xml:space="preserve">UN    </v>
          </cell>
          <cell r="D2829">
            <v>469.56</v>
          </cell>
        </row>
        <row r="2830">
          <cell r="A2830">
            <v>39492</v>
          </cell>
          <cell r="B2830" t="str">
            <v>KIT PORTA PRONTA DE MADEIRA, FOLHA MEDIA (NBR 15930) DE 80 X 210 CM, E = 35 MM, NUCLEO SARRAFEADO, ESTRUTURA USINADA PARA FECHADURA, CAPA LISA EM HDF, ACABAMENTO MELAMINICO BRANCO (INCLUI MARCO, ALIZARES E DOBRADICAS)</v>
          </cell>
          <cell r="C2830" t="str">
            <v xml:space="preserve">UN    </v>
          </cell>
          <cell r="D2830">
            <v>514.05999999999995</v>
          </cell>
        </row>
        <row r="2831">
          <cell r="A2831">
            <v>39497</v>
          </cell>
          <cell r="B2831" t="str">
            <v>KIT PORTA PRONTA DE MADEIRA, FOLHA MEDIA (NBR 15930) DE 90 X 210 CM, E = 35 MM, NUCLEO SARRAFEADO, ESTRUTURA USINADA PARA FECHADURA, CAPA LISA EM HDF, ACABAMENTO EM PRIMER PARA PINTURA (INCLUI MARCO, ALIZARES E DOBRADICAS)</v>
          </cell>
          <cell r="C2831" t="str">
            <v xml:space="preserve">UN    </v>
          </cell>
          <cell r="D2831">
            <v>486.04</v>
          </cell>
        </row>
        <row r="2832">
          <cell r="A2832">
            <v>39493</v>
          </cell>
          <cell r="B2832" t="str">
            <v>KIT PORTA PRONTA DE MADEIRA, FOLHA MEDIA (NBR 15930) DE 90 X 210 CM, E = 35 MM, NUCLEO SARRAFEADO, ESTRUTURA USINADA PARA FECHADURA, CAPA LISA EM HDF, ACABAMENTO MELAMINICO BRANCO (INCLUI MARCO, ALIZARES E DOBRADICAS)</v>
          </cell>
          <cell r="C2832" t="str">
            <v xml:space="preserve">UN    </v>
          </cell>
          <cell r="D2832">
            <v>543.89</v>
          </cell>
        </row>
        <row r="2833">
          <cell r="A2833">
            <v>39500</v>
          </cell>
          <cell r="B2833" t="str">
            <v>KIT PORTA PRONTA DE MADEIRA, FOLHA PESADA (NBR 15930) DE 80 X 210 CM, E = 35 MM, NUCLEO SOLIDO, CAPA LISA EM HDF, ACABAMENTO MELAMINICO BRANCO (INCLUI MARCO, ALIZARES, DOBRADICAS E FECHADURA EXTERNA)</v>
          </cell>
          <cell r="C2833" t="str">
            <v xml:space="preserve">UN    </v>
          </cell>
          <cell r="D2833">
            <v>545.66999999999996</v>
          </cell>
        </row>
        <row r="2834">
          <cell r="A2834">
            <v>39498</v>
          </cell>
          <cell r="B2834" t="str">
            <v>KIT PORTA PRONTA DE MADEIRA, FOLHA PESADA (NBR 15930) DE 80 X 210 CM, E = 35 MM, NUCLEO SOLIDO, ESTRUTURA USINADA PARA FECHADURA, CAPA LISA EM HDF, ACABAMENTO EM LAMINADO NATURAL COM VERNIZ (INCLUI MARCO, ALIZARES E DOBRADICAS)</v>
          </cell>
          <cell r="C2834" t="str">
            <v xml:space="preserve">UN    </v>
          </cell>
          <cell r="D2834">
            <v>606.77</v>
          </cell>
        </row>
        <row r="2835">
          <cell r="A2835">
            <v>39501</v>
          </cell>
          <cell r="B2835" t="str">
            <v>KIT PORTA PRONTA DE MADEIRA, FOLHA PESADA (NBR 15930) DE 90 X 210 CM, E = 35 MM, NUCLEO SOLIDO, CAPA LISA EM HDF, ACABAMENTO MELAMINICO BRANCO (INCLUI MARCO, ALIZARES, DOBRADICAS E FECHADURA EXTERNA)</v>
          </cell>
          <cell r="C2835" t="str">
            <v xml:space="preserve">UN    </v>
          </cell>
          <cell r="D2835">
            <v>559.88</v>
          </cell>
        </row>
        <row r="2836">
          <cell r="A2836">
            <v>39499</v>
          </cell>
          <cell r="B2836" t="str">
            <v>KIT PORTA PRONTA DE MADEIRA, FOLHA PESADA (NBR 15930) DE 90 X 210 CM, E = 35 MM, NUCLEO SOLIDO, ESTRUTURA USINADA PARA FECHADURA, CAPA LISA EM HDF, ACABAMENTO EM LAMINADO NATURAL COM VERNIZ (INCLUI MARCO, ALIZARES E DOBRADICAS)</v>
          </cell>
          <cell r="C2836" t="str">
            <v xml:space="preserve">UN    </v>
          </cell>
          <cell r="D2836">
            <v>658.24</v>
          </cell>
        </row>
        <row r="2837">
          <cell r="A2837">
            <v>3733</v>
          </cell>
          <cell r="B2837" t="str">
            <v>LADRILHO HIDRAULICO, *20 x 20* CM, E= 2 CM, PADRAO COPACABANA, 2 CORES (PRETO E BRANCO)</v>
          </cell>
          <cell r="C2837" t="str">
            <v xml:space="preserve">M2    </v>
          </cell>
          <cell r="D2837">
            <v>47.4</v>
          </cell>
        </row>
        <row r="2838">
          <cell r="A2838">
            <v>3731</v>
          </cell>
          <cell r="B2838" t="str">
            <v>LADRILHO HIDRAULICO, *20 X 20* CM, E= 2 CM, DADOS, COR NATURAL</v>
          </cell>
          <cell r="C2838" t="str">
            <v xml:space="preserve">M2    </v>
          </cell>
          <cell r="D2838">
            <v>44</v>
          </cell>
        </row>
        <row r="2839">
          <cell r="A2839">
            <v>38137</v>
          </cell>
          <cell r="B2839" t="str">
            <v>LADRILHO HIDRAULICO, *20 X 20* CM, E= 2 CM, RAMPA, NATURAL</v>
          </cell>
          <cell r="C2839" t="str">
            <v xml:space="preserve">M2    </v>
          </cell>
          <cell r="D2839">
            <v>44.26</v>
          </cell>
        </row>
        <row r="2840">
          <cell r="A2840">
            <v>38135</v>
          </cell>
          <cell r="B2840" t="str">
            <v>LADRILHO HIDRAULICO, *20 X 20* CM, E= 2 CM, TATIL ALERTA OU DIRECIONAL, AMARELO</v>
          </cell>
          <cell r="C2840" t="str">
            <v xml:space="preserve">M2    </v>
          </cell>
          <cell r="D2840">
            <v>56.1</v>
          </cell>
        </row>
        <row r="2841">
          <cell r="A2841">
            <v>38138</v>
          </cell>
          <cell r="B2841" t="str">
            <v>LADRILHO HIDRAULICO, *30 X 30* CM, E= 2 CM, MILANO, NATURAL</v>
          </cell>
          <cell r="C2841" t="str">
            <v xml:space="preserve">M2    </v>
          </cell>
          <cell r="D2841">
            <v>43.46</v>
          </cell>
        </row>
        <row r="2842">
          <cell r="A2842">
            <v>3736</v>
          </cell>
          <cell r="B2842" t="str">
            <v>LAJE PRE-MOLDADA CONVENCIONAL (LAJOTAS + VIGOTAS) PARA FORRO, UNIDIRECIONAL, SOBRECARGA DE 100 KG/M2, VAO ATE 4,00 M (SEM COLOCACAO)</v>
          </cell>
          <cell r="C2842" t="str">
            <v xml:space="preserve">M2    </v>
          </cell>
          <cell r="D2842">
            <v>44.5</v>
          </cell>
        </row>
        <row r="2843">
          <cell r="A2843">
            <v>3741</v>
          </cell>
          <cell r="B2843" t="str">
            <v>LAJE PRE-MOLDADA CONVENCIONAL (LAJOTAS + VIGOTAS) PARA FORRO, UNIDIRECIONAL, SOBRECARGA DE 100 KG/M2, VAO ATE 4,50 M (SEM COLOCACAO)</v>
          </cell>
          <cell r="C2843" t="str">
            <v xml:space="preserve">M2    </v>
          </cell>
          <cell r="D2843">
            <v>46.38</v>
          </cell>
        </row>
        <row r="2844">
          <cell r="A2844">
            <v>3745</v>
          </cell>
          <cell r="B2844" t="str">
            <v>LAJE PRE-MOLDADA CONVENCIONAL (LAJOTAS + VIGOTAS) PARA FORRO, UNIDIRECIONAL, SOBRECARGA 100 KG/M2, VAO ATE 5,00 M (SEM COLOCACAO)</v>
          </cell>
          <cell r="C2844" t="str">
            <v xml:space="preserve">M2    </v>
          </cell>
          <cell r="D2844">
            <v>50.01</v>
          </cell>
        </row>
        <row r="2845">
          <cell r="A2845">
            <v>3743</v>
          </cell>
          <cell r="B2845" t="str">
            <v>LAJE PRE-MOLDADA CONVENCIONAL (LAJOTAS + VIGOTAS) PARA PISO, UNIDIRECIONAL, SOBRECARGA DE 200 KG/M2, VAO ATE 3,50 M (SEM COLOCACAO)</v>
          </cell>
          <cell r="C2845" t="str">
            <v xml:space="preserve">M2    </v>
          </cell>
          <cell r="D2845">
            <v>46.22</v>
          </cell>
        </row>
        <row r="2846">
          <cell r="A2846">
            <v>3744</v>
          </cell>
          <cell r="B2846" t="str">
            <v>LAJE PRE-MOLDADA CONVENCIONAL (LAJOTAS + VIGOTAS) PARA PISO, UNIDIRECIONAL, SOBRECARGA DE 200 KG/M2, VAO ATE 4,50 M (SEM COLOCACAO)</v>
          </cell>
          <cell r="C2846" t="str">
            <v xml:space="preserve">M2    </v>
          </cell>
          <cell r="D2846">
            <v>50.88</v>
          </cell>
        </row>
        <row r="2847">
          <cell r="A2847">
            <v>3739</v>
          </cell>
          <cell r="B2847" t="str">
            <v>LAJE PRE-MOLDADA CONVENCIONAL (LAJOTAS + VIGOTAS) PARA PISO, UNIDIRECIONAL, SOBRECARGA DE 200 KG/M2, VAO ATE 5,00 M (SEM COLOCACAO)</v>
          </cell>
          <cell r="C2847" t="str">
            <v xml:space="preserve">M2    </v>
          </cell>
          <cell r="D2847">
            <v>53.46</v>
          </cell>
        </row>
        <row r="2848">
          <cell r="A2848">
            <v>3737</v>
          </cell>
          <cell r="B2848" t="str">
            <v>LAJE PRE-MOLDADA CONVENCIONAL (LAJOTAS + VIGOTAS) PARA PISO, UNIDIRECIONAL, SOBRECARGA DE 350 KG/M2, VAO ATE 4,50 M (SEM COLOCACAO)</v>
          </cell>
          <cell r="C2848" t="str">
            <v xml:space="preserve">M2    </v>
          </cell>
          <cell r="D2848">
            <v>56.05</v>
          </cell>
        </row>
        <row r="2849">
          <cell r="A2849">
            <v>3738</v>
          </cell>
          <cell r="B2849" t="str">
            <v>LAJE PRE-MOLDADA CONVENCIONAL (LAJOTAS + VIGOTAS) PARA PISO, UNIDIRECIONAL, SOBRECARGA DE 350 KG/M2, VAO ATE 5,00 M (SEM COLOCACAO)</v>
          </cell>
          <cell r="C2849" t="str">
            <v xml:space="preserve">M2    </v>
          </cell>
          <cell r="D2849">
            <v>64.680000000000007</v>
          </cell>
        </row>
        <row r="2850">
          <cell r="A2850">
            <v>3747</v>
          </cell>
          <cell r="B2850" t="str">
            <v>LAJE PRE-MOLDADA CONVENCIONAL (LAJOTAS + VIGOTAS) PARA PISO, UNIDIRECIONAL, SOBRECARGA 350 KG/M2 VAO ATE 3,50 M (SEM COLOCACAO)</v>
          </cell>
          <cell r="C2850" t="str">
            <v xml:space="preserve">M2    </v>
          </cell>
          <cell r="D2850">
            <v>50.88</v>
          </cell>
        </row>
        <row r="2851">
          <cell r="A2851">
            <v>11649</v>
          </cell>
          <cell r="B2851" t="str">
            <v>LAJE PRE-MOLDADA DE TRANSICAO EXCENTRICA EM CONCRETO ARMADO, DN 1200 MM, FURO CIRCULAR DN 600 MM, ESPESSURA 12 CM</v>
          </cell>
          <cell r="C2851" t="str">
            <v xml:space="preserve">UN    </v>
          </cell>
          <cell r="D2851">
            <v>369.1</v>
          </cell>
        </row>
        <row r="2852">
          <cell r="A2852">
            <v>11650</v>
          </cell>
          <cell r="B2852" t="str">
            <v>LAJE PRE-MOLDADA DE TRANSICAO EXCENTRICA EM CONCRETO ARMADO, DN 1500 MM, FURO CIRCULAR DN 530 MM, ESPESSURA 15 CM</v>
          </cell>
          <cell r="C2852" t="str">
            <v xml:space="preserve">UN    </v>
          </cell>
          <cell r="D2852">
            <v>629.12</v>
          </cell>
        </row>
        <row r="2853">
          <cell r="A2853">
            <v>3742</v>
          </cell>
          <cell r="B2853" t="str">
            <v>LAJE PRE-MOLDADA TRELICADA (LAJOTAS + VIGOTAS) PARA FORRO, UNIDIRECIONAL, SOBRECARGA DE 100 KG/M2, VAO ATE 6,00 M (SEM COLOCACAO)</v>
          </cell>
          <cell r="C2853" t="str">
            <v xml:space="preserve">M2    </v>
          </cell>
          <cell r="D2853">
            <v>67.09</v>
          </cell>
        </row>
        <row r="2854">
          <cell r="A2854">
            <v>3746</v>
          </cell>
          <cell r="B2854" t="str">
            <v>LAJE PRE-MOLDADA TRELICADA (LAJOTAS + VIGOTAS) PARA PISO, UNIDIRECIONAL, SOBRECARGA DE 200 KG/M2, VAO ATE 6,00 M (SEM COLOCACAO)</v>
          </cell>
          <cell r="C2854" t="str">
            <v xml:space="preserve">M2    </v>
          </cell>
          <cell r="D2854">
            <v>78.34</v>
          </cell>
        </row>
        <row r="2855">
          <cell r="A2855">
            <v>21106</v>
          </cell>
          <cell r="B2855" t="str">
            <v>LAMBRI EM ALUMINIO, DE APROXIMADAMENTE 0,6 KG/M, COM APROXIMADAMENTE 168,0 MM DE LARGURA, 6,0 MM DE ALTURA E 6,0 M DE EXTENSAO</v>
          </cell>
          <cell r="C2855" t="str">
            <v xml:space="preserve">KG    </v>
          </cell>
          <cell r="D2855">
            <v>234.9</v>
          </cell>
        </row>
        <row r="2856">
          <cell r="A2856">
            <v>3755</v>
          </cell>
          <cell r="B2856" t="str">
            <v>LAMPADA DE LUZ MISTA 160 W, BASE E27 (220 V)</v>
          </cell>
          <cell r="C2856" t="str">
            <v xml:space="preserve">UN    </v>
          </cell>
          <cell r="D2856">
            <v>14.14</v>
          </cell>
        </row>
        <row r="2857">
          <cell r="A2857">
            <v>3750</v>
          </cell>
          <cell r="B2857" t="str">
            <v>LAMPADA DE LUZ MISTA 250 W, BASE E27 (220 V)</v>
          </cell>
          <cell r="C2857" t="str">
            <v xml:space="preserve">UN    </v>
          </cell>
          <cell r="D2857">
            <v>19.010000000000002</v>
          </cell>
        </row>
        <row r="2858">
          <cell r="A2858">
            <v>3756</v>
          </cell>
          <cell r="B2858" t="str">
            <v>LAMPADA DE LUZ MISTA 500 W, BASE E40 (220 V)</v>
          </cell>
          <cell r="C2858" t="str">
            <v xml:space="preserve">UN    </v>
          </cell>
          <cell r="D2858">
            <v>35.53</v>
          </cell>
        </row>
        <row r="2859">
          <cell r="A2859">
            <v>39377</v>
          </cell>
          <cell r="B2859" t="str">
            <v>LAMPADA FLUORESCENTE COMPACTA BRANCA 135 W, BASE E40 (127/220 V)</v>
          </cell>
          <cell r="C2859" t="str">
            <v xml:space="preserve">UN    </v>
          </cell>
          <cell r="D2859">
            <v>105.26</v>
          </cell>
        </row>
        <row r="2860">
          <cell r="A2860">
            <v>38191</v>
          </cell>
          <cell r="B2860" t="str">
            <v>LAMPADA FLUORESCENTE COMPACTA 2U BRANCA 15 W, BASE E27 (127/220 V)</v>
          </cell>
          <cell r="C2860" t="str">
            <v xml:space="preserve">UN    </v>
          </cell>
          <cell r="D2860">
            <v>7.83</v>
          </cell>
        </row>
        <row r="2861">
          <cell r="A2861">
            <v>39381</v>
          </cell>
          <cell r="B2861" t="str">
            <v>LAMPADA FLUORESCENTE COMPACTA 2U/3U BRANCA 9/10 W, BASE E27 (127/220 V)</v>
          </cell>
          <cell r="C2861" t="str">
            <v xml:space="preserve">UN    </v>
          </cell>
          <cell r="D2861">
            <v>7.31</v>
          </cell>
        </row>
        <row r="2862">
          <cell r="A2862">
            <v>38780</v>
          </cell>
          <cell r="B2862" t="str">
            <v>LAMPADA FLUORESCENTE COMPACTA 3U BRANCA 20 W, BASE E27 (127/220 V)</v>
          </cell>
          <cell r="C2862" t="str">
            <v xml:space="preserve">UN    </v>
          </cell>
          <cell r="D2862">
            <v>8.94</v>
          </cell>
        </row>
        <row r="2863">
          <cell r="A2863">
            <v>38781</v>
          </cell>
          <cell r="B2863" t="str">
            <v>LAMPADA FLUORESCENTE ESPIRAL BRANCA 45 W, BASE E27 (127/220 V)</v>
          </cell>
          <cell r="C2863" t="str">
            <v xml:space="preserve">UN    </v>
          </cell>
          <cell r="D2863">
            <v>30.19</v>
          </cell>
        </row>
        <row r="2864">
          <cell r="A2864">
            <v>38192</v>
          </cell>
          <cell r="B2864" t="str">
            <v>LAMPADA FLUORESCENTE ESPIRAL BRANCA 65 W, BASE E27 (127/220 V)</v>
          </cell>
          <cell r="C2864" t="str">
            <v xml:space="preserve">UN    </v>
          </cell>
          <cell r="D2864">
            <v>54.63</v>
          </cell>
        </row>
        <row r="2865">
          <cell r="A2865">
            <v>3753</v>
          </cell>
          <cell r="B2865" t="str">
            <v>LAMPADA FLUORESCENTE TUBULAR T10, DE 20 OU 40 W, BIVOLT</v>
          </cell>
          <cell r="C2865" t="str">
            <v xml:space="preserve">UN    </v>
          </cell>
          <cell r="D2865">
            <v>4.78</v>
          </cell>
        </row>
        <row r="2866">
          <cell r="A2866">
            <v>38782</v>
          </cell>
          <cell r="B2866" t="str">
            <v>LAMPADA FLUORESCENTE TUBULAR T5 DE 14 W, BIVOLT</v>
          </cell>
          <cell r="C2866" t="str">
            <v xml:space="preserve">UN    </v>
          </cell>
          <cell r="D2866">
            <v>6.22</v>
          </cell>
        </row>
        <row r="2867">
          <cell r="A2867">
            <v>38778</v>
          </cell>
          <cell r="B2867" t="str">
            <v>LAMPADA FLUORESCENTE TUBULAR T8 DE 16/18 W, BIVOLT</v>
          </cell>
          <cell r="C2867" t="str">
            <v xml:space="preserve">UN    </v>
          </cell>
          <cell r="D2867">
            <v>4.67</v>
          </cell>
        </row>
        <row r="2868">
          <cell r="A2868">
            <v>38779</v>
          </cell>
          <cell r="B2868" t="str">
            <v>LAMPADA FLUORESCENTE TUBULAR T8 DE 32/36 W, BIVOLT</v>
          </cell>
          <cell r="C2868" t="str">
            <v xml:space="preserve">UN    </v>
          </cell>
          <cell r="D2868">
            <v>4.95</v>
          </cell>
        </row>
        <row r="2869">
          <cell r="A2869">
            <v>39388</v>
          </cell>
          <cell r="B2869" t="str">
            <v>LAMPADA LED TIPO DICROICA BIVOLT, LUZ BRANCA, 5 W (BASE GU10)</v>
          </cell>
          <cell r="C2869" t="str">
            <v xml:space="preserve">UN    </v>
          </cell>
          <cell r="D2869">
            <v>24.13</v>
          </cell>
        </row>
        <row r="2870">
          <cell r="A2870">
            <v>39387</v>
          </cell>
          <cell r="B2870" t="str">
            <v>LAMPADA LED TUBULAR BIVOLT 18/20 W, BASE G13</v>
          </cell>
          <cell r="C2870" t="str">
            <v xml:space="preserve">UN    </v>
          </cell>
          <cell r="D2870">
            <v>40.700000000000003</v>
          </cell>
        </row>
        <row r="2871">
          <cell r="A2871">
            <v>39386</v>
          </cell>
          <cell r="B2871" t="str">
            <v>LAMPADA LED TUBULAR BIVOLT 9/10 W, BASE G13</v>
          </cell>
          <cell r="C2871" t="str">
            <v xml:space="preserve">UN    </v>
          </cell>
          <cell r="D2871">
            <v>26.92</v>
          </cell>
        </row>
        <row r="2872">
          <cell r="A2872">
            <v>38194</v>
          </cell>
          <cell r="B2872" t="str">
            <v>LAMPADA LED 10 W BIVOLT BRANCA, FORMATO TRADICIONAL (BASE E27)</v>
          </cell>
          <cell r="C2872" t="str">
            <v xml:space="preserve">UN    </v>
          </cell>
          <cell r="D2872">
            <v>22.95</v>
          </cell>
        </row>
        <row r="2873">
          <cell r="A2873">
            <v>38193</v>
          </cell>
          <cell r="B2873" t="str">
            <v>LAMPADA LED 6 W BIVOLT BRANCA, FORMATO TRADICIONAL (BASE E27)</v>
          </cell>
          <cell r="C2873" t="str">
            <v xml:space="preserve">UN    </v>
          </cell>
          <cell r="D2873">
            <v>16.97</v>
          </cell>
        </row>
        <row r="2874">
          <cell r="A2874">
            <v>12216</v>
          </cell>
          <cell r="B2874" t="str">
            <v>LAMPADA VAPOR DE SODIO OVOIDE 150 W (BASE E40)</v>
          </cell>
          <cell r="C2874" t="str">
            <v xml:space="preserve">UN    </v>
          </cell>
          <cell r="D2874">
            <v>27.32</v>
          </cell>
        </row>
        <row r="2875">
          <cell r="A2875">
            <v>3757</v>
          </cell>
          <cell r="B2875" t="str">
            <v>LAMPADA VAPOR DE SODIO OVOIDE 250 W (BASE E40)</v>
          </cell>
          <cell r="C2875" t="str">
            <v xml:space="preserve">UN    </v>
          </cell>
          <cell r="D2875">
            <v>31.59</v>
          </cell>
        </row>
        <row r="2876">
          <cell r="A2876">
            <v>3758</v>
          </cell>
          <cell r="B2876" t="str">
            <v>LAMPADA VAPOR DE SODIO OVOIDE 400 W (BASE E40)</v>
          </cell>
          <cell r="C2876" t="str">
            <v xml:space="preserve">UN    </v>
          </cell>
          <cell r="D2876">
            <v>36.83</v>
          </cell>
        </row>
        <row r="2877">
          <cell r="A2877">
            <v>12214</v>
          </cell>
          <cell r="B2877" t="str">
            <v>LAMPADA VAPOR MERCURIO 125 W (BASE E27)</v>
          </cell>
          <cell r="C2877" t="str">
            <v xml:space="preserve">UN    </v>
          </cell>
          <cell r="D2877">
            <v>12.61</v>
          </cell>
        </row>
        <row r="2878">
          <cell r="A2878">
            <v>3749</v>
          </cell>
          <cell r="B2878" t="str">
            <v>LAMPADA VAPOR MERCURIO 250 W (BASE E40)</v>
          </cell>
          <cell r="C2878" t="str">
            <v xml:space="preserve">UN    </v>
          </cell>
          <cell r="D2878">
            <v>22.48</v>
          </cell>
        </row>
        <row r="2879">
          <cell r="A2879">
            <v>3751</v>
          </cell>
          <cell r="B2879" t="str">
            <v>LAMPADA VAPOR MERCURIO 400 W (BASE E40)</v>
          </cell>
          <cell r="C2879" t="str">
            <v xml:space="preserve">UN    </v>
          </cell>
          <cell r="D2879">
            <v>30.68</v>
          </cell>
        </row>
        <row r="2880">
          <cell r="A2880">
            <v>39376</v>
          </cell>
          <cell r="B2880" t="str">
            <v>LAMPADA VAPOR METALICO OVOIDE 150 W, BASE E27/E40</v>
          </cell>
          <cell r="C2880" t="str">
            <v xml:space="preserve">UN    </v>
          </cell>
          <cell r="D2880">
            <v>25.86</v>
          </cell>
        </row>
        <row r="2881">
          <cell r="A2881">
            <v>3752</v>
          </cell>
          <cell r="B2881" t="str">
            <v>LAMPADA VAPOR METALICO TUBULAR 400 W (BASE E40)</v>
          </cell>
          <cell r="C2881" t="str">
            <v xml:space="preserve">UN    </v>
          </cell>
          <cell r="D2881">
            <v>50.61</v>
          </cell>
        </row>
        <row r="2882">
          <cell r="A2882">
            <v>746</v>
          </cell>
          <cell r="B2882" t="str">
            <v>LAVADORA DE ALTA PRESSAO (LAVA-JATO) PARA AGUA FRIA, PRESSAO DE OPERACAO ENTRE 1400 E 1900 LIB/POL2, VAZAO MAXIMA ENTRE  400 E 700 L/H</v>
          </cell>
          <cell r="C2882" t="str">
            <v xml:space="preserve">UN    </v>
          </cell>
          <cell r="D2882">
            <v>4109.28</v>
          </cell>
        </row>
        <row r="2883">
          <cell r="A2883">
            <v>36521</v>
          </cell>
          <cell r="B2883" t="str">
            <v>LAVATORIO DE CANTO LOUCA BRANCA SUSPENSO *40 X 30* CM</v>
          </cell>
          <cell r="C2883" t="str">
            <v xml:space="preserve">UN    </v>
          </cell>
          <cell r="D2883">
            <v>99.78</v>
          </cell>
        </row>
        <row r="2884">
          <cell r="A2884">
            <v>36794</v>
          </cell>
          <cell r="B2884" t="str">
            <v>LAVATORIO LOUCA BRANCA COM COLUNA *44 X 35,5* CM</v>
          </cell>
          <cell r="C2884" t="str">
            <v xml:space="preserve">UN    </v>
          </cell>
          <cell r="D2884">
            <v>101.72</v>
          </cell>
        </row>
        <row r="2885">
          <cell r="A2885">
            <v>10426</v>
          </cell>
          <cell r="B2885" t="str">
            <v>LAVATORIO LOUCA BRANCA COM COLUNA *54 X 44* CM</v>
          </cell>
          <cell r="C2885" t="str">
            <v xml:space="preserve">UN    </v>
          </cell>
          <cell r="D2885">
            <v>146.5</v>
          </cell>
        </row>
        <row r="2886">
          <cell r="A2886">
            <v>10425</v>
          </cell>
          <cell r="B2886" t="str">
            <v>LAVATORIO LOUCA BRANCA SUSPENSO *40 X 30* CM</v>
          </cell>
          <cell r="C2886" t="str">
            <v xml:space="preserve">UN    </v>
          </cell>
          <cell r="D2886">
            <v>64.599999999999994</v>
          </cell>
        </row>
        <row r="2887">
          <cell r="A2887">
            <v>10431</v>
          </cell>
          <cell r="B2887" t="str">
            <v>LAVATORIO LOUCA COR COM COLUNA *54 X 44* CM</v>
          </cell>
          <cell r="C2887" t="str">
            <v xml:space="preserve">UN    </v>
          </cell>
          <cell r="D2887">
            <v>160.72</v>
          </cell>
        </row>
        <row r="2888">
          <cell r="A2888">
            <v>10429</v>
          </cell>
          <cell r="B2888" t="str">
            <v>LAVATORIO LOUCA COR SUSPENSO *40 X 30* CM</v>
          </cell>
          <cell r="C2888" t="str">
            <v xml:space="preserve">UN    </v>
          </cell>
          <cell r="D2888">
            <v>77.05</v>
          </cell>
        </row>
        <row r="2889">
          <cell r="A2889">
            <v>20269</v>
          </cell>
          <cell r="B2889" t="str">
            <v>LAVATORIO/CUBA DE EMBUTIR OVAL LOUCA BRANCA SEM LADRAO *50 X 35* CM</v>
          </cell>
          <cell r="C2889" t="str">
            <v xml:space="preserve">UN    </v>
          </cell>
          <cell r="D2889">
            <v>63.5</v>
          </cell>
        </row>
        <row r="2890">
          <cell r="A2890">
            <v>20270</v>
          </cell>
          <cell r="B2890" t="str">
            <v>LAVATORIO/CUBA DE EMBUTIR OVAL LOUCA COR SEM LADRAO *50 X 35* CM</v>
          </cell>
          <cell r="C2890" t="str">
            <v xml:space="preserve">UN    </v>
          </cell>
          <cell r="D2890">
            <v>69.150000000000006</v>
          </cell>
        </row>
        <row r="2891">
          <cell r="A2891">
            <v>11696</v>
          </cell>
          <cell r="B2891" t="str">
            <v>LAVATORIO/CUBA DE SOBREPOR OVAL PEQUENA LOUCA BRANCA SEM LADRAO *31 X 44*</v>
          </cell>
          <cell r="C2891" t="str">
            <v xml:space="preserve">UN    </v>
          </cell>
          <cell r="D2891">
            <v>101.03</v>
          </cell>
        </row>
        <row r="2892">
          <cell r="A2892">
            <v>10427</v>
          </cell>
          <cell r="B2892" t="str">
            <v>LAVATORIO/CUBA DE SOBREPOR RETANGULAR LOUCA BRANCA COM LADRAO *52 X 45* CM</v>
          </cell>
          <cell r="C2892" t="str">
            <v xml:space="preserve">UN    </v>
          </cell>
          <cell r="D2892">
            <v>181.14</v>
          </cell>
        </row>
        <row r="2893">
          <cell r="A2893">
            <v>10428</v>
          </cell>
          <cell r="B2893" t="str">
            <v>LAVATORIO/CUBA DE SOBREPOR RETANGULAR LOUCA COR COM LADRAO *52 X 45* CM</v>
          </cell>
          <cell r="C2893" t="str">
            <v xml:space="preserve">UN    </v>
          </cell>
          <cell r="D2893">
            <v>183.85</v>
          </cell>
        </row>
        <row r="2894">
          <cell r="A2894">
            <v>2354</v>
          </cell>
          <cell r="B2894" t="str">
            <v>LEITURISTA OU CADASTRISTA DE REDES DE AGUA E ESGOTO</v>
          </cell>
          <cell r="C2894" t="str">
            <v xml:space="preserve">H     </v>
          </cell>
          <cell r="D2894">
            <v>9.84</v>
          </cell>
        </row>
        <row r="2895">
          <cell r="A2895">
            <v>40932</v>
          </cell>
          <cell r="B2895" t="str">
            <v>LEITURISTA OU CADASTRISTA DE REDES DE AGUA E ESGOTO (MENSALISTA)</v>
          </cell>
          <cell r="C2895" t="str">
            <v xml:space="preserve">MES   </v>
          </cell>
          <cell r="D2895">
            <v>1747.35</v>
          </cell>
        </row>
        <row r="2896">
          <cell r="A2896">
            <v>10853</v>
          </cell>
          <cell r="B2896" t="str">
            <v>LETRA ACO INOX (AISI 304), CHAPA NUM. 22, RECORTADO, H= 20 CM (SEM RELEVO)</v>
          </cell>
          <cell r="C2896" t="str">
            <v xml:space="preserve">UN    </v>
          </cell>
          <cell r="D2896">
            <v>69.459999999999994</v>
          </cell>
        </row>
        <row r="2897">
          <cell r="A2897">
            <v>5093</v>
          </cell>
          <cell r="B2897" t="str">
            <v>LEVANTADOR DE JANELA GUILHOTINA, EM LATAO CROMADO</v>
          </cell>
          <cell r="C2897" t="str">
            <v xml:space="preserve">PAR   </v>
          </cell>
          <cell r="D2897">
            <v>14.39</v>
          </cell>
        </row>
        <row r="2898">
          <cell r="A2898">
            <v>37768</v>
          </cell>
          <cell r="B2898" t="str">
            <v>LIMPADORA A SUCCAO, TANQUE 12000 L, BASCULAMENTO HIDRAULICO, BOMBA 12 M3/MIN 95% VACUO (INCLUI MONTAGEM, NAO INCLUI CAMINHAO)</v>
          </cell>
          <cell r="C2898" t="str">
            <v xml:space="preserve">UN    </v>
          </cell>
          <cell r="D2898">
            <v>98500</v>
          </cell>
        </row>
        <row r="2899">
          <cell r="A2899">
            <v>37773</v>
          </cell>
          <cell r="B2899" t="str">
            <v>LIMPADORA DE SUCCAO TANQUE 7000 L, BOMBA 12 M3/MIN 95% VACUO (INCLUI MONTAGEM, NAO INCLUI CAMINHAO)</v>
          </cell>
          <cell r="C2899" t="str">
            <v xml:space="preserve">UN    </v>
          </cell>
          <cell r="D2899">
            <v>83643.100000000006</v>
          </cell>
        </row>
        <row r="2900">
          <cell r="A2900">
            <v>37769</v>
          </cell>
          <cell r="B2900" t="str">
            <v>LIMPADORA DE SUCCAO, TANQUE 11000 L, BOMBA 340 M3/MIN (INCLUI MONTAGEM, NAO INCLUI CAMINHAO)</v>
          </cell>
          <cell r="C2900" t="str">
            <v xml:space="preserve">UN    </v>
          </cell>
          <cell r="D2900">
            <v>140029.09</v>
          </cell>
        </row>
        <row r="2901">
          <cell r="A2901">
            <v>37770</v>
          </cell>
          <cell r="B2901" t="str">
            <v>LIMPADORA DE SUCCAO, TANQUE 5500 L, BOMBA 60M3/MIN, VACUO 500 MBAR (INCLUI MONTAGEM, NAO INCLUI CAMINHAO)</v>
          </cell>
          <cell r="C2901" t="str">
            <v xml:space="preserve">UN    </v>
          </cell>
          <cell r="D2901">
            <v>237651.71</v>
          </cell>
        </row>
        <row r="2902">
          <cell r="A2902">
            <v>38382</v>
          </cell>
          <cell r="B2902" t="str">
            <v>LINHA DE PEDREIRO LISA 100 M</v>
          </cell>
          <cell r="C2902" t="str">
            <v xml:space="preserve">UN    </v>
          </cell>
          <cell r="D2902">
            <v>9.19</v>
          </cell>
        </row>
        <row r="2903">
          <cell r="A2903">
            <v>6091</v>
          </cell>
          <cell r="B2903" t="str">
            <v>LIQUIDO PARA BRILHO PAREDES INTERNAS</v>
          </cell>
          <cell r="C2903" t="str">
            <v xml:space="preserve">L     </v>
          </cell>
          <cell r="D2903">
            <v>10.87</v>
          </cell>
        </row>
        <row r="2904">
          <cell r="A2904">
            <v>38383</v>
          </cell>
          <cell r="B2904" t="str">
            <v>LIXA D'AGUA EM FOLHA, GRAO 100</v>
          </cell>
          <cell r="C2904" t="str">
            <v xml:space="preserve">UN    </v>
          </cell>
          <cell r="D2904">
            <v>1.72</v>
          </cell>
        </row>
        <row r="2905">
          <cell r="A2905">
            <v>3768</v>
          </cell>
          <cell r="B2905" t="str">
            <v>LIXA EM FOLHA PARA FERRO, NUMERO 150</v>
          </cell>
          <cell r="C2905" t="str">
            <v xml:space="preserve">UN    </v>
          </cell>
          <cell r="D2905">
            <v>2.56</v>
          </cell>
        </row>
        <row r="2906">
          <cell r="A2906">
            <v>3767</v>
          </cell>
          <cell r="B2906" t="str">
            <v>LIXA EM FOLHA PARA PAREDE OU MADEIRA, NUMERO 120 (COR VERMELHA)</v>
          </cell>
          <cell r="C2906" t="str">
            <v xml:space="preserve">UN    </v>
          </cell>
          <cell r="D2906">
            <v>0.61</v>
          </cell>
        </row>
        <row r="2907">
          <cell r="A2907">
            <v>13192</v>
          </cell>
          <cell r="B2907" t="str">
            <v>LIXADEIRA ELETRICA ANGULAR PARA CONCRETO, POTENCIA 1.400 W, PRATO DIAMANTADO DE 5''</v>
          </cell>
          <cell r="C2907" t="str">
            <v xml:space="preserve">UN    </v>
          </cell>
          <cell r="D2907">
            <v>5765.02</v>
          </cell>
        </row>
        <row r="2908">
          <cell r="A2908">
            <v>38413</v>
          </cell>
          <cell r="B2908" t="str">
            <v>LIXADEIRA ELETRICA ANGULAR, PARA DISCO DE 7 " (180 MM), POTENCIA DE 2.200 W, *5.000* RPM, 220 V</v>
          </cell>
          <cell r="C2908" t="str">
            <v xml:space="preserve">UN    </v>
          </cell>
          <cell r="D2908">
            <v>953.45</v>
          </cell>
        </row>
        <row r="2909">
          <cell r="A2909">
            <v>42440</v>
          </cell>
          <cell r="B2909" t="str">
            <v>LIXEIRA DUPLA, COM CAPACIDADE VOLUMETRICA DE 60L*, FABRICADA EM TUBO DE ACO CARBONO, CESTOS EM CHAPA DE ACO E PINTURA NO PROCESSO ELETROSTATICO - PARA ACADEMIA AO AR LIVRE / ACADEMIA DA TERCEIRA IDADE - ATI</v>
          </cell>
          <cell r="C2909" t="str">
            <v xml:space="preserve">UN    </v>
          </cell>
          <cell r="D2909">
            <v>702.04</v>
          </cell>
        </row>
        <row r="2910">
          <cell r="A2910">
            <v>20193</v>
          </cell>
          <cell r="B2910" t="str">
            <v>LOCACAO DE ANDAIME METALICO TIPO FACHADEIRO, LARGURA DE 1,20 M, ALTURA POR PECA DE 2,0 M, INCLUINDO SAPATAS E ITENS NECESSARIOS A INSTALACAO</v>
          </cell>
          <cell r="C2910" t="str">
            <v>M2XMES</v>
          </cell>
          <cell r="D2910">
            <v>4.99</v>
          </cell>
        </row>
        <row r="2911">
          <cell r="A2911">
            <v>10527</v>
          </cell>
          <cell r="B2911" t="str">
            <v>LOCACAO DE ANDAIME METALICO TUBULAR DE ENCAIXE, TIPO DE TORRE, COM LARGURA DE 1 ATE 1,5 M E ALTURA DE *1,00* M</v>
          </cell>
          <cell r="C2911" t="str">
            <v xml:space="preserve">MXMES </v>
          </cell>
          <cell r="D2911">
            <v>15</v>
          </cell>
        </row>
        <row r="2912">
          <cell r="A2912">
            <v>41805</v>
          </cell>
          <cell r="B2912" t="str">
            <v>LOCACAO DE ANDAIME SUSPENSO OU BALANCIM MANUAL, CAPACIDADE DE CARGA TOTAL DE APROXIMADAMENTE 250 KG/M2, PLATAFORMA DE 1,50 M X 0,80 M (C X L), CABO DE 45 M</v>
          </cell>
          <cell r="C2912" t="str">
            <v xml:space="preserve">MES   </v>
          </cell>
          <cell r="D2912">
            <v>572.4</v>
          </cell>
        </row>
        <row r="2913">
          <cell r="A2913">
            <v>40271</v>
          </cell>
          <cell r="B2913" t="str">
            <v>LOCACAO DE APRUMADOR METALICO DE PILAR, COM ALTURA E ANGULO REGULAVEIS, EXTENSAO DE *1,50* A *2,80* M</v>
          </cell>
          <cell r="C2913" t="str">
            <v xml:space="preserve">MES   </v>
          </cell>
          <cell r="D2913">
            <v>9.75</v>
          </cell>
        </row>
        <row r="2914">
          <cell r="A2914">
            <v>40287</v>
          </cell>
          <cell r="B2914" t="str">
            <v>LOCACAO DE BARRA DE ANCORAGEM DE 0,80 A 1,20 M DE EXTENSAO, COM ROSCA DE 5/8", INCLUINDO PORCA E FLANGE</v>
          </cell>
          <cell r="C2914" t="str">
            <v xml:space="preserve">MES   </v>
          </cell>
          <cell r="D2914">
            <v>3.75</v>
          </cell>
        </row>
        <row r="2915">
          <cell r="A2915">
            <v>40295</v>
          </cell>
          <cell r="B2915" t="str">
            <v>LOCACAO DE BOMBA MANUAL PARA TESTE HIDROSTATICO ATE 30 BAR</v>
          </cell>
          <cell r="C2915" t="str">
            <v xml:space="preserve">H     </v>
          </cell>
          <cell r="D2915">
            <v>1.97</v>
          </cell>
        </row>
        <row r="2916">
          <cell r="A2916">
            <v>745</v>
          </cell>
          <cell r="B2916" t="str">
            <v>LOCACAO DE BOMBA MANUAL PARA TESTE HIDROSTATICO ATE 60 BAR</v>
          </cell>
          <cell r="C2916" t="str">
            <v xml:space="preserve">H     </v>
          </cell>
          <cell r="D2916">
            <v>2.09</v>
          </cell>
        </row>
        <row r="2917">
          <cell r="A2917">
            <v>4084</v>
          </cell>
          <cell r="B2917" t="str">
            <v>LOCACAO DE BOMBA SUBMERSIVEL PARA DRENAGEM E ESGOTAMENTO, MOTOR ELETRICO TRIFASICO, POTENCIA DE 1 CV, DIAMETRO DE RECALQUE DE 2". FAIXA DE OPERACAO: Q=25 M3/H (+ OU - 1 M3/H) E AMT=2 M; Q=12 M3/H (+ OU - 2 M3/H) E AMT = 12 M (+ OU - 2 M)</v>
          </cell>
          <cell r="C2917" t="str">
            <v xml:space="preserve">H     </v>
          </cell>
          <cell r="D2917">
            <v>2.0699999999999998</v>
          </cell>
        </row>
        <row r="2918">
          <cell r="A2918">
            <v>743</v>
          </cell>
          <cell r="B2918" t="str">
            <v>LOCACAO DE BOMBA SUBMERSIVEL PARA DRENAGEM E ESGOTAMENTO, MOTOR ELETRICO TRIFASICO, POTENCIA DE 2 CV, DIAMETRO DE RECALQUE DE 2". FAIXA DE OPERACAO: Q=35 M3/H (+ OU - 3 M3/H) E AMT=2 M; Q=13 M3/H (+ OU - 3 M3/H) E AMT = 17 M (+ OU - 3 M)</v>
          </cell>
          <cell r="C2918" t="str">
            <v xml:space="preserve">H     </v>
          </cell>
          <cell r="D2918">
            <v>2.0699999999999998</v>
          </cell>
        </row>
        <row r="2919">
          <cell r="A2919">
            <v>40293</v>
          </cell>
          <cell r="B2919" t="str">
            <v>LOCACAO DE BOMBA SUBMERSIVEL PARA DRENAGEM E ESGOTAMENTO, MOTOR ELETRICO TRIFASICO, POTENCIA DE 2 CV, DIAMETRO DE RECALQUE DE 3". FAIXA DE OPERACAO: Q=70 M3/H (+ OU - 2 M3/H) E AMT=2 M; Q=9,5 M3/H (+ OU - 3,5 M3/H) E AMT = 10 M (+ OU - 2 M)</v>
          </cell>
          <cell r="C2919" t="str">
            <v xml:space="preserve">H     </v>
          </cell>
          <cell r="D2919">
            <v>2.48</v>
          </cell>
        </row>
        <row r="2920">
          <cell r="A2920">
            <v>40294</v>
          </cell>
          <cell r="B2920" t="str">
            <v>LOCACAO DE BOMBA SUBMERSIVEL PARA DRENAGEM E ESGOTAMENTO, MOTOR ELETRICO TRIFASICO, POTENCIA DE 3 CV, DIAMETRO DE RECALQUE DE 2". FAIXA DE OPERACAO: Q=84 M3/H (+ OU - 2,5 M3/H) E AMT=2 M; Q=9,1 M3/H (+ OU - 2 M3/H) E AMT = 12 M (+ OU - 2 M)</v>
          </cell>
          <cell r="C2920" t="str">
            <v xml:space="preserve">H     </v>
          </cell>
          <cell r="D2920">
            <v>2.0699999999999998</v>
          </cell>
        </row>
        <row r="2921">
          <cell r="A2921">
            <v>4085</v>
          </cell>
          <cell r="B2921" t="str">
            <v>LOCACAO DE BOMBA SUBMERSIVEL PARA DRENAGEM E ESGOTAMENTO, MOTOR ELETRICO TRIFASICO, POTENCIA DE 4 CV, DIAMETRO DE RECALQUE DE 3". FAIXA DE OPERACAO: Q=60 M3/H (+ OU - 1 M3/H) E AMT=2 M; Q=11 M3/H (+ OU - 1 M3/H) E AMT = 23 M (+ OU - 1 M)</v>
          </cell>
          <cell r="C2921" t="str">
            <v xml:space="preserve">H     </v>
          </cell>
          <cell r="D2921">
            <v>2.89</v>
          </cell>
        </row>
        <row r="2922">
          <cell r="A2922">
            <v>10775</v>
          </cell>
          <cell r="B2922" t="str">
            <v>LOCACAO DE CONTAINER 2,30  X  6,00 M, ALT. 2,50 M, COM 1 SANITARIO, PARA ESCRITORIO, COMPLETO, SEM DIVISORIAS INTERNAS</v>
          </cell>
          <cell r="C2922" t="str">
            <v xml:space="preserve">MES   </v>
          </cell>
          <cell r="D2922">
            <v>515</v>
          </cell>
        </row>
        <row r="2923">
          <cell r="A2923">
            <v>10776</v>
          </cell>
          <cell r="B2923" t="str">
            <v>LOCACAO DE CONTAINER 2,30  X  6,00 M, ALT. 2,50 M, PARA ESCRITORIO, SEM DIVISORIAS INTERNAS E SEM SANITARIO</v>
          </cell>
          <cell r="C2923" t="str">
            <v xml:space="preserve">MES   </v>
          </cell>
          <cell r="D2923">
            <v>402.34</v>
          </cell>
        </row>
        <row r="2924">
          <cell r="A2924">
            <v>10779</v>
          </cell>
          <cell r="B2924" t="str">
            <v>LOCACAO DE CONTAINER 2,30 X 4,30 M, ALT. 2,50 M, P/ SANITARIO, C/ 5 BACIAS, 1 LAVATORIO E 4 MICTORIOS</v>
          </cell>
          <cell r="C2924" t="str">
            <v xml:space="preserve">MES   </v>
          </cell>
          <cell r="D2924">
            <v>643.75</v>
          </cell>
        </row>
        <row r="2925">
          <cell r="A2925">
            <v>10777</v>
          </cell>
          <cell r="B2925" t="str">
            <v>LOCACAO DE CONTAINER 2,30 X 4,30 M, ALT. 2,50 M, PARA SANITARIO, COM 3 BACIAS, 4 CHUVEIROS, 1 LAVATORIO E 1 MICTORIO</v>
          </cell>
          <cell r="C2925" t="str">
            <v xml:space="preserve">MES   </v>
          </cell>
          <cell r="D2925">
            <v>584.73</v>
          </cell>
        </row>
        <row r="2926">
          <cell r="A2926">
            <v>10778</v>
          </cell>
          <cell r="B2926" t="str">
            <v>LOCACAO DE CONTAINER 2,30 X 6,00 M, ALT. 2,50 M,  PARA SANITARIO,  COM 4 BACIAS, 8 CHUVEIROS,1 LAVATORIO E 1 MICTORIO</v>
          </cell>
          <cell r="C2926" t="str">
            <v xml:space="preserve">MES   </v>
          </cell>
          <cell r="D2926">
            <v>643.75</v>
          </cell>
        </row>
        <row r="2927">
          <cell r="A2927">
            <v>40339</v>
          </cell>
          <cell r="B2927" t="str">
            <v>LOCACAO DE CRUZETA PARA ESCORA METALICA</v>
          </cell>
          <cell r="C2927" t="str">
            <v xml:space="preserve">MES   </v>
          </cell>
          <cell r="D2927">
            <v>3.75</v>
          </cell>
        </row>
        <row r="2928">
          <cell r="A2928">
            <v>3355</v>
          </cell>
          <cell r="B2928" t="str">
            <v>LOCACAO DE ELEVADOR DE CARGA A CABO, CABINE SEMI FECHADA *2,0* X *1,5* X *2,0* M, CAPACIDADE DE CARGA 1000 KG, TORRE  *2,38* X *2,21* X 15 M, GUINCHO DE EMBREAGEM, FREIO DE SEGURANCA, LIMITADOR DE VELOCIDADE E CANCELA</v>
          </cell>
          <cell r="C2928" t="str">
            <v xml:space="preserve">H     </v>
          </cell>
          <cell r="D2928">
            <v>20.25</v>
          </cell>
        </row>
        <row r="2929">
          <cell r="A2929">
            <v>39814</v>
          </cell>
          <cell r="B2929" t="str">
            <v>LOCACAO DE ELEVADOR DE CREMALHEIRA CABINE SIMPLES FECHADA 1,5 X 2,5 X 2,35 M (UMA POR TORRE), CAPACIDADE DE CARGA *1200* KG (15 PESSOAS), TORRE DE 24 M (16 MODULOS), 16 PARADAS, FREIO DE SEGURANCA, LIMITADOR DE CARGA</v>
          </cell>
          <cell r="C2929" t="str">
            <v xml:space="preserve">H     </v>
          </cell>
          <cell r="D2929">
            <v>37.96</v>
          </cell>
        </row>
        <row r="2930">
          <cell r="A2930">
            <v>10749</v>
          </cell>
          <cell r="B2930" t="str">
            <v>LOCACAO DE ESCORA METALICA TELESCOPICA, COM ALTURA REGULAVEL DE *1,80* A *3,20* M, COM CAPACIDADE DE CARGA DE NO MINIMO 1000 KGF (10 KN), INCLUSO TRIPE E FORCADO</v>
          </cell>
          <cell r="C2930" t="str">
            <v xml:space="preserve">MES   </v>
          </cell>
          <cell r="D2930">
            <v>6.87</v>
          </cell>
        </row>
        <row r="2931">
          <cell r="A2931">
            <v>40290</v>
          </cell>
          <cell r="B2931" t="str">
            <v>LOCACAO DE FORMA PLASTICA PARA LAJE NERVURADA, DIMENSOES *60* X *60* X *16* CM</v>
          </cell>
          <cell r="C2931" t="str">
            <v xml:space="preserve">MES   </v>
          </cell>
          <cell r="D2931">
            <v>9.9</v>
          </cell>
        </row>
        <row r="2932">
          <cell r="A2932">
            <v>7252</v>
          </cell>
          <cell r="B2932" t="str">
            <v>LOCACAO DE NIVEL OPTICO, COM PRECISAO DE 0,7 MM, AUMENTO DE 32X</v>
          </cell>
          <cell r="C2932" t="str">
            <v xml:space="preserve">H     </v>
          </cell>
          <cell r="D2932">
            <v>2.09</v>
          </cell>
        </row>
        <row r="2933">
          <cell r="A2933">
            <v>4778</v>
          </cell>
          <cell r="B2933" t="str">
            <v>LOCACAO DE PERFURATRIZ PNEUMATICA DE PESO MEDIO, * 18 * KG, PARA ROCHA</v>
          </cell>
          <cell r="C2933" t="str">
            <v xml:space="preserve">H     </v>
          </cell>
          <cell r="D2933">
            <v>2.7</v>
          </cell>
        </row>
        <row r="2934">
          <cell r="A2934">
            <v>4780</v>
          </cell>
          <cell r="B2934" t="str">
            <v>LOCACAO DE PERFURATRIZ PNEUMATICA DE PESO MEDIO, * 24 * KG, PARA ROCHA</v>
          </cell>
          <cell r="C2934" t="str">
            <v xml:space="preserve">H     </v>
          </cell>
          <cell r="D2934">
            <v>2.92</v>
          </cell>
        </row>
        <row r="2935">
          <cell r="A2935">
            <v>10809</v>
          </cell>
          <cell r="B2935" t="str">
            <v>LOCACAO DE TALHA ELETRICA 3 T, VELOCIDADE  2,1 M / MIN, POTENCIA 1,3 KW</v>
          </cell>
          <cell r="C2935" t="str">
            <v xml:space="preserve">H     </v>
          </cell>
          <cell r="D2935">
            <v>1</v>
          </cell>
        </row>
        <row r="2936">
          <cell r="A2936">
            <v>10811</v>
          </cell>
          <cell r="B2936" t="str">
            <v>LOCACAO DE TALHA MANUAL DE CORRENTE, CAPACIDADE DE 2 T COM ELEVACAO DE 3 M</v>
          </cell>
          <cell r="C2936" t="str">
            <v xml:space="preserve">H     </v>
          </cell>
          <cell r="D2936">
            <v>0.86</v>
          </cell>
        </row>
        <row r="2937">
          <cell r="A2937">
            <v>7247</v>
          </cell>
          <cell r="B2937" t="str">
            <v>LOCACAO DE TEODOLITO ELETRONICO, PRECISAO ANGULAR DE 5 A 7 SEGUNDOS, INCLUINDO TRIPE</v>
          </cell>
          <cell r="C2937" t="str">
            <v xml:space="preserve">H     </v>
          </cell>
          <cell r="D2937">
            <v>2.09</v>
          </cell>
        </row>
        <row r="2938">
          <cell r="A2938">
            <v>40291</v>
          </cell>
          <cell r="B2938" t="str">
            <v>LOCACAO DE TORRE METALICA COMPLETA PARA UMA CARGA DE 8 TF (80 KN)  E PE DIREITO DE 6 M, INCLUINDO MODULOS , DIAGONAIS, SAPATAS E FORCADOS</v>
          </cell>
          <cell r="C2938" t="str">
            <v xml:space="preserve">MES   </v>
          </cell>
          <cell r="D2938">
            <v>523.26</v>
          </cell>
        </row>
        <row r="2939">
          <cell r="A2939">
            <v>40275</v>
          </cell>
          <cell r="B2939" t="str">
            <v>LOCACAO DE VIGA SANDUICHE METALICA VAZADA PARA TRAVAMENTO DE PILARES, ALTURA DE *8* CM, LARGURA DE *6* CM E EXTENSAO DE 2 M</v>
          </cell>
          <cell r="C2939" t="str">
            <v xml:space="preserve">MES   </v>
          </cell>
          <cell r="D2939">
            <v>15</v>
          </cell>
        </row>
        <row r="2940">
          <cell r="A2940">
            <v>3777</v>
          </cell>
          <cell r="B2940" t="str">
            <v>LONA PLASTICA PRETA, E= 150 MICRA</v>
          </cell>
          <cell r="C2940" t="str">
            <v xml:space="preserve">M2    </v>
          </cell>
          <cell r="D2940">
            <v>0.88</v>
          </cell>
        </row>
        <row r="2941">
          <cell r="A2941">
            <v>43067</v>
          </cell>
          <cell r="B2941" t="str">
            <v>LONA PLASTICA PRETA, E= 200 MICRA (COLETADO CAIXA)</v>
          </cell>
          <cell r="C2941" t="str">
            <v xml:space="preserve">M2    </v>
          </cell>
          <cell r="D2941">
            <v>0.91</v>
          </cell>
        </row>
        <row r="2942">
          <cell r="A2942">
            <v>3779</v>
          </cell>
          <cell r="B2942" t="str">
            <v>LONA PLASTICA, PRETA, LARGURA  8 M, E= 150 MICRA</v>
          </cell>
          <cell r="C2942" t="str">
            <v xml:space="preserve">M     </v>
          </cell>
          <cell r="D2942">
            <v>7.33</v>
          </cell>
        </row>
        <row r="2943">
          <cell r="A2943">
            <v>3798</v>
          </cell>
          <cell r="B2943" t="str">
            <v>LUMINARIA ABERTA P/ ILUMINACAO PUBLICA, TIPO X-57 PETERCO OU EQUIV</v>
          </cell>
          <cell r="C2943" t="str">
            <v xml:space="preserve">UN    </v>
          </cell>
          <cell r="D2943">
            <v>40.659999999999997</v>
          </cell>
        </row>
        <row r="2944">
          <cell r="A2944">
            <v>38769</v>
          </cell>
          <cell r="B2944" t="str">
            <v>LUMINARIA ARANDELA TIPO MEIA-LUA COM VIDRO FOSCO *30 X 15* CM, PARA 1 LAMPADA, BASE E27, POTENCIA MAXIMA 40/60 W (NAO INCLUI LAMPADA)</v>
          </cell>
          <cell r="C2944" t="str">
            <v xml:space="preserve">UN    </v>
          </cell>
          <cell r="D2944">
            <v>31.75</v>
          </cell>
        </row>
        <row r="2945">
          <cell r="A2945">
            <v>39510</v>
          </cell>
          <cell r="B2945" t="str">
            <v>LUMINARIA DE EMBUTIR EM CHAPA DE ACO PARA 2 LAMPADAS FLUORESCENTES DE 14 W COM REFLETOR E ALETAS EM ALUMINIO, COMPLETA (INCLUI REATOR E LAMPADAS)</v>
          </cell>
          <cell r="C2945" t="str">
            <v xml:space="preserve">UN    </v>
          </cell>
          <cell r="D2945">
            <v>128.53</v>
          </cell>
        </row>
        <row r="2946">
          <cell r="A2946">
            <v>38776</v>
          </cell>
          <cell r="B2946" t="str">
            <v>LUMINARIA DE EMBUTIR EM CHAPA DE ACO PARA 4 LAMPADAS FLUORESCENTES DE 14 W *60 X 60 CM* ALETADA (NAO INCLUI REATOR E LAMPADAS)</v>
          </cell>
          <cell r="C2946" t="str">
            <v xml:space="preserve">UN    </v>
          </cell>
          <cell r="D2946">
            <v>136.4</v>
          </cell>
        </row>
        <row r="2947">
          <cell r="A2947">
            <v>38774</v>
          </cell>
          <cell r="B2947" t="str">
            <v>LUMINARIA DE EMERGENCIA 30 LEDS, POTENCIA 2 W, BATERIA DE LITIO, AUTONOMIA DE 6 HORAS</v>
          </cell>
          <cell r="C2947" t="str">
            <v xml:space="preserve">UN    </v>
          </cell>
          <cell r="D2947">
            <v>32.19</v>
          </cell>
        </row>
        <row r="2948">
          <cell r="A2948">
            <v>42977</v>
          </cell>
          <cell r="B2948" t="str">
            <v>LUMINARIA DE LED PARA ILUMINACAO PUBLICA, DE 98 W  ATE 137 W, INVOLUCRO EM ALUMINIO OU ACO INOX (COLETADO CAIXA)</v>
          </cell>
          <cell r="C2948" t="str">
            <v xml:space="preserve">UN    </v>
          </cell>
          <cell r="D2948">
            <v>743.01</v>
          </cell>
        </row>
        <row r="2949">
          <cell r="A2949">
            <v>38889</v>
          </cell>
          <cell r="B2949" t="str">
            <v>LUMINARIA DE SOBREPOR EM CHAPA DE ACO COM ALETAS PLASTICAS, PARA 1 LAMPADA, BASE E27, POTENCIA MAXIMA 40/60 W (NAO INCLUI LAMPADA)</v>
          </cell>
          <cell r="C2949" t="str">
            <v xml:space="preserve">UN    </v>
          </cell>
          <cell r="D2949">
            <v>24.34</v>
          </cell>
        </row>
        <row r="2950">
          <cell r="A2950">
            <v>38784</v>
          </cell>
          <cell r="B2950" t="str">
            <v>LUMINARIA DE SOBREPOR EM CHAPA DE ACO COM ALETAS PLASTICAS, PARA 2 LAMPADAS, BASE E27, POTENCIA MAXIMA 40/60 W (NAO INCLUI LAMPADAS)</v>
          </cell>
          <cell r="C2950" t="str">
            <v xml:space="preserve">UN    </v>
          </cell>
          <cell r="D2950">
            <v>32.56</v>
          </cell>
        </row>
        <row r="2951">
          <cell r="A2951">
            <v>3788</v>
          </cell>
          <cell r="B2951" t="str">
            <v>LUMINARIA DE SOBREPOR EM CHAPA DE ACO PARA 1 LAMPADA FLUORESCENTE DE *18* W, ALETADA, COMPLETA (LAMPADA E REATOR INCLUSOS)</v>
          </cell>
          <cell r="C2951" t="str">
            <v xml:space="preserve">UN    </v>
          </cell>
          <cell r="D2951">
            <v>33.93</v>
          </cell>
        </row>
        <row r="2952">
          <cell r="A2952">
            <v>12230</v>
          </cell>
          <cell r="B2952" t="str">
            <v>LUMINARIA DE SOBREPOR EM CHAPA DE ACO PARA 1 LAMPADA FLUORESCENTE DE *18* W, PERFIL COMERCIAL (NAO INCLUI REATOR E LAMPADA)</v>
          </cell>
          <cell r="C2952" t="str">
            <v xml:space="preserve">UN    </v>
          </cell>
          <cell r="D2952">
            <v>8.73</v>
          </cell>
        </row>
        <row r="2953">
          <cell r="A2953">
            <v>3780</v>
          </cell>
          <cell r="B2953" t="str">
            <v>LUMINARIA DE SOBREPOR EM CHAPA DE ACO PARA 1 LAMPADA FLUORESCENTE DE *36* W, ALETADA, COMPLETA (LAMPADA E REATOR INCLUSOS)</v>
          </cell>
          <cell r="C2953" t="str">
            <v xml:space="preserve">UN    </v>
          </cell>
          <cell r="D2953">
            <v>50.07</v>
          </cell>
        </row>
        <row r="2954">
          <cell r="A2954">
            <v>12231</v>
          </cell>
          <cell r="B2954" t="str">
            <v>LUMINARIA DE SOBREPOR EM CHAPA DE ACO PARA 1 LAMPADA FLUORESCENTE DE *36* W, PERFIL COMERCIAL (NAO INCLUI REATOR E LAMPADA)</v>
          </cell>
          <cell r="C2954" t="str">
            <v xml:space="preserve">UN    </v>
          </cell>
          <cell r="D2954">
            <v>14.51</v>
          </cell>
        </row>
        <row r="2955">
          <cell r="A2955">
            <v>3811</v>
          </cell>
          <cell r="B2955" t="str">
            <v>LUMINARIA DE SOBREPOR EM CHAPA DE ACO PARA 2 LAMPADAS FLUORESCENTES DE *18* W, ALETADA, COMPLETA (LAMPADAS E REATOR INCLUSOS)</v>
          </cell>
          <cell r="C2955" t="str">
            <v xml:space="preserve">UN    </v>
          </cell>
          <cell r="D2955">
            <v>47.03</v>
          </cell>
        </row>
        <row r="2956">
          <cell r="A2956">
            <v>12232</v>
          </cell>
          <cell r="B2956" t="str">
            <v>LUMINARIA DE SOBREPOR EM CHAPA DE ACO PARA 2 LAMPADAS FLUORESCENTES DE *18* W, PERFIL COMERCIAL (NAO INCLUI REATOR E LAMPADAS)</v>
          </cell>
          <cell r="C2956" t="str">
            <v xml:space="preserve">UN    </v>
          </cell>
          <cell r="D2956">
            <v>15.2</v>
          </cell>
        </row>
        <row r="2957">
          <cell r="A2957">
            <v>3799</v>
          </cell>
          <cell r="B2957" t="str">
            <v>LUMINARIA DE SOBREPOR EM CHAPA DE ACO PARA 2 LAMPADAS FLUORESCENTES DE *36* W, ALETADA, COMPLETA (LAMPADAS E REATOR INCLUSOS)</v>
          </cell>
          <cell r="C2957" t="str">
            <v xml:space="preserve">UN    </v>
          </cell>
          <cell r="D2957">
            <v>66.510000000000005</v>
          </cell>
        </row>
        <row r="2958">
          <cell r="A2958">
            <v>12239</v>
          </cell>
          <cell r="B2958" t="str">
            <v>LUMINARIA DE SOBREPOR EM CHAPA DE ACO PARA 2 LAMPADAS FLUORESCENTES DE *36* W, PERFIL COMERCIAL (NAO INCLUI REATOR E LAMPADAS)</v>
          </cell>
          <cell r="C2958" t="str">
            <v xml:space="preserve">UN    </v>
          </cell>
          <cell r="D2958">
            <v>19.91</v>
          </cell>
        </row>
        <row r="2959">
          <cell r="A2959">
            <v>38773</v>
          </cell>
          <cell r="B2959" t="str">
            <v>LUMINARIA DE TETO PLAFON/PLAFONIER EM PLASTICO COM BASE E27, POTENCIA MAXIMA 60 W (NAO INCLUI LAMPADA)</v>
          </cell>
          <cell r="C2959" t="str">
            <v xml:space="preserve">UN    </v>
          </cell>
          <cell r="D2959">
            <v>3.19</v>
          </cell>
        </row>
        <row r="2960">
          <cell r="A2960">
            <v>12271</v>
          </cell>
          <cell r="B2960" t="str">
            <v>LUMINARIA DUPLA P/SINALIZACAO, TIPO WETZEL AS-2/110 OU EQUIV</v>
          </cell>
          <cell r="C2960" t="str">
            <v xml:space="preserve">UN    </v>
          </cell>
          <cell r="D2960">
            <v>178.09</v>
          </cell>
        </row>
        <row r="2961">
          <cell r="A2961">
            <v>38785</v>
          </cell>
          <cell r="B2961" t="str">
            <v>LUMINARIA HERMETICA IP-65 PARA 2 DUAS LAMPADAS DE 14/16/18/20 W (NAO INCLUI REATOR E LAMPADAS)</v>
          </cell>
          <cell r="C2961" t="str">
            <v xml:space="preserve">UN    </v>
          </cell>
          <cell r="D2961">
            <v>84.31</v>
          </cell>
        </row>
        <row r="2962">
          <cell r="A2962">
            <v>38786</v>
          </cell>
          <cell r="B2962" t="str">
            <v>LUMINARIA HERMETICA IP-65 PARA 2 DUAS LAMPADAS DE 28/32/36/40 W (NAO INCLUI REATOR E LAMPADAS)</v>
          </cell>
          <cell r="C2962" t="str">
            <v xml:space="preserve">UN    </v>
          </cell>
          <cell r="D2962">
            <v>103.85</v>
          </cell>
        </row>
        <row r="2963">
          <cell r="A2963">
            <v>39385</v>
          </cell>
          <cell r="B2963" t="str">
            <v>LUMINARIA LED PLAFON REDONDO DE SOBREPOR BIVOLT 12/13 W,  D = *17* CM</v>
          </cell>
          <cell r="C2963" t="str">
            <v xml:space="preserve">UN    </v>
          </cell>
          <cell r="D2963">
            <v>78.56</v>
          </cell>
        </row>
        <row r="2964">
          <cell r="A2964">
            <v>39389</v>
          </cell>
          <cell r="B2964" t="str">
            <v>LUMINARIA LED REFLETOR RETANGULAR BIVOLT, LUZ BRANCA, 10 W</v>
          </cell>
          <cell r="C2964" t="str">
            <v xml:space="preserve">UN    </v>
          </cell>
          <cell r="D2964">
            <v>65.16</v>
          </cell>
        </row>
        <row r="2965">
          <cell r="A2965">
            <v>39390</v>
          </cell>
          <cell r="B2965" t="str">
            <v>LUMINARIA LED REFLETOR RETANGULAR BIVOLT, LUZ BRANCA, 30 W</v>
          </cell>
          <cell r="C2965" t="str">
            <v xml:space="preserve">UN    </v>
          </cell>
          <cell r="D2965">
            <v>126.21</v>
          </cell>
        </row>
        <row r="2966">
          <cell r="A2966">
            <v>39391</v>
          </cell>
          <cell r="B2966" t="str">
            <v>LUMINARIA LED REFLETOR RETANGULAR BIVOLT, LUZ BRANCA, 50 W</v>
          </cell>
          <cell r="C2966" t="str">
            <v xml:space="preserve">UN    </v>
          </cell>
          <cell r="D2966">
            <v>233.57</v>
          </cell>
        </row>
        <row r="2967">
          <cell r="A2967">
            <v>3803</v>
          </cell>
          <cell r="B2967" t="str">
            <v>LUMINARIA PLAFON REDONDO COM VIDRO FOSCO DIAMETRO *25* CM, PARA 1 LAMPADA, BASE E27, POTENCIA MAXIMA 40/60 W (NAO INCLUI LAMPADA)</v>
          </cell>
          <cell r="C2967" t="str">
            <v xml:space="preserve">UN    </v>
          </cell>
          <cell r="D2967">
            <v>30.11</v>
          </cell>
        </row>
        <row r="2968">
          <cell r="A2968">
            <v>38770</v>
          </cell>
          <cell r="B2968" t="str">
            <v>LUMINARIA PLAFON REDONDO COM VIDRO FOSCO DIAMETRO *30* CM, PARA 2 LAMPADAS, BASE E27, POTENCIA MAXIMA 40/60 W (NAO INCLUI LAMPADAS)</v>
          </cell>
          <cell r="C2968" t="str">
            <v xml:space="preserve">UN    </v>
          </cell>
          <cell r="D2968">
            <v>34.869999999999997</v>
          </cell>
        </row>
        <row r="2969">
          <cell r="A2969">
            <v>12267</v>
          </cell>
          <cell r="B2969" t="str">
            <v>LUMINARIA PROVA DE TEMPO PETERCO Y.31/1</v>
          </cell>
          <cell r="C2969" t="str">
            <v xml:space="preserve">UN    </v>
          </cell>
          <cell r="D2969">
            <v>102.18</v>
          </cell>
        </row>
        <row r="2970">
          <cell r="A2970">
            <v>43068</v>
          </cell>
          <cell r="B2970"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70" t="str">
            <v xml:space="preserve">UN    </v>
          </cell>
          <cell r="D2970">
            <v>51.53</v>
          </cell>
        </row>
        <row r="2971">
          <cell r="A2971">
            <v>12266</v>
          </cell>
          <cell r="B2971" t="str">
            <v>LUMINARIA SPOT DE SOBREPOR EM ALUMINIO COM ALETA PLASTICA PARA 1 LAMPADA, BASE E27, POTENCIA MAXIMA 40/60 W (NAO INCLUI LAMPADA)</v>
          </cell>
          <cell r="C2971" t="str">
            <v xml:space="preserve">UN    </v>
          </cell>
          <cell r="D2971">
            <v>52.3</v>
          </cell>
        </row>
        <row r="2972">
          <cell r="A2972">
            <v>39378</v>
          </cell>
          <cell r="B2972" t="str">
            <v>LUMINARIA SPOT DE SOBREPOR EM ALUMINIO COM ALETA PLASTICA PARA 2 LAMPADAS, BASE E27, POTENCIA MAXIMA 40/60 W (NAO INCLUI LAMPADA)</v>
          </cell>
          <cell r="C2972" t="str">
            <v xml:space="preserve">UN    </v>
          </cell>
          <cell r="D2972">
            <v>37.08</v>
          </cell>
        </row>
        <row r="2973">
          <cell r="A2973">
            <v>43543</v>
          </cell>
          <cell r="B2973" t="str">
            <v>LUMINARIA TIPO TARTARUGA A PROVA DE TEMPO, GASES, VAPOR E PO, EM ALUMINIO, COM GRADE, BASE E27, POTENCIA MAXIMA 100 W - REF Y 25/1 (NAO INCLUI LAMPADA)</v>
          </cell>
          <cell r="C2973" t="str">
            <v xml:space="preserve">UN    </v>
          </cell>
          <cell r="D2973">
            <v>77.25</v>
          </cell>
        </row>
        <row r="2974">
          <cell r="A2974">
            <v>38775</v>
          </cell>
          <cell r="B2974" t="str">
            <v>LUMINARIA TIPO TARTARUGA PARA AREA EXTERNA EM ALUMINIO, COM GRADE, PARA 1 LAMPADA, BASE E27, POTENCIA MAXIMA 40/60 W (NAO INCLUI LAMPADA)</v>
          </cell>
          <cell r="C2974" t="str">
            <v xml:space="preserve">UN    </v>
          </cell>
          <cell r="D2974">
            <v>39.31</v>
          </cell>
        </row>
        <row r="2975">
          <cell r="A2975">
            <v>21119</v>
          </cell>
          <cell r="B2975" t="str">
            <v>LUVA CPVC, SOLDAVEL, 15 MM, PARA AGUA QUENTE PREDIAL</v>
          </cell>
          <cell r="C2975" t="str">
            <v xml:space="preserve">UN    </v>
          </cell>
          <cell r="D2975">
            <v>1.91</v>
          </cell>
        </row>
        <row r="2976">
          <cell r="A2976">
            <v>37974</v>
          </cell>
          <cell r="B2976" t="str">
            <v>LUVA CPVC, SOLDAVEL, 22 MM, PARA AGUA QUENTE PREDIAL</v>
          </cell>
          <cell r="C2976" t="str">
            <v xml:space="preserve">UN    </v>
          </cell>
          <cell r="D2976">
            <v>2.84</v>
          </cell>
        </row>
        <row r="2977">
          <cell r="A2977">
            <v>37975</v>
          </cell>
          <cell r="B2977" t="str">
            <v>LUVA CPVC, SOLDAVEL, 28 MM, PARA AGUA QUENTE PREDIAL</v>
          </cell>
          <cell r="C2977" t="str">
            <v xml:space="preserve">UN    </v>
          </cell>
          <cell r="D2977">
            <v>5.77</v>
          </cell>
        </row>
        <row r="2978">
          <cell r="A2978">
            <v>37976</v>
          </cell>
          <cell r="B2978" t="str">
            <v>LUVA CPVC, SOLDAVEL, 35 MM, PARA AGUA QUENTE PREDIAL</v>
          </cell>
          <cell r="C2978" t="str">
            <v xml:space="preserve">UN    </v>
          </cell>
          <cell r="D2978">
            <v>11.83</v>
          </cell>
        </row>
        <row r="2979">
          <cell r="A2979">
            <v>37977</v>
          </cell>
          <cell r="B2979" t="str">
            <v>LUVA CPVC, SOLDAVEL, 42 MM, PARA AGUA QUENTE PREDIAL</v>
          </cell>
          <cell r="C2979" t="str">
            <v xml:space="preserve">UN    </v>
          </cell>
          <cell r="D2979">
            <v>16.27</v>
          </cell>
        </row>
        <row r="2980">
          <cell r="A2980">
            <v>37978</v>
          </cell>
          <cell r="B2980" t="str">
            <v>LUVA CPVC, SOLDAVEL, 54 MM, PARA AGUA QUENTE PREDIAL</v>
          </cell>
          <cell r="C2980" t="str">
            <v xml:space="preserve">UN    </v>
          </cell>
          <cell r="D2980">
            <v>32.979999999999997</v>
          </cell>
        </row>
        <row r="2981">
          <cell r="A2981">
            <v>37979</v>
          </cell>
          <cell r="B2981" t="str">
            <v>LUVA CPVC, SOLDAVEL, 73 MM, PARA AGUA QUENTE PREDIAL</v>
          </cell>
          <cell r="C2981" t="str">
            <v xml:space="preserve">UN    </v>
          </cell>
          <cell r="D2981">
            <v>141.68</v>
          </cell>
        </row>
        <row r="2982">
          <cell r="A2982">
            <v>37980</v>
          </cell>
          <cell r="B2982" t="str">
            <v>LUVA CPVC, SOLDAVEL, 89 MM, PARA AGUA QUENTE PREDIAL</v>
          </cell>
          <cell r="C2982" t="str">
            <v xml:space="preserve">UN    </v>
          </cell>
          <cell r="D2982">
            <v>159.22999999999999</v>
          </cell>
        </row>
        <row r="2983">
          <cell r="A2983">
            <v>36147</v>
          </cell>
          <cell r="B2983" t="str">
            <v>LUVA DE BORRACHA ISOLANTE PARA ALTA TENSAO, RESISTENTE A OZONIO, TENSAO DE ENSAIO 2,5 KV (PAR)</v>
          </cell>
          <cell r="C2983" t="str">
            <v xml:space="preserve">PAR   </v>
          </cell>
          <cell r="D2983">
            <v>301.45999999999998</v>
          </cell>
        </row>
        <row r="2984">
          <cell r="A2984">
            <v>12731</v>
          </cell>
          <cell r="B2984" t="str">
            <v>LUVA DE COBRE (REF 600) SEM ANEL DE SOLDA, BOLSA X BOLSA, 104 MM</v>
          </cell>
          <cell r="C2984" t="str">
            <v xml:space="preserve">UN    </v>
          </cell>
          <cell r="D2984">
            <v>214.17</v>
          </cell>
        </row>
        <row r="2985">
          <cell r="A2985">
            <v>12723</v>
          </cell>
          <cell r="B2985" t="str">
            <v>LUVA DE COBRE (REF 600) SEM ANEL DE SOLDA, BOLSA X BOLSA, 15 MM</v>
          </cell>
          <cell r="C2985" t="str">
            <v xml:space="preserve">UN    </v>
          </cell>
          <cell r="D2985">
            <v>1.66</v>
          </cell>
        </row>
        <row r="2986">
          <cell r="A2986">
            <v>12724</v>
          </cell>
          <cell r="B2986" t="str">
            <v>LUVA DE COBRE (REF 600) SEM ANEL DE SOLDA, BOLSA X BOLSA, 22 MM</v>
          </cell>
          <cell r="C2986" t="str">
            <v xml:space="preserve">UN    </v>
          </cell>
          <cell r="D2986">
            <v>3.19</v>
          </cell>
        </row>
        <row r="2987">
          <cell r="A2987">
            <v>12725</v>
          </cell>
          <cell r="B2987" t="str">
            <v>LUVA DE COBRE (REF 600) SEM ANEL DE SOLDA, BOLSA X BOLSA, 28 MM</v>
          </cell>
          <cell r="C2987" t="str">
            <v xml:space="preserve">UN    </v>
          </cell>
          <cell r="D2987">
            <v>6.4</v>
          </cell>
        </row>
        <row r="2988">
          <cell r="A2988">
            <v>12726</v>
          </cell>
          <cell r="B2988" t="str">
            <v>LUVA DE COBRE (REF 600) SEM ANEL DE SOLDA, BOLSA X BOLSA, 35 MM</v>
          </cell>
          <cell r="C2988" t="str">
            <v xml:space="preserve">UN    </v>
          </cell>
          <cell r="D2988">
            <v>14.13</v>
          </cell>
        </row>
        <row r="2989">
          <cell r="A2989">
            <v>12727</v>
          </cell>
          <cell r="B2989" t="str">
            <v>LUVA DE COBRE (REF 600) SEM ANEL DE SOLDA, BOLSA X BOLSA, 42 MM</v>
          </cell>
          <cell r="C2989" t="str">
            <v xml:space="preserve">UN    </v>
          </cell>
          <cell r="D2989">
            <v>17.920000000000002</v>
          </cell>
        </row>
        <row r="2990">
          <cell r="A2990">
            <v>12728</v>
          </cell>
          <cell r="B2990" t="str">
            <v>LUVA DE COBRE (REF 600) SEM ANEL DE SOLDA, BOLSA X BOLSA, 54 MM</v>
          </cell>
          <cell r="C2990" t="str">
            <v xml:space="preserve">UN    </v>
          </cell>
          <cell r="D2990">
            <v>29.27</v>
          </cell>
        </row>
        <row r="2991">
          <cell r="A2991">
            <v>12729</v>
          </cell>
          <cell r="B2991" t="str">
            <v>LUVA DE COBRE (REF 600) SEM ANEL DE SOLDA, BOLSA X BOLSA, 66 MM</v>
          </cell>
          <cell r="C2991" t="str">
            <v xml:space="preserve">UN    </v>
          </cell>
          <cell r="D2991">
            <v>95.93</v>
          </cell>
        </row>
        <row r="2992">
          <cell r="A2992">
            <v>12730</v>
          </cell>
          <cell r="B2992" t="str">
            <v>LUVA DE COBRE (REF 600) SEM ANEL DE SOLDA, BOLSA X BOLSA, 79 MM</v>
          </cell>
          <cell r="C2992" t="str">
            <v xml:space="preserve">UN    </v>
          </cell>
          <cell r="D2992">
            <v>146.87</v>
          </cell>
        </row>
        <row r="2993">
          <cell r="A2993">
            <v>3840</v>
          </cell>
          <cell r="B2993" t="str">
            <v>LUVA DE CORRER DEFOFO, PVC, JE, DN 100 MM</v>
          </cell>
          <cell r="C2993" t="str">
            <v xml:space="preserve">UN    </v>
          </cell>
          <cell r="D2993">
            <v>37.270000000000003</v>
          </cell>
        </row>
        <row r="2994">
          <cell r="A2994">
            <v>3838</v>
          </cell>
          <cell r="B2994" t="str">
            <v>LUVA DE CORRER DEFOFO, PVC, JE, DN 150 MM</v>
          </cell>
          <cell r="C2994" t="str">
            <v xml:space="preserve">UN    </v>
          </cell>
          <cell r="D2994">
            <v>82.27</v>
          </cell>
        </row>
        <row r="2995">
          <cell r="A2995">
            <v>3844</v>
          </cell>
          <cell r="B2995" t="str">
            <v>LUVA DE CORRER DEFOFO, PVC, JE, DN 200 MM</v>
          </cell>
          <cell r="C2995" t="str">
            <v xml:space="preserve">UN    </v>
          </cell>
          <cell r="D2995">
            <v>146.74</v>
          </cell>
        </row>
        <row r="2996">
          <cell r="A2996">
            <v>3839</v>
          </cell>
          <cell r="B2996" t="str">
            <v>LUVA DE CORRER DEFOFO, PVC, JE, DN 250 MM</v>
          </cell>
          <cell r="C2996" t="str">
            <v xml:space="preserve">UN    </v>
          </cell>
          <cell r="D2996">
            <v>267.29000000000002</v>
          </cell>
        </row>
        <row r="2997">
          <cell r="A2997">
            <v>3843</v>
          </cell>
          <cell r="B2997" t="str">
            <v>LUVA DE CORRER DEFOFO, PVC, JE, DN 300 MM</v>
          </cell>
          <cell r="C2997" t="str">
            <v xml:space="preserve">UN    </v>
          </cell>
          <cell r="D2997">
            <v>366.86</v>
          </cell>
        </row>
        <row r="2998">
          <cell r="A2998">
            <v>3900</v>
          </cell>
          <cell r="B2998" t="str">
            <v>LUVA DE CORRER PARA TUBO ROSCAVEL, PVC, 1 1/2", PARA AGUA FRIA PREDIAL</v>
          </cell>
          <cell r="C2998" t="str">
            <v xml:space="preserve">UN    </v>
          </cell>
          <cell r="D2998">
            <v>27.93</v>
          </cell>
        </row>
        <row r="2999">
          <cell r="A2999">
            <v>3846</v>
          </cell>
          <cell r="B2999" t="str">
            <v>LUVA DE CORRER PARA TUBO ROSCAVEL, PVC, 1/2", PARA AGUA FRIA PREDIAL</v>
          </cell>
          <cell r="C2999" t="str">
            <v xml:space="preserve">UN    </v>
          </cell>
          <cell r="D2999">
            <v>8.8000000000000007</v>
          </cell>
        </row>
        <row r="3000">
          <cell r="A3000">
            <v>3886</v>
          </cell>
          <cell r="B3000" t="str">
            <v>LUVA DE CORRER PARA TUBO ROSCAVEL, PVC, 3/4", PARA AGUA FRIA PREDIAL</v>
          </cell>
          <cell r="C3000" t="str">
            <v xml:space="preserve">UN    </v>
          </cell>
          <cell r="D3000">
            <v>9.27</v>
          </cell>
        </row>
        <row r="3001">
          <cell r="A3001">
            <v>3854</v>
          </cell>
          <cell r="B3001" t="str">
            <v>LUVA DE CORRER PARA TUBO SOLDAVEL, PVC, 20 MM, PARA AGUA FRIA PREDIAL</v>
          </cell>
          <cell r="C3001" t="str">
            <v xml:space="preserve">UN    </v>
          </cell>
          <cell r="D3001">
            <v>5.15</v>
          </cell>
        </row>
        <row r="3002">
          <cell r="A3002">
            <v>3873</v>
          </cell>
          <cell r="B3002" t="str">
            <v>LUVA DE CORRER PARA TUBO SOLDAVEL, PVC, 25 MM, PARA AGUA FRIA PREDIAL</v>
          </cell>
          <cell r="C3002" t="str">
            <v xml:space="preserve">UN    </v>
          </cell>
          <cell r="D3002">
            <v>6.82</v>
          </cell>
        </row>
        <row r="3003">
          <cell r="A3003">
            <v>38021</v>
          </cell>
          <cell r="B3003" t="str">
            <v>LUVA DE CORRER PARA TUBO SOLDAVEL, PVC, 32 MM, PARA AGUA FRIA PREDIAL</v>
          </cell>
          <cell r="C3003" t="str">
            <v xml:space="preserve">UN    </v>
          </cell>
          <cell r="D3003">
            <v>16.309999999999999</v>
          </cell>
        </row>
        <row r="3004">
          <cell r="A3004">
            <v>3847</v>
          </cell>
          <cell r="B3004" t="str">
            <v>LUVA DE CORRER PARA TUBO SOLDAVEL, PVC, 50 MM, PARA AGUA FRIA PREDIAL</v>
          </cell>
          <cell r="C3004" t="str">
            <v xml:space="preserve">UN    </v>
          </cell>
          <cell r="D3004">
            <v>18.510000000000002</v>
          </cell>
        </row>
        <row r="3005">
          <cell r="A3005">
            <v>38022</v>
          </cell>
          <cell r="B3005" t="str">
            <v>LUVA DE CORRER PARA TUBO SOLDAVEL, PVC, 60 MM, PARA AGUA FRIA PREDIAL</v>
          </cell>
          <cell r="C3005" t="str">
            <v xml:space="preserve">UN    </v>
          </cell>
          <cell r="D3005">
            <v>28.92</v>
          </cell>
        </row>
        <row r="3006">
          <cell r="A3006">
            <v>3833</v>
          </cell>
          <cell r="B3006" t="str">
            <v>LUVA DE CORRER PVC, JE, DN 100 MM, PARA REDE COLETORA DE ESGOTO (NBR 10569)</v>
          </cell>
          <cell r="C3006" t="str">
            <v xml:space="preserve">UN    </v>
          </cell>
          <cell r="D3006">
            <v>12.65</v>
          </cell>
        </row>
        <row r="3007">
          <cell r="A3007">
            <v>3835</v>
          </cell>
          <cell r="B3007" t="str">
            <v>LUVA DE CORRER PVC, JE, DN 150 MM, PARA REDE COLETORA DE ESGOTO (NBR 10569)</v>
          </cell>
          <cell r="C3007" t="str">
            <v xml:space="preserve">UN    </v>
          </cell>
          <cell r="D3007">
            <v>41.2</v>
          </cell>
        </row>
        <row r="3008">
          <cell r="A3008">
            <v>3836</v>
          </cell>
          <cell r="B3008" t="str">
            <v>LUVA DE CORRER PVC, JE, DN 200 MM, PARA REDE COLETORA DE ESGOTO (NBR 10569)</v>
          </cell>
          <cell r="C3008" t="str">
            <v xml:space="preserve">UN    </v>
          </cell>
          <cell r="D3008">
            <v>88.68</v>
          </cell>
        </row>
        <row r="3009">
          <cell r="A3009">
            <v>3830</v>
          </cell>
          <cell r="B3009" t="str">
            <v>LUVA DE CORRER PVC, JE, DN 250 MM, PARA REDE COLETORA DE ESGOTO (NBR 10569)</v>
          </cell>
          <cell r="C3009" t="str">
            <v xml:space="preserve">UN    </v>
          </cell>
          <cell r="D3009">
            <v>145</v>
          </cell>
        </row>
        <row r="3010">
          <cell r="A3010">
            <v>3831</v>
          </cell>
          <cell r="B3010" t="str">
            <v>LUVA DE CORRER PVC, JE, DN 300 MM, PARA REDE COLETORA DE ESGOTO (NBR 10569)</v>
          </cell>
          <cell r="C3010" t="str">
            <v xml:space="preserve">UN    </v>
          </cell>
          <cell r="D3010">
            <v>242.39</v>
          </cell>
        </row>
        <row r="3011">
          <cell r="A3011">
            <v>37981</v>
          </cell>
          <cell r="B3011" t="str">
            <v>LUVA DE CORRER, CPVC, SOLDAVEL, 15 MM, PARA AGUA QUENTE PREDIAL</v>
          </cell>
          <cell r="C3011" t="str">
            <v xml:space="preserve">UN    </v>
          </cell>
          <cell r="D3011">
            <v>6.49</v>
          </cell>
        </row>
        <row r="3012">
          <cell r="A3012">
            <v>37982</v>
          </cell>
          <cell r="B3012" t="str">
            <v>LUVA DE CORRER, CPVC, SOLDAVEL, 22 MM, PARA AGUA QUENTE PREDIAL</v>
          </cell>
          <cell r="C3012" t="str">
            <v xml:space="preserve">UN    </v>
          </cell>
          <cell r="D3012">
            <v>9.86</v>
          </cell>
        </row>
        <row r="3013">
          <cell r="A3013">
            <v>37983</v>
          </cell>
          <cell r="B3013" t="str">
            <v>LUVA DE CORRER, CPVC, SOLDAVEL, 28 MM, PARA AGUA QUENTE PREDIAL</v>
          </cell>
          <cell r="C3013" t="str">
            <v xml:space="preserve">UN    </v>
          </cell>
          <cell r="D3013">
            <v>13.8</v>
          </cell>
        </row>
        <row r="3014">
          <cell r="A3014">
            <v>37984</v>
          </cell>
          <cell r="B3014" t="str">
            <v>LUVA DE CORRER, CPVC, SOLDAVEL, 35 MM, PARA AGUA QUENTE PREDIAL</v>
          </cell>
          <cell r="C3014" t="str">
            <v xml:space="preserve">UN    </v>
          </cell>
          <cell r="D3014">
            <v>23.84</v>
          </cell>
        </row>
        <row r="3015">
          <cell r="A3015">
            <v>37985</v>
          </cell>
          <cell r="B3015" t="str">
            <v>LUVA DE CORRER, CPVC, SOLDAVEL, 42 MM, PARA AGUA QUENTE PREDIAL</v>
          </cell>
          <cell r="C3015" t="str">
            <v xml:space="preserve">UN    </v>
          </cell>
          <cell r="D3015">
            <v>33.380000000000003</v>
          </cell>
        </row>
        <row r="3016">
          <cell r="A3016">
            <v>3826</v>
          </cell>
          <cell r="B3016" t="str">
            <v>LUVA DE CORRER, PVC PBA, JE, DN 100 / DE 110 MM, PARA REDE AGUA (NBR 10351)</v>
          </cell>
          <cell r="C3016" t="str">
            <v xml:space="preserve">UN    </v>
          </cell>
          <cell r="D3016">
            <v>36.99</v>
          </cell>
        </row>
        <row r="3017">
          <cell r="A3017">
            <v>3825</v>
          </cell>
          <cell r="B3017" t="str">
            <v>LUVA DE CORRER, PVC PBA, JE, DN 50 / DE 60 MM, PARA REDE AGUA (NBR 10351)</v>
          </cell>
          <cell r="C3017" t="str">
            <v xml:space="preserve">UN    </v>
          </cell>
          <cell r="D3017">
            <v>10.63</v>
          </cell>
        </row>
        <row r="3018">
          <cell r="A3018">
            <v>3827</v>
          </cell>
          <cell r="B3018" t="str">
            <v>LUVA DE CORRER, PVC PBA, JE, DN 75 / DE 85 MM, PARA REDE AGUA (NBR 10351)</v>
          </cell>
          <cell r="C3018" t="str">
            <v xml:space="preserve">UN    </v>
          </cell>
          <cell r="D3018">
            <v>23.24</v>
          </cell>
        </row>
        <row r="3019">
          <cell r="A3019">
            <v>20165</v>
          </cell>
          <cell r="B3019" t="str">
            <v>LUVA DE CORRER, PVC SERIE REFORCADA - R, 100 MM, PARA ESGOTO PREDIAL</v>
          </cell>
          <cell r="C3019" t="str">
            <v xml:space="preserve">UN    </v>
          </cell>
          <cell r="D3019">
            <v>14.67</v>
          </cell>
        </row>
        <row r="3020">
          <cell r="A3020">
            <v>20166</v>
          </cell>
          <cell r="B3020" t="str">
            <v>LUVA DE CORRER, PVC SERIE REFORCADA - R, 150 MM, PARA ESGOTO PREDIAL</v>
          </cell>
          <cell r="C3020" t="str">
            <v xml:space="preserve">UN    </v>
          </cell>
          <cell r="D3020">
            <v>47.41</v>
          </cell>
        </row>
        <row r="3021">
          <cell r="A3021">
            <v>20164</v>
          </cell>
          <cell r="B3021" t="str">
            <v>LUVA DE CORRER, PVC SERIE REFORCADA - R, 75 MM, PARA ESGOTO PREDIAL</v>
          </cell>
          <cell r="C3021" t="str">
            <v xml:space="preserve">UN    </v>
          </cell>
          <cell r="D3021">
            <v>7.75</v>
          </cell>
        </row>
        <row r="3022">
          <cell r="A3022">
            <v>3893</v>
          </cell>
          <cell r="B3022" t="str">
            <v>LUVA DE CORRER, PVC, DN 100 MM, PARA ESGOTO PREDIAL</v>
          </cell>
          <cell r="C3022" t="str">
            <v xml:space="preserve">UN    </v>
          </cell>
          <cell r="D3022">
            <v>9.61</v>
          </cell>
        </row>
        <row r="3023">
          <cell r="A3023">
            <v>3848</v>
          </cell>
          <cell r="B3023" t="str">
            <v>LUVA DE CORRER, PVC, DN 50 MM, PARA ESGOTO PREDIAL</v>
          </cell>
          <cell r="C3023" t="str">
            <v xml:space="preserve">UN    </v>
          </cell>
          <cell r="D3023">
            <v>5.84</v>
          </cell>
        </row>
        <row r="3024">
          <cell r="A3024">
            <v>3895</v>
          </cell>
          <cell r="B3024" t="str">
            <v>LUVA DE CORRER, PVC, DN 75 MM, PARA ESGOTO PREDIAL</v>
          </cell>
          <cell r="C3024" t="str">
            <v xml:space="preserve">UN    </v>
          </cell>
          <cell r="D3024">
            <v>6.35</v>
          </cell>
        </row>
        <row r="3025">
          <cell r="A3025">
            <v>12404</v>
          </cell>
          <cell r="B3025" t="str">
            <v>LUVA DE FERRO GALVANIZADO, COM ROSCA BSP MACHO/FEMEA, DE 3/4"</v>
          </cell>
          <cell r="C3025" t="str">
            <v xml:space="preserve">UN    </v>
          </cell>
          <cell r="D3025">
            <v>5.1100000000000003</v>
          </cell>
        </row>
        <row r="3026">
          <cell r="A3026">
            <v>3939</v>
          </cell>
          <cell r="B3026" t="str">
            <v>LUVA DE FERRO GALVANIZADO, COM ROSCA BSP, DE 1 1/2"</v>
          </cell>
          <cell r="C3026" t="str">
            <v xml:space="preserve">UN    </v>
          </cell>
          <cell r="D3026">
            <v>10.54</v>
          </cell>
        </row>
        <row r="3027">
          <cell r="A3027">
            <v>3911</v>
          </cell>
          <cell r="B3027" t="str">
            <v>LUVA DE FERRO GALVANIZADO, COM ROSCA BSP, DE 1 1/4"</v>
          </cell>
          <cell r="C3027" t="str">
            <v xml:space="preserve">UN    </v>
          </cell>
          <cell r="D3027">
            <v>8.61</v>
          </cell>
        </row>
        <row r="3028">
          <cell r="A3028">
            <v>3908</v>
          </cell>
          <cell r="B3028" t="str">
            <v>LUVA DE FERRO GALVANIZADO, COM ROSCA BSP, DE 1/2"</v>
          </cell>
          <cell r="C3028" t="str">
            <v xml:space="preserve">UN    </v>
          </cell>
          <cell r="D3028">
            <v>2.78</v>
          </cell>
        </row>
        <row r="3029">
          <cell r="A3029">
            <v>3910</v>
          </cell>
          <cell r="B3029" t="str">
            <v>LUVA DE FERRO GALVANIZADO, COM ROSCA BSP, DE 1"</v>
          </cell>
          <cell r="C3029" t="str">
            <v xml:space="preserve">UN    </v>
          </cell>
          <cell r="D3029">
            <v>6.16</v>
          </cell>
        </row>
        <row r="3030">
          <cell r="A3030">
            <v>3913</v>
          </cell>
          <cell r="B3030" t="str">
            <v>LUVA DE FERRO GALVANIZADO, COM ROSCA BSP, DE 2 1/2"</v>
          </cell>
          <cell r="C3030" t="str">
            <v xml:space="preserve">UN    </v>
          </cell>
          <cell r="D3030">
            <v>29.46</v>
          </cell>
        </row>
        <row r="3031">
          <cell r="A3031">
            <v>3912</v>
          </cell>
          <cell r="B3031" t="str">
            <v>LUVA DE FERRO GALVANIZADO, COM ROSCA BSP, DE 2"</v>
          </cell>
          <cell r="C3031" t="str">
            <v xml:space="preserve">UN    </v>
          </cell>
          <cell r="D3031">
            <v>16.149999999999999</v>
          </cell>
        </row>
        <row r="3032">
          <cell r="A3032">
            <v>3909</v>
          </cell>
          <cell r="B3032" t="str">
            <v>LUVA DE FERRO GALVANIZADO, COM ROSCA BSP, DE 3/4"</v>
          </cell>
          <cell r="C3032" t="str">
            <v xml:space="preserve">UN    </v>
          </cell>
          <cell r="D3032">
            <v>3.79</v>
          </cell>
        </row>
        <row r="3033">
          <cell r="A3033">
            <v>3914</v>
          </cell>
          <cell r="B3033" t="str">
            <v>LUVA DE FERRO GALVANIZADO, COM ROSCA BSP, DE 3"</v>
          </cell>
          <cell r="C3033" t="str">
            <v xml:space="preserve">UN    </v>
          </cell>
          <cell r="D3033">
            <v>44.44</v>
          </cell>
        </row>
        <row r="3034">
          <cell r="A3034">
            <v>3915</v>
          </cell>
          <cell r="B3034" t="str">
            <v>LUVA DE FERRO GALVANIZADO, COM ROSCA BSP, DE 4"</v>
          </cell>
          <cell r="C3034" t="str">
            <v xml:space="preserve">UN    </v>
          </cell>
          <cell r="D3034">
            <v>70.08</v>
          </cell>
        </row>
        <row r="3035">
          <cell r="A3035">
            <v>3916</v>
          </cell>
          <cell r="B3035" t="str">
            <v>LUVA DE FERRO GALVANIZADO, COM ROSCA BSP, DE 5"</v>
          </cell>
          <cell r="C3035" t="str">
            <v xml:space="preserve">UN    </v>
          </cell>
          <cell r="D3035">
            <v>127.67</v>
          </cell>
        </row>
        <row r="3036">
          <cell r="A3036">
            <v>3917</v>
          </cell>
          <cell r="B3036" t="str">
            <v>LUVA DE FERRO GALVANIZADO, COM ROSCA BSP, DE 6"</v>
          </cell>
          <cell r="C3036" t="str">
            <v xml:space="preserve">UN    </v>
          </cell>
          <cell r="D3036">
            <v>210.57</v>
          </cell>
        </row>
        <row r="3037">
          <cell r="A3037">
            <v>1904</v>
          </cell>
          <cell r="B3037" t="str">
            <v>LUVA DE PRESSAO, EM PVC, DE 20 MM, PARA ELETRODUTO FLEXIVEL</v>
          </cell>
          <cell r="C3037" t="str">
            <v xml:space="preserve">UN    </v>
          </cell>
          <cell r="D3037">
            <v>0.62</v>
          </cell>
        </row>
        <row r="3038">
          <cell r="A3038">
            <v>1899</v>
          </cell>
          <cell r="B3038" t="str">
            <v>LUVA DE PRESSAO, EM PVC, DE 25 MM, PARA ELETRODUTO FLEXIVEL</v>
          </cell>
          <cell r="C3038" t="str">
            <v xml:space="preserve">UN    </v>
          </cell>
          <cell r="D3038">
            <v>0.7</v>
          </cell>
        </row>
        <row r="3039">
          <cell r="A3039">
            <v>1900</v>
          </cell>
          <cell r="B3039" t="str">
            <v>LUVA DE PRESSAO, EM PVC, DE 32 MM, PARA ELETRODUTO FLEXIVEL</v>
          </cell>
          <cell r="C3039" t="str">
            <v xml:space="preserve">UN    </v>
          </cell>
          <cell r="D3039">
            <v>1.1399999999999999</v>
          </cell>
        </row>
        <row r="3040">
          <cell r="A3040">
            <v>12407</v>
          </cell>
          <cell r="B3040" t="str">
            <v>LUVA DE REDUCAO DE FERRO GALVANIZADO, COM ROSCA BSP MACHO/FEMEA, DE 1 1/2" X 1"</v>
          </cell>
          <cell r="C3040" t="str">
            <v xml:space="preserve">UN    </v>
          </cell>
          <cell r="D3040">
            <v>15.94</v>
          </cell>
        </row>
        <row r="3041">
          <cell r="A3041">
            <v>12408</v>
          </cell>
          <cell r="B3041" t="str">
            <v>LUVA DE REDUCAO DE FERRO GALVANIZADO, COM ROSCA BSP MACHO/FEMEA, DE 1" X 1/2"</v>
          </cell>
          <cell r="C3041" t="str">
            <v xml:space="preserve">UN    </v>
          </cell>
          <cell r="D3041">
            <v>8.99</v>
          </cell>
        </row>
        <row r="3042">
          <cell r="A3042">
            <v>12409</v>
          </cell>
          <cell r="B3042" t="str">
            <v>LUVA DE REDUCAO DE FERRO GALVANIZADO, COM ROSCA BSP MACHO/FEMEA, DE 1" X 3/4"</v>
          </cell>
          <cell r="C3042" t="str">
            <v xml:space="preserve">UN    </v>
          </cell>
          <cell r="D3042">
            <v>8.99</v>
          </cell>
        </row>
        <row r="3043">
          <cell r="A3043">
            <v>12410</v>
          </cell>
          <cell r="B3043" t="str">
            <v>LUVA DE REDUCAO DE FERRO GALVANIZADO, COM ROSCA BSP MACHO/FEMEA, DE 3/4" X 1/2"</v>
          </cell>
          <cell r="C3043" t="str">
            <v xml:space="preserve">UN    </v>
          </cell>
          <cell r="D3043">
            <v>6.2</v>
          </cell>
        </row>
        <row r="3044">
          <cell r="A3044">
            <v>3936</v>
          </cell>
          <cell r="B3044" t="str">
            <v>LUVA DE REDUCAO DE FERRO GALVANIZADO, COM ROSCA BSP, DE 1 1/2" X 1 1/4"</v>
          </cell>
          <cell r="C3044" t="str">
            <v xml:space="preserve">UN    </v>
          </cell>
          <cell r="D3044">
            <v>11.2</v>
          </cell>
        </row>
        <row r="3045">
          <cell r="A3045">
            <v>3922</v>
          </cell>
          <cell r="B3045" t="str">
            <v>LUVA DE REDUCAO DE FERRO GALVANIZADO, COM ROSCA BSP, DE 1 1/2" X 1/2"</v>
          </cell>
          <cell r="C3045" t="str">
            <v xml:space="preserve">UN    </v>
          </cell>
          <cell r="D3045">
            <v>10.3</v>
          </cell>
        </row>
        <row r="3046">
          <cell r="A3046">
            <v>3924</v>
          </cell>
          <cell r="B3046" t="str">
            <v>LUVA DE REDUCAO DE FERRO GALVANIZADO, COM ROSCA BSP, DE 1 1/2" X 1"</v>
          </cell>
          <cell r="C3046" t="str">
            <v xml:space="preserve">UN    </v>
          </cell>
          <cell r="D3046">
            <v>11.2</v>
          </cell>
        </row>
        <row r="3047">
          <cell r="A3047">
            <v>3923</v>
          </cell>
          <cell r="B3047" t="str">
            <v>LUVA DE REDUCAO DE FERRO GALVANIZADO, COM ROSCA BSP, DE 1 1/2" X 3/4"</v>
          </cell>
          <cell r="C3047" t="str">
            <v xml:space="preserve">UN    </v>
          </cell>
          <cell r="D3047">
            <v>11.2</v>
          </cell>
        </row>
        <row r="3048">
          <cell r="A3048">
            <v>3937</v>
          </cell>
          <cell r="B3048" t="str">
            <v>LUVA DE REDUCAO DE FERRO GALVANIZADO, COM ROSCA BSP, DE 1 1/4" X 1/2"</v>
          </cell>
          <cell r="C3048" t="str">
            <v xml:space="preserve">UN    </v>
          </cell>
          <cell r="D3048">
            <v>9.24</v>
          </cell>
        </row>
        <row r="3049">
          <cell r="A3049">
            <v>3921</v>
          </cell>
          <cell r="B3049" t="str">
            <v>LUVA DE REDUCAO DE FERRO GALVANIZADO, COM ROSCA BSP, DE 1 1/4" X 1"</v>
          </cell>
          <cell r="C3049" t="str">
            <v xml:space="preserve">UN    </v>
          </cell>
          <cell r="D3049">
            <v>9.24</v>
          </cell>
        </row>
        <row r="3050">
          <cell r="A3050">
            <v>3920</v>
          </cell>
          <cell r="B3050" t="str">
            <v>LUVA DE REDUCAO DE FERRO GALVANIZADO, COM ROSCA BSP, DE 1 1/4" X 3/4"</v>
          </cell>
          <cell r="C3050" t="str">
            <v xml:space="preserve">UN    </v>
          </cell>
          <cell r="D3050">
            <v>9.24</v>
          </cell>
        </row>
        <row r="3051">
          <cell r="A3051">
            <v>3938</v>
          </cell>
          <cell r="B3051" t="str">
            <v>LUVA DE REDUCAO DE FERRO GALVANIZADO, COM ROSCA BSP, DE 1" X 1/2"</v>
          </cell>
          <cell r="C3051" t="str">
            <v xml:space="preserve">UN    </v>
          </cell>
          <cell r="D3051">
            <v>6.09</v>
          </cell>
        </row>
        <row r="3052">
          <cell r="A3052">
            <v>3919</v>
          </cell>
          <cell r="B3052" t="str">
            <v>LUVA DE REDUCAO DE FERRO GALVANIZADO, COM ROSCA BSP, DE 1" X 3/4"</v>
          </cell>
          <cell r="C3052" t="str">
            <v xml:space="preserve">UN    </v>
          </cell>
          <cell r="D3052">
            <v>6.21</v>
          </cell>
        </row>
        <row r="3053">
          <cell r="A3053">
            <v>3927</v>
          </cell>
          <cell r="B3053" t="str">
            <v>LUVA DE REDUCAO DE FERRO GALVANIZADO, COM ROSCA BSP, DE 2 1/2" X 1 1/2"</v>
          </cell>
          <cell r="C3053" t="str">
            <v xml:space="preserve">UN    </v>
          </cell>
          <cell r="D3053">
            <v>31.45</v>
          </cell>
        </row>
        <row r="3054">
          <cell r="A3054">
            <v>3928</v>
          </cell>
          <cell r="B3054" t="str">
            <v>LUVA DE REDUCAO DE FERRO GALVANIZADO, COM ROSCA BSP, DE 2 1/2" X 2"</v>
          </cell>
          <cell r="C3054" t="str">
            <v xml:space="preserve">UN    </v>
          </cell>
          <cell r="D3054">
            <v>31.45</v>
          </cell>
        </row>
        <row r="3055">
          <cell r="A3055">
            <v>3926</v>
          </cell>
          <cell r="B3055" t="str">
            <v>LUVA DE REDUCAO DE FERRO GALVANIZADO, COM ROSCA BSP, DE 2" X 1 1/2"</v>
          </cell>
          <cell r="C3055" t="str">
            <v xml:space="preserve">UN    </v>
          </cell>
          <cell r="D3055">
            <v>17.93</v>
          </cell>
        </row>
        <row r="3056">
          <cell r="A3056">
            <v>3935</v>
          </cell>
          <cell r="B3056" t="str">
            <v>LUVA DE REDUCAO DE FERRO GALVANIZADO, COM ROSCA BSP, DE 2" X 1 1/4"</v>
          </cell>
          <cell r="C3056" t="str">
            <v xml:space="preserve">UN    </v>
          </cell>
          <cell r="D3056">
            <v>17.93</v>
          </cell>
        </row>
        <row r="3057">
          <cell r="A3057">
            <v>3925</v>
          </cell>
          <cell r="B3057" t="str">
            <v>LUVA DE REDUCAO DE FERRO GALVANIZADO, COM ROSCA BSP, DE 2" X 1"</v>
          </cell>
          <cell r="C3057" t="str">
            <v xml:space="preserve">UN    </v>
          </cell>
          <cell r="D3057">
            <v>17.93</v>
          </cell>
        </row>
        <row r="3058">
          <cell r="A3058">
            <v>12406</v>
          </cell>
          <cell r="B3058" t="str">
            <v>LUVA DE REDUCAO DE FERRO GALVANIZADO, COM ROSCA BSP, DE 3/4" X 1/2"</v>
          </cell>
          <cell r="C3058" t="str">
            <v xml:space="preserve">UN    </v>
          </cell>
          <cell r="D3058">
            <v>4.4000000000000004</v>
          </cell>
        </row>
        <row r="3059">
          <cell r="A3059">
            <v>3929</v>
          </cell>
          <cell r="B3059" t="str">
            <v>LUVA DE REDUCAO DE FERRO GALVANIZADO, COM ROSCA BSP, DE 3" X 1 1/2"</v>
          </cell>
          <cell r="C3059" t="str">
            <v xml:space="preserve">UN    </v>
          </cell>
          <cell r="D3059">
            <v>47.92</v>
          </cell>
        </row>
        <row r="3060">
          <cell r="A3060">
            <v>3931</v>
          </cell>
          <cell r="B3060" t="str">
            <v>LUVA DE REDUCAO DE FERRO GALVANIZADO, COM ROSCA BSP, DE 3" X 2 1/2"</v>
          </cell>
          <cell r="C3060" t="str">
            <v xml:space="preserve">UN    </v>
          </cell>
          <cell r="D3060">
            <v>47.92</v>
          </cell>
        </row>
        <row r="3061">
          <cell r="A3061">
            <v>3930</v>
          </cell>
          <cell r="B3061" t="str">
            <v>LUVA DE REDUCAO DE FERRO GALVANIZADO, COM ROSCA BSP, DE 3" X 2"</v>
          </cell>
          <cell r="C3061" t="str">
            <v xml:space="preserve">UN    </v>
          </cell>
          <cell r="D3061">
            <v>47.92</v>
          </cell>
        </row>
        <row r="3062">
          <cell r="A3062">
            <v>3932</v>
          </cell>
          <cell r="B3062" t="str">
            <v>LUVA DE REDUCAO DE FERRO GALVANIZADO, COM ROSCA BSP, DE 4" X 2 1/2"</v>
          </cell>
          <cell r="C3062" t="str">
            <v xml:space="preserve">UN    </v>
          </cell>
          <cell r="D3062">
            <v>82.75</v>
          </cell>
        </row>
        <row r="3063">
          <cell r="A3063">
            <v>3933</v>
          </cell>
          <cell r="B3063" t="str">
            <v>LUVA DE REDUCAO DE FERRO GALVANIZADO, COM ROSCA BSP, DE 4" X 2"</v>
          </cell>
          <cell r="C3063" t="str">
            <v xml:space="preserve">UN    </v>
          </cell>
          <cell r="D3063">
            <v>82.75</v>
          </cell>
        </row>
        <row r="3064">
          <cell r="A3064">
            <v>3934</v>
          </cell>
          <cell r="B3064" t="str">
            <v>LUVA DE REDUCAO DE FERRO GALVANIZADO, COM ROSCA BSP, DE 4" X 3"</v>
          </cell>
          <cell r="C3064" t="str">
            <v xml:space="preserve">UN    </v>
          </cell>
          <cell r="D3064">
            <v>82.75</v>
          </cell>
        </row>
        <row r="3065">
          <cell r="A3065">
            <v>40355</v>
          </cell>
          <cell r="B3065" t="str">
            <v>LUVA DE REDUCAO EM ACO CARBONO, COM ENCAIXE PARA SOLDA DN SW, PRESSAO 3.000 LBS,  3/4 " X 1/2"</v>
          </cell>
          <cell r="C3065" t="str">
            <v xml:space="preserve">UN    </v>
          </cell>
          <cell r="D3065">
            <v>6.72</v>
          </cell>
        </row>
        <row r="3066">
          <cell r="A3066">
            <v>40364</v>
          </cell>
          <cell r="B3066" t="str">
            <v>LUVA DE REDUCAO EM ACO CARBONO, COM ENCAIXE PARA SOLDA DN SW, PRESSAO 3.000 LBS, DN 1 1/2" X 1 1/4"</v>
          </cell>
          <cell r="C3066" t="str">
            <v xml:space="preserve">UN    </v>
          </cell>
          <cell r="D3066">
            <v>31.51</v>
          </cell>
        </row>
        <row r="3067">
          <cell r="A3067">
            <v>40361</v>
          </cell>
          <cell r="B3067" t="str">
            <v>LUVA DE REDUCAO EM ACO CARBONO, COM ENCAIXE PARA SOLDA DN SW, PRESSAO 3.000 LBS, DN 1 1/4"  X 1"</v>
          </cell>
          <cell r="C3067" t="str">
            <v xml:space="preserve">UN    </v>
          </cell>
          <cell r="D3067">
            <v>24.64</v>
          </cell>
        </row>
        <row r="3068">
          <cell r="A3068">
            <v>40358</v>
          </cell>
          <cell r="B3068" t="str">
            <v>LUVA DE REDUCAO EM ACO CARBONO, COM ENCAIXE PARA SOLDA DN SW, PRESSAO 3.000 LBS, DN 1" X 3/4"</v>
          </cell>
          <cell r="C3068" t="str">
            <v xml:space="preserve">UN    </v>
          </cell>
          <cell r="D3068">
            <v>9.39</v>
          </cell>
        </row>
        <row r="3069">
          <cell r="A3069">
            <v>40370</v>
          </cell>
          <cell r="B3069" t="str">
            <v>LUVA DE REDUCAO EM ACO CARBONO, COM ENCAIXE PARA SOLDA DN SW, PRESSAO 3.000 LBS, DN 2 1/2" X 2"</v>
          </cell>
          <cell r="C3069" t="str">
            <v xml:space="preserve">UN    </v>
          </cell>
          <cell r="D3069">
            <v>99.98</v>
          </cell>
        </row>
        <row r="3070">
          <cell r="A3070">
            <v>40367</v>
          </cell>
          <cell r="B3070" t="str">
            <v>LUVA DE REDUCAO EM ACO CARBONO, COM ENCAIXE PARA SOLDA DN SW, PRESSAO 3.000 LBS, DN 2" X 1 1/2"</v>
          </cell>
          <cell r="C3070" t="str">
            <v xml:space="preserve">UN    </v>
          </cell>
          <cell r="D3070">
            <v>49.69</v>
          </cell>
        </row>
        <row r="3071">
          <cell r="A3071">
            <v>40373</v>
          </cell>
          <cell r="B3071" t="str">
            <v>LUVA DE REDUCAO EM ACO CARBONO, COM ENCAIXE PARA SOLDA DN SW, PRESSAO 3.000 LBS, DN 3" X 2 1/2"</v>
          </cell>
          <cell r="C3071" t="str">
            <v xml:space="preserve">UN    </v>
          </cell>
          <cell r="D3071">
            <v>135.21</v>
          </cell>
        </row>
        <row r="3072">
          <cell r="A3072">
            <v>38947</v>
          </cell>
          <cell r="B3072" t="str">
            <v>LUVA DE REDUCAO PARA TUBO PEX, METALICA, PARA CONEXAO COM ANEL DESLIZANTE, DN 20 X 16 MM</v>
          </cell>
          <cell r="C3072" t="str">
            <v xml:space="preserve">UN    </v>
          </cell>
          <cell r="D3072">
            <v>5.43</v>
          </cell>
        </row>
        <row r="3073">
          <cell r="A3073">
            <v>38948</v>
          </cell>
          <cell r="B3073" t="str">
            <v>LUVA DE REDUCAO PARA TUBO PEX, METALICA, PARA CONEXAO COM ANEL DESLIZANTE, DN 25 X 16 MM</v>
          </cell>
          <cell r="C3073" t="str">
            <v xml:space="preserve">UN    </v>
          </cell>
          <cell r="D3073">
            <v>8.66</v>
          </cell>
        </row>
        <row r="3074">
          <cell r="A3074">
            <v>38949</v>
          </cell>
          <cell r="B3074" t="str">
            <v>LUVA DE REDUCAO PARA TUBO PEX, METALICA, PARA CONEXAO COM ANEL DESLIZANTE, DN 25 X 20 MM</v>
          </cell>
          <cell r="C3074" t="str">
            <v xml:space="preserve">UN    </v>
          </cell>
          <cell r="D3074">
            <v>9.61</v>
          </cell>
        </row>
        <row r="3075">
          <cell r="A3075">
            <v>38951</v>
          </cell>
          <cell r="B3075" t="str">
            <v>LUVA DE REDUCAO PARA TUBO PEX, METALICA, PARA CONEXAO COM ANEL DESLIZANTE, DN 32 X 25 MM</v>
          </cell>
          <cell r="C3075" t="str">
            <v xml:space="preserve">UN    </v>
          </cell>
          <cell r="D3075">
            <v>15.2</v>
          </cell>
        </row>
        <row r="3076">
          <cell r="A3076">
            <v>39312</v>
          </cell>
          <cell r="B3076" t="str">
            <v>LUVA DE REDUCAO PARA TUBO PEX, PLASTICA, PARA CONEXAO COM CRIMPAGEM, DN 20 X 16 MM</v>
          </cell>
          <cell r="C3076" t="str">
            <v xml:space="preserve">UN    </v>
          </cell>
          <cell r="D3076">
            <v>11.79</v>
          </cell>
        </row>
        <row r="3077">
          <cell r="A3077">
            <v>39313</v>
          </cell>
          <cell r="B3077" t="str">
            <v>LUVA DE REDUCAO PARA TUBO PEX, PLASTICA, PARA CONEXAO COM CRIMPAGEM, DN 25 X 16 MM</v>
          </cell>
          <cell r="C3077" t="str">
            <v xml:space="preserve">UN    </v>
          </cell>
          <cell r="D3077">
            <v>15.39</v>
          </cell>
        </row>
        <row r="3078">
          <cell r="A3078">
            <v>38950</v>
          </cell>
          <cell r="B3078" t="str">
            <v>LUVA DE REDUCAO PARA TUBO PEX, PLASTICA, PARA CONEXAO COM CRIMPAGEM, DN 32 X 20 MM</v>
          </cell>
          <cell r="C3078" t="str">
            <v xml:space="preserve">UN    </v>
          </cell>
          <cell r="D3078">
            <v>23.16</v>
          </cell>
        </row>
        <row r="3079">
          <cell r="A3079">
            <v>39314</v>
          </cell>
          <cell r="B3079" t="str">
            <v>LUVA DE REDUCAO PARA TUBO PEX, PLASTICA, PARA CONEXAO COM CRIMPAGEM, DN 32 X 25 MM</v>
          </cell>
          <cell r="C3079" t="str">
            <v xml:space="preserve">UN    </v>
          </cell>
          <cell r="D3079">
            <v>24.44</v>
          </cell>
        </row>
        <row r="3080">
          <cell r="A3080">
            <v>3907</v>
          </cell>
          <cell r="B3080" t="str">
            <v>LUVA DE REDUCAO ROSCAVEL, PVC, 1" X 3/4", PARA AGUA FRIA PREDIAL</v>
          </cell>
          <cell r="C3080" t="str">
            <v xml:space="preserve">UN    </v>
          </cell>
          <cell r="D3080">
            <v>2.89</v>
          </cell>
        </row>
        <row r="3081">
          <cell r="A3081">
            <v>3889</v>
          </cell>
          <cell r="B3081" t="str">
            <v>LUVA DE REDUCAO ROSCAVEL, PVC, 3/4" X 1/2", PARA AGUA FRIA PREDIAL</v>
          </cell>
          <cell r="C3081" t="str">
            <v xml:space="preserve">UN    </v>
          </cell>
          <cell r="D3081">
            <v>2.21</v>
          </cell>
        </row>
        <row r="3082">
          <cell r="A3082">
            <v>3868</v>
          </cell>
          <cell r="B3082" t="str">
            <v>LUVA DE REDUCAO SOLDAVEL, PVC, 25 MM X 20 MM, PARA AGUA FRIA PREDIAL</v>
          </cell>
          <cell r="C3082" t="str">
            <v xml:space="preserve">UN    </v>
          </cell>
          <cell r="D3082">
            <v>0.86</v>
          </cell>
        </row>
        <row r="3083">
          <cell r="A3083">
            <v>3869</v>
          </cell>
          <cell r="B3083" t="str">
            <v>LUVA DE REDUCAO SOLDAVEL, PVC, 32 MM X 25 MM, PARA AGUA FRIA PREDIAL</v>
          </cell>
          <cell r="C3083" t="str">
            <v xml:space="preserve">UN    </v>
          </cell>
          <cell r="D3083">
            <v>2.4500000000000002</v>
          </cell>
        </row>
        <row r="3084">
          <cell r="A3084">
            <v>3872</v>
          </cell>
          <cell r="B3084" t="str">
            <v>LUVA DE REDUCAO SOLDAVEL, PVC, 40 MM X 32 MM, PARA AGUA FRIA PREDIAL</v>
          </cell>
          <cell r="C3084" t="str">
            <v xml:space="preserve">UN    </v>
          </cell>
          <cell r="D3084">
            <v>2.98</v>
          </cell>
        </row>
        <row r="3085">
          <cell r="A3085">
            <v>3850</v>
          </cell>
          <cell r="B3085" t="str">
            <v>LUVA DE REDUCAO SOLDAVEL, PVC, 60 MM X 50 MM, PARA AGUA FRIA PREDIAL</v>
          </cell>
          <cell r="C3085" t="str">
            <v xml:space="preserve">UN    </v>
          </cell>
          <cell r="D3085">
            <v>7.69</v>
          </cell>
        </row>
        <row r="3086">
          <cell r="A3086">
            <v>38023</v>
          </cell>
          <cell r="B3086" t="str">
            <v>LUVA DE REDUCAO, PVC, SOLDAVEL, 50 X 25 MM, PARA AGUA FRIA PREDIAL</v>
          </cell>
          <cell r="C3086" t="str">
            <v xml:space="preserve">UN    </v>
          </cell>
          <cell r="D3086">
            <v>3.24</v>
          </cell>
        </row>
        <row r="3087">
          <cell r="A3087">
            <v>37986</v>
          </cell>
          <cell r="B3087" t="str">
            <v>LUVA DE TRANSICAO DE CPVC X PVC, SOLDAVEL, 22 X 25 MM, PARA AGUA QUENTE</v>
          </cell>
          <cell r="C3087" t="str">
            <v xml:space="preserve">UN    </v>
          </cell>
          <cell r="D3087">
            <v>2.23</v>
          </cell>
        </row>
        <row r="3088">
          <cell r="A3088">
            <v>37987</v>
          </cell>
          <cell r="B3088" t="str">
            <v>LUVA DE TRANSICAO, CPVC, SOLDAVEL, 42 MM X 1 1/2", PARA AGUA QUENTE</v>
          </cell>
          <cell r="C3088" t="str">
            <v xml:space="preserve">UN    </v>
          </cell>
          <cell r="D3088">
            <v>166.62</v>
          </cell>
        </row>
        <row r="3089">
          <cell r="A3089">
            <v>37988</v>
          </cell>
          <cell r="B3089" t="str">
            <v>LUVA DE TRANSICAO, CPVC, SOLDAVEL, 54 MM X 2", PARA AGUA QUENTE PREDIAL</v>
          </cell>
          <cell r="C3089" t="str">
            <v xml:space="preserve">UN    </v>
          </cell>
          <cell r="D3089">
            <v>271.77999999999997</v>
          </cell>
        </row>
        <row r="3090">
          <cell r="A3090">
            <v>21120</v>
          </cell>
          <cell r="B3090" t="str">
            <v>LUVA DE TRANSICAO, CPVC, 15 MM X 1/2", PARA AGUA QUENTE PREDIAL</v>
          </cell>
          <cell r="C3090" t="str">
            <v xml:space="preserve">UN    </v>
          </cell>
          <cell r="D3090">
            <v>13.54</v>
          </cell>
        </row>
        <row r="3091">
          <cell r="A3091">
            <v>39318</v>
          </cell>
          <cell r="B3091" t="str">
            <v>LUVA DE TRANSICAO, CPVC, 22 MM X 1/2", PARA AGUA QUENTE</v>
          </cell>
          <cell r="C3091" t="str">
            <v xml:space="preserve">UN    </v>
          </cell>
          <cell r="D3091">
            <v>11.17</v>
          </cell>
        </row>
        <row r="3092">
          <cell r="A3092">
            <v>20162</v>
          </cell>
          <cell r="B3092" t="str">
            <v>LUVA DUPLA, PVC LEVE, DN 150 MM</v>
          </cell>
          <cell r="C3092" t="str">
            <v xml:space="preserve">UN    </v>
          </cell>
          <cell r="D3092">
            <v>10.19</v>
          </cell>
        </row>
        <row r="3093">
          <cell r="A3093">
            <v>40366</v>
          </cell>
          <cell r="B3093" t="str">
            <v>LUVA EM ACO CARBONO, SOLDAVEL, PRESSAO 3.000 LBS, DN 1 1/2"</v>
          </cell>
          <cell r="C3093" t="str">
            <v xml:space="preserve">UN    </v>
          </cell>
          <cell r="D3093">
            <v>24.58</v>
          </cell>
        </row>
        <row r="3094">
          <cell r="A3094">
            <v>40363</v>
          </cell>
          <cell r="B3094" t="str">
            <v>LUVA EM ACO CARBONO, SOLDAVEL, PRESSAO 3.000 LBS, DN 1 1/4"</v>
          </cell>
          <cell r="C3094" t="str">
            <v xml:space="preserve">UN    </v>
          </cell>
          <cell r="D3094">
            <v>19.22</v>
          </cell>
        </row>
        <row r="3095">
          <cell r="A3095">
            <v>40354</v>
          </cell>
          <cell r="B3095" t="str">
            <v>LUVA EM ACO CARBONO, SOLDAVEL, PRESSAO 3.000 LBS, DN 1/2"</v>
          </cell>
          <cell r="C3095" t="str">
            <v xml:space="preserve">UN    </v>
          </cell>
          <cell r="D3095">
            <v>8.3699999999999992</v>
          </cell>
        </row>
        <row r="3096">
          <cell r="A3096">
            <v>40360</v>
          </cell>
          <cell r="B3096" t="str">
            <v>LUVA EM ACO CARBONO, SOLDAVEL, PRESSAO 3.000 LBS, DN 1"</v>
          </cell>
          <cell r="C3096" t="str">
            <v xml:space="preserve">UN    </v>
          </cell>
          <cell r="D3096">
            <v>12.6</v>
          </cell>
        </row>
        <row r="3097">
          <cell r="A3097">
            <v>40372</v>
          </cell>
          <cell r="B3097" t="str">
            <v>LUVA EM ACO CARBONO, SOLDAVEL, PRESSAO 3.000 LBS, DN 2 1/2"</v>
          </cell>
          <cell r="C3097" t="str">
            <v xml:space="preserve">UN    </v>
          </cell>
          <cell r="D3097">
            <v>77.83</v>
          </cell>
        </row>
        <row r="3098">
          <cell r="A3098">
            <v>40369</v>
          </cell>
          <cell r="B3098" t="str">
            <v>LUVA EM ACO CARBONO, SOLDAVEL, PRESSAO 3.000 LBS, DN 2"</v>
          </cell>
          <cell r="C3098" t="str">
            <v xml:space="preserve">UN    </v>
          </cell>
          <cell r="D3098">
            <v>38.74</v>
          </cell>
        </row>
        <row r="3099">
          <cell r="A3099">
            <v>40357</v>
          </cell>
          <cell r="B3099" t="str">
            <v>LUVA EM ACO CARBONO, SOLDAVEL, PRESSAO 3.000 LBS, DN 3/4"</v>
          </cell>
          <cell r="C3099" t="str">
            <v xml:space="preserve">UN    </v>
          </cell>
          <cell r="D3099">
            <v>9.39</v>
          </cell>
        </row>
        <row r="3100">
          <cell r="A3100">
            <v>40375</v>
          </cell>
          <cell r="B3100" t="str">
            <v>LUVA EM ACO CARBONO, SOLDAVEL, PRESSAO 3.000 LBS, DN 3"</v>
          </cell>
          <cell r="C3100" t="str">
            <v xml:space="preserve">UN    </v>
          </cell>
          <cell r="D3100">
            <v>105.36</v>
          </cell>
        </row>
        <row r="3101">
          <cell r="A3101">
            <v>1893</v>
          </cell>
          <cell r="B3101" t="str">
            <v>LUVA EM PVC RIGIDO ROSCAVEL, DE 1 1/2", PARA ELETRODUTO</v>
          </cell>
          <cell r="C3101" t="str">
            <v xml:space="preserve">UN    </v>
          </cell>
          <cell r="D3101">
            <v>2.34</v>
          </cell>
        </row>
        <row r="3102">
          <cell r="A3102">
            <v>1902</v>
          </cell>
          <cell r="B3102" t="str">
            <v>LUVA EM PVC RIGIDO ROSCAVEL, DE 1 1/4", PARA ELETRODUTO</v>
          </cell>
          <cell r="C3102" t="str">
            <v xml:space="preserve">UN    </v>
          </cell>
          <cell r="D3102">
            <v>1.7</v>
          </cell>
        </row>
        <row r="3103">
          <cell r="A3103">
            <v>1901</v>
          </cell>
          <cell r="B3103" t="str">
            <v>LUVA EM PVC RIGIDO ROSCAVEL, DE 1/2", PARA ELETRODUTO</v>
          </cell>
          <cell r="C3103" t="str">
            <v xml:space="preserve">UN    </v>
          </cell>
          <cell r="D3103">
            <v>0.53</v>
          </cell>
        </row>
        <row r="3104">
          <cell r="A3104">
            <v>1892</v>
          </cell>
          <cell r="B3104" t="str">
            <v>LUVA EM PVC RIGIDO ROSCAVEL, DE 1", PARA ELETRODUTO</v>
          </cell>
          <cell r="C3104" t="str">
            <v xml:space="preserve">UN    </v>
          </cell>
          <cell r="D3104">
            <v>1.0900000000000001</v>
          </cell>
        </row>
        <row r="3105">
          <cell r="A3105">
            <v>1907</v>
          </cell>
          <cell r="B3105" t="str">
            <v>LUVA EM PVC RIGIDO ROSCAVEL, DE 2 1/2", PARA ELETRODUTO</v>
          </cell>
          <cell r="C3105" t="str">
            <v xml:space="preserve">UN    </v>
          </cell>
          <cell r="D3105">
            <v>7.54</v>
          </cell>
        </row>
        <row r="3106">
          <cell r="A3106">
            <v>1894</v>
          </cell>
          <cell r="B3106" t="str">
            <v>LUVA EM PVC RIGIDO ROSCAVEL, DE 2", PARA ELETRODUTO</v>
          </cell>
          <cell r="C3106" t="str">
            <v xml:space="preserve">UN    </v>
          </cell>
          <cell r="D3106">
            <v>3.39</v>
          </cell>
        </row>
        <row r="3107">
          <cell r="A3107">
            <v>1891</v>
          </cell>
          <cell r="B3107" t="str">
            <v>LUVA EM PVC RIGIDO ROSCAVEL, DE 3/4", PARA ELETRODUTO</v>
          </cell>
          <cell r="C3107" t="str">
            <v xml:space="preserve">UN    </v>
          </cell>
          <cell r="D3107">
            <v>0.78</v>
          </cell>
        </row>
        <row r="3108">
          <cell r="A3108">
            <v>1896</v>
          </cell>
          <cell r="B3108" t="str">
            <v>LUVA EM PVC RIGIDO ROSCAVEL, DE 3", PARA ELETRODUTO</v>
          </cell>
          <cell r="C3108" t="str">
            <v xml:space="preserve">UN    </v>
          </cell>
          <cell r="D3108">
            <v>10.119999999999999</v>
          </cell>
        </row>
        <row r="3109">
          <cell r="A3109">
            <v>1895</v>
          </cell>
          <cell r="B3109" t="str">
            <v>LUVA EM PVC RIGIDO ROSCAVEL, DE 4", PARA ELETRODUTO</v>
          </cell>
          <cell r="C3109" t="str">
            <v xml:space="preserve">UN    </v>
          </cell>
          <cell r="D3109">
            <v>17.79</v>
          </cell>
        </row>
        <row r="3110">
          <cell r="A3110">
            <v>2641</v>
          </cell>
          <cell r="B3110" t="str">
            <v>LUVA PARA ELETRODUTO, EM ACO GALVANIZADO ELETROLITICO, DIAMETRO DE 100 MM (4")</v>
          </cell>
          <cell r="C3110" t="str">
            <v xml:space="preserve">UN    </v>
          </cell>
          <cell r="D3110">
            <v>24.86</v>
          </cell>
        </row>
        <row r="3111">
          <cell r="A3111">
            <v>2636</v>
          </cell>
          <cell r="B3111" t="str">
            <v>LUVA PARA ELETRODUTO, EM ACO GALVANIZADO ELETROLITICO, DIAMETRO DE 15 MM (1/2")</v>
          </cell>
          <cell r="C3111" t="str">
            <v xml:space="preserve">UN    </v>
          </cell>
          <cell r="D3111">
            <v>1.6</v>
          </cell>
        </row>
        <row r="3112">
          <cell r="A3112">
            <v>2637</v>
          </cell>
          <cell r="B3112" t="str">
            <v>LUVA PARA ELETRODUTO, EM ACO GALVANIZADO ELETROLITICO, DIAMETRO DE 20 MM (3/4")</v>
          </cell>
          <cell r="C3112" t="str">
            <v xml:space="preserve">UN    </v>
          </cell>
          <cell r="D3112">
            <v>1.7</v>
          </cell>
        </row>
        <row r="3113">
          <cell r="A3113">
            <v>2638</v>
          </cell>
          <cell r="B3113" t="str">
            <v>LUVA PARA ELETRODUTO, EM ACO GALVANIZADO ELETROLITICO, DIAMETRO DE 25 MM (1")</v>
          </cell>
          <cell r="C3113" t="str">
            <v xml:space="preserve">UN    </v>
          </cell>
          <cell r="D3113">
            <v>1.98</v>
          </cell>
        </row>
        <row r="3114">
          <cell r="A3114">
            <v>2639</v>
          </cell>
          <cell r="B3114" t="str">
            <v>LUVA PARA ELETRODUTO, EM ACO GALVANIZADO ELETROLITICO, DIAMETRO DE 32 MM (1 1/4")</v>
          </cell>
          <cell r="C3114" t="str">
            <v xml:space="preserve">UN    </v>
          </cell>
          <cell r="D3114">
            <v>3.51</v>
          </cell>
        </row>
        <row r="3115">
          <cell r="A3115">
            <v>2644</v>
          </cell>
          <cell r="B3115" t="str">
            <v>LUVA PARA ELETRODUTO, EM ACO GALVANIZADO ELETROLITICO, DIAMETRO DE 40 MM (1 1/2")</v>
          </cell>
          <cell r="C3115" t="str">
            <v xml:space="preserve">UN    </v>
          </cell>
          <cell r="D3115">
            <v>5.08</v>
          </cell>
        </row>
        <row r="3116">
          <cell r="A3116">
            <v>2643</v>
          </cell>
          <cell r="B3116" t="str">
            <v>LUVA PARA ELETRODUTO, EM ACO GALVANIZADO ELETROLITICO, DIAMETRO DE 50 MM (2")</v>
          </cell>
          <cell r="C3116" t="str">
            <v xml:space="preserve">UN    </v>
          </cell>
          <cell r="D3116">
            <v>7.09</v>
          </cell>
        </row>
        <row r="3117">
          <cell r="A3117">
            <v>2640</v>
          </cell>
          <cell r="B3117" t="str">
            <v>LUVA PARA ELETRODUTO, EM ACO GALVANIZADO ELETROLITICO, DIAMETRO DE 65 MM (2 1/2")</v>
          </cell>
          <cell r="C3117" t="str">
            <v xml:space="preserve">UN    </v>
          </cell>
          <cell r="D3117">
            <v>10.34</v>
          </cell>
        </row>
        <row r="3118">
          <cell r="A3118">
            <v>2642</v>
          </cell>
          <cell r="B3118" t="str">
            <v>LUVA PARA ELETRODUTO, EM ACO GALVANIZADO ELETROLITICO, DIAMETRO DE 80 MM (3")</v>
          </cell>
          <cell r="C3118" t="str">
            <v xml:space="preserve">UN    </v>
          </cell>
          <cell r="D3118">
            <v>15.75</v>
          </cell>
        </row>
        <row r="3119">
          <cell r="A3119">
            <v>38943</v>
          </cell>
          <cell r="B3119" t="str">
            <v>LUVA PARA TUBO PEX, METALICO, PARA CONEXAO COM ANEL DESLIZANTE, DN 16 MM</v>
          </cell>
          <cell r="C3119" t="str">
            <v xml:space="preserve">UN    </v>
          </cell>
          <cell r="D3119">
            <v>4.01</v>
          </cell>
        </row>
        <row r="3120">
          <cell r="A3120">
            <v>38944</v>
          </cell>
          <cell r="B3120" t="str">
            <v>LUVA PARA TUBO PEX, METALICO, PARA CONEXAO COM ANEL DESLIZANTE, DN 20 MM</v>
          </cell>
          <cell r="C3120" t="str">
            <v xml:space="preserve">UN    </v>
          </cell>
          <cell r="D3120">
            <v>6.19</v>
          </cell>
        </row>
        <row r="3121">
          <cell r="A3121">
            <v>38945</v>
          </cell>
          <cell r="B3121" t="str">
            <v>LUVA PARA TUBO PEX, METALICO, PARA CONEXAO COM ANEL DESLIZANTE, DN 25 MM</v>
          </cell>
          <cell r="C3121" t="str">
            <v xml:space="preserve">UN    </v>
          </cell>
          <cell r="D3121">
            <v>12.56</v>
          </cell>
        </row>
        <row r="3122">
          <cell r="A3122">
            <v>38946</v>
          </cell>
          <cell r="B3122" t="str">
            <v>LUVA PARA TUBO PEX, METALICO, PARA CONEXAO COM ANEL DESLIZANTE, DN 32 MM</v>
          </cell>
          <cell r="C3122" t="str">
            <v xml:space="preserve">UN    </v>
          </cell>
          <cell r="D3122">
            <v>18.739999999999998</v>
          </cell>
        </row>
        <row r="3123">
          <cell r="A3123">
            <v>39308</v>
          </cell>
          <cell r="B3123" t="str">
            <v>LUVA PARA TUBO PEX, PLASTICA, PARA CONEXAO COM CRIMPAGEM, DN 16 MM</v>
          </cell>
          <cell r="C3123" t="str">
            <v xml:space="preserve">UN    </v>
          </cell>
          <cell r="D3123">
            <v>8.17</v>
          </cell>
        </row>
        <row r="3124">
          <cell r="A3124">
            <v>39309</v>
          </cell>
          <cell r="B3124" t="str">
            <v>LUVA PARA TUBO PEX, PLASTICA, PARA CONEXAO COM CRIMPAGEM, DN 20 MM</v>
          </cell>
          <cell r="C3124" t="str">
            <v xml:space="preserve">UN    </v>
          </cell>
          <cell r="D3124">
            <v>11.81</v>
          </cell>
        </row>
        <row r="3125">
          <cell r="A3125">
            <v>39310</v>
          </cell>
          <cell r="B3125" t="str">
            <v>LUVA PARA TUBO PEX, PLASTICA, PARA CONEXAO COM CRIMPAGEM, DN 25 MM</v>
          </cell>
          <cell r="C3125" t="str">
            <v xml:space="preserve">UN    </v>
          </cell>
          <cell r="D3125">
            <v>17.899999999999999</v>
          </cell>
        </row>
        <row r="3126">
          <cell r="A3126">
            <v>39311</v>
          </cell>
          <cell r="B3126" t="str">
            <v>LUVA PARA TUBO PEX, PLASTICA, PARA CONEXAO COM CRIMPAGEM, DN 32 MM</v>
          </cell>
          <cell r="C3126" t="str">
            <v xml:space="preserve">UN    </v>
          </cell>
          <cell r="D3126">
            <v>26.91</v>
          </cell>
        </row>
        <row r="3127">
          <cell r="A3127">
            <v>39855</v>
          </cell>
          <cell r="B3127" t="str">
            <v>LUVA PASSANTE DE COBRE (REF 601) SEM ANEL DE SOLDA, BOLSA 15 MM</v>
          </cell>
          <cell r="C3127" t="str">
            <v xml:space="preserve">UN    </v>
          </cell>
          <cell r="D3127">
            <v>1.68</v>
          </cell>
        </row>
        <row r="3128">
          <cell r="A3128">
            <v>39856</v>
          </cell>
          <cell r="B3128" t="str">
            <v>LUVA PASSANTE DE COBRE (REF 601) SEM ANEL DE SOLDA, BOLSA 22 MM</v>
          </cell>
          <cell r="C3128" t="str">
            <v xml:space="preserve">UN    </v>
          </cell>
          <cell r="D3128">
            <v>3.95</v>
          </cell>
        </row>
        <row r="3129">
          <cell r="A3129">
            <v>39857</v>
          </cell>
          <cell r="B3129" t="str">
            <v>LUVA PASSANTE DE COBRE (REF 601) SEM ANEL DE SOLDA, BOLSA 28 MM</v>
          </cell>
          <cell r="C3129" t="str">
            <v xml:space="preserve">UN    </v>
          </cell>
          <cell r="D3129">
            <v>6.4</v>
          </cell>
        </row>
        <row r="3130">
          <cell r="A3130">
            <v>39858</v>
          </cell>
          <cell r="B3130" t="str">
            <v>LUVA PASSANTE DE COBRE (REF 601) SEM ANEL DE SOLDA, BOLSA 35 MM</v>
          </cell>
          <cell r="C3130" t="str">
            <v xml:space="preserve">UN    </v>
          </cell>
          <cell r="D3130">
            <v>14.2</v>
          </cell>
        </row>
        <row r="3131">
          <cell r="A3131">
            <v>39859</v>
          </cell>
          <cell r="B3131" t="str">
            <v>LUVA PASSANTE DE COBRE (REF 601) SEM ANEL DE SOLDA, BOLSA 42 MM</v>
          </cell>
          <cell r="C3131" t="str">
            <v xml:space="preserve">UN    </v>
          </cell>
          <cell r="D3131">
            <v>21.89</v>
          </cell>
        </row>
        <row r="3132">
          <cell r="A3132">
            <v>39860</v>
          </cell>
          <cell r="B3132" t="str">
            <v>LUVA PASSANTE DE COBRE (REF 601) SEM ANEL DE SOLDA, BOLSA 54 MM</v>
          </cell>
          <cell r="C3132" t="str">
            <v xml:space="preserve">UN    </v>
          </cell>
          <cell r="D3132">
            <v>33.6</v>
          </cell>
        </row>
        <row r="3133">
          <cell r="A3133">
            <v>39861</v>
          </cell>
          <cell r="B3133" t="str">
            <v>LUVA PASSANTE DE COBRE (REF 601) SEM ANEL DE SOLDA, BOLSA 66 MM</v>
          </cell>
          <cell r="C3133" t="str">
            <v xml:space="preserve">UN    </v>
          </cell>
          <cell r="D3133">
            <v>95.93</v>
          </cell>
        </row>
        <row r="3134">
          <cell r="A3134">
            <v>38447</v>
          </cell>
          <cell r="B3134" t="str">
            <v>LUVA PPR, SOLDAVEL, DN 110 MM, PARA AGUA QUENTE PREDIAL</v>
          </cell>
          <cell r="C3134" t="str">
            <v xml:space="preserve">UN    </v>
          </cell>
          <cell r="D3134">
            <v>77.040000000000006</v>
          </cell>
        </row>
        <row r="3135">
          <cell r="A3135">
            <v>36320</v>
          </cell>
          <cell r="B3135" t="str">
            <v>LUVA PPR, SOLDAVEL, DN 20 MM, PARA AGUA QUENTE PREDIAL</v>
          </cell>
          <cell r="C3135" t="str">
            <v xml:space="preserve">UN    </v>
          </cell>
          <cell r="D3135">
            <v>1.1100000000000001</v>
          </cell>
        </row>
        <row r="3136">
          <cell r="A3136">
            <v>36324</v>
          </cell>
          <cell r="B3136" t="str">
            <v>LUVA PPR, SOLDAVEL, DN 25 MM, PARA AGUA QUENTE PREDIAL</v>
          </cell>
          <cell r="C3136" t="str">
            <v xml:space="preserve">UN    </v>
          </cell>
          <cell r="D3136">
            <v>1.69</v>
          </cell>
        </row>
        <row r="3137">
          <cell r="A3137">
            <v>38441</v>
          </cell>
          <cell r="B3137" t="str">
            <v>LUVA PPR, SOLDAVEL, DN 32 MM, PARA AGUA QUENTE PREDIAL</v>
          </cell>
          <cell r="C3137" t="str">
            <v xml:space="preserve">UN    </v>
          </cell>
          <cell r="D3137">
            <v>2.2200000000000002</v>
          </cell>
        </row>
        <row r="3138">
          <cell r="A3138">
            <v>38442</v>
          </cell>
          <cell r="B3138" t="str">
            <v>LUVA PPR, SOLDAVEL, DN 40 MM, PARA AGUA QUENTE PREDIAL</v>
          </cell>
          <cell r="C3138" t="str">
            <v xml:space="preserve">UN    </v>
          </cell>
          <cell r="D3138">
            <v>5.65</v>
          </cell>
        </row>
        <row r="3139">
          <cell r="A3139">
            <v>38443</v>
          </cell>
          <cell r="B3139" t="str">
            <v>LUVA PPR, SOLDAVEL, DN 50 MM, PARA AGUA QUENTE PREDIAL</v>
          </cell>
          <cell r="C3139" t="str">
            <v xml:space="preserve">UN    </v>
          </cell>
          <cell r="D3139">
            <v>8.5299999999999994</v>
          </cell>
        </row>
        <row r="3140">
          <cell r="A3140">
            <v>38444</v>
          </cell>
          <cell r="B3140" t="str">
            <v>LUVA PPR, SOLDAVEL, DN 63 MM, PARA AGUA QUENTE PREDIAL</v>
          </cell>
          <cell r="C3140" t="str">
            <v xml:space="preserve">UN    </v>
          </cell>
          <cell r="D3140">
            <v>12.7</v>
          </cell>
        </row>
        <row r="3141">
          <cell r="A3141">
            <v>38445</v>
          </cell>
          <cell r="B3141" t="str">
            <v>LUVA PPR, SOLDAVEL, DN 75 MM, PARA AGUA QUENTE PREDIAL</v>
          </cell>
          <cell r="C3141" t="str">
            <v xml:space="preserve">UN    </v>
          </cell>
          <cell r="D3141">
            <v>29.83</v>
          </cell>
        </row>
        <row r="3142">
          <cell r="A3142">
            <v>38446</v>
          </cell>
          <cell r="B3142" t="str">
            <v>LUVA PPR, SOLDAVEL, DN 90 MM, PARA AGUA QUENTE PREDIAL</v>
          </cell>
          <cell r="C3142" t="str">
            <v xml:space="preserve">UN    </v>
          </cell>
          <cell r="D3142">
            <v>48.14</v>
          </cell>
        </row>
        <row r="3143">
          <cell r="A3143">
            <v>3867</v>
          </cell>
          <cell r="B3143" t="str">
            <v>LUVA PVC SOLDAVEL, 110 MM, PARA AGUA FRIA PREDIAL</v>
          </cell>
          <cell r="C3143" t="str">
            <v xml:space="preserve">UN    </v>
          </cell>
          <cell r="D3143">
            <v>51.66</v>
          </cell>
        </row>
        <row r="3144">
          <cell r="A3144">
            <v>3861</v>
          </cell>
          <cell r="B3144" t="str">
            <v>LUVA PVC SOLDAVEL, 20 MM, PARA AGUA FRIA PREDIAL</v>
          </cell>
          <cell r="C3144" t="str">
            <v xml:space="preserve">UN    </v>
          </cell>
          <cell r="D3144">
            <v>0.43</v>
          </cell>
        </row>
        <row r="3145">
          <cell r="A3145">
            <v>3904</v>
          </cell>
          <cell r="B3145" t="str">
            <v>LUVA PVC SOLDAVEL, 25 MM, PARA AGUA FRIA PREDIAL</v>
          </cell>
          <cell r="C3145" t="str">
            <v xml:space="preserve">UN    </v>
          </cell>
          <cell r="D3145">
            <v>0.52</v>
          </cell>
        </row>
        <row r="3146">
          <cell r="A3146">
            <v>3903</v>
          </cell>
          <cell r="B3146" t="str">
            <v>LUVA PVC SOLDAVEL, 32 MM, PARA AGUA FRIA PREDIAL</v>
          </cell>
          <cell r="C3146" t="str">
            <v xml:space="preserve">UN    </v>
          </cell>
          <cell r="D3146">
            <v>1.28</v>
          </cell>
        </row>
        <row r="3147">
          <cell r="A3147">
            <v>3862</v>
          </cell>
          <cell r="B3147" t="str">
            <v>LUVA PVC SOLDAVEL, 40 MM, PARA AGUA FRIA PREDIAL</v>
          </cell>
          <cell r="C3147" t="str">
            <v xml:space="preserve">UN    </v>
          </cell>
          <cell r="D3147">
            <v>2.61</v>
          </cell>
        </row>
        <row r="3148">
          <cell r="A3148">
            <v>3863</v>
          </cell>
          <cell r="B3148" t="str">
            <v>LUVA PVC SOLDAVEL, 50 MM, PARA AGUA FRIA PREDIAL</v>
          </cell>
          <cell r="C3148" t="str">
            <v xml:space="preserve">UN    </v>
          </cell>
          <cell r="D3148">
            <v>3.07</v>
          </cell>
        </row>
        <row r="3149">
          <cell r="A3149">
            <v>3864</v>
          </cell>
          <cell r="B3149" t="str">
            <v>LUVA PVC SOLDAVEL, 60 MM, PARA AGUA FRIA PREDIAL</v>
          </cell>
          <cell r="C3149" t="str">
            <v xml:space="preserve">UN    </v>
          </cell>
          <cell r="D3149">
            <v>8</v>
          </cell>
        </row>
        <row r="3150">
          <cell r="A3150">
            <v>3865</v>
          </cell>
          <cell r="B3150" t="str">
            <v>LUVA PVC SOLDAVEL, 75 MM, PARA AGUA FRIA PREDIAL</v>
          </cell>
          <cell r="C3150" t="str">
            <v xml:space="preserve">UN    </v>
          </cell>
          <cell r="D3150">
            <v>13.91</v>
          </cell>
        </row>
        <row r="3151">
          <cell r="A3151">
            <v>3866</v>
          </cell>
          <cell r="B3151" t="str">
            <v>LUVA PVC SOLDAVEL, 85 MM, PARA AGUA FRIA PREDIAL</v>
          </cell>
          <cell r="C3151" t="str">
            <v xml:space="preserve">UN    </v>
          </cell>
          <cell r="D3151">
            <v>31.84</v>
          </cell>
        </row>
        <row r="3152">
          <cell r="A3152">
            <v>3902</v>
          </cell>
          <cell r="B3152" t="str">
            <v>LUVA PVC, ROSCAVEL,  2 1/2",  AGUA FRIA PREDIAL</v>
          </cell>
          <cell r="C3152" t="str">
            <v xml:space="preserve">UN    </v>
          </cell>
          <cell r="D3152">
            <v>15.48</v>
          </cell>
        </row>
        <row r="3153">
          <cell r="A3153">
            <v>3878</v>
          </cell>
          <cell r="B3153" t="str">
            <v>LUVA PVC, ROSCAVEL, 1 1/2",  AGUA FRIA PREDIAL</v>
          </cell>
          <cell r="C3153" t="str">
            <v xml:space="preserve">UN    </v>
          </cell>
          <cell r="D3153">
            <v>4.8899999999999997</v>
          </cell>
        </row>
        <row r="3154">
          <cell r="A3154">
            <v>3877</v>
          </cell>
          <cell r="B3154" t="str">
            <v>LUVA PVC, ROSCAVEL, 1 1/4", AGUA FRIA PREDIAL</v>
          </cell>
          <cell r="C3154" t="str">
            <v xml:space="preserve">UN    </v>
          </cell>
          <cell r="D3154">
            <v>4.47</v>
          </cell>
        </row>
        <row r="3155">
          <cell r="A3155">
            <v>3879</v>
          </cell>
          <cell r="B3155" t="str">
            <v>LUVA PVC, ROSCAVEL, 2",  AGUA FRIA PREDIAL</v>
          </cell>
          <cell r="C3155" t="str">
            <v xml:space="preserve">UN    </v>
          </cell>
          <cell r="D3155">
            <v>9.8699999999999992</v>
          </cell>
        </row>
        <row r="3156">
          <cell r="A3156">
            <v>3880</v>
          </cell>
          <cell r="B3156" t="str">
            <v>LUVA PVC, ROSCAVEL, 3", AGUA FRIA PREDIAL</v>
          </cell>
          <cell r="C3156" t="str">
            <v xml:space="preserve">UN    </v>
          </cell>
          <cell r="D3156">
            <v>22.27</v>
          </cell>
        </row>
        <row r="3157">
          <cell r="A3157">
            <v>12892</v>
          </cell>
          <cell r="B3157" t="str">
            <v>LUVA RASPA DE COURO, CANO CURTO (PUNHO *7* CM)</v>
          </cell>
          <cell r="C3157" t="str">
            <v xml:space="preserve">PAR   </v>
          </cell>
          <cell r="D3157">
            <v>10.48</v>
          </cell>
        </row>
        <row r="3158">
          <cell r="A3158">
            <v>3883</v>
          </cell>
          <cell r="B3158" t="str">
            <v>LUVA ROSCAVEL, PVC, 1/2", AGUA FRIA PREDIAL</v>
          </cell>
          <cell r="C3158" t="str">
            <v xml:space="preserve">UN    </v>
          </cell>
          <cell r="D3158">
            <v>1.03</v>
          </cell>
        </row>
        <row r="3159">
          <cell r="A3159">
            <v>3876</v>
          </cell>
          <cell r="B3159" t="str">
            <v>LUVA ROSCAVEL, PVC, 1", AGUA FRIA PREDIAL</v>
          </cell>
          <cell r="C3159" t="str">
            <v xml:space="preserve">UN    </v>
          </cell>
          <cell r="D3159">
            <v>2.57</v>
          </cell>
        </row>
        <row r="3160">
          <cell r="A3160">
            <v>3884</v>
          </cell>
          <cell r="B3160" t="str">
            <v>LUVA ROSCAVEL, PVC, 3/4", AGUA FRIA PREDIAL</v>
          </cell>
          <cell r="C3160" t="str">
            <v xml:space="preserve">UN    </v>
          </cell>
          <cell r="D3160">
            <v>1.54</v>
          </cell>
        </row>
        <row r="3161">
          <cell r="A3161">
            <v>3837</v>
          </cell>
          <cell r="B3161" t="str">
            <v>LUVA SIMPLES, PVC PBA, JE, DN 100 / DE 110 MM, PARA REDE AGUA (NBR 10351)</v>
          </cell>
          <cell r="C3161" t="str">
            <v xml:space="preserve">UN    </v>
          </cell>
          <cell r="D3161">
            <v>32.11</v>
          </cell>
        </row>
        <row r="3162">
          <cell r="A3162">
            <v>3845</v>
          </cell>
          <cell r="B3162" t="str">
            <v>LUVA SIMPLES, PVC PBA, JE, DN 50 / DE 60 MM, PARA REDE AGUA (NBR 10351)</v>
          </cell>
          <cell r="C3162" t="str">
            <v xml:space="preserve">UN    </v>
          </cell>
          <cell r="D3162">
            <v>11.73</v>
          </cell>
        </row>
        <row r="3163">
          <cell r="A3163">
            <v>11045</v>
          </cell>
          <cell r="B3163" t="str">
            <v>LUVA SIMPLES, PVC PBA, JE, DN 75 / DE 85 MM, PARA REDE AGUA (NBR 10351)</v>
          </cell>
          <cell r="C3163" t="str">
            <v xml:space="preserve">UN    </v>
          </cell>
          <cell r="D3163">
            <v>22.62</v>
          </cell>
        </row>
        <row r="3164">
          <cell r="A3164">
            <v>20170</v>
          </cell>
          <cell r="B3164" t="str">
            <v>LUVA SIMPLES, PVC SERIE REFORCADA - R, 100 MM, PARA ESGOTO PREDIAL</v>
          </cell>
          <cell r="C3164" t="str">
            <v xml:space="preserve">UN    </v>
          </cell>
          <cell r="D3164">
            <v>8.26</v>
          </cell>
        </row>
        <row r="3165">
          <cell r="A3165">
            <v>20171</v>
          </cell>
          <cell r="B3165" t="str">
            <v>LUVA SIMPLES, PVC SERIE REFORCADA - R, 150 MM, PARA ESGOTO PREDIAL</v>
          </cell>
          <cell r="C3165" t="str">
            <v xml:space="preserve">UN    </v>
          </cell>
          <cell r="D3165">
            <v>24.53</v>
          </cell>
        </row>
        <row r="3166">
          <cell r="A3166">
            <v>20167</v>
          </cell>
          <cell r="B3166" t="str">
            <v>LUVA SIMPLES, PVC SERIE REFORCADA - R, 40 MM, PARA ESGOTO PREDIAL</v>
          </cell>
          <cell r="C3166" t="str">
            <v xml:space="preserve">UN    </v>
          </cell>
          <cell r="D3166">
            <v>3.06</v>
          </cell>
        </row>
        <row r="3167">
          <cell r="A3167">
            <v>20168</v>
          </cell>
          <cell r="B3167" t="str">
            <v>LUVA SIMPLES, PVC SERIE REFORCADA - R, 50 MM, PARA ESGOTO PREDIAL</v>
          </cell>
          <cell r="C3167" t="str">
            <v xml:space="preserve">UN    </v>
          </cell>
          <cell r="D3167">
            <v>4.8099999999999996</v>
          </cell>
        </row>
        <row r="3168">
          <cell r="A3168">
            <v>20169</v>
          </cell>
          <cell r="B3168" t="str">
            <v>LUVA SIMPLES, PVC SERIE REFORCADA - R, 75 MM, PARA ESGOTO PREDIAL</v>
          </cell>
          <cell r="C3168" t="str">
            <v xml:space="preserve">UN    </v>
          </cell>
          <cell r="D3168">
            <v>6.81</v>
          </cell>
        </row>
        <row r="3169">
          <cell r="A3169">
            <v>3899</v>
          </cell>
          <cell r="B3169" t="str">
            <v>LUVA SIMPLES, PVC, SOLDAVEL, DN 100 MM, SERIE NORMAL, PARA ESGOTO PREDIAL</v>
          </cell>
          <cell r="C3169" t="str">
            <v xml:space="preserve">UN    </v>
          </cell>
          <cell r="D3169">
            <v>3.6</v>
          </cell>
        </row>
        <row r="3170">
          <cell r="A3170">
            <v>38676</v>
          </cell>
          <cell r="B3170" t="str">
            <v>LUVA SIMPLES, PVC, SOLDAVEL, DN 150 MM, SERIE NORMAL, PARA ESGOTO PREDIAL</v>
          </cell>
          <cell r="C3170" t="str">
            <v xml:space="preserve">UN    </v>
          </cell>
          <cell r="D3170">
            <v>17.45</v>
          </cell>
        </row>
        <row r="3171">
          <cell r="A3171">
            <v>3897</v>
          </cell>
          <cell r="B3171" t="str">
            <v>LUVA SIMPLES, PVC, SOLDAVEL, DN 40 MM, SERIE NORMAL, PARA ESGOTO PREDIAL</v>
          </cell>
          <cell r="C3171" t="str">
            <v xml:space="preserve">UN    </v>
          </cell>
          <cell r="D3171">
            <v>0.76</v>
          </cell>
        </row>
        <row r="3172">
          <cell r="A3172">
            <v>3875</v>
          </cell>
          <cell r="B3172" t="str">
            <v>LUVA SIMPLES, PVC, SOLDAVEL, DN 50 MM, SERIE NORMAL, PARA ESGOTO PREDIAL</v>
          </cell>
          <cell r="C3172" t="str">
            <v xml:space="preserve">UN    </v>
          </cell>
          <cell r="D3172">
            <v>1.64</v>
          </cell>
        </row>
        <row r="3173">
          <cell r="A3173">
            <v>3898</v>
          </cell>
          <cell r="B3173" t="str">
            <v>LUVA SIMPLES, PVC, SOLDAVEL, DN 75 MM, SERIE NORMAL, PARA ESGOTO PREDIAL</v>
          </cell>
          <cell r="C3173" t="str">
            <v xml:space="preserve">UN    </v>
          </cell>
          <cell r="D3173">
            <v>3.11</v>
          </cell>
        </row>
        <row r="3174">
          <cell r="A3174">
            <v>3855</v>
          </cell>
          <cell r="B3174" t="str">
            <v>LUVA SOLDAVEL COM BUCHA DE LATAO, PVC, 20 MM X 1/2"</v>
          </cell>
          <cell r="C3174" t="str">
            <v xml:space="preserve">UN    </v>
          </cell>
          <cell r="D3174">
            <v>3.42</v>
          </cell>
        </row>
        <row r="3175">
          <cell r="A3175">
            <v>3874</v>
          </cell>
          <cell r="B3175" t="str">
            <v>LUVA SOLDAVEL COM BUCHA DE LATAO, PVC, 25 MM X 1/2"</v>
          </cell>
          <cell r="C3175" t="str">
            <v xml:space="preserve">UN    </v>
          </cell>
          <cell r="D3175">
            <v>3.63</v>
          </cell>
        </row>
        <row r="3176">
          <cell r="A3176">
            <v>3870</v>
          </cell>
          <cell r="B3176" t="str">
            <v>LUVA SOLDAVEL COM BUCHA DE LATAO, PVC, 25 MM X 3/4"</v>
          </cell>
          <cell r="C3176" t="str">
            <v xml:space="preserve">UN    </v>
          </cell>
          <cell r="D3176">
            <v>4.5</v>
          </cell>
        </row>
        <row r="3177">
          <cell r="A3177">
            <v>38678</v>
          </cell>
          <cell r="B3177" t="str">
            <v>LUVA SOLDAVEL COM BUCHA DE LATAO, PVC, 32 MM X 1"</v>
          </cell>
          <cell r="C3177" t="str">
            <v xml:space="preserve">UN    </v>
          </cell>
          <cell r="D3177">
            <v>12.26</v>
          </cell>
        </row>
        <row r="3178">
          <cell r="A3178">
            <v>3859</v>
          </cell>
          <cell r="B3178" t="str">
            <v>LUVA SOLDAVEL COM ROSCA, PVC, 20 MM X 1/2", PARA AGUA FRIA PREDIAL</v>
          </cell>
          <cell r="C3178" t="str">
            <v xml:space="preserve">UN    </v>
          </cell>
          <cell r="D3178">
            <v>0.91</v>
          </cell>
        </row>
        <row r="3179">
          <cell r="A3179">
            <v>3856</v>
          </cell>
          <cell r="B3179" t="str">
            <v>LUVA SOLDAVEL COM ROSCA, PVC, 25 MM X 1/2", PARA AGUA FRIA PREDIAL</v>
          </cell>
          <cell r="C3179" t="str">
            <v xml:space="preserve">UN    </v>
          </cell>
          <cell r="D3179">
            <v>1.1499999999999999</v>
          </cell>
        </row>
        <row r="3180">
          <cell r="A3180">
            <v>3906</v>
          </cell>
          <cell r="B3180" t="str">
            <v>LUVA SOLDAVEL COM ROSCA, PVC, 25 MM X 3/4", PARA AGUA FRIA PREDIAL</v>
          </cell>
          <cell r="C3180" t="str">
            <v xml:space="preserve">UN    </v>
          </cell>
          <cell r="D3180">
            <v>1.08</v>
          </cell>
        </row>
        <row r="3181">
          <cell r="A3181">
            <v>3860</v>
          </cell>
          <cell r="B3181" t="str">
            <v>LUVA SOLDAVEL COM ROSCA, PVC, 32 MM X 1", PARA AGUA FRIA PREDIAL</v>
          </cell>
          <cell r="C3181" t="str">
            <v xml:space="preserve">UN    </v>
          </cell>
          <cell r="D3181">
            <v>3.56</v>
          </cell>
        </row>
        <row r="3182">
          <cell r="A3182">
            <v>3905</v>
          </cell>
          <cell r="B3182" t="str">
            <v>LUVA SOLDAVEL COM ROSCA, PVC, 40 MM X 1 1/4", PARA AGUA FRIA PREDIAL</v>
          </cell>
          <cell r="C3182" t="str">
            <v xml:space="preserve">UN    </v>
          </cell>
          <cell r="D3182">
            <v>7.89</v>
          </cell>
        </row>
        <row r="3183">
          <cell r="A3183">
            <v>3871</v>
          </cell>
          <cell r="B3183" t="str">
            <v>LUVA SOLDAVEL COM ROSCA, PVC, 50 MM X 1 1/2", PARA AGUA FRIA PREDIAL</v>
          </cell>
          <cell r="C3183" t="str">
            <v xml:space="preserve">UN    </v>
          </cell>
          <cell r="D3183">
            <v>16.38</v>
          </cell>
        </row>
        <row r="3184">
          <cell r="A3184">
            <v>37429</v>
          </cell>
          <cell r="B3184" t="str">
            <v>LUVA, PEAD PE 100,  DE 400 MM, PARA ELETROFUSAO</v>
          </cell>
          <cell r="C3184" t="str">
            <v xml:space="preserve">UN    </v>
          </cell>
          <cell r="D3184">
            <v>1743.13</v>
          </cell>
        </row>
        <row r="3185">
          <cell r="A3185">
            <v>37426</v>
          </cell>
          <cell r="B3185" t="str">
            <v>LUVA, PEAD PE 100,  DE 63 MM, PARA ELETROFUSAO</v>
          </cell>
          <cell r="C3185" t="str">
            <v xml:space="preserve">UN    </v>
          </cell>
          <cell r="D3185">
            <v>16.760000000000002</v>
          </cell>
        </row>
        <row r="3186">
          <cell r="A3186">
            <v>37427</v>
          </cell>
          <cell r="B3186" t="str">
            <v>LUVA, PEAD PE 100, DE 125 MM, PARA ELETROFUSAO</v>
          </cell>
          <cell r="C3186" t="str">
            <v xml:space="preserve">UN    </v>
          </cell>
          <cell r="D3186">
            <v>39.99</v>
          </cell>
        </row>
        <row r="3187">
          <cell r="A3187">
            <v>37424</v>
          </cell>
          <cell r="B3187" t="str">
            <v>LUVA, PEAD PE 100, DE 20 MM, PARA ELETROFUSAO</v>
          </cell>
          <cell r="C3187" t="str">
            <v xml:space="preserve">UN    </v>
          </cell>
          <cell r="D3187">
            <v>7.7</v>
          </cell>
        </row>
        <row r="3188">
          <cell r="A3188">
            <v>37428</v>
          </cell>
          <cell r="B3188" t="str">
            <v>LUVA, PEAD PE 100, DE 200 MM, PARA ELETROFUSAO</v>
          </cell>
          <cell r="C3188" t="str">
            <v xml:space="preserve">UN    </v>
          </cell>
          <cell r="D3188">
            <v>137.84</v>
          </cell>
        </row>
        <row r="3189">
          <cell r="A3189">
            <v>37425</v>
          </cell>
          <cell r="B3189" t="str">
            <v>LUVA, PEAD PE 100, DE 32 MM, PARA ELETROFUSAO</v>
          </cell>
          <cell r="C3189" t="str">
            <v xml:space="preserve">UN    </v>
          </cell>
          <cell r="D3189">
            <v>8.3000000000000007</v>
          </cell>
        </row>
        <row r="3190">
          <cell r="A3190">
            <v>11519</v>
          </cell>
          <cell r="B3190" t="str">
            <v>MACANETA ALAVANCA, RETA OU CURVA, MACICA, CROMADA, COMPRIMENTO DE 10 A 16 CM, ACABAMENTO PADRAO MEDIO - SOMENTE MACANETAS</v>
          </cell>
          <cell r="C3190" t="str">
            <v xml:space="preserve">PAR   </v>
          </cell>
          <cell r="D3190">
            <v>27.58</v>
          </cell>
        </row>
        <row r="3191">
          <cell r="A3191">
            <v>11520</v>
          </cell>
          <cell r="B3191" t="str">
            <v>MACANETA ALAVANCA, RETA SIMPLES / OCA, CROMADA, COMPRIMENTO DE 10 A 16 CM, ACABAMENTO PADRAO POPULAR - SOMENTE MACANETAS</v>
          </cell>
          <cell r="C3191" t="str">
            <v xml:space="preserve">PAR   </v>
          </cell>
          <cell r="D3191">
            <v>10.93</v>
          </cell>
        </row>
        <row r="3192">
          <cell r="A3192">
            <v>11518</v>
          </cell>
          <cell r="B3192" t="str">
            <v>MACANETA TIPO BOLA, CROMADA,  DIAMETRO APROXIMADO DE *2 1/2*", (SOMENTE MACANETAS)</v>
          </cell>
          <cell r="C3192" t="str">
            <v xml:space="preserve">PAR   </v>
          </cell>
          <cell r="D3192">
            <v>31.82</v>
          </cell>
        </row>
        <row r="3193">
          <cell r="A3193">
            <v>38473</v>
          </cell>
          <cell r="B3193" t="str">
            <v>MACARICO DE SOLDA 201 PARA EXTENSAO GLP OU ACETILENO</v>
          </cell>
          <cell r="C3193" t="str">
            <v xml:space="preserve">UN    </v>
          </cell>
          <cell r="D3193">
            <v>132.82</v>
          </cell>
        </row>
        <row r="3194">
          <cell r="A3194">
            <v>4244</v>
          </cell>
          <cell r="B3194" t="str">
            <v>MACARIQUEIRO</v>
          </cell>
          <cell r="C3194" t="str">
            <v xml:space="preserve">H     </v>
          </cell>
          <cell r="D3194">
            <v>14.55</v>
          </cell>
        </row>
        <row r="3195">
          <cell r="A3195">
            <v>40977</v>
          </cell>
          <cell r="B3195" t="str">
            <v>MACARIQUEIRO (MENSALISTA)</v>
          </cell>
          <cell r="C3195" t="str">
            <v xml:space="preserve">MES   </v>
          </cell>
          <cell r="D3195">
            <v>2580.69</v>
          </cell>
        </row>
        <row r="3196">
          <cell r="A3196">
            <v>2742</v>
          </cell>
          <cell r="B3196" t="str">
            <v>MADEIRA ROLICA SEM TRATAMENTO, EUCALIPTO OU EQUIVALENTE DA REGIAO, H = 3 M, D = 12 A 15 CM (PARA ESCORAMENTO)</v>
          </cell>
          <cell r="C3196" t="str">
            <v xml:space="preserve">M     </v>
          </cell>
          <cell r="D3196">
            <v>2.2599999999999998</v>
          </cell>
        </row>
        <row r="3197">
          <cell r="A3197">
            <v>2748</v>
          </cell>
          <cell r="B3197" t="str">
            <v>MADEIRA ROLICA SEM TRATAMENTO, EUCALIPTO OU EQUIVALENTE DA REGIAO, H = 3 M, D = 16 A 19 CM (PARA ESCORAMENTO)</v>
          </cell>
          <cell r="C3197" t="str">
            <v xml:space="preserve">M     </v>
          </cell>
          <cell r="D3197">
            <v>6.64</v>
          </cell>
        </row>
        <row r="3198">
          <cell r="A3198">
            <v>2736</v>
          </cell>
          <cell r="B3198" t="str">
            <v>MADEIRA ROLICA SEM TRATAMENTO, EUCALIPTO OU EQUIVALENTE DA REGIAO, H = 3 M, D = 20 A 24 CM (PARA ESCORAMENTO)</v>
          </cell>
          <cell r="C3198" t="str">
            <v xml:space="preserve">M     </v>
          </cell>
          <cell r="D3198">
            <v>9.27</v>
          </cell>
        </row>
        <row r="3199">
          <cell r="A3199">
            <v>2745</v>
          </cell>
          <cell r="B3199" t="str">
            <v>MADEIRA ROLICA SEM TRATAMENTO, EUCALIPTO OU EQUIVALENTE DA REGIAO, H = 3 M, D = 8 A 11 CM (PARA ESCORAMENTO)</v>
          </cell>
          <cell r="C3199" t="str">
            <v xml:space="preserve">M     </v>
          </cell>
          <cell r="D3199">
            <v>1.87</v>
          </cell>
        </row>
        <row r="3200">
          <cell r="A3200">
            <v>2751</v>
          </cell>
          <cell r="B3200" t="str">
            <v>MADEIRA ROLICA SEM TRATAMENTO, EUCALIPTO OU EQUIVALENTE DA REGIAO, H = 6 M, D = 12 A 15 CM (PARA ESCORAMENTO)</v>
          </cell>
          <cell r="C3200" t="str">
            <v xml:space="preserve">M     </v>
          </cell>
          <cell r="D3200">
            <v>2.39</v>
          </cell>
        </row>
        <row r="3201">
          <cell r="A3201">
            <v>14439</v>
          </cell>
          <cell r="B3201" t="str">
            <v>MADEIRA ROLICA SEM TRATAMENTO, EUCALIPTO OU EQUIVALENTE DA REGIAO, H = 6 M, D = 8 A 11 CM (PARA ESCORAMENTO)</v>
          </cell>
          <cell r="C3201" t="str">
            <v xml:space="preserve">M     </v>
          </cell>
          <cell r="D3201">
            <v>2.12</v>
          </cell>
        </row>
        <row r="3202">
          <cell r="A3202">
            <v>2731</v>
          </cell>
          <cell r="B3202" t="str">
            <v>MADEIRA ROLICA TRATADA, EUCALIPTO OU EQUIVALENTE DA REGIAO, H = 12 M, D = 20 A 24 CM (PARA POSTE)</v>
          </cell>
          <cell r="C3202" t="str">
            <v xml:space="preserve">M     </v>
          </cell>
          <cell r="D3202">
            <v>56.31</v>
          </cell>
        </row>
        <row r="3203">
          <cell r="A3203">
            <v>21138</v>
          </cell>
          <cell r="B3203" t="str">
            <v>MADEIRA ROLICA TRATADA, EUCALIPTO OU EQUIVALENTE DA REGIAO, H = 2,2 M, D = 8 A 11 CM (PARA CERCA)</v>
          </cell>
          <cell r="C3203" t="str">
            <v xml:space="preserve">M     </v>
          </cell>
          <cell r="D3203">
            <v>6.11</v>
          </cell>
        </row>
        <row r="3204">
          <cell r="A3204">
            <v>2747</v>
          </cell>
          <cell r="B3204" t="str">
            <v>MADEIRA ROLICA TRATADA, EUCALIPTO OU EQUIVALENTE DA REGIAO, H = 2,20 M, D = 16 A 19 CM (PARA CERCA)</v>
          </cell>
          <cell r="C3204" t="str">
            <v xml:space="preserve">M     </v>
          </cell>
          <cell r="D3204">
            <v>15.1</v>
          </cell>
        </row>
        <row r="3205">
          <cell r="A3205">
            <v>4115</v>
          </cell>
          <cell r="B3205" t="str">
            <v>MADEIRA ROLICA TRATADA, EUCALIPTO OU EQUIVALENTE DA REGIAO, H = 3 M, D = 12 A 15 CM</v>
          </cell>
          <cell r="C3205" t="str">
            <v xml:space="preserve">M     </v>
          </cell>
          <cell r="D3205">
            <v>11.82</v>
          </cell>
        </row>
        <row r="3206">
          <cell r="A3206">
            <v>2729</v>
          </cell>
          <cell r="B3206" t="str">
            <v>MADEIRA ROLICA TRATADA, EUCALIPTO OU EQUIVALENTE DA REGIAO, H = 3 M, D = 4 A 7 CM (PARA CAIBRO)</v>
          </cell>
          <cell r="C3206" t="str">
            <v xml:space="preserve">UN    </v>
          </cell>
          <cell r="D3206">
            <v>14.23</v>
          </cell>
        </row>
        <row r="3207">
          <cell r="A3207">
            <v>4119</v>
          </cell>
          <cell r="B3207" t="str">
            <v>MADEIRA ROLICA TRATADA, EUCALIPTO OU EQUIVALENTE DA REGIAO, H = 6 M, D = 16 A 19 CM</v>
          </cell>
          <cell r="C3207" t="str">
            <v xml:space="preserve">M     </v>
          </cell>
          <cell r="D3207">
            <v>23.78</v>
          </cell>
        </row>
        <row r="3208">
          <cell r="A3208">
            <v>2794</v>
          </cell>
          <cell r="B3208" t="str">
            <v>MADEIRA ROLICA TRATADA, EUCALIPTO OU EQUIVALENTE DA REGIAO, H = 6,5 M, D = 25 A 29 CM</v>
          </cell>
          <cell r="C3208" t="str">
            <v xml:space="preserve">M     </v>
          </cell>
          <cell r="D3208">
            <v>58.72</v>
          </cell>
        </row>
        <row r="3209">
          <cell r="A3209">
            <v>2788</v>
          </cell>
          <cell r="B3209" t="str">
            <v>MADEIRA ROLICA TRATADA, EUCALIPTO OU EQUIVALENTE DA REGIAO, H = 6,5 M, D = 30 A 34 CM</v>
          </cell>
          <cell r="C3209" t="str">
            <v xml:space="preserve">M     </v>
          </cell>
          <cell r="D3209">
            <v>118.73</v>
          </cell>
        </row>
        <row r="3210">
          <cell r="A3210">
            <v>4006</v>
          </cell>
          <cell r="B3210" t="str">
            <v>MADEIRA SERRADA NAO APARELHADA DE PINUS, MISTA OU EQUIVALENTE DA REGIAO</v>
          </cell>
          <cell r="C3210" t="str">
            <v xml:space="preserve">M3    </v>
          </cell>
          <cell r="D3210">
            <v>1564.61</v>
          </cell>
        </row>
        <row r="3211">
          <cell r="A3211">
            <v>36151</v>
          </cell>
          <cell r="B3211" t="str">
            <v>MANGOTE DE SEGURANCA EM RASPA DE COURO</v>
          </cell>
          <cell r="C3211" t="str">
            <v xml:space="preserve">UN    </v>
          </cell>
          <cell r="D3211">
            <v>23.3</v>
          </cell>
        </row>
        <row r="3212">
          <cell r="A3212">
            <v>37457</v>
          </cell>
          <cell r="B3212" t="str">
            <v>MANGUEIRA CRISTAL PARA NIVEL, LISA, PVC TRANSPARENTE, 3/8" X1,5 MM</v>
          </cell>
          <cell r="C3212" t="str">
            <v xml:space="preserve">M     </v>
          </cell>
          <cell r="D3212">
            <v>1.91</v>
          </cell>
        </row>
        <row r="3213">
          <cell r="A3213">
            <v>37456</v>
          </cell>
          <cell r="B3213" t="str">
            <v>MANGUEIRA CRISTAL PARA NIVEL, LISA, PVC TRANSPARENTE, 5/16" X1 MM</v>
          </cell>
          <cell r="C3213" t="str">
            <v xml:space="preserve">M     </v>
          </cell>
          <cell r="D3213">
            <v>1</v>
          </cell>
        </row>
        <row r="3214">
          <cell r="A3214">
            <v>37461</v>
          </cell>
          <cell r="B3214" t="str">
            <v>MANGUEIRA CRISTAL TRANCADA, PVC COM REFORCO, COM PRESSAO DE TRABALHO (PT) 250 LBS/POL2, DE 3/4" X *2,8* MM</v>
          </cell>
          <cell r="C3214" t="str">
            <v xml:space="preserve">M     </v>
          </cell>
          <cell r="D3214">
            <v>7.09</v>
          </cell>
        </row>
        <row r="3215">
          <cell r="A3215">
            <v>37460</v>
          </cell>
          <cell r="B3215" t="str">
            <v>MANGUEIRA CRISTAL TRANCADA, PVC COM REFORCO, PRESSAO DE TRABALHO (PT) 250 LBS/POL2, DE 1" X *3,4* MM</v>
          </cell>
          <cell r="C3215" t="str">
            <v xml:space="preserve">M     </v>
          </cell>
          <cell r="D3215">
            <v>9.69</v>
          </cell>
        </row>
        <row r="3216">
          <cell r="A3216">
            <v>37458</v>
          </cell>
          <cell r="B3216" t="str">
            <v>MANGUEIRA CRISTAL, LISA, PVC TRANSPARENTE, 1/2" X 2 MM</v>
          </cell>
          <cell r="C3216" t="str">
            <v xml:space="preserve">M     </v>
          </cell>
          <cell r="D3216">
            <v>2.84</v>
          </cell>
        </row>
        <row r="3217">
          <cell r="A3217">
            <v>37454</v>
          </cell>
          <cell r="B3217" t="str">
            <v>MANGUEIRA CRISTAL, LISA, PVC TRANSPARENTE, 1/4" X1 MM</v>
          </cell>
          <cell r="C3217" t="str">
            <v xml:space="preserve">M     </v>
          </cell>
          <cell r="D3217">
            <v>0.74</v>
          </cell>
        </row>
        <row r="3218">
          <cell r="A3218">
            <v>37455</v>
          </cell>
          <cell r="B3218" t="str">
            <v>MANGUEIRA CRISTAL, LISA, PVC TRANSPARENTE, 1/4" X1,5 MM</v>
          </cell>
          <cell r="C3218" t="str">
            <v xml:space="preserve">M     </v>
          </cell>
          <cell r="D3218">
            <v>1.25</v>
          </cell>
        </row>
        <row r="3219">
          <cell r="A3219">
            <v>37459</v>
          </cell>
          <cell r="B3219" t="str">
            <v>MANGUEIRA CRISTAL, LISA, PVC TRANSPARENTE, 3/4" X 2 MM</v>
          </cell>
          <cell r="C3219" t="str">
            <v xml:space="preserve">M     </v>
          </cell>
          <cell r="D3219">
            <v>3.98</v>
          </cell>
        </row>
        <row r="3220">
          <cell r="A3220">
            <v>21029</v>
          </cell>
          <cell r="B3220" t="str">
            <v>MANGUEIRA DE INCENDIO, TIPO 1, DE 1 1/2", COMPRIMENTO = 15 M, TECIDO EM FIO DE POLIESTER E TUBO INTERNO EM BORRACHA SINTETICA, COM UNIOES ENGATE RAPIDO</v>
          </cell>
          <cell r="C3220" t="str">
            <v xml:space="preserve">UN    </v>
          </cell>
          <cell r="D3220">
            <v>250</v>
          </cell>
        </row>
        <row r="3221">
          <cell r="A3221">
            <v>21030</v>
          </cell>
          <cell r="B3221" t="str">
            <v>MANGUEIRA DE INCENDIO, TIPO 1, DE 1 1/2", COMPRIMENTO = 20 M, TECIDO EM FIO DE POLIESTER E TUBO INTERNO EM BORRACHA SINTETICA, COM UNIOES ENGATE RAPIDO</v>
          </cell>
          <cell r="C3221" t="str">
            <v xml:space="preserve">UN    </v>
          </cell>
          <cell r="D3221">
            <v>308.16000000000003</v>
          </cell>
        </row>
        <row r="3222">
          <cell r="A3222">
            <v>21031</v>
          </cell>
          <cell r="B3222" t="str">
            <v>MANGUEIRA DE INCENDIO, TIPO 1, DE 1 1/2", COMPRIMENTO = 25 M, TECIDO EM FIO DE POLIESTER E TUBO INTERNO EM BORRACHA SINTETICA, COM UNIOES ENGATE RAPIDO</v>
          </cell>
          <cell r="C3222" t="str">
            <v xml:space="preserve">UN    </v>
          </cell>
          <cell r="D3222">
            <v>383.66</v>
          </cell>
        </row>
        <row r="3223">
          <cell r="A3223">
            <v>21032</v>
          </cell>
          <cell r="B3223" t="str">
            <v>MANGUEIRA DE INCENDIO, TIPO 1, DE 1 1/2", COMPRIMENTO = 30 M, TECIDO EM FIO DE POLIESTER E TUBO INTERNO EM BORRACHA SINTETICA, COM UNIOES ENGATE RAPIDO</v>
          </cell>
          <cell r="C3223" t="str">
            <v xml:space="preserve">UN    </v>
          </cell>
          <cell r="D3223">
            <v>409.65</v>
          </cell>
        </row>
        <row r="3224">
          <cell r="A3224">
            <v>37527</v>
          </cell>
          <cell r="B3224" t="str">
            <v>MANGUEIRA DE INCENDIO, TIPO 2, DE 1 1/2", COMPRIMENTO = 15 M, TECIDO EM FIO DE POLIESTER E TUBO INTERNO EM BORRACHA SINTETICA, COM UNIOES ENGATE RAPIDO</v>
          </cell>
          <cell r="C3224" t="str">
            <v xml:space="preserve">UN    </v>
          </cell>
          <cell r="D3224">
            <v>370.04</v>
          </cell>
        </row>
        <row r="3225">
          <cell r="A3225">
            <v>37528</v>
          </cell>
          <cell r="B3225" t="str">
            <v>MANGUEIRA DE INCENDIO, TIPO 2, DE 1 1/2", COMPRIMENTO = 20 M, TECIDO EM FIO DE POLIESTER E TUBO INTERNO EM BORRACHA SINTETICA, COM UNIOES</v>
          </cell>
          <cell r="C3225" t="str">
            <v xml:space="preserve">UN    </v>
          </cell>
          <cell r="D3225">
            <v>441.21</v>
          </cell>
        </row>
        <row r="3226">
          <cell r="A3226">
            <v>37529</v>
          </cell>
          <cell r="B3226" t="str">
            <v>MANGUEIRA DE INCENDIO, TIPO 2, DE 1 1/2", COMPRIMENTO = 25 M, TECIDO EM FIO DE POLIESTER E TUBO INTERNO EM BORRACHA SINTETICA, COM UNIOES</v>
          </cell>
          <cell r="C3226" t="str">
            <v xml:space="preserve">UN    </v>
          </cell>
          <cell r="D3226">
            <v>445.54</v>
          </cell>
        </row>
        <row r="3227">
          <cell r="A3227">
            <v>37530</v>
          </cell>
          <cell r="B3227" t="str">
            <v>MANGUEIRA DE INCENDIO, TIPO 2, DE 1 1/2", COMPRIMENTO = 30 M, TECIDO EM FIO DE POLIESTER E TUBO INTERNO EM BORRACHA SINTETICA, COM UNIOES</v>
          </cell>
          <cell r="C3227" t="str">
            <v xml:space="preserve">UN    </v>
          </cell>
          <cell r="D3227">
            <v>581.67999999999995</v>
          </cell>
        </row>
        <row r="3228">
          <cell r="A3228">
            <v>21034</v>
          </cell>
          <cell r="B3228" t="str">
            <v>MANGUEIRA DE INCENDIO, TIPO 2, DE 2 1/2", COMPRIMENTO = 15 M, TECIDO EM FIO DE POLIESTER E TUBO INTERNO EM BORRACHA SINTETICA, COM UNIOES ENGATE RAPIDO</v>
          </cell>
          <cell r="C3228" t="str">
            <v xml:space="preserve">UN    </v>
          </cell>
          <cell r="D3228">
            <v>496.28</v>
          </cell>
        </row>
        <row r="3229">
          <cell r="A3229">
            <v>37531</v>
          </cell>
          <cell r="B3229" t="str">
            <v>MANGUEIRA DE INCENDIO, TIPO 2, DE 2 1/2", COMPRIMENTO = 20 M, TECIDO EM FIO DE POLIESTER E TUBO INTERNO EM BORRACHA SINTETICA, COM UNIOES</v>
          </cell>
          <cell r="C3229" t="str">
            <v xml:space="preserve">UN    </v>
          </cell>
          <cell r="D3229">
            <v>625</v>
          </cell>
        </row>
        <row r="3230">
          <cell r="A3230">
            <v>21036</v>
          </cell>
          <cell r="B3230" t="str">
            <v>MANGUEIRA DE INCENDIO, TIPO 2, DE 2 1/2", COMPRIMENTO = 25 M, TECIDO EM FIO DE POLIESTER E TUBO INTERNO EM BORRACHA SINTETICA, COM UNIOES ENGATE RAPIDO</v>
          </cell>
          <cell r="C3230" t="str">
            <v xml:space="preserve">UN    </v>
          </cell>
          <cell r="D3230">
            <v>759.9</v>
          </cell>
        </row>
        <row r="3231">
          <cell r="A3231">
            <v>21037</v>
          </cell>
          <cell r="B3231" t="str">
            <v>MANGUEIRA DE INCENDIO, TIPO 2, DE 2 1/2", COMPRIMENTO = 30 M, TECIDO EM FIO DE POLIESTER E TUBO INTERNO EM BORRACHA SINTETICA, COM UNIOES ENGATE RAPIDO</v>
          </cell>
          <cell r="C3231" t="str">
            <v xml:space="preserve">UN    </v>
          </cell>
          <cell r="D3231">
            <v>866.33</v>
          </cell>
        </row>
        <row r="3232">
          <cell r="A3232">
            <v>20185</v>
          </cell>
          <cell r="B3232" t="str">
            <v>MANGUEIRA DE PVC FLEXIVEL,TIPO FLAT/ACHATADA, COR LARANJA, D = 1 1/2" (40 MM), PARA CONDUCAO DE AGUA, SERVICOS LEVES E MEDIOS</v>
          </cell>
          <cell r="C3232" t="str">
            <v xml:space="preserve">M     </v>
          </cell>
          <cell r="D3232">
            <v>11.53</v>
          </cell>
        </row>
        <row r="3233">
          <cell r="A3233">
            <v>20260</v>
          </cell>
          <cell r="B3233" t="str">
            <v>MANGUEIRA PARA GAS - GLP, PVC, TRANCADA, DIAMETRO DE 3/8", COMPRIMENTO DE 1M (NORMATIZADA)</v>
          </cell>
          <cell r="C3233" t="str">
            <v xml:space="preserve">UN    </v>
          </cell>
          <cell r="D3233">
            <v>9.27</v>
          </cell>
        </row>
        <row r="3234">
          <cell r="A3234">
            <v>37523</v>
          </cell>
          <cell r="B3234" t="str">
            <v>MANIPULADOR TELESCOPICO, POTENCIA DE 101 HP, CAPACIDADE DE CARGA DE 3.500 KG, ALTURA MAXIMA DE ELEVACAO DE 12 M</v>
          </cell>
          <cell r="C3234" t="str">
            <v xml:space="preserve">UN    </v>
          </cell>
          <cell r="D3234">
            <v>367288.77</v>
          </cell>
        </row>
        <row r="3235">
          <cell r="A3235">
            <v>37515</v>
          </cell>
          <cell r="B3235" t="str">
            <v>MANIPULADOR TELESCOPICO, POTENCIA DE 85 HP, CAPACIDADE DE CARGA DE 3.500 KG, ALTURA MAXIMA DE ELEVACAO DE 12,3 M</v>
          </cell>
          <cell r="C3235" t="str">
            <v xml:space="preserve">UN    </v>
          </cell>
          <cell r="D3235">
            <v>326538.5</v>
          </cell>
        </row>
        <row r="3236">
          <cell r="A3236">
            <v>12899</v>
          </cell>
          <cell r="B3236" t="str">
            <v>MANOMETRO COM CAIXA EM ACO PINTADO, ESCALA *10* KGF/CM2 (*10* BAR), DIAMETRO NOMINAL DE *63* MM, CONEXAO DE 1/4"</v>
          </cell>
          <cell r="C3236" t="str">
            <v xml:space="preserve">UN    </v>
          </cell>
          <cell r="D3236">
            <v>97.71</v>
          </cell>
        </row>
        <row r="3237">
          <cell r="A3237">
            <v>12898</v>
          </cell>
          <cell r="B3237" t="str">
            <v>MANOMETRO COM CAIXA EM ACO PINTADO, ESCALA *10* KGF/CM2 (*10* BAR), DIAMETRO NOMINAL DE 100 MM, CONEXAO DE 1/2"</v>
          </cell>
          <cell r="C3237" t="str">
            <v xml:space="preserve">UN    </v>
          </cell>
          <cell r="D3237">
            <v>155</v>
          </cell>
        </row>
        <row r="3238">
          <cell r="A3238">
            <v>42528</v>
          </cell>
          <cell r="B3238" t="str">
            <v>MANTA ALUMINIZADA NAS DUAS FACES, PARA SUBCOBERTURA,  E = *2* MM</v>
          </cell>
          <cell r="C3238" t="str">
            <v xml:space="preserve">M2    </v>
          </cell>
          <cell r="D3238">
            <v>6.14</v>
          </cell>
        </row>
        <row r="3239">
          <cell r="A3239">
            <v>39696</v>
          </cell>
          <cell r="B3239" t="str">
            <v>MANTA ALUMINIZADA 1 FACE PARA SUBCOBERTURA, E = *1* MM</v>
          </cell>
          <cell r="C3239" t="str">
            <v xml:space="preserve">M2    </v>
          </cell>
          <cell r="D3239">
            <v>4.32</v>
          </cell>
        </row>
        <row r="3240">
          <cell r="A3240">
            <v>39700</v>
          </cell>
          <cell r="B3240" t="str">
            <v>MANTA ANTIRRUIDO DE POLIESTER (PET) PARA CONTRAPISO E = *8* MM</v>
          </cell>
          <cell r="C3240" t="str">
            <v xml:space="preserve">M2    </v>
          </cell>
          <cell r="D3240">
            <v>18.7</v>
          </cell>
        </row>
        <row r="3241">
          <cell r="A3241">
            <v>11621</v>
          </cell>
          <cell r="B3241" t="str">
            <v>MANTA ASFALTICA ELASTOMERICA EM POLIESTER ALUMINIZADA 3 MM, TIPO III, CLASSE B (NBR 9952)</v>
          </cell>
          <cell r="C3241" t="str">
            <v xml:space="preserve">M2    </v>
          </cell>
          <cell r="D3241">
            <v>37.22</v>
          </cell>
        </row>
        <row r="3242">
          <cell r="A3242">
            <v>4014</v>
          </cell>
          <cell r="B3242" t="str">
            <v>MANTA ASFALTICA ELASTOMERICA EM POLIESTER 3 MM, TIPO III, CLASSE B, ACABAMENTO PP (NBR 9952)</v>
          </cell>
          <cell r="C3242" t="str">
            <v xml:space="preserve">M2    </v>
          </cell>
          <cell r="D3242">
            <v>38.51</v>
          </cell>
        </row>
        <row r="3243">
          <cell r="A3243">
            <v>4015</v>
          </cell>
          <cell r="B3243" t="str">
            <v>MANTA ASFALTICA ELASTOMERICA EM POLIESTER 4 MM, TIPO III, CLASSE B, ACABAMENTO PP (NBR 9952)</v>
          </cell>
          <cell r="C3243" t="str">
            <v xml:space="preserve">M2    </v>
          </cell>
          <cell r="D3243">
            <v>47.29</v>
          </cell>
        </row>
        <row r="3244">
          <cell r="A3244">
            <v>4017</v>
          </cell>
          <cell r="B3244" t="str">
            <v>MANTA ASFALTICA ELASTOMERICA EM POLIESTER 5 MM, TIPO III, CLASSE B, ACABAMENTO PP (NBR 9952)</v>
          </cell>
          <cell r="C3244" t="str">
            <v xml:space="preserve">M2    </v>
          </cell>
          <cell r="D3244">
            <v>68.81</v>
          </cell>
        </row>
        <row r="3245">
          <cell r="A3245">
            <v>4016</v>
          </cell>
          <cell r="B3245" t="str">
            <v>MANTA ASFALTICA ELASTOMERICA TIPO GLASS 3 MM, TIPO II, CLASSE C, ACABAMENTO PP (NBR 9952)</v>
          </cell>
          <cell r="C3245" t="str">
            <v xml:space="preserve">M2    </v>
          </cell>
          <cell r="D3245">
            <v>27.18</v>
          </cell>
        </row>
        <row r="3246">
          <cell r="A3246">
            <v>39699</v>
          </cell>
          <cell r="B3246" t="str">
            <v>MANTA DE BORRACHA ANTIRRUIDO 5 MM</v>
          </cell>
          <cell r="C3246" t="str">
            <v xml:space="preserve">M2    </v>
          </cell>
          <cell r="D3246">
            <v>10.61</v>
          </cell>
        </row>
        <row r="3247">
          <cell r="A3247">
            <v>38544</v>
          </cell>
          <cell r="B3247" t="str">
            <v>MANTA DE POLIETILENO EXPANDIDO (PEBD) ANTICHAMAS, E = 8 MM</v>
          </cell>
          <cell r="C3247" t="str">
            <v xml:space="preserve">M2    </v>
          </cell>
          <cell r="D3247">
            <v>6.97</v>
          </cell>
        </row>
        <row r="3248">
          <cell r="A3248">
            <v>38545</v>
          </cell>
          <cell r="B3248" t="str">
            <v>MANTA DE POLIETILENO EXPANDIDO (PEBD), E = 5 MM</v>
          </cell>
          <cell r="C3248" t="str">
            <v xml:space="preserve">M2    </v>
          </cell>
          <cell r="D3248">
            <v>4.4800000000000004</v>
          </cell>
        </row>
        <row r="3249">
          <cell r="A3249">
            <v>42527</v>
          </cell>
          <cell r="B3249" t="str">
            <v>MANTA DE POLIETILENO EXPANDIDO, COM 1 FACE METALIZADA PARA SUBCOBERTURA,  E = *5* MM</v>
          </cell>
          <cell r="C3249" t="str">
            <v xml:space="preserve">M2    </v>
          </cell>
          <cell r="D3249">
            <v>16.23</v>
          </cell>
        </row>
        <row r="3250">
          <cell r="A3250">
            <v>39323</v>
          </cell>
          <cell r="B3250" t="str">
            <v>MANTA GEOTEXTIL TECIDO DE LAMINETES DE POLIPROPILENO, RESISTENCIA A TRACAO = *25* KN/M</v>
          </cell>
          <cell r="C3250" t="str">
            <v xml:space="preserve">M2    </v>
          </cell>
          <cell r="D3250">
            <v>17.100000000000001</v>
          </cell>
        </row>
        <row r="3251">
          <cell r="A3251">
            <v>626</v>
          </cell>
          <cell r="B3251" t="str">
            <v>MANTA LIQUIDA DE BASE ASFALTICA MODIFICADA COM A ADICAO DE ELASTOMEROS DILUIDOS EM SOLVENTE ORGANICO, APLICACAO A FRIO (MEMBRANA IMPERMEABILIZANTE ASFASTICA)</v>
          </cell>
          <cell r="C3251" t="str">
            <v xml:space="preserve">KG    </v>
          </cell>
          <cell r="D3251">
            <v>13.88</v>
          </cell>
        </row>
        <row r="3252">
          <cell r="A3252">
            <v>25860</v>
          </cell>
          <cell r="B3252" t="str">
            <v>MANTA TERMOPLASTICA, PEAD, GEOMEMBRANA LISA, E = 0,50 MM ( NBR 15352)</v>
          </cell>
          <cell r="C3252" t="str">
            <v xml:space="preserve">M2    </v>
          </cell>
          <cell r="D3252">
            <v>8.7899999999999991</v>
          </cell>
        </row>
        <row r="3253">
          <cell r="A3253">
            <v>25861</v>
          </cell>
          <cell r="B3253" t="str">
            <v>MANTA TERMOPLASTICA, PEAD, GEOMEMBRANA LISA, E = 0,75 MM ( NBR 15352)</v>
          </cell>
          <cell r="C3253" t="str">
            <v xml:space="preserve">M2    </v>
          </cell>
          <cell r="D3253">
            <v>13.27</v>
          </cell>
        </row>
        <row r="3254">
          <cell r="A3254">
            <v>25862</v>
          </cell>
          <cell r="B3254" t="str">
            <v>MANTA TERMOPLASTICA, PEAD, GEOMEMBRANA LISA, E = 0,80 MM ( NBR 15352)</v>
          </cell>
          <cell r="C3254" t="str">
            <v xml:space="preserve">M2    </v>
          </cell>
          <cell r="D3254">
            <v>14.09</v>
          </cell>
        </row>
        <row r="3255">
          <cell r="A3255">
            <v>25863</v>
          </cell>
          <cell r="B3255" t="str">
            <v>MANTA TERMOPLASTICA, PEAD, GEOMEMBRANA LISA, E = 1,00 MM ( NBR 15352)</v>
          </cell>
          <cell r="C3255" t="str">
            <v xml:space="preserve">M2    </v>
          </cell>
          <cell r="D3255">
            <v>17.61</v>
          </cell>
        </row>
        <row r="3256">
          <cell r="A3256">
            <v>25864</v>
          </cell>
          <cell r="B3256" t="str">
            <v>MANTA TERMOPLASTICA, PEAD, GEOMEMBRANA LISA, E = 1,50 MM ( NBR 15352)</v>
          </cell>
          <cell r="C3256" t="str">
            <v xml:space="preserve">M2    </v>
          </cell>
          <cell r="D3256">
            <v>26.41</v>
          </cell>
        </row>
        <row r="3257">
          <cell r="A3257">
            <v>25865</v>
          </cell>
          <cell r="B3257" t="str">
            <v>MANTA TERMOPLASTICA, PEAD, GEOMEMBRANA LISA, E = 2,00 MM ( NBR 15352)</v>
          </cell>
          <cell r="C3257" t="str">
            <v xml:space="preserve">M2    </v>
          </cell>
          <cell r="D3257">
            <v>35.380000000000003</v>
          </cell>
        </row>
        <row r="3258">
          <cell r="A3258">
            <v>25866</v>
          </cell>
          <cell r="B3258" t="str">
            <v>MANTA TERMOPLASTICA, PEAD, GEOMEMBRANA LISA, E = 2,50 MM ( NBR 15352)</v>
          </cell>
          <cell r="C3258" t="str">
            <v xml:space="preserve">M2    </v>
          </cell>
          <cell r="D3258">
            <v>43.93</v>
          </cell>
        </row>
        <row r="3259">
          <cell r="A3259">
            <v>25868</v>
          </cell>
          <cell r="B3259" t="str">
            <v>MANTA TERMOPLASTICA, PEAD, GEOMEMBRANA TEXTURIZADA EM AMBAS AS FACES, E = 0,50 MM (NBR 15352)</v>
          </cell>
          <cell r="C3259" t="str">
            <v xml:space="preserve">M2    </v>
          </cell>
          <cell r="D3259">
            <v>9.8000000000000007</v>
          </cell>
        </row>
        <row r="3260">
          <cell r="A3260">
            <v>25869</v>
          </cell>
          <cell r="B3260" t="str">
            <v>MANTA TERMOPLASTICA, PEAD, GEOMEMBRANA TEXTURIZADA EM AMBAS AS FACES, E = 0,75 MM (NBR 15352)</v>
          </cell>
          <cell r="C3260" t="str">
            <v xml:space="preserve">M2    </v>
          </cell>
          <cell r="D3260">
            <v>13.84</v>
          </cell>
        </row>
        <row r="3261">
          <cell r="A3261">
            <v>25870</v>
          </cell>
          <cell r="B3261" t="str">
            <v>MANTA TERMOPLASTICA, PEAD, GEOMEMBRANA TEXTURIZADA EM AMBAS AS FACES, E = 0,80 MM (NBR 15352)</v>
          </cell>
          <cell r="C3261" t="str">
            <v xml:space="preserve">M2    </v>
          </cell>
          <cell r="D3261">
            <v>15.69</v>
          </cell>
        </row>
        <row r="3262">
          <cell r="A3262">
            <v>25871</v>
          </cell>
          <cell r="B3262" t="str">
            <v>MANTA TERMOPLASTICA, PEAD, GEOMEMBRANA TEXTURIZADA EM AMBAS AS FACES, E = 1,00 MM (NBR 15352)</v>
          </cell>
          <cell r="C3262" t="str">
            <v xml:space="preserve">M2    </v>
          </cell>
          <cell r="D3262">
            <v>19.260000000000002</v>
          </cell>
        </row>
        <row r="3263">
          <cell r="A3263">
            <v>25867</v>
          </cell>
          <cell r="B3263" t="str">
            <v>MANTA TERMOPLASTICA, PEAD, GEOMEMBRANA TEXTURIZADA EM AMBAS AS FACES, E = 1,50 MM (NBR 15352)</v>
          </cell>
          <cell r="C3263" t="str">
            <v xml:space="preserve">M2    </v>
          </cell>
          <cell r="D3263">
            <v>28.52</v>
          </cell>
        </row>
        <row r="3264">
          <cell r="A3264">
            <v>25872</v>
          </cell>
          <cell r="B3264" t="str">
            <v>MANTA TERMOPLASTICA, PEAD, GEOMEMBRANA TEXTURIZADA EM AMBAS AS FACES, E = 2,00 MM (NBR 15352)</v>
          </cell>
          <cell r="C3264" t="str">
            <v xml:space="preserve">M2    </v>
          </cell>
          <cell r="D3264">
            <v>38.54</v>
          </cell>
        </row>
        <row r="3265">
          <cell r="A3265">
            <v>25873</v>
          </cell>
          <cell r="B3265" t="str">
            <v>MANTA TERMOPLASTICA, PEAD, GEOMEMBRANA TEXTURIZADA EM AMBAS AS FACES, E = 2,50 MM (NBR 15352)</v>
          </cell>
          <cell r="C3265" t="str">
            <v xml:space="preserve">M2    </v>
          </cell>
          <cell r="D3265">
            <v>48.07</v>
          </cell>
        </row>
        <row r="3266">
          <cell r="A3266">
            <v>40637</v>
          </cell>
          <cell r="B3266" t="str">
            <v>MAQUINA DEMARCADORA DE FAIXA DE TRAFEGO A FRIO, AUTOPROPELIDA, MOTOR DIESEL 38 HP</v>
          </cell>
          <cell r="C3266" t="str">
            <v xml:space="preserve">UN    </v>
          </cell>
          <cell r="D3266">
            <v>505925.24</v>
          </cell>
        </row>
        <row r="3267">
          <cell r="A3267">
            <v>13836</v>
          </cell>
          <cell r="B3267" t="str">
            <v>MAQUINA EXTRUSORA DE CONCRETO PARA GUIAS E SARJETAS, COM MOTOR A DIESEL DE 14 CV</v>
          </cell>
          <cell r="C3267" t="str">
            <v xml:space="preserve">UN    </v>
          </cell>
          <cell r="D3267">
            <v>78291.97</v>
          </cell>
        </row>
        <row r="3268">
          <cell r="A3268">
            <v>14534</v>
          </cell>
          <cell r="B3268" t="str">
            <v>MAQUINA MANUAL TIPO PRENSA PARA PRODUCAO DE BLOCOS E PAVIMENTOS DE CONCRETO, COM MOTOR ELETRICO TRIFASICO PARA VIBRACAO, POTENCIA TOTAL INSTALADA DE 1,5 KW</v>
          </cell>
          <cell r="C3268" t="str">
            <v xml:space="preserve">UN    </v>
          </cell>
          <cell r="D3268">
            <v>32775.089999999997</v>
          </cell>
        </row>
        <row r="3269">
          <cell r="A3269">
            <v>14619</v>
          </cell>
          <cell r="B3269" t="str">
            <v>MAQUINA PARA CORTE COM DISCO ABRASIVO DE DIAMETRO DE 18'' (450 MM), COM MOTOR ELETRICO TRIFASICO DE 10 CV</v>
          </cell>
          <cell r="C3269" t="str">
            <v xml:space="preserve">UN    </v>
          </cell>
          <cell r="D3269">
            <v>16296.14</v>
          </cell>
        </row>
        <row r="3270">
          <cell r="A3270">
            <v>14535</v>
          </cell>
          <cell r="B3270" t="str">
            <v>MAQUINA TIPO PRENSA HIDRAULICA, PARA FABRICACAO DE TUBOS DE CONCRETO PARA AGUAS PLUVIAIS, DN 200 A DN 600 MM X 1000 MM DE COMPRIMENTO, COM MOTOR PRINCIPAL DE 20 CV</v>
          </cell>
          <cell r="C3270" t="str">
            <v xml:space="preserve">UN    </v>
          </cell>
          <cell r="D3270">
            <v>325295.92</v>
          </cell>
        </row>
        <row r="3271">
          <cell r="A3271">
            <v>39813</v>
          </cell>
          <cell r="B3271" t="str">
            <v>MAQUINA TIPO VASO/TANQUE/JATO DE PRESSAO PORTATIL PARA JATEAMENTO, CONTROLE AUTOMATICO E REMOTO, CAMARA DE 1 SAIDA, 280 L, DIAM. *670* MM, BICO JATO CURTO VENTURI DE 5/16", MANGUEIRA DE 1" DE 10 M, COMPLETA (VALVULAS POP UP E DOSADORA, FUNDO CONICO ETC)</v>
          </cell>
          <cell r="C3271" t="str">
            <v xml:space="preserve">UN    </v>
          </cell>
          <cell r="D3271">
            <v>17291.87</v>
          </cell>
        </row>
        <row r="3272">
          <cell r="A3272">
            <v>40403</v>
          </cell>
          <cell r="B3272" t="str">
            <v>MAQUINA TRANSFORMADORA MONOFASICA PARA SOLDA ELETRICA, TENSAO DE 220 V, FREQUENCIA DE 60 HZ, FAIXA DE CORRENTE ENTRE 80 A (+/- 10 A) E 250 A, POTENCIA ENTRE 14,00 KVA E 15,0 KVA, CICLO DE TRABALHO ENTRE 10% E 20% A 250 A</v>
          </cell>
          <cell r="C3272" t="str">
            <v xml:space="preserve">UN    </v>
          </cell>
          <cell r="D3272">
            <v>710.96</v>
          </cell>
        </row>
        <row r="3273">
          <cell r="A3273">
            <v>12868</v>
          </cell>
          <cell r="B3273" t="str">
            <v>MARCENEIRO</v>
          </cell>
          <cell r="C3273" t="str">
            <v xml:space="preserve">H     </v>
          </cell>
          <cell r="D3273">
            <v>15.2</v>
          </cell>
        </row>
        <row r="3274">
          <cell r="A3274">
            <v>40916</v>
          </cell>
          <cell r="B3274" t="str">
            <v>MARCENEIRO (MENSALISTA)</v>
          </cell>
          <cell r="C3274" t="str">
            <v xml:space="preserve">MES   </v>
          </cell>
          <cell r="D3274">
            <v>2695.75</v>
          </cell>
        </row>
        <row r="3275">
          <cell r="A3275">
            <v>4755</v>
          </cell>
          <cell r="B3275" t="str">
            <v>MARMORISTA / GRANITEIRO</v>
          </cell>
          <cell r="C3275" t="str">
            <v xml:space="preserve">H     </v>
          </cell>
          <cell r="D3275">
            <v>15.2</v>
          </cell>
        </row>
        <row r="3276">
          <cell r="A3276">
            <v>41067</v>
          </cell>
          <cell r="B3276" t="str">
            <v>MARMORISTA / GRANITEIRO (MENSALISTA)</v>
          </cell>
          <cell r="C3276" t="str">
            <v xml:space="preserve">MES   </v>
          </cell>
          <cell r="D3276">
            <v>2696.55</v>
          </cell>
        </row>
        <row r="3277">
          <cell r="A3277">
            <v>38463</v>
          </cell>
          <cell r="B3277" t="str">
            <v>MARTELO DE SOLDADOR/PICADOR DE SOLDA</v>
          </cell>
          <cell r="C3277" t="str">
            <v xml:space="preserve">UN    </v>
          </cell>
          <cell r="D3277">
            <v>32.26</v>
          </cell>
        </row>
        <row r="3278">
          <cell r="A3278">
            <v>40703</v>
          </cell>
          <cell r="B3278" t="str">
            <v>MARTELO DEMOLIDOR ELETRICO, COM POTENCIA DE 2.000 W, FREQUENCIA DE 1.000 IMPACTOS POR MINUTO, FORÇA DE IMPACTO ENTRE 60 E 65 J, PESO DE 30 KG</v>
          </cell>
          <cell r="C3278" t="str">
            <v xml:space="preserve">UN    </v>
          </cell>
          <cell r="D3278">
            <v>7809.68</v>
          </cell>
        </row>
        <row r="3279">
          <cell r="A3279">
            <v>14531</v>
          </cell>
          <cell r="B3279" t="str">
            <v>MARTELO DEMOLIDOR PNEUMATICO MANUAL, COM REDUCAO DE VIBRACAO, PESO DE 21 KG</v>
          </cell>
          <cell r="C3279" t="str">
            <v xml:space="preserve">UN    </v>
          </cell>
          <cell r="D3279">
            <v>14560.18</v>
          </cell>
        </row>
        <row r="3280">
          <cell r="A3280">
            <v>36533</v>
          </cell>
          <cell r="B3280" t="str">
            <v>MARTELO DEMOLIDOR PNEUMATICO MANUAL, COM REDUCAO DE VIBRACAO, PESO DE 31,5 KG</v>
          </cell>
          <cell r="C3280" t="str">
            <v xml:space="preserve">UN    </v>
          </cell>
          <cell r="D3280">
            <v>16755.05</v>
          </cell>
        </row>
        <row r="3281">
          <cell r="A3281">
            <v>11616</v>
          </cell>
          <cell r="B3281" t="str">
            <v>MARTELO DEMOLIDOR PNEUMATICO MANUAL, PADRAO, PESO DE 32 KG</v>
          </cell>
          <cell r="C3281" t="str">
            <v xml:space="preserve">UN    </v>
          </cell>
          <cell r="D3281">
            <v>15824.89</v>
          </cell>
        </row>
        <row r="3282">
          <cell r="A3282">
            <v>41898</v>
          </cell>
          <cell r="B3282" t="str">
            <v>MARTELO DEMOLIDOR PNEUMATICO MANUAL, PESO  DE 28 KG, COM SILENCIADOR</v>
          </cell>
          <cell r="C3282" t="str">
            <v xml:space="preserve">UN    </v>
          </cell>
          <cell r="D3282">
            <v>17805.16</v>
          </cell>
        </row>
        <row r="3283">
          <cell r="A3283">
            <v>13447</v>
          </cell>
          <cell r="B3283" t="str">
            <v>MARTELO PERFURADOR PNEUMATICO MANUAL, DE SUPERFICIE, COM AVANCO DE COLUNA, PESO DE 22 KG</v>
          </cell>
          <cell r="C3283" t="str">
            <v xml:space="preserve">UN    </v>
          </cell>
          <cell r="D3283">
            <v>32762.720000000001</v>
          </cell>
        </row>
        <row r="3284">
          <cell r="A3284">
            <v>14529</v>
          </cell>
          <cell r="B3284" t="str">
            <v>MARTELO PERFURADOR PNEUMATICO MANUAL, HASTE 25 X 75 MM, 21 KG</v>
          </cell>
          <cell r="C3284" t="str">
            <v xml:space="preserve">UN    </v>
          </cell>
          <cell r="D3284">
            <v>18323.36</v>
          </cell>
        </row>
        <row r="3285">
          <cell r="A3285">
            <v>10747</v>
          </cell>
          <cell r="B3285" t="str">
            <v>MARTELO PERFURADOR PNEUMATICO MANUAL, PESO DE 25 KG, COM SILENCIADOR</v>
          </cell>
          <cell r="C3285" t="str">
            <v xml:space="preserve">UN    </v>
          </cell>
          <cell r="D3285">
            <v>17978.009999999998</v>
          </cell>
        </row>
        <row r="3286">
          <cell r="A3286">
            <v>36141</v>
          </cell>
          <cell r="B3286" t="str">
            <v>MASCARA DE SEGURANCA PARA SOLDA COM ESCUDO DE CELERON E CARNEIRA DE PLASTICO COM REGULAGEM</v>
          </cell>
          <cell r="C3286" t="str">
            <v xml:space="preserve">UN    </v>
          </cell>
          <cell r="D3286">
            <v>31.45</v>
          </cell>
        </row>
        <row r="3287">
          <cell r="A3287">
            <v>4053</v>
          </cell>
          <cell r="B3287" t="str">
            <v>MASSA A OLEO PARA MADEIRA</v>
          </cell>
          <cell r="C3287" t="str">
            <v xml:space="preserve">GL    </v>
          </cell>
          <cell r="D3287">
            <v>53.25</v>
          </cell>
        </row>
        <row r="3288">
          <cell r="A3288">
            <v>4052</v>
          </cell>
          <cell r="B3288" t="str">
            <v>MASSA ACRILICA</v>
          </cell>
          <cell r="C3288" t="str">
            <v xml:space="preserve">18L   </v>
          </cell>
          <cell r="D3288">
            <v>108.61</v>
          </cell>
        </row>
        <row r="3289">
          <cell r="A3289">
            <v>4056</v>
          </cell>
          <cell r="B3289" t="str">
            <v>MASSA ACRILICA PARA PAREDES INTERIOR/EXTERIOR</v>
          </cell>
          <cell r="C3289" t="str">
            <v xml:space="preserve">GL    </v>
          </cell>
          <cell r="D3289">
            <v>28</v>
          </cell>
        </row>
        <row r="3290">
          <cell r="A3290">
            <v>4051</v>
          </cell>
          <cell r="B3290" t="str">
            <v>MASSA CORRIDA PVA PARA PAREDES INTERNAS</v>
          </cell>
          <cell r="C3290" t="str">
            <v xml:space="preserve">18L   </v>
          </cell>
          <cell r="D3290">
            <v>69.900000000000006</v>
          </cell>
        </row>
        <row r="3291">
          <cell r="A3291">
            <v>4048</v>
          </cell>
          <cell r="B3291" t="str">
            <v>MASSA CORRIDA PVA PARA PAREDES INTERNAS</v>
          </cell>
          <cell r="C3291" t="str">
            <v xml:space="preserve">L     </v>
          </cell>
          <cell r="D3291">
            <v>3.88</v>
          </cell>
        </row>
        <row r="3292">
          <cell r="A3292">
            <v>4047</v>
          </cell>
          <cell r="B3292" t="str">
            <v>MASSA CORRIDA PVA PARA PAREDES INTERNAS</v>
          </cell>
          <cell r="C3292" t="str">
            <v xml:space="preserve">GL    </v>
          </cell>
          <cell r="D3292">
            <v>13.98</v>
          </cell>
        </row>
        <row r="3293">
          <cell r="A3293">
            <v>39434</v>
          </cell>
          <cell r="B3293" t="str">
            <v>MASSA DE REJUNTE EM PO PARA DRYWALL, A BASE DE GESSO, SECAGEM RAPIDA, PARA TRATAMENTO DE JUNTAS DE CHAPA DE GESSO (COM ADICAO DE AGUA)</v>
          </cell>
          <cell r="C3293" t="str">
            <v xml:space="preserve">KG    </v>
          </cell>
          <cell r="D3293">
            <v>4.18</v>
          </cell>
        </row>
        <row r="3294">
          <cell r="A3294">
            <v>39433</v>
          </cell>
          <cell r="B3294" t="str">
            <v>MASSA DE REJUNTE PRONTA PARA TRATAMENTO DE JUNTAS DE CHAPA DE GESSO PARA DRYWALL, SEM ADICAO DE AGUA</v>
          </cell>
          <cell r="C3294" t="str">
            <v xml:space="preserve">KG    </v>
          </cell>
          <cell r="D3294">
            <v>3</v>
          </cell>
        </row>
        <row r="3295">
          <cell r="A3295">
            <v>4049</v>
          </cell>
          <cell r="B3295" t="str">
            <v>MASSA EPOXI BICOMPONENTE (MASSA + CATALIZADOR)</v>
          </cell>
          <cell r="C3295" t="str">
            <v xml:space="preserve">L     </v>
          </cell>
          <cell r="D3295">
            <v>43.79</v>
          </cell>
        </row>
        <row r="3296">
          <cell r="A3296">
            <v>38120</v>
          </cell>
          <cell r="B3296" t="str">
            <v>MASSA EPOXI BICOMPONENTE PARA REPAROS</v>
          </cell>
          <cell r="C3296" t="str">
            <v xml:space="preserve">KG    </v>
          </cell>
          <cell r="D3296">
            <v>98.78</v>
          </cell>
        </row>
        <row r="3297">
          <cell r="A3297">
            <v>38877</v>
          </cell>
          <cell r="B3297" t="str">
            <v>MASSA PARA TEXTURA LISA DE BASE ACRILICA, USO INTERNO E EXTERNO</v>
          </cell>
          <cell r="C3297" t="str">
            <v xml:space="preserve">KG    </v>
          </cell>
          <cell r="D3297">
            <v>5.93</v>
          </cell>
        </row>
        <row r="3298">
          <cell r="A3298">
            <v>34546</v>
          </cell>
          <cell r="B3298" t="str">
            <v>MASSA PARA TEXTURA RUSTICA DE BASE ACRILICA, COR BRANCA, USO INTERNO E EXTERNO</v>
          </cell>
          <cell r="C3298" t="str">
            <v xml:space="preserve">KG    </v>
          </cell>
          <cell r="D3298">
            <v>5.98</v>
          </cell>
        </row>
        <row r="3299">
          <cell r="A3299">
            <v>10498</v>
          </cell>
          <cell r="B3299" t="str">
            <v>MASSA PARA VIDRO</v>
          </cell>
          <cell r="C3299" t="str">
            <v xml:space="preserve">KG    </v>
          </cell>
          <cell r="D3299">
            <v>6.61</v>
          </cell>
        </row>
        <row r="3300">
          <cell r="A3300">
            <v>4823</v>
          </cell>
          <cell r="B3300" t="str">
            <v>MASSA PLASTICA PARA MARMORE/GRANITO</v>
          </cell>
          <cell r="C3300" t="str">
            <v xml:space="preserve">KG    </v>
          </cell>
          <cell r="D3300">
            <v>29.13</v>
          </cell>
        </row>
        <row r="3301">
          <cell r="A3301">
            <v>12357</v>
          </cell>
          <cell r="B3301" t="str">
            <v>MASTRO SIMPLES GALVANIZADO DIAMETRO NOMINAL 1 1/2", COMPRIMENTO 3 M</v>
          </cell>
          <cell r="C3301" t="str">
            <v xml:space="preserve">UN    </v>
          </cell>
          <cell r="D3301">
            <v>152.06</v>
          </cell>
        </row>
        <row r="3302">
          <cell r="A3302">
            <v>12358</v>
          </cell>
          <cell r="B3302" t="str">
            <v>MASTRO SIMPLES GALVANIZADO DIAMETRO NOMINAL 2", COMPRIMENTO 3 M</v>
          </cell>
          <cell r="C3302" t="str">
            <v xml:space="preserve">UN    </v>
          </cell>
          <cell r="D3302">
            <v>171.04</v>
          </cell>
        </row>
        <row r="3303">
          <cell r="A3303">
            <v>11079</v>
          </cell>
          <cell r="B3303" t="str">
            <v>MATERIAL FILTRANTE (PEDREGULHO) 0,6 A 25,46 MM (POSTO PEDREIRA/FORNECEDOR, SEM FRETE)</v>
          </cell>
          <cell r="C3303" t="str">
            <v xml:space="preserve">M3    </v>
          </cell>
          <cell r="D3303">
            <v>998.08</v>
          </cell>
        </row>
        <row r="3304">
          <cell r="A3304">
            <v>11082</v>
          </cell>
          <cell r="B3304" t="str">
            <v>MATERIAL FILTRANTE (PEDREGULHO) 38 A 25,4 MM (POSTO PEDREIRA/FORNECEDOR, SEM FRETE)</v>
          </cell>
          <cell r="C3304" t="str">
            <v xml:space="preserve">M3    </v>
          </cell>
          <cell r="D3304">
            <v>1018.28</v>
          </cell>
        </row>
        <row r="3305">
          <cell r="A3305">
            <v>4058</v>
          </cell>
          <cell r="B3305" t="str">
            <v>MECANICO DE EQUIPAMENTOS PESADOS</v>
          </cell>
          <cell r="C3305" t="str">
            <v xml:space="preserve">H     </v>
          </cell>
          <cell r="D3305">
            <v>16.29</v>
          </cell>
        </row>
        <row r="3306">
          <cell r="A3306">
            <v>40974</v>
          </cell>
          <cell r="B3306" t="str">
            <v>MECANICO DE EQUIPAMENTOS PESADOS (MENSALISTA)</v>
          </cell>
          <cell r="C3306" t="str">
            <v xml:space="preserve">MES   </v>
          </cell>
          <cell r="D3306">
            <v>2890</v>
          </cell>
        </row>
        <row r="3307">
          <cell r="A3307">
            <v>34794</v>
          </cell>
          <cell r="B3307" t="str">
            <v>MECANICO DE REFRIGERACAO</v>
          </cell>
          <cell r="C3307" t="str">
            <v xml:space="preserve">H     </v>
          </cell>
          <cell r="D3307">
            <v>16.93</v>
          </cell>
        </row>
        <row r="3308">
          <cell r="A3308">
            <v>40925</v>
          </cell>
          <cell r="B3308" t="str">
            <v>MECANICO DE REFRIGERACAO (MENSALISTA)</v>
          </cell>
          <cell r="C3308" t="str">
            <v xml:space="preserve">MES   </v>
          </cell>
          <cell r="D3308">
            <v>3003.72</v>
          </cell>
        </row>
        <row r="3309">
          <cell r="A3309">
            <v>13741</v>
          </cell>
          <cell r="B3309" t="str">
            <v>MEDIDOR DE NIVEL ESTATICO E DINAMICO PARA POCO, COMPRIMENTO DE 200 M</v>
          </cell>
          <cell r="C3309" t="str">
            <v xml:space="preserve">UN    </v>
          </cell>
          <cell r="D3309">
            <v>1568.47</v>
          </cell>
        </row>
        <row r="3310">
          <cell r="A3310">
            <v>3288</v>
          </cell>
          <cell r="B3310" t="str">
            <v>MEIA CANA DE MADEIRA CEDRINHO OU EQUIVALENTE DA REGIAO, ACABAMENTO PARA FORRO PAULISTA, *2,5 X 2,5* CM</v>
          </cell>
          <cell r="C3310" t="str">
            <v xml:space="preserve">M     </v>
          </cell>
          <cell r="D3310">
            <v>3.87</v>
          </cell>
        </row>
        <row r="3311">
          <cell r="A3311">
            <v>13587</v>
          </cell>
          <cell r="B3311" t="str">
            <v>MEIA CANA DE MADEIRA PINUS OU EQUIVALENTE DA REGIAO, ACABAMENTO PARA FORRO PAULISTA, *2,5 X 2,5* CM</v>
          </cell>
          <cell r="C3311" t="str">
            <v xml:space="preserve">M     </v>
          </cell>
          <cell r="D3311">
            <v>2.33</v>
          </cell>
        </row>
        <row r="3312">
          <cell r="A3312">
            <v>38598</v>
          </cell>
          <cell r="B3312" t="str">
            <v>MEIA CANALETA CONCRETO ESTRUTURAL 14 X 19 X 19 CM, FBK 14 MPA (NBR 6136)</v>
          </cell>
          <cell r="C3312" t="str">
            <v xml:space="preserve">UN    </v>
          </cell>
          <cell r="D3312">
            <v>2.41</v>
          </cell>
        </row>
        <row r="3313">
          <cell r="A3313">
            <v>38595</v>
          </cell>
          <cell r="B3313" t="str">
            <v>MEIA CANALETA CONCRETO ESTRUTURAL 14 X 19 X 19 CM, FBK 4,5 MPA (NBR 6136)</v>
          </cell>
          <cell r="C3313" t="str">
            <v xml:space="preserve">UN    </v>
          </cell>
          <cell r="D3313">
            <v>1.66</v>
          </cell>
        </row>
        <row r="3314">
          <cell r="A3314">
            <v>38592</v>
          </cell>
          <cell r="B3314" t="str">
            <v>MEIO BLOCO CONCRETO ESTRUTURAL 14 X 19 X 14 CM, FBK 14 MPA (NBR 6136)</v>
          </cell>
          <cell r="C3314" t="str">
            <v xml:space="preserve">UN    </v>
          </cell>
          <cell r="D3314">
            <v>2.1800000000000002</v>
          </cell>
        </row>
        <row r="3315">
          <cell r="A3315">
            <v>38588</v>
          </cell>
          <cell r="B3315" t="str">
            <v>MEIO BLOCO CONCRETO ESTRUTURAL 14 X 19 X 14 CM, FBK 4,5 MPA (NBR 6136)</v>
          </cell>
          <cell r="C3315" t="str">
            <v xml:space="preserve">UN    </v>
          </cell>
          <cell r="D3315">
            <v>1.37</v>
          </cell>
        </row>
        <row r="3316">
          <cell r="A3316">
            <v>38593</v>
          </cell>
          <cell r="B3316" t="str">
            <v>MEIO BLOCO CONCRETO ESTRUTURAL 14 X 19 X 19 CM, FBK 14 MPA (NBR 6136)</v>
          </cell>
          <cell r="C3316" t="str">
            <v xml:space="preserve">UN    </v>
          </cell>
          <cell r="D3316">
            <v>2.34</v>
          </cell>
        </row>
        <row r="3317">
          <cell r="A3317">
            <v>38589</v>
          </cell>
          <cell r="B3317" t="str">
            <v>MEIO BLOCO CONCRETO ESTRUTURAL 14 X 19 X 19 CM, FBK 4,5 MPA (NBR 6136)</v>
          </cell>
          <cell r="C3317" t="str">
            <v xml:space="preserve">UN    </v>
          </cell>
          <cell r="D3317">
            <v>1.67</v>
          </cell>
        </row>
        <row r="3318">
          <cell r="A3318">
            <v>38594</v>
          </cell>
          <cell r="B3318" t="str">
            <v>MEIO BLOCO CONCRETO ESTRUTURAL 14 X 19 X 34 CM, FBK 14 MPA (NBR 6136)</v>
          </cell>
          <cell r="C3318" t="str">
            <v xml:space="preserve">UN    </v>
          </cell>
          <cell r="D3318">
            <v>3.47</v>
          </cell>
        </row>
        <row r="3319">
          <cell r="A3319">
            <v>34787</v>
          </cell>
          <cell r="B3319" t="str">
            <v>MEIO BLOCO ESTRUTURAL CERAMICO 14 X 19 X 14 CM, 4,0 MPA (NBR 15270)</v>
          </cell>
          <cell r="C3319" t="str">
            <v xml:space="preserve">UN    </v>
          </cell>
          <cell r="D3319">
            <v>1.01</v>
          </cell>
        </row>
        <row r="3320">
          <cell r="A3320">
            <v>34788</v>
          </cell>
          <cell r="B3320" t="str">
            <v>MEIO BLOCO ESTRUTURAL CERAMICO 14 X 19 X 14 CM, 6,0 MPA (NBR 15270)</v>
          </cell>
          <cell r="C3320" t="str">
            <v xml:space="preserve">UN    </v>
          </cell>
          <cell r="D3320">
            <v>1.02</v>
          </cell>
        </row>
        <row r="3321">
          <cell r="A3321">
            <v>34784</v>
          </cell>
          <cell r="B3321" t="str">
            <v>MEIO BLOCO ESTRUTURAL CERAMICO 14 X 19 X 19 CM, 4,0 MPA (NBR 15270)</v>
          </cell>
          <cell r="C3321" t="str">
            <v xml:space="preserve">UN    </v>
          </cell>
          <cell r="D3321">
            <v>1.1200000000000001</v>
          </cell>
        </row>
        <row r="3322">
          <cell r="A3322">
            <v>34781</v>
          </cell>
          <cell r="B3322" t="str">
            <v>MEIO BLOCO ESTRUTURAL CERAMICO 14 X 19 X 19 CM, 6,0 MPA (NBR 15270)</v>
          </cell>
          <cell r="C3322" t="str">
            <v xml:space="preserve">UN    </v>
          </cell>
          <cell r="D3322">
            <v>1.27</v>
          </cell>
        </row>
        <row r="3323">
          <cell r="A3323">
            <v>34773</v>
          </cell>
          <cell r="B3323" t="str">
            <v>MEIO BLOCO VEDACAO CONCRETO APARENTE 14 X 19 X 19 CM  (CLASSE C - NBR 6136)</v>
          </cell>
          <cell r="C3323" t="str">
            <v xml:space="preserve">UN    </v>
          </cell>
          <cell r="D3323">
            <v>1.73</v>
          </cell>
        </row>
        <row r="3324">
          <cell r="A3324">
            <v>34769</v>
          </cell>
          <cell r="B3324" t="str">
            <v>MEIO BLOCO VEDACAO CONCRETO APARENTE 19 X 19 X 19 CM (CLASSE C - NBR 6136)</v>
          </cell>
          <cell r="C3324" t="str">
            <v xml:space="preserve">UN    </v>
          </cell>
          <cell r="D3324">
            <v>2.0099999999999998</v>
          </cell>
        </row>
        <row r="3325">
          <cell r="A3325">
            <v>34763</v>
          </cell>
          <cell r="B3325" t="str">
            <v>MEIO BLOCO VEDACAO CONCRETO APARENTE 9  X 19 X 19 CM (CLASSE C - NBR 6136)</v>
          </cell>
          <cell r="C3325" t="str">
            <v xml:space="preserve">UN    </v>
          </cell>
          <cell r="D3325">
            <v>1.1599999999999999</v>
          </cell>
        </row>
        <row r="3326">
          <cell r="A3326">
            <v>34774</v>
          </cell>
          <cell r="B3326" t="str">
            <v>MEIO BLOCO VEDACAO CONCRETO 14 X 19 X 19 CM (CLASSE C - NBR 6136)</v>
          </cell>
          <cell r="C3326" t="str">
            <v xml:space="preserve">UN    </v>
          </cell>
          <cell r="D3326">
            <v>1.55</v>
          </cell>
        </row>
        <row r="3327">
          <cell r="A3327">
            <v>34771</v>
          </cell>
          <cell r="B3327" t="str">
            <v>MEIO BLOCO VEDACAO CONCRETO 19 X 19 X 19 CM (CLASSE C - NBR 6136)</v>
          </cell>
          <cell r="C3327" t="str">
            <v xml:space="preserve">UN    </v>
          </cell>
          <cell r="D3327">
            <v>1.78</v>
          </cell>
        </row>
        <row r="3328">
          <cell r="A3328">
            <v>34764</v>
          </cell>
          <cell r="B3328" t="str">
            <v>MEIO BLOCO VEDACAO CONCRETO 9 X 19 X 19 CM (CLASSE C - NBR 6136)</v>
          </cell>
          <cell r="C3328" t="str">
            <v xml:space="preserve">UN    </v>
          </cell>
          <cell r="D3328">
            <v>1.0900000000000001</v>
          </cell>
        </row>
        <row r="3329">
          <cell r="A3329">
            <v>4062</v>
          </cell>
          <cell r="B3329" t="str">
            <v>MEIO-FIO OU GUIA DE CONCRETO, PRE-MOLDADO, COMP 1 M, *30 X 15* CM (H X L)</v>
          </cell>
          <cell r="C3329" t="str">
            <v xml:space="preserve">UN    </v>
          </cell>
          <cell r="D3329">
            <v>20.62</v>
          </cell>
        </row>
        <row r="3330">
          <cell r="A3330">
            <v>4059</v>
          </cell>
          <cell r="B3330" t="str">
            <v>MEIO-FIO OU GUIA DE CONCRETO, PRE-MOLDADO, COMP 1 M, *30 X 15/ 12* CM (H X L1/L2)</v>
          </cell>
          <cell r="C3330" t="str">
            <v xml:space="preserve">M     </v>
          </cell>
          <cell r="D3330">
            <v>25</v>
          </cell>
        </row>
        <row r="3331">
          <cell r="A3331">
            <v>4061</v>
          </cell>
          <cell r="B3331" t="str">
            <v>MEIO-FIO OU GUIA DE CONCRETO, PRE-MOLDADO, COMP 80 CM, *45 X 18 /12* CM (H X L1/L2)</v>
          </cell>
          <cell r="C3331" t="str">
            <v xml:space="preserve">UN    </v>
          </cell>
          <cell r="D3331">
            <v>20</v>
          </cell>
        </row>
        <row r="3332">
          <cell r="A3332">
            <v>41315</v>
          </cell>
          <cell r="B3332" t="str">
            <v>MEMBRANA IMPERMEABILIZANTE A BASE DE POLIUREIA, BICOMPONENTE, APLICACAO A FRIO</v>
          </cell>
          <cell r="C3332" t="str">
            <v xml:space="preserve">KG    </v>
          </cell>
          <cell r="D3332">
            <v>57.47</v>
          </cell>
        </row>
        <row r="3333">
          <cell r="A3333">
            <v>43148</v>
          </cell>
          <cell r="B3333" t="str">
            <v>MEMBRANA IMPERMEABILIZANTE A BASE DE POLIURETANO</v>
          </cell>
          <cell r="C3333" t="str">
            <v xml:space="preserve">KG    </v>
          </cell>
          <cell r="D3333">
            <v>39.01</v>
          </cell>
        </row>
        <row r="3334">
          <cell r="A3334">
            <v>43147</v>
          </cell>
          <cell r="B3334" t="str">
            <v>MEMBRANA IMPERMEABILIZANTE ACRILICA MONOCOMPONENTE</v>
          </cell>
          <cell r="C3334" t="str">
            <v xml:space="preserve">KG    </v>
          </cell>
          <cell r="D3334">
            <v>15.11</v>
          </cell>
        </row>
        <row r="3335">
          <cell r="A3335">
            <v>10608</v>
          </cell>
          <cell r="B3335" t="str">
            <v>MESA VIBRATORIA COM DIMENSOES DE 2,0 X 1,0 M, COM MOTOR ELETRICO DE 2 POLOS E POTENCIA DE 3 CV</v>
          </cell>
          <cell r="C3335" t="str">
            <v xml:space="preserve">UN    </v>
          </cell>
          <cell r="D3335">
            <v>11200</v>
          </cell>
        </row>
        <row r="3336">
          <cell r="A3336">
            <v>4069</v>
          </cell>
          <cell r="B3336" t="str">
            <v>MESTRE DE OBRAS</v>
          </cell>
          <cell r="C3336" t="str">
            <v xml:space="preserve">H     </v>
          </cell>
          <cell r="D3336">
            <v>30.25</v>
          </cell>
        </row>
        <row r="3337">
          <cell r="A3337">
            <v>40819</v>
          </cell>
          <cell r="B3337" t="str">
            <v>MESTRE DE OBRAS (MENSALISTA)</v>
          </cell>
          <cell r="C3337" t="str">
            <v xml:space="preserve">MES   </v>
          </cell>
          <cell r="D3337">
            <v>5362.11</v>
          </cell>
        </row>
        <row r="3338">
          <cell r="A3338">
            <v>34361</v>
          </cell>
          <cell r="B3338" t="str">
            <v>METACAULIM DE ALTA REATIVIDADE/CAULIM CALCINADO</v>
          </cell>
          <cell r="C3338" t="str">
            <v xml:space="preserve">KG    </v>
          </cell>
          <cell r="D3338">
            <v>10.99</v>
          </cell>
        </row>
        <row r="3339">
          <cell r="A3339">
            <v>36512</v>
          </cell>
          <cell r="B3339" t="str">
            <v>MICRO-TRATOR CORTADOR DE GRAMA COM LARGURA DO CORTE DE 107 CM, COM  2 LAMINAS E DESCARTE LATERAL</v>
          </cell>
          <cell r="C3339" t="str">
            <v xml:space="preserve">UN    </v>
          </cell>
          <cell r="D3339">
            <v>10066.81</v>
          </cell>
        </row>
        <row r="3340">
          <cell r="A3340">
            <v>25972</v>
          </cell>
          <cell r="B3340" t="str">
            <v>MICROESFERAS DE VIDRO PARA SINALIZACAO HORIZONTAL VIARIA, TIPO I-B (PREMIX) - NBR 16184</v>
          </cell>
          <cell r="C3340" t="str">
            <v xml:space="preserve">KG    </v>
          </cell>
          <cell r="D3340">
            <v>8.66</v>
          </cell>
        </row>
        <row r="3341">
          <cell r="A3341">
            <v>25973</v>
          </cell>
          <cell r="B3341" t="str">
            <v>MICROESFERAS DE VIDRO PARA SINALIZACAO HORIZONTAL VIARIA, TIPO II-A (DROP-ON) - NBR 16184</v>
          </cell>
          <cell r="C3341" t="str">
            <v xml:space="preserve">KG    </v>
          </cell>
          <cell r="D3341">
            <v>8.66</v>
          </cell>
        </row>
        <row r="3342">
          <cell r="A3342">
            <v>11697</v>
          </cell>
          <cell r="B3342" t="str">
            <v>MICTORIO COLETIVO ACO INOX (AISI 304), E = 0,8 MM, DE *100 X 40 X 30* CM (C X A X P)</v>
          </cell>
          <cell r="C3342" t="str">
            <v xml:space="preserve">UN    </v>
          </cell>
          <cell r="D3342">
            <v>475.28</v>
          </cell>
        </row>
        <row r="3343">
          <cell r="A3343">
            <v>11698</v>
          </cell>
          <cell r="B3343" t="str">
            <v>MICTORIO COLETIVO ACO INOX (AISI 304), E = 0,8 MM, DE *100 X 50 X 35* CM (C X A X P)</v>
          </cell>
          <cell r="C3343" t="str">
            <v xml:space="preserve">UN    </v>
          </cell>
          <cell r="D3343">
            <v>566.98</v>
          </cell>
        </row>
        <row r="3344">
          <cell r="A3344">
            <v>11699</v>
          </cell>
          <cell r="B3344" t="str">
            <v>MICTORIO INDIVIDUAL ACO INOX (AISI 304), E = 0,8 MM, DE *50  X 45  X 35* (C X A X P)</v>
          </cell>
          <cell r="C3344" t="str">
            <v xml:space="preserve">UN    </v>
          </cell>
          <cell r="D3344">
            <v>626.64</v>
          </cell>
        </row>
        <row r="3345">
          <cell r="A3345">
            <v>10432</v>
          </cell>
          <cell r="B3345" t="str">
            <v>MICTORIO SIFONADO LOUCA BRANCA SEM COMPLEMENTOS</v>
          </cell>
          <cell r="C3345" t="str">
            <v xml:space="preserve">UN    </v>
          </cell>
          <cell r="D3345">
            <v>225.06</v>
          </cell>
        </row>
        <row r="3346">
          <cell r="A3346">
            <v>10430</v>
          </cell>
          <cell r="B3346" t="str">
            <v>MICTORIO SIFONADO LOUCA COR SEM COMPLEMENTOS</v>
          </cell>
          <cell r="C3346" t="str">
            <v xml:space="preserve">UN    </v>
          </cell>
          <cell r="D3346">
            <v>242.38</v>
          </cell>
        </row>
        <row r="3347">
          <cell r="A3347">
            <v>37514</v>
          </cell>
          <cell r="B3347" t="str">
            <v>MINICARREGADEIRA SOBRE RODAS, POTENCIA LIQUIDA DE *47* HP, CAPACIDADE NOMINAL DE OPERACAO DE *646* KG</v>
          </cell>
          <cell r="C3347" t="str">
            <v xml:space="preserve">UN    </v>
          </cell>
          <cell r="D3347">
            <v>144877.5</v>
          </cell>
        </row>
        <row r="3348">
          <cell r="A3348">
            <v>37519</v>
          </cell>
          <cell r="B3348" t="str">
            <v>MINICARREGADEIRA SOBRE RODAS, POTENCIA LIQUIDA DE *72* HP, CAPACIDADE NOMINAL DE OPERACAO DE *1200* KG</v>
          </cell>
          <cell r="C3348" t="str">
            <v xml:space="preserve">UN    </v>
          </cell>
          <cell r="D3348">
            <v>223588.48000000001</v>
          </cell>
        </row>
        <row r="3349">
          <cell r="A3349">
            <v>37520</v>
          </cell>
          <cell r="B3349" t="str">
            <v>MINIESCAVADEIRA SOBRE ESTEIRAS, POTENCIA LIQUIDA DE *30* HP, PESO OPERACIONAL DE *3.500* KG</v>
          </cell>
          <cell r="C3349" t="str">
            <v xml:space="preserve">UN    </v>
          </cell>
          <cell r="D3349">
            <v>219923.1</v>
          </cell>
        </row>
        <row r="3350">
          <cell r="A3350">
            <v>37521</v>
          </cell>
          <cell r="B3350" t="str">
            <v>MINIESCAVADEIRA SOBRE ESTEIRAS, POTENCIA LIQUIDA DE *42* HP, PESO OPERACIONAL DE *4.500* KG</v>
          </cell>
          <cell r="C3350" t="str">
            <v xml:space="preserve">UN    </v>
          </cell>
          <cell r="D3350">
            <v>268306.19</v>
          </cell>
        </row>
        <row r="3351">
          <cell r="A3351">
            <v>37522</v>
          </cell>
          <cell r="B3351" t="str">
            <v>MINIESCAVADEIRA SOBRE ESTEIRAS, POTENCIA LIQUIDA DE *42* HP, PESO OPERACIONAL DE *5.300* KG</v>
          </cell>
          <cell r="C3351" t="str">
            <v xml:space="preserve">UN    </v>
          </cell>
          <cell r="D3351">
            <v>276378.38</v>
          </cell>
        </row>
        <row r="3352">
          <cell r="A3352">
            <v>21109</v>
          </cell>
          <cell r="B3352" t="str">
            <v>MINUTERIA ELETRONICA COLETIVA COM POTENCIA MAXIMA RESISTIVA PARA LAMPADAS FLUORESCENTES DE *300* W ( 110 V ) / *600* W ( 110 V )</v>
          </cell>
          <cell r="C3352" t="str">
            <v xml:space="preserve">UN    </v>
          </cell>
          <cell r="D3352">
            <v>60.51</v>
          </cell>
        </row>
        <row r="3353">
          <cell r="A3353">
            <v>36800</v>
          </cell>
          <cell r="B3353" t="str">
            <v>MISTURADOR BASE PARA CHUVEIRO/BANHEIRA, 1/2 " OU 3/4 ", SOLDAVEL OU ROSCAVEL</v>
          </cell>
          <cell r="C3353" t="str">
            <v xml:space="preserve">UN    </v>
          </cell>
          <cell r="D3353">
            <v>77.319999999999993</v>
          </cell>
        </row>
        <row r="3354">
          <cell r="A3354">
            <v>11769</v>
          </cell>
          <cell r="B3354" t="str">
            <v>MISTURADOR CROMADO DE MESA BICA BAIXA PARA LAVATORIO (REF 1875)</v>
          </cell>
          <cell r="C3354" t="str">
            <v xml:space="preserve">UN    </v>
          </cell>
          <cell r="D3354">
            <v>189.5</v>
          </cell>
        </row>
        <row r="3355">
          <cell r="A3355">
            <v>36793</v>
          </cell>
          <cell r="B3355" t="str">
            <v>MISTURADOR CROMADO DE PAREDE PARA LAVATORIO (REF 1178)</v>
          </cell>
          <cell r="C3355" t="str">
            <v xml:space="preserve">UN    </v>
          </cell>
          <cell r="D3355">
            <v>306.81</v>
          </cell>
        </row>
        <row r="3356">
          <cell r="A3356">
            <v>37546</v>
          </cell>
          <cell r="B3356" t="str">
            <v>MISTURADOR DE ARGAMASSA, EIXO HORIZONTAL, CAPACIDADE DE MISTURA 160 KG, MOTOR ELETRICO TRIFASICO 220/380 V, POTENCIA 3 CV</v>
          </cell>
          <cell r="C3356" t="str">
            <v xml:space="preserve">UN    </v>
          </cell>
          <cell r="D3356">
            <v>9698.1</v>
          </cell>
        </row>
        <row r="3357">
          <cell r="A3357">
            <v>37544</v>
          </cell>
          <cell r="B3357" t="str">
            <v>MISTURADOR DE ARGAMASSA, EIXO HORIZONTAL, CAPACIDADE DE MISTURA 300 KG, MOTOR ELETRICO TRIFASICO 220/380 V, POTENCIA 5 CV</v>
          </cell>
          <cell r="C3357" t="str">
            <v xml:space="preserve">UN    </v>
          </cell>
          <cell r="D3357">
            <v>10257.370000000001</v>
          </cell>
        </row>
        <row r="3358">
          <cell r="A3358">
            <v>37545</v>
          </cell>
          <cell r="B3358" t="str">
            <v>MISTURADOR DE ARGAMASSA, EIXO HORIZONTAL, CAPACIDADE DE MISTURA 600 KG, MOTOR ELETRICO TRIFASICO 220/380 V, POTENCIA 7,5 CV</v>
          </cell>
          <cell r="C3358" t="str">
            <v xml:space="preserve">UN    </v>
          </cell>
          <cell r="D3358">
            <v>12204.9</v>
          </cell>
        </row>
        <row r="3359">
          <cell r="A3359">
            <v>11771</v>
          </cell>
          <cell r="B3359" t="str">
            <v>MISTURADOR DE PAREDE CROMADO PARA COZINHA BICA MOVEL COM AREJADOR (REF 1258)</v>
          </cell>
          <cell r="C3359" t="str">
            <v xml:space="preserve">UN    </v>
          </cell>
          <cell r="D3359">
            <v>235.05</v>
          </cell>
        </row>
        <row r="3360">
          <cell r="A3360">
            <v>39919</v>
          </cell>
          <cell r="B3360" t="str">
            <v>MISTURADOR DUPLO HORIZONTAL DE ALTA TURBULENCIA, CAPACIDADE / VOLUME 2 X 500 LITROS, MOTORES ELETRICOS MINIMO 5 CV CADA,  PARA NATA CIMENTO, ARGAMASSA E OUTROS</v>
          </cell>
          <cell r="C3360" t="str">
            <v xml:space="preserve">UN    </v>
          </cell>
          <cell r="D3360">
            <v>48544.37</v>
          </cell>
        </row>
        <row r="3361">
          <cell r="A3361">
            <v>38385</v>
          </cell>
          <cell r="B3361" t="str">
            <v>MISTURADOR MANUAL DE TINTAS PARA FURADEIRA, HASTE METALICA *60* CM, COM HELICE  (MEXEDOR DE TINTA)</v>
          </cell>
          <cell r="C3361" t="str">
            <v xml:space="preserve">UN    </v>
          </cell>
          <cell r="D3361">
            <v>37.67</v>
          </cell>
        </row>
        <row r="3362">
          <cell r="A3362">
            <v>37587</v>
          </cell>
          <cell r="B3362" t="str">
            <v>MISTURADOR MONOCOMANDO PARA CHUVEIRO, BASE BRUTA E ACABAMENTO CROMADO</v>
          </cell>
          <cell r="C3362" t="str">
            <v xml:space="preserve">UN    </v>
          </cell>
          <cell r="D3362">
            <v>213.79</v>
          </cell>
        </row>
        <row r="3363">
          <cell r="A3363">
            <v>11571</v>
          </cell>
          <cell r="B3363" t="str">
            <v>MOLA AEREA FECHA PORTA, PARA PORTAS COM LARGURA ACIMA DE 110 CM</v>
          </cell>
          <cell r="C3363" t="str">
            <v xml:space="preserve">UN    </v>
          </cell>
          <cell r="D3363">
            <v>193.88</v>
          </cell>
        </row>
        <row r="3364">
          <cell r="A3364">
            <v>11561</v>
          </cell>
          <cell r="B3364" t="str">
            <v>MOLA AEREA FECHA PORTA, PARA PORTAS COM LARGURA ATE 110 CM</v>
          </cell>
          <cell r="C3364" t="str">
            <v xml:space="preserve">UN    </v>
          </cell>
          <cell r="D3364">
            <v>149.94999999999999</v>
          </cell>
        </row>
        <row r="3365">
          <cell r="A3365">
            <v>11560</v>
          </cell>
          <cell r="B3365" t="str">
            <v>MOLA AEREA FECHA PORTA, PARA PORTAS COM LARGURA ATE 95 CM</v>
          </cell>
          <cell r="C3365" t="str">
            <v xml:space="preserve">UN    </v>
          </cell>
          <cell r="D3365">
            <v>127.63</v>
          </cell>
        </row>
        <row r="3366">
          <cell r="A3366">
            <v>11499</v>
          </cell>
          <cell r="B3366" t="str">
            <v>MOLA HIDRAULICA DE PISO P/ VIDRO TEMPERADO 10MM</v>
          </cell>
          <cell r="C3366" t="str">
            <v xml:space="preserve">UN    </v>
          </cell>
          <cell r="D3366">
            <v>1097.24</v>
          </cell>
        </row>
        <row r="3367">
          <cell r="A3367">
            <v>34761</v>
          </cell>
          <cell r="B3367" t="str">
            <v>MONTADOR DE ELETROELETRONICOS</v>
          </cell>
          <cell r="C3367" t="str">
            <v xml:space="preserve">H     </v>
          </cell>
          <cell r="D3367">
            <v>15.03</v>
          </cell>
        </row>
        <row r="3368">
          <cell r="A3368">
            <v>40924</v>
          </cell>
          <cell r="B3368" t="str">
            <v>MONTADOR DE ELETROELETRONICOS (MENSALISTA)</v>
          </cell>
          <cell r="C3368" t="str">
            <v xml:space="preserve">MES   </v>
          </cell>
          <cell r="D3368">
            <v>2664.91</v>
          </cell>
        </row>
        <row r="3369">
          <cell r="A3369">
            <v>25957</v>
          </cell>
          <cell r="B3369" t="str">
            <v>MONTADOR DE ESTRUTURAS METALICAS</v>
          </cell>
          <cell r="C3369" t="str">
            <v xml:space="preserve">H     </v>
          </cell>
          <cell r="D3369">
            <v>10.19</v>
          </cell>
        </row>
        <row r="3370">
          <cell r="A3370">
            <v>40983</v>
          </cell>
          <cell r="B3370" t="str">
            <v>MONTADOR DE ESTRUTURAS METALICAS (MENSALISTA)</v>
          </cell>
          <cell r="C3370" t="str">
            <v xml:space="preserve">MES   </v>
          </cell>
          <cell r="D3370">
            <v>1806.93</v>
          </cell>
        </row>
        <row r="3371">
          <cell r="A3371">
            <v>2437</v>
          </cell>
          <cell r="B3371" t="str">
            <v>MONTADOR DE MAQUINAS</v>
          </cell>
          <cell r="C3371" t="str">
            <v xml:space="preserve">H     </v>
          </cell>
          <cell r="D3371">
            <v>16.739999999999998</v>
          </cell>
        </row>
        <row r="3372">
          <cell r="A3372">
            <v>40921</v>
          </cell>
          <cell r="B3372" t="str">
            <v>MONTADOR DE MAQUINAS (MENSALISTA)</v>
          </cell>
          <cell r="C3372" t="str">
            <v xml:space="preserve">MES   </v>
          </cell>
          <cell r="D3372">
            <v>2970.53</v>
          </cell>
        </row>
        <row r="3373">
          <cell r="A3373">
            <v>40534</v>
          </cell>
          <cell r="B3373" t="str">
            <v>MONTANTE EM BARRA CHATA ACO GALVANIZADO, *65 X 8* MM, ALTURA *1420* MM, PINTURA ELETROSTATICA, COR PRETA</v>
          </cell>
          <cell r="C3373" t="str">
            <v xml:space="preserve">UN    </v>
          </cell>
          <cell r="D3373">
            <v>216.05</v>
          </cell>
        </row>
        <row r="3374">
          <cell r="A3374">
            <v>14252</v>
          </cell>
          <cell r="B3374" t="str">
            <v>MOTOBOMBA AUTOESCORVANTE MOTOR A GASOLINA, POTENCIA 6,0HP, BOCAIS 3" X 3", HM/Q = 5 MCA / 24 M3/H A 52,5 MCA / 5,0 M3/H</v>
          </cell>
          <cell r="C3374" t="str">
            <v xml:space="preserve">UN    </v>
          </cell>
          <cell r="D3374">
            <v>1867.54</v>
          </cell>
        </row>
        <row r="3375">
          <cell r="A3375">
            <v>730</v>
          </cell>
          <cell r="B3375" t="str">
            <v>MOTOBOMBA AUTOESCORVANTE MOTOR ELETRICO TRIFASICO 7,4HP BOCA DIAMETRO DE SUCCAO X RECLAQUE: 2"X2", HM/ Q = 10 M / 73,5 M3/H A 28 M / 8,2 M3 /H</v>
          </cell>
          <cell r="C3375" t="str">
            <v xml:space="preserve">UN    </v>
          </cell>
          <cell r="D3375">
            <v>4989.72</v>
          </cell>
        </row>
        <row r="3376">
          <cell r="A3376">
            <v>723</v>
          </cell>
          <cell r="B3376" t="str">
            <v>MOTOBOMBA AUTOESCORVANTE POTENCIA 5,42 HP, BOCAIS SUCCAO X RECALQUE 2" X 2", A GASOLINA, DIAMETRO DO ROTOR 122 MM HM/Q = 6 MCA / 33,0 M3/H A 28 MCA / 8,0 M3/H</v>
          </cell>
          <cell r="C3376" t="str">
            <v xml:space="preserve">UN    </v>
          </cell>
          <cell r="D3376">
            <v>2480.06</v>
          </cell>
        </row>
        <row r="3377">
          <cell r="A3377">
            <v>36502</v>
          </cell>
          <cell r="B3377" t="str">
            <v>MOTOBOMBA CENTRIFUGA, MOTOR A GASOLINA, POTENCIA 5,42 HP, BOCAIS 1 1/2" X 1", DIAMETRO ROTOR 143 MM HM/Q = 6 MCA / 16,8 M3/H A 38 MCA / 6,6 M3/H</v>
          </cell>
          <cell r="C3377" t="str">
            <v xml:space="preserve">UN    </v>
          </cell>
          <cell r="D3377">
            <v>2330.96</v>
          </cell>
        </row>
        <row r="3378">
          <cell r="A3378">
            <v>36503</v>
          </cell>
          <cell r="B3378" t="str">
            <v>MOTOBOMBA TRASH (PARA AGUA SUJA) AUTO ESCORVANTE, MOTOR GASOLINA DE 6,41 HP, DIAMETROS DE SUCCAO X RECALQUE: 3" X 3", HM/Q: 10/60 A 23/0</v>
          </cell>
          <cell r="C3378" t="str">
            <v xml:space="preserve">UN    </v>
          </cell>
          <cell r="D3378">
            <v>2874.35</v>
          </cell>
        </row>
        <row r="3379">
          <cell r="A3379">
            <v>4090</v>
          </cell>
          <cell r="B3379" t="str">
            <v>MOTONIVELADORA POTENCIA BASICA LIQUIDA (PRIMEIRA MARCHA) 125 HP , PESO BRUTO 13843 KG, LARGURA DA LAMINA DE 3,7 M</v>
          </cell>
          <cell r="C3379" t="str">
            <v xml:space="preserve">UN    </v>
          </cell>
          <cell r="D3379">
            <v>547000</v>
          </cell>
        </row>
        <row r="3380">
          <cell r="A3380">
            <v>13227</v>
          </cell>
          <cell r="B3380" t="str">
            <v>MOTONIVELADORA POTENCIA BASICA LIQUIDA (PRIMEIRA MARCHA) 171 HP, PESO BRUTO 14768 KG, LARGURA DA LAMINA DE 3,7 M</v>
          </cell>
          <cell r="C3380" t="str">
            <v xml:space="preserve">UN    </v>
          </cell>
          <cell r="D3380">
            <v>679715.71</v>
          </cell>
        </row>
        <row r="3381">
          <cell r="A3381">
            <v>10597</v>
          </cell>
          <cell r="B3381" t="str">
            <v>MOTONIVELADORA POTENCIA BASICA LIQUIDA (PRIMEIRA MARCHA) 186 HP, PESO BRUTO 15785 KG, LARGURA DA LAMINA DE 4,3 M</v>
          </cell>
          <cell r="C3381" t="str">
            <v xml:space="preserve">UN    </v>
          </cell>
          <cell r="D3381">
            <v>715488.47</v>
          </cell>
        </row>
        <row r="3382">
          <cell r="A3382">
            <v>39628</v>
          </cell>
          <cell r="B3382" t="str">
            <v>MOTOR A DIESEL PARA VIBRADOR DE IMERSAO, DE *4,7* CV</v>
          </cell>
          <cell r="C3382" t="str">
            <v xml:space="preserve">UN    </v>
          </cell>
          <cell r="D3382">
            <v>2807.73</v>
          </cell>
        </row>
        <row r="3383">
          <cell r="A3383">
            <v>39404</v>
          </cell>
          <cell r="B3383" t="str">
            <v>MOTOR A GASOLINA PARA VIBRADOR DE IMERSAO, 4 TEMPOS, DE 5,5 CV</v>
          </cell>
          <cell r="C3383" t="str">
            <v xml:space="preserve">UN    </v>
          </cell>
          <cell r="D3383">
            <v>1392.26</v>
          </cell>
        </row>
        <row r="3384">
          <cell r="A3384">
            <v>39402</v>
          </cell>
          <cell r="B3384" t="str">
            <v>MOTOR ELETRICO PARA VIBRADOR DE IMERSAO, DE 2 CV, MONOFASICO, 110/220 V</v>
          </cell>
          <cell r="C3384" t="str">
            <v xml:space="preserve">UN    </v>
          </cell>
          <cell r="D3384">
            <v>1146.96</v>
          </cell>
        </row>
        <row r="3385">
          <cell r="A3385">
            <v>39403</v>
          </cell>
          <cell r="B3385" t="str">
            <v>MOTOR ELETRICO PARA VIBRADOR DE IMERSAO, DE 2 CV, TRIFASICO, 220/380 V</v>
          </cell>
          <cell r="C3385" t="str">
            <v xml:space="preserve">UN    </v>
          </cell>
          <cell r="D3385">
            <v>1122.01</v>
          </cell>
        </row>
        <row r="3386">
          <cell r="A3386">
            <v>4093</v>
          </cell>
          <cell r="B3386" t="str">
            <v>MOTORISTA DE CAMINHAO</v>
          </cell>
          <cell r="C3386" t="str">
            <v xml:space="preserve">H     </v>
          </cell>
          <cell r="D3386">
            <v>11.81</v>
          </cell>
        </row>
        <row r="3387">
          <cell r="A3387">
            <v>10512</v>
          </cell>
          <cell r="B3387" t="str">
            <v>MOTORISTA DE CAMINHAO (MENSALISTA)</v>
          </cell>
          <cell r="C3387" t="str">
            <v xml:space="preserve">MES   </v>
          </cell>
          <cell r="D3387">
            <v>2550.09</v>
          </cell>
        </row>
        <row r="3388">
          <cell r="A3388">
            <v>20020</v>
          </cell>
          <cell r="B3388" t="str">
            <v>MOTORISTA DE CAMINHAO-BASCULANTE</v>
          </cell>
          <cell r="C3388" t="str">
            <v xml:space="preserve">H     </v>
          </cell>
          <cell r="D3388">
            <v>11.15</v>
          </cell>
        </row>
        <row r="3389">
          <cell r="A3389">
            <v>41038</v>
          </cell>
          <cell r="B3389" t="str">
            <v>MOTORISTA DE CAMINHAO-BASCULANTE (MENSALISTA)</v>
          </cell>
          <cell r="C3389" t="str">
            <v xml:space="preserve">MES   </v>
          </cell>
          <cell r="D3389">
            <v>2405.37</v>
          </cell>
        </row>
        <row r="3390">
          <cell r="A3390">
            <v>4094</v>
          </cell>
          <cell r="B3390" t="str">
            <v>MOTORISTA DE CAMINHAO-CARRETA</v>
          </cell>
          <cell r="C3390" t="str">
            <v xml:space="preserve">H     </v>
          </cell>
          <cell r="D3390">
            <v>15.8</v>
          </cell>
        </row>
        <row r="3391">
          <cell r="A3391">
            <v>40988</v>
          </cell>
          <cell r="B3391" t="str">
            <v>MOTORISTA DE CAMINHAO-CARRETA (MENSALISTA)</v>
          </cell>
          <cell r="C3391" t="str">
            <v xml:space="preserve">MES   </v>
          </cell>
          <cell r="D3391">
            <v>3405.47</v>
          </cell>
        </row>
        <row r="3392">
          <cell r="A3392">
            <v>4095</v>
          </cell>
          <cell r="B3392" t="str">
            <v>MOTORISTA DE CARRO DE PASSEIO</v>
          </cell>
          <cell r="C3392" t="str">
            <v xml:space="preserve">H     </v>
          </cell>
          <cell r="D3392">
            <v>10.96</v>
          </cell>
        </row>
        <row r="3393">
          <cell r="A3393">
            <v>40990</v>
          </cell>
          <cell r="B3393" t="str">
            <v>MOTORISTA DE CARRO DE PASSEIO (MENSALISTA)</v>
          </cell>
          <cell r="C3393" t="str">
            <v xml:space="preserve">MES   </v>
          </cell>
          <cell r="D3393">
            <v>2497.67</v>
          </cell>
        </row>
        <row r="3394">
          <cell r="A3394">
            <v>4097</v>
          </cell>
          <cell r="B3394" t="str">
            <v>MOTORISTA DE ONIBUS / MICRO-ONIBUS</v>
          </cell>
          <cell r="C3394" t="str">
            <v xml:space="preserve">H     </v>
          </cell>
          <cell r="D3394">
            <v>12.91</v>
          </cell>
        </row>
        <row r="3395">
          <cell r="A3395">
            <v>40994</v>
          </cell>
          <cell r="B3395" t="str">
            <v>MOTORISTA DE ONIBUS / MICRO-ONIBUS (MENSALISTA)</v>
          </cell>
          <cell r="C3395" t="str">
            <v xml:space="preserve">MES   </v>
          </cell>
          <cell r="D3395">
            <v>2940.52</v>
          </cell>
        </row>
        <row r="3396">
          <cell r="A3396">
            <v>4096</v>
          </cell>
          <cell r="B3396" t="str">
            <v>MOTORISTA OPERADOR DE CAMINHAO COM MUNCK</v>
          </cell>
          <cell r="C3396" t="str">
            <v xml:space="preserve">H     </v>
          </cell>
          <cell r="D3396">
            <v>13.85</v>
          </cell>
        </row>
        <row r="3397">
          <cell r="A3397">
            <v>40992</v>
          </cell>
          <cell r="B3397" t="str">
            <v>MOTORISTA OPERADOR DE CAMINHAO COM MUNCK (MENSALISTA)</v>
          </cell>
          <cell r="C3397" t="str">
            <v xml:space="preserve">MES   </v>
          </cell>
          <cell r="D3397">
            <v>3155.67</v>
          </cell>
        </row>
        <row r="3398">
          <cell r="A3398">
            <v>13955</v>
          </cell>
          <cell r="B3398" t="str">
            <v>MOTOSSERRA PORTATIL COM MOTOR A GASOLINA DE *60* CC</v>
          </cell>
          <cell r="C3398" t="str">
            <v xml:space="preserve">UN    </v>
          </cell>
          <cell r="D3398">
            <v>2031.24</v>
          </cell>
        </row>
        <row r="3399">
          <cell r="A3399">
            <v>4114</v>
          </cell>
          <cell r="B3399" t="str">
            <v>MOURAO CONCRETO CURVO, SECAO "T", H = 2,80 M + CURVA COM 0,45 M, COM FUROS PARA FIOS</v>
          </cell>
          <cell r="C3399" t="str">
            <v xml:space="preserve">UN    </v>
          </cell>
          <cell r="D3399">
            <v>45.8</v>
          </cell>
        </row>
        <row r="3400">
          <cell r="A3400">
            <v>36797</v>
          </cell>
          <cell r="B3400" t="str">
            <v>MOURAO DE CONCRETO CURVO,10 X 10 CM, H= *2,60* M + CURVA DE 0,40 M</v>
          </cell>
          <cell r="C3400" t="str">
            <v xml:space="preserve">UN    </v>
          </cell>
          <cell r="D3400">
            <v>40.049999999999997</v>
          </cell>
        </row>
        <row r="3401">
          <cell r="A3401">
            <v>4107</v>
          </cell>
          <cell r="B3401" t="str">
            <v>MOURAO DE CONCRETO RETO, *10 X 10* CM, H= 2,30 M</v>
          </cell>
          <cell r="C3401" t="str">
            <v xml:space="preserve">UN    </v>
          </cell>
          <cell r="D3401">
            <v>38.57</v>
          </cell>
        </row>
        <row r="3402">
          <cell r="A3402">
            <v>36799</v>
          </cell>
          <cell r="B3402" t="str">
            <v>MOURAO DE CONCRETO RETO, TIPO ESTICADOR, *10 X 10* CM, H= 2,50 M</v>
          </cell>
          <cell r="C3402" t="str">
            <v xml:space="preserve">UN    </v>
          </cell>
          <cell r="D3402">
            <v>36.82</v>
          </cell>
        </row>
        <row r="3403">
          <cell r="A3403">
            <v>4108</v>
          </cell>
          <cell r="B3403" t="str">
            <v>MOURAO DE CONCRETO RETO, 10 X 10 CM, H= 2,00 M</v>
          </cell>
          <cell r="C3403" t="str">
            <v xml:space="preserve">UN    </v>
          </cell>
          <cell r="D3403">
            <v>31.01</v>
          </cell>
        </row>
        <row r="3404">
          <cell r="A3404">
            <v>4102</v>
          </cell>
          <cell r="B3404" t="str">
            <v>MOURAO DE CONCRETO RETO, 10 X 10 CM, H= 3,00 M</v>
          </cell>
          <cell r="C3404" t="str">
            <v xml:space="preserve">UN    </v>
          </cell>
          <cell r="D3404">
            <v>46.13</v>
          </cell>
        </row>
        <row r="3405">
          <cell r="A3405">
            <v>10826</v>
          </cell>
          <cell r="B3405" t="str">
            <v>MUDA DE ARBUSTO FLORIFERO, CLUSIA/GARDENIA/MOREIA BRANCA/ AZALEIA OU EQUIVALENTE DA REGIAO, H= *50 A 70* CM</v>
          </cell>
          <cell r="C3405" t="str">
            <v xml:space="preserve">UN    </v>
          </cell>
          <cell r="D3405">
            <v>86.2</v>
          </cell>
        </row>
        <row r="3406">
          <cell r="A3406">
            <v>365</v>
          </cell>
          <cell r="B3406" t="str">
            <v>MUDA DE ARBUSTO FOLHAGEM, SANSAO-DO-CAMPO OU EQUIVALENTE DA REGIAO, H= *50 A 70* CM</v>
          </cell>
          <cell r="C3406" t="str">
            <v xml:space="preserve">UN    </v>
          </cell>
          <cell r="D3406">
            <v>53.44</v>
          </cell>
        </row>
        <row r="3407">
          <cell r="A3407">
            <v>38639</v>
          </cell>
          <cell r="B3407" t="str">
            <v>MUDA DE ARBUSTO, BUXINHO, H= *50* M</v>
          </cell>
          <cell r="C3407" t="str">
            <v xml:space="preserve">UN    </v>
          </cell>
          <cell r="D3407">
            <v>206.89</v>
          </cell>
        </row>
        <row r="3408">
          <cell r="A3408">
            <v>38640</v>
          </cell>
          <cell r="B3408" t="str">
            <v>MUDA DE ARBUSTO, PINGO DE OURO/ VIOLETEIRA, H = *10 A 20* CM</v>
          </cell>
          <cell r="C3408" t="str">
            <v xml:space="preserve">UN    </v>
          </cell>
          <cell r="D3408">
            <v>3.1</v>
          </cell>
        </row>
        <row r="3409">
          <cell r="A3409">
            <v>358</v>
          </cell>
          <cell r="B3409" t="str">
            <v>MUDA DE ARVORE ORNAMENTAL, OITI/AROEIRA SALSA/ANGICO/IPE/JACARANDA OU EQUIVALENTE  DA REGIAO, H= *1* M</v>
          </cell>
          <cell r="C3409" t="str">
            <v xml:space="preserve">UN    </v>
          </cell>
          <cell r="D3409">
            <v>63.79</v>
          </cell>
        </row>
        <row r="3410">
          <cell r="A3410">
            <v>359</v>
          </cell>
          <cell r="B3410" t="str">
            <v>MUDA DE ARVORE ORNAMENTAL, OITI/AROEIRA SALSA/ANGICO/IPE/JACARANDA OU EQUIVALENTE  DA REGIAO, H= *2* M</v>
          </cell>
          <cell r="C3410" t="str">
            <v xml:space="preserve">UN    </v>
          </cell>
          <cell r="D3410">
            <v>131.03</v>
          </cell>
        </row>
        <row r="3411">
          <cell r="A3411">
            <v>38641</v>
          </cell>
          <cell r="B3411" t="str">
            <v>MUDA DE PALMEIRA, ARECA, H= *1,50* CM</v>
          </cell>
          <cell r="C3411" t="str">
            <v xml:space="preserve">UN    </v>
          </cell>
          <cell r="D3411">
            <v>129.31</v>
          </cell>
        </row>
        <row r="3412">
          <cell r="A3412">
            <v>360</v>
          </cell>
          <cell r="B3412" t="str">
            <v>MUDA DE RASTEIRA/FORRACAO, AMENDOIM RASTEIRO/ONZE HORAS/AZULZINHA/IMPATIENS OU EQUIVALENTE DA REGIAO</v>
          </cell>
          <cell r="C3412" t="str">
            <v xml:space="preserve">UN    </v>
          </cell>
          <cell r="D3412">
            <v>3</v>
          </cell>
        </row>
        <row r="3413">
          <cell r="A3413">
            <v>4127</v>
          </cell>
          <cell r="B3413" t="str">
            <v>MUFLA TERMINAL PRIMARIA UNIPOLAR USO EXTERNO PARA CABO 25/70MM2 ISOL, 3,6/6KV EM EPR - BORRACHA DE SILICONE</v>
          </cell>
          <cell r="C3413" t="str">
            <v xml:space="preserve">UN    </v>
          </cell>
          <cell r="D3413">
            <v>210.82</v>
          </cell>
        </row>
        <row r="3414">
          <cell r="A3414">
            <v>4154</v>
          </cell>
          <cell r="B3414" t="str">
            <v>MUFLA TERMINAL PRIMARIA UNIPOLAR USO INTERNO PARA CABO 25/70MM2 ISOL 6/10KV EM EPR- BORRACHA DE SILICONE</v>
          </cell>
          <cell r="C3414" t="str">
            <v xml:space="preserve">UN    </v>
          </cell>
          <cell r="D3414">
            <v>257.57</v>
          </cell>
        </row>
        <row r="3415">
          <cell r="A3415">
            <v>4168</v>
          </cell>
          <cell r="B3415" t="str">
            <v>MUFLA TERMINAL PRIMARIA UNIPOLAR USO INTERNO PARA CABO 35/120MM2 ISOLACAO 15/25KV EM EPR - BORRACHA DE SILICONE</v>
          </cell>
          <cell r="C3415" t="str">
            <v xml:space="preserve">UN    </v>
          </cell>
          <cell r="D3415">
            <v>272.02</v>
          </cell>
        </row>
        <row r="3416">
          <cell r="A3416">
            <v>4161</v>
          </cell>
          <cell r="B3416" t="str">
            <v>MUFLA TERMINAL PRIMARIA UNIPOLAR USO INTERNO PARA CABO 35/70MM2 ISOLACAO 8,7/15KV EM EPR - BORRACHA DE SILICONE</v>
          </cell>
          <cell r="C3416" t="str">
            <v xml:space="preserve">UN    </v>
          </cell>
          <cell r="D3416">
            <v>261.82</v>
          </cell>
        </row>
        <row r="3417">
          <cell r="A3417">
            <v>42430</v>
          </cell>
          <cell r="B3417" t="str">
            <v>MULTIEXERCITADOR COM SEIS FUNCOES, EM TUBO DE ACO CARBONO, PINTURA NO PROCESSO ELETROSTATICO - EQUIPAMENTO DE GINASTICA PARA ACADEMIA AO AR LIVRE / ACADEMIA DA TERCEIRA IDADE - ATI</v>
          </cell>
          <cell r="C3417" t="str">
            <v xml:space="preserve">UN    </v>
          </cell>
          <cell r="D3417">
            <v>3654.84</v>
          </cell>
        </row>
        <row r="3418">
          <cell r="A3418">
            <v>4214</v>
          </cell>
          <cell r="B3418" t="str">
            <v>NIPEL PVC, ROSCAVEL, 1 1/2",  AGUA FRIA PREDIAL</v>
          </cell>
          <cell r="C3418" t="str">
            <v xml:space="preserve">UN    </v>
          </cell>
          <cell r="D3418">
            <v>6.12</v>
          </cell>
        </row>
        <row r="3419">
          <cell r="A3419">
            <v>4215</v>
          </cell>
          <cell r="B3419" t="str">
            <v>NIPEL PVC, ROSCAVEL, 1 1/4",  AGUA FRIA PREDIAL</v>
          </cell>
          <cell r="C3419" t="str">
            <v xml:space="preserve">UN    </v>
          </cell>
          <cell r="D3419">
            <v>4.03</v>
          </cell>
        </row>
        <row r="3420">
          <cell r="A3420">
            <v>4210</v>
          </cell>
          <cell r="B3420" t="str">
            <v>NIPEL PVC, ROSCAVEL, 1/2",  AGUA FRIA PREDIAL</v>
          </cell>
          <cell r="C3420" t="str">
            <v xml:space="preserve">UN    </v>
          </cell>
          <cell r="D3420">
            <v>0.67</v>
          </cell>
        </row>
        <row r="3421">
          <cell r="A3421">
            <v>4212</v>
          </cell>
          <cell r="B3421" t="str">
            <v>NIPEL PVC, ROSCAVEL, 1",  AGUA FRIA PREDIAL</v>
          </cell>
          <cell r="C3421" t="str">
            <v xml:space="preserve">UN    </v>
          </cell>
          <cell r="D3421">
            <v>1.94</v>
          </cell>
        </row>
        <row r="3422">
          <cell r="A3422">
            <v>4213</v>
          </cell>
          <cell r="B3422" t="str">
            <v>NIPEL PVC, ROSCAVEL, 2",  AGUA FRIA PREDIAL</v>
          </cell>
          <cell r="C3422" t="str">
            <v xml:space="preserve">UN    </v>
          </cell>
          <cell r="D3422">
            <v>8.6999999999999993</v>
          </cell>
        </row>
        <row r="3423">
          <cell r="A3423">
            <v>4211</v>
          </cell>
          <cell r="B3423" t="str">
            <v>NIPEL PVC, ROSCAVEL, 3/4",  AGUA FRIA PREDIAL</v>
          </cell>
          <cell r="C3423" t="str">
            <v xml:space="preserve">UN    </v>
          </cell>
          <cell r="D3423">
            <v>0.97</v>
          </cell>
        </row>
        <row r="3424">
          <cell r="A3424">
            <v>4209</v>
          </cell>
          <cell r="B3424" t="str">
            <v>NIPLE DE FERRO GALVANIZADO, COM ROSCA BSP, DE 1 1/2"</v>
          </cell>
          <cell r="C3424" t="str">
            <v xml:space="preserve">UN    </v>
          </cell>
          <cell r="D3424">
            <v>10.39</v>
          </cell>
        </row>
        <row r="3425">
          <cell r="A3425">
            <v>4180</v>
          </cell>
          <cell r="B3425" t="str">
            <v>NIPLE DE FERRO GALVANIZADO, COM ROSCA BSP, DE 1 1/4"</v>
          </cell>
          <cell r="C3425" t="str">
            <v xml:space="preserve">UN    </v>
          </cell>
          <cell r="D3425">
            <v>7.82</v>
          </cell>
        </row>
        <row r="3426">
          <cell r="A3426">
            <v>4177</v>
          </cell>
          <cell r="B3426" t="str">
            <v>NIPLE DE FERRO GALVANIZADO, COM ROSCA BSP, DE 1/2"</v>
          </cell>
          <cell r="C3426" t="str">
            <v xml:space="preserve">UN    </v>
          </cell>
          <cell r="D3426">
            <v>2.59</v>
          </cell>
        </row>
        <row r="3427">
          <cell r="A3427">
            <v>4179</v>
          </cell>
          <cell r="B3427" t="str">
            <v>NIPLE DE FERRO GALVANIZADO, COM ROSCA BSP, DE 1"</v>
          </cell>
          <cell r="C3427" t="str">
            <v xml:space="preserve">UN    </v>
          </cell>
          <cell r="D3427">
            <v>5.31</v>
          </cell>
        </row>
        <row r="3428">
          <cell r="A3428">
            <v>4208</v>
          </cell>
          <cell r="B3428" t="str">
            <v>NIPLE DE FERRO GALVANIZADO, COM ROSCA BSP, DE 2 1/2"</v>
          </cell>
          <cell r="C3428" t="str">
            <v xml:space="preserve">UN    </v>
          </cell>
          <cell r="D3428">
            <v>24.73</v>
          </cell>
        </row>
        <row r="3429">
          <cell r="A3429">
            <v>4181</v>
          </cell>
          <cell r="B3429" t="str">
            <v>NIPLE DE FERRO GALVANIZADO, COM ROSCA BSP, DE 2"</v>
          </cell>
          <cell r="C3429" t="str">
            <v xml:space="preserve">UN    </v>
          </cell>
          <cell r="D3429">
            <v>16.16</v>
          </cell>
        </row>
        <row r="3430">
          <cell r="A3430">
            <v>4178</v>
          </cell>
          <cell r="B3430" t="str">
            <v>NIPLE DE FERRO GALVANIZADO, COM ROSCA BSP, DE 3/4"</v>
          </cell>
          <cell r="C3430" t="str">
            <v xml:space="preserve">UN    </v>
          </cell>
          <cell r="D3430">
            <v>3.6</v>
          </cell>
        </row>
        <row r="3431">
          <cell r="A3431">
            <v>4182</v>
          </cell>
          <cell r="B3431" t="str">
            <v>NIPLE DE FERRO GALVANIZADO, COM ROSCA BSP, DE 3"</v>
          </cell>
          <cell r="C3431" t="str">
            <v xml:space="preserve">UN    </v>
          </cell>
          <cell r="D3431">
            <v>40.229999999999997</v>
          </cell>
        </row>
        <row r="3432">
          <cell r="A3432">
            <v>4183</v>
          </cell>
          <cell r="B3432" t="str">
            <v>NIPLE DE FERRO GALVANIZADO, COM ROSCA BSP, DE 4"</v>
          </cell>
          <cell r="C3432" t="str">
            <v xml:space="preserve">UN    </v>
          </cell>
          <cell r="D3432">
            <v>64.77</v>
          </cell>
        </row>
        <row r="3433">
          <cell r="A3433">
            <v>4184</v>
          </cell>
          <cell r="B3433" t="str">
            <v>NIPLE DE FERRO GALVANIZADO, COM ROSCA BSP, DE 5"</v>
          </cell>
          <cell r="C3433" t="str">
            <v xml:space="preserve">UN    </v>
          </cell>
          <cell r="D3433">
            <v>142.97999999999999</v>
          </cell>
        </row>
        <row r="3434">
          <cell r="A3434">
            <v>4185</v>
          </cell>
          <cell r="B3434" t="str">
            <v>NIPLE DE FERRO GALVANIZADO, COM ROSCA BSP, DE 6"</v>
          </cell>
          <cell r="C3434" t="str">
            <v xml:space="preserve">UN    </v>
          </cell>
          <cell r="D3434">
            <v>237.58</v>
          </cell>
        </row>
        <row r="3435">
          <cell r="A3435">
            <v>4205</v>
          </cell>
          <cell r="B3435" t="str">
            <v>NIPLE DE REDUCAO DE FERRO GALVANIZADO, COM ROSCA BSP, DE 1 1/2" X 1 1/4"</v>
          </cell>
          <cell r="C3435" t="str">
            <v xml:space="preserve">UN    </v>
          </cell>
          <cell r="D3435">
            <v>13.72</v>
          </cell>
        </row>
        <row r="3436">
          <cell r="A3436">
            <v>4192</v>
          </cell>
          <cell r="B3436" t="str">
            <v>NIPLE DE REDUCAO DE FERRO GALVANIZADO, COM ROSCA BSP, DE 1 1/2" X 1"</v>
          </cell>
          <cell r="C3436" t="str">
            <v xml:space="preserve">UN    </v>
          </cell>
          <cell r="D3436">
            <v>13.72</v>
          </cell>
        </row>
        <row r="3437">
          <cell r="A3437">
            <v>4191</v>
          </cell>
          <cell r="B3437" t="str">
            <v>NIPLE DE REDUCAO DE FERRO GALVANIZADO, COM ROSCA BSP, DE 1 1/2" X 3/4"</v>
          </cell>
          <cell r="C3437" t="str">
            <v xml:space="preserve">UN    </v>
          </cell>
          <cell r="D3437">
            <v>13.72</v>
          </cell>
        </row>
        <row r="3438">
          <cell r="A3438">
            <v>4207</v>
          </cell>
          <cell r="B3438" t="str">
            <v>NIPLE DE REDUCAO DE FERRO GALVANIZADO, COM ROSCA BSP, DE 1 1/4" X 1/2"</v>
          </cell>
          <cell r="C3438" t="str">
            <v xml:space="preserve">UN    </v>
          </cell>
          <cell r="D3438">
            <v>11.04</v>
          </cell>
        </row>
        <row r="3439">
          <cell r="A3439">
            <v>4206</v>
          </cell>
          <cell r="B3439" t="str">
            <v>NIPLE DE REDUCAO DE FERRO GALVANIZADO, COM ROSCA BSP, DE 1 1/4" X 1"</v>
          </cell>
          <cell r="C3439" t="str">
            <v xml:space="preserve">UN    </v>
          </cell>
          <cell r="D3439">
            <v>10.72</v>
          </cell>
        </row>
        <row r="3440">
          <cell r="A3440">
            <v>4190</v>
          </cell>
          <cell r="B3440" t="str">
            <v>NIPLE DE REDUCAO DE FERRO GALVANIZADO, COM ROSCA BSP, DE 1 1/4" X 3/4"</v>
          </cell>
          <cell r="C3440" t="str">
            <v xml:space="preserve">UN    </v>
          </cell>
          <cell r="D3440">
            <v>10.72</v>
          </cell>
        </row>
        <row r="3441">
          <cell r="A3441">
            <v>4186</v>
          </cell>
          <cell r="B3441" t="str">
            <v>NIPLE DE REDUCAO DE FERRO GALVANIZADO, COM ROSCA BSP, DE 1/2" X 1/4"</v>
          </cell>
          <cell r="C3441" t="str">
            <v xml:space="preserve">UN    </v>
          </cell>
          <cell r="D3441">
            <v>3.17</v>
          </cell>
        </row>
        <row r="3442">
          <cell r="A3442">
            <v>4188</v>
          </cell>
          <cell r="B3442" t="str">
            <v>NIPLE DE REDUCAO DE FERRO GALVANIZADO, COM ROSCA BSP, DE 1" X 1/2"</v>
          </cell>
          <cell r="C3442" t="str">
            <v xml:space="preserve">UN    </v>
          </cell>
          <cell r="D3442">
            <v>6.47</v>
          </cell>
        </row>
        <row r="3443">
          <cell r="A3443">
            <v>4189</v>
          </cell>
          <cell r="B3443" t="str">
            <v>NIPLE DE REDUCAO DE FERRO GALVANIZADO, COM ROSCA BSP, DE 1" X 3/4"</v>
          </cell>
          <cell r="C3443" t="str">
            <v xml:space="preserve">UN    </v>
          </cell>
          <cell r="D3443">
            <v>6.47</v>
          </cell>
        </row>
        <row r="3444">
          <cell r="A3444">
            <v>4197</v>
          </cell>
          <cell r="B3444" t="str">
            <v>NIPLE DE REDUCAO DE FERRO GALVANIZADO, COM ROSCA BSP, DE 2 1/2" X 2"</v>
          </cell>
          <cell r="C3444" t="str">
            <v xml:space="preserve">UN    </v>
          </cell>
          <cell r="D3444">
            <v>34.26</v>
          </cell>
        </row>
        <row r="3445">
          <cell r="A3445">
            <v>4194</v>
          </cell>
          <cell r="B3445" t="str">
            <v>NIPLE DE REDUCAO DE FERRO GALVANIZADO, COM ROSCA BSP, DE 2" X 1 1/2"</v>
          </cell>
          <cell r="C3445" t="str">
            <v xml:space="preserve">UN    </v>
          </cell>
          <cell r="D3445">
            <v>20.7</v>
          </cell>
        </row>
        <row r="3446">
          <cell r="A3446">
            <v>4193</v>
          </cell>
          <cell r="B3446" t="str">
            <v>NIPLE DE REDUCAO DE FERRO GALVANIZADO, COM ROSCA BSP, DE 2" X 1 1/4"</v>
          </cell>
          <cell r="C3446" t="str">
            <v xml:space="preserve">UN    </v>
          </cell>
          <cell r="D3446">
            <v>20.7</v>
          </cell>
        </row>
        <row r="3447">
          <cell r="A3447">
            <v>4204</v>
          </cell>
          <cell r="B3447" t="str">
            <v>NIPLE DE REDUCAO DE FERRO GALVANIZADO, COM ROSCA BSP, DE 2" X 1"</v>
          </cell>
          <cell r="C3447" t="str">
            <v xml:space="preserve">UN    </v>
          </cell>
          <cell r="D3447">
            <v>20.7</v>
          </cell>
        </row>
        <row r="3448">
          <cell r="A3448">
            <v>4187</v>
          </cell>
          <cell r="B3448" t="str">
            <v>NIPLE DE REDUCAO DE FERRO GALVANIZADO, COM ROSCA BSP, DE 3/4" X 1/2"</v>
          </cell>
          <cell r="C3448" t="str">
            <v xml:space="preserve">UN    </v>
          </cell>
          <cell r="D3448">
            <v>4.12</v>
          </cell>
        </row>
        <row r="3449">
          <cell r="A3449">
            <v>4202</v>
          </cell>
          <cell r="B3449" t="str">
            <v>NIPLE DE REDUCAO DE FERRO GALVANIZADO, COM ROSCA BSP, DE 3" X 2 1/2"</v>
          </cell>
          <cell r="C3449" t="str">
            <v xml:space="preserve">UN    </v>
          </cell>
          <cell r="D3449">
            <v>62.56</v>
          </cell>
        </row>
        <row r="3450">
          <cell r="A3450">
            <v>4203</v>
          </cell>
          <cell r="B3450" t="str">
            <v>NIPLE DE REDUCAO DE FERRO GALVANIZADO, COM ROSCA BSP, DE 3" X 2"</v>
          </cell>
          <cell r="C3450" t="str">
            <v xml:space="preserve">UN    </v>
          </cell>
          <cell r="D3450">
            <v>55.25</v>
          </cell>
        </row>
        <row r="3451">
          <cell r="A3451">
            <v>40368</v>
          </cell>
          <cell r="B3451" t="str">
            <v>NIPLE SEXTAVADO EM ACO CARBONO, COM ROSCA BSP, PRESSAO 3.000 LBS, DN 1 1/2"</v>
          </cell>
          <cell r="C3451" t="str">
            <v xml:space="preserve">UN    </v>
          </cell>
          <cell r="D3451">
            <v>30.11</v>
          </cell>
        </row>
        <row r="3452">
          <cell r="A3452">
            <v>40365</v>
          </cell>
          <cell r="B3452" t="str">
            <v>NIPLE SEXTAVADO EM ACO CARBONO, COM ROSCA BSP, PRESSAO 3.000 LBS, DN 1 1/4"</v>
          </cell>
          <cell r="C3452" t="str">
            <v xml:space="preserve">UN    </v>
          </cell>
          <cell r="D3452">
            <v>20.309999999999999</v>
          </cell>
        </row>
        <row r="3453">
          <cell r="A3453">
            <v>40356</v>
          </cell>
          <cell r="B3453" t="str">
            <v>NIPLE SEXTAVADO EM ACO CARBONO, COM ROSCA BSP, PRESSAO 3.000 LBS, DN 1/2"</v>
          </cell>
          <cell r="C3453" t="str">
            <v xml:space="preserve">UN    </v>
          </cell>
          <cell r="D3453">
            <v>6.94</v>
          </cell>
        </row>
        <row r="3454">
          <cell r="A3454">
            <v>40362</v>
          </cell>
          <cell r="B3454" t="str">
            <v>NIPLE SEXTAVADO EM ACO CARBONO, COM ROSCA BSP, PRESSAO 3.000 LBS, DN 1"</v>
          </cell>
          <cell r="C3454" t="str">
            <v xml:space="preserve">UN    </v>
          </cell>
          <cell r="D3454">
            <v>13.45</v>
          </cell>
        </row>
        <row r="3455">
          <cell r="A3455">
            <v>40374</v>
          </cell>
          <cell r="B3455" t="str">
            <v>NIPLE SEXTAVADO EM ACO CARBONO, COM ROSCA BSP, PRESSAO 3.000 LBS, DN 2 1/2"</v>
          </cell>
          <cell r="C3455" t="str">
            <v xml:space="preserve">UN    </v>
          </cell>
          <cell r="D3455">
            <v>78.7</v>
          </cell>
        </row>
        <row r="3456">
          <cell r="A3456">
            <v>40371</v>
          </cell>
          <cell r="B3456" t="str">
            <v>NIPLE SEXTAVADO EM ACO CARBONO, COM ROSCA BSP, PRESSAO 3.000 LBS, DN 2"</v>
          </cell>
          <cell r="C3456" t="str">
            <v xml:space="preserve">UN    </v>
          </cell>
          <cell r="D3456">
            <v>49.54</v>
          </cell>
        </row>
        <row r="3457">
          <cell r="A3457">
            <v>40359</v>
          </cell>
          <cell r="B3457" t="str">
            <v>NIPLE SEXTAVADO EM ACO CARBONO, COM ROSCA BSP, PRESSAO 3.000 LBS, DN 3/4"</v>
          </cell>
          <cell r="C3457" t="str">
            <v xml:space="preserve">UN    </v>
          </cell>
          <cell r="D3457">
            <v>8.9600000000000009</v>
          </cell>
        </row>
        <row r="3458">
          <cell r="A3458">
            <v>7595</v>
          </cell>
          <cell r="B3458" t="str">
            <v>NIVELADOR</v>
          </cell>
          <cell r="C3458" t="str">
            <v xml:space="preserve">H     </v>
          </cell>
          <cell r="D3458">
            <v>7.38</v>
          </cell>
        </row>
        <row r="3459">
          <cell r="A3459">
            <v>41094</v>
          </cell>
          <cell r="B3459" t="str">
            <v>NIVELADOR (MENSALISTA)</v>
          </cell>
          <cell r="C3459" t="str">
            <v xml:space="preserve">MES   </v>
          </cell>
          <cell r="D3459">
            <v>1375.64</v>
          </cell>
        </row>
        <row r="3460">
          <cell r="A3460">
            <v>38175</v>
          </cell>
          <cell r="B3460" t="str">
            <v>NUMERO / ALGARISMO PARA PORTA, TAMANHO *40* MM, EM ZAMAC, (MODELO DE 0 A 9), FIXACAO POR PARAFUSOS</v>
          </cell>
          <cell r="C3460" t="str">
            <v xml:space="preserve">UN    </v>
          </cell>
          <cell r="D3460">
            <v>2.58</v>
          </cell>
        </row>
        <row r="3461">
          <cell r="A3461">
            <v>38176</v>
          </cell>
          <cell r="B3461" t="str">
            <v>NUMERO / ALGARISMO PARA RESIDENCIA (FACHADA), TAMANHO *120* MM, EM ZAMAC, (MODELO DE 0 A 9), FIXACAO POR PARAFUSOS</v>
          </cell>
          <cell r="C3461" t="str">
            <v xml:space="preserve">UN    </v>
          </cell>
          <cell r="D3461">
            <v>7.01</v>
          </cell>
        </row>
        <row r="3462">
          <cell r="A3462">
            <v>36152</v>
          </cell>
          <cell r="B3462" t="str">
            <v>OCULOS DE SEGURANCA CONTRA IMPACTOS COM LENTE INCOLOR, ARMACAO NYLON, COM PROTECAO UVA E UVB</v>
          </cell>
          <cell r="C3462" t="str">
            <v xml:space="preserve">UN    </v>
          </cell>
          <cell r="D3462">
            <v>4.54</v>
          </cell>
        </row>
        <row r="3463">
          <cell r="A3463">
            <v>11138</v>
          </cell>
          <cell r="B3463" t="str">
            <v>OLEO COMBUSTIVEL BPF A GRANEL</v>
          </cell>
          <cell r="C3463" t="str">
            <v xml:space="preserve">L     </v>
          </cell>
          <cell r="D3463">
            <v>2.59</v>
          </cell>
        </row>
        <row r="3464">
          <cell r="A3464">
            <v>5333</v>
          </cell>
          <cell r="B3464" t="str">
            <v>OLEO DE LINHACA</v>
          </cell>
          <cell r="C3464" t="str">
            <v xml:space="preserve">L     </v>
          </cell>
          <cell r="D3464">
            <v>16.88</v>
          </cell>
        </row>
        <row r="3465">
          <cell r="A3465">
            <v>4221</v>
          </cell>
          <cell r="B3465" t="str">
            <v>OLEO DIESEL COMBUSTIVEL COMUM</v>
          </cell>
          <cell r="C3465" t="str">
            <v xml:space="preserve">L     </v>
          </cell>
          <cell r="D3465">
            <v>4.03</v>
          </cell>
        </row>
        <row r="3466">
          <cell r="A3466">
            <v>4227</v>
          </cell>
          <cell r="B3466" t="str">
            <v>OLEO LUBRIFICANTE PARA MOTORES DE EQUIPAMENTOS PESADOS (CAMINHOES, TRATORES, RETROS E ETC)</v>
          </cell>
          <cell r="C3466" t="str">
            <v xml:space="preserve">L     </v>
          </cell>
          <cell r="D3466">
            <v>14.03</v>
          </cell>
        </row>
        <row r="3467">
          <cell r="A3467">
            <v>38170</v>
          </cell>
          <cell r="B3467" t="str">
            <v>OLHO MAGICO / VISOR PARA PORTA DE *25 A 46* MM DE ESPESSURA, ANGULO DE VISAO APROXIMADO DE 200 GRAUS, LATAO CROMADO, COM FECHO JANELA</v>
          </cell>
          <cell r="C3467" t="str">
            <v xml:space="preserve">UN    </v>
          </cell>
          <cell r="D3467">
            <v>11.81</v>
          </cell>
        </row>
        <row r="3468">
          <cell r="A3468">
            <v>4252</v>
          </cell>
          <cell r="B3468" t="str">
            <v>OPERADOR DE BATE-ESTACAS</v>
          </cell>
          <cell r="C3468" t="str">
            <v xml:space="preserve">H     </v>
          </cell>
          <cell r="D3468">
            <v>12.43</v>
          </cell>
        </row>
        <row r="3469">
          <cell r="A3469">
            <v>40980</v>
          </cell>
          <cell r="B3469" t="str">
            <v>OPERADOR DE BATE-ESTACAS (MENSALISTA)</v>
          </cell>
          <cell r="C3469" t="str">
            <v xml:space="preserve">MES   </v>
          </cell>
          <cell r="D3469">
            <v>2205.42</v>
          </cell>
        </row>
        <row r="3470">
          <cell r="A3470">
            <v>4243</v>
          </cell>
          <cell r="B3470" t="str">
            <v>OPERADOR DE BETONEIRA (CAMINHAO)</v>
          </cell>
          <cell r="C3470" t="str">
            <v xml:space="preserve">H     </v>
          </cell>
          <cell r="D3470">
            <v>10.66</v>
          </cell>
        </row>
        <row r="3471">
          <cell r="A3471">
            <v>41031</v>
          </cell>
          <cell r="B3471" t="str">
            <v>OPERADOR DE BETONEIRA (CAMINHAO) (MENSALISTA)</v>
          </cell>
          <cell r="C3471" t="str">
            <v xml:space="preserve">MES   </v>
          </cell>
          <cell r="D3471">
            <v>1891.4</v>
          </cell>
        </row>
        <row r="3472">
          <cell r="A3472">
            <v>40986</v>
          </cell>
          <cell r="B3472" t="str">
            <v>OPERADOR DE BETONEIRA ESTACIONARIA / MISTURADOR (MENSALISTA)</v>
          </cell>
          <cell r="C3472" t="str">
            <v xml:space="preserve">MES   </v>
          </cell>
          <cell r="D3472">
            <v>1825.27</v>
          </cell>
        </row>
        <row r="3473">
          <cell r="A3473">
            <v>37666</v>
          </cell>
          <cell r="B3473" t="str">
            <v>OPERADOR DE BETONEIRA ESTACIONARIA/MISTURADOR</v>
          </cell>
          <cell r="C3473" t="str">
            <v xml:space="preserve">H     </v>
          </cell>
          <cell r="D3473">
            <v>10.27</v>
          </cell>
        </row>
        <row r="3474">
          <cell r="A3474">
            <v>4250</v>
          </cell>
          <cell r="B3474" t="str">
            <v>OPERADOR DE COMPRESSOR DE AR OU COMPRESSORISTA</v>
          </cell>
          <cell r="C3474" t="str">
            <v xml:space="preserve">H     </v>
          </cell>
          <cell r="D3474">
            <v>11.21</v>
          </cell>
        </row>
        <row r="3475">
          <cell r="A3475">
            <v>40978</v>
          </cell>
          <cell r="B3475" t="str">
            <v>OPERADOR DE COMPRESSOR DE AR OU COMPRESSORISTA (MENSALISTA)</v>
          </cell>
          <cell r="C3475" t="str">
            <v xml:space="preserve">MES   </v>
          </cell>
          <cell r="D3475">
            <v>1989.29</v>
          </cell>
        </row>
        <row r="3476">
          <cell r="A3476">
            <v>25960</v>
          </cell>
          <cell r="B3476" t="str">
            <v>OPERADOR DE DEMARCADORA DE FAIXAS DE TRAFEGO</v>
          </cell>
          <cell r="C3476" t="str">
            <v xml:space="preserve">H     </v>
          </cell>
          <cell r="D3476">
            <v>13.12</v>
          </cell>
        </row>
        <row r="3477">
          <cell r="A3477">
            <v>41043</v>
          </cell>
          <cell r="B3477" t="str">
            <v>OPERADOR DE DEMARCADORA DE FAIXAS DE TRAFEGO (MENSALISTA)</v>
          </cell>
          <cell r="C3477" t="str">
            <v xml:space="preserve">MES   </v>
          </cell>
          <cell r="D3477">
            <v>2327.87</v>
          </cell>
        </row>
        <row r="3478">
          <cell r="A3478">
            <v>4234</v>
          </cell>
          <cell r="B3478" t="str">
            <v>OPERADOR DE ESCAVADEIRA</v>
          </cell>
          <cell r="C3478" t="str">
            <v xml:space="preserve">H     </v>
          </cell>
          <cell r="D3478">
            <v>14.38</v>
          </cell>
        </row>
        <row r="3479">
          <cell r="A3479">
            <v>40987</v>
          </cell>
          <cell r="B3479" t="str">
            <v>OPERADOR DE ESCAVADEIRA (MENSALISTA)</v>
          </cell>
          <cell r="C3479" t="str">
            <v xml:space="preserve">MES   </v>
          </cell>
          <cell r="D3479">
            <v>2550.09</v>
          </cell>
        </row>
        <row r="3480">
          <cell r="A3480">
            <v>4253</v>
          </cell>
          <cell r="B3480" t="str">
            <v>OPERADOR DE GUINCHO</v>
          </cell>
          <cell r="C3480" t="str">
            <v xml:space="preserve">H     </v>
          </cell>
          <cell r="D3480">
            <v>10.34</v>
          </cell>
        </row>
        <row r="3481">
          <cell r="A3481">
            <v>40981</v>
          </cell>
          <cell r="B3481" t="str">
            <v>OPERADOR DE GUINCHO OU GUINCHEIRO (MENSALISTA)</v>
          </cell>
          <cell r="C3481" t="str">
            <v xml:space="preserve">MES   </v>
          </cell>
          <cell r="D3481">
            <v>1834.29</v>
          </cell>
        </row>
        <row r="3482">
          <cell r="A3482">
            <v>4254</v>
          </cell>
          <cell r="B3482" t="str">
            <v>OPERADOR DE GUINDASTE</v>
          </cell>
          <cell r="C3482" t="str">
            <v xml:space="preserve">H     </v>
          </cell>
          <cell r="D3482">
            <v>10.4</v>
          </cell>
        </row>
        <row r="3483">
          <cell r="A3483">
            <v>41036</v>
          </cell>
          <cell r="B3483" t="str">
            <v>OPERADOR DE GUINDASTE (MENSALISTA)</v>
          </cell>
          <cell r="C3483" t="str">
            <v xml:space="preserve">MES   </v>
          </cell>
          <cell r="D3483">
            <v>1844.36</v>
          </cell>
        </row>
        <row r="3484">
          <cell r="A3484">
            <v>4251</v>
          </cell>
          <cell r="B3484" t="str">
            <v>OPERADOR DE JATO ABRASIVO OU JATISTA</v>
          </cell>
          <cell r="C3484" t="str">
            <v xml:space="preserve">H     </v>
          </cell>
          <cell r="D3484">
            <v>15.75</v>
          </cell>
        </row>
        <row r="3485">
          <cell r="A3485">
            <v>40979</v>
          </cell>
          <cell r="B3485" t="str">
            <v>OPERADOR DE JATO ABRASIVO OU JATISTA (MENSALISTA)</v>
          </cell>
          <cell r="C3485" t="str">
            <v xml:space="preserve">MES   </v>
          </cell>
          <cell r="D3485">
            <v>2795.45</v>
          </cell>
        </row>
        <row r="3486">
          <cell r="A3486">
            <v>4230</v>
          </cell>
          <cell r="B3486" t="str">
            <v>OPERADOR DE MAQUINAS E TRATORES DIVERSOS (TERRAPLANAGEM)</v>
          </cell>
          <cell r="C3486" t="str">
            <v xml:space="preserve">H     </v>
          </cell>
          <cell r="D3486">
            <v>10.96</v>
          </cell>
        </row>
        <row r="3487">
          <cell r="A3487">
            <v>40998</v>
          </cell>
          <cell r="B3487" t="str">
            <v>OPERADOR DE MAQUINAS E TRATORES DIVERSOS (TERRAPLANAGEM) (MENSALISTA)</v>
          </cell>
          <cell r="C3487" t="str">
            <v xml:space="preserve">MES   </v>
          </cell>
          <cell r="D3487">
            <v>1943.94</v>
          </cell>
        </row>
        <row r="3488">
          <cell r="A3488">
            <v>4257</v>
          </cell>
          <cell r="B3488" t="str">
            <v>OPERADOR DE MARTELETE OU MARTELETEIRO</v>
          </cell>
          <cell r="C3488" t="str">
            <v xml:space="preserve">H     </v>
          </cell>
          <cell r="D3488">
            <v>8.6199999999999992</v>
          </cell>
        </row>
        <row r="3489">
          <cell r="A3489">
            <v>40982</v>
          </cell>
          <cell r="B3489" t="str">
            <v>OPERADOR DE MARTELETE OU MARTELETEIRO (MENSALISTA)</v>
          </cell>
          <cell r="C3489" t="str">
            <v xml:space="preserve">MES   </v>
          </cell>
          <cell r="D3489">
            <v>1532.48</v>
          </cell>
        </row>
        <row r="3490">
          <cell r="A3490">
            <v>4240</v>
          </cell>
          <cell r="B3490" t="str">
            <v>OPERADOR DE MOTO SCRAPER</v>
          </cell>
          <cell r="C3490" t="str">
            <v xml:space="preserve">H     </v>
          </cell>
          <cell r="D3490">
            <v>13.33</v>
          </cell>
        </row>
        <row r="3491">
          <cell r="A3491">
            <v>41026</v>
          </cell>
          <cell r="B3491" t="str">
            <v>OPERADOR DE MOTO SCRAPER (MENSALISTA)</v>
          </cell>
          <cell r="C3491" t="str">
            <v xml:space="preserve">MES   </v>
          </cell>
          <cell r="D3491">
            <v>2367.56</v>
          </cell>
        </row>
        <row r="3492">
          <cell r="A3492">
            <v>4239</v>
          </cell>
          <cell r="B3492" t="str">
            <v>OPERADOR DE MOTONIVELADORA</v>
          </cell>
          <cell r="C3492" t="str">
            <v xml:space="preserve">H     </v>
          </cell>
          <cell r="D3492">
            <v>16.37</v>
          </cell>
        </row>
        <row r="3493">
          <cell r="A3493">
            <v>41024</v>
          </cell>
          <cell r="B3493" t="str">
            <v>OPERADOR DE MOTONIVELADORA (MENSALISTA)</v>
          </cell>
          <cell r="C3493" t="str">
            <v xml:space="preserve">MES   </v>
          </cell>
          <cell r="D3493">
            <v>2904.55</v>
          </cell>
        </row>
        <row r="3494">
          <cell r="A3494">
            <v>4248</v>
          </cell>
          <cell r="B3494" t="str">
            <v>OPERADOR DE PA CARREGADEIRA</v>
          </cell>
          <cell r="C3494" t="str">
            <v xml:space="preserve">H     </v>
          </cell>
          <cell r="D3494">
            <v>11.94</v>
          </cell>
        </row>
        <row r="3495">
          <cell r="A3495">
            <v>41033</v>
          </cell>
          <cell r="B3495" t="str">
            <v>OPERADOR DE PA CARREGADEIRA (MENSALISTA)</v>
          </cell>
          <cell r="C3495" t="str">
            <v xml:space="preserve">MES   </v>
          </cell>
          <cell r="D3495">
            <v>2121.09</v>
          </cell>
        </row>
        <row r="3496">
          <cell r="A3496">
            <v>25959</v>
          </cell>
          <cell r="B3496" t="str">
            <v>OPERADOR DE PAVIMENTADORA</v>
          </cell>
          <cell r="C3496" t="str">
            <v xml:space="preserve">H     </v>
          </cell>
          <cell r="D3496">
            <v>13.78</v>
          </cell>
        </row>
        <row r="3497">
          <cell r="A3497">
            <v>41040</v>
          </cell>
          <cell r="B3497" t="str">
            <v>OPERADOR DE PAVIMENTADORA/MESA VIBROACABADORA (MENSALISTA)</v>
          </cell>
          <cell r="C3497" t="str">
            <v xml:space="preserve">MES   </v>
          </cell>
          <cell r="D3497">
            <v>2444.2600000000002</v>
          </cell>
        </row>
        <row r="3498">
          <cell r="A3498">
            <v>4238</v>
          </cell>
          <cell r="B3498" t="str">
            <v>OPERADOR DE ROLO COMPACTADOR</v>
          </cell>
          <cell r="C3498" t="str">
            <v xml:space="preserve">H     </v>
          </cell>
          <cell r="D3498">
            <v>10.96</v>
          </cell>
        </row>
        <row r="3499">
          <cell r="A3499">
            <v>41012</v>
          </cell>
          <cell r="B3499" t="str">
            <v>OPERADOR DE ROLO COMPACTADOR (MENSALISTA)</v>
          </cell>
          <cell r="C3499" t="str">
            <v xml:space="preserve">MES   </v>
          </cell>
          <cell r="D3499">
            <v>1943.94</v>
          </cell>
        </row>
        <row r="3500">
          <cell r="A3500">
            <v>4237</v>
          </cell>
          <cell r="B3500" t="str">
            <v>OPERADOR DE TRATOR - EXCLUSIVE AGROPECUARIA</v>
          </cell>
          <cell r="C3500" t="str">
            <v xml:space="preserve">H     </v>
          </cell>
          <cell r="D3500">
            <v>11.04</v>
          </cell>
        </row>
        <row r="3501">
          <cell r="A3501">
            <v>41002</v>
          </cell>
          <cell r="B3501" t="str">
            <v>OPERADOR DE TRATOR - EXCLUSIVE AGROPECUARIA (MENSALISTA)</v>
          </cell>
          <cell r="C3501" t="str">
            <v xml:space="preserve">MES   </v>
          </cell>
          <cell r="D3501">
            <v>1959.24</v>
          </cell>
        </row>
        <row r="3502">
          <cell r="A3502">
            <v>4233</v>
          </cell>
          <cell r="B3502" t="str">
            <v>OPERADOR DE USINA DE ASFALTO, DE SOLOS OU DE CONCRETO</v>
          </cell>
          <cell r="C3502" t="str">
            <v xml:space="preserve">H     </v>
          </cell>
          <cell r="D3502">
            <v>11.84</v>
          </cell>
        </row>
        <row r="3503">
          <cell r="A3503">
            <v>41001</v>
          </cell>
          <cell r="B3503" t="str">
            <v>OPERADOR DE USINA DE ASFALTO, DE SOLOS OU DE CONCRETO (MENSALISTA)</v>
          </cell>
          <cell r="C3503" t="str">
            <v xml:space="preserve">MES   </v>
          </cell>
          <cell r="D3503">
            <v>2099.04</v>
          </cell>
        </row>
        <row r="3504">
          <cell r="A3504">
            <v>2</v>
          </cell>
          <cell r="B3504" t="str">
            <v>OXIGENIO, RECARGA PARA CILINDRO DE CONJUNTO OXICORTE GRANDE</v>
          </cell>
          <cell r="C3504" t="str">
            <v xml:space="preserve">M3    </v>
          </cell>
          <cell r="D3504">
            <v>14.36</v>
          </cell>
        </row>
        <row r="3505">
          <cell r="A3505">
            <v>36517</v>
          </cell>
          <cell r="B3505" t="str">
            <v>PA CARREGADEIRA SOBRE RODAS, POTENCIA BRUTA *127* CV, CAPACIDADE DA CACAMBA DE 2,0 A 2,4 M3, PESO OPERACIONAL DE 10330 KG</v>
          </cell>
          <cell r="C3505" t="str">
            <v xml:space="preserve">UN    </v>
          </cell>
          <cell r="D3505">
            <v>325565.65999999997</v>
          </cell>
        </row>
        <row r="3506">
          <cell r="A3506">
            <v>4262</v>
          </cell>
          <cell r="B3506" t="str">
            <v>PA CARREGADEIRA SOBRE RODAS, POTENCIA LIQUIDA 128 HP, CAPACIDADE DA CACAMBA DE 1,7 A 2,8 M3, PESO OPERACIONAL DE 11632 KG</v>
          </cell>
          <cell r="C3506" t="str">
            <v xml:space="preserve">UN    </v>
          </cell>
          <cell r="D3506">
            <v>366628</v>
          </cell>
        </row>
        <row r="3507">
          <cell r="A3507">
            <v>4263</v>
          </cell>
          <cell r="B3507" t="str">
            <v>PA CARREGADEIRA SOBRE RODAS, POTENCIA LIQUIDA 197 HP, CAPACIDADE DA CACAMBA DE 2,5 A 3,5 M3, PESO OPERACIONAL DE 18338 KG</v>
          </cell>
          <cell r="C3507" t="str">
            <v xml:space="preserve">UN    </v>
          </cell>
          <cell r="D3507">
            <v>508390.8</v>
          </cell>
        </row>
        <row r="3508">
          <cell r="A3508">
            <v>36518</v>
          </cell>
          <cell r="B3508" t="str">
            <v>PA CARREGADEIRA SOBRE RODAS, POTENCIA LIQUIDA 213 HP, CAPACIDADE DA CACAMBA DE 1,9 A 3,5 M3, PESO OPERACIONAL DE 19234 KG</v>
          </cell>
          <cell r="C3508" t="str">
            <v xml:space="preserve">UN    </v>
          </cell>
          <cell r="D3508">
            <v>578783.37</v>
          </cell>
        </row>
        <row r="3509">
          <cell r="A3509">
            <v>14221</v>
          </cell>
          <cell r="B3509" t="str">
            <v>PA CARREGADEIRA SOBRE RODAS, POTENCIA 152 HP, CAPACIDADE DA CACAMBA DE 1,53 A 2,30 M3, PESO OPERACIONAL DE 10216 KG</v>
          </cell>
          <cell r="C3509" t="str">
            <v xml:space="preserve">UN    </v>
          </cell>
          <cell r="D3509">
            <v>337786.58</v>
          </cell>
        </row>
        <row r="3510">
          <cell r="A3510">
            <v>38402</v>
          </cell>
          <cell r="B3510" t="str">
            <v>PA DE LIXO PLASTICA, CABO LONGO</v>
          </cell>
          <cell r="C3510" t="str">
            <v xml:space="preserve">UN    </v>
          </cell>
          <cell r="D3510">
            <v>8.58</v>
          </cell>
        </row>
        <row r="3511">
          <cell r="A3511">
            <v>3412</v>
          </cell>
          <cell r="B3511" t="str">
            <v>PAINEL DE LA DE VIDRO SEM REVESTIMENTO PSI 20, E = 25 MM, DE 1200 X 600 MM</v>
          </cell>
          <cell r="C3511" t="str">
            <v xml:space="preserve">M2    </v>
          </cell>
          <cell r="D3511">
            <v>13.69</v>
          </cell>
        </row>
        <row r="3512">
          <cell r="A3512">
            <v>3413</v>
          </cell>
          <cell r="B3512" t="str">
            <v>PAINEL DE LA DE VIDRO SEM REVESTIMENTO PSI 20, E = 50 MM, DE 1200 X 600 MM</v>
          </cell>
          <cell r="C3512" t="str">
            <v xml:space="preserve">M2    </v>
          </cell>
          <cell r="D3512">
            <v>30.82</v>
          </cell>
        </row>
        <row r="3513">
          <cell r="A3513">
            <v>39744</v>
          </cell>
          <cell r="B3513" t="str">
            <v>PAINEL DE LA DE VIDRO SEM REVESTIMENTO PSI 40, E = 25 MM, DE 1200 X 600 MM</v>
          </cell>
          <cell r="C3513" t="str">
            <v xml:space="preserve">M2    </v>
          </cell>
          <cell r="D3513">
            <v>23.93</v>
          </cell>
        </row>
        <row r="3514">
          <cell r="A3514">
            <v>39745</v>
          </cell>
          <cell r="B3514" t="str">
            <v>PAINEL DE LA DE VIDRO SEM REVESTIMENTO PSI 40, E = 50 MM, DE 1200 X 600 MM</v>
          </cell>
          <cell r="C3514" t="str">
            <v xml:space="preserve">M2    </v>
          </cell>
          <cell r="D3514">
            <v>50.51</v>
          </cell>
        </row>
        <row r="3515">
          <cell r="A3515">
            <v>39637</v>
          </cell>
          <cell r="B3515" t="str">
            <v>PAINEL ESTRUTURAL PARA LAJE SECA REVESTIDO EM PLACA CIMENTICIA, DE 1,20 X 2,50 M, E = 23 MM</v>
          </cell>
          <cell r="C3515" t="str">
            <v xml:space="preserve">M2    </v>
          </cell>
          <cell r="D3515">
            <v>63.34</v>
          </cell>
        </row>
        <row r="3516">
          <cell r="A3516">
            <v>39638</v>
          </cell>
          <cell r="B3516" t="str">
            <v>PAINEL ESTRUTURAL PARA LAJE SECA REVESTIDO EM PLACA CIMENTICIA, DE 1,20 X 2,50 M, E = 40 MM</v>
          </cell>
          <cell r="C3516" t="str">
            <v xml:space="preserve">M2    </v>
          </cell>
          <cell r="D3516">
            <v>117.95</v>
          </cell>
        </row>
        <row r="3517">
          <cell r="A3517">
            <v>39639</v>
          </cell>
          <cell r="B3517" t="str">
            <v>PAINEL ESTRUTURAL PARA LAJE SECA REVESTIDO EM PLACA CIMENTICIA, DE 1,20 X 2,50 M, E = 55 MM</v>
          </cell>
          <cell r="C3517" t="str">
            <v xml:space="preserve">M2    </v>
          </cell>
          <cell r="D3517">
            <v>155.51</v>
          </cell>
        </row>
        <row r="3518">
          <cell r="A3518">
            <v>39517</v>
          </cell>
          <cell r="B3518" t="str">
            <v>PAINEL TERMOISOLANTE PARA FECHAMENTOS VERTICAIS (INCLUI PARAFUSOS DE FIXACAO) REVESTIDO EM ACO GALVALUME, LARGURA UTIL DE 1100 MM, REVESTIMENTO COM ESPESSURA DE 0,50 MM, COM PRE-PINTURA NAS DUAS FACES, NUCLEO EM POLIURETANO (PUR) COM ESPESSURA 40/50 MM</v>
          </cell>
          <cell r="C3518" t="str">
            <v xml:space="preserve">M2    </v>
          </cell>
          <cell r="D3518">
            <v>133.74</v>
          </cell>
        </row>
        <row r="3519">
          <cell r="A3519">
            <v>39518</v>
          </cell>
          <cell r="B3519" t="str">
            <v>PAINEL TERMOISOLANTE PARA FECHAMENTOS VERTICAIS (INCLUI PARAFUSOS DE FIXACAO) REVESTIDO EM ACO GALVALUME, LARGURA UTIL DE 1100 MM, REVESTIMENTO COM ESPESSURA DE 0,50 MM, COM PRE-PINTURA NAS DUAS FACES, NUCLEO EM POLIURETANO (PUR) COM ESPESSURA 70/80 MM</v>
          </cell>
          <cell r="C3519" t="str">
            <v xml:space="preserve">M2    </v>
          </cell>
          <cell r="D3519">
            <v>158.55000000000001</v>
          </cell>
        </row>
        <row r="3520">
          <cell r="A3520">
            <v>38366</v>
          </cell>
          <cell r="B3520" t="str">
            <v>PAPEL KRAFT BETUMADO</v>
          </cell>
          <cell r="C3520" t="str">
            <v xml:space="preserve">M2    </v>
          </cell>
          <cell r="D3520">
            <v>3.95</v>
          </cell>
        </row>
        <row r="3521">
          <cell r="A3521">
            <v>11703</v>
          </cell>
          <cell r="B3521" t="str">
            <v>PAPELEIRA DE PAREDE EM METAL CROMADO SEM TAMPA</v>
          </cell>
          <cell r="C3521" t="str">
            <v xml:space="preserve">UN    </v>
          </cell>
          <cell r="D3521">
            <v>28.62</v>
          </cell>
        </row>
        <row r="3522">
          <cell r="A3522">
            <v>37400</v>
          </cell>
          <cell r="B3522" t="str">
            <v>PAPELEIRA PLASTICA TIPO DISPENSER PARA PAPEL HIGIENICO ROLAO</v>
          </cell>
          <cell r="C3522" t="str">
            <v xml:space="preserve">UN    </v>
          </cell>
          <cell r="D3522">
            <v>41.17</v>
          </cell>
        </row>
        <row r="3523">
          <cell r="A3523">
            <v>25400</v>
          </cell>
          <cell r="B3523" t="str">
            <v>PAR DE TABELAS DE BASQUETE EM COMPENSADO NAVAL DE *1,80 X 1,20* M, COM ARO DE METAL E REDE (SEM SUPORTE DE FIXACAO)</v>
          </cell>
          <cell r="C3523" t="str">
            <v xml:space="preserve">UN    </v>
          </cell>
          <cell r="D3523">
            <v>1247.98</v>
          </cell>
        </row>
        <row r="3524">
          <cell r="A3524">
            <v>4272</v>
          </cell>
          <cell r="B3524" t="str">
            <v>PARA-RAIOS DE BAIXA TENSAO, TENSAO DE OPERACAO *280* V , CORRENTE MAXIMA *20* KA</v>
          </cell>
          <cell r="C3524" t="str">
            <v xml:space="preserve">UN    </v>
          </cell>
          <cell r="D3524">
            <v>87.3</v>
          </cell>
        </row>
        <row r="3525">
          <cell r="A3525">
            <v>4276</v>
          </cell>
          <cell r="B3525" t="str">
            <v>PARA-RAIOS DE DISTRIBUICAO, TENSAO NOMINAL 15 KV, CORRENTE NOMINAL DE DESCARGA 5 KA</v>
          </cell>
          <cell r="C3525" t="str">
            <v xml:space="preserve">UN    </v>
          </cell>
          <cell r="D3525">
            <v>257.68</v>
          </cell>
        </row>
        <row r="3526">
          <cell r="A3526">
            <v>4273</v>
          </cell>
          <cell r="B3526" t="str">
            <v>PARA-RAIOS DE DISTRIBUICAO, TENSAO NOMINAL 30 KV, CORRENTE NOMINAL DE DESCARGA 10 KA</v>
          </cell>
          <cell r="C3526" t="str">
            <v xml:space="preserve">UN    </v>
          </cell>
          <cell r="D3526">
            <v>428.06</v>
          </cell>
        </row>
        <row r="3527">
          <cell r="A3527">
            <v>4274</v>
          </cell>
          <cell r="B3527" t="str">
            <v>PARA-RAIOS TIPO FRANKLIN 350 MM, EM LATAO CROMADO, DUAS DESCIDAS, PARA PROTECAO DE EDIFICACOES CONTRA DESCARGAS ATMOSFERICAS</v>
          </cell>
          <cell r="C3527" t="str">
            <v xml:space="preserve">UN    </v>
          </cell>
          <cell r="D3527">
            <v>99.26</v>
          </cell>
        </row>
        <row r="3528">
          <cell r="A3528">
            <v>39438</v>
          </cell>
          <cell r="B3528" t="str">
            <v>PARAFUSO CABECA TROMBETA E PONTA AGULHA (GN55), COMPRIMENTO 55 MM, EM ACO FOSFATIZADO, PARA FIXAR CHAPA DE GESSO EM PERFIL DRYWALL METALICO MAXIMO 0,7 MM</v>
          </cell>
          <cell r="C3528" t="str">
            <v xml:space="preserve">UN    </v>
          </cell>
          <cell r="D3528">
            <v>0.18</v>
          </cell>
        </row>
        <row r="3529">
          <cell r="A3529">
            <v>11963</v>
          </cell>
          <cell r="B3529" t="str">
            <v>PARAFUSO DE ACO TIPO CHUMBADOR PARABOLT, DIAMETRO 1/2", COMPRIMENTO 75 MM</v>
          </cell>
          <cell r="C3529" t="str">
            <v xml:space="preserve">UN    </v>
          </cell>
          <cell r="D3529">
            <v>6.56</v>
          </cell>
        </row>
        <row r="3530">
          <cell r="A3530">
            <v>11964</v>
          </cell>
          <cell r="B3530" t="str">
            <v>PARAFUSO DE ACO TIPO CHUMBADOR PARABOLT, DIAMETRO 3/8", COMPRIMENTO 75 MM</v>
          </cell>
          <cell r="C3530" t="str">
            <v xml:space="preserve">UN    </v>
          </cell>
          <cell r="D3530">
            <v>1.65</v>
          </cell>
        </row>
        <row r="3531">
          <cell r="A3531">
            <v>4379</v>
          </cell>
          <cell r="B3531" t="str">
            <v>PARAFUSO DE ACO ZINCADO COM ROSCA SOBERBA, CABECA CHATA E FENDA SIMPLES, DIAMETRO 2,5 MM, COMPRIMENTO * 9,5 * MM</v>
          </cell>
          <cell r="C3531" t="str">
            <v xml:space="preserve">UN    </v>
          </cell>
          <cell r="D3531">
            <v>0.03</v>
          </cell>
        </row>
        <row r="3532">
          <cell r="A3532">
            <v>4377</v>
          </cell>
          <cell r="B3532" t="str">
            <v>PARAFUSO DE ACO ZINCADO COM ROSCA SOBERBA, CABECA CHATA E FENDA SIMPLES, DIAMETRO 4,2 MM, COMPRIMENTO * 32 * MM</v>
          </cell>
          <cell r="C3532" t="str">
            <v xml:space="preserve">UN    </v>
          </cell>
          <cell r="D3532">
            <v>0.13</v>
          </cell>
        </row>
        <row r="3533">
          <cell r="A3533">
            <v>4356</v>
          </cell>
          <cell r="B3533" t="str">
            <v>PARAFUSO DE ACO ZINCADO COM ROSCA SOBERBA, CABECA CHATA E FENDA SIMPLES, DIAMETRO 4,8 MM, COMPRIMENTO 45 MM</v>
          </cell>
          <cell r="C3533" t="str">
            <v xml:space="preserve">UN    </v>
          </cell>
          <cell r="D3533">
            <v>0.18</v>
          </cell>
        </row>
        <row r="3534">
          <cell r="A3534">
            <v>13246</v>
          </cell>
          <cell r="B3534" t="str">
            <v>PARAFUSO DE FERRO POLIDO, SEXTAVADO, COM ROSCA INTEIRA, DIAMETRO 5/16", COMPRIMENTO 3/4", COM PORCA E ARRUELA LISA LEVE</v>
          </cell>
          <cell r="C3534" t="str">
            <v xml:space="preserve">UN    </v>
          </cell>
          <cell r="D3534">
            <v>0.31</v>
          </cell>
        </row>
        <row r="3535">
          <cell r="A3535">
            <v>4346</v>
          </cell>
          <cell r="B3535" t="str">
            <v>PARAFUSO DE FERRO POLIDO, SEXTAVADO, COM ROSCA PARCIAL, DIAMETRO 5/8", COMPRIMENTO 6", COM PORCA E ARRUELA DE PRESSAO MEDIA</v>
          </cell>
          <cell r="C3535" t="str">
            <v xml:space="preserve">UN    </v>
          </cell>
          <cell r="D3535">
            <v>7.03</v>
          </cell>
        </row>
        <row r="3536">
          <cell r="A3536">
            <v>11955</v>
          </cell>
          <cell r="B3536" t="str">
            <v>PARAFUSO DE LATAO COM ACABAMENTO CROMADO PARA FIXAR PECA SANITARIA, INCLUI PORCA CEGA, ARRUELA E BUCHA DE NYLON TAMANHO S-10</v>
          </cell>
          <cell r="C3536" t="str">
            <v xml:space="preserve">UN    </v>
          </cell>
          <cell r="D3536">
            <v>3.07</v>
          </cell>
        </row>
        <row r="3537">
          <cell r="A3537">
            <v>11960</v>
          </cell>
          <cell r="B3537" t="str">
            <v>PARAFUSO DE LATAO COM ROSCA SOBERBA, CABECA CHATA E FENDA SIMPLES, DIAMETRO 2,5 MM, COMPRIMENTO 12 MM</v>
          </cell>
          <cell r="C3537" t="str">
            <v xml:space="preserve">UN    </v>
          </cell>
          <cell r="D3537">
            <v>0.1</v>
          </cell>
        </row>
        <row r="3538">
          <cell r="A3538">
            <v>4333</v>
          </cell>
          <cell r="B3538" t="str">
            <v>PARAFUSO DE LATAO COM ROSCA SOBERBA, CABECA CHATA E FENDA SIMPLES, DIAMETRO 3,2 MM, COMPRIMENTO 16 MM</v>
          </cell>
          <cell r="C3538" t="str">
            <v xml:space="preserve">UN    </v>
          </cell>
          <cell r="D3538">
            <v>0.18</v>
          </cell>
        </row>
        <row r="3539">
          <cell r="A3539">
            <v>4358</v>
          </cell>
          <cell r="B3539" t="str">
            <v>PARAFUSO DE LATAO COM ROSCA SOBERBA, CABECA CHATA E FENDA SIMPLES, DIAMETRO 4,8 MM, COMPRIMENTO 65 MM</v>
          </cell>
          <cell r="C3539" t="str">
            <v xml:space="preserve">UN    </v>
          </cell>
          <cell r="D3539">
            <v>1.4</v>
          </cell>
        </row>
        <row r="3540">
          <cell r="A3540">
            <v>39435</v>
          </cell>
          <cell r="B3540" t="str">
            <v>PARAFUSO DRY WALL, EM ACO FOSFATIZADO, CABECA TROMBETA E PONTA AGULHA (TA), COMPRIMENTO 25 MM</v>
          </cell>
          <cell r="C3540" t="str">
            <v xml:space="preserve">UN    </v>
          </cell>
          <cell r="D3540">
            <v>7.0000000000000007E-2</v>
          </cell>
        </row>
        <row r="3541">
          <cell r="A3541">
            <v>39436</v>
          </cell>
          <cell r="B3541" t="str">
            <v>PARAFUSO DRY WALL, EM ACO FOSFATIZADO, CABECA TROMBETA E PONTA AGULHA (TA), COMPRIMENTO 35 MM</v>
          </cell>
          <cell r="C3541" t="str">
            <v xml:space="preserve">UN    </v>
          </cell>
          <cell r="D3541">
            <v>0.12</v>
          </cell>
        </row>
        <row r="3542">
          <cell r="A3542">
            <v>39437</v>
          </cell>
          <cell r="B3542" t="str">
            <v>PARAFUSO DRY WALL, EM ACO FOSFATIZADO, CABECA TROMBETA E PONTA AGULHA (TA), COMPRIMENTO 45 MM</v>
          </cell>
          <cell r="C3542" t="str">
            <v xml:space="preserve">UN    </v>
          </cell>
          <cell r="D3542">
            <v>0.16</v>
          </cell>
        </row>
        <row r="3543">
          <cell r="A3543">
            <v>39439</v>
          </cell>
          <cell r="B3543" t="str">
            <v>PARAFUSO DRY WALL, EM ACO FOSFATIZADO, CABECA TROMBETA E PONTA BROCA (TB), COMPRIMENTO 25 MM</v>
          </cell>
          <cell r="C3543" t="str">
            <v xml:space="preserve">UN    </v>
          </cell>
          <cell r="D3543">
            <v>0.1</v>
          </cell>
        </row>
        <row r="3544">
          <cell r="A3544">
            <v>39440</v>
          </cell>
          <cell r="B3544" t="str">
            <v>PARAFUSO DRY WALL, EM ACO FOSFATIZADO, CABECA TROMBETA E PONTA BROCA (TB), COMPRIMENTO 35 MM</v>
          </cell>
          <cell r="C3544" t="str">
            <v xml:space="preserve">UN    </v>
          </cell>
          <cell r="D3544">
            <v>0.14000000000000001</v>
          </cell>
        </row>
        <row r="3545">
          <cell r="A3545">
            <v>39441</v>
          </cell>
          <cell r="B3545" t="str">
            <v>PARAFUSO DRY WALL, EM ACO FOSFATIZADO, CABECA TROMBETA E PONTA BROCA (TB), COMPRIMENTO 45 MM</v>
          </cell>
          <cell r="C3545" t="str">
            <v xml:space="preserve">UN    </v>
          </cell>
          <cell r="D3545">
            <v>0.17</v>
          </cell>
        </row>
        <row r="3546">
          <cell r="A3546">
            <v>39442</v>
          </cell>
          <cell r="B3546" t="str">
            <v>PARAFUSO DRY WALL, EM ACO ZINCADO, CABECA LENTILHA E PONTA AGULHA (LA), LARGURA 4,2 MM, COMPRIMENTO 13 MM</v>
          </cell>
          <cell r="C3546" t="str">
            <v xml:space="preserve">UN    </v>
          </cell>
          <cell r="D3546">
            <v>0.12</v>
          </cell>
        </row>
        <row r="3547">
          <cell r="A3547">
            <v>39443</v>
          </cell>
          <cell r="B3547" t="str">
            <v>PARAFUSO DRY WALL, EM ACO ZINCADO, CABECA LENTILHA E PONTA BROCA (LB), LARGURA 4,2 MM, COMPRIMENTO 13 MM</v>
          </cell>
          <cell r="C3547" t="str">
            <v xml:space="preserve">UN    </v>
          </cell>
          <cell r="D3547">
            <v>0.16</v>
          </cell>
        </row>
        <row r="3548">
          <cell r="A3548">
            <v>4329</v>
          </cell>
          <cell r="B3548" t="str">
            <v>PARAFUSO EM ACO GALVANIZADO, TIPO MAQUINA, SEXTAVADO, SEM PORCA, DIAMETRO 1/2", COMPRIMENTO 2"</v>
          </cell>
          <cell r="C3548" t="str">
            <v xml:space="preserve">UN    </v>
          </cell>
          <cell r="D3548">
            <v>1.5</v>
          </cell>
        </row>
        <row r="3549">
          <cell r="A3549">
            <v>4383</v>
          </cell>
          <cell r="B3549" t="str">
            <v>PARAFUSO FRANCES METRICO ZINCADO, DIAMETRO 12 MM, COMPRIMENTO 140MM, COM PORCA SEXTAVADA E ARRUELA DE PRESSAO MEDIA</v>
          </cell>
          <cell r="C3549" t="str">
            <v xml:space="preserve">UN    </v>
          </cell>
          <cell r="D3549">
            <v>13.56</v>
          </cell>
        </row>
        <row r="3550">
          <cell r="A3550">
            <v>4344</v>
          </cell>
          <cell r="B3550" t="str">
            <v>PARAFUSO FRANCES METRICO ZINCADO, DIAMETRO 12 MM, COMPRIMENTO 150 MM, COM PORCA SEXTAVADA E ARRUELA DE PRESSAO MEDIA</v>
          </cell>
          <cell r="C3550" t="str">
            <v xml:space="preserve">UN    </v>
          </cell>
          <cell r="D3550">
            <v>14.21</v>
          </cell>
        </row>
        <row r="3551">
          <cell r="A3551">
            <v>436</v>
          </cell>
          <cell r="B3551" t="str">
            <v>PARAFUSO FRANCES M16 EM ACO GALVANIZADO, COMPRIMENTO = 150 MM, DIAMETRO = 16 MM, CABECA ABAULADA</v>
          </cell>
          <cell r="C3551" t="str">
            <v xml:space="preserve">UN    </v>
          </cell>
          <cell r="D3551">
            <v>3.67</v>
          </cell>
        </row>
        <row r="3552">
          <cell r="A3552">
            <v>442</v>
          </cell>
          <cell r="B3552" t="str">
            <v>PARAFUSO FRANCES M16 EM ACO GALVANIZADO, COMPRIMENTO = 45 MM, DIAMETRO = 16 MM, CABECA ABAULADA</v>
          </cell>
          <cell r="C3552" t="str">
            <v xml:space="preserve">UN    </v>
          </cell>
          <cell r="D3552">
            <v>2.17</v>
          </cell>
        </row>
        <row r="3553">
          <cell r="A3553">
            <v>11953</v>
          </cell>
          <cell r="B3553" t="str">
            <v>PARAFUSO FRANCES ZINCADO, DIAMETRO 1/2'', COMPRIMENTO 2'', COM PORCA E ARRUELA</v>
          </cell>
          <cell r="C3553" t="str">
            <v xml:space="preserve">UN    </v>
          </cell>
          <cell r="D3553">
            <v>2.25</v>
          </cell>
        </row>
        <row r="3554">
          <cell r="A3554">
            <v>4335</v>
          </cell>
          <cell r="B3554" t="str">
            <v>PARAFUSO FRANCES ZINCADO, DIAMETRO 1/2", COMPRIMENTO 12", COM PORCA E ARRUELA LISA MEDIA</v>
          </cell>
          <cell r="C3554" t="str">
            <v xml:space="preserve">UN    </v>
          </cell>
          <cell r="D3554">
            <v>9.5399999999999991</v>
          </cell>
        </row>
        <row r="3555">
          <cell r="A3555">
            <v>4334</v>
          </cell>
          <cell r="B3555" t="str">
            <v>PARAFUSO FRANCES ZINCADO, DIAMETRO 1/2", COMPRIMENTO 15", COM PORCA E ARRUELA LISA MEDIA</v>
          </cell>
          <cell r="C3555" t="str">
            <v xml:space="preserve">UN    </v>
          </cell>
          <cell r="D3555">
            <v>13.09</v>
          </cell>
        </row>
        <row r="3556">
          <cell r="A3556">
            <v>4343</v>
          </cell>
          <cell r="B3556" t="str">
            <v>PARAFUSO FRANCES ZINCADO, DIAMETRO 1/2", COMPRIMENTO 4", COM PORCA E ARRUELA</v>
          </cell>
          <cell r="C3556" t="str">
            <v xml:space="preserve">UN    </v>
          </cell>
          <cell r="D3556">
            <v>3.22</v>
          </cell>
        </row>
        <row r="3557">
          <cell r="A3557">
            <v>430</v>
          </cell>
          <cell r="B3557" t="str">
            <v>PARAFUSO M16 EM ACO GALVANIZADO, COMPRIMENTO = 125 MM, DIAMETRO = 16 MM, ROSCA MAQUINA, CABECA QUADRADA</v>
          </cell>
          <cell r="C3557" t="str">
            <v xml:space="preserve">UN    </v>
          </cell>
          <cell r="D3557">
            <v>3.29</v>
          </cell>
        </row>
        <row r="3558">
          <cell r="A3558">
            <v>441</v>
          </cell>
          <cell r="B3558" t="str">
            <v>PARAFUSO M16 EM ACO GALVANIZADO, COMPRIMENTO = 150 MM, DIAMETRO = 16 MM, ROSCA MAQUINA, CABECA QUADRADA</v>
          </cell>
          <cell r="C3558" t="str">
            <v xml:space="preserve">UN    </v>
          </cell>
          <cell r="D3558">
            <v>3.62</v>
          </cell>
        </row>
        <row r="3559">
          <cell r="A3559">
            <v>431</v>
          </cell>
          <cell r="B3559" t="str">
            <v>PARAFUSO M16 EM ACO GALVANIZADO, COMPRIMENTO = 200 MM, DIAMETRO = 16 MM, ROSCA MAQUINA, CABECA QUADRADA</v>
          </cell>
          <cell r="C3559" t="str">
            <v xml:space="preserve">UN    </v>
          </cell>
          <cell r="D3559">
            <v>4.37</v>
          </cell>
        </row>
        <row r="3560">
          <cell r="A3560">
            <v>432</v>
          </cell>
          <cell r="B3560" t="str">
            <v>PARAFUSO M16 EM ACO GALVANIZADO, COMPRIMENTO = 250 MM, DIAMETRO = 16 MM, ROSCA MAQUINA, CABECA QUADRADA</v>
          </cell>
          <cell r="C3560" t="str">
            <v xml:space="preserve">UN    </v>
          </cell>
          <cell r="D3560">
            <v>4.82</v>
          </cell>
        </row>
        <row r="3561">
          <cell r="A3561">
            <v>429</v>
          </cell>
          <cell r="B3561" t="str">
            <v>PARAFUSO M16 EM ACO GALVANIZADO, COMPRIMENTO = 300 MM, DIAMETRO = 16 MM, ROSCA DUPLA</v>
          </cell>
          <cell r="C3561" t="str">
            <v xml:space="preserve">UN    </v>
          </cell>
          <cell r="D3561">
            <v>6.5</v>
          </cell>
        </row>
        <row r="3562">
          <cell r="A3562">
            <v>439</v>
          </cell>
          <cell r="B3562" t="str">
            <v>PARAFUSO M16 EM ACO GALVANIZADO, COMPRIMENTO = 300 MM, DIAMETRO = 16 MM, ROSCA MAQUINA, CABECA QUADRADA</v>
          </cell>
          <cell r="C3562" t="str">
            <v xml:space="preserve">UN    </v>
          </cell>
          <cell r="D3562">
            <v>5.54</v>
          </cell>
        </row>
        <row r="3563">
          <cell r="A3563">
            <v>433</v>
          </cell>
          <cell r="B3563" t="str">
            <v>PARAFUSO M16 EM ACO GALVANIZADO, COMPRIMENTO = 350 MM, DIAMETRO = 16 MM, ROSCA MAQUINA, CABECA QUADRADA</v>
          </cell>
          <cell r="C3563" t="str">
            <v xml:space="preserve">UN    </v>
          </cell>
          <cell r="D3563">
            <v>6.47</v>
          </cell>
        </row>
        <row r="3564">
          <cell r="A3564">
            <v>437</v>
          </cell>
          <cell r="B3564" t="str">
            <v>PARAFUSO M16 EM ACO GALVANIZADO, COMPRIMENTO = 400 MM, DIAMETRO = 16 MM, ROSCA DUPLA</v>
          </cell>
          <cell r="C3564" t="str">
            <v xml:space="preserve">UN    </v>
          </cell>
          <cell r="D3564">
            <v>8.59</v>
          </cell>
        </row>
        <row r="3565">
          <cell r="A3565">
            <v>11790</v>
          </cell>
          <cell r="B3565" t="str">
            <v>PARAFUSO M16 EM ACO GALVANIZADO, COMPRIMENTO = 450 MM, DIAMETRO = 16 MM, ROSCA MAQUINA, CABECA QUADRADA</v>
          </cell>
          <cell r="C3565" t="str">
            <v xml:space="preserve">UN    </v>
          </cell>
          <cell r="D3565">
            <v>9.74</v>
          </cell>
        </row>
        <row r="3566">
          <cell r="A3566">
            <v>428</v>
          </cell>
          <cell r="B3566" t="str">
            <v>PARAFUSO M16 EM ACO GALVANIZADO, COMPRIMENTO = 500 MM, DIAMETRO = 16 MM, ROSCA MAQUINA, COM CABECA SEXTAVADA E PORCA</v>
          </cell>
          <cell r="C3566" t="str">
            <v xml:space="preserve">UN    </v>
          </cell>
          <cell r="D3566">
            <v>10.6</v>
          </cell>
        </row>
        <row r="3567">
          <cell r="A3567">
            <v>4384</v>
          </cell>
          <cell r="B3567" t="str">
            <v>PARAFUSO NIQUELADO COM ACABAMENTO CROMADO PARA FIXAR PECA SANITARIA, INCLUI PORCA CEGA, ARRUELA E BUCHA DE NYLON TAMANHO S-10</v>
          </cell>
          <cell r="C3567" t="str">
            <v xml:space="preserve">UN    </v>
          </cell>
          <cell r="D3567">
            <v>15.58</v>
          </cell>
        </row>
        <row r="3568">
          <cell r="A3568">
            <v>4351</v>
          </cell>
          <cell r="B3568" t="str">
            <v>PARAFUSO NIQUELADO 3 1/2" COM ACABAMENTO CROMADO PARA FIXAR PECA SANITARIA, INCLUI PORCA CEGA, ARRUELA E BUCHA DE NYLON TAMANHO S-8</v>
          </cell>
          <cell r="C3568" t="str">
            <v xml:space="preserve">UN    </v>
          </cell>
          <cell r="D3568">
            <v>11.55</v>
          </cell>
        </row>
        <row r="3569">
          <cell r="A3569">
            <v>11054</v>
          </cell>
          <cell r="B3569" t="str">
            <v>PARAFUSO ROSCA SOBERBA ZINCADO CABECA CHATA FENDA SIMPLES 3,2 X 20 MM (3/4 ")</v>
          </cell>
          <cell r="C3569" t="str">
            <v xml:space="preserve">UN    </v>
          </cell>
          <cell r="D3569">
            <v>0.02</v>
          </cell>
        </row>
        <row r="3570">
          <cell r="A3570">
            <v>11055</v>
          </cell>
          <cell r="B3570" t="str">
            <v>PARAFUSO ROSCA SOBERBA ZINCADO CABECA CHATA FENDA SIMPLES 3,5 X 25 MM (1 ")</v>
          </cell>
          <cell r="C3570" t="str">
            <v xml:space="preserve">UN    </v>
          </cell>
          <cell r="D3570">
            <v>0.04</v>
          </cell>
        </row>
        <row r="3571">
          <cell r="A3571">
            <v>11056</v>
          </cell>
          <cell r="B3571" t="str">
            <v>PARAFUSO ROSCA SOBERBA ZINCADO CABECA CHATA FENDA SIMPLES 3,8 X 30 MM (1.1/4 ")</v>
          </cell>
          <cell r="C3571" t="str">
            <v xml:space="preserve">UN    </v>
          </cell>
          <cell r="D3571">
            <v>0.05</v>
          </cell>
        </row>
        <row r="3572">
          <cell r="A3572">
            <v>11057</v>
          </cell>
          <cell r="B3572" t="str">
            <v>PARAFUSO ROSCA SOBERBA ZINCADO CABECA CHATA FENDA SIMPLES 4,8 X 40 MM (1.1/2 ")</v>
          </cell>
          <cell r="C3572" t="str">
            <v xml:space="preserve">UN    </v>
          </cell>
          <cell r="D3572">
            <v>0.1</v>
          </cell>
        </row>
        <row r="3573">
          <cell r="A3573">
            <v>11059</v>
          </cell>
          <cell r="B3573" t="str">
            <v>PARAFUSO ROSCA SOBERBA ZINCADO CABECA CHATA FENDA SIMPLES 5,5 X 50 MM (2 ")</v>
          </cell>
          <cell r="C3573" t="str">
            <v xml:space="preserve">UN    </v>
          </cell>
          <cell r="D3573">
            <v>0.2</v>
          </cell>
        </row>
        <row r="3574">
          <cell r="A3574">
            <v>11058</v>
          </cell>
          <cell r="B3574" t="str">
            <v>PARAFUSO ROSCA SOBERBA ZINCADO CABECA CHATA FENDA SIMPLES 5,5 X 65 MM (2.1/2 ")</v>
          </cell>
          <cell r="C3574" t="str">
            <v xml:space="preserve">UN    </v>
          </cell>
          <cell r="D3574">
            <v>0.26</v>
          </cell>
        </row>
        <row r="3575">
          <cell r="A3575">
            <v>4380</v>
          </cell>
          <cell r="B3575" t="str">
            <v>PARAFUSO ZINCADO ROSCA SOBERBA 5/16 " X 120 MM PARA TELHA FIBROCIMENTO</v>
          </cell>
          <cell r="C3575" t="str">
            <v xml:space="preserve">UN    </v>
          </cell>
          <cell r="D3575">
            <v>0.88</v>
          </cell>
        </row>
        <row r="3576">
          <cell r="A3576">
            <v>4299</v>
          </cell>
          <cell r="B3576" t="str">
            <v>PARAFUSO ZINCADO ROSCA SOBERBA, CABECA SEXTAVADA, 5/16 " X 110 MM, PARA FIXACAO DE TELHA EM MADEIRA</v>
          </cell>
          <cell r="C3576" t="str">
            <v xml:space="preserve">UN    </v>
          </cell>
          <cell r="D3576">
            <v>0.83</v>
          </cell>
        </row>
        <row r="3577">
          <cell r="A3577">
            <v>4304</v>
          </cell>
          <cell r="B3577" t="str">
            <v>PARAFUSO ZINCADO ROSCA SOBERBA, CABECA SEXTAVADA, 5/16 " X 150 MM, PARA FIXACAO DE TELHA EM MADEIRA</v>
          </cell>
          <cell r="C3577" t="str">
            <v xml:space="preserve">UN    </v>
          </cell>
          <cell r="D3577">
            <v>1.1299999999999999</v>
          </cell>
        </row>
        <row r="3578">
          <cell r="A3578">
            <v>4305</v>
          </cell>
          <cell r="B3578" t="str">
            <v>PARAFUSO ZINCADO ROSCA SOBERBA, CABECA SEXTAVADA, 5/16 " X 180 MM, PARA FIXACAO DE TELHA EM MADEIRA</v>
          </cell>
          <cell r="C3578" t="str">
            <v xml:space="preserve">UN    </v>
          </cell>
          <cell r="D3578">
            <v>1.31</v>
          </cell>
        </row>
        <row r="3579">
          <cell r="A3579">
            <v>4306</v>
          </cell>
          <cell r="B3579" t="str">
            <v>PARAFUSO ZINCADO ROSCA SOBERBA, CABECA SEXTAVADA, 5/16 " X 200 MM, PARA FIXACAO DE TELHA EM MADEIRA</v>
          </cell>
          <cell r="C3579" t="str">
            <v xml:space="preserve">UN    </v>
          </cell>
          <cell r="D3579">
            <v>1.52</v>
          </cell>
        </row>
        <row r="3580">
          <cell r="A3580">
            <v>4308</v>
          </cell>
          <cell r="B3580" t="str">
            <v>PARAFUSO ZINCADO ROSCA SOBERBA, CABECA SEXTAVADA, 5/16 " X 230 MM, PARA FIXACAO DE TELHA EM MADEIRA</v>
          </cell>
          <cell r="C3580" t="str">
            <v xml:space="preserve">UN    </v>
          </cell>
          <cell r="D3580">
            <v>3.16</v>
          </cell>
        </row>
        <row r="3581">
          <cell r="A3581">
            <v>4302</v>
          </cell>
          <cell r="B3581" t="str">
            <v>PARAFUSO ZINCADO ROSCA SOBERBA, CABECA SEXTAVADA, 5/16 " X 250 MM, PARA FIXACAO DE TELHA EM MADEIRA</v>
          </cell>
          <cell r="C3581" t="str">
            <v xml:space="preserve">UN    </v>
          </cell>
          <cell r="D3581">
            <v>2.37</v>
          </cell>
        </row>
        <row r="3582">
          <cell r="A3582">
            <v>4300</v>
          </cell>
          <cell r="B3582" t="str">
            <v>PARAFUSO ZINCADO ROSCA SOBERBA, CABECA SEXTAVADA, 5/16 " X 50 MM, PARA FIXACAO DE TELHA EM MADEIRA</v>
          </cell>
          <cell r="C3582" t="str">
            <v xml:space="preserve">UN    </v>
          </cell>
          <cell r="D3582">
            <v>0.56000000000000005</v>
          </cell>
        </row>
        <row r="3583">
          <cell r="A3583">
            <v>4301</v>
          </cell>
          <cell r="B3583" t="str">
            <v>PARAFUSO ZINCADO ROSCA SOBERBA, CABECA SEXTAVADA, 5/16 " X 85 MM, PARA FIXACAO DE TELHA EM MADEIRA</v>
          </cell>
          <cell r="C3583" t="str">
            <v xml:space="preserve">UN    </v>
          </cell>
          <cell r="D3583">
            <v>0.69</v>
          </cell>
        </row>
        <row r="3584">
          <cell r="A3584">
            <v>4320</v>
          </cell>
          <cell r="B3584" t="str">
            <v>PARAFUSO ZINCADO 5/16 " X 250 MM PARA FIXACAO DE TELHA DE FIBROCIMENTO CANALETE 49, INCLUI BUCHA NYLON S-10</v>
          </cell>
          <cell r="C3584" t="str">
            <v xml:space="preserve">UN    </v>
          </cell>
          <cell r="D3584">
            <v>2.09</v>
          </cell>
        </row>
        <row r="3585">
          <cell r="A3585">
            <v>4318</v>
          </cell>
          <cell r="B3585" t="str">
            <v>PARAFUSO ZINCADO 5/16 " X 85 MM PARA FIXACAO DE TELHA DE FIBROCIMENTO CANALETE 90, INCLUI BUCHA NYLON S-10</v>
          </cell>
          <cell r="C3585" t="str">
            <v xml:space="preserve">UN    </v>
          </cell>
          <cell r="D3585">
            <v>1.02</v>
          </cell>
        </row>
        <row r="3586">
          <cell r="A3586">
            <v>40547</v>
          </cell>
          <cell r="B3586" t="str">
            <v>PARAFUSO ZINCADO, AUTOBROCANTE, FLANGEADO, 4,2 MM X 19 MM</v>
          </cell>
          <cell r="C3586" t="str">
            <v xml:space="preserve">CENTO </v>
          </cell>
          <cell r="D3586">
            <v>18.93</v>
          </cell>
        </row>
        <row r="3587">
          <cell r="A3587">
            <v>11962</v>
          </cell>
          <cell r="B3587" t="str">
            <v>PARAFUSO ZINCADO, SEXTAVADO, COM ROSCA INTEIRA, DIAMETRO 1/4", COMPRIMENTO 1/2"</v>
          </cell>
          <cell r="C3587" t="str">
            <v xml:space="preserve">UN    </v>
          </cell>
          <cell r="D3587">
            <v>0.15</v>
          </cell>
        </row>
        <row r="3588">
          <cell r="A3588">
            <v>4332</v>
          </cell>
          <cell r="B3588" t="str">
            <v>PARAFUSO ZINCADO, SEXTAVADO, COM ROSCA INTEIRA, DIAMETRO 3/8", COMPRIMENTO 2"</v>
          </cell>
          <cell r="C3588" t="str">
            <v xml:space="preserve">UN    </v>
          </cell>
          <cell r="D3588">
            <v>0.75</v>
          </cell>
        </row>
        <row r="3589">
          <cell r="A3589">
            <v>4331</v>
          </cell>
          <cell r="B3589" t="str">
            <v>PARAFUSO ZINCADO, SEXTAVADO, COM ROSCA INTEIRA, DIAMETRO 5/8", COMPRIMENTO 2 1/4"</v>
          </cell>
          <cell r="C3589" t="str">
            <v xml:space="preserve">UN    </v>
          </cell>
          <cell r="D3589">
            <v>2.84</v>
          </cell>
        </row>
        <row r="3590">
          <cell r="A3590">
            <v>4336</v>
          </cell>
          <cell r="B3590" t="str">
            <v>PARAFUSO ZINCADO, SEXTAVADO, COM ROSCA INTEIRA, DIAMETRO 5/8", COMPRIMENTO 3", COM PORCA E ARRUELA DE PRESSAO MEDIA</v>
          </cell>
          <cell r="C3590" t="str">
            <v xml:space="preserve">UN    </v>
          </cell>
          <cell r="D3590">
            <v>3.63</v>
          </cell>
        </row>
        <row r="3591">
          <cell r="A3591">
            <v>13294</v>
          </cell>
          <cell r="B3591" t="str">
            <v>PARAFUSO ZINCADO, SEXTAVADO, COM ROSCA SOBERBA, DIAMETRO 3/8", COMPRIMENTO 80 MM</v>
          </cell>
          <cell r="C3591" t="str">
            <v xml:space="preserve">UN    </v>
          </cell>
          <cell r="D3591">
            <v>1.04</v>
          </cell>
        </row>
        <row r="3592">
          <cell r="A3592">
            <v>11948</v>
          </cell>
          <cell r="B3592" t="str">
            <v>PARAFUSO ZINCADO, SEXTAVADO, COM ROSCA SOBERBA, DIAMETRO 5/16", COMPRIMENTO 40 MM</v>
          </cell>
          <cell r="C3592" t="str">
            <v xml:space="preserve">UN    </v>
          </cell>
          <cell r="D3592">
            <v>0.46</v>
          </cell>
        </row>
        <row r="3593">
          <cell r="A3593">
            <v>4382</v>
          </cell>
          <cell r="B3593" t="str">
            <v>PARAFUSO ZINCADO, SEXTAVADO, COM ROSCA SOBERBA, DIAMETRO 5/16", COMPRIMENTO 80 MM</v>
          </cell>
          <cell r="C3593" t="str">
            <v xml:space="preserve">UN    </v>
          </cell>
          <cell r="D3593">
            <v>0.78</v>
          </cell>
        </row>
        <row r="3594">
          <cell r="A3594">
            <v>4354</v>
          </cell>
          <cell r="B3594" t="str">
            <v>PARAFUSO ZINCADO, SEXTAVADO, GRAU 5, ROSCA INTEIRA, DIAMETRO 1 1/2", COMPRIMENTO 4"</v>
          </cell>
          <cell r="C3594" t="str">
            <v xml:space="preserve">UN    </v>
          </cell>
          <cell r="D3594">
            <v>32.6</v>
          </cell>
        </row>
        <row r="3595">
          <cell r="A3595">
            <v>40839</v>
          </cell>
          <cell r="B3595" t="str">
            <v>PARAFUSO, ASTM A307 - GRAU A, SEXTAVADO, ZINCADO, DIAMETRO 3/8" (9,52 MM), COMPRIMENTO 1 " (25,4 MM)</v>
          </cell>
          <cell r="C3595" t="str">
            <v xml:space="preserve">CENTO </v>
          </cell>
          <cell r="D3595">
            <v>78.459999999999994</v>
          </cell>
        </row>
        <row r="3596">
          <cell r="A3596">
            <v>40552</v>
          </cell>
          <cell r="B3596" t="str">
            <v>PARAFUSO, AUTO ATARRACHANTE, CABECA CHATA, FENDA SIMPLES, 1/4 (6,35 MM) X 25 MM</v>
          </cell>
          <cell r="C3596" t="str">
            <v xml:space="preserve">CENTO </v>
          </cell>
          <cell r="D3596">
            <v>32.46</v>
          </cell>
        </row>
        <row r="3597">
          <cell r="A3597">
            <v>40549</v>
          </cell>
          <cell r="B3597" t="str">
            <v>PARAFUSO, COMUM, ASTM A307, SEXTAVADO, DIAMETRO 1/2" (12,7 MM), COMPRIMENTO 1" (25,4 MM)</v>
          </cell>
          <cell r="C3597" t="str">
            <v xml:space="preserve">CENTO </v>
          </cell>
          <cell r="D3597">
            <v>128.51</v>
          </cell>
        </row>
        <row r="3598">
          <cell r="A3598">
            <v>4385</v>
          </cell>
          <cell r="B3598" t="str">
            <v>PARALELEPIPEDO GRANITICO OU BASALTICO, PARA PAVIMENTACAO, SEM FRETE,  *30 A 35* PECAS POR M2</v>
          </cell>
          <cell r="C3598" t="str">
            <v xml:space="preserve">MIL   </v>
          </cell>
          <cell r="D3598">
            <v>1285.71</v>
          </cell>
        </row>
        <row r="3599">
          <cell r="A3599">
            <v>38397</v>
          </cell>
          <cell r="B3599" t="str">
            <v>PASTA DESENGRAXANTE PARA MAOS</v>
          </cell>
          <cell r="C3599" t="str">
            <v xml:space="preserve">KG    </v>
          </cell>
          <cell r="D3599">
            <v>4.5199999999999996</v>
          </cell>
        </row>
        <row r="3600">
          <cell r="A3600">
            <v>20078</v>
          </cell>
          <cell r="B3600" t="str">
            <v>PASTA LUBRIFICANTE PARA TUBOS E CONEXOES COM JUNTA ELASTICA (USO EM PVC, ACO, POLIETILENO E OUTROS) ( DE *400* G)</v>
          </cell>
          <cell r="C3600" t="str">
            <v xml:space="preserve">UN    </v>
          </cell>
          <cell r="D3600">
            <v>23.81</v>
          </cell>
        </row>
        <row r="3601">
          <cell r="A3601">
            <v>20079</v>
          </cell>
          <cell r="B3601" t="str">
            <v>PASTA LUBRIFICANTE PARA TUBOS E CONEXOES COM JUNTA ELASTICA (USO EM PVC, ACO, POLIETILENO E OUTROS) (POTE DE 3.500* G)</v>
          </cell>
          <cell r="C3601" t="str">
            <v xml:space="preserve">UN    </v>
          </cell>
          <cell r="D3601">
            <v>148.53</v>
          </cell>
        </row>
        <row r="3602">
          <cell r="A3602">
            <v>39897</v>
          </cell>
          <cell r="B3602" t="str">
            <v>PASTA PARA SOLDA DE TUBOS E CONEXOES DE COBRE (EMBALAGEM COM 250 G)</v>
          </cell>
          <cell r="C3602" t="str">
            <v xml:space="preserve">UN    </v>
          </cell>
          <cell r="D3602">
            <v>30.8</v>
          </cell>
        </row>
        <row r="3603">
          <cell r="A3603">
            <v>118</v>
          </cell>
          <cell r="B3603" t="str">
            <v>PASTA VEDA JUNTAS/ROSCA, LATA DE *500* G, PARA INSTALACOES DE GAS E OUTROS</v>
          </cell>
          <cell r="C3603" t="str">
            <v xml:space="preserve">UN    </v>
          </cell>
          <cell r="D3603">
            <v>90.02</v>
          </cell>
        </row>
        <row r="3604">
          <cell r="A3604">
            <v>4396</v>
          </cell>
          <cell r="B3604" t="str">
            <v>PASTILHA CERAMICA/PORCELANA, REVEST INT/EXT E  PISCINA, CORES BRANCA OU FRIAS, *2,5 X 2,5* CM</v>
          </cell>
          <cell r="C3604" t="str">
            <v xml:space="preserve">M2    </v>
          </cell>
          <cell r="D3604">
            <v>150.18</v>
          </cell>
        </row>
        <row r="3605">
          <cell r="A3605">
            <v>36881</v>
          </cell>
          <cell r="B3605" t="str">
            <v>PASTILHA CERAMICA/PORCELANA, REVEST INT/EXT E  PISCINA, CORES FRIAS *5 X 5* CM</v>
          </cell>
          <cell r="C3605" t="str">
            <v xml:space="preserve">M2    </v>
          </cell>
          <cell r="D3605">
            <v>134.19999999999999</v>
          </cell>
        </row>
        <row r="3606">
          <cell r="A3606">
            <v>36882</v>
          </cell>
          <cell r="B3606" t="str">
            <v>PASTILHA CERAMICA/PORCELANA, REVEST INT/EXT E  PISCINA, CORES QUENTES *5 X 5* CM</v>
          </cell>
          <cell r="C3606" t="str">
            <v xml:space="preserve">M2    </v>
          </cell>
          <cell r="D3606">
            <v>156.57</v>
          </cell>
        </row>
        <row r="3607">
          <cell r="A3607">
            <v>4397</v>
          </cell>
          <cell r="B3607" t="str">
            <v>PASTILHA CERAMICA/PORCELANA, REVEST INT/EXT E  PISCINA, CORES QUENTES, *2,5 X 2,5* CM</v>
          </cell>
          <cell r="C3607" t="str">
            <v xml:space="preserve">M2    </v>
          </cell>
          <cell r="D3607">
            <v>243.53</v>
          </cell>
        </row>
        <row r="3608">
          <cell r="A3608">
            <v>34754</v>
          </cell>
          <cell r="B3608" t="str">
            <v>PASTILHA DE VIDRO CRISTAL, NACIONAL, REVEST INT/EXT E PISCINA, TODAS AS CORES, E MAIOR OU IGUAL A 5 MM  *2,0 X 2,0* CM</v>
          </cell>
          <cell r="C3608" t="str">
            <v xml:space="preserve">M2    </v>
          </cell>
          <cell r="D3608">
            <v>450.94</v>
          </cell>
        </row>
        <row r="3609">
          <cell r="A3609">
            <v>25962</v>
          </cell>
          <cell r="B3609" t="str">
            <v>PASTILHA DE VIDRO PIGMENTADA *2,0 X 2,0* CM, NACIONAL, PARA REVESTIMENTO INTERNO/EXTERNO E PISCINA, BRANCA OU CORES FRIAS, ESPESSURA MAIOR OU IGUAL A 5 MM</v>
          </cell>
          <cell r="C3609" t="str">
            <v xml:space="preserve">M2    </v>
          </cell>
          <cell r="D3609">
            <v>285.61</v>
          </cell>
        </row>
        <row r="3610">
          <cell r="A3610">
            <v>34752</v>
          </cell>
          <cell r="B3610" t="str">
            <v>PASTILHA DE VIDRO PIGMENTADA, NACIONAL, REVEST INT/EXT E PISCINA, CORES QUENTES, ESPESSURA MAIOR OU IGUAL A 5 MM  *2,0 X 2,0* CM</v>
          </cell>
          <cell r="C3610" t="str">
            <v xml:space="preserve">M2    </v>
          </cell>
          <cell r="D3610">
            <v>502.95</v>
          </cell>
        </row>
        <row r="3611">
          <cell r="A3611">
            <v>4751</v>
          </cell>
          <cell r="B3611" t="str">
            <v>PASTILHEIRO</v>
          </cell>
          <cell r="C3611" t="str">
            <v xml:space="preserve">H     </v>
          </cell>
          <cell r="D3611">
            <v>17.34</v>
          </cell>
        </row>
        <row r="3612">
          <cell r="A3612">
            <v>41066</v>
          </cell>
          <cell r="B3612" t="str">
            <v>PASTILHEIRO (MENSALISTA)</v>
          </cell>
          <cell r="C3612" t="str">
            <v xml:space="preserve">MES   </v>
          </cell>
          <cell r="D3612">
            <v>3075.92</v>
          </cell>
        </row>
        <row r="3613">
          <cell r="A3613">
            <v>39604</v>
          </cell>
          <cell r="B3613" t="str">
            <v>PATCH CORD, CATEGORIA 5 E, EXTENSAO DE 1,50 M</v>
          </cell>
          <cell r="C3613" t="str">
            <v xml:space="preserve">UN    </v>
          </cell>
          <cell r="D3613">
            <v>8.83</v>
          </cell>
        </row>
        <row r="3614">
          <cell r="A3614">
            <v>39605</v>
          </cell>
          <cell r="B3614" t="str">
            <v>PATCH CORD, CATEGORIA 5 E, EXTENSAO DE 2,50 M</v>
          </cell>
          <cell r="C3614" t="str">
            <v xml:space="preserve">UN    </v>
          </cell>
          <cell r="D3614">
            <v>12.25</v>
          </cell>
        </row>
        <row r="3615">
          <cell r="A3615">
            <v>39606</v>
          </cell>
          <cell r="B3615" t="str">
            <v>PATCH CORD, CATEGORIA 6, EXTENSAO DE 1,50 M</v>
          </cell>
          <cell r="C3615" t="str">
            <v xml:space="preserve">UN    </v>
          </cell>
          <cell r="D3615">
            <v>15.56</v>
          </cell>
        </row>
        <row r="3616">
          <cell r="A3616">
            <v>39607</v>
          </cell>
          <cell r="B3616" t="str">
            <v>PATCH CORD, CATEGORIA 6, EXTENSAO DE 2,50 M</v>
          </cell>
          <cell r="C3616" t="str">
            <v xml:space="preserve">UN    </v>
          </cell>
          <cell r="D3616">
            <v>17.850000000000001</v>
          </cell>
        </row>
        <row r="3617">
          <cell r="A3617">
            <v>39594</v>
          </cell>
          <cell r="B3617" t="str">
            <v>PATCH PANEL, 24 PORTAS, CATEGORIA 5E, COM RACKS DE 19" E 1 U DE ALTURA</v>
          </cell>
          <cell r="C3617" t="str">
            <v xml:space="preserve">UN    </v>
          </cell>
          <cell r="D3617">
            <v>169</v>
          </cell>
        </row>
        <row r="3618">
          <cell r="A3618">
            <v>39596</v>
          </cell>
          <cell r="B3618" t="str">
            <v>PATCH PANEL, 24 PORTAS, CATEGORIA 6, COM RACKS DE 19" E 1 U DE ALTURA</v>
          </cell>
          <cell r="C3618" t="str">
            <v xml:space="preserve">UN    </v>
          </cell>
          <cell r="D3618">
            <v>294.56</v>
          </cell>
        </row>
        <row r="3619">
          <cell r="A3619">
            <v>39595</v>
          </cell>
          <cell r="B3619" t="str">
            <v>PATCH PANEL, 48 PORTAS, CATEGORIA 5E, COM RACKS DE 19" E 2 U DE ALTURA</v>
          </cell>
          <cell r="C3619" t="str">
            <v xml:space="preserve">UN    </v>
          </cell>
          <cell r="D3619">
            <v>247.26</v>
          </cell>
        </row>
        <row r="3620">
          <cell r="A3620">
            <v>39597</v>
          </cell>
          <cell r="B3620" t="str">
            <v>PATCH PANEL, 48 PORTAS, CATEGORIA 6, COM RACKS DE 19" E 2 U DE ALTURA</v>
          </cell>
          <cell r="C3620" t="str">
            <v xml:space="preserve">UN    </v>
          </cell>
          <cell r="D3620">
            <v>397.22</v>
          </cell>
        </row>
        <row r="3621">
          <cell r="A3621">
            <v>20209</v>
          </cell>
          <cell r="B3621" t="str">
            <v>PECA DE MADEIRA APARELHADA *7,5 X 7,5* CM (3 X 3 ") MACARANDUBA, ANGELIM OU EQUIVALENTE DA REGIAO</v>
          </cell>
          <cell r="C3621" t="str">
            <v xml:space="preserve">M     </v>
          </cell>
          <cell r="D3621">
            <v>9.14</v>
          </cell>
        </row>
        <row r="3622">
          <cell r="A3622">
            <v>4433</v>
          </cell>
          <cell r="B3622" t="str">
            <v>PECA DE MADEIRA NAO APARELHADA *7,5 X 7,5* CM (3 X 3 ") MACARANDUBA, ANGELIM OU EQUIVALENTE DA REGIAO</v>
          </cell>
          <cell r="C3622" t="str">
            <v xml:space="preserve">M     </v>
          </cell>
          <cell r="D3622">
            <v>6.65</v>
          </cell>
        </row>
        <row r="3623">
          <cell r="A3623">
            <v>10731</v>
          </cell>
          <cell r="B3623" t="str">
            <v>PEDRA ARDOSIA, CINZA, *40 X 40* CM, E= *1 CM</v>
          </cell>
          <cell r="C3623" t="str">
            <v xml:space="preserve">M2    </v>
          </cell>
          <cell r="D3623">
            <v>51.54</v>
          </cell>
        </row>
        <row r="3624">
          <cell r="A3624">
            <v>4704</v>
          </cell>
          <cell r="B3624" t="str">
            <v>PEDRA ARDOSIA, CINZA, 20  X  40 CM,  E=  *1 CM</v>
          </cell>
          <cell r="C3624" t="str">
            <v xml:space="preserve">M2    </v>
          </cell>
          <cell r="D3624">
            <v>46.51</v>
          </cell>
        </row>
        <row r="3625">
          <cell r="A3625">
            <v>10730</v>
          </cell>
          <cell r="B3625" t="str">
            <v>PEDRA ARDOSIA, CINZA, 30  X  30,  E= *1 CM</v>
          </cell>
          <cell r="C3625" t="str">
            <v xml:space="preserve">M2    </v>
          </cell>
          <cell r="D3625">
            <v>49.83</v>
          </cell>
        </row>
        <row r="3626">
          <cell r="A3626">
            <v>4729</v>
          </cell>
          <cell r="B3626" t="str">
            <v>PEDRA BRITADA GRADUADA, CLASSIFICADA (POSTO PEDREIRA/FORNECEDOR, SEM FRETE)</v>
          </cell>
          <cell r="C3626" t="str">
            <v xml:space="preserve">M3    </v>
          </cell>
          <cell r="D3626">
            <v>93.42</v>
          </cell>
        </row>
        <row r="3627">
          <cell r="A3627">
            <v>4720</v>
          </cell>
          <cell r="B3627" t="str">
            <v>PEDRA BRITADA N. 0, OU PEDRISCO (4,8 A 9,5 MM) POSTO PEDREIRA/FORNECEDOR, SEM FRETE</v>
          </cell>
          <cell r="C3627" t="str">
            <v xml:space="preserve">M3    </v>
          </cell>
          <cell r="D3627">
            <v>102.15</v>
          </cell>
        </row>
        <row r="3628">
          <cell r="A3628">
            <v>4721</v>
          </cell>
          <cell r="B3628" t="str">
            <v>PEDRA BRITADA N. 1 (9,5 a 19 MM) POSTO PEDREIRA/FORNECEDOR, SEM FRETE</v>
          </cell>
          <cell r="C3628" t="str">
            <v xml:space="preserve">M3    </v>
          </cell>
          <cell r="D3628">
            <v>80</v>
          </cell>
        </row>
        <row r="3629">
          <cell r="A3629">
            <v>4718</v>
          </cell>
          <cell r="B3629" t="str">
            <v>PEDRA BRITADA N. 2 (19 A 38 MM) POSTO PEDREIRA/FORNECEDOR, SEM FRETE</v>
          </cell>
          <cell r="C3629" t="str">
            <v xml:space="preserve">M3    </v>
          </cell>
          <cell r="D3629">
            <v>80</v>
          </cell>
        </row>
        <row r="3630">
          <cell r="A3630">
            <v>4722</v>
          </cell>
          <cell r="B3630" t="str">
            <v>PEDRA BRITADA N. 3 (38 A 50 MM) POSTO PEDREIRA/FORNECEDOR, SEM FRETE</v>
          </cell>
          <cell r="C3630" t="str">
            <v xml:space="preserve">M3    </v>
          </cell>
          <cell r="D3630">
            <v>80</v>
          </cell>
        </row>
        <row r="3631">
          <cell r="A3631">
            <v>4723</v>
          </cell>
          <cell r="B3631" t="str">
            <v>PEDRA BRITADA N. 4 (50 A 76 MM) POSTO PEDREIRA/FORNECEDOR, SEM FRETE</v>
          </cell>
          <cell r="C3631" t="str">
            <v xml:space="preserve">M3    </v>
          </cell>
          <cell r="D3631">
            <v>87.28</v>
          </cell>
        </row>
        <row r="3632">
          <cell r="A3632">
            <v>4727</v>
          </cell>
          <cell r="B3632" t="str">
            <v>PEDRA BRITADA N. 5 (76 A 100 MM) POSTO PEDREIRA/FORNECEDOR, SEM FRETE</v>
          </cell>
          <cell r="C3632" t="str">
            <v xml:space="preserve">M3    </v>
          </cell>
          <cell r="D3632">
            <v>89.7</v>
          </cell>
        </row>
        <row r="3633">
          <cell r="A3633">
            <v>4748</v>
          </cell>
          <cell r="B3633" t="str">
            <v>PEDRA BRITADA OU BICA CORRIDA, NAO CLASSIFICADA (POSTO PEDREIRA/FORNECEDOR, SEM FRETE)</v>
          </cell>
          <cell r="C3633" t="str">
            <v xml:space="preserve">M3    </v>
          </cell>
          <cell r="D3633">
            <v>86.55</v>
          </cell>
        </row>
        <row r="3634">
          <cell r="A3634">
            <v>4730</v>
          </cell>
          <cell r="B3634" t="str">
            <v>PEDRA DE MAO OU PEDRA RACHAO PARA ARRIMO/FUNDACAO (POSTO PEDREIRA/FORNECEDOR, SEM FRETE)</v>
          </cell>
          <cell r="C3634" t="str">
            <v xml:space="preserve">M3    </v>
          </cell>
          <cell r="D3634">
            <v>83.64</v>
          </cell>
        </row>
        <row r="3635">
          <cell r="A3635">
            <v>13186</v>
          </cell>
          <cell r="B3635" t="str">
            <v>PEDRA GRANITICA OU BASALTICA IRREGULAR, FAIXA GRANULOMETRICA 100 A 150 MM PARA PAVIMENTACAO OU CALCAMENTO POLIEDRICO, POSTO PEDREIRA / FORNECEDOR (SEM FRETE)</v>
          </cell>
          <cell r="C3635" t="str">
            <v xml:space="preserve">M3    </v>
          </cell>
          <cell r="D3635">
            <v>76.459999999999994</v>
          </cell>
        </row>
        <row r="3636">
          <cell r="A3636">
            <v>10737</v>
          </cell>
          <cell r="B3636" t="str">
            <v>PEDRA GRANITICA OU BASALTO, CACO, RETALHO, CAVACO, TIPO MIRACEMA, MADEIRA, PADUANA, RACHINHA, SANTA ISABEL OU OUTRAS SIMILARES, E=  *1,0 A *2,0 CM</v>
          </cell>
          <cell r="C3636" t="str">
            <v xml:space="preserve">M2    </v>
          </cell>
          <cell r="D3636">
            <v>161.97</v>
          </cell>
        </row>
        <row r="3637">
          <cell r="A3637">
            <v>10734</v>
          </cell>
          <cell r="B3637" t="str">
            <v>PEDRA GRANITICA, SERRADA, TIPO MIRACEMA, MADEIRA, PADUANA, RACHINHA, SANTA ISABEL OU OUTRAS SIMILARES, *11,5 X  *23 CM, E=  *1,0 A *2,0 CM</v>
          </cell>
          <cell r="C3637" t="str">
            <v xml:space="preserve">M2    </v>
          </cell>
          <cell r="D3637">
            <v>96.35</v>
          </cell>
        </row>
        <row r="3638">
          <cell r="A3638">
            <v>4708</v>
          </cell>
          <cell r="B3638" t="str">
            <v>PEDRA PORTUGUESA  OU PETIT PAVE, BRANCA OU PRETA</v>
          </cell>
          <cell r="C3638" t="str">
            <v xml:space="preserve">M2    </v>
          </cell>
          <cell r="D3638">
            <v>186.88</v>
          </cell>
        </row>
        <row r="3639">
          <cell r="A3639">
            <v>4712</v>
          </cell>
          <cell r="B3639" t="str">
            <v>PEDRA QUARTZITO OU CALCARIO LAMINADO, CACO, TIPO CARIRI, ITACOLOMI, LAGOA SANTA, LUMINARIA, PIRENOPOLIS, SAO TOME OU OUTRAS SIMILARES DA REGIAO, E=  *1,5 A *2,5 CM</v>
          </cell>
          <cell r="C3639" t="str">
            <v xml:space="preserve">M2    </v>
          </cell>
          <cell r="D3639">
            <v>91.36</v>
          </cell>
        </row>
        <row r="3640">
          <cell r="A3640">
            <v>4710</v>
          </cell>
          <cell r="B3640" t="str">
            <v>PEDRA QUARTZITO OU CALCARIO LAMINADO, SERRADA, TIPO CARIRI, ITACOLOMI, LAGOA SANTA, LUMINARIA, PIRENOPOLIS, SAO TOME OU OUTRAS SIMILARES DA REGIAO, *20 X *40 CM, E=  *1,5 A *2,5 CM</v>
          </cell>
          <cell r="C3640" t="str">
            <v xml:space="preserve">M2    </v>
          </cell>
          <cell r="D3640">
            <v>293</v>
          </cell>
        </row>
        <row r="3641">
          <cell r="A3641">
            <v>4746</v>
          </cell>
          <cell r="B3641" t="str">
            <v>PEDREGULHO OU PICARRA DE JAZIDA, AO NATURAL, PARA BASE DE PAVIMENTACAO (RETIRADO NA JAZIDA, SEM TRANSPORTE)</v>
          </cell>
          <cell r="C3641" t="str">
            <v xml:space="preserve">M3    </v>
          </cell>
          <cell r="D3641">
            <v>77.58</v>
          </cell>
        </row>
        <row r="3642">
          <cell r="A3642">
            <v>4750</v>
          </cell>
          <cell r="B3642" t="str">
            <v>PEDREIRO</v>
          </cell>
          <cell r="C3642" t="str">
            <v xml:space="preserve">H     </v>
          </cell>
          <cell r="D3642">
            <v>14.88</v>
          </cell>
        </row>
        <row r="3643">
          <cell r="A3643">
            <v>41065</v>
          </cell>
          <cell r="B3643" t="str">
            <v>PEDREIRO (MENSALISTA)</v>
          </cell>
          <cell r="C3643" t="str">
            <v xml:space="preserve">MES   </v>
          </cell>
          <cell r="D3643">
            <v>2637.37</v>
          </cell>
        </row>
        <row r="3644">
          <cell r="A3644">
            <v>34747</v>
          </cell>
          <cell r="B3644" t="str">
            <v>PEITORIL EM MARMORE, POLIDO, BRANCO COMUM, L= *15* CM, E=  *2,0* CM, COM PINGADEIRA</v>
          </cell>
          <cell r="C3644" t="str">
            <v xml:space="preserve">M     </v>
          </cell>
          <cell r="D3644">
            <v>61.4</v>
          </cell>
        </row>
        <row r="3645">
          <cell r="A3645">
            <v>4826</v>
          </cell>
          <cell r="B3645" t="str">
            <v>PEITORIL EM MARMORE, POLIDO, BRANCO COMUM, L= *15* CM, E=  *3* CM, CORTE RETO</v>
          </cell>
          <cell r="C3645" t="str">
            <v xml:space="preserve">M     </v>
          </cell>
          <cell r="D3645">
            <v>66.02</v>
          </cell>
        </row>
        <row r="3646">
          <cell r="A3646">
            <v>41975</v>
          </cell>
          <cell r="B3646" t="str">
            <v>PEITORIL PRE-MOLDADO EM GRANILITE, MARMORITE OU GRANITINA, L = *15* CM</v>
          </cell>
          <cell r="C3646" t="str">
            <v xml:space="preserve">M2    </v>
          </cell>
          <cell r="D3646">
            <v>70.430000000000007</v>
          </cell>
        </row>
        <row r="3647">
          <cell r="A3647">
            <v>4825</v>
          </cell>
          <cell r="B3647" t="str">
            <v>PEITORIL/ SOLEIRA EM MARMORE, POLIDO, BRANCO COMUM, L= *25* CM, E=  *3* CM, CORTE RETO</v>
          </cell>
          <cell r="C3647" t="str">
            <v xml:space="preserve">M     </v>
          </cell>
          <cell r="D3647">
            <v>91.38</v>
          </cell>
        </row>
        <row r="3648">
          <cell r="A3648">
            <v>34744</v>
          </cell>
          <cell r="B3648" t="str">
            <v>PELICULA REFLETIVA, GT 7 ANOS PARA SINALIZACAO VERTICAL</v>
          </cell>
          <cell r="C3648" t="str">
            <v xml:space="preserve">M2    </v>
          </cell>
          <cell r="D3648">
            <v>27.9</v>
          </cell>
        </row>
        <row r="3649">
          <cell r="A3649">
            <v>39430</v>
          </cell>
          <cell r="B3649" t="str">
            <v>PENDURAL OU PRESILHA REGULADORA, EM ACO GALVANIZADO, COM CORPO, MOLA E REBITE, PARA PERFIL TIPO CANALETA DE ESTRUTURA EM FORROS DRYWALL</v>
          </cell>
          <cell r="C3649" t="str">
            <v xml:space="preserve">UN    </v>
          </cell>
          <cell r="D3649">
            <v>1.42</v>
          </cell>
        </row>
        <row r="3650">
          <cell r="A3650">
            <v>39573</v>
          </cell>
          <cell r="B3650" t="str">
            <v>PENDURAL OU REGULADOR, COM MOLA, EM ACO GALVANIZADO, PARA PERFIL TIPO T CLICADO DE FORROS REMOVIVEL</v>
          </cell>
          <cell r="C3650" t="str">
            <v xml:space="preserve">UN    </v>
          </cell>
          <cell r="D3650">
            <v>1.39</v>
          </cell>
        </row>
        <row r="3651">
          <cell r="A3651">
            <v>38410</v>
          </cell>
          <cell r="B3651" t="str">
            <v>PENEIRA ROTATIVA COM MOTOR ELETRICO TRIFASICO DE 2 CV, CILINDRO DE 1 M X 0,60 M, COM FUROS DE 3,17 MM</v>
          </cell>
          <cell r="C3651" t="str">
            <v xml:space="preserve">UN    </v>
          </cell>
          <cell r="D3651">
            <v>11356.34</v>
          </cell>
        </row>
        <row r="3652">
          <cell r="A3652">
            <v>41596</v>
          </cell>
          <cell r="B3652" t="str">
            <v>PERFIL "H" DE ACO LAMINADO, "HP" 250 X 62,0</v>
          </cell>
          <cell r="C3652" t="str">
            <v xml:space="preserve">KG    </v>
          </cell>
          <cell r="D3652">
            <v>6.84</v>
          </cell>
        </row>
        <row r="3653">
          <cell r="A3653">
            <v>41598</v>
          </cell>
          <cell r="B3653" t="str">
            <v>PERFIL "H" DE ACO LAMINADO, "HP" 310 X 79,0</v>
          </cell>
          <cell r="C3653" t="str">
            <v xml:space="preserve">KG    </v>
          </cell>
          <cell r="D3653">
            <v>6.84</v>
          </cell>
        </row>
        <row r="3654">
          <cell r="A3654">
            <v>41594</v>
          </cell>
          <cell r="B3654" t="str">
            <v>PERFIL "H" DE ACO LAMINADO, "W" 200 X 35,9</v>
          </cell>
          <cell r="C3654" t="str">
            <v xml:space="preserve">KG    </v>
          </cell>
          <cell r="D3654">
            <v>6.94</v>
          </cell>
        </row>
        <row r="3655">
          <cell r="A3655">
            <v>4765</v>
          </cell>
          <cell r="B3655" t="str">
            <v>PERFIL "I" DE ACO LAMINADO, "I" 102 X 12,7</v>
          </cell>
          <cell r="C3655" t="str">
            <v xml:space="preserve">M     </v>
          </cell>
          <cell r="D3655">
            <v>78.94</v>
          </cell>
        </row>
        <row r="3656">
          <cell r="A3656">
            <v>10963</v>
          </cell>
          <cell r="B3656" t="str">
            <v>PERFIL "I" DE ACO LAMINADO, "I" 203  X  34,3</v>
          </cell>
          <cell r="C3656" t="str">
            <v xml:space="preserve">M     </v>
          </cell>
          <cell r="D3656">
            <v>215.56</v>
          </cell>
        </row>
        <row r="3657">
          <cell r="A3657">
            <v>34742</v>
          </cell>
          <cell r="B3657" t="str">
            <v>PERFIL "I" DE ACO LAMINADO, "W" 250 X 32,7</v>
          </cell>
          <cell r="C3657" t="str">
            <v xml:space="preserve">KG    </v>
          </cell>
          <cell r="D3657">
            <v>6.27</v>
          </cell>
        </row>
        <row r="3658">
          <cell r="A3658">
            <v>4773</v>
          </cell>
          <cell r="B3658" t="str">
            <v>PERFIL "I" DE ACO LAMINADO, "W" 250 X 44,8</v>
          </cell>
          <cell r="C3658" t="str">
            <v xml:space="preserve">M     </v>
          </cell>
          <cell r="D3658">
            <v>272.10000000000002</v>
          </cell>
        </row>
        <row r="3659">
          <cell r="A3659">
            <v>4774</v>
          </cell>
          <cell r="B3659" t="str">
            <v>PERFIL "I" DE ACO LAMINADO, "W" 410 X 67</v>
          </cell>
          <cell r="C3659" t="str">
            <v xml:space="preserve">KG    </v>
          </cell>
          <cell r="D3659">
            <v>6.29</v>
          </cell>
        </row>
        <row r="3660">
          <cell r="A3660">
            <v>43663</v>
          </cell>
          <cell r="B3660" t="str">
            <v>PERFIL "I" DE ACO LAMINADO, ABAS INCLINADAS, "I" 102 X 12,7</v>
          </cell>
          <cell r="C3660" t="str">
            <v xml:space="preserve">KG    </v>
          </cell>
          <cell r="D3660">
            <v>5.72</v>
          </cell>
        </row>
        <row r="3661">
          <cell r="A3661">
            <v>4766</v>
          </cell>
          <cell r="B3661" t="str">
            <v>PERFIL "I" DE ACO LAMINADO, ABAS INCLINADAS, "I" 152 X 22</v>
          </cell>
          <cell r="C3661" t="str">
            <v xml:space="preserve">KG    </v>
          </cell>
          <cell r="D3661">
            <v>5.39</v>
          </cell>
        </row>
        <row r="3662">
          <cell r="A3662">
            <v>43664</v>
          </cell>
          <cell r="B3662" t="str">
            <v>PERFIL "I" DE ACO LAMINADO, ABAS INCLINADAS, "I" 203 X 34,3</v>
          </cell>
          <cell r="C3662" t="str">
            <v xml:space="preserve">KG    </v>
          </cell>
          <cell r="D3662">
            <v>5.75</v>
          </cell>
        </row>
        <row r="3663">
          <cell r="A3663">
            <v>43082</v>
          </cell>
          <cell r="B3663" t="str">
            <v>PERFIL "I" DE ACO LAMINADO, ABAS PARALELAS, "W", QUALQUER BITOLA</v>
          </cell>
          <cell r="C3663" t="str">
            <v xml:space="preserve">KG    </v>
          </cell>
          <cell r="D3663">
            <v>6.27</v>
          </cell>
        </row>
        <row r="3664">
          <cell r="A3664">
            <v>40313</v>
          </cell>
          <cell r="B3664" t="str">
            <v>PERFIL "I" DE ACO LAMINADO, W 250 X 38,50</v>
          </cell>
          <cell r="C3664" t="str">
            <v xml:space="preserve">KG    </v>
          </cell>
          <cell r="D3664">
            <v>6.27</v>
          </cell>
        </row>
        <row r="3665">
          <cell r="A3665">
            <v>13340</v>
          </cell>
          <cell r="B3665" t="str">
            <v>PERFIL "U" CHAPA ACO DOBRADA,  E = 3,04 MM , H = 20 CM, ABAS = 5 CM (4,47 KG/M)</v>
          </cell>
          <cell r="C3665" t="str">
            <v xml:space="preserve">M     </v>
          </cell>
          <cell r="D3665">
            <v>26.6</v>
          </cell>
        </row>
        <row r="3666">
          <cell r="A3666">
            <v>10965</v>
          </cell>
          <cell r="B3666" t="str">
            <v>PERFIL "U" DE ACO LAMINADO, "U" 102 X 9,3</v>
          </cell>
          <cell r="C3666" t="str">
            <v xml:space="preserve">M     </v>
          </cell>
          <cell r="D3666">
            <v>56.74</v>
          </cell>
        </row>
        <row r="3667">
          <cell r="A3667">
            <v>43665</v>
          </cell>
          <cell r="B3667" t="str">
            <v>PERFIL "U" DE ACO LAMINADO, "U" 102 X 9,3</v>
          </cell>
          <cell r="C3667" t="str">
            <v xml:space="preserve">KG    </v>
          </cell>
          <cell r="D3667">
            <v>5.39</v>
          </cell>
        </row>
        <row r="3668">
          <cell r="A3668">
            <v>10966</v>
          </cell>
          <cell r="B3668" t="str">
            <v>PERFIL "U" DE ACO LAMINADO, "U" 152 X 15,6</v>
          </cell>
          <cell r="C3668" t="str">
            <v xml:space="preserve">KG    </v>
          </cell>
          <cell r="D3668">
            <v>5.72</v>
          </cell>
        </row>
        <row r="3669">
          <cell r="A3669">
            <v>43666</v>
          </cell>
          <cell r="B3669" t="str">
            <v>PERFIL "U" EM CHAPA ACO DOBRADA, E = 3,04 MM, H = 20 CM, ABAS = 5 CM (4,47 KG/M)</v>
          </cell>
          <cell r="C3669" t="str">
            <v xml:space="preserve">JG    </v>
          </cell>
          <cell r="D3669">
            <v>5.72</v>
          </cell>
        </row>
        <row r="3670">
          <cell r="A3670">
            <v>40537</v>
          </cell>
          <cell r="B3670" t="str">
            <v>PERFIL "U" ENRIJECIDO DE  ACO GALVANIZADO, DOBRADO, 200 X 75 X 25 MM, E = 3,75 MM</v>
          </cell>
          <cell r="C3670" t="str">
            <v xml:space="preserve">KG    </v>
          </cell>
          <cell r="D3670">
            <v>6.93</v>
          </cell>
        </row>
        <row r="3671">
          <cell r="A3671">
            <v>40536</v>
          </cell>
          <cell r="B3671" t="str">
            <v>PERFIL "U" ENRIJECIDO DE ACO GALVANIZADO, DOBRADO, 150 X 60 X 20 MM, E = 3,00 MM</v>
          </cell>
          <cell r="C3671" t="str">
            <v xml:space="preserve">KG    </v>
          </cell>
          <cell r="D3671">
            <v>6.93</v>
          </cell>
        </row>
        <row r="3672">
          <cell r="A3672">
            <v>43083</v>
          </cell>
          <cell r="B3672" t="str">
            <v>PERFIL "U" ENRIJECIDO DE ACO GALVANIZADO, DOBRADO, 150 X 60 X 20 MM, E = 3,00 MM OU 200 X 75 X 25 MM, E = 3,75 MM</v>
          </cell>
          <cell r="C3672" t="str">
            <v xml:space="preserve">KG    </v>
          </cell>
          <cell r="D3672">
            <v>5.43</v>
          </cell>
        </row>
        <row r="3673">
          <cell r="A3673">
            <v>40535</v>
          </cell>
          <cell r="B3673" t="str">
            <v>PERFIL "U" SIMPLES DE ACO GALVANIZADO DOBRADO 75 X *40* MM, E = 2,65 MM</v>
          </cell>
          <cell r="C3673" t="str">
            <v xml:space="preserve">KG    </v>
          </cell>
          <cell r="D3673">
            <v>5.43</v>
          </cell>
        </row>
        <row r="3674">
          <cell r="A3674">
            <v>39427</v>
          </cell>
          <cell r="B3674" t="str">
            <v>PERFIL CANALETA, FORMATO C, EM ACO ZINCADO, PARA ESTRUTURA FORRO DRYWALL, E = 0,5 MM, *46 X 18* (L X H), COMPRIMENTO 3 M</v>
          </cell>
          <cell r="C3674" t="str">
            <v xml:space="preserve">M     </v>
          </cell>
          <cell r="D3674">
            <v>3.77</v>
          </cell>
        </row>
        <row r="3675">
          <cell r="A3675">
            <v>39424</v>
          </cell>
          <cell r="B3675" t="str">
            <v>PERFIL CANTONEIRA L, LISA, EM ACO, 25 X 30 MM, E = 0,5 MM, PARA ESTRUTURA DRYWALL</v>
          </cell>
          <cell r="C3675" t="str">
            <v xml:space="preserve">M     </v>
          </cell>
          <cell r="D3675">
            <v>2.2400000000000002</v>
          </cell>
        </row>
        <row r="3676">
          <cell r="A3676">
            <v>39425</v>
          </cell>
          <cell r="B3676" t="str">
            <v>PERFIL CANTONEIRA L, PERFURADA, EM ACO, 23 X 23 MM, E = 0,5 MM, PARA ESTRUTURA DRYWALL</v>
          </cell>
          <cell r="C3676" t="str">
            <v xml:space="preserve">M     </v>
          </cell>
          <cell r="D3676">
            <v>2.21</v>
          </cell>
        </row>
        <row r="3677">
          <cell r="A3677">
            <v>40664</v>
          </cell>
          <cell r="B3677" t="str">
            <v>PERFIL CARTOLA DE ACO GALVANIZADO, *20 X 30 X 10* MM, E =  0,8 MM</v>
          </cell>
          <cell r="C3677" t="str">
            <v xml:space="preserve">KG    </v>
          </cell>
          <cell r="D3677">
            <v>11.14</v>
          </cell>
        </row>
        <row r="3678">
          <cell r="A3678">
            <v>34360</v>
          </cell>
          <cell r="B3678" t="str">
            <v>PERFIL DE ALUMINIO ANODIZADO</v>
          </cell>
          <cell r="C3678" t="str">
            <v xml:space="preserve">KG    </v>
          </cell>
          <cell r="D3678">
            <v>27.47</v>
          </cell>
        </row>
        <row r="3679">
          <cell r="A3679">
            <v>20259</v>
          </cell>
          <cell r="B3679" t="str">
            <v>PERFIL DE BORRACHA EPDM MACICO *12 X 15* MM PARA ESQUADRIAS</v>
          </cell>
          <cell r="C3679" t="str">
            <v xml:space="preserve">M     </v>
          </cell>
          <cell r="D3679">
            <v>8.8000000000000007</v>
          </cell>
        </row>
        <row r="3680">
          <cell r="A3680">
            <v>14077</v>
          </cell>
          <cell r="B3680" t="str">
            <v>PERFIL ELASTOMERICO PRE-FORMADO EM EPMD, PARA JUNTA DE DILATACAO DE PISOS COM POUCA SOLICITACAO, 15 MM DE LARGURA, MOVIMENTACAO DE *11 A 19* MM</v>
          </cell>
          <cell r="C3680" t="str">
            <v xml:space="preserve">M     </v>
          </cell>
          <cell r="D3680">
            <v>134.69</v>
          </cell>
        </row>
        <row r="3681">
          <cell r="A3681">
            <v>3678</v>
          </cell>
          <cell r="B3681" t="str">
            <v>PERFIL ELASTOMERICO PRE-FORMADO EM EPMD, PARA JUNTA DE DILATACAO DE USO GERAL EM MEDIAS SOLICITACOES, 8 MM DE LARGURA, MOVIMENTACAO DE *5 A 11* MM</v>
          </cell>
          <cell r="C3681" t="str">
            <v xml:space="preserve">M     </v>
          </cell>
          <cell r="D3681">
            <v>60.88</v>
          </cell>
        </row>
        <row r="3682">
          <cell r="A3682">
            <v>39418</v>
          </cell>
          <cell r="B3682" t="str">
            <v>PERFIL GUIA, FORMATO U, EM ACO ZINCADO, PARA ESTRUTURA PAREDE DRYWALL, E = 0,5 MM, 48  X 3000 MM (L X C)</v>
          </cell>
          <cell r="C3682" t="str">
            <v xml:space="preserve">M     </v>
          </cell>
          <cell r="D3682">
            <v>4.2</v>
          </cell>
        </row>
        <row r="3683">
          <cell r="A3683">
            <v>39419</v>
          </cell>
          <cell r="B3683" t="str">
            <v>PERFIL GUIA, FORMATO U, EM ACO ZINCADO, PARA ESTRUTURA PAREDE DRYWALL, E = 0,5 MM, 70 X 3000 MM (L X C)</v>
          </cell>
          <cell r="C3683" t="str">
            <v xml:space="preserve">M     </v>
          </cell>
          <cell r="D3683">
            <v>5.12</v>
          </cell>
        </row>
        <row r="3684">
          <cell r="A3684">
            <v>39420</v>
          </cell>
          <cell r="B3684" t="str">
            <v>PERFIL GUIA, FORMATO U, EM ACO ZINCADO, PARA ESTRUTURA PAREDE DRYWALL, E = 0,5 MM, 90 X 3000 MM (L X C)</v>
          </cell>
          <cell r="C3684" t="str">
            <v xml:space="preserve">M     </v>
          </cell>
          <cell r="D3684">
            <v>5.65</v>
          </cell>
        </row>
        <row r="3685">
          <cell r="A3685">
            <v>39571</v>
          </cell>
          <cell r="B3685" t="str">
            <v>PERFIL LONGARINA (PRINCIPAL), T CLICADO, EM ACO, BRANCO, PARA FORRO REMOVIVEL, 24 X 3750 MM (L X C)</v>
          </cell>
          <cell r="C3685" t="str">
            <v xml:space="preserve">M     </v>
          </cell>
          <cell r="D3685">
            <v>3.41</v>
          </cell>
        </row>
        <row r="3686">
          <cell r="A3686">
            <v>39421</v>
          </cell>
          <cell r="B3686" t="str">
            <v>PERFIL MONTANTE, FORMATO C, EM ACO ZINCADO, PARA ESTRUTURA PAREDE DRYWALL, E = 0,5 MM, 48 X 3000 MM (L X C)</v>
          </cell>
          <cell r="C3686" t="str">
            <v xml:space="preserve">M     </v>
          </cell>
          <cell r="D3686">
            <v>4.97</v>
          </cell>
        </row>
        <row r="3687">
          <cell r="A3687">
            <v>39422</v>
          </cell>
          <cell r="B3687" t="str">
            <v>PERFIL MONTANTE, FORMATO C, EM ACO ZINCADO, PARA ESTRUTURA PAREDE DRYWALL, E = 0,5 MM, 70 X 3000 MM (L X C)</v>
          </cell>
          <cell r="C3687" t="str">
            <v xml:space="preserve">M     </v>
          </cell>
          <cell r="D3687">
            <v>5.81</v>
          </cell>
        </row>
        <row r="3688">
          <cell r="A3688">
            <v>39423</v>
          </cell>
          <cell r="B3688" t="str">
            <v>PERFIL MONTANTE, FORMATO C, EM ACO ZINCADO, PARA ESTRUTURA PAREDE DRYWALL, E = 0,5 MM, 90 X 3000 MM (L X C)</v>
          </cell>
          <cell r="C3688" t="str">
            <v xml:space="preserve">M     </v>
          </cell>
          <cell r="D3688">
            <v>6.74</v>
          </cell>
        </row>
        <row r="3689">
          <cell r="A3689">
            <v>39426</v>
          </cell>
          <cell r="B3689" t="str">
            <v>PERFIL RODAPE DE IMPERMEABILIZACAO, FORMATO L, EM ACO ZINCADO, PARA ESTRUTURA DRYWALL, E = 0,5 MM, 220 X 3000 MM (H X C)</v>
          </cell>
          <cell r="C3689" t="str">
            <v xml:space="preserve">M     </v>
          </cell>
          <cell r="D3689">
            <v>15.16</v>
          </cell>
        </row>
        <row r="3690">
          <cell r="A3690">
            <v>39429</v>
          </cell>
          <cell r="B3690" t="str">
            <v>PERFIL TABICA ABERTA, PERFURADA, FORMATO Z, EM ACO GALVANIZADO NATURAL, LARGURA APROXIMADA 40 MM, PARA ESTRUTURA FORRO DRYWALL</v>
          </cell>
          <cell r="C3690" t="str">
            <v xml:space="preserve">M     </v>
          </cell>
          <cell r="D3690">
            <v>4.78</v>
          </cell>
        </row>
        <row r="3691">
          <cell r="A3691">
            <v>39428</v>
          </cell>
          <cell r="B3691" t="str">
            <v>PERFIL TABICA FECHADA, LISA, FORMATO Z, EM ACO GALVANIZADO NATURAL, LARGURA TOTAL NA HORIZONTAL *40* MM, PARA ESTRUTURA FORRO DRYWALL</v>
          </cell>
          <cell r="C3691" t="str">
            <v xml:space="preserve">M     </v>
          </cell>
          <cell r="D3691">
            <v>3.65</v>
          </cell>
        </row>
        <row r="3692">
          <cell r="A3692">
            <v>39572</v>
          </cell>
          <cell r="B3692" t="str">
            <v>PERFIL TIPO CANTONEIRA EM L, EM ACO GALVANIZADO, BRANCO, PARA FORRO REMOVIVEL, *23* X 3000 MM (L X C)</v>
          </cell>
          <cell r="C3692" t="str">
            <v xml:space="preserve">M     </v>
          </cell>
          <cell r="D3692">
            <v>3.16</v>
          </cell>
        </row>
        <row r="3693">
          <cell r="A3693">
            <v>39570</v>
          </cell>
          <cell r="B3693" t="str">
            <v>PERFIL TRAVESSA (SECUNDARIO), T CLICADO, EM ACO GALVANIZADO , BRANCO, PARA FORRO REMOVIVEL, 24 X 1250 MM (L X C)</v>
          </cell>
          <cell r="C3693" t="str">
            <v xml:space="preserve">M     </v>
          </cell>
          <cell r="D3693">
            <v>3.35</v>
          </cell>
        </row>
        <row r="3694">
          <cell r="A3694">
            <v>39569</v>
          </cell>
          <cell r="B3694" t="str">
            <v>PERFIL TRAVESSA (SECUNDARIO), T CLICADO, EM ACO GALVANIZADO, BRANCO, PARA FORRO REMOVIVEL, 24 X 625 MM (L X C)</v>
          </cell>
          <cell r="C3694" t="str">
            <v xml:space="preserve">M     </v>
          </cell>
          <cell r="D3694">
            <v>3.31</v>
          </cell>
        </row>
        <row r="3695">
          <cell r="A3695">
            <v>11552</v>
          </cell>
          <cell r="B3695" t="str">
            <v>PERFIL U / CANALETA DE ALUMINIO, DE ABAS IGUAIS, 1/2" (1,27 X 1,27 CM), PARA PORTA OU JANELA DE CORRER</v>
          </cell>
          <cell r="C3695" t="str">
            <v xml:space="preserve">M     </v>
          </cell>
          <cell r="D3695">
            <v>8.92</v>
          </cell>
        </row>
        <row r="3696">
          <cell r="A3696">
            <v>40598</v>
          </cell>
          <cell r="B3696" t="str">
            <v>PERFIL UDC ("U" DOBRADO DE CHAPA) SIMPLES DE ACO LAMINADO, GALVANIZADO, ASTM A36, 127 X 50 MM, E= 3 MM</v>
          </cell>
          <cell r="C3696" t="str">
            <v xml:space="preserve">KG    </v>
          </cell>
          <cell r="D3696">
            <v>5.29</v>
          </cell>
        </row>
        <row r="3697">
          <cell r="A3697">
            <v>39029</v>
          </cell>
          <cell r="B3697" t="str">
            <v>PERFILADO PERFURADO DUPLO 38 X 76 MM, CHAPA 22</v>
          </cell>
          <cell r="C3697" t="str">
            <v xml:space="preserve">M     </v>
          </cell>
          <cell r="D3697">
            <v>10.7</v>
          </cell>
        </row>
        <row r="3698">
          <cell r="A3698">
            <v>39028</v>
          </cell>
          <cell r="B3698" t="str">
            <v>PERFILADO PERFURADO SIMPLES 38 X 38 MM, CHAPA 22</v>
          </cell>
          <cell r="C3698" t="str">
            <v xml:space="preserve">M     </v>
          </cell>
          <cell r="D3698">
            <v>6.23</v>
          </cell>
        </row>
        <row r="3699">
          <cell r="A3699">
            <v>39328</v>
          </cell>
          <cell r="B3699" t="str">
            <v>PERFILADO PERFURADO 19 X 38 MM, CHAPA 22</v>
          </cell>
          <cell r="C3699" t="str">
            <v xml:space="preserve">M     </v>
          </cell>
          <cell r="D3699">
            <v>3.42</v>
          </cell>
        </row>
        <row r="3700">
          <cell r="A3700">
            <v>38541</v>
          </cell>
          <cell r="B3700" t="str">
            <v>PERFURATRIZ COM TORRE METALICA PARA EXECUCAO DE ESTACA HELICE CONTINUA, PROFUNDIDADE MAXIMA DE 30 M, DIAMETRO MAXIMO DE 800 MM, POTENCIA INSTALADA DE 268 HP, MESA ROTATIVA COM TORQUE MAXIMO DE 170 KNM</v>
          </cell>
          <cell r="C3700" t="str">
            <v xml:space="preserve">UN    </v>
          </cell>
          <cell r="D3700">
            <v>2030106.47</v>
          </cell>
        </row>
        <row r="3701">
          <cell r="A3701">
            <v>38542</v>
          </cell>
          <cell r="B3701" t="str">
            <v>PERFURATRIZ COM TORRE METALICA PARA EXECUCAO DE ESTACA HELICE CONTINUA, PROFUNDIDADE MAXIMA DE 32 M, DIAMETRO MAXIMO DE 1000 MM, POTENCIA INSTALADA DE 350 HP, MESA ROTATIVA COM TORQUE MAXIMO DE 263 KNM</v>
          </cell>
          <cell r="C3701" t="str">
            <v xml:space="preserve">UN    </v>
          </cell>
          <cell r="D3701">
            <v>3156733.92</v>
          </cell>
        </row>
        <row r="3702">
          <cell r="A3702">
            <v>38543</v>
          </cell>
          <cell r="B3702" t="str">
            <v>PERFURATRIZ HIDRAULICA COM TRADO CURTO ACOPLADO, PROFUNDIDADE MAXIMA DE 20 M, DIAMETRO MAXIMO DE 1500 MM, POTENCIA INSTALADA DE 137 HP, MESA ROTATIVA COM TORQUE MAXIMO DE 30 KNM (INCLUI MONTAGEM, NAO INCLUI CAMINHAO)</v>
          </cell>
          <cell r="C3702" t="str">
            <v xml:space="preserve">UN    </v>
          </cell>
          <cell r="D3702">
            <v>772855.57</v>
          </cell>
        </row>
        <row r="3703">
          <cell r="A3703">
            <v>40406</v>
          </cell>
          <cell r="B3703" t="str">
            <v>PERFURATRIZ MANUAL, TORQUE MAXIMO 55 KGF.M, POTENCIA 5 CV, COM DIAMETRO MAXIMO 8 1/2" (INCLUI SUPORTE/CHASSI TIPO MESA)</v>
          </cell>
          <cell r="C3703" t="str">
            <v xml:space="preserve">UN    </v>
          </cell>
          <cell r="D3703">
            <v>52592.21</v>
          </cell>
        </row>
        <row r="3704">
          <cell r="A3704">
            <v>40789</v>
          </cell>
          <cell r="B3704" t="str">
            <v>PERFURATRIZ MANUAL, TORQUE MAXIMO 83 N.M, POTENCIA 5 CV, COM DIAMETRO MAXIMO 4" (NAO INCLUI SUPORTE / CHASSI)</v>
          </cell>
          <cell r="C3704" t="str">
            <v xml:space="preserve">UN    </v>
          </cell>
          <cell r="D3704">
            <v>7579.07</v>
          </cell>
        </row>
        <row r="3705">
          <cell r="A3705">
            <v>40791</v>
          </cell>
          <cell r="B3705" t="str">
            <v>PERFURATRIZ MANUAL, TORQUE MAXIMO 83 N.M, POTENCIA 5 CV, COM DIAMETRO MAXIMO 4", PARA SOLO GRAMPEADO (INCLUI SUPORTE OU CHASSI TIPO MESA)</v>
          </cell>
          <cell r="C3705" t="str">
            <v xml:space="preserve">UN    </v>
          </cell>
          <cell r="D3705">
            <v>23725.81</v>
          </cell>
        </row>
        <row r="3706">
          <cell r="A3706">
            <v>11651</v>
          </cell>
          <cell r="B3706" t="str">
            <v>PERFURATRIZ PNEUMATICA MANUAL DE PESO MEDIO, 18KG, COMPRIMENTO DE CURSO DE 6 M, DIAMETRO DO PISTAO DE 5,5 CM</v>
          </cell>
          <cell r="C3706" t="str">
            <v xml:space="preserve">UN    </v>
          </cell>
          <cell r="D3706">
            <v>12975.98</v>
          </cell>
        </row>
        <row r="3707">
          <cell r="A3707">
            <v>42002</v>
          </cell>
          <cell r="B3707" t="str">
            <v>PERFURATRIZ ROTATIVA SOBRE ESTEIRA, TORQUE MAXIMO 2500 KGM, POTENCIA 110 HP, MOTOR DIESEL  (COLETADO CAIXA)</v>
          </cell>
          <cell r="C3707" t="str">
            <v xml:space="preserve">UN    </v>
          </cell>
          <cell r="D3707">
            <v>661931.74</v>
          </cell>
        </row>
        <row r="3708">
          <cell r="A3708">
            <v>40435</v>
          </cell>
          <cell r="B3708" t="str">
            <v>PERFURATRIZ SOBRE ESTEIRA, TORQUE MAXIMO DE 600 KGF, POTENCIA ENTRE 50 E 60 HP, DIAMETRO MAXIMO DE 10"</v>
          </cell>
          <cell r="C3708" t="str">
            <v xml:space="preserve">UN    </v>
          </cell>
          <cell r="D3708">
            <v>423982.02</v>
          </cell>
        </row>
        <row r="3709">
          <cell r="A3709">
            <v>39012</v>
          </cell>
          <cell r="B3709" t="str">
            <v>PERFURATRIZ SOBRE ESTEIRA, TORQUE MAXIMO 600 KGF, PESO MEDIO 1000 KG, POTENCIA 20 HP, DIAMETRO MAXIMO 10"</v>
          </cell>
          <cell r="C3709" t="str">
            <v xml:space="preserve">UN    </v>
          </cell>
          <cell r="D3709">
            <v>442366.63</v>
          </cell>
        </row>
        <row r="3710">
          <cell r="A3710">
            <v>13617</v>
          </cell>
          <cell r="B3710" t="str">
            <v>PICAPE CABINE SIMPLES COM MOTOR 1.6 FLEX, CAMBIO MANUAL, POTENCIA 101/104 CV, 2 PORTAS</v>
          </cell>
          <cell r="C3710" t="str">
            <v xml:space="preserve">UN    </v>
          </cell>
          <cell r="D3710">
            <v>49417.59</v>
          </cell>
        </row>
        <row r="3711">
          <cell r="A3711">
            <v>5327</v>
          </cell>
          <cell r="B3711" t="str">
            <v>PIGMENTO EM PO PARA ARGAMASSAS, CIMENTOS E OUTROS</v>
          </cell>
          <cell r="C3711" t="str">
            <v xml:space="preserve">KG    </v>
          </cell>
          <cell r="D3711">
            <v>26.78</v>
          </cell>
        </row>
        <row r="3712">
          <cell r="A3712">
            <v>35274</v>
          </cell>
          <cell r="B3712" t="str">
            <v>PILAR DE MADEIRA NAO APARELHADA *10 X 10* CM, MACARANDUBA, ANGELIM OU EQUIVALENTE DA REGIAO</v>
          </cell>
          <cell r="C3712" t="str">
            <v xml:space="preserve">M     </v>
          </cell>
          <cell r="D3712">
            <v>20.46</v>
          </cell>
        </row>
        <row r="3713">
          <cell r="A3713">
            <v>35275</v>
          </cell>
          <cell r="B3713" t="str">
            <v>PILAR DE MADEIRA NAO APARELHADA *15 X 15* CM, MACARANDUBA, ANGELIM OU EQUIVALENTE DA REGIAO</v>
          </cell>
          <cell r="C3713" t="str">
            <v xml:space="preserve">M     </v>
          </cell>
          <cell r="D3713">
            <v>43.71</v>
          </cell>
        </row>
        <row r="3714">
          <cell r="A3714">
            <v>35276</v>
          </cell>
          <cell r="B3714" t="str">
            <v>PILAR DE MADEIRA NAO APARELHADA *20 X 20* CM, MACARANDUBA, ANGELIM OU EQUIVALENTE DA REGIAO</v>
          </cell>
          <cell r="C3714" t="str">
            <v xml:space="preserve">M     </v>
          </cell>
          <cell r="D3714">
            <v>71.47</v>
          </cell>
        </row>
        <row r="3715">
          <cell r="A3715">
            <v>38386</v>
          </cell>
          <cell r="B3715" t="str">
            <v>PINCEL CHATO (TRINCHA) CERDAS GRIS 1.1/2 " (38 MM)</v>
          </cell>
          <cell r="C3715" t="str">
            <v xml:space="preserve">UN    </v>
          </cell>
          <cell r="D3715">
            <v>4.04</v>
          </cell>
        </row>
        <row r="3716">
          <cell r="A3716">
            <v>11091</v>
          </cell>
          <cell r="B3716" t="str">
            <v>PINGADEIRA PLASTICA PARA TELHA DE FIBROCIMENTO CANALETE 49/KALHETA OU CANALETE 90/KALHETAO</v>
          </cell>
          <cell r="C3716" t="str">
            <v xml:space="preserve">UN    </v>
          </cell>
          <cell r="D3716">
            <v>1.01</v>
          </cell>
        </row>
        <row r="3717">
          <cell r="A3717">
            <v>37586</v>
          </cell>
          <cell r="B3717" t="str">
            <v>PINO DE ACO COM ARRUELA CONICA, DIAMETRO ARRUELA = *23* MM E COMP HASTE = *27* MM (ACAO INDIRETA)</v>
          </cell>
          <cell r="C3717" t="str">
            <v xml:space="preserve">CENTO </v>
          </cell>
          <cell r="D3717">
            <v>32.42</v>
          </cell>
        </row>
        <row r="3718">
          <cell r="A3718">
            <v>37395</v>
          </cell>
          <cell r="B3718" t="str">
            <v>PINO DE ACO COM FURO, HASTE = 27 MM (ACAO DIRETA)</v>
          </cell>
          <cell r="C3718" t="str">
            <v xml:space="preserve">CENTO </v>
          </cell>
          <cell r="D3718">
            <v>27.87</v>
          </cell>
        </row>
        <row r="3719">
          <cell r="A3719">
            <v>14147</v>
          </cell>
          <cell r="B3719" t="str">
            <v>PINO DE ACO COM ROSCA 1/4 ", COMPRIMENTO DA HASTE = 30 MM E ROSCA = 20 MM (ACAO DIRETA)</v>
          </cell>
          <cell r="C3719" t="str">
            <v xml:space="preserve">CENTO </v>
          </cell>
          <cell r="D3719">
            <v>36.97</v>
          </cell>
        </row>
        <row r="3720">
          <cell r="A3720">
            <v>37396</v>
          </cell>
          <cell r="B3720" t="str">
            <v>PINO DE ACO LISO 1/4 ", HASTE = *36,5* MM (ACAO DIRETA)</v>
          </cell>
          <cell r="C3720" t="str">
            <v xml:space="preserve">CENTO </v>
          </cell>
          <cell r="D3720">
            <v>22.81</v>
          </cell>
        </row>
        <row r="3721">
          <cell r="A3721">
            <v>37397</v>
          </cell>
          <cell r="B3721" t="str">
            <v>PINO DE ACO LISO 1/4 ", HASTE = *53* MM (ACAO DIRETA)</v>
          </cell>
          <cell r="C3721" t="str">
            <v xml:space="preserve">CENTO </v>
          </cell>
          <cell r="D3721">
            <v>23.89</v>
          </cell>
        </row>
        <row r="3722">
          <cell r="A3722">
            <v>11559</v>
          </cell>
          <cell r="B3722" t="str">
            <v>PINO GUIA, RETO, COM CHAPA DE LATAO CROMADO, 3/4", PARA PORTA / JANELA DE CORRER</v>
          </cell>
          <cell r="C3722" t="str">
            <v xml:space="preserve">UN    </v>
          </cell>
          <cell r="D3722">
            <v>4.0999999999999996</v>
          </cell>
        </row>
        <row r="3723">
          <cell r="A3723">
            <v>444</v>
          </cell>
          <cell r="B3723" t="str">
            <v>PINO ROSCA EXTERNA, EM ACO GALVANIZADO, PARA ISOLADOR DE 15KV, DIAMETRO 25 MM, COMPRIMENTO *290* MM</v>
          </cell>
          <cell r="C3723" t="str">
            <v xml:space="preserve">UN    </v>
          </cell>
          <cell r="D3723">
            <v>19.170000000000002</v>
          </cell>
        </row>
        <row r="3724">
          <cell r="A3724">
            <v>445</v>
          </cell>
          <cell r="B3724" t="str">
            <v>PINO ROSCA EXTERNA, EM ACO GALVANIZADO, PARA ISOLADOR DE 25KV, DIAMETRO 35MM, COMPRIMENTO *320* MM</v>
          </cell>
          <cell r="C3724" t="str">
            <v xml:space="preserve">UN    </v>
          </cell>
          <cell r="D3724">
            <v>26.24</v>
          </cell>
        </row>
        <row r="3725">
          <cell r="A3725">
            <v>4783</v>
          </cell>
          <cell r="B3725" t="str">
            <v>PINTOR</v>
          </cell>
          <cell r="C3725" t="str">
            <v xml:space="preserve">H     </v>
          </cell>
          <cell r="D3725">
            <v>14.88</v>
          </cell>
        </row>
        <row r="3726">
          <cell r="A3726">
            <v>41079</v>
          </cell>
          <cell r="B3726" t="str">
            <v>PINTOR (MENSALISTA)</v>
          </cell>
          <cell r="C3726" t="str">
            <v xml:space="preserve">MES   </v>
          </cell>
          <cell r="D3726">
            <v>2637.37</v>
          </cell>
        </row>
        <row r="3727">
          <cell r="A3727">
            <v>12874</v>
          </cell>
          <cell r="B3727" t="str">
            <v>PINTOR DE LETREIROS</v>
          </cell>
          <cell r="C3727" t="str">
            <v xml:space="preserve">H     </v>
          </cell>
          <cell r="D3727">
            <v>17.149999999999999</v>
          </cell>
        </row>
        <row r="3728">
          <cell r="A3728">
            <v>41082</v>
          </cell>
          <cell r="B3728" t="str">
            <v>PINTOR DE LETREIROS (MENSALISTA)</v>
          </cell>
          <cell r="C3728" t="str">
            <v xml:space="preserve">MES   </v>
          </cell>
          <cell r="D3728">
            <v>3040.29</v>
          </cell>
        </row>
        <row r="3729">
          <cell r="A3729">
            <v>4785</v>
          </cell>
          <cell r="B3729" t="str">
            <v>PINTOR PARA TINTA EPOXI</v>
          </cell>
          <cell r="C3729" t="str">
            <v xml:space="preserve">H     </v>
          </cell>
          <cell r="D3729">
            <v>15.99</v>
          </cell>
        </row>
        <row r="3730">
          <cell r="A3730">
            <v>41081</v>
          </cell>
          <cell r="B3730" t="str">
            <v>PINTOR PARA TINTA EPOXI (MENSALISTA)</v>
          </cell>
          <cell r="C3730" t="str">
            <v xml:space="preserve">MES   </v>
          </cell>
          <cell r="D3730">
            <v>2836.77</v>
          </cell>
        </row>
        <row r="3731">
          <cell r="A3731">
            <v>4801</v>
          </cell>
          <cell r="B3731" t="str">
            <v>PISO DE BORRACHA CANELADO EM PLACAS 50 X 50 CM, E = *3,5* MM, PARA COLA</v>
          </cell>
          <cell r="C3731" t="str">
            <v xml:space="preserve">M2    </v>
          </cell>
          <cell r="D3731">
            <v>50.56</v>
          </cell>
        </row>
        <row r="3732">
          <cell r="A3732">
            <v>4794</v>
          </cell>
          <cell r="B3732" t="str">
            <v>PISO DE BORRACHA ESPORTIVO EM PLACAS 50 X 50 CM, E = 15 MM, PARA ARGAMASSA, PRETO</v>
          </cell>
          <cell r="C3732" t="str">
            <v xml:space="preserve">M2    </v>
          </cell>
          <cell r="D3732">
            <v>230.29</v>
          </cell>
        </row>
        <row r="3733">
          <cell r="A3733">
            <v>4796</v>
          </cell>
          <cell r="B3733" t="str">
            <v>PISO DE BORRACHA FRISADO OU PASTILHADO, PRETO, EM PLACAS 50 X 50 CM, E = 7 MM, PARA ARGAMASSA</v>
          </cell>
          <cell r="C3733" t="str">
            <v xml:space="preserve">M2    </v>
          </cell>
          <cell r="D3733">
            <v>139.88</v>
          </cell>
        </row>
        <row r="3734">
          <cell r="A3734">
            <v>4800</v>
          </cell>
          <cell r="B3734" t="str">
            <v>PISO DE BORRACHA PASTILHADO EM PLACAS 50 X 50 CM, E = *3,5* MM, PARA COLA, PRETO</v>
          </cell>
          <cell r="C3734" t="str">
            <v xml:space="preserve">M2    </v>
          </cell>
          <cell r="D3734">
            <v>38.46</v>
          </cell>
        </row>
        <row r="3735">
          <cell r="A3735">
            <v>4795</v>
          </cell>
          <cell r="B3735" t="str">
            <v>PISO DE BORRACHA PASTILHADO EM PLACAS 50 X 50 CM, E = 15 MM, PARA ARGAMASSA, PRETO</v>
          </cell>
          <cell r="C3735" t="str">
            <v xml:space="preserve">M2    </v>
          </cell>
          <cell r="D3735">
            <v>224.18</v>
          </cell>
        </row>
        <row r="3736">
          <cell r="A3736">
            <v>39694</v>
          </cell>
          <cell r="B3736" t="str">
            <v>PISO ELEVADO COM 2 PLACAS DE ACO COM ENCHIMENTO DE CONCRETO CELULAR, INCLUSO BASE/HASTE/CRUZETAS, 60 X 60 CM, H = *28* CM, RESISTENCIA CARGA CONCENTRADA 496 KG (COM COLOCACAO)</v>
          </cell>
          <cell r="C3736" t="str">
            <v xml:space="preserve">M2    </v>
          </cell>
          <cell r="D3736">
            <v>202.61</v>
          </cell>
        </row>
        <row r="3737">
          <cell r="A3737">
            <v>1292</v>
          </cell>
          <cell r="B3737" t="str">
            <v>PISO EM CERAMICA ESMALTADA EXTRA, PEI MAIOR OU IGUAL A 4, FORMATO MAIOR QUE 2025 CM2</v>
          </cell>
          <cell r="C3737" t="str">
            <v xml:space="preserve">M2    </v>
          </cell>
          <cell r="D3737">
            <v>32.409999999999997</v>
          </cell>
        </row>
        <row r="3738">
          <cell r="A3738">
            <v>1287</v>
          </cell>
          <cell r="B3738" t="str">
            <v>PISO EM CERAMICA ESMALTADA EXTRA, PEI MAIOR OU IGUAL A 4, FORMATO MENOR OU IGUAL A 2025 CM2</v>
          </cell>
          <cell r="C3738" t="str">
            <v xml:space="preserve">M2    </v>
          </cell>
          <cell r="D3738">
            <v>15.9</v>
          </cell>
        </row>
        <row r="3739">
          <cell r="A3739">
            <v>1297</v>
          </cell>
          <cell r="B3739" t="str">
            <v>PISO EM CERAMICA ESMALTADA, COMERCIAL (PADRAO POPULAR), PEI MAIOR OU IGUAL A 3, FORMATO MENOR OU IGUAL A  2025 CM2</v>
          </cell>
          <cell r="C3739" t="str">
            <v xml:space="preserve">M2    </v>
          </cell>
          <cell r="D3739">
            <v>13.19</v>
          </cell>
        </row>
        <row r="3740">
          <cell r="A3740">
            <v>4786</v>
          </cell>
          <cell r="B3740" t="str">
            <v>PISO EM GRANILITE, MARMORITE OU GRANITINA, AGREGADO COR PRETO, CINZA, PALHA OU BRANCO, E=  *8* MM (INCLUSO EXECUCAO)</v>
          </cell>
          <cell r="C3740" t="str">
            <v xml:space="preserve">M2    </v>
          </cell>
          <cell r="D3740">
            <v>81</v>
          </cell>
        </row>
        <row r="3741">
          <cell r="A3741">
            <v>10840</v>
          </cell>
          <cell r="B3741" t="str">
            <v>PISO EM GRANITO, POLIDO, TIPO AMENDOA/ AMARELO CAPRI/ AMARELO DOURADO CARIOCA OU OUTROS EQUIVALENTES DA REGIAO, FORMATO MENOR OU IGUAL A 3025 CM2, E=  *2* CM</v>
          </cell>
          <cell r="C3741" t="str">
            <v xml:space="preserve">M2    </v>
          </cell>
          <cell r="D3741">
            <v>295</v>
          </cell>
        </row>
        <row r="3742">
          <cell r="A3742">
            <v>10841</v>
          </cell>
          <cell r="B3742" t="str">
            <v>PISO EM GRANITO, POLIDO, TIPO ANDORINHA/ QUARTZ/ CASTELO/ CORUMBA OU OUTROS EQUIVALENTES DA REGIAO, FORMATO MENOR OU IGUAL A 3025 CM2, E=  *2* CM</v>
          </cell>
          <cell r="C3742" t="str">
            <v xml:space="preserve">M2    </v>
          </cell>
          <cell r="D3742">
            <v>222.64</v>
          </cell>
        </row>
        <row r="3743">
          <cell r="A3743">
            <v>25980</v>
          </cell>
          <cell r="B3743" t="str">
            <v>PISO EM GRANITO, POLIDO, TIPO MARFIM, DALLAS, CARAVELAS OU OUTROS EQUIVALENTES DA REGIAO, FORMATO MENOR OU IGUAL A 3025 CM2, E=  *2* CM</v>
          </cell>
          <cell r="C3743" t="str">
            <v xml:space="preserve">M2    </v>
          </cell>
          <cell r="D3743">
            <v>284.48</v>
          </cell>
        </row>
        <row r="3744">
          <cell r="A3744">
            <v>10842</v>
          </cell>
          <cell r="B3744" t="str">
            <v>PISO EM GRANITO, POLIDO, TIPO PRETO SAO GABRIEL/ TIJUCA OU OUTROS EQUIVALENTES DA REGIAO, FORMATO MENOR OU IGUAL A 3025 CM2, E=  *2* CM</v>
          </cell>
          <cell r="C3744" t="str">
            <v xml:space="preserve">M2    </v>
          </cell>
          <cell r="D3744">
            <v>321.58999999999997</v>
          </cell>
        </row>
        <row r="3745">
          <cell r="A3745">
            <v>21108</v>
          </cell>
          <cell r="B3745" t="str">
            <v>PISO EM PORCELANATO RETIFICADO EXTRA, FORMATO MENOR OU IGUAL A 2025 CM2</v>
          </cell>
          <cell r="C3745" t="str">
            <v xml:space="preserve">M2    </v>
          </cell>
          <cell r="D3745">
            <v>43.2</v>
          </cell>
        </row>
        <row r="3746">
          <cell r="A3746">
            <v>38180</v>
          </cell>
          <cell r="B3746" t="str">
            <v>PISO EM REGUA VINILICA SEMIFLEXIVEL, ENCAIXE CLICADO, E = 4 MM (SEM COLOCACAO)</v>
          </cell>
          <cell r="C3746" t="str">
            <v xml:space="preserve">M2    </v>
          </cell>
          <cell r="D3746">
            <v>112.62</v>
          </cell>
        </row>
        <row r="3747">
          <cell r="A3747">
            <v>40648</v>
          </cell>
          <cell r="B3747" t="str">
            <v>PISO EPOXI AUTONIVELANTE, ESPESSURA *4* MM (INCLUSO EXECUCAO)</v>
          </cell>
          <cell r="C3747" t="str">
            <v xml:space="preserve">M2    </v>
          </cell>
          <cell r="D3747">
            <v>155.52000000000001</v>
          </cell>
        </row>
        <row r="3748">
          <cell r="A3748">
            <v>40649</v>
          </cell>
          <cell r="B3748" t="str">
            <v>PISO EPOXI MULTILAYER, ESPESSURA *2* MM (INCLUSO EXECUCAO)</v>
          </cell>
          <cell r="C3748" t="str">
            <v xml:space="preserve">M2    </v>
          </cell>
          <cell r="D3748">
            <v>90.59</v>
          </cell>
        </row>
        <row r="3749">
          <cell r="A3749">
            <v>40650</v>
          </cell>
          <cell r="B3749" t="str">
            <v>PISO FULGET (GRANITO LAVADO) EM PLACAS DE *40 X 40* CM (SEM COLOCACAO)</v>
          </cell>
          <cell r="C3749" t="str">
            <v xml:space="preserve">M2    </v>
          </cell>
          <cell r="D3749">
            <v>116.64</v>
          </cell>
        </row>
        <row r="3750">
          <cell r="A3750">
            <v>40651</v>
          </cell>
          <cell r="B3750" t="str">
            <v>PISO FULGET (GRANITO LAVADO) EM PLACAS DE *75 X 75* CM (SEM COLOCACAO)</v>
          </cell>
          <cell r="C3750" t="str">
            <v xml:space="preserve">M2    </v>
          </cell>
          <cell r="D3750">
            <v>215.13</v>
          </cell>
        </row>
        <row r="3751">
          <cell r="A3751">
            <v>40652</v>
          </cell>
          <cell r="B3751" t="str">
            <v>PISO FULGET (GRANITO LAVADO) MOLDADO IN LOCO (INCLUSO EXECUCAO)</v>
          </cell>
          <cell r="C3751" t="str">
            <v xml:space="preserve">M2    </v>
          </cell>
          <cell r="D3751">
            <v>115.34</v>
          </cell>
        </row>
        <row r="3752">
          <cell r="A3752">
            <v>40647</v>
          </cell>
          <cell r="B3752" t="str">
            <v>PISO INDUSTRIAL EM CONCRETO ARMADO DE ACABAMENTO POLIDO, ESPESSURA 12 CM (CIMENTO QUEIMADO) (INCLUSO EXECUCAO)</v>
          </cell>
          <cell r="C3752" t="str">
            <v xml:space="preserve">M2    </v>
          </cell>
          <cell r="D3752">
            <v>127</v>
          </cell>
        </row>
        <row r="3753">
          <cell r="A3753">
            <v>40653</v>
          </cell>
          <cell r="B3753" t="str">
            <v>PISO KORODUR (INCLUSO EXECUCAO)</v>
          </cell>
          <cell r="C3753" t="str">
            <v xml:space="preserve">M2    </v>
          </cell>
          <cell r="D3753">
            <v>97.2</v>
          </cell>
        </row>
        <row r="3754">
          <cell r="A3754">
            <v>36178</v>
          </cell>
          <cell r="B3754" t="str">
            <v>PISO PODOTATIL DE CONCRETO - DIRECIONAL E ALERTA, *40 X 40 X 2,5* CM</v>
          </cell>
          <cell r="C3754" t="str">
            <v xml:space="preserve">UN    </v>
          </cell>
          <cell r="D3754">
            <v>8.8000000000000007</v>
          </cell>
        </row>
        <row r="3755">
          <cell r="A3755">
            <v>38195</v>
          </cell>
          <cell r="B3755" t="str">
            <v>PISO PORCELANATO, BORDA RETA, EXTRA, FORMATO MAIOR QUE 2025 CM2</v>
          </cell>
          <cell r="C3755" t="str">
            <v xml:space="preserve">M2    </v>
          </cell>
          <cell r="D3755">
            <v>51.02</v>
          </cell>
        </row>
        <row r="3756">
          <cell r="A3756">
            <v>38181</v>
          </cell>
          <cell r="B3756" t="str">
            <v>PISO TATIL ALERTA OU DIRECIONAL, DE BORRACHA, COLORIDO, 25 X 25 CM, E = 5 MM, PARA COLA</v>
          </cell>
          <cell r="C3756" t="str">
            <v xml:space="preserve">M2    </v>
          </cell>
          <cell r="D3756">
            <v>153.74</v>
          </cell>
        </row>
        <row r="3757">
          <cell r="A3757">
            <v>38182</v>
          </cell>
          <cell r="B3757" t="str">
            <v>PISO TATIL DE ALERTA OU DIRECIONAL DE BORRACHA, PRETO, 25 X 25 CM, E = 5 MM, PARA COLA</v>
          </cell>
          <cell r="C3757" t="str">
            <v xml:space="preserve">M2    </v>
          </cell>
          <cell r="D3757">
            <v>146.44</v>
          </cell>
        </row>
        <row r="3758">
          <cell r="A3758">
            <v>38186</v>
          </cell>
          <cell r="B3758" t="str">
            <v>PISO TATIL DE ALERTA OU DIRECIONAL, DE BORRACHA, COLORIDO, 25 X 25 CM, E = 12 MM, PARA ARGAMASSA</v>
          </cell>
          <cell r="C3758" t="str">
            <v xml:space="preserve">M2    </v>
          </cell>
          <cell r="D3758">
            <v>380.66</v>
          </cell>
        </row>
        <row r="3759">
          <cell r="A3759">
            <v>38185</v>
          </cell>
          <cell r="B3759" t="str">
            <v>PISO TATIL DE ALERTA OU DIRECIONAL, DE BORRACHA, PRETO, 25 X 25 CM, E = 12 MM, PARA ARGAMASSA</v>
          </cell>
          <cell r="C3759" t="str">
            <v xml:space="preserve">M2    </v>
          </cell>
          <cell r="D3759">
            <v>338.92</v>
          </cell>
        </row>
        <row r="3760">
          <cell r="A3760">
            <v>40654</v>
          </cell>
          <cell r="B3760" t="str">
            <v>PISO URETANO, VERSAO REVESTIMENTO AUTONIVELANTE, ESPESSURA VARIÁVEL DE 3 A 4 MM (INCLUSO EXECUCAO)</v>
          </cell>
          <cell r="C3760" t="str">
            <v xml:space="preserve">M2    </v>
          </cell>
          <cell r="D3760">
            <v>150.97999999999999</v>
          </cell>
        </row>
        <row r="3761">
          <cell r="A3761">
            <v>25981</v>
          </cell>
          <cell r="B3761" t="str">
            <v>PISO/ REVESTIMENTO EM GRANITO, POLIDO, TIPO ANDORINHA/ QUARTZ/ CASTELO/ CORUMBA OU OUTROS EQUIVALENTES DA REGIAO, FORMATO MAIOR OU IGUAL A 3025 CM2, E = *2* CM</v>
          </cell>
          <cell r="C3761" t="str">
            <v xml:space="preserve">M2    </v>
          </cell>
          <cell r="D3761">
            <v>235.01</v>
          </cell>
        </row>
        <row r="3762">
          <cell r="A3762">
            <v>4822</v>
          </cell>
          <cell r="B3762" t="str">
            <v>PISO/ REVESTIMENTO EM MARMORE, POLIDO, BRANCO COMUM, FORMATO MAIOR OU IGUAL A 3025 CM2, E = *2* CM</v>
          </cell>
          <cell r="C3762" t="str">
            <v xml:space="preserve">M2    </v>
          </cell>
          <cell r="D3762">
            <v>252.95</v>
          </cell>
        </row>
        <row r="3763">
          <cell r="A3763">
            <v>4818</v>
          </cell>
          <cell r="B3763" t="str">
            <v>PISO/ REVESTIMENTO EM MARMORE, POLIDO, BRANCO COMUM, FORMATO MENOR OU IGUAL A 3025 CM2, E = *2* CM</v>
          </cell>
          <cell r="C3763" t="str">
            <v xml:space="preserve">M2    </v>
          </cell>
          <cell r="D3763">
            <v>260</v>
          </cell>
        </row>
        <row r="3764">
          <cell r="A3764">
            <v>39567</v>
          </cell>
          <cell r="B3764" t="str">
            <v>PLACA / CHAPA DE GESSO ACARTONADO, ACABAMENTO VINILICO LISO EM UMA DAS FACES, COR BRANCA, BORDA QUADRADA, E = 9,5 MM, 625 X 1250 MM (L X C), PARA FORRO REMOVIVEL</v>
          </cell>
          <cell r="C3764" t="str">
            <v xml:space="preserve">M2    </v>
          </cell>
          <cell r="D3764">
            <v>49.76</v>
          </cell>
        </row>
        <row r="3765">
          <cell r="A3765">
            <v>39566</v>
          </cell>
          <cell r="B3765" t="str">
            <v>PLACA / CHAPA DE GESSO ACARTONADO, ACABAMENTO VINILICO LISO EM UMA DAS FACES, COR BRANCA, BORDA QUADRADA, E = 9,5 MM, 625 X 625 MM (L X C), PARA FORRO REMOVIVEL</v>
          </cell>
          <cell r="C3765" t="str">
            <v xml:space="preserve">M2    </v>
          </cell>
          <cell r="D3765">
            <v>57.48</v>
          </cell>
        </row>
        <row r="3766">
          <cell r="A3766">
            <v>11062</v>
          </cell>
          <cell r="B3766" t="str">
            <v>PLACA CIMENTICIA LISA E = 10 MM, DE 1,20 X 3,00 M (SEM AMIANTO)</v>
          </cell>
          <cell r="C3766" t="str">
            <v xml:space="preserve">M2    </v>
          </cell>
          <cell r="D3766">
            <v>45.3</v>
          </cell>
        </row>
        <row r="3767">
          <cell r="A3767">
            <v>11063</v>
          </cell>
          <cell r="B3767" t="str">
            <v>PLACA CIMENTICIA LISA E = 6 MM, DE 1,20 X 3,00 M (SEM AMIANTO)</v>
          </cell>
          <cell r="C3767" t="str">
            <v xml:space="preserve">M2    </v>
          </cell>
          <cell r="D3767">
            <v>43.85</v>
          </cell>
        </row>
        <row r="3768">
          <cell r="A3768">
            <v>13521</v>
          </cell>
          <cell r="B3768" t="str">
            <v>PLACA DE ACO ESMALTADA PARA  IDENTIFICACAO DE RUA, *45 CM X 20* CM</v>
          </cell>
          <cell r="C3768" t="str">
            <v xml:space="preserve">UN    </v>
          </cell>
          <cell r="D3768">
            <v>99</v>
          </cell>
        </row>
        <row r="3769">
          <cell r="A3769">
            <v>10851</v>
          </cell>
          <cell r="B3769" t="str">
            <v>PLACA DE ACRILICO TRANSPARENTE ADESIVADA PARA SINALIZACAO DE PORTAS, BORDA POLIDA, DE *25 X 8*, E = 6 MM (NAO INCLUI ACESSORIOS PARA FIXACAO)</v>
          </cell>
          <cell r="C3769" t="str">
            <v xml:space="preserve">UN    </v>
          </cell>
          <cell r="D3769">
            <v>51.52</v>
          </cell>
        </row>
        <row r="3770">
          <cell r="A3770">
            <v>39515</v>
          </cell>
          <cell r="B3770" t="str">
            <v>PLACA DE FIBRA MINERAL PARA FORRO, DE 1250 X 625 MM, E = 15 MM, BORDA RETA, COM PINTURA ANTIMOFO (NAO INCLUI PERFIS)</v>
          </cell>
          <cell r="C3770" t="str">
            <v xml:space="preserve">UN    </v>
          </cell>
          <cell r="D3770">
            <v>34.31</v>
          </cell>
        </row>
        <row r="3771">
          <cell r="A3771">
            <v>39516</v>
          </cell>
          <cell r="B3771" t="str">
            <v>PLACA DE FIBRA MINERAL PARA FORRO, DE 625 X 625 MM, E = 15 MM, BORDA REBAIXADA PARA PERFIL 24 MM, COM PINTURA ANTIMOFO (NAO INCLUI PERFIS)</v>
          </cell>
          <cell r="C3771" t="str">
            <v xml:space="preserve">UN    </v>
          </cell>
          <cell r="D3771">
            <v>28.93</v>
          </cell>
        </row>
        <row r="3772">
          <cell r="A3772">
            <v>39514</v>
          </cell>
          <cell r="B3772" t="str">
            <v>PLACA DE FIBRA MINERAL PARA FORRO, DE 625 X 625 MM, E = 15 MM, BORDA RETA, COM PINTURA ANTIMOFO (NAO INCLUI PERFIS)</v>
          </cell>
          <cell r="C3772" t="str">
            <v xml:space="preserve">UN    </v>
          </cell>
          <cell r="D3772">
            <v>18</v>
          </cell>
        </row>
        <row r="3773">
          <cell r="A3773">
            <v>4812</v>
          </cell>
          <cell r="B3773" t="str">
            <v>PLACA DE GESSO PARA FORRO, DE  *60 X 60* CM E ESPESSURA DE 12 MM (30 MM NAS BORDAS) SEM COLOCACAO</v>
          </cell>
          <cell r="C3773" t="str">
            <v xml:space="preserve">M2    </v>
          </cell>
          <cell r="D3773">
            <v>13.75</v>
          </cell>
        </row>
        <row r="3774">
          <cell r="A3774">
            <v>10849</v>
          </cell>
          <cell r="B3774" t="str">
            <v>PLACA DE INAUGURACAO EM BRONZE *35X 50*CM</v>
          </cell>
          <cell r="C3774" t="str">
            <v xml:space="preserve">UN    </v>
          </cell>
          <cell r="D3774">
            <v>1440.01</v>
          </cell>
        </row>
        <row r="3775">
          <cell r="A3775">
            <v>10848</v>
          </cell>
          <cell r="B3775" t="str">
            <v>PLACA DE INAUGURACAO METALICA, *40* CM X *60* CM</v>
          </cell>
          <cell r="C3775" t="str">
            <v xml:space="preserve">UN    </v>
          </cell>
          <cell r="D3775">
            <v>904.5</v>
          </cell>
        </row>
        <row r="3776">
          <cell r="A3776">
            <v>4813</v>
          </cell>
          <cell r="B3776" t="str">
            <v>PLACA DE OBRA (PARA CONSTRUCAO CIVIL) EM CHAPA GALVANIZADA *N. 22*, ADESIVADA, DE *2,0 X 1,125* M</v>
          </cell>
          <cell r="C3776" t="str">
            <v xml:space="preserve">M2    </v>
          </cell>
          <cell r="D3776">
            <v>300</v>
          </cell>
        </row>
        <row r="3777">
          <cell r="A3777">
            <v>37560</v>
          </cell>
          <cell r="B3777" t="str">
            <v>PLACA DE SINALIZACAO DE SEGURANCA CONTRA INCENDIO - ALERTA, TRIANGULAR, BASE DE *30* CM, EM PVC *2* MM ANTI-CHAMAS (SIMBOLOS, CORES E PICTOGRAMAS CONFORME NBR 13434)</v>
          </cell>
          <cell r="C3777" t="str">
            <v xml:space="preserve">UN    </v>
          </cell>
          <cell r="D3777">
            <v>23.42</v>
          </cell>
        </row>
        <row r="3778">
          <cell r="A3778">
            <v>37557</v>
          </cell>
          <cell r="B3778" t="str">
            <v>PLACA DE SINALIZACAO DE SEGURANCA CONTRA INCENDIO, FOTOLUMINESCENTE, QUADRADA, *14 X 14* CM, EM PVC *2* MM ANTI-CHAMAS (SIMBOLOS, CORES E PICTOGRAMAS CONFORME NBR 13434)</v>
          </cell>
          <cell r="C3778" t="str">
            <v xml:space="preserve">UN    </v>
          </cell>
          <cell r="D3778">
            <v>7.11</v>
          </cell>
        </row>
        <row r="3779">
          <cell r="A3779">
            <v>37556</v>
          </cell>
          <cell r="B3779" t="str">
            <v>PLACA DE SINALIZACAO DE SEGURANCA CONTRA INCENDIO, FOTOLUMINESCENTE, QUADRADA, *20 X 20* CM, EM PVC *2* MM ANTI-CHAMAS (SIMBOLOS, CORES E PICTOGRAMAS CONFORME NBR 13434)</v>
          </cell>
          <cell r="C3779" t="str">
            <v xml:space="preserve">UN    </v>
          </cell>
          <cell r="D3779">
            <v>13.76</v>
          </cell>
        </row>
        <row r="3780">
          <cell r="A3780">
            <v>37559</v>
          </cell>
          <cell r="B3780" t="str">
            <v>PLACA DE SINALIZACAO DE SEGURANCA CONTRA INCENDIO, FOTOLUMINESCENTE, RETANGULAR, *12 X 40* CM, EM PVC *2* MM ANTI-CHAMAS (SIMBOLOS, CORES E PICTOGRAMAS CONFORME NBR 13434)</v>
          </cell>
          <cell r="C3780" t="str">
            <v xml:space="preserve">UN    </v>
          </cell>
          <cell r="D3780">
            <v>16.88</v>
          </cell>
        </row>
        <row r="3781">
          <cell r="A3781">
            <v>37539</v>
          </cell>
          <cell r="B3781" t="str">
            <v>PLACA DE SINALIZACAO DE SEGURANCA CONTRA INCENDIO, FOTOLUMINESCENTE, RETANGULAR, *13 X 26* CM, EM PVC *2* MM ANTI-CHAMAS (SIMBOLOS, CORES E PICTOGRAMAS CONFORME NBR 13434)</v>
          </cell>
          <cell r="C3781" t="str">
            <v xml:space="preserve">UN    </v>
          </cell>
          <cell r="D3781">
            <v>11.9</v>
          </cell>
        </row>
        <row r="3782">
          <cell r="A3782">
            <v>37558</v>
          </cell>
          <cell r="B3782" t="str">
            <v>PLACA DE SINALIZACAO DE SEGURANCA CONTRA INCENDIO, FOTOLUMINESCENTE, RETANGULAR, *20 X 40* CM, EM PVC *2* MM ANTI-CHAMAS (SIMBOLOS, CORES E PICTOGRAMAS CONFORME NBR 13434)</v>
          </cell>
          <cell r="C3782" t="str">
            <v xml:space="preserve">UN    </v>
          </cell>
          <cell r="D3782">
            <v>22.18</v>
          </cell>
        </row>
        <row r="3783">
          <cell r="A3783">
            <v>34723</v>
          </cell>
          <cell r="B3783" t="str">
            <v>PLACA DE SINALIZACAO EM CHAPA DE ACO NUM 16 COM PINTURA REFLETIVA</v>
          </cell>
          <cell r="C3783" t="str">
            <v xml:space="preserve">M2    </v>
          </cell>
          <cell r="D3783">
            <v>693</v>
          </cell>
        </row>
        <row r="3784">
          <cell r="A3784">
            <v>34721</v>
          </cell>
          <cell r="B3784" t="str">
            <v>PLACA DE SINALIZACAO EM CHAPA DE ALUMINIO COM PINTURA REFLETIVA, E = 2 MM</v>
          </cell>
          <cell r="C3784" t="str">
            <v xml:space="preserve">M2    </v>
          </cell>
          <cell r="D3784">
            <v>864</v>
          </cell>
        </row>
        <row r="3785">
          <cell r="A3785">
            <v>4309</v>
          </cell>
          <cell r="B3785" t="str">
            <v>PLACA DE VENTILACAO PARA TELHA DE FIBROCIMENTO CANALETE 49 KALHETA</v>
          </cell>
          <cell r="C3785" t="str">
            <v xml:space="preserve">UN    </v>
          </cell>
          <cell r="D3785">
            <v>4.54</v>
          </cell>
        </row>
        <row r="3786">
          <cell r="A3786">
            <v>4307</v>
          </cell>
          <cell r="B3786" t="str">
            <v>PLACA DE VENTILACAO PARA TELHA DE FIBROCIMENTO, CANALETE 90 OU KALHETAO</v>
          </cell>
          <cell r="C3786" t="str">
            <v xml:space="preserve">UN    </v>
          </cell>
          <cell r="D3786">
            <v>7.77</v>
          </cell>
        </row>
        <row r="3787">
          <cell r="A3787">
            <v>10850</v>
          </cell>
          <cell r="B3787" t="str">
            <v>PLACA NUMERACAO RESIDENCIAL EM CHAPA GALVANIZADA ESMALTADA 12 X 18 CM</v>
          </cell>
          <cell r="C3787" t="str">
            <v xml:space="preserve">UN    </v>
          </cell>
          <cell r="D3787">
            <v>45</v>
          </cell>
        </row>
        <row r="3788">
          <cell r="A3788">
            <v>42438</v>
          </cell>
          <cell r="B3788" t="str">
            <v>PLACA ORIENTATIVA SOBRE EXERCÍCIOS, 2,00M X 1,00M, EM TUBO DE ACO CARBONO, PINTURA NO PROCESSO ELETROSTATICO - PARA ACADEMIA AO AR LIVRE / ACADEMIA DA TERCEIRA IDADE - ATI</v>
          </cell>
          <cell r="C3788" t="str">
            <v xml:space="preserve">UN    </v>
          </cell>
          <cell r="D3788">
            <v>1187.6099999999999</v>
          </cell>
        </row>
        <row r="3789">
          <cell r="A3789">
            <v>4792</v>
          </cell>
          <cell r="B3789" t="str">
            <v>PLACA VINILICA SEMIFLEXIVEL PARA PISOS, E = 3,2 MM, 30 X 30 CM (SEM COLOCACAO)</v>
          </cell>
          <cell r="C3789" t="str">
            <v xml:space="preserve">M2    </v>
          </cell>
          <cell r="D3789">
            <v>108.11</v>
          </cell>
        </row>
        <row r="3790">
          <cell r="A3790">
            <v>4790</v>
          </cell>
          <cell r="B3790" t="str">
            <v>PLACA VINILICA SEMIFLEXIVEL PARA REVESTIMENTO DE PISOS E PAREDES, E = 2 MM (SEM COLOCACAO)</v>
          </cell>
          <cell r="C3790" t="str">
            <v xml:space="preserve">M2    </v>
          </cell>
          <cell r="D3790">
            <v>65</v>
          </cell>
        </row>
        <row r="3791">
          <cell r="A3791">
            <v>40671</v>
          </cell>
          <cell r="B3791" t="str">
            <v>PLACA/PISO DE CONCRETO POROSO/ PAVIMENTO PERMEAVEL/BLOCO DRENANTE DE CONCRETO, 40 CM X 40 CM, E = 6 CM, COR NATURAL</v>
          </cell>
          <cell r="C3791" t="str">
            <v xml:space="preserve">M2    </v>
          </cell>
          <cell r="D3791">
            <v>50.2</v>
          </cell>
        </row>
        <row r="3792">
          <cell r="A3792">
            <v>7552</v>
          </cell>
          <cell r="B3792" t="str">
            <v>PLACA/TAMPA CEGA EM LATAO ESCOVADO PARA CONDULETE EM LIGA DE ALUMINIO 4 X 4"</v>
          </cell>
          <cell r="C3792" t="str">
            <v xml:space="preserve">UN    </v>
          </cell>
          <cell r="D3792">
            <v>23.12</v>
          </cell>
        </row>
        <row r="3793">
          <cell r="A3793">
            <v>4893</v>
          </cell>
          <cell r="B3793" t="str">
            <v>PLUG OU BUJAO DE FERRO GALVANIZADO, DE 1 1/2"</v>
          </cell>
          <cell r="C3793" t="str">
            <v xml:space="preserve">UN    </v>
          </cell>
          <cell r="D3793">
            <v>6.48</v>
          </cell>
        </row>
        <row r="3794">
          <cell r="A3794">
            <v>4894</v>
          </cell>
          <cell r="B3794" t="str">
            <v>PLUG OU BUJAO DE FERRO GALVANIZADO, DE 1 1/4"</v>
          </cell>
          <cell r="C3794" t="str">
            <v xml:space="preserve">UN    </v>
          </cell>
          <cell r="D3794">
            <v>5.56</v>
          </cell>
        </row>
        <row r="3795">
          <cell r="A3795">
            <v>4888</v>
          </cell>
          <cell r="B3795" t="str">
            <v>PLUG OU BUJAO DE FERRO GALVANIZADO, DE 1/2"</v>
          </cell>
          <cell r="C3795" t="str">
            <v xml:space="preserve">UN    </v>
          </cell>
          <cell r="D3795">
            <v>1.89</v>
          </cell>
        </row>
        <row r="3796">
          <cell r="A3796">
            <v>4890</v>
          </cell>
          <cell r="B3796" t="str">
            <v>PLUG OU BUJAO DE FERRO GALVANIZADO, DE 1"</v>
          </cell>
          <cell r="C3796" t="str">
            <v xml:space="preserve">UN    </v>
          </cell>
          <cell r="D3796">
            <v>3.56</v>
          </cell>
        </row>
        <row r="3797">
          <cell r="A3797">
            <v>12411</v>
          </cell>
          <cell r="B3797" t="str">
            <v>PLUG OU BUJAO DE FERRO GALVANIZADO, DE 2 1/2"</v>
          </cell>
          <cell r="C3797" t="str">
            <v xml:space="preserve">UN    </v>
          </cell>
          <cell r="D3797">
            <v>19.16</v>
          </cell>
        </row>
        <row r="3798">
          <cell r="A3798">
            <v>4891</v>
          </cell>
          <cell r="B3798" t="str">
            <v>PLUG OU BUJAO DE FERRO GALVANIZADO, DE 2"</v>
          </cell>
          <cell r="C3798" t="str">
            <v xml:space="preserve">UN    </v>
          </cell>
          <cell r="D3798">
            <v>9.58</v>
          </cell>
        </row>
        <row r="3799">
          <cell r="A3799">
            <v>4889</v>
          </cell>
          <cell r="B3799" t="str">
            <v>PLUG OU BUJAO DE FERRO GALVANIZADO, DE 3/4"</v>
          </cell>
          <cell r="C3799" t="str">
            <v xml:space="preserve">UN    </v>
          </cell>
          <cell r="D3799">
            <v>2.56</v>
          </cell>
        </row>
        <row r="3800">
          <cell r="A3800">
            <v>4892</v>
          </cell>
          <cell r="B3800" t="str">
            <v>PLUG OU BUJAO DE FERRO GALVANIZADO, DE 3"</v>
          </cell>
          <cell r="C3800" t="str">
            <v xml:space="preserve">UN    </v>
          </cell>
          <cell r="D3800">
            <v>26.83</v>
          </cell>
        </row>
        <row r="3801">
          <cell r="A3801">
            <v>12412</v>
          </cell>
          <cell r="B3801" t="str">
            <v>PLUG OU BUJAO DE FERRO GALVANIZADO, DE 4"</v>
          </cell>
          <cell r="C3801" t="str">
            <v xml:space="preserve">UN    </v>
          </cell>
          <cell r="D3801">
            <v>49.87</v>
          </cell>
        </row>
        <row r="3802">
          <cell r="A3802">
            <v>11073</v>
          </cell>
          <cell r="B3802" t="str">
            <v>PLUG PVC P/ ESG PREDIAL  75MM</v>
          </cell>
          <cell r="C3802" t="str">
            <v xml:space="preserve">UN    </v>
          </cell>
          <cell r="D3802">
            <v>3.1</v>
          </cell>
        </row>
        <row r="3803">
          <cell r="A3803">
            <v>11071</v>
          </cell>
          <cell r="B3803" t="str">
            <v>PLUG PVC P/ ESG PREDIAL 100MM</v>
          </cell>
          <cell r="C3803" t="str">
            <v xml:space="preserve">UN    </v>
          </cell>
          <cell r="D3803">
            <v>5.0199999999999996</v>
          </cell>
        </row>
        <row r="3804">
          <cell r="A3804">
            <v>11072</v>
          </cell>
          <cell r="B3804" t="str">
            <v>PLUG PVC P/ ESG PREDIAL 50MM</v>
          </cell>
          <cell r="C3804" t="str">
            <v xml:space="preserve">UN    </v>
          </cell>
          <cell r="D3804">
            <v>1.75</v>
          </cell>
        </row>
        <row r="3805">
          <cell r="A3805">
            <v>4895</v>
          </cell>
          <cell r="B3805" t="str">
            <v>PLUG PVC ROSCAVEL,  1/2",  AGUA FRIA PREDIAL (NBR 5648)</v>
          </cell>
          <cell r="C3805" t="str">
            <v xml:space="preserve">UN    </v>
          </cell>
          <cell r="D3805">
            <v>0.36</v>
          </cell>
        </row>
        <row r="3806">
          <cell r="A3806">
            <v>4907</v>
          </cell>
          <cell r="B3806" t="str">
            <v>PLUG PVC,  JE, DN 100 MM, PARA REDE COLETORA ESGOTO (NBR 10569)</v>
          </cell>
          <cell r="C3806" t="str">
            <v xml:space="preserve">UN    </v>
          </cell>
          <cell r="D3806">
            <v>17.64</v>
          </cell>
        </row>
        <row r="3807">
          <cell r="A3807">
            <v>4902</v>
          </cell>
          <cell r="B3807" t="str">
            <v>PLUG PVC, JE, DN 150 MM, PARA REDE COLETORA ESGOTO (NBR 10569)</v>
          </cell>
          <cell r="C3807" t="str">
            <v xml:space="preserve">UN    </v>
          </cell>
          <cell r="D3807">
            <v>39.93</v>
          </cell>
        </row>
        <row r="3808">
          <cell r="A3808">
            <v>4908</v>
          </cell>
          <cell r="B3808" t="str">
            <v>PLUG PVC, JE, DN 200 MM, PARA REDE COLETORA ESGOTO (NBR 10569)</v>
          </cell>
          <cell r="C3808" t="str">
            <v xml:space="preserve">UN    </v>
          </cell>
          <cell r="D3808">
            <v>81.08</v>
          </cell>
        </row>
        <row r="3809">
          <cell r="A3809">
            <v>4909</v>
          </cell>
          <cell r="B3809" t="str">
            <v>PLUG PVC, JE, DN 250 MM, PARA REDE COLETORA ESGOTO (NBR 10569)</v>
          </cell>
          <cell r="C3809" t="str">
            <v xml:space="preserve">UN    </v>
          </cell>
          <cell r="D3809">
            <v>156.59</v>
          </cell>
        </row>
        <row r="3810">
          <cell r="A3810">
            <v>4903</v>
          </cell>
          <cell r="B3810" t="str">
            <v>PLUG PVC, JE, DN 350 MM, PARA REDE COLETORA ESGOTO (NBR 10569)</v>
          </cell>
          <cell r="C3810" t="str">
            <v xml:space="preserve">UN    </v>
          </cell>
          <cell r="D3810">
            <v>460.43</v>
          </cell>
        </row>
        <row r="3811">
          <cell r="A3811">
            <v>4897</v>
          </cell>
          <cell r="B3811" t="str">
            <v>PLUG PVC, ROSCAVEL 1", PARA AGUA FRIA PREDIAL</v>
          </cell>
          <cell r="C3811" t="str">
            <v xml:space="preserve">UN    </v>
          </cell>
          <cell r="D3811">
            <v>1.54</v>
          </cell>
        </row>
        <row r="3812">
          <cell r="A3812">
            <v>4896</v>
          </cell>
          <cell r="B3812" t="str">
            <v>PLUG PVC, ROSCAVEL 3/4", PARA  AGUA FRIA PREDIAL</v>
          </cell>
          <cell r="C3812" t="str">
            <v xml:space="preserve">UN    </v>
          </cell>
          <cell r="D3812">
            <v>0.55000000000000004</v>
          </cell>
        </row>
        <row r="3813">
          <cell r="A3813">
            <v>4900</v>
          </cell>
          <cell r="B3813" t="str">
            <v>PLUG PVC, ROSCAVEL, 1 1/2",  AGUA FRIA PREDIAL</v>
          </cell>
          <cell r="C3813" t="str">
            <v xml:space="preserve">UN    </v>
          </cell>
          <cell r="D3813">
            <v>4.5999999999999996</v>
          </cell>
        </row>
        <row r="3814">
          <cell r="A3814">
            <v>4898</v>
          </cell>
          <cell r="B3814" t="str">
            <v>PLUG PVC, ROSCAVEL, 1 1/4",  AGUA FRIA PREDIAL</v>
          </cell>
          <cell r="C3814" t="str">
            <v xml:space="preserve">UN    </v>
          </cell>
          <cell r="D3814">
            <v>1.72</v>
          </cell>
        </row>
        <row r="3815">
          <cell r="A3815">
            <v>4899</v>
          </cell>
          <cell r="B3815" t="str">
            <v>PLUG PVC, ROSCAVEL, 2",  AGUA FRIA PREDIAL</v>
          </cell>
          <cell r="C3815" t="str">
            <v xml:space="preserve">UN    </v>
          </cell>
          <cell r="D3815">
            <v>6.31</v>
          </cell>
        </row>
        <row r="3816">
          <cell r="A3816">
            <v>11096</v>
          </cell>
          <cell r="B3816" t="str">
            <v>PO DE MARMORE (POSTO PEDREIRA/FORNECEDOR, SEM FRETE)</v>
          </cell>
          <cell r="C3816" t="str">
            <v xml:space="preserve">KG    </v>
          </cell>
          <cell r="D3816">
            <v>0.41</v>
          </cell>
        </row>
        <row r="3817">
          <cell r="A3817">
            <v>4741</v>
          </cell>
          <cell r="B3817" t="str">
            <v>PO DE PEDRA (POSTO PEDREIRA/FORNECEDOR, SEM FRETE)</v>
          </cell>
          <cell r="C3817" t="str">
            <v xml:space="preserve">M3    </v>
          </cell>
          <cell r="D3817">
            <v>76.37</v>
          </cell>
        </row>
        <row r="3818">
          <cell r="A3818">
            <v>4752</v>
          </cell>
          <cell r="B3818" t="str">
            <v>POCEIRO / ESCAVADOR DE VALAS E TUBULOES</v>
          </cell>
          <cell r="C3818" t="str">
            <v xml:space="preserve">H     </v>
          </cell>
          <cell r="D3818">
            <v>10.34</v>
          </cell>
        </row>
        <row r="3819">
          <cell r="A3819">
            <v>41091</v>
          </cell>
          <cell r="B3819" t="str">
            <v>POCEIRO / ESCAVADOR DE VALAS E TUBULOES (MENSALISTA)</v>
          </cell>
          <cell r="C3819" t="str">
            <v xml:space="preserve">MES   </v>
          </cell>
          <cell r="D3819">
            <v>1834.29</v>
          </cell>
        </row>
        <row r="3820">
          <cell r="A3820">
            <v>13954</v>
          </cell>
          <cell r="B3820" t="str">
            <v>POLIDORA DE PISO (POLITRIZ) ELETRICA, MOTOR MONOFASICO DE 4 HP, PESO DE 100 KG, DIAMETRO DO TRABALHO DE 450 MM</v>
          </cell>
          <cell r="C3820" t="str">
            <v xml:space="preserve">UN    </v>
          </cell>
          <cell r="D3820">
            <v>5606.14</v>
          </cell>
        </row>
        <row r="3821">
          <cell r="A3821">
            <v>3411</v>
          </cell>
          <cell r="B3821" t="str">
            <v>POLIESTIRENO EXPANDIDO/EPS (ISOPOR), PEROLAS, PARA CONCRETO LEVE</v>
          </cell>
          <cell r="C3821" t="str">
            <v xml:space="preserve">KG    </v>
          </cell>
          <cell r="D3821">
            <v>38.43</v>
          </cell>
        </row>
        <row r="3822">
          <cell r="A3822">
            <v>39995</v>
          </cell>
          <cell r="B3822" t="str">
            <v>POLIESTIRENO EXPANDIDO/EPS (ISOPOR), TIPO 2F, BLOCO</v>
          </cell>
          <cell r="C3822" t="str">
            <v xml:space="preserve">M3    </v>
          </cell>
          <cell r="D3822">
            <v>295.64999999999998</v>
          </cell>
        </row>
        <row r="3823">
          <cell r="A3823">
            <v>11615</v>
          </cell>
          <cell r="B3823" t="str">
            <v>POLIESTIRENO EXPANDIDO/EPS (ISOPOR), TIPO 2F, PLACA, ISOLAMENTO TERMOACUSTICO, E = 10 MM, 1000 X 500 MM</v>
          </cell>
          <cell r="C3823" t="str">
            <v xml:space="preserve">M2    </v>
          </cell>
          <cell r="D3823">
            <v>2.5</v>
          </cell>
        </row>
        <row r="3824">
          <cell r="A3824">
            <v>3408</v>
          </cell>
          <cell r="B3824" t="str">
            <v>POLIESTIRENO EXPANDIDO/EPS (ISOPOR), TIPO 2F, PLACA, ISOLAMENTO TERMOACUSTICO, E = 20 MM, 1000 X 500 MM</v>
          </cell>
          <cell r="C3824" t="str">
            <v xml:space="preserve">M2    </v>
          </cell>
          <cell r="D3824">
            <v>6.66</v>
          </cell>
        </row>
        <row r="3825">
          <cell r="A3825">
            <v>3409</v>
          </cell>
          <cell r="B3825" t="str">
            <v>POLIESTIRENO EXPANDIDO/EPS (ISOPOR), TIPO 2F, PLACA, ISOLAMENTO TERMOACUSTICO, E = 50 MM, 1000 X 500 MM</v>
          </cell>
          <cell r="C3825" t="str">
            <v xml:space="preserve">M2    </v>
          </cell>
          <cell r="D3825">
            <v>16.649999999999999</v>
          </cell>
        </row>
        <row r="3826">
          <cell r="A3826">
            <v>11427</v>
          </cell>
          <cell r="B3826" t="str">
            <v>POLVORA NEGRA</v>
          </cell>
          <cell r="C3826" t="str">
            <v xml:space="preserve">KG    </v>
          </cell>
          <cell r="D3826">
            <v>76.66</v>
          </cell>
        </row>
        <row r="3827">
          <cell r="A3827">
            <v>4491</v>
          </cell>
          <cell r="B3827" t="str">
            <v>PONTALETE DE MADEIRA NAO APARELHADA *7,5 X 7,5* CM (3 X 3 ") PINUS, MISTA OU EQUIVALENTE DA REGIAO</v>
          </cell>
          <cell r="C3827" t="str">
            <v xml:space="preserve">M     </v>
          </cell>
          <cell r="D3827">
            <v>5.19</v>
          </cell>
        </row>
        <row r="3828">
          <cell r="A3828">
            <v>26022</v>
          </cell>
          <cell r="B3828" t="str">
            <v>PONTEIRO PARA MARTELO ROMPEDOR, DIAMETRO = *28* MM, COMPRIMENTO = *520* MM, ENCAIXE SEXTAVADO</v>
          </cell>
          <cell r="C3828" t="str">
            <v xml:space="preserve">UN    </v>
          </cell>
          <cell r="D3828">
            <v>229.22</v>
          </cell>
        </row>
        <row r="3829">
          <cell r="A3829">
            <v>421</v>
          </cell>
          <cell r="B3829" t="str">
            <v>PORCA OLHAL EM ACO GALVANIZADO, DIAMETRO NOMINAL DE 16 MM</v>
          </cell>
          <cell r="C3829" t="str">
            <v xml:space="preserve">UN    </v>
          </cell>
          <cell r="D3829">
            <v>6.4</v>
          </cell>
        </row>
        <row r="3830">
          <cell r="A3830">
            <v>12362</v>
          </cell>
          <cell r="B3830" t="str">
            <v>PORCA OLHAL EM ACO GALVANIZADO, ESPESSURA 16MM, ABERTURA 21MM</v>
          </cell>
          <cell r="C3830" t="str">
            <v xml:space="preserve">UN    </v>
          </cell>
          <cell r="D3830">
            <v>10.42</v>
          </cell>
        </row>
        <row r="3831">
          <cell r="A3831">
            <v>14148</v>
          </cell>
          <cell r="B3831" t="str">
            <v>PORCA UNIAO/JUNCAO ZINCADA SEXTAVADA 1/4 ", CHAVE 7/16 ", COMPRIMENTO = 25 MM</v>
          </cell>
          <cell r="C3831" t="str">
            <v xml:space="preserve">UN    </v>
          </cell>
          <cell r="D3831">
            <v>0.62</v>
          </cell>
        </row>
        <row r="3832">
          <cell r="A3832">
            <v>4341</v>
          </cell>
          <cell r="B3832" t="str">
            <v>PORCA ZINCADA, QUADRADA, DIAMETRO 3/8"</v>
          </cell>
          <cell r="C3832" t="str">
            <v xml:space="preserve">UN    </v>
          </cell>
          <cell r="D3832">
            <v>0.7</v>
          </cell>
        </row>
        <row r="3833">
          <cell r="A3833">
            <v>4337</v>
          </cell>
          <cell r="B3833" t="str">
            <v>PORCA ZINCADA, QUADRADA, DIAMETRO 5/8"</v>
          </cell>
          <cell r="C3833" t="str">
            <v xml:space="preserve">UN    </v>
          </cell>
          <cell r="D3833">
            <v>1.77</v>
          </cell>
        </row>
        <row r="3834">
          <cell r="A3834">
            <v>4339</v>
          </cell>
          <cell r="B3834" t="str">
            <v>PORCA ZINCADA, SEXTAVADA, DIAMETRO 1/2"</v>
          </cell>
          <cell r="C3834" t="str">
            <v xml:space="preserve">UN    </v>
          </cell>
          <cell r="D3834">
            <v>0.37</v>
          </cell>
        </row>
        <row r="3835">
          <cell r="A3835">
            <v>39997</v>
          </cell>
          <cell r="B3835" t="str">
            <v>PORCA ZINCADA, SEXTAVADA, DIAMETRO 1/4"</v>
          </cell>
          <cell r="C3835" t="str">
            <v xml:space="preserve">UN    </v>
          </cell>
          <cell r="D3835">
            <v>0.21</v>
          </cell>
        </row>
        <row r="3836">
          <cell r="A3836">
            <v>11971</v>
          </cell>
          <cell r="B3836" t="str">
            <v>PORCA ZINCADA, SEXTAVADA, DIAMETRO 1"</v>
          </cell>
          <cell r="C3836" t="str">
            <v xml:space="preserve">UN    </v>
          </cell>
          <cell r="D3836">
            <v>2.93</v>
          </cell>
        </row>
        <row r="3837">
          <cell r="A3837">
            <v>4342</v>
          </cell>
          <cell r="B3837" t="str">
            <v>PORCA ZINCADA, SEXTAVADA, DIAMETRO 3/8"</v>
          </cell>
          <cell r="C3837" t="str">
            <v xml:space="preserve">UN    </v>
          </cell>
          <cell r="D3837">
            <v>0.15</v>
          </cell>
        </row>
        <row r="3838">
          <cell r="A3838">
            <v>4330</v>
          </cell>
          <cell r="B3838" t="str">
            <v>PORCA ZINCADA, SEXTAVADA, DIAMETRO 5/16"</v>
          </cell>
          <cell r="C3838" t="str">
            <v xml:space="preserve">UN    </v>
          </cell>
          <cell r="D3838">
            <v>0.1</v>
          </cell>
        </row>
        <row r="3839">
          <cell r="A3839">
            <v>4340</v>
          </cell>
          <cell r="B3839" t="str">
            <v>PORCA ZINCADA, SEXTAVADA, DIAMETRO 5/8"</v>
          </cell>
          <cell r="C3839" t="str">
            <v xml:space="preserve">UN    </v>
          </cell>
          <cell r="D3839">
            <v>0.82</v>
          </cell>
        </row>
        <row r="3840">
          <cell r="A3840">
            <v>5088</v>
          </cell>
          <cell r="B3840" t="str">
            <v>PORTA CADEADO,  3 1/2", EM ACO ZINCADO, PRETO, PARA PORTAO E JANELA</v>
          </cell>
          <cell r="C3840" t="str">
            <v xml:space="preserve">UN    </v>
          </cell>
          <cell r="D3840">
            <v>2.62</v>
          </cell>
        </row>
        <row r="3841">
          <cell r="A3841">
            <v>11154</v>
          </cell>
          <cell r="B3841" t="str">
            <v>PORTA CORTA-FOGO PARA SAIDA DE EMERGENCIA, COM FECHADURA, VAO LUZ DE 90 X 210 CM, CLASSE P-90 (NBR 11742)</v>
          </cell>
          <cell r="C3841" t="str">
            <v xml:space="preserve">UN    </v>
          </cell>
          <cell r="D3841">
            <v>829.1</v>
          </cell>
        </row>
        <row r="3842">
          <cell r="A3842">
            <v>39021</v>
          </cell>
          <cell r="B3842" t="str">
            <v>PORTA DE ABRIR EM ACO COM DIVISAO HORIZONTAL  PARA VIDROS, COM FUNDO ANTICORROSIVO/PRIMER DE PROTECAO, SEM GUARNICAO/ALIZAR/VISTA, VIDROS NAO INCLUSOS, 87 X 210 CM</v>
          </cell>
          <cell r="C3842" t="str">
            <v xml:space="preserve">UN    </v>
          </cell>
          <cell r="D3842">
            <v>372.92</v>
          </cell>
        </row>
        <row r="3843">
          <cell r="A3843">
            <v>39022</v>
          </cell>
          <cell r="B3843" t="str">
            <v>PORTA DE ABRIR EM ACO TIPO VENEZIANA, COM FUNDO ANTICORROSIVO / PRIMER DE PROTECAO, SEM GUARNICAO/ALIZAR/VISTA, 87 X 210 CM</v>
          </cell>
          <cell r="C3843" t="str">
            <v xml:space="preserve">UN    </v>
          </cell>
          <cell r="D3843">
            <v>461.2</v>
          </cell>
        </row>
        <row r="3844">
          <cell r="A3844">
            <v>39024</v>
          </cell>
          <cell r="B3844" t="str">
            <v>PORTA DE ABRIR EM ALUMINIO COM DIVISAO HORIZONTAL  PARA VIDROS,  ACABAMENTO ANODIZADO NATURAL, VIDROS INCLUSOS, SEM GUARNICAO/ALIZAR/VISTA , 87 X 210 CM</v>
          </cell>
          <cell r="C3844" t="str">
            <v xml:space="preserve">UN    </v>
          </cell>
          <cell r="D3844">
            <v>709.94</v>
          </cell>
        </row>
        <row r="3845">
          <cell r="A3845">
            <v>4914</v>
          </cell>
          <cell r="B3845" t="str">
            <v>PORTA DE ABRIR EM ALUMINIO COM LAMBRI HORIZONTAL/LAMINADA, ACABAMENTO ANODIZADO NATURAL, SEM GUARNICAO/ALIZAR/VISTA</v>
          </cell>
          <cell r="C3845" t="str">
            <v xml:space="preserve">M2    </v>
          </cell>
          <cell r="D3845">
            <v>575.64</v>
          </cell>
        </row>
        <row r="3846">
          <cell r="A3846">
            <v>4917</v>
          </cell>
          <cell r="B3846" t="str">
            <v>PORTA DE ABRIR EM ALUMINIO TIPO VENEZIANA, ACABAMENTO ANODIZADO NATURAL, SEM GUARNICAO/ALIZAR/VISTA</v>
          </cell>
          <cell r="C3846" t="str">
            <v xml:space="preserve">M2    </v>
          </cell>
          <cell r="D3846">
            <v>397.54</v>
          </cell>
        </row>
        <row r="3847">
          <cell r="A3847">
            <v>39025</v>
          </cell>
          <cell r="B3847" t="str">
            <v>PORTA DE ABRIR EM ALUMINIO TIPO VENEZIANA, ACABAMENTO ANODIZADO NATURAL, SEM GUARNICAO/ALIZAR/VISTA, 87 X 210 CM</v>
          </cell>
          <cell r="C3847" t="str">
            <v xml:space="preserve">UN    </v>
          </cell>
          <cell r="D3847">
            <v>727.97</v>
          </cell>
        </row>
        <row r="3848">
          <cell r="A3848">
            <v>4930</v>
          </cell>
          <cell r="B3848" t="str">
            <v>PORTA DE ABRIR EM GRADIL COM BARRA CHATA 3 CM X 1/4", COM REQUADRO E GUARNICAO - COMPLETO - ACABAMENTO NATURAL</v>
          </cell>
          <cell r="C3848" t="str">
            <v xml:space="preserve">M2    </v>
          </cell>
          <cell r="D3848">
            <v>400.79</v>
          </cell>
        </row>
        <row r="3849">
          <cell r="A3849">
            <v>4922</v>
          </cell>
          <cell r="B3849" t="str">
            <v>PORTA DE CORRER EM ALUMINIO, DUAS FOLHAS MOVEIS COM VIDRO, FECHADURA E PUXADOR EMBUTIDO, ACABAMENTO ANODIZADO NATURAL, SEM GUARNICAO/ALIZAR/VISTA</v>
          </cell>
          <cell r="C3849" t="str">
            <v xml:space="preserve">M2    </v>
          </cell>
          <cell r="D3849">
            <v>368.75</v>
          </cell>
        </row>
        <row r="3850">
          <cell r="A3850">
            <v>4911</v>
          </cell>
          <cell r="B3850" t="str">
            <v>PORTA DE ENROLAR MANUAL COMPLETA, ARTICULADA RAIADA LARGA, EM ACO GALVANIZADO NATURAL, CHAPA NUMERO 24 (SEM INSTALACAO)</v>
          </cell>
          <cell r="C3850" t="str">
            <v xml:space="preserve">M2    </v>
          </cell>
          <cell r="D3850">
            <v>233.8</v>
          </cell>
        </row>
        <row r="3851">
          <cell r="A3851">
            <v>37518</v>
          </cell>
          <cell r="B3851" t="str">
            <v>PORTA DE ENROLAR MANUAL COMPLETA, PERFIL MEIA CANA CEGA, EM ACO GALVANIZADO COM PINTURA ELETROSTATICA, CHAPA NUMERO 24 " (SEM INSTALACAO)</v>
          </cell>
          <cell r="C3851" t="str">
            <v xml:space="preserve">M2    </v>
          </cell>
          <cell r="D3851">
            <v>379.92</v>
          </cell>
        </row>
        <row r="3852">
          <cell r="A3852">
            <v>4910</v>
          </cell>
          <cell r="B3852" t="str">
            <v>PORTA DE ENROLAR MANUAL COMPLETA, PERFIL MEIA CANA CEGA, EM ACO GALVANIZADO NATURAL, CHAPA NUMERO 24 (SEM INSTALACAO)</v>
          </cell>
          <cell r="C3852" t="str">
            <v xml:space="preserve">M2    </v>
          </cell>
          <cell r="D3852">
            <v>163.66999999999999</v>
          </cell>
        </row>
        <row r="3853">
          <cell r="A3853">
            <v>4943</v>
          </cell>
          <cell r="B3853" t="str">
            <v>PORTA DE ENROLAR MANUAL COMPLETA, PERFIL MEIA CANA VAZADA TIJOLINHO, EM ACO GALVANIZADO NATURAL, CHAPA NUMERO 24 (SEM INSTALACAO)</v>
          </cell>
          <cell r="C3853" t="str">
            <v xml:space="preserve">M2    </v>
          </cell>
          <cell r="D3853">
            <v>477.14</v>
          </cell>
        </row>
        <row r="3854">
          <cell r="A3854">
            <v>5002</v>
          </cell>
          <cell r="B3854" t="str">
            <v>PORTA DE MADEIRA QUADRICULADA PARA VIDRO, DE CORRER (EUCALIPTO OU EQUIVALENTE REGIONAL), E = *3,5* CM</v>
          </cell>
          <cell r="C3854" t="str">
            <v xml:space="preserve">M2    </v>
          </cell>
          <cell r="D3854">
            <v>288.58999999999997</v>
          </cell>
        </row>
        <row r="3855">
          <cell r="A3855">
            <v>4977</v>
          </cell>
          <cell r="B3855" t="str">
            <v>PORTA DE MADEIRA TIPO VENEZIANA (EUCALIPTO OU EQUIVALENTE REGIONAL), E = *3,5* CM</v>
          </cell>
          <cell r="C3855" t="str">
            <v xml:space="preserve">M2    </v>
          </cell>
          <cell r="D3855">
            <v>194.81</v>
          </cell>
        </row>
        <row r="3856">
          <cell r="A3856">
            <v>5028</v>
          </cell>
          <cell r="B3856" t="str">
            <v>PORTA DE MADEIRA-DE-LEI QUADRICULADA PARA VIDRO, DE CORRER (ANGELIM OU EQUIVALENTE REGIONAL), E = *3,5* CM</v>
          </cell>
          <cell r="C3856" t="str">
            <v xml:space="preserve">M2    </v>
          </cell>
          <cell r="D3856">
            <v>476.67</v>
          </cell>
        </row>
        <row r="3857">
          <cell r="A3857">
            <v>4998</v>
          </cell>
          <cell r="B3857" t="str">
            <v>PORTA DE MADEIRA-DE-LEI TIPO MEXICANA SEM EMENDA (ANGELIM OU EQUIVALENTE REGIONAL), E = *3,5* CM</v>
          </cell>
          <cell r="C3857" t="str">
            <v xml:space="preserve">M2    </v>
          </cell>
          <cell r="D3857">
            <v>395.88</v>
          </cell>
        </row>
        <row r="3858">
          <cell r="A3858">
            <v>4969</v>
          </cell>
          <cell r="B3858" t="str">
            <v>PORTA DE MADEIRA-DE-LEI TIPO VENEZIANA (ANGELIM OU EQUIVALENTE REGIONAL), E = *3,5* CM</v>
          </cell>
          <cell r="C3858" t="str">
            <v xml:space="preserve">M2    </v>
          </cell>
          <cell r="D3858">
            <v>275.52</v>
          </cell>
        </row>
        <row r="3859">
          <cell r="A3859">
            <v>11364</v>
          </cell>
          <cell r="B3859" t="str">
            <v>PORTA DE MADEIRA, FOLHA LEVE (NBR 15930) DE 60 X 210 CM, E = *35* MM, NUCLEO COLMEIA, CAPA LISA EM HDF, ACABAMENTO EM PRIMER PARA PINTURA</v>
          </cell>
          <cell r="C3859" t="str">
            <v xml:space="preserve">UN    </v>
          </cell>
          <cell r="D3859">
            <v>122.92</v>
          </cell>
        </row>
        <row r="3860">
          <cell r="A3860">
            <v>11365</v>
          </cell>
          <cell r="B3860" t="str">
            <v>PORTA DE MADEIRA, FOLHA LEVE (NBR 15930) DE 70 X 210 CM, E = *35* MM, NUCLEO COLMEIA, CAPA LISA EM HDF, ACABAMENTO EM PRIMER PARA PINTURA</v>
          </cell>
          <cell r="C3860" t="str">
            <v xml:space="preserve">UN    </v>
          </cell>
          <cell r="D3860">
            <v>132.38</v>
          </cell>
        </row>
        <row r="3861">
          <cell r="A3861">
            <v>11366</v>
          </cell>
          <cell r="B3861" t="str">
            <v>PORTA DE MADEIRA, FOLHA LEVE (NBR 15930) DE 80 X 210 CM, E = *35* MM, NUCLEO COLMEIA, CAPA LISA EM HDF, ACABAMENTO EM PRIMER PARA PINTURA</v>
          </cell>
          <cell r="C3861" t="str">
            <v xml:space="preserve">UN    </v>
          </cell>
          <cell r="D3861">
            <v>140.09</v>
          </cell>
        </row>
        <row r="3862">
          <cell r="A3862">
            <v>11367</v>
          </cell>
          <cell r="B3862" t="str">
            <v>PORTA DE MADEIRA, FOLHA LEVE (NBR 15930), E = *35* MM, NUCLEO COLMEIA, CAPA LISA EM HDF, ACABAMENTO MELAMINICO EM PADRAO MADEIRA</v>
          </cell>
          <cell r="C3862" t="str">
            <v xml:space="preserve">M2    </v>
          </cell>
          <cell r="D3862">
            <v>107.91</v>
          </cell>
        </row>
        <row r="3863">
          <cell r="A3863">
            <v>4989</v>
          </cell>
          <cell r="B3863" t="str">
            <v>PORTA DE MADEIRA, FOLHA MEDIA (NBR 15930) DE 100 X 210 CM, E = 35 MM, NUCLEO SARRAFEADO, CAPA LISA EM HDF, ACABAMENTO EM LAMINADO NATURAL PARA VERNIZ</v>
          </cell>
          <cell r="C3863" t="str">
            <v xml:space="preserve">UN    </v>
          </cell>
          <cell r="D3863">
            <v>280.02</v>
          </cell>
        </row>
        <row r="3864">
          <cell r="A3864">
            <v>4982</v>
          </cell>
          <cell r="B3864" t="str">
            <v>PORTA DE MADEIRA, FOLHA MEDIA (NBR 15930) DE 100 X 210 CM, E = 35 MM, NUCLEO SARRAFEADO, CAPA LISA EM HDF, ACABAMENTO EM PRIMER PARA PINTURA</v>
          </cell>
          <cell r="C3864" t="str">
            <v xml:space="preserve">UN    </v>
          </cell>
          <cell r="D3864">
            <v>243.1</v>
          </cell>
        </row>
        <row r="3865">
          <cell r="A3865">
            <v>20322</v>
          </cell>
          <cell r="B3865" t="str">
            <v>PORTA DE MADEIRA, FOLHA MEDIA (NBR 15930) DE 60 X 210 CM, E = 35 MM, NUCLEO SARRAFEADO, CAPA FRISADA EM HDF, ACABAMENTO MELAMINICO EM PADRAO MADEIRA</v>
          </cell>
          <cell r="C3865" t="str">
            <v xml:space="preserve">UN    </v>
          </cell>
          <cell r="D3865">
            <v>214.26</v>
          </cell>
        </row>
        <row r="3866">
          <cell r="A3866">
            <v>10553</v>
          </cell>
          <cell r="B3866" t="str">
            <v>PORTA DE MADEIRA, FOLHA MEDIA (NBR 15930) DE 60 X 210 CM, E = 35 MM, NUCLEO SARRAFEADO, CAPA LISA EM HDF, ACABAMENTO EM PRIMER PARA PINTURA</v>
          </cell>
          <cell r="C3866" t="str">
            <v xml:space="preserve">UN    </v>
          </cell>
          <cell r="D3866">
            <v>228.43</v>
          </cell>
        </row>
        <row r="3867">
          <cell r="A3867">
            <v>5020</v>
          </cell>
          <cell r="B3867" t="str">
            <v>PORTA DE MADEIRA, FOLHA MEDIA (NBR 15930) DE 60 X 210 CM, E = 35 MM, NUCLEO SARRAFEADO, CAPA LISA EM HDF, ACABAMENTO LAMINADO NATURAL PARA VERNIZ</v>
          </cell>
          <cell r="C3867" t="str">
            <v xml:space="preserve">UN    </v>
          </cell>
          <cell r="D3867">
            <v>236.84</v>
          </cell>
        </row>
        <row r="3868">
          <cell r="A3868">
            <v>4962</v>
          </cell>
          <cell r="B3868" t="str">
            <v>PORTA DE MADEIRA, FOLHA MEDIA (NBR 15930) DE 70 X 210 CM, E = 35 MM, NUCLEO SARRAFEADO, CAPA FRISADA EM HDF, ACABAMENTO MELAMINICO EM PADRAO MADEIRA</v>
          </cell>
          <cell r="C3868" t="str">
            <v xml:space="preserve">UN    </v>
          </cell>
          <cell r="D3868">
            <v>230.74</v>
          </cell>
        </row>
        <row r="3869">
          <cell r="A3869">
            <v>4981</v>
          </cell>
          <cell r="B3869" t="str">
            <v>PORTA DE MADEIRA, FOLHA MEDIA (NBR 15930) DE 70 X 210 CM, E = 35 MM, NUCLEO SARRAFEADO, CAPA LISA EM HDF, ACABAMENTO EM LAMINADO NATURAL PARA VERNIZ</v>
          </cell>
          <cell r="C3869" t="str">
            <v xml:space="preserve">UN    </v>
          </cell>
          <cell r="D3869">
            <v>163.16999999999999</v>
          </cell>
        </row>
        <row r="3870">
          <cell r="A3870">
            <v>10554</v>
          </cell>
          <cell r="B3870" t="str">
            <v>PORTA DE MADEIRA, FOLHA MEDIA (NBR 15930) DE 70 X 210 CM, E = 35 MM, NUCLEO SARRAFEADO, CAPA LISA EM HDF, ACABAMENTO EM PRIMER PARA PINTURA</v>
          </cell>
          <cell r="C3870" t="str">
            <v xml:space="preserve">UN    </v>
          </cell>
          <cell r="D3870">
            <v>255.3</v>
          </cell>
        </row>
        <row r="3871">
          <cell r="A3871">
            <v>4964</v>
          </cell>
          <cell r="B3871" t="str">
            <v>PORTA DE MADEIRA, FOLHA MEDIA (NBR 15930) DE 80 X 210 CM, E = 35 MM, NUCLEO SARRAFEADO, CAPA FRISADA EM HDF, ACABAMENTO MELAMINICO EM PADRAO MADEIRA</v>
          </cell>
          <cell r="C3871" t="str">
            <v xml:space="preserve">UN    </v>
          </cell>
          <cell r="D3871">
            <v>280.19</v>
          </cell>
        </row>
        <row r="3872">
          <cell r="A3872">
            <v>4992</v>
          </cell>
          <cell r="B3872" t="str">
            <v>PORTA DE MADEIRA, FOLHA MEDIA (NBR 15930) DE 80 X 210 CM, E = 35 MM, NUCLEO SARRAFEADO, CAPA LISA EM HDF, ACABAMENTO EM LAMINADO NATURAL PARA VERNIZ</v>
          </cell>
          <cell r="C3872" t="str">
            <v xml:space="preserve">UN    </v>
          </cell>
          <cell r="D3872">
            <v>277.88</v>
          </cell>
        </row>
        <row r="3873">
          <cell r="A3873">
            <v>10555</v>
          </cell>
          <cell r="B3873" t="str">
            <v>PORTA DE MADEIRA, FOLHA MEDIA (NBR 15930) DE 80 X 210 CM, E = 35 MM, NUCLEO SARRAFEADO, CAPA LISA EM HDF, ACABAMENTO EM PRIMER PARA PINTURA</v>
          </cell>
          <cell r="C3873" t="str">
            <v xml:space="preserve">UN    </v>
          </cell>
          <cell r="D3873">
            <v>246.4</v>
          </cell>
        </row>
        <row r="3874">
          <cell r="A3874">
            <v>4987</v>
          </cell>
          <cell r="B3874" t="str">
            <v>PORTA DE MADEIRA, FOLHA MEDIA (NBR 15930) DE 90 X 210 CM, E = 35 MM, NUCLEO SARRAFEADO, CAPA LISA EM HDF, ACABAMENTO EM LAMINADO NATURAL PARA VERNIZ</v>
          </cell>
          <cell r="C3874" t="str">
            <v xml:space="preserve">UN    </v>
          </cell>
          <cell r="D3874">
            <v>255.3</v>
          </cell>
        </row>
        <row r="3875">
          <cell r="A3875">
            <v>10556</v>
          </cell>
          <cell r="B3875" t="str">
            <v>PORTA DE MADEIRA, FOLHA MEDIA (NBR 15930) DE 90 X 210 CM, E = 35 MM, NUCLEO SARRAFEADO, CAPA LISA EM HDF, ACABAMENTO EM PRIMER PARA PINTURA</v>
          </cell>
          <cell r="C3875" t="str">
            <v xml:space="preserve">UN    </v>
          </cell>
          <cell r="D3875">
            <v>261.77</v>
          </cell>
        </row>
        <row r="3876">
          <cell r="A3876">
            <v>4958</v>
          </cell>
          <cell r="B3876" t="str">
            <v>PORTA DE MADEIRA, FOLHA MEDIA (NBR 15930), E = 35 MM, NUCLEO SARRAFEADO, CAPA FRISADA EM HDF, ACABAMENTO MELAMINICO EM PADRAO MADEIRA</v>
          </cell>
          <cell r="C3876" t="str">
            <v xml:space="preserve">M2    </v>
          </cell>
          <cell r="D3876">
            <v>149.61000000000001</v>
          </cell>
        </row>
        <row r="3877">
          <cell r="A3877">
            <v>39502</v>
          </cell>
          <cell r="B3877" t="str">
            <v>PORTA DE MADEIRA, FOLHA PESADA (NBR 15930) DE 80 X 210 CM, E = 35 MM, NUCLEO SOLIDO, CAPA LISA EM HDF, ACABAMENTO EM LAMINADO NATURAL PARA VERNIZ</v>
          </cell>
          <cell r="C3877" t="str">
            <v xml:space="preserve">UN    </v>
          </cell>
          <cell r="D3877">
            <v>362.59</v>
          </cell>
        </row>
        <row r="3878">
          <cell r="A3878">
            <v>39504</v>
          </cell>
          <cell r="B3878" t="str">
            <v>PORTA DE MADEIRA, FOLHA PESADA (NBR 15930) DE 80 X 210 CM, E = 35 MM, NUCLEO SOLIDO, CAPA LISA EM HDF, ACABAMENTO EM PRIMER PARA PINTURA</v>
          </cell>
          <cell r="C3878" t="str">
            <v xml:space="preserve">UN    </v>
          </cell>
          <cell r="D3878">
            <v>257.11</v>
          </cell>
        </row>
        <row r="3879">
          <cell r="A3879">
            <v>39503</v>
          </cell>
          <cell r="B3879" t="str">
            <v>PORTA DE MADEIRA, FOLHA PESADA (NBR 15930) DE 90 X 210 CM, E = 35 MM, NUCLEO SOLIDO, CAPA LISA EM HDF, ACABAMENTO EM LAMINADO NATURAL PARA VERNIZ</v>
          </cell>
          <cell r="C3879" t="str">
            <v xml:space="preserve">UN    </v>
          </cell>
          <cell r="D3879">
            <v>393.91</v>
          </cell>
        </row>
        <row r="3880">
          <cell r="A3880">
            <v>39505</v>
          </cell>
          <cell r="B3880" t="str">
            <v>PORTA DE MADEIRA, FOLHA PESADA (NBR 15930) DE 90 X 210 CM, E = 35 MM, NUCLEO SOLIDO, CAPA LISA EM HDF, ACABAMENTO EM PRIMER PARA PINTURA</v>
          </cell>
          <cell r="C3880" t="str">
            <v xml:space="preserve">UN    </v>
          </cell>
          <cell r="D3880">
            <v>280.19</v>
          </cell>
        </row>
        <row r="3881">
          <cell r="A3881">
            <v>25969</v>
          </cell>
          <cell r="B3881" t="str">
            <v>PORTA DENTE PARA FRESADORA</v>
          </cell>
          <cell r="C3881" t="str">
            <v xml:space="preserve">UN    </v>
          </cell>
          <cell r="D3881">
            <v>389.68</v>
          </cell>
        </row>
        <row r="3882">
          <cell r="A3882">
            <v>4944</v>
          </cell>
          <cell r="B3882" t="str">
            <v>PORTA GRADE DE ENROLAR MANUAL COMPLETA, PERFIL TUBULAR TIJOLINHO 3/4 ", EM ACO GALVANIZADO NATURAL (SEM INSTALACAO)</v>
          </cell>
          <cell r="C3882" t="str">
            <v xml:space="preserve">M2    </v>
          </cell>
          <cell r="D3882">
            <v>713.32</v>
          </cell>
        </row>
        <row r="3883">
          <cell r="A3883">
            <v>21102</v>
          </cell>
          <cell r="B3883" t="str">
            <v>PORTA TOALHA BANHO EM METAL CROMADO, TIPO BARRA</v>
          </cell>
          <cell r="C3883" t="str">
            <v xml:space="preserve">UN    </v>
          </cell>
          <cell r="D3883">
            <v>34.04</v>
          </cell>
        </row>
        <row r="3884">
          <cell r="A3884">
            <v>21101</v>
          </cell>
          <cell r="B3884" t="str">
            <v>PORTA TOALHA ROSTO EM METAL CROMADO, TIPO ARGOLA</v>
          </cell>
          <cell r="C3884" t="str">
            <v xml:space="preserve">UN    </v>
          </cell>
          <cell r="D3884">
            <v>21.86</v>
          </cell>
        </row>
        <row r="3885">
          <cell r="A3885">
            <v>34713</v>
          </cell>
          <cell r="B3885" t="str">
            <v>PORTA VIDRO TEMPERADO INCOLOR, 2 FOLHAS DE CORRER, E = 10 MM (SEM FERRAGENS E SEM COLOCACAO)</v>
          </cell>
          <cell r="C3885" t="str">
            <v xml:space="preserve">M2    </v>
          </cell>
          <cell r="D3885">
            <v>280.98</v>
          </cell>
        </row>
        <row r="3886">
          <cell r="A3886">
            <v>4947</v>
          </cell>
          <cell r="B3886" t="str">
            <v>PORTAO BASCULANTE MANUAL EM ACO GALVANIZADO NATURAL, TIPO LAMBRIL COM REQUADRO/BATENTE, CHAPA NUMERO 26, INCLUI FECHADURA (SEM INSTALACAO)</v>
          </cell>
          <cell r="C3886" t="str">
            <v xml:space="preserve">M2    </v>
          </cell>
          <cell r="D3886">
            <v>515.04</v>
          </cell>
        </row>
        <row r="3887">
          <cell r="A3887">
            <v>37563</v>
          </cell>
          <cell r="B3887" t="str">
            <v>PORTAO BASCULANTE, MANUAL, EM CHAPA TIPO LAMBRIL QUADRADO, COM REQUADRO, ACABAMENTO NATURAL</v>
          </cell>
          <cell r="C3887" t="str">
            <v xml:space="preserve">M2    </v>
          </cell>
          <cell r="D3887">
            <v>395.47</v>
          </cell>
        </row>
        <row r="3888">
          <cell r="A3888">
            <v>4948</v>
          </cell>
          <cell r="B3888" t="str">
            <v>PORTAO DE ABRIR EM GRADIL DE METALON REDONDO DE 3/4"  VERTICAL, COM REQUADRO, ACABAMENTO NATURAL - COMPLETO</v>
          </cell>
          <cell r="C3888" t="str">
            <v xml:space="preserve">M2    </v>
          </cell>
          <cell r="D3888">
            <v>358.91</v>
          </cell>
        </row>
        <row r="3889">
          <cell r="A3889">
            <v>37561</v>
          </cell>
          <cell r="B3889" t="str">
            <v>PORTAO DE CORRER EM CHAPA TIPO PAINEL LAMBRIL QUADRADO, COM PORTA SOCIAL COMPLETA INCLUIDA, COM REQUADRO, ACABAMENTO NATURAL, COM TRILHOS E ROLDANAS</v>
          </cell>
          <cell r="C3889" t="str">
            <v xml:space="preserve">M2    </v>
          </cell>
          <cell r="D3889">
            <v>738.24</v>
          </cell>
        </row>
        <row r="3890">
          <cell r="A3890">
            <v>37562</v>
          </cell>
          <cell r="B3890" t="str">
            <v>PORTAO DE CORRER EM GRADIL FIXO DE BARRA DE FERRO CHATA DE 3 X 1/4" NA VERTICAL, SEM REQUADRO, ACABAMENTO NATURAL, COM TRILHOS E ROLDANAS</v>
          </cell>
          <cell r="C3890" t="str">
            <v xml:space="preserve">M2    </v>
          </cell>
          <cell r="D3890">
            <v>473.51</v>
          </cell>
        </row>
        <row r="3891">
          <cell r="A3891">
            <v>37585</v>
          </cell>
          <cell r="B3891" t="str">
            <v>PORTINHOLA DE ABRIR EM ALUMINIO DE 60 X 80 CM, VENEZIANA VENTILADA 1 FOLHA, ACABAMENTO ANODIZADO NATURAL</v>
          </cell>
          <cell r="C3891" t="str">
            <v xml:space="preserve">UN    </v>
          </cell>
          <cell r="D3891">
            <v>198.21</v>
          </cell>
        </row>
        <row r="3892">
          <cell r="A3892">
            <v>14164</v>
          </cell>
          <cell r="B3892" t="str">
            <v>POSTE CONICO CONTINUO EM ACO GALVANIZADO, CURVO, BRACO DUPLO, ENGASTADO,  H = 9 M, DIAMETRO INFERIOR = *135* MM</v>
          </cell>
          <cell r="C3892" t="str">
            <v xml:space="preserve">UN    </v>
          </cell>
          <cell r="D3892">
            <v>1041.3800000000001</v>
          </cell>
        </row>
        <row r="3893">
          <cell r="A3893">
            <v>14163</v>
          </cell>
          <cell r="B3893" t="str">
            <v>POSTE CONICO CONTINUO EM ACO GALVANIZADO, CURVO, BRACO DUPLO, FLANGEADO,  H = 9 M, DIAMETRO INFERIOR = *135* MM</v>
          </cell>
          <cell r="C3893" t="str">
            <v xml:space="preserve">UN    </v>
          </cell>
          <cell r="D3893">
            <v>1183.5899999999999</v>
          </cell>
        </row>
        <row r="3894">
          <cell r="A3894">
            <v>5051</v>
          </cell>
          <cell r="B3894" t="str">
            <v>POSTE CONICO CONTINUO EM ACO GALVANIZADO, CURVO, BRACO SIMPLES, ENGASTADO,  H = 9 M, DIAMETRO INFERIOR = *135* MM</v>
          </cell>
          <cell r="C3894" t="str">
            <v xml:space="preserve">UN    </v>
          </cell>
          <cell r="D3894">
            <v>1006.63</v>
          </cell>
        </row>
        <row r="3895">
          <cell r="A3895">
            <v>14162</v>
          </cell>
          <cell r="B3895" t="str">
            <v>POSTE CONICO CONTINUO EM ACO GALVANIZADO, CURVO, BRACO SIMPLES, FLANGEADO,  H = 9 M, DIAMETRO INFERIOR = *135* MM</v>
          </cell>
          <cell r="C3895" t="str">
            <v xml:space="preserve">UN    </v>
          </cell>
          <cell r="D3895">
            <v>1005.17</v>
          </cell>
        </row>
        <row r="3896">
          <cell r="A3896">
            <v>5052</v>
          </cell>
          <cell r="B3896" t="str">
            <v>POSTE CONICO CONTINUO EM ACO GALVANIZADO, CURVO, BRACO SIMPLES, FLANGEADO, H = 7 M, DIAMETRO INFERIOR = *125* MM</v>
          </cell>
          <cell r="C3896" t="str">
            <v xml:space="preserve">UN    </v>
          </cell>
          <cell r="D3896">
            <v>750</v>
          </cell>
        </row>
        <row r="3897">
          <cell r="A3897">
            <v>14166</v>
          </cell>
          <cell r="B3897" t="str">
            <v>POSTE CONICO CONTINUO EM ACO GALVANIZADO, RETO, ENGASTADO,  H = 7 M, DIAMETRO INFERIOR = *125* MM</v>
          </cell>
          <cell r="C3897" t="str">
            <v xml:space="preserve">UN    </v>
          </cell>
          <cell r="D3897">
            <v>759.52</v>
          </cell>
        </row>
        <row r="3898">
          <cell r="A3898">
            <v>14165</v>
          </cell>
          <cell r="B3898" t="str">
            <v>POSTE CONICO CONTINUO EM ACO GALVANIZADO, RETO, ENGASTADO,  H = 9 M, DIAMETRO INFERIOR = *145* MM</v>
          </cell>
          <cell r="C3898" t="str">
            <v xml:space="preserve">UN    </v>
          </cell>
          <cell r="D3898">
            <v>1052.21</v>
          </cell>
        </row>
        <row r="3899">
          <cell r="A3899">
            <v>5050</v>
          </cell>
          <cell r="B3899" t="str">
            <v>POSTE CONICO CONTINUO EM ACO GALVANIZADO, RETO, FLANGEADO,  H = 3 M, DIAMETRO INFERIOR = *95* MM</v>
          </cell>
          <cell r="C3899" t="str">
            <v xml:space="preserve">UN    </v>
          </cell>
          <cell r="D3899">
            <v>258.97000000000003</v>
          </cell>
        </row>
        <row r="3900">
          <cell r="A3900">
            <v>12378</v>
          </cell>
          <cell r="B3900" t="str">
            <v>POSTE CONICO CONTINUO EM ACO GALVANIZADO, RETO, FLANGEADO, H = 6 M, DIAMETRO INFERIOR = *90* CM</v>
          </cell>
          <cell r="C3900" t="str">
            <v xml:space="preserve">UN    </v>
          </cell>
          <cell r="D3900">
            <v>615.57000000000005</v>
          </cell>
        </row>
        <row r="3901">
          <cell r="A3901">
            <v>12366</v>
          </cell>
          <cell r="B3901" t="str">
            <v>POSTE DE CONCRETO CIRCULAR, 150 KG, H = 10 M (NBR 8451)</v>
          </cell>
          <cell r="C3901" t="str">
            <v xml:space="preserve">UN    </v>
          </cell>
          <cell r="D3901">
            <v>540.11</v>
          </cell>
        </row>
        <row r="3902">
          <cell r="A3902">
            <v>5045</v>
          </cell>
          <cell r="B3902" t="str">
            <v>POSTE DE CONCRETO CIRCULAR, 200 KG, H = 11 M (NBR 8451)</v>
          </cell>
          <cell r="C3902" t="str">
            <v xml:space="preserve">UN    </v>
          </cell>
          <cell r="D3902">
            <v>752.13</v>
          </cell>
        </row>
        <row r="3903">
          <cell r="A3903">
            <v>5044</v>
          </cell>
          <cell r="B3903" t="str">
            <v>POSTE DE CONCRETO CIRCULAR, 200 KG, H = 9 M (NBR 8451)</v>
          </cell>
          <cell r="C3903" t="str">
            <v xml:space="preserve">UN    </v>
          </cell>
          <cell r="D3903">
            <v>530.64</v>
          </cell>
        </row>
        <row r="3904">
          <cell r="A3904">
            <v>5055</v>
          </cell>
          <cell r="B3904" t="str">
            <v>POSTE DE CONCRETO CIRCULAR, 300 KG, H = 11 M (NBR 8451)</v>
          </cell>
          <cell r="C3904" t="str">
            <v xml:space="preserve">UN    </v>
          </cell>
          <cell r="D3904">
            <v>754.43</v>
          </cell>
        </row>
        <row r="3905">
          <cell r="A3905">
            <v>5053</v>
          </cell>
          <cell r="B3905" t="str">
            <v>POSTE DE CONCRETO CIRCULAR, 300 KG, H = 9 M (NBR 8451)</v>
          </cell>
          <cell r="C3905" t="str">
            <v xml:space="preserve">UN    </v>
          </cell>
          <cell r="D3905">
            <v>587.19000000000005</v>
          </cell>
        </row>
        <row r="3906">
          <cell r="A3906">
            <v>5035</v>
          </cell>
          <cell r="B3906" t="str">
            <v>POSTE DE CONCRETO CIRCULAR, 400 KG, H = 11 M (NBR 8451)</v>
          </cell>
          <cell r="C3906" t="str">
            <v xml:space="preserve">UN    </v>
          </cell>
          <cell r="D3906">
            <v>960.05</v>
          </cell>
        </row>
        <row r="3907">
          <cell r="A3907">
            <v>5036</v>
          </cell>
          <cell r="B3907" t="str">
            <v>POSTE DE CONCRETO CIRCULAR, 400 KG, H = 14 M (NBR 8451)</v>
          </cell>
          <cell r="C3907" t="str">
            <v xml:space="preserve">UN    </v>
          </cell>
          <cell r="D3907">
            <v>1602.64</v>
          </cell>
        </row>
        <row r="3908">
          <cell r="A3908">
            <v>5059</v>
          </cell>
          <cell r="B3908" t="str">
            <v>POSTE DE CONCRETO CIRCULAR, 400 KG, H = 9 M (NBR 8451)</v>
          </cell>
          <cell r="C3908" t="str">
            <v xml:space="preserve">UN    </v>
          </cell>
          <cell r="D3908">
            <v>750.85</v>
          </cell>
        </row>
        <row r="3909">
          <cell r="A3909">
            <v>5034</v>
          </cell>
          <cell r="B3909" t="str">
            <v>POSTE DE CONCRETO CIRCULAR, 600 KG, H = 10 M (NBR 8451)</v>
          </cell>
          <cell r="C3909" t="str">
            <v xml:space="preserve">UN    </v>
          </cell>
          <cell r="D3909">
            <v>1036.0999999999999</v>
          </cell>
        </row>
        <row r="3910">
          <cell r="A3910">
            <v>5056</v>
          </cell>
          <cell r="B3910" t="str">
            <v>POSTE DE CONCRETO DUPLO T ,TIPO B, 500 KG, H = 9 M (NBR 8451)</v>
          </cell>
          <cell r="C3910" t="str">
            <v xml:space="preserve">UN    </v>
          </cell>
          <cell r="D3910">
            <v>805.07</v>
          </cell>
        </row>
        <row r="3911">
          <cell r="A3911">
            <v>5057</v>
          </cell>
          <cell r="B3911" t="str">
            <v>POSTE DE CONCRETO DUPLO T, TIPO B, 300 KG, H = 10 M (NBR 8451)</v>
          </cell>
          <cell r="C3911" t="str">
            <v xml:space="preserve">UN    </v>
          </cell>
          <cell r="D3911">
            <v>645.66</v>
          </cell>
        </row>
        <row r="3912">
          <cell r="A3912">
            <v>5033</v>
          </cell>
          <cell r="B3912" t="str">
            <v>POSTE DE CONCRETO DUPLO T, TIPO B, 300 KG, H = 9 M (NBR 8451)</v>
          </cell>
          <cell r="C3912" t="str">
            <v xml:space="preserve">UN    </v>
          </cell>
          <cell r="D3912">
            <v>536</v>
          </cell>
        </row>
        <row r="3913">
          <cell r="A3913">
            <v>5038</v>
          </cell>
          <cell r="B3913" t="str">
            <v>POSTE DE CONCRETO DUPLO T, TIPO D, 200 KG, H = 9 M (NBR 8451)</v>
          </cell>
          <cell r="C3913" t="str">
            <v xml:space="preserve">UN    </v>
          </cell>
          <cell r="D3913">
            <v>436.84</v>
          </cell>
        </row>
        <row r="3914">
          <cell r="A3914">
            <v>12372</v>
          </cell>
          <cell r="B3914" t="str">
            <v>POSTE DE CONCRETO DUPLO T, 200 KG, H = 11 M (NBR 8451)</v>
          </cell>
          <cell r="C3914" t="str">
            <v xml:space="preserve">UN    </v>
          </cell>
          <cell r="D3914">
            <v>575.66</v>
          </cell>
        </row>
        <row r="3915">
          <cell r="A3915">
            <v>13339</v>
          </cell>
          <cell r="B3915" t="str">
            <v>POSTE DE CONCRETO DUPLO T, 300 KG, H = 12 M (NBR 8451)</v>
          </cell>
          <cell r="C3915" t="str">
            <v xml:space="preserve">UN    </v>
          </cell>
          <cell r="D3915">
            <v>855.78</v>
          </cell>
        </row>
        <row r="3916">
          <cell r="A3916">
            <v>12373</v>
          </cell>
          <cell r="B3916" t="str">
            <v>POSTE DE CONCRETO DUPLO T, 400 KG,H = 12 M (NBR 8451)</v>
          </cell>
          <cell r="C3916" t="str">
            <v xml:space="preserve">UN    </v>
          </cell>
          <cell r="D3916">
            <v>896.19</v>
          </cell>
        </row>
        <row r="3917">
          <cell r="A3917">
            <v>12388</v>
          </cell>
          <cell r="B3917" t="str">
            <v>POSTE DECORATIVO PARA JARDIM EM ACO TUBULAR, SEM LUMINARIA, H = *2,5* M</v>
          </cell>
          <cell r="C3917" t="str">
            <v xml:space="preserve">UN    </v>
          </cell>
          <cell r="D3917">
            <v>153.29</v>
          </cell>
        </row>
        <row r="3918">
          <cell r="A3918">
            <v>34695</v>
          </cell>
          <cell r="B3918" t="str">
            <v>POSTE PADRAO SUBTERRANEO 100 A, H = 2,5 M</v>
          </cell>
          <cell r="C3918" t="str">
            <v xml:space="preserve">UN    </v>
          </cell>
          <cell r="D3918">
            <v>616.4</v>
          </cell>
        </row>
        <row r="3919">
          <cell r="A3919">
            <v>34692</v>
          </cell>
          <cell r="B3919" t="str">
            <v>POSTE PADRAO SUBTERRANEO 200 A, H = 2,5 M</v>
          </cell>
          <cell r="C3919" t="str">
            <v xml:space="preserve">UN    </v>
          </cell>
          <cell r="D3919">
            <v>1479.36</v>
          </cell>
        </row>
        <row r="3920">
          <cell r="A3920">
            <v>26028</v>
          </cell>
          <cell r="B3920" t="str">
            <v>POZOLANA DE CLASSE C</v>
          </cell>
          <cell r="C3920" t="str">
            <v xml:space="preserve">T     </v>
          </cell>
          <cell r="D3920">
            <v>228.41</v>
          </cell>
        </row>
        <row r="3921">
          <cell r="A3921">
            <v>11844</v>
          </cell>
          <cell r="B3921" t="str">
            <v>PRANCHA DE MADEIRA APARELHADA *4 X 30* CM, MACARANDUBA, ANGELIM OU EQUIVALENTE DA REGIAO</v>
          </cell>
          <cell r="C3921" t="str">
            <v xml:space="preserve">M     </v>
          </cell>
          <cell r="D3921">
            <v>27.78</v>
          </cell>
        </row>
        <row r="3922">
          <cell r="A3922">
            <v>4465</v>
          </cell>
          <cell r="B3922" t="str">
            <v>PRANCHA DE MADEIRA NAO APARELHADA *6 X 25* CM, MACARANDUBA, ANGELIM OU EQUIVALENTE DA REGIAO</v>
          </cell>
          <cell r="C3922" t="str">
            <v xml:space="preserve">M     </v>
          </cell>
          <cell r="D3922">
            <v>26.63</v>
          </cell>
        </row>
        <row r="3923">
          <cell r="A3923">
            <v>35273</v>
          </cell>
          <cell r="B3923" t="str">
            <v>PRANCHA DE MADEIRA NAO APARELHADA *6 X 30* CM, MACARANDUBA, ANGELIM OU EQUIVALENTE DA REGIAO</v>
          </cell>
          <cell r="C3923" t="str">
            <v xml:space="preserve">M     </v>
          </cell>
          <cell r="D3923">
            <v>29.42</v>
          </cell>
        </row>
        <row r="3924">
          <cell r="A3924">
            <v>4470</v>
          </cell>
          <cell r="B3924" t="str">
            <v>PRANCHA DE MADEIRA NAO APARELHADA *6 X 40* CM, MACARANDUBA, ANGELIM OU EQUIVALENTE DA REGIAO</v>
          </cell>
          <cell r="C3924" t="str">
            <v xml:space="preserve">M     </v>
          </cell>
          <cell r="D3924">
            <v>43.97</v>
          </cell>
        </row>
        <row r="3925">
          <cell r="A3925">
            <v>20204</v>
          </cell>
          <cell r="B3925" t="str">
            <v>PRANCHAO DE MADEIRA APARELHADA *7,5 X 23* CM (3 X 9 ") MACARANDUBA, ANGELIM OU EQUIVALENTE DA REGIAO</v>
          </cell>
          <cell r="C3925" t="str">
            <v xml:space="preserve">M     </v>
          </cell>
          <cell r="D3925">
            <v>39.24</v>
          </cell>
        </row>
        <row r="3926">
          <cell r="A3926">
            <v>20208</v>
          </cell>
          <cell r="B3926" t="str">
            <v>PRANCHAO DE MADEIRA APARELHADA *8 X 30* CM, MACARANDUBA, ANGELIM OU EQUIVALENTE DA REGIAO</v>
          </cell>
          <cell r="C3926" t="str">
            <v xml:space="preserve">M     </v>
          </cell>
          <cell r="D3926">
            <v>46.07</v>
          </cell>
        </row>
        <row r="3927">
          <cell r="A3927">
            <v>4437</v>
          </cell>
          <cell r="B3927" t="str">
            <v>PRANCHAO DE MADEIRA NAO APARELHADA *7,5 X 23* CM (3 x 9 ") MACARANDUBA, ANGELIM OU EQUIVALENTE DA REGIAO</v>
          </cell>
          <cell r="C3927" t="str">
            <v xml:space="preserve">M     </v>
          </cell>
          <cell r="D3927">
            <v>31.84</v>
          </cell>
        </row>
        <row r="3928">
          <cell r="A3928">
            <v>14580</v>
          </cell>
          <cell r="B3928" t="str">
            <v>PRANCHAO DE MADEIRA NAO APARELHADA *8 X 30* CM, MACARANDUBA, ANGELIM OU EQUIVALENTE DA REGIAO</v>
          </cell>
          <cell r="C3928" t="str">
            <v xml:space="preserve">M     </v>
          </cell>
          <cell r="D3928">
            <v>34.67</v>
          </cell>
        </row>
        <row r="3929">
          <cell r="A3929">
            <v>40304</v>
          </cell>
          <cell r="B3929" t="str">
            <v>PREGO DE ACO POLIDO COM CABECA DUPLA 17 X 27 (2 1/2 X 11)</v>
          </cell>
          <cell r="C3929" t="str">
            <v xml:space="preserve">KG    </v>
          </cell>
          <cell r="D3929">
            <v>12.93</v>
          </cell>
        </row>
        <row r="3930">
          <cell r="A3930">
            <v>5065</v>
          </cell>
          <cell r="B3930" t="str">
            <v>PREGO DE ACO POLIDO COM CABECA 10 X 10 (7/8 X 17)</v>
          </cell>
          <cell r="C3930" t="str">
            <v xml:space="preserve">KG    </v>
          </cell>
          <cell r="D3930">
            <v>19.93</v>
          </cell>
        </row>
        <row r="3931">
          <cell r="A3931">
            <v>5072</v>
          </cell>
          <cell r="B3931" t="str">
            <v>PREGO DE ACO POLIDO COM CABECA 10 X 11 (1 X 17)</v>
          </cell>
          <cell r="C3931" t="str">
            <v xml:space="preserve">KG    </v>
          </cell>
          <cell r="D3931">
            <v>18.43</v>
          </cell>
        </row>
        <row r="3932">
          <cell r="A3932">
            <v>5066</v>
          </cell>
          <cell r="B3932" t="str">
            <v>PREGO DE ACO POLIDO COM CABECA 12 X 12</v>
          </cell>
          <cell r="C3932" t="str">
            <v xml:space="preserve">KG    </v>
          </cell>
          <cell r="D3932">
            <v>13.8</v>
          </cell>
        </row>
        <row r="3933">
          <cell r="A3933">
            <v>5063</v>
          </cell>
          <cell r="B3933" t="str">
            <v>PREGO DE ACO POLIDO COM CABECA 14 X 18 (1 1/2 X 14)</v>
          </cell>
          <cell r="C3933" t="str">
            <v xml:space="preserve">KG    </v>
          </cell>
          <cell r="D3933">
            <v>12.5</v>
          </cell>
        </row>
        <row r="3934">
          <cell r="A3934">
            <v>20247</v>
          </cell>
          <cell r="B3934" t="str">
            <v>PREGO DE ACO POLIDO COM CABECA 15 X 15 (1 1/4 X 13)</v>
          </cell>
          <cell r="C3934" t="str">
            <v xml:space="preserve">KG    </v>
          </cell>
          <cell r="D3934">
            <v>11.6</v>
          </cell>
        </row>
        <row r="3935">
          <cell r="A3935">
            <v>5074</v>
          </cell>
          <cell r="B3935" t="str">
            <v>PREGO DE ACO POLIDO COM CABECA 15 X 18 (1 1/2 X 13)</v>
          </cell>
          <cell r="C3935" t="str">
            <v xml:space="preserve">KG    </v>
          </cell>
          <cell r="D3935">
            <v>11.74</v>
          </cell>
        </row>
        <row r="3936">
          <cell r="A3936">
            <v>5067</v>
          </cell>
          <cell r="B3936" t="str">
            <v>PREGO DE ACO POLIDO COM CABECA 16 X 24 (2 1/4 X 12)</v>
          </cell>
          <cell r="C3936" t="str">
            <v xml:space="preserve">KG    </v>
          </cell>
          <cell r="D3936">
            <v>11.16</v>
          </cell>
        </row>
        <row r="3937">
          <cell r="A3937">
            <v>5078</v>
          </cell>
          <cell r="B3937" t="str">
            <v>PREGO DE ACO POLIDO COM CABECA 16 X 27 (2 1/2 X 12)</v>
          </cell>
          <cell r="C3937" t="str">
            <v xml:space="preserve">KG    </v>
          </cell>
          <cell r="D3937">
            <v>11.04</v>
          </cell>
        </row>
        <row r="3938">
          <cell r="A3938">
            <v>5068</v>
          </cell>
          <cell r="B3938" t="str">
            <v>PREGO DE ACO POLIDO COM CABECA 17 X 21 (2 X 11)</v>
          </cell>
          <cell r="C3938" t="str">
            <v xml:space="preserve">KG    </v>
          </cell>
          <cell r="D3938">
            <v>10.48</v>
          </cell>
        </row>
        <row r="3939">
          <cell r="A3939">
            <v>5073</v>
          </cell>
          <cell r="B3939" t="str">
            <v>PREGO DE ACO POLIDO COM CABECA 17 X 24 (2 1/4 X 11)</v>
          </cell>
          <cell r="C3939" t="str">
            <v xml:space="preserve">KG    </v>
          </cell>
          <cell r="D3939">
            <v>10.68</v>
          </cell>
        </row>
        <row r="3940">
          <cell r="A3940">
            <v>5069</v>
          </cell>
          <cell r="B3940" t="str">
            <v>PREGO DE ACO POLIDO COM CABECA 17 X 27 (2 1/2 X 11)</v>
          </cell>
          <cell r="C3940" t="str">
            <v xml:space="preserve">KG    </v>
          </cell>
          <cell r="D3940">
            <v>10.68</v>
          </cell>
        </row>
        <row r="3941">
          <cell r="A3941">
            <v>5070</v>
          </cell>
          <cell r="B3941" t="str">
            <v>PREGO DE ACO POLIDO COM CABECA 17 X 30 (2 3/4 X 11)</v>
          </cell>
          <cell r="C3941" t="str">
            <v xml:space="preserve">KG    </v>
          </cell>
          <cell r="D3941">
            <v>10.79</v>
          </cell>
        </row>
        <row r="3942">
          <cell r="A3942">
            <v>5071</v>
          </cell>
          <cell r="B3942" t="str">
            <v>PREGO DE ACO POLIDO COM CABECA 18 X 24 (2 1/4 X 10)</v>
          </cell>
          <cell r="C3942" t="str">
            <v xml:space="preserve">KG    </v>
          </cell>
          <cell r="D3942">
            <v>10.48</v>
          </cell>
        </row>
        <row r="3943">
          <cell r="A3943">
            <v>5061</v>
          </cell>
          <cell r="B3943" t="str">
            <v>PREGO DE ACO POLIDO COM CABECA 18 X 27 (2 1/2 X 10)</v>
          </cell>
          <cell r="C3943" t="str">
            <v xml:space="preserve">KG    </v>
          </cell>
          <cell r="D3943">
            <v>10.3</v>
          </cell>
        </row>
        <row r="3944">
          <cell r="A3944">
            <v>5075</v>
          </cell>
          <cell r="B3944" t="str">
            <v>PREGO DE ACO POLIDO COM CABECA 18 X 30 (2 3/4 X 10)</v>
          </cell>
          <cell r="C3944" t="str">
            <v xml:space="preserve">KG    </v>
          </cell>
          <cell r="D3944">
            <v>10.48</v>
          </cell>
        </row>
        <row r="3945">
          <cell r="A3945">
            <v>39027</v>
          </cell>
          <cell r="B3945" t="str">
            <v>PREGO DE ACO POLIDO COM CABECA 19  X 36 (3 1/4  X  9)</v>
          </cell>
          <cell r="C3945" t="str">
            <v xml:space="preserve">KG    </v>
          </cell>
          <cell r="D3945">
            <v>10.46</v>
          </cell>
        </row>
        <row r="3946">
          <cell r="A3946">
            <v>5062</v>
          </cell>
          <cell r="B3946" t="str">
            <v>PREGO DE ACO POLIDO COM CABECA 19 X 33 (3 X 9)</v>
          </cell>
          <cell r="C3946" t="str">
            <v xml:space="preserve">KG    </v>
          </cell>
          <cell r="D3946">
            <v>10.61</v>
          </cell>
        </row>
        <row r="3947">
          <cell r="A3947">
            <v>40568</v>
          </cell>
          <cell r="B3947" t="str">
            <v>PREGO DE ACO POLIDO COM CABECA 22 X 48 (4 1/4 X 5)</v>
          </cell>
          <cell r="C3947" t="str">
            <v xml:space="preserve">KG    </v>
          </cell>
          <cell r="D3947">
            <v>10.55</v>
          </cell>
        </row>
        <row r="3948">
          <cell r="A3948">
            <v>39026</v>
          </cell>
          <cell r="B3948" t="str">
            <v>PREGO DE ACO POLIDO SEM CABECA 15 X 15 (1 1/4 X 13)</v>
          </cell>
          <cell r="C3948" t="str">
            <v xml:space="preserve">KG    </v>
          </cell>
          <cell r="D3948">
            <v>11.78</v>
          </cell>
        </row>
        <row r="3949">
          <cell r="A3949">
            <v>11572</v>
          </cell>
          <cell r="B3949" t="str">
            <v>PRENDEDOR / TRAVA DE PORTA, MONTAGEM PISO / PORTA, EM LATAO / ZAMAC, CROMADO</v>
          </cell>
          <cell r="C3949" t="str">
            <v xml:space="preserve">UN    </v>
          </cell>
          <cell r="D3949">
            <v>16.45</v>
          </cell>
        </row>
        <row r="3950">
          <cell r="A3950">
            <v>42431</v>
          </cell>
          <cell r="B3950" t="str">
            <v>PRESSAO DE PERNAS TRIPLO, EM TUBO DE ACO CARBONO, PINTURA NO PROCESSO ELETROSTATICO - EQUIPAMENTO DE GINASTICA PARA ACADEMIA AO AR LIVRE / ACADEMIA DA TERCEIRA IDADE - ATI</v>
          </cell>
          <cell r="C3950" t="str">
            <v xml:space="preserve">UN    </v>
          </cell>
          <cell r="D3950">
            <v>2248.1799999999998</v>
          </cell>
        </row>
        <row r="3951">
          <cell r="A3951">
            <v>11149</v>
          </cell>
          <cell r="B3951" t="str">
            <v>PRIMER EPOXI</v>
          </cell>
          <cell r="C3951" t="str">
            <v xml:space="preserve">GL    </v>
          </cell>
          <cell r="D3951">
            <v>157.16999999999999</v>
          </cell>
        </row>
        <row r="3952">
          <cell r="A3952">
            <v>511</v>
          </cell>
          <cell r="B3952" t="str">
            <v>PRIMER PARA MANTA ASFALTICA A BASE DE ASFALTO MODIFICADO DILUIDO EM SOLVENTE, APLICACAO A FRIO</v>
          </cell>
          <cell r="C3952" t="str">
            <v xml:space="preserve">L     </v>
          </cell>
          <cell r="D3952">
            <v>15.81</v>
          </cell>
        </row>
        <row r="3953">
          <cell r="A3953">
            <v>11174</v>
          </cell>
          <cell r="B3953" t="str">
            <v>PRIMER UNIVERSAL, FUNDO ANTICORROSIVO TIPO ZARCAO</v>
          </cell>
          <cell r="C3953" t="str">
            <v xml:space="preserve">18L   </v>
          </cell>
          <cell r="D3953">
            <v>446.25</v>
          </cell>
        </row>
        <row r="3954">
          <cell r="A3954">
            <v>37540</v>
          </cell>
          <cell r="B3954" t="str">
            <v>PROJETOR DE ARGAMASSA, CAPACIDADE DE PROJECAO 1,5 M3/H, ALCANCE DA PROJECAO 30 ATE 60 M, MOTOR ELETRICO TRIFASICO</v>
          </cell>
          <cell r="C3954" t="str">
            <v xml:space="preserve">UN    </v>
          </cell>
          <cell r="D3954">
            <v>63101.66</v>
          </cell>
        </row>
        <row r="3955">
          <cell r="A3955">
            <v>37548</v>
          </cell>
          <cell r="B3955" t="str">
            <v>PROJETOR DE ARGAMASSA, CAPACIDADE DE PROJECAO 2,0 M3/H, ALCANCE DA PROJECAO ATE 50 M, MOTOR ELETRICO TRIFASICO</v>
          </cell>
          <cell r="C3955" t="str">
            <v xml:space="preserve">UN    </v>
          </cell>
          <cell r="D3955">
            <v>83640.929999999993</v>
          </cell>
        </row>
        <row r="3956">
          <cell r="A3956">
            <v>39828</v>
          </cell>
          <cell r="B3956" t="str">
            <v>PROJETOR PNEUMATICO DE ARGAMASSA PARA CHAPISCO E REBOCO COM RECIPIENTE ACOPLADO, TIPO CANEQUNHA, COM VOLUME DE 1,50 L, SEM COMPRESSOR</v>
          </cell>
          <cell r="C3956" t="str">
            <v xml:space="preserve">UN    </v>
          </cell>
          <cell r="D3956">
            <v>501.76</v>
          </cell>
        </row>
        <row r="3957">
          <cell r="A3957">
            <v>12273</v>
          </cell>
          <cell r="B3957" t="str">
            <v>PROJETOR RETANGULAR FECHADO PARA LAMPADA VAPOR DE MERCURIO/SODIO 250 W A 500 W, CABECEIRAS EM ALUMINIO FUNDIDO, CORPO EM ALUMINIO ANODIZADO, PARA LAMPADA E40 FECHAMENTO EM VIDRO TEMPERADO.</v>
          </cell>
          <cell r="C3957" t="str">
            <v xml:space="preserve">UN    </v>
          </cell>
          <cell r="D3957">
            <v>52.55</v>
          </cell>
        </row>
        <row r="3958">
          <cell r="A3958">
            <v>38392</v>
          </cell>
          <cell r="B3958" t="str">
            <v>PROLONGADOR/EXTENSOR PARA ROLO DE PINTURA 3 M</v>
          </cell>
          <cell r="C3958" t="str">
            <v xml:space="preserve">UN    </v>
          </cell>
          <cell r="D3958">
            <v>44.59</v>
          </cell>
        </row>
        <row r="3959">
          <cell r="A3959">
            <v>11735</v>
          </cell>
          <cell r="B3959" t="str">
            <v>PROLONGAMENTO PVC PARA CAIXA SIFONADA  100 MM X 200 MM (NBR 5688)</v>
          </cell>
          <cell r="C3959" t="str">
            <v xml:space="preserve">UN    </v>
          </cell>
          <cell r="D3959">
            <v>3.98</v>
          </cell>
        </row>
        <row r="3960">
          <cell r="A3960">
            <v>11733</v>
          </cell>
          <cell r="B3960" t="str">
            <v>PROLONGAMENTO PVC PARA CAIXA SIFONADA 100 MM X 100 MM (NBR 5688)</v>
          </cell>
          <cell r="C3960" t="str">
            <v xml:space="preserve">UN    </v>
          </cell>
          <cell r="D3960">
            <v>1.95</v>
          </cell>
        </row>
        <row r="3961">
          <cell r="A3961">
            <v>11734</v>
          </cell>
          <cell r="B3961" t="str">
            <v>PROLONGAMENTO PVC PARA CAIXA SIFONADA, 100 MM X 150 MM (NBR 5688)</v>
          </cell>
          <cell r="C3961" t="str">
            <v xml:space="preserve">UN    </v>
          </cell>
          <cell r="D3961">
            <v>3</v>
          </cell>
        </row>
        <row r="3962">
          <cell r="A3962">
            <v>11737</v>
          </cell>
          <cell r="B3962" t="str">
            <v>PROLONGAMENTO PVC PARA CAIXA SIFONADA, 150 MM X 150 MM (NBR 5688)</v>
          </cell>
          <cell r="C3962" t="str">
            <v xml:space="preserve">UN    </v>
          </cell>
          <cell r="D3962">
            <v>5.31</v>
          </cell>
        </row>
        <row r="3963">
          <cell r="A3963">
            <v>11738</v>
          </cell>
          <cell r="B3963" t="str">
            <v>PROLONGAMENTO PVC PARA CAIXA SIFONADA, 150 MM X 200 MM (NBR 5688)</v>
          </cell>
          <cell r="C3963" t="str">
            <v xml:space="preserve">UN    </v>
          </cell>
          <cell r="D3963">
            <v>8.64</v>
          </cell>
        </row>
        <row r="3964">
          <cell r="A3964">
            <v>36143</v>
          </cell>
          <cell r="B3964" t="str">
            <v>PROTETOR AUDITIVO TIPO CONCHA COM ABAFADOR DE RUIDOS, ATENUACAO ACIMA DE 22 DB</v>
          </cell>
          <cell r="C3964" t="str">
            <v xml:space="preserve">UN    </v>
          </cell>
          <cell r="D3964">
            <v>23.88</v>
          </cell>
        </row>
        <row r="3965">
          <cell r="A3965">
            <v>36142</v>
          </cell>
          <cell r="B3965" t="str">
            <v>PROTETOR AUDITIVO TIPO PLUG DE INSERCAO COM CORDAO, ATENUACAO SUPERIOR A 15 DB</v>
          </cell>
          <cell r="C3965" t="str">
            <v xml:space="preserve">UN    </v>
          </cell>
          <cell r="D3965">
            <v>1.74</v>
          </cell>
        </row>
        <row r="3966">
          <cell r="A3966">
            <v>36146</v>
          </cell>
          <cell r="B3966" t="str">
            <v>PROTETOR SOLAR FPS 30, EMBALAGEM 2 LITROS</v>
          </cell>
          <cell r="C3966" t="str">
            <v xml:space="preserve">UN    </v>
          </cell>
          <cell r="D3966">
            <v>198.05</v>
          </cell>
        </row>
        <row r="3967">
          <cell r="A3967">
            <v>39015</v>
          </cell>
          <cell r="B3967" t="str">
            <v>PROTETOR/PONTEIRA PLASTICA PARA PONTA DE VERGALHAO DE ATE 1", TIPO PROTETOR DE ESPERA</v>
          </cell>
          <cell r="C3967" t="str">
            <v xml:space="preserve">UN    </v>
          </cell>
          <cell r="D3967">
            <v>0.64</v>
          </cell>
        </row>
        <row r="3968">
          <cell r="A3968">
            <v>38377</v>
          </cell>
          <cell r="B3968" t="str">
            <v>PRUMO DE CENTRO EM ACO *400* G</v>
          </cell>
          <cell r="C3968" t="str">
            <v xml:space="preserve">UN    </v>
          </cell>
          <cell r="D3968">
            <v>24.1</v>
          </cell>
        </row>
        <row r="3969">
          <cell r="A3969">
            <v>38376</v>
          </cell>
          <cell r="B3969" t="str">
            <v>PRUMO DE PAREDE EM ACO 700 A 750 G</v>
          </cell>
          <cell r="C3969" t="str">
            <v xml:space="preserve">UN    </v>
          </cell>
          <cell r="D3969">
            <v>27.48</v>
          </cell>
        </row>
        <row r="3970">
          <cell r="A3970">
            <v>38116</v>
          </cell>
          <cell r="B3970" t="str">
            <v>PULSADOR CAMPAINHA 10A, 250V (APENAS MODULO)</v>
          </cell>
          <cell r="C3970" t="str">
            <v xml:space="preserve">UN    </v>
          </cell>
          <cell r="D3970">
            <v>4.07</v>
          </cell>
        </row>
        <row r="3971">
          <cell r="A3971">
            <v>38066</v>
          </cell>
          <cell r="B3971" t="str">
            <v>PULSADOR CAMPAINHA 10A, 250V, CONJUNTO MONTADO PARA EMBUTIR 4" X 2" (PLACA + SUPORTE + MODULO)</v>
          </cell>
          <cell r="C3971" t="str">
            <v xml:space="preserve">UN    </v>
          </cell>
          <cell r="D3971">
            <v>6.72</v>
          </cell>
        </row>
        <row r="3972">
          <cell r="A3972">
            <v>38117</v>
          </cell>
          <cell r="B3972" t="str">
            <v>PULSADOR MINUTERIA 10A, 250V (APENAS MODULO)</v>
          </cell>
          <cell r="C3972" t="str">
            <v xml:space="preserve">UN    </v>
          </cell>
          <cell r="D3972">
            <v>6.93</v>
          </cell>
        </row>
        <row r="3973">
          <cell r="A3973">
            <v>38067</v>
          </cell>
          <cell r="B3973" t="str">
            <v>PULSADOR MINUTERIA 10A, 250V, CONJUNTO MONTADO PARA EMBUTIR 4" X 2" (PLACA + SUPORTE + MODULO)</v>
          </cell>
          <cell r="C3973" t="str">
            <v xml:space="preserve">UN    </v>
          </cell>
          <cell r="D3973">
            <v>9.4600000000000009</v>
          </cell>
        </row>
        <row r="3974">
          <cell r="A3974">
            <v>41757</v>
          </cell>
          <cell r="B3974" t="str">
            <v>PULVERIZADOR DE TINTA ELETRICO / MAQUINA DE PINTURA AIRLESS, VAZAO *2* L/MIN (COLETADO CAIXA)</v>
          </cell>
          <cell r="C3974" t="str">
            <v xml:space="preserve">UN    </v>
          </cell>
          <cell r="D3974">
            <v>6707.31</v>
          </cell>
        </row>
        <row r="3975">
          <cell r="A3975">
            <v>5080</v>
          </cell>
          <cell r="B3975" t="str">
            <v>PUXADOR CENTRAL, TIPO ALCA, EM ZAMAC CROMADO, COM ROSETAS, COMPRIMENTO *100* MM, PARA PORTA / JANELA EM MADEIRA OU METALICA - INCLUI PARAFUSOS</v>
          </cell>
          <cell r="C3975" t="str">
            <v xml:space="preserve">UN    </v>
          </cell>
          <cell r="D3975">
            <v>11.66</v>
          </cell>
        </row>
        <row r="3976">
          <cell r="A3976">
            <v>11522</v>
          </cell>
          <cell r="B3976" t="str">
            <v>PUXADOR CONCHA DE EMBUTIR PARA JANELA / PORTA DE CORRER, EM LATAO CROMADO, COM FURO CENTRAL PARA CHAVE E FUROS PARA PARAFUSOS, *40 X 100* MM  (LARGURA X ALTURA) - SEM FECHADURA</v>
          </cell>
          <cell r="C3976" t="str">
            <v xml:space="preserve">UN    </v>
          </cell>
          <cell r="D3976">
            <v>14.58</v>
          </cell>
        </row>
        <row r="3977">
          <cell r="A3977">
            <v>11523</v>
          </cell>
          <cell r="B3977" t="str">
            <v>PUXADOR CONCHA DE EMBUTIR, EM LATAO CROMADO, PARA PORTA / JANELA DE CORRER, LISO, SEM FURO PARA CHAVE, COM FUROS PARA FIXAR PARAFUSOS, *30 X 90* MM (LARGURA X ALTURA)</v>
          </cell>
          <cell r="C3977" t="str">
            <v xml:space="preserve">UN    </v>
          </cell>
          <cell r="D3977">
            <v>13.65</v>
          </cell>
        </row>
        <row r="3978">
          <cell r="A3978">
            <v>11524</v>
          </cell>
          <cell r="B3978" t="str">
            <v>PUXADOR TIPO PUNHO REDONDO, CENTRAL, EM LATAO CROMADO, COMPRIMENTO DE *110* MM, PARA JANELAS / PORTAS DE CORRER - INCLUI PARAFUSOS</v>
          </cell>
          <cell r="C3978" t="str">
            <v xml:space="preserve">UN    </v>
          </cell>
          <cell r="D3978">
            <v>28.1</v>
          </cell>
        </row>
        <row r="3979">
          <cell r="A3979">
            <v>38168</v>
          </cell>
          <cell r="B3979" t="str">
            <v>PUXADOR TUBULAR RETO, DUPLO, EM ALUMINIO POLIDO, DIAMETRO APROX.DE 1", COMPRIMENTO APROX. DE 400 MM, PARA PORTAS DE MADEIRA OU VIDRO</v>
          </cell>
          <cell r="C3979" t="str">
            <v xml:space="preserve">UN    </v>
          </cell>
          <cell r="D3979">
            <v>135.62</v>
          </cell>
        </row>
        <row r="3980">
          <cell r="A3980">
            <v>13393</v>
          </cell>
          <cell r="B3980" t="str">
            <v>QUADRO DE DISTRIBUICAO COM BARRAMENTO TRIFASICO, DE EMBUTIR, EM CHAPA DE ACO GALVANIZADO, PARA 12 DISJUNTORES DIN, 100 A</v>
          </cell>
          <cell r="C3980" t="str">
            <v xml:space="preserve">UN    </v>
          </cell>
          <cell r="D3980">
            <v>242.59</v>
          </cell>
        </row>
        <row r="3981">
          <cell r="A3981">
            <v>13395</v>
          </cell>
          <cell r="B3981" t="str">
            <v>QUADRO DE DISTRIBUICAO COM BARRAMENTO TRIFASICO, DE EMBUTIR, EM CHAPA DE ACO GALVANIZADO, PARA 18 DISJUNTORES DIN, 100 A, INCLUINDO BARRAMENTO</v>
          </cell>
          <cell r="C3981" t="str">
            <v xml:space="preserve">UN    </v>
          </cell>
          <cell r="D3981">
            <v>339.96</v>
          </cell>
        </row>
        <row r="3982">
          <cell r="A3982">
            <v>12039</v>
          </cell>
          <cell r="B3982" t="str">
            <v>QUADRO DE DISTRIBUICAO COM BARRAMENTO TRIFASICO, DE EMBUTIR, EM CHAPA DE ACO GALVANIZADO, PARA 24 DISJUNTORES DIN, 100 A</v>
          </cell>
          <cell r="C3982" t="str">
            <v xml:space="preserve">UN    </v>
          </cell>
          <cell r="D3982">
            <v>357.26</v>
          </cell>
        </row>
        <row r="3983">
          <cell r="A3983">
            <v>13396</v>
          </cell>
          <cell r="B3983" t="str">
            <v>QUADRO DE DISTRIBUICAO COM BARRAMENTO TRIFASICO, DE EMBUTIR, EM CHAPA DE ACO GALVANIZADO, PARA 28 DISJUNTORES DIN, 100 A</v>
          </cell>
          <cell r="C3983" t="str">
            <v xml:space="preserve">UN    </v>
          </cell>
          <cell r="D3983">
            <v>501.75</v>
          </cell>
        </row>
        <row r="3984">
          <cell r="A3984">
            <v>12041</v>
          </cell>
          <cell r="B3984" t="str">
            <v>QUADRO DE DISTRIBUICAO COM BARRAMENTO TRIFASICO, DE EMBUTIR, EM CHAPA DE ACO GALVANIZADO, PARA 30 DISJUNTORES DIN, 150 A</v>
          </cell>
          <cell r="C3984" t="str">
            <v xml:space="preserve">UN    </v>
          </cell>
          <cell r="D3984">
            <v>409.71</v>
          </cell>
        </row>
        <row r="3985">
          <cell r="A3985">
            <v>12043</v>
          </cell>
          <cell r="B3985" t="str">
            <v>QUADRO DE DISTRIBUICAO COM BARRAMENTO TRIFASICO, DE EMBUTIR, EM CHAPA DE ACO GALVANIZADO, PARA 30 DISJUNTORES DIN, 225 A</v>
          </cell>
          <cell r="C3985" t="str">
            <v xml:space="preserve">UN    </v>
          </cell>
          <cell r="D3985">
            <v>865.04</v>
          </cell>
        </row>
        <row r="3986">
          <cell r="A3986">
            <v>39762</v>
          </cell>
          <cell r="B3986" t="str">
            <v>QUADRO DE DISTRIBUICAO COM BARRAMENTO TRIFASICO, DE EMBUTIR, EM CHAPA DE ACO GALVANIZADO, PARA 36 DISJUNTORES DIN, 100 A</v>
          </cell>
          <cell r="C3986" t="str">
            <v xml:space="preserve">UN    </v>
          </cell>
          <cell r="D3986">
            <v>411.78</v>
          </cell>
        </row>
        <row r="3987">
          <cell r="A3987">
            <v>12042</v>
          </cell>
          <cell r="B3987" t="str">
            <v>QUADRO DE DISTRIBUICAO COM BARRAMENTO TRIFASICO, DE EMBUTIR, EM CHAPA DE ACO GALVANIZADO, PARA 40 DISJUNTORES DIN, 100 A</v>
          </cell>
          <cell r="C3987" t="str">
            <v xml:space="preserve">UN    </v>
          </cell>
          <cell r="D3987">
            <v>601.19000000000005</v>
          </cell>
        </row>
        <row r="3988">
          <cell r="A3988">
            <v>39763</v>
          </cell>
          <cell r="B3988" t="str">
            <v>QUADRO DE DISTRIBUICAO COM BARRAMENTO TRIFASICO, DE EMBUTIR, EM CHAPA DE ACO GALVANIZADO, PARA 48 DISJUNTORES DIN, 100 A</v>
          </cell>
          <cell r="C3988" t="str">
            <v xml:space="preserve">UN    </v>
          </cell>
          <cell r="D3988">
            <v>703.61</v>
          </cell>
        </row>
        <row r="3989">
          <cell r="A3989">
            <v>39756</v>
          </cell>
          <cell r="B3989" t="str">
            <v>QUADRO DE DISTRIBUICAO COM BARRAMENTO TRIFASICO, DE SOBREPOR, EM CHAPA DE ACO GALVANIZADO, PARA 12 DISJUNTORES DIN, 100 A</v>
          </cell>
          <cell r="C3989" t="str">
            <v xml:space="preserve">UN    </v>
          </cell>
          <cell r="D3989">
            <v>251.81</v>
          </cell>
        </row>
        <row r="3990">
          <cell r="A3990">
            <v>12038</v>
          </cell>
          <cell r="B3990" t="str">
            <v>QUADRO DE DISTRIBUICAO COM BARRAMENTO TRIFASICO, DE SOBREPOR, EM CHAPA DE ACO GALVANIZADO, PARA 18 DISJUNTORES DIN, 100 A</v>
          </cell>
          <cell r="C3990" t="str">
            <v xml:space="preserve">UN    </v>
          </cell>
          <cell r="D3990">
            <v>314.64</v>
          </cell>
        </row>
        <row r="3991">
          <cell r="A3991">
            <v>39757</v>
          </cell>
          <cell r="B3991" t="str">
            <v>QUADRO DE DISTRIBUICAO COM BARRAMENTO TRIFASICO, DE SOBREPOR, EM CHAPA DE ACO GALVANIZADO, PARA 28 DISJUNTORES DIN, 100 A</v>
          </cell>
          <cell r="C3991" t="str">
            <v xml:space="preserve">UN    </v>
          </cell>
          <cell r="D3991">
            <v>290.94</v>
          </cell>
        </row>
        <row r="3992">
          <cell r="A3992">
            <v>39758</v>
          </cell>
          <cell r="B3992" t="str">
            <v>QUADRO DE DISTRIBUICAO COM BARRAMENTO TRIFASICO, DE SOBREPOR, EM CHAPA DE ACO GALVANIZADO, PARA 30 DISJUNTORES DIN, 100 A</v>
          </cell>
          <cell r="C3992" t="str">
            <v xml:space="preserve">UN    </v>
          </cell>
          <cell r="D3992">
            <v>424.01</v>
          </cell>
        </row>
        <row r="3993">
          <cell r="A3993">
            <v>39759</v>
          </cell>
          <cell r="B3993" t="str">
            <v>QUADRO DE DISTRIBUICAO COM BARRAMENTO TRIFASICO, DE SOBREPOR, EM CHAPA DE ACO GALVANIZADO, PARA 36 DISJUNTORES DIN, 100 A</v>
          </cell>
          <cell r="C3993" t="str">
            <v xml:space="preserve">UN    </v>
          </cell>
          <cell r="D3993">
            <v>523.66</v>
          </cell>
        </row>
        <row r="3994">
          <cell r="A3994">
            <v>39760</v>
          </cell>
          <cell r="B3994" t="str">
            <v>QUADRO DE DISTRIBUICAO COM BARRAMENTO TRIFASICO, DE SOBREPOR, EM CHAPA DE ACO GALVANIZADO, PARA 40 DISJUNTORES DIN, 100 A</v>
          </cell>
          <cell r="C3994" t="str">
            <v xml:space="preserve">UN    </v>
          </cell>
          <cell r="D3994">
            <v>701.3</v>
          </cell>
        </row>
        <row r="3995">
          <cell r="A3995">
            <v>39761</v>
          </cell>
          <cell r="B3995" t="str">
            <v>QUADRO DE DISTRIBUICAO COM BARRAMENTO TRIFASICO, DE SOBREPOR, EM CHAPA DE ACO GALVANIZADO, PARA 48 DISJUNTORES DIN, 100 A</v>
          </cell>
          <cell r="C3995" t="str">
            <v xml:space="preserve">UN    </v>
          </cell>
          <cell r="D3995">
            <v>629.45000000000005</v>
          </cell>
        </row>
        <row r="3996">
          <cell r="A3996">
            <v>39805</v>
          </cell>
          <cell r="B3996" t="str">
            <v>QUADRO DE DISTRIBUICAO, EM PVC, DE EMBUTIR, COM BARRAMENTO TERRA / NEUTRO, PARA 12 DISJUNTORES NEMA OU 16 DISJUNTORES DIN</v>
          </cell>
          <cell r="C3996" t="str">
            <v xml:space="preserve">UN    </v>
          </cell>
          <cell r="D3996">
            <v>101.45</v>
          </cell>
        </row>
        <row r="3997">
          <cell r="A3997">
            <v>39806</v>
          </cell>
          <cell r="B3997" t="str">
            <v>QUADRO DE DISTRIBUICAO, EM PVC, DE EMBUTIR, COM BARRAMENTO TERRA / NEUTRO, PARA 18 DISJUNTORES NEMA OU 24 DISJUNTORES DIN</v>
          </cell>
          <cell r="C3997" t="str">
            <v xml:space="preserve">UN    </v>
          </cell>
          <cell r="D3997">
            <v>187.96</v>
          </cell>
        </row>
        <row r="3998">
          <cell r="A3998">
            <v>39807</v>
          </cell>
          <cell r="B3998" t="str">
            <v>QUADRO DE DISTRIBUICAO, EM PVC, DE EMBUTIR, COM BARRAMENTO TERRA / NEUTRO, PARA 27 DISJUNTORES NEMA OU 36 DISJUNTORES DIN</v>
          </cell>
          <cell r="C3998" t="str">
            <v xml:space="preserve">UN    </v>
          </cell>
          <cell r="D3998">
            <v>407.36</v>
          </cell>
        </row>
        <row r="3999">
          <cell r="A3999">
            <v>43100</v>
          </cell>
          <cell r="B3999" t="str">
            <v>QUADRO DE DISTRIBUICAO, EM PVC, DE EMBUTIR, COM BARRAMENTO TERRA / NEUTRO, PARA 48 DISJUNTORES DIN</v>
          </cell>
          <cell r="C3999" t="str">
            <v xml:space="preserve">UN    </v>
          </cell>
          <cell r="D3999">
            <v>318.47000000000003</v>
          </cell>
        </row>
        <row r="4000">
          <cell r="A4000">
            <v>39804</v>
          </cell>
          <cell r="B4000" t="str">
            <v>QUADRO DE DISTRIBUICAO, EM PVC, DE EMBUTIR, COM BARRAMENTO TERRA / NEUTRO, PARA 6 DISJUNTORES NEMA OU 8 DISJUNTORES DIN</v>
          </cell>
          <cell r="C4000" t="str">
            <v xml:space="preserve">UN    </v>
          </cell>
          <cell r="D4000">
            <v>59.57</v>
          </cell>
        </row>
        <row r="4001">
          <cell r="A4001">
            <v>39796</v>
          </cell>
          <cell r="B4001" t="str">
            <v>QUADRO DE DISTRIBUICAO, SEM BARRAMENTO, EM PVC, DE EMBUTIR, PARA 12 DISJUNTORES NEMA OU 16 DISJUNTORES DIN</v>
          </cell>
          <cell r="C4001" t="str">
            <v xml:space="preserve">UN    </v>
          </cell>
          <cell r="D4001">
            <v>61.7</v>
          </cell>
        </row>
        <row r="4002">
          <cell r="A4002">
            <v>39797</v>
          </cell>
          <cell r="B4002" t="str">
            <v>QUADRO DE DISTRIBUICAO, SEM BARRAMENTO, EM PVC, DE EMBUTIR, PARA 18 DISJUNTORES NEMA OU 24 DISJUNTORES DIN</v>
          </cell>
          <cell r="C4002" t="str">
            <v xml:space="preserve">UN    </v>
          </cell>
          <cell r="D4002">
            <v>96.86</v>
          </cell>
        </row>
        <row r="4003">
          <cell r="A4003">
            <v>39798</v>
          </cell>
          <cell r="B4003" t="str">
            <v>QUADRO DE DISTRIBUICAO, SEM BARRAMENTO, EM PVC, DE EMBUTIR, PARA 27 DISJUNTORES NEMA OU 36 DISJUNTORES DIN</v>
          </cell>
          <cell r="C4003" t="str">
            <v xml:space="preserve">UN    </v>
          </cell>
          <cell r="D4003">
            <v>166.14</v>
          </cell>
        </row>
        <row r="4004">
          <cell r="A4004">
            <v>39794</v>
          </cell>
          <cell r="B4004" t="str">
            <v>QUADRO DE DISTRIBUICAO, SEM BARRAMENTO, EM PVC, DE EMBUTIR, PARA 3 DISJUNTORES NEMA OU 4 DISJUNTORES DIN</v>
          </cell>
          <cell r="C4004" t="str">
            <v xml:space="preserve">UN    </v>
          </cell>
          <cell r="D4004">
            <v>26.19</v>
          </cell>
        </row>
        <row r="4005">
          <cell r="A4005">
            <v>39795</v>
          </cell>
          <cell r="B4005" t="str">
            <v>QUADRO DE DISTRIBUICAO, SEM BARRAMENTO, EM PVC, DE EMBUTIR, PARA 6 DISJUNTORES NEMA OU 8 DISJUNTORES DIN</v>
          </cell>
          <cell r="C4005" t="str">
            <v xml:space="preserve">UN    </v>
          </cell>
          <cell r="D4005">
            <v>41.37</v>
          </cell>
        </row>
        <row r="4006">
          <cell r="A4006">
            <v>39799</v>
          </cell>
          <cell r="B4006" t="str">
            <v>QUADRO DE DISTRIBUICAO, SEM BARRAMENTO, EM PVC, DE SOBREPOR,  PARA 3 DISJUNTORES NEMA OU 4 DISJUNTORES DIN</v>
          </cell>
          <cell r="C4006" t="str">
            <v xml:space="preserve">UN    </v>
          </cell>
          <cell r="D4006">
            <v>30.53</v>
          </cell>
        </row>
        <row r="4007">
          <cell r="A4007">
            <v>39801</v>
          </cell>
          <cell r="B4007" t="str">
            <v>QUADRO DE DISTRIBUICAO, SEM BARRAMENTO, EM PVC, DE SOBREPOR, PARA 12 DISJUNTORES NEMA OU 16 DISJUNTORES DIN</v>
          </cell>
          <cell r="C4007" t="str">
            <v xml:space="preserve">UN    </v>
          </cell>
          <cell r="D4007">
            <v>87.37</v>
          </cell>
        </row>
        <row r="4008">
          <cell r="A4008">
            <v>39802</v>
          </cell>
          <cell r="B4008" t="str">
            <v>QUADRO DE DISTRIBUICAO, SEM BARRAMENTO, EM PVC, DE SOBREPOR, PARA 18 DISJUNTORES NEMA OU 24 DISJUNTORES DIN</v>
          </cell>
          <cell r="C4008" t="str">
            <v xml:space="preserve">UN    </v>
          </cell>
          <cell r="D4008">
            <v>128.07</v>
          </cell>
        </row>
        <row r="4009">
          <cell r="A4009">
            <v>39803</v>
          </cell>
          <cell r="B4009" t="str">
            <v>QUADRO DE DISTRIBUICAO, SEM BARRAMENTO, EM PVC, DE SOBREPOR, PARA 27 DISJUNTORES NEMA OU 36 DISJUNTORES DIN</v>
          </cell>
          <cell r="C4009" t="str">
            <v xml:space="preserve">UN    </v>
          </cell>
          <cell r="D4009">
            <v>178.66</v>
          </cell>
        </row>
        <row r="4010">
          <cell r="A4010">
            <v>39800</v>
          </cell>
          <cell r="B4010" t="str">
            <v>QUADRO DE DISTRIBUICAO, SEM BARRAMENTO, EM PVC, DE SOBREPOR, PARA 6 DISJUNTORES NEMA OU 8 DISJUNTORES DIN</v>
          </cell>
          <cell r="C4010" t="str">
            <v xml:space="preserve">UN    </v>
          </cell>
          <cell r="D4010">
            <v>52</v>
          </cell>
        </row>
        <row r="4011">
          <cell r="A4011">
            <v>4224</v>
          </cell>
          <cell r="B4011" t="str">
            <v>QUEROSENE</v>
          </cell>
          <cell r="C4011" t="str">
            <v xml:space="preserve">L     </v>
          </cell>
          <cell r="D4011">
            <v>11.69</v>
          </cell>
        </row>
        <row r="4012">
          <cell r="A4012">
            <v>21059</v>
          </cell>
          <cell r="B4012" t="str">
            <v>RALO FOFO COM REQUADRO, QUADRADO 150 X 150 MM</v>
          </cell>
          <cell r="C4012" t="str">
            <v xml:space="preserve">UN    </v>
          </cell>
          <cell r="D4012">
            <v>30.84</v>
          </cell>
        </row>
        <row r="4013">
          <cell r="A4013">
            <v>11234</v>
          </cell>
          <cell r="B4013" t="str">
            <v>RALO FOFO COM REQUADRO, QUADRADO 200 X 200 MM</v>
          </cell>
          <cell r="C4013" t="str">
            <v xml:space="preserve">UN    </v>
          </cell>
          <cell r="D4013">
            <v>46.48</v>
          </cell>
        </row>
        <row r="4014">
          <cell r="A4014">
            <v>21060</v>
          </cell>
          <cell r="B4014" t="str">
            <v>RALO FOFO COM REQUADRO, QUADRADO 250 X 250 MM</v>
          </cell>
          <cell r="C4014" t="str">
            <v xml:space="preserve">UN    </v>
          </cell>
          <cell r="D4014">
            <v>57.21</v>
          </cell>
        </row>
        <row r="4015">
          <cell r="A4015">
            <v>21061</v>
          </cell>
          <cell r="B4015" t="str">
            <v>RALO FOFO COM REQUADRO, QUADRADO 300 X 300 MM</v>
          </cell>
          <cell r="C4015" t="str">
            <v xml:space="preserve">UN    </v>
          </cell>
          <cell r="D4015">
            <v>71.510000000000005</v>
          </cell>
        </row>
        <row r="4016">
          <cell r="A4016">
            <v>21062</v>
          </cell>
          <cell r="B4016" t="str">
            <v>RALO FOFO COM REQUADRO, QUADRADO 400 X 400 MM</v>
          </cell>
          <cell r="C4016" t="str">
            <v xml:space="preserve">UN    </v>
          </cell>
          <cell r="D4016">
            <v>112.63</v>
          </cell>
        </row>
        <row r="4017">
          <cell r="A4017">
            <v>11708</v>
          </cell>
          <cell r="B4017" t="str">
            <v>RALO FOFO SEMIESFERICO, 100 MM, PARA LAJES/ CALHAS</v>
          </cell>
          <cell r="C4017" t="str">
            <v xml:space="preserve">UN    </v>
          </cell>
          <cell r="D4017">
            <v>12.29</v>
          </cell>
        </row>
        <row r="4018">
          <cell r="A4018">
            <v>11709</v>
          </cell>
          <cell r="B4018" t="str">
            <v>RALO FOFO SEMIESFERICO, 150 MM, PARA LAJES/ CALHAS</v>
          </cell>
          <cell r="C4018" t="str">
            <v xml:space="preserve">UN    </v>
          </cell>
          <cell r="D4018">
            <v>28.87</v>
          </cell>
        </row>
        <row r="4019">
          <cell r="A4019">
            <v>11710</v>
          </cell>
          <cell r="B4019" t="str">
            <v>RALO FOFO SEMIESFERICO, 200 MM, PARA LAJES/ CALHAS</v>
          </cell>
          <cell r="C4019" t="str">
            <v xml:space="preserve">UN    </v>
          </cell>
          <cell r="D4019">
            <v>66.37</v>
          </cell>
        </row>
        <row r="4020">
          <cell r="A4020">
            <v>11707</v>
          </cell>
          <cell r="B4020" t="str">
            <v>RALO FOFO SEMIESFERICO, 75 MM, PARA LAJES/ CALHAS</v>
          </cell>
          <cell r="C4020" t="str">
            <v xml:space="preserve">UN    </v>
          </cell>
          <cell r="D4020">
            <v>9.1999999999999993</v>
          </cell>
        </row>
        <row r="4021">
          <cell r="A4021">
            <v>11739</v>
          </cell>
          <cell r="B4021" t="str">
            <v>RALO SECO PVC CONICO, 100 X 40 MM,  COM GRELHA REDONDA BRANCA</v>
          </cell>
          <cell r="C4021" t="str">
            <v xml:space="preserve">UN    </v>
          </cell>
          <cell r="D4021">
            <v>5.79</v>
          </cell>
        </row>
        <row r="4022">
          <cell r="A4022">
            <v>11711</v>
          </cell>
          <cell r="B4022" t="str">
            <v>RALO SECO PVC CONICO, 100 X 40 MM, COM GRELHA QUADRADA</v>
          </cell>
          <cell r="C4022" t="str">
            <v xml:space="preserve">UN    </v>
          </cell>
          <cell r="D4022">
            <v>8.48</v>
          </cell>
        </row>
        <row r="4023">
          <cell r="A4023">
            <v>5102</v>
          </cell>
          <cell r="B4023" t="str">
            <v>RALO SECO PVC QUADRADO, 100 X 100 X 53 MM, SAIDA 40 MM, COM GRELHA BRANCA</v>
          </cell>
          <cell r="C4023" t="str">
            <v xml:space="preserve">UN    </v>
          </cell>
          <cell r="D4023">
            <v>8.1999999999999993</v>
          </cell>
        </row>
        <row r="4024">
          <cell r="A4024">
            <v>11741</v>
          </cell>
          <cell r="B4024" t="str">
            <v>RALO SIFONADO PVC CILINDRICO, 100 X 40 MM,  COM GRELHA REDONDA BRANCA</v>
          </cell>
          <cell r="C4024" t="str">
            <v xml:space="preserve">UN    </v>
          </cell>
          <cell r="D4024">
            <v>5.97</v>
          </cell>
        </row>
        <row r="4025">
          <cell r="A4025">
            <v>11743</v>
          </cell>
          <cell r="B4025" t="str">
            <v>RALO SIFONADO PVC REDONDO CONICO, 100 X 40 MM, COM GRELHA  BRANCA REDONDA</v>
          </cell>
          <cell r="C4025" t="str">
            <v xml:space="preserve">UN    </v>
          </cell>
          <cell r="D4025">
            <v>5.42</v>
          </cell>
        </row>
        <row r="4026">
          <cell r="A4026">
            <v>11745</v>
          </cell>
          <cell r="B4026" t="str">
            <v>RALO SIFONADO PVC, QUADRADO, 100 X 100 X 53 MM, SAIDA 40 MM, COM GRELHA BRANCA</v>
          </cell>
          <cell r="C4026" t="str">
            <v xml:space="preserve">UN    </v>
          </cell>
          <cell r="D4026">
            <v>7.7</v>
          </cell>
        </row>
        <row r="4027">
          <cell r="A4027">
            <v>25961</v>
          </cell>
          <cell r="B4027" t="str">
            <v>RASTELEIRO</v>
          </cell>
          <cell r="C4027" t="str">
            <v xml:space="preserve">H     </v>
          </cell>
          <cell r="D4027">
            <v>9.31</v>
          </cell>
        </row>
        <row r="4028">
          <cell r="A4028">
            <v>40985</v>
          </cell>
          <cell r="B4028" t="str">
            <v>RASTELEIRO (MENSALISTA)</v>
          </cell>
          <cell r="C4028" t="str">
            <v xml:space="preserve">MES   </v>
          </cell>
          <cell r="D4028">
            <v>1653.31</v>
          </cell>
        </row>
        <row r="4029">
          <cell r="A4029">
            <v>1088</v>
          </cell>
          <cell r="B4029" t="str">
            <v>REATOR ELETRONICO BIVOLT PARA 1 LAMPADA FLUORESCENTE DE 18/20 W</v>
          </cell>
          <cell r="C4029" t="str">
            <v xml:space="preserve">UN    </v>
          </cell>
          <cell r="D4029">
            <v>13.96</v>
          </cell>
        </row>
        <row r="4030">
          <cell r="A4030">
            <v>1087</v>
          </cell>
          <cell r="B4030" t="str">
            <v>REATOR ELETRONICO BIVOLT PARA 1 LAMPADA FLUORESCENTE DE 36/40 W</v>
          </cell>
          <cell r="C4030" t="str">
            <v xml:space="preserve">UN    </v>
          </cell>
          <cell r="D4030">
            <v>17.440000000000001</v>
          </cell>
        </row>
        <row r="4031">
          <cell r="A4031">
            <v>38777</v>
          </cell>
          <cell r="B4031" t="str">
            <v>REATOR ELETRONICO BIVOLT PARA 2 LAMPADAS FLUORESCENTES DE 14 W</v>
          </cell>
          <cell r="C4031" t="str">
            <v xml:space="preserve">UN    </v>
          </cell>
          <cell r="D4031">
            <v>34.729999999999997</v>
          </cell>
        </row>
        <row r="4032">
          <cell r="A4032">
            <v>1086</v>
          </cell>
          <cell r="B4032" t="str">
            <v>REATOR ELETRONICO BIVOLT PARA 2 LAMPADAS FLUORESCENTES DE 18/20 W</v>
          </cell>
          <cell r="C4032" t="str">
            <v xml:space="preserve">UN    </v>
          </cell>
          <cell r="D4032">
            <v>18.329999999999998</v>
          </cell>
        </row>
        <row r="4033">
          <cell r="A4033">
            <v>1079</v>
          </cell>
          <cell r="B4033" t="str">
            <v>REATOR ELETRONICO BIVOLT PARA 2 LAMPADAS FLUORESCENTES DE 36/40 W</v>
          </cell>
          <cell r="C4033" t="str">
            <v xml:space="preserve">UN    </v>
          </cell>
          <cell r="D4033">
            <v>18.940000000000001</v>
          </cell>
        </row>
        <row r="4034">
          <cell r="A4034">
            <v>39374</v>
          </cell>
          <cell r="B4034" t="str">
            <v>REATOR INTERNO/INTEGRADO PARA LAMPADA VAPOR METALICO 400 W, ALTO FATOR DE POTENCIA</v>
          </cell>
          <cell r="C4034" t="str">
            <v xml:space="preserve">UN    </v>
          </cell>
          <cell r="D4034">
            <v>96.66</v>
          </cell>
        </row>
        <row r="4035">
          <cell r="A4035">
            <v>1082</v>
          </cell>
          <cell r="B4035" t="str">
            <v>REATOR P/ LAMPADA VAPOR DE SODIO 250W USO EXT</v>
          </cell>
          <cell r="C4035" t="str">
            <v xml:space="preserve">UN    </v>
          </cell>
          <cell r="D4035">
            <v>119.11</v>
          </cell>
        </row>
        <row r="4036">
          <cell r="A4036">
            <v>12316</v>
          </cell>
          <cell r="B4036" t="str">
            <v>REATOR P/ 1 LAMPADA VAPOR DE MERCURIO 125W USO EXT</v>
          </cell>
          <cell r="C4036" t="str">
            <v xml:space="preserve">UN    </v>
          </cell>
          <cell r="D4036">
            <v>54.59</v>
          </cell>
        </row>
        <row r="4037">
          <cell r="A4037">
            <v>12317</v>
          </cell>
          <cell r="B4037" t="str">
            <v>REATOR P/ 1 LAMPADA VAPOR DE MERCURIO 250W USO EXT</v>
          </cell>
          <cell r="C4037" t="str">
            <v xml:space="preserve">UN    </v>
          </cell>
          <cell r="D4037">
            <v>65.099999999999994</v>
          </cell>
        </row>
        <row r="4038">
          <cell r="A4038">
            <v>12318</v>
          </cell>
          <cell r="B4038" t="str">
            <v>REATOR P/ 1 LAMPADA VAPOR DE MERCURIO 400W USO EXT</v>
          </cell>
          <cell r="C4038" t="str">
            <v xml:space="preserve">UN    </v>
          </cell>
          <cell r="D4038">
            <v>75</v>
          </cell>
        </row>
        <row r="4039">
          <cell r="A4039">
            <v>5104</v>
          </cell>
          <cell r="B4039" t="str">
            <v>REBITE DE ALUMINIO VAZADO DE REPUXO, 3,2 X 8 MM (1KG = 1025 UNIDADES)</v>
          </cell>
          <cell r="C4039" t="str">
            <v xml:space="preserve">KG    </v>
          </cell>
          <cell r="D4039">
            <v>44.79</v>
          </cell>
        </row>
        <row r="4040">
          <cell r="A4040">
            <v>26023</v>
          </cell>
          <cell r="B4040" t="str">
            <v>REBOLO ABRASIVO RETO DE USO GERAL GRAO 36, DE 6 X 1 " (DIAMETRO X ALTURA)</v>
          </cell>
          <cell r="C4040" t="str">
            <v xml:space="preserve">UN    </v>
          </cell>
          <cell r="D4040">
            <v>81.42</v>
          </cell>
        </row>
        <row r="4041">
          <cell r="A4041">
            <v>2710</v>
          </cell>
          <cell r="B4041" t="str">
            <v>REBOLO ABRASIVO RETO DE USO GERAL GRAO 36, DE 6 X 3/4 " (DIAMETRO X ALTURA)</v>
          </cell>
          <cell r="C4041" t="str">
            <v xml:space="preserve">UN    </v>
          </cell>
          <cell r="D4041">
            <v>65.03</v>
          </cell>
        </row>
        <row r="4042">
          <cell r="A4042">
            <v>14575</v>
          </cell>
          <cell r="B4042" t="str">
            <v>RECICLADORA DE ASFALTO A FRIO SOBRE RODAS, LARG. FRESAGEM 2,00 M, POT. 315 KW/422 HP</v>
          </cell>
          <cell r="C4042" t="str">
            <v xml:space="preserve">UN    </v>
          </cell>
          <cell r="D4042">
            <v>3936076.18</v>
          </cell>
        </row>
        <row r="4043">
          <cell r="A4043">
            <v>20034</v>
          </cell>
          <cell r="B4043" t="str">
            <v>REDUCAO EXCENTRICA PVC NBR 10569 P/REDE COLET ESG PB JE 150 X 100MM</v>
          </cell>
          <cell r="C4043" t="str">
            <v xml:space="preserve">UN    </v>
          </cell>
          <cell r="D4043">
            <v>57.68</v>
          </cell>
        </row>
        <row r="4044">
          <cell r="A4044">
            <v>20036</v>
          </cell>
          <cell r="B4044" t="str">
            <v>REDUCAO EXCENTRICA PVC NBR 10569 P/REDE COLET ESG PB JE 200 X 150MM</v>
          </cell>
          <cell r="C4044" t="str">
            <v xml:space="preserve">UN    </v>
          </cell>
          <cell r="D4044">
            <v>110.96</v>
          </cell>
        </row>
        <row r="4045">
          <cell r="A4045">
            <v>20037</v>
          </cell>
          <cell r="B4045" t="str">
            <v>REDUCAO EXCENTRICA PVC NBR 10569 P/REDE COLET ESG PB JE 250 X 200MM</v>
          </cell>
          <cell r="C4045" t="str">
            <v xml:space="preserve">UN    </v>
          </cell>
          <cell r="D4045">
            <v>209.29</v>
          </cell>
        </row>
        <row r="4046">
          <cell r="A4046">
            <v>20043</v>
          </cell>
          <cell r="B4046" t="str">
            <v>REDUCAO EXCENTRICA PVC P/ ESG PREDIAL DN 100 X 50MM</v>
          </cell>
          <cell r="C4046" t="str">
            <v xml:space="preserve">UN    </v>
          </cell>
          <cell r="D4046">
            <v>4.22</v>
          </cell>
        </row>
        <row r="4047">
          <cell r="A4047">
            <v>20044</v>
          </cell>
          <cell r="B4047" t="str">
            <v>REDUCAO EXCENTRICA PVC P/ ESG PREDIAL DN 100 X 75MM</v>
          </cell>
          <cell r="C4047" t="str">
            <v xml:space="preserve">UN    </v>
          </cell>
          <cell r="D4047">
            <v>4.93</v>
          </cell>
        </row>
        <row r="4048">
          <cell r="A4048">
            <v>20042</v>
          </cell>
          <cell r="B4048" t="str">
            <v>REDUCAO EXCENTRICA PVC P/ ESG PREDIAL DN 75 X 50MM</v>
          </cell>
          <cell r="C4048" t="str">
            <v xml:space="preserve">UN    </v>
          </cell>
          <cell r="D4048">
            <v>3.57</v>
          </cell>
        </row>
        <row r="4049">
          <cell r="A4049">
            <v>20046</v>
          </cell>
          <cell r="B4049" t="str">
            <v>REDUCAO EXCENTRICA PVC, SERIE R, DN 100 X 75 MM, PARA ESGOTO PREDIAL</v>
          </cell>
          <cell r="C4049" t="str">
            <v xml:space="preserve">UN    </v>
          </cell>
          <cell r="D4049">
            <v>10.46</v>
          </cell>
        </row>
        <row r="4050">
          <cell r="A4050">
            <v>20047</v>
          </cell>
          <cell r="B4050" t="str">
            <v>REDUCAO EXCENTRICA PVC, SERIE R, DN 150 X 100 MM, PARA ESGOTO PREDIAL</v>
          </cell>
          <cell r="C4050" t="str">
            <v xml:space="preserve">UN    </v>
          </cell>
          <cell r="D4050">
            <v>28.58</v>
          </cell>
        </row>
        <row r="4051">
          <cell r="A4051">
            <v>20045</v>
          </cell>
          <cell r="B4051" t="str">
            <v>REDUCAO EXCENTRICA PVC, SERIE R, DN 75 X 50 MM, PARA ESGOTO PREDIAL</v>
          </cell>
          <cell r="C4051" t="str">
            <v xml:space="preserve">UN    </v>
          </cell>
          <cell r="D4051">
            <v>4.3</v>
          </cell>
        </row>
        <row r="4052">
          <cell r="A4052">
            <v>20972</v>
          </cell>
          <cell r="B4052" t="str">
            <v>REDUCAO FIXA TIPO STORZ, ENGATE RAPIDO 2.1/2" X 1.1/2", EM LATAO, PARA INSTALACAO PREDIAL COMBATE A INCENDIO PREDIAL</v>
          </cell>
          <cell r="C4052" t="str">
            <v xml:space="preserve">UN    </v>
          </cell>
          <cell r="D4052">
            <v>72.849999999999994</v>
          </cell>
        </row>
        <row r="4053">
          <cell r="A4053">
            <v>20032</v>
          </cell>
          <cell r="B4053" t="str">
            <v>REDUCAO PVC PBA, JE, BB, DN 75 X 50 / DE 85 X 60 MM, PARA REDE DE AGUA</v>
          </cell>
          <cell r="C4053" t="str">
            <v xml:space="preserve">UN    </v>
          </cell>
          <cell r="D4053">
            <v>45.77</v>
          </cell>
        </row>
        <row r="4054">
          <cell r="A4054">
            <v>11321</v>
          </cell>
          <cell r="B4054" t="str">
            <v>REDUCAO PVC PBA, JE, PB, DN 100 X 50 / DE 110 X 60 MM, PARA REDE DE AGUA</v>
          </cell>
          <cell r="C4054" t="str">
            <v xml:space="preserve">UN    </v>
          </cell>
          <cell r="D4054">
            <v>20.87</v>
          </cell>
        </row>
        <row r="4055">
          <cell r="A4055">
            <v>11323</v>
          </cell>
          <cell r="B4055" t="str">
            <v>REDUCAO PVC PBA, JE, PB, DN 100 X 75 / DE 110 X 85 MM, PARA REDE DE AGUA</v>
          </cell>
          <cell r="C4055" t="str">
            <v xml:space="preserve">UN    </v>
          </cell>
          <cell r="D4055">
            <v>24</v>
          </cell>
        </row>
        <row r="4056">
          <cell r="A4056">
            <v>20327</v>
          </cell>
          <cell r="B4056" t="str">
            <v>REDUCAO PVC PBA, JE, PB, DN 75 X 50 / DE 85 X 60 MM, PARA REDE DE AGUA</v>
          </cell>
          <cell r="C4056" t="str">
            <v xml:space="preserve">UN    </v>
          </cell>
          <cell r="D4056">
            <v>13.62</v>
          </cell>
        </row>
        <row r="4057">
          <cell r="A4057">
            <v>25966</v>
          </cell>
          <cell r="B4057" t="str">
            <v>REDUTOR TIPO THINNER PARA ACABAMENTO</v>
          </cell>
          <cell r="C4057" t="str">
            <v xml:space="preserve">L     </v>
          </cell>
          <cell r="D4057">
            <v>14.93</v>
          </cell>
        </row>
        <row r="4058">
          <cell r="A4058">
            <v>13390</v>
          </cell>
          <cell r="B4058" t="str">
            <v>REFLETOR REDONDO EM ALUMINIO ANODIZADO PARA LAMPADA VAPOR DE MERCURIO/SODIO, CORPO EM ALUMINIO COM PINTURA EPOXI, PARA LAMPADA E-27 DE 300 W, COM SUPORTE REDONDO E ALCA REGULAVEL PARA FIXACAO.</v>
          </cell>
          <cell r="C4058" t="str">
            <v xml:space="preserve">UN    </v>
          </cell>
          <cell r="D4058">
            <v>68.900000000000006</v>
          </cell>
        </row>
        <row r="4059">
          <cell r="A4059">
            <v>6034</v>
          </cell>
          <cell r="B4059" t="str">
            <v>REGISTRO DE ESFERA DE PASSEIO, PVC PARA POLIETILENO, 20 MM</v>
          </cell>
          <cell r="C4059" t="str">
            <v xml:space="preserve">UN    </v>
          </cell>
          <cell r="D4059">
            <v>4.38</v>
          </cell>
        </row>
        <row r="4060">
          <cell r="A4060">
            <v>6036</v>
          </cell>
          <cell r="B4060" t="str">
            <v>REGISTRO DE ESFERA PVC, COM BORBOLETA, COM ROSCA EXTERNA, DE 1/2"</v>
          </cell>
          <cell r="C4060" t="str">
            <v xml:space="preserve">UN    </v>
          </cell>
          <cell r="D4060">
            <v>5.96</v>
          </cell>
        </row>
        <row r="4061">
          <cell r="A4061">
            <v>6031</v>
          </cell>
          <cell r="B4061" t="str">
            <v>REGISTRO DE ESFERA PVC, COM BORBOLETA, COM ROSCA EXTERNA, DE 3/4"</v>
          </cell>
          <cell r="C4061" t="str">
            <v xml:space="preserve">UN    </v>
          </cell>
          <cell r="D4061">
            <v>7.01</v>
          </cell>
        </row>
        <row r="4062">
          <cell r="A4062">
            <v>6029</v>
          </cell>
          <cell r="B4062" t="str">
            <v>REGISTRO DE ESFERA PVC, COM CABECA QUADRADA, COM ROSCA EXTERNA, 1/2"</v>
          </cell>
          <cell r="C4062" t="str">
            <v xml:space="preserve">UN    </v>
          </cell>
          <cell r="D4062">
            <v>7.08</v>
          </cell>
        </row>
        <row r="4063">
          <cell r="A4063">
            <v>6033</v>
          </cell>
          <cell r="B4063" t="str">
            <v>REGISTRO DE ESFERA PVC, COM CABECA QUADRADA, COM ROSCA EXTERNA, 3/4"</v>
          </cell>
          <cell r="C4063" t="str">
            <v xml:space="preserve">UN    </v>
          </cell>
          <cell r="D4063">
            <v>9.33</v>
          </cell>
        </row>
        <row r="4064">
          <cell r="A4064">
            <v>11672</v>
          </cell>
          <cell r="B4064" t="str">
            <v>REGISTRO DE ESFERA, PVC, COM VOLANTE, VS, ROSCAVEL, DN 1 1/2", COM CORPO DIVIDIDO</v>
          </cell>
          <cell r="C4064" t="str">
            <v xml:space="preserve">UN    </v>
          </cell>
          <cell r="D4064">
            <v>20.309999999999999</v>
          </cell>
        </row>
        <row r="4065">
          <cell r="A4065">
            <v>11669</v>
          </cell>
          <cell r="B4065" t="str">
            <v>REGISTRO DE ESFERA, PVC, COM VOLANTE, VS, ROSCAVEL, DN 1 1/4", COM CORPO DIVIDIDO</v>
          </cell>
          <cell r="C4065" t="str">
            <v xml:space="preserve">UN    </v>
          </cell>
          <cell r="D4065">
            <v>19.34</v>
          </cell>
        </row>
        <row r="4066">
          <cell r="A4066">
            <v>11670</v>
          </cell>
          <cell r="B4066" t="str">
            <v>REGISTRO DE ESFERA, PVC, COM VOLANTE, VS, ROSCAVEL, DN 1/2", COM CORPO DIVIDIDO</v>
          </cell>
          <cell r="C4066" t="str">
            <v xml:space="preserve">UN    </v>
          </cell>
          <cell r="D4066">
            <v>7.41</v>
          </cell>
        </row>
        <row r="4067">
          <cell r="A4067">
            <v>20055</v>
          </cell>
          <cell r="B4067" t="str">
            <v>REGISTRO DE ESFERA, PVC, COM VOLANTE, VS, ROSCAVEL, DN 1", COM CORPO DIVIDIDO</v>
          </cell>
          <cell r="C4067" t="str">
            <v xml:space="preserve">UN    </v>
          </cell>
          <cell r="D4067">
            <v>14.48</v>
          </cell>
        </row>
        <row r="4068">
          <cell r="A4068">
            <v>11671</v>
          </cell>
          <cell r="B4068" t="str">
            <v>REGISTRO DE ESFERA, PVC, COM VOLANTE, VS, ROSCAVEL, DN 2", COM CORPO DIVIDIDO</v>
          </cell>
          <cell r="C4068" t="str">
            <v xml:space="preserve">UN    </v>
          </cell>
          <cell r="D4068">
            <v>31.08</v>
          </cell>
        </row>
        <row r="4069">
          <cell r="A4069">
            <v>6032</v>
          </cell>
          <cell r="B4069" t="str">
            <v>REGISTRO DE ESFERA, PVC, COM VOLANTE, VS, ROSCAVEL, DN 3/4", COM CORPO DIVIDIDO</v>
          </cell>
          <cell r="C4069" t="str">
            <v xml:space="preserve">UN    </v>
          </cell>
          <cell r="D4069">
            <v>8.8699999999999992</v>
          </cell>
        </row>
        <row r="4070">
          <cell r="A4070">
            <v>11673</v>
          </cell>
          <cell r="B4070" t="str">
            <v>REGISTRO DE ESFERA, PVC, COM VOLANTE, VS, SOLDAVEL, DN 20 MM, COM CORPO DIVIDIDO</v>
          </cell>
          <cell r="C4070" t="str">
            <v xml:space="preserve">UN    </v>
          </cell>
          <cell r="D4070">
            <v>6.99</v>
          </cell>
        </row>
        <row r="4071">
          <cell r="A4071">
            <v>11674</v>
          </cell>
          <cell r="B4071" t="str">
            <v>REGISTRO DE ESFERA, PVC, COM VOLANTE, VS, SOLDAVEL, DN 25 MM, COM CORPO DIVIDIDO</v>
          </cell>
          <cell r="C4071" t="str">
            <v xml:space="preserve">UN    </v>
          </cell>
          <cell r="D4071">
            <v>9</v>
          </cell>
        </row>
        <row r="4072">
          <cell r="A4072">
            <v>11675</v>
          </cell>
          <cell r="B4072" t="str">
            <v>REGISTRO DE ESFERA, PVC, COM VOLANTE, VS, SOLDAVEL, DN 32 MM, COM CORPO DIVIDIDO</v>
          </cell>
          <cell r="C4072" t="str">
            <v xml:space="preserve">UN    </v>
          </cell>
          <cell r="D4072">
            <v>14.29</v>
          </cell>
        </row>
        <row r="4073">
          <cell r="A4073">
            <v>11676</v>
          </cell>
          <cell r="B4073" t="str">
            <v>REGISTRO DE ESFERA, PVC, COM VOLANTE, VS, SOLDAVEL, DN 40 MM, COM CORPO DIVIDIDO</v>
          </cell>
          <cell r="C4073" t="str">
            <v xml:space="preserve">UN    </v>
          </cell>
          <cell r="D4073">
            <v>19.11</v>
          </cell>
        </row>
        <row r="4074">
          <cell r="A4074">
            <v>11677</v>
          </cell>
          <cell r="B4074" t="str">
            <v>REGISTRO DE ESFERA, PVC, COM VOLANTE, VS, SOLDAVEL, DN 50 MM, COM CORPO DIVIDIDO</v>
          </cell>
          <cell r="C4074" t="str">
            <v xml:space="preserve">UN    </v>
          </cell>
          <cell r="D4074">
            <v>19.739999999999998</v>
          </cell>
        </row>
        <row r="4075">
          <cell r="A4075">
            <v>11678</v>
          </cell>
          <cell r="B4075" t="str">
            <v>REGISTRO DE ESFERA, PVC, COM VOLANTE, VS, SOLDAVEL, DN 60 MM, COM CORPO DIVIDIDO</v>
          </cell>
          <cell r="C4075" t="str">
            <v xml:space="preserve">UN    </v>
          </cell>
          <cell r="D4075">
            <v>36.15</v>
          </cell>
        </row>
        <row r="4076">
          <cell r="A4076">
            <v>6038</v>
          </cell>
          <cell r="B4076" t="str">
            <v>REGISTRO DE PRESSAO PVC, ROSCAVEL, VOLANTE SIMPLES, DE 1/2"</v>
          </cell>
          <cell r="C4076" t="str">
            <v xml:space="preserve">UN    </v>
          </cell>
          <cell r="D4076">
            <v>2.29</v>
          </cell>
        </row>
        <row r="4077">
          <cell r="A4077">
            <v>11718</v>
          </cell>
          <cell r="B4077" t="str">
            <v>REGISTRO DE PRESSAO PVC, ROSCAVEL, VOLANTE SIMPLES, DE 3/4"</v>
          </cell>
          <cell r="C4077" t="str">
            <v xml:space="preserve">UN    </v>
          </cell>
          <cell r="D4077">
            <v>6.54</v>
          </cell>
        </row>
        <row r="4078">
          <cell r="A4078">
            <v>6037</v>
          </cell>
          <cell r="B4078" t="str">
            <v>REGISTRO DE PRESSAO PVC, SOLDAVEL, VOLANTE SIMPLES, DE 20 MM</v>
          </cell>
          <cell r="C4078" t="str">
            <v xml:space="preserve">UN    </v>
          </cell>
          <cell r="D4078">
            <v>4.7699999999999996</v>
          </cell>
        </row>
        <row r="4079">
          <cell r="A4079">
            <v>11719</v>
          </cell>
          <cell r="B4079" t="str">
            <v>REGISTRO DE PRESSAO PVC, SOLDAVEL, VOLANTE SIMPLES, DE 25 MM</v>
          </cell>
          <cell r="C4079" t="str">
            <v xml:space="preserve">UN    </v>
          </cell>
          <cell r="D4079">
            <v>5.3</v>
          </cell>
        </row>
        <row r="4080">
          <cell r="A4080">
            <v>6019</v>
          </cell>
          <cell r="B4080" t="str">
            <v>REGISTRO GAVETA BRUTO EM LATAO FORJADO, BITOLA 1 " (REF 1509)</v>
          </cell>
          <cell r="C4080" t="str">
            <v xml:space="preserve">UN    </v>
          </cell>
          <cell r="D4080">
            <v>36.81</v>
          </cell>
        </row>
        <row r="4081">
          <cell r="A4081">
            <v>6010</v>
          </cell>
          <cell r="B4081" t="str">
            <v>REGISTRO GAVETA BRUTO EM LATAO FORJADO, BITOLA 1 1/2 " (REF 1509)</v>
          </cell>
          <cell r="C4081" t="str">
            <v xml:space="preserve">UN    </v>
          </cell>
          <cell r="D4081">
            <v>63.34</v>
          </cell>
        </row>
        <row r="4082">
          <cell r="A4082">
            <v>6017</v>
          </cell>
          <cell r="B4082" t="str">
            <v>REGISTRO GAVETA BRUTO EM LATAO FORJADO, BITOLA 1 1/4 " (REF 1509)</v>
          </cell>
          <cell r="C4082" t="str">
            <v xml:space="preserve">UN    </v>
          </cell>
          <cell r="D4082">
            <v>50.17</v>
          </cell>
        </row>
        <row r="4083">
          <cell r="A4083">
            <v>6020</v>
          </cell>
          <cell r="B4083" t="str">
            <v>REGISTRO GAVETA BRUTO EM LATAO FORJADO, BITOLA 1/2 " (REF 1509)</v>
          </cell>
          <cell r="C4083" t="str">
            <v xml:space="preserve">UN    </v>
          </cell>
          <cell r="D4083">
            <v>22.11</v>
          </cell>
        </row>
        <row r="4084">
          <cell r="A4084">
            <v>6028</v>
          </cell>
          <cell r="B4084" t="str">
            <v>REGISTRO GAVETA BRUTO EM LATAO FORJADO, BITOLA 2 " (REF 1509)</v>
          </cell>
          <cell r="C4084" t="str">
            <v xml:space="preserve">UN    </v>
          </cell>
          <cell r="D4084">
            <v>88.23</v>
          </cell>
        </row>
        <row r="4085">
          <cell r="A4085">
            <v>6011</v>
          </cell>
          <cell r="B4085" t="str">
            <v>REGISTRO GAVETA BRUTO EM LATAO FORJADO, BITOLA 2 1/2 " (REF 1509)</v>
          </cell>
          <cell r="C4085" t="str">
            <v xml:space="preserve">UN    </v>
          </cell>
          <cell r="D4085">
            <v>182.98</v>
          </cell>
        </row>
        <row r="4086">
          <cell r="A4086">
            <v>6012</v>
          </cell>
          <cell r="B4086" t="str">
            <v>REGISTRO GAVETA BRUTO EM LATAO FORJADO, BITOLA 3 " (REF 1509)</v>
          </cell>
          <cell r="C4086" t="str">
            <v xml:space="preserve">UN    </v>
          </cell>
          <cell r="D4086">
            <v>221.53</v>
          </cell>
        </row>
        <row r="4087">
          <cell r="A4087">
            <v>6016</v>
          </cell>
          <cell r="B4087" t="str">
            <v>REGISTRO GAVETA BRUTO EM LATAO FORJADO, BITOLA 3/4 " (REF 1509)</v>
          </cell>
          <cell r="C4087" t="str">
            <v xml:space="preserve">UN    </v>
          </cell>
          <cell r="D4087">
            <v>23.32</v>
          </cell>
        </row>
        <row r="4088">
          <cell r="A4088">
            <v>6027</v>
          </cell>
          <cell r="B4088" t="str">
            <v>REGISTRO GAVETA BRUTO EM LATAO FORJADO, BITOLA 4 " (REF 1509)</v>
          </cell>
          <cell r="C4088" t="str">
            <v xml:space="preserve">UN    </v>
          </cell>
          <cell r="D4088">
            <v>461.59</v>
          </cell>
        </row>
        <row r="4089">
          <cell r="A4089">
            <v>6013</v>
          </cell>
          <cell r="B4089" t="str">
            <v>REGISTRO GAVETA COM ACABAMENTO E CANOPLA CROMADOS, SIMPLES, BITOLA 1 " (REF 1509)</v>
          </cell>
          <cell r="C4089" t="str">
            <v xml:space="preserve">UN    </v>
          </cell>
          <cell r="D4089">
            <v>69.650000000000006</v>
          </cell>
        </row>
        <row r="4090">
          <cell r="A4090">
            <v>6015</v>
          </cell>
          <cell r="B4090" t="str">
            <v>REGISTRO GAVETA COM ACABAMENTO E CANOPLA CROMADOS, SIMPLES, BITOLA 1 1/2 " (REF 1509)</v>
          </cell>
          <cell r="C4090" t="str">
            <v xml:space="preserve">UN    </v>
          </cell>
          <cell r="D4090">
            <v>101.29</v>
          </cell>
        </row>
        <row r="4091">
          <cell r="A4091">
            <v>6014</v>
          </cell>
          <cell r="B4091" t="str">
            <v>REGISTRO GAVETA COM ACABAMENTO E CANOPLA CROMADOS, SIMPLES, BITOLA 1 1/4 " (REF 1509)</v>
          </cell>
          <cell r="C4091" t="str">
            <v xml:space="preserve">UN    </v>
          </cell>
          <cell r="D4091">
            <v>96.84</v>
          </cell>
        </row>
        <row r="4092">
          <cell r="A4092">
            <v>6006</v>
          </cell>
          <cell r="B4092" t="str">
            <v>REGISTRO GAVETA COM ACABAMENTO E CANOPLA CROMADOS, SIMPLES, BITOLA 1/2 " (REF 1509)</v>
          </cell>
          <cell r="C4092" t="str">
            <v xml:space="preserve">UN    </v>
          </cell>
          <cell r="D4092">
            <v>50.44</v>
          </cell>
        </row>
        <row r="4093">
          <cell r="A4093">
            <v>6005</v>
          </cell>
          <cell r="B4093" t="str">
            <v>REGISTRO GAVETA COM ACABAMENTO E CANOPLA CROMADOS, SIMPLES, BITOLA 3/4 " (REF 1509)</v>
          </cell>
          <cell r="C4093" t="str">
            <v xml:space="preserve">UN    </v>
          </cell>
          <cell r="D4093">
            <v>56.9</v>
          </cell>
        </row>
        <row r="4094">
          <cell r="A4094">
            <v>11756</v>
          </cell>
          <cell r="B4094" t="str">
            <v>REGISTRO OU REGULADOR DE GAS COZINHA, VAZAO DE 2 KG/H, 2,8 KPA</v>
          </cell>
          <cell r="C4094" t="str">
            <v xml:space="preserve">UN    </v>
          </cell>
          <cell r="D4094">
            <v>27.17</v>
          </cell>
        </row>
        <row r="4095">
          <cell r="A4095">
            <v>10904</v>
          </cell>
          <cell r="B4095" t="str">
            <v>REGISTRO OU VALVULA GLOBO ANGULAR EM LATAO, PARA HIDRANTES EM INSTALACAO PREDIAL DE INCENDIO, 45 GRAUS, DIAMETRO DE 2 1/2", COM VOLANTE, CLASSE DE PRESSAO DE ATE 200 PSI</v>
          </cell>
          <cell r="C4095" t="str">
            <v xml:space="preserve">UN    </v>
          </cell>
          <cell r="D4095">
            <v>102</v>
          </cell>
        </row>
        <row r="4096">
          <cell r="A4096">
            <v>11752</v>
          </cell>
          <cell r="B4096" t="str">
            <v>REGISTRO PRESSAO BRUTO EM LATAO FORJADO, BITOLA 1/2 " (REF 1400)</v>
          </cell>
          <cell r="C4096" t="str">
            <v xml:space="preserve">UN    </v>
          </cell>
          <cell r="D4096">
            <v>15.67</v>
          </cell>
        </row>
        <row r="4097">
          <cell r="A4097">
            <v>11753</v>
          </cell>
          <cell r="B4097" t="str">
            <v>REGISTRO PRESSAO BRUTO EM LATAO FORJADO, BITOLA 3/4 " (REF 1400)</v>
          </cell>
          <cell r="C4097" t="str">
            <v xml:space="preserve">UN    </v>
          </cell>
          <cell r="D4097">
            <v>18.71</v>
          </cell>
        </row>
        <row r="4098">
          <cell r="A4098">
            <v>6021</v>
          </cell>
          <cell r="B4098" t="str">
            <v>REGISTRO PRESSAO COM ACABAMENTO E CANOPLA CROMADA, SIMPLES, BITOLA 1/2 " (REF 1416)</v>
          </cell>
          <cell r="C4098" t="str">
            <v xml:space="preserve">UN    </v>
          </cell>
          <cell r="D4098">
            <v>51.91</v>
          </cell>
        </row>
        <row r="4099">
          <cell r="A4099">
            <v>6024</v>
          </cell>
          <cell r="B4099" t="str">
            <v>REGISTRO PRESSAO COM ACABAMENTO E CANOPLA CROMADA, SIMPLES, BITOLA 3/4 " (REF 1416)</v>
          </cell>
          <cell r="C4099" t="str">
            <v xml:space="preserve">UN    </v>
          </cell>
          <cell r="D4099">
            <v>53.66</v>
          </cell>
        </row>
        <row r="4100">
          <cell r="A4100">
            <v>38379</v>
          </cell>
          <cell r="B4100" t="str">
            <v>REGUA DE ALUMINIO PARA PEDREIRO 2 X 1 "</v>
          </cell>
          <cell r="C4100" t="str">
            <v xml:space="preserve">M     </v>
          </cell>
          <cell r="D4100">
            <v>32.24</v>
          </cell>
        </row>
        <row r="4101">
          <cell r="A4101">
            <v>13897</v>
          </cell>
          <cell r="B4101" t="str">
            <v>REGUA VIBRADORA DUPLA PARA CONCRETO A GASOLINA 5,5 HP, PESO DE 60 KG, COMPRIMENTO 4 M</v>
          </cell>
          <cell r="C4101" t="str">
            <v xml:space="preserve">UN    </v>
          </cell>
          <cell r="D4101">
            <v>5112.8</v>
          </cell>
        </row>
        <row r="4102">
          <cell r="A4102">
            <v>10640</v>
          </cell>
          <cell r="B4102" t="str">
            <v>REGUA VIBRATORIA DE CONCRETO TRELICADA, EQUIPADA COM MOTOR A GASOLINA DE 9 HP</v>
          </cell>
          <cell r="C4102" t="str">
            <v xml:space="preserve">UN    </v>
          </cell>
          <cell r="D4102">
            <v>11073.25</v>
          </cell>
        </row>
        <row r="4103">
          <cell r="A4103">
            <v>11086</v>
          </cell>
          <cell r="B4103" t="str">
            <v>REJEITO DE MINERIO DE FERRO PARA PAVIMENTACAO (POSTO PEDREIRA/FORNECEDOR, SEM FRETE)</v>
          </cell>
          <cell r="C4103" t="str">
            <v xml:space="preserve">M3    </v>
          </cell>
          <cell r="D4103">
            <v>71.92</v>
          </cell>
        </row>
        <row r="4104">
          <cell r="A4104">
            <v>34356</v>
          </cell>
          <cell r="B4104" t="str">
            <v>REJUNTE BRANCO, CIMENTICIO</v>
          </cell>
          <cell r="C4104" t="str">
            <v xml:space="preserve">KG    </v>
          </cell>
          <cell r="D4104">
            <v>3.43</v>
          </cell>
        </row>
        <row r="4105">
          <cell r="A4105">
            <v>34357</v>
          </cell>
          <cell r="B4105" t="str">
            <v>REJUNTE COLORIDO, CIMENTICIO</v>
          </cell>
          <cell r="C4105" t="str">
            <v xml:space="preserve">KG    </v>
          </cell>
          <cell r="D4105">
            <v>3.82</v>
          </cell>
        </row>
        <row r="4106">
          <cell r="A4106">
            <v>37329</v>
          </cell>
          <cell r="B4106" t="str">
            <v>REJUNTE EPOXI BRANCO</v>
          </cell>
          <cell r="C4106" t="str">
            <v xml:space="preserve">KG    </v>
          </cell>
          <cell r="D4106">
            <v>53.16</v>
          </cell>
        </row>
        <row r="4107">
          <cell r="A4107">
            <v>37398</v>
          </cell>
          <cell r="B4107" t="str">
            <v>REJUNTE EPOXI COR</v>
          </cell>
          <cell r="C4107" t="str">
            <v xml:space="preserve">KG    </v>
          </cell>
          <cell r="D4107">
            <v>68.040000000000006</v>
          </cell>
        </row>
        <row r="4108">
          <cell r="A4108">
            <v>2510</v>
          </cell>
          <cell r="B4108" t="str">
            <v>RELE FOTOELETRICO INTERNO E EXTERNO BIVOLT 1000 W, DE CONECTOR, SEM BASE</v>
          </cell>
          <cell r="C4108" t="str">
            <v xml:space="preserve">UN    </v>
          </cell>
          <cell r="D4108">
            <v>17.25</v>
          </cell>
        </row>
        <row r="4109">
          <cell r="A4109">
            <v>12359</v>
          </cell>
          <cell r="B4109" t="str">
            <v>RELE TERMICO BIMETAL PARA USO EM MOTORES TRIFASICOS, TENSAO 380 V, POTENCIA ATE 15 CV, CORRENTE NOMINAL MAXIMA 22 A</v>
          </cell>
          <cell r="C4109" t="str">
            <v xml:space="preserve">UN    </v>
          </cell>
          <cell r="D4109">
            <v>105.38</v>
          </cell>
        </row>
        <row r="4110">
          <cell r="A4110">
            <v>5320</v>
          </cell>
          <cell r="B4110" t="str">
            <v>REMOVEDOR DE TINTA OLEO/ESMALTE VERNIZ</v>
          </cell>
          <cell r="C4110" t="str">
            <v xml:space="preserve">L     </v>
          </cell>
          <cell r="D4110">
            <v>29.87</v>
          </cell>
        </row>
        <row r="4111">
          <cell r="A4111">
            <v>7353</v>
          </cell>
          <cell r="B4111" t="str">
            <v>RESINA ACRILICA BASE AGUA - COR BRANCA</v>
          </cell>
          <cell r="C4111" t="str">
            <v xml:space="preserve">L     </v>
          </cell>
          <cell r="D4111">
            <v>22.32</v>
          </cell>
        </row>
        <row r="4112">
          <cell r="A4112">
            <v>36144</v>
          </cell>
          <cell r="B4112" t="str">
            <v>RESPIRADOR DESCARTAVEL SEM VALVULA DE EXALACAO, PFF 1</v>
          </cell>
          <cell r="C4112" t="str">
            <v xml:space="preserve">UN    </v>
          </cell>
          <cell r="D4112">
            <v>1.3</v>
          </cell>
        </row>
        <row r="4113">
          <cell r="A4113">
            <v>10518</v>
          </cell>
          <cell r="B4113" t="str">
            <v>RETARDO PARA CORDEL DETONANTE</v>
          </cell>
          <cell r="C4113" t="str">
            <v xml:space="preserve">UN    </v>
          </cell>
          <cell r="D4113">
            <v>66.45</v>
          </cell>
        </row>
        <row r="4114">
          <cell r="A4114">
            <v>36530</v>
          </cell>
          <cell r="B4114" t="str">
            <v>RETROESCAVADEIRA SOBRE RODAS COM CARREGADEIRA, TRACAO 4 X 2, POTENCIA LIQUIDA 79 HP, PESO OPERACIONAL MINIMO DE 6570 KG, CAPACIDADE DA CARREGADEIRA DE 1,00 M3 E DA  RETROESCAVADEIRA MINIMA DE 0,20 M3, PROFUNDIDADE DE ESCAVACAO MAXIMA DE 4,37 M</v>
          </cell>
          <cell r="C4114" t="str">
            <v xml:space="preserve">UN    </v>
          </cell>
          <cell r="D4114">
            <v>216658.53</v>
          </cell>
        </row>
        <row r="4115">
          <cell r="A4115">
            <v>6046</v>
          </cell>
          <cell r="B4115" t="str">
            <v>RETROESCAVADEIRA SOBRE RODAS COM CARREGADEIRA, TRACAO 4 X 4, POTENCIA LIQUIDA 72 HP, PESO OPERACIONAL MINIMO DE 7140 KG, CAPACIDADE MINIMA DA CARREGADEIRA DE 0,79 M3 E DA RETROESCAVADEIRA MINIMA DE 0,18 M3, PROFUNDIDADE DE ESCAVACAO MAXIMA DE 4,50 M</v>
          </cell>
          <cell r="C4115" t="str">
            <v xml:space="preserve">UN    </v>
          </cell>
          <cell r="D4115">
            <v>235000</v>
          </cell>
        </row>
        <row r="4116">
          <cell r="A4116">
            <v>36531</v>
          </cell>
          <cell r="B4116" t="str">
            <v>RETROESCAVADEIRA SOBRE RODAS COM CARREGADEIRA, TRACAO 4 X 4, POTENCIA LIQUIDA 88 HP, PESO OPERACIONAL MINIMO DE 6674 KG, CAPACIDADE DA CARREGADEIRA DE 1,00 M3 E DA  RETROESCAVADEIRA MINIMA DE 0,26 M3, PROFUNDIDADE DE ESCAVACAO MAXIMA DE 4,37 M</v>
          </cell>
          <cell r="C4116" t="str">
            <v xml:space="preserve">UN    </v>
          </cell>
          <cell r="D4116">
            <v>243597.54</v>
          </cell>
        </row>
        <row r="4117">
          <cell r="A4117">
            <v>34684</v>
          </cell>
          <cell r="B4117" t="str">
            <v>REVESTIMENTO DE PAREDE EM GRANILITE, MARMORITE OU GRANITINA - ESP = 5 MM (INCLUSO EXECUCAO)</v>
          </cell>
          <cell r="C4117" t="str">
            <v xml:space="preserve">M2    </v>
          </cell>
          <cell r="D4117">
            <v>191.58</v>
          </cell>
        </row>
        <row r="4118">
          <cell r="A4118">
            <v>34683</v>
          </cell>
          <cell r="B4118" t="str">
            <v>REVESTIMENTO DE PAREDE EM GRANILITE, MARMORITE OU GRANITINA COLORIDO - ESP = 5 MM (INCLUSO EXECUCAO)</v>
          </cell>
          <cell r="C4118" t="str">
            <v xml:space="preserve">M2    </v>
          </cell>
          <cell r="D4118">
            <v>119.73</v>
          </cell>
        </row>
        <row r="4119">
          <cell r="A4119">
            <v>533</v>
          </cell>
          <cell r="B4119" t="str">
            <v>REVESTIMENTO EM CERAMICA ESMALTADA COMERCIAL, PEI MENOR OU IGUAL A 3, FORMATO MENOR OU IGUAL A 2025 CM2</v>
          </cell>
          <cell r="C4119" t="str">
            <v xml:space="preserve">M2    </v>
          </cell>
          <cell r="D4119">
            <v>10.25</v>
          </cell>
        </row>
        <row r="4120">
          <cell r="A4120">
            <v>10515</v>
          </cell>
          <cell r="B4120" t="str">
            <v>REVESTIMENTO EM CERAMICA ESMALTADA EXTRA, PEI MAIOR OU IGUAL 4, FORMATO MAIOR A 2025 CM2</v>
          </cell>
          <cell r="C4120" t="str">
            <v xml:space="preserve">M2    </v>
          </cell>
          <cell r="D4120">
            <v>26.43</v>
          </cell>
        </row>
        <row r="4121">
          <cell r="A4121">
            <v>536</v>
          </cell>
          <cell r="B4121" t="str">
            <v>REVESTIMENTO EM CERAMICA ESMALTADA EXTRA, PEI MENOR OU IGUAL A 3, FORMATO MENOR OU IGUAL A 2025 CM2</v>
          </cell>
          <cell r="C4121" t="str">
            <v xml:space="preserve">M2    </v>
          </cell>
          <cell r="D4121">
            <v>17.37</v>
          </cell>
        </row>
        <row r="4122">
          <cell r="A4122">
            <v>153</v>
          </cell>
          <cell r="B4122" t="str">
            <v>REVESTIMENTO EPOXI DE ALTA RESISTENCIA QUIMICA, ISENTO DE SOLVENTES, BICOMPONENTE</v>
          </cell>
          <cell r="C4122" t="str">
            <v xml:space="preserve">L     </v>
          </cell>
          <cell r="D4122">
            <v>63.26</v>
          </cell>
        </row>
        <row r="4123">
          <cell r="A4123">
            <v>34682</v>
          </cell>
          <cell r="B4123" t="str">
            <v>REVESTIMENTO PARA ESCADA EM GRANILITE, MARMORITE OU GRANITINA ESP = 8 MM (INCLUSO EXECUCAO)</v>
          </cell>
          <cell r="C4123" t="str">
            <v xml:space="preserve">M2    </v>
          </cell>
          <cell r="D4123">
            <v>91.56</v>
          </cell>
        </row>
        <row r="4124">
          <cell r="A4124">
            <v>20205</v>
          </cell>
          <cell r="B4124" t="str">
            <v>RIPA DE MADEIRA APARELHADA *1,5 X 5* CM, MACARANDUBA, ANGELIM OU EQUIVALENTE DA REGIAO</v>
          </cell>
          <cell r="C4124" t="str">
            <v xml:space="preserve">M     </v>
          </cell>
          <cell r="D4124">
            <v>1.41</v>
          </cell>
        </row>
        <row r="4125">
          <cell r="A4125">
            <v>4412</v>
          </cell>
          <cell r="B4125" t="str">
            <v>RIPA DE MADEIRA NAO APARELHADA *1 X 3* CM, MACARANDUBA, ANGELIM OU EQUIVALENTE DA REGIAO</v>
          </cell>
          <cell r="C4125" t="str">
            <v xml:space="preserve">M     </v>
          </cell>
          <cell r="D4125">
            <v>0.89</v>
          </cell>
        </row>
        <row r="4126">
          <cell r="A4126">
            <v>4408</v>
          </cell>
          <cell r="B4126" t="str">
            <v>RIPA DE MADEIRA NAO APARELHADA *1,5 X 5* CM, MACARANDUBA, ANGELIM OU EQUIVALENTE DA REGIAO</v>
          </cell>
          <cell r="C4126" t="str">
            <v xml:space="preserve">M     </v>
          </cell>
          <cell r="D4126">
            <v>1.21</v>
          </cell>
        </row>
        <row r="4127">
          <cell r="A4127">
            <v>4505</v>
          </cell>
          <cell r="B4127" t="str">
            <v>RIPA DE MADEIRA NAO APARELHADA *2 X 7* CM, PINUS, MISTA OU EQUIVALENTE DA REGIAO</v>
          </cell>
          <cell r="C4127" t="str">
            <v xml:space="preserve">M     </v>
          </cell>
          <cell r="D4127">
            <v>2.3199999999999998</v>
          </cell>
        </row>
        <row r="4128">
          <cell r="A4128">
            <v>10559</v>
          </cell>
          <cell r="B4128" t="str">
            <v>ROCADEIRA COSTAL COM MOTOR A GASOLINA DE *32* CC</v>
          </cell>
          <cell r="C4128" t="str">
            <v xml:space="preserve">UN    </v>
          </cell>
          <cell r="D4128">
            <v>2073</v>
          </cell>
        </row>
        <row r="4129">
          <cell r="A4129">
            <v>10664</v>
          </cell>
          <cell r="B4129" t="str">
            <v>ROCADEIRA DESLOCAVEL, LARGURA DE TRABALHO DE 1,3 M</v>
          </cell>
          <cell r="C4129" t="str">
            <v xml:space="preserve">UN    </v>
          </cell>
          <cell r="D4129">
            <v>5633.97</v>
          </cell>
        </row>
        <row r="4130">
          <cell r="A4130">
            <v>36250</v>
          </cell>
          <cell r="B4130" t="str">
            <v>RODAFORRO EM PVC, PARA FORRO DE PVC, COMPRIMENTO 6 M</v>
          </cell>
          <cell r="C4130" t="str">
            <v xml:space="preserve">M     </v>
          </cell>
          <cell r="D4130">
            <v>2.4</v>
          </cell>
        </row>
        <row r="4131">
          <cell r="A4131">
            <v>10857</v>
          </cell>
          <cell r="B4131" t="str">
            <v>RODAPE ARDOSIA, CINZA, 10 CM, E= *1CM</v>
          </cell>
          <cell r="C4131" t="str">
            <v xml:space="preserve">M     </v>
          </cell>
          <cell r="D4131">
            <v>20.079999999999998</v>
          </cell>
        </row>
        <row r="4132">
          <cell r="A4132">
            <v>4803</v>
          </cell>
          <cell r="B4132" t="str">
            <v>RODAPE DE BORRACHA LISO, H = 70 MM, E = *2* MM, PARA ARGAMASSA, PRETO</v>
          </cell>
          <cell r="C4132" t="str">
            <v xml:space="preserve">M     </v>
          </cell>
          <cell r="D4132">
            <v>20.56</v>
          </cell>
        </row>
        <row r="4133">
          <cell r="A4133">
            <v>6186</v>
          </cell>
          <cell r="B4133" t="str">
            <v>RODAPE DE MADEIRA MACICA CUMARU/IPE CHAMPANHE OU EQUIVALENTE DA REGIAO, *1,5 X 7 CM</v>
          </cell>
          <cell r="C4133" t="str">
            <v xml:space="preserve">M     </v>
          </cell>
          <cell r="D4133">
            <v>9.8000000000000007</v>
          </cell>
        </row>
        <row r="4134">
          <cell r="A4134">
            <v>4829</v>
          </cell>
          <cell r="B4134" t="str">
            <v>RODAPE EM MARMORE, POLIDO, BRANCO COMUM, L= *7* CM, E=  *2* CM, CORTE RETO</v>
          </cell>
          <cell r="C4134" t="str">
            <v xml:space="preserve">M     </v>
          </cell>
          <cell r="D4134">
            <v>30.95</v>
          </cell>
        </row>
        <row r="4135">
          <cell r="A4135">
            <v>39829</v>
          </cell>
          <cell r="B4135" t="str">
            <v>RODAPE EM POLIESTIRENO, BRANCO, H = *5* CM, E = *1,5* CM</v>
          </cell>
          <cell r="C4135" t="str">
            <v xml:space="preserve">M     </v>
          </cell>
          <cell r="D4135">
            <v>20.190000000000001</v>
          </cell>
        </row>
        <row r="4136">
          <cell r="A4136">
            <v>20231</v>
          </cell>
          <cell r="B4136" t="str">
            <v>RODAPE OU RODABANCADA EM GRANITO, POLIDO, TIPO ANDORINHA/ QUARTZ/ CASTELO/ CORUMBA OU OUTROS EQUIVALENTES DA REGIAO, H= 10 CM, E=  *2,0* CM</v>
          </cell>
          <cell r="C4136" t="str">
            <v xml:space="preserve">M     </v>
          </cell>
          <cell r="D4136">
            <v>43.9</v>
          </cell>
        </row>
        <row r="4137">
          <cell r="A4137">
            <v>4804</v>
          </cell>
          <cell r="B4137" t="str">
            <v>RODAPE PLANO PARA PISO VINILICO, H = 5 CM</v>
          </cell>
          <cell r="C4137" t="str">
            <v xml:space="preserve">M     </v>
          </cell>
          <cell r="D4137">
            <v>15.78</v>
          </cell>
        </row>
        <row r="4138">
          <cell r="A4138">
            <v>34680</v>
          </cell>
          <cell r="B4138" t="str">
            <v>RODAPE PRE-MOLDADO DE GRANILITE, MARMORITE OU GRANITINA L = 10 CM</v>
          </cell>
          <cell r="C4138" t="str">
            <v xml:space="preserve">M     </v>
          </cell>
          <cell r="D4138">
            <v>28.17</v>
          </cell>
        </row>
        <row r="4139">
          <cell r="A4139">
            <v>11573</v>
          </cell>
          <cell r="B4139" t="str">
            <v>RODIZIO PARA TRILHO (TIPO NAPOLEAO),  EM LATAO, COM ROLAMENTO EM ACO, 6 MM, PARA JANELA DE CORRER</v>
          </cell>
          <cell r="C4139" t="str">
            <v xml:space="preserve">UN    </v>
          </cell>
          <cell r="D4139">
            <v>6.6</v>
          </cell>
        </row>
        <row r="4140">
          <cell r="A4140">
            <v>38401</v>
          </cell>
          <cell r="B4140" t="str">
            <v>RODO PARA CHAO 40 CM COM CABO</v>
          </cell>
          <cell r="C4140" t="str">
            <v xml:space="preserve">UN    </v>
          </cell>
          <cell r="D4140">
            <v>10.210000000000001</v>
          </cell>
        </row>
        <row r="4141">
          <cell r="A4141">
            <v>38179</v>
          </cell>
          <cell r="B4141" t="str">
            <v>ROLDANA CONCOVA DUPLA, EM CHAPA DE ACO, ROLAMENTO INTERNO BLINDADO DE ACO REVESTIDO EM NYLON, PARA PORTA DE CORRER</v>
          </cell>
          <cell r="C4141" t="str">
            <v xml:space="preserve">UN    </v>
          </cell>
          <cell r="D4141">
            <v>28.92</v>
          </cell>
        </row>
        <row r="4142">
          <cell r="A4142">
            <v>11575</v>
          </cell>
          <cell r="B4142" t="str">
            <v>ROLDANA DUPLA, EM ZAMAC COM CHAPA DE LATAO, ROLAMENTOS EM ACO, PARA PORTA E JANELA DE CORRER</v>
          </cell>
          <cell r="C4142" t="str">
            <v xml:space="preserve">UN    </v>
          </cell>
          <cell r="D4142">
            <v>31.21</v>
          </cell>
        </row>
        <row r="4143">
          <cell r="A4143">
            <v>20256</v>
          </cell>
          <cell r="B4143" t="str">
            <v>ROLDANA PLASTICA COM PREGO, TAMANHO 30 X 30 MM, PARA INSTALACAO ELETRICA APARENTE</v>
          </cell>
          <cell r="C4143" t="str">
            <v xml:space="preserve">UN    </v>
          </cell>
          <cell r="D4143">
            <v>0.32</v>
          </cell>
        </row>
        <row r="4144">
          <cell r="A4144">
            <v>14511</v>
          </cell>
          <cell r="B4144" t="str">
            <v>ROLO COMPACTADOR DE PNEUS, ESTATICO, PRESSAO VARIAVEL, POTENCIA 110 HP, PESO SEM/COM LASTRO 10,8/27 T, LARGURA DE ROLAGEM 2,30 M</v>
          </cell>
          <cell r="C4144" t="str">
            <v xml:space="preserve">UN    </v>
          </cell>
          <cell r="D4144">
            <v>478796.97</v>
          </cell>
        </row>
        <row r="4145">
          <cell r="A4145">
            <v>10642</v>
          </cell>
          <cell r="B4145" t="str">
            <v>ROLO COMPACTADOR DE PNEUS, ESTATICO, PRESSAO VARIAVEL, POTENCIA 111 HP, PESO SEM/COM LASTRO 9,5/26,0 T, LARGURA DE ROLAGEM 1,90 M</v>
          </cell>
          <cell r="C4145" t="str">
            <v xml:space="preserve">UN    </v>
          </cell>
          <cell r="D4145">
            <v>451050</v>
          </cell>
        </row>
        <row r="4146">
          <cell r="A4146">
            <v>14489</v>
          </cell>
          <cell r="B4146" t="str">
            <v>ROLO COMPACTADOR PE DE CARNEIRO VIBRATORIO, POTENCIA 125 HP, PESO OPERACIONAL SEM/COM LASTRO 11,95/13,30 T, IMPACTO DINAMICO 38,5/22,5 T, LARGURA DE TRABALHO 2,15 M</v>
          </cell>
          <cell r="C4146" t="str">
            <v xml:space="preserve">UN    </v>
          </cell>
          <cell r="D4146">
            <v>400072.96000000002</v>
          </cell>
        </row>
        <row r="4147">
          <cell r="A4147">
            <v>14513</v>
          </cell>
          <cell r="B4147" t="str">
            <v>ROLO COMPACTADOR PE DE CARNEIRO VIBRATORIO, POTENCIA 80 HP, PESO OPERACIONAL SEM/COM LASTRO 7,4/8,8 T, LARGURA DE TRABALHO 1,68 M</v>
          </cell>
          <cell r="C4147" t="str">
            <v xml:space="preserve">UN    </v>
          </cell>
          <cell r="D4147">
            <v>300064.21000000002</v>
          </cell>
        </row>
        <row r="4148">
          <cell r="A4148">
            <v>13600</v>
          </cell>
          <cell r="B4148" t="str">
            <v>ROLO COMPACTADOR VIBRATORIO DE UM CILINDRO LISO DE ACO, POTENCIA 125 HP, PESO SEM/COM LASTRO 10,75/12,92 T, IMPACTO DINAMICO 31,5/18,5 T, LARGURA TRABALHO 2,15 M</v>
          </cell>
          <cell r="C4148" t="str">
            <v xml:space="preserve">UN    </v>
          </cell>
          <cell r="D4148">
            <v>387167.33</v>
          </cell>
        </row>
        <row r="4149">
          <cell r="A4149">
            <v>10646</v>
          </cell>
          <cell r="B4149" t="str">
            <v>ROLO COMPACTADOR VIBRATORIO DE UM CILINDRO, ACO LISO, POTENCIA 80 HP, PESO OPERACIONAL MAXIMO 8,1 T, IMPACTO DINAMICO 16,15/9,5 T, LARGURA TRABALHO 1,68 M</v>
          </cell>
          <cell r="C4149" t="str">
            <v xml:space="preserve">UN    </v>
          </cell>
          <cell r="D4149">
            <v>288607.45</v>
          </cell>
        </row>
        <row r="4150">
          <cell r="A4150">
            <v>6070</v>
          </cell>
          <cell r="B4150" t="str">
            <v>ROLO COMPACTADOR VIBRATORIO PE DE CARNEIRO, COM CONTROLE REMOTO POR RADIO, POTENCIA  12,5 KW, PESO OPERACIONAL DE 1,675 T, LARGURA DE TRABALHO 0,85 M</v>
          </cell>
          <cell r="C4150" t="str">
            <v xml:space="preserve">UN    </v>
          </cell>
          <cell r="D4150">
            <v>394346.56</v>
          </cell>
        </row>
        <row r="4151">
          <cell r="A4151">
            <v>6069</v>
          </cell>
          <cell r="B4151" t="str">
            <v>ROLO COMPACTADOR VIBRATORIO REBOCAVEL, CILINDRO DE ACO LISO, POTENCIA DE TRACAO DE 65 CV, PESO DE 4,7 T, IMPACTO DINAMICO TOTAL DE 18,3 T, LARGURA DO ROLO 1,67 M</v>
          </cell>
          <cell r="C4151" t="str">
            <v xml:space="preserve">UN    </v>
          </cell>
          <cell r="D4151">
            <v>87117.1</v>
          </cell>
        </row>
        <row r="4152">
          <cell r="A4152">
            <v>14626</v>
          </cell>
          <cell r="B4152" t="str">
            <v>ROLO COMPACTADOR VIBRATORIO TANDEM, ACO LISO, POTENCIA 125 HP, PESO SEM/COM LASTRO 10,20/11,65 T, LARGURA DE TRABALHO 1,73 M</v>
          </cell>
          <cell r="C4152" t="str">
            <v xml:space="preserve">UN    </v>
          </cell>
          <cell r="D4152">
            <v>431719.3</v>
          </cell>
        </row>
        <row r="4153">
          <cell r="A4153">
            <v>6067</v>
          </cell>
          <cell r="B4153" t="str">
            <v>ROLO COMPACTADOR VIBRATORIO TANDEM, ACO LISO, POTENCIA 58 CV, PESO SEM/COM LASTRO 6,5/9,4 T, LARGURA DE TRABALHO 1,20 M</v>
          </cell>
          <cell r="C4153" t="str">
            <v xml:space="preserve">UN    </v>
          </cell>
          <cell r="D4153">
            <v>354396.43</v>
          </cell>
        </row>
        <row r="4154">
          <cell r="A4154">
            <v>38393</v>
          </cell>
          <cell r="B4154" t="str">
            <v>ROLO DE ESPUMA POLIESTER 23 CM (SEM CABO)</v>
          </cell>
          <cell r="C4154" t="str">
            <v xml:space="preserve">UN    </v>
          </cell>
          <cell r="D4154">
            <v>12.49</v>
          </cell>
        </row>
        <row r="4155">
          <cell r="A4155">
            <v>38390</v>
          </cell>
          <cell r="B4155" t="str">
            <v>ROLO DE LA DE CARNEIRO 23 CM (SEM CABO)</v>
          </cell>
          <cell r="C4155" t="str">
            <v xml:space="preserve">UN    </v>
          </cell>
          <cell r="D4155">
            <v>27.7</v>
          </cell>
        </row>
        <row r="4156">
          <cell r="A4156">
            <v>36532</v>
          </cell>
          <cell r="B4156" t="str">
            <v>ROMPEDOR ELETRICO PESO 26 KG, POTENCIA OPERACIONAL DE 2,5 KW</v>
          </cell>
          <cell r="C4156" t="str">
            <v xml:space="preserve">UN    </v>
          </cell>
          <cell r="D4156">
            <v>20292.400000000001</v>
          </cell>
        </row>
        <row r="4157">
          <cell r="A4157">
            <v>11578</v>
          </cell>
          <cell r="B4157" t="str">
            <v>ROSETA QUADRADA, SEM FUROS, EM ACO INOX POLIDO, LARGURA APROXIMADA DE 50 MM, PARA FECHADURA DE PORTA - PARAFUSOS INCLUIDOS</v>
          </cell>
          <cell r="C4157" t="str">
            <v xml:space="preserve">UN    </v>
          </cell>
          <cell r="D4157">
            <v>10.02</v>
          </cell>
        </row>
        <row r="4158">
          <cell r="A4158">
            <v>11577</v>
          </cell>
          <cell r="B4158" t="str">
            <v>ROSETA REDONDA DE SOBREPOR, SEM FUROS, EM ACO INOX POLIDO, DIAMETRO APROXIMADO DE 50 MM, PARA FECHADURA DE PORTA - PARAFUSOS INCLUIDOS</v>
          </cell>
          <cell r="C4158" t="str">
            <v xml:space="preserve">UN    </v>
          </cell>
          <cell r="D4158">
            <v>9.57</v>
          </cell>
        </row>
        <row r="4159">
          <cell r="A4159">
            <v>42432</v>
          </cell>
          <cell r="B4159" t="str">
            <v>ROTACAO DIAGONAL DUPLA, APARELHO TRIPLO, EM TUBO DE ACO CARBONO, PINTURA NO PROCESSO ELETROSTATICO - EQUIPAMENTO DE GINASTICA PARA ACADEMIA AO AR LIVRE / ACADEMIA DA TERCEIRA IDADE - ATI</v>
          </cell>
          <cell r="C4159" t="str">
            <v xml:space="preserve">UN    </v>
          </cell>
          <cell r="D4159">
            <v>1377.27</v>
          </cell>
        </row>
        <row r="4160">
          <cell r="A4160">
            <v>42437</v>
          </cell>
          <cell r="B4160" t="str">
            <v>ROTACAO VERTICAL DUPLO, EM TUBO DE ACO CARBONO, PINTURA NO PROCESSO ELETROSTATICO - EQUIPAMENTO DE GINASTICA PARA ACADEMIA AO AR LIVRE / ACADEMIA DA TERCEIRA IDADE - ATI</v>
          </cell>
          <cell r="C4160" t="str">
            <v xml:space="preserve">UN    </v>
          </cell>
          <cell r="D4160">
            <v>1047.0899999999999</v>
          </cell>
        </row>
        <row r="4161">
          <cell r="A4161">
            <v>1116</v>
          </cell>
          <cell r="B4161" t="str">
            <v>RUFO EXTERNO DE CHAPA DE ACO GALVANIZADA NUM 26, CORTE 25 CM</v>
          </cell>
          <cell r="C4161" t="str">
            <v xml:space="preserve">M     </v>
          </cell>
          <cell r="D4161">
            <v>13.94</v>
          </cell>
        </row>
        <row r="4162">
          <cell r="A4162">
            <v>1115</v>
          </cell>
          <cell r="B4162" t="str">
            <v>RUFO EXTERNO DE CHAPA DE ACO GALVANIZADA NUM 26, CORTE 28 CM</v>
          </cell>
          <cell r="C4162" t="str">
            <v xml:space="preserve">M     </v>
          </cell>
          <cell r="D4162">
            <v>16.7</v>
          </cell>
        </row>
        <row r="4163">
          <cell r="A4163">
            <v>1113</v>
          </cell>
          <cell r="B4163" t="str">
            <v>RUFO EXTERNO/INTERNO DE CHAPA DE ACO GALVANIZADA NUM 26, CORTE 33 CM</v>
          </cell>
          <cell r="C4163" t="str">
            <v xml:space="preserve">M     </v>
          </cell>
          <cell r="D4163">
            <v>19.52</v>
          </cell>
        </row>
        <row r="4164">
          <cell r="A4164">
            <v>1114</v>
          </cell>
          <cell r="B4164" t="str">
            <v>RUFO INTERNO DE CHAPA DE ACO GALVANIZADA NUM 26, CORTE 50 CM</v>
          </cell>
          <cell r="C4164" t="str">
            <v xml:space="preserve">M     </v>
          </cell>
          <cell r="D4164">
            <v>23.26</v>
          </cell>
        </row>
        <row r="4165">
          <cell r="A4165">
            <v>40873</v>
          </cell>
          <cell r="B4165" t="str">
            <v>RUFO INTERNO/EXTERNO DE CHAPA DE ACO GALVANIZADA NUM 24, CORTE 25 CM</v>
          </cell>
          <cell r="C4165" t="str">
            <v xml:space="preserve">M     </v>
          </cell>
          <cell r="D4165">
            <v>18.2</v>
          </cell>
        </row>
        <row r="4166">
          <cell r="A4166">
            <v>40872</v>
          </cell>
          <cell r="B4166" t="str">
            <v>RUFO INTERNO/EXTERNO DE CHAPA DE ACO GALVANIZADA NUM 24, CORTE 25 CM (COLETADO CAIXA)</v>
          </cell>
          <cell r="C4166" t="str">
            <v xml:space="preserve">M     </v>
          </cell>
          <cell r="D4166">
            <v>20.5</v>
          </cell>
        </row>
        <row r="4167">
          <cell r="A4167">
            <v>20214</v>
          </cell>
          <cell r="B4167" t="str">
            <v>RUFO PARA TELHA ESTRUTURAL DE FIBROCIMENTO 1 ABA (SEM AMIANTO)</v>
          </cell>
          <cell r="C4167" t="str">
            <v xml:space="preserve">UN    </v>
          </cell>
          <cell r="D4167">
            <v>29.77</v>
          </cell>
        </row>
        <row r="4168">
          <cell r="A4168">
            <v>11064</v>
          </cell>
          <cell r="B4168" t="str">
            <v>RUFO PARA TELHA ESTRUTURAL DE FIBROCIMENTO 2 ABAS, COMPRIMENTO DE 1031 MM (SEM AMIANTO)</v>
          </cell>
          <cell r="C4168" t="str">
            <v xml:space="preserve">UN    </v>
          </cell>
          <cell r="D4168">
            <v>12.62</v>
          </cell>
        </row>
        <row r="4169">
          <cell r="A4169">
            <v>7237</v>
          </cell>
          <cell r="B4169" t="str">
            <v>RUFO PARA TELHA ONDULADA DE FIBROCIMENTO, E = 6 MM, ABA *260* MM, COMPRIMENTO 1100 MM (SEM AMIANTO)</v>
          </cell>
          <cell r="C4169" t="str">
            <v xml:space="preserve">UN    </v>
          </cell>
          <cell r="D4169">
            <v>17.22</v>
          </cell>
        </row>
        <row r="4170">
          <cell r="A4170">
            <v>16</v>
          </cell>
          <cell r="B4170" t="str">
            <v>SABAO EM PO</v>
          </cell>
          <cell r="C4170" t="str">
            <v xml:space="preserve">KG    </v>
          </cell>
          <cell r="D4170">
            <v>6.23</v>
          </cell>
        </row>
        <row r="4171">
          <cell r="A4171">
            <v>11757</v>
          </cell>
          <cell r="B4171" t="str">
            <v>SABONETEIRA DE PAREDE EM METAL CROMADO</v>
          </cell>
          <cell r="C4171" t="str">
            <v xml:space="preserve">UN    </v>
          </cell>
          <cell r="D4171">
            <v>27.9</v>
          </cell>
        </row>
        <row r="4172">
          <cell r="A4172">
            <v>11758</v>
          </cell>
          <cell r="B4172" t="str">
            <v>SABONETEIRA PLASTICA TIPO DISPENSER PARA SABONETE LIQUIDO COM RESERVATORIO 800 A 1500 ML</v>
          </cell>
          <cell r="C4172" t="str">
            <v xml:space="preserve">UN    </v>
          </cell>
          <cell r="D4172">
            <v>39.549999999999997</v>
          </cell>
        </row>
        <row r="4173">
          <cell r="A4173">
            <v>37526</v>
          </cell>
          <cell r="B4173" t="str">
            <v>SACO DE RAFIA PARA ENTULHO, NOVO, LISO (SEM CLICHE), *60 x 90* CM</v>
          </cell>
          <cell r="C4173" t="str">
            <v xml:space="preserve">UN    </v>
          </cell>
          <cell r="D4173">
            <v>2.4</v>
          </cell>
        </row>
        <row r="4174">
          <cell r="A4174">
            <v>6076</v>
          </cell>
          <cell r="B4174" t="str">
            <v>SAIBRO PARA ARGAMASSA (COLETADO NO COMERCIO)</v>
          </cell>
          <cell r="C4174" t="str">
            <v xml:space="preserve">M3    </v>
          </cell>
          <cell r="D4174">
            <v>53.45</v>
          </cell>
        </row>
        <row r="4175">
          <cell r="A4175">
            <v>13109</v>
          </cell>
          <cell r="B4175" t="str">
            <v>SAPATA DE PVC ADITIVADO NERVURADO D = 6"</v>
          </cell>
          <cell r="C4175" t="str">
            <v xml:space="preserve">UN    </v>
          </cell>
          <cell r="D4175">
            <v>176.02</v>
          </cell>
        </row>
        <row r="4176">
          <cell r="A4176">
            <v>13110</v>
          </cell>
          <cell r="B4176" t="str">
            <v>SAPATA DE PVC ADITIVADO NERVURADO D = 8"</v>
          </cell>
          <cell r="C4176" t="str">
            <v xml:space="preserve">UN    </v>
          </cell>
          <cell r="D4176">
            <v>231.65</v>
          </cell>
        </row>
        <row r="4177">
          <cell r="A4177">
            <v>7581</v>
          </cell>
          <cell r="B4177" t="str">
            <v>SAPATILHA EM ACO GALVANIZADO PARA CABOS COM DIAMETRO NOMINAL ATE 5/8"</v>
          </cell>
          <cell r="C4177" t="str">
            <v xml:space="preserve">UN    </v>
          </cell>
          <cell r="D4177">
            <v>2.75</v>
          </cell>
        </row>
        <row r="4178">
          <cell r="A4178">
            <v>20206</v>
          </cell>
          <cell r="B4178" t="str">
            <v>SARRAFO DE MADEIRA APARELHADA *2 X 10* CM, MACARANDUBA, ANGELIM OU EQUIVALENTE DA REGIAO</v>
          </cell>
          <cell r="C4178" t="str">
            <v xml:space="preserve">M     </v>
          </cell>
          <cell r="D4178">
            <v>4.1900000000000004</v>
          </cell>
        </row>
        <row r="4179">
          <cell r="A4179">
            <v>4460</v>
          </cell>
          <cell r="B4179" t="str">
            <v>SARRAFO DE MADEIRA NAO APARELHADA *2,5 X 10 CM, MACARANDUBA, ANGELIM OU EQUIVALENTE DA REGIAO</v>
          </cell>
          <cell r="C4179" t="str">
            <v xml:space="preserve">M     </v>
          </cell>
          <cell r="D4179">
            <v>5.03</v>
          </cell>
        </row>
        <row r="4180">
          <cell r="A4180">
            <v>6204</v>
          </cell>
          <cell r="B4180" t="str">
            <v>SARRAFO DE MADEIRA NAO APARELHADA *2,5 X 15* CM, MACARANDUBA, ANGELIM OU EQUIVALENTE DA REGIAO</v>
          </cell>
          <cell r="C4180" t="str">
            <v xml:space="preserve">M     </v>
          </cell>
          <cell r="D4180">
            <v>7.52</v>
          </cell>
        </row>
        <row r="4181">
          <cell r="A4181">
            <v>4417</v>
          </cell>
          <cell r="B4181" t="str">
            <v>SARRAFO DE MADEIRA NAO APARELHADA *2,5 X 7* CM, MACARANDUBA, ANGELIM OU EQUIVALENTE DA REGIAO</v>
          </cell>
          <cell r="C4181" t="str">
            <v xml:space="preserve">M     </v>
          </cell>
          <cell r="D4181">
            <v>2.89</v>
          </cell>
        </row>
        <row r="4182">
          <cell r="A4182">
            <v>4517</v>
          </cell>
          <cell r="B4182" t="str">
            <v>SARRAFO DE MADEIRA NAO APARELHADA *2,5 X 7,5* CM (1 X 3 ") PINUS, MISTA OU EQUIVALENTE DA REGIAO</v>
          </cell>
          <cell r="C4182" t="str">
            <v xml:space="preserve">M     </v>
          </cell>
          <cell r="D4182">
            <v>1.86</v>
          </cell>
        </row>
        <row r="4183">
          <cell r="A4183">
            <v>4512</v>
          </cell>
          <cell r="B4183" t="str">
            <v>SARRAFO DE MADEIRA NAO APARELHADA 2,5 X 5 CM (1 X 2 ") PINUS, MISTA OU EQUIVALENTE DA REGIAO</v>
          </cell>
          <cell r="C4183" t="str">
            <v xml:space="preserve">M     </v>
          </cell>
          <cell r="D4183">
            <v>1.35</v>
          </cell>
        </row>
        <row r="4184">
          <cell r="A4184">
            <v>4415</v>
          </cell>
          <cell r="B4184" t="str">
            <v>SARRAFO DE MADEIRA NAO APARELHADA 2,5 X 5 CM, MACARANDUBA, ANGELIM OU EQUIVALENTE DA REGIAO</v>
          </cell>
          <cell r="C4184" t="str">
            <v xml:space="preserve">M     </v>
          </cell>
          <cell r="D4184">
            <v>2.4300000000000002</v>
          </cell>
        </row>
        <row r="4185">
          <cell r="A4185">
            <v>37373</v>
          </cell>
          <cell r="B4185" t="str">
            <v>SEGURO - HORISTA (COLETADO CAIXA)</v>
          </cell>
          <cell r="C4185" t="str">
            <v xml:space="preserve">H     </v>
          </cell>
          <cell r="D4185">
            <v>7.0000000000000007E-2</v>
          </cell>
        </row>
        <row r="4186">
          <cell r="A4186">
            <v>40864</v>
          </cell>
          <cell r="B4186" t="str">
            <v>SEGURO - MENSALISTA (COLETADO CAIXA)</v>
          </cell>
          <cell r="C4186" t="str">
            <v xml:space="preserve">MES   </v>
          </cell>
          <cell r="D4186">
            <v>13.07</v>
          </cell>
        </row>
        <row r="4187">
          <cell r="A4187">
            <v>4734</v>
          </cell>
          <cell r="B4187" t="str">
            <v>SEIXO ROLADO PARA APLICACAO EM CONCRETO (POSTO PEDREIRA/FORNECEDOR, SEM FRETE)</v>
          </cell>
          <cell r="C4187" t="str">
            <v xml:space="preserve">M3    </v>
          </cell>
          <cell r="D4187">
            <v>102.36</v>
          </cell>
        </row>
        <row r="4188">
          <cell r="A4188">
            <v>6085</v>
          </cell>
          <cell r="B4188" t="str">
            <v>SELADOR ACRILICO PAREDES INTERNAS/EXTERNAS</v>
          </cell>
          <cell r="C4188" t="str">
            <v xml:space="preserve">L     </v>
          </cell>
          <cell r="D4188">
            <v>4.03</v>
          </cell>
        </row>
        <row r="4189">
          <cell r="A4189">
            <v>38396</v>
          </cell>
          <cell r="B4189" t="str">
            <v>SELADOR HORIZONTAL PARA FITA DE ACO 1 "</v>
          </cell>
          <cell r="C4189" t="str">
            <v xml:space="preserve">UN    </v>
          </cell>
          <cell r="D4189">
            <v>544.79999999999995</v>
          </cell>
        </row>
        <row r="4190">
          <cell r="A4190">
            <v>6090</v>
          </cell>
          <cell r="B4190" t="str">
            <v>SELADOR PVA PAREDES INTERNAS</v>
          </cell>
          <cell r="C4190" t="str">
            <v xml:space="preserve">L     </v>
          </cell>
          <cell r="D4190">
            <v>7.65</v>
          </cell>
        </row>
        <row r="4191">
          <cell r="A4191">
            <v>11622</v>
          </cell>
          <cell r="B4191" t="str">
            <v>SELANTE A BASE DE ALCATRAO E POLIURETANO PARA JUNTAS HORIZONTAIS</v>
          </cell>
          <cell r="C4191" t="str">
            <v xml:space="preserve">KG    </v>
          </cell>
          <cell r="D4191">
            <v>47.66</v>
          </cell>
        </row>
        <row r="4192">
          <cell r="A4192">
            <v>6094</v>
          </cell>
          <cell r="B4192" t="str">
            <v>SELANTE A BASE DE RESINAS ACRILICAS PARA TRINCAS</v>
          </cell>
          <cell r="C4192" t="str">
            <v xml:space="preserve">KG    </v>
          </cell>
          <cell r="D4192">
            <v>12.94</v>
          </cell>
        </row>
        <row r="4193">
          <cell r="A4193">
            <v>43143</v>
          </cell>
          <cell r="B4193" t="str">
            <v>SELANTE ACRILICO PARA TRATAMENTO / ACABAMENTO SUPERFICIAL DE CONCRETO ESTAMPADO, APARENTE, PEDRAS E OUTROS</v>
          </cell>
          <cell r="C4193" t="str">
            <v xml:space="preserve">L     </v>
          </cell>
          <cell r="D4193">
            <v>18</v>
          </cell>
        </row>
        <row r="4194">
          <cell r="A4194">
            <v>7317</v>
          </cell>
          <cell r="B4194" t="str">
            <v>SELANTE DE BASE ASFALTICA PARA VEDACAO</v>
          </cell>
          <cell r="C4194" t="str">
            <v xml:space="preserve">KG    </v>
          </cell>
          <cell r="D4194">
            <v>29.25</v>
          </cell>
        </row>
        <row r="4195">
          <cell r="A4195">
            <v>142</v>
          </cell>
          <cell r="B4195" t="str">
            <v>SELANTE ELASTICO MONOCOMPONENTE A BASE DE POLIURETANO (PU) PARA JUNTAS DIVERSAS</v>
          </cell>
          <cell r="C4195" t="str">
            <v xml:space="preserve">310ML </v>
          </cell>
          <cell r="D4195">
            <v>22.49</v>
          </cell>
        </row>
        <row r="4196">
          <cell r="A4196">
            <v>43142</v>
          </cell>
          <cell r="B4196" t="str">
            <v>SELANTE MONOCOMPONENTE A BASE DE SILICONE DE BAIXO MODULO, PARA JUNTAS DE PAVIMENTACAO</v>
          </cell>
          <cell r="C4196" t="str">
            <v xml:space="preserve">L     </v>
          </cell>
          <cell r="D4196">
            <v>102.17</v>
          </cell>
        </row>
        <row r="4197">
          <cell r="A4197">
            <v>38123</v>
          </cell>
          <cell r="B4197" t="str">
            <v>SELANTE TIPO VEDA CALHA PARA METAL E FIBROCIMENTO</v>
          </cell>
          <cell r="C4197" t="str">
            <v xml:space="preserve">KG    </v>
          </cell>
          <cell r="D4197">
            <v>56.98</v>
          </cell>
        </row>
        <row r="4198">
          <cell r="A4198">
            <v>42701</v>
          </cell>
          <cell r="B4198" t="str">
            <v>SELIM COMPACTO EM PVC, SEM TRAVA,  DN 150 X 100 MM, PARA REDE COLETORA ESGOTO (NBR 10569)</v>
          </cell>
          <cell r="C4198" t="str">
            <v xml:space="preserve">UN    </v>
          </cell>
          <cell r="D4198">
            <v>26.82</v>
          </cell>
        </row>
        <row r="4199">
          <cell r="A4199">
            <v>42702</v>
          </cell>
          <cell r="B4199" t="str">
            <v>SELIM COMPACTO EM PVC, SEM TRAVA,  DN 200 X 100 MM, PARA REDE COLETORA ESGOTO (NBR 10569)</v>
          </cell>
          <cell r="C4199" t="str">
            <v xml:space="preserve">UN    </v>
          </cell>
          <cell r="D4199">
            <v>47.67</v>
          </cell>
        </row>
        <row r="4200">
          <cell r="A4200">
            <v>37955</v>
          </cell>
          <cell r="B4200" t="str">
            <v>SELIM COMPACTO EM PVC, SEM TRAVAS,  DN 300 X 100 MM, PARA REDE COLETORA ESGOTO (NBR 10569)</v>
          </cell>
          <cell r="C4200" t="str">
            <v xml:space="preserve">UN    </v>
          </cell>
          <cell r="D4200">
            <v>61.77</v>
          </cell>
        </row>
        <row r="4201">
          <cell r="A4201">
            <v>42699</v>
          </cell>
          <cell r="B4201" t="str">
            <v>SELIM PVC, COM TRAVA, JE, 90 GRAUS,  DN 125 X 100 MM OU 150 X 100 MM, PARA REDE COLETORA ESGOTO (NBR 10569)</v>
          </cell>
          <cell r="C4201" t="str">
            <v xml:space="preserve">UN    </v>
          </cell>
          <cell r="D4201">
            <v>16.38</v>
          </cell>
        </row>
        <row r="4202">
          <cell r="A4202">
            <v>42700</v>
          </cell>
          <cell r="B4202" t="str">
            <v>SELIM PVC, SOLDAVEL, SEM TRAVA, JE, 90 GRAUS,  DN 200 X 100 MM, PARA REDE COLETORA ESGOTO (NBR 10569)</v>
          </cell>
          <cell r="C4202" t="str">
            <v xml:space="preserve">UN    </v>
          </cell>
          <cell r="D4202">
            <v>46.71</v>
          </cell>
        </row>
        <row r="4203">
          <cell r="A4203">
            <v>37743</v>
          </cell>
          <cell r="B4203" t="str">
            <v>SEMIRREBOQUE COM DOIS EIXOS EM TANDEM TIPO BASCULANTE COM CACAMBA METALICA 14 M3  (INCLUI MONTAGEM, NAO INCLUI CAVALO MECANICO)</v>
          </cell>
          <cell r="C4203" t="str">
            <v xml:space="preserve">UN    </v>
          </cell>
          <cell r="D4203">
            <v>118650.34</v>
          </cell>
        </row>
        <row r="4204">
          <cell r="A4204">
            <v>37744</v>
          </cell>
          <cell r="B4204" t="str">
            <v>SEMIRREBOQUE COM TRES EIXOS EM TANDEM TIPO BASCULANTE COM CACAMBA METALICA 18 M3 (INCLUI MONTAGEM, NAO INCLUI CAVALO MECANICO)</v>
          </cell>
          <cell r="C4204" t="str">
            <v xml:space="preserve">UN    </v>
          </cell>
          <cell r="D4204">
            <v>139510.48000000001</v>
          </cell>
        </row>
        <row r="4205">
          <cell r="A4205">
            <v>37741</v>
          </cell>
          <cell r="B4205" t="str">
            <v>SEMIRREBOQUE COM TRES EIXOS, PARA TRANSPORTE DE CARGA SECA, DIMENSOES APROXIMADAS 2,60 X 12,50 X 0,50 M (NAO INCLUI CAVALO MECANICO)</v>
          </cell>
          <cell r="C4205" t="str">
            <v xml:space="preserve">UN    </v>
          </cell>
          <cell r="D4205">
            <v>107888.11</v>
          </cell>
        </row>
        <row r="4206">
          <cell r="A4206">
            <v>39396</v>
          </cell>
          <cell r="B4206" t="str">
            <v>SENSOR DE PRESENCA BIVOLT COM FOTOCELULA PARA QUALQUER TIPO DE LAMPADA, POTENCIA MAXIMA *1000* W, USO EXTERNO</v>
          </cell>
          <cell r="C4206" t="str">
            <v xml:space="preserve">UN    </v>
          </cell>
          <cell r="D4206">
            <v>33.79</v>
          </cell>
        </row>
        <row r="4207">
          <cell r="A4207">
            <v>39392</v>
          </cell>
          <cell r="B4207" t="str">
            <v>SENSOR DE PRESENCA BIVOLT DE PAREDE COM FOTOCELULA PARA QUALQUER TIPO DE LAMPADA POTENCIA MAXIMA *1000* W, USO INTERNO</v>
          </cell>
          <cell r="C4207" t="str">
            <v xml:space="preserve">UN    </v>
          </cell>
          <cell r="D4207">
            <v>38.11</v>
          </cell>
        </row>
        <row r="4208">
          <cell r="A4208">
            <v>39393</v>
          </cell>
          <cell r="B4208" t="str">
            <v>SENSOR DE PRESENCA BIVOLT DE PAREDE SEM FOTOCELULA PARA QUALQUER TIPO DE LAMPADA POTENCIA MAXIMA *1000* W, USO INTERNO</v>
          </cell>
          <cell r="C4208" t="str">
            <v xml:space="preserve">UN    </v>
          </cell>
          <cell r="D4208">
            <v>23.57</v>
          </cell>
        </row>
        <row r="4209">
          <cell r="A4209">
            <v>39394</v>
          </cell>
          <cell r="B4209" t="str">
            <v>SENSOR DE PRESENCA BIVOLT DE TETO COM FOTOCELULA PARA QUALQUER TIPO DE LAMPADA POTENCIA MAXIMA *1000* W, USO INTERNO</v>
          </cell>
          <cell r="C4209" t="str">
            <v xml:space="preserve">UN    </v>
          </cell>
          <cell r="D4209">
            <v>26.53</v>
          </cell>
        </row>
        <row r="4210">
          <cell r="A4210">
            <v>39395</v>
          </cell>
          <cell r="B4210" t="str">
            <v>SENSOR DE PRESENCA BIVOLT DE TETO SEM FOTOCELULA PARA QUALQUER TIPO DE LAMPADA POTENCIA MAXIMA *900* W, USO INTERNO</v>
          </cell>
          <cell r="C4210" t="str">
            <v xml:space="preserve">UN    </v>
          </cell>
          <cell r="D4210">
            <v>24.67</v>
          </cell>
        </row>
        <row r="4211">
          <cell r="A4211">
            <v>14618</v>
          </cell>
          <cell r="B4211" t="str">
            <v>SERRA CIRCULAR DE BANCADA COM MOTOR ELETRICO, POTENCIA DE *1600* W, PARA DISCO DE DIAMETRO DE 10" (250 MM)</v>
          </cell>
          <cell r="C4211" t="str">
            <v xml:space="preserve">UN    </v>
          </cell>
          <cell r="D4211">
            <v>1391.55</v>
          </cell>
        </row>
        <row r="4212">
          <cell r="A4212">
            <v>40269</v>
          </cell>
          <cell r="B4212" t="str">
            <v>SERRA CIRCULAR DE BANCADA, MODELO PICA-PAU, DIAMETRO DE 350 MM. CARACTERISTICAS DO MOTOR: TRIFASICO, POTENCIA DE 5 HP, FREQUENCIA DE 60 HZ</v>
          </cell>
          <cell r="C4212" t="str">
            <v xml:space="preserve">UN    </v>
          </cell>
          <cell r="D4212">
            <v>5606.48</v>
          </cell>
        </row>
        <row r="4213">
          <cell r="A4213">
            <v>6110</v>
          </cell>
          <cell r="B4213" t="str">
            <v>SERRALHEIRO</v>
          </cell>
          <cell r="C4213" t="str">
            <v xml:space="preserve">H     </v>
          </cell>
          <cell r="D4213">
            <v>14.88</v>
          </cell>
        </row>
        <row r="4214">
          <cell r="A4214">
            <v>40910</v>
          </cell>
          <cell r="B4214" t="str">
            <v>SERRALHEIRO (MENSALISTA)</v>
          </cell>
          <cell r="C4214" t="str">
            <v xml:space="preserve">MES   </v>
          </cell>
          <cell r="D4214">
            <v>2637.37</v>
          </cell>
        </row>
        <row r="4215">
          <cell r="A4215">
            <v>6111</v>
          </cell>
          <cell r="B4215" t="str">
            <v>SERVENTE DE OBRAS</v>
          </cell>
          <cell r="C4215" t="str">
            <v xml:space="preserve">H     </v>
          </cell>
          <cell r="D4215">
            <v>11.06</v>
          </cell>
        </row>
        <row r="4216">
          <cell r="A4216">
            <v>41084</v>
          </cell>
          <cell r="B4216" t="str">
            <v>SERVENTE DE OBRAS (MENSALISTA)</v>
          </cell>
          <cell r="C4216" t="str">
            <v xml:space="preserve">MES   </v>
          </cell>
          <cell r="D4216">
            <v>1961.9</v>
          </cell>
        </row>
        <row r="4217">
          <cell r="A4217">
            <v>25950</v>
          </cell>
          <cell r="B4217" t="str">
            <v>SERVICO DE BOMBEAMENTO DE CONCRETO COM CONSUMO MINIMO DE 40 M3</v>
          </cell>
          <cell r="C4217" t="str">
            <v xml:space="preserve">M3    </v>
          </cell>
          <cell r="D4217">
            <v>41.47</v>
          </cell>
        </row>
        <row r="4218">
          <cell r="A4218">
            <v>38637</v>
          </cell>
          <cell r="B4218" t="str">
            <v>SIFAO EM METAL CROMADO PARA PIA AMERICANA, 1.1/2 X 1.1/2 "</v>
          </cell>
          <cell r="C4218" t="str">
            <v xml:space="preserve">UN    </v>
          </cell>
          <cell r="D4218">
            <v>182.8</v>
          </cell>
        </row>
        <row r="4219">
          <cell r="A4219">
            <v>6150</v>
          </cell>
          <cell r="B4219" t="str">
            <v>SIFAO EM METAL CROMADO PARA PIA AMERICANA, 1.1/2 X 2 "</v>
          </cell>
          <cell r="C4219" t="str">
            <v xml:space="preserve">UN    </v>
          </cell>
          <cell r="D4219">
            <v>185.04</v>
          </cell>
        </row>
        <row r="4220">
          <cell r="A4220">
            <v>6136</v>
          </cell>
          <cell r="B4220" t="str">
            <v>SIFAO EM METAL CROMADO PARA PIA OU LAVATORIO, 1 X 1.1/2 "</v>
          </cell>
          <cell r="C4220" t="str">
            <v xml:space="preserve">UN    </v>
          </cell>
          <cell r="D4220">
            <v>145.44999999999999</v>
          </cell>
        </row>
        <row r="4221">
          <cell r="A4221">
            <v>38638</v>
          </cell>
          <cell r="B4221" t="str">
            <v>SIFAO EM METAL CROMADO PARA TANQUE, 1.1/4 X 1.1/2 "</v>
          </cell>
          <cell r="C4221" t="str">
            <v xml:space="preserve">UN    </v>
          </cell>
          <cell r="D4221">
            <v>154.04</v>
          </cell>
        </row>
        <row r="4222">
          <cell r="A4222">
            <v>20262</v>
          </cell>
          <cell r="B4222" t="str">
            <v>SIFAO PLASTICO EXTENSIVEL UNIVERSAL, TIPO COPO</v>
          </cell>
          <cell r="C4222" t="str">
            <v xml:space="preserve">UN    </v>
          </cell>
          <cell r="D4222">
            <v>12.93</v>
          </cell>
        </row>
        <row r="4223">
          <cell r="A4223">
            <v>6148</v>
          </cell>
          <cell r="B4223" t="str">
            <v>SIFAO PLASTICO FLEXIVEL SAIDA VERTICAL PARA COLUNA LAVATORIO, 1 X 1.1/2 "</v>
          </cell>
          <cell r="C4223" t="str">
            <v xml:space="preserve">UN    </v>
          </cell>
          <cell r="D4223">
            <v>8</v>
          </cell>
        </row>
        <row r="4224">
          <cell r="A4224">
            <v>6145</v>
          </cell>
          <cell r="B4224" t="str">
            <v>SIFAO PLASTICO TIPO COPO PARA PIA AMERICANA 1.1/2 X 1.1/2 "</v>
          </cell>
          <cell r="C4224" t="str">
            <v xml:space="preserve">UN    </v>
          </cell>
          <cell r="D4224">
            <v>14.34</v>
          </cell>
        </row>
        <row r="4225">
          <cell r="A4225">
            <v>6149</v>
          </cell>
          <cell r="B4225" t="str">
            <v>SIFAO PLASTICO TIPO COPO PARA PIA OU LAVATORIO, 1 X 1.1/2 "</v>
          </cell>
          <cell r="C4225" t="str">
            <v xml:space="preserve">UN    </v>
          </cell>
          <cell r="D4225">
            <v>13.52</v>
          </cell>
        </row>
        <row r="4226">
          <cell r="A4226">
            <v>6146</v>
          </cell>
          <cell r="B4226" t="str">
            <v>SIFAO PLASTICO TIPO COPO PARA TANQUE, 1.1/4 X 1.1/2 "</v>
          </cell>
          <cell r="C4226" t="str">
            <v xml:space="preserve">UN    </v>
          </cell>
          <cell r="D4226">
            <v>14.36</v>
          </cell>
        </row>
        <row r="4227">
          <cell r="A4227">
            <v>26026</v>
          </cell>
          <cell r="B4227" t="str">
            <v>SILICA ATIVA PARA ADICAO EM CONCRETO E ARGAMASSA</v>
          </cell>
          <cell r="C4227" t="str">
            <v xml:space="preserve">KG    </v>
          </cell>
          <cell r="D4227">
            <v>1.89</v>
          </cell>
        </row>
        <row r="4228">
          <cell r="A4228">
            <v>39961</v>
          </cell>
          <cell r="B4228" t="str">
            <v>SILICONE ACETICO USO GERAL INCOLOR 280 G</v>
          </cell>
          <cell r="C4228" t="str">
            <v xml:space="preserve">UN    </v>
          </cell>
          <cell r="D4228">
            <v>14.86</v>
          </cell>
        </row>
        <row r="4229">
          <cell r="A4229">
            <v>42433</v>
          </cell>
          <cell r="B4229" t="str">
            <v>SIMULADOR DE CAMINHADA TRIPLO, EM TUBO DE ACO CARBONO, PINTURA NO PROCESSO ELETROSTATICO - EQUIPAMENTO DE GINASTICA PARA ACADEMIA AO AR LIVRE / ACADEMIA DA TERCEIRA IDADE - ATI</v>
          </cell>
          <cell r="C4229" t="str">
            <v xml:space="preserve">UN    </v>
          </cell>
          <cell r="D4229">
            <v>2720.4</v>
          </cell>
        </row>
        <row r="4230">
          <cell r="A4230">
            <v>42434</v>
          </cell>
          <cell r="B4230" t="str">
            <v>SIMULADOR DE CAVALGADA TRIPLO, EM TUBO DE ACO CARBONO, PINTURA NO PROCESSO ELETROSTATICO - EQUIPAMENTO DE GINASTICA PARA ACADEMIA AO AR LIVRE / ACADEMIA DA TERCEIRA IDADE - ATI</v>
          </cell>
          <cell r="C4230" t="str">
            <v xml:space="preserve">UN    </v>
          </cell>
          <cell r="D4230">
            <v>2939.79</v>
          </cell>
        </row>
        <row r="4231">
          <cell r="A4231">
            <v>42435</v>
          </cell>
          <cell r="B4231" t="str">
            <v>SIMULADOR DE REMO INDIVIDUAL, EM TUBO DE ACO CARBONO, PINTURA NO PROCESSO ELETROSTATICO - EQUIPAMENTO DE GINASTICA PARA ACADEMIA AO AR LIVRE / ACADEMIA DA TERCEIRA IDADE - ATI</v>
          </cell>
          <cell r="C4231" t="str">
            <v xml:space="preserve">UN    </v>
          </cell>
          <cell r="D4231">
            <v>1465.96</v>
          </cell>
        </row>
        <row r="4232">
          <cell r="A4232">
            <v>38061</v>
          </cell>
          <cell r="B4232" t="str">
            <v>SINALIZADOR NOTURNO SIMPLES PARA PARA-RAIOS, SEM RELE FOTOELETRICO</v>
          </cell>
          <cell r="C4232" t="str">
            <v xml:space="preserve">UN    </v>
          </cell>
          <cell r="D4232">
            <v>53.63</v>
          </cell>
        </row>
        <row r="4233">
          <cell r="A4233">
            <v>20250</v>
          </cell>
          <cell r="B4233" t="str">
            <v>SISAL EM FIBRA</v>
          </cell>
          <cell r="C4233" t="str">
            <v xml:space="preserve">KG    </v>
          </cell>
          <cell r="D4233">
            <v>10.84</v>
          </cell>
        </row>
        <row r="4234">
          <cell r="A4234">
            <v>39965</v>
          </cell>
          <cell r="B4234" t="str">
            <v>SISTEMA DE FORMAS MANUSEAVEIS DE ALUMINIO, PARA BLOCO RESID. COM PAREDES DE CONCRETO MOLDADAS IN LOCO, BLOCO COM 4 PAV. E 4 UNIDADES POR PAV., UNIDADE HABITACIONALCOM 48 M2 E 2 QUARTOS; TELHA DE FIBROCIMENTO (COLETADO CAIXA)</v>
          </cell>
          <cell r="C4234" t="str">
            <v xml:space="preserve">M2    </v>
          </cell>
          <cell r="D4234">
            <v>1325.85</v>
          </cell>
        </row>
        <row r="4235">
          <cell r="A4235">
            <v>39964</v>
          </cell>
          <cell r="B4235" t="str">
            <v>SISTEMA DE FORMAS MANUSEAVEIS DE ALUMINIO, PARA EDIF. RESID. UNIFAMILIAR COM PAREDES DE CONCRETO MOLDADAS IN LOCO, UNIDADE HABITACIONAL TERREA COM 38 M2, COM SALA, CIRCULACAO, 2 QUARTOS, BANHEIRO, COZINHA E TANQUE EXTERNO (SEM COBERTURA) (COLETADO CAIXA)</v>
          </cell>
          <cell r="C4235" t="str">
            <v xml:space="preserve">M2    </v>
          </cell>
          <cell r="D4235">
            <v>1126.1600000000001</v>
          </cell>
        </row>
        <row r="4236">
          <cell r="A4236">
            <v>7</v>
          </cell>
          <cell r="B4236" t="str">
            <v>SODA CAUSTICA EM ESCAMAS</v>
          </cell>
          <cell r="C4236" t="str">
            <v xml:space="preserve">KG    </v>
          </cell>
          <cell r="D4236">
            <v>10.34</v>
          </cell>
        </row>
        <row r="4237">
          <cell r="A4237">
            <v>13388</v>
          </cell>
          <cell r="B4237" t="str">
            <v>SOLDA EM BARRA DE ESTANHO-CHUMBO 50/50</v>
          </cell>
          <cell r="C4237" t="str">
            <v xml:space="preserve">KG    </v>
          </cell>
          <cell r="D4237">
            <v>62.43</v>
          </cell>
        </row>
        <row r="4238">
          <cell r="A4238">
            <v>39914</v>
          </cell>
          <cell r="B4238" t="str">
            <v>SOLDA EM VARETA FOSCOPER, D = *2,5* MM  X COMPRIMENTO 500 MM</v>
          </cell>
          <cell r="C4238" t="str">
            <v xml:space="preserve">KG    </v>
          </cell>
          <cell r="D4238">
            <v>145.6</v>
          </cell>
        </row>
        <row r="4239">
          <cell r="A4239">
            <v>12732</v>
          </cell>
          <cell r="B4239" t="str">
            <v>SOLDA ESTANHO/COBRE PARA CONEXOES DE COBRE, FIO 2,5 MM, CARRETEL 500 GR (SEM CHUMBO)</v>
          </cell>
          <cell r="C4239" t="str">
            <v xml:space="preserve">UN    </v>
          </cell>
          <cell r="D4239">
            <v>168.01</v>
          </cell>
        </row>
        <row r="4240">
          <cell r="A4240">
            <v>6160</v>
          </cell>
          <cell r="B4240" t="str">
            <v>SOLDADOR</v>
          </cell>
          <cell r="C4240" t="str">
            <v xml:space="preserve">H     </v>
          </cell>
          <cell r="D4240">
            <v>14.38</v>
          </cell>
        </row>
        <row r="4241">
          <cell r="A4241">
            <v>41087</v>
          </cell>
          <cell r="B4241" t="str">
            <v>SOLDADOR (MENSALISTA)</v>
          </cell>
          <cell r="C4241" t="str">
            <v xml:space="preserve">MES   </v>
          </cell>
          <cell r="D4241">
            <v>2550.09</v>
          </cell>
        </row>
        <row r="4242">
          <cell r="A4242">
            <v>6166</v>
          </cell>
          <cell r="B4242" t="str">
            <v>SOLDADOR ELETRICO (PARA SOLDA A SER TESTADA COM RAIOS "X")</v>
          </cell>
          <cell r="C4242" t="str">
            <v xml:space="preserve">H     </v>
          </cell>
          <cell r="D4242">
            <v>19.260000000000002</v>
          </cell>
        </row>
        <row r="4243">
          <cell r="A4243">
            <v>41088</v>
          </cell>
          <cell r="B4243" t="str">
            <v>SOLDADOR ELETRICO (PARA SOLDA A SER TESTADA COM RAIOS "X") (MENSALISTA)</v>
          </cell>
          <cell r="C4243" t="str">
            <v xml:space="preserve">MES   </v>
          </cell>
          <cell r="D4243">
            <v>3418.64</v>
          </cell>
        </row>
        <row r="4244">
          <cell r="A4244">
            <v>20232</v>
          </cell>
          <cell r="B4244" t="str">
            <v>SOLEIRA EM GRANITO, POLIDO, TIPO ANDORINHA/ QUARTZ/ CASTELO/ CORUMBA OU OUTROS EQUIVALENTES DA REGIAO, L= *15* CM, E=  *2,0* CM</v>
          </cell>
          <cell r="C4244" t="str">
            <v xml:space="preserve">M     </v>
          </cell>
          <cell r="D4244">
            <v>62.15</v>
          </cell>
        </row>
        <row r="4245">
          <cell r="A4245">
            <v>10856</v>
          </cell>
          <cell r="B4245" t="str">
            <v>SOLEIRA PRE-MOLDADA EM GRANILITE, MARMORITE OU GRANITINA, L = *15 CM</v>
          </cell>
          <cell r="C4245" t="str">
            <v xml:space="preserve">M     </v>
          </cell>
          <cell r="D4245">
            <v>77.47</v>
          </cell>
        </row>
        <row r="4246">
          <cell r="A4246">
            <v>4828</v>
          </cell>
          <cell r="B4246" t="str">
            <v>SOLEIRA/ PEITORIL EM MARMORE, POLIDO, BRANCO COMUM, L= *15* CM, E=  *2* CM,  CORTE RETO</v>
          </cell>
          <cell r="C4246" t="str">
            <v xml:space="preserve">M     </v>
          </cell>
          <cell r="D4246">
            <v>46.2</v>
          </cell>
        </row>
        <row r="4247">
          <cell r="A4247">
            <v>20249</v>
          </cell>
          <cell r="B4247" t="str">
            <v>SOLEIRA/ TABEIRA EM MARMORE, POLIDO, BRANCO COMUM, L= 5 CM, E=  *2,0* CM</v>
          </cell>
          <cell r="C4247" t="str">
            <v xml:space="preserve">M     </v>
          </cell>
          <cell r="D4247">
            <v>25.3</v>
          </cell>
        </row>
        <row r="4248">
          <cell r="A4248">
            <v>11609</v>
          </cell>
          <cell r="B4248" t="str">
            <v>SOLUCAO ASFALTICA ELASTOMERICA PARA IMPRIMACAO, APLICACAO A FRIO</v>
          </cell>
          <cell r="C4248" t="str">
            <v xml:space="preserve">L     </v>
          </cell>
          <cell r="D4248">
            <v>7.92</v>
          </cell>
        </row>
        <row r="4249">
          <cell r="A4249">
            <v>20083</v>
          </cell>
          <cell r="B4249" t="str">
            <v>SOLUCAO LIMPADORA PARA PVC, FRASCO COM 1000 CM3</v>
          </cell>
          <cell r="C4249" t="str">
            <v xml:space="preserve">UN    </v>
          </cell>
          <cell r="D4249">
            <v>56.48</v>
          </cell>
        </row>
        <row r="4250">
          <cell r="A4250">
            <v>20082</v>
          </cell>
          <cell r="B4250" t="str">
            <v>SOLUCAO LIMPADORA PARA PVC, FRASCO COM 200 CM3</v>
          </cell>
          <cell r="C4250" t="str">
            <v xml:space="preserve">UN    </v>
          </cell>
          <cell r="D4250">
            <v>22</v>
          </cell>
        </row>
        <row r="4251">
          <cell r="A4251">
            <v>5318</v>
          </cell>
          <cell r="B4251" t="str">
            <v>SOLVENTE DILUENTE A BASE DE AGUARRAS</v>
          </cell>
          <cell r="C4251" t="str">
            <v xml:space="preserve">L     </v>
          </cell>
          <cell r="D4251">
            <v>11.11</v>
          </cell>
        </row>
        <row r="4252">
          <cell r="A4252">
            <v>10691</v>
          </cell>
          <cell r="B4252" t="str">
            <v>SOLVENTE PARA COLA (PARA LAMINADO MELAMINICO) A BASE DE RESINA SINTETICA</v>
          </cell>
          <cell r="C4252" t="str">
            <v xml:space="preserve">L     </v>
          </cell>
          <cell r="D4252">
            <v>34.43</v>
          </cell>
        </row>
        <row r="4253">
          <cell r="A4253">
            <v>12295</v>
          </cell>
          <cell r="B4253" t="str">
            <v>SOQUETE DE BAQUELITE BASE E27, PARA LAMPADAS</v>
          </cell>
          <cell r="C4253" t="str">
            <v xml:space="preserve">UN    </v>
          </cell>
          <cell r="D4253">
            <v>2.76</v>
          </cell>
        </row>
        <row r="4254">
          <cell r="A4254">
            <v>12296</v>
          </cell>
          <cell r="B4254" t="str">
            <v>SOQUETE DE PORCELANA BASE E27, FIXO DE TETO, PARA LAMPADAS</v>
          </cell>
          <cell r="C4254" t="str">
            <v xml:space="preserve">UN    </v>
          </cell>
          <cell r="D4254">
            <v>3.57</v>
          </cell>
        </row>
        <row r="4255">
          <cell r="A4255">
            <v>12294</v>
          </cell>
          <cell r="B4255" t="str">
            <v>SOQUETE DE PORCELANA BASE E27, PARA USO AO TEMPO, PARA LAMPADAS</v>
          </cell>
          <cell r="C4255" t="str">
            <v xml:space="preserve">UN    </v>
          </cell>
          <cell r="D4255">
            <v>8.56</v>
          </cell>
        </row>
        <row r="4256">
          <cell r="A4256">
            <v>14543</v>
          </cell>
          <cell r="B4256" t="str">
            <v>SOQUETE DE PVC / TERMOPLASTICO BASE E27, COM CHAVE, PARA LAMPADAS</v>
          </cell>
          <cell r="C4256" t="str">
            <v xml:space="preserve">UN    </v>
          </cell>
          <cell r="D4256">
            <v>6.11</v>
          </cell>
        </row>
        <row r="4257">
          <cell r="A4257">
            <v>13329</v>
          </cell>
          <cell r="B4257" t="str">
            <v>SOQUETE DE PVC / TERMOPLASTICO BASE E27, COM RABICHO, PARA LAMPADAS</v>
          </cell>
          <cell r="C4257" t="str">
            <v xml:space="preserve">UN    </v>
          </cell>
          <cell r="D4257">
            <v>3.59</v>
          </cell>
        </row>
        <row r="4258">
          <cell r="A4258">
            <v>21044</v>
          </cell>
          <cell r="B4258" t="str">
            <v>SPRINKLER TIPO PENDENTE, 68 GRAUS CELSIUS (BULBO VERMELHO), ACABAMENTO CROMADO, 1/2" - 15 MM</v>
          </cell>
          <cell r="C4258" t="str">
            <v xml:space="preserve">UN    </v>
          </cell>
          <cell r="D4258">
            <v>22.33</v>
          </cell>
        </row>
        <row r="4259">
          <cell r="A4259">
            <v>21045</v>
          </cell>
          <cell r="B4259" t="str">
            <v>SPRINKLER TIPO PENDENTE, 68 GRAUS CELSIUS (BULBO VERMELHO), ACABAMENTO CROMADO, 3/4" - 20 MM</v>
          </cell>
          <cell r="C4259" t="str">
            <v xml:space="preserve">UN    </v>
          </cell>
          <cell r="D4259">
            <v>30.58</v>
          </cell>
        </row>
        <row r="4260">
          <cell r="A4260">
            <v>21040</v>
          </cell>
          <cell r="B4260" t="str">
            <v>SPRINKLER TIPO PENDENTE, 68 GRAUS CELSIUS (BULBO VERMELHO), ACABAMENTO NATURAL, 1/2" - 15 MM</v>
          </cell>
          <cell r="C4260" t="str">
            <v xml:space="preserve">UN    </v>
          </cell>
          <cell r="D4260">
            <v>21.85</v>
          </cell>
        </row>
        <row r="4261">
          <cell r="A4261">
            <v>21041</v>
          </cell>
          <cell r="B4261" t="str">
            <v>SPRINKLER TIPO PENDENTE, 68 GRAUS CELSIUS (BULBO VERMELHO), ACABAMENTO NATURAL, 3/4" - 20 MM</v>
          </cell>
          <cell r="C4261" t="str">
            <v xml:space="preserve">UN    </v>
          </cell>
          <cell r="D4261">
            <v>26.37</v>
          </cell>
        </row>
        <row r="4262">
          <cell r="A4262">
            <v>21047</v>
          </cell>
          <cell r="B4262" t="str">
            <v>SPRINKLER TIPO PENDENTE, 79 GRAUS CELSIUS (BULBO AMARELO), ACABAMENTO CROMADO, 3/4" - 20 MM</v>
          </cell>
          <cell r="C4262" t="str">
            <v xml:space="preserve">UN    </v>
          </cell>
          <cell r="D4262">
            <v>32.92</v>
          </cell>
        </row>
        <row r="4263">
          <cell r="A4263">
            <v>21043</v>
          </cell>
          <cell r="B4263" t="str">
            <v>SPRINKLER TIPO PENDENTE, 79 GRAUS CELSIUS (BULBO AMARELO), ACABAMENTO NATURAL, 3/4" - 20 MM</v>
          </cell>
          <cell r="C4263" t="str">
            <v xml:space="preserve">UN    </v>
          </cell>
          <cell r="D4263">
            <v>32.049999999999997</v>
          </cell>
        </row>
        <row r="4264">
          <cell r="A4264">
            <v>21042</v>
          </cell>
          <cell r="B4264" t="str">
            <v>SPRINKLER TIPO PENDENTE, 79 GRAUS CELSIUS (BULBO AMARELO,) ACABAMENTO NATURAL OU CROMADO, 1/2" - 15 MM</v>
          </cell>
          <cell r="C4264" t="str">
            <v xml:space="preserve">UN    </v>
          </cell>
          <cell r="D4264">
            <v>25.37</v>
          </cell>
        </row>
        <row r="4265">
          <cell r="A4265">
            <v>11895</v>
          </cell>
          <cell r="B4265" t="str">
            <v>SUMIDOURO CONCRETO PRE MOLDADO, COMPLETO, PARA 10 CONTRIBUINTES</v>
          </cell>
          <cell r="C4265" t="str">
            <v xml:space="preserve">UN    </v>
          </cell>
          <cell r="D4265">
            <v>976.95</v>
          </cell>
        </row>
        <row r="4266">
          <cell r="A4266">
            <v>11896</v>
          </cell>
          <cell r="B4266" t="str">
            <v>SUMIDOURO CONCRETO PRE MOLDADO, COMPLETO, PARA 100 CONTRIBUINTES</v>
          </cell>
          <cell r="C4266" t="str">
            <v xml:space="preserve">UN    </v>
          </cell>
          <cell r="D4266">
            <v>5120.58</v>
          </cell>
        </row>
        <row r="4267">
          <cell r="A4267">
            <v>11897</v>
          </cell>
          <cell r="B4267" t="str">
            <v>SUMIDOURO CONCRETO PRE MOLDADO, COMPLETO, PARA 150 CONTRIBUINTES</v>
          </cell>
          <cell r="C4267" t="str">
            <v xml:space="preserve">UN    </v>
          </cell>
          <cell r="D4267">
            <v>6681.46</v>
          </cell>
        </row>
        <row r="4268">
          <cell r="A4268">
            <v>11898</v>
          </cell>
          <cell r="B4268" t="str">
            <v>SUMIDOURO CONCRETO PRE MOLDADO, COMPLETO, PARA 200 CONTRIBUINTES</v>
          </cell>
          <cell r="C4268" t="str">
            <v xml:space="preserve">UN    </v>
          </cell>
          <cell r="D4268">
            <v>7018.34</v>
          </cell>
        </row>
        <row r="4269">
          <cell r="A4269">
            <v>3282</v>
          </cell>
          <cell r="B4269" t="str">
            <v>SUMIDOURO CONCRETO PRE MOLDADO, COMPLETO, PARA 5 CONTRIBUINTES</v>
          </cell>
          <cell r="C4269" t="str">
            <v xml:space="preserve">UN    </v>
          </cell>
          <cell r="D4269">
            <v>710.25</v>
          </cell>
        </row>
        <row r="4270">
          <cell r="A4270">
            <v>11899</v>
          </cell>
          <cell r="B4270" t="str">
            <v>SUMIDOURO CONCRETO PRE MOLDADO, COMPLETO, PARA 50 CONTRIBUINTES</v>
          </cell>
          <cell r="C4270" t="str">
            <v xml:space="preserve">UN    </v>
          </cell>
          <cell r="D4270">
            <v>3464.25</v>
          </cell>
        </row>
        <row r="4271">
          <cell r="A4271">
            <v>11900</v>
          </cell>
          <cell r="B4271" t="str">
            <v>SUMIDOURO CONCRETO PRE MOLDADO, COMPLETO, PARA 75 CONTRIBUINTES</v>
          </cell>
          <cell r="C4271" t="str">
            <v xml:space="preserve">UN    </v>
          </cell>
          <cell r="D4271">
            <v>4750.01</v>
          </cell>
        </row>
        <row r="4272">
          <cell r="A4272">
            <v>14149</v>
          </cell>
          <cell r="B4272" t="str">
            <v>SUPORTE "Y" PARA FITA PERFURADA</v>
          </cell>
          <cell r="C4272" t="str">
            <v xml:space="preserve">CENTO </v>
          </cell>
          <cell r="D4272">
            <v>131.58000000000001</v>
          </cell>
        </row>
        <row r="4273">
          <cell r="A4273">
            <v>38099</v>
          </cell>
          <cell r="B4273" t="str">
            <v>SUPORTE DE FIXACAO PARA ESPELHO / PLACA 4" X 2", PARA 3 MODULOS, PARA INSTALACAO DE TOMADAS E INTERRUPTORES (SOMENTE SUPORTE)</v>
          </cell>
          <cell r="C4273" t="str">
            <v xml:space="preserve">UN    </v>
          </cell>
          <cell r="D4273">
            <v>1.07</v>
          </cell>
        </row>
        <row r="4274">
          <cell r="A4274">
            <v>38100</v>
          </cell>
          <cell r="B4274" t="str">
            <v>SUPORTE DE FIXACAO PARA ESPELHO / PLACA 4" X 4", PARA 6 MODULOS, PARA INSTALACAO DE TOMADAS E INTERRUPTORES (SOMENTE SUPORTE)</v>
          </cell>
          <cell r="C4274" t="str">
            <v xml:space="preserve">UN    </v>
          </cell>
          <cell r="D4274">
            <v>1.75</v>
          </cell>
        </row>
        <row r="4275">
          <cell r="A4275">
            <v>20061</v>
          </cell>
          <cell r="B4275" t="str">
            <v>SUPORTE DE PVC PARA CALHA PLUVIAL, DIAMETRO ENTRE 119 E 170 MM, PARA DRENAGEM PREDIAL</v>
          </cell>
          <cell r="C4275" t="str">
            <v xml:space="preserve">UN    </v>
          </cell>
          <cell r="D4275">
            <v>2.57</v>
          </cell>
        </row>
        <row r="4276">
          <cell r="A4276">
            <v>7576</v>
          </cell>
          <cell r="B4276" t="str">
            <v>SUPORTE EM ACO GALVANIZADO PARA TRANSFORMADOR PARA POSTE DUPLO T 185 X 95 MM, CHAPA DE 5/16"</v>
          </cell>
          <cell r="C4276" t="str">
            <v xml:space="preserve">UN    </v>
          </cell>
          <cell r="D4276">
            <v>112.9</v>
          </cell>
        </row>
        <row r="4277">
          <cell r="A4277">
            <v>3384</v>
          </cell>
          <cell r="B4277" t="str">
            <v>SUPORTE GUIA SIMPLES COM ROLDANA EM POLIPROPILENO PARA CHUMBAR, H = 20 CM</v>
          </cell>
          <cell r="C4277" t="str">
            <v xml:space="preserve">UN    </v>
          </cell>
          <cell r="D4277">
            <v>3.85</v>
          </cell>
        </row>
        <row r="4278">
          <cell r="A4278">
            <v>7572</v>
          </cell>
          <cell r="B4278" t="str">
            <v>SUPORTE ISOLADOR REFORCADO DIAMETRO NOMINAL 5/16", COM ROSCA SOBERBA E BUCHA</v>
          </cell>
          <cell r="C4278" t="str">
            <v xml:space="preserve">UN    </v>
          </cell>
          <cell r="D4278">
            <v>8.57</v>
          </cell>
        </row>
        <row r="4279">
          <cell r="A4279">
            <v>3396</v>
          </cell>
          <cell r="B4279" t="str">
            <v>SUPORTE ISOLADOR SIMPLES DIAMETRO NOMINAL 5/16", COM ROSCA SOBERBA E BUCHA</v>
          </cell>
          <cell r="C4279" t="str">
            <v xml:space="preserve">UN    </v>
          </cell>
          <cell r="D4279">
            <v>6.07</v>
          </cell>
        </row>
        <row r="4280">
          <cell r="A4280">
            <v>37590</v>
          </cell>
          <cell r="B4280" t="str">
            <v>SUPORTE MAO-FRANCESA EM ACO, ABAS IGUAIS 30 CM, CAPACIDADE MINIMA 60 KG, BRANCO</v>
          </cell>
          <cell r="C4280" t="str">
            <v xml:space="preserve">UN    </v>
          </cell>
          <cell r="D4280">
            <v>10.57</v>
          </cell>
        </row>
        <row r="4281">
          <cell r="A4281">
            <v>37591</v>
          </cell>
          <cell r="B4281" t="str">
            <v>SUPORTE MAO-FRANCESA EM ACO, ABAS IGUAIS 40 CM, CAPACIDADE MINIMA 70 KG, BRANCO</v>
          </cell>
          <cell r="C4281" t="str">
            <v xml:space="preserve">UN    </v>
          </cell>
          <cell r="D4281">
            <v>12.7</v>
          </cell>
        </row>
        <row r="4282">
          <cell r="A4282">
            <v>12626</v>
          </cell>
          <cell r="B4282" t="str">
            <v>SUPORTE METALICO PARA CALHA PLUVIAL,  ZINCADO, DOBRADO, DIAMETRO ENTRE 119 E 170 MM, PARA DRENAGEM PREDIAL</v>
          </cell>
          <cell r="C4282" t="str">
            <v xml:space="preserve">UN    </v>
          </cell>
          <cell r="D4282">
            <v>12.35</v>
          </cell>
        </row>
        <row r="4283">
          <cell r="A4283">
            <v>11033</v>
          </cell>
          <cell r="B4283" t="str">
            <v>SUPORTE PARA CALHA DE 150 MM EM FERRO GALVANIZADO</v>
          </cell>
          <cell r="C4283" t="str">
            <v xml:space="preserve">UN    </v>
          </cell>
          <cell r="D4283">
            <v>4.34</v>
          </cell>
        </row>
        <row r="4284">
          <cell r="A4284">
            <v>390</v>
          </cell>
          <cell r="B4284" t="str">
            <v>SUPORTE PARA TUBO DIAMETRO NOMINAL 2", COM ROSCA MECANICA</v>
          </cell>
          <cell r="C4284" t="str">
            <v xml:space="preserve">UN    </v>
          </cell>
          <cell r="D4284">
            <v>12.2</v>
          </cell>
        </row>
        <row r="4285">
          <cell r="A4285">
            <v>42436</v>
          </cell>
          <cell r="B4285" t="str">
            <v>SURF DUPLO, EM TUBO DE ACO CARBONO, PINTURA NO PROCESSO ELETROSTATICO - EQUIPAMENTO DE GINASTICA PARA ACADEMIA AO AR LIVRE / ACADEMIA DA TERCEIRA IDADE - ATI</v>
          </cell>
          <cell r="C4285" t="str">
            <v xml:space="preserve">UN    </v>
          </cell>
          <cell r="D4285">
            <v>1534.45</v>
          </cell>
        </row>
        <row r="4286">
          <cell r="A4286">
            <v>6178</v>
          </cell>
          <cell r="B4286" t="str">
            <v>TABUA DE  MADEIRA PARA PISO, CUMARU/IPE CHAMPANHE OU EQUIVALENTE DA REGIAO, ENCAIXE MACHO/FEMEA, *10 X 2* CM</v>
          </cell>
          <cell r="C4286" t="str">
            <v xml:space="preserve">M2    </v>
          </cell>
          <cell r="D4286">
            <v>163.54</v>
          </cell>
        </row>
        <row r="4287">
          <cell r="A4287">
            <v>6180</v>
          </cell>
          <cell r="B4287" t="str">
            <v>TABUA DE  MADEIRA PARA PISO, CUMARU/IPE CHAMPANHE OU EQUIVALENTE DA REGIAO, ENCAIXE MACHO/FEMEA, *15 X 2* CM</v>
          </cell>
          <cell r="C4287" t="str">
            <v xml:space="preserve">M2    </v>
          </cell>
          <cell r="D4287">
            <v>176.5</v>
          </cell>
        </row>
        <row r="4288">
          <cell r="A4288">
            <v>6182</v>
          </cell>
          <cell r="B4288" t="str">
            <v>TABUA DE  MADEIRA PARA PISO, IPE (CERNE) OU EQUIVALENTE DA REGIAO, ENCAIXE MACHO/FEMEA, *20 X 2* CM</v>
          </cell>
          <cell r="C4288" t="str">
            <v xml:space="preserve">M2    </v>
          </cell>
          <cell r="D4288">
            <v>219.08</v>
          </cell>
        </row>
        <row r="4289">
          <cell r="A4289">
            <v>3993</v>
          </cell>
          <cell r="B4289" t="str">
            <v>TABUA DE MADEIRA APARELHADA *2,5 X 15* CM, MACARANDUBA, ANGELIM OU EQUIVALENTE DA REGIAO</v>
          </cell>
          <cell r="C4289" t="str">
            <v xml:space="preserve">M2    </v>
          </cell>
          <cell r="D4289">
            <v>54.4</v>
          </cell>
        </row>
        <row r="4290">
          <cell r="A4290">
            <v>3990</v>
          </cell>
          <cell r="B4290" t="str">
            <v>TABUA DE MADEIRA APARELHADA *2,5 X 25* CM, MACARANDUBA, ANGELIM OU EQUIVALENTE DA REGIAO</v>
          </cell>
          <cell r="C4290" t="str">
            <v xml:space="preserve">M     </v>
          </cell>
          <cell r="D4290">
            <v>12.02</v>
          </cell>
        </row>
        <row r="4291">
          <cell r="A4291">
            <v>3992</v>
          </cell>
          <cell r="B4291" t="str">
            <v>TABUA DE MADEIRA APARELHADA *2,5 X 30* CM, MACARANDUBA, ANGELIM OU EQUIVALENTE DA REGIAO</v>
          </cell>
          <cell r="C4291" t="str">
            <v xml:space="preserve">M     </v>
          </cell>
          <cell r="D4291">
            <v>14.76</v>
          </cell>
        </row>
        <row r="4292">
          <cell r="A4292">
            <v>4509</v>
          </cell>
          <cell r="B4292" t="str">
            <v>TABUA DE MADEIRA NAO APARELHADA *2,5 X 10 CM (1 X 4 ") PINUS, MISTA OU EQUIVALENTE DA REGIAO</v>
          </cell>
          <cell r="C4292" t="str">
            <v xml:space="preserve">M     </v>
          </cell>
          <cell r="D4292">
            <v>2.84</v>
          </cell>
        </row>
        <row r="4293">
          <cell r="A4293">
            <v>6194</v>
          </cell>
          <cell r="B4293" t="str">
            <v>TABUA DE MADEIRA NAO APARELHADA *2,5 X 15 CM (1 X 6 ") PINUS, MISTA OU EQUIVALENTE DA REGIAO</v>
          </cell>
          <cell r="C4293" t="str">
            <v xml:space="preserve">M     </v>
          </cell>
          <cell r="D4293">
            <v>3.86</v>
          </cell>
        </row>
        <row r="4294">
          <cell r="A4294">
            <v>6193</v>
          </cell>
          <cell r="B4294" t="str">
            <v>TABUA DE MADEIRA NAO APARELHADA *2,5 X 20* CM, CEDRINHO OU EQUIVALENTE DA REGIAO</v>
          </cell>
          <cell r="C4294" t="str">
            <v xml:space="preserve">M     </v>
          </cell>
          <cell r="D4294">
            <v>5.73</v>
          </cell>
        </row>
        <row r="4295">
          <cell r="A4295">
            <v>10567</v>
          </cell>
          <cell r="B4295" t="str">
            <v>TABUA DE MADEIRA NAO APARELHADA *2,5 X 23* CM (1 x 9 ") PINUS, MISTA OU EQUIVALENTE DA REGIAO</v>
          </cell>
          <cell r="C4295" t="str">
            <v xml:space="preserve">M     </v>
          </cell>
          <cell r="D4295">
            <v>6.4</v>
          </cell>
        </row>
        <row r="4296">
          <cell r="A4296">
            <v>6212</v>
          </cell>
          <cell r="B4296" t="str">
            <v>TABUA DE MADEIRA NAO APARELHADA *2,5 X 30 CM (1 X 12 ") PINUS, MISTA OU EQUIVALENTE DA REGIAO</v>
          </cell>
          <cell r="C4296" t="str">
            <v xml:space="preserve">M     </v>
          </cell>
          <cell r="D4296">
            <v>10.49</v>
          </cell>
        </row>
        <row r="4297">
          <cell r="A4297">
            <v>6188</v>
          </cell>
          <cell r="B4297" t="str">
            <v>TABUA DE MADEIRA NAO APARELHADA *2,5 X 30 CM (1 X 12 ") PINUS, MISTA OU EQUIVALENTE DA REGIAO</v>
          </cell>
          <cell r="C4297" t="str">
            <v xml:space="preserve">M2    </v>
          </cell>
          <cell r="D4297">
            <v>34.96</v>
          </cell>
        </row>
        <row r="4298">
          <cell r="A4298">
            <v>6189</v>
          </cell>
          <cell r="B4298" t="str">
            <v>TABUA DE MADEIRA NAO APARELHADA *2,5 X 30* CM, CEDRINHO OU EQUIVALENTE DA REGIAO</v>
          </cell>
          <cell r="C4298" t="str">
            <v xml:space="preserve">M     </v>
          </cell>
          <cell r="D4298">
            <v>8.3800000000000008</v>
          </cell>
        </row>
        <row r="4299">
          <cell r="A4299">
            <v>6214</v>
          </cell>
          <cell r="B4299" t="str">
            <v>TACO DE MADEIRA PARA PISO, IPE (CERNE) OU EQUIVALENTE DA REGIAO, 7 X 42 CM, E = 2 CM</v>
          </cell>
          <cell r="C4299" t="str">
            <v xml:space="preserve">M2    </v>
          </cell>
          <cell r="D4299">
            <v>102.44</v>
          </cell>
        </row>
        <row r="4300">
          <cell r="A4300">
            <v>36153</v>
          </cell>
          <cell r="B4300" t="str">
            <v>TALABARTE DE SEGURANCA, 2 MOSQUETOES TRAVA DUPLA *53* MM DE ABERTURA, COM ABSORVEDOR DE ENERGIA</v>
          </cell>
          <cell r="C4300" t="str">
            <v xml:space="preserve">UN    </v>
          </cell>
          <cell r="D4300">
            <v>155.81</v>
          </cell>
        </row>
        <row r="4301">
          <cell r="A4301">
            <v>10740</v>
          </cell>
          <cell r="B4301" t="str">
            <v>TALHA ELETRICA 3 T, VELOCIDADE  2,1 M / MIN, POTENCIA 1,3 KW</v>
          </cell>
          <cell r="C4301" t="str">
            <v xml:space="preserve">UN    </v>
          </cell>
          <cell r="D4301">
            <v>9754.19</v>
          </cell>
        </row>
        <row r="4302">
          <cell r="A4302">
            <v>13914</v>
          </cell>
          <cell r="B4302" t="str">
            <v>TALHA MANUAL DE CORRENTE, CAPACIDADE DE 1 T COM ELEVACAO DE 3 M</v>
          </cell>
          <cell r="C4302" t="str">
            <v xml:space="preserve">UN    </v>
          </cell>
          <cell r="D4302">
            <v>705.75</v>
          </cell>
        </row>
        <row r="4303">
          <cell r="A4303">
            <v>10742</v>
          </cell>
          <cell r="B4303" t="str">
            <v>TALHA MANUAL DE CORRENTE, CAPACIDADE DE 2 T COM ELEVACAO DE 3 M</v>
          </cell>
          <cell r="C4303" t="str">
            <v xml:space="preserve">UN    </v>
          </cell>
          <cell r="D4303">
            <v>1029.3499999999999</v>
          </cell>
        </row>
        <row r="4304">
          <cell r="A4304">
            <v>38465</v>
          </cell>
          <cell r="B4304" t="str">
            <v>TALHADEIRA COM PUNHO DE PROTECAO *20 X 250* MM</v>
          </cell>
          <cell r="C4304" t="str">
            <v xml:space="preserve">UN    </v>
          </cell>
          <cell r="D4304">
            <v>32.9</v>
          </cell>
        </row>
        <row r="4305">
          <cell r="A4305">
            <v>7543</v>
          </cell>
          <cell r="B4305" t="str">
            <v>TAMPA CEGA EM PVC PARA CONDULETE 4 X 2"</v>
          </cell>
          <cell r="C4305" t="str">
            <v xml:space="preserve">UN    </v>
          </cell>
          <cell r="D4305">
            <v>3.52</v>
          </cell>
        </row>
        <row r="4306">
          <cell r="A4306">
            <v>13255</v>
          </cell>
          <cell r="B4306" t="str">
            <v>TAMPA DE CONCRETO PARA PV OU CAIXA DE INSPECAO, DIMENSOES 600 X 600 X 50 MM</v>
          </cell>
          <cell r="C4306" t="str">
            <v xml:space="preserve">UN    </v>
          </cell>
          <cell r="D4306">
            <v>60.36</v>
          </cell>
        </row>
        <row r="4307">
          <cell r="A4307">
            <v>39352</v>
          </cell>
          <cell r="B4307" t="str">
            <v>TAMPA PARA CONDULETE, EM PVC, PARA TOMADA HEXAGONAL</v>
          </cell>
          <cell r="C4307" t="str">
            <v xml:space="preserve">UN    </v>
          </cell>
          <cell r="D4307">
            <v>2.17</v>
          </cell>
        </row>
        <row r="4308">
          <cell r="A4308">
            <v>39346</v>
          </cell>
          <cell r="B4308" t="str">
            <v>TAMPA PARA CONDULETE, EM PVC, PARA 1 INTERRUPTOR</v>
          </cell>
          <cell r="C4308" t="str">
            <v xml:space="preserve">UN    </v>
          </cell>
          <cell r="D4308">
            <v>2.17</v>
          </cell>
        </row>
        <row r="4309">
          <cell r="A4309">
            <v>39350</v>
          </cell>
          <cell r="B4309" t="str">
            <v>TAMPA PARA CONDULETE, EM PVC, PARA 1 MODULO RJ</v>
          </cell>
          <cell r="C4309" t="str">
            <v xml:space="preserve">UN    </v>
          </cell>
          <cell r="D4309">
            <v>2.34</v>
          </cell>
        </row>
        <row r="4310">
          <cell r="A4310">
            <v>39351</v>
          </cell>
          <cell r="B4310" t="str">
            <v>TAMPA PARA CONDULETE, EM PVC, PARA 2 MODULOS RJ</v>
          </cell>
          <cell r="C4310" t="str">
            <v xml:space="preserve">UN    </v>
          </cell>
          <cell r="D4310">
            <v>2.71</v>
          </cell>
        </row>
        <row r="4311">
          <cell r="A4311">
            <v>38952</v>
          </cell>
          <cell r="B4311" t="str">
            <v>TAMPAO / CAP, ROSCA FEMEA, METALICO, PARA TUBO PEX, DN 1/2"</v>
          </cell>
          <cell r="C4311" t="str">
            <v xml:space="preserve">UN    </v>
          </cell>
          <cell r="D4311">
            <v>2.52</v>
          </cell>
        </row>
        <row r="4312">
          <cell r="A4312">
            <v>38953</v>
          </cell>
          <cell r="B4312" t="str">
            <v>TAMPAO / CAP, ROSCA FEMEA, METALICO, PARA TUBO PEX, DN 3/4"</v>
          </cell>
          <cell r="C4312" t="str">
            <v xml:space="preserve">UN    </v>
          </cell>
          <cell r="D4312">
            <v>3.98</v>
          </cell>
        </row>
        <row r="4313">
          <cell r="A4313">
            <v>38835</v>
          </cell>
          <cell r="B4313" t="str">
            <v>TAMPAO / CAP, ROSCA MACHO, PARA TUBO PEX, DN 1/2"</v>
          </cell>
          <cell r="C4313" t="str">
            <v xml:space="preserve">UN    </v>
          </cell>
          <cell r="D4313">
            <v>3.57</v>
          </cell>
        </row>
        <row r="4314">
          <cell r="A4314">
            <v>38837</v>
          </cell>
          <cell r="B4314" t="str">
            <v>TAMPAO / CAP, ROSCA MACHO, PARA TUBO PEX, DN 1"</v>
          </cell>
          <cell r="C4314" t="str">
            <v xml:space="preserve">UN    </v>
          </cell>
          <cell r="D4314">
            <v>9.2899999999999991</v>
          </cell>
        </row>
        <row r="4315">
          <cell r="A4315">
            <v>38836</v>
          </cell>
          <cell r="B4315" t="str">
            <v>TAMPAO / CAP, ROSCA MACHO, PARA TUBO PEX, DN 3/4"</v>
          </cell>
          <cell r="C4315" t="str">
            <v xml:space="preserve">UN    </v>
          </cell>
          <cell r="D4315">
            <v>5.14</v>
          </cell>
        </row>
        <row r="4316">
          <cell r="A4316">
            <v>2666</v>
          </cell>
          <cell r="B4316" t="str">
            <v>TAMPAO / TERMINAL / PLUG, D = 1 1/4" , PARA DUTO CORRUGADO PEAD (CABEAMENTO SUBTERRANEO)</v>
          </cell>
          <cell r="C4316" t="str">
            <v xml:space="preserve">UN    </v>
          </cell>
          <cell r="D4316">
            <v>5.24</v>
          </cell>
        </row>
        <row r="4317">
          <cell r="A4317">
            <v>2668</v>
          </cell>
          <cell r="B4317" t="str">
            <v>TAMPAO / TERMINAL / PLUG, D = 2" , PARA DUTO CORRUGADO PEAD (CABEAMENTO SUBTERRANEO)</v>
          </cell>
          <cell r="C4317" t="str">
            <v xml:space="preserve">UN    </v>
          </cell>
          <cell r="D4317">
            <v>5.98</v>
          </cell>
        </row>
        <row r="4318">
          <cell r="A4318">
            <v>2664</v>
          </cell>
          <cell r="B4318" t="str">
            <v>TAMPAO / TERMINAL / PLUG, D = 3" , PARA DUTO CORRUGADO PEAD (CABEAMENTO SUBTERRANEO)</v>
          </cell>
          <cell r="C4318" t="str">
            <v xml:space="preserve">UN    </v>
          </cell>
          <cell r="D4318">
            <v>8.82</v>
          </cell>
        </row>
        <row r="4319">
          <cell r="A4319">
            <v>2662</v>
          </cell>
          <cell r="B4319" t="str">
            <v>TAMPAO / TERMINAL / PLUG, D = 4" , PARA DUTO CORRUGADO PEAD (CABEAMENTO SUBTERRANEO)</v>
          </cell>
          <cell r="C4319" t="str">
            <v xml:space="preserve">UN    </v>
          </cell>
          <cell r="D4319">
            <v>10.82</v>
          </cell>
        </row>
        <row r="4320">
          <cell r="A4320">
            <v>20964</v>
          </cell>
          <cell r="B4320" t="str">
            <v>TAMPAO COM CORRENTE, EM LATAO, ENGATE RAPIDO 1 1/2", PARA INSTALACAO PREDIAL DE COMBATE A INCENDIO</v>
          </cell>
          <cell r="C4320" t="str">
            <v xml:space="preserve">UN    </v>
          </cell>
          <cell r="D4320">
            <v>39.82</v>
          </cell>
        </row>
        <row r="4321">
          <cell r="A4321">
            <v>10905</v>
          </cell>
          <cell r="B4321" t="str">
            <v>TAMPAO COM CORRENTE, EM LATAO, ENGATE RAPIDO 2 1/2", PARA INSTALACAO PREDIAL DE COMBATE A INCENDIO</v>
          </cell>
          <cell r="C4321" t="str">
            <v xml:space="preserve">UN    </v>
          </cell>
          <cell r="D4321">
            <v>53.42</v>
          </cell>
        </row>
        <row r="4322">
          <cell r="A4322">
            <v>42703</v>
          </cell>
          <cell r="B4322" t="str">
            <v>TAMPAO COMPLETO PARA TIL, EM PVC, OCRE, DN 100 MM, PARA REDE COLETORA DE ESGOTO</v>
          </cell>
          <cell r="C4322" t="str">
            <v xml:space="preserve">UN    </v>
          </cell>
          <cell r="D4322">
            <v>52.49</v>
          </cell>
        </row>
        <row r="4323">
          <cell r="A4323">
            <v>42704</v>
          </cell>
          <cell r="B4323" t="str">
            <v>TAMPAO COMPLETO PARA TIL, EM PVC, OCRE, DN 150 MM, PARA REDE COLETORA DE ESGOTO</v>
          </cell>
          <cell r="C4323" t="str">
            <v xml:space="preserve">UN    </v>
          </cell>
          <cell r="D4323">
            <v>80.59</v>
          </cell>
        </row>
        <row r="4324">
          <cell r="A4324">
            <v>42705</v>
          </cell>
          <cell r="B4324" t="str">
            <v>TAMPAO COMPLETO PARA TIL, EM PVC, OCRE, DN 200 MM, PARA REDE COLETORA DE ESGOTO</v>
          </cell>
          <cell r="C4324" t="str">
            <v xml:space="preserve">UN    </v>
          </cell>
          <cell r="D4324">
            <v>102.82</v>
          </cell>
        </row>
        <row r="4325">
          <cell r="A4325">
            <v>42706</v>
          </cell>
          <cell r="B4325" t="str">
            <v>TAMPAO COMPLETO PARA TIL, EM PVC, OCRE, DN 250 MM, PARA REDE COLETORA DE ESGOTO</v>
          </cell>
          <cell r="C4325" t="str">
            <v xml:space="preserve">UN    </v>
          </cell>
          <cell r="D4325">
            <v>127.34</v>
          </cell>
        </row>
        <row r="4326">
          <cell r="A4326">
            <v>11289</v>
          </cell>
          <cell r="B4326" t="str">
            <v>TAMPAO FOFO ARTICULADO P/ REGISTRO, CLASSE A15 CARGA MAX 1,5 T, *200 X 200* MM</v>
          </cell>
          <cell r="C4326" t="str">
            <v xml:space="preserve">UN    </v>
          </cell>
          <cell r="D4326">
            <v>50.06</v>
          </cell>
        </row>
        <row r="4327">
          <cell r="A4327">
            <v>11241</v>
          </cell>
          <cell r="B4327" t="str">
            <v>TAMPAO FOFO ARTICULADO P/ REGISTRO, CLASSE A15 CARGA MAXIMA 1,5 T, *400 X 400* MM</v>
          </cell>
          <cell r="C4327" t="str">
            <v xml:space="preserve">UN    </v>
          </cell>
          <cell r="D4327">
            <v>125.15</v>
          </cell>
        </row>
        <row r="4328">
          <cell r="A4328">
            <v>11301</v>
          </cell>
          <cell r="B4328" t="str">
            <v>TAMPAO FOFO ARTICULADO, CLASSE B125 CARGA MAX 12,5 T, REDONDO TAMPA 600 MM, REDE PLUVIAL/ESGOTO</v>
          </cell>
          <cell r="C4328" t="str">
            <v xml:space="preserve">UN    </v>
          </cell>
          <cell r="D4328">
            <v>317.35000000000002</v>
          </cell>
        </row>
        <row r="4329">
          <cell r="A4329">
            <v>21090</v>
          </cell>
          <cell r="B4329" t="str">
            <v>TAMPAO FOFO ARTICULADO, CLASSE D400 CARGA MAX 40 T, REDONDO TAMPA *600 MM, REDE PLUVIAL/ESGOTO</v>
          </cell>
          <cell r="C4329" t="str">
            <v xml:space="preserve">UN    </v>
          </cell>
          <cell r="D4329">
            <v>388.86</v>
          </cell>
        </row>
        <row r="4330">
          <cell r="A4330">
            <v>14112</v>
          </cell>
          <cell r="B4330" t="str">
            <v>TAMPAO FOFO SIMPLES COM BASE, CLASSE A15 CARGA MAX 1,5 T, *400 X 600* MM, REDE TELEFONE</v>
          </cell>
          <cell r="C4330" t="str">
            <v xml:space="preserve">UN    </v>
          </cell>
          <cell r="D4330">
            <v>162.25</v>
          </cell>
        </row>
        <row r="4331">
          <cell r="A4331">
            <v>11315</v>
          </cell>
          <cell r="B4331" t="str">
            <v>TAMPAO FOFO SIMPLES COM BASE, CLASSE A15 CARGA MAX 1,5 T, 300 X 300 MM, REDE PLUVIAL/ESGOTO</v>
          </cell>
          <cell r="C4331" t="str">
            <v xml:space="preserve">UN    </v>
          </cell>
          <cell r="D4331">
            <v>75.98</v>
          </cell>
        </row>
        <row r="4332">
          <cell r="A4332">
            <v>11292</v>
          </cell>
          <cell r="B4332" t="str">
            <v>TAMPAO FOFO SIMPLES COM BASE, CLASSE A15 CARGA MAX 1,5 T, 300 X 400 MM</v>
          </cell>
          <cell r="C4332" t="str">
            <v xml:space="preserve">UN    </v>
          </cell>
          <cell r="D4332">
            <v>177.89</v>
          </cell>
        </row>
        <row r="4333">
          <cell r="A4333">
            <v>21071</v>
          </cell>
          <cell r="B4333" t="str">
            <v>TAMPAO FOFO SIMPLES COM BASE, CLASSE A15 CARGA MAX 1,5 T, 400 X 400 MM, REDE PLUVIAL/ESGOTO/ELETRICA</v>
          </cell>
          <cell r="C4333" t="str">
            <v xml:space="preserve">UN    </v>
          </cell>
          <cell r="D4333">
            <v>116.21</v>
          </cell>
        </row>
        <row r="4334">
          <cell r="A4334">
            <v>11293</v>
          </cell>
          <cell r="B4334" t="str">
            <v>TAMPAO FOFO SIMPLES COM BASE, CLASSE A15 CARGA MAX 1,5 T, 400 X 500 MM, COM INSCRICAO INCENDIO</v>
          </cell>
          <cell r="C4334" t="str">
            <v xml:space="preserve">UN    </v>
          </cell>
          <cell r="D4334">
            <v>196.66</v>
          </cell>
        </row>
        <row r="4335">
          <cell r="A4335">
            <v>11316</v>
          </cell>
          <cell r="B4335" t="str">
            <v>TAMPAO FOFO SIMPLES COM BASE, CLASSE B125 CARGA MAX 12,5 T, REDONDO TAMPA 500 MM, REDE PLUVIAL/ESGOTO</v>
          </cell>
          <cell r="C4335" t="str">
            <v xml:space="preserve">UN    </v>
          </cell>
          <cell r="D4335">
            <v>250.3</v>
          </cell>
        </row>
        <row r="4336">
          <cell r="A4336">
            <v>6243</v>
          </cell>
          <cell r="B4336" t="str">
            <v>TAMPAO FOFO SIMPLES COM BASE, CLASSE B125 CARGA MAX 12,5 T, REDONDO TAMPA 600 MM, REDE PLUVIAL/ESGOTO</v>
          </cell>
          <cell r="C4336" t="str">
            <v xml:space="preserve">UN    </v>
          </cell>
          <cell r="D4336">
            <v>288.3</v>
          </cell>
        </row>
        <row r="4337">
          <cell r="A4337">
            <v>21079</v>
          </cell>
          <cell r="B4337" t="str">
            <v>TAMPAO FOFO SIMPLES COM BASE, CLASSE D400 CARGA MAX 40 T, REDONDO TAMPA 500 MM, REDE PLUVIAL/ESGOTO</v>
          </cell>
          <cell r="C4337" t="str">
            <v xml:space="preserve">UN    </v>
          </cell>
          <cell r="D4337">
            <v>343.72</v>
          </cell>
        </row>
        <row r="4338">
          <cell r="A4338">
            <v>6240</v>
          </cell>
          <cell r="B4338" t="str">
            <v>TAMPAO FOFO SIMPLES COM BASE, CLASSE D400 CARGA MAX 40 T, REDONDO TAMPA 600 MM, REDE PLUVIAL/ESGOTO</v>
          </cell>
          <cell r="C4338" t="str">
            <v xml:space="preserve">UN    </v>
          </cell>
          <cell r="D4338">
            <v>381.71</v>
          </cell>
        </row>
        <row r="4339">
          <cell r="A4339">
            <v>11296</v>
          </cell>
          <cell r="B4339" t="str">
            <v>TAMPAO FOFO SIMPLES COM BASE, CLASSE D400 CARGA MAX 40 T, REDONDO TAMPA 900 MM, REDE PLUVIAL/ESGOTO</v>
          </cell>
          <cell r="C4339" t="str">
            <v xml:space="preserve">UN    </v>
          </cell>
          <cell r="D4339">
            <v>1216.22</v>
          </cell>
        </row>
        <row r="4340">
          <cell r="A4340">
            <v>11299</v>
          </cell>
          <cell r="B4340" t="str">
            <v>TAMPAO FOFO SIMPLES, CLASSE A15 CARGA MAX 1,5 T, *550 X 1100* MM, REDE TELEFONE</v>
          </cell>
          <cell r="C4340" t="str">
            <v xml:space="preserve">UN    </v>
          </cell>
          <cell r="D4340">
            <v>411.66</v>
          </cell>
        </row>
        <row r="4341">
          <cell r="A4341">
            <v>11066</v>
          </cell>
          <cell r="B4341" t="str">
            <v>TAMPAO PARA TELHA ESTRUTURAL DE FIBROCIMENTO 1 ABA, DE 370 X 155 X 76 MM (SEM AMIANTO)</v>
          </cell>
          <cell r="C4341" t="str">
            <v xml:space="preserve">UN    </v>
          </cell>
          <cell r="D4341">
            <v>10.47</v>
          </cell>
        </row>
        <row r="4342">
          <cell r="A4342">
            <v>11065</v>
          </cell>
          <cell r="B4342" t="str">
            <v>TAMPAO PARA TELHA ESTRUTURAL DE FIBROCIMENTO 2 ABAS, DE 787 X 215 X 60 MM (SEM AMIANTO)</v>
          </cell>
          <cell r="C4342" t="str">
            <v xml:space="preserve">UN    </v>
          </cell>
          <cell r="D4342">
            <v>12.01</v>
          </cell>
        </row>
        <row r="4343">
          <cell r="A4343">
            <v>11688</v>
          </cell>
          <cell r="B4343" t="str">
            <v>TANQUE ACO INOXIDAVEL (ACO 304) COM ESFREGADOR E VALVULA, DE *50 X 40 X 22* CM</v>
          </cell>
          <cell r="C4343" t="str">
            <v xml:space="preserve">UN    </v>
          </cell>
          <cell r="D4343">
            <v>340.29</v>
          </cell>
        </row>
        <row r="4344">
          <cell r="A4344">
            <v>37736</v>
          </cell>
          <cell r="B4344" t="str">
            <v>TANQUE DE ACO CARBONO NAO REVESTIDO, PARA TRANSPORTE DE AGUA COM CAPACIDADE DE 10 M3, COM BOMBA CENTRIFUGA POR TOMADA DE FORCA, VAZAO MAXIMA *75* M3/H (INCLUI MONTAGEM, NAO INCLUI CAMINHAO)</v>
          </cell>
          <cell r="C4344" t="str">
            <v xml:space="preserve">UN    </v>
          </cell>
          <cell r="D4344">
            <v>48000</v>
          </cell>
        </row>
        <row r="4345">
          <cell r="A4345">
            <v>37739</v>
          </cell>
          <cell r="B4345" t="str">
            <v>TANQUE DE ACO PARA TRANSPORTE DE AGUA COM CAPACIDADE DE 14 M3 (INCLUI MONTAGEM, NAO INCLUI CAMINHAO)</v>
          </cell>
          <cell r="C4345" t="str">
            <v xml:space="preserve">UN    </v>
          </cell>
          <cell r="D4345">
            <v>59076.92</v>
          </cell>
        </row>
        <row r="4346">
          <cell r="A4346">
            <v>37740</v>
          </cell>
          <cell r="B4346" t="str">
            <v>TANQUE DE ACO PARA TRANSPORTE DE AGUA COM CAPACIDADE DE 4 M3 (INCLUI MONTAGEM, NAO INCLUI CAMINHAO)</v>
          </cell>
          <cell r="C4346" t="str">
            <v xml:space="preserve">UN    </v>
          </cell>
          <cell r="D4346">
            <v>33712.370000000003</v>
          </cell>
        </row>
        <row r="4347">
          <cell r="A4347">
            <v>37738</v>
          </cell>
          <cell r="B4347" t="str">
            <v>TANQUE DE ACO PARA TRANSPORTE DE AGUA COM CAPACIDADE DE 6 M3 (INCLUI MONTAGEM, NAO INCLUI CAMINHAO)</v>
          </cell>
          <cell r="C4347" t="str">
            <v xml:space="preserve">UN    </v>
          </cell>
          <cell r="D4347">
            <v>40053.51</v>
          </cell>
        </row>
        <row r="4348">
          <cell r="A4348">
            <v>37737</v>
          </cell>
          <cell r="B4348" t="str">
            <v>TANQUE DE ACO PARA TRANSPORTE DE AGUA COM CAPACIDADE DE 8 M3 (INCLUI MONTAGEM, NAO INCLUI CAMINHAO)</v>
          </cell>
          <cell r="C4348" t="str">
            <v xml:space="preserve">UN    </v>
          </cell>
          <cell r="D4348">
            <v>31866.22</v>
          </cell>
        </row>
        <row r="4349">
          <cell r="A4349">
            <v>25014</v>
          </cell>
          <cell r="B4349" t="str">
            <v>TANQUE DE ASFALTO ESTACIONARIO COM MACARICO, CAPACIDADE 20.000 L</v>
          </cell>
          <cell r="C4349" t="str">
            <v xml:space="preserve">UN    </v>
          </cell>
          <cell r="D4349">
            <v>66742.47</v>
          </cell>
        </row>
        <row r="4350">
          <cell r="A4350">
            <v>25013</v>
          </cell>
          <cell r="B4350" t="str">
            <v>TANQUE DE ASFALTO ESTACIONARIO COM SERPENTINA, CAPACIDADE 20.000 L</v>
          </cell>
          <cell r="C4350" t="str">
            <v xml:space="preserve">UN    </v>
          </cell>
          <cell r="D4350">
            <v>69953.17</v>
          </cell>
        </row>
        <row r="4351">
          <cell r="A4351">
            <v>14405</v>
          </cell>
          <cell r="B4351" t="str">
            <v>TANQUE DE ASFALTO ESTACIONARIO COM SERPENTINA, CAPACIDADE 30.000 L</v>
          </cell>
          <cell r="C4351" t="str">
            <v xml:space="preserve">UN    </v>
          </cell>
          <cell r="D4351">
            <v>82113.710000000006</v>
          </cell>
        </row>
        <row r="4352">
          <cell r="A4352">
            <v>36790</v>
          </cell>
          <cell r="B4352" t="str">
            <v>TANQUE DUPLO EM MARMORE SINTETICO COM CUBA LISA E ESFREGADOR, *110 X 60* CM</v>
          </cell>
          <cell r="C4352" t="str">
            <v xml:space="preserve">UN    </v>
          </cell>
          <cell r="D4352">
            <v>193.24</v>
          </cell>
        </row>
        <row r="4353">
          <cell r="A4353">
            <v>20271</v>
          </cell>
          <cell r="B4353" t="str">
            <v>TANQUE LOUCA BRANCA COM COLUNA *30* L</v>
          </cell>
          <cell r="C4353" t="str">
            <v xml:space="preserve">UN    </v>
          </cell>
          <cell r="D4353">
            <v>432.25</v>
          </cell>
        </row>
        <row r="4354">
          <cell r="A4354">
            <v>10423</v>
          </cell>
          <cell r="B4354" t="str">
            <v>TANQUE LOUCA BRANCA SUSPENSO *20* L</v>
          </cell>
          <cell r="C4354" t="str">
            <v xml:space="preserve">UN    </v>
          </cell>
          <cell r="D4354">
            <v>268.08999999999997</v>
          </cell>
        </row>
        <row r="4355">
          <cell r="A4355">
            <v>37589</v>
          </cell>
          <cell r="B4355" t="str">
            <v>TANQUE SIMPLES EM MARMORE SINTETICO COM COLUNA, CAPACIDADE *22* L, *60 X 46* CM</v>
          </cell>
          <cell r="C4355" t="str">
            <v xml:space="preserve">UN    </v>
          </cell>
          <cell r="D4355">
            <v>236.77</v>
          </cell>
        </row>
        <row r="4356">
          <cell r="A4356">
            <v>11690</v>
          </cell>
          <cell r="B4356" t="str">
            <v>TANQUE SIMPLES EM MARMORE SINTETICO DE FIXAR NA PAREDE, CAPACIDADE *22* L, *60 X 46* CM</v>
          </cell>
          <cell r="C4356" t="str">
            <v xml:space="preserve">UN    </v>
          </cell>
          <cell r="D4356">
            <v>125.78</v>
          </cell>
        </row>
        <row r="4357">
          <cell r="A4357">
            <v>20234</v>
          </cell>
          <cell r="B4357" t="str">
            <v>TANQUE SIMPLES EM MARMORE SINTETICO SUSPENSO, CAPACIDADE *38* L, *60 X 60* CM</v>
          </cell>
          <cell r="C4357" t="str">
            <v xml:space="preserve">UN    </v>
          </cell>
          <cell r="D4357">
            <v>159.18</v>
          </cell>
        </row>
        <row r="4358">
          <cell r="A4358">
            <v>4763</v>
          </cell>
          <cell r="B4358" t="str">
            <v>TAQUEADOR OU TAQUEIRO</v>
          </cell>
          <cell r="C4358" t="str">
            <v xml:space="preserve">H     </v>
          </cell>
          <cell r="D4358">
            <v>18.239999999999998</v>
          </cell>
        </row>
        <row r="4359">
          <cell r="A4359">
            <v>41070</v>
          </cell>
          <cell r="B4359" t="str">
            <v>TAQUEADOR OU TAQUEIRO (MENSALISTA)</v>
          </cell>
          <cell r="C4359" t="str">
            <v xml:space="preserve">MES   </v>
          </cell>
          <cell r="D4359">
            <v>3236.42</v>
          </cell>
        </row>
        <row r="4360">
          <cell r="A4360">
            <v>14583</v>
          </cell>
          <cell r="B4360" t="str">
            <v>TARIFA "A" ENTRE  0 E 20M3 FORNECIMENTO D'AGUA</v>
          </cell>
          <cell r="C4360" t="str">
            <v xml:space="preserve">M3    </v>
          </cell>
          <cell r="D4360">
            <v>11.35</v>
          </cell>
        </row>
        <row r="4361">
          <cell r="A4361">
            <v>11457</v>
          </cell>
          <cell r="B4361" t="str">
            <v>TARJETA TIPO LIVRE / OCUPADO, CROMADA, PARA PORTA DE BANHEIRO</v>
          </cell>
          <cell r="C4361" t="str">
            <v xml:space="preserve">UN    </v>
          </cell>
          <cell r="D4361">
            <v>26.67</v>
          </cell>
        </row>
        <row r="4362">
          <cell r="A4362">
            <v>21121</v>
          </cell>
          <cell r="B4362" t="str">
            <v>TE CPVC, SOLDAVEL, 90 GRAUS, 15 MM, PARA AGUA QUENTE PREDIAL</v>
          </cell>
          <cell r="C4362" t="str">
            <v xml:space="preserve">UN    </v>
          </cell>
          <cell r="D4362">
            <v>3.65</v>
          </cell>
        </row>
        <row r="4363">
          <cell r="A4363">
            <v>38010</v>
          </cell>
          <cell r="B4363" t="str">
            <v>TE CPVC, SOLDAVEL, 90 GRAUS, 22 MM, PARA AGUA QUENTE PREDIAL</v>
          </cell>
          <cell r="C4363" t="str">
            <v xml:space="preserve">UN    </v>
          </cell>
          <cell r="D4363">
            <v>5.97</v>
          </cell>
        </row>
        <row r="4364">
          <cell r="A4364">
            <v>38011</v>
          </cell>
          <cell r="B4364" t="str">
            <v>TE CPVC, SOLDAVEL, 90 GRAUS, 28 MM, PARA AGUA QUENTE PREDIAL</v>
          </cell>
          <cell r="C4364" t="str">
            <v xml:space="preserve">UN    </v>
          </cell>
          <cell r="D4364">
            <v>11.02</v>
          </cell>
        </row>
        <row r="4365">
          <cell r="A4365">
            <v>38012</v>
          </cell>
          <cell r="B4365" t="str">
            <v>TE CPVC, SOLDAVEL, 90 GRAUS, 35 MM, PARA AGUA QUENTE PREDIAL</v>
          </cell>
          <cell r="C4365" t="str">
            <v xml:space="preserve">UN    </v>
          </cell>
          <cell r="D4365">
            <v>37.65</v>
          </cell>
        </row>
        <row r="4366">
          <cell r="A4366">
            <v>38013</v>
          </cell>
          <cell r="B4366" t="str">
            <v>TE CPVC, SOLDAVEL, 90 GRAUS, 42 MM, PARA AGUA QUENTE PREDIAL</v>
          </cell>
          <cell r="C4366" t="str">
            <v xml:space="preserve">UN    </v>
          </cell>
          <cell r="D4366">
            <v>48.88</v>
          </cell>
        </row>
        <row r="4367">
          <cell r="A4367">
            <v>38014</v>
          </cell>
          <cell r="B4367" t="str">
            <v>TE CPVC, SOLDAVEL, 90 GRAUS, 54 MM, PARA AGUA QUENTE PREDIAL</v>
          </cell>
          <cell r="C4367" t="str">
            <v xml:space="preserve">UN    </v>
          </cell>
          <cell r="D4367">
            <v>79.540000000000006</v>
          </cell>
        </row>
        <row r="4368">
          <cell r="A4368">
            <v>38015</v>
          </cell>
          <cell r="B4368" t="str">
            <v>TE CPVC, SOLDAVEL, 90 GRAUS, 73 MM, PARA AGUA QUENTE PREDIAL</v>
          </cell>
          <cell r="C4368" t="str">
            <v xml:space="preserve">UN    </v>
          </cell>
          <cell r="D4368">
            <v>192.06</v>
          </cell>
        </row>
        <row r="4369">
          <cell r="A4369">
            <v>38016</v>
          </cell>
          <cell r="B4369" t="str">
            <v>TE CPVC, SOLDAVEL, 90 GRAUS, 89 MM, PARA AGUA QUENTE PREDIAL</v>
          </cell>
          <cell r="C4369" t="str">
            <v xml:space="preserve">UN    </v>
          </cell>
          <cell r="D4369">
            <v>233.69</v>
          </cell>
        </row>
        <row r="4370">
          <cell r="A4370">
            <v>12741</v>
          </cell>
          <cell r="B4370" t="str">
            <v>TE DE COBRE (REF 611) SEM ANEL DE SOLDA, BOLSA X BOLSA X BOLSA, 104 MM</v>
          </cell>
          <cell r="C4370" t="str">
            <v xml:space="preserve">UN    </v>
          </cell>
          <cell r="D4370">
            <v>806.73</v>
          </cell>
        </row>
        <row r="4371">
          <cell r="A4371">
            <v>12733</v>
          </cell>
          <cell r="B4371" t="str">
            <v>TE DE COBRE (REF 611) SEM ANEL DE SOLDA, BOLSA X BOLSA X BOLSA, 15 MM</v>
          </cell>
          <cell r="C4371" t="str">
            <v xml:space="preserve">UN    </v>
          </cell>
          <cell r="D4371">
            <v>4.0599999999999996</v>
          </cell>
        </row>
        <row r="4372">
          <cell r="A4372">
            <v>12734</v>
          </cell>
          <cell r="B4372" t="str">
            <v>TE DE COBRE (REF 611) SEM ANEL DE SOLDA, BOLSA X BOLSA X BOLSA, 22 MM</v>
          </cell>
          <cell r="C4372" t="str">
            <v xml:space="preserve">UN    </v>
          </cell>
          <cell r="D4372">
            <v>8.65</v>
          </cell>
        </row>
        <row r="4373">
          <cell r="A4373">
            <v>12735</v>
          </cell>
          <cell r="B4373" t="str">
            <v>TE DE COBRE (REF 611) SEM ANEL DE SOLDA, BOLSA X BOLSA X BOLSA, 28 MM</v>
          </cell>
          <cell r="C4373" t="str">
            <v xml:space="preserve">UN    </v>
          </cell>
          <cell r="D4373">
            <v>14.23</v>
          </cell>
        </row>
        <row r="4374">
          <cell r="A4374">
            <v>12736</v>
          </cell>
          <cell r="B4374" t="str">
            <v>TE DE COBRE (REF 611) SEM ANEL DE SOLDA, BOLSA X BOLSA X BOLSA, 35 MM</v>
          </cell>
          <cell r="C4374" t="str">
            <v xml:space="preserve">UN    </v>
          </cell>
          <cell r="D4374">
            <v>32.53</v>
          </cell>
        </row>
        <row r="4375">
          <cell r="A4375">
            <v>12737</v>
          </cell>
          <cell r="B4375" t="str">
            <v>TE DE COBRE (REF 611) SEM ANEL DE SOLDA, BOLSA X BOLSA X BOLSA, 42 MM</v>
          </cell>
          <cell r="C4375" t="str">
            <v xml:space="preserve">UN    </v>
          </cell>
          <cell r="D4375">
            <v>41.91</v>
          </cell>
        </row>
        <row r="4376">
          <cell r="A4376">
            <v>12738</v>
          </cell>
          <cell r="B4376" t="str">
            <v>TE DE COBRE (REF 611) SEM ANEL DE SOLDA, BOLSA X BOLSA X BOLSA, 54 MM</v>
          </cell>
          <cell r="C4376" t="str">
            <v xml:space="preserve">UN    </v>
          </cell>
          <cell r="D4376">
            <v>82.84</v>
          </cell>
        </row>
        <row r="4377">
          <cell r="A4377">
            <v>12739</v>
          </cell>
          <cell r="B4377" t="str">
            <v>TE DE COBRE (REF 611) SEM ANEL DE SOLDA, BOLSA X BOLSA X BOLSA, 66 MM</v>
          </cell>
          <cell r="C4377" t="str">
            <v xml:space="preserve">UN    </v>
          </cell>
          <cell r="D4377">
            <v>235.83</v>
          </cell>
        </row>
        <row r="4378">
          <cell r="A4378">
            <v>12740</v>
          </cell>
          <cell r="B4378" t="str">
            <v>TE DE COBRE (REF 611) SEM ANEL DE SOLDA, BOLSA X BOLSA X BOLSA, 79 MM</v>
          </cell>
          <cell r="C4378" t="str">
            <v xml:space="preserve">UN    </v>
          </cell>
          <cell r="D4378">
            <v>368.97</v>
          </cell>
        </row>
        <row r="4379">
          <cell r="A4379">
            <v>6297</v>
          </cell>
          <cell r="B4379" t="str">
            <v>TE DE FERRO GALVANIZADO, DE 1 1/2"</v>
          </cell>
          <cell r="C4379" t="str">
            <v xml:space="preserve">UN    </v>
          </cell>
          <cell r="D4379">
            <v>19.25</v>
          </cell>
        </row>
        <row r="4380">
          <cell r="A4380">
            <v>6296</v>
          </cell>
          <cell r="B4380" t="str">
            <v>TE DE FERRO GALVANIZADO, DE 1 1/4"</v>
          </cell>
          <cell r="C4380" t="str">
            <v xml:space="preserve">UN    </v>
          </cell>
          <cell r="D4380">
            <v>15.19</v>
          </cell>
        </row>
        <row r="4381">
          <cell r="A4381">
            <v>6294</v>
          </cell>
          <cell r="B4381" t="str">
            <v>TE DE FERRO GALVANIZADO, DE 1/2"</v>
          </cell>
          <cell r="C4381" t="str">
            <v xml:space="preserve">UN    </v>
          </cell>
          <cell r="D4381">
            <v>4.33</v>
          </cell>
        </row>
        <row r="4382">
          <cell r="A4382">
            <v>6323</v>
          </cell>
          <cell r="B4382" t="str">
            <v>TE DE FERRO GALVANIZADO, DE 1"</v>
          </cell>
          <cell r="C4382" t="str">
            <v xml:space="preserve">UN    </v>
          </cell>
          <cell r="D4382">
            <v>9.93</v>
          </cell>
        </row>
        <row r="4383">
          <cell r="A4383">
            <v>6299</v>
          </cell>
          <cell r="B4383" t="str">
            <v>TE DE FERRO GALVANIZADO, DE 2 1/2"</v>
          </cell>
          <cell r="C4383" t="str">
            <v xml:space="preserve">UN    </v>
          </cell>
          <cell r="D4383">
            <v>57.91</v>
          </cell>
        </row>
        <row r="4384">
          <cell r="A4384">
            <v>6298</v>
          </cell>
          <cell r="B4384" t="str">
            <v>TE DE FERRO GALVANIZADO, DE 2"</v>
          </cell>
          <cell r="C4384" t="str">
            <v xml:space="preserve">UN    </v>
          </cell>
          <cell r="D4384">
            <v>30.49</v>
          </cell>
        </row>
        <row r="4385">
          <cell r="A4385">
            <v>6295</v>
          </cell>
          <cell r="B4385" t="str">
            <v>TE DE FERRO GALVANIZADO, DE 3/4"</v>
          </cell>
          <cell r="C4385" t="str">
            <v xml:space="preserve">UN    </v>
          </cell>
          <cell r="D4385">
            <v>6.17</v>
          </cell>
        </row>
        <row r="4386">
          <cell r="A4386">
            <v>6322</v>
          </cell>
          <cell r="B4386" t="str">
            <v>TE DE FERRO GALVANIZADO, DE 3"</v>
          </cell>
          <cell r="C4386" t="str">
            <v xml:space="preserve">UN    </v>
          </cell>
          <cell r="D4386">
            <v>77.56</v>
          </cell>
        </row>
        <row r="4387">
          <cell r="A4387">
            <v>6300</v>
          </cell>
          <cell r="B4387" t="str">
            <v>TE DE FERRO GALVANIZADO, DE 4"</v>
          </cell>
          <cell r="C4387" t="str">
            <v xml:space="preserve">UN    </v>
          </cell>
          <cell r="D4387">
            <v>142.99</v>
          </cell>
        </row>
        <row r="4388">
          <cell r="A4388">
            <v>6321</v>
          </cell>
          <cell r="B4388" t="str">
            <v>TE DE FERRO GALVANIZADO, DE 5"</v>
          </cell>
          <cell r="C4388" t="str">
            <v xml:space="preserve">UN    </v>
          </cell>
          <cell r="D4388">
            <v>204.26</v>
          </cell>
        </row>
        <row r="4389">
          <cell r="A4389">
            <v>6301</v>
          </cell>
          <cell r="B4389" t="str">
            <v>TE DE FERRO GALVANIZADO, DE 6"</v>
          </cell>
          <cell r="C4389" t="str">
            <v xml:space="preserve">UN    </v>
          </cell>
          <cell r="D4389">
            <v>478.76</v>
          </cell>
        </row>
        <row r="4390">
          <cell r="A4390">
            <v>7105</v>
          </cell>
          <cell r="B4390" t="str">
            <v>TE DE INSPECAO, PVC,  100 X 75 MM, SERIE NORMAL PARA ESGOTO PREDIAL</v>
          </cell>
          <cell r="C4390" t="str">
            <v xml:space="preserve">UN    </v>
          </cell>
          <cell r="D4390">
            <v>22.75</v>
          </cell>
        </row>
        <row r="4391">
          <cell r="A4391">
            <v>20183</v>
          </cell>
          <cell r="B4391" t="str">
            <v>TE DE INSPECAO, PVC, SERIE R, 100 X 75 MM, PARA ESGOTO PREDIAL</v>
          </cell>
          <cell r="C4391" t="str">
            <v xml:space="preserve">UN    </v>
          </cell>
          <cell r="D4391">
            <v>29.95</v>
          </cell>
        </row>
        <row r="4392">
          <cell r="A4392">
            <v>38448</v>
          </cell>
          <cell r="B4392" t="str">
            <v>TE DE INSPECAO, PVC, SERIE R, 150 X 100 MM, PARA ESGOTO PREDIAL</v>
          </cell>
          <cell r="C4392" t="str">
            <v xml:space="preserve">UN    </v>
          </cell>
          <cell r="D4392">
            <v>140.72999999999999</v>
          </cell>
        </row>
        <row r="4393">
          <cell r="A4393">
            <v>20182</v>
          </cell>
          <cell r="B4393" t="str">
            <v>TE DE INSPECAO, PVC, SERIE R, 75 X 75 MM, PARA ESGOTO PREDIAL</v>
          </cell>
          <cell r="C4393" t="str">
            <v xml:space="preserve">UN    </v>
          </cell>
          <cell r="D4393">
            <v>17.09</v>
          </cell>
        </row>
        <row r="4394">
          <cell r="A4394">
            <v>7119</v>
          </cell>
          <cell r="B4394" t="str">
            <v>TE DE REDUCAO COM ROSCA, PVC, 90 GRAUS, 1 X 3/4", PARA AGUA FRIA PREDIAL</v>
          </cell>
          <cell r="C4394" t="str">
            <v xml:space="preserve">UN    </v>
          </cell>
          <cell r="D4394">
            <v>6.42</v>
          </cell>
        </row>
        <row r="4395">
          <cell r="A4395">
            <v>7120</v>
          </cell>
          <cell r="B4395" t="str">
            <v>TE DE REDUCAO COM ROSCA, PVC, 90 GRAUS, 3/4 X 1/2", PARA AGUA FRIA PREDIAL</v>
          </cell>
          <cell r="C4395" t="str">
            <v xml:space="preserve">UN    </v>
          </cell>
          <cell r="D4395">
            <v>4.4000000000000004</v>
          </cell>
        </row>
        <row r="4396">
          <cell r="A4396">
            <v>6319</v>
          </cell>
          <cell r="B4396" t="str">
            <v>TE DE REDUCAO DE FERRO GALVANIZADO, COM ROSCA BSP, DE 1 1/2" X 1"</v>
          </cell>
          <cell r="C4396" t="str">
            <v xml:space="preserve">UN    </v>
          </cell>
          <cell r="D4396">
            <v>22.62</v>
          </cell>
        </row>
        <row r="4397">
          <cell r="A4397">
            <v>6304</v>
          </cell>
          <cell r="B4397" t="str">
            <v>TE DE REDUCAO DE FERRO GALVANIZADO, COM ROSCA BSP, DE 1 1/2" X 3/4"</v>
          </cell>
          <cell r="C4397" t="str">
            <v xml:space="preserve">UN    </v>
          </cell>
          <cell r="D4397">
            <v>22.62</v>
          </cell>
        </row>
        <row r="4398">
          <cell r="A4398">
            <v>21116</v>
          </cell>
          <cell r="B4398" t="str">
            <v>TE DE REDUCAO DE FERRO GALVANIZADO, COM ROSCA BSP, DE 1 1/4" X 3/4"</v>
          </cell>
          <cell r="C4398" t="str">
            <v xml:space="preserve">UN    </v>
          </cell>
          <cell r="D4398">
            <v>17.13</v>
          </cell>
        </row>
        <row r="4399">
          <cell r="A4399">
            <v>6320</v>
          </cell>
          <cell r="B4399" t="str">
            <v>TE DE REDUCAO DE FERRO GALVANIZADO, COM ROSCA BSP, DE 1" X 1/2"</v>
          </cell>
          <cell r="C4399" t="str">
            <v xml:space="preserve">UN    </v>
          </cell>
          <cell r="D4399">
            <v>11.65</v>
          </cell>
        </row>
        <row r="4400">
          <cell r="A4400">
            <v>6303</v>
          </cell>
          <cell r="B4400" t="str">
            <v>TE DE REDUCAO DE FERRO GALVANIZADO, COM ROSCA BSP, DE 1" X 3/4"</v>
          </cell>
          <cell r="C4400" t="str">
            <v xml:space="preserve">UN    </v>
          </cell>
          <cell r="D4400">
            <v>11.65</v>
          </cell>
        </row>
        <row r="4401">
          <cell r="A4401">
            <v>6308</v>
          </cell>
          <cell r="B4401" t="str">
            <v>TE DE REDUCAO DE FERRO GALVANIZADO, COM ROSCA BSP, DE 2 1/2" X 1 1/2"</v>
          </cell>
          <cell r="C4401" t="str">
            <v xml:space="preserve">UN    </v>
          </cell>
          <cell r="D4401">
            <v>62.59</v>
          </cell>
        </row>
        <row r="4402">
          <cell r="A4402">
            <v>6317</v>
          </cell>
          <cell r="B4402" t="str">
            <v>TE DE REDUCAO DE FERRO GALVANIZADO, COM ROSCA BSP, DE 2 1/2" X 1 1/4"</v>
          </cell>
          <cell r="C4402" t="str">
            <v xml:space="preserve">UN    </v>
          </cell>
          <cell r="D4402">
            <v>62.59</v>
          </cell>
        </row>
        <row r="4403">
          <cell r="A4403">
            <v>6307</v>
          </cell>
          <cell r="B4403" t="str">
            <v>TE DE REDUCAO DE FERRO GALVANIZADO, COM ROSCA BSP, DE 2 1/2" X 1"</v>
          </cell>
          <cell r="C4403" t="str">
            <v xml:space="preserve">UN    </v>
          </cell>
          <cell r="D4403">
            <v>62.59</v>
          </cell>
        </row>
        <row r="4404">
          <cell r="A4404">
            <v>6309</v>
          </cell>
          <cell r="B4404" t="str">
            <v>TE DE REDUCAO DE FERRO GALVANIZADO, COM ROSCA BSP, DE 2 1/2" X 2"</v>
          </cell>
          <cell r="C4404" t="str">
            <v xml:space="preserve">UN    </v>
          </cell>
          <cell r="D4404">
            <v>64.41</v>
          </cell>
        </row>
        <row r="4405">
          <cell r="A4405">
            <v>6318</v>
          </cell>
          <cell r="B4405" t="str">
            <v>TE DE REDUCAO DE FERRO GALVANIZADO, COM ROSCA BSP, DE 2" X 1 1/2"</v>
          </cell>
          <cell r="C4405" t="str">
            <v xml:space="preserve">UN    </v>
          </cell>
          <cell r="D4405">
            <v>33.76</v>
          </cell>
        </row>
        <row r="4406">
          <cell r="A4406">
            <v>6306</v>
          </cell>
          <cell r="B4406" t="str">
            <v>TE DE REDUCAO DE FERRO GALVANIZADO, COM ROSCA BSP, DE 2" X 1 1/4"</v>
          </cell>
          <cell r="C4406" t="str">
            <v xml:space="preserve">UN    </v>
          </cell>
          <cell r="D4406">
            <v>33.76</v>
          </cell>
        </row>
        <row r="4407">
          <cell r="A4407">
            <v>6305</v>
          </cell>
          <cell r="B4407" t="str">
            <v>TE DE REDUCAO DE FERRO GALVANIZADO, COM ROSCA BSP, DE 2" X 1"</v>
          </cell>
          <cell r="C4407" t="str">
            <v xml:space="preserve">UN    </v>
          </cell>
          <cell r="D4407">
            <v>33.76</v>
          </cell>
        </row>
        <row r="4408">
          <cell r="A4408">
            <v>6302</v>
          </cell>
          <cell r="B4408" t="str">
            <v>TE DE REDUCAO DE FERRO GALVANIZADO, COM ROSCA BSP, DE 3/4" X 1/2"</v>
          </cell>
          <cell r="C4408" t="str">
            <v xml:space="preserve">UN    </v>
          </cell>
          <cell r="D4408">
            <v>7.16</v>
          </cell>
        </row>
        <row r="4409">
          <cell r="A4409">
            <v>6312</v>
          </cell>
          <cell r="B4409" t="str">
            <v>TE DE REDUCAO DE FERRO GALVANIZADO, COM ROSCA BSP, DE 3" X 1 1/2"</v>
          </cell>
          <cell r="C4409" t="str">
            <v xml:space="preserve">UN    </v>
          </cell>
          <cell r="D4409">
            <v>90.03</v>
          </cell>
        </row>
        <row r="4410">
          <cell r="A4410">
            <v>6311</v>
          </cell>
          <cell r="B4410" t="str">
            <v>TE DE REDUCAO DE FERRO GALVANIZADO, COM ROSCA BSP, DE 3" X 1 1/4"</v>
          </cell>
          <cell r="C4410" t="str">
            <v xml:space="preserve">UN    </v>
          </cell>
          <cell r="D4410">
            <v>90.03</v>
          </cell>
        </row>
        <row r="4411">
          <cell r="A4411">
            <v>6310</v>
          </cell>
          <cell r="B4411" t="str">
            <v>TE DE REDUCAO DE FERRO GALVANIZADO, COM ROSCA BSP, DE 3" X 1"</v>
          </cell>
          <cell r="C4411" t="str">
            <v xml:space="preserve">UN    </v>
          </cell>
          <cell r="D4411">
            <v>90.03</v>
          </cell>
        </row>
        <row r="4412">
          <cell r="A4412">
            <v>6314</v>
          </cell>
          <cell r="B4412" t="str">
            <v>TE DE REDUCAO DE FERRO GALVANIZADO, COM ROSCA BSP, DE 3" X 2 1/2"</v>
          </cell>
          <cell r="C4412" t="str">
            <v xml:space="preserve">UN    </v>
          </cell>
          <cell r="D4412">
            <v>90.03</v>
          </cell>
        </row>
        <row r="4413">
          <cell r="A4413">
            <v>6313</v>
          </cell>
          <cell r="B4413" t="str">
            <v>TE DE REDUCAO DE FERRO GALVANIZADO, COM ROSCA BSP, DE 3" X 2"</v>
          </cell>
          <cell r="C4413" t="str">
            <v xml:space="preserve">UN    </v>
          </cell>
          <cell r="D4413">
            <v>90.03</v>
          </cell>
        </row>
        <row r="4414">
          <cell r="A4414">
            <v>6315</v>
          </cell>
          <cell r="B4414" t="str">
            <v>TE DE REDUCAO DE FERRO GALVANIZADO, COM ROSCA BSP, DE 4" X 2"</v>
          </cell>
          <cell r="C4414" t="str">
            <v xml:space="preserve">UN    </v>
          </cell>
          <cell r="D4414">
            <v>170.47</v>
          </cell>
        </row>
        <row r="4415">
          <cell r="A4415">
            <v>6316</v>
          </cell>
          <cell r="B4415" t="str">
            <v>TE DE REDUCAO DE FERRO GALVANIZADO, COM ROSCA BSP, DE 4" X 3"</v>
          </cell>
          <cell r="C4415" t="str">
            <v xml:space="preserve">UN    </v>
          </cell>
          <cell r="D4415">
            <v>170.47</v>
          </cell>
        </row>
        <row r="4416">
          <cell r="A4416">
            <v>38878</v>
          </cell>
          <cell r="B4416" t="str">
            <v>TE DE REDUCAO METALICO, PARA CONEXAO COM ANEL DESLIZANTE EM TUBO PEX, DN 16 X 20 X 16 MM</v>
          </cell>
          <cell r="C4416" t="str">
            <v xml:space="preserve">UN    </v>
          </cell>
          <cell r="D4416">
            <v>13.07</v>
          </cell>
        </row>
        <row r="4417">
          <cell r="A4417">
            <v>38879</v>
          </cell>
          <cell r="B4417" t="str">
            <v>TE DE REDUCAO METALICO, PARA CONEXAO COM ANEL DESLIZANTE EM TUBO PEX, DN 16 X 25 X 16 MM</v>
          </cell>
          <cell r="C4417" t="str">
            <v xml:space="preserve">UN    </v>
          </cell>
          <cell r="D4417">
            <v>24.51</v>
          </cell>
        </row>
        <row r="4418">
          <cell r="A4418">
            <v>38881</v>
          </cell>
          <cell r="B4418" t="str">
            <v>TE DE REDUCAO METALICO, PARA CONEXAO COM ANEL DESLIZANTE EM TUBO PEX, DN 20 X 16 X 16 MM</v>
          </cell>
          <cell r="C4418" t="str">
            <v xml:space="preserve">UN    </v>
          </cell>
          <cell r="D4418">
            <v>12.82</v>
          </cell>
        </row>
        <row r="4419">
          <cell r="A4419">
            <v>38880</v>
          </cell>
          <cell r="B4419" t="str">
            <v>TE DE REDUCAO METALICO, PARA CONEXAO COM ANEL DESLIZANTE EM TUBO PEX, DN 20 X 16 X 20 MM</v>
          </cell>
          <cell r="C4419" t="str">
            <v xml:space="preserve">UN    </v>
          </cell>
          <cell r="D4419">
            <v>13.44</v>
          </cell>
        </row>
        <row r="4420">
          <cell r="A4420">
            <v>38882</v>
          </cell>
          <cell r="B4420" t="str">
            <v>TE DE REDUCAO METALICO, PARA CONEXAO COM ANEL DESLIZANTE EM TUBO PEX, DN 20 X 20 X 16 MM</v>
          </cell>
          <cell r="C4420" t="str">
            <v xml:space="preserve">UN    </v>
          </cell>
          <cell r="D4420">
            <v>13.92</v>
          </cell>
        </row>
        <row r="4421">
          <cell r="A4421">
            <v>38883</v>
          </cell>
          <cell r="B4421" t="str">
            <v>TE DE REDUCAO METALICO, PARA CONEXAO COM ANEL DESLIZANTE EM TUBO PEX, DN 20 X 25 X 20 MM</v>
          </cell>
          <cell r="C4421" t="str">
            <v xml:space="preserve">UN    </v>
          </cell>
          <cell r="D4421">
            <v>20.58</v>
          </cell>
        </row>
        <row r="4422">
          <cell r="A4422">
            <v>38884</v>
          </cell>
          <cell r="B4422" t="str">
            <v>TE DE REDUCAO METALICO, PARA CONEXAO COM ANEL DESLIZANTE EM TUBO PEX, DN 25 X 16 X 16 MM</v>
          </cell>
          <cell r="C4422" t="str">
            <v xml:space="preserve">UN    </v>
          </cell>
          <cell r="D4422">
            <v>22.35</v>
          </cell>
        </row>
        <row r="4423">
          <cell r="A4423">
            <v>38885</v>
          </cell>
          <cell r="B4423" t="str">
            <v>TE DE REDUCAO METALICO, PARA CONEXAO COM ANEL DESLIZANTE EM TUBO PEX, DN 25 X 16 X 20 MM</v>
          </cell>
          <cell r="C4423" t="str">
            <v xml:space="preserve">UN    </v>
          </cell>
          <cell r="D4423">
            <v>21.62</v>
          </cell>
        </row>
        <row r="4424">
          <cell r="A4424">
            <v>38886</v>
          </cell>
          <cell r="B4424" t="str">
            <v>TE DE REDUCAO METALICO, PARA CONEXAO COM ANEL DESLIZANTE EM TUBO PEX, DN 25 X 16 X 25 MM</v>
          </cell>
          <cell r="C4424" t="str">
            <v xml:space="preserve">UN    </v>
          </cell>
          <cell r="D4424">
            <v>23.33</v>
          </cell>
        </row>
        <row r="4425">
          <cell r="A4425">
            <v>38887</v>
          </cell>
          <cell r="B4425" t="str">
            <v>TE DE REDUCAO METALICO, PARA CONEXAO COM ANEL DESLIZANTE EM TUBO PEX, DN 25 X 20 X 20 MM</v>
          </cell>
          <cell r="C4425" t="str">
            <v xml:space="preserve">UN    </v>
          </cell>
          <cell r="D4425">
            <v>20.95</v>
          </cell>
        </row>
        <row r="4426">
          <cell r="A4426">
            <v>38888</v>
          </cell>
          <cell r="B4426" t="str">
            <v>TE DE REDUCAO METALICO, PARA CONEXAO COM ANEL DESLIZANTE EM TUBO PEX, DN 25 X 20 X 25 MM</v>
          </cell>
          <cell r="C4426" t="str">
            <v xml:space="preserve">UN    </v>
          </cell>
          <cell r="D4426">
            <v>24.91</v>
          </cell>
        </row>
        <row r="4427">
          <cell r="A4427">
            <v>38890</v>
          </cell>
          <cell r="B4427" t="str">
            <v>TE DE REDUCAO METALICO, PARA CONEXAO COM ANEL DESLIZANTE EM TUBO PEX, DN 25 X 32 X 25 MM</v>
          </cell>
          <cell r="C4427" t="str">
            <v xml:space="preserve">UN    </v>
          </cell>
          <cell r="D4427">
            <v>37.03</v>
          </cell>
        </row>
        <row r="4428">
          <cell r="A4428">
            <v>38893</v>
          </cell>
          <cell r="B4428" t="str">
            <v>TE DE REDUCAO METALICO, PARA CONEXAO COM ANEL DESLIZANTE EM TUBO PEX, DN 32 X 20 X 32 MM</v>
          </cell>
          <cell r="C4428" t="str">
            <v xml:space="preserve">UN    </v>
          </cell>
          <cell r="D4428">
            <v>29.78</v>
          </cell>
        </row>
        <row r="4429">
          <cell r="A4429">
            <v>38894</v>
          </cell>
          <cell r="B4429" t="str">
            <v>TE DE REDUCAO METALICO, PARA CONEXAO COM ANEL DESLIZANTE EM TUBO PEX, DN 32 X 25 X 25 MM</v>
          </cell>
          <cell r="C4429" t="str">
            <v xml:space="preserve">UN    </v>
          </cell>
          <cell r="D4429">
            <v>37.82</v>
          </cell>
        </row>
        <row r="4430">
          <cell r="A4430">
            <v>38896</v>
          </cell>
          <cell r="B4430" t="str">
            <v>TE DE REDUCAO METALICO, PARA CONEXAO COM ANEL DESLIZANTE EM TUBO PEX, DN 32 X 25 X 32 MM</v>
          </cell>
          <cell r="C4430" t="str">
            <v xml:space="preserve">UN    </v>
          </cell>
          <cell r="D4430">
            <v>38.56</v>
          </cell>
        </row>
        <row r="4431">
          <cell r="A4431">
            <v>39324</v>
          </cell>
          <cell r="B4431" t="str">
            <v>TE DE REDUCAO, CPVC, 22 X 15 MM, PARA AGUA QUENTE PREDIAL</v>
          </cell>
          <cell r="C4431" t="str">
            <v xml:space="preserve">UN    </v>
          </cell>
          <cell r="D4431">
            <v>8.09</v>
          </cell>
        </row>
        <row r="4432">
          <cell r="A4432">
            <v>39325</v>
          </cell>
          <cell r="B4432" t="str">
            <v>TE DE REDUCAO, CPVC, 28 X 22 MM, PARA AGUA QUENTE PREDIAL</v>
          </cell>
          <cell r="C4432" t="str">
            <v xml:space="preserve">UN    </v>
          </cell>
          <cell r="D4432">
            <v>12.25</v>
          </cell>
        </row>
        <row r="4433">
          <cell r="A4433">
            <v>39326</v>
          </cell>
          <cell r="B4433" t="str">
            <v>TE DE REDUCAO, CPVC, 35 X 28 MM, PARA AGUA QUENTE PREDIAL</v>
          </cell>
          <cell r="C4433" t="str">
            <v xml:space="preserve">UN    </v>
          </cell>
          <cell r="D4433">
            <v>31.55</v>
          </cell>
        </row>
        <row r="4434">
          <cell r="A4434">
            <v>39327</v>
          </cell>
          <cell r="B4434" t="str">
            <v>TE DE REDUCAO, CPVC, 42 X 35 MM, PARA AGUA QUENTE PREDIAL</v>
          </cell>
          <cell r="C4434" t="str">
            <v xml:space="preserve">UN    </v>
          </cell>
          <cell r="D4434">
            <v>47.79</v>
          </cell>
        </row>
        <row r="4435">
          <cell r="A4435">
            <v>20176</v>
          </cell>
          <cell r="B4435" t="str">
            <v>TE DE REDUCAO, PVC LEVE, CURTO, 90 GRAUS, COM BOLSA PARA ANEL, 150 X 100 MM, PARA ESGOTO</v>
          </cell>
          <cell r="C4435" t="str">
            <v xml:space="preserve">UN    </v>
          </cell>
          <cell r="D4435">
            <v>25.81</v>
          </cell>
        </row>
        <row r="4436">
          <cell r="A4436">
            <v>11378</v>
          </cell>
          <cell r="B4436" t="str">
            <v>TE DE REDUCAO, PVC PBA, BBB, JE, DN 100 X 50 / DE 110 X 60 MM, PARA REDE AGUA (NBR 10351)</v>
          </cell>
          <cell r="C4436" t="str">
            <v xml:space="preserve">UN    </v>
          </cell>
          <cell r="D4436">
            <v>65.27</v>
          </cell>
        </row>
        <row r="4437">
          <cell r="A4437">
            <v>11379</v>
          </cell>
          <cell r="B4437" t="str">
            <v>TE DE REDUCAO, PVC PBA, BBB, JE, DN 100 X 75 / DE 110 X 85 MM, PARA REDE AGUA (NBR 10351)</v>
          </cell>
          <cell r="C4437" t="str">
            <v xml:space="preserve">UN    </v>
          </cell>
          <cell r="D4437">
            <v>55.16</v>
          </cell>
        </row>
        <row r="4438">
          <cell r="A4438">
            <v>11493</v>
          </cell>
          <cell r="B4438" t="str">
            <v>TE DE REDUCAO, PVC PBA, BBB, JE, DN 75 X 50 / DE 85 X 60 MM, PARA REDE AGUA (NBR 10351)</v>
          </cell>
          <cell r="C4438" t="str">
            <v xml:space="preserve">UN    </v>
          </cell>
          <cell r="D4438">
            <v>31.81</v>
          </cell>
        </row>
        <row r="4439">
          <cell r="A4439">
            <v>42717</v>
          </cell>
          <cell r="B4439" t="str">
            <v>TE DE REDUCAO, PVC, BBB, JE, 90 GRAUS, DN 200 X 150 MM, PARA TUBO CORRUGADO E/OU LISO, REDE COLETORA ESGOTO (NBR 10569)</v>
          </cell>
          <cell r="C4439" t="str">
            <v xml:space="preserve">UN    </v>
          </cell>
          <cell r="D4439">
            <v>312.41000000000003</v>
          </cell>
        </row>
        <row r="4440">
          <cell r="A4440">
            <v>42718</v>
          </cell>
          <cell r="B4440" t="str">
            <v>TE DE REDUCAO, PVC, BBB, JE, 90 GRAUS, DN 250 X 150 MM, PARA TUBO CORRUGADO E/OU LISO, REDE COLETORA ESGOTO (NBR 10569)</v>
          </cell>
          <cell r="C4440" t="str">
            <v xml:space="preserve">UN    </v>
          </cell>
          <cell r="D4440">
            <v>346.84</v>
          </cell>
        </row>
        <row r="4441">
          <cell r="A4441">
            <v>7106</v>
          </cell>
          <cell r="B4441" t="str">
            <v>TE DE REDUCAO, PVC, SOLDAVEL, 90 GRAUS, 110 MM X 60 MM, PARA AGUA FRIA PREDIAL</v>
          </cell>
          <cell r="C4441" t="str">
            <v xml:space="preserve">UN    </v>
          </cell>
          <cell r="D4441">
            <v>104.47</v>
          </cell>
        </row>
        <row r="4442">
          <cell r="A4442">
            <v>7104</v>
          </cell>
          <cell r="B4442" t="str">
            <v>TE DE REDUCAO, PVC, SOLDAVEL, 90 GRAUS, 25 MM X 20 MM, PARA AGUA FRIA PREDIAL</v>
          </cell>
          <cell r="C4442" t="str">
            <v xml:space="preserve">UN    </v>
          </cell>
          <cell r="D4442">
            <v>2.17</v>
          </cell>
        </row>
        <row r="4443">
          <cell r="A4443">
            <v>7136</v>
          </cell>
          <cell r="B4443" t="str">
            <v>TE DE REDUCAO, PVC, SOLDAVEL, 90 GRAUS, 32 MM X 25 MM, PARA AGUA FRIA PREDIAL</v>
          </cell>
          <cell r="C4443" t="str">
            <v xml:space="preserve">UN    </v>
          </cell>
          <cell r="D4443">
            <v>4.09</v>
          </cell>
        </row>
        <row r="4444">
          <cell r="A4444">
            <v>7128</v>
          </cell>
          <cell r="B4444" t="str">
            <v>TE DE REDUCAO, PVC, SOLDAVEL, 90 GRAUS, 40 MM X 32 MM, PARA AGUA FRIA PREDIAL</v>
          </cell>
          <cell r="C4444" t="str">
            <v xml:space="preserve">UN    </v>
          </cell>
          <cell r="D4444">
            <v>6.71</v>
          </cell>
        </row>
        <row r="4445">
          <cell r="A4445">
            <v>7108</v>
          </cell>
          <cell r="B4445" t="str">
            <v>TE DE REDUCAO, PVC, SOLDAVEL, 90 GRAUS, 50 MM X 20 MM, PARA AGUA FRIA PREDIAL</v>
          </cell>
          <cell r="C4445" t="str">
            <v xml:space="preserve">UN    </v>
          </cell>
          <cell r="D4445">
            <v>7.18</v>
          </cell>
        </row>
        <row r="4446">
          <cell r="A4446">
            <v>7129</v>
          </cell>
          <cell r="B4446" t="str">
            <v>TE DE REDUCAO, PVC, SOLDAVEL, 90 GRAUS, 50 MM X 25 MM, PARA AGUA FRIA PREDIAL</v>
          </cell>
          <cell r="C4446" t="str">
            <v xml:space="preserve">UN    </v>
          </cell>
          <cell r="D4446">
            <v>5.97</v>
          </cell>
        </row>
        <row r="4447">
          <cell r="A4447">
            <v>7130</v>
          </cell>
          <cell r="B4447" t="str">
            <v>TE DE REDUCAO, PVC, SOLDAVEL, 90 GRAUS, 50 MM X 32 MM, PARA AGUA FRIA PREDIAL</v>
          </cell>
          <cell r="C4447" t="str">
            <v xml:space="preserve">UN    </v>
          </cell>
          <cell r="D4447">
            <v>9.73</v>
          </cell>
        </row>
        <row r="4448">
          <cell r="A4448">
            <v>7131</v>
          </cell>
          <cell r="B4448" t="str">
            <v>TE DE REDUCAO, PVC, SOLDAVEL, 90 GRAUS, 50 MM X 40 MM, PARA AGUA FRIA PREDIAL</v>
          </cell>
          <cell r="C4448" t="str">
            <v xml:space="preserve">UN    </v>
          </cell>
          <cell r="D4448">
            <v>11.94</v>
          </cell>
        </row>
        <row r="4449">
          <cell r="A4449">
            <v>7132</v>
          </cell>
          <cell r="B4449" t="str">
            <v>TE DE REDUCAO, PVC, SOLDAVEL, 90 GRAUS, 75 MM X 50 MM, PARA AGUA FRIA PREDIAL</v>
          </cell>
          <cell r="C4449" t="str">
            <v xml:space="preserve">UN    </v>
          </cell>
          <cell r="D4449">
            <v>33.15</v>
          </cell>
        </row>
        <row r="4450">
          <cell r="A4450">
            <v>7133</v>
          </cell>
          <cell r="B4450" t="str">
            <v>TE DE REDUCAO, PVC, SOLDAVEL, 90 GRAUS, 85 MM X 60 MM, PARA AGUA FRIA PREDIAL</v>
          </cell>
          <cell r="C4450" t="str">
            <v xml:space="preserve">UN    </v>
          </cell>
          <cell r="D4450">
            <v>51.49</v>
          </cell>
        </row>
        <row r="4451">
          <cell r="A4451">
            <v>37420</v>
          </cell>
          <cell r="B4451" t="str">
            <v>TE DE SERVICO INTEGRADO, EM POLIPROPILENO (PP), PARA TUBOS EM PEAD/PVC, 60 X 20 MM - LIGACAO PREDIAL DE AGUA</v>
          </cell>
          <cell r="C4451" t="str">
            <v xml:space="preserve">UN    </v>
          </cell>
          <cell r="D4451">
            <v>30.73</v>
          </cell>
        </row>
        <row r="4452">
          <cell r="A4452">
            <v>37421</v>
          </cell>
          <cell r="B4452" t="str">
            <v>TE DE SERVICO INTEGRADO, EM POLIPROPILENO (PP), PARA TUBOS EM PEAD/PVC, 60 X 32 MM - LIGACAO PREDIAL DE AGUA</v>
          </cell>
          <cell r="C4452" t="str">
            <v xml:space="preserve">UN    </v>
          </cell>
          <cell r="D4452">
            <v>42</v>
          </cell>
        </row>
        <row r="4453">
          <cell r="A4453">
            <v>37422</v>
          </cell>
          <cell r="B4453" t="str">
            <v>TE DE SERVICO INTEGRADO, EM POLIPROPILENO (PP), PARA TUBOS EM PEAD, 63 X 20 MM - LIGACAO PREDIAL DE AGUA</v>
          </cell>
          <cell r="C4453" t="str">
            <v xml:space="preserve">UN    </v>
          </cell>
          <cell r="D4453">
            <v>39.31</v>
          </cell>
        </row>
        <row r="4454">
          <cell r="A4454">
            <v>37443</v>
          </cell>
          <cell r="B4454" t="str">
            <v>TE DE SERVICO, PEAD PE 100, DE 125 X 20 MM, PARA ELETROFUSAO</v>
          </cell>
          <cell r="C4454" t="str">
            <v xml:space="preserve">UN    </v>
          </cell>
          <cell r="D4454">
            <v>125.15</v>
          </cell>
        </row>
        <row r="4455">
          <cell r="A4455">
            <v>37444</v>
          </cell>
          <cell r="B4455" t="str">
            <v>TE DE SERVICO, PEAD PE 100, DE 125 X 32 MM, PARA ELETROFUSAO</v>
          </cell>
          <cell r="C4455" t="str">
            <v xml:space="preserve">UN    </v>
          </cell>
          <cell r="D4455">
            <v>127.27</v>
          </cell>
        </row>
        <row r="4456">
          <cell r="A4456">
            <v>37445</v>
          </cell>
          <cell r="B4456" t="str">
            <v>TE DE SERVICO, PEAD PE 100, DE 125 X 63 MM, PARA ELETROFUSAO</v>
          </cell>
          <cell r="C4456" t="str">
            <v xml:space="preserve">UN    </v>
          </cell>
          <cell r="D4456">
            <v>192.91</v>
          </cell>
        </row>
        <row r="4457">
          <cell r="A4457">
            <v>37446</v>
          </cell>
          <cell r="B4457" t="str">
            <v>TE DE SERVICO, PEAD PE 100, DE 200 X 20 MM, PARA ELETROFUSAO</v>
          </cell>
          <cell r="C4457" t="str">
            <v xml:space="preserve">UN    </v>
          </cell>
          <cell r="D4457">
            <v>210.3</v>
          </cell>
        </row>
        <row r="4458">
          <cell r="A4458">
            <v>37447</v>
          </cell>
          <cell r="B4458" t="str">
            <v>TE DE SERVICO, PEAD PE 100, DE 200 X 32 MM, PARA ELETROFUSAO</v>
          </cell>
          <cell r="C4458" t="str">
            <v xml:space="preserve">UN    </v>
          </cell>
          <cell r="D4458">
            <v>213.59</v>
          </cell>
        </row>
        <row r="4459">
          <cell r="A4459">
            <v>37448</v>
          </cell>
          <cell r="B4459" t="str">
            <v>TE DE SERVICO, PEAD PE 100, DE 200 X 63 MM, PARA ELETROFUSAO</v>
          </cell>
          <cell r="C4459" t="str">
            <v xml:space="preserve">UN    </v>
          </cell>
          <cell r="D4459">
            <v>292.98</v>
          </cell>
        </row>
        <row r="4460">
          <cell r="A4460">
            <v>37440</v>
          </cell>
          <cell r="B4460" t="str">
            <v>TE DE SERVICO, PEAD PE 100, DE 63 X 20 MM, PARA ELETROFUSAO</v>
          </cell>
          <cell r="C4460" t="str">
            <v xml:space="preserve">UN    </v>
          </cell>
          <cell r="D4460">
            <v>99.33</v>
          </cell>
        </row>
        <row r="4461">
          <cell r="A4461">
            <v>37441</v>
          </cell>
          <cell r="B4461" t="str">
            <v>TE DE SERVICO, PEAD PE 100, DE 63 X 32 MM, PARA ELETROFUSAO</v>
          </cell>
          <cell r="C4461" t="str">
            <v xml:space="preserve">UN    </v>
          </cell>
          <cell r="D4461">
            <v>99.33</v>
          </cell>
        </row>
        <row r="4462">
          <cell r="A4462">
            <v>37442</v>
          </cell>
          <cell r="B4462" t="str">
            <v>TE DE SERVICO, PEAD PE 100, DE 63 X 63 MM, PARA ELETROFUSAO</v>
          </cell>
          <cell r="C4462" t="str">
            <v xml:space="preserve">UN    </v>
          </cell>
          <cell r="D4462">
            <v>119.64</v>
          </cell>
        </row>
        <row r="4463">
          <cell r="A4463">
            <v>38017</v>
          </cell>
          <cell r="B4463" t="str">
            <v>TE DE TRANSICAO, CPVC, SOLDAVEL, 15 MM X 1/2", PARA AGUA QUENTE</v>
          </cell>
          <cell r="C4463" t="str">
            <v xml:space="preserve">UN    </v>
          </cell>
          <cell r="D4463">
            <v>11.51</v>
          </cell>
        </row>
        <row r="4464">
          <cell r="A4464">
            <v>38018</v>
          </cell>
          <cell r="B4464" t="str">
            <v>TE DE TRANSICAO, CPVC, SOLDAVEL, 22 MM X 1/2", PARA AGUA QUENTE</v>
          </cell>
          <cell r="C4464" t="str">
            <v xml:space="preserve">UN    </v>
          </cell>
          <cell r="D4464">
            <v>12.7</v>
          </cell>
        </row>
        <row r="4465">
          <cell r="A4465">
            <v>39895</v>
          </cell>
          <cell r="B4465" t="str">
            <v>TE DUPLA CURVA BRONZE/LATAO (REF 764) SEM ANEL DE SOLDA, ROSCA F X BOLSA X ROSCA F, 1/2" X 15 X 1/2"</v>
          </cell>
          <cell r="C4465" t="str">
            <v xml:space="preserve">UN    </v>
          </cell>
          <cell r="D4465">
            <v>29.3</v>
          </cell>
        </row>
        <row r="4466">
          <cell r="A4466">
            <v>39896</v>
          </cell>
          <cell r="B4466" t="str">
            <v>TE DUPLA CURVA BRONZE/LATAO (REF 764) SEM ANEL DE SOLDA, ROSCA F X BOLSA X ROSCA F, 3/4" X 22 X 3/4"</v>
          </cell>
          <cell r="C4466" t="str">
            <v xml:space="preserve">UN    </v>
          </cell>
          <cell r="D4466">
            <v>42.95</v>
          </cell>
        </row>
        <row r="4467">
          <cell r="A4467">
            <v>38873</v>
          </cell>
          <cell r="B4467" t="str">
            <v>TE METALICO, PARA CONEXAO COM ANEL DESLIZANTE EM TUBO PEX, DN 16 MM</v>
          </cell>
          <cell r="C4467" t="str">
            <v xml:space="preserve">UN    </v>
          </cell>
          <cell r="D4467">
            <v>11.6</v>
          </cell>
        </row>
        <row r="4468">
          <cell r="A4468">
            <v>38874</v>
          </cell>
          <cell r="B4468" t="str">
            <v>TE METALICO, PARA CONEXAO COM ANEL DESLIZANTE EM TUBO PEX, DN 20 MM</v>
          </cell>
          <cell r="C4468" t="str">
            <v xml:space="preserve">UN    </v>
          </cell>
          <cell r="D4468">
            <v>14.1</v>
          </cell>
        </row>
        <row r="4469">
          <cell r="A4469">
            <v>38875</v>
          </cell>
          <cell r="B4469" t="str">
            <v>TE METALICO, PARA CONEXAO COM ANEL DESLIZANTE EM TUBO PEX, DN 25 MM</v>
          </cell>
          <cell r="C4469" t="str">
            <v xml:space="preserve">UN    </v>
          </cell>
          <cell r="D4469">
            <v>24.92</v>
          </cell>
        </row>
        <row r="4470">
          <cell r="A4470">
            <v>38876</v>
          </cell>
          <cell r="B4470" t="str">
            <v>TE METALICO, PARA CONEXAO COM ANEL DESLIZANTE EM TUBO PEX, DN 32 MM</v>
          </cell>
          <cell r="C4470" t="str">
            <v xml:space="preserve">UN    </v>
          </cell>
          <cell r="D4470">
            <v>33.53</v>
          </cell>
        </row>
        <row r="4471">
          <cell r="A4471">
            <v>39000</v>
          </cell>
          <cell r="B4471" t="str">
            <v>TE MISTURADOR COM INSERTO METALICO, FEMEA, PPR, DN 25 MM X 3/4", PARA AGUA QUENTE E FRIA PREDIAL</v>
          </cell>
          <cell r="C4471" t="str">
            <v xml:space="preserve">UN    </v>
          </cell>
          <cell r="D4471">
            <v>24.69</v>
          </cell>
        </row>
        <row r="4472">
          <cell r="A4472">
            <v>38674</v>
          </cell>
          <cell r="B4472" t="str">
            <v>TE MISTURADOR DE TRANSICAO, CPVC, COM ROSCA, 22 MM X 3/4", PARA AGUA QUENTE</v>
          </cell>
          <cell r="C4472" t="str">
            <v xml:space="preserve">UN    </v>
          </cell>
          <cell r="D4472">
            <v>40.03</v>
          </cell>
        </row>
        <row r="4473">
          <cell r="A4473">
            <v>38911</v>
          </cell>
          <cell r="B4473" t="str">
            <v>TE MISTURADOR METALICO, PARA CONEXAO COM ANEL DESLIZANTE EM TUBO PEX, DN 16 MM X 1/2"</v>
          </cell>
          <cell r="C4473" t="str">
            <v xml:space="preserve">UN    </v>
          </cell>
          <cell r="D4473">
            <v>41.58</v>
          </cell>
        </row>
        <row r="4474">
          <cell r="A4474">
            <v>38912</v>
          </cell>
          <cell r="B4474" t="str">
            <v>TE MISTURADOR METALICO, PARA CONEXAO COM ANEL DESLIZANTE EM TUBO PEX, DN 20 MM X 3/4"</v>
          </cell>
          <cell r="C4474" t="str">
            <v xml:space="preserve">UN    </v>
          </cell>
          <cell r="D4474">
            <v>52.85</v>
          </cell>
        </row>
        <row r="4475">
          <cell r="A4475">
            <v>38019</v>
          </cell>
          <cell r="B4475" t="str">
            <v>TE MISTURADOR, CPVC, SOLDAVEL, 15 MM, PARA AGUA QUENTE</v>
          </cell>
          <cell r="C4475" t="str">
            <v xml:space="preserve">UN    </v>
          </cell>
          <cell r="D4475">
            <v>10.029999999999999</v>
          </cell>
        </row>
        <row r="4476">
          <cell r="A4476">
            <v>38020</v>
          </cell>
          <cell r="B4476" t="str">
            <v>TE MISTURADOR, CPVC, SOLDAVEL, 22 MM, PARA AGUA QUENTE</v>
          </cell>
          <cell r="C4476" t="str">
            <v xml:space="preserve">UN    </v>
          </cell>
          <cell r="D4476">
            <v>12.7</v>
          </cell>
        </row>
        <row r="4477">
          <cell r="A4477">
            <v>38454</v>
          </cell>
          <cell r="B4477" t="str">
            <v>TE MISTURADOR, PPR, F M M, DN 20 X 20 MM, PARA AGUA QUENTE PREDIAL</v>
          </cell>
          <cell r="C4477" t="str">
            <v xml:space="preserve">UN    </v>
          </cell>
          <cell r="D4477">
            <v>4.5</v>
          </cell>
        </row>
        <row r="4478">
          <cell r="A4478">
            <v>38455</v>
          </cell>
          <cell r="B4478" t="str">
            <v>TE MISTURADOR, PPR, F M M, DN 25 X 25 MM, PARA AGUA QUENTE PREDIAL</v>
          </cell>
          <cell r="C4478" t="str">
            <v xml:space="preserve">UN    </v>
          </cell>
          <cell r="D4478">
            <v>4.12</v>
          </cell>
        </row>
        <row r="4479">
          <cell r="A4479">
            <v>38462</v>
          </cell>
          <cell r="B4479" t="str">
            <v>TE NORMAL, PPR, SOLDAVEL, 90 GRAUS, DN 110 X 110 X 110 MM, PARA AGUA QUENTE PREDIAL</v>
          </cell>
          <cell r="C4479" t="str">
            <v xml:space="preserve">UN    </v>
          </cell>
          <cell r="D4479">
            <v>116.45</v>
          </cell>
        </row>
        <row r="4480">
          <cell r="A4480">
            <v>36362</v>
          </cell>
          <cell r="B4480" t="str">
            <v>TE NORMAL, PPR, SOLDAVEL, 90 GRAUS, DN 20 X 20 X 20 MM, PARA AGUA QUENTE PREDIAL</v>
          </cell>
          <cell r="C4480" t="str">
            <v xml:space="preserve">UN    </v>
          </cell>
          <cell r="D4480">
            <v>1.77</v>
          </cell>
        </row>
        <row r="4481">
          <cell r="A4481">
            <v>36298</v>
          </cell>
          <cell r="B4481" t="str">
            <v>TE NORMAL, PPR, SOLDAVEL, 90 GRAUS, DN 25 X 25 X 25 MM, PARA AGUA QUENTE PREDIAL</v>
          </cell>
          <cell r="C4481" t="str">
            <v xml:space="preserve">UN    </v>
          </cell>
          <cell r="D4481">
            <v>2.63</v>
          </cell>
        </row>
        <row r="4482">
          <cell r="A4482">
            <v>38456</v>
          </cell>
          <cell r="B4482" t="str">
            <v>TE NORMAL, PPR, SOLDAVEL, 90 GRAUS, DN 32 X 32 X 32 MM, PARA AGUA QUENTE PREDIAL</v>
          </cell>
          <cell r="C4482" t="str">
            <v xml:space="preserve">UN    </v>
          </cell>
          <cell r="D4482">
            <v>4.28</v>
          </cell>
        </row>
        <row r="4483">
          <cell r="A4483">
            <v>38457</v>
          </cell>
          <cell r="B4483" t="str">
            <v>TE NORMAL, PPR, SOLDAVEL, 90 GRAUS, DN 40 X 40 X 40 MM, PARA AGUA QUENTE PREDIAL</v>
          </cell>
          <cell r="C4483" t="str">
            <v xml:space="preserve">UN    </v>
          </cell>
          <cell r="D4483">
            <v>9.65</v>
          </cell>
        </row>
        <row r="4484">
          <cell r="A4484">
            <v>38458</v>
          </cell>
          <cell r="B4484" t="str">
            <v>TE NORMAL, PPR, SOLDAVEL, 90 GRAUS, DN 50 X 50 X 50 MM, PARA AGUA QUENTE PREDIAL</v>
          </cell>
          <cell r="C4484" t="str">
            <v xml:space="preserve">UN    </v>
          </cell>
          <cell r="D4484">
            <v>12.94</v>
          </cell>
        </row>
        <row r="4485">
          <cell r="A4485">
            <v>38459</v>
          </cell>
          <cell r="B4485" t="str">
            <v>TE NORMAL, PPR, SOLDAVEL, 90 GRAUS, DN 63 X 63 X 63 MM, PARA AGUA QUENTE PREDIAL</v>
          </cell>
          <cell r="C4485" t="str">
            <v xml:space="preserve">UN    </v>
          </cell>
          <cell r="D4485">
            <v>22.84</v>
          </cell>
        </row>
        <row r="4486">
          <cell r="A4486">
            <v>38460</v>
          </cell>
          <cell r="B4486" t="str">
            <v>TE NORMAL, PPR, SOLDAVEL, 90 GRAUS, DN 75 X 75 X 75 MM, PARA AGUA QUENTE PREDIAL</v>
          </cell>
          <cell r="C4486" t="str">
            <v xml:space="preserve">UN    </v>
          </cell>
          <cell r="D4486">
            <v>47.7</v>
          </cell>
        </row>
        <row r="4487">
          <cell r="A4487">
            <v>38461</v>
          </cell>
          <cell r="B4487" t="str">
            <v>TE NORMAL, PPR, SOLDAVEL, 90 GRAUS, DN 90 X 90 X 90 MM, PARA AGUA QUENTE PREDIAL</v>
          </cell>
          <cell r="C4487" t="str">
            <v xml:space="preserve">UN    </v>
          </cell>
          <cell r="D4487">
            <v>72.77</v>
          </cell>
        </row>
        <row r="4488">
          <cell r="A4488">
            <v>7094</v>
          </cell>
          <cell r="B4488" t="str">
            <v>TE PVC ROSCAVEL 90 GRAUS, 1", PARA  AGUA FRIA PREDIAL</v>
          </cell>
          <cell r="C4488" t="str">
            <v xml:space="preserve">UN    </v>
          </cell>
          <cell r="D4488">
            <v>7.52</v>
          </cell>
        </row>
        <row r="4489">
          <cell r="A4489">
            <v>7116</v>
          </cell>
          <cell r="B4489" t="str">
            <v>TE PVC SOLDAVEL, BBB, 90 GRAUS, DN 40 MM, PARA ESGOTO SECUNDARIO PREDIAL</v>
          </cell>
          <cell r="C4489" t="str">
            <v xml:space="preserve">UN    </v>
          </cell>
          <cell r="D4489">
            <v>1.93</v>
          </cell>
        </row>
        <row r="4490">
          <cell r="A4490">
            <v>7118</v>
          </cell>
          <cell r="B4490" t="str">
            <v>TE PVC, ROSCAVEL, 90 GRAUS, 1 1/2", AGUA FRIA PREDIAL</v>
          </cell>
          <cell r="C4490" t="str">
            <v xml:space="preserve">UN    </v>
          </cell>
          <cell r="D4490">
            <v>16.61</v>
          </cell>
        </row>
        <row r="4491">
          <cell r="A4491">
            <v>7117</v>
          </cell>
          <cell r="B4491" t="str">
            <v>TE PVC, ROSCAVEL, 90 GRAUS, 1 1/4", AGUA FRIA PREDIAL</v>
          </cell>
          <cell r="C4491" t="str">
            <v xml:space="preserve">UN    </v>
          </cell>
          <cell r="D4491">
            <v>14.77</v>
          </cell>
        </row>
        <row r="4492">
          <cell r="A4492">
            <v>7098</v>
          </cell>
          <cell r="B4492" t="str">
            <v>TE PVC, ROSCAVEL, 90 GRAUS, 1/2",  AGUA FRIA PREDIAL</v>
          </cell>
          <cell r="C4492" t="str">
            <v xml:space="preserve">UN    </v>
          </cell>
          <cell r="D4492">
            <v>2.06</v>
          </cell>
        </row>
        <row r="4493">
          <cell r="A4493">
            <v>7110</v>
          </cell>
          <cell r="B4493" t="str">
            <v>TE PVC, ROSCAVEL, 90 GRAUS, 2",  AGUA FRIA PREDIAL</v>
          </cell>
          <cell r="C4493" t="str">
            <v xml:space="preserve">UN    </v>
          </cell>
          <cell r="D4493">
            <v>36.119999999999997</v>
          </cell>
        </row>
        <row r="4494">
          <cell r="A4494">
            <v>7123</v>
          </cell>
          <cell r="B4494" t="str">
            <v>TE PVC, ROSCAVEL, 90 GRAUS, 3/4", AGUA FRIA PREDIAL</v>
          </cell>
          <cell r="C4494" t="str">
            <v xml:space="preserve">UN    </v>
          </cell>
          <cell r="D4494">
            <v>2.65</v>
          </cell>
        </row>
        <row r="4495">
          <cell r="A4495">
            <v>7121</v>
          </cell>
          <cell r="B4495" t="str">
            <v>TE PVC, SOLDAVEL, COM BUCHA DE LATAO NA BOLSA CENTRAL, 90 GRAUS, 20 MM X 1/2", PARA AGUA FRIA PREDIAL</v>
          </cell>
          <cell r="C4495" t="str">
            <v xml:space="preserve">UN    </v>
          </cell>
          <cell r="D4495">
            <v>6.53</v>
          </cell>
        </row>
        <row r="4496">
          <cell r="A4496">
            <v>7137</v>
          </cell>
          <cell r="B4496" t="str">
            <v>TE PVC, SOLDAVEL, COM BUCHA DE LATAO NA BOLSA CENTRAL, 90 GRAUS, 25 MM X 1/2", PARA AGUA FRIA PREDIAL</v>
          </cell>
          <cell r="C4496" t="str">
            <v xml:space="preserve">UN    </v>
          </cell>
          <cell r="D4496">
            <v>5.87</v>
          </cell>
        </row>
        <row r="4497">
          <cell r="A4497">
            <v>7122</v>
          </cell>
          <cell r="B4497" t="str">
            <v>TE PVC, SOLDAVEL, COM BUCHA DE LATAO NA BOLSA CENTRAL, 90 GRAUS, 25 MM X 3/4", PARA AGUA FRIA PREDIAL</v>
          </cell>
          <cell r="C4497" t="str">
            <v xml:space="preserve">UN    </v>
          </cell>
          <cell r="D4497">
            <v>7.34</v>
          </cell>
        </row>
        <row r="4498">
          <cell r="A4498">
            <v>7114</v>
          </cell>
          <cell r="B4498" t="str">
            <v>TE PVC, SOLDAVEL, COM BUCHA DE LATAO NA BOLSA CENTRAL, 90 GRAUS, 32 MM X 3/4", PARA AGUA FRIA PREDIAL</v>
          </cell>
          <cell r="C4498" t="str">
            <v xml:space="preserve">UN    </v>
          </cell>
          <cell r="D4498">
            <v>11.32</v>
          </cell>
        </row>
        <row r="4499">
          <cell r="A4499">
            <v>7109</v>
          </cell>
          <cell r="B4499" t="str">
            <v>TE PVC, SOLDAVEL, COM ROSCA NA BOLSA CENTRAL, 90 GRAUS, 20 MM X 1/2", PARA AGUA FRIA PREDIAL</v>
          </cell>
          <cell r="C4499" t="str">
            <v xml:space="preserve">UN    </v>
          </cell>
          <cell r="D4499">
            <v>1.98</v>
          </cell>
        </row>
        <row r="4500">
          <cell r="A4500">
            <v>7135</v>
          </cell>
          <cell r="B4500" t="str">
            <v>TE PVC, SOLDAVEL, COM ROSCA NA BOLSA CENTRAL, 90 GRAUS, 25 MM X 1/2", PARA AGUA FRIA PREDIAL</v>
          </cell>
          <cell r="C4500" t="str">
            <v xml:space="preserve">UN    </v>
          </cell>
          <cell r="D4500">
            <v>3.09</v>
          </cell>
        </row>
        <row r="4501">
          <cell r="A4501">
            <v>37947</v>
          </cell>
          <cell r="B4501" t="str">
            <v>TE PVC, SOLDAVEL, COM ROSCA NA BOLSA CENTRAL, 90 GRAUS, 25 MM X 3/4", PARA AGUA FRIA PREDIAL</v>
          </cell>
          <cell r="C4501" t="str">
            <v xml:space="preserve">UN    </v>
          </cell>
          <cell r="D4501">
            <v>3.13</v>
          </cell>
        </row>
        <row r="4502">
          <cell r="A4502">
            <v>7103</v>
          </cell>
          <cell r="B4502" t="str">
            <v>TE PVC, SOLDAVEL, COM ROSCA NA BOLSA CENTRAL, 90 GRAUS, 32 MM X 3/4", PARA AGUA FRIA PREDIAL</v>
          </cell>
          <cell r="C4502" t="str">
            <v xml:space="preserve">UN    </v>
          </cell>
          <cell r="D4502">
            <v>7.18</v>
          </cell>
        </row>
        <row r="4503">
          <cell r="A4503">
            <v>40419</v>
          </cell>
          <cell r="B4503" t="str">
            <v>TE RANHURADO EM FERRO FUNDIDO, DN 50 (2")</v>
          </cell>
          <cell r="C4503" t="str">
            <v xml:space="preserve">UN    </v>
          </cell>
          <cell r="D4503">
            <v>21.26</v>
          </cell>
        </row>
        <row r="4504">
          <cell r="A4504">
            <v>40420</v>
          </cell>
          <cell r="B4504" t="str">
            <v>TE RANHURADO EM FERRO FUNDIDO, DN 65 (2 1/2")</v>
          </cell>
          <cell r="C4504" t="str">
            <v xml:space="preserve">UN    </v>
          </cell>
          <cell r="D4504">
            <v>31.02</v>
          </cell>
        </row>
        <row r="4505">
          <cell r="A4505">
            <v>40421</v>
          </cell>
          <cell r="B4505" t="str">
            <v>TE RANHURADO EM FERRO FUNDIDO, DN 80 (3")</v>
          </cell>
          <cell r="C4505" t="str">
            <v xml:space="preserve">UN    </v>
          </cell>
          <cell r="D4505">
            <v>33.020000000000003</v>
          </cell>
        </row>
        <row r="4506">
          <cell r="A4506">
            <v>7126</v>
          </cell>
          <cell r="B4506" t="str">
            <v>TE REDUCAO PVC, ROSCAVEL, 90 GRAUS,  1.1/2" X 3/4",  AGUA FRIA PREDIAL</v>
          </cell>
          <cell r="C4506" t="str">
            <v xml:space="preserve">UN    </v>
          </cell>
          <cell r="D4506">
            <v>15.07</v>
          </cell>
        </row>
        <row r="4507">
          <cell r="A4507">
            <v>38905</v>
          </cell>
          <cell r="B4507" t="str">
            <v>TE ROSCA FEMEA, METALICO, PARA CONEXAO COM ANEL DESLIZANTE EM TUBO PEX, DN 16 MM X 1/2"</v>
          </cell>
          <cell r="C4507" t="str">
            <v xml:space="preserve">UN    </v>
          </cell>
          <cell r="D4507">
            <v>13.03</v>
          </cell>
        </row>
        <row r="4508">
          <cell r="A4508">
            <v>38907</v>
          </cell>
          <cell r="B4508" t="str">
            <v>TE ROSCA FEMEA, METALICO, PARA CONEXAO COM ANEL DESLIZANTE EM TUBO PEX, DN 20 MM X 1/2"</v>
          </cell>
          <cell r="C4508" t="str">
            <v xml:space="preserve">UN    </v>
          </cell>
          <cell r="D4508">
            <v>13.86</v>
          </cell>
        </row>
        <row r="4509">
          <cell r="A4509">
            <v>38908</v>
          </cell>
          <cell r="B4509" t="str">
            <v>TE ROSCA FEMEA, METALICO, PARA CONEXAO COM ANEL DESLIZANTE EM TUBO PEX, DN 20 MM X 3/4"</v>
          </cell>
          <cell r="C4509" t="str">
            <v xml:space="preserve">UN    </v>
          </cell>
          <cell r="D4509">
            <v>15.6</v>
          </cell>
        </row>
        <row r="4510">
          <cell r="A4510">
            <v>38909</v>
          </cell>
          <cell r="B4510" t="str">
            <v>TE ROSCA FEMEA, METALICO, PARA CONEXAO COM ANEL DESLIZANTE EM TUBO PEX, DN 25 MM X 1/2"</v>
          </cell>
          <cell r="C4510" t="str">
            <v xml:space="preserve">UN    </v>
          </cell>
          <cell r="D4510">
            <v>22.43</v>
          </cell>
        </row>
        <row r="4511">
          <cell r="A4511">
            <v>38910</v>
          </cell>
          <cell r="B4511" t="str">
            <v>TE ROSCA FEMEA, METALICO, PARA CONEXAO COM ANEL DESLIZANTE EM TUBO PEX, DN 25 MM X 3/4"</v>
          </cell>
          <cell r="C4511" t="str">
            <v xml:space="preserve">UN    </v>
          </cell>
          <cell r="D4511">
            <v>24.22</v>
          </cell>
        </row>
        <row r="4512">
          <cell r="A4512">
            <v>38897</v>
          </cell>
          <cell r="B4512" t="str">
            <v>TE ROSCA MACHO, METALICO, PARA CONEXAO COM ANEL DESLIZANTE EM TUBO PEX, DN 16 MM X 1/2"</v>
          </cell>
          <cell r="C4512" t="str">
            <v xml:space="preserve">UN    </v>
          </cell>
          <cell r="D4512">
            <v>13.08</v>
          </cell>
        </row>
        <row r="4513">
          <cell r="A4513">
            <v>38899</v>
          </cell>
          <cell r="B4513" t="str">
            <v>TE ROSCA MACHO, METALICO, PARA CONEXAO COM ANEL DESLIZANTE EM TUBO PEX, DN 20 MM X 1/2"</v>
          </cell>
          <cell r="C4513" t="str">
            <v xml:space="preserve">UN    </v>
          </cell>
          <cell r="D4513">
            <v>14.72</v>
          </cell>
        </row>
        <row r="4514">
          <cell r="A4514">
            <v>38900</v>
          </cell>
          <cell r="B4514" t="str">
            <v>TE ROSCA MACHO, METALICO, PARA CONEXAO COM ANEL DESLIZANTE EM TUBO PEX, DN 20 MM X 3/4"</v>
          </cell>
          <cell r="C4514" t="str">
            <v xml:space="preserve">UN    </v>
          </cell>
          <cell r="D4514">
            <v>15.34</v>
          </cell>
        </row>
        <row r="4515">
          <cell r="A4515">
            <v>38901</v>
          </cell>
          <cell r="B4515" t="str">
            <v>TE ROSCA MACHO, METALICO, PARA CONEXAO COM ANEL DESLIZANTE EM TUBO PEX, DN 25 MM X 3/4"</v>
          </cell>
          <cell r="C4515" t="str">
            <v xml:space="preserve">UN    </v>
          </cell>
          <cell r="D4515">
            <v>25.1</v>
          </cell>
        </row>
        <row r="4516">
          <cell r="A4516">
            <v>38904</v>
          </cell>
          <cell r="B4516" t="str">
            <v>TE ROSCA MACHO, METALICO, PARA CONEXAO COM ANEL DESLIZANTE EM TUBO PEX, DN 32 MM X 1"</v>
          </cell>
          <cell r="C4516" t="str">
            <v xml:space="preserve">UN    </v>
          </cell>
          <cell r="D4516">
            <v>40.78</v>
          </cell>
        </row>
        <row r="4517">
          <cell r="A4517">
            <v>38903</v>
          </cell>
          <cell r="B4517" t="str">
            <v>TE ROSCA MACHO, METALICO, PARA CONEXAO COM ANEL DESLIZANTE EM TUBO PEX, DN 32 MM X 3/4"</v>
          </cell>
          <cell r="C4517" t="str">
            <v xml:space="preserve">UN    </v>
          </cell>
          <cell r="D4517">
            <v>40.53</v>
          </cell>
        </row>
        <row r="4518">
          <cell r="A4518">
            <v>7091</v>
          </cell>
          <cell r="B4518" t="str">
            <v>TE SANITARIO, PVC, DN 100 X 100 MM, SERIE NORMAL, PARA ESGOTO PREDIAL</v>
          </cell>
          <cell r="C4518" t="str">
            <v xml:space="preserve">UN    </v>
          </cell>
          <cell r="D4518">
            <v>9.08</v>
          </cell>
        </row>
        <row r="4519">
          <cell r="A4519">
            <v>11655</v>
          </cell>
          <cell r="B4519" t="str">
            <v>TE SANITARIO, PVC, DN 100 X 50 MM, SERIE NORMAL, PARA ESGOTO PREDIAL</v>
          </cell>
          <cell r="C4519" t="str">
            <v xml:space="preserve">UN    </v>
          </cell>
          <cell r="D4519">
            <v>8.68</v>
          </cell>
        </row>
        <row r="4520">
          <cell r="A4520">
            <v>11656</v>
          </cell>
          <cell r="B4520" t="str">
            <v>TE SANITARIO, PVC, DN 100 X 75 MM, SERIE NORMAL PARA ESGOTO PREDIAL</v>
          </cell>
          <cell r="C4520" t="str">
            <v xml:space="preserve">UN    </v>
          </cell>
          <cell r="D4520">
            <v>9.07</v>
          </cell>
        </row>
        <row r="4521">
          <cell r="A4521">
            <v>37948</v>
          </cell>
          <cell r="B4521" t="str">
            <v>TE SANITARIO, PVC, DN 40 X 40 MM, SERIE NORMAL, PARA ESGOTO PREDIAL</v>
          </cell>
          <cell r="C4521" t="str">
            <v xml:space="preserve">UN    </v>
          </cell>
          <cell r="D4521">
            <v>1.84</v>
          </cell>
        </row>
        <row r="4522">
          <cell r="A4522">
            <v>7097</v>
          </cell>
          <cell r="B4522" t="str">
            <v>TE SANITARIO, PVC, DN 50 X 50 MM, SERIE NORMAL, PARA ESGOTO PREDIAL</v>
          </cell>
          <cell r="C4522" t="str">
            <v xml:space="preserve">UN    </v>
          </cell>
          <cell r="D4522">
            <v>4.03</v>
          </cell>
        </row>
        <row r="4523">
          <cell r="A4523">
            <v>11657</v>
          </cell>
          <cell r="B4523" t="str">
            <v>TE SANITARIO, PVC, DN 75 X 50 MM, SERIE NORMAL PARA ESGOTO PREDIAL</v>
          </cell>
          <cell r="C4523" t="str">
            <v xml:space="preserve">UN    </v>
          </cell>
          <cell r="D4523">
            <v>7.91</v>
          </cell>
        </row>
        <row r="4524">
          <cell r="A4524">
            <v>11658</v>
          </cell>
          <cell r="B4524" t="str">
            <v>TE SANITARIO, PVC, DN 75 X 75 MM, SERIE NORMAL PARA ESGOTO PREDIAL</v>
          </cell>
          <cell r="C4524" t="str">
            <v xml:space="preserve">UN    </v>
          </cell>
          <cell r="D4524">
            <v>8.06</v>
          </cell>
        </row>
        <row r="4525">
          <cell r="A4525">
            <v>7146</v>
          </cell>
          <cell r="B4525" t="str">
            <v>TE SOLDAVEL, PVC, 90 GRAUS, 110 MM, PARA AGUA FRIA PREDIAL (NBR 5648)</v>
          </cell>
          <cell r="C4525" t="str">
            <v xml:space="preserve">UN    </v>
          </cell>
          <cell r="D4525">
            <v>111.88</v>
          </cell>
        </row>
        <row r="4526">
          <cell r="A4526">
            <v>7138</v>
          </cell>
          <cell r="B4526" t="str">
            <v>TE SOLDAVEL, PVC, 90 GRAUS, 20 MM, PARA AGUA FRIA PREDIAL (NBR 5648)</v>
          </cell>
          <cell r="C4526" t="str">
            <v xml:space="preserve">UN    </v>
          </cell>
          <cell r="D4526">
            <v>0.63</v>
          </cell>
        </row>
        <row r="4527">
          <cell r="A4527">
            <v>7139</v>
          </cell>
          <cell r="B4527" t="str">
            <v>TE SOLDAVEL, PVC, 90 GRAUS, 25 MM, PARA AGUA FRIA PREDIAL (NBR 5648)</v>
          </cell>
          <cell r="C4527" t="str">
            <v xml:space="preserve">UN    </v>
          </cell>
          <cell r="D4527">
            <v>0.83</v>
          </cell>
        </row>
        <row r="4528">
          <cell r="A4528">
            <v>7140</v>
          </cell>
          <cell r="B4528" t="str">
            <v>TE SOLDAVEL, PVC, 90 GRAUS, 32 MM, PARA AGUA FRIA PREDIAL (NBR 5648)</v>
          </cell>
          <cell r="C4528" t="str">
            <v xml:space="preserve">UN    </v>
          </cell>
          <cell r="D4528">
            <v>2.76</v>
          </cell>
        </row>
        <row r="4529">
          <cell r="A4529">
            <v>7141</v>
          </cell>
          <cell r="B4529" t="str">
            <v>TE SOLDAVEL, PVC, 90 GRAUS, 40 MM, PARA AGUA FRIA PREDIAL (NBR 5648)</v>
          </cell>
          <cell r="C4529" t="str">
            <v xml:space="preserve">UN    </v>
          </cell>
          <cell r="D4529">
            <v>6.03</v>
          </cell>
        </row>
        <row r="4530">
          <cell r="A4530">
            <v>7143</v>
          </cell>
          <cell r="B4530" t="str">
            <v>TE SOLDAVEL, PVC, 90 GRAUS, 60 MM, PARA AGUA FRIA PREDIAL (NBR 5648)</v>
          </cell>
          <cell r="C4530" t="str">
            <v xml:space="preserve">UN    </v>
          </cell>
          <cell r="D4530">
            <v>20.11</v>
          </cell>
        </row>
        <row r="4531">
          <cell r="A4531">
            <v>7144</v>
          </cell>
          <cell r="B4531" t="str">
            <v>TE SOLDAVEL, PVC, 90 GRAUS, 75 MM, PARA AGUA FRIA PREDIAL (NBR 5648)</v>
          </cell>
          <cell r="C4531" t="str">
            <v xml:space="preserve">UN    </v>
          </cell>
          <cell r="D4531">
            <v>40.22</v>
          </cell>
        </row>
        <row r="4532">
          <cell r="A4532">
            <v>7145</v>
          </cell>
          <cell r="B4532" t="str">
            <v>TE SOLDAVEL, PVC, 90 GRAUS, 85 MM, PARA AGUA FRIA PREDIAL (NBR 5648)</v>
          </cell>
          <cell r="C4532" t="str">
            <v xml:space="preserve">UN    </v>
          </cell>
          <cell r="D4532">
            <v>65.97</v>
          </cell>
        </row>
        <row r="4533">
          <cell r="A4533">
            <v>7142</v>
          </cell>
          <cell r="B4533" t="str">
            <v>TE SOLDAVEL, PVC, 90 GRAUS,50 MM, PARA AGUA FRIA PREDIAL (NBR 5648)</v>
          </cell>
          <cell r="C4533" t="str">
            <v xml:space="preserve">UN    </v>
          </cell>
          <cell r="D4533">
            <v>6.74</v>
          </cell>
        </row>
        <row r="4534">
          <cell r="A4534">
            <v>3593</v>
          </cell>
          <cell r="B4534" t="str">
            <v>TE 45 GRAUS DE FERRO GALVANIZADO, COM ROSCA BSP, DE 1 1/2"</v>
          </cell>
          <cell r="C4534" t="str">
            <v xml:space="preserve">UN    </v>
          </cell>
          <cell r="D4534">
            <v>41.78</v>
          </cell>
        </row>
        <row r="4535">
          <cell r="A4535">
            <v>3588</v>
          </cell>
          <cell r="B4535" t="str">
            <v>TE 45 GRAUS DE FERRO GALVANIZADO, COM ROSCA BSP, DE 1 1/4"</v>
          </cell>
          <cell r="C4535" t="str">
            <v xml:space="preserve">UN    </v>
          </cell>
          <cell r="D4535">
            <v>32.21</v>
          </cell>
        </row>
        <row r="4536">
          <cell r="A4536">
            <v>3585</v>
          </cell>
          <cell r="B4536" t="str">
            <v>TE 45 GRAUS DE FERRO GALVANIZADO, COM ROSCA BSP, DE 1/2"</v>
          </cell>
          <cell r="C4536" t="str">
            <v xml:space="preserve">UN    </v>
          </cell>
          <cell r="D4536">
            <v>9.94</v>
          </cell>
        </row>
        <row r="4537">
          <cell r="A4537">
            <v>3587</v>
          </cell>
          <cell r="B4537" t="str">
            <v>TE 45 GRAUS DE FERRO GALVANIZADO, COM ROSCA BSP, DE 1"</v>
          </cell>
          <cell r="C4537" t="str">
            <v xml:space="preserve">UN    </v>
          </cell>
          <cell r="D4537">
            <v>19.98</v>
          </cell>
        </row>
        <row r="4538">
          <cell r="A4538">
            <v>3590</v>
          </cell>
          <cell r="B4538" t="str">
            <v>TE 45 GRAUS DE FERRO GALVANIZADO, COM ROSCA BSP, DE 2 1/2"</v>
          </cell>
          <cell r="C4538" t="str">
            <v xml:space="preserve">UN    </v>
          </cell>
          <cell r="D4538">
            <v>118.64</v>
          </cell>
        </row>
        <row r="4539">
          <cell r="A4539">
            <v>3589</v>
          </cell>
          <cell r="B4539" t="str">
            <v>TE 45 GRAUS DE FERRO GALVANIZADO, COM ROSCA BSP, DE 2"</v>
          </cell>
          <cell r="C4539" t="str">
            <v xml:space="preserve">UN    </v>
          </cell>
          <cell r="D4539">
            <v>63.68</v>
          </cell>
        </row>
        <row r="4540">
          <cell r="A4540">
            <v>3586</v>
          </cell>
          <cell r="B4540" t="str">
            <v>TE 45 GRAUS DE FERRO GALVANIZADO, COM ROSCA BSP, DE 3/4"</v>
          </cell>
          <cell r="C4540" t="str">
            <v xml:space="preserve">UN    </v>
          </cell>
          <cell r="D4540">
            <v>13.03</v>
          </cell>
        </row>
        <row r="4541">
          <cell r="A4541">
            <v>3592</v>
          </cell>
          <cell r="B4541" t="str">
            <v>TE 45 GRAUS DE FERRO GALVANIZADO, COM ROSCA BSP, DE 3"</v>
          </cell>
          <cell r="C4541" t="str">
            <v xml:space="preserve">UN    </v>
          </cell>
          <cell r="D4541">
            <v>187.54</v>
          </cell>
        </row>
        <row r="4542">
          <cell r="A4542">
            <v>3591</v>
          </cell>
          <cell r="B4542" t="str">
            <v>TE 45 GRAUS DE FERRO GALVANIZADO, COM ROSCA BSP, DE 4"</v>
          </cell>
          <cell r="C4542" t="str">
            <v xml:space="preserve">UN    </v>
          </cell>
          <cell r="D4542">
            <v>300.64</v>
          </cell>
        </row>
        <row r="4543">
          <cell r="A4543">
            <v>40396</v>
          </cell>
          <cell r="B4543" t="str">
            <v>TE 90 GRAUS EM ACO CARBONO, SOLDAVEL, PRESSAO 3.000 LBS, DN 1 1/2"</v>
          </cell>
          <cell r="C4543" t="str">
            <v xml:space="preserve">UN    </v>
          </cell>
          <cell r="D4543">
            <v>69.94</v>
          </cell>
        </row>
        <row r="4544">
          <cell r="A4544">
            <v>40395</v>
          </cell>
          <cell r="B4544" t="str">
            <v>TE 90 GRAUS EM ACO CARBONO, SOLDAVEL, PRESSAO 3.000 LBS, DN 1 1/4"</v>
          </cell>
          <cell r="C4544" t="str">
            <v xml:space="preserve">UN    </v>
          </cell>
          <cell r="D4544">
            <v>53.67</v>
          </cell>
        </row>
        <row r="4545">
          <cell r="A4545">
            <v>40392</v>
          </cell>
          <cell r="B4545" t="str">
            <v>TE 90 GRAUS EM ACO CARBONO, SOLDAVEL, PRESSAO 3.000 LBS, DN 1/2"</v>
          </cell>
          <cell r="C4545" t="str">
            <v xml:space="preserve">UN    </v>
          </cell>
          <cell r="D4545">
            <v>17.27</v>
          </cell>
        </row>
        <row r="4546">
          <cell r="A4546">
            <v>40394</v>
          </cell>
          <cell r="B4546" t="str">
            <v>TE 90 GRAUS EM ACO CARBONO, SOLDAVEL, PRESSAO 3.000 LBS, DN 1"</v>
          </cell>
          <cell r="C4546" t="str">
            <v xml:space="preserve">UN    </v>
          </cell>
          <cell r="D4546">
            <v>34.94</v>
          </cell>
        </row>
        <row r="4547">
          <cell r="A4547">
            <v>40398</v>
          </cell>
          <cell r="B4547" t="str">
            <v>TE 90 GRAUS EM ACO CARBONO, SOLDAVEL, PRESSAO 3.000 LBS, DN 2 1/2"</v>
          </cell>
          <cell r="C4547" t="str">
            <v xml:space="preserve">UN    </v>
          </cell>
          <cell r="D4547">
            <v>224.39</v>
          </cell>
        </row>
        <row r="4548">
          <cell r="A4548">
            <v>40397</v>
          </cell>
          <cell r="B4548" t="str">
            <v>TE 90 GRAUS EM ACO CARBONO, SOLDAVEL, PRESSAO 3.000 LBS, DN 2"</v>
          </cell>
          <cell r="C4548" t="str">
            <v xml:space="preserve">UN    </v>
          </cell>
          <cell r="D4548">
            <v>114.91</v>
          </cell>
        </row>
        <row r="4549">
          <cell r="A4549">
            <v>40393</v>
          </cell>
          <cell r="B4549" t="str">
            <v>TE 90 GRAUS EM ACO CARBONO, SOLDAVEL, PRESSAO 3.000 LBS, DN 3/4"</v>
          </cell>
          <cell r="C4549" t="str">
            <v xml:space="preserve">UN    </v>
          </cell>
          <cell r="D4549">
            <v>22.24</v>
          </cell>
        </row>
        <row r="4550">
          <cell r="A4550">
            <v>40399</v>
          </cell>
          <cell r="B4550" t="str">
            <v>TE 90 GRAUS EM ACO CARBONO, SOLDAVEL, PRESSAO 3.000 LBS, DN 3"</v>
          </cell>
          <cell r="C4550" t="str">
            <v xml:space="preserve">UN    </v>
          </cell>
          <cell r="D4550">
            <v>367.1</v>
          </cell>
        </row>
        <row r="4551">
          <cell r="A4551">
            <v>39322</v>
          </cell>
          <cell r="B4551" t="str">
            <v>TE, PLASTICO, DN 16 MM, PARA CONEXAO COM CRIMPAGEM EM TUBO PEX</v>
          </cell>
          <cell r="C4551" t="str">
            <v xml:space="preserve">UN    </v>
          </cell>
          <cell r="D4551">
            <v>15.81</v>
          </cell>
        </row>
        <row r="4552">
          <cell r="A4552">
            <v>39289</v>
          </cell>
          <cell r="B4552" t="str">
            <v>TE, PLASTICO, DN 20 MM, PARA CONEXAO COM CRIMPAGEM EM TUBO PEX</v>
          </cell>
          <cell r="C4552" t="str">
            <v xml:space="preserve">UN    </v>
          </cell>
          <cell r="D4552">
            <v>18.940000000000001</v>
          </cell>
        </row>
        <row r="4553">
          <cell r="A4553">
            <v>39290</v>
          </cell>
          <cell r="B4553" t="str">
            <v>TE, PLASTICO, DN 25 MM, PARA CONEXAO COM CRIMPAGEM EM TUBO PEX</v>
          </cell>
          <cell r="C4553" t="str">
            <v xml:space="preserve">UN    </v>
          </cell>
          <cell r="D4553">
            <v>32.14</v>
          </cell>
        </row>
        <row r="4554">
          <cell r="A4554">
            <v>39291</v>
          </cell>
          <cell r="B4554" t="str">
            <v>TE, PLASTICO, DN 32 MM, PARA CONEXAO COM CRIMPAGEM EM TUBO PEX</v>
          </cell>
          <cell r="C4554" t="str">
            <v xml:space="preserve">UN    </v>
          </cell>
          <cell r="D4554">
            <v>48.12</v>
          </cell>
        </row>
        <row r="4555">
          <cell r="A4555">
            <v>20174</v>
          </cell>
          <cell r="B4555" t="str">
            <v>TE, PVC LEVE, CURTO, 90 GRAUS, 150 MM, PARA ESGOTO</v>
          </cell>
          <cell r="C4555" t="str">
            <v xml:space="preserve">UN    </v>
          </cell>
          <cell r="D4555">
            <v>22.13</v>
          </cell>
        </row>
        <row r="4556">
          <cell r="A4556">
            <v>41892</v>
          </cell>
          <cell r="B4556" t="str">
            <v>TE, PVC PBA, BBB, 90 GRAUS, DN 100 / DE 110 MM, PARA REDE  AGUA (NBR 10351)</v>
          </cell>
          <cell r="C4556" t="str">
            <v xml:space="preserve">UN    </v>
          </cell>
          <cell r="D4556">
            <v>82.14</v>
          </cell>
        </row>
        <row r="4557">
          <cell r="A4557">
            <v>7048</v>
          </cell>
          <cell r="B4557" t="str">
            <v>TE, PVC PBA, BBB, 90 GRAUS, DN 50 / DE 60 MM, PARA REDE AGUA (NBR 10351)</v>
          </cell>
          <cell r="C4557" t="str">
            <v xml:space="preserve">UN    </v>
          </cell>
          <cell r="D4557">
            <v>17.73</v>
          </cell>
        </row>
        <row r="4558">
          <cell r="A4558">
            <v>7088</v>
          </cell>
          <cell r="B4558" t="str">
            <v>TE, PVC PBA, BBB, 90 GRAUS, DN 75 / DE 85 MM, PARA REDE AGUA (NBR 10351)</v>
          </cell>
          <cell r="C4558" t="str">
            <v xml:space="preserve">UN    </v>
          </cell>
          <cell r="D4558">
            <v>38.770000000000003</v>
          </cell>
        </row>
        <row r="4559">
          <cell r="A4559">
            <v>20179</v>
          </cell>
          <cell r="B4559" t="str">
            <v>TE, PVC, SERIE R, 100 X 100 MM, PARA ESGOTO PREDIAL</v>
          </cell>
          <cell r="C4559" t="str">
            <v xml:space="preserve">UN    </v>
          </cell>
          <cell r="D4559">
            <v>29.8</v>
          </cell>
        </row>
        <row r="4560">
          <cell r="A4560">
            <v>20178</v>
          </cell>
          <cell r="B4560" t="str">
            <v>TE, PVC, SERIE R, 100 X 75 MM, PARA ESGOTO PREDIAL</v>
          </cell>
          <cell r="C4560" t="str">
            <v xml:space="preserve">UN    </v>
          </cell>
          <cell r="D4560">
            <v>26.33</v>
          </cell>
        </row>
        <row r="4561">
          <cell r="A4561">
            <v>20180</v>
          </cell>
          <cell r="B4561" t="str">
            <v>TE, PVC, SERIE R, 150 X 100 MM, PARA ESGOTO PREDIAL</v>
          </cell>
          <cell r="C4561" t="str">
            <v xml:space="preserve">UN    </v>
          </cell>
          <cell r="D4561">
            <v>48.39</v>
          </cell>
        </row>
        <row r="4562">
          <cell r="A4562">
            <v>20181</v>
          </cell>
          <cell r="B4562" t="str">
            <v>TE, PVC, SERIE R, 150 X 150 MM, PARA ESGOTO PREDIAL</v>
          </cell>
          <cell r="C4562" t="str">
            <v xml:space="preserve">UN    </v>
          </cell>
          <cell r="D4562">
            <v>71.790000000000006</v>
          </cell>
        </row>
        <row r="4563">
          <cell r="A4563">
            <v>20177</v>
          </cell>
          <cell r="B4563" t="str">
            <v>TE, PVC, SERIE R, 75 X 75 MM, PARA ESGOTO PREDIAL</v>
          </cell>
          <cell r="C4563" t="str">
            <v xml:space="preserve">UN    </v>
          </cell>
          <cell r="D4563">
            <v>17.260000000000002</v>
          </cell>
        </row>
        <row r="4564">
          <cell r="A4564">
            <v>7082</v>
          </cell>
          <cell r="B4564" t="str">
            <v>TE, PVC, 90 GRAUS, BBB, JE, DN 100 MM, PARA REDE COLETORA ESGOTO (NBR 10569)</v>
          </cell>
          <cell r="C4564" t="str">
            <v xml:space="preserve">UN    </v>
          </cell>
          <cell r="D4564">
            <v>33.65</v>
          </cell>
        </row>
        <row r="4565">
          <cell r="A4565">
            <v>42707</v>
          </cell>
          <cell r="B4565" t="str">
            <v>TE, PVC, 90 GRAUS, BBB, JE, DN 100 MM, PARA TUBO CORRUGADO E/OU LISO, REDE COLETORA ESGOTO (NBR 10569</v>
          </cell>
          <cell r="C4565" t="str">
            <v xml:space="preserve">UN    </v>
          </cell>
          <cell r="D4565">
            <v>91.39</v>
          </cell>
        </row>
        <row r="4566">
          <cell r="A4566">
            <v>7069</v>
          </cell>
          <cell r="B4566" t="str">
            <v>TE, PVC, 90 GRAUS, BBB, JE, DN 150 MM, PARA REDE COLETORA ESGOTO (NBR 10569)</v>
          </cell>
          <cell r="C4566" t="str">
            <v xml:space="preserve">UN    </v>
          </cell>
          <cell r="D4566">
            <v>74.69</v>
          </cell>
        </row>
        <row r="4567">
          <cell r="A4567">
            <v>42708</v>
          </cell>
          <cell r="B4567" t="str">
            <v>TE, PVC, 90 GRAUS, BBB, JE, DN 150 MM, PARA TUBO CORRUGADO E/OU LISO, REDE COLETORA ESGOTO (NBR 10569)</v>
          </cell>
          <cell r="C4567" t="str">
            <v xml:space="preserve">UN    </v>
          </cell>
          <cell r="D4567">
            <v>239.88</v>
          </cell>
        </row>
        <row r="4568">
          <cell r="A4568">
            <v>7070</v>
          </cell>
          <cell r="B4568" t="str">
            <v>TE, PVC, 90 GRAUS, BBB, JE, DN 200 MM, PARA REDE COLETORA ESGOTO (NBR 10569)</v>
          </cell>
          <cell r="C4568" t="str">
            <v xml:space="preserve">UN    </v>
          </cell>
          <cell r="D4568">
            <v>106.95</v>
          </cell>
        </row>
        <row r="4569">
          <cell r="A4569">
            <v>42709</v>
          </cell>
          <cell r="B4569" t="str">
            <v>TE, PVC, 90 GRAUS, BBB, JE, DN 200 MM, PARA TUBO CORRUGADO E/OU LISO, REDE COLETORA ESGOTO (NBR 10569)</v>
          </cell>
          <cell r="C4569" t="str">
            <v xml:space="preserve">UN    </v>
          </cell>
          <cell r="D4569">
            <v>358.75</v>
          </cell>
        </row>
        <row r="4570">
          <cell r="A4570">
            <v>42710</v>
          </cell>
          <cell r="B4570" t="str">
            <v>TE, PVC, 90 GRAUS, BBB, JE, DN 250 MM, PARA TUBO CORRUGADO E/OU LISO, REDE COLETORA ESGOTO (NBR 10569)</v>
          </cell>
          <cell r="C4570" t="str">
            <v xml:space="preserve">UN    </v>
          </cell>
          <cell r="D4570">
            <v>1031.24</v>
          </cell>
        </row>
        <row r="4571">
          <cell r="A4571">
            <v>42716</v>
          </cell>
          <cell r="B4571" t="str">
            <v>TE, PVC, 90 GRAUS, BBB, JE, DN 300 MM, PARA TUBO CORRUGADO E/OU LISO, REDE COLETORA ESGOTO (NBR 10569)</v>
          </cell>
          <cell r="C4571" t="str">
            <v xml:space="preserve">UN    </v>
          </cell>
          <cell r="D4571">
            <v>1283.55</v>
          </cell>
        </row>
        <row r="4572">
          <cell r="A4572">
            <v>20172</v>
          </cell>
          <cell r="B4572" t="str">
            <v>TE, PVC, 90 GRAUS, BBP, JE, DN 100 MM, PARA REDE COLETORA ESGOTO (NBR 10569)</v>
          </cell>
          <cell r="C4572" t="str">
            <v xml:space="preserve">UN    </v>
          </cell>
          <cell r="D4572">
            <v>24.68</v>
          </cell>
        </row>
        <row r="4573">
          <cell r="A4573">
            <v>40945</v>
          </cell>
          <cell r="B4573" t="str">
            <v>TECNICO DE EDIFICACOES</v>
          </cell>
          <cell r="C4573" t="str">
            <v xml:space="preserve">H     </v>
          </cell>
          <cell r="D4573">
            <v>18.3</v>
          </cell>
        </row>
        <row r="4574">
          <cell r="A4574">
            <v>40946</v>
          </cell>
          <cell r="B4574" t="str">
            <v>TECNICO DE EDIFICACOES (MENSALISTA)</v>
          </cell>
          <cell r="C4574" t="str">
            <v xml:space="preserve">MES   </v>
          </cell>
          <cell r="D4574">
            <v>2550.09</v>
          </cell>
        </row>
        <row r="4575">
          <cell r="A4575">
            <v>7153</v>
          </cell>
          <cell r="B4575" t="str">
            <v>TECNICO EM LABORATORIO E CAMPO DE CONSTRUCAO CIVIL</v>
          </cell>
          <cell r="C4575" t="str">
            <v xml:space="preserve">H     </v>
          </cell>
          <cell r="D4575">
            <v>21.41</v>
          </cell>
        </row>
        <row r="4576">
          <cell r="A4576">
            <v>41089</v>
          </cell>
          <cell r="B4576" t="str">
            <v>TECNICO EM LABORATORIO E CAMPO DE CONSTRUCAO CIVIL (MENSALISTA)</v>
          </cell>
          <cell r="C4576" t="str">
            <v xml:space="preserve">MES   </v>
          </cell>
          <cell r="D4576">
            <v>3797.07</v>
          </cell>
        </row>
        <row r="4577">
          <cell r="A4577">
            <v>40943</v>
          </cell>
          <cell r="B4577" t="str">
            <v>TECNICO EM SEGURANCA DO TRABALHO</v>
          </cell>
          <cell r="C4577" t="str">
            <v xml:space="preserve">H     </v>
          </cell>
          <cell r="D4577">
            <v>22.54</v>
          </cell>
        </row>
        <row r="4578">
          <cell r="A4578">
            <v>40944</v>
          </cell>
          <cell r="B4578" t="str">
            <v>TECNICO EM SEGURANCA DO TRABALHO (MENSALISTA)</v>
          </cell>
          <cell r="C4578" t="str">
            <v xml:space="preserve">MES   </v>
          </cell>
          <cell r="D4578">
            <v>3998.81</v>
          </cell>
        </row>
        <row r="4579">
          <cell r="A4579">
            <v>6175</v>
          </cell>
          <cell r="B4579" t="str">
            <v>TECNICO EM SONDAGEM</v>
          </cell>
          <cell r="C4579" t="str">
            <v xml:space="preserve">H     </v>
          </cell>
          <cell r="D4579">
            <v>19.07</v>
          </cell>
        </row>
        <row r="4580">
          <cell r="A4580">
            <v>41092</v>
          </cell>
          <cell r="B4580" t="str">
            <v>TECNICO EM SONDAGEM (MENSALISTA)</v>
          </cell>
          <cell r="C4580" t="str">
            <v xml:space="preserve">MES   </v>
          </cell>
          <cell r="D4580">
            <v>3382.11</v>
          </cell>
        </row>
        <row r="4581">
          <cell r="A4581">
            <v>37712</v>
          </cell>
          <cell r="B4581" t="str">
            <v>TELA ARAME GALVANIZADO REVESTIDO COM POLIMERO, MALHA HEXAGONAL DUPLA TORCAO, 8 X 10 CM (ZN/AL REVESTIDO COM POLIMERO), FIO *2,4* MM</v>
          </cell>
          <cell r="C4581" t="str">
            <v xml:space="preserve">M2    </v>
          </cell>
          <cell r="D4581">
            <v>61.49</v>
          </cell>
        </row>
        <row r="4582">
          <cell r="A4582">
            <v>34547</v>
          </cell>
          <cell r="B4582" t="str">
            <v>TELA DE ACO SOLDADA GALVANIZADA/ZINCADA PARA ALVENARIA, FIO  D = *1,20 A 1,70* MM, MALHA 15 X 15 MM, (C X L) *50 X 12* CM</v>
          </cell>
          <cell r="C4582" t="str">
            <v xml:space="preserve">M     </v>
          </cell>
          <cell r="D4582">
            <v>2.65</v>
          </cell>
        </row>
        <row r="4583">
          <cell r="A4583">
            <v>34548</v>
          </cell>
          <cell r="B4583" t="str">
            <v>TELA DE ACO SOLDADA GALVANIZADA/ZINCADA PARA ALVENARIA, FIO  D = *1,20 A 1,70* MM, MALHA 15 X 15 MM, (C X L) *50 X 17,5* CM</v>
          </cell>
          <cell r="C4583" t="str">
            <v xml:space="preserve">M     </v>
          </cell>
          <cell r="D4583">
            <v>4.34</v>
          </cell>
        </row>
        <row r="4584">
          <cell r="A4584">
            <v>34558</v>
          </cell>
          <cell r="B4584" t="str">
            <v>TELA DE ACO SOLDADA GALVANIZADA/ZINCADA PARA ALVENARIA, FIO D = *1,20 A 1,70* MM, MALHA 15 X 15 MM, (C X L) *50 X 10,5* CM</v>
          </cell>
          <cell r="C4584" t="str">
            <v xml:space="preserve">M     </v>
          </cell>
          <cell r="D4584">
            <v>2.15</v>
          </cell>
        </row>
        <row r="4585">
          <cell r="A4585">
            <v>34550</v>
          </cell>
          <cell r="B4585" t="str">
            <v>TELA DE ACO SOLDADA GALVANIZADA/ZINCADA PARA ALVENARIA, FIO D = *1,20 A 1,70* MM, MALHA 15 X 15 MM, (C X L) *50 X 6* CM</v>
          </cell>
          <cell r="C4585" t="str">
            <v xml:space="preserve">M     </v>
          </cell>
          <cell r="D4585">
            <v>1.1399999999999999</v>
          </cell>
        </row>
        <row r="4586">
          <cell r="A4586">
            <v>34557</v>
          </cell>
          <cell r="B4586" t="str">
            <v>TELA DE ACO SOLDADA GALVANIZADA/ZINCADA PARA ALVENARIA, FIO D = *1,20 A 1,70* MM, MALHA 15 X 15 MM, (C X L) *50 X 7,5* CM</v>
          </cell>
          <cell r="C4586" t="str">
            <v xml:space="preserve">M     </v>
          </cell>
          <cell r="D4586">
            <v>1.67</v>
          </cell>
        </row>
        <row r="4587">
          <cell r="A4587">
            <v>37411</v>
          </cell>
          <cell r="B4587" t="str">
            <v>TELA DE ACO SOLDADA GALVANIZADA/ZINCADA PARA ALVENARIA, FIO D = *1,24 MM, MALHA 25 X 25 MM</v>
          </cell>
          <cell r="C4587" t="str">
            <v xml:space="preserve">M2    </v>
          </cell>
          <cell r="D4587">
            <v>12.26</v>
          </cell>
        </row>
        <row r="4588">
          <cell r="A4588">
            <v>39508</v>
          </cell>
          <cell r="B4588" t="str">
            <v>TELA DE ACO SOLDADA NERVURADA, CA-60, L-159, (1,69 KG/M2), DIAMETRO DO FIO = 4,5 MM, LARGURA = 2,45 M, ESPACAMENTO DA MALHA = 30 X 10 CM</v>
          </cell>
          <cell r="C4588" t="str">
            <v xml:space="preserve">M2    </v>
          </cell>
          <cell r="D4588">
            <v>6.89</v>
          </cell>
        </row>
        <row r="4589">
          <cell r="A4589">
            <v>39507</v>
          </cell>
          <cell r="B4589" t="str">
            <v>TELA DE ACO SOLDADA NERVURADA, CA-60, Q-113, (1,8 KG/M2), DIAMETRO DO FIO = 3,8 MM, LARGURA = 2,45 M, ESPACAMENTO DA MALHA = 10 X 10 CM</v>
          </cell>
          <cell r="C4589" t="str">
            <v xml:space="preserve">M2    </v>
          </cell>
          <cell r="D4589">
            <v>10.28</v>
          </cell>
        </row>
        <row r="4590">
          <cell r="A4590">
            <v>7155</v>
          </cell>
          <cell r="B4590" t="str">
            <v>TELA DE ACO SOLDADA NERVURADA, CA-60, Q-138, (2,20 KG/M2), DIAMETRO DO FIO = 4,2 MM, LARGURA = 2,45 M, ESPACAMENTO DA MALHA = 10  X 10 CM</v>
          </cell>
          <cell r="C4590" t="str">
            <v xml:space="preserve">M2    </v>
          </cell>
          <cell r="D4590">
            <v>13.19</v>
          </cell>
        </row>
        <row r="4591">
          <cell r="A4591">
            <v>42406</v>
          </cell>
          <cell r="B4591" t="str">
            <v>TELA DE ACO SOLDADA NERVURADA, CA-60, Q-159, (2,52 KG/M2), DIAMETRO DO FIO = 4,5 MM, LARGURA =  2,45 M, ESPACAMENTO DA MALHA = 10 X 10 CM</v>
          </cell>
          <cell r="C4591" t="str">
            <v xml:space="preserve">M2    </v>
          </cell>
          <cell r="D4591">
            <v>15.13</v>
          </cell>
        </row>
        <row r="4592">
          <cell r="A4592">
            <v>7156</v>
          </cell>
          <cell r="B4592" t="str">
            <v>TELA DE ACO SOLDADA NERVURADA, CA-60, Q-196, (3,11 KG/M2), DIAMETRO DO FIO = 5,0 MM, LARGURA = 2,45 M, ESPACAMENTO DA MALHA = 10 X 10 CM</v>
          </cell>
          <cell r="C4592" t="str">
            <v xml:space="preserve">M2    </v>
          </cell>
          <cell r="D4592">
            <v>18.93</v>
          </cell>
        </row>
        <row r="4593">
          <cell r="A4593">
            <v>43127</v>
          </cell>
          <cell r="B4593" t="str">
            <v>TELA DE ACO SOLDADA NERVURADA, CA-60, Q-283 (4,48 KG/M2), DIAMETRO DO FIO = 6,0 MM, LARGURA = 2,45 X 6,00 M DE COMPRIMENTO, ESPACAMENTO DA MALHA = 10 X 10 CM</v>
          </cell>
          <cell r="C4593" t="str">
            <v xml:space="preserve">M2    </v>
          </cell>
          <cell r="D4593">
            <v>27.09</v>
          </cell>
        </row>
        <row r="4594">
          <cell r="A4594">
            <v>10917</v>
          </cell>
          <cell r="B4594" t="str">
            <v>TELA DE ACO SOLDADA NERVURADA, CA-60, Q-61, (0,97 KG/M2), DIAMETRO DO FIO = 3,4 MM, LARGURA = 2,45 M, ESPACAMENTO DA MALHA = 15 X 15 CM</v>
          </cell>
          <cell r="C4594" t="str">
            <v xml:space="preserve">M2    </v>
          </cell>
          <cell r="D4594">
            <v>5.71</v>
          </cell>
        </row>
        <row r="4595">
          <cell r="A4595">
            <v>21141</v>
          </cell>
          <cell r="B4595" t="str">
            <v>TELA DE ACO SOLDADA NERVURADA, CA-60, Q-92, (1,48 KG/M2), DIAMETRO DO FIO = 4,2 MM, LARGURA = 2,45 X 60 M DE COMPRIMENTO, ESPACAMENTO DA MALHA = 15  X 15 CM</v>
          </cell>
          <cell r="C4595" t="str">
            <v xml:space="preserve">M2    </v>
          </cell>
          <cell r="D4595">
            <v>8.85</v>
          </cell>
        </row>
        <row r="4596">
          <cell r="A4596">
            <v>39509</v>
          </cell>
          <cell r="B4596" t="str">
            <v>TELA DE ACO SOLDADA NERVURADA, CA-60, T-196, (2,11 KG/M2), DIAMETRO DO FIO = 5,0 MM, LARGURA = 2,45 M, ESPACAMENTO DA MALHA = 30 X 10 CM</v>
          </cell>
          <cell r="C4596" t="str">
            <v xml:space="preserve">M2    </v>
          </cell>
          <cell r="D4596">
            <v>8.51</v>
          </cell>
        </row>
        <row r="4597">
          <cell r="A4597">
            <v>25988</v>
          </cell>
          <cell r="B4597" t="str">
            <v>TELA DE ANIAGEM (JUTA)</v>
          </cell>
          <cell r="C4597" t="str">
            <v xml:space="preserve">M2    </v>
          </cell>
          <cell r="D4597">
            <v>9.73</v>
          </cell>
        </row>
        <row r="4598">
          <cell r="A4598">
            <v>7167</v>
          </cell>
          <cell r="B4598" t="str">
            <v>TELA DE ARAME GALVANIZADA QUADRANGULAR / LOSANGULAR, FIO 2,11 MM (14 BWG), MALHA 5 X 5 CM, H = 2 M</v>
          </cell>
          <cell r="C4598" t="str">
            <v xml:space="preserve">M2    </v>
          </cell>
          <cell r="D4598">
            <v>17.010000000000002</v>
          </cell>
        </row>
        <row r="4599">
          <cell r="A4599">
            <v>10928</v>
          </cell>
          <cell r="B4599" t="str">
            <v>TELA DE ARAME GALVANIZADA QUADRANGULAR / LOSANGULAR, FIO 2,11 MM (14 BWG), MALHA 8 X 8 CM, H = 2 M</v>
          </cell>
          <cell r="C4599" t="str">
            <v xml:space="preserve">M2    </v>
          </cell>
          <cell r="D4599">
            <v>9.77</v>
          </cell>
        </row>
        <row r="4600">
          <cell r="A4600">
            <v>10933</v>
          </cell>
          <cell r="B4600" t="str">
            <v>TELA DE ARAME GALVANIZADA QUADRANGULAR / LOSANGULAR, FIO 2,77 MM (12 BWG), MALHA 10 X 10 CM, H = 2 M</v>
          </cell>
          <cell r="C4600" t="str">
            <v xml:space="preserve">M2    </v>
          </cell>
          <cell r="D4600">
            <v>14.74</v>
          </cell>
        </row>
        <row r="4601">
          <cell r="A4601">
            <v>7158</v>
          </cell>
          <cell r="B4601" t="str">
            <v>TELA DE ARAME GALVANIZADA QUADRANGULAR / LOSANGULAR, FIO 2,77 MM (12 BWG), MALHA 5 X 5 CM, H = 2 M</v>
          </cell>
          <cell r="C4601" t="str">
            <v xml:space="preserve">M2    </v>
          </cell>
          <cell r="D4601">
            <v>25</v>
          </cell>
        </row>
        <row r="4602">
          <cell r="A4602">
            <v>10927</v>
          </cell>
          <cell r="B4602" t="str">
            <v>TELA DE ARAME GALVANIZADA QUADRANGULAR / LOSANGULAR, FIO 2,77 MM (12 BWG), MALHA 8 X 8 CM, H = 2 M</v>
          </cell>
          <cell r="C4602" t="str">
            <v xml:space="preserve">M2    </v>
          </cell>
          <cell r="D4602">
            <v>15.99</v>
          </cell>
        </row>
        <row r="4603">
          <cell r="A4603">
            <v>7162</v>
          </cell>
          <cell r="B4603" t="str">
            <v>TELA DE ARAME GALVANIZADA QUADRANGULAR / LOSANGULAR, FIO 3,4 MM (10 BWG), MALHA 5 X 5 CM, H = 2 M</v>
          </cell>
          <cell r="C4603" t="str">
            <v xml:space="preserve">M2    </v>
          </cell>
          <cell r="D4603">
            <v>39.119999999999997</v>
          </cell>
        </row>
        <row r="4604">
          <cell r="A4604">
            <v>10932</v>
          </cell>
          <cell r="B4604" t="str">
            <v>TELA DE ARAME GALVANIZADA QUADRANGULAR / LOSANGULAR, FIO 4,19 MM (8 BWG), MALHA 5 X 5 CM, H = 2 M</v>
          </cell>
          <cell r="C4604" t="str">
            <v xml:space="preserve">M2    </v>
          </cell>
          <cell r="D4604">
            <v>68.040000000000006</v>
          </cell>
        </row>
        <row r="4605">
          <cell r="A4605">
            <v>10937</v>
          </cell>
          <cell r="B4605" t="str">
            <v>TELA DE ARAME GALVANIZADA REVESTIDA EM PVC, QUADRANGULAR / LOSANGULAR, FIO 2,11 MM (14 BWG), BITOLA FINAL = *2,8* MM, MALHA *8 X 8* CM, H = 2 M</v>
          </cell>
          <cell r="C4605" t="str">
            <v xml:space="preserve">M2    </v>
          </cell>
          <cell r="D4605">
            <v>17.489999999999998</v>
          </cell>
        </row>
        <row r="4606">
          <cell r="A4606">
            <v>10935</v>
          </cell>
          <cell r="B4606" t="str">
            <v>TELA DE ARAME GALVANIZADA REVESTIDA EM PVC, QUADRANGULAR / LOSANGULAR, FIO 2,77 MM (12 BWG), BITOLA FINAL = *3,8* MM, MALHA 7,5 X 7,5 CM, H = 2 M</v>
          </cell>
          <cell r="C4606" t="str">
            <v xml:space="preserve">M2    </v>
          </cell>
          <cell r="D4606">
            <v>30.33</v>
          </cell>
        </row>
        <row r="4607">
          <cell r="A4607">
            <v>10931</v>
          </cell>
          <cell r="B4607" t="str">
            <v>TELA DE ARAME GALVANIZADA, HEXAGONAL, FIO 0,56 MM (24 BWG), MALHA 1/2", H = 1 M</v>
          </cell>
          <cell r="C4607" t="str">
            <v xml:space="preserve">M2    </v>
          </cell>
          <cell r="D4607">
            <v>8.5299999999999994</v>
          </cell>
        </row>
        <row r="4608">
          <cell r="A4608">
            <v>7164</v>
          </cell>
          <cell r="B4608" t="str">
            <v>TELA DE ARAME ONDULADA, FIO *2,77* MM (12 BWG), MALHA 5 X 5 CM, H = 2 M</v>
          </cell>
          <cell r="C4608" t="str">
            <v xml:space="preserve">M2    </v>
          </cell>
          <cell r="D4608">
            <v>28.23</v>
          </cell>
        </row>
        <row r="4609">
          <cell r="A4609">
            <v>36887</v>
          </cell>
          <cell r="B4609" t="str">
            <v>TELA DE FIBRA DE VIDRO, ACABAMENTO ANTI-ALCALINO, MALHA 10 X 10 MM</v>
          </cell>
          <cell r="C4609" t="str">
            <v xml:space="preserve">M2    </v>
          </cell>
          <cell r="D4609">
            <v>16.39</v>
          </cell>
        </row>
        <row r="4610">
          <cell r="A4610">
            <v>34630</v>
          </cell>
          <cell r="B4610" t="str">
            <v>TELA EM MALHA HEXAGONAL DE DUPLA TORCAO 8 X 10 CM (ZN/AL REVESTIDO COM POLIMERO), FIO 2,7 MM, COM GEOMANTA OU BIOMANTA, DIMENSOES 4,0 X 2,0 X 0,6 M, COM INCLINACAO DE 70 GRAUS, PARA SOLO REFORCADO</v>
          </cell>
          <cell r="C4610" t="str">
            <v xml:space="preserve">UN    </v>
          </cell>
          <cell r="D4610">
            <v>999.44</v>
          </cell>
        </row>
        <row r="4611">
          <cell r="A4611">
            <v>7161</v>
          </cell>
          <cell r="B4611" t="str">
            <v>TELA EM METAL PARA ESTUQUE (DEPLOYE)</v>
          </cell>
          <cell r="C4611" t="str">
            <v xml:space="preserve">M2    </v>
          </cell>
          <cell r="D4611">
            <v>3.51</v>
          </cell>
        </row>
        <row r="4612">
          <cell r="A4612">
            <v>7170</v>
          </cell>
          <cell r="B4612" t="str">
            <v>TELA FACHADEIRA EM POLIETILENO, ROLO DE 3 X 100 M (L X C), COR BRANCA, SEM LOGOMARCA - PARA PROTECAO DE OBRAS</v>
          </cell>
          <cell r="C4612" t="str">
            <v xml:space="preserve">M2    </v>
          </cell>
          <cell r="D4612">
            <v>2.33</v>
          </cell>
        </row>
        <row r="4613">
          <cell r="A4613">
            <v>37524</v>
          </cell>
          <cell r="B4613" t="str">
            <v>TELA PLASTICA LARANJA, TIPO TAPUME PARA SINALIZACAO, MALHA RETANGULAR, ROLO 1.20 X 50 M (L X C)</v>
          </cell>
          <cell r="C4613" t="str">
            <v xml:space="preserve">M     </v>
          </cell>
          <cell r="D4613">
            <v>2.23</v>
          </cell>
        </row>
        <row r="4614">
          <cell r="A4614">
            <v>37525</v>
          </cell>
          <cell r="B4614" t="str">
            <v>TELA PLASTICA TECIDA LISTRADA BRANCA E LARANJA, TIPO GUARDA CORPO, EM POLIETILENO MONOFILADO, ROLO 1,20 X 50 M (L X C)</v>
          </cell>
          <cell r="C4614" t="str">
            <v xml:space="preserve">M     </v>
          </cell>
          <cell r="D4614">
            <v>2.66</v>
          </cell>
        </row>
        <row r="4615">
          <cell r="A4615">
            <v>36789</v>
          </cell>
          <cell r="B4615" t="str">
            <v>TELHA CERAMICA TIPO AMERICANA, COMPRIMENTO DE *45* CM, RENDIMENTO DE *12* TELHAS/M2</v>
          </cell>
          <cell r="C4615" t="str">
            <v xml:space="preserve">UN    </v>
          </cell>
          <cell r="D4615">
            <v>2.4700000000000002</v>
          </cell>
        </row>
        <row r="4616">
          <cell r="A4616">
            <v>7173</v>
          </cell>
          <cell r="B4616" t="str">
            <v>TELHA DE BARRO / CERAMICA, NAO ESMALTADA, TIPO COLONIAL, CANAL, PLAN, PAULISTA, COMPRIMENTO DE *44 A 50* CM, RENDIMENTO DE COBERTURA DE *26* TELHAS/M2</v>
          </cell>
          <cell r="C4616" t="str">
            <v xml:space="preserve">MIL   </v>
          </cell>
          <cell r="D4616">
            <v>1600</v>
          </cell>
        </row>
        <row r="4617">
          <cell r="A4617">
            <v>7175</v>
          </cell>
          <cell r="B4617" t="str">
            <v>TELHA DE BARRO / CERAMICA, TIPO ROMANA, AMERICANA, PORTUGUESA, FRANCESA, COMPRIMENTO DE *41* CM,  RENDIMENTO DE *16* TELHAS/M2</v>
          </cell>
          <cell r="C4617" t="str">
            <v xml:space="preserve">UN    </v>
          </cell>
          <cell r="D4617">
            <v>1.81</v>
          </cell>
        </row>
        <row r="4618">
          <cell r="A4618">
            <v>40865</v>
          </cell>
          <cell r="B4618" t="str">
            <v>TELHA DE CONCRETO TIPO CLASSICA, COR CINZA, COMPRIMENTO DE *42* CM, RENDIMENTO DE *10* TELHAS/M2 (COLETADO CAIXA)</v>
          </cell>
          <cell r="C4618" t="str">
            <v xml:space="preserve">UN    </v>
          </cell>
          <cell r="D4618">
            <v>2.08</v>
          </cell>
        </row>
        <row r="4619">
          <cell r="A4619">
            <v>7184</v>
          </cell>
          <cell r="B4619" t="str">
            <v>TELHA DE FIBRA DE VIDRO ONDULADA INCOLOR, E = 0,6 MM, DE *0,50 X 2,44* M</v>
          </cell>
          <cell r="C4619" t="str">
            <v xml:space="preserve">M2    </v>
          </cell>
          <cell r="D4619">
            <v>32.79</v>
          </cell>
        </row>
        <row r="4620">
          <cell r="A4620">
            <v>34458</v>
          </cell>
          <cell r="B4620" t="str">
            <v>TELHA DE FIBROCIMENTO E = 6 MM, DE 3,00 X 1,06 M (SEM AMIANTO)</v>
          </cell>
          <cell r="C4620" t="str">
            <v xml:space="preserve">UN    </v>
          </cell>
          <cell r="D4620">
            <v>101.14</v>
          </cell>
        </row>
        <row r="4621">
          <cell r="A4621">
            <v>34464</v>
          </cell>
          <cell r="B4621" t="str">
            <v>TELHA DE FIBROCIMENTO E = 6 MM, DE 4,10 X 1,06 M (SEM AMIANTO)</v>
          </cell>
          <cell r="C4621" t="str">
            <v xml:space="preserve">UN    </v>
          </cell>
          <cell r="D4621">
            <v>135.69</v>
          </cell>
        </row>
        <row r="4622">
          <cell r="A4622">
            <v>34468</v>
          </cell>
          <cell r="B4622" t="str">
            <v>TELHA DE FIBROCIMENTO E = 6 MM, DE 4,60 X 1,06 M (SEM AMIANTO)</v>
          </cell>
          <cell r="C4622" t="str">
            <v xml:space="preserve">UN    </v>
          </cell>
          <cell r="D4622">
            <v>156.6</v>
          </cell>
        </row>
        <row r="4623">
          <cell r="A4623">
            <v>34473</v>
          </cell>
          <cell r="B4623" t="str">
            <v>TELHA DE FIBROCIMENTO E = 8 MM, DE 3,00 X 1,06 M (SEM AMIANTO)</v>
          </cell>
          <cell r="C4623" t="str">
            <v xml:space="preserve">UN    </v>
          </cell>
          <cell r="D4623">
            <v>128.07</v>
          </cell>
        </row>
        <row r="4624">
          <cell r="A4624">
            <v>34480</v>
          </cell>
          <cell r="B4624" t="str">
            <v>TELHA DE FIBROCIMENTO E = 8 MM, DE 4,10 X 1,06 M (SEM AMIANTO)</v>
          </cell>
          <cell r="C4624" t="str">
            <v xml:space="preserve">UN    </v>
          </cell>
          <cell r="D4624">
            <v>174.65</v>
          </cell>
        </row>
        <row r="4625">
          <cell r="A4625">
            <v>34486</v>
          </cell>
          <cell r="B4625" t="str">
            <v>TELHA DE FIBROCIMENTO E = 8 MM, DE 4,60 X 1,06 M (SEM AMIANTO)</v>
          </cell>
          <cell r="C4625" t="str">
            <v xml:space="preserve">UN    </v>
          </cell>
          <cell r="D4625">
            <v>195.61</v>
          </cell>
        </row>
        <row r="4626">
          <cell r="A4626">
            <v>7202</v>
          </cell>
          <cell r="B4626" t="str">
            <v>TELHA DE FIBROCIMENTO E= 8 MM, DE *3,70 X 1,06* M (SEM AMIANTO)</v>
          </cell>
          <cell r="C4626" t="str">
            <v xml:space="preserve">M2    </v>
          </cell>
          <cell r="D4626">
            <v>40.08</v>
          </cell>
        </row>
        <row r="4627">
          <cell r="A4627">
            <v>7190</v>
          </cell>
          <cell r="B4627" t="str">
            <v>TELHA DE FIBROCIMENTO ONDULADA E = 4 MM, DE 1,22 X 0,50 M (SEM AMIANTO)</v>
          </cell>
          <cell r="C4627" t="str">
            <v xml:space="preserve">UN    </v>
          </cell>
          <cell r="D4627">
            <v>6.87</v>
          </cell>
        </row>
        <row r="4628">
          <cell r="A4628">
            <v>34417</v>
          </cell>
          <cell r="B4628" t="str">
            <v>TELHA DE FIBROCIMENTO ONDULADA E = 4 MM, DE 2,13 X 0,50 M (SEM AMIANTO)</v>
          </cell>
          <cell r="C4628" t="str">
            <v xml:space="preserve">UN    </v>
          </cell>
          <cell r="D4628">
            <v>11.95</v>
          </cell>
        </row>
        <row r="4629">
          <cell r="A4629">
            <v>7191</v>
          </cell>
          <cell r="B4629" t="str">
            <v>TELHA DE FIBROCIMENTO ONDULADA E = 4 MM, DE 2,44 X 0,50 M (SEM AMIANTO)</v>
          </cell>
          <cell r="C4629" t="str">
            <v xml:space="preserve">UN    </v>
          </cell>
          <cell r="D4629">
            <v>13.85</v>
          </cell>
        </row>
        <row r="4630">
          <cell r="A4630">
            <v>7213</v>
          </cell>
          <cell r="B4630" t="str">
            <v>TELHA DE FIBROCIMENTO ONDULADA E = 4 MM, DE 2,44 X 0,50 M (SEM AMIANTO)</v>
          </cell>
          <cell r="C4630" t="str">
            <v xml:space="preserve">M2    </v>
          </cell>
          <cell r="D4630">
            <v>11.35</v>
          </cell>
        </row>
        <row r="4631">
          <cell r="A4631">
            <v>7195</v>
          </cell>
          <cell r="B4631" t="str">
            <v>TELHA DE FIBROCIMENTO ONDULADA E = 6 MM, DE 1,53 X 1,10 M (SEM AMIANTO)</v>
          </cell>
          <cell r="C4631" t="str">
            <v xml:space="preserve">UN    </v>
          </cell>
          <cell r="D4631">
            <v>33</v>
          </cell>
        </row>
        <row r="4632">
          <cell r="A4632">
            <v>7186</v>
          </cell>
          <cell r="B4632" t="str">
            <v>TELHA DE FIBROCIMENTO ONDULADA E = 6 MM, DE 1,83 X 1,10 M (SEM AMIANTO)</v>
          </cell>
          <cell r="C4632" t="str">
            <v xml:space="preserve">UN    </v>
          </cell>
          <cell r="D4632">
            <v>39.49</v>
          </cell>
        </row>
        <row r="4633">
          <cell r="A4633">
            <v>7194</v>
          </cell>
          <cell r="B4633" t="str">
            <v>TELHA DE FIBROCIMENTO ONDULADA E = 6 MM, DE 2,44 X 1,10 M (SEM AMIANTO)</v>
          </cell>
          <cell r="C4633" t="str">
            <v xml:space="preserve">M2    </v>
          </cell>
          <cell r="D4633">
            <v>19.579999999999998</v>
          </cell>
        </row>
        <row r="4634">
          <cell r="A4634">
            <v>7207</v>
          </cell>
          <cell r="B4634" t="str">
            <v>TELHA DE FIBROCIMENTO ONDULADA E = 6 MM, DE 2,44 X 1,10 M (SEM AMIANTO)</v>
          </cell>
          <cell r="C4634" t="str">
            <v xml:space="preserve">UN    </v>
          </cell>
          <cell r="D4634">
            <v>52.56</v>
          </cell>
        </row>
        <row r="4635">
          <cell r="A4635">
            <v>7197</v>
          </cell>
          <cell r="B4635" t="str">
            <v>TELHA DE FIBROCIMENTO ONDULADA E = 6 MM, DE 3,66 X 1,10 M (SEM AMIANTO)</v>
          </cell>
          <cell r="C4635" t="str">
            <v xml:space="preserve">UN    </v>
          </cell>
          <cell r="D4635">
            <v>78.959999999999994</v>
          </cell>
        </row>
        <row r="4636">
          <cell r="A4636">
            <v>7192</v>
          </cell>
          <cell r="B4636" t="str">
            <v>TELHA DE FIBROCIMENTO ONDULADA E = 8 MM, DE 1,53 X 1,10 M (SEM AMIANTO)</v>
          </cell>
          <cell r="C4636" t="str">
            <v xml:space="preserve">UN    </v>
          </cell>
          <cell r="D4636">
            <v>43.43</v>
          </cell>
        </row>
        <row r="4637">
          <cell r="A4637">
            <v>7193</v>
          </cell>
          <cell r="B4637" t="str">
            <v>TELHA DE FIBROCIMENTO ONDULADA E = 8 MM, DE 1,83 X 1,10 M (SEM AMIANTO)</v>
          </cell>
          <cell r="C4637" t="str">
            <v xml:space="preserve">UN    </v>
          </cell>
          <cell r="D4637">
            <v>51.84</v>
          </cell>
        </row>
        <row r="4638">
          <cell r="A4638">
            <v>7189</v>
          </cell>
          <cell r="B4638" t="str">
            <v>TELHA DE FIBROCIMENTO ONDULADA E = 8 MM, DE 2,44 X 1,10 M (SEM AMIANTO)</v>
          </cell>
          <cell r="C4638" t="str">
            <v xml:space="preserve">UN    </v>
          </cell>
          <cell r="D4638">
            <v>72.81</v>
          </cell>
        </row>
        <row r="4639">
          <cell r="A4639">
            <v>7198</v>
          </cell>
          <cell r="B4639" t="str">
            <v>TELHA DE FIBROCIMENTO ONDULADA E = 8 MM, DE 3,66 X 1,10 M (SEM AMIANTO)</v>
          </cell>
          <cell r="C4639" t="str">
            <v xml:space="preserve">M2    </v>
          </cell>
          <cell r="D4639">
            <v>27.11</v>
          </cell>
        </row>
        <row r="4640">
          <cell r="A4640">
            <v>34402</v>
          </cell>
          <cell r="B4640" t="str">
            <v>TELHA DE FIBROCIMENTO ONDULADA E = 8 MM, DE 3,66 X 1,10 M (SEM AMIANTO)</v>
          </cell>
          <cell r="C4640" t="str">
            <v xml:space="preserve">UN    </v>
          </cell>
          <cell r="D4640">
            <v>109.14</v>
          </cell>
        </row>
        <row r="4641">
          <cell r="A4641">
            <v>7245</v>
          </cell>
          <cell r="B4641" t="str">
            <v>TELHA DE VIDRO TIPO FRANCESA, *39 X 23* CM</v>
          </cell>
          <cell r="C4641" t="str">
            <v xml:space="preserve">UN    </v>
          </cell>
          <cell r="D4641">
            <v>34.54</v>
          </cell>
        </row>
        <row r="4642">
          <cell r="A4642">
            <v>34425</v>
          </cell>
          <cell r="B4642" t="str">
            <v>TELHA ESTRUTURAL DE FIBROCIMENTO 1 ABA, DE 0,52 X 2,00 M (SEM AMIANTO)</v>
          </cell>
          <cell r="C4642" t="str">
            <v xml:space="preserve">UN    </v>
          </cell>
          <cell r="D4642">
            <v>67.489999999999995</v>
          </cell>
        </row>
        <row r="4643">
          <cell r="A4643">
            <v>7223</v>
          </cell>
          <cell r="B4643" t="str">
            <v>TELHA ESTRUTURAL DE FIBROCIMENTO 1 ABA, DE 0,52 X 2,50 M (SEM AMIANTO)</v>
          </cell>
          <cell r="C4643" t="str">
            <v xml:space="preserve">UN    </v>
          </cell>
          <cell r="D4643">
            <v>78.66</v>
          </cell>
        </row>
        <row r="4644">
          <cell r="A4644">
            <v>7234</v>
          </cell>
          <cell r="B4644" t="str">
            <v>TELHA ESTRUTURAL DE FIBROCIMENTO 1 ABA, DE 0,52 X 3,60 M (SEM AMIANTO)</v>
          </cell>
          <cell r="C4644" t="str">
            <v xml:space="preserve">UN    </v>
          </cell>
          <cell r="D4644">
            <v>113.45</v>
          </cell>
        </row>
        <row r="4645">
          <cell r="A4645">
            <v>7224</v>
          </cell>
          <cell r="B4645" t="str">
            <v>TELHA ESTRUTURAL DE FIBROCIMENTO 1 ABA, DE 0,52 X 4,00 M (SEM AMIANTO)</v>
          </cell>
          <cell r="C4645" t="str">
            <v xml:space="preserve">UN    </v>
          </cell>
          <cell r="D4645">
            <v>125.31</v>
          </cell>
        </row>
        <row r="4646">
          <cell r="A4646">
            <v>7221</v>
          </cell>
          <cell r="B4646" t="str">
            <v>TELHA ESTRUTURAL DE FIBROCIMENTO 1 ABA, DE 0,52 X 4,50 M (SEM AMIANTO)</v>
          </cell>
          <cell r="C4646" t="str">
            <v xml:space="preserve">M2    </v>
          </cell>
          <cell r="D4646">
            <v>60.93</v>
          </cell>
        </row>
        <row r="4647">
          <cell r="A4647">
            <v>7210</v>
          </cell>
          <cell r="B4647" t="str">
            <v>TELHA ESTRUTURAL DE FIBROCIMENTO 1 ABA, DE 0,52 X 4,50 M (SEM AMIANTO)</v>
          </cell>
          <cell r="C4647" t="str">
            <v xml:space="preserve">UN    </v>
          </cell>
          <cell r="D4647">
            <v>142.58000000000001</v>
          </cell>
        </row>
        <row r="4648">
          <cell r="A4648">
            <v>7225</v>
          </cell>
          <cell r="B4648" t="str">
            <v>TELHA ESTRUTURAL DE FIBROCIMENTO 1 ABA, DE 0,52 X 5,00 M (SEM AMIANTO)</v>
          </cell>
          <cell r="C4648" t="str">
            <v xml:space="preserve">UN    </v>
          </cell>
          <cell r="D4648">
            <v>158.43</v>
          </cell>
        </row>
        <row r="4649">
          <cell r="A4649">
            <v>7226</v>
          </cell>
          <cell r="B4649" t="str">
            <v>TELHA ESTRUTURAL DE FIBROCIMENTO 1 ABA, DE 0,52 X 5,50 M (SEM AMIANTO)</v>
          </cell>
          <cell r="C4649" t="str">
            <v xml:space="preserve">UN    </v>
          </cell>
          <cell r="D4649">
            <v>174.35</v>
          </cell>
        </row>
        <row r="4650">
          <cell r="A4650">
            <v>7236</v>
          </cell>
          <cell r="B4650" t="str">
            <v>TELHA ESTRUTURAL DE FIBROCIMENTO 1 ABA, DE 0,52 X 6,00 M (SEM AMIANTO)</v>
          </cell>
          <cell r="C4650" t="str">
            <v xml:space="preserve">UN    </v>
          </cell>
          <cell r="D4650">
            <v>190.15</v>
          </cell>
        </row>
        <row r="4651">
          <cell r="A4651">
            <v>7227</v>
          </cell>
          <cell r="B4651" t="str">
            <v>TELHA ESTRUTURAL DE FIBROCIMENTO 1 ABA, DE 0,52 X 6,50 M (SEM AMIANTO)</v>
          </cell>
          <cell r="C4651" t="str">
            <v xml:space="preserve">UN    </v>
          </cell>
          <cell r="D4651">
            <v>206</v>
          </cell>
        </row>
        <row r="4652">
          <cell r="A4652">
            <v>7212</v>
          </cell>
          <cell r="B4652" t="str">
            <v>TELHA ESTRUTURAL DE FIBROCIMENTO 1 ABA, DE 0,52 X 7,20 M (SEM AMIANTO)</v>
          </cell>
          <cell r="C4652" t="str">
            <v xml:space="preserve">UN    </v>
          </cell>
          <cell r="D4652">
            <v>228.09</v>
          </cell>
        </row>
        <row r="4653">
          <cell r="A4653">
            <v>7229</v>
          </cell>
          <cell r="B4653" t="str">
            <v>TELHA ESTRUTURAL DE FIBROCIMENTO 2 ABAS, DE 1,00 X 3,00 M (SEM AMIANTO)</v>
          </cell>
          <cell r="C4653" t="str">
            <v xml:space="preserve">UN    </v>
          </cell>
          <cell r="D4653">
            <v>150.84</v>
          </cell>
        </row>
        <row r="4654">
          <cell r="A4654">
            <v>7230</v>
          </cell>
          <cell r="B4654" t="str">
            <v>TELHA ESTRUTURAL DE FIBROCIMENTO 2 ABAS, DE 1,00 X 4,60 M (SEM AMIANTO)</v>
          </cell>
          <cell r="C4654" t="str">
            <v xml:space="preserve">UN    </v>
          </cell>
          <cell r="D4654">
            <v>240.37</v>
          </cell>
        </row>
        <row r="4655">
          <cell r="A4655">
            <v>7231</v>
          </cell>
          <cell r="B4655" t="str">
            <v>TELHA ESTRUTURAL DE FIBROCIMENTO 2 ABAS, DE 1,00 X 6,00 M (SEM AMIANTO)</v>
          </cell>
          <cell r="C4655" t="str">
            <v xml:space="preserve">UN    </v>
          </cell>
          <cell r="D4655">
            <v>315.68</v>
          </cell>
        </row>
        <row r="4656">
          <cell r="A4656">
            <v>7220</v>
          </cell>
          <cell r="B4656" t="str">
            <v>TELHA ESTRUTURAL DE FIBROCIMENTO 2 ABAS, DE 1,00 X 7,40 M (SEM AMIANTO)</v>
          </cell>
          <cell r="C4656" t="str">
            <v xml:space="preserve">UN    </v>
          </cell>
          <cell r="D4656">
            <v>388.1</v>
          </cell>
        </row>
        <row r="4657">
          <cell r="A4657">
            <v>34447</v>
          </cell>
          <cell r="B4657" t="str">
            <v>TELHA ESTRUTURAL DE FIBROCIMENTO 2 ABAS, DE 1,00 X 8,20 M (SEM AMIANTO)</v>
          </cell>
          <cell r="C4657" t="str">
            <v xml:space="preserve">UN    </v>
          </cell>
          <cell r="D4657">
            <v>431.96</v>
          </cell>
        </row>
        <row r="4658">
          <cell r="A4658">
            <v>7233</v>
          </cell>
          <cell r="B4658" t="str">
            <v>TELHA ESTRUTURAL DE FIBROCIMENTO 2 ABAS, DE 1,00 X 9,20 M (SEM AMIANTO)</v>
          </cell>
          <cell r="C4658" t="str">
            <v xml:space="preserve">UN    </v>
          </cell>
          <cell r="D4658">
            <v>483.6</v>
          </cell>
        </row>
        <row r="4659">
          <cell r="A4659">
            <v>42172</v>
          </cell>
          <cell r="B4659" t="str">
            <v>TELHA GALVALUME COM ISOLAMENTO TERMOACUSTICO EM ESPUMA RIGIDA DE POLIURETANO (PU) INJETADO, ESPESSURA DE 30 MM, DENSIDADE DE 35 KG/M3, COM DUAS FACES TRAPEZOIDAIS, ACABAMENTO NATURAL (NAO INCLUI ACESSORIOS DE FIXACAO) (COLETADO CAIXA)</v>
          </cell>
          <cell r="C4659" t="str">
            <v xml:space="preserve">M2    </v>
          </cell>
          <cell r="D4659">
            <v>138.44</v>
          </cell>
        </row>
        <row r="4660">
          <cell r="A4660">
            <v>25007</v>
          </cell>
          <cell r="B4660" t="str">
            <v>TELHA ONDULADA EM ACO ZINCADO, ALTURA DE 17 MM, ESPESSURA DE 0,50 MM, LARGURA UTIL DE APROXIMADAMENTE 985 MM, SEM PINTURA</v>
          </cell>
          <cell r="C4660" t="str">
            <v xml:space="preserve">M2    </v>
          </cell>
          <cell r="D4660">
            <v>27.5</v>
          </cell>
        </row>
        <row r="4661">
          <cell r="A4661">
            <v>43071</v>
          </cell>
          <cell r="B4661" t="str">
            <v>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v>
          </cell>
          <cell r="C4661" t="str">
            <v xml:space="preserve">M2    </v>
          </cell>
          <cell r="D4661">
            <v>108.21</v>
          </cell>
        </row>
        <row r="4662">
          <cell r="A4662">
            <v>39520</v>
          </cell>
          <cell r="B4662" t="str">
            <v>TELHA TERMOISOLANTE REVESTIDA EM ACO GALVANIZADO, FACE SUPERIOR EM TELHA TRAPEZOIDAL E FACE INFERIOR EM CHAPA PLANA (SEM ACESSORIOS DE FIXACAO), REVESTIMENTO COM ESPESSURA DE 0,50 MM COM PRE-PINTURA NAS DUAS FACES, NUCLEO EM POLIESTIRENO (EPS) DE 30 MM</v>
          </cell>
          <cell r="C4662" t="str">
            <v xml:space="preserve">M2    </v>
          </cell>
          <cell r="D4662">
            <v>88.28</v>
          </cell>
        </row>
        <row r="4663">
          <cell r="A4663">
            <v>39521</v>
          </cell>
          <cell r="B4663" t="str">
            <v>TELHA TERMOISOLANTE REVESTIDA EM ACO GALVANIZADO, FACE SUPERIOR EM TELHA TRAPEZOIDAL E FACE INFERIOR EM CHAPA PLANA (SEM ACESSORIOS DE FIXACAO), REVESTIMENTO COM ESPESSURA DE 0,50 MM COM PRE-PINTURA NAS DUAS FACES, NUCLEO EM POLIESTIRENO (EPS) DE 50 MM</v>
          </cell>
          <cell r="C4663" t="str">
            <v xml:space="preserve">M2    </v>
          </cell>
          <cell r="D4663">
            <v>91.17</v>
          </cell>
        </row>
        <row r="4664">
          <cell r="A4664">
            <v>39522</v>
          </cell>
          <cell r="B4664" t="str">
            <v>TELHA TERMOISOLANTE REVESTIDA EM ACO GALVANIZADO, FACES SUPERIOR E INFERIOR EM TELHA TRAPEZOIDAL (SEM ACESSORIOS DE FIXACAO), REVESTIMENTO COM ESPESSURA DE 0,50 MM COM PRE-PINTURA NAS DUAS FACES, NUCLEO EM POLIESTIRENO (EPS) DE 50 MM</v>
          </cell>
          <cell r="C4664" t="str">
            <v xml:space="preserve">M2    </v>
          </cell>
          <cell r="D4664">
            <v>94.14</v>
          </cell>
        </row>
        <row r="4665">
          <cell r="A4665">
            <v>7243</v>
          </cell>
          <cell r="B4665" t="str">
            <v>TELHA TRAPEZOIDAL EM ACO ZINCADO, SEM PINTURA, ALTURA DE APROXIMADAMENTE 40 MM, ESPESSURA DE 0,50 MM E LARGURA UTIL DE 980 MM</v>
          </cell>
          <cell r="C4665" t="str">
            <v xml:space="preserve">M2    </v>
          </cell>
          <cell r="D4665">
            <v>28.73</v>
          </cell>
        </row>
        <row r="4666">
          <cell r="A4666">
            <v>11067</v>
          </cell>
          <cell r="B4666" t="str">
            <v>TELHA TRAPEZOIDAL EM ALUMINIO, ALTURA DE *38* MM E ESPESSURA DE 0,5 MM (LARGURA TOTAL DE 1056 MM E COMPRIMENTO DE 5000 MM)</v>
          </cell>
          <cell r="C4666" t="str">
            <v xml:space="preserve">UN    </v>
          </cell>
          <cell r="D4666">
            <v>664.44</v>
          </cell>
        </row>
        <row r="4667">
          <cell r="A4667">
            <v>11068</v>
          </cell>
          <cell r="B4667" t="str">
            <v>TELHA TRAPEZOIDAL EM ALUMINIO, ALTURA DE *38* MM E ESPESSURA DE 0,7 MM (LARGURA TOTAL DE 1056 MM E COMPRIMENTO DE 5000 MM)</v>
          </cell>
          <cell r="C4667" t="str">
            <v xml:space="preserve">UN    </v>
          </cell>
          <cell r="D4667">
            <v>839.41</v>
          </cell>
        </row>
        <row r="4668">
          <cell r="A4668">
            <v>7246</v>
          </cell>
          <cell r="B4668" t="str">
            <v>TELHA VIDRO TIPO CANAL OU COLONIAL, C = 46 A 50 CM</v>
          </cell>
          <cell r="C4668" t="str">
            <v xml:space="preserve">UN    </v>
          </cell>
          <cell r="D4668">
            <v>32.130000000000003</v>
          </cell>
        </row>
        <row r="4669">
          <cell r="A4669">
            <v>12869</v>
          </cell>
          <cell r="B4669" t="str">
            <v>TELHADOR</v>
          </cell>
          <cell r="C4669" t="str">
            <v xml:space="preserve">H     </v>
          </cell>
          <cell r="D4669">
            <v>16.22</v>
          </cell>
        </row>
        <row r="4670">
          <cell r="A4670">
            <v>41097</v>
          </cell>
          <cell r="B4670" t="str">
            <v>TELHADOR ( MENSALISTA )</v>
          </cell>
          <cell r="C4670" t="str">
            <v xml:space="preserve">MES   </v>
          </cell>
          <cell r="D4670">
            <v>2879.78</v>
          </cell>
        </row>
        <row r="4671">
          <cell r="A4671">
            <v>1574</v>
          </cell>
          <cell r="B4671" t="str">
            <v>TERMINAL A COMPRESSAO EM COBRE ESTANHADO PARA CABO 10 MM2, 1 FURO E 1 COMPRESSAO, PARA PARAFUSO DE FIXACAO M6</v>
          </cell>
          <cell r="C4671" t="str">
            <v xml:space="preserve">UN    </v>
          </cell>
          <cell r="D4671">
            <v>1.07</v>
          </cell>
        </row>
        <row r="4672">
          <cell r="A4672">
            <v>1581</v>
          </cell>
          <cell r="B4672" t="str">
            <v>TERMINAL A COMPRESSAO EM COBRE ESTANHADO PARA CABO 120 MM2, 1 FURO E 1 COMPRESSAO, PARA PARAFUSO DE FIXACAO M12</v>
          </cell>
          <cell r="C4672" t="str">
            <v xml:space="preserve">UN    </v>
          </cell>
          <cell r="D4672">
            <v>7.43</v>
          </cell>
        </row>
        <row r="4673">
          <cell r="A4673">
            <v>1575</v>
          </cell>
          <cell r="B4673" t="str">
            <v>TERMINAL A COMPRESSAO EM COBRE ESTANHADO PARA CABO 16 MM2, 1 FURO E 1 COMPRESSAO, PARA PARAFUSO DE FIXACAO M6</v>
          </cell>
          <cell r="C4673" t="str">
            <v xml:space="preserve">UN    </v>
          </cell>
          <cell r="D4673">
            <v>1.27</v>
          </cell>
        </row>
        <row r="4674">
          <cell r="A4674">
            <v>1570</v>
          </cell>
          <cell r="B4674" t="str">
            <v>TERMINAL A COMPRESSAO EM COBRE ESTANHADO PARA CABO 2,5 MM2, 1 FURO E 1 COMPRESSAO, PARA PARAFUSO DE FIXACAO M5</v>
          </cell>
          <cell r="C4674" t="str">
            <v xml:space="preserve">UN    </v>
          </cell>
          <cell r="D4674">
            <v>0.64</v>
          </cell>
        </row>
        <row r="4675">
          <cell r="A4675">
            <v>1576</v>
          </cell>
          <cell r="B4675" t="str">
            <v>TERMINAL A COMPRESSAO EM COBRE ESTANHADO PARA CABO 25 MM2, 1 FURO E 1 COMPRESSAO, PARA PARAFUSO DE FIXACAO M8</v>
          </cell>
          <cell r="C4675" t="str">
            <v xml:space="preserve">UN    </v>
          </cell>
          <cell r="D4675">
            <v>1.76</v>
          </cell>
        </row>
        <row r="4676">
          <cell r="A4676">
            <v>1577</v>
          </cell>
          <cell r="B4676" t="str">
            <v>TERMINAL A COMPRESSAO EM COBRE ESTANHADO PARA CABO 35 MM2, 1 FURO E 1 COMPRESSAO, PARA PARAFUSO DE FIXACAO M8</v>
          </cell>
          <cell r="C4676" t="str">
            <v xml:space="preserve">UN    </v>
          </cell>
          <cell r="D4676">
            <v>1.98</v>
          </cell>
        </row>
        <row r="4677">
          <cell r="A4677">
            <v>1571</v>
          </cell>
          <cell r="B4677" t="str">
            <v>TERMINAL A COMPRESSAO EM COBRE ESTANHADO PARA CABO 4 MM2, 1 FURO E 1 COMPRESSAO, PARA PARAFUSO DE FIXACAO M5</v>
          </cell>
          <cell r="C4677" t="str">
            <v xml:space="preserve">UN    </v>
          </cell>
          <cell r="D4677">
            <v>0.83</v>
          </cell>
        </row>
        <row r="4678">
          <cell r="A4678">
            <v>1578</v>
          </cell>
          <cell r="B4678" t="str">
            <v>TERMINAL A COMPRESSAO EM COBRE ESTANHADO PARA CABO 50 MM2, 1 FURO E 1 COMPRESSAO, PARA PARAFUSO DE FIXACAO M8</v>
          </cell>
          <cell r="C4678" t="str">
            <v xml:space="preserve">UN    </v>
          </cell>
          <cell r="D4678">
            <v>3.44</v>
          </cell>
        </row>
        <row r="4679">
          <cell r="A4679">
            <v>1573</v>
          </cell>
          <cell r="B4679" t="str">
            <v>TERMINAL A COMPRESSAO EM COBRE ESTANHADO PARA CABO 6 MM2, 1 FURO E 1 COMPRESSAO, PARA PARAFUSO DE FIXACAO M6</v>
          </cell>
          <cell r="C4679" t="str">
            <v xml:space="preserve">UN    </v>
          </cell>
          <cell r="D4679">
            <v>0.99</v>
          </cell>
        </row>
        <row r="4680">
          <cell r="A4680">
            <v>1579</v>
          </cell>
          <cell r="B4680" t="str">
            <v>TERMINAL A COMPRESSAO EM COBRE ESTANHADO PARA CABO 70 MM2, 1 FURO E 1 COMPRESSAO, PARA PARAFUSO DE FIXACAO M10</v>
          </cell>
          <cell r="C4680" t="str">
            <v xml:space="preserve">UN    </v>
          </cell>
          <cell r="D4680">
            <v>4.29</v>
          </cell>
        </row>
        <row r="4681">
          <cell r="A4681">
            <v>1580</v>
          </cell>
          <cell r="B4681" t="str">
            <v>TERMINAL A COMPRESSAO EM COBRE ESTANHADO PARA CABO 95 MM2, 1 FURO E 1 COMPRESSAO, PARA PARAFUSO DE FIXACAO M12</v>
          </cell>
          <cell r="C4681" t="str">
            <v xml:space="preserve">UN    </v>
          </cell>
          <cell r="D4681">
            <v>5.29</v>
          </cell>
        </row>
        <row r="4682">
          <cell r="A4682">
            <v>7571</v>
          </cell>
          <cell r="B4682" t="str">
            <v>TERMINAL AEREO EM ACO GALVANIZADO DN 5/16", COMPRIMENTO DE 350MM, COM BASE DE FIXACAO HORIZONTAL</v>
          </cell>
          <cell r="C4682" t="str">
            <v xml:space="preserve">UN    </v>
          </cell>
          <cell r="D4682">
            <v>10.46</v>
          </cell>
        </row>
        <row r="4683">
          <cell r="A4683">
            <v>39321</v>
          </cell>
          <cell r="B4683" t="str">
            <v>TERMINAL DE VENTILACAO, 100 MM, SERIE NORMAL, ESGOTO PREDIAL</v>
          </cell>
          <cell r="C4683" t="str">
            <v xml:space="preserve">UN    </v>
          </cell>
          <cell r="D4683">
            <v>10</v>
          </cell>
        </row>
        <row r="4684">
          <cell r="A4684">
            <v>39319</v>
          </cell>
          <cell r="B4684" t="str">
            <v>TERMINAL DE VENTILACAO, 50 MM, SERIE NORMAL, ESGOTO PREDIAL</v>
          </cell>
          <cell r="C4684" t="str">
            <v xml:space="preserve">UN    </v>
          </cell>
          <cell r="D4684">
            <v>3.9</v>
          </cell>
        </row>
        <row r="4685">
          <cell r="A4685">
            <v>39320</v>
          </cell>
          <cell r="B4685" t="str">
            <v>TERMINAL DE VENTILACAO, 75 MM, SERIE NORMAL, ESGOTO PREDIAL</v>
          </cell>
          <cell r="C4685" t="str">
            <v xml:space="preserve">UN    </v>
          </cell>
          <cell r="D4685">
            <v>6.49</v>
          </cell>
        </row>
        <row r="4686">
          <cell r="A4686">
            <v>1591</v>
          </cell>
          <cell r="B4686" t="str">
            <v>TERMINAL METALICO A PRESSAO PARA 1 CABO DE 120 MM2, COM 1 FURO DE FIXACAO</v>
          </cell>
          <cell r="C4686" t="str">
            <v xml:space="preserve">UN    </v>
          </cell>
          <cell r="D4686">
            <v>16.39</v>
          </cell>
        </row>
        <row r="4687">
          <cell r="A4687">
            <v>1547</v>
          </cell>
          <cell r="B4687" t="str">
            <v>TERMINAL METALICO A PRESSAO PARA 1 CABO DE 150 A 185 MM2, COM 2 FUROS PARA FIXACAO</v>
          </cell>
          <cell r="C4687" t="str">
            <v xml:space="preserve">UN    </v>
          </cell>
          <cell r="D4687">
            <v>85.92</v>
          </cell>
        </row>
        <row r="4688">
          <cell r="A4688">
            <v>38196</v>
          </cell>
          <cell r="B4688" t="str">
            <v>TERMINAL METALICO A PRESSAO PARA 1 CABO DE 150 MM2, COM 1 FURO DE FIXACAO</v>
          </cell>
          <cell r="C4688" t="str">
            <v xml:space="preserve">UN    </v>
          </cell>
          <cell r="D4688">
            <v>16.73</v>
          </cell>
        </row>
        <row r="4689">
          <cell r="A4689">
            <v>1543</v>
          </cell>
          <cell r="B4689" t="str">
            <v>TERMINAL METALICO A PRESSAO PARA 1 CABO DE 16 A 25 MM2, COM 2 FUROS PARA FIXACAO</v>
          </cell>
          <cell r="C4689" t="str">
            <v xml:space="preserve">UN    </v>
          </cell>
          <cell r="D4689">
            <v>17.78</v>
          </cell>
        </row>
        <row r="4690">
          <cell r="A4690">
            <v>1585</v>
          </cell>
          <cell r="B4690" t="str">
            <v>TERMINAL METALICO A PRESSAO PARA 1 CABO DE 16 MM2, COM 1 FURO DE FIXACAO</v>
          </cell>
          <cell r="C4690" t="str">
            <v xml:space="preserve">UN    </v>
          </cell>
          <cell r="D4690">
            <v>3.44</v>
          </cell>
        </row>
        <row r="4691">
          <cell r="A4691">
            <v>1593</v>
          </cell>
          <cell r="B4691" t="str">
            <v>TERMINAL METALICO A PRESSAO PARA 1 CABO DE 185 MM2, COM 1 FURO DE FIXACAO</v>
          </cell>
          <cell r="C4691" t="str">
            <v xml:space="preserve">UN    </v>
          </cell>
          <cell r="D4691">
            <v>18.29</v>
          </cell>
        </row>
        <row r="4692">
          <cell r="A4692">
            <v>11838</v>
          </cell>
          <cell r="B4692" t="str">
            <v>TERMINAL METALICO A PRESSAO PARA 1 CABO DE 240 MM2, COM 1 FURO DE FIXACAO</v>
          </cell>
          <cell r="C4692" t="str">
            <v xml:space="preserve">UN    </v>
          </cell>
          <cell r="D4692">
            <v>24.13</v>
          </cell>
        </row>
        <row r="4693">
          <cell r="A4693">
            <v>1594</v>
          </cell>
          <cell r="B4693" t="str">
            <v>TERMINAL METALICO A PRESSAO PARA 1 CABO DE 25 A 35 MM2, COM 2 FUROS PARA FIXACAO</v>
          </cell>
          <cell r="C4693" t="str">
            <v xml:space="preserve">UN    </v>
          </cell>
          <cell r="D4693">
            <v>24.39</v>
          </cell>
        </row>
        <row r="4694">
          <cell r="A4694">
            <v>1586</v>
          </cell>
          <cell r="B4694" t="str">
            <v>TERMINAL METALICO A PRESSAO PARA 1 CABO DE 25 MM2, COM 1 FURO DE FIXACAO</v>
          </cell>
          <cell r="C4694" t="str">
            <v xml:space="preserve">UN    </v>
          </cell>
          <cell r="D4694">
            <v>4.3600000000000003</v>
          </cell>
        </row>
        <row r="4695">
          <cell r="A4695">
            <v>11839</v>
          </cell>
          <cell r="B4695" t="str">
            <v>TERMINAL METALICO A PRESSAO PARA 1 CABO DE 300 MM2, COM 1 FURO DE FIXACAO</v>
          </cell>
          <cell r="C4695" t="str">
            <v xml:space="preserve">UN    </v>
          </cell>
          <cell r="D4695">
            <v>35.11</v>
          </cell>
        </row>
        <row r="4696">
          <cell r="A4696">
            <v>1587</v>
          </cell>
          <cell r="B4696" t="str">
            <v>TERMINAL METALICO A PRESSAO PARA 1 CABO DE 35 MM2, COM 1 FURO DE FIXACAO</v>
          </cell>
          <cell r="C4696" t="str">
            <v xml:space="preserve">UN    </v>
          </cell>
          <cell r="D4696">
            <v>4.4400000000000004</v>
          </cell>
        </row>
        <row r="4697">
          <cell r="A4697">
            <v>1545</v>
          </cell>
          <cell r="B4697" t="str">
            <v>TERMINAL METALICO A PRESSAO PARA 1 CABO DE 50 A 70 MM2, COM 2 FUROS PARA FIXACAO</v>
          </cell>
          <cell r="C4697" t="str">
            <v xml:space="preserve">UN    </v>
          </cell>
          <cell r="D4697">
            <v>42.13</v>
          </cell>
        </row>
        <row r="4698">
          <cell r="A4698">
            <v>1588</v>
          </cell>
          <cell r="B4698" t="str">
            <v>TERMINAL METALICO A PRESSAO PARA 1 CABO DE 50 MM2, COM 1 FURO DE FIXACAO</v>
          </cell>
          <cell r="C4698" t="str">
            <v xml:space="preserve">UN    </v>
          </cell>
          <cell r="D4698">
            <v>6.09</v>
          </cell>
        </row>
        <row r="4699">
          <cell r="A4699">
            <v>1535</v>
          </cell>
          <cell r="B4699" t="str">
            <v>TERMINAL METALICO A PRESSAO PARA 1 CABO DE 6 A 10 MM2, COM 1 FURO DE FIXACAO</v>
          </cell>
          <cell r="C4699" t="str">
            <v xml:space="preserve">UN    </v>
          </cell>
          <cell r="D4699">
            <v>3.51</v>
          </cell>
        </row>
        <row r="4700">
          <cell r="A4700">
            <v>1589</v>
          </cell>
          <cell r="B4700" t="str">
            <v>TERMINAL METALICO A PRESSAO PARA 1 CABO DE 70 MM2, COM 1 FURO DE FIXACAO</v>
          </cell>
          <cell r="C4700" t="str">
            <v xml:space="preserve">UN    </v>
          </cell>
          <cell r="D4700">
            <v>6.28</v>
          </cell>
        </row>
        <row r="4701">
          <cell r="A4701">
            <v>1546</v>
          </cell>
          <cell r="B4701" t="str">
            <v>TERMINAL METALICO A PRESSAO PARA 1 CABO DE 95 A 120 MM2, COM 2 FUROS PARA FIXACAO</v>
          </cell>
          <cell r="C4701" t="str">
            <v xml:space="preserve">UN    </v>
          </cell>
          <cell r="D4701">
            <v>71.099999999999994</v>
          </cell>
        </row>
        <row r="4702">
          <cell r="A4702">
            <v>1590</v>
          </cell>
          <cell r="B4702" t="str">
            <v>TERMINAL METALICO A PRESSAO PARA 1 CABO DE 95 MM2, COM 1 FURO DE FIXACAO</v>
          </cell>
          <cell r="C4702" t="str">
            <v xml:space="preserve">UN    </v>
          </cell>
          <cell r="D4702">
            <v>11.06</v>
          </cell>
        </row>
        <row r="4703">
          <cell r="A4703">
            <v>1542</v>
          </cell>
          <cell r="B4703" t="str">
            <v>TERMINAL METALICO A PRESSAO 1 CABO, PARA CABOS DE 4 A 10 MM2, COM 2 FUROS PARA FIXACAO</v>
          </cell>
          <cell r="C4703" t="str">
            <v xml:space="preserve">UN    </v>
          </cell>
          <cell r="D4703">
            <v>14.65</v>
          </cell>
        </row>
        <row r="4704">
          <cell r="A4704">
            <v>38415</v>
          </cell>
          <cell r="B4704" t="str">
            <v>TERMOFUSORA PARA TUBOS E CONEXOES EM PPR COM DIAMETROS DE 20 A 63 MM, POTENCIA DE 800 W, TENSAO 220 V</v>
          </cell>
          <cell r="C4704" t="str">
            <v xml:space="preserve">UN    </v>
          </cell>
          <cell r="D4704">
            <v>1031.9000000000001</v>
          </cell>
        </row>
        <row r="4705">
          <cell r="A4705">
            <v>38414</v>
          </cell>
          <cell r="B4705" t="str">
            <v>TERMOFUSORA PARA TUBOS E CONEXOES EM PPR COM DIAMETROS DE 75 A 110 MM, POTENCIA DE *1100* W, TENSAO 220 V</v>
          </cell>
          <cell r="C4705" t="str">
            <v xml:space="preserve">UN    </v>
          </cell>
          <cell r="D4705">
            <v>1448.28</v>
          </cell>
        </row>
        <row r="4706">
          <cell r="A4706">
            <v>38128</v>
          </cell>
          <cell r="B4706" t="str">
            <v>TERRA VEGETAL (ENSACADA)</v>
          </cell>
          <cell r="C4706" t="str">
            <v xml:space="preserve">KG    </v>
          </cell>
          <cell r="D4706">
            <v>0.51</v>
          </cell>
        </row>
        <row r="4707">
          <cell r="A4707">
            <v>7253</v>
          </cell>
          <cell r="B4707" t="str">
            <v>TERRA VEGETAL (GRANEL)</v>
          </cell>
          <cell r="C4707" t="str">
            <v xml:space="preserve">M3    </v>
          </cell>
          <cell r="D4707">
            <v>109.28</v>
          </cell>
        </row>
        <row r="4708">
          <cell r="A4708">
            <v>4806</v>
          </cell>
          <cell r="B4708" t="str">
            <v>TESTEIRA ANTIDERRAPANTE PARA PISO VINILICO *5 X 2,5* CM, E = 2 MM</v>
          </cell>
          <cell r="C4708" t="str">
            <v xml:space="preserve">M     </v>
          </cell>
          <cell r="D4708">
            <v>11.93</v>
          </cell>
        </row>
        <row r="4709">
          <cell r="A4709">
            <v>34401</v>
          </cell>
          <cell r="B4709" t="str">
            <v>TIJOLO CERAMICO LAMINADO 5,5 X 11 X 23 CM</v>
          </cell>
          <cell r="C4709" t="str">
            <v xml:space="preserve">UN    </v>
          </cell>
          <cell r="D4709">
            <v>1.19</v>
          </cell>
        </row>
        <row r="4710">
          <cell r="A4710">
            <v>7258</v>
          </cell>
          <cell r="B4710" t="str">
            <v>TIJOLO CERAMICO MACICO *5 X 10 X 20* CM</v>
          </cell>
          <cell r="C4710" t="str">
            <v xml:space="preserve">UN    </v>
          </cell>
          <cell r="D4710">
            <v>0.37</v>
          </cell>
        </row>
        <row r="4711">
          <cell r="A4711">
            <v>7260</v>
          </cell>
          <cell r="B4711" t="str">
            <v>TIJOLO CERAMICO MACICO APARENTE *6 X 12 X 24* CM</v>
          </cell>
          <cell r="C4711" t="str">
            <v xml:space="preserve">UN    </v>
          </cell>
          <cell r="D4711">
            <v>1.1599999999999999</v>
          </cell>
        </row>
        <row r="4712">
          <cell r="A4712">
            <v>7256</v>
          </cell>
          <cell r="B4712" t="str">
            <v>TIJOLO CERAMICO MACICO APARENTE 2 FUROS, *6,5 X 10 X 20* CM</v>
          </cell>
          <cell r="C4712" t="str">
            <v xml:space="preserve">UN    </v>
          </cell>
          <cell r="D4712">
            <v>0.67</v>
          </cell>
        </row>
        <row r="4713">
          <cell r="A4713">
            <v>34400</v>
          </cell>
          <cell r="B4713" t="str">
            <v>TIJOLO CERAMICO REFRATARIO 2,5 X 11,4 X 22,9 CM</v>
          </cell>
          <cell r="C4713" t="str">
            <v xml:space="preserve">UN    </v>
          </cell>
          <cell r="D4713">
            <v>2.91</v>
          </cell>
        </row>
        <row r="4714">
          <cell r="A4714">
            <v>10617</v>
          </cell>
          <cell r="B4714" t="str">
            <v>TIJOLO CERAMICO REFRATARIO 6,3 X 11,4 X 22,9 CM</v>
          </cell>
          <cell r="C4714" t="str">
            <v xml:space="preserve">UN    </v>
          </cell>
          <cell r="D4714">
            <v>4.07</v>
          </cell>
        </row>
        <row r="4715">
          <cell r="A4715">
            <v>7274</v>
          </cell>
          <cell r="B4715" t="str">
            <v>TIL PARA LIGACAO PREDIAL, EM PVC, JE, BBB, DN 100 X 100 MM, PARA REDE COLETORA ESGOTO (NBR 10569)</v>
          </cell>
          <cell r="C4715" t="str">
            <v xml:space="preserve">UN    </v>
          </cell>
          <cell r="D4715">
            <v>29.7</v>
          </cell>
        </row>
        <row r="4716">
          <cell r="A4716">
            <v>11663</v>
          </cell>
          <cell r="B4716" t="str">
            <v>TIL TUBO QUEDA, EM PVC, JE, BBB, DN 100 X 100 MM, PARA REDE COLETORA DE ESGOTO (NBR 10569)</v>
          </cell>
          <cell r="C4716" t="str">
            <v xml:space="preserve">UN    </v>
          </cell>
          <cell r="D4716">
            <v>244.3</v>
          </cell>
        </row>
        <row r="4717">
          <cell r="A4717">
            <v>154</v>
          </cell>
          <cell r="B4717" t="str">
            <v>TINTA / REVESTIMENTO A BASE DE RESINA EPOXI COM ALCATRAO, BICOMPONENTE</v>
          </cell>
          <cell r="C4717" t="str">
            <v xml:space="preserve">L     </v>
          </cell>
          <cell r="D4717">
            <v>47.55</v>
          </cell>
        </row>
        <row r="4718">
          <cell r="A4718">
            <v>38121</v>
          </cell>
          <cell r="B4718" t="str">
            <v>TINTA A BASE DE RESINA ACRILICA EMULSIONADA EM AGUA, PARA SINALIZACAO HORIZONTAL VIARIA (NBR 13699)</v>
          </cell>
          <cell r="C4718" t="str">
            <v xml:space="preserve">L     </v>
          </cell>
          <cell r="D4718">
            <v>7.28</v>
          </cell>
        </row>
        <row r="4719">
          <cell r="A4719">
            <v>7343</v>
          </cell>
          <cell r="B4719" t="str">
            <v>TINTA A BASE DE RESINA ACRILICA, PARA SINALIZACAO HORIZONTAL VIARIA (NBR 11862)</v>
          </cell>
          <cell r="C4719" t="str">
            <v xml:space="preserve">L     </v>
          </cell>
          <cell r="D4719">
            <v>7.37</v>
          </cell>
        </row>
        <row r="4720">
          <cell r="A4720">
            <v>7287</v>
          </cell>
          <cell r="B4720" t="str">
            <v>TINTA A OLEO BRILHANTE PARA MADEIRA E METAIS</v>
          </cell>
          <cell r="C4720" t="str">
            <v xml:space="preserve">GL    </v>
          </cell>
          <cell r="D4720">
            <v>68.87</v>
          </cell>
        </row>
        <row r="4721">
          <cell r="A4721">
            <v>7350</v>
          </cell>
          <cell r="B4721" t="str">
            <v>TINTA ACRILICA PARA CERAMICA</v>
          </cell>
          <cell r="C4721" t="str">
            <v xml:space="preserve">L     </v>
          </cell>
          <cell r="D4721">
            <v>22.93</v>
          </cell>
        </row>
        <row r="4722">
          <cell r="A4722">
            <v>7348</v>
          </cell>
          <cell r="B4722" t="str">
            <v>TINTA ACRILICA PREMIUM PARA PISO</v>
          </cell>
          <cell r="C4722" t="str">
            <v xml:space="preserve">L     </v>
          </cell>
          <cell r="D4722">
            <v>12.86</v>
          </cell>
        </row>
        <row r="4723">
          <cell r="A4723">
            <v>7347</v>
          </cell>
          <cell r="B4723" t="str">
            <v>TINTA ACRILICA PREMIUM PARA PISO</v>
          </cell>
          <cell r="C4723" t="str">
            <v xml:space="preserve">GL    </v>
          </cell>
          <cell r="D4723">
            <v>46.3</v>
          </cell>
        </row>
        <row r="4724">
          <cell r="A4724">
            <v>7355</v>
          </cell>
          <cell r="B4724" t="str">
            <v>TINTA ACRILICA PREMIUM, COR BRANCO  FOSCO</v>
          </cell>
          <cell r="C4724" t="str">
            <v xml:space="preserve">GL    </v>
          </cell>
          <cell r="D4724">
            <v>69.39</v>
          </cell>
        </row>
        <row r="4725">
          <cell r="A4725">
            <v>7356</v>
          </cell>
          <cell r="B4725" t="str">
            <v>TINTA ACRILICA PREMIUM, COR BRANCO FOSCO</v>
          </cell>
          <cell r="C4725" t="str">
            <v xml:space="preserve">L     </v>
          </cell>
          <cell r="D4725">
            <v>19.27</v>
          </cell>
        </row>
        <row r="4726">
          <cell r="A4726">
            <v>7313</v>
          </cell>
          <cell r="B4726" t="str">
            <v>TINTA ASFALTICA IMPERMEABILIZANTE DILUIDA EM SOLVENTE, PARA MATERIAIS CIMENTICIOS, METAL E MADEIRA</v>
          </cell>
          <cell r="C4726" t="str">
            <v xml:space="preserve">L     </v>
          </cell>
          <cell r="D4726">
            <v>15.45</v>
          </cell>
        </row>
        <row r="4727">
          <cell r="A4727">
            <v>7319</v>
          </cell>
          <cell r="B4727" t="str">
            <v>TINTA ASFALTICA IMPERMEABILIZANTE DISPERSA EM AGUA, PARA MATERIAIS CIMENTICIOS</v>
          </cell>
          <cell r="C4727" t="str">
            <v xml:space="preserve">L     </v>
          </cell>
          <cell r="D4727">
            <v>8.84</v>
          </cell>
        </row>
        <row r="4728">
          <cell r="A4728">
            <v>38119</v>
          </cell>
          <cell r="B4728" t="str">
            <v>TINTA BORRACHA CLORADA, ACABAMENTO SEMIBRILHO, BRANCA</v>
          </cell>
          <cell r="C4728" t="str">
            <v xml:space="preserve">L     </v>
          </cell>
          <cell r="D4728">
            <v>82.69</v>
          </cell>
        </row>
        <row r="4729">
          <cell r="A4729">
            <v>7314</v>
          </cell>
          <cell r="B4729" t="str">
            <v>TINTA BORRACHA CLORADA, ACABAMENTO SEMIBRILHO, CORES VIVAS</v>
          </cell>
          <cell r="C4729" t="str">
            <v xml:space="preserve">L     </v>
          </cell>
          <cell r="D4729">
            <v>89.12</v>
          </cell>
        </row>
        <row r="4730">
          <cell r="A4730">
            <v>38131</v>
          </cell>
          <cell r="B4730" t="str">
            <v>TINTA BORRACHA, CLORADA, ACABAMENTO SEMIBRILHO, PRETA</v>
          </cell>
          <cell r="C4730" t="str">
            <v xml:space="preserve">L     </v>
          </cell>
          <cell r="D4730">
            <v>83.43</v>
          </cell>
        </row>
        <row r="4731">
          <cell r="A4731">
            <v>7304</v>
          </cell>
          <cell r="B4731" t="str">
            <v>TINTA EPOXI PREMIUM, BRANCA</v>
          </cell>
          <cell r="C4731" t="str">
            <v xml:space="preserve">L     </v>
          </cell>
          <cell r="D4731">
            <v>51.4</v>
          </cell>
        </row>
        <row r="4732">
          <cell r="A4732">
            <v>7293</v>
          </cell>
          <cell r="B4732" t="str">
            <v>TINTA ESMALTE SINTETICO GRAFITE COM PROTECAO PARA METAIS FERROSOS</v>
          </cell>
          <cell r="C4732" t="str">
            <v xml:space="preserve">L     </v>
          </cell>
          <cell r="D4732">
            <v>23.04</v>
          </cell>
        </row>
        <row r="4733">
          <cell r="A4733">
            <v>7311</v>
          </cell>
          <cell r="B4733" t="str">
            <v>TINTA ESMALTE SINTETICO PREMIUM ACETINADO</v>
          </cell>
          <cell r="C4733" t="str">
            <v xml:space="preserve">L     </v>
          </cell>
          <cell r="D4733">
            <v>22.29</v>
          </cell>
        </row>
        <row r="4734">
          <cell r="A4734">
            <v>7292</v>
          </cell>
          <cell r="B4734" t="str">
            <v>TINTA ESMALTE SINTETICO PREMIUM BRILHANTE</v>
          </cell>
          <cell r="C4734" t="str">
            <v xml:space="preserve">L     </v>
          </cell>
          <cell r="D4734">
            <v>21.64</v>
          </cell>
        </row>
        <row r="4735">
          <cell r="A4735">
            <v>7288</v>
          </cell>
          <cell r="B4735" t="str">
            <v>TINTA ESMALTE SINTETICO PREMIUM FOSCO</v>
          </cell>
          <cell r="C4735" t="str">
            <v xml:space="preserve">L     </v>
          </cell>
          <cell r="D4735">
            <v>24.52</v>
          </cell>
        </row>
        <row r="4736">
          <cell r="A4736">
            <v>35693</v>
          </cell>
          <cell r="B4736" t="str">
            <v>TINTA LATEX ACRILICA ECONOMICA, COR BRANCA</v>
          </cell>
          <cell r="C4736" t="str">
            <v xml:space="preserve">L     </v>
          </cell>
          <cell r="D4736">
            <v>8.84</v>
          </cell>
        </row>
        <row r="4737">
          <cell r="A4737">
            <v>35692</v>
          </cell>
          <cell r="B4737" t="str">
            <v>TINTA LATEX ACRILICA STANDARD, COR BRANCA</v>
          </cell>
          <cell r="C4737" t="str">
            <v xml:space="preserve">L     </v>
          </cell>
          <cell r="D4737">
            <v>47.4</v>
          </cell>
        </row>
        <row r="4738">
          <cell r="A4738">
            <v>7344</v>
          </cell>
          <cell r="B4738" t="str">
            <v>TINTA LATEX PVA PREMIUM,  COR BRANCA</v>
          </cell>
          <cell r="C4738" t="str">
            <v xml:space="preserve">GL    </v>
          </cell>
          <cell r="D4738">
            <v>59.98</v>
          </cell>
        </row>
        <row r="4739">
          <cell r="A4739">
            <v>7345</v>
          </cell>
          <cell r="B4739" t="str">
            <v>TINTA LATEX PVA PREMIUM, COR BRANCA</v>
          </cell>
          <cell r="C4739" t="str">
            <v xml:space="preserve">L     </v>
          </cell>
          <cell r="D4739">
            <v>16.66</v>
          </cell>
        </row>
        <row r="4740">
          <cell r="A4740">
            <v>35691</v>
          </cell>
          <cell r="B4740" t="str">
            <v>TINTA LATEX PVA STANDARD, COR BRANCA</v>
          </cell>
          <cell r="C4740" t="str">
            <v xml:space="preserve">L     </v>
          </cell>
          <cell r="D4740">
            <v>13.16</v>
          </cell>
        </row>
        <row r="4741">
          <cell r="A4741">
            <v>7342</v>
          </cell>
          <cell r="B4741" t="str">
            <v>TINTA MINERAL IMPERMEAVEL EM PO, BRANCA</v>
          </cell>
          <cell r="C4741" t="str">
            <v xml:space="preserve">KG    </v>
          </cell>
          <cell r="D4741">
            <v>1.69</v>
          </cell>
        </row>
        <row r="4742">
          <cell r="A4742">
            <v>7306</v>
          </cell>
          <cell r="B4742" t="str">
            <v>TINTA PROTETORA SUPERFICIE METALICA ALUMINIO</v>
          </cell>
          <cell r="C4742" t="str">
            <v xml:space="preserve">L     </v>
          </cell>
          <cell r="D4742">
            <v>26.43</v>
          </cell>
        </row>
        <row r="4743">
          <cell r="A4743">
            <v>39574</v>
          </cell>
          <cell r="B4743" t="str">
            <v>TIRANTE COM ELO, EM ARAME GALVANIZADO RIGIDO, NUMERO 10, COMPRIMENTO 2000 MM, PARA PENDURAL DE FORRO REMOVIVEL</v>
          </cell>
          <cell r="C4743" t="str">
            <v xml:space="preserve">UN    </v>
          </cell>
          <cell r="D4743">
            <v>3.19</v>
          </cell>
        </row>
        <row r="4744">
          <cell r="A4744">
            <v>11060</v>
          </cell>
          <cell r="B4744" t="str">
            <v>TIRANTE EM FERRO GALVANIZADO PARA CONTRAVENTAMENTO DE TELHA CANALETE 90, 1/4 " X 400 MM</v>
          </cell>
          <cell r="C4744" t="str">
            <v xml:space="preserve">UN    </v>
          </cell>
          <cell r="D4744">
            <v>25.75</v>
          </cell>
        </row>
        <row r="4745">
          <cell r="A4745">
            <v>37401</v>
          </cell>
          <cell r="B4745" t="str">
            <v>TOALHEIRO PLASTICO TIPO DISPENSER PARA PAPEL TOALHA INTERFOLHADO</v>
          </cell>
          <cell r="C4745" t="str">
            <v xml:space="preserve">UN    </v>
          </cell>
          <cell r="D4745">
            <v>41.17</v>
          </cell>
        </row>
        <row r="4746">
          <cell r="A4746">
            <v>7525</v>
          </cell>
          <cell r="B4746" t="str">
            <v>TOMADA INDUSTRIAL DE EMBUTIR 3P+T 30 A, 440 V, COM TRAVA, COM PLACA</v>
          </cell>
          <cell r="C4746" t="str">
            <v xml:space="preserve">UN    </v>
          </cell>
          <cell r="D4746">
            <v>32</v>
          </cell>
        </row>
        <row r="4747">
          <cell r="A4747">
            <v>7524</v>
          </cell>
          <cell r="B4747" t="str">
            <v>TOMADA INDUSTRIAL DE EMBUTIR 3P+T 30 A, 440 V, COM TRAVA, SEM PLACA</v>
          </cell>
          <cell r="C4747" t="str">
            <v xml:space="preserve">UN    </v>
          </cell>
          <cell r="D4747">
            <v>30.16</v>
          </cell>
        </row>
        <row r="4748">
          <cell r="A4748">
            <v>38105</v>
          </cell>
          <cell r="B4748" t="str">
            <v>TOMADA PARA ANTENA DE TV, CABO COAXIAL DE 9 MM (APENAS MODULO)</v>
          </cell>
          <cell r="C4748" t="str">
            <v xml:space="preserve">UN    </v>
          </cell>
          <cell r="D4748">
            <v>7.74</v>
          </cell>
        </row>
        <row r="4749">
          <cell r="A4749">
            <v>38084</v>
          </cell>
          <cell r="B4749" t="str">
            <v>TOMADA PARA ANTENA DE TV, CABO COAXIAL DE 9 MM, CONJUNTO MONTADO PARA EMBUTIR 4" X 2" (PLACA + SUPORTE + MODULO)</v>
          </cell>
          <cell r="C4749" t="str">
            <v xml:space="preserve">UN    </v>
          </cell>
          <cell r="D4749">
            <v>11</v>
          </cell>
        </row>
        <row r="4750">
          <cell r="A4750">
            <v>38103</v>
          </cell>
          <cell r="B4750" t="str">
            <v>TOMADA RJ11, 2 FIOS (APENAS MODULO)</v>
          </cell>
          <cell r="C4750" t="str">
            <v xml:space="preserve">UN    </v>
          </cell>
          <cell r="D4750">
            <v>11.63</v>
          </cell>
        </row>
        <row r="4751">
          <cell r="A4751">
            <v>38082</v>
          </cell>
          <cell r="B4751" t="str">
            <v>TOMADA RJ11, 2 FIOS, CONJUNTO MONTADO PARA EMBUTIR 4" X 2" (PLACA + SUPORTE + MODULO)</v>
          </cell>
          <cell r="C4751" t="str">
            <v xml:space="preserve">UN    </v>
          </cell>
          <cell r="D4751">
            <v>14.32</v>
          </cell>
        </row>
        <row r="4752">
          <cell r="A4752">
            <v>38104</v>
          </cell>
          <cell r="B4752" t="str">
            <v>TOMADA RJ45, 8 FIOS, CAT 5E (APENAS MODULO)</v>
          </cell>
          <cell r="C4752" t="str">
            <v xml:space="preserve">UN    </v>
          </cell>
          <cell r="D4752">
            <v>22.77</v>
          </cell>
        </row>
        <row r="4753">
          <cell r="A4753">
            <v>38083</v>
          </cell>
          <cell r="B4753" t="str">
            <v>TOMADA RJ45, 8 FIOS, CAT 5E, CONJUNTO MONTADO PARA EMBUTIR 4" X 2" (PLACA + SUPORTE + MODULO)</v>
          </cell>
          <cell r="C4753" t="str">
            <v xml:space="preserve">UN    </v>
          </cell>
          <cell r="D4753">
            <v>25.28</v>
          </cell>
        </row>
        <row r="4754">
          <cell r="A4754">
            <v>38101</v>
          </cell>
          <cell r="B4754" t="str">
            <v>TOMADA 2P+T 10A, 250V  (APENAS MODULO)</v>
          </cell>
          <cell r="C4754" t="str">
            <v xml:space="preserve">UN    </v>
          </cell>
          <cell r="D4754">
            <v>5.53</v>
          </cell>
        </row>
        <row r="4755">
          <cell r="A4755">
            <v>7528</v>
          </cell>
          <cell r="B4755" t="str">
            <v>TOMADA 2P+T 10A, 250V, CONJUNTO MONTADO PARA EMBUTIR 4" X 2" (PLACA + SUPORTE + MODULO)</v>
          </cell>
          <cell r="C4755" t="str">
            <v xml:space="preserve">UN    </v>
          </cell>
          <cell r="D4755">
            <v>6.5</v>
          </cell>
        </row>
        <row r="4756">
          <cell r="A4756">
            <v>12147</v>
          </cell>
          <cell r="B4756" t="str">
            <v>TOMADA 2P+T 10A, 250V, CONJUNTO MONTADO PARA SOBREPOR 4" X 2" (CAIXA + MODULO)</v>
          </cell>
          <cell r="C4756" t="str">
            <v xml:space="preserve">UN    </v>
          </cell>
          <cell r="D4756">
            <v>9.91</v>
          </cell>
        </row>
        <row r="4757">
          <cell r="A4757">
            <v>38075</v>
          </cell>
          <cell r="B4757" t="str">
            <v>TOMADA 2P+T 20A 250V, CONJUNTO MONTADO PARA EMBUTIR 4" X 2" (PLACA + SUPORTE + MODULO)</v>
          </cell>
          <cell r="C4757" t="str">
            <v xml:space="preserve">UN    </v>
          </cell>
          <cell r="D4757">
            <v>11.26</v>
          </cell>
        </row>
        <row r="4758">
          <cell r="A4758">
            <v>38102</v>
          </cell>
          <cell r="B4758" t="str">
            <v>TOMADA 2P+T 20A, 250V  (APENAS MODULO)</v>
          </cell>
          <cell r="C4758" t="str">
            <v xml:space="preserve">UN    </v>
          </cell>
          <cell r="D4758">
            <v>7.07</v>
          </cell>
        </row>
        <row r="4759">
          <cell r="A4759">
            <v>38076</v>
          </cell>
          <cell r="B4759" t="str">
            <v>TOMADAS (2 MODULOS) 2P+T 10A, 250V, CONJUNTO MONTADO PARA EMBUTIR 4" X 2" (PLACA + SUPORTE + MODULOS)</v>
          </cell>
          <cell r="C4759" t="str">
            <v xml:space="preserve">UN    </v>
          </cell>
          <cell r="D4759">
            <v>12.62</v>
          </cell>
        </row>
        <row r="4760">
          <cell r="A4760">
            <v>7592</v>
          </cell>
          <cell r="B4760" t="str">
            <v>TOPOGRAFO</v>
          </cell>
          <cell r="C4760" t="str">
            <v xml:space="preserve">H     </v>
          </cell>
          <cell r="D4760">
            <v>14.38</v>
          </cell>
        </row>
        <row r="4761">
          <cell r="A4761">
            <v>40820</v>
          </cell>
          <cell r="B4761" t="str">
            <v>TOPOGRAFO (MENSALISTA)</v>
          </cell>
          <cell r="C4761" t="str">
            <v xml:space="preserve">MES   </v>
          </cell>
          <cell r="D4761">
            <v>2673.28</v>
          </cell>
        </row>
        <row r="4762">
          <cell r="A4762">
            <v>11762</v>
          </cell>
          <cell r="B4762" t="str">
            <v>TORNEIRA CROMADA COM BICO PARA JARDIM/TANQUE 1/2 " OU 3/4 " (REF 1153)</v>
          </cell>
          <cell r="C4762" t="str">
            <v xml:space="preserve">UN    </v>
          </cell>
          <cell r="D4762">
            <v>52.86</v>
          </cell>
        </row>
        <row r="4763">
          <cell r="A4763">
            <v>13418</v>
          </cell>
          <cell r="B4763" t="str">
            <v>TORNEIRA CROMADA CURTA SEM BICO PARA TANQUE, PADRAO POPULAR, 1/2 " OU 3/4 " (REF 1140)</v>
          </cell>
          <cell r="C4763" t="str">
            <v xml:space="preserve">UN    </v>
          </cell>
          <cell r="D4763">
            <v>14.77</v>
          </cell>
        </row>
        <row r="4764">
          <cell r="A4764">
            <v>13984</v>
          </cell>
          <cell r="B4764" t="str">
            <v>TORNEIRA CROMADA CURTA SEM BICO PARA USO GERAL  1/2 " OU 3/4 " (REF 1152)</v>
          </cell>
          <cell r="C4764" t="str">
            <v xml:space="preserve">UN    </v>
          </cell>
          <cell r="D4764">
            <v>36.94</v>
          </cell>
        </row>
        <row r="4765">
          <cell r="A4765">
            <v>11772</v>
          </cell>
          <cell r="B4765" t="str">
            <v>TORNEIRA CROMADA DE MESA PARA COZINHA BICA MOVEL COM AREJADOR 1/2 " OU 3/4 " (REF 1167)</v>
          </cell>
          <cell r="C4765" t="str">
            <v xml:space="preserve">UN    </v>
          </cell>
          <cell r="D4765">
            <v>89.7</v>
          </cell>
        </row>
        <row r="4766">
          <cell r="A4766">
            <v>36795</v>
          </cell>
          <cell r="B4766" t="str">
            <v>TORNEIRA CROMADA DE MESA PARA LAVATORIO COM SENSOR DE PRESENCA</v>
          </cell>
          <cell r="C4766" t="str">
            <v xml:space="preserve">UN    </v>
          </cell>
          <cell r="D4766">
            <v>576.96</v>
          </cell>
        </row>
        <row r="4767">
          <cell r="A4767">
            <v>36796</v>
          </cell>
          <cell r="B4767" t="str">
            <v>TORNEIRA CROMADA DE MESA PARA LAVATORIO TEMPORIZADA PRESSAO BICA BAIXA</v>
          </cell>
          <cell r="C4767" t="str">
            <v xml:space="preserve">UN    </v>
          </cell>
          <cell r="D4767">
            <v>148.55000000000001</v>
          </cell>
        </row>
        <row r="4768">
          <cell r="A4768">
            <v>36791</v>
          </cell>
          <cell r="B4768" t="str">
            <v>TORNEIRA CROMADA DE MESA PARA LAVATORIO, BICA ALTA (REF 1195)</v>
          </cell>
          <cell r="C4768" t="str">
            <v xml:space="preserve">UN    </v>
          </cell>
          <cell r="D4768">
            <v>76.540000000000006</v>
          </cell>
        </row>
        <row r="4769">
          <cell r="A4769">
            <v>13415</v>
          </cell>
          <cell r="B4769" t="str">
            <v>TORNEIRA CROMADA DE MESA PARA LAVATORIO, PADRAO POPULAR, 1/2 " OU 3/4 " (REF 1193)</v>
          </cell>
          <cell r="C4769" t="str">
            <v xml:space="preserve">UN    </v>
          </cell>
          <cell r="D4769">
            <v>44.49</v>
          </cell>
        </row>
        <row r="4770">
          <cell r="A4770">
            <v>36792</v>
          </cell>
          <cell r="B4770" t="str">
            <v>TORNEIRA CROMADA DE PAREDE LONGA PARA LAVATORIO (REF 1178)</v>
          </cell>
          <cell r="C4770" t="str">
            <v xml:space="preserve">UN    </v>
          </cell>
          <cell r="D4770">
            <v>146.30000000000001</v>
          </cell>
        </row>
        <row r="4771">
          <cell r="A4771">
            <v>11773</v>
          </cell>
          <cell r="B4771" t="str">
            <v>TORNEIRA CROMADA DE PAREDE PARA COZINHA BICA MOVEL COM AREJADOR 1/2 " OU 3/4 " (REF 1168)</v>
          </cell>
          <cell r="C4771" t="str">
            <v xml:space="preserve">UN    </v>
          </cell>
          <cell r="D4771">
            <v>85.64</v>
          </cell>
        </row>
        <row r="4772">
          <cell r="A4772">
            <v>11775</v>
          </cell>
          <cell r="B4772" t="str">
            <v>TORNEIRA CROMADA DE PAREDE PARA COZINHA COM AREJADOR 1/2 " OU 3/4 " (REF 1157)</v>
          </cell>
          <cell r="C4772" t="str">
            <v xml:space="preserve">UN    </v>
          </cell>
          <cell r="D4772">
            <v>89.42</v>
          </cell>
        </row>
        <row r="4773">
          <cell r="A4773">
            <v>13983</v>
          </cell>
          <cell r="B4773" t="str">
            <v>TORNEIRA CROMADA DE PAREDE PARA COZINHA COM AREJADOR, PADRAO POPULAR, 1/2 " OU 3/4 " (REF 1159)</v>
          </cell>
          <cell r="C4773" t="str">
            <v xml:space="preserve">UN    </v>
          </cell>
          <cell r="D4773">
            <v>45.69</v>
          </cell>
        </row>
        <row r="4774">
          <cell r="A4774">
            <v>13416</v>
          </cell>
          <cell r="B4774" t="str">
            <v>TORNEIRA CROMADA DE PAREDE PARA COZINHA SEM AREJADOR, PADRAO POPULAR, 1/2 " OU 3/4 " (REF 1158)</v>
          </cell>
          <cell r="C4774" t="str">
            <v xml:space="preserve">UN    </v>
          </cell>
          <cell r="D4774">
            <v>36.840000000000003</v>
          </cell>
        </row>
        <row r="4775">
          <cell r="A4775">
            <v>13417</v>
          </cell>
          <cell r="B4775" t="str">
            <v>TORNEIRA CROMADA SEM BICO PARA TANQUE 1/2 " OU 3/4 " (REF 1143)</v>
          </cell>
          <cell r="C4775" t="str">
            <v xml:space="preserve">UN    </v>
          </cell>
          <cell r="D4775">
            <v>32.5</v>
          </cell>
        </row>
        <row r="4776">
          <cell r="A4776">
            <v>7604</v>
          </cell>
          <cell r="B4776" t="str">
            <v>TORNEIRA CROMADA SEM BICO PARA TANQUE, PADRAO POPULAR, 1/2 " OU 3/4 " (REF 1126)</v>
          </cell>
          <cell r="C4776" t="str">
            <v xml:space="preserve">UN    </v>
          </cell>
          <cell r="D4776">
            <v>14.07</v>
          </cell>
        </row>
        <row r="4777">
          <cell r="A4777">
            <v>11763</v>
          </cell>
          <cell r="B4777" t="str">
            <v>TORNEIRA DE BOIA CONVENCIONAL PARA CAIXA D'AGUA, 1.1/2", COM HASTE E TORNEIRA METALICOS E BALAO PLASTICO</v>
          </cell>
          <cell r="C4777" t="str">
            <v xml:space="preserve">UN    </v>
          </cell>
          <cell r="D4777">
            <v>69.400000000000006</v>
          </cell>
        </row>
        <row r="4778">
          <cell r="A4778">
            <v>11764</v>
          </cell>
          <cell r="B4778" t="str">
            <v>TORNEIRA DE BOIA CONVENCIONAL PARA CAIXA D'AGUA, 1.1/4", COM HASTE E TORNEIRA METALICOS E BALAO PLASTICO</v>
          </cell>
          <cell r="C4778" t="str">
            <v xml:space="preserve">UN    </v>
          </cell>
          <cell r="D4778">
            <v>74.13</v>
          </cell>
        </row>
        <row r="4779">
          <cell r="A4779">
            <v>11829</v>
          </cell>
          <cell r="B4779" t="str">
            <v>TORNEIRA DE BOIA CONVENCIONAL PARA CAIXA D'AGUA, 1/2", COM HASTE E TORNEIRA METALICOS E BALAO PLASTICO</v>
          </cell>
          <cell r="C4779" t="str">
            <v xml:space="preserve">UN    </v>
          </cell>
          <cell r="D4779">
            <v>17.760000000000002</v>
          </cell>
        </row>
        <row r="4780">
          <cell r="A4780">
            <v>11825</v>
          </cell>
          <cell r="B4780" t="str">
            <v>TORNEIRA DE BOIA CONVENCIONAL PARA CAIXA D'AGUA, 1", COM HASTE E TORNEIRA METALICOS E BALAO PLASTICO</v>
          </cell>
          <cell r="C4780" t="str">
            <v xml:space="preserve">UN    </v>
          </cell>
          <cell r="D4780">
            <v>30.46</v>
          </cell>
        </row>
        <row r="4781">
          <cell r="A4781">
            <v>11767</v>
          </cell>
          <cell r="B4781" t="str">
            <v>TORNEIRA DE BOIA CONVENCIONAL PARA CAIXA D'AGUA, 2", COM HASTE E TORNEIRA METALICOS E BALAO PLASTICO</v>
          </cell>
          <cell r="C4781" t="str">
            <v xml:space="preserve">UN    </v>
          </cell>
          <cell r="D4781">
            <v>123.05</v>
          </cell>
        </row>
        <row r="4782">
          <cell r="A4782">
            <v>11830</v>
          </cell>
          <cell r="B4782" t="str">
            <v>TORNEIRA DE BOIA CONVENCIONAL PARA CAIXA D'AGUA, 3/4", COM HASTE E TORNEIRA METALICOS E BALAO PLASTICO</v>
          </cell>
          <cell r="C4782" t="str">
            <v xml:space="preserve">UN    </v>
          </cell>
          <cell r="D4782">
            <v>19.2</v>
          </cell>
        </row>
        <row r="4783">
          <cell r="A4783">
            <v>11766</v>
          </cell>
          <cell r="B4783" t="str">
            <v>TORNEIRA DE BOIA VAZAO TOTAL PARA CAIXA D'AGUA, 1/2", COM HASTE E TORNEIRA METALICOS E BALAO PLASTICO</v>
          </cell>
          <cell r="C4783" t="str">
            <v xml:space="preserve">UN    </v>
          </cell>
          <cell r="D4783">
            <v>34.130000000000003</v>
          </cell>
        </row>
        <row r="4784">
          <cell r="A4784">
            <v>11765</v>
          </cell>
          <cell r="B4784" t="str">
            <v>TORNEIRA DE BOIA VAZAO TOTAL PARA CAIXA D'AGUA, 1", COM HASTE E TORNEIRA METALICOS E BALAO PLASTICO</v>
          </cell>
          <cell r="C4784" t="str">
            <v xml:space="preserve">UN    </v>
          </cell>
          <cell r="D4784">
            <v>46.47</v>
          </cell>
        </row>
        <row r="4785">
          <cell r="A4785">
            <v>11824</v>
          </cell>
          <cell r="B4785" t="str">
            <v>TORNEIRA DE BOIA VAZAO TOTAL PARA CAIXA D'AGUA, 3/4", COM HASTE E TORNEIRA METALICOS E BALAO PLASTICO</v>
          </cell>
          <cell r="C4785" t="str">
            <v xml:space="preserve">UN    </v>
          </cell>
          <cell r="D4785">
            <v>35.200000000000003</v>
          </cell>
        </row>
        <row r="4786">
          <cell r="A4786">
            <v>11777</v>
          </cell>
          <cell r="B4786" t="str">
            <v>TORNEIRA ELETRICA DE PAREDE, BICA ALTA, PARA COZINHA, 5500 W (110/220 V)</v>
          </cell>
          <cell r="C4786" t="str">
            <v xml:space="preserve">UN    </v>
          </cell>
          <cell r="D4786">
            <v>127.72</v>
          </cell>
        </row>
        <row r="4787">
          <cell r="A4787">
            <v>7602</v>
          </cell>
          <cell r="B4787" t="str">
            <v>TORNEIRA METAL AMARELO COM BICO PARA JARDIM, PADRAO POPULAR, 1/2 " OU 3/4 " (REF 1128)</v>
          </cell>
          <cell r="C4787" t="str">
            <v xml:space="preserve">UN    </v>
          </cell>
          <cell r="D4787">
            <v>13.95</v>
          </cell>
        </row>
        <row r="4788">
          <cell r="A4788">
            <v>7603</v>
          </cell>
          <cell r="B4788" t="str">
            <v>TORNEIRA METAL AMARELO CURTA SEM BICO PARA TANQUE, PADRAO POPULAR, 1/2 " OU 3/4 " (REF 1120)</v>
          </cell>
          <cell r="C4788" t="str">
            <v xml:space="preserve">UN    </v>
          </cell>
          <cell r="D4788">
            <v>13.53</v>
          </cell>
        </row>
        <row r="4789">
          <cell r="A4789">
            <v>11826</v>
          </cell>
          <cell r="B4789" t="str">
            <v>TORNEIRA METALICA DE BOIA CONVENCIONAL PARA CAIXA D'AGUA, 1/2 ", COM HASTE, TORNEIRA E BALAO METALICOS</v>
          </cell>
          <cell r="C4789" t="str">
            <v xml:space="preserve">UN    </v>
          </cell>
          <cell r="D4789">
            <v>29.56</v>
          </cell>
        </row>
        <row r="4790">
          <cell r="A4790">
            <v>7606</v>
          </cell>
          <cell r="B4790" t="str">
            <v>TORNEIRA METALICA DE BOIA CONVENCIONAL PARA CAIXA D'AGUA, 3/4 ", COM HASTE, TORNEIRA E BALAO METALICOS</v>
          </cell>
          <cell r="C4790" t="str">
            <v xml:space="preserve">UN    </v>
          </cell>
          <cell r="D4790">
            <v>30.8</v>
          </cell>
        </row>
        <row r="4791">
          <cell r="A4791">
            <v>40329</v>
          </cell>
          <cell r="B4791" t="str">
            <v>TORNEIRA PLASTICA DE BOIA CONVENCIONAL PARA CAIXA DE AGUA, 3/4 ", COM HASTE METALICA E COM TORNEIRA E BALAO PLASTICOS (PADRAO POPULAR)</v>
          </cell>
          <cell r="C4791" t="str">
            <v xml:space="preserve">UN    </v>
          </cell>
          <cell r="D4791">
            <v>14.9</v>
          </cell>
        </row>
        <row r="4792">
          <cell r="A4792">
            <v>11823</v>
          </cell>
          <cell r="B4792" t="str">
            <v>TORNEIRA PLASTICA DE BOIA PARA CAIXA DE DESCARGA,  1/2", BALAO E TORNEIRA PLASTICOS, COM HASTE METALICA</v>
          </cell>
          <cell r="C4792" t="str">
            <v xml:space="preserve">UN    </v>
          </cell>
          <cell r="D4792">
            <v>6.44</v>
          </cell>
        </row>
        <row r="4793">
          <cell r="A4793">
            <v>11822</v>
          </cell>
          <cell r="B4793" t="str">
            <v>TORNEIRA PLASTICA DE MESA, BICA MOVEL, PARA COZINHA 1/2 "</v>
          </cell>
          <cell r="C4793" t="str">
            <v xml:space="preserve">UN    </v>
          </cell>
          <cell r="D4793">
            <v>35.08</v>
          </cell>
        </row>
        <row r="4794">
          <cell r="A4794">
            <v>11831</v>
          </cell>
          <cell r="B4794" t="str">
            <v>TORNEIRA PLASTICA PARA TANQUE 1/2 " OU 3/4 " COM BICO PARA MANGUEIRA</v>
          </cell>
          <cell r="C4794" t="str">
            <v xml:space="preserve">UN    </v>
          </cell>
          <cell r="D4794">
            <v>26.64</v>
          </cell>
        </row>
        <row r="4795">
          <cell r="A4795">
            <v>7613</v>
          </cell>
          <cell r="B4795" t="str">
            <v>TRANSFORMADOR TRIFASICO DE DISTRIBUICAO, POTENCIA DE 1000 KVA, TENSAO NOMINAL DE 15 KV, TENSAO SECUNDARIA DE 220/127V, EM OLEO ISOLANTE TIPO MINERAL</v>
          </cell>
          <cell r="C4795" t="str">
            <v xml:space="preserve">UN    </v>
          </cell>
          <cell r="D4795">
            <v>57921.06</v>
          </cell>
        </row>
        <row r="4796">
          <cell r="A4796">
            <v>7619</v>
          </cell>
          <cell r="B4796" t="str">
            <v>TRANSFORMADOR TRIFASICO DE DISTRIBUICAO, POTENCIA DE 112,5 KVA, TENSAO NOMINAL DE 15 KV, TENSAO SECUNDARIA DE 220/127V, EM OLEO ISOLANTE TIPO MINERAL</v>
          </cell>
          <cell r="C4796" t="str">
            <v xml:space="preserve">UN    </v>
          </cell>
          <cell r="D4796">
            <v>8953.35</v>
          </cell>
        </row>
        <row r="4797">
          <cell r="A4797">
            <v>12076</v>
          </cell>
          <cell r="B4797" t="str">
            <v>TRANSFORMADOR TRIFASICO DE DISTRIBUICAO, POTENCIA DE 15 KVA, TENSAO NOMINAL DE 15 KV, TENSAO SECUNDARIA DE 220/127V, EM OLEO ISOLANTE TIPO MINERAL</v>
          </cell>
          <cell r="C4797" t="str">
            <v xml:space="preserve">UN    </v>
          </cell>
          <cell r="D4797">
            <v>4107.04</v>
          </cell>
        </row>
        <row r="4798">
          <cell r="A4798">
            <v>7614</v>
          </cell>
          <cell r="B4798" t="str">
            <v>TRANSFORMADOR TRIFASICO DE DISTRIBUICAO, POTENCIA DE 150 KVA, TENSAO NOMINAL DE 15 KV, TENSAO SECUNDARIA DE 220/127V, EM OLEO ISOLANTE TIPO MINERAL</v>
          </cell>
          <cell r="C4798" t="str">
            <v xml:space="preserve">UN    </v>
          </cell>
          <cell r="D4798">
            <v>11292.31</v>
          </cell>
        </row>
        <row r="4799">
          <cell r="A4799">
            <v>7618</v>
          </cell>
          <cell r="B4799" t="str">
            <v>TRANSFORMADOR TRIFASICO DE DISTRIBUICAO, POTENCIA DE 1500 KVA, TENSAO NOMINAL DE 15 KV, TENSAO SECUNDARIA DE 220/127V, EM OLEO ISOLANTE TIPO MINERAL</v>
          </cell>
          <cell r="C4799" t="str">
            <v xml:space="preserve">UN    </v>
          </cell>
          <cell r="D4799">
            <v>73239.16</v>
          </cell>
        </row>
        <row r="4800">
          <cell r="A4800">
            <v>7620</v>
          </cell>
          <cell r="B4800" t="str">
            <v>TRANSFORMADOR TRIFASICO DE DISTRIBUICAO, POTENCIA DE 225 KVA, TENSAO NOMINAL DE 15 KV, TENSAO SECUNDARIA DE 220/127V, EM OLEO ISOLANTE TIPO MINERAL</v>
          </cell>
          <cell r="C4800" t="str">
            <v xml:space="preserve">UN    </v>
          </cell>
          <cell r="D4800">
            <v>15841.45</v>
          </cell>
        </row>
        <row r="4801">
          <cell r="A4801">
            <v>7610</v>
          </cell>
          <cell r="B4801" t="str">
            <v>TRANSFORMADOR TRIFASICO DE DISTRIBUICAO, POTENCIA DE 30 KVA, TENSAO NOMINAL DE 15 KV, TENSAO SECUNDARIA DE 220/127V, EM OLEO ISOLANTE TIPO MINERAL</v>
          </cell>
          <cell r="C4801" t="str">
            <v xml:space="preserve">UN    </v>
          </cell>
          <cell r="D4801">
            <v>5016.46</v>
          </cell>
        </row>
        <row r="4802">
          <cell r="A4802">
            <v>7615</v>
          </cell>
          <cell r="B4802" t="str">
            <v>TRANSFORMADOR TRIFASICO DE DISTRIBUICAO, POTENCIA DE 300 KVA, TENSAO NOMINAL DE 15 KV, TENSAO SECUNDARIA DE 220/127V, EM OLEO ISOLANTE TIPO MINERAL</v>
          </cell>
          <cell r="C4802" t="str">
            <v xml:space="preserve">UN    </v>
          </cell>
          <cell r="D4802">
            <v>18481.689999999999</v>
          </cell>
        </row>
        <row r="4803">
          <cell r="A4803">
            <v>7617</v>
          </cell>
          <cell r="B4803" t="str">
            <v>TRANSFORMADOR TRIFASICO DE DISTRIBUICAO, POTENCIA DE 45 KVA, TENSAO NOMINAL DE 15 KV, TENSAO SECUNDARIA DE 220/127V, EM OLEO ISOLANTE TIPO MINERAL</v>
          </cell>
          <cell r="C4803" t="str">
            <v xml:space="preserve">UN    </v>
          </cell>
          <cell r="D4803">
            <v>5603.18</v>
          </cell>
        </row>
        <row r="4804">
          <cell r="A4804">
            <v>7616</v>
          </cell>
          <cell r="B4804" t="str">
            <v>TRANSFORMADOR TRIFASICO DE DISTRIBUICAO, POTENCIA DE 500 KVA, TENSAO NOMINAL DE 15 KV, TENSAO SECUNDARIA DE 220/127V, EM OLEO ISOLANTE TIPO MINERAL</v>
          </cell>
          <cell r="C4804" t="str">
            <v xml:space="preserve">UN    </v>
          </cell>
          <cell r="D4804">
            <v>30159.200000000001</v>
          </cell>
        </row>
        <row r="4805">
          <cell r="A4805">
            <v>7611</v>
          </cell>
          <cell r="B4805" t="str">
            <v>TRANSFORMADOR TRIFASICO DE DISTRIBUICAO, POTENCIA DE 75 KVA, TENSAO NOMINAL DE 15 KV, TENSAO SECUNDARIA DE 220/127V, EM OLEO ISOLANTE TIPO MINERAL</v>
          </cell>
          <cell r="C4805" t="str">
            <v xml:space="preserve">UN    </v>
          </cell>
          <cell r="D4805">
            <v>7246</v>
          </cell>
        </row>
        <row r="4806">
          <cell r="A4806">
            <v>7612</v>
          </cell>
          <cell r="B4806" t="str">
            <v>TRANSFORMADOR TRIFASICO DE DISTRIBUICAO, POTENCIA DE 750 KVA, TENSAO NOMINAL DE 15 KV, TENSAO SECUNDARIA DE 220/127V, EM OLEO ISOLANTE TIPO MINERAL</v>
          </cell>
          <cell r="C4806" t="str">
            <v xml:space="preserve">UN    </v>
          </cell>
          <cell r="D4806">
            <v>41368.49</v>
          </cell>
        </row>
        <row r="4807">
          <cell r="A4807">
            <v>37371</v>
          </cell>
          <cell r="B4807" t="str">
            <v>TRANSPORTE - HORISTA (COLETADO CAIXA)</v>
          </cell>
          <cell r="C4807" t="str">
            <v xml:space="preserve">H     </v>
          </cell>
          <cell r="D4807">
            <v>0.71</v>
          </cell>
        </row>
        <row r="4808">
          <cell r="A4808">
            <v>40861</v>
          </cell>
          <cell r="B4808" t="str">
            <v>TRANSPORTE - MENSALISTA (COLETADO CAIXA)</v>
          </cell>
          <cell r="C4808" t="str">
            <v xml:space="preserve">MES   </v>
          </cell>
          <cell r="D4808">
            <v>133.68</v>
          </cell>
        </row>
        <row r="4809">
          <cell r="A4809">
            <v>36510</v>
          </cell>
          <cell r="B4809" t="str">
            <v>TRATOR DE ESTEIRAS, POTENCIA BRUTA DE 133 HP, PESO OPERACIONAL DE 14 T, COM LAMINA COM CAPACIDADE DE 3,00 M3</v>
          </cell>
          <cell r="C4809" t="str">
            <v xml:space="preserve">UN    </v>
          </cell>
          <cell r="D4809">
            <v>572477.04</v>
          </cell>
        </row>
        <row r="4810">
          <cell r="A4810">
            <v>25020</v>
          </cell>
          <cell r="B4810" t="str">
            <v>TRATOR DE ESTEIRAS, POTENCIA BRUTA DE 347 HP, PESO OPERACIONAL DE 38,5 T, COM ESCARIFICADOR E LAMINA COM CAPACIDADE DE 4,70M3</v>
          </cell>
          <cell r="C4810" t="str">
            <v xml:space="preserve">UN    </v>
          </cell>
          <cell r="D4810">
            <v>2358403.9900000002</v>
          </cell>
        </row>
        <row r="4811">
          <cell r="A4811">
            <v>7622</v>
          </cell>
          <cell r="B4811" t="str">
            <v>TRATOR DE ESTEIRAS, POTENCIA DE 100 HP, PESO OPERACIONAL DE 9,4 T, COM LAMINA COM CAPACIDADE DE 2,19 M3</v>
          </cell>
          <cell r="C4811" t="str">
            <v xml:space="preserve">UN    </v>
          </cell>
          <cell r="D4811">
            <v>555386.4</v>
          </cell>
        </row>
        <row r="4812">
          <cell r="A4812">
            <v>7624</v>
          </cell>
          <cell r="B4812" t="str">
            <v>TRATOR DE ESTEIRAS, POTENCIA DE 150 HP, PESO OPERACIONAL DE 16,7 T, COM RODA MOTRIZ ELEVADA E LAMINA COM CONTATO DE 3,18M3</v>
          </cell>
          <cell r="C4812" t="str">
            <v xml:space="preserve">UN    </v>
          </cell>
          <cell r="D4812">
            <v>720000</v>
          </cell>
        </row>
        <row r="4813">
          <cell r="A4813">
            <v>7625</v>
          </cell>
          <cell r="B4813" t="str">
            <v>TRATOR DE ESTEIRAS, POTENCIA DE 170 HP, PESO OPERACIONAL DE 19 T, COM LAMINA COM CAPACIDADE DE 5,2 M3</v>
          </cell>
          <cell r="C4813" t="str">
            <v xml:space="preserve">UN    </v>
          </cell>
          <cell r="D4813">
            <v>715596.26</v>
          </cell>
        </row>
        <row r="4814">
          <cell r="A4814">
            <v>7623</v>
          </cell>
          <cell r="B4814" t="str">
            <v>TRATOR DE ESTEIRAS, POTENCIA DE 347 HP, PESO OPERACIONAL DE 38,5 T, COM LAMINA COM CAPACIDADE DE 8,70M3</v>
          </cell>
          <cell r="C4814" t="str">
            <v xml:space="preserve">UN    </v>
          </cell>
          <cell r="D4814">
            <v>2358403.9900000002</v>
          </cell>
        </row>
        <row r="4815">
          <cell r="A4815">
            <v>36508</v>
          </cell>
          <cell r="B4815" t="str">
            <v>TRATOR DE ESTEIRAS, POTENCIA NO VOLANTE DE 200 HP, PESO OPERACIONAL DE 20,1 T, COM RODA MOTRIZ ELEVADA E LAMINA COM CAPACIDADE DE 3,89 M3</v>
          </cell>
          <cell r="C4815" t="str">
            <v xml:space="preserve">UN    </v>
          </cell>
          <cell r="D4815">
            <v>1060667.8500000001</v>
          </cell>
        </row>
        <row r="4816">
          <cell r="A4816">
            <v>36509</v>
          </cell>
          <cell r="B4816" t="str">
            <v>TRATOR DE ESTEIRAS, POTENCIA 125 HP, PESO OPERACIONAL DE 12,9 T, COM LAMINA COM CAPACIDADE DE 2,7 M3</v>
          </cell>
          <cell r="C4816" t="str">
            <v xml:space="preserve">UN    </v>
          </cell>
          <cell r="D4816">
            <v>581284.36</v>
          </cell>
        </row>
        <row r="4817">
          <cell r="A4817">
            <v>13238</v>
          </cell>
          <cell r="B4817" t="str">
            <v>TRATOR DE PNEUS COM POTENCIA DE 105 CV, TRACAO 4 X 4, PESO COM LASTRO DE 5775 KG</v>
          </cell>
          <cell r="C4817" t="str">
            <v xml:space="preserve">UN    </v>
          </cell>
          <cell r="D4817">
            <v>151906.53</v>
          </cell>
        </row>
        <row r="4818">
          <cell r="A4818">
            <v>36511</v>
          </cell>
          <cell r="B4818" t="str">
            <v>TRATOR DE PNEUS COM POTENCIA DE 122 CV, TRACAO 4 X 4, PESO COM LASTRO DE 4510 KG</v>
          </cell>
          <cell r="C4818" t="str">
            <v xml:space="preserve">UN    </v>
          </cell>
          <cell r="D4818">
            <v>176018.68</v>
          </cell>
        </row>
        <row r="4819">
          <cell r="A4819">
            <v>36515</v>
          </cell>
          <cell r="B4819" t="str">
            <v>TRATOR DE PNEUS COM POTENCIA DE 15 CV, PESO COM LASTRO DE 1160 KG</v>
          </cell>
          <cell r="C4819" t="str">
            <v xml:space="preserve">UN    </v>
          </cell>
          <cell r="D4819">
            <v>51841.11</v>
          </cell>
        </row>
        <row r="4820">
          <cell r="A4820">
            <v>10598</v>
          </cell>
          <cell r="B4820" t="str">
            <v>TRATOR DE PNEUS COM POTENCIA DE 50 CV, TRACAO 4 X 2, PESO COM LASTRO DE 2714 KG</v>
          </cell>
          <cell r="C4820" t="str">
            <v xml:space="preserve">UN    </v>
          </cell>
          <cell r="D4820">
            <v>84068.2</v>
          </cell>
        </row>
        <row r="4821">
          <cell r="A4821">
            <v>7640</v>
          </cell>
          <cell r="B4821" t="str">
            <v>TRATOR DE PNEUS COM POTENCIA DE 85 CV, TRACAO 4 X 4, PESO COM LASTRO DE 4675 KG</v>
          </cell>
          <cell r="C4821" t="str">
            <v xml:space="preserve">UN    </v>
          </cell>
          <cell r="D4821">
            <v>129000</v>
          </cell>
        </row>
        <row r="4822">
          <cell r="A4822">
            <v>36513</v>
          </cell>
          <cell r="B4822" t="str">
            <v>TRATOR DE PNEUS COM POTENCIA DE 85 CV, TURBO,  PESO COM LASTRO DE 4900 KG</v>
          </cell>
          <cell r="C4822" t="str">
            <v xml:space="preserve">UN    </v>
          </cell>
          <cell r="D4822">
            <v>124267.98</v>
          </cell>
        </row>
        <row r="4823">
          <cell r="A4823">
            <v>36514</v>
          </cell>
          <cell r="B4823" t="str">
            <v>TRATOR DE PNEUS COM POTENCIA DE 95 CV, TRACAO 4 X 4, PESO MAXIMO DE 5225 KG</v>
          </cell>
          <cell r="C4823" t="str">
            <v xml:space="preserve">UN    </v>
          </cell>
          <cell r="D4823">
            <v>138644.85</v>
          </cell>
        </row>
        <row r="4824">
          <cell r="A4824">
            <v>36149</v>
          </cell>
          <cell r="B4824" t="str">
            <v>TRAVA-QUEDAS EM ACO PARA CORDA DE 12 MM, EXTENSOR DE 25 X 300 MM, COM MOSQUETAO TIPO GANCHO TRAVA DUPLA</v>
          </cell>
          <cell r="C4824" t="str">
            <v xml:space="preserve">UN    </v>
          </cell>
          <cell r="D4824">
            <v>136.88</v>
          </cell>
        </row>
        <row r="4825">
          <cell r="A4825">
            <v>42407</v>
          </cell>
          <cell r="B4825" t="str">
            <v>TRELICA NERVURADA (ESPACADOR), ALTURA = 120,0 MM, DIAMETRO DOS BANZOS INFERIORES E SUPERIOR = 6,0 MM, DIAMETRO DA DIAGONAL = 4,2 MM</v>
          </cell>
          <cell r="C4825" t="str">
            <v xml:space="preserve">M     </v>
          </cell>
          <cell r="D4825">
            <v>4.32</v>
          </cell>
        </row>
        <row r="4826">
          <cell r="A4826">
            <v>11581</v>
          </cell>
          <cell r="B4826" t="str">
            <v>TRILHO EM ALUMINIO "U", COM ABAULADO PARA ROLDANA DE PORTA DE CORRER, *40 X 40* MM</v>
          </cell>
          <cell r="C4826" t="str">
            <v xml:space="preserve">M     </v>
          </cell>
          <cell r="D4826">
            <v>25.52</v>
          </cell>
        </row>
        <row r="4827">
          <cell r="A4827">
            <v>11580</v>
          </cell>
          <cell r="B4827" t="str">
            <v>TRILHO QUADRADO, EM ALUMINIO (VERGALHAO MACICO), 1/4", (*6 X 6* CM), PARA RODIZIOS</v>
          </cell>
          <cell r="C4827" t="str">
            <v xml:space="preserve">M     </v>
          </cell>
          <cell r="D4827">
            <v>11.62</v>
          </cell>
        </row>
        <row r="4828">
          <cell r="A4828">
            <v>38177</v>
          </cell>
          <cell r="B4828" t="str">
            <v>TRINCO / FECHO TIPO AVIAO, EM ZAMAC CROMADO, *60* MM, PARA JANELAS - INCLUI PARAFUSOS</v>
          </cell>
          <cell r="C4828" t="str">
            <v xml:space="preserve">UN    </v>
          </cell>
          <cell r="D4828">
            <v>7.88</v>
          </cell>
        </row>
        <row r="4829">
          <cell r="A4829">
            <v>10743</v>
          </cell>
          <cell r="B4829" t="str">
            <v>TROLEY MANUAL CAPACIDADE 1 T</v>
          </cell>
          <cell r="C4829" t="str">
            <v xml:space="preserve">UN    </v>
          </cell>
          <cell r="D4829">
            <v>569.85</v>
          </cell>
        </row>
        <row r="4830">
          <cell r="A4830">
            <v>39848</v>
          </cell>
          <cell r="B4830" t="str">
            <v>TUBO / MANGUEIRA PRETA EM POLIETILENO, LINHA PESADA OU REFORCADA, TIPO ESPAGUETE, PARA INJECAO DE CALDA DE CIMENTO, D = 1/2", ESPESSURA 1,5 MM</v>
          </cell>
          <cell r="C4830" t="str">
            <v xml:space="preserve">M     </v>
          </cell>
          <cell r="D4830">
            <v>1.19</v>
          </cell>
        </row>
        <row r="4831">
          <cell r="A4831">
            <v>20999</v>
          </cell>
          <cell r="B4831" t="str">
            <v>TUBO ACO CARBONO COM COSTURA, NBR 5580, CLASSE L, DN = 15 MM, E = 2,25 MM, 1,06 KG/M</v>
          </cell>
          <cell r="C4831" t="str">
            <v xml:space="preserve">M     </v>
          </cell>
          <cell r="D4831">
            <v>7.22</v>
          </cell>
        </row>
        <row r="4832">
          <cell r="A4832">
            <v>21001</v>
          </cell>
          <cell r="B4832" t="str">
            <v>TUBO ACO CARBONO COM COSTURA, NBR 5580, CLASSE L, DN = 25 MM, E = 2,65 MM, 2,02 KG/M</v>
          </cell>
          <cell r="C4832" t="str">
            <v xml:space="preserve">M     </v>
          </cell>
          <cell r="D4832">
            <v>13.48</v>
          </cell>
        </row>
        <row r="4833">
          <cell r="A4833">
            <v>21003</v>
          </cell>
          <cell r="B4833" t="str">
            <v>TUBO ACO CARBONO COM COSTURA, NBR 5580, CLASSE L, DN = 40 MM, E = 3,0 MM, 3,34 KG/M</v>
          </cell>
          <cell r="C4833" t="str">
            <v xml:space="preserve">M     </v>
          </cell>
          <cell r="D4833">
            <v>22.15</v>
          </cell>
        </row>
        <row r="4834">
          <cell r="A4834">
            <v>21006</v>
          </cell>
          <cell r="B4834" t="str">
            <v>TUBO ACO CARBONO COM COSTURA, NBR 5580, CLASSE L, DN = 80 MM, E = 3,35 MM, 7,07 KG/M</v>
          </cell>
          <cell r="C4834" t="str">
            <v xml:space="preserve">M     </v>
          </cell>
          <cell r="D4834">
            <v>47.01</v>
          </cell>
        </row>
        <row r="4835">
          <cell r="A4835">
            <v>21019</v>
          </cell>
          <cell r="B4835" t="str">
            <v>TUBO ACO CARBONO COM COSTURA, NBR 5580, CLASSE M, DN = 25 MM, E = 3,35 MM, *2,50* KG//M</v>
          </cell>
          <cell r="C4835" t="str">
            <v xml:space="preserve">M     </v>
          </cell>
          <cell r="D4835">
            <v>16.34</v>
          </cell>
        </row>
        <row r="4836">
          <cell r="A4836">
            <v>21021</v>
          </cell>
          <cell r="B4836" t="str">
            <v>TUBO ACO CARBONO COM COSTURA, NBR 5580, CLASSE M, DN = 40 MM, E = 3,35 MM, *3,71* KG//M</v>
          </cell>
          <cell r="C4836" t="str">
            <v xml:space="preserve">M     </v>
          </cell>
          <cell r="D4836">
            <v>25.83</v>
          </cell>
        </row>
        <row r="4837">
          <cell r="A4837">
            <v>21024</v>
          </cell>
          <cell r="B4837" t="str">
            <v>TUBO ACO CARBONO COM COSTURA, NBR 5580, CLASSE M, DN = 80 MM, E = 4,05 MM, *8,47* KG/M</v>
          </cell>
          <cell r="C4837" t="str">
            <v xml:space="preserve">M     </v>
          </cell>
          <cell r="D4837">
            <v>55.34</v>
          </cell>
        </row>
        <row r="4838">
          <cell r="A4838">
            <v>40624</v>
          </cell>
          <cell r="B4838" t="str">
            <v>TUBO ACO CARBONO SEM COSTURA 1 1/2", E= *3,68 MM, SCHEDULE 40, 4,05 KG/M</v>
          </cell>
          <cell r="C4838" t="str">
            <v xml:space="preserve">M     </v>
          </cell>
          <cell r="D4838">
            <v>42.74</v>
          </cell>
        </row>
        <row r="4839">
          <cell r="A4839">
            <v>13127</v>
          </cell>
          <cell r="B4839" t="str">
            <v>TUBO ACO CARBONO SEM COSTURA 1/2", E= *2,77 MM, SCHEDULE 40, *1,27 KG/M</v>
          </cell>
          <cell r="C4839" t="str">
            <v xml:space="preserve">M     </v>
          </cell>
          <cell r="D4839">
            <v>19.059999999999999</v>
          </cell>
        </row>
        <row r="4840">
          <cell r="A4840">
            <v>13137</v>
          </cell>
          <cell r="B4840" t="str">
            <v>TUBO ACO CARBONO SEM COSTURA 1/2", E= *3,73 MM, SCHEDULE 80, *1,62 KG/M</v>
          </cell>
          <cell r="C4840" t="str">
            <v xml:space="preserve">M     </v>
          </cell>
          <cell r="D4840">
            <v>25.3</v>
          </cell>
        </row>
        <row r="4841">
          <cell r="A4841">
            <v>20989</v>
          </cell>
          <cell r="B4841" t="str">
            <v>TUBO ACO CARBONO SEM COSTURA 14", E= *11,13 MM, SCHEDULE 40, *94,55 KG/M</v>
          </cell>
          <cell r="C4841" t="str">
            <v xml:space="preserve">M     </v>
          </cell>
          <cell r="D4841">
            <v>906.35</v>
          </cell>
        </row>
        <row r="4842">
          <cell r="A4842">
            <v>21147</v>
          </cell>
          <cell r="B4842" t="str">
            <v>TUBO ACO CARBONO SEM COSTURA 2 1/2", E = 5,16 MM, SCHEDULE 40 (8,62 KG/M)</v>
          </cell>
          <cell r="C4842" t="str">
            <v xml:space="preserve">M     </v>
          </cell>
          <cell r="D4842">
            <v>84.98</v>
          </cell>
        </row>
        <row r="4843">
          <cell r="A4843">
            <v>21148</v>
          </cell>
          <cell r="B4843" t="str">
            <v>TUBO ACO CARBONO SEM COSTURA 2", E= *3,91* MM, SCHEDULE 40, *5,43* KG/M</v>
          </cell>
          <cell r="C4843" t="str">
            <v xml:space="preserve">M     </v>
          </cell>
          <cell r="D4843">
            <v>52.45</v>
          </cell>
        </row>
        <row r="4844">
          <cell r="A4844">
            <v>20984</v>
          </cell>
          <cell r="B4844" t="str">
            <v>TUBO ACO CARBONO SEM COSTURA 20", E= *12,70 MM, SCHEDULE 30, *154,97 KG/M</v>
          </cell>
          <cell r="C4844" t="str">
            <v xml:space="preserve">M     </v>
          </cell>
          <cell r="D4844">
            <v>1739.1</v>
          </cell>
        </row>
        <row r="4845">
          <cell r="A4845">
            <v>13042</v>
          </cell>
          <cell r="B4845" t="str">
            <v>TUBO ACO CARBONO SEM COSTURA 20", E= *6,35 MM,  SCHEDULE 10, *78,46 KG/M</v>
          </cell>
          <cell r="C4845" t="str">
            <v xml:space="preserve">M     </v>
          </cell>
          <cell r="D4845">
            <v>963.72</v>
          </cell>
        </row>
        <row r="4846">
          <cell r="A4846">
            <v>21150</v>
          </cell>
          <cell r="B4846" t="str">
            <v>TUBO ACO CARBONO SEM COSTURA 3/4", E= *2,87 MM, SCHEDULE 40, *1,69 KG/M</v>
          </cell>
          <cell r="C4846" t="str">
            <v xml:space="preserve">M     </v>
          </cell>
          <cell r="D4846">
            <v>26</v>
          </cell>
        </row>
        <row r="4847">
          <cell r="A4847">
            <v>13141</v>
          </cell>
          <cell r="B4847" t="str">
            <v>TUBO ACO CARBONO SEM COSTURA 3/4", E= *3,91 MM, SCHEDULE 80, *2,19 KG/M.</v>
          </cell>
          <cell r="C4847" t="str">
            <v xml:space="preserve">M     </v>
          </cell>
          <cell r="D4847">
            <v>32.76</v>
          </cell>
        </row>
        <row r="4848">
          <cell r="A4848">
            <v>21151</v>
          </cell>
          <cell r="B4848" t="str">
            <v>TUBO ACO CARBONO SEM COSTURA 4", E= *6,02 MM, SCHEDULE 40, *16,06 KG/M</v>
          </cell>
          <cell r="C4848" t="str">
            <v xml:space="preserve">M     </v>
          </cell>
          <cell r="D4848">
            <v>155.66999999999999</v>
          </cell>
        </row>
        <row r="4849">
          <cell r="A4849">
            <v>13142</v>
          </cell>
          <cell r="B4849" t="str">
            <v>TUBO ACO CARBONO SEM COSTURA 4", E= *8,56 MM, SCHEDULE 80, *22,31 KG/M</v>
          </cell>
          <cell r="C4849" t="str">
            <v xml:space="preserve">M     </v>
          </cell>
          <cell r="D4849">
            <v>222.54</v>
          </cell>
        </row>
        <row r="4850">
          <cell r="A4850">
            <v>20994</v>
          </cell>
          <cell r="B4850" t="str">
            <v>TUBO ACO CARBONO SEM COSTURA 6", E= *10,97 MM, SCHEDULE 80, *42,56 KG/M</v>
          </cell>
          <cell r="C4850" t="str">
            <v xml:space="preserve">M     </v>
          </cell>
          <cell r="D4850">
            <v>419.59</v>
          </cell>
        </row>
        <row r="4851">
          <cell r="A4851">
            <v>7672</v>
          </cell>
          <cell r="B4851" t="str">
            <v>TUBO ACO CARBONO SEM COSTURA 6", E= 7,11 MM,  SCHEDULE 40, *28,26 KG/M</v>
          </cell>
          <cell r="C4851" t="str">
            <v xml:space="preserve">M     </v>
          </cell>
          <cell r="D4851">
            <v>274.88</v>
          </cell>
        </row>
        <row r="4852">
          <cell r="A4852">
            <v>20995</v>
          </cell>
          <cell r="B4852" t="str">
            <v>TUBO ACO CARBONO SEM COSTURA 8", E= *12,70 MM, SCHEDULE 80, *64,64 KG/M</v>
          </cell>
          <cell r="C4852" t="str">
            <v xml:space="preserve">M     </v>
          </cell>
          <cell r="D4852">
            <v>551.41999999999996</v>
          </cell>
        </row>
        <row r="4853">
          <cell r="A4853">
            <v>7690</v>
          </cell>
          <cell r="B4853" t="str">
            <v>TUBO ACO CARBONO SEM COSTURA 8", E= *6,35 MM,  SCHEDULE 20, *33,27 KG/M</v>
          </cell>
          <cell r="C4853" t="str">
            <v xml:space="preserve">M     </v>
          </cell>
          <cell r="D4853">
            <v>318.92</v>
          </cell>
        </row>
        <row r="4854">
          <cell r="A4854">
            <v>20980</v>
          </cell>
          <cell r="B4854" t="str">
            <v>TUBO ACO CARBONO SEM COSTURA 8", E= *7,04 MM, SCHEDULE 30, *36,75 KG/M</v>
          </cell>
          <cell r="C4854" t="str">
            <v xml:space="preserve">M     </v>
          </cell>
          <cell r="D4854">
            <v>347.91</v>
          </cell>
        </row>
        <row r="4855">
          <cell r="A4855">
            <v>7661</v>
          </cell>
          <cell r="B4855" t="str">
            <v>TUBO ACO CARBONO SEM COSTURA 8", E= *8,18 MM, SCHEDULE 40, *42,55 KG/M</v>
          </cell>
          <cell r="C4855" t="str">
            <v xml:space="preserve">M     </v>
          </cell>
          <cell r="D4855">
            <v>413.87</v>
          </cell>
        </row>
        <row r="4856">
          <cell r="A4856">
            <v>21016</v>
          </cell>
          <cell r="B4856" t="str">
            <v>TUBO ACO GALVANIZADO COM COSTURA, CLASSE LEVE, DN 100 MM ( 4"),  E = 3,75 MM,  *10,55* KG/M (NBR 5580)</v>
          </cell>
          <cell r="C4856" t="str">
            <v xml:space="preserve">M     </v>
          </cell>
          <cell r="D4856">
            <v>94.84</v>
          </cell>
        </row>
        <row r="4857">
          <cell r="A4857">
            <v>21008</v>
          </cell>
          <cell r="B4857" t="str">
            <v>TUBO ACO GALVANIZADO COM COSTURA, CLASSE LEVE, DN 15 MM ( 1/2"),  E = 2,25 MM,  *1,2* KG/M (NBR 5580)</v>
          </cell>
          <cell r="C4857" t="str">
            <v xml:space="preserve">M     </v>
          </cell>
          <cell r="D4857">
            <v>11.08</v>
          </cell>
        </row>
        <row r="4858">
          <cell r="A4858">
            <v>21009</v>
          </cell>
          <cell r="B4858" t="str">
            <v>TUBO ACO GALVANIZADO COM COSTURA, CLASSE LEVE, DN 20 MM ( 3/4"),  E = 2,25 MM,  *1,3* KG/M (NBR 5580)</v>
          </cell>
          <cell r="C4858" t="str">
            <v xml:space="preserve">M     </v>
          </cell>
          <cell r="D4858">
            <v>14.42</v>
          </cell>
        </row>
        <row r="4859">
          <cell r="A4859">
            <v>21010</v>
          </cell>
          <cell r="B4859" t="str">
            <v>TUBO ACO GALVANIZADO COM COSTURA, CLASSE LEVE, DN 25 MM ( 1"),  E = 2,65 MM,  *2,11* KG/M (NBR 5580)</v>
          </cell>
          <cell r="C4859" t="str">
            <v xml:space="preserve">M     </v>
          </cell>
          <cell r="D4859">
            <v>19.37</v>
          </cell>
        </row>
        <row r="4860">
          <cell r="A4860">
            <v>21011</v>
          </cell>
          <cell r="B4860" t="str">
            <v>TUBO ACO GALVANIZADO COM COSTURA, CLASSE LEVE, DN 32 MM ( 1 1/4"),  E = 2,65 MM,  *2,71* KG/M (NBR 5580)</v>
          </cell>
          <cell r="C4860" t="str">
            <v xml:space="preserve">M     </v>
          </cell>
          <cell r="D4860">
            <v>28.23</v>
          </cell>
        </row>
        <row r="4861">
          <cell r="A4861">
            <v>21012</v>
          </cell>
          <cell r="B4861" t="str">
            <v>TUBO ACO GALVANIZADO COM COSTURA, CLASSE LEVE, DN 40 MM ( 1 1/2"),  E = 3,00 MM,  *3,48* KG/M (NBR 5580)</v>
          </cell>
          <cell r="C4861" t="str">
            <v xml:space="preserve">M     </v>
          </cell>
          <cell r="D4861">
            <v>31.19</v>
          </cell>
        </row>
        <row r="4862">
          <cell r="A4862">
            <v>21013</v>
          </cell>
          <cell r="B4862" t="str">
            <v>TUBO ACO GALVANIZADO COM COSTURA, CLASSE LEVE, DN 50 MM ( 2"),  E = 3,00 MM,  *4,40* KG/M (NBR 5580)</v>
          </cell>
          <cell r="C4862" t="str">
            <v xml:space="preserve">M     </v>
          </cell>
          <cell r="D4862">
            <v>40.71</v>
          </cell>
        </row>
        <row r="4863">
          <cell r="A4863">
            <v>21014</v>
          </cell>
          <cell r="B4863" t="str">
            <v>TUBO ACO GALVANIZADO COM COSTURA, CLASSE LEVE, DN 65 MM ( 2 1/2"),  E = 3,35 MM, * 6,23* KG/M (NBR 5580)</v>
          </cell>
          <cell r="C4863" t="str">
            <v xml:space="preserve">M     </v>
          </cell>
          <cell r="D4863">
            <v>56.96</v>
          </cell>
        </row>
        <row r="4864">
          <cell r="A4864">
            <v>21015</v>
          </cell>
          <cell r="B4864" t="str">
            <v>TUBO ACO GALVANIZADO COM COSTURA, CLASSE LEVE, DN 80 MM ( 3"),  E = 3,35 MM, *7,32* KG/M (NBR 5580)</v>
          </cell>
          <cell r="C4864" t="str">
            <v xml:space="preserve">M     </v>
          </cell>
          <cell r="D4864">
            <v>65.44</v>
          </cell>
        </row>
        <row r="4865">
          <cell r="A4865">
            <v>7697</v>
          </cell>
          <cell r="B4865" t="str">
            <v>TUBO ACO GALVANIZADO COM COSTURA, CLASSE MEDIA, DN 1.1/2", E = *3,25* MM, PESO *3,61* KG/M (NBR 5580)</v>
          </cell>
          <cell r="C4865" t="str">
            <v xml:space="preserve">M     </v>
          </cell>
          <cell r="D4865">
            <v>31.23</v>
          </cell>
        </row>
        <row r="4866">
          <cell r="A4866">
            <v>7698</v>
          </cell>
          <cell r="B4866" t="str">
            <v>TUBO ACO GALVANIZADO COM COSTURA, CLASSE MEDIA, DN 1.1/4", E = *3,25* MM, PESO *3,14* KG/M (NBR 5580)</v>
          </cell>
          <cell r="C4866" t="str">
            <v xml:space="preserve">M     </v>
          </cell>
          <cell r="D4866">
            <v>26.88</v>
          </cell>
        </row>
        <row r="4867">
          <cell r="A4867">
            <v>7691</v>
          </cell>
          <cell r="B4867" t="str">
            <v>TUBO ACO GALVANIZADO COM COSTURA, CLASSE MEDIA, DN 1/2", E = *2,65* MM, PESO *1,22* KG/M (NBR 5580)</v>
          </cell>
          <cell r="C4867" t="str">
            <v xml:space="preserve">M     </v>
          </cell>
          <cell r="D4867">
            <v>11.36</v>
          </cell>
        </row>
        <row r="4868">
          <cell r="A4868">
            <v>40626</v>
          </cell>
          <cell r="B4868" t="str">
            <v>TUBO ACO GALVANIZADO COM COSTURA, CLASSE MEDIA, DN 1", E = 3,38 MM, PESO 2,50 KG/M (NBR 5580)</v>
          </cell>
          <cell r="C4868" t="str">
            <v xml:space="preserve">M     </v>
          </cell>
          <cell r="D4868">
            <v>21.31</v>
          </cell>
        </row>
        <row r="4869">
          <cell r="A4869">
            <v>7701</v>
          </cell>
          <cell r="B4869" t="str">
            <v>TUBO ACO GALVANIZADO COM COSTURA, CLASSE MEDIA, DN 2.1/2", E = *3,65* MM, PESO *6,51* KG/M (NBR 5580)</v>
          </cell>
          <cell r="C4869" t="str">
            <v xml:space="preserve">M     </v>
          </cell>
          <cell r="D4869">
            <v>55.88</v>
          </cell>
        </row>
        <row r="4870">
          <cell r="A4870">
            <v>7696</v>
          </cell>
          <cell r="B4870" t="str">
            <v>TUBO ACO GALVANIZADO COM COSTURA, CLASSE MEDIA, DN 2", E = *3,65* MM, PESO *5,10* KG/M (NBR 5580)</v>
          </cell>
          <cell r="C4870" t="str">
            <v xml:space="preserve">M     </v>
          </cell>
          <cell r="D4870">
            <v>45.03</v>
          </cell>
        </row>
        <row r="4871">
          <cell r="A4871">
            <v>7700</v>
          </cell>
          <cell r="B4871" t="str">
            <v>TUBO ACO GALVANIZADO COM COSTURA, CLASSE MEDIA, DN 3/4", E = *2,65* MM, PESO *1,58* KG/M (NBR 5580)</v>
          </cell>
          <cell r="C4871" t="str">
            <v xml:space="preserve">M     </v>
          </cell>
          <cell r="D4871">
            <v>14.36</v>
          </cell>
        </row>
        <row r="4872">
          <cell r="A4872">
            <v>7694</v>
          </cell>
          <cell r="B4872" t="str">
            <v>TUBO ACO GALVANIZADO COM COSTURA, CLASSE MEDIA, DN 3", E = *4,05* MM, PESO *8,47* KG/M (NBR 5580)</v>
          </cell>
          <cell r="C4872" t="str">
            <v xml:space="preserve">M     </v>
          </cell>
          <cell r="D4872">
            <v>75.2</v>
          </cell>
        </row>
        <row r="4873">
          <cell r="A4873">
            <v>7693</v>
          </cell>
          <cell r="B4873" t="str">
            <v>TUBO ACO GALVANIZADO COM COSTURA, CLASSE MEDIA, DN 4", E = 4,50* MM, PESO 12,10* KG/M (NBR 5580)</v>
          </cell>
          <cell r="C4873" t="str">
            <v xml:space="preserve">M     </v>
          </cell>
          <cell r="D4873">
            <v>103.57</v>
          </cell>
        </row>
        <row r="4874">
          <cell r="A4874">
            <v>7692</v>
          </cell>
          <cell r="B4874" t="str">
            <v>TUBO ACO GALVANIZADO COM COSTURA, CLASSE MEDIA, DN 5", E = *5,40* MM, PESO *17,80* KG/M (NBR 5580)</v>
          </cell>
          <cell r="C4874" t="str">
            <v xml:space="preserve">M     </v>
          </cell>
          <cell r="D4874">
            <v>155.06</v>
          </cell>
        </row>
        <row r="4875">
          <cell r="A4875">
            <v>7695</v>
          </cell>
          <cell r="B4875" t="str">
            <v>TUBO ACO GALVANIZADO COM COSTURA, CLASSE MEDIA, DN 6", E = 4,85* MM, PESO 19,68* KG/M (NBR 5580)</v>
          </cell>
          <cell r="C4875" t="str">
            <v xml:space="preserve">M     </v>
          </cell>
          <cell r="D4875">
            <v>168.17</v>
          </cell>
        </row>
        <row r="4876">
          <cell r="A4876">
            <v>13356</v>
          </cell>
          <cell r="B4876" t="str">
            <v>TUBO ACO INDUSTRIAL DN 2" (50,8 MM) E=1,50MM, PESO= 1,8237 KG/M</v>
          </cell>
          <cell r="C4876" t="str">
            <v xml:space="preserve">M     </v>
          </cell>
          <cell r="D4876">
            <v>12.19</v>
          </cell>
        </row>
        <row r="4877">
          <cell r="A4877">
            <v>36365</v>
          </cell>
          <cell r="B4877" t="str">
            <v>TUBO COLETOR DE ESGOTO PVC, JEI, DN 100 MM (NBR  7362)</v>
          </cell>
          <cell r="C4877" t="str">
            <v xml:space="preserve">M     </v>
          </cell>
          <cell r="D4877">
            <v>18.170000000000002</v>
          </cell>
        </row>
        <row r="4878">
          <cell r="A4878">
            <v>41930</v>
          </cell>
          <cell r="B4878" t="str">
            <v>TUBO COLETOR DE ESGOTO PVC, JEI, DN 200 MM (NBR 7362)</v>
          </cell>
          <cell r="C4878" t="str">
            <v xml:space="preserve">M     </v>
          </cell>
          <cell r="D4878">
            <v>58.82</v>
          </cell>
        </row>
        <row r="4879">
          <cell r="A4879">
            <v>41931</v>
          </cell>
          <cell r="B4879" t="str">
            <v>TUBO COLETOR DE ESGOTO PVC, JEI, DN 250 MM (NBR 7362)</v>
          </cell>
          <cell r="C4879" t="str">
            <v xml:space="preserve">M     </v>
          </cell>
          <cell r="D4879">
            <v>100.3</v>
          </cell>
        </row>
        <row r="4880">
          <cell r="A4880">
            <v>41932</v>
          </cell>
          <cell r="B4880" t="str">
            <v>TUBO COLETOR DE ESGOTO PVC, JEI, DN 300 MM (NBR 7362)</v>
          </cell>
          <cell r="C4880" t="str">
            <v xml:space="preserve">M     </v>
          </cell>
          <cell r="D4880">
            <v>162</v>
          </cell>
        </row>
        <row r="4881">
          <cell r="A4881">
            <v>41933</v>
          </cell>
          <cell r="B4881" t="str">
            <v>TUBO COLETOR DE ESGOTO PVC, JEI, DN 350 MM (NBR 7362)</v>
          </cell>
          <cell r="C4881" t="str">
            <v xml:space="preserve">M     </v>
          </cell>
          <cell r="D4881">
            <v>200.64</v>
          </cell>
        </row>
        <row r="4882">
          <cell r="A4882">
            <v>41934</v>
          </cell>
          <cell r="B4882" t="str">
            <v>TUBO COLETOR DE ESGOTO PVC, JEI, DN 400 MM (NBR 7362)</v>
          </cell>
          <cell r="C4882" t="str">
            <v xml:space="preserve">M     </v>
          </cell>
          <cell r="D4882">
            <v>259.87</v>
          </cell>
        </row>
        <row r="4883">
          <cell r="A4883">
            <v>41936</v>
          </cell>
          <cell r="B4883" t="str">
            <v>TUBO COLETOR DE ESGOTO, PVC, JEI, DN 150 MM  (NBR 7362)</v>
          </cell>
          <cell r="C4883" t="str">
            <v xml:space="preserve">M     </v>
          </cell>
          <cell r="D4883">
            <v>39.18</v>
          </cell>
        </row>
        <row r="4884">
          <cell r="A4884">
            <v>7720</v>
          </cell>
          <cell r="B4884" t="str">
            <v>TUBO CONCRETO ARMADO, CLASSE EA-2, PB JE, DN 1000 MM, PARA ESGOTO SANITARIO (NBR 8890)</v>
          </cell>
          <cell r="C4884" t="str">
            <v xml:space="preserve">M     </v>
          </cell>
          <cell r="D4884">
            <v>457.03</v>
          </cell>
        </row>
        <row r="4885">
          <cell r="A4885">
            <v>40335</v>
          </cell>
          <cell r="B4885" t="str">
            <v>TUBO CONCRETO ARMADO, CLASSE EA-2, PB JE, DN 300 MM, PARA ESGOTO SANITARIO (NBR 8890)</v>
          </cell>
          <cell r="C4885" t="str">
            <v xml:space="preserve">M     </v>
          </cell>
          <cell r="D4885">
            <v>93.09</v>
          </cell>
        </row>
        <row r="4886">
          <cell r="A4886">
            <v>7740</v>
          </cell>
          <cell r="B4886" t="str">
            <v>TUBO CONCRETO ARMADO, CLASSE EA-2, PB JE, DN 400 MM, PARA ESGOTO SANITARIO (NBR 8890)</v>
          </cell>
          <cell r="C4886" t="str">
            <v xml:space="preserve">M     </v>
          </cell>
          <cell r="D4886">
            <v>127</v>
          </cell>
        </row>
        <row r="4887">
          <cell r="A4887">
            <v>7741</v>
          </cell>
          <cell r="B4887" t="str">
            <v>TUBO CONCRETO ARMADO, CLASSE EA-2, PB JE, DN 500 MM, PARA ESGOTO SANITARIO (NBR 8890)</v>
          </cell>
          <cell r="C4887" t="str">
            <v xml:space="preserve">M     </v>
          </cell>
          <cell r="D4887">
            <v>160.28</v>
          </cell>
        </row>
        <row r="4888">
          <cell r="A4888">
            <v>7774</v>
          </cell>
          <cell r="B4888" t="str">
            <v>TUBO CONCRETO ARMADO, CLASSE EA-2, PB JE, DN 600 MM, PARA ESGOTO SANITARIO (NBR 8890)</v>
          </cell>
          <cell r="C4888" t="str">
            <v xml:space="preserve">M     </v>
          </cell>
          <cell r="D4888">
            <v>215.77</v>
          </cell>
        </row>
        <row r="4889">
          <cell r="A4889">
            <v>7744</v>
          </cell>
          <cell r="B4889" t="str">
            <v>TUBO CONCRETO ARMADO, CLASSE EA-2, PB JE, DN 700 MM, PARA ESGOTO SANITARIO (NBR 8890)</v>
          </cell>
          <cell r="C4889" t="str">
            <v xml:space="preserve">M     </v>
          </cell>
          <cell r="D4889">
            <v>248.73</v>
          </cell>
        </row>
        <row r="4890">
          <cell r="A4890">
            <v>7773</v>
          </cell>
          <cell r="B4890" t="str">
            <v>TUBO CONCRETO ARMADO, CLASSE EA-2, PB JE, DN 800 MM, PARA ESGOTO SANITARIO (NBR 8890)</v>
          </cell>
          <cell r="C4890" t="str">
            <v xml:space="preserve">M     </v>
          </cell>
          <cell r="D4890">
            <v>309.76</v>
          </cell>
        </row>
        <row r="4891">
          <cell r="A4891">
            <v>7754</v>
          </cell>
          <cell r="B4891" t="str">
            <v>TUBO CONCRETO ARMADO, CLASSE EA-2, PB JE, DN 900 MM, PARA ESGOTO SANITARIO (NBR 8890)</v>
          </cell>
          <cell r="C4891" t="str">
            <v xml:space="preserve">M     </v>
          </cell>
          <cell r="D4891">
            <v>420.94</v>
          </cell>
        </row>
        <row r="4892">
          <cell r="A4892">
            <v>7735</v>
          </cell>
          <cell r="B4892" t="str">
            <v>TUBO CONCRETO ARMADO, CLASSE EA-3, PB JE, DN 1000 MM, PARA ESGOTO SANITARIO (NBR 8890)</v>
          </cell>
          <cell r="C4892" t="str">
            <v xml:space="preserve">M     </v>
          </cell>
          <cell r="D4892">
            <v>576.95000000000005</v>
          </cell>
        </row>
        <row r="4893">
          <cell r="A4893">
            <v>7755</v>
          </cell>
          <cell r="B4893" t="str">
            <v>TUBO CONCRETO ARMADO, CLASSE EA-3, PB JE, DN 400 MM, PARA ESGOTO SANITARIO (NBR 8890)</v>
          </cell>
          <cell r="C4893" t="str">
            <v xml:space="preserve">M     </v>
          </cell>
          <cell r="D4893">
            <v>154.72</v>
          </cell>
        </row>
        <row r="4894">
          <cell r="A4894">
            <v>7776</v>
          </cell>
          <cell r="B4894" t="str">
            <v>TUBO CONCRETO ARMADO, CLASSE EA-3, PB JE, DN 500 MM, PARA ESGOTO SANITARIO (NBR 8890)</v>
          </cell>
          <cell r="C4894" t="str">
            <v xml:space="preserve">M     </v>
          </cell>
          <cell r="D4894">
            <v>201.38</v>
          </cell>
        </row>
        <row r="4895">
          <cell r="A4895">
            <v>7743</v>
          </cell>
          <cell r="B4895" t="str">
            <v>TUBO CONCRETO ARMADO, CLASSE EA-3, PB JE, DN 600 MM, PARA ESGOTO SANITARIO (NBR 8890)</v>
          </cell>
          <cell r="C4895" t="str">
            <v xml:space="preserve">M     </v>
          </cell>
          <cell r="D4895">
            <v>265.93</v>
          </cell>
        </row>
        <row r="4896">
          <cell r="A4896">
            <v>7733</v>
          </cell>
          <cell r="B4896" t="str">
            <v>TUBO CONCRETO ARMADO, CLASSE EA-3, PB JE, DN 700 MM, PARA ESGOTO SANITARIO (NBR 8890)</v>
          </cell>
          <cell r="C4896" t="str">
            <v xml:space="preserve">M     </v>
          </cell>
          <cell r="D4896">
            <v>296.54000000000002</v>
          </cell>
        </row>
        <row r="4897">
          <cell r="A4897">
            <v>7775</v>
          </cell>
          <cell r="B4897" t="str">
            <v>TUBO CONCRETO ARMADO, CLASSE EA-3, PB JE, DN 800 MM, PARA ESGOTO SANITARIO (NBR 8890)</v>
          </cell>
          <cell r="C4897" t="str">
            <v xml:space="preserve">M     </v>
          </cell>
          <cell r="D4897">
            <v>364.84</v>
          </cell>
        </row>
        <row r="4898">
          <cell r="A4898">
            <v>7734</v>
          </cell>
          <cell r="B4898" t="str">
            <v>TUBO CONCRETO ARMADO, CLASSE EA-3, PB JE, DN 900 MM, PARA ESGOTO SANITARIO (NBR 8890)</v>
          </cell>
          <cell r="C4898" t="str">
            <v xml:space="preserve">M     </v>
          </cell>
          <cell r="D4898">
            <v>527.44000000000005</v>
          </cell>
        </row>
        <row r="4899">
          <cell r="A4899">
            <v>7753</v>
          </cell>
          <cell r="B4899" t="str">
            <v>TUBO CONCRETO ARMADO, CLASSE PA-1, PB, DN 1000 MM, PARA AGUAS PLUVIAIS (NBR 8890)</v>
          </cell>
          <cell r="C4899" t="str">
            <v xml:space="preserve">M     </v>
          </cell>
          <cell r="D4899">
            <v>267.42</v>
          </cell>
        </row>
        <row r="4900">
          <cell r="A4900">
            <v>13256</v>
          </cell>
          <cell r="B4900" t="str">
            <v>TUBO CONCRETO ARMADO, CLASSE PA-1, PB, DN 1100 MM, PARA AGUAS PLUVIAIS (NBR 8890)</v>
          </cell>
          <cell r="C4900" t="str">
            <v xml:space="preserve">M     </v>
          </cell>
          <cell r="D4900">
            <v>312.17</v>
          </cell>
        </row>
        <row r="4901">
          <cell r="A4901">
            <v>7757</v>
          </cell>
          <cell r="B4901" t="str">
            <v>TUBO CONCRETO ARMADO, CLASSE PA-1, PB, DN 1200 MM, PARA AGUAS PLUVIAIS (NBR 8890)</v>
          </cell>
          <cell r="C4901" t="str">
            <v xml:space="preserve">M     </v>
          </cell>
          <cell r="D4901">
            <v>378.99</v>
          </cell>
        </row>
        <row r="4902">
          <cell r="A4902">
            <v>7758</v>
          </cell>
          <cell r="B4902" t="str">
            <v>TUBO CONCRETO ARMADO, CLASSE PA-1, PB, DN 1500 MM, PARA AGUAS PLUVIAIS (NBR 8890)</v>
          </cell>
          <cell r="C4902" t="str">
            <v xml:space="preserve">M     </v>
          </cell>
          <cell r="D4902">
            <v>563.71</v>
          </cell>
        </row>
        <row r="4903">
          <cell r="A4903">
            <v>7759</v>
          </cell>
          <cell r="B4903" t="str">
            <v>TUBO CONCRETO ARMADO, CLASSE PA-1, PB, DN 2000 MM, PARA AGUAS PLUVIAIS (NBR 8890)</v>
          </cell>
          <cell r="C4903" t="str">
            <v xml:space="preserve">M     </v>
          </cell>
          <cell r="D4903">
            <v>1228.1199999999999</v>
          </cell>
        </row>
        <row r="4904">
          <cell r="A4904">
            <v>40334</v>
          </cell>
          <cell r="B4904" t="str">
            <v>TUBO CONCRETO ARMADO, CLASSE PA-1, PB, DN 300 MM, PARA AGUAS PLUVIAIS (NBR 8890)</v>
          </cell>
          <cell r="C4904" t="str">
            <v xml:space="preserve">M     </v>
          </cell>
          <cell r="D4904">
            <v>66.3</v>
          </cell>
        </row>
        <row r="4905">
          <cell r="A4905">
            <v>7745</v>
          </cell>
          <cell r="B4905" t="str">
            <v>TUBO CONCRETO ARMADO, CLASSE PA-1, PB, DN 400 MM, PARA AGUAS PLUVIAIS (NBR 8890)</v>
          </cell>
          <cell r="C4905" t="str">
            <v xml:space="preserve">M     </v>
          </cell>
          <cell r="D4905">
            <v>70.069999999999993</v>
          </cell>
        </row>
        <row r="4906">
          <cell r="A4906">
            <v>7714</v>
          </cell>
          <cell r="B4906" t="str">
            <v>TUBO CONCRETO ARMADO, CLASSE PA-1, PB, DN 500 MM, PARA AGUAS PLUVIAIS (NBR 8890)</v>
          </cell>
          <cell r="C4906" t="str">
            <v xml:space="preserve">M     </v>
          </cell>
          <cell r="D4906">
            <v>92.52</v>
          </cell>
        </row>
        <row r="4907">
          <cell r="A4907">
            <v>7725</v>
          </cell>
          <cell r="B4907" t="str">
            <v>TUBO CONCRETO ARMADO, CLASSE PA-1, PB, DN 600 MM, PARA AGUAS PLUVIAIS (NBR 8890)</v>
          </cell>
          <cell r="C4907" t="str">
            <v xml:space="preserve">M     </v>
          </cell>
          <cell r="D4907">
            <v>122.4</v>
          </cell>
        </row>
        <row r="4908">
          <cell r="A4908">
            <v>7742</v>
          </cell>
          <cell r="B4908" t="str">
            <v>TUBO CONCRETO ARMADO, CLASSE PA-1, PB, DN 700 MM, PARA AGUAS PLUVIAIS (NBR 8890)</v>
          </cell>
          <cell r="C4908" t="str">
            <v xml:space="preserve">M     </v>
          </cell>
          <cell r="D4908">
            <v>171.8</v>
          </cell>
        </row>
        <row r="4909">
          <cell r="A4909">
            <v>7750</v>
          </cell>
          <cell r="B4909" t="str">
            <v>TUBO CONCRETO ARMADO, CLASSE PA-1, PB, DN 800 MM, PARA AGUAS PLUVIAIS (NBR 8890)</v>
          </cell>
          <cell r="C4909" t="str">
            <v xml:space="preserve">M     </v>
          </cell>
          <cell r="D4909">
            <v>194.82</v>
          </cell>
        </row>
        <row r="4910">
          <cell r="A4910">
            <v>7756</v>
          </cell>
          <cell r="B4910" t="str">
            <v>TUBO CONCRETO ARMADO, CLASSE PA-1, PB, DN 900 MM, PARA AGUAS PLUVIAIS (NBR 8890)</v>
          </cell>
          <cell r="C4910" t="str">
            <v xml:space="preserve">M     </v>
          </cell>
          <cell r="D4910">
            <v>240.53</v>
          </cell>
        </row>
        <row r="4911">
          <cell r="A4911">
            <v>7765</v>
          </cell>
          <cell r="B4911" t="str">
            <v>TUBO CONCRETO ARMADO, CLASSE PA-2, PB, DN 1000 MM, PARA AGUAS PLUVIAIS (NBR 8890)</v>
          </cell>
          <cell r="C4911" t="str">
            <v xml:space="preserve">M     </v>
          </cell>
          <cell r="D4911">
            <v>295.33</v>
          </cell>
        </row>
        <row r="4912">
          <cell r="A4912">
            <v>12569</v>
          </cell>
          <cell r="B4912" t="str">
            <v>TUBO CONCRETO ARMADO, CLASSE PA-2, PB, DN 1100 MM, PARA AGUAS PLUVIAIS (NBR 8890)</v>
          </cell>
          <cell r="C4912" t="str">
            <v xml:space="preserve">M     </v>
          </cell>
          <cell r="D4912">
            <v>317.79000000000002</v>
          </cell>
        </row>
        <row r="4913">
          <cell r="A4913">
            <v>7766</v>
          </cell>
          <cell r="B4913" t="str">
            <v>TUBO CONCRETO ARMADO, CLASSE PA-2, PB, DN 1200 MM, PARA AGUAS PLUVIAIS (NBR 8890)</v>
          </cell>
          <cell r="C4913" t="str">
            <v xml:space="preserve">M     </v>
          </cell>
          <cell r="D4913">
            <v>429.52</v>
          </cell>
        </row>
        <row r="4914">
          <cell r="A4914">
            <v>7767</v>
          </cell>
          <cell r="B4914" t="str">
            <v>TUBO CONCRETO ARMADO, CLASSE PA-2, PB, DN 1500 MM, PARA AGUAS PLUVIAIS (NBR 8890)</v>
          </cell>
          <cell r="C4914" t="str">
            <v xml:space="preserve">M     </v>
          </cell>
          <cell r="D4914">
            <v>661.86</v>
          </cell>
        </row>
        <row r="4915">
          <cell r="A4915">
            <v>7727</v>
          </cell>
          <cell r="B4915" t="str">
            <v>TUBO CONCRETO ARMADO, CLASSE PA-2, PB, DN 2000 MM, PARA AGUAS PLUVIAIS (NBR 8890)</v>
          </cell>
          <cell r="C4915" t="str">
            <v xml:space="preserve">M     </v>
          </cell>
          <cell r="D4915">
            <v>1437.35</v>
          </cell>
        </row>
        <row r="4916">
          <cell r="A4916">
            <v>7760</v>
          </cell>
          <cell r="B4916" t="str">
            <v>TUBO CONCRETO ARMADO, CLASSE PA-2, PB, DN 300 MM, PARA AGUAS PLUVIAIS (NBR 8890)</v>
          </cell>
          <cell r="C4916" t="str">
            <v xml:space="preserve">M     </v>
          </cell>
          <cell r="D4916">
            <v>69.73</v>
          </cell>
        </row>
        <row r="4917">
          <cell r="A4917">
            <v>7761</v>
          </cell>
          <cell r="B4917" t="str">
            <v>TUBO CONCRETO ARMADO, CLASSE PA-2, PB, DN 400 MM, PARA AGUAS PLUVIAIS (NBR 8890)</v>
          </cell>
          <cell r="C4917" t="str">
            <v xml:space="preserve">M     </v>
          </cell>
          <cell r="D4917">
            <v>74.11</v>
          </cell>
        </row>
        <row r="4918">
          <cell r="A4918">
            <v>7752</v>
          </cell>
          <cell r="B4918" t="str">
            <v>TUBO CONCRETO ARMADO, CLASSE PA-2, PB, DN 500 MM, PARA AGUAS PLUVIAIS (NBR 8890)</v>
          </cell>
          <cell r="C4918" t="str">
            <v xml:space="preserve">M     </v>
          </cell>
          <cell r="D4918">
            <v>89.77</v>
          </cell>
        </row>
        <row r="4919">
          <cell r="A4919">
            <v>7762</v>
          </cell>
          <cell r="B4919" t="str">
            <v>TUBO CONCRETO ARMADO, CLASSE PA-2, PB, DN 600 MM, PARA AGUAS PLUVIAIS (NBR 8890)</v>
          </cell>
          <cell r="C4919" t="str">
            <v xml:space="preserve">M     </v>
          </cell>
          <cell r="D4919">
            <v>117.45</v>
          </cell>
        </row>
        <row r="4920">
          <cell r="A4920">
            <v>7722</v>
          </cell>
          <cell r="B4920" t="str">
            <v>TUBO CONCRETO ARMADO, CLASSE PA-2, PB, DN 700 MM, PARA AGUAS PLUVIAIS (NBR 8890)</v>
          </cell>
          <cell r="C4920" t="str">
            <v xml:space="preserve">M     </v>
          </cell>
          <cell r="D4920">
            <v>181.12</v>
          </cell>
        </row>
        <row r="4921">
          <cell r="A4921">
            <v>7763</v>
          </cell>
          <cell r="B4921" t="str">
            <v>TUBO CONCRETO ARMADO, CLASSE PA-2, PB, DN 800 MM, PARA AGUAS PLUVIAIS (NBR 8890)</v>
          </cell>
          <cell r="C4921" t="str">
            <v xml:space="preserve">M     </v>
          </cell>
          <cell r="D4921">
            <v>201.84</v>
          </cell>
        </row>
        <row r="4922">
          <cell r="A4922">
            <v>7764</v>
          </cell>
          <cell r="B4922" t="str">
            <v>TUBO CONCRETO ARMADO, CLASSE PA-2, PB, DN 900 MM, PARA AGUAS PLUVIAIS (NBR 8890)</v>
          </cell>
          <cell r="C4922" t="str">
            <v xml:space="preserve">M     </v>
          </cell>
          <cell r="D4922">
            <v>303.19</v>
          </cell>
        </row>
        <row r="4923">
          <cell r="A4923">
            <v>12572</v>
          </cell>
          <cell r="B4923" t="str">
            <v>TUBO CONCRETO ARMADO, CLASSE PA-3, PB, DN 1000 MM, PARA AGUAS PLUVIAIS (NBR 8890)</v>
          </cell>
          <cell r="C4923" t="str">
            <v xml:space="preserve">M     </v>
          </cell>
          <cell r="D4923">
            <v>397.51</v>
          </cell>
        </row>
        <row r="4924">
          <cell r="A4924">
            <v>12573</v>
          </cell>
          <cell r="B4924" t="str">
            <v>TUBO CONCRETO ARMADO, CLASSE PA-3, PB, DN 1100 MM, PARA AGUAS PLUVIAIS (NBR 8890)</v>
          </cell>
          <cell r="C4924" t="str">
            <v xml:space="preserve">M     </v>
          </cell>
          <cell r="D4924">
            <v>417.73</v>
          </cell>
        </row>
        <row r="4925">
          <cell r="A4925">
            <v>12574</v>
          </cell>
          <cell r="B4925" t="str">
            <v>TUBO CONCRETO ARMADO, CLASSE PA-3, PB, DN 1200 MM, PARA AGUAS PLUVIAIS (NBR 8890)</v>
          </cell>
          <cell r="C4925" t="str">
            <v xml:space="preserve">M     </v>
          </cell>
          <cell r="D4925">
            <v>542.79999999999995</v>
          </cell>
        </row>
        <row r="4926">
          <cell r="A4926">
            <v>12575</v>
          </cell>
          <cell r="B4926" t="str">
            <v>TUBO CONCRETO ARMADO, CLASSE PA-3, PB, DN 1500 MM, PARA AGUAS PLUVIAIS (NBR 8890)</v>
          </cell>
          <cell r="C4926" t="str">
            <v xml:space="preserve">M     </v>
          </cell>
          <cell r="D4926">
            <v>796.72</v>
          </cell>
        </row>
        <row r="4927">
          <cell r="A4927">
            <v>12576</v>
          </cell>
          <cell r="B4927" t="str">
            <v>TUBO CONCRETO ARMADO, CLASSE PA-3, PB, DN 400 MM, PARA AGUAS PLUVIAIS (NBR 8890)</v>
          </cell>
          <cell r="C4927" t="str">
            <v xml:space="preserve">M     </v>
          </cell>
          <cell r="D4927">
            <v>84.22</v>
          </cell>
        </row>
        <row r="4928">
          <cell r="A4928">
            <v>12577</v>
          </cell>
          <cell r="B4928" t="str">
            <v>TUBO CONCRETO ARMADO, CLASSE PA-3, PB, DN 500 MM, PARA AGUAS PLUVIAIS (NBR 8890)</v>
          </cell>
          <cell r="C4928" t="str">
            <v xml:space="preserve">M     </v>
          </cell>
          <cell r="D4928">
            <v>108.92</v>
          </cell>
        </row>
        <row r="4929">
          <cell r="A4929">
            <v>12578</v>
          </cell>
          <cell r="B4929" t="str">
            <v>TUBO CONCRETO ARMADO, CLASSE PA-3, PB, DN 600 MM, PARA AGUAS PLUVIAIS (NBR 8890)</v>
          </cell>
          <cell r="C4929" t="str">
            <v xml:space="preserve">M     </v>
          </cell>
          <cell r="D4929">
            <v>146.09</v>
          </cell>
        </row>
        <row r="4930">
          <cell r="A4930">
            <v>12579</v>
          </cell>
          <cell r="B4930" t="str">
            <v>TUBO CONCRETO ARMADO, CLASSE PA-3, PB, DN 700 MM, PARA AGUAS PLUVIAIS (NBR 8890)</v>
          </cell>
          <cell r="C4930" t="str">
            <v xml:space="preserve">M     </v>
          </cell>
          <cell r="D4930">
            <v>213.92</v>
          </cell>
        </row>
        <row r="4931">
          <cell r="A4931">
            <v>12580</v>
          </cell>
          <cell r="B4931" t="str">
            <v>TUBO CONCRETO ARMADO, CLASSE PA-3, PB, DN 800 MM, PARA AGUAS PLUVIAIS (NBR 8890)</v>
          </cell>
          <cell r="C4931" t="str">
            <v xml:space="preserve">M     </v>
          </cell>
          <cell r="D4931">
            <v>276.14999999999998</v>
          </cell>
        </row>
        <row r="4932">
          <cell r="A4932">
            <v>12581</v>
          </cell>
          <cell r="B4932" t="str">
            <v>TUBO CONCRETO ARMADO, CLASSE PA-3, PB, DN 900 MM, PARA AGUAS PLUVIAIS (NBR 8890)</v>
          </cell>
          <cell r="C4932" t="str">
            <v xml:space="preserve">M     </v>
          </cell>
          <cell r="D4932">
            <v>377.86</v>
          </cell>
        </row>
        <row r="4933">
          <cell r="A4933">
            <v>41785</v>
          </cell>
          <cell r="B4933" t="str">
            <v>TUBO CORRUGADO PEAD, PAREDE DUPLA, INTERNA LISA, JEI, DN/DI *1000* MM, PARA SANEAMENTO</v>
          </cell>
          <cell r="C4933" t="str">
            <v xml:space="preserve">M     </v>
          </cell>
          <cell r="D4933">
            <v>1035.94</v>
          </cell>
        </row>
        <row r="4934">
          <cell r="A4934">
            <v>41781</v>
          </cell>
          <cell r="B4934" t="str">
            <v>TUBO CORRUGADO PEAD, PAREDE DUPLA, INTERNA LISA, JEI, DN/DI *400* MM, PARA SANEAMENTO</v>
          </cell>
          <cell r="C4934" t="str">
            <v xml:space="preserve">M     </v>
          </cell>
          <cell r="D4934">
            <v>295.35000000000002</v>
          </cell>
        </row>
        <row r="4935">
          <cell r="A4935">
            <v>41783</v>
          </cell>
          <cell r="B4935" t="str">
            <v>TUBO CORRUGADO PEAD, PAREDE DUPLA, INTERNA LISA, JEI, DN/DI *800* MM, PARA SANEAMENTO</v>
          </cell>
          <cell r="C4935" t="str">
            <v xml:space="preserve">M     </v>
          </cell>
          <cell r="D4935">
            <v>779.39</v>
          </cell>
        </row>
        <row r="4936">
          <cell r="A4936">
            <v>41786</v>
          </cell>
          <cell r="B4936" t="str">
            <v>TUBO CORRUGADO PEAD, PAREDE DUPLA, INTERNA LISA, JEI, DN/DI 1200 MM, PARA SANEAMENTO</v>
          </cell>
          <cell r="C4936" t="str">
            <v xml:space="preserve">M     </v>
          </cell>
          <cell r="D4936">
            <v>1625.9</v>
          </cell>
        </row>
        <row r="4937">
          <cell r="A4937">
            <v>41779</v>
          </cell>
          <cell r="B4937" t="str">
            <v>TUBO CORRUGADO PEAD, PAREDE DUPLA, INTERNA LISA, JEI, DN/DI 250 MM, PARA SANEAMENTO</v>
          </cell>
          <cell r="C4937" t="str">
            <v xml:space="preserve">M     </v>
          </cell>
          <cell r="D4937">
            <v>113.28</v>
          </cell>
        </row>
        <row r="4938">
          <cell r="A4938">
            <v>41780</v>
          </cell>
          <cell r="B4938" t="str">
            <v>TUBO CORRUGADO PEAD, PAREDE DUPLA, INTERNA LISA, JEI, DN/DI 300 MM, PARA SANEAMENTO</v>
          </cell>
          <cell r="C4938" t="str">
            <v xml:space="preserve">M     </v>
          </cell>
          <cell r="D4938">
            <v>133.97</v>
          </cell>
        </row>
        <row r="4939">
          <cell r="A4939">
            <v>41782</v>
          </cell>
          <cell r="B4939" t="str">
            <v>TUBO CORRUGADO PEAD, PAREDE DUPLA, INTERNA LISA, JEI, DN/DI 600 MM, PARA SANEAMENTO</v>
          </cell>
          <cell r="C4939" t="str">
            <v xml:space="preserve">M     </v>
          </cell>
          <cell r="D4939">
            <v>552.29</v>
          </cell>
        </row>
        <row r="4940">
          <cell r="A4940">
            <v>38130</v>
          </cell>
          <cell r="B4940" t="str">
            <v>TUBO CPVC SOLDAVEL, 35 MM, AGUA QUENTE PREDIAL (NBR 15884)</v>
          </cell>
          <cell r="C4940" t="str">
            <v xml:space="preserve">M     </v>
          </cell>
          <cell r="D4940">
            <v>33.159999999999997</v>
          </cell>
        </row>
        <row r="4941">
          <cell r="A4941">
            <v>21123</v>
          </cell>
          <cell r="B4941" t="str">
            <v>TUBO CPVC, SOLDAVEL, 15 MM, AGUA QUENTE PREDIAL (NBR 15884)</v>
          </cell>
          <cell r="C4941" t="str">
            <v xml:space="preserve">M     </v>
          </cell>
          <cell r="D4941">
            <v>9.41</v>
          </cell>
        </row>
        <row r="4942">
          <cell r="A4942">
            <v>21124</v>
          </cell>
          <cell r="B4942" t="str">
            <v>TUBO CPVC, SOLDAVEL, 22 MM, AGUA QUENTE PREDIAL (NBR 15884)</v>
          </cell>
          <cell r="C4942" t="str">
            <v xml:space="preserve">M     </v>
          </cell>
          <cell r="D4942">
            <v>16.68</v>
          </cell>
        </row>
        <row r="4943">
          <cell r="A4943">
            <v>21125</v>
          </cell>
          <cell r="B4943" t="str">
            <v>TUBO CPVC, SOLDAVEL, 28 MM, AGUA QUENTE PREDIAL (NBR 15884)</v>
          </cell>
          <cell r="C4943" t="str">
            <v xml:space="preserve">M     </v>
          </cell>
          <cell r="D4943">
            <v>26.78</v>
          </cell>
        </row>
        <row r="4944">
          <cell r="A4944">
            <v>38028</v>
          </cell>
          <cell r="B4944" t="str">
            <v>TUBO CPVC, SOLDAVEL, 42 MM, AGUA QUENTE PREDIAL (NBR 15884)</v>
          </cell>
          <cell r="C4944" t="str">
            <v xml:space="preserve">M     </v>
          </cell>
          <cell r="D4944">
            <v>45.44</v>
          </cell>
        </row>
        <row r="4945">
          <cell r="A4945">
            <v>38029</v>
          </cell>
          <cell r="B4945" t="str">
            <v>TUBO CPVC, SOLDAVEL, 54 MM, AGUA QUENTE PREDIAL (NBR 15884)</v>
          </cell>
          <cell r="C4945" t="str">
            <v xml:space="preserve">M     </v>
          </cell>
          <cell r="D4945">
            <v>69.27</v>
          </cell>
        </row>
        <row r="4946">
          <cell r="A4946">
            <v>38030</v>
          </cell>
          <cell r="B4946" t="str">
            <v>TUBO CPVC, SOLDAVEL, 73 MM, AGUA QUENTE PREDIAL (NBR 15884)</v>
          </cell>
          <cell r="C4946" t="str">
            <v xml:space="preserve">M     </v>
          </cell>
          <cell r="D4946">
            <v>106.4</v>
          </cell>
        </row>
        <row r="4947">
          <cell r="A4947">
            <v>38031</v>
          </cell>
          <cell r="B4947" t="str">
            <v>TUBO CPVC, SOLDAVEL, 89 MM, AGUA QUENTE PREDIAL (NBR 15884)</v>
          </cell>
          <cell r="C4947" t="str">
            <v xml:space="preserve">M     </v>
          </cell>
          <cell r="D4947">
            <v>168.6</v>
          </cell>
        </row>
        <row r="4948">
          <cell r="A4948">
            <v>39735</v>
          </cell>
          <cell r="B4948" t="str">
            <v>TUBO DE BORRACHA ELASTOMERICA FLEXIVEL, PRETA, PARA ISOLAMENTO TERMICO DE TUBULACAO, DN 1 1/8" (28 MM), E= 32 MM, COEFICIENTE DE CONDUTIVIDADE TERMICA 0,036W/mK, VAPOR DE AGUA MAIOR OU IGUAL A 10.000</v>
          </cell>
          <cell r="C4948" t="str">
            <v xml:space="preserve">M     </v>
          </cell>
          <cell r="D4948">
            <v>67.2</v>
          </cell>
        </row>
        <row r="4949">
          <cell r="A4949">
            <v>39734</v>
          </cell>
          <cell r="B4949" t="str">
            <v>TUBO DE BORRACHA ELASTOMERICA FLEXIVEL, PRETA, PARA ISOLAMENTO TERMICO DE TUBULACAO, DN 1 3/8" (35 MM), E= 32 MM, COEFICIENTE DE CONDUTIVIDADE TERMICA 0,036W/mK, VAPOR DE AGUA MAIOR OU IGUAL A 10.000</v>
          </cell>
          <cell r="C4949" t="str">
            <v xml:space="preserve">M     </v>
          </cell>
          <cell r="D4949">
            <v>79.709999999999994</v>
          </cell>
        </row>
        <row r="4950">
          <cell r="A4950">
            <v>39736</v>
          </cell>
          <cell r="B4950" t="str">
            <v>TUBO DE BORRACHA ELASTOMERICA FLEXIVEL, PRETA, PARA ISOLAMENTO TERMICO DE TUBULACAO, DN 1 5/8" (42 MM), E= 32 MM, COEFICIENTE DE CONDUTIVIDADE TERMICA 0,036W/mK, VAPOR DE AGUA MAIOR OU IGUAL A 10.000</v>
          </cell>
          <cell r="C4950" t="str">
            <v xml:space="preserve">M     </v>
          </cell>
          <cell r="D4950">
            <v>90.97</v>
          </cell>
        </row>
        <row r="4951">
          <cell r="A4951">
            <v>39737</v>
          </cell>
          <cell r="B4951" t="str">
            <v>TUBO DE BORRACHA ELASTOMERICA FLEXIVEL, PRETA, PARA ISOLAMENTO TERMICO DE TUBULACAO, DN 1/2" (12 MM), E= 19 MM, COEFICIENTE DE CONDUTIVIDADE TERMICA 0,036W/mK, VAPOR DE AGUA MAIOR OU IGUAL A 10.000</v>
          </cell>
          <cell r="C4951" t="str">
            <v xml:space="preserve">M     </v>
          </cell>
          <cell r="D4951">
            <v>12.23</v>
          </cell>
        </row>
        <row r="4952">
          <cell r="A4952">
            <v>39738</v>
          </cell>
          <cell r="B4952" t="str">
            <v>TUBO DE BORRACHA ELASTOMERICA FLEXIVEL, PRETA, PARA ISOLAMENTO TERMICO DE TUBULACAO, DN 1/4" (6 MM), E= 9 MM, COEFICIENTE DE CONDUTIVIDADE TERMICA 0,036W/mK, VAPOR DE AGUA MAIOR OU IGUAL A 10.000</v>
          </cell>
          <cell r="C4952" t="str">
            <v xml:space="preserve">M     </v>
          </cell>
          <cell r="D4952">
            <v>4.42</v>
          </cell>
        </row>
        <row r="4953">
          <cell r="A4953">
            <v>39739</v>
          </cell>
          <cell r="B4953" t="str">
            <v>TUBO DE BORRACHA ELASTOMERICA FLEXIVEL, PRETA, PARA ISOLAMENTO TERMICO DE TUBULACAO, DN 1" (25 MM), E= 32 MM, COEFICIENTE DE CONDUTIVIDADE TERMICA 0,036W/mK, VAPOR DE AGUA MAIOR OU IGUAL A 10.000</v>
          </cell>
          <cell r="C4953" t="str">
            <v xml:space="preserve">M     </v>
          </cell>
          <cell r="D4953">
            <v>62.91</v>
          </cell>
        </row>
        <row r="4954">
          <cell r="A4954">
            <v>39733</v>
          </cell>
          <cell r="B4954" t="str">
            <v>TUBO DE BORRACHA ELASTOMERICA FLEXIVEL, PRETA, PARA ISOLAMENTO TERMICO DE TUBULACAO, DN 2 1/8" (54 MM), E= 32 MM, COEFICIENTE DE CONDUTIVIDADE TERMICA 0,036W/mK, VAPOR DE AGUA MAIOR OU IGUAL A 10.000</v>
          </cell>
          <cell r="C4954" t="str">
            <v xml:space="preserve">M     </v>
          </cell>
          <cell r="D4954">
            <v>108.87</v>
          </cell>
        </row>
        <row r="4955">
          <cell r="A4955">
            <v>39854</v>
          </cell>
          <cell r="B4955" t="str">
            <v>TUBO DE BORRACHA ELASTOMERICA FLEXIVEL, PRETA, PARA ISOLAMENTO TERMICO DE TUBULACAO, DN 2 5/8" (*64* MM), E= *32* MM, COEFICIENTE DE CONDUTIVIDADE TERMICA 0,036W/MK, VAPOR DE AGUA MAIOR OU IGUAL A 10.000</v>
          </cell>
          <cell r="C4955" t="str">
            <v xml:space="preserve">M     </v>
          </cell>
          <cell r="D4955">
            <v>110.41</v>
          </cell>
        </row>
        <row r="4956">
          <cell r="A4956">
            <v>39740</v>
          </cell>
          <cell r="B4956" t="str">
            <v>TUBO DE BORRACHA ELASTOMERICA FLEXIVEL, PRETA, PARA ISOLAMENTO TERMICO DE TUBULACAO, DN 3/4" (18 MM), E= 32 MM, COEFICIENTE DE CONDUTIVIDADE TERMICA 0,036W/mK, VAPOR DE AGUA MAIOR OU IGUAL A 10.000</v>
          </cell>
          <cell r="C4956" t="str">
            <v xml:space="preserve">M     </v>
          </cell>
          <cell r="D4956">
            <v>60.41</v>
          </cell>
        </row>
        <row r="4957">
          <cell r="A4957">
            <v>39741</v>
          </cell>
          <cell r="B4957" t="str">
            <v>TUBO DE BORRACHA ELASTOMERICA FLEXIVEL, PRETA, PARA ISOLAMENTO TERMICO DE TUBULACAO, DN 3/8" (10 MM), E= 19 MM, COEFICIENTE DE CONDUTIVIDADE TERMICA 0,036W/mK, VAPOR DE AGUA MAIOR OU IGUAL A 10.000</v>
          </cell>
          <cell r="C4957" t="str">
            <v xml:space="preserve">M     </v>
          </cell>
          <cell r="D4957">
            <v>11.13</v>
          </cell>
        </row>
        <row r="4958">
          <cell r="A4958">
            <v>39853</v>
          </cell>
          <cell r="B4958" t="str">
            <v>TUBO DE BORRACHA ELASTOMERICA FLEXIVEL, PRETA, PARA ISOLAMENTO TERMICO DE TUBULACAO, DN 5/8" (15 MM), E= 19 MM, COEFICIENTE DE CONDUTIVIDADE TERMICA 0,036W/MK, VAPOR DE AGUA MAIOR OU IGUAL A 10.000</v>
          </cell>
          <cell r="C4958" t="str">
            <v xml:space="preserve">M     </v>
          </cell>
          <cell r="D4958">
            <v>14.62</v>
          </cell>
        </row>
        <row r="4959">
          <cell r="A4959">
            <v>39742</v>
          </cell>
          <cell r="B4959" t="str">
            <v>TUBO DE BORRACHA ELASTOMERICA FLEXIVEL, PRETA, PARA ISOLAMENTO TERMICO DE TUBULACAO, DN 7/8" (22 MM), E= 32 MM, COEFICIENTE DE CONDUTIVIDADE TERMICA 0,036W/mK, VAPOR DE AGUA MAIOR OU IGUAL A 10.000</v>
          </cell>
          <cell r="C4959" t="str">
            <v xml:space="preserve">M     </v>
          </cell>
          <cell r="D4959">
            <v>48.56</v>
          </cell>
        </row>
        <row r="4960">
          <cell r="A4960">
            <v>39749</v>
          </cell>
          <cell r="B4960" t="str">
            <v>TUBO DE COBRE CLASSE "A", DN = 1 " (28 MM), PARA INSTALACOES DE MEDIA PRESSAO PARA GASES COMBUSTIVEIS E MEDICINAIS</v>
          </cell>
          <cell r="C4960" t="str">
            <v xml:space="preserve">M     </v>
          </cell>
          <cell r="D4960">
            <v>56.63</v>
          </cell>
        </row>
        <row r="4961">
          <cell r="A4961">
            <v>39751</v>
          </cell>
          <cell r="B4961" t="str">
            <v>TUBO DE COBRE CLASSE "A", DN = 1 1/2 " (42 MM), PARA INSTALACOES DE MEDIA PRESSAO PARA GASES COMBUSTIVEIS E MEDICINAIS</v>
          </cell>
          <cell r="C4961" t="str">
            <v xml:space="preserve">M     </v>
          </cell>
          <cell r="D4961">
            <v>102.9</v>
          </cell>
        </row>
        <row r="4962">
          <cell r="A4962">
            <v>39750</v>
          </cell>
          <cell r="B4962" t="str">
            <v>TUBO DE COBRE CLASSE "A", DN = 1 1/4 " (35 MM), PARA INSTALACOES DE MEDIA PRESSAO PARA GASES COMBUSTIVEIS E MEDICINAIS</v>
          </cell>
          <cell r="C4962" t="str">
            <v xml:space="preserve">M     </v>
          </cell>
          <cell r="D4962">
            <v>85.53</v>
          </cell>
        </row>
        <row r="4963">
          <cell r="A4963">
            <v>39747</v>
          </cell>
          <cell r="B4963" t="str">
            <v>TUBO DE COBRE CLASSE "A", DN = 1/2 " (15 MM), PARA INSTALACOES DE MEDIA PRESSAO PARA GASES COMBUSTIVEIS E MEDICINAIS</v>
          </cell>
          <cell r="C4963" t="str">
            <v xml:space="preserve">M     </v>
          </cell>
          <cell r="D4963">
            <v>27.51</v>
          </cell>
        </row>
        <row r="4964">
          <cell r="A4964">
            <v>39753</v>
          </cell>
          <cell r="B4964" t="str">
            <v>TUBO DE COBRE CLASSE "A", DN = 2 1/2 " (66 MM), PARA INSTALACOES DE MEDIA PRESSAO PARA GASES COMBUSTIVEIS E MEDICINAIS</v>
          </cell>
          <cell r="C4964" t="str">
            <v xml:space="preserve">M     </v>
          </cell>
          <cell r="D4964">
            <v>189.42</v>
          </cell>
        </row>
        <row r="4965">
          <cell r="A4965">
            <v>39754</v>
          </cell>
          <cell r="B4965" t="str">
            <v>TUBO DE COBRE CLASSE "A", DN = 3 " (79 MM), PARA INSTALACOES DE MEDIA PRESSAO PARA GASES COMBUSTIVEIS E MEDICINAIS</v>
          </cell>
          <cell r="C4965" t="str">
            <v xml:space="preserve">M     </v>
          </cell>
          <cell r="D4965">
            <v>279.07</v>
          </cell>
        </row>
        <row r="4966">
          <cell r="A4966">
            <v>39748</v>
          </cell>
          <cell r="B4966" t="str">
            <v>TUBO DE COBRE CLASSE "A", DN = 3/4 " (22 MM), PARA INSTALACOES DE MEDIA PRESSAO PARA GASES COMBUSTIVEIS E MEDICINAIS</v>
          </cell>
          <cell r="C4966" t="str">
            <v xml:space="preserve">M     </v>
          </cell>
          <cell r="D4966">
            <v>44.51</v>
          </cell>
        </row>
        <row r="4967">
          <cell r="A4967">
            <v>39755</v>
          </cell>
          <cell r="B4967" t="str">
            <v>TUBO DE COBRE CLASSE "A", DN = 4 " (104 MM), PARA INSTALACOES DE MEDIA PRESSAO PARA GASES COMBUSTIVEIS E MEDICINAIS</v>
          </cell>
          <cell r="C4967" t="str">
            <v xml:space="preserve">M     </v>
          </cell>
          <cell r="D4967">
            <v>423.14</v>
          </cell>
        </row>
        <row r="4968">
          <cell r="A4968">
            <v>12742</v>
          </cell>
          <cell r="B4968" t="str">
            <v>TUBO DE COBRE CLASSE "E", DN = 104 MM, PARA INSTALACAO HIDRAULICA PREDIAL</v>
          </cell>
          <cell r="C4968" t="str">
            <v xml:space="preserve">M     </v>
          </cell>
          <cell r="D4968">
            <v>335.05</v>
          </cell>
        </row>
        <row r="4969">
          <cell r="A4969">
            <v>12713</v>
          </cell>
          <cell r="B4969" t="str">
            <v>TUBO DE COBRE CLASSE "E", DN = 15 MM, PARA INSTALACAO HIDRAULICA PREDIAL</v>
          </cell>
          <cell r="C4969" t="str">
            <v xml:space="preserve">M     </v>
          </cell>
          <cell r="D4969">
            <v>17.77</v>
          </cell>
        </row>
        <row r="4970">
          <cell r="A4970">
            <v>12743</v>
          </cell>
          <cell r="B4970" t="str">
            <v>TUBO DE COBRE CLASSE "E", DN = 22 MM, PARA INSTALACAO HIDRAULICA PREDIAL</v>
          </cell>
          <cell r="C4970" t="str">
            <v xml:space="preserve">M     </v>
          </cell>
          <cell r="D4970">
            <v>30.57</v>
          </cell>
        </row>
        <row r="4971">
          <cell r="A4971">
            <v>12744</v>
          </cell>
          <cell r="B4971" t="str">
            <v>TUBO DE COBRE CLASSE "E", DN = 28 MM, PARA INSTALACAO HIDRAULICA PREDIAL</v>
          </cell>
          <cell r="C4971" t="str">
            <v xml:space="preserve">M     </v>
          </cell>
          <cell r="D4971">
            <v>38.79</v>
          </cell>
        </row>
        <row r="4972">
          <cell r="A4972">
            <v>12745</v>
          </cell>
          <cell r="B4972" t="str">
            <v>TUBO DE COBRE CLASSE "E", DN = 35 MM, PARA INSTALACAO HIDRAULICA PREDIAL</v>
          </cell>
          <cell r="C4972" t="str">
            <v xml:space="preserve">M     </v>
          </cell>
          <cell r="D4972">
            <v>56.34</v>
          </cell>
        </row>
        <row r="4973">
          <cell r="A4973">
            <v>12746</v>
          </cell>
          <cell r="B4973" t="str">
            <v>TUBO DE COBRE CLASSE "E", DN = 42 MM, PARA INSTALACAO HIDRAULICA PREDIAL</v>
          </cell>
          <cell r="C4973" t="str">
            <v xml:space="preserve">M     </v>
          </cell>
          <cell r="D4973">
            <v>76.08</v>
          </cell>
        </row>
        <row r="4974">
          <cell r="A4974">
            <v>12747</v>
          </cell>
          <cell r="B4974" t="str">
            <v>TUBO DE COBRE CLASSE "E", DN = 54 MM, PARA INSTALACAO HIDRAULICA PREDIAL</v>
          </cell>
          <cell r="C4974" t="str">
            <v xml:space="preserve">M     </v>
          </cell>
          <cell r="D4974">
            <v>110.33</v>
          </cell>
        </row>
        <row r="4975">
          <cell r="A4975">
            <v>12748</v>
          </cell>
          <cell r="B4975" t="str">
            <v>TUBO DE COBRE CLASSE "E", DN = 66 MM, PARA INSTALACAO HIDRAULICA PREDIAL</v>
          </cell>
          <cell r="C4975" t="str">
            <v xml:space="preserve">M     </v>
          </cell>
          <cell r="D4975">
            <v>155.43</v>
          </cell>
        </row>
        <row r="4976">
          <cell r="A4976">
            <v>12749</v>
          </cell>
          <cell r="B4976" t="str">
            <v>TUBO DE COBRE CLASSE "E", DN = 79 MM, PARA INSTALACAO HIDRAULICA PREDIAL</v>
          </cell>
          <cell r="C4976" t="str">
            <v xml:space="preserve">M     </v>
          </cell>
          <cell r="D4976">
            <v>227.22</v>
          </cell>
        </row>
        <row r="4977">
          <cell r="A4977">
            <v>39726</v>
          </cell>
          <cell r="B4977" t="str">
            <v>TUBO DE COBRE CLASSE "I", DN = 1 " (28 MM), PARA INSTALACOES INDUSTRIAIS DE ALTA PRESSAO E VAPOR</v>
          </cell>
          <cell r="C4977" t="str">
            <v xml:space="preserve">M     </v>
          </cell>
          <cell r="D4977">
            <v>74.63</v>
          </cell>
        </row>
        <row r="4978">
          <cell r="A4978">
            <v>39728</v>
          </cell>
          <cell r="B4978" t="str">
            <v>TUBO DE COBRE CLASSE "I", DN = 1 1/2 " (42 MM), PARA INSTALACOES INDUSTRIAIS DE ALTA PRESSAO E VAPOR</v>
          </cell>
          <cell r="C4978" t="str">
            <v xml:space="preserve">M     </v>
          </cell>
          <cell r="D4978">
            <v>131.16999999999999</v>
          </cell>
        </row>
        <row r="4979">
          <cell r="A4979">
            <v>39727</v>
          </cell>
          <cell r="B4979" t="str">
            <v>TUBO DE COBRE CLASSE "I", DN = 1 1/4 " (35 MM), PARA INSTALACOES INDUSTRIAIS DE ALTA PRESSAO E VAPOR</v>
          </cell>
          <cell r="C4979" t="str">
            <v xml:space="preserve">M     </v>
          </cell>
          <cell r="D4979">
            <v>107.94</v>
          </cell>
        </row>
        <row r="4980">
          <cell r="A4980">
            <v>39724</v>
          </cell>
          <cell r="B4980" t="str">
            <v>TUBO DE COBRE CLASSE "I", DN = 1/2 " (15 MM), PARA INSTALACOES INDUSTRIAIS DE ALTA PRESSAO E VAPOR</v>
          </cell>
          <cell r="C4980" t="str">
            <v xml:space="preserve">M     </v>
          </cell>
          <cell r="D4980">
            <v>33.049999999999997</v>
          </cell>
        </row>
        <row r="4981">
          <cell r="A4981">
            <v>39729</v>
          </cell>
          <cell r="B4981" t="str">
            <v>TUBO DE COBRE CLASSE "I", DN = 2 " (54 MM), PARA INSTALACOES INDUSTRIAIS DE ALTA PRESSAO E VAPOR</v>
          </cell>
          <cell r="C4981" t="str">
            <v xml:space="preserve">M     </v>
          </cell>
          <cell r="D4981">
            <v>181.64</v>
          </cell>
        </row>
        <row r="4982">
          <cell r="A4982">
            <v>39730</v>
          </cell>
          <cell r="B4982" t="str">
            <v>TUBO DE COBRE CLASSE "I", DN = 2 1/2 " (66 MM), PARA INSTALACOES INDUSTRIAIS DE ALTA PRESSAO E VAPOR</v>
          </cell>
          <cell r="C4982" t="str">
            <v xml:space="preserve">M     </v>
          </cell>
          <cell r="D4982">
            <v>235.68</v>
          </cell>
        </row>
        <row r="4983">
          <cell r="A4983">
            <v>39731</v>
          </cell>
          <cell r="B4983" t="str">
            <v>TUBO DE COBRE CLASSE "I", DN = 3 " (79 MM), PARA INSTALACOES INDUSTRIAIS DE ALTA PRESSAO E VAPOR</v>
          </cell>
          <cell r="C4983" t="str">
            <v xml:space="preserve">M     </v>
          </cell>
          <cell r="D4983">
            <v>349.05</v>
          </cell>
        </row>
        <row r="4984">
          <cell r="A4984">
            <v>39725</v>
          </cell>
          <cell r="B4984" t="str">
            <v>TUBO DE COBRE CLASSE "I", DN = 3/4 " (22 MM), PARA INSTALACOES INDUSTRIAIS DE ALTA PRESSAO E VAPOR</v>
          </cell>
          <cell r="C4984" t="str">
            <v xml:space="preserve">M     </v>
          </cell>
          <cell r="D4984">
            <v>53.87</v>
          </cell>
        </row>
        <row r="4985">
          <cell r="A4985">
            <v>39732</v>
          </cell>
          <cell r="B4985" t="str">
            <v>TUBO DE COBRE CLASSE "I", DN = 4" (104 MM), PARA INSTALACOES INDUSTRIAIS DE ALTA PRESSAO E VAPOR</v>
          </cell>
          <cell r="C4985" t="str">
            <v xml:space="preserve">M     </v>
          </cell>
          <cell r="D4985">
            <v>513.79</v>
          </cell>
        </row>
        <row r="4986">
          <cell r="A4986">
            <v>39660</v>
          </cell>
          <cell r="B4986" t="str">
            <v>TUBO DE COBRE FLEXIVEL, D = 1/2 ", E = 0,79 MM, PARA AR-CONDICIONADO/ INSTALACOES GAS RESIDENCIAIS E COMERCIAIS</v>
          </cell>
          <cell r="C4986" t="str">
            <v xml:space="preserve">M     </v>
          </cell>
          <cell r="D4986">
            <v>23.41</v>
          </cell>
        </row>
        <row r="4987">
          <cell r="A4987">
            <v>39662</v>
          </cell>
          <cell r="B4987" t="str">
            <v>TUBO DE COBRE FLEXIVEL, D = 1/4 ", E = 0,79 MM, PARA AR-CONDICIONADO/ INSTALACOES GAS RESIDENCIAIS E COMERCIAIS</v>
          </cell>
          <cell r="C4987" t="str">
            <v xml:space="preserve">M     </v>
          </cell>
          <cell r="D4987">
            <v>11.22</v>
          </cell>
        </row>
        <row r="4988">
          <cell r="A4988">
            <v>39661</v>
          </cell>
          <cell r="B4988" t="str">
            <v>TUBO DE COBRE FLEXIVEL, D = 3/16 ", E = 0,79 MM, PARA AR-CONDICIONADO/ INSTALACOES GAS RESIDENCIAIS E COMERCIAIS</v>
          </cell>
          <cell r="C4988" t="str">
            <v xml:space="preserve">M     </v>
          </cell>
          <cell r="D4988">
            <v>7.65</v>
          </cell>
        </row>
        <row r="4989">
          <cell r="A4989">
            <v>39666</v>
          </cell>
          <cell r="B4989" t="str">
            <v>TUBO DE COBRE FLEXIVEL, D = 3/4 ", E = 0,79 MM, PARA AR-CONDICIONADO/ INSTALACOES GAS RESIDENCIAIS E COMERCIAIS</v>
          </cell>
          <cell r="C4989" t="str">
            <v xml:space="preserve">M     </v>
          </cell>
          <cell r="D4989">
            <v>35.22</v>
          </cell>
        </row>
        <row r="4990">
          <cell r="A4990">
            <v>39664</v>
          </cell>
          <cell r="B4990" t="str">
            <v>TUBO DE COBRE FLEXIVEL, D = 3/8 ", E = 0,79 MM, PARA AR-CONDICIONADO/ INSTALACOES GAS RESIDENCIAIS E COMERCIAIS</v>
          </cell>
          <cell r="C4990" t="str">
            <v xml:space="preserve">M     </v>
          </cell>
          <cell r="D4990">
            <v>17.260000000000002</v>
          </cell>
        </row>
        <row r="4991">
          <cell r="A4991">
            <v>39663</v>
          </cell>
          <cell r="B4991" t="str">
            <v>TUBO DE COBRE FLEXIVEL, D = 5/16 ", E = 0,79 MM, PARA AR-CONDICIONADO/ INSTALACOES GAS RESIDENCIAIS E COMERCIAIS</v>
          </cell>
          <cell r="C4991" t="str">
            <v xml:space="preserve">M     </v>
          </cell>
          <cell r="D4991">
            <v>13.8</v>
          </cell>
        </row>
        <row r="4992">
          <cell r="A4992">
            <v>39665</v>
          </cell>
          <cell r="B4992" t="str">
            <v>TUBO DE COBRE FLEXIVEL, D = 5/8 ", E = 0,79 MM, PARA AR-CONDICIONADO/ INSTALACOES GAS RESIDENCIAIS E COMERCIAIS</v>
          </cell>
          <cell r="C4992" t="str">
            <v xml:space="preserve">M     </v>
          </cell>
          <cell r="D4992">
            <v>29.12</v>
          </cell>
        </row>
        <row r="4993">
          <cell r="A4993">
            <v>39752</v>
          </cell>
          <cell r="B4993" t="str">
            <v>TUBO DE COBRE, CLASSE "A", DN = 2" (54 MM), PARA INSTALACOES DE MEDIA PRESSAO PARA GASES COMBUSTIVEIS E MEDICINAIS</v>
          </cell>
          <cell r="C4993" t="str">
            <v xml:space="preserve">M     </v>
          </cell>
          <cell r="D4993">
            <v>146.41999999999999</v>
          </cell>
        </row>
        <row r="4994">
          <cell r="A4994">
            <v>12583</v>
          </cell>
          <cell r="B4994" t="str">
            <v>TUBO DE CONCRETO SIMPLES POROSO, MACHO/FEMEA, DN 200 MM</v>
          </cell>
          <cell r="C4994" t="str">
            <v xml:space="preserve">M     </v>
          </cell>
          <cell r="D4994">
            <v>23.1</v>
          </cell>
        </row>
        <row r="4995">
          <cell r="A4995">
            <v>12584</v>
          </cell>
          <cell r="B4995" t="str">
            <v>TUBO DE CONCRETO SIMPLES POROSO, MACHO/FEMEA, DN 300 MM</v>
          </cell>
          <cell r="C4995" t="str">
            <v xml:space="preserve">M     </v>
          </cell>
          <cell r="D4995">
            <v>22.23</v>
          </cell>
        </row>
        <row r="4996">
          <cell r="A4996">
            <v>13159</v>
          </cell>
          <cell r="B4996" t="str">
            <v>TUBO DE CONCRETO SIMPLES, CLASSE ES, PB JE, DN 400 MM, PARA ESGOTO SANITARIO (NBR 8890)</v>
          </cell>
          <cell r="C4996" t="str">
            <v xml:space="preserve">M     </v>
          </cell>
          <cell r="D4996">
            <v>67.33</v>
          </cell>
        </row>
        <row r="4997">
          <cell r="A4997">
            <v>13168</v>
          </cell>
          <cell r="B4997" t="str">
            <v>TUBO DE CONCRETO SIMPLES, CLASSE ES, PB JE, DN 500 MM, PARA ESGOTO SANITARIO (NBR 8890)</v>
          </cell>
          <cell r="C4997" t="str">
            <v xml:space="preserve">M     </v>
          </cell>
          <cell r="D4997">
            <v>101.25</v>
          </cell>
        </row>
        <row r="4998">
          <cell r="A4998">
            <v>13173</v>
          </cell>
          <cell r="B4998" t="str">
            <v>TUBO DE CONCRETO SIMPLES, CLASSE ES, PB JE, DN 600 MM, PARA ESGOTO SANITARIO (NBR 8890)</v>
          </cell>
          <cell r="C4998" t="str">
            <v xml:space="preserve">M     </v>
          </cell>
          <cell r="D4998">
            <v>124.84</v>
          </cell>
        </row>
        <row r="4999">
          <cell r="A4999">
            <v>37449</v>
          </cell>
          <cell r="B4999" t="str">
            <v>TUBO DE CONCRETO SIMPLES, CLASSE- PS1, MACHO/FEMEA, DN 200 MM, PARA AGUAS PLUVIAIS (NBR 8890)</v>
          </cell>
          <cell r="C4999" t="str">
            <v xml:space="preserve">M     </v>
          </cell>
          <cell r="D4999">
            <v>20.64</v>
          </cell>
        </row>
        <row r="5000">
          <cell r="A5000">
            <v>37450</v>
          </cell>
          <cell r="B5000" t="str">
            <v>TUBO DE CONCRETO SIMPLES, CLASSE- PS1, MACHO/FEMEA, DN 300 MM, PARA AGUAS PLUVIAIS (NBR 8890)</v>
          </cell>
          <cell r="C5000" t="str">
            <v xml:space="preserve">M     </v>
          </cell>
          <cell r="D5000">
            <v>25.16</v>
          </cell>
        </row>
        <row r="5001">
          <cell r="A5001">
            <v>37451</v>
          </cell>
          <cell r="B5001" t="str">
            <v>TUBO DE CONCRETO SIMPLES, CLASSE- PS1, MACHO/FEMEA, DN 400 MM, PARA AGUAS PLUVIAIS (NBR 8890)</v>
          </cell>
          <cell r="C5001" t="str">
            <v xml:space="preserve">M     </v>
          </cell>
          <cell r="D5001">
            <v>38.53</v>
          </cell>
        </row>
        <row r="5002">
          <cell r="A5002">
            <v>37452</v>
          </cell>
          <cell r="B5002" t="str">
            <v>TUBO DE CONCRETO SIMPLES, CLASSE- PS1, MACHO/FEMEA, DN 500 MM, PARA AGUAS PLUVIAIS (NBR 8890)</v>
          </cell>
          <cell r="C5002" t="str">
            <v xml:space="preserve">M     </v>
          </cell>
          <cell r="D5002">
            <v>51.11</v>
          </cell>
        </row>
        <row r="5003">
          <cell r="A5003">
            <v>37453</v>
          </cell>
          <cell r="B5003" t="str">
            <v>TUBO DE CONCRETO SIMPLES, CLASSE- PS1, MACHO/FEMEA, DN 600 MM, PARA AGUAS PLUVIAIS (NBR 8890)</v>
          </cell>
          <cell r="C5003" t="str">
            <v xml:space="preserve">M     </v>
          </cell>
          <cell r="D5003">
            <v>64.14</v>
          </cell>
        </row>
        <row r="5004">
          <cell r="A5004">
            <v>7778</v>
          </cell>
          <cell r="B5004" t="str">
            <v>TUBO DE CONCRETO SIMPLES, CLASSE- PS1, PB, DN 200 MM, PARA AGUAS PLUVIAIS (NBR 8890)</v>
          </cell>
          <cell r="C5004" t="str">
            <v xml:space="preserve">M     </v>
          </cell>
          <cell r="D5004">
            <v>24.08</v>
          </cell>
        </row>
        <row r="5005">
          <cell r="A5005">
            <v>7796</v>
          </cell>
          <cell r="B5005" t="str">
            <v>TUBO DE CONCRETO SIMPLES, CLASSE- PS1, PB, DN 300 MM, PARA AGUAS PLUVIAIS (NBR 8890)</v>
          </cell>
          <cell r="C5005" t="str">
            <v xml:space="preserve">M     </v>
          </cell>
          <cell r="D5005">
            <v>29</v>
          </cell>
        </row>
        <row r="5006">
          <cell r="A5006">
            <v>7781</v>
          </cell>
          <cell r="B5006" t="str">
            <v>TUBO DE CONCRETO SIMPLES, CLASSE- PS1, PB, DN 400 MM, PARA AGUAS PLUVIAIS (NBR 8890)</v>
          </cell>
          <cell r="C5006" t="str">
            <v xml:space="preserve">M     </v>
          </cell>
          <cell r="D5006">
            <v>38.33</v>
          </cell>
        </row>
        <row r="5007">
          <cell r="A5007">
            <v>7795</v>
          </cell>
          <cell r="B5007" t="str">
            <v>TUBO DE CONCRETO SIMPLES, CLASSE- PS1, PB, DN 500 MM, PARA AGUAS PLUVIAIS (NBR 8890)</v>
          </cell>
          <cell r="C5007" t="str">
            <v xml:space="preserve">M     </v>
          </cell>
          <cell r="D5007">
            <v>55.54</v>
          </cell>
        </row>
        <row r="5008">
          <cell r="A5008">
            <v>7791</v>
          </cell>
          <cell r="B5008" t="str">
            <v>TUBO DE CONCRETO SIMPLES, CLASSE- PS1, PB, DN 600 MM, PARA AGUAS PLUVIAIS (NBR 8890)</v>
          </cell>
          <cell r="C5008" t="str">
            <v xml:space="preserve">M     </v>
          </cell>
          <cell r="D5008">
            <v>70.77</v>
          </cell>
        </row>
        <row r="5009">
          <cell r="A5009">
            <v>7783</v>
          </cell>
          <cell r="B5009" t="str">
            <v>TUBO DE CONCRETO SIMPLES, CLASSE- PS2, PB, DN 200 MM, PARA AGUAS PLUVIAIS (NBR 8890)</v>
          </cell>
          <cell r="C5009" t="str">
            <v xml:space="preserve">M     </v>
          </cell>
          <cell r="D5009">
            <v>27.03</v>
          </cell>
        </row>
        <row r="5010">
          <cell r="A5010">
            <v>7790</v>
          </cell>
          <cell r="B5010" t="str">
            <v>TUBO DE CONCRETO SIMPLES, CLASSE- PS2, PB, DN 300 MM, PARA AGUAS PLUVIAIS (NBR 8890)</v>
          </cell>
          <cell r="C5010" t="str">
            <v xml:space="preserve">M     </v>
          </cell>
          <cell r="D5010">
            <v>31.45</v>
          </cell>
        </row>
        <row r="5011">
          <cell r="A5011">
            <v>7785</v>
          </cell>
          <cell r="B5011" t="str">
            <v>TUBO DE CONCRETO SIMPLES, CLASSE- PS2, PB, DN 400 MM, PARA AGUAS PLUVIAIS (NBR 8890)</v>
          </cell>
          <cell r="C5011" t="str">
            <v xml:space="preserve">M     </v>
          </cell>
          <cell r="D5011">
            <v>41.28</v>
          </cell>
        </row>
        <row r="5012">
          <cell r="A5012">
            <v>7792</v>
          </cell>
          <cell r="B5012" t="str">
            <v>TUBO DE CONCRETO SIMPLES, CLASSE- PS2, PB, DN 500 MM, PARA AGUAS PLUVIAIS (NBR 8890)</v>
          </cell>
          <cell r="C5012" t="str">
            <v xml:space="preserve">M     </v>
          </cell>
          <cell r="D5012">
            <v>59.96</v>
          </cell>
        </row>
        <row r="5013">
          <cell r="A5013">
            <v>7793</v>
          </cell>
          <cell r="B5013" t="str">
            <v>TUBO DE CONCRETO SIMPLES, CLASSE- PS2, PB, DN 600 MM, PARA AGUAS PLUVIAIS (NBR 8890)</v>
          </cell>
          <cell r="C5013" t="str">
            <v xml:space="preserve">M     </v>
          </cell>
          <cell r="D5013">
            <v>77.39</v>
          </cell>
        </row>
        <row r="5014">
          <cell r="A5014">
            <v>12613</v>
          </cell>
          <cell r="B5014" t="str">
            <v>TUBO DE DESCARGA PVC, PARA LIGACAO CAIXA DE DESCARGA - EMBUTIR, 40 MM X 150 CM</v>
          </cell>
          <cell r="C5014" t="str">
            <v xml:space="preserve">UN    </v>
          </cell>
          <cell r="D5014">
            <v>14.73</v>
          </cell>
        </row>
        <row r="5015">
          <cell r="A5015">
            <v>1031</v>
          </cell>
          <cell r="B5015" t="str">
            <v>TUBO DE DESCIDA EXTERNO DE PVC PARA CAIXA DE DESCARGA EXTERNA ALTA - 40 MM X 1,60 M</v>
          </cell>
          <cell r="C5015" t="str">
            <v xml:space="preserve">UN    </v>
          </cell>
          <cell r="D5015">
            <v>9.39</v>
          </cell>
        </row>
        <row r="5016">
          <cell r="A5016">
            <v>39707</v>
          </cell>
          <cell r="B5016" t="str">
            <v>TUBO DE ESPUMA DE POLIETILENO EXPANDIDO FLEXIVEL PARA ISOLAMENTO TERMICO DE TUBULACAO DE AR CONDICIONADO, AGUA QUENTE,  DN 1 1/2", E= 10 MM</v>
          </cell>
          <cell r="C5016" t="str">
            <v xml:space="preserve">M     </v>
          </cell>
          <cell r="D5016">
            <v>2.68</v>
          </cell>
        </row>
        <row r="5017">
          <cell r="A5017">
            <v>39708</v>
          </cell>
          <cell r="B5017" t="str">
            <v>TUBO DE ESPUMA DE POLIETILENO EXPANDIDO FLEXIVEL PARA ISOLAMENTO TERMICO DE TUBULACAO DE AR CONDICIONADO, AGUA QUENTE,  DN 1 1/4", E= 10 MM</v>
          </cell>
          <cell r="C5017" t="str">
            <v xml:space="preserve">M     </v>
          </cell>
          <cell r="D5017">
            <v>2.6</v>
          </cell>
        </row>
        <row r="5018">
          <cell r="A5018">
            <v>39710</v>
          </cell>
          <cell r="B5018" t="str">
            <v>TUBO DE ESPUMA DE POLIETILENO EXPANDIDO FLEXIVEL PARA ISOLAMENTO TERMICO DE TUBULACAO DE AR CONDICIONADO, AGUA QUENTE,  DN 1 1/8", E= 10 MM</v>
          </cell>
          <cell r="C5018" t="str">
            <v xml:space="preserve">M     </v>
          </cell>
          <cell r="D5018">
            <v>1.83</v>
          </cell>
        </row>
        <row r="5019">
          <cell r="A5019">
            <v>39709</v>
          </cell>
          <cell r="B5019" t="str">
            <v>TUBO DE ESPUMA DE POLIETILENO EXPANDIDO FLEXIVEL PARA ISOLAMENTO TERMICO DE TUBULACAO DE AR CONDICIONADO, AGUA QUENTE,  DN 1 3/8", E= 10 MM</v>
          </cell>
          <cell r="C5019" t="str">
            <v xml:space="preserve">M     </v>
          </cell>
          <cell r="D5019">
            <v>2.54</v>
          </cell>
        </row>
        <row r="5020">
          <cell r="A5020">
            <v>39711</v>
          </cell>
          <cell r="B5020" t="str">
            <v>TUBO DE ESPUMA DE POLIETILENO EXPANDIDO FLEXIVEL PARA ISOLAMENTO TERMICO DE TUBULACAO DE AR CONDICIONADO, AGUA QUENTE,  DN 1 5/8", E= 10 MM</v>
          </cell>
          <cell r="C5020" t="str">
            <v xml:space="preserve">M     </v>
          </cell>
          <cell r="D5020">
            <v>2.85</v>
          </cell>
        </row>
        <row r="5021">
          <cell r="A5021">
            <v>39712</v>
          </cell>
          <cell r="B5021" t="str">
            <v>TUBO DE ESPUMA DE POLIETILENO EXPANDIDO FLEXIVEL PARA ISOLAMENTO TERMICO DE TUBULACAO DE AR CONDICIONADO, AGUA QUENTE,  DN 1/2", E= 10 MM</v>
          </cell>
          <cell r="C5021" t="str">
            <v xml:space="preserve">M     </v>
          </cell>
          <cell r="D5021">
            <v>1</v>
          </cell>
        </row>
        <row r="5022">
          <cell r="A5022">
            <v>39713</v>
          </cell>
          <cell r="B5022" t="str">
            <v>TUBO DE ESPUMA DE POLIETILENO EXPANDIDO FLEXIVEL PARA ISOLAMENTO TERMICO DE TUBULACAO DE AR CONDICIONADO, AGUA QUENTE,  DN 1/4", E= 10 MM</v>
          </cell>
          <cell r="C5022" t="str">
            <v xml:space="preserve">M     </v>
          </cell>
          <cell r="D5022">
            <v>0.79</v>
          </cell>
        </row>
        <row r="5023">
          <cell r="A5023">
            <v>39714</v>
          </cell>
          <cell r="B5023" t="str">
            <v>TUBO DE ESPUMA DE POLIETILENO EXPANDIDO FLEXIVEL PARA ISOLAMENTO TERMICO DE TUBULACAO DE AR CONDICIONADO, AGUA QUENTE,  DN 1", E= 10 MM</v>
          </cell>
          <cell r="C5023" t="str">
            <v xml:space="preserve">M     </v>
          </cell>
          <cell r="D5023">
            <v>1.81</v>
          </cell>
        </row>
        <row r="5024">
          <cell r="A5024">
            <v>39715</v>
          </cell>
          <cell r="B5024" t="str">
            <v>TUBO DE ESPUMA DE POLIETILENO EXPANDIDO FLEXIVEL PARA ISOLAMENTO TERMICO DE TUBULACAO DE AR CONDICIONADO, AGUA QUENTE,  DN 3/4", E= 10 MM</v>
          </cell>
          <cell r="C5024" t="str">
            <v xml:space="preserve">M     </v>
          </cell>
          <cell r="D5024">
            <v>1.29</v>
          </cell>
        </row>
        <row r="5025">
          <cell r="A5025">
            <v>39716</v>
          </cell>
          <cell r="B5025" t="str">
            <v>TUBO DE ESPUMA DE POLIETILENO EXPANDIDO FLEXIVEL PARA ISOLAMENTO TERMICO DE TUBULACAO DE AR CONDICIONADO, AGUA QUENTE,  DN 3/8", E= 10 MM</v>
          </cell>
          <cell r="C5025" t="str">
            <v xml:space="preserve">M     </v>
          </cell>
          <cell r="D5025">
            <v>0.97</v>
          </cell>
        </row>
        <row r="5026">
          <cell r="A5026">
            <v>39718</v>
          </cell>
          <cell r="B5026" t="str">
            <v>TUBO DE ESPUMA DE POLIETILENO EXPANDIDO FLEXIVEL PARA ISOLAMENTO TERMICO DE TUBULACAO DE AR CONDICIONADO, AGUA QUENTE,  DN 7/8", E= 10 MM</v>
          </cell>
          <cell r="C5026" t="str">
            <v xml:space="preserve">M     </v>
          </cell>
          <cell r="D5026">
            <v>1.66</v>
          </cell>
        </row>
        <row r="5027">
          <cell r="A5027">
            <v>9813</v>
          </cell>
          <cell r="B5027" t="str">
            <v>TUBO DE POLIETILENO DE ALTA DENSIDADE (PEAD), PE-80, DE = 20 MM X 2,3 MM DE PAREDE, PARA LIGACAO DE AGUA PREDIAL (NBR 15561)</v>
          </cell>
          <cell r="C5027" t="str">
            <v xml:space="preserve">M     </v>
          </cell>
          <cell r="D5027">
            <v>3.4</v>
          </cell>
        </row>
        <row r="5028">
          <cell r="A5028">
            <v>9815</v>
          </cell>
          <cell r="B5028" t="str">
            <v>TUBO DE POLIETILENO DE ALTA DENSIDADE (PEAD), PE-80, DE = 32 MM X 3,0 MM DE PAREDE, PARA LIGACAO DE AGUA PREDIAL (NBR 15561)</v>
          </cell>
          <cell r="C5028" t="str">
            <v xml:space="preserve">M     </v>
          </cell>
          <cell r="D5028">
            <v>6.71</v>
          </cell>
        </row>
        <row r="5029">
          <cell r="A5029">
            <v>25876</v>
          </cell>
          <cell r="B5029" t="str">
            <v>TUBO DE POLIETILENO DE ALTA DENSIDADE, PEAD, PE-80, DE = 1000 MM X 38,5 MM PAREDE, ( SDR 26 - PN 05 ) PARA REDE DE AGUA OU ESGOTO (NBR 15561)</v>
          </cell>
          <cell r="C5029" t="str">
            <v xml:space="preserve">M     </v>
          </cell>
          <cell r="D5029">
            <v>3341.06</v>
          </cell>
        </row>
        <row r="5030">
          <cell r="A5030">
            <v>25888</v>
          </cell>
          <cell r="B5030" t="str">
            <v>TUBO DE POLIETILENO DE ALTA DENSIDADE, PEAD, PE-80, DE = 110 MM X 10,0 MM PAREDE, ( SDR 11 - PN 12,5 ) PARA REDE DE AGUA OU ESGOTO (NBR 15561)</v>
          </cell>
          <cell r="C5030" t="str">
            <v xml:space="preserve">M     </v>
          </cell>
          <cell r="D5030">
            <v>81.88</v>
          </cell>
        </row>
        <row r="5031">
          <cell r="A5031">
            <v>25874</v>
          </cell>
          <cell r="B5031" t="str">
            <v>TUBO DE POLIETILENO DE ALTA DENSIDADE, PEAD, PE-80, DE = 1200 MM X 37,2 MM PAREDE ( SDR 32,25 - PN 04 ) PARA REDE DE AGUA OU ESGOTO (NBR 15561)</v>
          </cell>
          <cell r="C5031" t="str">
            <v xml:space="preserve">M     </v>
          </cell>
          <cell r="D5031">
            <v>5859.72</v>
          </cell>
        </row>
        <row r="5032">
          <cell r="A5032">
            <v>25877</v>
          </cell>
          <cell r="B5032" t="str">
            <v>TUBO DE POLIETILENO DE ALTA DENSIDADE, PEAD, PE-80, DE = 1400 MM X 42,9 MM PAREDE, (SDR 32,25 - PN 04 ) PARA REDE DE AGUA OU ESGOTO (NBR 15561)</v>
          </cell>
          <cell r="C5032" t="str">
            <v xml:space="preserve">M     </v>
          </cell>
          <cell r="D5032">
            <v>7995.81</v>
          </cell>
        </row>
        <row r="5033">
          <cell r="A5033">
            <v>25878</v>
          </cell>
          <cell r="B5033" t="str">
            <v>TUBO DE POLIETILENO DE ALTA DENSIDADE, PEAD, PE-80, DE = 160 MM X 14,6 MM PAREDE, (SDR 11 - PN 12,5 ) PARA REDE DE AGUA OU ESGOTO (NBR 15561)</v>
          </cell>
          <cell r="C5033" t="str">
            <v xml:space="preserve">M     </v>
          </cell>
          <cell r="D5033">
            <v>175.76</v>
          </cell>
        </row>
        <row r="5034">
          <cell r="A5034">
            <v>25879</v>
          </cell>
          <cell r="B5034" t="str">
            <v>TUBO DE POLIETILENO DE ALTA DENSIDADE, PEAD, PE-80, DE = 1600 MM X 49,0 MM PAREDE, ( SDR 32,25 - PN 04 ) PARA REDE DE AGUA OU ESGOTO (NBR 15561)</v>
          </cell>
          <cell r="C5034" t="str">
            <v xml:space="preserve">M     </v>
          </cell>
          <cell r="D5034">
            <v>7584.98</v>
          </cell>
        </row>
        <row r="5035">
          <cell r="A5035">
            <v>25887</v>
          </cell>
          <cell r="B5035" t="str">
            <v>TUBO DE POLIETILENO DE ALTA DENSIDADE, PEAD, PE-80, DE = 900 MM X 34,7 MM PAREDE, ( SDR 26 - PN 05 ) PARA REDE DE AGUA OU ESGOTO (NBR 15561)</v>
          </cell>
          <cell r="C5035" t="str">
            <v xml:space="preserve">M     </v>
          </cell>
          <cell r="D5035">
            <v>3030.32</v>
          </cell>
        </row>
        <row r="5036">
          <cell r="A5036">
            <v>25880</v>
          </cell>
          <cell r="B5036" t="str">
            <v>TUBO DE POLIETILENO DE ALTA DENSIDADE, PEAD, PE-80, DE= 200 MM X 18,2 MM PAREDE, ( SDR 11 - PN 12,5 ) PARA REDE DE AGUA OU ESGOTO (NBR 15561)</v>
          </cell>
          <cell r="C5036" t="str">
            <v xml:space="preserve">M     </v>
          </cell>
          <cell r="D5036">
            <v>274</v>
          </cell>
        </row>
        <row r="5037">
          <cell r="A5037">
            <v>25881</v>
          </cell>
          <cell r="B5037" t="str">
            <v>TUBO DE POLIETILENO DE ALTA DENSIDADE, PEAD, PE-80, DE= 315 MM X 28,7 MM PAREDE, ( SDR 11 - PN 12,5 ) PARA REDE DE AGUA OU ESGOTO (NBR 15561)</v>
          </cell>
          <cell r="C5037" t="str">
            <v xml:space="preserve">M     </v>
          </cell>
          <cell r="D5037">
            <v>671.37</v>
          </cell>
        </row>
        <row r="5038">
          <cell r="A5038">
            <v>25882</v>
          </cell>
          <cell r="B5038" t="str">
            <v>TUBO DE POLIETILENO DE ALTA DENSIDADE, PEAD, PE-80, DE= 400 MM X 36,4 MM PAREDE, ( SDR 11 - PN 12,5 ) PARA REDE DE AGUA OU ESGOTO (NBR 15561)</v>
          </cell>
          <cell r="C5038" t="str">
            <v xml:space="preserve">M     </v>
          </cell>
          <cell r="D5038">
            <v>1081.33</v>
          </cell>
        </row>
        <row r="5039">
          <cell r="A5039">
            <v>25883</v>
          </cell>
          <cell r="B5039" t="str">
            <v>TUBO DE POLIETILENO DE ALTA DENSIDADE, PEAD, PE-80, DE= 50 MM X 4,6 MM PAREDE, (SDR 11 - PN 12,5) PARA REDE DE AGUA OU ESGOTO (NBR 15561)</v>
          </cell>
          <cell r="C5039" t="str">
            <v xml:space="preserve">M     </v>
          </cell>
          <cell r="D5039">
            <v>17.440000000000001</v>
          </cell>
        </row>
        <row r="5040">
          <cell r="A5040">
            <v>25884</v>
          </cell>
          <cell r="B5040" t="str">
            <v>TUBO DE POLIETILENO DE ALTA DENSIDADE, PEAD, PE-80, DE= 500 MM X 45,5 MM PAREDE, ( SDR 11 - PN 12,5 ) PARA REDE DE AGUA OU ESGOTO (NBR 15561)</v>
          </cell>
          <cell r="C5040" t="str">
            <v xml:space="preserve">M     </v>
          </cell>
          <cell r="D5040">
            <v>1898.41</v>
          </cell>
        </row>
        <row r="5041">
          <cell r="A5041">
            <v>25885</v>
          </cell>
          <cell r="B5041" t="str">
            <v>TUBO DE POLIETILENO DE ALTA DENSIDADE, PEAD, PE-80, DE= 630 MM X 57,3 MM PAREDE (SDR 11 - PN 12,5 ) PARA REDE DE AGUA OU ESGOTO (NBR 15561)</v>
          </cell>
          <cell r="C5041" t="str">
            <v xml:space="preserve">M     </v>
          </cell>
          <cell r="D5041">
            <v>2823.48</v>
          </cell>
        </row>
        <row r="5042">
          <cell r="A5042">
            <v>25889</v>
          </cell>
          <cell r="B5042" t="str">
            <v>TUBO DE POLIETILENO DE ALTA DENSIDADE, PEAD, PE-80, DE= 730 MM X 34,1 MM PAREDE, ( SDR 21 - PN 06 ) PARA REDE DE AGUA OU ESGOTO (NBR 15561)</v>
          </cell>
          <cell r="C5042" t="str">
            <v xml:space="preserve">M     </v>
          </cell>
          <cell r="D5042">
            <v>1415.9</v>
          </cell>
        </row>
        <row r="5043">
          <cell r="A5043">
            <v>25886</v>
          </cell>
          <cell r="B5043" t="str">
            <v>TUBO DE POLIETILENO DE ALTA DENSIDADE, PEAD, PE-80, DE= 75 MM X 6,9 MM PAREDE, ( SRD 11 - PN 12,5 ) PARA REDE DE AGUA OU ESGOTO (NBR 15561)</v>
          </cell>
          <cell r="C5043" t="str">
            <v xml:space="preserve">M     </v>
          </cell>
          <cell r="D5043">
            <v>39.01</v>
          </cell>
        </row>
        <row r="5044">
          <cell r="A5044">
            <v>25875</v>
          </cell>
          <cell r="B5044" t="str">
            <v>TUBO DE POLIETILENO DE ALTA DENSIDADE, PEAD, PE-80, DE= 800 MM X 30,8 MM PAREDE, ( SDR 26 - PN 05 ) PARA REDE DE AGUA OU ESGOTO (NBR 15561)</v>
          </cell>
          <cell r="C5044" t="str">
            <v xml:space="preserve">M     </v>
          </cell>
          <cell r="D5044">
            <v>1847.28</v>
          </cell>
        </row>
        <row r="5045">
          <cell r="A5045">
            <v>9876</v>
          </cell>
          <cell r="B5045" t="str">
            <v>TUBO DE PVC, PBL, TIPO LEVE, DN = 125 MM,  PARA VENTILACAO</v>
          </cell>
          <cell r="C5045" t="str">
            <v xml:space="preserve">M     </v>
          </cell>
          <cell r="D5045">
            <v>12.75</v>
          </cell>
        </row>
        <row r="5046">
          <cell r="A5046">
            <v>9877</v>
          </cell>
          <cell r="B5046" t="str">
            <v>TUBO DE PVC, PBL, TIPO LEVE, DN = 250 MM,  PARA VENTILACAO</v>
          </cell>
          <cell r="C5046" t="str">
            <v xml:space="preserve">M     </v>
          </cell>
          <cell r="D5046">
            <v>44.69</v>
          </cell>
        </row>
        <row r="5047">
          <cell r="A5047">
            <v>9878</v>
          </cell>
          <cell r="B5047" t="str">
            <v>TUBO DE PVC, PBL, TIPO LEVE, DN = 300 MM,  PARA VENTILACAO</v>
          </cell>
          <cell r="C5047" t="str">
            <v xml:space="preserve">M     </v>
          </cell>
          <cell r="D5047">
            <v>58.21</v>
          </cell>
        </row>
        <row r="5048">
          <cell r="A5048">
            <v>9879</v>
          </cell>
          <cell r="B5048" t="str">
            <v>TUBO DE PVC, PBL, TIPO LEVE, DN = 400 MM,  PARA VENTILACAO</v>
          </cell>
          <cell r="C5048" t="str">
            <v xml:space="preserve">M     </v>
          </cell>
          <cell r="D5048">
            <v>138.94</v>
          </cell>
        </row>
        <row r="5049">
          <cell r="A5049">
            <v>42001</v>
          </cell>
          <cell r="B5049" t="str">
            <v>TUBO DE REVESTIMENTO, EM ACO, CORPO SCHEDULE 40, PONTEIRA SCHEDULE 80, ROSQUEAVEL E SEGMENTADO PARA PERFURACAO,  DIAMETRO 6'' (200 MM) (COLETADO CAIXA)</v>
          </cell>
          <cell r="C5049" t="str">
            <v xml:space="preserve">M     </v>
          </cell>
          <cell r="D5049">
            <v>366.28</v>
          </cell>
        </row>
        <row r="5050">
          <cell r="A5050">
            <v>41998</v>
          </cell>
          <cell r="B5050" t="str">
            <v>TUBO DE REVESTIMENTO, EM ACO, CORPO SCHEDULE 40, PONTEIRA SCHEDULE 80, ROSQUEAVEL E SEGMENTADO PARA PERFURACAO, DIAMETRO 10'' (310 MM)  (COLETADO CAIXA)</v>
          </cell>
          <cell r="C5050" t="str">
            <v xml:space="preserve">M     </v>
          </cell>
          <cell r="D5050">
            <v>902.63</v>
          </cell>
        </row>
        <row r="5051">
          <cell r="A5051">
            <v>41999</v>
          </cell>
          <cell r="B5051" t="str">
            <v>TUBO DE REVESTIMENTO, EM ACO, CORPO SCHEDULE 40, PONTEIRA SCHEDULE 80, ROSQUEAVEL E SEGMENTADO PARA PERFURACAO, DIAMETRO 14'' (400 MM)  (COLETADO CAIXA)</v>
          </cell>
          <cell r="C5051" t="str">
            <v xml:space="preserve">M     </v>
          </cell>
          <cell r="D5051">
            <v>1655.78</v>
          </cell>
        </row>
        <row r="5052">
          <cell r="A5052">
            <v>42000</v>
          </cell>
          <cell r="B5052" t="str">
            <v>TUBO DE REVESTIMENTO, EM ACO, CORPO SCHEDULE 40, PONTEIRA SCHEDULE 80, ROSQUEAVEL E SEGMENTADO PARA PERFURACAO, DIAMETRO 16'' (450 MM)  (COLETADO CAIXA)</v>
          </cell>
          <cell r="C5052" t="str">
            <v xml:space="preserve">M     </v>
          </cell>
          <cell r="D5052">
            <v>2827.55</v>
          </cell>
        </row>
        <row r="5053">
          <cell r="A5053">
            <v>38053</v>
          </cell>
          <cell r="B5053" t="str">
            <v>TUBO DRENO, CORRUGADO, ESPIRALADO, FLEXIVEL, PERFURADO, EM POLIETILENO DE ALTA DENSIDADE (PEAD), DN *160* MM, (6") PARA DRENAGEM - EM BARRA (NORMA DNIT 093/2006 - EM)</v>
          </cell>
          <cell r="C5053" t="str">
            <v xml:space="preserve">M     </v>
          </cell>
          <cell r="D5053">
            <v>9.6199999999999992</v>
          </cell>
        </row>
        <row r="5054">
          <cell r="A5054">
            <v>38054</v>
          </cell>
          <cell r="B5054" t="str">
            <v>TUBO DRENO, CORRUGADO, ESPIRALADO, FLEXIVEL, PERFURADO, EM POLIETILENO DE ALTA DENSIDADE (PEAD), DN *200* MM, (8") PARA DRENAGEM - EM BARRA (NORMA DNIT 093/2006 - EM)</v>
          </cell>
          <cell r="C5054" t="str">
            <v xml:space="preserve">M     </v>
          </cell>
          <cell r="D5054">
            <v>16.54</v>
          </cell>
        </row>
        <row r="5055">
          <cell r="A5055">
            <v>38052</v>
          </cell>
          <cell r="B5055" t="str">
            <v>TUBO DRENO, CORRUGADO, ESPIRALADO, FLEXIVEL, PERFURADO, EM POLIETILENO DE ALTA DENSIDADE (PEAD), DN 100 MM, (4") PARA DRENAGEM - EM ROLO (NORMA DNIT 093/2006 - E.M)</v>
          </cell>
          <cell r="C5055" t="str">
            <v xml:space="preserve">M     </v>
          </cell>
          <cell r="D5055">
            <v>4.66</v>
          </cell>
        </row>
        <row r="5056">
          <cell r="A5056">
            <v>38051</v>
          </cell>
          <cell r="B5056" t="str">
            <v>TUBO DRENO, CORRUGADO, ESPIRALADO, FLEXIVEL, PERFURADO, EM POLIETILENO DE ALTA DENSIDADE (PEAD), DN 65 MM, (2 1/2") PARA DRENAGEM - EM ROLO (NORMA DNIT 093/2006 - EM)</v>
          </cell>
          <cell r="C5056" t="str">
            <v xml:space="preserve">M     </v>
          </cell>
          <cell r="D5056">
            <v>2.9</v>
          </cell>
        </row>
        <row r="5057">
          <cell r="A5057">
            <v>38787</v>
          </cell>
          <cell r="B5057" t="str">
            <v>TUBO MONOCAMADA PEX, DN 16 MM</v>
          </cell>
          <cell r="C5057" t="str">
            <v xml:space="preserve">M     </v>
          </cell>
          <cell r="D5057">
            <v>4.05</v>
          </cell>
        </row>
        <row r="5058">
          <cell r="A5058">
            <v>38825</v>
          </cell>
          <cell r="B5058" t="str">
            <v>TUBO MONOCAMADA PEX, DN 20 MM</v>
          </cell>
          <cell r="C5058" t="str">
            <v xml:space="preserve">M     </v>
          </cell>
          <cell r="D5058">
            <v>5.3</v>
          </cell>
        </row>
        <row r="5059">
          <cell r="A5059">
            <v>38826</v>
          </cell>
          <cell r="B5059" t="str">
            <v>TUBO MONOCAMADA PEX, DN 25 MM</v>
          </cell>
          <cell r="C5059" t="str">
            <v xml:space="preserve">M     </v>
          </cell>
          <cell r="D5059">
            <v>7.86</v>
          </cell>
        </row>
        <row r="5060">
          <cell r="A5060">
            <v>38827</v>
          </cell>
          <cell r="B5060" t="str">
            <v>TUBO MONOCAMADA PEX, DN 32 MM</v>
          </cell>
          <cell r="C5060" t="str">
            <v xml:space="preserve">M     </v>
          </cell>
          <cell r="D5060">
            <v>12.63</v>
          </cell>
        </row>
        <row r="5061">
          <cell r="A5061">
            <v>38830</v>
          </cell>
          <cell r="B5061" t="str">
            <v>TUBO MULTICAMADA PEX, DN *26* MM, PARA INSTALACOES A GAS (AMARELO)</v>
          </cell>
          <cell r="C5061" t="str">
            <v xml:space="preserve">M     </v>
          </cell>
          <cell r="D5061">
            <v>17.690000000000001</v>
          </cell>
        </row>
        <row r="5062">
          <cell r="A5062">
            <v>38828</v>
          </cell>
          <cell r="B5062" t="str">
            <v>TUBO MULTICAMADA PEX, DN 16 MM, PARA INSTALACOES A GAS (AMARELO)</v>
          </cell>
          <cell r="C5062" t="str">
            <v xml:space="preserve">M     </v>
          </cell>
          <cell r="D5062">
            <v>7.8</v>
          </cell>
        </row>
        <row r="5063">
          <cell r="A5063">
            <v>38829</v>
          </cell>
          <cell r="B5063" t="str">
            <v>TUBO MULTICAMADA PEX, DN 20 MM, PARA INSTALACOES A GAS (AMARELO)</v>
          </cell>
          <cell r="C5063" t="str">
            <v xml:space="preserve">M     </v>
          </cell>
          <cell r="D5063">
            <v>12.77</v>
          </cell>
        </row>
        <row r="5064">
          <cell r="A5064">
            <v>38831</v>
          </cell>
          <cell r="B5064" t="str">
            <v>TUBO MULTICAMADA PEX, DN 32 MM, PARA INSTALACOES A GAS (AMARELO)</v>
          </cell>
          <cell r="C5064" t="str">
            <v xml:space="preserve">M     </v>
          </cell>
          <cell r="D5064">
            <v>24.67</v>
          </cell>
        </row>
        <row r="5065">
          <cell r="A5065">
            <v>36274</v>
          </cell>
          <cell r="B5065" t="str">
            <v>TUBO PPR PN 20, DN 20 MM, PARA AGUA QUENTE PREDIAL</v>
          </cell>
          <cell r="C5065" t="str">
            <v xml:space="preserve">M     </v>
          </cell>
          <cell r="D5065">
            <v>5.5</v>
          </cell>
        </row>
        <row r="5066">
          <cell r="A5066">
            <v>36278</v>
          </cell>
          <cell r="B5066" t="str">
            <v>TUBO PPR PN 20, DN 25 MM, PARA AGUA QUENTE PREDIAL</v>
          </cell>
          <cell r="C5066" t="str">
            <v xml:space="preserve">M     </v>
          </cell>
          <cell r="D5066">
            <v>7.46</v>
          </cell>
        </row>
        <row r="5067">
          <cell r="A5067">
            <v>38977</v>
          </cell>
          <cell r="B5067" t="str">
            <v>TUBO PPR, CLASSE PN 12, DN 110 MM</v>
          </cell>
          <cell r="C5067" t="str">
            <v xml:space="preserve">M     </v>
          </cell>
          <cell r="D5067">
            <v>113.53</v>
          </cell>
        </row>
        <row r="5068">
          <cell r="A5068">
            <v>38971</v>
          </cell>
          <cell r="B5068" t="str">
            <v>TUBO PPR, CLASSE PN 12, DN 32 MM</v>
          </cell>
          <cell r="C5068" t="str">
            <v xml:space="preserve">M     </v>
          </cell>
          <cell r="D5068">
            <v>9.35</v>
          </cell>
        </row>
        <row r="5069">
          <cell r="A5069">
            <v>38972</v>
          </cell>
          <cell r="B5069" t="str">
            <v>TUBO PPR, CLASSE PN 12, DN 40 MM</v>
          </cell>
          <cell r="C5069" t="str">
            <v xml:space="preserve">M     </v>
          </cell>
          <cell r="D5069">
            <v>14.24</v>
          </cell>
        </row>
        <row r="5070">
          <cell r="A5070">
            <v>38973</v>
          </cell>
          <cell r="B5070" t="str">
            <v>TUBO PPR, CLASSE PN 12, DN 50 MM</v>
          </cell>
          <cell r="C5070" t="str">
            <v xml:space="preserve">M     </v>
          </cell>
          <cell r="D5070">
            <v>18.84</v>
          </cell>
        </row>
        <row r="5071">
          <cell r="A5071">
            <v>38974</v>
          </cell>
          <cell r="B5071" t="str">
            <v>TUBO PPR, CLASSE PN 12, DN 63 MM</v>
          </cell>
          <cell r="C5071" t="str">
            <v xml:space="preserve">M     </v>
          </cell>
          <cell r="D5071">
            <v>27.48</v>
          </cell>
        </row>
        <row r="5072">
          <cell r="A5072">
            <v>38975</v>
          </cell>
          <cell r="B5072" t="str">
            <v>TUBO PPR, CLASSE PN 12, DN 75 MM</v>
          </cell>
          <cell r="C5072" t="str">
            <v xml:space="preserve">M     </v>
          </cell>
          <cell r="D5072">
            <v>45.8</v>
          </cell>
        </row>
        <row r="5073">
          <cell r="A5073">
            <v>38976</v>
          </cell>
          <cell r="B5073" t="str">
            <v>TUBO PPR, CLASSE PN 12, DN 90 MM</v>
          </cell>
          <cell r="C5073" t="str">
            <v xml:space="preserve">M     </v>
          </cell>
          <cell r="D5073">
            <v>64.23</v>
          </cell>
        </row>
        <row r="5074">
          <cell r="A5074">
            <v>38986</v>
          </cell>
          <cell r="B5074" t="str">
            <v>TUBO PPR, CLASSE PN 25, DN 110 MM, PARA AGUA QUENTE E FRIA PREDIAL</v>
          </cell>
          <cell r="C5074" t="str">
            <v xml:space="preserve">M     </v>
          </cell>
          <cell r="D5074">
            <v>129.25</v>
          </cell>
        </row>
        <row r="5075">
          <cell r="A5075">
            <v>38978</v>
          </cell>
          <cell r="B5075" t="str">
            <v>TUBO PPR, CLASSE PN 25, DN 20 MM, PARA AGUA QUENTE E FRIA PREDIAL</v>
          </cell>
          <cell r="C5075" t="str">
            <v xml:space="preserve">M     </v>
          </cell>
          <cell r="D5075">
            <v>5.5</v>
          </cell>
        </row>
        <row r="5076">
          <cell r="A5076">
            <v>38979</v>
          </cell>
          <cell r="B5076" t="str">
            <v>TUBO PPR, CLASSE PN 25, DN 25 MM, PARA AGUA QUENTE E FRIA PREDIAL</v>
          </cell>
          <cell r="C5076" t="str">
            <v xml:space="preserve">M     </v>
          </cell>
          <cell r="D5076">
            <v>7.46</v>
          </cell>
        </row>
        <row r="5077">
          <cell r="A5077">
            <v>38980</v>
          </cell>
          <cell r="B5077" t="str">
            <v>TUBO PPR, CLASSE PN 25, DN 32 MM, PARA AGUA QUENTE E FRIA PREDIAL</v>
          </cell>
          <cell r="C5077" t="str">
            <v xml:space="preserve">M     </v>
          </cell>
          <cell r="D5077">
            <v>12.47</v>
          </cell>
        </row>
        <row r="5078">
          <cell r="A5078">
            <v>38981</v>
          </cell>
          <cell r="B5078" t="str">
            <v>TUBO PPR, CLASSE PN 25, DN 40 MM, PARA AGUA QUENTE E FRIA PREDIAL</v>
          </cell>
          <cell r="C5078" t="str">
            <v xml:space="preserve">M     </v>
          </cell>
          <cell r="D5078">
            <v>17.27</v>
          </cell>
        </row>
        <row r="5079">
          <cell r="A5079">
            <v>38982</v>
          </cell>
          <cell r="B5079" t="str">
            <v>TUBO PPR, CLASSE PN 25, DN 50 MM, PARA AGUA QUENTE E FRIA PREDIAL</v>
          </cell>
          <cell r="C5079" t="str">
            <v xml:space="preserve">M     </v>
          </cell>
          <cell r="D5079">
            <v>25.13</v>
          </cell>
        </row>
        <row r="5080">
          <cell r="A5080">
            <v>38983</v>
          </cell>
          <cell r="B5080" t="str">
            <v>TUBO PPR, CLASSE PN 25, DN 63 MM, PARA AGUA QUENTE E FRIA PREDIAL</v>
          </cell>
          <cell r="C5080" t="str">
            <v xml:space="preserve">M     </v>
          </cell>
          <cell r="D5080">
            <v>33.32</v>
          </cell>
        </row>
        <row r="5081">
          <cell r="A5081">
            <v>38984</v>
          </cell>
          <cell r="B5081" t="str">
            <v>TUBO PPR, CLASSE PN 25, DN 75 MM, PARA AGUA QUENTE E FRIA PREDIAL</v>
          </cell>
          <cell r="C5081" t="str">
            <v xml:space="preserve">M     </v>
          </cell>
          <cell r="D5081">
            <v>64.27</v>
          </cell>
        </row>
        <row r="5082">
          <cell r="A5082">
            <v>38985</v>
          </cell>
          <cell r="B5082" t="str">
            <v>TUBO PPR, CLASSE PN 25, DN 90 MM, PARA AGUA QUENTE E FRIA PREDIAL</v>
          </cell>
          <cell r="C5082" t="str">
            <v xml:space="preserve">M     </v>
          </cell>
          <cell r="D5082">
            <v>95.14</v>
          </cell>
        </row>
        <row r="5083">
          <cell r="A5083">
            <v>9836</v>
          </cell>
          <cell r="B5083" t="str">
            <v>TUBO PVC  SERIE NORMAL, DN 100 MM, PARA ESGOTO  PREDIAL (NBR 5688)</v>
          </cell>
          <cell r="C5083" t="str">
            <v xml:space="preserve">M     </v>
          </cell>
          <cell r="D5083">
            <v>8.32</v>
          </cell>
        </row>
        <row r="5084">
          <cell r="A5084">
            <v>20065</v>
          </cell>
          <cell r="B5084" t="str">
            <v>TUBO PVC  SERIE NORMAL, DN 150 MM, PARA ESGOTO  PREDIAL (NBR 5688)</v>
          </cell>
          <cell r="C5084" t="str">
            <v xml:space="preserve">M     </v>
          </cell>
          <cell r="D5084">
            <v>21.28</v>
          </cell>
        </row>
        <row r="5085">
          <cell r="A5085">
            <v>9835</v>
          </cell>
          <cell r="B5085" t="str">
            <v>TUBO PVC  SERIE NORMAL, DN 40 MM, PARA ESGOTO  PREDIAL (NBR 5688)</v>
          </cell>
          <cell r="C5085" t="str">
            <v xml:space="preserve">M     </v>
          </cell>
          <cell r="D5085">
            <v>3</v>
          </cell>
        </row>
        <row r="5086">
          <cell r="A5086">
            <v>38032</v>
          </cell>
          <cell r="B5086" t="str">
            <v>TUBO PVC CORRUGADO, PAREDE DUPLA, JE, DN 150 MM, REDE COLETORA ESGOTO</v>
          </cell>
          <cell r="C5086" t="str">
            <v xml:space="preserve">M     </v>
          </cell>
          <cell r="D5086">
            <v>30.38</v>
          </cell>
        </row>
        <row r="5087">
          <cell r="A5087">
            <v>38033</v>
          </cell>
          <cell r="B5087" t="str">
            <v>TUBO PVC CORRUGADO, PAREDE DUPLA, JE, DN 200 MM, REDE COLETORA ESGOTO</v>
          </cell>
          <cell r="C5087" t="str">
            <v xml:space="preserve">M     </v>
          </cell>
          <cell r="D5087">
            <v>49.71</v>
          </cell>
        </row>
        <row r="5088">
          <cell r="A5088">
            <v>38034</v>
          </cell>
          <cell r="B5088" t="str">
            <v>TUBO PVC CORRUGADO, PAREDE DUPLA, JE, DN 250 MM, REDE COLETORA ESGOTO</v>
          </cell>
          <cell r="C5088" t="str">
            <v xml:space="preserve">M     </v>
          </cell>
          <cell r="D5088">
            <v>82.24</v>
          </cell>
        </row>
        <row r="5089">
          <cell r="A5089">
            <v>38035</v>
          </cell>
          <cell r="B5089" t="str">
            <v>TUBO PVC CORRUGADO, PAREDE DUPLA, JE, DN 300 MM, REDE COLETORA ESGOTO</v>
          </cell>
          <cell r="C5089" t="str">
            <v xml:space="preserve">M     </v>
          </cell>
          <cell r="D5089">
            <v>114.6</v>
          </cell>
        </row>
        <row r="5090">
          <cell r="A5090">
            <v>38036</v>
          </cell>
          <cell r="B5090" t="str">
            <v>TUBO PVC CORRUGADO, PAREDE DUPLA, JE, DN 350 MM, REDE COLETORA ESGOTO</v>
          </cell>
          <cell r="C5090" t="str">
            <v xml:space="preserve">M     </v>
          </cell>
          <cell r="D5090">
            <v>161.69999999999999</v>
          </cell>
        </row>
        <row r="5091">
          <cell r="A5091">
            <v>38037</v>
          </cell>
          <cell r="B5091" t="str">
            <v>TUBO PVC CORRUGADO, PAREDE DUPLA, JE, DN 400 MM, REDE COLETORA ESGOTO</v>
          </cell>
          <cell r="C5091" t="str">
            <v xml:space="preserve">M     </v>
          </cell>
          <cell r="D5091">
            <v>187.49</v>
          </cell>
        </row>
        <row r="5092">
          <cell r="A5092">
            <v>9850</v>
          </cell>
          <cell r="B5092" t="str">
            <v>TUBO PVC DE REVESTIMENTO GEOMECANICO NERVURADO REFORCADO, DN = 150 MM, COMPRIMENTO = 2 M</v>
          </cell>
          <cell r="C5092" t="str">
            <v xml:space="preserve">M     </v>
          </cell>
          <cell r="D5092">
            <v>95.99</v>
          </cell>
        </row>
        <row r="5093">
          <cell r="A5093">
            <v>9853</v>
          </cell>
          <cell r="B5093" t="str">
            <v>TUBO PVC DE REVESTIMENTO GEOMECANICO NERVURADO REFORCADO, DN = 200 MM, COMPRIMENTO = 2 M</v>
          </cell>
          <cell r="C5093" t="str">
            <v xml:space="preserve">M     </v>
          </cell>
          <cell r="D5093">
            <v>170.7</v>
          </cell>
        </row>
        <row r="5094">
          <cell r="A5094">
            <v>9854</v>
          </cell>
          <cell r="B5094" t="str">
            <v>TUBO PVC DE REVESTIMENTO GEOMECANICO NERVURADO STANDARD, DN = 154 MM, COMPRIMENTO = 2 M</v>
          </cell>
          <cell r="C5094" t="str">
            <v xml:space="preserve">M     </v>
          </cell>
          <cell r="D5094">
            <v>74.790000000000006</v>
          </cell>
        </row>
        <row r="5095">
          <cell r="A5095">
            <v>9851</v>
          </cell>
          <cell r="B5095" t="str">
            <v>TUBO PVC DE REVESTIMENTO GEOMECANICO NERVURADO STANDARD, DN = 206 MM, COMPRIMENTO = 2 M</v>
          </cell>
          <cell r="C5095" t="str">
            <v xml:space="preserve">M     </v>
          </cell>
          <cell r="D5095">
            <v>129.69</v>
          </cell>
        </row>
        <row r="5096">
          <cell r="A5096">
            <v>9855</v>
          </cell>
          <cell r="B5096" t="str">
            <v>TUBO PVC DE REVESTIMENTO GEOMECANICO NERVURADO STANDARD, DN = 250 MM, COMPRIMENTO = 2 M</v>
          </cell>
          <cell r="C5096" t="str">
            <v xml:space="preserve">M     </v>
          </cell>
          <cell r="D5096">
            <v>216.92</v>
          </cell>
        </row>
        <row r="5097">
          <cell r="A5097">
            <v>9825</v>
          </cell>
          <cell r="B5097" t="str">
            <v>TUBO PVC DEFOFO, JEI, 1 MPA, DN 100 MM, PARA REDE DE AGUA (NBR 7665)</v>
          </cell>
          <cell r="C5097" t="str">
            <v xml:space="preserve">M     </v>
          </cell>
          <cell r="D5097">
            <v>33.29</v>
          </cell>
        </row>
        <row r="5098">
          <cell r="A5098">
            <v>9828</v>
          </cell>
          <cell r="B5098" t="str">
            <v>TUBO PVC DEFOFO, JEI, 1 MPA, DN 150 MM, PARA REDE DE  AGUA (NBR 7665)</v>
          </cell>
          <cell r="C5098" t="str">
            <v xml:space="preserve">M     </v>
          </cell>
          <cell r="D5098">
            <v>89.59</v>
          </cell>
        </row>
        <row r="5099">
          <cell r="A5099">
            <v>9829</v>
          </cell>
          <cell r="B5099" t="str">
            <v>TUBO PVC DEFOFO, JEI, 1 MPA, DN 200 MM, PARA REDE DE AGUA (NBR 7665)</v>
          </cell>
          <cell r="C5099" t="str">
            <v xml:space="preserve">M     </v>
          </cell>
          <cell r="D5099">
            <v>151.83000000000001</v>
          </cell>
        </row>
        <row r="5100">
          <cell r="A5100">
            <v>9826</v>
          </cell>
          <cell r="B5100" t="str">
            <v>TUBO PVC DEFOFO, JEI, 1 MPA, DN 250 MM, PARA REDE DE AGUA (NBR 7665)</v>
          </cell>
          <cell r="C5100" t="str">
            <v xml:space="preserve">M     </v>
          </cell>
          <cell r="D5100">
            <v>231.13</v>
          </cell>
        </row>
        <row r="5101">
          <cell r="A5101">
            <v>9827</v>
          </cell>
          <cell r="B5101" t="str">
            <v>TUBO PVC DEFOFO, JEI, 1 MPA, DN 300 MM, PARA REDE DE AGUA (NBR 7665)</v>
          </cell>
          <cell r="C5101" t="str">
            <v xml:space="preserve">M     </v>
          </cell>
          <cell r="D5101">
            <v>328.21</v>
          </cell>
        </row>
        <row r="5102">
          <cell r="A5102">
            <v>36374</v>
          </cell>
          <cell r="B5102" t="str">
            <v>TUBO PVC PBA JEI, CLASSE 12, DN 100 MM, PARA REDE DE AGUA (NBR 5647)</v>
          </cell>
          <cell r="C5102" t="str">
            <v xml:space="preserve">M     </v>
          </cell>
          <cell r="D5102">
            <v>39.9</v>
          </cell>
        </row>
        <row r="5103">
          <cell r="A5103">
            <v>36084</v>
          </cell>
          <cell r="B5103" t="str">
            <v>TUBO PVC PBA JEI, CLASSE 12, DN 50 MM, PARA REDE DE AGUA (NBR 5647)</v>
          </cell>
          <cell r="C5103" t="str">
            <v xml:space="preserve">M     </v>
          </cell>
          <cell r="D5103">
            <v>11.82</v>
          </cell>
        </row>
        <row r="5104">
          <cell r="A5104">
            <v>36373</v>
          </cell>
          <cell r="B5104" t="str">
            <v>TUBO PVC PBA JEI, CLASSE 12, DN 75 MM, PARA REDE DE AGUA (NBR 5647)</v>
          </cell>
          <cell r="C5104" t="str">
            <v xml:space="preserve">M     </v>
          </cell>
          <cell r="D5104">
            <v>24.54</v>
          </cell>
        </row>
        <row r="5105">
          <cell r="A5105">
            <v>36377</v>
          </cell>
          <cell r="B5105" t="str">
            <v>TUBO PVC PBA JEI, CLASSE 15, DN 100 MM, PARA REDE DE AGUA (NBR 5647)</v>
          </cell>
          <cell r="C5105" t="str">
            <v xml:space="preserve">M     </v>
          </cell>
          <cell r="D5105">
            <v>47.86</v>
          </cell>
        </row>
        <row r="5106">
          <cell r="A5106">
            <v>36375</v>
          </cell>
          <cell r="B5106" t="str">
            <v>TUBO PVC PBA JEI, CLASSE 15, DN 50 MM, PARA REDE DE AGUA (NBR 5647)</v>
          </cell>
          <cell r="C5106" t="str">
            <v xml:space="preserve">M     </v>
          </cell>
          <cell r="D5106">
            <v>14.58</v>
          </cell>
        </row>
        <row r="5107">
          <cell r="A5107">
            <v>36376</v>
          </cell>
          <cell r="B5107" t="str">
            <v>TUBO PVC PBA JEI, CLASSE 15, DN 75 MM, PARA REDE DE AGUA (NBR 5647)</v>
          </cell>
          <cell r="C5107" t="str">
            <v xml:space="preserve">M     </v>
          </cell>
          <cell r="D5107">
            <v>28.64</v>
          </cell>
        </row>
        <row r="5108">
          <cell r="A5108">
            <v>36380</v>
          </cell>
          <cell r="B5108" t="str">
            <v>TUBO PVC PBA JEI, CLASSE 20, DN 100 MM, PARA REDE DE AGUA (NBR 5647)</v>
          </cell>
          <cell r="C5108" t="str">
            <v xml:space="preserve">M     </v>
          </cell>
          <cell r="D5108">
            <v>59.84</v>
          </cell>
        </row>
        <row r="5109">
          <cell r="A5109">
            <v>36378</v>
          </cell>
          <cell r="B5109" t="str">
            <v>TUBO PVC PBA JEI, CLASSE 20, DN 50 MM, PARA REDE DE AGUA (NBR 5647)</v>
          </cell>
          <cell r="C5109" t="str">
            <v xml:space="preserve">M     </v>
          </cell>
          <cell r="D5109">
            <v>17.93</v>
          </cell>
        </row>
        <row r="5110">
          <cell r="A5110">
            <v>36379</v>
          </cell>
          <cell r="B5110" t="str">
            <v>TUBO PVC PBA JEI, CLASSE 20, DN 75 MM, PARA REDE DE AGUA (NBR 5647)</v>
          </cell>
          <cell r="C5110" t="str">
            <v xml:space="preserve">M     </v>
          </cell>
          <cell r="D5110">
            <v>36.15</v>
          </cell>
        </row>
        <row r="5111">
          <cell r="A5111">
            <v>9859</v>
          </cell>
          <cell r="B5111" t="str">
            <v>TUBO PVC ROSCAVEL, 3/4",  AGUA FRIA PREDIAL</v>
          </cell>
          <cell r="C5111" t="str">
            <v xml:space="preserve">M     </v>
          </cell>
          <cell r="D5111">
            <v>6.68</v>
          </cell>
        </row>
        <row r="5112">
          <cell r="A5112">
            <v>9838</v>
          </cell>
          <cell r="B5112" t="str">
            <v>TUBO PVC SERIE NORMAL, DN 50 MM, PARA ESGOTO PREDIAL (NBR 5688)</v>
          </cell>
          <cell r="C5112" t="str">
            <v xml:space="preserve">M     </v>
          </cell>
          <cell r="D5112">
            <v>5.0999999999999996</v>
          </cell>
        </row>
        <row r="5113">
          <cell r="A5113">
            <v>9837</v>
          </cell>
          <cell r="B5113" t="str">
            <v>TUBO PVC SERIE NORMAL, DN 75 MM, PARA ESGOTO PREDIAL (NBR 5688)</v>
          </cell>
          <cell r="C5113" t="str">
            <v xml:space="preserve">M     </v>
          </cell>
          <cell r="D5113">
            <v>7.37</v>
          </cell>
        </row>
        <row r="5114">
          <cell r="A5114">
            <v>9833</v>
          </cell>
          <cell r="B5114" t="str">
            <v>TUBO PVC, FLEXIVEL, CORRUGADO, PERFURADO, DN 110 MM, PARA DRENAGEM, SISTEMA IRRIGACAO</v>
          </cell>
          <cell r="C5114" t="str">
            <v xml:space="preserve">M     </v>
          </cell>
          <cell r="D5114">
            <v>8.7100000000000009</v>
          </cell>
        </row>
        <row r="5115">
          <cell r="A5115">
            <v>9830</v>
          </cell>
          <cell r="B5115" t="str">
            <v>TUBO PVC, FLEXIVEL, CORRUGADO, PERFURADO, DN 65 MM, PARA DRENAGEM, SISTEMA IRRIGACAO</v>
          </cell>
          <cell r="C5115" t="str">
            <v xml:space="preserve">M     </v>
          </cell>
          <cell r="D5115">
            <v>4.66</v>
          </cell>
        </row>
        <row r="5116">
          <cell r="A5116">
            <v>9834</v>
          </cell>
          <cell r="B5116" t="str">
            <v>TUBO PVC, RIGIDO, CORRUGADO, PERFURADO, DN 150 MM, PARA DRENAGEM, SISTEMA IRRIGACAO</v>
          </cell>
          <cell r="C5116" t="str">
            <v xml:space="preserve">M     </v>
          </cell>
          <cell r="D5116">
            <v>24.24</v>
          </cell>
        </row>
        <row r="5117">
          <cell r="A5117">
            <v>9863</v>
          </cell>
          <cell r="B5117" t="str">
            <v>TUBO PVC, ROSCAVEL,  2 1/2", AGUA FRIA PREDIAL</v>
          </cell>
          <cell r="C5117" t="str">
            <v xml:space="preserve">M     </v>
          </cell>
          <cell r="D5117">
            <v>48.25</v>
          </cell>
        </row>
        <row r="5118">
          <cell r="A5118">
            <v>9860</v>
          </cell>
          <cell r="B5118" t="str">
            <v>TUBO PVC, ROSCAVEL,  2", PARA AGUA FRIA PREDIAL</v>
          </cell>
          <cell r="C5118" t="str">
            <v xml:space="preserve">M     </v>
          </cell>
          <cell r="D5118">
            <v>30.97</v>
          </cell>
        </row>
        <row r="5119">
          <cell r="A5119">
            <v>9862</v>
          </cell>
          <cell r="B5119" t="str">
            <v>TUBO PVC, ROSCAVEL, 1 1/2",  AGUA FRIA PREDIAL</v>
          </cell>
          <cell r="C5119" t="str">
            <v xml:space="preserve">M     </v>
          </cell>
          <cell r="D5119">
            <v>21.86</v>
          </cell>
        </row>
        <row r="5120">
          <cell r="A5120">
            <v>9861</v>
          </cell>
          <cell r="B5120" t="str">
            <v>TUBO PVC, ROSCAVEL, 1 1/4", AGUA FRIA PREDIAL</v>
          </cell>
          <cell r="C5120" t="str">
            <v xml:space="preserve">M     </v>
          </cell>
          <cell r="D5120">
            <v>17.57</v>
          </cell>
        </row>
        <row r="5121">
          <cell r="A5121">
            <v>9856</v>
          </cell>
          <cell r="B5121" t="str">
            <v>TUBO PVC, ROSCAVEL, 1/2", AGUA FRIA PREDIAL</v>
          </cell>
          <cell r="C5121" t="str">
            <v xml:space="preserve">M     </v>
          </cell>
          <cell r="D5121">
            <v>4.72</v>
          </cell>
        </row>
        <row r="5122">
          <cell r="A5122">
            <v>9866</v>
          </cell>
          <cell r="B5122" t="str">
            <v>TUBO PVC, ROSCAVEL, 1", AGUA FRIA PREDIAL</v>
          </cell>
          <cell r="C5122" t="str">
            <v xml:space="preserve">M     </v>
          </cell>
          <cell r="D5122">
            <v>12.97</v>
          </cell>
        </row>
        <row r="5123">
          <cell r="A5123">
            <v>9857</v>
          </cell>
          <cell r="B5123" t="str">
            <v>TUBO PVC, ROSCAVEL, 3", AGUA FRIA PREDIAL</v>
          </cell>
          <cell r="C5123" t="str">
            <v xml:space="preserve">M     </v>
          </cell>
          <cell r="D5123">
            <v>62.4</v>
          </cell>
        </row>
        <row r="5124">
          <cell r="A5124">
            <v>9864</v>
          </cell>
          <cell r="B5124" t="str">
            <v>TUBO PVC, ROSCAVEL, 4",  AGUA FRIA PREDIAL</v>
          </cell>
          <cell r="C5124" t="str">
            <v xml:space="preserve">M     </v>
          </cell>
          <cell r="D5124">
            <v>75.33</v>
          </cell>
        </row>
        <row r="5125">
          <cell r="A5125">
            <v>9865</v>
          </cell>
          <cell r="B5125" t="str">
            <v>TUBO PVC, ROSCAVEL, 5",  AGUA FRIA PREDIAL</v>
          </cell>
          <cell r="C5125" t="str">
            <v xml:space="preserve">M     </v>
          </cell>
          <cell r="D5125">
            <v>108.34</v>
          </cell>
        </row>
        <row r="5126">
          <cell r="A5126">
            <v>9858</v>
          </cell>
          <cell r="B5126" t="str">
            <v>TUBO PVC, ROSCAVEL, 6",  AGUA FRIA PREDIAL</v>
          </cell>
          <cell r="C5126" t="str">
            <v xml:space="preserve">M     </v>
          </cell>
          <cell r="D5126">
            <v>113.58</v>
          </cell>
        </row>
        <row r="5127">
          <cell r="A5127">
            <v>9841</v>
          </cell>
          <cell r="B5127" t="str">
            <v>TUBO PVC, SERIE R, DN 100 MM, PARA ESGOTO OU AGUAS PLUVIAIS PREDIAL (NBR 5688)</v>
          </cell>
          <cell r="C5127" t="str">
            <v xml:space="preserve">M     </v>
          </cell>
          <cell r="D5127">
            <v>20.53</v>
          </cell>
        </row>
        <row r="5128">
          <cell r="A5128">
            <v>9840</v>
          </cell>
          <cell r="B5128" t="str">
            <v>TUBO PVC, SERIE R, DN 150 MM, PARA ESGOTO OU AGUAS PLUVIAIS PREDIAL (NBR 5688)</v>
          </cell>
          <cell r="C5128" t="str">
            <v xml:space="preserve">M     </v>
          </cell>
          <cell r="D5128">
            <v>41.73</v>
          </cell>
        </row>
        <row r="5129">
          <cell r="A5129">
            <v>20067</v>
          </cell>
          <cell r="B5129" t="str">
            <v>TUBO PVC, SERIE R, DN 40 MM, PARA ESGOTO OU AGUAS PLUVIAIS PREDIAL (NBR 5688)</v>
          </cell>
          <cell r="C5129" t="str">
            <v xml:space="preserve">M     </v>
          </cell>
          <cell r="D5129">
            <v>7.17</v>
          </cell>
        </row>
        <row r="5130">
          <cell r="A5130">
            <v>20068</v>
          </cell>
          <cell r="B5130" t="str">
            <v>TUBO PVC, SERIE R, DN 50 MM, PARA ESGOTO OU AGUAS PLUVIAIS PREDIAL (NBR 5688)</v>
          </cell>
          <cell r="C5130" t="str">
            <v xml:space="preserve">M     </v>
          </cell>
          <cell r="D5130">
            <v>8.94</v>
          </cell>
        </row>
        <row r="5131">
          <cell r="A5131">
            <v>9839</v>
          </cell>
          <cell r="B5131" t="str">
            <v>TUBO PVC, SERIE R, DN 75 MM, PARA ESGOTO OU AGUAS PLUVIAIS PREDIAL (NBR 5688)</v>
          </cell>
          <cell r="C5131" t="str">
            <v xml:space="preserve">M     </v>
          </cell>
          <cell r="D5131">
            <v>11.72</v>
          </cell>
        </row>
        <row r="5132">
          <cell r="A5132">
            <v>9870</v>
          </cell>
          <cell r="B5132" t="str">
            <v>TUBO PVC, SOLDAVEL, DN 110 MM, AGUA FRIA (NBR-5648)</v>
          </cell>
          <cell r="C5132" t="str">
            <v xml:space="preserve">M     </v>
          </cell>
          <cell r="D5132">
            <v>52.61</v>
          </cell>
        </row>
        <row r="5133">
          <cell r="A5133">
            <v>9867</v>
          </cell>
          <cell r="B5133" t="str">
            <v>TUBO PVC, SOLDAVEL, DN 20 MM, AGUA FRIA (NBR-5648)</v>
          </cell>
          <cell r="C5133" t="str">
            <v xml:space="preserve">M     </v>
          </cell>
          <cell r="D5133">
            <v>1.93</v>
          </cell>
        </row>
        <row r="5134">
          <cell r="A5134">
            <v>9868</v>
          </cell>
          <cell r="B5134" t="str">
            <v>TUBO PVC, SOLDAVEL, DN 25 MM, AGUA FRIA (NBR-5648)</v>
          </cell>
          <cell r="C5134" t="str">
            <v xml:space="preserve">M     </v>
          </cell>
          <cell r="D5134">
            <v>2.48</v>
          </cell>
        </row>
        <row r="5135">
          <cell r="A5135">
            <v>9869</v>
          </cell>
          <cell r="B5135" t="str">
            <v>TUBO PVC, SOLDAVEL, DN 32 MM, AGUA FRIA (NBR-5648)</v>
          </cell>
          <cell r="C5135" t="str">
            <v xml:space="preserve">M     </v>
          </cell>
          <cell r="D5135">
            <v>5.57</v>
          </cell>
        </row>
        <row r="5136">
          <cell r="A5136">
            <v>9874</v>
          </cell>
          <cell r="B5136" t="str">
            <v>TUBO PVC, SOLDAVEL, DN 40 MM, AGUA FRIA (NBR-5648)</v>
          </cell>
          <cell r="C5136" t="str">
            <v xml:space="preserve">M     </v>
          </cell>
          <cell r="D5136">
            <v>8.1</v>
          </cell>
        </row>
        <row r="5137">
          <cell r="A5137">
            <v>9875</v>
          </cell>
          <cell r="B5137" t="str">
            <v>TUBO PVC, SOLDAVEL, DN 50 MM, PARA AGUA FRIA (NBR-5648)</v>
          </cell>
          <cell r="C5137" t="str">
            <v xml:space="preserve">M     </v>
          </cell>
          <cell r="D5137">
            <v>9.2799999999999994</v>
          </cell>
        </row>
        <row r="5138">
          <cell r="A5138">
            <v>9873</v>
          </cell>
          <cell r="B5138" t="str">
            <v>TUBO PVC, SOLDAVEL, DN 60 MM, AGUA FRIA (NBR-5648)</v>
          </cell>
          <cell r="C5138" t="str">
            <v xml:space="preserve">M     </v>
          </cell>
          <cell r="D5138">
            <v>15.67</v>
          </cell>
        </row>
        <row r="5139">
          <cell r="A5139">
            <v>9871</v>
          </cell>
          <cell r="B5139" t="str">
            <v>TUBO PVC, SOLDAVEL, DN 75 MM, AGUA FRIA (NBR-5648)</v>
          </cell>
          <cell r="C5139" t="str">
            <v xml:space="preserve">M     </v>
          </cell>
          <cell r="D5139">
            <v>26.24</v>
          </cell>
        </row>
        <row r="5140">
          <cell r="A5140">
            <v>9872</v>
          </cell>
          <cell r="B5140" t="str">
            <v>TUBO PVC, SOLDAVEL, DN 85 MM, AGUA FRIA (NBR-5648)</v>
          </cell>
          <cell r="C5140" t="str">
            <v xml:space="preserve">M     </v>
          </cell>
          <cell r="D5140">
            <v>32.79</v>
          </cell>
        </row>
        <row r="5141">
          <cell r="A5141">
            <v>7667</v>
          </cell>
          <cell r="B5141" t="str">
            <v>TUBO 26" EM CHAPA PRETA, E= 3/16", 147 KG/6 M</v>
          </cell>
          <cell r="C5141" t="str">
            <v xml:space="preserve">M     </v>
          </cell>
          <cell r="D5141">
            <v>1548.18</v>
          </cell>
        </row>
        <row r="5142">
          <cell r="A5142">
            <v>7660</v>
          </cell>
          <cell r="B5142" t="str">
            <v>TUBO 30" EM CHAPA PRETA, E= 1/4", 175 KG/6 M</v>
          </cell>
          <cell r="C5142" t="str">
            <v xml:space="preserve">M     </v>
          </cell>
          <cell r="D5142">
            <v>1973.57</v>
          </cell>
        </row>
        <row r="5143">
          <cell r="A5143">
            <v>7676</v>
          </cell>
          <cell r="B5143" t="str">
            <v>TUBO 30" EM CHAPA PRETA, E= 3/8", 177 KG/6 M</v>
          </cell>
          <cell r="C5143" t="str">
            <v xml:space="preserve">M     </v>
          </cell>
          <cell r="D5143">
            <v>1996.12</v>
          </cell>
        </row>
        <row r="5144">
          <cell r="A5144">
            <v>12426</v>
          </cell>
          <cell r="B5144" t="str">
            <v>UNIAO COM ASSENTO CONICO DE BRONZE, DIAMETRO 1/2"</v>
          </cell>
          <cell r="C5144" t="str">
            <v xml:space="preserve">UN    </v>
          </cell>
          <cell r="D5144">
            <v>20.88</v>
          </cell>
        </row>
        <row r="5145">
          <cell r="A5145">
            <v>12425</v>
          </cell>
          <cell r="B5145" t="str">
            <v>UNIAO COM ASSENTO CONICO DE BRONZE, DIAMETRO 1"</v>
          </cell>
          <cell r="C5145" t="str">
            <v xml:space="preserve">UN    </v>
          </cell>
          <cell r="D5145">
            <v>28.68</v>
          </cell>
        </row>
        <row r="5146">
          <cell r="A5146">
            <v>12427</v>
          </cell>
          <cell r="B5146" t="str">
            <v>UNIAO COM ASSENTO CONICO DE BRONZE, DIAMETRO 2 1/2"</v>
          </cell>
          <cell r="C5146" t="str">
            <v xml:space="preserve">UN    </v>
          </cell>
          <cell r="D5146">
            <v>119.06</v>
          </cell>
        </row>
        <row r="5147">
          <cell r="A5147">
            <v>12428</v>
          </cell>
          <cell r="B5147" t="str">
            <v>UNIAO COM ASSENTO CONICO DE BRONZE, DIAMETRO 2'</v>
          </cell>
          <cell r="C5147" t="str">
            <v xml:space="preserve">UN    </v>
          </cell>
          <cell r="D5147">
            <v>76.42</v>
          </cell>
        </row>
        <row r="5148">
          <cell r="A5148">
            <v>12430</v>
          </cell>
          <cell r="B5148" t="str">
            <v>UNIAO COM ASSENTO CONICO DE BRONZE, DIAMETRO 3/4"</v>
          </cell>
          <cell r="C5148" t="str">
            <v xml:space="preserve">UN    </v>
          </cell>
          <cell r="D5148">
            <v>25.59</v>
          </cell>
        </row>
        <row r="5149">
          <cell r="A5149">
            <v>12429</v>
          </cell>
          <cell r="B5149" t="str">
            <v>UNIAO COM ASSENTO CONICO DE BRONZE, DIAMETRO 3"</v>
          </cell>
          <cell r="C5149" t="str">
            <v xml:space="preserve">UN    </v>
          </cell>
          <cell r="D5149">
            <v>192.52</v>
          </cell>
        </row>
        <row r="5150">
          <cell r="A5150">
            <v>12431</v>
          </cell>
          <cell r="B5150" t="str">
            <v>UNIAO COM ASSENTO CONICO DE BRONZE, DIAMETRO 4"</v>
          </cell>
          <cell r="C5150" t="str">
            <v xml:space="preserve">UN    </v>
          </cell>
          <cell r="D5150">
            <v>327.64</v>
          </cell>
        </row>
        <row r="5151">
          <cell r="A5151">
            <v>12432</v>
          </cell>
          <cell r="B5151" t="str">
            <v>UNIAO COM ASSENTO CONICO DE FERRO LONGO (MACHO-FEMEA), DIAMETRO 1 1/2"</v>
          </cell>
          <cell r="C5151" t="str">
            <v xml:space="preserve">UN    </v>
          </cell>
          <cell r="D5151">
            <v>67.38</v>
          </cell>
        </row>
        <row r="5152">
          <cell r="A5152">
            <v>12434</v>
          </cell>
          <cell r="B5152" t="str">
            <v>UNIAO COM ASSENTO CONICO DE FERRO LONGO (MACHO-FEMEA), DIAMETRO 1/2"</v>
          </cell>
          <cell r="C5152" t="str">
            <v xml:space="preserve">UN    </v>
          </cell>
          <cell r="D5152">
            <v>21.96</v>
          </cell>
        </row>
        <row r="5153">
          <cell r="A5153">
            <v>12433</v>
          </cell>
          <cell r="B5153" t="str">
            <v>UNIAO COM ASSENTO CONICO DE FERRO LONGO (MACHO-FEMEA), DIAMETRO 1"</v>
          </cell>
          <cell r="C5153" t="str">
            <v xml:space="preserve">UN    </v>
          </cell>
          <cell r="D5153">
            <v>42.89</v>
          </cell>
        </row>
        <row r="5154">
          <cell r="A5154">
            <v>12435</v>
          </cell>
          <cell r="B5154" t="str">
            <v>UNIAO COM ASSENTO CONICO DE FERRO LONGO (MACHO-FEMEA), DIAMETRO 2 1/2"</v>
          </cell>
          <cell r="C5154" t="str">
            <v xml:space="preserve">UN    </v>
          </cell>
          <cell r="D5154">
            <v>132.76</v>
          </cell>
        </row>
        <row r="5155">
          <cell r="A5155">
            <v>12437</v>
          </cell>
          <cell r="B5155" t="str">
            <v>UNIAO COM ASSENTO CONICO DE FERRO LONGO (MACHO-FEMEA), DIAMETRO 2"</v>
          </cell>
          <cell r="C5155" t="str">
            <v xml:space="preserve">UN    </v>
          </cell>
          <cell r="D5155">
            <v>107.22</v>
          </cell>
        </row>
        <row r="5156">
          <cell r="A5156">
            <v>12439</v>
          </cell>
          <cell r="B5156" t="str">
            <v>UNIAO COM ASSENTO CONICO DE FERRO LONGO (MACHO-FEMEA), DIAMETRO 3/4"</v>
          </cell>
          <cell r="C5156" t="str">
            <v xml:space="preserve">UN    </v>
          </cell>
          <cell r="D5156">
            <v>34.409999999999997</v>
          </cell>
        </row>
        <row r="5157">
          <cell r="A5157">
            <v>12438</v>
          </cell>
          <cell r="B5157" t="str">
            <v>UNIAO COM ASSENTO CONICO DE FERRO LONGO (MACHO-FEMEA), DIAMETRO 3'</v>
          </cell>
          <cell r="C5157" t="str">
            <v xml:space="preserve">UN    </v>
          </cell>
          <cell r="D5157">
            <v>194.03</v>
          </cell>
        </row>
        <row r="5158">
          <cell r="A5158">
            <v>12436</v>
          </cell>
          <cell r="B5158" t="str">
            <v>UNIAO COM ASSENTO CONICO DE FERRO LONGO (MACHO-FEMEA), DIAMETRO 4"</v>
          </cell>
          <cell r="C5158" t="str">
            <v xml:space="preserve">UN    </v>
          </cell>
          <cell r="D5158">
            <v>245.11</v>
          </cell>
        </row>
        <row r="5159">
          <cell r="A5159">
            <v>36357</v>
          </cell>
          <cell r="B5159" t="str">
            <v>UNIAO COM FLANGE PPR, DN 40 MM, PARA AGUA QUENTE PREDIAL</v>
          </cell>
          <cell r="C5159" t="str">
            <v xml:space="preserve">UN    </v>
          </cell>
          <cell r="D5159">
            <v>97.84</v>
          </cell>
        </row>
        <row r="5160">
          <cell r="A5160">
            <v>12424</v>
          </cell>
          <cell r="B5160" t="str">
            <v>UNIAO DE FERRO GALVANIZADO, COM ASSENTO CONICO DE BRONZE, DE 1 1/2"</v>
          </cell>
          <cell r="C5160" t="str">
            <v xml:space="preserve">UN    </v>
          </cell>
          <cell r="D5160">
            <v>44.16</v>
          </cell>
        </row>
        <row r="5161">
          <cell r="A5161">
            <v>12440</v>
          </cell>
          <cell r="B5161" t="str">
            <v>UNIAO DE FERRO GALVANIZADO, COM ASSENTO CONICO DE BRONZE, DE 1 1/4"</v>
          </cell>
          <cell r="C5161" t="str">
            <v xml:space="preserve">UN    </v>
          </cell>
          <cell r="D5161">
            <v>42.69</v>
          </cell>
        </row>
        <row r="5162">
          <cell r="A5162">
            <v>9884</v>
          </cell>
          <cell r="B5162" t="str">
            <v>UNIAO DE FERRO GALVANIZADO, COM ROSCA BSP, COM ASSENTO PLANO, DE 1 1/2"</v>
          </cell>
          <cell r="C5162" t="str">
            <v xml:space="preserve">UN    </v>
          </cell>
          <cell r="D5162">
            <v>31.84</v>
          </cell>
        </row>
        <row r="5163">
          <cell r="A5163">
            <v>9888</v>
          </cell>
          <cell r="B5163" t="str">
            <v>UNIAO DE FERRO GALVANIZADO, COM ROSCA BSP, COM ASSENTO PLANO, DE 1 1/4"</v>
          </cell>
          <cell r="C5163" t="str">
            <v xml:space="preserve">UN    </v>
          </cell>
          <cell r="D5163">
            <v>25.58</v>
          </cell>
        </row>
        <row r="5164">
          <cell r="A5164">
            <v>9883</v>
          </cell>
          <cell r="B5164" t="str">
            <v>UNIAO DE FERRO GALVANIZADO, COM ROSCA BSP, COM ASSENTO PLANO, DE 1/2"</v>
          </cell>
          <cell r="C5164" t="str">
            <v xml:space="preserve">UN    </v>
          </cell>
          <cell r="D5164">
            <v>11.16</v>
          </cell>
        </row>
        <row r="5165">
          <cell r="A5165">
            <v>9886</v>
          </cell>
          <cell r="B5165" t="str">
            <v>UNIAO DE FERRO GALVANIZADO, COM ROSCA BSP, COM ASSENTO PLANO, DE 1"</v>
          </cell>
          <cell r="C5165" t="str">
            <v xml:space="preserve">UN    </v>
          </cell>
          <cell r="D5165">
            <v>15.29</v>
          </cell>
        </row>
        <row r="5166">
          <cell r="A5166">
            <v>9889</v>
          </cell>
          <cell r="B5166" t="str">
            <v>UNIAO DE FERRO GALVANIZADO, COM ROSCA BSP, COM ASSENTO PLANO, DE 2 1/2"</v>
          </cell>
          <cell r="C5166" t="str">
            <v xml:space="preserve">UN    </v>
          </cell>
          <cell r="D5166">
            <v>77.47</v>
          </cell>
        </row>
        <row r="5167">
          <cell r="A5167">
            <v>9887</v>
          </cell>
          <cell r="B5167" t="str">
            <v>UNIAO DE FERRO GALVANIZADO, COM ROSCA BSP, COM ASSENTO PLANO, DE 2"</v>
          </cell>
          <cell r="C5167" t="str">
            <v xml:space="preserve">UN    </v>
          </cell>
          <cell r="D5167">
            <v>46.82</v>
          </cell>
        </row>
        <row r="5168">
          <cell r="A5168">
            <v>9885</v>
          </cell>
          <cell r="B5168" t="str">
            <v>UNIAO DE FERRO GALVANIZADO, COM ROSCA BSP, COM ASSENTO PLANO, DE 3/4"</v>
          </cell>
          <cell r="C5168" t="str">
            <v xml:space="preserve">UN    </v>
          </cell>
          <cell r="D5168">
            <v>14.78</v>
          </cell>
        </row>
        <row r="5169">
          <cell r="A5169">
            <v>9890</v>
          </cell>
          <cell r="B5169" t="str">
            <v>UNIAO DE FERRO GALVANIZADO, COM ROSCA BSP, COM ASSENTO PLANO, DE 3"</v>
          </cell>
          <cell r="C5169" t="str">
            <v xml:space="preserve">UN    </v>
          </cell>
          <cell r="D5169">
            <v>120.02</v>
          </cell>
        </row>
        <row r="5170">
          <cell r="A5170">
            <v>9891</v>
          </cell>
          <cell r="B5170" t="str">
            <v>UNIAO DE FERRO GALVANIZADO, COM ROSCA BSP, COM ASSENTO PLANO, DE 4"</v>
          </cell>
          <cell r="C5170" t="str">
            <v xml:space="preserve">UN    </v>
          </cell>
          <cell r="D5170">
            <v>168.49</v>
          </cell>
        </row>
        <row r="5171">
          <cell r="A5171">
            <v>39292</v>
          </cell>
          <cell r="B5171" t="str">
            <v>UNIAO DE REDUCAO METALICA, PARA CONEXAO COM ANEL DESLIZANTE EM TUBO PEX, DN 20 X 16 MM</v>
          </cell>
          <cell r="C5171" t="str">
            <v xml:space="preserve">UN    </v>
          </cell>
          <cell r="D5171">
            <v>7.32</v>
          </cell>
        </row>
        <row r="5172">
          <cell r="A5172">
            <v>39293</v>
          </cell>
          <cell r="B5172" t="str">
            <v>UNIAO DE REDUCAO METALICA, PARA CONEXAO COM ANEL DESLIZANTE EM TUBO PEX, DN 25 X 16 MM</v>
          </cell>
          <cell r="C5172" t="str">
            <v xml:space="preserve">UN    </v>
          </cell>
          <cell r="D5172">
            <v>11.82</v>
          </cell>
        </row>
        <row r="5173">
          <cell r="A5173">
            <v>39294</v>
          </cell>
          <cell r="B5173" t="str">
            <v>UNIAO DE REDUCAO METALICA, PARA CONEXAO COM ANEL DESLIZANTE EM TUBO PEX, DN 25 X 20 MM</v>
          </cell>
          <cell r="C5173" t="str">
            <v xml:space="preserve">UN    </v>
          </cell>
          <cell r="D5173">
            <v>11.82</v>
          </cell>
        </row>
        <row r="5174">
          <cell r="A5174">
            <v>39295</v>
          </cell>
          <cell r="B5174" t="str">
            <v>UNIAO DE REDUCAO METALICA, PARA CONEXAO COM ANEL DESLIZANTE EM TUBO PEX, DN 32 X 25 MM</v>
          </cell>
          <cell r="C5174" t="str">
            <v xml:space="preserve">UN    </v>
          </cell>
          <cell r="D5174">
            <v>20.16</v>
          </cell>
        </row>
        <row r="5175">
          <cell r="A5175">
            <v>36313</v>
          </cell>
          <cell r="B5175" t="str">
            <v>UNIAO DUPLA PPR DN 20 MM, PARA AGUA QUENTE PREDIAL</v>
          </cell>
          <cell r="C5175" t="str">
            <v xml:space="preserve">UN    </v>
          </cell>
          <cell r="D5175">
            <v>23.2</v>
          </cell>
        </row>
        <row r="5176">
          <cell r="A5176">
            <v>36316</v>
          </cell>
          <cell r="B5176" t="str">
            <v>UNIAO DUPLA PPR DN 25 MM, PARA AGUA QUENTE PREDIAL</v>
          </cell>
          <cell r="C5176" t="str">
            <v xml:space="preserve">UN    </v>
          </cell>
          <cell r="D5176">
            <v>28.13</v>
          </cell>
        </row>
        <row r="5177">
          <cell r="A5177">
            <v>64</v>
          </cell>
          <cell r="B5177" t="str">
            <v>UNIAO EM POLIPROPILENO (PP), PARA TUBO EM PEAD, 20 MM - LIGACAO PREDIAL DE AGUA</v>
          </cell>
          <cell r="C5177" t="str">
            <v xml:space="preserve">UN    </v>
          </cell>
          <cell r="D5177">
            <v>3.65</v>
          </cell>
        </row>
        <row r="5178">
          <cell r="A5178">
            <v>37423</v>
          </cell>
          <cell r="B5178" t="str">
            <v>UNIAO EM POLIPROPILENO (PP), PARA TUBO EM PEAD, 32 MM - LIGACAO PREDIAL DE AGUA</v>
          </cell>
          <cell r="C5178" t="str">
            <v xml:space="preserve">UN    </v>
          </cell>
          <cell r="D5178">
            <v>9.02</v>
          </cell>
        </row>
        <row r="5179">
          <cell r="A5179">
            <v>39296</v>
          </cell>
          <cell r="B5179" t="str">
            <v>UNIAO METALICA, PARA CONEXAO COM ANEL DESLIZANTE EM TUBO PEX, DN 16 MM</v>
          </cell>
          <cell r="C5179" t="str">
            <v xml:space="preserve">UN    </v>
          </cell>
          <cell r="D5179">
            <v>5.66</v>
          </cell>
        </row>
        <row r="5180">
          <cell r="A5180">
            <v>39297</v>
          </cell>
          <cell r="B5180" t="str">
            <v>UNIAO METALICA, PARA CONEXAO COM ANEL DESLIZANTE EM TUBO PEX, DN 20 MM</v>
          </cell>
          <cell r="C5180" t="str">
            <v xml:space="preserve">UN    </v>
          </cell>
          <cell r="D5180">
            <v>8.09</v>
          </cell>
        </row>
        <row r="5181">
          <cell r="A5181">
            <v>39298</v>
          </cell>
          <cell r="B5181" t="str">
            <v>UNIAO METALICA, PARA CONEXAO COM ANEL DESLIZANTE EM TUBO PEX, DN 25 MM</v>
          </cell>
          <cell r="C5181" t="str">
            <v xml:space="preserve">UN    </v>
          </cell>
          <cell r="D5181">
            <v>14.25</v>
          </cell>
        </row>
        <row r="5182">
          <cell r="A5182">
            <v>39299</v>
          </cell>
          <cell r="B5182" t="str">
            <v>UNIAO METALICA, PARA CONEXAO COM ANEL DESLIZANTE EM TUBO PEX, DN 32 MM</v>
          </cell>
          <cell r="C5182" t="str">
            <v xml:space="preserve">UN    </v>
          </cell>
          <cell r="D5182">
            <v>24.25</v>
          </cell>
        </row>
        <row r="5183">
          <cell r="A5183">
            <v>9892</v>
          </cell>
          <cell r="B5183" t="str">
            <v>UNIAO PVC, ROSCAVEL 1/2",  AGUA FRIA PREDIAL</v>
          </cell>
          <cell r="C5183" t="str">
            <v xml:space="preserve">UN    </v>
          </cell>
          <cell r="D5183">
            <v>4.21</v>
          </cell>
        </row>
        <row r="5184">
          <cell r="A5184">
            <v>9893</v>
          </cell>
          <cell r="B5184" t="str">
            <v>UNIAO PVC, ROSCAVEL 2",  AGUA FRIA PREDIAL</v>
          </cell>
          <cell r="C5184" t="str">
            <v xml:space="preserve">UN    </v>
          </cell>
          <cell r="D5184">
            <v>57.23</v>
          </cell>
        </row>
        <row r="5185">
          <cell r="A5185">
            <v>9901</v>
          </cell>
          <cell r="B5185" t="str">
            <v>UNIAO PVC, ROSCAVEL, 1 1/2",  AGUA FRIA PREDIAL</v>
          </cell>
          <cell r="C5185" t="str">
            <v xml:space="preserve">UN    </v>
          </cell>
          <cell r="D5185">
            <v>25.39</v>
          </cell>
        </row>
        <row r="5186">
          <cell r="A5186">
            <v>9896</v>
          </cell>
          <cell r="B5186" t="str">
            <v>UNIAO PVC, ROSCAVEL, 1 1/4",  AGUA FRIA PREDIAL</v>
          </cell>
          <cell r="C5186" t="str">
            <v xml:space="preserve">UN    </v>
          </cell>
          <cell r="D5186">
            <v>22.89</v>
          </cell>
        </row>
        <row r="5187">
          <cell r="A5187">
            <v>9900</v>
          </cell>
          <cell r="B5187" t="str">
            <v>UNIAO PVC, ROSCAVEL, 1",  AGUA FRIA PREDIAL</v>
          </cell>
          <cell r="C5187" t="str">
            <v xml:space="preserve">UN    </v>
          </cell>
          <cell r="D5187">
            <v>13.88</v>
          </cell>
        </row>
        <row r="5188">
          <cell r="A5188">
            <v>9898</v>
          </cell>
          <cell r="B5188" t="str">
            <v>UNIAO PVC, ROSCAVEL, 2 1/2",  AGUA FRIA PREDIAL</v>
          </cell>
          <cell r="C5188" t="str">
            <v xml:space="preserve">UN    </v>
          </cell>
          <cell r="D5188">
            <v>117.67</v>
          </cell>
        </row>
        <row r="5189">
          <cell r="A5189">
            <v>9899</v>
          </cell>
          <cell r="B5189" t="str">
            <v>UNIAO PVC, ROSCAVEL, 3/4",  AGUA FRIA PREDIAL</v>
          </cell>
          <cell r="C5189" t="str">
            <v xml:space="preserve">UN    </v>
          </cell>
          <cell r="D5189">
            <v>7.58</v>
          </cell>
        </row>
        <row r="5190">
          <cell r="A5190">
            <v>9902</v>
          </cell>
          <cell r="B5190" t="str">
            <v>UNIAO PVC, ROSCAVEL, 3",  AGUA FRIA PREDIAL</v>
          </cell>
          <cell r="C5190" t="str">
            <v xml:space="preserve">UN    </v>
          </cell>
          <cell r="D5190">
            <v>149.01</v>
          </cell>
        </row>
        <row r="5191">
          <cell r="A5191">
            <v>9908</v>
          </cell>
          <cell r="B5191" t="str">
            <v>UNIAO PVC, SOLDAVEL, 110 MM,  PARA AGUA FRIA PREDIAL</v>
          </cell>
          <cell r="C5191" t="str">
            <v xml:space="preserve">UN    </v>
          </cell>
          <cell r="D5191">
            <v>297.12</v>
          </cell>
        </row>
        <row r="5192">
          <cell r="A5192">
            <v>9905</v>
          </cell>
          <cell r="B5192" t="str">
            <v>UNIAO PVC, SOLDAVEL, 20 MM,  PARA AGUA FRIA PREDIAL</v>
          </cell>
          <cell r="C5192" t="str">
            <v xml:space="preserve">UN    </v>
          </cell>
          <cell r="D5192">
            <v>4.96</v>
          </cell>
        </row>
        <row r="5193">
          <cell r="A5193">
            <v>9906</v>
          </cell>
          <cell r="B5193" t="str">
            <v>UNIAO PVC, SOLDAVEL, 25 MM,  PARA AGUA FRIA PREDIAL</v>
          </cell>
          <cell r="C5193" t="str">
            <v xml:space="preserve">UN    </v>
          </cell>
          <cell r="D5193">
            <v>5.95</v>
          </cell>
        </row>
        <row r="5194">
          <cell r="A5194">
            <v>9895</v>
          </cell>
          <cell r="B5194" t="str">
            <v>UNIAO PVC, SOLDAVEL, 32 MM,  PARA AGUA FRIA PREDIAL</v>
          </cell>
          <cell r="C5194" t="str">
            <v xml:space="preserve">UN    </v>
          </cell>
          <cell r="D5194">
            <v>9.76</v>
          </cell>
        </row>
        <row r="5195">
          <cell r="A5195">
            <v>9894</v>
          </cell>
          <cell r="B5195" t="str">
            <v>UNIAO PVC, SOLDAVEL, 40 MM,  PARA AGUA FRIA PREDIAL</v>
          </cell>
          <cell r="C5195" t="str">
            <v xml:space="preserve">UN    </v>
          </cell>
          <cell r="D5195">
            <v>19.010000000000002</v>
          </cell>
        </row>
        <row r="5196">
          <cell r="A5196">
            <v>9897</v>
          </cell>
          <cell r="B5196" t="str">
            <v>UNIAO PVC, SOLDAVEL, 50 MM,  PARA AGUA FRIA PREDIAL</v>
          </cell>
          <cell r="C5196" t="str">
            <v xml:space="preserve">UN    </v>
          </cell>
          <cell r="D5196">
            <v>20.58</v>
          </cell>
        </row>
        <row r="5197">
          <cell r="A5197">
            <v>9910</v>
          </cell>
          <cell r="B5197" t="str">
            <v>UNIAO PVC, SOLDAVEL, 60 MM,  PARA AGUA FRIA PREDIAL</v>
          </cell>
          <cell r="C5197" t="str">
            <v xml:space="preserve">UN    </v>
          </cell>
          <cell r="D5197">
            <v>51.81</v>
          </cell>
        </row>
        <row r="5198">
          <cell r="A5198">
            <v>9909</v>
          </cell>
          <cell r="B5198" t="str">
            <v>UNIAO PVC, SOLDAVEL, 75 MM,  PARA AGUA FRIA PREDIAL</v>
          </cell>
          <cell r="C5198" t="str">
            <v xml:space="preserve">UN    </v>
          </cell>
          <cell r="D5198">
            <v>104.56</v>
          </cell>
        </row>
        <row r="5199">
          <cell r="A5199">
            <v>9907</v>
          </cell>
          <cell r="B5199" t="str">
            <v>UNIAO PVC, SOLDAVEL, 85 MM,  PARA AGUA FRIA PREDIAL</v>
          </cell>
          <cell r="C5199" t="str">
            <v xml:space="preserve">UN    </v>
          </cell>
          <cell r="D5199">
            <v>160.77000000000001</v>
          </cell>
        </row>
        <row r="5200">
          <cell r="A5200">
            <v>20973</v>
          </cell>
          <cell r="B5200" t="str">
            <v>UNIAO TIPO STORZ, COM EMPATACAO INTERNA TIPO ANEL DE EXPANSAO, ENGATE RAPIDO 1 1/2", PARA MANGUEIRA DE COMBATE A INCENDIO PREDIAL</v>
          </cell>
          <cell r="C5200" t="str">
            <v xml:space="preserve">UN    </v>
          </cell>
          <cell r="D5200">
            <v>62.46</v>
          </cell>
        </row>
        <row r="5201">
          <cell r="A5201">
            <v>20974</v>
          </cell>
          <cell r="B5201" t="str">
            <v>UNIAO TIPO STORZ, COM EMPATACAO INTERNA TIPO ANEL DE EXPANSAO, ENGATE RAPIDO 2 1/2", PARA MANGUEIRA DE COMBATE A INCENDIO PREDIAL</v>
          </cell>
          <cell r="C5201" t="str">
            <v xml:space="preserve">UN    </v>
          </cell>
          <cell r="D5201">
            <v>89.37</v>
          </cell>
        </row>
        <row r="5202">
          <cell r="A5202">
            <v>37989</v>
          </cell>
          <cell r="B5202" t="str">
            <v>UNIAO, CPVC, SOLDAVEL, 15 MM, PARA AGUA QUENTE PREDIAL</v>
          </cell>
          <cell r="C5202" t="str">
            <v xml:space="preserve">UN    </v>
          </cell>
          <cell r="D5202">
            <v>13.08</v>
          </cell>
        </row>
        <row r="5203">
          <cell r="A5203">
            <v>37990</v>
          </cell>
          <cell r="B5203" t="str">
            <v>UNIAO, CPVC, SOLDAVEL, 22 MM, PARA AGUA QUENTE PREDIAL</v>
          </cell>
          <cell r="C5203" t="str">
            <v xml:space="preserve">UN    </v>
          </cell>
          <cell r="D5203">
            <v>15.2</v>
          </cell>
        </row>
        <row r="5204">
          <cell r="A5204">
            <v>37991</v>
          </cell>
          <cell r="B5204" t="str">
            <v>UNIAO, CPVC, SOLDAVEL, 28 MM, PARA AGUA QUENTE PREDIAL</v>
          </cell>
          <cell r="C5204" t="str">
            <v xml:space="preserve">UN    </v>
          </cell>
          <cell r="D5204">
            <v>24.04</v>
          </cell>
        </row>
        <row r="5205">
          <cell r="A5205">
            <v>37992</v>
          </cell>
          <cell r="B5205" t="str">
            <v>UNIAO, CPVC, SOLDAVEL, 35 MM, PARA AGUA QUENTE PREDIAL</v>
          </cell>
          <cell r="C5205" t="str">
            <v xml:space="preserve">UN    </v>
          </cell>
          <cell r="D5205">
            <v>36.72</v>
          </cell>
        </row>
        <row r="5206">
          <cell r="A5206">
            <v>37993</v>
          </cell>
          <cell r="B5206" t="str">
            <v>UNIAO, CPVC, SOLDAVEL, 42 MM, PARA AGUA QUENTE PREDIAL</v>
          </cell>
          <cell r="C5206" t="str">
            <v xml:space="preserve">UN    </v>
          </cell>
          <cell r="D5206">
            <v>54.5</v>
          </cell>
        </row>
        <row r="5207">
          <cell r="A5207">
            <v>37994</v>
          </cell>
          <cell r="B5207" t="str">
            <v>UNIAO, CPVC, SOLDAVEL, 54 MM, PARA AGUA QUENTE PREDIAL</v>
          </cell>
          <cell r="C5207" t="str">
            <v xml:space="preserve">UN    </v>
          </cell>
          <cell r="D5207">
            <v>130.97</v>
          </cell>
        </row>
        <row r="5208">
          <cell r="A5208">
            <v>37995</v>
          </cell>
          <cell r="B5208" t="str">
            <v>UNIAO, CPVC, SOLDAVEL, 73 MM, PARA AGUA QUENTE PREDIAL</v>
          </cell>
          <cell r="C5208" t="str">
            <v xml:space="preserve">UN    </v>
          </cell>
          <cell r="D5208">
            <v>190.09</v>
          </cell>
        </row>
        <row r="5209">
          <cell r="A5209">
            <v>37996</v>
          </cell>
          <cell r="B5209" t="str">
            <v>UNIAO, CPVC, SOLDAVEL, 89 MM, PARA AGUA QUENTE PREDIAL</v>
          </cell>
          <cell r="C5209" t="str">
            <v xml:space="preserve">UN    </v>
          </cell>
          <cell r="D5209">
            <v>280.27999999999997</v>
          </cell>
        </row>
        <row r="5210">
          <cell r="A5210">
            <v>13883</v>
          </cell>
          <cell r="B5210" t="str">
            <v>USINA DE ASFALTO A FRIO, CAPACIDADE DE 30 A 40 T/H, ELETRICA, POTENCIA DE 30 CV</v>
          </cell>
          <cell r="C5210" t="str">
            <v xml:space="preserve">UN    </v>
          </cell>
          <cell r="D5210">
            <v>79853.279999999999</v>
          </cell>
        </row>
        <row r="5211">
          <cell r="A5211">
            <v>38604</v>
          </cell>
          <cell r="B5211" t="str">
            <v>USINA DE ASFALTO A FRIO, CAPACIDADE DE 40 A 60 T/H, ELETRICA, POTENCIA DE 30 CV</v>
          </cell>
          <cell r="C5211" t="str">
            <v xml:space="preserve">UN    </v>
          </cell>
          <cell r="D5211">
            <v>99456.21</v>
          </cell>
        </row>
        <row r="5212">
          <cell r="A5212">
            <v>10601</v>
          </cell>
          <cell r="B5212" t="str">
            <v>USINA DE ASFALTO A QUENTE, FIXA, TIPO CONTRA FLUXO, CAPACIDADE DE 100 A 140 T/H, POTENCIA DE 280 KW, COM MISTURADOR EXTERNO ROTATIVO</v>
          </cell>
          <cell r="C5212" t="str">
            <v xml:space="preserve">UN    </v>
          </cell>
          <cell r="D5212">
            <v>1934621.64</v>
          </cell>
        </row>
        <row r="5213">
          <cell r="A5213">
            <v>26034</v>
          </cell>
          <cell r="B5213" t="str">
            <v>USINA DE ASFALTO, GRAVIMETRICA, CAPACIDADE DE 150 T/H, POTENCIA DE 400 KW</v>
          </cell>
          <cell r="C5213" t="str">
            <v xml:space="preserve">UN    </v>
          </cell>
          <cell r="D5213">
            <v>5093790.5</v>
          </cell>
        </row>
        <row r="5214">
          <cell r="A5214">
            <v>13894</v>
          </cell>
          <cell r="B5214" t="str">
            <v>USINA DE CONCRETO FIXA, CAPACIDADE NOMINAL DE 40 M3/H, SEM SILO</v>
          </cell>
          <cell r="C5214" t="str">
            <v xml:space="preserve">UN    </v>
          </cell>
          <cell r="D5214">
            <v>392649.25</v>
          </cell>
        </row>
        <row r="5215">
          <cell r="A5215">
            <v>13895</v>
          </cell>
          <cell r="B5215" t="str">
            <v>USINA DE CONCRETO FIXA, CAPACIDADE NOMINAL DE 60 M3/H, SEM SILO</v>
          </cell>
          <cell r="C5215" t="str">
            <v xml:space="preserve">UN    </v>
          </cell>
          <cell r="D5215">
            <v>527982.35</v>
          </cell>
        </row>
        <row r="5216">
          <cell r="A5216">
            <v>13892</v>
          </cell>
          <cell r="B5216" t="str">
            <v>USINA DE CONCRETO FIXA, CAPACIDADE NOMINAL DE 80 M3/H, SEM SILO</v>
          </cell>
          <cell r="C5216" t="str">
            <v xml:space="preserve">UN    </v>
          </cell>
          <cell r="D5216">
            <v>647029.46</v>
          </cell>
        </row>
        <row r="5217">
          <cell r="A5217">
            <v>9914</v>
          </cell>
          <cell r="B5217" t="str">
            <v>USINA DE CONCRETO FIXA, CAPACIDADE NOMINAL DE 90 A 120 M3/H, SEM SILO</v>
          </cell>
          <cell r="C5217" t="str">
            <v xml:space="preserve">UN    </v>
          </cell>
          <cell r="D5217">
            <v>700000</v>
          </cell>
        </row>
        <row r="5218">
          <cell r="A5218">
            <v>36485</v>
          </cell>
          <cell r="B5218" t="str">
            <v>USINA DE LAMA ASFALTICA, PROD 30 A 50 T/H, SILO DE AGREGADO 7 M3, RESERVATORIOS PARA EMULSAO E AGUA DE 2,3 M3 CADA, MISTURADOR TIPO PUGG-MILL A SER MONTADO SOBRE CAMINHAO</v>
          </cell>
          <cell r="C5218" t="str">
            <v xml:space="preserve">UN    </v>
          </cell>
          <cell r="D5218">
            <v>424438.89</v>
          </cell>
        </row>
        <row r="5219">
          <cell r="A5219">
            <v>9912</v>
          </cell>
          <cell r="B5219" t="str">
            <v>USINA DE MISTURAS ASFALTICAS A QUENTE, MOVEL, TIPO CONTRA FLUXO, CAPACIDADE DE 40 A 80 T/H</v>
          </cell>
          <cell r="C5219" t="str">
            <v xml:space="preserve">UN    </v>
          </cell>
          <cell r="D5219">
            <v>1575000</v>
          </cell>
        </row>
        <row r="5220">
          <cell r="A5220">
            <v>9921</v>
          </cell>
          <cell r="B5220" t="str">
            <v>USINA MISTURADORA DE SOLOS,  DOSADORES TRIPLOS, CALHA VIBRATORIA CAPACIDADE DE 200 A 500 T/H, POTENCIA DE 75 KW</v>
          </cell>
          <cell r="C5220" t="str">
            <v xml:space="preserve">UN    </v>
          </cell>
          <cell r="D5220">
            <v>812459.49</v>
          </cell>
        </row>
        <row r="5221">
          <cell r="A5221">
            <v>21112</v>
          </cell>
          <cell r="B5221" t="str">
            <v>VALVULA DE DESCARGA EM METAL CROMADO PARA MICTORIO COM ACIONAMENTO POR PRESSAO E FECHAMENTO AUTOMATICO</v>
          </cell>
          <cell r="C5221" t="str">
            <v xml:space="preserve">UN    </v>
          </cell>
          <cell r="D5221">
            <v>146.31</v>
          </cell>
        </row>
        <row r="5222">
          <cell r="A5222">
            <v>10228</v>
          </cell>
          <cell r="B5222" t="str">
            <v>VALVULA DE DESCARGA METALICA, BASE 1 1/2 " E ACABAMENTO METALICO CROMADO</v>
          </cell>
          <cell r="C5222" t="str">
            <v xml:space="preserve">UN    </v>
          </cell>
          <cell r="D5222">
            <v>169.97</v>
          </cell>
        </row>
        <row r="5223">
          <cell r="A5223">
            <v>11781</v>
          </cell>
          <cell r="B5223" t="str">
            <v>VALVULA DE DESCARGA METALICA, BASE 1 1/4 " E ACABAMENTO METALICO CROMADO</v>
          </cell>
          <cell r="C5223" t="str">
            <v xml:space="preserve">UN    </v>
          </cell>
          <cell r="D5223">
            <v>137.69</v>
          </cell>
        </row>
        <row r="5224">
          <cell r="A5224">
            <v>11746</v>
          </cell>
          <cell r="B5224" t="str">
            <v>VALVULA DE ESFERA BRUTA EM BRONZE, BITOLA 1 " (REF 1552-B)</v>
          </cell>
          <cell r="C5224" t="str">
            <v xml:space="preserve">UN    </v>
          </cell>
          <cell r="D5224">
            <v>51.65</v>
          </cell>
        </row>
        <row r="5225">
          <cell r="A5225">
            <v>11751</v>
          </cell>
          <cell r="B5225" t="str">
            <v>VALVULA DE ESFERA BRUTA EM BRONZE, BITOLA 1 1/2 " (REF 1552-B)</v>
          </cell>
          <cell r="C5225" t="str">
            <v xml:space="preserve">UN    </v>
          </cell>
          <cell r="D5225">
            <v>92.77</v>
          </cell>
        </row>
        <row r="5226">
          <cell r="A5226">
            <v>11750</v>
          </cell>
          <cell r="B5226" t="str">
            <v>VALVULA DE ESFERA BRUTA EM BRONZE, BITOLA 1 1/4 " (REF 1552-B)</v>
          </cell>
          <cell r="C5226" t="str">
            <v xml:space="preserve">UN    </v>
          </cell>
          <cell r="D5226">
            <v>76.98</v>
          </cell>
        </row>
        <row r="5227">
          <cell r="A5227">
            <v>11748</v>
          </cell>
          <cell r="B5227" t="str">
            <v>VALVULA DE ESFERA BRUTA EM BRONZE, BITOLA 1/2 " (REF 1552-B)</v>
          </cell>
          <cell r="C5227" t="str">
            <v xml:space="preserve">UN    </v>
          </cell>
          <cell r="D5227">
            <v>33.14</v>
          </cell>
        </row>
        <row r="5228">
          <cell r="A5228">
            <v>11747</v>
          </cell>
          <cell r="B5228" t="str">
            <v>VALVULA DE ESFERA BRUTA EM BRONZE, BITOLA 2 " (REF 1552-B)</v>
          </cell>
          <cell r="C5228" t="str">
            <v xml:space="preserve">UN    </v>
          </cell>
          <cell r="D5228">
            <v>143.05000000000001</v>
          </cell>
        </row>
        <row r="5229">
          <cell r="A5229">
            <v>11749</v>
          </cell>
          <cell r="B5229" t="str">
            <v>VALVULA DE ESFERA BRUTA EM BRONZE, BITOLA 3/4 " (REF 1552-B)</v>
          </cell>
          <cell r="C5229" t="str">
            <v xml:space="preserve">UN    </v>
          </cell>
          <cell r="D5229">
            <v>38.26</v>
          </cell>
        </row>
        <row r="5230">
          <cell r="A5230">
            <v>10236</v>
          </cell>
          <cell r="B5230" t="str">
            <v>VALVULA DE RETENCAO DE BRONZE, PE COM CRIVOS, EXTREMIDADE COM ROSCA, DE 1 1/2", PARA FUNDO DE POCO</v>
          </cell>
          <cell r="C5230" t="str">
            <v xml:space="preserve">UN    </v>
          </cell>
          <cell r="D5230">
            <v>60.86</v>
          </cell>
        </row>
        <row r="5231">
          <cell r="A5231">
            <v>10233</v>
          </cell>
          <cell r="B5231" t="str">
            <v>VALVULA DE RETENCAO DE BRONZE, PE COM CRIVOS, EXTREMIDADE COM ROSCA, DE 1 1/4", PARA FUNDO DE POCO</v>
          </cell>
          <cell r="C5231" t="str">
            <v xml:space="preserve">UN    </v>
          </cell>
          <cell r="D5231">
            <v>57.03</v>
          </cell>
        </row>
        <row r="5232">
          <cell r="A5232">
            <v>10234</v>
          </cell>
          <cell r="B5232" t="str">
            <v>VALVULA DE RETENCAO DE BRONZE, PE COM CRIVOS, EXTREMIDADE COM ROSCA, DE 1", PARA FUNDO DE POCO</v>
          </cell>
          <cell r="C5232" t="str">
            <v xml:space="preserve">UN    </v>
          </cell>
          <cell r="D5232">
            <v>35.92</v>
          </cell>
        </row>
        <row r="5233">
          <cell r="A5233">
            <v>10231</v>
          </cell>
          <cell r="B5233" t="str">
            <v>VALVULA DE RETENCAO DE BRONZE, PE COM CRIVOS, EXTREMIDADE COM ROSCA, DE 2 1/2", PARA FUNDO DE POCO</v>
          </cell>
          <cell r="C5233" t="str">
            <v xml:space="preserve">UN    </v>
          </cell>
          <cell r="D5233">
            <v>164.74</v>
          </cell>
        </row>
        <row r="5234">
          <cell r="A5234">
            <v>10232</v>
          </cell>
          <cell r="B5234" t="str">
            <v>VALVULA DE RETENCAO DE BRONZE, PE COM CRIVOS, EXTREMIDADE COM ROSCA, DE 2", PARA FUNDO DE POCO</v>
          </cell>
          <cell r="C5234" t="str">
            <v xml:space="preserve">UN    </v>
          </cell>
          <cell r="D5234">
            <v>92.18</v>
          </cell>
        </row>
        <row r="5235">
          <cell r="A5235">
            <v>10229</v>
          </cell>
          <cell r="B5235" t="str">
            <v>VALVULA DE RETENCAO DE BRONZE, PE COM CRIVOS, EXTREMIDADE COM ROSCA, DE 3/4", PARA FUNDO DE POCO</v>
          </cell>
          <cell r="C5235" t="str">
            <v xml:space="preserve">UN    </v>
          </cell>
          <cell r="D5235">
            <v>32.49</v>
          </cell>
        </row>
        <row r="5236">
          <cell r="A5236">
            <v>10235</v>
          </cell>
          <cell r="B5236" t="str">
            <v>VALVULA DE RETENCAO DE BRONZE, PE COM CRIVOS, EXTREMIDADE COM ROSCA, DE 3", PARA FUNDO DE POCO</v>
          </cell>
          <cell r="C5236" t="str">
            <v xml:space="preserve">UN    </v>
          </cell>
          <cell r="D5236">
            <v>225.84</v>
          </cell>
        </row>
        <row r="5237">
          <cell r="A5237">
            <v>10230</v>
          </cell>
          <cell r="B5237" t="str">
            <v>VALVULA DE RETENCAO DE BRONZE, PE COM CRIVOS, EXTREMIDADE COM ROSCA, DE 4", PARA FUNDO DE POCO</v>
          </cell>
          <cell r="C5237" t="str">
            <v xml:space="preserve">UN    </v>
          </cell>
          <cell r="D5237">
            <v>397.46</v>
          </cell>
        </row>
        <row r="5238">
          <cell r="A5238">
            <v>10409</v>
          </cell>
          <cell r="B5238" t="str">
            <v>VALVULA DE RETENCAO HORIZONTAL, DE BRONZE (PN-25), 1 1/2", 400 PSI, TAMPA DE PORCA DE UNIAO, EXTREMIDADES COM ROSCA</v>
          </cell>
          <cell r="C5238" t="str">
            <v xml:space="preserve">UN    </v>
          </cell>
          <cell r="D5238">
            <v>118.08</v>
          </cell>
        </row>
        <row r="5239">
          <cell r="A5239">
            <v>10411</v>
          </cell>
          <cell r="B5239" t="str">
            <v>VALVULA DE RETENCAO HORIZONTAL, DE BRONZE (PN-25), 1 1/4", 400 PSI, TAMPA DE PORCA DE UNIAO, EXTREMIDADES COM ROSCA</v>
          </cell>
          <cell r="C5239" t="str">
            <v xml:space="preserve">UN    </v>
          </cell>
          <cell r="D5239">
            <v>105.66</v>
          </cell>
        </row>
        <row r="5240">
          <cell r="A5240">
            <v>10404</v>
          </cell>
          <cell r="B5240" t="str">
            <v>VALVULA DE RETENCAO HORIZONTAL, DE BRONZE (PN-25), 1/2", 400 PSI, TAMPA DE PORCA DE UNIAO, EXTREMIDADES COM ROSCA</v>
          </cell>
          <cell r="C5240" t="str">
            <v xml:space="preserve">UN    </v>
          </cell>
          <cell r="D5240">
            <v>42.85</v>
          </cell>
        </row>
        <row r="5241">
          <cell r="A5241">
            <v>10410</v>
          </cell>
          <cell r="B5241" t="str">
            <v>VALVULA DE RETENCAO HORIZONTAL, DE BRONZE (PN-25), 1", 400 PSI, TAMPA DE PORCA DE UNIAO, EXTREMIDADES COM ROSCA</v>
          </cell>
          <cell r="C5241" t="str">
            <v xml:space="preserve">UN    </v>
          </cell>
          <cell r="D5241">
            <v>70.58</v>
          </cell>
        </row>
        <row r="5242">
          <cell r="A5242">
            <v>10405</v>
          </cell>
          <cell r="B5242" t="str">
            <v>VALVULA DE RETENCAO HORIZONTAL, DE BRONZE (PN-25), 2 1/2", 400 PSI, TAMPA DE PORCA DE UNIAO, EXTREMIDADES COM ROSCA</v>
          </cell>
          <cell r="C5242" t="str">
            <v xml:space="preserve">UN    </v>
          </cell>
          <cell r="D5242">
            <v>236.57</v>
          </cell>
        </row>
        <row r="5243">
          <cell r="A5243">
            <v>10408</v>
          </cell>
          <cell r="B5243" t="str">
            <v>VALVULA DE RETENCAO HORIZONTAL, DE BRONZE (PN-25), 2", 400 PSI, TAMPA DE PORCA DE UNIAO, EXTREMIDADES COM ROSCA</v>
          </cell>
          <cell r="C5243" t="str">
            <v xml:space="preserve">UN    </v>
          </cell>
          <cell r="D5243">
            <v>165.43</v>
          </cell>
        </row>
        <row r="5244">
          <cell r="A5244">
            <v>10412</v>
          </cell>
          <cell r="B5244" t="str">
            <v>VALVULA DE RETENCAO HORIZONTAL, DE BRONZE (PN-25), 3/4", 400 PSI, TAMPA DE PORCA DE UNIAO, EXTREMIDADES COM ROSCA</v>
          </cell>
          <cell r="C5244" t="str">
            <v xml:space="preserve">UN    </v>
          </cell>
          <cell r="D5244">
            <v>51.93</v>
          </cell>
        </row>
        <row r="5245">
          <cell r="A5245">
            <v>10406</v>
          </cell>
          <cell r="B5245" t="str">
            <v>VALVULA DE RETENCAO HORIZONTAL, DE BRONZE (PN-25), 3", 400 PSI, TAMPA DE PORCA DE UNIAO, EXTREMIDADES COM ROSCA</v>
          </cell>
          <cell r="C5245" t="str">
            <v xml:space="preserve">UN    </v>
          </cell>
          <cell r="D5245">
            <v>326.76</v>
          </cell>
        </row>
        <row r="5246">
          <cell r="A5246">
            <v>10407</v>
          </cell>
          <cell r="B5246" t="str">
            <v>VALVULA DE RETENCAO HORIZONTAL, DE BRONZE (PN-25), 4", 400 PSI, TAMPA DE PORCA DE UNIAO, EXTREMIDADES COM ROSCA</v>
          </cell>
          <cell r="C5246" t="str">
            <v xml:space="preserve">UN    </v>
          </cell>
          <cell r="D5246">
            <v>506.81</v>
          </cell>
        </row>
        <row r="5247">
          <cell r="A5247">
            <v>10416</v>
          </cell>
          <cell r="B5247" t="str">
            <v>VALVULA DE RETENCAO VERTICAL, DE BRONZE (PN-16), 1 1/2", 200 PSI, EXTREMIDADES COM ROSCA</v>
          </cell>
          <cell r="C5247" t="str">
            <v xml:space="preserve">UN    </v>
          </cell>
          <cell r="D5247">
            <v>62.86</v>
          </cell>
        </row>
        <row r="5248">
          <cell r="A5248">
            <v>10419</v>
          </cell>
          <cell r="B5248" t="str">
            <v>VALVULA DE RETENCAO VERTICAL, DE BRONZE (PN-16), 1 1/4", 200 PSI, EXTREMIDADES COM ROSCA</v>
          </cell>
          <cell r="C5248" t="str">
            <v xml:space="preserve">UN    </v>
          </cell>
          <cell r="D5248">
            <v>54.56</v>
          </cell>
        </row>
        <row r="5249">
          <cell r="A5249">
            <v>21092</v>
          </cell>
          <cell r="B5249" t="str">
            <v>VALVULA DE RETENCAO VERTICAL, DE BRONZE (PN-16), 1/2", 200 PSI, EXTREMIDADES COM ROSCA</v>
          </cell>
          <cell r="C5249" t="str">
            <v xml:space="preserve">UN    </v>
          </cell>
          <cell r="D5249">
            <v>31.19</v>
          </cell>
        </row>
        <row r="5250">
          <cell r="A5250">
            <v>10418</v>
          </cell>
          <cell r="B5250" t="str">
            <v>VALVULA DE RETENCAO VERTICAL, DE BRONZE (PN-16), 1", 200 PSI, EXTREMIDADES COM ROSCA</v>
          </cell>
          <cell r="C5250" t="str">
            <v xml:space="preserve">UN    </v>
          </cell>
          <cell r="D5250">
            <v>36.369999999999997</v>
          </cell>
        </row>
        <row r="5251">
          <cell r="A5251">
            <v>12657</v>
          </cell>
          <cell r="B5251" t="str">
            <v>VALVULA DE RETENCAO VERTICAL, DE BRONZE (PN-16), 2 1/2", 200 PSI, EXTREMIDADES COM ROSCA</v>
          </cell>
          <cell r="C5251" t="str">
            <v xml:space="preserve">UN    </v>
          </cell>
          <cell r="D5251">
            <v>146.77000000000001</v>
          </cell>
        </row>
        <row r="5252">
          <cell r="A5252">
            <v>10417</v>
          </cell>
          <cell r="B5252" t="str">
            <v>VALVULA DE RETENCAO VERTICAL, DE BRONZE (PN-16), 2", 200 PSI, EXTREMIDADES COM ROSCA</v>
          </cell>
          <cell r="C5252" t="str">
            <v xml:space="preserve">UN    </v>
          </cell>
          <cell r="D5252">
            <v>91.59</v>
          </cell>
        </row>
        <row r="5253">
          <cell r="A5253">
            <v>10413</v>
          </cell>
          <cell r="B5253" t="str">
            <v>VALVULA DE RETENCAO VERTICAL, DE BRONZE (PN-16), 3/4", 200 PSI, EXTREMIDADES COM ROSCA</v>
          </cell>
          <cell r="C5253" t="str">
            <v xml:space="preserve">UN    </v>
          </cell>
          <cell r="D5253">
            <v>33.29</v>
          </cell>
        </row>
        <row r="5254">
          <cell r="A5254">
            <v>10414</v>
          </cell>
          <cell r="B5254" t="str">
            <v>VALVULA DE RETENCAO VERTICAL, DE BRONZE (PN-16), 3", 200 PSI, EXTREMIDADES COM ROSCA</v>
          </cell>
          <cell r="C5254" t="str">
            <v xml:space="preserve">UN    </v>
          </cell>
          <cell r="D5254">
            <v>200.43</v>
          </cell>
        </row>
        <row r="5255">
          <cell r="A5255">
            <v>10415</v>
          </cell>
          <cell r="B5255" t="str">
            <v>VALVULA DE RETENCAO VERTICAL, DE BRONZE (PN-16), 4", 200 PSI, EXTREMIDADES COM ROSCA</v>
          </cell>
          <cell r="C5255" t="str">
            <v xml:space="preserve">UN    </v>
          </cell>
          <cell r="D5255">
            <v>347.85</v>
          </cell>
        </row>
        <row r="5256">
          <cell r="A5256">
            <v>38643</v>
          </cell>
          <cell r="B5256" t="str">
            <v>VALVULA EM METAL CROMADO PARA LAVATORIO, 1 " SEM LADRAO</v>
          </cell>
          <cell r="C5256" t="str">
            <v xml:space="preserve">UN    </v>
          </cell>
          <cell r="D5256">
            <v>36.36</v>
          </cell>
        </row>
        <row r="5257">
          <cell r="A5257">
            <v>6157</v>
          </cell>
          <cell r="B5257" t="str">
            <v>VALVULA EM METAL CROMADO PARA PIA AMERICANA 3.1/2 X 1.1/2 "</v>
          </cell>
          <cell r="C5257" t="str">
            <v xml:space="preserve">UN    </v>
          </cell>
          <cell r="D5257">
            <v>49.67</v>
          </cell>
        </row>
        <row r="5258">
          <cell r="A5258">
            <v>37588</v>
          </cell>
          <cell r="B5258" t="str">
            <v>VALVULA EM METAL CROMADO PARA TANQUE, 1.1/2 " SEM LADRAO</v>
          </cell>
          <cell r="C5258" t="str">
            <v xml:space="preserve">UN    </v>
          </cell>
          <cell r="D5258">
            <v>20.100000000000001</v>
          </cell>
        </row>
        <row r="5259">
          <cell r="A5259">
            <v>6152</v>
          </cell>
          <cell r="B5259" t="str">
            <v>VALVULA EM PLASTICO BRANCO COM SAIDA LISA PARA TANQUE 1.1/4 " X 1.1/2 "</v>
          </cell>
          <cell r="C5259" t="str">
            <v xml:space="preserve">UN    </v>
          </cell>
          <cell r="D5259">
            <v>3.06</v>
          </cell>
        </row>
        <row r="5260">
          <cell r="A5260">
            <v>6158</v>
          </cell>
          <cell r="B5260" t="str">
            <v>VALVULA EM PLASTICO BRANCO PARA LAVATORIO 1 ", SEM UNHO, COM LADRAO</v>
          </cell>
          <cell r="C5260" t="str">
            <v xml:space="preserve">UN    </v>
          </cell>
          <cell r="D5260">
            <v>3.7</v>
          </cell>
        </row>
        <row r="5261">
          <cell r="A5261">
            <v>6153</v>
          </cell>
          <cell r="B5261" t="str">
            <v>VALVULA EM PLASTICO BRANCO PARA TANQUE OU LAVATORIO 1 ", SEM UNHO E SEM LADRAO</v>
          </cell>
          <cell r="C5261" t="str">
            <v xml:space="preserve">UN    </v>
          </cell>
          <cell r="D5261">
            <v>2.88</v>
          </cell>
        </row>
        <row r="5262">
          <cell r="A5262">
            <v>6156</v>
          </cell>
          <cell r="B5262" t="str">
            <v>VALVULA EM PLASTICO BRANCO PARA TANQUE 1.1/4 " X 1.1/2 ", SEM UNHO E SEM LADRAO</v>
          </cell>
          <cell r="C5262" t="str">
            <v xml:space="preserve">UN    </v>
          </cell>
          <cell r="D5262">
            <v>3.65</v>
          </cell>
        </row>
        <row r="5263">
          <cell r="A5263">
            <v>6154</v>
          </cell>
          <cell r="B5263" t="str">
            <v>VALVULA EM PLASTICO CROMADO PARA LAVATORIO 1 ", SEM UNHO, COM LADRAO</v>
          </cell>
          <cell r="C5263" t="str">
            <v xml:space="preserve">UN    </v>
          </cell>
          <cell r="D5263">
            <v>6.88</v>
          </cell>
        </row>
        <row r="5264">
          <cell r="A5264">
            <v>6155</v>
          </cell>
          <cell r="B5264" t="str">
            <v>VALVULA EM PLASTICO CROMADO TIPO AMERICANA PARA PIA DE COZINHA 3.1/2 " X 1.1/2 ", SEM ADAPTADOR</v>
          </cell>
          <cell r="C5264" t="str">
            <v xml:space="preserve">UN    </v>
          </cell>
          <cell r="D5264">
            <v>14.21</v>
          </cell>
        </row>
        <row r="5265">
          <cell r="A5265">
            <v>3115</v>
          </cell>
          <cell r="B5265" t="str">
            <v>VARA / PERFIL PARA CREMONA, EM FERRO CROMADO, COMPRIMENTO DE 120 CM</v>
          </cell>
          <cell r="C5265" t="str">
            <v xml:space="preserve">UN    </v>
          </cell>
          <cell r="D5265">
            <v>17.21</v>
          </cell>
        </row>
        <row r="5266">
          <cell r="A5266">
            <v>3116</v>
          </cell>
          <cell r="B5266" t="str">
            <v>VARA / PERFIL PARA CREMONA, EM FERRO CROMADO, COMPRIMENTO DE 150 CM</v>
          </cell>
          <cell r="C5266" t="str">
            <v xml:space="preserve">UN    </v>
          </cell>
          <cell r="D5266">
            <v>17.739999999999998</v>
          </cell>
        </row>
        <row r="5267">
          <cell r="A5267">
            <v>38166</v>
          </cell>
          <cell r="B5267" t="str">
            <v>VARA/ PERFIL PARA CREMONA, EM LATAO CROMADO, COMPRIMENTO DE 120 CM</v>
          </cell>
          <cell r="C5267" t="str">
            <v xml:space="preserve">UN    </v>
          </cell>
          <cell r="D5267">
            <v>36.299999999999997</v>
          </cell>
        </row>
        <row r="5268">
          <cell r="A5268">
            <v>38108</v>
          </cell>
          <cell r="B5268" t="str">
            <v>VARIADOR DE LUMINOSIDADE ROTATIVO (DIMMER) 127 V, 300 W (APENAS MODULO)</v>
          </cell>
          <cell r="C5268" t="str">
            <v xml:space="preserve">UN    </v>
          </cell>
          <cell r="D5268">
            <v>33.85</v>
          </cell>
        </row>
        <row r="5269">
          <cell r="A5269">
            <v>38087</v>
          </cell>
          <cell r="B5269" t="str">
            <v>VARIADOR DE LUMINOSIDADE ROTATIVO (DIMMER) 127V, 300W, CONJUNTO MONTADO PARA EMBUTIR 4" X 2" (PLACA + SUPORTE + MODULO)</v>
          </cell>
          <cell r="C5269" t="str">
            <v xml:space="preserve">UN    </v>
          </cell>
          <cell r="D5269">
            <v>43.54</v>
          </cell>
        </row>
        <row r="5270">
          <cell r="A5270">
            <v>38109</v>
          </cell>
          <cell r="B5270" t="str">
            <v>VARIADOR DE LUMINOSIDADE ROTATIVO (DIMMER) 220 V, 600 W (APENAS MODULO)</v>
          </cell>
          <cell r="C5270" t="str">
            <v xml:space="preserve">UN    </v>
          </cell>
          <cell r="D5270">
            <v>54.1</v>
          </cell>
        </row>
        <row r="5271">
          <cell r="A5271">
            <v>38088</v>
          </cell>
          <cell r="B5271" t="str">
            <v>VARIADOR DE LUMINOSIDADE ROTATIVO (DIMMER) 220V, 600W, CONJUNTO MONTADO PARA EMBUTIR 4" X 2" (PLACA + SUPORTE + MODULO)</v>
          </cell>
          <cell r="C5271" t="str">
            <v xml:space="preserve">UN    </v>
          </cell>
          <cell r="D5271">
            <v>56.89</v>
          </cell>
        </row>
        <row r="5272">
          <cell r="A5272">
            <v>38110</v>
          </cell>
          <cell r="B5272" t="str">
            <v>VARIADOR DE VELOCIDADE PARA VENTILADOR 127 V, 150 W (APENAS MODULO)</v>
          </cell>
          <cell r="C5272" t="str">
            <v xml:space="preserve">UN    </v>
          </cell>
          <cell r="D5272">
            <v>20.81</v>
          </cell>
        </row>
        <row r="5273">
          <cell r="A5273">
            <v>38089</v>
          </cell>
          <cell r="B5273" t="str">
            <v>VARIADOR DE VELOCIDADE PARA VENTILADOR 127V, 150W + 2 INTERRUPTORES PARALELOS, PARA REVERSAO E LAMPADA, CONJUNTO MONTADO PARA EMBUTIR 4" X 2" (PLACA + SUPORTE + MODULOS)</v>
          </cell>
          <cell r="C5273" t="str">
            <v xml:space="preserve">UN    </v>
          </cell>
          <cell r="D5273">
            <v>36.26</v>
          </cell>
        </row>
        <row r="5274">
          <cell r="A5274">
            <v>38111</v>
          </cell>
          <cell r="B5274" t="str">
            <v>VARIADOR DE VELOCIDADE PARA VENTILADOR 220 V, 250 W (APENAS MODULO)</v>
          </cell>
          <cell r="C5274" t="str">
            <v xml:space="preserve">UN    </v>
          </cell>
          <cell r="D5274">
            <v>23.27</v>
          </cell>
        </row>
        <row r="5275">
          <cell r="A5275">
            <v>38090</v>
          </cell>
          <cell r="B5275" t="str">
            <v>VARIADOR DE VELOCIDADE PARA VENTILADOR 220V, 250W + 2 INTERRUPTORES PARALELOS, PARA REVERSAO E LAMPADA, CONJUNTO MONTADO PARA EMBUTIR 4" X 2" (PLACA + SUPORTE + MODULOS)</v>
          </cell>
          <cell r="C5275" t="str">
            <v xml:space="preserve">UN    </v>
          </cell>
          <cell r="D5275">
            <v>37.479999999999997</v>
          </cell>
        </row>
        <row r="5276">
          <cell r="A5276">
            <v>11786</v>
          </cell>
          <cell r="B5276" t="str">
            <v>VASO SANITARIO SIFONADO INFANTIL LOUCA BRANCA</v>
          </cell>
          <cell r="C5276" t="str">
            <v xml:space="preserve">UN    </v>
          </cell>
          <cell r="D5276">
            <v>222.98</v>
          </cell>
        </row>
        <row r="5277">
          <cell r="A5277">
            <v>13726</v>
          </cell>
          <cell r="B5277" t="str">
            <v>VASSOURA MECANICA REBOCAVEL COM ESCOVA CILINDRICA LARGURA UTIL DE VARRIMENTO = 2,44M</v>
          </cell>
          <cell r="C5277" t="str">
            <v xml:space="preserve">UN    </v>
          </cell>
          <cell r="D5277">
            <v>35400.400000000001</v>
          </cell>
        </row>
        <row r="5278">
          <cell r="A5278">
            <v>38400</v>
          </cell>
          <cell r="B5278" t="str">
            <v>VASSOURA 40 CM COM CABO</v>
          </cell>
          <cell r="C5278" t="str">
            <v xml:space="preserve">UN    </v>
          </cell>
          <cell r="D5278">
            <v>14.28</v>
          </cell>
        </row>
        <row r="5279">
          <cell r="A5279">
            <v>12627</v>
          </cell>
          <cell r="B5279" t="str">
            <v>VEDACAO DE CALHA, EM BORRACHA COR PRETA, MEDIDA ENTRE 119 E 170 MM, PARA DRENAGEM PLUVIAL PREDIAL</v>
          </cell>
          <cell r="C5279" t="str">
            <v xml:space="preserve">UN    </v>
          </cell>
          <cell r="D5279">
            <v>0.35</v>
          </cell>
        </row>
        <row r="5280">
          <cell r="A5280">
            <v>6138</v>
          </cell>
          <cell r="B5280" t="str">
            <v>VEDACAO PVC, 100 MM, PARA SAIDA VASO SANITARIO</v>
          </cell>
          <cell r="C5280" t="str">
            <v xml:space="preserve">UN    </v>
          </cell>
          <cell r="D5280">
            <v>1.83</v>
          </cell>
        </row>
        <row r="5281">
          <cell r="A5281">
            <v>39996</v>
          </cell>
          <cell r="B5281" t="str">
            <v>VERGALHAO ZINCADO ROSCA TOTAL, 1/4 " (6,3 MM)</v>
          </cell>
          <cell r="C5281" t="str">
            <v xml:space="preserve">M     </v>
          </cell>
          <cell r="D5281">
            <v>2.39</v>
          </cell>
        </row>
        <row r="5282">
          <cell r="A5282">
            <v>10478</v>
          </cell>
          <cell r="B5282" t="str">
            <v>VERNIZ POLIURETANO BRILHANTE PARA MADEIRA, COM FILTRO SOLAR, USO INTERNO E EXTERNO</v>
          </cell>
          <cell r="C5282" t="str">
            <v xml:space="preserve">L     </v>
          </cell>
          <cell r="D5282">
            <v>22.88</v>
          </cell>
        </row>
        <row r="5283">
          <cell r="A5283">
            <v>40514</v>
          </cell>
          <cell r="B5283" t="str">
            <v>VERNIZ POLIURETANO BRILHANTE PARA MADEIRA, SEM FILTRO SOLAR, USO INTERNO E EXTERNO</v>
          </cell>
          <cell r="C5283" t="str">
            <v xml:space="preserve">L     </v>
          </cell>
          <cell r="D5283">
            <v>20.27</v>
          </cell>
        </row>
        <row r="5284">
          <cell r="A5284">
            <v>10475</v>
          </cell>
          <cell r="B5284" t="str">
            <v>VERNIZ SINTETICO BRILHANTE PARA MADEIRA TIPO COPAL, USO INTERNO</v>
          </cell>
          <cell r="C5284" t="str">
            <v xml:space="preserve">L     </v>
          </cell>
          <cell r="D5284">
            <v>20.13</v>
          </cell>
        </row>
        <row r="5285">
          <cell r="A5285">
            <v>10481</v>
          </cell>
          <cell r="B5285" t="str">
            <v>VERNIZ SINTETICO BRILHANTE PARA MADEIRA, COM FILTRO SOLAR, USO INTERNO E EXTERNO (BASE SOLVENTE)</v>
          </cell>
          <cell r="C5285" t="str">
            <v xml:space="preserve">L     </v>
          </cell>
          <cell r="D5285">
            <v>21.95</v>
          </cell>
        </row>
        <row r="5286">
          <cell r="A5286">
            <v>4031</v>
          </cell>
          <cell r="B5286" t="str">
            <v>VEU DE VIDRO/VEU DE SUPERFICIE 30 A 35 G/M2</v>
          </cell>
          <cell r="C5286" t="str">
            <v xml:space="preserve">M2    </v>
          </cell>
          <cell r="D5286">
            <v>23.72</v>
          </cell>
        </row>
        <row r="5287">
          <cell r="A5287">
            <v>4030</v>
          </cell>
          <cell r="B5287" t="str">
            <v>VEU POLIESTER</v>
          </cell>
          <cell r="C5287" t="str">
            <v xml:space="preserve">M2    </v>
          </cell>
          <cell r="D5287">
            <v>5.04</v>
          </cell>
        </row>
        <row r="5288">
          <cell r="A5288">
            <v>39399</v>
          </cell>
          <cell r="B5288" t="str">
            <v>VIBRADOR DE IMERSAO, COM PONTEIRA DE *35* MM, MANGOTE DE 5 M, SEM MOTOR</v>
          </cell>
          <cell r="C5288" t="str">
            <v xml:space="preserve">UN    </v>
          </cell>
          <cell r="D5288">
            <v>914.91</v>
          </cell>
        </row>
        <row r="5289">
          <cell r="A5289">
            <v>39400</v>
          </cell>
          <cell r="B5289" t="str">
            <v>VIBRADOR DE IMERSAO, COM PONTEIRA DE *45* MM, MANGOTE DE 5 M, SEM MOTOR.</v>
          </cell>
          <cell r="C5289" t="str">
            <v xml:space="preserve">UN    </v>
          </cell>
          <cell r="D5289">
            <v>994.47</v>
          </cell>
        </row>
        <row r="5290">
          <cell r="A5290">
            <v>39401</v>
          </cell>
          <cell r="B5290" t="str">
            <v>VIBRADOR DE IMERSAO, COM PONTEIRA DE *60* MM, MANGOTE DE 5 M, SEM MOTOR.</v>
          </cell>
          <cell r="C5290" t="str">
            <v xml:space="preserve">UN    </v>
          </cell>
          <cell r="D5290">
            <v>1115.56</v>
          </cell>
        </row>
        <row r="5291">
          <cell r="A5291">
            <v>11652</v>
          </cell>
          <cell r="B5291" t="str">
            <v>VIBRADOR DE IMERSAO, DIAMETRO DA PONTEIRA DE *35* MM, COM MOTOR 4 TEMPOS A GASOLINA DE 5,5 HP (5,5 CV)</v>
          </cell>
          <cell r="C5291" t="str">
            <v xml:space="preserve">UN    </v>
          </cell>
          <cell r="D5291">
            <v>2400</v>
          </cell>
        </row>
        <row r="5292">
          <cell r="A5292">
            <v>13896</v>
          </cell>
          <cell r="B5292" t="str">
            <v>VIBRADOR DE IMERSAO, DIAMETRO DA PONTEIRA DE *45* MM, COM MOTOR ELETRICO TRIFASICO DE 2 HP (2 CV)</v>
          </cell>
          <cell r="C5292" t="str">
            <v xml:space="preserve">UN    </v>
          </cell>
          <cell r="D5292">
            <v>2153.0100000000002</v>
          </cell>
        </row>
        <row r="5293">
          <cell r="A5293">
            <v>13475</v>
          </cell>
          <cell r="B5293" t="str">
            <v>VIBRADOR DE IMERSAO, DIAMETRO DA PONTEIRA DE *45* MM, COM MOTOR 4 TEMPOS A GASOLINA DE 5,5 HP (5,5 CV)</v>
          </cell>
          <cell r="C5293" t="str">
            <v xml:space="preserve">UN    </v>
          </cell>
          <cell r="D5293">
            <v>2622.62</v>
          </cell>
        </row>
        <row r="5294">
          <cell r="A5294">
            <v>25971</v>
          </cell>
          <cell r="B5294" t="str">
            <v>VIBROACABADORA DE ASFALTO SOBRE ESTEIRAS, LARG. PAVIM. MAX. 8,00 M, POT. 100 KW/ 134 HP, CAP. 600 T/ H</v>
          </cell>
          <cell r="C5294" t="str">
            <v xml:space="preserve">UN    </v>
          </cell>
          <cell r="D5294">
            <v>3159269.79</v>
          </cell>
        </row>
        <row r="5295">
          <cell r="A5295">
            <v>25970</v>
          </cell>
          <cell r="B5295" t="str">
            <v>VIBROACABADORA DE ASFALTO SOBRE ESTEIRAS, LARG. PAVIM. 2,13 M A 4,55 M, POT. 74 KW/ 100 HP, CAP. 400 T/ H</v>
          </cell>
          <cell r="C5295" t="str">
            <v xml:space="preserve">UN    </v>
          </cell>
          <cell r="D5295">
            <v>1330015.9099999999</v>
          </cell>
        </row>
        <row r="5296">
          <cell r="A5296">
            <v>13476</v>
          </cell>
          <cell r="B5296" t="str">
            <v>VIBROACABADORA DE ASFALTO SOBRE ESTEIRAS, LARG. PAVIM. 2,60 M A 5,75 M, POT. 110 HP, CAP. 450 T/ H</v>
          </cell>
          <cell r="C5296" t="str">
            <v xml:space="preserve">UN    </v>
          </cell>
          <cell r="D5296">
            <v>1339653.8</v>
          </cell>
        </row>
        <row r="5297">
          <cell r="A5297">
            <v>10488</v>
          </cell>
          <cell r="B5297" t="str">
            <v>VIBROACABADORA DE ASFALTO SOBRE ESTEIRAS, LARG. PAVIMENT. 1,90 A 5,3 M, POT. 78 KW/105 HP, CAP. 450 T/H</v>
          </cell>
          <cell r="C5297" t="str">
            <v xml:space="preserve">UN    </v>
          </cell>
          <cell r="D5297">
            <v>1623005</v>
          </cell>
        </row>
        <row r="5298">
          <cell r="A5298">
            <v>13606</v>
          </cell>
          <cell r="B5298" t="str">
            <v>VIBROACABADORA DE ASFALTO SOBRE RODAS, LARGURA DE PAVIMENTACAO DE 1,70 A 4,20 M, POTENCIA 78 KW/105 HP, CAPACIDADE 300 T/H</v>
          </cell>
          <cell r="C5298" t="str">
            <v xml:space="preserve">UN    </v>
          </cell>
          <cell r="D5298">
            <v>1437959.22</v>
          </cell>
        </row>
        <row r="5299">
          <cell r="A5299">
            <v>10489</v>
          </cell>
          <cell r="B5299" t="str">
            <v>VIDRACEIRO</v>
          </cell>
          <cell r="C5299" t="str">
            <v xml:space="preserve">H     </v>
          </cell>
          <cell r="D5299">
            <v>14.23</v>
          </cell>
        </row>
        <row r="5300">
          <cell r="A5300">
            <v>41073</v>
          </cell>
          <cell r="B5300" t="str">
            <v>VIDRACEIRO (MENSALISTA)</v>
          </cell>
          <cell r="C5300" t="str">
            <v xml:space="preserve">MES   </v>
          </cell>
          <cell r="D5300">
            <v>2527.16</v>
          </cell>
        </row>
        <row r="5301">
          <cell r="A5301">
            <v>34391</v>
          </cell>
          <cell r="B5301" t="str">
            <v>VIDRO COMUM LAMINADO LISO INCOLOR DUPLO, ESPESSURA TOTAL 8 MM (CADA CAMADA DE 4 MM) - COLOCADO</v>
          </cell>
          <cell r="C5301" t="str">
            <v xml:space="preserve">M2    </v>
          </cell>
          <cell r="D5301">
            <v>497.8</v>
          </cell>
        </row>
        <row r="5302">
          <cell r="A5302">
            <v>10496</v>
          </cell>
          <cell r="B5302" t="str">
            <v>VIDRO COMUM LAMINADO, LISO, INCOLOR, DUPLO, ESPESSURA TOTAL 6 MM (CADA CAMADA E= 3 MM) - COLOCADO</v>
          </cell>
          <cell r="C5302" t="str">
            <v xml:space="preserve">M2    </v>
          </cell>
          <cell r="D5302">
            <v>433.33</v>
          </cell>
        </row>
        <row r="5303">
          <cell r="A5303">
            <v>10497</v>
          </cell>
          <cell r="B5303" t="str">
            <v>VIDRO COMUM LAMINADO, LISO, INCOLOR, TRIPLO, ESPESSURA TOTAL 12 MM (CADA CAMADA E=  4 MM) - COLOCADO</v>
          </cell>
          <cell r="C5303" t="str">
            <v xml:space="preserve">M2    </v>
          </cell>
          <cell r="D5303">
            <v>1126.6600000000001</v>
          </cell>
        </row>
        <row r="5304">
          <cell r="A5304">
            <v>10504</v>
          </cell>
          <cell r="B5304" t="str">
            <v>VIDRO COMUM LAMINADO, LISO, INCOLOR, TRIPLO, ESPESSURA TOTAL 15 MM (CADA CAMADA E = 5 MM) - COLOCADO</v>
          </cell>
          <cell r="C5304" t="str">
            <v xml:space="preserve">M2    </v>
          </cell>
          <cell r="D5304">
            <v>1317.33</v>
          </cell>
        </row>
        <row r="5305">
          <cell r="A5305">
            <v>34390</v>
          </cell>
          <cell r="B5305" t="str">
            <v>VIDRO CRISTAL COLORIDO, 10 MM, PINTADO NA COR BRANCA</v>
          </cell>
          <cell r="C5305" t="str">
            <v xml:space="preserve">M2    </v>
          </cell>
          <cell r="D5305">
            <v>388.26</v>
          </cell>
        </row>
        <row r="5306">
          <cell r="A5306">
            <v>34389</v>
          </cell>
          <cell r="B5306" t="str">
            <v>VIDRO CRISTAL COLORIDO, 4 MM, PINTADO NA COR BRANCA</v>
          </cell>
          <cell r="C5306" t="str">
            <v xml:space="preserve">M2    </v>
          </cell>
          <cell r="D5306">
            <v>121.33</v>
          </cell>
        </row>
        <row r="5307">
          <cell r="A5307">
            <v>34388</v>
          </cell>
          <cell r="B5307" t="str">
            <v>VIDRO CRISTAL COLORIDO, 6 MM, PINTADO NA COR BRANCA</v>
          </cell>
          <cell r="C5307" t="str">
            <v xml:space="preserve">M2    </v>
          </cell>
          <cell r="D5307">
            <v>172.44</v>
          </cell>
        </row>
        <row r="5308">
          <cell r="A5308">
            <v>34387</v>
          </cell>
          <cell r="B5308" t="str">
            <v>VIDRO CRISTAL COLORIDO, 8 MM, PINTADO NA COR BRANCA</v>
          </cell>
          <cell r="C5308" t="str">
            <v xml:space="preserve">M2    </v>
          </cell>
          <cell r="D5308">
            <v>279.93</v>
          </cell>
        </row>
        <row r="5309">
          <cell r="A5309">
            <v>11188</v>
          </cell>
          <cell r="B5309" t="str">
            <v>VIDRO LISO FUME E = 4MM - SEM COLOCACAO</v>
          </cell>
          <cell r="C5309" t="str">
            <v xml:space="preserve">M2    </v>
          </cell>
          <cell r="D5309">
            <v>138.66</v>
          </cell>
        </row>
        <row r="5310">
          <cell r="A5310">
            <v>11189</v>
          </cell>
          <cell r="B5310" t="str">
            <v>VIDRO LISO FUME E = 6MM - SEM COLOCACAO</v>
          </cell>
          <cell r="C5310" t="str">
            <v xml:space="preserve">M2    </v>
          </cell>
          <cell r="D5310">
            <v>208</v>
          </cell>
        </row>
        <row r="5311">
          <cell r="A5311">
            <v>21107</v>
          </cell>
          <cell r="B5311" t="str">
            <v>VIDRO LISO FUME, E = 5 MM - SEM COLOCACAO</v>
          </cell>
          <cell r="C5311" t="str">
            <v xml:space="preserve">M2    </v>
          </cell>
          <cell r="D5311">
            <v>149.68</v>
          </cell>
        </row>
        <row r="5312">
          <cell r="A5312">
            <v>34386</v>
          </cell>
          <cell r="B5312" t="str">
            <v>VIDRO LISO INCOLOR 10 MM - SEM COLOCACAO</v>
          </cell>
          <cell r="C5312" t="str">
            <v xml:space="preserve">M2    </v>
          </cell>
          <cell r="D5312">
            <v>259.99</v>
          </cell>
        </row>
        <row r="5313">
          <cell r="A5313">
            <v>10490</v>
          </cell>
          <cell r="B5313" t="str">
            <v>VIDRO LISO INCOLOR 2 A 3 MM - SEM COLOCACAO</v>
          </cell>
          <cell r="C5313" t="str">
            <v xml:space="preserve">M2    </v>
          </cell>
          <cell r="D5313">
            <v>78</v>
          </cell>
        </row>
        <row r="5314">
          <cell r="A5314">
            <v>10492</v>
          </cell>
          <cell r="B5314" t="str">
            <v>VIDRO LISO INCOLOR 4MM - SEM COLOCACAO</v>
          </cell>
          <cell r="C5314" t="str">
            <v xml:space="preserve">M2    </v>
          </cell>
          <cell r="D5314">
            <v>103.99</v>
          </cell>
        </row>
        <row r="5315">
          <cell r="A5315">
            <v>10493</v>
          </cell>
          <cell r="B5315" t="str">
            <v>VIDRO LISO INCOLOR 5MM - SEM COLOCACAO</v>
          </cell>
          <cell r="C5315" t="str">
            <v xml:space="preserve">M2    </v>
          </cell>
          <cell r="D5315">
            <v>121.33</v>
          </cell>
        </row>
        <row r="5316">
          <cell r="A5316">
            <v>10491</v>
          </cell>
          <cell r="B5316" t="str">
            <v>VIDRO LISO INCOLOR 6 MM - SEM COLOCACAO</v>
          </cell>
          <cell r="C5316" t="str">
            <v xml:space="preserve">M2    </v>
          </cell>
          <cell r="D5316">
            <v>147.33000000000001</v>
          </cell>
        </row>
        <row r="5317">
          <cell r="A5317">
            <v>34385</v>
          </cell>
          <cell r="B5317" t="str">
            <v>VIDRO LISO INCOLOR 8MM  -  SEM COLOCACAO</v>
          </cell>
          <cell r="C5317" t="str">
            <v xml:space="preserve">M2    </v>
          </cell>
          <cell r="D5317">
            <v>214.93</v>
          </cell>
        </row>
        <row r="5318">
          <cell r="A5318">
            <v>10499</v>
          </cell>
          <cell r="B5318" t="str">
            <v>VIDRO MARTELADO OU CANELADO, 4 MM - SEM COLOCACAO</v>
          </cell>
          <cell r="C5318" t="str">
            <v xml:space="preserve">M2    </v>
          </cell>
          <cell r="D5318">
            <v>86.66</v>
          </cell>
        </row>
        <row r="5319">
          <cell r="A5319">
            <v>34384</v>
          </cell>
          <cell r="B5319" t="str">
            <v>VIDRO PLANO ARAMADO E = 6 MM - SEM COLOCACAO</v>
          </cell>
          <cell r="C5319" t="str">
            <v xml:space="preserve">M2    </v>
          </cell>
          <cell r="D5319">
            <v>259.99</v>
          </cell>
        </row>
        <row r="5320">
          <cell r="A5320">
            <v>11185</v>
          </cell>
          <cell r="B5320" t="str">
            <v>VIDRO PLANO ARMADO E = 7MM - SEM COLOCACAO</v>
          </cell>
          <cell r="C5320" t="str">
            <v xml:space="preserve">M2    </v>
          </cell>
          <cell r="D5320">
            <v>268.66000000000003</v>
          </cell>
        </row>
        <row r="5321">
          <cell r="A5321">
            <v>10507</v>
          </cell>
          <cell r="B5321" t="str">
            <v>VIDRO TEMPERADO INCOLOR E = 10 MM, SEM COLOCACAO</v>
          </cell>
          <cell r="C5321" t="str">
            <v xml:space="preserve">M2    </v>
          </cell>
          <cell r="D5321">
            <v>274.02999999999997</v>
          </cell>
        </row>
        <row r="5322">
          <cell r="A5322">
            <v>10505</v>
          </cell>
          <cell r="B5322" t="str">
            <v>VIDRO TEMPERADO INCOLOR E = 6 MM, SEM COLOCACAO</v>
          </cell>
          <cell r="C5322" t="str">
            <v xml:space="preserve">M2    </v>
          </cell>
          <cell r="D5322">
            <v>161.69999999999999</v>
          </cell>
        </row>
        <row r="5323">
          <cell r="A5323">
            <v>10506</v>
          </cell>
          <cell r="B5323" t="str">
            <v>VIDRO TEMPERADO INCOLOR E = 8 MM, SEM COLOCACAO</v>
          </cell>
          <cell r="C5323" t="str">
            <v xml:space="preserve">M2    </v>
          </cell>
          <cell r="D5323">
            <v>211.08</v>
          </cell>
        </row>
        <row r="5324">
          <cell r="A5324">
            <v>5031</v>
          </cell>
          <cell r="B5324" t="str">
            <v>VIDRO TEMPERADO INCOLOR PARA PORTA DE ABRIR, E = 10 MM (SEM FERRAGENS E SEM COLOCACAO)</v>
          </cell>
          <cell r="C5324" t="str">
            <v xml:space="preserve">M2    </v>
          </cell>
          <cell r="D5324">
            <v>296.39999999999998</v>
          </cell>
        </row>
        <row r="5325">
          <cell r="A5325">
            <v>10502</v>
          </cell>
          <cell r="B5325" t="str">
            <v>VIDRO TEMPERADO VERDE E = 10 MM, SEM COLOCACAO</v>
          </cell>
          <cell r="C5325" t="str">
            <v xml:space="preserve">M2    </v>
          </cell>
          <cell r="D5325">
            <v>345.37</v>
          </cell>
        </row>
        <row r="5326">
          <cell r="A5326">
            <v>10501</v>
          </cell>
          <cell r="B5326" t="str">
            <v>VIDRO TEMPERADO VERDE E = 6 MM, SEM COLOCACAO</v>
          </cell>
          <cell r="C5326" t="str">
            <v xml:space="preserve">M2    </v>
          </cell>
          <cell r="D5326">
            <v>195.12</v>
          </cell>
        </row>
        <row r="5327">
          <cell r="A5327">
            <v>10503</v>
          </cell>
          <cell r="B5327" t="str">
            <v>VIDRO TEMPERADO VERDE E = 8 MM, SEM COLOCACAO</v>
          </cell>
          <cell r="C5327" t="str">
            <v xml:space="preserve">M2    </v>
          </cell>
          <cell r="D5327">
            <v>263.61</v>
          </cell>
        </row>
        <row r="5328">
          <cell r="A5328">
            <v>40270</v>
          </cell>
          <cell r="B5328" t="str">
            <v>VIGA DE ESCORAMAENTO H20, DE MADEIRA, PESO DE 5,00 A 5,20 KG/M, COM EXTREMIDADES PLASTICAS</v>
          </cell>
          <cell r="C5328" t="str">
            <v xml:space="preserve">M     </v>
          </cell>
          <cell r="D5328">
            <v>44.75</v>
          </cell>
        </row>
        <row r="5329">
          <cell r="A5329">
            <v>20213</v>
          </cell>
          <cell r="B5329" t="str">
            <v>VIGA DE MADEIRA APARELHADA *6 X 12* CM, MACARANDUBA, ANGELIM OU EQUIVALENTE DA REGIAO</v>
          </cell>
          <cell r="C5329" t="str">
            <v xml:space="preserve">M     </v>
          </cell>
          <cell r="D5329">
            <v>11.23</v>
          </cell>
        </row>
        <row r="5330">
          <cell r="A5330">
            <v>20211</v>
          </cell>
          <cell r="B5330" t="str">
            <v>VIGA DE MADEIRA APARELHADA *6 X 16* CM, MACARANDUBA, ANGELIM OU EQUIVALENTE DA REGIAO</v>
          </cell>
          <cell r="C5330" t="str">
            <v xml:space="preserve">M     </v>
          </cell>
          <cell r="D5330">
            <v>16.579999999999998</v>
          </cell>
        </row>
        <row r="5331">
          <cell r="A5331">
            <v>4472</v>
          </cell>
          <cell r="B5331" t="str">
            <v>VIGA DE MADEIRA NAO APARELHADA *6 X 16* CM, MACARANDUBA, ANGELIM OU EQUIVALENTE DA REGIAO</v>
          </cell>
          <cell r="C5331" t="str">
            <v xml:space="preserve">M     </v>
          </cell>
          <cell r="D5331">
            <v>14.5</v>
          </cell>
        </row>
        <row r="5332">
          <cell r="A5332">
            <v>35272</v>
          </cell>
          <cell r="B5332" t="str">
            <v>VIGA DE MADEIRA NAO APARELHADA *6 X 20* CM, MACARANDUBA, ANGELIM OU EQUIVALENTE DA REGIAO</v>
          </cell>
          <cell r="C5332" t="str">
            <v xml:space="preserve">M     </v>
          </cell>
          <cell r="D5332">
            <v>19.04</v>
          </cell>
        </row>
        <row r="5333">
          <cell r="A5333">
            <v>4448</v>
          </cell>
          <cell r="B5333" t="str">
            <v>VIGA DE MADEIRA NAO APARELHADA *7,5 X 15 CM (3 X 6 ") PINUS, MISTA OU EQUIVALENTE DA REGIAO</v>
          </cell>
          <cell r="C5333" t="str">
            <v xml:space="preserve">M     </v>
          </cell>
          <cell r="D5333">
            <v>30.04</v>
          </cell>
        </row>
        <row r="5334">
          <cell r="A5334">
            <v>4425</v>
          </cell>
          <cell r="B5334" t="str">
            <v>VIGA DE MADEIRA NAO APARELHADA 6 X 12 CM, MACARANDUBA, ANGELIM OU EQUIVALENTE DA REGIAO</v>
          </cell>
          <cell r="C5334" t="str">
            <v xml:space="preserve">M     </v>
          </cell>
          <cell r="D5334">
            <v>10.65</v>
          </cell>
        </row>
        <row r="5335">
          <cell r="A5335">
            <v>4481</v>
          </cell>
          <cell r="B5335" t="str">
            <v>VIGA DE MADEIRA NAO APARELHADA 8 X 16 CM, MACARANDUBA, ANGELIM OU EQUIVALENTE DA REGIAO</v>
          </cell>
          <cell r="C5335" t="str">
            <v xml:space="preserve">M     </v>
          </cell>
          <cell r="D5335">
            <v>19.62</v>
          </cell>
        </row>
        <row r="5336">
          <cell r="A5336">
            <v>34345</v>
          </cell>
          <cell r="B5336" t="str">
            <v>VIGIA DIURNO</v>
          </cell>
          <cell r="C5336" t="str">
            <v xml:space="preserve">H     </v>
          </cell>
          <cell r="D5336">
            <v>11.51</v>
          </cell>
        </row>
        <row r="5337">
          <cell r="A5337">
            <v>41096</v>
          </cell>
          <cell r="B5337" t="str">
            <v>VIGIA DIURNO (MENSALISTA)</v>
          </cell>
          <cell r="C5337" t="str">
            <v xml:space="preserve">MES   </v>
          </cell>
          <cell r="D5337">
            <v>2045.36</v>
          </cell>
        </row>
        <row r="5338">
          <cell r="A5338">
            <v>41776</v>
          </cell>
          <cell r="B5338" t="str">
            <v>VIGIA NOTURNO, HORA EFETIVAMENTE TRABALHADA DE 22 H AS 5 H (COM ADICIONAL NOTURNO)</v>
          </cell>
          <cell r="C5338" t="str">
            <v xml:space="preserve">H     </v>
          </cell>
          <cell r="D5338">
            <v>15.8</v>
          </cell>
        </row>
        <row r="5339">
          <cell r="A5339">
            <v>4487</v>
          </cell>
          <cell r="B5339" t="str">
            <v>VIGOTA DE MADEIRA NAO APARELHADA *5 X 10* CM, MACARANDUBA, ANGELIM OU EQUIVALENTE DA REGIAO</v>
          </cell>
          <cell r="C5339" t="str">
            <v xml:space="preserve">M     </v>
          </cell>
          <cell r="D5339">
            <v>9.52</v>
          </cell>
        </row>
        <row r="5340">
          <cell r="A5340">
            <v>11157</v>
          </cell>
          <cell r="B5340" t="str">
            <v>WASH PRIMER PARA TINTA AUTOMOTIVA</v>
          </cell>
          <cell r="C5340" t="str">
            <v xml:space="preserve">GL    </v>
          </cell>
          <cell r="D5340">
            <v>127.29</v>
          </cell>
        </row>
        <row r="5341">
          <cell r="A5341"/>
        </row>
      </sheetData>
      <sheetData sheetId="9" refreshError="1">
        <row r="1">
          <cell r="A1">
            <v>97141</v>
          </cell>
          <cell r="B1" t="str">
            <v>ASSENTAMENTO DE TUBO DE FERRO FUNDIDO PARA REDE DE ÁGUA, DN 80 MM, JUNTA ELÁSTICA, INSTALADO EM LOCAL COM NÍVEL ALTO DE INTERFERÊNCIAS (NÃO INCLUI FORNECIMENTO). AF_11/2017</v>
          </cell>
          <cell r="C1" t="str">
            <v>M</v>
          </cell>
          <cell r="D1">
            <v>5.52</v>
          </cell>
        </row>
        <row r="2">
          <cell r="A2">
            <v>97142</v>
          </cell>
          <cell r="B2" t="str">
            <v>ASSENTAMENTO DE TUBO DE FERRO FUNDIDO PARA REDE DE ÁGUA, DN 100 MM, JUNTA ELÁSTICA, INSTALADO EM LOCAL COM NÍVEL ALTO DE INTERFERÊNCIAS (NÃO INCLUI FORNECIMENTO). AF_11/2017</v>
          </cell>
          <cell r="C2" t="str">
            <v>M</v>
          </cell>
          <cell r="D2">
            <v>6.16</v>
          </cell>
        </row>
        <row r="3">
          <cell r="A3">
            <v>97143</v>
          </cell>
          <cell r="B3" t="str">
            <v>ASSENTAMENTO DE TUBO DE FERRO FUNDIDO PARA REDE DE ÁGUA, DN 150 MM, JUNTA ELÁSTICA, INSTALADO EM LOCAL COM NÍVEL ALTO DE INTERFERÊNCIAS (NÃO INCLUI FORNECIMENTO). AF_11/2017</v>
          </cell>
          <cell r="C3" t="str">
            <v>M</v>
          </cell>
          <cell r="D3">
            <v>7.77</v>
          </cell>
        </row>
        <row r="4">
          <cell r="A4">
            <v>97144</v>
          </cell>
          <cell r="B4" t="str">
            <v>ASSENTAMENTO DE TUBO DE FERRO FUNDIDO PARA REDE DE ÁGUA, DN 200 MM, JUNTA ELÁSTICA, INSTALADO EM LOCAL COM NÍVEL ALTO DE INTERFERÊNCIAS (NÃO INCLUI FORNECIMENTO). AF_11/2017</v>
          </cell>
          <cell r="C4" t="str">
            <v>M</v>
          </cell>
          <cell r="D4">
            <v>9.4</v>
          </cell>
        </row>
        <row r="5">
          <cell r="A5">
            <v>97145</v>
          </cell>
          <cell r="B5" t="str">
            <v>ASSENTAMENTO DE TUBO DE FERRO FUNDIDO PARA REDE DE ÁGUA, DN 250 MM, JUNTA ELÁSTICA, INSTALADO EM LOCAL COM NÍVEL ALTO DE INTERFERÊNCIAS (NÃO INCLUI FORNECIMENTO). AF_11/2017</v>
          </cell>
          <cell r="C5" t="str">
            <v>M</v>
          </cell>
          <cell r="D5">
            <v>11.04</v>
          </cell>
        </row>
        <row r="6">
          <cell r="A6">
            <v>97146</v>
          </cell>
          <cell r="B6" t="str">
            <v>ASSENTAMENTO DE TUBO DE FERRO FUNDIDO PARA REDE DE ÁGUA, DN 300 MM, JUNTA ELÁSTICA, INSTALADO EM LOCAL COM NÍVEL ALTO DE INTERFERÊNCIAS (NÃO INCLUI FORNECIMENTO). AF_11/2017</v>
          </cell>
          <cell r="C6" t="str">
            <v>M</v>
          </cell>
          <cell r="D6">
            <v>12.68</v>
          </cell>
        </row>
        <row r="7">
          <cell r="A7">
            <v>97147</v>
          </cell>
          <cell r="B7" t="str">
            <v>ASSENTAMENTO DE TUBO DE FERRO FUNDIDO PARA REDE DE ÁGUA, DN 350 MM, JUNTA ELÁSTICA, INSTALADO EM LOCAL COM NÍVEL ALTO DE INTERFERÊNCIAS (NÃO INCLUI FORNECIMENTO). AF_11/2017</v>
          </cell>
          <cell r="C7" t="str">
            <v>M</v>
          </cell>
          <cell r="D7">
            <v>14.32</v>
          </cell>
        </row>
        <row r="8">
          <cell r="A8">
            <v>97148</v>
          </cell>
          <cell r="B8" t="str">
            <v>ASSENTAMENTO DE TUBO DE FERRO FUNDIDO PARA REDE DE ÁGUA, DN 400 MM, JUNTA ELÁSTICA, INSTALADO EM LOCAL COM NÍVEL ALTO DE INTERFERÊNCIAS (NÃO INCLUI FORNECIMENTO). AF_11/2017</v>
          </cell>
          <cell r="C8" t="str">
            <v>M</v>
          </cell>
          <cell r="D8">
            <v>15.95</v>
          </cell>
        </row>
        <row r="9">
          <cell r="A9">
            <v>97149</v>
          </cell>
          <cell r="B9" t="str">
            <v>ASSENTAMENTO DE TUBO DE FERRO FUNDIDO PARA REDE DE ÁGUA, DN 450 MM, JUNTA ELÁSTICA, INSTALADO EM LOCAL COM NÍVEL ALTO DE INTERFERÊNCIAS (NÃO INCLUI FORNECIMENTO). AF_11/2017</v>
          </cell>
          <cell r="C9" t="str">
            <v>M</v>
          </cell>
          <cell r="D9">
            <v>17.63</v>
          </cell>
        </row>
        <row r="10">
          <cell r="A10">
            <v>97150</v>
          </cell>
          <cell r="B10" t="str">
            <v>ASSENTAMENTO DE TUBO DE FERRO FUNDIDO PARA REDE DE ÁGUA, DN 500 MM, JUNTA ELÁSTICA, INSTALADO EM LOCAL COM NÍVEL ALTO DE INTERFERÊNCIAS (NÃO INCLUI FORNECIMENTO). AF_11/2017</v>
          </cell>
          <cell r="C10" t="str">
            <v>M</v>
          </cell>
          <cell r="D10">
            <v>21.29</v>
          </cell>
        </row>
        <row r="11">
          <cell r="A11">
            <v>97151</v>
          </cell>
          <cell r="B11" t="str">
            <v>ASSENTAMENTO DE TUBO DE FERRO FUNDIDO PARA REDE DE ÁGUA, DN 600 MM, JUNTA ELÁSTICA, INSTALADO EM LOCAL COM NÍVEL ALTO DE INTERFERÊNCIAS (NÃO INCLUI FORNECIMENTO). AF_11/2017</v>
          </cell>
          <cell r="C11" t="str">
            <v>M</v>
          </cell>
          <cell r="D11">
            <v>24.88</v>
          </cell>
        </row>
        <row r="12">
          <cell r="A12">
            <v>97152</v>
          </cell>
          <cell r="B12" t="str">
            <v>ASSENTAMENTO DE TUBO DE FERRO FUNDIDO PARA REDE DE ÁGUA, DN 700 MM, JUNTA ELÁSTICA, INSTALADO EM LOCAL COM NÍVEL ALTO DE INTERFERÊNCIAS (NÃO INCLUI FORNECIMENTO). AF_11/2017</v>
          </cell>
          <cell r="C12" t="str">
            <v>M</v>
          </cell>
          <cell r="D12">
            <v>28.26</v>
          </cell>
        </row>
        <row r="13">
          <cell r="A13">
            <v>97153</v>
          </cell>
          <cell r="B13" t="str">
            <v>ASSENTAMENTO DE TUBO DE FERRO FUNDIDO PARA REDE DE ÁGUA, DN 800 MM, JUNTA ELÁSTICA, INSTALADO EM LOCAL COM NÍVEL ALTO DE INTERFERÊNCIAS (NÃO INCLUI FORNECIMENTO). AF_11/2017</v>
          </cell>
          <cell r="C13" t="str">
            <v>M</v>
          </cell>
          <cell r="D13">
            <v>31.77</v>
          </cell>
        </row>
        <row r="14">
          <cell r="A14">
            <v>97154</v>
          </cell>
          <cell r="B14" t="str">
            <v>ASSENTAMENTO DE TUBO DE FERRO FUNDIDO PARA REDE DE ÁGUA, DN 900 MM, JUNTA ELÁSTICA, INSTALADO EM LOCAL COM NÍVEL ALTO DE INTERFERÊNCIAS (NÃO INCLUI FORNECIMENTO). AF_11/2017</v>
          </cell>
          <cell r="C14" t="str">
            <v>M</v>
          </cell>
          <cell r="D14">
            <v>35.32</v>
          </cell>
        </row>
        <row r="15">
          <cell r="A15">
            <v>97155</v>
          </cell>
          <cell r="B15" t="str">
            <v>ASSENTAMENTO DE TUBO DE FERRO FUNDIDO PARA REDE DE ÁGUA, DN 1000 MM, JUNTA ELÁSTICA, INSTALADO EM LOCAL COM NÍVEL ALTO DE INTERFERÊNCIAS (NÃO INCLUI FORNECIMENTO). AF_11/2017</v>
          </cell>
          <cell r="C15" t="str">
            <v>M</v>
          </cell>
          <cell r="D15">
            <v>38.869999999999997</v>
          </cell>
        </row>
        <row r="16">
          <cell r="A16">
            <v>97156</v>
          </cell>
          <cell r="B16" t="str">
            <v>ASSENTAMENTO DE TUBO DE FERRO FUNDIDO PARA REDE DE ÁGUA, DN 1200 MM, JUNTA ELÁSTICA, INSTALADO EM LOCAL COM NÍVEL ALTO DE INTERFERÊNCIAS (NÃO INCLUI FORNECIMENTO). AF_11/2017</v>
          </cell>
          <cell r="C16" t="str">
            <v>M</v>
          </cell>
          <cell r="D16">
            <v>46.34</v>
          </cell>
        </row>
        <row r="17">
          <cell r="A17">
            <v>97157</v>
          </cell>
          <cell r="B17" t="str">
            <v>ASSENTAMENTO DE TUBO DE FERRO FUNDIDO PARA REDE DE ÁGUA, DN 80 MM, JUNTA ELÁSTICA, INSTALADO EM LOCAL COM NÍVEL BAIXO DE INTERFERÊNCIAS (NÃO INCLUI FORNECIMENTO). AF_11/2017</v>
          </cell>
          <cell r="C17" t="str">
            <v>M</v>
          </cell>
          <cell r="D17">
            <v>3.37</v>
          </cell>
        </row>
        <row r="18">
          <cell r="A18">
            <v>97158</v>
          </cell>
          <cell r="B18" t="str">
            <v>ASSENTAMENTO DE TUBO DE FERRO FUNDIDO PARA REDE DE ÁGUA, DN 100 MM, JUNTA ELÁSTICA, INSTALADO EM LOCAL COM NÍVEL BAIXO DE INTERFERÊNCIAS (NÃO INCLUI FORNECIMENTO). AF_11/2017</v>
          </cell>
          <cell r="C18" t="str">
            <v>M</v>
          </cell>
          <cell r="D18">
            <v>3.78</v>
          </cell>
        </row>
        <row r="19">
          <cell r="A19">
            <v>97159</v>
          </cell>
          <cell r="B19" t="str">
            <v>ASSENTAMENTO DE TUBO DE FERRO FUNDIDO PARA REDE DE ÁGUA, DN 150 MM, JUNTA ELÁSTICA, INSTALADO EM LOCAL COM NÍVEL BAIXO DE INTERFERÊNCIAS (NÃO INCLUI FORNECIMENTO). AF_11/2017</v>
          </cell>
          <cell r="C19" t="str">
            <v>M</v>
          </cell>
          <cell r="D19">
            <v>4.7699999999999996</v>
          </cell>
        </row>
        <row r="20">
          <cell r="A20">
            <v>97160</v>
          </cell>
          <cell r="B20" t="str">
            <v>ASSENTAMENTO DE TUBO DE FERRO FUNDIDO PARA REDE DE ÁGUA, DN 200 MM, JUNTA ELÁSTICA, INSTALADO EM LOCAL COM NÍVEL BAIXO DE INTERFERÊNCIAS (NÃO INCLUI FORNECIMENTO). AF_11/2017</v>
          </cell>
          <cell r="C20" t="str">
            <v>M</v>
          </cell>
          <cell r="D20">
            <v>5.76</v>
          </cell>
        </row>
        <row r="21">
          <cell r="A21">
            <v>97161</v>
          </cell>
          <cell r="B21" t="str">
            <v>ASSENTAMENTO DE TUBO DE FERRO FUNDIDO PARA REDE DE ÁGUA, DN 250 MM, JUNTA ELÁSTICA, INSTALADO EM LOCAL COM NÍVEL BAIXO DE INTERFERÊNCIAS (NÃO INCLUI FORNECIMENTO). AF_11/2017</v>
          </cell>
          <cell r="C21" t="str">
            <v>M</v>
          </cell>
          <cell r="D21">
            <v>6.79</v>
          </cell>
        </row>
        <row r="22">
          <cell r="A22">
            <v>97162</v>
          </cell>
          <cell r="B22" t="str">
            <v>ASSENTAMENTO DE TUBO DE FERRO FUNDIDO PARA REDE DE ÁGUA, DN 300 MM, JUNTA ELÁSTICA, INSTALADO EM LOCAL COM NÍVEL BAIXO DE INTERFERÊNCIAS (NÃO INCLUI FORNECIMENTO). AF_11/2017</v>
          </cell>
          <cell r="C22" t="str">
            <v>M</v>
          </cell>
          <cell r="D22">
            <v>7.81</v>
          </cell>
        </row>
        <row r="23">
          <cell r="A23">
            <v>97163</v>
          </cell>
          <cell r="B23" t="str">
            <v>ASSENTAMENTO DE TUBO DE FERRO FUNDIDO PARA REDE DE ÁGUA, DN 350 MM, JUNTA ELÁSTICA, INSTALADO EM LOCAL COM NÍVEL BAIXO DE INTERFERÊNCIAS (NÃO INCLUI FORNECIMENTO). AF_11/2017</v>
          </cell>
          <cell r="C23" t="str">
            <v>M</v>
          </cell>
          <cell r="D23">
            <v>8.83</v>
          </cell>
        </row>
        <row r="24">
          <cell r="A24">
            <v>97164</v>
          </cell>
          <cell r="B24" t="str">
            <v>ASSENTAMENTO DE TUBO DE FERRO FUNDIDO PARA REDE DE ÁGUA, DN 400 MM, JUNTA ELÁSTICA, INSTALADO EM LOCAL COM NÍVEL BAIXO DE INTERFERÊNCIAS (NÃO INCLUI FORNECIMENTO). AF_11/2017</v>
          </cell>
          <cell r="C24" t="str">
            <v>M</v>
          </cell>
          <cell r="D24">
            <v>9.84</v>
          </cell>
        </row>
        <row r="25">
          <cell r="A25">
            <v>97165</v>
          </cell>
          <cell r="B25" t="str">
            <v>ASSENTAMENTO DE TUBO DE FERRO FUNDIDO PARA REDE DE ÁGUA, DN 450 MM, JUNTA ELÁSTICA, INSTALADO EM LOCAL COM NÍVEL BAIXO DE INTERFERÊNCIAS (NÃO INCLUI FORNECIMENTO). AF_11/2017</v>
          </cell>
          <cell r="C25" t="str">
            <v>M</v>
          </cell>
          <cell r="D25">
            <v>10.87</v>
          </cell>
        </row>
        <row r="26">
          <cell r="A26">
            <v>97166</v>
          </cell>
          <cell r="B26" t="str">
            <v>ASSENTAMENTO DE TUBO DE FERRO FUNDIDO PARA REDE DE ÁGUA, DN 500 MM, JUNTA ELÁSTICA, INSTALADO EM LOCAL COM NÍVEL BAIXO DE INTERFERÊNCIAS (NÃO INCLUI FORNECIMENTO). AF_11/2017</v>
          </cell>
          <cell r="C26" t="str">
            <v>M</v>
          </cell>
          <cell r="D26">
            <v>13.14</v>
          </cell>
        </row>
        <row r="27">
          <cell r="A27">
            <v>97167</v>
          </cell>
          <cell r="B27" t="str">
            <v>ASSENTAMENTO DE TUBO DE FERRO FUNDIDO PARA REDE DE ÁGUA, DN 600 MM, JUNTA ELÁSTICA, INSTALADO EM LOCAL COM NÍVEL BAIXO DE INTERFERÊNCIAS (NÃO INCLUI FORNECIMENTO). AF_11/2017</v>
          </cell>
          <cell r="C27" t="str">
            <v>M</v>
          </cell>
          <cell r="D27">
            <v>15.39</v>
          </cell>
        </row>
        <row r="28">
          <cell r="A28">
            <v>97168</v>
          </cell>
          <cell r="B28" t="str">
            <v>ASSENTAMENTO DE TUBO DE FERRO FUNDIDO PARA REDE DE ÁGUA, DN 700 MM, JUNTA ELÁSTICA, INSTALADO EM LOCAL COM NÍVEL BAIXO DE INTERFERÊNCIAS (NÃO INCLUI FORNECIMENTO). AF_11/2017</v>
          </cell>
          <cell r="C28" t="str">
            <v>M</v>
          </cell>
          <cell r="D28">
            <v>17.420000000000002</v>
          </cell>
        </row>
        <row r="29">
          <cell r="A29">
            <v>97169</v>
          </cell>
          <cell r="B29" t="str">
            <v>ASSENTAMENTO DE TUBO DE FERRO FUNDIDO PARA REDE DE ÁGUA, DN 800 MM, JUNTA ELÁSTICA, INSTALADO EM LOCAL COM NÍVEL BAIXO DE INTERFERÊNCIAS (NÃO INCLUI FORNECIMENTO). AF_11/2017</v>
          </cell>
          <cell r="C29" t="str">
            <v>M</v>
          </cell>
          <cell r="D29">
            <v>19.57</v>
          </cell>
        </row>
        <row r="30">
          <cell r="A30">
            <v>97170</v>
          </cell>
          <cell r="B30" t="str">
            <v>ASSENTAMENTO DE TUBO DE FERRO FUNDIDO PARA REDE DE ÁGUA, DN 900 MM, JUNTA ELÁSTICA, INSTALADO EM LOCAL COM NÍVEL BAIXO DE INTERFERÊNCIAS (NÃO INCLUI FORNECIMENTO). AF_11/2017</v>
          </cell>
          <cell r="C30" t="str">
            <v>M</v>
          </cell>
          <cell r="D30">
            <v>21.76</v>
          </cell>
        </row>
        <row r="31">
          <cell r="A31">
            <v>97171</v>
          </cell>
          <cell r="B31" t="str">
            <v>ASSENTAMENTO DE TUBO DE FERRO FUNDIDO PARA REDE DE ÁGUA, DN 1000 MM, JUNTA ELÁSTICA, INSTALADO EM LOCAL COM NÍVEL BAIXO DE INTERFERÊNCIAS (NÃO INCLUI FORNECIMENTO). AF_11/2017</v>
          </cell>
          <cell r="C31" t="str">
            <v>M</v>
          </cell>
          <cell r="D31">
            <v>23.98</v>
          </cell>
        </row>
        <row r="32">
          <cell r="A32">
            <v>97172</v>
          </cell>
          <cell r="B32" t="str">
            <v>ASSENTAMENTO DE TUBO DE FERRO FUNDIDO PARA REDE DE ÁGUA, DN 1200 MM, JUNTA ELÁSTICA, INSTALADO EM LOCAL COM NÍVEL BAIXO DE INTERFERÊNCIAS (NÃO INCLUI FORNECIMENTO). AF_11/2017</v>
          </cell>
          <cell r="C32" t="str">
            <v>M</v>
          </cell>
          <cell r="D32">
            <v>28.74</v>
          </cell>
        </row>
        <row r="33">
          <cell r="A33">
            <v>97173</v>
          </cell>
          <cell r="B33" t="str">
            <v>ASSENTAMENTO DE TUBO DE AÇO CARBONO PARA REDE DE ÁGUA, DN 600 MM (24), JUNTA SOLDADA, INSTALADO EM LOCAL COM NÍVEL ALTO DE INTERFERÊNCIAS (NÃO INCLUI FORNECIMENTO). AF_11/2017</v>
          </cell>
          <cell r="C33" t="str">
            <v>M</v>
          </cell>
          <cell r="D33">
            <v>22.49</v>
          </cell>
        </row>
        <row r="34">
          <cell r="A34">
            <v>97174</v>
          </cell>
          <cell r="B34" t="str">
            <v>ASSENTAMENTO DE TUBO DE AÇO CARBONO PARA REDE DE ÁGUA, DN 700 MM (28), JUNTA SOLDADA, INSTALADO EM LOCAL COM NÍVEL ALTO DE INTERFERÊNCIAS (NÃO INCLUI FORNECIMENTO). AF_11/2017</v>
          </cell>
          <cell r="C34" t="str">
            <v>M</v>
          </cell>
          <cell r="D34">
            <v>26.01</v>
          </cell>
        </row>
        <row r="35">
          <cell r="A35">
            <v>97175</v>
          </cell>
          <cell r="B35" t="str">
            <v>ASSENTAMENTO DE TUBO DE AÇO CARBONO PARA REDE DE ÁGUA, DN 800 MM (32), JUNTA SOLDADA, INSTALADO EM LOCAL COM NÍVEL ALTO DE INTERFERÊNCIAS (NÃO INCLUI FORNECIMENTO). AF_11/2017</v>
          </cell>
          <cell r="C35" t="str">
            <v>M</v>
          </cell>
          <cell r="D35">
            <v>29.51</v>
          </cell>
        </row>
        <row r="36">
          <cell r="A36">
            <v>97176</v>
          </cell>
          <cell r="B36" t="str">
            <v>ASSENTAMENTO DE TUBO DE AÇO CARBONO PARA REDE DE ÁGUA, DN 900 MM (36), JUNTA SOLDADA, INSTALADO EM LOCAL COM NÍVEL ALTO DE INTERFERÊNCIAS (NÃO INCLUI FORNECIMENTO). AF_11/2017</v>
          </cell>
          <cell r="C36" t="str">
            <v>M</v>
          </cell>
          <cell r="D36">
            <v>33.020000000000003</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40.020000000000003</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47.05</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54.05</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61.08</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70.569999999999993</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77.849999999999994</v>
          </cell>
        </row>
        <row r="43">
          <cell r="A43">
            <v>97183</v>
          </cell>
          <cell r="B43" t="str">
            <v>ASSENTAMENTO DE TUBO DE AÇO CARBONO PARA REDE DE ÁGUA, DN 600 MM (24), JUNTA SOLDADA, INSTALADO EM LOCAL COM NÍVEL BAIXO DE INTERFERÊNCIAS (NÃO INCLUI FORNECIMENTO). AF_11/2017</v>
          </cell>
          <cell r="C43" t="str">
            <v>M</v>
          </cell>
          <cell r="D43">
            <v>18.38</v>
          </cell>
        </row>
        <row r="44">
          <cell r="A44">
            <v>97184</v>
          </cell>
          <cell r="B44" t="str">
            <v>ASSENTAMENTO DE TUBO DE AÇO CARBONO PARA REDE DE ÁGUA, DN 700 MM (28), JUNTA SOLDADA, INSTALADO EM LOCAL COM NÍVEL BAIXO DE INTERFERÊNCIAS (NÃO INCLUI FORNECIMENTO). AF_11/2017</v>
          </cell>
          <cell r="C44" t="str">
            <v>M</v>
          </cell>
          <cell r="D44">
            <v>21.3</v>
          </cell>
        </row>
        <row r="45">
          <cell r="A45">
            <v>97185</v>
          </cell>
          <cell r="B45" t="str">
            <v>ASSENTAMENTO DE TUBO DE AÇO CARBONO PARA REDE DE ÁGUA, DN 800 MM (32), JUNTA SOLDADA, INSTALADO EM LOCAL COM NÍVEL BAIXO DE INTERFERÊNCIAS (NÃO INCLUI FORNECIMENTO). AF_11/2017</v>
          </cell>
          <cell r="C45" t="str">
            <v>M</v>
          </cell>
          <cell r="D45">
            <v>24.23</v>
          </cell>
        </row>
        <row r="46">
          <cell r="A46">
            <v>97186</v>
          </cell>
          <cell r="B46" t="str">
            <v>ASSENTAMENTO DE TUBO DE AÇO CARBONO PARA REDE DE ÁGUA, DN 900 MM (36), JUNTA SOLDADA, INSTALADO EM LOCAL COM NÍVEL BAIXO DE INTERFERÊNCIAS (NÃO INCLUI FORNECIMENTO). AF_11/2017</v>
          </cell>
          <cell r="C46" t="str">
            <v>M</v>
          </cell>
          <cell r="D46">
            <v>27.14</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32.97</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38.82</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44.65</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50.49</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58.24</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64.28</v>
          </cell>
        </row>
        <row r="53">
          <cell r="A53">
            <v>90694</v>
          </cell>
          <cell r="B53" t="str">
            <v>TUBO DE PVC PARA REDE COLETORA DE ESGOTO DE PAREDE MACIÇA, DN 100 MM, JUNTA ELÁSTICA, INSTALADO EM LOCAL COM NÍVEL BAIXO DE INTERFERÊNCIAS - FORNECIMENTO E ASSENTAMENTO. AF_06/2015</v>
          </cell>
          <cell r="C53" t="str">
            <v>M</v>
          </cell>
          <cell r="D53">
            <v>21.25</v>
          </cell>
        </row>
        <row r="54">
          <cell r="A54">
            <v>90695</v>
          </cell>
          <cell r="B54" t="str">
            <v>TUBO DE PVC PARA REDE COLETORA DE ESGOTO DE PAREDE MACIÇA, DN 150 MM, JUNTA ELÁSTICA, INSTALADO EM LOCAL COM NÍVEL BAIXO DE INTERFERÊNCIAS - FORNECIMENTO E ASSENTAMENTO. AF_06/2015</v>
          </cell>
          <cell r="C54" t="str">
            <v>M</v>
          </cell>
          <cell r="D54">
            <v>43.84</v>
          </cell>
        </row>
        <row r="55">
          <cell r="A55">
            <v>90696</v>
          </cell>
          <cell r="B55" t="str">
            <v>TUBO DE PVC PARA REDE COLETORA DE ESGOTO DE PAREDE MACIÇA, DN 200 MM, JUNTA ELÁSTICA, INSTALADO EM LOCAL COM NÍVEL BAIXO DE INTERFERÊNCIAS - FORNECIMENTO E ASSENTAMENTO. AF_06/2015</v>
          </cell>
          <cell r="C55" t="str">
            <v>M</v>
          </cell>
          <cell r="D55">
            <v>64.959999999999994</v>
          </cell>
        </row>
        <row r="56">
          <cell r="A56">
            <v>90697</v>
          </cell>
          <cell r="B56" t="str">
            <v>TUBO DE PVC PARA REDE COLETORA DE ESGOTO DE PAREDE MACIÇA, DN 250 MM, JUNTA ELÁSTICA, INSTALADO EM LOCAL COM NÍVEL BAIXO DE INTERFERÊNCIAS - FORNECIMENTO E ASSENTAMENTO. AF_06/2015</v>
          </cell>
          <cell r="C56" t="str">
            <v>M</v>
          </cell>
          <cell r="D56">
            <v>109.05</v>
          </cell>
        </row>
        <row r="57">
          <cell r="A57">
            <v>90698</v>
          </cell>
          <cell r="B57" t="str">
            <v>TUBO DE PVC PARA REDE COLETORA DE ESGOTO DE PAREDE MACIÇA, DN 300 MM, JUNTA ELÁSTICA, INSTALADO EM LOCAL COM NÍVEL BAIXO DE INTERFERÊNCIAS - FORNECIMENTO E ASSENTAMENTO. AF_06/2015</v>
          </cell>
          <cell r="C57" t="str">
            <v>M</v>
          </cell>
          <cell r="D57">
            <v>174.37</v>
          </cell>
        </row>
        <row r="58">
          <cell r="A58">
            <v>90699</v>
          </cell>
          <cell r="B58" t="str">
            <v>TUBO DE PVC PARA REDE COLETORA DE ESGOTO DE PAREDE MACIÇA, DN 350 MM, JUNTA ELÁSTICA, INSTALADO EM LOCAL COM NÍVEL BAIXO DE INTERFERÊNCIAS - FORNECIMENTO E ASSENTAMENTO. AF_06/2015</v>
          </cell>
          <cell r="C58" t="str">
            <v>M</v>
          </cell>
          <cell r="D58">
            <v>215.48</v>
          </cell>
        </row>
        <row r="59">
          <cell r="A59">
            <v>90700</v>
          </cell>
          <cell r="B59" t="str">
            <v>TUBO DE PVC PARA REDE COLETORA DE ESGOTO DE PAREDE MACIÇA, DN 400 MM, JUNTA ELÁSTICA, INSTALADO EM LOCAL COM NÍVEL BAIXO DE INTERFERÊNCIAS - FORNECIMENTO E ASSENTAMENTO. AF_06/2015</v>
          </cell>
          <cell r="C59" t="str">
            <v>M</v>
          </cell>
          <cell r="D59">
            <v>283.08999999999997</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38.33</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59.47</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96.19</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132.07</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185.01</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221.88</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591.88</v>
          </cell>
        </row>
        <row r="67">
          <cell r="A67">
            <v>90709</v>
          </cell>
          <cell r="B67" t="str">
            <v>TUBO DE PVC PARA REDE COLETORA DE ESGOTO DE PAREDE MACIÇA, DN 100 MM, JUNTA ELÁSTICA, INSTALADO EM LOCAL COM NÍVEL ALTO DE INTERFERÊNCIAS - FORNECIMENTO E ASSENTAMENTO. AF_06/2015</v>
          </cell>
          <cell r="C67" t="str">
            <v>M</v>
          </cell>
          <cell r="D67">
            <v>22.8</v>
          </cell>
        </row>
        <row r="68">
          <cell r="A68">
            <v>90710</v>
          </cell>
          <cell r="B68" t="str">
            <v>TUBO DE PVC PARA REDE COLETORA DE ESGOTO DE PAREDE MACIÇA, DN 150 MM, JUNTA ELÁSTICA, INSTALADO EM LOCAL COM NÍVEL ALTO DE INTERFERÊNCIAS - FORNECIMENTO E ASSENTAMENTO. AF_06/2015</v>
          </cell>
          <cell r="C68" t="str">
            <v>M</v>
          </cell>
          <cell r="D68">
            <v>45.39</v>
          </cell>
        </row>
        <row r="69">
          <cell r="A69">
            <v>90711</v>
          </cell>
          <cell r="B69" t="str">
            <v>TUBO DE PVC PARA REDE COLETORA DE ESGOTO DE PAREDE MACIÇA, DN 200 MM, JUNTA ELÁSTICA, INSTALADO EM LOCAL COM NÍVEL ALTO DE INTERFERÊNCIAS - FORNECIMENTO E ASSENTAMENTO. AF_06/2015</v>
          </cell>
          <cell r="C69" t="str">
            <v>M</v>
          </cell>
          <cell r="D69">
            <v>66.5</v>
          </cell>
        </row>
        <row r="70">
          <cell r="A70">
            <v>90712</v>
          </cell>
          <cell r="B70" t="str">
            <v>TUBO DE PVC PARA REDE COLETORA DE ESGOTO DE PAREDE MACIÇA, DN 250 MM, JUNTA ELÁSTICA, INSTALADO EM LOCAL COM NÍVEL ALTO DE INTERFERÊNCIAS - FORNECIMENTO E ASSENTAMENTO. AF_06/2015</v>
          </cell>
          <cell r="C70" t="str">
            <v>M</v>
          </cell>
          <cell r="D70">
            <v>110.59</v>
          </cell>
        </row>
        <row r="71">
          <cell r="A71">
            <v>90713</v>
          </cell>
          <cell r="B71" t="str">
            <v>TUBO DE PVC PARA REDE COLETORA DE ESGOTO DE PAREDE MACIÇA, DN 300 MM, JUNTA ELÁSTICA, INSTALADO EM LOCAL COM NÍVEL ALTO DE INTERFERÊNCIAS - FORNECIMENTO E ASSENTAMENTO. AF_06/2015</v>
          </cell>
          <cell r="C71" t="str">
            <v>M</v>
          </cell>
          <cell r="D71">
            <v>175.91</v>
          </cell>
        </row>
        <row r="72">
          <cell r="A72">
            <v>90714</v>
          </cell>
          <cell r="B72" t="str">
            <v>TUBO DE PVC PARA REDE COLETORA DE ESGOTO DE PAREDE MACIÇA, DN 350 MM, JUNTA ELÁSTICA, INSTALADO EM LOCAL COM NÍVEL ALTO DE INTERFERÊNCIAS - FORNECIMENTO E ASSENTAMENTO. AF_06/2015</v>
          </cell>
          <cell r="C72" t="str">
            <v>M</v>
          </cell>
          <cell r="D72">
            <v>217.02</v>
          </cell>
        </row>
        <row r="73">
          <cell r="A73">
            <v>90715</v>
          </cell>
          <cell r="B73" t="str">
            <v>TUBO DE PVC PARA REDE COLETORA DE ESGOTO DE PAREDE MACIÇA, DN 400 MM, JUNTA ELÁSTICA, INSTALADO EM LOCAL COM NÍVEL ALTO DE INTERFERÊNCIAS - FORNECIMENTO E ASSENTAMENTO. AF_06/2015</v>
          </cell>
          <cell r="C73" t="str">
            <v>M</v>
          </cell>
          <cell r="D73">
            <v>286.3</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39.880000000000003</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61.01</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97.74</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133.61000000000001</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186.54</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225.09</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593.86</v>
          </cell>
        </row>
        <row r="81">
          <cell r="A81">
            <v>90724</v>
          </cell>
          <cell r="B81" t="str">
            <v>JUNTA ARGAMASSADA ENTRE TUBO DN 100 MM E O POÇO DE VISITA/ CAIXA DE CONCRETO OU ALVENARIA EM REDES DE ESGOTO. AF_06/2015</v>
          </cell>
          <cell r="C81" t="str">
            <v>UN</v>
          </cell>
          <cell r="D81">
            <v>18.170000000000002</v>
          </cell>
        </row>
        <row r="82">
          <cell r="A82">
            <v>90725</v>
          </cell>
          <cell r="B82" t="str">
            <v>JUNTA ARGAMASSADA ENTRE TUBO DN 150 MM E O POÇO DE VISITA/ CAIXA DE CONCRETO OU ALVENARIA EM REDES DE ESGOTO. AF_06/2015</v>
          </cell>
          <cell r="C82" t="str">
            <v>UN</v>
          </cell>
          <cell r="D82">
            <v>22.47</v>
          </cell>
        </row>
        <row r="83">
          <cell r="A83">
            <v>90726</v>
          </cell>
          <cell r="B83" t="str">
            <v>JUNTA ARGAMASSADA ENTRE TUBO DN 200 MM E O POÇO/ CAIXA DE CONCRETO OU ALVENARIA EM REDES DE ESGOTO. AF_06/2015</v>
          </cell>
          <cell r="C83" t="str">
            <v>UN</v>
          </cell>
          <cell r="D83">
            <v>26.77</v>
          </cell>
        </row>
        <row r="84">
          <cell r="A84">
            <v>90727</v>
          </cell>
          <cell r="B84" t="str">
            <v>JUNTA ARGAMASSADA ENTRE TUBO DN 250 MM E O POÇO DE VISITA/ CAIXA DE CONCRETO OU ALVENARIA EM REDES DE ESGOTO. AF_06/2015</v>
          </cell>
          <cell r="C84" t="str">
            <v>UN</v>
          </cell>
          <cell r="D84">
            <v>31.06</v>
          </cell>
        </row>
        <row r="85">
          <cell r="A85">
            <v>90728</v>
          </cell>
          <cell r="B85" t="str">
            <v>JUNTA ARGAMASSADA ENTRE TUBO DN 300 MM E O POÇO DE VISITA/ CAIXA DE CONCRETO OU ALVENARIA EM REDES DE ESGOTO. AF_06/2015</v>
          </cell>
          <cell r="C85" t="str">
            <v>UN</v>
          </cell>
          <cell r="D85">
            <v>35.36</v>
          </cell>
        </row>
        <row r="86">
          <cell r="A86">
            <v>90729</v>
          </cell>
          <cell r="B86" t="str">
            <v>JUNTA ARGAMASSADA ENTRE TUBO DN 350 MM E O POÇO DE VISITA/ CAIXA DE CONCRETO OU ALVENARIA EM REDES DE ESGOTO. AF_06/2015</v>
          </cell>
          <cell r="C86" t="str">
            <v>UN</v>
          </cell>
          <cell r="D86">
            <v>39.67</v>
          </cell>
        </row>
        <row r="87">
          <cell r="A87">
            <v>90730</v>
          </cell>
          <cell r="B87" t="str">
            <v>JUNTA ARGAMASSADA ENTRE TUBO DN 400 MM E O POÇO DE VISITA/ CAIXA DE CONCRETO OU ALVENARIA EM REDES DE ESGOTO. AF_06/2015</v>
          </cell>
          <cell r="C87" t="str">
            <v>UN</v>
          </cell>
          <cell r="D87">
            <v>44</v>
          </cell>
        </row>
        <row r="88">
          <cell r="A88">
            <v>90731</v>
          </cell>
          <cell r="B88" t="str">
            <v>JUNTA ARGAMASSADA ENTRE TUBO DN 450 MM E O POÇO DE VISITA/ CAIXA DE CONCRETO OU ALVENARIA EM REDES DE ESGOTO. AF_06/2015</v>
          </cell>
          <cell r="C88" t="str">
            <v>UN</v>
          </cell>
          <cell r="D88">
            <v>48.29</v>
          </cell>
        </row>
        <row r="89">
          <cell r="A89">
            <v>90732</v>
          </cell>
          <cell r="B89" t="str">
            <v>JUNTA ARGAMASSADA ENTRE TUBO DN 600 MM E O POÇO DE VISITA/ CAIXA DE CONCRETO OU ALVENARIA EM REDES DE ESGOTO. AF_06/2015</v>
          </cell>
          <cell r="C89" t="str">
            <v>UN</v>
          </cell>
          <cell r="D89">
            <v>61.19</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1.94</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2.37</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2.81</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3.25</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3.68</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4.12</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9.44</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4.33</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4.7699999999999996</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5.2</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5.64</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6.08</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13.51</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2.64</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10.33</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3.49</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3.92</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4.3499999999999996</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4.79</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5.22</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5.66</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12.65</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5.88</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6.31</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6.75</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7.18</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7.61</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16.72</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3.23</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12.31</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120.48</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0.64</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142.77000000000001</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1.1200000000000001</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836.48</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15.65</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18.36</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1115.17</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22.49</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1738.81</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26.67</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35.17</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120.67</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0.83</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143.08000000000001</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1.43</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839</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18.170000000000002</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21.1</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1118.18</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25.5</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1742.03</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29.89</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38.700000000000003</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1.47</v>
          </cell>
        </row>
        <row r="145">
          <cell r="A145">
            <v>97122</v>
          </cell>
          <cell r="B145" t="str">
            <v>ASSENTAMENTO DE TUBO DE PVC PBA PARA REDE DE ÁGUA, DN 75 MM, JUNTA ELÁSTICA INTEGRADA, INSTALADO EM LOCAL COM NÍVEL ALTO DE INTERFERÊNCIAS (NÃO INCLUI FORNECIMENTO). AF_11/2017</v>
          </cell>
          <cell r="C145" t="str">
            <v>M</v>
          </cell>
          <cell r="D145">
            <v>2.0499999999999998</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2.61</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0.67</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0.95</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1.2</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141.12</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5.74</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184.9</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7.32</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233.17</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8.8000000000000007</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305.41000000000003</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10.42</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345</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11.91</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13.53</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15</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599.07000000000005</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16.64</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146.13999999999999</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10.84</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191.19</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13.72</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240.96</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16.71</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314.52999999999997</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19.690000000000001</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355.45</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22.52</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25.57</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28.54</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613.73</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31.53</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105.42</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135.80000000000001</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174.35</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232.93</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265.75</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322.39999999999998</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361.24</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111.81</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143.69</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183.62</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243.69</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277.8</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335.77</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376.2</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25.91</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33.25</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40.51</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48.28</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55.98</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65.09</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74.66</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85.8</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497.7</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107.35</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725.14</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144.52000000000001</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30.9</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39.64</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48.4</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57.55</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66.739999999999995</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77.14</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88.03</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100.76</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515.33000000000004</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124.98</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746.78</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166.16</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93.79</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98.71</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55.38</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72.22</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97.1</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60.3</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78.510000000000005</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104.87</v>
          </cell>
        </row>
        <row r="224">
          <cell r="A224">
            <v>73606</v>
          </cell>
          <cell r="B224" t="str">
            <v>ASSENTAMENTO DE TAMPAO DE FERRO FUNDIDO 900 MM</v>
          </cell>
          <cell r="C224" t="str">
            <v>UN</v>
          </cell>
          <cell r="D224">
            <v>121.53</v>
          </cell>
        </row>
        <row r="225">
          <cell r="A225">
            <v>73607</v>
          </cell>
          <cell r="B225" t="str">
            <v>ASSENTAMENTO DE TAMPAO DE FERRO FUNDIDO 600 MM</v>
          </cell>
          <cell r="C225" t="str">
            <v>UN</v>
          </cell>
          <cell r="D225">
            <v>81.02</v>
          </cell>
        </row>
        <row r="226">
          <cell r="A226">
            <v>83623</v>
          </cell>
          <cell r="B226" t="str">
            <v>GRELHA DE FERRO FUNDIDO PARA CANALETA LARG = 30CM, FORNECIMENTO E ASSENTAMENTO</v>
          </cell>
          <cell r="C226" t="str">
            <v>M</v>
          </cell>
          <cell r="D226">
            <v>196.98</v>
          </cell>
        </row>
        <row r="227">
          <cell r="A227">
            <v>83624</v>
          </cell>
          <cell r="B227" t="str">
            <v>GRELHA DE FERRO FUNDIDO PARA CANALETA LARG = 20CM, FORNECIMENTO E ASSENTAMENTO</v>
          </cell>
          <cell r="C227" t="str">
            <v>M</v>
          </cell>
          <cell r="D227">
            <v>138.87</v>
          </cell>
        </row>
        <row r="228">
          <cell r="A228">
            <v>83626</v>
          </cell>
          <cell r="B228" t="str">
            <v>GRELHA DE FERRO FUNDIDO PARA CANALETA LARG = 15CM, FORNECIMENTO E ASSENTAMENTO</v>
          </cell>
          <cell r="C228" t="str">
            <v>M</v>
          </cell>
          <cell r="D228">
            <v>109.82</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390.48</v>
          </cell>
        </row>
        <row r="230">
          <cell r="A230">
            <v>83724</v>
          </cell>
          <cell r="B230" t="str">
            <v>ASSENTAMENTO DE PECAS, CONEXOES, APARELHOS E ACESSORIOS DE FERRO FUNDIDO DUCTIL, JUNTA ELASTICA, MECANICA OU FLANGEADA, COM DIAMETROS DE 50 A 300 MM.</v>
          </cell>
          <cell r="C230" t="str">
            <v>KG</v>
          </cell>
          <cell r="D230">
            <v>1.4</v>
          </cell>
        </row>
        <row r="231">
          <cell r="A231">
            <v>83725</v>
          </cell>
          <cell r="B231" t="str">
            <v>ASSENTAMENTO DE PECAS, CONEXOES, APARELHOS E ACESSORIOS DE FERRO FUNDIDO DUCTIL, JUNTA ELASTICA, MECANICA OU FLANGEADA, COM DIAMETROS DE 350 A 600 MM.</v>
          </cell>
          <cell r="C231" t="str">
            <v>KG</v>
          </cell>
          <cell r="D231">
            <v>0.95</v>
          </cell>
        </row>
        <row r="232">
          <cell r="A232">
            <v>83726</v>
          </cell>
          <cell r="B232" t="str">
            <v>ASSENTAMENTO DE PECAS, CONEXOES, APARELHOS E ACESSORIOS DE FERRO FUNDIDO DUCTIL, JUNTA ELASTICA, MECANICA OU FLANGEADA, COM DIAMETROS DE 700 A 1200 MM.</v>
          </cell>
          <cell r="C232" t="str">
            <v>KG</v>
          </cell>
          <cell r="D232">
            <v>0.7</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3.75</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7.01</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8.64</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10.24</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11.86</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13.46</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16.71</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1.75</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3.58</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4.41</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5.22</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6.06</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6.87</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8.5399999999999991</v>
          </cell>
        </row>
        <row r="247">
          <cell r="A247">
            <v>83520</v>
          </cell>
          <cell r="B247" t="str">
            <v>TE PVC PARA COLETOR ESGOTO, EB644, D=100MM, COM JUNTA ELASTICA.</v>
          </cell>
          <cell r="C247" t="str">
            <v>UN</v>
          </cell>
          <cell r="D247">
            <v>81.819999999999993</v>
          </cell>
        </row>
        <row r="248">
          <cell r="A248">
            <v>83531</v>
          </cell>
          <cell r="B248" t="str">
            <v>CURVA PARA REDE COLETOR ESGOTO, EB 644, 90GR, DN=200MM, COM JUNTA ELASTICA</v>
          </cell>
          <cell r="C248" t="str">
            <v>UN</v>
          </cell>
          <cell r="D248">
            <v>351.35</v>
          </cell>
        </row>
        <row r="249">
          <cell r="A249">
            <v>83535</v>
          </cell>
          <cell r="B249" t="str">
            <v>CURVA PVC PARA REDE COLETOR ESGOTO, EB-644, 45 GR, 200 MM, COM JUNTA ELASTICA.</v>
          </cell>
          <cell r="C249" t="str">
            <v>UN</v>
          </cell>
          <cell r="D249">
            <v>291.3</v>
          </cell>
        </row>
        <row r="250">
          <cell r="A250">
            <v>92235</v>
          </cell>
          <cell r="B250" t="str">
            <v>FECHAMENTO DE CONSTRUÇÃO TEMPORÁRIA EM CHAPA DE MADEIRA COMPENSADA E=10MM, COM REAPROVEITAMENTO DE 2X.</v>
          </cell>
          <cell r="C250" t="str">
            <v>M2</v>
          </cell>
          <cell r="D250">
            <v>55.51</v>
          </cell>
        </row>
        <row r="251">
          <cell r="A251">
            <v>93206</v>
          </cell>
          <cell r="B251" t="str">
            <v>EXECUÇÃO DE ESCRITÓRIO EM CANTEIRO DE OBRA EM ALVENARIA, NÃO INCLUSO MOBILIÁRIO E EQUIPAMENTOS. AF_02/2016</v>
          </cell>
          <cell r="C251" t="str">
            <v>M2</v>
          </cell>
          <cell r="D251">
            <v>798.24</v>
          </cell>
        </row>
        <row r="252">
          <cell r="A252">
            <v>93207</v>
          </cell>
          <cell r="B252" t="str">
            <v>EXECUÇÃO DE ESCRITÓRIO EM CANTEIRO DE OBRA EM CHAPA DE MADEIRA COMPENSADA, NÃO INCLUSO MOBILIÁRIO E EQUIPAMENTOS. AF_02/2016</v>
          </cell>
          <cell r="C252" t="str">
            <v>M2</v>
          </cell>
          <cell r="D252">
            <v>675.37</v>
          </cell>
        </row>
        <row r="253">
          <cell r="A253">
            <v>93208</v>
          </cell>
          <cell r="B253" t="str">
            <v>EXECUÇÃO DE ALMOXARIFADO EM CANTEIRO DE OBRA EM CHAPA DE MADEIRA COMPENSADA, INCLUSO PRATELEIRAS. AF_02/2016</v>
          </cell>
          <cell r="C253" t="str">
            <v>M2</v>
          </cell>
          <cell r="D253">
            <v>502.34</v>
          </cell>
        </row>
        <row r="254">
          <cell r="A254">
            <v>93209</v>
          </cell>
          <cell r="B254" t="str">
            <v>EXECUÇÃO DE ALMOXARIFADO EM CANTEIRO DE OBRA EM ALVENARIA, INCLUSO PRATELEIRAS. AF_02/2016</v>
          </cell>
          <cell r="C254" t="str">
            <v>M2</v>
          </cell>
          <cell r="D254">
            <v>620.6</v>
          </cell>
        </row>
        <row r="255">
          <cell r="A255">
            <v>93210</v>
          </cell>
          <cell r="B255" t="str">
            <v>EXECUÇÃO DE REFEITÓRIO EM CANTEIRO DE OBRA EM CHAPA DE MADEIRA COMPENSADA, NÃO INCLUSO MOBILIÁRIO E EQUIPAMENTOS. AF_02/2016</v>
          </cell>
          <cell r="C255" t="str">
            <v>M2</v>
          </cell>
          <cell r="D255">
            <v>348.55</v>
          </cell>
        </row>
        <row r="256">
          <cell r="A256">
            <v>93211</v>
          </cell>
          <cell r="B256" t="str">
            <v>EXECUÇÃO DE REFEITÓRIO EM CANTEIRO DE OBRA EM ALVENARIA, NÃO INCLUSO MOBILIÁRIO E EQUIPAMENTOS. AF_02/2016</v>
          </cell>
          <cell r="C256" t="str">
            <v>M2</v>
          </cell>
          <cell r="D256">
            <v>374</v>
          </cell>
        </row>
        <row r="257">
          <cell r="A257">
            <v>93212</v>
          </cell>
          <cell r="B257" t="str">
            <v>EXECUÇÃO DE SANITÁRIO E VESTIÁRIO EM CANTEIRO DE OBRA EM CHAPA DE MADEIRA COMPENSADA, NÃO INCLUSO MOBILIÁRIO. AF_02/2016</v>
          </cell>
          <cell r="C257" t="str">
            <v>M2</v>
          </cell>
          <cell r="D257">
            <v>606.75</v>
          </cell>
        </row>
        <row r="258">
          <cell r="A258">
            <v>93213</v>
          </cell>
          <cell r="B258" t="str">
            <v>EXECUÇÃO DE SANITÁRIO E VESTIÁRIO EM CANTEIRO DE OBRA EM ALVENARIA, NÃO INCLUSO MOBILIÁRIO. AF_02/2016</v>
          </cell>
          <cell r="C258" t="str">
            <v>M2</v>
          </cell>
          <cell r="D258">
            <v>707.48</v>
          </cell>
        </row>
        <row r="259">
          <cell r="A259">
            <v>93214</v>
          </cell>
          <cell r="B259" t="str">
            <v>EXECUÇÃO DE RESERVATÓRIO ELEVADO DE ÁGUA (1000 LITROS) EM CANTEIRO DE OBRA, APOIADO EM ESTRUTURA DE MADEIRA. AF_02/2016</v>
          </cell>
          <cell r="C259" t="str">
            <v>UN</v>
          </cell>
          <cell r="D259">
            <v>3342.33</v>
          </cell>
        </row>
        <row r="260">
          <cell r="A260">
            <v>93243</v>
          </cell>
          <cell r="B260" t="str">
            <v>EXECUÇÃO DE RESERVATÓRIO ELEVADO DE ÁGUA (2000 LITROS) EM CANTEIRO DE OBRA, APOIADO EM ESTRUTURA DE MADEIRA. AF_02/2016</v>
          </cell>
          <cell r="C260" t="str">
            <v>UN</v>
          </cell>
          <cell r="D260">
            <v>5007.5200000000004</v>
          </cell>
        </row>
        <row r="261">
          <cell r="A261">
            <v>93582</v>
          </cell>
          <cell r="B261" t="str">
            <v>EXECUÇÃO DE CENTRAL DE ARMADURA EM CANTEIRO DE OBRA, NÃO INCLUSO MOBILIÁRIO E EQUIPAMENTOS. AF_04/2016</v>
          </cell>
          <cell r="C261" t="str">
            <v>M2</v>
          </cell>
          <cell r="D261">
            <v>164</v>
          </cell>
        </row>
        <row r="262">
          <cell r="A262">
            <v>93583</v>
          </cell>
          <cell r="B262" t="str">
            <v>EXECUÇÃO DE CENTRAL DE FÔRMAS, PRODUÇÃO DE ARGAMASSA OU CONCRETO EM CANTEIRO DE OBRA, NÃO INCLUSO MOBILIÁRIO E EQUIPAMENTOS. AF_04/2016</v>
          </cell>
          <cell r="C262" t="str">
            <v>M2</v>
          </cell>
          <cell r="D262">
            <v>277.48</v>
          </cell>
        </row>
        <row r="263">
          <cell r="A263">
            <v>93584</v>
          </cell>
          <cell r="B263" t="str">
            <v>EXECUÇÃO DE DEPÓSITO EM CANTEIRO DE OBRA EM CHAPA DE MADEIRA COMPENSADA, NÃO INCLUSO MOBILIÁRIO. AF_04/2016</v>
          </cell>
          <cell r="C263" t="str">
            <v>M2</v>
          </cell>
          <cell r="D263">
            <v>513.29999999999995</v>
          </cell>
        </row>
        <row r="264">
          <cell r="A264">
            <v>93585</v>
          </cell>
          <cell r="B264" t="str">
            <v>EXECUÇÃO DE GUARITA EM CANTEIRO DE OBRA EM CHAPA DE MADEIRA COMPENSADA, NÃO INCLUSO MOBILIÁRIO. AF_04/2016</v>
          </cell>
          <cell r="C264" t="str">
            <v>M2</v>
          </cell>
          <cell r="D264">
            <v>706.27</v>
          </cell>
        </row>
        <row r="265">
          <cell r="A265">
            <v>98441</v>
          </cell>
          <cell r="B265" t="str">
            <v>PAREDE DE MADEIRA COMPENSADA PARA CONSTRUÇÃO TEMPORÁRIA EM CHAPA SIMPLES, EXTERNA, COM ÁREA LÍQUIDA MAIOR OU IGUAL A 6 M², SEM VÃO. AF_05/2018</v>
          </cell>
          <cell r="C265" t="str">
            <v>M2</v>
          </cell>
          <cell r="D265">
            <v>68.900000000000006</v>
          </cell>
        </row>
        <row r="266">
          <cell r="A266">
            <v>98442</v>
          </cell>
          <cell r="B266" t="str">
            <v>PAREDE DE MADEIRA COMPENSADA PARA CONSTRUÇÃO TEMPORÁRIA EM CHAPA SIMPLES, EXTERNA, COM ÁREA LÍQUIDA MENOR QUE 6 M², SEM VÃO. AF_05/2018</v>
          </cell>
          <cell r="C266" t="str">
            <v>M2</v>
          </cell>
          <cell r="D266">
            <v>71.36</v>
          </cell>
        </row>
        <row r="267">
          <cell r="A267">
            <v>98443</v>
          </cell>
          <cell r="B267" t="str">
            <v>PAREDE DE MADEIRA COMPENSADA PARA CONSTRUÇÃO TEMPORÁRIA EM CHAPA SIMPLES, INTERNA, COM ÁREA LÍQUIDA MAIOR OU IGUAL A 6 M², SEM VÃO. AF_05/2018</v>
          </cell>
          <cell r="C267" t="str">
            <v>M2</v>
          </cell>
          <cell r="D267">
            <v>57.69</v>
          </cell>
        </row>
        <row r="268">
          <cell r="A268">
            <v>98444</v>
          </cell>
          <cell r="B268" t="str">
            <v>PAREDE DE MADEIRA COMPENSADA PARA CONSTRUÇÃO TEMPORÁRIA EM CHAPA SIMPLES, INTERNA, COM ÁREA LÍQUIDA MENOR QUE 6 M², SEM VÃO. AF_05/2018</v>
          </cell>
          <cell r="C268" t="str">
            <v>M2</v>
          </cell>
          <cell r="D268">
            <v>59.45</v>
          </cell>
        </row>
        <row r="269">
          <cell r="A269">
            <v>98445</v>
          </cell>
          <cell r="B269" t="str">
            <v>PAREDE DE MADEIRA COMPENSADA PARA CONSTRUÇÃO TEMPORÁRIA EM CHAPA SIMPLES, EXTERNA, COM ÁREA LÍQUIDA MAIOR OU IGUAL A 6 M², COM VÃO. AF_05/2018</v>
          </cell>
          <cell r="C269" t="str">
            <v>M2</v>
          </cell>
          <cell r="D269">
            <v>83.58</v>
          </cell>
        </row>
        <row r="270">
          <cell r="A270">
            <v>98446</v>
          </cell>
          <cell r="B270" t="str">
            <v>PAREDE DE MADEIRA COMPENSADA PARA CONSTRUÇÃO TEMPORÁRIA EM CHAPA SIMPLES, EXTERNA, COM ÁREA LÍQUIDA MENOR QUE 6 M², COM VÃO. AF_05/2018</v>
          </cell>
          <cell r="C270" t="str">
            <v>M2</v>
          </cell>
          <cell r="D270">
            <v>110.21</v>
          </cell>
        </row>
        <row r="271">
          <cell r="A271">
            <v>98447</v>
          </cell>
          <cell r="B271" t="str">
            <v>PAREDE DE MADEIRA COMPENSADA PARA CONSTRUÇÃO TEMPORÁRIA EM CHAPA SIMPLES, INTERNA, COM ÁREA LÍQUIDA MAIOR OU IGUAL A 6 M², COM VÃO. AF_05/2018</v>
          </cell>
          <cell r="C271" t="str">
            <v>M2</v>
          </cell>
          <cell r="D271">
            <v>68.180000000000007</v>
          </cell>
        </row>
        <row r="272">
          <cell r="A272">
            <v>98448</v>
          </cell>
          <cell r="B272" t="str">
            <v>PAREDE DE MADEIRA COMPENSADA PARA CONSTRUÇÃO TEMPORÁRIA EM CHAPA SIMPLES, INTERNA, COM ÁREA LÍQUIDA MENOR QUE 6 M², COM VÃO. AF_05/2018</v>
          </cell>
          <cell r="C272" t="str">
            <v>M2</v>
          </cell>
          <cell r="D272">
            <v>88.13</v>
          </cell>
        </row>
        <row r="273">
          <cell r="A273">
            <v>98449</v>
          </cell>
          <cell r="B273" t="str">
            <v>PAREDE DE MADEIRA COMPENSADA PARA CONSTRUÇÃO TEMPORÁRIA EM CHAPA DUPLA, EXTERNA, COM ÁREA LÍQUIDA MAIOR OU IGUAL A 6 M², SEM VÃO. AF_05/2018</v>
          </cell>
          <cell r="C273" t="str">
            <v>M2</v>
          </cell>
          <cell r="D273">
            <v>87.93</v>
          </cell>
        </row>
        <row r="274">
          <cell r="A274">
            <v>98450</v>
          </cell>
          <cell r="B274" t="str">
            <v>PAREDE DE MADEIRA COMPENSADA PARA CONSTRUÇÃO TEMPORÁRIA EM CHAPA DUPLA, EXTERNA, COM ÁREA LÍQUIDA MENOR QUE 6 M², SEM VÃO. AF_05/2018</v>
          </cell>
          <cell r="C274" t="str">
            <v>M2</v>
          </cell>
          <cell r="D274">
            <v>91.52</v>
          </cell>
        </row>
        <row r="275">
          <cell r="A275">
            <v>98451</v>
          </cell>
          <cell r="B275" t="str">
            <v>PAREDE DE MADEIRA COMPENSADA PARA CONSTRUÇÃO TEMPORÁRIA EM CHAPA DUPLA, INTERNA, COM ÁREA LÍQUIDA MAIOR OU IGUAL A 6 M², SEM VÃO. AF_05/2018</v>
          </cell>
          <cell r="C275" t="str">
            <v>M2</v>
          </cell>
          <cell r="D275">
            <v>74.63</v>
          </cell>
        </row>
        <row r="276">
          <cell r="A276">
            <v>98452</v>
          </cell>
          <cell r="B276" t="str">
            <v>PAREDE DE MADEIRA COMPENSADA PARA CONSTRUÇÃO TEMPORÁRIA EM CHAPA DUPLA, INTERNA, COM ÁREA LÍQUIDA MENOR QUE 6 M², SEM VÃO. AF_05/2018</v>
          </cell>
          <cell r="C276" t="str">
            <v>M2</v>
          </cell>
          <cell r="D276">
            <v>76.8</v>
          </cell>
        </row>
        <row r="277">
          <cell r="A277">
            <v>98453</v>
          </cell>
          <cell r="B277" t="str">
            <v>PAREDE DE MADEIRA COMPENSADA PARA CONSTRUÇÃO TEMPORÁRIA EM CHAPA DUPLA, EXTERNA, COM ÁREA LÍQUIDA MAIOR OU IGUAL A QUE 6 M², COM VÃO. AF_05/2018</v>
          </cell>
          <cell r="C277" t="str">
            <v>M2</v>
          </cell>
          <cell r="D277">
            <v>106.78</v>
          </cell>
        </row>
        <row r="278">
          <cell r="A278">
            <v>98454</v>
          </cell>
          <cell r="B278" t="str">
            <v>PAREDE DE MADEIRA COMPENSADA PARA CONSTRUÇÃO TEMPORÁRIA EM CHAPA DUPLA, EXTERNA, COM ÁREA LÍQUIDA MENOR QUE 6 M², COM VÃO. AF_05/2018</v>
          </cell>
          <cell r="C278" t="str">
            <v>M2</v>
          </cell>
          <cell r="D278">
            <v>143.53</v>
          </cell>
        </row>
        <row r="279">
          <cell r="A279">
            <v>98455</v>
          </cell>
          <cell r="B279" t="str">
            <v>PAREDE DE MADEIRA COMPENSADA PARA CONSTRUÇÃO TEMPORÁRIA EM CHAPA DUPLA, INTERNA, COM ÁREA LÍQUIDA MAIOR OU IGUAL A 6 M², COM VÃO. AF_05/2018</v>
          </cell>
          <cell r="C279" t="str">
            <v>M2</v>
          </cell>
          <cell r="D279">
            <v>89.27</v>
          </cell>
        </row>
        <row r="280">
          <cell r="A280">
            <v>98456</v>
          </cell>
          <cell r="B280" t="str">
            <v>PAREDE DE MADEIRA COMPENSADA PARA CONSTRUÇÃO TEMPORÁRIA EM CHAPA DUPLA, INTERNA, COM ÁREA LÍQUIDA MENOR QUE 6 M², COM VÃO. AF_05/2018</v>
          </cell>
          <cell r="C280" t="str">
            <v>M2</v>
          </cell>
          <cell r="D280">
            <v>118.63</v>
          </cell>
        </row>
        <row r="281">
          <cell r="A281">
            <v>98458</v>
          </cell>
          <cell r="B281" t="str">
            <v>TAPUME COM COMPENSADO DE MADEIRA. AF_05/2018</v>
          </cell>
          <cell r="C281" t="str">
            <v>M2</v>
          </cell>
          <cell r="D281">
            <v>64.900000000000006</v>
          </cell>
        </row>
        <row r="282">
          <cell r="A282">
            <v>98459</v>
          </cell>
          <cell r="B282" t="str">
            <v>TAPUME COM TELHA METÁLICA. AF_05/2018</v>
          </cell>
          <cell r="C282" t="str">
            <v>M2</v>
          </cell>
          <cell r="D282">
            <v>55.33</v>
          </cell>
        </row>
        <row r="283">
          <cell r="A283">
            <v>98460</v>
          </cell>
          <cell r="B283" t="str">
            <v>PISO PARA CONSTRUÇÃO TEMPORÁRIA EM MADEIRA, SEM REAPROVEITAMENTO. AF_05/2018</v>
          </cell>
          <cell r="C283" t="str">
            <v>M2</v>
          </cell>
          <cell r="D283">
            <v>59.91</v>
          </cell>
        </row>
        <row r="284">
          <cell r="A284">
            <v>98461</v>
          </cell>
          <cell r="B284" t="str">
            <v>ESTRUTURA DE MADEIRA PROVISÓRIA PARA SUPORTE DE CAIXA DÁGUA ELEVADA DE 1000 LITROS. AF_05/2018</v>
          </cell>
          <cell r="C284" t="str">
            <v>UN</v>
          </cell>
          <cell r="D284">
            <v>2813.14</v>
          </cell>
        </row>
        <row r="285">
          <cell r="A285">
            <v>98462</v>
          </cell>
          <cell r="B285" t="str">
            <v>ESTRUTURA DE MADEIRA PROVISÓRIA PARA SUPORTE DE CAIXA DÁGUA ELEVADA DE 3000 LITROS. AF_05/2018</v>
          </cell>
          <cell r="C285" t="str">
            <v>UN</v>
          </cell>
          <cell r="D285">
            <v>4113.5600000000004</v>
          </cell>
        </row>
        <row r="286">
          <cell r="A286" t="str">
            <v>74209/1</v>
          </cell>
          <cell r="B286" t="str">
            <v>PLACA DE OBRA EM CHAPA DE ACO GALVANIZADO</v>
          </cell>
          <cell r="C286" t="str">
            <v>M2</v>
          </cell>
          <cell r="D286">
            <v>379.05</v>
          </cell>
        </row>
        <row r="287">
          <cell r="A287">
            <v>5631</v>
          </cell>
          <cell r="B287" t="str">
            <v>ESCAVADEIRA HIDRÁULICA SOBRE ESTEIRAS, CAÇAMBA 0,80 M3, PESO OPERACIONAL 17 T, POTENCIA BRUTA 111 HP - CHP DIURNO. AF_06/2014</v>
          </cell>
          <cell r="C287" t="str">
            <v>CHP</v>
          </cell>
          <cell r="D287">
            <v>117.14</v>
          </cell>
        </row>
        <row r="288">
          <cell r="A288">
            <v>5678</v>
          </cell>
          <cell r="B288" t="str">
            <v>RETROESCAVADEIRA SOBRE RODAS COM CARREGADEIRA, TRAÇÃO 4X4, POTÊNCIA LÍQ. 88 HP, CAÇAMBA CARREG. CAP. MÍN. 1 M3, CAÇAMBA RETRO CAP. 0,26 M3, PESO OPERACIONAL MÍN. 6.674 KG, PROFUNDIDADE ESCAVAÇÃO MÁX. 4,37 M - CHP DIURNO. AF_06/2014</v>
          </cell>
          <cell r="C288" t="str">
            <v>CHP</v>
          </cell>
          <cell r="D288">
            <v>86.97</v>
          </cell>
        </row>
        <row r="289">
          <cell r="A289">
            <v>5680</v>
          </cell>
          <cell r="B289" t="str">
            <v>RETROESCAVADEIRA SOBRE RODAS COM CARREGADEIRA, TRAÇÃO 4X2, POTÊNCIA LÍQ. 79 HP, CAÇAMBA CARREG. CAP. MÍN. 1 M3, CAÇAMBA RETRO CAP. 0,20 M3, PESO OPERACIONAL MÍN. 6.570 KG, PROFUNDIDADE ESCAVAÇÃO MÁX. 4,37 M - CHP DIURNO. AF_06/2014</v>
          </cell>
          <cell r="C289" t="str">
            <v>CHP</v>
          </cell>
          <cell r="D289">
            <v>80.62</v>
          </cell>
        </row>
        <row r="290">
          <cell r="A290">
            <v>5684</v>
          </cell>
          <cell r="B290" t="str">
            <v>ROLO COMPACTADOR VIBRATÓRIO DE UM CILINDRO AÇO LISO, POTÊNCIA 80 HP, PESO OPERACIONAL MÁXIMO 8,1 T, IMPACTO DINÂMICO 16,15 / 9,5 T, LARGURA DE TRABALHO 1,68 M - CHP DIURNO. AF_06/2014</v>
          </cell>
          <cell r="C290" t="str">
            <v>CHP</v>
          </cell>
          <cell r="D290">
            <v>90.26</v>
          </cell>
        </row>
        <row r="291">
          <cell r="A291">
            <v>5689</v>
          </cell>
          <cell r="B291" t="str">
            <v>GRADE DE DISCO CONTROLE REMOTO REBOCÁVEL, COM 24 DISCOS 24 X 6 MM COM PNEUS PARA TRANSPORTE - CHP DIURNO. AF_06/2014</v>
          </cell>
          <cell r="C291" t="str">
            <v>CHP</v>
          </cell>
          <cell r="D291">
            <v>3.14</v>
          </cell>
        </row>
        <row r="292">
          <cell r="A292">
            <v>5795</v>
          </cell>
          <cell r="B292" t="str">
            <v>MARTELETE OU ROMPEDOR PNEUMÁTICO MANUAL, 28 KG, COM SILENCIADOR - CHP DIURNO. AF_07/2016</v>
          </cell>
          <cell r="C292" t="str">
            <v>CHP</v>
          </cell>
          <cell r="D292">
            <v>15.34</v>
          </cell>
        </row>
        <row r="293">
          <cell r="A293">
            <v>5811</v>
          </cell>
          <cell r="B293" t="str">
            <v>CAMINHÃO BASCULANTE 6 M3, PESO BRUTO TOTAL 16.000 KG, CARGA ÚTIL MÁXIMA 13.071 KG, DISTÂNCIA ENTRE EIXOS 4,80 M, POTÊNCIA 230 CV INCLUSIVE CAÇAMBA METÁLICA - CHP DIURNO. AF_06/2014</v>
          </cell>
          <cell r="C293" t="str">
            <v>CHP</v>
          </cell>
          <cell r="D293">
            <v>121.77</v>
          </cell>
        </row>
        <row r="294">
          <cell r="A294">
            <v>5823</v>
          </cell>
          <cell r="B294" t="str">
            <v>USINA DE CONCRETO FIXA, CAPACIDADE NOMINAL DE 90 A 120 M3/H, SEM SILO - CHP DIURNO. AF_07/2016</v>
          </cell>
          <cell r="C294" t="str">
            <v>CHP</v>
          </cell>
          <cell r="D294">
            <v>165.77</v>
          </cell>
        </row>
        <row r="295">
          <cell r="A295">
            <v>5824</v>
          </cell>
          <cell r="B295" t="str">
            <v>CAMINHÃO TOCO, PBT 16.000 KG, CARGA ÚTIL MÁX. 10.685 KG, DIST. ENTRE EIXOS 4,8 M, POTÊNCIA 189 CV, INCLUSIVE CARROCERIA FIXA ABERTA DE MADEIRA P/ TRANSPORTE GERAL DE CARGA SECA, DIMEN. APROX. 2,5 X 7,00 X 0,50 M - CHP DIURNO. AF_06/2014</v>
          </cell>
          <cell r="C295" t="str">
            <v>CHP</v>
          </cell>
          <cell r="D295">
            <v>118.47</v>
          </cell>
        </row>
        <row r="296">
          <cell r="A296">
            <v>5835</v>
          </cell>
          <cell r="B296" t="str">
            <v>VIBROACABADORA DE ASFALTO SOBRE ESTEIRAS, LARGURA DE PAVIMENTAÇÃO 1,90 M A 5,30 M, POTÊNCIA 105 HP CAPACIDADE 450 T/H - CHP DIURNO. AF_11/2014</v>
          </cell>
          <cell r="C296" t="str">
            <v>CHP</v>
          </cell>
          <cell r="D296">
            <v>258.76</v>
          </cell>
        </row>
        <row r="297">
          <cell r="A297">
            <v>5839</v>
          </cell>
          <cell r="B297" t="str">
            <v>VASSOURA MECÂNICA REBOCÁVEL COM ESCOVA CILÍNDRICA, LARGURA ÚTIL DE VARRIMENTO DE 2,44 M - CHP DIURNO. AF_06/2014</v>
          </cell>
          <cell r="C297" t="str">
            <v>CHP</v>
          </cell>
          <cell r="D297">
            <v>4.71</v>
          </cell>
        </row>
        <row r="298">
          <cell r="A298">
            <v>5843</v>
          </cell>
          <cell r="B298" t="str">
            <v>TRATOR DE PNEUS, POTÊNCIA 122 CV, TRAÇÃO 4X4, PESO COM LASTRO DE 4.510 KG - CHP DIURNO. AF_06/2014</v>
          </cell>
          <cell r="C298" t="str">
            <v>CHP</v>
          </cell>
          <cell r="D298">
            <v>151.84</v>
          </cell>
        </row>
        <row r="299">
          <cell r="A299">
            <v>5847</v>
          </cell>
          <cell r="B299" t="str">
            <v>TRATOR DE ESTEIRAS, POTÊNCIA 170 HP, PESO OPERACIONAL 19 T, CAÇAMBA 5,2 M3 - CHP DIURNO. AF_06/2014</v>
          </cell>
          <cell r="C299" t="str">
            <v>CHP</v>
          </cell>
          <cell r="D299">
            <v>153.72</v>
          </cell>
        </row>
        <row r="300">
          <cell r="A300">
            <v>5851</v>
          </cell>
          <cell r="B300" t="str">
            <v>TRATOR DE ESTEIRAS, POTÊNCIA 150 HP, PESO OPERACIONAL 16,7 T, COM RODA MOTRIZ ELEVADA E LÂMINA 3,18 M3 - CHP DIURNO. AF_06/2014</v>
          </cell>
          <cell r="C300" t="str">
            <v>CHP</v>
          </cell>
          <cell r="D300">
            <v>145.72999999999999</v>
          </cell>
        </row>
        <row r="301">
          <cell r="A301">
            <v>5855</v>
          </cell>
          <cell r="B301" t="str">
            <v>TRATOR DE ESTEIRAS, POTÊNCIA 347 HP, PESO OPERACIONAL 38,5 T, COM LÂMINA 8,70 M3 - CHP DIURNO. AF_06/2014</v>
          </cell>
          <cell r="C301" t="str">
            <v>CHP</v>
          </cell>
          <cell r="D301">
            <v>382.12</v>
          </cell>
        </row>
        <row r="302">
          <cell r="A302">
            <v>5863</v>
          </cell>
          <cell r="B302" t="str">
            <v>ROLO COMPACTADOR VIBRATÓRIO REBOCÁVEL, CILINDRO DE AÇO LISO, POTÊNCIA DE TRAÇÃO DE 65 CV, PESO 4,7 T, IMPACTO DINÂMICO 18,3 T, LARGURA DE TRABALHO 1,67 M - CHP DIURNO. AF_02/2016</v>
          </cell>
          <cell r="C302" t="str">
            <v>CHP</v>
          </cell>
          <cell r="D302">
            <v>11.09</v>
          </cell>
        </row>
        <row r="303">
          <cell r="A303">
            <v>5867</v>
          </cell>
          <cell r="B303" t="str">
            <v>ROLO COMPACTADOR VIBRATÓRIO TANDEM AÇO LISO, POTÊNCIA 58 HP, PESO SEM/COM LASTRO 6,5 / 9,4 T, LARGURA DE TRABALHO 1,2 M - CHP DIURNO. AF_06/2014</v>
          </cell>
          <cell r="C303" t="str">
            <v>CHP</v>
          </cell>
          <cell r="D303">
            <v>88.03</v>
          </cell>
        </row>
        <row r="304">
          <cell r="A304">
            <v>5875</v>
          </cell>
          <cell r="B304" t="str">
            <v>RETROESCAVADEIRA SOBRE RODAS COM CARREGADEIRA, TRAÇÃO 4X4, POTÊNCIA LÍQ. 72 HP, CAÇAMBA CARREG. CAP. MÍN. 0,79 M3, CAÇAMBA RETRO CAP. 0,18 M3, PESO OPERACIONAL MÍN. 7.140 KG, PROFUNDIDADE ESCAVAÇÃO MÁX. 4,50 M - CHP DIURNO. AF_06/2014</v>
          </cell>
          <cell r="C304" t="str">
            <v>CHP</v>
          </cell>
          <cell r="D304">
            <v>80.34</v>
          </cell>
        </row>
        <row r="305">
          <cell r="A305">
            <v>5879</v>
          </cell>
          <cell r="B305" t="str">
            <v>ROLO COMPACTADOR VIBRATÓRIO PÉ DE CARNEIRO, OPERADO POR CONTROLE REMOTO, POTÊNCIA 12,5 KW, PESO OPERACIONAL 1,675 T, LARGURA DE TRABALHO 0,85 M - CHP DIURNO. AF_02/2016</v>
          </cell>
          <cell r="C305" t="str">
            <v>CHP</v>
          </cell>
          <cell r="D305">
            <v>73.3</v>
          </cell>
        </row>
        <row r="306">
          <cell r="A306">
            <v>5882</v>
          </cell>
          <cell r="B306" t="str">
            <v>USINA DE LAMA ASFÁLTICA, PROD 30 A 50 T/H, SILO DE AGREGADO 7 M3, RESERVATÓRIOS PARA EMULSÃO E ÁGUA DE 2,3 M3 CADA, MISTURADOR TIPO PUG MILL A SER MONTADO SOBRE CAMINHÃO - CHP DIURNO. AF_10/2014</v>
          </cell>
          <cell r="C306" t="str">
            <v>CHP</v>
          </cell>
          <cell r="D306">
            <v>79.41</v>
          </cell>
        </row>
        <row r="307">
          <cell r="A307">
            <v>5890</v>
          </cell>
          <cell r="B307" t="str">
            <v>CAMINHÃO TOCO, PESO BRUTO TOTAL 14.300 KG, CARGA ÚTIL MÁXIMA 9590 KG, DISTÂNCIA ENTRE EIXOS 4,76 M, POTÊNCIA 185 CV (NÃO INCLUI CARROCERIA) - CHP DIURNO. AF_06/2014</v>
          </cell>
          <cell r="C307" t="str">
            <v>CHP</v>
          </cell>
          <cell r="D307">
            <v>119.28</v>
          </cell>
        </row>
        <row r="308">
          <cell r="A308">
            <v>5894</v>
          </cell>
          <cell r="B308" t="str">
            <v>CAMINHÃO TOCO, PESO BRUTO TOTAL 16.000 KG, CARGA ÚTIL MÁXIMA DE 10.685 KG, DISTÂNCIA ENTRE EIXOS 4,80 M, POTÊNCIA 189 CV EXCLUSIVE CARROCERIA - CHP DIURNO. AF_06/2014</v>
          </cell>
          <cell r="C308" t="str">
            <v>CHP</v>
          </cell>
          <cell r="D308">
            <v>116.74</v>
          </cell>
        </row>
        <row r="309">
          <cell r="A309">
            <v>5901</v>
          </cell>
          <cell r="B309" t="str">
            <v>CAMINHÃO PIPA 10.000 L TRUCADO, PESO BRUTO TOTAL 23.000 KG, CARGA ÚTIL MÁXIMA 15.935 KG, DISTÂNCIA ENTRE EIXOS 4,8 M, POTÊNCIA 230 CV, INCLUSIVE TANQUE DE AÇO PARA TRANSPORTE DE ÁGUA - CHP DIURNO. AF_06/2014</v>
          </cell>
          <cell r="C309" t="str">
            <v>CHP</v>
          </cell>
          <cell r="D309">
            <v>183.75</v>
          </cell>
        </row>
        <row r="310">
          <cell r="A310">
            <v>5909</v>
          </cell>
          <cell r="B310" t="str">
            <v>ESPARGIDOR DE ASFALTO PRESSURIZADO COM TANQUE DE 2500 L, REBOCÁVEL COM MOTOR A GASOLINA POTÊNCIA 3,4 HP - CHP DIURNO. AF_07/2014</v>
          </cell>
          <cell r="C310" t="str">
            <v>CHP</v>
          </cell>
          <cell r="D310">
            <v>24.18</v>
          </cell>
        </row>
        <row r="311">
          <cell r="A311">
            <v>5921</v>
          </cell>
          <cell r="B311" t="str">
            <v>GRADE DE DISCO REBOCÁVEL COM 20 DISCOS 24" X 6 MM COM PNEUS PARA TRANSPORTE - CHP DIURNO. AF_06/2014</v>
          </cell>
          <cell r="C311" t="str">
            <v>CHP</v>
          </cell>
          <cell r="D311">
            <v>2.4500000000000002</v>
          </cell>
        </row>
        <row r="312">
          <cell r="A312">
            <v>5928</v>
          </cell>
          <cell r="B312" t="str">
            <v>GUINDAUTO HIDRÁULICO, CAPACIDADE MÁXIMA DE CARGA 6200 KG, MOMENTO MÁXIMO DE CARGA 11,7 TM, ALCANCE MÁXIMO HORIZONTAL 9,70 M, INCLUSIVE CAMINHÃO TOCO PBT 16.000 KG, POTÊNCIA DE 189 CV - CHP DIURNO. AF_06/2014</v>
          </cell>
          <cell r="C312" t="str">
            <v>CHP</v>
          </cell>
          <cell r="D312">
            <v>154.88</v>
          </cell>
        </row>
        <row r="313">
          <cell r="A313">
            <v>5932</v>
          </cell>
          <cell r="B313" t="str">
            <v>MOTONIVELADORA POTÊNCIA BÁSICA LÍQUIDA (PRIMEIRA MARCHA) 125 HP, PESO BRUTO 13032 KG, LARGURA DA LÂMINA DE 3,7 M - CHP DIURNO. AF_06/2014</v>
          </cell>
          <cell r="C313" t="str">
            <v>CHP</v>
          </cell>
          <cell r="D313">
            <v>137.81</v>
          </cell>
        </row>
        <row r="314">
          <cell r="A314">
            <v>5940</v>
          </cell>
          <cell r="B314" t="str">
            <v>PÁ CARREGADEIRA SOBRE RODAS, POTÊNCIA LÍQUIDA 128 HP, CAPACIDADE DA CAÇAMBA 1,7 A 2,8 M3, PESO OPERACIONAL 11632 KG - CHP DIURNO. AF_06/2014</v>
          </cell>
          <cell r="C314" t="str">
            <v>CHP</v>
          </cell>
          <cell r="D314">
            <v>118.85</v>
          </cell>
        </row>
        <row r="315">
          <cell r="A315">
            <v>5944</v>
          </cell>
          <cell r="B315" t="str">
            <v>PÁ CARREGADEIRA SOBRE RODAS, POTÊNCIA 197 HP, CAPACIDADE DA CAÇAMBA 2,5 A 3,5 M3, PESO OPERACIONAL 18338 KG - CHP DIURNO. AF_06/2014</v>
          </cell>
          <cell r="C315" t="str">
            <v>CHP</v>
          </cell>
          <cell r="D315">
            <v>131.29</v>
          </cell>
        </row>
        <row r="316">
          <cell r="A316">
            <v>5953</v>
          </cell>
          <cell r="B316" t="str">
            <v>COMPRESSOR DE AR REBOCÁVEL, VAZÃO 189 PCM, PRESSÃO EFETIVA DE TRABALHO 102 PSI, MOTOR DIESEL, POTÊNCIA 63 CV - CHP DIURNO. AF_06/2015</v>
          </cell>
          <cell r="C316" t="str">
            <v>CHP</v>
          </cell>
          <cell r="D316">
            <v>37.32</v>
          </cell>
        </row>
        <row r="317">
          <cell r="A317">
            <v>6259</v>
          </cell>
          <cell r="B317" t="str">
            <v>CAMINHÃO PIPA 6.000 L, PESO BRUTO TOTAL 13.000 KG, DISTÂNCIA ENTRE EIXOS 4,80 M, POTÊNCIA 189 CV INCLUSIVE TANQUE DE AÇO PARA TRANSPORTE DE ÁGUA, CAPACIDADE 6 M3 - CHP DIURNO. AF_06/2014</v>
          </cell>
          <cell r="C317" t="str">
            <v>CHP</v>
          </cell>
          <cell r="D317">
            <v>152.19999999999999</v>
          </cell>
        </row>
        <row r="318">
          <cell r="A318">
            <v>6879</v>
          </cell>
          <cell r="B318" t="str">
            <v>ROLO COMPACTADOR DE PNEUS ESTÁTICO, PRESSÃO VARIÁVEL, POTÊNCIA 111 HP, PESO SEM/COM LASTRO 9,5 / 26 T, LARGURA DE TRABALHO 1,90 M - CHP DIURNO. AF_07/2014</v>
          </cell>
          <cell r="C318" t="str">
            <v>CHP</v>
          </cell>
          <cell r="D318">
            <v>115.87</v>
          </cell>
        </row>
        <row r="319">
          <cell r="A319">
            <v>7030</v>
          </cell>
          <cell r="B319" t="str">
            <v>TANQUE DE ASFALTO ESTACIONÁRIO COM SERPENTINA, CAPACIDADE 30.000 L - CHP DIURNO. AF_06/2014</v>
          </cell>
          <cell r="C319" t="str">
            <v>CHP</v>
          </cell>
          <cell r="D319">
            <v>152.47</v>
          </cell>
        </row>
        <row r="320">
          <cell r="A320">
            <v>7042</v>
          </cell>
          <cell r="B320" t="str">
            <v>MOTOBOMBA TRASH (PARA ÁGUA SUJA) AUTO ESCORVANTE, MOTOR GASOLINA DE 6,41 HP, DIÂMETROS DE SUCÇÃO X RECALQUE: 3" X 3", HM/Q = 10 MCA / 60 M3/H A 23 MCA / 0 M3/H - CHP DIURNO. AF_10/2014</v>
          </cell>
          <cell r="C320" t="str">
            <v>CHP</v>
          </cell>
          <cell r="D320">
            <v>8.2100000000000009</v>
          </cell>
        </row>
        <row r="321">
          <cell r="A321">
            <v>7049</v>
          </cell>
          <cell r="B321" t="str">
            <v>ROLO COMPACTADOR PE DE CARNEIRO VIBRATORIO, POTENCIA 125 HP, PESO OPERACIONAL SEM/COM LASTRO 11,95 / 13,30 T, IMPACTO DINAMICO 38,5 / 22,5 T, LARGURA DE TRABALHO 2,15 M - CHP DIURNO. AF_06/2014</v>
          </cell>
          <cell r="C321" t="str">
            <v>CHP</v>
          </cell>
          <cell r="D321">
            <v>126.1</v>
          </cell>
        </row>
        <row r="322">
          <cell r="A322">
            <v>67826</v>
          </cell>
          <cell r="B322" t="str">
            <v>CAMINHÃO BASCULANTE 6 M3 TOCO, PESO BRUTO TOTAL 16.000 KG, CARGA ÚTIL MÁXIMA 11.130 KG, DISTÂNCIA ENTRE EIXOS 5,36 M, POTÊNCIA 185 CV, INCLUSIVE CAÇAMBA METÁLICA - CHP DIURNO. AF_06/2014</v>
          </cell>
          <cell r="C322" t="str">
            <v>CHP</v>
          </cell>
          <cell r="D322">
            <v>106.66</v>
          </cell>
        </row>
        <row r="323">
          <cell r="A323">
            <v>73417</v>
          </cell>
          <cell r="B323" t="str">
            <v>GRUPO GERADOR ESTACIONÁRIO, MOTOR DIESEL POTÊNCIA 170 KVA - CHP DIURNO. AF_02/2016</v>
          </cell>
          <cell r="C323" t="str">
            <v>CHP</v>
          </cell>
          <cell r="D323">
            <v>127.87</v>
          </cell>
        </row>
        <row r="324">
          <cell r="A324">
            <v>73436</v>
          </cell>
          <cell r="B324" t="str">
            <v>ROLO COMPACTADOR VIBRATÓRIO PÉ DE CARNEIRO PARA SOLOS, POTÊNCIA 80 HP, PESO OPERACIONAL SEM/COM LASTRO 7,4 / 8,8 T, LARGURA DE TRABALHO 1,68 M - CHP DIURNO. AF_02/2016</v>
          </cell>
          <cell r="C324" t="str">
            <v>CHP</v>
          </cell>
          <cell r="D324">
            <v>121.76</v>
          </cell>
        </row>
        <row r="325">
          <cell r="A325">
            <v>73467</v>
          </cell>
          <cell r="B325" t="str">
            <v>CAMINHÃO TOCO, PBT 14.300 KG, CARGA ÚTIL MÁX. 9.710 KG, DIST. ENTRE EIXOS 3,56 M, POTÊNCIA 185 CV, INCLUSIVE CARROCERIA FIXA ABERTA DE MADEIRA P/ TRANSPORTE GERAL DE CARGA SECA, DIMEN. APROX. 2,50 X 6,50 X 0,50 M - CHP DIURNO. AF_06/2014</v>
          </cell>
          <cell r="C325" t="str">
            <v>CHP</v>
          </cell>
          <cell r="D325">
            <v>99.44</v>
          </cell>
        </row>
        <row r="326">
          <cell r="A326">
            <v>73536</v>
          </cell>
          <cell r="B326" t="str">
            <v>MOTOBOMBA CENTRÍFUGA, MOTOR A GASOLINA, POTÊNCIA 5,42 HP, BOCAIS 1 1/2" X 1", DIÂMETRO ROTOR 143 MM HM/Q = 6 MCA / 16,8 M3/H A 38 MCA / 6,6 M3/H - CHP DIURNO. AF_06/2014</v>
          </cell>
          <cell r="C326" t="str">
            <v>CHP</v>
          </cell>
          <cell r="D326">
            <v>6.95</v>
          </cell>
        </row>
        <row r="327">
          <cell r="A327">
            <v>83362</v>
          </cell>
          <cell r="B327" t="str">
            <v>ESPARGIDOR DE ASFALTO PRESSURIZADO, TANQUE 6 M3 COM ISOLAÇÃO TÉRMICA, AQUECIDO COM 2 MAÇARICOS, COM BARRA ESPARGIDORA 3,60 M, MONTADO SOBRE CAMINHÃO  TOCO, PBT 14.300 KG, POTÊNCIA 185 CV - CHP DIURNO. AF_08/2015</v>
          </cell>
          <cell r="C327" t="str">
            <v>CHP</v>
          </cell>
          <cell r="D327">
            <v>188.07</v>
          </cell>
        </row>
        <row r="328">
          <cell r="A328">
            <v>83765</v>
          </cell>
          <cell r="B328" t="str">
            <v>GRUPO DE SOLDAGEM COM GERADOR A DIESEL 60 CV PARA SOLDA ELÉTRICA, SOBRE 04 RODAS, COM MOTOR 4 CILINDROS 600 A - CHP DIURNO. AF_02/2016</v>
          </cell>
          <cell r="C328" t="str">
            <v>CHP</v>
          </cell>
          <cell r="D328">
            <v>74.87</v>
          </cell>
        </row>
        <row r="329">
          <cell r="A329">
            <v>87445</v>
          </cell>
          <cell r="B329" t="str">
            <v>BETONEIRA CAPACIDADE NOMINAL 400 L, CAPACIDADE DE MISTURA 310 L, MOTOR A DIESEL POTÊNCIA 5,0 HP, SEM CARREGADOR - CHP DIURNO. AF_06/2014</v>
          </cell>
          <cell r="C329" t="str">
            <v>CHP</v>
          </cell>
          <cell r="D329">
            <v>3.54</v>
          </cell>
        </row>
        <row r="330">
          <cell r="A330">
            <v>88386</v>
          </cell>
          <cell r="B330" t="str">
            <v>MISTURADOR DE ARGAMASSA, EIXO HORIZONTAL, CAPACIDADE DE MISTURA 300 KG, MOTOR ELÉTRICO POTÊNCIA 5 CV - CHP DIURNO. AF_06/2014</v>
          </cell>
          <cell r="C330" t="str">
            <v>CHP</v>
          </cell>
          <cell r="D330">
            <v>3.38</v>
          </cell>
        </row>
        <row r="331">
          <cell r="A331">
            <v>88393</v>
          </cell>
          <cell r="B331" t="str">
            <v>MISTURADOR DE ARGAMASSA, EIXO HORIZONTAL, CAPACIDADE DE MISTURA 600 KG, MOTOR ELÉTRICO POTÊNCIA 7,5 CV - CHP DIURNO. AF_06/2014</v>
          </cell>
          <cell r="C331" t="str">
            <v>CHP</v>
          </cell>
          <cell r="D331">
            <v>4.5999999999999996</v>
          </cell>
        </row>
        <row r="332">
          <cell r="A332">
            <v>88399</v>
          </cell>
          <cell r="B332" t="str">
            <v>MISTURADOR DE ARGAMASSA, EIXO HORIZONTAL, CAPACIDADE DE MISTURA 160 KG, MOTOR ELÉTRICO POTÊNCIA 3 CV - CHP DIURNO. AF_06/2014</v>
          </cell>
          <cell r="C332" t="str">
            <v>CHP</v>
          </cell>
          <cell r="D332">
            <v>2.56</v>
          </cell>
        </row>
        <row r="333">
          <cell r="A333">
            <v>88418</v>
          </cell>
          <cell r="B333" t="str">
            <v>PROJETOR DE ARGAMASSA, CAPACIDADE DE PROJEÇÃO 1,5 M3/H, ALCANCE DE 30 ATÉ 60 M, MOTOR ELÉTRICO POTÊNCIA 7,5 HP - CHP DIURNO. AF_06/2014</v>
          </cell>
          <cell r="C333" t="str">
            <v>CHP</v>
          </cell>
          <cell r="D333">
            <v>11.71</v>
          </cell>
        </row>
        <row r="334">
          <cell r="A334">
            <v>88433</v>
          </cell>
          <cell r="B334" t="str">
            <v>PROJETOR DE ARGAMASSA, CAPACIDADE DE PROJEÇÃO 2 M3/H, ALCANCE ATÉ 50 M, MOTOR ELÉTRICO POTÊNCIA 7,5 HP - CHP DIURNO. AF_06/2014</v>
          </cell>
          <cell r="C334" t="str">
            <v>CHP</v>
          </cell>
          <cell r="D334">
            <v>14.63</v>
          </cell>
        </row>
        <row r="335">
          <cell r="A335">
            <v>88830</v>
          </cell>
          <cell r="B335" t="str">
            <v>BETONEIRA CAPACIDADE NOMINAL DE 400 L, CAPACIDADE DE MISTURA 280 L, MOTOR ELÉTRICO TRIFÁSICO POTÊNCIA DE 2 CV, SEM CARREGADOR - CHP DIURNO. AF_10/2014</v>
          </cell>
          <cell r="C335" t="str">
            <v>CHP</v>
          </cell>
          <cell r="D335">
            <v>1.22</v>
          </cell>
        </row>
        <row r="336">
          <cell r="A336">
            <v>88843</v>
          </cell>
          <cell r="B336" t="str">
            <v>TRATOR DE ESTEIRAS, POTÊNCIA 125 HP, PESO OPERACIONAL 12,9 T, COM LÂMINA 2,7 M3 - CHP DIURNO. AF_10/2014</v>
          </cell>
          <cell r="C336" t="str">
            <v>CHP</v>
          </cell>
          <cell r="D336">
            <v>122.19</v>
          </cell>
        </row>
        <row r="337">
          <cell r="A337">
            <v>88907</v>
          </cell>
          <cell r="B337" t="str">
            <v>ESCAVADEIRA HIDRÁULICA SOBRE ESTEIRAS, CAÇAMBA 1,20 M3, PESO OPERACIONAL 21 T, POTÊNCIA BRUTA 155 HP - CHP DIURNO. AF_06/2014</v>
          </cell>
          <cell r="C337" t="str">
            <v>CHP</v>
          </cell>
          <cell r="D337">
            <v>140.52000000000001</v>
          </cell>
        </row>
        <row r="338">
          <cell r="A338">
            <v>89021</v>
          </cell>
          <cell r="B338" t="str">
            <v>BOMBA SUBMERSÍVEL ELÉTRICA TRIFÁSICA, POTÊNCIA 2,96 HP, Ø ROTOR 144 MM SEMI-ABERTO, BOCAL DE SAÍDA Ø 2, HM/Q = 2 MCA / 38,8 M3/H A 28 MCA / 5 M3/H - CHP DIURNO. AF_06/2014</v>
          </cell>
          <cell r="C338" t="str">
            <v>CHP</v>
          </cell>
          <cell r="D338">
            <v>1.77</v>
          </cell>
        </row>
        <row r="339">
          <cell r="A339">
            <v>89028</v>
          </cell>
          <cell r="B339" t="str">
            <v>TANQUE DE ASFALTO ESTACIONÁRIO COM MAÇARICO, CAPACIDADE 20.000 L - CHP DIURNO. AF_06/2014</v>
          </cell>
          <cell r="C339" t="str">
            <v>CHP</v>
          </cell>
          <cell r="D339">
            <v>141.06</v>
          </cell>
        </row>
        <row r="340">
          <cell r="A340">
            <v>89032</v>
          </cell>
          <cell r="B340" t="str">
            <v>TRATOR DE ESTEIRAS, POTÊNCIA 100 HP, PESO OPERACIONAL 9,4 T, COM LÂMINA 2,19 M3 - CHP DIURNO. AF_06/2014</v>
          </cell>
          <cell r="C340" t="str">
            <v>CHP</v>
          </cell>
          <cell r="D340">
            <v>109.21</v>
          </cell>
        </row>
        <row r="341">
          <cell r="A341">
            <v>89035</v>
          </cell>
          <cell r="B341" t="str">
            <v>TRATOR DE PNEUS, POTÊNCIA 85 CV, TRAÇÃO 4X4, PESO COM LASTRO DE 4.675 KG - CHP DIURNO. AF_06/2014</v>
          </cell>
          <cell r="C341" t="str">
            <v>CHP</v>
          </cell>
          <cell r="D341">
            <v>111.14</v>
          </cell>
        </row>
        <row r="342">
          <cell r="A342">
            <v>89225</v>
          </cell>
          <cell r="B342" t="str">
            <v>BETONEIRA CAPACIDADE NOMINAL DE 600 L, CAPACIDADE DE MISTURA 360 L, MOTOR ELÉTRICO TRIFÁSICO POTÊNCIA DE 4 CV, SEM CARREGADOR - CHP DIURNO. AF_11/2014</v>
          </cell>
          <cell r="C342" t="str">
            <v>CHP</v>
          </cell>
          <cell r="D342">
            <v>3.52</v>
          </cell>
        </row>
        <row r="343">
          <cell r="A343">
            <v>89234</v>
          </cell>
          <cell r="B343" t="str">
            <v>FRESADORA DE ASFALTO A FRIO SOBRE RODAS, LARGURA FRESAGEM DE 1,0 M, POTÊNCIA 208 HP - CHP DIURNO. AF_11/2014</v>
          </cell>
          <cell r="C343" t="str">
            <v>CHP</v>
          </cell>
          <cell r="D343">
            <v>396.81</v>
          </cell>
        </row>
        <row r="344">
          <cell r="A344">
            <v>89242</v>
          </cell>
          <cell r="B344" t="str">
            <v>FRESADORA DE ASFALTO A FRIO SOBRE RODAS, LARGURA FRESAGEM DE 2,0 M, POTÊNCIA 550 HP - CHP DIURNO. AF_11/2014</v>
          </cell>
          <cell r="C344" t="str">
            <v>CHP</v>
          </cell>
          <cell r="D344">
            <v>937.88</v>
          </cell>
        </row>
        <row r="345">
          <cell r="A345">
            <v>89250</v>
          </cell>
          <cell r="B345" t="str">
            <v>RECICLADORA DE ASFALTO A FRIO SOBRE RODAS, LARGURA FRESAGEM DE 2,0 M, POTÊNCIA 422 HP - CHP DIURNO. AF_11/2014</v>
          </cell>
          <cell r="C345" t="str">
            <v>CHP</v>
          </cell>
          <cell r="D345">
            <v>812.37</v>
          </cell>
        </row>
        <row r="346">
          <cell r="A346">
            <v>89257</v>
          </cell>
          <cell r="B346" t="str">
            <v>VIBROACABADORA DE ASFALTO SOBRE ESTEIRAS, LARGURA DE PAVIMENTAÇÃO 2,13 M A 4,55 M, POTÊNCIA 100 HP CAPACIDADE 400 T/H - CHP DIURNO. AF_11/2014</v>
          </cell>
          <cell r="C346" t="str">
            <v>CHP</v>
          </cell>
          <cell r="D346">
            <v>223.24</v>
          </cell>
        </row>
        <row r="347">
          <cell r="A347">
            <v>89272</v>
          </cell>
          <cell r="B347" t="str">
            <v>GUINDASTE HIDRÁULICO AUTOPROPELIDO, COM LANÇA TELESCÓPICA 28,80 M, CAPACIDADE MÁXIMA 30 T, POTÊNCIA 97 KW, TRAÇÃO 4 X 4 - CHP DIURNO. AF_11/2014</v>
          </cell>
          <cell r="C347" t="str">
            <v>CHP</v>
          </cell>
          <cell r="D347">
            <v>109.54</v>
          </cell>
        </row>
        <row r="348">
          <cell r="A348">
            <v>89278</v>
          </cell>
          <cell r="B348" t="str">
            <v>BETONEIRA CAPACIDADE NOMINAL DE 600 L, CAPACIDADE DE MISTURA 440 L, MOTOR A DIESEL POTÊNCIA 10 HP, COM CARREGADOR - CHP DIURNO. AF_11/2014</v>
          </cell>
          <cell r="C348" t="str">
            <v>CHP</v>
          </cell>
          <cell r="D348">
            <v>8.2200000000000006</v>
          </cell>
        </row>
        <row r="349">
          <cell r="A349">
            <v>89843</v>
          </cell>
          <cell r="B349" t="str">
            <v>BATE-ESTACAS POR GRAVIDADE, POTÊNCIA DE 160 HP, PESO DO MARTELO ATÉ 3 TONELADAS - CHP DIURNO. AF_11/2014</v>
          </cell>
          <cell r="C349" t="str">
            <v>CHP</v>
          </cell>
          <cell r="D349">
            <v>127.36</v>
          </cell>
        </row>
        <row r="350">
          <cell r="A350">
            <v>89876</v>
          </cell>
          <cell r="B350" t="str">
            <v>CAMINHÃO BASCULANTE 14 M3, COM CAVALO MECÂNICO DE CAPACIDADE MÁXIMA DE TRAÇÃO COMBINADO DE 36000 KG, POTÊNCIA 286 CV, INCLUSIVE SEMIREBOQUE COM CAÇAMBA METÁLICA - CHP DIURNO. AF_12/2014</v>
          </cell>
          <cell r="C350" t="str">
            <v>CHP</v>
          </cell>
          <cell r="D350">
            <v>196.23</v>
          </cell>
        </row>
        <row r="351">
          <cell r="A351">
            <v>89883</v>
          </cell>
          <cell r="B351" t="str">
            <v>CAMINHÃO BASCULANTE 18 M3, COM CAVALO MECÂNICO DE CAPACIDADE MÁXIMA DE TRAÇÃO COMBINADO DE 45000 KG, POTÊNCIA 330 CV, INCLUSIVE SEMIREBOQUE COM CAÇAMBA METÁLICA - CHP DIURNO. AF_12/2014</v>
          </cell>
          <cell r="C351" t="str">
            <v>CHP</v>
          </cell>
          <cell r="D351">
            <v>217.69</v>
          </cell>
        </row>
        <row r="352">
          <cell r="A352">
            <v>90586</v>
          </cell>
          <cell r="B352" t="str">
            <v>VIBRADOR DE IMERSÃO, DIÂMETRO DE PONTEIRA 45MM, MOTOR ELÉTRICO TRIFÁSICO POTÊNCIA DE 2 CV - CHP DIURNO. AF_06/2015</v>
          </cell>
          <cell r="C352" t="str">
            <v>CHP</v>
          </cell>
          <cell r="D352">
            <v>1.24</v>
          </cell>
        </row>
        <row r="353">
          <cell r="A353">
            <v>90625</v>
          </cell>
          <cell r="B353" t="str">
            <v>PERFURATRIZ MANUAL, TORQUE MÁXIMO 83 N.M, POTÊNCIA 5 CV, COM DIÂMETRO MÁXIMO 4" - CHP DIURNO. AF_06/2015</v>
          </cell>
          <cell r="C353" t="str">
            <v>CHP</v>
          </cell>
          <cell r="D353">
            <v>5.42</v>
          </cell>
        </row>
        <row r="354">
          <cell r="A354">
            <v>90631</v>
          </cell>
          <cell r="B354" t="str">
            <v>PERFURATRIZ SOBRE ESTEIRA, TORQUE MÁXIMO 600 KGF, PESO MÉDIO 1000 KG, POTÊNCIA 20 HP, DIÂMETRO MÁXIMO 10" - CHP DIURNO. AF_06/2015</v>
          </cell>
          <cell r="C354" t="str">
            <v>CHP</v>
          </cell>
          <cell r="D354">
            <v>78.95</v>
          </cell>
        </row>
        <row r="355">
          <cell r="A355">
            <v>90637</v>
          </cell>
          <cell r="B355" t="str">
            <v>MISTURADOR DUPLO HORIZONTAL DE ALTA TURBULÊNCIA, CAPACIDADE / VOLUME 2 X 500 LITROS, MOTORES ELÉTRICOS MÍNIMO 5 CV CADA, PARA NATA CIMENTO, ARGAMASSA E OUTROS - CHP DIURNO. AF_06/2015</v>
          </cell>
          <cell r="C355" t="str">
            <v>CHP</v>
          </cell>
          <cell r="D355">
            <v>10.54</v>
          </cell>
        </row>
        <row r="356">
          <cell r="A356">
            <v>90643</v>
          </cell>
          <cell r="B356" t="str">
            <v>BOMBA TRIPLEX, PARA INJEÇÃO DE NATA DE CIMENTO, VAZÃO MÁXIMA DE 100 LITROS/MINUTO, PRESSÃO MÁXIMA DE 70 BAR - CHP DIURNO. AF_06/2015</v>
          </cell>
          <cell r="C356" t="str">
            <v>CHP</v>
          </cell>
          <cell r="D356">
            <v>16.45</v>
          </cell>
        </row>
        <row r="357">
          <cell r="A357">
            <v>90650</v>
          </cell>
          <cell r="B357" t="str">
            <v>BOMBA CENTRÍFUGA MONOESTÁGIO COM MOTOR ELÉTRICO MONOFÁSICO, POTÊNCIA 15 HP, DIÂMETRO DO ROTOR 173 MM, HM/Q = 30 MCA / 90 M3/H A 45 MCA / 55 M3/H - CHP DIURNO. AF_06/2015</v>
          </cell>
          <cell r="C357" t="str">
            <v>CHP</v>
          </cell>
          <cell r="D357">
            <v>6.85</v>
          </cell>
        </row>
        <row r="358">
          <cell r="A358">
            <v>90656</v>
          </cell>
          <cell r="B358" t="str">
            <v>BOMBA DE PROJEÇÃO DE CONCRETO SECO, POTÊNCIA 10 CV, VAZÃO 3 M3/H - CHP DIURNO. AF_06/2015</v>
          </cell>
          <cell r="C358" t="str">
            <v>CHP</v>
          </cell>
          <cell r="D358">
            <v>10.41</v>
          </cell>
        </row>
        <row r="359">
          <cell r="A359">
            <v>90662</v>
          </cell>
          <cell r="B359" t="str">
            <v>BOMBA DE PROJEÇÃO DE CONCRETO SECO, POTÊNCIA 10 CV, VAZÃO 6 M3/H - CHP DIURNO. AF_06/2015</v>
          </cell>
          <cell r="C359" t="str">
            <v>CHP</v>
          </cell>
          <cell r="D359">
            <v>10.89</v>
          </cell>
        </row>
        <row r="360">
          <cell r="A360">
            <v>90668</v>
          </cell>
          <cell r="B360" t="str">
            <v>PROJETOR PNEUMÁTICO DE ARGAMASSA PARA CHAPISCO E REBOCO COM RECIPIENTE ACOPLADO, TIPO CANEQUINHA, COM COMPRESSOR DE AR REBOCÁVEL VAZÃO 89 PCM E MOTOR DIESEL DE 20 CV - CHP DIURNO. AF_06/2015</v>
          </cell>
          <cell r="C360" t="str">
            <v>CHP</v>
          </cell>
          <cell r="D360">
            <v>18.39</v>
          </cell>
        </row>
        <row r="361">
          <cell r="A361">
            <v>90674</v>
          </cell>
          <cell r="B361" t="str">
            <v>PERFURATRIZ COM TORRE METÁLICA PARA EXECUÇÃO DE ESTACA HÉLICE CONTÍNUA, PROFUNDIDADE MÁXIMA DE 30 M, DIÂMETRO MÁXIMO DE 800 MM, POTÊNCIA INSTALADA DE 268 HP, MESA ROTATIVA COM TORQUE MÁXIMO DE 170 KNM - CHP DIURNO. AF_06/2015</v>
          </cell>
          <cell r="C361" t="str">
            <v>CHP</v>
          </cell>
          <cell r="D361">
            <v>354.26</v>
          </cell>
        </row>
        <row r="362">
          <cell r="A362">
            <v>90680</v>
          </cell>
          <cell r="B362" t="str">
            <v>PERFURATRIZ HIDRÁULICA SOBRE CAMINHÃO COM TRADO CURTO ACOPLADO, PROFUNDIDADE MÁXIMA DE 20 M, DIÂMETRO MÁXIMO DE 1500 MM, POTÊNCIA INSTALADA DE 137 HP, MESA ROTATIVA COM TORQUE MÁXIMO DE 30 KNM - CHP DIURNO. AF_06/2015</v>
          </cell>
          <cell r="C362" t="str">
            <v>CHP</v>
          </cell>
          <cell r="D362">
            <v>216.62</v>
          </cell>
        </row>
        <row r="363">
          <cell r="A363">
            <v>90686</v>
          </cell>
          <cell r="B363" t="str">
            <v>MANIPULADOR TELESCÓPICO, POTÊNCIA DE 85 HP, CAPACIDADE DE CARGA DE 3.500 KG, ALTURA MÁXIMA DE ELEVAÇÃO DE 12,3 M - CHP DIURNO. AF_06/2015</v>
          </cell>
          <cell r="C363" t="str">
            <v>CHP</v>
          </cell>
          <cell r="D363">
            <v>100.54</v>
          </cell>
        </row>
        <row r="364">
          <cell r="A364">
            <v>90692</v>
          </cell>
          <cell r="B364" t="str">
            <v>MINICARREGADEIRA SOBRE RODAS, POTÊNCIA LÍQUIDA DE 47 HP, CAPACIDADE NOMINAL DE OPERAÇÃO DE 646 KG - CHP DIURNO. AF_06/2015</v>
          </cell>
          <cell r="C364" t="str">
            <v>CHP</v>
          </cell>
          <cell r="D364">
            <v>78.540000000000006</v>
          </cell>
        </row>
        <row r="365">
          <cell r="A365">
            <v>90964</v>
          </cell>
          <cell r="B365" t="str">
            <v>COMPRESSOR DE AR REBOCÁVEL, VAZÃO 89 PCM, PRESSÃO EFETIVA DE TRABALHO 102 PSI, MOTOR DIESEL, POTÊNCIA 20 CV - CHP DIURNO. AF_06/2015</v>
          </cell>
          <cell r="C365" t="str">
            <v>CHP</v>
          </cell>
          <cell r="D365">
            <v>17.5</v>
          </cell>
        </row>
        <row r="366">
          <cell r="A366">
            <v>90972</v>
          </cell>
          <cell r="B366" t="str">
            <v>COMPRESSOR DE AR REBOCAVEL, VAZÃO 250 PCM, PRESSAO DE TRABALHO 102 PSI, MOTOR A DIESEL POTÊNCIA 81 CV - CHP DIURNO. AF_06/2015</v>
          </cell>
          <cell r="C366" t="str">
            <v>CHP</v>
          </cell>
          <cell r="D366">
            <v>48.28</v>
          </cell>
        </row>
        <row r="367">
          <cell r="A367">
            <v>90979</v>
          </cell>
          <cell r="B367" t="str">
            <v>COMPRESSOR DE AR REBOCÁVEL, VAZÃO 748 PCM, PRESSÃO EFETIVA DE TRABALHO 102 PSI, MOTOR DIESEL, POTÊNCIA 210 CV - CHP DIURNO. AF_06/2015</v>
          </cell>
          <cell r="C367" t="str">
            <v>CHP</v>
          </cell>
          <cell r="D367">
            <v>124.85</v>
          </cell>
        </row>
        <row r="368">
          <cell r="A368">
            <v>90991</v>
          </cell>
          <cell r="B368" t="str">
            <v>ESCAVADEIRA HIDRÁULICA SOBRE ESTEIRAS, CAÇAMBA 0,80 M3, PESO OPERACIONAL 17,8 T, POTÊNCIA LÍQUIDA 110 HP - CHP DIURNO. AF_10/2014</v>
          </cell>
          <cell r="C368" t="str">
            <v>CHP</v>
          </cell>
          <cell r="D368">
            <v>114.2</v>
          </cell>
        </row>
        <row r="369">
          <cell r="A369">
            <v>90999</v>
          </cell>
          <cell r="B369" t="str">
            <v>COMPRESSOR DE AR REBOCAVEL, VAZÃO 400 PCM, PRESSAO DE TRABALHO 102 PSI, MOTOR A DIESEL POTÊNCIA 110 CV - CHP DIURNO. AF_06/2015</v>
          </cell>
          <cell r="C369" t="str">
            <v>CHP</v>
          </cell>
          <cell r="D369">
            <v>64.290000000000006</v>
          </cell>
        </row>
        <row r="370">
          <cell r="A370">
            <v>91031</v>
          </cell>
          <cell r="B370" t="str">
            <v>CAMINHÃO TRUCADO (C/ TERCEIRO EIXO) ELETRÔNICO - POTÊNCIA 231CV - PBT = 22000KG - DIST. ENTRE EIXOS 5170 MM - INCLUI CARROCERIA FIXA ABERTA DE MADEIRA - CHP DIURNO. AF_06/2015</v>
          </cell>
          <cell r="C370" t="str">
            <v>CHP</v>
          </cell>
          <cell r="D370">
            <v>145.97999999999999</v>
          </cell>
        </row>
        <row r="371">
          <cell r="A371">
            <v>91277</v>
          </cell>
          <cell r="B371" t="str">
            <v>PLACA VIBRATÓRIA REVERSÍVEL COM MOTOR 4 TEMPOS A GASOLINA, FORÇA CENTRÍFUGA DE 25 KN (2500 KGF), POTÊNCIA 5,5 CV - CHP DIURNO. AF_08/2015</v>
          </cell>
          <cell r="C371" t="str">
            <v>CHP</v>
          </cell>
          <cell r="D371">
            <v>7.66</v>
          </cell>
        </row>
        <row r="372">
          <cell r="A372">
            <v>91283</v>
          </cell>
          <cell r="B372" t="str">
            <v>CORTADORA DE PISO COM MOTOR 4 TEMPOS A GASOLINA, POTÊNCIA DE 13 HP, COM DISCO DE CORTE DIAMANTADO SEGMENTADO PARA CONCRETO, DIÂMETRO DE 350 MM, FURO DE 1" (14 X 1") - CHP DIURNO. AF_08/2015</v>
          </cell>
          <cell r="C372" t="str">
            <v>CHP</v>
          </cell>
          <cell r="D372">
            <v>17.91</v>
          </cell>
        </row>
        <row r="373">
          <cell r="A373">
            <v>91386</v>
          </cell>
          <cell r="B373" t="str">
            <v>CAMINHÃO BASCULANTE 10 M3, TRUCADO CABINE SIMPLES, PESO BRUTO TOTAL 23.000 KG, CARGA ÚTIL MÁXIMA 15.935 KG, DISTÂNCIA ENTRE EIXOS 4,80 M, POTÊNCIA 230 CV INCLUSIVE CAÇAMBA METÁLICA - CHP DIURNO. AF_06/2014</v>
          </cell>
          <cell r="C373" t="str">
            <v>CHP</v>
          </cell>
          <cell r="D373">
            <v>153.99</v>
          </cell>
        </row>
        <row r="374">
          <cell r="A374">
            <v>91533</v>
          </cell>
          <cell r="B374" t="str">
            <v>COMPACTADOR DE SOLOS DE PERCUSSÃO (SOQUETE) COM MOTOR A GASOLINA 4 TEMPOS, POTÊNCIA 4 CV - CHP DIURNO. AF_08/2015</v>
          </cell>
          <cell r="C374" t="str">
            <v>CHP</v>
          </cell>
          <cell r="D374">
            <v>21.36</v>
          </cell>
        </row>
        <row r="375">
          <cell r="A375">
            <v>91634</v>
          </cell>
          <cell r="B375" t="str">
            <v>GUINDAUTO HIDRÁULICO, CAPACIDADE MÁXIMA DE CARGA 6500 KG, MOMENTO MÁXIMO DE CARGA 5,8 TM, ALCANCE MÁXIMO HORIZONTAL 7,60 M, INCLUSIVE CAMINHÃO TOCO PBT 9.700 KG, POTÊNCIA DE 160 CV - CHP DIURNO. AF_08/2015</v>
          </cell>
          <cell r="C375" t="str">
            <v>CHP</v>
          </cell>
          <cell r="D375">
            <v>136.22</v>
          </cell>
        </row>
        <row r="376">
          <cell r="A376">
            <v>91645</v>
          </cell>
          <cell r="B376" t="str">
            <v>CAMINHÃO DE TRANSPORTE DE MATERIAL ASFÁLTICO 30.000 L, COM CAVALO MECÂNICO DE CAPACIDADE MÁXIMA DE TRAÇÃO COMBINADO DE 66.000 KG, POTÊNCIA 360 CV, INCLUSIVE TANQUE DE ASFALTO COM SERPENTINA - CHP DIURNO. AF_08/2015</v>
          </cell>
          <cell r="C376" t="str">
            <v>CHP</v>
          </cell>
          <cell r="D376">
            <v>289.63</v>
          </cell>
        </row>
        <row r="377">
          <cell r="A377">
            <v>91692</v>
          </cell>
          <cell r="B377" t="str">
            <v>SERRA CIRCULAR DE BANCADA COM MOTOR ELÉTRICO POTÊNCIA DE 5HP, COM COIFA PARA DISCO 10" - CHP DIURNO. AF_08/2015</v>
          </cell>
          <cell r="C377" t="str">
            <v>CHP</v>
          </cell>
          <cell r="D377">
            <v>17.09</v>
          </cell>
        </row>
        <row r="378">
          <cell r="A378">
            <v>92043</v>
          </cell>
          <cell r="B378" t="str">
            <v>DISTRIBUIDOR DE AGREGADOS REBOCAVEL, CAPACIDADE 1,9 M³, LARGURA DE TRABALHO 3,66 M - CHP DIURNO. AF_11/2015</v>
          </cell>
          <cell r="C378" t="str">
            <v>CHP</v>
          </cell>
          <cell r="D378">
            <v>8</v>
          </cell>
        </row>
        <row r="379">
          <cell r="A379">
            <v>92106</v>
          </cell>
          <cell r="B379" t="str">
            <v>CAMINHÃO PARA EQUIPAMENTO DE LIMPEZA A SUCÇÃO, COM CAMINHÃO TRUCADO DE PESO BRUTO TOTAL 23000 KG, CARGA ÚTIL MÁXIMA 15935 KG, DISTÂNCIA ENTRE EIXOS 4,80 M, POTÊNCIA 230 CV, INCLUSIVE LIMPADORA A SUCÇÃO, TANQUE 12000 L - CHP DIURNO. AF_11/2015</v>
          </cell>
          <cell r="C379" t="str">
            <v>CHP</v>
          </cell>
          <cell r="D379">
            <v>189.23</v>
          </cell>
        </row>
        <row r="380">
          <cell r="A380">
            <v>92112</v>
          </cell>
          <cell r="B380" t="str">
            <v>PENEIRA ROTATIVA COM MOTOR ELÉTRICO TRIFÁSICO DE 2 CV, CILINDRO DE 1 M X 0,60 M, COM FUROS DE 3,17 MM - CHP DIURNO. AF_11/2015</v>
          </cell>
          <cell r="C380" t="str">
            <v>CHP</v>
          </cell>
          <cell r="D380">
            <v>2.09</v>
          </cell>
        </row>
        <row r="381">
          <cell r="A381">
            <v>92118</v>
          </cell>
          <cell r="B381" t="str">
            <v>DOSADOR DE AREIA, CAPACIDADE DE 26 LITROS - CHP DIURNO. AF_11/2015</v>
          </cell>
          <cell r="C381" t="str">
            <v>CHP</v>
          </cell>
          <cell r="D381">
            <v>0.18</v>
          </cell>
        </row>
        <row r="382">
          <cell r="A382">
            <v>92138</v>
          </cell>
          <cell r="B382" t="str">
            <v>CAMINHONETE COM MOTOR A DIESEL, POTÊNCIA 180 CV, CABINE DUPLA, 4X4 - CHP DIURNO. AF_11/2015</v>
          </cell>
          <cell r="C382" t="str">
            <v>CHP</v>
          </cell>
          <cell r="D382">
            <v>60.86</v>
          </cell>
        </row>
        <row r="383">
          <cell r="A383">
            <v>92145</v>
          </cell>
          <cell r="B383" t="str">
            <v>CAMINHONETE CABINE SIMPLES COM MOTOR 1.6 FLEX, CÂMBIO MANUAL, POTÊNCIA 101/104 CV, 2 PORTAS - CHP DIURNO. AF_11/2015</v>
          </cell>
          <cell r="C383" t="str">
            <v>CHP</v>
          </cell>
          <cell r="D383">
            <v>52.13</v>
          </cell>
        </row>
        <row r="384">
          <cell r="A384">
            <v>92242</v>
          </cell>
          <cell r="B384" t="str">
            <v>CAMINHÃO DE TRANSPORTE DE MATERIAL ASFÁLTICO 20.000 L, COM CAVALO MECÂNICO DE CAPACIDADE MÁXIMA DE TRAÇÃO COMBINADO DE 45.000 KG, POTÊNCIA 330 CV, INCLUSIVE TANQUE DE ASFALTO COM MAÇARICO - CHP DIURNO. AF_12/2015</v>
          </cell>
          <cell r="C384" t="str">
            <v>CHP</v>
          </cell>
          <cell r="D384">
            <v>254.69</v>
          </cell>
        </row>
        <row r="385">
          <cell r="A385">
            <v>92716</v>
          </cell>
          <cell r="B385" t="str">
            <v>APARELHO PARA CORTE E SOLDA OXI-ACETILENO SOBRE RODAS, INCLUSIVE CILINDROS E MAÇARICOS - CHP DIURNO. AF_12/2015</v>
          </cell>
          <cell r="C385" t="str">
            <v>CHP</v>
          </cell>
          <cell r="D385">
            <v>26.66</v>
          </cell>
        </row>
        <row r="386">
          <cell r="A386">
            <v>92960</v>
          </cell>
          <cell r="B386" t="str">
            <v>MÁQUINA EXTRUSORA DE CONCRETO PARA GUIAS E SARJETAS, MOTOR A DIESEL, POTÊNCIA 14 CV - CHP DIURNO. AF_12/2015</v>
          </cell>
          <cell r="C386" t="str">
            <v>CHP</v>
          </cell>
          <cell r="D386">
            <v>17.32</v>
          </cell>
        </row>
        <row r="387">
          <cell r="A387">
            <v>92966</v>
          </cell>
          <cell r="B387" t="str">
            <v>MARTELO PERFURADOR PNEUMÁTICO MANUAL, HASTE 25 X 75 MM, 21 KG - CHP DIURNO. AF_12/2015</v>
          </cell>
          <cell r="C387" t="str">
            <v>CHP</v>
          </cell>
          <cell r="D387">
            <v>15.42</v>
          </cell>
        </row>
        <row r="388">
          <cell r="A388">
            <v>93224</v>
          </cell>
          <cell r="B388" t="str">
            <v>PERFURATRIZ COM TORRE METÁLICA PARA EXECUÇÃO DE ESTACA HÉLICE CONTÍNUA, PROFUNDIDADE MÁXIMA DE 32 M, DIÂMETRO MÁXIMO DE 1000 MM, POTÊNCIA INSTALADA DE 350 HP, MESA ROTATIVA COM TORQUE MÁXIMO DE 263 KNM - CHP DIURNO. AF_01/2016</v>
          </cell>
          <cell r="C388" t="str">
            <v>CHP</v>
          </cell>
          <cell r="D388">
            <v>522.45000000000005</v>
          </cell>
        </row>
        <row r="389">
          <cell r="A389">
            <v>93233</v>
          </cell>
          <cell r="B389" t="str">
            <v>BETONEIRA CAPACIDADE NOMINAL 400 L, CAPACIDADE DE MISTURA 310 L, MOTOR A GASOLINA POTÊNCIA 5,5 HP, SEM CARREGADOR - CHP DIURNO. AF_02/2016</v>
          </cell>
          <cell r="C389" t="str">
            <v>CHP</v>
          </cell>
          <cell r="D389">
            <v>7.35</v>
          </cell>
        </row>
        <row r="390">
          <cell r="A390">
            <v>93272</v>
          </cell>
          <cell r="B390" t="str">
            <v>GRUA ASCENSIONAL, LANCA DE 30 M, CAPACIDADE DE 1,0 T A 30 M, ALTURA ATE 39 M - CHP DIURNO. AF_03/2016</v>
          </cell>
          <cell r="C390" t="str">
            <v>CHP</v>
          </cell>
          <cell r="D390">
            <v>73.5</v>
          </cell>
        </row>
        <row r="391">
          <cell r="A391">
            <v>93281</v>
          </cell>
          <cell r="B391" t="str">
            <v>GUINCHO ELÉTRICO DE COLUNA, CAPACIDADE 400 KG, COM MOTO FREIO, MOTOR TRIFÁSICO DE 1,25 CV - CHP DIURNO. AF_03/2016</v>
          </cell>
          <cell r="C391" t="str">
            <v>CHP</v>
          </cell>
          <cell r="D391">
            <v>15.47</v>
          </cell>
        </row>
        <row r="392">
          <cell r="A392">
            <v>93287</v>
          </cell>
          <cell r="B392" t="str">
            <v>GUINDASTE HIDRÁULICO AUTOPROPELIDO, COM LANÇA TELESCÓPICA 40 M, CAPACIDADE MÁXIMA 60 T, POTÊNCIA 260 KW - CHP DIURNO. AF_03/2016</v>
          </cell>
          <cell r="C392" t="str">
            <v>CHP</v>
          </cell>
          <cell r="D392">
            <v>290.60000000000002</v>
          </cell>
        </row>
        <row r="393">
          <cell r="A393">
            <v>93402</v>
          </cell>
          <cell r="B393" t="str">
            <v>GUINDAUTO HIDRÁULICO, CAPACIDADE MÁXIMA DE CARGA 3300 KG, MOMENTO MÁXIMO DE CARGA 5,8 TM, ALCANCE MÁXIMO HORIZONTAL 7,60 M, INCLUSIVE CAMINHÃO TOCO PBT 16.000 KG, POTÊNCIA DE 189 CV - CHP DIURNO. AF_03/2016</v>
          </cell>
          <cell r="C393" t="str">
            <v>CHP</v>
          </cell>
          <cell r="D393">
            <v>152.58000000000001</v>
          </cell>
        </row>
        <row r="394">
          <cell r="A394">
            <v>93408</v>
          </cell>
          <cell r="B394"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394" t="str">
            <v>CHP</v>
          </cell>
          <cell r="D394">
            <v>61.94</v>
          </cell>
        </row>
        <row r="395">
          <cell r="A395">
            <v>93415</v>
          </cell>
          <cell r="B395" t="str">
            <v>GERADOR PORTÁTIL MONOFÁSICO, POTÊNCIA 5500 VA, MOTOR A GASOLINA, POTÊNCIA DO MOTOR 13 CV - CHP DIURNO. AF_03/2016</v>
          </cell>
          <cell r="C395" t="str">
            <v>CHP</v>
          </cell>
          <cell r="D395">
            <v>12.02</v>
          </cell>
        </row>
        <row r="396">
          <cell r="A396">
            <v>93421</v>
          </cell>
          <cell r="B396" t="str">
            <v>GRUPO GERADOR REBOCÁVEL, POTÊNCIA 66 KVA, MOTOR A DIESEL - CHP DIURNO. AF_03/2016</v>
          </cell>
          <cell r="C396" t="str">
            <v>CHP</v>
          </cell>
          <cell r="D396">
            <v>50.6</v>
          </cell>
        </row>
        <row r="397">
          <cell r="A397">
            <v>93427</v>
          </cell>
          <cell r="B397" t="str">
            <v>GRUPO GERADOR ESTACIONÁRIO, POTÊNCIA 150 KVA, MOTOR A DIESEL- CHP DIURNO. AF_03/2016</v>
          </cell>
          <cell r="C397" t="str">
            <v>CHP</v>
          </cell>
          <cell r="D397">
            <v>115.66</v>
          </cell>
        </row>
        <row r="398">
          <cell r="A398">
            <v>93433</v>
          </cell>
          <cell r="B398" t="str">
            <v>USINA DE MISTURA ASFÁLTICA À QUENTE, TIPO CONTRA FLUXO, PROD 40 A 80 TON/HORA - CHP DIURNO. AF_03/2016</v>
          </cell>
          <cell r="C398" t="str">
            <v>CHP</v>
          </cell>
          <cell r="D398">
            <v>2189.71</v>
          </cell>
        </row>
        <row r="399">
          <cell r="A399">
            <v>93439</v>
          </cell>
          <cell r="B399" t="str">
            <v>USINA DE ASFALTO À FRIO, CAPACIDADE DE 40 A 60 TON/HORA, ELÉTRICA POTÊNCIA 30 CV - CHP DIURNO. AF_03/2016</v>
          </cell>
          <cell r="C399" t="str">
            <v>CHP</v>
          </cell>
          <cell r="D399">
            <v>110.2</v>
          </cell>
        </row>
        <row r="400">
          <cell r="A400">
            <v>95121</v>
          </cell>
          <cell r="B400" t="str">
            <v>USINA MISTURADORA DE SOLOS, CAPACIDADE DE 200 A 500 TON/H, POTENCIA 75KW - CHP DIURNO. AF_07/2016</v>
          </cell>
          <cell r="C400" t="str">
            <v>CHP</v>
          </cell>
          <cell r="D400">
            <v>196.26</v>
          </cell>
        </row>
        <row r="401">
          <cell r="A401">
            <v>95127</v>
          </cell>
          <cell r="B401" t="str">
            <v>DISTRIBUIDOR DE AGREGADOS AUTOPROPELIDO, CAP 3 M3, A DIESEL, POTÊNCIA 176CV - CHP DIURNO. AF_07/2016</v>
          </cell>
          <cell r="C401" t="str">
            <v>CHP</v>
          </cell>
          <cell r="D401">
            <v>139.87</v>
          </cell>
        </row>
        <row r="402">
          <cell r="A402">
            <v>95133</v>
          </cell>
          <cell r="B402" t="str">
            <v>MÁQUINA DEMARCADORA DE FAIXA DE TRÁFEGO À FRIO, AUTOPROPELIDA, POTÊNCIA 38 HP - CHP DIURNO. AF_07/2016</v>
          </cell>
          <cell r="C402" t="str">
            <v>CHP</v>
          </cell>
          <cell r="D402">
            <v>100.72</v>
          </cell>
        </row>
        <row r="403">
          <cell r="A403">
            <v>95139</v>
          </cell>
          <cell r="B403" t="str">
            <v>TALHA MANUAL DE CORRENTE, CAPACIDADE DE 2 TON. COM ELEVAÇÃO DE 3 M - CHP DIURNO. AF_07/2016</v>
          </cell>
          <cell r="C403" t="str">
            <v>CHP</v>
          </cell>
          <cell r="D403">
            <v>0.06</v>
          </cell>
        </row>
        <row r="404">
          <cell r="A404">
            <v>95212</v>
          </cell>
          <cell r="B404" t="str">
            <v>GRUA ASCENCIONAL, LANCA DE 42 M, CAPACIDADE DE 1,5 T A 30 M, ALTURA ATE 39 M - CHP DIURNO. AF_08/2016</v>
          </cell>
          <cell r="C404" t="str">
            <v>CHP</v>
          </cell>
          <cell r="D404">
            <v>80.62</v>
          </cell>
        </row>
        <row r="405">
          <cell r="A405">
            <v>95218</v>
          </cell>
          <cell r="B405" t="str">
            <v>PULVERIZADOR DE TINTA ELÉTRICO/MÁQUINA DE PINTURA AIRLESS, VAZÃO 2 L/MIN - CHP DIURNO. AF_08/2016</v>
          </cell>
          <cell r="C405" t="str">
            <v>CHP</v>
          </cell>
          <cell r="D405">
            <v>22.22</v>
          </cell>
        </row>
        <row r="406">
          <cell r="A406">
            <v>95258</v>
          </cell>
          <cell r="B406" t="str">
            <v>MARTELO DEMOLIDOR PNEUMÁTICO MANUAL, 32 KG - CHP DIURNO. AF_09/2016</v>
          </cell>
          <cell r="C406" t="str">
            <v>CHP</v>
          </cell>
          <cell r="D406">
            <v>15.05</v>
          </cell>
        </row>
        <row r="407">
          <cell r="A407">
            <v>95264</v>
          </cell>
          <cell r="B407" t="str">
            <v>COMPACTADOR DE SOLOS DE PERCUSÃO (SOQUETE) COM MOTOR A GASOLINA, POTÊNCIA 3 CV - CHP DIURNO. AF_09/2016</v>
          </cell>
          <cell r="C407" t="str">
            <v>CHP</v>
          </cell>
          <cell r="D407">
            <v>5.27</v>
          </cell>
        </row>
        <row r="408">
          <cell r="A408">
            <v>95270</v>
          </cell>
          <cell r="B408" t="str">
            <v>RÉGUA VIBRATÓRIA DUPLA PARA CONCRETO, PESO DE 60KG, COMPRIMENTO 4 M, COM MOTOR A GASOLINA, POTÊNCIA 5,5 HP - CHP DIURNO. AF_09/2016</v>
          </cell>
          <cell r="C408" t="str">
            <v>CHP</v>
          </cell>
          <cell r="D408">
            <v>7.47</v>
          </cell>
        </row>
        <row r="409">
          <cell r="A409">
            <v>95276</v>
          </cell>
          <cell r="B409" t="str">
            <v>POLIDORA DE PISO (POLITRIZ), PESO DE 100KG, DIÂMETRO 450 MM, MOTOR ELÉTRICO, POTÊNCIA 4 HP - CHP DIURNO. AF_09/2016</v>
          </cell>
          <cell r="C409" t="str">
            <v>CHP</v>
          </cell>
          <cell r="D409">
            <v>2.16</v>
          </cell>
        </row>
        <row r="410">
          <cell r="A410">
            <v>95282</v>
          </cell>
          <cell r="B410" t="str">
            <v>DESEMPENADEIRA DE CONCRETO, PESO DE 75KG, 4 PÁS, MOTOR A GASOLINA, POTÊNCIA 5,5 HP - CHP DIURNO. AF_09/2016</v>
          </cell>
          <cell r="C410" t="str">
            <v>CHP</v>
          </cell>
          <cell r="D410">
            <v>7.46</v>
          </cell>
        </row>
        <row r="411">
          <cell r="A411">
            <v>95620</v>
          </cell>
          <cell r="B411" t="str">
            <v>PERFURATRIZ PNEUMATICA MANUAL DE PESO MEDIO, MARTELETE, 18KG, COMPRIMENTO MÁXIMO DE CURSO DE 6 M, DIAMETRO DO PISTAO DE 5,5 CM - CHP DIURNO. AF_11/2016</v>
          </cell>
          <cell r="C411" t="str">
            <v>CHP</v>
          </cell>
          <cell r="D411">
            <v>14.61</v>
          </cell>
        </row>
        <row r="412">
          <cell r="A412">
            <v>95631</v>
          </cell>
          <cell r="B412" t="str">
            <v>ROLO COMPACTADOR VIBRATORIO TANDEM, ACO LISO, POTENCIA 125 HP, PESO SEM/COM LASTRO 10,20/11,65 T, LARGURA DE TRABALHO 1,73 M - CHP DIURNO. AF_11/2016</v>
          </cell>
          <cell r="C412" t="str">
            <v>CHP</v>
          </cell>
          <cell r="D412">
            <v>130.13</v>
          </cell>
        </row>
        <row r="413">
          <cell r="A413">
            <v>95702</v>
          </cell>
          <cell r="B413" t="str">
            <v>PERFURATRIZ MANUAL, TORQUE MAXIMO 55 KGF.M, POTENCIA 5 CV, COM DIAMETRO MAXIMO 8 1/2" - CHP DIURNO. AF_11/2016</v>
          </cell>
          <cell r="C413" t="str">
            <v>CHP</v>
          </cell>
          <cell r="D413">
            <v>24.83</v>
          </cell>
        </row>
        <row r="414">
          <cell r="A414">
            <v>95708</v>
          </cell>
          <cell r="B414" t="str">
            <v>PERFURATRIZ SOBRE ESTEIRA, TORQUE MÁXIMO 600 KGF, POTÊNCIA ENTRE 50 E 60 HP, DIÂMETRO MÁXIMO 10 - CHP DIURNO. AF_11/2016</v>
          </cell>
          <cell r="C414" t="str">
            <v>CHP</v>
          </cell>
          <cell r="D414">
            <v>89.69</v>
          </cell>
        </row>
        <row r="415">
          <cell r="A415">
            <v>95714</v>
          </cell>
          <cell r="B415" t="str">
            <v>ESCAVADEIRA HIDRAULICA SOBRE ESTEIRA, COM GARRA GIRATORIA DE MANDIBULAS, PESO OPERACIONAL ENTRE 22,00 E 25,50 TON, POTENCIA LIQUIDA ENTRE 150 E 160 HP - CHP DIURNO. AF_11/2016</v>
          </cell>
          <cell r="C415" t="str">
            <v>CHP</v>
          </cell>
          <cell r="D415">
            <v>143.85</v>
          </cell>
        </row>
        <row r="416">
          <cell r="A416">
            <v>95720</v>
          </cell>
          <cell r="B416" t="str">
            <v>ESCAVADEIRA HIDRAULICA SOBRE ESTEIRA, EQUIPADA COM CLAMSHELL, COM CAPACIDADE DA CAÇAMBA ENTRE 1,20 E 1,50 M3, PESO OPERACIONAL ENTRE 20,00 E 22,00 TON, POTENCIA LIQUIDA ENTRE 150 E 160 HP - CHP DIURNO. AF_11/2016</v>
          </cell>
          <cell r="C416" t="str">
            <v>CHP</v>
          </cell>
          <cell r="D416">
            <v>141.41999999999999</v>
          </cell>
        </row>
        <row r="417">
          <cell r="A417">
            <v>95872</v>
          </cell>
          <cell r="B417" t="str">
            <v>GRUPO GERADOR COM CARENAGEM, MOTOR DIESEL POTÊNCIA STANDART ENTRE 250 E 260 KVA - CHP DIURNO. AF_12/2016</v>
          </cell>
          <cell r="C417" t="str">
            <v>CHP</v>
          </cell>
          <cell r="D417">
            <v>196.23</v>
          </cell>
        </row>
        <row r="418">
          <cell r="A418">
            <v>96013</v>
          </cell>
          <cell r="B418" t="str">
            <v>TRATOR DE PNEUS COM POTÊNCIA DE 122 CV, TRAÇÃO 4X4, COM VASSOURA MECÂNICA ACOPLADA - CHP DIURNO. AF_02/2017</v>
          </cell>
          <cell r="C418" t="str">
            <v>CHP</v>
          </cell>
          <cell r="D418">
            <v>156.04</v>
          </cell>
        </row>
        <row r="419">
          <cell r="A419">
            <v>96020</v>
          </cell>
          <cell r="B419" t="str">
            <v>TRATOR DE PNEUS COM POTÊNCIA DE 122 CV, TRAÇÃO 4X4, COM GRADE DE DISCOS ACOPLADA - CHP DIURNO. AF_02/2017</v>
          </cell>
          <cell r="C419" t="str">
            <v>CHP</v>
          </cell>
          <cell r="D419">
            <v>155.80000000000001</v>
          </cell>
        </row>
        <row r="420">
          <cell r="A420">
            <v>96028</v>
          </cell>
          <cell r="B420" t="str">
            <v>TRATOR DE PNEUS COM POTÊNCIA DE 85 CV, TRAÇÃO 4X4, COM GRADE DE DISCOS ACOPLADA - CHP DIURNO. AF_02/2017</v>
          </cell>
          <cell r="C420" t="str">
            <v>CHP</v>
          </cell>
          <cell r="D420">
            <v>115.1</v>
          </cell>
        </row>
        <row r="421">
          <cell r="A421">
            <v>96035</v>
          </cell>
          <cell r="B421" t="str">
            <v>CAMINHÃO BASCULANTE 10 M3, TRUCADO, POTÊNCIA 230 CV, INCLUSIVE CAÇAMBA METÁLICA, COM DISTRIBUIDOR DE AGREGADOS ACOPLADO - CHP DIURNO. AF_02/2017</v>
          </cell>
          <cell r="C421" t="str">
            <v>CHP</v>
          </cell>
          <cell r="D421">
            <v>161.16</v>
          </cell>
        </row>
        <row r="422">
          <cell r="A422">
            <v>96157</v>
          </cell>
          <cell r="B422" t="str">
            <v>TRATOR DE PNEUS COM POTÊNCIA DE 85 CV, TRAÇÃO 4X4, COM VASSOURA MECÂNICA ACOPLADA - CHP DIURNO. AF_03/2017</v>
          </cell>
          <cell r="C422" t="str">
            <v>CHP</v>
          </cell>
          <cell r="D422">
            <v>115.34</v>
          </cell>
        </row>
        <row r="423">
          <cell r="A423">
            <v>96158</v>
          </cell>
          <cell r="B423" t="str">
            <v>MINICARREGADEIRA SOBRE RODAS POTENCIA 47HP CAPACIDADE OPERACAO 646 KG, COM VASSOURA MECÂNICA ACOPLADA - CHP DIURNO. AF_03/2017</v>
          </cell>
          <cell r="C423" t="str">
            <v>CHP</v>
          </cell>
          <cell r="D423">
            <v>85.19</v>
          </cell>
        </row>
        <row r="424">
          <cell r="A424">
            <v>96245</v>
          </cell>
          <cell r="B424" t="str">
            <v>MINIESCAVADEIRA SOBRE ESTEIRAS, POTENCIA LIQUIDA DE *30* HP, PESO OPERACIONAL DE *3.500* KG - CHP DIURNO. AF_04/2017</v>
          </cell>
          <cell r="C424" t="str">
            <v>CHP</v>
          </cell>
          <cell r="D424">
            <v>59.58</v>
          </cell>
        </row>
        <row r="425">
          <cell r="A425">
            <v>96303</v>
          </cell>
          <cell r="B425" t="str">
            <v>PERFURATRIZ ROTATIVA SOBRE ESTEIRA, TORQUE MAXIMO 2500 KGM, POTENCIA 110 HP, MOTOR DIESEL- CHP DIURNO. AF_05/2017</v>
          </cell>
          <cell r="C425" t="str">
            <v>CHP</v>
          </cell>
          <cell r="D425">
            <v>132.44</v>
          </cell>
        </row>
        <row r="426">
          <cell r="A426">
            <v>96309</v>
          </cell>
          <cell r="B426" t="str">
            <v>COMPRESSOR DE AR, VAZAO DE 10 PCM, RESERVATORIO 100 L, PRESSAO DE TRABALHO ENTRE 6,9 E 9,7 BAR, POTENCIA 2 HP, TENSAO 110/220 V - CHP DIURNO. AF_05/2017</v>
          </cell>
          <cell r="C426" t="str">
            <v>CHP</v>
          </cell>
          <cell r="D426">
            <v>1</v>
          </cell>
        </row>
        <row r="427">
          <cell r="A427">
            <v>96463</v>
          </cell>
          <cell r="B427" t="str">
            <v>ROLO COMPACTADOR DE PNEUS, ESTATICO, PRESSAO VARIAVEL, POTENCIA 110 HP, PESO SEM/COM LASTRO 10,8/27 T, LARGURA DE ROLAGEM 2,30 M - CHP DIURNO. AF_06/2017</v>
          </cell>
          <cell r="C427" t="str">
            <v>CHP</v>
          </cell>
          <cell r="D427">
            <v>119</v>
          </cell>
        </row>
        <row r="428">
          <cell r="A428">
            <v>98764</v>
          </cell>
          <cell r="B428" t="str">
            <v>INVERSOR DE SOLDA MONOFÁSICO DE 160 A, POTÊNCIA DE 5400 W, TENSÃO DE 220 V, PARA SOLDA COM ELETRODOS DE 2,0 A 4,0 MM E PROCESSO TIG - CHP DIURNO. AF_06/2018</v>
          </cell>
          <cell r="C428" t="str">
            <v>CHP</v>
          </cell>
          <cell r="D428">
            <v>2.92</v>
          </cell>
        </row>
        <row r="429">
          <cell r="A429">
            <v>99833</v>
          </cell>
          <cell r="B429" t="str">
            <v>LAVADORA DE ALTA PRESSAO (LAVA-JATO) PARA AGUA FRIA, PRESSAO DE OPERACAO ENTRE 1400 E 1900 LIB/POL2, VAZAO MAXIMA ENTRE 400 E 700 L/H - CHP DIURNO. AF_04/2019</v>
          </cell>
          <cell r="C429" t="str">
            <v>CHP</v>
          </cell>
          <cell r="D429">
            <v>1.35</v>
          </cell>
        </row>
        <row r="430">
          <cell r="A430">
            <v>100641</v>
          </cell>
          <cell r="B430" t="str">
            <v>USINA DE MISTURA ASFÁLTICA À QUENTE, TIPO CONTRA FLUXO, PROD 100 A 140 TON/HORA - CHP DIURNO. AF_12/2019</v>
          </cell>
          <cell r="C430" t="str">
            <v>CHP</v>
          </cell>
          <cell r="D430">
            <v>372.01</v>
          </cell>
        </row>
        <row r="431">
          <cell r="A431">
            <v>100647</v>
          </cell>
          <cell r="B431" t="str">
            <v>USINA DE ASFALTO, TIPO GRAVIMÉTRICA, PROD 150 TON/HORA - CHP DIURNO. AF_12/2019</v>
          </cell>
          <cell r="C431" t="str">
            <v>CHP</v>
          </cell>
          <cell r="D431">
            <v>784.45</v>
          </cell>
        </row>
        <row r="432">
          <cell r="A432">
            <v>5632</v>
          </cell>
          <cell r="B432" t="str">
            <v>ESCAVADEIRA HIDRÁULICA SOBRE ESTEIRAS, CAÇAMBA 0,80 M3, PESO OPERACIONAL 17 T, POTENCIA BRUTA 111 HP - CHI DIURNO. AF_06/2014</v>
          </cell>
          <cell r="C432" t="str">
            <v>CHI</v>
          </cell>
          <cell r="D432">
            <v>44.79</v>
          </cell>
        </row>
        <row r="433">
          <cell r="A433">
            <v>5679</v>
          </cell>
          <cell r="B433" t="str">
            <v>RETROESCAVADEIRA SOBRE RODAS COM CARREGADEIRA, TRAÇÃO 4X4, POTÊNCIA LÍQ. 88 HP, CAÇAMBA CARREG. CAP. MÍN. 1 M3, CAÇAMBA RETRO CAP. 0,26 M3, PESO OPERACIONAL MÍN. 6.674 KG, PROFUNDIDADE ESCAVAÇÃO MÁX. 4,37 M - CHI DIURNO. AF_06/2014</v>
          </cell>
          <cell r="C433" t="str">
            <v>CHI</v>
          </cell>
          <cell r="D433">
            <v>33.979999999999997</v>
          </cell>
        </row>
        <row r="434">
          <cell r="A434">
            <v>5681</v>
          </cell>
          <cell r="B434" t="str">
            <v>RETROESCAVADEIRA SOBRE RODAS COM CARREGADEIRA, TRAÇÃO 4X2, POTÊNCIA LÍQ. 79 HP, CAÇAMBA CARREG. CAP. MÍN. 1 M3, CAÇAMBA RETRO CAP. 0,20 M3, PESO OPERACIONAL MÍN. 6.570 KG, PROFUNDIDADE ESCAVAÇÃO MÁX. 4,37 M - CHI DIURNO. AF_06/2014</v>
          </cell>
          <cell r="C434" t="str">
            <v>CHI</v>
          </cell>
          <cell r="D434">
            <v>32.26</v>
          </cell>
        </row>
        <row r="435">
          <cell r="A435">
            <v>5685</v>
          </cell>
          <cell r="B435" t="str">
            <v>ROLO COMPACTADOR VIBRATÓRIO DE UM CILINDRO AÇO LISO, POTÊNCIA 80 HP, PESO OPERACIONAL MÁXIMO 8,1 T, IMPACTO DINÂMICO 16,15 / 9,5 T, LARGURA DE TRABALHO 1,68 M - CHI DIURNO. AF_06/2014</v>
          </cell>
          <cell r="C435" t="str">
            <v>CHI</v>
          </cell>
          <cell r="D435">
            <v>32.53</v>
          </cell>
        </row>
        <row r="436">
          <cell r="A436">
            <v>5690</v>
          </cell>
          <cell r="B436" t="str">
            <v>GRADE DE DISCO CONTROLE REMOTO REBOCÁVEL, COM 24 DISCOS 24 X 6 MM COM PNEUS PARA TRANSPORTE - CHI DIURNO. AF_06/2014</v>
          </cell>
          <cell r="C436" t="str">
            <v>CHI</v>
          </cell>
          <cell r="D436">
            <v>1.95</v>
          </cell>
        </row>
        <row r="437">
          <cell r="A437">
            <v>5806</v>
          </cell>
          <cell r="B437" t="str">
            <v>MOTOBOMBA CENTRÍFUGA, MOTOR A GASOLINA, POTÊNCIA 5,42 HP, BOCAIS 1 1/2" X 1", DIÂMETRO ROTOR 143 MM HM/Q = 6 MCA / 16,8 M3/H A 38 MCA / 6,6 M3/H - CHI DIURNO. AF_06/2014</v>
          </cell>
          <cell r="C437" t="str">
            <v>CHI</v>
          </cell>
          <cell r="D437">
            <v>0.15</v>
          </cell>
        </row>
        <row r="438">
          <cell r="A438">
            <v>5826</v>
          </cell>
          <cell r="B438" t="str">
            <v>CAMINHÃO TOCO, PBT 16.000 KG, CARGA ÚTIL MÁX. 10.685 KG, DIST. ENTRE EIXOS 4,8 M, POTÊNCIA 189 CV, INCLUSIVE CARROCERIA FIXA ABERTA DE MADEIRA P/ TRANSPORTE GERAL DE CARGA SECA, DIMEN. APROX. 2,5 X 7,00 X 0,50 M - CHI DIURNO. AF_06/2014</v>
          </cell>
          <cell r="C438" t="str">
            <v>CHI</v>
          </cell>
          <cell r="D438">
            <v>25.69</v>
          </cell>
        </row>
        <row r="439">
          <cell r="A439">
            <v>5829</v>
          </cell>
          <cell r="B439" t="str">
            <v>USINA DE CONCRETO FIXA, CAPACIDADE NOMINAL DE 90 A 120 M3/H, SEM SILO - CHI DIURNO. AF_07/2016</v>
          </cell>
          <cell r="C439" t="str">
            <v>CHI</v>
          </cell>
          <cell r="D439">
            <v>116.73</v>
          </cell>
        </row>
        <row r="440">
          <cell r="A440">
            <v>5837</v>
          </cell>
          <cell r="B440" t="str">
            <v>VIBROACABADORA DE ASFALTO SOBRE ESTEIRAS, LARGURA DE PAVIMENTAÇÃO 1,90 M A 5,30 M, POTÊNCIA 105 HP CAPACIDADE 450 T/H - CHI DIURNO. AF_11/2014</v>
          </cell>
          <cell r="C440" t="str">
            <v>CHI</v>
          </cell>
          <cell r="D440">
            <v>94.45</v>
          </cell>
        </row>
        <row r="441">
          <cell r="A441">
            <v>5841</v>
          </cell>
          <cell r="B441" t="str">
            <v>VASSOURA MECÂNICA REBOCÁVEL COM ESCOVA CILÍNDRICA, LARGURA ÚTIL DE VARRIMENTO DE 2,44 M - CHI DIURNO. AF_06/2014</v>
          </cell>
          <cell r="C441" t="str">
            <v>CHI</v>
          </cell>
          <cell r="D441">
            <v>2.2400000000000002</v>
          </cell>
        </row>
        <row r="442">
          <cell r="A442">
            <v>5845</v>
          </cell>
          <cell r="B442" t="str">
            <v>TRATOR DE PNEUS, POTÊNCIA 122 CV, TRAÇÃO 4X4, PESO COM LASTRO DE 4.510 KG - CHI DIURNO. AF_06/2014</v>
          </cell>
          <cell r="C442" t="str">
            <v>CHI</v>
          </cell>
          <cell r="D442">
            <v>25.8</v>
          </cell>
        </row>
        <row r="443">
          <cell r="A443">
            <v>5849</v>
          </cell>
          <cell r="B443" t="str">
            <v>TRATOR DE ESTEIRAS, POTÊNCIA 170 HP, PESO OPERACIONAL 19 T, CAÇAMBA 5,2 M3 - CHI DIURNO. AF_06/2014</v>
          </cell>
          <cell r="C443" t="str">
            <v>CHI</v>
          </cell>
          <cell r="D443">
            <v>42.37</v>
          </cell>
        </row>
        <row r="444">
          <cell r="A444">
            <v>5853</v>
          </cell>
          <cell r="B444" t="str">
            <v>TRATOR DE ESTEIRAS, POTÊNCIA 150 HP, PESO OPERACIONAL 16,7 T, COM RODA MOTRIZ ELEVADA E LÂMINA 3,18 M3 - CHI DIURNO. AF_06/2014</v>
          </cell>
          <cell r="C444" t="str">
            <v>CHI</v>
          </cell>
          <cell r="D444">
            <v>42.55</v>
          </cell>
        </row>
        <row r="445">
          <cell r="A445">
            <v>5857</v>
          </cell>
          <cell r="B445" t="str">
            <v>TRATOR DE ESTEIRAS, POTÊNCIA 347 HP, PESO OPERACIONAL 38,5 T, COM LÂMINA 8,70 M3 - CHI DIURNO. AF_06/2014</v>
          </cell>
          <cell r="C445" t="str">
            <v>CHI</v>
          </cell>
          <cell r="D445">
            <v>104.96</v>
          </cell>
        </row>
        <row r="446">
          <cell r="A446">
            <v>5865</v>
          </cell>
          <cell r="B446" t="str">
            <v>ROLO COMPACTADOR VIBRATÓRIO REBOCÁVEL, CILINDRO DE AÇO LISO, POTÊNCIA DE TRAÇÃO DE 65 CV, PESO 4,7 T, IMPACTO DINÂMICO 18,3 T, LARGURA DE TRABALHO 1,67 M - CHI DIURNO. AF_02/2016</v>
          </cell>
          <cell r="C446" t="str">
            <v>CHI</v>
          </cell>
          <cell r="D446">
            <v>5.28</v>
          </cell>
        </row>
        <row r="447">
          <cell r="A447">
            <v>5869</v>
          </cell>
          <cell r="B447" t="str">
            <v>ROLO COMPACTADOR VIBRATÓRIO TANDEM AÇO LISO, POTÊNCIA 58 HP, PESO SEM/COM LASTRO 6,5 / 9,4 T, LARGURA DE TRABALHO 1,2 M - CHI DIURNO. AF_06/2014</v>
          </cell>
          <cell r="C447" t="str">
            <v>CHI</v>
          </cell>
          <cell r="D447">
            <v>36.520000000000003</v>
          </cell>
        </row>
        <row r="448">
          <cell r="A448">
            <v>5877</v>
          </cell>
          <cell r="B448" t="str">
            <v>RETROESCAVADEIRA SOBRE RODAS COM CARREGADEIRA, TRAÇÃO 4X4, POTÊNCIA LÍQ. 72 HP, CAÇAMBA CARREG. CAP. MÍN. 0,79 M3, CAÇAMBA RETRO CAP. 0,18 M3, PESO OPERACIONAL MÍN. 7.140 KG, PROFUNDIDADE ESCAVAÇÃO MÁX. 4,50 M - CHI DIURNO. AF_06/2014</v>
          </cell>
          <cell r="C448" t="str">
            <v>CHI</v>
          </cell>
          <cell r="D448">
            <v>33.43</v>
          </cell>
        </row>
        <row r="449">
          <cell r="A449">
            <v>5881</v>
          </cell>
          <cell r="B449" t="str">
            <v>ROLO COMPACTADOR VIBRATÓRIO PÉ DE CARNEIRO, OPERADO POR CONTROLE REMOTO, POTÊNCIA 12,5 KW, PESO OPERACIONAL 1,675 T, LARGURA DE TRABALHO 0,85 M - CHI DIURNO. AF_02/2016</v>
          </cell>
          <cell r="C449" t="str">
            <v>CHI</v>
          </cell>
          <cell r="D449">
            <v>38.94</v>
          </cell>
        </row>
        <row r="450">
          <cell r="A450">
            <v>5884</v>
          </cell>
          <cell r="B450" t="str">
            <v>USINA DE LAMA ASFÁLTICA, PROD 30 A 50 T/H, SILO DE AGREGADO 7 M3, RESERVATÓRIOS PARA EMULSÃO E ÁGUA DE 2,3 M3 CADA, MISTURADOR TIPO PUG MILL A SER MONTADO SOBRE CAMINHÃO - CHI DIURNO. AF_10/2014</v>
          </cell>
          <cell r="C450" t="str">
            <v>CHI</v>
          </cell>
          <cell r="D450">
            <v>33.549999999999997</v>
          </cell>
        </row>
        <row r="451">
          <cell r="A451">
            <v>5892</v>
          </cell>
          <cell r="B451" t="str">
            <v>CAMINHÃO TOCO, PESO BRUTO TOTAL 14.300 KG, CARGA ÚTIL MÁXIMA 9590 KG, DISTÂNCIA ENTRE EIXOS 4,76 M, POTÊNCIA 185 CV (NÃO INCLUI CARROCERIA) - CHI DIURNO. AF_06/2014</v>
          </cell>
          <cell r="C451" t="str">
            <v>CHI</v>
          </cell>
          <cell r="D451">
            <v>26.7</v>
          </cell>
        </row>
        <row r="452">
          <cell r="A452">
            <v>5896</v>
          </cell>
          <cell r="B452" t="str">
            <v>CAMINHÃO TOCO, PESO BRUTO TOTAL 16.000 KG, CARGA ÚTIL MÁXIMA DE 10.685 KG, DISTÂNCIA ENTRE EIXOS 4,80 M, POTÊNCIA 189 CV EXCLUSIVE CARROCERIA - CHI DIURNO. AF_06/2014</v>
          </cell>
          <cell r="C452" t="str">
            <v>CHI</v>
          </cell>
          <cell r="D452">
            <v>24.99</v>
          </cell>
        </row>
        <row r="453">
          <cell r="A453">
            <v>5903</v>
          </cell>
          <cell r="B453" t="str">
            <v>CAMINHÃO PIPA 10.000 L TRUCADO, PESO BRUTO TOTAL 23.000 KG, CARGA ÚTIL MÁXIMA 15.935 KG, DISTÂNCIA ENTRE EIXOS 4,8 M, POTÊNCIA 230 CV, INCLUSIVE TANQUE DE AÇO PARA TRANSPORTE DE ÁGUA - CHI DIURNO. AF_06/2014</v>
          </cell>
          <cell r="C453" t="str">
            <v>CHI</v>
          </cell>
          <cell r="D453">
            <v>31.46</v>
          </cell>
        </row>
        <row r="454">
          <cell r="A454">
            <v>5911</v>
          </cell>
          <cell r="B454" t="str">
            <v>ESPARGIDOR DE ASFALTO PRESSURIZADO COM TANQUE DE 2500 L, REBOCÁVEL COM MOTOR A GASOLINA POTÊNCIA 3,4 HP - CHI DIURNO. AF_07/2014</v>
          </cell>
          <cell r="C454" t="str">
            <v>CHI</v>
          </cell>
          <cell r="D454">
            <v>18.940000000000001</v>
          </cell>
        </row>
        <row r="455">
          <cell r="A455">
            <v>5923</v>
          </cell>
          <cell r="B455" t="str">
            <v>GRADE DE DISCO REBOCÁVEL COM 20 DISCOS 24" X 6 MM COM PNEUS PARA TRANSPORTE - CHI DIURNO. AF_06/2014</v>
          </cell>
          <cell r="C455" t="str">
            <v>CHI</v>
          </cell>
          <cell r="D455">
            <v>1.52</v>
          </cell>
        </row>
        <row r="456">
          <cell r="A456">
            <v>5930</v>
          </cell>
          <cell r="B456" t="str">
            <v>GUINDAUTO HIDRÁULICO, CAPACIDADE MÁXIMA DE CARGA 6200 KG, MOMENTO MÁXIMO DE CARGA 11,7 TM, ALCANCE MÁXIMO HORIZONTAL 9,70 M, INCLUSIVE CAMINHÃO TOCO PBT 16.000 KG, POTÊNCIA DE 189 CV - CHI DIURNO. AF_06/2014</v>
          </cell>
          <cell r="C456" t="str">
            <v>CHI</v>
          </cell>
          <cell r="D456">
            <v>30.37</v>
          </cell>
        </row>
        <row r="457">
          <cell r="A457">
            <v>5934</v>
          </cell>
          <cell r="B457" t="str">
            <v>MOTONIVELADORA POTÊNCIA BÁSICA LÍQUIDA (PRIMEIRA MARCHA) 125 HP, PESO BRUTO 13032 KG, LARGURA DA LÂMINA DE 3,7 M - CHI DIURNO. AF_06/2014</v>
          </cell>
          <cell r="C457" t="str">
            <v>CHI</v>
          </cell>
          <cell r="D457">
            <v>46.27</v>
          </cell>
        </row>
        <row r="458">
          <cell r="A458">
            <v>5942</v>
          </cell>
          <cell r="B458" t="str">
            <v>PÁ CARREGADEIRA SOBRE RODAS, POTÊNCIA LÍQUIDA 128 HP, CAPACIDADE DA CAÇAMBA 1,7 A 2,8 M3, PESO OPERACIONAL 11632 KG - CHI DIURNO. AF_06/2014</v>
          </cell>
          <cell r="C458" t="str">
            <v>CHI</v>
          </cell>
          <cell r="D458">
            <v>39.31</v>
          </cell>
        </row>
        <row r="459">
          <cell r="A459">
            <v>5946</v>
          </cell>
          <cell r="B459" t="str">
            <v>PÁ CARREGADEIRA SOBRE RODAS, POTÊNCIA 197 HP, CAPACIDADE DA CAÇAMBA 2,5 A 3,5 M3, PESO OPERACIONAL 18338 KG - CHI DIURNO. AF_06/2014</v>
          </cell>
          <cell r="C459" t="str">
            <v>CHI</v>
          </cell>
          <cell r="D459">
            <v>48.32</v>
          </cell>
        </row>
        <row r="460">
          <cell r="A460">
            <v>5952</v>
          </cell>
          <cell r="B460" t="str">
            <v>MARTELETE OU ROMPEDOR PNEUMÁTICO MANUAL, 28 KG, COM SILENCIADOR - CHI DIURNO. AF_07/2016</v>
          </cell>
          <cell r="C460" t="str">
            <v>CHI</v>
          </cell>
          <cell r="D460">
            <v>13.92</v>
          </cell>
        </row>
        <row r="461">
          <cell r="A461">
            <v>5954</v>
          </cell>
          <cell r="B461" t="str">
            <v>COMPRESSOR DE AR REBOCÁVEL, VAZÃO 189 PCM, PRESSÃO EFETIVA DE TRABALHO 102 PSI, MOTOR DIESEL, POTÊNCIA 63 CV - CHI DIURNO. AF_06/2015</v>
          </cell>
          <cell r="C461" t="str">
            <v>CHI</v>
          </cell>
          <cell r="D461">
            <v>2.65</v>
          </cell>
        </row>
        <row r="462">
          <cell r="A462">
            <v>5961</v>
          </cell>
          <cell r="B462" t="str">
            <v>CAMINHÃO BASCULANTE 6 M3, PESO BRUTO TOTAL 16.000 KG, CARGA ÚTIL MÁXIMA 13.071 KG, DISTÂNCIA ENTRE EIXOS 4,80 M, POTÊNCIA 230 CV INCLUSIVE CAÇAMBA METÁLICA - CHI DIURNO. AF_06/2014</v>
          </cell>
          <cell r="C462" t="str">
            <v>CHI</v>
          </cell>
          <cell r="D462">
            <v>30.57</v>
          </cell>
        </row>
        <row r="463">
          <cell r="A463">
            <v>6260</v>
          </cell>
          <cell r="B463" t="str">
            <v>CAMINHÃO PIPA 6.000 L, PESO BRUTO TOTAL 13.000 KG, DISTÂNCIA ENTRE EIXOS 4,80 M, POTÊNCIA 189 CV INCLUSIVE TANQUE DE AÇO PARA TRANSPORTE DE ÁGUA, CAPACIDADE 6 M3 - CHI DIURNO. AF_06/2014</v>
          </cell>
          <cell r="C463" t="str">
            <v>CHI</v>
          </cell>
          <cell r="D463">
            <v>28.01</v>
          </cell>
        </row>
        <row r="464">
          <cell r="A464">
            <v>6880</v>
          </cell>
          <cell r="B464" t="str">
            <v>ROLO COMPACTADOR DE PNEUS ESTÁTICO, PRESSÃO VARIÁVEL, POTÊNCIA 111 HP, PESO SEM/COM LASTRO 9,5 / 26 T, LARGURA DE TRABALHO 1,90 M - CHI DIURNO. AF_07/2014</v>
          </cell>
          <cell r="C464" t="str">
            <v>CHI</v>
          </cell>
          <cell r="D464">
            <v>42.39</v>
          </cell>
        </row>
        <row r="465">
          <cell r="A465">
            <v>7031</v>
          </cell>
          <cell r="B465" t="str">
            <v>TANQUE DE ASFALTO ESTACIONÁRIO COM SERPENTINA, CAPACIDADE 30.000 L - CHI DIURNO. AF_06/2014</v>
          </cell>
          <cell r="C465" t="str">
            <v>CHI</v>
          </cell>
          <cell r="D465">
            <v>3.27</v>
          </cell>
        </row>
        <row r="466">
          <cell r="A466">
            <v>7043</v>
          </cell>
          <cell r="B466" t="str">
            <v>MOTOBOMBA TRASH (PARA ÁGUA SUJA) AUTO ESCORVANTE, MOTOR GASOLINA DE 6,41 HP, DIÂMETROS DE SUCÇÃO X RECALQUE: 3" X 3", HM/Q = 10 MCA / 60 M3/H A 23 MCA / 0 M3/H - CHI DIURNO. AF_10/2014</v>
          </cell>
          <cell r="C466" t="str">
            <v>CHI</v>
          </cell>
          <cell r="D466">
            <v>0.2</v>
          </cell>
        </row>
        <row r="467">
          <cell r="A467">
            <v>7050</v>
          </cell>
          <cell r="B467" t="str">
            <v>ROLO COMPACTADOR PE DE CARNEIRO VIBRATORIO, POTENCIA 125 HP, PESO OPERACIONAL SEM/COM LASTRO 11,95 / 13,30 T, IMPACTO DINAMICO 38,5 / 22,5 T, LARGURA DE TRABALHO 2,15 M - CHI DIURNO. AF_06/2014</v>
          </cell>
          <cell r="C467" t="str">
            <v>CHI</v>
          </cell>
          <cell r="D467">
            <v>39.299999999999997</v>
          </cell>
        </row>
        <row r="468">
          <cell r="A468">
            <v>67827</v>
          </cell>
          <cell r="B468" t="str">
            <v>CAMINHÃO BASCULANTE 6 M3 TOCO, PESO BRUTO TOTAL 16.000 KG, CARGA ÚTIL MÁXIMA 11.130 KG, DISTÂNCIA ENTRE EIXOS 5,36 M, POTÊNCIA 185 CV, INCLUSIVE CAÇAMBA METÁLICA - CHI DIURNO. AF_06/2014</v>
          </cell>
          <cell r="C468" t="str">
            <v>CHI</v>
          </cell>
          <cell r="D468">
            <v>29.85</v>
          </cell>
        </row>
        <row r="469">
          <cell r="A469">
            <v>73395</v>
          </cell>
          <cell r="B469" t="str">
            <v>GRUPO GERADOR ESTACIONÁRIO, MOTOR DIESEL POTÊNCIA 170 KVA - CHI DIURNO. AF_02/2016</v>
          </cell>
          <cell r="C469" t="str">
            <v>CHI</v>
          </cell>
          <cell r="D469">
            <v>4.92</v>
          </cell>
        </row>
        <row r="470">
          <cell r="A470">
            <v>83766</v>
          </cell>
          <cell r="B470" t="str">
            <v>GRUPO DE SOLDAGEM COM GERADOR A DIESEL 60 CV PARA SOLDA ELÉTRICA, SOBRE 04 RODAS, COM MOTOR 4 CILINDROS 600 A - CHI DIURNO. AF_02/2016</v>
          </cell>
          <cell r="C470" t="str">
            <v>CHI</v>
          </cell>
          <cell r="D470">
            <v>29.93</v>
          </cell>
        </row>
        <row r="471">
          <cell r="A471">
            <v>84013</v>
          </cell>
          <cell r="B471" t="str">
            <v>ESCAVADEIRA HIDRÁULICA SOBRE ESTEIRAS, CAÇAMBA 0,80 M3, PESO OPERACIONAL 17,8 T, POTÊNCIA LÍQUIDA 110 HP - CHI DIURNO. AF_10/2014</v>
          </cell>
          <cell r="C471" t="str">
            <v>CHI</v>
          </cell>
          <cell r="D471">
            <v>43.58</v>
          </cell>
        </row>
        <row r="472">
          <cell r="A472">
            <v>87446</v>
          </cell>
          <cell r="B472" t="str">
            <v>BETONEIRA CAPACIDADE NOMINAL 400 L, CAPACIDADE DE MISTURA 310 L, MOTOR A DIESEL POTÊNCIA 5,0 HP, SEM CARREGADOR - CHI DIURNO. AF_06/2014</v>
          </cell>
          <cell r="C472" t="str">
            <v>CHI</v>
          </cell>
          <cell r="D472">
            <v>0.37</v>
          </cell>
        </row>
        <row r="473">
          <cell r="A473">
            <v>88392</v>
          </cell>
          <cell r="B473" t="str">
            <v>MISTURADOR DE ARGAMASSA, EIXO HORIZONTAL, CAPACIDADE DE MISTURA 300 KG, MOTOR ELÉTRICO POTÊNCIA 5 CV - CHI DIURNO. AF_06/2014</v>
          </cell>
          <cell r="C473" t="str">
            <v>CHI</v>
          </cell>
          <cell r="D473">
            <v>0.72</v>
          </cell>
        </row>
        <row r="474">
          <cell r="A474">
            <v>88398</v>
          </cell>
          <cell r="B474" t="str">
            <v>MISTURADOR DE ARGAMASSA, EIXO HORIZONTAL, CAPACIDADE DE MISTURA 600 KG, MOTOR ELÉTRICO POTÊNCIA 7,5 CV - CHI DIURNO. AF_06/2014</v>
          </cell>
          <cell r="C474" t="str">
            <v>CHI</v>
          </cell>
          <cell r="D474">
            <v>0.87</v>
          </cell>
        </row>
        <row r="475">
          <cell r="A475">
            <v>88404</v>
          </cell>
          <cell r="B475" t="str">
            <v>MISTURADOR DE ARGAMASSA, EIXO HORIZONTAL, CAPACIDADE DE MISTURA 160 KG, MOTOR ELÉTRICO POTÊNCIA 3 CV - CHI DIURNO. AF_06/2014</v>
          </cell>
          <cell r="C475" t="str">
            <v>CHI</v>
          </cell>
          <cell r="D475">
            <v>0.69</v>
          </cell>
        </row>
        <row r="476">
          <cell r="A476">
            <v>88430</v>
          </cell>
          <cell r="B476" t="str">
            <v>PROJETOR DE ARGAMASSA, CAPACIDADE DE PROJEÇÃO 1,5 M3/H, ALCANCE DE 30 ATÉ 60 M, MOTOR ELÉTRICO POTÊNCIA 7,5 HP - CHI DIURNO. AF_06/2014</v>
          </cell>
          <cell r="C476" t="str">
            <v>CHI</v>
          </cell>
          <cell r="D476">
            <v>4.5</v>
          </cell>
        </row>
        <row r="477">
          <cell r="A477">
            <v>88438</v>
          </cell>
          <cell r="B477" t="str">
            <v>PROJETOR DE ARGAMASSA, CAPACIDADE DE PROJEÇÃO 2 M3/H, ALCANCE ATÉ 50 M, MOTOR ELÉTRICO POTÊNCIA 7,5 HP - CHI DIURNO. AF_06/2014</v>
          </cell>
          <cell r="C477" t="str">
            <v>CHI</v>
          </cell>
          <cell r="D477">
            <v>5.98</v>
          </cell>
        </row>
        <row r="478">
          <cell r="A478">
            <v>88831</v>
          </cell>
          <cell r="B478" t="str">
            <v>BETONEIRA CAPACIDADE NOMINAL DE 400 L, CAPACIDADE DE MISTURA 280 L, MOTOR ELÉTRICO TRIFÁSICO POTÊNCIA DE 2 CV, SEM CARREGADOR - CHI DIURNO. AF_10/2014</v>
          </cell>
          <cell r="C478" t="str">
            <v>CHI</v>
          </cell>
          <cell r="D478">
            <v>0.26</v>
          </cell>
        </row>
        <row r="479">
          <cell r="A479">
            <v>88844</v>
          </cell>
          <cell r="B479" t="str">
            <v>TRATOR DE ESTEIRAS, POTÊNCIA 125 HP, PESO OPERACIONAL 12,9 T, COM LÂMINA 2,7 M3 - CHI DIURNO. AF_10/2014</v>
          </cell>
          <cell r="C479" t="str">
            <v>CHI</v>
          </cell>
          <cell r="D479">
            <v>37.25</v>
          </cell>
        </row>
        <row r="480">
          <cell r="A480">
            <v>88908</v>
          </cell>
          <cell r="B480" t="str">
            <v>ESCAVADEIRA HIDRÁULICA SOBRE ESTEIRAS, CAÇAMBA 1,20 M3, PESO OPERACIONAL 21 T, POTÊNCIA BRUTA 155 HP - CHI DIURNO. AF_06/2014</v>
          </cell>
          <cell r="C480" t="str">
            <v>CHI</v>
          </cell>
          <cell r="D480">
            <v>47.74</v>
          </cell>
        </row>
        <row r="481">
          <cell r="A481">
            <v>89022</v>
          </cell>
          <cell r="B481" t="str">
            <v>BOMBA SUBMERSÍVEL ELÉTRICA TRIFÁSICA, POTÊNCIA 2,96 HP, Ø ROTOR 144 MM SEMI-ABERTO, BOCAL DE SAÍDA Ø 2, HM/Q = 2 MCA / 38,8 M3/H A 28 MCA / 5 M3/H - CHI DIURNO. AF_06/2014</v>
          </cell>
          <cell r="C481" t="str">
            <v>CHI</v>
          </cell>
          <cell r="D481">
            <v>0.33</v>
          </cell>
        </row>
        <row r="482">
          <cell r="A482">
            <v>89027</v>
          </cell>
          <cell r="B482" t="str">
            <v>TANQUE DE ASFALTO ESTACIONÁRIO COM MAÇARICO, CAPACIDADE 20.000 L - CHI DIURNO. AF_06/2014</v>
          </cell>
          <cell r="C482" t="str">
            <v>CHI</v>
          </cell>
          <cell r="D482">
            <v>2.66</v>
          </cell>
        </row>
        <row r="483">
          <cell r="A483">
            <v>89031</v>
          </cell>
          <cell r="B483" t="str">
            <v>TRATOR DE ESTEIRAS, POTÊNCIA 100 HP, PESO OPERACIONAL 9,4 T, COM LÂMINA 2,19 M3 - CHI DIURNO. AF_06/2014</v>
          </cell>
          <cell r="C483" t="str">
            <v>CHI</v>
          </cell>
          <cell r="D483">
            <v>36.270000000000003</v>
          </cell>
        </row>
        <row r="484">
          <cell r="A484">
            <v>89036</v>
          </cell>
          <cell r="B484" t="str">
            <v>TRATOR DE PNEUS, POTÊNCIA 85 CV, TRAÇÃO 4X4, PESO COM LASTRO DE 4.675 KG - CHI DIURNO. AF_06/2014</v>
          </cell>
          <cell r="C484" t="str">
            <v>CHI</v>
          </cell>
          <cell r="D484">
            <v>22.94</v>
          </cell>
        </row>
        <row r="485">
          <cell r="A485">
            <v>89218</v>
          </cell>
          <cell r="B485" t="str">
            <v>BATE-ESTACAS POR GRAVIDADE, POTÊNCIA DE 160 HP, PESO DO MARTELO ATÉ 3 TONELADAS - CHI DIURNO. AF_11/2014</v>
          </cell>
          <cell r="C485" t="str">
            <v>CHI</v>
          </cell>
          <cell r="D485">
            <v>50.57</v>
          </cell>
        </row>
        <row r="486">
          <cell r="A486">
            <v>89226</v>
          </cell>
          <cell r="B486" t="str">
            <v>BETONEIRA CAPACIDADE NOMINAL DE 600 L, CAPACIDADE DE MISTURA 360 L, MOTOR ELÉTRICO TRIFÁSICO POTÊNCIA DE 4 CV, SEM CARREGADOR - CHI DIURNO. AF_11/2014</v>
          </cell>
          <cell r="C486" t="str">
            <v>CHI</v>
          </cell>
          <cell r="D486">
            <v>1.1100000000000001</v>
          </cell>
        </row>
        <row r="487">
          <cell r="A487">
            <v>89235</v>
          </cell>
          <cell r="B487" t="str">
            <v>FRESADORA DE ASFALTO A FRIO SOBRE RODAS, LARGURA FRESAGEM DE 1,0 M, POTÊNCIA 208 HP - CHI DIURNO. AF_11/2014</v>
          </cell>
          <cell r="C487" t="str">
            <v>CHI</v>
          </cell>
          <cell r="D487">
            <v>122.74</v>
          </cell>
        </row>
        <row r="488">
          <cell r="A488">
            <v>89243</v>
          </cell>
          <cell r="B488" t="str">
            <v>FRESADORA DE ASFALTO A FRIO SOBRE RODAS, LARGURA FRESAGEM DE 2,0 M, POTÊNCIA 550 HP - CHI DIURNO. AF_11/2014</v>
          </cell>
          <cell r="C488" t="str">
            <v>CHI</v>
          </cell>
          <cell r="D488">
            <v>262.91000000000003</v>
          </cell>
        </row>
        <row r="489">
          <cell r="A489">
            <v>89251</v>
          </cell>
          <cell r="B489" t="str">
            <v>RECICLADORA DE ASFALTO A FRIO SOBRE RODAS, LARGURA FRESAGEM DE 2,0 M, POTÊNCIA 422 HP - CHI DIURNO. AF_11/2014</v>
          </cell>
          <cell r="C489" t="str">
            <v>CHI</v>
          </cell>
          <cell r="D489">
            <v>230.78</v>
          </cell>
        </row>
        <row r="490">
          <cell r="A490">
            <v>89258</v>
          </cell>
          <cell r="B490" t="str">
            <v>VIBROACABADORA DE ASFALTO SOBRE ESTEIRAS, LARGURA DE PAVIMENTAÇÃO 2,13 M A 4,55 M, POTÊNCIA 100 HP, CAPACIDADE 400 T/H - CHI DIURNO. AF_11/2014</v>
          </cell>
          <cell r="C490" t="str">
            <v>CHI</v>
          </cell>
          <cell r="D490">
            <v>80.62</v>
          </cell>
        </row>
        <row r="491">
          <cell r="A491">
            <v>89273</v>
          </cell>
          <cell r="B491" t="str">
            <v>GUINDASTE HIDRÁULICO AUTOPROPELIDO, COM LANÇA TELESCÓPICA 28,80 M, CAPACIDADE MÁXIMA 30 T, POTÊNCIA 97 KW, TRAÇÃO 4 X 4 - CHI DIURNO. AF_11/2014</v>
          </cell>
          <cell r="C491" t="str">
            <v>CHI</v>
          </cell>
          <cell r="D491">
            <v>47.52</v>
          </cell>
        </row>
        <row r="492">
          <cell r="A492">
            <v>89279</v>
          </cell>
          <cell r="B492" t="str">
            <v>BETONEIRA CAPACIDADE NOMINAL DE 600 L, CAPACIDADE DE MISTURA 440 L, MOTOR A DIESEL POTÊNCIA 10 HP, COM CARREGADOR - CHI DIURNO. AF_11/2014</v>
          </cell>
          <cell r="C492" t="str">
            <v>CHI</v>
          </cell>
          <cell r="D492">
            <v>1.36</v>
          </cell>
        </row>
        <row r="493">
          <cell r="A493">
            <v>89877</v>
          </cell>
          <cell r="B493" t="str">
            <v>CAMINHÃO BASCULANTE 14 M3, COM CAVALO MECÂNICO DE CAPACIDADE MÁXIMA DE TRAÇÃO COMBINADO DE 36000 KG, POTÊNCIA 286 CV, INCLUSIVE SEMIREBOQUE COM CAÇAMBA METÁLICA - CHI DIURNO. AF_12/2014</v>
          </cell>
          <cell r="C493" t="str">
            <v>CHI</v>
          </cell>
          <cell r="D493">
            <v>40.17</v>
          </cell>
        </row>
        <row r="494">
          <cell r="A494">
            <v>89884</v>
          </cell>
          <cell r="B494" t="str">
            <v>CAMINHÃO BASCULANTE 18 M3, COM CAVALO MECÂNICO DE CAPACIDADE MÁXIMA DE TRAÇÃO COMBINADO DE 45000 KG, POTÊNCIA 330 CV, INCLUSIVE SEMIREBOQUE COM CAÇAMBA METÁLICA - CHI DIURNO. AF_12/2014</v>
          </cell>
          <cell r="C494" t="str">
            <v>CHI</v>
          </cell>
          <cell r="D494">
            <v>41.46</v>
          </cell>
        </row>
        <row r="495">
          <cell r="A495">
            <v>90587</v>
          </cell>
          <cell r="B495" t="str">
            <v>VIBRADOR DE IMERSÃO, DIÂMETRO DE PONTEIRA 45MM, MOTOR ELÉTRICO TRIFÁSICO POTÊNCIA DE 2 CV - CHI DIURNO. AF_06/2015</v>
          </cell>
          <cell r="C495" t="str">
            <v>CHI</v>
          </cell>
          <cell r="D495">
            <v>0.3</v>
          </cell>
        </row>
        <row r="496">
          <cell r="A496">
            <v>90626</v>
          </cell>
          <cell r="B496" t="str">
            <v>PERFURATRIZ MANUAL, TORQUE MÁXIMO 83 N.M, POTÊNCIA 5 CV, COM DIÂMETRO MÁXIMO 4" - CHI DIURNO. AF_06/2015</v>
          </cell>
          <cell r="C496" t="str">
            <v>CHI</v>
          </cell>
          <cell r="D496">
            <v>1.69</v>
          </cell>
        </row>
        <row r="497">
          <cell r="A497">
            <v>90632</v>
          </cell>
          <cell r="B497" t="str">
            <v>PERFURATRIZ SOBRE ESTEIRA, TORQUE MÁXIMO 600 KGF, PESO MÉDIO 1000 KG, POTÊNCIA 20 HP, DIÂMETRO MÁXIMO 10" - CHI DIURNO. AF_06/2015</v>
          </cell>
          <cell r="C497" t="str">
            <v>CHI</v>
          </cell>
          <cell r="D497">
            <v>41.97</v>
          </cell>
        </row>
        <row r="498">
          <cell r="A498">
            <v>90638</v>
          </cell>
          <cell r="B498" t="str">
            <v>MISTURADOR DUPLO HORIZONTAL DE ALTA TURBULÊNCIA, CAPACIDADE / VOLUME 2 X 500 LITROS, MOTORES ELÉTRICOS MÍNIMO 5 CV CADA, PARA NATA CIMENTO, ARGAMASSA E OUTROS - CHI DIURNO. AF_06/2015</v>
          </cell>
          <cell r="C498" t="str">
            <v>CHI</v>
          </cell>
          <cell r="D498">
            <v>3.46</v>
          </cell>
        </row>
        <row r="499">
          <cell r="A499">
            <v>90644</v>
          </cell>
          <cell r="B499" t="str">
            <v>BOMBA TRIPLEX, PARA INJEÇÃO DE NATA DE CIMENTO, VAZÃO MÁXIMA DE 100 LITROS/MINUTO, PRESSÃO MÁXIMA DE 70 BAR - CHI DIURNO. AF_06/2015</v>
          </cell>
          <cell r="C499" t="str">
            <v>CHI</v>
          </cell>
          <cell r="D499">
            <v>5.18</v>
          </cell>
        </row>
        <row r="500">
          <cell r="A500">
            <v>90651</v>
          </cell>
          <cell r="B500" t="str">
            <v>BOMBA CENTRÍFUGA MONOESTÁGIO COM MOTOR ELÉTRICO MONOFÁSICO, POTÊNCIA 15 HP, DIÂMETRO DO ROTOR 173 MM, HM/Q = 30 MCA / 90 M3/H A 45 MCA / 55 M3/H - CHI DIURNO. AF_06/2015</v>
          </cell>
          <cell r="C500" t="str">
            <v>CHI</v>
          </cell>
          <cell r="D500">
            <v>0.57999999999999996</v>
          </cell>
        </row>
        <row r="501">
          <cell r="A501">
            <v>90657</v>
          </cell>
          <cell r="B501" t="str">
            <v>BOMBA DE PROJEÇÃO DE CONCRETO SECO, POTÊNCIA 10 CV, VAZÃO 3 M3/H - CHI DIURNO. AF_06/2015</v>
          </cell>
          <cell r="C501" t="str">
            <v>CHI</v>
          </cell>
          <cell r="D501">
            <v>3.36</v>
          </cell>
        </row>
        <row r="502">
          <cell r="A502">
            <v>90663</v>
          </cell>
          <cell r="B502" t="str">
            <v>BOMBA DE PROJEÇÃO DE CONCRETO SECO, POTÊNCIA 10 CV, VAZÃO 6 M3/H - CHI DIURNO. AF_06/2015</v>
          </cell>
          <cell r="C502" t="str">
            <v>CHI</v>
          </cell>
          <cell r="D502">
            <v>3.61</v>
          </cell>
        </row>
        <row r="503">
          <cell r="A503">
            <v>90669</v>
          </cell>
          <cell r="B503" t="str">
            <v>PROJETOR PNEUMÁTICO DE ARGAMASSA PARA CHAPISCO E REBOCO COM RECIPIENTE ACOPLADO, TIPO CANEQUINHA, COM COMPRESSOR DE AR REBOCÁVEL VAZÃO 89 PCM E MOTOR DIESEL DE 20 CV - CHI DIURNO. AF_06/2015</v>
          </cell>
          <cell r="C503" t="str">
            <v>CHI</v>
          </cell>
          <cell r="D503">
            <v>4.2</v>
          </cell>
        </row>
        <row r="504">
          <cell r="A504">
            <v>90675</v>
          </cell>
          <cell r="B504" t="str">
            <v>PERFURATRIZ COM TORRE METÁLICA PARA EXECUÇÃO DE ESTACA HÉLICE CONTÍNUA, PROFUNDIDADE MÁXIMA DE 30 M, DIÂMETRO MÁXIMO DE 800 MM, POTÊNCIA INSTALADA DE 268 HP, MESA ROTATIVA COM TORQUE MÁXIMO DE 170 KNM - CHI DIURNO. AF_06/2015</v>
          </cell>
          <cell r="C504" t="str">
            <v>CHI</v>
          </cell>
          <cell r="D504">
            <v>138.26</v>
          </cell>
        </row>
        <row r="505">
          <cell r="A505">
            <v>90681</v>
          </cell>
          <cell r="B505" t="str">
            <v>PERFURATRIZ HIDRÁULICA SOBRE CAMINHÃO COM TRADO CURTO ACOPLADO, PROFUNDIDADE MÁXIMA DE 20 M, DIÂMETRO MÁXIMO DE 1500 MM, POTÊNCIA INSTALADA DE 137 HP, MESA ROTATIVA COM TORQUE MÁXIMO DE 30 KNM - CHI DIURNO. AF_06/2015</v>
          </cell>
          <cell r="C505" t="str">
            <v>CHI</v>
          </cell>
          <cell r="D505">
            <v>83.28</v>
          </cell>
        </row>
        <row r="506">
          <cell r="A506">
            <v>90687</v>
          </cell>
          <cell r="B506" t="str">
            <v>MANIPULADOR TELESCÓPICO, POTÊNCIA DE 85 HP, CAPACIDADE DE CARGA DE 3.500 KG, ALTURA MÁXIMA DE ELEVAÇÃO DE 12,3 M - CHI DIURNO. AF_06/2015</v>
          </cell>
          <cell r="C506" t="str">
            <v>CHI</v>
          </cell>
          <cell r="D506">
            <v>39.369999999999997</v>
          </cell>
        </row>
        <row r="507">
          <cell r="A507">
            <v>90693</v>
          </cell>
          <cell r="B507" t="str">
            <v>MINICARREGADEIRA SOBRE RODAS, POTÊNCIA LÍQUIDA DE 47 HP, CAPACIDADE NOMINAL DE OPERAÇÃO DE 646 KG - CHI DIURNO. AF_06/2015</v>
          </cell>
          <cell r="C507" t="str">
            <v>CHI</v>
          </cell>
          <cell r="D507">
            <v>28.76</v>
          </cell>
        </row>
        <row r="508">
          <cell r="A508">
            <v>90965</v>
          </cell>
          <cell r="B508" t="str">
            <v>COMPRESSOR DE AR REBOCÁVEL, VAZÃO 89 PCM, PRESSÃO EFETIVA DE TRABALHO 102 PSI, MOTOR DIESEL, POTÊNCIA 20 CV - CHI DIURNO. AF_06/2015</v>
          </cell>
          <cell r="C508" t="str">
            <v>CHI</v>
          </cell>
          <cell r="D508">
            <v>3.54</v>
          </cell>
        </row>
        <row r="509">
          <cell r="A509">
            <v>90973</v>
          </cell>
          <cell r="B509" t="str">
            <v>COMPRESSOR DE AR REBOCAVEL, VAZÃO 250 PCM, PRESSAO DE TRABALHO 102 PSI, MOTOR A DIESEL POTÊNCIA 81 CV - CHI DIURNO. AF_06/2015</v>
          </cell>
          <cell r="C509" t="str">
            <v>CHI</v>
          </cell>
          <cell r="D509">
            <v>3.55</v>
          </cell>
        </row>
        <row r="510">
          <cell r="A510">
            <v>90982</v>
          </cell>
          <cell r="B510" t="str">
            <v>COMPRESSOR DE AR REBOCÁVEL, VAZÃO 748 PCM, PRESSÃO EFETIVA DE TRABALHO 102 PSI, MOTOR DIESEL, POTÊNCIA 210 CV - CHI DIURNO. AF_06/2015</v>
          </cell>
          <cell r="C510" t="str">
            <v>CHI</v>
          </cell>
          <cell r="D510">
            <v>9.0299999999999994</v>
          </cell>
        </row>
        <row r="511">
          <cell r="A511">
            <v>91001</v>
          </cell>
          <cell r="B511" t="str">
            <v>COMPRESSOR DE AR REBOCAVEL, VAZÃO 400 PCM, PRESSAO DE TRABALHO 102 PSI, MOTOR A DIESEL POTÊNCIA 110 CV - CHI DIURNO. AF_06/2015</v>
          </cell>
          <cell r="C511" t="str">
            <v>CHI</v>
          </cell>
          <cell r="D511">
            <v>4.21</v>
          </cell>
        </row>
        <row r="512">
          <cell r="A512">
            <v>91032</v>
          </cell>
          <cell r="B512" t="str">
            <v>CAMINHÃO TRUCADO (C/ TERCEIRO EIXO) ELETRÔNICO - POTÊNCIA 231CV - PBT = 22000KG - DIST. ENTRE EIXOS 5170 MM - INCLUI CARROCERIA FIXA ABERTA DE MADEIRA - CHI DIURNO. AF_06/2015</v>
          </cell>
          <cell r="C512" t="str">
            <v>CHI</v>
          </cell>
          <cell r="D512">
            <v>29.8</v>
          </cell>
        </row>
        <row r="513">
          <cell r="A513">
            <v>91278</v>
          </cell>
          <cell r="B513" t="str">
            <v>PLACA VIBRATÓRIA REVERSÍVEL COM MOTOR 4 TEMPOS A GASOLINA, FORÇA CENTRÍFUGA DE 25 KN (2500 KGF), POTÊNCIA 5,5 CV - CHI DIURNO. AF_08/2015</v>
          </cell>
          <cell r="C513" t="str">
            <v>CHI</v>
          </cell>
          <cell r="D513">
            <v>0.48</v>
          </cell>
        </row>
        <row r="514">
          <cell r="A514">
            <v>91285</v>
          </cell>
          <cell r="B514" t="str">
            <v>CORTADORA DE PISO COM MOTOR 4 TEMPOS A GASOLINA, POTÊNCIA DE 13 HP, COM DISCO DE CORTE DIAMANTADO SEGMENTADO PARA CONCRETO, DIÂMETRO DE 350 MM, FURO DE 1" (14 X 1") - CHI DIURNO. AF_08/2015</v>
          </cell>
          <cell r="C514" t="str">
            <v>CHI</v>
          </cell>
          <cell r="D514">
            <v>0.95</v>
          </cell>
        </row>
        <row r="515">
          <cell r="A515">
            <v>91387</v>
          </cell>
          <cell r="B515" t="str">
            <v>CAMINHÃO BASCULANTE 10 M3, TRUCADO CABINE SIMPLES, PESO BRUTO TOTAL 23.000 KG, CARGA ÚTIL MÁXIMA 15.935 KG, DISTÂNCIA ENTRE EIXOS 4,80 M, POTÊNCIA 230 CV INCLUSIVE CAÇAMBA METÁLICA - CHI DIURNO. AF_06/2014</v>
          </cell>
          <cell r="C515" t="str">
            <v>CHI</v>
          </cell>
          <cell r="D515">
            <v>32.549999999999997</v>
          </cell>
        </row>
        <row r="516">
          <cell r="A516">
            <v>91395</v>
          </cell>
          <cell r="B516" t="str">
            <v>CAMINHÃO TOCO, PBT 14.300 KG, CARGA ÚTIL MÁX. 9.710 KG, DIST. ENTRE EIXOS 3,56 M, POTÊNCIA 185 CV, INCLUSIVE CARROCERIA FIXA ABERTA DE MADEIRA P/ TRANSPORTE GERAL DE CARGA SECA, DIMEN. APROX. 2,50 X 6,50 X 0,50 M - CHI DIURNO. AF_06/2014</v>
          </cell>
          <cell r="C516" t="str">
            <v>CHI</v>
          </cell>
          <cell r="D516">
            <v>27.54</v>
          </cell>
        </row>
        <row r="517">
          <cell r="A517">
            <v>91486</v>
          </cell>
          <cell r="B517" t="str">
            <v>ESPARGIDOR DE ASFALTO PRESSURIZADO, TANQUE 6 M3 COM ISOLAÇÃO TÉRMICA, AQUECIDO COM 2 MAÇARICOS, COM BARRA ESPARGIDORA 3,60 M, MONTADO SOBRE CAMINHÃO  TOCO, PBT 14.300 KG, POTÊNCIA 185 CV - CHI DIURNO. AF_08/2015</v>
          </cell>
          <cell r="C517" t="str">
            <v>CHI</v>
          </cell>
          <cell r="D517">
            <v>33.06</v>
          </cell>
        </row>
        <row r="518">
          <cell r="A518">
            <v>91534</v>
          </cell>
          <cell r="B518" t="str">
            <v>COMPACTADOR DE SOLOS DE PERCUSSÃO (SOQUETE) COM MOTOR A GASOLINA 4 TEMPOS, POTÊNCIA 4 CV - CHI DIURNO. AF_08/2015</v>
          </cell>
          <cell r="C518" t="str">
            <v>CHI</v>
          </cell>
          <cell r="D518">
            <v>15.75</v>
          </cell>
        </row>
        <row r="519">
          <cell r="A519">
            <v>91635</v>
          </cell>
          <cell r="B519" t="str">
            <v>GUINDAUTO HIDRÁULICO, CAPACIDADE MÁXIMA DE CARGA 6500 KG, MOMENTO MÁXIMO DE CARGA 5,8 TM, ALCANCE MÁXIMO HORIZONTAL 7,60 M, INCLUSIVE CAMINHÃO TOCO PBT 9.700 KG, POTÊNCIA DE 160 CV - CHI DIURNO. AF_08/2015</v>
          </cell>
          <cell r="C519" t="str">
            <v>CHI</v>
          </cell>
          <cell r="D519">
            <v>29.43</v>
          </cell>
        </row>
        <row r="520">
          <cell r="A520">
            <v>91646</v>
          </cell>
          <cell r="B520" t="str">
            <v>CAMINHÃO DE TRANSPORTE DE MATERIAL ASFÁLTICO 30.000 L, COM CAVALO MECÂNICO DE CAPACIDADE MÁXIMA DE TRAÇÃO COMBINADO DE 66.000 KG, POTÊNCIA 360 CV, INCLUSIVE TANQUE DE ASFALTO COM SERPENTINA - CHI DIURNO. AF_08/2015</v>
          </cell>
          <cell r="C520" t="str">
            <v>CHI</v>
          </cell>
          <cell r="D520">
            <v>47.13</v>
          </cell>
        </row>
        <row r="521">
          <cell r="A521">
            <v>91693</v>
          </cell>
          <cell r="B521" t="str">
            <v>SERRA CIRCULAR DE BANCADA COM MOTOR ELÉTRICO POTÊNCIA DE 5HP, COM COIFA PARA DISCO 10" - CHI DIURNO. AF_08/2015</v>
          </cell>
          <cell r="C521" t="str">
            <v>CHI</v>
          </cell>
          <cell r="D521">
            <v>15.16</v>
          </cell>
        </row>
        <row r="522">
          <cell r="A522">
            <v>92044</v>
          </cell>
          <cell r="B522" t="str">
            <v>DISTRIBUIDOR DE AGREGADOS REBOCAVEL, CAPACIDADE 1,9 M³, LARGURA DE TRABALHO 3,66 M - CHI DIURNO. AF_11/2015</v>
          </cell>
          <cell r="C522" t="str">
            <v>CHI</v>
          </cell>
          <cell r="D522">
            <v>4.5599999999999996</v>
          </cell>
        </row>
        <row r="523">
          <cell r="A523">
            <v>92107</v>
          </cell>
          <cell r="B523" t="str">
            <v>CAMINHÃO PARA EQUIPAMENTO DE LIMPEZA A SUCÇÃO COM CAMINHÃO TRUCADO DE PESO BRUTO TOTAL 23000 KG, CARGA ÚTIL MÁXIMA 15935 KG, DISTÂNCIA ENTRE EIXOS 4,80 M, POTÊNCIA 230 CV, INCLUSIVE LIMPADORA A SUCÇÃO, TANQUE 12000 L - CHI DIURNO. AF_11/2015</v>
          </cell>
          <cell r="C523" t="str">
            <v>CHI</v>
          </cell>
          <cell r="D523">
            <v>33.69</v>
          </cell>
        </row>
        <row r="524">
          <cell r="A524">
            <v>92113</v>
          </cell>
          <cell r="B524" t="str">
            <v>PENEIRA ROTATIVA COM MOTOR ELÉTRICO TRIFÁSICO DE 2 CV, CILINDRO DE 1 M X 0,60 M, COM FUROS DE 3,17 MM - CHI DIURNO. AF_11/2015</v>
          </cell>
          <cell r="C524" t="str">
            <v>CHI</v>
          </cell>
          <cell r="D524">
            <v>0.8</v>
          </cell>
        </row>
        <row r="525">
          <cell r="A525">
            <v>92119</v>
          </cell>
          <cell r="B525" t="str">
            <v>DOSADOR DE AREIA, CAPACIDADE DE 26 LITROS - CHI DIURNO. AF_11/2015</v>
          </cell>
          <cell r="C525" t="str">
            <v>CHI</v>
          </cell>
          <cell r="D525">
            <v>0.08</v>
          </cell>
        </row>
        <row r="526">
          <cell r="A526">
            <v>92139</v>
          </cell>
          <cell r="B526" t="str">
            <v>CAMINHONETE COM MOTOR A DIESEL, POTÊNCIA 180 CV, CABINE DUPLA, 4X4 - CHI DIURNO. AF_11/2015</v>
          </cell>
          <cell r="C526" t="str">
            <v>CHI</v>
          </cell>
          <cell r="D526">
            <v>24.47</v>
          </cell>
        </row>
        <row r="527">
          <cell r="A527">
            <v>92146</v>
          </cell>
          <cell r="B527" t="str">
            <v>CAMINHONETE CABINE SIMPLES COM MOTOR 1.6 FLEX, CÂMBIO MANUAL, POTÊNCIA 101/104 CV, 2 PORTAS - CHI DIURNO. AF_11/2015</v>
          </cell>
          <cell r="C527" t="str">
            <v>CHI</v>
          </cell>
          <cell r="D527">
            <v>17.87</v>
          </cell>
        </row>
        <row r="528">
          <cell r="A528">
            <v>92243</v>
          </cell>
          <cell r="B528" t="str">
            <v>CAMINHÃO DE TRANSPORTE DE MATERIAL ASFÁLTICO 20.000 L, COM CAVALO MECÂNICO DE CAPACIDADE MÁXIMA DE TRAÇÃO COMBINADO DE 45.000 KG, POTÊNCIA 330 CV, INCLUSIVE TANQUE DE ASFALTO COM MAÇARICO - CHI DIURNO. AF_12/2015</v>
          </cell>
          <cell r="C528" t="str">
            <v>CHI</v>
          </cell>
          <cell r="D528">
            <v>39.770000000000003</v>
          </cell>
        </row>
        <row r="529">
          <cell r="A529">
            <v>92717</v>
          </cell>
          <cell r="B529" t="str">
            <v>APARELHO PARA CORTE E SOLDA OXI-ACETILENO SOBRE RODAS, INCLUSIVE CILINDROS E MAÇARICOS - CHI DIURNO. AF_12/2015</v>
          </cell>
          <cell r="C529" t="str">
            <v>CHI</v>
          </cell>
          <cell r="D529">
            <v>0.26</v>
          </cell>
        </row>
        <row r="530">
          <cell r="A530">
            <v>92961</v>
          </cell>
          <cell r="B530" t="str">
            <v>MÁQUINA EXTRUSORA DE CONCRETO PARA GUIAS E SARJETAS, MOTOR A DIESEL, POTÊNCIA 14 CV - CHI DIURNO. AF_12/2015</v>
          </cell>
          <cell r="C530" t="str">
            <v>CHI</v>
          </cell>
          <cell r="D530">
            <v>5.6</v>
          </cell>
        </row>
        <row r="531">
          <cell r="A531">
            <v>92967</v>
          </cell>
          <cell r="B531" t="str">
            <v>MARTELO PERFURADOR PNEUMÁTICO MANUAL, HASTE 25 X 75 MM, 21 KG - CHI DIURNO. AF_12/2015</v>
          </cell>
          <cell r="C531" t="str">
            <v>CHI</v>
          </cell>
          <cell r="D531">
            <v>13.96</v>
          </cell>
        </row>
        <row r="532">
          <cell r="A532">
            <v>93225</v>
          </cell>
          <cell r="B532" t="str">
            <v>PERFURATRIZ COM TORRE METÁLICA PARA EXECUÇÃO DE ESTACA HÉLICE CONTÍNUA, PROFUNDIDADE MÁXIMA DE 32 M, DIÂMETRO MÁXIMO DE 1000 MM, POTÊNCIA INSTALADA DE 350 HP, MESA ROTATIVA COM TORQUE MÁXIMO DE 263 KNM - CHI DIURNO. AF_01/2016</v>
          </cell>
          <cell r="C532" t="str">
            <v>CHI</v>
          </cell>
          <cell r="D532">
            <v>206.64</v>
          </cell>
        </row>
        <row r="533">
          <cell r="A533">
            <v>93234</v>
          </cell>
          <cell r="B533" t="str">
            <v>BETONEIRA CAPACIDADE NOMINAL 400 L, CAPACIDADE DE MISTURA 310 L, MOTOR A GASOLINA POTÊNCIA 5,5 HP, SEM CARREGADOR - CHI DIURNO. AF_02/2016</v>
          </cell>
          <cell r="C533" t="str">
            <v>CHI</v>
          </cell>
          <cell r="D533">
            <v>0.33</v>
          </cell>
        </row>
        <row r="534">
          <cell r="A534">
            <v>93244</v>
          </cell>
          <cell r="B534" t="str">
            <v>ROLO COMPACTADOR VIBRATÓRIO PÉ DE CARNEIRO PARA SOLOS, POTÊNCIA 80 HP, PESO OPERACIONAL SEM/COM LASTRO 7,4 / 8,8 T, LARGURA DE TRABALHO 1,68 M - CHI DIURNO. AF_02/2016</v>
          </cell>
          <cell r="C534" t="str">
            <v>CHI</v>
          </cell>
          <cell r="D534">
            <v>33.229999999999997</v>
          </cell>
        </row>
        <row r="535">
          <cell r="A535">
            <v>93274</v>
          </cell>
          <cell r="B535" t="str">
            <v>GRUA ASCENSIONAL, LANÇA DE 30 M, CAPACIDADE DE 1,0 T A 30 M, ALTURA ATÉ 39 M - CHI DIURNO. AF_03/2016</v>
          </cell>
          <cell r="C535" t="str">
            <v>CHI</v>
          </cell>
          <cell r="D535">
            <v>41.55</v>
          </cell>
        </row>
        <row r="536">
          <cell r="A536">
            <v>93282</v>
          </cell>
          <cell r="B536" t="str">
            <v>GUINCHO ELÉTRICO DE COLUNA, CAPACIDADE 400 KG, COM MOTO FREIO, MOTOR TRIFÁSICO DE 1,25 CV - CHI DIURNO. AF_03/2016</v>
          </cell>
          <cell r="C536" t="str">
            <v>CHI</v>
          </cell>
          <cell r="D536">
            <v>14.75</v>
          </cell>
        </row>
        <row r="537">
          <cell r="A537">
            <v>93288</v>
          </cell>
          <cell r="B537" t="str">
            <v>GUINDASTE HIDRÁULICO AUTOPROPELIDO, COM LANÇA TELESCÓPICA 40 M, CAPACIDADE MÁXIMA 60 T, POTÊNCIA 260 KW - CHI DIURNO. AF_03/2016</v>
          </cell>
          <cell r="C537" t="str">
            <v>CHI</v>
          </cell>
          <cell r="D537">
            <v>78.52</v>
          </cell>
        </row>
        <row r="538">
          <cell r="A538">
            <v>93403</v>
          </cell>
          <cell r="B538" t="str">
            <v>GUINDAUTO HIDRÁULICO, CAPACIDADE MÁXIMA DE CARGA 3300 KG, MOMENTO MÁXIMO DE CARGA 5,8 TM, ALCANCE MÁXIMO HORIZONTAL 7,60 M, INCLUSIVE CAMINHÃO TOCO PBT 16.000 KG, POTÊNCIA DE 189 CV - CHI DIURNO. AF_03/2016</v>
          </cell>
          <cell r="C538" t="str">
            <v>CHI</v>
          </cell>
          <cell r="D538">
            <v>29.43</v>
          </cell>
        </row>
        <row r="539">
          <cell r="A539">
            <v>93409</v>
          </cell>
          <cell r="B539"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39" t="str">
            <v>CHI</v>
          </cell>
          <cell r="D539">
            <v>24.7</v>
          </cell>
        </row>
        <row r="540">
          <cell r="A540">
            <v>93416</v>
          </cell>
          <cell r="B540" t="str">
            <v>GERADOR PORTÁTIL MONOFÁSICO, POTÊNCIA 5500 VA, MOTOR A GASOLINA, POTÊNCIA DO MOTOR 13 CV - CHI DIURNO. AF_03/2016</v>
          </cell>
          <cell r="C540" t="str">
            <v>CHI</v>
          </cell>
          <cell r="D540">
            <v>0.23</v>
          </cell>
        </row>
        <row r="541">
          <cell r="A541">
            <v>93422</v>
          </cell>
          <cell r="B541" t="str">
            <v>GRUPO GERADOR REBOCÁVEL, POTÊNCIA 66 KVA, MOTOR A DIESEL - CHI DIURNO. AF_03/2016</v>
          </cell>
          <cell r="C541" t="str">
            <v>CHI</v>
          </cell>
          <cell r="D541">
            <v>3.09</v>
          </cell>
        </row>
        <row r="542">
          <cell r="A542">
            <v>93428</v>
          </cell>
          <cell r="B542" t="str">
            <v>GRUPO GERADOR ESTACIONÁRIO, POTÊNCIA 150 KVA, MOTOR A DIESEL- CHI DIURNO. AF_03/2016</v>
          </cell>
          <cell r="C542" t="str">
            <v>CHI</v>
          </cell>
          <cell r="D542">
            <v>4.38</v>
          </cell>
        </row>
        <row r="543">
          <cell r="A543">
            <v>93434</v>
          </cell>
          <cell r="B543" t="str">
            <v>USINA DE MISTURA ASFÁLTICA À QUENTE, TIPO CONTRA FLUXO, PROD 40 A 80 TON/HORA - CHI DIURNO. AF_03/2016</v>
          </cell>
          <cell r="C543" t="str">
            <v>CHI</v>
          </cell>
          <cell r="D543">
            <v>154.04</v>
          </cell>
        </row>
        <row r="544">
          <cell r="A544">
            <v>93440</v>
          </cell>
          <cell r="B544" t="str">
            <v>USINA DE ASFALTO À FRIO, CAPACIDADE DE 40 A 60 TON/HORA, ELÉTRICA POTÊNCIA 30 CV - CHI DIURNO. AF_03/2016</v>
          </cell>
          <cell r="C544" t="str">
            <v>CHI</v>
          </cell>
          <cell r="D544">
            <v>83.82</v>
          </cell>
        </row>
        <row r="545">
          <cell r="A545">
            <v>95122</v>
          </cell>
          <cell r="B545" t="str">
            <v>USINA MISTURADORA DE SOLOS, CAPACIDADE DE 200 A 500 TON/H, POTENCIA 75KW - CHI DIURNO. AF_07/2016</v>
          </cell>
          <cell r="C545" t="str">
            <v>CHI</v>
          </cell>
          <cell r="D545">
            <v>118.03</v>
          </cell>
        </row>
        <row r="546">
          <cell r="A546">
            <v>95128</v>
          </cell>
          <cell r="B546" t="str">
            <v>DISTRIBUIDOR DE AGREGADOS AUTOPROPELIDO, CAP 3 M3, A DIESEL, POTÊNCIA 176CV - CHI DIURNO. AF_07/2016</v>
          </cell>
          <cell r="C546" t="str">
            <v>CHI</v>
          </cell>
          <cell r="D546">
            <v>28.23</v>
          </cell>
        </row>
        <row r="547">
          <cell r="A547">
            <v>95140</v>
          </cell>
          <cell r="B547" t="str">
            <v>TALHA MANUAL DE CORRENTE, CAPACIDADE DE 2 TON. COM ELEVAÇÃO DE 3 M - CHI DIURNO. AF_07/2016</v>
          </cell>
          <cell r="C547" t="str">
            <v>CHI</v>
          </cell>
          <cell r="D547">
            <v>0.04</v>
          </cell>
        </row>
        <row r="548">
          <cell r="A548">
            <v>95213</v>
          </cell>
          <cell r="B548" t="str">
            <v>GRUA ASCENCIONAL, LANÇA DE 42 M, CAPACIDADE DE 1,5 T A 30 M, ALTURA ATÉ 39 M - CHI DIURNO. AF_08/2016</v>
          </cell>
          <cell r="C548" t="str">
            <v>CHI</v>
          </cell>
          <cell r="D548">
            <v>45.15</v>
          </cell>
        </row>
        <row r="549">
          <cell r="A549">
            <v>95219</v>
          </cell>
          <cell r="B549" t="str">
            <v>PULVERIZADOR DE TINTA ELÉTRICO/MÁQUINA DE PINTURA AIRLESS, VAZÃO 2 L/MIN - CHI DIURNO. AF_08/2016</v>
          </cell>
          <cell r="C549" t="str">
            <v>CHI</v>
          </cell>
          <cell r="D549">
            <v>21.52</v>
          </cell>
        </row>
        <row r="550">
          <cell r="A550">
            <v>95259</v>
          </cell>
          <cell r="B550" t="str">
            <v>MARTELO DEMOLIDOR PNEUMÁTICO MANUAL, 32 KG - CHI DIURNO. AF_09/2016</v>
          </cell>
          <cell r="C550" t="str">
            <v>CHI</v>
          </cell>
          <cell r="D550">
            <v>13.79</v>
          </cell>
        </row>
        <row r="551">
          <cell r="A551">
            <v>95265</v>
          </cell>
          <cell r="B551" t="str">
            <v>COMPACTADOR DE SOLOS DE PERCUSÃO (SOQUETE) COM MOTOR A GASOLINA, POTÊNCIA 3 CV - CHI DIURNO. AF_09/2016</v>
          </cell>
          <cell r="C551" t="str">
            <v>CHI</v>
          </cell>
          <cell r="D551">
            <v>0.62</v>
          </cell>
        </row>
        <row r="552">
          <cell r="A552">
            <v>95271</v>
          </cell>
          <cell r="B552" t="str">
            <v>RÉGUA VIBRATÓRIA DUPLA PARA CONCRETO, PESO DE 60KG, COMPRIMENTO 4 M, COM MOTOR A GASOLINA, POTÊNCIA 5,5 HP - CHI DIURNO. AF_09/2016</v>
          </cell>
          <cell r="C552" t="str">
            <v>CHI</v>
          </cell>
          <cell r="D552">
            <v>0.39</v>
          </cell>
        </row>
        <row r="553">
          <cell r="A553">
            <v>95277</v>
          </cell>
          <cell r="B553" t="str">
            <v>POLIDORA DE PISO (POLITRIZ), PESO DE 100KG, DIÂMETRO 450 MM, MOTOR ELÉTRICO, POTÊNCIA 4 HP - CHI DIURNO. AF_09/2016</v>
          </cell>
          <cell r="C553" t="str">
            <v>CHI</v>
          </cell>
          <cell r="D553">
            <v>0.39</v>
          </cell>
        </row>
        <row r="554">
          <cell r="A554">
            <v>95283</v>
          </cell>
          <cell r="B554" t="str">
            <v>DESEMPENADEIRA DE CONCRETO, PESO DE 75KG, 4 PÁS, MOTOR A GASOLINA, POTÊNCIA 5,5 HP - CHI DIURNO. AF_09/2016</v>
          </cell>
          <cell r="C554" t="str">
            <v>CHI</v>
          </cell>
          <cell r="D554">
            <v>0.43</v>
          </cell>
        </row>
        <row r="555">
          <cell r="A555">
            <v>95621</v>
          </cell>
          <cell r="B555" t="str">
            <v>PERFURATRIZ PNEUMATICA MANUAL DE PESO MEDIO, MARTELETE, 18KG, COMPRIMENTO MÁXIMO DE CURSO DE 6 M, DIAMETRO DO PISTAO DE 5,5 CM - CHI DIURNO. AF_11/2016</v>
          </cell>
          <cell r="C555" t="str">
            <v>CHI</v>
          </cell>
          <cell r="D555">
            <v>13.58</v>
          </cell>
        </row>
        <row r="556">
          <cell r="A556">
            <v>95632</v>
          </cell>
          <cell r="B556" t="str">
            <v>ROLO COMPACTADOR VIBRATORIO TANDEM, ACO LISO, POTENCIA 125 HP, PESO SEM/COM LASTRO 10,20/11,65 T, LARGURA DE TRABALHO 1,73 M - CHI DIURNO. AF_11/2016</v>
          </cell>
          <cell r="C556" t="str">
            <v>CHI</v>
          </cell>
          <cell r="D556">
            <v>41.22</v>
          </cell>
        </row>
        <row r="557">
          <cell r="A557">
            <v>95703</v>
          </cell>
          <cell r="B557" t="str">
            <v>PERFURATRIZ MANUAL, TORQUE MAXIMO 55 KGF.M, POTENCIA 5 CV, COM DIAMETRO MAXIMO 8 1/2" - CHI DIURNO. AF_11/2016</v>
          </cell>
          <cell r="C557" t="str">
            <v>CHI</v>
          </cell>
          <cell r="D557">
            <v>18.79</v>
          </cell>
        </row>
        <row r="558">
          <cell r="A558">
            <v>95709</v>
          </cell>
          <cell r="B558" t="str">
            <v>PERFURATRIZ SOBRE ESTEIRA, TORQUE MÁXIMO 600 KGF, POTÊNCIA ENTRE 50 E 60 HP, DIÂMETRO MÁXIMO 10 - CHI DIURNO. AF_11/2016</v>
          </cell>
          <cell r="C558" t="str">
            <v>CHI</v>
          </cell>
          <cell r="D558">
            <v>40.85</v>
          </cell>
        </row>
        <row r="559">
          <cell r="A559">
            <v>95715</v>
          </cell>
          <cell r="B559" t="str">
            <v>ESCAVADEIRA HIDRAULICA SOBRE ESTEIRA, COM GARRA GIRATORIA DE MANDIBULAS, PESO OPERACIONAL ENTRE 22,00 E 25,50 TON, POTENCIA LIQUIDA ENTRE 150 E 160 HP - CHI DIURNO. AF_11/2016</v>
          </cell>
          <cell r="C559" t="str">
            <v>CHI</v>
          </cell>
          <cell r="D559">
            <v>49.33</v>
          </cell>
        </row>
        <row r="560">
          <cell r="A560">
            <v>95721</v>
          </cell>
          <cell r="B560" t="str">
            <v>ESCAVADEIRA HIDRAULICA SOBRE ESTEIRA, EQUIPADA COM CLAMSHELL, COM CAPACIDADE DA CAÇAMBA ENTRE 1,20 E 1,50 M3, PESO OPERACIONAL ENTRE 20,00 E 22,00 TON, POTENCIA LIQUIDA ENTRE 150 E 160 HP - CHI DIURNO. AF_11/2016</v>
          </cell>
          <cell r="C560" t="str">
            <v>CHI</v>
          </cell>
          <cell r="D560">
            <v>48.17</v>
          </cell>
        </row>
        <row r="561">
          <cell r="A561">
            <v>95873</v>
          </cell>
          <cell r="B561" t="str">
            <v>GRUPO GERADOR COM CARENAGEM, MOTOR DIESEL POTÊNCIA STANDART ENTRE 250 E 260 KVA - CHI DIURNO. AF_12/2016</v>
          </cell>
          <cell r="C561" t="str">
            <v>CHI</v>
          </cell>
          <cell r="D561">
            <v>7.01</v>
          </cell>
        </row>
        <row r="562">
          <cell r="A562">
            <v>96014</v>
          </cell>
          <cell r="B562" t="str">
            <v>TRATOR DE PNEUS COM POTÊNCIA DE 122 CV, TRAÇÃO 4X4, COM VASSOURA MECÂNICA ACOPLADA - CHI DIURNO. AF_02/2017</v>
          </cell>
          <cell r="C562" t="str">
            <v>CHI</v>
          </cell>
          <cell r="D562">
            <v>27.94</v>
          </cell>
        </row>
        <row r="563">
          <cell r="A563">
            <v>96021</v>
          </cell>
          <cell r="B563" t="str">
            <v>TRATOR DE PNEUS COM POTÊNCIA DE 122 CV, TRAÇÃO 4X4, COM GRADE DE DISCOS ACOPLADA - CHI DIURNO. AF_02/2017</v>
          </cell>
          <cell r="C563" t="str">
            <v>CHI</v>
          </cell>
          <cell r="D563">
            <v>27.82</v>
          </cell>
        </row>
        <row r="564">
          <cell r="A564">
            <v>96029</v>
          </cell>
          <cell r="B564" t="str">
            <v>TRATOR DE PNEUS COM POTÊNCIA DE 85 CV, TRAÇÃO 4X4, COM GRADE DE DISCOS ACOPLADA - CHI DIURNO. AF_02/2017</v>
          </cell>
          <cell r="C564" t="str">
            <v>CHI</v>
          </cell>
          <cell r="D564">
            <v>24.96</v>
          </cell>
        </row>
        <row r="565">
          <cell r="A565">
            <v>96036</v>
          </cell>
          <cell r="B565" t="str">
            <v>CAMINHÃO BASCULANTE 10 M3, TRUCADO, POTÊNCIA 230 CV, INCLUSIVE CAÇAMBA METÁLICA, COM DISTRIBUIDOR DE AGREGADOS ACOPLADO - CHI DIURNO. AF_02/2017</v>
          </cell>
          <cell r="C565" t="str">
            <v>CHI</v>
          </cell>
          <cell r="D565">
            <v>35.42</v>
          </cell>
        </row>
        <row r="566">
          <cell r="A566">
            <v>96155</v>
          </cell>
          <cell r="B566" t="str">
            <v>TRATOR DE PNEUS COM POTÊNCIA DE 85 CV, TRAÇÃO 4X4, COM VASSOURA MECÂNICA ACOPLADA - CHI DIURNO. AF_02/2017</v>
          </cell>
          <cell r="C566" t="str">
            <v>CHI</v>
          </cell>
          <cell r="D566">
            <v>25.08</v>
          </cell>
        </row>
        <row r="567">
          <cell r="A567">
            <v>96156</v>
          </cell>
          <cell r="B567" t="str">
            <v>MINICARREGADEIRA SOBRE RODAS POTENCIA 47HP CAPACIDADE OPERACAO 646 KG, COM VASSOURA MECÂNICA ACOPLADA - CHI DIURNO. AF_03/2017</v>
          </cell>
          <cell r="C567" t="str">
            <v>CHI</v>
          </cell>
          <cell r="D567">
            <v>31.87</v>
          </cell>
        </row>
        <row r="568">
          <cell r="A568">
            <v>96159</v>
          </cell>
          <cell r="B568" t="str">
            <v>MÁQUINA DEMARCADORA DE FAIXA DE TRÁFEGO À FRIO, AUTOPROPELIDA, POTÊNCIA 38 HP - CHI DIURNO. AF_07/2016</v>
          </cell>
          <cell r="C568" t="str">
            <v>CHI</v>
          </cell>
          <cell r="D568">
            <v>41.06</v>
          </cell>
        </row>
        <row r="569">
          <cell r="A569">
            <v>96246</v>
          </cell>
          <cell r="B569" t="str">
            <v>MINIESCAVADEIRA SOBRE ESTEIRAS, POTENCIA LIQUIDA DE *30* HP, PESO OPERACIONAL DE *3.500* KG - CHI DIURNO. AF_04/2017</v>
          </cell>
          <cell r="C569" t="str">
            <v>CHI</v>
          </cell>
          <cell r="D569">
            <v>32.47</v>
          </cell>
        </row>
        <row r="570">
          <cell r="A570">
            <v>96302</v>
          </cell>
          <cell r="B570" t="str">
            <v>PERFURATRIZ ROTATIVA SOBRE ESTEIRA, TORQUE MAXIMO 2500 KGM, POTENCIA 110 HP, MOTOR DIESEL - CHI DIURNO. AF_05/2017</v>
          </cell>
          <cell r="C570" t="str">
            <v>CHI</v>
          </cell>
          <cell r="D570">
            <v>55.21</v>
          </cell>
        </row>
        <row r="571">
          <cell r="A571">
            <v>96308</v>
          </cell>
          <cell r="B571" t="str">
            <v>COMPRESSOR DE AR, VAZAO DE 10 PCM, RESERVATORIO 100 L, PRESSAO DE TRABALHO ENTRE 6,9 E 9,7 BAR  POTENCIA 2 HP, TENSAO 110/220 V  CHI DIURNO. AF_05/2017</v>
          </cell>
          <cell r="C571" t="str">
            <v>CHI</v>
          </cell>
          <cell r="D571">
            <v>0.12</v>
          </cell>
        </row>
        <row r="572">
          <cell r="A572">
            <v>96464</v>
          </cell>
          <cell r="B572" t="str">
            <v>ROLO COMPACTADOR DE PNEUS, ESTATICO, PRESSAO VARIAVEL, POTENCIA 110 HP, PESO SEM/COM LASTRO 10,8/27 T, LARGURA DE ROLAGEM 2,30 M - CHI DIURNO. AF_06/2017</v>
          </cell>
          <cell r="C572" t="str">
            <v>CHI</v>
          </cell>
          <cell r="D572">
            <v>44.07</v>
          </cell>
        </row>
        <row r="573">
          <cell r="A573">
            <v>98765</v>
          </cell>
          <cell r="B573" t="str">
            <v>INVERSOR DE SOLDA MONOFÁSICO DE 160 A, POTÊNCIA DE 5400 W, TENSÃO DE 220 V, PARA SOLDA COM ELETRODOS DE 2,0 A 4,0 MM E PROCESSO TIG - CHI DIURNO. AF_06/2018</v>
          </cell>
          <cell r="C573" t="str">
            <v>CHI</v>
          </cell>
          <cell r="D573">
            <v>0.11</v>
          </cell>
        </row>
        <row r="574">
          <cell r="A574">
            <v>99834</v>
          </cell>
          <cell r="B574" t="str">
            <v>LAVADORA DE ALTA PRESSAO (LAVA-JATO) PARA AGUA FRIA, PRESSAO DE OPERACAO ENTRE 1400 E 1900 LIB/POL2, VAZAO MAXIMA ENTRE 400 E 700 L/H - CHI DIURNO. AF_04/2019</v>
          </cell>
          <cell r="C574" t="str">
            <v>CHI</v>
          </cell>
          <cell r="D574">
            <v>0.28999999999999998</v>
          </cell>
        </row>
        <row r="575">
          <cell r="A575">
            <v>100642</v>
          </cell>
          <cell r="B575" t="str">
            <v>USINA DE MISTURA ASFÁLTICA À QUENTE, TIPO CONTRA FLUXO, PROD 100 A 140 TON/HORA - CHI DIURNO. AF_12/2019</v>
          </cell>
          <cell r="C575" t="str">
            <v>CHI</v>
          </cell>
          <cell r="D575">
            <v>107.2</v>
          </cell>
        </row>
        <row r="576">
          <cell r="A576">
            <v>100648</v>
          </cell>
          <cell r="B576" t="str">
            <v>USINA DE ASFALTO, TIPO GRAVIMÉTRICA, PROD 150 TON/HORA - CHI DIURNO. AF_12/2019</v>
          </cell>
          <cell r="C576" t="str">
            <v>CHI</v>
          </cell>
          <cell r="D576">
            <v>256.32</v>
          </cell>
        </row>
        <row r="577">
          <cell r="A577">
            <v>5089</v>
          </cell>
          <cell r="B577" t="str">
            <v>ROLO COMPACTADOR VIBRATÓRIO PÉ DE CARNEIRO PARA SOLOS, POTÊNCIA 80 HP, PESO OPERACIONAL SEM/COM LASTRO 7,4 / 8,8 T, LARGURA DE TRABALHO 1,68 M - MANUTENÇÃO. AF_02/2016</v>
          </cell>
          <cell r="C577" t="str">
            <v>H</v>
          </cell>
          <cell r="D577">
            <v>20.010000000000002</v>
          </cell>
        </row>
        <row r="578">
          <cell r="A578">
            <v>5627</v>
          </cell>
          <cell r="B578" t="str">
            <v>ESCAVADEIRA HIDRÁULICA SOBRE ESTEIRAS, CAÇAMBA 0,80 M3, PESO OPERACIONAL 17 T, POTENCIA BRUTA 111 HP - DEPRECIAÇÃO. AF_06/2014</v>
          </cell>
          <cell r="C578" t="str">
            <v>H</v>
          </cell>
          <cell r="D578">
            <v>23.16</v>
          </cell>
        </row>
        <row r="579">
          <cell r="A579">
            <v>5628</v>
          </cell>
          <cell r="B579" t="str">
            <v>ESCAVADEIRA HIDRÁULICA SOBRE ESTEIRAS, CAÇAMBA 0,80 M3, PESO OPERACIONAL 17 T, POTENCIA BRUTA 111 HP - JUROS. AF_06/2014</v>
          </cell>
          <cell r="C579" t="str">
            <v>H</v>
          </cell>
          <cell r="D579">
            <v>3.14</v>
          </cell>
        </row>
        <row r="580">
          <cell r="A580">
            <v>5629</v>
          </cell>
          <cell r="B580" t="str">
            <v>ESCAVADEIRA HIDRÁULICA SOBRE ESTEIRAS, CAÇAMBA 0,80 M3, PESO OPERACIONAL 17 T, POTENCIA BRUTA 111 HP - MANUTENÇÃO. AF_06/2014</v>
          </cell>
          <cell r="C580" t="str">
            <v>H</v>
          </cell>
          <cell r="D580">
            <v>28.95</v>
          </cell>
        </row>
        <row r="581">
          <cell r="A581">
            <v>5630</v>
          </cell>
          <cell r="B581" t="str">
            <v>ESCAVADEIRA HIDRÁULICA SOBRE ESTEIRAS, CAÇAMBA 0,80 M3, PESO OPERACIONAL 17 T, POTENCIA BRUTA 111 HP - MATERIAIS NA OPERAÇÃO. AF_06/2014</v>
          </cell>
          <cell r="C581" t="str">
            <v>H</v>
          </cell>
          <cell r="D581">
            <v>43.4</v>
          </cell>
        </row>
        <row r="582">
          <cell r="A582">
            <v>5658</v>
          </cell>
          <cell r="B582" t="str">
            <v>GRADE DE DISCO CONTROLE REMOTO REBOCÁVEL, COM 24 DISCOS 24 X 6 MM COM PNEUS PARA TRANSPORTE - MANUTENÇÃO. AF_06/2014</v>
          </cell>
          <cell r="C582" t="str">
            <v>H</v>
          </cell>
          <cell r="D582">
            <v>1.19</v>
          </cell>
        </row>
        <row r="583">
          <cell r="A583">
            <v>5664</v>
          </cell>
          <cell r="B583" t="str">
            <v>RETROESCAVADEIRA SOBRE RODAS COM CARREGADEIRA, TRAÇÃO 4X4, POTÊNCIA LÍQ. 88 HP, CAÇAMBA CARREG. CAP. MÍN. 1 M3, CAÇAMBA RETRO CAP. 0,26 M3, PESO OPERACIONAL MÍN. 6.674 KG, PROFUNDIDADE ESCAVAÇÃO MÁX. 4,37 M - MANUTENÇÃO. AF_06/2014</v>
          </cell>
          <cell r="C583" t="str">
            <v>H</v>
          </cell>
          <cell r="D583">
            <v>17.05</v>
          </cell>
        </row>
        <row r="584">
          <cell r="A584">
            <v>5667</v>
          </cell>
          <cell r="B584" t="str">
            <v>RETROESCAVADEIRA SOBRE RODAS COM CARREGADEIRA, TRAÇÃO 4X2, POTÊNCIA LÍQ. 79 HP, CAÇAMBA CARREG. CAP. MÍN. 1 M3, CAÇAMBA RETRO CAP. 0,20 M3, PESO OPERACIONAL MÍN. 6.570 KG, PROFUNDIDADE ESCAVAÇÃO MÁX. 4,37 M - MANUTENÇÃO. AF_06/2014</v>
          </cell>
          <cell r="C584" t="str">
            <v>H</v>
          </cell>
          <cell r="D584">
            <v>15.16</v>
          </cell>
        </row>
        <row r="585">
          <cell r="A585">
            <v>5668</v>
          </cell>
          <cell r="B585" t="str">
            <v>RETROESCAVADEIRA SOBRE RODAS COM CARREGADEIRA, TRAÇÃO 4X2, POTÊNCIA LÍQ. 79 HP, CAÇAMBA CARREG. CAP. MÍN. 1 M3, CAÇAMBA RETRO CAP. 0,20 M3, PESO OPERACIONAL MÍN. 6.570 KG, PROFUNDIDADE ESCAVAÇÃO MÁX. 4,37 M - MATERIAIS NA OPERAÇÃO. AF_06/2014</v>
          </cell>
          <cell r="C585" t="str">
            <v>H</v>
          </cell>
          <cell r="D585">
            <v>33.200000000000003</v>
          </cell>
        </row>
        <row r="586">
          <cell r="A586">
            <v>5674</v>
          </cell>
          <cell r="B586" t="str">
            <v>ROLO COMPACTADOR VIBRATÓRIO DE UM CILINDRO AÇO LISO, POTÊNCIA 80 HP, PESO OPERACIONAL MÁXIMO 8,1 T, IMPACTO DINÂMICO 16,15 / 9,5 T, LARGURA DE TRABALHO 1,68 M - MANUTENÇÃO. AF_06/2014</v>
          </cell>
          <cell r="C586" t="str">
            <v>H</v>
          </cell>
          <cell r="D586">
            <v>19.25</v>
          </cell>
        </row>
        <row r="587">
          <cell r="A587">
            <v>5692</v>
          </cell>
          <cell r="B587" t="str">
            <v>MOTOBOMBA CENTRÍFUGA, MOTOR A GASOLINA, POTÊNCIA 5,42 HP, BOCAIS 1 1/2" X 1", DIÂMETRO ROTOR 143 MM HM/Q = 6 MCA / 16,8 M3/H A 38 MCA / 6,6 M3/H - MANUTENÇÃO. AF_06/2014</v>
          </cell>
          <cell r="C587" t="str">
            <v>H</v>
          </cell>
          <cell r="D587">
            <v>0.16</v>
          </cell>
        </row>
        <row r="588">
          <cell r="A588">
            <v>5693</v>
          </cell>
          <cell r="B588" t="str">
            <v>MOTOBOMBA CENTRÍFUGA, MOTOR A GASOLINA, POTÊNCIA 5,42 HP, BOCAIS 1 1/2" X 1", DIÂMETRO ROTOR 143 MM HM/Q = 6 MCA / 16,8 M3/H A 38 MCA / 6,6 M3/H - MATERIAIS NA OPERAÇÃO. AF_06/2014</v>
          </cell>
          <cell r="C588" t="str">
            <v>H</v>
          </cell>
          <cell r="D588">
            <v>6.64</v>
          </cell>
        </row>
        <row r="589">
          <cell r="A589">
            <v>5695</v>
          </cell>
          <cell r="B589" t="str">
            <v>CAMINHÃO BASCULANTE 6 M3, PESO BRUTO TOTAL 16.000 KG, CARGA ÚTIL MÁXIMA 13.071 KG, DISTÂNCIA ENTRE EIXOS 4,80 M, POTÊNCIA 230 CV INCLUSIVE CAÇAMBA METÁLICA - MANUTENÇÃO. AF_06/2014</v>
          </cell>
          <cell r="C589" t="str">
            <v>H</v>
          </cell>
          <cell r="D589">
            <v>22.98</v>
          </cell>
        </row>
        <row r="590">
          <cell r="A590">
            <v>5703</v>
          </cell>
          <cell r="B590" t="str">
            <v>USINA DE CONCRETO FIXA, CAPACIDADE NOMINAL DE 90 A 120 M3/H, SEM SILO - MATERIAIS NA OPERAÇÃO. AF_07/2016</v>
          </cell>
          <cell r="C590" t="str">
            <v>H</v>
          </cell>
          <cell r="D590">
            <v>14.04</v>
          </cell>
        </row>
        <row r="591">
          <cell r="A591">
            <v>5705</v>
          </cell>
          <cell r="B591" t="str">
            <v>CAMINHÃO TOCO, PBT 16.000 KG, CARGA ÚTIL MÁX. 10.685 KG, DIST. ENTRE EIXOS 4,8 M, POTÊNCIA 189 CV, INCLUSIVE CARROCERIA FIXA ABERTA DE MADEIRA P/ TRANSPORTE GERAL DE CARGA SECA, DIMEN. APROX. 2,5 X 7,00 X 0,50 M - MANUTENÇÃO. AF_06/2014</v>
          </cell>
          <cell r="C591" t="str">
            <v>H</v>
          </cell>
          <cell r="D591">
            <v>14.32</v>
          </cell>
        </row>
        <row r="592">
          <cell r="A592">
            <v>5707</v>
          </cell>
          <cell r="B592" t="str">
            <v>USINA MISTURADORA DE SOLOS, CAPACIDADE DE 200 A 500 TON/H, POTENCIA 75KW - MANUTENÇÃO. AF_07/2016</v>
          </cell>
          <cell r="C592" t="str">
            <v>H</v>
          </cell>
          <cell r="D592">
            <v>40.619999999999997</v>
          </cell>
        </row>
        <row r="593">
          <cell r="A593">
            <v>5710</v>
          </cell>
          <cell r="B593" t="str">
            <v>VIBROACABADORA DE ASFALTO SOBRE ESTEIRAS, LARGURA DE PAVIMENTAÇÃO 1,90 M A 5,30 M, POTÊNCIA 105 HP CAPACIDADE 450 T/H - MANUTENÇÃO. AF_11/2014</v>
          </cell>
          <cell r="C593" t="str">
            <v>H</v>
          </cell>
          <cell r="D593">
            <v>104.35</v>
          </cell>
        </row>
        <row r="594">
          <cell r="A594">
            <v>5711</v>
          </cell>
          <cell r="B594" t="str">
            <v>VIBROACABADORA DE ASFALTO SOBRE ESTEIRAS, LARGURA DE PAVIMENTAÇÃO 1,90 M A 5,30 M, POTÊNCIA 105 HP CAPACIDADE 450 T/H - MATERIAIS NA OPERAÇÃO. AF_11/2014</v>
          </cell>
          <cell r="C594" t="str">
            <v>H</v>
          </cell>
          <cell r="D594">
            <v>59.96</v>
          </cell>
        </row>
        <row r="595">
          <cell r="A595">
            <v>5714</v>
          </cell>
          <cell r="B595" t="str">
            <v>TRATOR DE PNEUS, POTÊNCIA 85 CV, TRAÇÃO 4X4, PESO COM LASTRO DE 4.675 KG - MANUTENÇÃO. AF_06/2014</v>
          </cell>
          <cell r="C595" t="str">
            <v>H</v>
          </cell>
          <cell r="D595">
            <v>7.52</v>
          </cell>
        </row>
        <row r="596">
          <cell r="A596">
            <v>5715</v>
          </cell>
          <cell r="B596" t="str">
            <v>TRATOR DE PNEUS, POTÊNCIA 85 CV, TRAÇÃO 4X4, PESO COM LASTRO DE 4.675 KG - MATERIAIS NA OPERAÇÃO. AF_06/2014</v>
          </cell>
          <cell r="C596" t="str">
            <v>H</v>
          </cell>
          <cell r="D596">
            <v>80.680000000000007</v>
          </cell>
        </row>
        <row r="597">
          <cell r="A597">
            <v>5718</v>
          </cell>
          <cell r="B597" t="str">
            <v>TRATOR DE ESTEIRAS, POTÊNCIA 170 HP, PESO OPERACIONAL 19 T, CAÇAMBA 5,2 M3 - MATERIAIS NA OPERAÇÃO. AF_06/2014</v>
          </cell>
          <cell r="C597" t="str">
            <v>H</v>
          </cell>
          <cell r="D597">
            <v>71.569999999999993</v>
          </cell>
        </row>
        <row r="598">
          <cell r="A598">
            <v>5721</v>
          </cell>
          <cell r="B598" t="str">
            <v>TRATOR DE ESTEIRAS, POTÊNCIA 150 HP, PESO OPERACIONAL 16,7 T, COM RODA MOTRIZ ELEVADA E LÂMINA 3,18 M3 - MATERIAIS NA OPERAÇÃO. AF_06/2014</v>
          </cell>
          <cell r="C598" t="str">
            <v>H</v>
          </cell>
          <cell r="D598">
            <v>63.15</v>
          </cell>
        </row>
        <row r="599">
          <cell r="A599">
            <v>5722</v>
          </cell>
          <cell r="B599" t="str">
            <v>TRATOR DE ESTEIRAS, POTÊNCIA 347 HP, PESO OPERACIONAL 38,5 T, COM LÂMINA 8,70 M3 - MATERIAIS NA OPERAÇÃO. AF_06/2014</v>
          </cell>
          <cell r="C599" t="str">
            <v>H</v>
          </cell>
          <cell r="D599">
            <v>146.04</v>
          </cell>
        </row>
        <row r="600">
          <cell r="A600">
            <v>5724</v>
          </cell>
          <cell r="B600" t="str">
            <v>TRATOR DE ESTEIRAS, POTÊNCIA 100 HP, PESO OPERACIONAL 9,4 T, COM LÂMINA 2,19 M3 - MANUTENÇÃO. AF_06/2014</v>
          </cell>
          <cell r="C600" t="str">
            <v>H</v>
          </cell>
          <cell r="D600">
            <v>30.87</v>
          </cell>
        </row>
        <row r="601">
          <cell r="A601">
            <v>5727</v>
          </cell>
          <cell r="B601" t="str">
            <v>ROLO COMPACTADOR VIBRATÓRIO REBOCÁVEL, CILINDRO DE AÇO LISO, POTÊNCIA DE TRAÇÃO DE 65 CV, PESO 4,7 T, IMPACTO DINÂMICO 18,3 T, LARGURA DE TRABALHO 1,67 M - MANUTENÇÃO. AF_02/2016</v>
          </cell>
          <cell r="C601" t="str">
            <v>H</v>
          </cell>
          <cell r="D601">
            <v>5.81</v>
          </cell>
        </row>
        <row r="602">
          <cell r="A602">
            <v>5729</v>
          </cell>
          <cell r="B602" t="str">
            <v>ROLO COMPACTADOR VIBRATÓRIO TANDEM AÇO LISO, POTÊNCIA 58 HP, PESO SEM/COM LASTRO 6,5 / 9,4 T, LARGURA DE TRABALHO 1,2 M - MANUTENÇÃO. AF_06/2014</v>
          </cell>
          <cell r="C602" t="str">
            <v>H</v>
          </cell>
          <cell r="D602">
            <v>23.63</v>
          </cell>
        </row>
        <row r="603">
          <cell r="A603">
            <v>5730</v>
          </cell>
          <cell r="B603" t="str">
            <v>ROLO COMPACTADOR VIBRATÓRIO TANDEM AÇO LISO, POTÊNCIA 58 HP, PESO SEM/COM LASTRO 6,5 / 9,4 T, LARGURA DE TRABALHO 1,2 M - MATERIAIS NA OPERAÇÃO. AF_06/2014</v>
          </cell>
          <cell r="C603" t="str">
            <v>H</v>
          </cell>
          <cell r="D603">
            <v>27.88</v>
          </cell>
        </row>
        <row r="604">
          <cell r="A604">
            <v>5735</v>
          </cell>
          <cell r="B604" t="str">
            <v>RETROESCAVADEIRA SOBRE RODAS COM CARREGADEIRA, TRAÇÃO 4X4, POTÊNCIA LÍQ. 72 HP, CAÇAMBA CARREG. CAP. MÍN. 0,79 M3, CAÇAMBA RETRO CAP. 0,18 M3, PESO OPERACIONAL MÍN. 7.140 KG, PROFUNDIDADE ESCAVAÇÃO MÁX. 4,50 M - MANUTENÇÃO. AF_06/2014</v>
          </cell>
          <cell r="C604" t="str">
            <v>H</v>
          </cell>
          <cell r="D604">
            <v>16.45</v>
          </cell>
        </row>
        <row r="605">
          <cell r="A605">
            <v>5736</v>
          </cell>
          <cell r="B605" t="str">
            <v>RETROESCAVADEIRA SOBRE RODAS COM CARREGADEIRA, TRAÇÃO 4X4, POTÊNCIA LÍQ. 72 HP, CAÇAMBA CARREG. CAP. MÍN. 0,79 M3, CAÇAMBA RETRO CAP. 0,18 M3, PESO OPERACIONAL MÍN. 7.140 KG, PROFUNDIDADE ESCAVAÇÃO MÁX. 4,50 M - MATERIAIS NA OPERAÇÃO. AF_06/2014</v>
          </cell>
          <cell r="C605" t="str">
            <v>H</v>
          </cell>
          <cell r="D605">
            <v>30.46</v>
          </cell>
        </row>
        <row r="606">
          <cell r="A606">
            <v>5738</v>
          </cell>
          <cell r="B606" t="str">
            <v>ROLO COMPACTADOR VIBRATÓRIO PÉ DE CARNEIRO, OPERADO POR CONTROLE REMOTO, POTÊNCIA 12,5 KW, PESO OPERACIONAL 1,675 T, LARGURA DE TRABALHO 0,85 M - DEPRECIAÇÃO. AF_02/2016</v>
          </cell>
          <cell r="C606" t="str">
            <v>H</v>
          </cell>
          <cell r="D606">
            <v>21.01</v>
          </cell>
        </row>
        <row r="607">
          <cell r="A607">
            <v>5739</v>
          </cell>
          <cell r="B607" t="str">
            <v>ROLO COMPACTADOR VIBRATÓRIO PÉ DE CARNEIRO, OPERADO POR CONTROLE REMOTO, POTÊNCIA 12,5 KW, PESO OPERACIONAL 1,675 T, LARGURA DE TRABALHO 0,85 M - MANUTENÇÃO. AF_02/2016</v>
          </cell>
          <cell r="C607" t="str">
            <v>H</v>
          </cell>
          <cell r="D607">
            <v>26.3</v>
          </cell>
        </row>
        <row r="608">
          <cell r="A608">
            <v>5741</v>
          </cell>
          <cell r="B608" t="str">
            <v>USINA DE LAMA ASFÁLTICA, PROD 30 A 50 T/H, SILO DE AGREGADO 7 M3, RESERVATÓRIOS PARA EMULSÃO E ÁGUA DE 2,3 M3 CADA, MISTURADOR TIPO PUG MILL A SER MONTADO SOBRE CAMINHÃO - MANUTENÇÃO. AF_10/2014</v>
          </cell>
          <cell r="C608" t="str">
            <v>H</v>
          </cell>
          <cell r="D608">
            <v>27.29</v>
          </cell>
        </row>
        <row r="609">
          <cell r="A609">
            <v>5742</v>
          </cell>
          <cell r="B609" t="str">
            <v>USINA DE LAMA ASFÁLTICA, PROD 30 A 50 T/H, SILO DE AGREGADO 7 M3, RESERVATÓRIOS PARA EMULSÃO E ÁGUA DE 2,3 M3 CADA, MISTURADOR TIPO PUG MILL A SER MONTADO SOBRE CAMINHÃO - MATERIAIS NA OPERAÇÃO. AF_10/2014</v>
          </cell>
          <cell r="C609" t="str">
            <v>H</v>
          </cell>
          <cell r="D609">
            <v>18.57</v>
          </cell>
        </row>
        <row r="610">
          <cell r="A610">
            <v>5747</v>
          </cell>
          <cell r="B610" t="str">
            <v>CAMINHÃO PIPA 6.000 L, PESO BRUTO TOTAL 13.000 KG, DISTÂNCIA ENTRE EIXOS 4,80 M, POTÊNCIA 189 CV INCLUSIVE TANQUE DE AÇO PARA TRANSPORTE DE ÁGUA, CAPACIDADE 6 M3 - MATERIAIS NA OPERAÇÃO. AF_06/2014</v>
          </cell>
          <cell r="C610" t="str">
            <v>H</v>
          </cell>
          <cell r="D610">
            <v>106.51</v>
          </cell>
        </row>
        <row r="611">
          <cell r="A611">
            <v>5751</v>
          </cell>
          <cell r="B611" t="str">
            <v>CAMINHÃO TOCO, PESO BRUTO TOTAL 14.300 KG, CARGA ÚTIL MÁXIMA 9590 KG, DISTÂNCIA ENTRE EIXOS 4,76 M, POTÊNCIA 185 CV (NÃO INCLUI CARROCERIA) - MANUTENÇÃO. AF_06/2014</v>
          </cell>
          <cell r="C611" t="str">
            <v>H</v>
          </cell>
          <cell r="D611">
            <v>15.77</v>
          </cell>
        </row>
        <row r="612">
          <cell r="A612">
            <v>5754</v>
          </cell>
          <cell r="B612" t="str">
            <v>CAMINHÃO TOCO, PESO BRUTO TOTAL 16.000 KG, CARGA ÚTIL MÁXIMA DE 10.685 KG, DISTÂNCIA ENTRE EIXOS 4,80 M, POTÊNCIA 189 CV EXCLUSIVE CARROCERIA - MANUTENÇÃO. AF_06/2014</v>
          </cell>
          <cell r="C612" t="str">
            <v>H</v>
          </cell>
          <cell r="D612">
            <v>13.29</v>
          </cell>
        </row>
        <row r="613">
          <cell r="A613">
            <v>5763</v>
          </cell>
          <cell r="B613" t="str">
            <v>CAMINHÃO PIPA 10.000 L TRUCADO, PESO BRUTO TOTAL 23.000 KG, CARGA ÚTIL MÁXIMA 15.935 KG, DISTÂNCIA ENTRE EIXOS 4,8 M, POTÊNCIA 230 CV, INCLUSIVE TANQUE DE AÇO PARA TRANSPORTE DE ÁGUA - MANUTENÇÃO. AF_06/2014</v>
          </cell>
          <cell r="C613" t="str">
            <v>H</v>
          </cell>
          <cell r="D613">
            <v>22.69</v>
          </cell>
        </row>
        <row r="614">
          <cell r="A614">
            <v>5765</v>
          </cell>
          <cell r="B614" t="str">
            <v>ESPARGIDOR DE ASFALTO PRESSURIZADO COM TANQUE DE 2500 L, REBOCÁVEL COM MOTOR A GASOLINA POTÊNCIA 3,4 HP - MANUTENÇÃO. AF_07/2014</v>
          </cell>
          <cell r="C614" t="str">
            <v>H</v>
          </cell>
          <cell r="D614">
            <v>1.92</v>
          </cell>
        </row>
        <row r="615">
          <cell r="A615">
            <v>5766</v>
          </cell>
          <cell r="B615" t="str">
            <v>ESPARGIDOR DE ASFALTO PRESSURIZADO COM TANQUE DE 2500 L, REBOCÁVEL COM MOTOR A GASOLINA POTÊNCIA 3,4 HP - MATERIAIS NA OPERAÇÃO. AF_07/2014</v>
          </cell>
          <cell r="C615" t="str">
            <v>H</v>
          </cell>
          <cell r="D615">
            <v>3.32</v>
          </cell>
        </row>
        <row r="616">
          <cell r="A616">
            <v>5779</v>
          </cell>
          <cell r="B616" t="str">
            <v>MOTONIVELADORA POTÊNCIA BÁSICA LÍQUIDA (PRIMEIRA MARCHA) 125 HP, PESO BRUTO 13032 KG, LARGURA DA LÂMINA DE 3,7 M - MANUTENÇÃO. AF_06/2014</v>
          </cell>
          <cell r="C616" t="str">
            <v>H</v>
          </cell>
          <cell r="D616">
            <v>35.17</v>
          </cell>
        </row>
        <row r="617">
          <cell r="A617">
            <v>5787</v>
          </cell>
          <cell r="B617" t="str">
            <v>PÁ CARREGADEIRA SOBRE RODAS, POTÊNCIA 197 HP, CAPACIDADE DA CAÇAMBA 2,5 A 3,5 M3, PESO OPERACIONAL 18338 KG - MATERIAIS NA OPERAÇÃO. AF_06/2014</v>
          </cell>
          <cell r="C617" t="str">
            <v>H</v>
          </cell>
          <cell r="D617">
            <v>47.39</v>
          </cell>
        </row>
        <row r="618">
          <cell r="A618">
            <v>5797</v>
          </cell>
          <cell r="B618" t="str">
            <v>COMPRESSOR DE AR REBOCÁVEL, VAZÃO 189 PCM, PRESSÃO EFETIVA DE TRABALHO 102 PSI, MOTOR DIESEL, POTÊNCIA 63 CV - MANUTENÇÃO. AF_06/2015</v>
          </cell>
          <cell r="C618" t="str">
            <v>H</v>
          </cell>
          <cell r="D618">
            <v>2.92</v>
          </cell>
        </row>
        <row r="619">
          <cell r="A619">
            <v>5800</v>
          </cell>
          <cell r="B619" t="str">
            <v>BOMBA SUBMERSÍVEL ELÉTRICA TRIFÁSICA, POTÊNCIA 2,96 HP, Ø ROTOR 144 MM SEMI-ABERTO, BOCAL DE SAÍDA Ø 2, HM/Q = 2 MCA / 38,8 M3/H A 28 MCA / 5 M3/H - MANUTENÇÃO. AF_06/2014</v>
          </cell>
          <cell r="C619" t="str">
            <v>H</v>
          </cell>
          <cell r="D619">
            <v>0.32</v>
          </cell>
        </row>
        <row r="620">
          <cell r="A620">
            <v>7032</v>
          </cell>
          <cell r="B620" t="str">
            <v>TANQUE DE ASFALTO ESTACIONÁRIO COM SERPENTINA, CAPACIDADE 30.000 L - DEPRECIAÇÃO. AF_06/2014</v>
          </cell>
          <cell r="C620" t="str">
            <v>H</v>
          </cell>
          <cell r="D620">
            <v>2.81</v>
          </cell>
        </row>
        <row r="621">
          <cell r="A621">
            <v>7033</v>
          </cell>
          <cell r="B621" t="str">
            <v>TANQUE DE ASFALTO ESTACIONÁRIO COM SERPENTINA, CAPACIDADE 30.000 L - JUROS. AF_06/2014</v>
          </cell>
          <cell r="C621" t="str">
            <v>H</v>
          </cell>
          <cell r="D621">
            <v>0.46</v>
          </cell>
        </row>
        <row r="622">
          <cell r="A622">
            <v>7034</v>
          </cell>
          <cell r="B622" t="str">
            <v>TANQUE DE ASFALTO ESTACIONÁRIO COM SERPENTINA, CAPACIDADE 30.000 L - MANUTENÇÃO. AF_06/2014</v>
          </cell>
          <cell r="C622" t="str">
            <v>H</v>
          </cell>
          <cell r="D622">
            <v>5.27</v>
          </cell>
        </row>
        <row r="623">
          <cell r="A623">
            <v>7035</v>
          </cell>
          <cell r="B623" t="str">
            <v>TANQUE DE ASFALTO ESTACIONÁRIO COM SERPENTINA, CAPACIDADE 30.000 L - MATERIAIS NA OPERAÇÃO. AF_06/2014</v>
          </cell>
          <cell r="C623" t="str">
            <v>H</v>
          </cell>
          <cell r="D623">
            <v>143.93</v>
          </cell>
        </row>
        <row r="624">
          <cell r="A624">
            <v>7038</v>
          </cell>
          <cell r="B624" t="str">
            <v>ROLO COMPACTADOR DE PNEUS ESTÁTICO, PRESSÃO VARIÁVEL, POTÊNCIA 111 HP, PESO SEM/COM LASTRO 9,5 / 26 T, LARGURA DE TRABALHO 1,90 M - DEPRECIAÇÃO. AF_07/2014</v>
          </cell>
          <cell r="C624" t="str">
            <v>H</v>
          </cell>
          <cell r="D624">
            <v>24.04</v>
          </cell>
        </row>
        <row r="625">
          <cell r="A625">
            <v>7039</v>
          </cell>
          <cell r="B625" t="str">
            <v>ROLO COMPACTADOR DE PNEUS ESTÁTICO, PRESSÃO VARIÁVEL, POTÊNCIA 111 HP, PESO SEM/COM LASTRO 9,5 / 26 T, LARGURA DE TRABALHO 1,90 M - JUROS. AF_07/2014</v>
          </cell>
          <cell r="C625" t="str">
            <v>H</v>
          </cell>
          <cell r="D625">
            <v>3.33</v>
          </cell>
        </row>
        <row r="626">
          <cell r="A626">
            <v>7040</v>
          </cell>
          <cell r="B626" t="str">
            <v>ROLO COMPACTADOR DE PNEUS ESTÁTICO, PRESSÃO VARIÁVEL, POTÊNCIA 111 HP, PESO SEM/COM LASTRO 9,5 / 26 T, LARGURA DE TRABALHO 1,90 M - MANUTENÇÃO. AF_07/2014</v>
          </cell>
          <cell r="C626" t="str">
            <v>H</v>
          </cell>
          <cell r="D626">
            <v>30.08</v>
          </cell>
        </row>
        <row r="627">
          <cell r="A627">
            <v>7044</v>
          </cell>
          <cell r="B627" t="str">
            <v>MOTOBOMBA TRASH (PARA ÁGUA SUJA) AUTO ESCORVANTE, MOTOR GASOLINA DE 6,41 HP, DIÂMETROS DE SUCÇÃO X RECALQUE: 3" X 3", HM/Q = 10 MCA / 60 M3/H A 23 MCA / 0 M3/H - DEPRECIAÇÃO. AF_10/2014</v>
          </cell>
          <cell r="C627" t="str">
            <v>H</v>
          </cell>
          <cell r="D627">
            <v>0.18</v>
          </cell>
        </row>
        <row r="628">
          <cell r="A628">
            <v>7045</v>
          </cell>
          <cell r="B628" t="str">
            <v>MOTOBOMBA TRASH (PARA ÁGUA SUJA) AUTO ESCORVANTE, MOTOR GASOLINA DE 6,41 HP, DIÂMETROS DE SUCÇÃO X RECALQUE: 3" X 3", HM/Q = 10 MCA / 60 M3/H A 23 MCA / 0 M3/H - JUROS. AF_10/2014</v>
          </cell>
          <cell r="C628" t="str">
            <v>H</v>
          </cell>
          <cell r="D628">
            <v>0.02</v>
          </cell>
        </row>
        <row r="629">
          <cell r="A629">
            <v>7046</v>
          </cell>
          <cell r="B629" t="str">
            <v>MOTOBOMBA TRASH (PARA ÁGUA SUJA) AUTO ESCORVANTE, MOTOR GASOLINA DE 6,41 HP, DIÂMETROS DE SUCÇÃO X RECALQUE: 3" X 3", HM/Q = 10 MCA / 60 M3/H A 23 MCA / 0 M3/H - MANUTENÇÃO. AF_10/2014</v>
          </cell>
          <cell r="C629" t="str">
            <v>H</v>
          </cell>
          <cell r="D629">
            <v>0.2</v>
          </cell>
        </row>
        <row r="630">
          <cell r="A630">
            <v>7047</v>
          </cell>
          <cell r="B630" t="str">
            <v>MOTOBOMBA TRASH (PARA ÁGUA SUJA) AUTO ESCORVANTE, MOTOR GASOLINA DE 6,41 HP, DIÂMETROS DE SUCÇÃO X RECALQUE: 3" X 3", HM/Q = 10 MCA / 60 M3/H A 23 MCA / 0 M3/H - MATERIAIS NA OPERAÇÃO. AF_10/2014</v>
          </cell>
          <cell r="C630" t="str">
            <v>H</v>
          </cell>
          <cell r="D630">
            <v>7.81</v>
          </cell>
        </row>
        <row r="631">
          <cell r="A631">
            <v>7051</v>
          </cell>
          <cell r="B631" t="str">
            <v>ROLO COMPACTADOR PE DE CARNEIRO VIBRATORIO, POTENCIA 125 HP, PESO OPERACIONAL SEM/COM LASTRO 11,95 / 13,30 T, IMPACTO DINAMICO 38,5 / 22,5 T, LARGURA DE TRABALHO 2,15 M - DEPRECIAÇÃO. AF_06/2014</v>
          </cell>
          <cell r="C631" t="str">
            <v>H</v>
          </cell>
          <cell r="D631">
            <v>21.32</v>
          </cell>
        </row>
        <row r="632">
          <cell r="A632">
            <v>7052</v>
          </cell>
          <cell r="B632" t="str">
            <v>ROLO COMPACTADOR PE DE CARNEIRO VIBRATORIO, POTENCIA 125 HP, PESO OPERACIONAL SEM/COM LASTRO 11,95 / 13,30 T, IMPACTO DINAMICO 38,5 / 22,5 T, LARGURA DE TRABALHO 2,15 M - JUROS. AF_06/2014</v>
          </cell>
          <cell r="C632" t="str">
            <v>H</v>
          </cell>
          <cell r="D632">
            <v>2.96</v>
          </cell>
        </row>
        <row r="633">
          <cell r="A633">
            <v>7053</v>
          </cell>
          <cell r="B633" t="str">
            <v>ROLO COMPACTADOR PE DE CARNEIRO VIBRATORIO, POTENCIA 125 HP, PESO OPERACIONAL SEM/COM LASTRO 11,95 / 13,30 T, IMPACTO DINAMICO 38,5 / 22,5 T, LARGURA DE TRABALHO 2,15 M - MANUTENÇÃO. AF_06/2014</v>
          </cell>
          <cell r="C633" t="str">
            <v>H</v>
          </cell>
          <cell r="D633">
            <v>26.68</v>
          </cell>
        </row>
        <row r="634">
          <cell r="A634">
            <v>7054</v>
          </cell>
          <cell r="B634" t="str">
            <v>ROLO COMPACTADOR PE DE CARNEIRO VIBRATORIO, POTENCIA 125 HP, PESO OPERACIONAL SEM/COM LASTRO 11,95 / 13,30 T, IMPACTO DINAMICO 38,5 / 22,5 T, LARGURA DE TRABALHO 2,15 M - MATERIAIS NA OPERAÇÃO. AF_06/2014</v>
          </cell>
          <cell r="C634" t="str">
            <v>H</v>
          </cell>
          <cell r="D634">
            <v>60.12</v>
          </cell>
        </row>
        <row r="635">
          <cell r="A635">
            <v>7058</v>
          </cell>
          <cell r="B635" t="str">
            <v>CAMINHÃO BASCULANTE 6 M3 TOCO, PESO BRUTO TOTAL 16.000 KG, CARGA ÚTIL MÁXIMA 11.130 KG, DISTÂNCIA ENTRE EIXOS 5,36 M, POTÊNCIA 185 CV, INCLUSIVE CAÇAMBA METÁLICA - DEPRECIAÇÃO. AF_06/2014</v>
          </cell>
          <cell r="C635" t="str">
            <v>H</v>
          </cell>
          <cell r="D635">
            <v>11.69</v>
          </cell>
        </row>
        <row r="636">
          <cell r="A636">
            <v>7059</v>
          </cell>
          <cell r="B636" t="str">
            <v>CAMINHÃO BASCULANTE 6 M3 TOCO, PESO BRUTO TOTAL 16.000 KG, CARGA ÚTIL MÁXIMA 11.130 KG, DISTÂNCIA ENTRE EIXOS 5,36 M, POTÊNCIA 185 CV, INCLUSIVE CAÇAMBA METÁLICA - JUROS. AF_06/2014</v>
          </cell>
          <cell r="C636" t="str">
            <v>H</v>
          </cell>
          <cell r="D636">
            <v>2.15</v>
          </cell>
        </row>
        <row r="637">
          <cell r="A637">
            <v>7060</v>
          </cell>
          <cell r="B637" t="str">
            <v>CAMINHÃO BASCULANTE 6 M3 TOCO, PESO BRUTO TOTAL 16.000 KG, CARGA ÚTIL MÁXIMA 11.130 KG, DISTÂNCIA ENTRE EIXOS 5,36 M, POTÊNCIA 185 CV, INCLUSIVE CAÇAMBA METÁLICA - MANUTENÇÃO. AF_06/2014</v>
          </cell>
          <cell r="C637" t="str">
            <v>H</v>
          </cell>
          <cell r="D637">
            <v>21.93</v>
          </cell>
        </row>
        <row r="638">
          <cell r="A638">
            <v>7061</v>
          </cell>
          <cell r="B638" t="str">
            <v>CAMINHÃO BASCULANTE 6 M3 TOCO, PESO BRUTO TOTAL 16.000 KG, CARGA ÚTIL MÁXIMA 11.130 KG, DISTÂNCIA ENTRE EIXOS 5,36 M, POTÊNCIA 185 CV, INCLUSIVE CAÇAMBA METÁLICA - MATERIAIS NA OPERAÇÃO. AF_06/2014</v>
          </cell>
          <cell r="C638" t="str">
            <v>H</v>
          </cell>
          <cell r="D638">
            <v>54.88</v>
          </cell>
        </row>
        <row r="639">
          <cell r="A639">
            <v>7063</v>
          </cell>
          <cell r="B639" t="str">
            <v>TRATOR DE PNEUS, POTÊNCIA 122 CV, TRAÇÃO 4X4, PESO COM LASTRO DE 4.510 KG - DEPRECIAÇÃO. AF_06/2014</v>
          </cell>
          <cell r="C639" t="str">
            <v>H</v>
          </cell>
          <cell r="D639">
            <v>9.3800000000000008</v>
          </cell>
        </row>
        <row r="640">
          <cell r="A640">
            <v>7064</v>
          </cell>
          <cell r="B640" t="str">
            <v>TRATOR DE PNEUS, POTÊNCIA 122 CV, TRAÇÃO 4X4, PESO COM LASTRO DE 4.510 KG - JUROS. AF_06/2014</v>
          </cell>
          <cell r="C640" t="str">
            <v>H</v>
          </cell>
          <cell r="D640">
            <v>1.3</v>
          </cell>
        </row>
        <row r="641">
          <cell r="A641">
            <v>7065</v>
          </cell>
          <cell r="B641" t="str">
            <v>TRATOR DE PNEUS, POTÊNCIA 122 CV, TRAÇÃO 4X4, PESO COM LASTRO DE 4.510 KG - MANUTENÇÃO. AF_06/2014</v>
          </cell>
          <cell r="C641" t="str">
            <v>H</v>
          </cell>
          <cell r="D641">
            <v>10.26</v>
          </cell>
        </row>
        <row r="642">
          <cell r="A642">
            <v>7066</v>
          </cell>
          <cell r="B642" t="str">
            <v>TRATOR DE PNEUS, POTÊNCIA 122 CV, TRAÇÃO 4X4, PESO COM LASTRO DE 4.510 KG - MATERIAIS NA OPERAÇÃO. AF_06/2014</v>
          </cell>
          <cell r="C642" t="str">
            <v>H</v>
          </cell>
          <cell r="D642">
            <v>115.78</v>
          </cell>
        </row>
        <row r="643">
          <cell r="A643">
            <v>53786</v>
          </cell>
          <cell r="B643" t="str">
            <v>RETROESCAVADEIRA SOBRE RODAS COM CARREGADEIRA, TRAÇÃO 4X4, POTÊNCIA LÍQ. 88 HP, CAÇAMBA CARREG. CAP. MÍN. 1 M3, CAÇAMBA RETRO CAP. 0,26 M3, PESO OPERACIONAL MÍN. 6.674 KG, PROFUNDIDADE ESCAVAÇÃO MÁX. 4,37 M - MATERIAIS NA OPERAÇÃO. AF_06/2014</v>
          </cell>
          <cell r="C643" t="str">
            <v>H</v>
          </cell>
          <cell r="D643">
            <v>35.94</v>
          </cell>
        </row>
        <row r="644">
          <cell r="A644">
            <v>53788</v>
          </cell>
          <cell r="B644" t="str">
            <v>ROLO COMPACTADOR VIBRATÓRIO DE UM CILINDRO AÇO LISO, POTÊNCIA 80 HP, PESO OPERACIONAL MÁXIMO 8,1 T, IMPACTO DINÂMICO 16,15 / 9,5 T, LARGURA DE TRABALHO 1,68 M - MATERIAIS NA OPERAÇÃO. AF_06/2014</v>
          </cell>
          <cell r="C644" t="str">
            <v>H</v>
          </cell>
          <cell r="D644">
            <v>38.479999999999997</v>
          </cell>
        </row>
        <row r="645">
          <cell r="A645">
            <v>53792</v>
          </cell>
          <cell r="B645" t="str">
            <v>CAMINHÃO BASCULANTE 6 M3, PESO BRUTO TOTAL 16.000 KG, CARGA ÚTIL MÁXIMA 13.071 KG, DISTÂNCIA ENTRE EIXOS 4,80 M, POTÊNCIA 230 CV INCLUSIVE CAÇAMBA METÁLICA - MATERIAIS NA OPERAÇÃO. AF_06/2014</v>
          </cell>
          <cell r="C645" t="str">
            <v>H</v>
          </cell>
          <cell r="D645">
            <v>68.22</v>
          </cell>
        </row>
        <row r="646">
          <cell r="A646">
            <v>53794</v>
          </cell>
          <cell r="B646" t="str">
            <v>USINA DE CONCRETO FIXA, CAPACIDADE NOMINAL DE 90 A 120 M3/H, SEM SILO - MANUTENÇÃO. AF_07/2016</v>
          </cell>
          <cell r="C646" t="str">
            <v>H</v>
          </cell>
          <cell r="D646">
            <v>35</v>
          </cell>
        </row>
        <row r="647">
          <cell r="A647">
            <v>53797</v>
          </cell>
          <cell r="B647" t="str">
            <v>CAMINHÃO TOCO, PBT 16.000 KG, CARGA ÚTIL MÁX. 10.685 KG, DIST. ENTRE EIXOS 4,8 M, POTÊNCIA 189 CV, INCLUSIVE CARROCERIA FIXA ABERTA DE MADEIRA P/ TRANSPORTE GERAL DE CARGA SECA, DIMEN. APROX. 2,5 X 7,00 X 0,50 M - MATERIAIS NA OPERAÇÃO. AF_06/2014</v>
          </cell>
          <cell r="C647" t="str">
            <v>H</v>
          </cell>
          <cell r="D647">
            <v>78.459999999999994</v>
          </cell>
        </row>
        <row r="648">
          <cell r="A648">
            <v>53804</v>
          </cell>
          <cell r="B648" t="str">
            <v>VASSOURA MECÂNICA REBOCÁVEL COM ESCOVA CILÍNDRICA, LARGURA ÚTIL DE VARRIMENTO DE 2,44 M - MANUTENÇÃO. AF_06/2014</v>
          </cell>
          <cell r="C648" t="str">
            <v>H</v>
          </cell>
          <cell r="D648">
            <v>2.4700000000000002</v>
          </cell>
        </row>
        <row r="649">
          <cell r="A649">
            <v>53806</v>
          </cell>
          <cell r="B649" t="str">
            <v>TRATOR DE ESTEIRAS, POTÊNCIA 170 HP, PESO OPERACIONAL 19 T, CAÇAMBA 5,2 M3 - MANUTENÇÃO. AF_06/2014</v>
          </cell>
          <cell r="C649" t="str">
            <v>H</v>
          </cell>
          <cell r="D649">
            <v>39.78</v>
          </cell>
        </row>
        <row r="650">
          <cell r="A650">
            <v>53810</v>
          </cell>
          <cell r="B650" t="str">
            <v>TRATOR DE ESTEIRAS, POTÊNCIA 150 HP, PESO OPERACIONAL 16,7 T, COM RODA MOTRIZ ELEVADA E LÂMINA 3,18 M3 - MANUTENÇÃO. AF_06/2014</v>
          </cell>
          <cell r="C650" t="str">
            <v>H</v>
          </cell>
          <cell r="D650">
            <v>40.03</v>
          </cell>
        </row>
        <row r="651">
          <cell r="A651">
            <v>53814</v>
          </cell>
          <cell r="B651" t="str">
            <v>TRATOR DE ESTEIRAS, POTÊNCIA 347 HP, PESO OPERACIONAL 38,5 T, COM LÂMINA 8,70 M3 - MANUTENÇÃO. AF_06/2014</v>
          </cell>
          <cell r="C651" t="str">
            <v>H</v>
          </cell>
          <cell r="D651">
            <v>131.12</v>
          </cell>
        </row>
        <row r="652">
          <cell r="A652">
            <v>53817</v>
          </cell>
          <cell r="B652" t="str">
            <v>TRATOR DE ESTEIRAS, POTÊNCIA 100 HP, PESO OPERACIONAL 9,4 T, COM LÂMINA 2,19 M3 - MATERIAIS NA OPERAÇÃO. AF_06/2014</v>
          </cell>
          <cell r="C652" t="str">
            <v>H</v>
          </cell>
          <cell r="D652">
            <v>42.07</v>
          </cell>
        </row>
        <row r="653">
          <cell r="A653">
            <v>53818</v>
          </cell>
          <cell r="B653" t="str">
            <v>ROLO COMPACTADOR VIBRATÓRIO REBOCÁVEL, CILINDRO DE AÇO LISO, POTÊNCIA DE TRAÇÃO DE 65 CV, PESO 4,7 T, IMPACTO DINÂMICO 18,3 T, LARGURA DE TRABALHO 1,67 M - DEPRECIAÇÃO. AF_02/2016</v>
          </cell>
          <cell r="C653" t="str">
            <v>H</v>
          </cell>
          <cell r="D653">
            <v>4.6399999999999997</v>
          </cell>
        </row>
        <row r="654">
          <cell r="A654">
            <v>53827</v>
          </cell>
          <cell r="B654" t="str">
            <v>CAMINHÃO TOCO, PESO BRUTO TOTAL 14.300 KG, CARGA ÚTIL MÁXIMA 9590 KG, DISTÂNCIA ENTRE EIXOS 4,76 M, POTÊNCIA 185 CV (NÃO INCLUI CARROCERIA) - MATERIAIS NA OPERAÇÃO. AF_06/2014</v>
          </cell>
          <cell r="C654" t="str">
            <v>H</v>
          </cell>
          <cell r="D654">
            <v>76.81</v>
          </cell>
        </row>
        <row r="655">
          <cell r="A655">
            <v>53829</v>
          </cell>
          <cell r="B655" t="str">
            <v>CAMINHÃO TOCO, PESO BRUTO TOTAL 16.000 KG, CARGA ÚTIL MÁXIMA DE 10.685 KG, DISTÂNCIA ENTRE EIXOS 4,80 M, POTÊNCIA 189 CV EXCLUSIVE CARROCERIA - MATERIAIS NA OPERAÇÃO. AF_06/2014</v>
          </cell>
          <cell r="C655" t="str">
            <v>H</v>
          </cell>
          <cell r="D655">
            <v>78.459999999999994</v>
          </cell>
        </row>
        <row r="656">
          <cell r="A656">
            <v>53831</v>
          </cell>
          <cell r="B656" t="str">
            <v>CAMINHÃO PIPA 10.000 L TRUCADO, PESO BRUTO TOTAL 23.000 KG, CARGA ÚTIL MÁXIMA 15.935 KG, DISTÂNCIA ENTRE EIXOS 4,8 M, POTÊNCIA 230 CV, INCLUSIVE TANQUE DE AÇO PARA TRANSPORTE DE ÁGUA - MATERIAIS NA OPERAÇÃO. AF_06/2014</v>
          </cell>
          <cell r="C656" t="str">
            <v>H</v>
          </cell>
          <cell r="D656">
            <v>129.6</v>
          </cell>
        </row>
        <row r="657">
          <cell r="A657">
            <v>53840</v>
          </cell>
          <cell r="B657" t="str">
            <v>GRADE DE DISCO REBOCÁVEL COM 20 DISCOS 24" X 6 MM COM PNEUS PARA TRANSPORTE - DEPRECIAÇÃO. AF_06/2014</v>
          </cell>
          <cell r="C657" t="str">
            <v>H</v>
          </cell>
          <cell r="D657">
            <v>1.34</v>
          </cell>
        </row>
        <row r="658">
          <cell r="A658">
            <v>53841</v>
          </cell>
          <cell r="B658" t="str">
            <v>GRADE DE DISCO REBOCÁVEL COM 20 DISCOS 24" X 6 MM COM PNEUS PARA TRANSPORTE - MANUTENÇÃO. AF_06/2014</v>
          </cell>
          <cell r="C658" t="str">
            <v>H</v>
          </cell>
          <cell r="D658">
            <v>0.93</v>
          </cell>
        </row>
        <row r="659">
          <cell r="A659">
            <v>53849</v>
          </cell>
          <cell r="B659" t="str">
            <v>MOTONIVELADORA POTÊNCIA BÁSICA LÍQUIDA (PRIMEIRA MARCHA) 125 HP, PESO BRUTO 13032 KG, LARGURA DA LÂMINA DE 3,7 M - MATERIAIS NA OPERAÇÃO. AF_06/2014</v>
          </cell>
          <cell r="C659" t="str">
            <v>H</v>
          </cell>
          <cell r="D659">
            <v>56.37</v>
          </cell>
        </row>
        <row r="660">
          <cell r="A660">
            <v>53857</v>
          </cell>
          <cell r="B660" t="str">
            <v>PÁ CARREGADEIRA SOBRE RODAS, POTÊNCIA LÍQUIDA 128 HP, CAPACIDADE DA CAÇAMBA 1,7 A 2,8 M3, PESO OPERACIONAL 11632 KG - MANUTENÇÃO. AF_06/2014</v>
          </cell>
          <cell r="C660" t="str">
            <v>H</v>
          </cell>
          <cell r="D660">
            <v>25.66</v>
          </cell>
        </row>
        <row r="661">
          <cell r="A661">
            <v>53858</v>
          </cell>
          <cell r="B661" t="str">
            <v>PÁ CARREGADEIRA SOBRE RODAS, POTÊNCIA LÍQUIDA 128 HP, CAPACIDADE DA CAÇAMBA 1,7 A 2,8 M3, PESO OPERACIONAL 11632 KG - MATERIAIS NA OPERAÇÃO. AF_06/2014</v>
          </cell>
          <cell r="C661" t="str">
            <v>H</v>
          </cell>
          <cell r="D661">
            <v>53.88</v>
          </cell>
        </row>
        <row r="662">
          <cell r="A662">
            <v>53861</v>
          </cell>
          <cell r="B662" t="str">
            <v>PÁ CARREGADEIRA SOBRE RODAS, POTÊNCIA 197 HP, CAPACIDADE DA CAÇAMBA 2,5 A 3,5 M3, PESO OPERACIONAL 18338 KG - MANUTENÇÃO. AF_06/2014</v>
          </cell>
          <cell r="C662" t="str">
            <v>H</v>
          </cell>
          <cell r="D662">
            <v>35.58</v>
          </cell>
        </row>
        <row r="663">
          <cell r="A663">
            <v>53863</v>
          </cell>
          <cell r="B663" t="str">
            <v>MARTELETE OU ROMPEDOR PNEUMÁTICO MANUAL, 28 KG, COM SILENCIADOR - MANUTENÇÃO. AF_07/2016</v>
          </cell>
          <cell r="C663" t="str">
            <v>H</v>
          </cell>
          <cell r="D663">
            <v>1.42</v>
          </cell>
        </row>
        <row r="664">
          <cell r="A664">
            <v>53865</v>
          </cell>
          <cell r="B664" t="str">
            <v>COMPRESSOR DE AR REBOCÁVEL, VAZÃO 189 PCM, PRESSÃO EFETIVA DE TRABALHO 102 PSI, MOTOR DIESEL, POTÊNCIA 63 CV - MATERIAIS NA OPERAÇÃO. AF_06/2015</v>
          </cell>
          <cell r="C664" t="str">
            <v>H</v>
          </cell>
          <cell r="D664">
            <v>31.75</v>
          </cell>
        </row>
        <row r="665">
          <cell r="A665">
            <v>53866</v>
          </cell>
          <cell r="B665" t="str">
            <v>BOMBA SUBMERSÍVEL ELÉTRICA TRIFÁSICA, POTÊNCIA 2,96 HP, Ø ROTOR 144 MM SEMI-ABERTO, BOCAL DE SAÍDA Ø 2, HM/Q = 2 MCA / 38,8 M3/H A 28 MCA / 5 M3/H - MATERIAIS NA OPERAÇÃO. AF_06/2014</v>
          </cell>
          <cell r="C665" t="str">
            <v>H</v>
          </cell>
          <cell r="D665">
            <v>1.1200000000000001</v>
          </cell>
        </row>
        <row r="666">
          <cell r="A666">
            <v>53882</v>
          </cell>
          <cell r="B666" t="str">
            <v>CAMINHÃO PIPA 6.000 L, PESO BRUTO TOTAL 13.000 KG, DISTÂNCIA ENTRE EIXOS 4,80 M, POTÊNCIA 189 CV INCLUSIVE TANQUE DE AÇO PARA TRANSPORTE DE ÁGUA, CAPACIDADE 6 M3 - MANUTENÇÃO. AF_06/2014</v>
          </cell>
          <cell r="C666" t="str">
            <v>H</v>
          </cell>
          <cell r="D666">
            <v>17.68</v>
          </cell>
        </row>
        <row r="667">
          <cell r="A667">
            <v>55263</v>
          </cell>
          <cell r="B667" t="str">
            <v>ROLO COMPACTADOR DE PNEUS ESTÁTICO, PRESSÃO VARIÁVEL, POTÊNCIA 111 HP, PESO SEM/COM LASTRO 9,5 / 26 T, LARGURA DE TRABALHO 1,90 M - MATERIAIS NA OPERAÇÃO. AF_07/2014</v>
          </cell>
          <cell r="C667" t="str">
            <v>H</v>
          </cell>
          <cell r="D667">
            <v>43.4</v>
          </cell>
        </row>
        <row r="668">
          <cell r="A668">
            <v>73303</v>
          </cell>
          <cell r="B668" t="str">
            <v>GRUPO GERADOR ESTACIONÁRIO, MOTOR DIESEL POTÊNCIA 170 KVA - DEPRECIAÇÃO. AF_02/2016</v>
          </cell>
          <cell r="C668" t="str">
            <v>H</v>
          </cell>
          <cell r="D668">
            <v>4.17</v>
          </cell>
        </row>
        <row r="669">
          <cell r="A669">
            <v>73307</v>
          </cell>
          <cell r="B669" t="str">
            <v>GRUPO GERADOR ESTACIONÁRIO, MOTOR DIESEL POTÊNCIA 170 KVA - MANUTENÇÃO. AF_02/2016</v>
          </cell>
          <cell r="C669" t="str">
            <v>H</v>
          </cell>
          <cell r="D669">
            <v>3.73</v>
          </cell>
        </row>
        <row r="670">
          <cell r="A670">
            <v>73309</v>
          </cell>
          <cell r="B670" t="str">
            <v>ROLO COMPACTADOR VIBRATÓRIO PÉ DE CARNEIRO PARA SOLOS, POTÊNCIA 80 HP, PESO OPERACIONAL SEM/COM LASTRO 7,4 / 8,8 T, LARGURA DE TRABALHO 1,68 M - DEPRECIAÇÃO. AF_02/2016</v>
          </cell>
          <cell r="C670" t="str">
            <v>H</v>
          </cell>
          <cell r="D670">
            <v>15.99</v>
          </cell>
        </row>
        <row r="671">
          <cell r="A671">
            <v>73311</v>
          </cell>
          <cell r="B671" t="str">
            <v>GRUPO GERADOR ESTACIONÁRIO, MOTOR DIESEL POTÊNCIA 170 KVA - MATERIAIS NA OPERAÇÃO. AF_02/2016</v>
          </cell>
          <cell r="C671" t="str">
            <v>H</v>
          </cell>
          <cell r="D671">
            <v>119.97</v>
          </cell>
        </row>
        <row r="672">
          <cell r="A672">
            <v>73313</v>
          </cell>
          <cell r="B672" t="str">
            <v>ROLO COMPACTADOR VIBRATÓRIO PÉ DE CARNEIRO PARA SOLOS, POTÊNCIA 80 HP, PESO OPERACIONAL SEM/COM LASTRO 7,4 / 8,8 T, LARGURA DE TRABALHO 1,68 M - JUROS. AF_02/2016</v>
          </cell>
          <cell r="C672" t="str">
            <v>H</v>
          </cell>
          <cell r="D672">
            <v>2.2200000000000002</v>
          </cell>
        </row>
        <row r="673">
          <cell r="A673">
            <v>73315</v>
          </cell>
          <cell r="B673" t="str">
            <v>ROLO COMPACTADOR VIBRATÓRIO PÉ DE CARNEIRO PARA SOLOS, POTÊNCIA 80 HP, PESO OPERACIONAL SEM/COM LASTRO 7,4 / 8,8 T, LARGURA DE TRABALHO 1,68 M - MATERIAIS NA OPERAÇÃO. AF_02/2016</v>
          </cell>
          <cell r="C673" t="str">
            <v>H</v>
          </cell>
          <cell r="D673">
            <v>38.479999999999997</v>
          </cell>
        </row>
        <row r="674">
          <cell r="A674">
            <v>73335</v>
          </cell>
          <cell r="B674" t="str">
            <v>CAMINHÃO TOCO, PBT 14.300 KG, CARGA ÚTIL MÁX. 9.710 KG, DIST. ENTRE EIXOS 3,56 M, POTÊNCIA 185 CV, INCLUSIVE CARROCERIA FIXA ABERTA DE MADEIRA P/ TRANSPORTE GERAL DE CARGA SECA, DIMEN. APROX. 2,50 X 6,50 X 0,50 M - MANUTENÇÃO. AF_06/2014</v>
          </cell>
          <cell r="C674" t="str">
            <v>H</v>
          </cell>
          <cell r="D674">
            <v>17.02</v>
          </cell>
        </row>
        <row r="675">
          <cell r="A675">
            <v>73340</v>
          </cell>
          <cell r="B675" t="str">
            <v>CAMINHÃO TOCO, PBT 14.300 KG, CARGA ÚTIL MÁX. 9.710 KG, DIST. ENTRE EIXOS 3,56 M, POTÊNCIA 185 CV, INCLUSIVE CARROCERIA FIXA ABERTA DE MADEIRA P/ TRANSPORTE GERAL DE CARGA SECA, DIMEN. APROX. 2,50 X 6,50 X 0,50 M - MATERIAIS NA OPERAÇÃO. AF_06/2014</v>
          </cell>
          <cell r="C675" t="str">
            <v>H</v>
          </cell>
          <cell r="D675">
            <v>54.88</v>
          </cell>
        </row>
        <row r="676">
          <cell r="A676">
            <v>83361</v>
          </cell>
          <cell r="B676" t="str">
            <v>ESPARGIDOR DE ASFALTO PRESSURIZADO, TANQUE 6 M3 COM ISOLAÇÃO TÉRMICA, AQUECIDO COM 2 MAÇARICOS, COM BARRA ESPARGIDORA 3,60 M, MONTADO SOBRE CAMINHÃO  TOCO, PBT 14.300 KG, POTÊNCIA 185 CV - MANUTENÇÃO. AF_08/2015</v>
          </cell>
          <cell r="C676" t="str">
            <v>H</v>
          </cell>
          <cell r="D676">
            <v>10.46</v>
          </cell>
        </row>
        <row r="677">
          <cell r="A677">
            <v>83761</v>
          </cell>
          <cell r="B677" t="str">
            <v>GRUPO DE SOLDAGEM COM GERADOR A DIESEL 60 CV PARA SOLDA ELÉTRICA, SOBRE 04 RODAS, COM MOTOR 4 CILINDROS 600 A - DEPRECIAÇÃO. AF_02/2016</v>
          </cell>
          <cell r="C677" t="str">
            <v>H</v>
          </cell>
          <cell r="D677">
            <v>8.91</v>
          </cell>
        </row>
        <row r="678">
          <cell r="A678">
            <v>83762</v>
          </cell>
          <cell r="B678" t="str">
            <v>GRUPO DE SOLDAGEM COM GERADOR A DIESEL 60 CV PARA SOLDA ELÉTRICA, SOBRE 04 RODAS, COM MOTOR 4 CILINDROS 600 A - MANUTENÇÃO. AF_02/2016</v>
          </cell>
          <cell r="C678" t="str">
            <v>H</v>
          </cell>
          <cell r="D678">
            <v>11.13</v>
          </cell>
        </row>
        <row r="679">
          <cell r="A679">
            <v>83763</v>
          </cell>
          <cell r="B679" t="str">
            <v>GRUPO DE SOLDAGEM COM GERADOR A DIESEL 60 CV PARA SOLDA ELÉTRICA, SOBRE 04 RODAS, COM MOTOR 4 CILINDROS 600 A - MATERIAIS NA OPERAÇÃO. AF_02/2016</v>
          </cell>
          <cell r="C679" t="str">
            <v>H</v>
          </cell>
          <cell r="D679">
            <v>33.81</v>
          </cell>
        </row>
        <row r="680">
          <cell r="A680">
            <v>83764</v>
          </cell>
          <cell r="B680" t="str">
            <v>GRUPO DE SOLDAGEM COM GERADOR A DIESEL 60 CV PARA SOLDA ELÉTRICA, SOBRE 04 RODAS, COM MOTOR 4 CILINDROS 600 A - JUROS. AF_02/2016</v>
          </cell>
          <cell r="C680" t="str">
            <v>H</v>
          </cell>
          <cell r="D680">
            <v>1</v>
          </cell>
        </row>
        <row r="681">
          <cell r="A681">
            <v>87026</v>
          </cell>
          <cell r="B681" t="str">
            <v>GRADE DE DISCO REBOCÁVEL COM 20 DISCOS 24" X 6 MM COM PNEUS PARA TRANSPORTE - JUROS. AF_06/2014</v>
          </cell>
          <cell r="C681" t="str">
            <v>H</v>
          </cell>
          <cell r="D681">
            <v>0.18</v>
          </cell>
        </row>
        <row r="682">
          <cell r="A682">
            <v>87441</v>
          </cell>
          <cell r="B682" t="str">
            <v>BETONEIRA CAPACIDADE NOMINAL 400 L, CAPACIDADE DE MISTURA 310 L, MOTOR A DIESEL POTÊNCIA 5,0 HP, SEM CARREGADOR - DEPRECIAÇÃO. AF_06/2014</v>
          </cell>
          <cell r="C682" t="str">
            <v>H</v>
          </cell>
          <cell r="D682">
            <v>0.33</v>
          </cell>
        </row>
        <row r="683">
          <cell r="A683">
            <v>87442</v>
          </cell>
          <cell r="B683" t="str">
            <v>BETONEIRA CAPACIDADE NOMINAL 400 L, CAPACIDADE DE MISTURA 310 L, MOTOR A DIESEL POTÊNCIA 5,0 HP, SEM CARREGADOR - JUROS. AF_06/2014</v>
          </cell>
          <cell r="C683" t="str">
            <v>H</v>
          </cell>
          <cell r="D683">
            <v>0.04</v>
          </cell>
        </row>
        <row r="684">
          <cell r="A684">
            <v>87443</v>
          </cell>
          <cell r="B684" t="str">
            <v>BETONEIRA CAPACIDADE NOMINAL 400 L, CAPACIDADE DE MISTURA 310 L, MOTOR A DIESEL POTÊNCIA 5,0 HP, SEM CARREGADOR - MANUTENÇÃO. AF_06/2014</v>
          </cell>
          <cell r="C684" t="str">
            <v>H</v>
          </cell>
          <cell r="D684">
            <v>0.31</v>
          </cell>
        </row>
        <row r="685">
          <cell r="A685">
            <v>87444</v>
          </cell>
          <cell r="B685" t="str">
            <v>BETONEIRA CAPACIDADE NOMINAL 400 L, CAPACIDADE DE MISTURA 310 L, MOTOR A DIESEL POTÊNCIA 5,0 HP, SEM CARREGADOR - MATERIAIS NA OPERAÇÃO. AF_06/2014</v>
          </cell>
          <cell r="C685" t="str">
            <v>H</v>
          </cell>
          <cell r="D685">
            <v>2.86</v>
          </cell>
        </row>
        <row r="686">
          <cell r="A686">
            <v>88387</v>
          </cell>
          <cell r="B686" t="str">
            <v>MISTURADOR DE ARGAMASSA, EIXO HORIZONTAL, CAPACIDADE DE MISTURA 300 KG, MOTOR ELÉTRICO POTÊNCIA 5 CV - DEPRECIAÇÃO. AF_06/2014</v>
          </cell>
          <cell r="C686" t="str">
            <v>H</v>
          </cell>
          <cell r="D686">
            <v>0.65</v>
          </cell>
        </row>
        <row r="687">
          <cell r="A687">
            <v>88389</v>
          </cell>
          <cell r="B687" t="str">
            <v>MISTURADOR DE ARGAMASSA, EIXO HORIZONTAL, CAPACIDADE DE MISTURA 300 KG, MOTOR ELÉTRICO POTÊNCIA 5 CV - JUROS. AF_06/2014</v>
          </cell>
          <cell r="C687" t="str">
            <v>H</v>
          </cell>
          <cell r="D687">
            <v>7.0000000000000007E-2</v>
          </cell>
        </row>
        <row r="688">
          <cell r="A688">
            <v>88390</v>
          </cell>
          <cell r="B688" t="str">
            <v>MISTURADOR DE ARGAMASSA, EIXO HORIZONTAL, CAPACIDADE DE MISTURA 300 KG, MOTOR ELÉTRICO POTÊNCIA 5 CV - MANUTENÇÃO. AF_06/2014</v>
          </cell>
          <cell r="C688" t="str">
            <v>H</v>
          </cell>
          <cell r="D688">
            <v>0.82</v>
          </cell>
        </row>
        <row r="689">
          <cell r="A689">
            <v>88391</v>
          </cell>
          <cell r="B689" t="str">
            <v>MISTURADOR DE ARGAMASSA, EIXO HORIZONTAL, CAPACIDADE DE MISTURA 300 KG, MOTOR ELÉTRICO POTÊNCIA 5 CV - MATERIAIS NA OPERAÇÃO. AF_06/2014</v>
          </cell>
          <cell r="C689" t="str">
            <v>H</v>
          </cell>
          <cell r="D689">
            <v>1.84</v>
          </cell>
        </row>
        <row r="690">
          <cell r="A690">
            <v>88394</v>
          </cell>
          <cell r="B690" t="str">
            <v>MISTURADOR DE ARGAMASSA, EIXO HORIZONTAL, CAPACIDADE DE MISTURA 600 KG, MOTOR ELÉTRICO POTÊNCIA 7,5 CV - DEPRECIAÇÃO. AF_06/2014</v>
          </cell>
          <cell r="C690" t="str">
            <v>H</v>
          </cell>
          <cell r="D690">
            <v>0.78</v>
          </cell>
        </row>
        <row r="691">
          <cell r="A691">
            <v>88395</v>
          </cell>
          <cell r="B691" t="str">
            <v>MISTURADOR DE ARGAMASSA, EIXO HORIZONTAL, CAPACIDADE DE MISTURA 600 KG, MOTOR ELÉTRICO POTÊNCIA 7,5 CV - JUROS. AF_06/2014</v>
          </cell>
          <cell r="C691" t="str">
            <v>H</v>
          </cell>
          <cell r="D691">
            <v>0.09</v>
          </cell>
        </row>
        <row r="692">
          <cell r="A692">
            <v>88396</v>
          </cell>
          <cell r="B692" t="str">
            <v>MISTURADOR DE ARGAMASSA, EIXO HORIZONTAL, CAPACIDADE DE MISTURA 600 KG, MOTOR ELÉTRICO POTÊNCIA 7,5 CV - MANUTENÇÃO. AF_06/2014</v>
          </cell>
          <cell r="C692" t="str">
            <v>H</v>
          </cell>
          <cell r="D692">
            <v>0.97</v>
          </cell>
        </row>
        <row r="693">
          <cell r="A693">
            <v>88397</v>
          </cell>
          <cell r="B693" t="str">
            <v>MISTURADOR DE ARGAMASSA, EIXO HORIZONTAL, CAPACIDADE DE MISTURA 600 KG, MOTOR ELÉTRICO POTÊNCIA 7,5 CV - MATERIAIS NA OPERAÇÃO. AF_06/2014</v>
          </cell>
          <cell r="C693" t="str">
            <v>H</v>
          </cell>
          <cell r="D693">
            <v>2.76</v>
          </cell>
        </row>
        <row r="694">
          <cell r="A694">
            <v>88400</v>
          </cell>
          <cell r="B694" t="str">
            <v>MISTURADOR DE ARGAMASSA, EIXO HORIZONTAL, CAPACIDADE DE MISTURA 160 KG, MOTOR ELÉTRICO POTÊNCIA 3 CV - DEPRECIAÇÃO. AF_06/2014</v>
          </cell>
          <cell r="C694" t="str">
            <v>H</v>
          </cell>
          <cell r="D694">
            <v>0.62</v>
          </cell>
        </row>
        <row r="695">
          <cell r="A695">
            <v>88401</v>
          </cell>
          <cell r="B695" t="str">
            <v>MISTURADOR DE ARGAMASSA, EIXO HORIZONTAL, CAPACIDADE DE MISTURA 160 KG, MOTOR ELÉTRICO POTÊNCIA 3 CV - JUROS. AF_06/2014</v>
          </cell>
          <cell r="C695" t="str">
            <v>H</v>
          </cell>
          <cell r="D695">
            <v>7.0000000000000007E-2</v>
          </cell>
        </row>
        <row r="696">
          <cell r="A696">
            <v>88402</v>
          </cell>
          <cell r="B696" t="str">
            <v>MISTURADOR DE ARGAMASSA, EIXO HORIZONTAL, CAPACIDADE DE MISTURA 160 KG, MOTOR ELÉTRICO POTÊNCIA 3 CV - MANUTENÇÃO. AF_06/2014</v>
          </cell>
          <cell r="C696" t="str">
            <v>H</v>
          </cell>
          <cell r="D696">
            <v>0.77</v>
          </cell>
        </row>
        <row r="697">
          <cell r="A697">
            <v>88403</v>
          </cell>
          <cell r="B697" t="str">
            <v>MISTURADOR DE ARGAMASSA, EIXO HORIZONTAL, CAPACIDADE DE MISTURA 160 KG, MOTOR ELÉTRICO POTÊNCIA 3 CV - MATERIAIS NA OPERAÇÃO. AF_06/2014</v>
          </cell>
          <cell r="C697" t="str">
            <v>H</v>
          </cell>
          <cell r="D697">
            <v>1.1000000000000001</v>
          </cell>
        </row>
        <row r="698">
          <cell r="A698">
            <v>88419</v>
          </cell>
          <cell r="B698" t="str">
            <v>PROJETOR DE ARGAMASSA, CAPACIDADE DE PROJEÇÃO 1,5 M3/H, ALCANCE DE 30 ATÉ 60 M, MOTOR ELÉTRICO POTÊNCIA 7,5 HP - DEPRECIAÇÃO. AF_06/2014</v>
          </cell>
          <cell r="C698" t="str">
            <v>H</v>
          </cell>
          <cell r="D698">
            <v>4.03</v>
          </cell>
        </row>
        <row r="699">
          <cell r="A699">
            <v>88422</v>
          </cell>
          <cell r="B699" t="str">
            <v>PROJETOR DE ARGAMASSA, CAPACIDADE DE PROJEÇÃO 1,5 M3/H, ALCANCE DE 30 ATÉ 60 M, MOTOR ELÉTRICO POTÊNCIA 7,5 HP - JUROS. AF_06/2014</v>
          </cell>
          <cell r="C699" t="str">
            <v>H</v>
          </cell>
          <cell r="D699">
            <v>0.47</v>
          </cell>
        </row>
        <row r="700">
          <cell r="A700">
            <v>88425</v>
          </cell>
          <cell r="B700" t="str">
            <v>PROJETOR DE ARGAMASSA, CAPACIDADE DE PROJEÇÃO 1,5 M3/H, ALCANCE DE 30 ATÉ 60 M, MOTOR ELÉTRICO POTÊNCIA 7,5 HP - MANUTENÇÃO. AF_06/2014</v>
          </cell>
          <cell r="C700" t="str">
            <v>H</v>
          </cell>
          <cell r="D700">
            <v>4.41</v>
          </cell>
        </row>
        <row r="701">
          <cell r="A701">
            <v>88427</v>
          </cell>
          <cell r="B701" t="str">
            <v>PROJETOR DE ARGAMASSA, CAPACIDADE DE PROJEÇÃO 1,5 M3/H, ALCANCE DE 30 ATÉ 60 M, MOTOR ELÉTRICO POTÊNCIA 7,5 HP - MATERIAIS NA OPERAÇÃO. AF_06/2014</v>
          </cell>
          <cell r="C701" t="str">
            <v>H</v>
          </cell>
          <cell r="D701">
            <v>2.8</v>
          </cell>
        </row>
        <row r="702">
          <cell r="A702">
            <v>88434</v>
          </cell>
          <cell r="B702" t="str">
            <v>PROJETOR DE ARGAMASSA, CAPACIDADE DE PROJEÇÃO 2 M3/H, ALCANCE ATÉ 50 M, MOTOR ELÉTRICO POTÊNCIA 7,5 HP - DEPRECIAÇÃO. AF_06/2014</v>
          </cell>
          <cell r="C702" t="str">
            <v>H</v>
          </cell>
          <cell r="D702">
            <v>5.35</v>
          </cell>
        </row>
        <row r="703">
          <cell r="A703">
            <v>88435</v>
          </cell>
          <cell r="B703" t="str">
            <v>PROJETOR DE ARGAMASSA, CAPACIDADE DE PROJEÇÃO 2 M3/H, ALCANCE ATÉ 50 M, MOTOR ELÉTRICO POTÊNCIA 7,5 HP - JUROS. AF_06/2014</v>
          </cell>
          <cell r="C703" t="str">
            <v>H</v>
          </cell>
          <cell r="D703">
            <v>0.63</v>
          </cell>
        </row>
        <row r="704">
          <cell r="A704">
            <v>88436</v>
          </cell>
          <cell r="B704" t="str">
            <v>PROJETOR DE ARGAMASSA, CAPACIDADE DE PROJEÇÃO 2 M3/H, ALCANCE ATÉ 50 M, MOTOR ELÉTRICO POTÊNCIA 7,5 HP - MANUTENÇÃO. AF_06/2014</v>
          </cell>
          <cell r="C704" t="str">
            <v>H</v>
          </cell>
          <cell r="D704">
            <v>5.85</v>
          </cell>
        </row>
        <row r="705">
          <cell r="A705">
            <v>88437</v>
          </cell>
          <cell r="B705" t="str">
            <v>PROJETOR DE ARGAMASSA, CAPACIDADE DE PROJEÇÃO 2 M3/H, ALCANCE ATÉ 50 M, MOTOR ELÉTRICO POTÊNCIA 7,5 HP - MATERIAIS NA OPERAÇÃO. AF_06/2014</v>
          </cell>
          <cell r="C705" t="str">
            <v>H</v>
          </cell>
          <cell r="D705">
            <v>2.8</v>
          </cell>
        </row>
        <row r="706">
          <cell r="A706">
            <v>88569</v>
          </cell>
          <cell r="B706" t="str">
            <v>ESPARGIDOR DE ASFALTO PRESSURIZADO COM TANQUE DE 2500 L, REBOCÁVEL COM MOTOR A GASOLINA POTÊNCIA 3,4 HP - DEPRECIAÇÃO. AF_07/2014</v>
          </cell>
          <cell r="C706" t="str">
            <v>H</v>
          </cell>
          <cell r="D706">
            <v>2.46</v>
          </cell>
        </row>
        <row r="707">
          <cell r="A707">
            <v>88570</v>
          </cell>
          <cell r="B707" t="str">
            <v>ESPARGIDOR DE ASFALTO PRESSURIZADO COM TANQUE DE 2500 L, REBOCÁVEL COM MOTOR A GASOLINA POTÊNCIA 3,4 HP - JUROS. AF_07/2014</v>
          </cell>
          <cell r="C707" t="str">
            <v>H</v>
          </cell>
          <cell r="D707">
            <v>0.53</v>
          </cell>
        </row>
        <row r="708">
          <cell r="A708">
            <v>88826</v>
          </cell>
          <cell r="B708" t="str">
            <v>BETONEIRA CAPACIDADE NOMINAL DE 400 L, CAPACIDADE DE MISTURA 280 L, MOTOR ELÉTRICO TRIFÁSICO POTÊNCIA DE 2 CV, SEM CARREGADOR - DEPRECIAÇÃO. AF_10/2014</v>
          </cell>
          <cell r="C708" t="str">
            <v>H</v>
          </cell>
          <cell r="D708">
            <v>0.24</v>
          </cell>
        </row>
        <row r="709">
          <cell r="A709">
            <v>88827</v>
          </cell>
          <cell r="B709" t="str">
            <v>BETONEIRA CAPACIDADE NOMINAL DE 400 L, CAPACIDADE DE MISTURA 280 L, MOTOR ELÉTRICO TRIFÁSICO POTÊNCIA DE 2 CV, SEM CARREGADOR - JUROS. AF_10/2014</v>
          </cell>
          <cell r="C709" t="str">
            <v>H</v>
          </cell>
          <cell r="D709">
            <v>0.02</v>
          </cell>
        </row>
        <row r="710">
          <cell r="A710">
            <v>88828</v>
          </cell>
          <cell r="B710" t="str">
            <v>BETONEIRA CAPACIDADE NOMINAL DE 400 L, CAPACIDADE DE MISTURA 280 L, MOTOR ELÉTRICO TRIFÁSICO POTÊNCIA DE 2 CV, SEM CARREGADOR - MANUTENÇÃO. AF_10/2014</v>
          </cell>
          <cell r="C710" t="str">
            <v>H</v>
          </cell>
          <cell r="D710">
            <v>0.23</v>
          </cell>
        </row>
        <row r="711">
          <cell r="A711">
            <v>88829</v>
          </cell>
          <cell r="B711" t="str">
            <v>BETONEIRA CAPACIDADE NOMINAL DE 400 L, CAPACIDADE DE MISTURA 280 L, MOTOR ELÉTRICO TRIFÁSICO POTÊNCIA DE 2 CV, SEM CARREGADOR - MATERIAIS NA OPERAÇÃO. AF_10/2014</v>
          </cell>
          <cell r="C711" t="str">
            <v>H</v>
          </cell>
          <cell r="D711">
            <v>0.73</v>
          </cell>
        </row>
        <row r="712">
          <cell r="A712">
            <v>88832</v>
          </cell>
          <cell r="B712" t="str">
            <v>ESCAVADEIRA HIDRÁULICA SOBRE ESTEIRAS, CAÇAMBA 0,80 M3, PESO OPERACIONAL 17,8 T, POTÊNCIA LÍQUIDA 110 HP - DEPRECIAÇÃO. AF_10/2014</v>
          </cell>
          <cell r="C712" t="str">
            <v>H</v>
          </cell>
          <cell r="D712">
            <v>22.1</v>
          </cell>
        </row>
        <row r="713">
          <cell r="A713">
            <v>88834</v>
          </cell>
          <cell r="B713" t="str">
            <v>ESCAVADEIRA HIDRÁULICA SOBRE ESTEIRAS, CAÇAMBA 0,80 M3, PESO OPERACIONAL 17,8 T, POTÊNCIA LÍQUIDA 110 HP - JUROS. AF_10/2014</v>
          </cell>
          <cell r="C713" t="str">
            <v>H</v>
          </cell>
          <cell r="D713">
            <v>2.99</v>
          </cell>
        </row>
        <row r="714">
          <cell r="A714">
            <v>88835</v>
          </cell>
          <cell r="B714" t="str">
            <v>ESCAVADEIRA HIDRÁULICA SOBRE ESTEIRAS, CAÇAMBA 0,80 M3, PESO OPERACIONAL 17,8 T, POTÊNCIA LÍQUIDA 110 HP - MANUTENÇÃO. AF_10/2014</v>
          </cell>
          <cell r="C714" t="str">
            <v>H</v>
          </cell>
          <cell r="D714">
            <v>27.62</v>
          </cell>
        </row>
        <row r="715">
          <cell r="A715">
            <v>88836</v>
          </cell>
          <cell r="B715" t="str">
            <v>ESCAVADEIRA HIDRÁULICA SOBRE ESTEIRAS, CAÇAMBA 0,80 M3, PESO OPERACIONAL 17,8 T, POTÊNCIA LÍQUIDA 110 HP - MATERIAIS NA OPERAÇÃO. AF_10/2014</v>
          </cell>
          <cell r="C715" t="str">
            <v>H</v>
          </cell>
          <cell r="D715">
            <v>43</v>
          </cell>
        </row>
        <row r="716">
          <cell r="A716">
            <v>88839</v>
          </cell>
          <cell r="B716" t="str">
            <v>TRATOR DE ESTEIRAS, POTÊNCIA 125 HP, PESO OPERACIONAL 12,9 T, COM LÂMINA 2,7 M3 - DEPRECIAÇÃO. AF_10/2014</v>
          </cell>
          <cell r="C716" t="str">
            <v>H</v>
          </cell>
          <cell r="D716">
            <v>18.07</v>
          </cell>
        </row>
        <row r="717">
          <cell r="A717">
            <v>88840</v>
          </cell>
          <cell r="B717" t="str">
            <v>TRATOR DE ESTEIRAS, POTÊNCIA 125 HP, PESO OPERACIONAL 12,9 T, COM LÂMINA 2,7 M3 - JUROS. AF_10/2014</v>
          </cell>
          <cell r="C717" t="str">
            <v>H</v>
          </cell>
          <cell r="D717">
            <v>4.0599999999999996</v>
          </cell>
        </row>
        <row r="718">
          <cell r="A718">
            <v>88841</v>
          </cell>
          <cell r="B718" t="str">
            <v>TRATOR DE ESTEIRAS, POTÊNCIA 125 HP, PESO OPERACIONAL 12,9 T, COM LÂMINA 2,7 M3 - MANUTENÇÃO. AF_10/2014</v>
          </cell>
          <cell r="C718" t="str">
            <v>H</v>
          </cell>
          <cell r="D718">
            <v>32.31</v>
          </cell>
        </row>
        <row r="719">
          <cell r="A719">
            <v>88842</v>
          </cell>
          <cell r="B719" t="str">
            <v>TRATOR DE ESTEIRAS, POTÊNCIA 125 HP, PESO OPERACIONAL 12,9 T, COM LÂMINA 2,7 M3 - MATERIAIS NA OPERAÇÃO. AF_10/2014</v>
          </cell>
          <cell r="C719" t="str">
            <v>H</v>
          </cell>
          <cell r="D719">
            <v>52.63</v>
          </cell>
        </row>
        <row r="720">
          <cell r="A720">
            <v>88847</v>
          </cell>
          <cell r="B720" t="str">
            <v>USINA DE LAMA ASFÁLTICA, PROD 30 A 50 T/H, SILO DE AGREGADO 7 M3, RESERVATÓRIOS PARA EMULSÃO E ÁGUA DE 2,3 M3 CADA, MISTURADOR TIPO PUG MILL A SER MONTADO SOBRE CAMINHÃO - DEPRECIAÇÃO. AF_10/2014</v>
          </cell>
          <cell r="C720" t="str">
            <v>H</v>
          </cell>
          <cell r="D720">
            <v>14.55</v>
          </cell>
        </row>
        <row r="721">
          <cell r="A721">
            <v>88848</v>
          </cell>
          <cell r="B721" t="str">
            <v>USINA DE LAMA ASFÁLTICA, PROD 30 A 50 T/H, SILO DE AGREGADO 7 M3, RESERVATÓRIOS PARA EMULSÃO E ÁGUA DE 2,3 M3 CADA, MISTURADOR TIPO PUG MILL A SER MONTADO SOBRE CAMINHÃO - JUROS. AF_10/2014</v>
          </cell>
          <cell r="C721" t="str">
            <v>H</v>
          </cell>
          <cell r="D721">
            <v>3.05</v>
          </cell>
        </row>
        <row r="722">
          <cell r="A722">
            <v>88853</v>
          </cell>
          <cell r="B722" t="str">
            <v>MOTOBOMBA CENTRÍFUGA, MOTOR A GASOLINA, POTÊNCIA 5,42 HP, BOCAIS 1 1/2" X 1", DIÂMETRO ROTOR 143 MM HM/Q = 6 MCA / 16,8 M3/H A 38 MCA / 6,6 M3/H - DEPRECIAÇÃO. AF_06/2014</v>
          </cell>
          <cell r="C722" t="str">
            <v>H</v>
          </cell>
          <cell r="D722">
            <v>0.14000000000000001</v>
          </cell>
        </row>
        <row r="723">
          <cell r="A723">
            <v>88854</v>
          </cell>
          <cell r="B723" t="str">
            <v>MOTOBOMBA CENTRÍFUGA, MOTOR A GASOLINA, POTÊNCIA 5,42 HP, BOCAIS 1 1/2" X 1", DIÂMETRO ROTOR 143 MM HM/Q = 6 MCA / 16,8 M3/H A 38 MCA / 6,6 M3/H - JUROS. AF_06/2014</v>
          </cell>
          <cell r="C723" t="str">
            <v>H</v>
          </cell>
          <cell r="D723">
            <v>0.01</v>
          </cell>
        </row>
        <row r="724">
          <cell r="A724">
            <v>88855</v>
          </cell>
          <cell r="B724" t="str">
            <v>GRADE DE DISCO CONTROLE REMOTO REBOCÁVEL, COM 24 DISCOS 24 X 6 MM COM PNEUS PARA TRANSPORTE - DEPRECIAÇÃO. AF_06/2014</v>
          </cell>
          <cell r="C724" t="str">
            <v>H</v>
          </cell>
          <cell r="D724">
            <v>1.71</v>
          </cell>
        </row>
        <row r="725">
          <cell r="A725">
            <v>88856</v>
          </cell>
          <cell r="B725" t="str">
            <v>GRADE DE DISCO CONTROLE REMOTO REBOCÁVEL, COM 24 DISCOS 24 X 6 MM COM PNEUS PARA TRANSPORTE - JUROS. AF_06/2014</v>
          </cell>
          <cell r="C725" t="str">
            <v>H</v>
          </cell>
          <cell r="D725">
            <v>0.24</v>
          </cell>
        </row>
        <row r="726">
          <cell r="A726">
            <v>88857</v>
          </cell>
          <cell r="B726" t="str">
            <v>RETROESCAVADEIRA SOBRE RODAS COM CARREGADEIRA, TRAÇÃO 4X4, POTÊNCIA LÍQ. 88 HP, CAÇAMBA CARREG. CAP. MÍN. 1 M3, CAÇAMBA RETRO CAP. 0,26 M3, PESO OPERACIONAL MÍN. 6.674 KG, PROFUNDIDADE ESCAVAÇÃO MÁX. 4,37 M - DEPRECIAÇÃO. AF_06/2014</v>
          </cell>
          <cell r="C726" t="str">
            <v>H</v>
          </cell>
          <cell r="D726">
            <v>13.64</v>
          </cell>
        </row>
        <row r="727">
          <cell r="A727">
            <v>88858</v>
          </cell>
          <cell r="B727" t="str">
            <v>RETROESCAVADEIRA SOBRE RODAS COM CARREGADEIRA, TRAÇÃO 4X4, POTÊNCIA LÍQ. 88 HP, CAÇAMBA CARREG. CAP. MÍN. 1 M3, CAÇAMBA RETRO CAP. 0,26 M3, PESO OPERACIONAL MÍN. 6.674 KG, PROFUNDIDADE ESCAVAÇÃO MÁX. 4,37 M - JUROS. AF_06/2014</v>
          </cell>
          <cell r="C727" t="str">
            <v>H</v>
          </cell>
          <cell r="D727">
            <v>1.85</v>
          </cell>
        </row>
        <row r="728">
          <cell r="A728">
            <v>88859</v>
          </cell>
          <cell r="B728" t="str">
            <v>RETROESCAVADEIRA SOBRE RODAS COM CARREGADEIRA, TRAÇÃO 4X2, POTÊNCIA LÍQ. 79 HP, CAÇAMBA CARREG. CAP. MÍN. 1 M3, CAÇAMBA RETRO CAP. 0,20 M3, PESO OPERACIONAL MÍN. 6.570 KG, PROFUNDIDADE ESCAVAÇÃO MÁX. 4,37 M - DEPRECIAÇÃO. AF_06/2014</v>
          </cell>
          <cell r="C728" t="str">
            <v>H</v>
          </cell>
          <cell r="D728">
            <v>12.13</v>
          </cell>
        </row>
        <row r="729">
          <cell r="A729">
            <v>88860</v>
          </cell>
          <cell r="B729" t="str">
            <v>RETROESCAVADEIRA SOBRE RODAS COM CARREGADEIRA, TRAÇÃO 4X2, POTÊNCIA LÍQ. 79 HP, CAÇAMBA CARREG. CAP. MÍN. 1 M3, CAÇAMBA RETRO CAP. 0,20 M3, PESO OPERACIONAL MÍN. 6.570 KG, PROFUNDIDADE ESCAVAÇÃO MÁX. 4,37 M - JUROS. AF_06/2014</v>
          </cell>
          <cell r="C729" t="str">
            <v>H</v>
          </cell>
          <cell r="D729">
            <v>1.64</v>
          </cell>
        </row>
        <row r="730">
          <cell r="A730">
            <v>88900</v>
          </cell>
          <cell r="B730" t="str">
            <v>ESCAVADEIRA HIDRÁULICA SOBRE ESTEIRAS, CAÇAMBA 1,20 M3, PESO OPERACIONAL 21 T, POTÊNCIA BRUTA 155 HP - DEPRECIAÇÃO. AF_06/2014</v>
          </cell>
          <cell r="C730" t="str">
            <v>H</v>
          </cell>
          <cell r="D730">
            <v>25.76</v>
          </cell>
        </row>
        <row r="731">
          <cell r="A731">
            <v>88902</v>
          </cell>
          <cell r="B731" t="str">
            <v>ESCAVADEIRA HIDRÁULICA SOBRE ESTEIRAS, CAÇAMBA 1,20 M3, PESO OPERACIONAL 21 T, POTÊNCIA BRUTA 155 HP - JUROS. AF_06/2014</v>
          </cell>
          <cell r="C731" t="str">
            <v>H</v>
          </cell>
          <cell r="D731">
            <v>3.49</v>
          </cell>
        </row>
        <row r="732">
          <cell r="A732">
            <v>88903</v>
          </cell>
          <cell r="B732" t="str">
            <v>ESCAVADEIRA HIDRÁULICA SOBRE ESTEIRAS, CAÇAMBA 1,20 M3, PESO OPERACIONAL 21 T, POTÊNCIA BRUTA 155 HP - MANUTENÇÃO. AF_06/2014</v>
          </cell>
          <cell r="C732" t="str">
            <v>H</v>
          </cell>
          <cell r="D732">
            <v>32.21</v>
          </cell>
        </row>
        <row r="733">
          <cell r="A733">
            <v>88904</v>
          </cell>
          <cell r="B733" t="str">
            <v>ESCAVADEIRA HIDRÁULICA SOBRE ESTEIRAS, CAÇAMBA 1,20 M3, PESO OPERACIONAL 21 T, POTÊNCIA BRUTA 155 HP - MATERIAIS NA OPERAÇÃO. AF_06/2014</v>
          </cell>
          <cell r="C733" t="str">
            <v>H</v>
          </cell>
          <cell r="D733">
            <v>60.57</v>
          </cell>
        </row>
        <row r="734">
          <cell r="A734">
            <v>89009</v>
          </cell>
          <cell r="B734" t="str">
            <v>TRATOR DE ESTEIRAS, POTÊNCIA 150 HP, PESO OPERACIONAL 16,7 T, COM RODA MOTRIZ ELEVADA E LÂMINA 3,18 M3 - DEPRECIAÇÃO. AF_06/2014</v>
          </cell>
          <cell r="C734" t="str">
            <v>H</v>
          </cell>
          <cell r="D734">
            <v>22.39</v>
          </cell>
        </row>
        <row r="735">
          <cell r="A735">
            <v>89010</v>
          </cell>
          <cell r="B735" t="str">
            <v>TRATOR DE ESTEIRAS, POTÊNCIA 150 HP, PESO OPERACIONAL 16,7 T, COM RODA MOTRIZ ELEVADA E LÂMINA 3,18 M3 - JUROS. AF_06/2014</v>
          </cell>
          <cell r="C735" t="str">
            <v>H</v>
          </cell>
          <cell r="D735">
            <v>5.04</v>
          </cell>
        </row>
        <row r="736">
          <cell r="A736">
            <v>89011</v>
          </cell>
          <cell r="B736" t="str">
            <v>RETROESCAVADEIRA SOBRE RODAS COM CARREGADEIRA, TRAÇÃO 4X4, POTÊNCIA LÍQ. 72 HP, CAÇAMBA CARREG. CAP. MÍN. 0,79 M3, CAÇAMBA RETRO CAP. 0,18 M3, PESO OPERACIONAL MÍN. 7.140 KG, PROFUNDIDADE ESCAVAÇÃO MÁX. 4,50 M - DEPRECIAÇÃO. AF_06/2014</v>
          </cell>
          <cell r="C736" t="str">
            <v>H</v>
          </cell>
          <cell r="D736">
            <v>13.16</v>
          </cell>
        </row>
        <row r="737">
          <cell r="A737">
            <v>89012</v>
          </cell>
          <cell r="B737" t="str">
            <v>RETROESCAVADEIRA SOBRE RODAS COM CARREGADEIRA, TRAÇÃO 4X4, POTÊNCIA LÍQ. 72 HP, CAÇAMBA CARREG. CAP. MÍN. 0,79 M3, CAÇAMBA RETRO CAP. 0,18 M3, PESO OPERACIONAL MÍN. 7.140 KG, PROFUNDIDADE ESCAVAÇÃO MÁX. 4,50 M - JUROS. AF_06/2014</v>
          </cell>
          <cell r="C737" t="str">
            <v>H</v>
          </cell>
          <cell r="D737">
            <v>1.78</v>
          </cell>
        </row>
        <row r="738">
          <cell r="A738">
            <v>89013</v>
          </cell>
          <cell r="B738" t="str">
            <v>TRATOR DE ESTEIRAS, POTÊNCIA 347 HP, PESO OPERACIONAL 38,5 T, COM LÂMINA 8,70 M3 - DEPRECIAÇÃO. AF_06/2014</v>
          </cell>
          <cell r="C738" t="str">
            <v>H</v>
          </cell>
          <cell r="D738">
            <v>73.34</v>
          </cell>
        </row>
        <row r="739">
          <cell r="A739">
            <v>89014</v>
          </cell>
          <cell r="B739" t="str">
            <v>TRATOR DE ESTEIRAS, POTÊNCIA 347 HP, PESO OPERACIONAL 38,5 T, COM LÂMINA 8,70 M3 - JUROS. AF_06/2014</v>
          </cell>
          <cell r="C739" t="str">
            <v>H</v>
          </cell>
          <cell r="D739">
            <v>16.5</v>
          </cell>
        </row>
        <row r="740">
          <cell r="A740">
            <v>89015</v>
          </cell>
          <cell r="B740" t="str">
            <v>VASSOURA MECÂNICA REBOCÁVEL COM ESCOVA CILÍNDRICA, LARGURA ÚTIL DE VARRIMENTO DE 2,44 M - DEPRECIAÇÃO. AF_06/2014</v>
          </cell>
          <cell r="C740" t="str">
            <v>H</v>
          </cell>
          <cell r="D740">
            <v>1.98</v>
          </cell>
        </row>
        <row r="741">
          <cell r="A741">
            <v>89016</v>
          </cell>
          <cell r="B741" t="str">
            <v>VASSOURA MECÂNICA REBOCÁVEL COM ESCOVA CILÍNDRICA, LARGURA ÚTIL DE VARRIMENTO DE 2,44 M - JUROS. AF_06/2014</v>
          </cell>
          <cell r="C741" t="str">
            <v>H</v>
          </cell>
          <cell r="D741">
            <v>0.26</v>
          </cell>
        </row>
        <row r="742">
          <cell r="A742">
            <v>89017</v>
          </cell>
          <cell r="B742" t="str">
            <v>TRATOR DE ESTEIRAS, POTÊNCIA 170 HP, PESO OPERACIONAL 19 T, CAÇAMBA 5,2 M3 - DEPRECIAÇÃO. AF_06/2014</v>
          </cell>
          <cell r="C742" t="str">
            <v>H</v>
          </cell>
          <cell r="D742">
            <v>22.25</v>
          </cell>
        </row>
        <row r="743">
          <cell r="A743">
            <v>89018</v>
          </cell>
          <cell r="B743" t="str">
            <v>TRATOR DE ESTEIRAS, POTÊNCIA 170 HP, PESO OPERACIONAL 19 T, CAÇAMBA 5,2 M3 - JUROS. AF_06/2014</v>
          </cell>
          <cell r="C743" t="str">
            <v>H</v>
          </cell>
          <cell r="D743">
            <v>5</v>
          </cell>
        </row>
        <row r="744">
          <cell r="A744">
            <v>89019</v>
          </cell>
          <cell r="B744" t="str">
            <v>BOMBA SUBMERSÍVEL ELÉTRICA TRIFÁSICA, POTÊNCIA 2,96 HP, Ø ROTOR 144 MM SEMI-ABERTO, BOCAL DE SAÍDA Ø 2, HM/Q = 2 MCA / 38,8 M3/H A 28 MCA / 5 M3/H - DEPRECIAÇÃO. AF_06/2014</v>
          </cell>
          <cell r="C744" t="str">
            <v>H</v>
          </cell>
          <cell r="D744">
            <v>0.3</v>
          </cell>
        </row>
        <row r="745">
          <cell r="A745">
            <v>89020</v>
          </cell>
          <cell r="B745" t="str">
            <v>BOMBA SUBMERSÍVEL ELÉTRICA TRIFÁSICA, POTÊNCIA 2,96 HP, Ø ROTOR 144 MM SEMI-ABERTO, BOCAL DE SAÍDA Ø 2, HM/Q = 2 MCA / 38,8 M3/H A 28 MCA / 5 M3/H - JUROS. AF_06/2014</v>
          </cell>
          <cell r="C745" t="str">
            <v>H</v>
          </cell>
          <cell r="D745">
            <v>0.03</v>
          </cell>
        </row>
        <row r="746">
          <cell r="A746">
            <v>89023</v>
          </cell>
          <cell r="B746" t="str">
            <v>TANQUE DE ASFALTO ESTACIONÁRIO COM MAÇARICO, CAPACIDADE 20.000 L - DEPRECIAÇÃO. AF_06/2014</v>
          </cell>
          <cell r="C746" t="str">
            <v>H</v>
          </cell>
          <cell r="D746">
            <v>2.2799999999999998</v>
          </cell>
        </row>
        <row r="747">
          <cell r="A747">
            <v>89024</v>
          </cell>
          <cell r="B747" t="str">
            <v>TANQUE DE ASFALTO ESTACIONÁRIO COM MAÇARICO, CAPACIDADE 20.000 L - JUROS. AF_06/2014</v>
          </cell>
          <cell r="C747" t="str">
            <v>H</v>
          </cell>
          <cell r="D747">
            <v>0.38</v>
          </cell>
        </row>
        <row r="748">
          <cell r="A748">
            <v>89025</v>
          </cell>
          <cell r="B748" t="str">
            <v>TANQUE DE ASFALTO ESTACIONÁRIO COM MAÇARICO, CAPACIDADE 20.000 L - MANUTENÇÃO. AF_06/2014</v>
          </cell>
          <cell r="C748" t="str">
            <v>H</v>
          </cell>
          <cell r="D748">
            <v>4.29</v>
          </cell>
        </row>
        <row r="749">
          <cell r="A749">
            <v>89026</v>
          </cell>
          <cell r="B749" t="str">
            <v>TANQUE DE ASFALTO ESTACIONÁRIO COM MAÇARICO, CAPACIDADE 20.000 L - MATERIAIS NA OPERAÇÃO. AF_06/2014</v>
          </cell>
          <cell r="C749" t="str">
            <v>H</v>
          </cell>
          <cell r="D749">
            <v>134.11000000000001</v>
          </cell>
        </row>
        <row r="750">
          <cell r="A750">
            <v>89029</v>
          </cell>
          <cell r="B750" t="str">
            <v>TRATOR DE ESTEIRAS, POTÊNCIA 100 HP, PESO OPERACIONAL 9,4 T, COM LÂMINA 2,19 M3 - DEPRECIAÇÃO. AF_06/2014</v>
          </cell>
          <cell r="C750" t="str">
            <v>H</v>
          </cell>
          <cell r="D750">
            <v>17.27</v>
          </cell>
        </row>
        <row r="751">
          <cell r="A751">
            <v>89030</v>
          </cell>
          <cell r="B751" t="str">
            <v>TRATOR DE ESTEIRAS, POTÊNCIA 100 HP, PESO OPERACIONAL 9,4 T, COM LÂMINA 2,19 M3 - JUROS. AF_06/2014</v>
          </cell>
          <cell r="C751" t="str">
            <v>H</v>
          </cell>
          <cell r="D751">
            <v>3.88</v>
          </cell>
        </row>
        <row r="752">
          <cell r="A752">
            <v>89033</v>
          </cell>
          <cell r="B752" t="str">
            <v>TRATOR DE PNEUS, POTÊNCIA 85 CV, TRAÇÃO 4X4, PESO COM LASTRO DE 4.675 KG - DEPRECIAÇÃO. AF_06/2014</v>
          </cell>
          <cell r="C752" t="str">
            <v>H</v>
          </cell>
          <cell r="D752">
            <v>6.87</v>
          </cell>
        </row>
        <row r="753">
          <cell r="A753">
            <v>89034</v>
          </cell>
          <cell r="B753" t="str">
            <v>TRATOR DE PNEUS, POTÊNCIA 85 CV, TRAÇÃO 4X4, PESO COM LASTRO DE 4.675 KG - JUROS. AF_06/2014</v>
          </cell>
          <cell r="C753" t="str">
            <v>H</v>
          </cell>
          <cell r="D753">
            <v>0.95</v>
          </cell>
        </row>
        <row r="754">
          <cell r="A754">
            <v>89128</v>
          </cell>
          <cell r="B754" t="str">
            <v>PÁ CARREGADEIRA SOBRE RODAS, POTÊNCIA LÍQUIDA 128 HP, CAPACIDADE DA CAÇAMBA 1,7 A 2,8 M3, PESO OPERACIONAL 11632 KG - DEPRECIAÇÃO. AF_06/2014</v>
          </cell>
          <cell r="C754" t="str">
            <v>H</v>
          </cell>
          <cell r="D754">
            <v>20.53</v>
          </cell>
        </row>
        <row r="755">
          <cell r="A755">
            <v>89129</v>
          </cell>
          <cell r="B755" t="str">
            <v>PÁ CARREGADEIRA SOBRE RODAS, POTÊNCIA LÍQUIDA 128 HP, CAPACIDADE DA CAÇAMBA 1,7 A 2,8 M3, PESO OPERACIONAL 11632 KG - JUROS. AF_06/2014</v>
          </cell>
          <cell r="C755" t="str">
            <v>H</v>
          </cell>
          <cell r="D755">
            <v>2.78</v>
          </cell>
        </row>
        <row r="756">
          <cell r="A756">
            <v>89130</v>
          </cell>
          <cell r="B756" t="str">
            <v>PÁ CARREGADEIRA SOBRE RODAS, POTÊNCIA 197 HP, CAPACIDADE DA CAÇAMBA 2,5 A 3,5 M3, PESO OPERACIONAL 18338 KG - DEPRECIAÇÃO. AF_06/2014</v>
          </cell>
          <cell r="C756" t="str">
            <v>H</v>
          </cell>
          <cell r="D756">
            <v>28.46</v>
          </cell>
        </row>
        <row r="757">
          <cell r="A757">
            <v>89131</v>
          </cell>
          <cell r="B757" t="str">
            <v>PÁ CARREGADEIRA SOBRE RODAS, POTÊNCIA 197 HP, CAPACIDADE DA CAÇAMBA 2,5 A 3,5 M3, PESO OPERACIONAL 18338 KG - JUROS. AF_06/2014</v>
          </cell>
          <cell r="C757" t="str">
            <v>H</v>
          </cell>
          <cell r="D757">
            <v>3.86</v>
          </cell>
        </row>
        <row r="758">
          <cell r="A758">
            <v>89210</v>
          </cell>
          <cell r="B758" t="str">
            <v>ROLO COMPACTADOR VIBRATÓRIO DE UM CILINDRO AÇO LISO, POTÊNCIA 80 HP, PESO OPERACIONAL MÁXIMO 8,1 T, IMPACTO DINÂMICO 16,15 / 9,5 T, LARGURA DE TRABALHO 1,68 M - DEPRECIAÇÃO. AF_06/2014</v>
          </cell>
          <cell r="C758" t="str">
            <v>H</v>
          </cell>
          <cell r="D758">
            <v>15.38</v>
          </cell>
        </row>
        <row r="759">
          <cell r="A759">
            <v>89211</v>
          </cell>
          <cell r="B759" t="str">
            <v>ROLO COMPACTADOR VIBRATÓRIO DE UM CILINDRO AÇO LISO, POTÊNCIA 80 HP, PESO OPERACIONAL MÁXIMO 8,1 T, IMPACTO DINÂMICO 16,15 / 9,5 T, LARGURA DE TRABALHO 1,68 M - JUROS. AF_06/2014</v>
          </cell>
          <cell r="C759" t="str">
            <v>H</v>
          </cell>
          <cell r="D759">
            <v>2.13</v>
          </cell>
        </row>
        <row r="760">
          <cell r="A760">
            <v>89212</v>
          </cell>
          <cell r="B760" t="str">
            <v>BATE-ESTACAS POR GRAVIDADE, POTÊNCIA DE 160 HP, PESO DO MARTELO ATÉ 3 TONELADAS - DEPRECIAÇÃO. AF_11/2014</v>
          </cell>
          <cell r="C760" t="str">
            <v>H</v>
          </cell>
          <cell r="D760">
            <v>15.18</v>
          </cell>
        </row>
        <row r="761">
          <cell r="A761">
            <v>89213</v>
          </cell>
          <cell r="B761" t="str">
            <v>BATE-ESTACAS POR GRAVIDADE, POTÊNCIA DE 160 HP, PESO DO MARTELO ATÉ 3 TONELADAS - JUROS. AF_11/2014</v>
          </cell>
          <cell r="C761" t="str">
            <v>H</v>
          </cell>
          <cell r="D761">
            <v>2.39</v>
          </cell>
        </row>
        <row r="762">
          <cell r="A762">
            <v>89214</v>
          </cell>
          <cell r="B762" t="str">
            <v>BATE-ESTACAS POR GRAVIDADE, POTÊNCIA DE 160 HP, PESO DO MARTELO ATÉ 3 TONELADAS - MANUTENÇÃO. AF_11/2014</v>
          </cell>
          <cell r="C762" t="str">
            <v>H</v>
          </cell>
          <cell r="D762">
            <v>14.25</v>
          </cell>
        </row>
        <row r="763">
          <cell r="A763">
            <v>89215</v>
          </cell>
          <cell r="B763" t="str">
            <v>BATE-ESTACAS POR GRAVIDADE, POTÊNCIA DE 160 HP, PESO DO MARTELO ATÉ 3 TONELADAS - MATERIAIS NA OPERAÇÃO. AF_11/2014</v>
          </cell>
          <cell r="C763" t="str">
            <v>H</v>
          </cell>
          <cell r="D763">
            <v>62.54</v>
          </cell>
        </row>
        <row r="764">
          <cell r="A764">
            <v>89221</v>
          </cell>
          <cell r="B764" t="str">
            <v>BETONEIRA CAPACIDADE NOMINAL DE 600 L, CAPACIDADE DE MISTURA 360 L, MOTOR ELÉTRICO TRIFÁSICO POTÊNCIA DE 4 CV, SEM CARREGADOR - DEPRECIAÇÃO. AF_11/2014</v>
          </cell>
          <cell r="C764" t="str">
            <v>H</v>
          </cell>
          <cell r="D764">
            <v>1</v>
          </cell>
        </row>
        <row r="765">
          <cell r="A765">
            <v>89222</v>
          </cell>
          <cell r="B765" t="str">
            <v>BETONEIRA CAPACIDADE NOMINAL DE 600 L, CAPACIDADE DE MISTURA 360 L, MOTOR ELÉTRICO TRIFÁSICO POTÊNCIA DE 4 CV, SEM CARREGADOR - JUROS. AF_11/2014</v>
          </cell>
          <cell r="C765" t="str">
            <v>H</v>
          </cell>
          <cell r="D765">
            <v>0.11</v>
          </cell>
        </row>
        <row r="766">
          <cell r="A766">
            <v>89223</v>
          </cell>
          <cell r="B766" t="str">
            <v>BETONEIRA CAPACIDADE NOMINAL DE 600 L, CAPACIDADE DE MISTURA 360 L, MOTOR ELÉTRICO TRIFÁSICO POTÊNCIA DE 4 CV, SEM CARREGADOR - MANUTENÇÃO. AF_11/2014</v>
          </cell>
          <cell r="C766" t="str">
            <v>H</v>
          </cell>
          <cell r="D766">
            <v>0.94</v>
          </cell>
        </row>
        <row r="767">
          <cell r="A767">
            <v>89224</v>
          </cell>
          <cell r="B767" t="str">
            <v>BETONEIRA CAPACIDADE NOMINAL DE 600 L, CAPACIDADE DE MISTURA 360 L, MOTOR ELÉTRICO TRIFÁSICO POTÊNCIA DE 4 CV, SEM CARREGADOR - MATERIAIS NA OPERAÇÃO. AF_11/2014</v>
          </cell>
          <cell r="C767" t="str">
            <v>H</v>
          </cell>
          <cell r="D767">
            <v>1.47</v>
          </cell>
        </row>
        <row r="768">
          <cell r="A768">
            <v>89228</v>
          </cell>
          <cell r="B768" t="str">
            <v>MOTONIVELADORA POTÊNCIA BÁSICA LÍQUIDA (PRIMEIRA MARCHA) 125 HP, PESO BRUTO 13032 KG, LARGURA DA LÂMINA DE 3,7 M - DEPRECIAÇÃO. AF_06/2014</v>
          </cell>
          <cell r="C768" t="str">
            <v>H</v>
          </cell>
          <cell r="D768">
            <v>21.88</v>
          </cell>
        </row>
        <row r="769">
          <cell r="A769">
            <v>89229</v>
          </cell>
          <cell r="B769" t="str">
            <v>MOTONIVELADORA POTÊNCIA BÁSICA LÍQUIDA (PRIMEIRA MARCHA) 125 HP, PESO BRUTO 13032 KG, LARGURA DA LÂMINA DE 3,7 M - JUROS. AF_06/2014</v>
          </cell>
          <cell r="C769" t="str">
            <v>H</v>
          </cell>
          <cell r="D769">
            <v>3.93</v>
          </cell>
        </row>
        <row r="770">
          <cell r="A770">
            <v>89230</v>
          </cell>
          <cell r="B770" t="str">
            <v>FRESADORA DE ASFALTO A FRIO SOBRE RODAS, LARGURA FRESAGEM DE 1,0 M, POTÊNCIA 208 HP - DEPRECIAÇÃO. AF_11/2014</v>
          </cell>
          <cell r="C770" t="str">
            <v>H</v>
          </cell>
          <cell r="D770">
            <v>90.55</v>
          </cell>
        </row>
        <row r="771">
          <cell r="A771">
            <v>89231</v>
          </cell>
          <cell r="B771" t="str">
            <v>FRESADORA DE ASFALTO A FRIO SOBRE RODAS, LARGURA FRESAGEM DE 1,0 M, POTÊNCIA 208 HP - JUROS. AF_11/2014</v>
          </cell>
          <cell r="C771" t="str">
            <v>H</v>
          </cell>
          <cell r="D771">
            <v>14.34</v>
          </cell>
        </row>
        <row r="772">
          <cell r="A772">
            <v>89232</v>
          </cell>
          <cell r="B772" t="str">
            <v>FRESADORA DE ASFALTO A FRIO SOBRE RODAS, LARGURA FRESAGEM DE 1,0 M, POTÊNCIA 208 HP - MANUTENÇÃO. AF_11/2014</v>
          </cell>
          <cell r="C772" t="str">
            <v>H</v>
          </cell>
          <cell r="D772">
            <v>161.52000000000001</v>
          </cell>
        </row>
        <row r="773">
          <cell r="A773">
            <v>89233</v>
          </cell>
          <cell r="B773" t="str">
            <v>FRESADORA DE ASFALTO A FRIO SOBRE RODAS, LARGURA FRESAGEM DE 1,0 M, POTÊNCIA 208 HP - MATERIAIS NA OPERAÇÃO. AF_11/2014</v>
          </cell>
          <cell r="C773" t="str">
            <v>H</v>
          </cell>
          <cell r="D773">
            <v>112.55</v>
          </cell>
        </row>
        <row r="774">
          <cell r="A774">
            <v>89236</v>
          </cell>
          <cell r="B774" t="str">
            <v>FRESADORA DE ASFALTO A FRIO SOBRE RODAS, LARGURA FRESAGEM DE 2,0 M, POTÊNCIA 550 HP - DEPRECIAÇÃO. AF_11/2014</v>
          </cell>
          <cell r="C774" t="str">
            <v>H</v>
          </cell>
          <cell r="D774">
            <v>211.54</v>
          </cell>
        </row>
        <row r="775">
          <cell r="A775">
            <v>89237</v>
          </cell>
          <cell r="B775" t="str">
            <v>FRESADORA DE ASFALTO A FRIO SOBRE RODAS, LARGURA FRESAGEM DE 2,0 M, POTÊNCIA 550 HP - JUROS. AF_11/2014</v>
          </cell>
          <cell r="C775" t="str">
            <v>H</v>
          </cell>
          <cell r="D775">
            <v>33.520000000000003</v>
          </cell>
        </row>
        <row r="776">
          <cell r="A776">
            <v>89238</v>
          </cell>
          <cell r="B776" t="str">
            <v>FRESADORA DE ASFALTO A FRIO SOBRE RODAS, LARGURA FRESAGEM DE 2,0 M, POTÊNCIA 550 HP - MANUTENÇÃO. AF_11/2014</v>
          </cell>
          <cell r="C776" t="str">
            <v>H</v>
          </cell>
          <cell r="D776">
            <v>377.32</v>
          </cell>
        </row>
        <row r="777">
          <cell r="A777">
            <v>89239</v>
          </cell>
          <cell r="B777" t="str">
            <v>FRESADORA DE ASFALTO A FRIO SOBRE RODAS, LARGURA FRESAGEM DE 2,0 M, POTÊNCIA 550 HP - MATERIAIS NA OPERAÇÃO. AF_11/2014</v>
          </cell>
          <cell r="C777" t="str">
            <v>H</v>
          </cell>
          <cell r="D777">
            <v>297.64999999999998</v>
          </cell>
        </row>
        <row r="778">
          <cell r="A778">
            <v>89240</v>
          </cell>
          <cell r="B778" t="str">
            <v>VIBROACABADORA DE ASFALTO SOBRE ESTEIRAS, LARGURA DE PAVIMENTAÇÃO 1,90 M A 5,30 M, POTÊNCIA 105 HP CAPACIDADE 450 T/H - DEPRECIAÇÃO. AF_11/2014</v>
          </cell>
          <cell r="C778" t="str">
            <v>H</v>
          </cell>
          <cell r="D778">
            <v>64.92</v>
          </cell>
        </row>
        <row r="779">
          <cell r="A779">
            <v>89241</v>
          </cell>
          <cell r="B779" t="str">
            <v>VIBROACABADORA DE ASFALTO SOBRE ESTEIRAS, LARGURA DE PAVIMENTAÇÃO 1,90 M A 5,30 M, POTÊNCIA 105 HP CAPACIDADE 450 T/H - JUROS. AF_11/2014</v>
          </cell>
          <cell r="C779" t="str">
            <v>H</v>
          </cell>
          <cell r="D779">
            <v>11.68</v>
          </cell>
        </row>
        <row r="780">
          <cell r="A780">
            <v>89246</v>
          </cell>
          <cell r="B780" t="str">
            <v>RECICLADORA DE ASFALTO A FRIO SOBRE RODAS, LARGURA FRESAGEM DE 2,0 M, POTÊNCIA 422 HP - DEPRECIAÇÃO. AF_11/2014</v>
          </cell>
          <cell r="C780" t="str">
            <v>H</v>
          </cell>
          <cell r="D780">
            <v>183.81</v>
          </cell>
        </row>
        <row r="781">
          <cell r="A781">
            <v>89247</v>
          </cell>
          <cell r="B781" t="str">
            <v>RECICLADORA DE ASFALTO A FRIO SOBRE RODAS, LARGURA FRESAGEM DE 2,0 M, POTÊNCIA 422 HP - JUROS. AF_11/2014</v>
          </cell>
          <cell r="C781" t="str">
            <v>H</v>
          </cell>
          <cell r="D781">
            <v>29.12</v>
          </cell>
        </row>
        <row r="782">
          <cell r="A782">
            <v>89248</v>
          </cell>
          <cell r="B782" t="str">
            <v>RECICLADORA DE ASFALTO A FRIO SOBRE RODAS, LARGURA FRESAGEM DE 2,0 M, POTÊNCIA 422 HP - MANUTENÇÃO. AF_11/2014</v>
          </cell>
          <cell r="C782" t="str">
            <v>H</v>
          </cell>
          <cell r="D782">
            <v>327.87</v>
          </cell>
        </row>
        <row r="783">
          <cell r="A783">
            <v>89249</v>
          </cell>
          <cell r="B783" t="str">
            <v>RECICLADORA DE ASFALTO A FRIO SOBRE RODAS, LARGURA FRESAGEM DE 2,0 M, POTÊNCIA 422 HP - MATERIAIS NA OPERAÇÃO. AF_11/2014</v>
          </cell>
          <cell r="C783" t="str">
            <v>H</v>
          </cell>
          <cell r="D783">
            <v>253.72</v>
          </cell>
        </row>
        <row r="784">
          <cell r="A784">
            <v>89253</v>
          </cell>
          <cell r="B784" t="str">
            <v>VIBROACABADORA DE ASFALTO SOBRE ESTEIRAS, LARGURA DE PAVIMENTAÇÃO 2,13 M A 4,55 M, POTÊNCIA 100 HP, CAPACIDADE 400 T/H - DEPRECIAÇÃO. AF_11/2014</v>
          </cell>
          <cell r="C784" t="str">
            <v>H</v>
          </cell>
          <cell r="D784">
            <v>53.2</v>
          </cell>
        </row>
        <row r="785">
          <cell r="A785">
            <v>89254</v>
          </cell>
          <cell r="B785" t="str">
            <v>VIBROACABADORA DE ASFALTO SOBRE ESTEIRAS, LARGURA DE PAVIMENTAÇÃO 2,13 M A 4,55 M, POTÊNCIA 100 HP, CAPACIDADE 400 T/H - JUROS. AF_11/2014</v>
          </cell>
          <cell r="C785" t="str">
            <v>H</v>
          </cell>
          <cell r="D785">
            <v>9.57</v>
          </cell>
        </row>
        <row r="786">
          <cell r="A786">
            <v>89255</v>
          </cell>
          <cell r="B786" t="str">
            <v>VIBROACABADORA DE ASFALTO SOBRE ESTEIRAS, LARGURA DE PAVIMENTAÇÃO 2,13 M A 4,55 M, POTÊNCIA 100 HP, CAPACIDADE 400 T/H - MANUTENÇÃO. AF_11/2014</v>
          </cell>
          <cell r="C786" t="str">
            <v>H</v>
          </cell>
          <cell r="D786">
            <v>85.52</v>
          </cell>
        </row>
        <row r="787">
          <cell r="A787">
            <v>89256</v>
          </cell>
          <cell r="B787" t="str">
            <v>VIBROACABADORA DE ASFALTO SOBRE ESTEIRAS, LARGURA DE PAVIMENTAÇÃO 2,13 M A 4,55 M, POTÊNCIA 100 HP, CAPACIDADE 400 T/H - MATERIAIS NA OPERAÇÃO. AF_11/2014</v>
          </cell>
          <cell r="C787" t="str">
            <v>H</v>
          </cell>
          <cell r="D787">
            <v>57.1</v>
          </cell>
        </row>
        <row r="788">
          <cell r="A788">
            <v>89259</v>
          </cell>
          <cell r="B788" t="str">
            <v>GUINDAUTO HIDRÁULICO, CAPACIDADE MÁXIMA DE CARGA 6200 KG, MOMENTO MÁXIMO DE CARGA 11,7 TM, ALCANCE MÁXIMO HORIZONTAL 9,70 M, INCLUSIVE CAMINHÃO TOCO PBT 16.000 KG, POTÊNCIA DE 189 CV - DEPRECIAÇÃO. AF_06/2014</v>
          </cell>
          <cell r="C788" t="str">
            <v>H</v>
          </cell>
          <cell r="D788">
            <v>9.6</v>
          </cell>
        </row>
        <row r="789">
          <cell r="A789">
            <v>89260</v>
          </cell>
          <cell r="B789" t="str">
            <v>GUINDAUTO HIDRÁULICO, CAPACIDADE MÁXIMA DE CARGA 6200 KG, MOMENTO MÁXIMO DE CARGA 11,7 TM, ALCANCE MÁXIMO HORIZONTAL 9,70 M, INCLUSIVE CAMINHÃO TOCO PBT 16.000 KG, POTÊNCIA DE 189 CV - JUROS. AF_06/2014</v>
          </cell>
          <cell r="C789" t="str">
            <v>H</v>
          </cell>
          <cell r="D789">
            <v>2</v>
          </cell>
        </row>
        <row r="790">
          <cell r="A790">
            <v>89262</v>
          </cell>
          <cell r="B790" t="str">
            <v>GUINDAUTO HIDRÁULICO, CAPACIDADE MÁXIMA DE CARGA 6200 KG, MOMENTO MÁXIMO DE CARGA 11,7 TM, ALCANCE MÁXIMO HORIZONTAL 9,70 M, INCLUSIVE CAMINHÃO TOCO PBT 16.000 KG, POTÊNCIA DE 189 CV - MANUTENÇÃO. AF_06/2014</v>
          </cell>
          <cell r="C790" t="str">
            <v>H</v>
          </cell>
          <cell r="D790">
            <v>18</v>
          </cell>
        </row>
        <row r="791">
          <cell r="A791">
            <v>89264</v>
          </cell>
          <cell r="B791" t="str">
            <v>CAMINHÃO TOCO, PBT 16.000 KG, CARGA ÚTIL MÁX. 10.685 KG, DIST. ENTRE EIXOS 4,8 M, POTÊNCIA 189 CV, INCLUSIVE CARROCERIA FIXA ABERTA DE MADEIRA P/ TRANSPORTE GERAL DE CARGA SECA, DIMEN. APROX. 2,5 X 7,00 X 0,50 M - DEPRECIAÇÃO. AF_06/2014</v>
          </cell>
          <cell r="C791" t="str">
            <v>H</v>
          </cell>
          <cell r="D791">
            <v>7.64</v>
          </cell>
        </row>
        <row r="792">
          <cell r="A792">
            <v>89265</v>
          </cell>
          <cell r="B792" t="str">
            <v>CAMINHÃO TOCO, PBT 16.000 KG, CARGA ÚTIL MÁX. 10.685 KG, DIST. ENTRE EIXOS 4,8 M, POTÊNCIA 189 CV, INCLUSIVE CARROCERIA FIXA ABERTA DE MADEIRA P/ TRANSPORTE GERAL DE CARGA SECA, DIMEN. APROX. 2,5 X 7,00 X 0,50 M - JUROS. AF_06/2014</v>
          </cell>
          <cell r="C792" t="str">
            <v>H</v>
          </cell>
          <cell r="D792">
            <v>1.59</v>
          </cell>
        </row>
        <row r="793">
          <cell r="A793">
            <v>89266</v>
          </cell>
          <cell r="B793" t="str">
            <v>CAMINHÃO TOCO, PBT 16.000 KG, CARGA ÚTIL MÁX. 10.685 KG, DIST. ENTRE EIXOS 4,8 M, POTÊNCIA 189 CV, INCLUSIVE CARROCERIA FIXA ABERTA DE MADEIRA P/ TRANSPORTE GERAL DE CARGA SECA, DIMEN. APROX. 2,5 X 7,00 X 0,50 M - IMPOSTOS E SEGUROS. AF_06/2014</v>
          </cell>
          <cell r="C793" t="str">
            <v>H</v>
          </cell>
          <cell r="D793">
            <v>0.61</v>
          </cell>
        </row>
        <row r="794">
          <cell r="A794">
            <v>89267</v>
          </cell>
          <cell r="B794" t="str">
            <v>GUINDASTE HIDRÁULICO AUTOPROPELIDO, COM LANÇA TELESCÓPICA 28,80 M, CAPACIDADE MÁXIMA 30 T, POTÊNCIA 97 KW, TRAÇÃO 4 X 4 - DEPRECIAÇÃO. AF_11/2014</v>
          </cell>
          <cell r="C794" t="str">
            <v>H</v>
          </cell>
          <cell r="D794">
            <v>26.42</v>
          </cell>
        </row>
        <row r="795">
          <cell r="A795">
            <v>89268</v>
          </cell>
          <cell r="B795" t="str">
            <v>GUINDASTE HIDRÁULICO AUTOPROPELIDO, COM LANÇA TELESCÓPICA 28,80 M, CAPACIDADE MÁXIMA 30 T, POTÊNCIA 97 KW, TRAÇÃO 4 X 4 - JUROS. AF_11/2014</v>
          </cell>
          <cell r="C795" t="str">
            <v>H</v>
          </cell>
          <cell r="D795">
            <v>4.75</v>
          </cell>
        </row>
        <row r="796">
          <cell r="A796">
            <v>89269</v>
          </cell>
          <cell r="B796" t="str">
            <v>GUINDASTE HIDRÁULICO AUTOPROPELIDO, COM LANÇA TELESCÓPICA 28,80 M, CAPACIDADE MÁXIMA 30 T, POTÊNCIA 97 KW, TRAÇÃO 4 X 4 - IMPOSTOS E SEGUROS. AF_11/2014</v>
          </cell>
          <cell r="C796" t="str">
            <v>H</v>
          </cell>
          <cell r="D796">
            <v>1.84</v>
          </cell>
        </row>
        <row r="797">
          <cell r="A797">
            <v>89270</v>
          </cell>
          <cell r="B797" t="str">
            <v>GUINDASTE HIDRÁULICO AUTOPROPELIDO, COM LANÇA TELESCÓPICA 28,80 M, CAPACIDADE MÁXIMA 30 T, POTÊNCIA 97 KW, TRAÇÃO 4 X 4 - MANUTENÇÃO. AF_11/2014</v>
          </cell>
          <cell r="C797" t="str">
            <v>H</v>
          </cell>
          <cell r="D797">
            <v>42.48</v>
          </cell>
        </row>
        <row r="798">
          <cell r="A798">
            <v>89271</v>
          </cell>
          <cell r="B798" t="str">
            <v>GUINDASTE HIDRÁULICO AUTOPROPELIDO, COM LANÇA TELESCÓPICA 28,80 M, CAPACIDADE MÁXIMA 30 T, POTÊNCIA 97 KW, TRAÇÃO 4 X 4 - MATERIAIS NA OPERAÇÃO. AF_11/2014</v>
          </cell>
          <cell r="C798" t="str">
            <v>H</v>
          </cell>
          <cell r="D798">
            <v>19.54</v>
          </cell>
        </row>
        <row r="799">
          <cell r="A799">
            <v>89274</v>
          </cell>
          <cell r="B799" t="str">
            <v>BETONEIRA CAPACIDADE NOMINAL DE 600 L, CAPACIDADE DE MISTURA 440 L, MOTOR A DIESEL POTÊNCIA 10 HP, COM CARREGADOR - DEPRECIAÇÃO. AF_11/2014</v>
          </cell>
          <cell r="C799" t="str">
            <v>H</v>
          </cell>
          <cell r="D799">
            <v>1.22</v>
          </cell>
        </row>
        <row r="800">
          <cell r="A800">
            <v>89275</v>
          </cell>
          <cell r="B800" t="str">
            <v>BETONEIRA CAPACIDADE NOMINAL DE 600 L, CAPACIDADE DE MISTURA 440 L, MOTOR A DIESEL POTÊNCIA 10 HP, COM CARREGADOR - JUROS. AF_11/2014</v>
          </cell>
          <cell r="C800" t="str">
            <v>H</v>
          </cell>
          <cell r="D800">
            <v>0.14000000000000001</v>
          </cell>
        </row>
        <row r="801">
          <cell r="A801">
            <v>89276</v>
          </cell>
          <cell r="B801" t="str">
            <v>BETONEIRA CAPACIDADE NOMINAL DE 600 L, CAPACIDADE DE MISTURA 440 L, MOTOR A DIESEL POTÊNCIA 10 HP, COM CARREGADOR - MANUTENÇÃO. AF_11/2014</v>
          </cell>
          <cell r="C801" t="str">
            <v>H</v>
          </cell>
          <cell r="D801">
            <v>1.1399999999999999</v>
          </cell>
        </row>
        <row r="802">
          <cell r="A802">
            <v>89277</v>
          </cell>
          <cell r="B802" t="str">
            <v>BETONEIRA CAPACIDADE NOMINAL DE 600 L, CAPACIDADE DE MISTURA 440 L, MOTOR A DIESEL POTÊNCIA 10 HP, COM CARREGADOR - MATERIAIS NA OPERAÇÃO. AF_11/2014</v>
          </cell>
          <cell r="C802" t="str">
            <v>H</v>
          </cell>
          <cell r="D802">
            <v>5.72</v>
          </cell>
        </row>
        <row r="803">
          <cell r="A803">
            <v>89280</v>
          </cell>
          <cell r="B803" t="str">
            <v>ROLO COMPACTADOR VIBRATÓRIO TANDEM AÇO LISO, POTÊNCIA 58 HP, PESO SEM/COM LASTRO 6,5 / 9,4 T, LARGURA DE TRABALHO 1,2 M - DEPRECIAÇÃO. AF_06/2014</v>
          </cell>
          <cell r="C803" t="str">
            <v>H</v>
          </cell>
          <cell r="D803">
            <v>18.88</v>
          </cell>
        </row>
        <row r="804">
          <cell r="A804">
            <v>89281</v>
          </cell>
          <cell r="B804" t="str">
            <v>ROLO COMPACTADOR VIBRATÓRIO TANDEM AÇO LISO, POTÊNCIA 58 HP, PESO SEM/COM LASTRO 6,5 / 9,4 T, LARGURA DE TRABALHO 1,2 M - JUROS. AF_06/2014</v>
          </cell>
          <cell r="C804" t="str">
            <v>H</v>
          </cell>
          <cell r="D804">
            <v>2.62</v>
          </cell>
        </row>
        <row r="805">
          <cell r="A805">
            <v>89870</v>
          </cell>
          <cell r="B805" t="str">
            <v>CAMINHÃO BASCULANTE 14 M3, COM CAVALO MECÂNICO DE CAPACIDADE MÁXIMA DE TRAÇÃO COMBINADO DE 36000 KG, POTÊNCIA 286 CV, INCLUSIVE SEMIREBOQUE COM CAÇAMBA METÁLICA - DEPRECIAÇÃO. AF_12/2014</v>
          </cell>
          <cell r="C805" t="str">
            <v>H</v>
          </cell>
          <cell r="D805">
            <v>19.89</v>
          </cell>
        </row>
        <row r="806">
          <cell r="A806">
            <v>89871</v>
          </cell>
          <cell r="B806" t="str">
            <v>CAMINHÃO BASCULANTE 14 M3, COM CAVALO MECÂNICO DE CAPACIDADE MÁXIMA DE TRAÇÃO COMBINADO DE 36000 KG, POTÊNCIA 286 CV, INCLUSIVE SEMIREBOQUE COM CAÇAMBA METÁLICA - JUROS. AF_12/2014</v>
          </cell>
          <cell r="C806" t="str">
            <v>H</v>
          </cell>
          <cell r="D806">
            <v>3.67</v>
          </cell>
        </row>
        <row r="807">
          <cell r="A807">
            <v>89872</v>
          </cell>
          <cell r="B807" t="str">
            <v>CAMINHÃO BASCULANTE 14 M3, COM CAVALO MECÂNICO DE CAPACIDADE MÁXIMA DE TRAÇÃO COMBINADO DE 36000 KG, POTÊNCIA 286 CV, INCLUSIVE SEMIREBOQUE COM CAÇAMBA METÁLICA - IMPOSTOS E SEGUROS. AF_12/2014</v>
          </cell>
          <cell r="C807" t="str">
            <v>H</v>
          </cell>
          <cell r="D807">
            <v>1.43</v>
          </cell>
        </row>
        <row r="808">
          <cell r="A808">
            <v>89873</v>
          </cell>
          <cell r="B808" t="str">
            <v>CAMINHÃO BASCULANTE 14 M3, COM CAVALO MECÂNICO DE CAPACIDADE MÁXIMA DE TRAÇÃO COMBINADO DE 36000 KG, POTÊNCIA 286 CV, INCLUSIVE SEMIREBOQUE COM CAÇAMBA METÁLICA - MANUTENÇÃO. AF_12/2014</v>
          </cell>
          <cell r="C808" t="str">
            <v>H</v>
          </cell>
          <cell r="D808">
            <v>37.299999999999997</v>
          </cell>
        </row>
        <row r="809">
          <cell r="A809">
            <v>89874</v>
          </cell>
          <cell r="B809" t="str">
            <v>CAMINHÃO BASCULANTE 14 M3, COM CAVALO MECÂNICO DE CAPACIDADE MÁXIMA DE TRAÇÃO COMBINADO DE 36000 KG, POTÊNCIA 286 CV, INCLUSIVE SEMIREBOQUE COM CAÇAMBA METÁLICA - MATERIAIS NA OPERAÇÃO. AF_12/2014</v>
          </cell>
          <cell r="C809" t="str">
            <v>H</v>
          </cell>
          <cell r="D809">
            <v>118.76</v>
          </cell>
        </row>
        <row r="810">
          <cell r="A810">
            <v>89878</v>
          </cell>
          <cell r="B810" t="str">
            <v>CAMINHÃO BASCULANTE 18 M3, COM CAVALO MECÂNICO DE CAPACIDADE MÁXIMA DE TRAÇÃO COMBINADO DE 45000 KG, POTÊNCIA 330 CV, INCLUSIVE SEMIREBOQUE COM CAÇAMBA METÁLICA - DEPRECIAÇÃO. AF_12/2014</v>
          </cell>
          <cell r="C810" t="str">
            <v>H</v>
          </cell>
          <cell r="D810">
            <v>20.91</v>
          </cell>
        </row>
        <row r="811">
          <cell r="A811">
            <v>89879</v>
          </cell>
          <cell r="B811" t="str">
            <v>CAMINHÃO BASCULANTE 18 M3, COM CAVALO MECÂNICO DE CAPACIDADE MÁXIMA DE TRAÇÃO COMBINADO DE 45000 KG, POTÊNCIA 330 CV, INCLUSIVE SEMIREBOQUE COM CAÇAMBA METÁLICA - JUROS. AF_12/2014</v>
          </cell>
          <cell r="C811" t="str">
            <v>H</v>
          </cell>
          <cell r="D811">
            <v>3.86</v>
          </cell>
        </row>
        <row r="812">
          <cell r="A812">
            <v>89880</v>
          </cell>
          <cell r="B812" t="str">
            <v>CAMINHÃO BASCULANTE 18 M3, COM CAVALO MECÂNICO DE CAPACIDADE MÁXIMA DE TRAÇÃO COMBINADO DE 45000 KG, POTÊNCIA 330 CV, INCLUSIVE SEMIREBOQUE COM CAÇAMBA METÁLICA - IMPOSTOS E SEGUROS. AF_12/2014</v>
          </cell>
          <cell r="C812" t="str">
            <v>H</v>
          </cell>
          <cell r="D812">
            <v>1.51</v>
          </cell>
        </row>
        <row r="813">
          <cell r="A813">
            <v>89881</v>
          </cell>
          <cell r="B813" t="str">
            <v>CAMINHÃO BASCULANTE 18 M3, COM CAVALO MECÂNICO DE CAPACIDADE MÁXIMA DE TRAÇÃO COMBINADO DE 45000 KG, POTÊNCIA 330 CV, INCLUSIVE SEMIREBOQUE COM CAÇAMBA METÁLICA - MANUTENÇÃO. AF_12/2014</v>
          </cell>
          <cell r="C813" t="str">
            <v>H</v>
          </cell>
          <cell r="D813">
            <v>39.21</v>
          </cell>
        </row>
        <row r="814">
          <cell r="A814">
            <v>89882</v>
          </cell>
          <cell r="B814" t="str">
            <v>CAMINHÃO BASCULANTE 18 M3, COM CAVALO MECÂNICO DE CAPACIDADE MÁXIMA DE TRAÇÃO COMBINADO DE 45000 KG, POTÊNCIA 330 CV, INCLUSIVE SEMIREBOQUE COM CAÇAMBA METÁLICA - MATERIAIS NA OPERAÇÃO. AF_12/2014</v>
          </cell>
          <cell r="C814" t="str">
            <v>H</v>
          </cell>
          <cell r="D814">
            <v>137.02000000000001</v>
          </cell>
        </row>
        <row r="815">
          <cell r="A815">
            <v>90582</v>
          </cell>
          <cell r="B815" t="str">
            <v>VIBRADOR DE IMERSÃO, DIÂMETRO DE PONTEIRA 45MM, MOTOR ELÉTRICO TRIFÁSICO POTÊNCIA DE 2 CV - DEPRECIAÇÃO. AF_06/2015</v>
          </cell>
          <cell r="C815" t="str">
            <v>H</v>
          </cell>
          <cell r="D815">
            <v>0.27</v>
          </cell>
        </row>
        <row r="816">
          <cell r="A816">
            <v>90583</v>
          </cell>
          <cell r="B816" t="str">
            <v>VIBRADOR DE IMERSÃO, DIÂMETRO DE PONTEIRA 45MM, MOTOR ELÉTRICO TRIFÁSICO POTÊNCIA DE 2 CV - JUROS. AF_06/2015</v>
          </cell>
          <cell r="C816" t="str">
            <v>H</v>
          </cell>
          <cell r="D816">
            <v>0.03</v>
          </cell>
        </row>
        <row r="817">
          <cell r="A817">
            <v>90584</v>
          </cell>
          <cell r="B817" t="str">
            <v>VIBRADOR DE IMERSÃO, DIÂMETRO DE PONTEIRA 45MM, MOTOR ELÉTRICO TRIFÁSICO POTÊNCIA DE 2 CV - MANUTENÇÃO. AF_06/2015</v>
          </cell>
          <cell r="C817" t="str">
            <v>H</v>
          </cell>
          <cell r="D817">
            <v>0.21</v>
          </cell>
        </row>
        <row r="818">
          <cell r="A818">
            <v>90585</v>
          </cell>
          <cell r="B818" t="str">
            <v>VIBRADOR DE IMERSÃO, DIÂMETRO DE PONTEIRA 45MM, MOTOR ELÉTRICO TRIFÁSICO POTÊNCIA DE 2 CV - MATERIAIS NA OPERAÇÃO. AF_06/2015</v>
          </cell>
          <cell r="C818" t="str">
            <v>H</v>
          </cell>
          <cell r="D818">
            <v>0.73</v>
          </cell>
        </row>
        <row r="819">
          <cell r="A819">
            <v>90621</v>
          </cell>
          <cell r="B819" t="str">
            <v>PERFURATRIZ MANUAL, TORQUE MÁXIMO 83 N.M, POTÊNCIA 5 CV, COM DIÂMETRO MÁXIMO 4" - DEPRECIAÇÃO. AF_06/2015</v>
          </cell>
          <cell r="C819" t="str">
            <v>H</v>
          </cell>
          <cell r="D819">
            <v>1.51</v>
          </cell>
        </row>
        <row r="820">
          <cell r="A820">
            <v>90622</v>
          </cell>
          <cell r="B820" t="str">
            <v>PERFURATRIZ MANUAL, TORQUE MÁXIMO 83 N.M, POTÊNCIA 5 CV, COM DIÂMETRO MÁXIMO 4" - JUROS. AF_06/2015</v>
          </cell>
          <cell r="C820" t="str">
            <v>H</v>
          </cell>
          <cell r="D820">
            <v>0.18</v>
          </cell>
        </row>
        <row r="821">
          <cell r="A821">
            <v>90623</v>
          </cell>
          <cell r="B821" t="str">
            <v>PERFURATRIZ MANUAL, TORQUE MÁXIMO 83 N.M, POTÊNCIA 5 CV, COM DIÂMETRO MÁXIMO 4" - MANUTENÇÃO. AF_06/2015</v>
          </cell>
          <cell r="C821" t="str">
            <v>H</v>
          </cell>
          <cell r="D821">
            <v>1.89</v>
          </cell>
        </row>
        <row r="822">
          <cell r="A822">
            <v>90624</v>
          </cell>
          <cell r="B822" t="str">
            <v>PERFURATRIZ MANUAL, TORQUE MÁXIMO 83 N.M, POTÊNCIA 5 CV, COM DIÂMETRO MÁXIMO 4" - MATERIAIS NA OPERAÇÃO. AF_06/2015</v>
          </cell>
          <cell r="C822" t="str">
            <v>H</v>
          </cell>
          <cell r="D822">
            <v>1.84</v>
          </cell>
        </row>
        <row r="823">
          <cell r="A823">
            <v>90627</v>
          </cell>
          <cell r="B823" t="str">
            <v>PERFURATRIZ SOBRE ESTEIRA, TORQUE MÁXIMO 600 KGF, PESO MÉDIO 1000 KG, POTÊNCIA 20 HP, DIÂMETRO MÁXIMO 10" - DEPRECIAÇÃO. AF_06/2015</v>
          </cell>
          <cell r="C823" t="str">
            <v>H</v>
          </cell>
          <cell r="D823">
            <v>23.57</v>
          </cell>
        </row>
        <row r="824">
          <cell r="A824">
            <v>90628</v>
          </cell>
          <cell r="B824" t="str">
            <v>PERFURATRIZ SOBRE ESTEIRA, TORQUE MÁXIMO 600 KGF, PESO MÉDIO 1000 KG, POTÊNCIA 20 HP, DIÂMETRO MÁXIMO 10" - JUROS. AF_06/2015</v>
          </cell>
          <cell r="C824" t="str">
            <v>H</v>
          </cell>
          <cell r="D824">
            <v>3.36</v>
          </cell>
        </row>
        <row r="825">
          <cell r="A825">
            <v>90629</v>
          </cell>
          <cell r="B825" t="str">
            <v>PERFURATRIZ SOBRE ESTEIRA, TORQUE MÁXIMO 600 KGF, PESO MÉDIO 1000 KG, POTÊNCIA 20 HP, DIÂMETRO MÁXIMO 10" - MANUTENÇÃO. AF_06/2015</v>
          </cell>
          <cell r="C825" t="str">
            <v>H</v>
          </cell>
          <cell r="D825">
            <v>29.5</v>
          </cell>
        </row>
        <row r="826">
          <cell r="A826">
            <v>90630</v>
          </cell>
          <cell r="B826" t="str">
            <v>PERFURATRIZ SOBRE ESTEIRA, TORQUE MÁXIMO 600 KGF, PESO MÉDIO 1000 KG, POTÊNCIA 20 HP, DIÂMETRO MÁXIMO 10" - MATERIAIS NA OPERAÇÃO. AF_06/2015</v>
          </cell>
          <cell r="C826" t="str">
            <v>H</v>
          </cell>
          <cell r="D826">
            <v>7.48</v>
          </cell>
        </row>
        <row r="827">
          <cell r="A827">
            <v>90633</v>
          </cell>
          <cell r="B827" t="str">
            <v>MISTURADOR DUPLO HORIZONTAL DE ALTA TURBULÊNCIA, CAPACIDADE / VOLUME 2 X 500 LITROS, MOTORES ELÉTRICOS MÍNIMO 5 CV CADA, PARA NATA CIMENTO, ARGAMASSA E OUTROS - DEPRECIAÇÃO. AF_06/2015</v>
          </cell>
          <cell r="C827" t="str">
            <v>H</v>
          </cell>
          <cell r="D827">
            <v>3.1</v>
          </cell>
        </row>
        <row r="828">
          <cell r="A828">
            <v>90634</v>
          </cell>
          <cell r="B828" t="str">
            <v>MISTURADOR DUPLO HORIZONTAL DE ALTA TURBULÊNCIA, CAPACIDADE / VOLUME 2 X 500 LITROS, MOTORES ELÉTRICOS MÍNIMO 5 CV CADA, PARA NATA CIMENTO, ARGAMASSA E OUTROS - JUROS. AF_06/2015</v>
          </cell>
          <cell r="C828" t="str">
            <v>H</v>
          </cell>
          <cell r="D828">
            <v>0.36</v>
          </cell>
        </row>
        <row r="829">
          <cell r="A829">
            <v>90635</v>
          </cell>
          <cell r="B829" t="str">
            <v>MISTURADOR DUPLO HORIZONTAL DE ALTA TURBULÊNCIA, CAPACIDADE / VOLUME 2 X 500 LITROS, MOTORES ELÉTRICOS MÍNIMO 5 CV CADA, PARA NATA CIMENTO, ARGAMASSA E OUTROS - MANUTENÇÃO. AF_06/2015</v>
          </cell>
          <cell r="C829" t="str">
            <v>H</v>
          </cell>
          <cell r="D829">
            <v>3.39</v>
          </cell>
        </row>
        <row r="830">
          <cell r="A830">
            <v>90636</v>
          </cell>
          <cell r="B830" t="str">
            <v>MISTURADOR DUPLO HORIZONTAL DE ALTA TURBULÊNCIA, CAPACIDADE / VOLUME 2 X 500 LITROS, MOTORES ELÉTRICOS MÍNIMO 5 CV CADA, PARA NATA CIMENTO, ARGAMASSA E OUTROS - MATERIAIS NA OPERAÇÃO. AF_06/2015</v>
          </cell>
          <cell r="C830" t="str">
            <v>H</v>
          </cell>
          <cell r="D830">
            <v>3.69</v>
          </cell>
        </row>
        <row r="831">
          <cell r="A831">
            <v>90639</v>
          </cell>
          <cell r="B831" t="str">
            <v>BOMBA TRIPLEX, PARA INJEÇÃO DE NATA DE CIMENTO, VAZÃO MÁXIMA DE 100 LITROS/MINUTO, PRESSÃO MÁXIMA DE 70 BAR - DEPRECIAÇÃO. AF_06/2015</v>
          </cell>
          <cell r="C831" t="str">
            <v>H</v>
          </cell>
          <cell r="D831">
            <v>4.63</v>
          </cell>
        </row>
        <row r="832">
          <cell r="A832">
            <v>90640</v>
          </cell>
          <cell r="B832" t="str">
            <v>BOMBA TRIPLEX, PARA INJEÇÃO DE NATA DE CIMENTO, VAZÃO MÁXIMA DE 100 LITROS/MINUTO, PRESSÃO MÁXIMA DE 70 BAR - JUROS. AF_06/2015</v>
          </cell>
          <cell r="C832" t="str">
            <v>H</v>
          </cell>
          <cell r="D832">
            <v>0.55000000000000004</v>
          </cell>
        </row>
        <row r="833">
          <cell r="A833">
            <v>90641</v>
          </cell>
          <cell r="B833" t="str">
            <v>BOMBA TRIPLEX, PARA INJEÇÃO DE NATA DE CIMENTO, VAZÃO MÁXIMA DE 100 LITROS/MINUTO, PRESSÃO MÁXIMA DE 70 BAR - MANUTENÇÃO. AF_06/2015</v>
          </cell>
          <cell r="C833" t="str">
            <v>H</v>
          </cell>
          <cell r="D833">
            <v>5.07</v>
          </cell>
        </row>
        <row r="834">
          <cell r="A834">
            <v>90642</v>
          </cell>
          <cell r="B834" t="str">
            <v>BOMBA TRIPLEX, PARA INJEÇÃO DE NATA DE CIMENTO, VAZÃO MÁXIMA DE 100 LITROS/MINUTO, PRESSÃO MÁXIMA DE 70 BAR - MATERIAIS NA OPERAÇÃO. AF_06/2015</v>
          </cell>
          <cell r="C834" t="str">
            <v>H</v>
          </cell>
          <cell r="D834">
            <v>6.2</v>
          </cell>
        </row>
        <row r="835">
          <cell r="A835">
            <v>90646</v>
          </cell>
          <cell r="B835" t="str">
            <v>BOMBA CENTRÍFUGA MONOESTÁGIO COM MOTOR ELÉTRICO MONOFÁSICO, POTÊNCIA 15 HP, DIÂMETRO DO ROTOR 173 MM, HM/Q = 30 MCA / 90 M3/H A 45 MCA / 55 M3/H - DEPRECIAÇÃO. AF_06/2015</v>
          </cell>
          <cell r="C835" t="str">
            <v>H</v>
          </cell>
          <cell r="D835">
            <v>0.52</v>
          </cell>
        </row>
        <row r="836">
          <cell r="A836">
            <v>90647</v>
          </cell>
          <cell r="B836" t="str">
            <v>BOMBA CENTRÍFUGA MONOESTÁGIO COM MOTOR ELÉTRICO MONOFÁSICO, POTÊNCIA 15 HP, DIÂMETRO DO ROTOR 173 MM, HM/Q = 30 MCA / 90 M3/H A 45 MCA / 55 M3/H - JUROS. AF_06/2015</v>
          </cell>
          <cell r="C836" t="str">
            <v>H</v>
          </cell>
          <cell r="D836">
            <v>0.06</v>
          </cell>
        </row>
        <row r="837">
          <cell r="A837">
            <v>90648</v>
          </cell>
          <cell r="B837" t="str">
            <v>BOMBA CENTRÍFUGA MONOESTÁGIO COM MOTOR ELÉTRICO MONOFÁSICO, POTÊNCIA 15 HP, DIÂMETRO DO ROTOR 173 MM, HM/Q = 30 MCA / 90 M3/H A 45 MCA / 55 M3/H - MANUTENÇÃO. AF_06/2015</v>
          </cell>
          <cell r="C837" t="str">
            <v>H</v>
          </cell>
          <cell r="D837">
            <v>0.56999999999999995</v>
          </cell>
        </row>
        <row r="838">
          <cell r="A838">
            <v>90649</v>
          </cell>
          <cell r="B838" t="str">
            <v>BOMBA CENTRÍFUGA MONOESTÁGIO COM MOTOR ELÉTRICO MONOFÁSICO, POTÊNCIA 15 HP, DIÂMETRO DO ROTOR 173 MM, HM/Q = 30 MCA / 90 M3/H A 45 MCA / 55 M3/H - MATERIAIS NA OPERAÇÃO. AF_06/2015</v>
          </cell>
          <cell r="C838" t="str">
            <v>H</v>
          </cell>
          <cell r="D838">
            <v>5.7</v>
          </cell>
        </row>
        <row r="839">
          <cell r="A839">
            <v>90652</v>
          </cell>
          <cell r="B839" t="str">
            <v>BOMBA DE PROJEÇÃO DE CONCRETO SECO, POTÊNCIA 10 CV, VAZÃO 3 M3/H - DEPRECIAÇÃO. AF_06/2015</v>
          </cell>
          <cell r="C839" t="str">
            <v>H</v>
          </cell>
          <cell r="D839">
            <v>3.01</v>
          </cell>
        </row>
        <row r="840">
          <cell r="A840">
            <v>90653</v>
          </cell>
          <cell r="B840" t="str">
            <v>BOMBA DE PROJEÇÃO DE CONCRETO SECO, POTÊNCIA 10 CV, VAZÃO 3 M3/H - JUROS. AF_06/2015</v>
          </cell>
          <cell r="C840" t="str">
            <v>H</v>
          </cell>
          <cell r="D840">
            <v>0.35</v>
          </cell>
        </row>
        <row r="841">
          <cell r="A841">
            <v>90654</v>
          </cell>
          <cell r="B841" t="str">
            <v>BOMBA DE PROJEÇÃO DE CONCRETO SECO, POTÊNCIA 10 CV, VAZÃO 3 M3/H - MANUTENÇÃO. AF_06/2015</v>
          </cell>
          <cell r="C841" t="str">
            <v>H</v>
          </cell>
          <cell r="D841">
            <v>3.3</v>
          </cell>
        </row>
        <row r="842">
          <cell r="A842">
            <v>90655</v>
          </cell>
          <cell r="B842" t="str">
            <v>BOMBA DE PROJEÇÃO DE CONCRETO SECO, POTÊNCIA 10 CV, VAZÃO 3 M3/H - MATERIAIS NA OPERAÇÃO. AF_06/2015</v>
          </cell>
          <cell r="C842" t="str">
            <v>H</v>
          </cell>
          <cell r="D842">
            <v>3.75</v>
          </cell>
        </row>
        <row r="843">
          <cell r="A843">
            <v>90658</v>
          </cell>
          <cell r="B843" t="str">
            <v>BOMBA DE PROJEÇÃO DE CONCRETO SECO, POTÊNCIA 10 CV, VAZÃO 6 M3/H - DEPRECIAÇÃO. AF_06/2015</v>
          </cell>
          <cell r="C843" t="str">
            <v>H</v>
          </cell>
          <cell r="D843">
            <v>3.23</v>
          </cell>
        </row>
        <row r="844">
          <cell r="A844">
            <v>90659</v>
          </cell>
          <cell r="B844" t="str">
            <v>BOMBA DE PROJEÇÃO DE CONCRETO SECO, POTÊNCIA 10 CV, VAZÃO 6 M3/H - JUROS. AF_06/2015</v>
          </cell>
          <cell r="C844" t="str">
            <v>H</v>
          </cell>
          <cell r="D844">
            <v>0.38</v>
          </cell>
        </row>
        <row r="845">
          <cell r="A845">
            <v>90660</v>
          </cell>
          <cell r="B845" t="str">
            <v>BOMBA DE PROJEÇÃO DE CONCRETO SECO, POTÊNCIA 10 CV, VAZÃO 6 M3/H - MANUTENÇÃO. AF_06/2015</v>
          </cell>
          <cell r="C845" t="str">
            <v>H</v>
          </cell>
          <cell r="D845">
            <v>3.53</v>
          </cell>
        </row>
        <row r="846">
          <cell r="A846">
            <v>90661</v>
          </cell>
          <cell r="B846" t="str">
            <v>BOMBA DE PROJEÇÃO DE CONCRETO SECO, POTÊNCIA 10 CV, VAZÃO 6 M3/H - MATERIAIS NA OPERAÇÃO. AF_06/2015</v>
          </cell>
          <cell r="C846" t="str">
            <v>H</v>
          </cell>
          <cell r="D846">
            <v>3.75</v>
          </cell>
        </row>
        <row r="847">
          <cell r="A847">
            <v>90664</v>
          </cell>
          <cell r="B847" t="str">
            <v>PROJETOR PNEUMÁTICO DE ARGAMASSA PARA CHAPISCO E REBOCO COM RECIPIENTE ACOPLADO, TIPO CANEQUINHA, COM COMPRESSOR DE AR REBOCÁVEL VAZÃO 89 PCM E MOTOR DIESEL DE 20 CV - DEPRECIAÇÃO. AF_06/2015</v>
          </cell>
          <cell r="C847" t="str">
            <v>H</v>
          </cell>
          <cell r="D847">
            <v>3.77</v>
          </cell>
        </row>
        <row r="848">
          <cell r="A848">
            <v>90665</v>
          </cell>
          <cell r="B848" t="str">
            <v>PROJETOR PNEUMÁTICO DE ARGAMASSA PARA CHAPISCO E REBOCO COM RECIPIENTE ACOPLADO, TIPO CANEQUINHA, COM COMPRESSOR DE AR REBOCÁVEL VAZÃO 89 PCM E MOTOR DIESEL DE 20 CV - JUROS. AF_06/2015</v>
          </cell>
          <cell r="C848" t="str">
            <v>H</v>
          </cell>
          <cell r="D848">
            <v>0.43</v>
          </cell>
        </row>
        <row r="849">
          <cell r="A849">
            <v>90666</v>
          </cell>
          <cell r="B849" t="str">
            <v>PROJETOR PNEUMÁTICO DE ARGAMASSA PARA CHAPISCO E REBOCO COM RECIPIENTE ACOPLADO, TIPO CANEQUINHA, COM COMPRESSOR DE AR REBOCÁVEL VAZÃO 89 PCM E MOTOR DIESEL DE 20 CV - MANUTENÇÃO. AF_06/2015</v>
          </cell>
          <cell r="C849" t="str">
            <v>H</v>
          </cell>
          <cell r="D849">
            <v>4.12</v>
          </cell>
        </row>
        <row r="850">
          <cell r="A850">
            <v>90667</v>
          </cell>
          <cell r="B850" t="str">
            <v>PROJETOR PNEUMÁTICO DE ARGAMASSA PARA CHAPISCO E REBOCO COM RECIPIENTE ACOPLADO, TIPO CANEQUINHA, COM COMPRESSOR DE AR REBOCÁVEL VAZÃO 89 PCM E MOTOR DIESEL DE 20 CV - MATERIAIS NA OPERAÇÃO. AF_06/2015</v>
          </cell>
          <cell r="C850" t="str">
            <v>H</v>
          </cell>
          <cell r="D850">
            <v>10.07</v>
          </cell>
        </row>
        <row r="851">
          <cell r="A851">
            <v>90670</v>
          </cell>
          <cell r="B851" t="str">
            <v>PERFURATRIZ COM TORRE METÁLICA PARA EXECUÇÃO DE ESTACA HÉLICE CONTÍNUA, PROFUNDIDADE MÁXIMA DE 30 M, DIÂMETRO MÁXIMO DE 800 MM, POTÊNCIA INSTALADA DE 268 HP, MESA ROTATIVA COM TORQUE MÁXIMO DE 170 KNM - DEPRECIAÇÃO. AF_06/2015</v>
          </cell>
          <cell r="C851" t="str">
            <v>H</v>
          </cell>
          <cell r="D851">
            <v>108.2</v>
          </cell>
        </row>
        <row r="852">
          <cell r="A852">
            <v>90671</v>
          </cell>
          <cell r="B852" t="str">
            <v>PERFURATRIZ COM TORRE METÁLICA PARA EXECUÇÃO DE ESTACA HÉLICE CONTÍNUA, PROFUNDIDADE MÁXIMA DE 30 M, DIÂMETRO MÁXIMO DE 800 MM, POTÊNCIA INSTALADA DE 268 HP, MESA ROTATIVA COM TORQUE MÁXIMO DE 170 KNM - JUROS. AF_06/2015</v>
          </cell>
          <cell r="C852" t="str">
            <v>H</v>
          </cell>
          <cell r="D852">
            <v>15.02</v>
          </cell>
        </row>
        <row r="853">
          <cell r="A853">
            <v>90672</v>
          </cell>
          <cell r="B853" t="str">
            <v>PERFURATRIZ COM TORRE METÁLICA PARA EXECUÇÃO DE ESTACA HÉLICE CONTÍNUA, PROFUNDIDADE MÁXIMA DE 30 M, DIÂMETRO MÁXIMO DE 800 MM, POTÊNCIA INSTALADA DE 268 HP, MESA ROTATIVA COM TORQUE MÁXIMO DE 170 KNM - MANUTENÇÃO. AF_06/2015</v>
          </cell>
          <cell r="C853" t="str">
            <v>H</v>
          </cell>
          <cell r="D853">
            <v>135.4</v>
          </cell>
        </row>
        <row r="854">
          <cell r="A854">
            <v>90673</v>
          </cell>
          <cell r="B854" t="str">
            <v>PERFURATRIZ COM TORRE METÁLICA PARA EXECUÇÃO DE ESTACA HÉLICE CONTÍNUA, PROFUNDIDADE MÁXIMA DE 30 M, DIÂMETRO MÁXIMO DE 800 MM, POTÊNCIA INSTALADA DE 268 HP, MESA ROTATIVA COM TORQUE MÁXIMO DE 170 KNM - MATERIAIS NA OPERAÇÃO. AF_06/2015</v>
          </cell>
          <cell r="C854" t="str">
            <v>H</v>
          </cell>
          <cell r="D854">
            <v>80.599999999999994</v>
          </cell>
        </row>
        <row r="855">
          <cell r="A855">
            <v>90676</v>
          </cell>
          <cell r="B855" t="str">
            <v>PERFURATRIZ HIDRÁULICA SOBRE CAMINHÃO COM TRADO CURTO ACOPLADO, PROFUNDIDADE MÁXIMA DE 20 M, DIÂMETRO MÁXIMO DE 1500 MM, POTÊNCIA INSTALADA DE 137 HP, MESA ROTATIVA COM TORQUE MÁXIMO DE 30 KNM - DEPRECIAÇÃO. AF_06/2015</v>
          </cell>
          <cell r="C855" t="str">
            <v>H</v>
          </cell>
          <cell r="D855">
            <v>57.2</v>
          </cell>
        </row>
        <row r="856">
          <cell r="A856">
            <v>90677</v>
          </cell>
          <cell r="B856" t="str">
            <v>PERFURATRIZ HIDRÁULICA SOBRE CAMINHÃO COM TRADO CURTO ACOPLADO, PROFUNDIDADE MÁXIMA DE 20 M, DIÂMETRO MÁXIMO DE 1500 MM, POTÊNCIA INSTALADA DE 137 HP, MESA ROTATIVA COM TORQUE MÁXIMO DE 30 KNM - JUROS. AF_06/2015</v>
          </cell>
          <cell r="C856" t="str">
            <v>H</v>
          </cell>
          <cell r="D856">
            <v>7.93</v>
          </cell>
        </row>
        <row r="857">
          <cell r="A857">
            <v>90678</v>
          </cell>
          <cell r="B857" t="str">
            <v>PERFURATRIZ HIDRÁULICA SOBRE CAMINHÃO COM TRADO CURTO ACOPLADO, PROFUNDIDADE MÁXIMA DE 20 M, DIÂMETRO MÁXIMO DE 1500 MM, POTÊNCIA INSTALADA DE 137 HP, MESA ROTATIVA COM TORQUE MÁXIMO DE 30 KNM - MANUTENÇÃO. AF_06/2015</v>
          </cell>
          <cell r="C857" t="str">
            <v>H</v>
          </cell>
          <cell r="D857">
            <v>71.569999999999993</v>
          </cell>
        </row>
        <row r="858">
          <cell r="A858">
            <v>90679</v>
          </cell>
          <cell r="B858" t="str">
            <v>PERFURATRIZ HIDRÁULICA SOBRE CAMINHÃO COM TRADO CURTO ACOPLADO, PROFUNDIDADE MÁXIMA DE 20 M, DIÂMETRO MÁXIMO DE 1500 MM, POTÊNCIA INSTALADA DE 137 HP, MESA ROTATIVA COM TORQUE MÁXIMO DE 30 KNM - MATERIAIS NA OPERAÇÃO. AF_06/2015</v>
          </cell>
          <cell r="C858" t="str">
            <v>H</v>
          </cell>
          <cell r="D858">
            <v>61.77</v>
          </cell>
        </row>
        <row r="859">
          <cell r="A859">
            <v>90682</v>
          </cell>
          <cell r="B859" t="str">
            <v>MANIPULADOR TELESCÓPICO, POTÊNCIA DE 85 HP, CAPACIDADE DE CARGA DE 3.500 KG, ALTURA MÁXIMA DE ELEVAÇÃO DE 12,3 M - DEPRECIAÇÃO. AF_06/2015</v>
          </cell>
          <cell r="C859" t="str">
            <v>H</v>
          </cell>
          <cell r="D859">
            <v>20.89</v>
          </cell>
        </row>
        <row r="860">
          <cell r="A860">
            <v>90683</v>
          </cell>
          <cell r="B860" t="str">
            <v>MANIPULADOR TELESCÓPICO, POTÊNCIA DE 85 HP, CAPACIDADE DE CARGA DE 3.500 KG, ALTURA MÁXIMA DE ELEVAÇÃO DE 12,3 M - JUROS. AF_06/2015</v>
          </cell>
          <cell r="C860" t="str">
            <v>H</v>
          </cell>
          <cell r="D860">
            <v>2.48</v>
          </cell>
        </row>
        <row r="861">
          <cell r="A861">
            <v>90684</v>
          </cell>
          <cell r="B861" t="str">
            <v>MANIPULADOR TELESCÓPICO, POTÊNCIA DE 85 HP, CAPACIDADE DE CARGA DE 3.500 KG, ALTURA MÁXIMA DE ELEVAÇÃO DE 12,3 M - MANUTENÇÃO. AF_06/2015</v>
          </cell>
          <cell r="C861" t="str">
            <v>H</v>
          </cell>
          <cell r="D861">
            <v>22.85</v>
          </cell>
        </row>
        <row r="862">
          <cell r="A862">
            <v>90685</v>
          </cell>
          <cell r="B862" t="str">
            <v>MANIPULADOR TELESCÓPICO, POTÊNCIA DE 85 HP, CAPACIDADE DE CARGA DE 3.500 KG, ALTURA MÁXIMA DE ELEVAÇÃO DE 12,3 M - MATERIAIS NA OPERAÇÃO. AF_06/2015</v>
          </cell>
          <cell r="C862" t="str">
            <v>H</v>
          </cell>
          <cell r="D862">
            <v>38.32</v>
          </cell>
        </row>
        <row r="863">
          <cell r="A863">
            <v>90688</v>
          </cell>
          <cell r="B863" t="str">
            <v>MINICARREGADEIRA SOBRE RODAS, POTÊNCIA LÍQUIDA DE 47 HP, CAPACIDADE NOMINAL DE OPERAÇÃO DE 646 KG - DEPRECIAÇÃO. AF_06/2015</v>
          </cell>
          <cell r="C863" t="str">
            <v>H</v>
          </cell>
          <cell r="D863">
            <v>11.59</v>
          </cell>
        </row>
        <row r="864">
          <cell r="A864">
            <v>90689</v>
          </cell>
          <cell r="B864" t="str">
            <v>MINICARREGADEIRA SOBRE RODAS, POTÊNCIA LÍQUIDA DE 47 HP, CAPACIDADE NOMINAL DE OPERAÇÃO DE 646 KG - JUROS. AF_06/2015</v>
          </cell>
          <cell r="C864" t="str">
            <v>H</v>
          </cell>
          <cell r="D864">
            <v>1.17</v>
          </cell>
        </row>
        <row r="865">
          <cell r="A865">
            <v>90690</v>
          </cell>
          <cell r="B865" t="str">
            <v>MINICARREGADEIRA SOBRE RODAS, POTÊNCIA LÍQUIDA DE 47 HP, CAPACIDADE NOMINAL DE OPERAÇÃO DE 646 KG - MANUTENÇÃO. AF_06/2015</v>
          </cell>
          <cell r="C865" t="str">
            <v>H</v>
          </cell>
          <cell r="D865">
            <v>14.48</v>
          </cell>
        </row>
        <row r="866">
          <cell r="A866">
            <v>90691</v>
          </cell>
          <cell r="B866" t="str">
            <v>MINICARREGADEIRA SOBRE RODAS, POTÊNCIA LÍQUIDA DE 47 HP, CAPACIDADE NOMINAL DE OPERAÇÃO DE 646 KG - MATERIAIS NA OPERAÇÃO. AF_06/2015</v>
          </cell>
          <cell r="C866" t="str">
            <v>H</v>
          </cell>
          <cell r="D866">
            <v>35.299999999999997</v>
          </cell>
        </row>
        <row r="867">
          <cell r="A867">
            <v>90957</v>
          </cell>
          <cell r="B867" t="str">
            <v>COMPRESSOR DE AR REBOCÁVEL, VAZÃO 189 PCM, PRESSÃO EFETIVA DE TRABALHO 102 PSI, MOTOR DIESEL, POTÊNCIA 63 CV - DEPRECIAÇÃO. AF_06/2015</v>
          </cell>
          <cell r="C867" t="str">
            <v>H</v>
          </cell>
          <cell r="D867">
            <v>2.33</v>
          </cell>
        </row>
        <row r="868">
          <cell r="A868">
            <v>90958</v>
          </cell>
          <cell r="B868" t="str">
            <v>COMPRESSOR DE AR REBOCÁVEL, VAZÃO 189 PCM, PRESSÃO EFETIVA DE TRABALHO 102 PSI, MOTOR DIESEL, POTÊNCIA 63 CV - JUROS. AF_06/2015</v>
          </cell>
          <cell r="C868" t="str">
            <v>H</v>
          </cell>
          <cell r="D868">
            <v>0.32</v>
          </cell>
        </row>
        <row r="869">
          <cell r="A869">
            <v>90960</v>
          </cell>
          <cell r="B869" t="str">
            <v>COMPRESSOR DE AR REBOCÁVEL, VAZÃO 89 PCM, PRESSÃO EFETIVA DE TRABALHO 102 PSI, MOTOR DIESEL, POTÊNCIA 20 CV - DEPRECIAÇÃO. AF_06/2015</v>
          </cell>
          <cell r="C869" t="str">
            <v>H</v>
          </cell>
          <cell r="D869">
            <v>3.11</v>
          </cell>
        </row>
        <row r="870">
          <cell r="A870">
            <v>90961</v>
          </cell>
          <cell r="B870" t="str">
            <v>COMPRESSOR DE AR REBOCÁVEL, VAZÃO 89 PCM, PRESSÃO EFETIVA DE TRABALHO 102 PSI, MOTOR DIESEL, POTÊNCIA 20 CV - JUROS. AF_06/2015</v>
          </cell>
          <cell r="C870" t="str">
            <v>H</v>
          </cell>
          <cell r="D870">
            <v>0.43</v>
          </cell>
        </row>
        <row r="871">
          <cell r="A871">
            <v>90962</v>
          </cell>
          <cell r="B871" t="str">
            <v>COMPRESSOR DE AR REBOCÁVEL, VAZÃO 89 PCM, PRESSÃO EFETIVA DE TRABALHO 102 PSI, MOTOR DIESEL, POTÊNCIA 20 CV - MANUTENÇÃO. AF_06/2015</v>
          </cell>
          <cell r="C871" t="str">
            <v>H</v>
          </cell>
          <cell r="D871">
            <v>3.89</v>
          </cell>
        </row>
        <row r="872">
          <cell r="A872">
            <v>90963</v>
          </cell>
          <cell r="B872" t="str">
            <v>COMPRESSOR DE AR REBOCÁVEL, VAZÃO 89 PCM, PRESSÃO EFETIVA DE TRABALHO 102 PSI, MOTOR DIESEL, POTÊNCIA 20 CV - MATERIAIS NA OPERAÇÃO. AF_06/2015</v>
          </cell>
          <cell r="C872" t="str">
            <v>H</v>
          </cell>
          <cell r="D872">
            <v>10.07</v>
          </cell>
        </row>
        <row r="873">
          <cell r="A873">
            <v>90968</v>
          </cell>
          <cell r="B873" t="str">
            <v>COMPRESSOR DE AR REBOCAVEL, VAZÃO 250 PCM, PRESSAO DE TRABALHO 102 PSI, MOTOR A DIESEL POTÊNCIA 81 CV - DEPRECIAÇÃO. AF_06/2015</v>
          </cell>
          <cell r="C873" t="str">
            <v>H</v>
          </cell>
          <cell r="D873">
            <v>3.12</v>
          </cell>
        </row>
        <row r="874">
          <cell r="A874">
            <v>90969</v>
          </cell>
          <cell r="B874" t="str">
            <v>COMPRESSOR DE AR REBOCAVEL, VAZÃO 250 PCM, PRESSAO DE TRABALHO 102 PSI, MOTOR A DIESEL POTÊNCIA 81 CV - JUROS. AF_06/2015</v>
          </cell>
          <cell r="C874" t="str">
            <v>H</v>
          </cell>
          <cell r="D874">
            <v>0.43</v>
          </cell>
        </row>
        <row r="875">
          <cell r="A875">
            <v>90970</v>
          </cell>
          <cell r="B875" t="str">
            <v>COMPRESSOR DE AR REBOCAVEL, VAZÃO 250 PCM, PRESSAO DE TRABALHO 102 PSI, MOTOR A DIESEL POTÊNCIA 81 CV - MANUTENÇÃO. AF_06/2015</v>
          </cell>
          <cell r="C875" t="str">
            <v>H</v>
          </cell>
          <cell r="D875">
            <v>3.91</v>
          </cell>
        </row>
        <row r="876">
          <cell r="A876">
            <v>90971</v>
          </cell>
          <cell r="B876" t="str">
            <v>COMPRESSOR DE AR REBOCAVEL, VAZÃO 250 PCM, PRESSAO DE TRABALHO 102 PSI, MOTOR A DIESEL POTÊNCIA 81 CV - MATERIAIS NA OPERAÇÃO. AF_06/2015</v>
          </cell>
          <cell r="C876" t="str">
            <v>H</v>
          </cell>
          <cell r="D876">
            <v>40.82</v>
          </cell>
        </row>
        <row r="877">
          <cell r="A877">
            <v>90975</v>
          </cell>
          <cell r="B877" t="str">
            <v>COMPRESSOR DE AR REBOCÁVEL, VAZÃO 748 PCM, PRESSÃO EFETIVA DE TRABALHO 102 PSI, MOTOR DIESEL, POTÊNCIA 210 CV - DEPRECIAÇÃO. AF_06/2015</v>
          </cell>
          <cell r="C877" t="str">
            <v>H</v>
          </cell>
          <cell r="D877">
            <v>7.93</v>
          </cell>
        </row>
        <row r="878">
          <cell r="A878">
            <v>90976</v>
          </cell>
          <cell r="B878" t="str">
            <v>COMPRESSOR DE AR REBOCÁVEL, VAZÃO 748 PCM, PRESSÃO EFETIVA DE TRABALHO 102 PSI, MOTOR DIESEL, POTÊNCIA 210 CV - JUROS. AF_06/2015</v>
          </cell>
          <cell r="C878" t="str">
            <v>H</v>
          </cell>
          <cell r="D878">
            <v>1.1000000000000001</v>
          </cell>
        </row>
        <row r="879">
          <cell r="A879">
            <v>90977</v>
          </cell>
          <cell r="B879" t="str">
            <v>COMPRESSOR DE AR REBOCÁVEL, VAZÃO 748 PCM, PRESSÃO EFETIVA DE TRABALHO 102 PSI, MOTOR DIESEL, POTÊNCIA 210 CV - MANUTENÇÃO. AF_06/2015</v>
          </cell>
          <cell r="C879" t="str">
            <v>H</v>
          </cell>
          <cell r="D879">
            <v>9.92</v>
          </cell>
        </row>
        <row r="880">
          <cell r="A880">
            <v>90978</v>
          </cell>
          <cell r="B880" t="str">
            <v>COMPRESSOR DE AR REBOCÁVEL, VAZÃO 748 PCM, PRESSÃO EFETIVA DE TRABALHO 102 PSI, MOTOR DIESEL, POTÊNCIA 210 CV - MATERIAIS NA OPERAÇÃO. AF_06/2015</v>
          </cell>
          <cell r="C880" t="str">
            <v>H</v>
          </cell>
          <cell r="D880">
            <v>105.9</v>
          </cell>
        </row>
        <row r="881">
          <cell r="A881">
            <v>90992</v>
          </cell>
          <cell r="B881" t="str">
            <v>COMPRESSOR DE AR REBOCAVEL, VAZÃO 400 PCM, PRESSAO DE TRABALHO 102 PSI, MOTOR A DIESEL POTÊNCIA 110 CV - DEPRECIAÇÃO. AF_06/2015</v>
          </cell>
          <cell r="C881" t="str">
            <v>H</v>
          </cell>
          <cell r="D881">
            <v>3.7</v>
          </cell>
        </row>
        <row r="882">
          <cell r="A882">
            <v>90993</v>
          </cell>
          <cell r="B882" t="str">
            <v>COMPRESSOR DE AR REBOCAVEL, VAZÃO 400 PCM, PRESSAO DE TRABALHO 102 PSI, MOTOR A DIESEL POTÊNCIA 110 CV - JUROS. AF_06/2015</v>
          </cell>
          <cell r="C882" t="str">
            <v>H</v>
          </cell>
          <cell r="D882">
            <v>0.51</v>
          </cell>
        </row>
        <row r="883">
          <cell r="A883">
            <v>90994</v>
          </cell>
          <cell r="B883" t="str">
            <v>COMPRESSOR DE AR REBOCAVEL, VAZÃO 400 PCM, PRESSAO DE TRABALHO 102 PSI, MOTOR A DIESEL POTÊNCIA 110 CV - MANUTENÇÃO. AF_06/2015</v>
          </cell>
          <cell r="C883" t="str">
            <v>H</v>
          </cell>
          <cell r="D883">
            <v>4.63</v>
          </cell>
        </row>
        <row r="884">
          <cell r="A884">
            <v>90995</v>
          </cell>
          <cell r="B884" t="str">
            <v>COMPRESSOR DE AR REBOCAVEL, VAZÃO 400 PCM, PRESSAO DE TRABALHO 102 PSI, MOTOR A DIESEL POTÊNCIA 110 CV - MATERIAIS NA OPERAÇÃO. AF_06/2015</v>
          </cell>
          <cell r="C884" t="str">
            <v>H</v>
          </cell>
          <cell r="D884">
            <v>55.45</v>
          </cell>
        </row>
        <row r="885">
          <cell r="A885">
            <v>91021</v>
          </cell>
          <cell r="B885" t="str">
            <v>PERFURATRIZ HIDRÁULICA SOBRE CAMINHÃO COM TRADO CURTO ACOPLADO, PROFUNDIDADE MÁXIMA DE 20 M, DIÂMETRO MÁXIMO DE 1500 MM, POTÊNCIA INSTALADA DE 137 HP, MESA ROTATIVA COM TORQUE MÁXIMO DE 30 KNM - IMPOSTOS E SEGUROS. AF_06/2015</v>
          </cell>
          <cell r="C885" t="str">
            <v>H</v>
          </cell>
          <cell r="D885">
            <v>3.11</v>
          </cell>
        </row>
        <row r="886">
          <cell r="A886">
            <v>91026</v>
          </cell>
          <cell r="B886" t="str">
            <v>CAMINHÃO TRUCADO (C/ TERCEIRO EIXO) ELETRÔNICO - POTÊNCIA 231CV - PBT = 22000KG - DIST. ENTRE EIXOS 5170 MM - INCLUI CARROCERIA FIXA ABERTA DE MADEIRA - DEPRECIAÇÃO. AF_06/2015</v>
          </cell>
          <cell r="C886" t="str">
            <v>H</v>
          </cell>
          <cell r="D886">
            <v>10.81</v>
          </cell>
        </row>
        <row r="887">
          <cell r="A887">
            <v>91027</v>
          </cell>
          <cell r="B887" t="str">
            <v>CAMINHÃO TRUCADO (C/ TERCEIRO EIXO) ELETRÔNICO - POTÊNCIA 231CV - PBT = 22000KG - DIST. ENTRE EIXOS 5170 MM - INCLUI CARROCERIA FIXA ABERTA DE MADEIRA - JUROS. AF_06/2015</v>
          </cell>
          <cell r="C887" t="str">
            <v>H</v>
          </cell>
          <cell r="D887">
            <v>2.2599999999999998</v>
          </cell>
        </row>
        <row r="888">
          <cell r="A888">
            <v>91028</v>
          </cell>
          <cell r="B888" t="str">
            <v>CAMINHÃO TRUCADO (C/ TERCEIRO EIXO) ELETRÔNICO - POTÊNCIA 231CV - PBT = 22000KG - DIST. ENTRE EIXOS 5170 MM - INCLUI CARROCERIA FIXA ABERTA DE MADEIRA - IMPOSTOS E SEGUROS. AF_06/2015</v>
          </cell>
          <cell r="C888" t="str">
            <v>H</v>
          </cell>
          <cell r="D888">
            <v>0.88</v>
          </cell>
        </row>
        <row r="889">
          <cell r="A889">
            <v>91029</v>
          </cell>
          <cell r="B889" t="str">
            <v>CAMINHÃO TRUCADO (C/ TERCEIRO EIXO) ELETRÔNICO - POTÊNCIA 231CV - PBT = 22000KG - DIST. ENTRE EIXOS 5170 MM - INCLUI CARROCERIA FIXA ABERTA DE MADEIRA - MANUTENÇÃO. AF_06/2015</v>
          </cell>
          <cell r="C889" t="str">
            <v>H</v>
          </cell>
          <cell r="D889">
            <v>20.27</v>
          </cell>
        </row>
        <row r="890">
          <cell r="A890">
            <v>91030</v>
          </cell>
          <cell r="B890" t="str">
            <v>CAMINHÃO TRUCADO (C/ TERCEIRO EIXO) ELETRÔNICO - POTÊNCIA 231CV - PBT = 22000KG - DIST. ENTRE EIXOS 5170 MM - INCLUI CARROCERIA FIXA ABERTA DE MADEIRA - MATERIAIS NA OPERAÇÃO. AF_06/2015</v>
          </cell>
          <cell r="C890" t="str">
            <v>H</v>
          </cell>
          <cell r="D890">
            <v>95.91</v>
          </cell>
        </row>
        <row r="891">
          <cell r="A891">
            <v>91273</v>
          </cell>
          <cell r="B891" t="str">
            <v>PLACA VIBRATÓRIA REVERSÍVEL COM MOTOR 4 TEMPOS A GASOLINA, FORÇA CENTRÍFUGA DE 25 KN (2500 KGF), POTÊNCIA 5,5 CV - DEPRECIAÇÃO. AF_08/2015</v>
          </cell>
          <cell r="C891" t="str">
            <v>H</v>
          </cell>
          <cell r="D891">
            <v>0.43</v>
          </cell>
        </row>
        <row r="892">
          <cell r="A892">
            <v>91274</v>
          </cell>
          <cell r="B892" t="str">
            <v>PLACA VIBRATÓRIA REVERSÍVEL COM MOTOR 4 TEMPOS A GASOLINA, FORÇA CENTRÍFUGA DE 25 KN (2500 KGF), POTÊNCIA 5,5 CV - JUROS. AF_08/2015</v>
          </cell>
          <cell r="C892" t="str">
            <v>H</v>
          </cell>
          <cell r="D892">
            <v>0.05</v>
          </cell>
        </row>
        <row r="893">
          <cell r="A893">
            <v>91275</v>
          </cell>
          <cell r="B893" t="str">
            <v>PLACA VIBRATÓRIA REVERSÍVEL COM MOTOR 4 TEMPOS A GASOLINA, FORÇA CENTRÍFUGA DE 25 KN (2500 KGF), POTÊNCIA 5,5 CV - MANUTENÇÃO. AF_08/2015</v>
          </cell>
          <cell r="C893" t="str">
            <v>H</v>
          </cell>
          <cell r="D893">
            <v>0.54</v>
          </cell>
        </row>
        <row r="894">
          <cell r="A894">
            <v>91276</v>
          </cell>
          <cell r="B894" t="str">
            <v>PLACA VIBRATÓRIA REVERSÍVEL COM MOTOR 4 TEMPOS A GASOLINA, FORÇA CENTRÍFUGA DE 25 KN (2500 KGF), POTÊNCIA 5,5 CV - MATERIAIS NA OPERAÇÃO. AF_08/2015</v>
          </cell>
          <cell r="C894" t="str">
            <v>H</v>
          </cell>
          <cell r="D894">
            <v>6.64</v>
          </cell>
        </row>
        <row r="895">
          <cell r="A895">
            <v>91279</v>
          </cell>
          <cell r="B895" t="str">
            <v>CORTADORA DE PISO COM MOTOR 4 TEMPOS A GASOLINA, POTÊNCIA DE 13 HP, COM DISCO DE CORTE DIAMANTADO SEGMENTADO PARA CONCRETO, DIÂMETRO DE 350 MM, FURO DE 1" (14 X 1") - DEPRECIAÇÃO. AF_08/2015</v>
          </cell>
          <cell r="C895" t="str">
            <v>H</v>
          </cell>
          <cell r="D895">
            <v>0.86</v>
          </cell>
        </row>
        <row r="896">
          <cell r="A896">
            <v>91280</v>
          </cell>
          <cell r="B896" t="str">
            <v>CORTADORA DE PISO COM MOTOR 4 TEMPOS A GASOLINA, POTÊNCIA DE 13 HP, COM DISCO DE CORTE DIAMANTADO SEGMENTADO PARA CONCRETO, DIÂMETRO DE 350 MM, FURO DE 1" (14 X 1") - JUROS. AF_08/2015</v>
          </cell>
          <cell r="C896" t="str">
            <v>H</v>
          </cell>
          <cell r="D896">
            <v>0.09</v>
          </cell>
        </row>
        <row r="897">
          <cell r="A897">
            <v>91281</v>
          </cell>
          <cell r="B897" t="str">
            <v>CORTADORA DE PISO COM MOTOR 4 TEMPOS A GASOLINA, POTÊNCIA DE 13 HP, COM DISCO DE CORTE DIAMANTADO SEGMENTADO PARA CONCRETO, DIÂMETRO DE 350 MM, FURO DE 1" (14 X 1") - MANUTENÇÃO. AF_08/2015</v>
          </cell>
          <cell r="C897" t="str">
            <v>H</v>
          </cell>
          <cell r="D897">
            <v>1.08</v>
          </cell>
        </row>
        <row r="898">
          <cell r="A898">
            <v>91282</v>
          </cell>
          <cell r="B898" t="str">
            <v>CORTADORA DE PISO COM MOTOR 4 TEMPOS A GASOLINA, POTÊNCIA DE 13 HP, COM DISCO DE CORTE DIAMANTADO SEGMENTADO PARA CONCRETO, DIÂMETRO DE 350 MM, FURO DE 1" (14 X 1") - MATERIAIS NA OPERAÇÃO. AF_08/2015</v>
          </cell>
          <cell r="C898" t="str">
            <v>H</v>
          </cell>
          <cell r="D898">
            <v>15.88</v>
          </cell>
        </row>
        <row r="899">
          <cell r="A899">
            <v>91354</v>
          </cell>
          <cell r="B899" t="str">
            <v>CAMINHÃO TOCO, PESO BRUTO TOTAL 14.300 KG, CARGA ÚTIL MÁXIMA 9590 KG, DISTÂNCIA ENTRE EIXOS 4,76 M, POTÊNCIA 185 CV (NÃO INCLUI CARROCERIA) - DEPRECIAÇÃO. AF_06/2014</v>
          </cell>
          <cell r="C899" t="str">
            <v>H</v>
          </cell>
          <cell r="D899">
            <v>8.41</v>
          </cell>
        </row>
        <row r="900">
          <cell r="A900">
            <v>91355</v>
          </cell>
          <cell r="B900" t="str">
            <v>CAMINHÃO TOCO, PESO BRUTO TOTAL 14.300 KG, CARGA ÚTIL MÁXIMA 9590 KG, DISTÂNCIA ENTRE EIXOS 4,76 M, POTÊNCIA 185 CV (NÃO INCLUI CARROCERIA) - JUROS. AF_06/2014</v>
          </cell>
          <cell r="C900" t="str">
            <v>H</v>
          </cell>
          <cell r="D900">
            <v>1.76</v>
          </cell>
        </row>
        <row r="901">
          <cell r="A901">
            <v>91356</v>
          </cell>
          <cell r="B901" t="str">
            <v>CAMINHÃO TOCO, PESO BRUTO TOTAL 14.300 KG, CARGA ÚTIL MÁXIMA 9590 KG, DISTÂNCIA ENTRE EIXOS 4,76 M, POTÊNCIA 185 CV (NÃO INCLUI CARROCERIA) - IMPOSTOS E SEGUROS. AF_06/2014</v>
          </cell>
          <cell r="C901" t="str">
            <v>H</v>
          </cell>
          <cell r="D901">
            <v>0.68</v>
          </cell>
        </row>
        <row r="902">
          <cell r="A902">
            <v>91359</v>
          </cell>
          <cell r="B902" t="str">
            <v>CAMINHÃO PIPA 6.000 L, PESO BRUTO TOTAL 13.000 KG, DISTÂNCIA ENTRE EIXOS 4,80 M, POTÊNCIA 189 CV INCLUSIVE TANQUE DE AÇO PARA TRANSPORTE DE ÁGUA, CAPACIDADE 6 M3 - DEPRECIAÇÃO. AF_06/2014</v>
          </cell>
          <cell r="C902" t="str">
            <v>H</v>
          </cell>
          <cell r="D902">
            <v>9.43</v>
          </cell>
        </row>
        <row r="903">
          <cell r="A903">
            <v>91360</v>
          </cell>
          <cell r="B903" t="str">
            <v>CAMINHÃO PIPA 6.000 L, PESO BRUTO TOTAL 13.000 KG, DISTÂNCIA ENTRE EIXOS 4,80 M, POTÊNCIA 189 CV INCLUSIVE TANQUE DE AÇO PARA TRANSPORTE DE ÁGUA, CAPACIDADE 6 M3 - JUROS. AF_06/2014</v>
          </cell>
          <cell r="C903" t="str">
            <v>H</v>
          </cell>
          <cell r="D903">
            <v>1.97</v>
          </cell>
        </row>
        <row r="904">
          <cell r="A904">
            <v>91361</v>
          </cell>
          <cell r="B904" t="str">
            <v>CAMINHÃO PIPA 6.000 L, PESO BRUTO TOTAL 13.000 KG, DISTÂNCIA ENTRE EIXOS 4,80 M, POTÊNCIA 189 CV INCLUSIVE TANQUE DE AÇO PARA TRANSPORTE DE ÁGUA, CAPACIDADE 6 M3 - IMPOSTOS E SEGUROS. AF_06/2014</v>
          </cell>
          <cell r="C904" t="str">
            <v>H</v>
          </cell>
          <cell r="D904">
            <v>0.76</v>
          </cell>
        </row>
        <row r="905">
          <cell r="A905">
            <v>91367</v>
          </cell>
          <cell r="B905" t="str">
            <v>CAMINHÃO BASCULANTE 6 M3, PESO BRUTO TOTAL 16.000 KG, CARGA ÚTIL MÁXIMA 13.071 KG, DISTÂNCIA ENTRE EIXOS 4,80 M, POTÊNCIA 230 CV INCLUSIVE CAÇAMBA METÁLICA - DEPRECIAÇÃO. AF_06/2014</v>
          </cell>
          <cell r="C905" t="str">
            <v>H</v>
          </cell>
          <cell r="D905">
            <v>12.25</v>
          </cell>
        </row>
        <row r="906">
          <cell r="A906">
            <v>91368</v>
          </cell>
          <cell r="B906" t="str">
            <v>CAMINHÃO BASCULANTE 6 M3, PESO BRUTO TOTAL 16.000 KG, CARGA ÚTIL MÁXIMA 13.071 KG, DISTÂNCIA ENTRE EIXOS 4,80 M, POTÊNCIA 230 CV INCLUSIVE CAÇAMBA METÁLICA - JUROS. AF_06/2014</v>
          </cell>
          <cell r="C906" t="str">
            <v>H</v>
          </cell>
          <cell r="D906">
            <v>2.2599999999999998</v>
          </cell>
        </row>
        <row r="907">
          <cell r="A907">
            <v>91369</v>
          </cell>
          <cell r="B907" t="str">
            <v>CAMINHÃO BASCULANTE 6 M3, PESO BRUTO TOTAL 16.000 KG, CARGA ÚTIL MÁXIMA 13.071 KG, DISTÂNCIA ENTRE EIXOS 4,80 M, POTÊNCIA 230 CV INCLUSIVE CAÇAMBA METÁLICA - IMPOSTOS E SEGUROS. AF_06/2014</v>
          </cell>
          <cell r="C907" t="str">
            <v>H</v>
          </cell>
          <cell r="D907">
            <v>0.88</v>
          </cell>
        </row>
        <row r="908">
          <cell r="A908">
            <v>91375</v>
          </cell>
          <cell r="B908" t="str">
            <v>CAMINHÃO TOCO, PESO BRUTO TOTAL 16.000 KG, CARGA ÚTIL MÁXIMA DE 10.685 KG, DISTÂNCIA ENTRE EIXOS 4,80 M, POTÊNCIA 189 CV EXCLUSIVE CARROCERIA - DEPRECIAÇÃO. AF_06/2014</v>
          </cell>
          <cell r="C908" t="str">
            <v>H</v>
          </cell>
          <cell r="D908">
            <v>7.09</v>
          </cell>
        </row>
        <row r="909">
          <cell r="A909">
            <v>91376</v>
          </cell>
          <cell r="B909" t="str">
            <v>CAMINHÃO TOCO, PESO BRUTO TOTAL 16.000 KG, CARGA ÚTIL MÁXIMA DE 10.685 KG, DISTÂNCIA ENTRE EIXOS 4,80 M, POTÊNCIA 189 CV EXCLUSIVE CARROCERIA - JUROS. AF_06/2014</v>
          </cell>
          <cell r="C909" t="str">
            <v>H</v>
          </cell>
          <cell r="D909">
            <v>1.48</v>
          </cell>
        </row>
        <row r="910">
          <cell r="A910">
            <v>91377</v>
          </cell>
          <cell r="B910" t="str">
            <v>CAMINHÃO TOCO, PESO BRUTO TOTAL 16.000 KG, CARGA ÚTIL MÁXIMA DE 10.685 KG, DISTÂNCIA ENTRE EIXOS 4,80 M, POTÊNCIA 189 CV EXCLUSIVE CARROCERIA - IMPOSTOS E SEGUROS. AF_06/2014</v>
          </cell>
          <cell r="C910" t="str">
            <v>H</v>
          </cell>
          <cell r="D910">
            <v>0.56999999999999995</v>
          </cell>
        </row>
        <row r="911">
          <cell r="A911">
            <v>91380</v>
          </cell>
          <cell r="B911" t="str">
            <v>CAMINHÃO BASCULANTE 10 M3, TRUCADO CABINE SIMPLES, PESO BRUTO TOTAL 23.000 KG, CARGA ÚTIL MÁXIMA 15.935 KG, DISTÂNCIA ENTRE EIXOS 4,80 M, POTÊNCIA 230 CV INCLUSIVE CAÇAMBA METÁLICA - DEPRECIAÇÃO. AF_06/2014</v>
          </cell>
          <cell r="C911" t="str">
            <v>H</v>
          </cell>
          <cell r="D911">
            <v>13.83</v>
          </cell>
        </row>
        <row r="912">
          <cell r="A912">
            <v>91381</v>
          </cell>
          <cell r="B912" t="str">
            <v>CAMINHÃO BASCULANTE 10 M3, TRUCADO CABINE SIMPLES, PESO BRUTO TOTAL 23.000 KG, CARGA ÚTIL MÁXIMA 15.935 KG, DISTÂNCIA ENTRE EIXOS 4,80 M, POTÊNCIA 230 CV INCLUSIVE CAÇAMBA METÁLICA - JUROS. AF_06/2014</v>
          </cell>
          <cell r="C912" t="str">
            <v>H</v>
          </cell>
          <cell r="D912">
            <v>2.5499999999999998</v>
          </cell>
        </row>
        <row r="913">
          <cell r="A913">
            <v>91382</v>
          </cell>
          <cell r="B913" t="str">
            <v>CAMINHÃO BASCULANTE 10 M3, TRUCADO CABINE SIMPLES, PESO BRUTO TOTAL 23.000 KG, CARGA ÚTIL MÁXIMA 15.935 KG, DISTÂNCIA ENTRE EIXOS 4,80 M, POTÊNCIA 230 CV INCLUSIVE CAÇAMBA METÁLICA - IMPOSTOS E SEGUROS. AF_06/2014</v>
          </cell>
          <cell r="C913" t="str">
            <v>H</v>
          </cell>
          <cell r="D913">
            <v>0.99</v>
          </cell>
        </row>
        <row r="914">
          <cell r="A914">
            <v>91383</v>
          </cell>
          <cell r="B914" t="str">
            <v>CAMINHÃO BASCULANTE 10 M3, TRUCADO CABINE SIMPLES, PESO BRUTO TOTAL 23.000 KG, CARGA ÚTIL MÁXIMA 15.935 KG, DISTÂNCIA ENTRE EIXOS 4,80 M, POTÊNCIA 230 CV INCLUSIVE CAÇAMBA METÁLICA - MANUTENÇÃO. AF_06/2014</v>
          </cell>
          <cell r="C914" t="str">
            <v>H</v>
          </cell>
          <cell r="D914">
            <v>25.93</v>
          </cell>
        </row>
        <row r="915">
          <cell r="A915">
            <v>91384</v>
          </cell>
          <cell r="B915" t="str">
            <v>CAMINHÃO BASCULANTE 10 M3, TRUCADO CABINE SIMPLES, PESO BRUTO TOTAL 23.000 KG, CARGA ÚTIL MÁXIMA 15.935 KG, DISTÂNCIA ENTRE EIXOS 4,80 M, POTÊNCIA 230 CV INCLUSIVE CAÇAMBA METÁLICA - MATERIAIS NA OPERAÇÃO. AF_06/2014</v>
          </cell>
          <cell r="C915" t="str">
            <v>H</v>
          </cell>
          <cell r="D915">
            <v>95.51</v>
          </cell>
        </row>
        <row r="916">
          <cell r="A916">
            <v>91390</v>
          </cell>
          <cell r="B916" t="str">
            <v>CAMINHÃO TOCO, PBT 14.300 KG, CARGA ÚTIL MÁX. 9.710 KG, DIST. ENTRE EIXOS 3,56 M, POTÊNCIA 185 CV, INCLUSIVE CARROCERIA FIXA ABERTA DE MADEIRA P/ TRANSPORTE GERAL DE CARGA SECA, DIMEN. APROX. 2,50 X 6,50 X 0,50 M - DEPRECIAÇÃO. AF_06/2014</v>
          </cell>
          <cell r="C916" t="str">
            <v>H</v>
          </cell>
          <cell r="D916">
            <v>9.07</v>
          </cell>
        </row>
        <row r="917">
          <cell r="A917">
            <v>91391</v>
          </cell>
          <cell r="B917" t="str">
            <v>CAMINHÃO TOCO, PBT 14.300 KG, CARGA ÚTIL MÁX. 9.710 KG, DIST. ENTRE EIXOS 3,56 M, POTÊNCIA 185 CV, INCLUSIVE CARROCERIA FIXA ABERTA DE MADEIRA P/ TRANSPORTE GERAL DE CARGA SECA, DIMEN. APROX. 2,50 X 6,50 X 0,50 M - JUROS. AF_06/2014</v>
          </cell>
          <cell r="C917" t="str">
            <v>H</v>
          </cell>
          <cell r="D917">
            <v>1.89</v>
          </cell>
        </row>
        <row r="918">
          <cell r="A918">
            <v>91392</v>
          </cell>
          <cell r="B918" t="str">
            <v>CAMINHÃO TOCO, PBT 14.300 KG, CARGA ÚTIL MÁX. 9.710 KG, DIST. ENTRE EIXOS 3,56 M, POTÊNCIA 185 CV, INCLUSIVE CARROCERIA FIXA ABERTA DE MADEIRA P/ TRANSPORTE GERAL DE CARGA SECA, DIMEN. APROX. 2,50 X 6,50 X 0,50 M - IMPOSTOS E SEGUROS. AF_06/2014</v>
          </cell>
          <cell r="C918" t="str">
            <v>H</v>
          </cell>
          <cell r="D918">
            <v>0.73</v>
          </cell>
        </row>
        <row r="919">
          <cell r="A919">
            <v>91396</v>
          </cell>
          <cell r="B919" t="str">
            <v>CAMINHÃO PIPA 10.000 L TRUCADO, PESO BRUTO TOTAL 23.000 KG, CARGA ÚTIL MÁXIMA 15.935 KG, DISTÂNCIA ENTRE EIXOS 4,8 M, POTÊNCIA 230 CV, INCLUSIVE TANQUE DE AÇO PARA TRANSPORTE DE ÁGUA - DEPRECIAÇÃO. AF_06/2014</v>
          </cell>
          <cell r="C919" t="str">
            <v>H</v>
          </cell>
          <cell r="D919">
            <v>12.1</v>
          </cell>
        </row>
        <row r="920">
          <cell r="A920">
            <v>91397</v>
          </cell>
          <cell r="B920" t="str">
            <v>CAMINHÃO PIPA 10.000 L TRUCADO, PESO BRUTO TOTAL 23.000 KG, CARGA ÚTIL MÁXIMA 15.935 KG, DISTÂNCIA ENTRE EIXOS 4,8 M, POTÊNCIA 230 CV, INCLUSIVE TANQUE DE AÇO PARA TRANSPORTE DE ÁGUA - JUROS. AF_06/2014</v>
          </cell>
          <cell r="C920" t="str">
            <v>H</v>
          </cell>
          <cell r="D920">
            <v>2.5299999999999998</v>
          </cell>
        </row>
        <row r="921">
          <cell r="A921">
            <v>91398</v>
          </cell>
          <cell r="B921" t="str">
            <v>CAMINHÃO PIPA 10.000 L TRUCADO, PESO BRUTO TOTAL 23.000 KG, CARGA ÚTIL MÁXIMA 15.935 KG, DISTÂNCIA ENTRE EIXOS 4,8 M, POTÊNCIA 230 CV, INCLUSIVE TANQUE DE AÇO PARA TRANSPORTE DE ÁGUA - IMPOSTOS E SEGUROS. AF_06/2014</v>
          </cell>
          <cell r="C921" t="str">
            <v>H</v>
          </cell>
          <cell r="D921">
            <v>0.98</v>
          </cell>
        </row>
        <row r="922">
          <cell r="A922">
            <v>91402</v>
          </cell>
          <cell r="B922" t="str">
            <v>CAMINHÃO BASCULANTE 6 M3 TOCO, PESO BRUTO TOTAL 16.000 KG, CARGA ÚTIL MÁXIMA 11.130 KG, DISTÂNCIA ENTRE EIXOS 5,36 M, POTÊNCIA 185 CV, INCLUSIVE CAÇAMBA METÁLICA - IMPOSTOS E SEGUROS. AF_06/2014</v>
          </cell>
          <cell r="C922" t="str">
            <v>H</v>
          </cell>
          <cell r="D922">
            <v>0.83</v>
          </cell>
        </row>
        <row r="923">
          <cell r="A923">
            <v>91466</v>
          </cell>
          <cell r="B923" t="str">
            <v>GUINDAUTO HIDRÁULICO, CAPACIDADE MÁXIMA DE CARGA 6200 KG, MOMENTO MÁXIMO DE CARGA 11,7 TM, ALCANCE MÁXIMO HORIZONTAL 9,70 M, INCLUSIVE CAMINHÃO TOCO PBT 16.000 KG, POTÊNCIA DE 189 CV - IMPOSTOS E SEGUROS. AF_08/2015</v>
          </cell>
          <cell r="C923" t="str">
            <v>H</v>
          </cell>
          <cell r="D923">
            <v>0.77</v>
          </cell>
        </row>
        <row r="924">
          <cell r="A924">
            <v>91467</v>
          </cell>
          <cell r="B924" t="str">
            <v>GUINDAUTO HIDRÁULICO, CAPACIDADE MÁXIMA DE CARGA 6200 KG, MOMENTO MÁXIMO DE CARGA 11,7 TM, ALCANCE MÁXIMO HORIZONTAL 9,70 M, INCLUSIVE CAMINHÃO TOCO PBT 16.000 KG, POTÊNCIA DE 189 CV - MATERIAIS NA OPERAÇÃO. AF_08/2015</v>
          </cell>
          <cell r="C924" t="str">
            <v>H</v>
          </cell>
          <cell r="D924">
            <v>106.51</v>
          </cell>
        </row>
        <row r="925">
          <cell r="A925">
            <v>91468</v>
          </cell>
          <cell r="B925" t="str">
            <v>ESPARGIDOR DE ASFALTO PRESSURIZADO, TANQUE 6 M3 COM ISOLAÇÃO TÉRMICA, AQUECIDO COM 2 MAÇARICOS, COM BARRA ESPARGIDORA 3,60 M, MONTADO SOBRE CAMINHÃO  TOCO, PBT 14.300 KG, POTÊNCIA 185 CV - DEPRECIAÇÃO. AF_08/2015</v>
          </cell>
          <cell r="C925" t="str">
            <v>H</v>
          </cell>
          <cell r="D925">
            <v>13.4</v>
          </cell>
        </row>
        <row r="926">
          <cell r="A926">
            <v>91469</v>
          </cell>
          <cell r="B926" t="str">
            <v>ESPARGIDOR DE ASFALTO PRESSURIZADO, TANQUE 6 M3 COM ISOLAÇÃO TÉRMICA, AQUECIDO COM 2 MAÇARICOS, COM BARRA ESPARGIDORA 3,60 M, MONTADO SOBRE CAMINHÃO  TOCO, PBT 14.300 KG, POTÊNCIA 185 CV - JUROS. AF_08/2015</v>
          </cell>
          <cell r="C926" t="str">
            <v>H</v>
          </cell>
          <cell r="D926">
            <v>2.89</v>
          </cell>
        </row>
        <row r="927">
          <cell r="A927">
            <v>91484</v>
          </cell>
          <cell r="B927" t="str">
            <v>ESPARGIDOR DE ASFALTO PRESSURIZADO, TANQUE 6 M3 COM ISOLAÇÃO TÉRMICA, AQUECIDO COM 2 MAÇARICOS, COM BARRA ESPARGIDORA 3,60 M, MONTADO SOBRE CAMINHÃO  TOCO, PBT 14.300 KG, POTÊNCIA 185 CV - IMPOSTOS E SEGUROS. AF_08/2015</v>
          </cell>
          <cell r="C927" t="str">
            <v>H</v>
          </cell>
          <cell r="D927">
            <v>0.92</v>
          </cell>
        </row>
        <row r="928">
          <cell r="A928">
            <v>91485</v>
          </cell>
          <cell r="B928" t="str">
            <v>ESPARGIDOR DE ASFALTO PRESSURIZADO, TANQUE 6 M3 COM ISOLAÇÃO TÉRMICA, AQUECIDO COM 2 MAÇARICOS, COM BARRA ESPARGIDORA 3,60 M, MONTADO SOBRE CAMINHÃO  TOCO, PBT 14.300 KG, POTÊNCIA 185 CV - MATERIAIS NA OPERAÇÃO. AF_08/2015</v>
          </cell>
          <cell r="C928" t="str">
            <v>H</v>
          </cell>
          <cell r="D928">
            <v>144.55000000000001</v>
          </cell>
        </row>
        <row r="929">
          <cell r="A929">
            <v>91529</v>
          </cell>
          <cell r="B929" t="str">
            <v>COMPACTADOR DE SOLOS DE PERCUSSÃO (SOQUETE) COM MOTOR A GASOLINA 4 TEMPOS, POTÊNCIA 4 CV - DEPRECIAÇÃO. AF_08/2015</v>
          </cell>
          <cell r="C929" t="str">
            <v>H</v>
          </cell>
          <cell r="D929">
            <v>0.63</v>
          </cell>
        </row>
        <row r="930">
          <cell r="A930">
            <v>91530</v>
          </cell>
          <cell r="B930" t="str">
            <v>COMPACTADOR DE SOLOS DE PERCUSSÃO (SOQUETE) COM MOTOR A GASOLINA 4 TEMPOS, POTÊNCIA 4 CV - JUROS. AF_08/2015</v>
          </cell>
          <cell r="C930" t="str">
            <v>H</v>
          </cell>
          <cell r="D930">
            <v>0.08</v>
          </cell>
        </row>
        <row r="931">
          <cell r="A931">
            <v>91531</v>
          </cell>
          <cell r="B931" t="str">
            <v>COMPACTADOR DE SOLOS DE PERCUSSÃO (SOQUETE) COM MOTOR A GASOLINA 4 TEMPOS, POTÊNCIA 4 CV - MANUTENÇÃO. AF_08/2015</v>
          </cell>
          <cell r="C931" t="str">
            <v>H</v>
          </cell>
          <cell r="D931">
            <v>0.79</v>
          </cell>
        </row>
        <row r="932">
          <cell r="A932">
            <v>91532</v>
          </cell>
          <cell r="B932" t="str">
            <v>COMPACTADOR DE SOLOS DE PERCUSSÃO (SOQUETE) COM MOTOR A GASOLINA 4 TEMPOS, POTÊNCIA 4 CV - MATERIAIS NA OPERAÇÃO. AF_08/2015</v>
          </cell>
          <cell r="C932" t="str">
            <v>H</v>
          </cell>
          <cell r="D932">
            <v>4.82</v>
          </cell>
        </row>
        <row r="933">
          <cell r="A933">
            <v>91629</v>
          </cell>
          <cell r="B933" t="str">
            <v>GUINDAUTO HIDRÁULICO, CAPACIDADE MÁXIMA DE CARGA 6500 KG, MOMENTO MÁXIMO DE CARGA 5,8 TM, ALCANCE MÁXIMO HORIZONTAL 7,60 M, INCLUSIVE CAMINHÃO TOCO PBT 9.700 KG, POTÊNCIA DE 160 CV - DEPRECIAÇÃO. AF_08/2015</v>
          </cell>
          <cell r="C933" t="str">
            <v>H</v>
          </cell>
          <cell r="D933">
            <v>8.8699999999999992</v>
          </cell>
        </row>
        <row r="934">
          <cell r="A934">
            <v>91630</v>
          </cell>
          <cell r="B934" t="str">
            <v>GUINDAUTO HIDRÁULICO, CAPACIDADE MÁXIMA DE CARGA 6500 KG, MOMENTO MÁXIMO DE CARGA 5,8 TM, ALCANCE MÁXIMO HORIZONTAL 7,60 M, INCLUSIVE CAMINHÃO TOCO PBT 9.700 KG, POTÊNCIA DE 160 CV - JUROS. AF_08/2015</v>
          </cell>
          <cell r="C934" t="str">
            <v>H</v>
          </cell>
          <cell r="D934">
            <v>1.85</v>
          </cell>
        </row>
        <row r="935">
          <cell r="A935">
            <v>91631</v>
          </cell>
          <cell r="B935" t="str">
            <v>GUINDAUTO HIDRÁULICO, CAPACIDADE MÁXIMA DE CARGA 6500 KG, MOMENTO MÁXIMO DE CARGA 5,8 TM, ALCANCE MÁXIMO HORIZONTAL 7,60 M, INCLUSIVE CAMINHÃO TOCO PBT 9.700 KG, POTÊNCIA DE 160 CV - IMPOSTOS E SEGUROS. AF_08/2015</v>
          </cell>
          <cell r="C935" t="str">
            <v>H</v>
          </cell>
          <cell r="D935">
            <v>0.71</v>
          </cell>
        </row>
        <row r="936">
          <cell r="A936">
            <v>91632</v>
          </cell>
          <cell r="B936" t="str">
            <v>GUINDAUTO HIDRÁULICO, CAPACIDADE MÁXIMA DE CARGA 6500 KG, MOMENTO MÁXIMO DE CARGA 5,8 TM, ALCANCE MÁXIMO HORIZONTAL 7,60 M, INCLUSIVE CAMINHÃO TOCO PBT 9.700 KG, POTÊNCIA DE 160 CV - MANUTENÇÃO. AF_08/2015</v>
          </cell>
          <cell r="C936" t="str">
            <v>H</v>
          </cell>
          <cell r="D936">
            <v>16.64</v>
          </cell>
        </row>
        <row r="937">
          <cell r="A937">
            <v>91633</v>
          </cell>
          <cell r="B937" t="str">
            <v>GUINDAUTO HIDRÁULICO, CAPACIDADE MÁXIMA DE CARGA 6500 KG, MOMENTO MÁXIMO DE CARGA 5,8 TM, ALCANCE MÁXIMO HORIZONTAL 7,60 M, INCLUSIVE CAMINHÃO TOCO PBT 9.700 KG, POTÊNCIA DE 160 CV - MATERIAIS NA OPERAÇÃO. AF_08/2015</v>
          </cell>
          <cell r="C937" t="str">
            <v>H</v>
          </cell>
          <cell r="D937">
            <v>90.15</v>
          </cell>
        </row>
        <row r="938">
          <cell r="A938">
            <v>91640</v>
          </cell>
          <cell r="B938" t="str">
            <v>CAMINHÃO DE TRANSPORTE DE MATERIAL ASFÁLTICO 30.000 L, COM CAVALO MECÂNICO DE CAPACIDADE MÁXIMA DE TRAÇÃO COMBINADO DE 66.000 KG, POTÊNCIA 360 CV, INCLUSIVE TANQUE DE ASFALTO COM SERPENTINA - DEPRECIAÇÃO. AF_08/2015</v>
          </cell>
          <cell r="C938" t="str">
            <v>H</v>
          </cell>
          <cell r="D938">
            <v>21.14</v>
          </cell>
        </row>
        <row r="939">
          <cell r="A939">
            <v>91641</v>
          </cell>
          <cell r="B939" t="str">
            <v>CAMINHÃO DE TRANSPORTE DE MATERIAL ASFÁLTICO 30.000 L, COM CAVALO MECÂNICO DE CAPACIDADE MÁXIMA DE TRAÇÃO COMBINADO DE 66.000 KG, POTÊNCIA 360 CV, INCLUSIVE TANQUE DE ASFALTO COM SERPENTINA - JUROS. AF_08/2015</v>
          </cell>
          <cell r="C939" t="str">
            <v>H</v>
          </cell>
          <cell r="D939">
            <v>4.43</v>
          </cell>
        </row>
        <row r="940">
          <cell r="A940">
            <v>91642</v>
          </cell>
          <cell r="B940" t="str">
            <v>CAMINHÃO DE TRANSPORTE DE MATERIAL ASFÁLTICO 30.000 L, COM CAVALO MECÂNICO DE CAPACIDADE MÁXIMA DE TRAÇÃO COMBINADO DE 66.000 KG, POTÊNCIA 360 CV, INCLUSIVE TANQUE DE ASFALTO COM SERPENTINA - IMPOSTOS E SEGUROS. AF_08/2015</v>
          </cell>
          <cell r="C940" t="str">
            <v>H</v>
          </cell>
          <cell r="D940">
            <v>1.71</v>
          </cell>
        </row>
        <row r="941">
          <cell r="A941">
            <v>91643</v>
          </cell>
          <cell r="B941" t="str">
            <v>CAMINHÃO DE TRANSPORTE DE MATERIAL ASFÁLTICO 30.000 L, COM CAVALO MECÂNICO DE CAPACIDADE MÁXIMA DE TRAÇÃO COMBINADO DE 66.000 KG, POTÊNCIA 360 CV, INCLUSIVE TANQUE DE ASFALTO COM SERPENTINA - MANUTENÇÃO. AF_08/2015</v>
          </cell>
          <cell r="C941" t="str">
            <v>H</v>
          </cell>
          <cell r="D941">
            <v>39.630000000000003</v>
          </cell>
        </row>
        <row r="942">
          <cell r="A942">
            <v>91644</v>
          </cell>
          <cell r="B942" t="str">
            <v>CAMINHÃO DE TRANSPORTE DE MATERIAL ASFÁLTICO 30.000 L, COM CAVALO MECÂNICO DE CAPACIDADE MÁXIMA DE TRAÇÃO COMBINADO DE 66.000 KG, POTÊNCIA 360 CV, INCLUSIVE TANQUE DE ASFALTO COM SERPENTINA - MATERIAIS NA OPERAÇÃO. AF_08/2015</v>
          </cell>
          <cell r="C942" t="str">
            <v>H</v>
          </cell>
          <cell r="D942">
            <v>202.87</v>
          </cell>
        </row>
        <row r="943">
          <cell r="A943">
            <v>91688</v>
          </cell>
          <cell r="B943" t="str">
            <v>SERRA CIRCULAR DE BANCADA COM MOTOR ELÉTRICO POTÊNCIA DE 5HP, COM COIFA PARA DISCO 10" - DEPRECIAÇÃO. AF_08/2015</v>
          </cell>
          <cell r="C943" t="str">
            <v>H</v>
          </cell>
          <cell r="D943">
            <v>0.1</v>
          </cell>
        </row>
        <row r="944">
          <cell r="A944">
            <v>91689</v>
          </cell>
          <cell r="B944" t="str">
            <v>SERRA CIRCULAR DE BANCADA COM MOTOR ELÉTRICO POTÊNCIA DE 5HP, COM COIFA PARA DISCO 10" - JUROS. AF_08/2015</v>
          </cell>
          <cell r="C944" t="str">
            <v>H</v>
          </cell>
          <cell r="D944">
            <v>0.02</v>
          </cell>
        </row>
        <row r="945">
          <cell r="A945">
            <v>91690</v>
          </cell>
          <cell r="B945" t="str">
            <v>SERRA CIRCULAR DE BANCADA COM MOTOR ELÉTRICO POTÊNCIA DE 5HP, COM COIFA PARA DISCO 10" - MANUTENÇÃO. AF_08/2015</v>
          </cell>
          <cell r="C945" t="str">
            <v>H</v>
          </cell>
          <cell r="D945">
            <v>0.06</v>
          </cell>
        </row>
        <row r="946">
          <cell r="A946">
            <v>91691</v>
          </cell>
          <cell r="B946" t="str">
            <v>SERRA CIRCULAR DE BANCADA COM MOTOR ELÉTRICO POTÊNCIA DE 5HP, COM COIFA PARA DISCO 10" - MATERIAIS NA OPERAÇÃO. AF_08/2015</v>
          </cell>
          <cell r="C946" t="str">
            <v>H</v>
          </cell>
          <cell r="D946">
            <v>1.87</v>
          </cell>
        </row>
        <row r="947">
          <cell r="A947">
            <v>92040</v>
          </cell>
          <cell r="B947" t="str">
            <v>DISTRIBUIDOR DE AGREGADOS REBOCAVEL, CAPACIDADE 1,9 M³, LARGURA DE TRABALHO 3,66 M - DEPRECIAÇÃO. AF_11/2015</v>
          </cell>
          <cell r="C947" t="str">
            <v>H</v>
          </cell>
          <cell r="D947">
            <v>4.13</v>
          </cell>
        </row>
        <row r="948">
          <cell r="A948">
            <v>92041</v>
          </cell>
          <cell r="B948" t="str">
            <v>DISTRIBUIDOR DE AGREGADOS REBOCAVEL, CAPACIDADE 1,9 M³, LARGURA DE TRABALHO 3,66 M - JUROS. AF_11/2015</v>
          </cell>
          <cell r="C948" t="str">
            <v>H</v>
          </cell>
          <cell r="D948">
            <v>0.43</v>
          </cell>
        </row>
        <row r="949">
          <cell r="A949">
            <v>92042</v>
          </cell>
          <cell r="B949" t="str">
            <v>DISTRIBUIDOR DE AGREGADOS REBOCAVEL, CAPACIDADE 1,9 M³, LARGURA DE TRABALHO 3,66 M - MANUTENÇÃO. AF_11/2015</v>
          </cell>
          <cell r="C949" t="str">
            <v>H</v>
          </cell>
          <cell r="D949">
            <v>3.44</v>
          </cell>
        </row>
        <row r="950">
          <cell r="A950">
            <v>92101</v>
          </cell>
          <cell r="B950" t="str">
            <v>CAMINHÃO PARA EQUIPAMENTO DE LIMPEZA A SUCÇÃO COM CAMINHÃO TRUCADO DE PESO BRUTO TOTAL 23000 KG, CARGA ÚTIL MÁXIMA 15935 KG, DISTÂNCIA ENTRE EIXOS 4,80 M, POTÊNCIA 230 CV, INCLUSIVE LIMPADORA A SUCÇÃO, TANQUE 12000 L - DEPRECIAÇÃO. AF_11/2015</v>
          </cell>
          <cell r="C950" t="str">
            <v>H</v>
          </cell>
          <cell r="D950">
            <v>13.83</v>
          </cell>
        </row>
        <row r="951">
          <cell r="A951">
            <v>92102</v>
          </cell>
          <cell r="B951" t="str">
            <v>CAMINHÃO PARA EQUIPAMENTO DE LIMPEZA A SUCÇÃO COM CAMINHÃO TRUCADO DE PESO BRUTO TOTAL 23000 KG, CARGA ÚTIL MÁXIMA 15935 KG, DISTÂNCIA ENTRE EIXOS 4,80 M, POTÊNCIA 230 CV, INCLUSIVE LIMPADORA A SUCÇÃO, TANQUE 12000 L - JUROS. AF_11/2015</v>
          </cell>
          <cell r="C951" t="str">
            <v>H</v>
          </cell>
          <cell r="D951">
            <v>2.89</v>
          </cell>
        </row>
        <row r="952">
          <cell r="A952">
            <v>92103</v>
          </cell>
          <cell r="B952" t="str">
            <v>CAMINHÃO PARA EQUIPAMENTO DE LIMPEZA A SUCÇÃO COM CAMINHÃO TRUCADO DE PESO BRUTO TOTAL 23000 KG, CARGA ÚTIL MÁXIMA 15935 KG, DISTÂNCIA ENTRE EIXOS 4,80 M, POTÊNCIA 230 CV, INCLUSIVE LIMPADORA A SUCÇÃO, TANQUE 12000 L - IMPOSTOS E SEGUROS. AF_11/2015</v>
          </cell>
          <cell r="C952" t="str">
            <v>H</v>
          </cell>
          <cell r="D952">
            <v>1.1200000000000001</v>
          </cell>
        </row>
        <row r="953">
          <cell r="A953">
            <v>92104</v>
          </cell>
          <cell r="B953" t="str">
            <v>CAMINHÃO PARA EQUIPAMENTO DE LIMPEZA A SUCÇÃO COM CAMINHÃO TRUCADO DE PESO BRUTO TOTAL 23000 KG, CARGA ÚTIL MÁXIMA 15935 KG, DISTÂNCIA ENTRE EIXOS 4,80 M, POTÊNCIA 230 CV, INCLUSIVE LIMPADORA A SUCÇÃO, TANQUE 12000 L - MANUTENÇÃO. AF_11/2015</v>
          </cell>
          <cell r="C953" t="str">
            <v>H</v>
          </cell>
          <cell r="D953">
            <v>25.94</v>
          </cell>
        </row>
        <row r="954">
          <cell r="A954">
            <v>92105</v>
          </cell>
          <cell r="B954" t="str">
            <v>CAMINHÃO PARA EQUIPAMENTO DE LIMPEZA A SUCÇÃO COM CAMINHÃO TRUCADO DE PESO BRUTO TOTAL 23000 KG, CARGA ÚTIL MÁX. 15935 KG, DISTÂNCIA ENTRE EIXOS 4,80 M, POTÊNCIA 230 CV, INCLUSIVE LIMPADORA A SUCÇÃO, TANQUE 12000 L - MATERIAIS NA OPERAÇÃO. AF_11/2015</v>
          </cell>
          <cell r="C954" t="str">
            <v>H</v>
          </cell>
          <cell r="D954">
            <v>129.6</v>
          </cell>
        </row>
        <row r="955">
          <cell r="A955">
            <v>92108</v>
          </cell>
          <cell r="B955" t="str">
            <v>PENEIRA ROTATIVA COM MOTOR ELÉTRICO TRIFÁSICO DE 2 CV, CILINDRO DE 1 M X 0,60 M, COM FUROS DE 3,17 MM - DEPRECIAÇÃO. AF_11/2015</v>
          </cell>
          <cell r="C955" t="str">
            <v>H</v>
          </cell>
          <cell r="D955">
            <v>0.72</v>
          </cell>
        </row>
        <row r="956">
          <cell r="A956">
            <v>92109</v>
          </cell>
          <cell r="B956" t="str">
            <v>PENEIRA ROTATIVA COM MOTOR ELÉTRICO TRIFÁSICO DE 2 CV, CILINDRO DE 1 M X 0,60 M, COM FUROS DE 3,17 MM - JUROS. AF_11/2015</v>
          </cell>
          <cell r="C956" t="str">
            <v>H</v>
          </cell>
          <cell r="D956">
            <v>0.08</v>
          </cell>
        </row>
        <row r="957">
          <cell r="A957">
            <v>92110</v>
          </cell>
          <cell r="B957" t="str">
            <v>PENEIRA ROTATIVA COM MOTOR ELÉTRICO TRIFÁSICO DE 2 CV, CILINDRO DE 1 M X 0,60 M, COM FUROS DE 3,17 MM - MANUTENÇÃO. AF_11/2015</v>
          </cell>
          <cell r="C957" t="str">
            <v>H</v>
          </cell>
          <cell r="D957">
            <v>0.56000000000000005</v>
          </cell>
        </row>
        <row r="958">
          <cell r="A958">
            <v>92111</v>
          </cell>
          <cell r="B958" t="str">
            <v>PENEIRA ROTATIVA COM MOTOR ELÉTRICO TRIFÁSICO DE 2 CV, CILINDRO DE 1 M X 0,60 M, COM FUROS DE 3,17 MM - MATERIAIS NA OPERAÇÃO. AF_11/2015</v>
          </cell>
          <cell r="C958" t="str">
            <v>H</v>
          </cell>
          <cell r="D958">
            <v>0.73</v>
          </cell>
        </row>
        <row r="959">
          <cell r="A959">
            <v>92114</v>
          </cell>
          <cell r="B959" t="str">
            <v>DOSADOR DE AREIA, CAPACIDADE DE 26 LITROS - DEPRECIAÇÃO. AF_11/2015</v>
          </cell>
          <cell r="C959" t="str">
            <v>H</v>
          </cell>
          <cell r="D959">
            <v>0.08</v>
          </cell>
        </row>
        <row r="960">
          <cell r="A960">
            <v>92115</v>
          </cell>
          <cell r="B960" t="str">
            <v>DOSADOR DE AREIA, CAPACIDADE DE 26 LITROS - JUROS. AF_11/2015</v>
          </cell>
          <cell r="C960" t="str">
            <v>H</v>
          </cell>
          <cell r="D960">
            <v>0</v>
          </cell>
        </row>
        <row r="961">
          <cell r="A961">
            <v>92116</v>
          </cell>
          <cell r="B961" t="str">
            <v>DOSADOR DE AREIA, CAPACIDADE DE 26 LITROS - MANUTENÇÃO. AF_11/2015</v>
          </cell>
          <cell r="C961" t="str">
            <v>H</v>
          </cell>
          <cell r="D961">
            <v>0.1</v>
          </cell>
        </row>
        <row r="962">
          <cell r="A962">
            <v>92133</v>
          </cell>
          <cell r="B962" t="str">
            <v>CAMINHONETE COM MOTOR A DIESEL, POTÊNCIA 180 CV, CABINE DUPLA, 4X4 - DEPRECIAÇÃO. AF_11/2015</v>
          </cell>
          <cell r="C962" t="str">
            <v>H</v>
          </cell>
          <cell r="D962">
            <v>7.77</v>
          </cell>
        </row>
        <row r="963">
          <cell r="A963">
            <v>92134</v>
          </cell>
          <cell r="B963" t="str">
            <v>CAMINHONETE COM MOTOR A DIESEL, POTÊNCIA 180 CV, CABINE DUPLA, 4X4 - JUROS. AF_11/2015</v>
          </cell>
          <cell r="C963" t="str">
            <v>H</v>
          </cell>
          <cell r="D963">
            <v>1.23</v>
          </cell>
        </row>
        <row r="964">
          <cell r="A964">
            <v>92135</v>
          </cell>
          <cell r="B964" t="str">
            <v>CAMINHONETE COM MOTOR A DIESEL, POTÊNCIA 180 CV, CABINE DUPLA, 4X4 - IMPOSTOS E SEGUROS. AF_11/2015</v>
          </cell>
          <cell r="C964" t="str">
            <v>H</v>
          </cell>
          <cell r="D964">
            <v>0.48</v>
          </cell>
        </row>
        <row r="965">
          <cell r="A965">
            <v>92136</v>
          </cell>
          <cell r="B965" t="str">
            <v>CAMINHONETE COM MOTOR A DIESEL, POTÊNCIA 180 CV, CABINE DUPLA, 4X4 - MANUTENÇÃO. AF_11/2015</v>
          </cell>
          <cell r="C965" t="str">
            <v>H</v>
          </cell>
          <cell r="D965">
            <v>9.7200000000000006</v>
          </cell>
        </row>
        <row r="966">
          <cell r="A966">
            <v>92137</v>
          </cell>
          <cell r="B966" t="str">
            <v>CAMINHONETE COM MOTOR A DIESEL, POTÊNCIA 180 CV, CABINE DUPLA, 4X4 - MATERIAIS NA OPERAÇÃO. AF_11/2015</v>
          </cell>
          <cell r="C966" t="str">
            <v>H</v>
          </cell>
          <cell r="D966">
            <v>26.67</v>
          </cell>
        </row>
        <row r="967">
          <cell r="A967">
            <v>92140</v>
          </cell>
          <cell r="B967" t="str">
            <v>CAMINHONETE CABINE SIMPLES COM MOTOR 1.6 FLEX, CÂMBIO MANUAL, POTÊNCIA 101/104 CV, 2 PORTAS - DEPRECIAÇÃO. AF_11/2015</v>
          </cell>
          <cell r="C967" t="str">
            <v>H</v>
          </cell>
          <cell r="D967">
            <v>2.37</v>
          </cell>
        </row>
        <row r="968">
          <cell r="A968">
            <v>92141</v>
          </cell>
          <cell r="B968" t="str">
            <v>CAMINHONETE CABINE SIMPLES COM MOTOR 1.6 FLEX, CÂMBIO MANUAL, POTÊNCIA 101/104 CV, 2 PORTAS - JUROS. AF_11/2015</v>
          </cell>
          <cell r="C968" t="str">
            <v>H</v>
          </cell>
          <cell r="D968">
            <v>0.37</v>
          </cell>
        </row>
        <row r="969">
          <cell r="A969">
            <v>92142</v>
          </cell>
          <cell r="B969" t="str">
            <v>CAMINHONETE CABINE SIMPLES COM MOTOR 1.6 FLEX, CÂMBIO MANUAL, POTÊNCIA 101/104 CV, 2 PORTAS - IMPOSTOS E SEGUROS. AF_11/2015</v>
          </cell>
          <cell r="C969" t="str">
            <v>H</v>
          </cell>
          <cell r="D969">
            <v>0.14000000000000001</v>
          </cell>
        </row>
        <row r="970">
          <cell r="A970">
            <v>92143</v>
          </cell>
          <cell r="B970" t="str">
            <v>CAMINHONETE CABINE SIMPLES COM MOTOR 1.6 FLEX, CÂMBIO MANUAL, POTÊNCIA 101/104 CV, 2 PORTAS - MANUTENÇÃO. AF_11/2015</v>
          </cell>
          <cell r="C970" t="str">
            <v>H</v>
          </cell>
          <cell r="D970">
            <v>2.96</v>
          </cell>
        </row>
        <row r="971">
          <cell r="A971">
            <v>92144</v>
          </cell>
          <cell r="B971" t="str">
            <v>CAMINHONETE CABINE SIMPLES COM MOTOR 1.6 FLEX, CÂMBIO MANUAL, POTÊNCIA 101/104 CV, 2 PORTAS - MATERIAIS NA OPERAÇÃO. AF_11/2015</v>
          </cell>
          <cell r="C971" t="str">
            <v>H</v>
          </cell>
          <cell r="D971">
            <v>31.3</v>
          </cell>
        </row>
        <row r="972">
          <cell r="A972">
            <v>92237</v>
          </cell>
          <cell r="B972" t="str">
            <v>CAMINHÃO DE TRANSPORTE DE MATERIAL ASFÁLTICO 20.000 L, COM CAVALO MECÂNICO DE CAPACIDADE MÁXIMA DE TRAÇÃO COMBINADO DE 45.000 KG, POTÊNCIA 330 CV, INCLUSIVE TANQUE DE ASFALTO COM MAÇARICO - DEPRECIAÇÃO. AF_12/2015</v>
          </cell>
          <cell r="C972" t="str">
            <v>H</v>
          </cell>
          <cell r="D972">
            <v>15.43</v>
          </cell>
        </row>
        <row r="973">
          <cell r="A973">
            <v>92238</v>
          </cell>
          <cell r="B973" t="str">
            <v>CAMINHÃO DE TRANSPORTE DE MATERIAL ASFÁLTICO 20.000 L, COM CAVALO MECÂNICO DE CAPACIDADE MÁXIMA DE TRAÇÃO COMBINADO DE 45.000 KG, POTÊNCIA 330 CV, INCLUSIVE TANQUE DE ASFALTO COM MAÇARICO - JUROS. AF_12/2015</v>
          </cell>
          <cell r="C973" t="str">
            <v>H</v>
          </cell>
          <cell r="D973">
            <v>3.24</v>
          </cell>
        </row>
        <row r="974">
          <cell r="A974">
            <v>92239</v>
          </cell>
          <cell r="B974" t="str">
            <v>CAMINHÃO DE TRANSPORTE DE MATERIAL ASFÁLTICO 20.000 L, COM CAVALO MECÂNICO DE CAPACIDADE MÁXIMA DE TRAÇÃO COMBINADO DE 45.000 KG, POTÊNCIA 330 CV, INCLUSIVE TANQUE DE ASFALTO COM MAÇARICO - IMPOSTOS E SEGUROS. AF_12/2015</v>
          </cell>
          <cell r="C974" t="str">
            <v>H</v>
          </cell>
          <cell r="D974">
            <v>1.25</v>
          </cell>
        </row>
        <row r="975">
          <cell r="A975">
            <v>92240</v>
          </cell>
          <cell r="B975" t="str">
            <v>CAMINHÃO DE TRANSPORTE DE MATERIAL ASFÁLTICO 20.000 L, COM CAVALO MECÂNICO DE CAPACIDADE MÁXIMA DE TRAÇÃO COMBINADO DE 45.000 KG, POTÊNCIA 330 CV, INCLUSIVE TANQUE DE ASFALTO COM MAÇARICO - MANUTENÇÃO. AF_12/2015</v>
          </cell>
          <cell r="C975" t="str">
            <v>H</v>
          </cell>
          <cell r="D975">
            <v>28.94</v>
          </cell>
        </row>
        <row r="976">
          <cell r="A976">
            <v>92241</v>
          </cell>
          <cell r="B976" t="str">
            <v>CAMINHÃO DE TRANSPORTE DE MATERIAL ASFÁLTICO 20.000 L, COM CAVALO MECÂNICO DE CAPACIDADE MÁXIMA DE TRAÇÃO COMBINADO DE 45.000 KG, POTÊNCIA 330 CV, INCLUSIVE TANQUE DE ASFALTO COM MAÇARICO - MATERIAIS NA OPERAÇÃO. AF_12/2015</v>
          </cell>
          <cell r="C976" t="str">
            <v>H</v>
          </cell>
          <cell r="D976">
            <v>185.98</v>
          </cell>
        </row>
        <row r="977">
          <cell r="A977">
            <v>92712</v>
          </cell>
          <cell r="B977" t="str">
            <v>APARELHO PARA CORTE E SOLDA OXI-ACETILENO SOBRE RODAS, INCLUSIVE CILINDROS E MAÇARICOS - DEPRECIAÇÃO. AF_12/2015</v>
          </cell>
          <cell r="C977" t="str">
            <v>H</v>
          </cell>
          <cell r="D977">
            <v>0.24</v>
          </cell>
        </row>
        <row r="978">
          <cell r="A978">
            <v>92713</v>
          </cell>
          <cell r="B978" t="str">
            <v>APARELHO PARA CORTE E SOLDA OXI-ACETILENO SOBRE RODAS, INCLUSIVE CILINDROS E MAÇARICOS - JUROS. AF_12/2015</v>
          </cell>
          <cell r="C978" t="str">
            <v>H</v>
          </cell>
          <cell r="D978">
            <v>0.02</v>
          </cell>
        </row>
        <row r="979">
          <cell r="A979">
            <v>92714</v>
          </cell>
          <cell r="B979" t="str">
            <v>APARELHO PARA CORTE E SOLDA OXI-ACETILENO SOBRE RODAS, INCLUSIVE CILINDROS E MAÇARICOS - MANUTENÇÃO. AF_12/2015</v>
          </cell>
          <cell r="C979" t="str">
            <v>H</v>
          </cell>
          <cell r="D979">
            <v>0.3</v>
          </cell>
        </row>
        <row r="980">
          <cell r="A980">
            <v>92715</v>
          </cell>
          <cell r="B980" t="str">
            <v>APARELHO PARA CORTE E SOLDA OXI-ACETILENO SOBRE RODAS, INCLUSIVE CILINDROS E MAÇARICOS - MATERIAIS NA OPERAÇÃO. AF_12/2015</v>
          </cell>
          <cell r="C980" t="str">
            <v>H</v>
          </cell>
          <cell r="D980">
            <v>26.1</v>
          </cell>
        </row>
        <row r="981">
          <cell r="A981">
            <v>92956</v>
          </cell>
          <cell r="B981" t="str">
            <v>MÁQUINA EXTRUSORA DE CONCRETO PARA GUIAS E SARJETAS, MOTOR A DIESEL, POTÊNCIA 14 CV - DEPRECIAÇÃO. AF_12/2015</v>
          </cell>
          <cell r="C981" t="str">
            <v>H</v>
          </cell>
          <cell r="D981">
            <v>5.01</v>
          </cell>
        </row>
        <row r="982">
          <cell r="A982">
            <v>92957</v>
          </cell>
          <cell r="B982" t="str">
            <v>MÁQUINA EXTRUSORA DE CONCRETO PARA GUIAS E SARJETAS, MOTOR A DIESEL, POTÊNCIA 14 CV - JUROS. AF_12/2015</v>
          </cell>
          <cell r="C982" t="str">
            <v>H</v>
          </cell>
          <cell r="D982">
            <v>0.59</v>
          </cell>
        </row>
        <row r="983">
          <cell r="A983">
            <v>92958</v>
          </cell>
          <cell r="B983" t="str">
            <v>MÁQUINA EXTRUSORA DE CONCRETO PARA GUIAS E SARJETAS, MOTOR A DIESEL, POTÊNCIA 14 CV - MANUTENÇÃO. AF_12/2015</v>
          </cell>
          <cell r="C983" t="str">
            <v>H</v>
          </cell>
          <cell r="D983">
            <v>5.48</v>
          </cell>
        </row>
        <row r="984">
          <cell r="A984">
            <v>92959</v>
          </cell>
          <cell r="B984" t="str">
            <v>MÁQUINA EXTRUSORA DE CONCRETO PARA GUIAS E SARJETAS, MOTOR A DIESEL, POTÊNCIA 14 CV - MATERIAIS NA OPERAÇÃO. AF_12/2015</v>
          </cell>
          <cell r="C984" t="str">
            <v>H</v>
          </cell>
          <cell r="D984">
            <v>6.24</v>
          </cell>
        </row>
        <row r="985">
          <cell r="A985">
            <v>92963</v>
          </cell>
          <cell r="B985" t="str">
            <v>MARTELO PERFURADOR PNEUMÁTICO MANUAL, HASTE 25 X 75 MM, 21 KG - DEPRECIAÇÃO. AF_12/2015</v>
          </cell>
          <cell r="C985" t="str">
            <v>H</v>
          </cell>
          <cell r="D985">
            <v>1.17</v>
          </cell>
        </row>
        <row r="986">
          <cell r="A986">
            <v>92964</v>
          </cell>
          <cell r="B986" t="str">
            <v>MARTELO PERFURADOR PNEUMÁTICO MANUAL, HASTE 25 X 75 MM, 21 KG - JUROS. AF_12/2015</v>
          </cell>
          <cell r="C986" t="str">
            <v>H</v>
          </cell>
          <cell r="D986">
            <v>0.13</v>
          </cell>
        </row>
        <row r="987">
          <cell r="A987">
            <v>92965</v>
          </cell>
          <cell r="B987" t="str">
            <v>MARTELO PERFURADOR PNEUMÁTICO MANUAL, HASTE 25 X 75 MM, 21 KG - MANUTENÇÃO. AF_12/2015</v>
          </cell>
          <cell r="C987" t="str">
            <v>H</v>
          </cell>
          <cell r="D987">
            <v>1.46</v>
          </cell>
        </row>
        <row r="988">
          <cell r="A988">
            <v>93220</v>
          </cell>
          <cell r="B988" t="str">
            <v>PERFURATRIZ COM TORRE METÁLICA PARA EXECUÇÃO DE ESTACA HÉLICE CONTÍNUA, PROFUNDIDADE MÁXIMA DE 32 M, DIÂMETRO MÁXIMO DE 1000 MM, POTÊNCIA INSTALADA DE 350 HP, MESA ROTATIVA COM TORQUE MÁXIMO DE 263 KNM - DEPRECIAÇÃO. AF_01/2016</v>
          </cell>
          <cell r="C988" t="str">
            <v>H</v>
          </cell>
          <cell r="D988">
            <v>168.25</v>
          </cell>
        </row>
        <row r="989">
          <cell r="A989">
            <v>93221</v>
          </cell>
          <cell r="B989" t="str">
            <v>PERFURATRIZ COM TORRE METÁLICA PARA EXECUÇÃO DE ESTACA HÉLICE CONTÍNUA, PROFUNDIDADE MÁXIMA DE 32 M, DIÂMETRO MÁXIMO DE 1000 MM, POTÊNCIA INSTALADA DE 350 HP, MESA ROTATIVA COM TORQUE MÁXIMO DE 263 KNM - JUROS. AF_01/2016</v>
          </cell>
          <cell r="C989" t="str">
            <v>H</v>
          </cell>
          <cell r="D989">
            <v>23.35</v>
          </cell>
        </row>
        <row r="990">
          <cell r="A990">
            <v>93222</v>
          </cell>
          <cell r="B990" t="str">
            <v>PERFURATRIZ COM TORRE METÁLICA PARA EXECUÇÃO DE ESTACA HÉLICE CONTÍNUA, PROFUNDIDADE MÁXIMA DE 32 M, DIÂMETRO MÁXIMO DE 1000 MM, POTÊNCIA INSTALADA DE 350 HP, MESA ROTATIVA COM TORQUE MÁXIMO DE 263 KNM - MANUTENÇÃO. AF_01/2016</v>
          </cell>
          <cell r="C990" t="str">
            <v>H</v>
          </cell>
          <cell r="D990">
            <v>210.55</v>
          </cell>
        </row>
        <row r="991">
          <cell r="A991">
            <v>93223</v>
          </cell>
          <cell r="B991" t="str">
            <v>PERFURATRIZ COM TORRE METÁLICA PARA EXECUÇÃO DE ESTACA HÉLICE CONTÍNUA, PROFUNDIDADE MÁXIMA DE 32 M, DIÂMETRO MÁXIMO DE 1000 MM, POTÊNCIA INSTALADA DE 350 HP, MESA ROTATIVA COM TORQUE MÁXIMO DE 263 KNM  MATERIAIS NA OPERAÇÃO. AF_01/2016</v>
          </cell>
          <cell r="C991" t="str">
            <v>H</v>
          </cell>
          <cell r="D991">
            <v>105.26</v>
          </cell>
        </row>
        <row r="992">
          <cell r="A992">
            <v>93229</v>
          </cell>
          <cell r="B992" t="str">
            <v>BETONEIRA CAPACIDADE NOMINAL 400 L, CAPACIDADE DE MISTURA 310 L, MOTOR A GASOLINA POTÊNCIA 5,5 HP, SEM CARREGADOR - DEPRECIAÇÃO. AF_02/2016</v>
          </cell>
          <cell r="C992" t="str">
            <v>H</v>
          </cell>
          <cell r="D992">
            <v>0.3</v>
          </cell>
        </row>
        <row r="993">
          <cell r="A993">
            <v>93230</v>
          </cell>
          <cell r="B993" t="str">
            <v>BETONEIRA CAPACIDADE NOMINAL 400 L, CAPACIDADE DE MISTURA 310 L, MOTOR A GASOLINA POTÊNCIA 5,5 HP, SEM CARREGADOR - JUROS. AF_02/2016</v>
          </cell>
          <cell r="C993" t="str">
            <v>H</v>
          </cell>
          <cell r="D993">
            <v>0.03</v>
          </cell>
        </row>
        <row r="994">
          <cell r="A994">
            <v>93231</v>
          </cell>
          <cell r="B994" t="str">
            <v>BETONEIRA CAPACIDADE NOMINAL 400 L, CAPACIDADE DE MISTURA 310 L, MOTOR A GASOLINA POTÊNCIA 5,5 HP, SEM CARREGADOR - MANUTENÇÃO. AF_02/2016</v>
          </cell>
          <cell r="C994" t="str">
            <v>H</v>
          </cell>
          <cell r="D994">
            <v>0.28999999999999998</v>
          </cell>
        </row>
        <row r="995">
          <cell r="A995">
            <v>93232</v>
          </cell>
          <cell r="B995" t="str">
            <v>BETONEIRA CAPACIDADE NOMINAL 400 L, CAPACIDADE DE MISTURA 310 L, MOTOR A GASOLINA POTÊNCIA 5,5 HP, SEM CARREGADOR - MATERIAIS NA OPERAÇÃO. AF_02/2016</v>
          </cell>
          <cell r="C995" t="str">
            <v>H</v>
          </cell>
          <cell r="D995">
            <v>6.73</v>
          </cell>
        </row>
        <row r="996">
          <cell r="A996">
            <v>93235</v>
          </cell>
          <cell r="B996" t="str">
            <v>GRUPO GERADOR ESTACIONÁRIO, MOTOR DIESEL POTÊNCIA 170 KVA - JUROS. AF_02/2016</v>
          </cell>
          <cell r="C996" t="str">
            <v>H</v>
          </cell>
          <cell r="D996">
            <v>0.75</v>
          </cell>
        </row>
        <row r="997">
          <cell r="A997">
            <v>93238</v>
          </cell>
          <cell r="B997" t="str">
            <v>ROLO COMPACTADOR VIBRATÓRIO REBOCÁVEL, CILINDRO DE AÇO LISO, POTÊNCIA DE TRAÇÃO DE 65 CV, PESO 4,7 T, IMPACTO DINÂMICO 18,3 T, LARGURA DE TRABALHO 1,67 M - JUROS. AF_02/2016</v>
          </cell>
          <cell r="C997" t="str">
            <v>H</v>
          </cell>
          <cell r="D997">
            <v>0.64</v>
          </cell>
        </row>
        <row r="998">
          <cell r="A998">
            <v>93239</v>
          </cell>
          <cell r="B998" t="str">
            <v>ROLO COMPACTADOR VIBRATÓRIO PÉ DE CARNEIRO, OPERADO POR CONTROLE REMOTO, POTÊNCIA 12,5 KW, PESO OPERACIONAL 1,675 T, LARGURA DE TRABALHO 0,85 M - JUROS. AF_02/2016</v>
          </cell>
          <cell r="C998" t="str">
            <v>H</v>
          </cell>
          <cell r="D998">
            <v>2.91</v>
          </cell>
        </row>
        <row r="999">
          <cell r="A999">
            <v>93240</v>
          </cell>
          <cell r="B999" t="str">
            <v>ROLO COMPACTADOR VIBRATÓRIO PÉ DE CARNEIRO, OPERADO POR CONTROLE REMOTO, POTÊNCIA 12,5 KW, PESO OPERACIONAL 1,675 T, LARGURA DE TRABALHO 0,85 M - MATERIAIS NA OPERAÇÃO. AF_02/2016</v>
          </cell>
          <cell r="C999" t="str">
            <v>H</v>
          </cell>
          <cell r="D999">
            <v>8.06</v>
          </cell>
        </row>
        <row r="1000">
          <cell r="A1000">
            <v>93267</v>
          </cell>
          <cell r="B1000" t="str">
            <v>GRUA ASCENCIONAL, LANÇA DE 30 M, CAPACIDADE DE 1,0 T A 30 M, ALTURA ATÉ 39 M  DEPRECIAÇÃO. AF_03/2016</v>
          </cell>
          <cell r="C1000" t="str">
            <v>H</v>
          </cell>
          <cell r="D1000">
            <v>24.17</v>
          </cell>
        </row>
        <row r="1001">
          <cell r="A1001">
            <v>93269</v>
          </cell>
          <cell r="B1001" t="str">
            <v>GRUA ASCENCIONAL, LANÇA DE 30 M, CAPACIDADE DE 1,0 T A 30 M, ALTURA ATÉ 39 M   JUROS. AF_03/2016</v>
          </cell>
          <cell r="C1001" t="str">
            <v>H</v>
          </cell>
          <cell r="D1001">
            <v>2.87</v>
          </cell>
        </row>
        <row r="1002">
          <cell r="A1002">
            <v>93270</v>
          </cell>
          <cell r="B1002" t="str">
            <v>GRUA ASCENCIONAL, LANÇA DE 30 M, CAPACIDADE DE 1,0 T A 30 M, ALTURA ATÉ 39 M   MANUTENÇÃO. AF_03/2016</v>
          </cell>
          <cell r="C1002" t="str">
            <v>H</v>
          </cell>
          <cell r="D1002">
            <v>26.44</v>
          </cell>
        </row>
        <row r="1003">
          <cell r="A1003">
            <v>93271</v>
          </cell>
          <cell r="B1003" t="str">
            <v>GRUA ASCENCIONAL, LANÇA DE 30 M, CAPACIDADE DE 1,0 T A 30 M, ALTURA ATÉ 39 M   MATERIAIS NA OPERAÇÃO. AF_03/2016</v>
          </cell>
          <cell r="C1003" t="str">
            <v>H</v>
          </cell>
          <cell r="D1003">
            <v>5.51</v>
          </cell>
        </row>
        <row r="1004">
          <cell r="A1004">
            <v>93277</v>
          </cell>
          <cell r="B1004" t="str">
            <v>GUINCHO ELÉTRICO DE COLUNA, CAPACIDADE 400 KG, COM MOTO FREIO, MOTOR TRIFÁSICO DE 1,25 CV - DEPRECIAÇÃO. AF_03/2016</v>
          </cell>
          <cell r="C1004" t="str">
            <v>H</v>
          </cell>
          <cell r="D1004">
            <v>0.27</v>
          </cell>
        </row>
        <row r="1005">
          <cell r="A1005">
            <v>93278</v>
          </cell>
          <cell r="B1005" t="str">
            <v>GUINCHO ELÉTRICO DE COLUNA, CAPACIDADE 400 KG, COM MOTO FREIO, MOTOR TRIFÁSICO DE 1,25 CV - JUROS. AF_03/2016</v>
          </cell>
          <cell r="C1005" t="str">
            <v>H</v>
          </cell>
          <cell r="D1005">
            <v>0.03</v>
          </cell>
        </row>
        <row r="1006">
          <cell r="A1006">
            <v>93279</v>
          </cell>
          <cell r="B1006" t="str">
            <v>GUINCHO ELÉTRICO DE COLUNA, CAPACIDADE 400 KG, COM MOTO FREIO, MOTOR TRIFÁSICO DE 1,25 CV - MANUTENÇÃO. AF_03/2016</v>
          </cell>
          <cell r="C1006" t="str">
            <v>H</v>
          </cell>
          <cell r="D1006">
            <v>0.26</v>
          </cell>
        </row>
        <row r="1007">
          <cell r="A1007">
            <v>93280</v>
          </cell>
          <cell r="B1007" t="str">
            <v>GUINCHO ELÉTRICO DE COLUNA, CAPACIDADE 400 KG, COM MOTO FREIO, MOTOR TRIFÁSICO DE 1,25 CV - MATERIAIS NA OPERAÇÃO. AF_03/2016</v>
          </cell>
          <cell r="C1007" t="str">
            <v>H</v>
          </cell>
          <cell r="D1007">
            <v>0.46</v>
          </cell>
        </row>
        <row r="1008">
          <cell r="A1008">
            <v>93283</v>
          </cell>
          <cell r="B1008" t="str">
            <v>GUINDASTE HIDRÁULICO AUTOPROPELIDO, COM LANÇA TELESCÓPICA 40 M, CAPACIDADE MÁXIMA 60 T, POTÊNCIA 260 KW - DEPRECIAÇÃO. AF_03/2016</v>
          </cell>
          <cell r="C1008" t="str">
            <v>H</v>
          </cell>
          <cell r="D1008">
            <v>50.81</v>
          </cell>
        </row>
        <row r="1009">
          <cell r="A1009">
            <v>93284</v>
          </cell>
          <cell r="B1009" t="str">
            <v>GUINDASTE HIDRÁULICO AUTOPROPELIDO, COM LANÇA TELESCÓPICA 40 M, CAPACIDADE MÁXIMA 60 T, POTÊNCIA 260 KW - JUROS. AF_03/2016</v>
          </cell>
          <cell r="C1009" t="str">
            <v>H</v>
          </cell>
          <cell r="D1009">
            <v>9.65</v>
          </cell>
        </row>
        <row r="1010">
          <cell r="A1010">
            <v>93285</v>
          </cell>
          <cell r="B1010" t="str">
            <v>GUINDASTE HIDRÁULICO AUTOPROPELIDO, COM LANÇA TELESCÓPICA 40 M, CAPACIDADE MÁXIMA 60 T, POTÊNCIA 260 KW - MANUTENÇÃO. AF_03/2016</v>
          </cell>
          <cell r="C1010" t="str">
            <v>H</v>
          </cell>
          <cell r="D1010">
            <v>81.69</v>
          </cell>
        </row>
        <row r="1011">
          <cell r="A1011">
            <v>93286</v>
          </cell>
          <cell r="B1011" t="str">
            <v>GUINDASTE HIDRÁULICO AUTOPROPELIDO, COM LANÇA TELESCÓPICA 40 M, CAPACIDADE MÁXIMA 60 T, POTÊNCIA 260 KW - MATERIAIS NA OPERAÇÃO. AF_03/2016</v>
          </cell>
          <cell r="C1011" t="str">
            <v>H</v>
          </cell>
          <cell r="D1011">
            <v>130.38999999999999</v>
          </cell>
        </row>
        <row r="1012">
          <cell r="A1012">
            <v>93296</v>
          </cell>
          <cell r="B1012" t="str">
            <v>GUINDASTE HIDRÁULICO AUTOPROPELIDO, COM LANÇA TELESCÓPICA 40 M, CAPACIDADE MÁXIMA 60 T, POTÊNCIA 260 KW - IMPOSTOS E SEGUROS. AF_03/2016</v>
          </cell>
          <cell r="C1012" t="str">
            <v>H</v>
          </cell>
          <cell r="D1012">
            <v>3.55</v>
          </cell>
        </row>
        <row r="1013">
          <cell r="A1013">
            <v>93397</v>
          </cell>
          <cell r="B1013" t="str">
            <v>GUINDAUTO HIDRÁULICO, CAPACIDADE MÁXIMA DE CARGA 3300 KG, MOMENTO MÁXIMO DE CARGA 5,8 TM, ALCANCE MÁXIMO HORIZONTAL 7,60 M, INCLUSIVE CAMINHÃO TOCO PBT 16.000 KG, POTÊNCIA DE 189 CV - DEPRECIAÇÃO. AF_03/2016</v>
          </cell>
          <cell r="C1013" t="str">
            <v>H</v>
          </cell>
          <cell r="D1013">
            <v>8.8699999999999992</v>
          </cell>
        </row>
        <row r="1014">
          <cell r="A1014">
            <v>93398</v>
          </cell>
          <cell r="B1014" t="str">
            <v>GUINDAUTO HIDRÁULICO, CAPACIDADE MÁXIMA DE CARGA 3300 KG, MOMENTO MÁXIMO DE CARGA 5,8 TM, ALCANCE MÁXIMO HORIZONTAL 7,60 M, INCLUSIVE CAMINHÃO TOCO PBT 16.000 KG, POTÊNCIA DE 189 CV - JUROS. AF_03/2016</v>
          </cell>
          <cell r="C1014" t="str">
            <v>H</v>
          </cell>
          <cell r="D1014">
            <v>1.85</v>
          </cell>
        </row>
        <row r="1015">
          <cell r="A1015">
            <v>93399</v>
          </cell>
          <cell r="B1015" t="str">
            <v>GUINDAUTO HIDRÁULICO, CAPACIDADE MÁXIMA DE CARGA 3300 KG, MOMENTO MÁXIMO DE CARGA 5,8 TM, ALCANCE MÁXIMO HORIZONTAL 7,60 M, INCLUSIVE CAMINHÃO TOCO PBT 16.000 KG, POTÊNCIA DE 189 CV  IMPOSTOS E SEGUROS. AF_03/2016</v>
          </cell>
          <cell r="C1015" t="str">
            <v>H</v>
          </cell>
          <cell r="D1015">
            <v>0.71</v>
          </cell>
        </row>
        <row r="1016">
          <cell r="A1016">
            <v>93400</v>
          </cell>
          <cell r="B1016" t="str">
            <v>GUINDAUTO HIDRÁULICO, CAPACIDADE MÁXIMA DE CARGA 3300 KG, MOMENTO MÁXIMO DE CARGA 5,8 TM, ALCANCE MÁXIMO HORIZONTAL 7,60 M, INCLUSIVE CAMINHÃO TOCO PBT 16.000 KG, POTÊNCIA DE 189 CV - MANUTENÇÃO. AF_03/2016</v>
          </cell>
          <cell r="C1016" t="str">
            <v>H</v>
          </cell>
          <cell r="D1016">
            <v>16.64</v>
          </cell>
        </row>
        <row r="1017">
          <cell r="A1017">
            <v>93401</v>
          </cell>
          <cell r="B1017" t="str">
            <v>GUINDAUTO HIDRÁULICO, CAPACIDADE MÁXIMA DE CARGA 3300 KG, MOMENTO MÁXIMO DE CARGA 5,8 TM, ALCANCE MÁXIMO HORIZONTAL 7,60 M, INCLUSIVE CAMINHÃO TOCO PBT 16.000 KG, POTÊNCIA DE 189 CV - MATERIAIS NA OPERAÇÃO. AF_03/2016</v>
          </cell>
          <cell r="C1017" t="str">
            <v>H</v>
          </cell>
          <cell r="D1017">
            <v>106.51</v>
          </cell>
        </row>
        <row r="1018">
          <cell r="A1018">
            <v>93404</v>
          </cell>
          <cell r="B1018"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18" t="str">
            <v>H</v>
          </cell>
          <cell r="D1018">
            <v>4.3899999999999997</v>
          </cell>
        </row>
        <row r="1019">
          <cell r="A1019">
            <v>93405</v>
          </cell>
          <cell r="B1019"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19" t="str">
            <v>H</v>
          </cell>
          <cell r="D1019">
            <v>0.44</v>
          </cell>
        </row>
        <row r="1020">
          <cell r="A1020">
            <v>93406</v>
          </cell>
          <cell r="B1020"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20" t="str">
            <v>H</v>
          </cell>
          <cell r="D1020">
            <v>5.49</v>
          </cell>
        </row>
        <row r="1021">
          <cell r="A1021">
            <v>93407</v>
          </cell>
          <cell r="B1021"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21" t="str">
            <v>H</v>
          </cell>
          <cell r="D1021">
            <v>31.75</v>
          </cell>
        </row>
        <row r="1022">
          <cell r="A1022">
            <v>93411</v>
          </cell>
          <cell r="B1022" t="str">
            <v>GERADOR PORTÁTIL MONOFÁSICO, POTÊNCIA 5500 VA, MOTOR A GASOLINA, POTÊNCIA DO MOTOR 13 CV - DEPRECIAÇÃO. AF_03/2016</v>
          </cell>
          <cell r="C1022" t="str">
            <v>H</v>
          </cell>
          <cell r="D1022">
            <v>0.2</v>
          </cell>
        </row>
        <row r="1023">
          <cell r="A1023">
            <v>93412</v>
          </cell>
          <cell r="B1023" t="str">
            <v>GERADOR PORTÁTIL MONOFÁSICO, POTÊNCIA 5500 VA, MOTOR A GASOLINA, POTÊNCIA DO MOTOR 13 CV - JUROS. AF_03/2016</v>
          </cell>
          <cell r="C1023" t="str">
            <v>H</v>
          </cell>
          <cell r="D1023">
            <v>0.03</v>
          </cell>
        </row>
        <row r="1024">
          <cell r="A1024">
            <v>93413</v>
          </cell>
          <cell r="B1024" t="str">
            <v>GERADOR PORTÁTIL MONOFÁSICO, POTÊNCIA 5500 VA, MOTOR A GASOLINA, POTÊNCIA DO MOTOR 13 CV - MANUTENÇÃO. AF_03/2016</v>
          </cell>
          <cell r="C1024" t="str">
            <v>H</v>
          </cell>
          <cell r="D1024">
            <v>0.17</v>
          </cell>
        </row>
        <row r="1025">
          <cell r="A1025">
            <v>93414</v>
          </cell>
          <cell r="B1025" t="str">
            <v>GERADOR PORTÁTIL MONOFÁSICO, POTÊNCIA 5500 VA, MOTOR A GASOLINA, POTÊNCIA DO MOTOR 13 CV - MATERIAIS NA OPERAÇÃO. AF_03/2016</v>
          </cell>
          <cell r="C1025" t="str">
            <v>H</v>
          </cell>
          <cell r="D1025">
            <v>11.62</v>
          </cell>
        </row>
        <row r="1026">
          <cell r="A1026">
            <v>93417</v>
          </cell>
          <cell r="B1026" t="str">
            <v>GRUPO GERADOR REBOCÁVEL, POTÊNCIA 66 KVA, MOTOR A DIESEL - DEPRECIAÇÃO. AF_03/2016</v>
          </cell>
          <cell r="C1026" t="str">
            <v>H</v>
          </cell>
          <cell r="D1026">
            <v>2.62</v>
          </cell>
        </row>
        <row r="1027">
          <cell r="A1027">
            <v>93418</v>
          </cell>
          <cell r="B1027" t="str">
            <v>GRUPO GERADOR REBOCÁVEL, POTÊNCIA 66 KVA, MOTOR A DIESEL - JUROS. AF_03/2016</v>
          </cell>
          <cell r="C1027" t="str">
            <v>H</v>
          </cell>
          <cell r="D1027">
            <v>0.47</v>
          </cell>
        </row>
        <row r="1028">
          <cell r="A1028">
            <v>93419</v>
          </cell>
          <cell r="B1028" t="str">
            <v>GRUPO GERADOR REBOCÁVEL, POTÊNCIA 66 KVA, MOTOR A DIESEL - MANUTENÇÃO. AF_03/2016</v>
          </cell>
          <cell r="C1028" t="str">
            <v>H</v>
          </cell>
          <cell r="D1028">
            <v>2.34</v>
          </cell>
        </row>
        <row r="1029">
          <cell r="A1029">
            <v>93420</v>
          </cell>
          <cell r="B1029" t="str">
            <v>GRUPO GERADOR REBOCÁVEL, POTÊNCIA 66 KVA, MOTOR A DIESEL - MATERIAIS NA OPERAÇÃO. AF_03/2016</v>
          </cell>
          <cell r="C1029" t="str">
            <v>H</v>
          </cell>
          <cell r="D1029">
            <v>45.17</v>
          </cell>
        </row>
        <row r="1030">
          <cell r="A1030">
            <v>93423</v>
          </cell>
          <cell r="B1030" t="str">
            <v>GRUPO GERADOR ESTACIONÁRIO, POTÊNCIA 150 KVA, MOTOR A DIESEL- DEPRECIAÇÃO. AF_03/2016</v>
          </cell>
          <cell r="C1030" t="str">
            <v>H</v>
          </cell>
          <cell r="D1030">
            <v>3.72</v>
          </cell>
        </row>
        <row r="1031">
          <cell r="A1031">
            <v>93424</v>
          </cell>
          <cell r="B1031" t="str">
            <v>GRUPO GERADOR ESTACIONÁRIO, POTÊNCIA 150 KVA, MOTOR A DIESEL- JUROS. AF_03/2016</v>
          </cell>
          <cell r="C1031" t="str">
            <v>H</v>
          </cell>
          <cell r="D1031">
            <v>0.66</v>
          </cell>
        </row>
        <row r="1032">
          <cell r="A1032">
            <v>93425</v>
          </cell>
          <cell r="B1032" t="str">
            <v>GRUPO GERADOR ESTACIONÁRIO, POTÊNCIA 150 KVA, MOTOR A DIESEL- MANUTENÇÃO. AF_03/2016</v>
          </cell>
          <cell r="C1032" t="str">
            <v>H</v>
          </cell>
          <cell r="D1032">
            <v>3.32</v>
          </cell>
        </row>
        <row r="1033">
          <cell r="A1033">
            <v>93426</v>
          </cell>
          <cell r="B1033" t="str">
            <v>GRUPO GERADOR ESTACIONÁRIO, POTÊNCIA 150 KVA, MOTOR A DIESEL- MATERIAIS NA OPERAÇÃO. AF_03/2016</v>
          </cell>
          <cell r="C1033" t="str">
            <v>H</v>
          </cell>
          <cell r="D1033">
            <v>107.96</v>
          </cell>
        </row>
        <row r="1034">
          <cell r="A1034">
            <v>93429</v>
          </cell>
          <cell r="B1034" t="str">
            <v>USINA DE MISTURA ASFÁLTICA À QUENTE, TIPO CONTRA FLUXO, PROD 40 A 80 TON/HORA - DEPRECIAÇÃO. AF_03/2016</v>
          </cell>
          <cell r="C1034" t="str">
            <v>H</v>
          </cell>
          <cell r="D1034">
            <v>63</v>
          </cell>
        </row>
        <row r="1035">
          <cell r="A1035">
            <v>93430</v>
          </cell>
          <cell r="B1035" t="str">
            <v>USINA DE MISTURA ASFÁLTICA À QUENTE, TIPO CONTRA FLUXO, PROD 40 A 80 TON/HORA - JUROS. AF_03/2016</v>
          </cell>
          <cell r="C1035" t="str">
            <v>H</v>
          </cell>
          <cell r="D1035">
            <v>11.34</v>
          </cell>
        </row>
        <row r="1036">
          <cell r="A1036">
            <v>93431</v>
          </cell>
          <cell r="B1036" t="str">
            <v>USINA DE MISTURA ASFÁLTICA À QUENTE, TIPO CONTRA FLUXO, PROD 40 A 80 TON/HORA - MANUTENÇÃO. AF_03/2016</v>
          </cell>
          <cell r="C1036" t="str">
            <v>H</v>
          </cell>
          <cell r="D1036">
            <v>101.27</v>
          </cell>
        </row>
        <row r="1037">
          <cell r="A1037">
            <v>93432</v>
          </cell>
          <cell r="B1037" t="str">
            <v>USINA DE MISTURA ASFÁLTICA À QUENTE, TIPO CONTRA FLUXO, PROD 40 A 80 TON/HORA - MATERIAIS NA OPERAÇÃO. AF_03/2016</v>
          </cell>
          <cell r="C1037" t="str">
            <v>H</v>
          </cell>
          <cell r="D1037">
            <v>1934.4</v>
          </cell>
        </row>
        <row r="1038">
          <cell r="A1038">
            <v>93435</v>
          </cell>
          <cell r="B1038" t="str">
            <v>USINA DE ASFALTO À FRIO, CAPACIDADE DE 40 A 60 TON/HORA, ELÉTRICA POTÊNCIA 30 CV - DEPRECIAÇÃO. AF_03/2016</v>
          </cell>
          <cell r="C1038" t="str">
            <v>H</v>
          </cell>
          <cell r="D1038">
            <v>3.41</v>
          </cell>
        </row>
        <row r="1039">
          <cell r="A1039">
            <v>93436</v>
          </cell>
          <cell r="B1039" t="str">
            <v>USINA DE ASFALTO À FRIO, CAPACIDADE DE 40 A 60 TON/HORA, ELÉTRICA POTÊNCIA 30 CV - JUROS. AF_03/2016</v>
          </cell>
          <cell r="C1039" t="str">
            <v>H</v>
          </cell>
          <cell r="D1039">
            <v>0.71</v>
          </cell>
        </row>
        <row r="1040">
          <cell r="A1040">
            <v>93437</v>
          </cell>
          <cell r="B1040" t="str">
            <v>USINA DE ASFALTO À FRIO, CAPACIDADE DE 40 A 60 TON/HORA, ELÉTRICA POTÊNCIA 30 CV - MANUTENÇÃO. AF_03/2016</v>
          </cell>
          <cell r="C1040" t="str">
            <v>H</v>
          </cell>
          <cell r="D1040">
            <v>6.39</v>
          </cell>
        </row>
        <row r="1041">
          <cell r="A1041">
            <v>93438</v>
          </cell>
          <cell r="B1041" t="str">
            <v>USINA DE ASFALTO À FRIO, CAPACIDADE DE 40 A 60 TON/HORA, ELÉTRICA POTÊNCIA 30 CV - MATERIAIS NA OPERAÇÃO. AF_03/2016</v>
          </cell>
          <cell r="C1041" t="str">
            <v>H</v>
          </cell>
          <cell r="D1041">
            <v>19.989999999999998</v>
          </cell>
        </row>
        <row r="1042">
          <cell r="A1042">
            <v>95114</v>
          </cell>
          <cell r="B1042" t="str">
            <v>MARTELETE OU ROMPEDOR PNEUMÁTICO MANUAL, 28 KG, COM SILENCIADOR - DEPRECIAÇÃO. AF_07/2016</v>
          </cell>
          <cell r="C1042" t="str">
            <v>H</v>
          </cell>
          <cell r="D1042">
            <v>1.1299999999999999</v>
          </cell>
        </row>
        <row r="1043">
          <cell r="A1043">
            <v>95115</v>
          </cell>
          <cell r="B1043" t="str">
            <v>MARTELETE OU ROMPEDOR PNEUMÁTICO MANUAL, 28 KG, COM SILENCIADOR - JUROS. AF_07/2016</v>
          </cell>
          <cell r="C1043" t="str">
            <v>H</v>
          </cell>
          <cell r="D1043">
            <v>0.13</v>
          </cell>
        </row>
        <row r="1044">
          <cell r="A1044">
            <v>95116</v>
          </cell>
          <cell r="B1044" t="str">
            <v>USINA DE CONCRETO FIXA, CAPACIDADE NOMINAL DE 90 A 120 M3/H, SEM SILO - DEPRECIAÇÃO. AF_07/2016</v>
          </cell>
          <cell r="C1044" t="str">
            <v>H</v>
          </cell>
          <cell r="D1044">
            <v>31.99</v>
          </cell>
        </row>
        <row r="1045">
          <cell r="A1045">
            <v>95117</v>
          </cell>
          <cell r="B1045" t="str">
            <v>USINA DE CONCRETO FIXA, CAPACIDADE NOMINAL DE 90 A 120 M3/H, SEM SILO - JUROS. AF_07/2016</v>
          </cell>
          <cell r="C1045" t="str">
            <v>H</v>
          </cell>
          <cell r="D1045">
            <v>5.04</v>
          </cell>
        </row>
        <row r="1046">
          <cell r="A1046">
            <v>95118</v>
          </cell>
          <cell r="B1046" t="str">
            <v>USINA MISTURADORA DE SOLOS, CAPACIDADE DE 200 A 500 TON/H, POTENCIA 75KW - DEPRECIAÇÃO. AF_07/2016</v>
          </cell>
          <cell r="C1046" t="str">
            <v>H</v>
          </cell>
          <cell r="D1046">
            <v>32.49</v>
          </cell>
        </row>
        <row r="1047">
          <cell r="A1047">
            <v>95119</v>
          </cell>
          <cell r="B1047" t="str">
            <v>USINA MISTURADORA DE SOLOS, CAPACIDADE DE 200 A 500 TON/H, POTENCIA 75KW - JUROS. AF_07/2016</v>
          </cell>
          <cell r="C1047" t="str">
            <v>H</v>
          </cell>
          <cell r="D1047">
            <v>5.84</v>
          </cell>
        </row>
        <row r="1048">
          <cell r="A1048">
            <v>95120</v>
          </cell>
          <cell r="B1048" t="str">
            <v>USINA MISTURADORA DE SOLOS, CAPACIDADE DE 200 A 500 TON/H, POTENCIA 75KW - MATERIAIS NA OPERAÇÃO. AF_07/2016</v>
          </cell>
          <cell r="C1048" t="str">
            <v>H</v>
          </cell>
          <cell r="D1048">
            <v>37.61</v>
          </cell>
        </row>
        <row r="1049">
          <cell r="A1049">
            <v>95123</v>
          </cell>
          <cell r="B1049" t="str">
            <v>DISTRIBUIDOR DE AGREGADOS AUTOPROPELIDO, CAP 3 M3, A DIESEL, POTÊNCIA 176CV - DEPRECIAÇÃO. AF_07/2016</v>
          </cell>
          <cell r="C1049" t="str">
            <v>H</v>
          </cell>
          <cell r="D1049">
            <v>11.4</v>
          </cell>
        </row>
        <row r="1050">
          <cell r="A1050">
            <v>95124</v>
          </cell>
          <cell r="B1050" t="str">
            <v>DISTRIBUIDOR DE AGREGADOS AUTOPROPELIDO, C/AP 3 M3, A DIESEL, POTÊNCIA 176CV - JUROS. AF_07/2016</v>
          </cell>
          <cell r="C1050" t="str">
            <v>H</v>
          </cell>
          <cell r="D1050">
            <v>1.79</v>
          </cell>
        </row>
        <row r="1051">
          <cell r="A1051">
            <v>95125</v>
          </cell>
          <cell r="B1051" t="str">
            <v>DISTRIBUIDOR DE AGREGADOS AUTOPROPELIDO, CAP 3 M3, A DIESEL, POTÊNCIA 176CV - MANUTENÇÃO. AF_07/2016</v>
          </cell>
          <cell r="C1051" t="str">
            <v>H</v>
          </cell>
          <cell r="D1051">
            <v>12.47</v>
          </cell>
        </row>
        <row r="1052">
          <cell r="A1052">
            <v>95126</v>
          </cell>
          <cell r="B1052" t="str">
            <v>DISTRIBUIDOR DE AGREGADOS AUTOPROPELIDO, CAP 3 M3, A DIESEL, POTÊNCIA 176CV  MATERIAIS NA OPERAÇÃO. AF_07/2016</v>
          </cell>
          <cell r="C1052" t="str">
            <v>H</v>
          </cell>
          <cell r="D1052">
            <v>99.17</v>
          </cell>
        </row>
        <row r="1053">
          <cell r="A1053">
            <v>95129</v>
          </cell>
          <cell r="B1053" t="str">
            <v>MÁQUINA DEMARCADORA DE FAIXA DE TRÁFEGO À FRIO, AUTOPROPELIDA, POTÊNCIA 38 HP - DEPRECIAÇÃO. AF_07/2016</v>
          </cell>
          <cell r="C1053" t="str">
            <v>H</v>
          </cell>
          <cell r="D1053">
            <v>20.23</v>
          </cell>
        </row>
        <row r="1054">
          <cell r="A1054">
            <v>95130</v>
          </cell>
          <cell r="B1054" t="str">
            <v>MÁQUINA DEMARCADORA DE FAIXA DE TRÁFEGO À FRIO, AUTOPROPELIDA, POTÊNCIA 38 HP - JUROS. AF_07/2016</v>
          </cell>
          <cell r="C1054" t="str">
            <v>H</v>
          </cell>
          <cell r="D1054">
            <v>3.64</v>
          </cell>
        </row>
        <row r="1055">
          <cell r="A1055">
            <v>95131</v>
          </cell>
          <cell r="B1055" t="str">
            <v>MÁQUINA DEMARCADORA DE FAIXA DE TRÁFEGO À FRIO, AUTOPROPELIDA, POTÊNCIA 38 HP - MANUTENÇÃO. AF_07/2016</v>
          </cell>
          <cell r="C1055" t="str">
            <v>H</v>
          </cell>
          <cell r="D1055">
            <v>37.94</v>
          </cell>
        </row>
        <row r="1056">
          <cell r="A1056">
            <v>95132</v>
          </cell>
          <cell r="B1056" t="str">
            <v>MÁQUINA DEMARCADORA DE FAIXA DE TRÁFEGO À FRIO, AUTOPROPELIDA, POTÊNCIA 38 HP - MATERIAIS NA OPERAÇÃO. AF_07/2016</v>
          </cell>
          <cell r="C1056" t="str">
            <v>H</v>
          </cell>
          <cell r="D1056">
            <v>21.72</v>
          </cell>
        </row>
        <row r="1057">
          <cell r="A1057">
            <v>95136</v>
          </cell>
          <cell r="B1057" t="str">
            <v>TALHA MANUAL DE CORRENTE, CAPACIDADE DE 2 TON. COM ELEVAÇÃO DE 3 M - DEPRECIAÇÃO. AF_07/2016</v>
          </cell>
          <cell r="C1057" t="str">
            <v>H</v>
          </cell>
          <cell r="D1057">
            <v>0.03</v>
          </cell>
        </row>
        <row r="1058">
          <cell r="A1058">
            <v>95137</v>
          </cell>
          <cell r="B1058" t="str">
            <v>TALHA MANUAL DE CORRENTE, CAPACIDADE DE 2 TON. COM ELEVAÇÃO DE 3 M - JUROS. AF_07/2016</v>
          </cell>
          <cell r="C1058" t="str">
            <v>H</v>
          </cell>
          <cell r="D1058">
            <v>0.01</v>
          </cell>
        </row>
        <row r="1059">
          <cell r="A1059">
            <v>95138</v>
          </cell>
          <cell r="B1059" t="str">
            <v>TALHA MANUAL DE CORRENTE, CAPACIDADE DE 2 TON. COM ELEVAÇÃO DE 3 M - MANUTENÇÃO. AF_07/2016</v>
          </cell>
          <cell r="C1059" t="str">
            <v>H</v>
          </cell>
          <cell r="D1059">
            <v>0.02</v>
          </cell>
        </row>
        <row r="1060">
          <cell r="A1060">
            <v>95208</v>
          </cell>
          <cell r="B1060" t="str">
            <v>GRUA ASCENCIONAL, LANÇA DE 42 M, CAPACIDADE DE 1,5 T A 30 M, ALTURA ATÉ 39 M  DEPRECIAÇÃO. AF_08/2016</v>
          </cell>
          <cell r="C1060" t="str">
            <v>H</v>
          </cell>
          <cell r="D1060">
            <v>27.39</v>
          </cell>
        </row>
        <row r="1061">
          <cell r="A1061">
            <v>95209</v>
          </cell>
          <cell r="B1061" t="str">
            <v>GRUA ASCENCIONAL, LANCA DE 42 M, CAPACIDADE DE 1,5 T A 30 M, ALTURA ATE 39 M  JUROS. AF_08/2016</v>
          </cell>
          <cell r="C1061" t="str">
            <v>H</v>
          </cell>
          <cell r="D1061">
            <v>3.25</v>
          </cell>
        </row>
        <row r="1062">
          <cell r="A1062">
            <v>95210</v>
          </cell>
          <cell r="B1062" t="str">
            <v>GRUA ASCENCIONAL, LANCA DE 42 M, CAPACIDADE DE 1,5 T A 30 M, ALTURA ATE 39 M  MANUTENÇÃO. AF_08/2016</v>
          </cell>
          <cell r="C1062" t="str">
            <v>H</v>
          </cell>
          <cell r="D1062">
            <v>29.96</v>
          </cell>
        </row>
        <row r="1063">
          <cell r="A1063">
            <v>95211</v>
          </cell>
          <cell r="B1063" t="str">
            <v>GRUA ASCENCIONAL, LANCA DE 42 M, CAPACIDADE DE 1,5 T A 30 M, ALTURA ATE 39 M  MATERIAIS NA OPERAÇÃO. AF_08/2016</v>
          </cell>
          <cell r="C1063" t="str">
            <v>H</v>
          </cell>
          <cell r="D1063">
            <v>5.51</v>
          </cell>
        </row>
        <row r="1064">
          <cell r="A1064">
            <v>95214</v>
          </cell>
          <cell r="B1064" t="str">
            <v>PULVERIZADOR DE TINTA ELÉTRICO/MÁQUINA DE PINTURA AIRLESS, VAZÃO 2 L/MIN - DEPRECIAÇÃO. AF_08/2016</v>
          </cell>
          <cell r="C1064" t="str">
            <v>H</v>
          </cell>
          <cell r="D1064">
            <v>0.48</v>
          </cell>
        </row>
        <row r="1065">
          <cell r="A1065">
            <v>95215</v>
          </cell>
          <cell r="B1065" t="str">
            <v>PULVERIZADOR DE TINTA ELÉTRICO/MÁQUINA DE PINTURA AIRLESS, VAZÃO 2 L/MIN - JUROS. AF_08/2016</v>
          </cell>
          <cell r="C1065" t="str">
            <v>H</v>
          </cell>
          <cell r="D1065">
            <v>0.05</v>
          </cell>
        </row>
        <row r="1066">
          <cell r="A1066">
            <v>95216</v>
          </cell>
          <cell r="B1066" t="str">
            <v>PULVERIZADOR DE TINTA ELÉTRICO/MÁQUINA DE PINTURA AIRLESS, VAZÃO 2 L/MIN - MANUTENÇÃO. AF_08/2016</v>
          </cell>
          <cell r="C1066" t="str">
            <v>H</v>
          </cell>
          <cell r="D1066">
            <v>0.33</v>
          </cell>
        </row>
        <row r="1067">
          <cell r="A1067">
            <v>95217</v>
          </cell>
          <cell r="B1067" t="str">
            <v>PULVERIZADOR DE TINTA ELÉTRICO/MÁQUINA DE PINTURA AIRLESS, VAZÃO 2 L/MIN - MATERIAIS NA OPERAÇÃO. AF_08/2016</v>
          </cell>
          <cell r="C1067" t="str">
            <v>H</v>
          </cell>
          <cell r="D1067">
            <v>0.37</v>
          </cell>
        </row>
        <row r="1068">
          <cell r="A1068">
            <v>95255</v>
          </cell>
          <cell r="B1068" t="str">
            <v>MARTELO DEMOLIDOR PNEUMÁTICO MANUAL, 32 KG - DEPRECIAÇÃO. AF_09/2016</v>
          </cell>
          <cell r="C1068" t="str">
            <v>H</v>
          </cell>
          <cell r="D1068">
            <v>1.01</v>
          </cell>
        </row>
        <row r="1069">
          <cell r="A1069">
            <v>95256</v>
          </cell>
          <cell r="B1069" t="str">
            <v>MARTELO DEMOLIDOR PNEUMÁTICO MANUAL, 32 KG - JUROS. AF_09/2016</v>
          </cell>
          <cell r="C1069" t="str">
            <v>H</v>
          </cell>
          <cell r="D1069">
            <v>0.12</v>
          </cell>
        </row>
        <row r="1070">
          <cell r="A1070">
            <v>95257</v>
          </cell>
          <cell r="B1070" t="str">
            <v>MARTELO DEMOLIDOR PNEUMÁTICO MANUAL, 32 KG - MANUTENÇÃO. AF_09/2016</v>
          </cell>
          <cell r="C1070" t="str">
            <v>H</v>
          </cell>
          <cell r="D1070">
            <v>1.26</v>
          </cell>
        </row>
        <row r="1071">
          <cell r="A1071">
            <v>95260</v>
          </cell>
          <cell r="B1071" t="str">
            <v>COMPACTADOR DE SOLOS DE PERCUSÃO (SOQUETE) COM MOTOR A GASOLINA, POTÊNCIA 3 CV - DEPRECIAÇÃO. AF_09/2016</v>
          </cell>
          <cell r="C1071" t="str">
            <v>H</v>
          </cell>
          <cell r="D1071">
            <v>0.51</v>
          </cell>
        </row>
        <row r="1072">
          <cell r="A1072">
            <v>95261</v>
          </cell>
          <cell r="B1072" t="str">
            <v>COMPACTADOR DE SOLOS DE PERCUSÃO (SOQUETE) COM MOTOR A GASOLINA, POTÊNCIA 3 CV - JUROS. AF_09/2016</v>
          </cell>
          <cell r="C1072" t="str">
            <v>H</v>
          </cell>
          <cell r="D1072">
            <v>0.11</v>
          </cell>
        </row>
        <row r="1073">
          <cell r="A1073">
            <v>95262</v>
          </cell>
          <cell r="B1073" t="str">
            <v>COMPACTADOR DE SOLOS DE PERCUSÃO (SOQUETE) COM MOTOR A GASOLINA, POTÊNCIA 3 CV - MANUTENÇÃO. AF_09/2016</v>
          </cell>
          <cell r="C1073" t="str">
            <v>H</v>
          </cell>
          <cell r="D1073">
            <v>1.05</v>
          </cell>
        </row>
        <row r="1074">
          <cell r="A1074">
            <v>95263</v>
          </cell>
          <cell r="B1074" t="str">
            <v>COMPACTADOR DE SOLOS DE PERCUSÃO (SOQUETE) COM MOTOR A GASOLINA, POTÊNCIA 3 CV - MATERIAIS NA OPERAÇÃO. AF_09/2016</v>
          </cell>
          <cell r="C1074" t="str">
            <v>H</v>
          </cell>
          <cell r="D1074">
            <v>3.6</v>
          </cell>
        </row>
        <row r="1075">
          <cell r="A1075">
            <v>95266</v>
          </cell>
          <cell r="B1075" t="str">
            <v>RÉGUA VIBRATÓRIA DUPLA PARA CONCRETO, PESO DE 60KG, COMPRIMENTO 4 M, COM MOTOR A GASOLINA, POTÊNCIA 5,5 HP - DEPRECIAÇÃO. AF_09/2016</v>
          </cell>
          <cell r="C1075" t="str">
            <v>H</v>
          </cell>
          <cell r="D1075">
            <v>0.36</v>
          </cell>
        </row>
        <row r="1076">
          <cell r="A1076">
            <v>95267</v>
          </cell>
          <cell r="B1076" t="str">
            <v>RÉGUA VIBRATÓRIA DUPLA PARA CONCRETO, PESO DE 60KG, COMPRIMENTO 4 M, COM MOTOR A GASOLINA, POTÊNCIA 5,5 HP - JUROS. AF_09/2016</v>
          </cell>
          <cell r="C1076" t="str">
            <v>H</v>
          </cell>
          <cell r="D1076">
            <v>0.03</v>
          </cell>
        </row>
        <row r="1077">
          <cell r="A1077">
            <v>95268</v>
          </cell>
          <cell r="B1077" t="str">
            <v>RÉGUA VIBRATÓRIA DUPLA PARA CONCRETO, PESO DE 60KG, COMPRIMENTO 4 M, COM MOTOR A GASOLINA, POTÊNCIA 5,5 HP - MANUTENÇÃO. AF_09/2016</v>
          </cell>
          <cell r="C1077" t="str">
            <v>H</v>
          </cell>
          <cell r="D1077">
            <v>0.35</v>
          </cell>
        </row>
        <row r="1078">
          <cell r="A1078">
            <v>95269</v>
          </cell>
          <cell r="B1078" t="str">
            <v>RÉGUA VIBRATÓRIA DUPLA PARA CONCRETO, PESO DE 60KG, COMPRIMENTO 4 M, COM MOTOR A GASOLINA, POTÊNCIA 5,5 HP  MATERIAIS NA OPERAÇÃO. AF_09/2016</v>
          </cell>
          <cell r="C1078" t="str">
            <v>H</v>
          </cell>
          <cell r="D1078">
            <v>6.73</v>
          </cell>
        </row>
        <row r="1079">
          <cell r="A1079">
            <v>95272</v>
          </cell>
          <cell r="B1079" t="str">
            <v>POLIDORA DE PISO (POLITRIZ), PESO DE 100KG, DIÂMETRO 450 MM, MOTOR ELÉTRICO, POTÊNCIA 4 HP - DEPRECIAÇÃO. AF_09/2016</v>
          </cell>
          <cell r="C1079" t="str">
            <v>H</v>
          </cell>
          <cell r="D1079">
            <v>0.35</v>
          </cell>
        </row>
        <row r="1080">
          <cell r="A1080">
            <v>95273</v>
          </cell>
          <cell r="B1080" t="str">
            <v>POLIDORA DE PISO (POLITRIZ), PESO DE 100KG, DIÂMETRO 450 MM, MOTOR ELÉTRICO, POTÊNCIA 4 HP - JUROS. AF_09/2016</v>
          </cell>
          <cell r="C1080" t="str">
            <v>H</v>
          </cell>
          <cell r="D1080">
            <v>0.04</v>
          </cell>
        </row>
        <row r="1081">
          <cell r="A1081">
            <v>95274</v>
          </cell>
          <cell r="B1081" t="str">
            <v>POLIDORA DE PISO (POLITRIZ), PESO DE 100KG, DIÂMETRO 450 MM, MOTOR ELÉTRICO, POTÊNCIA 4 HP - MANUTENÇÃO. AF_09/2016</v>
          </cell>
          <cell r="C1081" t="str">
            <v>H</v>
          </cell>
          <cell r="D1081">
            <v>0.28000000000000003</v>
          </cell>
        </row>
        <row r="1082">
          <cell r="A1082">
            <v>95275</v>
          </cell>
          <cell r="B1082" t="str">
            <v>POLIDORA DE PISO (POLITRIZ), PESO DE 100KG, DIÂMETRO 450 MM, MOTOR ELÉTRICO, POTÊNCIA 4 HP  MATERIAIS NA OPERAÇÃO. AF_09/2016</v>
          </cell>
          <cell r="C1082" t="str">
            <v>H</v>
          </cell>
          <cell r="D1082">
            <v>1.49</v>
          </cell>
        </row>
        <row r="1083">
          <cell r="A1083">
            <v>95278</v>
          </cell>
          <cell r="B1083" t="str">
            <v>DESEMPENADEIRA DE CONCRETO, PESO DE 75KG, 4 PÁS, MOTOR A GASOLINA, POTÊNCIA 5,5 HP - DEPRECIAÇÃO. AF_09/2016</v>
          </cell>
          <cell r="C1083" t="str">
            <v>H</v>
          </cell>
          <cell r="D1083">
            <v>0.39</v>
          </cell>
        </row>
        <row r="1084">
          <cell r="A1084">
            <v>95279</v>
          </cell>
          <cell r="B1084" t="str">
            <v>DESEMPENADEIRA DE CONCRETO, PESO DE 75KG, 4 PÁS, MOTOR A GASOLINA, POTÊNCIA 5,5 HP - JUROS. AF_09/2016</v>
          </cell>
          <cell r="C1084" t="str">
            <v>H</v>
          </cell>
          <cell r="D1084">
            <v>0.04</v>
          </cell>
        </row>
        <row r="1085">
          <cell r="A1085">
            <v>95280</v>
          </cell>
          <cell r="B1085" t="str">
            <v>DESEMPENADEIRA DE CONCRETO, PESO DE 75KG, 4 PÁS, MOTOR A GASOLINA, POTÊNCIA 5,5 HP - MANUTENÇÃO. AF_09/2016</v>
          </cell>
          <cell r="C1085" t="str">
            <v>H</v>
          </cell>
          <cell r="D1085">
            <v>0.3</v>
          </cell>
        </row>
        <row r="1086">
          <cell r="A1086">
            <v>95281</v>
          </cell>
          <cell r="B1086" t="str">
            <v>DESEMPENADEIRA DE CONCRETO, PESO DE 75KG, 4 PÁS, MOTOR A GASOLINA, POTÊNCIA 5,5 HP  MATERIAIS NA OPERAÇÃO. AF_09/2016</v>
          </cell>
          <cell r="C1086" t="str">
            <v>H</v>
          </cell>
          <cell r="D1086">
            <v>6.73</v>
          </cell>
        </row>
        <row r="1087">
          <cell r="A1087">
            <v>95617</v>
          </cell>
          <cell r="B1087" t="str">
            <v>PERFURATRIZ PNEUMATICA MANUAL DE PESO MEDIO, MARTELETE, 18KG, COMPRIMENTO MÁXIMO DE CURSO DE 6 M, DIAMETRO DO PISTAO DE 5,5 CM - DEPRECIAÇÃO. AF_11/2016</v>
          </cell>
          <cell r="C1087" t="str">
            <v>H</v>
          </cell>
          <cell r="D1087">
            <v>0.83</v>
          </cell>
        </row>
        <row r="1088">
          <cell r="A1088">
            <v>95618</v>
          </cell>
          <cell r="B1088" t="str">
            <v>PERFURATRIZ PNEUMATICA MANUAL DE PESO MEDIO, MARTELETE, 18KG, COMPRIMENTO MÁXIMO DE CURSO DE 6 M, DIAMETRO DO PISTAO DE 5,5 CM - JUROS. AF_11/2016</v>
          </cell>
          <cell r="C1088" t="str">
            <v>H</v>
          </cell>
          <cell r="D1088">
            <v>0.09</v>
          </cell>
        </row>
        <row r="1089">
          <cell r="A1089">
            <v>95619</v>
          </cell>
          <cell r="B1089" t="str">
            <v>PERFURATRIZ PNEUMATICA MANUAL DE PESO MEDIO, MARTELETE, 18KG, COMPRIMENTO MÁXIMO DE CURSO DE 6 M, DIAMETRO DO PISTAO DE 5,5 CM - MANUTENÇÃO. AF_11/2016</v>
          </cell>
          <cell r="C1089" t="str">
            <v>H</v>
          </cell>
          <cell r="D1089">
            <v>1.03</v>
          </cell>
        </row>
        <row r="1090">
          <cell r="A1090">
            <v>95627</v>
          </cell>
          <cell r="B1090" t="str">
            <v>ROLO COMPACTADOR VIBRATORIO TANDEM, ACO LISO, POTENCIA 125 HP, PESO SEM/COM LASTRO 10,20/11,65 T, LARGURA DE TRABALHO 1,73 M - DEPRECIAÇÃO. AF_11/2016</v>
          </cell>
          <cell r="C1090" t="str">
            <v>H</v>
          </cell>
          <cell r="D1090">
            <v>23.01</v>
          </cell>
        </row>
        <row r="1091">
          <cell r="A1091">
            <v>95628</v>
          </cell>
          <cell r="B1091" t="str">
            <v>ROLO COMPACTADOR VIBRATORIO TANDEM, ACO LISO, POTENCIA 125 HP, PESO SEM/COM LASTRO 10,20/11,65 T, LARGURA DE TRABALHO 1,73 M - JUROS. AF_11/2016</v>
          </cell>
          <cell r="C1091" t="str">
            <v>H</v>
          </cell>
          <cell r="D1091">
            <v>3.19</v>
          </cell>
        </row>
        <row r="1092">
          <cell r="A1092">
            <v>95629</v>
          </cell>
          <cell r="B1092" t="str">
            <v>ROLO COMPACTADOR VIBRATORIO TANDEM, ACO LISO, POTENCIA 125 HP, PESO SEM/COM LASTRO 10,20/11,65 T, LARGURA DE TRABALHO 1,73 M - MANUTENÇÃO. AF_11/2016</v>
          </cell>
          <cell r="C1092" t="str">
            <v>H</v>
          </cell>
          <cell r="D1092">
            <v>28.79</v>
          </cell>
        </row>
        <row r="1093">
          <cell r="A1093">
            <v>95630</v>
          </cell>
          <cell r="B1093" t="str">
            <v>ROLO COMPACTADOR VIBRATORIO TANDEM, ACO LISO, POTENCIA 125 HP, PESO SEM/COM LASTRO 10,20/11,65 T, LARGURA DE TRABALHO 1,73 M - MATERIAIS NA OPERAÇÃO. AF_11/2016</v>
          </cell>
          <cell r="C1093" t="str">
            <v>H</v>
          </cell>
          <cell r="D1093">
            <v>60.12</v>
          </cell>
        </row>
        <row r="1094">
          <cell r="A1094">
            <v>95698</v>
          </cell>
          <cell r="B1094" t="str">
            <v>PERFURATRIZ MANUAL, TORQUE MAXIMO 55 KGF.M, POTENCIA 5 CV, COM DIAMETRO MAXIMO 8 1/2" - DEPRECIAÇÃO. AF_11/2016</v>
          </cell>
          <cell r="C1094" t="str">
            <v>H</v>
          </cell>
          <cell r="D1094">
            <v>3.36</v>
          </cell>
        </row>
        <row r="1095">
          <cell r="A1095">
            <v>95699</v>
          </cell>
          <cell r="B1095" t="str">
            <v>PERFURATRIZ MANUAL, TORQUE MAXIMO 55 KGF.M, POTENCIA 5 CV, COM DIAMETRO MAXIMO 8 1/2" - JUROS. AF_11/2016</v>
          </cell>
          <cell r="C1095" t="str">
            <v>H</v>
          </cell>
          <cell r="D1095">
            <v>0.39</v>
          </cell>
        </row>
        <row r="1096">
          <cell r="A1096">
            <v>95700</v>
          </cell>
          <cell r="B1096" t="str">
            <v>PERFURATRIZ MANUAL, TORQUE MAXIMO 55 KGF.M, POTENCIA 5 CV, COM DIAMETRO MAXIMO 8 1/2" - MANUTENÇÃO. AF_11/2016</v>
          </cell>
          <cell r="C1096" t="str">
            <v>H</v>
          </cell>
          <cell r="D1096">
            <v>4.2</v>
          </cell>
        </row>
        <row r="1097">
          <cell r="A1097">
            <v>95701</v>
          </cell>
          <cell r="B1097" t="str">
            <v>PERFURATRIZ MANUAL, TORQUE MAXIMO 55 KGF.M, POTENCIA 5 CV, COM DIAMETRO MAXIMO 8 1/2" - MATERIAIS NA OPERAÇÃO. AF_11/2016</v>
          </cell>
          <cell r="C1097" t="str">
            <v>H</v>
          </cell>
          <cell r="D1097">
            <v>1.84</v>
          </cell>
        </row>
        <row r="1098">
          <cell r="A1098">
            <v>95704</v>
          </cell>
          <cell r="B1098" t="str">
            <v>PERFURATRIZ SOBRE ESTEIRA, TORQUE MÁXIMO 600 KGF, POTÊNCIA ENTRE 50 E 60 HP, DIÂMETRO MÁXIMO 10 - DEPRECIAÇÃO. AF_11/2016</v>
          </cell>
          <cell r="C1098" t="str">
            <v>H</v>
          </cell>
          <cell r="D1098">
            <v>22.59</v>
          </cell>
        </row>
        <row r="1099">
          <cell r="A1099">
            <v>95705</v>
          </cell>
          <cell r="B1099" t="str">
            <v>PERFURATRIZ SOBRE ESTEIRA, TORQUE MÁXIMO 600 KGF, POTÊNCIA ENTRE 50 E 60 HP, DIÂMETRO MÁXIMO 10 - JUROS. AF_11/2016</v>
          </cell>
          <cell r="C1099" t="str">
            <v>H</v>
          </cell>
          <cell r="D1099">
            <v>3.22</v>
          </cell>
        </row>
        <row r="1100">
          <cell r="A1100">
            <v>95706</v>
          </cell>
          <cell r="B1100" t="str">
            <v>PERFURATRIZ SOBRE ESTEIRA, TORQUE MÁXIMO 600 KGF, POTÊNCIA ENTRE 50 E 60 HP, DIÂMETRO MÁXIMO 10 - MANUTENÇÃO. AF_11/2016</v>
          </cell>
          <cell r="C1100" t="str">
            <v>H</v>
          </cell>
          <cell r="D1100">
            <v>28.27</v>
          </cell>
        </row>
        <row r="1101">
          <cell r="A1101">
            <v>95707</v>
          </cell>
          <cell r="B1101" t="str">
            <v>PERFURATRIZ SOBRE ESTEIRA, TORQUE MÁXIMO 600 KGF, POTÊNCIA ENTRE 50 E 60 HP, DIÂMETRO MÁXIMO 10 - MATERIAIS NA OPERAÇÃO. AF_11/2016</v>
          </cell>
          <cell r="C1101" t="str">
            <v>H</v>
          </cell>
          <cell r="D1101">
            <v>20.57</v>
          </cell>
        </row>
        <row r="1102">
          <cell r="A1102">
            <v>95710</v>
          </cell>
          <cell r="B1102" t="str">
            <v>ESCAVADEIRA HIDRAULICA SOBRE ESTEIRA, COM GARRA GIRATORIA DE MANDIBULAS, PESO OPERACIONAL ENTRE 22,00 E 25,50 TON, POTENCIA LIQUIDA ENTRE 150 E 160 HP - DEPRECIAÇÃO. AF_11/2016</v>
          </cell>
          <cell r="C1102" t="str">
            <v>H</v>
          </cell>
          <cell r="D1102">
            <v>27.16</v>
          </cell>
        </row>
        <row r="1103">
          <cell r="A1103">
            <v>95711</v>
          </cell>
          <cell r="B1103" t="str">
            <v>ESCAVADEIRA HIDRAULICA SOBRE ESTEIRA, COM GARRA GIRATORIA DE MANDIBULAS, PESO OPERACIONAL ENTRE 22,00 E 25,50 TON, POTENCIA LIQUIDA ENTRE 150 E 160 HP - JUROS. AF_11/2016</v>
          </cell>
          <cell r="C1103" t="str">
            <v>H</v>
          </cell>
          <cell r="D1103">
            <v>3.68</v>
          </cell>
        </row>
        <row r="1104">
          <cell r="A1104">
            <v>95712</v>
          </cell>
          <cell r="B1104" t="str">
            <v>ESCAVADEIRA HIDRAULICA SOBRE ESTEIRA, COM GARRA GIRATORIA DE MANDIBULAS, PESO OPERACIONAL ENTRE 22,00 E 25,50 TON, POTENCIA LIQUIDA ENTRE 150 E 160 HP - MANUTENÇÃO. AF_11/2016</v>
          </cell>
          <cell r="C1104" t="str">
            <v>H</v>
          </cell>
          <cell r="D1104">
            <v>33.950000000000003</v>
          </cell>
        </row>
        <row r="1105">
          <cell r="A1105">
            <v>95713</v>
          </cell>
          <cell r="B1105" t="str">
            <v>ESCAVADEIRA HIDRAULICA SOBRE ESTEIRA, COM GARRA GIRATORIA DE MANDIBULAS, PESO OPERACIONAL ENTRE 22,00 E 25,50 TON, POTENCIA LIQUIDA ENTRE 150 E 160 HP - MATERIAIS NA OPERAÇÃO. AF_11/2016</v>
          </cell>
          <cell r="C1105" t="str">
            <v>H</v>
          </cell>
          <cell r="D1105">
            <v>60.57</v>
          </cell>
        </row>
        <row r="1106">
          <cell r="A1106">
            <v>95716</v>
          </cell>
          <cell r="B1106" t="str">
            <v>ESCAVADEIRA HIDRAULICA SOBRE ESTEIRA, EQUIPADA COM CLAMSHELL, COM CAPACIDADE DA CAÇAMBA ENTRE 1,20 E 1,50 M3, PESO OPERACIONAL ENTRE 20,00 E 22,00 TON, POTENCIA LIQUIDA ENTRE 150 E 160 HP - DEPRECIAÇÃO. AF_11/2016</v>
          </cell>
          <cell r="C1106" t="str">
            <v>H</v>
          </cell>
          <cell r="D1106">
            <v>26.14</v>
          </cell>
        </row>
        <row r="1107">
          <cell r="A1107">
            <v>95717</v>
          </cell>
          <cell r="B1107" t="str">
            <v>ESCAVADEIRA HIDRAULICA SOBRE ESTEIRA, EQUIPADA COM CLAMSHELL, COM CAPACIDADE DA CAÇAMBA ENTRE 1,20 E 1,50 M3, PESO OPERACIONAL ENTRE 20,00 E 22,00 TON, POTENCIA LIQUIDA ENTRE 150 E 160 HP - JUROS. AF_11/2016</v>
          </cell>
          <cell r="C1107" t="str">
            <v>H</v>
          </cell>
          <cell r="D1107">
            <v>3.54</v>
          </cell>
        </row>
        <row r="1108">
          <cell r="A1108">
            <v>95718</v>
          </cell>
          <cell r="B1108" t="str">
            <v>ESCAVADEIRA HIDRAULICA SOBRE ESTEIRA, EQUIPADA COM CLAMSHELL, COM CAPACIDADE DA CAÇAMBA ENTRE 1,20 E 1,50 M3, PESO OPERACIONAL ENTRE 20,00 E 22,00 TON, POTENCIA LIQUIDA ENTRE 150 E 160 HP - MANUTENÇÃO. AF_11/2016</v>
          </cell>
          <cell r="C1108" t="str">
            <v>H</v>
          </cell>
          <cell r="D1108">
            <v>32.68</v>
          </cell>
        </row>
        <row r="1109">
          <cell r="A1109">
            <v>95719</v>
          </cell>
          <cell r="B1109" t="str">
            <v>ESCAVADEIRA HIDRAULICA SOBRE ESTEIRA, EQUIPADA COM CLAMSHELL, COM CAPACIDADE DA CAÇAMBA ENTRE 1,20 E 1,50 M3, PESO OPERACIONAL ENTRE 20,00 E 22,00 TON, POTENCIA LIQUIDA ENTRE 150 E 160 HP - MATERIAIS NA OPERAÇÃO. AF_11/2016</v>
          </cell>
          <cell r="C1109" t="str">
            <v>H</v>
          </cell>
          <cell r="D1109">
            <v>60.57</v>
          </cell>
        </row>
        <row r="1110">
          <cell r="A1110">
            <v>95869</v>
          </cell>
          <cell r="B1110" t="str">
            <v>GRUPO GERADOR COM CARENAGEM, MOTOR DIESEL POTÊNCIA STANDART ENTRE 250 E 260 KVA - JUROS. AF_12/2016</v>
          </cell>
          <cell r="C1110" t="str">
            <v>H</v>
          </cell>
          <cell r="D1110">
            <v>1.07</v>
          </cell>
        </row>
        <row r="1111">
          <cell r="A1111">
            <v>95870</v>
          </cell>
          <cell r="B1111" t="str">
            <v>GRUPO GERADOR COM CARENAGEM, MOTOR DIESEL POTÊNCIA STANDART ENTRE 250 E 260 KVA - MANUTENÇÃO. AF_12/2016</v>
          </cell>
          <cell r="C1111" t="str">
            <v>H</v>
          </cell>
          <cell r="D1111">
            <v>5.3</v>
          </cell>
        </row>
        <row r="1112">
          <cell r="A1112">
            <v>95871</v>
          </cell>
          <cell r="B1112" t="str">
            <v>GRUPO GERADOR COM CARENAGEM, MOTOR DIESEL POTÊNCIA STANDART ENTRE 250 E 260 KVA - MATERIAIS NA OPERAÇÃO. AF_12/2016</v>
          </cell>
          <cell r="C1112" t="str">
            <v>H</v>
          </cell>
          <cell r="D1112">
            <v>183.92</v>
          </cell>
        </row>
        <row r="1113">
          <cell r="A1113">
            <v>95874</v>
          </cell>
          <cell r="B1113" t="str">
            <v>GRUPO GERADOR COM CARENAGEM, MOTOR DIESEL POTÊNCIA STANDART ENTRE 250 E 260 KVA - DEPRECIAÇÃO. AF_12/2016</v>
          </cell>
          <cell r="C1113" t="str">
            <v>H</v>
          </cell>
          <cell r="D1113">
            <v>5.94</v>
          </cell>
        </row>
        <row r="1114">
          <cell r="A1114">
            <v>96008</v>
          </cell>
          <cell r="B1114" t="str">
            <v>TRATOR DE PNEUS COM POTÊNCIA DE 122 CV, TRAÇÃO 4X4, COM VASSOURA MECÂNICA ACOPLADA - DEPRECIAÇÃO. AF_02/2017</v>
          </cell>
          <cell r="C1114" t="str">
            <v>H</v>
          </cell>
          <cell r="D1114">
            <v>11.26</v>
          </cell>
        </row>
        <row r="1115">
          <cell r="A1115">
            <v>96009</v>
          </cell>
          <cell r="B1115" t="str">
            <v>TRATOR DE PNEUS COM POTÊNCIA DE 122 CV, TRAÇÃO 4X4, COM VASSOURA MECÂNICA ACOPLADA - JUROS. AF_02/2017</v>
          </cell>
          <cell r="C1115" t="str">
            <v>H</v>
          </cell>
          <cell r="D1115">
            <v>1.56</v>
          </cell>
        </row>
        <row r="1116">
          <cell r="A1116">
            <v>96011</v>
          </cell>
          <cell r="B1116" t="str">
            <v>TRATOR DE PNEUS COM POTÊNCIA DE 122 CV, TRAÇÃO 4X4, COM VASSOURA MECÂNICA ACOPLADA - MANUTENÇÃO. AF_02/2017</v>
          </cell>
          <cell r="C1116" t="str">
            <v>H</v>
          </cell>
          <cell r="D1116">
            <v>12.32</v>
          </cell>
        </row>
        <row r="1117">
          <cell r="A1117">
            <v>96012</v>
          </cell>
          <cell r="B1117" t="str">
            <v>TRATOR DE PNEUS COM POTÊNCIA DE 122 CV, TRAÇÃO 4X4, COM VASSOURA MECÂNICA ACOPLADA - MATERIAIS NA OPERAÇÃO. AF_02/2017</v>
          </cell>
          <cell r="C1117" t="str">
            <v>H</v>
          </cell>
          <cell r="D1117">
            <v>115.78</v>
          </cell>
        </row>
        <row r="1118">
          <cell r="A1118">
            <v>96015</v>
          </cell>
          <cell r="B1118" t="str">
            <v>TRATOR DE PNEUS COM POTÊNCIA DE 122 CV, TRAÇÃO 4X4, COM GRADE DE DISCOS ACOPLADA - DEPRECIAÇÃO. AF_02/2017</v>
          </cell>
          <cell r="C1118" t="str">
            <v>H</v>
          </cell>
          <cell r="D1118">
            <v>11.16</v>
          </cell>
        </row>
        <row r="1119">
          <cell r="A1119">
            <v>96016</v>
          </cell>
          <cell r="B1119" t="str">
            <v>TRATOR DE PNEUS COM POTÊNCIA DE 122 CV, TRAÇÃO 4X4, COM GRADE DE DISCOS ACOPLADA - JUROS. AF_02/2017</v>
          </cell>
          <cell r="C1119" t="str">
            <v>H</v>
          </cell>
          <cell r="D1119">
            <v>1.54</v>
          </cell>
        </row>
        <row r="1120">
          <cell r="A1120">
            <v>96018</v>
          </cell>
          <cell r="B1120" t="str">
            <v>TRATOR DE PNEUS COM POTÊNCIA DE 122 CV, TRAÇÃO 4X4, COM GRADE DE DISCOS ACOPLADA - MANUTENÇÃO. AF_02/2017</v>
          </cell>
          <cell r="C1120" t="str">
            <v>H</v>
          </cell>
          <cell r="D1120">
            <v>12.2</v>
          </cell>
        </row>
        <row r="1121">
          <cell r="A1121">
            <v>96019</v>
          </cell>
          <cell r="B1121" t="str">
            <v>TRATOR DE PNEUS COM POTÊNCIA DE 122 CV, TRAÇÃO 4X4, COM GRADE DE DISCOS ACOPLADA - MATERIAIS NA OPERAÇÃO. AF_02/2017</v>
          </cell>
          <cell r="C1121" t="str">
            <v>H</v>
          </cell>
          <cell r="D1121">
            <v>115.78</v>
          </cell>
        </row>
        <row r="1122">
          <cell r="A1122">
            <v>96023</v>
          </cell>
          <cell r="B1122" t="str">
            <v>TRATOR DE PNEUS COM POTÊNCIA DE 85 CV, TRAÇÃO 4X4, COM GRADE DE DISCOS ACOPLADA - DEPRECIAÇÃO. AF_02/2017</v>
          </cell>
          <cell r="C1122" t="str">
            <v>H</v>
          </cell>
          <cell r="D1122">
            <v>8.65</v>
          </cell>
        </row>
        <row r="1123">
          <cell r="A1123">
            <v>96024</v>
          </cell>
          <cell r="B1123" t="str">
            <v>TRATOR DE PNEUS COM POTÊNCIA DE 85 CV, TRAÇÃO 4X4, COM GRADE DE DISCOS ACOPLADA - JUROS. AF_02/2017</v>
          </cell>
          <cell r="C1123" t="str">
            <v>H</v>
          </cell>
          <cell r="D1123">
            <v>1.19</v>
          </cell>
        </row>
        <row r="1124">
          <cell r="A1124">
            <v>96026</v>
          </cell>
          <cell r="B1124" t="str">
            <v>TRATOR DE PNEUS COM POTÊNCIA DE 85 CV, TRAÇÃO 4X4, COM GRADE DE DISCOS ACOPLADA - MANUTENÇÃO. AF_02/2017</v>
          </cell>
          <cell r="C1124" t="str">
            <v>H</v>
          </cell>
          <cell r="D1124">
            <v>9.4600000000000009</v>
          </cell>
        </row>
        <row r="1125">
          <cell r="A1125">
            <v>96027</v>
          </cell>
          <cell r="B1125" t="str">
            <v>TRATOR DE PNEUS COM POTÊNCIA DE 85 CV, TRAÇÃO 4X4, COM GRADE DE DISCOS ACOPLADA - MATERIAIS NA OPERAÇÃO. AF_02/2017</v>
          </cell>
          <cell r="C1125" t="str">
            <v>H</v>
          </cell>
          <cell r="D1125">
            <v>80.680000000000007</v>
          </cell>
        </row>
        <row r="1126">
          <cell r="A1126">
            <v>96030</v>
          </cell>
          <cell r="B1126" t="str">
            <v>CAMINHÃO BASCULANTE 10 M3, TRUCADO, POTÊNCIA 230 CV, INCLUSIVE CAÇAMBA METÁLICA, COM DISTRIBUIDOR DE AGREGADOS ACOPLADO - DEPRECIAÇÃO. AF_02/2017</v>
          </cell>
          <cell r="C1126" t="str">
            <v>H</v>
          </cell>
          <cell r="D1126">
            <v>16.12</v>
          </cell>
        </row>
        <row r="1127">
          <cell r="A1127">
            <v>96031</v>
          </cell>
          <cell r="B1127" t="str">
            <v>CAMINHÃO BASCULANTE 10 M3, TRUCADO, POTÊNCIA 230 CV, INCLUSIVE CAÇAMBA METÁLICA, COM DISTRIBUIDOR DE AGREGADOS ACOPLADO - JUROS. AF_02/2017</v>
          </cell>
          <cell r="C1127" t="str">
            <v>H</v>
          </cell>
          <cell r="D1127">
            <v>2.97</v>
          </cell>
        </row>
        <row r="1128">
          <cell r="A1128">
            <v>96032</v>
          </cell>
          <cell r="B1128" t="str">
            <v>CAMINHÃO BASCULANTE 10 M3, TRUCADO, POTÊNCIA 230 CV, INCLUSIVE CAÇAMBA METÁLICA, COM DISTRIBUIDOR DE AGREGADOS ACOPLADO - IMPOSTOS E SEGUROS. AF_02/2017</v>
          </cell>
          <cell r="C1128" t="str">
            <v>H</v>
          </cell>
          <cell r="D1128">
            <v>1.1499999999999999</v>
          </cell>
        </row>
        <row r="1129">
          <cell r="A1129">
            <v>96033</v>
          </cell>
          <cell r="B1129" t="str">
            <v>CAMINHÃO BASCULANTE 10 M3, TRUCADO, POTÊNCIA 230 CV, INCLUSIVE CAÇAMBA METÁLICA, COM DISTRIBUIDOR DE AGREGADOS ACOPLADO - MANUTENÇÃO. AF_02/2017</v>
          </cell>
          <cell r="C1129" t="str">
            <v>H</v>
          </cell>
          <cell r="D1129">
            <v>30.23</v>
          </cell>
        </row>
        <row r="1130">
          <cell r="A1130">
            <v>96034</v>
          </cell>
          <cell r="B1130" t="str">
            <v>CAMINHÃO BASCULANTE 10 M3, TRUCADO, POTÊNCIA 230 CV, INCLUSIVE CAÇAMBA METÁLICA, COM DISTRIBUIDOR DE AGREGADOS ACOPLADO - MATERIAIS NA OPERAÇÃO. AF_02/2017</v>
          </cell>
          <cell r="C1130" t="str">
            <v>H</v>
          </cell>
          <cell r="D1130">
            <v>95.51</v>
          </cell>
        </row>
        <row r="1131">
          <cell r="A1131">
            <v>96053</v>
          </cell>
          <cell r="B1131" t="str">
            <v>TRATOR DE PNEUS COM POTÊNCIA DE 85 CV, TRAÇÃO 4X4, COM VASSOURA MECÂNICA ACOPLADA - DEPRECIAÇÃO. AF_03/2017</v>
          </cell>
          <cell r="C1131" t="str">
            <v>H</v>
          </cell>
          <cell r="D1131">
            <v>8.75</v>
          </cell>
        </row>
        <row r="1132">
          <cell r="A1132">
            <v>96054</v>
          </cell>
          <cell r="B1132" t="str">
            <v>MINICARREGADEIRA SOBRE RODAS POTENCIA 47HP CAPACIDADE OPERACAO 646 KG, COM VASSOURA MECÂNICA ACOPLADA - DEPRECIAÇÃO. AF_03/2017</v>
          </cell>
          <cell r="C1132" t="str">
            <v>H</v>
          </cell>
          <cell r="D1132">
            <v>14.42</v>
          </cell>
        </row>
        <row r="1133">
          <cell r="A1133">
            <v>96055</v>
          </cell>
          <cell r="B1133" t="str">
            <v>TRATOR DE PNEUS COM POTÊNCIA DE 85 CV, TRAÇÃO 4X4, COM VASSOURA MECÂNICA ACOPLADA - JUROS. AF_03/2017</v>
          </cell>
          <cell r="C1133" t="str">
            <v>H</v>
          </cell>
          <cell r="D1133">
            <v>1.21</v>
          </cell>
        </row>
        <row r="1134">
          <cell r="A1134">
            <v>96056</v>
          </cell>
          <cell r="B1134" t="str">
            <v>TRATOR DE PNEUS COM POTÊNCIA DE 85 CV, TRAÇÃO 4X4, COM VASSOURA MECÂNICA ACOPLADA - MANUTENÇÃO. AF_03/2017</v>
          </cell>
          <cell r="C1134" t="str">
            <v>H</v>
          </cell>
          <cell r="D1134">
            <v>9.58</v>
          </cell>
        </row>
        <row r="1135">
          <cell r="A1135">
            <v>96057</v>
          </cell>
          <cell r="B1135" t="str">
            <v>TRATOR DE PNEUS COM POTÊNCIA DE 85 CV, TRAÇÃO 4X4, COM VASSOURA MECÂNICA ACOPLADA - MATERIAIS NA OPERAÇÃO. AF_03/2017</v>
          </cell>
          <cell r="C1135" t="str">
            <v>H</v>
          </cell>
          <cell r="D1135">
            <v>80.680000000000007</v>
          </cell>
        </row>
        <row r="1136">
          <cell r="A1136">
            <v>96060</v>
          </cell>
          <cell r="B1136" t="str">
            <v>MINICARREGADEIRA SOBRE RODAS POTENCIA 47HP CAPACIDADE OPERACAO 646 KG, COM VASSOURA MECÂNICA ACOPLADA - JUROS. AF_03/2017</v>
          </cell>
          <cell r="C1136" t="str">
            <v>H</v>
          </cell>
          <cell r="D1136">
            <v>1.45</v>
          </cell>
        </row>
        <row r="1137">
          <cell r="A1137">
            <v>96061</v>
          </cell>
          <cell r="B1137" t="str">
            <v>MINICARREGADEIRA SOBRE RODAS POTENCIA 47HP CAPACIDADE OPERACAO 646 KG, COM VASSOURA MECÂNICA ACOPLADA - MANUTENÇÃO. AF_03/2017</v>
          </cell>
          <cell r="C1137" t="str">
            <v>H</v>
          </cell>
          <cell r="D1137">
            <v>18.02</v>
          </cell>
        </row>
        <row r="1138">
          <cell r="A1138">
            <v>96062</v>
          </cell>
          <cell r="B1138" t="str">
            <v>MINICARREGADEIRA SOBRE RODAS POTENCIA 47HP CAPACIDADE OPERACAO 646 KG, COM VASSOURA MECÂNICA ACOPLADA - MATERIAIS NA OPERAÇÃO. AF_03/2017</v>
          </cell>
          <cell r="C1138" t="str">
            <v>H</v>
          </cell>
          <cell r="D1138">
            <v>35.299999999999997</v>
          </cell>
        </row>
        <row r="1139">
          <cell r="A1139">
            <v>96241</v>
          </cell>
          <cell r="B1139" t="str">
            <v>MINIESCAVADEIRA SOBRE ESTEIRAS, POTENCIA LIQUIDA DE *30* HP, PESO OPERACIONAL DE *3.500* KG - DEPRECIACAO. AF_04/2017</v>
          </cell>
          <cell r="C1139" t="str">
            <v>H</v>
          </cell>
          <cell r="D1139">
            <v>12.31</v>
          </cell>
        </row>
        <row r="1140">
          <cell r="A1140">
            <v>96242</v>
          </cell>
          <cell r="B1140" t="str">
            <v>MINIESCAVADEIRA SOBRE ESTEIRAS, POTENCIA LIQUIDA DE *30* HP, PESO OPERACIONAL DE *3.500* KG - JUROS. AF_04/2017</v>
          </cell>
          <cell r="C1140" t="str">
            <v>H</v>
          </cell>
          <cell r="D1140">
            <v>1.67</v>
          </cell>
        </row>
        <row r="1141">
          <cell r="A1141">
            <v>96243</v>
          </cell>
          <cell r="B1141" t="str">
            <v>MINIESCAVADEIRA SOBRE ESTEIRAS, POTENCIA LIQUIDA DE *30* HP, PESO OPERACIONAL DE *3.500* KG - MANUTENCAO. AF_04/2017</v>
          </cell>
          <cell r="C1141" t="str">
            <v>H</v>
          </cell>
          <cell r="D1141">
            <v>15.39</v>
          </cell>
        </row>
        <row r="1142">
          <cell r="A1142">
            <v>96244</v>
          </cell>
          <cell r="B1142" t="str">
            <v>MINIESCAVADEIRA SOBRE ESTEIRAS, POTENCIA LIQUIDA DE *30* HP, PESO OPERACIONAL DE *3.500* KG - MATERIAIS NA OPERACAO. AF_04/2017</v>
          </cell>
          <cell r="C1142" t="str">
            <v>H</v>
          </cell>
          <cell r="D1142">
            <v>11.72</v>
          </cell>
        </row>
        <row r="1143">
          <cell r="A1143">
            <v>96298</v>
          </cell>
          <cell r="B1143" t="str">
            <v>PERFURATRIZ ROTATIVA SOBRE ESTEIRA, TORQUE MAXIMO 2500 KGM, POTENCIA 110 HP, MOTOR DIESEL - DEPRECIAÇÃO. AF_05/2017</v>
          </cell>
          <cell r="C1143" t="str">
            <v>H</v>
          </cell>
          <cell r="D1143">
            <v>35.28</v>
          </cell>
        </row>
        <row r="1144">
          <cell r="A1144">
            <v>96299</v>
          </cell>
          <cell r="B1144" t="str">
            <v>PERFURATRIZ ROTATIVA SOBRE ESTEIRA, TORQUE MAXIMO 2500 KGM, POTENCIA 110 HP, MOTOR DIESEL - JUROS. AF_05/2017</v>
          </cell>
          <cell r="C1144" t="str">
            <v>H</v>
          </cell>
          <cell r="D1144">
            <v>4.8899999999999997</v>
          </cell>
        </row>
        <row r="1145">
          <cell r="A1145">
            <v>96300</v>
          </cell>
          <cell r="B1145" t="str">
            <v>PERFURATRIZ ROTATIVA SOBRE ESTEIRA, TORQUE MAXIMO 2500 KGM, POTENCIA 110 HP, MOTOR DIESEL - MANUTENÇÃO. AF_05/2017</v>
          </cell>
          <cell r="C1145" t="str">
            <v>H</v>
          </cell>
          <cell r="D1145">
            <v>44.15</v>
          </cell>
        </row>
        <row r="1146">
          <cell r="A1146">
            <v>96301</v>
          </cell>
          <cell r="B1146" t="str">
            <v>PERFURATRIZ ROTATIVA SOBRE ESTEIRA, TORQUE MAXIMO 2500 KGM, POTENCIA 110 HP, MOTOR DIESEL - MATERIAIS NA OPERAÇÃO. AF_05/2017</v>
          </cell>
          <cell r="C1146" t="str">
            <v>H</v>
          </cell>
          <cell r="D1146">
            <v>33.08</v>
          </cell>
        </row>
        <row r="1147">
          <cell r="A1147">
            <v>96304</v>
          </cell>
          <cell r="B1147" t="str">
            <v>COMPRESSOR DE AR, VAZAO DE 10 PCM, RESERVATORIO 100 L, PRESSAO DE TRABALHO ENTRE 6,9 E 9,7 BAR,  POTENCIA 2 HP, TENSAO 110/220 V - DEPRECIAÇÃO. AF_05/2017</v>
          </cell>
          <cell r="C1147" t="str">
            <v>H</v>
          </cell>
          <cell r="D1147">
            <v>0.11</v>
          </cell>
        </row>
        <row r="1148">
          <cell r="A1148">
            <v>96305</v>
          </cell>
          <cell r="B1148" t="str">
            <v>COMPRESSOR DE AR, VAZAO DE 10 PCM, RESERVATORIO 100 L, PRESSAO DE TRABALHO ENTRE 6,9 E 9,7 BAR,  POTENCIA 2 HP, TENSAO 110/220 V - JUROS. AF_05/2017</v>
          </cell>
          <cell r="C1148" t="str">
            <v>H</v>
          </cell>
          <cell r="D1148">
            <v>0.01</v>
          </cell>
        </row>
        <row r="1149">
          <cell r="A1149">
            <v>96306</v>
          </cell>
          <cell r="B1149" t="str">
            <v>COMPRESSOR DE AR, VAZAO DE 10 PCM, RESERVATORIO 100 L, PRESSAO DE TRABALHO ENTRE 6,9 E 9,7 BAR,  POTENCIA 2 HP, TENSAO 110/220 V - MANUTENÇÃO. AF_05/2017</v>
          </cell>
          <cell r="C1149" t="str">
            <v>H</v>
          </cell>
          <cell r="D1149">
            <v>0.14000000000000001</v>
          </cell>
        </row>
        <row r="1150">
          <cell r="A1150">
            <v>96307</v>
          </cell>
          <cell r="B1150" t="str">
            <v>COMPRESSOR DE AR, VAZAO DE 10 PCM, RESERVATORIO 100 L, PRESSAO DE TRABALHO ENTRE 6,9 E 9,7 BAR, POTENCIA 2 HP, TENSAO 110/220 V - MATERIAIS NA OPERAÇÃO. AF_05/2017</v>
          </cell>
          <cell r="C1150" t="str">
            <v>H</v>
          </cell>
          <cell r="D1150">
            <v>0.74</v>
          </cell>
        </row>
        <row r="1151">
          <cell r="A1151">
            <v>96457</v>
          </cell>
          <cell r="B1151" t="str">
            <v>ROLO COMPACTADOR DE PNEUS, ESTATICO, PRESSAO VARIAVEL, POTENCIA 110 HP, PESO SEM/COM LASTRO 10,8/27 T, LARGURA DE ROLAGEM 2,30 M - MATERIAIS NA OPERACAO. AF_06/2017</v>
          </cell>
          <cell r="C1151" t="str">
            <v>H</v>
          </cell>
          <cell r="D1151">
            <v>43</v>
          </cell>
        </row>
        <row r="1152">
          <cell r="A1152">
            <v>96458</v>
          </cell>
          <cell r="B1152" t="str">
            <v>ROLO COMPACTADOR DE PNEUS, ESTATICO, PRESSAO VARIAVEL, POTENCIA 110 HP, PESO SEM/COM LASTRO 10,8/27 T, LARGURA DE ROLAGEM 2,30 M - MANUTENCAO. AF_06/2017</v>
          </cell>
          <cell r="C1152" t="str">
            <v>H</v>
          </cell>
          <cell r="D1152">
            <v>31.93</v>
          </cell>
        </row>
        <row r="1153">
          <cell r="A1153">
            <v>96459</v>
          </cell>
          <cell r="B1153" t="str">
            <v>ROLO COMPACTADOR DE PNEUS, ESTATICO, PRESSAO VARIAVEL, POTENCIA 110 HP, PESO SEM/COM LASTRO 10,8/27 T, LARGURA DE ROLAGEM 2,30 M - JUROS. AF_06/2017</v>
          </cell>
          <cell r="C1153" t="str">
            <v>H</v>
          </cell>
          <cell r="D1153">
            <v>3.54</v>
          </cell>
        </row>
        <row r="1154">
          <cell r="A1154">
            <v>96460</v>
          </cell>
          <cell r="B1154" t="str">
            <v>ROLO COMPACTADOR DE PNEUS, ESTATICO, PRESSAO VARIAVEL, POTENCIA 110 HP, PESO SEM/COM LASTRO 10,8/27 T, LARGURA DE ROLAGEM 2,30 M - DEPRECIAÇÃO. AF_06/2017</v>
          </cell>
          <cell r="C1154" t="str">
            <v>H</v>
          </cell>
          <cell r="D1154">
            <v>25.51</v>
          </cell>
        </row>
        <row r="1155">
          <cell r="A1155">
            <v>98760</v>
          </cell>
          <cell r="B1155" t="str">
            <v>INVERSOR DE SOLDA MONOFÁSICO DE 160 A, POTÊNCIA DE 5400 W, TENSÃO DE 220 V, PARA SOLDA COM ELETRODOS DE 2,0 A 4,0 MM E PROCESSO TIG - DEPRECIAÇÃO. AF_06/2018</v>
          </cell>
          <cell r="C1155" t="str">
            <v>H</v>
          </cell>
          <cell r="D1155">
            <v>0.09</v>
          </cell>
        </row>
        <row r="1156">
          <cell r="A1156">
            <v>98761</v>
          </cell>
          <cell r="B1156" t="str">
            <v>INVERSOR DE SOLDA MONOFÁSICO DE 160 A, POTÊNCIA DE 5400 W, TENSÃO DE 220 V, PARA SOLDA COM ELETRODOS DE 2,0 A 4,0 MM E PROCESSO TIG - JUROS. AF_06/2018</v>
          </cell>
          <cell r="C1156" t="str">
            <v>H</v>
          </cell>
          <cell r="D1156">
            <v>0.02</v>
          </cell>
        </row>
        <row r="1157">
          <cell r="A1157">
            <v>98762</v>
          </cell>
          <cell r="B1157" t="str">
            <v>INVERSOR DE SOLDA MONOFÁSICO DE 160 A, POTÊNCIA DE 5400 W, TENSÃO DE 220 V, PARA SOLDA COM ELETRODOS DE 2,0 A 4,0 MM E PROCESSO TIG - MANUTENÇÃO. AF_06/2018</v>
          </cell>
          <cell r="C1157" t="str">
            <v>H</v>
          </cell>
          <cell r="D1157">
            <v>0.11</v>
          </cell>
        </row>
        <row r="1158">
          <cell r="A1158">
            <v>98763</v>
          </cell>
          <cell r="B1158" t="str">
            <v>INVERSOR DE SOLDA MONOFÁSICO DE 160 A, POTÊNCIA DE 5400 W, TENSÃO DE 220 V, PARA SOLDA COM ELETRODOS DE 2,0 A 4,0 MM E PROCESSO TIG - MATERIAIS NA OPERAÇÃO. AF_06/2018</v>
          </cell>
          <cell r="C1158" t="str">
            <v>H</v>
          </cell>
          <cell r="D1158">
            <v>2.7</v>
          </cell>
        </row>
        <row r="1159">
          <cell r="A1159">
            <v>99829</v>
          </cell>
          <cell r="B1159" t="str">
            <v>LAVADORA DE ALTA PRESSAO (LAVA-JATO) PARA AGUA FRIA, PRESSAO DE OPERACAO ENTRE 1400 E 1900 LIB/POL2, VAZAO MAXIMA ENTRE 400 E 700 L/H - DEPRECIAÇÃO. AF_04/2019</v>
          </cell>
          <cell r="C1159" t="str">
            <v>H</v>
          </cell>
          <cell r="D1159">
            <v>0.26</v>
          </cell>
        </row>
        <row r="1160">
          <cell r="A1160">
            <v>99830</v>
          </cell>
          <cell r="B1160" t="str">
            <v>LAVADORA DE ALTA PRESSAO (LAVA-JATO) PARA AGUA FRIA, PRESSAO DE OPERACAO ENTRE 1400 E 1900 LIB/POL2, VAZAO MAXIMA ENTRE 400 E 700 L/H - JUROS. AF_04/2019</v>
          </cell>
          <cell r="C1160" t="str">
            <v>H</v>
          </cell>
          <cell r="D1160">
            <v>0.03</v>
          </cell>
        </row>
        <row r="1161">
          <cell r="A1161">
            <v>99831</v>
          </cell>
          <cell r="B1161" t="str">
            <v>LAVADORA DE ALTA PRESSAO (LAVA-JATO) PARA AGUA FRIA, PRESSAO DE OPERACAO ENTRE 1400 E 1900 LIB/POL2, VAZAO MAXIMA ENTRE 400 E 700 L/H - MANUTENÇÃO. AF_04/2019</v>
          </cell>
          <cell r="C1161" t="str">
            <v>H</v>
          </cell>
          <cell r="D1161">
            <v>0.36</v>
          </cell>
        </row>
        <row r="1162">
          <cell r="A1162">
            <v>99832</v>
          </cell>
          <cell r="B1162" t="str">
            <v>LAVADORA DE ALTA PRESSAO (LAVA-JATO) PARA AGUA FRIA, PRESSAO DE OPERACAO ENTRE 1400 E 1900 LIB/POL2, VAZAO MAXIMA ENTRE 400 E 700 L/H - MATERIAIS NA OPERAÇÃO. AF_04/2019</v>
          </cell>
          <cell r="C1162" t="str">
            <v>H</v>
          </cell>
          <cell r="D1162">
            <v>0.7</v>
          </cell>
        </row>
        <row r="1163">
          <cell r="A1163">
            <v>100637</v>
          </cell>
          <cell r="B1163" t="str">
            <v>USINA DE MISTURA ASFÁLTICA À QUENTE, TIPO CONTRA FLUXO, PROD 100 A 140 TON/HORA - DEPRECIAÇÃO. AF_12/2019</v>
          </cell>
          <cell r="C1163" t="str">
            <v>H</v>
          </cell>
          <cell r="D1163">
            <v>77.38</v>
          </cell>
        </row>
        <row r="1164">
          <cell r="A1164">
            <v>100638</v>
          </cell>
          <cell r="B1164" t="str">
            <v>USINA DE MISTURA ASFÁLTICA À QUENTE, TIPO CONTRA FLUXO, PROD 100 A 140 TON/HORA - JUROS. AF_12/2019</v>
          </cell>
          <cell r="C1164" t="str">
            <v>H</v>
          </cell>
          <cell r="D1164">
            <v>13.92</v>
          </cell>
        </row>
        <row r="1165">
          <cell r="A1165">
            <v>100639</v>
          </cell>
          <cell r="B1165" t="str">
            <v>USINA DE MISTURA ASFÁLTICA À QUENTE, TIPO CONTRA FLUXO, PROD 100 A 140 TON/HORA - MANUTENÇÃO. AF_12/2019</v>
          </cell>
          <cell r="C1165" t="str">
            <v>H</v>
          </cell>
          <cell r="D1165">
            <v>124.39</v>
          </cell>
        </row>
        <row r="1166">
          <cell r="A1166">
            <v>100640</v>
          </cell>
          <cell r="B1166" t="str">
            <v>USINA DE MISTURA ASFÁLTICA À QUENTE, TIPO CONTRA FLUXO, PROD 100 A 140 TON/HORA - MATERIAIS NA OPERAÇÃO. AF_12/2019</v>
          </cell>
          <cell r="C1166" t="str">
            <v>H</v>
          </cell>
          <cell r="D1166">
            <v>140.41999999999999</v>
          </cell>
        </row>
        <row r="1167">
          <cell r="A1167">
            <v>100643</v>
          </cell>
          <cell r="B1167" t="str">
            <v>USINA DE ASFALTO, TIPO GRAVIMÉTRICA, PROD 150 TON/HORA - DEPRECIAÇÃO. AF_12/2019</v>
          </cell>
          <cell r="C1167" t="str">
            <v>H</v>
          </cell>
          <cell r="D1167">
            <v>203.75</v>
          </cell>
        </row>
        <row r="1168">
          <cell r="A1168">
            <v>100644</v>
          </cell>
          <cell r="B1168" t="str">
            <v>USINA DE ASFALTO, TIPO GRAVIMÉTRICA, PROD 150 TON/HORA - JUROS. AF_12/2019</v>
          </cell>
          <cell r="C1168" t="str">
            <v>H</v>
          </cell>
          <cell r="D1168">
            <v>36.67</v>
          </cell>
        </row>
        <row r="1169">
          <cell r="A1169">
            <v>100645</v>
          </cell>
          <cell r="B1169" t="str">
            <v>USINA DE ASFALTO, TIPO GRAVIMÉTRICA, PROD 150 TON/HORA - MANUTENÇÃO. AF_12/2019</v>
          </cell>
          <cell r="C1169" t="str">
            <v>H</v>
          </cell>
          <cell r="D1169">
            <v>327.52999999999997</v>
          </cell>
        </row>
        <row r="1170">
          <cell r="A1170">
            <v>100646</v>
          </cell>
          <cell r="B1170" t="str">
            <v>USINA DE ASFALTO, TIPO GRAVIMÉTRICA, PROD 150 TON/HORA - MATERIAIS NA OPERAÇÃO. AF_12/2019</v>
          </cell>
          <cell r="C1170" t="str">
            <v>H</v>
          </cell>
          <cell r="D1170">
            <v>200.6</v>
          </cell>
        </row>
        <row r="1171">
          <cell r="A1171">
            <v>55960</v>
          </cell>
          <cell r="B1171" t="str">
            <v>IMUNIZACAO DE MADEIRAMENTO PARA COBERTURA UTILIZANDO CUPINICIDA INCOLOR</v>
          </cell>
          <cell r="C1171" t="str">
            <v>M2</v>
          </cell>
          <cell r="D1171">
            <v>5.28</v>
          </cell>
        </row>
        <row r="1172">
          <cell r="A1172">
            <v>92259</v>
          </cell>
          <cell r="B1172" t="str">
            <v>INSTALAÇÃO DE TESOURA (INTEIRA OU MEIA), BIAPOIADA, EM MADEIRA NÃO APARELHADA, PARA VÃOS MAIORES OU IGUAIS A 3,0 M E MENORES QUE 6,0 M, INCLUSO IÇAMENTO. AF_07/2019</v>
          </cell>
          <cell r="C1172" t="str">
            <v>UN</v>
          </cell>
          <cell r="D1172">
            <v>246.41</v>
          </cell>
        </row>
        <row r="1173">
          <cell r="A1173">
            <v>92260</v>
          </cell>
          <cell r="B1173" t="str">
            <v>INSTALAÇÃO DE TESOURA (INTEIRA OU MEIA), BIAPOIADA, EM MADEIRA NÃO APARELHADA, PARA VÃOS MAIORES OU IGUAIS A 6,0 M E MENORES QUE 8,0 M, INCLUSO IÇAMENTO. AF_07/2019</v>
          </cell>
          <cell r="C1173" t="str">
            <v>UN</v>
          </cell>
          <cell r="D1173">
            <v>293.5</v>
          </cell>
        </row>
        <row r="1174">
          <cell r="A1174">
            <v>92261</v>
          </cell>
          <cell r="B1174" t="str">
            <v>INSTALAÇÃO DE TESOURA (INTEIRA OU MEIA), BIAPOIADA, EM MADEIRA NÃO APARELHADA, PARA VÃOS MAIORES OU IGUAIS A 8,0 M E MENORES QUE 10,0 M, INCLUSO IÇAMENTO. AF_07/2019</v>
          </cell>
          <cell r="C1174" t="str">
            <v>UN</v>
          </cell>
          <cell r="D1174">
            <v>339.16</v>
          </cell>
        </row>
        <row r="1175">
          <cell r="A1175">
            <v>92262</v>
          </cell>
          <cell r="B1175" t="str">
            <v>INSTALAÇÃO DE TESOURA (INTEIRA OU MEIA), BIAPOIADA, EM MADEIRA NÃO APARELHADA, PARA VÃOS MAIORES OU IGUAIS A 10,0 M E MENORES QUE 12,0 M, INCLUSO IÇAMENTO. AF_07/2019</v>
          </cell>
          <cell r="C1175" t="str">
            <v>UN</v>
          </cell>
          <cell r="D1175">
            <v>412.68</v>
          </cell>
        </row>
        <row r="1176">
          <cell r="A1176">
            <v>92539</v>
          </cell>
          <cell r="B1176" t="str">
            <v>TRAMA DE MADEIRA COMPOSTA POR RIPAS, CAIBROS E TERÇAS PARA TELHADOS DE ATÉ 2 ÁGUAS PARA TELHA DE ENCAIXE DE CERÂMICA OU DE CONCRETO, INCLUSO TRANSPORTE VERTICAL. AF_07/2019</v>
          </cell>
          <cell r="C1176" t="str">
            <v>M2</v>
          </cell>
          <cell r="D1176">
            <v>38.89</v>
          </cell>
        </row>
        <row r="1177">
          <cell r="A1177">
            <v>92540</v>
          </cell>
          <cell r="B1177" t="str">
            <v>TRAMA DE MADEIRA COMPOSTA POR RIPAS, CAIBROS E TERÇAS PARA TELHADOS DE MAIS QUE 2 ÁGUAS PARA TELHA DE ENCAIXE DE CERÂMICA OU DE CONCRETO, INCLUSO TRANSPORTE VERTICAL. AF_07/2019</v>
          </cell>
          <cell r="C1177" t="str">
            <v>M2</v>
          </cell>
          <cell r="D1177">
            <v>45.77</v>
          </cell>
        </row>
        <row r="1178">
          <cell r="A1178">
            <v>92541</v>
          </cell>
          <cell r="B1178" t="str">
            <v>TRAMA DE MADEIRA COMPOSTA POR RIPAS, CAIBROS E TERÇAS PARA TELHADOS DE ATÉ 2 ÁGUAS PARA TELHA CERÂMICA CAPA-CANAL, INCLUSO TRANSPORTE VERTICAL. AF_07/2019</v>
          </cell>
          <cell r="C1178" t="str">
            <v>M2</v>
          </cell>
          <cell r="D1178">
            <v>41.43</v>
          </cell>
        </row>
        <row r="1179">
          <cell r="A1179">
            <v>92542</v>
          </cell>
          <cell r="B1179" t="str">
            <v>TRAMA DE MADEIRA COMPOSTA POR RIPAS, CAIBROS E TERÇAS PARA TELHADOS DE MAIS QUE 2 ÁGUAS PARA TELHA CERÂMICA CAPA-CANAL, INCLUSO TRANSPORTE VERTICAL. AF_07/2019</v>
          </cell>
          <cell r="C1179" t="str">
            <v>M2</v>
          </cell>
          <cell r="D1179">
            <v>51.66</v>
          </cell>
        </row>
        <row r="1180">
          <cell r="A1180">
            <v>92543</v>
          </cell>
          <cell r="B1180" t="str">
            <v>TRAMA DE MADEIRA COMPOSTA POR TERÇAS PARA TELHADOS DE ATÉ 2 ÁGUAS PARA TELHA ONDULADA DE FIBROCIMENTO, METÁLICA, PLÁSTICA OU TERMOACÚSTICA, INCLUSO TRANSPORTE VERTICAL. AF_07/2019</v>
          </cell>
          <cell r="C1180" t="str">
            <v>M2</v>
          </cell>
          <cell r="D1180">
            <v>10.61</v>
          </cell>
        </row>
        <row r="1181">
          <cell r="A1181">
            <v>92544</v>
          </cell>
          <cell r="B1181" t="str">
            <v>TRAMA DE MADEIRA COMPOSTA POR TERÇAS PARA TELHADOS DE ATÉ 2 ÁGUAS PARA TELHA ESTRUTURAL DE FIBROCIMENTO, INCLUSO TRANSPORTE VERTICAL. AF_07/2019</v>
          </cell>
          <cell r="C1181" t="str">
            <v>M2</v>
          </cell>
          <cell r="D1181">
            <v>8.93</v>
          </cell>
        </row>
        <row r="1182">
          <cell r="A1182">
            <v>92545</v>
          </cell>
          <cell r="B1182" t="str">
            <v>FABRICAÇÃO E INSTALAÇÃO DE TESOURA INTEIRA EM MADEIRA NÃO APARELHADA, VÃO DE 3 M, PARA TELHA CERÂMICA OU DE CONCRETO, INCLUSO IÇAMENTO. AF_07/2019</v>
          </cell>
          <cell r="C1182" t="str">
            <v>UN</v>
          </cell>
          <cell r="D1182">
            <v>548.22</v>
          </cell>
        </row>
        <row r="1183">
          <cell r="A1183">
            <v>92546</v>
          </cell>
          <cell r="B1183" t="str">
            <v>FABRICAÇÃO E INSTALAÇÃO DE TESOURA INTEIRA EM MADEIRA NÃO APARELHADA, VÃO DE 4 M, PARA TELHA CERÂMICA OU DE CONCRETO, INCLUSO IÇAMENTO. AF_07/2019</v>
          </cell>
          <cell r="C1183" t="str">
            <v>UN</v>
          </cell>
          <cell r="D1183">
            <v>678.05</v>
          </cell>
        </row>
        <row r="1184">
          <cell r="A1184">
            <v>92547</v>
          </cell>
          <cell r="B1184" t="str">
            <v>FABRICAÇÃO E INSTALAÇÃO DE TESOURA INTEIRA EM MADEIRA NÃO APARELHADA, VÃO DE 5 M, PARA TELHA CERÂMICA OU DE CONCRETO, INCLUSO IÇAMENTO. AF_07/2019</v>
          </cell>
          <cell r="C1184" t="str">
            <v>UN</v>
          </cell>
          <cell r="D1184">
            <v>705.7</v>
          </cell>
        </row>
        <row r="1185">
          <cell r="A1185">
            <v>92548</v>
          </cell>
          <cell r="B1185" t="str">
            <v>FABRICAÇÃO E INSTALAÇÃO DE TESOURA INTEIRA EM MADEIRA NÃO APARELHADA, VÃO DE 6 M, PARA TELHA CERÂMICA OU DE CONCRETO, INCLUSO IÇAMENTO. AF_07/2019</v>
          </cell>
          <cell r="C1185" t="str">
            <v>UN</v>
          </cell>
          <cell r="D1185">
            <v>785.76</v>
          </cell>
        </row>
        <row r="1186">
          <cell r="A1186">
            <v>92549</v>
          </cell>
          <cell r="B1186" t="str">
            <v>FABRICAÇÃO E INSTALAÇÃO DE TESOURA INTEIRA EM MADEIRA NÃO APARELHADA, VÃO DE 7 M, PARA TELHA CERÂMICA OU DE CONCRETO, INCLUSO IÇAMENTO. AF_07/2019</v>
          </cell>
          <cell r="C1186" t="str">
            <v>UN</v>
          </cell>
          <cell r="D1186">
            <v>1012.37</v>
          </cell>
        </row>
        <row r="1187">
          <cell r="A1187">
            <v>92550</v>
          </cell>
          <cell r="B1187" t="str">
            <v>FABRICAÇÃO E INSTALAÇÃO DE TESOURA INTEIRA EM MADEIRA NÃO APARELHADA, VÃO DE 8 M, PARA TELHA CERÂMICA OU DE CONCRETO, INCLUSO IÇAMENTO. AF_07/2019</v>
          </cell>
          <cell r="C1187" t="str">
            <v>UN</v>
          </cell>
          <cell r="D1187">
            <v>1258.48</v>
          </cell>
        </row>
        <row r="1188">
          <cell r="A1188">
            <v>92551</v>
          </cell>
          <cell r="B1188" t="str">
            <v>FABRICAÇÃO E INSTALAÇÃO DE TESOURA INTEIRA EM MADEIRA NÃO APARELHADA, VÃO DE 9 M, PARA TELHA CERÂMICA OU DE CONCRETO, INCLUSO IÇAMENTO. AF_07/2019</v>
          </cell>
          <cell r="C1188" t="str">
            <v>UN</v>
          </cell>
          <cell r="D1188">
            <v>1294.92</v>
          </cell>
        </row>
        <row r="1189">
          <cell r="A1189">
            <v>92552</v>
          </cell>
          <cell r="B1189" t="str">
            <v>FABRICAÇÃO E INSTALAÇÃO DE TESOURA INTEIRA EM MADEIRA NÃO APARELHADA, VÃO DE 10 M, PARA TELHA CERÂMICA OU DE CONCRETO, INCLUSO IÇAMENTO. AF_07/2019</v>
          </cell>
          <cell r="C1189" t="str">
            <v>UN</v>
          </cell>
          <cell r="D1189">
            <v>1410.21</v>
          </cell>
        </row>
        <row r="1190">
          <cell r="A1190">
            <v>92553</v>
          </cell>
          <cell r="B1190" t="str">
            <v>FABRICAÇÃO E INSTALAÇÃO DE TESOURA INTEIRA EM MADEIRA NÃO APARELHADA, VÃO DE 11 M, PARA TELHA CERÂMICA OU DE CONCRETO, INCLUSO IÇAMENTO. AF_07/2019</v>
          </cell>
          <cell r="C1190" t="str">
            <v>UN</v>
          </cell>
          <cell r="D1190">
            <v>1644</v>
          </cell>
        </row>
        <row r="1191">
          <cell r="A1191">
            <v>92554</v>
          </cell>
          <cell r="B1191" t="str">
            <v>FABRICAÇÃO E INSTALAÇÃO DE TESOURA INTEIRA EM MADEIRA NÃO APARELHADA, VÃO DE 12 M, PARA TELHA CERÂMICA OU DE CONCRETO, INCLUSO IÇAMENTO. AF_07/2019</v>
          </cell>
          <cell r="C1191" t="str">
            <v>UN</v>
          </cell>
          <cell r="D1191">
            <v>1685.39</v>
          </cell>
        </row>
        <row r="1192">
          <cell r="A1192">
            <v>92555</v>
          </cell>
          <cell r="B1192" t="str">
            <v>FABRICAÇÃO E INSTALAÇÃO DE TESOURA INTEIRA EM MADEIRA NÃO APARELHADA, VÃO DE 3 M, PARA TELHA ONDULADA DE FIBROCIMENTO, METÁLICA, PLÁSTICA OU TERMOACÚSTICA, INCLUSO IÇAMENTO. AF_07/2019</v>
          </cell>
          <cell r="C1192" t="str">
            <v>UN</v>
          </cell>
          <cell r="D1192">
            <v>542.9</v>
          </cell>
        </row>
        <row r="1193">
          <cell r="A1193">
            <v>92556</v>
          </cell>
          <cell r="B1193" t="str">
            <v>FABRICAÇÃO E INSTALAÇÃO DE TESOURA INTEIRA EM MADEIRA NÃO APARELHADA, VÃO DE 4 M, PARA TELHA ONDULADA DE FIBROCIMENTO, METÁLICA, PLÁSTICA OU TERMOACÚSTICA, INCLUSO IÇAMENTO. AF_07/2019</v>
          </cell>
          <cell r="C1193" t="str">
            <v>UN</v>
          </cell>
          <cell r="D1193">
            <v>669.26</v>
          </cell>
        </row>
        <row r="1194">
          <cell r="A1194">
            <v>92557</v>
          </cell>
          <cell r="B1194" t="str">
            <v>FABRICAÇÃO E INSTALAÇÃO DE TESOURA INTEIRA EM MADEIRA NÃO APARELHADA, VÃO DE 5 M, PARA TELHA ONDULADA DE FIBROCIMENTO, METÁLICA, PLÁSTICA OU TERMOACÚSTICA, INCLUSO IÇAMENTO. AF_07/2019</v>
          </cell>
          <cell r="C1194" t="str">
            <v>UN</v>
          </cell>
          <cell r="D1194">
            <v>696.91</v>
          </cell>
        </row>
        <row r="1195">
          <cell r="A1195">
            <v>92558</v>
          </cell>
          <cell r="B1195" t="str">
            <v>FABRICAÇÃO E INSTALAÇÃO DE TESOURA INTEIRA EM MADEIRA NÃO APARELHADA, VÃO DE 6 M, PARA TELHA ONDULADA DE FIBROCIMENTO, METÁLICA, PLÁSTICA OU TERMOACÚSTICA, INCLUSO IÇAMENTO. AF_07/2019</v>
          </cell>
          <cell r="C1195" t="str">
            <v>UN</v>
          </cell>
          <cell r="D1195">
            <v>780.43</v>
          </cell>
        </row>
        <row r="1196">
          <cell r="A1196">
            <v>92559</v>
          </cell>
          <cell r="B1196" t="str">
            <v>FABRICAÇÃO E INSTALAÇÃO DE TESOURA INTEIRA EM MADEIRA NÃO APARELHADA, VÃO DE 7 M, PARA TELHA ONDULADA DE FIBROCIMENTO, METÁLICA, PLÁSTICA OU TERMOACÚSTICA, INCLUSO IÇAMENTO. AF_07/2019</v>
          </cell>
          <cell r="C1196" t="str">
            <v>UN</v>
          </cell>
          <cell r="D1196">
            <v>1003</v>
          </cell>
        </row>
        <row r="1197">
          <cell r="A1197">
            <v>92560</v>
          </cell>
          <cell r="B1197" t="str">
            <v>FABRICAÇÃO E INSTALAÇÃO DE TESOURA INTEIRA EM MADEIRA NÃO APARELHADA, VÃO DE 8 M, PARA TELHA ONDULADA DE FIBROCIMENTO, METÁLICA, PLÁSTICA OU TERMOACÚSTICA, INCLUSO IÇAMENTO. AF_07/2019</v>
          </cell>
          <cell r="C1197" t="str">
            <v>UN</v>
          </cell>
          <cell r="D1197">
            <v>1244.18</v>
          </cell>
        </row>
        <row r="1198">
          <cell r="A1198">
            <v>92561</v>
          </cell>
          <cell r="B1198" t="str">
            <v>FABRICAÇÃO E INSTALAÇÃO DE TESOURA INTEIRA EM MADEIRA NÃO APARELHADA, VÃO DE 9 M, PARA TELHA ONDULADA DE FIBROCIMENTO, METÁLICA, PLÁSTICA OU TERMOACÚSTICA, INCLUSO IÇAMENTO. AF_07/2019</v>
          </cell>
          <cell r="C1198" t="str">
            <v>UN</v>
          </cell>
          <cell r="D1198">
            <v>1281.26</v>
          </cell>
        </row>
        <row r="1199">
          <cell r="A1199">
            <v>92562</v>
          </cell>
          <cell r="B1199" t="str">
            <v>FABRICAÇÃO E INSTALAÇÃO DE TESOURA INTEIRA EM MADEIRA NÃO APARELHADA, VÃO DE 10 M, PARA TELHA ONDULADA DE FIBROCIMENTO, METÁLICA, PLÁSTICA OU TERMOACÚSTICA, INCLUSO IÇAMENTO. AF_07/2019</v>
          </cell>
          <cell r="C1199" t="str">
            <v>UN</v>
          </cell>
          <cell r="D1199">
            <v>1387.76</v>
          </cell>
        </row>
        <row r="1200">
          <cell r="A1200">
            <v>92563</v>
          </cell>
          <cell r="B1200" t="str">
            <v>FABRICAÇÃO E INSTALAÇÃO DE TESOURA INTEIRA EM MADEIRA NÃO APARELHADA, VÃO DE 11 M, PARA TELHA ONDULADA DE FIBROCIMENTO, METÁLICA, PLÁSTICA OU TERMOACÚSTICA, INCLUSO IÇAMENTO. AF_07/2019</v>
          </cell>
          <cell r="C1200" t="str">
            <v>UN</v>
          </cell>
          <cell r="D1200">
            <v>1616.69</v>
          </cell>
        </row>
        <row r="1201">
          <cell r="A1201">
            <v>92564</v>
          </cell>
          <cell r="B1201" t="str">
            <v>FABRICAÇÃO E INSTALAÇÃO DE TESOURA INTEIRA EM MADEIRA NÃO APARELHADA, VÃO DE 12 M, PARA TELHA ONDULADA DE FIBROCIMENTO, METÁLICA, PLÁSTICA OU TERMOACÚSTICA, INCLUSO IÇAMENTO. AF_07/2019</v>
          </cell>
          <cell r="C1201" t="str">
            <v>UN</v>
          </cell>
          <cell r="D1201">
            <v>1652.18</v>
          </cell>
        </row>
        <row r="1202">
          <cell r="A1202">
            <v>92565</v>
          </cell>
          <cell r="B1202" t="str">
            <v>FABRICAÇÃO E INSTALAÇÃO DE ESTRUTURA PONTALETADA DE MADEIRA NÃO APARELHADA PARA TELHADOS COM ATÉ 2 ÁGUAS E PARA TELHA CERÂMICA OU DE CONCRETO, INCLUSO TRANSPORTE VERTICAL. AF_12/2015</v>
          </cell>
          <cell r="C1202" t="str">
            <v>M2</v>
          </cell>
          <cell r="D1202">
            <v>20.49</v>
          </cell>
        </row>
        <row r="1203">
          <cell r="A1203">
            <v>92566</v>
          </cell>
          <cell r="B1203" t="str">
            <v>FABRICAÇÃO E INSTALAÇÃO DE ESTRUTURA PONTALETADA DE MADEIRA NÃO APARELHADA PARA TELHADOS COM ATÉ 2 ÁGUAS E PARA TELHA ONDULADA DE FIBROCIMENTO, METÁLICA, PLÁSTICA OU TERMOACÚSTICA, INCLUSO TRANSPORTE VERTICAL. AF_12/2015</v>
          </cell>
          <cell r="C1203" t="str">
            <v>M2</v>
          </cell>
          <cell r="D1203">
            <v>11.43</v>
          </cell>
        </row>
        <row r="1204">
          <cell r="A1204">
            <v>92567</v>
          </cell>
          <cell r="B1204" t="str">
            <v>FABRICAÇÃO E INSTALAÇÃO DE ESTRUTURA PONTALETADA DE MADEIRA NÃO APARELHADA PARA TELHADOS COM MAIS QUE 2 ÁGUAS E PARA TELHA CERÂMICA OU DE CONCRETO, INCLUSO TRANSPORTE VERTICAL. AF_12/2015</v>
          </cell>
          <cell r="C1204" t="str">
            <v>M2</v>
          </cell>
          <cell r="D1204">
            <v>17.79</v>
          </cell>
        </row>
        <row r="1205">
          <cell r="A1205">
            <v>100379</v>
          </cell>
          <cell r="B1205" t="str">
            <v>FABRICAÇÃO E INSTALAÇÃO DE PONTALETES DE MADEIRA NÃO APARELHADA PARA TELHADOS COM ATÉ 2 ÁGUAS E COM TELHA CERÂMICA OU DE CONCRETO EM EDIFÍCIO RESIDENCIAL TÉRREO, INCLUSO TRANSPORTE VERTICAL. AF_07/2019</v>
          </cell>
          <cell r="C1205" t="str">
            <v>M2</v>
          </cell>
          <cell r="D1205">
            <v>20.49</v>
          </cell>
        </row>
        <row r="1206">
          <cell r="A1206">
            <v>100380</v>
          </cell>
          <cell r="B1206" t="str">
            <v>FABRICAÇÃO E INSTALAÇÃO DE PONTALETES DE MADEIRA NÃO APARELHADA PARA TELHADOS COM ATÉ 2 ÁGUAS E COM TELHA CERÂMICA OU DE CONCRETO EM EDIFÍCIO RESIDENCIAL DE MÚLTIPLOS PAVIMENTOS, INCLUSO TRANSPORTE VERTICAL. AF_07/2019</v>
          </cell>
          <cell r="C1206" t="str">
            <v>M2</v>
          </cell>
          <cell r="D1206">
            <v>28.24</v>
          </cell>
        </row>
        <row r="1207">
          <cell r="A1207">
            <v>100381</v>
          </cell>
          <cell r="B1207" t="str">
            <v>FABRICAÇÃO E INSTALAÇÃO DE PONTALETES DE MADEIRA NÃO APARELHADA PARA TELHADOS COM ATÉ 2 ÁGUAS E COM TELHA CERÂMICA OU DE CONCRETO EM EDIFÍCIO INSTITUCIONAL TÉRREO, INCLUSO TRANSPORTE VERTICAL. AF_07/2019</v>
          </cell>
          <cell r="C1207" t="str">
            <v>M2</v>
          </cell>
          <cell r="D1207">
            <v>32.39</v>
          </cell>
        </row>
        <row r="1208">
          <cell r="A1208">
            <v>100383</v>
          </cell>
          <cell r="B1208" t="str">
            <v>FABRICAÇÃO E INSTALAÇÃO DE PONTALETES DE MADEIRA NÃO APARELHADA PARA TELHADOS COM ATÉ 2 ÁGUAS E COM TELHA ONDULADA DE FIBROCIMENTO, ALUMÍNIO OU PLÁSTICA EM EDIFÍCIO RESIDENCIAL DE MÚLTIPLOS PAVIMENTOS, INCLUSO TRANSPORTE VERTICAL. AF_07/2019</v>
          </cell>
          <cell r="C1208" t="str">
            <v>M2</v>
          </cell>
          <cell r="D1208">
            <v>12.6</v>
          </cell>
        </row>
        <row r="1209">
          <cell r="A1209">
            <v>100384</v>
          </cell>
          <cell r="B1209" t="str">
            <v>FABRICAÇÃO E INSTALAÇÃO DE PONTALETES DE MADEIRA NÃO APARELHADA PARA TELHADOS COM ATÉ 2 ÁGUAS E COM TELHA ONDULADA DE FIBROCIMENTO, ALUMÍNIO OU PLÁSTICA EM EDIFÍCIO INSTITUCIONAL TÉRREO, INCLUSO TRANSPORTE VERTICAL. AF_07/2019</v>
          </cell>
          <cell r="C1209" t="str">
            <v>M2</v>
          </cell>
          <cell r="D1209">
            <v>13.57</v>
          </cell>
        </row>
        <row r="1210">
          <cell r="A1210">
            <v>100385</v>
          </cell>
          <cell r="B1210" t="str">
            <v>FABRICAÇÃO E INSTALAÇÃO DE PONTALETES DE MADEIRA NÃO APARELHADA PARA TELHADOS COM MAIS QUE 2 ÁGUAS E COM TELHA CERÂMICA OU DE CONCRETO EM EDIFÍCIO RESIDENCIAL TÉRREO, INCLUSO TRANSPORTE VERTICAL. AF_07/2019</v>
          </cell>
          <cell r="C1210" t="str">
            <v>M2</v>
          </cell>
          <cell r="D1210">
            <v>17.79</v>
          </cell>
        </row>
        <row r="1211">
          <cell r="A1211">
            <v>100386</v>
          </cell>
          <cell r="B1211" t="str">
            <v>FABRICAÇÃO E INSTALAÇÃO DE PONTALETES DE MADEIRA NÃO APARELHADA PARA TELHADOS COM MAIS QUE 2 ÁGUAS E COM TELHA CERÂMICA OU DE CONCRETO EM EDIFÍCIO RESIDENCIAL DE MÚLTIPLOS PAVIMENTOS. AF_07/2019</v>
          </cell>
          <cell r="C1211" t="str">
            <v>M2</v>
          </cell>
          <cell r="D1211">
            <v>23.55</v>
          </cell>
        </row>
        <row r="1212">
          <cell r="A1212">
            <v>100387</v>
          </cell>
          <cell r="B1212" t="str">
            <v>FABRICAÇÃO E INSTALAÇÃO DE PONTALETES DE MADEIRA NÃO APARELHADA PARA TELHADOS COM MAIS QUE 2 ÁGUAS E COM TELHA CERÂMICA OU DE CONCRETO EM EDIFÍCIO INSTITUCIONAL TÉRREO, INCLUSO TRANSPORTE VERTICAL. AF_07/2019</v>
          </cell>
          <cell r="C1212" t="str">
            <v>M2</v>
          </cell>
          <cell r="D1212">
            <v>28.82</v>
          </cell>
        </row>
        <row r="1213">
          <cell r="A1213">
            <v>100388</v>
          </cell>
          <cell r="B1213" t="str">
            <v>RETIRADA E RECOLOCAÇÃO DE RIPA EM TELHADOS DE ATÉ 2 ÁGUAS COM TELHA CERÂMICA OU DE CONCRETO DE ENCAIXE, INCLUSO TRANSPORTE VERTICAL. AF_07/2019</v>
          </cell>
          <cell r="C1213" t="str">
            <v>M2</v>
          </cell>
          <cell r="D1213">
            <v>11.88</v>
          </cell>
        </row>
        <row r="1214">
          <cell r="A1214">
            <v>100389</v>
          </cell>
          <cell r="B1214" t="str">
            <v>RETIRADA E RECOLOCAÇÃO DE CAIBRO EM TELHADOS DE ATÉ 2 ÁGUAS COM TELHA CERÂMICA OU DE CONCRETO DE ENCAIXE, INCLUSO TRANSPORTE VERTICAL. AF_07/2019</v>
          </cell>
          <cell r="C1214" t="str">
            <v>M2</v>
          </cell>
          <cell r="D1214">
            <v>10.84</v>
          </cell>
        </row>
        <row r="1215">
          <cell r="A1215">
            <v>100390</v>
          </cell>
          <cell r="B1215" t="str">
            <v>RETIRADA E RECOLOCAÇÃO DE RIPA EM TELHADOS DE MAIS DE 2 ÁGUAS COM TELHA CERÂMICA OU DE CONCRETO DE ENCAIXE, INCLUSO TRANSPORTE VERTICAL. AF_07/2019</v>
          </cell>
          <cell r="C1215" t="str">
            <v>M2</v>
          </cell>
          <cell r="D1215">
            <v>14.66</v>
          </cell>
        </row>
        <row r="1216">
          <cell r="A1216">
            <v>100391</v>
          </cell>
          <cell r="B1216" t="str">
            <v>RETIRADA E RECOLOCAÇÃO DE CAIBRO EM TELHADOS DE MAIS DE 2 ÁGUAS COM TELHA CERÂMICA OU DE CONCRETO DE ENCAIXE, INCLUSO TRANSPORTE VERTICAL. AF_07/2019</v>
          </cell>
          <cell r="C1216" t="str">
            <v>M2</v>
          </cell>
          <cell r="D1216">
            <v>12.75</v>
          </cell>
        </row>
        <row r="1217">
          <cell r="A1217">
            <v>100392</v>
          </cell>
          <cell r="B1217" t="str">
            <v>RETIRADA E RECOLOCAÇÃO DE RIPA EM TELHADOS DE ATÉ 2 ÁGUAS COM TELHA CERÂMICA CAPA-CANAL, INCLUSO TRANSPORTE VERTICAL. AF_07/2019</v>
          </cell>
          <cell r="C1217" t="str">
            <v>M2</v>
          </cell>
          <cell r="D1217">
            <v>9.35</v>
          </cell>
        </row>
        <row r="1218">
          <cell r="A1218">
            <v>100393</v>
          </cell>
          <cell r="B1218" t="str">
            <v>RETIRADA E RECOLOCAÇÃO DE CAIBRO EM TELHADOS DE ATÉ 2 ÁGUAS COM TELHA CERÂMICA CAPA-CANAL, INCLUSO TRANSPORTE VERTICAL. AF_07/2019</v>
          </cell>
          <cell r="C1218" t="str">
            <v>M2</v>
          </cell>
          <cell r="D1218">
            <v>12.46</v>
          </cell>
        </row>
        <row r="1219">
          <cell r="A1219">
            <v>100394</v>
          </cell>
          <cell r="B1219" t="str">
            <v>RETIRADA E RECOLOCAÇÃO DE RIPA EM TELHADOS DE MAIS DE 2 ÁGUAS COM TELHA CERÂMICA CAPA-CANAL, INCLUSO TRANSPORTE VERTICAL. AF_07/2019</v>
          </cell>
          <cell r="C1219" t="str">
            <v>M2</v>
          </cell>
          <cell r="D1219">
            <v>11.53</v>
          </cell>
        </row>
        <row r="1220">
          <cell r="A1220">
            <v>100395</v>
          </cell>
          <cell r="B1220" t="str">
            <v>RETIRADA E RECOLOCAÇÃO DE CAIBRO EM TELHADOS DE MAIS DE 2 ÁGUAS COM TELHA CERÂMICA CAPA-CANAL, INCLUSO TRANSPORTE VERTICAL. AF_07/2019</v>
          </cell>
          <cell r="C1220" t="str">
            <v>M2</v>
          </cell>
          <cell r="D1220">
            <v>15.24</v>
          </cell>
        </row>
        <row r="1221">
          <cell r="A1221">
            <v>94189</v>
          </cell>
          <cell r="B1221" t="str">
            <v>TELHAMENTO COM TELHA DE CONCRETO DE ENCAIXE, COM ATÉ 2 ÁGUAS, INCLUSO TRANSPORTE VERTICAL. AF_07/2019</v>
          </cell>
          <cell r="C1221" t="str">
            <v>M2</v>
          </cell>
          <cell r="D1221">
            <v>27.74</v>
          </cell>
        </row>
        <row r="1222">
          <cell r="A1222">
            <v>94192</v>
          </cell>
          <cell r="B1222" t="str">
            <v>TELHAMENTO COM TELHA DE CONCRETO DE ENCAIXE, COM MAIS DE 2 ÁGUAS, INCLUSO TRANSPORTE VERTICAL. AF_07/2019</v>
          </cell>
          <cell r="C1222" t="str">
            <v>M2</v>
          </cell>
          <cell r="D1222">
            <v>29.74</v>
          </cell>
        </row>
        <row r="1223">
          <cell r="A1223">
            <v>94195</v>
          </cell>
          <cell r="B1223" t="str">
            <v>TELHAMENTO COM TELHA CERÂMICA DE ENCAIXE, TIPO PORTUGUESA, COM ATÉ 2 ÁGUAS, INCLUSO TRANSPORTE VERTICAL. AF_07/2019</v>
          </cell>
          <cell r="C1223" t="str">
            <v>M2</v>
          </cell>
          <cell r="D1223">
            <v>38.729999999999997</v>
          </cell>
        </row>
        <row r="1224">
          <cell r="A1224">
            <v>94198</v>
          </cell>
          <cell r="B1224" t="str">
            <v>TELHAMENTO COM TELHA CERÂMICA DE ENCAIXE, TIPO PORTUGUESA, COM MAIS DE 2 ÁGUAS, INCLUSO TRANSPORTE VERTICAL. AF_07/2019</v>
          </cell>
          <cell r="C1224" t="str">
            <v>M2</v>
          </cell>
          <cell r="D1224">
            <v>41.38</v>
          </cell>
        </row>
        <row r="1225">
          <cell r="A1225">
            <v>94201</v>
          </cell>
          <cell r="B1225" t="str">
            <v>TELHAMENTO COM TELHA CERÂMICA CAPA-CANAL, TIPO COLONIAL, COM ATÉ 2 ÁGUAS, INCLUSO TRANSPORTE VERTICAL. AF_07/2019</v>
          </cell>
          <cell r="C1225" t="str">
            <v>M2</v>
          </cell>
          <cell r="D1225">
            <v>54.49</v>
          </cell>
        </row>
        <row r="1226">
          <cell r="A1226">
            <v>94204</v>
          </cell>
          <cell r="B1226" t="str">
            <v>TELHAMENTO COM TELHA CERÂMICA CAPA-CANAL, TIPO COLONIAL, COM MAIS DE 2 ÁGUAS, INCLUSO TRANSPORTE VERTICAL. AF_07/2019</v>
          </cell>
          <cell r="C1226" t="str">
            <v>M2</v>
          </cell>
          <cell r="D1226">
            <v>58.98</v>
          </cell>
        </row>
        <row r="1227">
          <cell r="A1227">
            <v>94224</v>
          </cell>
          <cell r="B1227" t="str">
            <v>EMBOÇAMENTO COM ARGAMASSA TRAÇO 1:2:9 (CIMENTO, CAL E AREIA). AF_07/2019</v>
          </cell>
          <cell r="C1227" t="str">
            <v>M</v>
          </cell>
          <cell r="D1227">
            <v>19.059999999999999</v>
          </cell>
        </row>
        <row r="1228">
          <cell r="A1228">
            <v>94225</v>
          </cell>
          <cell r="B1228" t="str">
            <v>ISOLAMENTO TERMOACÚSTICO COM LÃ MINERAL NA SUBCOBERTURA, INCLUSO TRANSPORTE VERTICAL. AF_07/2019</v>
          </cell>
          <cell r="C1228" t="str">
            <v>M2</v>
          </cell>
          <cell r="D1228">
            <v>23.61</v>
          </cell>
        </row>
        <row r="1229">
          <cell r="A1229">
            <v>94226</v>
          </cell>
          <cell r="B1229" t="str">
            <v>SUBCOBERTURA COM MANTA PLÁSTICA REVESTIDA POR PELÍCULA DE ALUMÍNO, INCLUSO TRANSPORTE VERTICAL. AF_07/2019</v>
          </cell>
          <cell r="C1229" t="str">
            <v>M2</v>
          </cell>
          <cell r="D1229">
            <v>14.82</v>
          </cell>
        </row>
        <row r="1230">
          <cell r="A1230">
            <v>94232</v>
          </cell>
          <cell r="B1230" t="str">
            <v>AMARRAÇÃO DE TELHAS CERÂMICAS OU DE CONCRETO. AF_07/2019</v>
          </cell>
          <cell r="C1230" t="str">
            <v>UN</v>
          </cell>
          <cell r="D1230">
            <v>2.23</v>
          </cell>
        </row>
        <row r="1231">
          <cell r="A1231">
            <v>94440</v>
          </cell>
          <cell r="B1231" t="str">
            <v>TELHAMENTO COM TELHA CERÂMICA DE ENCAIXE, TIPO FRANCESA, COM ATÉ 2 ÁGUAS, INCLUSO TRANSPORTE VERTICAL. AF_07/2019</v>
          </cell>
          <cell r="C1231" t="str">
            <v>M2</v>
          </cell>
          <cell r="D1231">
            <v>38.729999999999997</v>
          </cell>
        </row>
        <row r="1232">
          <cell r="A1232">
            <v>94441</v>
          </cell>
          <cell r="B1232" t="str">
            <v>TELHAMENTO COM TELHA CERÂMICA DE ENCAIXE, TIPO FRANCESA, COM MAIS DE 2 ÁGUAS, INCLUSO TRANSPORTE VERTICAL. AF_07/2019</v>
          </cell>
          <cell r="C1232" t="str">
            <v>M2</v>
          </cell>
          <cell r="D1232">
            <v>41.38</v>
          </cell>
        </row>
        <row r="1233">
          <cell r="A1233">
            <v>94442</v>
          </cell>
          <cell r="B1233" t="str">
            <v>TELHAMENTO COM TELHA CERÂMICA DE ENCAIXE, TIPO ROMANA, COM ATÉ 2 ÁGUAS, INCLUSO TRANSPORTE VERTICAL. AF_07/2019</v>
          </cell>
          <cell r="C1233" t="str">
            <v>M2</v>
          </cell>
          <cell r="D1233">
            <v>38.729999999999997</v>
          </cell>
        </row>
        <row r="1234">
          <cell r="A1234">
            <v>94443</v>
          </cell>
          <cell r="B1234" t="str">
            <v>TELHAMENTO COM TELHA CERÂMICA DE ENCAIXE, TIPO ROMANA, COM MAIS DE 2 ÁGUAS, INCLUSO TRANSPORTE VERTICAL. AF_07/2019</v>
          </cell>
          <cell r="C1234" t="str">
            <v>M2</v>
          </cell>
          <cell r="D1234">
            <v>41.38</v>
          </cell>
        </row>
        <row r="1235">
          <cell r="A1235">
            <v>94445</v>
          </cell>
          <cell r="B1235" t="str">
            <v>TELHAMENTO COM TELHA CERÂMICA CAPA-CANAL, TIPO PLAN, COM ATÉ 2 ÁGUAS, INCLUSO TRANSPORTE VERTICAL. AF_07/2019</v>
          </cell>
          <cell r="C1235" t="str">
            <v>M2</v>
          </cell>
          <cell r="D1235">
            <v>54.49</v>
          </cell>
        </row>
        <row r="1236">
          <cell r="A1236">
            <v>94446</v>
          </cell>
          <cell r="B1236" t="str">
            <v>TELHAMENTO COM TELHA CERÂMICA CAPA-CANAL, TIPO PLAN, COM MAIS DE 2 ÁGUAS, INCLUSO TRANSPORTE VERTICAL. AF_07/2019</v>
          </cell>
          <cell r="C1236" t="str">
            <v>M2</v>
          </cell>
          <cell r="D1236">
            <v>58.98</v>
          </cell>
        </row>
        <row r="1237">
          <cell r="A1237">
            <v>94447</v>
          </cell>
          <cell r="B1237" t="str">
            <v>TELHAMENTO COM TELHA CERÂMICA CAPA-CANAL, TIPO PAULISTA, COM ATÉ 2 ÁGUAS, INCLUSO TRANSPORTE VERTICAL. AF_07/2019</v>
          </cell>
          <cell r="C1237" t="str">
            <v>M2</v>
          </cell>
          <cell r="D1237">
            <v>54.49</v>
          </cell>
        </row>
        <row r="1238">
          <cell r="A1238">
            <v>94448</v>
          </cell>
          <cell r="B1238" t="str">
            <v>TELHAMENTO COM TELHA CERÂMICA CAPA-CANAL, TIPO PAULISTA, COM MAIS DE 2 ÁGUAS, INCLUSO TRANSPORTE VERTICAL. AF_07/2019</v>
          </cell>
          <cell r="C1238" t="str">
            <v>M2</v>
          </cell>
          <cell r="D1238">
            <v>58.98</v>
          </cell>
        </row>
        <row r="1239">
          <cell r="A1239">
            <v>94207</v>
          </cell>
          <cell r="B1239" t="str">
            <v>TELHAMENTO COM TELHA ONDULADA DE FIBROCIMENTO E = 6 MM, COM RECOBRIMENTO LATERAL DE 1/4 DE ONDA PARA TELHADO COM INCLINAÇÃO MAIOR QUE 10°, COM ATÉ 2 ÁGUAS, INCLUSO IÇAMENTO. AF_07/2019</v>
          </cell>
          <cell r="C1239" t="str">
            <v>M2</v>
          </cell>
          <cell r="D1239">
            <v>33.130000000000003</v>
          </cell>
        </row>
        <row r="1240">
          <cell r="A1240">
            <v>94210</v>
          </cell>
          <cell r="B1240" t="str">
            <v>TELHAMENTO COM TELHA ONDULADA DE FIBROCIMENTO E = 6 MM, COM RECOBRIMENTO LATERAL DE 1 1/4 DE ONDA PARA TELHADO COM INCLINAÇÃO MÁXIMA DE 10°, COM ATÉ 2 ÁGUAS, INCLUSO IÇAMENTO. AF_07/2019</v>
          </cell>
          <cell r="C1240" t="str">
            <v>M2</v>
          </cell>
          <cell r="D1240">
            <v>35.24</v>
          </cell>
        </row>
        <row r="1241">
          <cell r="A1241">
            <v>94218</v>
          </cell>
          <cell r="B1241" t="str">
            <v>TELHAMENTO COM TELHA ESTRUTURAL DE FIBROCIMENTO E= 6 MM, COM ATÉ 2 ÁGUAS, INCLUSO IÇAMENTO. AF_07/2019</v>
          </cell>
          <cell r="C1241" t="str">
            <v>M2</v>
          </cell>
          <cell r="D1241">
            <v>72.3</v>
          </cell>
        </row>
        <row r="1242">
          <cell r="A1242">
            <v>94213</v>
          </cell>
          <cell r="B1242" t="str">
            <v>TELHAMENTO COM TELHA DE AÇO/ALUMÍNIO E = 0,5 MM, COM ATÉ 2 ÁGUAS, INCLUSO IÇAMENTO. AF_07/2019</v>
          </cell>
          <cell r="C1242" t="str">
            <v>M2</v>
          </cell>
          <cell r="D1242">
            <v>41.81</v>
          </cell>
        </row>
        <row r="1243">
          <cell r="A1243">
            <v>94216</v>
          </cell>
          <cell r="B1243" t="str">
            <v>TELHAMENTO COM TELHA METÁLICA TERMOACÚSTICA E = 30 MM, COM ATÉ 2 ÁGUAS, INCLUSO IÇAMENTO. AF_07/2019</v>
          </cell>
          <cell r="C1243" t="str">
            <v>M2</v>
          </cell>
          <cell r="D1243">
            <v>165.68</v>
          </cell>
        </row>
        <row r="1244">
          <cell r="A1244">
            <v>94219</v>
          </cell>
          <cell r="B1244" t="str">
            <v>CUMEEIRA E ESPIGÃO PARA TELHA CERÂMICA EMBOÇADA COM ARGAMASSA TRAÇO 1:2:9 (CIMENTO, CAL E AREIA), PARA TELHADOS COM MAIS DE 2 ÁGUAS, INCLUSO TRANSPORTE VERTICAL. AF_07/2019</v>
          </cell>
          <cell r="C1244" t="str">
            <v>M</v>
          </cell>
          <cell r="D1244">
            <v>28.37</v>
          </cell>
        </row>
        <row r="1245">
          <cell r="A1245">
            <v>94220</v>
          </cell>
          <cell r="B1245" t="str">
            <v>CUMEEIRA E ESPIGÃO PARA TELHA DE CONCRETO EMBOÇADA COM ARGAMASSA TRAÇO 1:2:9 (CIMENTO, CAL E AREIA), PARA TELHADOS COM MAIS DE 2 ÁGUAS, INCLUSO TRANSPORTE VERTICAL. AF_07/2019</v>
          </cell>
          <cell r="C1245" t="str">
            <v>M</v>
          </cell>
          <cell r="D1245">
            <v>38.96</v>
          </cell>
        </row>
        <row r="1246">
          <cell r="A1246">
            <v>94221</v>
          </cell>
          <cell r="B1246" t="str">
            <v>CUMEEIRA PARA TELHA CERÂMICA EMBOÇADA COM ARGAMASSA TRAÇO 1:2:9 (CIMENTO, CAL E AREIA) PARA TELHADOS COM ATÉ 2 ÁGUAS, INCLUSO TRANSPORTE VERTICAL. AF_07/2019</v>
          </cell>
          <cell r="C1246" t="str">
            <v>M</v>
          </cell>
          <cell r="D1246">
            <v>23.14</v>
          </cell>
        </row>
        <row r="1247">
          <cell r="A1247">
            <v>94222</v>
          </cell>
          <cell r="B1247" t="str">
            <v>CUMEEIRA PARA TELHA DE CONCRETO EMBOÇADA COM ARGAMASSA TRAÇO 1:2:9 (CIMENTO, CAL E AREIA) PARA TELHADOS COM ATÉ 2 ÁGUAS, INCLUSO TRANSPORTE VERTICAL. AF_07/2019</v>
          </cell>
          <cell r="C1247" t="str">
            <v>M</v>
          </cell>
          <cell r="D1247">
            <v>33.729999999999997</v>
          </cell>
        </row>
        <row r="1248">
          <cell r="A1248">
            <v>94223</v>
          </cell>
          <cell r="B1248" t="str">
            <v>CUMEEIRA PARA TELHA DE FIBROCIMENTO ONDULADA E = 6 MM, INCLUSO ACESSÓRIOS DE FIXAÇÃO E IÇAMENTO. AF_07/2019</v>
          </cell>
          <cell r="C1248" t="str">
            <v>M</v>
          </cell>
          <cell r="D1248">
            <v>41.67</v>
          </cell>
        </row>
        <row r="1249">
          <cell r="A1249">
            <v>94451</v>
          </cell>
          <cell r="B1249" t="str">
            <v>CUMEEIRA PARA TELHA DE FIBROCIMENTO ESTRUTURAL E = 6 MM, INCLUSO ACESSÓRIOS DE FIXAÇÃO E IÇAMENTO. AF_07/2019</v>
          </cell>
          <cell r="C1249" t="str">
            <v>M</v>
          </cell>
          <cell r="D1249">
            <v>93.82</v>
          </cell>
        </row>
        <row r="1250">
          <cell r="A1250">
            <v>100325</v>
          </cell>
          <cell r="B1250" t="str">
            <v>CUMEEIRA SHED PARA TELHA ONDULADA DE FIBROCIMENTO, E = 6 MM, INCLUSO ACESSÓRIOS DE FIXAÇÃO E IÇAMENTO. AF_07/2019</v>
          </cell>
          <cell r="C1250" t="str">
            <v>M</v>
          </cell>
          <cell r="D1250">
            <v>40.01</v>
          </cell>
        </row>
        <row r="1251">
          <cell r="A1251">
            <v>100327</v>
          </cell>
          <cell r="B1251" t="str">
            <v>RUFO EXTERNO/INTERNO EM CHAPA DE AÇO GALVANIZADO NÚMERO 26, CORTE DE 33 CM, INCLUSO IÇAMENTO. AF_07/2019</v>
          </cell>
          <cell r="C1251" t="str">
            <v>M</v>
          </cell>
          <cell r="D1251">
            <v>36.380000000000003</v>
          </cell>
        </row>
        <row r="1252">
          <cell r="A1252">
            <v>100328</v>
          </cell>
          <cell r="B1252" t="str">
            <v>RETIRADA E RECOLOCAÇÃO DE  TELHA CERÂMICA DE ENCAIXE, COM ATÉ DUAS ÁGUAS, INCLUSO IÇAMENTO. AF_07/2019</v>
          </cell>
          <cell r="C1252" t="str">
            <v>M2</v>
          </cell>
          <cell r="D1252">
            <v>12.85</v>
          </cell>
        </row>
        <row r="1253">
          <cell r="A1253">
            <v>100329</v>
          </cell>
          <cell r="B1253" t="str">
            <v>RETIRADA E RECOLOCAÇÃO DE  TELHA CERÂMICA DE ENCAIXE, COM MAIS DE DUAS ÁGUAS, INCLUSO IÇAMENTO. AF_07/2019</v>
          </cell>
          <cell r="C1253" t="str">
            <v>M2</v>
          </cell>
          <cell r="D1253">
            <v>15.5</v>
          </cell>
        </row>
        <row r="1254">
          <cell r="A1254">
            <v>100330</v>
          </cell>
          <cell r="B1254" t="str">
            <v>RETIRADA E RECOLOCAÇÃO DE  TELHA CERÂMICA CAPA-CANAL, COM ATÉ DUAS ÁGUAS, INCLUSO IÇAMENTO. AF_07/2019</v>
          </cell>
          <cell r="C1254" t="str">
            <v>M2</v>
          </cell>
          <cell r="D1254">
            <v>17.45</v>
          </cell>
        </row>
        <row r="1255">
          <cell r="A1255">
            <v>100331</v>
          </cell>
          <cell r="B1255" t="str">
            <v>RETIRADA E RECOLOCAÇÃO DE  TELHA CERÂMICA CAPA-CANAL, COM MAIS DE DUAS ÁGUAS, INCLUSO IÇAMENTO. AF_07/2019</v>
          </cell>
          <cell r="C1255" t="str">
            <v>M2</v>
          </cell>
          <cell r="D1255">
            <v>21.98</v>
          </cell>
        </row>
        <row r="1256">
          <cell r="A1256">
            <v>100434</v>
          </cell>
          <cell r="B1256" t="str">
            <v>CALHA DE BEIRAL, SEMICIRCULAR DE PVC, DIAMETRO 125 MM, INCLUINDO CABECEIRAS, EMENDAS, BOCAIS, SUPORTES E VEDAÇÕES, EXCLUINDO CONDUTORES, INCLUSO TRANSPORTE VERTICAL. AF_07/2019</v>
          </cell>
          <cell r="C1256" t="str">
            <v>M</v>
          </cell>
          <cell r="D1256">
            <v>47.57</v>
          </cell>
        </row>
        <row r="1257">
          <cell r="A1257">
            <v>100435</v>
          </cell>
          <cell r="B1257" t="str">
            <v>RUFO EM FIBROCIMENTO PARA TELHA ONDULADA E = 6 MM, ABA DE 26 CM, INCLUSO TRANSPORTE VERTICAL, EXCETO CONTRARRUFO. AF_07/2019</v>
          </cell>
          <cell r="C1257" t="str">
            <v>M</v>
          </cell>
          <cell r="D1257">
            <v>22.34</v>
          </cell>
        </row>
        <row r="1258">
          <cell r="A1258">
            <v>94227</v>
          </cell>
          <cell r="B1258" t="str">
            <v>CALHA EM CHAPA DE AÇO GALVANIZADO NÚMERO 24, DESENVOLVIMENTO DE 33 CM, INCLUSO TRANSPORTE VERTICAL. AF_07/2019</v>
          </cell>
          <cell r="C1258" t="str">
            <v>M</v>
          </cell>
          <cell r="D1258">
            <v>40.35</v>
          </cell>
        </row>
        <row r="1259">
          <cell r="A1259">
            <v>94228</v>
          </cell>
          <cell r="B1259" t="str">
            <v>CALHA EM CHAPA DE AÇO GALVANIZADO NÚMERO 24, DESENVOLVIMENTO DE 50 CM, INCLUSO TRANSPORTE VERTICAL. AF_07/2019</v>
          </cell>
          <cell r="C1259" t="str">
            <v>M</v>
          </cell>
          <cell r="D1259">
            <v>54.29</v>
          </cell>
        </row>
        <row r="1260">
          <cell r="A1260">
            <v>94229</v>
          </cell>
          <cell r="B1260" t="str">
            <v>CALHA EM CHAPA DE AÇO GALVANIZADO NÚMERO 24, DESENVOLVIMENTO DE 100 CM, INCLUSO TRANSPORTE VERTICAL. AF_07/2019</v>
          </cell>
          <cell r="C1260" t="str">
            <v>M</v>
          </cell>
          <cell r="D1260">
            <v>104.57</v>
          </cell>
        </row>
        <row r="1261">
          <cell r="A1261">
            <v>94231</v>
          </cell>
          <cell r="B1261" t="str">
            <v>RUFO EM CHAPA DE AÇO GALVANIZADO NÚMERO 24, CORTE DE 25 CM, INCLUSO TRANSPORTE VERTICAL. AF_07/2019</v>
          </cell>
          <cell r="C1261" t="str">
            <v>M</v>
          </cell>
          <cell r="D1261">
            <v>32.590000000000003</v>
          </cell>
        </row>
        <row r="1262">
          <cell r="A1262">
            <v>94449</v>
          </cell>
          <cell r="B1262" t="str">
            <v>TELHAMENTO COM TELHA ONDULADA DE FIBRA DE VIDRO E = 0,6 MM, PARA TELHADO COM INCLINAÇÃO MAIOR QUE 10°, COM ATÉ 2 ÁGUAS, INCLUSO IÇAMENTO. AF_07/2019</v>
          </cell>
          <cell r="C1262" t="str">
            <v>M2</v>
          </cell>
          <cell r="D1262">
            <v>49.97</v>
          </cell>
        </row>
        <row r="1263">
          <cell r="A1263" t="str">
            <v>73970/1</v>
          </cell>
          <cell r="B1263" t="str">
            <v>ESTRUTURA METALICA EM ACO ESTRUTURAL PERFIL I 12 X 5 1/4</v>
          </cell>
          <cell r="C1263" t="str">
            <v>KG</v>
          </cell>
          <cell r="D1263">
            <v>11.09</v>
          </cell>
        </row>
        <row r="1264">
          <cell r="A1264" t="str">
            <v>73970/2</v>
          </cell>
          <cell r="B1264" t="str">
            <v>ESTRUTURA METALICA EM ACO ESTRUTURAL PERFIL I 6 X 3 3/8</v>
          </cell>
          <cell r="C1264" t="str">
            <v>KG</v>
          </cell>
          <cell r="D1264">
            <v>7.3</v>
          </cell>
        </row>
        <row r="1265">
          <cell r="A1265">
            <v>92255</v>
          </cell>
          <cell r="B1265" t="str">
            <v>INSTALAÇÃO DE TESOURA (INTEIRA OU MEIA), EM AÇO, PARA VÃOS MAIORES OU IGUAIS A 3,0 M E MENORES QUE 6,0 M, INCLUSO IÇAMENTO. AF_07/2019</v>
          </cell>
          <cell r="C1265" t="str">
            <v>UN</v>
          </cell>
          <cell r="D1265">
            <v>124.43</v>
          </cell>
        </row>
        <row r="1266">
          <cell r="A1266">
            <v>92256</v>
          </cell>
          <cell r="B1266" t="str">
            <v>INSTALAÇÃO DE TESOURA (INTEIRA OU MEIA), EM AÇO, PARA VÃOS MAIORES OU IGUAIS A 6,0 M E MENORES QUE 8,0 M, INCLUSO IÇAMENTO. AF_07/2019</v>
          </cell>
          <cell r="C1266" t="str">
            <v>UN</v>
          </cell>
          <cell r="D1266">
            <v>151.18</v>
          </cell>
        </row>
        <row r="1267">
          <cell r="A1267">
            <v>92257</v>
          </cell>
          <cell r="B1267" t="str">
            <v>INSTALAÇÃO DE TESOURA (INTEIRA OU MEIA), EM AÇO, PARA VÃOS MAIORES OU IGUAIS A 8,0 M E MENORES QUE 10,0 M, INCLUSO IÇAMENTO. AF_07/2019</v>
          </cell>
          <cell r="C1267" t="str">
            <v>UN</v>
          </cell>
          <cell r="D1267">
            <v>177.75</v>
          </cell>
        </row>
        <row r="1268">
          <cell r="A1268">
            <v>92258</v>
          </cell>
          <cell r="B1268" t="str">
            <v>INSTALAÇÃO DE TESOURA (INTEIRA OU MEIA), EM AÇO, PARA VÃOS MAIORES OU IGUAIS A 10,0 M E MENORES QUE 12,0 M, INCLUSO IÇAMENTO. AF_07/2019</v>
          </cell>
          <cell r="C1268" t="str">
            <v>UN</v>
          </cell>
          <cell r="D1268">
            <v>220.49</v>
          </cell>
        </row>
        <row r="1269">
          <cell r="A1269">
            <v>92568</v>
          </cell>
          <cell r="B1269" t="str">
            <v>TRAMA DE AÇO COMPOSTA POR RIPAS, CAIBROS E TERÇAS PARA TELHADOS DE ATÉ 2 ÁGUAS PARA TELHA DE ENCAIXE DE CERÂMICA OU DE CONCRETO, INCLUSO TRANSPORTE VERTICAL. AF_07/2019</v>
          </cell>
          <cell r="C1269" t="str">
            <v>M2</v>
          </cell>
          <cell r="D1269">
            <v>78.12</v>
          </cell>
        </row>
        <row r="1270">
          <cell r="A1270">
            <v>92569</v>
          </cell>
          <cell r="B1270" t="str">
            <v>TRAMA DE AÇO COMPOSTA POR RIPAS E CAIBROS PARA TELHADOS DE ATÉ 2 ÁGUAS PARA TELHA DE ENCAIXE DE CERÂMICA OU DE CONCRETO, INCLUSO TRANSPORTE VERTICAL. AF_07/2019</v>
          </cell>
          <cell r="C1270" t="str">
            <v>M2</v>
          </cell>
          <cell r="D1270">
            <v>43.39</v>
          </cell>
        </row>
        <row r="1271">
          <cell r="A1271">
            <v>92570</v>
          </cell>
          <cell r="B1271" t="str">
            <v>TRAMA DE AÇO COMPOSTA POR RIPAS PARA TELHADOS DE ATÉ 2 ÁGUAS PARA TELHA DE ENCAIXE DE CERÂMICA OU DE CONCRETO, INCLUSO TRANSPORTE VERTICAL. AF_07/2019</v>
          </cell>
          <cell r="C1271" t="str">
            <v>M2</v>
          </cell>
          <cell r="D1271">
            <v>27.41</v>
          </cell>
        </row>
        <row r="1272">
          <cell r="A1272">
            <v>92571</v>
          </cell>
          <cell r="B1272" t="str">
            <v>TRAMA DE AÇO COMPOSTA POR RIPAS, CAIBROS E TERÇAS PARA TELHADOS DE MAIS DE 2 ÁGUAS PARA TELHA DE ENCAIXE DE CERÂMICA OU DE CONCRETO, INCLUSO TRANSPORTE VERTICAL. AF_07/2019</v>
          </cell>
          <cell r="C1272" t="str">
            <v>M2</v>
          </cell>
          <cell r="D1272">
            <v>83.33</v>
          </cell>
        </row>
        <row r="1273">
          <cell r="A1273">
            <v>92572</v>
          </cell>
          <cell r="B1273" t="str">
            <v>TRAMA DE AÇO COMPOSTA POR RIPAS E CAIBROS PARA TELHADOS DE MAIS DE 2 ÁGUAS PARA TELHA DE ENCAIXE DE CERÂMICA OU DE CONCRETO, INCLUSO TRANSPORTE VERTICAL. AF_07/2019</v>
          </cell>
          <cell r="C1273" t="str">
            <v>M2</v>
          </cell>
          <cell r="D1273">
            <v>49.81</v>
          </cell>
        </row>
        <row r="1274">
          <cell r="A1274">
            <v>92573</v>
          </cell>
          <cell r="B1274" t="str">
            <v>TRAMA DE AÇO COMPOSTA POR RIPAS PARA TELHADOS DE MAIS DE 2 ÁGUAS PARA TELHA DE ENCAIXE DE CERÂMICA OU DE CONCRETO, INCLUSO TRANSPORTE VERTICAL, INCLUSO TRANSPORTE VERTICAL. AF_07/2019</v>
          </cell>
          <cell r="C1274" t="str">
            <v>M2</v>
          </cell>
          <cell r="D1274">
            <v>29.63</v>
          </cell>
        </row>
        <row r="1275">
          <cell r="A1275">
            <v>92574</v>
          </cell>
          <cell r="B1275" t="str">
            <v>TRAMA DE AÇO COMPOSTA POR RIPAS, CAIBROS E TERÇAS PARA TELHADOS DE ATÉ 2 ÁGUAS PARA TELHA CERÂMICA CAPA-CANAL, INCLUSO TRANSPORTE VERTICAL. AF_07/2019</v>
          </cell>
          <cell r="C1275" t="str">
            <v>M2</v>
          </cell>
          <cell r="D1275">
            <v>79.430000000000007</v>
          </cell>
        </row>
        <row r="1276">
          <cell r="A1276">
            <v>92575</v>
          </cell>
          <cell r="B1276" t="str">
            <v>TRAMA DE AÇO COMPOSTA POR RIPAS E CAIBROS PARA TELHADOS DE ATÉ 2 ÁGUAS PARA TELHA CERÂMICA CAPA-CANAL, INCLUSO TRANSPORTE VERTICAL. AF_07/2019</v>
          </cell>
          <cell r="C1276" t="str">
            <v>M2</v>
          </cell>
          <cell r="D1276">
            <v>39.76</v>
          </cell>
        </row>
        <row r="1277">
          <cell r="A1277">
            <v>92576</v>
          </cell>
          <cell r="B1277" t="str">
            <v>TRAMA DE AÇO COMPOSTA POR RIPAS PARA TELHADOS DE ATÉ 2 ÁGUAS PARA TELHA CERÂMICA CAPA-CANAL, INCLUSO TRANSPORTE VERTICAL. AF_07/2019</v>
          </cell>
          <cell r="C1277" t="str">
            <v>M2</v>
          </cell>
          <cell r="D1277">
            <v>21.68</v>
          </cell>
        </row>
        <row r="1278">
          <cell r="A1278">
            <v>92577</v>
          </cell>
          <cell r="B1278" t="str">
            <v>TRAMA DE AÇO COMPOSTA POR RIPAS, CAIBROS E TERÇAS PARA TELHADOS DE MAIS DE 2 ÁGUAS PARA TELHA CERÂMICA CAPA-CANAL, INCLUSO TRANSPORTE VERTICAL. AF_07/2019</v>
          </cell>
          <cell r="C1278" t="str">
            <v>M2</v>
          </cell>
          <cell r="D1278">
            <v>84.94</v>
          </cell>
        </row>
        <row r="1279">
          <cell r="A1279">
            <v>92578</v>
          </cell>
          <cell r="B1279" t="str">
            <v>TRAMA DE AÇO COMPOSTA POR RIPAS E CAIBROS PARA TELHADOS DE MAIS DE 2 ÁGUAS PARA TELHA CERÂMICA CAPA-CANAL, INCLUSO TRANSPORTE VERTICAL. AF_07/2019</v>
          </cell>
          <cell r="C1279" t="str">
            <v>M2</v>
          </cell>
          <cell r="D1279">
            <v>42.82</v>
          </cell>
        </row>
        <row r="1280">
          <cell r="A1280">
            <v>92579</v>
          </cell>
          <cell r="B1280" t="str">
            <v>TRAMA DE AÇO COMPOSTA POR RIPAS PARA TELHADOS DE MAIS DE 2 ÁGUAS PARA TELHA CERÂMICA CAPA-CANAL, INCLUSO TRANSPORTE VERTICAL. AF_07/2019</v>
          </cell>
          <cell r="C1280" t="str">
            <v>M2</v>
          </cell>
          <cell r="D1280">
            <v>23.46</v>
          </cell>
        </row>
        <row r="1281">
          <cell r="A1281">
            <v>92580</v>
          </cell>
          <cell r="B1281" t="str">
            <v>TRAMA DE AÇO COMPOSTA POR TERÇAS PARA TELHADOS DE ATÉ 2 ÁGUAS PARA TELHA ONDULADA DE FIBROCIMENTO, METÁLICA, PLÁSTICA OU TERMOACÚSTICA, INCLUSO TRANSPORTE VERTICAL. AF_07/2019</v>
          </cell>
          <cell r="C1281" t="str">
            <v>M2</v>
          </cell>
          <cell r="D1281">
            <v>29.36</v>
          </cell>
        </row>
        <row r="1282">
          <cell r="A1282">
            <v>92581</v>
          </cell>
          <cell r="B1282" t="str">
            <v>TRAMA DE AÇO COMPOSTA POR TERÇAS PARA TELHADOS DE ATÉ 2 ÁGUAS PARA TELHA ESTRUTURAL DE FIBROCIMENTO, INCLUSO TRANSPORTE VERTICAL. AF_07/2019</v>
          </cell>
          <cell r="C1282" t="str">
            <v>M2</v>
          </cell>
          <cell r="D1282">
            <v>30.58</v>
          </cell>
        </row>
        <row r="1283">
          <cell r="A1283">
            <v>92582</v>
          </cell>
          <cell r="B1283" t="str">
            <v>FABRICAÇÃO E INSTALAÇÃO DE TESOURA INTEIRA EM AÇO, VÃO DE 3 M, PARA TELHA CERÂMICA OU DE CONCRETO, INCLUSO IÇAMENTO. AF_12/2015</v>
          </cell>
          <cell r="C1283" t="str">
            <v>UN</v>
          </cell>
          <cell r="D1283">
            <v>435.33</v>
          </cell>
        </row>
        <row r="1284">
          <cell r="A1284">
            <v>92584</v>
          </cell>
          <cell r="B1284" t="str">
            <v>FABRICAÇÃO E INSTALAÇÃO DE TESOURA INTEIRA EM AÇO, VÃO DE 4 M, PARA TELHA CERÂMICA OU DE CONCRETO, INCLUSO IÇAMENTO. AF_12/2015</v>
          </cell>
          <cell r="C1284" t="str">
            <v>UN</v>
          </cell>
          <cell r="D1284">
            <v>508.01</v>
          </cell>
        </row>
        <row r="1285">
          <cell r="A1285">
            <v>92586</v>
          </cell>
          <cell r="B1285" t="str">
            <v>FABRICAÇÃO E INSTALAÇÃO DE TESOURA INTEIRA EM AÇO, VÃO DE 5 M, PARA TELHA CERÂMICA OU DE CONCRETO, INCLUSO IÇAMENTO. AF_12/2015</v>
          </cell>
          <cell r="C1285" t="str">
            <v>UN</v>
          </cell>
          <cell r="D1285">
            <v>580.70000000000005</v>
          </cell>
        </row>
        <row r="1286">
          <cell r="A1286">
            <v>92588</v>
          </cell>
          <cell r="B1286" t="str">
            <v>FABRICAÇÃO E INSTALAÇÃO DE TESOURA INTEIRA EM AÇO, VÃO DE 6 M, PARA TELHA CERÂMICA OU DE CONCRETO, INCLUSO IÇAMENTO. AF_12/2015</v>
          </cell>
          <cell r="C1286" t="str">
            <v>UN</v>
          </cell>
          <cell r="D1286">
            <v>731.54</v>
          </cell>
        </row>
        <row r="1287">
          <cell r="A1287">
            <v>92590</v>
          </cell>
          <cell r="B1287" t="str">
            <v>FABRICAÇÃO E INSTALAÇÃO DE TESOURA INTEIRA EM AÇO, VÃO DE 7 M, PARA TELHA CERÂMICA OU DE CONCRETO, INCLUSO IÇAMENTO. AF_12/2015</v>
          </cell>
          <cell r="C1287" t="str">
            <v>UN</v>
          </cell>
          <cell r="D1287">
            <v>804.23</v>
          </cell>
        </row>
        <row r="1288">
          <cell r="A1288">
            <v>92592</v>
          </cell>
          <cell r="B1288" t="str">
            <v>FABRICAÇÃO E INSTALAÇÃO DE TESOURA INTEIRA EM AÇO, VÃO DE 8 M, PARA TELHA CERÂMICA OU DE CONCRETO, INCLUSO IÇAMENTO. AF_12/2015</v>
          </cell>
          <cell r="C1288" t="str">
            <v>UN</v>
          </cell>
          <cell r="D1288">
            <v>903.48</v>
          </cell>
        </row>
        <row r="1289">
          <cell r="A1289">
            <v>92593</v>
          </cell>
          <cell r="B1289" t="str">
            <v>(COMPOSIÇÃO REPRESENTATIVA) FABRICAÇÃO E INSTALAÇÃO DE TESOURA INTEIRA EM AÇO, PARA VÃOS DE 3 A 12 M E PARA QUALQUER TIPO DE TELHA, INCLUSO IÇAMENTO. AF_12/2015</v>
          </cell>
          <cell r="C1289" t="str">
            <v>KG</v>
          </cell>
          <cell r="D1289">
            <v>6.84</v>
          </cell>
        </row>
        <row r="1290">
          <cell r="A1290">
            <v>92594</v>
          </cell>
          <cell r="B1290" t="str">
            <v>FABRICAÇÃO E INSTALAÇÃO DE TESOURA INTEIRA EM AÇO, VÃO DE 9 M, PARA TELHA CERÂMICA OU DE CONCRETO, INCLUSO IÇAMENTO. AF_12/2015</v>
          </cell>
          <cell r="C1290" t="str">
            <v>UN</v>
          </cell>
          <cell r="D1290">
            <v>1046.02</v>
          </cell>
        </row>
        <row r="1291">
          <cell r="A1291">
            <v>92596</v>
          </cell>
          <cell r="B1291" t="str">
            <v>FABRICAÇÃO E INSTALAÇÃO DE TESOURA INTEIRA EM AÇO, VÃO DE 10 M, PARA TELHA CERÂMICA OU DE CONCRETO, INCLUSO IÇAMENTO. AF_12/2015</v>
          </cell>
          <cell r="C1291" t="str">
            <v>UN</v>
          </cell>
          <cell r="D1291">
            <v>1164.56</v>
          </cell>
        </row>
        <row r="1292">
          <cell r="A1292">
            <v>92598</v>
          </cell>
          <cell r="B1292" t="str">
            <v>FABRICAÇÃO E INSTALAÇÃO DE TESOURA INTEIRA EM AÇO, VÃO DE 11 M, PARA TELHA CERÂMICA OU DE CONCRETO, INCLUSO IÇAMENTO. AF_12/2015</v>
          </cell>
          <cell r="C1292" t="str">
            <v>UN</v>
          </cell>
          <cell r="D1292">
            <v>1237.25</v>
          </cell>
        </row>
        <row r="1293">
          <cell r="A1293">
            <v>92600</v>
          </cell>
          <cell r="B1293" t="str">
            <v>FABRICAÇÃO E INSTALAÇÃO DE TESOURA INTEIRA EM AÇO, VÃO DE 12 M, PARA TELHA CERÂMICA OU DE CONCRETO, INCLUSO IÇAMENTO. AF_12/2015</v>
          </cell>
          <cell r="C1293" t="str">
            <v>UN</v>
          </cell>
          <cell r="D1293">
            <v>1328.35</v>
          </cell>
        </row>
        <row r="1294">
          <cell r="A1294">
            <v>92602</v>
          </cell>
          <cell r="B1294" t="str">
            <v>FABRICAÇÃO E INSTALAÇÃO DE TESOURA INTEIRA EM AÇO, VÃO DE 3 M, PARA TELHA ONDULADA DE FIBROCIMENTO, METÁLICA, PLÁSTICA OU TERMOACÚSTICA, INCLUSO IÇAMENTO.. AF_12/2015</v>
          </cell>
          <cell r="C1294" t="str">
            <v>UN</v>
          </cell>
          <cell r="D1294">
            <v>435.33</v>
          </cell>
        </row>
        <row r="1295">
          <cell r="A1295">
            <v>92604</v>
          </cell>
          <cell r="B1295" t="str">
            <v>FABRICAÇÃO E INSTALAÇÃO DE TESOURA INTEIRA EM AÇO, VÃO DE 4 M, PARA TELHA ONDULADA DE FIBROCIMENTO, METÁLICA, PLÁSTICA OU TERMOACÚSTICA, INCLUSO IÇAMENTO. AF_12/2015</v>
          </cell>
          <cell r="C1295" t="str">
            <v>UN</v>
          </cell>
          <cell r="D1295">
            <v>489.6</v>
          </cell>
        </row>
        <row r="1296">
          <cell r="A1296">
            <v>92606</v>
          </cell>
          <cell r="B1296" t="str">
            <v>FABRICAÇÃO E INSTALAÇÃO DE TESOURA INTEIRA EM AÇO, VÃO DE 5 M, PARA TELHA ONDULADA DE FIBROCIMENTO, METÁLICA, PLÁSTICA OU TERMOACÚSTICA, INCLUSO IÇAMENTO. AF_12/2015</v>
          </cell>
          <cell r="C1296" t="str">
            <v>UN</v>
          </cell>
          <cell r="D1296">
            <v>562.29</v>
          </cell>
        </row>
        <row r="1297">
          <cell r="A1297">
            <v>92608</v>
          </cell>
          <cell r="B1297" t="str">
            <v>FABRICAÇÃO E INSTALAÇÃO DE TESOURA INTEIRA EM AÇO, VÃO DE 6 M, PARA TELHA ONDULADA DE FIBROCIMENTO, METÁLICA, PLÁSTICA OU TERMOACÚSTICA, INCLUSO IÇAMENTO. AF_12/2015</v>
          </cell>
          <cell r="C1297" t="str">
            <v>UN</v>
          </cell>
          <cell r="D1297">
            <v>694.72</v>
          </cell>
        </row>
        <row r="1298">
          <cell r="A1298">
            <v>92610</v>
          </cell>
          <cell r="B1298" t="str">
            <v>FABRICAÇÃO E INSTALAÇÃO DE TESOURA INTEIRA EM AÇO, VÃO DE 7 M, PARA TELHA ONDULADA DE FIBROCIMENTO, METÁLICA, PLÁSTICA OU TERMOACÚSTICA, INCLUSO IÇAMENTO. AF_12/2015</v>
          </cell>
          <cell r="C1298" t="str">
            <v>UN</v>
          </cell>
          <cell r="D1298">
            <v>767.41</v>
          </cell>
        </row>
        <row r="1299">
          <cell r="A1299">
            <v>92612</v>
          </cell>
          <cell r="B1299" t="str">
            <v>FABRICAÇÃO E INSTALAÇÃO DE TESOURA INTEIRA EM AÇO, VÃO DE 8 M, PARA TELHA ONDULADA DE FIBROCIMENTO, METÁLICA, PLÁSTICA OU TERMOACÚSTICA, INCLUSO IÇAMENTO, INCLUSO IÇAMENTO. AF_12/2015</v>
          </cell>
          <cell r="C1299" t="str">
            <v>UN</v>
          </cell>
          <cell r="D1299">
            <v>866.66</v>
          </cell>
        </row>
        <row r="1300">
          <cell r="A1300">
            <v>92614</v>
          </cell>
          <cell r="B1300" t="str">
            <v>FABRICAÇÃO E INSTALAÇÃO DE TESOURA INTEIRA EM AÇO, VÃO DE 9 M, PARA TELHA ONDULADA DE FIBROCIMENTO, METÁLICA, PLÁSTICA OU TERMOACÚSTICA, INCLUSO IÇAMENTO. AF_12/2015</v>
          </cell>
          <cell r="C1300" t="str">
            <v>UN</v>
          </cell>
          <cell r="D1300">
            <v>972.38</v>
          </cell>
        </row>
        <row r="1301">
          <cell r="A1301">
            <v>92616</v>
          </cell>
          <cell r="B1301" t="str">
            <v>FABRICAÇÃO E INSTALAÇÃO DE TESOURA INTEIRA EM AÇO, VÃO DE 10 M, PARA TELHA ONDULADA DE FIBROCIMENTO, METÁLICA, PLÁSTICA OU TERMOACÚSTICA, INCLUSO IÇAMENTO. AF_12/2015</v>
          </cell>
          <cell r="C1301" t="str">
            <v>UN</v>
          </cell>
          <cell r="D1301">
            <v>1109.33</v>
          </cell>
        </row>
        <row r="1302">
          <cell r="A1302">
            <v>92618</v>
          </cell>
          <cell r="B1302" t="str">
            <v>FABRICAÇÃO E INSTALAÇÃO DE TESOURA INTEIRA EM AÇO, VÃO DE 11 M, PARA TELHA ONDULADA DE FIBROCIMENTO, METÁLICA, PLÁSTICA OU TERMOACÚSTICA, INCLUSO IÇAMENTO. AF_12/2015</v>
          </cell>
          <cell r="C1302" t="str">
            <v>UN</v>
          </cell>
          <cell r="D1302">
            <v>1182.02</v>
          </cell>
        </row>
        <row r="1303">
          <cell r="A1303">
            <v>92620</v>
          </cell>
          <cell r="B1303" t="str">
            <v>FABRICAÇÃO E INSTALAÇÃO DE TESOURA INTEIRA EM AÇO, VÃO DE 12 M, PARA TELHA ONDULADA DE FIBROCIMENTO, METÁLICA, PLÁSTICA OU TERMOACÚSTICA, INCLUSO IÇAMENTO. AF_12/2015</v>
          </cell>
          <cell r="C1303" t="str">
            <v>UN</v>
          </cell>
          <cell r="D1303">
            <v>1254.71</v>
          </cell>
        </row>
        <row r="1304">
          <cell r="A1304">
            <v>100357</v>
          </cell>
          <cell r="B1304" t="str">
            <v>FABRICAÇÃO E INSTALAÇÃO DE MEIA TESOURA DE MADEIRA NÃO APARELHADA, COM VÃO DE 3 M, PARA TELHA CERÂMICA OU DE CONCRETO, INCLUSO IÇAMENTO. AF_07/2019</v>
          </cell>
          <cell r="C1304" t="str">
            <v>UN</v>
          </cell>
          <cell r="D1304">
            <v>560.54</v>
          </cell>
        </row>
        <row r="1305">
          <cell r="A1305">
            <v>100358</v>
          </cell>
          <cell r="B1305" t="str">
            <v>FABRICAÇÃO E INSTALAÇÃO DE MEIA TESOURA DE MADEIRA NÃO APARELHADA, COM VÃO DE 4 M, PARA TELHA CERÂMICA OU DE CONCRETO, INCLUSO IÇAMENTO. AF_07/2019</v>
          </cell>
          <cell r="C1305" t="str">
            <v>UN</v>
          </cell>
          <cell r="D1305">
            <v>789.72</v>
          </cell>
        </row>
        <row r="1306">
          <cell r="A1306">
            <v>100359</v>
          </cell>
          <cell r="B1306" t="str">
            <v>FABRICAÇÃO E INSTALAÇÃO DE MEIA TESOURA DE MADEIRA NÃO APARELHADA, COM VÃO DE 5 M, PARA TELHA CERÂMICA OU DE CONCRETO, INCLUSO IÇAMENTO. AF_07/2019</v>
          </cell>
          <cell r="C1306" t="str">
            <v>UN</v>
          </cell>
          <cell r="D1306">
            <v>818.05</v>
          </cell>
        </row>
        <row r="1307">
          <cell r="A1307">
            <v>100360</v>
          </cell>
          <cell r="B1307" t="str">
            <v>FABRICAÇÃO E INSTALAÇÃO DE MEIA TESOURA DE MADEIRA NÃO APARELHADA, COM VÃO DE 6 M, PARA TELHA CERÂMICA OU DE CONCRETO, INCLUSO IÇAMENTO. AF_07/2019</v>
          </cell>
          <cell r="C1307" t="str">
            <v>UN</v>
          </cell>
          <cell r="D1307">
            <v>903.49</v>
          </cell>
        </row>
        <row r="1308">
          <cell r="A1308">
            <v>100361</v>
          </cell>
          <cell r="B1308" t="str">
            <v>FABRICAÇÃO E INSTALAÇÃO DE MEIA TESOURA DE MADEIRA NÃO APARELHADA, COM VÃO DE 7 M, PARA TELHA CERÂMICA OU DE CONCRETO, INCLUSO IÇAMENTO. AF_07/2019</v>
          </cell>
          <cell r="C1308" t="str">
            <v>UN</v>
          </cell>
          <cell r="D1308">
            <v>1144.45</v>
          </cell>
        </row>
        <row r="1309">
          <cell r="A1309">
            <v>100362</v>
          </cell>
          <cell r="B1309" t="str">
            <v>FABRICAÇÃO E INSTALAÇÃO DE MEIA TESOURA DE MADEIRA NÃO APARELHADA, COM VÃO DE 8 M, PARA TELHA CERÂMICA OU DE CONCRETO, INCLUSO IÇAMENTO. AF_07/2019</v>
          </cell>
          <cell r="C1309" t="str">
            <v>UN</v>
          </cell>
          <cell r="D1309">
            <v>1537.17</v>
          </cell>
        </row>
        <row r="1310">
          <cell r="A1310">
            <v>100363</v>
          </cell>
          <cell r="B1310" t="str">
            <v>FABRICAÇÃO E INSTALAÇÃO DE MEIA TESOURA DE MADEIRA NÃO APARELHADA, COM VÃO DE 9 M, PARA TELHA CERÂMICA OU DE CONCRETO, INCLUSO IÇAMENTO. AF_07/2019</v>
          </cell>
          <cell r="C1310" t="str">
            <v>UN</v>
          </cell>
          <cell r="D1310">
            <v>1579.46</v>
          </cell>
        </row>
        <row r="1311">
          <cell r="A1311">
            <v>100364</v>
          </cell>
          <cell r="B1311" t="str">
            <v>FABRICAÇÃO E INSTALAÇÃO DE MEIA TESOURA DE MADEIRA NÃO APARELHADA, COM VÃO DE 10 M, PARA TELHA CERÂMICA OU DE CONCRETO, INCLUSO IÇAMENTO. AF_07/2019</v>
          </cell>
          <cell r="C1311" t="str">
            <v>UN</v>
          </cell>
          <cell r="D1311">
            <v>1713.42</v>
          </cell>
        </row>
        <row r="1312">
          <cell r="A1312">
            <v>100365</v>
          </cell>
          <cell r="B1312" t="str">
            <v>FABRICAÇÃO E INSTALAÇÃO DE MEIA TESOURA DE MADEIRA NÃO APARELHADA, COM VÃO DE 11 M, PARA TELHA CERÂMICA OU DE CONCRETO, INCLUSO IÇAMENTO. AF_07/2019</v>
          </cell>
          <cell r="C1312" t="str">
            <v>UN</v>
          </cell>
          <cell r="D1312">
            <v>1978.44</v>
          </cell>
        </row>
        <row r="1313">
          <cell r="A1313">
            <v>100366</v>
          </cell>
          <cell r="B1313" t="str">
            <v>FABRICAÇÃO E INSTALAÇÃO DE MEIA TESOURA DE MADEIRA NÃO APARELHADA, COM VÃO DE 12 M, PARA TELHA CERÂMICA OU DE CONCRETO, INCLUSO IÇAMENTO. AF_07/2019</v>
          </cell>
          <cell r="C1313" t="str">
            <v>UN</v>
          </cell>
          <cell r="D1313">
            <v>2076.92</v>
          </cell>
        </row>
        <row r="1314">
          <cell r="A1314">
            <v>100367</v>
          </cell>
          <cell r="B1314" t="str">
            <v>FABRICAÇÃO E INSTALAÇÃO DE MEIA TESOURA DE MADEIRA NÃO APARELHADA, COM VÃO DE 3 M, PARA TELHA ONDULADA DE FIBROCIMENTO, ALUMÍNIO, PLÁSTICA OU TERMOACÚSTICA, INCLUSO IÇAMENTO. AF_07/2019</v>
          </cell>
          <cell r="C1314" t="str">
            <v>UN</v>
          </cell>
          <cell r="D1314">
            <v>549.89</v>
          </cell>
        </row>
        <row r="1315">
          <cell r="A1315">
            <v>100368</v>
          </cell>
          <cell r="B1315" t="str">
            <v>FABRICAÇÃO E INSTALAÇÃO DE MEIA TESOURA DE MADEIRA NÃO APARELHADA, COM VÃO DE 4 M, PARA TELHA ONDULADA DE FIBROCIMENTO, ALUMÍNIO, PLÁSTICA OU TERMOACÚSTICA, INCLUSO IÇAMENTO. AF_07/2019</v>
          </cell>
          <cell r="C1315" t="str">
            <v>UN</v>
          </cell>
          <cell r="D1315">
            <v>776.06</v>
          </cell>
        </row>
        <row r="1316">
          <cell r="A1316">
            <v>100369</v>
          </cell>
          <cell r="B1316" t="str">
            <v>FABRICAÇÃO E INSTALAÇÃO DE MEIA TESOURA DE MADEIRA NÃO APARELHADA, COM VÃO DE 5 M, PARA TELHA ONDULADA DE FIBROCIMENTO, ALUMÍNIO, PLÁSTICA OU TERMOACÚSTICA, INCLUSO IÇAMENTO. AF_07/2019</v>
          </cell>
          <cell r="C1316" t="str">
            <v>UN</v>
          </cell>
          <cell r="D1316">
            <v>804.39</v>
          </cell>
        </row>
        <row r="1317">
          <cell r="A1317">
            <v>100370</v>
          </cell>
          <cell r="B1317" t="str">
            <v>FABRICAÇÃO E INSTALAÇÃO DE MEIA TESOURA DE MADEIRA NÃO APARELHADA, COM VÃO DE 6 M, PARA TELHA ONDULADA DE FIBROCIMENTO, ALUMÍNIO, PLÁSTICA OU TERMOACÚSTICA, INCLUSO IÇAMENTO. AF_07/2019</v>
          </cell>
          <cell r="C1317" t="str">
            <v>UN</v>
          </cell>
          <cell r="D1317">
            <v>930.01</v>
          </cell>
        </row>
        <row r="1318">
          <cell r="A1318">
            <v>100371</v>
          </cell>
          <cell r="B1318" t="str">
            <v>FABRICAÇÃO E INSTALAÇÃO DE MEIA TESOURA DE MADEIRA NÃO APARELHADA, COM VÃO DE 7 M, PARA TELHA ONDULADA DE FIBROCIMENTO, ALUMÍNIO, PLÁSTICA OU TERMOACÚSTICA, INCLUSO IÇAMENTO. AF_07/2019</v>
          </cell>
          <cell r="C1318" t="str">
            <v>UN</v>
          </cell>
          <cell r="D1318">
            <v>1107.5999999999999</v>
          </cell>
        </row>
        <row r="1319">
          <cell r="A1319">
            <v>100372</v>
          </cell>
          <cell r="B1319" t="str">
            <v>FABRICAÇÃO E INSTALAÇÃO DE MEIA TESOURA DE MADEIRA NÃO APARELHADA, COM VÃO DE 8 M, PARA TELHA ONDULADA DE FIBROCIMENTO, ALUMÍNIO, PLÁSTICA OU TERMOACÚSTICA, INCLUSO IÇAMENTO. AF_07/2019</v>
          </cell>
          <cell r="C1319" t="str">
            <v>UN</v>
          </cell>
          <cell r="D1319">
            <v>1478.28</v>
          </cell>
        </row>
        <row r="1320">
          <cell r="A1320">
            <v>100373</v>
          </cell>
          <cell r="B1320" t="str">
            <v>FABRICAÇÃO E INSTALAÇÃO DE MEIA TESOURA DE MADEIRA NÃO APARELHADA, COM VÃO DE 9 M, PARA TELHA ONDULADA DE FIBROCIMENTO, ALUMÍNIO, PLÁSTICA OU TERMOACÚSTICA, INCLUSO IÇAMENTO. AF_07/2019</v>
          </cell>
          <cell r="C1320" t="str">
            <v>UN</v>
          </cell>
          <cell r="D1320">
            <v>1512.98</v>
          </cell>
        </row>
        <row r="1321">
          <cell r="A1321">
            <v>100374</v>
          </cell>
          <cell r="B1321" t="str">
            <v>FABRICAÇÃO E INSTALAÇÃO DE MEIA TESOURA DE MADEIRA NÃO APARELHADA, COM VÃO DE 10 M, PARA TELHA ONDULADA DE FIBROCIMENTO, ALUMÍNIO, PLÁSTICA OU TERMOACÚSTICA, INCLUSO IÇAMENTO. AF_07/2019</v>
          </cell>
          <cell r="C1321" t="str">
            <v>UN</v>
          </cell>
          <cell r="D1321">
            <v>1623.64</v>
          </cell>
        </row>
        <row r="1322">
          <cell r="A1322">
            <v>100375</v>
          </cell>
          <cell r="B1322" t="str">
            <v>FABRICAÇÃO E INSTALAÇÃO DE MEIA TESOURA DE MADEIRA NÃO APARELHADA, COM VÃO DE 11 M, PARA TELHA ONDULADA DE FIBROCIMENTO, ALUMÍNIO, PLÁSTICA OU TERMOACÚSTICA, INCLUSO IÇAMENTO. AF_07/2019</v>
          </cell>
          <cell r="C1322" t="str">
            <v>UN</v>
          </cell>
          <cell r="D1322">
            <v>1848.58</v>
          </cell>
        </row>
        <row r="1323">
          <cell r="A1323">
            <v>100376</v>
          </cell>
          <cell r="B1323" t="str">
            <v>FABRICAÇÃO E INSTALAÇÃO DE MEIA TESOURA DE MADEIRA NÃO APARELHADA, COM VÃO DE 12 M, PARA TELHA ONDULADA DE FIBROCIMENTO, ALUMÍNIO, PLÁSTICA OU TERMOACÚSTICA, INCLUSO IÇAMENTO. AF_07/2019</v>
          </cell>
          <cell r="C1323" t="str">
            <v>UN</v>
          </cell>
          <cell r="D1323">
            <v>1813.05</v>
          </cell>
        </row>
        <row r="1324">
          <cell r="A1324">
            <v>100377</v>
          </cell>
          <cell r="B1324" t="str">
            <v>FABRICAÇÃO E INSTALAÇÃO DE TESOURA (INTEIRA OU MEIA) EM AÇO, VÃOS MAIORES OU IGUAIS A 3,0 M E MENORES OU IGUAL A 6,0 M, INCLUSO IÇAMENTO. AF_07/2019</v>
          </cell>
          <cell r="C1324" t="str">
            <v>KG</v>
          </cell>
          <cell r="D1324">
            <v>7.18</v>
          </cell>
        </row>
        <row r="1325">
          <cell r="A1325">
            <v>100378</v>
          </cell>
          <cell r="B1325" t="str">
            <v>FABRICAÇÃO E INSTALAÇÃO DE TESOURA (INTEIRA OU MEIA) EM AÇO, VÃOS MAIORES QUE 6,0 M E MENORES QUE 12,0 M, INCLUSO IÇAMENTO. AF_07/2019</v>
          </cell>
          <cell r="C1325" t="str">
            <v>KG</v>
          </cell>
          <cell r="D1325">
            <v>6.61</v>
          </cell>
        </row>
        <row r="1326">
          <cell r="A1326">
            <v>100382</v>
          </cell>
          <cell r="B1326" t="str">
            <v>FABRICAÇÃO E INSTALAÇÃO DE PONTALETES DE MADEIRA NÃO APARELHADA PARA TELHADOS COM ATÉ 2 ÁGUAS E COM TELHA ONDULADA DE FIBROCIMENTO, ALUMÍNIO OU PLÁSTICA EM EDIFÍCIO RESIDENCIAL TÉRREO, INCLUSO TRANSPORTE VERTICAL. AF_07/2019</v>
          </cell>
          <cell r="C1326" t="str">
            <v>M2</v>
          </cell>
          <cell r="D1326">
            <v>11.43</v>
          </cell>
        </row>
        <row r="1327">
          <cell r="A1327">
            <v>94444</v>
          </cell>
          <cell r="B1327" t="str">
            <v>TELHAMENTO COM TELHA DE ENCAIXE, TIPO FRANCESA DE VIDRO, COM ATÉ 2 ÁGUAS, INCLUSO TRANSPORTE VERTICAL. AF_07/2019</v>
          </cell>
          <cell r="C1327" t="str">
            <v>M2</v>
          </cell>
          <cell r="D1327">
            <v>619.66</v>
          </cell>
        </row>
        <row r="1328">
          <cell r="A1328" t="str">
            <v>73882/1</v>
          </cell>
          <cell r="B1328" t="str">
            <v>CALHA EM CONCRETO SIMPLES, EM MEIA CANA, DIAMETRO 200 MM</v>
          </cell>
          <cell r="C1328" t="str">
            <v>M</v>
          </cell>
          <cell r="D1328">
            <v>26.57</v>
          </cell>
        </row>
        <row r="1329">
          <cell r="A1329" t="str">
            <v>73882/5</v>
          </cell>
          <cell r="B1329" t="str">
            <v>CALHA EM CONCRETO SIMPLES, EM MEIA CANA DE CONCRETO, DIAMETRO 600 MM</v>
          </cell>
          <cell r="C1329" t="str">
            <v>M</v>
          </cell>
          <cell r="D1329">
            <v>75.099999999999994</v>
          </cell>
        </row>
        <row r="1330">
          <cell r="A1330" t="str">
            <v>73816/1</v>
          </cell>
          <cell r="B1330" t="str">
            <v>EXECUCAO DE DRENO COM TUBOS DE PVC CORRUGADO FLEXIVEL PERFURADO - DN 100</v>
          </cell>
          <cell r="C1330" t="str">
            <v>M</v>
          </cell>
          <cell r="D1330">
            <v>28.79</v>
          </cell>
        </row>
        <row r="1331">
          <cell r="A1331" t="str">
            <v>73816/2</v>
          </cell>
          <cell r="B1331" t="str">
            <v>EXECUCAO DE DRENO VERTICAL COM PEDRISCO, DIAMETRO 200MM</v>
          </cell>
          <cell r="C1331" t="str">
            <v>M</v>
          </cell>
          <cell r="D1331">
            <v>24.46</v>
          </cell>
        </row>
        <row r="1332">
          <cell r="A1332" t="str">
            <v>73881/1</v>
          </cell>
          <cell r="B1332" t="str">
            <v>EXECUCAO DE DRENO COM MANTA GEOTEXTIL 200 G/M2</v>
          </cell>
          <cell r="C1332" t="str">
            <v>M2</v>
          </cell>
          <cell r="D1332">
            <v>6.02</v>
          </cell>
        </row>
        <row r="1333">
          <cell r="A1333" t="str">
            <v>73881/3</v>
          </cell>
          <cell r="B1333" t="str">
            <v>EXECUCAO DE DRENO COM MANTA GEOTEXTIL 400 G/M2</v>
          </cell>
          <cell r="C1333" t="str">
            <v>M2</v>
          </cell>
          <cell r="D1333">
            <v>11.76</v>
          </cell>
        </row>
        <row r="1334">
          <cell r="A1334" t="str">
            <v>73883/1</v>
          </cell>
          <cell r="B1334" t="str">
            <v>EXECUCAO DE DRENO FRANCES COM AREIA MEDIA</v>
          </cell>
          <cell r="C1334" t="str">
            <v>M3</v>
          </cell>
          <cell r="D1334">
            <v>95.73</v>
          </cell>
        </row>
        <row r="1335">
          <cell r="A1335" t="str">
            <v>73883/2</v>
          </cell>
          <cell r="B1335" t="str">
            <v>EXECUCAO DE DRENO FRANCES COM BRITA NUM 2</v>
          </cell>
          <cell r="C1335" t="str">
            <v>M3</v>
          </cell>
          <cell r="D1335">
            <v>123.9</v>
          </cell>
        </row>
        <row r="1336">
          <cell r="A1336" t="str">
            <v>73883/3</v>
          </cell>
          <cell r="B1336" t="str">
            <v>EXECUCAO DE DRENO FRANCES COM CASCALHO</v>
          </cell>
          <cell r="C1336" t="str">
            <v>M3</v>
          </cell>
          <cell r="D1336">
            <v>76.48</v>
          </cell>
        </row>
        <row r="1337">
          <cell r="A1337" t="str">
            <v>73969/1</v>
          </cell>
          <cell r="B1337" t="str">
            <v>EXECUCAO DE DRENOS DE CHORUME EM TUBOS DRENANTES DE CONCRETO, DIAM=200MM, ENVOLTOS EM BRITA E GEOTEXTIL</v>
          </cell>
          <cell r="C1337" t="str">
            <v>M</v>
          </cell>
          <cell r="D1337">
            <v>70.819999999999993</v>
          </cell>
        </row>
        <row r="1338">
          <cell r="A1338" t="str">
            <v>74017/1</v>
          </cell>
          <cell r="B1338" t="str">
            <v>EXECUCAO DE DRENOS DE CHORUME EM TUBOS DRENANTES, PVC, DIAM=100 MM, ENVOLTOS EM BRITA E GEOTEXTIL</v>
          </cell>
          <cell r="C1338" t="str">
            <v>M</v>
          </cell>
          <cell r="D1338">
            <v>48.9</v>
          </cell>
        </row>
        <row r="1339">
          <cell r="A1339" t="str">
            <v>74017/2</v>
          </cell>
          <cell r="B1339" t="str">
            <v>EXECUCAO DE DRENOS DE CHORUME EM TUBOS DRENANTES, PVC, DIAM=150 MM, ENVOLTOS EM BRITA E GEOTEXTIL</v>
          </cell>
          <cell r="C1339" t="str">
            <v>M</v>
          </cell>
          <cell r="D1339">
            <v>64.430000000000007</v>
          </cell>
        </row>
        <row r="1340">
          <cell r="A1340" t="str">
            <v>75029/1</v>
          </cell>
          <cell r="B1340" t="str">
            <v>TUBO PVC CORRUGADO RIGIDO PERFURADO DN 150 PARA DRENAGEM - FORNECIMENTO E INSTALACAO</v>
          </cell>
          <cell r="C1340" t="str">
            <v>M</v>
          </cell>
          <cell r="D1340">
            <v>40.99</v>
          </cell>
        </row>
        <row r="1341">
          <cell r="A1341">
            <v>83651</v>
          </cell>
          <cell r="B1341" t="str">
            <v>TUBO PVC CORRUGADO PERFURADO 100 MM C/ JUNTA ELASTICA PARA DRENAGEM.</v>
          </cell>
          <cell r="C1341" t="str">
            <v>M</v>
          </cell>
          <cell r="D1341">
            <v>31.6</v>
          </cell>
        </row>
        <row r="1342">
          <cell r="A1342">
            <v>83658</v>
          </cell>
          <cell r="B1342" t="str">
            <v>EXECUCAO DRENO PROFUNDO, COM CORTE TRAPEZOIDAL EM SOLO, DE 70X80X150CM EXCL TUBO INCL MATERIAL EXECUCAO, COM SELO ENCHIMENTO MATERIAL DRENANTE E ESCAVACAO</v>
          </cell>
          <cell r="C1342" t="str">
            <v>M</v>
          </cell>
          <cell r="D1342">
            <v>157.37</v>
          </cell>
        </row>
        <row r="1343">
          <cell r="A1343">
            <v>83661</v>
          </cell>
          <cell r="B1343" t="str">
            <v>EXECUCAO DE DRENO PROFUNDO, CORTE EM SOLO, COM TUBO POROSO D=0,20M</v>
          </cell>
          <cell r="C1343" t="str">
            <v>M</v>
          </cell>
          <cell r="D1343">
            <v>107.49</v>
          </cell>
        </row>
        <row r="1344">
          <cell r="A1344">
            <v>83662</v>
          </cell>
          <cell r="B1344" t="str">
            <v>EXECUCAO DE DRENO CEGO</v>
          </cell>
          <cell r="C1344" t="str">
            <v>M3</v>
          </cell>
          <cell r="D1344">
            <v>111.58</v>
          </cell>
        </row>
        <row r="1345">
          <cell r="A1345">
            <v>83664</v>
          </cell>
          <cell r="B1345" t="str">
            <v>EXECUCAO DE DRENO DE TUBO DE CONRETO SIMPLES POROSO D=0,20 M (0,5MX0,5M) PARA GALERIAS DE AGUAS PLUVIAIS</v>
          </cell>
          <cell r="C1345" t="str">
            <v>M</v>
          </cell>
          <cell r="D1345">
            <v>65.09</v>
          </cell>
        </row>
        <row r="1346">
          <cell r="A1346">
            <v>83665</v>
          </cell>
          <cell r="B1346" t="str">
            <v>FORNECIMENTO E INSTALACAO DE MANTA BIDIM RT - 14</v>
          </cell>
          <cell r="C1346" t="str">
            <v>M2</v>
          </cell>
          <cell r="D1346">
            <v>7.79</v>
          </cell>
        </row>
        <row r="1347">
          <cell r="A1347">
            <v>83669</v>
          </cell>
          <cell r="B1347" t="str">
            <v>FORNECIMENTO/INSTALACAO MANTA BIDIM RT-16</v>
          </cell>
          <cell r="C1347" t="str">
            <v>M2</v>
          </cell>
          <cell r="D1347">
            <v>9.26</v>
          </cell>
        </row>
        <row r="1348">
          <cell r="A1348">
            <v>83670</v>
          </cell>
          <cell r="B1348" t="str">
            <v>TUBO PVC DN 75 MM PARA DRENAGEM - FORNECIMENTO E INSTALACAO</v>
          </cell>
          <cell r="C1348" t="str">
            <v>M</v>
          </cell>
          <cell r="D1348">
            <v>46.76</v>
          </cell>
        </row>
        <row r="1349">
          <cell r="A1349">
            <v>83671</v>
          </cell>
          <cell r="B1349" t="str">
            <v>TUBO PVC DN 100 MM PARA DRENAGEM - FORNECIMENTO E INSTALACAO</v>
          </cell>
          <cell r="C1349" t="str">
            <v>M</v>
          </cell>
          <cell r="D1349">
            <v>50.14</v>
          </cell>
        </row>
        <row r="1350">
          <cell r="A1350">
            <v>83679</v>
          </cell>
          <cell r="B1350" t="str">
            <v>TUBO PVC D=2 COM MATERIAL DRENANTE PARA DRENO/BARBACA - FORNECIMENTO E INSTALACAO</v>
          </cell>
          <cell r="C1350" t="str">
            <v>M</v>
          </cell>
          <cell r="D1350">
            <v>13.4</v>
          </cell>
        </row>
        <row r="1351">
          <cell r="A1351">
            <v>83680</v>
          </cell>
          <cell r="B1351" t="str">
            <v>TUBO PVC D=3" COM MATERIAL DRENANTE PARA DRENO/BARBACA - FORNECIMENTO E INSTALACAO</v>
          </cell>
          <cell r="C1351" t="str">
            <v>M</v>
          </cell>
          <cell r="D1351">
            <v>15.87</v>
          </cell>
        </row>
        <row r="1352">
          <cell r="A1352">
            <v>83681</v>
          </cell>
          <cell r="B1352" t="str">
            <v>TUBO PVC D=4" COM MATERIAL DRENANTE PARA DRENO/BARBACA - FORNECIMENTO E INSTALACAO</v>
          </cell>
          <cell r="C1352" t="str">
            <v>M</v>
          </cell>
          <cell r="D1352">
            <v>17.02</v>
          </cell>
        </row>
        <row r="1353">
          <cell r="A1353">
            <v>83682</v>
          </cell>
          <cell r="B1353" t="str">
            <v>CAMADA VERTICAL DRENANTE C/ PEDRA BRITADA NUMS 1 E 2</v>
          </cell>
          <cell r="C1353" t="str">
            <v>M3</v>
          </cell>
          <cell r="D1353">
            <v>127.87</v>
          </cell>
        </row>
        <row r="1354">
          <cell r="A1354">
            <v>83729</v>
          </cell>
          <cell r="B1354" t="str">
            <v>FORNECIMENTO/INSTALACAO DE MANTA BIDIM RT-31</v>
          </cell>
          <cell r="C1354" t="str">
            <v>M2</v>
          </cell>
          <cell r="D1354">
            <v>18.14</v>
          </cell>
        </row>
        <row r="1355">
          <cell r="A1355">
            <v>83739</v>
          </cell>
          <cell r="B1355" t="str">
            <v>FORNECIMENTO/INSTALACAO DE MANTA BIDIM RT-10</v>
          </cell>
          <cell r="C1355" t="str">
            <v>M2</v>
          </cell>
          <cell r="D1355">
            <v>6.34</v>
          </cell>
        </row>
        <row r="1356">
          <cell r="A1356">
            <v>6454</v>
          </cell>
          <cell r="B1356" t="str">
            <v>FORNECIMENTO E LANCAMENTO DE PEDRA DE MAO</v>
          </cell>
          <cell r="C1356" t="str">
            <v>M3</v>
          </cell>
          <cell r="D1356">
            <v>187.7</v>
          </cell>
        </row>
        <row r="1357">
          <cell r="A1357">
            <v>73611</v>
          </cell>
          <cell r="B1357" t="str">
            <v>ENROCAMENTO COM PEDRA ARGAMASSADA TRAÇO 1:4 COM PEDRA DE MÃO</v>
          </cell>
          <cell r="C1357" t="str">
            <v>M3</v>
          </cell>
          <cell r="D1357">
            <v>393.61</v>
          </cell>
        </row>
        <row r="1358">
          <cell r="A1358">
            <v>73697</v>
          </cell>
          <cell r="B1358" t="str">
            <v>ENROCAMENTO MANUAL, SEM ARRUMACAO DO MATERIAL</v>
          </cell>
          <cell r="C1358" t="str">
            <v>M3</v>
          </cell>
          <cell r="D1358">
            <v>185.58</v>
          </cell>
        </row>
        <row r="1359">
          <cell r="A1359">
            <v>73698</v>
          </cell>
          <cell r="B1359" t="str">
            <v>ENROCAMENTO MANUAL, COM ARRUMACAO DO MATERIAL</v>
          </cell>
          <cell r="C1359" t="str">
            <v>M3</v>
          </cell>
          <cell r="D1359">
            <v>239.31</v>
          </cell>
        </row>
        <row r="1360">
          <cell r="A1360" t="str">
            <v>73890/1</v>
          </cell>
          <cell r="B1360" t="str">
            <v>ENSECADEIRA DE MADEIRA COM PAREDE SIMPLES</v>
          </cell>
          <cell r="C1360" t="str">
            <v>M2</v>
          </cell>
          <cell r="D1360">
            <v>109.49</v>
          </cell>
        </row>
        <row r="1361">
          <cell r="A1361" t="str">
            <v>73890/2</v>
          </cell>
          <cell r="B1361" t="str">
            <v>ENSECADEIRA DE MADEIRA COM PAREDE DUPLA</v>
          </cell>
          <cell r="C1361" t="str">
            <v>M2</v>
          </cell>
          <cell r="D1361">
            <v>275.13</v>
          </cell>
        </row>
        <row r="1362">
          <cell r="A1362">
            <v>92743</v>
          </cell>
          <cell r="B1362" t="str">
            <v>MURO DE GABIÃO, ENCHIMENTO COM PEDRA DE MÃO TIPO RACHÃO, DE GRAVIDADE, COM GAIOLAS DE COMPRIMENTO IGUAL A 2 M, PARA MUROS COM ALTURA MENOR OU IGUAL A 4 M  FORNECIMENTO E EXECUÇÃO. AF_12/2015</v>
          </cell>
          <cell r="C1362" t="str">
            <v>M3</v>
          </cell>
          <cell r="D1362">
            <v>506.96</v>
          </cell>
        </row>
        <row r="1363">
          <cell r="A1363">
            <v>92744</v>
          </cell>
          <cell r="B1363" t="str">
            <v>MURO DE GABIÃO, ENCHIMENTO COM PEDRA DE MÃO TIPO RACHÃO, DE GRAVIDADE, COM GAIOLAS DE COMPRIMENTO IGUAL A 5 M, PARA MUROS COM ALTURA MENOR OU IGUAL A 4 M  FORNECIMENTO E EXECUÇÃO. AF_12/2015</v>
          </cell>
          <cell r="C1363" t="str">
            <v>M3</v>
          </cell>
          <cell r="D1363">
            <v>495.74</v>
          </cell>
        </row>
        <row r="1364">
          <cell r="A1364">
            <v>92745</v>
          </cell>
          <cell r="B1364" t="str">
            <v>MURO DE GABIÃO, ENCHIMENTO COM PEDRA DE MÃO TIPO RACHÃO, DE GRAVIDADE, COM GAIOLAS DE COMPRIMENTO IGUAL A 2 M, PARA MUROS COM ALTURA MAIOR QUE 4 M E MENOR OU IGUAL A 6 M  FORNECIMENTO E EXECUÇÃO. AF_12/2015</v>
          </cell>
          <cell r="C1364" t="str">
            <v>M3</v>
          </cell>
          <cell r="D1364">
            <v>627.16999999999996</v>
          </cell>
        </row>
        <row r="1365">
          <cell r="A1365">
            <v>92746</v>
          </cell>
          <cell r="B1365" t="str">
            <v>MURO DE GABIÃO, ENCHIMENTO COM PEDRA DE MÃO TIPO RACHÃO, DE GRAVIDADE, COM GAIOLAS DE COMPRIMENTO IGUAL A 5 M, PARA MUROS COM ALTURA MAIOR QUE 4 M E MENOR OU IGUAL A 6 M   FORNECIMENTO E EXECUÇÃO. AF_12/2015</v>
          </cell>
          <cell r="C1365" t="str">
            <v>M3</v>
          </cell>
          <cell r="D1365">
            <v>583.59</v>
          </cell>
        </row>
        <row r="1366">
          <cell r="A1366">
            <v>92747</v>
          </cell>
          <cell r="B1366" t="str">
            <v>MURO DE GABIÃO, ENCHIMENTO COM PEDRA DE MÃO TIPO RACHÃO, DE GRAVIDADE, COM GAIOLAS DE COMPRIMENTO IGUAL A 2 M, PARA MUROS COM ALTURA MAIOR QUE 6 M E MENOR OU IGUAL A 10 M   FORNECIMENTO E EXECUÇÃO. AF_12/2015</v>
          </cell>
          <cell r="C1366" t="str">
            <v>M3</v>
          </cell>
          <cell r="D1366">
            <v>695.66</v>
          </cell>
        </row>
        <row r="1367">
          <cell r="A1367">
            <v>92748</v>
          </cell>
          <cell r="B1367" t="str">
            <v>MURO DE GABIÃO, ENCHIMENTO COM PEDRA DE MÃO TIPO RACHÃO, DE GRAVIDADE, COM GAIOLAS DE COMPRIMENTO IGUAL A 5 M, PARA MUROS COM ALTURA MAIOR QUE 6 M E MENOR OU IGUAL A 10 M FORNECIMENTO E EXECUÇÃO. AF_12/2015</v>
          </cell>
          <cell r="C1367" t="str">
            <v>M3</v>
          </cell>
          <cell r="D1367">
            <v>633.91999999999996</v>
          </cell>
        </row>
        <row r="1368">
          <cell r="A1368">
            <v>92749</v>
          </cell>
          <cell r="B1368" t="str">
            <v>MURO DE GABIÃO, ENCHIMENTO COM PEDRA DE MÃO TIPO RACHÃO, COM SOLO REFORÇADO, PARA MUROS COM ALTURA MENOR OU IGUAL A 4 M   FORNECIMENTO E EXECUÇÃO. AF_12/2015</v>
          </cell>
          <cell r="C1368" t="str">
            <v>M3</v>
          </cell>
          <cell r="D1368">
            <v>724.93</v>
          </cell>
        </row>
        <row r="1369">
          <cell r="A1369">
            <v>92750</v>
          </cell>
          <cell r="B1369" t="str">
            <v>MURO DE GABIÃO, ENCHIMENTO COM PEDRA DE MÃO TIPO RACHÃO, COM SOLO REFORÇADO, PARA MUROS COM ALTURA MAIOR QUE 4 M E MENOR OU IGUAL A 12 M   FORNECIMENTO E EXECUÇÃO. AF_12/2015</v>
          </cell>
          <cell r="C1369" t="str">
            <v>M3</v>
          </cell>
          <cell r="D1369">
            <v>1245.04</v>
          </cell>
        </row>
        <row r="1370">
          <cell r="A1370">
            <v>92751</v>
          </cell>
          <cell r="B1370" t="str">
            <v>MURO DE GABIÃO, ENCHIMENTO COM PEDRA DE MÃO TIPO RACHÃO, COM SOLO REFORÇADO, PARA MUROS COM ALTURA MAIOR QUE 12 M E MENOR OU IGUAL A 20 M    FORNECIMENTO E EXECUÇÃO. AF_12/2015</v>
          </cell>
          <cell r="C1370" t="str">
            <v>M3</v>
          </cell>
          <cell r="D1370">
            <v>1547.7</v>
          </cell>
        </row>
        <row r="1371">
          <cell r="A1371">
            <v>92752</v>
          </cell>
          <cell r="B1371" t="str">
            <v>MURO DE GABIÃO, ENCHIMENTO COM PEDRA DE MÃO TIPO RACHÃO, COM SOLO REFORÇADO, PARA MUROS COM ALTURA MAIOR QUE 20 M E MENOR OU IGUAL A 28 M   FORNECIMENTO E EXECUÇÃO. AF_12/2015</v>
          </cell>
          <cell r="C1371" t="str">
            <v>M3</v>
          </cell>
          <cell r="D1371">
            <v>1849.33</v>
          </cell>
        </row>
        <row r="1372">
          <cell r="A1372">
            <v>92753</v>
          </cell>
          <cell r="B1372" t="str">
            <v>MURO DE GABIÃO, ENCHIMENTO COM RESÍDUO DE CONSTRUÇÃO E DEMOLIÇÃO, DE GRAVIDADE, COM GAIOLA TRAPEZOIDAL DE COMPRIMENTO IGUAL A 2 M, PARA MUROS COM ALTURA MENOR OU IGUAL A 2 M   FORNECIMENTO E EXECUÇÃO. AF_12/2015</v>
          </cell>
          <cell r="C1372" t="str">
            <v>M3</v>
          </cell>
          <cell r="D1372">
            <v>464.93</v>
          </cell>
        </row>
        <row r="1373">
          <cell r="A1373">
            <v>92754</v>
          </cell>
          <cell r="B1373" t="str">
            <v>MURO DE GABIÃO, ENCHIMENTO COM RESÍDUO DE CONSTRUÇÃO E DEMOLIÇÃO, DE GRAVIDADE, COM GAIOLA TRAPEZOIDAL DE COMPRIMENTO IGUAL A 2 M, PARA MUROS COM ALTURA MAIOR QUE 2 M E MENOR OU IGUAL A 4 M    FORNECIMENTO E EXECUÇÃO. AF_12/2015</v>
          </cell>
          <cell r="C1373" t="str">
            <v>M3</v>
          </cell>
          <cell r="D1373">
            <v>425.98</v>
          </cell>
        </row>
        <row r="1374">
          <cell r="A1374">
            <v>92755</v>
          </cell>
          <cell r="B1374" t="str">
            <v>PROTEÇÃO SUPERFICIAL DE CANAL EM GABIÃO TIPO COLCHÃO, ALTURA DE 17 CENTÍMETROS, ENCHIMENTO COM PEDRA DE MÃO TIPO RACHÃO - FORNECIMENTO E EXECUÇÃO. AF_12/2015</v>
          </cell>
          <cell r="C1374" t="str">
            <v>M2</v>
          </cell>
          <cell r="D1374">
            <v>183.45</v>
          </cell>
        </row>
        <row r="1375">
          <cell r="A1375">
            <v>92756</v>
          </cell>
          <cell r="B1375" t="str">
            <v>PROTEÇÃO SUPERFICIAL DE CANAL EM GABIÃO TIPO COLCHÃO, ALTURA DE 23 CENTÍMETROS, ENCHIMENTO COM PEDRA DE MÃO TIPO RACHÃO - FORNECIMENTO E EXECUÇÃO. AF_12/2015</v>
          </cell>
          <cell r="C1375" t="str">
            <v>M2</v>
          </cell>
          <cell r="D1375">
            <v>208.39</v>
          </cell>
        </row>
        <row r="1376">
          <cell r="A1376">
            <v>92757</v>
          </cell>
          <cell r="B1376" t="str">
            <v>PROTEÇÃO SUPERFICIAL DE CANAL EM GABIÃO TIPO COLCHÃO, ALTURA DE 30 CENTÍMETROS, ENCHIMENTO COM PEDRA DE MÃO TIPO RACHÃO - FORNECIMENTO E EXECUÇÃO. AF_12/2015</v>
          </cell>
          <cell r="C1376" t="str">
            <v>M2</v>
          </cell>
          <cell r="D1376">
            <v>238.66</v>
          </cell>
        </row>
        <row r="1377">
          <cell r="A1377">
            <v>92758</v>
          </cell>
          <cell r="B1377" t="str">
            <v>PROTEÇÃO SUPERFICIAL DE CANAL EM GABIÃO TIPO SACO, DIÂMETRO DE 65 CENTÍMETROS, ENCHIMENTO MANUAL COM PEDRA DE MÃO TIPO RACHÃO - FORNECIMENTO E EXECUÇÃO. AF_12/2015</v>
          </cell>
          <cell r="C1377" t="str">
            <v>M3</v>
          </cell>
          <cell r="D1377">
            <v>593.19000000000005</v>
          </cell>
        </row>
        <row r="1378">
          <cell r="A1378">
            <v>91069</v>
          </cell>
          <cell r="B1378" t="str">
            <v>EXECUÇÃO DE REVESTIMENTO DE CONCRETO PROJETADO COM ESPESSURA DE 7 CM, ARMADO COM TELA, INCLINAÇÃO MENOR QUE 90°, APLICAÇÃO CONTÍNUA, UTILIZANDO EQUIPAMENTO DE PROJEÇÃO COM 6 M³/H DE CAPACIDADE. AF_01/2016</v>
          </cell>
          <cell r="C1378" t="str">
            <v>M2</v>
          </cell>
          <cell r="D1378">
            <v>78.7</v>
          </cell>
        </row>
        <row r="1379">
          <cell r="A1379">
            <v>91070</v>
          </cell>
          <cell r="B1379" t="str">
            <v>EXECUÇÃO DE REVESTIMENTO DE CONCRETO PROJETADO COM ESPESSURA DE 10 CM, ARMADO COM TELA, INCLINAÇÃO MENOR QUE 90°, APLICAÇÃO CONTÍNUA, UTILIZANDO EQUIPAMENTO DE PROJEÇÃO COM 6 M³/H DE CAPACIDADE. AF_01/2016</v>
          </cell>
          <cell r="C1379" t="str">
            <v>M2</v>
          </cell>
          <cell r="D1379">
            <v>87.65</v>
          </cell>
        </row>
        <row r="1380">
          <cell r="A1380">
            <v>91071</v>
          </cell>
          <cell r="B1380" t="str">
            <v>EXECUÇÃO DE REVESTIMENTO DE CONCRETO PROJETADO COM ESPESSURA DE 7 CM, ARMADO COM TELA, INCLINAÇÃO DE 90°, APLICAÇÃO CONTÍNUA, UTILIZANDO EQUIPAMENTO DE PROJEÇÃO COM 6 M³/H DE CAPACIDADE. AF_01/2016</v>
          </cell>
          <cell r="C1380" t="str">
            <v>M2</v>
          </cell>
          <cell r="D1380">
            <v>108.99</v>
          </cell>
        </row>
        <row r="1381">
          <cell r="A1381">
            <v>91072</v>
          </cell>
          <cell r="B1381" t="str">
            <v>EXECUÇÃO DE REVESTIMENTO DE CONCRETO PROJETADO COM ESPESSURA DE 10 CM, ARMADO COM TELA, INCLINAÇÃO DE 90°, APLICAÇÃO CONTÍNUA, UTILIZANDO EQUIPAMENTO DE PROJEÇÃO COM 6 M³/H DE CAPACIDADE. AF_01/2016</v>
          </cell>
          <cell r="C1381" t="str">
            <v>M2</v>
          </cell>
          <cell r="D1381">
            <v>117.93</v>
          </cell>
        </row>
        <row r="1382">
          <cell r="A1382">
            <v>91073</v>
          </cell>
          <cell r="B1382" t="str">
            <v>EXECUÇÃO DE REVESTIMENTO DE CONCRETO PROJETADO COM ESPESSURA DE 7 CM, ARMADO COM TELA, INCLINAÇÃO MENOR QUE 90°, APLICAÇÃO CONTÍNUA, UTILIZANDO EQUIPAMENTO DE PROJEÇÃO COM 3 M³/H DE CAPACIDADE. AF_01/2016</v>
          </cell>
          <cell r="C1382" t="str">
            <v>M2</v>
          </cell>
          <cell r="D1382">
            <v>89.16</v>
          </cell>
        </row>
        <row r="1383">
          <cell r="A1383">
            <v>91074</v>
          </cell>
          <cell r="B1383" t="str">
            <v>EXECUÇÃO DE REVESTIMENTO DE CONCRETO PROJETADO COM ESPESSURA DE 10 CM, ARMADO COM TELA, INCLINAÇÃO MENOR QUE 90°, APLICAÇÃO CONTÍNUA, UTILIZANDO EQUIPAMENTO DE PROJEÇÃO COM 3 M³/H DE CAPACIDADE. AF_01/2016</v>
          </cell>
          <cell r="C1383" t="str">
            <v>M2</v>
          </cell>
          <cell r="D1383">
            <v>99.18</v>
          </cell>
        </row>
        <row r="1384">
          <cell r="A1384">
            <v>91075</v>
          </cell>
          <cell r="B1384" t="str">
            <v>EXECUÇÃO DE REVESTIMENTO DE CONCRETO PROJETADO COM ESPESSURA DE 7 CM, ARMADO COM TELA, INCLINAÇÃO DE 90°, APLICAÇÃO CONTÍNUA, UTILIZANDO EQUIPAMENTO DE PROJEÇÃO COM 3 M³/H DE CAPACIDADE. AF_01/2016</v>
          </cell>
          <cell r="C1384" t="str">
            <v>M2</v>
          </cell>
          <cell r="D1384">
            <v>121.61</v>
          </cell>
        </row>
        <row r="1385">
          <cell r="A1385">
            <v>91076</v>
          </cell>
          <cell r="B1385" t="str">
            <v>EXECUÇÃO DE REVESTIMENTO DE CONCRETO PROJETADO COM ESPESSURA DE 10 CM, ARMADO COM TELA, INCLINAÇÃO DE 90°, APLICAÇÃO CONTÍNUA, UTILIZANDO EQUIPAMENTO DE PROJEÇÃO COM 3 M³/H DE CAPACIDADE. AF_01/2016</v>
          </cell>
          <cell r="C1385" t="str">
            <v>M2</v>
          </cell>
          <cell r="D1385">
            <v>131.68</v>
          </cell>
        </row>
        <row r="1386">
          <cell r="A1386">
            <v>91077</v>
          </cell>
          <cell r="B1386" t="str">
            <v>EXECUÇÃO DE REVESTIMENTO DE CONCRETO PROJETADO COM ESPESSURA DE 7 CM, ARMADO COM FIBRAS DE AÇO, INCLINAÇÃO MENOR QUE 90°, APLICAÇÃO CONTÍNUA, UTILIZANDO EQUIPAMENTO DE PROJEÇÃO COM 6 M³/H DE CAPACIDADE. AF_01/2016</v>
          </cell>
          <cell r="C1386" t="str">
            <v>M2</v>
          </cell>
          <cell r="D1386">
            <v>86.62</v>
          </cell>
        </row>
        <row r="1387">
          <cell r="A1387">
            <v>91078</v>
          </cell>
          <cell r="B1387" t="str">
            <v>EXECUÇÃO DE REVESTIMENTO DE CONCRETO PROJETADO COM ESPESSURA DE 10 CM, ARMADO COM FIBRAS DE AÇO, INCLINAÇÃO MENOR QUE 90°, APLICAÇÃO CONTÍNUA, UTILIZANDO EQUIPAMENTO DE PROJEÇÃO COM 6 M³/H DE CAPACIDADE. AF_01/2016</v>
          </cell>
          <cell r="C1387" t="str">
            <v>M2</v>
          </cell>
          <cell r="D1387">
            <v>101.58</v>
          </cell>
        </row>
        <row r="1388">
          <cell r="A1388">
            <v>91079</v>
          </cell>
          <cell r="B1388" t="str">
            <v>EXECUÇÃO DE REVESTIMENTO DE CONCRETO PROJETADO COM ESPESSURA DE 7 CM, ARMADO COM FIBRAS DE AÇO, INCLINAÇÃO DE 90°, APLICAÇÃO CONTÍNUA, UTILIZANDO EQUIPAMENTO DE PROJEÇÃO COM 6 M³/H DE CAPACIDADE. AF_01/2016</v>
          </cell>
          <cell r="C1388" t="str">
            <v>M2</v>
          </cell>
          <cell r="D1388">
            <v>91.14</v>
          </cell>
        </row>
        <row r="1389">
          <cell r="A1389">
            <v>91080</v>
          </cell>
          <cell r="B1389" t="str">
            <v>EXECUÇÃO DE REVESTIMENTO DE CONCRETO PROJETADO COM ESPESSURA DE 10 CM, ARMADO COM FIBRAS DE AÇO, INCLINAÇÃO DE 90°, APLICAÇÃO CONTÍNUA, UTILIZANDO EQUIPAMENTO DE PROJEÇÃO COM 6 M³/H DE CAPACIDADE. AF_01/2016</v>
          </cell>
          <cell r="C1389" t="str">
            <v>M2</v>
          </cell>
          <cell r="D1389">
            <v>105.95</v>
          </cell>
        </row>
        <row r="1390">
          <cell r="A1390">
            <v>91081</v>
          </cell>
          <cell r="B1390" t="str">
            <v>EXECUÇÃO DE REVESTIMENTO DE CONCRETO PROJETADO COM ESPESSURA DE 7 CM, ARMADO COM FIBRAS DE AÇO, INCLINAÇÃO MENOR QUE 90°, APLICAÇÃO CONTÍNUA, UTILIZANDO EQUIPAMENTO DE PROJEÇÃO COM 3 M³/H DE CAPACIDADE. AF_01/2016</v>
          </cell>
          <cell r="C1390" t="str">
            <v>M2</v>
          </cell>
          <cell r="D1390">
            <v>98.26</v>
          </cell>
        </row>
        <row r="1391">
          <cell r="A1391">
            <v>91082</v>
          </cell>
          <cell r="B1391" t="str">
            <v>EXECUÇÃO DE REVESTIMENTO DE CONCRETO PROJETADO COM ESPESSURA DE 10 CM, ARMADO COM FIBRAS DE AÇO, INCLINAÇÃO MENOR QUE 90°, APLICAÇÃO CONTÍNUA, UTILIZANDO EQUIPAMENTO DE PROJEÇÃO COM 3 M³/H DE CAPACIDADE. AF_01/2016</v>
          </cell>
          <cell r="C1391" t="str">
            <v>M2</v>
          </cell>
          <cell r="D1391">
            <v>114.16</v>
          </cell>
        </row>
        <row r="1392">
          <cell r="A1392">
            <v>91083</v>
          </cell>
          <cell r="B1392" t="str">
            <v>EXECUÇÃO DE REVESTIMENTO DE CONCRETO PROJETADO COM ESPESSURA DE 7 CM, ARMADO COM FIBRAS DE AÇO, INCLINAÇÃO DE 90°, APLICAÇÃO CONTÍNUA, UTILIZANDO EQUIPAMENTO DE PROJEÇÃO COM 3 M³/H DE CAPACIDADE. AF_01/2016</v>
          </cell>
          <cell r="C1392" t="str">
            <v>M2</v>
          </cell>
          <cell r="D1392">
            <v>106.22</v>
          </cell>
        </row>
        <row r="1393">
          <cell r="A1393">
            <v>91084</v>
          </cell>
          <cell r="B1393" t="str">
            <v>EXECUÇÃO DE REVESTIMENTO DE CONCRETO PROJETADO COM ESPESSURA DE 10 CM, ARMADO COM FIBRAS DE AÇO, INCLINAÇÃO DE 90°, APLICAÇÃO CONTÍNUA, UTILIZANDO EQUIPAMENTO DE PROJEÇÃO COM 3 M³/H DE CAPACIDADE. AF_01/2016</v>
          </cell>
          <cell r="C1393" t="str">
            <v>M2</v>
          </cell>
          <cell r="D1393">
            <v>121.93</v>
          </cell>
        </row>
        <row r="1394">
          <cell r="A1394">
            <v>91086</v>
          </cell>
          <cell r="B1394" t="str">
            <v>EXECUÇÃO DE REVESTIMENTO DE CONCRETO PROJETADO COM ESPESSURA DE 7 CM, ARMADO COM TELA, INCLINAÇÃO MENOR QUE 90°, APLICAÇÃO DESCONTÍNUA, UTILIZANDO EQUIPAMENTO DE PROJEÇÃO COM 6 M³/H DE CAPACIDADE. AF_01/2016</v>
          </cell>
          <cell r="C1394" t="str">
            <v>M2</v>
          </cell>
          <cell r="D1394">
            <v>86.32</v>
          </cell>
        </row>
        <row r="1395">
          <cell r="A1395">
            <v>91087</v>
          </cell>
          <cell r="B1395" t="str">
            <v>EXECUÇÃO DE REVESTIMENTO DE CONCRETO PROJETADO COM ESPESSURA DE 10 CM, ARMADO COM TELA, INCLINAÇÃO MENOR QUE 90°, APLICAÇÃO DESCONTÍNUA, UTILIZANDO EQUIPAMENTO DE PROJEÇÃO COM 6 M³/H DE CAPACIDADE. AF_01/2016</v>
          </cell>
          <cell r="C1395" t="str">
            <v>M2</v>
          </cell>
          <cell r="D1395">
            <v>95.48</v>
          </cell>
        </row>
        <row r="1396">
          <cell r="A1396">
            <v>91088</v>
          </cell>
          <cell r="B1396" t="str">
            <v>EXECUÇÃO DE REVESTIMENTO DE CONCRETO PROJETADO COM ESPESSURA DE 7 CM, ARMADO COM TELA, INCLINAÇÃO DE 90°, APLICAÇÃO DESCONTÍNUA, UTILIZANDO EQUIPAMENTO DE PROJEÇÃO COM 6 M³/H DE CAPACIDADE. AF_01/2016</v>
          </cell>
          <cell r="C1396" t="str">
            <v>M2</v>
          </cell>
          <cell r="D1396">
            <v>117.77</v>
          </cell>
        </row>
        <row r="1397">
          <cell r="A1397">
            <v>91089</v>
          </cell>
          <cell r="B1397" t="str">
            <v>EXECUÇÃO DE REVESTIMENTO DE CONCRETO PROJETADO COM ESPESSURA DE 10 CM, ARMADO COM TELA, INCLINAÇÃO DE 90°, APLICAÇÃO DESCONTÍNUA, UTILIZANDO EQUIPAMENTO DE PROJEÇÃO COM 6 M³/H DE CAPACIDADE. AF_01/2016</v>
          </cell>
          <cell r="C1397" t="str">
            <v>M2</v>
          </cell>
          <cell r="D1397">
            <v>127.07</v>
          </cell>
        </row>
        <row r="1398">
          <cell r="A1398">
            <v>91090</v>
          </cell>
          <cell r="B1398" t="str">
            <v>EXECUÇÃO DE REVESTIMENTO DE CONCRETO PROJETADO COM ESPESSURA DE 7 CM, ARMADO COM TELA, INCLINAÇÃO MENOR QUE 90°, APLICAÇÃO DESCONTÍNUA, UTILIZANDO EQUIPAMENTO DE PROJEÇÃO COM 3 M³/H DE CAPACIDADE. AF_01/2016</v>
          </cell>
          <cell r="C1398" t="str">
            <v>M2</v>
          </cell>
          <cell r="D1398">
            <v>95.35</v>
          </cell>
        </row>
        <row r="1399">
          <cell r="A1399">
            <v>91091</v>
          </cell>
          <cell r="B1399" t="str">
            <v>EXECUÇÃO DE REVESTIMENTO DE CONCRETO PROJETADO COM ESPESSURA DE 10 CM, ARMADO COM TELA, INCLINAÇÃO MENOR QUE 90°, APLICAÇÃO DESCONTÍNUA, UTILIZANDO EQUIPAMENTO DE PROJEÇÃO COM 3 M³/H DE CAPACIDADE. AF_01/2016</v>
          </cell>
          <cell r="C1399" t="str">
            <v>M2</v>
          </cell>
          <cell r="D1399">
            <v>105.73</v>
          </cell>
        </row>
        <row r="1400">
          <cell r="A1400">
            <v>91092</v>
          </cell>
          <cell r="B1400" t="str">
            <v>EXECUÇÃO DE REVESTIMENTO DE CONCRETO PROJETADO COM ESPESSURA DE 7 CM, ARMADO COM TELA, INCLINAÇÃO DE 90°, APLICAÇÃO DESCONTÍNUA, UTILIZANDO EQUIPAMENTO DE PROJEÇÃO COM 3 M³/H DE CAPACIDADE. AF_01/2016</v>
          </cell>
          <cell r="C1400" t="str">
            <v>M2</v>
          </cell>
          <cell r="D1400">
            <v>128.59</v>
          </cell>
        </row>
        <row r="1401">
          <cell r="A1401">
            <v>91093</v>
          </cell>
          <cell r="B1401" t="str">
            <v>EXECUÇÃO DE REVESTIMENTO DE CONCRETO PROJETADO COM ESPESSURA DE 10 CM, ARMADO COM TELA, INCLINAÇÃO DE 90°, APLICAÇÃO DESCONTÍNUA, UTILIZANDO EQUIPAMENTO DE PROJEÇÃO COM 3 M³/H DE CAPACIDADE. AF_01/2016</v>
          </cell>
          <cell r="C1401" t="str">
            <v>M2</v>
          </cell>
          <cell r="D1401">
            <v>139.27000000000001</v>
          </cell>
        </row>
        <row r="1402">
          <cell r="A1402">
            <v>91094</v>
          </cell>
          <cell r="B1402" t="str">
            <v>EXECUÇÃO DE REVESTIMENTO DE CONCRETO PROJETADO COM ESPESSURA DE 7 CM, ARMADO COM FIBRAS DE AÇO, INCLINAÇÃO MENOR QUE 90°, APLICAÇÃO DESCONTÍNUA, UTILIZANDO EQUIPAMENTO DE PROJEÇÃO COM 6 M³/H DE CAPACIDADE. AF_01/2016</v>
          </cell>
          <cell r="C1402" t="str">
            <v>M2</v>
          </cell>
          <cell r="D1402">
            <v>91.22</v>
          </cell>
        </row>
        <row r="1403">
          <cell r="A1403">
            <v>91095</v>
          </cell>
          <cell r="B1403" t="str">
            <v>EXECUÇÃO DE REVESTIMENTO DE CONCRETO PROJETADO COM ESPESSURA DE 10 CM, ARMADO COM FIBRAS DE AÇO, INCLINAÇÃO MENOR QUE 90°, APLICAÇÃO DESCONTÍNUA, UTILIZANDO EQUIPAMENTO DE PROJEÇÃO COM 6 M³/H DE CAPACIDADE. AF_01/2016</v>
          </cell>
          <cell r="C1403" t="str">
            <v>M2</v>
          </cell>
          <cell r="D1403">
            <v>106.47</v>
          </cell>
        </row>
        <row r="1404">
          <cell r="A1404">
            <v>91096</v>
          </cell>
          <cell r="B1404" t="str">
            <v>EXECUÇÃO DE REVESTIMENTO DE CONCRETO PROJETADO COM ESPESSURA DE 7 CM, ARMADO COM FIBRAS DE AÇO, INCLINAÇÃO DE 90°, APLICAÇÃO DESCONTÍNUA, UTILIZANDO EQUIPAMENTO DE PROJEÇÃO COM 6 M³/H DE CAPACIDADE. AF_01/2016</v>
          </cell>
          <cell r="C1404" t="str">
            <v>M2</v>
          </cell>
          <cell r="D1404">
            <v>93.66</v>
          </cell>
        </row>
        <row r="1405">
          <cell r="A1405">
            <v>91097</v>
          </cell>
          <cell r="B1405" t="str">
            <v>EXECUÇÃO DE REVESTIMENTO DE CONCRETO PROJETADO COM ESPESSURA DE 10 CM, ARMADO COM FIBRAS DE AÇO, INCLINAÇÃO DE 90°, APLICAÇÃO DESCONTÍNUA, UTILIZANDO EQUIPAMENTO DE PROJEÇÃO COM 6 M³/H DE CAPACIDADE. AF_01/2016</v>
          </cell>
          <cell r="C1405" t="str">
            <v>M2</v>
          </cell>
          <cell r="D1405">
            <v>108.79</v>
          </cell>
        </row>
        <row r="1406">
          <cell r="A1406">
            <v>91098</v>
          </cell>
          <cell r="B1406" t="str">
            <v>EXECUÇÃO DE REVESTIMENTO DE CONCRETO PROJETADO COM ESPESSURA DE 7 CM, ARMADO COM FIBRAS DE AÇO, INCLINAÇÃO MENOR QUE 90°, APLICAÇÃO DESCONTÍNUA, UTILIZANDO EQUIPAMENTO DE PROJEÇÃO COM 3 M³/H DE CAPACIDADE. AF_01/2016</v>
          </cell>
          <cell r="C1406" t="str">
            <v>M2</v>
          </cell>
          <cell r="D1406">
            <v>102.76</v>
          </cell>
        </row>
        <row r="1407">
          <cell r="A1407">
            <v>91099</v>
          </cell>
          <cell r="B1407" t="str">
            <v>EXECUÇÃO DE REVESTIMENTO DE CONCRETO PROJETADO COM ESPESSURA DE 10 CM, ARMADO COM FIBRAS DE AÇO, INCLINAÇÃO MENOR QUE 90°, APLICAÇÃO DESCONTÍNUA, UTILIZANDO EQUIPAMENTO DE PROJEÇÃO COM 3 M³/H DE CAPACIDADE. AF_01/2016</v>
          </cell>
          <cell r="C1407" t="str">
            <v>M2</v>
          </cell>
          <cell r="D1407">
            <v>119.04</v>
          </cell>
        </row>
        <row r="1408">
          <cell r="A1408">
            <v>91100</v>
          </cell>
          <cell r="B1408" t="str">
            <v>EXECUÇÃO DE REVESTIMENTO DE CONCRETO PROJETADO COM ESPESSURA DE 7 CM, ARMADO COM FIBRAS DE AÇO, INCLINAÇÃO DE 90°, APLICAÇÃO DESCONTÍNUA, UTILIZANDO EQUIPAMENTO DE PROJEÇÃO COM 3 M³/H DE CAPACIDADE. AF_01/2016</v>
          </cell>
          <cell r="C1408" t="str">
            <v>M2</v>
          </cell>
          <cell r="D1408">
            <v>109.22</v>
          </cell>
        </row>
        <row r="1409">
          <cell r="A1409">
            <v>91101</v>
          </cell>
          <cell r="B1409" t="str">
            <v>EXECUÇÃO DE REVESTIMENTO DE CONCRETO PROJETADO COM ESPESSURA DE 10 CM, ARMADO COM FIBRAS DE AÇO, INCLINAÇÃO DE 90°, APLICAÇÃO DESCONTÍNUA, UTILIZANDO EQUIPAMENTO DE PROJEÇÃO COM 3 M³/H DE CAPACIDADE. AF_01/2016</v>
          </cell>
          <cell r="C1409" t="str">
            <v>M2</v>
          </cell>
          <cell r="D1409">
            <v>125.44</v>
          </cell>
        </row>
        <row r="1410">
          <cell r="A1410">
            <v>93952</v>
          </cell>
          <cell r="B1410" t="str">
            <v>EXECUÇÃO DE GRAMPO PARA SOLO GRAMPEADO COM COMPRIMENTO MENOR OU IGUAL A 4 M, DIÂMETRO DE 10 CM, PERFURAÇÃO COM EQUIPAMENTO MANUAL E ARMADURA COM DIÂMETRO DE 16 MM. AF_05/2016</v>
          </cell>
          <cell r="C1410" t="str">
            <v>M</v>
          </cell>
          <cell r="D1410">
            <v>152.88999999999999</v>
          </cell>
        </row>
        <row r="1411">
          <cell r="A1411">
            <v>93953</v>
          </cell>
          <cell r="B1411" t="str">
            <v>EXECUÇÃO DE GRAMPO PARA SOLO GRAMPEADO COM COMPRIMENTO MAIOR QUE 4 M E MENOR OU IGUAL A 6 M, DIÂMETRO DE 10 CM, PERFURAÇÃO COM EQUIPAMENTO MANUAL E ARMADURA COM DIÂMETRO DE 16 MM. AF_05/2016</v>
          </cell>
          <cell r="C1411" t="str">
            <v>M</v>
          </cell>
          <cell r="D1411">
            <v>141.94</v>
          </cell>
        </row>
        <row r="1412">
          <cell r="A1412">
            <v>93954</v>
          </cell>
          <cell r="B1412" t="str">
            <v>EXECUÇÃO DE GRAMPO PARA SOLO GRAMPEADO COM COMPRIMENTO MAIOR QUE 6 M E MENOR OU IGUAL A 8 M, DIÂMETRO DE 10 CM, PERFURAÇÃO COM EQUIPAMENTO MANUAL E ARMADURA COM DIÂMETRO DE 16 MM. AF_05/2016</v>
          </cell>
          <cell r="C1412" t="str">
            <v>M</v>
          </cell>
          <cell r="D1412">
            <v>135.35</v>
          </cell>
        </row>
        <row r="1413">
          <cell r="A1413">
            <v>93955</v>
          </cell>
          <cell r="B1413" t="str">
            <v>EXECUÇÃO DE GRAMPO PARA SOLO GRAMPEADO COM COMPRIMENTO MAIOR QUE 8 M E MENOR OU IGUAL A 10 M, DIÂMETRO DE 10 CM, PERFURAÇÃO COM EQUIPAMENTO MANUAL E ARMADURA COM DIÂMETRO DE 16 MM. AF_05/2016</v>
          </cell>
          <cell r="C1413" t="str">
            <v>M</v>
          </cell>
          <cell r="D1413">
            <v>130.68</v>
          </cell>
        </row>
        <row r="1414">
          <cell r="A1414">
            <v>93956</v>
          </cell>
          <cell r="B1414" t="str">
            <v>EXECUÇÃO DE GRAMPO PARA SOLO GRAMPEADO COM COMPRIMENTO MAIOR QUE 10 M, DIÂMETRO DE 10 CM, PERFURAÇÃO COM EQUIPAMENTO MANUAL E ARMADURA COM DIÂMETRO DE 16 MM. AF_05/2016</v>
          </cell>
          <cell r="C1414" t="str">
            <v>M</v>
          </cell>
          <cell r="D1414">
            <v>127.03</v>
          </cell>
        </row>
        <row r="1415">
          <cell r="A1415">
            <v>93957</v>
          </cell>
          <cell r="B1415" t="str">
            <v>EXECUÇÃO DE GRAMPO PARA SOLO GRAMPEADO COM COMPRIMENTO MENOR OU IGUAL A 4 M, DIÂMETRO DE 10 CM, PERFURAÇÃO COM EQUIPAMENTO MANUAL E ARMADURA COM DIÂMETRO DE 20 MM. AF_05/2016</v>
          </cell>
          <cell r="C1415" t="str">
            <v>M</v>
          </cell>
          <cell r="D1415">
            <v>161.52000000000001</v>
          </cell>
        </row>
        <row r="1416">
          <cell r="A1416">
            <v>93958</v>
          </cell>
          <cell r="B1416" t="str">
            <v>EXECUÇÃO DE GRAMPO PARA SOLO GRAMPEADO COM COMPRIMENTO MAIOR QUE 4 M E MENOR OU IGUAL A 6 M, DIÂMETRO DE 10 CM, PERFURAÇÃO COM EQUIPAMENTO MANUAL E ARMADURA COM DIÂMETRO DE 20 MM. AF_05/2016</v>
          </cell>
          <cell r="C1416" t="str">
            <v>M</v>
          </cell>
          <cell r="D1416">
            <v>149.91</v>
          </cell>
        </row>
        <row r="1417">
          <cell r="A1417">
            <v>93959</v>
          </cell>
          <cell r="B1417" t="str">
            <v>EXECUÇÃO DE GRAMPO PARA SOLO GRAMPEADO COM COMPRIMENTO MAIOR QUE 6 M E MENOR OU IGUAL A 8 M, DIÂMETRO DE 10 CM, PERFURAÇÃO COM EQUIPAMENTO MANUAL E ARMADURA COM DIÂMETRO DE 20 MM. AF_05/2016</v>
          </cell>
          <cell r="C1417" t="str">
            <v>M</v>
          </cell>
          <cell r="D1417">
            <v>143.04</v>
          </cell>
        </row>
        <row r="1418">
          <cell r="A1418">
            <v>93960</v>
          </cell>
          <cell r="B1418" t="str">
            <v>EXECUÇÃO DE GRAMPO PARA SOLO GRAMPEADO COM COMPRIMENTO MAIOR QUE 8 M E MENOR OU IGUAL A 10 M, DIÂMETRO DE 10 CM, PERFURAÇÃO COM EQUIPAMENTO MANUAL E ARMADURA COM DIÂMETRO DE 20 MM. AF_05/2016</v>
          </cell>
          <cell r="C1418" t="str">
            <v>M</v>
          </cell>
          <cell r="D1418">
            <v>138.19</v>
          </cell>
        </row>
        <row r="1419">
          <cell r="A1419">
            <v>93961</v>
          </cell>
          <cell r="B1419" t="str">
            <v>EXECUÇÃO DE GRAMPO PARA SOLO GRAMPEADO COM COMPRIMENTO MAIOR QUE 10 M, DIÂMETRO DE 10 CM, PERFURAÇÃO COM EQUIPAMENTO MANUAL E ARMADURA COM DIÂMETRO DE 20 MM. AF_05/2016</v>
          </cell>
          <cell r="C1419" t="str">
            <v>M</v>
          </cell>
          <cell r="D1419">
            <v>134.4</v>
          </cell>
        </row>
        <row r="1420">
          <cell r="A1420">
            <v>93962</v>
          </cell>
          <cell r="B1420" t="str">
            <v>EXECUÇÃO DE GRAMPO PARA SOLO GRAMPEADO COM COMPRIMENTO MENOR OU IGUAL A 4 M, DIÂMETRO DE 7 CM, PERFURAÇÃO COM EQUIPAMENTO MANUAL E ARMADURA COM DIÂMETRO DE 16 MM. AF_05/2016</v>
          </cell>
          <cell r="C1420" t="str">
            <v>M</v>
          </cell>
          <cell r="D1420">
            <v>143.76</v>
          </cell>
        </row>
        <row r="1421">
          <cell r="A1421">
            <v>93963</v>
          </cell>
          <cell r="B1421" t="str">
            <v>EXECUÇÃO DE GRAMPO PARA SOLO GRAMPEADO COM COMPRIMENTO MAIOR QUE 4 E MENOR OU IGUAL A 6 M, DIÂMETRO DE 7 CM, PERFURAÇÃO COM EQUIPAMENTO MANUAL E ARMADURA COM DIÂMETRO DE 16 MM. AF_05/2016</v>
          </cell>
          <cell r="C1421" t="str">
            <v>M</v>
          </cell>
          <cell r="D1421">
            <v>132.80000000000001</v>
          </cell>
        </row>
        <row r="1422">
          <cell r="A1422">
            <v>93964</v>
          </cell>
          <cell r="B1422" t="str">
            <v>EXECUÇÃO DE GRAMPO PARA SOLO GRAMPEADO COM COMPRIMENTO MAIOR QUE 6 M E MENOR OU IGUAL A 8 M, DIÂMETRO DE 7 CM, PERFURAÇÃO COM EQUIPAMENTO MANUAL E ARMADURA COM DIÂMETRO DE 16 MM. AF_05/2016</v>
          </cell>
          <cell r="C1422" t="str">
            <v>M</v>
          </cell>
          <cell r="D1422">
            <v>126.24</v>
          </cell>
        </row>
        <row r="1423">
          <cell r="A1423">
            <v>93965</v>
          </cell>
          <cell r="B1423" t="str">
            <v>EXECUÇÃO DE GRAMPO PARA SOLO GRAMPEADO COM COMPRIMENTO MAIOR QUE 8 M E MENOR OU IGUAL A 10 M, DIÂMETRO DE 7 CM, PERFURAÇÃO COM EQUIPAMENTO MANUAL E ARMADURA COM DIÂMETRO DE 16 MM. AF_05/2016</v>
          </cell>
          <cell r="C1423" t="str">
            <v>M</v>
          </cell>
          <cell r="D1423">
            <v>120.08</v>
          </cell>
        </row>
        <row r="1424">
          <cell r="A1424">
            <v>93966</v>
          </cell>
          <cell r="B1424" t="str">
            <v>EXECUÇÃO DE GRAMPO PARA SOLO GRAMPEADO COM COMPRIMENTO MAIOR QUE 10 M, DIÂMETRO DE 7 CM, PERFURAÇÃO COM EQUIPAMENTO MANUAL E ARMADURA COM DIÂMETRO DE 16 MM. AF_05/2016</v>
          </cell>
          <cell r="C1424" t="str">
            <v>M</v>
          </cell>
          <cell r="D1424">
            <v>117.95</v>
          </cell>
        </row>
        <row r="1425">
          <cell r="A1425">
            <v>93967</v>
          </cell>
          <cell r="B1425" t="str">
            <v>EXECUÇÃO DE GRAMPO PARA SOLO GRAMPEADO COM COMPRIMENTO MENOR OU IGUAL A 4 M, DIÂMETRO DE 7 CM, PERFURAÇÃO COM EQUIPAMENTO MANUAL E ARMADURA COM DIÂMETRO DE 20 MM. AF_05/2016</v>
          </cell>
          <cell r="C1425" t="str">
            <v>M</v>
          </cell>
          <cell r="D1425">
            <v>152.34</v>
          </cell>
        </row>
        <row r="1426">
          <cell r="A1426">
            <v>93968</v>
          </cell>
          <cell r="B1426" t="str">
            <v>EXECUÇÃO DE GRAMPO PARA SOLO GRAMPEADO COM COMPRIMENTO MAIOR QUE 4 E MENOR OU IGUAL A 6 M, DIÂMETRO DE 7 CM, PERFURAÇÃO COM EQUIPAMENTO MANUAL E ARMADURA COM DIÂMETRO DE 20 MM. AF_05/2016</v>
          </cell>
          <cell r="C1426" t="str">
            <v>M</v>
          </cell>
          <cell r="D1426">
            <v>140.81</v>
          </cell>
        </row>
        <row r="1427">
          <cell r="A1427">
            <v>93969</v>
          </cell>
          <cell r="B1427" t="str">
            <v>EXECUÇÃO DE GRAMPO PARA SOLO GRAMPEADO COM COMPRIMENTO MAIOR QUE 6 M E MENOR OU IGUAL A 8 M, DIÂMETRO DE 7 CM, PERFURAÇÃO COM EQUIPAMENTO MANUAL E ARMADURA COM DIÂMETRO DE 20 MM. AF_05/2016</v>
          </cell>
          <cell r="C1427" t="str">
            <v>M</v>
          </cell>
          <cell r="D1427">
            <v>133.94</v>
          </cell>
        </row>
        <row r="1428">
          <cell r="A1428">
            <v>93970</v>
          </cell>
          <cell r="B1428" t="str">
            <v>EXECUÇÃO DE GRAMPO PARA SOLO GRAMPEADO COM COMPRIMENTO MAIOR QUE 8 MENOR OU IGUAL A 10 M, DIÂMETRO DE 7 CM, PERFURAÇÃO COM EQUIPAMENTO MANUAL E ARMADURA COM DIÂMETRO DE 20 MM. AF_05/2016</v>
          </cell>
          <cell r="C1428" t="str">
            <v>M</v>
          </cell>
          <cell r="D1428">
            <v>129.12</v>
          </cell>
        </row>
        <row r="1429">
          <cell r="A1429">
            <v>93971</v>
          </cell>
          <cell r="B1429" t="str">
            <v>EXECUÇÃO DE GRAMPO PARA SOLO GRAMPEADO COM COMPRIMENTO MAIOR QUE 10 M, DIÂMETRO DE 7 CM, PERFURAÇÃO COM EQUIPAMENTO MANUAL E ARMADURA COM DIÂMETRO DE 20 MM. AF_05/2016</v>
          </cell>
          <cell r="C1429" t="str">
            <v>M</v>
          </cell>
          <cell r="D1429">
            <v>121.96</v>
          </cell>
        </row>
        <row r="1430">
          <cell r="A1430">
            <v>95108</v>
          </cell>
          <cell r="B1430" t="str">
            <v>EXECUÇÃO DE PROTEÇÃO DA CABEÇA DO TIRANTE COM USO DE FÔRMAS EM CHAPA COMPENSADA PLASTIFICADA DE MADEIRA E CONCRETO FCK =15 MPA. AF_07/2016</v>
          </cell>
          <cell r="C1430" t="str">
            <v>UN</v>
          </cell>
          <cell r="D1430">
            <v>22.99</v>
          </cell>
        </row>
        <row r="1431">
          <cell r="A1431">
            <v>100332</v>
          </cell>
          <cell r="B1431" t="str">
            <v>CONTENÇÃO EM PERFIL PRANCHADO COM PRANCHÃO DE MADEIRA, PERFIS ESPAÇADOS A 1,5 M PARA 1 SUBSOLO. AF_07/2019</v>
          </cell>
          <cell r="C1431" t="str">
            <v>M2</v>
          </cell>
          <cell r="D1431">
            <v>540.29</v>
          </cell>
        </row>
        <row r="1432">
          <cell r="A1432">
            <v>100333</v>
          </cell>
          <cell r="B1432" t="str">
            <v>CONTENÇÃO EM PERFIL PRANCHADO COM PRANCHÃO DE MADEIRA, PERFIS ESPAÇADOS A 1,5 M PARA 2 OU MAIS SUBSOLOS. AF_07/2019</v>
          </cell>
          <cell r="C1432" t="str">
            <v>M2</v>
          </cell>
          <cell r="D1432">
            <v>345.22</v>
          </cell>
        </row>
        <row r="1433">
          <cell r="A1433">
            <v>100334</v>
          </cell>
          <cell r="B1433" t="str">
            <v>CONTENÇÃO EM PERFIL PRANCHADO COM PRANCHÃO DE MADEIRA, PERFIS ESPAÇADOS A 2 M PARA 1 SUBSOLO. AF_07/2019</v>
          </cell>
          <cell r="C1433" t="str">
            <v>M2</v>
          </cell>
          <cell r="D1433">
            <v>434.19</v>
          </cell>
        </row>
        <row r="1434">
          <cell r="A1434">
            <v>100335</v>
          </cell>
          <cell r="B1434" t="str">
            <v>CONTENÇÃO EM PERFIL PRANCHADO COM PRANCHÃO DE MADEIRA, PERFIS ESPAÇADOS A 2 M PARA 2 OU MAIS SUBSOLOS. AF_07/2019</v>
          </cell>
          <cell r="C1434" t="str">
            <v>M2</v>
          </cell>
          <cell r="D1434">
            <v>287.88</v>
          </cell>
        </row>
        <row r="1435">
          <cell r="A1435">
            <v>100341</v>
          </cell>
          <cell r="B1435" t="str">
            <v>FABRICAÇÃO, MONTAGEM E DESMONTAGEM DE FÔRMA PARA CORTINA DE CONTENÇÃO, EM CHAPA DE MADEIRA COMPENSADA PLASTIFICADA, E = 18 MM, 10 UTILIZAÇÕES. AF_07/2019</v>
          </cell>
          <cell r="C1435" t="str">
            <v>M2</v>
          </cell>
          <cell r="D1435">
            <v>23.92</v>
          </cell>
        </row>
        <row r="1436">
          <cell r="A1436">
            <v>100342</v>
          </cell>
          <cell r="B1436" t="str">
            <v>ARMAÇÃO DE CORTINA DE CONTENÇÃO EM CONCRETO ARMADO, COM AÇO CA-50 DE 6,3 MM - MONTAGEM. AF_07/2019</v>
          </cell>
          <cell r="C1436" t="str">
            <v>KG</v>
          </cell>
          <cell r="D1436">
            <v>9.57</v>
          </cell>
        </row>
        <row r="1437">
          <cell r="A1437">
            <v>100343</v>
          </cell>
          <cell r="B1437" t="str">
            <v>ARMAÇÃO DE CORTINA DE CONTENÇÃO EM CONCRETO ARMADO, COM AÇO CA-50 DE 8 MM - MONTAGEM. AF_07/2019</v>
          </cell>
          <cell r="C1437" t="str">
            <v>KG</v>
          </cell>
          <cell r="D1437">
            <v>8.75</v>
          </cell>
        </row>
        <row r="1438">
          <cell r="A1438">
            <v>100344</v>
          </cell>
          <cell r="B1438" t="str">
            <v>ARMAÇÃO DE CORTINA DE CONTENÇÃO EM CONCRETO ARMADO, COM AÇO CA-50 DE 10 MM - MONTAGEM. AF_07/2019</v>
          </cell>
          <cell r="C1438" t="str">
            <v>KG</v>
          </cell>
          <cell r="D1438">
            <v>7.69</v>
          </cell>
        </row>
        <row r="1439">
          <cell r="A1439">
            <v>100345</v>
          </cell>
          <cell r="B1439" t="str">
            <v>ARMAÇÃO DE CORTINA DE CONTENÇÃO EM CONCRETO ARMADO, COM AÇO CA-50 DE 12,5 MM - MONTAGEM. AF_07/2019</v>
          </cell>
          <cell r="C1439" t="str">
            <v>KG</v>
          </cell>
          <cell r="D1439">
            <v>6.43</v>
          </cell>
        </row>
        <row r="1440">
          <cell r="A1440">
            <v>100346</v>
          </cell>
          <cell r="B1440" t="str">
            <v>ARMAÇÃO DE CORTINA DE CONTENÇÃO EM CONCRETO ARMADO, COM AÇO CA-50 DE 16 MM - MONTAGEM. AF_07/2019</v>
          </cell>
          <cell r="C1440" t="str">
            <v>KG</v>
          </cell>
          <cell r="D1440">
            <v>6.01</v>
          </cell>
        </row>
        <row r="1441">
          <cell r="A1441">
            <v>100347</v>
          </cell>
          <cell r="B1441" t="str">
            <v>ARMAÇÃO DE CORTINA DE CONTENÇÃO EM CONCRETO ARMADO, COM AÇO CA-50 DE 20 MM - MONTAGEM. AF_07/2019</v>
          </cell>
          <cell r="C1441" t="str">
            <v>KG</v>
          </cell>
          <cell r="D1441">
            <v>6.65</v>
          </cell>
        </row>
        <row r="1442">
          <cell r="A1442">
            <v>100348</v>
          </cell>
          <cell r="B1442" t="str">
            <v>ARMAÇÃO DE CORTINA DE CONTENÇÃO EM CONCRETO ARMADO, COM AÇO CA-50 DE 25 MM - MONTAGEM. AF_07/2019</v>
          </cell>
          <cell r="C1442" t="str">
            <v>KG</v>
          </cell>
          <cell r="D1442">
            <v>6.45</v>
          </cell>
        </row>
        <row r="1443">
          <cell r="A1443">
            <v>100349</v>
          </cell>
          <cell r="B1443" t="str">
            <v>CONCRETAGEM DE CORTINA DE CONTENÇÃO, ATRAVÉS DE BOMBA   LANÇAMENTO, ADENSAMENTO E ACABAMENTO. AF_07/2019</v>
          </cell>
          <cell r="C1443" t="str">
            <v>M3</v>
          </cell>
          <cell r="D1443">
            <v>489.86</v>
          </cell>
        </row>
        <row r="1444">
          <cell r="A1444" t="str">
            <v>73799/1</v>
          </cell>
          <cell r="B1444" t="str">
            <v>GRELHA EM FERRO FUNDIDO SIMPLES COM REQUADRO, CARGA MÁXIMA 12,5 T,  300 X 1000 MM, E = 15 MM, FORNECIDA E ASSENTADA COM ARGAMASSA 1:4 CIMENTO:AREIA.</v>
          </cell>
          <cell r="C1444" t="str">
            <v>UN</v>
          </cell>
          <cell r="D1444">
            <v>290.74</v>
          </cell>
        </row>
        <row r="1445">
          <cell r="A1445" t="str">
            <v>73856/1</v>
          </cell>
          <cell r="B1445" t="str">
            <v>BOCA P/BUEIRO SIMPLES TUBULAR D=0,40M EM CONCRETO CICLOPICO, INCLINDO FORMAS, ESCAVACAO, REATERRO E MATERIAIS, EXCLUINDO MATERIAL REATERRO JAZIDA E TRANSPORTE</v>
          </cell>
          <cell r="C1445" t="str">
            <v>UN</v>
          </cell>
          <cell r="D1445">
            <v>548.79</v>
          </cell>
        </row>
        <row r="1446">
          <cell r="A1446" t="str">
            <v>73856/2</v>
          </cell>
          <cell r="B1446" t="str">
            <v>BOCA PARA BUEIRO SIMPLES TUBULAR, DIAMETRO =0,60M, EM CONCRETO CICLOPICO, INCLUINDO FORMAS, ESCAVACAO, REATERRO E MATERIAIS, EXCLUINDO MATERIAL REATERRO JAZIDA E TRANSPORTE.</v>
          </cell>
          <cell r="C1446" t="str">
            <v>UN</v>
          </cell>
          <cell r="D1446">
            <v>900.59</v>
          </cell>
        </row>
        <row r="1447">
          <cell r="A1447" t="str">
            <v>73856/3</v>
          </cell>
          <cell r="B1447" t="str">
            <v>BOCA PARA BUEIRO SIMPLES TUBULAR, DIAMETRO =0,80M, EM CONCRETO CICLOPICO, INCLUINDO FORMAS, ESCAVACAO, REATERRO E MATERIAIS, EXCLUINDO MATERIAL REATERRO JAZIDA E TRANSPORTE.</v>
          </cell>
          <cell r="C1447" t="str">
            <v>UN</v>
          </cell>
          <cell r="D1447">
            <v>1351.24</v>
          </cell>
        </row>
        <row r="1448">
          <cell r="A1448" t="str">
            <v>73856/4</v>
          </cell>
          <cell r="B1448" t="str">
            <v>BOCA PARA BUEIRO SIMPLES TUBULAR, DIAMETRO =1,00M, EM CONCRETO CICLOPICO, INCLUINDO FORMAS, ESCAVACAO, REATERRO E MATERIAIS, EXCLUINDO MATERIAL REATERRO JAZIDA E TRANSPORTE.</v>
          </cell>
          <cell r="C1448" t="str">
            <v>UN</v>
          </cell>
          <cell r="D1448">
            <v>1907.42</v>
          </cell>
        </row>
        <row r="1449">
          <cell r="A1449" t="str">
            <v>73856/5</v>
          </cell>
          <cell r="B1449" t="str">
            <v>BOCA PARA BUEIRO SIMPLES TUBULAR, DIAMETRO =1,20M, EM CONCRETO CICLOPICO, INCLUINDO FORMAS, ESCAVACAO, REATERRO E MATERIAIS, EXCLUINDO MATERIAL REATERRO JAZIDA E TRANSPORTE.</v>
          </cell>
          <cell r="C1449" t="str">
            <v>UN</v>
          </cell>
          <cell r="D1449">
            <v>2574.5</v>
          </cell>
        </row>
        <row r="1450">
          <cell r="A1450" t="str">
            <v>73856/6</v>
          </cell>
          <cell r="B1450" t="str">
            <v>BOCA PARA BUEIRO DUPLO TUBULAR, DIAMETRO =0,40M, EM CONCRETO CICLOPICO, INCLUINDO FORMAS, ESCAVACAO, REATERRO E MATERIAIS, EXCLUINDO MATERIAL REATERRO JAZIDA E TRANSPORTE.</v>
          </cell>
          <cell r="C1450" t="str">
            <v>UN</v>
          </cell>
          <cell r="D1450">
            <v>775.83</v>
          </cell>
        </row>
        <row r="1451">
          <cell r="A1451" t="str">
            <v>73856/7</v>
          </cell>
          <cell r="B1451" t="str">
            <v>BOCA PARA BUEIRO DUPLO TUBULAR, DIAMETRO =0,60M, EM CONCRETO CICLOPICO, INCLUINDO FORMAS, ESCAVACAO, REATERRO E MATERIAIS, EXCLUINDO MATERIAL REATERRO JAZIDA E TRANSPORTE.</v>
          </cell>
          <cell r="C1451" t="str">
            <v>UN</v>
          </cell>
          <cell r="D1451">
            <v>1280.58</v>
          </cell>
        </row>
        <row r="1452">
          <cell r="A1452" t="str">
            <v>73856/8</v>
          </cell>
          <cell r="B1452" t="str">
            <v>BOCA PARA BUEIRO DUPLO TUBULAR, DIAMETRO =0,80M, EM CONCRETO CICLOPICO, INCLUINDO FORMAS, ESCAVACAO, REATERRO E MATERIAIS, EXCLUINDO MATERIAL REATERRO JAZIDA E TRANSPORTE.</v>
          </cell>
          <cell r="C1452" t="str">
            <v>UN</v>
          </cell>
          <cell r="D1452">
            <v>1924.54</v>
          </cell>
        </row>
        <row r="1453">
          <cell r="A1453" t="str">
            <v>73856/9</v>
          </cell>
          <cell r="B1453" t="str">
            <v>BOCA PARA BUEIRO DUPLO TUBULAR, DIAMETRO =1,00M, EM CONCRETO CICLOPICO, INCLUINDO FORMAS, ESCAVACAO, REATERRO E MATERIAIS, EXCLUINDO MATERIAL REATERRO JAZIDA E TRANSPORTE.</v>
          </cell>
          <cell r="C1453" t="str">
            <v>UN</v>
          </cell>
          <cell r="D1453">
            <v>2401.7600000000002</v>
          </cell>
        </row>
        <row r="1454">
          <cell r="A1454" t="str">
            <v>73856/10</v>
          </cell>
          <cell r="B1454" t="str">
            <v>BOCA PARA BUEIRO DUPLOTUBULAR, DIAMETRO =1,20M, EM CONCRETO CICLOPICO, INCLUINDO FORMAS, ESCAVACAO, REATERRO E MATERIAIS, EXCLUINDO MATERIAL REATERRO JAZIDA E TRANSPORTE.</v>
          </cell>
          <cell r="C1454" t="str">
            <v>UN</v>
          </cell>
          <cell r="D1454">
            <v>3659.44</v>
          </cell>
        </row>
        <row r="1455">
          <cell r="A1455" t="str">
            <v>73856/11</v>
          </cell>
          <cell r="B1455" t="str">
            <v>BOCA PARA BUEIRO TRIPLO TUBULAR, DIAMETRO =0,40M, EM CONCRETO CICLOPICO, INCLUINDO FORMAS, ESCAVACAO, REATERRO E MATERIAIS, EXCLUINDO MATERIAL REATERRO JAZIDA E TRANSPORTE.</v>
          </cell>
          <cell r="C1455" t="str">
            <v>UN</v>
          </cell>
          <cell r="D1455">
            <v>1002.45</v>
          </cell>
        </row>
        <row r="1456">
          <cell r="A1456" t="str">
            <v>73856/12</v>
          </cell>
          <cell r="B1456" t="str">
            <v>BOCA PARA BUEIRO TRIPLO TUBULAR, DIAMETRO =0,60M, EM CONCRETO CICLOPICO, INCLUINDO FORMAS, ESCAVACAO, REATERRO E MATERIAIS, EXCLUINDO MATERIAL REATERRO JAZIDA E TRANSPORTE.</v>
          </cell>
          <cell r="C1456" t="str">
            <v>UN</v>
          </cell>
          <cell r="D1456">
            <v>1660.09</v>
          </cell>
        </row>
        <row r="1457">
          <cell r="A1457" t="str">
            <v>73856/13</v>
          </cell>
          <cell r="B1457" t="str">
            <v>BOCA PARA BUEIRO TRIPLO TUBULAR, DIAMETRO =0,80M, EM CONCRETO CICLOPICO, INCLUINDO FORMAS, ESCAVACAO, REATERRO E MATERIAIS, EXCLUINDO MATERIAL REATERRO JAZIDA E TRANSPORTE.</v>
          </cell>
          <cell r="C1457" t="str">
            <v>UN</v>
          </cell>
          <cell r="D1457">
            <v>2497.44</v>
          </cell>
        </row>
        <row r="1458">
          <cell r="A1458" t="str">
            <v>73856/14</v>
          </cell>
          <cell r="B1458" t="str">
            <v>BOCA PARA BUEIRO TRIPLO TUBULAR, DIAMETRO =1,00M, EM CONCRETO CICLOPICO, INCLUINDO FORMAS, ESCAVACAO, REATERRO E MATERIAIS, EXCLUINDO MATERIAL REATERRO JAZIDA E TRANSPORTE.</v>
          </cell>
          <cell r="C1458" t="str">
            <v>UN</v>
          </cell>
          <cell r="D1458">
            <v>3522.85</v>
          </cell>
        </row>
        <row r="1459">
          <cell r="A1459" t="str">
            <v>73856/15</v>
          </cell>
          <cell r="B1459" t="str">
            <v>BOCA PARA BUEIRO TRIPLO TUBULAR, DIAMETRO =1,20M, EM CONCRETO CICLOPICO, INCLUINDO FORMAS, ESCAVACAO, REATERRO E MATERIAIS, EXCLUINDO MATERIAL REATERRO JAZIDA E TRANSPORTE.</v>
          </cell>
          <cell r="C1459" t="str">
            <v>UN</v>
          </cell>
          <cell r="D1459">
            <v>4744.47</v>
          </cell>
        </row>
        <row r="1460">
          <cell r="A1460" t="str">
            <v>74224/1</v>
          </cell>
          <cell r="B1460" t="str">
            <v>POCO DE VISITA PARA DRENAGEM PLUVIAL, EM CONCRETO ESTRUTURAL, DIMENSOES INTERNAS DE 90X150X80CM (LARGXCOMPXALT), PARA REDE DE 600 MM, EXCLUSOS TAMPAO E CHAMINE.</v>
          </cell>
          <cell r="C1460" t="str">
            <v>UN</v>
          </cell>
          <cell r="D1460">
            <v>1403.3</v>
          </cell>
        </row>
        <row r="1461">
          <cell r="A1461">
            <v>83659</v>
          </cell>
          <cell r="B1461" t="str">
            <v>BOCA DE LOBO EM ALVENARIA TIJOLO MACICO, REVESTIDA C/ ARGAMASSA DE CIMENTO E AREIA 1:3, SOBRE LASTRO DE CONCRETO 10CM E TAMPA DE CONCRETO ARMADO</v>
          </cell>
          <cell r="C1461" t="str">
            <v>UN</v>
          </cell>
          <cell r="D1461">
            <v>761.67</v>
          </cell>
        </row>
        <row r="1462">
          <cell r="A1462">
            <v>83716</v>
          </cell>
          <cell r="B1462" t="str">
            <v>GRELHA FF 30X90CM, 135KG, P/ CX RALO COM ASSENTAMENTO DE ARGAMASSA CIMENTO/AREIA 1:4 - FORNECIMENTO E INSTALAÇÃO</v>
          </cell>
          <cell r="C1462" t="str">
            <v>UN</v>
          </cell>
          <cell r="D1462">
            <v>289.93</v>
          </cell>
        </row>
        <row r="1463">
          <cell r="A1463">
            <v>97976</v>
          </cell>
          <cell r="B1463" t="str">
            <v>POÇO DE INSPEÇÃO CIRCULAR PARA ESGOTO, EM ALVENARIA COM TIJOLOS CERÂMICOS MACIÇOS, DIÂMETRO INTERNO = 0,6 M, PROFUNDIDADE = 1 M, EXCLUINDO TAMPÃO. AF_05/2018</v>
          </cell>
          <cell r="C1463" t="str">
            <v>UN</v>
          </cell>
          <cell r="D1463">
            <v>851.98</v>
          </cell>
        </row>
        <row r="1464">
          <cell r="A1464">
            <v>97977</v>
          </cell>
          <cell r="B1464" t="str">
            <v>POÇO DE INSPEÇÃO CIRCULAR PARA ESGOTO, EM ALVENARIA COM TIJOLOS CERÂMICOS MACIÇOS, DIÂMETRO INTERNO = 0,6 M, PROFUNDIDADE = 1,5 M, EXCLUINDO TAMPÃO. AF_05/2018</v>
          </cell>
          <cell r="C1464" t="str">
            <v>UN</v>
          </cell>
          <cell r="D1464">
            <v>1242.8399999999999</v>
          </cell>
        </row>
        <row r="1465">
          <cell r="A1465">
            <v>97980</v>
          </cell>
          <cell r="B1465" t="str">
            <v>BASE PARA POÇO DE VISITA CIRCULAR PARA  ESGOTO, EM ALVENARIA COM TIJOLOS CERÂMICOS MACIÇOS, DIÂMETRO INTERNO = 0,8 M, PROFUNDIDADE = 1,45 M, EXCLUINDO TAMPÃO. AF_05/2018</v>
          </cell>
          <cell r="C1465" t="str">
            <v>UN</v>
          </cell>
          <cell r="D1465">
            <v>1585.52</v>
          </cell>
        </row>
        <row r="1466">
          <cell r="A1466">
            <v>97981</v>
          </cell>
          <cell r="B1466" t="str">
            <v>ACRÉSCIMO PARA POÇO DE VISITA CIRCULAR PARA ESGOTO, EM ALVENARIA COM TIJOLOS CERÂMICOS MACIÇOS, DIÂMETRO INTERNO = 0,8 M. AF_05/2018</v>
          </cell>
          <cell r="C1466" t="str">
            <v>M</v>
          </cell>
          <cell r="D1466">
            <v>955.9</v>
          </cell>
        </row>
        <row r="1467">
          <cell r="A1467">
            <v>97983</v>
          </cell>
          <cell r="B1467" t="str">
            <v>ACRÉSCIMO PARA POÇO DE VISITA CIRCULAR PARA ESGOTO, EM CONCRETO PRÉ-MOLDADO, DIÂMETRO INTERNO = 1 M. AF_05/2018</v>
          </cell>
          <cell r="C1467" t="str">
            <v>M</v>
          </cell>
          <cell r="D1467">
            <v>374.67</v>
          </cell>
        </row>
        <row r="1468">
          <cell r="A1468">
            <v>97985</v>
          </cell>
          <cell r="B1468" t="str">
            <v>ACRÉSCIMO PARA POÇO DE VISITA CIRCULAR PARA  ESGOTO, EM ALVENARIA COM TIJOLOS CERÂMICOS MACIÇOS, DIÂMETRO INTERNO = 1 M. AF_05/2018</v>
          </cell>
          <cell r="C1468" t="str">
            <v>M</v>
          </cell>
          <cell r="D1468">
            <v>1157.6600000000001</v>
          </cell>
        </row>
        <row r="1469">
          <cell r="A1469">
            <v>97987</v>
          </cell>
          <cell r="B1469" t="str">
            <v>ACRÉSCIMO PARA POÇO DE VISITA CIRCULAR PARA ESGOTO, EM CONCRETO PRÉ-MOLDADO, DIÂMETRO INTERNO = 1,2 M. AF_05/2018</v>
          </cell>
          <cell r="C1469" t="str">
            <v>M</v>
          </cell>
          <cell r="D1469">
            <v>419.17</v>
          </cell>
        </row>
        <row r="1470">
          <cell r="A1470">
            <v>97988</v>
          </cell>
          <cell r="B1470" t="str">
            <v>BASE PARA POÇO DE VISITA CIRCULAR PARA  ESGOTO, EM ALVENARIA COM TIJOLOS CERÂMICOS MACIÇOS, DIÂMETRO INTERNO = 1,2 M, PROFUNDIDADE = 1,45 M, EXCLUINDO TAMPÃO. AF_05/2018</v>
          </cell>
          <cell r="C1470" t="str">
            <v>UN</v>
          </cell>
          <cell r="D1470">
            <v>2293.56</v>
          </cell>
        </row>
        <row r="1471">
          <cell r="A1471">
            <v>97989</v>
          </cell>
          <cell r="B1471" t="str">
            <v>ACRÉSCIMO PARA POÇO DE VISITA CIRCULAR PARA ESGOTO, EM ALVENARIA COM TIJOLOS CERÂMICOS MACIÇOS, DIÂMETRO INTERNO = 1,2 M. AF_05/2018</v>
          </cell>
          <cell r="C1471" t="str">
            <v>M</v>
          </cell>
          <cell r="D1471">
            <v>1359.43</v>
          </cell>
        </row>
        <row r="1472">
          <cell r="A1472">
            <v>97991</v>
          </cell>
          <cell r="B1472" t="str">
            <v>ACRÉSCIMO PARA POÇO DE VISITA CIRCULAR PARA  ESGOTO, EM CONCRETO PRÉ-MOLDADO, DIÂMETRO INTERNO = 1,5 M. AF_05/2018</v>
          </cell>
          <cell r="C1472" t="str">
            <v>M</v>
          </cell>
          <cell r="D1472">
            <v>649.13</v>
          </cell>
        </row>
        <row r="1473">
          <cell r="A1473">
            <v>97992</v>
          </cell>
          <cell r="B1473" t="str">
            <v>BASE PARA POÇO DE VISITA CIRCULAR PARA  ESGOTO, EM ALVENARIA COM TIJOLOS CERÂMICOS MACIÇOS, DIÂMETRO INTERNO = 1,5 M, PROFUNDIDADE = 1,45 M, EXCLUINDO TAMPÃO. AF_05/2018</v>
          </cell>
          <cell r="C1473" t="str">
            <v>UN</v>
          </cell>
          <cell r="D1473">
            <v>2910.61</v>
          </cell>
        </row>
        <row r="1474">
          <cell r="A1474">
            <v>97993</v>
          </cell>
          <cell r="B1474" t="str">
            <v>ACRÉSCIMO PARA POÇO DE VISITA CIRCULAR PARA  ESGOTO, EM ALVENARIA COM TIJOLOS CERÂMICOS MACIÇOS, DIÂMETRO INTERNO = 1,5 M. AF_05/2018</v>
          </cell>
          <cell r="C1474" t="str">
            <v>M</v>
          </cell>
          <cell r="D1474">
            <v>1662.09</v>
          </cell>
        </row>
        <row r="1475">
          <cell r="A1475">
            <v>97994</v>
          </cell>
          <cell r="B1475" t="str">
            <v>BASE PARA POÇO DE VISITA RETANGULAR PARA  ESGOTO, EM ALVENARIA COM BLOCOS DE CONCRETO, DIMENSÕES INTERNAS = 1X1 M, PROFUNDIDADE = 1,45 M, EXCLUINDO TAMPÃO. AF_05/2018</v>
          </cell>
          <cell r="C1475" t="str">
            <v>UN</v>
          </cell>
          <cell r="D1475">
            <v>2006.14</v>
          </cell>
        </row>
        <row r="1476">
          <cell r="A1476">
            <v>97995</v>
          </cell>
          <cell r="B1476" t="str">
            <v>ACRÉSCIMO PARA POÇO DE VISITA RETANGULAR PARA ESGOTO, EM ALVENARIA COM BLOCOS DE CONCRETO, DIMENSÕES INTERNAS = 1X1 M. AF_05/2018</v>
          </cell>
          <cell r="C1476" t="str">
            <v>M</v>
          </cell>
          <cell r="D1476">
            <v>1033.21</v>
          </cell>
        </row>
        <row r="1477">
          <cell r="A1477">
            <v>97996</v>
          </cell>
          <cell r="B1477" t="str">
            <v>BASE PARA POÇO DE VISITA RETANGULAR PARA ESGOTO, EM ALVENARIA COM BLOCOS DE CONCRETO, DIMENSÕES INTERNAS = 1X1,5 M, PROFUNDIDADE = 1,45 M, EXCLUINDO TAMPÃO. AF_05/2018</v>
          </cell>
          <cell r="C1477" t="str">
            <v>UN</v>
          </cell>
          <cell r="D1477">
            <v>2534.6799999999998</v>
          </cell>
        </row>
        <row r="1478">
          <cell r="A1478">
            <v>97997</v>
          </cell>
          <cell r="B1478" t="str">
            <v>ACRÉSCIMO PARA POÇO DE VISITA RETANGULAR PARA ESGOTO, EM ALVENARIA COM BLOCOS DE CONCRETO, DIMENSÕES INTERNAS = 1X1,5 M. AF_05/2018</v>
          </cell>
          <cell r="C1478" t="str">
            <v>M</v>
          </cell>
          <cell r="D1478">
            <v>1237.71</v>
          </cell>
        </row>
        <row r="1479">
          <cell r="A1479">
            <v>97999</v>
          </cell>
          <cell r="B1479" t="str">
            <v>ACRÉSCIMO PARA POÇO DE VISITA RETANGULAR PARA ESGOTO, EM ALVENARIA COM BLOCOS DE CONCRETO, DIMENSÕES INTERNAS = 1X2 M. AF_05/2018</v>
          </cell>
          <cell r="C1479" t="str">
            <v>M</v>
          </cell>
          <cell r="D1479">
            <v>1442.21</v>
          </cell>
        </row>
        <row r="1480">
          <cell r="A1480">
            <v>98001</v>
          </cell>
          <cell r="B1480" t="str">
            <v>ACRÉSCIMO PARA POÇO DE VISITA RETANGULAR PARA ESGOTO, EM ALVENARIA COM BLOCOS DE CONCRETO, DIMENSÕES INTERNAS = 1X2,5 M. AF_05/2018</v>
          </cell>
          <cell r="C1480" t="str">
            <v>M</v>
          </cell>
          <cell r="D1480">
            <v>1646.7</v>
          </cell>
        </row>
        <row r="1481">
          <cell r="A1481">
            <v>98002</v>
          </cell>
          <cell r="B1481" t="str">
            <v>BASE PARA POÇO DE VISITA RETANGULAR PARA ESGOTO, EM ALVENARIA COM BLOCOS DE CONCRETO, DIMENSÕES INTERNAS = 1X3 M, PROFUNDIDADE = 1,45 M, EXCLUINDO TAMPÃO. AF_05/2018</v>
          </cell>
          <cell r="C1481" t="str">
            <v>UN</v>
          </cell>
          <cell r="D1481">
            <v>4140.43</v>
          </cell>
        </row>
        <row r="1482">
          <cell r="A1482">
            <v>98003</v>
          </cell>
          <cell r="B1482" t="str">
            <v>ACRÉSCIMO PARA POÇO DE VISITA RETANGULAR PARA ESGOTO, EM ALVENARIA COM BLOCOS DE CONCRETO, DIMENSÕES INTERNAS = 1X3 M. AF_05/2018</v>
          </cell>
          <cell r="C1482" t="str">
            <v>M</v>
          </cell>
          <cell r="D1482">
            <v>1851.23</v>
          </cell>
        </row>
        <row r="1483">
          <cell r="A1483">
            <v>98005</v>
          </cell>
          <cell r="B1483" t="str">
            <v>ACRÉSCIMO PARA POÇO DE VISITA RETANGULAR PARA ESGOTO, EM ALVENARIA COM BLOCOS DE CONCRETO, DIMENSÕES INTERNAS = 1X3,5 M. AF_05/2018</v>
          </cell>
          <cell r="C1483" t="str">
            <v>M</v>
          </cell>
          <cell r="D1483">
            <v>2055.73</v>
          </cell>
        </row>
        <row r="1484">
          <cell r="A1484">
            <v>98006</v>
          </cell>
          <cell r="B1484" t="str">
            <v>BASE PARA POÇO DE VISITA RETANGULAR PARA ESGOTO, EM ALVENARIA COM BLOCOS DE CONCRETO, DIMENSÕES INTERNAS = 1X4 M, PROFUNDIDADE = 1,45 M, EXCLUINDO TAMPÃO. AF_05/2018</v>
          </cell>
          <cell r="C1484" t="str">
            <v>UN</v>
          </cell>
          <cell r="D1484">
            <v>5202.57</v>
          </cell>
        </row>
        <row r="1485">
          <cell r="A1485">
            <v>98007</v>
          </cell>
          <cell r="B1485" t="str">
            <v>ACRÉSCIMO PARA POÇO DE VISITA RETANGULAR PARA ESGOTO, EM ALVENARIA COM BLOCOS DE CONCRETO, DIMENSÕES INTERNAS = 1X4 M. AF_05/2018</v>
          </cell>
          <cell r="C1485" t="str">
            <v>M</v>
          </cell>
          <cell r="D1485">
            <v>2260.23</v>
          </cell>
        </row>
        <row r="1486">
          <cell r="A1486">
            <v>98008</v>
          </cell>
          <cell r="B1486" t="str">
            <v>BASE PARA POÇO DE VISITA RETANGULAR PARA ESGOTO, EM ALVENARIA COM BLOCOS DE CONCRETO, DIMENSÕES INTERNAS = 1,5X1,5 M, PROFUNDIDADE = 1,45 M, EXCLUINDO TAMPÃO . AF_05/2018</v>
          </cell>
          <cell r="C1486" t="str">
            <v>UN</v>
          </cell>
          <cell r="D1486">
            <v>3137.47</v>
          </cell>
        </row>
        <row r="1487">
          <cell r="A1487">
            <v>98009</v>
          </cell>
          <cell r="B1487" t="str">
            <v>ACRÉSCIMO PARA POÇO DE VISITA RETANGULAR PARA ESGOTO, EM ALVENARIA COM BLOCOS DE CONCRETO, DIMENSÕES INTERNAS = 1,5X1,5 M. AF_05/2018</v>
          </cell>
          <cell r="C1487" t="str">
            <v>M</v>
          </cell>
          <cell r="D1487">
            <v>1442.21</v>
          </cell>
        </row>
        <row r="1488">
          <cell r="A1488">
            <v>98010</v>
          </cell>
          <cell r="B1488" t="str">
            <v>BASE PARA POÇO DE VISITA RETANGULAR PARA ESGOTO, EM ALVENARIA COM BLOCOS DE CONCRETO, DIMENSÕES INTERNAS = 1,5X2 M, PROFUNDIDADE = 1,45 M, EXCLUINDO TAMPÃO. AF_05/2018</v>
          </cell>
          <cell r="C1488" t="str">
            <v>UN</v>
          </cell>
          <cell r="D1488">
            <v>3816.75</v>
          </cell>
        </row>
        <row r="1489">
          <cell r="A1489">
            <v>98011</v>
          </cell>
          <cell r="B1489" t="str">
            <v>ACRÉSCIMO PARA POÇO DE VISITA RETANGULAR PARA ESGOTO, EM ALVENARIA COM BLOCOS DE CONCRETO, DIMENSÕES INTERNAS = 1,5X2 M. AF_05/2018</v>
          </cell>
          <cell r="C1489" t="str">
            <v>M</v>
          </cell>
          <cell r="D1489">
            <v>1646.7</v>
          </cell>
        </row>
        <row r="1490">
          <cell r="A1490">
            <v>98012</v>
          </cell>
          <cell r="B1490" t="str">
            <v>BASE PARA POÇO DE VISITA RETANGULAR PARA ESGOTO, EM ALVENARIA COM BLOCOS DE CONCRETO, DIMENSÕES INTERNAS = 1,5X2,5 M, PROFUNDIDADE = 1,45 M, EXCLUINDO TAMPÃO. AF_05/2018</v>
          </cell>
          <cell r="C1490" t="str">
            <v>UN</v>
          </cell>
          <cell r="D1490">
            <v>4480.18</v>
          </cell>
        </row>
        <row r="1491">
          <cell r="A1491">
            <v>98013</v>
          </cell>
          <cell r="B1491" t="str">
            <v>ACRÉSCIMO PARA POÇO DE VISITA RETANGULAR PARA ESGOTO, EM ALVENARIA COM BLOCOS DE CONCRETO, DIMENSÕES INTERNAS = 1,5X2,5 M. AF_05/2018</v>
          </cell>
          <cell r="C1491" t="str">
            <v>M</v>
          </cell>
          <cell r="D1491">
            <v>1851.23</v>
          </cell>
        </row>
        <row r="1492">
          <cell r="A1492">
            <v>98014</v>
          </cell>
          <cell r="B1492" t="str">
            <v>BASE PARA POÇO DE VISITA RETANGULAR PARA ESGOTO, EM ALVENARIA COM BLOCOS DE CONCRETO, DIMENSÕES INTERNAS = 1,5X3 M, PROFUNDIDADE = 1,45 M, EXCLUINDO TAMPÃO. AF_05/2018</v>
          </cell>
          <cell r="C1492" t="str">
            <v>UN</v>
          </cell>
          <cell r="D1492">
            <v>5143.5</v>
          </cell>
        </row>
        <row r="1493">
          <cell r="A1493">
            <v>98015</v>
          </cell>
          <cell r="B1493" t="str">
            <v>ACRÉSCIMO PARA POÇO DE VISITA RETANGULAR PARA ESGOTO, EM ALVENARIA COM BLOCOS DE CONCRETO, DIMENSÕES INTERNAS = 1,5X3 M. AF_05/2018</v>
          </cell>
          <cell r="C1493" t="str">
            <v>M</v>
          </cell>
          <cell r="D1493">
            <v>2055.73</v>
          </cell>
        </row>
        <row r="1494">
          <cell r="A1494">
            <v>98016</v>
          </cell>
          <cell r="B1494" t="str">
            <v>BASE PARA POÇO DE VISITA RETANGULAR PARA ESGOTO, EM ALVENARIA COM BLOCOS DE CONCRETO, DIMENSÕES INTERNAS = 1,5X3,5 M, PROFUNDIDADE = 1,45 M, EXCLUINDO TAMPÃO. AF_05/2018</v>
          </cell>
          <cell r="C1494" t="str">
            <v>UN</v>
          </cell>
          <cell r="D1494">
            <v>5806.93</v>
          </cell>
        </row>
        <row r="1495">
          <cell r="A1495">
            <v>98017</v>
          </cell>
          <cell r="B1495" t="str">
            <v>ACRÉSCIMO PARA POÇO DE VISITA RETANGULAR PARA ESGOTO, EM ALVENARIA COM BLOCOS DE CONCRETO, DIMENSÕES INTERNAS = 1,5X3,5 M. AF_05/2018</v>
          </cell>
          <cell r="C1495" t="str">
            <v>M</v>
          </cell>
          <cell r="D1495">
            <v>2260.23</v>
          </cell>
        </row>
        <row r="1496">
          <cell r="A1496">
            <v>98018</v>
          </cell>
          <cell r="B1496" t="str">
            <v>BASE PARA POÇO DE VISITA RETANGULAR PARA ESGOTO, EM ALVENARIA COM BLOCOS DE CONCRETO, DIMENSÕES INTERNAS = 1,5X4 M, PROFUNDIDADE = 1,45 M, EXCLUINDO TAMPÃO. AF_05/2018</v>
          </cell>
          <cell r="C1496" t="str">
            <v>UN</v>
          </cell>
          <cell r="D1496">
            <v>6470.32</v>
          </cell>
        </row>
        <row r="1497">
          <cell r="A1497">
            <v>98019</v>
          </cell>
          <cell r="B1497" t="str">
            <v>ACRÉSCIMO PARA POÇO DE VISITA RETANGULAR PARA ESGOTO, EM ALVENARIA COM BLOCOS DE CONCRETO, DIMENSÕES INTERNAS = 1,5X4 M. AF_05/2018</v>
          </cell>
          <cell r="C1497" t="str">
            <v>M</v>
          </cell>
          <cell r="D1497">
            <v>2492.35</v>
          </cell>
        </row>
        <row r="1498">
          <cell r="A1498">
            <v>98020</v>
          </cell>
          <cell r="B1498" t="str">
            <v>BASE PARA POÇO DE VISITA RETANGULAR PARA ESGOTO, EM ALVENARIA COM BLOCOS DE CONCRETO, DIMENSÕES INTERNAS = 2X2 M, PROFUNDIDADE = 1,45 M, EXCLUINDO TAMPÃO. AF_05/2018</v>
          </cell>
          <cell r="C1498" t="str">
            <v>UN</v>
          </cell>
          <cell r="D1498">
            <v>4619.53</v>
          </cell>
        </row>
        <row r="1499">
          <cell r="A1499">
            <v>98021</v>
          </cell>
          <cell r="B1499" t="str">
            <v>ACRÉSCIMO PARA POÇO DE VISITA RETANGULAR PARA ESGOTO, EM ALVENARIA COM BLOCOS DE CONCRETO, DIMENSÕES INTERNAS = 2X2 M. AF_05/2018</v>
          </cell>
          <cell r="C1499" t="str">
            <v>M</v>
          </cell>
          <cell r="D1499">
            <v>1878.86</v>
          </cell>
        </row>
        <row r="1500">
          <cell r="A1500">
            <v>98022</v>
          </cell>
          <cell r="B1500" t="str">
            <v>BASE PARA POÇO DE VISITA RETANGULAR PARA ESGOTO, EM ALVENARIA COM BLOCOS DE CONCRETO, DIMENSÕES INTERNAS = 2X2,5 M, PROFUNDIDADE = 1,45 M, EXCLUINDO TAMPÃO. AF_05/2018</v>
          </cell>
          <cell r="C1500" t="str">
            <v>UN</v>
          </cell>
          <cell r="D1500">
            <v>5408.78</v>
          </cell>
        </row>
        <row r="1501">
          <cell r="A1501">
            <v>98023</v>
          </cell>
          <cell r="B1501" t="str">
            <v>ACRÉSCIMO PARA POÇO DE VISITA RETANGULAR PARA ESGOTO, EM ALVENARIA COM BLOCOS DE CONCRETO, DIMENSÕES INTERNAS = 2X2,5 M. AF_05/2018</v>
          </cell>
          <cell r="C1501" t="str">
            <v>M</v>
          </cell>
          <cell r="D1501">
            <v>2083.35</v>
          </cell>
        </row>
        <row r="1502">
          <cell r="A1502">
            <v>98024</v>
          </cell>
          <cell r="B1502" t="str">
            <v>BASE PARA POÇO DE VISITA RETANGULAR PARA ESGOTO, EM ALVENARIA COM BLOCOS DE CONCRETO, DIMENSÕES INTERNAS = 2X3 M, PROFUNDIDADE = 1,45 M, EXCLUINDO TAMPÃO. AF_05/2018</v>
          </cell>
          <cell r="C1502" t="str">
            <v>UN</v>
          </cell>
          <cell r="D1502">
            <v>6234.37</v>
          </cell>
        </row>
        <row r="1503">
          <cell r="A1503">
            <v>98025</v>
          </cell>
          <cell r="B1503" t="str">
            <v>ACRÉSCIMO PARA POÇO DE VISITA RETANGULAR PARA ESGOTO, EM ALVENARIA COM BLOCOS DE CONCRETO, DIMENSÕES INTERNAS = 2X3 M. AF_05/2018</v>
          </cell>
          <cell r="C1503" t="str">
            <v>M</v>
          </cell>
          <cell r="D1503">
            <v>2287.85</v>
          </cell>
        </row>
        <row r="1504">
          <cell r="A1504">
            <v>98026</v>
          </cell>
          <cell r="B1504" t="str">
            <v>BASE PARA POÇO DE VISITA RETANGULAR PARA ESGOTO, EM ALVENARIA COM BLOCOS DE CONCRETO, DIMENSÕES INTERNAS = 2X3,5 M, PROFUNDIDADE = 1,45 M, EXCLUINDO TAMPÃO. AF_05/2018</v>
          </cell>
          <cell r="C1504" t="str">
            <v>UN</v>
          </cell>
          <cell r="D1504">
            <v>7028.12</v>
          </cell>
        </row>
        <row r="1505">
          <cell r="A1505">
            <v>98027</v>
          </cell>
          <cell r="B1505" t="str">
            <v>ACRÉSCIMO PARA POÇO DE VISITA RETANGULAR PARA ESGOTO, EM ALVENARIA COM BLOCOS DE CONCRETO, DIMENSÕES INTERNAS = 2X3,5 M. AF_05/2018</v>
          </cell>
          <cell r="C1505" t="str">
            <v>M</v>
          </cell>
          <cell r="D1505">
            <v>2492.35</v>
          </cell>
        </row>
        <row r="1506">
          <cell r="A1506">
            <v>98028</v>
          </cell>
          <cell r="B1506" t="str">
            <v>BASE PARA POÇO DE VISITA RETANGULAR PARA ESGOTO, EM ALVENARIA COM BLOCOS DE CONCRETO, DIMENSÕES INTERNAS = 2X4 M, PROFUNDIDADE = 1,45 M, EXCLUINDO TAMPÃO. AF_05/2018</v>
          </cell>
          <cell r="C1506" t="str">
            <v>UN</v>
          </cell>
          <cell r="D1506">
            <v>7821.83</v>
          </cell>
        </row>
        <row r="1507">
          <cell r="A1507">
            <v>98029</v>
          </cell>
          <cell r="B1507" t="str">
            <v>ACRÉSCIMO PARA POÇO DE VISITA RETANGULAR PARA ESGOTO, EM ALVENARIA COM BLOCOS DE CONCRETO, DIMENSÕES INTERNAS = 2X4 M. AF_05/2018</v>
          </cell>
          <cell r="C1507" t="str">
            <v>M</v>
          </cell>
          <cell r="D1507">
            <v>2702.56</v>
          </cell>
        </row>
        <row r="1508">
          <cell r="A1508">
            <v>98030</v>
          </cell>
          <cell r="B1508" t="str">
            <v>BASE PARA POÇO DE VISITA RETANGULAR PARA ESGOTO, EM ALVENARIA COM BLOCOS DE CONCRETO, DIMENSÕES INTERNAS = 2,5X2,5 M, PROFUNDIDADE = 1,45 M, EXCLUINDO TAMPÃO. AF_05/2018</v>
          </cell>
          <cell r="C1508" t="str">
            <v>UN</v>
          </cell>
          <cell r="D1508">
            <v>6384.66</v>
          </cell>
        </row>
        <row r="1509">
          <cell r="A1509">
            <v>98031</v>
          </cell>
          <cell r="B1509" t="str">
            <v>ACRÉSCIMO PARA POÇO DE VISITA RETANGULAR PARA ESGOTO, EM ALVENARIA COM BLOCOS DE CONCRETO, DIMENSÕES INTERNAS = 2,5X2,5 M. AF_05/2018</v>
          </cell>
          <cell r="C1509" t="str">
            <v>M</v>
          </cell>
          <cell r="D1509">
            <v>2293.63</v>
          </cell>
        </row>
        <row r="1510">
          <cell r="A1510">
            <v>98032</v>
          </cell>
          <cell r="B1510" t="str">
            <v>BASE PARA POÇO DE VISITA RETANGULAR PARA ESGOTO, EM ALVENARIA COM BLOCOS DE CONCRETO, DIMENSÕES INTERNAS = 2,5X3 M, PROFUNDIDADE = 1,45 M, EXCLUINDO TAMPÃO. AF_05/2018</v>
          </cell>
          <cell r="C1510" t="str">
            <v>UN</v>
          </cell>
          <cell r="D1510">
            <v>7339.47</v>
          </cell>
        </row>
        <row r="1511">
          <cell r="A1511">
            <v>98033</v>
          </cell>
          <cell r="B1511" t="str">
            <v>ACRÉSCIMO PARA POÇO DE VISITA RETANGULAR PARA ESGOTO, EM ALVENARIA COM BLOCOS DE CONCRETO, DIMENSÕES INTERNAS = 2,5X3 M. AF_05/2018</v>
          </cell>
          <cell r="C1511" t="str">
            <v>M</v>
          </cell>
          <cell r="D1511">
            <v>2498.12</v>
          </cell>
        </row>
        <row r="1512">
          <cell r="A1512">
            <v>98034</v>
          </cell>
          <cell r="B1512" t="str">
            <v>BASE PARA POÇO DE VISITA RETANGULAR PARA ESGOTO, EM ALVENARIA COM BLOCOS DE CONCRETO, DIMENSÕES INTERNAS = 2,5X3,5 M, PROFUNDIDADE = 1,45 M, EXCLUINDO TAMPÃO. AF_05/2018</v>
          </cell>
          <cell r="C1512" t="str">
            <v>UN</v>
          </cell>
          <cell r="D1512">
            <v>8294.2999999999993</v>
          </cell>
        </row>
        <row r="1513">
          <cell r="A1513">
            <v>98035</v>
          </cell>
          <cell r="B1513" t="str">
            <v>ACRÉSCIMO PARA POÇO DE VISITA RETANGULAR PARA ESGOTO, EM ALVENARIA COM BLOCOS DE CONCRETO, DIMENSÕES INTERNAS = 2,5X3,5 M. AF_05/2018</v>
          </cell>
          <cell r="C1513" t="str">
            <v>M</v>
          </cell>
          <cell r="D1513">
            <v>2702.56</v>
          </cell>
        </row>
        <row r="1514">
          <cell r="A1514">
            <v>98036</v>
          </cell>
          <cell r="B1514" t="str">
            <v>BASE PARA POÇO DE VISITA RETANGULAR PARA ESGOTO, EM ALVENARIA COM BLOCOS DE CONCRETO, DIMENSÕES INTERNAS = 2,5X4 M, PROFUNDIDADE = 1,45 M, EXCLUINDO TAMPÃO. AF_05/2018</v>
          </cell>
          <cell r="C1514" t="str">
            <v>UN</v>
          </cell>
          <cell r="D1514">
            <v>9249.19</v>
          </cell>
        </row>
        <row r="1515">
          <cell r="A1515">
            <v>98037</v>
          </cell>
          <cell r="B1515" t="str">
            <v>ACRÉSCIMO PARA POÇO DE VISITA RETANGULAR PARA ESGOTO, EM ALVENARIA COM BLOCOS DE CONCRETO, DIMENSÕES INTERNAS = 2,5X4 M. AF_05/2018</v>
          </cell>
          <cell r="C1515" t="str">
            <v>M</v>
          </cell>
          <cell r="D1515">
            <v>2912.83</v>
          </cell>
        </row>
        <row r="1516">
          <cell r="A1516">
            <v>98038</v>
          </cell>
          <cell r="B1516" t="str">
            <v>BASE PARA POÇO DE VISITA RETANGULAR PARA ESGOTO, EM ALVENARIA COM BLOCOS DE CONCRETO, DIMENSÕES INTERNAS = 3X3 M, PROFUNDIDADE = 1,45 M, EXCLUINDO TAMPÃO. AF_05/2018</v>
          </cell>
          <cell r="C1516" t="str">
            <v>UN</v>
          </cell>
          <cell r="D1516">
            <v>8484.52</v>
          </cell>
        </row>
        <row r="1517">
          <cell r="A1517">
            <v>98039</v>
          </cell>
          <cell r="B1517" t="str">
            <v>ACRÉSCIMO PARA POÇO DE VISITA RETANGULAR PARA ESGOTO, EM ALVENARIA COM BLOCOS DE CONCRETO, DIMENSÕES INTERNAS = 3X3 M. AF_05/2018</v>
          </cell>
          <cell r="C1517" t="str">
            <v>M</v>
          </cell>
          <cell r="D1517">
            <v>2708.32</v>
          </cell>
        </row>
        <row r="1518">
          <cell r="A1518">
            <v>98040</v>
          </cell>
          <cell r="B1518" t="str">
            <v>BASE PARA POÇO DE VISITA RETANGULAR PARA ESGOTO, EM ALVENARIA COM BLOCOS DE CONCRETO, DIMENSÕES INTERNAS = 3X3,5 M, PROFUNDIDADE = 1,45 M, EXCLUINDO TAMPÃO. AF_05/2018</v>
          </cell>
          <cell r="C1518" t="str">
            <v>UN</v>
          </cell>
          <cell r="D1518">
            <v>9583.75</v>
          </cell>
        </row>
        <row r="1519">
          <cell r="A1519">
            <v>98041</v>
          </cell>
          <cell r="B1519" t="str">
            <v>ACRÉSCIMO PARA POÇO DE VISITA RETANGULAR PARA ESGOTO, EM ALVENARIA COM BLOCOS DE CONCRETO, DIMENSÕES INTERNAS = 3X3,5 M. AF_05/2018</v>
          </cell>
          <cell r="C1519" t="str">
            <v>M</v>
          </cell>
          <cell r="D1519">
            <v>2912.83</v>
          </cell>
        </row>
        <row r="1520">
          <cell r="A1520">
            <v>98042</v>
          </cell>
          <cell r="B1520" t="str">
            <v>BASE PARA POÇO DE VISITA RETANGULAR PARA ESGOTO, EM ALVENARIA COM BLOCOS DE CONCRETO, DIMENSÕES INTERNAS = 3X4 M, PROFUNDIDADE = 1,45 M, EXCLUINDO TAMPÃO. AF_05/2018</v>
          </cell>
          <cell r="C1520" t="str">
            <v>UN</v>
          </cell>
          <cell r="D1520">
            <v>10683.01</v>
          </cell>
        </row>
        <row r="1521">
          <cell r="A1521">
            <v>98043</v>
          </cell>
          <cell r="B1521" t="str">
            <v>ACRÉSCIMO PARA POÇO DE VISITA RETANGULAR PARA ESGOTO, EM ALVENARIA COM BLOCOS DE CONCRETO, DIMENSÕES INTERNAS = 3X4 M. AF_05/2018</v>
          </cell>
          <cell r="C1521" t="str">
            <v>M</v>
          </cell>
          <cell r="D1521">
            <v>3123.09</v>
          </cell>
        </row>
        <row r="1522">
          <cell r="A1522">
            <v>98044</v>
          </cell>
          <cell r="B1522" t="str">
            <v>BASE PARA POÇO DE VISITA RETANGULAR PARA ESGOTO, EM ALVENARIA COM BLOCOS DE CONCRETO, DIMENSÕES INTERNAS = 3,5X3,5 M, PROFUNDIDADE = 1,45 M, EXCLUINDO TAMPÃO. AF_05/2018</v>
          </cell>
          <cell r="C1522" t="str">
            <v>UN</v>
          </cell>
          <cell r="D1522">
            <v>10881.45</v>
          </cell>
        </row>
        <row r="1523">
          <cell r="A1523">
            <v>98045</v>
          </cell>
          <cell r="B1523" t="str">
            <v>ACRÉSCIMO PARA POÇO DE VISITA RETANGULAR PARA ESGOTO, EM ALVENARIA COM BLOCOS DE CONCRETO, DIMENSÕES INTERNAS = 3,5X3,5 M. AF_05/2018</v>
          </cell>
          <cell r="C1523" t="str">
            <v>M</v>
          </cell>
          <cell r="D1523">
            <v>3123.09</v>
          </cell>
        </row>
        <row r="1524">
          <cell r="A1524">
            <v>98046</v>
          </cell>
          <cell r="B1524" t="str">
            <v>BASE PARA POÇO DE VISITA RETANGULAR PARA ESGOTO, EM ALVENARIA COM BLOCOS DE CONCRETO, DIMENSÕES INTERNAS = 3,5X4 M, PROFUNDIDADE = 1,45 M, EXCLUINDO TAMPÃO. AF_05/2018</v>
          </cell>
          <cell r="C1524" t="str">
            <v>UN</v>
          </cell>
          <cell r="D1524">
            <v>12126.29</v>
          </cell>
        </row>
        <row r="1525">
          <cell r="A1525">
            <v>98047</v>
          </cell>
          <cell r="B1525" t="str">
            <v>ACRÉSCIMO PARA POÇO DE VISITA RETANGULAR PARA ESGOTO, EM ALVENARIA COM BLOCOS DE CONCRETO, DIMENSÕES INTERNAS = 3,5X4 M. AF_05/2018</v>
          </cell>
          <cell r="C1525" t="str">
            <v>M</v>
          </cell>
          <cell r="D1525">
            <v>3333.37</v>
          </cell>
        </row>
        <row r="1526">
          <cell r="A1526">
            <v>98048</v>
          </cell>
          <cell r="B1526" t="str">
            <v>BASE PARA POÇO DE VISITA RETANGULAR PARA ESGOTO, EM ALVENARIA COM BLOCOS DE CONCRETO, DIMENSÕES INTERNAS = 4X4 M, PROFUNDIDADE = 1,45 M, EXCLUINDO TAMPÃO. AF_05/2018</v>
          </cell>
          <cell r="C1526" t="str">
            <v>UN</v>
          </cell>
          <cell r="D1526">
            <v>13579.14</v>
          </cell>
        </row>
        <row r="1527">
          <cell r="A1527">
            <v>98049</v>
          </cell>
          <cell r="B1527" t="str">
            <v>ACRÉSCIMO PARA POÇO DE VISITA RETANGULAR PARA ESGOTO, EM ALVENARIA COM BLOCOS DE CONCRETO, DIMENSÕES INTERNAS = 4X4 M. AF_05/2018</v>
          </cell>
          <cell r="C1527" t="str">
            <v>M</v>
          </cell>
          <cell r="D1527">
            <v>3487.21</v>
          </cell>
        </row>
        <row r="1528">
          <cell r="A1528">
            <v>98050</v>
          </cell>
          <cell r="B1528" t="str">
            <v>CHAMINÉ CIRCULAR PARA POÇO DE VISITA PARA ESGOTO, EM CONCRETO PRÉ-MOLDADO, DIÂMETRO INTERNO = 0,6 M. AF_05/2018</v>
          </cell>
          <cell r="C1528" t="str">
            <v>M</v>
          </cell>
          <cell r="D1528">
            <v>203.19</v>
          </cell>
        </row>
        <row r="1529">
          <cell r="A1529">
            <v>98051</v>
          </cell>
          <cell r="B1529" t="str">
            <v>CHAMINÉ CIRCULAR PARA POÇO DE VISITA PARA ESGOTO, EM ALVENARIA COM TIJOLOS CERÂMICOS MACIÇOS, DIÂMETRO INTERNO = 0,6 M. AF_05/2018</v>
          </cell>
          <cell r="C1529" t="str">
            <v>M</v>
          </cell>
          <cell r="D1529">
            <v>751.45</v>
          </cell>
        </row>
        <row r="1530">
          <cell r="A1530">
            <v>98405</v>
          </cell>
          <cell r="B1530" t="str">
            <v>BASE PARA POÇO DE VISITA CIRCULAR PARA  ESGOTO, EM ALVENARIA COM TIJOLOS CERÂMICOS MACIÇOS, DIÂMETRO INTERNO = 1 M, PROFUNDIDADE = 1,45 M, EXCLUINDO TAMPÃO. AF_05/2018</v>
          </cell>
          <cell r="C1530" t="str">
            <v>UN</v>
          </cell>
          <cell r="D1530">
            <v>1942.99</v>
          </cell>
        </row>
        <row r="1531">
          <cell r="A1531">
            <v>98406</v>
          </cell>
          <cell r="B1531" t="str">
            <v>BASE PARA POÇO DE VISITA RETANGULAR PARA ESGOTO, EM ALVENARIA COM BLOCOS DE CONCRETO, DIMENSÕES INTERNAS = 1X3,5 M, PROFUNDIDADE = 1,45 M, EXCLUINDO TAMPÃO. AF_05/2018</v>
          </cell>
          <cell r="C1531" t="str">
            <v>UN</v>
          </cell>
          <cell r="D1531">
            <v>4671.42</v>
          </cell>
        </row>
        <row r="1532">
          <cell r="A1532">
            <v>98407</v>
          </cell>
          <cell r="B1532" t="str">
            <v>BASE PARA POÇO DE VISITA RETANGULAR PARA ESGOTO, EM ALVENARIA COM BLOCOS DE CONCRETO, DIMENSÕES INTERNAS = 1X2 M, PROFUNDIDADE = 1,45 M, EXCLUINDO TAMPÃO. AF_05/2018</v>
          </cell>
          <cell r="C1532" t="str">
            <v>UN</v>
          </cell>
          <cell r="D1532">
            <v>3063.18</v>
          </cell>
        </row>
        <row r="1533">
          <cell r="A1533">
            <v>98408</v>
          </cell>
          <cell r="B1533" t="str">
            <v>BASE PARA POÇO DE VISITA RETANGULAR PARA ESGOTO, EM ALVENARIA COM BLOCOS DE CONCRETO, DIMENSÕES INTERNAS = 1X2,5 M, PROFUNDIDADE = 1,45 M, EXCLUINDO TAMPÃO. AF_05/2018</v>
          </cell>
          <cell r="C1533" t="str">
            <v>UN</v>
          </cell>
          <cell r="D1533">
            <v>3591.68</v>
          </cell>
        </row>
        <row r="1534">
          <cell r="A1534">
            <v>98409</v>
          </cell>
          <cell r="B1534" t="str">
            <v>ACRÉSCIMO PARA POÇO DE VISITA CIRCULAR PARA ESGOTO, EM CONCRETO PRÉ-MOLDADO, DIÂMETRO INTERNO = 0,8 M. AF_05/2018</v>
          </cell>
          <cell r="C1534" t="str">
            <v>M</v>
          </cell>
          <cell r="D1534">
            <v>309.57</v>
          </cell>
        </row>
        <row r="1535">
          <cell r="A1535">
            <v>98414</v>
          </cell>
          <cell r="B1535" t="str">
            <v>BASE PARA POÇO DE VISITA CIRCULAR PARA  ESGOTO, EM CONCRETO PRÉ-MOLDADO, DIÂMETRO INTERNO = 1 M, PROFUNDIDADE = 1,45 M, EXCLUINDO TAMPÃO. AF_05/2018_P</v>
          </cell>
          <cell r="C1535" t="str">
            <v>UN</v>
          </cell>
          <cell r="D1535">
            <v>932.48</v>
          </cell>
        </row>
        <row r="1536">
          <cell r="A1536">
            <v>98415</v>
          </cell>
          <cell r="B1536" t="str">
            <v>(COMPOSIÇÃO REPRESENTATIVA) POÇO DE VISITA CIRCULAR PARA ESGOTO, EM CONCRETO PRÉ-MOLDADO, DIÂMETRO INTERNO = 1,0 M, PROFUNDIDADE ATÉ 1,50 M, EXCLUINDO TAMPÃO. AF_04/2018</v>
          </cell>
          <cell r="C1536" t="str">
            <v>UN</v>
          </cell>
          <cell r="D1536">
            <v>932.48</v>
          </cell>
        </row>
        <row r="1537">
          <cell r="A1537">
            <v>98416</v>
          </cell>
          <cell r="B1537" t="str">
            <v>(COMPOSIÇÃO REPRESENTATIVA) POÇO DE VISITA CIRCULAR PARA ESGOTO, EM CONCRETO PRÉ-MOLDADO, DIÂMETRO INTERNO = 1,0 M, PROFUNDIDADE DE 1,50 A 2,00 M, EXCLUINDO TAMPÃO. AF_04/2018</v>
          </cell>
          <cell r="C1537" t="str">
            <v>UN</v>
          </cell>
          <cell r="D1537">
            <v>1119.81</v>
          </cell>
        </row>
        <row r="1538">
          <cell r="A1538">
            <v>98417</v>
          </cell>
          <cell r="B1538" t="str">
            <v>(COMPOSIÇÃO REPRESENTATIVA) POÇO DE VISITA CIRCULAR PARA ESGOTO, EM CONCRETO PRÉ-MOLDADO, DIÂMETRO INTERNO = 1,0 M, PROFUNDIDADE DE 2,00 A 2,50 M, EXCLUINDO TAMPÃO. AF_04/2018</v>
          </cell>
          <cell r="C1538" t="str">
            <v>UN</v>
          </cell>
          <cell r="D1538">
            <v>1307.1500000000001</v>
          </cell>
        </row>
        <row r="1539">
          <cell r="A1539">
            <v>98418</v>
          </cell>
          <cell r="B1539" t="str">
            <v>(COMPOSIÇÃO REPRESENTATIVA) POÇO DE VISITA CIRCULAR PARA ESGOTO, EM CONCRETO PRÉ-MOLDADO, DIÂMETRO INTERNO = 1,0 M, PROFUNDIDADE DE 2,50 A 3,00 M, EXCLUINDO TAMPÃO. AF_04/2018</v>
          </cell>
          <cell r="C1539" t="str">
            <v>UN</v>
          </cell>
          <cell r="D1539">
            <v>1408.74</v>
          </cell>
        </row>
        <row r="1540">
          <cell r="A1540">
            <v>98419</v>
          </cell>
          <cell r="B1540" t="str">
            <v>(COMPOSIÇÃO REPRESENTATIVA) POÇO DE VISITA CIRCULAR PARA ESGOTO, EM CONCRETO PRÉ-MOLDADO, DIÂMETRO INTERNO = 1,0 M, PROFUNDIDADE DE 3,00 A 3,50 M, EXCLUINDO TAMPÃO. AF_04/2018</v>
          </cell>
          <cell r="C1540" t="str">
            <v>UN</v>
          </cell>
          <cell r="D1540">
            <v>1510.34</v>
          </cell>
        </row>
        <row r="1541">
          <cell r="A1541">
            <v>98420</v>
          </cell>
          <cell r="B1541" t="str">
            <v>(COMPOSIÇÃO REPRESENTATIVA) POÇO DE VISITA CIRCULAR PARA ESGOTO, EM CONCRETO PRÉ-MOLDADO, DIÂMETRO INTERNO = 1,0 M, PROFUNDIDADE ATÉ 1,50 M, INCLUINDO TAMPÃO DE FERRO FUNDIDO, DIÂMETRO DE 60 CM. AF_04/2018</v>
          </cell>
          <cell r="C1541" t="str">
            <v>UN</v>
          </cell>
          <cell r="D1541">
            <v>1308.8</v>
          </cell>
        </row>
        <row r="1542">
          <cell r="A1542">
            <v>98421</v>
          </cell>
          <cell r="B1542" t="str">
            <v>(COMPOSIÇÃO REPRESENTATIVA) POÇO DE VISITA CIRCULAR PARA ESGOTO, EM CONCRETO PRÉ-MOLDADO, DIÂMETRO INTERNO = 1,0 M, PROFUNDIDADE DE 1,50 A 2,00 M, INCLUINDO TAMPÃO DE FERRO FUNDIDO, DIÂMETRO DE 60 CM. AF_04/2018</v>
          </cell>
          <cell r="C1542" t="str">
            <v>UN</v>
          </cell>
          <cell r="D1542">
            <v>1496.13</v>
          </cell>
        </row>
        <row r="1543">
          <cell r="A1543">
            <v>98422</v>
          </cell>
          <cell r="B1543" t="str">
            <v>(COMPOSIÇÃO REPRESENTATIVA) POÇO DE VISITA CIRCULAR PARA ESGOTO, EM CONCRETO PRÉ-MOLDADO, DIÂMETRO INTERNO = 1,0 M, PROFUNDIDADE DE 2,00 A 2,50 M, INCLUINDO TAMPÃO DE FERRO FUNDIDO, DIÂMETRO DE 60 CM. AF_04/2018</v>
          </cell>
          <cell r="C1543" t="str">
            <v>UN</v>
          </cell>
          <cell r="D1543">
            <v>1683.47</v>
          </cell>
        </row>
        <row r="1544">
          <cell r="A1544">
            <v>98423</v>
          </cell>
          <cell r="B1544" t="str">
            <v>(COMPOSIÇÃO REPRESENTATIVA) POÇO DE VISITA CIRCULAR PARA ESGOTO, EM CONCRETO PRÉ-MOLDADO, DIÂMETRO INTERNO = 1,0 M, PROFUNDIDADE DE 2,50 A 3,00 M, INCLUINDO TAMPÃO DE FERRO FUNDIDO, DIÂMETRO DE 60 CM. AF_04/2018</v>
          </cell>
          <cell r="C1544" t="str">
            <v>UN</v>
          </cell>
          <cell r="D1544">
            <v>1785.06</v>
          </cell>
        </row>
        <row r="1545">
          <cell r="A1545">
            <v>98424</v>
          </cell>
          <cell r="B1545" t="str">
            <v>(COMPOSIÇÃO REPRESENTATIVA) POÇO DE VISITA CIRCULAR PARA ESGOTO, EM CONCRETO PRÉ-MOLDADO, DIÂMETRO INTERNO = 1,0 M, PROFUNDIDADE DE 3,00 A 3,50 M, INCLUINDO TAMPÃO DE FERRO FUNDIDO, DIÂMETRO DE 60 CM. AF_04/2018</v>
          </cell>
          <cell r="C1545" t="str">
            <v>UN</v>
          </cell>
          <cell r="D1545">
            <v>1886.66</v>
          </cell>
        </row>
        <row r="1546">
          <cell r="A1546">
            <v>98425</v>
          </cell>
          <cell r="B1546" t="str">
            <v>(COMPOSIÇÃO REPRESENTATIVA) POÇO DE VISITA CIRCULAR PARA ESGOTO, EM ALVENARIA COM TIJOLOS CERÂMICOS MACIÇOS, DIÂMETRO INTERNO = 1,2 M, PROFUNDIDADE ATÉ 1,50 M, EXCLUINDO TAMPÃO. AF_04/2018</v>
          </cell>
          <cell r="C1546" t="str">
            <v>UN</v>
          </cell>
          <cell r="D1546">
            <v>2293.56</v>
          </cell>
        </row>
        <row r="1547">
          <cell r="A1547">
            <v>98426</v>
          </cell>
          <cell r="B1547" t="str">
            <v>(COMPOSIÇÃO REPRESENTATIVA) POÇO DE VISITA CIRCULAR PARA ESGOTO, EM ALVENARIA COM TIJOLOS CERÂMICOS MACIÇOS, DIÂMETRO INTERNO = 1,2 M, PROFUNDIDADE DE 1,50 A 2,00 M, EXCLUINDO TAMPÃO. AF_04/2018</v>
          </cell>
          <cell r="C1547" t="str">
            <v>UN</v>
          </cell>
          <cell r="D1547">
            <v>2973.27</v>
          </cell>
        </row>
        <row r="1548">
          <cell r="A1548">
            <v>98427</v>
          </cell>
          <cell r="B1548" t="str">
            <v>(COMPOSIÇÃO REPRESENTATIVA) POÇO DE VISITA CIRCULAR PARA ESGOTO, EM ALVENARIA COM TIJOLOS CERÂMICOS MACIÇOS, DIÂMETRO INTERNO = 1,2 M, PROFUNDIDADE DE 2,00 A 2,50 M, EXCLUINDO TAMPÃO. AF_04/2018</v>
          </cell>
          <cell r="C1548" t="str">
            <v>UN</v>
          </cell>
          <cell r="D1548">
            <v>3652.99</v>
          </cell>
        </row>
        <row r="1549">
          <cell r="A1549">
            <v>98428</v>
          </cell>
          <cell r="B1549" t="str">
            <v>(COMPOSIÇÃO REPRESENTATIVA) POÇO DE VISITA CIRCULAR PARA ESGOTO, EM ALVENARIA COM TIJOLOS CERÂMICOS MACIÇOS, DIÂMETRO INTERNO = 1,2 M, PROFUNDIDADE DE 2,50 A 3,00 M, EXCLUINDO TAMPÃO. AF_04/2018</v>
          </cell>
          <cell r="C1549" t="str">
            <v>UN</v>
          </cell>
          <cell r="D1549">
            <v>4028.71</v>
          </cell>
        </row>
        <row r="1550">
          <cell r="A1550">
            <v>98429</v>
          </cell>
          <cell r="B1550" t="str">
            <v>(COMPOSIÇÃO REPRESENTATIVA) POÇO DE VISITA CIRCULAR PARA ESGOTO, EM ALVENARIA COM TIJOLOS CERÂMICOS MACIÇOS, DIÂMETRO INTERNO = 1,2 M, PROFUNDIDADE DE 3,00 A 3,50 M, EXCLUINDO TAMPÃO. AF_04/2018</v>
          </cell>
          <cell r="C1550" t="str">
            <v>UN</v>
          </cell>
          <cell r="D1550">
            <v>4404.4399999999996</v>
          </cell>
        </row>
        <row r="1551">
          <cell r="A1551">
            <v>98430</v>
          </cell>
          <cell r="B1551" t="str">
            <v>(COMPOSIÇÃO REPRESENTATIVA) POÇO DE VISITA CIRCULAR PARA ESGOTO, EM ALVENARIA COM TIJOLOS CERÂMICOS MACIÇOS, DIÂMETRO INTERNO = 1,2 M, PROFUNDIDADE ATÉ 1,50 M, INCLUINDO TAMPÃO DE FERRO FUNDIDO, DIÂMETRO DE 60 CM. AF_04/2018</v>
          </cell>
          <cell r="C1551" t="str">
            <v>UN</v>
          </cell>
          <cell r="D1551">
            <v>2669.88</v>
          </cell>
        </row>
        <row r="1552">
          <cell r="A1552">
            <v>98431</v>
          </cell>
          <cell r="B1552" t="str">
            <v>(COMPOSIÇÃO REPRESENTATIVA) POÇO DE VISITA CIRCULAR PARA ESGOTO, EM ALVENARIA COM TIJOLOS CERÂMICOS MACIÇOS, DIÂMETRO INTERNO = 1,2 M, PROFUNDIDADE DE 1,50 A 2,00 M, INCLUINDO TAMPÃO DE FERRO FUNDIDO, DIÂMETRO DE 60 CM. AF_04/2018</v>
          </cell>
          <cell r="C1552" t="str">
            <v>UN</v>
          </cell>
          <cell r="D1552">
            <v>3349.59</v>
          </cell>
        </row>
        <row r="1553">
          <cell r="A1553">
            <v>98432</v>
          </cell>
          <cell r="B1553" t="str">
            <v>(COMPOSIÇÃO REPRESENTATIVA) POÇO DE VISITA CIRCULAR PARA ESGOTO, EM ALVENARIA COM TIJOLOS CERÂMICOS MACIÇOS, DIÂMETRO INTERNO = 1,2 M, PROFUNDIDADE DE 2,00 A 2,50 M, INCLUINDO TAMPÃO DE FERRO FUNDIDO, DIÂMETRO DE 60 CM. AF_04/2018</v>
          </cell>
          <cell r="C1553" t="str">
            <v>UN</v>
          </cell>
          <cell r="D1553">
            <v>4029.31</v>
          </cell>
        </row>
        <row r="1554">
          <cell r="A1554">
            <v>98433</v>
          </cell>
          <cell r="B1554" t="str">
            <v>(COMPOSIÇÃO REPRESENTATIVA) POÇO DE VISITA CIRCULAR PARA ESGOTO, EM ALVENARIA COM TIJOLOS CERÂMICOS MACIÇOS, DIÂMETRO INTERNO = 1,2 M, PROFUNDIDADE DE 2,50 A 3,00 M, INCLUINDO TAMPÃO DE FERRO FUNDIDO, DIÂMETRO DE 60 CM. AF_04/2018</v>
          </cell>
          <cell r="C1554" t="str">
            <v>UN</v>
          </cell>
          <cell r="D1554">
            <v>4405.03</v>
          </cell>
        </row>
        <row r="1555">
          <cell r="A1555">
            <v>98434</v>
          </cell>
          <cell r="B1555" t="str">
            <v>(COMPOSIÇÃO REPRESENTATIVA) POÇO DE VISITA CIRCULAR PARA ESGOTO, EM ALVENARIA COM TIJOLOS CERÂMICOS MACIÇOS, DIÂMETRO INTERNO = 1,2 M, PROFUNDIDADE DE 3,00 A 3,50 M, INCLUINDO TAMPÃO DE FERRO FUNDIDO, DIÂMETRO DE 60 CM. AF_04/2018</v>
          </cell>
          <cell r="C1555" t="str">
            <v>UN</v>
          </cell>
          <cell r="D1555">
            <v>4780.76</v>
          </cell>
        </row>
        <row r="1556">
          <cell r="A1556">
            <v>99240</v>
          </cell>
          <cell r="B1556" t="str">
            <v>ACRÉSCIMO PARA POÇO DE VISITA CIRCULAR PARA DRENAGEM, EM CONCRETO PRÉ-MOLDADO, DIÂMETRO INTERNO = 1,2 M. AF_05/2018</v>
          </cell>
          <cell r="C1556" t="str">
            <v>M</v>
          </cell>
          <cell r="D1556">
            <v>410.28</v>
          </cell>
        </row>
        <row r="1557">
          <cell r="A1557">
            <v>99241</v>
          </cell>
          <cell r="B1557" t="str">
            <v>ACRÉSCIMO PARA POÇO DE VISITA RETANGULAR PARA DRENAGEM, EM ALVENARIA COM BLOCOS DE CONCRETO, DIMENSÕES INTERNAS = 1,5X1,5 M. AF_05/2018</v>
          </cell>
          <cell r="C1557" t="str">
            <v>M</v>
          </cell>
          <cell r="D1557">
            <v>1395.61</v>
          </cell>
        </row>
        <row r="1558">
          <cell r="A1558">
            <v>99242</v>
          </cell>
          <cell r="B1558" t="str">
            <v>BASE PARA POÇO DE VISITA CIRCULAR PARA DRENAGEM, EM ALVENARIA COM TIJOLOS CERÂMICOS MACIÇOS, DIÂMETRO INTERNO = 1,2 M, PROFUNDIDADE = 1,45 M, EXCLUINDO TAMPÃO. AF_05/2018</v>
          </cell>
          <cell r="C1558" t="str">
            <v>UN</v>
          </cell>
          <cell r="D1558">
            <v>2218.6799999999998</v>
          </cell>
        </row>
        <row r="1559">
          <cell r="A1559">
            <v>99243</v>
          </cell>
          <cell r="B1559" t="str">
            <v>ACRÉSCIMO PARA POÇO DE VISITA CIRCULAR PARA DRENAGEM, EM ALVENARIA COM TIJOLOS CERÂMICOS MACIÇOS, DIÂMETRO INTERNO = 1,2 M. AF_05/2018</v>
          </cell>
          <cell r="C1559" t="str">
            <v>M</v>
          </cell>
          <cell r="D1559">
            <v>1299.42</v>
          </cell>
        </row>
        <row r="1560">
          <cell r="A1560">
            <v>99244</v>
          </cell>
          <cell r="B1560" t="str">
            <v>BASE PARA POÇO DE VISITA RETANGULAR PARA DRENAGEM, EM ALVENARIA COM BLOCOS DE CONCRETO, DIMENSÕES INTERNAS = 1,5X2 M, PROFUNDIDADE = 1,45 M, EXCLUINDO TAMPÃO. AF_05/2018</v>
          </cell>
          <cell r="C1560" t="str">
            <v>UN</v>
          </cell>
          <cell r="D1560">
            <v>3720.86</v>
          </cell>
        </row>
        <row r="1561">
          <cell r="A1561">
            <v>99246</v>
          </cell>
          <cell r="B1561" t="str">
            <v>ACRÉSCIMO PARA POÇO DE VISITA CIRCULAR PARA DRENAGEM, EM CONCRETO PRÉ-MOLDADO, DIÂMETRO INTERNO = 1,5 M. AF_05/2018</v>
          </cell>
          <cell r="C1561" t="str">
            <v>M</v>
          </cell>
          <cell r="D1561">
            <v>637</v>
          </cell>
        </row>
        <row r="1562">
          <cell r="A1562">
            <v>99247</v>
          </cell>
          <cell r="B1562" t="str">
            <v>ACRÉSCIMO PARA POÇO DE VISITA RETANGULAR PARA DRENAGEM, EM ALVENARIA COM BLOCOS DE CONCRETO, DIMENSÕES INTERNAS = 1,5X2 M. AF_05/2018</v>
          </cell>
          <cell r="C1562" t="str">
            <v>M</v>
          </cell>
          <cell r="D1562">
            <v>1593.25</v>
          </cell>
        </row>
        <row r="1563">
          <cell r="A1563">
            <v>99248</v>
          </cell>
          <cell r="B1563" t="str">
            <v>BASE PARA POÇO DE VISITA CIRCULAR PARA DRENAGEM, EM ALVENARIA COM TIJOLOS CERÂMICOS MACIÇOS, DIÂMETRO INTERNO = 1,5 M, PROFUNDIDADE = 1,45 M, EXCLUINDO TAMPÃO. AF_05/2018</v>
          </cell>
          <cell r="C1563" t="str">
            <v>UN</v>
          </cell>
          <cell r="D1563">
            <v>2817.65</v>
          </cell>
        </row>
        <row r="1564">
          <cell r="A1564">
            <v>99249</v>
          </cell>
          <cell r="B1564" t="str">
            <v>ACRÉSCIMO PARA POÇO DE VISITA CIRCULAR PARA DRENAGEM, EM ALVENARIA COM TIJOLOS CERÂMICOS MACIÇOS, DIÂMETRO INTERNO = 1,5 M. AF_05/2018</v>
          </cell>
          <cell r="C1564" t="str">
            <v>M</v>
          </cell>
          <cell r="D1564">
            <v>1592.75</v>
          </cell>
        </row>
        <row r="1565">
          <cell r="A1565">
            <v>99252</v>
          </cell>
          <cell r="B1565" t="str">
            <v>BASE PARA POÇO DE VISITA RETANGULAR PARA DRENAGEM, EM ALVENARIA COM BLOCOS DE CONCRETO, DIMENSÕES INTERNAS = 1X1 M, PROFUNDIDADE = 1,45 M, EXCLUINDO TAMPÃO. AF_05/2018</v>
          </cell>
          <cell r="C1565" t="str">
            <v>UN</v>
          </cell>
          <cell r="D1565">
            <v>1956.98</v>
          </cell>
        </row>
        <row r="1566">
          <cell r="A1566">
            <v>99254</v>
          </cell>
          <cell r="B1566" t="str">
            <v>ACRÉSCIMO PARA POÇO DE VISITA RETANGULAR PARA DRENAGEM, EM ALVENARIA COM BLOCOS DE CONCRETO, DIMENSÕES INTERNAS = 1X1 M. AF_05/2018</v>
          </cell>
          <cell r="C1566" t="str">
            <v>M</v>
          </cell>
          <cell r="D1566">
            <v>1000.31</v>
          </cell>
        </row>
        <row r="1567">
          <cell r="A1567">
            <v>99256</v>
          </cell>
          <cell r="B1567" t="str">
            <v>BASE PARA POÇO DE VISITA RETANGULAR PARA DRENAGEM, EM ALVENARIA COM BLOCOS DE CONCRETO, DIMENSÕES INTERNAS = 1,5X2,5 M, PROFUNDIDADE = 1,45 M, EXCLUINDO TAMPÃO. AF_05/2018</v>
          </cell>
          <cell r="C1567" t="str">
            <v>UN</v>
          </cell>
          <cell r="D1567">
            <v>4366.95</v>
          </cell>
        </row>
        <row r="1568">
          <cell r="A1568">
            <v>99259</v>
          </cell>
          <cell r="B1568" t="str">
            <v>BASE PARA POÇO DE VISITA RETANGULAR PARA DRENAGEM, EM ALVENARIA COM BLOCOS DE CONCRETO, DIMENSÕES INTERNAS = 1X1,5 M, PROFUNDIDADE = 1,45 M, EXCLUINDO TAMPÃO. AF_05/2018</v>
          </cell>
          <cell r="C1568" t="str">
            <v>UN</v>
          </cell>
          <cell r="D1568">
            <v>2472.3000000000002</v>
          </cell>
        </row>
        <row r="1569">
          <cell r="A1569">
            <v>99261</v>
          </cell>
          <cell r="B1569" t="str">
            <v>ACRÉSCIMO PARA POÇO DE VISITA RETANGULAR PARA DRENAGEM, EM ALVENARIA COM BLOCOS DE CONCRETO, DIMENSÕES INTERNAS = 1X1,5 M. AF_05/2018</v>
          </cell>
          <cell r="C1569" t="str">
            <v>M</v>
          </cell>
          <cell r="D1569">
            <v>1197.97</v>
          </cell>
        </row>
        <row r="1570">
          <cell r="A1570">
            <v>99263</v>
          </cell>
          <cell r="B1570" t="str">
            <v>ACRÉSCIMO PARA POÇO DE VISITA RETANGULAR PARA DRENAGEM, EM ALVENARIA COM BLOCOS DE CONCRETO, DIMENSÕES INTERNAS = 1,5X2,5 M. AF_05/2018</v>
          </cell>
          <cell r="C1570" t="str">
            <v>M</v>
          </cell>
          <cell r="D1570">
            <v>1790.93</v>
          </cell>
        </row>
        <row r="1571">
          <cell r="A1571">
            <v>99265</v>
          </cell>
          <cell r="B1571" t="str">
            <v>BASE PARA POÇO DE VISITA RETANGULAR PARA DRENAGEM, EM ALVENARIA COM BLOCOS DE CONCRETO, DIMENSÕES INTERNAS = 1X2 M, PROFUNDIDADE = 1,45 M, EXCLUINDO TAMPÃO. AF_05/2018</v>
          </cell>
          <cell r="C1571" t="str">
            <v>UN</v>
          </cell>
          <cell r="D1571">
            <v>2987.58</v>
          </cell>
        </row>
        <row r="1572">
          <cell r="A1572">
            <v>99266</v>
          </cell>
          <cell r="B1572" t="str">
            <v>ACRÉSCIMO PARA POÇO DE VISITA RETANGULAR PARA DRENAGEM, EM ALVENARIA COM BLOCOS DE CONCRETO, DIMENSÕES INTERNAS = 1X2 M. AF_05/2018</v>
          </cell>
          <cell r="C1572" t="str">
            <v>M</v>
          </cell>
          <cell r="D1572">
            <v>1395.61</v>
          </cell>
        </row>
        <row r="1573">
          <cell r="A1573">
            <v>99267</v>
          </cell>
          <cell r="B1573" t="str">
            <v>BASE PARA POÇO DE VISITA RETANGULAR PARA DRENAGEM, EM ALVENARIA COM BLOCOS DE CONCRETO, DIMENSÕES INTERNAS = 1X2,5 M, PROFUNDIDADE = 1,45 M, EXCLUINDO TAMPÃO. AF_05/2018</v>
          </cell>
          <cell r="C1573" t="str">
            <v>UN</v>
          </cell>
          <cell r="D1573">
            <v>3502.87</v>
          </cell>
        </row>
        <row r="1574">
          <cell r="A1574">
            <v>99269</v>
          </cell>
          <cell r="B1574" t="str">
            <v>ACRÉSCIMO PARA POÇO DE VISITA RETANGULAR PARA DRENAGEM, EM ALVENARIA COM BLOCOS DE CONCRETO, DIMENSÕES INTERNAS = 1X2,5 M. AF_05/2018</v>
          </cell>
          <cell r="C1574" t="str">
            <v>M</v>
          </cell>
          <cell r="D1574">
            <v>1593.25</v>
          </cell>
        </row>
        <row r="1575">
          <cell r="A1575">
            <v>99271</v>
          </cell>
          <cell r="B1575" t="str">
            <v>BASE PARA POÇO DE VISITA RETANGULAR PARA DRENAGEM, EM ALVENARIA COM BLOCOS DE CONCRETO, DIMENSÕES INTERNAS = 1,5X3 M, PROFUNDIDADE = 1,45 M, EXCLUINDO TAMPÃO. AF_05/2018</v>
          </cell>
          <cell r="C1575" t="str">
            <v>UN</v>
          </cell>
          <cell r="D1575">
            <v>5012.92</v>
          </cell>
        </row>
        <row r="1576">
          <cell r="A1576">
            <v>99272</v>
          </cell>
          <cell r="B1576" t="str">
            <v>POÇO DE INSPEÇÃO CIRCULAR PARA DRENAGEM, EM ALVENARIA COM TIJOLOS CERÂMICOS MACIÇOS, DIÂMETRO INTERNO = 0,6 M, PROFUNDIDADE = 1 M, EXCLUINDO TAMPÃO. AF_05/2018</v>
          </cell>
          <cell r="C1576" t="str">
            <v>UN</v>
          </cell>
          <cell r="D1576">
            <v>820.34</v>
          </cell>
        </row>
        <row r="1577">
          <cell r="A1577">
            <v>99273</v>
          </cell>
          <cell r="B1577" t="str">
            <v>POÇO DE INSPEÇÃO CIRCULAR PARA DRENAGEM, EM ALVENARIA COM TIJOLOS CERÂMICOS MACIÇOS, DIÂMETRO INTERNO = 0,6 M, PROFUNDIDADE = 1,5 M, EXCLUINDO TAMPÃO. AF_05/2018</v>
          </cell>
          <cell r="C1577" t="str">
            <v>UN</v>
          </cell>
          <cell r="D1577">
            <v>1189.1500000000001</v>
          </cell>
        </row>
        <row r="1578">
          <cell r="A1578">
            <v>99274</v>
          </cell>
          <cell r="B1578" t="str">
            <v>BASE PARA POÇO DE VISITA RETANGULAR PARA DRENAGEM, EM ALVENARIA COM BLOCOS DE CONCRETO, DIMENSÕES INTERNAS = 1X3 M, PROFUNDIDADE = 1,45 M, EXCLUINDO TAMPÃO. AF_05/2018</v>
          </cell>
          <cell r="C1578" t="str">
            <v>UN</v>
          </cell>
          <cell r="D1578">
            <v>4038.4</v>
          </cell>
        </row>
        <row r="1579">
          <cell r="A1579">
            <v>99276</v>
          </cell>
          <cell r="B1579" t="str">
            <v>ACRÉSCIMO PARA POÇO DE VISITA RETANGULAR PARA DRENAGEM, EM ALVENARIA COM BLOCOS DE CONCRETO, DIMENSÕES INTERNAS = 1,5X3 M. AF_05/2018</v>
          </cell>
          <cell r="C1579" t="str">
            <v>M</v>
          </cell>
          <cell r="D1579">
            <v>1988.57</v>
          </cell>
        </row>
        <row r="1580">
          <cell r="A1580">
            <v>99277</v>
          </cell>
          <cell r="B1580" t="str">
            <v>ACRÉSCIMO PARA POÇO DE VISITA RETANGULAR PARA DRENAGEM, EM ALVENARIA COM BLOCOS DE CONCRETO, DIMENSÕES INTERNAS = 1X3 M. AF_05/2018</v>
          </cell>
          <cell r="C1580" t="str">
            <v>M</v>
          </cell>
          <cell r="D1580">
            <v>1790.93</v>
          </cell>
        </row>
        <row r="1581">
          <cell r="A1581">
            <v>99278</v>
          </cell>
          <cell r="B1581" t="str">
            <v>ACRÉSCIMO PARA POÇO DE VISITA CIRCULAR PARA DRENAGEM, EM CONCRETO PRÉ-MOLDADO, DIÂMETRO INTERNO = 0,8 M. AF_05/2018</v>
          </cell>
          <cell r="C1581" t="str">
            <v>M</v>
          </cell>
          <cell r="D1581">
            <v>304.18</v>
          </cell>
        </row>
        <row r="1582">
          <cell r="A1582">
            <v>99279</v>
          </cell>
          <cell r="B1582" t="str">
            <v>BASE PARA POÇO DE VISITA RETANGULAR PARA DRENAGEM, EM ALVENARIA COM BLOCOS DE CONCRETO, DIMENSÕES INTERNAS = 1X3,5 M, PROFUNDIDADE = 1,45 M, EXCLUINDO TAMPÃO. AF_05/2018</v>
          </cell>
          <cell r="C1582" t="str">
            <v>UN</v>
          </cell>
          <cell r="D1582">
            <v>4556.17</v>
          </cell>
        </row>
        <row r="1583">
          <cell r="A1583">
            <v>99280</v>
          </cell>
          <cell r="B1583" t="str">
            <v>BASE PARA POÇO DE VISITA CIRCULAR PARA DRENAGEM, EM ALVENARIA COM TIJOLOS CERÂMICOS MACIÇOS, DIÂMETRO INTERNO = 0,8 M, PROFUNDIDADE = 1,45 M, EXCLUINDO TAMPÃO. AF_05/2018</v>
          </cell>
          <cell r="C1583" t="str">
            <v>UN</v>
          </cell>
          <cell r="D1583">
            <v>1528.59</v>
          </cell>
        </row>
        <row r="1584">
          <cell r="A1584">
            <v>99281</v>
          </cell>
          <cell r="B1584" t="str">
            <v>ACRÉSCIMO PARA POÇO DE VISITA RETANGULAR PARA DRENAGEM, EM ALVENARIA COM BLOCOS DE CONCRETO, DIMENSÕES INTERNAS = 1X3,5 M. AF_05/2018</v>
          </cell>
          <cell r="C1584" t="str">
            <v>M</v>
          </cell>
          <cell r="D1584">
            <v>1988.57</v>
          </cell>
        </row>
        <row r="1585">
          <cell r="A1585">
            <v>99282</v>
          </cell>
          <cell r="B1585" t="str">
            <v>ACRÉSCIMO PARA POÇO DE VISITA RETANGULAR PARA DRENAGEM, EM ALVENARIA COM BLOCOS DE CONCRETO, DIMENSÕES INTERNAS = 2,5X2,5 M. AF_05/2018</v>
          </cell>
          <cell r="C1585" t="str">
            <v>M</v>
          </cell>
          <cell r="D1585">
            <v>2214.64</v>
          </cell>
        </row>
        <row r="1586">
          <cell r="A1586">
            <v>99283</v>
          </cell>
          <cell r="B1586" t="str">
            <v>ACRÉSCIMO PARA POÇO DE VISITA CIRCULAR PARA DRENAGEM, EM ALVENARIA COM TIJOLOS CERÂMICOS MACIÇOS, DIÂMETRO INTERNO = 0,8 M. AF_05/2018</v>
          </cell>
          <cell r="C1586" t="str">
            <v>M</v>
          </cell>
          <cell r="D1586">
            <v>908.34</v>
          </cell>
        </row>
        <row r="1587">
          <cell r="A1587">
            <v>99284</v>
          </cell>
          <cell r="B1587" t="str">
            <v>BASE PARA POÇO DE VISITA RETANGULAR PARA DRENAGEM, EM ALVENARIA COM BLOCOS DE CONCRETO, DIMENSÕES INTERNAS = 1,5X3,5 M, PROFUNDIDADE = 1,45 M, EXCLUINDO TAMPÃO. AF_05/2018</v>
          </cell>
          <cell r="C1587" t="str">
            <v>UN</v>
          </cell>
          <cell r="D1587">
            <v>5659.02</v>
          </cell>
        </row>
        <row r="1588">
          <cell r="A1588">
            <v>99286</v>
          </cell>
          <cell r="B1588" t="str">
            <v>BASE PARA POÇO DE VISITA RETANGULAR PARA DRENAGEM, EM ALVENARIA COM BLOCOS DE CONCRETO, DIMENSÕES INTERNAS = 1X4 M, PROFUNDIDADE = 1,45 M, EXCLUINDO TAMPÃO. AF_05/2018</v>
          </cell>
          <cell r="C1588" t="str">
            <v>UN</v>
          </cell>
          <cell r="D1588">
            <v>5074.1099999999997</v>
          </cell>
        </row>
        <row r="1589">
          <cell r="A1589">
            <v>99287</v>
          </cell>
          <cell r="B1589" t="str">
            <v>BASE PARA POÇO DE VISITA RETANGULAR PARA DRENAGEM, EM ALVENARIA COM BLOCOS DE CONCRETO, DIMENSÕES INTERNAS = 2,5X3 M, PROFUNDIDADE = 1,45 M, EXCLUINDO TAMPÃO. AF_05/2018</v>
          </cell>
          <cell r="C1589" t="str">
            <v>UN</v>
          </cell>
          <cell r="D1589">
            <v>7141.14</v>
          </cell>
        </row>
        <row r="1590">
          <cell r="A1590">
            <v>99288</v>
          </cell>
          <cell r="B1590" t="str">
            <v>ACRÉSCIMO PARA POÇO DE VISITA CIRCULAR PARA DRENAGEM, EM CONCRETO PRÉ-MOLDADO, DIÂMETRO INTERNO = 1 M. AF_05/2018</v>
          </cell>
          <cell r="C1590" t="str">
            <v>M</v>
          </cell>
          <cell r="D1590">
            <v>367.6</v>
          </cell>
        </row>
        <row r="1591">
          <cell r="A1591">
            <v>99289</v>
          </cell>
          <cell r="B1591" t="str">
            <v>ACRÉSCIMO PARA POÇO DE VISITA RETANGULAR PARA DRENAGEM, EM ALVENARIA COM BLOCOS DE CONCRETO, DIMENSÕES INTERNAS = 1X4 M. AF_05/2018</v>
          </cell>
          <cell r="C1591" t="str">
            <v>M</v>
          </cell>
          <cell r="D1591">
            <v>2186.23</v>
          </cell>
        </row>
        <row r="1592">
          <cell r="A1592">
            <v>99290</v>
          </cell>
          <cell r="B1592" t="str">
            <v>BASE PARA POÇO DE VISITA RETANGULAR PARA DRENAGEM, EM ALVENARIA COM BLOCOS DE CONCRETO, DIMENSÕES INTERNAS = 1,5X1,5 M, PROFUNDIDADE = 1,45 M, EXCLUINDO TAMPÃO. AF_05/2018</v>
          </cell>
          <cell r="C1592" t="str">
            <v>UN</v>
          </cell>
          <cell r="D1592">
            <v>3058.91</v>
          </cell>
        </row>
        <row r="1593">
          <cell r="A1593">
            <v>99291</v>
          </cell>
          <cell r="B1593" t="str">
            <v>ACRÉSCIMO PARA POÇO DE VISITA RETANGULAR PARA DRENAGEM, EM ALVENARIA COM BLOCOS DE CONCRETO, DIMENSÕES INTERNAS = 1,5X3,5 M. AF_05/2018</v>
          </cell>
          <cell r="C1593" t="str">
            <v>M</v>
          </cell>
          <cell r="D1593">
            <v>2186.23</v>
          </cell>
        </row>
        <row r="1594">
          <cell r="A1594">
            <v>99292</v>
          </cell>
          <cell r="B1594" t="str">
            <v>BASE PARA POÇO DE VISITA CIRCULAR PARA DRENAGEM, EM ALVENARIA COM TIJOLOS CERÂMICOS MACIÇOS, DIÂMETRO INTERNO = 1 M, PROFUNDIDADE = 1,45 M, EXCLUINDO TAMPÃO. AF_05/2018</v>
          </cell>
          <cell r="C1594" t="str">
            <v>UN</v>
          </cell>
          <cell r="D1594">
            <v>1876.94</v>
          </cell>
        </row>
        <row r="1595">
          <cell r="A1595">
            <v>99293</v>
          </cell>
          <cell r="B1595" t="str">
            <v>ACRÉSCIMO PARA POÇO DE VISITA CIRCULAR PARA DRENAGEM, EM ALVENARIA COM TIJOLOS CERÂMICOS MACIÇOS, DIÂMETRO INTERNO = 1 M. AF_05/2018</v>
          </cell>
          <cell r="C1595" t="str">
            <v>M</v>
          </cell>
          <cell r="D1595">
            <v>1103.8699999999999</v>
          </cell>
        </row>
        <row r="1596">
          <cell r="A1596">
            <v>99294</v>
          </cell>
          <cell r="B1596" t="str">
            <v>BASE PARA POÇO DE VISITA RETANGULAR PARA DRENAGEM, EM ALVENARIA COM BLOCOS DE CONCRETO, DIMENSÕES INTERNAS = 1,5X4 M, PROFUNDIDADE = 1,45 M, EXCLUINDO TAMPÃO. AF_05/2018</v>
          </cell>
          <cell r="C1596" t="str">
            <v>UN</v>
          </cell>
          <cell r="D1596">
            <v>6305.06</v>
          </cell>
        </row>
        <row r="1597">
          <cell r="A1597">
            <v>99296</v>
          </cell>
          <cell r="B1597" t="str">
            <v>ACRÉSCIMO PARA POÇO DE VISITA RETANGULAR PARA DRENAGEM, EM ALVENARIA COM BLOCOS DE CONCRETO, DIMENSÕES INTERNAS = 2,5X3 M. AF_05/2018</v>
          </cell>
          <cell r="C1597" t="str">
            <v>M</v>
          </cell>
          <cell r="D1597">
            <v>2412.2800000000002</v>
          </cell>
        </row>
        <row r="1598">
          <cell r="A1598">
            <v>99297</v>
          </cell>
          <cell r="B1598" t="str">
            <v>ACRÉSCIMO PARA POÇO DE VISITA RETANGULAR PARA DRENAGEM, EM ALVENARIA COM BLOCOS DE CONCRETO, DIMENSÕES INTERNAS = 1,5X4 M. AF_05/2018</v>
          </cell>
          <cell r="C1598" t="str">
            <v>M</v>
          </cell>
          <cell r="D1598">
            <v>2407.37</v>
          </cell>
        </row>
        <row r="1599">
          <cell r="A1599">
            <v>99298</v>
          </cell>
          <cell r="B1599" t="str">
            <v>BASE PARA POÇO DE VISITA RETANGULAR PARA DRENAGEM, EM ALVENARIA COM BLOCOS DE CONCRETO, DIMENSÕES INTERNAS = 2,5X3,5 M, PROFUNDIDADE = 1,45 M, EXCLUINDO TAMPÃO. AF_05/2018</v>
          </cell>
          <cell r="C1599" t="str">
            <v>UN</v>
          </cell>
          <cell r="D1599">
            <v>8068.53</v>
          </cell>
        </row>
        <row r="1600">
          <cell r="A1600">
            <v>99299</v>
          </cell>
          <cell r="B1600" t="str">
            <v>ACRÉSCIMO PARA POÇO DE VISITA RETANGULAR PARA DRENAGEM, EM ALVENARIA COM BLOCOS DE CONCRETO, DIMENSÕES INTERNAS = 2,5X3,5 M. AF_05/2018</v>
          </cell>
          <cell r="C1600" t="str">
            <v>M</v>
          </cell>
          <cell r="D1600">
            <v>2609.88</v>
          </cell>
        </row>
        <row r="1601">
          <cell r="A1601">
            <v>99300</v>
          </cell>
          <cell r="B1601" t="str">
            <v>BASE PARA POÇO DE VISITA RETANGULAR PARA DRENAGEM, EM ALVENARIA COM BLOCOS DE CONCRETO, DIMENSÕES INTERNAS = 2,5X4 M, PROFUNDIDADE = 1,45 M, EXCLUINDO TAMPÃO. AF_05/2018</v>
          </cell>
          <cell r="C1601" t="str">
            <v>UN</v>
          </cell>
          <cell r="D1601">
            <v>8995.99</v>
          </cell>
        </row>
        <row r="1602">
          <cell r="A1602">
            <v>99301</v>
          </cell>
          <cell r="B1602" t="str">
            <v>BASE PARA POÇO DE VISITA RETANGULAR PARA DRENAGEM, EM ALVENARIA COM BLOCOS DE CONCRETO, DIMENSÕES INTERNAS = 2X2 M, PROFUNDIDADE = 1,45 M, EXCLUINDO TAMPÃO. AF_05/2018</v>
          </cell>
          <cell r="C1602" t="str">
            <v>UN</v>
          </cell>
          <cell r="D1602">
            <v>4500.99</v>
          </cell>
        </row>
        <row r="1603">
          <cell r="A1603">
            <v>99302</v>
          </cell>
          <cell r="B1603" t="str">
            <v>ACRÉSCIMO PARA POÇO DE VISITA RETANGULAR PARA DRENAGEM, EM ALVENARIA COM BLOCOS DE CONCRETO, DIMENSÕES INTERNAS = 2,5X4 M. AF_05/2018</v>
          </cell>
          <cell r="C1603" t="str">
            <v>M</v>
          </cell>
          <cell r="D1603">
            <v>2812.43</v>
          </cell>
        </row>
        <row r="1604">
          <cell r="A1604">
            <v>99303</v>
          </cell>
          <cell r="B1604" t="str">
            <v>BASE PARA POÇO DE VISITA RETANGULAR PARA DRENAGEM, EM ALVENARIA COM BLOCOS DE CONCRETO, DIMENSÕES INTERNAS = 3X3 M, PROFUNDIDADE = 1,45 M, EXCLUINDO TAMPÃO. AF_05/2018</v>
          </cell>
          <cell r="C1604" t="str">
            <v>UN</v>
          </cell>
          <cell r="D1604">
            <v>8250.77</v>
          </cell>
        </row>
        <row r="1605">
          <cell r="A1605">
            <v>99304</v>
          </cell>
          <cell r="B1605" t="str">
            <v>ACRÉSCIMO PARA POÇO DE VISITA RETANGULAR PARA DRENAGEM, EM ALVENARIA COM BLOCOS DE CONCRETO, DIMENSÕES INTERNAS = 3X3 M. AF_05/2018</v>
          </cell>
          <cell r="C1605" t="str">
            <v>M</v>
          </cell>
          <cell r="D1605">
            <v>2614.7800000000002</v>
          </cell>
        </row>
        <row r="1606">
          <cell r="A1606">
            <v>99305</v>
          </cell>
          <cell r="B1606" t="str">
            <v>BASE PARA POÇO DE VISITA RETANGULAR PARA DRENAGEM, EM ALVENARIA COM BLOCOS DE CONCRETO, DIMENSÕES INTERNAS = 3X3,5 M, PROFUNDIDADE = 1,45 M, EXCLUINDO TAMPÃO. AF_05/2018</v>
          </cell>
          <cell r="C1606" t="str">
            <v>UN</v>
          </cell>
          <cell r="D1606">
            <v>9317.7000000000007</v>
          </cell>
        </row>
        <row r="1607">
          <cell r="A1607">
            <v>99306</v>
          </cell>
          <cell r="B1607" t="str">
            <v>ACRÉSCIMO PARA POÇO DE VISITA RETANGULAR PARA DRENAGEM, EM ALVENARIA COM BLOCOS DE CONCRETO, DIMENSÕES INTERNAS = 3X3,5 M. AF_05/2018</v>
          </cell>
          <cell r="C1607" t="str">
            <v>M</v>
          </cell>
          <cell r="D1607">
            <v>2812.43</v>
          </cell>
        </row>
        <row r="1608">
          <cell r="A1608">
            <v>99307</v>
          </cell>
          <cell r="B1608" t="str">
            <v>ACRÉSCIMO PARA POÇO DE VISITA RETANGULAR PARA DRENAGEM, EM ALVENARIA COM BLOCOS DE CONCRETO, DIMENSÕES INTERNAS = 2X2 M. AF_05/2018</v>
          </cell>
          <cell r="C1608" t="str">
            <v>M</v>
          </cell>
          <cell r="D1608">
            <v>1814.44</v>
          </cell>
        </row>
        <row r="1609">
          <cell r="A1609">
            <v>99308</v>
          </cell>
          <cell r="B1609" t="str">
            <v>BASE PARA POÇO DE VISITA RETANGULAR PARA DRENAGEM, EM ALVENARIA COM BLOCOS DE CONCRETO, DIMENSÕES INTERNAS = 3X4 M, PROFUNDIDADE = 1,45 M, EXCLUINDO TAMPÃO. AF_05/2018</v>
          </cell>
          <cell r="C1609" t="str">
            <v>UN</v>
          </cell>
          <cell r="D1609">
            <v>10384.65</v>
          </cell>
        </row>
        <row r="1610">
          <cell r="A1610">
            <v>99309</v>
          </cell>
          <cell r="B1610" t="str">
            <v>ACRÉSCIMO PARA POÇO DE VISITA RETANGULAR PARA DRENAGEM, EM ALVENARIA COM BLOCOS DE CONCRETO, DIMENSÕES INTERNAS = 3X4 M. AF_05/2018</v>
          </cell>
          <cell r="C1610" t="str">
            <v>M</v>
          </cell>
          <cell r="D1610">
            <v>3014.98</v>
          </cell>
        </row>
        <row r="1611">
          <cell r="A1611">
            <v>99310</v>
          </cell>
          <cell r="B1611" t="str">
            <v>BASE PARA POÇO DE VISITA RETANGULAR PARA DRENAGEM, EM ALVENARIA COM BLOCOS DE CONCRETO, DIMENSÕES INTERNAS = 3,5X3,5 M, PROFUNDIDADE = 1,45 M, EXCLUINDO TAMPÃO. AF_05/2018</v>
          </cell>
          <cell r="C1611" t="str">
            <v>UN</v>
          </cell>
          <cell r="D1611">
            <v>10574.49</v>
          </cell>
        </row>
        <row r="1612">
          <cell r="A1612">
            <v>99311</v>
          </cell>
          <cell r="B1612" t="str">
            <v>ACRÉSCIMO PARA POÇO DE VISITA RETANGULAR PARA DRENAGEM, EM ALVENARIA COM BLOCOS DE CONCRETO, DIMENSÕES INTERNAS = 3,5X3,5 M. AF_05/2018</v>
          </cell>
          <cell r="C1612" t="str">
            <v>M</v>
          </cell>
          <cell r="D1612">
            <v>3014.98</v>
          </cell>
        </row>
        <row r="1613">
          <cell r="A1613">
            <v>99312</v>
          </cell>
          <cell r="B1613" t="str">
            <v>BASE PARA POÇO DE VISITA RETANGULAR PARA DRENAGEM, EM ALVENARIA COM BLOCOS DE CONCRETO, DIMENSÕES INTERNAS = 2X2,5 M, PROFUNDIDADE = 1,45 M, EXCLUINDO TAMPÃO. AF_05/2018</v>
          </cell>
          <cell r="C1613" t="str">
            <v>UN</v>
          </cell>
          <cell r="D1613">
            <v>5269.07</v>
          </cell>
        </row>
        <row r="1614">
          <cell r="A1614">
            <v>99313</v>
          </cell>
          <cell r="B1614" t="str">
            <v>BASE PARA POÇO DE VISITA RETANGULAR PARA DRENAGEM, EM ALVENARIA COM BLOCOS DE CONCRETO, DIMENSÕES INTERNAS = 3,5X4 M, PROFUNDIDADE = 1,45 M, EXCLUINDO TAMPÃO. AF_05/2018</v>
          </cell>
          <cell r="C1614" t="str">
            <v>UN</v>
          </cell>
          <cell r="D1614">
            <v>11782.06</v>
          </cell>
        </row>
        <row r="1615">
          <cell r="A1615">
            <v>99314</v>
          </cell>
          <cell r="B1615" t="str">
            <v>ACRÉSCIMO PARA POÇO DE VISITA RETANGULAR PARA DRENAGEM, EM ALVENARIA COM BLOCOS DE CONCRETO, DIMENSÕES INTERNAS = 3,5X4 M. AF_05/2018</v>
          </cell>
          <cell r="C1615" t="str">
            <v>M</v>
          </cell>
          <cell r="D1615">
            <v>3217.55</v>
          </cell>
        </row>
        <row r="1616">
          <cell r="A1616">
            <v>99315</v>
          </cell>
          <cell r="B1616" t="str">
            <v>BASE PARA POÇO DE VISITA RETANGULAR PARA DRENAGEM, EM ALVENARIA COM BLOCOS DE CONCRETO, DIMENSÕES INTERNAS = 4X4 M, PROFUNDIDADE = 1,45 M, EXCLUINDO TAMPÃO. AF_05/2018</v>
          </cell>
          <cell r="C1616" t="str">
            <v>UN</v>
          </cell>
          <cell r="D1616">
            <v>13188.34</v>
          </cell>
        </row>
        <row r="1617">
          <cell r="A1617">
            <v>99317</v>
          </cell>
          <cell r="B1617" t="str">
            <v>ACRÉSCIMO PARA POÇO DE VISITA RETANGULAR PARA DRENAGEM, EM ALVENARIA COM BLOCOS DE CONCRETO, DIMENSÕES INTERNAS = 2X2,5 M. AF_05/2018</v>
          </cell>
          <cell r="C1617" t="str">
            <v>M</v>
          </cell>
          <cell r="D1617">
            <v>2012.08</v>
          </cell>
        </row>
        <row r="1618">
          <cell r="A1618">
            <v>99318</v>
          </cell>
          <cell r="B1618" t="str">
            <v>CHAMINÉ CIRCULAR PARA POÇO DE VISITA PARA DRENAGEM, EM CONCRETO PRÉ-MOLDADO, DIÂMETRO INTERNO = 0,6 M. AF_05/2018</v>
          </cell>
          <cell r="C1618" t="str">
            <v>M</v>
          </cell>
          <cell r="D1618">
            <v>200.77</v>
          </cell>
        </row>
        <row r="1619">
          <cell r="A1619">
            <v>99319</v>
          </cell>
          <cell r="B1619" t="str">
            <v>CHAMINÉ CIRCULAR PARA POÇO DE VISITA PARA DRENAGEM, EM ALVENARIA COM TIJOLOS CERÂMICOS MACIÇOS, DIÂMETRO INTERNO = 0,6 M. AF_05/2018</v>
          </cell>
          <cell r="C1619" t="str">
            <v>M</v>
          </cell>
          <cell r="D1619">
            <v>711.67</v>
          </cell>
        </row>
        <row r="1620">
          <cell r="A1620">
            <v>99320</v>
          </cell>
          <cell r="B1620" t="str">
            <v>BASE PARA POÇO DE VISITA RETANGULAR PARA DRENAGEM, EM ALVENARIA COM BLOCOS DE CONCRETO, DIMENSÕES INTERNAS = 2X3 M, PROFUNDIDADE = 1,45 M, EXCLUINDO TAMPÃO. AF_05/2018</v>
          </cell>
          <cell r="C1620" t="str">
            <v>UN</v>
          </cell>
          <cell r="D1620">
            <v>6073.48</v>
          </cell>
        </row>
        <row r="1621">
          <cell r="A1621">
            <v>99321</v>
          </cell>
          <cell r="B1621" t="str">
            <v>ACRÉSCIMO PARA POÇO DE VISITA RETANGULAR PARA DRENAGEM, EM ALVENARIA COM BLOCOS DE CONCRETO, DIMENSÕES INTERNAS = 2X3 M. AF_05/2018</v>
          </cell>
          <cell r="C1621" t="str">
            <v>M</v>
          </cell>
          <cell r="D1621">
            <v>2209.73</v>
          </cell>
        </row>
        <row r="1622">
          <cell r="A1622">
            <v>99322</v>
          </cell>
          <cell r="B1622" t="str">
            <v>BASE PARA POÇO DE VISITA RETANGULAR PARA DRENAGEM, EM ALVENARIA COM BLOCOS DE CONCRETO, DIMENSÕES INTERNAS = 2X3,5 M, PROFUNDIDADE = 1,45 M, EXCLUINDO TAMPÃO. AF_05/2018</v>
          </cell>
          <cell r="C1622" t="str">
            <v>UN</v>
          </cell>
          <cell r="D1622">
            <v>6846.07</v>
          </cell>
        </row>
        <row r="1623">
          <cell r="A1623">
            <v>99323</v>
          </cell>
          <cell r="B1623" t="str">
            <v>ACRÉSCIMO PARA POÇO DE VISITA RETANGULAR PARA DRENAGEM, EM ALVENARIA COM BLOCOS DE CONCRETO, DIMENSÕES INTERNAS = 2X3,5 M. AF_05/2018</v>
          </cell>
          <cell r="C1623" t="str">
            <v>M</v>
          </cell>
          <cell r="D1623">
            <v>2407.37</v>
          </cell>
        </row>
        <row r="1624">
          <cell r="A1624">
            <v>99324</v>
          </cell>
          <cell r="B1624" t="str">
            <v>BASE PARA POÇO DE VISITA RETANGULAR PARA DRENAGEM, EM ALVENARIA COM BLOCOS DE CONCRETO, DIMENSÕES INTERNAS = 2X4 M, PROFUNDIDADE = 1,45 M, EXCLUINDO TAMPÃO. AF_05/2018</v>
          </cell>
          <cell r="C1624" t="str">
            <v>UN</v>
          </cell>
          <cell r="D1624">
            <v>7618.61</v>
          </cell>
        </row>
        <row r="1625">
          <cell r="A1625">
            <v>99325</v>
          </cell>
          <cell r="B1625" t="str">
            <v>ACRÉSCIMO PARA POÇO DE VISITA RETANGULAR PARA DRENAGEM, EM ALVENARIA COM BLOCOS DE CONCRETO, DIMENSÕES INTERNAS = 2X4 M. AF_05/2018</v>
          </cell>
          <cell r="C1625" t="str">
            <v>M</v>
          </cell>
          <cell r="D1625">
            <v>2609.88</v>
          </cell>
        </row>
        <row r="1626">
          <cell r="A1626">
            <v>99326</v>
          </cell>
          <cell r="B1626" t="str">
            <v>BASE PARA POÇO DE VISITA RETANGULAR PARA DRENAGEM, EM ALVENARIA COM BLOCOS DE CONCRETO, DIMENSÕES INTERNAS = 2,5X2,5 M, PROFUNDIDADE = 1,45 M, EXCLUINDO TAMPÃO. AF_05/2018</v>
          </cell>
          <cell r="C1626" t="str">
            <v>UN</v>
          </cell>
          <cell r="D1626">
            <v>6213.75</v>
          </cell>
        </row>
        <row r="1627">
          <cell r="A1627">
            <v>99327</v>
          </cell>
          <cell r="B1627" t="str">
            <v>ACRÉSCIMO PARA POÇO DE VISITA RETANGULAR PARA DRENAGEM, EM ALVENARIA COM BLOCOS DE CONCRETO, DIMENSÕES INTERNAS = 4X4 M. AF_05/2018</v>
          </cell>
          <cell r="C1627" t="str">
            <v>M</v>
          </cell>
          <cell r="D1627">
            <v>3372.09</v>
          </cell>
        </row>
        <row r="1628">
          <cell r="A1628">
            <v>94263</v>
          </cell>
          <cell r="B1628" t="str">
            <v>GUIA (MEIO-FIO) CONCRETO, MOLDADA  IN LOCO  EM TRECHO RETO COM EXTRUSORA, 13 CM BASE X 22 CM ALTURA. AF_06/2016</v>
          </cell>
          <cell r="C1628" t="str">
            <v>M</v>
          </cell>
          <cell r="D1628">
            <v>25.1</v>
          </cell>
        </row>
        <row r="1629">
          <cell r="A1629">
            <v>94264</v>
          </cell>
          <cell r="B1629" t="str">
            <v>GUIA (MEIO-FIO) CONCRETO, MOLDADA  IN LOCO  EM TRECHO CURVO COM EXTRUSORA, 13 CM BASE X 22 CM ALTURA. AF_06/2016</v>
          </cell>
          <cell r="C1629" t="str">
            <v>M</v>
          </cell>
          <cell r="D1629">
            <v>28.02</v>
          </cell>
        </row>
        <row r="1630">
          <cell r="A1630">
            <v>94265</v>
          </cell>
          <cell r="B1630" t="str">
            <v>GUIA (MEIO-FIO) CONCRETO, MOLDADA  IN LOCO  EM TRECHO RETO COM EXTRUSORA, 15 CM BASE X 30 CM ALTURA. AF_06/2016</v>
          </cell>
          <cell r="C1630" t="str">
            <v>M</v>
          </cell>
          <cell r="D1630">
            <v>32.869999999999997</v>
          </cell>
        </row>
        <row r="1631">
          <cell r="A1631">
            <v>94266</v>
          </cell>
          <cell r="B1631" t="str">
            <v>GUIA (MEIO-FIO) CONCRETO, MOLDADA  IN LOCO  EM TRECHO CURVO COM EXTRUSORA, 15 CM BASE X 30 CM ALTURA. AF_06/2016</v>
          </cell>
          <cell r="C1631" t="str">
            <v>M</v>
          </cell>
          <cell r="D1631">
            <v>36.21</v>
          </cell>
        </row>
        <row r="1632">
          <cell r="A1632">
            <v>94267</v>
          </cell>
          <cell r="B1632" t="str">
            <v>GUIA (MEIO-FIO) E SARJETA CONJUGADOS DE CONCRETO, MOLDADA  IN LOCO  EM TRECHO RETO COM EXTRUSORA, 45 CM BASE (15 CM BASE DA GUIA + 30 CM BASE DA SARJETA) X 22 CM ALTURA. AF_06/2016</v>
          </cell>
          <cell r="C1632" t="str">
            <v>M</v>
          </cell>
          <cell r="D1632">
            <v>38.950000000000003</v>
          </cell>
        </row>
        <row r="1633">
          <cell r="A1633">
            <v>94268</v>
          </cell>
          <cell r="B1633" t="str">
            <v>GUIA (MEIO-FIO) E SARJETA CONJUGADOS DE CONCRETO, MOLDADA  IN LOCO  EM TRECHO CURVO COM EXTRUSORA, 45 CM BASE (15 CM BASE DA GUIA + 30 CM BASE DA SARJETA) X 22 CM ALTURA. AF_06/2016</v>
          </cell>
          <cell r="C1633" t="str">
            <v>M</v>
          </cell>
          <cell r="D1633">
            <v>42.62</v>
          </cell>
        </row>
        <row r="1634">
          <cell r="A1634">
            <v>94269</v>
          </cell>
          <cell r="B1634" t="str">
            <v>GUIA (MEIO-FIO) E SARJETA CONJUGADOS DE CONCRETO, MOLDADA  IN LOCO  EM TRECHO RETO COM EXTRUSORA, 60 CM BASE (15 CM BASE DA GUIA + 45 CM BASE DA SARJETA) X 26 CM ALTURA. AF_06/2016</v>
          </cell>
          <cell r="C1634" t="str">
            <v>M</v>
          </cell>
          <cell r="D1634">
            <v>55.55</v>
          </cell>
        </row>
        <row r="1635">
          <cell r="A1635">
            <v>94270</v>
          </cell>
          <cell r="B1635" t="str">
            <v>GUIA (MEIO-FIO) E SARJETA CONJUGADOS DE CONCRETO, MOLDADA IN LOCO  EM TRECHO CURVO COM EXTRUSORA, 60 CM BASE (15 CM BASE DA GUIA + 45 CM BASE DA SARJETA) X 26 CM ALTURA. AF_06/2016</v>
          </cell>
          <cell r="C1635" t="str">
            <v>M</v>
          </cell>
          <cell r="D1635">
            <v>60.68</v>
          </cell>
        </row>
        <row r="1636">
          <cell r="A1636">
            <v>94271</v>
          </cell>
          <cell r="B1636" t="str">
            <v>GUIA (MEIO-FIO) E SARJETA CONJUGADOS DE CONCRETO, MOLDADA  IN LOCO  EM TRECHO RETO COM EXTRUSORA, 65 CM BASE (15 CM BASE DA GUIA + 50 CM BASE DA SARJETA) X 26 CM ALTURA. AF_06/2016</v>
          </cell>
          <cell r="C1636" t="str">
            <v>M</v>
          </cell>
          <cell r="D1636">
            <v>67.8</v>
          </cell>
        </row>
        <row r="1637">
          <cell r="A1637">
            <v>94272</v>
          </cell>
          <cell r="B1637" t="str">
            <v>GUIA (MEIO-FIO) E SARJETA CONJUGADOS DE CONCRETO, MOLDADA  IN LOCO  EM TRECHO CURVO COM EXTRUSORA, 65 CM BASE (15 CM BASE DA GUIA + 50 CM BASE DA SARJETA) X 26 CM ALTURA. AF_06/2016</v>
          </cell>
          <cell r="C1637" t="str">
            <v>M</v>
          </cell>
          <cell r="D1637">
            <v>74.64</v>
          </cell>
        </row>
        <row r="1638">
          <cell r="A1638">
            <v>94273</v>
          </cell>
          <cell r="B1638" t="str">
            <v>ASSENTAMENTO DE GUIA (MEIO-FIO) EM TRECHO RETO, CONFECCIONADA EM CONCRETO PRÉ-FABRICADO, DIMENSÕES 100X15X13X30 CM (COMPRIMENTO X BASE INFERIOR X BASE SUPERIOR X ALTURA), PARA VIAS URBANAS (USO VIÁRIO). AF_06/2016</v>
          </cell>
          <cell r="C1638" t="str">
            <v>M</v>
          </cell>
          <cell r="D1638">
            <v>40.54</v>
          </cell>
        </row>
        <row r="1639">
          <cell r="A1639">
            <v>94274</v>
          </cell>
          <cell r="B1639" t="str">
            <v>ASSENTAMENTO DE GUIA (MEIO-FIO) EM TRECHO CURVO, CONFECCIONADA EM CONCRETO PRÉ-FABRICADO, DIMENSÕES 100X15X13X30 CM (COMPRIMENTO X BASE INFERIOR X BASE SUPERIOR X ALTURA), PARA VIAS URBANAS (USO VIÁRIO). AF_06/2016</v>
          </cell>
          <cell r="C1639" t="str">
            <v>M</v>
          </cell>
          <cell r="D1639">
            <v>43.73</v>
          </cell>
        </row>
        <row r="1640">
          <cell r="A1640">
            <v>94275</v>
          </cell>
          <cell r="B1640" t="str">
            <v>ASSENTAMENTO DE GUIA (MEIO-FIO) EM TRECHO RETO, CONFECCIONADA EM CONCRETO PRÉ-FABRICADO, DIMENSÕES 100X15X13X20 CM (COMPRIMENTO X BASE INFERIOR X BASE SUPERIOR X ALTURA), PARA URBANIZAÇÃO INTERNA DE EMPREENDIMENTOS. AF_06/2016_P</v>
          </cell>
          <cell r="C1640" t="str">
            <v>M</v>
          </cell>
          <cell r="D1640">
            <v>38.880000000000003</v>
          </cell>
        </row>
        <row r="1641">
          <cell r="A1641">
            <v>94276</v>
          </cell>
          <cell r="B1641" t="str">
            <v>ASSENTAMENTO DE GUIA (MEIO-FIO) EM TRECHO CURVO, CONFECCIONADA EM CONCRETO PRÉ-FABRICADO, DIMENSÕES 100X15X13X20 CM (COMPRIMENTO X BASE INFERIOR X BASE SUPERIOR X ALTURA), PARA URBANIZAÇÃO INTERNA DE EMPREENDIMENTOS. AF_06/2016_P</v>
          </cell>
          <cell r="C1641" t="str">
            <v>M</v>
          </cell>
          <cell r="D1641">
            <v>42.07</v>
          </cell>
        </row>
        <row r="1642">
          <cell r="A1642">
            <v>94281</v>
          </cell>
          <cell r="B1642" t="str">
            <v>EXECUÇÃO DE SARJETA DE CONCRETO USINADO, MOLDADA  IN LOCO  EM TRECHO RETO, 30 CM BASE X 15 CM ALTURA. AF_06/2016</v>
          </cell>
          <cell r="C1642" t="str">
            <v>M</v>
          </cell>
          <cell r="D1642">
            <v>38.83</v>
          </cell>
        </row>
        <row r="1643">
          <cell r="A1643">
            <v>94282</v>
          </cell>
          <cell r="B1643" t="str">
            <v>EXECUÇÃO DE SARJETA DE CONCRETO USINADO, MOLDADA  IN LOCO  EM TRECHO CURVO, 30 CM BASE X 15 CM ALTURA. AF_06/2016</v>
          </cell>
          <cell r="C1643" t="str">
            <v>M</v>
          </cell>
          <cell r="D1643">
            <v>48.53</v>
          </cell>
        </row>
        <row r="1644">
          <cell r="A1644">
            <v>94283</v>
          </cell>
          <cell r="B1644" t="str">
            <v>EXECUÇÃO DE SARJETA DE CONCRETO USINADO, MOLDADA  IN LOCO  EM TRECHO RETO, 45 CM BASE X 15 CM ALTURA. AF_06/2016</v>
          </cell>
          <cell r="C1644" t="str">
            <v>M</v>
          </cell>
          <cell r="D1644">
            <v>50.24</v>
          </cell>
        </row>
        <row r="1645">
          <cell r="A1645">
            <v>94284</v>
          </cell>
          <cell r="B1645" t="str">
            <v>EXECUÇÃO DE SARJETA DE CONCRETO USINADO, MOLDADA  IN LOCO  EM TRECHO CURVO, 45 CM BASE X 15 CM ALTURA. AF_06/2016</v>
          </cell>
          <cell r="C1645" t="str">
            <v>M</v>
          </cell>
          <cell r="D1645">
            <v>59.95</v>
          </cell>
        </row>
        <row r="1646">
          <cell r="A1646">
            <v>94285</v>
          </cell>
          <cell r="B1646" t="str">
            <v>EXECUÇÃO DE SARJETA DE CONCRETO USINADO, MOLDADA  IN LOCO  EM TRECHO RETO, 60 CM BASE X 15 CM ALTURA. AF_06/2016</v>
          </cell>
          <cell r="C1646" t="str">
            <v>M</v>
          </cell>
          <cell r="D1646">
            <v>61.19</v>
          </cell>
        </row>
        <row r="1647">
          <cell r="A1647">
            <v>94286</v>
          </cell>
          <cell r="B1647" t="str">
            <v>EXECUÇÃO DE SARJETA DE CONCRETO USINADO, MOLDADA  IN LOCO  EM TRECHO CURVO, 60 CM BASE X 15 CM ALTURA. AF_06/2016</v>
          </cell>
          <cell r="C1647" t="str">
            <v>M</v>
          </cell>
          <cell r="D1647">
            <v>70.89</v>
          </cell>
        </row>
        <row r="1648">
          <cell r="A1648">
            <v>94287</v>
          </cell>
          <cell r="B1648" t="str">
            <v>EXECUÇÃO DE SARJETA DE CONCRETO USINADO, MOLDADA  IN LOCO  EM TRECHO RETO, 30 CM BASE X 10 CM ALTURA. AF_06/2016</v>
          </cell>
          <cell r="C1648" t="str">
            <v>M</v>
          </cell>
          <cell r="D1648">
            <v>30.47</v>
          </cell>
        </row>
        <row r="1649">
          <cell r="A1649">
            <v>94288</v>
          </cell>
          <cell r="B1649" t="str">
            <v>EXECUÇÃO DE SARJETA DE CONCRETO USINADO, MOLDADA  IN LOCO  EM TRECHO CURVO, 30 CM BASE X 10 CM ALTURA. AF_06/2016</v>
          </cell>
          <cell r="C1649" t="str">
            <v>M</v>
          </cell>
          <cell r="D1649">
            <v>38.96</v>
          </cell>
        </row>
        <row r="1650">
          <cell r="A1650">
            <v>94289</v>
          </cell>
          <cell r="B1650" t="str">
            <v>EXECUÇÃO DE SARJETA DE CONCRETO USINADO, MOLDADA  IN LOCO  EM TRECHO RETO, 45 CM BASE X 10 CM ALTURA. AF_06/2016</v>
          </cell>
          <cell r="C1650" t="str">
            <v>M</v>
          </cell>
          <cell r="D1650">
            <v>38.64</v>
          </cell>
        </row>
        <row r="1651">
          <cell r="A1651">
            <v>94290</v>
          </cell>
          <cell r="B1651" t="str">
            <v>EXECUÇÃO DE SARJETA DE CONCRETO USINADO, MOLDADA  IN LOCO  EM TRECHO CURVO, 45 CM BASE X 10 CM ALTURA. AF_06/2016</v>
          </cell>
          <cell r="C1651" t="str">
            <v>M</v>
          </cell>
          <cell r="D1651">
            <v>47.13</v>
          </cell>
        </row>
        <row r="1652">
          <cell r="A1652">
            <v>94291</v>
          </cell>
          <cell r="B1652" t="str">
            <v>EXECUÇÃO DE SARJETA DE CONCRETO USINADO, MOLDADA  IN LOCO  EM TRECHO RETO, 60 CM BASE X 10 CM ALTURA. AF_06/2016</v>
          </cell>
          <cell r="C1652" t="str">
            <v>M</v>
          </cell>
          <cell r="D1652">
            <v>46.4</v>
          </cell>
        </row>
        <row r="1653">
          <cell r="A1653">
            <v>94292</v>
          </cell>
          <cell r="B1653" t="str">
            <v>EXECUÇÃO DE SARJETA DE CONCRETO USINADO, MOLDADA  IN LOCO  EM TRECHO CURVO, 60 CM BASE X 10 CM ALTURA. AF_06/2016</v>
          </cell>
          <cell r="C1653" t="str">
            <v>M</v>
          </cell>
          <cell r="D1653">
            <v>54.89</v>
          </cell>
        </row>
        <row r="1654">
          <cell r="A1654">
            <v>94293</v>
          </cell>
          <cell r="B1654" t="str">
            <v>EXECUÇÃO DE SARJETÃO DE CONCRETO USINADO, MOLDADA  IN LOCO  EM TRECHO RETO, 100 CM BASE X 20 CM ALTURA. AF_06/2016</v>
          </cell>
          <cell r="C1654" t="str">
            <v>M</v>
          </cell>
          <cell r="D1654">
            <v>119.74</v>
          </cell>
        </row>
        <row r="1655">
          <cell r="A1655">
            <v>94294</v>
          </cell>
          <cell r="B1655" t="str">
            <v>EXECUÇÃO DE ESCORAS DE CONCRETO PARA CONTENÇÃO DE GUIAS PRÉ-FABRICADAS. AF_06/2016</v>
          </cell>
          <cell r="C1655" t="str">
            <v>M</v>
          </cell>
          <cell r="D1655">
            <v>6.26</v>
          </cell>
        </row>
        <row r="1656">
          <cell r="A1656">
            <v>94037</v>
          </cell>
          <cell r="B1656" t="str">
            <v>ESCORAMENTO DE VALA, TIPO PONTALETEAMENTO, COM PROFUNDIDADE DE 0 A 1,5 M, LARGURA MENOR QUE 1,5 M, EM LOCAL COM NÍVEL ALTO DE INTERFERÊNCIA. AF_06/2016</v>
          </cell>
          <cell r="C1656" t="str">
            <v>M2</v>
          </cell>
          <cell r="D1656">
            <v>15.48</v>
          </cell>
        </row>
        <row r="1657">
          <cell r="A1657">
            <v>94038</v>
          </cell>
          <cell r="B1657" t="str">
            <v>ESCORAMENTO DE VALA, TIPO PONTALETEAMENTO, COM PROFUNDIDADE DE 0 A 1,5 M, LARGURA MAIOR OU IGUAL A 1,5 M E MENOR QUE 2,5 M, EM LOCAL COM NÍVEL ALTO DE INTERFERÊNCIA. AF_06/2016</v>
          </cell>
          <cell r="C1657" t="str">
            <v>M2</v>
          </cell>
          <cell r="D1657">
            <v>21.77</v>
          </cell>
        </row>
        <row r="1658">
          <cell r="A1658">
            <v>94039</v>
          </cell>
          <cell r="B1658" t="str">
            <v>ESCORAMENTO DE VALA, TIPO PONTALETEAMENTO, COM PROFUNDIDADE DE 1,5 A 3,0 M, LARGURA MENOR QUE 1,5 M, EM LOCAL COM NÍVEL ALTO DE INTERFERÊNCIA. AF_06/2016</v>
          </cell>
          <cell r="C1658" t="str">
            <v>M2</v>
          </cell>
          <cell r="D1658">
            <v>12.12</v>
          </cell>
        </row>
        <row r="1659">
          <cell r="A1659">
            <v>94040</v>
          </cell>
          <cell r="B1659" t="str">
            <v>ESCORAMENTO DE VALA, TIPO PONTALETEAMENTO, COM PROFUNDIDADE DE 1,5 A 3,0 M, LARGURA MAIOR OU IGUAL A 1,5 M E MENOR QUE 2,5 M, EM LOCAL COM NÍVEL ALTO DE INTERFERÊNCIA. AF_06/2016</v>
          </cell>
          <cell r="C1659" t="str">
            <v>M2</v>
          </cell>
          <cell r="D1659">
            <v>18.45</v>
          </cell>
        </row>
        <row r="1660">
          <cell r="A1660">
            <v>94041</v>
          </cell>
          <cell r="B1660" t="str">
            <v>ESCORAMENTO DE VALA, TIPO PONTALETEAMENTO, COM PROFUNDIDADE DE 3,0 A 4,5 M, LARGURA MENOR QUE 1,5 M EM LOCAL COM NÍVEL ALTO DE INTERFERÊNCIA. AF_06/2016</v>
          </cell>
          <cell r="C1660" t="str">
            <v>M2</v>
          </cell>
          <cell r="D1660">
            <v>9.1199999999999992</v>
          </cell>
        </row>
        <row r="1661">
          <cell r="A1661">
            <v>94042</v>
          </cell>
          <cell r="B1661" t="str">
            <v>ESCORAMENTO DE VALA, TIPO PONTALETEAMENTO, COM PROFUNDIDADE DE 3,0 A 4,5 M, LARGURA MAIOR OU IGUAL A 1,5 M E MENOR QUE 2,5 M, EM LOCAL COM NÍVEL ALTO DE INTERFERÊNCIA. AF_06/2016</v>
          </cell>
          <cell r="C1661" t="str">
            <v>M2</v>
          </cell>
          <cell r="D1661">
            <v>15.62</v>
          </cell>
        </row>
        <row r="1662">
          <cell r="A1662">
            <v>94043</v>
          </cell>
          <cell r="B1662" t="str">
            <v>ESCORAMENTO DE VALA, TIPO PONTALETEAMENTO, COM PROFUNDIDADE DE 0 A 1,5 M, LARGURA MENOR QUE 1,5 M, EM LOCAL COM NÍVEL BAIXO DE INTERFERÊNCIA. AF_06/2016</v>
          </cell>
          <cell r="C1662" t="str">
            <v>M2</v>
          </cell>
          <cell r="D1662">
            <v>14.5</v>
          </cell>
        </row>
        <row r="1663">
          <cell r="A1663">
            <v>94044</v>
          </cell>
          <cell r="B1663" t="str">
            <v>ESCORAMENTO DE VALA, TIPO PONTALETEAMENTO, COM PROFUNDIDADE DE 0 A 1,5 M, LARGURA MAIOR OU IGUAL A 1,5 M E MENOR QUE 2,5 M, EM LOCAL COM NÍVEL BAIXO DE INTERFERÊNCIA. AF_06/2016</v>
          </cell>
          <cell r="C1663" t="str">
            <v>M2</v>
          </cell>
          <cell r="D1663">
            <v>20.82</v>
          </cell>
        </row>
        <row r="1664">
          <cell r="A1664">
            <v>94045</v>
          </cell>
          <cell r="B1664" t="str">
            <v>ESCORAMENTO DE VALA, TIPO PONTALETEAMENTO, COM PROFUNDIDADE DE 1,5 A 3,0 M, LARGURA MENOR QUE 1,5 M, EM LOCAL COM NÍVEL BAIXO DE INTERFERÊNCIA. AF_06/2016</v>
          </cell>
          <cell r="C1664" t="str">
            <v>M2</v>
          </cell>
          <cell r="D1664">
            <v>11.17</v>
          </cell>
        </row>
        <row r="1665">
          <cell r="A1665">
            <v>94046</v>
          </cell>
          <cell r="B1665" t="str">
            <v>ESCORAMENTO DE VALA, TIPO PONTALETEAMENTO, COM PROFUNDIDADE DE 1,5 A 3,0 M, LARGURA MAIOR OU IGUAL A 1,5 M E MENOR QUE 2,5 M, EM LOCAL COM NÍVEL BAIXO DE INTERFERÊNCIA. AF_06/2016</v>
          </cell>
          <cell r="C1665" t="str">
            <v>M2</v>
          </cell>
          <cell r="D1665">
            <v>17.46</v>
          </cell>
        </row>
        <row r="1666">
          <cell r="A1666">
            <v>94047</v>
          </cell>
          <cell r="B1666" t="str">
            <v>ESCORAMENTO DE VALA, TIPO PONTALETEAMENTO, COM PROFUNDIDADE DE 3,0 A 4,5 M, LARGURA MENOR QUE 1,5 M EM LOCAL COM NÍVEL BAIXO DE INTERFERÊNCIA. AF_06/2016</v>
          </cell>
          <cell r="C1666" t="str">
            <v>M2</v>
          </cell>
          <cell r="D1666">
            <v>8.17</v>
          </cell>
        </row>
        <row r="1667">
          <cell r="A1667">
            <v>94048</v>
          </cell>
          <cell r="B1667" t="str">
            <v>ESCORAMENTO DE VALA, TIPO PONTALETEAMENTO, COM PROFUNDIDADE DE 3,0 A 4,5 M, LARGURA MAIOR OU IGUAL A 1,5 M E MENOR QUE 2,5 M, EM LOCAL COM NÍVEL BAIXO DE INTERFERÊNCIA. AF_06/2016</v>
          </cell>
          <cell r="C1667" t="str">
            <v>M2</v>
          </cell>
          <cell r="D1667">
            <v>14.63</v>
          </cell>
        </row>
        <row r="1668">
          <cell r="A1668">
            <v>94049</v>
          </cell>
          <cell r="B1668" t="str">
            <v>ESCORAMENTO DE VALA, TIPO DESCONTÍNUO, COM PROFUNDIDADE DE 0 A 1,5 M, LARGURA MENOR QUE 1,5 M, EM LOCAL COM NÍVEL ALTO DE INTERFERÊNCIA. AF_06/2016</v>
          </cell>
          <cell r="C1668" t="str">
            <v>M2</v>
          </cell>
          <cell r="D1668">
            <v>23.93</v>
          </cell>
        </row>
        <row r="1669">
          <cell r="A1669">
            <v>94050</v>
          </cell>
          <cell r="B1669" t="str">
            <v>ESCORAMENTO DE VALA, TIPO DESCONTÍNUO, COM PROFUNDIDADE DE 0 A 1,5 M, LARGURA MAIOR OU IGUAL A 1,5 M E MENOR QUE 2,5 M, EM LOCAL COM NÍVEL ALTO DE INTERFERÊNCIA. AF_06/2016</v>
          </cell>
          <cell r="C1669" t="str">
            <v>M2</v>
          </cell>
          <cell r="D1669">
            <v>32.11</v>
          </cell>
        </row>
        <row r="1670">
          <cell r="A1670">
            <v>94051</v>
          </cell>
          <cell r="B1670" t="str">
            <v>ESCORAMENTO DE VALA, TIPO DESCONTÍNUO, COM PROFUNDIDADE DE 1,5 M A 3,0 M, LARGURA MENOR QUE 1,5 M, EM LOCAL COM NÍVEL ALTO DE INTERFERÊNCIA. AF_06/2016</v>
          </cell>
          <cell r="C1670" t="str">
            <v>M2</v>
          </cell>
          <cell r="D1670">
            <v>19.36</v>
          </cell>
        </row>
        <row r="1671">
          <cell r="A1671">
            <v>94052</v>
          </cell>
          <cell r="B1671" t="str">
            <v>ESCORAMENTO DE VALA, TIPO DESCONTÍNUO, COM PROFUNDIDADE DE 1,5 A 3,0 M, LARGURA MAIOR OU IGUAL A 1,5 M E MENOR QUE 2,5 M, EM LOCAL COM NÍVEL ALTO DE INTERFERÊNCIA. AF_06/2016</v>
          </cell>
          <cell r="C1671" t="str">
            <v>M2</v>
          </cell>
          <cell r="D1671">
            <v>27.41</v>
          </cell>
        </row>
        <row r="1672">
          <cell r="A1672">
            <v>94053</v>
          </cell>
          <cell r="B1672" t="str">
            <v>ESCORAMENTO DE VALA, TIPO DESCONTÍNUO, COM PROFUNDIDADE DE 3,0 A 4,5 M, LARGURA MENOR QUE 1,5 M, EM LOCAL COM NÍVEL ALTO DE INTERFERÊNCIA. AF_06/2016</v>
          </cell>
          <cell r="C1672" t="str">
            <v>M2</v>
          </cell>
          <cell r="D1672">
            <v>16.010000000000002</v>
          </cell>
        </row>
        <row r="1673">
          <cell r="A1673">
            <v>94054</v>
          </cell>
          <cell r="B1673" t="str">
            <v>ESCORAMENTO DE VALA, TIPO DESCONTÍNUO, COM PROFUNDIDADE DE 3,0 A 4,5 M, LARGURA MAIOR OU IGUAL A 1,5 E MENOR QUE 2,5 M, EM LOCAL COM NÍVEL ALTO DE INTERFERÊNCIA. AF_06/2016</v>
          </cell>
          <cell r="C1673" t="str">
            <v>M2</v>
          </cell>
          <cell r="D1673">
            <v>24.21</v>
          </cell>
        </row>
        <row r="1674">
          <cell r="A1674">
            <v>94055</v>
          </cell>
          <cell r="B1674" t="str">
            <v>ESCORAMENTO DE VALA, TIPO DESCONTÍNUO, COM PROFUNDIDADE DE 0 A 1,5 M, LARGURA MENOR QUE 1,5 M, EM LOCAL COM NÍVEL BAIXO DE INTERFERÊNCIA. AF_06/2016</v>
          </cell>
          <cell r="C1674" t="str">
            <v>M2</v>
          </cell>
          <cell r="D1674">
            <v>22.66</v>
          </cell>
        </row>
        <row r="1675">
          <cell r="A1675">
            <v>94056</v>
          </cell>
          <cell r="B1675" t="str">
            <v>ESCORAMENTO DE VALA, TIPO DESCONTÍNUO, COM PROFUNDIDADE DE 0 A 1,5 M, LARGURA MAIOR OU IGUAL A 1,5 M E MENOR QUE 2,5 M, EM LOCAL COM NÍVEL BAIXO DE INTERFERÊNCIA. AF_06/2016</v>
          </cell>
          <cell r="C1675" t="str">
            <v>M2</v>
          </cell>
          <cell r="D1675">
            <v>30.86</v>
          </cell>
        </row>
        <row r="1676">
          <cell r="A1676">
            <v>94057</v>
          </cell>
          <cell r="B1676" t="str">
            <v>ESCORAMENTO DE VALA, TIPO DESCONTÍNUO, COM PROFUNDIDADE DE 1,5 M A 3,0 M, LARGURA MENOR QUE 1,5 M, EM LOCAL COM NÍVEL BAIXO DE INTERFERÊNCIA. AF_06/2016</v>
          </cell>
          <cell r="C1676" t="str">
            <v>M2</v>
          </cell>
          <cell r="D1676">
            <v>18.11</v>
          </cell>
        </row>
        <row r="1677">
          <cell r="A1677">
            <v>94058</v>
          </cell>
          <cell r="B1677" t="str">
            <v>ESCORAMENTO DE VALA, TIPO DESCONTÍNUO, COM PROFUNDIDADE DE 1,5 A 3,0 M, LARGURA MAIOR OU IGUAL A 1,5 M E MENOR QUE 2,5 M, EM LOCAL COM NÍVEL BAIXO DE INTERFERÊNCIA. AF_06/2016</v>
          </cell>
          <cell r="C1677" t="str">
            <v>M2</v>
          </cell>
          <cell r="D1677">
            <v>26.14</v>
          </cell>
        </row>
        <row r="1678">
          <cell r="A1678">
            <v>94059</v>
          </cell>
          <cell r="B1678" t="str">
            <v>ESCORAMENTO DE VALA, TIPO DESCONTÍNUO, COM PROFUNDIDADE DE 3,0 A 4,5 M, LARGURA MENOR QUE 1,5 M, EM LOCAL COM NÍVEL BAIXO DE INTERFERÊNCIA. AF_06/2016</v>
          </cell>
          <cell r="C1678" t="str">
            <v>M2</v>
          </cell>
          <cell r="D1678">
            <v>14.76</v>
          </cell>
        </row>
        <row r="1679">
          <cell r="A1679">
            <v>94060</v>
          </cell>
          <cell r="B1679" t="str">
            <v>ESCORAMENTO DE VALA, TIPO DESCONTÍNUO, COM PROFUNDIDADE DE 3,0 A 4,5 M, LARGURA MAIOR OU IGUAL A 1,5 E MENOR QUE 2,5 M, EM LOCAL COM NÍVEL BAIXO DE INTERFERÊNCIA. AF_06/2016</v>
          </cell>
          <cell r="C1679" t="str">
            <v>M2</v>
          </cell>
          <cell r="D1679">
            <v>22.96</v>
          </cell>
        </row>
        <row r="1680">
          <cell r="A1680">
            <v>83770</v>
          </cell>
          <cell r="B1680" t="str">
            <v>ESCORAMENTO CONTINUO DE VALAS, MISTO, COM PERFIL I DE 8"</v>
          </cell>
          <cell r="C1680" t="str">
            <v>M2</v>
          </cell>
          <cell r="D1680">
            <v>134.36000000000001</v>
          </cell>
        </row>
        <row r="1681">
          <cell r="A1681">
            <v>73301</v>
          </cell>
          <cell r="B1681" t="str">
            <v>ESCORAMENTO FORMAS ATE H = 3,30M, COM MADEIRA DE 3A QUALIDADE, NAO APARELHADA, APROVEITAMENTO TABUAS 3X E PRUMOS 4X.</v>
          </cell>
          <cell r="C1681" t="str">
            <v>M3</v>
          </cell>
          <cell r="D1681">
            <v>10.029999999999999</v>
          </cell>
        </row>
        <row r="1682">
          <cell r="A1682">
            <v>83515</v>
          </cell>
          <cell r="B1682" t="str">
            <v>ESCORAMENTO FORMAS DE H=3,30 A 3,50 M, COM MADEIRA 3A QUALIDADE, NAO APARELHADA, APROVEITAMENTO TABUAS 3X E PRUMOS 4X</v>
          </cell>
          <cell r="C1682" t="str">
            <v>M3</v>
          </cell>
          <cell r="D1682">
            <v>15.92</v>
          </cell>
        </row>
        <row r="1683">
          <cell r="A1683">
            <v>83516</v>
          </cell>
          <cell r="B1683" t="str">
            <v>ESCORAMENTO FORMAS H=3,50 A 4,00 M, COM MADEIRA DE 3A QUALIDADE, NAO APARELHADA, APROVEITAMENTO TABUAS 3X E PRUMOS 4X.</v>
          </cell>
          <cell r="C1683" t="str">
            <v>M3</v>
          </cell>
          <cell r="D1683">
            <v>18.38</v>
          </cell>
        </row>
        <row r="1684">
          <cell r="A1684">
            <v>90788</v>
          </cell>
          <cell r="B1684" t="str">
            <v>KIT DE PORTA-PRONTA DE MADEIRA EM ACABAMENTO MELAMÍNICO BRANCO, FOLHA LEVE OU MÉDIA, 60X210CM, EXCLUSIVE FECHADURA, FIXAÇÃO COM PREENCHIMENTO PARCIAL DE ESPUMA EXPANSIVA - FORNECIMENTO E INSTALAÇÃO. AF_12/2019</v>
          </cell>
          <cell r="C1684" t="str">
            <v>UN</v>
          </cell>
          <cell r="D1684">
            <v>517.28</v>
          </cell>
        </row>
        <row r="1685">
          <cell r="A1685">
            <v>90789</v>
          </cell>
          <cell r="B1685" t="str">
            <v>KIT DE PORTA-PRONTA DE MADEIRA EM ACABAMENTO MELAMÍNICO BRANCO, FOLHA LEVE OU MÉDIA, 70X210CM, EXCLUSIVE FECHADURA, FIXAÇÃO COM PREENCHIMENTO PARCIAL DE ESPUMA EXPANSIVA - FORNECIMENTO E INSTALAÇÃO. AF_12/2019</v>
          </cell>
          <cell r="C1685" t="str">
            <v>UN</v>
          </cell>
          <cell r="D1685">
            <v>534.51</v>
          </cell>
        </row>
        <row r="1686">
          <cell r="A1686">
            <v>90790</v>
          </cell>
          <cell r="B1686" t="str">
            <v>KIT DE PORTA-PRONTA DE MADEIRA EM ACABAMENTO MELAMÍNICO BRANCO, FOLHA LEVE OU MÉDIA, 80X210CM, EXCLUSIVE FECHADURA, FIXAÇÃO COM PREENCHIMENTO PARCIAL DE ESPUMA EXPANSIVA - FORNECIMENTO E INSTALAÇÃO. AF_12/2019</v>
          </cell>
          <cell r="C1686" t="str">
            <v>UN</v>
          </cell>
          <cell r="D1686">
            <v>539.01</v>
          </cell>
        </row>
        <row r="1687">
          <cell r="A1687">
            <v>90791</v>
          </cell>
          <cell r="B1687" t="str">
            <v>KIT DE PORTA-PRONTA DE MADEIRA EM ACABAMENTO MELAMÍNICO BRANCO, FOLHA PESADA OU SUPERPESADA, 80X210CM, EXCLUSIVE FECHADURA, FIXAÇÃO COM PREENCHIMENTO PARCIAL DE ESPUMA EXPANSIVA - FORNECIMENTO E INSTALAÇÃO. AF_12/2019</v>
          </cell>
          <cell r="C1687" t="str">
            <v>UN</v>
          </cell>
          <cell r="D1687">
            <v>576.30999999999995</v>
          </cell>
        </row>
        <row r="1688">
          <cell r="A1688">
            <v>90793</v>
          </cell>
          <cell r="B1688" t="str">
            <v>KIT DE PORTA-PRONTA DE MADEIRA EM ACABAMENTO MELAMÍNICO BRANCO, FOLHA PESADA OU SUPERPESADA, 90X210CM, EXCLUSIVE FECHADURA, FIXAÇÃO COM PREENCHIMENTO TOTAL DE ESPUMA EXPANSIVA - FORNECIMENTO E INSTALAÇÃO. AF_12/2019</v>
          </cell>
          <cell r="C1688" t="str">
            <v>UN</v>
          </cell>
          <cell r="D1688">
            <v>613.41</v>
          </cell>
        </row>
        <row r="1689">
          <cell r="A1689">
            <v>90794</v>
          </cell>
          <cell r="B1689" t="str">
            <v>KIT DE PORTA-PRONTA DE MADEIRA EM ACABAMENTO MELAMÍNICO BRANCO, FOLHA LEVE OU MÉDIA, E BATENTE METÁLICO, 60X210CM, EXCLUSIVE FECHADURA, FIXAÇÃO COM ARGAMASSA - FORNECIMENTO E INSTALAÇÃO. AF_19/2019</v>
          </cell>
          <cell r="C1689" t="str">
            <v>UN</v>
          </cell>
          <cell r="D1689">
            <v>554.45000000000005</v>
          </cell>
        </row>
        <row r="1690">
          <cell r="A1690">
            <v>90795</v>
          </cell>
          <cell r="B1690" t="str">
            <v>KIT DE PORTA-PRONTA DE MADEIRA EM ACABAMENTO MELAMÍNICO BRANCO, FOLHA LEVE OU MÉDIA, E BATENTE METÁLICO, 70X210CM,  EXCLUSIVE FECHADURA, FIXAÇÃO COM ARGAMASSA - FORNECIMENTO E INSTALAÇÃO. AF_12/2019</v>
          </cell>
          <cell r="C1690" t="str">
            <v>UN</v>
          </cell>
          <cell r="D1690">
            <v>575.80999999999995</v>
          </cell>
        </row>
        <row r="1691">
          <cell r="A1691">
            <v>90796</v>
          </cell>
          <cell r="B1691" t="str">
            <v>KIT DE PORTA-PRONTA DE MADEIRA EM ACABAMENTO MELAMÍNICO BRANCO, FOLHA LEVE OU MÉDIA, E BATENTE METÁLICO, 80X210CM, EXCLUSIVE FECHADURA, FIXAÇÃO COM ARGAMASSA - FORNECIMENTO E INSTALAÇÃO. AF_12/2019</v>
          </cell>
          <cell r="C1691" t="str">
            <v>UN</v>
          </cell>
          <cell r="D1691">
            <v>584.49</v>
          </cell>
        </row>
        <row r="1692">
          <cell r="A1692">
            <v>90797</v>
          </cell>
          <cell r="B1692" t="str">
            <v>KIT DE PORTA-PRONTA DE MADEIRA EM ACABAMENTO MELAMÍNICO BRANCO, FOLHA LEVE OU MÉDIA, E BATENTE METÁLICO, 90X210CM,  EXCLUSIVE FECHADURA, FIXAÇÃO COM ARGAMASSA - FORNECIMENTO E INSTALAÇÃO. AF_12/2019</v>
          </cell>
          <cell r="C1692" t="str">
            <v>UN</v>
          </cell>
          <cell r="D1692">
            <v>619.85</v>
          </cell>
        </row>
        <row r="1693">
          <cell r="A1693">
            <v>90798</v>
          </cell>
          <cell r="B1693" t="str">
            <v>KIT DE PORTA-PRONTA DE MADEIRA EM ACABAMENTO MELAMÍNICO BRANCO, FOLHA PESADA OU SUPERPESADA, E BATENTE METÁLICO, 80X210CM, EXCLUSIVE FECHADURA, FIXAÇÃO COM ARGAMASSA - FORNECIMENTO E INSTALAÇÃO. AF_12/2019</v>
          </cell>
          <cell r="C1693" t="str">
            <v>UN</v>
          </cell>
          <cell r="D1693">
            <v>624.28</v>
          </cell>
        </row>
        <row r="1694">
          <cell r="A1694">
            <v>90799</v>
          </cell>
          <cell r="B1694" t="str">
            <v>KIT DE PORTA-PRONTA DE MADEIRA EM ACABAMENTO MELAMÍNICO BRANCO, FOLHA PESADA OU SUPERPESADA, E BATENTE METÁLICO, 90X210CM, EXCLUSIVE FECHADURA, FIXAÇÃO COM ARGAMASSA - FORNECIMENTO E INSTALAÇÃO. AF_12/2019</v>
          </cell>
          <cell r="C1694" t="str">
            <v>UN</v>
          </cell>
          <cell r="D1694">
            <v>644.74</v>
          </cell>
        </row>
        <row r="1695">
          <cell r="A1695">
            <v>90801</v>
          </cell>
          <cell r="B1695" t="str">
            <v>BATENTE PARA PORTA DE MADEIRA, PADRÃO MÉDIO - FORNECIMENTO E MONTAGEM. AF_12/2019</v>
          </cell>
          <cell r="C1695" t="str">
            <v>UN</v>
          </cell>
          <cell r="D1695">
            <v>179.57</v>
          </cell>
        </row>
        <row r="1696">
          <cell r="A1696">
            <v>90806</v>
          </cell>
          <cell r="B1696" t="str">
            <v>BATENTE PARA PORTA DE MADEIRA, FIXAÇÃO COM ARGAMASSA, PADRÃO MÉDIO - FORNECIMENTO E INSTALAÇÃO. AF_12/2019_P</v>
          </cell>
          <cell r="C1696" t="str">
            <v>UN</v>
          </cell>
          <cell r="D1696">
            <v>246.9</v>
          </cell>
        </row>
        <row r="1697">
          <cell r="A1697">
            <v>90820</v>
          </cell>
          <cell r="B1697" t="str">
            <v>PORTA DE MADEIRA PARA PINTURA, SEMI-OCA (LEVE OU MÉDIA), 60X210CM, ESPESSURA DE 3,5CM, INCLUSO DOBRADIÇAS - FORNECIMENTO E INSTALAÇÃO. AF_12/2019</v>
          </cell>
          <cell r="C1697" t="str">
            <v>UN</v>
          </cell>
          <cell r="D1697">
            <v>335.46</v>
          </cell>
        </row>
        <row r="1698">
          <cell r="A1698">
            <v>90821</v>
          </cell>
          <cell r="B1698" t="str">
            <v>PORTA DE MADEIRA PARA PINTURA, SEMI-OCA (LEVE OU MÉDIA), 70X210CM, ESPESSURA DE 3,5CM, INCLUSO DOBRADIÇAS - FORNECIMENTO E INSTALAÇÃO. AF_12/2019</v>
          </cell>
          <cell r="C1698" t="str">
            <v>UN</v>
          </cell>
          <cell r="D1698">
            <v>366.17</v>
          </cell>
        </row>
        <row r="1699">
          <cell r="A1699">
            <v>90822</v>
          </cell>
          <cell r="B1699" t="str">
            <v>PORTA DE MADEIRA PARA PINTURA, SEMI-OCA (LEVE OU MÉDIA), 80X210CM, ESPESSURA DE 3,5CM, INCLUSO DOBRADIÇAS - FORNECIMENTO E INSTALAÇÃO. AF_12/2019</v>
          </cell>
          <cell r="C1699" t="str">
            <v>UN</v>
          </cell>
          <cell r="D1699">
            <v>361.11</v>
          </cell>
        </row>
        <row r="1700">
          <cell r="A1700">
            <v>90823</v>
          </cell>
          <cell r="B1700" t="str">
            <v>PORTA DE MADEIRA PARA PINTURA, SEMI-OCA (LEVE OU MÉDIA), 90X210CM, ESPESSURA DE 3,5CM, INCLUSO DOBRADIÇAS - FORNECIMENTO E INSTALAÇÃO. AF_12/2019</v>
          </cell>
          <cell r="C1700" t="str">
            <v>UN</v>
          </cell>
          <cell r="D1700">
            <v>380.33</v>
          </cell>
        </row>
        <row r="1701">
          <cell r="A1701">
            <v>90824</v>
          </cell>
          <cell r="B1701" t="str">
            <v>PORTA DE MADEIRA PARA PINTURA, SEMI-OCA (PESADA OU SUPERPESADA), 80X210CM, ESPESSURA DE 3,5CM, INCLUSO DOBRADIÇAS - FORNECIMENTO E INSTALAÇÃO. AF_12/2019</v>
          </cell>
          <cell r="C1701" t="str">
            <v>UN</v>
          </cell>
          <cell r="D1701">
            <v>389.27</v>
          </cell>
        </row>
        <row r="1702">
          <cell r="A1702">
            <v>90825</v>
          </cell>
          <cell r="B1702" t="str">
            <v>PORTA DE MADEIRA, MACIÇA (PESADA OU SUPERPESADA), 90X210CM, ESPESSURA DE 3,5CM, INCLUSO DOBRADIÇAS - FORNECIMENTO E INSTALAÇÃO. AF_12/2019</v>
          </cell>
          <cell r="C1702" t="str">
            <v>UN</v>
          </cell>
          <cell r="D1702">
            <v>417.67</v>
          </cell>
        </row>
        <row r="1703">
          <cell r="A1703">
            <v>90830</v>
          </cell>
          <cell r="B1703" t="str">
            <v>FECHADURA DE EMBUTIR COM CILINDRO, EXTERNA, COMPLETA, ACABAMENTO PADRÃO MÉDIO, INCLUSO EXECUÇÃO DE FURO - FORNECIMENTO E INSTALAÇÃO. AF_12/2019</v>
          </cell>
          <cell r="C1703" t="str">
            <v>UN</v>
          </cell>
          <cell r="D1703">
            <v>94.99</v>
          </cell>
        </row>
        <row r="1704">
          <cell r="A1704">
            <v>90831</v>
          </cell>
          <cell r="B1704" t="str">
            <v>FECHADURA DE EMBUTIR PARA PORTA DE BANHEIRO, COMPLETA, ACABAMENTO PADRÃO MÉDIO, INCLUSO EXECUÇÃO DE FURO - FORNECIMENTO E INSTALAÇÃO. AF_12/2019</v>
          </cell>
          <cell r="C1704" t="str">
            <v>UN</v>
          </cell>
          <cell r="D1704">
            <v>74.38</v>
          </cell>
        </row>
        <row r="1705">
          <cell r="A1705">
            <v>90841</v>
          </cell>
          <cell r="B1705" t="str">
            <v>KIT DE PORTA DE MADEIRA PARA PINTURA, SEMI-OCA (LEVE OU MÉDIA), PADRÃO MÉDIO, 60X210CM, ESPESSURA DE 3,5CM, ITENS INCLUSOS: DOBRADIÇAS, MONTAGEM E INSTALAÇÃO DO BATENTE, FECHADURA COM EXECUÇÃO DO FURO - FORNECIMENTO E INSTALAÇÃO. AF_12/2019</v>
          </cell>
          <cell r="C1705" t="str">
            <v>UN</v>
          </cell>
          <cell r="D1705">
            <v>709.92</v>
          </cell>
        </row>
        <row r="1706">
          <cell r="A1706">
            <v>90842</v>
          </cell>
          <cell r="B1706" t="str">
            <v>KIT DE PORTA DE MADEIRA PARA PINTURA, SEMI-OCA (LEVE OU MÉDIA), PADRÃO MÉDIO, 70X210CM, ESPESSURA DE 3,5CM, ITENS INCLUSOS: DOBRADIÇAS, MONTAGEM E INSTALAÇÃO DO BATENTE, FECHADURA COM EXECUÇÃO DO FURO - FORNECIMENTO E INSTALAÇÃO. AF_12/2019</v>
          </cell>
          <cell r="C1706" t="str">
            <v>UN</v>
          </cell>
          <cell r="D1706">
            <v>748.13</v>
          </cell>
        </row>
        <row r="1707">
          <cell r="A1707">
            <v>90843</v>
          </cell>
          <cell r="B1707" t="str">
            <v>KIT DE PORTA DE MADEIRA PARA PINTURA, SEMI-OCA (LEVE OU MÉDIA), PADRÃO MÉDIO, 80X210CM, ESPESSURA DE 3,5CM, ITENS INCLUSOS: DOBRADIÇAS, MONTAGEM E INSTALAÇÃO DO BATENTE, FECHADURA COM EXECUÇÃO DO FURO - FORNECIMENTO E INSTALAÇÃO. AF_12/2019</v>
          </cell>
          <cell r="C1707" t="str">
            <v>UN</v>
          </cell>
          <cell r="D1707">
            <v>758.4</v>
          </cell>
        </row>
        <row r="1708">
          <cell r="A1708">
            <v>90844</v>
          </cell>
          <cell r="B1708" t="str">
            <v>KIT DE PORTA DE MADEIRA PARA PINTURA, SEMI-OCA (LEVE OU MÉDIA), PADRÃO MÉDIO, 90X210CM, ESPESSURA DE 3,5CM, ITENS INCLUSOS: DOBRADIÇAS, MONTAGEM E INSTALAÇÃO DO BATENTE, FECHADURA COM EXECUÇÃO DO FURO - FORNECIMENTO E INSTALAÇÃO. AF_12/2019</v>
          </cell>
          <cell r="C1708" t="str">
            <v>UN</v>
          </cell>
          <cell r="D1708">
            <v>778.72</v>
          </cell>
        </row>
        <row r="1709">
          <cell r="A1709">
            <v>90847</v>
          </cell>
          <cell r="B1709" t="str">
            <v>KIT DE PORTA DE MADEIRA PARA PINTURA, SEMI-OCA (LEVE OU MÉDIA), PADRÃO MÉDIO, 60X210CM, ESPESSURA DE 3,5CM, ITENS INCLUSOS: DOBRADIÇAS, MONTAGEM E INSTALAÇÃO DO BATENTE, SEM FECHADURA - FORNECIMENTO E INSTALAÇÃO. AF_12/2019</v>
          </cell>
          <cell r="C1709" t="str">
            <v>UN</v>
          </cell>
          <cell r="D1709">
            <v>635.54</v>
          </cell>
        </row>
        <row r="1710">
          <cell r="A1710">
            <v>90848</v>
          </cell>
          <cell r="B1710" t="str">
            <v>KIT DE PORTA DE MADEIRA PARA PINTURA, SEMI-OCA (LEVE OU MÉDIA), PADRÃO MÉDIO, 70X210CM, ESPESSURA DE 3,5CM, ITENS INCLUSOS: DOBRADIÇAS, MONTAGEM E INSTALAÇÃO DO BATENTE, SEM FECHADURA - FORNECIMENTO E INSTALAÇÃO. AF_12/2019</v>
          </cell>
          <cell r="C1710" t="str">
            <v>UN</v>
          </cell>
          <cell r="D1710">
            <v>667.36</v>
          </cell>
        </row>
        <row r="1711">
          <cell r="A1711">
            <v>90849</v>
          </cell>
          <cell r="B1711" t="str">
            <v>KIT DE PORTA DE MADEIRA PARA PINTURA, SEMI-OCA (LEVE OU MÉDIA), PADRÃO MÉDIO, 80X210CM, ESPESSURA DE 3,5CM, ITENS INCLUSOS: DOBRADIÇAS, MONTAGEM E INSTALAÇÃO DO BATENTE, SEM FECHADURA - FORNECIMENTO E INSTALAÇÃO. AF_12/2019</v>
          </cell>
          <cell r="C1711" t="str">
            <v>UN</v>
          </cell>
          <cell r="D1711">
            <v>663.41</v>
          </cell>
        </row>
        <row r="1712">
          <cell r="A1712">
            <v>90850</v>
          </cell>
          <cell r="B1712" t="str">
            <v>KIT DE PORTA DE MADEIRA PARA PINTURA, SEMI-OCA (LEVE OU MÉDIA), PADRÃO MÉDIO, 90X210CM, ESPESSURA DE 3,5CM, ITENS INCLUSOS: DOBRADIÇAS, MONTAGEM E INSTALAÇÃO DO BATENTE, SEM FECHADURA - FORNECIMENTO E INSTALAÇÃO. AF_12/2019</v>
          </cell>
          <cell r="C1712" t="str">
            <v>UN</v>
          </cell>
          <cell r="D1712">
            <v>683.73</v>
          </cell>
        </row>
        <row r="1713">
          <cell r="A1713">
            <v>91009</v>
          </cell>
          <cell r="B1713" t="str">
            <v>PORTA DE MADEIRA PARA VERNIZ, SEMI-OCA (LEVE OU MÉDIA), 60X210CM, ESPESSURA DE 3,5CM, INCLUSO DOBRADIÇAS - FORNECIMENTO E INSTALAÇÃO. AF_12/2019</v>
          </cell>
          <cell r="C1713" t="str">
            <v>UN</v>
          </cell>
          <cell r="D1713">
            <v>343.87</v>
          </cell>
        </row>
        <row r="1714">
          <cell r="A1714">
            <v>91010</v>
          </cell>
          <cell r="B1714" t="str">
            <v>PORTA DE MADEIRA PARA VERNIZ, SEMI-OCA (LEVE OU MÉDIA), 70X210CM, ESPESSURA DE 3,5CM, INCLUSO DOBRADIÇAS - FORNECIMENTO E INSTALAÇÃO. AF_12/2019</v>
          </cell>
          <cell r="C1714" t="str">
            <v>UN</v>
          </cell>
          <cell r="D1714">
            <v>274.04000000000002</v>
          </cell>
        </row>
        <row r="1715">
          <cell r="A1715">
            <v>91011</v>
          </cell>
          <cell r="B1715" t="str">
            <v>PORTA DE MADEIRA PARA VERNIZ, SEMI-OCA (LEVE OU MÉDIA), 80X210CM, ESPESSURA DE 3,5CM, INCLUSO DOBRADIÇAS - FORNECIMENTO E INSTALAÇÃO. AF_12/2019</v>
          </cell>
          <cell r="C1715" t="str">
            <v>UN</v>
          </cell>
          <cell r="D1715">
            <v>392.59</v>
          </cell>
        </row>
        <row r="1716">
          <cell r="A1716">
            <v>91012</v>
          </cell>
          <cell r="B1716" t="str">
            <v>PORTA DE MADEIRA PARA VERNIZ, SEMI-OCA (LEVE OU MÉDIA), 90X210CM, ESPESSURA DE 3,5CM, INCLUSO DOBRADIÇAS - FORNECIMENTO E INSTALAÇÃO. AF_12/2019</v>
          </cell>
          <cell r="C1716" t="str">
            <v>UN</v>
          </cell>
          <cell r="D1716">
            <v>373.86</v>
          </cell>
        </row>
        <row r="1717">
          <cell r="A1717">
            <v>91013</v>
          </cell>
          <cell r="B1717" t="str">
            <v>KIT DE PORTA DE MADEIRA PARA VERNIZ, SEMI-OCA (LEVE OU MÉDIA), PADRÃO MÉDIO, 60X210CM, ESPESSURA DE 3,5CM, ITENS INCLUSOS: DOBRADIÇAS, MONTAGEM E INSTALAÇÃO DO BATENTE, SEM FECHADURA - FORNECIMENTO E INSTALAÇÃO. AF_12/2019</v>
          </cell>
          <cell r="C1717" t="str">
            <v>UN</v>
          </cell>
          <cell r="D1717">
            <v>643.95000000000005</v>
          </cell>
        </row>
        <row r="1718">
          <cell r="A1718">
            <v>91014</v>
          </cell>
          <cell r="B1718" t="str">
            <v>KIT DE PORTA DE MADEIRA PARA VERNIZ, SEMI-OCA (LEVE OU MÉDIA), PADRÃO MÉDIO, 70X210CM, ESPESSURA DE 3,5CM, ITENS INCLUSOS: DOBRADIÇAS, MONTAGEM E INSTALAÇÃO DO BATENTE, SEM FECHADURA - FORNECIMENTO E INSTALAÇÃO. AF_12/2019</v>
          </cell>
          <cell r="C1718" t="str">
            <v>UN</v>
          </cell>
          <cell r="D1718">
            <v>575.23</v>
          </cell>
        </row>
        <row r="1719">
          <cell r="A1719">
            <v>91015</v>
          </cell>
          <cell r="B1719" t="str">
            <v>KIT DE PORTA DE MADEIRA PARA VERNIZ, SEMI-OCA (LEVE OU MÉDIA), PADRÃO MÉDIO, 80X210CM, ESPESSURA DE 3,5CM, ITENS INCLUSOS: DOBRADIÇAS, MONTAGEM E INSTALAÇÃO DO BATENTE, SEM FECHADURA - FORNECIMENTO E INSTALAÇÃO. AF_12/2019</v>
          </cell>
          <cell r="C1719" t="str">
            <v>UN</v>
          </cell>
          <cell r="D1719">
            <v>694.89</v>
          </cell>
        </row>
        <row r="1720">
          <cell r="A1720">
            <v>91016</v>
          </cell>
          <cell r="B1720" t="str">
            <v>KIT DE PORTA DE MADEIRA PARA VERNIZ, SEMI-OCA (LEVE OU MÉDIA), PADRÃO MÉDIO, 90X210CM, ESPESSURA DE 3,5CM, ITENS INCLUSOS: DOBRADIÇAS, MONTAGEM E INSTALAÇÃO DO BATENTE, SEM FECHADURA - FORNECIMENTO E INSTALAÇÃO. AF_12/2019</v>
          </cell>
          <cell r="C1720" t="str">
            <v>UN</v>
          </cell>
          <cell r="D1720">
            <v>677.26</v>
          </cell>
        </row>
        <row r="1721">
          <cell r="A1721">
            <v>91287</v>
          </cell>
          <cell r="B1721" t="str">
            <v>BATENTE PARA PORTA DE MADEIRA, PADRÃO POPULAR - FORNECIMENTO E MONTAGEM. AF_12/2019</v>
          </cell>
          <cell r="C1721" t="str">
            <v>UN</v>
          </cell>
          <cell r="D1721">
            <v>146.08000000000001</v>
          </cell>
        </row>
        <row r="1722">
          <cell r="A1722">
            <v>91292</v>
          </cell>
          <cell r="B1722" t="str">
            <v>BATENTE PARA PORTA DE MADEIRA, FIXAÇÃO COM ARGAMASSA, PADRÃO POPULAR. FORNECIMENTO E INSTALAÇÃO. AF_12/2019_P</v>
          </cell>
          <cell r="C1722" t="str">
            <v>UN</v>
          </cell>
          <cell r="D1722">
            <v>213.41</v>
          </cell>
        </row>
        <row r="1723">
          <cell r="A1723">
            <v>91295</v>
          </cell>
          <cell r="B1723" t="str">
            <v>PORTA DE MADEIRA FRISADA, SEMI-OCA (LEVE OU MÉDIA), 60X210CM, ESPESSURA DE 3CM, INCLUSO DOBRADIÇAS - FORNECIMENTO E INSTALAÇÃO. AF_12/2019</v>
          </cell>
          <cell r="C1723" t="str">
            <v>UN</v>
          </cell>
          <cell r="D1723">
            <v>321.29000000000002</v>
          </cell>
        </row>
        <row r="1724">
          <cell r="A1724">
            <v>91296</v>
          </cell>
          <cell r="B1724" t="str">
            <v>PORTA DE MADEIRA FRISADA, SEMI-OCA (LEVE OU MÉDIA), 70X210CM, ESPESSURA DE 3CM, INCLUSO DOBRADIÇAS - FORNECIMENTO E INSTALAÇÃO. AF_12/2019</v>
          </cell>
          <cell r="C1724" t="str">
            <v>UN</v>
          </cell>
          <cell r="D1724">
            <v>341.61</v>
          </cell>
        </row>
        <row r="1725">
          <cell r="A1725">
            <v>91297</v>
          </cell>
          <cell r="B1725" t="str">
            <v>PORTA DE MADEIRA FRISADA, SEMI-OCA (LEVE OU MÉDIA), 80X210CM, ESPESSURA DE 3,5CM, INCLUSO DOBRADIÇAS - FORNECIMENTO E INSTALAÇÃO. AF_12/2019</v>
          </cell>
          <cell r="C1725" t="str">
            <v>UN</v>
          </cell>
          <cell r="D1725">
            <v>394.9</v>
          </cell>
        </row>
        <row r="1726">
          <cell r="A1726">
            <v>91298</v>
          </cell>
          <cell r="B1726" t="str">
            <v>PORTA DE MADEIRA TIPO VENEZIANA, 80X210CM, ESPESSURA DE 3CM, INCLUSO DOBRADIÇAS - FORNECIMENTO E INSTALAÇÃO. AF_12/2019</v>
          </cell>
          <cell r="C1726" t="str">
            <v>UN</v>
          </cell>
          <cell r="D1726">
            <v>577.58000000000004</v>
          </cell>
        </row>
        <row r="1727">
          <cell r="A1727">
            <v>91299</v>
          </cell>
          <cell r="B1727" t="str">
            <v>PORTA DE MADEIRA, TIPO MEXICANA, MACIÇA (PESADA OU SUPERPESADA), 80X210CM, ESPESSURA DE 3,5CM, INCLUSO DOBRADIÇAS - FORNECIMENTO E INSTALAÇÃO. AF_12/2019</v>
          </cell>
          <cell r="C1727" t="str">
            <v>UN</v>
          </cell>
          <cell r="D1727">
            <v>797.23</v>
          </cell>
        </row>
        <row r="1728">
          <cell r="A1728">
            <v>91304</v>
          </cell>
          <cell r="B1728" t="str">
            <v>FECHADURA DE EMBUTIR COM CILINDRO, EXTERNA, COMPLETA, ACABAMENTO PADRÃO POPULAR, INCLUSO EXECUÇÃO DE FURO - FORNECIMENTO E INSTALAÇÃO. AF_12/2019</v>
          </cell>
          <cell r="C1728" t="str">
            <v>UN</v>
          </cell>
          <cell r="D1728">
            <v>72.66</v>
          </cell>
        </row>
        <row r="1729">
          <cell r="A1729">
            <v>91305</v>
          </cell>
          <cell r="B1729" t="str">
            <v>FECHADURA DE EMBUTIR PARA PORTA DE BANHEIRO, COMPLETA, ACABAMENTO PADRÃO POPULAR, INCLUSO EXECUÇÃO DE FURO - FORNECIMENTO E INSTALAÇÃO. AF_12/2019</v>
          </cell>
          <cell r="C1729" t="str">
            <v>UN</v>
          </cell>
          <cell r="D1729">
            <v>54.87</v>
          </cell>
        </row>
        <row r="1730">
          <cell r="A1730">
            <v>91306</v>
          </cell>
          <cell r="B1730" t="str">
            <v>FECHADURA DE EMBUTIR PARA PORTAS INTERNAS, COMPLETA, ACABAMENTO PADRÃO MÉDIO, COM EXECUÇÃO DE FURO - FORNECIMENTO E INSTALAÇÃO. AF_12/2019</v>
          </cell>
          <cell r="C1730" t="str">
            <v>UN</v>
          </cell>
          <cell r="D1730">
            <v>80.77</v>
          </cell>
        </row>
        <row r="1731">
          <cell r="A1731">
            <v>91307</v>
          </cell>
          <cell r="B1731" t="str">
            <v>FECHADURA DE EMBUTIR PARA PORTAS INTERNAS, COMPLETA, ACABAMENTO PADRÃO POPULAR, COM EXECUÇÃO DE FURO - FORNECIMENTO E INSTALAÇÃO. AF_12/2019</v>
          </cell>
          <cell r="C1731" t="str">
            <v>UN</v>
          </cell>
          <cell r="D1731">
            <v>57.49</v>
          </cell>
        </row>
        <row r="1732">
          <cell r="A1732">
            <v>91312</v>
          </cell>
          <cell r="B1732" t="str">
            <v>KIT DE PORTA DE MADEIRA PARA PINTURA, SEMI-OCA (LEVE OU MÉDIA), PADRÃO POPULAR, 60X210CM, ESPESSURA DE 3,5CM, ITENS INCLUSOS: DOBRADIÇAS, MONTAGEM E INSTALAÇÃO DO BATENTE, FECHADURA COM EXECUÇÃO DO FURO - FORNECIMENTO E INSTALAÇÃO. AF_12/2019</v>
          </cell>
          <cell r="C1732" t="str">
            <v>UN</v>
          </cell>
          <cell r="D1732">
            <v>649.04999999999995</v>
          </cell>
        </row>
        <row r="1733">
          <cell r="A1733">
            <v>91313</v>
          </cell>
          <cell r="B1733" t="str">
            <v>KIT DE PORTA DE MADEIRA PARA PINTURA, SEMI-OCA (LEVE OU MÉDIA), PADRÃO POPULAR, 70X210CM, ESPESSURA DE 3,5CM, ITENS INCLUSOS: DOBRADIÇAS, MONTAGEM E INSTALAÇÃO DO BATENTE, FECHADURA COM EXECUÇÃO DO FURO - FORNECIMENTO E INSTALAÇÃO. AF_12/2019</v>
          </cell>
          <cell r="C1733" t="str">
            <v>UN</v>
          </cell>
          <cell r="D1733">
            <v>683.32</v>
          </cell>
        </row>
        <row r="1734">
          <cell r="A1734">
            <v>91314</v>
          </cell>
          <cell r="B1734" t="str">
            <v>KIT DE PORTA DE MADEIRA PARA PINTURA, SEMI-OCA (LEVE OU MÉDIA), PADRÃO POPULAR, 80X210CM, ESPESSURA DE 3,5CM, ITENS INCLUSOS: DOBRADIÇAS, MONTAGEM E INSTALAÇÃO DO BATENTE, FECHADURA COM EXECUÇÃO DO FURO - FORNECIMENTO E INSTALAÇÃO. AF_12/2019</v>
          </cell>
          <cell r="C1734" t="str">
            <v>UN</v>
          </cell>
          <cell r="D1734">
            <v>694.38</v>
          </cell>
        </row>
        <row r="1735">
          <cell r="A1735">
            <v>91315</v>
          </cell>
          <cell r="B1735" t="str">
            <v>KIT DE PORTA DE MADEIRA PARA PINTURA, SEMI-OCA (LEVE OU MÉDIA), PADRÃO POPULAR, 90X210CM, ESPESSURA DE 3,5CM, ITENS INCLUSOS: DOBRADIÇAS, MONTAGEM E INSTALAÇÃO DO BATENTE, FECHADURA COM EXECUÇÃO DO FURO - FORNECIMENTO E INSTALAÇÃO. AF_12/2019</v>
          </cell>
          <cell r="C1735" t="str">
            <v>UN</v>
          </cell>
          <cell r="D1735">
            <v>714.54</v>
          </cell>
        </row>
        <row r="1736">
          <cell r="A1736">
            <v>91318</v>
          </cell>
          <cell r="B1736" t="str">
            <v>KIT DE PORTA DE MADEIRA PARA PINTURA, SEMI-OCA (LEVE OU MÉDIA), PADRÃO POPULAR, 60X210CM, ESPESSURA DE 3,5CM, ITENS INCLUSOS: DOBRADIÇAS, MONTAGEM E INSTALAÇÃO DO BATENTE, SEM FECHADURA - FORNECIMENTO E INSTALAÇÃO. AF_12/2019</v>
          </cell>
          <cell r="C1736" t="str">
            <v>UN</v>
          </cell>
          <cell r="D1736">
            <v>594.17999999999995</v>
          </cell>
        </row>
        <row r="1737">
          <cell r="A1737">
            <v>91319</v>
          </cell>
          <cell r="B1737" t="str">
            <v>KIT DE PORTA DE MADEIRA PARA PINTURA, SEMI-OCA (LEVE OU MÉDIA), PADRÃO POPULAR, 70X210CM, ESPESSURA DE 3,5CM, ITENS INCLUSOS: DOBRADIÇAS, MONTAGEM E INSTALAÇÃO DO BATENTE, SEM FECHADURA - FORNECIMENTO E INSTALAÇÃO. AF_12/2019</v>
          </cell>
          <cell r="C1737" t="str">
            <v>UN</v>
          </cell>
          <cell r="D1737">
            <v>625.83000000000004</v>
          </cell>
        </row>
        <row r="1738">
          <cell r="A1738">
            <v>91320</v>
          </cell>
          <cell r="B1738" t="str">
            <v>KIT DE PORTA DE MADEIRA PARA PINTURA, SEMI-OCA (LEVE OU MÉDIA), PADRÃO POPULAR, 80X210CM, ESPESSURA DE 3,5CM, ITENS INCLUSOS: DOBRADIÇAS, MONTAGEM E INSTALAÇÃO DO BATENTE, SEM FECHADURA - FORNECIMENTO E INSTALAÇÃO. AF_12/2019</v>
          </cell>
          <cell r="C1738" t="str">
            <v>UN</v>
          </cell>
          <cell r="D1738">
            <v>621.72</v>
          </cell>
        </row>
        <row r="1739">
          <cell r="A1739">
            <v>91321</v>
          </cell>
          <cell r="B1739" t="str">
            <v>KIT DE PORTA DE MADEIRA PARA PINTURA, SEMI-OCA (LEVE OU MÉDIA), PADRÃO POPULAR, 90X210CM, ESPESSURA DE 3,5CM, ITENS INCLUSOS: DOBRADIÇAS, MONTAGEM E INSTALAÇÃO DO BATENTE, SEM FECHADURA - FORNECIMENTO E INSTALAÇÃO. AF_12/2019</v>
          </cell>
          <cell r="C1739" t="str">
            <v>UN</v>
          </cell>
          <cell r="D1739">
            <v>641.88</v>
          </cell>
        </row>
        <row r="1740">
          <cell r="A1740">
            <v>91324</v>
          </cell>
          <cell r="B1740" t="str">
            <v>KIT DE PORTA DE MADEIRA PARA VERNIZ, SEMI-OCA (LEVE OU MÉDIA), PADRÃO POPULAR, 60X210CM, ESPESSURA DE 3,5CM, ITENS INCLUSOS: DOBRADIÇAS, MONTAGEM E INSTALAÇÃO DO BATENTE, SEM FECHADURA - FORNECIMENTO E INSTALAÇÃO. AF_12/2019</v>
          </cell>
          <cell r="C1740" t="str">
            <v>UN</v>
          </cell>
          <cell r="D1740">
            <v>602.59</v>
          </cell>
        </row>
        <row r="1741">
          <cell r="A1741">
            <v>91325</v>
          </cell>
          <cell r="B1741" t="str">
            <v>KIT DE PORTA DE MADEIRA PARA VERNIZ, SEMI-OCA (LEVE OU MÉDIA), PADRÃO POPULAR, 70X210CM, ESPESSURA DE 3,5CM, ITENS INCLUSOS: DOBRADIÇAS, MONTAGEM E INSTALAÇÃO DO BATENTE, SEM FECHADURA - FORNECIMENTO E INSTALAÇÃO. AF_12/2019</v>
          </cell>
          <cell r="C1741" t="str">
            <v>UN</v>
          </cell>
          <cell r="D1741">
            <v>533.70000000000005</v>
          </cell>
        </row>
        <row r="1742">
          <cell r="A1742">
            <v>91326</v>
          </cell>
          <cell r="B1742" t="str">
            <v>KIT DE PORTA DE MADEIRA PARA VERNIZ, SEMI-OCA (LEVE OU MÉDIA), PADRÃO POPULAR, 80X210CM, ESPESSURA DE 3,5CM, ITENS INCLUSOS: DOBRADIÇAS, MONTAGEM E INSTALAÇÃO DO BATENTE, SEM FECHADURA - FORNECIMENTO E INSTALAÇÃO. AF_12/2019</v>
          </cell>
          <cell r="C1742" t="str">
            <v>UN</v>
          </cell>
          <cell r="D1742">
            <v>653.20000000000005</v>
          </cell>
        </row>
        <row r="1743">
          <cell r="A1743">
            <v>91327</v>
          </cell>
          <cell r="B1743" t="str">
            <v>KIT DE PORTA DE MADEIRA PARA VERNIZ, SEMI-OCA (LEVE OU MÉDIA), PADRÃO POPULAR, 90X210CM, ESPESSURA DE 3,5CM, ITENS INCLUSOS: DOBRADIÇAS, MONTAGEM E INSTALAÇÃO DO BATENTE, SEM FECHADURA - FORNECIMENTO E INSTALAÇÃO. AF_12/2019</v>
          </cell>
          <cell r="C1743" t="str">
            <v>UN</v>
          </cell>
          <cell r="D1743">
            <v>635.41</v>
          </cell>
        </row>
        <row r="1744">
          <cell r="A1744">
            <v>91328</v>
          </cell>
          <cell r="B1744" t="str">
            <v>KIT DE PORTA DE MADEIRA FRISADA, SEMI-OCA (LEVE OU MÉDIA), PADRÃO MÉDIO 60X210CM, ESPESSURA DE 3CM, ITENS INCLUSOS: DOBRADIÇAS, MONTAGEM E INSTALAÇÃO DO BATENTE, SEM FECHADURA - FORNECIMENTO E INSTALAÇÃO. AF_12/2019</v>
          </cell>
          <cell r="C1744" t="str">
            <v>UN</v>
          </cell>
          <cell r="D1744">
            <v>621.37</v>
          </cell>
        </row>
        <row r="1745">
          <cell r="A1745">
            <v>91329</v>
          </cell>
          <cell r="B1745" t="str">
            <v>KIT DE PORTA DE MADEIRA FRISADA, SEMI-OCA (LEVE OU MÉDIA), PADRÃO POPULAR, 60X210CM, ESPESSURA DE 3CM, ITENS INCLUSOS: DOBRADIÇAS, MONTAGEM E INSTALAÇÃO DO BATENTE, SEM FECHADURA - FORNECIMENTO E INSTALAÇÃO. AF_12/2019</v>
          </cell>
          <cell r="C1745" t="str">
            <v>UN</v>
          </cell>
          <cell r="D1745">
            <v>580.01</v>
          </cell>
        </row>
        <row r="1746">
          <cell r="A1746">
            <v>91330</v>
          </cell>
          <cell r="B1746" t="str">
            <v>KIT DE PORTA DE MADEIRA FRISADA, SEMI-OCA (LEVE OU MÉDIA), PADRÃO MÉDIO, 70X210CM, ESPESSURA DE 3CM, ITENS INCLUSOS: DOBRADIÇAS, MONTAGEM E INSTALAÇÃO DO BATENTE, SEM FECHADURA - FORNECIMENTO E INSTALAÇÃO. AF_12/2019</v>
          </cell>
          <cell r="C1746" t="str">
            <v>UN</v>
          </cell>
          <cell r="D1746">
            <v>642.79999999999995</v>
          </cell>
        </row>
        <row r="1747">
          <cell r="A1747">
            <v>91331</v>
          </cell>
          <cell r="B1747" t="str">
            <v>KIT DE PORTA DE MADEIRA FRISADA, SEMI-OCA (LEVE OU MÉDIA), PADRÃO POPULAR, 70X210CM, ESPESSURA DE 3CM, ITENS INCLUSOS: DOBRADIÇAS, MONTAGEM E INSTALAÇÃO DO BATENTE, SEM FECHADURA - FORNECIMENTO E INSTALAÇÃO. AF_12/2019</v>
          </cell>
          <cell r="C1747" t="str">
            <v>UN</v>
          </cell>
          <cell r="D1747">
            <v>601.27</v>
          </cell>
        </row>
        <row r="1748">
          <cell r="A1748">
            <v>91332</v>
          </cell>
          <cell r="B1748" t="str">
            <v>KIT DE PORTA DE MADEIRA FRISADA, SEMI-OCA (LEVE OU MÉDIA), PADRÃO MÉDIO, 80X210CM, ESPESSURA DE 3,5CM, ITENS INCLUSOS: DOBRADIÇAS, MONTAGEM E INSTALAÇÃO DO BATENTE, SEM FECHADURA - FORNECIMENTO E INSTALAÇÃO. AF_12/2019</v>
          </cell>
          <cell r="C1748" t="str">
            <v>UN</v>
          </cell>
          <cell r="D1748">
            <v>697.2</v>
          </cell>
        </row>
        <row r="1749">
          <cell r="A1749">
            <v>91333</v>
          </cell>
          <cell r="B1749" t="str">
            <v>KIT DE PORTA DE MADEIRA FRISADA, SEMI-OCA (LEVE OU MÉDIA), PADRÃO POPULAR, 80X210CM, ESPESSURA DE 3,5CM, ITENS INCLUSOS: DOBRADIÇAS, MONTAGEM E INSTALAÇÃO DO BATENTE, SEM FECHADURA - FORNECIMENTO E INSTALAÇÃO. AF_12/2019</v>
          </cell>
          <cell r="C1749" t="str">
            <v>UN</v>
          </cell>
          <cell r="D1749">
            <v>655.51</v>
          </cell>
        </row>
        <row r="1750">
          <cell r="A1750">
            <v>91334</v>
          </cell>
          <cell r="B1750" t="str">
            <v>KIT DE PORTA DE MADEIRA TIPO VENEZIANA, PADRÃO MÉDIO, 80X210CM, ESPESSURA DE 3CM, ITENS INCLUSOS: DOBRADIÇAS, MONTAGEM E INSTALAÇÃO DO BATENTE, SEM FECHADURA - FORNECIMENTO E INSTALAÇÃO. AF_12/2019</v>
          </cell>
          <cell r="C1750" t="str">
            <v>UN</v>
          </cell>
          <cell r="D1750">
            <v>879.88</v>
          </cell>
        </row>
        <row r="1751">
          <cell r="A1751">
            <v>91335</v>
          </cell>
          <cell r="B1751" t="str">
            <v>KIT DE PORTA DE MADEIRA TIPO VENEZIANA, PADRÃO POPULAR, 80X210CM, ESPESSURA DE 3CM, ITENS INCLUSOS: DOBRADIÇAS, MONTAGEM E INSTALAÇÃO DO BATENTE, SEM FECHADURA - FORNECIMENTO E INSTALAÇÃO. AF_12/2019</v>
          </cell>
          <cell r="C1751" t="str">
            <v>UN</v>
          </cell>
          <cell r="D1751">
            <v>838.19</v>
          </cell>
        </row>
        <row r="1752">
          <cell r="A1752">
            <v>91336</v>
          </cell>
          <cell r="B1752" t="str">
            <v>KIT DE PORTA DE MADEIRA TIPO MEXICANA, MACIÇA (PESADA OU SUPERPESADA), PADRÃO MÉDIO, 80X210CM, ESPESSURA DE 3CM, ITENS INCLUSOS: DOBRADIÇAS, MONTAGEM E INSTALAÇÃO DO BATENTE, SEM FECHADURA - FORNECIMENTO E INSTALAÇÃO. AF_12/2019</v>
          </cell>
          <cell r="C1752" t="str">
            <v>UN</v>
          </cell>
          <cell r="D1752">
            <v>1099.53</v>
          </cell>
        </row>
        <row r="1753">
          <cell r="A1753">
            <v>91337</v>
          </cell>
          <cell r="B1753" t="str">
            <v>KIT DE PORTA DE MADEIRA TIPO MEXICANA, MACIÇA (PESADA OU SUPERPESADA), PADRÃO POPULAR, 80X210CM, ESPESSURA DE 3CM, ITENS INCLUSOS: DOBRADIÇAS, MONTAGEM E INSTALAÇÃO DO BATENTE, SEM FECHADURA - FORNECIMENTO E INSTALAÇÃO. AF_12/2019</v>
          </cell>
          <cell r="C1753" t="str">
            <v>UN</v>
          </cell>
          <cell r="D1753">
            <v>1057.8399999999999</v>
          </cell>
        </row>
        <row r="1754">
          <cell r="A1754">
            <v>100659</v>
          </cell>
          <cell r="B1754" t="str">
            <v>ALIZAR DE 5X1,5CM PARA PORTA FIXADO COM PREGOS, PADRÃO MÉDIO - FORNECIMENTO E INSTALAÇÃO. AF_12/2019</v>
          </cell>
          <cell r="C1754" t="str">
            <v>M</v>
          </cell>
          <cell r="D1754">
            <v>5.54</v>
          </cell>
        </row>
        <row r="1755">
          <cell r="A1755">
            <v>100660</v>
          </cell>
          <cell r="B1755" t="str">
            <v>ALIZAR DE 5X1,5CM PARA PORTA FIXADO COM PREGOS, PADRÃO POPULAR - FORNECIMENTO E INSTALAÇÃO. AF_12/2019</v>
          </cell>
          <cell r="C1755" t="str">
            <v>M</v>
          </cell>
          <cell r="D1755">
            <v>4.72</v>
          </cell>
        </row>
        <row r="1756">
          <cell r="A1756">
            <v>100675</v>
          </cell>
          <cell r="B1756" t="str">
            <v>KIT DE PORTA-PRONTA DE MADEIRA EM ACABAMENTO MELAMÍNICO BRANCO, FOLHA LEVE OU MÉDIA, 90X210, EXCLUSIVE FECHADURA, FIXAÇÃO COM PREENCHIMENTO TOTAL DE ESPUMA EXPANSIVA - FORNECIMENTO E INSTALAÇÃO. AF_12/2019</v>
          </cell>
          <cell r="C1756" t="str">
            <v>UN</v>
          </cell>
          <cell r="D1756">
            <v>590.22</v>
          </cell>
        </row>
        <row r="1757">
          <cell r="A1757">
            <v>100676</v>
          </cell>
          <cell r="B1757" t="str">
            <v>BATENTE PARA PORTA COM BANDEIRA, FIXAÇÃO COM PARAFUSO E BUCHA. AF_12/2019</v>
          </cell>
          <cell r="C1757" t="str">
            <v>UN</v>
          </cell>
          <cell r="D1757">
            <v>120.25</v>
          </cell>
        </row>
        <row r="1758">
          <cell r="A1758">
            <v>100677</v>
          </cell>
          <cell r="B1758" t="str">
            <v>BANDEIRA PARA PORTA EM MADEIRA. AF_12/2019</v>
          </cell>
          <cell r="C1758" t="str">
            <v>UN</v>
          </cell>
          <cell r="D1758">
            <v>38.200000000000003</v>
          </cell>
        </row>
        <row r="1759">
          <cell r="A1759">
            <v>100678</v>
          </cell>
          <cell r="B1759" t="str">
            <v>KIT DE PORTA DE MADEIRA PARA VERNIZ, SEMI-OCA (LEVE OU MÉDIA), PADRÃO MÉDIO, 60X210CM, ESPESSURA DE 3,5CM, ITENS INCLUSOS: DOBRADIÇAS, MONTAGEM E INSTALAÇÃO DE BATENTE, FECHADURA COM EXECUÇÃO DO FURO - FORNECIMENTO E INSTALAÇÃO. AF_12/2019</v>
          </cell>
          <cell r="C1759" t="str">
            <v>UN</v>
          </cell>
          <cell r="D1759">
            <v>718.33</v>
          </cell>
        </row>
        <row r="1760">
          <cell r="A1760">
            <v>100679</v>
          </cell>
          <cell r="B1760" t="str">
            <v>KIT DE PORTA DE MADEIRA PARA VERNIZ, SEMI-OCA (LEVE OU MÉDIA), PADRÃO POPULAR, 60X210CM, ESPESSURA DE 3,5CM, ITENS INCLUSOS: DOBRADIÇAS, MONTAGEM E INSTALAÇÃO DE BATENTE, FECHADURA COM EXECUÇÃO DO FURO - FORNECIMENTO E INSTALAÇÃO. AF_12/2019</v>
          </cell>
          <cell r="C1760" t="str">
            <v>UN</v>
          </cell>
          <cell r="D1760">
            <v>657.46</v>
          </cell>
        </row>
        <row r="1761">
          <cell r="A1761">
            <v>100680</v>
          </cell>
          <cell r="B1761" t="str">
            <v>KIT DE PORTA DE MADEIRA PARA VERNIZ, SEMI-OCA (LEVE OU MÉDIA), PADRÃO MÉDIO, 70X210CM, ESPESSURA DE 3,5CM, ITENS INCLUSOS: DOBRADIÇAS, MONTAGEM E INSTALAÇÃO DE BATENTE, FECHADURA COM EXECUÇÃO DO FURO - FORNECIMENTO E INSTALAÇÃO. AF_12/2019</v>
          </cell>
          <cell r="C1761" t="str">
            <v>UN</v>
          </cell>
          <cell r="D1761">
            <v>656</v>
          </cell>
        </row>
        <row r="1762">
          <cell r="A1762">
            <v>100681</v>
          </cell>
          <cell r="B1762" t="str">
            <v>KIT DE PORTA DE MADEIRA FRISADA, SEMI-OCA (LEVE OU MÉDIA), PADRÃO MÉDIO, 70X210CM, ESPESSURA DE 3CM, ITENS INCLUSOS: DOBRADIÇAS, MONTAGEM E INSTALAÇÃO DE BATENTE, FECHADURA COM EXECUÇÃO DO FURO - FORNECIMENTO E INSTALAÇÃO. AF_12/2019</v>
          </cell>
          <cell r="C1762" t="str">
            <v>UN</v>
          </cell>
          <cell r="D1762">
            <v>723.57</v>
          </cell>
        </row>
        <row r="1763">
          <cell r="A1763">
            <v>100682</v>
          </cell>
          <cell r="B1763" t="str">
            <v>KIT DE PORTA DE MADEIRA FRISADA, SEMI-OCA (LEVE OU MÉDIA), PADRÃO POPULAR, 70X210CM, ESPESSURA DE 3CM, ITENS INCLUSOS: DOBRADIÇAS, MONTAGEM E INSTALAÇÃO DE BATENTE, FECHADURA COM EXECUÇÃO DO FURO - FORNECIMENTO E INSTALAÇÃO. AF_12/2019</v>
          </cell>
          <cell r="C1763" t="str">
            <v>UN</v>
          </cell>
          <cell r="D1763">
            <v>658.76</v>
          </cell>
        </row>
        <row r="1764">
          <cell r="A1764">
            <v>100683</v>
          </cell>
          <cell r="B1764" t="str">
            <v>KIT DE PORTA DE MADEIRA PARA VERNIZ, SEMI-OCA (LEVE OU MÉDIA), PADRÃO MÉDIO, 80X210CM, ESPESSURA DE 3,5CM, ITENS INCLUSOS: DOBRADIÇAS, MONTAGEM E INSTALAÇÃO DE BATENTE, FECHADURA COM EXECUÇÃO DO FURO - FORNECIMENTO E INSTALAÇÃO. AF_12/2019</v>
          </cell>
          <cell r="C1764" t="str">
            <v>UN</v>
          </cell>
          <cell r="D1764">
            <v>789.88</v>
          </cell>
        </row>
        <row r="1765">
          <cell r="A1765">
            <v>100684</v>
          </cell>
          <cell r="B1765" t="str">
            <v>KIT DE PORTA DE MADEIRA PARA VERNIZ, SEMI-OCA (LEVE OU MÉDIA), PADRÃO POPULAR, 80X210CM, ESPESSURA DE 3,5CM, ITENS INCLUSOS: DOBRADIÇAS, MONTAGEM E INSTALAÇÃO DE BATENTE, FECHADURA COM EXECUÇÃO DO FURO - FORNECIMENTO E INSTALAÇÃO. AF_12/2019</v>
          </cell>
          <cell r="C1765" t="str">
            <v>UN</v>
          </cell>
          <cell r="D1765">
            <v>725.86</v>
          </cell>
        </row>
        <row r="1766">
          <cell r="A1766">
            <v>100685</v>
          </cell>
          <cell r="B1766" t="str">
            <v>KIT DE PORTA DE MADEIRA PARA VERNIZ, SEMI-OCA (LEVE OU MÉDIA), PADRÃO MÉDIO, 90X210CM, ESPESSURA DE 3,5CM, ITENS INCLUSOS: DOBRADIÇAS, MONTAGEM E INSTALAÇÃO DE BATENTE, FECHADURA COM EXECUÇÃO DO FURO - FORNECIMENTO E INSTALAÇÃO. AF_12/2019</v>
          </cell>
          <cell r="C1766" t="str">
            <v>UN</v>
          </cell>
          <cell r="D1766">
            <v>772.25</v>
          </cell>
        </row>
        <row r="1767">
          <cell r="A1767">
            <v>100686</v>
          </cell>
          <cell r="B1767" t="str">
            <v>KIT DE PORTA DE MADEIRA PARA VERNIZ, SEMI-OCA (LEVE OU MÉDIA), PADRÃO POPULAR, 90X210CM, ESPESSURA DE 3CM, ITENS INCLUSOS: DOBRADIÇAS, MONTAGEM E INSTALAÇÃO DE BATENTE, FECHADURA COM EXECUÇÃO DO FURO - FORNECIMENTO E INSTALAÇÃO. AF_12/2019</v>
          </cell>
          <cell r="C1767" t="str">
            <v>UN</v>
          </cell>
          <cell r="D1767">
            <v>708.07</v>
          </cell>
        </row>
        <row r="1768">
          <cell r="A1768">
            <v>100687</v>
          </cell>
          <cell r="B1768" t="str">
            <v>KIT DE PORTA DE MADEIRA FRISADA, SEMI-OCA (LEVE OU MÉDIA), PADRÃO MÉDIO, 60X210CM, ESPESSURA DE 3,5CM, ITENS INCLUSOS: DOBRADIÇAS, MONTAGEM E INSTALAÇÃO DE BATENTE, FECHADURA COM EXECUÇÃO DO FURO - FORNECIMENTO E INSTALAÇÃO. AF_12/2019</v>
          </cell>
          <cell r="C1768" t="str">
            <v>UN</v>
          </cell>
          <cell r="D1768">
            <v>695.75</v>
          </cell>
        </row>
        <row r="1769">
          <cell r="A1769">
            <v>100688</v>
          </cell>
          <cell r="B1769" t="str">
            <v>KIT DE PORTA DE MADEIRA FRISADA, SEMI-OCA (LEVE OU MÉDIA), PADRÃO POPULAR, 60X210CM, ESPESSURA DE 3CM, ITENS INCLUSOS: DOBRADIÇAS, MONTAGEM E INSTALAÇÃO DE BATENTE, FECHADURA COM EXECUÇÃO DO FURO - FORNECIMENTO E INSTALAÇÃO. AF_12/2019</v>
          </cell>
          <cell r="C1769" t="str">
            <v>UN</v>
          </cell>
          <cell r="D1769">
            <v>634.88</v>
          </cell>
        </row>
        <row r="1770">
          <cell r="A1770">
            <v>100689</v>
          </cell>
          <cell r="B1770" t="str">
            <v>KIT DE PORTA DE MADEIRA FRISADA, SEMI-OCA (LEVE OU MÉDIA), PADRÃO MÉDIO, 80X210CM, ESPESSURA DE 3,5CM, ITENS INCLUSOS: DOBRADIÇAS, MONTAGEM E INSTALAÇÃO DE BATENTE, FECHADURA COM EXECUÇÃO DO FURO - FORNECIMENTO E INSTALAÇÃO. AF_12/2019</v>
          </cell>
          <cell r="C1770" t="str">
            <v>UN</v>
          </cell>
          <cell r="D1770">
            <v>792.19</v>
          </cell>
        </row>
        <row r="1771">
          <cell r="A1771">
            <v>100690</v>
          </cell>
          <cell r="B1771" t="str">
            <v>KIT DE PORTA DE MADEIRA FRISADA, SEMI-OCA (LEVE OU MÉDIA), PADRÃO POPULAR, 80X210CM, ESPESSURA DE 3,5CM, ITENS INCLUSOS: DOBRADIÇAS, MONTAGEM E INSTALAÇÃO DE BATENTE, FECHADURA COM EXECUÇÃO DO FURO - FORNECIMENTO E INSTALAÇÃO. AF_12/2019</v>
          </cell>
          <cell r="C1771" t="str">
            <v>UN</v>
          </cell>
          <cell r="D1771">
            <v>728.17</v>
          </cell>
        </row>
        <row r="1772">
          <cell r="A1772">
            <v>100691</v>
          </cell>
          <cell r="B1772" t="str">
            <v>KIT DE PORTA DE MADEIRA TIPO VENEZIANA, 80X210CM (ESPESSURA DE 3CM), PADRÃO MÉDIO, ITENS INCLUSOS: DOBRADIÇAS, MONTAGEM E INSTALAÇÃO DE BATENTE, FECHADURA COM EXECUÇÃO DO FURO - FORNECIMENTO E INSTALAÇÃO. AF_12/2019</v>
          </cell>
          <cell r="C1772" t="str">
            <v>UN</v>
          </cell>
          <cell r="D1772">
            <v>974.87</v>
          </cell>
        </row>
        <row r="1773">
          <cell r="A1773">
            <v>100692</v>
          </cell>
          <cell r="B1773" t="str">
            <v>KIT DE PORTA DE MADEIRA TIPO VENEZIANA, 80X210CM (ESPESSURA DE 3CM), PADRÃO POPULAR, ITENS INCLUSOS: DOBRADIÇAS, MONTAGEM E INSTALAÇÃO DE BATENTE, FECHADURA COM EXECUÇÃO DO FURO - FORNECIMENTO E INSTALAÇÃO. AF_12/2019</v>
          </cell>
          <cell r="C1773" t="str">
            <v>UN</v>
          </cell>
          <cell r="D1773">
            <v>910.85</v>
          </cell>
        </row>
        <row r="1774">
          <cell r="A1774">
            <v>100693</v>
          </cell>
          <cell r="B1774" t="str">
            <v>KIT DE PORTA DE MADEIRA TIPO MEXICANA, MACIÇA (PESADA OU SUPERPESADA), PADRÃO MÉDIO, 80X210CM, ESPESSURA DE 3,5CM, ITENS INCLUSOS: DOBRADIÇAS, MONTAGEM E INSTALAÇÃO DE BATENTE, FECHADURA COM EXECUÇÃO DO FURO - FORNECIMENTO E INSTALAÇÃO. AF_12/2019</v>
          </cell>
          <cell r="C1774" t="str">
            <v>UN</v>
          </cell>
          <cell r="D1774">
            <v>1194.52</v>
          </cell>
        </row>
        <row r="1775">
          <cell r="A1775">
            <v>100694</v>
          </cell>
          <cell r="B1775" t="str">
            <v>KIT DE PORTA DE MADEIRA TIPO MEXICANA, MACIÇA (PESADA OU SUPERPESADA), PADRÃO POPULAR, 80X210CM, ESPESSURA DE 3,5CM, ITENS INCLUSOS: DOBRADIÇAS, MONTAGEM E INSTALAÇÃO DE BATENTE, FECHADURA COM EXECUÇÃO DO FURO - FORNECIMENTO E INSTALAÇÃO. AF_12/2019</v>
          </cell>
          <cell r="C1775" t="str">
            <v>UN</v>
          </cell>
          <cell r="D1775">
            <v>1130.5</v>
          </cell>
        </row>
        <row r="1776">
          <cell r="A1776">
            <v>100695</v>
          </cell>
          <cell r="B1776" t="str">
            <v>RECOLOCAÇÃO DE FOLHAS DE PORTA DE MADEIRA LEVE OU MÉDIA DE 60CM DE LARGURA, CONSIDERANDO REAPROVEITAMENTO DO MATERIAL. AF_12/2019</v>
          </cell>
          <cell r="C1776" t="str">
            <v>UN</v>
          </cell>
          <cell r="D1776">
            <v>46.57</v>
          </cell>
        </row>
        <row r="1777">
          <cell r="A1777">
            <v>100696</v>
          </cell>
          <cell r="B1777" t="str">
            <v>RECOLOCAÇÃO DE FOLHAS DE PORTA DE MADEIRA LEVE OU MÉDIA DE 70CM DE LARGURA, CONSIDERANDO REAPROVEITAMENTO DO MATERIAL. AF_12/2019</v>
          </cell>
          <cell r="C1777" t="str">
            <v>UN</v>
          </cell>
          <cell r="D1777">
            <v>51.81</v>
          </cell>
        </row>
        <row r="1778">
          <cell r="A1778">
            <v>100697</v>
          </cell>
          <cell r="B1778" t="str">
            <v>RECOLOCAÇÃO DE FOLHAS DE PORTA DE MADEIRA LEVE OU MÉDIA DE 80CM DE LARGURA, CONSIDERANDO REAPROVEITAMENTO DO MATERIAL. AF_12/2019</v>
          </cell>
          <cell r="C1778" t="str">
            <v>UN</v>
          </cell>
          <cell r="D1778">
            <v>57.09</v>
          </cell>
        </row>
        <row r="1779">
          <cell r="A1779">
            <v>100698</v>
          </cell>
          <cell r="B1779" t="str">
            <v>RECOLOCAÇÃO DE FOLHAS DE PORTA DE MADEIRA LEVE OU MÉDIA DE 90CM DE LARGURA, CONSIDERANDO REAPROVEITAMENTO DO MATERIAL. AF_12/2019</v>
          </cell>
          <cell r="C1779" t="str">
            <v>UN</v>
          </cell>
          <cell r="D1779">
            <v>62.35</v>
          </cell>
        </row>
        <row r="1780">
          <cell r="A1780">
            <v>100699</v>
          </cell>
          <cell r="B1780" t="str">
            <v>RECOLOCAÇÃO DE FOLHAS DE PORTA DE MADEIRA PESADA OU SUPERPESADA DE 80CM DE LARGURA, CONSIDERANDO REAPROVEITAMENTO DO MATERIAL. AF_12/2019</v>
          </cell>
          <cell r="C1780" t="str">
            <v>UN</v>
          </cell>
          <cell r="D1780">
            <v>74.52</v>
          </cell>
        </row>
        <row r="1781">
          <cell r="A1781">
            <v>100700</v>
          </cell>
          <cell r="B1781" t="str">
            <v>PORTA DE MADEIRA COMPENSADA LISA PARA PINTURA, 120X210X3,5CM, 2 FOLHAS, INCLUSO ADUELA 2A, ALIZAR 2A E DOBRADIÇAS. AF_12/2019</v>
          </cell>
          <cell r="C1781" t="str">
            <v>UN</v>
          </cell>
          <cell r="D1781">
            <v>742.42</v>
          </cell>
        </row>
        <row r="1782">
          <cell r="A1782">
            <v>100712</v>
          </cell>
          <cell r="B1782" t="str">
            <v>KIT DE PORTA DE MADEIRA PARA VERNIZ, SEMI-OCA (LEVE OU MÉDIA), PADRÃO POPULAR, 70X210CM, ESPESSURA DE 3,5CM, ITENS INCLUSOS: DOBRADIÇAS, MONTAGEM E INSTALAÇÃO DE BATENTE, FECHADURA COM EXECUÇÃO DO FURO - FORNECIMENTO E INSTALAÇÃO. AF_12/2019</v>
          </cell>
          <cell r="C1782" t="str">
            <v>UN</v>
          </cell>
          <cell r="D1782">
            <v>591.19000000000005</v>
          </cell>
        </row>
        <row r="1783">
          <cell r="A1783">
            <v>100665</v>
          </cell>
          <cell r="B1783" t="str">
            <v>JANELA DE MADEIRA - CEDRINHO/ANGELIM OU EQUIVALENTE DA REGIÃO - DE ABRIR COM 4 FOLHAS (2 VENEZIANAS E 2 GUILHOTINAS PARA VIDRO), COM BATENTE, ALIZAR E FERRAGENS. EXCLUSIVE VIDROS, ACABAMENTO E CONTRAMARCO. FORNECIMENTO E INSTALAÇÃO. AF_12/2019</v>
          </cell>
          <cell r="C1783" t="str">
            <v>M2</v>
          </cell>
          <cell r="D1783">
            <v>700.04</v>
          </cell>
        </row>
        <row r="1784">
          <cell r="A1784">
            <v>100666</v>
          </cell>
          <cell r="B1784" t="str">
            <v>JANELA DE MADEIRA (PINUS/EUCALIPTO OU EQUIV.) DE ABRIR COM 4 FOLHAS (2 VENEZIANAS E 2 GUILHOTINAS PARA VIDRO), COM BATENTE, ALIZAR E FERRAGENS. EXCLUSIVE VIDROS, ACABAMENTO E CONTRAMARCO. FORNECIMENTO E INSTALAÇÃO. AF_12/2019</v>
          </cell>
          <cell r="C1784" t="str">
            <v>M2</v>
          </cell>
          <cell r="D1784">
            <v>552.80999999999995</v>
          </cell>
        </row>
        <row r="1785">
          <cell r="A1785">
            <v>100667</v>
          </cell>
          <cell r="B1785" t="str">
            <v>JANELA DE MADEIRA (IMBUIA/CEDRO OU EQUIV.) DE ABRIR COM 4 FOLHAS (2 VENEZIANAS E 2 GUILHOTINAS PARA VIDRO), COM BATENTE, ALIZAR E FERRAGENS. EXCLUSIVE VIDROS, ACABAMENTO E CONTRAMARCO. FORNECIMENTO E INSTALAÇÃO. AF_12/2019</v>
          </cell>
          <cell r="C1785" t="str">
            <v>M2</v>
          </cell>
          <cell r="D1785">
            <v>908.17</v>
          </cell>
        </row>
        <row r="1786">
          <cell r="A1786">
            <v>100668</v>
          </cell>
          <cell r="B1786" t="str">
            <v>JANELA DE MADEIRA (CEDRINHO/ANGELIM OU EQUIV.) TIPO MAXIM-AR, PARA VIDRO, COM BATENTE, ALIZAR E FERRAGENS. EXCLUSIVE VIDRO, ACABAMENTO E CONTRAMARCO. FORNECIMENTO E INSTALAÇÃO. AF_12/2019</v>
          </cell>
          <cell r="C1786" t="str">
            <v>M2</v>
          </cell>
          <cell r="D1786">
            <v>1087.51</v>
          </cell>
        </row>
        <row r="1787">
          <cell r="A1787">
            <v>100669</v>
          </cell>
          <cell r="B1787" t="str">
            <v>JANELA DE MADEIRA (PINUS/EUCALIPTO OU EQUIV.) TIPO BASCULANTE COM 2 FOLHAS PARA VIDRO, COM BATENTE, ALIZAR E FERRAGENS. EXCLUSIVE VIDROS, ACABAMENTO E CONTRAMARCO. FORNECIMENTO E INSTALAÇÃO. AF_12/2019</v>
          </cell>
          <cell r="C1787" t="str">
            <v>M2</v>
          </cell>
          <cell r="D1787">
            <v>653.61</v>
          </cell>
        </row>
        <row r="1788">
          <cell r="A1788">
            <v>100670</v>
          </cell>
          <cell r="B1788" t="str">
            <v>JANELA DE MADEIRA (CEDRINHO/ANGELIM OU EQUIV.) DE CORRER COM 6 FOLHAS (2 VENEZ. FIXAS, 2 VENEZ. DE CORRER E 2 DE CORRER PARA VIDRO), COM BATENTE, ALIZAR E FERRAGENS. EXCLUSIVE VIDROS, ACABAMENTO E CONTRAMARCO. FORNECIMENTO E INSTALAÇÃO. AF_12/2019</v>
          </cell>
          <cell r="C1788" t="str">
            <v>M2</v>
          </cell>
          <cell r="D1788">
            <v>873.37</v>
          </cell>
        </row>
        <row r="1789">
          <cell r="A1789">
            <v>100671</v>
          </cell>
          <cell r="B1789" t="str">
            <v>JANELA DE MADEIRA (IMBUIA/CEDRO OU EQUIV) DE CORRER COM 6 FOLHAS (2 VENEZIANAS FIXAS, 2 VENEZIANAS DE CORRER E 2 DE CORRER PARA VIDRO), COM BATENTE, ALIZAR E FERRAGENS. EXCLUSIVE VIDROS, ACABAMENTO E CONTRAMARCO. FORNECIMENTO E INSTALAÇÃO. AF_12/2019</v>
          </cell>
          <cell r="C1789" t="str">
            <v>M2</v>
          </cell>
          <cell r="D1789">
            <v>1084.9000000000001</v>
          </cell>
        </row>
        <row r="1790">
          <cell r="A1790">
            <v>100672</v>
          </cell>
          <cell r="B1790" t="str">
            <v>JANELA DE MADEIRA (PINUS/EUCALIPTO OU EQUIV.) DE CORRER COM 6 FOLHAS (2 VENEZ. FIXAS, 2 VENEZ. DE CORRER E 2 DE CORRER PARA VIDRO), COM BATENTE, ALIZAR E FERRAGENS. EXCLUSIVE VIDROS, ACABAMENTO E CONTRAMARCO. FORNECIMENTO EINSTALAÇÃO. AF_12/2019</v>
          </cell>
          <cell r="C1790" t="str">
            <v>M2</v>
          </cell>
          <cell r="D1790">
            <v>698.89</v>
          </cell>
        </row>
        <row r="1791">
          <cell r="A1791">
            <v>100673</v>
          </cell>
          <cell r="B1791" t="str">
            <v>JANELA DE MADEIRA (CEDRINHO/ANGELIM OU EQUIV.) DE CORRER COM 4 FOLHAS (2 VENEZIANAS PANTOGRÁFICAS DE CORRER E 2 DE CORRER PARA VIDROS), COM BATENTE, ALIZAR E FERRAGENS. EXCLUSIVE VIDROS, ACABAMENTO E CONTRAMARCO. FORNECIMENTO E INSTALAÇÃO. AF_12/2019</v>
          </cell>
          <cell r="C1791" t="str">
            <v>M2</v>
          </cell>
          <cell r="D1791">
            <v>84.52</v>
          </cell>
        </row>
        <row r="1792">
          <cell r="A1792">
            <v>100701</v>
          </cell>
          <cell r="B1792" t="str">
            <v>PORTA DE FERRO, DE ABRIR, TIPO GRADE COM CHAPA, COM GUARNIÇÕES. AF_12/2019</v>
          </cell>
          <cell r="C1792" t="str">
            <v>M2</v>
          </cell>
          <cell r="D1792">
            <v>418.54</v>
          </cell>
        </row>
        <row r="1793">
          <cell r="A1793">
            <v>94559</v>
          </cell>
          <cell r="B1793" t="str">
            <v>JANELA DE AÇO TIPO BASCULANTE PARA VIDROS, COM BATENTE, FERRAGENS E PINTURA ANTICORROSIVA. EXCLUSIVE VIDROS, ACABAMENTO, ALIZAR E CONTRAMARCO. FORNECIMENTO E INSTALAÇÃO. AF_12/2019</v>
          </cell>
          <cell r="C1793" t="str">
            <v>M2</v>
          </cell>
          <cell r="D1793">
            <v>572.99</v>
          </cell>
        </row>
        <row r="1794">
          <cell r="A1794">
            <v>94560</v>
          </cell>
          <cell r="B1794" t="str">
            <v>JANELA DE AÇO DE CORRER COM 2 FOLHAS PARA VIDRO, COM VIDROS, BATENTE, FERRAGENS E PINTURAS ANTICORROSIVA E DE ACABAMENTO. EXCLUSIVE ALIZAR E CONTRAMARCO. FORNECIMENTO E INSTALAÇÃO. AF_12/2019</v>
          </cell>
          <cell r="C1794" t="str">
            <v>M2</v>
          </cell>
          <cell r="D1794">
            <v>517.58000000000004</v>
          </cell>
        </row>
        <row r="1795">
          <cell r="A1795">
            <v>94562</v>
          </cell>
          <cell r="B1795" t="str">
            <v>JANELA DE AÇO DE CORRER COM 4 FOLHAS PARA VIDRO, COM BATENTE, FERRAGENS E PINTURA ANTICORROSIVA. EXCLUSIVE VIDROS, ALIZAR E CONTRAMARCO. FORNECIMENTO E INSTALAÇÃO. AF_12/2019</v>
          </cell>
          <cell r="C1795" t="str">
            <v>M2</v>
          </cell>
          <cell r="D1795">
            <v>543.89</v>
          </cell>
        </row>
        <row r="1796">
          <cell r="A1796">
            <v>94563</v>
          </cell>
          <cell r="B1796" t="str">
            <v>JANELA DE AÇO DE CORRER COM 6 FOLHAS (4 VENEZIANAS E 2 PARA VIDRO), COM VIDROS, BATENTE, FERRAGENS E PINTURAS ANTICORROSIVA E DE ACABAMENTO. EXCLUSIVE ALIZAR E CONTRAMARCO. FORNECIMENTO E INSTALAÇÃO. AF_12/2019</v>
          </cell>
          <cell r="C1796" t="str">
            <v>M2</v>
          </cell>
          <cell r="D1796">
            <v>683.3</v>
          </cell>
        </row>
        <row r="1797">
          <cell r="A1797">
            <v>94587</v>
          </cell>
          <cell r="B1797" t="str">
            <v>CONTRAMARCO DE AÇO, FIXAÇÃO COM ARGAMASSA - FORNECIMENTO E INSTALAÇÃO. AF_12/2019</v>
          </cell>
          <cell r="C1797" t="str">
            <v>M</v>
          </cell>
          <cell r="D1797">
            <v>42.22</v>
          </cell>
        </row>
        <row r="1798">
          <cell r="A1798">
            <v>94588</v>
          </cell>
          <cell r="B1798" t="str">
            <v>CONTRAMARCO DE AÇO, FIXAÇÃO COM PARAFUSO - FORNECIMENTO E INSTALAÇÃO. AF_12/2019</v>
          </cell>
          <cell r="C1798" t="str">
            <v>M</v>
          </cell>
          <cell r="D1798">
            <v>35.869999999999997</v>
          </cell>
        </row>
        <row r="1799">
          <cell r="A1799">
            <v>99837</v>
          </cell>
          <cell r="B1799" t="str">
            <v>GUARDA-CORPO DE AÇO GALVANIZADO DE 1,10M, MONTANTES TUBULARES DE 1.1/4" ESPAÇADOS DE 1,20M, TRAVESSA SUPERIOR DE 1.1/2", GRADIL FORMADO POR TUBOS HORIZONTAIS DE 1" E VERTICAIS DE 3/4", FIXADO COM CHUMBADOR MECÂNICO. AF_04/2019_P</v>
          </cell>
          <cell r="C1799" t="str">
            <v>M</v>
          </cell>
          <cell r="D1799">
            <v>381</v>
          </cell>
        </row>
        <row r="1800">
          <cell r="A1800">
            <v>99839</v>
          </cell>
          <cell r="B1800" t="str">
            <v>GUARDA-CORPO DE AÇO GALVANIZADO DE 1,10M DE ALTURA, MONTANTES TUBULARES DE 1.1/2 ESPAÇADOS DE 1,20M, TRAVESSA SUPERIOR DE 2, GRADIL FORMADO POR BARRAS CHATAS EM FERRO DE 32X4,8MM, FIXADO COM CHUMBADOR MECÂNICO. AF_04/2019_P</v>
          </cell>
          <cell r="C1800" t="str">
            <v>M</v>
          </cell>
          <cell r="D1800">
            <v>324.41000000000003</v>
          </cell>
        </row>
        <row r="1801">
          <cell r="A1801">
            <v>99841</v>
          </cell>
          <cell r="B1801" t="str">
            <v>GUARDA-CORPO PANORÂMICO COM PERFIS DE ALUMÍNIO E VIDRO LAMINADO 8 MM, FIXADO COM CHUMBADOR MECÂNICO. AF_04/2019_P</v>
          </cell>
          <cell r="C1801" t="str">
            <v>M</v>
          </cell>
          <cell r="D1801">
            <v>757.35</v>
          </cell>
        </row>
        <row r="1802">
          <cell r="A1802">
            <v>99855</v>
          </cell>
          <cell r="B1802" t="str">
            <v>CORRIMÃO SIMPLES, DIÂMETRO EXTERNO = 1 1/2", EM AÇO GALVANIZADO. AF_04/2019_P</v>
          </cell>
          <cell r="C1802" t="str">
            <v>M</v>
          </cell>
          <cell r="D1802">
            <v>69.03</v>
          </cell>
        </row>
        <row r="1803">
          <cell r="A1803">
            <v>99857</v>
          </cell>
          <cell r="B1803" t="str">
            <v>CORRIMÃO SIMPLES, DIÂMETRO EXTERNO = 1 1/2", EM ALUMÍNIO. AF_04/2019_P</v>
          </cell>
          <cell r="C1803" t="str">
            <v>M</v>
          </cell>
          <cell r="D1803">
            <v>62.34</v>
          </cell>
        </row>
        <row r="1804">
          <cell r="A1804">
            <v>99861</v>
          </cell>
          <cell r="B1804" t="str">
            <v>GRADIL EM FERRO FIXADO EM VÃOS DE JANELAS, FORMADO POR BARRAS CHATAS DE 25X4,8 MM. AF_04/2019</v>
          </cell>
          <cell r="C1804" t="str">
            <v>M2</v>
          </cell>
          <cell r="D1804">
            <v>413.53</v>
          </cell>
        </row>
        <row r="1805">
          <cell r="A1805">
            <v>99862</v>
          </cell>
          <cell r="B1805" t="str">
            <v>GRADIL EM ALUMÍNIO FIXADO EM VÃOS DE JANELAS, FORMADO POR TUBOS DE 3/4". AF_04/2019</v>
          </cell>
          <cell r="C1805" t="str">
            <v>M2</v>
          </cell>
          <cell r="D1805">
            <v>412.79</v>
          </cell>
        </row>
        <row r="1806">
          <cell r="A1806">
            <v>73665</v>
          </cell>
          <cell r="B1806" t="str">
            <v>ESCADA TIPO MARINHEIRO EM ACO CA-50 9,52MM INCLUSO PINTURA COM FUNDO ANTICORROSIVO TIPO ZARCAO</v>
          </cell>
          <cell r="C1806" t="str">
            <v>M</v>
          </cell>
          <cell r="D1806">
            <v>63.4</v>
          </cell>
        </row>
        <row r="1807">
          <cell r="A1807" t="str">
            <v>74194/1</v>
          </cell>
          <cell r="B1807" t="str">
            <v>ESCADA TIPO MARINHEIRO EM TUBO ACO GALVANIZADO 1 1/2" 5 DEGRAUS</v>
          </cell>
          <cell r="C1807" t="str">
            <v>M</v>
          </cell>
          <cell r="D1807">
            <v>249.5</v>
          </cell>
        </row>
        <row r="1808">
          <cell r="A1808">
            <v>90838</v>
          </cell>
          <cell r="B1808" t="str">
            <v>PORTA CORTA-FOGO 90X210X4CM - FORNECIMENTO E INSTALAÇÃO. AF_12/2019</v>
          </cell>
          <cell r="C1808" t="str">
            <v>UN</v>
          </cell>
          <cell r="D1808">
            <v>944.15</v>
          </cell>
        </row>
        <row r="1809">
          <cell r="A1809">
            <v>91338</v>
          </cell>
          <cell r="B1809" t="str">
            <v>PORTA DE ALUMÍNIO DE ABRIR COM LAMBRI, COM GUARNIÇÃO, FIXAÇÃO COM PARAFUSOS - FORNECIMENTO E INSTALAÇÃO. AF_12/2019</v>
          </cell>
          <cell r="C1809" t="str">
            <v>M2</v>
          </cell>
          <cell r="D1809">
            <v>657.19</v>
          </cell>
        </row>
        <row r="1810">
          <cell r="A1810">
            <v>91341</v>
          </cell>
          <cell r="B1810" t="str">
            <v>PORTA EM ALUMÍNIO DE ABRIR TIPO VENEZIANA COM GUARNIÇÃO, FIXAÇÃO COM PARAFUSOS - FORNECIMENTO E INSTALAÇÃO. AF_12/2019</v>
          </cell>
          <cell r="C1810" t="str">
            <v>M2</v>
          </cell>
          <cell r="D1810">
            <v>480.69</v>
          </cell>
        </row>
        <row r="1811">
          <cell r="A1811">
            <v>94805</v>
          </cell>
          <cell r="B1811" t="str">
            <v>PORTA DE ALUMÍNIO DE ABRIR PARA VIDRO SEM GUARNIÇÃO, 87X210CM, FIXAÇÃO COM PARAFUSOS, INCLUSIVE VIDROS - FORNECIMENTO E INSTALAÇÃO. AF_12/2019</v>
          </cell>
          <cell r="C1811" t="str">
            <v>UN</v>
          </cell>
          <cell r="D1811">
            <v>766.97</v>
          </cell>
        </row>
        <row r="1812">
          <cell r="A1812">
            <v>94806</v>
          </cell>
          <cell r="B1812" t="str">
            <v>PORTA EM AÇO DE ABRIR PARA VIDRO SEM GUARNIÇÃO, 87X210CM, FIXAÇÃO COM PARAFUSOS, EXCLUSIVE VIDROS - FORNECIMENTO E INSTALAÇÃO. AF_12/2019</v>
          </cell>
          <cell r="C1812" t="str">
            <v>UN</v>
          </cell>
          <cell r="D1812">
            <v>437.42</v>
          </cell>
        </row>
        <row r="1813">
          <cell r="A1813">
            <v>94807</v>
          </cell>
          <cell r="B1813" t="str">
            <v>PORTA EM AÇO DE ABRIR TIPO VENEZIANA SEM GUARNIÇÃO, 87X210CM, FIXAÇÃO COM PARAFUSOS - FORNECIMENTO E INSTALAÇÃO. AF_12/2019</v>
          </cell>
          <cell r="C1813" t="str">
            <v>UN</v>
          </cell>
          <cell r="D1813">
            <v>527.05999999999995</v>
          </cell>
        </row>
        <row r="1814">
          <cell r="A1814">
            <v>100702</v>
          </cell>
          <cell r="B1814" t="str">
            <v>PORTA DE CORRER DE ALUMÍNIO, COM DUAS FOLHAS PARA VIDRO, INCLUSO VIDRO LISO INCOLOR, FECHADURA E PUXADOR, SEM ALIZAR. AF_12/2019</v>
          </cell>
          <cell r="C1814" t="str">
            <v>M2</v>
          </cell>
          <cell r="D1814">
            <v>395.61</v>
          </cell>
        </row>
        <row r="1815">
          <cell r="A1815">
            <v>84885</v>
          </cell>
          <cell r="B1815" t="str">
            <v>JOGO DE FERRAGENS CROMADAS PARA PORTA DE VIDRO TEMPERADO, UMA FOLHA COMPOSTO DE DOBRADICAS SUPERIOR E INFERIOR, TRINCO, FECHADURA, CONTRA FECHADURA COM CAPUCHINHO SEM MOLA E PUXADOR</v>
          </cell>
          <cell r="C1815" t="str">
            <v>UN</v>
          </cell>
          <cell r="D1815">
            <v>632.20000000000005</v>
          </cell>
        </row>
        <row r="1816">
          <cell r="A1816">
            <v>84886</v>
          </cell>
          <cell r="B1816" t="str">
            <v>MOLA HIDRAULICA DE PISO PARA PORTA DE VIDRO TEMPERADO</v>
          </cell>
          <cell r="C1816" t="str">
            <v>UN</v>
          </cell>
          <cell r="D1816">
            <v>1116.3900000000001</v>
          </cell>
        </row>
        <row r="1817">
          <cell r="A1817" t="str">
            <v>74046/2</v>
          </cell>
          <cell r="B1817" t="str">
            <v>TARJETA TIPO LIVRE/OCUPADO PARA PORTA DE BANHEIRO</v>
          </cell>
          <cell r="C1817" t="str">
            <v>UN</v>
          </cell>
          <cell r="D1817">
            <v>36.090000000000003</v>
          </cell>
        </row>
        <row r="1818">
          <cell r="A1818">
            <v>100703</v>
          </cell>
          <cell r="B1818" t="str">
            <v>PUXADOR CENTRAL PARA ESQUADRIA DE MADEIRA. AF_12/2019</v>
          </cell>
          <cell r="C1818" t="str">
            <v>UN</v>
          </cell>
          <cell r="D1818">
            <v>21.31</v>
          </cell>
        </row>
        <row r="1819">
          <cell r="A1819">
            <v>100704</v>
          </cell>
          <cell r="B1819" t="str">
            <v>PORTA CADEADO ZINCADO OXIDADO PRETO COM CADEADO DE AÇO INOX, LARGURA DE *50* MM. AF_12/2019</v>
          </cell>
          <cell r="C1819" t="str">
            <v>UN</v>
          </cell>
          <cell r="D1819">
            <v>162.79</v>
          </cell>
        </row>
        <row r="1820">
          <cell r="A1820">
            <v>100705</v>
          </cell>
          <cell r="B1820" t="str">
            <v>TARJETA TIPO LIVRE/OCUPADO PARA PORTA DE BANHEIRO. AF_12/2019</v>
          </cell>
          <cell r="C1820" t="str">
            <v>UN</v>
          </cell>
          <cell r="D1820">
            <v>53.26</v>
          </cell>
        </row>
        <row r="1821">
          <cell r="A1821">
            <v>100706</v>
          </cell>
          <cell r="B1821" t="str">
            <v>CREMONA EM LATÃO CROMADO OU POLIDO, COMPLETA. AF_12/2019</v>
          </cell>
          <cell r="C1821" t="str">
            <v>UN</v>
          </cell>
          <cell r="D1821">
            <v>97.62</v>
          </cell>
        </row>
        <row r="1822">
          <cell r="A1822">
            <v>100707</v>
          </cell>
          <cell r="B1822" t="str">
            <v>FECHO DE EMBUTIR TIPO UNHA 22CM. AF_12/2019</v>
          </cell>
          <cell r="C1822" t="str">
            <v>UN</v>
          </cell>
          <cell r="D1822">
            <v>55.56</v>
          </cell>
        </row>
        <row r="1823">
          <cell r="A1823">
            <v>100708</v>
          </cell>
          <cell r="B1823" t="str">
            <v>FECHO DE EMBUTIR TIPO UNHA 40CM. AF_12/2019</v>
          </cell>
          <cell r="C1823" t="str">
            <v>UN</v>
          </cell>
          <cell r="D1823">
            <v>71.760000000000005</v>
          </cell>
        </row>
        <row r="1824">
          <cell r="A1824">
            <v>100709</v>
          </cell>
          <cell r="B1824" t="str">
            <v>DOBRADIÇA EM AÇO/FERRO, 3" X 21/2", E=1,9 A 2MM, SEN ANEL, CROMADO OU ZINCADO, TAMPA BOLA, COM PARAFUSOS. AF_12/2019</v>
          </cell>
          <cell r="C1824" t="str">
            <v>UN</v>
          </cell>
          <cell r="D1824">
            <v>40.020000000000003</v>
          </cell>
        </row>
        <row r="1825">
          <cell r="A1825">
            <v>100710</v>
          </cell>
          <cell r="B1825" t="str">
            <v>DOBRADIÇA TIPO VAI E VEM EM LATÃO POLIDO 3". AF_12/2019</v>
          </cell>
          <cell r="C1825" t="str">
            <v>UN</v>
          </cell>
          <cell r="D1825">
            <v>106.39</v>
          </cell>
        </row>
        <row r="1826">
          <cell r="A1826">
            <v>72116</v>
          </cell>
          <cell r="B1826" t="str">
            <v>VIDRO LISO COMUM TRANSPARENTE, ESPESSURA 3MM</v>
          </cell>
          <cell r="C1826" t="str">
            <v>M2</v>
          </cell>
          <cell r="D1826">
            <v>101.95</v>
          </cell>
        </row>
        <row r="1827">
          <cell r="A1827">
            <v>72117</v>
          </cell>
          <cell r="B1827" t="str">
            <v>VIDRO LISO COMUM TRANSPARENTE, ESPESSURA 4MM</v>
          </cell>
          <cell r="C1827" t="str">
            <v>M2</v>
          </cell>
          <cell r="D1827">
            <v>130.35</v>
          </cell>
        </row>
        <row r="1828">
          <cell r="A1828">
            <v>72118</v>
          </cell>
          <cell r="B1828" t="str">
            <v>VIDRO TEMPERADO INCOLOR, ESPESSURA 6MM, FORNECIMENTO E INSTALACAO, INCLUSIVE MASSA PARA VEDACAO</v>
          </cell>
          <cell r="C1828" t="str">
            <v>M2</v>
          </cell>
          <cell r="D1828">
            <v>189.16</v>
          </cell>
        </row>
        <row r="1829">
          <cell r="A1829">
            <v>72119</v>
          </cell>
          <cell r="B1829" t="str">
            <v>VIDRO TEMPERADO INCOLOR, ESPESSURA 8MM, FORNECIMENTO E INSTALACAO, INCLUSIVE MASSA PARA VEDACAO</v>
          </cell>
          <cell r="C1829" t="str">
            <v>M2</v>
          </cell>
          <cell r="D1829">
            <v>238.54</v>
          </cell>
        </row>
        <row r="1830">
          <cell r="A1830">
            <v>72120</v>
          </cell>
          <cell r="B1830" t="str">
            <v>VIDRO TEMPERADO INCOLOR, ESPESSURA 10MM, FORNECIMENTO E INSTALACAO, INCLUSIVE MASSA PARA VEDACAO</v>
          </cell>
          <cell r="C1830" t="str">
            <v>M2</v>
          </cell>
          <cell r="D1830">
            <v>301.49</v>
          </cell>
        </row>
        <row r="1831">
          <cell r="A1831">
            <v>72122</v>
          </cell>
          <cell r="B1831" t="str">
            <v>VIDRO FANTASIA TIPO CANELADO, ESPESSURA 4MM</v>
          </cell>
          <cell r="C1831" t="str">
            <v>M2</v>
          </cell>
          <cell r="D1831">
            <v>112.36</v>
          </cell>
        </row>
        <row r="1832">
          <cell r="A1832">
            <v>72123</v>
          </cell>
          <cell r="B1832" t="str">
            <v>VIDRO ARAMADO, ESPESSURA 7MM</v>
          </cell>
          <cell r="C1832" t="str">
            <v>M2</v>
          </cell>
          <cell r="D1832">
            <v>294.36</v>
          </cell>
        </row>
        <row r="1833">
          <cell r="A1833" t="str">
            <v>73838/1</v>
          </cell>
          <cell r="B1833" t="str">
            <v>PORTA DE VIDRO TEMPERADO, 0,9X2,10M, ESPESSURA 10MM, INCLUSIVE ACESSORIOS</v>
          </cell>
          <cell r="C1833" t="str">
            <v>UN</v>
          </cell>
          <cell r="D1833">
            <v>2002.23</v>
          </cell>
        </row>
        <row r="1834">
          <cell r="A1834" t="str">
            <v>74125/1</v>
          </cell>
          <cell r="B1834" t="str">
            <v>ESPELHO CRISTAL ESPESSURA 4MM, COM MOLDURA DE MADEIRA</v>
          </cell>
          <cell r="C1834" t="str">
            <v>M2</v>
          </cell>
          <cell r="D1834">
            <v>388.17</v>
          </cell>
        </row>
        <row r="1835">
          <cell r="A1835" t="str">
            <v>74125/2</v>
          </cell>
          <cell r="B1835" t="str">
            <v>ESPELHO CRISTAL ESPESSURA 4MM, COM MOLDURA EM ALUMINIO E COMPENSADO 6MM PLASTIFICADO COLADO</v>
          </cell>
          <cell r="C1835" t="str">
            <v>M2</v>
          </cell>
          <cell r="D1835">
            <v>422.77</v>
          </cell>
        </row>
        <row r="1836">
          <cell r="A1836">
            <v>84957</v>
          </cell>
          <cell r="B1836" t="str">
            <v>VIDRO LISO COMUM TRANSPARENTE, ESPESSURA 5MM</v>
          </cell>
          <cell r="C1836" t="str">
            <v>M2</v>
          </cell>
          <cell r="D1836">
            <v>156.9</v>
          </cell>
        </row>
        <row r="1837">
          <cell r="A1837">
            <v>84959</v>
          </cell>
          <cell r="B1837" t="str">
            <v>VIDRO LISO COMUM TRANSPARENTE, ESPESSURA 6MM</v>
          </cell>
          <cell r="C1837" t="str">
            <v>M2</v>
          </cell>
          <cell r="D1837">
            <v>182.9</v>
          </cell>
        </row>
        <row r="1838">
          <cell r="A1838">
            <v>85001</v>
          </cell>
          <cell r="B1838" t="str">
            <v>VIDRO LISO FUME, ESPESSURA 4MM</v>
          </cell>
          <cell r="C1838" t="str">
            <v>M2</v>
          </cell>
          <cell r="D1838">
            <v>174.23</v>
          </cell>
        </row>
        <row r="1839">
          <cell r="A1839">
            <v>85002</v>
          </cell>
          <cell r="B1839" t="str">
            <v>VIDRO LISO FUME, ESPESSURA 6MM</v>
          </cell>
          <cell r="C1839" t="str">
            <v>M2</v>
          </cell>
          <cell r="D1839">
            <v>243.57</v>
          </cell>
        </row>
        <row r="1840">
          <cell r="A1840">
            <v>85004</v>
          </cell>
          <cell r="B1840" t="str">
            <v>VIDRO FANTASIA MARTELADO 4MM</v>
          </cell>
          <cell r="C1840" t="str">
            <v>M2</v>
          </cell>
          <cell r="D1840">
            <v>122.23</v>
          </cell>
        </row>
        <row r="1841">
          <cell r="A1841">
            <v>85005</v>
          </cell>
          <cell r="B1841" t="str">
            <v>ESPELHO CRISTAL, ESPESSURA 4MM, COM PARAFUSOS DE FIXACAO, SEM MOLDURA</v>
          </cell>
          <cell r="C1841" t="str">
            <v>M2</v>
          </cell>
          <cell r="D1841">
            <v>351.51</v>
          </cell>
        </row>
        <row r="1842">
          <cell r="A1842">
            <v>94569</v>
          </cell>
          <cell r="B1842" t="str">
            <v>JANELA DE ALUMÍNIO TIPO MAXIM-AR, COM VIDROS, BATENTE E FERRAGENS. EXCLUSIVE ALIZAR, ACABAMENTO E CONTRAMARCO. FORNECIMENTO E INSTALAÇÃO. AF_12/2019</v>
          </cell>
          <cell r="C1842" t="str">
            <v>M2</v>
          </cell>
          <cell r="D1842">
            <v>408.36</v>
          </cell>
        </row>
        <row r="1843">
          <cell r="A1843">
            <v>94570</v>
          </cell>
          <cell r="B1843" t="str">
            <v>JANELA DE ALUMÍNIO DE CORRER COM 2 FOLHAS PARA VIDROS, COM VIDROS, BATENTE, ACABAMENTO COM ACETATO OU BRILHANTE E FERRAGENS. EXCLUSIVE ALIZAR E CONTRAMARCO. FORNECIMENTO E INSTALAÇÃO. AF_12/2019</v>
          </cell>
          <cell r="C1843" t="str">
            <v>M2</v>
          </cell>
          <cell r="D1843">
            <v>253.99</v>
          </cell>
        </row>
        <row r="1844">
          <cell r="A1844">
            <v>94572</v>
          </cell>
          <cell r="B1844" t="str">
            <v>JANELA DE ALUMÍNIO DE CORRER COM 3 FOLHAS (2 VENEZIANAS E 1 PARA VIDRO), COM VIDROS, BATENTE E FERRAGENS. EXCLUSIVE ACABAMENTO, ALIZAR E CONTRAMARCO. FORNECIMENTO E INSTALAÇÃO. AF_12/2019</v>
          </cell>
          <cell r="C1844" t="str">
            <v>M2</v>
          </cell>
          <cell r="D1844">
            <v>380.48</v>
          </cell>
        </row>
        <row r="1845">
          <cell r="A1845">
            <v>94573</v>
          </cell>
          <cell r="B1845" t="str">
            <v>JANELA DE ALUMÍNIO DE CORRER COM 4 FOLHAS PARA VIDROS, COM VIDROS, BATENTE, ACABAMENTO COM ACETATO OU BRILHANTE E FERRAGENS. EXCLUSIVE ALIZAR E CONTRAMARCO. FORNECIMENTO E INSTALAÇÃO. AF_12/2019</v>
          </cell>
          <cell r="C1845" t="str">
            <v>M2</v>
          </cell>
          <cell r="D1845">
            <v>294.73</v>
          </cell>
        </row>
        <row r="1846">
          <cell r="A1846">
            <v>94580</v>
          </cell>
          <cell r="B1846" t="str">
            <v>JANELA DE ALUMÍNIO DE CORRER COM 6 FOLHAS (2 VENEZIANAS FIXAS, 2 VENEZIANAS DE CORRER E 2 PARA VIDRO), COM VIDROS, BATENTE, ACABAMENTO COM ACETATO OU BRILHANTE E FERRAGENS. EXCLUSIVE ALIZAR E CONTRAMARCO. FORNECIMENTO E INSTALAÇÃO. AF_12/2019</v>
          </cell>
          <cell r="C1846" t="str">
            <v>M2</v>
          </cell>
          <cell r="D1846">
            <v>431.03</v>
          </cell>
        </row>
        <row r="1847">
          <cell r="A1847">
            <v>100674</v>
          </cell>
          <cell r="B1847" t="str">
            <v>JANELA FIXA DE ALUMÍNIO PARA VIDRO, COM VIDRO, BATENTE E FERRAGENS. EXCLUSIVE ACABAMENTO, ALIZAR E CONTRAMARCO. FORNECIMENTO E INSTALAÇÃO. AF_12/2019</v>
          </cell>
          <cell r="C1847" t="str">
            <v>M2</v>
          </cell>
          <cell r="D1847">
            <v>280.01</v>
          </cell>
        </row>
        <row r="1848">
          <cell r="A1848" t="str">
            <v>73908/1</v>
          </cell>
          <cell r="B1848" t="str">
            <v>CANTONEIRA DE ALUMINIO 2"X2", PARA PROTECAO DE QUINA DE PAREDE</v>
          </cell>
          <cell r="C1848" t="str">
            <v>M</v>
          </cell>
          <cell r="D1848">
            <v>41.66</v>
          </cell>
        </row>
        <row r="1849">
          <cell r="A1849" t="str">
            <v>73908/2</v>
          </cell>
          <cell r="B1849" t="str">
            <v>CANTONEIRA DE ALUMINIO 1"X1, PARA PROTECAO DE QUINA DE PAREDE</v>
          </cell>
          <cell r="C1849" t="str">
            <v>M</v>
          </cell>
          <cell r="D1849">
            <v>32.11</v>
          </cell>
        </row>
        <row r="1850">
          <cell r="A1850">
            <v>85015</v>
          </cell>
          <cell r="B1850" t="str">
            <v>CANTONEIRA DE MADEIRA 3,0X3,0X1,0CM</v>
          </cell>
          <cell r="C1850" t="str">
            <v>M</v>
          </cell>
          <cell r="D1850">
            <v>21.45</v>
          </cell>
        </row>
        <row r="1851">
          <cell r="A1851">
            <v>85016</v>
          </cell>
          <cell r="B1851" t="str">
            <v>CANTONEIRA DE MADEIRA COM LAMINADO MELAMINICO FOSCO 3,0X3,0X1,0CM</v>
          </cell>
          <cell r="C1851" t="str">
            <v>M</v>
          </cell>
          <cell r="D1851">
            <v>26.87</v>
          </cell>
        </row>
        <row r="1852">
          <cell r="A1852">
            <v>97751</v>
          </cell>
          <cell r="B1852" t="str">
            <v>TUBULÃO A CÉU ABERTO, DIÂMETRO DO FUSTE DE 70 CM, PROFUNDIDADE MENOR OU IGUAL A 5 M, ESCAVAÇÃO MANUAL, SEM ALARGAMENTO DE BASE, CONCRETO FEITO EM OBRA E LANÇADO COM JERICA. AF_01/2018</v>
          </cell>
          <cell r="C1852" t="str">
            <v>M3</v>
          </cell>
          <cell r="D1852">
            <v>607.80999999999995</v>
          </cell>
        </row>
        <row r="1853">
          <cell r="A1853">
            <v>97752</v>
          </cell>
          <cell r="B1853" t="str">
            <v>TUBULÃO A CÉU ABERTO, DIÂMETRO DO FUSTE DE 80 CM, PROFUNDIDADE MENOR OU IGUAL A 5 M, ESCAVAÇÃO MANUAL, SEM ALARGAMENTO DE BASE, CONCRETO FEITO EM OBRA E LANÇADO COM JERICA. AF_01/2018</v>
          </cell>
          <cell r="C1853" t="str">
            <v>M3</v>
          </cell>
          <cell r="D1853">
            <v>578.75</v>
          </cell>
        </row>
        <row r="1854">
          <cell r="A1854">
            <v>97753</v>
          </cell>
          <cell r="B1854" t="str">
            <v>TUBULÃO A CÉU ABERTO, DIÂMETRO DO FUSTE DE 100 CM, PROFUNDIDADE MENOR OU IGUAL A 5 M, ESCAVAÇÃO MANUAL, SEM ALARGAMENTO DE BASE, CONCRETO FEITO EM OBRA E LANÇADO COM JERICA. AF_01/2018</v>
          </cell>
          <cell r="C1854" t="str">
            <v>M3</v>
          </cell>
          <cell r="D1854">
            <v>538.15</v>
          </cell>
        </row>
        <row r="1855">
          <cell r="A1855">
            <v>97754</v>
          </cell>
          <cell r="B1855" t="str">
            <v>TUBULÃO A CÉU ABERTO, DIÂMETRO DO FUSTE DE 120 CM, PROFUNDIDADE MENOR OU IGUAL A 5 M, ESCAVAÇÃO MANUAL, SEM ALARGAMENTO DE BASE, CONCRETO FEITO EM OBRA E LANÇADO COM JERICA. AF_01/2018</v>
          </cell>
          <cell r="C1855" t="str">
            <v>M3</v>
          </cell>
          <cell r="D1855">
            <v>511.55</v>
          </cell>
        </row>
        <row r="1856">
          <cell r="A1856">
            <v>97755</v>
          </cell>
          <cell r="B1856" t="str">
            <v>TUBULÃO A CÉU ABERTO, DIÂMETRO DO FUSTE DE 70 CM, PROFUNDIDADE MAIOR QUE 5 M E MENOR OU IGUAL A 10 M, ESCAVAÇÃO MANUAL, SEM ALARGAMENTO DE BASE, CONCRETO FEITO EM OBRA E LANÇADO COM JERICA. AF_01/2018</v>
          </cell>
          <cell r="C1856" t="str">
            <v>M3</v>
          </cell>
          <cell r="D1856">
            <v>588.33000000000004</v>
          </cell>
        </row>
        <row r="1857">
          <cell r="A1857">
            <v>97756</v>
          </cell>
          <cell r="B1857" t="str">
            <v>TUBULÃO A CÉU ABERTO, DIÂMETRO DO FUSTE DE 80 CM, PROFUNDIDADE MAIOR QUE 5 M E MENOR OU IGUAL A 10 M, ESCAVAÇÃO MANUAL, SEM ALARGAMENTO DE BASE, CONCRETO FEITO EM OBRA E LANÇADO COM JERICA. AF_01/2018</v>
          </cell>
          <cell r="C1857" t="str">
            <v>M3</v>
          </cell>
          <cell r="D1857">
            <v>562.46</v>
          </cell>
        </row>
        <row r="1858">
          <cell r="A1858">
            <v>97757</v>
          </cell>
          <cell r="B1858" t="str">
            <v>TUBULÃO A CÉU ABERTO, DIÂMETRO DO FUSTE DE 100 CM, PROFUNDIDADE MAIOR QUE 5 M E MENOR OU IGUAL A 10 M, ESCAVAÇÃO MANUAL, SEM ALARGAMENTO DE BASE, CONCRETO FEITO EM OBRA E LANÇADO COM JERICA. AF_01/2018</v>
          </cell>
          <cell r="C1858" t="str">
            <v>M3</v>
          </cell>
          <cell r="D1858">
            <v>519.08000000000004</v>
          </cell>
        </row>
        <row r="1859">
          <cell r="A1859">
            <v>97758</v>
          </cell>
          <cell r="B1859" t="str">
            <v>TUBULÃO A CÉU ABERTO, DIÂMETRO DO FUSTE DE 120 CM, PROFUNDIDADE MAIOR QUE 5 M E MENOR OU IGUAL A 10 M, ESCAVAÇÃO MANUAL, SEM ALARGAMENTO DE BASE, CONCRETO FEITO EM OBRA E LANÇADO COM JERICA. AF_01/2018</v>
          </cell>
          <cell r="C1859" t="str">
            <v>M3</v>
          </cell>
          <cell r="D1859">
            <v>486.57</v>
          </cell>
        </row>
        <row r="1860">
          <cell r="A1860">
            <v>97759</v>
          </cell>
          <cell r="B1860" t="str">
            <v>TUBULÃO A CÉU ABERTO, DIÂMETRO DO FUSTE DE 70 CM, PROFUNDIDADE MAIOR QUE 10 M, ESCAVAÇÃO MANUAL, SEM ALARGAMENTO DE BASE, CONCRETO FEITO EM OBRA E LANÇADO COM JERICA. AF_01/2018</v>
          </cell>
          <cell r="C1860" t="str">
            <v>M3</v>
          </cell>
          <cell r="D1860">
            <v>585.89</v>
          </cell>
        </row>
        <row r="1861">
          <cell r="A1861">
            <v>97760</v>
          </cell>
          <cell r="B1861" t="str">
            <v>TUBULÃO A CÉU ABERTO, DIÂMETRO DO FUSTE DE 80 CM, PROFUNDIDADE MAIOR QUE 10 M, ESCAVAÇÃO MANUAL, SEM ALARGAMENTO DE BASE, CONCRETO FEITO EM OBRA E LANÇADO COM JERICA. AF_01/2018</v>
          </cell>
          <cell r="C1861" t="str">
            <v>M3</v>
          </cell>
          <cell r="D1861">
            <v>552.39</v>
          </cell>
        </row>
        <row r="1862">
          <cell r="A1862">
            <v>97761</v>
          </cell>
          <cell r="B1862" t="str">
            <v>TUBULÃO A CÉU ABERTO, DIÂMETRO DO FUSTE DE 100 CM, PROFUNDIDADE MAIOR QUE 10 M, ESCAVAÇÃO MANUAL, SEM ALARGAMENTO DE BASE, CONCRETO FEITO EM OBRA E LANÇADO COM JERICA. AF_01/2018</v>
          </cell>
          <cell r="C1862" t="str">
            <v>M3</v>
          </cell>
          <cell r="D1862">
            <v>504.45</v>
          </cell>
        </row>
        <row r="1863">
          <cell r="A1863">
            <v>97762</v>
          </cell>
          <cell r="B1863" t="str">
            <v>TUBULÃO A CÉU ABERTO, DIÂMETRO DO FUSTE DE 120 CM, PROFUNDIDADE MAIOR QUE 10 M, ESCAVAÇÃO MANUAL, SEM ALARGAMENTO DE BASE, CONCRETO FEITO EM OBRA E LANÇADO COM JERICA. AF_01/2018</v>
          </cell>
          <cell r="C1863" t="str">
            <v>M3</v>
          </cell>
          <cell r="D1863">
            <v>468.14</v>
          </cell>
        </row>
        <row r="1864">
          <cell r="A1864">
            <v>97763</v>
          </cell>
          <cell r="B1864" t="str">
            <v>TUBULÃO A CÉU ABERTO, DIÂMETRO DO FUSTE DE 70 CM, PROFUNDIDADE MENOR OU IGUAL A 5 M, ESCAVAÇÃO MECÂNICA, SEM ALARGAMENTO DE BASE, CONCRETO FEITO EM OBRA E LANÇADO COM JERICA. AF_01/2018</v>
          </cell>
          <cell r="C1864" t="str">
            <v>M3</v>
          </cell>
          <cell r="D1864">
            <v>535.77</v>
          </cell>
        </row>
        <row r="1865">
          <cell r="A1865">
            <v>97764</v>
          </cell>
          <cell r="B1865" t="str">
            <v>TUBULÃO A CÉU ABERTO, DIÂMETRO DO FUSTE DE 80 CM, PROFUNDIDADE MENOR OU IGUAL A 5 M, ESCAVAÇÃO MECÂNICA, SEM ALARGAMENTO DE BASE, CONCRETO FEITO EM OBRA E LANÇADO COM JERICA. AF_01/2018</v>
          </cell>
          <cell r="C1865" t="str">
            <v>M3</v>
          </cell>
          <cell r="D1865">
            <v>515.16999999999996</v>
          </cell>
        </row>
        <row r="1866">
          <cell r="A1866">
            <v>97765</v>
          </cell>
          <cell r="B1866" t="str">
            <v>TUBULÃO A CÉU ABERTO, DIÂMETRO DO FUSTE DE 100 CM, PROFUNDIDADE MENOR OU IGUAL A 5 M, ESCAVAÇÃO MECÂNICA, SEM ALARGAMENTO DE BASE, CONCRETO FEITO EM OBRA E LANÇADO COM JERICA. AF_01/2018</v>
          </cell>
          <cell r="C1866" t="str">
            <v>M3</v>
          </cell>
          <cell r="D1866">
            <v>487.36</v>
          </cell>
        </row>
        <row r="1867">
          <cell r="A1867">
            <v>97766</v>
          </cell>
          <cell r="B1867" t="str">
            <v>TUBULÃO A CÉU ABERTO, DIÂMETRO DO FUSTE DE 120 CM, PROFUNDIDADE MENOR OU IGUAL A 5 M, ESCAVAÇÃO MECÂNICA, SEM ALARGAMENTO DE BASE, CONCRETO FEITO EM OBRA E LANÇADO COM JERICA. AF_01/2018</v>
          </cell>
          <cell r="C1867" t="str">
            <v>M3</v>
          </cell>
          <cell r="D1867">
            <v>469.9</v>
          </cell>
        </row>
        <row r="1868">
          <cell r="A1868">
            <v>97767</v>
          </cell>
          <cell r="B1868" t="str">
            <v>TUBULÃO A CÉU ABERTO, DIÂMETRO DO FUSTE DE 70 CM, PROFUNDIDADE MAIOR QUE 5 M E MENOR OU IGUAL A 10 M, ESCAVAÇÃO MECÂNICA, SEM ALARGAMENTO DE BASE, CONCRETO FEITO EM OBRA E LANÇADO COM JERICA. AF_01/2018</v>
          </cell>
          <cell r="C1868" t="str">
            <v>M3</v>
          </cell>
          <cell r="D1868">
            <v>488.06</v>
          </cell>
        </row>
        <row r="1869">
          <cell r="A1869">
            <v>97768</v>
          </cell>
          <cell r="B1869" t="str">
            <v>TUBULÃO A CÉU ABERTO, DIÂMETRO DO FUSTE DE 80 CM, PROFUNDIDADE MAIOR QUE 5 M E MENOR OU IGUAL A 10 M, ESCAVAÇÃO MECÂNICA, SEM ALARGAMENTO DE BASE, CONCRETO FEITO EM OBRA E LANÇADO COM JERICA. AF_01/2018</v>
          </cell>
          <cell r="C1869" t="str">
            <v>M3</v>
          </cell>
          <cell r="D1869">
            <v>476.34</v>
          </cell>
        </row>
        <row r="1870">
          <cell r="A1870">
            <v>97769</v>
          </cell>
          <cell r="B1870" t="str">
            <v>TUBULÃO A CÉU ABERTO, DIÂMETRO DO FUSTE DE 100 CM, PROFUNDIDADE MAIOR QUE 5 M E MENOR OU IGUAL A 10 M, ESCAVAÇÃO MECÂNICA, SEM ALARGAMENTO DE BASE, CONCRETO FEITO EM OBRA E LANÇADO COM JERICA. AF_01/2018</v>
          </cell>
          <cell r="C1870" t="str">
            <v>M3</v>
          </cell>
          <cell r="D1870">
            <v>452.29</v>
          </cell>
        </row>
        <row r="1871">
          <cell r="A1871">
            <v>97770</v>
          </cell>
          <cell r="B1871" t="str">
            <v>TUBULÃO A CÉU ABERTO, DIÂMETRO DO FUSTE DE 120 CM, PROFUNDIDADE MAIOR QUE 5 M E MENOR OU IGUAL A 10 M, ESCAVAÇÃO MECÂNICA, SEM ALARGAMENTO DE BASE, CONCRETO FEITO EM OBRA E LANÇADO COM JERICA. AF_01/2018</v>
          </cell>
          <cell r="C1871" t="str">
            <v>M3</v>
          </cell>
          <cell r="D1871">
            <v>432.23</v>
          </cell>
        </row>
        <row r="1872">
          <cell r="A1872">
            <v>97771</v>
          </cell>
          <cell r="B1872" t="str">
            <v>TUBULÃO A CÉU ABERTO, DIÂMETRO DO FUSTE DE 70 CM, PROFUNDIDADE MAIOR QUE 10 M, ESCAVAÇÃO MECÂNICA, SEM ALARGAMENTO DE BASE, CONCRETO FEITO EM OBRA E LANÇADO COM JERICA. AF_01/2018</v>
          </cell>
          <cell r="C1872" t="str">
            <v>M3</v>
          </cell>
          <cell r="D1872">
            <v>469.04</v>
          </cell>
        </row>
        <row r="1873">
          <cell r="A1873">
            <v>97772</v>
          </cell>
          <cell r="B1873" t="str">
            <v>TUBULÃO A CÉU ABERTO, DIÂMETRO DO FUSTE DE 80 CM, PROFUNDIDADE MAIOR QUE 10 M, ESCAVAÇÃO MECÂNICA, SEM ALARGAMENTO DE BASE, CONCRETO FEITO EM OBRA E LANÇADO COM JERICA. AF_01/2018</v>
          </cell>
          <cell r="C1873" t="str">
            <v>M3</v>
          </cell>
          <cell r="D1873">
            <v>453.14</v>
          </cell>
        </row>
        <row r="1874">
          <cell r="A1874">
            <v>97773</v>
          </cell>
          <cell r="B1874" t="str">
            <v>TUBULÃO A CÉU ABERTO, DIÂMETRO DO FUSTE DE 100 CM, PROFUNDIDADE MAIOR QUE 10 M, ESCAVAÇÃO MECÂNICA, SEM ALARGAMENTO DE BASE, CONCRETO FEITO EM OBRA E LANÇADO COM JERICA. AF_01/2018</v>
          </cell>
          <cell r="C1874" t="str">
            <v>M3</v>
          </cell>
          <cell r="D1874">
            <v>428.33</v>
          </cell>
        </row>
        <row r="1875">
          <cell r="A1875">
            <v>97774</v>
          </cell>
          <cell r="B1875" t="str">
            <v>TUBULÃO A CÉU ABERTO, DIÂMETRO DO FUSTE DE 120 CM, PROFUNDIDADE MAIOR QUE 10 M, ESCAVAÇÃO MECÂNICA, SEM ALARGAMENTO DE BASE, CONCRETO FEITO EM OBRA E LANÇADO COM JERICA. AF_01/2018</v>
          </cell>
          <cell r="C1875" t="str">
            <v>M3</v>
          </cell>
          <cell r="D1875">
            <v>406.82</v>
          </cell>
        </row>
        <row r="1876">
          <cell r="A1876">
            <v>97775</v>
          </cell>
          <cell r="B1876" t="str">
            <v>TUBULÃO A CÉU ABERTO, DIÂMETRO DO FUSTE DE 70 CM, PROFUNDIDADE MENOR OU IGUAL A 5 M, ESCAVAÇÃO MANUAL, SEM ALARGAMENTO DE BASE, CONCRETO USINADO E LANÇADO COM BOMBA OU DIRETAMENTE DO CAMINHÃO. AF_01/2018</v>
          </cell>
          <cell r="C1876" t="str">
            <v>M3</v>
          </cell>
          <cell r="D1876">
            <v>692.93</v>
          </cell>
        </row>
        <row r="1877">
          <cell r="A1877">
            <v>97776</v>
          </cell>
          <cell r="B1877" t="str">
            <v>TUBULÃO A CÉU ABERTO, DIÂMETRO DO FUSTE DE 80 CM, PROFUNDIDADE MENOR OU IGUAL A 5 M, ESCAVAÇÃO MANUAL, SEM ALARGAMENTO DE BASE, CONCRETO USINADO E LANÇADO COM BOMBA OU DIRETAMENTE DO CAMINHÃO. AF_01/2018</v>
          </cell>
          <cell r="C1877" t="str">
            <v>M3</v>
          </cell>
          <cell r="D1877">
            <v>662.02</v>
          </cell>
        </row>
        <row r="1878">
          <cell r="A1878">
            <v>97777</v>
          </cell>
          <cell r="B1878" t="str">
            <v>TUBULÃO A CÉU ABERTO, DIÂMETRO DO FUSTE DE 100 CM, PROFUNDIDADE MENOR OU IGUAL A 5 M, ESCAVAÇÃO MANUAL, SEM ALARGAMENTO DE BASE, CONCRETO USINADO E LANÇADO COM BOMBA OU DIRETAMENTE DO CAMINHÃO. AF_01/2018</v>
          </cell>
          <cell r="C1878" t="str">
            <v>M3</v>
          </cell>
          <cell r="D1878">
            <v>619.27</v>
          </cell>
        </row>
        <row r="1879">
          <cell r="A1879">
            <v>97778</v>
          </cell>
          <cell r="B1879" t="str">
            <v>TUBULÃO A CÉU ABERTO, DIÂMETRO DO FUSTE DE 120 CM, PROFUNDIDADE MENOR OU IGUAL A 5 M, ESCAVAÇÃO MANUAL, SEM ALARGAMENTO DE BASE, CONCRETO USINADO E LANÇADO COM BOMBA OU DIRETAMENTE DO CAMINHÃO. AF_01/2018</v>
          </cell>
          <cell r="C1879" t="str">
            <v>M3</v>
          </cell>
          <cell r="D1879">
            <v>591.67999999999995</v>
          </cell>
        </row>
        <row r="1880">
          <cell r="A1880">
            <v>97779</v>
          </cell>
          <cell r="B1880" t="str">
            <v>TUBULÃO A CÉU ABERTO, DIÂMETRO DO FUSTE DE 70 CM, PROFUNDIDADE MAIOR QUE 5 M E MENOR OU IGUAL A 10 M, ESCAVAÇÃO MANUAL, SEM ALARGAMENTO DE BASE, CONCRETO USINADO E LANÇADO COM BOMBA OU DIRETAMENTE DO CAMINHÃO. AF_01/2018</v>
          </cell>
          <cell r="C1880" t="str">
            <v>M3</v>
          </cell>
          <cell r="D1880">
            <v>660.98</v>
          </cell>
        </row>
        <row r="1881">
          <cell r="A1881">
            <v>97780</v>
          </cell>
          <cell r="B1881" t="str">
            <v>TUBULÃO A CÉU ABERTO, DIÂMETRO DO FUSTE DE 80 CM, PROFUNDIDADE MAIOR QUE 5 M E MENOR OU IGUAL A 10 M, ESCAVAÇÃO MANUAL, SEM ALARGAMENTO DE BASE, CONCRETO USINADO E LANÇADO COM BOMBA OU DIRETAMENTE DO CAMINHÃO. AF_01/2018</v>
          </cell>
          <cell r="C1881" t="str">
            <v>M3</v>
          </cell>
          <cell r="D1881">
            <v>634.82000000000005</v>
          </cell>
        </row>
        <row r="1882">
          <cell r="A1882">
            <v>97781</v>
          </cell>
          <cell r="B1882" t="str">
            <v>TUBULÃO A CÉU ABERTO, DIÂMETRO DO FUSTE DE 100 CM, PROFUNDIDADE MAIOR QUE 5 M E MENOR OU IGUAL A 10 M, ESCAVAÇÃO MANUAL, SEM ALARGAMENTO DE BASE, CONCRETO USINADO E LANÇADO COM BOMBA OU DIRETAMENTE DO CAMINHÃO. AF_01/2018</v>
          </cell>
          <cell r="C1882" t="str">
            <v>M3</v>
          </cell>
          <cell r="D1882">
            <v>589.41999999999996</v>
          </cell>
        </row>
        <row r="1883">
          <cell r="A1883">
            <v>97782</v>
          </cell>
          <cell r="B1883" t="str">
            <v>TUBULÃO A CÉU ABERTO, DIÂMETRO DO FUSTE DE 120 CM, PROFUNDIDADE MAIOR QUE 5 M E MENOR OU IGUAL A 10 M, ESCAVAÇÃO MANUAL, SEM ALARGAMENTO DE BASE, CONCRETO USINADO E LANÇADO COM BOMBA OU DIRETAMENTE DO CAMINHÃO. AF_01/2018</v>
          </cell>
          <cell r="C1883" t="str">
            <v>M3</v>
          </cell>
          <cell r="D1883">
            <v>554.79</v>
          </cell>
        </row>
        <row r="1884">
          <cell r="A1884">
            <v>97783</v>
          </cell>
          <cell r="B1884" t="str">
            <v>TUBULÃO A CÉU ABERTO, DIÂMETRO DO FUSTE DE 70 CM, PROFUNDIDADE MAIOR QUE 10 M, ESCAVAÇÃO MANUAL, SEM ALARGAMENTO DE BASE, CONCRETO USINADO E LANÇADO COM BOMBA OU DIRETAMENTE DO CAMINHÃO. AF_01/2018</v>
          </cell>
          <cell r="C1884" t="str">
            <v>M3</v>
          </cell>
          <cell r="D1884">
            <v>657.75</v>
          </cell>
        </row>
        <row r="1885">
          <cell r="A1885">
            <v>97784</v>
          </cell>
          <cell r="B1885" t="str">
            <v>TUBULÃO A CÉU ABERTO, DIÂMETRO DO FUSTE DE 80 CM, PROFUNDIDADE MAIOR QUE 10 M, ESCAVAÇÃO MANUAL, SEM ALARGAMENTO DE BASE, CONCRETO USINADO E LANÇADO COM BOMBA OU DIRETAMENTE DO CAMINHÃO. AF_01/2018</v>
          </cell>
          <cell r="C1885" t="str">
            <v>M3</v>
          </cell>
          <cell r="D1885">
            <v>622.61</v>
          </cell>
        </row>
        <row r="1886">
          <cell r="A1886">
            <v>97785</v>
          </cell>
          <cell r="B1886" t="str">
            <v>TUBULÃO A CÉU ABERTO, DIÂMETRO DO FUSTE DE 100 CM, PROFUNDIDADE MAIOR QUE 10 M, ESCAVAÇÃO MANUAL, SEM ALARGAMENTO DE BASE, CONCRETO USINADO E LANÇADO COM BOMBA OU DIRETAMENTE DO CAMINHÃO. AF_01/2018</v>
          </cell>
          <cell r="C1886" t="str">
            <v>M3</v>
          </cell>
          <cell r="D1886">
            <v>571.99</v>
          </cell>
        </row>
        <row r="1887">
          <cell r="A1887">
            <v>97786</v>
          </cell>
          <cell r="B1887" t="str">
            <v>TUBULÃO A CÉU ABERTO, DIÂMETRO DO FUSTE DE 120 CM, PROFUNDIDADE MAIOR QUE 10 M, ESCAVAÇÃO MANUAL, SEM ALARGAMENTO DE BASE, CONCRETO USINADO E LANÇADO COM BOMBA OU DIRETAMENTE DO CAMINHÃO. AF_01/2018</v>
          </cell>
          <cell r="C1887" t="str">
            <v>M3</v>
          </cell>
          <cell r="D1887">
            <v>532.84</v>
          </cell>
        </row>
        <row r="1888">
          <cell r="A1888">
            <v>97787</v>
          </cell>
          <cell r="B1888" t="str">
            <v>TUBULÃO A CÉU ABERTO, DIÂMETRO DO FUSTE DE 70 CM, PROFUNDIDADE MENOR OU IGUAL A 5 M, ESCAVAÇÃO MECÂNICA, SEM ALARGAMENTO DE BASE, CONCRETO USINADO E LANÇADO COM BOMBA OU DIRETAMENTE DO CAMINHÃO. AF_01/2018</v>
          </cell>
          <cell r="C1888" t="str">
            <v>M3</v>
          </cell>
          <cell r="D1888">
            <v>620.89</v>
          </cell>
        </row>
        <row r="1889">
          <cell r="A1889">
            <v>97788</v>
          </cell>
          <cell r="B1889" t="str">
            <v>TUBULÃO A CÉU ABERTO, DIÂMETRO DO FUSTE DE 80 CM, PROFUNDIDADE MENOR OU IGUAL A 5 M, ESCAVAÇÃO MECÂNICA, SEM ALARGAMENTO DE BASE, CONCRETO USINADO E LANÇADO COM BOMBA OU DIRETAMENTE DO CAMINHÃO. AF_01/2018</v>
          </cell>
          <cell r="C1889" t="str">
            <v>M3</v>
          </cell>
          <cell r="D1889">
            <v>598.44000000000005</v>
          </cell>
        </row>
        <row r="1890">
          <cell r="A1890">
            <v>97789</v>
          </cell>
          <cell r="B1890" t="str">
            <v>TUBULÃO A CÉU ABERTO, DIÂMETRO DO FUSTE DE 100 CM, PROFUNDIDADE MENOR OU IGUAL A 5 M, ESCAVAÇÃO MECÂNICA, SEM ALARGAMENTO DE BASE, CONCRETO USINADO E LANÇADO COM BOMBA OU DIRETAMENTE DO CAMINHÃO. AF_01/2018</v>
          </cell>
          <cell r="C1890" t="str">
            <v>M3</v>
          </cell>
          <cell r="D1890">
            <v>568.48</v>
          </cell>
        </row>
        <row r="1891">
          <cell r="A1891">
            <v>97790</v>
          </cell>
          <cell r="B1891" t="str">
            <v>TUBULÃO A CÉU ABERTO, DIÂMETRO DO FUSTE DE 120 CM, PROFUNDIDADE MENOR OU IGUAL A 5 M, ESCAVAÇÃO MECÂNICA, SEM ALARGAMENTO DE BASE, CONCRETO USINADO E LANÇADO COM BOMBA OU DIRETAMENTE DO CAMINHÃO. AF_01/2018</v>
          </cell>
          <cell r="C1891" t="str">
            <v>M3</v>
          </cell>
          <cell r="D1891">
            <v>550.03</v>
          </cell>
        </row>
        <row r="1892">
          <cell r="A1892">
            <v>97791</v>
          </cell>
          <cell r="B1892" t="str">
            <v>TUBULÃO A CÉU ABERTO, DIÂMETRO DO FUSTE DE 70 CM, PROFUNDIDADE MAIOR QUE 5 M E MENOR OU IGUAL A 10M, ESCAVAÇÃO MECÂNICA, SEM ALARGAMENTO DE BASE, CONCRETO USINADO E LANÇADO COM BOMBA OU DIRETAMENTE DO CAMINHÃO. AF_01/2018</v>
          </cell>
          <cell r="C1892" t="str">
            <v>M3</v>
          </cell>
          <cell r="D1892">
            <v>560.71</v>
          </cell>
        </row>
        <row r="1893">
          <cell r="A1893">
            <v>97792</v>
          </cell>
          <cell r="B1893" t="str">
            <v>TUBULÃO A CÉU ABERTO, DIÂMETRO DO FUSTE DE 80 CM, PROFUNDIDADE MAIOR QUE 5 M E MENOR OU IGUAL A 10M, ESCAVAÇÃO MECÂNICA, SEM ALARGAMENTO DE BASE, CONCRETO USINADO E LANÇADO COM BOMBA OU DIRETAMENTE DO CAMINHÃO. AF_01/2018</v>
          </cell>
          <cell r="C1893" t="str">
            <v>M3</v>
          </cell>
          <cell r="D1893">
            <v>548.70000000000005</v>
          </cell>
        </row>
        <row r="1894">
          <cell r="A1894">
            <v>97793</v>
          </cell>
          <cell r="B1894" t="str">
            <v>TUBULÃO A CÉU ABERTO, DIÂMETRO DO FUSTE DE 100 CM, PROFUNDIDADE MAIOR QUE 5 M E MENOR OU IGUAL A 10M, ESCAVAÇÃO MECÂNICA, SEM ALARGAMENTO DE BASE, CONCRETO USINADO E LANÇADO COM BOMBA OU DIRETAMENTE DO CAMINHÃO. AF_01/2018</v>
          </cell>
          <cell r="C1894" t="str">
            <v>M3</v>
          </cell>
          <cell r="D1894">
            <v>522.63</v>
          </cell>
        </row>
        <row r="1895">
          <cell r="A1895">
            <v>97794</v>
          </cell>
          <cell r="B1895" t="str">
            <v>TUBULÃO A CÉU ABERTO, DIÂMETRO DO FUSTE DE 120 CM, PROFUNDIDADE MAIOR QUE 5 M E MENOR OU IGUAL A 10M, ESCAVAÇÃO MECÂNICA, SEM ALARGAMENTO DE BASE, CONCRETO USINADO E LANÇADO COM BOMBA OU DIRETAMENTE DO CAMINHÃO. AF_01/2018</v>
          </cell>
          <cell r="C1895" t="str">
            <v>M3</v>
          </cell>
          <cell r="D1895">
            <v>500.45</v>
          </cell>
        </row>
        <row r="1896">
          <cell r="A1896">
            <v>97795</v>
          </cell>
          <cell r="B1896" t="str">
            <v>TUBULÃO A CÉU ABERTO, DIÂMETRO DO FUSTE DE 70 CM, PROFUNDIDADE MAIOR QUE 10M, ESCAVAÇÃO MECÂNICA, SEM ALARGAMENTO DE BASE, CONCRETO USINADO E LANÇADO COM BOMBA OU DIRETAMENTE DO CAMINHÃO. AF_01/2018</v>
          </cell>
          <cell r="C1896" t="str">
            <v>M3</v>
          </cell>
          <cell r="D1896">
            <v>540.9</v>
          </cell>
        </row>
        <row r="1897">
          <cell r="A1897">
            <v>97796</v>
          </cell>
          <cell r="B1897" t="str">
            <v>TUBULÃO A CÉU ABERTO, DIÂMETRO DO FUSTE DE 80 CM, PROFUNDIDADE MAIOR QUE 10M, ESCAVAÇÃO MECÂNICA, SEM ALARGAMENTO DE BASE, CONCRETO USINADO E LANÇADO COM BOMBA OU DIRETAMENTE DO CAMINHÃO. AF_01/2018</v>
          </cell>
          <cell r="C1897" t="str">
            <v>M3</v>
          </cell>
          <cell r="D1897">
            <v>523.36</v>
          </cell>
        </row>
        <row r="1898">
          <cell r="A1898">
            <v>97797</v>
          </cell>
          <cell r="B1898" t="str">
            <v>TUBULÃO A CÉU ABERTO, DIÂMETRO DO FUSTE DE 100 CM, PROFUNDIDADE MAIOR QUE 10M, ESCAVAÇÃO MECÂNICA, SEM ALARGAMENTO DE BASE, CONCRETO USINADO E LANÇADO COM BOMBA OU DIRETAMENTE DO CAMINHÃO. AF_01/2018</v>
          </cell>
          <cell r="C1898" t="str">
            <v>M3</v>
          </cell>
          <cell r="D1898">
            <v>495.87</v>
          </cell>
        </row>
        <row r="1899">
          <cell r="A1899">
            <v>97798</v>
          </cell>
          <cell r="B1899" t="str">
            <v>TUBULÃO A CÉU ABERTO, DIÂMETRO DO FUSTE DE 120 CM, PROFUNDIDADE MAIOR QUE 10M, ESCAVAÇÃO MECÂNICA, SEM ALARGAMENTO DE BASE, CONCRETO USINADO E LANÇADO COM BOMBA OU DIRETAMENTE DO CAMINHÃO. AF_01/2018</v>
          </cell>
          <cell r="C1899" t="str">
            <v>M3</v>
          </cell>
          <cell r="D1899">
            <v>471.52</v>
          </cell>
        </row>
        <row r="1900">
          <cell r="A1900">
            <v>97799</v>
          </cell>
          <cell r="B1900" t="str">
            <v>ALARGAMENTO DE BASE DE TUBULÃO A CÉU ABERTO, ESCAVAÇÃO MANUAL, CONCRETO FEITO EM OBRA E LANÇADO COM JERICA. AF_01/2018</v>
          </cell>
          <cell r="C1900" t="str">
            <v>M3</v>
          </cell>
          <cell r="D1900">
            <v>537.72</v>
          </cell>
        </row>
        <row r="1901">
          <cell r="A1901">
            <v>97800</v>
          </cell>
          <cell r="B1901" t="str">
            <v>ALARGAMENTO DE BASE DE TUBULÃO A CÉU ABERTO, ESCAVAÇÃO MANUAL, CONCRETO USINADO E LANÇADO COM BOMBA OU DIRETAMENTE DO CAMINHÃO. AF_01/2018</v>
          </cell>
          <cell r="C1901" t="str">
            <v>M3</v>
          </cell>
          <cell r="D1901">
            <v>624.20000000000005</v>
          </cell>
        </row>
        <row r="1902">
          <cell r="A1902">
            <v>90877</v>
          </cell>
          <cell r="B1902" t="str">
            <v>ESTACA ESCAVADA MECANICAMENTE, SEM FLUIDO ESTABILIZANTE, COM 25 CM DE DIÂMETRO, ATÉ 9 M DE COMPRIMENTO, CONCRETO LANÇADO POR CAMINHÃO BETONEIRA (EXCLUSIVE MOBILIZAÇÃO E DESMOBILIZAÇÃO). AF_02/2015</v>
          </cell>
          <cell r="C1902" t="str">
            <v>M</v>
          </cell>
          <cell r="D1902">
            <v>44.34</v>
          </cell>
        </row>
        <row r="1903">
          <cell r="A1903">
            <v>90878</v>
          </cell>
          <cell r="B1903" t="str">
            <v>ESTACA ESCAVADA MECANICAMENTE, SEM FLUIDO ESTABILIZANTE, COM 25 CM DE DIÂMETRO, ACIMA DE 9 M DE COMPRIMENTO, CONCRETO LANÇADO POR CAMINHÃO BETONEIRA (EXCLUSIVE MOBILIZAÇÃO E DESMOBILIZAÇÃO). AF_02/2015</v>
          </cell>
          <cell r="C1903" t="str">
            <v>M</v>
          </cell>
          <cell r="D1903">
            <v>42.7</v>
          </cell>
        </row>
        <row r="1904">
          <cell r="A1904">
            <v>90880</v>
          </cell>
          <cell r="B1904" t="str">
            <v>ESTACA ESCAVADA MECANICAMENTE, SEM FLUIDO ESTABILIZANTE, COM 25 CM DE DIÂMETRO, ATÉ 9 M DE COMPRIMENTO, CONCRETO LANÇADO MANUALMENTE (EXCLUSIVE MOBILIZAÇÃO E DESMOBILIZAÇÃO). AF_02/2015</v>
          </cell>
          <cell r="C1904" t="str">
            <v>M</v>
          </cell>
          <cell r="D1904">
            <v>57.49</v>
          </cell>
        </row>
        <row r="1905">
          <cell r="A1905">
            <v>90881</v>
          </cell>
          <cell r="B1905" t="str">
            <v>ESTACA ESCAVADA MECANICAMENTE, SEM FLUIDO ESTABILIZANTE, COM 25 CM DE DIÂMETRO, ACIMA DE 9 M DE COMPRIMENTO, CONCRETO LANÇADO MANUALMENTE (EXCLUSIVE MOBILIZAÇÃO E DESMOBILIZAÇÃO). AF_02/2015</v>
          </cell>
          <cell r="C1905" t="str">
            <v>M</v>
          </cell>
          <cell r="D1905">
            <v>53.25</v>
          </cell>
        </row>
        <row r="1906">
          <cell r="A1906">
            <v>90883</v>
          </cell>
          <cell r="B1906" t="str">
            <v>ESTACA ESCAVADA MECANICAMENTE, SEM FLUIDO ESTABILIZANTE, COM 40 CM DE DIÂMETRO, ATÉ 9 M DE COMPRIMENTO, CONCRETO LANÇADO POR CAMINHÃO BETONEIRA (EXCLUSIVE MOBILIZAÇÃO E DESMOBILIZAÇÃO). AF_02/2015</v>
          </cell>
          <cell r="C1906" t="str">
            <v>M</v>
          </cell>
          <cell r="D1906">
            <v>79.73</v>
          </cell>
        </row>
        <row r="1907">
          <cell r="A1907">
            <v>90884</v>
          </cell>
          <cell r="B1907" t="str">
            <v>ESTACA ESCAVADA MECANICAMENTE, SEM FLUIDO ESTABILIZANTE, COM 40 CM DE DIÂMETRO, ACIMA DE 9 M ATÉ 15 M DE COMPRIMENTO, CONCRETO LANÇADO POR CAMINHÃO BETONEIRA (EXCLUSIVE MOBILIZAÇÃO E DESMOBILIZAÇÃO). AF_02/2015</v>
          </cell>
          <cell r="C1907" t="str">
            <v>M</v>
          </cell>
          <cell r="D1907">
            <v>77.819999999999993</v>
          </cell>
        </row>
        <row r="1908">
          <cell r="A1908">
            <v>90885</v>
          </cell>
          <cell r="B1908" t="str">
            <v>ESTACA ESCAVADA MECANICAMENTE, SEM FLUIDO ESTABILIZANTE, COM 40 CM DE DIÂMETRO, ACIMA DE 15 M DE COMPRIMENTO, CONCRETO LANÇADO POR CAMINHÃO BETONEIRA (EXCLUSIVE MOBILIZAÇÃO E DESMOBILIZAÇÃO). AF_02/2015</v>
          </cell>
          <cell r="C1908" t="str">
            <v>M</v>
          </cell>
          <cell r="D1908">
            <v>76.95</v>
          </cell>
        </row>
        <row r="1909">
          <cell r="A1909">
            <v>90886</v>
          </cell>
          <cell r="B1909" t="str">
            <v>ESTACA ESCAVADA MECANICAMENTE, SEM FLUIDO ESTABILIZANTE, COM 60 CM DE DIÂMETRO, ATÉ 9 M DE COMPRIMENTO, CONCRETO LANÇADO POR CAMINHÃO BETONEIRA (EXCLUSIVE MOBILIZAÇÃO E DESMOBILIZAÇÃO). AF_02/2015</v>
          </cell>
          <cell r="C1909" t="str">
            <v>M</v>
          </cell>
          <cell r="D1909">
            <v>158.55000000000001</v>
          </cell>
        </row>
        <row r="1910">
          <cell r="A1910">
            <v>90887</v>
          </cell>
          <cell r="B1910" t="str">
            <v>ESTACA ESCAVADA MECANICAMENTE, SEM FLUIDO ESTABILIZANTE, COM 60 CM DE DIÂMETRO, ACIMA DE 9 M ATÉ 15 M DE COMPRIMENTO, CONCRETO LANÇADO POR CAMINHÃO BETONEIRA (EXCLUSIVE MOBILIZAÇÃO E DESMOBILIZAÇÃO). AF_02/2015</v>
          </cell>
          <cell r="C1910" t="str">
            <v>M</v>
          </cell>
          <cell r="D1910">
            <v>156.4</v>
          </cell>
        </row>
        <row r="1911">
          <cell r="A1911">
            <v>90888</v>
          </cell>
          <cell r="B1911" t="str">
            <v>ESTACA ESCAVADA MECANICAMENTE, SEM FLUIDO ESTABILIZANTE, COM 60 CM DE DIÂMETRO, ACIMA DE 15 M DE COMPRIMENTO, CONCRETO LANÇADO POR CAMINHÃO BETONEIRA (EXCLUSIVE MOBILIZAÇÃO E DESMOBILIZAÇÃO). AF_02/2015</v>
          </cell>
          <cell r="C1911" t="str">
            <v>M</v>
          </cell>
          <cell r="D1911">
            <v>155.49</v>
          </cell>
        </row>
        <row r="1912">
          <cell r="A1912">
            <v>90889</v>
          </cell>
          <cell r="B1912" t="str">
            <v>ESTACA ESCAVADA MECANICAMENTE, SEM FLUIDO ESTABILIZANTE, COM 60 CM DE DIÂMETRO, ATÉ 9 M DE COMPRIMENTO, CONCRETO LANÇADO POR BOMBA LANÇA (EXCLUSIVE MOBILIZAÇÃO E DESMOBILIZAÇÃO). AF_02/2015</v>
          </cell>
          <cell r="C1912" t="str">
            <v>M</v>
          </cell>
          <cell r="D1912">
            <v>187.37</v>
          </cell>
        </row>
        <row r="1913">
          <cell r="A1913">
            <v>90890</v>
          </cell>
          <cell r="B1913" t="str">
            <v>ESTACA ESCAVADA MECANICAMENTE, SEM FLUIDO ESTABILIZANTE, COM 60 CM DE DIÂMETRO, ACIMA DE 9 M ATÉ 15 M DE COMPRIMENTO, CONCRETO LANÇADO POR BOMBA LANÇA (EXCLUSIVE MOBILIZAÇÃO E DESMOBILIZAÇÃO). AF_02/2015</v>
          </cell>
          <cell r="C1913" t="str">
            <v>M</v>
          </cell>
          <cell r="D1913">
            <v>184.1</v>
          </cell>
        </row>
        <row r="1914">
          <cell r="A1914">
            <v>90891</v>
          </cell>
          <cell r="B1914" t="str">
            <v>ESTACA ESCAVADA MECANICAMENTE, SEM FLUIDO ESTABILIZANTE, COM 60 CM DE DIÂMETRO, ACIMA DE 15 M DE COMPRIMENTO, CONCRETO LANÇADO POR BOMBA LANÇA (EXCLUSIVE MOBILIZAÇÃO E DESMOBILIZAÇÃO). AF_02/2015</v>
          </cell>
          <cell r="C1914" t="str">
            <v>M</v>
          </cell>
          <cell r="D1914">
            <v>182.66</v>
          </cell>
        </row>
        <row r="1915">
          <cell r="A1915">
            <v>95601</v>
          </cell>
          <cell r="B1915" t="str">
            <v>ARRASAMENTO MECANICO DE ESTACA DE CONCRETO ARMADO, DIAMETROS DE ATÉ 40 CM. AF_11/2016</v>
          </cell>
          <cell r="C1915" t="str">
            <v>UN</v>
          </cell>
          <cell r="D1915">
            <v>13.91</v>
          </cell>
        </row>
        <row r="1916">
          <cell r="A1916">
            <v>95602</v>
          </cell>
          <cell r="B1916" t="str">
            <v>ARRASAMENTO MECANICO DE ESTACA DE CONCRETO ARMADO, DIAMETROS DE 41 CM A 60 CM. AF_11/2016</v>
          </cell>
          <cell r="C1916" t="str">
            <v>UN</v>
          </cell>
          <cell r="D1916">
            <v>17.79</v>
          </cell>
        </row>
        <row r="1917">
          <cell r="A1917">
            <v>95603</v>
          </cell>
          <cell r="B1917" t="str">
            <v>ARRASAMENTO MECANICO DE ESTACA DE CONCRETO ARMADO, DIAMETROS DE 61 CM A 80 CM. AF_11/2016</v>
          </cell>
          <cell r="C1917" t="str">
            <v>UN</v>
          </cell>
          <cell r="D1917">
            <v>23.34</v>
          </cell>
        </row>
        <row r="1918">
          <cell r="A1918">
            <v>95604</v>
          </cell>
          <cell r="B1918" t="str">
            <v>ARRASAMENTO MECANICO DE ESTACA DE CONCRETO ARMADO, DIAMETROS DE 81 CM A 100 CM. AF_11/2016</v>
          </cell>
          <cell r="C1918" t="str">
            <v>UN</v>
          </cell>
          <cell r="D1918">
            <v>30.73</v>
          </cell>
        </row>
        <row r="1919">
          <cell r="A1919">
            <v>95605</v>
          </cell>
          <cell r="B1919" t="str">
            <v>ARRASAMENTO MECANICO DE ESTACA DE CONCRETO ARMADO, DIAMETROS DE 101 CM A 150 CM. AF_11/2016</v>
          </cell>
          <cell r="C1919" t="str">
            <v>UN</v>
          </cell>
          <cell r="D1919">
            <v>48.19</v>
          </cell>
        </row>
        <row r="1920">
          <cell r="A1920">
            <v>95607</v>
          </cell>
          <cell r="B1920" t="str">
            <v>ARRASAMENTO DE ESTACA METÁLICA, PERFIL LAMINADO TIPO I FAMÍLIA 250. AF_11/2016</v>
          </cell>
          <cell r="C1920" t="str">
            <v>UN</v>
          </cell>
          <cell r="D1920">
            <v>5.72</v>
          </cell>
        </row>
        <row r="1921">
          <cell r="A1921">
            <v>95608</v>
          </cell>
          <cell r="B1921" t="str">
            <v>ARRASAMENTO DE ESTACA METÁLICA, PERFIL LAMINADO TIPO H FAMÍLIA 250. AF_11/2016</v>
          </cell>
          <cell r="C1921" t="str">
            <v>UN</v>
          </cell>
          <cell r="D1921">
            <v>6.59</v>
          </cell>
        </row>
        <row r="1922">
          <cell r="A1922">
            <v>95609</v>
          </cell>
          <cell r="B1922" t="str">
            <v>ARRASAMENTO DE ESTACA METÁLICA, PERFIL LAMINADO TIPO H FAMÍLIA 310. AF_11/2016</v>
          </cell>
          <cell r="C1922" t="str">
            <v>UN</v>
          </cell>
          <cell r="D1922">
            <v>7.35</v>
          </cell>
        </row>
        <row r="1923">
          <cell r="A1923">
            <v>96160</v>
          </cell>
          <cell r="B1923" t="str">
            <v>ESTACA RAIZ, DIÂMETRO DE 20 CM, COMPRIMENTO DE ATÉ 10 M, SEM PRESENÇA DE ROCHA. AF_04/2017</v>
          </cell>
          <cell r="C1923" t="str">
            <v>M</v>
          </cell>
          <cell r="D1923">
            <v>182.26</v>
          </cell>
        </row>
        <row r="1924">
          <cell r="A1924">
            <v>96161</v>
          </cell>
          <cell r="B1924" t="str">
            <v>ESTACA RAIZ, DIÂMETRO DE 31 CM, COMPRIMENTO DE ATÉ 10 M, SEM PRESENÇA DE ROCHA. AF_05/2017</v>
          </cell>
          <cell r="C1924" t="str">
            <v>M</v>
          </cell>
          <cell r="D1924">
            <v>268.06</v>
          </cell>
        </row>
        <row r="1925">
          <cell r="A1925">
            <v>96162</v>
          </cell>
          <cell r="B1925" t="str">
            <v>ESTACA RAIZ, DIÂMETRO DE 40 CM, COMPRIMENTO DE ATÉ 10 M, SEM PRESENÇA DE ROCHA. AF_05/2017</v>
          </cell>
          <cell r="C1925" t="str">
            <v>M</v>
          </cell>
          <cell r="D1925">
            <v>345.52</v>
          </cell>
        </row>
        <row r="1926">
          <cell r="A1926">
            <v>96163</v>
          </cell>
          <cell r="B1926" t="str">
            <v>ESTACA RAIZ, DIÂMETRO DE 45 CM, COMPRIMENTO DE ATÉ 10 M, SEM PRESENÇA DE ROCHA. AF_05/2017</v>
          </cell>
          <cell r="C1926" t="str">
            <v>M</v>
          </cell>
          <cell r="D1926">
            <v>387.98</v>
          </cell>
        </row>
        <row r="1927">
          <cell r="A1927">
            <v>96164</v>
          </cell>
          <cell r="B1927" t="str">
            <v>ESTACA RAIZ, DIÂMETRO DE 20 CM, COMPRIMENTO DE 11 A 20 M, SEM PRESENÇA DE ROCHA. AF_05/2017</v>
          </cell>
          <cell r="C1927" t="str">
            <v>M</v>
          </cell>
          <cell r="D1927">
            <v>168.38</v>
          </cell>
        </row>
        <row r="1928">
          <cell r="A1928">
            <v>96165</v>
          </cell>
          <cell r="B1928" t="str">
            <v>ESTACA RAIZ, DIÂMETRO DE 31 CM, COMPRIMENTO DE 11 A 20 M, SEM PRESENÇA DE ROCHA. AF_05/2017</v>
          </cell>
          <cell r="C1928" t="str">
            <v>M</v>
          </cell>
          <cell r="D1928">
            <v>248.95</v>
          </cell>
        </row>
        <row r="1929">
          <cell r="A1929">
            <v>96166</v>
          </cell>
          <cell r="B1929" t="str">
            <v>ESTACA RAIZ, DIÂMETRO DE 40 CM, COMPRIMENTO DE 11 A 20 M, SEM PRESENÇA DE ROCHA. AF_05/2017</v>
          </cell>
          <cell r="C1929" t="str">
            <v>M</v>
          </cell>
          <cell r="D1929">
            <v>315.74</v>
          </cell>
        </row>
        <row r="1930">
          <cell r="A1930">
            <v>96167</v>
          </cell>
          <cell r="B1930" t="str">
            <v>ESTACA RAIZ, DIÂMETRO DE 45 CM, COMPRIMENTO DE 11 A 20 M, SEM PRESENÇA DE ROCHA. AF_05/2017</v>
          </cell>
          <cell r="C1930" t="str">
            <v>M</v>
          </cell>
          <cell r="D1930">
            <v>345.28</v>
          </cell>
        </row>
        <row r="1931">
          <cell r="A1931">
            <v>96168</v>
          </cell>
          <cell r="B1931" t="str">
            <v>ESTACA RAIZ, DIÂMETRO DE 20 CM, COMPRIMENTO DE 21 A 30 M, SEM PRESENÇA DE ROCHA. AF_05/2017</v>
          </cell>
          <cell r="C1931" t="str">
            <v>M</v>
          </cell>
          <cell r="D1931">
            <v>161.57</v>
          </cell>
        </row>
        <row r="1932">
          <cell r="A1932">
            <v>96169</v>
          </cell>
          <cell r="B1932" t="str">
            <v>ESTACA RAIZ, DIÂMETRO DE 31 CM, COMPRIMENTO DE 21 A 30 M, SEM PRESENÇA DE ROCHA. AF_05/2017</v>
          </cell>
          <cell r="C1932" t="str">
            <v>M</v>
          </cell>
          <cell r="D1932">
            <v>240.18</v>
          </cell>
        </row>
        <row r="1933">
          <cell r="A1933">
            <v>96170</v>
          </cell>
          <cell r="B1933" t="str">
            <v>ESTACA RAIZ, DIÂMETRO DE 40 CM, COMPRIMENTO DE 21 A 30 M, SEM PRESENÇA DE ROCHA. AF_05/2017</v>
          </cell>
          <cell r="C1933" t="str">
            <v>M</v>
          </cell>
          <cell r="D1933">
            <v>304.95999999999998</v>
          </cell>
        </row>
        <row r="1934">
          <cell r="A1934">
            <v>96171</v>
          </cell>
          <cell r="B1934" t="str">
            <v>ESTACA RAIZ, DIÂMETRO DE 45 CM, COMPRIMENTO DE 21 A 30 M, SEM PRESENÇA DE ROCHA. AF_05/2017</v>
          </cell>
          <cell r="C1934" t="str">
            <v>M</v>
          </cell>
          <cell r="D1934">
            <v>330.61</v>
          </cell>
        </row>
        <row r="1935">
          <cell r="A1935">
            <v>96172</v>
          </cell>
          <cell r="B1935" t="str">
            <v>ESTACA RAIZ, DIÂMETRO DE 20 CM, COMPRIMENTO DE ATÉ 10 M, COM PRESENÇA DE ROCHA. AF_05/2017</v>
          </cell>
          <cell r="C1935" t="str">
            <v>M</v>
          </cell>
          <cell r="D1935">
            <v>192.67</v>
          </cell>
        </row>
        <row r="1936">
          <cell r="A1936">
            <v>96173</v>
          </cell>
          <cell r="B1936" t="str">
            <v>ESTACA RAIZ, DIÂMETRO DE 31 CM, COMPRIMENTO DE ATÉ 10 M, COM PRESENÇA DE ROCHA. AF_05/2017</v>
          </cell>
          <cell r="C1936" t="str">
            <v>M</v>
          </cell>
          <cell r="D1936">
            <v>281.08999999999997</v>
          </cell>
        </row>
        <row r="1937">
          <cell r="A1937">
            <v>96174</v>
          </cell>
          <cell r="B1937" t="str">
            <v>ESTACA RAIZ, DIÂMETRO DE 40 CM, COMPRIMENTO DE ATÉ 10 M, COM PRESENÇA DE ROCHA. AF_05/2017</v>
          </cell>
          <cell r="C1937" t="str">
            <v>M</v>
          </cell>
          <cell r="D1937">
            <v>362.18</v>
          </cell>
        </row>
        <row r="1938">
          <cell r="A1938">
            <v>96175</v>
          </cell>
          <cell r="B1938" t="str">
            <v>ESTACA RAIZ, DIÂMETRO DE 45 CM, COMPRIMENTO DE ATÉ 10 M, COM PRESENÇA DE ROCHA. AF_05/2017</v>
          </cell>
          <cell r="C1938" t="str">
            <v>M</v>
          </cell>
          <cell r="D1938">
            <v>407.38</v>
          </cell>
        </row>
        <row r="1939">
          <cell r="A1939">
            <v>96176</v>
          </cell>
          <cell r="B1939" t="str">
            <v>ESTACA RAIZ, DIÂMETRO DE 20 CM, COMPRIMENTO DE 11 A 20 M, COM PRESENÇA DE ROCHA. AF_05/2017</v>
          </cell>
          <cell r="C1939" t="str">
            <v>M</v>
          </cell>
          <cell r="D1939">
            <v>175.32</v>
          </cell>
        </row>
        <row r="1940">
          <cell r="A1940">
            <v>96177</v>
          </cell>
          <cell r="B1940" t="str">
            <v>ESTACA RAIZ, DIÂMETRO DE 31 CM, COMPRIMENTO DE 11 A 20 M, COM PRESENÇA DE ROCHA. AF_05/2017</v>
          </cell>
          <cell r="C1940" t="str">
            <v>M</v>
          </cell>
          <cell r="D1940">
            <v>256.95999999999998</v>
          </cell>
        </row>
        <row r="1941">
          <cell r="A1941">
            <v>96178</v>
          </cell>
          <cell r="B1941" t="str">
            <v>ESTACA RAIZ, DIÂMETRO DE 40 CM, COMPRIMENTO DE 11 A 20 M, COM PRESENÇA DE ROCHA. AF_05/2017</v>
          </cell>
          <cell r="C1941" t="str">
            <v>M</v>
          </cell>
          <cell r="D1941">
            <v>325.20999999999998</v>
          </cell>
        </row>
        <row r="1942">
          <cell r="A1942">
            <v>96179</v>
          </cell>
          <cell r="B1942" t="str">
            <v>ESTACA RAIZ, DIÂMETRO DE 45 CM, COMPRIMENTO DE 11 A 20 M, COM PRESENÇA DE ROCHA. AF_05/2017</v>
          </cell>
          <cell r="C1942" t="str">
            <v>M</v>
          </cell>
          <cell r="D1942">
            <v>355.53</v>
          </cell>
        </row>
        <row r="1943">
          <cell r="A1943">
            <v>96180</v>
          </cell>
          <cell r="B1943" t="str">
            <v>ESTACA RAIZ, DIÂMETRO DE 20 CM, COMPRIMENTO DE 21 A 30 M, COM PRESENÇA DE ROCHA. AF_05/2017</v>
          </cell>
          <cell r="C1943" t="str">
            <v>M</v>
          </cell>
          <cell r="D1943">
            <v>166.68</v>
          </cell>
        </row>
        <row r="1944">
          <cell r="A1944">
            <v>96181</v>
          </cell>
          <cell r="B1944" t="str">
            <v>ESTACA RAIZ, DIÂMETRO DE 31 CM, COMPRIMENTO DE 21 A 30 M, COM PRESENÇA DE ROCHA. AF_05/2017</v>
          </cell>
          <cell r="C1944" t="str">
            <v>M</v>
          </cell>
          <cell r="D1944">
            <v>246.1</v>
          </cell>
        </row>
        <row r="1945">
          <cell r="A1945">
            <v>96182</v>
          </cell>
          <cell r="B1945" t="str">
            <v>ESTACA RAIZ, DIÂMETRO DE 40 CM, COMPRIMENTO DE 21 A 30 M, COM PRESENÇA DE ROCHA. AF_05/2017</v>
          </cell>
          <cell r="C1945" t="str">
            <v>M</v>
          </cell>
          <cell r="D1945">
            <v>310.68</v>
          </cell>
        </row>
        <row r="1946">
          <cell r="A1946">
            <v>96183</v>
          </cell>
          <cell r="B1946" t="str">
            <v>ESTACA RAIZ, DIÂMETRO DE 45 CM, COMPRIMENTO DE 21 A 30 M, COM PRESENÇA DE ROCHA. AF_05/2017</v>
          </cell>
          <cell r="C1946" t="str">
            <v>M</v>
          </cell>
          <cell r="D1946">
            <v>337.59</v>
          </cell>
        </row>
        <row r="1947">
          <cell r="A1947">
            <v>98228</v>
          </cell>
          <cell r="B1947" t="str">
            <v>ESTACA BROCA DE CONCRETO, DIÃMETRO DE 20 CM, PROFUNDIDADE DE ATÉ 3 M, ESCAVAÇÃO MANUAL COM TRADO CONCHA, NÃO ARMADA. AF_03/2018</v>
          </cell>
          <cell r="C1947" t="str">
            <v>M</v>
          </cell>
          <cell r="D1947">
            <v>49.64</v>
          </cell>
        </row>
        <row r="1948">
          <cell r="A1948">
            <v>98229</v>
          </cell>
          <cell r="B1948" t="str">
            <v>ESTACA BROCA DE CONCRETO, DIÃMETRO DE 25 CM, PROFUNDIDADE DE ATÉ 3 M, ESCAVAÇÃO MANUAL COM TRADO CONCHA, NÃO ARMADA. AF_03/2018</v>
          </cell>
          <cell r="C1948" t="str">
            <v>M</v>
          </cell>
          <cell r="D1948">
            <v>66.94</v>
          </cell>
        </row>
        <row r="1949">
          <cell r="A1949">
            <v>98230</v>
          </cell>
          <cell r="B1949" t="str">
            <v>ESTACA BROCA DE CONCRETO, DIÂMETRO DE 30 CM, PROFUNDIDADE DE ATÉ 3 M, ESCAVAÇÃO MANUAL COM TRADO CONCHA, NÃO ARMADA. AF_03/2018</v>
          </cell>
          <cell r="C1949" t="str">
            <v>M</v>
          </cell>
          <cell r="D1949">
            <v>89.44</v>
          </cell>
        </row>
        <row r="1950">
          <cell r="A1950">
            <v>100035</v>
          </cell>
          <cell r="B1950" t="str">
            <v>ESTACA METÁLICA PARA CONTENÇÃO, COMPRIMENTO TOTAL CRAVADO DE ATÉ 10 M (EXCLUSIVE MOBILIZAÇÃO E DESMOBILIZAÇÃO). AF_07/2019</v>
          </cell>
          <cell r="C1950" t="str">
            <v>KG</v>
          </cell>
          <cell r="D1950">
            <v>7.67</v>
          </cell>
        </row>
        <row r="1951">
          <cell r="A1951">
            <v>100036</v>
          </cell>
          <cell r="B1951" t="str">
            <v>ESTACA METÁLICA PARA CONTENÇÃO, COMPRIMENTO TOTAL CRAVADO MAIOR DO QUE 10 M E MENOR OU IGUAL A 20 M (EXCLUSIVE MOBILIZAÇÃO E DESMOBILIZAÇÃO). AF_07/2019</v>
          </cell>
          <cell r="C1951" t="str">
            <v>KG</v>
          </cell>
          <cell r="D1951">
            <v>7.54</v>
          </cell>
        </row>
        <row r="1952">
          <cell r="A1952">
            <v>100037</v>
          </cell>
          <cell r="B1952" t="str">
            <v>ESTACA METÁLICA PARA CONTENÇÃO, COMPRIMENTO TOTAL CRAVADO MAIOR DO QUE 20 M E MENOR OU IGUAL A 30 M (EXCLUSIVE MOBILIZAÇÃO E DESMOBILIZAÇÃO). AF_07/2019</v>
          </cell>
          <cell r="C1952" t="str">
            <v>KG</v>
          </cell>
          <cell r="D1952">
            <v>7.34</v>
          </cell>
        </row>
        <row r="1953">
          <cell r="A1953">
            <v>100651</v>
          </cell>
          <cell r="B1953" t="str">
            <v>ESTACA HÉLICE CONTÍNUA, DIÂMETRO DE 30 CM, INCLUSO CONCRETO FCK=20MPA E ARMADURA MÍNIMA (EXCLUSIVE MOBILIZAÇÃO E DESMOBILIZAÇÃO). AF_12/2019</v>
          </cell>
          <cell r="C1953" t="str">
            <v>M</v>
          </cell>
          <cell r="D1953">
            <v>97.36</v>
          </cell>
        </row>
        <row r="1954">
          <cell r="A1954">
            <v>100652</v>
          </cell>
          <cell r="B1954" t="str">
            <v>ESTACA HÉLICE CONTÍNUA , DIÂMETRO DE 50 CM, INCLUSO CONCRETO FCK=20MPA E ARMADURA MÍNIMA (EXCLUSIVE MOBILIZAÇÃO E DESMOBILIZAÇÃO). AF_12/2019</v>
          </cell>
          <cell r="C1954" t="str">
            <v>M</v>
          </cell>
          <cell r="D1954">
            <v>195.24</v>
          </cell>
        </row>
        <row r="1955">
          <cell r="A1955">
            <v>100653</v>
          </cell>
          <cell r="B1955" t="str">
            <v>ESTACA HÉLICE CONTÍNUA, DIÂMETRO DE 70 CM, INCLUSO CONCRETO FCK=20MPA E ARMADURA MÍNIMA (EXCLUSIVE MOBILIZAÇÃO E DESMOBILIZAÇÃO). AF_12/2019</v>
          </cell>
          <cell r="C1955" t="str">
            <v>M</v>
          </cell>
          <cell r="D1955">
            <v>332.21</v>
          </cell>
        </row>
        <row r="1956">
          <cell r="A1956">
            <v>100654</v>
          </cell>
          <cell r="B1956" t="str">
            <v>ESTACA HÉLICE CONTÍNUA, DIÂMETRO DE 80 CM, INCLUSO CONCRETO FCK=20MPA E ARMADURA MÍNIMA (EXCLUSIVE MOBILIZAÇÃO E DESMOBILIZAÇÃO). AF_12/2019.</v>
          </cell>
          <cell r="C1956" t="str">
            <v>M</v>
          </cell>
          <cell r="D1956">
            <v>442.34</v>
          </cell>
        </row>
        <row r="1957">
          <cell r="A1957">
            <v>100655</v>
          </cell>
          <cell r="B1957" t="str">
            <v>ESTACA HÉLICE CONTÍNUA, DIÂMETRO DE 90 CM, INCLUSO CONCRETO FCK=20MPA E ARMADURA MÍNIMA (EXCLUSIVE MOBILIZAÇÃO E DESMOBILIZAÇÃO). AF_12/2019.</v>
          </cell>
          <cell r="C1957" t="str">
            <v>M</v>
          </cell>
          <cell r="D1957">
            <v>516.52</v>
          </cell>
        </row>
        <row r="1958">
          <cell r="A1958">
            <v>100656</v>
          </cell>
          <cell r="B1958" t="str">
            <v>ESTACA PRÉ-MOLDADA DE CONCRETO, SEÇÃO QUADRADA, CAPACIDADE DE 25 TONELADAS, INCLUSO EMENDA (EXCLUSIVE MOBILIZAÇÃO E DESMOBILIZAÇÃO). AF_12/2019</v>
          </cell>
          <cell r="C1958" t="str">
            <v>M</v>
          </cell>
          <cell r="D1958">
            <v>58.83</v>
          </cell>
        </row>
        <row r="1959">
          <cell r="A1959">
            <v>100657</v>
          </cell>
          <cell r="B1959" t="str">
            <v>ESTACA PRÉ-MOLDADA DE CONCRETO SEÇÃO QUADRADA, CAPACIDADE DE 50 TONELADAS, INCLUSO EMENDA (EXCLUSIVE MOBILIZAÇÃO E DESMOBILIZAÇÃO). AF_12/2019</v>
          </cell>
          <cell r="C1959" t="str">
            <v>M</v>
          </cell>
          <cell r="D1959">
            <v>75.099999999999994</v>
          </cell>
        </row>
        <row r="1960">
          <cell r="A1960">
            <v>100658</v>
          </cell>
          <cell r="B1960" t="str">
            <v>ESTACA PRÉ-MOLDADA DE CONCRETO CENTRIFUGADO, SEÇÃO CIRCULAR, CAPACIDADE DE 100 TONELADAS, INCLUSO EMENDA (EXCLUSIVE MOBILIZAÇÃO E DESMOBILIZAÇÃO). AF_12/2019</v>
          </cell>
          <cell r="C1960" t="str">
            <v>M</v>
          </cell>
          <cell r="D1960">
            <v>170.37</v>
          </cell>
        </row>
        <row r="1961">
          <cell r="A1961">
            <v>83534</v>
          </cell>
          <cell r="B1961" t="str">
            <v>LASTRO DE CONCRETO, PREPARO MECÂNICO, INCLUSOS ADITIVO IMPERMEABILIZANTE, LANÇAMENTO E ADENSAMENTO</v>
          </cell>
          <cell r="C1961" t="str">
            <v>M3</v>
          </cell>
          <cell r="D1961">
            <v>490.67</v>
          </cell>
        </row>
        <row r="1962">
          <cell r="A1962">
            <v>95240</v>
          </cell>
          <cell r="B1962" t="str">
            <v>LASTRO DE CONCRETO MAGRO, APLICADO EM PISOS OU RADIERS, ESPESSURA DE 3 CM. AF_07/2016</v>
          </cell>
          <cell r="C1962" t="str">
            <v>M2</v>
          </cell>
          <cell r="D1962">
            <v>12.71</v>
          </cell>
        </row>
        <row r="1963">
          <cell r="A1963">
            <v>95241</v>
          </cell>
          <cell r="B1963" t="str">
            <v>LASTRO DE CONCRETO MAGRO, APLICADO EM PISOS OU RADIERS, ESPESSURA DE 5 CM. AF_07/2016</v>
          </cell>
          <cell r="C1963" t="str">
            <v>M2</v>
          </cell>
          <cell r="D1963">
            <v>21.21</v>
          </cell>
        </row>
        <row r="1964">
          <cell r="A1964">
            <v>96616</v>
          </cell>
          <cell r="B1964" t="str">
            <v>LASTRO DE CONCRETO MAGRO, APLICADO EM BLOCOS DE COROAMENTO OU SAPATAS. AF_08/2017</v>
          </cell>
          <cell r="C1964" t="str">
            <v>M3</v>
          </cell>
          <cell r="D1964">
            <v>443.14</v>
          </cell>
        </row>
        <row r="1965">
          <cell r="A1965">
            <v>96617</v>
          </cell>
          <cell r="B1965" t="str">
            <v>LASTRO DE CONCRETO MAGRO, APLICADO EM BLOCOS DE COROAMENTO OU SAPATAS, ESPESSURA DE 3 CM. AF_08/2017</v>
          </cell>
          <cell r="C1965" t="str">
            <v>M2</v>
          </cell>
          <cell r="D1965">
            <v>13.28</v>
          </cell>
        </row>
        <row r="1966">
          <cell r="A1966">
            <v>96619</v>
          </cell>
          <cell r="B1966" t="str">
            <v>LASTRO DE CONCRETO MAGRO, APLICADO EM BLOCOS DE COROAMENTO OU SAPATAS, ESPESSURA DE 5 CM. AF_08/2017</v>
          </cell>
          <cell r="C1966" t="str">
            <v>M2</v>
          </cell>
          <cell r="D1966">
            <v>22.15</v>
          </cell>
        </row>
        <row r="1967">
          <cell r="A1967">
            <v>96620</v>
          </cell>
          <cell r="B1967" t="str">
            <v>LASTRO DE CONCRETO MAGRO, APLICADO EM PISOS OU RADIERS. AF_08/2017</v>
          </cell>
          <cell r="C1967" t="str">
            <v>M3</v>
          </cell>
          <cell r="D1967">
            <v>424.37</v>
          </cell>
        </row>
        <row r="1968">
          <cell r="A1968">
            <v>96621</v>
          </cell>
          <cell r="B1968" t="str">
            <v>LASTRO COM MATERIAL GRANULAR, APLICAÇÃO EM BLOCOS DE COROAMENTO, ESPESSURA DE *5 CM*. AF_08/2017</v>
          </cell>
          <cell r="C1968" t="str">
            <v>M3</v>
          </cell>
          <cell r="D1968">
            <v>176.37</v>
          </cell>
        </row>
        <row r="1969">
          <cell r="A1969">
            <v>96622</v>
          </cell>
          <cell r="B1969" t="str">
            <v>LASTRO COM MATERIAL GRANULAR, APLICAÇÃO EM PISOS OU RADIERS, ESPESSURA DE *5 CM*. AF_08/2017</v>
          </cell>
          <cell r="C1969" t="str">
            <v>M3</v>
          </cell>
          <cell r="D1969">
            <v>121.12</v>
          </cell>
        </row>
        <row r="1970">
          <cell r="A1970">
            <v>96623</v>
          </cell>
          <cell r="B1970" t="str">
            <v>LASTRO COM MATERIAL GRANULAR, APLICADO EM BLOCOS DE COROAMENTO, ESPESSURA DE *10 CM*. AF_08/2017</v>
          </cell>
          <cell r="C1970" t="str">
            <v>M3</v>
          </cell>
          <cell r="D1970">
            <v>163.52000000000001</v>
          </cell>
        </row>
        <row r="1971">
          <cell r="A1971">
            <v>96624</v>
          </cell>
          <cell r="B1971" t="str">
            <v>LASTRO COM MATERIAL GRANULAR (PEDRA BRITADA N.2), APLICADO EM PISOS OU RADIERS, ESPESSURA DE *10 CM*. AF_08/2017</v>
          </cell>
          <cell r="C1971" t="str">
            <v>M3</v>
          </cell>
          <cell r="D1971">
            <v>116.59</v>
          </cell>
        </row>
        <row r="1972">
          <cell r="A1972">
            <v>97082</v>
          </cell>
          <cell r="B1972" t="str">
            <v>ESCAVAÇÃO MANUAL DE VIGA DE BORDA PARA RADIER. AF_09/2017</v>
          </cell>
          <cell r="C1972" t="str">
            <v>M3</v>
          </cell>
          <cell r="D1972">
            <v>46.31</v>
          </cell>
        </row>
        <row r="1973">
          <cell r="A1973">
            <v>97083</v>
          </cell>
          <cell r="B1973" t="str">
            <v>COMPACTAÇÃO MECÂNICA DE SOLO PARA EXECUÇÃO DE RADIER, COM COMPACTADOR DE SOLOS A PERCUSSÃO. AF_09/2017</v>
          </cell>
          <cell r="C1973" t="str">
            <v>M2</v>
          </cell>
          <cell r="D1973">
            <v>2.4500000000000002</v>
          </cell>
        </row>
        <row r="1974">
          <cell r="A1974">
            <v>97084</v>
          </cell>
          <cell r="B1974" t="str">
            <v>COMPACTAÇÃO MECÂNICA DE SOLO PARA EXECUÇÃO DE RADIER, COM COMPACTADOR DE SOLOS TIPO PLACA VIBRATÓRIA. AF_09/2017</v>
          </cell>
          <cell r="C1974" t="str">
            <v>M2</v>
          </cell>
          <cell r="D1974">
            <v>0.5</v>
          </cell>
        </row>
        <row r="1975">
          <cell r="A1975">
            <v>97086</v>
          </cell>
          <cell r="B1975" t="str">
            <v>FABRICAÇÃO, MONTAGEM E DESMONTAGEM DE FORMA PARA RADIER, EM MADEIRA SERRADA, 4 UTILIZAÇÕES. AF_09/2017</v>
          </cell>
          <cell r="C1975" t="str">
            <v>M2</v>
          </cell>
          <cell r="D1975">
            <v>81.540000000000006</v>
          </cell>
        </row>
        <row r="1976">
          <cell r="A1976">
            <v>97094</v>
          </cell>
          <cell r="B1976" t="str">
            <v>CONCRETAGEM DE RADIER, PISO OU LAJE SOBRE SOLO, FCK 30 MPA, PARA ESPESSURA DE 10 CM - LANÇAMENTO, ADENSAMENTO E ACABAMENTO. AF_09/2017</v>
          </cell>
          <cell r="C1976" t="str">
            <v>M3</v>
          </cell>
          <cell r="D1976">
            <v>511.71</v>
          </cell>
        </row>
        <row r="1977">
          <cell r="A1977">
            <v>97095</v>
          </cell>
          <cell r="B1977" t="str">
            <v>CONCRETAGEM DE RADIER, PISO OU LAJE SOBRE SOLO, FCK 30 MPA, PARA ESPESSURA DE 15 CM - LANÇAMENTO, ADENSAMENTO E ACABAMENTO. AF_09/2017</v>
          </cell>
          <cell r="C1977" t="str">
            <v>M3</v>
          </cell>
          <cell r="D1977">
            <v>480.62</v>
          </cell>
        </row>
        <row r="1978">
          <cell r="A1978">
            <v>97096</v>
          </cell>
          <cell r="B1978" t="str">
            <v>CONCRETAGEM DE RADIER, PISO OU LAJE SOBRE SOLO, FCK 30 MPA, PARA ESPESSURA DE 20 CM - LANÇAMENTO, ADENSAMENTO E ACABAMENTO. AF_09/2017</v>
          </cell>
          <cell r="C1978" t="str">
            <v>M3</v>
          </cell>
          <cell r="D1978">
            <v>464.66</v>
          </cell>
        </row>
        <row r="1979">
          <cell r="A1979">
            <v>100322</v>
          </cell>
          <cell r="B1979" t="str">
            <v>LASTRO COM MATERIAL GRANULAR (PEDRA BRITADA N.3), APLICADO EM PISOS OU RADIERS, ESPESSURA DE *10 CM*. AF_07/2019</v>
          </cell>
          <cell r="C1979" t="str">
            <v>M3</v>
          </cell>
          <cell r="D1979">
            <v>116.59</v>
          </cell>
        </row>
        <row r="1980">
          <cell r="A1980">
            <v>100323</v>
          </cell>
          <cell r="B1980" t="str">
            <v>LASTRO COM MATERIAL GRANULAR (AREIA MÉDIA), APLICADO EM PISOS OU RADIERS, ESPESSURA DE *10 CM*. AF_07/2019</v>
          </cell>
          <cell r="C1980" t="str">
            <v>M3</v>
          </cell>
          <cell r="D1980">
            <v>96.81</v>
          </cell>
        </row>
        <row r="1981">
          <cell r="A1981">
            <v>100324</v>
          </cell>
          <cell r="B1981" t="str">
            <v>LASTRO COM MATERIAL GRANULAR (PEDRA BRITADA N.1 E PEDRA BRITADA N.2), APLICADO EM PISOS OU RADIERS, ESPESSURA DE *10 CM*. AF_07/2019</v>
          </cell>
          <cell r="C1981" t="str">
            <v>M3</v>
          </cell>
          <cell r="D1981">
            <v>116.59</v>
          </cell>
        </row>
        <row r="1982">
          <cell r="A1982">
            <v>90996</v>
          </cell>
          <cell r="B1982" t="str">
            <v>FORMAS MANUSEÁVEIS PARA PAREDES DE CONCRETO MOLDADAS IN LOCO, DE EDIFICAÇÕES DE MULTIPLOS PAVIMENTO, EM PLATIBANDA. AF_06/2015</v>
          </cell>
          <cell r="C1982" t="str">
            <v>M2</v>
          </cell>
          <cell r="D1982">
            <v>11.99</v>
          </cell>
        </row>
        <row r="1983">
          <cell r="A1983">
            <v>90997</v>
          </cell>
          <cell r="B1983" t="str">
            <v>FORMAS MANUSEÁVEIS PARA PAREDES DE CONCRETO MOLDADAS IN LOCO, DE EDIFICAÇÕES DE MULTIPLOS PAVIMENTOS, EM FACES INTERNAS DE PAREDES. AF_06/2015</v>
          </cell>
          <cell r="C1983" t="str">
            <v>M2</v>
          </cell>
          <cell r="D1983">
            <v>16.420000000000002</v>
          </cell>
        </row>
        <row r="1984">
          <cell r="A1984">
            <v>90998</v>
          </cell>
          <cell r="B1984" t="str">
            <v>FORMAS MANUSEÁVEIS PARA PAREDES DE CONCRETO MOLDADAS IN LOCO, DE EDIFICAÇÕES DE MULTIPLOS PAVIMENTOS, EM LAJES. AF_06/2015</v>
          </cell>
          <cell r="C1984" t="str">
            <v>M2</v>
          </cell>
          <cell r="D1984">
            <v>19.899999999999999</v>
          </cell>
        </row>
        <row r="1985">
          <cell r="A1985">
            <v>91000</v>
          </cell>
          <cell r="B1985" t="str">
            <v>FORMAS MANUSEÁVEIS PARA PAREDES DE CONCRETO MOLDADAS IN LOCO, DE EDIFICAÇÕES DE MULTIPLOS PAVIMENTOS, EM PANOS DE FACHADA COM VÃOS. AF_06/2015</v>
          </cell>
          <cell r="C1985" t="str">
            <v>M2</v>
          </cell>
          <cell r="D1985">
            <v>15.1</v>
          </cell>
        </row>
        <row r="1986">
          <cell r="A1986">
            <v>91002</v>
          </cell>
          <cell r="B1986" t="str">
            <v>FORMAS MANUSEÁVEIS PARA PAREDES DE CONCRETO MOLDADAS IN LOCO, DE EDIFICAÇÕES DE MULTIPLOS PAVIMENTOS, EM PANOS DE FACHADA SEM VÃOS. AF_06/2015</v>
          </cell>
          <cell r="C1986" t="str">
            <v>M2</v>
          </cell>
          <cell r="D1986">
            <v>13.87</v>
          </cell>
        </row>
        <row r="1987">
          <cell r="A1987">
            <v>91003</v>
          </cell>
          <cell r="B1987" t="str">
            <v>FORMAS MANUSEÁVEIS PARA PAREDES DE CONCRETO MOLDADAS IN LOCO, DE EDIFICAÇÕES DE MULTIPLOS PAVIMENTOS, EM PANOS DE FACHADA COM VARANDAS. AF_06/2015</v>
          </cell>
          <cell r="C1987" t="str">
            <v>M2</v>
          </cell>
          <cell r="D1987">
            <v>16.100000000000001</v>
          </cell>
        </row>
        <row r="1988">
          <cell r="A1988">
            <v>91004</v>
          </cell>
          <cell r="B1988" t="str">
            <v>FORMAS MANUSEÁVEIS PARA PAREDES DE CONCRETO MOLDADAS IN LOCO, DE EDIFICAÇÕES DE PAVIMENTO ÚNICO, EM FACES INTERNAS DE PAREDES. AF_06/2015</v>
          </cell>
          <cell r="C1988" t="str">
            <v>M2</v>
          </cell>
          <cell r="D1988">
            <v>12.73</v>
          </cell>
        </row>
        <row r="1989">
          <cell r="A1989">
            <v>91005</v>
          </cell>
          <cell r="B1989" t="str">
            <v>FORMAS MANUSEÁVEIS PARA PAREDES DE CONCRETO MOLDADAS IN LOCO, DE EDIFICAÇÕES DE PAVIMENTO ÚNICO, EM LAJES. AF_06/2015</v>
          </cell>
          <cell r="C1989" t="str">
            <v>M2</v>
          </cell>
          <cell r="D1989">
            <v>15.32</v>
          </cell>
        </row>
        <row r="1990">
          <cell r="A1990">
            <v>91006</v>
          </cell>
          <cell r="B1990" t="str">
            <v>FORMAS MANUSEÁVEIS PARA PAREDES DE CONCRETO MOLDADAS IN LOCO, DE EDIFICAÇÕES DE PAVIMENTO ÚNICO, EM PANOS DE FACHADA COM VÃOS. AF_06/2015</v>
          </cell>
          <cell r="C1990" t="str">
            <v>M2</v>
          </cell>
          <cell r="D1990">
            <v>11.74</v>
          </cell>
        </row>
        <row r="1991">
          <cell r="A1991">
            <v>91007</v>
          </cell>
          <cell r="B1991" t="str">
            <v>FORMAS MANUSEÁVEIS PARA PAREDES DE CONCRETO MOLDADAS IN LOCO, DE EDIFICAÇÕES DE PAVIMENTO ÚNICO, EM PANOS DE FACHADA SEM VÃOS. AF_06/2015</v>
          </cell>
          <cell r="C1991" t="str">
            <v>M2</v>
          </cell>
          <cell r="D1991">
            <v>10.51</v>
          </cell>
        </row>
        <row r="1992">
          <cell r="A1992">
            <v>91008</v>
          </cell>
          <cell r="B1992" t="str">
            <v>FORMAS MANUSEÁVEIS PARA PAREDES DE CONCRETO MOLDADAS IN LOCO, DE EDIFICAÇÕES DE PAVIMENTO ÚNICO, EM PANOS DE FACHADA COM VARANDA. AF_06/2015</v>
          </cell>
          <cell r="C1992" t="str">
            <v>M2</v>
          </cell>
          <cell r="D1992">
            <v>12.74</v>
          </cell>
        </row>
        <row r="1993">
          <cell r="A1993">
            <v>92263</v>
          </cell>
          <cell r="B1993" t="str">
            <v>FABRICAÇÃO DE FÔRMA PARA PILARES E ESTRUTURAS SIMILARES, EM CHAPA DE MADEIRA COMPENSADA RESINADA, E = 17 MM. AF_12/2015</v>
          </cell>
          <cell r="C1993" t="str">
            <v>M2</v>
          </cell>
          <cell r="D1993">
            <v>97.01</v>
          </cell>
        </row>
        <row r="1994">
          <cell r="A1994">
            <v>92264</v>
          </cell>
          <cell r="B1994" t="str">
            <v>FABRICAÇÃO DE FÔRMA PARA PILARES E ESTRUTURAS SIMILARES, EM CHAPA DE MADEIRA COMPENSADA PLASTIFICADA, E = 18 MM. AF_12/2015</v>
          </cell>
          <cell r="C1994" t="str">
            <v>M2</v>
          </cell>
          <cell r="D1994">
            <v>114.36</v>
          </cell>
        </row>
        <row r="1995">
          <cell r="A1995">
            <v>92265</v>
          </cell>
          <cell r="B1995" t="str">
            <v>FABRICAÇÃO DE FÔRMA PARA VIGAS, EM CHAPA DE MADEIRA COMPENSADA RESINADA, E = 17 MM. AF_12/2015</v>
          </cell>
          <cell r="C1995" t="str">
            <v>M2</v>
          </cell>
          <cell r="D1995">
            <v>73.8</v>
          </cell>
        </row>
        <row r="1996">
          <cell r="A1996">
            <v>92266</v>
          </cell>
          <cell r="B1996" t="str">
            <v>FABRICAÇÃO DE FÔRMA PARA VIGAS, EM CHAPA DE MADEIRA COMPENSADA PLASTIFICADA, E = 18 MM. AF_12/2015</v>
          </cell>
          <cell r="C1996" t="str">
            <v>M2</v>
          </cell>
          <cell r="D1996">
            <v>89.25</v>
          </cell>
        </row>
        <row r="1997">
          <cell r="A1997">
            <v>92267</v>
          </cell>
          <cell r="B1997" t="str">
            <v>FABRICAÇÃO DE FÔRMA PARA LAJES, EM CHAPA DE MADEIRA COMPENSADA RESINADA, E = 17 MM. AF_12/2015</v>
          </cell>
          <cell r="C1997" t="str">
            <v>M2</v>
          </cell>
          <cell r="D1997">
            <v>25.33</v>
          </cell>
        </row>
        <row r="1998">
          <cell r="A1998">
            <v>92268</v>
          </cell>
          <cell r="B1998" t="str">
            <v>FABRICAÇÃO DE FÔRMA PARA LAJES, EM CHAPA DE MADEIRA COMPENSADA PLASTIFICADA, E = 18 MM. AF_12/2015</v>
          </cell>
          <cell r="C1998" t="str">
            <v>M2</v>
          </cell>
          <cell r="D1998">
            <v>38.97</v>
          </cell>
        </row>
        <row r="1999">
          <cell r="A1999">
            <v>92269</v>
          </cell>
          <cell r="B1999" t="str">
            <v>FABRICAÇÃO DE FÔRMA PARA PILARES E ESTRUTURAS SIMILARES, EM MADEIRA SERRADA, E=25 MM. AF_12/2015</v>
          </cell>
          <cell r="C1999" t="str">
            <v>M2</v>
          </cell>
          <cell r="D1999">
            <v>65.23</v>
          </cell>
        </row>
        <row r="2000">
          <cell r="A2000">
            <v>92270</v>
          </cell>
          <cell r="B2000" t="str">
            <v>FABRICAÇÃO DE FÔRMA PARA VIGAS, COM MADEIRA SERRADA, E = 25 MM. AF_12/2015</v>
          </cell>
          <cell r="C2000" t="str">
            <v>M2</v>
          </cell>
          <cell r="D2000">
            <v>50.54</v>
          </cell>
        </row>
        <row r="2001">
          <cell r="A2001">
            <v>92271</v>
          </cell>
          <cell r="B2001" t="str">
            <v>FABRICAÇÃO DE FÔRMA PARA LAJES, EM MADEIRA SERRADA, E=25 MM. AF_12/2015</v>
          </cell>
          <cell r="C2001" t="str">
            <v>M2</v>
          </cell>
          <cell r="D2001">
            <v>31.06</v>
          </cell>
        </row>
        <row r="2002">
          <cell r="A2002">
            <v>92272</v>
          </cell>
          <cell r="B2002" t="str">
            <v>FABRICAÇÃO DE ESCORAS DE VIGA DO TIPO GARFO, EM MADEIRA. AF_12/2015</v>
          </cell>
          <cell r="C2002" t="str">
            <v>M</v>
          </cell>
          <cell r="D2002">
            <v>21.03</v>
          </cell>
        </row>
        <row r="2003">
          <cell r="A2003">
            <v>92273</v>
          </cell>
          <cell r="B2003" t="str">
            <v>FABRICAÇÃO DE ESCORAS DO TIPO PONTALETE, EM MADEIRA. AF_12/2015</v>
          </cell>
          <cell r="C2003" t="str">
            <v>M</v>
          </cell>
          <cell r="D2003">
            <v>9.49</v>
          </cell>
        </row>
        <row r="2004">
          <cell r="A2004">
            <v>92408</v>
          </cell>
          <cell r="B2004" t="str">
            <v>MONTAGEM E DESMONTAGEM DE FÔRMA DE PILARES RETANGULARES E ESTRUTURAS SIMILARES COM ÁREA MÉDIA DAS SEÇÕES MENOR OU IGUAL A 0,25 M², PÉ-DIREITO SIMPLES, EM MADEIRA SERRADA, 1 UTILIZAÇÃO. AF_12/2015</v>
          </cell>
          <cell r="C2004" t="str">
            <v>M2</v>
          </cell>
          <cell r="D2004">
            <v>144.88999999999999</v>
          </cell>
        </row>
        <row r="2005">
          <cell r="A2005">
            <v>92409</v>
          </cell>
          <cell r="B2005" t="str">
            <v>MONTAGEM E DESMONTAGEM DE FÔRMA DE PILARES RETANGULARES E ESTRUTURAS SIMILARES COM ÁREA MÉDIA DAS SEÇÕES MAIOR QUE 0,25 M², PÉ-DIREITO SIMPLES, EM MADEIRA SERRADA, 1 UTILIZAÇÃO. AF_12/2015</v>
          </cell>
          <cell r="C2005" t="str">
            <v>M2</v>
          </cell>
          <cell r="D2005">
            <v>135.78</v>
          </cell>
        </row>
        <row r="2006">
          <cell r="A2006">
            <v>92410</v>
          </cell>
          <cell r="B2006" t="str">
            <v>MONTAGEM E DESMONTAGEM DE FÔRMA DE PILARES RETANGULARES E ESTRUTURAS SIMILARES COM ÁREA MÉDIA DAS SEÇÕES MENOR OU IGUAL A 0,25 M², PÉ-DIREITO SIMPLES, EM MADEIRA SERRADA, 2 UTILIZAÇÕES. AF_12/2015</v>
          </cell>
          <cell r="C2006" t="str">
            <v>M2</v>
          </cell>
          <cell r="D2006">
            <v>103.78</v>
          </cell>
        </row>
        <row r="2007">
          <cell r="A2007">
            <v>92411</v>
          </cell>
          <cell r="B2007" t="str">
            <v>MONTAGEM E DESMONTAGEM DE FÔRMA DE PILARES RETANGULARES E ESTRUTURAS SIMILARES COM ÁREA MÉDIA DAS SEÇÕES MAIOR QUE 0,25 M², PÉ-DIREITO SIMPLES, EM MADEIRA SERRADA, 2 UTILIZAÇÕES. AF_12/2015</v>
          </cell>
          <cell r="C2007" t="str">
            <v>M2</v>
          </cell>
          <cell r="D2007">
            <v>95.74</v>
          </cell>
        </row>
        <row r="2008">
          <cell r="A2008">
            <v>92412</v>
          </cell>
          <cell r="B2008" t="str">
            <v>MONTAGEM E DESMONTAGEM DE FÔRMA DE PILARES RETANGULARES E ESTRUTURAS SIMILARES COM ÁREA MÉDIA DAS SEÇÕES MENOR OU IGUAL A 0,25 M², PÉ-DIREITO SIMPLES, EM MADEIRA SERRADA, 4 UTILIZAÇÕES. AF_12/2015</v>
          </cell>
          <cell r="C2008" t="str">
            <v>M2</v>
          </cell>
          <cell r="D2008">
            <v>71.260000000000005</v>
          </cell>
        </row>
        <row r="2009">
          <cell r="A2009">
            <v>92413</v>
          </cell>
          <cell r="B2009" t="str">
            <v>MONTAGEM E DESMONTAGEM DE FÔRMA DE PILARES RETANGULARES E ESTRUTURAS SIMILARES COM ÁREA MÉDIA DAS SEÇÕES MAIOR QUE 0,25 M², PÉ-DIREITO SIMPLES, EM MADEIRA SERRADA, 4 UTILIZAÇÕES. AF_12/2015</v>
          </cell>
          <cell r="C2009" t="str">
            <v>M2</v>
          </cell>
          <cell r="D2009">
            <v>65.069999999999993</v>
          </cell>
        </row>
        <row r="2010">
          <cell r="A2010">
            <v>92414</v>
          </cell>
          <cell r="B2010" t="str">
            <v>MONTAGEM E DESMONTAGEM DE FÔRMA DE PILARES RETANGULARES E ESTRUTURAS SIMILARES COM ÁREA MÉDIA DAS SEÇÕES MENOR OU IGUAL A 0,25 M², PÉ-DIREITO SIMPLES, EM CHAPA DE MADEIRA COMPENSADA RESINADA, 2 UTILIZAÇÕES. AF_12/2015</v>
          </cell>
          <cell r="C2010" t="str">
            <v>M2</v>
          </cell>
          <cell r="D2010">
            <v>95.61</v>
          </cell>
        </row>
        <row r="2011">
          <cell r="A2011">
            <v>92415</v>
          </cell>
          <cell r="B2011" t="str">
            <v>MONTAGEM E DESMONTAGEM DE FÔRMA DE PILARES RETANGULARES E ESTRUTURAS SIMILARES COM ÁREA MÉDIA DAS SEÇÕES MAIOR QUE 0,25 M², PÉ-DIREITO SIMPLES, EM CHAPA DE MADEIRA COMPENSADA RESINADA, 2 UTILIZAÇÕES. AF_12/2015</v>
          </cell>
          <cell r="C2011" t="str">
            <v>M2</v>
          </cell>
          <cell r="D2011">
            <v>87.56</v>
          </cell>
        </row>
        <row r="2012">
          <cell r="A2012">
            <v>92416</v>
          </cell>
          <cell r="B2012" t="str">
            <v>MONTAGEM E DESMONTAGEM DE FÔRMA DE PILARES RETANGULARES E ESTRUTURAS SIMILARES COM ÁREA MÉDIA DAS SEÇÕES MENOR OU IGUAL A 0,25 M², PÉ-DIREITO DUPLO, EM CHAPA DE MADEIRA COMPENSADA RESINADA, 2 UTILIZAÇÕES. AF_12/2015</v>
          </cell>
          <cell r="C2012" t="str">
            <v>M2</v>
          </cell>
          <cell r="D2012">
            <v>112.14</v>
          </cell>
        </row>
        <row r="2013">
          <cell r="A2013">
            <v>92417</v>
          </cell>
          <cell r="B2013" t="str">
            <v>MONTAGEM E DESMONTAGEM DE FÔRMA DE PILARES RETANGULARES E ESTRUTURAS SIMILARES COM ÁREA MÉDIA DAS SEÇÕES MAIOR QUE 0,25 M², PÉ-DIREITO DUPLO, EM CHAPA DE MADEIRA COMPENSADA RESINADA, 2 UTILIZAÇÕES. AF_12/2015</v>
          </cell>
          <cell r="C2013" t="str">
            <v>M2</v>
          </cell>
          <cell r="D2013">
            <v>104.13</v>
          </cell>
        </row>
        <row r="2014">
          <cell r="A2014">
            <v>92418</v>
          </cell>
          <cell r="B2014" t="str">
            <v>MONTAGEM E DESMONTAGEM DE FÔRMA DE PILARES RETANGULARES E ESTRUTURAS SIMILARES COM ÁREA MÉDIA DAS SEÇÕES MENOR OU IGUAL A 0,25 M², PÉ-DIREITO SIMPLES, EM CHAPA DE MADEIRA COMPENSADA RESINADA, 4 UTILIZAÇÕES. AF_12/2015</v>
          </cell>
          <cell r="C2014" t="str">
            <v>M2</v>
          </cell>
          <cell r="D2014">
            <v>62.41</v>
          </cell>
        </row>
        <row r="2015">
          <cell r="A2015">
            <v>92419</v>
          </cell>
          <cell r="B2015" t="str">
            <v>MONTAGEM E DESMONTAGEM DE FÔRMA DE PILARES RETANGULARES E ESTRUTURAS SIMILARES COM ÁREA MÉDIA DAS SEÇÕES MAIOR QUE 0,25 M², PÉ-DIREITO SIMPLES, EM CHAPA DE MADEIRA COMPENSADA RESINADA, 4 UTILIZAÇÕES. AF_12/2015</v>
          </cell>
          <cell r="C2015" t="str">
            <v>M2</v>
          </cell>
          <cell r="D2015">
            <v>56.25</v>
          </cell>
        </row>
        <row r="2016">
          <cell r="A2016">
            <v>92420</v>
          </cell>
          <cell r="B2016" t="str">
            <v>MONTAGEM E DESMONTAGEM DE FÔRMA DE PILARES RETANGULARES E ESTRUTURAS SIMILARES COM ÁREA MÉDIA DAS SEÇÕES MENOR OU IGUAL A 0,25 M², PÉ-DIREITO DUPLO, EM CHAPA DE MADEIRA COMPENSADA RESINADA, 4 UTILIZAÇÕES. AF_12/2015</v>
          </cell>
          <cell r="C2016" t="str">
            <v>M2</v>
          </cell>
          <cell r="D2016">
            <v>75.13</v>
          </cell>
        </row>
        <row r="2017">
          <cell r="A2017">
            <v>92421</v>
          </cell>
          <cell r="B2017" t="str">
            <v>MONTAGEM E DESMONTAGEM DE FÔRMA DE PILARES RETANGULARES E ESTRUTURAS SIMILARES COM ÁREA MÉDIA DAS SEÇÕES MAIOR QUE 0,25 M², PÉ-DIREITO DUPLO, EM CHAPA DE MADEIRA COMPENSADA RESINADA, 4 UTILIZAÇÕES. AF_12/2015</v>
          </cell>
          <cell r="C2017" t="str">
            <v>M2</v>
          </cell>
          <cell r="D2017">
            <v>68.95</v>
          </cell>
        </row>
        <row r="2018">
          <cell r="A2018">
            <v>92422</v>
          </cell>
          <cell r="B2018" t="str">
            <v>MONTAGEM E DESMONTAGEM DE FÔRMA DE PILARES RETANGULARES E ESTRUTURAS SIMILARES COM ÁREA MÉDIA DAS SEÇÕES MENOR OU IGUAL A 0,25 M², PÉ-DIREITO SIMPLES, EM CHAPA DE MADEIRA COMPENSADA RESINADA, 6 UTILIZAÇÕES. AF_12/2015</v>
          </cell>
          <cell r="C2018" t="str">
            <v>M2</v>
          </cell>
          <cell r="D2018">
            <v>51.72</v>
          </cell>
        </row>
        <row r="2019">
          <cell r="A2019">
            <v>92423</v>
          </cell>
          <cell r="B2019" t="str">
            <v>MONTAGEM E DESMONTAGEM DE FÔRMA DE PILARES RETANGULARES E ESTRUTURAS SIMILARES COM ÁREA MÉDIA DAS SEÇÕES MAIOR QUE 0,25 M², PÉ-DIREITO SIMPLES, EM CHAPA DE MADEIRA COMPENSADA RESINADA, 6 UTILIZAÇÕES. AF_12/2015</v>
          </cell>
          <cell r="C2019" t="str">
            <v>M2</v>
          </cell>
          <cell r="D2019">
            <v>46.37</v>
          </cell>
        </row>
        <row r="2020">
          <cell r="A2020">
            <v>92424</v>
          </cell>
          <cell r="B2020" t="str">
            <v>MONTAGEM E DESMONTAGEM DE FÔRMA DE PILARES RETANGULARES E ESTRUTURAS SIMILARES COM ÁREA MÉDIA DAS SEÇÕES MENOR OU IGUAL A 0,25 M², PÉ-DIREITO DUPLO, EM CHAPA DE MADEIRA COMPENSADA RESINADA, 6 UTILIZAÇÕES. AF_12/2015</v>
          </cell>
          <cell r="C2020" t="str">
            <v>M2</v>
          </cell>
          <cell r="D2020">
            <v>62.79</v>
          </cell>
        </row>
        <row r="2021">
          <cell r="A2021">
            <v>92425</v>
          </cell>
          <cell r="B2021" t="str">
            <v>MONTAGEM E DESMONTAGEM DE FÔRMA DE PILARES RETANGULARES E ESTRUTURAS SIMILARES COM ÁREA MÉDIA DAS SEÇÕES MAIOR QUE 0,25 M², PÉ-DIREITO DUPLO, EM CHAPA DE MADEIRA COMPENSADA RESINADA, 6 UTILIZAÇÕES. AF_12/2015</v>
          </cell>
          <cell r="C2021" t="str">
            <v>M2</v>
          </cell>
          <cell r="D2021">
            <v>57.42</v>
          </cell>
        </row>
        <row r="2022">
          <cell r="A2022">
            <v>92426</v>
          </cell>
          <cell r="B2022" t="str">
            <v>MONTAGEM E DESMONTAGEM DE FÔRMA DE PILARES RETANGULARES E ESTRUTURAS SIMILARES COM ÁREA MÉDIA DAS SEÇÕES MENOR OU IGUAL A 0,25 M², PÉ-DIREITO SIMPLES, EM CHAPA DE MADEIRA COMPENSADA RESINADA, 8 UTILIZAÇÕES. AF_12/2015</v>
          </cell>
          <cell r="C2022" t="str">
            <v>M2</v>
          </cell>
          <cell r="D2022">
            <v>46.35</v>
          </cell>
        </row>
        <row r="2023">
          <cell r="A2023">
            <v>92427</v>
          </cell>
          <cell r="B2023" t="str">
            <v>MONTAGEM E DESMONTAGEM DE FÔRMA DE PILARES RETANGULARES E ESTRUTURAS SIMILARES COM ÁREA MÉDIA DAS SEÇÕES MAIOR QUE 0,25 M², PÉ-DIREITO SIMPLES, EM CHAPA DE MADEIRA COMPENSADA RESINADA, 8 UTILIZAÇÕES. AF_12/2015</v>
          </cell>
          <cell r="C2023" t="str">
            <v>M2</v>
          </cell>
          <cell r="D2023">
            <v>41.38</v>
          </cell>
        </row>
        <row r="2024">
          <cell r="A2024">
            <v>92428</v>
          </cell>
          <cell r="B2024" t="str">
            <v>MONTAGEM E DESMONTAGEM DE FÔRMA DE PILARES RETANGULARES E ESTRUTURAS SIMILARES COM ÁREA MÉDIA DAS SEÇÕES MENOR OU IGUAL A 0,25 M², PÉ-DIREITO DUPLO, EM CHAPA DE MADEIRA COMPENSADA RESINADA, 8 UTILIZAÇÕES. AF_12/2015</v>
          </cell>
          <cell r="C2024" t="str">
            <v>M2</v>
          </cell>
          <cell r="D2024">
            <v>56.59</v>
          </cell>
        </row>
        <row r="2025">
          <cell r="A2025">
            <v>92429</v>
          </cell>
          <cell r="B2025" t="str">
            <v>MONTAGEM E DESMONTAGEM DE FÔRMA DE PILARES RETANGULARES E ESTRUTURAS SIMILARES COM ÁREA MÉDIA DAS SEÇÕES MAIOR QUE 0,25 M², PÉ-DIREITO DUPLO, EM CHAPA DE MADEIRA COMPENSADA RESINADA, 8 UTILIZAÇÕES. AF_12/2015</v>
          </cell>
          <cell r="C2025" t="str">
            <v>M2</v>
          </cell>
          <cell r="D2025">
            <v>51.62</v>
          </cell>
        </row>
        <row r="2026">
          <cell r="A2026">
            <v>92430</v>
          </cell>
          <cell r="B2026" t="str">
            <v>MONTAGEM E DESMONTAGEM DE FÔRMA DE PILARES RETANGULARES E ESTRUTURAS SIMILARES COM ÁREA MÉDIA DAS SEÇÕES MENOR OU IGUAL A 0,25 M², PÉ-DIREITO SIMPLES, EM CHAPA DE MADEIRA COMPENSADA PLASTIFICADA, 10 UTILIZAÇÕES. AF_12/2015</v>
          </cell>
          <cell r="C2026" t="str">
            <v>M2</v>
          </cell>
          <cell r="D2026">
            <v>42.75</v>
          </cell>
        </row>
        <row r="2027">
          <cell r="A2027">
            <v>92431</v>
          </cell>
          <cell r="B2027" t="str">
            <v>MONTAGEM E DESMONTAGEM DE FÔRMA DE PILARES RETANGULARES E ESTRUTURAS SIMILARES COM ÁREA MÉDIA DAS SEÇÕES MAIOR QUE 0,25 M², PÉ-DIREITO SIMPLES, EM CHAPA DE MADEIRA COMPENSADA PLASTIFICADA, 10 UTILIZAÇÕES. AF_12/2015</v>
          </cell>
          <cell r="C2027" t="str">
            <v>M2</v>
          </cell>
          <cell r="D2027">
            <v>38.03</v>
          </cell>
        </row>
        <row r="2028">
          <cell r="A2028">
            <v>92432</v>
          </cell>
          <cell r="B2028" t="str">
            <v>MONTAGEM E DESMONTAGEM DE FÔRMA DE PILARES RETANGULARES E ESTRUTURAS SIMILARES COM ÁREA MÉDIA DAS SEÇÕES MENOR OU IGUAL A 0,25 M², PÉ-DIREITO DUPLO, EM CHAPA DE MADEIRA COMPENSADA PLASTIFICADA, 10 UTILIZAÇÕES. AF_12/2015</v>
          </cell>
          <cell r="C2028" t="str">
            <v>M2</v>
          </cell>
          <cell r="D2028">
            <v>52.47</v>
          </cell>
        </row>
        <row r="2029">
          <cell r="A2029">
            <v>92433</v>
          </cell>
          <cell r="B2029" t="str">
            <v>MONTAGEM E DESMONTAGEM DE FÔRMA DE PILARES RETANGULARES E ESTRUTURAS SIMILARES COM ÁREA MÉDIA DAS SEÇÕES MAIOR QUE 0,25 M², PÉ-DIREITO DUPLO, EM CHAPA DE MADEIRA COMPENSADA PLASTIFICADA, 10 UTILIZAÇÕES. AF_12/2015</v>
          </cell>
          <cell r="C2029" t="str">
            <v>M2</v>
          </cell>
          <cell r="D2029">
            <v>47.75</v>
          </cell>
        </row>
        <row r="2030">
          <cell r="A2030">
            <v>92434</v>
          </cell>
          <cell r="B2030" t="str">
            <v>MONTAGEM E DESMONTAGEM DE FÔRMA DE PILARES RETANGULARES E ESTRUTURAS SIMILARES COM ÁREA MÉDIA DAS SEÇÕES MENOR OU IGUAL A 0,25 M², PÉ-DIREITO SIMPLES, EM CHAPA DE MADEIRA COMPENSADA PLASTIFICADA, 12 UTILIZAÇÕES. AF_12/2015</v>
          </cell>
          <cell r="C2030" t="str">
            <v>M2</v>
          </cell>
          <cell r="D2030">
            <v>40.82</v>
          </cell>
        </row>
        <row r="2031">
          <cell r="A2031">
            <v>92435</v>
          </cell>
          <cell r="B2031" t="str">
            <v>MONTAGEM E DESMONTAGEM DE FÔRMA DE PILARES RETANGULARES E ESTRUTURAS SIMILARES COM ÁREA MÉDIA DAS SEÇÕES MAIOR QUE 0,25 M², PÉ-DIREITO SIMPLES, EM CHAPA DE MADEIRA COMPENSADA PLASTIFICADA, 12 UTILIZAÇÕES. AF_12/2015</v>
          </cell>
          <cell r="C2031" t="str">
            <v>M2</v>
          </cell>
          <cell r="D2031">
            <v>36.25</v>
          </cell>
        </row>
        <row r="2032">
          <cell r="A2032">
            <v>92436</v>
          </cell>
          <cell r="B2032" t="str">
            <v>MONTAGEM E DESMONTAGEM DE FÔRMA DE PILARES RETANGULARES E ESTRUTURAS SIMILARES COM ÁREA MÉDIA DAS SEÇÕES MENOR OU IGUAL A 0,25 M², PÉ-DIREITO DUPLO, EM CHAPA DE MADEIRA COMPENSADA PLASTIFICADA, 12 UTILIZAÇÕES. AF_12/2015</v>
          </cell>
          <cell r="C2032" t="str">
            <v>M2</v>
          </cell>
          <cell r="D2032">
            <v>50.19</v>
          </cell>
        </row>
        <row r="2033">
          <cell r="A2033">
            <v>92437</v>
          </cell>
          <cell r="B2033" t="str">
            <v>MONTAGEM E DESMONTAGEM DE FÔRMA DE PILARES RETANGULARES E ESTRUTURAS SIMILARES COM ÁREA MÉDIA DAS SEÇÕES MAIOR QUE 0,25 M², PÉ-DIREITO DUPLO, EM CHAPA DE MADEIRA COMPENSADA PLASTIFICADA, 12 UTILIZAÇÕES. AF_12/2015</v>
          </cell>
          <cell r="C2033" t="str">
            <v>M2</v>
          </cell>
          <cell r="D2033">
            <v>45.64</v>
          </cell>
        </row>
        <row r="2034">
          <cell r="A2034">
            <v>92438</v>
          </cell>
          <cell r="B2034" t="str">
            <v>MONTAGEM E DESMONTAGEM DE FÔRMA DE PILARES RETANGULARES E ESTRUTURAS SIMILARES COM ÁREA MÉDIA DAS SEÇÕES MENOR OU IGUAL A 0,25 M², PÉ-DIREITO SIMPLES, EM CHAPA DE MADEIRA COMPENSADA PLASTIFICADA, 14 UTILIZAÇÕES. AF_12/2015</v>
          </cell>
          <cell r="C2034" t="str">
            <v>M2</v>
          </cell>
          <cell r="D2034">
            <v>39.42</v>
          </cell>
        </row>
        <row r="2035">
          <cell r="A2035">
            <v>92439</v>
          </cell>
          <cell r="B2035" t="str">
            <v>MONTAGEM E DESMONTAGEM DE FÔRMA DE PILARES RETANGULARES E ESTRUTURAS SIMILARES COM ÁREA MÉDIA DAS SEÇÕES MAIOR QUE 0,25 M², PÉ-DIREITO SIMPLES, EM CHAPA DE MADEIRA COMPENSADA PLASTIFICADA, 14 UTILIZAÇÕES. AF_12/2015</v>
          </cell>
          <cell r="C2035" t="str">
            <v>M2</v>
          </cell>
          <cell r="D2035">
            <v>34.97</v>
          </cell>
        </row>
        <row r="2036">
          <cell r="A2036">
            <v>92440</v>
          </cell>
          <cell r="B2036" t="str">
            <v>MONTAGEM E DESMONTAGEM DE FÔRMA DE PILARES RETANGULARES E ESTRUTURAS SIMILARES COM ÁREA MÉDIA DAS SEÇÕES MENOR OU IGUAL A 0,25 M², PÉ-DIREITO DUPLO, EM CHAPA DE MADEIRA COMPENSADA PLASTIFICADA, 14 UTILIZAÇÕES. AF_12/2015</v>
          </cell>
          <cell r="C2036" t="str">
            <v>M2</v>
          </cell>
          <cell r="D2036">
            <v>48.55</v>
          </cell>
        </row>
        <row r="2037">
          <cell r="A2037">
            <v>92441</v>
          </cell>
          <cell r="B2037" t="str">
            <v>MONTAGEM E DESMONTAGEM DE FÔRMA DE PILARES RETANGULARES E ESTRUTURAS SIMILARES COM ÁREA MÉDIA DAS SEÇÕES MAIOR QUE 0,25 M², PÉ-DIREITO DUPLO, EM CHAPA DE MADEIRA COMPENSADA PLASTIFICADA, 14 UTILIZAÇÕES. AF_12/2015</v>
          </cell>
          <cell r="C2037" t="str">
            <v>M2</v>
          </cell>
          <cell r="D2037">
            <v>44.14</v>
          </cell>
        </row>
        <row r="2038">
          <cell r="A2038">
            <v>92442</v>
          </cell>
          <cell r="B2038" t="str">
            <v>MONTAGEM E DESMONTAGEM DE FÔRMA DE PILARES RETANGULARES E ESTRUTURAS SIMILARES COM ÁREA MÉDIA DAS SEÇÕES MENOR OU IGUAL A 0,25 M², PÉ-DIREITO SIMPLES, EM CHAPA DE MADEIRA COMPENSADA PLASTIFICADA, 18 UTILIZAÇÕES. AF_12/2015</v>
          </cell>
          <cell r="C2038" t="str">
            <v>M2</v>
          </cell>
          <cell r="D2038">
            <v>36.6</v>
          </cell>
        </row>
        <row r="2039">
          <cell r="A2039">
            <v>92443</v>
          </cell>
          <cell r="B2039" t="str">
            <v>MONTAGEM E DESMONTAGEM DE FÔRMA DE PILARES RETANGULARES E ESTRUTURAS SIMILARES COM ÁREA MÉDIA DAS SEÇÕES MAIOR QUE 0,25 M², PÉ-DIREITO SIMPLES, EM CHAPA DE MADEIRA COMPENSADA PLASTIFICADA, 18 UTILIZAÇÕES. AF_12/2015</v>
          </cell>
          <cell r="C2039" t="str">
            <v>M2</v>
          </cell>
          <cell r="D2039">
            <v>32.31</v>
          </cell>
        </row>
        <row r="2040">
          <cell r="A2040">
            <v>92444</v>
          </cell>
          <cell r="B2040" t="str">
            <v>MONTAGEM E DESMONTAGEM DE FÔRMA DE PILARES RETANGULARES E ESTRUTURAS SIMILARES COM ÁREA MÉDIA DAS SEÇÕES MENOR OU IGUAL A 0,25 M², PÉ-DIREITO DUPLO, EM CHAPA DE MADEIRA COMPENSADA PLASTIFICADA, 18 UTILIZAÇÕES. AF_12/2015</v>
          </cell>
          <cell r="C2040" t="str">
            <v>M2</v>
          </cell>
          <cell r="D2040">
            <v>45.43</v>
          </cell>
        </row>
        <row r="2041">
          <cell r="A2041">
            <v>92445</v>
          </cell>
          <cell r="B2041" t="str">
            <v>MONTAGEM E DESMONTAGEM DE FÔRMA DE PILARES RETANGULARES E ESTRUTURAS SIMILARES COM ÁREA MÉDIA DAS SEÇÕES MAIOR QUE 0,25 M², PÉ-DIREITO DUPLO, EM CHAPA DE MADEIRA COMPENSADA PLASTIFICADA, 18 UTILIZAÇÕES. AF_12/2015</v>
          </cell>
          <cell r="C2041" t="str">
            <v>M2</v>
          </cell>
          <cell r="D2041">
            <v>41.14</v>
          </cell>
        </row>
        <row r="2042">
          <cell r="A2042">
            <v>92446</v>
          </cell>
          <cell r="B2042" t="str">
            <v>MONTAGEM E DESMONTAGEM DE FÔRMA DE VIGA, ESCORAMENTO COM PONTALETE DE MADEIRA, PÉ-DIREITO SIMPLES, EM MADEIRA SERRADA, 1 UTILIZAÇÃO. AF_12/2015</v>
          </cell>
          <cell r="C2042" t="str">
            <v>M2</v>
          </cell>
          <cell r="D2042">
            <v>130.16</v>
          </cell>
        </row>
        <row r="2043">
          <cell r="A2043">
            <v>92447</v>
          </cell>
          <cell r="B2043" t="str">
            <v>MONTAGEM E DESMONTAGEM DE FÔRMA DE VIGA, ESCORAMENTO COM PONTALETE DE MADEIRA, PÉ-DIREITO SIMPLES, EM MADEIRA SERRADA, 2 UTILIZAÇÕES. AF_12/2015</v>
          </cell>
          <cell r="C2043" t="str">
            <v>M2</v>
          </cell>
          <cell r="D2043">
            <v>96.66</v>
          </cell>
        </row>
        <row r="2044">
          <cell r="A2044">
            <v>92448</v>
          </cell>
          <cell r="B2044" t="str">
            <v>MONTAGEM E DESMONTAGEM DE FÔRMA DE VIGA, ESCORAMENTO COM PONTALETE DE MADEIRA, PÉ-DIREITO SIMPLES, EM MADEIRA SERRADA, 4 UTILIZAÇÕES. AF_12/2015</v>
          </cell>
          <cell r="C2044" t="str">
            <v>M2</v>
          </cell>
          <cell r="D2044">
            <v>80.19</v>
          </cell>
        </row>
        <row r="2045">
          <cell r="A2045">
            <v>92449</v>
          </cell>
          <cell r="B2045" t="str">
            <v>MONTAGEM E DESMONTAGEM DE FÔRMA DE VIGA, ESCORAMENTO COM GARFO DE MADEIRA, PÉ-DIREITO DUPLO, EM CHAPA DE MADEIRA RESINADA, 2 UTILIZAÇÕES. AF_12/2015</v>
          </cell>
          <cell r="C2045" t="str">
            <v>M2</v>
          </cell>
          <cell r="D2045">
            <v>164.56</v>
          </cell>
        </row>
        <row r="2046">
          <cell r="A2046">
            <v>92450</v>
          </cell>
          <cell r="B2046" t="str">
            <v>MONTAGEM E DESMONTAGEM DE FÔRMA DE VIGA, ESCORAMENTO METÁLICO, PÉ-DIREITO DUPLO, EM CHAPA DE MADEIRA RESINADA, 2 UTILIZAÇÕES. AF_12/2015</v>
          </cell>
          <cell r="C2046" t="str">
            <v>M2</v>
          </cell>
          <cell r="D2046">
            <v>231.4</v>
          </cell>
        </row>
        <row r="2047">
          <cell r="A2047">
            <v>92451</v>
          </cell>
          <cell r="B2047" t="str">
            <v>MONTAGEM E DESMONTAGEM DE FÔRMA DE VIGA, ESCORAMENTO COM GARFO DE MADEIRA, PÉ-DIREITO SIMPLES, EM CHAPA DE MADEIRA RESINADA, 2 UTILIZAÇÕES. AF_12/2015</v>
          </cell>
          <cell r="C2047" t="str">
            <v>M2</v>
          </cell>
          <cell r="D2047">
            <v>112.88</v>
          </cell>
        </row>
        <row r="2048">
          <cell r="A2048">
            <v>92452</v>
          </cell>
          <cell r="B2048" t="str">
            <v>MONTAGEM E DESMONTAGEM DE FÔRMA DE VIGA, ESCORAMENTO METÁLICO, PÉ-DIREITO SIMPLES, EM CHAPA DE MADEIRA RESINADA, 2 UTILIZAÇÕES. AF_12/2015</v>
          </cell>
          <cell r="C2048" t="str">
            <v>M2</v>
          </cell>
          <cell r="D2048">
            <v>110.01</v>
          </cell>
        </row>
        <row r="2049">
          <cell r="A2049">
            <v>92453</v>
          </cell>
          <cell r="B2049" t="str">
            <v>MONTAGEM E DESMONTAGEM DE FÔRMA DE VIGA, ESCORAMENTO COM GARFO DE MADEIRA, PÉ-DIREITO DUPLO, EM CHAPA DE MADEIRA RESINADA, 4 UTILIZAÇÕES. AF_12/2015</v>
          </cell>
          <cell r="C2049" t="str">
            <v>M2</v>
          </cell>
          <cell r="D2049">
            <v>141.58000000000001</v>
          </cell>
        </row>
        <row r="2050">
          <cell r="A2050">
            <v>92454</v>
          </cell>
          <cell r="B2050" t="str">
            <v>MONTAGEM E DESMONTAGEM DE FÔRMA DE VIGA, ESCORAMENTO METÁLICO, PÉ-DIREITO DUPLO, EM CHAPA DE MADEIRA RESINADA, 4 UTILIZAÇÕES. AF_12/2015</v>
          </cell>
          <cell r="C2050" t="str">
            <v>M2</v>
          </cell>
          <cell r="D2050">
            <v>212.09</v>
          </cell>
        </row>
        <row r="2051">
          <cell r="A2051">
            <v>92455</v>
          </cell>
          <cell r="B2051" t="str">
            <v>MONTAGEM E DESMONTAGEM DE FÔRMA DE VIGA, ESCORAMENTO COM GARFO DE MADEIRA, PÉ-DIREITO SIMPLES, EM CHAPA DE MADEIRA RESINADA, 4 UTILIZAÇÕES. AF_12/2015</v>
          </cell>
          <cell r="C2051" t="str">
            <v>M2</v>
          </cell>
          <cell r="D2051">
            <v>93.02</v>
          </cell>
        </row>
        <row r="2052">
          <cell r="A2052">
            <v>92456</v>
          </cell>
          <cell r="B2052" t="str">
            <v>MONTAGEM E DESMONTAGEM DE FÔRMA DE VIGA, ESCORAMENTO METÁLICO, PÉ-DIREITO SIMPLES, EM CHAPA DE MADEIRA RESINADA, 4 UTILIZAÇÕES. AF_12/2015</v>
          </cell>
          <cell r="C2052" t="str">
            <v>M2</v>
          </cell>
          <cell r="D2052">
            <v>90.63</v>
          </cell>
        </row>
        <row r="2053">
          <cell r="A2053">
            <v>92457</v>
          </cell>
          <cell r="B2053" t="str">
            <v>MONTAGEM E DESMONTAGEM DE FÔRMA DE VIGA, ESCORAMENTO COM GARFO DE MADEIRA, PÉ-DIREITO DUPLO, EM CHAPA DE MADEIRA RESINADA, 6 UTILIZAÇÕES. AF_12/2015</v>
          </cell>
          <cell r="C2053" t="str">
            <v>M2</v>
          </cell>
          <cell r="D2053">
            <v>122.8</v>
          </cell>
        </row>
        <row r="2054">
          <cell r="A2054">
            <v>92458</v>
          </cell>
          <cell r="B2054" t="str">
            <v>MONTAGEM E DESMONTAGEM DE FÔRMA DE VIGA, ESCORAMENTO METÁLICO, PÉ-DIREITO DUPLO, EM CHAPA DE MADEIRA RESINADA, 6 UTILIZAÇÕES. AF_12/2015</v>
          </cell>
          <cell r="C2054" t="str">
            <v>M2</v>
          </cell>
          <cell r="D2054">
            <v>199.68</v>
          </cell>
        </row>
        <row r="2055">
          <cell r="A2055">
            <v>92459</v>
          </cell>
          <cell r="B2055" t="str">
            <v>MONTAGEM E DESMONTAGEM DE FÔRMA DE VIGA, ESCORAMENTO COM GARFO DE MADEIRA, PÉ-DIREITO SIMPLES, EM CHAPA DE MADEIRA RESINADA, 6 UTILIZAÇÕES. AF_12/2015</v>
          </cell>
          <cell r="C2055" t="str">
            <v>M2</v>
          </cell>
          <cell r="D2055">
            <v>78.84</v>
          </cell>
        </row>
        <row r="2056">
          <cell r="A2056">
            <v>92460</v>
          </cell>
          <cell r="B2056" t="str">
            <v>MONTAGEM E DESMONTAGEM DE FÔRMA DE VIGA, ESCORAMENTO METÁLICO, PÉ-DIREITO SIMPLES, EM CHAPA DE MADEIRA RESINADA, 6 UTILIZAÇÕES. AF_12/2015</v>
          </cell>
          <cell r="C2056" t="str">
            <v>M2</v>
          </cell>
          <cell r="D2056">
            <v>74.400000000000006</v>
          </cell>
        </row>
        <row r="2057">
          <cell r="A2057">
            <v>92461</v>
          </cell>
          <cell r="B2057" t="str">
            <v>MONTAGEM E DESMONTAGEM DE FÔRMA DE VIGA, ESCORAMENTO COM GARFO DE MADEIRA, PÉ-DIREITO DUPLO, EM CHAPA DE MADEIRA RESINADA, 8 UTILIZAÇÕES. AF_12/2015</v>
          </cell>
          <cell r="C2057" t="str">
            <v>M2</v>
          </cell>
          <cell r="D2057">
            <v>112.96</v>
          </cell>
        </row>
        <row r="2058">
          <cell r="A2058">
            <v>92462</v>
          </cell>
          <cell r="B2058" t="str">
            <v>MONTAGEM E DESMONTAGEM DE FÔRMA DE VIGA, ESCORAMENTO METÁLICO, PÉ-DIREITO DUPLO, EM CHAPA DE MADEIRA RESINADA, 8 UTILIZAÇÕES. AF_12/2015</v>
          </cell>
          <cell r="C2058" t="str">
            <v>M2</v>
          </cell>
          <cell r="D2058">
            <v>191.7</v>
          </cell>
        </row>
        <row r="2059">
          <cell r="A2059">
            <v>92463</v>
          </cell>
          <cell r="B2059" t="str">
            <v>MONTAGEM E DESMONTAGEM DE FÔRMA DE VIGA, ESCORAMENTO COM GARFO DE MADEIRA, PÉ-DIREITO SIMPLES, EM CHAPA DE MADEIRA RESINADA, 8 UTILIZAÇÕES. AF_12/2015</v>
          </cell>
          <cell r="C2059" t="str">
            <v>M2</v>
          </cell>
          <cell r="D2059">
            <v>71.239999999999995</v>
          </cell>
        </row>
        <row r="2060">
          <cell r="A2060">
            <v>92464</v>
          </cell>
          <cell r="B2060" t="str">
            <v>MONTAGEM E DESMONTAGEM DE FÔRMA DE VIGA, ESCORAMENTO METÁLICO, PÉ-DIREITO SIMPLES, EM CHAPA DE MADEIRA RESINADA, 8 UTILIZAÇÕES. AF_12/2015</v>
          </cell>
          <cell r="C2060" t="str">
            <v>M2</v>
          </cell>
          <cell r="D2060">
            <v>70.900000000000006</v>
          </cell>
        </row>
        <row r="2061">
          <cell r="A2061">
            <v>92465</v>
          </cell>
          <cell r="B2061" t="str">
            <v>MONTAGEM E DESMONTAGEM DE FÔRMA DE VIGA, ESCORAMENTO COM GARFO DE MADEIRA, PÉ-DIREITO DUPLO, EM CHAPA DE MADEIRA PLASTIFICADA, 10 UTILIZAÇÕES. AF_12/2015</v>
          </cell>
          <cell r="C2061" t="str">
            <v>M2</v>
          </cell>
          <cell r="D2061">
            <v>89.29</v>
          </cell>
        </row>
        <row r="2062">
          <cell r="A2062">
            <v>92466</v>
          </cell>
          <cell r="B2062" t="str">
            <v>MONTAGEM E DESMONTAGEM DE FÔRMA DE VIGA, ESCORAMENTO METÁLICO, PÉ-DIREITO DUPLO, EM CHAPA DE MADEIRA PLASTIFICADA, 10 UTILIZAÇÕES. AF_12/2015</v>
          </cell>
          <cell r="C2062" t="str">
            <v>M2</v>
          </cell>
          <cell r="D2062">
            <v>185.78</v>
          </cell>
        </row>
        <row r="2063">
          <cell r="A2063">
            <v>92467</v>
          </cell>
          <cell r="B2063" t="str">
            <v>MONTAGEM E DESMONTAGEM DE FÔRMA DE VIGA, ESCORAMENTO COM GARFO DE MADEIRA, PÉ-DIREITO SIMPLES, EM CHAPA DE MADEIRA PLASTIFICADA, 10 UTILIZAÇÕES. AF_12/2015</v>
          </cell>
          <cell r="C2063" t="str">
            <v>M2</v>
          </cell>
          <cell r="D2063">
            <v>57.65</v>
          </cell>
        </row>
        <row r="2064">
          <cell r="A2064">
            <v>92468</v>
          </cell>
          <cell r="B2064" t="str">
            <v>MONTAGEM E DESMONTAGEM DE FÔRMA DE VIGA, ESCORAMENTO METÁLICO, PÉ-DIREITO SIMPLES, EM CHAPA DE MADEIRA PLASTIFICADA, 10 UTILIZAÇÕES. AF_12/2015</v>
          </cell>
          <cell r="C2064" t="str">
            <v>M2</v>
          </cell>
          <cell r="D2064">
            <v>65.31</v>
          </cell>
        </row>
        <row r="2065">
          <cell r="A2065">
            <v>92469</v>
          </cell>
          <cell r="B2065" t="str">
            <v>MONTAGEM E DESMONTAGEM DE FÔRMA DE VIGA, ESCORAMENTO COM GARFO DE MADEIRA, PÉ-DIREITO DUPLO, EM CHAPA DE MADEIRA PLASTIFICADA, 12 UTILIZAÇÕES. AF_12/2015</v>
          </cell>
          <cell r="C2065" t="str">
            <v>M2</v>
          </cell>
          <cell r="D2065">
            <v>81.17</v>
          </cell>
        </row>
        <row r="2066">
          <cell r="A2066">
            <v>92470</v>
          </cell>
          <cell r="B2066" t="str">
            <v>MONTAGEM E DESMONTAGEM DE FÔRMA DE VIGA, ESCORAMENTO METÁLICO, PÉ-DIREITO DUPLO, EM CHAPA DE MADEIRA PLASTIFICADA, 12 UTILIZAÇÕES. AF_12/2015</v>
          </cell>
          <cell r="C2066" t="str">
            <v>M2</v>
          </cell>
          <cell r="D2066">
            <v>181.29</v>
          </cell>
        </row>
        <row r="2067">
          <cell r="A2067">
            <v>92471</v>
          </cell>
          <cell r="B2067" t="str">
            <v>MONTAGEM E DESMONTAGEM DE FÔRMA DE VIGA, ESCORAMENTO COM GARFO DE MADEIRA, PÉ-DIREITO SIMPLES, EM CHAPA DE MADEIRA PLASTIFICADA, 12 UTILIZAÇÕES. AF_12/2015</v>
          </cell>
          <cell r="C2067" t="str">
            <v>M2</v>
          </cell>
          <cell r="D2067">
            <v>52.48</v>
          </cell>
        </row>
        <row r="2068">
          <cell r="A2068">
            <v>92472</v>
          </cell>
          <cell r="B2068" t="str">
            <v>MONTAGEM E DESMONTAGEM DE FÔRMA DE VIGA, ESCORAMENTO METÁLICO, PÉ-DIREITO SIMPLES, EM CHAPA DE MADEIRA PLASTIFICADA, 12 UTILIZAÇÕES. AF_12/2015</v>
          </cell>
          <cell r="C2068" t="str">
            <v>M2</v>
          </cell>
          <cell r="D2068">
            <v>61.44</v>
          </cell>
        </row>
        <row r="2069">
          <cell r="A2069">
            <v>92473</v>
          </cell>
          <cell r="B2069" t="str">
            <v>MONTAGEM E DESMONTAGEM DE FÔRMA DE VIGA, ESCORAMENTO COM GARFO DE MADEIRA, PÉ-DIREITO DUPLO, EM CHAPA DE MADEIRA PLASTIFICADA, 14 UTILIZAÇÕES. AF_12/2015</v>
          </cell>
          <cell r="C2069" t="str">
            <v>M2</v>
          </cell>
          <cell r="D2069">
            <v>74.569999999999993</v>
          </cell>
        </row>
        <row r="2070">
          <cell r="A2070">
            <v>92474</v>
          </cell>
          <cell r="B2070" t="str">
            <v>MONTAGEM E DESMONTAGEM DE FÔRMA DE VIGA, ESCORAMENTO METÁLICO, PÉ-DIREITO DUPLO, EM CHAPA DE MADEIRA PLASTIFICADA, 14 UTILIZAÇÕES. AF_12/2015</v>
          </cell>
          <cell r="C2070" t="str">
            <v>M2</v>
          </cell>
          <cell r="D2070">
            <v>177.4</v>
          </cell>
        </row>
        <row r="2071">
          <cell r="A2071">
            <v>92475</v>
          </cell>
          <cell r="B2071" t="str">
            <v>MONTAGEM E DESMONTAGEM DE FÔRMA DE VIGA, ESCORAMENTO COM GARFO DE MADEIRA, PÉ-DIREITO SIMPLES, EM CHAPA DE MADEIRA PLASTIFICADA, 14 UTILIZAÇÕES. AF_12/2015</v>
          </cell>
          <cell r="C2071" t="str">
            <v>M2</v>
          </cell>
          <cell r="D2071">
            <v>48.25</v>
          </cell>
        </row>
        <row r="2072">
          <cell r="A2072">
            <v>92476</v>
          </cell>
          <cell r="B2072" t="str">
            <v>MONTAGEM E DESMONTAGEM DE FÔRMA DE VIGA, ESCORAMENTO METÁLICO, PÉ-DIREITO SIMPLES, EM CHAPA DE MADEIRA PLASTIFICADA, 14 UTILIZAÇÕES. AF_12/2015</v>
          </cell>
          <cell r="C2072" t="str">
            <v>M2</v>
          </cell>
          <cell r="D2072">
            <v>58.14</v>
          </cell>
        </row>
        <row r="2073">
          <cell r="A2073">
            <v>92477</v>
          </cell>
          <cell r="B2073" t="str">
            <v>MONTAGEM E DESMONTAGEM DE FÔRMA DE VIGA, ESCORAMENTO COM GARFO DE MADEIRA, PÉ-DIREITO DUPLO, EM CHAPA DE MADEIRA PLASTIFICADA, 18 UTILIZAÇÕES. AF_12/2015</v>
          </cell>
          <cell r="C2073" t="str">
            <v>M2</v>
          </cell>
          <cell r="D2073">
            <v>60.58</v>
          </cell>
        </row>
        <row r="2074">
          <cell r="A2074">
            <v>92478</v>
          </cell>
          <cell r="B2074" t="str">
            <v>MONTAGEM E DESMONTAGEM DE FÔRMA DE VIGA, ESCORAMENTO METÁLICO, PÉ-DIREITO DUPLO, EM CHAPA DE MADEIRA PLASTIFICADA, 18 UTILIZAÇÕES. AF_12/2015</v>
          </cell>
          <cell r="C2074" t="str">
            <v>M2</v>
          </cell>
          <cell r="D2074">
            <v>169.83</v>
          </cell>
        </row>
        <row r="2075">
          <cell r="A2075">
            <v>92479</v>
          </cell>
          <cell r="B2075" t="str">
            <v>MONTAGEM E DESMONTAGEM DE FÔRMA DE VIGA, ESCORAMENTO COM GARFO DE MADEIRA, PÉ-DIREITO SIMPLES, EM CHAPA DE MADEIRA PLASTIFICADA, 18 UTILIZAÇÕES. AF_12/2015</v>
          </cell>
          <cell r="C2075" t="str">
            <v>M2</v>
          </cell>
          <cell r="D2075">
            <v>39.29</v>
          </cell>
        </row>
        <row r="2076">
          <cell r="A2076">
            <v>92480</v>
          </cell>
          <cell r="B2076" t="str">
            <v>MONTAGEM E DESMONTAGEM DE FÔRMA DE VIGA, ESCORAMENTO METÁLICO, PÉ-DIREITO SIMPLES, EM CHAPA DE MADEIRA PLASTIFICADA, 18 UTILIZAÇÕES. AF_12/2015</v>
          </cell>
          <cell r="C2076" t="str">
            <v>M2</v>
          </cell>
          <cell r="D2076">
            <v>51.62</v>
          </cell>
        </row>
        <row r="2077">
          <cell r="A2077">
            <v>92481</v>
          </cell>
          <cell r="B2077" t="str">
            <v>MONTAGEM E DESMONTAGEM DE FÔRMA DE LAJE MACIÇA COM ÁREA MÉDIA MENOR OU IGUAL A 20 M², PÉ-DIREITO SIMPLES, EM MADEIRA SERRADA, 1 UTILIZAÇÃO. AF_12/2015</v>
          </cell>
          <cell r="C2077" t="str">
            <v>M2</v>
          </cell>
          <cell r="D2077">
            <v>164.45</v>
          </cell>
        </row>
        <row r="2078">
          <cell r="A2078">
            <v>92482</v>
          </cell>
          <cell r="B2078" t="str">
            <v>MONTAGEM E DESMONTAGEM DE FÔRMA DE LAJE MACIÇA COM ÁREA MÉDIA MAIOR QUE 20 M², PÉ-DIREITO SIMPLES, EM MADEIRA SERRADA, 1 UTILIZAÇÃO. AF_12/2015</v>
          </cell>
          <cell r="C2078" t="str">
            <v>M2</v>
          </cell>
          <cell r="D2078">
            <v>153.84</v>
          </cell>
        </row>
        <row r="2079">
          <cell r="A2079">
            <v>92483</v>
          </cell>
          <cell r="B2079" t="str">
            <v>MONTAGEM E DESMONTAGEM DE FÔRMA DE LAJE MACIÇA COM ÁREA MÉDIA MENOR OU IGUAL A 20 M², PÉ-DIREITO SIMPLES, EM MADEIRA SERRADA, 2 UTILIZAÇÕES. AF_12/2015</v>
          </cell>
          <cell r="C2079" t="str">
            <v>M2</v>
          </cell>
          <cell r="D2079">
            <v>130.37</v>
          </cell>
        </row>
        <row r="2080">
          <cell r="A2080">
            <v>92484</v>
          </cell>
          <cell r="B2080" t="str">
            <v>MONTAGEM E DESMONTAGEM DE FÔRMA DE LAJE MACIÇA COM ÁREA MÉDIA MAIOR QUE 20 M², PÉ-DIREITO SIMPLES, EM MADEIRA SERRADA, 2 UTILIZAÇÕES. AF_12/2015</v>
          </cell>
          <cell r="C2080" t="str">
            <v>M2</v>
          </cell>
          <cell r="D2080">
            <v>121</v>
          </cell>
        </row>
        <row r="2081">
          <cell r="A2081">
            <v>92485</v>
          </cell>
          <cell r="B2081" t="str">
            <v>MONTAGEM E DESMONTAGEM DE FÔRMA DE LAJE MACIÇA COM ÁREA MÉDIA MENOR OU IGUAL A 20 M², PÉ-DIREITO SIMPLES, EM MADEIRA SERRADA, 4 UTILIZAÇÕES. AF_12/2015</v>
          </cell>
          <cell r="C2081" t="str">
            <v>M2</v>
          </cell>
          <cell r="D2081">
            <v>96.15</v>
          </cell>
        </row>
        <row r="2082">
          <cell r="A2082">
            <v>92486</v>
          </cell>
          <cell r="B2082" t="str">
            <v>MONTAGEM E DESMONTAGEM DE FÔRMA DE LAJE MACIÇA COM ÁREA MÉDIA MAIOR QUE 20 M², PÉ-DIREITO SIMPLES, EM MADEIRA SERRADA, 4 UTILIZAÇÕES. AF_12/2015</v>
          </cell>
          <cell r="C2082" t="str">
            <v>M2</v>
          </cell>
          <cell r="D2082">
            <v>88.95</v>
          </cell>
        </row>
        <row r="2083">
          <cell r="A2083">
            <v>92487</v>
          </cell>
          <cell r="B2083" t="str">
            <v>MONTAGEM E DESMONTAGEM DE FÔRMA DE LAJE NERVURADA COM CUBETA E ASSOALHO COM ÁREA MÉDIA MENOR OU IGUAL A 20 M², PÉ-DIREITO DUPLO, EM CHAPA DE MADEIRA COMPENSADA RESINADA, 8 UTILIZAÇÕES. AF_12/2015</v>
          </cell>
          <cell r="C2083" t="str">
            <v>M2</v>
          </cell>
          <cell r="D2083">
            <v>72.27</v>
          </cell>
        </row>
        <row r="2084">
          <cell r="A2084">
            <v>92488</v>
          </cell>
          <cell r="B2084" t="str">
            <v>MONTAGEM E DESMONTAGEM DE FÔRMA DE LAJE NERVURADA COM CUBETA E ASSOALHO COM ÁREA MÉDIA MAIOR QUE 20 M², PÉ-DIREITO DUPLO, EM CHAPA DE MADEIRA COMPENSADA RESINADA, 8 UTILIZAÇÕES. AF_12/2015</v>
          </cell>
          <cell r="C2084" t="str">
            <v>M2</v>
          </cell>
          <cell r="D2084">
            <v>69.790000000000006</v>
          </cell>
        </row>
        <row r="2085">
          <cell r="A2085">
            <v>92489</v>
          </cell>
          <cell r="B2085" t="str">
            <v>MONTAGEM E DESMONTAGEM DE FÔRMA DE LAJE NERVURADA COM CUBETA E ASSOALHO COM ÁREA MÉDIA MENOR OU IGUAL A 20 M², PÉ-DIREITO SIMPLES, EM CHAPA DE MADEIRA COMPENSADA RESINADA, 8 UTILIZAÇÕES. AF_12/2015</v>
          </cell>
          <cell r="C2085" t="str">
            <v>M2</v>
          </cell>
          <cell r="D2085">
            <v>40.79</v>
          </cell>
        </row>
        <row r="2086">
          <cell r="A2086">
            <v>92490</v>
          </cell>
          <cell r="B2086" t="str">
            <v>MONTAGEM E DESMONTAGEM DE FÔRMA DE LAJE NERVURADA COM CUBETA E ASSOALHO COM ÁREA MÉDIA MAIOR QUE 20 M², PÉ-DIREITO SIMPLES, EM CHAPA DE MADEIRA COMPENSADA RESINADA, 8 UTILIZAÇÕES. AF_12/2015</v>
          </cell>
          <cell r="C2086" t="str">
            <v>M2</v>
          </cell>
          <cell r="D2086">
            <v>38.51</v>
          </cell>
        </row>
        <row r="2087">
          <cell r="A2087">
            <v>92491</v>
          </cell>
          <cell r="B2087" t="str">
            <v>MONTAGEM E DESMONTAGEM DE FÔRMA DE LAJE NERVURADA COM CUBETA E ASSOALHO COM ÁREA MÉDIA MENOR OU IGUAL A 20 M², PÉ-DIREITO DUPLO, EM CHAPA DE MADEIRA COMPENSADA RESINADA, 10 UTILIZAÇÕES. AF_12/2015</v>
          </cell>
          <cell r="C2087" t="str">
            <v>M2</v>
          </cell>
          <cell r="D2087">
            <v>69.900000000000006</v>
          </cell>
        </row>
        <row r="2088">
          <cell r="A2088">
            <v>92492</v>
          </cell>
          <cell r="B2088" t="str">
            <v>MONTAGEM E DESMONTAGEM DE FÔRMA DE LAJE NERVURADA COM CUBETA E ASSOALHO COM ÁREA MÉDIA MAIOR QUE 20 M², PÉ-DIREITO DUPLO, EM CHAPA DE MADEIRA COMPENSADA RESINADA, 10 UTILIZAÇÕES. AF_12/2015</v>
          </cell>
          <cell r="C2088" t="str">
            <v>M2</v>
          </cell>
          <cell r="D2088">
            <v>67.53</v>
          </cell>
        </row>
        <row r="2089">
          <cell r="A2089">
            <v>92493</v>
          </cell>
          <cell r="B2089" t="str">
            <v>MONTAGEM E DESMONTAGEM DE FÔRMA DE LAJE NERVURADA COM CUBETA E ASSOALHO COM ÁREA MÉDIA MENOR OU IGUAL A 20 M², PÉ-DIREITO SIMPLES, EM CHAPA DE MADEIRA COMPENSADA RESINADA, 10 UTILIZAÇÕES. AF_12/2015</v>
          </cell>
          <cell r="C2089" t="str">
            <v>M2</v>
          </cell>
          <cell r="D2089">
            <v>36.44</v>
          </cell>
        </row>
        <row r="2090">
          <cell r="A2090">
            <v>92494</v>
          </cell>
          <cell r="B2090" t="str">
            <v>MONTAGEM E DESMONTAGEM DE FÔRMA DE LAJE NERVURADA COM CUBETA E ASSOALHO COM ÁREA MÉDIA MAIOR QUE 20 M², PÉ-DIREITO SIMPLES, EM CHAPA DE MADEIRA COMPENSADA RESINADA, 10 UTILIZAÇÕES. AF_12/2015</v>
          </cell>
          <cell r="C2090" t="str">
            <v>M2</v>
          </cell>
          <cell r="D2090">
            <v>36.619999999999997</v>
          </cell>
        </row>
        <row r="2091">
          <cell r="A2091">
            <v>92495</v>
          </cell>
          <cell r="B2091" t="str">
            <v>MONTAGEM E DESMONTAGEM DE FÔRMA DE LAJE NERVURADA COM CUBETA E ASSOALHO COM ÁREA MÉDIA MENOR OU IGUAL A 20 M², PÉ-DIREITO DUPLO, EM CHAPA DE MADEIRA COMPENSADA RESINADA, 12 UTILIZAÇÕES. AF_12/2015</v>
          </cell>
          <cell r="C2091" t="str">
            <v>M2</v>
          </cell>
          <cell r="D2091">
            <v>68.290000000000006</v>
          </cell>
        </row>
        <row r="2092">
          <cell r="A2092">
            <v>92496</v>
          </cell>
          <cell r="B2092" t="str">
            <v>MONTAGEM E DESMONTAGEM DE FÔRMA DE LAJE NERVURADA COM CUBETA E ASSOALHO COM ÁREA MÉDIA MAIOR QUE 20 M², PÉ-DIREITO DUPLO, EM CHAPA DE MADEIRA COMPENSADA RESINADA, 12 UTILIZAÇÕES. AF_12/2015</v>
          </cell>
          <cell r="C2092" t="str">
            <v>M2</v>
          </cell>
          <cell r="D2092">
            <v>66.02</v>
          </cell>
        </row>
        <row r="2093">
          <cell r="A2093">
            <v>92497</v>
          </cell>
          <cell r="B2093" t="str">
            <v>MONTAGEM E DESMONTAGEM DE FÔRMA DE LAJE NERVURADA COM CUBETA E ASSOALHO COM ÁREA MÉDIA MENOR OU IGUAL A 20 M², PÉ-DIREITO SIMPLES, EM CHAPA DE MADEIRA COMPENSADA RESINADA, 12 UTILIZAÇÕES. AF_12/2015</v>
          </cell>
          <cell r="C2093" t="str">
            <v>M2</v>
          </cell>
          <cell r="D2093">
            <v>37.479999999999997</v>
          </cell>
        </row>
        <row r="2094">
          <cell r="A2094">
            <v>92498</v>
          </cell>
          <cell r="B2094" t="str">
            <v>MONTAGEM E DESMONTAGEM DE FÔRMA DE LAJE NERVURADA COM CUBETA E ASSOALHO COM ÁREA MÉDIA MAIOR QUE 20 M², PÉ-DIREITO SIMPLES, EM CHAPA DE MADEIRA COMPENSADA RESINADA, 12 UTILIZAÇÕES. AF_12/2015</v>
          </cell>
          <cell r="C2094" t="str">
            <v>M2</v>
          </cell>
          <cell r="D2094">
            <v>35.36</v>
          </cell>
        </row>
        <row r="2095">
          <cell r="A2095">
            <v>92499</v>
          </cell>
          <cell r="B2095" t="str">
            <v>MONTAGEM E DESMONTAGEM DE FÔRMA DE LAJE NERVURADA COM CUBETA E ASSOALHO COM ÁREA MÉDIA MENOR OU IGUAL A 20 M², PÉ-DIREITO DUPLO, EM CHAPA DE MADEIRA COMPENSADA RESINADA, 14 UTILIZAÇÕES. AF_12/2015</v>
          </cell>
          <cell r="C2095" t="str">
            <v>M2</v>
          </cell>
          <cell r="D2095">
            <v>67.31</v>
          </cell>
        </row>
        <row r="2096">
          <cell r="A2096">
            <v>92500</v>
          </cell>
          <cell r="B2096" t="str">
            <v>MONTAGEM E DESMONTAGEM DE FÔRMA DE LAJE NERVURADA COM CUBETA E ASSOALHO COM ÁREA MÉDIA MAIOR QUE 20 M², PÉ-DIREITO DUPLO, EM CHAPA DE MADEIRA COMPENSADA RESINADA, 14 UTILIZAÇÕES. AF_12/2015</v>
          </cell>
          <cell r="C2096" t="str">
            <v>M2</v>
          </cell>
          <cell r="D2096">
            <v>65.099999999999994</v>
          </cell>
        </row>
        <row r="2097">
          <cell r="A2097">
            <v>92501</v>
          </cell>
          <cell r="B2097" t="str">
            <v>MONTAGEM E DESMONTAGEM DE FÔRMA DE LAJE NERVURADA COM CUBETA E ASSOALHO COM ÁREA MÉDIA MENOR OU IGUAL A 20 M², PÉ-DIREITO SIMPLES, EM CHAPA DE MADEIRA COMPENSADA RESINADA, 14 UTILIZAÇÕES. AF_12/2015</v>
          </cell>
          <cell r="C2097" t="str">
            <v>M2</v>
          </cell>
          <cell r="D2097">
            <v>36.67</v>
          </cell>
        </row>
        <row r="2098">
          <cell r="A2098">
            <v>92502</v>
          </cell>
          <cell r="B2098" t="str">
            <v>MONTAGEM E DESMONTAGEM DE FÔRMA DE LAJE NERVURADA COM CUBETA E ASSOALHO COM ÁREA MÉDIA MAIOR QUE 20 M², PÉ-DIREITO SIMPLES, EM CHAPA DE MADEIRA COMPENSADA RESINADA, 14 UTILIZAÇÕES. AF_12/2015</v>
          </cell>
          <cell r="C2098" t="str">
            <v>M2</v>
          </cell>
          <cell r="D2098">
            <v>34.61</v>
          </cell>
        </row>
        <row r="2099">
          <cell r="A2099">
            <v>92503</v>
          </cell>
          <cell r="B2099" t="str">
            <v>MONTAGEM E DESMONTAGEM DE FÔRMA DE LAJE NERVURADA COM CUBETA E ASSOALHO COM ÁREA MÉDIA MENOR OU IGUAL A 20 M², PÉ-DIREITO DUPLO, EM CHAPA DE MADEIRA COMPENSADA RESINADA, 18 UTILIZAÇÕES. AF_12/2015</v>
          </cell>
          <cell r="C2099" t="str">
            <v>M2</v>
          </cell>
          <cell r="D2099">
            <v>65.760000000000005</v>
          </cell>
        </row>
        <row r="2100">
          <cell r="A2100">
            <v>92504</v>
          </cell>
          <cell r="B2100" t="str">
            <v>MONTAGEM E DESMONTAGEM DE FÔRMA DE LAJE NERVURADA COM CUBETA E ASSOALHO COM ÁREA MÉDIA MAIOR QUE 20 M², PÉ-DIREITO DUPLO, EM CHAPA DE MADEIRA COMPENSADA RESINADA, 18 UTILIZAÇÕES. AF_12/2015</v>
          </cell>
          <cell r="C2100" t="str">
            <v>M2</v>
          </cell>
          <cell r="D2100">
            <v>40.07</v>
          </cell>
        </row>
        <row r="2101">
          <cell r="A2101">
            <v>92505</v>
          </cell>
          <cell r="B2101" t="str">
            <v>MONTAGEM E DESMONTAGEM DE FÔRMA DE LAJE NERVURADA COM CUBETA E ASSOALHO COM ÁREA MÉDIA MENOR OU IGUAL A 20 M², PÉ-DIREITO SIMPLES, EM CHAPA DE MADEIRA COMPENSADA RESINADA, 18 UTILIZAÇÕES. AF_12/2015</v>
          </cell>
          <cell r="C2101" t="str">
            <v>M2</v>
          </cell>
          <cell r="D2101">
            <v>35.369999999999997</v>
          </cell>
        </row>
        <row r="2102">
          <cell r="A2102">
            <v>92506</v>
          </cell>
          <cell r="B2102" t="str">
            <v>MONTAGEM E DESMONTAGEM DE FÔRMA DE LAJE NERVURADA COM CUBETA E ASSOALHO COM ÁREA MÉDIA MAIOR QUE 20 M², PÉ-DIREITO SIMPLES, EM CHAPA DE MADEIRA COMPENSADA RESINADA, 18 UTILIZAÇÕES. AF_12/2015</v>
          </cell>
          <cell r="C2102" t="str">
            <v>M2</v>
          </cell>
          <cell r="D2102">
            <v>33.39</v>
          </cell>
        </row>
        <row r="2103">
          <cell r="A2103">
            <v>92507</v>
          </cell>
          <cell r="B2103" t="str">
            <v>MONTAGEM E DESMONTAGEM DE FÔRMA DE LAJE MACIÇA COM ÁREA MÉDIA MENOR OU IGUAL A 20 M², PÉ-DIREITO DUPLO, EM CHAPA DE MADEIRA COMPENSADA RESINADA, 2 UTILIZAÇÕES. AF_12/2015</v>
          </cell>
          <cell r="C2103" t="str">
            <v>M2</v>
          </cell>
          <cell r="D2103">
            <v>71.180000000000007</v>
          </cell>
        </row>
        <row r="2104">
          <cell r="A2104">
            <v>92508</v>
          </cell>
          <cell r="B2104" t="str">
            <v>MONTAGEM E DESMONTAGEM DE FÔRMA DE LAJE MACIÇA COM ÁREA MÉDIA MAIOR QUE 20 M², PÉ-DIREITO DUPLO, EM CHAPA DE MADEIRA COMPENSADA RESINADA, 2 UTILIZAÇÕES. AF_12/2015</v>
          </cell>
          <cell r="C2104" t="str">
            <v>M2</v>
          </cell>
          <cell r="D2104">
            <v>69.209999999999994</v>
          </cell>
        </row>
        <row r="2105">
          <cell r="A2105">
            <v>92509</v>
          </cell>
          <cell r="B2105" t="str">
            <v>MONTAGEM E DESMONTAGEM DE FÔRMA DE LAJE MACIÇA COM ÁREA MÉDIA MENOR OU IGUAL A 20 M², PÉ-DIREITO SIMPLES, EM CHAPA DE MADEIRA COMPENSADA RESINADA, 2 UTILIZAÇÕES. AF_12/2015</v>
          </cell>
          <cell r="C2105" t="str">
            <v>M2</v>
          </cell>
          <cell r="D2105">
            <v>36.18</v>
          </cell>
        </row>
        <row r="2106">
          <cell r="A2106">
            <v>92510</v>
          </cell>
          <cell r="B2106" t="str">
            <v>MONTAGEM E DESMONTAGEM DE FÔRMA DE LAJE MACIÇA COM ÁREA MÉDIA MAIOR QUE 20 M², PÉ-DIREITO SIMPLES, EM CHAPA DE MADEIRA COMPENSADA RESINADA, 2 UTILIZAÇÕES. AF_12/2015</v>
          </cell>
          <cell r="C2106" t="str">
            <v>M2</v>
          </cell>
          <cell r="D2106">
            <v>34.35</v>
          </cell>
        </row>
        <row r="2107">
          <cell r="A2107">
            <v>92511</v>
          </cell>
          <cell r="B2107" t="str">
            <v>MONTAGEM E DESMONTAGEM DE FÔRMA DE LAJE MACIÇA COM ÁREA MÉDIA MENOR OU IGUAL A 20 M², PÉ-DIREITO DUPLO, EM CHAPA DE MADEIRA COMPENSADA RESINADA, 4 UTILIZAÇÕES. AF_12/2015</v>
          </cell>
          <cell r="C2107" t="str">
            <v>M2</v>
          </cell>
          <cell r="D2107">
            <v>58.51</v>
          </cell>
        </row>
        <row r="2108">
          <cell r="A2108">
            <v>92512</v>
          </cell>
          <cell r="B2108" t="str">
            <v>MONTAGEM E DESMONTAGEM DE FÔRMA DE LAJE MACIÇA COM ÁREA MÉDIA MAIOR QUE 20 M², PÉ-DIREITO DUPLO, EM CHAPA DE MADEIRA COMPENSADA RESINADA, 4 UTILIZAÇÕES. AF_12/2015</v>
          </cell>
          <cell r="C2108" t="str">
            <v>M2</v>
          </cell>
          <cell r="D2108">
            <v>56.99</v>
          </cell>
        </row>
        <row r="2109">
          <cell r="A2109">
            <v>92513</v>
          </cell>
          <cell r="B2109" t="str">
            <v>MONTAGEM E DESMONTAGEM DE FÔRMA DE LAJE MACIÇA COM ÁREA MÉDIA MENOR OU IGUAL A 20 M², PÉ-DIREITO SIMPLES, EM CHAPA DE MADEIRA COMPENSADA RESINADA, 4 UTILIZAÇÕES. AF_12/2015</v>
          </cell>
          <cell r="C2109" t="str">
            <v>M2</v>
          </cell>
          <cell r="D2109">
            <v>26.15</v>
          </cell>
        </row>
        <row r="2110">
          <cell r="A2110">
            <v>92514</v>
          </cell>
          <cell r="B2110" t="str">
            <v>MONTAGEM E DESMONTAGEM DE FÔRMA DE LAJE MACIÇA COM ÁREA MÉDIA MAIOR QUE 20 M², PÉ-DIREITO SIMPLES, EM CHAPA DE MADEIRA COMPENSADA RESINADA, 4 UTILIZAÇÕES. AF_12/2015</v>
          </cell>
          <cell r="C2110" t="str">
            <v>M2</v>
          </cell>
          <cell r="D2110">
            <v>24.75</v>
          </cell>
        </row>
        <row r="2111">
          <cell r="A2111">
            <v>92515</v>
          </cell>
          <cell r="B2111" t="str">
            <v>MONTAGEM E DESMONTAGEM DE FÔRMA DE LAJE MACIÇA COM ÁREA MÉDIA MAIOR QUE 20 M², PÉ-DIREITO DUPLO, EM CHAPA DE MADEIRA COMPENSADA RESINADA, 6 UTILIZAÇÕES. AF_12/2015</v>
          </cell>
          <cell r="C2111" t="str">
            <v>M2</v>
          </cell>
          <cell r="D2111">
            <v>53.13</v>
          </cell>
        </row>
        <row r="2112">
          <cell r="A2112">
            <v>92516</v>
          </cell>
          <cell r="B2112" t="str">
            <v>MONTAGEM E DESMONTAGEM DE FÔRMA DE LAJE MACIÇA COM ÁREA MÉDIA MENOR OU IGUAL A 20 M², PÉ-DIREITO DUPLO, EM CHAPA DE MADEIRA COMPENSADA RESINADA, 6 UTILIZAÇÕES. AF_12/2015</v>
          </cell>
          <cell r="C2112" t="str">
            <v>M2</v>
          </cell>
          <cell r="D2112">
            <v>51.82</v>
          </cell>
        </row>
        <row r="2113">
          <cell r="A2113">
            <v>92517</v>
          </cell>
          <cell r="B2113" t="str">
            <v>MONTAGEM E DESMONTAGEM DE FÔRMA DE LAJE MACIÇA COM ÁREA MÉDIA MENOR OU IGUAL A 20 M², PÉ-DIREITO SIMPLES, EM CHAPA DE MADEIRA COMPENSADA RESINADA, 6 UTILIZAÇÕES. AF_12/2015</v>
          </cell>
          <cell r="C2113" t="str">
            <v>M2</v>
          </cell>
          <cell r="D2113">
            <v>21.97</v>
          </cell>
        </row>
        <row r="2114">
          <cell r="A2114">
            <v>92518</v>
          </cell>
          <cell r="B2114" t="str">
            <v>MONTAGEM E DESMONTAGEM DE FÔRMA DE LAJE MACIÇA COM ÁREA MÉDIA MAIOR QUE 20 M², PÉ-DIREITO SIMPLES, EM CHAPA DE MADEIRA COMPENSADA RESINADA, 6 UTILIZAÇÕES. AF_12/2015</v>
          </cell>
          <cell r="C2114" t="str">
            <v>M2</v>
          </cell>
          <cell r="D2114">
            <v>20.75</v>
          </cell>
        </row>
        <row r="2115">
          <cell r="A2115">
            <v>92519</v>
          </cell>
          <cell r="B2115" t="str">
            <v>MONTAGEM E DESMONTAGEM DE FÔRMA DE LAJE MACIÇA COM ÁREA MÉDIA MENOR OU IGUAL A 20 M², PÉ-DIREITO DUPLO, EM CHAPA DE MADEIRA COMPENSADA RESINADA, 8 UTILIZAÇÕES. AF_12/2015</v>
          </cell>
          <cell r="C2115" t="str">
            <v>M2</v>
          </cell>
          <cell r="D2115">
            <v>50.4</v>
          </cell>
        </row>
        <row r="2116">
          <cell r="A2116">
            <v>92520</v>
          </cell>
          <cell r="B2116" t="str">
            <v>MONTAGEM E DESMONTAGEM DE FÔRMA DE LAJE MACIÇA COM ÁREA MÉDIA MAIOR QUE 20 M², PÉ-DIREITO DUPLO, EM CHAPA DE MADEIRA COMPENSADA RESINADA, 8 UTILIZAÇÕES. AF_12/2015</v>
          </cell>
          <cell r="C2116" t="str">
            <v>M2</v>
          </cell>
          <cell r="D2116">
            <v>49.18</v>
          </cell>
        </row>
        <row r="2117">
          <cell r="A2117">
            <v>92521</v>
          </cell>
          <cell r="B2117" t="str">
            <v>MONTAGEM E DESMONTAGEM DE FÔRMA DE LAJE MACIÇA COM ÁREA MÉDIA MENOR OU IGUAL A 20 M², PÉ-DIREITO SIMPLES, EM CHAPA DE MADEIRA COMPENSADA RESINADA, 8 UTILIZAÇÕES. AF_12/2015</v>
          </cell>
          <cell r="C2117" t="str">
            <v>M2</v>
          </cell>
          <cell r="D2117">
            <v>19.82</v>
          </cell>
        </row>
        <row r="2118">
          <cell r="A2118">
            <v>92522</v>
          </cell>
          <cell r="B2118" t="str">
            <v>MONTAGEM E DESMONTAGEM DE FÔRMA DE LAJE MACIÇA COM ÁREA MÉDIA MAIOR QUE 20 M², PÉ-DIREITO SIMPLES, EM CHAPA DE MADEIRA COMPENSADA RESINADA, 8 UTILIZAÇÕES. AF_12/2015</v>
          </cell>
          <cell r="C2118" t="str">
            <v>M2</v>
          </cell>
          <cell r="D2118">
            <v>18.68</v>
          </cell>
        </row>
        <row r="2119">
          <cell r="A2119">
            <v>92523</v>
          </cell>
          <cell r="B2119" t="str">
            <v>MONTAGEM E DESMONTAGEM DE FÔRMA DE LAJE MACIÇA COM ÁREA MÉDIA MENOR OU IGUAL A 20 M², PÉ-DIREITO DUPLO, EM CHAPA DE MADEIRA COMPENSADA PLASTIFICADA, 10 UTILIZAÇÕES. AF_12/2015</v>
          </cell>
          <cell r="C2119" t="str">
            <v>M2</v>
          </cell>
          <cell r="D2119">
            <v>49.85</v>
          </cell>
        </row>
        <row r="2120">
          <cell r="A2120">
            <v>92524</v>
          </cell>
          <cell r="B2120" t="str">
            <v>MONTAGEM E DESMONTAGEM DE FÔRMA DE LAJE MACIÇA COM ÁREA MÉDIA MAIOR QUE 20 M², PÉ-DIREITO DUPLO, EM CHAPA DE MADEIRA COMPENSADA PLASTIFICADA, 10 UTILIZAÇÕES. AF_12/2015</v>
          </cell>
          <cell r="C2120" t="str">
            <v>M2</v>
          </cell>
          <cell r="D2120">
            <v>48.69</v>
          </cell>
        </row>
        <row r="2121">
          <cell r="A2121">
            <v>92525</v>
          </cell>
          <cell r="B2121" t="str">
            <v>MONTAGEM E DESMONTAGEM DE FÔRMA DE LAJE MACIÇA COM ÁREA MÉDIA MENOR OU IGUAL A 20 M², PÉ-DIREITO SIMPLES, EM CHAPA DE MADEIRA COMPENSADA PLASTIFICADA, 10 UTILIZAÇÕES. AF_12/2015</v>
          </cell>
          <cell r="C2121" t="str">
            <v>M2</v>
          </cell>
          <cell r="D2121">
            <v>19.63</v>
          </cell>
        </row>
        <row r="2122">
          <cell r="A2122">
            <v>92526</v>
          </cell>
          <cell r="B2122" t="str">
            <v>MONTAGEM E DESMONTAGEM DE FÔRMA DE LAJE MACIÇA COM ÁREA MÉDIA MAIOR QUE 20 M², PÉ-DIREITO SIMPLES, EM CHAPA DE MADEIRA COMPENSADA PLASTIFICADA, 10 UTILIZAÇÕES. AF_12/2015</v>
          </cell>
          <cell r="C2122" t="str">
            <v>M2</v>
          </cell>
          <cell r="D2122">
            <v>18.53</v>
          </cell>
        </row>
        <row r="2123">
          <cell r="A2123">
            <v>92527</v>
          </cell>
          <cell r="B2123" t="str">
            <v>MONTAGEM E DESMONTAGEM DE FÔRMA DE LAJE MACIÇA COM ÁREA MÉDIA MENOR OU IGUAL A 20 M², PÉ-DIREITO DUPLO, EM CHAPA DE MADEIRA COMPENSADA PLASTIFICADA, 12 UTILIZAÇÕES. AF_12/2015</v>
          </cell>
          <cell r="C2123" t="str">
            <v>M2</v>
          </cell>
          <cell r="D2123">
            <v>48.73</v>
          </cell>
        </row>
        <row r="2124">
          <cell r="A2124">
            <v>92528</v>
          </cell>
          <cell r="B2124" t="str">
            <v>MONTAGEM E DESMONTAGEM DE FÔRMA DE LAJE MACIÇA COM ÁREA MÉDIA MAIOR QUE 20 M², PÉ-DIREITO DUPLO, EM CHAPA DE MADEIRA COMPENSADA PLASTIFICADA, 12 UTILIZAÇÕES. AF_12/2015</v>
          </cell>
          <cell r="C2124" t="str">
            <v>M2</v>
          </cell>
          <cell r="D2124">
            <v>47.61</v>
          </cell>
        </row>
        <row r="2125">
          <cell r="A2125">
            <v>92529</v>
          </cell>
          <cell r="B2125" t="str">
            <v>MONTAGEM E DESMONTAGEM DE FÔRMA DE LAJE MACIÇA COM ÁREA MÉDIA MENOR OU IGUAL A 20 M², PÉ-DIREITO SIMPLES, EM CHAPA DE MADEIRA COMPENSADA PLASTIFICADA, 12 UTILIZAÇÕES. AF_12/2015</v>
          </cell>
          <cell r="C2125" t="str">
            <v>M2</v>
          </cell>
          <cell r="D2125">
            <v>18.72</v>
          </cell>
        </row>
        <row r="2126">
          <cell r="A2126">
            <v>92530</v>
          </cell>
          <cell r="B2126" t="str">
            <v>MONTAGEM E DESMONTAGEM DE FÔRMA DE LAJE MACIÇA COM ÁREA MÉDIA MAIOR QUE 20 M², PÉ-DIREITO SIMPLES, EM CHAPA DE MADEIRA COMPENSADA PLASTIFICADA, 12 UTILIZAÇÕES. AF_12/2015</v>
          </cell>
          <cell r="C2126" t="str">
            <v>M2</v>
          </cell>
          <cell r="D2126">
            <v>17.66</v>
          </cell>
        </row>
        <row r="2127">
          <cell r="A2127">
            <v>92531</v>
          </cell>
          <cell r="B2127" t="str">
            <v>MONTAGEM E DESMONTAGEM DE FÔRMA DE LAJE MACIÇA COM ÁREA MÉDIA MENOR OU IGUAL A 20 M², PÉ-DIREITO DUPLO, EM CHAPA DE MADEIRA COMPENSADA PLASTIFICADA, 14 UTILIZAÇÕES. AF_12/2015</v>
          </cell>
          <cell r="C2127" t="str">
            <v>M2</v>
          </cell>
          <cell r="D2127">
            <v>47.87</v>
          </cell>
        </row>
        <row r="2128">
          <cell r="A2128">
            <v>92532</v>
          </cell>
          <cell r="B2128" t="str">
            <v>MONTAGEM E DESMONTAGEM DE FÔRMA DE LAJE MACIÇA COM ÁREA MÉDIA MAIOR QUE 20 M², PÉ-DIREITO DUPLO, EM CHAPA DE MADEIRA COMPENSADA PLASTIFICADA, 14 UTILIZAÇÕES. AF_12/2015</v>
          </cell>
          <cell r="C2128" t="str">
            <v>M2</v>
          </cell>
          <cell r="D2128">
            <v>46.77</v>
          </cell>
        </row>
        <row r="2129">
          <cell r="A2129">
            <v>92533</v>
          </cell>
          <cell r="B2129" t="str">
            <v>MONTAGEM E DESMONTAGEM DE FÔRMA DE LAJE MACIÇA COM ÁREA MÉDIA MENOR OU IGUAL A 20 M², PÉ-DIREITO SIMPLES, EM CHAPA DE MADEIRA COMPENSADA PLASTIFICADA, 14 UTILIZAÇÕES. AF_12/2015</v>
          </cell>
          <cell r="C2129" t="str">
            <v>M2</v>
          </cell>
          <cell r="D2129">
            <v>18.04</v>
          </cell>
        </row>
        <row r="2130">
          <cell r="A2130">
            <v>92534</v>
          </cell>
          <cell r="B2130" t="str">
            <v>MONTAGEM E DESMONTAGEM DE FÔRMA DE LAJE MACIÇA COM ÁREA MÉDIA MAIOR QUE 20 M², PÉ-DIREITO SIMPLES, EM CHAPA DE MADEIRA COMPENSADA PLASTIFICADA, 14 UTILIZAÇÕES. AF_12/2015</v>
          </cell>
          <cell r="C2130" t="str">
            <v>M2</v>
          </cell>
          <cell r="D2130">
            <v>17.04</v>
          </cell>
        </row>
        <row r="2131">
          <cell r="A2131">
            <v>92535</v>
          </cell>
          <cell r="B2131" t="str">
            <v>MONTAGEM E DESMONTAGEM DE FÔRMA DE LAJE MACIÇA COM ÁREA MÉDIA MENOR OU IGUAL A 20 M², PÉ-DIREITO DUPLO, EM CHAPA DE MADEIRA COMPENSADA PLASTIFICADA, 18 UTILIZAÇÕES. AF_12/2015</v>
          </cell>
          <cell r="C2131" t="str">
            <v>M2</v>
          </cell>
          <cell r="D2131">
            <v>46.39</v>
          </cell>
        </row>
        <row r="2132">
          <cell r="A2132">
            <v>92536</v>
          </cell>
          <cell r="B2132" t="str">
            <v>MONTAGEM E DESMONTAGEM DE FÔRMA DE LAJE MACIÇA COM ÁREA MÉDIA MAIOR QUE 20 M², PÉ-DIREITO DUPLO, EM CHAPA DE MADEIRA COMPENSADA PLASTIFICADA, 18 UTILIZAÇÕES. AF_12/2015</v>
          </cell>
          <cell r="C2132" t="str">
            <v>M2</v>
          </cell>
          <cell r="D2132">
            <v>45.33</v>
          </cell>
        </row>
        <row r="2133">
          <cell r="A2133">
            <v>92537</v>
          </cell>
          <cell r="B2133" t="str">
            <v>MONTAGEM E DESMONTAGEM DE FÔRMA DE LAJE MACIÇA COM ÁREA MÉDIA MENOR OU IGUAL A 20 M², PÉ-DIREITO SIMPLES, EM CHAPA DE MADEIRA COMPENSADA PLASTIFICADA, 18 UTILIZAÇÕES. AF_12/2015</v>
          </cell>
          <cell r="C2133" t="str">
            <v>M2</v>
          </cell>
          <cell r="D2133">
            <v>16.77</v>
          </cell>
        </row>
        <row r="2134">
          <cell r="A2134">
            <v>92538</v>
          </cell>
          <cell r="B2134" t="str">
            <v>MONTAGEM E DESMONTAGEM DE FÔRMA DE LAJE MACIÇA COM ÁREA MÉDIA MAIOR QUE 20 M², PÉ-DIREITO SIMPLES, EM CHAPA DE MADEIRA COMPENSADA PLASTIFICADA, 18 UTILIZAÇÕES. AF_12/2015</v>
          </cell>
          <cell r="C2134" t="str">
            <v>M2</v>
          </cell>
          <cell r="D2134">
            <v>15.79</v>
          </cell>
        </row>
        <row r="2135">
          <cell r="A2135">
            <v>95934</v>
          </cell>
          <cell r="B2135" t="str">
            <v>FABRICAÇÃO DE FÔRMA PARA ESCADAS, COM 2 LANCES, EM CHAPA DE MADEIRA COMPENSADA PLASTIFICADA, E=18 MM. AF_01/2017</v>
          </cell>
          <cell r="C2135" t="str">
            <v>M2</v>
          </cell>
          <cell r="D2135">
            <v>111.91</v>
          </cell>
        </row>
        <row r="2136">
          <cell r="A2136">
            <v>95935</v>
          </cell>
          <cell r="B2136" t="str">
            <v>FABRICAÇÃO DE FÔRMA PARA ESCADAS, COM 2 LANCES, EM CHAPA DE MADEIRA COMPENSADA RESINADA, E= 17 MM. AF_01/2017</v>
          </cell>
          <cell r="C2136" t="str">
            <v>M2</v>
          </cell>
          <cell r="D2136">
            <v>94.44</v>
          </cell>
        </row>
        <row r="2137">
          <cell r="A2137">
            <v>95936</v>
          </cell>
          <cell r="B2137" t="str">
            <v>FABRICAÇÃO DE FÔRMA PARA ESCADAS, COM 2 LANCES, EM MADEIRA SERRADA, E=25 MM. AF_01/2017</v>
          </cell>
          <cell r="C2137" t="str">
            <v>M2</v>
          </cell>
          <cell r="D2137">
            <v>86.53</v>
          </cell>
        </row>
        <row r="2138">
          <cell r="A2138">
            <v>95937</v>
          </cell>
          <cell r="B2138" t="str">
            <v>MONTAGEM E DESMONTAGEM DE FÔRMA PARA ESCADAS, COM 2 LANCES, EM MADEIRA SERRADA, 1 UTILIZAÇÃO. AF_01/2017</v>
          </cell>
          <cell r="C2138" t="str">
            <v>M2</v>
          </cell>
          <cell r="D2138">
            <v>239.76</v>
          </cell>
        </row>
        <row r="2139">
          <cell r="A2139">
            <v>95938</v>
          </cell>
          <cell r="B2139" t="str">
            <v>MONTAGEM E DESMONTAGEM DE FÔRMA PARA ESCADAS, COM 2 LANCES, EM MADEIRA SERRADA, 2 UTILIZAÇÕES. AF_01/2017</v>
          </cell>
          <cell r="C2139" t="str">
            <v>M2</v>
          </cell>
          <cell r="D2139">
            <v>198.68</v>
          </cell>
        </row>
        <row r="2140">
          <cell r="A2140">
            <v>95939</v>
          </cell>
          <cell r="B2140" t="str">
            <v>MONTAGEM E DESMONTAGEM DE FÔRMA PARA ESCADAS, COM 2 LANCES, EM CHAPA DE MADEIRA COMPENSADA RESINADA, 4 UTILIZAÇÕES. AF_01/2017</v>
          </cell>
          <cell r="C2140" t="str">
            <v>M2</v>
          </cell>
          <cell r="D2140">
            <v>152.86000000000001</v>
          </cell>
        </row>
        <row r="2141">
          <cell r="A2141">
            <v>95940</v>
          </cell>
          <cell r="B2141" t="str">
            <v>MONTAGEM E DESMONTAGEM DE FÔRMA PARA ESCADAS, COM 2 LANCES, EM CHAPA DE MADEIRA COMPENSADA PLASTIFICADA, 6 UTILIZAÇÕES. AF_01/2017</v>
          </cell>
          <cell r="C2141" t="str">
            <v>M2</v>
          </cell>
          <cell r="D2141">
            <v>124.74</v>
          </cell>
        </row>
        <row r="2142">
          <cell r="A2142">
            <v>95941</v>
          </cell>
          <cell r="B2142" t="str">
            <v>MONTAGEM E DESMONTAGEM DE FÔRMA PARA ESCADAS, COM 2 LANCES, EM CHAPA DE MADEIRA COMPENSADA PLASTIFICADA, 8 UTILIZAÇÕES. AF_01/2017</v>
          </cell>
          <cell r="C2142" t="str">
            <v>M2</v>
          </cell>
          <cell r="D2142">
            <v>110.32</v>
          </cell>
        </row>
        <row r="2143">
          <cell r="A2143">
            <v>95942</v>
          </cell>
          <cell r="B2143" t="str">
            <v>MONTAGEM E DESMONTAGEM DE FÔRMA PARA ESCADAS, COM 2 LANCES, EM CHAPA DE MADEIRA COMPENSADA PLASTIFICADA, 10 UTILIZAÇÕES. AF_01/2017</v>
          </cell>
          <cell r="C2143" t="str">
            <v>M2</v>
          </cell>
          <cell r="D2143">
            <v>101.34</v>
          </cell>
        </row>
        <row r="2144">
          <cell r="A2144">
            <v>96252</v>
          </cell>
          <cell r="B2144" t="str">
            <v>FABRICAÇÃO DE FÔRMA PARA PILARES CIRCULARES, EM CHAPA DE MADEIRA COMPENSADA RESINADA. AF_06/2017</v>
          </cell>
          <cell r="C2144" t="str">
            <v>M2</v>
          </cell>
          <cell r="D2144">
            <v>145.91</v>
          </cell>
        </row>
        <row r="2145">
          <cell r="A2145">
            <v>96257</v>
          </cell>
          <cell r="B2145" t="str">
            <v>MONTAGEM E DESMONTAGEM DE FÔRMA DE PILARES CIRCULARES, COM ÁREA MÉDIA DAS SEÇÕES MENOR OU IGUAL A 0,28 M², PÉ-DIREITO SIMPLES, EM MADEIRA, 2 UTILIZAÇÕES. AF_06/2017</v>
          </cell>
          <cell r="C2145" t="str">
            <v>M2</v>
          </cell>
          <cell r="D2145">
            <v>128.6</v>
          </cell>
        </row>
        <row r="2146">
          <cell r="A2146">
            <v>96258</v>
          </cell>
          <cell r="B2146" t="str">
            <v>MONTAGEM E DESMONTAGEM DE FÔRMA DE PILARES CIRCULARES, COM ÁREA MÉDIA DAS SEÇÕES MAIOR QUE 0,28 M², PÉ-DIREITO SIMPLES, EM MADEIRA, 2 UTILIZAÇÕES. AF_06/2017</v>
          </cell>
          <cell r="C2146" t="str">
            <v>M2</v>
          </cell>
          <cell r="D2146">
            <v>119.76</v>
          </cell>
        </row>
        <row r="2147">
          <cell r="A2147">
            <v>96259</v>
          </cell>
          <cell r="B2147" t="str">
            <v>MONTAGEM E DESMONTAGEM DE FÔRMA DE PILARES CIRCULARES, COM ÁREA MÉDIA DAS SEÇÕES MENOR OU IGUAL A 0,28 M², PÉ-DIREITO DUPLO, EM MADEIRA, 2 UTILIZAÇÕES. AF_06/2017</v>
          </cell>
          <cell r="C2147" t="str">
            <v>M2</v>
          </cell>
          <cell r="D2147">
            <v>146.19</v>
          </cell>
        </row>
        <row r="2148">
          <cell r="A2148">
            <v>96529</v>
          </cell>
          <cell r="B2148" t="str">
            <v>FABRICAÇÃO, MONTAGEM E DESMONTAGEM DE FÔRMA PARA SAPATA, EM MADEIRA SERRADA, E=25 MM, 1 UTILIZAÇÃO. AF_06/2017</v>
          </cell>
          <cell r="C2148" t="str">
            <v>M2</v>
          </cell>
          <cell r="D2148">
            <v>191.09</v>
          </cell>
        </row>
        <row r="2149">
          <cell r="A2149">
            <v>96530</v>
          </cell>
          <cell r="B2149" t="str">
            <v>FABRICAÇÃO, MONTAGEM E DESMONTAGEM DE FÔRMA PARA VIGA BALDRAME, EM MADEIRA SERRADA, E=25 MM, 1 UTILIZAÇÃO. AF_06/2017</v>
          </cell>
          <cell r="C2149" t="str">
            <v>M2</v>
          </cell>
          <cell r="D2149">
            <v>90.35</v>
          </cell>
        </row>
        <row r="2150">
          <cell r="A2150">
            <v>96531</v>
          </cell>
          <cell r="B2150" t="str">
            <v>FABRICAÇÃO, MONTAGEM E DESMONTAGEM DE FÔRMA PARA BLOCO DE COROAMENTO, EM MADEIRA SERRADA, E=25 MM, 2 UTILIZAÇÕES. AF_06/2017</v>
          </cell>
          <cell r="C2150" t="str">
            <v>M2</v>
          </cell>
          <cell r="D2150">
            <v>69.650000000000006</v>
          </cell>
        </row>
        <row r="2151">
          <cell r="A2151">
            <v>96532</v>
          </cell>
          <cell r="B2151" t="str">
            <v>FABRICAÇÃO, MONTAGEM E DESMONTAGEM DE FÔRMA PARA SAPATA, EM MADEIRA SERRADA, E=25 MM, 2 UTILIZAÇÕES. AF_06/2017</v>
          </cell>
          <cell r="C2151" t="str">
            <v>M2</v>
          </cell>
          <cell r="D2151">
            <v>127.72</v>
          </cell>
        </row>
        <row r="2152">
          <cell r="A2152">
            <v>96533</v>
          </cell>
          <cell r="B2152" t="str">
            <v>FABRICAÇÃO, MONTAGEM E DESMONTAGEM DE FÔRMA PARA VIGA BALDRAME, EM MADEIRA SERRADA, E=25 MM, 2 UTILIZAÇÕES. AF_06/2017</v>
          </cell>
          <cell r="C2152" t="str">
            <v>M2</v>
          </cell>
          <cell r="D2152">
            <v>60.06</v>
          </cell>
        </row>
        <row r="2153">
          <cell r="A2153">
            <v>96534</v>
          </cell>
          <cell r="B2153" t="str">
            <v>FABRICAÇÃO, MONTAGEM E DESMONTAGEM DE FÔRMA PARA BLOCO DE COROAMENTO, EM MADEIRA SERRADA, E=25 MM, 4 UTILIZAÇÕES. AF_06/2017</v>
          </cell>
          <cell r="C2153" t="str">
            <v>M2</v>
          </cell>
          <cell r="D2153">
            <v>52.72</v>
          </cell>
        </row>
        <row r="2154">
          <cell r="A2154">
            <v>96535</v>
          </cell>
          <cell r="B2154" t="str">
            <v>FABRICAÇÃO, MONTAGEM E DESMONTAGEM DE FÔRMA PARA SAPATA, EM MADEIRA SERRADA, E=25 MM, 4 UTILIZAÇÕES. AF_06/2017</v>
          </cell>
          <cell r="C2154" t="str">
            <v>M2</v>
          </cell>
          <cell r="D2154">
            <v>94.73</v>
          </cell>
        </row>
        <row r="2155">
          <cell r="A2155">
            <v>96536</v>
          </cell>
          <cell r="B2155" t="str">
            <v>FABRICAÇÃO, MONTAGEM E DESMONTAGEM DE FÔRMA PARA VIGA BALDRAME, EM MADEIRA SERRADA, E=25 MM, 4 UTILIZAÇÕES. AF_06/2017</v>
          </cell>
          <cell r="C2155" t="str">
            <v>M2</v>
          </cell>
          <cell r="D2155">
            <v>44.29</v>
          </cell>
        </row>
        <row r="2156">
          <cell r="A2156">
            <v>96537</v>
          </cell>
          <cell r="B2156" t="str">
            <v>FABRICAÇÃO, MONTAGEM E DESMONTAGEM DE FÔRMA PARA BLOCO DE COROAMENTO, EM CHAPA DE MADEIRA COMPENSADA RESINADA, E=17 MM, 2 UTILIZAÇÕES. AF_06/2017</v>
          </cell>
          <cell r="C2156" t="str">
            <v>M2</v>
          </cell>
          <cell r="D2156">
            <v>115.8</v>
          </cell>
        </row>
        <row r="2157">
          <cell r="A2157">
            <v>96538</v>
          </cell>
          <cell r="B2157" t="str">
            <v>FABRICAÇÃO, MONTAGEM E DESMONTAGEM DE FÔRMA PARA SAPATA, EM CHAPA DE MADEIRA COMPENSADA RESINADA, E=17 MM, 2 UTILIZAÇÕES. AF_06/2017</v>
          </cell>
          <cell r="C2157" t="str">
            <v>M2</v>
          </cell>
          <cell r="D2157">
            <v>182.89</v>
          </cell>
        </row>
        <row r="2158">
          <cell r="A2158">
            <v>96539</v>
          </cell>
          <cell r="B2158" t="str">
            <v>FABRICAÇÃO, MONTAGEM E DESMONTAGEM DE FÔRMA PARA VIGA BALDRAME, EM CHAPA DE MADEIRA COMPENSADA RESINADA, E=17 MM, 2 UTILIZAÇÕES. AF_06/2017</v>
          </cell>
          <cell r="C2158" t="str">
            <v>M2</v>
          </cell>
          <cell r="D2158">
            <v>81.08</v>
          </cell>
        </row>
        <row r="2159">
          <cell r="A2159">
            <v>96540</v>
          </cell>
          <cell r="B2159" t="str">
            <v>FABRICAÇÃO, MONTAGEM E DESMONTAGEM DE FÔRMA PARA BLOCO DE COROAMENTO, EM CHAPA DE MADEIRA COMPENSADA RESINADA, E=17 MM, 4 UTILIZAÇÕES. AF_06/2017</v>
          </cell>
          <cell r="C2159" t="str">
            <v>M2</v>
          </cell>
          <cell r="D2159">
            <v>84.45</v>
          </cell>
        </row>
        <row r="2160">
          <cell r="A2160">
            <v>96541</v>
          </cell>
          <cell r="B2160" t="str">
            <v>FABRICAÇÃO, MONTAGEM E DESMONTAGEM DE FÔRMA PARA SAPATA, EM CHAPA DE MADEIRA COMPENSADA RESINADA, E=17 MM, 4 UTILIZAÇÕES. AF_06/2017</v>
          </cell>
          <cell r="C2160" t="str">
            <v>M2</v>
          </cell>
          <cell r="D2160">
            <v>131.87</v>
          </cell>
        </row>
        <row r="2161">
          <cell r="A2161">
            <v>96542</v>
          </cell>
          <cell r="B2161" t="str">
            <v>FABRICAÇÃO, MONTAGEM E DESMONTAGEM DE FÔRMA PARA VIGA BALDRAME, EM CHAPA DE MADEIRA COMPENSADA RESINADA, E=17 MM, 4 UTILIZAÇÕES. AF_06/2017</v>
          </cell>
          <cell r="C2161" t="str">
            <v>M2</v>
          </cell>
          <cell r="D2161">
            <v>62.63</v>
          </cell>
        </row>
        <row r="2162">
          <cell r="A2162">
            <v>96543</v>
          </cell>
          <cell r="B2162" t="str">
            <v>ARMAÇÃO DE BLOCO, VIGA BALDRAME E SAPATA UTILIZANDO AÇO CA-60 DE 5 MM - MONTAGEM. AF_06/2017</v>
          </cell>
          <cell r="C2162" t="str">
            <v>KG</v>
          </cell>
          <cell r="D2162">
            <v>12.27</v>
          </cell>
        </row>
        <row r="2163">
          <cell r="A2163">
            <v>97747</v>
          </cell>
          <cell r="B2163" t="str">
            <v>MONTAGEM E DESMONTAGEM DE FÔRMA DE PILARES CIRCULARES, COM ÁREA MÉDIA DAS SEÇÕES MAIOR QUE 0,28 M², PÉ-DIREITO DUPLO, EM MADEIRA, 2 UTILIZAÇÕES.  AF_06/2017</v>
          </cell>
          <cell r="C2163" t="str">
            <v>M2</v>
          </cell>
          <cell r="D2163">
            <v>134.88</v>
          </cell>
        </row>
        <row r="2164">
          <cell r="A2164" t="str">
            <v>73771/1</v>
          </cell>
          <cell r="B2164" t="str">
            <v>PROTENSAO DE TIRANTES DE BARRA DE ACO CA-50 EXCL MATERIAIS</v>
          </cell>
          <cell r="C2164" t="str">
            <v>UN</v>
          </cell>
          <cell r="D2164">
            <v>20.78</v>
          </cell>
        </row>
        <row r="2165">
          <cell r="A2165" t="str">
            <v>73990/1</v>
          </cell>
          <cell r="B2165" t="str">
            <v>ARMACAO ACO CA-50 P/1,0M3 DE CONCRETO</v>
          </cell>
          <cell r="C2165" t="str">
            <v>UN</v>
          </cell>
          <cell r="D2165">
            <v>540.32000000000005</v>
          </cell>
        </row>
        <row r="2166">
          <cell r="A2166">
            <v>85662</v>
          </cell>
          <cell r="B2166" t="str">
            <v>ARMACAO EM TELA DE ACO SOLDADA NERVURADA Q-92, ACO CA-60, 4,2MM, MALHA 15X15CM</v>
          </cell>
          <cell r="C2166" t="str">
            <v>M2</v>
          </cell>
          <cell r="D2166">
            <v>10.81</v>
          </cell>
        </row>
        <row r="2167">
          <cell r="A2167">
            <v>89996</v>
          </cell>
          <cell r="B2167" t="str">
            <v>ARMAÇÃO VERTICAL DE ALVENARIA ESTRUTURAL; DIÂMETRO DE 10,0 MM. AF_01/2015</v>
          </cell>
          <cell r="C2167" t="str">
            <v>KG</v>
          </cell>
          <cell r="D2167">
            <v>7.13</v>
          </cell>
        </row>
        <row r="2168">
          <cell r="A2168">
            <v>89997</v>
          </cell>
          <cell r="B2168" t="str">
            <v>ARMAÇÃO VERTICAL DE ALVENARIA ESTRUTURAL; DIÂMETRO DE 12,5 MM. AF_01/2015</v>
          </cell>
          <cell r="C2168" t="str">
            <v>KG</v>
          </cell>
          <cell r="D2168">
            <v>5.75</v>
          </cell>
        </row>
        <row r="2169">
          <cell r="A2169">
            <v>89998</v>
          </cell>
          <cell r="B2169" t="str">
            <v>ARMAÇÃO DE CINTA DE ALVENARIA ESTRUTURAL; DIÂMETRO DE 10,0 MM. AF_01/2015</v>
          </cell>
          <cell r="C2169" t="str">
            <v>KG</v>
          </cell>
          <cell r="D2169">
            <v>6.71</v>
          </cell>
        </row>
        <row r="2170">
          <cell r="A2170">
            <v>89999</v>
          </cell>
          <cell r="B2170" t="str">
            <v>ARMAÇÃO DE VERGA E CONTRAVERGA DE ALVENARIA ESTRUTURAL; DIÂMETRO DE 8,0 MM. AF_01/2015</v>
          </cell>
          <cell r="C2170" t="str">
            <v>KG</v>
          </cell>
          <cell r="D2170">
            <v>10.23</v>
          </cell>
        </row>
        <row r="2171">
          <cell r="A2171">
            <v>90000</v>
          </cell>
          <cell r="B2171" t="str">
            <v>ARMAÇÃO DE VERGA E CONTRAVERGA DE ALVENARIA ESTRUTURAL; DIÂMETRO DE 10,0 MM. AF_01/2015</v>
          </cell>
          <cell r="C2171" t="str">
            <v>KG</v>
          </cell>
          <cell r="D2171">
            <v>8.2100000000000009</v>
          </cell>
        </row>
        <row r="2172">
          <cell r="A2172">
            <v>91593</v>
          </cell>
          <cell r="B2172" t="str">
            <v>ARMAÇÃO DO SISTEMA DE PAREDES DE CONCRETO, EXECUTADA EM PAREDES DE EDIFICAÇÕES DE MÚLTIPLOS PAVIMENTOS, TELA Q-138. AF_06/2019</v>
          </cell>
          <cell r="C2172" t="str">
            <v>KG</v>
          </cell>
          <cell r="D2172">
            <v>7.14</v>
          </cell>
        </row>
        <row r="2173">
          <cell r="A2173">
            <v>91594</v>
          </cell>
          <cell r="B2173" t="str">
            <v>ARMAÇÃO DO SISTEMA DE PAREDES DE CONCRETO, EXECUTADA EM PAREDES DE EDIFICAÇÕES TÉRREAS OU DE MÚLTIPLOS PAVIMENTOS, TELA Q-92. AF_06/2019</v>
          </cell>
          <cell r="C2173" t="str">
            <v>KG</v>
          </cell>
          <cell r="D2173">
            <v>7.46</v>
          </cell>
        </row>
        <row r="2174">
          <cell r="A2174">
            <v>91595</v>
          </cell>
          <cell r="B2174" t="str">
            <v>ARMAÇÃO DO SISTEMA DE PAREDES DE CONCRETO, EXECUTADA EM PAREDES DE EDIFICAÇÕES TÉRREAS, TELA Q-61. AF_06/2019</v>
          </cell>
          <cell r="C2174" t="str">
            <v>KG</v>
          </cell>
          <cell r="D2174">
            <v>7.97</v>
          </cell>
        </row>
        <row r="2175">
          <cell r="A2175">
            <v>91596</v>
          </cell>
          <cell r="B2175" t="str">
            <v>ARMAÇÃO DO SISTEMA DE PAREDES DE CONCRETO, EXECUTADA COMO ARMADURA POSITIVA DE LAJES, TELA Q-138. AF_06/2019</v>
          </cell>
          <cell r="C2175" t="str">
            <v>KG</v>
          </cell>
          <cell r="D2175">
            <v>7.37</v>
          </cell>
        </row>
        <row r="2176">
          <cell r="A2176">
            <v>91597</v>
          </cell>
          <cell r="B2176" t="str">
            <v>ARMAÇÃO DO SISTEMA DE PAREDES DE CONCRETO, EXECUTADA COMO ARMADURA NEGATIVA DE LAJES, TELA T-196. AF_06/2019</v>
          </cell>
          <cell r="C2176" t="str">
            <v>KG</v>
          </cell>
          <cell r="D2176">
            <v>5.27</v>
          </cell>
        </row>
        <row r="2177">
          <cell r="A2177">
            <v>91598</v>
          </cell>
          <cell r="B2177" t="str">
            <v>ARMAÇÃO DO SISTEMA DE PAREDES DE CONCRETO, EXECUTADA COMO ARMADURA POSITIVA DE LAJES, TELA Q-113. AF_06/2019</v>
          </cell>
          <cell r="C2177" t="str">
            <v>KG</v>
          </cell>
          <cell r="D2177">
            <v>7.28</v>
          </cell>
        </row>
        <row r="2178">
          <cell r="A2178">
            <v>91599</v>
          </cell>
          <cell r="B2178" t="str">
            <v>ARMAÇÃO DO SISTEMA DE PAREDES DE CONCRETO, EXECUTADA COMO ARMADURA NEGATIVA DE LAJES, TELA L-159. AF_06/2019</v>
          </cell>
          <cell r="C2178" t="str">
            <v>KG</v>
          </cell>
          <cell r="D2178">
            <v>5.54</v>
          </cell>
        </row>
        <row r="2179">
          <cell r="A2179">
            <v>91600</v>
          </cell>
          <cell r="B2179" t="str">
            <v>ARMAÇÃO DO SISTEMA DE PAREDES DE CONCRETO, EXECUTADA EM PLATIBANDAS, TELA Q-92. AF_06/2019</v>
          </cell>
          <cell r="C2179" t="str">
            <v>KG</v>
          </cell>
          <cell r="D2179">
            <v>9.25</v>
          </cell>
        </row>
        <row r="2180">
          <cell r="A2180">
            <v>91601</v>
          </cell>
          <cell r="B2180" t="str">
            <v>ARMAÇÃO DO SISTEMA DE PAREDES DE CONCRETO, EXECUTADA COMO REFORÇO, VERGALHÃO DE 6,3 MM DE DIÂMETRO. AF_06/2019</v>
          </cell>
          <cell r="C2180" t="str">
            <v>KG</v>
          </cell>
          <cell r="D2180">
            <v>8.11</v>
          </cell>
        </row>
        <row r="2181">
          <cell r="A2181">
            <v>91602</v>
          </cell>
          <cell r="B2181" t="str">
            <v>ARMAÇÃO DO SISTEMA DE PAREDES DE CONCRETO, EXECUTADA COMO REFORÇO, VERGALHÃO DE 8,0 MM DE DIÂMETRO. AF_06/2019</v>
          </cell>
          <cell r="C2181" t="str">
            <v>KG</v>
          </cell>
          <cell r="D2181">
            <v>7.37</v>
          </cell>
        </row>
        <row r="2182">
          <cell r="A2182">
            <v>91603</v>
          </cell>
          <cell r="B2182" t="str">
            <v>ARMAÇÃO DO SISTEMA DE PAREDES DE CONCRETO, EXECUTADA COMO REFORÇO, VERGALHÃO DE 10,0 MM DE DIÂMETRO. AF_06/2019</v>
          </cell>
          <cell r="C2182" t="str">
            <v>KG</v>
          </cell>
          <cell r="D2182">
            <v>6.96</v>
          </cell>
        </row>
        <row r="2183">
          <cell r="A2183">
            <v>92759</v>
          </cell>
          <cell r="B2183" t="str">
            <v>ARMAÇÃO DE PILAR OU VIGA DE UMA ESTRUTURA CONVENCIONAL DE CONCRETO ARMADO EM UM EDIFÍCIO DE MÚLTIPLOS PAVIMENTOS UTILIZANDO AÇO CA-60 DE 5,0 MM - MONTAGEM. AF_12/2015</v>
          </cell>
          <cell r="C2183" t="str">
            <v>KG</v>
          </cell>
          <cell r="D2183">
            <v>10.11</v>
          </cell>
        </row>
        <row r="2184">
          <cell r="A2184">
            <v>92760</v>
          </cell>
          <cell r="B2184" t="str">
            <v>ARMAÇÃO DE PILAR OU VIGA DE UMA ESTRUTURA CONVENCIONAL DE CONCRETO ARMADO EM UM EDIFÍCIO DE MÚLTIPLOS PAVIMENTOS UTILIZANDO AÇO CA-50 DE 6,3 MM - MONTAGEM. AF_12/2015</v>
          </cell>
          <cell r="C2184" t="str">
            <v>KG</v>
          </cell>
          <cell r="D2184">
            <v>9.27</v>
          </cell>
        </row>
        <row r="2185">
          <cell r="A2185">
            <v>92761</v>
          </cell>
          <cell r="B2185" t="str">
            <v>ARMAÇÃO DE PILAR OU VIGA DE UMA ESTRUTURA CONVENCIONAL DE CONCRETO ARMADO EM UM EDIFÍCIO DE MÚLTIPLOS PAVIMENTOS UTILIZANDO AÇO CA-50 DE 8,0 MM - MONTAGEM. AF_12/2015</v>
          </cell>
          <cell r="C2185" t="str">
            <v>KG</v>
          </cell>
          <cell r="D2185">
            <v>8.52</v>
          </cell>
        </row>
        <row r="2186">
          <cell r="A2186">
            <v>92762</v>
          </cell>
          <cell r="B2186" t="str">
            <v>ARMAÇÃO DE PILAR OU VIGA DE UMA ESTRUTURA CONVENCIONAL DE CONCRETO ARMADO EM UM EDIFÍCIO DE MÚLTIPLOS PAVIMENTOS UTILIZANDO AÇO CA-50 DE 10,0 MM - MONTAGEM. AF_12/2015</v>
          </cell>
          <cell r="C2186" t="str">
            <v>KG</v>
          </cell>
          <cell r="D2186">
            <v>7.53</v>
          </cell>
        </row>
        <row r="2187">
          <cell r="A2187">
            <v>92763</v>
          </cell>
          <cell r="B2187" t="str">
            <v>ARMAÇÃO DE PILAR OU VIGA DE UMA ESTRUTURA CONVENCIONAL DE CONCRETO ARMADO EM UM EDIFÍCIO DE MÚLTIPLOS PAVIMENTOS UTILIZANDO AÇO CA-50 DE 12,5 MM - MONTAGEM. AF_12/2015</v>
          </cell>
          <cell r="C2187" t="str">
            <v>KG</v>
          </cell>
          <cell r="D2187">
            <v>6.3</v>
          </cell>
        </row>
        <row r="2188">
          <cell r="A2188">
            <v>92764</v>
          </cell>
          <cell r="B2188" t="str">
            <v>ARMAÇÃO DE PILAR OU VIGA DE UMA ESTRUTURA CONVENCIONAL DE CONCRETO ARMADO EM UM EDIFÍCIO DE MÚLTIPLOS PAVIMENTOS UTILIZANDO AÇO CA-50 DE 16,0 MM - MONTAGEM. AF_12/2015</v>
          </cell>
          <cell r="C2188" t="str">
            <v>KG</v>
          </cell>
          <cell r="D2188">
            <v>5.92</v>
          </cell>
        </row>
        <row r="2189">
          <cell r="A2189">
            <v>92765</v>
          </cell>
          <cell r="B2189" t="str">
            <v>ARMAÇÃO DE PILAR OU VIGA DE UMA ESTRUTURA CONVENCIONAL DE CONCRETO ARMADO EM UM EDIFÍCIO DE MÚLTIPLOS PAVIMENTOS UTILIZANDO AÇO CA-50 DE 20,0 MM - MONTAGEM. AF_12/2015</v>
          </cell>
          <cell r="C2189" t="str">
            <v>KG</v>
          </cell>
          <cell r="D2189">
            <v>6.6</v>
          </cell>
        </row>
        <row r="2190">
          <cell r="A2190">
            <v>92766</v>
          </cell>
          <cell r="B2190" t="str">
            <v>ARMAÇÃO DE PILAR OU VIGA DE UMA ESTRUTURA CONVENCIONAL DE CONCRETO ARMADO EM UM EDIFÍCIO DE MÚLTIPLOS PAVIMENTOS UTILIZANDO AÇO CA-50 DE 25,0 MM - MONTAGEM. AF_12/2015</v>
          </cell>
          <cell r="C2190" t="str">
            <v>KG</v>
          </cell>
          <cell r="D2190">
            <v>6.41</v>
          </cell>
        </row>
        <row r="2191">
          <cell r="A2191">
            <v>92767</v>
          </cell>
          <cell r="B2191" t="str">
            <v>ARMAÇÃO DE LAJE DE UMA ESTRUTURA CONVENCIONAL DE CONCRETO ARMADO EM UM EDIFÍCIO DE MÚLTIPLOS PAVIMENTOS UTILIZANDO AÇO CA-60 DE 4,2 MM - MONTAGEM. AF_12/2015</v>
          </cell>
          <cell r="C2191" t="str">
            <v>KG</v>
          </cell>
          <cell r="D2191">
            <v>10.27</v>
          </cell>
        </row>
        <row r="2192">
          <cell r="A2192">
            <v>92768</v>
          </cell>
          <cell r="B2192" t="str">
            <v>ARMAÇÃO DE LAJE DE UMA ESTRUTURA CONVENCIONAL DE CONCRETO ARMADO EM UM EDIFÍCIO DE MÚLTIPLOS PAVIMENTOS UTILIZANDO AÇO CA-60 DE 5,0 MM - MONTAGEM. AF_12/2015</v>
          </cell>
          <cell r="C2192" t="str">
            <v>KG</v>
          </cell>
          <cell r="D2192">
            <v>8.9700000000000006</v>
          </cell>
        </row>
        <row r="2193">
          <cell r="A2193">
            <v>92769</v>
          </cell>
          <cell r="B2193" t="str">
            <v>ARMAÇÃO DE LAJE DE UMA ESTRUTURA CONVENCIONAL DE CONCRETO ARMADO EM UM EDIFÍCIO DE MÚLTIPLOS PAVIMENTOS UTILIZANDO AÇO CA-50 DE 6,3 MM - MONTAGEM. AF_12/2015</v>
          </cell>
          <cell r="C2193" t="str">
            <v>KG</v>
          </cell>
          <cell r="D2193">
            <v>8.4</v>
          </cell>
        </row>
        <row r="2194">
          <cell r="A2194">
            <v>92770</v>
          </cell>
          <cell r="B2194" t="str">
            <v>ARMAÇÃO DE LAJE DE UMA ESTRUTURA CONVENCIONAL DE CONCRETO ARMADO EM UM EDIFÍCIO DE MÚLTIPLOS PAVIMENTOS UTILIZANDO AÇO CA-50 DE 8,0 MM - MONTAGEM. AF_12/2015</v>
          </cell>
          <cell r="C2194" t="str">
            <v>KG</v>
          </cell>
          <cell r="D2194">
            <v>7.87</v>
          </cell>
        </row>
        <row r="2195">
          <cell r="A2195">
            <v>92771</v>
          </cell>
          <cell r="B2195" t="str">
            <v>ARMAÇÃO DE LAJE DE UMA ESTRUTURA CONVENCIONAL DE CONCRETO ARMADO EM UM EDIFÍCIO DE MÚLTIPLOS PAVIMENTOS UTILIZANDO AÇO CA-50 DE 10,0 MM - MONTAGEM. AF_12/2015</v>
          </cell>
          <cell r="C2195" t="str">
            <v>KG</v>
          </cell>
          <cell r="D2195">
            <v>7.01</v>
          </cell>
        </row>
        <row r="2196">
          <cell r="A2196">
            <v>92772</v>
          </cell>
          <cell r="B2196" t="str">
            <v>ARMAÇÃO DE LAJE DE UMA ESTRUTURA CONVENCIONAL DE CONCRETO ARMADO EM UM EDIFÍCIO DE MÚLTIPLOS PAVIMENTOS UTILIZANDO AÇO CA-50 DE 12,5 MM - MONTAGEM. AF_12/2015</v>
          </cell>
          <cell r="C2196" t="str">
            <v>KG</v>
          </cell>
          <cell r="D2196">
            <v>5.92</v>
          </cell>
        </row>
        <row r="2197">
          <cell r="A2197">
            <v>92773</v>
          </cell>
          <cell r="B2197" t="str">
            <v>ARMAÇÃO DE LAJE DE UMA ESTRUTURA CONVENCIONAL DE CONCRETO ARMADO EM UM EDIFÍCIO DE MÚLTIPLOS PAVIMENTOS UTILIZANDO AÇO CA-50 DE 16,0 MM - MONTAGEM. AF_12/2015</v>
          </cell>
          <cell r="C2197" t="str">
            <v>KG</v>
          </cell>
          <cell r="D2197">
            <v>5.64</v>
          </cell>
        </row>
        <row r="2198">
          <cell r="A2198">
            <v>92774</v>
          </cell>
          <cell r="B2198" t="str">
            <v>ARMAÇÃO DE LAJE DE UMA ESTRUTURA CONVENCIONAL DE CONCRETO ARMADO EM UM EDIFÍCIO DE MÚLTIPLOS PAVIMENTOS UTILIZANDO AÇO CA-50 DE 20,0 MM - MONTAGEM. AF_12/2015</v>
          </cell>
          <cell r="C2198" t="str">
            <v>KG</v>
          </cell>
          <cell r="D2198">
            <v>6.4</v>
          </cell>
        </row>
        <row r="2199">
          <cell r="A2199">
            <v>92775</v>
          </cell>
          <cell r="B2199" t="str">
            <v>ARMAÇÃO DE PILAR OU VIGA DE UMA ESTRUTURA CONVENCIONAL DE CONCRETO ARMADO EM UMA EDIFICAÇÃO TÉRREA OU SOBRADO UTILIZANDO AÇO CA-60 DE 5,0 MM - MONTAGEM. AF_12/2015</v>
          </cell>
          <cell r="C2199" t="str">
            <v>KG</v>
          </cell>
          <cell r="D2199">
            <v>12.35</v>
          </cell>
        </row>
        <row r="2200">
          <cell r="A2200">
            <v>92776</v>
          </cell>
          <cell r="B2200" t="str">
            <v>ARMAÇÃO DE PILAR OU VIGA DE UMA ESTRUTURA CONVENCIONAL DE CONCRETO ARMADO EM UMA EDIFICAÇÃO TÉRREA OU SOBRADO UTILIZANDO AÇO CA-50 DE 6,3 MM - MONTAGEM. AF_12/2015</v>
          </cell>
          <cell r="C2200" t="str">
            <v>KG</v>
          </cell>
          <cell r="D2200">
            <v>10.97</v>
          </cell>
        </row>
        <row r="2201">
          <cell r="A2201">
            <v>92777</v>
          </cell>
          <cell r="B2201" t="str">
            <v>ARMAÇÃO DE PILAR OU VIGA DE UMA ESTRUTURA CONVENCIONAL DE CONCRETO ARMADO EM UMA EDIFICAÇÃO TÉRREA OU SOBRADO UTILIZANDO AÇO CA-50 DE 8,0 MM - MONTAGEM. AF_12/2015</v>
          </cell>
          <cell r="C2201" t="str">
            <v>KG</v>
          </cell>
          <cell r="D2201">
            <v>9.7899999999999991</v>
          </cell>
        </row>
        <row r="2202">
          <cell r="A2202">
            <v>92778</v>
          </cell>
          <cell r="B2202" t="str">
            <v>ARMAÇÃO DE PILAR OU VIGA DE UMA ESTRUTURA CONVENCIONAL DE CONCRETO ARMADO EM UMA EDIFICAÇÃO TÉRREA OU SOBRADO UTILIZANDO AÇO CA-50 DE 10,0 MM - MONTAGEM. AF_12/2015</v>
          </cell>
          <cell r="C2202" t="str">
            <v>KG</v>
          </cell>
          <cell r="D2202">
            <v>8.48</v>
          </cell>
        </row>
        <row r="2203">
          <cell r="A2203">
            <v>92779</v>
          </cell>
          <cell r="B2203" t="str">
            <v>ARMAÇÃO DE PILAR OU VIGA DE UMA ESTRUTURA CONVENCIONAL DE CONCRETO ARMADO EM UMA EDIFICAÇÃO TÉRREA OU SOBRADO UTILIZANDO AÇO CA-50 DE 12,5 MM - MONTAGEM. AF_12/2015</v>
          </cell>
          <cell r="C2203" t="str">
            <v>KG</v>
          </cell>
          <cell r="D2203">
            <v>7</v>
          </cell>
        </row>
        <row r="2204">
          <cell r="A2204">
            <v>92780</v>
          </cell>
          <cell r="B2204" t="str">
            <v>ARMAÇÃO DE PILAR OU VIGA DE UMA ESTRUTURA CONVENCIONAL DE CONCRETO ARMADO EM UMA EDIFICAÇÃO TÉRREA OU SOBRADO UTILIZANDO AÇO CA-50 DE 16,0 MM - MONTAGEM. AF_12/2015</v>
          </cell>
          <cell r="C2204" t="str">
            <v>KG</v>
          </cell>
          <cell r="D2204">
            <v>6.39</v>
          </cell>
        </row>
        <row r="2205">
          <cell r="A2205">
            <v>92781</v>
          </cell>
          <cell r="B2205" t="str">
            <v>ARMAÇÃO DE PILAR OU VIGA DE UMA ESTRUTURA CONVENCIONAL DE CONCRETO ARMADO EM UMA EDIFICAÇÃO TÉRREA OU SOBRADO UTILIZANDO AÇO CA-50 DE 20,0 MM - MONTAGEM. AF_12/2015</v>
          </cell>
          <cell r="C2205" t="str">
            <v>KG</v>
          </cell>
          <cell r="D2205">
            <v>6.9</v>
          </cell>
        </row>
        <row r="2206">
          <cell r="A2206">
            <v>92782</v>
          </cell>
          <cell r="B2206" t="str">
            <v>ARMAÇÃO DE PILAR OU VIGA DE UMA ESTRUTURA CONVENCIONAL DE CONCRETO ARMADO EM UMA EDIFICAÇÃO TÉRREA OU SOBRADO UTILIZANDO AÇO CA-50 DE 25,0 MM - MONTAGEM. AF_12/2015</v>
          </cell>
          <cell r="C2206" t="str">
            <v>KG</v>
          </cell>
          <cell r="D2206">
            <v>6.6</v>
          </cell>
        </row>
        <row r="2207">
          <cell r="A2207">
            <v>92783</v>
          </cell>
          <cell r="B2207" t="str">
            <v>ARMAÇÃO DE LAJE DE UMA ESTRUTURA CONVENCIONAL DE CONCRETO ARMADO EM UMA EDIFICAÇÃO TÉRREA OU SOBRADO UTILIZANDO AÇO CA-60 DE 4,2 MM - MONTAGEM. AF_12/2015</v>
          </cell>
          <cell r="C2207" t="str">
            <v>KG</v>
          </cell>
          <cell r="D2207">
            <v>12.16</v>
          </cell>
        </row>
        <row r="2208">
          <cell r="A2208">
            <v>92784</v>
          </cell>
          <cell r="B2208" t="str">
            <v>ARMAÇÃO DE LAJE DE UMA ESTRUTURA CONVENCIONAL DE CONCRETO ARMADO EM UMA EDIFICAÇÃO TÉRREA OU SOBRADO UTILIZANDO AÇO CA-60 DE 5,0 MM - MONTAGEM. AF_12/2015</v>
          </cell>
          <cell r="C2208" t="str">
            <v>KG</v>
          </cell>
          <cell r="D2208">
            <v>10.5</v>
          </cell>
        </row>
        <row r="2209">
          <cell r="A2209">
            <v>92785</v>
          </cell>
          <cell r="B2209" t="str">
            <v>ARMAÇÃO DE LAJE DE UMA ESTRUTURA CONVENCIONAL DE CONCRETO ARMADO EM UMA EDIFICAÇÃO TÉRREA OU SOBRADO UTILIZANDO AÇO CA-50 DE 6,3 MM - MONTAGEM. AF_12/2015</v>
          </cell>
          <cell r="C2209" t="str">
            <v>KG</v>
          </cell>
          <cell r="D2209">
            <v>9.58</v>
          </cell>
        </row>
        <row r="2210">
          <cell r="A2210">
            <v>92786</v>
          </cell>
          <cell r="B2210" t="str">
            <v>ARMAÇÃO DE LAJE DE UMA ESTRUTURA CONVENCIONAL DE CONCRETO ARMADO EM UMA EDIFICAÇÃO TÉRREA OU SOBRADO UTILIZANDO AÇO CA-50 DE 8,0 MM - MONTAGEM. AF_12/2015</v>
          </cell>
          <cell r="C2210" t="str">
            <v>KG</v>
          </cell>
          <cell r="D2210">
            <v>8.73</v>
          </cell>
        </row>
        <row r="2211">
          <cell r="A2211">
            <v>92787</v>
          </cell>
          <cell r="B2211" t="str">
            <v>ARMAÇÃO DE LAJE DE UMA ESTRUTURA CONVENCIONAL DE CONCRETO ARMADO EM UMA EDIFICAÇÃO TÉRREA OU SOBRADO UTILIZANDO AÇO CA-50 DE 10,0 MM - MONTAGEM. AF_12/2015</v>
          </cell>
          <cell r="C2211" t="str">
            <v>KG</v>
          </cell>
          <cell r="D2211">
            <v>7.64</v>
          </cell>
        </row>
        <row r="2212">
          <cell r="A2212">
            <v>92788</v>
          </cell>
          <cell r="B2212" t="str">
            <v>ARMAÇÃO DE LAJE DE UMA ESTRUTURA CONVENCIONAL DE CONCRETO ARMADO EM UMA EDIFICAÇÃO TÉRREA OU SOBRADO UTILIZANDO AÇO CA-50 DE 12,5 MM - MONTAGEM. AF_12/2015</v>
          </cell>
          <cell r="C2212" t="str">
            <v>KG</v>
          </cell>
          <cell r="D2212">
            <v>6.37</v>
          </cell>
        </row>
        <row r="2213">
          <cell r="A2213">
            <v>92789</v>
          </cell>
          <cell r="B2213" t="str">
            <v>ARMAÇÃO DE LAJE DE UMA ESTRUTURA CONVENCIONAL DE CONCRETO ARMADO EM UMA EDIFICAÇÃO TÉRREA OU SOBRADO UTILIZANDO AÇO CA-50 DE 16,0 MM - MONTAGEM. AF_12/2015</v>
          </cell>
          <cell r="C2213" t="str">
            <v>KG</v>
          </cell>
          <cell r="D2213">
            <v>5.93</v>
          </cell>
        </row>
        <row r="2214">
          <cell r="A2214">
            <v>92790</v>
          </cell>
          <cell r="B2214" t="str">
            <v>ARMAÇÃO DE LAJE DE UMA ESTRUTURA CONVENCIONAL DE CONCRETO ARMADO EM UMA EDIFICAÇÃO TÉRREA OU SOBRADO UTILIZANDO AÇO CA-50 DE 20,0 MM - MONTAGEM. AF_12/2015</v>
          </cell>
          <cell r="C2214" t="str">
            <v>KG</v>
          </cell>
          <cell r="D2214">
            <v>6.57</v>
          </cell>
        </row>
        <row r="2215">
          <cell r="A2215">
            <v>92791</v>
          </cell>
          <cell r="B2215" t="str">
            <v>CORTE E DOBRA DE AÇO CA-60, DIÂMETRO DE 5,0 MM, UTILIZADO EM ESTRUTURAS DIVERSAS, EXCETO LAJES. AF_12/2015</v>
          </cell>
          <cell r="C2215" t="str">
            <v>KG</v>
          </cell>
          <cell r="D2215">
            <v>6.93</v>
          </cell>
        </row>
        <row r="2216">
          <cell r="A2216">
            <v>92792</v>
          </cell>
          <cell r="B2216" t="str">
            <v>CORTE E DOBRA DE AÇO CA-50, DIÂMETRO DE 6,3 MM, UTILIZADO EM ESTRUTURAS DIVERSAS, EXCETO LAJES. AF_12/2015</v>
          </cell>
          <cell r="C2216" t="str">
            <v>KG</v>
          </cell>
          <cell r="D2216">
            <v>6.77</v>
          </cell>
        </row>
        <row r="2217">
          <cell r="A2217">
            <v>92793</v>
          </cell>
          <cell r="B2217" t="str">
            <v>CORTE E DOBRA DE AÇO CA-50, DIÂMETRO DE 8,0 MM, UTILIZADO EM ESTRUTURAS DIVERSAS, EXCETO LAJES. AF_12/2015</v>
          </cell>
          <cell r="C2217" t="str">
            <v>KG</v>
          </cell>
          <cell r="D2217">
            <v>6.59</v>
          </cell>
        </row>
        <row r="2218">
          <cell r="A2218">
            <v>92794</v>
          </cell>
          <cell r="B2218" t="str">
            <v>CORTE E DOBRA DE AÇO CA-50, DIÂMETRO DE 10,0 MM, UTILIZADO EM ESTRUTURAS DIVERSAS, EXCETO LAJES. AF_12/2015</v>
          </cell>
          <cell r="C2218" t="str">
            <v>KG</v>
          </cell>
          <cell r="D2218">
            <v>6.02</v>
          </cell>
        </row>
        <row r="2219">
          <cell r="A2219">
            <v>92795</v>
          </cell>
          <cell r="B2219" t="str">
            <v>CORTE E DOBRA DE AÇO CA-50, DIÂMETRO DE 12,5 MM, UTILIZADO EM ESTRUTURAS DIVERSAS, EXCETO LAJES. AF_12/2015</v>
          </cell>
          <cell r="C2219" t="str">
            <v>KG</v>
          </cell>
          <cell r="D2219">
            <v>5.13</v>
          </cell>
        </row>
        <row r="2220">
          <cell r="A2220">
            <v>92796</v>
          </cell>
          <cell r="B2220" t="str">
            <v>CORTE E DOBRA DE AÇO CA-50, DIÂMETRO DE 16,0 MM, UTILIZADO EM ESTRUTURAS DIVERSAS, EXCETO LAJES. AF_12/2015</v>
          </cell>
          <cell r="C2220" t="str">
            <v>KG</v>
          </cell>
          <cell r="D2220">
            <v>5.0599999999999996</v>
          </cell>
        </row>
        <row r="2221">
          <cell r="A2221">
            <v>92797</v>
          </cell>
          <cell r="B2221" t="str">
            <v>CORTE E DOBRA DE AÇO CA-50, DIÂMETRO DE 20,0 MM, UTILIZADO EM ESTRUTURAS DIVERSAS, EXCETO LAJES. AF_12/2015</v>
          </cell>
          <cell r="C2221" t="str">
            <v>KG</v>
          </cell>
          <cell r="D2221">
            <v>5.94</v>
          </cell>
        </row>
        <row r="2222">
          <cell r="A2222">
            <v>92798</v>
          </cell>
          <cell r="B2222" t="str">
            <v>CORTE E DOBRA DE AÇO CA-50, DIÂMETRO DE 25,0 MM, UTILIZADO EM ESTRUTURAS DIVERSAS, EXCETO LAJES. AF_12/2015</v>
          </cell>
          <cell r="C2222" t="str">
            <v>KG</v>
          </cell>
          <cell r="D2222">
            <v>5.93</v>
          </cell>
        </row>
        <row r="2223">
          <cell r="A2223">
            <v>92799</v>
          </cell>
          <cell r="B2223" t="str">
            <v>CORTE E DOBRA DE AÇO CA-60, DIÂMETRO DE 4,2 MM, UTILIZADO EM LAJE. AF_12/2015</v>
          </cell>
          <cell r="C2223" t="str">
            <v>KG</v>
          </cell>
          <cell r="D2223">
            <v>7.28</v>
          </cell>
        </row>
        <row r="2224">
          <cell r="A2224">
            <v>92800</v>
          </cell>
          <cell r="B2224" t="str">
            <v>CORTE E DOBRA DE AÇO CA-60, DIÂMETRO DE 5,0 MM, UTILIZADO EM LAJE. AF_12/2015</v>
          </cell>
          <cell r="C2224" t="str">
            <v>KG</v>
          </cell>
          <cell r="D2224">
            <v>6.51</v>
          </cell>
        </row>
        <row r="2225">
          <cell r="A2225">
            <v>92801</v>
          </cell>
          <cell r="B2225" t="str">
            <v>CORTE E DOBRA DE AÇO CA-50, DIÂMETRO DE 6,3 MM, UTILIZADO EM LAJE. AF_12/2015</v>
          </cell>
          <cell r="C2225" t="str">
            <v>KG</v>
          </cell>
          <cell r="D2225">
            <v>6.53</v>
          </cell>
        </row>
        <row r="2226">
          <cell r="A2226">
            <v>92802</v>
          </cell>
          <cell r="B2226" t="str">
            <v>CORTE E DOBRA DE AÇO CA-50, DIÂMETRO DE 8,0 MM, UTILIZADO EM LAJE. AF_12/2015</v>
          </cell>
          <cell r="C2226" t="str">
            <v>KG</v>
          </cell>
          <cell r="D2226">
            <v>6.46</v>
          </cell>
        </row>
        <row r="2227">
          <cell r="A2227">
            <v>92803</v>
          </cell>
          <cell r="B2227" t="str">
            <v>CORTE E DOBRA DE AÇO CA-50, DIÂMETRO DE 10,0 MM, UTILIZADO EM LAJE. AF_12/2015</v>
          </cell>
          <cell r="C2227" t="str">
            <v>KG</v>
          </cell>
          <cell r="D2227">
            <v>5.94</v>
          </cell>
        </row>
        <row r="2228">
          <cell r="A2228">
            <v>92804</v>
          </cell>
          <cell r="B2228" t="str">
            <v>CORTE E DOBRA DE AÇO CA-50, DIÂMETRO DE 12,5 MM, UTILIZADO EM LAJE. AF_12/2015</v>
          </cell>
          <cell r="C2228" t="str">
            <v>KG</v>
          </cell>
          <cell r="D2228">
            <v>5.09</v>
          </cell>
        </row>
        <row r="2229">
          <cell r="A2229">
            <v>92805</v>
          </cell>
          <cell r="B2229" t="str">
            <v>CORTE E DOBRA DE AÇO CA-50, DIÂMETRO DE 16,0 MM, UTILIZADO EM LAJE. AF_12/2015</v>
          </cell>
          <cell r="C2229" t="str">
            <v>KG</v>
          </cell>
          <cell r="D2229">
            <v>5.03</v>
          </cell>
        </row>
        <row r="2230">
          <cell r="A2230">
            <v>92806</v>
          </cell>
          <cell r="B2230" t="str">
            <v>CORTE E DOBRA DE AÇO CA-50, DIÂMETRO DE 20,0 MM, UTILIZADO EM LAJE. AF_12/2015</v>
          </cell>
          <cell r="C2230" t="str">
            <v>KG</v>
          </cell>
          <cell r="D2230">
            <v>5.93</v>
          </cell>
        </row>
        <row r="2231">
          <cell r="A2231">
            <v>92875</v>
          </cell>
          <cell r="B2231" t="str">
            <v>CORTE E DOBRA DE AÇO CA-25, DIÂMETRO DE 6,3 MM. AF_12/2015</v>
          </cell>
          <cell r="C2231" t="str">
            <v>KG</v>
          </cell>
          <cell r="D2231">
            <v>6.23</v>
          </cell>
        </row>
        <row r="2232">
          <cell r="A2232">
            <v>92876</v>
          </cell>
          <cell r="B2232" t="str">
            <v>CORTE E DOBRA DE AÇO CA-25, DIÂMETRO DE 8,0 MM. AF_12/2015</v>
          </cell>
          <cell r="C2232" t="str">
            <v>KG</v>
          </cell>
          <cell r="D2232">
            <v>6</v>
          </cell>
        </row>
        <row r="2233">
          <cell r="A2233">
            <v>92877</v>
          </cell>
          <cell r="B2233" t="str">
            <v>CORTE E DOBRA DE AÇO CA-25, DIÂMETRO DE 10,0 MM. AF_12/2015</v>
          </cell>
          <cell r="C2233" t="str">
            <v>KG</v>
          </cell>
          <cell r="D2233">
            <v>6.45</v>
          </cell>
        </row>
        <row r="2234">
          <cell r="A2234">
            <v>92878</v>
          </cell>
          <cell r="B2234" t="str">
            <v>CORTE E DOBRA DE AÇO CA-25, DIÂMETRO DE 12,5 MM. AF_12/2015</v>
          </cell>
          <cell r="C2234" t="str">
            <v>KG</v>
          </cell>
          <cell r="D2234">
            <v>6.5</v>
          </cell>
        </row>
        <row r="2235">
          <cell r="A2235">
            <v>92879</v>
          </cell>
          <cell r="B2235" t="str">
            <v>CORTE E DOBRA DE AÇO CA-25, DIÂMETRO DE 16,0 MM. AF_12/2015</v>
          </cell>
          <cell r="C2235" t="str">
            <v>KG</v>
          </cell>
          <cell r="D2235">
            <v>6.26</v>
          </cell>
        </row>
        <row r="2236">
          <cell r="A2236">
            <v>92880</v>
          </cell>
          <cell r="B2236" t="str">
            <v>CORTE E DOBRA DE AÇO CA-25, DIÂMETRO DE 20,0 MM. AF_12/2015</v>
          </cell>
          <cell r="C2236" t="str">
            <v>KG</v>
          </cell>
          <cell r="D2236">
            <v>6.39</v>
          </cell>
        </row>
        <row r="2237">
          <cell r="A2237">
            <v>92881</v>
          </cell>
          <cell r="B2237" t="str">
            <v>CORTE E DOBRA DE AÇO CA-25, DIÂMETRO DE 25,0 MM. AF_12/2015</v>
          </cell>
          <cell r="C2237" t="str">
            <v>KG</v>
          </cell>
          <cell r="D2237">
            <v>6.38</v>
          </cell>
        </row>
        <row r="2238">
          <cell r="A2238">
            <v>92882</v>
          </cell>
          <cell r="B2238" t="str">
            <v>ARMAÇÃO UTILIZANDO AÇO CA-25 DE 6,3 MM - MONTAGEM. AF_12/2015</v>
          </cell>
          <cell r="C2238" t="str">
            <v>KG</v>
          </cell>
          <cell r="D2238">
            <v>8.73</v>
          </cell>
        </row>
        <row r="2239">
          <cell r="A2239">
            <v>92883</v>
          </cell>
          <cell r="B2239" t="str">
            <v>ARMAÇÃO UTILIZANDO AÇO CA-25 DE 8,0 MM - MONTAGEM. AF_12/2015</v>
          </cell>
          <cell r="C2239" t="str">
            <v>KG</v>
          </cell>
          <cell r="D2239">
            <v>7.93</v>
          </cell>
        </row>
        <row r="2240">
          <cell r="A2240">
            <v>92884</v>
          </cell>
          <cell r="B2240" t="str">
            <v>ARMAÇÃO UTILIZANDO AÇO CA-25 DE 10,0 MM - MONTAGEM. AF_12/2015</v>
          </cell>
          <cell r="C2240" t="str">
            <v>KG</v>
          </cell>
          <cell r="D2240">
            <v>7.96</v>
          </cell>
        </row>
        <row r="2241">
          <cell r="A2241">
            <v>92885</v>
          </cell>
          <cell r="B2241" t="str">
            <v>ARMAÇÃO UTILIZANDO AÇO CA-25 DE 12,5 MM - MONTAGEM. AF_12/2015</v>
          </cell>
          <cell r="C2241" t="str">
            <v>KG</v>
          </cell>
          <cell r="D2241">
            <v>7.67</v>
          </cell>
        </row>
        <row r="2242">
          <cell r="A2242">
            <v>92886</v>
          </cell>
          <cell r="B2242" t="str">
            <v>ARMAÇÃO UTILIZANDO AÇO CA-25 DE 16,0 MM - MONTAGEM. AF_12/2015</v>
          </cell>
          <cell r="C2242" t="str">
            <v>KG</v>
          </cell>
          <cell r="D2242">
            <v>7.12</v>
          </cell>
        </row>
        <row r="2243">
          <cell r="A2243">
            <v>92887</v>
          </cell>
          <cell r="B2243" t="str">
            <v>ARMAÇÃO UTILIZANDO AÇO CA-25 DE 20,0 MM - MONTAGEM. AF_12/2015</v>
          </cell>
          <cell r="C2243" t="str">
            <v>KG</v>
          </cell>
          <cell r="D2243">
            <v>7.05</v>
          </cell>
        </row>
        <row r="2244">
          <cell r="A2244">
            <v>92888</v>
          </cell>
          <cell r="B2244" t="str">
            <v>ARMAÇÃO UTILIZANDO AÇO CA-25 DE 25,0 MM - MONTAGEM. AF_12/2015</v>
          </cell>
          <cell r="C2244" t="str">
            <v>KG</v>
          </cell>
          <cell r="D2244">
            <v>6.86</v>
          </cell>
        </row>
        <row r="2245">
          <cell r="A2245">
            <v>92915</v>
          </cell>
          <cell r="B2245" t="str">
            <v>ARMAÇÃO DE ESTRUTURAS DE CONCRETO ARMADO, EXCETO VIGAS, PILARES, LAJES E FUNDAÇÕES, UTILIZANDO AÇO CA-60 DE 5,0 MM - MONTAGEM. AF_12/2015</v>
          </cell>
          <cell r="C2245" t="str">
            <v>KG</v>
          </cell>
          <cell r="D2245">
            <v>11.23</v>
          </cell>
        </row>
        <row r="2246">
          <cell r="A2246">
            <v>92916</v>
          </cell>
          <cell r="B2246" t="str">
            <v>ARMAÇÃO DE ESTRUTURAS DE CONCRETO ARMADO, EXCETO VIGAS, PILARES, LAJES E FUNDAÇÕES, UTILIZANDO AÇO CA-50 DE 6,3 MM - MONTAGEM. AF_12/2015</v>
          </cell>
          <cell r="C2246" t="str">
            <v>KG</v>
          </cell>
          <cell r="D2246">
            <v>10.130000000000001</v>
          </cell>
        </row>
        <row r="2247">
          <cell r="A2247">
            <v>92917</v>
          </cell>
          <cell r="B2247" t="str">
            <v>ARMAÇÃO DE ESTRUTURAS DE CONCRETO ARMADO, EXCETO VIGAS, PILARES, LAJES E FUNDAÇÕES, UTILIZANDO AÇO CA-50 DE 8,0 MM - MONTAGEM. AF_12/2015</v>
          </cell>
          <cell r="C2247" t="str">
            <v>KG</v>
          </cell>
          <cell r="D2247">
            <v>9.16</v>
          </cell>
        </row>
        <row r="2248">
          <cell r="A2248">
            <v>92919</v>
          </cell>
          <cell r="B2248" t="str">
            <v>ARMAÇÃO DE ESTRUTURAS DE CONCRETO ARMADO, EXCETO VIGAS, PILARES, LAJES E FUNDAÇÕES, UTILIZANDO AÇO CA-50 DE 10,0 MM - MONTAGEM. AF_12/2015</v>
          </cell>
          <cell r="C2248" t="str">
            <v>KG</v>
          </cell>
          <cell r="D2248">
            <v>8</v>
          </cell>
        </row>
        <row r="2249">
          <cell r="A2249">
            <v>92921</v>
          </cell>
          <cell r="B2249" t="str">
            <v>ARMAÇÃO DE ESTRUTURAS DE CONCRETO ARMADO, EXCETO VIGAS, PILARES, LAJES E FUNDAÇÕES, UTILIZANDO AÇO CA-50 DE 12,5 MM - MONTAGEM. AF_12/2015</v>
          </cell>
          <cell r="C2249" t="str">
            <v>KG</v>
          </cell>
          <cell r="D2249">
            <v>6.65</v>
          </cell>
        </row>
        <row r="2250">
          <cell r="A2250">
            <v>92922</v>
          </cell>
          <cell r="B2250" t="str">
            <v>ARMAÇÃO DE ESTRUTURAS DE CONCRETO ARMADO, EXCETO VIGAS, PILARES, LAJES E FUNDAÇÕES, UTILIZANDO AÇO CA-50 DE 16,0 MM - MONTAGEM. AF_12/2015</v>
          </cell>
          <cell r="C2250" t="str">
            <v>KG</v>
          </cell>
          <cell r="D2250">
            <v>6.16</v>
          </cell>
        </row>
        <row r="2251">
          <cell r="A2251">
            <v>92923</v>
          </cell>
          <cell r="B2251" t="str">
            <v>ARMAÇÃO DE ESTRUTURAS DE CONCRETO ARMADO, EXCETO VIGAS, PILARES, LAJES E FUNDAÇÕES, UTILIZANDO AÇO CA-50 DE 20,0 MM - MONTAGEM. AF_12/2015</v>
          </cell>
          <cell r="C2251" t="str">
            <v>KG</v>
          </cell>
          <cell r="D2251">
            <v>6.75</v>
          </cell>
        </row>
        <row r="2252">
          <cell r="A2252">
            <v>92924</v>
          </cell>
          <cell r="B2252" t="str">
            <v>ARMAÇÃO DE ESTRUTURAS DE CONCRETO ARMADO, EXCETO VIGAS, PILARES, LAJES E FUNDAÇÕES, UTILIZANDO AÇO CA-50 DE 25,0 MM - MONTAGEM. AF_12/2015</v>
          </cell>
          <cell r="C2252" t="str">
            <v>KG</v>
          </cell>
          <cell r="D2252">
            <v>6.51</v>
          </cell>
        </row>
        <row r="2253">
          <cell r="A2253">
            <v>95445</v>
          </cell>
          <cell r="B2253" t="str">
            <v>CORTE E DOBRA DE AÇO CA-60, DIÂMETRO DE 5,0 MM, UTILIZADO EM ESTRIBO CONTÍNUO HELICOIDAL. AF_10/2016</v>
          </cell>
          <cell r="C2253" t="str">
            <v>KG</v>
          </cell>
          <cell r="D2253">
            <v>5.46</v>
          </cell>
        </row>
        <row r="2254">
          <cell r="A2254">
            <v>95446</v>
          </cell>
          <cell r="B2254" t="str">
            <v>CORTE E DOBRA DE AÇO CA-50, DIÂMETRO DE 6,3 MM, UTILIZADO EM ESTRIBO CONTÍNUO HELICOIDAL. AF_10/2016</v>
          </cell>
          <cell r="C2254" t="str">
            <v>KG</v>
          </cell>
          <cell r="D2254">
            <v>5.89</v>
          </cell>
        </row>
        <row r="2255">
          <cell r="A2255">
            <v>95576</v>
          </cell>
          <cell r="B2255" t="str">
            <v>MONTAGEM DE ARMADURA LONGITUDINAL/TRANSVERSAL DE ESTACAS DE SEÇÃO CIRCULAR, DIÂMETRO = 8,0 MM. AF_11/2016</v>
          </cell>
          <cell r="C2255" t="str">
            <v>KG</v>
          </cell>
          <cell r="D2255">
            <v>8.67</v>
          </cell>
        </row>
        <row r="2256">
          <cell r="A2256">
            <v>95577</v>
          </cell>
          <cell r="B2256" t="str">
            <v>MONTAGEM DE ARMADURA LONGITUDINAL DE ESTACAS DE SEÇÃO CIRCULAR, DIÂMETRO = 10,0 MM. AF_11/2016</v>
          </cell>
          <cell r="C2256" t="str">
            <v>KG</v>
          </cell>
          <cell r="D2256">
            <v>7.73</v>
          </cell>
        </row>
        <row r="2257">
          <cell r="A2257">
            <v>95578</v>
          </cell>
          <cell r="B2257" t="str">
            <v>MONTAGEM DE ARMADURA LONGITUDINAL/TRANSVERSAL DE ESTACAS DE SEÇÃO CIRCULAR, DIÂMETRO = 12,5 MM. AF_11/2016</v>
          </cell>
          <cell r="C2257" t="str">
            <v>KG</v>
          </cell>
          <cell r="D2257">
            <v>6.55</v>
          </cell>
        </row>
        <row r="2258">
          <cell r="A2258">
            <v>95579</v>
          </cell>
          <cell r="B2258" t="str">
            <v>MONTAGEM DE ARMADURA LONGITUDINAL DE ESTACAS DE SEÇÃO CIRCULAR, DIÂMETRO = 16,0 MM. AF_11/2016</v>
          </cell>
          <cell r="C2258" t="str">
            <v>KG</v>
          </cell>
          <cell r="D2258">
            <v>6.21</v>
          </cell>
        </row>
        <row r="2259">
          <cell r="A2259">
            <v>95580</v>
          </cell>
          <cell r="B2259" t="str">
            <v>MONTAGEM DE ARMADURA LONGITUDINAL DE ESTACAS DE SEÇÃO CIRCULAR, DIÂMETRO = 20,0 MM. AF_11/2016</v>
          </cell>
          <cell r="C2259" t="str">
            <v>KG</v>
          </cell>
          <cell r="D2259">
            <v>6.92</v>
          </cell>
        </row>
        <row r="2260">
          <cell r="A2260">
            <v>95581</v>
          </cell>
          <cell r="B2260" t="str">
            <v>MONTAGEM DE ARMADURA LONGITUDINAL DE ESTACAS DE SEÇÃO CIRCULAR, DIÂMETRO = 25,0 MM. AF_11/2016</v>
          </cell>
          <cell r="C2260" t="str">
            <v>KG</v>
          </cell>
          <cell r="D2260">
            <v>6.75</v>
          </cell>
        </row>
        <row r="2261">
          <cell r="A2261">
            <v>95583</v>
          </cell>
          <cell r="B2261" t="str">
            <v>MONTAGEM DE ARMADURA TRANSVERSAL DE ESTACAS DE SEÇÃO CIRCULAR, DIÂMETRO = 5,0 MM. AF_11/2016</v>
          </cell>
          <cell r="C2261" t="str">
            <v>KG</v>
          </cell>
          <cell r="D2261">
            <v>11.65</v>
          </cell>
        </row>
        <row r="2262">
          <cell r="A2262">
            <v>95584</v>
          </cell>
          <cell r="B2262" t="str">
            <v>MONTAGEM DE ARMADURA TRANSVERSAL DE ESTACAS DE SEÇÃO CIRCULAR, DIÂMETRO = 6,3 MM. AF_11/2016</v>
          </cell>
          <cell r="C2262" t="str">
            <v>KG</v>
          </cell>
          <cell r="D2262">
            <v>9.82</v>
          </cell>
        </row>
        <row r="2263">
          <cell r="A2263">
            <v>95585</v>
          </cell>
          <cell r="B2263" t="str">
            <v>MONTAGEM DE ARMADURA LONGITUDINAL/TRANSVERSAL DE ESTACAS DE SEÇÃO RETANGULAR (BARRETE), DIÂMETRO = 8,0 MM. AF_11/2016</v>
          </cell>
          <cell r="C2263" t="str">
            <v>KG</v>
          </cell>
          <cell r="D2263">
            <v>9.0500000000000007</v>
          </cell>
        </row>
        <row r="2264">
          <cell r="A2264">
            <v>95586</v>
          </cell>
          <cell r="B2264" t="str">
            <v>MONTAGEM DE ARMADURA LONGITUDINAL DE ESTACAS DE SEÇÃO RETANGULAR (BARRETE), DIÂMETRO = 10,0 MM. AF_11/2016</v>
          </cell>
          <cell r="C2264" t="str">
            <v>KG</v>
          </cell>
          <cell r="D2264">
            <v>8.02</v>
          </cell>
        </row>
        <row r="2265">
          <cell r="A2265">
            <v>95587</v>
          </cell>
          <cell r="B2265" t="str">
            <v>MONTAGEM DE ARMADURA LONGITUDINAL/TRANSVERSAL DE ESTACAS DE SEÇÃO RETANGULAR (BARRETE), DIÂMETRO = 12,5 MM. AF_11/2016</v>
          </cell>
          <cell r="C2265" t="str">
            <v>KG</v>
          </cell>
          <cell r="D2265">
            <v>6.8</v>
          </cell>
        </row>
        <row r="2266">
          <cell r="A2266">
            <v>95588</v>
          </cell>
          <cell r="B2266" t="str">
            <v>MONTAGEM DE ARMADURA LONGITUDINAL DE ESTACAS DE SEÇÃO RETANGULAR (BARRETE), DIÂMETRO = 16,0 MM. AF_11/2016</v>
          </cell>
          <cell r="C2266" t="str">
            <v>KG</v>
          </cell>
          <cell r="D2266">
            <v>6.4</v>
          </cell>
        </row>
        <row r="2267">
          <cell r="A2267">
            <v>95589</v>
          </cell>
          <cell r="B2267" t="str">
            <v>MONTAGEM DE ARMADURA LONGITUDINAL DE ESTACAS DE SEÇÃO RETANGULAR (BARRETE), DIÂMETRO = 20,0 MM. AF_11/2016</v>
          </cell>
          <cell r="C2267" t="str">
            <v>KG</v>
          </cell>
          <cell r="D2267">
            <v>7.07</v>
          </cell>
        </row>
        <row r="2268">
          <cell r="A2268">
            <v>95590</v>
          </cell>
          <cell r="B2268" t="str">
            <v>MONTAGEM DE ARMADURA LONGITUDINAL DE ESTACAS DE SEÇÃO RETANGULAR (BARRETE), DIÂMETRO = 25,0 MM. AF_11/2016</v>
          </cell>
          <cell r="C2268" t="str">
            <v>KG</v>
          </cell>
          <cell r="D2268">
            <v>6.89</v>
          </cell>
        </row>
        <row r="2269">
          <cell r="A2269">
            <v>95592</v>
          </cell>
          <cell r="B2269" t="str">
            <v>MONTAGEM DE ARMADURA TRANSVERSAL DE ESTACAS DE SEÇÃO RETANGULAR (BARRETE), DIÂMETRO = 5,0 MM. AF_11/2016</v>
          </cell>
          <cell r="C2269" t="str">
            <v>KG</v>
          </cell>
          <cell r="D2269">
            <v>14.32</v>
          </cell>
        </row>
        <row r="2270">
          <cell r="A2270">
            <v>95593</v>
          </cell>
          <cell r="B2270" t="str">
            <v>MONTAGEM DE ARMADURA TRANSVERSAL DE ESTACAS DE SEÇÃO RETANGULAR (BARRETE), DIÂMETRO = 6,3 MM. AF_11/2016</v>
          </cell>
          <cell r="C2270" t="str">
            <v>KG</v>
          </cell>
          <cell r="D2270">
            <v>11.44</v>
          </cell>
        </row>
        <row r="2271">
          <cell r="A2271">
            <v>95943</v>
          </cell>
          <cell r="B2271" t="str">
            <v>ARMAÇÃO DE ESCADA, COM 2 LANCES, DE UMA ESTRUTURA CONVENCIONAL DE CONCRETO ARMADO UTILIZANDO AÇO CA-60 DE 5,0 MM - MONTAGEM. AF_01/2017</v>
          </cell>
          <cell r="C2271" t="str">
            <v>KG</v>
          </cell>
          <cell r="D2271">
            <v>15.03</v>
          </cell>
        </row>
        <row r="2272">
          <cell r="A2272">
            <v>95944</v>
          </cell>
          <cell r="B2272" t="str">
            <v>ARMAÇÃO DE ESCADA, COM 2 LANCES, DE UMA ESTRUTURA CONVENCIONAL DE CONCRETO ARMADO UTILIZANDO AÇO CA-50 DE 6,3 MM - MONTAGEM. AF_01/2017</v>
          </cell>
          <cell r="C2272" t="str">
            <v>KG</v>
          </cell>
          <cell r="D2272">
            <v>13.49</v>
          </cell>
        </row>
        <row r="2273">
          <cell r="A2273">
            <v>95945</v>
          </cell>
          <cell r="B2273" t="str">
            <v>ARMAÇÃO DE ESCADA, COM 2 LANCES, DE UMA ESTRUTURA CONVENCIONAL DE CONCRETO ARMADO UTILIZANDO AÇO CA-50 DE 8,0 MM - MONTAGEM. AF_01/2017</v>
          </cell>
          <cell r="C2273" t="str">
            <v>KG</v>
          </cell>
          <cell r="D2273">
            <v>10.69</v>
          </cell>
        </row>
        <row r="2274">
          <cell r="A2274">
            <v>95946</v>
          </cell>
          <cell r="B2274" t="str">
            <v>ARMAÇÃO DE ESCADA, COM 2 LANCES, DE UMA ESTRUTURA CONVENCIONAL DE CONCRETO ARMADO UTILIZANDO AÇO CA-50 DE 10,0 MM - MONTAGEM. AF_01/2017</v>
          </cell>
          <cell r="C2274" t="str">
            <v>KG</v>
          </cell>
          <cell r="D2274">
            <v>8.34</v>
          </cell>
        </row>
        <row r="2275">
          <cell r="A2275">
            <v>95947</v>
          </cell>
          <cell r="B2275" t="str">
            <v>ARMAÇÃO DE ESCADA, COM 2 LANCES, DE UMA ESTRUTURA CONVENCIONAL DE CONCRETO ARMADO UTILIZANDO AÇO CA-50 DE 12,5 MM - MONTAGEM. AF_01/2017</v>
          </cell>
          <cell r="C2275" t="str">
            <v>KG</v>
          </cell>
          <cell r="D2275">
            <v>6.32</v>
          </cell>
        </row>
        <row r="2276">
          <cell r="A2276">
            <v>95948</v>
          </cell>
          <cell r="B2276" t="str">
            <v>ARMAÇÃO DE ESCADA, COM 2 LANCES, DE UMA ESTRUTURA CONVENCIONAL DE CONCRETO ARMADO UTILIZANDO AÇO CA-50 DE 16,0 MM - MONTAGEM. AF_01/2017</v>
          </cell>
          <cell r="C2276" t="str">
            <v>KG</v>
          </cell>
          <cell r="D2276">
            <v>5.46</v>
          </cell>
        </row>
        <row r="2277">
          <cell r="A2277">
            <v>96544</v>
          </cell>
          <cell r="B2277" t="str">
            <v>ARMAÇÃO DE BLOCO, VIGA BALDRAME OU SAPATA UTILIZANDO AÇO CA-50 DE 6,3 MM - MONTAGEM. AF_06/2017</v>
          </cell>
          <cell r="C2277" t="str">
            <v>KG</v>
          </cell>
          <cell r="D2277">
            <v>10.92</v>
          </cell>
        </row>
        <row r="2278">
          <cell r="A2278">
            <v>96545</v>
          </cell>
          <cell r="B2278" t="str">
            <v>ARMAÇÃO DE BLOCO, VIGA BALDRAME OU SAPATA UTILIZANDO AÇO CA-50 DE 8 MM - MONTAGEM. AF_06/2017</v>
          </cell>
          <cell r="C2278" t="str">
            <v>KG</v>
          </cell>
          <cell r="D2278">
            <v>9.81</v>
          </cell>
        </row>
        <row r="2279">
          <cell r="A2279">
            <v>96546</v>
          </cell>
          <cell r="B2279" t="str">
            <v>ARMAÇÃO DE BLOCO, VIGA BALDRAME OU SAPATA UTILIZANDO AÇO CA-50 DE 10 MM - MONTAGEM. AF_06/2017</v>
          </cell>
          <cell r="C2279" t="str">
            <v>KG</v>
          </cell>
          <cell r="D2279">
            <v>8.5500000000000007</v>
          </cell>
        </row>
        <row r="2280">
          <cell r="A2280">
            <v>96547</v>
          </cell>
          <cell r="B2280" t="str">
            <v>ARMAÇÃO DE BLOCO, VIGA BALDRAME OU SAPATA UTILIZANDO AÇO CA-50 DE 12,5 MM - MONTAGEM. AF_06/2017</v>
          </cell>
          <cell r="C2280" t="str">
            <v>KG</v>
          </cell>
          <cell r="D2280">
            <v>7.11</v>
          </cell>
        </row>
        <row r="2281">
          <cell r="A2281">
            <v>96548</v>
          </cell>
          <cell r="B2281" t="str">
            <v>ARMAÇÃO DE BLOCO, VIGA BALDRAME OU SAPATA UTILIZANDO AÇO CA-50 DE 16 MM - MONTAGEM. AF_06/2017</v>
          </cell>
          <cell r="C2281" t="str">
            <v>KG</v>
          </cell>
          <cell r="D2281">
            <v>6.56</v>
          </cell>
        </row>
        <row r="2282">
          <cell r="A2282">
            <v>96549</v>
          </cell>
          <cell r="B2282" t="str">
            <v>ARMAÇÃO DE BLOCO, VIGA BALDRAME OU SAPATA UTILIZANDO AÇO CA-50 DE 20 MM - MONTAGEM. AF_06/2017</v>
          </cell>
          <cell r="C2282" t="str">
            <v>KG</v>
          </cell>
          <cell r="D2282">
            <v>7.12</v>
          </cell>
        </row>
        <row r="2283">
          <cell r="A2283">
            <v>96550</v>
          </cell>
          <cell r="B2283" t="str">
            <v>ARMAÇÃO DE BLOCO, VIGA BALDRAME OU SAPATA UTILIZANDO AÇO CA-50 DE 25 MM - MONTAGEM. AF_06/2017</v>
          </cell>
          <cell r="C2283" t="str">
            <v>KG</v>
          </cell>
          <cell r="D2283">
            <v>6.84</v>
          </cell>
        </row>
        <row r="2284">
          <cell r="A2284">
            <v>100066</v>
          </cell>
          <cell r="B2284" t="str">
            <v>ARMAÇÃO DO SISTEMA DE PAREDES DE CONCRETO, EXECUTADA COMO ARMADURA POSITIVA DE LAJES, TELA Q-196. AF_06/2019</v>
          </cell>
          <cell r="C2284" t="str">
            <v>KG</v>
          </cell>
          <cell r="D2284">
            <v>7.26</v>
          </cell>
        </row>
        <row r="2285">
          <cell r="A2285">
            <v>100067</v>
          </cell>
          <cell r="B2285" t="str">
            <v>ARMAÇÃO DO SISTEMA DE PAREDES DE CONCRETO, EXECUTADA COMO REFORÇO, VERGALHÃO DE 5,0 MM DE DIÂMETRO. AF_06/2019</v>
          </cell>
          <cell r="C2285" t="str">
            <v>KG</v>
          </cell>
          <cell r="D2285">
            <v>7.95</v>
          </cell>
        </row>
        <row r="2286">
          <cell r="A2286">
            <v>100068</v>
          </cell>
          <cell r="B2286" t="str">
            <v>ARMAÇÃO DO SISTEMA DE PAREDES DE CONCRETO, EXECUTADA COMO REFORÇO, VERGALHÃO DE 12,5 MM DE DIÂMETRO. AF_06/2019</v>
          </cell>
          <cell r="C2286" t="str">
            <v>KG</v>
          </cell>
          <cell r="D2286">
            <v>5.95</v>
          </cell>
        </row>
        <row r="2287">
          <cell r="A2287">
            <v>40780</v>
          </cell>
          <cell r="B2287" t="str">
            <v>REGULARIZAÇÃO DE SUPERFICIE DE CONCRETO APARENTE</v>
          </cell>
          <cell r="C2287" t="str">
            <v>M2</v>
          </cell>
          <cell r="D2287">
            <v>9.3800000000000008</v>
          </cell>
        </row>
        <row r="2288">
          <cell r="A2288" t="str">
            <v>74157/4</v>
          </cell>
          <cell r="B2288" t="str">
            <v>LANCAMENTO/APLICACAO MANUAL DE CONCRETO EM FUNDACOES</v>
          </cell>
          <cell r="C2288" t="str">
            <v>M3</v>
          </cell>
          <cell r="D2288">
            <v>104.94</v>
          </cell>
        </row>
        <row r="2289">
          <cell r="A2289">
            <v>89993</v>
          </cell>
          <cell r="B2289" t="str">
            <v>GRAUTEAMENTO VERTICAL EM ALVENARIA ESTRUTURAL. AF_01/2015</v>
          </cell>
          <cell r="C2289" t="str">
            <v>M3</v>
          </cell>
          <cell r="D2289">
            <v>628.67999999999995</v>
          </cell>
        </row>
        <row r="2290">
          <cell r="A2290">
            <v>89994</v>
          </cell>
          <cell r="B2290" t="str">
            <v>GRAUTEAMENTO DE CINTA INTERMEDIÁRIA OU DE CONTRAVERGA EM ALVENARIA ESTRUTURAL. AF_01/2015</v>
          </cell>
          <cell r="C2290" t="str">
            <v>M3</v>
          </cell>
          <cell r="D2290">
            <v>523.71</v>
          </cell>
        </row>
        <row r="2291">
          <cell r="A2291">
            <v>89995</v>
          </cell>
          <cell r="B2291" t="str">
            <v>GRAUTEAMENTO DE CINTA SUPERIOR OU DE VERGA EM ALVENARIA ESTRUTURAL. AF_01/2015</v>
          </cell>
          <cell r="C2291" t="str">
            <v>M3</v>
          </cell>
          <cell r="D2291">
            <v>601.82000000000005</v>
          </cell>
        </row>
        <row r="2292">
          <cell r="A2292">
            <v>90278</v>
          </cell>
          <cell r="B2292" t="str">
            <v>GRAUTE FGK=15 MPA; TRAÇO 1:0,04:2,0:2,4 (CIMENTO/ CAL/ AREIA GROSSA/ BRITA 0) - PREPARO MECÂNICO COM BETONEIRA 400 L. AF_02/2015</v>
          </cell>
          <cell r="C2292" t="str">
            <v>M3</v>
          </cell>
          <cell r="D2292">
            <v>294.94</v>
          </cell>
        </row>
        <row r="2293">
          <cell r="A2293">
            <v>90279</v>
          </cell>
          <cell r="B2293" t="str">
            <v>GRAUTE FGK=20 MPA; TRAÇO 1:0,04:1,6:1,9 (CIMENTO/ CAL/ AREIA GROSSA/ BRITA 0) - PREPARO MECÂNICO COM BETONEIRA 400 L. AF_02/2015</v>
          </cell>
          <cell r="C2293" t="str">
            <v>M3</v>
          </cell>
          <cell r="D2293">
            <v>312.79000000000002</v>
          </cell>
        </row>
        <row r="2294">
          <cell r="A2294">
            <v>90280</v>
          </cell>
          <cell r="B2294" t="str">
            <v>GRAUTE FGK=25 MPA; TRAÇO 1:0,02:1,2:1,5 (CIMENTO/ CAL/ AREIA GROSSA/ BRITA 0) - PREPARO MECÂNICO COM BETONEIRA 400 L. AF_02/2015</v>
          </cell>
          <cell r="C2294" t="str">
            <v>M3</v>
          </cell>
          <cell r="D2294">
            <v>347.39</v>
          </cell>
        </row>
        <row r="2295">
          <cell r="A2295">
            <v>90281</v>
          </cell>
          <cell r="B2295" t="str">
            <v>GRAUTE FGK=30 MPA; TRAÇO 1:0,02:0,8:1,1 (CIMENTO/ CAL/ AREIA GROSSA/ BRITA 0) - PREPARO MECÂNICO COM BETONEIRA 400 L. AF_02/2015</v>
          </cell>
          <cell r="C2295" t="str">
            <v>M3</v>
          </cell>
          <cell r="D2295">
            <v>394.9</v>
          </cell>
        </row>
        <row r="2296">
          <cell r="A2296">
            <v>90282</v>
          </cell>
          <cell r="B2296" t="str">
            <v>GRAUTE FGK=15 MPA; TRAÇO 1:2,0:2,4 (CIMENTO/ AREIA GROSSA/ BRITA 0/ ADITIVO) - PREPARO MECÂNICO COM BETONEIRA 400 L. AF_02/2015</v>
          </cell>
          <cell r="C2296" t="str">
            <v>M3</v>
          </cell>
          <cell r="D2296">
            <v>299.58999999999997</v>
          </cell>
        </row>
        <row r="2297">
          <cell r="A2297">
            <v>90283</v>
          </cell>
          <cell r="B2297" t="str">
            <v>GRAUTE FGK=20 MPA; TRAÇO 1:1,6:1,9 (CIMENTO/ AREIA GROSSA/ BRITA 0/ ADITIVO) - PREPARO MECÂNICO COM BETONEIRA 400 L. AF_02/2015</v>
          </cell>
          <cell r="C2297" t="str">
            <v>M3</v>
          </cell>
          <cell r="D2297">
            <v>318.60000000000002</v>
          </cell>
        </row>
        <row r="2298">
          <cell r="A2298">
            <v>90284</v>
          </cell>
          <cell r="B2298" t="str">
            <v>GRAUTE FGK=25 MPA; TRAÇO 1:1,2:1,5 (CIMENTO/ AREIA GROSSA/ BRITA 0/ ADITIVO) - PREPARO MECÂNICO COM BETONEIRA 400 L. AF_02/2015</v>
          </cell>
          <cell r="C2298" t="str">
            <v>M3</v>
          </cell>
          <cell r="D2298">
            <v>353.77</v>
          </cell>
        </row>
        <row r="2299">
          <cell r="A2299">
            <v>90285</v>
          </cell>
          <cell r="B2299" t="str">
            <v>GRAUTE FGK=30 MPA; TRAÇO 1:0,8:1,1 (CIMENTO/ AREIA GROSSA/ BRITA 0/ ADITIVO) - PREPARO MECÂNICO COM BETONEIRA 400 L. AF_02/2015</v>
          </cell>
          <cell r="C2299" t="str">
            <v>M3</v>
          </cell>
          <cell r="D2299">
            <v>403.92</v>
          </cell>
        </row>
        <row r="2300">
          <cell r="A2300">
            <v>90853</v>
          </cell>
          <cell r="B2300" t="str">
            <v>CONCRETAGEM DE LAJES EM EDIFICAÇÕES UNIFAMILIARES FEITAS COM SISTEMA DE FÔRMAS MANUSEÁVEIS, COM CONCRETO USINADO BOMBEÁVEL FCK 20 MPA - LANÇAMENTO, ADENSAMENTO E ACABAMENTO. AF_06/2015</v>
          </cell>
          <cell r="C2300" t="str">
            <v>M3</v>
          </cell>
          <cell r="D2300">
            <v>488.1</v>
          </cell>
        </row>
        <row r="2301">
          <cell r="A2301">
            <v>90854</v>
          </cell>
          <cell r="B2301" t="str">
            <v>CONCRETAGEM DE PAREDES EM EDIFICAÇÕES UNIFAMILIARES FEITAS COM SISTEMA DE FÔRMAS MANUSEÁVEIS, COM CONCRETO USINADO BOMBEÁVEL FCK 20 MPA - LANÇAMENTO, ADENSAMENTO E ACABAMENTO. AF_06/2015</v>
          </cell>
          <cell r="C2301" t="str">
            <v>M3</v>
          </cell>
          <cell r="D2301">
            <v>473.36</v>
          </cell>
        </row>
        <row r="2302">
          <cell r="A2302">
            <v>90855</v>
          </cell>
          <cell r="B2302" t="str">
            <v>CONCRETAGEM DE PLATIBANDA EM EDIFICAÇÕES UNIFAMILIARES FEITAS COM SISTEMA DE FÔRMAS MANUSEÁVEIS, COM CONCRETO USINADO BOMBEÁVEL FCK 20 MPA - LANÇAMENTO, ADENSAMENTO E ACABAMENTO. AF_06/2015</v>
          </cell>
          <cell r="C2302" t="str">
            <v>M3</v>
          </cell>
          <cell r="D2302">
            <v>516.49</v>
          </cell>
        </row>
        <row r="2303">
          <cell r="A2303">
            <v>90856</v>
          </cell>
          <cell r="B2303" t="str">
            <v>CONCRETAGEM DE LAJES EM EDIFICAÇÕES MULTIFAMILIARES FEITAS COM SISTEMA DE FÔRMAS MANUSEÁVEIS, COM CONCRETO USINADO BOMBEÁVEL FCK 20 MPA - LANÇAMENTO, ADENSAMENTO E ACABAMENTO. AF_06/2015</v>
          </cell>
          <cell r="C2303" t="str">
            <v>M3</v>
          </cell>
          <cell r="D2303">
            <v>491.7</v>
          </cell>
        </row>
        <row r="2304">
          <cell r="A2304">
            <v>90857</v>
          </cell>
          <cell r="B2304" t="str">
            <v>CONCRETAGEM DE PAREDES EM EDIFICAÇÕES MULTIFAMILIARES FEITAS COM SISTEMA DE FÔRMAS MANUSEÁVEIS, COM CONCRETO USINADO BOMBEÁVEL FCK 20 MPA - LANÇAMENTO, ADENSAMENTO E ACABAMENTO. AF_06/2015</v>
          </cell>
          <cell r="C2304" t="str">
            <v>M3</v>
          </cell>
          <cell r="D2304">
            <v>475.76</v>
          </cell>
        </row>
        <row r="2305">
          <cell r="A2305">
            <v>90858</v>
          </cell>
          <cell r="B2305" t="str">
            <v>CONCRETAGEM DE PLATIBANDA EM EDIFICAÇÕES MULTIFAMILIARES FEITAS COM SISTEMA DE FÔRMAS MANUSEÁVEIS, COM CONCRETO USINADO BOMBEÁVEL FCK 20 MPA - LANÇAMENTO, ADENSAMENTO E ACABAMENTO. AF_06/2015</v>
          </cell>
          <cell r="C2305" t="str">
            <v>M3</v>
          </cell>
          <cell r="D2305">
            <v>532.98</v>
          </cell>
        </row>
        <row r="2306">
          <cell r="A2306">
            <v>90859</v>
          </cell>
          <cell r="B2306" t="str">
            <v>CONCRETAGEM DE PLATIBANDA EM EDIFICAÇÕES UNIFAMILIARES FEITAS COM SISTEMA DE FÔRMAS MANUSEÁVEIS, COM CONCRETO USINADO AUTOADENSÁVEL FCK 20 MPA - LANÇAMENTO E ACABAMENTO. AF_06/2015</v>
          </cell>
          <cell r="C2306" t="str">
            <v>M3</v>
          </cell>
          <cell r="D2306">
            <v>465.76</v>
          </cell>
        </row>
        <row r="2307">
          <cell r="A2307">
            <v>90860</v>
          </cell>
          <cell r="B2307" t="str">
            <v>CONCRETAGEM DE PLATIBANDA EM EDIFICAÇÕES MULTIFAMILIARES FEITAS COM SISTEMA DE FÔRMAS MANUSEÁVEIS, COM CONCRETO USINADO AUTOADENSÁVEL FCK 20 MPA - LANÇAMENTO E ACABAMENTO. AF_06/2015</v>
          </cell>
          <cell r="C2307" t="str">
            <v>M3</v>
          </cell>
          <cell r="D2307">
            <v>470.75</v>
          </cell>
        </row>
        <row r="2308">
          <cell r="A2308">
            <v>90861</v>
          </cell>
          <cell r="B2308" t="str">
            <v>CONCRETAGEM DE EDIFICAÇÕES (PAREDES E LAJES) FEITAS COM SISTEMA DE FÔRMAS MANUSEÁVEIS, COM CONCRETO USINADO BOMBEÁVEL FCK 20 MPA - LANÇAMENTO, ADENSAMENTO E ACABAMENTO. AF_06/2015</v>
          </cell>
          <cell r="C2308" t="str">
            <v>M3</v>
          </cell>
          <cell r="D2308">
            <v>480.29</v>
          </cell>
        </row>
        <row r="2309">
          <cell r="A2309">
            <v>90862</v>
          </cell>
          <cell r="B2309" t="str">
            <v>CONCRETAGEM DE EDIFICAÇÕES (PAREDES E LAJES) FEITAS COM SISTEMA DE FÔRMAS MANUSEÁVEIS, COM CONCRETO USINADO AUTOADENSÁVEL FCK 20 MPA - LANÇAMENTO E ACABAMENTO. AF_06/2015</v>
          </cell>
          <cell r="C2309" t="str">
            <v>M3</v>
          </cell>
          <cell r="D2309">
            <v>438.07</v>
          </cell>
        </row>
        <row r="2310">
          <cell r="A2310">
            <v>92718</v>
          </cell>
          <cell r="B2310" t="str">
            <v>CONCRETAGEM DE PILARES, FCK = 25 MPA,  COM USO DE BALDES EM EDIFICAÇÃO COM SEÇÃO MÉDIA DE PILARES MENOR OU IGUAL A 0,25 M² - LANÇAMENTO, ADENSAMENTO E ACABAMENTO. AF_12/2015</v>
          </cell>
          <cell r="C2310" t="str">
            <v>M3</v>
          </cell>
          <cell r="D2310">
            <v>550.70000000000005</v>
          </cell>
        </row>
        <row r="2311">
          <cell r="A2311">
            <v>92719</v>
          </cell>
          <cell r="B2311" t="str">
            <v>CONCRETAGEM DE PILARES, FCK = 25 MPA, COM USO DE GRUA EM EDIFICAÇÃO COM SEÇÃO MÉDIA DE PILARES MENOR OU IGUAL A 0,25 M² - LANÇAMENTO, ADENSAMENTO E ACABAMENTO. AF_12/2015</v>
          </cell>
          <cell r="C2311" t="str">
            <v>M3</v>
          </cell>
          <cell r="D2311">
            <v>419.15</v>
          </cell>
        </row>
        <row r="2312">
          <cell r="A2312">
            <v>92720</v>
          </cell>
          <cell r="B2312" t="str">
            <v>CONCRETAGEM DE PILARES, FCK = 25 MPA, COM USO DE BOMBA EM EDIFICAÇÃO COM SEÇÃO MÉDIA DE PILARES MENOR OU IGUAL A 0,25 M² - LANÇAMENTO, ADENSAMENTO E ACABAMENTO. AF_12/2015</v>
          </cell>
          <cell r="C2312" t="str">
            <v>M3</v>
          </cell>
          <cell r="D2312">
            <v>479.85</v>
          </cell>
        </row>
        <row r="2313">
          <cell r="A2313">
            <v>92721</v>
          </cell>
          <cell r="B2313" t="str">
            <v>CONCRETAGEM DE PILARES, FCK = 25 MPA, COM USO DE GRUA EM EDIFICAÇÃO COM SEÇÃO MÉDIA DE PILARES MAIOR QUE 0,25 M² - LANÇAMENTO, ADENSAMENTO E ACABAMENTO. AF_12/2015</v>
          </cell>
          <cell r="C2313" t="str">
            <v>M3</v>
          </cell>
          <cell r="D2313">
            <v>411.11</v>
          </cell>
        </row>
        <row r="2314">
          <cell r="A2314">
            <v>92722</v>
          </cell>
          <cell r="B2314" t="str">
            <v>CONCRETAGEM DE PILARES, FCK = 25 MPA, COM USO DE BOMBA EM EDIFICAÇÃO COM SEÇÃO MÉDIA DE PILARES MAIOR QUE 0,25 M² - LANÇAMENTO, ADENSAMENTO E ACABAMENTO. AF_12/2015</v>
          </cell>
          <cell r="C2314" t="str">
            <v>M3</v>
          </cell>
          <cell r="D2314">
            <v>476.49</v>
          </cell>
        </row>
        <row r="2315">
          <cell r="A2315">
            <v>92723</v>
          </cell>
          <cell r="B2315" t="str">
            <v>CONCRETAGEM DE VIGAS E LAJES, FCK=20 MPA, PARA LAJES PREMOLDADAS COM USO DE BOMBA EM EDIFICAÇÃO COM ÁREA MÉDIA DE LAJES MENOR OU IGUAL A 20 M² - LANÇAMENTO, ADENSAMENTO E ACABAMENTO. AF_12/2015</v>
          </cell>
          <cell r="C2315" t="str">
            <v>M3</v>
          </cell>
          <cell r="D2315">
            <v>462.09</v>
          </cell>
        </row>
        <row r="2316">
          <cell r="A2316">
            <v>92724</v>
          </cell>
          <cell r="B2316" t="str">
            <v>CONCRETAGEM DE VIGAS E LAJES, FCK=20 MPA, PARA LAJES PREMOLDADAS COM USO DE BOMBA EM EDIFICAÇÃO COM ÁREA MÉDIA DE LAJES MAIOR QUE 20 M² - LANÇAMENTO, ADENSAMENTO E ACABAMENTO. AF_12/2015</v>
          </cell>
          <cell r="C2316" t="str">
            <v>M3</v>
          </cell>
          <cell r="D2316">
            <v>459.16</v>
          </cell>
        </row>
        <row r="2317">
          <cell r="A2317">
            <v>92725</v>
          </cell>
          <cell r="B2317" t="str">
            <v>CONCRETAGEM DE VIGAS E LAJES, FCK=20 MPA, PARA LAJES MACIÇAS OU NERVURADAS COM USO DE BOMBA EM EDIFICAÇÃO COM ÁREA MÉDIA DE LAJES MENOR OU IGUAL A 20 M² - LANÇAMENTO, ADENSAMENTO E ACABAMENTO. AF_12/2015</v>
          </cell>
          <cell r="C2317" t="str">
            <v>M3</v>
          </cell>
          <cell r="D2317">
            <v>457.92</v>
          </cell>
        </row>
        <row r="2318">
          <cell r="A2318">
            <v>92726</v>
          </cell>
          <cell r="B2318" t="str">
            <v>CONCRETAGEM DE VIGAS E LAJES, FCK=20 MPA, PARA LAJES MACIÇAS OU NERVURADAS COM USO DE BOMBA EM EDIFICAÇÃO COM ÁREA MÉDIA DE LAJES MAIOR QUE 20 M² - LANÇAMENTO, ADENSAMENTO E ACABAMENTO. AF_12/2015</v>
          </cell>
          <cell r="C2318" t="str">
            <v>M3</v>
          </cell>
          <cell r="D2318">
            <v>455.84</v>
          </cell>
        </row>
        <row r="2319">
          <cell r="A2319">
            <v>92727</v>
          </cell>
          <cell r="B2319" t="str">
            <v>CONCRETAGEM DE VIGAS E LAJES, FCK=20 MPA, PARA LAJES PREMOLDADAS COM JERICAS EM ELEVADOR DE CABO EM EDIFICAÇÃO DE MULTIPAVIMENTOS ATÉ 16 ANDARES, COM ÁREA MÉDIA DE LAJES MENOR OU IGUAL A 20 M² - LANÇAMENTO, ADENSAMENTO E ACABAMENTO. AF_12/2015</v>
          </cell>
          <cell r="C2319" t="str">
            <v>M3</v>
          </cell>
          <cell r="D2319">
            <v>488.01</v>
          </cell>
        </row>
        <row r="2320">
          <cell r="A2320">
            <v>92728</v>
          </cell>
          <cell r="B2320" t="str">
            <v>CONCRETAGEM DE VIGAS E LAJES, FCK=20 MPA, PARA LAJES PREMOLDADAS COM JERICAS EM ELEVADOR DE CABO EM EDIFICAÇÃO DE MULTIPAVIMENTOS ATÉ 16 ANDARES, COM ÁREA MÉDIA DE LAJES MAIOR QUE 20 M² - LANÇAMENTO, ADENSAMENTO E ACABAMENTO. AF_12/2015</v>
          </cell>
          <cell r="C2320" t="str">
            <v>M3</v>
          </cell>
          <cell r="D2320">
            <v>467.01</v>
          </cell>
        </row>
        <row r="2321">
          <cell r="A2321">
            <v>92729</v>
          </cell>
          <cell r="B2321" t="str">
            <v>CONCRETAGEM DE VIGAS E LAJES, FCK=20 MPA, PARA LAJES MACIÇAS OU NERVURADAS COM JERICAS EM ELEVADOR DE CABO EM EDIFICAÇÃO DE ATÉ 16 ANDARES, COM ÁREA MÉDIA DE LAJES MENOR OU IGUAL A 20 M² - LANÇAMENTO, ADENSAMENTO E ACABAMENTO. AF_12/2015</v>
          </cell>
          <cell r="C2321" t="str">
            <v>M3</v>
          </cell>
          <cell r="D2321">
            <v>458.1</v>
          </cell>
        </row>
        <row r="2322">
          <cell r="A2322">
            <v>92730</v>
          </cell>
          <cell r="B2322" t="str">
            <v>CONCRETAGEM DE VIGAS E LAJES, FCK=20 MPA, PARA LAJES MACIÇAS OU NERVURADAS COM JERICAS EM ELEVADOR DE CABO EM EDIFICAÇÃO DE MULTIPAVIMENTOS ATÉ 16 ANDARES, COM ÁREA MÉDIA DE LAJES MAIOR QUE 20 M² - LANÇAMENTO, ADENSAMENTO E ACABAMENTO. AF_12/2015</v>
          </cell>
          <cell r="C2322" t="str">
            <v>M3</v>
          </cell>
          <cell r="D2322">
            <v>443.27</v>
          </cell>
        </row>
        <row r="2323">
          <cell r="A2323">
            <v>92731</v>
          </cell>
          <cell r="B2323" t="str">
            <v>CONCRETAGEM DE VIGAS E LAJES, FCK=20 MPA, PARA LAJES PREMOLDADAS COM JERICAS EM CREMALHEIRA EM EDIFICAÇÃO DE MULTIPAVIMENTOS ATÉ 16 ANDARES, COM ÁREA MÉDIA DE LAJES MENOR OU IGUAL A 20 M² - LANÇAMENTO, ADENSAMENTO E ACABAMENTO. AF_12/2015</v>
          </cell>
          <cell r="C2323" t="str">
            <v>M3</v>
          </cell>
          <cell r="D2323">
            <v>460.51</v>
          </cell>
        </row>
        <row r="2324">
          <cell r="A2324">
            <v>92732</v>
          </cell>
          <cell r="B2324" t="str">
            <v>CONCRETAGEM DE VIGAS E LAJES, FCK=20 MPA, PARA LAJES PREMOLDADAS COM JERICAS EM CREMALHEIRA EM EDIFICAÇÃO DE MULTIPAVIMENTOS ATÉ 16 ANDARES, COM ÁREA MÉDIA DE LAJES MAIOR QUE 20 M² - LANÇAMENTO, ADENSAMENTO E ACABAMENTO. AF_12/2015</v>
          </cell>
          <cell r="C2324" t="str">
            <v>M3</v>
          </cell>
          <cell r="D2324">
            <v>446.09</v>
          </cell>
        </row>
        <row r="2325">
          <cell r="A2325">
            <v>92733</v>
          </cell>
          <cell r="B2325" t="str">
            <v>CONCRETAGEM DE VIGAS E LAJES, FCK=20 MPA, PARA LAJES MACIÇAS OU NERVURADAS COM JERICAS EM CREMALHEIRA EM EDIFICAÇÃO DE MULTIPAVIMENTOS ATÉ 16 ANDARES, COM ÁREA MÉDIA DE LAJES MENOR OU IGUAL A 20 M² - LANÇAMENTO, ADENSAMENTO E ACABAMENTO. AF_12/2015</v>
          </cell>
          <cell r="C2325" t="str">
            <v>M3</v>
          </cell>
          <cell r="D2325">
            <v>439.97</v>
          </cell>
        </row>
        <row r="2326">
          <cell r="A2326">
            <v>92734</v>
          </cell>
          <cell r="B2326" t="str">
            <v>CONCRETAGEM DE VIGAS E LAJES, FCK=20 MPA, PARA LAJES MACIÇAS OU NERVURADAS COM JERICAS EM CREMALHEIRA EM EDIFICAÇÃO DE MULTIPAVIMENTOS ATÉ 16 ANDARES, COM ÁREA MÉDIA DE LAJES MAIOR QUE 20 M² - LANÇAMENTO, ADENSAMENTO E ACABAMENTO. AF_12/2015</v>
          </cell>
          <cell r="C2326" t="str">
            <v>M3</v>
          </cell>
          <cell r="D2326">
            <v>429.8</v>
          </cell>
        </row>
        <row r="2327">
          <cell r="A2327">
            <v>92735</v>
          </cell>
          <cell r="B2327" t="str">
            <v>CONCRETAGEM DE VIGAS E LAJES, FCK=20 MPA, PARA LAJES PREMOLDADAS COM GRUA DE CAÇAMBA DE 350 L EM EDIFICAÇÃO DE MULTIPAVIMENTOS ATÉ 16 ANDARES, COM ÁREA MÉDIA DE LAJES MENOR OU IGUAL A 20 M² - LANÇAMENTO, ADENSAMENTO E ACABAMENTO. AF_12/2015</v>
          </cell>
          <cell r="C2327" t="str">
            <v>M3</v>
          </cell>
          <cell r="D2327">
            <v>435.39</v>
          </cell>
        </row>
        <row r="2328">
          <cell r="A2328">
            <v>92736</v>
          </cell>
          <cell r="B2328" t="str">
            <v>CONCRETAGEM DE VIGAS E LAJES, FCK=20 MPA, PARA LAJES PREMOLDADAS COM GRUA DE CAÇAMBA DE 350 L EM EDIFICAÇÃO DE MULTIPAVIMENTOS ATÉ 16 ANDARES, COM ÁREA MÉDIA DE LAJES MAIOR QUE 20 M² - LANÇAMENTO, ADENSAMENTO E ACABAMENTO. AF_12/2015</v>
          </cell>
          <cell r="C2328" t="str">
            <v>M3</v>
          </cell>
          <cell r="D2328">
            <v>424.44</v>
          </cell>
        </row>
        <row r="2329">
          <cell r="A2329">
            <v>92739</v>
          </cell>
          <cell r="B2329" t="str">
            <v>CONCRETAGEM DE VIGAS E LAJES, FCK=20 MPA, PARA LAJES MACIÇAS OU NERVURADAS COM GRUA DE CAÇAMBA DE 500 L EM EDIFICAÇÃO DE MULTIPAVIMENTOS ATÉ 16 ANDARES, COM ÁREA MÉDIA DE LAJES MENOR OU IGUAL A 20 M² - LANÇAMENTO, ADENSAMENTO E ACABAMENTO. AF_12/2015</v>
          </cell>
          <cell r="C2329" t="str">
            <v>M3</v>
          </cell>
          <cell r="D2329">
            <v>408.58</v>
          </cell>
        </row>
        <row r="2330">
          <cell r="A2330">
            <v>92740</v>
          </cell>
          <cell r="B2330" t="str">
            <v>CONCRETAGEM DE VIGAS E LAJES, FCK=20 MPA, PARA LAJES MACIÇAS OU NERVURADAS COM GRUA DE CAÇAMBA DE 500 L EM EDIFICAÇÃO DE MULTIPAVIMENTOS ATÉ 16 ANDARES, COM ÁREA MÉDIA DE LAJES MAIOR QUE 20 M² - LANÇAMENTO, ADENSAMENTO E ACABAMENTO. AF_12/2015</v>
          </cell>
          <cell r="C2330" t="str">
            <v>M3</v>
          </cell>
          <cell r="D2330">
            <v>403.15</v>
          </cell>
        </row>
        <row r="2331">
          <cell r="A2331">
            <v>92741</v>
          </cell>
          <cell r="B2331" t="str">
            <v>CONCRETAGEM DE VIGAS E LAJES, FCK=20 MPA, PARA QUALQUER TIPO DE LAJE COM BALDES EM EDIFICAÇÃO TÉRREA, COM ÁREA MÉDIA DE LAJES MENOR OU IGUAL A 20 M² - LANÇAMENTO, ADENSAMENTO E ACABAMENTO. AF_12/2015</v>
          </cell>
          <cell r="C2331" t="str">
            <v>M3</v>
          </cell>
          <cell r="D2331">
            <v>603.08000000000004</v>
          </cell>
        </row>
        <row r="2332">
          <cell r="A2332">
            <v>92742</v>
          </cell>
          <cell r="B2332" t="str">
            <v>CONCRETAGEM DE VIGAS E LAJES, FCK=20 MPA, PARA QUALQUER TIPO DE LAJE COM BALDES EM EDIFICAÇÃO DE MULTIPAVIMENTOS ATÉ 04 ANDARES, COM ÁREA MÉDIA DE LAJES MENOR OU IGUAL A 20 M² - LANÇAMENTO, ADENSAMENTO E ACABAMENTO. AF_12/2015</v>
          </cell>
          <cell r="C2332" t="str">
            <v>M3</v>
          </cell>
          <cell r="D2332">
            <v>813.18</v>
          </cell>
        </row>
        <row r="2333">
          <cell r="A2333">
            <v>92873</v>
          </cell>
          <cell r="B2333" t="str">
            <v>LANÇAMENTO COM USO DE BALDES, ADENSAMENTO E ACABAMENTO DE CONCRETO EM ESTRUTURAS. AF_12/2015</v>
          </cell>
          <cell r="C2333" t="str">
            <v>M3</v>
          </cell>
          <cell r="D2333">
            <v>162.63999999999999</v>
          </cell>
        </row>
        <row r="2334">
          <cell r="A2334">
            <v>92874</v>
          </cell>
          <cell r="B2334" t="str">
            <v>LANÇAMENTO COM USO DE BOMBA, ADENSAMENTO E ACABAMENTO DE CONCRETO EM ESTRUTURAS. AF_12/2015</v>
          </cell>
          <cell r="C2334" t="str">
            <v>M3</v>
          </cell>
          <cell r="D2334">
            <v>26.99</v>
          </cell>
        </row>
        <row r="2335">
          <cell r="A2335">
            <v>94962</v>
          </cell>
          <cell r="B2335" t="str">
            <v>CONCRETO MAGRO PARA LASTRO, TRAÇO 1:4,5:4,5 (CIMENTO/ AREIA MÉDIA/ BRITA 1)  - PREPARO MECÂNICO COM BETONEIRA 400 L. AF_07/2016</v>
          </cell>
          <cell r="C2335" t="str">
            <v>M3</v>
          </cell>
          <cell r="D2335">
            <v>261.41000000000003</v>
          </cell>
        </row>
        <row r="2336">
          <cell r="A2336">
            <v>94963</v>
          </cell>
          <cell r="B2336" t="str">
            <v>CONCRETO FCK = 15MPA, TRAÇO 1:3,4:3,5 (CIMENTO/ AREIA MÉDIA/ BRITA 1)  - PREPARO MECÂNICO COM BETONEIRA 400 L. AF_07/2016</v>
          </cell>
          <cell r="C2336" t="str">
            <v>M3</v>
          </cell>
          <cell r="D2336">
            <v>289.73</v>
          </cell>
        </row>
        <row r="2337">
          <cell r="A2337">
            <v>94964</v>
          </cell>
          <cell r="B2337" t="str">
            <v>CONCRETO FCK = 20MPA, TRAÇO 1:2,7:3 (CIMENTO/ AREIA MÉDIA/ BRITA 1)  - PREPARO MECÂNICO COM BETONEIRA 400 L. AF_07/2016</v>
          </cell>
          <cell r="C2337" t="str">
            <v>M3</v>
          </cell>
          <cell r="D2337">
            <v>316.92</v>
          </cell>
        </row>
        <row r="2338">
          <cell r="A2338">
            <v>94965</v>
          </cell>
          <cell r="B2338" t="str">
            <v>CONCRETO FCK = 25MPA, TRAÇO 1:2,3:2,7 (CIMENTO/ AREIA MÉDIA/ BRITA 1)  - PREPARO MECÂNICO COM BETONEIRA 400 L. AF_07/2016</v>
          </cell>
          <cell r="C2338" t="str">
            <v>M3</v>
          </cell>
          <cell r="D2338">
            <v>329.15</v>
          </cell>
        </row>
        <row r="2339">
          <cell r="A2339">
            <v>94966</v>
          </cell>
          <cell r="B2339" t="str">
            <v>CONCRETO FCK = 30MPA, TRAÇO 1:2,1:2,5 (CIMENTO/ AREIA MÉDIA/ BRITA 1)  - PREPARO MECÂNICO COM BETONEIRA 400 L. AF_07/2016</v>
          </cell>
          <cell r="C2339" t="str">
            <v>M3</v>
          </cell>
          <cell r="D2339">
            <v>340.45</v>
          </cell>
        </row>
        <row r="2340">
          <cell r="A2340">
            <v>94967</v>
          </cell>
          <cell r="B2340" t="str">
            <v>CONCRETO FCK = 40MPA, TRAÇO 1:1,6:1,9 (CIMENTO/ AREIA MÉDIA/ BRITA 1)  - PREPARO MECÂNICO COM BETONEIRA 400 L. AF_07/2016</v>
          </cell>
          <cell r="C2340" t="str">
            <v>M3</v>
          </cell>
          <cell r="D2340">
            <v>387.72</v>
          </cell>
        </row>
        <row r="2341">
          <cell r="A2341">
            <v>94968</v>
          </cell>
          <cell r="B2341" t="str">
            <v>CONCRETO MAGRO PARA LASTRO, TRAÇO 1:4,5:4,5 (CIMENTO/ AREIA MÉDIA/ BRITA 1)  - PREPARO MECÂNICO COM BETONEIRA 600 L. AF_07/2016</v>
          </cell>
          <cell r="C2341" t="str">
            <v>M3</v>
          </cell>
          <cell r="D2341">
            <v>258.98</v>
          </cell>
        </row>
        <row r="2342">
          <cell r="A2342">
            <v>94969</v>
          </cell>
          <cell r="B2342" t="str">
            <v>CONCRETO FCK = 15MPA, TRAÇO 1:3,4:3,5 (CIMENTO/ AREIA MÉDIA/ BRITA 1)  - PREPARO MECÂNICO COM BETONEIRA 600 L. AF_07/2016</v>
          </cell>
          <cell r="C2342" t="str">
            <v>M3</v>
          </cell>
          <cell r="D2342">
            <v>284.95</v>
          </cell>
        </row>
        <row r="2343">
          <cell r="A2343">
            <v>94970</v>
          </cell>
          <cell r="B2343" t="str">
            <v>CONCRETO FCK = 20MPA, TRAÇO 1:2,7:3 (CIMENTO/ AREIA MÉDIA/ BRITA 1)  - PREPARO MECÂNICO COM BETONEIRA 600 L. AF_07/2016</v>
          </cell>
          <cell r="C2343" t="str">
            <v>M3</v>
          </cell>
          <cell r="D2343">
            <v>307.85000000000002</v>
          </cell>
        </row>
        <row r="2344">
          <cell r="A2344">
            <v>94971</v>
          </cell>
          <cell r="B2344" t="str">
            <v>CONCRETO FCK = 25MPA, TRAÇO 1:2,3:2,7 (CIMENTO/ AREIA MÉDIA/ BRITA 1)  - PREPARO MECÂNICO COM BETONEIRA 600 L. AF_07/2016</v>
          </cell>
          <cell r="C2344" t="str">
            <v>M3</v>
          </cell>
          <cell r="D2344">
            <v>324.41000000000003</v>
          </cell>
        </row>
        <row r="2345">
          <cell r="A2345">
            <v>94972</v>
          </cell>
          <cell r="B2345" t="str">
            <v>CONCRETO FCK = 30MPA, TRAÇO 1:2,1:2,5 (CIMENTO/ AREIA MÉDIA/ BRITA 1)  - PREPARO MECÂNICO COM BETONEIRA 600 L. AF_07/2016</v>
          </cell>
          <cell r="C2345" t="str">
            <v>M3</v>
          </cell>
          <cell r="D2345">
            <v>335.51</v>
          </cell>
        </row>
        <row r="2346">
          <cell r="A2346">
            <v>94973</v>
          </cell>
          <cell r="B2346" t="str">
            <v>CONCRETO FCK = 40MPA, TRAÇO 1:1,6:1,9 (CIMENTO/ AREIA MÉDIA/ BRITA 1)  - PREPARO MECÂNICO COM BETONEIRA 600 L. AF_07/2016</v>
          </cell>
          <cell r="C2346" t="str">
            <v>M3</v>
          </cell>
          <cell r="D2346">
            <v>381.66</v>
          </cell>
        </row>
        <row r="2347">
          <cell r="A2347">
            <v>94974</v>
          </cell>
          <cell r="B2347" t="str">
            <v>CONCRETO MAGRO PARA LASTRO, TRAÇO 1:4,5:4,5 (CIMENTO/ AREIA MÉDIA/ BRITA 1)  - PREPARO MANUAL. AF_07/2016</v>
          </cell>
          <cell r="C2347" t="str">
            <v>M3</v>
          </cell>
          <cell r="D2347">
            <v>367.62</v>
          </cell>
        </row>
        <row r="2348">
          <cell r="A2348">
            <v>94975</v>
          </cell>
          <cell r="B2348" t="str">
            <v>CONCRETO FCK = 15MPA, TRAÇO 1:3,4:3,5 (CIMENTO/ AREIA MÉDIA/ BRITA 1)  - PREPARO MANUAL. AF_07/2016</v>
          </cell>
          <cell r="C2348" t="str">
            <v>M3</v>
          </cell>
          <cell r="D2348">
            <v>394.13</v>
          </cell>
        </row>
        <row r="2349">
          <cell r="A2349">
            <v>96555</v>
          </cell>
          <cell r="B2349" t="str">
            <v>CONCRETAGEM DE BLOCOS DE COROAMENTO E VIGAS BALDRAME, FCK 30 MPA, COM USO DE JERICA  LANÇAMENTO, ADENSAMENTO E ACABAMENTO. AF_06/2017</v>
          </cell>
          <cell r="C2349" t="str">
            <v>M3</v>
          </cell>
          <cell r="D2349">
            <v>472.98</v>
          </cell>
        </row>
        <row r="2350">
          <cell r="A2350">
            <v>96556</v>
          </cell>
          <cell r="B2350" t="str">
            <v>CONCRETAGEM DE SAPATAS, FCK 30 MPA, COM USO DE JERICA  LANÇAMENTO, ADENSAMENTO E ACABAMENTO. AF_06/2017</v>
          </cell>
          <cell r="C2350" t="str">
            <v>M3</v>
          </cell>
          <cell r="D2350">
            <v>536.80999999999995</v>
          </cell>
        </row>
        <row r="2351">
          <cell r="A2351">
            <v>96557</v>
          </cell>
          <cell r="B2351" t="str">
            <v>CONCRETAGEM DE BLOCOS DE COROAMENTO E VIGAS BALDRAMES, FCK 30 MPA, COM USO DE BOMBA  LANÇAMENTO, ADENSAMENTO E ACABAMENTO. AF_06/2017</v>
          </cell>
          <cell r="C2351" t="str">
            <v>M3</v>
          </cell>
          <cell r="D2351">
            <v>504.07</v>
          </cell>
        </row>
        <row r="2352">
          <cell r="A2352">
            <v>96558</v>
          </cell>
          <cell r="B2352" t="str">
            <v>CONCRETAGEM DE SAPATAS, FCK 30 MPA, COM USO DE BOMBA  LANÇAMENTO, ADENSAMENTO E ACABAMENTO. AF_11/2016</v>
          </cell>
          <cell r="C2352" t="str">
            <v>M3</v>
          </cell>
          <cell r="D2352">
            <v>509.84</v>
          </cell>
        </row>
        <row r="2353">
          <cell r="A2353">
            <v>99235</v>
          </cell>
          <cell r="B2353" t="str">
            <v>CONCRETAGEM DE EDIFICAÇÕES (PAREDES E LAJES) FEITAS COM SISTEMA DE FÔRMAS MANUSEÁVEIS, COM CONCRETO USINADO AUTOADENSÁVEL FCK 25 MPA - LANÇAMENTO E ACABAMENTO. AF_06/2015</v>
          </cell>
          <cell r="C2353" t="str">
            <v>M3</v>
          </cell>
          <cell r="D2353">
            <v>453.15</v>
          </cell>
        </row>
        <row r="2354">
          <cell r="A2354">
            <v>99431</v>
          </cell>
          <cell r="B2354" t="str">
            <v>CONCRETAGEM DE LAJES EM EDIFICAÇÕES UNIFAMILIARES FEITAS COM SISTEMA DE FÔRMAS MANUSEÁVEIS, COM CONCRETO USINADO BOMBEÁVEL FCK 25 MPA - LANÇAMENTO, ADENSAMENTO E ACABAMENTO (EXCLUSIVE BOMBA LANÇA). AF_06/2015</v>
          </cell>
          <cell r="C2354" t="str">
            <v>M3</v>
          </cell>
          <cell r="D2354">
            <v>536.29</v>
          </cell>
        </row>
        <row r="2355">
          <cell r="A2355">
            <v>99432</v>
          </cell>
          <cell r="B2355" t="str">
            <v>CONCRETAGEM DE PAREDES EM EDIFICAÇÕES UNIFAMILIARES FEITAS COM SISTEMA DE FÔRMAS MANUSEÁVEIS, COM CONCRETO USINADO BOMBEÁVEL FCK 25 MPA - LANÇAMENTO, ADENSAMENTO E ACABAMENTO (EXCLUSIVE BOMBA LANÇA). AF_06/2015</v>
          </cell>
          <cell r="C2355" t="str">
            <v>M3</v>
          </cell>
          <cell r="D2355">
            <v>509.69</v>
          </cell>
        </row>
        <row r="2356">
          <cell r="A2356">
            <v>99433</v>
          </cell>
          <cell r="B2356" t="str">
            <v>CONCRETAGEM DE PLATIBANDA EM EDIFICAÇÕES UNIFAMILIARES FEITAS COM SISTEMA DE FÔRMAS MANUSEÁVEIS, COM CONCRETO USINADO BOMBEÁVEL FCK 25 MPA, - LANÇAMENTO, ADENSAMENTO E ACABAMENTO (EXCLUSIVE BOMBA LANÇA). AF_06/2015</v>
          </cell>
          <cell r="C2356" t="str">
            <v>M3</v>
          </cell>
          <cell r="D2356">
            <v>566.41</v>
          </cell>
        </row>
        <row r="2357">
          <cell r="A2357">
            <v>99434</v>
          </cell>
          <cell r="B2357" t="str">
            <v>CONCRETAGEM DE LAJES EM EDIFICAÇÕES MULTIFAMILIARES FEITAS COM SISTEMA DE FÔRMAS MANUSEÁVEIS, COM CONCRETO USINADO BOMBEÁVEL FCK 25 MPA - LANÇAMENTO, ADENSAMENTO E ACABAMENTO (EXCLUSIVE BOMBA LANÇA). AF_06/2015</v>
          </cell>
          <cell r="C2357" t="str">
            <v>M3</v>
          </cell>
          <cell r="D2357">
            <v>539.89</v>
          </cell>
        </row>
        <row r="2358">
          <cell r="A2358">
            <v>99435</v>
          </cell>
          <cell r="B2358" t="str">
            <v>CONCRETAGEM DE PAREDES EM EDIFICAÇÕES MULTIFAMILIARES FEITAS COM SISTEMA DE FÔRMAS MANUSEÁVEIS, COM CONCRETO USINADO BOMBEÁVEL FCK 25 MPA - LANÇAMENTO, ADENSAMENTO E ACABAMENTO (EXCLUSIVE BOMBA LANÇA). AF_06/2015</v>
          </cell>
          <cell r="C2358" t="str">
            <v>M3</v>
          </cell>
          <cell r="D2358">
            <v>522.64</v>
          </cell>
        </row>
        <row r="2359">
          <cell r="A2359">
            <v>99436</v>
          </cell>
          <cell r="B2359" t="str">
            <v>CONCRETAGEM DE PLATIBANDA EM EDIFICAÇÕES MULTIFAMILIARES FEITAS COM SISTEMA DE FÔRMAS MANUSEÁVEIS, COM CONCRETO USINADO BOMBEÁVEL FCK 25 MPA - LANÇAMENTO, ADENSAMENTO E ACABAMENTO (EXCLUSIVE BOMBA LANÇA). AF_06/2015</v>
          </cell>
          <cell r="C2359" t="str">
            <v>M3</v>
          </cell>
          <cell r="D2359">
            <v>582.9</v>
          </cell>
        </row>
        <row r="2360">
          <cell r="A2360">
            <v>99437</v>
          </cell>
          <cell r="B2360" t="str">
            <v>CONCRETAGEM DE PLATIBANDA EM EDIFICAÇÕES UNIFAMILIARES FEITAS COM SISTEMA DE FÔRMAS MANUSEÁVEIS, COM CONCRETO USINADO AUTOADENSÁVEL FCK 25 MPA - LANÇAMENTO E ACABAMENTO. AF_06/2015</v>
          </cell>
          <cell r="C2360" t="str">
            <v>M3</v>
          </cell>
          <cell r="D2360">
            <v>481.66</v>
          </cell>
        </row>
        <row r="2361">
          <cell r="A2361">
            <v>99438</v>
          </cell>
          <cell r="B2361" t="str">
            <v>CONCRETAGEM DE PLATIBANDA EM EDIFICAÇÕES MULTIFAMILIARES FEITAS COM SISTEMA DE FÔRMAS MANUSEÁVEIS, COM CONCRETO USINADO AUTOADENSÁVEL FCK 25 MPA - LANÇAMENTO E ACABAMENTO. AF_06/2015</v>
          </cell>
          <cell r="C2361" t="str">
            <v>M3</v>
          </cell>
          <cell r="D2361">
            <v>486.65</v>
          </cell>
        </row>
        <row r="2362">
          <cell r="A2362">
            <v>99439</v>
          </cell>
          <cell r="B2362" t="str">
            <v>CONCRETAGEM DE EDIFICAÇÕES (PAREDES E LAJES) FEITAS COM SISTEMA DE FÔRMAS MANUSEÁVEIS, COM CONCRETO USINADO BOMBEÁVEL FCK 25 MPA - LANÇAMENTO, ADENSAMENTO E ACABAMENTO (EXCLUSIVE BOMBA LANÇA). AF_06/2015</v>
          </cell>
          <cell r="C2362" t="str">
            <v>M3</v>
          </cell>
          <cell r="D2362">
            <v>527.61</v>
          </cell>
        </row>
        <row r="2363">
          <cell r="A2363" t="str">
            <v>74141/1</v>
          </cell>
          <cell r="B2363" t="str">
            <v>LAJE PRE-MOLD BETA 11 P/1KN/M2 VAOS 4,40M/INCL VIGOTAS TIJOLOS ARMADURA NEGATIVA CAPEAMENTO 3CM CONCRETO 20MPA ESCORAMENTO MATERIAL E MAO  DE OBRA.</v>
          </cell>
          <cell r="C2363" t="str">
            <v>M2</v>
          </cell>
          <cell r="D2363">
            <v>88.37</v>
          </cell>
        </row>
        <row r="2364">
          <cell r="A2364" t="str">
            <v>74141/2</v>
          </cell>
          <cell r="B2364" t="str">
            <v>LAJE PRE-MOLD BETA 12 P/3,5KN/M2 VAO 4,1M INCL VIGOTAS TIJOLOS ARMADU-RA NEGATIVA CAPEAMENTO 3CM CONCRETO 15MPA ESCORAMENTO MATERIAIS E MAO DE OBRA.</v>
          </cell>
          <cell r="C2364" t="str">
            <v>M2</v>
          </cell>
          <cell r="D2364">
            <v>97.57</v>
          </cell>
        </row>
        <row r="2365">
          <cell r="A2365" t="str">
            <v>74141/3</v>
          </cell>
          <cell r="B2365" t="str">
            <v>LAJE PRE-MOLD BETA 16 P/3,5KN/M2 VAO 5,2M INCL VIGOTAS TIJOLOS ARMADU-RA NEGATIVA CAPEAMENTO 3CM CONCRETO 15MPA ESCORAMENTO MATERIAL E MAO  DE OBRA.</v>
          </cell>
          <cell r="C2365" t="str">
            <v>M2</v>
          </cell>
          <cell r="D2365">
            <v>117.47</v>
          </cell>
        </row>
        <row r="2366">
          <cell r="A2366" t="str">
            <v>74141/4</v>
          </cell>
          <cell r="B2366" t="str">
            <v>LAJE PRE-MOLD BETA 20 P/3,5KN/M2 VAO 6,2M INCL VIGOTAS TIJOLOS ARMADU-RA NEGATIVA CAPEAMENTO 3CM CONCRETO 15MPA ESCORAMENTO MATERIAL E MAO  DE OBRA.</v>
          </cell>
          <cell r="C2366" t="str">
            <v>M2</v>
          </cell>
          <cell r="D2366">
            <v>135.86000000000001</v>
          </cell>
        </row>
        <row r="2367">
          <cell r="A2367" t="str">
            <v>74202/1</v>
          </cell>
          <cell r="B2367" t="str">
            <v>LAJE PRE-MOLDADA P/FORRO, SOBRECARGA 100KG/M2, VAOS ATE 3,50M/E=8CM, C/LAJOTAS E CAP.C/CONC FCK=20MPA, 3CM, INTER-EIXO 38CM, C/ESCORAMENTO (REAPR.3X) E FERRAGEM NEGATIVA</v>
          </cell>
          <cell r="C2367" t="str">
            <v>M2</v>
          </cell>
          <cell r="D2367">
            <v>79.56</v>
          </cell>
        </row>
        <row r="2368">
          <cell r="A2368" t="str">
            <v>74202/2</v>
          </cell>
          <cell r="B2368" t="str">
            <v>LAJE PRE-MOLDADA P/PISO, SOBRECARGA 200KG/M2, VAOS ATE 3,50M/E=8CM, C/LAJOTAS E CAP.C/CONC FCK=20MPA, 4CM, INTER-EIXO 38CM, C/ESCORAMENTO (REAPR.3X) E FERRAGEM NEGATIVA</v>
          </cell>
          <cell r="C2368" t="str">
            <v>M2</v>
          </cell>
          <cell r="D2368">
            <v>86.9</v>
          </cell>
        </row>
        <row r="2369">
          <cell r="A2369" t="str">
            <v>73817/1</v>
          </cell>
          <cell r="B2369" t="str">
            <v>EMBASAMENTO DE MATERIAL GRANULAR - PO DE PEDRA</v>
          </cell>
          <cell r="C2369" t="str">
            <v>M3</v>
          </cell>
          <cell r="D2369">
            <v>108.55</v>
          </cell>
        </row>
        <row r="2370">
          <cell r="A2370" t="str">
            <v>73817/2</v>
          </cell>
          <cell r="B2370" t="str">
            <v>EMBASAMENTO DE MATERIAL GRANULAR - RACHAO</v>
          </cell>
          <cell r="C2370" t="str">
            <v>M3</v>
          </cell>
          <cell r="D2370">
            <v>140.22999999999999</v>
          </cell>
        </row>
        <row r="2371">
          <cell r="A2371" t="str">
            <v>74078/1</v>
          </cell>
          <cell r="B2371" t="str">
            <v>AGULHAMENTO FUNDO DE VALAS C/MACO 30KG PEDRA-DE-MAO H=10CM</v>
          </cell>
          <cell r="C2371" t="str">
            <v>M2</v>
          </cell>
          <cell r="D2371">
            <v>32.28</v>
          </cell>
        </row>
        <row r="2372">
          <cell r="A2372">
            <v>83518</v>
          </cell>
          <cell r="B2372" t="str">
            <v>ALVENARIA EMBASAMENTO E=20 CM BLOCO CONCRETO</v>
          </cell>
          <cell r="C2372" t="str">
            <v>M3</v>
          </cell>
          <cell r="D2372">
            <v>343.95</v>
          </cell>
        </row>
        <row r="2373">
          <cell r="A2373">
            <v>95467</v>
          </cell>
          <cell r="B2373" t="str">
            <v>EMBASAMENTO C/PEDRA ARGAMASSADA UTILIZANDO ARG.CIM/AREIA 1:4</v>
          </cell>
          <cell r="C2373" t="str">
            <v>M3</v>
          </cell>
          <cell r="D2373">
            <v>395.36</v>
          </cell>
        </row>
        <row r="2374">
          <cell r="A2374">
            <v>68328</v>
          </cell>
          <cell r="B2374" t="str">
            <v>JUNTA DE DILATACAO COM ISOPOR 10 MM</v>
          </cell>
          <cell r="C2374" t="str">
            <v>M2</v>
          </cell>
          <cell r="D2374">
            <v>10.31</v>
          </cell>
        </row>
        <row r="2375">
          <cell r="A2375" t="str">
            <v>73898/1</v>
          </cell>
          <cell r="B2375" t="str">
            <v>JUNTA DE DILATACAO ELASTICA (PVC) O-220/6 PRESSAO ATE 30 MCA</v>
          </cell>
          <cell r="C2375" t="str">
            <v>M</v>
          </cell>
          <cell r="D2375">
            <v>96.52</v>
          </cell>
        </row>
        <row r="2376">
          <cell r="A2376">
            <v>79471</v>
          </cell>
          <cell r="B2376" t="str">
            <v>PINTURA ADESIVA P/ CONCRETO, A BASE DE RESINA EPOXI ( SIKADUR 32 )</v>
          </cell>
          <cell r="C2376" t="str">
            <v>KG</v>
          </cell>
          <cell r="D2376">
            <v>50.76</v>
          </cell>
        </row>
        <row r="2377">
          <cell r="A2377">
            <v>98576</v>
          </cell>
          <cell r="B2377" t="str">
            <v>TRATAMENTO DE JUNTA DE DILATAÇÃO COM MANTA ASFÁLTICA ADERIDA COM MAÇARICO. AF_06/2018</v>
          </cell>
          <cell r="C2377" t="str">
            <v>M</v>
          </cell>
          <cell r="D2377">
            <v>16.18</v>
          </cell>
        </row>
        <row r="2378">
          <cell r="A2378">
            <v>93182</v>
          </cell>
          <cell r="B2378" t="str">
            <v>VERGA PRÉ-MOLDADA PARA JANELAS COM ATÉ 1,5 M DE VÃO. AF_03/2016</v>
          </cell>
          <cell r="C2378" t="str">
            <v>M</v>
          </cell>
          <cell r="D2378">
            <v>22.18</v>
          </cell>
        </row>
        <row r="2379">
          <cell r="A2379">
            <v>93183</v>
          </cell>
          <cell r="B2379" t="str">
            <v>VERGA PRÉ-MOLDADA PARA JANELAS COM MAIS DE 1,5 M DE VÃO. AF_03/2016</v>
          </cell>
          <cell r="C2379" t="str">
            <v>M</v>
          </cell>
          <cell r="D2379">
            <v>27.85</v>
          </cell>
        </row>
        <row r="2380">
          <cell r="A2380">
            <v>93184</v>
          </cell>
          <cell r="B2380" t="str">
            <v>VERGA PRÉ-MOLDADA PARA PORTAS COM ATÉ 1,5 M DE VÃO. AF_03/2016</v>
          </cell>
          <cell r="C2380" t="str">
            <v>M</v>
          </cell>
          <cell r="D2380">
            <v>17</v>
          </cell>
        </row>
        <row r="2381">
          <cell r="A2381">
            <v>93185</v>
          </cell>
          <cell r="B2381" t="str">
            <v>VERGA PRÉ-MOLDADA PARA PORTAS COM MAIS DE 1,5 M DE VÃO. AF_03/2016</v>
          </cell>
          <cell r="C2381" t="str">
            <v>M</v>
          </cell>
          <cell r="D2381">
            <v>27.38</v>
          </cell>
        </row>
        <row r="2382">
          <cell r="A2382">
            <v>93186</v>
          </cell>
          <cell r="B2382" t="str">
            <v>VERGA MOLDADA IN LOCO EM CONCRETO PARA JANELAS COM ATÉ 1,5 M DE VÃO. AF_03/2016</v>
          </cell>
          <cell r="C2382" t="str">
            <v>M</v>
          </cell>
          <cell r="D2382">
            <v>39.67</v>
          </cell>
        </row>
        <row r="2383">
          <cell r="A2383">
            <v>93187</v>
          </cell>
          <cell r="B2383" t="str">
            <v>VERGA MOLDADA IN LOCO EM CONCRETO PARA JANELAS COM MAIS DE 1,5 M DE VÃO. AF_03/2016</v>
          </cell>
          <cell r="C2383" t="str">
            <v>M</v>
          </cell>
          <cell r="D2383">
            <v>44.82</v>
          </cell>
        </row>
        <row r="2384">
          <cell r="A2384">
            <v>93188</v>
          </cell>
          <cell r="B2384" t="str">
            <v>VERGA MOLDADA IN LOCO EM CONCRETO PARA PORTAS COM ATÉ 1,5 M DE VÃO. AF_03/2016</v>
          </cell>
          <cell r="C2384" t="str">
            <v>M</v>
          </cell>
          <cell r="D2384">
            <v>38.92</v>
          </cell>
        </row>
        <row r="2385">
          <cell r="A2385">
            <v>93189</v>
          </cell>
          <cell r="B2385" t="str">
            <v>VERGA MOLDADA IN LOCO EM CONCRETO PARA PORTAS COM MAIS DE 1,5 M DE VÃO. AF_03/2016</v>
          </cell>
          <cell r="C2385" t="str">
            <v>M</v>
          </cell>
          <cell r="D2385">
            <v>45.36</v>
          </cell>
        </row>
        <row r="2386">
          <cell r="A2386">
            <v>93190</v>
          </cell>
          <cell r="B2386" t="str">
            <v>VERGA MOLDADA IN LOCO COM UTILIZAÇÃO DE BLOCOS CANALETA PARA JANELAS COM ATÉ 1,5 M DE VÃO. AF_03/2016</v>
          </cell>
          <cell r="C2386" t="str">
            <v>M</v>
          </cell>
          <cell r="D2386">
            <v>30.26</v>
          </cell>
        </row>
        <row r="2387">
          <cell r="A2387">
            <v>93191</v>
          </cell>
          <cell r="B2387" t="str">
            <v>VERGA MOLDADA IN LOCO COM UTILIZAÇÃO DE BLOCOS CANALETA PARA JANELAS COM MAIS DE 1,5 M DE VÃO. AF_03/2016</v>
          </cell>
          <cell r="C2387" t="str">
            <v>M</v>
          </cell>
          <cell r="D2387">
            <v>31.06</v>
          </cell>
        </row>
        <row r="2388">
          <cell r="A2388">
            <v>93192</v>
          </cell>
          <cell r="B2388" t="str">
            <v>VERGA MOLDADA IN LOCO COM UTILIZAÇÃO DE BLOCOS CANALETA PARA PORTAS COM ATÉ 1,5 M DE VÃO. AF_03/2016</v>
          </cell>
          <cell r="C2388" t="str">
            <v>M</v>
          </cell>
          <cell r="D2388">
            <v>33.85</v>
          </cell>
        </row>
        <row r="2389">
          <cell r="A2389">
            <v>93193</v>
          </cell>
          <cell r="B2389" t="str">
            <v>VERGA MOLDADA IN LOCO COM UTILIZAÇÃO DE BLOCOS CANALETA PARA PORTAS COM MAIS DE 1,5 M DE VÃO. AF_03/2016</v>
          </cell>
          <cell r="C2389" t="str">
            <v>M</v>
          </cell>
          <cell r="D2389">
            <v>31.65</v>
          </cell>
        </row>
        <row r="2390">
          <cell r="A2390">
            <v>93194</v>
          </cell>
          <cell r="B2390" t="str">
            <v>CONTRAVERGA PRÉ-MOLDADA PARA VÃOS DE ATÉ 1,5 M DE COMPRIMENTO. AF_03/2016</v>
          </cell>
          <cell r="C2390" t="str">
            <v>M</v>
          </cell>
          <cell r="D2390">
            <v>21.87</v>
          </cell>
        </row>
        <row r="2391">
          <cell r="A2391">
            <v>93195</v>
          </cell>
          <cell r="B2391" t="str">
            <v>CONTRAVERGA PRÉ-MOLDADA PARA VÃOS DE MAIS DE 1,5 M DE COMPRIMENTO. AF_03/2016</v>
          </cell>
          <cell r="C2391" t="str">
            <v>M</v>
          </cell>
          <cell r="D2391">
            <v>25.76</v>
          </cell>
        </row>
        <row r="2392">
          <cell r="A2392">
            <v>93196</v>
          </cell>
          <cell r="B2392" t="str">
            <v>CONTRAVERGA MOLDADA IN LOCO EM CONCRETO PARA VÃOS DE ATÉ 1,5 M DE COMPRIMENTO. AF_03/2016</v>
          </cell>
          <cell r="C2392" t="str">
            <v>M</v>
          </cell>
          <cell r="D2392">
            <v>37.85</v>
          </cell>
        </row>
        <row r="2393">
          <cell r="A2393">
            <v>93197</v>
          </cell>
          <cell r="B2393" t="str">
            <v>CONTRAVERGA MOLDADA IN LOCO EM CONCRETO PARA VÃOS DE MAIS DE 1,5 M DE COMPRIMENTO. AF_03/2016</v>
          </cell>
          <cell r="C2393" t="str">
            <v>M</v>
          </cell>
          <cell r="D2393">
            <v>41.79</v>
          </cell>
        </row>
        <row r="2394">
          <cell r="A2394">
            <v>93198</v>
          </cell>
          <cell r="B2394" t="str">
            <v>CONTRAVERGA MOLDADA IN LOCO COM UTILIZAÇÃO DE BLOCOS CANALETA PARA VÃOS DE ATÉ 1,5 M DE COMPRIMENTO. AF_03/2016</v>
          </cell>
          <cell r="C2394" t="str">
            <v>M</v>
          </cell>
          <cell r="D2394">
            <v>27.44</v>
          </cell>
        </row>
        <row r="2395">
          <cell r="A2395">
            <v>93199</v>
          </cell>
          <cell r="B2395" t="str">
            <v>CONTRAVERGA MOLDADA IN LOCO COM UTILIZAÇÃO DE BLOCOS CANALETA PARA VÃOS DE MAIS DE 1,5 M DE COMPRIMENTO. AF_03/2016</v>
          </cell>
          <cell r="C2395" t="str">
            <v>M</v>
          </cell>
          <cell r="D2395">
            <v>26.99</v>
          </cell>
        </row>
        <row r="2396">
          <cell r="A2396">
            <v>93200</v>
          </cell>
          <cell r="B2396" t="str">
            <v>FIXAÇÃO (ENCUNHAMENTO) DE ALVENARIA DE VEDAÇÃO COM ARGAMASSA APLICADA COM BISNAGA. AF_03/2016</v>
          </cell>
          <cell r="C2396" t="str">
            <v>M</v>
          </cell>
          <cell r="D2396">
            <v>2.1</v>
          </cell>
        </row>
        <row r="2397">
          <cell r="A2397">
            <v>93201</v>
          </cell>
          <cell r="B2397" t="str">
            <v>FIXAÇÃO (ENCUNHAMENTO) DE ALVENARIA DE VEDAÇÃO COM ARGAMASSA APLICADA COM COLHER. AF_03/2016</v>
          </cell>
          <cell r="C2397" t="str">
            <v>M</v>
          </cell>
          <cell r="D2397">
            <v>4.5599999999999996</v>
          </cell>
        </row>
        <row r="2398">
          <cell r="A2398">
            <v>93202</v>
          </cell>
          <cell r="B2398" t="str">
            <v>FIXAÇÃO (ENCUNHAMENTO) DE ALVENARIA DE VEDAÇÃO COM TIJOLO MACIÇO. AF_03/2016</v>
          </cell>
          <cell r="C2398" t="str">
            <v>M</v>
          </cell>
          <cell r="D2398">
            <v>17.989999999999998</v>
          </cell>
        </row>
        <row r="2399">
          <cell r="A2399">
            <v>93203</v>
          </cell>
          <cell r="B2399" t="str">
            <v>FIXAÇÃO (ENCUNHAMENTO) DE ALVENARIA DE VEDAÇÃO COM ESPUMA DE POLIURETANO EXPANSIVA. AF_03/2016</v>
          </cell>
          <cell r="C2399" t="str">
            <v>M</v>
          </cell>
          <cell r="D2399">
            <v>11.13</v>
          </cell>
        </row>
        <row r="2400">
          <cell r="A2400">
            <v>93204</v>
          </cell>
          <cell r="B2400" t="str">
            <v>CINTA DE AMARRAÇÃO DE ALVENARIA MOLDADA IN LOCO EM CONCRETO. AF_03/2016</v>
          </cell>
          <cell r="C2400" t="str">
            <v>M</v>
          </cell>
          <cell r="D2400">
            <v>30.91</v>
          </cell>
        </row>
        <row r="2401">
          <cell r="A2401">
            <v>93205</v>
          </cell>
          <cell r="B2401" t="str">
            <v>CINTA DE AMARRAÇÃO DE ALVENARIA MOLDADA IN LOCO COM UTILIZAÇÃO DE BLOCOS CANALETA. AF_03/2016</v>
          </cell>
          <cell r="C2401" t="str">
            <v>M</v>
          </cell>
          <cell r="D2401">
            <v>24.17</v>
          </cell>
        </row>
        <row r="2402">
          <cell r="A2402">
            <v>71623</v>
          </cell>
          <cell r="B2402" t="str">
            <v>CHAPIM DE CONCRETO APARENTE COM ACABAMENTO DESEMPENADO, FORMA DE COMPENSADO PLASTIFICADO (MADEIRIT) DE 14 X 10 CM, FUNDIDO NO LOCAL.</v>
          </cell>
          <cell r="C2402" t="str">
            <v>M</v>
          </cell>
          <cell r="D2402">
            <v>26.8</v>
          </cell>
        </row>
        <row r="2403">
          <cell r="A2403" t="str">
            <v>74144/2</v>
          </cell>
          <cell r="B2403" t="str">
            <v>SUPORTE APOIO CAIXA D AGUA BARROTES MADEIRA DE 1</v>
          </cell>
          <cell r="C2403" t="str">
            <v>UN</v>
          </cell>
          <cell r="D2403">
            <v>13.3</v>
          </cell>
        </row>
        <row r="2404">
          <cell r="A2404">
            <v>83513</v>
          </cell>
          <cell r="B2404" t="str">
            <v>FORNECIMENTO DE PERFIL SIMPLES "I" OU "H" ATE 8" INCLUSIVE PERDAS</v>
          </cell>
          <cell r="C2404" t="str">
            <v>KG</v>
          </cell>
          <cell r="D2404">
            <v>6.89</v>
          </cell>
        </row>
        <row r="2405">
          <cell r="A2405">
            <v>83514</v>
          </cell>
          <cell r="B2405" t="str">
            <v>FORNECIMENTO DE PERFIL SIMPLES "I" OU "H" 8 A 12" INCLUSIVE PERDAS</v>
          </cell>
          <cell r="C2405" t="str">
            <v>KG</v>
          </cell>
          <cell r="D2405">
            <v>6.99</v>
          </cell>
        </row>
        <row r="2406">
          <cell r="A2406">
            <v>84153</v>
          </cell>
          <cell r="B2406" t="str">
            <v>APARELHO DE APOIO NEOPRENE NAO FRETADO (1,4KG/DM3)</v>
          </cell>
          <cell r="C2406" t="str">
            <v>KG</v>
          </cell>
          <cell r="D2406">
            <v>66.239999999999995</v>
          </cell>
        </row>
        <row r="2407">
          <cell r="A2407">
            <v>84154</v>
          </cell>
          <cell r="B2407" t="str">
            <v>APARELHO APOIO NEOPRENE FRETADO</v>
          </cell>
          <cell r="C2407" t="str">
            <v>DM3</v>
          </cell>
          <cell r="D2407">
            <v>137.66</v>
          </cell>
        </row>
        <row r="2408">
          <cell r="A2408">
            <v>85233</v>
          </cell>
          <cell r="B2408" t="str">
            <v>ESCADA EM CONCRETO ARMADO, FCK = 15 MPA, MOLDADA IN LOCO</v>
          </cell>
          <cell r="C2408" t="str">
            <v>M3</v>
          </cell>
          <cell r="D2408">
            <v>2292.6999999999998</v>
          </cell>
        </row>
        <row r="2409">
          <cell r="A2409">
            <v>95952</v>
          </cell>
          <cell r="B2409" t="str">
            <v>(COMPOSIÇÃO REPRESENTATIVA) EXECUÇÃO DE ESTRUTURAS DE CONCRETO ARMADO CONVENCIONAL, PARA EDIFICAÇÃO HABITACIONAL MULTIFAMILIAR (PRÉDIO), FCK = 25 MPA. AF_01/2017</v>
          </cell>
          <cell r="C2409" t="str">
            <v>M3</v>
          </cell>
          <cell r="D2409">
            <v>1514.83</v>
          </cell>
        </row>
        <row r="2410">
          <cell r="A2410">
            <v>95953</v>
          </cell>
          <cell r="B2410" t="str">
            <v>(COMPOSIÇÃO REPRESENTATIVA) EXECUÇÃO DE ESTRUTURAS DE CONCRETO ARMADO, PARA EDIFICAÇÃO HABITACIONAL UNIFAMILIAR COM DOIS PAVIMENTOS (CASA ISOLADA), FCK = 25 MPA. AF_01/2017</v>
          </cell>
          <cell r="C2410" t="str">
            <v>M3</v>
          </cell>
          <cell r="D2410">
            <v>2429.84</v>
          </cell>
        </row>
        <row r="2411">
          <cell r="A2411">
            <v>95954</v>
          </cell>
          <cell r="B2411" t="str">
            <v>(COMPOSIÇÃO REPRESENTATIVA) EXECUÇÃO DE ESTRUTURAS DE CONCRETO ARMADO, PARA EDIFICAÇÃO HABITACIONAL UNIFAMILIAR COM DOIS PAVIMENTOS (CASA EM EMPREENDIMENTOS), FCK = 25 MPA. AF_01/2017</v>
          </cell>
          <cell r="C2411" t="str">
            <v>M3</v>
          </cell>
          <cell r="D2411">
            <v>1738.68</v>
          </cell>
        </row>
        <row r="2412">
          <cell r="A2412">
            <v>95955</v>
          </cell>
          <cell r="B2412" t="str">
            <v>(COMPOSIÇÃO REPRESENTATIVA) EXECUÇÃO DE ESTRUTURAS DE CONCRETO ARMADO, PARA EDIFICAÇÃO HABITACIONAL UNIFAMILIAR TÉRREA (CASA ISOLADA), FCK = 25 MPA. AF_01/2017</v>
          </cell>
          <cell r="C2412" t="str">
            <v>M3</v>
          </cell>
          <cell r="D2412">
            <v>2128.77</v>
          </cell>
        </row>
        <row r="2413">
          <cell r="A2413">
            <v>95956</v>
          </cell>
          <cell r="B2413" t="str">
            <v>(COMPOSIÇÃO REPRESENTATIVA) EXECUÇÃO DE ESTRUTURAS DE CONCRETO ARMADO, PARA EDIFICAÇÃO HABITACIONAL UNIFAMILIAR TÉRREA (CASA EM EMPREENDIMENTOS), FCK = 25 MPA. AF_01/2017</v>
          </cell>
          <cell r="C2413" t="str">
            <v>M3</v>
          </cell>
          <cell r="D2413">
            <v>1673.41</v>
          </cell>
        </row>
        <row r="2414">
          <cell r="A2414">
            <v>95957</v>
          </cell>
          <cell r="B2414" t="str">
            <v>(COMPOSIÇÃO REPRESENTATIVA) EXECUÇÃO DE ESTRUTURAS DE CONCRETO ARMADO, PARA EDIFICAÇÃO INSTITUCIONAL TÉRREA, FCK = 25 MPA. AF_01/2017</v>
          </cell>
          <cell r="C2414" t="str">
            <v>M3</v>
          </cell>
          <cell r="D2414">
            <v>2121.87</v>
          </cell>
        </row>
        <row r="2415">
          <cell r="A2415">
            <v>95969</v>
          </cell>
          <cell r="B2415" t="str">
            <v>(COMPOSIÇÃO REPRESENTATIVA) EXECUÇÃO DE ESCADA EM CONCRETO ARMADO, MOLDADA IN LOCO, FCK = 25 MPA. AF_02/2017</v>
          </cell>
          <cell r="C2415" t="str">
            <v>M3</v>
          </cell>
          <cell r="D2415">
            <v>2094.5</v>
          </cell>
        </row>
        <row r="2416">
          <cell r="A2416">
            <v>97733</v>
          </cell>
          <cell r="B2416" t="str">
            <v>PEÇA RETANGULAR PRÉ-MOLDADA, VOLUME DE CONCRETO DE ATÉ 10 LITROS, TAXA DE AÇO APROXIMADA DE 30KG/M³. AF_01/2018</v>
          </cell>
          <cell r="C2416" t="str">
            <v>M3</v>
          </cell>
          <cell r="D2416">
            <v>2403.4499999999998</v>
          </cell>
        </row>
        <row r="2417">
          <cell r="A2417">
            <v>97734</v>
          </cell>
          <cell r="B2417" t="str">
            <v>PEÇA RETANGULAR PRÉ-MOLDADA, VOLUME DE CONCRETO DE 10 A 30 LITROS, TAXA DE AÇO APROXIMADA DE 30KG/M³. AF_01/2018</v>
          </cell>
          <cell r="C2417" t="str">
            <v>M3</v>
          </cell>
          <cell r="D2417">
            <v>2098.5300000000002</v>
          </cell>
        </row>
        <row r="2418">
          <cell r="A2418">
            <v>97735</v>
          </cell>
          <cell r="B2418" t="str">
            <v>PEÇA RETANGULAR PRÉ-MOLDADA, VOLUME DE CONCRETO DE 30 A 100 LITROS, TAXA DE AÇO APROXIMADA DE 30KG/M³. AF_01/2018</v>
          </cell>
          <cell r="C2418" t="str">
            <v>M3</v>
          </cell>
          <cell r="D2418">
            <v>1728.32</v>
          </cell>
        </row>
        <row r="2419">
          <cell r="A2419">
            <v>97736</v>
          </cell>
          <cell r="B2419" t="str">
            <v>PEÇA RETANGULAR PRÉ-MOLDADA, VOLUME DE CONCRETO ACIMA DE 100 LITROS, TAXA DE AÇO APROXIMADA DE 30KG/M³. AF_01/2018</v>
          </cell>
          <cell r="C2419" t="str">
            <v>M3</v>
          </cell>
          <cell r="D2419">
            <v>1051.25</v>
          </cell>
        </row>
        <row r="2420">
          <cell r="A2420">
            <v>97737</v>
          </cell>
          <cell r="B2420" t="str">
            <v>PEÇA RETANGULAR PRÉ-MOLDADA, VOLUME DE CONCRETO DE 30 A 70 LITROS , TAXA DE AÇO APROXIMADA DE 70KG/M³. AF_01/2018</v>
          </cell>
          <cell r="C2420" t="str">
            <v>M3</v>
          </cell>
          <cell r="D2420">
            <v>2353.83</v>
          </cell>
        </row>
        <row r="2421">
          <cell r="A2421">
            <v>97738</v>
          </cell>
          <cell r="B2421" t="str">
            <v>PEÇA CIRCULAR PRÉ-MOLDADA, VOLUME DE CONCRETO DE 10 A 30 LITROS, TAXA DE FIBRA DE POLIPROPILENO APROXIMADA DE 6 KG/M³. AF_01/2018_P</v>
          </cell>
          <cell r="C2421" t="str">
            <v>M3</v>
          </cell>
          <cell r="D2421">
            <v>3102.71</v>
          </cell>
        </row>
        <row r="2422">
          <cell r="A2422">
            <v>97739</v>
          </cell>
          <cell r="B2422" t="str">
            <v>PEÇA CIRCULAR PRÉ-MOLDADA, VOLUME DE CONCRETO DE 30 A 100 LITROS, TAXA DE AÇO APROXIMADA DE 30KG/M³. AF_01/2018</v>
          </cell>
          <cell r="C2422" t="str">
            <v>M3</v>
          </cell>
          <cell r="D2422">
            <v>1947.46</v>
          </cell>
        </row>
        <row r="2423">
          <cell r="A2423">
            <v>97740</v>
          </cell>
          <cell r="B2423" t="str">
            <v>PEÇA CIRCULAR PRÉ-MOLDADA, VOLUME DE CONCRETO ACIMA DE 100 LITROS, TAXA DE AÇO APROXIMADA DE 30KG/M³. AF_01/2018</v>
          </cell>
          <cell r="C2423" t="str">
            <v>M3</v>
          </cell>
          <cell r="D2423">
            <v>1377.15</v>
          </cell>
        </row>
        <row r="2424">
          <cell r="A2424">
            <v>98615</v>
          </cell>
          <cell r="B2424" t="str">
            <v>CONTENÇÃO EM CORTINA COM ESTACAS ESPAÇADAS COM 30 CM DE DIÂMETRO E PROFUNDIDADE MENOR OU IGUAL A 10 M. AF_06/2018</v>
          </cell>
          <cell r="C2424" t="str">
            <v>M2</v>
          </cell>
          <cell r="D2424">
            <v>93.16</v>
          </cell>
        </row>
        <row r="2425">
          <cell r="A2425">
            <v>98616</v>
          </cell>
          <cell r="B2425" t="str">
            <v>CONTENÇÃO EM CORTINA COM ESTACAS ESPAÇADAS COM 30 CM DE DIÂMETRO E PROFUNDIDADE MAIOR QUE 10 M E MENOR OU IGUAL A 15 M. AF_06/2018</v>
          </cell>
          <cell r="C2425" t="str">
            <v>M2</v>
          </cell>
          <cell r="D2425">
            <v>74.56</v>
          </cell>
        </row>
        <row r="2426">
          <cell r="A2426">
            <v>98617</v>
          </cell>
          <cell r="B2426" t="str">
            <v>CONTENÇÃO EM CORTINA COM ESTACAS ESPAÇADAS COM 30 CM DE DIÂMETRO E PROFUNDIDADE MAIOR QUE 15 M. AF_06/2018</v>
          </cell>
          <cell r="C2426" t="str">
            <v>M2</v>
          </cell>
          <cell r="D2426">
            <v>69.599999999999994</v>
          </cell>
        </row>
        <row r="2427">
          <cell r="A2427">
            <v>98618</v>
          </cell>
          <cell r="B2427" t="str">
            <v>CONTENÇÃO EM CORTINA COM ESTACAS ESPAÇADAS COM 40 CM DE DIÂMETRO E PROFUNDIDADE MENOR OU IGUAL A 10 M. AF_06/2018</v>
          </cell>
          <cell r="C2427" t="str">
            <v>M2</v>
          </cell>
          <cell r="D2427">
            <v>95.19</v>
          </cell>
        </row>
        <row r="2428">
          <cell r="A2428">
            <v>98619</v>
          </cell>
          <cell r="B2428" t="str">
            <v>CONTENÇÃO EM CORTINA COM ESTACAS ESPAÇADAS COM 40 CM DE DIÂMETRO E PROFUNDIDADE MAIOR QUE 10 M E MENOR OU IGUAL A 15 M. AF_06/2018</v>
          </cell>
          <cell r="C2428" t="str">
            <v>M2</v>
          </cell>
          <cell r="D2428">
            <v>87.66</v>
          </cell>
        </row>
        <row r="2429">
          <cell r="A2429">
            <v>98620</v>
          </cell>
          <cell r="B2429" t="str">
            <v>CONTENÇÃO EM CORTINA COM ESTACAS ESPAÇADAS COM 40 CM DE DIÂMETRO E PROFUNDIDADE MAIOR QUE 15 M. AF_06/2018</v>
          </cell>
          <cell r="C2429" t="str">
            <v>M2</v>
          </cell>
          <cell r="D2429">
            <v>83.84</v>
          </cell>
        </row>
        <row r="2430">
          <cell r="A2430">
            <v>98621</v>
          </cell>
          <cell r="B2430" t="str">
            <v>CONTENÇÃO EM CORTINA COM ESTACAS ESPAÇADAS COM 50 CM DE DIÂMETRO E PROFUNDIDADE MENOR OU IGUAL A 10 M. AF_06/2018</v>
          </cell>
          <cell r="C2430" t="str">
            <v>M2</v>
          </cell>
          <cell r="D2430">
            <v>109.29</v>
          </cell>
        </row>
        <row r="2431">
          <cell r="A2431">
            <v>98622</v>
          </cell>
          <cell r="B2431" t="str">
            <v>CONTENÇÃO EM CORTINA COM ESTACAS ESPAÇADAS COM 50 CM DE DIÂMETRO E PROFUNDIDADE MAIOR QUE 10 M E MENOR OU IGUAL A 15 M. AF_06/2018</v>
          </cell>
          <cell r="C2431" t="str">
            <v>M2</v>
          </cell>
          <cell r="D2431">
            <v>103.21</v>
          </cell>
        </row>
        <row r="2432">
          <cell r="A2432">
            <v>98623</v>
          </cell>
          <cell r="B2432" t="str">
            <v>CONTENÇÃO EM CORTINA COM ESTACAS ESPAÇADAS COM 50 CM DE DIÂMETRO E PROFUNDIDADE MAIOR QUE 15 M. AF_06/2018</v>
          </cell>
          <cell r="C2432" t="str">
            <v>M2</v>
          </cell>
          <cell r="D2432">
            <v>100.1</v>
          </cell>
        </row>
        <row r="2433">
          <cell r="A2433">
            <v>98624</v>
          </cell>
          <cell r="B2433" t="str">
            <v>CONTENÇÃO EM CORTINA COM ESTACAS ESPAÇADAS COM 60 CM DE DIÂMETRO E PROFUNDIDADE MENOR OU IGUAL A 10 M. AF_06/2018</v>
          </cell>
          <cell r="C2433" t="str">
            <v>M2</v>
          </cell>
          <cell r="D2433">
            <v>124.32</v>
          </cell>
        </row>
        <row r="2434">
          <cell r="A2434">
            <v>98625</v>
          </cell>
          <cell r="B2434" t="str">
            <v>CONTENÇÃO EM CORTINA COM ESTACAS ESPAÇADAS COM 60 CM DE DIÂMETRO E PROFUNDIDADE MAIOR QUE 10 M E MENOR OU IGUAL A 15 M. AF_06/2018</v>
          </cell>
          <cell r="C2434" t="str">
            <v>M2</v>
          </cell>
          <cell r="D2434">
            <v>119.19</v>
          </cell>
        </row>
        <row r="2435">
          <cell r="A2435">
            <v>98626</v>
          </cell>
          <cell r="B2435" t="str">
            <v>CONTENÇÃO EM CORTINA COM ESTACAS ESPAÇADAS COM 60 CM DE DIÂMETRO E PROFUNDIDADE MAIOR QUE 15 M. AF_06/2018</v>
          </cell>
          <cell r="C2435" t="str">
            <v>M2</v>
          </cell>
          <cell r="D2435">
            <v>116.5</v>
          </cell>
        </row>
        <row r="2436">
          <cell r="A2436">
            <v>98655</v>
          </cell>
          <cell r="B2436" t="str">
            <v>EXECUÇÃO DE MURETA GUIA PARA CONTENÇÃO/ FUNDAÇÃO COM 30 CM DE ESPESSURA. AF_06/2018</v>
          </cell>
          <cell r="C2436" t="str">
            <v>M</v>
          </cell>
          <cell r="D2436">
            <v>413.04</v>
          </cell>
        </row>
        <row r="2437">
          <cell r="A2437">
            <v>98656</v>
          </cell>
          <cell r="B2437" t="str">
            <v>EXECUÇÃO DE MURETA GUIA PARA CONTENÇÃO/ FUNDAÇÃO COM 40 CM DE ESPESSURA. AF_06/2018</v>
          </cell>
          <cell r="C2437" t="str">
            <v>M</v>
          </cell>
          <cell r="D2437">
            <v>418.36</v>
          </cell>
        </row>
        <row r="2438">
          <cell r="A2438">
            <v>98657</v>
          </cell>
          <cell r="B2438" t="str">
            <v>EXECUÇÃO DE MURETA GUIA PARA CONTENÇÃO/ FUNDAÇÃO COM 50 CM DE ESPESSURA. AF_06/2018</v>
          </cell>
          <cell r="C2438" t="str">
            <v>M</v>
          </cell>
          <cell r="D2438">
            <v>423.66</v>
          </cell>
        </row>
        <row r="2439">
          <cell r="A2439">
            <v>98658</v>
          </cell>
          <cell r="B2439" t="str">
            <v>EXECUÇÃO DE MURETA GUIA PARA CONTENÇÃO/ FUNDAÇÃO COM 60 CM DE ESPESSURA. AF_06/2018</v>
          </cell>
          <cell r="C2439" t="str">
            <v>M</v>
          </cell>
          <cell r="D2439">
            <v>428.97</v>
          </cell>
        </row>
        <row r="2440">
          <cell r="A2440">
            <v>98659</v>
          </cell>
          <cell r="B2440" t="str">
            <v>EXECUÇÃO DE MURETA GUIA PARA CONTENÇÃO/ FUNDAÇÃO COM 80 CM DE ESPESSURA. AF_06/2018</v>
          </cell>
          <cell r="C2440" t="str">
            <v>M</v>
          </cell>
          <cell r="D2440">
            <v>439.59</v>
          </cell>
        </row>
        <row r="2441">
          <cell r="A2441">
            <v>98746</v>
          </cell>
          <cell r="B2441" t="str">
            <v>SOLDA DE TOPO EM CHAPA/PERFIL/TUBO DE AÇO CHANFRADO, ESPESSURA=1/4''. AF_06/2018</v>
          </cell>
          <cell r="C2441" t="str">
            <v>M</v>
          </cell>
          <cell r="D2441">
            <v>39.15</v>
          </cell>
        </row>
        <row r="2442">
          <cell r="A2442">
            <v>98749</v>
          </cell>
          <cell r="B2442" t="str">
            <v>SOLDA DE TOPO EM CHAPA/PERFIL/TUBO DE AÇO CHANFRADO, ESPESSURA=5/16''. AF_06/2018</v>
          </cell>
          <cell r="C2442" t="str">
            <v>M</v>
          </cell>
          <cell r="D2442">
            <v>44.39</v>
          </cell>
        </row>
        <row r="2443">
          <cell r="A2443">
            <v>98750</v>
          </cell>
          <cell r="B2443" t="str">
            <v>SOLDA DE TOPO EM CHAPA/PERFIL/TUBO DE AÇO CHANFRADO, ESPESSURA=3/8''. AF_06/2018</v>
          </cell>
          <cell r="C2443" t="str">
            <v>M</v>
          </cell>
          <cell r="D2443">
            <v>50.49</v>
          </cell>
        </row>
        <row r="2444">
          <cell r="A2444">
            <v>98751</v>
          </cell>
          <cell r="B2444" t="str">
            <v>SOLDA DE TOPO EM CHAPA/PERFIL/TUBO DE AÇO CHANFRADO, ESPESSURA=1/2''. AF_06/2018</v>
          </cell>
          <cell r="C2444" t="str">
            <v>M</v>
          </cell>
          <cell r="D2444">
            <v>66.33</v>
          </cell>
        </row>
        <row r="2445">
          <cell r="A2445">
            <v>98752</v>
          </cell>
          <cell r="B2445" t="str">
            <v>SOLDA DE TOPO EM CHAPA/PERFIL/TUBO DE AÇO CHANFRADO, ESPESSURA=5/8''. AF_06/2018</v>
          </cell>
          <cell r="C2445" t="str">
            <v>M</v>
          </cell>
          <cell r="D2445">
            <v>85.07</v>
          </cell>
        </row>
        <row r="2446">
          <cell r="A2446">
            <v>98753</v>
          </cell>
          <cell r="B2446" t="str">
            <v>SOLDA DE TOPO EM CHAPA/PERFIL/TUBO DE AÇO CHANFRADO, ESPESSURA=3/4''. AF_06/2018</v>
          </cell>
          <cell r="C2446" t="str">
            <v>M</v>
          </cell>
          <cell r="D2446">
            <v>108.11</v>
          </cell>
        </row>
        <row r="2447">
          <cell r="A2447">
            <v>98560</v>
          </cell>
          <cell r="B2447" t="str">
            <v>IMPERMEABILIZAÇÃO DE PISO COM ARGAMASSA DE CIMENTO E AREIA, COM ADITIVO IMPERMEABILIZANTE, E = 2CM. AF_06/2018</v>
          </cell>
          <cell r="C2447" t="str">
            <v>M2</v>
          </cell>
          <cell r="D2447">
            <v>34.47</v>
          </cell>
        </row>
        <row r="2448">
          <cell r="A2448">
            <v>98561</v>
          </cell>
          <cell r="B2448" t="str">
            <v>IMPERMEABILIZAÇÃO DE PAREDES COM ARGAMASSA DE CIMENTO E AREIA, COM ADITIVO IMPERMEABILIZANTE, E = 2CM. AF_06/2018</v>
          </cell>
          <cell r="C2448" t="str">
            <v>M2</v>
          </cell>
          <cell r="D2448">
            <v>30.41</v>
          </cell>
        </row>
        <row r="2449">
          <cell r="A2449">
            <v>98562</v>
          </cell>
          <cell r="B2449" t="str">
            <v>IMPERMEABILIZAÇÃO DE FLOREIRA OU VIGA BALDRAME COM ARGAMASSA DE CIMENTO E AREIA, COM ADITIVO IMPERMEABILIZANTE, E = 2 CM. AF_06/2018</v>
          </cell>
          <cell r="C2449" t="str">
            <v>M2</v>
          </cell>
          <cell r="D2449">
            <v>30.13</v>
          </cell>
        </row>
        <row r="2450">
          <cell r="A2450">
            <v>83735</v>
          </cell>
          <cell r="B2450" t="str">
            <v>IMPERMEABILIZACAO DE SUPERFICIE COM CIMENTO IMPERMEABILIZANTE DE PEGA ULTRA RAPIDA, TRACO 1:1, E=0,5 CM</v>
          </cell>
          <cell r="C2450" t="str">
            <v>M2</v>
          </cell>
          <cell r="D2450">
            <v>56.53</v>
          </cell>
        </row>
        <row r="2451">
          <cell r="A2451">
            <v>98555</v>
          </cell>
          <cell r="B2451" t="str">
            <v>IMPERMEABILIZAÇÃO DE SUPERFÍCIE COM ARGAMASSA POLIMÉRICA / MEMBRANA ACRÍLICA, 3 DEMÃOS. AF_06/2018</v>
          </cell>
          <cell r="C2451" t="str">
            <v>M2</v>
          </cell>
          <cell r="D2451">
            <v>19.989999999999998</v>
          </cell>
        </row>
        <row r="2452">
          <cell r="A2452">
            <v>98556</v>
          </cell>
          <cell r="B2452" t="str">
            <v>IMPERMEABILIZAÇÃO DE SUPERFÍCIE COM ARGAMASSA POLIMÉRICA / MEMBRANA ACRÍLICA, 4 DEMÃOS, REFORÇADA COM VÉU DE POLIÉSTER (MAV). AF_06/2018</v>
          </cell>
          <cell r="C2452" t="str">
            <v>M2</v>
          </cell>
          <cell r="D2452">
            <v>37.520000000000003</v>
          </cell>
        </row>
        <row r="2453">
          <cell r="A2453">
            <v>98558</v>
          </cell>
          <cell r="B2453" t="str">
            <v>TRATAMENTO DE RALO OU PONTO EMERGENTE COM ARGAMASSA POLIMÉRICA / MEMBRANA ACRÍLICA REFORÇADO COM VÉU DE POLIÉSTER (MAV). AF_06/2018</v>
          </cell>
          <cell r="C2453" t="str">
            <v>UN</v>
          </cell>
          <cell r="D2453">
            <v>5.72</v>
          </cell>
        </row>
        <row r="2454">
          <cell r="A2454">
            <v>98559</v>
          </cell>
          <cell r="B2454" t="str">
            <v>TRATAMENTO DE RODAPÉ COM VÉU DE POLIÉSTER. AF_06/2018</v>
          </cell>
          <cell r="C2454" t="str">
            <v>M</v>
          </cell>
          <cell r="D2454">
            <v>3.45</v>
          </cell>
        </row>
        <row r="2455">
          <cell r="A2455">
            <v>68053</v>
          </cell>
          <cell r="B2455" t="str">
            <v>FORNECIMENTO/INSTALACAO LONA PLASTICA PRETA, PARA IMPERMEABILIZACAO, ESPESSURA 150 MICRAS.</v>
          </cell>
          <cell r="C2455" t="str">
            <v>M2</v>
          </cell>
          <cell r="D2455">
            <v>5.1100000000000003</v>
          </cell>
        </row>
        <row r="2456">
          <cell r="A2456" t="str">
            <v>74033/1</v>
          </cell>
          <cell r="B2456" t="str">
            <v>IMPERMEABILIZACAO DE SUPERFICIE COM GEOMEMBRANA (MANTA TERMOPLASTICA LISA) TIPO PEAD, E=2MM.</v>
          </cell>
          <cell r="C2456" t="str">
            <v>M2</v>
          </cell>
          <cell r="D2456">
            <v>44.3</v>
          </cell>
        </row>
        <row r="2457">
          <cell r="A2457">
            <v>98546</v>
          </cell>
          <cell r="B2457" t="str">
            <v>IMPERMEABILIZAÇÃO DE SUPERFÍCIE COM MANTA ASFÁLTICA, UMA CAMADA, INCLUSIVE APLICAÇÃO DE PRIMER ASFÁLTICO, E=3MM. AF_06/2018</v>
          </cell>
          <cell r="C2457" t="str">
            <v>M2</v>
          </cell>
          <cell r="D2457">
            <v>78.31</v>
          </cell>
        </row>
        <row r="2458">
          <cell r="A2458">
            <v>98547</v>
          </cell>
          <cell r="B2458" t="str">
            <v>IMPERMEABILIZAÇÃO DE SUPERFÍCIE COM MANTA ASFÁLTICA, DUAS CAMADAS, INCLUSIVE APLICAÇÃO DE PRIMER ASFÁLTICO, E=3MM E E=4MM. AF_06/2018</v>
          </cell>
          <cell r="C2458" t="str">
            <v>M2</v>
          </cell>
          <cell r="D2458">
            <v>143.93</v>
          </cell>
        </row>
        <row r="2459">
          <cell r="A2459" t="str">
            <v>73762/4</v>
          </cell>
          <cell r="B2459" t="str">
            <v>IMPERMEABILIZACAO DE SUPERFICIE COM ASFALTO ELASTOMERICO, INCLUSOS PRIMER E VEU DE FIBRA DE VIDRO.</v>
          </cell>
          <cell r="C2459" t="str">
            <v>M2</v>
          </cell>
          <cell r="D2459">
            <v>150.69</v>
          </cell>
        </row>
        <row r="2460">
          <cell r="A2460" t="str">
            <v>74066/2</v>
          </cell>
          <cell r="B2460" t="str">
            <v>IMPERMEABILIZACAO DE SUPERFICIE, COM IMPERMEABILIZANTE FLEXIVEL A BASE ACRILICA.</v>
          </cell>
          <cell r="C2460" t="str">
            <v>M2</v>
          </cell>
          <cell r="D2460">
            <v>71.040000000000006</v>
          </cell>
        </row>
        <row r="2461">
          <cell r="A2461" t="str">
            <v>74106/1</v>
          </cell>
          <cell r="B2461" t="str">
            <v>IMPERMEABILIZACAO DE ESTRUTURAS ENTERRADAS, COM TINTA ASFALTICA, DUAS DEMAOS.</v>
          </cell>
          <cell r="C2461" t="str">
            <v>M2</v>
          </cell>
          <cell r="D2461">
            <v>9.91</v>
          </cell>
        </row>
        <row r="2462">
          <cell r="A2462">
            <v>98557</v>
          </cell>
          <cell r="B2462" t="str">
            <v>IMPERMEABILIZAÇÃO DE SUPERFÍCIE COM EMULSÃO ASFÁLTICA, 2 DEMÃOS AF_06/2018</v>
          </cell>
          <cell r="C2462" t="str">
            <v>M2</v>
          </cell>
          <cell r="D2462">
            <v>31.21</v>
          </cell>
        </row>
        <row r="2463">
          <cell r="A2463" t="str">
            <v>73872/1</v>
          </cell>
          <cell r="B2463" t="str">
            <v>IMPERMEABILIZACAO COM PINTURA A BASE DE RESINA EPOXI ALCATRAO, UMA DEMAO.</v>
          </cell>
          <cell r="C2463" t="str">
            <v>M2</v>
          </cell>
          <cell r="D2463">
            <v>29.75</v>
          </cell>
        </row>
        <row r="2464">
          <cell r="A2464" t="str">
            <v>73872/2</v>
          </cell>
          <cell r="B2464" t="str">
            <v>IMPERMEABILIZACAO COM PINTURA A BASE DE RESINA EPOXI ALCATRAO, DUAS DEMAOS.</v>
          </cell>
          <cell r="C2464" t="str">
            <v>M2</v>
          </cell>
          <cell r="D2464">
            <v>58.25</v>
          </cell>
        </row>
        <row r="2465">
          <cell r="A2465">
            <v>72124</v>
          </cell>
          <cell r="B2465" t="str">
            <v>IMPERMEABILIZACAO DE SUPERFICIE COM MASTIQUE ELASTICO A BASE DE SILICONE, POR VOLUME.</v>
          </cell>
          <cell r="C2465" t="str">
            <v>DM3</v>
          </cell>
          <cell r="D2465">
            <v>79.400000000000006</v>
          </cell>
        </row>
        <row r="2466">
          <cell r="A2466" t="str">
            <v>74025/1</v>
          </cell>
          <cell r="B2466" t="str">
            <v>IMPERMEABILIZACAO DE SUPERFICIE COM MASTIQUE BETUMINOSO A FRIO, POR METRO.</v>
          </cell>
          <cell r="C2466" t="str">
            <v>M</v>
          </cell>
          <cell r="D2466">
            <v>52.42</v>
          </cell>
        </row>
        <row r="2467">
          <cell r="A2467" t="str">
            <v>74190/1</v>
          </cell>
          <cell r="B2467" t="str">
            <v>IMPERMEABILIZACAO DE SUPERFICIE COM MASTIQUE BETUMINOSO A FRIO, POR AREA.</v>
          </cell>
          <cell r="C2467" t="str">
            <v>M2</v>
          </cell>
          <cell r="D2467">
            <v>173.7</v>
          </cell>
        </row>
        <row r="2468">
          <cell r="A2468">
            <v>98563</v>
          </cell>
          <cell r="B2468" t="str">
            <v>PROTEÇÃO MECÂNICA DE SUPERFÍCIE HORIZONTAL COM ARGAMASSA DE CIMENTO E AREIA, TRAÇO 1:3, E=2CM. AF_06/2018</v>
          </cell>
          <cell r="C2468" t="str">
            <v>M2</v>
          </cell>
          <cell r="D2468">
            <v>24.71</v>
          </cell>
        </row>
        <row r="2469">
          <cell r="A2469">
            <v>98564</v>
          </cell>
          <cell r="B2469" t="str">
            <v>PROTEÇÃO MECÂNICA DE SUPERFÍCIE VERTICAL COM ARGAMASSA DE CIMENTO E AREIA, TRAÇO 1:3, E=2CM. AF_06/2018</v>
          </cell>
          <cell r="C2469" t="str">
            <v>M2</v>
          </cell>
          <cell r="D2469">
            <v>33.22</v>
          </cell>
        </row>
        <row r="2470">
          <cell r="A2470">
            <v>98565</v>
          </cell>
          <cell r="B2470" t="str">
            <v>PROTEÇÃO MECÂNICA DE SUPERFICIE HORIZONTAL COM ARGAMASSA DE CIMENTO E AREIA, TRAÇO 1:3, E=3CM. AF_06/2018</v>
          </cell>
          <cell r="C2470" t="str">
            <v>M2</v>
          </cell>
          <cell r="D2470">
            <v>35.659999999999997</v>
          </cell>
        </row>
        <row r="2471">
          <cell r="A2471">
            <v>98566</v>
          </cell>
          <cell r="B2471" t="str">
            <v>PROTEÇÃO MECÂNICA DE SUPERFÍCIE VERTICAL COM ARGAMASSA DE CIMENTO E AREIA, TRAÇO 1:3, E=3CM. AF_06/2018</v>
          </cell>
          <cell r="C2471" t="str">
            <v>M2</v>
          </cell>
          <cell r="D2471">
            <v>44.16</v>
          </cell>
        </row>
        <row r="2472">
          <cell r="A2472">
            <v>98567</v>
          </cell>
          <cell r="B2472" t="str">
            <v>PROTEÇÃO MECÂNICA DE SUPERFICIE HORIZONTAL COM ARGAMASSA DE CIMENTO E AREIA, TRAÇO 1:3, E=4CM. AF_06/2018</v>
          </cell>
          <cell r="C2472" t="str">
            <v>M2</v>
          </cell>
          <cell r="D2472">
            <v>46.07</v>
          </cell>
        </row>
        <row r="2473">
          <cell r="A2473">
            <v>98568</v>
          </cell>
          <cell r="B2473" t="str">
            <v>PROTEÇÃO MECÂNICA DE SUPERFÍCIE VERTICAL COM ARGAMASSA DE CIMENTO E AREIA, TRAÇO 1:3, E=4CM. AF_06/2018</v>
          </cell>
          <cell r="C2473" t="str">
            <v>M2</v>
          </cell>
          <cell r="D2473">
            <v>54.55</v>
          </cell>
        </row>
        <row r="2474">
          <cell r="A2474">
            <v>98569</v>
          </cell>
          <cell r="B2474" t="str">
            <v>PROTEÇÃO MECÂNICA DE SUPERFICIE HORIZONTAL COM ARGAMASSA DE CIMENTO E AREIA, TRAÇO 1:3, E=5CM. AF_06/2018</v>
          </cell>
          <cell r="C2474" t="str">
            <v>M2</v>
          </cell>
          <cell r="D2474">
            <v>56.98</v>
          </cell>
        </row>
        <row r="2475">
          <cell r="A2475">
            <v>98570</v>
          </cell>
          <cell r="B2475" t="str">
            <v>PROTEÇÃO MECÂNICA DE SUPERFÍCIE VERTICAL COM ARGAMASSA DE CIMENTO E AREIA, TRAÇO 1:3, E=5CM. AF_06/2018</v>
          </cell>
          <cell r="C2475" t="str">
            <v>M2</v>
          </cell>
          <cell r="D2475">
            <v>65.5</v>
          </cell>
        </row>
        <row r="2476">
          <cell r="A2476">
            <v>98571</v>
          </cell>
          <cell r="B2476" t="str">
            <v>PROTEÇÃO MECÂNICA DE SUPERFICIE HORIZONTAL COM CONCRETO 15 MPA, E=4CM. AF_06/2018</v>
          </cell>
          <cell r="C2476" t="str">
            <v>M2</v>
          </cell>
          <cell r="D2476">
            <v>31.26</v>
          </cell>
        </row>
        <row r="2477">
          <cell r="A2477">
            <v>98572</v>
          </cell>
          <cell r="B2477" t="str">
            <v>PROTEÇÃO MECÂNICA DE SUPERFICIE HORIZONTAL COM CONCRETO 15 MPA, E=5CM. AF_06/2018</v>
          </cell>
          <cell r="C2477" t="str">
            <v>M2</v>
          </cell>
          <cell r="D2477">
            <v>38.549999999999997</v>
          </cell>
        </row>
        <row r="2478">
          <cell r="A2478">
            <v>98573</v>
          </cell>
          <cell r="B2478" t="str">
            <v>PROTEÇÃO MECÂNICA DE SUPERFÍCIE VERTICAL COM CONCRETO 15 MPA, E=5CM. AF_06/2018</v>
          </cell>
          <cell r="C2478" t="str">
            <v>M2</v>
          </cell>
          <cell r="D2478">
            <v>46.75</v>
          </cell>
        </row>
        <row r="2479">
          <cell r="A2479" t="str">
            <v>73798/1</v>
          </cell>
          <cell r="B2479" t="str">
            <v>DUTO ESPIRAL FLEXIVEL SINGELO PEAD D=50MM(2") REVESTIDO COM PVC COM FIO GUIA DE ACO GALVANIZADO, LANCADO DIRETO NO SOLO, INCL CONEXOES</v>
          </cell>
          <cell r="C2479" t="str">
            <v>M</v>
          </cell>
          <cell r="D2479">
            <v>23.42</v>
          </cell>
        </row>
        <row r="2480">
          <cell r="A2480" t="str">
            <v>73798/3</v>
          </cell>
          <cell r="B2480" t="str">
            <v>DUTO ESPIRAL FLEXIVEL SINGELO PEAD D=75MM(3") REVESTIDO COM PVC COM FIO GUIA DE ACO GALVANIZADO, LANCADO DIRETO NO SOLO, INCL CONEXOES</v>
          </cell>
          <cell r="C2480" t="str">
            <v>M</v>
          </cell>
          <cell r="D2480">
            <v>36.450000000000003</v>
          </cell>
        </row>
        <row r="2481">
          <cell r="A2481">
            <v>91831</v>
          </cell>
          <cell r="B2481" t="str">
            <v>ELETRODUTO FLEXÍVEL CORRUGADO, PVC, DN 20 MM (1/2"), PARA CIRCUITOS TERMINAIS, INSTALADO EM FORRO - FORNECIMENTO E INSTALAÇÃO. AF_12/2015</v>
          </cell>
          <cell r="C2481" t="str">
            <v>M</v>
          </cell>
          <cell r="D2481">
            <v>5.59</v>
          </cell>
        </row>
        <row r="2482">
          <cell r="A2482">
            <v>91833</v>
          </cell>
          <cell r="B2482" t="str">
            <v>ELETRODUTO FLEXÍVEL CORRUGADO REFORÇADO, PVC, DN 20 MM (1/2"), PARA CIRCUITOS TERMINAIS, INSTALADO EM FORRO - FORNECIMENTO E INSTALAÇÃO. AF_12/2015</v>
          </cell>
          <cell r="C2482" t="str">
            <v>M</v>
          </cell>
          <cell r="D2482">
            <v>5.86</v>
          </cell>
        </row>
        <row r="2483">
          <cell r="A2483">
            <v>91834</v>
          </cell>
          <cell r="B2483" t="str">
            <v>ELETRODUTO FLEXÍVEL CORRUGADO, PVC, DN 25 MM (3/4"), PARA CIRCUITOS TERMINAIS, INSTALADO EM FORRO - FORNECIMENTO E INSTALAÇÃO. AF_12/2015</v>
          </cell>
          <cell r="C2483" t="str">
            <v>M</v>
          </cell>
          <cell r="D2483">
            <v>6.25</v>
          </cell>
        </row>
        <row r="2484">
          <cell r="A2484">
            <v>91835</v>
          </cell>
          <cell r="B2484" t="str">
            <v>ELETRODUTO FLEXÍVEL CORRUGADO REFORÇADO, PVC, DN 25 MM (3/4"), PARA CIRCUITOS TERMINAIS, INSTALADO EM FORRO - FORNECIMENTO E INSTALAÇÃO. AF_12/2015</v>
          </cell>
          <cell r="C2484" t="str">
            <v>M</v>
          </cell>
          <cell r="D2484">
            <v>6.94</v>
          </cell>
        </row>
        <row r="2485">
          <cell r="A2485">
            <v>91836</v>
          </cell>
          <cell r="B2485" t="str">
            <v>ELETRODUTO FLEXÍVEL CORRUGADO, PVC, DN 32 MM (1"), PARA CIRCUITOS TERMINAIS, INSTALADO EM FORRO - FORNECIMENTO E INSTALAÇÃO. AF_12/2015</v>
          </cell>
          <cell r="C2485" t="str">
            <v>M</v>
          </cell>
          <cell r="D2485">
            <v>7.92</v>
          </cell>
        </row>
        <row r="2486">
          <cell r="A2486">
            <v>91837</v>
          </cell>
          <cell r="B2486" t="str">
            <v>ELETRODUTO FLEXÍVEL CORRUGADO REFORÇADO, PVC, DN 32 MM (1"), PARA CIRCUITOS TERMINAIS, INSTALADO EM FORRO - FORNECIMENTO E INSTALAÇÃO. AF_12/2015</v>
          </cell>
          <cell r="C2486" t="str">
            <v>M</v>
          </cell>
          <cell r="D2486">
            <v>9.5500000000000007</v>
          </cell>
        </row>
        <row r="2487">
          <cell r="A2487">
            <v>91839</v>
          </cell>
          <cell r="B2487" t="str">
            <v>ELETRODUTO FLEXÍVEL LISO, PEAD, DN 32 MM (1"), PARA CIRCUITOS TERMINAIS, INSTALADO EM FORRO - FORNECIMENTO E INSTALAÇÃO. AF_12/2015</v>
          </cell>
          <cell r="C2487" t="str">
            <v>M</v>
          </cell>
          <cell r="D2487">
            <v>7.93</v>
          </cell>
        </row>
        <row r="2488">
          <cell r="A2488">
            <v>91840</v>
          </cell>
          <cell r="B2488" t="str">
            <v>ELETRODUTO FLEXÍVEL CORRUGADO, PEAD, DN 40 MM (1 1/4"), PARA CIRCUITOS TERMINAIS, INSTALADO EM FORRO - FORNECIMENTO E INSTALAÇÃO. AF_12/2015</v>
          </cell>
          <cell r="C2488" t="str">
            <v>M</v>
          </cell>
          <cell r="D2488">
            <v>9.94</v>
          </cell>
        </row>
        <row r="2489">
          <cell r="A2489">
            <v>91841</v>
          </cell>
          <cell r="B2489" t="str">
            <v>ELETRODUTO FLEXÍVEL LISO, PEAD, DN 40 MM (1 1/4"), PARA CIRCUITOS TERMINAIS, INSTALADO EM FORRO - FORNECIMENTO E INSTALAÇÃO. AF_12/2015</v>
          </cell>
          <cell r="C2489" t="str">
            <v>M</v>
          </cell>
          <cell r="D2489">
            <v>9.41</v>
          </cell>
        </row>
        <row r="2490">
          <cell r="A2490">
            <v>91842</v>
          </cell>
          <cell r="B2490" t="str">
            <v>ELETRODUTO FLEXÍVEL CORRUGADO, PVC, DN 20 MM (1/2"), PARA CIRCUITOS TERMINAIS, INSTALADO EM LAJE - FORNECIMENTO E INSTALAÇÃO. AF_12/2015</v>
          </cell>
          <cell r="C2490" t="str">
            <v>M</v>
          </cell>
          <cell r="D2490">
            <v>3.85</v>
          </cell>
        </row>
        <row r="2491">
          <cell r="A2491">
            <v>91843</v>
          </cell>
          <cell r="B2491" t="str">
            <v>ELETRODUTO FLEXÍVEL CORRUGADO REFORÇADO, PVC, DN 20 MM (1/2"), PARA CIRCUITOS TERMINAIS, INSTALADO EM LAJE - FORNECIMENTO E INSTALAÇÃO. AF_12/2015</v>
          </cell>
          <cell r="C2491" t="str">
            <v>M</v>
          </cell>
          <cell r="D2491">
            <v>4.12</v>
          </cell>
        </row>
        <row r="2492">
          <cell r="A2492">
            <v>91844</v>
          </cell>
          <cell r="B2492" t="str">
            <v>ELETRODUTO FLEXÍVEL CORRUGADO, PVC, DN 25 MM (3/4"), PARA CIRCUITOS TERMINAIS, INSTALADO EM LAJE - FORNECIMENTO E INSTALAÇÃO. AF_12/2015</v>
          </cell>
          <cell r="C2492" t="str">
            <v>M</v>
          </cell>
          <cell r="D2492">
            <v>4.5199999999999996</v>
          </cell>
        </row>
        <row r="2493">
          <cell r="A2493">
            <v>91845</v>
          </cell>
          <cell r="B2493" t="str">
            <v>ELETRODUTO FLEXÍVEL CORRUGADO REFORÇADO, PVC, DN 25 MM (3/4"), PARA CIRCUITOS TERMINAIS, INSTALADO EM LAJE - FORNECIMENTO E INSTALAÇÃO. AF_12/2015</v>
          </cell>
          <cell r="C2493" t="str">
            <v>M</v>
          </cell>
          <cell r="D2493">
            <v>5.21</v>
          </cell>
        </row>
        <row r="2494">
          <cell r="A2494">
            <v>91846</v>
          </cell>
          <cell r="B2494" t="str">
            <v>ELETRODUTO FLEXÍVEL CORRUGADO, PVC, DN 32 MM (1"), PARA CIRCUITOS TERMINAIS, INSTALADO EM LAJE - FORNECIMENTO E INSTALAÇÃO. AF_12/2015</v>
          </cell>
          <cell r="C2494" t="str">
            <v>M</v>
          </cell>
          <cell r="D2494">
            <v>6.19</v>
          </cell>
        </row>
        <row r="2495">
          <cell r="A2495">
            <v>91847</v>
          </cell>
          <cell r="B2495" t="str">
            <v>ELETRODUTO FLEXÍVEL CORRUGADO REFORÇADO, PVC, DN 32 MM (1"), PARA CIRCUITOS TERMINAIS, INSTALADO EM LAJE - FORNECIMENTO E INSTALAÇÃO. AF_12/2015</v>
          </cell>
          <cell r="C2495" t="str">
            <v>M</v>
          </cell>
          <cell r="D2495">
            <v>7.82</v>
          </cell>
        </row>
        <row r="2496">
          <cell r="A2496">
            <v>91849</v>
          </cell>
          <cell r="B2496" t="str">
            <v>ELETRODUTO FLEXÍVEL LISO, PEAD, DN 32 MM (1"), PARA CIRCUITOS TERMINAIS, INSTALADO EM LAJE - FORNECIMENTO E INSTALAÇÃO. AF_12/2015</v>
          </cell>
          <cell r="C2496" t="str">
            <v>M</v>
          </cell>
          <cell r="D2496">
            <v>6.2</v>
          </cell>
        </row>
        <row r="2497">
          <cell r="A2497">
            <v>91850</v>
          </cell>
          <cell r="B2497" t="str">
            <v>ELETRODUTO FLEXÍVEL CORRUGADO, PEAD, DN 40 MM (1 1/4"), PARA CIRCUITOS TERMINAIS, INSTALADO EM LAJE - FORNECIMENTO E INSTALAÇÃO. AF_12/2015</v>
          </cell>
          <cell r="C2497" t="str">
            <v>M</v>
          </cell>
          <cell r="D2497">
            <v>8.25</v>
          </cell>
        </row>
        <row r="2498">
          <cell r="A2498">
            <v>91851</v>
          </cell>
          <cell r="B2498" t="str">
            <v>ELETRODUTO FLEXÍVEL LISO, PEAD, DN 40 MM (1 1/4"), PARA CIRCUITOS TERMINAIS, INSTALADO EM LAJE - FORNECIMENTO E INSTALAÇÃO. AF_12/2015</v>
          </cell>
          <cell r="C2498" t="str">
            <v>M</v>
          </cell>
          <cell r="D2498">
            <v>7.72</v>
          </cell>
        </row>
        <row r="2499">
          <cell r="A2499">
            <v>91852</v>
          </cell>
          <cell r="B2499" t="str">
            <v>ELETRODUTO FLEXÍVEL CORRUGADO, PVC, DN 20 MM (1/2"), PARA CIRCUITOS TERMINAIS, INSTALADO EM PAREDE - FORNECIMENTO E INSTALAÇÃO. AF_12/2015</v>
          </cell>
          <cell r="C2499" t="str">
            <v>M</v>
          </cell>
          <cell r="D2499">
            <v>5.81</v>
          </cell>
        </row>
        <row r="2500">
          <cell r="A2500">
            <v>91853</v>
          </cell>
          <cell r="B2500" t="str">
            <v>ELETRODUTO FLEXÍVEL CORRUGADO REFORÇADO, PVC, DN 20 MM (1/2"), PARA CIRCUITOS TERMINAIS, INSTALADO EM PAREDE - FORNECIMENTO E INSTALAÇÃO. AF_12/2015</v>
          </cell>
          <cell r="C2500" t="str">
            <v>M</v>
          </cell>
          <cell r="D2500">
            <v>6.07</v>
          </cell>
        </row>
        <row r="2501">
          <cell r="A2501">
            <v>91854</v>
          </cell>
          <cell r="B2501" t="str">
            <v>ELETRODUTO FLEXÍVEL CORRUGADO, PVC, DN 25 MM (3/4"), PARA CIRCUITOS TERMINAIS, INSTALADO EM PAREDE - FORNECIMENTO E INSTALAÇÃO. AF_12/2015</v>
          </cell>
          <cell r="C2501" t="str">
            <v>M</v>
          </cell>
          <cell r="D2501">
            <v>6.47</v>
          </cell>
        </row>
        <row r="2502">
          <cell r="A2502">
            <v>91855</v>
          </cell>
          <cell r="B2502" t="str">
            <v>ELETRODUTO FLEXÍVEL CORRUGADO REFORÇADO, PVC, DN 25 MM (3/4"), PARA CIRCUITOS TERMINAIS, INSTALADO EM PAREDE - FORNECIMENTO E INSTALAÇÃO. AF_12/2015</v>
          </cell>
          <cell r="C2502" t="str">
            <v>M</v>
          </cell>
          <cell r="D2502">
            <v>7.11</v>
          </cell>
        </row>
        <row r="2503">
          <cell r="A2503">
            <v>91856</v>
          </cell>
          <cell r="B2503" t="str">
            <v>ELETRODUTO FLEXÍVEL CORRUGADO, PVC, DN 32 MM (1"), PARA CIRCUITOS TERMINAIS, INSTALADO EM PAREDE - FORNECIMENTO E INSTALAÇÃO. AF_12/2015</v>
          </cell>
          <cell r="C2503" t="str">
            <v>M</v>
          </cell>
          <cell r="D2503">
            <v>8.07</v>
          </cell>
        </row>
        <row r="2504">
          <cell r="A2504">
            <v>91857</v>
          </cell>
          <cell r="B2504" t="str">
            <v>ELETRODUTO FLEXÍVEL CORRUGADO REFORÇADO, PVC, DN 32 MM (1"), PARA CIRCUITOS TERMINAIS, INSTALADO EM PAREDE - FORNECIMENTO E INSTALAÇÃO. AF_12/2015</v>
          </cell>
          <cell r="C2504" t="str">
            <v>M</v>
          </cell>
          <cell r="D2504">
            <v>9.58</v>
          </cell>
        </row>
        <row r="2505">
          <cell r="A2505">
            <v>91859</v>
          </cell>
          <cell r="B2505" t="str">
            <v>ELETRODUTO FLEXÍVEL LISO, PEAD, DN 32 MM (1"), PARA CIRCUITOS TERMINAIS, INSTALADO EM PAREDE - FORNECIMENTO E INSTALAÇÃO. AF_12/2015</v>
          </cell>
          <cell r="C2505" t="str">
            <v>M</v>
          </cell>
          <cell r="D2505">
            <v>8.08</v>
          </cell>
        </row>
        <row r="2506">
          <cell r="A2506">
            <v>91860</v>
          </cell>
          <cell r="B2506" t="str">
            <v>ELETRODUTO FLEXÍVEL CORRUGADO, PEAD, DN 40 MM (1 1/4"), PARA CIRCUITOS TERMINAIS, INSTALADO EM PAREDE - FORNECIMENTO E INSTALAÇÃO. AF_12/2015</v>
          </cell>
          <cell r="C2506" t="str">
            <v>M</v>
          </cell>
          <cell r="D2506">
            <v>10.050000000000001</v>
          </cell>
        </row>
        <row r="2507">
          <cell r="A2507">
            <v>91861</v>
          </cell>
          <cell r="B2507" t="str">
            <v>ELETRODUTO FLEXÍVEL LISO, PEAD, DN 40 MM (1 1/4"), PARA CIRCUITOS TERMINAIS, INSTALADO EM PAREDE - FORNECIMENTO E INSTALAÇÃO. AF_12/2015</v>
          </cell>
          <cell r="C2507" t="str">
            <v>M</v>
          </cell>
          <cell r="D2507">
            <v>9.56</v>
          </cell>
        </row>
        <row r="2508">
          <cell r="A2508">
            <v>91862</v>
          </cell>
          <cell r="B2508" t="str">
            <v>ELETRODUTO RÍGIDO ROSCÁVEL, PVC, DN 20 MM (1/2"), PARA CIRCUITOS TERMINAIS, INSTALADO EM FORRO - FORNECIMENTO E INSTALAÇÃO. AF_12/2015</v>
          </cell>
          <cell r="C2508" t="str">
            <v>M</v>
          </cell>
          <cell r="D2508">
            <v>6.61</v>
          </cell>
        </row>
        <row r="2509">
          <cell r="A2509">
            <v>91863</v>
          </cell>
          <cell r="B2509" t="str">
            <v>ELETRODUTO RÍGIDO ROSCÁVEL, PVC, DN 25 MM (3/4"), PARA CIRCUITOS TERMINAIS, INSTALADO EM FORRO - FORNECIMENTO E INSTALAÇÃO. AF_12/2015</v>
          </cell>
          <cell r="C2509" t="str">
            <v>M</v>
          </cell>
          <cell r="D2509">
            <v>7.68</v>
          </cell>
        </row>
        <row r="2510">
          <cell r="A2510">
            <v>91864</v>
          </cell>
          <cell r="B2510" t="str">
            <v>ELETRODUTO RÍGIDO ROSCÁVEL, PVC, DN 32 MM (1"), PARA CIRCUITOS TERMINAIS, INSTALADO EM FORRO - FORNECIMENTO E INSTALAÇÃO. AF_12/2015</v>
          </cell>
          <cell r="C2510" t="str">
            <v>M</v>
          </cell>
          <cell r="D2510">
            <v>9.89</v>
          </cell>
        </row>
        <row r="2511">
          <cell r="A2511">
            <v>91865</v>
          </cell>
          <cell r="B2511" t="str">
            <v>ELETRODUTO RÍGIDO ROSCÁVEL, PVC, DN 40 MM (1 1/4"), PARA CIRCUITOS TERMINAIS, INSTALADO EM FORRO - FORNECIMENTO E INSTALAÇÃO. AF_12/2015</v>
          </cell>
          <cell r="C2511" t="str">
            <v>M</v>
          </cell>
          <cell r="D2511">
            <v>12.11</v>
          </cell>
        </row>
        <row r="2512">
          <cell r="A2512">
            <v>91866</v>
          </cell>
          <cell r="B2512" t="str">
            <v>ELETRODUTO RÍGIDO ROSCÁVEL, PVC, DN 20 MM (1/2"), PARA CIRCUITOS TERMINAIS, INSTALADO EM LAJE - FORNECIMENTO E INSTALAÇÃO. AF_12/2015</v>
          </cell>
          <cell r="C2512" t="str">
            <v>M</v>
          </cell>
          <cell r="D2512">
            <v>4.99</v>
          </cell>
        </row>
        <row r="2513">
          <cell r="A2513">
            <v>91867</v>
          </cell>
          <cell r="B2513" t="str">
            <v>ELETRODUTO RÍGIDO ROSCÁVEL, PVC, DN 25 MM (3/4"), PARA CIRCUITOS TERMINAIS, INSTALADO EM LAJE - FORNECIMENTO E INSTALAÇÃO. AF_12/2015</v>
          </cell>
          <cell r="C2513" t="str">
            <v>M</v>
          </cell>
          <cell r="D2513">
            <v>6.07</v>
          </cell>
        </row>
        <row r="2514">
          <cell r="A2514">
            <v>91868</v>
          </cell>
          <cell r="B2514" t="str">
            <v>ELETRODUTO RÍGIDO ROSCÁVEL, PVC, DN 32 MM (1"), PARA CIRCUITOS TERMINAIS, INSTALADO EM LAJE - FORNECIMENTO E INSTALAÇÃO. AF_12/2015</v>
          </cell>
          <cell r="C2514" t="str">
            <v>M</v>
          </cell>
          <cell r="D2514">
            <v>8.27</v>
          </cell>
        </row>
        <row r="2515">
          <cell r="A2515">
            <v>91869</v>
          </cell>
          <cell r="B2515" t="str">
            <v>ELETRODUTO RÍGIDO ROSCÁVEL, PVC, DN 40 MM (1 1/4"), PARA CIRCUITOS TERMINAIS, INSTALADO EM LAJE - FORNECIMENTO E INSTALAÇÃO. AF_12/2015</v>
          </cell>
          <cell r="C2515" t="str">
            <v>M</v>
          </cell>
          <cell r="D2515">
            <v>10.5</v>
          </cell>
        </row>
        <row r="2516">
          <cell r="A2516">
            <v>91870</v>
          </cell>
          <cell r="B2516" t="str">
            <v>ELETRODUTO RÍGIDO ROSCÁVEL, PVC, DN 20 MM (1/2"), PARA CIRCUITOS TERMINAIS, INSTALADO EM PAREDE - FORNECIMENTO E INSTALAÇÃO. AF_12/2015</v>
          </cell>
          <cell r="C2516" t="str">
            <v>M</v>
          </cell>
          <cell r="D2516">
            <v>7.41</v>
          </cell>
        </row>
        <row r="2517">
          <cell r="A2517">
            <v>91871</v>
          </cell>
          <cell r="B2517" t="str">
            <v>ELETRODUTO RÍGIDO ROSCÁVEL, PVC, DN 25 MM (3/4"), PARA CIRCUITOS TERMINAIS, INSTALADO EM PAREDE - FORNECIMENTO E INSTALAÇÃO. AF_12/2015</v>
          </cell>
          <cell r="C2517" t="str">
            <v>M</v>
          </cell>
          <cell r="D2517">
            <v>8.5299999999999994</v>
          </cell>
        </row>
        <row r="2518">
          <cell r="A2518">
            <v>91872</v>
          </cell>
          <cell r="B2518" t="str">
            <v>ELETRODUTO RÍGIDO ROSCÁVEL, PVC, DN 32 MM (1"), PARA CIRCUITOS TERMINAIS, INSTALADO EM PAREDE - FORNECIMENTO E INSTALAÇÃO. AF_12/2015</v>
          </cell>
          <cell r="C2518" t="str">
            <v>M</v>
          </cell>
          <cell r="D2518">
            <v>10.73</v>
          </cell>
        </row>
        <row r="2519">
          <cell r="A2519">
            <v>91873</v>
          </cell>
          <cell r="B2519" t="str">
            <v>ELETRODUTO RÍGIDO ROSCÁVEL, PVC, DN 40 MM (1 1/4"), PARA CIRCUITOS TERMINAIS, INSTALADO EM PAREDE - FORNECIMENTO E INSTALAÇÃO. AF_12/2015</v>
          </cell>
          <cell r="C2519" t="str">
            <v>M</v>
          </cell>
          <cell r="D2519">
            <v>12.93</v>
          </cell>
        </row>
        <row r="2520">
          <cell r="A2520">
            <v>93008</v>
          </cell>
          <cell r="B2520" t="str">
            <v>ELETRODUTO RÍGIDO ROSCÁVEL, PVC, DN 50 MM (1 1/2") - FORNECIMENTO E INSTALAÇÃO. AF_12/2015</v>
          </cell>
          <cell r="C2520" t="str">
            <v>M</v>
          </cell>
          <cell r="D2520">
            <v>9.85</v>
          </cell>
        </row>
        <row r="2521">
          <cell r="A2521">
            <v>93009</v>
          </cell>
          <cell r="B2521" t="str">
            <v>ELETRODUTO RÍGIDO ROSCÁVEL, PVC, DN 60 MM (2") - FORNECIMENTO E INSTALAÇÃO. AF_12/2015</v>
          </cell>
          <cell r="C2521" t="str">
            <v>M</v>
          </cell>
          <cell r="D2521">
            <v>14.16</v>
          </cell>
        </row>
        <row r="2522">
          <cell r="A2522">
            <v>93010</v>
          </cell>
          <cell r="B2522" t="str">
            <v>ELETRODUTO RÍGIDO ROSCÁVEL, PVC, DN 75 MM (2 1/2") - FORNECIMENTO E INSTALAÇÃO. AF_12/2015</v>
          </cell>
          <cell r="C2522" t="str">
            <v>M</v>
          </cell>
          <cell r="D2522">
            <v>19.420000000000002</v>
          </cell>
        </row>
        <row r="2523">
          <cell r="A2523">
            <v>93011</v>
          </cell>
          <cell r="B2523" t="str">
            <v>ELETRODUTO RÍGIDO ROSCÁVEL, PVC, DN 85 MM (3") - FORNECIMENTO E INSTALAÇÃO. AF_12/2015</v>
          </cell>
          <cell r="C2523" t="str">
            <v>M</v>
          </cell>
          <cell r="D2523">
            <v>23.55</v>
          </cell>
        </row>
        <row r="2524">
          <cell r="A2524">
            <v>93012</v>
          </cell>
          <cell r="B2524" t="str">
            <v>ELETRODUTO RÍGIDO ROSCÁVEL, PVC, DN 110 MM (4") - FORNECIMENTO E INSTALAÇÃO. AF_12/2015</v>
          </cell>
          <cell r="C2524" t="str">
            <v>M</v>
          </cell>
          <cell r="D2524">
            <v>35.049999999999997</v>
          </cell>
        </row>
        <row r="2525">
          <cell r="A2525">
            <v>95726</v>
          </cell>
          <cell r="B2525" t="str">
            <v>ELETRODUTO RÍGIDO SOLDÁVEL, PVC, DN 20 MM (½), APARENTE, INSTALADO EM TETO - FORNECIMENTO E INSTALAÇÃO. AF_11/2016_P</v>
          </cell>
          <cell r="C2525" t="str">
            <v>M</v>
          </cell>
          <cell r="D2525">
            <v>4.6100000000000003</v>
          </cell>
        </row>
        <row r="2526">
          <cell r="A2526">
            <v>95727</v>
          </cell>
          <cell r="B2526" t="str">
            <v>ELETRODUTO RÍGIDO SOLDÁVEL, PVC, DN 25 MM (3/4), APARENTE, INSTALADO EM TETO - FORNECIMENTO E INSTALAÇÃO. AF_11/2016_P</v>
          </cell>
          <cell r="C2526" t="str">
            <v>M</v>
          </cell>
          <cell r="D2526">
            <v>5.19</v>
          </cell>
        </row>
        <row r="2527">
          <cell r="A2527">
            <v>95728</v>
          </cell>
          <cell r="B2527" t="str">
            <v>ELETRODUTO RÍGIDO SOLDÁVEL, PVC, DN 32 MM (1), APARENTE, INSTALADO EM TETO - FORNECIMENTO E INSTALAÇÃO. AF_11/2016_P</v>
          </cell>
          <cell r="C2527" t="str">
            <v>M</v>
          </cell>
          <cell r="D2527">
            <v>6.37</v>
          </cell>
        </row>
        <row r="2528">
          <cell r="A2528">
            <v>95729</v>
          </cell>
          <cell r="B2528" t="str">
            <v>ELETRODUTO RÍGIDO SOLDÁVEL, PVC, DN 20 MM (½), APARENTE, INSTALADO EM PAREDE - FORNECIMENTO E INSTALAÇÃO. AF_11/2016_P</v>
          </cell>
          <cell r="C2528" t="str">
            <v>M</v>
          </cell>
          <cell r="D2528">
            <v>6.15</v>
          </cell>
        </row>
        <row r="2529">
          <cell r="A2529">
            <v>95730</v>
          </cell>
          <cell r="B2529" t="str">
            <v>ELETRODUTO RÍGIDO SOLDÁVEL, PVC, DN 25 MM (3/4), APARENTE, INSTALADO EM PAREDE - FORNECIMENTO E INSTALAÇÃO. AF_11/2016_P</v>
          </cell>
          <cell r="C2529" t="str">
            <v>M</v>
          </cell>
          <cell r="D2529">
            <v>6.72</v>
          </cell>
        </row>
        <row r="2530">
          <cell r="A2530">
            <v>95731</v>
          </cell>
          <cell r="B2530" t="str">
            <v>ELETRODUTO RÍGIDO SOLDÁVEL, PVC, DN 32 MM (1), APARENTE, INSTALADO EM PAREDE - FORNECIMENTO E INSTALAÇÃO. AF_11/2016_P</v>
          </cell>
          <cell r="C2530" t="str">
            <v>M</v>
          </cell>
          <cell r="D2530">
            <v>7.91</v>
          </cell>
        </row>
        <row r="2531">
          <cell r="A2531">
            <v>95732</v>
          </cell>
          <cell r="B2531" t="str">
            <v>LUVA PARA ELETRODUTO, PVC, SOLDÁVEL, DN 20 MM (1/2), APARENTE, INSTALADA EM TETO - FORNECIMENTO E INSTALAÇÃO. AF_11/2016_P</v>
          </cell>
          <cell r="C2531" t="str">
            <v>UN</v>
          </cell>
          <cell r="D2531">
            <v>3.33</v>
          </cell>
        </row>
        <row r="2532">
          <cell r="A2532">
            <v>95745</v>
          </cell>
          <cell r="B2532" t="str">
            <v>ELETRODUTO DE AÇO GALVANIZADO, CLASSE LEVE, DN 20 MM (3/4), APARENTE, INSTALADO EM TETO - FORNECIMENTO E INSTALAÇÃO. AF_11/2016_P</v>
          </cell>
          <cell r="C2532" t="str">
            <v>M</v>
          </cell>
          <cell r="D2532">
            <v>16.91</v>
          </cell>
        </row>
        <row r="2533">
          <cell r="A2533">
            <v>95746</v>
          </cell>
          <cell r="B2533" t="str">
            <v>ELETRODUTO DE AÇO GALVANIZADO, CLASSE LEVE, DN 25 MM (1), APARENTE, INSTALADO EM TETO - FORNECIMENTO E INSTALAÇÃO. AF_11/2016_P</v>
          </cell>
          <cell r="C2533" t="str">
            <v>M</v>
          </cell>
          <cell r="D2533">
            <v>21</v>
          </cell>
        </row>
        <row r="2534">
          <cell r="A2534">
            <v>95747</v>
          </cell>
          <cell r="B2534" t="str">
            <v>ELETRODUTO DE AÇO GALVANIZADO, CLASSE SEMI PESADO, DN 32 MM (1 1/4), APARENTE, INSTALADO EM TETO - FORNECIMENTO E INSTALAÇÃO. AF_11/2016_P</v>
          </cell>
          <cell r="C2534" t="str">
            <v>M</v>
          </cell>
          <cell r="D2534">
            <v>34.74</v>
          </cell>
        </row>
        <row r="2535">
          <cell r="A2535">
            <v>95748</v>
          </cell>
          <cell r="B2535" t="str">
            <v>ELETRODUTO DE AÇO GALVANIZADO, CLASSE SEMI PESADO, DN 40 MM (1 1/2 ), APARENTE, INSTALADO EM TETO - FORNECIMENTO E INSTALAÇÃO. AF_11/2016_P</v>
          </cell>
          <cell r="C2535" t="str">
            <v>M</v>
          </cell>
          <cell r="D2535">
            <v>37.5</v>
          </cell>
        </row>
        <row r="2536">
          <cell r="A2536">
            <v>95749</v>
          </cell>
          <cell r="B2536" t="str">
            <v>ELETRODUTO DE AÇO GALVANIZADO, CLASSE LEVE, DN 20 MM (3/4), APARENTE, INSTALADO EM PAREDE - FORNECIMENTO E INSTALAÇÃO. AF_11/2016_P</v>
          </cell>
          <cell r="C2536" t="str">
            <v>M</v>
          </cell>
          <cell r="D2536">
            <v>21.95</v>
          </cell>
        </row>
        <row r="2537">
          <cell r="A2537">
            <v>95750</v>
          </cell>
          <cell r="B2537" t="str">
            <v>ELETRODUTO DE AÇO GALVANIZADO, CLASSE LEVE, DN 25 MM (1), APARENTE, INSTALADO EM PAREDE - FORNECIMENTO E INSTALAÇÃO. AF_11/2016_P</v>
          </cell>
          <cell r="C2537" t="str">
            <v>M</v>
          </cell>
          <cell r="D2537">
            <v>25.92</v>
          </cell>
        </row>
        <row r="2538">
          <cell r="A2538">
            <v>95751</v>
          </cell>
          <cell r="B2538" t="str">
            <v>ELETRODUTO DE AÇO GALVANIZADO, CLASSE SEMI PESADO, DN 32 MM (1 1/4), APARENTE, INSTALADO EM PAREDE - FORNECIMENTO E INSTALAÇÃO. AF_11/2016_P</v>
          </cell>
          <cell r="C2538" t="str">
            <v>M</v>
          </cell>
          <cell r="D2538">
            <v>39.51</v>
          </cell>
        </row>
        <row r="2539">
          <cell r="A2539">
            <v>95752</v>
          </cell>
          <cell r="B2539" t="str">
            <v>ELETRODUTO DE AÇO GALVANIZADO, CLASSE SEMI PESADO, DN 40 MM (1 1/2  ), APARENTE, INSTALADO EM PAREDE - FORNECIMENTO E INSTALAÇÃO. AF_11/2016_P</v>
          </cell>
          <cell r="C2539" t="str">
            <v>M</v>
          </cell>
          <cell r="D2539">
            <v>42.09</v>
          </cell>
        </row>
        <row r="2540">
          <cell r="A2540">
            <v>97667</v>
          </cell>
          <cell r="B2540" t="str">
            <v>ELETRODUTO FLEXÍVEL CORRUGADO, PEAD, DN 50 (1 ½)  - FORNECIMENTO E INSTALAÇÃO. AF_04/2016</v>
          </cell>
          <cell r="C2540" t="str">
            <v>M</v>
          </cell>
          <cell r="D2540">
            <v>6.22</v>
          </cell>
        </row>
        <row r="2541">
          <cell r="A2541">
            <v>97668</v>
          </cell>
          <cell r="B2541" t="str">
            <v>ELETRODUTO FLEXÍVEL CORRUGADO, PEAD, DN 63 (2")  - FORNECIMENTO E INSTALAÇÃO. AF_04/2016</v>
          </cell>
          <cell r="C2541" t="str">
            <v>M</v>
          </cell>
          <cell r="D2541">
            <v>9.52</v>
          </cell>
        </row>
        <row r="2542">
          <cell r="A2542">
            <v>97669</v>
          </cell>
          <cell r="B2542" t="str">
            <v>ELETRODUTO FLEXÍVEL CORRUGADO, PEAD, DN 90 (3) - FORNECIMENTO E INSTALAÇÃO. AF_04/2016</v>
          </cell>
          <cell r="C2542" t="str">
            <v>M</v>
          </cell>
          <cell r="D2542">
            <v>15.13</v>
          </cell>
        </row>
        <row r="2543">
          <cell r="A2543">
            <v>97670</v>
          </cell>
          <cell r="B2543" t="str">
            <v>ELETRODUTO FLEXÍVEL CORRUGADO, PEAD, DN 100 (4) - FORNECIMENTO E INSTALAÇÃO. AF_04/2016</v>
          </cell>
          <cell r="C2543" t="str">
            <v>M</v>
          </cell>
          <cell r="D2543">
            <v>19.52</v>
          </cell>
        </row>
        <row r="2544">
          <cell r="A2544">
            <v>72263</v>
          </cell>
          <cell r="B2544" t="str">
            <v>TERMINAL OU CONECTOR DE PRESSAO - PARA CABO 50MM2 - FORNECIMENTO E INSTALACAO</v>
          </cell>
          <cell r="C2544" t="str">
            <v>UN</v>
          </cell>
          <cell r="D2544">
            <v>20.67</v>
          </cell>
        </row>
        <row r="2545">
          <cell r="A2545">
            <v>72271</v>
          </cell>
          <cell r="B2545" t="str">
            <v>CONECTOR PARAFUSO FENDIDO SPLIT-BOLT - PARA CABO DE 16MM2 - FORNECIMENTO E INSTALACAO</v>
          </cell>
          <cell r="C2545" t="str">
            <v>UN</v>
          </cell>
          <cell r="D2545">
            <v>12.21</v>
          </cell>
        </row>
        <row r="2546">
          <cell r="A2546">
            <v>72272</v>
          </cell>
          <cell r="B2546" t="str">
            <v>CONECTOR PARAFUSO FENDIDO SPLIT-BOLT - PARA CABO DE 35MM2 - FORNECIMENTO E INSTALACAO</v>
          </cell>
          <cell r="C2546" t="str">
            <v>UN</v>
          </cell>
          <cell r="D2546">
            <v>13.78</v>
          </cell>
        </row>
        <row r="2547">
          <cell r="A2547">
            <v>91874</v>
          </cell>
          <cell r="B2547" t="str">
            <v>LUVA PARA ELETRODUTO, PVC, ROSCÁVEL, DN 20 MM (1/2"), PARA CIRCUITOS TERMINAIS, INSTALADA EM FORRO - FORNECIMENTO E INSTALAÇÃO. AF_12/2015</v>
          </cell>
          <cell r="C2547" t="str">
            <v>UN</v>
          </cell>
          <cell r="D2547">
            <v>3.54</v>
          </cell>
        </row>
        <row r="2548">
          <cell r="A2548">
            <v>91875</v>
          </cell>
          <cell r="B2548" t="str">
            <v>LUVA PARA ELETRODUTO, PVC, ROSCÁVEL, DN 25 MM (3/4"), PARA CIRCUITOS TERMINAIS, INSTALADA EM FORRO - FORNECIMENTO E INSTALAÇÃO. AF_12/2015</v>
          </cell>
          <cell r="C2548" t="str">
            <v>UN</v>
          </cell>
          <cell r="D2548">
            <v>4.68</v>
          </cell>
        </row>
        <row r="2549">
          <cell r="A2549">
            <v>91876</v>
          </cell>
          <cell r="B2549" t="str">
            <v>LUVA PARA ELETRODUTO, PVC, ROSCÁVEL, DN 32 MM (1"), PARA CIRCUITOS TERMINAIS, INSTALADA EM FORRO - FORNECIMENTO E INSTALAÇÃO. AF_12/2015</v>
          </cell>
          <cell r="C2549" t="str">
            <v>UN</v>
          </cell>
          <cell r="D2549">
            <v>6.15</v>
          </cell>
        </row>
        <row r="2550">
          <cell r="A2550">
            <v>91877</v>
          </cell>
          <cell r="B2550" t="str">
            <v>LUVA PARA ELETRODUTO, PVC, ROSCÁVEL, DN 40 MM (1 1/4"), PARA CIRCUITOS TERMINAIS, INSTALADA EM FORRO - FORNECIMENTO E INSTALAÇÃO. AF_12/2015</v>
          </cell>
          <cell r="C2550" t="str">
            <v>UN</v>
          </cell>
          <cell r="D2550">
            <v>8.11</v>
          </cell>
        </row>
        <row r="2551">
          <cell r="A2551">
            <v>91878</v>
          </cell>
          <cell r="B2551" t="str">
            <v>LUVA PARA ELETRODUTO, PVC, ROSCÁVEL, DN 20 MM (1/2"), PARA CIRCUITOS TERMINAIS, INSTALADA EM LAJE - FORNECIMENTO E INSTALAÇÃO. AF_12/2015</v>
          </cell>
          <cell r="C2551" t="str">
            <v>UN</v>
          </cell>
          <cell r="D2551">
            <v>4.5999999999999996</v>
          </cell>
        </row>
        <row r="2552">
          <cell r="A2552">
            <v>91879</v>
          </cell>
          <cell r="B2552" t="str">
            <v>LUVA PARA ELETRODUTO, PVC, ROSCÁVEL, DN 25 MM (3/4"), PARA CIRCUITOS TERMINAIS, INSTALADA EM LAJE - FORNECIMENTO E INSTALAÇÃO. AF_12/2015</v>
          </cell>
          <cell r="C2552" t="str">
            <v>UN</v>
          </cell>
          <cell r="D2552">
            <v>5.69</v>
          </cell>
        </row>
        <row r="2553">
          <cell r="A2553">
            <v>91880</v>
          </cell>
          <cell r="B2553" t="str">
            <v>LUVA PARA ELETRODUTO, PVC, ROSCÁVEL, DN 32 MM (1"), PARA CIRCUITOS TERMINAIS, INSTALADA EM LAJE - FORNECIMENTO E INSTALAÇÃO. AF_12/2015</v>
          </cell>
          <cell r="C2553" t="str">
            <v>UN</v>
          </cell>
          <cell r="D2553">
            <v>7.2</v>
          </cell>
        </row>
        <row r="2554">
          <cell r="A2554">
            <v>91881</v>
          </cell>
          <cell r="B2554" t="str">
            <v>LUVA PARA ELETRODUTO, PVC, ROSCÁVEL, DN 40 MM (1 1/4"), PARA CIRCUITOS TERMINAIS, INSTALADA EM LAJE - FORNECIMENTO E INSTALAÇÃO. AF_12/2015</v>
          </cell>
          <cell r="C2554" t="str">
            <v>UN</v>
          </cell>
          <cell r="D2554">
            <v>9.17</v>
          </cell>
        </row>
        <row r="2555">
          <cell r="A2555">
            <v>91882</v>
          </cell>
          <cell r="B2555" t="str">
            <v>LUVA PARA ELETRODUTO, PVC, ROSCÁVEL, DN 20 MM (1/2"), PARA CIRCUITOS TERMINAIS, INSTALADA EM PAREDE - FORNECIMENTO E INSTALAÇÃO. AF_12/2015</v>
          </cell>
          <cell r="C2555" t="str">
            <v>UN</v>
          </cell>
          <cell r="D2555">
            <v>5.74</v>
          </cell>
        </row>
        <row r="2556">
          <cell r="A2556">
            <v>91884</v>
          </cell>
          <cell r="B2556" t="str">
            <v>LUVA PARA ELETRODUTO, PVC, ROSCÁVEL, DN 25 MM (3/4"), PARA CIRCUITOS TERMINAIS, INSTALADA EM PAREDE - FORNECIMENTO E INSTALAÇÃO. AF_12/2015</v>
          </cell>
          <cell r="C2556" t="str">
            <v>UN</v>
          </cell>
          <cell r="D2556">
            <v>6.57</v>
          </cell>
        </row>
        <row r="2557">
          <cell r="A2557">
            <v>91885</v>
          </cell>
          <cell r="B2557" t="str">
            <v>LUVA PARA ELETRODUTO, PVC, ROSCÁVEL, DN 32 MM (1"), PARA CIRCUITOS TERMINAIS, INSTALADA EM PAREDE - FORNECIMENTO E INSTALAÇÃO. AF_12/2015</v>
          </cell>
          <cell r="C2557" t="str">
            <v>UN</v>
          </cell>
          <cell r="D2557">
            <v>7.72</v>
          </cell>
        </row>
        <row r="2558">
          <cell r="A2558">
            <v>91886</v>
          </cell>
          <cell r="B2558" t="str">
            <v>LUVA PARA ELETRODUTO, PVC, ROSCÁVEL, DN 40 MM (1 1/4"), PARA CIRCUITOS TERMINAIS, INSTALADA EM PAREDE - FORNECIMENTO E INSTALAÇÃO. AF_12/2015</v>
          </cell>
          <cell r="C2558" t="str">
            <v>UN</v>
          </cell>
          <cell r="D2558">
            <v>9.2799999999999994</v>
          </cell>
        </row>
        <row r="2559">
          <cell r="A2559">
            <v>91887</v>
          </cell>
          <cell r="B2559" t="str">
            <v>CURVA 90 GRAUS PARA ELETRODUTO, PVC, ROSCÁVEL, DN 20 MM (1/2"), PARA CIRCUITOS TERMINAIS, INSTALADA EM FORRO - FORNECIMENTO E INSTALAÇÃO. AF_12/2015</v>
          </cell>
          <cell r="C2559" t="str">
            <v>UN</v>
          </cell>
          <cell r="D2559">
            <v>6.34</v>
          </cell>
        </row>
        <row r="2560">
          <cell r="A2560">
            <v>91889</v>
          </cell>
          <cell r="B2560" t="str">
            <v>CURVA 180 GRAUS PARA ELETRODUTO, PVC, ROSCÁVEL, DN 20 MM (1/2"), PARA CIRCUITOS TERMINAIS, INSTALADA EM FORRO - FORNECIMENTO E INSTALAÇÃO. AF_12/2015</v>
          </cell>
          <cell r="C2560" t="str">
            <v>UN</v>
          </cell>
          <cell r="D2560">
            <v>6.14</v>
          </cell>
        </row>
        <row r="2561">
          <cell r="A2561">
            <v>91890</v>
          </cell>
          <cell r="B2561" t="str">
            <v>CURVA 90 GRAUS PARA ELETRODUTO, PVC, ROSCÁVEL, DN 25 MM (3/4"), PARA CIRCUITOS TERMINAIS, INSTALADA EM FORRO - FORNECIMENTO E INSTALAÇÃO. AF_12/2015</v>
          </cell>
          <cell r="C2561" t="str">
            <v>UN</v>
          </cell>
          <cell r="D2561">
            <v>7.64</v>
          </cell>
        </row>
        <row r="2562">
          <cell r="A2562">
            <v>91892</v>
          </cell>
          <cell r="B2562" t="str">
            <v>CURVA 180 GRAUS PARA ELETRODUTO, PVC, ROSCÁVEL, DN 25 MM (3/4"), PARA CIRCUITOS TERMINAIS, INSTALADA EM FORRO - FORNECIMENTO E INSTALAÇÃO. AF_12/2015</v>
          </cell>
          <cell r="C2562" t="str">
            <v>UN</v>
          </cell>
          <cell r="D2562">
            <v>8.94</v>
          </cell>
        </row>
        <row r="2563">
          <cell r="A2563">
            <v>91893</v>
          </cell>
          <cell r="B2563" t="str">
            <v>CURVA 90 GRAUS PARA ELETRODUTO, PVC, ROSCÁVEL, DN 32 MM (1"), PARA CIRCUITOS TERMINAIS, INSTALADA EM FORRO - FORNECIMENTO E INSTALAÇÃO. AF_12/2015</v>
          </cell>
          <cell r="C2563" t="str">
            <v>UN</v>
          </cell>
          <cell r="D2563">
            <v>10.36</v>
          </cell>
        </row>
        <row r="2564">
          <cell r="A2564">
            <v>91895</v>
          </cell>
          <cell r="B2564" t="str">
            <v>CURVA 180 GRAUS PARA ELETRODUTO, PVC, ROSCÁVEL, DN 32 MM (1"), PARA CIRCUITOS TERMINAIS, INSTALADA EM FORRO - FORNECIMENTO E INSTALAÇÃO. AF_12/2015</v>
          </cell>
          <cell r="C2564" t="str">
            <v>UN</v>
          </cell>
          <cell r="D2564">
            <v>11.68</v>
          </cell>
        </row>
        <row r="2565">
          <cell r="A2565">
            <v>91896</v>
          </cell>
          <cell r="B2565" t="str">
            <v>CURVA 90 GRAUS PARA ELETRODUTO, PVC, ROSCÁVEL, DN 40 MM (1 1/4"), PARA CIRCUITOS TERMINAIS, INSTALADA EM FORRO - FORNECIMENTO E INSTALAÇÃO. AF_12/2015</v>
          </cell>
          <cell r="C2565" t="str">
            <v>UN</v>
          </cell>
          <cell r="D2565">
            <v>12.72</v>
          </cell>
        </row>
        <row r="2566">
          <cell r="A2566">
            <v>91898</v>
          </cell>
          <cell r="B2566" t="str">
            <v>CURVA 180 GRAUS PARA ELETRODUTO, PVC, ROSCÁVEL, DN 40 MM (1 1/4"), PARA CIRCUITOS TERMINAIS, INSTALADA EM FORRO - FORNECIMENTO E INSTALAÇÃO. AF_12/2015</v>
          </cell>
          <cell r="C2566" t="str">
            <v>UN</v>
          </cell>
          <cell r="D2566">
            <v>14.13</v>
          </cell>
        </row>
        <row r="2567">
          <cell r="A2567">
            <v>91899</v>
          </cell>
          <cell r="B2567" t="str">
            <v>CURVA 90 GRAUS PARA ELETRODUTO, PVC, ROSCÁVEL, DN 20 MM (1/2"), PARA CIRCUITOS TERMINAIS, INSTALADA EM LAJE - FORNECIMENTO E INSTALAÇÃO. AF_12/2015</v>
          </cell>
          <cell r="C2567" t="str">
            <v>UN</v>
          </cell>
          <cell r="D2567">
            <v>7.87</v>
          </cell>
        </row>
        <row r="2568">
          <cell r="A2568">
            <v>91901</v>
          </cell>
          <cell r="B2568" t="str">
            <v>CURVA 180 GRAUS PARA ELETRODUTO, PVC, ROSCÁVEL, DN 20 MM (1/2"), PARA CIRCUITOS TERMINAIS, INSTALADA EM LAJE - FORNECIMENTO E INSTALAÇÃO. AF_12/2015</v>
          </cell>
          <cell r="C2568" t="str">
            <v>UN</v>
          </cell>
          <cell r="D2568">
            <v>7.67</v>
          </cell>
        </row>
        <row r="2569">
          <cell r="A2569">
            <v>91902</v>
          </cell>
          <cell r="B2569" t="str">
            <v>CURVA 90 GRAUS PARA ELETRODUTO, PVC, ROSCÁVEL, DN 25 MM (3/4"), PARA CIRCUITOS TERMINAIS, INSTALADA EM LAJE - FORNECIMENTO E INSTALAÇÃO. AF_12/2015</v>
          </cell>
          <cell r="C2569" t="str">
            <v>UN</v>
          </cell>
          <cell r="D2569">
            <v>9.16</v>
          </cell>
        </row>
        <row r="2570">
          <cell r="A2570">
            <v>91904</v>
          </cell>
          <cell r="B2570" t="str">
            <v>CURVA 180 GRAUS PARA ELETRODUTO, PVC, ROSCÁVEL, DN 25 MM (3/4"), PARA CIRCUITOS TERMINAIS, INSTALADA EM LAJE - FORNECIMENTO E INSTALAÇÃO. AF_12/2015</v>
          </cell>
          <cell r="C2570" t="str">
            <v>UN</v>
          </cell>
          <cell r="D2570">
            <v>10.46</v>
          </cell>
        </row>
        <row r="2571">
          <cell r="A2571">
            <v>91905</v>
          </cell>
          <cell r="B2571" t="str">
            <v>CURVA 90 GRAUS PARA ELETRODUTO, PVC, ROSCÁVEL, DN 32 MM (1"), PARA CIRCUITOS TERMINAIS, INSTALADA EM LAJE - FORNECIMENTO E INSTALAÇÃO. AF_12/2015</v>
          </cell>
          <cell r="C2571" t="str">
            <v>UN</v>
          </cell>
          <cell r="D2571">
            <v>11.88</v>
          </cell>
        </row>
        <row r="2572">
          <cell r="A2572">
            <v>91907</v>
          </cell>
          <cell r="B2572" t="str">
            <v>CURVA 180 GRAUS PARA ELETRODUTO, PVC, ROSCÁVEL, DN 32 MM (1), PARA CIRCUITOS TERMINAIS, INSTALADA EM LAJE - FORNECIMENTO E INSTALAÇÃO. AF_12/2015</v>
          </cell>
          <cell r="C2572" t="str">
            <v>UN</v>
          </cell>
          <cell r="D2572">
            <v>13.2</v>
          </cell>
        </row>
        <row r="2573">
          <cell r="A2573">
            <v>91908</v>
          </cell>
          <cell r="B2573" t="str">
            <v>CURVA 90 GRAUS PARA ELETRODUTO, PVC, ROSCÁVEL, DN 40 MM (1 1/4"), PARA CIRCUITOS TERMINAIS, INSTALADA EM LAJE - FORNECIMENTO E INSTALAÇÃO. AF_12/2015</v>
          </cell>
          <cell r="C2573" t="str">
            <v>UN</v>
          </cell>
          <cell r="D2573">
            <v>14.29</v>
          </cell>
        </row>
        <row r="2574">
          <cell r="A2574">
            <v>91910</v>
          </cell>
          <cell r="B2574" t="str">
            <v>CURVA 180 GRAUS PARA ELETRODUTO, PVC, ROSCÁVEL, DN 40 MM (1 1/4"), PARA CIRCUITOS TERMINAIS, INSTALADA EM LAJE - FORNECIMENTO E INSTALAÇÃO. AF_12/2015</v>
          </cell>
          <cell r="C2574" t="str">
            <v>UN</v>
          </cell>
          <cell r="D2574">
            <v>15.7</v>
          </cell>
        </row>
        <row r="2575">
          <cell r="A2575">
            <v>91911</v>
          </cell>
          <cell r="B2575" t="str">
            <v>CURVA 90 GRAUS PARA ELETRODUTO, PVC, ROSCÁVEL, DN 20 MM (1/2"), PARA CIRCUITOS TERMINAIS, INSTALADA EM PAREDE - FORNECIMENTO E INSTALAÇÃO. AF_12/2015</v>
          </cell>
          <cell r="C2575" t="str">
            <v>UN</v>
          </cell>
          <cell r="D2575">
            <v>9.6199999999999992</v>
          </cell>
        </row>
        <row r="2576">
          <cell r="A2576">
            <v>91913</v>
          </cell>
          <cell r="B2576" t="str">
            <v>CURVA 180 GRAUS PARA ELETRODUTO, PVC, ROSCÁVEL, DN 20 MM (1/2"), PARA CIRCUITOS TERMINAIS, INSTALADA EM PAREDE - FORNECIMENTO E INSTALAÇÃO. AF_12/2015</v>
          </cell>
          <cell r="C2576" t="str">
            <v>UN</v>
          </cell>
          <cell r="D2576">
            <v>9.42</v>
          </cell>
        </row>
        <row r="2577">
          <cell r="A2577">
            <v>91914</v>
          </cell>
          <cell r="B2577" t="str">
            <v>CURVA 90 GRAUS PARA ELETRODUTO, PVC, ROSCÁVEL, DN 25 MM (3/4"), PARA CIRCUITOS TERMINAIS, INSTALADA EM PAREDE - FORNECIMENTO E INSTALAÇÃO. AF_12/2015</v>
          </cell>
          <cell r="C2577" t="str">
            <v>UN</v>
          </cell>
          <cell r="D2577">
            <v>10.52</v>
          </cell>
        </row>
        <row r="2578">
          <cell r="A2578">
            <v>91916</v>
          </cell>
          <cell r="B2578" t="str">
            <v>CURVA 180 GRAUS PARA ELETRODUTO, PVC, ROSCÁVEL, DN 25 MM (3/4"), PARA CIRCUITOS TERMINAIS, INSTALADA EM PAREDE - FORNECIMENTO E INSTALAÇÃO. AF_12/2015</v>
          </cell>
          <cell r="C2578" t="str">
            <v>UN</v>
          </cell>
          <cell r="D2578">
            <v>11.82</v>
          </cell>
        </row>
        <row r="2579">
          <cell r="A2579">
            <v>91917</v>
          </cell>
          <cell r="B2579" t="str">
            <v>CURVA 90 GRAUS PARA ELETRODUTO, PVC, ROSCÁVEL, DN 32 MM (1"), PARA CIRCUITOS TERMINAIS, INSTALADA EM PAREDE - FORNECIMENTO E INSTALAÇÃO. AF_12/2015</v>
          </cell>
          <cell r="C2579" t="str">
            <v>UN</v>
          </cell>
          <cell r="D2579">
            <v>12.69</v>
          </cell>
        </row>
        <row r="2580">
          <cell r="A2580">
            <v>91919</v>
          </cell>
          <cell r="B2580" t="str">
            <v>CURVA 180 GRAUS PARA ELETRODUTO, PVC, ROSCÁVEL, DN 32 MM (1), PARA CIRCUITOS TERMINAIS, INSTALADA EM PAREDE - FORNECIMENTO E INSTALAÇÃO. AF_12/2015</v>
          </cell>
          <cell r="C2580" t="str">
            <v>UN</v>
          </cell>
          <cell r="D2580">
            <v>14.01</v>
          </cell>
        </row>
        <row r="2581">
          <cell r="A2581">
            <v>91920</v>
          </cell>
          <cell r="B2581" t="str">
            <v>CURVA 90 GRAUS PARA ELETRODUTO, PVC, ROSCÁVEL, DN 40 MM (1 1/4"), PARA CIRCUITOS TERMINAIS, INSTALADA EM PAREDE - FORNECIMENTO E INSTALAÇÃO. AF_12/2015</v>
          </cell>
          <cell r="C2581" t="str">
            <v>UN</v>
          </cell>
          <cell r="D2581">
            <v>14.47</v>
          </cell>
        </row>
        <row r="2582">
          <cell r="A2582">
            <v>91922</v>
          </cell>
          <cell r="B2582" t="str">
            <v>CURVA 180 GRAUS PARA ELETRODUTO, PVC, ROSCÁVEL, DN 40 MM (1 1/4"), PARA CIRCUITOS TERMINAIS, INSTALADA EM PAREDE - FORNECIMENTO E INSTALAÇÃO. AF_12/2015</v>
          </cell>
          <cell r="C2582" t="str">
            <v>UN</v>
          </cell>
          <cell r="D2582">
            <v>15.88</v>
          </cell>
        </row>
        <row r="2583">
          <cell r="A2583">
            <v>93013</v>
          </cell>
          <cell r="B2583" t="str">
            <v>LUVA PARA ELETRODUTO, PVC, ROSCÁVEL, DN 50 MM (1 1/2") - FORNECIMENTO E INSTALAÇÃO. AF_12/2015</v>
          </cell>
          <cell r="C2583" t="str">
            <v>UN</v>
          </cell>
          <cell r="D2583">
            <v>10.5</v>
          </cell>
        </row>
        <row r="2584">
          <cell r="A2584">
            <v>93014</v>
          </cell>
          <cell r="B2584" t="str">
            <v>LUVA PARA ELETRODUTO, PVC, ROSCÁVEL, DN 60 MM (2") - FORNECIMENTO E INSTALAÇÃO. AF_12/2015</v>
          </cell>
          <cell r="C2584" t="str">
            <v>UN</v>
          </cell>
          <cell r="D2584">
            <v>12.79</v>
          </cell>
        </row>
        <row r="2585">
          <cell r="A2585">
            <v>93015</v>
          </cell>
          <cell r="B2585" t="str">
            <v>LUVA PARA ELETRODUTO, PVC, ROSCÁVEL, DN 75 MM (2 1/2") - FORNECIMENTO E INSTALAÇÃO. AF_12/2015</v>
          </cell>
          <cell r="C2585" t="str">
            <v>UN</v>
          </cell>
          <cell r="D2585">
            <v>18.77</v>
          </cell>
        </row>
        <row r="2586">
          <cell r="A2586">
            <v>93016</v>
          </cell>
          <cell r="B2586" t="str">
            <v>LUVA PARA ELETRODUTO, PVC, ROSCÁVEL, DN 85 MM (3") - FORNECIMENTO E INSTALAÇÃO. AF_12/2015</v>
          </cell>
          <cell r="C2586" t="str">
            <v>UN</v>
          </cell>
          <cell r="D2586">
            <v>22.59</v>
          </cell>
        </row>
        <row r="2587">
          <cell r="A2587">
            <v>93017</v>
          </cell>
          <cell r="B2587" t="str">
            <v>LUVA PARA ELETRODUTO, PVC, ROSCÁVEL, DN 110 MM (4") - FORNECIMENTO E INSTALAÇÃO. AF_12/2015</v>
          </cell>
          <cell r="C2587" t="str">
            <v>UN</v>
          </cell>
          <cell r="D2587">
            <v>33.32</v>
          </cell>
        </row>
        <row r="2588">
          <cell r="A2588">
            <v>93018</v>
          </cell>
          <cell r="B2588" t="str">
            <v>CURVA 90 GRAUS PARA ELETRODUTO, PVC, ROSCÁVEL, DN 50 MM (1 1/2") - FORNECIMENTO E INSTALAÇÃO. AF_12/2015</v>
          </cell>
          <cell r="C2588" t="str">
            <v>UN</v>
          </cell>
          <cell r="D2588">
            <v>15.99</v>
          </cell>
        </row>
        <row r="2589">
          <cell r="A2589">
            <v>93020</v>
          </cell>
          <cell r="B2589" t="str">
            <v>CURVA 90 GRAUS PARA ELETRODUTO, PVC, ROSCÁVEL, DN 60 MM (2") - FORNECIMENTO E INSTALAÇÃO. AF_12/2015</v>
          </cell>
          <cell r="C2589" t="str">
            <v>UN</v>
          </cell>
          <cell r="D2589">
            <v>20.2</v>
          </cell>
        </row>
        <row r="2590">
          <cell r="A2590">
            <v>93022</v>
          </cell>
          <cell r="B2590" t="str">
            <v>CURVA 90 GRAUS PARA ELETRODUTO, PVC, ROSCÁVEL, DN 75 MM (2 1/2") - FORNECIMENTO E INSTALAÇÃO. AF_12/2015</v>
          </cell>
          <cell r="C2590" t="str">
            <v>UN</v>
          </cell>
          <cell r="D2590">
            <v>32.44</v>
          </cell>
        </row>
        <row r="2591">
          <cell r="A2591">
            <v>93024</v>
          </cell>
          <cell r="B2591" t="str">
            <v>CURVA 90 GRAUS PARA ELETRODUTO, PVC, ROSCÁVEL, DN 85 MM (3") - FORNECIMENTO E INSTALAÇÃO. AF_12/2015</v>
          </cell>
          <cell r="C2591" t="str">
            <v>UN</v>
          </cell>
          <cell r="D2591">
            <v>34.29</v>
          </cell>
        </row>
        <row r="2592">
          <cell r="A2592">
            <v>93026</v>
          </cell>
          <cell r="B2592" t="str">
            <v>CURVA 90 GRAUS PARA ELETRODUTO, PVC, ROSCÁVEL, DN 110 MM (4") - FORNECIMENTO E INSTALAÇÃO. AF_12/2015</v>
          </cell>
          <cell r="C2592" t="str">
            <v>UN</v>
          </cell>
          <cell r="D2592">
            <v>54.61</v>
          </cell>
        </row>
        <row r="2593">
          <cell r="A2593">
            <v>95733</v>
          </cell>
          <cell r="B2593" t="str">
            <v>LUVA PARA ELETRODUTO, PVC, SOLDÁVEL, DN 25 MM (3/4), APARENTE, INSTALADA EM TETO - FORNECIMENTO E INSTALAÇÃO. AF_11/2016_P</v>
          </cell>
          <cell r="C2593" t="str">
            <v>UN</v>
          </cell>
          <cell r="D2593">
            <v>4.3099999999999996</v>
          </cell>
        </row>
        <row r="2594">
          <cell r="A2594">
            <v>95734</v>
          </cell>
          <cell r="B2594" t="str">
            <v>LUVA PARA ELETRODUTO, PVC, SOLDÁVEL, DN 32 MM (1), APARENTE, INSTALADA EM TETO - FORNECIMENTO E INSTALAÇÃO. AF_11/2016_P</v>
          </cell>
          <cell r="C2594" t="str">
            <v>UN</v>
          </cell>
          <cell r="D2594">
            <v>5.73</v>
          </cell>
        </row>
        <row r="2595">
          <cell r="A2595">
            <v>95735</v>
          </cell>
          <cell r="B2595" t="str">
            <v>LUVA PARA ELETRODUTO, PVC, SOLDÁVEL, DN 20 MM (1/2), APARENTE, INSTALADA EM PAREDE - FORNECIMENTO E INSTALAÇÃO. AF_11/2016_P</v>
          </cell>
          <cell r="C2595" t="str">
            <v>UN</v>
          </cell>
          <cell r="D2595">
            <v>4.95</v>
          </cell>
        </row>
        <row r="2596">
          <cell r="A2596">
            <v>95736</v>
          </cell>
          <cell r="B2596" t="str">
            <v>LUVA PARA ELETRODUTO, PVC, SOLDÁVEL, DN 25 MM (3/4), APARENTE, INSTALADA EM PAREDE - FORNECIMENTO E INSTALAÇÃO. AF_11/2016_P</v>
          </cell>
          <cell r="C2596" t="str">
            <v>UN</v>
          </cell>
          <cell r="D2596">
            <v>5.73</v>
          </cell>
        </row>
        <row r="2597">
          <cell r="A2597">
            <v>95738</v>
          </cell>
          <cell r="B2597" t="str">
            <v>LUVA PARA ELETRODUTO, PVC, SOLDÁVEL, DN 32 MM (1), APARENTE, INSTALADA EM PAREDE - FORNECIMENTO E INSTALAÇÃO. AF_11/2016_P</v>
          </cell>
          <cell r="C2597" t="str">
            <v>UN</v>
          </cell>
          <cell r="D2597">
            <v>6.9</v>
          </cell>
        </row>
        <row r="2598">
          <cell r="A2598">
            <v>95753</v>
          </cell>
          <cell r="B2598" t="str">
            <v>LUVA DE EMENDA PARA ELETRODUTO, AÇO GALVANIZADO, DN 20 MM (3/4  ), APARENTE, INSTALADA EM TETO - FORNECIMENTO E INSTALAÇÃO. AF_11/2016_P</v>
          </cell>
          <cell r="C2598" t="str">
            <v>UN</v>
          </cell>
          <cell r="D2598">
            <v>5.54</v>
          </cell>
        </row>
        <row r="2599">
          <cell r="A2599">
            <v>95754</v>
          </cell>
          <cell r="B2599" t="str">
            <v>LUVA DE EMENDA PARA ELETRODUTO, AÇO GALVANIZADO, DN 25 MM (1''), APARENTE, INSTALADA EM TETO - FORNECIMENTO E INSTALAÇÃO. AF_11/2016_P</v>
          </cell>
          <cell r="C2599" t="str">
            <v>UN</v>
          </cell>
          <cell r="D2599">
            <v>6.91</v>
          </cell>
        </row>
        <row r="2600">
          <cell r="A2600">
            <v>95755</v>
          </cell>
          <cell r="B2600" t="str">
            <v>LUVA DE EMENDA PARA ELETRODUTO, AÇO GALVANIZADO, DN 32 MM (1 1/4''), APARENTE, INSTALADA EM TETO - FORNECIMENTO E INSTALAÇÃO. AF_11/2016_P</v>
          </cell>
          <cell r="C2600" t="str">
            <v>UN</v>
          </cell>
          <cell r="D2600">
            <v>9.9600000000000009</v>
          </cell>
        </row>
        <row r="2601">
          <cell r="A2601">
            <v>95756</v>
          </cell>
          <cell r="B2601" t="str">
            <v>LUVA DE EMENDA PARA ELETRODUTO, AÇO GALVANIZADO, DN 40 MM (1 1/2''), APARENTE, INSTALADA EM TETO - FORNECIMENTO E INSTALAÇÃO. AF_11/2016_P</v>
          </cell>
          <cell r="C2601" t="str">
            <v>UN</v>
          </cell>
          <cell r="D2601">
            <v>13.26</v>
          </cell>
        </row>
        <row r="2602">
          <cell r="A2602">
            <v>95757</v>
          </cell>
          <cell r="B2602" t="str">
            <v>LUVA DE EMENDA PARA ELETRODUTO, AÇO GALVANIZADO, DN 20 MM (3/4''), APARENTE, INSTALADA EM PAREDE - FORNECIMENTO E INSTALAÇÃO. AF_11/2016_P</v>
          </cell>
          <cell r="C2602" t="str">
            <v>UN</v>
          </cell>
          <cell r="D2602">
            <v>8.36</v>
          </cell>
        </row>
        <row r="2603">
          <cell r="A2603">
            <v>95758</v>
          </cell>
          <cell r="B2603" t="str">
            <v>LUVA DE EMENDA PARA ELETRODUTO, AÇO GALVANIZADO, DN 25 MM (1''), APARENTE, INSTALADA EM PAREDE - FORNECIMENTO E INSTALAÇÃO. AF_11/2016_P</v>
          </cell>
          <cell r="C2603" t="str">
            <v>UN</v>
          </cell>
          <cell r="D2603">
            <v>9.39</v>
          </cell>
        </row>
        <row r="2604">
          <cell r="A2604">
            <v>95759</v>
          </cell>
          <cell r="B2604" t="str">
            <v>LUVA DE EMENDA PARA ELETRODUTO, AÇO GALVANIZADO, DN 32 MM (1 1/4''), APARENTE, INSTALADA EM PAREDE - FORNECIMENTO E INSTALAÇÃO. AF_11/2016_P</v>
          </cell>
          <cell r="C2604" t="str">
            <v>UN</v>
          </cell>
          <cell r="D2604">
            <v>11.97</v>
          </cell>
        </row>
        <row r="2605">
          <cell r="A2605">
            <v>95760</v>
          </cell>
          <cell r="B2605" t="str">
            <v>LUVA DE EMENDA PARA ELETRODUTO, AÇO GALVANIZADO, DN 40 MM (1 1/2''), APARENTE, INSTALADA EM PAREDE - FORNECIMENTO E INSTALAÇÃO. AF_11/2016_P</v>
          </cell>
          <cell r="C2605" t="str">
            <v>UN</v>
          </cell>
          <cell r="D2605">
            <v>14.74</v>
          </cell>
        </row>
        <row r="2606">
          <cell r="A2606">
            <v>97559</v>
          </cell>
          <cell r="B2606" t="str">
            <v>CURVA 135 GRAUS PARA ELETRODUTO, PVC, ROSCÁVEL, DN 25 MM (3/4), PARA CIRCUITOS TERMINAIS, INSTALADA EM FORRO - FORNECIMENTO E INSTALAÇÃO. AF_12/2015</v>
          </cell>
          <cell r="C2606" t="str">
            <v>UN</v>
          </cell>
          <cell r="D2606">
            <v>7.5</v>
          </cell>
        </row>
        <row r="2607">
          <cell r="A2607">
            <v>97562</v>
          </cell>
          <cell r="B2607" t="str">
            <v>CURVA 135 GRAUS PARA ELETRODUTO, PVC, ROSCÁVEL, DN 25 MM (3/4), PARA CIRCUITOS TERMINAIS, INSTALADA EM LAJE - FORNECIMENTO E INSTALAÇÃO. AF_12/2015</v>
          </cell>
          <cell r="C2607" t="str">
            <v>UN</v>
          </cell>
          <cell r="D2607">
            <v>9.02</v>
          </cell>
        </row>
        <row r="2608">
          <cell r="A2608">
            <v>97564</v>
          </cell>
          <cell r="B2608" t="str">
            <v>CURVA 135 GRAUS PARA ELETRODUTO, PVC, ROSCÁVEL, DN 25 MM (3/4), PARA CIRCUITOS TERMINAIS, INSTALADA EM PAREDE - FORNECIMENTO E INSTALAÇÃO. AF_12/2015</v>
          </cell>
          <cell r="C2608" t="str">
            <v>UN</v>
          </cell>
          <cell r="D2608">
            <v>10.38</v>
          </cell>
        </row>
        <row r="2609">
          <cell r="A2609">
            <v>91924</v>
          </cell>
          <cell r="B2609" t="str">
            <v>CABO DE COBRE FLEXÍVEL ISOLADO, 1,5 MM², ANTI-CHAMA 450/750 V, PARA CIRCUITOS TERMINAIS - FORNECIMENTO E INSTALAÇÃO. AF_12/2015</v>
          </cell>
          <cell r="C2609" t="str">
            <v>M</v>
          </cell>
          <cell r="D2609">
            <v>1.85</v>
          </cell>
        </row>
        <row r="2610">
          <cell r="A2610">
            <v>91925</v>
          </cell>
          <cell r="B2610" t="str">
            <v>CABO DE COBRE FLEXÍVEL ISOLADO, 1,5 MM², ANTI-CHAMA 0,6/1,0 KV, PARA CIRCUITOS TERMINAIS - FORNECIMENTO E INSTALAÇÃO. AF_12/2015</v>
          </cell>
          <cell r="C2610" t="str">
            <v>M</v>
          </cell>
          <cell r="D2610">
            <v>2.5099999999999998</v>
          </cell>
        </row>
        <row r="2611">
          <cell r="A2611">
            <v>91926</v>
          </cell>
          <cell r="B2611" t="str">
            <v>CABO DE COBRE FLEXÍVEL ISOLADO, 2,5 MM², ANTI-CHAMA 450/750 V, PARA CIRCUITOS TERMINAIS - FORNECIMENTO E INSTALAÇÃO. AF_12/2015</v>
          </cell>
          <cell r="C2611" t="str">
            <v>M</v>
          </cell>
          <cell r="D2611">
            <v>2.62</v>
          </cell>
        </row>
        <row r="2612">
          <cell r="A2612">
            <v>91927</v>
          </cell>
          <cell r="B2612" t="str">
            <v>CABO DE COBRE FLEXÍVEL ISOLADO, 2,5 MM², ANTI-CHAMA 0,6/1,0 KV, PARA CIRCUITOS TERMINAIS - FORNECIMENTO E INSTALAÇÃO. AF_12/2015</v>
          </cell>
          <cell r="C2612" t="str">
            <v>M</v>
          </cell>
          <cell r="D2612">
            <v>3.35</v>
          </cell>
        </row>
        <row r="2613">
          <cell r="A2613">
            <v>91928</v>
          </cell>
          <cell r="B2613" t="str">
            <v>CABO DE COBRE FLEXÍVEL ISOLADO, 4 MM², ANTI-CHAMA 450/750 V, PARA CIRCUITOS TERMINAIS - FORNECIMENTO E INSTALAÇÃO. AF_12/2015</v>
          </cell>
          <cell r="C2613" t="str">
            <v>M</v>
          </cell>
          <cell r="D2613">
            <v>4.18</v>
          </cell>
        </row>
        <row r="2614">
          <cell r="A2614">
            <v>91929</v>
          </cell>
          <cell r="B2614" t="str">
            <v>CABO DE COBRE FLEXÍVEL ISOLADO, 4 MM², ANTI-CHAMA 0,6/1,0 KV, PARA CIRCUITOS TERMINAIS - FORNECIMENTO E INSTALAÇÃO. AF_12/2015</v>
          </cell>
          <cell r="C2614" t="str">
            <v>M</v>
          </cell>
          <cell r="D2614">
            <v>4.7</v>
          </cell>
        </row>
        <row r="2615">
          <cell r="A2615">
            <v>91930</v>
          </cell>
          <cell r="B2615" t="str">
            <v>CABO DE COBRE FLEXÍVEL ISOLADO, 6 MM², ANTI-CHAMA 450/750 V, PARA CIRCUITOS TERMINAIS - FORNECIMENTO E INSTALAÇÃO. AF_12/2015</v>
          </cell>
          <cell r="C2615" t="str">
            <v>M</v>
          </cell>
          <cell r="D2615">
            <v>5.7</v>
          </cell>
        </row>
        <row r="2616">
          <cell r="A2616">
            <v>91931</v>
          </cell>
          <cell r="B2616" t="str">
            <v>CABO DE COBRE FLEXÍVEL ISOLADO, 6 MM², ANTI-CHAMA 0,6/1,0 KV, PARA CIRCUITOS TERMINAIS - FORNECIMENTO E INSTALAÇÃO. AF_12/2015</v>
          </cell>
          <cell r="C2616" t="str">
            <v>M</v>
          </cell>
          <cell r="D2616">
            <v>6.32</v>
          </cell>
        </row>
        <row r="2617">
          <cell r="A2617">
            <v>91932</v>
          </cell>
          <cell r="B2617" t="str">
            <v>CABO DE COBRE FLEXÍVEL ISOLADO, 10 MM², ANTI-CHAMA 450/750 V, PARA CIRCUITOS TERMINAIS - FORNECIMENTO E INSTALAÇÃO. AF_12/2015</v>
          </cell>
          <cell r="C2617" t="str">
            <v>M</v>
          </cell>
          <cell r="D2617">
            <v>9.3000000000000007</v>
          </cell>
        </row>
        <row r="2618">
          <cell r="A2618">
            <v>91933</v>
          </cell>
          <cell r="B2618" t="str">
            <v>CABO DE COBRE FLEXÍVEL ISOLADO, 10 MM², ANTI-CHAMA 0,6/1,0 KV, PARA CIRCUITOS TERMINAIS - FORNECIMENTO E INSTALAÇÃO. AF_12/2015</v>
          </cell>
          <cell r="C2618" t="str">
            <v>M</v>
          </cell>
          <cell r="D2618">
            <v>9.8800000000000008</v>
          </cell>
        </row>
        <row r="2619">
          <cell r="A2619">
            <v>91934</v>
          </cell>
          <cell r="B2619" t="str">
            <v>CABO DE COBRE FLEXÍVEL ISOLADO, 16 MM², ANTI-CHAMA 450/750 V, PARA CIRCUITOS TERMINAIS - FORNECIMENTO E INSTALAÇÃO. AF_12/2015</v>
          </cell>
          <cell r="C2619" t="str">
            <v>M</v>
          </cell>
          <cell r="D2619">
            <v>14.18</v>
          </cell>
        </row>
        <row r="2620">
          <cell r="A2620">
            <v>91935</v>
          </cell>
          <cell r="B2620" t="str">
            <v>CABO DE COBRE FLEXÍVEL ISOLADO, 16 MM², ANTI-CHAMA 0,6/1,0 KV, PARA CIRCUITOS TERMINAIS - FORNECIMENTO E INSTALAÇÃO. AF_12/2015</v>
          </cell>
          <cell r="C2620" t="str">
            <v>M</v>
          </cell>
          <cell r="D2620">
            <v>15.02</v>
          </cell>
        </row>
        <row r="2621">
          <cell r="A2621">
            <v>92979</v>
          </cell>
          <cell r="B2621" t="str">
            <v>CABO DE COBRE FLEXÍVEL ISOLADO, 10 MM², ANTI-CHAMA 450/750 V, PARA DISTRIBUIÇÃO - FORNECIMENTO E INSTALAÇÃO. AF_12/2015</v>
          </cell>
          <cell r="C2621" t="str">
            <v>M</v>
          </cell>
          <cell r="D2621">
            <v>5.93</v>
          </cell>
        </row>
        <row r="2622">
          <cell r="A2622">
            <v>92980</v>
          </cell>
          <cell r="B2622" t="str">
            <v>CABO DE COBRE FLEXÍVEL ISOLADO, 10 MM², ANTI-CHAMA 0,6/1,0 KV, PARA DISTRIBUIÇÃO - FORNECIMENTO E INSTALAÇÃO. AF_12/2015</v>
          </cell>
          <cell r="C2622" t="str">
            <v>M</v>
          </cell>
          <cell r="D2622">
            <v>6.44</v>
          </cell>
        </row>
        <row r="2623">
          <cell r="A2623">
            <v>92981</v>
          </cell>
          <cell r="B2623" t="str">
            <v>CABO DE COBRE FLEXÍVEL ISOLADO, 16 MM², ANTI-CHAMA 450/750 V, PARA DISTRIBUIÇÃO - FORNECIMENTO E INSTALAÇÃO. AF_12/2015</v>
          </cell>
          <cell r="C2623" t="str">
            <v>M</v>
          </cell>
          <cell r="D2623">
            <v>9.09</v>
          </cell>
        </row>
        <row r="2624">
          <cell r="A2624">
            <v>92982</v>
          </cell>
          <cell r="B2624" t="str">
            <v>CABO DE COBRE FLEXÍVEL ISOLADO, 16 MM², ANTI-CHAMA 0,6/1,0 KV, PARA DISTRIBUIÇÃO - FORNECIMENTO E INSTALAÇÃO. AF_12/2015</v>
          </cell>
          <cell r="C2624" t="str">
            <v>M</v>
          </cell>
          <cell r="D2624">
            <v>9.82</v>
          </cell>
        </row>
        <row r="2625">
          <cell r="A2625">
            <v>92983</v>
          </cell>
          <cell r="B2625" t="str">
            <v>CABO DE COBRE FLEXÍVEL ISOLADO, 25 MM², ANTI-CHAMA 450/750 V, PARA DISTRIBUIÇÃO - FORNECIMENTO E INSTALAÇÃO. AF_12/2015</v>
          </cell>
          <cell r="C2625" t="str">
            <v>M</v>
          </cell>
          <cell r="D2625">
            <v>15.99</v>
          </cell>
        </row>
        <row r="2626">
          <cell r="A2626">
            <v>92984</v>
          </cell>
          <cell r="B2626" t="str">
            <v>CABO DE COBRE FLEXÍVEL ISOLADO, 25 MM², ANTI-CHAMA 0,6/1,0 KV, PARA DISTRIBUIÇÃO - FORNECIMENTO E INSTALAÇÃO. AF_12/2015</v>
          </cell>
          <cell r="C2626" t="str">
            <v>M</v>
          </cell>
          <cell r="D2626">
            <v>16.39</v>
          </cell>
        </row>
        <row r="2627">
          <cell r="A2627">
            <v>92985</v>
          </cell>
          <cell r="B2627" t="str">
            <v>CABO DE COBRE FLEXÍVEL ISOLADO, 35 MM², ANTI-CHAMA 450/750 V, PARA DISTRIBUIÇÃO - FORNECIMENTO E INSTALAÇÃO. AF_12/2015</v>
          </cell>
          <cell r="C2627" t="str">
            <v>M</v>
          </cell>
          <cell r="D2627">
            <v>21.43</v>
          </cell>
        </row>
        <row r="2628">
          <cell r="A2628">
            <v>92986</v>
          </cell>
          <cell r="B2628" t="str">
            <v>CABO DE COBRE FLEXÍVEL ISOLADO, 35 MM², ANTI-CHAMA 0,6/1,0 KV, PARA DISTRIBUIÇÃO - FORNECIMENTO E INSTALAÇÃO. AF_12/2015</v>
          </cell>
          <cell r="C2628" t="str">
            <v>M</v>
          </cell>
          <cell r="D2628">
            <v>22.04</v>
          </cell>
        </row>
        <row r="2629">
          <cell r="A2629">
            <v>92987</v>
          </cell>
          <cell r="B2629" t="str">
            <v>CABO DE COBRE FLEXÍVEL ISOLADO, 50 MM², ANTI-CHAMA 450/750 V, PARA DISTRIBUIÇÃO - FORNECIMENTO E INSTALAÇÃO. AF_12/2015</v>
          </cell>
          <cell r="C2629" t="str">
            <v>M</v>
          </cell>
          <cell r="D2629">
            <v>30.72</v>
          </cell>
        </row>
        <row r="2630">
          <cell r="A2630">
            <v>92988</v>
          </cell>
          <cell r="B2630" t="str">
            <v>CABO DE COBRE FLEXÍVEL ISOLADO, 50 MM², ANTI-CHAMA 0,6/1,0 KV, PARA DISTRIBUIÇÃO - FORNECIMENTO E INSTALAÇÃO. AF_12/2015</v>
          </cell>
          <cell r="C2630" t="str">
            <v>M</v>
          </cell>
          <cell r="D2630">
            <v>30.8</v>
          </cell>
        </row>
        <row r="2631">
          <cell r="A2631">
            <v>92989</v>
          </cell>
          <cell r="B2631" t="str">
            <v>CABO DE COBRE FLEXÍVEL ISOLADO, 70 MM², ANTI-CHAMA 450/750 V, PARA DISTRIBUIÇÃO - FORNECIMENTO E INSTALAÇÃO. AF_12/2015</v>
          </cell>
          <cell r="C2631" t="str">
            <v>M</v>
          </cell>
          <cell r="D2631">
            <v>42.57</v>
          </cell>
        </row>
        <row r="2632">
          <cell r="A2632">
            <v>92990</v>
          </cell>
          <cell r="B2632" t="str">
            <v>CABO DE COBRE FLEXÍVEL ISOLADO, 70 MM², ANTI-CHAMA 0,6/1,0 KV, PARA DISTRIBUIÇÃO - FORNECIMENTO E INSTALAÇÃO. AF_12/2015</v>
          </cell>
          <cell r="C2632" t="str">
            <v>M</v>
          </cell>
          <cell r="D2632">
            <v>42.09</v>
          </cell>
        </row>
        <row r="2633">
          <cell r="A2633">
            <v>92991</v>
          </cell>
          <cell r="B2633" t="str">
            <v>CABO DE COBRE FLEXÍVEL ISOLADO, 95 MM², ANTI-CHAMA 450/750 V, PARA DISTRIBUIÇÃO - FORNECIMENTO E INSTALAÇÃO. AF_12/2015</v>
          </cell>
          <cell r="C2633" t="str">
            <v>M</v>
          </cell>
          <cell r="D2633">
            <v>55.45</v>
          </cell>
        </row>
        <row r="2634">
          <cell r="A2634">
            <v>92992</v>
          </cell>
          <cell r="B2634" t="str">
            <v>CABO DE COBRE FLEXÍVEL ISOLADO, 95 MM², ANTI-CHAMA 0,6/1,0 KV, PARA DISTRIBUIÇÃO - FORNECIMENTO E INSTALAÇÃO. AF_12/2015</v>
          </cell>
          <cell r="C2634" t="str">
            <v>M</v>
          </cell>
          <cell r="D2634">
            <v>55.49</v>
          </cell>
        </row>
        <row r="2635">
          <cell r="A2635">
            <v>92993</v>
          </cell>
          <cell r="B2635" t="str">
            <v>CABO DE COBRE FLEXÍVEL ISOLADO, 120 MM², ANTI-CHAMA 450/750 V, PARA DISTRIBUIÇÃO - FORNECIMENTO E INSTALAÇÃO. AF_12/2015</v>
          </cell>
          <cell r="C2635" t="str">
            <v>M</v>
          </cell>
          <cell r="D2635">
            <v>70.989999999999995</v>
          </cell>
        </row>
        <row r="2636">
          <cell r="A2636">
            <v>92994</v>
          </cell>
          <cell r="B2636" t="str">
            <v>CABO DE COBRE FLEXÍVEL ISOLADO, 120 MM², ANTI-CHAMA 0,6/1,0 KV, PARA DISTRIBUIÇÃO - FORNECIMENTO E INSTALAÇÃO. AF_12/2015</v>
          </cell>
          <cell r="C2636" t="str">
            <v>M</v>
          </cell>
          <cell r="D2636">
            <v>71.680000000000007</v>
          </cell>
        </row>
        <row r="2637">
          <cell r="A2637">
            <v>92995</v>
          </cell>
          <cell r="B2637" t="str">
            <v>CABO DE COBRE FLEXÍVEL ISOLADO, 150 MM², ANTI-CHAMA 450/750 V, PARA DISTRIBUIÇÃO - FORNECIMENTO E INSTALAÇÃO. AF_12/2015</v>
          </cell>
          <cell r="C2637" t="str">
            <v>M</v>
          </cell>
          <cell r="D2637">
            <v>88.24</v>
          </cell>
        </row>
        <row r="2638">
          <cell r="A2638">
            <v>92996</v>
          </cell>
          <cell r="B2638" t="str">
            <v>CABO DE COBRE FLEXÍVEL ISOLADO, 150 MM², ANTI-CHAMA 0,6/1,0 KV, PARA DISTRIBUIÇÃO - FORNECIMENTO E INSTALAÇÃO. AF_12/2015</v>
          </cell>
          <cell r="C2638" t="str">
            <v>M</v>
          </cell>
          <cell r="D2638">
            <v>88.49</v>
          </cell>
        </row>
        <row r="2639">
          <cell r="A2639">
            <v>92997</v>
          </cell>
          <cell r="B2639" t="str">
            <v>CABO DE COBRE FLEXÍVEL ISOLADO, 185 MM², ANTI-CHAMA 450/750 V, PARA DISTRIBUIÇÃO - FORNECIMENTO E INSTALAÇÃO. AF_12/2015</v>
          </cell>
          <cell r="C2639" t="str">
            <v>M</v>
          </cell>
          <cell r="D2639">
            <v>107.17</v>
          </cell>
        </row>
        <row r="2640">
          <cell r="A2640">
            <v>92998</v>
          </cell>
          <cell r="B2640" t="str">
            <v>CABO DE COBRE FLEXÍVEL ISOLADO, 185 MM², ANTI-CHAMA 0,6/1,0 KV, PARA DISTRIBUIÇÃO - FORNECIMENTO E INSTALAÇÃO. AF_12/2015</v>
          </cell>
          <cell r="C2640" t="str">
            <v>M</v>
          </cell>
          <cell r="D2640">
            <v>108.19</v>
          </cell>
        </row>
        <row r="2641">
          <cell r="A2641">
            <v>92999</v>
          </cell>
          <cell r="B2641" t="str">
            <v>CABO DE COBRE FLEXÍVEL ISOLADO, 240 MM², ANTI-CHAMA 450/750 V, PARA DISTRIBUIÇÃO - FORNECIMENTO E INSTALAÇÃO. AF_12/2015</v>
          </cell>
          <cell r="C2641" t="str">
            <v>M</v>
          </cell>
          <cell r="D2641">
            <v>141.02000000000001</v>
          </cell>
        </row>
        <row r="2642">
          <cell r="A2642">
            <v>93000</v>
          </cell>
          <cell r="B2642" t="str">
            <v>CABO DE COBRE FLEXÍVEL ISOLADO, 240 MM², ANTI-CHAMA 0,6/1,0 KV, PARA DISTRIBUIÇÃO - FORNECIMENTO E INSTALAÇÃO. AF_12/2015</v>
          </cell>
          <cell r="C2642" t="str">
            <v>M</v>
          </cell>
          <cell r="D2642">
            <v>141.87</v>
          </cell>
        </row>
        <row r="2643">
          <cell r="A2643">
            <v>93001</v>
          </cell>
          <cell r="B2643" t="str">
            <v>CABO DE COBRE RÍGIDO ISOLADO, 300 MM², ANTI-CHAMA 450/750 V, PARA DISTRIBUIÇÃO - FORNECIMENTO E INSTALAÇÃO. AF_12/2015</v>
          </cell>
          <cell r="C2643" t="str">
            <v>M</v>
          </cell>
          <cell r="D2643">
            <v>172.16</v>
          </cell>
        </row>
        <row r="2644">
          <cell r="A2644">
            <v>93002</v>
          </cell>
          <cell r="B2644" t="str">
            <v>CABO DE COBRE FLEXÍVEL ISOLADO, 300 MM², ANTI-CHAMA 0,6/1,0 KV, PARA DISTRIBUIÇÃO - FORNECIMENTO E INSTALAÇÃO. AF_12/2015</v>
          </cell>
          <cell r="C2644" t="str">
            <v>M</v>
          </cell>
          <cell r="D2644">
            <v>176.88</v>
          </cell>
        </row>
        <row r="2645">
          <cell r="A2645">
            <v>83446</v>
          </cell>
          <cell r="B2645" t="str">
            <v>CAIXA DE PASSAGEM 30X30X40 COM TAMPA E DRENO BRITA</v>
          </cell>
          <cell r="C2645" t="str">
            <v>UN</v>
          </cell>
          <cell r="D2645">
            <v>157.25</v>
          </cell>
        </row>
        <row r="2646">
          <cell r="A2646">
            <v>91936</v>
          </cell>
          <cell r="B2646" t="str">
            <v>CAIXA OCTOGONAL 4" X 4", PVC, INSTALADA EM LAJE - FORNECIMENTO E INSTALAÇÃO. AF_12/2015</v>
          </cell>
          <cell r="C2646" t="str">
            <v>UN</v>
          </cell>
          <cell r="D2646">
            <v>9.25</v>
          </cell>
        </row>
        <row r="2647">
          <cell r="A2647">
            <v>91937</v>
          </cell>
          <cell r="B2647" t="str">
            <v>CAIXA OCTOGONAL 3" X 3", PVC, INSTALADA EM LAJE - FORNECIMENTO E INSTALAÇÃO. AF_12/2015</v>
          </cell>
          <cell r="C2647" t="str">
            <v>UN</v>
          </cell>
          <cell r="D2647">
            <v>8.01</v>
          </cell>
        </row>
        <row r="2648">
          <cell r="A2648">
            <v>91939</v>
          </cell>
          <cell r="B2648" t="str">
            <v>CAIXA RETANGULAR 4" X 2" ALTA (2,00 M DO PISO), PVC, INSTALADA EM PAREDE - FORNECIMENTO E INSTALAÇÃO. AF_12/2015</v>
          </cell>
          <cell r="C2648" t="str">
            <v>UN</v>
          </cell>
          <cell r="D2648">
            <v>20.87</v>
          </cell>
        </row>
        <row r="2649">
          <cell r="A2649">
            <v>91940</v>
          </cell>
          <cell r="B2649" t="str">
            <v>CAIXA RETANGULAR 4" X 2" MÉDIA (1,30 M DO PISO), PVC, INSTALADA EM PAREDE - FORNECIMENTO E INSTALAÇÃO. AF_12/2015</v>
          </cell>
          <cell r="C2649" t="str">
            <v>UN</v>
          </cell>
          <cell r="D2649">
            <v>10.95</v>
          </cell>
        </row>
        <row r="2650">
          <cell r="A2650">
            <v>91941</v>
          </cell>
          <cell r="B2650" t="str">
            <v>CAIXA RETANGULAR 4" X 2" BAIXA (0,30 M DO PISO), PVC, INSTALADA EM PAREDE - FORNECIMENTO E INSTALAÇÃO. AF_12/2015</v>
          </cell>
          <cell r="C2650" t="str">
            <v>UN</v>
          </cell>
          <cell r="D2650">
            <v>7.23</v>
          </cell>
        </row>
        <row r="2651">
          <cell r="A2651">
            <v>91942</v>
          </cell>
          <cell r="B2651" t="str">
            <v>CAIXA RETANGULAR 4" X 4" ALTA (2,00 M DO PISO), PVC, INSTALADA EM PAREDE - FORNECIMENTO E INSTALAÇÃO. AF_12/2015</v>
          </cell>
          <cell r="C2651" t="str">
            <v>UN</v>
          </cell>
          <cell r="D2651">
            <v>25.37</v>
          </cell>
        </row>
        <row r="2652">
          <cell r="A2652">
            <v>91943</v>
          </cell>
          <cell r="B2652" t="str">
            <v>CAIXA RETANGULAR 4" X 4" MÉDIA (1,30 M DO PISO), PVC, INSTALADA EM PAREDE - FORNECIMENTO E INSTALAÇÃO. AF_12/2015</v>
          </cell>
          <cell r="C2652" t="str">
            <v>UN</v>
          </cell>
          <cell r="D2652">
            <v>13.94</v>
          </cell>
        </row>
        <row r="2653">
          <cell r="A2653">
            <v>91944</v>
          </cell>
          <cell r="B2653" t="str">
            <v>CAIXA RETANGULAR 4" X 4" BAIXA (0,30 M DO PISO), PVC, INSTALADA EM PAREDE - FORNECIMENTO E INSTALAÇÃO. AF_12/2015</v>
          </cell>
          <cell r="C2653" t="str">
            <v>UN</v>
          </cell>
          <cell r="D2653">
            <v>9.67</v>
          </cell>
        </row>
        <row r="2654">
          <cell r="A2654">
            <v>92865</v>
          </cell>
          <cell r="B2654" t="str">
            <v>CAIXA OCTOGONAL 4" X 4", METÁLICA, INSTALADA EM LAJE - FORNECIMENTO E INSTALAÇÃO. AF_12/2015</v>
          </cell>
          <cell r="C2654" t="str">
            <v>UN</v>
          </cell>
          <cell r="D2654">
            <v>7.47</v>
          </cell>
        </row>
        <row r="2655">
          <cell r="A2655">
            <v>92866</v>
          </cell>
          <cell r="B2655" t="str">
            <v>CAIXA SEXTAVADA 3" X 3", METÁLICA, INSTALADA EM LAJE - FORNECIMENTO E INSTALAÇÃO. AF_12/2015</v>
          </cell>
          <cell r="C2655" t="str">
            <v>UN</v>
          </cell>
          <cell r="D2655">
            <v>6.24</v>
          </cell>
        </row>
        <row r="2656">
          <cell r="A2656">
            <v>92867</v>
          </cell>
          <cell r="B2656" t="str">
            <v>CAIXA RETANGULAR 4" X 2" ALTA (2,00 M DO PISO), METÁLICA, INSTALADA EM PAREDE - FORNECIMENTO E INSTALAÇÃO. AF_12/2015</v>
          </cell>
          <cell r="C2656" t="str">
            <v>UN</v>
          </cell>
          <cell r="D2656">
            <v>20.38</v>
          </cell>
        </row>
        <row r="2657">
          <cell r="A2657">
            <v>92868</v>
          </cell>
          <cell r="B2657" t="str">
            <v>CAIXA RETANGULAR 4" X 2" MÉDIA (1,30 M DO PISO), METÁLICA, INSTALADA EM PAREDE - FORNECIMENTO E INSTALAÇÃO. AF_12/2015</v>
          </cell>
          <cell r="C2657" t="str">
            <v>UN</v>
          </cell>
          <cell r="D2657">
            <v>10.46</v>
          </cell>
        </row>
        <row r="2658">
          <cell r="A2658">
            <v>92869</v>
          </cell>
          <cell r="B2658" t="str">
            <v>CAIXA RETANGULAR 4" X 2" BAIXA (0,30 M DO PISO), METÁLICA, INSTALADA EM PAREDE - FORNECIMENTO E INSTALAÇÃO. AF_12/2015</v>
          </cell>
          <cell r="C2658" t="str">
            <v>UN</v>
          </cell>
          <cell r="D2658">
            <v>6.74</v>
          </cell>
        </row>
        <row r="2659">
          <cell r="A2659">
            <v>92870</v>
          </cell>
          <cell r="B2659" t="str">
            <v>CAIXA RETANGULAR 4" X 4" ALTA (2,00 M DO PISO), METÁLICA, INSTALADA EM PAREDE - FORNECIMENTO E INSTALAÇÃO. AF_12/2015</v>
          </cell>
          <cell r="C2659" t="str">
            <v>UN</v>
          </cell>
          <cell r="D2659">
            <v>24.52</v>
          </cell>
        </row>
        <row r="2660">
          <cell r="A2660">
            <v>92871</v>
          </cell>
          <cell r="B2660" t="str">
            <v>CAIXA RETANGULAR 4" X 4" MÉDIA (1,30 M DO PISO), METÁLICA, INSTALADA EM PAREDE - FORNECIMENTO E INSTALAÇÃO. AF_12/2015</v>
          </cell>
          <cell r="C2660" t="str">
            <v>UN</v>
          </cell>
          <cell r="D2660">
            <v>13.09</v>
          </cell>
        </row>
        <row r="2661">
          <cell r="A2661">
            <v>92872</v>
          </cell>
          <cell r="B2661" t="str">
            <v>CAIXA RETANGULAR 4" X 4" BAIXA (0,30 M DO PISO), METÁLICA, INSTALADA EM PAREDE - FORNECIMENTO E INSTALAÇÃO. AF_12/2015</v>
          </cell>
          <cell r="C2661" t="str">
            <v>UN</v>
          </cell>
          <cell r="D2661">
            <v>8.82</v>
          </cell>
        </row>
        <row r="2662">
          <cell r="A2662">
            <v>95777</v>
          </cell>
          <cell r="B2662" t="str">
            <v>CONDULETE DE ALUMÍNIO, TIPO B, PARA ELETRODUTO DE AÇO GALVANIZADO DN 20 MM (3/4''), APARENTE - FORNECIMENTO E INSTALAÇÃO. AF_11/2016_P</v>
          </cell>
          <cell r="C2662" t="str">
            <v>UN</v>
          </cell>
          <cell r="D2662">
            <v>19.23</v>
          </cell>
        </row>
        <row r="2663">
          <cell r="A2663">
            <v>95778</v>
          </cell>
          <cell r="B2663" t="str">
            <v>CONDULETE DE ALUMÍNIO, TIPO C, PARA ELETRODUTO DE AÇO GALVANIZADO DN 20 MM (3/4''), APARENTE - FORNECIMENTO E INSTALAÇÃO. AF_11/2016_P</v>
          </cell>
          <cell r="C2663" t="str">
            <v>UN</v>
          </cell>
          <cell r="D2663">
            <v>19.62</v>
          </cell>
        </row>
        <row r="2664">
          <cell r="A2664">
            <v>95779</v>
          </cell>
          <cell r="B2664" t="str">
            <v>CONDULETE DE ALUMÍNIO, TIPO E, PARA ELETRODUTO DE AÇO GALVANIZADO DN 20 MM (3/4''), APARENTE - FORNECIMENTO E INSTALAÇÃO. AF_11/2016_P</v>
          </cell>
          <cell r="C2664" t="str">
            <v>UN</v>
          </cell>
          <cell r="D2664">
            <v>18.309999999999999</v>
          </cell>
        </row>
        <row r="2665">
          <cell r="A2665">
            <v>95780</v>
          </cell>
          <cell r="B2665" t="str">
            <v>CONDULETE DE ALUMÍNIO, TIPO B, PARA ELETRODUTO DE AÇO GALVANIZADO DN 25 MM (1''), APARENTE - FORNECIMENTO E INSTALAÇÃO. AF_11/2016_P</v>
          </cell>
          <cell r="C2665" t="str">
            <v>UN</v>
          </cell>
          <cell r="D2665">
            <v>21.55</v>
          </cell>
        </row>
        <row r="2666">
          <cell r="A2666">
            <v>95781</v>
          </cell>
          <cell r="B2666" t="str">
            <v>CONDULETE DE ALUMÍNIO, TIPO C, PARA ELETRODUTO DE AÇO GALVANIZADO DN 25 MM (1''), APARENTE - FORNECIMENTO E INSTALAÇÃO. AF_11/2016_P</v>
          </cell>
          <cell r="C2666" t="str">
            <v>UN</v>
          </cell>
          <cell r="D2666">
            <v>21.84</v>
          </cell>
        </row>
        <row r="2667">
          <cell r="A2667">
            <v>95782</v>
          </cell>
          <cell r="B2667" t="str">
            <v>CONDULETE DE ALUMÍNIO, TIPO E, ELETRODUTO DE AÇO GALVANIZADO DN 25 MM (1''), APARENTE - FORNECIMENTO E INSTALAÇÃO. AF_11/2016_P</v>
          </cell>
          <cell r="C2667" t="str">
            <v>UN</v>
          </cell>
          <cell r="D2667">
            <v>22.61</v>
          </cell>
        </row>
        <row r="2668">
          <cell r="A2668">
            <v>95785</v>
          </cell>
          <cell r="B2668" t="str">
            <v>CONDULETE DE ALUMÍNIO, TIPO E, PARA ELETRODUTO DE AÇO GALVANIZADO DN 32 MM (1 1/4''), APARENTE - FORNECIMENTO E INSTALAÇÃO. AF_11/2016_P</v>
          </cell>
          <cell r="C2668" t="str">
            <v>UN</v>
          </cell>
          <cell r="D2668">
            <v>25.42</v>
          </cell>
        </row>
        <row r="2669">
          <cell r="A2669">
            <v>95787</v>
          </cell>
          <cell r="B2669" t="str">
            <v>CONDULETE DE ALUMÍNIO, TIPO LR, PARA ELETRODUTO DE AÇO GALVANIZADO DN 20 MM (3/4''), APARENTE - FORNECIMENTO E INSTALAÇÃO. AF_11/2016_P</v>
          </cell>
          <cell r="C2669" t="str">
            <v>UN</v>
          </cell>
          <cell r="D2669">
            <v>19.71</v>
          </cell>
        </row>
        <row r="2670">
          <cell r="A2670">
            <v>95789</v>
          </cell>
          <cell r="B2670" t="str">
            <v>CONDULETE DE ALUMÍNIO, TIPO LR, PARA ELETRODUTO DE AÇO GALVANIZADO DN 25 MM (1''), APARENTE - FORNECIMENTO E INSTALAÇÃO. AF_11/2016_P</v>
          </cell>
          <cell r="C2670" t="str">
            <v>UN</v>
          </cell>
          <cell r="D2670">
            <v>23.79</v>
          </cell>
        </row>
        <row r="2671">
          <cell r="A2671">
            <v>95791</v>
          </cell>
          <cell r="B2671" t="str">
            <v>CONDULETE DE ALUMÍNIO, TIPO LR, PARA ELETRODUTO DE AÇO GALVANIZADO DN 32 MM (1 1/4''), APARENTE - FORNECIMENTO E INSTALAÇÃO. AF_11/2016_P</v>
          </cell>
          <cell r="C2671" t="str">
            <v>UN</v>
          </cell>
          <cell r="D2671">
            <v>29.82</v>
          </cell>
        </row>
        <row r="2672">
          <cell r="A2672">
            <v>95795</v>
          </cell>
          <cell r="B2672" t="str">
            <v>CONDULETE DE ALUMÍNIO, TIPO T, PARA ELETRODUTO DE AÇO GALVANIZADO DN 20 MM (3/4''), APARENTE - FORNECIMENTO E INSTALAÇÃO. AF_11/2016_P</v>
          </cell>
          <cell r="C2672" t="str">
            <v>UN</v>
          </cell>
          <cell r="D2672">
            <v>22.79</v>
          </cell>
        </row>
        <row r="2673">
          <cell r="A2673">
            <v>95796</v>
          </cell>
          <cell r="B2673" t="str">
            <v>CONDULETE DE ALUMÍNIO, TIPO T, PARA ELETRODUTO DE AÇO GALVANIZADO DN 25 MM (1''), APARENTE - FORNECIMENTO E INSTALAÇÃO. AF_11/2016_P</v>
          </cell>
          <cell r="C2673" t="str">
            <v>UN</v>
          </cell>
          <cell r="D2673">
            <v>27.99</v>
          </cell>
        </row>
        <row r="2674">
          <cell r="A2674">
            <v>95797</v>
          </cell>
          <cell r="B2674" t="str">
            <v>CONDULETE DE ALUMÍNIO, TIPO T, PARA ELETRODUTO DE AÇO GALVANIZADO DN 32 MM (1 1/4''), APARENTE - FORNECIMENTO E INSTALAÇÃO. AF_11/2016_P</v>
          </cell>
          <cell r="C2674" t="str">
            <v>UN</v>
          </cell>
          <cell r="D2674">
            <v>34.799999999999997</v>
          </cell>
        </row>
        <row r="2675">
          <cell r="A2675">
            <v>95801</v>
          </cell>
          <cell r="B2675" t="str">
            <v>CONDULETE DE ALUMÍNIO, TIPO X, PARA ELETRODUTO DE AÇO GALVANIZADO DN 20 MM (3/4''), APARENTE - FORNECIMENTO E INSTALAÇÃO. AF_11/2016_P</v>
          </cell>
          <cell r="C2675" t="str">
            <v>UN</v>
          </cell>
          <cell r="D2675">
            <v>27.1</v>
          </cell>
        </row>
        <row r="2676">
          <cell r="A2676">
            <v>95802</v>
          </cell>
          <cell r="B2676" t="str">
            <v>CONDULETE DE ALUMÍNIO, TIPO X, PARA ELETRODUTO DE AÇO GALVANIZADO DN 25 MM (1''), APARENTE - FORNECIMENTO E INSTALAÇÃO. AF_11/2016_P</v>
          </cell>
          <cell r="C2676" t="str">
            <v>UN</v>
          </cell>
          <cell r="D2676">
            <v>30.09</v>
          </cell>
        </row>
        <row r="2677">
          <cell r="A2677">
            <v>95803</v>
          </cell>
          <cell r="B2677" t="str">
            <v>CONDULETE DE ALUMÍNIO, TIPO X, PARA ELETRODUTO DE AÇO GALVANIZADO DN 32 MM (1 1/4''), APARENTE - FORNECIMENTO E INSTALAÇÃO. AF_11/2016_P</v>
          </cell>
          <cell r="C2677" t="str">
            <v>UN</v>
          </cell>
          <cell r="D2677">
            <v>38.82</v>
          </cell>
        </row>
        <row r="2678">
          <cell r="A2678">
            <v>95804</v>
          </cell>
          <cell r="B2678" t="str">
            <v>CONDULETE DE PVC, TIPO B, PARA ELETRODUTO DE PVC SOLDÁVEL DN 20 MM (1/2''), APARENTE - FORNECIMENTO E INSTALAÇÃO. AF_11/2016</v>
          </cell>
          <cell r="C2678" t="str">
            <v>UN</v>
          </cell>
          <cell r="D2678">
            <v>17.13</v>
          </cell>
        </row>
        <row r="2679">
          <cell r="A2679">
            <v>95805</v>
          </cell>
          <cell r="B2679" t="str">
            <v>CONDULETE DE PVC, TIPO B, PARA ELETRODUTO DE PVC SOLDÁVEL DN 25 MM (3/4''), APARENTE - FORNECIMENTO E INSTALAÇÃO. AF_11/2016</v>
          </cell>
          <cell r="C2679" t="str">
            <v>UN</v>
          </cell>
          <cell r="D2679">
            <v>17.3</v>
          </cell>
        </row>
        <row r="2680">
          <cell r="A2680">
            <v>95806</v>
          </cell>
          <cell r="B2680" t="str">
            <v>CONDULETE DE PVC, TIPO B, PARA ELETRODUTO DE PVC SOLDÁVEL DN 32 MM (1''), APARENTE - FORNECIMENTO E INSTALAÇÃO. AF_11/2016</v>
          </cell>
          <cell r="C2680" t="str">
            <v>UN</v>
          </cell>
          <cell r="D2680">
            <v>17.84</v>
          </cell>
        </row>
        <row r="2681">
          <cell r="A2681">
            <v>95807</v>
          </cell>
          <cell r="B2681" t="str">
            <v>CONDULETE DE PVC, TIPO LL, PARA ELETRODUTO DE PVC SOLDÁVEL DN 20 MM (1/2''), APARENTE - FORNECIMENTO E INSTALAÇÃO. AF_11/2016</v>
          </cell>
          <cell r="C2681" t="str">
            <v>UN</v>
          </cell>
          <cell r="D2681">
            <v>19.77</v>
          </cell>
        </row>
        <row r="2682">
          <cell r="A2682">
            <v>95808</v>
          </cell>
          <cell r="B2682" t="str">
            <v>CONDULETE DE PVC, TIPO LL, PARA ELETRODUTO DE PVC SOLDÁVEL DN 25 MM (3/4''), APARENTE - FORNECIMENTO E INSTALAÇÃO. AF_11/2016</v>
          </cell>
          <cell r="C2682" t="str">
            <v>UN</v>
          </cell>
          <cell r="D2682">
            <v>20.28</v>
          </cell>
        </row>
        <row r="2683">
          <cell r="A2683">
            <v>95809</v>
          </cell>
          <cell r="B2683" t="str">
            <v>CONDULETE DE PVC, TIPO LL, PARA ELETRODUTO DE PVC SOLDÁVEL DN 32 MM (1''), APARENTE - FORNECIMENTO E INSTALAÇÃO. AF_11/2016</v>
          </cell>
          <cell r="C2683" t="str">
            <v>UN</v>
          </cell>
          <cell r="D2683">
            <v>22.2</v>
          </cell>
        </row>
        <row r="2684">
          <cell r="A2684">
            <v>95810</v>
          </cell>
          <cell r="B2684" t="str">
            <v>CONDULETE DE PVC, TIPO LB, PARA ELETRODUTO DE PVC SOLDÁVEL DN 20 MM (1/2''), APARENTE - FORNECIMENTO E INSTALAÇÃO. AF_11/2016</v>
          </cell>
          <cell r="C2684" t="str">
            <v>UN</v>
          </cell>
          <cell r="D2684">
            <v>10.18</v>
          </cell>
        </row>
        <row r="2685">
          <cell r="A2685">
            <v>95811</v>
          </cell>
          <cell r="B2685" t="str">
            <v>CONDULETE DE PVC, TIPO LB, PARA ELETRODUTO DE PVC SOLDÁVEL DN 25 MM (3/4''), APARENTE - FORNECIMENTO E INSTALAÇÃO. AF_11/2016</v>
          </cell>
          <cell r="C2685" t="str">
            <v>UN</v>
          </cell>
          <cell r="D2685">
            <v>10.71</v>
          </cell>
        </row>
        <row r="2686">
          <cell r="A2686">
            <v>95812</v>
          </cell>
          <cell r="B2686" t="str">
            <v>CONDULETE DE PVC, TIPO LB, PARA ELETRODUTO DE PVC SOLDÁVEL DN 32 MM (1''), APARENTE - FORNECIMENTO E INSTALAÇÃO. AF_11/2016</v>
          </cell>
          <cell r="C2686" t="str">
            <v>UN</v>
          </cell>
          <cell r="D2686">
            <v>12.61</v>
          </cell>
        </row>
        <row r="2687">
          <cell r="A2687">
            <v>95813</v>
          </cell>
          <cell r="B2687" t="str">
            <v>CONDULETE DE PVC, TIPO TB, PARA ELETRODUTO DE PVC SOLDÁVEL DN 20 MM (1/2''), APARENTE - FORNECIMENTO E INSTALAÇÃO. AF_11/2016</v>
          </cell>
          <cell r="C2687" t="str">
            <v>UN</v>
          </cell>
          <cell r="D2687">
            <v>12.42</v>
          </cell>
        </row>
        <row r="2688">
          <cell r="A2688">
            <v>95814</v>
          </cell>
          <cell r="B2688" t="str">
            <v>CONDULETE DE PVC, TIPO TB, PARA ELETRODUTO DE PVC SOLDÁVEL DN 25 MM (3/4''), APARENTE - FORNECIMENTO E INSTALAÇÃO. AF_11/2016</v>
          </cell>
          <cell r="C2688" t="str">
            <v>UN</v>
          </cell>
          <cell r="D2688">
            <v>13.19</v>
          </cell>
        </row>
        <row r="2689">
          <cell r="A2689">
            <v>95815</v>
          </cell>
          <cell r="B2689" t="str">
            <v>CONDULETE DE PVC, TIPO TB, PARA ELETRODUTO DE PVC SOLDÁVEL DN 32 MM (1''), APARENTE - FORNECIMENTO E INSTALAÇÃO. AF_11/2016</v>
          </cell>
          <cell r="C2689" t="str">
            <v>UN</v>
          </cell>
          <cell r="D2689">
            <v>16.829999999999998</v>
          </cell>
        </row>
        <row r="2690">
          <cell r="A2690">
            <v>95816</v>
          </cell>
          <cell r="B2690" t="str">
            <v>CONDULETE DE PVC, TIPO X, PARA ELETRODUTO DE PVC SOLDÁVEL DN 20 MM (1/2''), APARENTE - FORNECIMENTO E INSTALAÇÃO. AF_11/2016</v>
          </cell>
          <cell r="C2690" t="str">
            <v>UN</v>
          </cell>
          <cell r="D2690">
            <v>24.39</v>
          </cell>
        </row>
        <row r="2691">
          <cell r="A2691">
            <v>95817</v>
          </cell>
          <cell r="B2691" t="str">
            <v>CONDULETE DE PVC, TIPO X, PARA ELETRODUTO DE PVC SOLDÁVEL DN 25 MM (3/4''), APARENTE - FORNECIMENTO E INSTALAÇÃO. AF_11/2016</v>
          </cell>
          <cell r="C2691" t="str">
            <v>UN</v>
          </cell>
          <cell r="D2691">
            <v>25.12</v>
          </cell>
        </row>
        <row r="2692">
          <cell r="A2692">
            <v>95818</v>
          </cell>
          <cell r="B2692" t="str">
            <v>CONDULETE DE PVC, TIPO X, PARA ELETRODUTO DE PVC SOLDÁVEL DN 32 MM (1''), APARENTE - FORNECIMENTO E INSTALAÇÃO. AF_11/2016</v>
          </cell>
          <cell r="C2692" t="str">
            <v>UN</v>
          </cell>
          <cell r="D2692">
            <v>30.01</v>
          </cell>
        </row>
        <row r="2693">
          <cell r="A2693">
            <v>97886</v>
          </cell>
          <cell r="B2693" t="str">
            <v>CAIXA ENTERRADA ELÉTRICA RETANGULAR, EM ALVENARIA COM TIJOLOS CERÂMICOS MACIÇOS, FUNDO COM BRITA, DIMENSÕES INTERNAS: 0,3X0,3X0,3 M. AF_05/2018</v>
          </cell>
          <cell r="C2693" t="str">
            <v>UN</v>
          </cell>
          <cell r="D2693">
            <v>127.88</v>
          </cell>
        </row>
        <row r="2694">
          <cell r="A2694">
            <v>97887</v>
          </cell>
          <cell r="B2694" t="str">
            <v>CAIXA ENTERRADA ELÉTRICA RETANGULAR, EM ALVENARIA COM TIJOLOS CERÂMICOS MACIÇOS, FUNDO COM BRITA, DIMENSÕES INTERNAS: 0,4X0,4X0,4 M. AF_05/2018</v>
          </cell>
          <cell r="C2694" t="str">
            <v>UN</v>
          </cell>
          <cell r="D2694">
            <v>201.84</v>
          </cell>
        </row>
        <row r="2695">
          <cell r="A2695">
            <v>97888</v>
          </cell>
          <cell r="B2695" t="str">
            <v>CAIXA ENTERRADA ELÉTRICA RETANGULAR, EM ALVENARIA COM TIJOLOS CERÂMICOS MACIÇOS, FUNDO COM BRITA, DIMENSÕES INTERNAS: 0,6X0,6X0,6 M. AF_05/2018</v>
          </cell>
          <cell r="C2695" t="str">
            <v>UN</v>
          </cell>
          <cell r="D2695">
            <v>388.49</v>
          </cell>
        </row>
        <row r="2696">
          <cell r="A2696">
            <v>97889</v>
          </cell>
          <cell r="B2696" t="str">
            <v>CAIXA ENTERRADA ELÉTRICA RETANGULAR, EM ALVENARIA COM TIJOLOS CERÂMICOS MACIÇOS, FUNDO COM BRITA, DIMENSÕES INTERNAS: 0,8X0,8X0,6 M. AF_05/2018</v>
          </cell>
          <cell r="C2696" t="str">
            <v>UN</v>
          </cell>
          <cell r="D2696">
            <v>520.74</v>
          </cell>
        </row>
        <row r="2697">
          <cell r="A2697">
            <v>97890</v>
          </cell>
          <cell r="B2697" t="str">
            <v>CAIXA ENTERRADA ELÉTRICA RETANGULAR, EM ALVENARIA COM TIJOLOS CERÂMICOS MACIÇOS, FUNDO COM BRITA, DIMENSÕES INTERNAS: 1X1X0,6 M. AF_05/2018</v>
          </cell>
          <cell r="C2697" t="str">
            <v>UN</v>
          </cell>
          <cell r="D2697">
            <v>596.98</v>
          </cell>
        </row>
        <row r="2698">
          <cell r="A2698">
            <v>97891</v>
          </cell>
          <cell r="B2698" t="str">
            <v>CAIXA ENTERRADA ELÉTRICA RETANGULAR, EM ALVENARIA COM BLOCOS DE CONCRETO, FUNDO COM BRITA, DIMENSÕES INTERNAS: 0,4X0,4X0,4 M. AF_05/2018</v>
          </cell>
          <cell r="C2698" t="str">
            <v>UN</v>
          </cell>
          <cell r="D2698">
            <v>153.5</v>
          </cell>
        </row>
        <row r="2699">
          <cell r="A2699">
            <v>97892</v>
          </cell>
          <cell r="B2699" t="str">
            <v>CAIXA ENTERRADA ELÉTRICA RETANGULAR, EM ALVENARIA COM BLOCOS DE CONCRETO, FUNDO COM BRITA, DIMENSÕES INTERNAS: 0,6X0,6X0,6 M. AF_05/2018</v>
          </cell>
          <cell r="C2699" t="str">
            <v>UN</v>
          </cell>
          <cell r="D2699">
            <v>286.25</v>
          </cell>
        </row>
        <row r="2700">
          <cell r="A2700">
            <v>97893</v>
          </cell>
          <cell r="B2700" t="str">
            <v>CAIXA ENTERRADA ELÉTRICA RETANGULAR, EM ALVENARIA COM BLOCOS DE CONCRETO, FUNDO COM BRITA, DIMENSÕES INTERNAS: 0,8X0,8X0,6 M. AF_05/2018</v>
          </cell>
          <cell r="C2700" t="str">
            <v>UN</v>
          </cell>
          <cell r="D2700">
            <v>390.36</v>
          </cell>
        </row>
        <row r="2701">
          <cell r="A2701">
            <v>97894</v>
          </cell>
          <cell r="B2701" t="str">
            <v>CAIXA ENTERRADA ELÉTRICA RETANGULAR, EM ALVENARIA COM BLOCOS DE CONCRETO, FUNDO COM BRITA, DIMENSÕES INTERNAS: 1X1X0,6 M. AF_05/2018</v>
          </cell>
          <cell r="C2701" t="str">
            <v>UN</v>
          </cell>
          <cell r="D2701">
            <v>438.98</v>
          </cell>
        </row>
        <row r="2702">
          <cell r="A2702">
            <v>68066</v>
          </cell>
          <cell r="B2702" t="str">
            <v>CAIXA DE PROTECAO PARA MEDIDOR MONOFASICO, FORNECIMENTO E INSTALACAO</v>
          </cell>
          <cell r="C2702" t="str">
            <v>UN</v>
          </cell>
          <cell r="D2702">
            <v>120.4</v>
          </cell>
        </row>
        <row r="2703">
          <cell r="A2703">
            <v>72319</v>
          </cell>
          <cell r="B2703" t="str">
            <v>DISJUNTOR BAIXA TENSAO TRIPOLAR A SECO  800A/600V, INCLUSIVE ELETROTÉCNICO</v>
          </cell>
          <cell r="C2703" t="str">
            <v>UN</v>
          </cell>
          <cell r="D2703">
            <v>3769.09</v>
          </cell>
        </row>
        <row r="2704">
          <cell r="A2704">
            <v>72341</v>
          </cell>
          <cell r="B2704" t="str">
            <v>CONTATOR TRIPOLAR I NOMINAL 12A - FORNECIMENTO E INSTALACAO INCLUSIVE ELETROTÉCNICO</v>
          </cell>
          <cell r="C2704" t="str">
            <v>UN</v>
          </cell>
          <cell r="D2704">
            <v>223.3</v>
          </cell>
        </row>
        <row r="2705">
          <cell r="A2705">
            <v>72343</v>
          </cell>
          <cell r="B2705" t="str">
            <v>CONTATOR TRIPOLAR I NOMINAL 22A - FORNECIMENTO E INSTALACAO INCLUSIVE ELETROTÉCNICO</v>
          </cell>
          <cell r="C2705" t="str">
            <v>UN</v>
          </cell>
          <cell r="D2705">
            <v>264.95</v>
          </cell>
        </row>
        <row r="2706">
          <cell r="A2706">
            <v>72344</v>
          </cell>
          <cell r="B2706" t="str">
            <v>CONTATOR TRIPOLAR I NOMINAL 36A - FORNECIMENTO E INSTALACAO INCLUSIVE ELETROTÉCNICO</v>
          </cell>
          <cell r="C2706" t="str">
            <v>UN</v>
          </cell>
          <cell r="D2706">
            <v>416.36</v>
          </cell>
        </row>
        <row r="2707">
          <cell r="A2707">
            <v>72345</v>
          </cell>
          <cell r="B2707" t="str">
            <v>CONTATOR TRIPOLAR I NOMIMAL 94A - FORNECIMENTO E INSTALACAO INCLUSIVE ELETROTÉCNICO</v>
          </cell>
          <cell r="C2707" t="str">
            <v>UN</v>
          </cell>
          <cell r="D2707">
            <v>1191.6199999999999</v>
          </cell>
        </row>
        <row r="2708">
          <cell r="A2708" t="str">
            <v>74130/1</v>
          </cell>
          <cell r="B2708" t="str">
            <v>DISJUNTOR TERMOMAGNETICO MONOPOLAR PADRAO NEMA (AMERICANO) 10 A 30A 240V, FORNECIMENTO E INSTALACAO</v>
          </cell>
          <cell r="C2708" t="str">
            <v>UN</v>
          </cell>
          <cell r="D2708">
            <v>11.47</v>
          </cell>
        </row>
        <row r="2709">
          <cell r="A2709" t="str">
            <v>74130/2</v>
          </cell>
          <cell r="B2709" t="str">
            <v>DISJUNTOR TERMOMAGNETICO MONOPOLAR PADRAO NEMA (AMERICANO) 35 A 50A 240V, FORNECIMENTO E INSTALACAO</v>
          </cell>
          <cell r="C2709" t="str">
            <v>UN</v>
          </cell>
          <cell r="D2709">
            <v>17.5</v>
          </cell>
        </row>
        <row r="2710">
          <cell r="A2710" t="str">
            <v>74130/3</v>
          </cell>
          <cell r="B2710" t="str">
            <v>DISJUNTOR TERMOMAGNETICO BIPOLAR PADRAO NEMA (AMERICANO) 10 A 50A 240V, FORNECIMENTO E INSTALACAO</v>
          </cell>
          <cell r="C2710" t="str">
            <v>UN</v>
          </cell>
          <cell r="D2710">
            <v>50.98</v>
          </cell>
        </row>
        <row r="2711">
          <cell r="A2711" t="str">
            <v>74130/4</v>
          </cell>
          <cell r="B2711" t="str">
            <v>DISJUNTOR TERMOMAGNETICO TRIPOLAR PADRAO NEMA (AMERICANO) 10 A 50A 240V, FORNECIMENTO E INSTALACAO</v>
          </cell>
          <cell r="C2711" t="str">
            <v>UN</v>
          </cell>
          <cell r="D2711">
            <v>74.319999999999993</v>
          </cell>
        </row>
        <row r="2712">
          <cell r="A2712" t="str">
            <v>74130/5</v>
          </cell>
          <cell r="B2712" t="str">
            <v>DISJUNTOR TERMOMAGNETICO TRIPOLAR PADRAO NEMA (AMERICANO) 60 A 100A 240V, FORNECIMENTO E INSTALACAO</v>
          </cell>
          <cell r="C2712" t="str">
            <v>UN</v>
          </cell>
          <cell r="D2712">
            <v>98.75</v>
          </cell>
        </row>
        <row r="2713">
          <cell r="A2713" t="str">
            <v>74130/6</v>
          </cell>
          <cell r="B2713" t="str">
            <v>DISJUNTOR TERMOMAGNETICO TRIPOLAR PADRAO NEMA (AMERICANO) 125 A 150A 240V, FORNECIMENTO E INSTALACAO</v>
          </cell>
          <cell r="C2713" t="str">
            <v>UN</v>
          </cell>
          <cell r="D2713">
            <v>277.82</v>
          </cell>
        </row>
        <row r="2714">
          <cell r="A2714" t="str">
            <v>74130/7</v>
          </cell>
          <cell r="B2714" t="str">
            <v>DISJUNTOR TERMOMAGNETICO TRIPOLAR EM CAIXA MOLDADA 250A 600V, FORNECIMENTO E INSTALACAO</v>
          </cell>
          <cell r="C2714" t="str">
            <v>UN</v>
          </cell>
          <cell r="D2714">
            <v>716.43</v>
          </cell>
        </row>
        <row r="2715">
          <cell r="A2715" t="str">
            <v>74130/8</v>
          </cell>
          <cell r="B2715" t="str">
            <v>DISJUNTOR TERMOMAGNETICO TRIPOLAR EM CAIXA MOLDADA 300 A 400A 600V, FORNECIMENTO E INSTALACAO</v>
          </cell>
          <cell r="C2715" t="str">
            <v>UN</v>
          </cell>
          <cell r="D2715">
            <v>978.67</v>
          </cell>
        </row>
        <row r="2716">
          <cell r="A2716" t="str">
            <v>74130/9</v>
          </cell>
          <cell r="B2716" t="str">
            <v>DISJUNTOR TERMOMAGNETICO TRIPOLAR EM CAIXA MOLDADA 500 A 600A 600V, FORNECIMENTO E INSTALACAO</v>
          </cell>
          <cell r="C2716" t="str">
            <v>UN</v>
          </cell>
          <cell r="D2716">
            <v>1602.43</v>
          </cell>
        </row>
        <row r="2717">
          <cell r="A2717" t="str">
            <v>74130/10</v>
          </cell>
          <cell r="B2717" t="str">
            <v>DISJUNTOR TERMOMAGNETICO TRIPOLAR EM CAIXA MOLDADA 175 A 225A 240V, FORNECIMENTO E INSTALACAO</v>
          </cell>
          <cell r="C2717" t="str">
            <v>UN</v>
          </cell>
          <cell r="D2717">
            <v>433.69</v>
          </cell>
        </row>
        <row r="2718">
          <cell r="A2718" t="str">
            <v>74131/1</v>
          </cell>
          <cell r="B2718" t="str">
            <v>QUADRO DE DISTRIBUICAO DE ENERGIA DE EMBUTIR, EM CHAPA METALICA, PARA 3 DISJUNTORES TERMOMAGNETICOS MONOPOLARES SEM BARRAMENTO FORNECIMENTO E INSTALACAO</v>
          </cell>
          <cell r="C2718" t="str">
            <v>UN</v>
          </cell>
          <cell r="D2718">
            <v>58.14</v>
          </cell>
        </row>
        <row r="2719">
          <cell r="A2719" t="str">
            <v>74131/4</v>
          </cell>
          <cell r="B2719" t="str">
            <v>QUADRO DE DISTRIBUICAO DE ENERGIA DE EMBUTIR, EM CHAPA METALICA, PARA 18 DISJUNTORES TERMOMAGNETICOS MONOPOLARES, COM BARRAMENTO TRIFASICO E NEUTRO, FORNECIMENTO E INSTALACAO</v>
          </cell>
          <cell r="C2719" t="str">
            <v>UN</v>
          </cell>
          <cell r="D2719">
            <v>405.83</v>
          </cell>
        </row>
        <row r="2720">
          <cell r="A2720" t="str">
            <v>74131/5</v>
          </cell>
          <cell r="B2720" t="str">
            <v>QUADRO DE DISTRIBUICAO DE ENERGIA DE EMBUTIR, EM CHAPA METALICA, PARA 24 DISJUNTORES TERMOMAGNETICOS MONOPOLARES, COM BARRAMENTO TRIFASICO E NEUTRO, FORNECIMENTO E INSTALACAO</v>
          </cell>
          <cell r="C2720" t="str">
            <v>UN</v>
          </cell>
          <cell r="D2720">
            <v>466.7</v>
          </cell>
        </row>
        <row r="2721">
          <cell r="A2721" t="str">
            <v>74131/6</v>
          </cell>
          <cell r="B2721" t="str">
            <v>QUADRO DE DISTRIBUICAO DE ENERGIA DE EMBUTIR, EM CHAPA METALICA, PARA 32 DISJUNTORES TERMOMAGNETICOS MONOPOLARES, COM BARRAMENTO TRIFASICO E NEUTRO, FORNECIMENTO E INSTALACAO</v>
          </cell>
          <cell r="C2721" t="str">
            <v>UN</v>
          </cell>
          <cell r="D2721">
            <v>537.38</v>
          </cell>
        </row>
        <row r="2722">
          <cell r="A2722" t="str">
            <v>74131/7</v>
          </cell>
          <cell r="B2722" t="str">
            <v>QUADRO DE DISTRIBUICAO DE ENERGIA DE EMBUTIR, EM CHAPA METALICA, PARA 40 DISJUNTORES TERMOMAGNETICOS MONOPOLARES, COM BARRAMENTO TRIFASICO E NEUTRO, FORNECIMENTO E INSTALACAO</v>
          </cell>
          <cell r="C2722" t="str">
            <v>UN</v>
          </cell>
          <cell r="D2722">
            <v>747.11</v>
          </cell>
        </row>
        <row r="2723">
          <cell r="A2723" t="str">
            <v>74131/8</v>
          </cell>
          <cell r="B2723" t="str">
            <v>QUADRO DE DISTRIBUICAO DE ENERGIA DE EMBUTIR, EM CHAPA METALICA, PARA 50 DISJUNTORES TERMOMAGNETICOS MONOPOLARES, COM BARRAMENTO TRIFASICO E NEUTRO, FORNECIMENTO E INSTALACAO</v>
          </cell>
          <cell r="C2723" t="str">
            <v>UN</v>
          </cell>
          <cell r="D2723">
            <v>1083.92</v>
          </cell>
        </row>
        <row r="2724">
          <cell r="A2724">
            <v>83463</v>
          </cell>
          <cell r="B2724" t="str">
            <v>QUADRO DE DISTRIBUICAO DE ENERGIA EM CHAPA DE ACO GALVANIZADO, PARA 12 DISJUNTORES TERMOMAGNETICOS MONOPOLARES, COM BARRAMENTO TRIFASICO E NEUTRO - FORNECIMENTO E INSTALACAO</v>
          </cell>
          <cell r="C2724" t="str">
            <v>UN</v>
          </cell>
          <cell r="D2724">
            <v>315.55</v>
          </cell>
        </row>
        <row r="2725">
          <cell r="A2725">
            <v>84402</v>
          </cell>
          <cell r="B2725" t="str">
            <v>QUADRO DE DISTRIBUICAO DE ENERGIA P/ 6 DISJUNTORES TERMOMAGNETICOS MONOPOLARES SEM BARRAMENTO, DE EMBUTIR, EM CHAPA METALICA - FORNECIMENTO E INSTALACAO</v>
          </cell>
          <cell r="C2725" t="str">
            <v>UN</v>
          </cell>
          <cell r="D2725">
            <v>66.27</v>
          </cell>
        </row>
        <row r="2726">
          <cell r="A2726">
            <v>93653</v>
          </cell>
          <cell r="B2726" t="str">
            <v>DISJUNTOR MONOPOLAR TIPO DIN, CORRENTE NOMINAL DE 10A - FORNECIMENTO E INSTALAÇÃO. AF_04/2016</v>
          </cell>
          <cell r="C2726" t="str">
            <v>UN</v>
          </cell>
          <cell r="D2726">
            <v>8.7799999999999994</v>
          </cell>
        </row>
        <row r="2727">
          <cell r="A2727">
            <v>93654</v>
          </cell>
          <cell r="B2727" t="str">
            <v>DISJUNTOR MONOPOLAR TIPO DIN, CORRENTE NOMINAL DE 16A - FORNECIMENTO E INSTALAÇÃO. AF_04/2016</v>
          </cell>
          <cell r="C2727" t="str">
            <v>UN</v>
          </cell>
          <cell r="D2727">
            <v>9.25</v>
          </cell>
        </row>
        <row r="2728">
          <cell r="A2728">
            <v>93655</v>
          </cell>
          <cell r="B2728" t="str">
            <v>DISJUNTOR MONOPOLAR TIPO DIN, CORRENTE NOMINAL DE 20A - FORNECIMENTO E INSTALAÇÃO. AF_04/2016</v>
          </cell>
          <cell r="C2728" t="str">
            <v>UN</v>
          </cell>
          <cell r="D2728">
            <v>10.09</v>
          </cell>
        </row>
        <row r="2729">
          <cell r="A2729">
            <v>93656</v>
          </cell>
          <cell r="B2729" t="str">
            <v>DISJUNTOR MONOPOLAR TIPO DIN, CORRENTE NOMINAL DE 25A - FORNECIMENTO E INSTALAÇÃO. AF_04/2016</v>
          </cell>
          <cell r="C2729" t="str">
            <v>UN</v>
          </cell>
          <cell r="D2729">
            <v>10.09</v>
          </cell>
        </row>
        <row r="2730">
          <cell r="A2730">
            <v>93657</v>
          </cell>
          <cell r="B2730" t="str">
            <v>DISJUNTOR MONOPOLAR TIPO DIN, CORRENTE NOMINAL DE 32A - FORNECIMENTO E INSTALAÇÃO. AF_04/2016</v>
          </cell>
          <cell r="C2730" t="str">
            <v>UN</v>
          </cell>
          <cell r="D2730">
            <v>11.17</v>
          </cell>
        </row>
        <row r="2731">
          <cell r="A2731">
            <v>93658</v>
          </cell>
          <cell r="B2731" t="str">
            <v>DISJUNTOR MONOPOLAR TIPO DIN, CORRENTE NOMINAL DE 40A - FORNECIMENTO E INSTALAÇÃO. AF_04/2016</v>
          </cell>
          <cell r="C2731" t="str">
            <v>UN</v>
          </cell>
          <cell r="D2731">
            <v>16.170000000000002</v>
          </cell>
        </row>
        <row r="2732">
          <cell r="A2732">
            <v>93659</v>
          </cell>
          <cell r="B2732" t="str">
            <v>DISJUNTOR MONOPOLAR TIPO DIN, CORRENTE NOMINAL DE 50A - FORNECIMENTO E INSTALAÇÃO. AF_04/2016</v>
          </cell>
          <cell r="C2732" t="str">
            <v>UN</v>
          </cell>
          <cell r="D2732">
            <v>18.350000000000001</v>
          </cell>
        </row>
        <row r="2733">
          <cell r="A2733">
            <v>93660</v>
          </cell>
          <cell r="B2733" t="str">
            <v>DISJUNTOR BIPOLAR TIPO DIN, CORRENTE NOMINAL DE 10A - FORNECIMENTO E INSTALAÇÃO. AF_04/2016</v>
          </cell>
          <cell r="C2733" t="str">
            <v>UN</v>
          </cell>
          <cell r="D2733">
            <v>43.22</v>
          </cell>
        </row>
        <row r="2734">
          <cell r="A2734">
            <v>93661</v>
          </cell>
          <cell r="B2734" t="str">
            <v>DISJUNTOR BIPOLAR TIPO DIN, CORRENTE NOMINAL DE 16A - FORNECIMENTO E INSTALAÇÃO. AF_04/2016</v>
          </cell>
          <cell r="C2734" t="str">
            <v>UN</v>
          </cell>
          <cell r="D2734">
            <v>44.12</v>
          </cell>
        </row>
        <row r="2735">
          <cell r="A2735">
            <v>93662</v>
          </cell>
          <cell r="B2735" t="str">
            <v>DISJUNTOR BIPOLAR TIPO DIN, CORRENTE NOMINAL DE 20A - FORNECIMENTO E INSTALAÇÃO. AF_04/2016</v>
          </cell>
          <cell r="C2735" t="str">
            <v>UN</v>
          </cell>
          <cell r="D2735">
            <v>45.89</v>
          </cell>
        </row>
        <row r="2736">
          <cell r="A2736">
            <v>93663</v>
          </cell>
          <cell r="B2736" t="str">
            <v>DISJUNTOR BIPOLAR TIPO DIN, CORRENTE NOMINAL DE 25A - FORNECIMENTO E INSTALAÇÃO. AF_04/2016</v>
          </cell>
          <cell r="C2736" t="str">
            <v>UN</v>
          </cell>
          <cell r="D2736">
            <v>45.89</v>
          </cell>
        </row>
        <row r="2737">
          <cell r="A2737">
            <v>93664</v>
          </cell>
          <cell r="B2737" t="str">
            <v>DISJUNTOR BIPOLAR TIPO DIN, CORRENTE NOMINAL DE 32A - FORNECIMENTO E INSTALAÇÃO. AF_04/2016</v>
          </cell>
          <cell r="C2737" t="str">
            <v>UN</v>
          </cell>
          <cell r="D2737">
            <v>48</v>
          </cell>
        </row>
        <row r="2738">
          <cell r="A2738">
            <v>93665</v>
          </cell>
          <cell r="B2738" t="str">
            <v>DISJUNTOR BIPOLAR TIPO DIN, CORRENTE NOMINAL DE 40A - FORNECIMENTO E INSTALAÇÃO. AF_04/2016</v>
          </cell>
          <cell r="C2738" t="str">
            <v>UN</v>
          </cell>
          <cell r="D2738">
            <v>50.76</v>
          </cell>
        </row>
        <row r="2739">
          <cell r="A2739">
            <v>93666</v>
          </cell>
          <cell r="B2739" t="str">
            <v>DISJUNTOR BIPOLAR TIPO DIN, CORRENTE NOMINAL DE 50A - FORNECIMENTO E INSTALAÇÃO. AF_04/2016</v>
          </cell>
          <cell r="C2739" t="str">
            <v>UN</v>
          </cell>
          <cell r="D2739">
            <v>55.1</v>
          </cell>
        </row>
        <row r="2740">
          <cell r="A2740">
            <v>93667</v>
          </cell>
          <cell r="B2740" t="str">
            <v>DISJUNTOR TRIPOLAR TIPO DIN, CORRENTE NOMINAL DE 10A - FORNECIMENTO E INSTALAÇÃO. AF_04/2016</v>
          </cell>
          <cell r="C2740" t="str">
            <v>UN</v>
          </cell>
          <cell r="D2740">
            <v>54</v>
          </cell>
        </row>
        <row r="2741">
          <cell r="A2741">
            <v>93668</v>
          </cell>
          <cell r="B2741" t="str">
            <v>DISJUNTOR TRIPOLAR TIPO DIN, CORRENTE NOMINAL DE 16A - FORNECIMENTO E INSTALAÇÃO. AF_04/2016</v>
          </cell>
          <cell r="C2741" t="str">
            <v>UN</v>
          </cell>
          <cell r="D2741">
            <v>55.39</v>
          </cell>
        </row>
        <row r="2742">
          <cell r="A2742">
            <v>93669</v>
          </cell>
          <cell r="B2742" t="str">
            <v>DISJUNTOR TRIPOLAR TIPO DIN, CORRENTE NOMINAL DE 20A - FORNECIMENTO E INSTALAÇÃO. AF_04/2016</v>
          </cell>
          <cell r="C2742" t="str">
            <v>UN</v>
          </cell>
          <cell r="D2742">
            <v>58</v>
          </cell>
        </row>
        <row r="2743">
          <cell r="A2743">
            <v>93670</v>
          </cell>
          <cell r="B2743" t="str">
            <v>DISJUNTOR TRIPOLAR TIPO DIN, CORRENTE NOMINAL DE 25A - FORNECIMENTO E INSTALAÇÃO. AF_04/2016</v>
          </cell>
          <cell r="C2743" t="str">
            <v>UN</v>
          </cell>
          <cell r="D2743">
            <v>58</v>
          </cell>
        </row>
        <row r="2744">
          <cell r="A2744">
            <v>93671</v>
          </cell>
          <cell r="B2744" t="str">
            <v>DISJUNTOR TRIPOLAR TIPO DIN, CORRENTE NOMINAL DE 32A - FORNECIMENTO E INSTALAÇÃO. AF_04/2016</v>
          </cell>
          <cell r="C2744" t="str">
            <v>UN</v>
          </cell>
          <cell r="D2744">
            <v>61.18</v>
          </cell>
        </row>
        <row r="2745">
          <cell r="A2745">
            <v>93672</v>
          </cell>
          <cell r="B2745" t="str">
            <v>DISJUNTOR TRIPOLAR TIPO DIN, CORRENTE NOMINAL DE 40A - FORNECIMENTO E INSTALAÇÃO. AF_04/2016</v>
          </cell>
          <cell r="C2745" t="str">
            <v>UN</v>
          </cell>
          <cell r="D2745">
            <v>66.27</v>
          </cell>
        </row>
        <row r="2746">
          <cell r="A2746">
            <v>93673</v>
          </cell>
          <cell r="B2746" t="str">
            <v>DISJUNTOR TRIPOLAR TIPO DIN, CORRENTE NOMINAL DE 50A - FORNECIMENTO E INSTALAÇÃO. AF_04/2016</v>
          </cell>
          <cell r="C2746" t="str">
            <v>UN</v>
          </cell>
          <cell r="D2746">
            <v>72.78</v>
          </cell>
        </row>
        <row r="2747">
          <cell r="A2747">
            <v>72339</v>
          </cell>
          <cell r="B2747" t="str">
            <v>TOMADA 3P+T 30A/440V SEM PLACA - FORNECIMENTO E INSTALACAO</v>
          </cell>
          <cell r="C2747" t="str">
            <v>UN</v>
          </cell>
          <cell r="D2747">
            <v>46.57</v>
          </cell>
        </row>
        <row r="2748">
          <cell r="A2748">
            <v>83403</v>
          </cell>
          <cell r="B2748" t="str">
            <v>INTERRUPTOR PULSADOR DE CAMPAINHA OU MINUTERIA 2A/250V C/ CAIXA - FORNECIMENTO E INSTALACAO</v>
          </cell>
          <cell r="C2748" t="str">
            <v>UN</v>
          </cell>
          <cell r="D2748">
            <v>15.44</v>
          </cell>
        </row>
        <row r="2749">
          <cell r="A2749">
            <v>83465</v>
          </cell>
          <cell r="B2749" t="str">
            <v>INTERRUPTOR INTERMEDIARIO (FOUR-WAY) - FORNECIMENTO E INSTALACAO</v>
          </cell>
          <cell r="C2749" t="str">
            <v>UN</v>
          </cell>
          <cell r="D2749">
            <v>39.31</v>
          </cell>
        </row>
        <row r="2750">
          <cell r="A2750">
            <v>91945</v>
          </cell>
          <cell r="B2750" t="str">
            <v>SUPORTE PARAFUSADO COM PLACA DE ENCAIXE 4" X 2" ALTO (2,00 M DO PISO) PARA PONTO ELÉTRICO - FORNECIMENTO E INSTALAÇÃO. AF_12/2015</v>
          </cell>
          <cell r="C2750" t="str">
            <v>UN</v>
          </cell>
          <cell r="D2750">
            <v>6.87</v>
          </cell>
        </row>
        <row r="2751">
          <cell r="A2751">
            <v>91946</v>
          </cell>
          <cell r="B2751" t="str">
            <v>SUPORTE PARAFUSADO COM PLACA DE ENCAIXE 4" X 2" MÉDIO (1,30 M DO PISO) PARA PONTO ELÉTRICO - FORNECIMENTO E INSTALAÇÃO. AF_12/2015</v>
          </cell>
          <cell r="C2751" t="str">
            <v>UN</v>
          </cell>
          <cell r="D2751">
            <v>5.68</v>
          </cell>
        </row>
        <row r="2752">
          <cell r="A2752">
            <v>91947</v>
          </cell>
          <cell r="B2752" t="str">
            <v>SUPORTE PARAFUSADO COM PLACA DE ENCAIXE 4" X 2" BAIXO (0,30 M DO PISO) PARA PONTO ELÉTRICO - FORNECIMENTO E INSTALAÇÃO. AF_12/2015</v>
          </cell>
          <cell r="C2752" t="str">
            <v>UN</v>
          </cell>
          <cell r="D2752">
            <v>4.9400000000000004</v>
          </cell>
        </row>
        <row r="2753">
          <cell r="A2753">
            <v>91949</v>
          </cell>
          <cell r="B2753" t="str">
            <v>SUPORTE PARAFUSADO COM PLACA DE ENCAIXE 4" X 4" ALTO (2,00 M DO PISO) PARA PONTO ELÉTRICO - FORNECIMENTO E INSTALAÇÃO. AF_12/2015</v>
          </cell>
          <cell r="C2753" t="str">
            <v>UN</v>
          </cell>
          <cell r="D2753">
            <v>10.37</v>
          </cell>
        </row>
        <row r="2754">
          <cell r="A2754">
            <v>91950</v>
          </cell>
          <cell r="B2754" t="str">
            <v>SUPORTE PARAFUSADO COM PLACA DE ENCAIXE 4" X 4" MÉDIO (1,30 M DO PISO) PARA PONTO ELÉTRICO - FORNECIMENTO E INSTALAÇÃO. AF_12/2015</v>
          </cell>
          <cell r="C2754" t="str">
            <v>UN</v>
          </cell>
          <cell r="D2754">
            <v>8.93</v>
          </cell>
        </row>
        <row r="2755">
          <cell r="A2755">
            <v>91951</v>
          </cell>
          <cell r="B2755" t="str">
            <v>SUPORTE PARAFUSADO COM PLACA DE ENCAIXE 4" X 4" BAIXO (0,30 M DO PISO) PARA PONTO ELÉTRICO - FORNECIMENTO E INSTALAÇÃO. AF_12/2015</v>
          </cell>
          <cell r="C2755" t="str">
            <v>UN</v>
          </cell>
          <cell r="D2755">
            <v>8.07</v>
          </cell>
        </row>
        <row r="2756">
          <cell r="A2756">
            <v>91952</v>
          </cell>
          <cell r="B2756" t="str">
            <v>INTERRUPTOR SIMPLES (1 MÓDULO), 10A/250V, SEM SUPORTE E SEM PLACA - FORNECIMENTO E INSTALAÇÃO. AF_12/2015</v>
          </cell>
          <cell r="C2756" t="str">
            <v>UN</v>
          </cell>
          <cell r="D2756">
            <v>13.06</v>
          </cell>
        </row>
        <row r="2757">
          <cell r="A2757">
            <v>91953</v>
          </cell>
          <cell r="B2757" t="str">
            <v>INTERRUPTOR SIMPLES (1 MÓDULO), 10A/250V, INCLUINDO SUPORTE E PLACA - FORNECIMENTO E INSTALAÇÃO. AF_12/2015</v>
          </cell>
          <cell r="C2757" t="str">
            <v>UN</v>
          </cell>
          <cell r="D2757">
            <v>18.739999999999998</v>
          </cell>
        </row>
        <row r="2758">
          <cell r="A2758">
            <v>91954</v>
          </cell>
          <cell r="B2758" t="str">
            <v>INTERRUPTOR PARALELO (1 MÓDULO), 10A/250V, SEM SUPORTE E SEM PLACA - FORNECIMENTO E INSTALAÇÃO. AF_12/2015</v>
          </cell>
          <cell r="C2758" t="str">
            <v>UN</v>
          </cell>
          <cell r="D2758">
            <v>17.559999999999999</v>
          </cell>
        </row>
        <row r="2759">
          <cell r="A2759">
            <v>91955</v>
          </cell>
          <cell r="B2759" t="str">
            <v>INTERRUPTOR PARALELO (1 MÓDULO), 10A/250V, INCLUINDO SUPORTE E PLACA - FORNECIMENTO E INSTALAÇÃO. AF_12/2015</v>
          </cell>
          <cell r="C2759" t="str">
            <v>UN</v>
          </cell>
          <cell r="D2759">
            <v>23.24</v>
          </cell>
        </row>
        <row r="2760">
          <cell r="A2760">
            <v>91956</v>
          </cell>
          <cell r="B2760" t="str">
            <v>INTERRUPTOR SIMPLES (1 MÓDULO) COM INTERRUPTOR PARALELO (1 MÓDULO), 10A/250V, SEM SUPORTE E SEM PLACA - FORNECIMENTO E INSTALAÇÃO. AF_12/2015</v>
          </cell>
          <cell r="C2760" t="str">
            <v>UN</v>
          </cell>
          <cell r="D2760">
            <v>28.4</v>
          </cell>
        </row>
        <row r="2761">
          <cell r="A2761">
            <v>91957</v>
          </cell>
          <cell r="B2761" t="str">
            <v>INTERRUPTOR SIMPLES (1 MÓDULO) COM INTERRUPTOR PARALELO (1 MÓDULO), 10A/250V, INCLUINDO SUPORTE E PLACA - FORNECIMENTO E INSTALAÇÃO. AF_12/2015</v>
          </cell>
          <cell r="C2761" t="str">
            <v>UN</v>
          </cell>
          <cell r="D2761">
            <v>34.08</v>
          </cell>
        </row>
        <row r="2762">
          <cell r="A2762">
            <v>91958</v>
          </cell>
          <cell r="B2762" t="str">
            <v>INTERRUPTOR SIMPLES (2 MÓDULOS), 10A/250V, SEM SUPORTE E SEM PLACA - FORNECIMENTO E INSTALAÇÃO. AF_12/2015</v>
          </cell>
          <cell r="C2762" t="str">
            <v>UN</v>
          </cell>
          <cell r="D2762">
            <v>23.94</v>
          </cell>
        </row>
        <row r="2763">
          <cell r="A2763">
            <v>91959</v>
          </cell>
          <cell r="B2763" t="str">
            <v>INTERRUPTOR SIMPLES (2 MÓDULOS), 10A/250V, INCLUINDO SUPORTE E PLACA - FORNECIMENTO E INSTALAÇÃO. AF_12/2015</v>
          </cell>
          <cell r="C2763" t="str">
            <v>UN</v>
          </cell>
          <cell r="D2763">
            <v>29.62</v>
          </cell>
        </row>
        <row r="2764">
          <cell r="A2764">
            <v>91960</v>
          </cell>
          <cell r="B2764" t="str">
            <v>INTERRUPTOR PARALELO (2 MÓDULOS), 10A/250V, SEM SUPORTE E SEM PLACA - FORNECIMENTO E INSTALAÇÃO. AF_12/2015</v>
          </cell>
          <cell r="C2764" t="str">
            <v>UN</v>
          </cell>
          <cell r="D2764">
            <v>32.89</v>
          </cell>
        </row>
        <row r="2765">
          <cell r="A2765">
            <v>91961</v>
          </cell>
          <cell r="B2765" t="str">
            <v>INTERRUPTOR PARALELO (2 MÓDULOS), 10A/250V, INCLUINDO SUPORTE E PLACA - FORNECIMENTO E INSTALAÇÃO. AF_12/2015</v>
          </cell>
          <cell r="C2765" t="str">
            <v>UN</v>
          </cell>
          <cell r="D2765">
            <v>38.57</v>
          </cell>
        </row>
        <row r="2766">
          <cell r="A2766">
            <v>91962</v>
          </cell>
          <cell r="B2766" t="str">
            <v>INTERRUPTOR SIMPLES (1 MÓDULO) COM INTERRUPTOR PARALELO (2 MÓDULOS), 10A/250V, SEM SUPORTE E SEM PLACA - FORNECIMENTO E INSTALAÇÃO. AF_12/2015</v>
          </cell>
          <cell r="C2766" t="str">
            <v>UN</v>
          </cell>
          <cell r="D2766">
            <v>43.78</v>
          </cell>
        </row>
        <row r="2767">
          <cell r="A2767">
            <v>91963</v>
          </cell>
          <cell r="B2767" t="str">
            <v>INTERRUPTOR SIMPLES (1 MÓDULO) COM INTERRUPTOR PARALELO (2 MÓDULOS), 10A/250V, INCLUINDO SUPORTE E PLACA - FORNECIMENTO E INSTALAÇÃO. AF_12/2015</v>
          </cell>
          <cell r="C2767" t="str">
            <v>UN</v>
          </cell>
          <cell r="D2767">
            <v>49.46</v>
          </cell>
        </row>
        <row r="2768">
          <cell r="A2768">
            <v>91964</v>
          </cell>
          <cell r="B2768" t="str">
            <v>INTERRUPTOR SIMPLES (2 MÓDULOS) COM INTERRUPTOR PARALELO (1 MÓDULO), 10A/250V, SEM SUPORTE E SEM PLACA - FORNECIMENTO E INSTALAÇÃO. AF_12/2015</v>
          </cell>
          <cell r="C2768" t="str">
            <v>UN</v>
          </cell>
          <cell r="D2768">
            <v>39.28</v>
          </cell>
        </row>
        <row r="2769">
          <cell r="A2769">
            <v>91965</v>
          </cell>
          <cell r="B2769" t="str">
            <v>INTERRUPTOR SIMPLES (2 MÓDULOS) COM INTERRUPTOR PARALELO (1 MÓDULO), 10A/250V, INCLUINDO SUPORTE E PLACA - FORNECIMENTO E INSTALAÇÃO. AF_12/2015</v>
          </cell>
          <cell r="C2769" t="str">
            <v>UN</v>
          </cell>
          <cell r="D2769">
            <v>44.96</v>
          </cell>
        </row>
        <row r="2770">
          <cell r="A2770">
            <v>91966</v>
          </cell>
          <cell r="B2770" t="str">
            <v>INTERRUPTOR SIMPLES (3 MÓDULOS), 10A/250V, SEM SUPORTE E SEM PLACA - FORNECIMENTO E INSTALAÇÃO. AF_12/2015</v>
          </cell>
          <cell r="C2770" t="str">
            <v>UN</v>
          </cell>
          <cell r="D2770">
            <v>34.81</v>
          </cell>
        </row>
        <row r="2771">
          <cell r="A2771">
            <v>91967</v>
          </cell>
          <cell r="B2771" t="str">
            <v>INTERRUPTOR SIMPLES (3 MÓDULOS), 10A/250V, INCLUINDO SUPORTE E PLACA - FORNECIMENTO E INSTALAÇÃO. AF_12/2015</v>
          </cell>
          <cell r="C2771" t="str">
            <v>UN</v>
          </cell>
          <cell r="D2771">
            <v>40.49</v>
          </cell>
        </row>
        <row r="2772">
          <cell r="A2772">
            <v>91968</v>
          </cell>
          <cell r="B2772" t="str">
            <v>INTERRUPTOR PARALELO (3 MÓDULOS), 10A/250V, SEM SUPORTE E SEM PLACA - FORNECIMENTO E INSTALAÇÃO. AF_12/2015</v>
          </cell>
          <cell r="C2772" t="str">
            <v>UN</v>
          </cell>
          <cell r="D2772">
            <v>48.24</v>
          </cell>
        </row>
        <row r="2773">
          <cell r="A2773">
            <v>91969</v>
          </cell>
          <cell r="B2773" t="str">
            <v>INTERRUPTOR PARALELO (3 MÓDULOS), 10A/250V, INCLUINDO SUPORTE E PLACA - FORNECIMENTO E INSTALAÇÃO. AF_12/2015</v>
          </cell>
          <cell r="C2773" t="str">
            <v>UN</v>
          </cell>
          <cell r="D2773">
            <v>53.92</v>
          </cell>
        </row>
        <row r="2774">
          <cell r="A2774">
            <v>91970</v>
          </cell>
          <cell r="B2774" t="str">
            <v>INTERRUPTOR SIMPLES (3 MÓDULOS) COM INTERRUPTOR PARALELO (1 MÓDULO), 10A/250V, SEM SUPORTE E SEM PLACA - FORNECIMENTO E INSTALAÇÃO. AF_12/2015</v>
          </cell>
          <cell r="C2774" t="str">
            <v>UN</v>
          </cell>
          <cell r="D2774">
            <v>50.41</v>
          </cell>
        </row>
        <row r="2775">
          <cell r="A2775">
            <v>91971</v>
          </cell>
          <cell r="B2775" t="str">
            <v>INTERRUPTOR SIMPLES (3 MÓDULOS) COM INTERRUPTOR PARALELO (1 MÓDULO), 10A/250V, INCLUINDO SUPORTE E PLACA - FORNECIMENTO E INSTALAÇÃO. AF_12/2015</v>
          </cell>
          <cell r="C2775" t="str">
            <v>UN</v>
          </cell>
          <cell r="D2775">
            <v>59.34</v>
          </cell>
        </row>
        <row r="2776">
          <cell r="A2776">
            <v>91972</v>
          </cell>
          <cell r="B2776" t="str">
            <v>INTERRUPTOR SIMPLES (2 MÓDULOS) COM INTERRUPTOR PARALELO (2 MÓDULOS), 10A/250V, SEM SUPORTE E SEM PLACA - FORNECIMENTO E INSTALAÇÃO. AF_12/2015</v>
          </cell>
          <cell r="C2776" t="str">
            <v>UN</v>
          </cell>
          <cell r="D2776">
            <v>54.91</v>
          </cell>
        </row>
        <row r="2777">
          <cell r="A2777">
            <v>91973</v>
          </cell>
          <cell r="B2777" t="str">
            <v>INTERRUPTOR SIMPLES (2 MÓDULOS) COM INTERRUPTOR PARALELO (2 MÓDULOS), 10A/250V, INCLUINDO SUPORTE E PLACA - FORNECIMENTO E INSTALAÇÃO. AF_12/2015</v>
          </cell>
          <cell r="C2777" t="str">
            <v>UN</v>
          </cell>
          <cell r="D2777">
            <v>63.84</v>
          </cell>
        </row>
        <row r="2778">
          <cell r="A2778">
            <v>91974</v>
          </cell>
          <cell r="B2778" t="str">
            <v>INTERRUPTOR SIMPLES (4 MÓDULOS), 10A/250V, SEM SUPORTE E SEM PLACA - FORNECIMENTO E INSTALAÇÃO. AF_12/2015</v>
          </cell>
          <cell r="C2778" t="str">
            <v>UN</v>
          </cell>
          <cell r="D2778">
            <v>45.91</v>
          </cell>
        </row>
        <row r="2779">
          <cell r="A2779">
            <v>91975</v>
          </cell>
          <cell r="B2779" t="str">
            <v>INTERRUPTOR SIMPLES (4 MÓDULOS), 10A/250V, INCLUINDO SUPORTE E PLACA - FORNECIMENTO E INSTALAÇÃO. AF_12/2015</v>
          </cell>
          <cell r="C2779" t="str">
            <v>UN</v>
          </cell>
          <cell r="D2779">
            <v>54.84</v>
          </cell>
        </row>
        <row r="2780">
          <cell r="A2780">
            <v>91976</v>
          </cell>
          <cell r="B2780" t="str">
            <v>INTERRUPTOR SIMPLES (6 MÓDULOS), 10A/250V, SEM SUPORTE E SEM PLACA - FORNECIMENTO E INSTALAÇÃO. AF_12/2015</v>
          </cell>
          <cell r="C2780" t="str">
            <v>UN</v>
          </cell>
          <cell r="D2780">
            <v>67.75</v>
          </cell>
        </row>
        <row r="2781">
          <cell r="A2781">
            <v>91977</v>
          </cell>
          <cell r="B2781" t="str">
            <v>INTERRUPTOR SIMPLES (6 MÓDULOS), 10A/250V, INCLUINDO SUPORTE E PLACA - FORNECIMENTO E INSTALAÇÃO. AF_12/2015</v>
          </cell>
          <cell r="C2781" t="str">
            <v>UN</v>
          </cell>
          <cell r="D2781">
            <v>76.680000000000007</v>
          </cell>
        </row>
        <row r="2782">
          <cell r="A2782">
            <v>91978</v>
          </cell>
          <cell r="B2782" t="str">
            <v>INTERRUPTOR INTERMEDIÁRIO (1 MÓDULO), 10A/250V, SEM SUPORTE E SEM PLACA - FORNECIMENTO E INSTALAÇÃO. AF_09/2017</v>
          </cell>
          <cell r="C2782" t="str">
            <v>UN</v>
          </cell>
          <cell r="D2782">
            <v>27.66</v>
          </cell>
        </row>
        <row r="2783">
          <cell r="A2783">
            <v>91979</v>
          </cell>
          <cell r="B2783" t="str">
            <v>INTERRUPTOR INTERMEDIÁRIO (1 MÓDULO), 10A/250V, INCLUINDO SUPORTE E PLACA - FORNECIMENTO E INSTALAÇÃO. AF_09/2017</v>
          </cell>
          <cell r="C2783" t="str">
            <v>UN</v>
          </cell>
          <cell r="D2783">
            <v>33.340000000000003</v>
          </cell>
        </row>
        <row r="2784">
          <cell r="A2784">
            <v>91980</v>
          </cell>
          <cell r="B2784" t="str">
            <v>INTERRUPTOR BIPOLAR (1 MÓDULO), 10A/250V, SEM SUPORTE E SEM PLACA - FORNECIMENTO E INSTALAÇÃO. AF_09/2017</v>
          </cell>
          <cell r="C2784" t="str">
            <v>UN</v>
          </cell>
          <cell r="D2784">
            <v>26.81</v>
          </cell>
        </row>
        <row r="2785">
          <cell r="A2785">
            <v>91981</v>
          </cell>
          <cell r="B2785" t="str">
            <v>INTERRUPTOR BIPOLAR (1 MÓDULO), 10A/250V, INCLUINDO SUPORTE E PLACA - FORNECIMENTO E INSTALAÇÃO. AF_09/2017</v>
          </cell>
          <cell r="C2785" t="str">
            <v>UN</v>
          </cell>
          <cell r="D2785">
            <v>32.49</v>
          </cell>
        </row>
        <row r="2786">
          <cell r="A2786">
            <v>91982</v>
          </cell>
          <cell r="B2786" t="str">
            <v>DIMMER ROTATIVO (1 MÓDULO), 220V/600W, SEM SUPORTE E SEM PLACA - FORNECIMENTO E INSTALAÇÃO. AF_09/2017</v>
          </cell>
          <cell r="C2786" t="str">
            <v>UN</v>
          </cell>
          <cell r="D2786">
            <v>62.3</v>
          </cell>
        </row>
        <row r="2787">
          <cell r="A2787">
            <v>91983</v>
          </cell>
          <cell r="B2787" t="str">
            <v>DIMMER ROTATIVO (1 MÓDULO), 220V/600W, INCLUINDO SUPORTE E PLACA - FORNECIMENTO E INSTALAÇÃO. AF_09/2017</v>
          </cell>
          <cell r="C2787" t="str">
            <v>UN</v>
          </cell>
          <cell r="D2787">
            <v>67.98</v>
          </cell>
        </row>
        <row r="2788">
          <cell r="A2788">
            <v>91984</v>
          </cell>
          <cell r="B2788" t="str">
            <v>INTERRUPTOR PULSADOR CAMPAINHA (1 MÓDULO), 10A/250V, SEM SUPORTE E SEM PLACA - FORNECIMENTO E INSTALAÇÃO. AF_09/2017</v>
          </cell>
          <cell r="C2788" t="str">
            <v>UN</v>
          </cell>
          <cell r="D2788">
            <v>12.27</v>
          </cell>
        </row>
        <row r="2789">
          <cell r="A2789">
            <v>91985</v>
          </cell>
          <cell r="B2789" t="str">
            <v>INTERRUPTOR PULSADOR CAMPAINHA (1 MÓDULO), 10A/250V, INCLUINDO SUPORTE E PLACA - FORNECIMENTO E INSTALAÇÃO. AF_09/2017</v>
          </cell>
          <cell r="C2789" t="str">
            <v>UN</v>
          </cell>
          <cell r="D2789">
            <v>17.95</v>
          </cell>
        </row>
        <row r="2790">
          <cell r="A2790">
            <v>91986</v>
          </cell>
          <cell r="B2790" t="str">
            <v>CAMPAINHA CIGARRA (1 MÓDULO), 10A/250V, SEM SUPORTE E SEM PLACA - FORNECIMENTO E INSTALAÇÃO. AF_09/2017</v>
          </cell>
          <cell r="C2790" t="str">
            <v>UN</v>
          </cell>
          <cell r="D2790">
            <v>25.81</v>
          </cell>
        </row>
        <row r="2791">
          <cell r="A2791">
            <v>91987</v>
          </cell>
          <cell r="B2791" t="str">
            <v>CAMPAINHA CIGARRA (1 MÓDULO), 10A/250V, INCLUINDO SUPORTE E PLACA - FORNECIMENTO E INSTALAÇÃO. AF_09/2017</v>
          </cell>
          <cell r="C2791" t="str">
            <v>UN</v>
          </cell>
          <cell r="D2791">
            <v>31.49</v>
          </cell>
        </row>
        <row r="2792">
          <cell r="A2792">
            <v>91988</v>
          </cell>
          <cell r="B2792" t="str">
            <v>INTERRUPTOR PULSADOR MINUTERIA (1 MÓDULO), 10A/250V, SEM SUPORTE E SEM PLACA - FORNECIMENTO E INSTALAÇÃO. AF_09/2017</v>
          </cell>
          <cell r="C2792" t="str">
            <v>UN</v>
          </cell>
          <cell r="D2792">
            <v>15.13</v>
          </cell>
        </row>
        <row r="2793">
          <cell r="A2793">
            <v>91989</v>
          </cell>
          <cell r="B2793" t="str">
            <v>INTERRUPTOR PULSADOR MINUTERIA (1 MÓDULO), 10A/250V, INCLUINDO SUPORTE E PLACA - FORNECIMENTO E INSTALAÇÃO. AF_09/2017</v>
          </cell>
          <cell r="C2793" t="str">
            <v>UN</v>
          </cell>
          <cell r="D2793">
            <v>20.81</v>
          </cell>
        </row>
        <row r="2794">
          <cell r="A2794">
            <v>91990</v>
          </cell>
          <cell r="B2794" t="str">
            <v>TOMADA ALTA DE EMBUTIR (1 MÓDULO), 2P+T 10 A, SEM SUPORTE E SEM PLACA - FORNECIMENTO E INSTALAÇÃO. AF_12/2015</v>
          </cell>
          <cell r="C2794" t="str">
            <v>UN</v>
          </cell>
          <cell r="D2794">
            <v>23.62</v>
          </cell>
        </row>
        <row r="2795">
          <cell r="A2795">
            <v>91991</v>
          </cell>
          <cell r="B2795" t="str">
            <v>TOMADA ALTA DE EMBUTIR (1 MÓDULO), 2P+T 20 A, SEM SUPORTE E SEM PLACA - FORNECIMENTO E INSTALAÇÃO. AF_12/2015</v>
          </cell>
          <cell r="C2795" t="str">
            <v>UN</v>
          </cell>
          <cell r="D2795">
            <v>25.16</v>
          </cell>
        </row>
        <row r="2796">
          <cell r="A2796">
            <v>91992</v>
          </cell>
          <cell r="B2796" t="str">
            <v>TOMADA ALTA DE EMBUTIR (1 MÓDULO), 2P+T 10 A, INCLUINDO SUPORTE E PLACA - FORNECIMENTO E INSTALAÇÃO. AF_12/2015</v>
          </cell>
          <cell r="C2796" t="str">
            <v>UN</v>
          </cell>
          <cell r="D2796">
            <v>29.3</v>
          </cell>
        </row>
        <row r="2797">
          <cell r="A2797">
            <v>91993</v>
          </cell>
          <cell r="B2797" t="str">
            <v>TOMADA ALTA DE EMBUTIR (1 MÓDULO), 2P+T 20 A, INCLUINDO SUPORTE E PLACA - FORNECIMENTO E INSTALAÇÃO. AF_12/2015</v>
          </cell>
          <cell r="C2797" t="str">
            <v>UN</v>
          </cell>
          <cell r="D2797">
            <v>30.84</v>
          </cell>
        </row>
        <row r="2798">
          <cell r="A2798">
            <v>91994</v>
          </cell>
          <cell r="B2798" t="str">
            <v>TOMADA MÉDIA DE EMBUTIR (1 MÓDULO), 2P+T 10 A, SEM SUPORTE E SEM PLACA - FORNECIMENTO E INSTALAÇÃO. AF_12/2015</v>
          </cell>
          <cell r="C2798" t="str">
            <v>UN</v>
          </cell>
          <cell r="D2798">
            <v>16.760000000000002</v>
          </cell>
        </row>
        <row r="2799">
          <cell r="A2799">
            <v>91995</v>
          </cell>
          <cell r="B2799" t="str">
            <v>TOMADA MÉDIA DE EMBUTIR (1 MÓDULO), 2P+T 20 A, SEM SUPORTE E SEM PLACA - FORNECIMENTO E INSTALAÇÃO. AF_12/2015</v>
          </cell>
          <cell r="C2799" t="str">
            <v>UN</v>
          </cell>
          <cell r="D2799">
            <v>18.3</v>
          </cell>
        </row>
        <row r="2800">
          <cell r="A2800">
            <v>91996</v>
          </cell>
          <cell r="B2800" t="str">
            <v>TOMADA MÉDIA DE EMBUTIR (1 MÓDULO), 2P+T 10 A, INCLUINDO SUPORTE E PLACA - FORNECIMENTO E INSTALAÇÃO. AF_12/2015</v>
          </cell>
          <cell r="C2800" t="str">
            <v>UN</v>
          </cell>
          <cell r="D2800">
            <v>22.44</v>
          </cell>
        </row>
        <row r="2801">
          <cell r="A2801">
            <v>91997</v>
          </cell>
          <cell r="B2801" t="str">
            <v>TOMADA MÉDIA DE EMBUTIR (1 MÓDULO), 2P+T 20 A, INCLUINDO SUPORTE E PLACA - FORNECIMENTO E INSTALAÇÃO. AF_12/2015</v>
          </cell>
          <cell r="C2801" t="str">
            <v>UN</v>
          </cell>
          <cell r="D2801">
            <v>23.98</v>
          </cell>
        </row>
        <row r="2802">
          <cell r="A2802">
            <v>91998</v>
          </cell>
          <cell r="B2802" t="str">
            <v>TOMADA BAIXA DE EMBUTIR (1 MÓDULO), 2P+T 10 A, SEM SUPORTE E SEM PLACA - FORNECIMENTO E INSTALAÇÃO. AF_12/2015</v>
          </cell>
          <cell r="C2802" t="str">
            <v>UN</v>
          </cell>
          <cell r="D2802">
            <v>14.09</v>
          </cell>
        </row>
        <row r="2803">
          <cell r="A2803">
            <v>91999</v>
          </cell>
          <cell r="B2803" t="str">
            <v>TOMADA BAIXA DE EMBUTIR (1 MÓDULO), 2P+T 20 A, SEM SUPORTE E SEM PLACA - FORNECIMENTO E INSTALAÇÃO. AF_12/2015</v>
          </cell>
          <cell r="C2803" t="str">
            <v>UN</v>
          </cell>
          <cell r="D2803">
            <v>15.63</v>
          </cell>
        </row>
        <row r="2804">
          <cell r="A2804">
            <v>92000</v>
          </cell>
          <cell r="B2804" t="str">
            <v>TOMADA BAIXA DE EMBUTIR (1 MÓDULO), 2P+T 10 A, INCLUINDO SUPORTE E PLACA - FORNECIMENTO E INSTALAÇÃO. AF_12/2015</v>
          </cell>
          <cell r="C2804" t="str">
            <v>UN</v>
          </cell>
          <cell r="D2804">
            <v>19.77</v>
          </cell>
        </row>
        <row r="2805">
          <cell r="A2805">
            <v>92001</v>
          </cell>
          <cell r="B2805" t="str">
            <v>TOMADA BAIXA DE EMBUTIR (1 MÓDULO), 2P+T 20 A, INCLUINDO SUPORTE E PLACA - FORNECIMENTO E INSTALAÇÃO. AF_12/2015</v>
          </cell>
          <cell r="C2805" t="str">
            <v>UN</v>
          </cell>
          <cell r="D2805">
            <v>21.31</v>
          </cell>
        </row>
        <row r="2806">
          <cell r="A2806">
            <v>92002</v>
          </cell>
          <cell r="B2806" t="str">
            <v>TOMADA MÉDIA DE EMBUTIR (2 MÓDULOS), 2P+T 10 A, SEM SUPORTE E SEM PLACA - FORNECIMENTO E INSTALAÇÃO. AF_12/2015</v>
          </cell>
          <cell r="C2806" t="str">
            <v>UN</v>
          </cell>
          <cell r="D2806">
            <v>31.29</v>
          </cell>
        </row>
        <row r="2807">
          <cell r="A2807">
            <v>92003</v>
          </cell>
          <cell r="B2807" t="str">
            <v>TOMADA MÉDIA DE EMBUTIR (2 MÓDULOS), 2P+T 20 A, SEM SUPORTE E SEM PLACA - FORNECIMENTO E INSTALAÇÃO. AF_12/2015</v>
          </cell>
          <cell r="C2807" t="str">
            <v>UN</v>
          </cell>
          <cell r="D2807">
            <v>34.369999999999997</v>
          </cell>
        </row>
        <row r="2808">
          <cell r="A2808">
            <v>92004</v>
          </cell>
          <cell r="B2808" t="str">
            <v>TOMADA MÉDIA DE EMBUTIR (2 MÓDULOS), 2P+T 10 A, INCLUINDO SUPORTE E PLACA - FORNECIMENTO E INSTALAÇÃO. AF_12/2015</v>
          </cell>
          <cell r="C2808" t="str">
            <v>UN</v>
          </cell>
          <cell r="D2808">
            <v>36.97</v>
          </cell>
        </row>
        <row r="2809">
          <cell r="A2809">
            <v>92005</v>
          </cell>
          <cell r="B2809" t="str">
            <v>TOMADA MÉDIA DE EMBUTIR (2 MÓDULOS), 2P+T 20 A, INCLUINDO SUPORTE E PLACA - FORNECIMENTO E INSTALAÇÃO. AF_12/2015</v>
          </cell>
          <cell r="C2809" t="str">
            <v>UN</v>
          </cell>
          <cell r="D2809">
            <v>40.049999999999997</v>
          </cell>
        </row>
        <row r="2810">
          <cell r="A2810">
            <v>92006</v>
          </cell>
          <cell r="B2810" t="str">
            <v>TOMADA BAIXA DE EMBUTIR (2 MÓDULOS), 2P+T 10 A, SEM SUPORTE E SEM PLACA - FORNECIMENTO E INSTALAÇÃO. AF_12/2015</v>
          </cell>
          <cell r="C2810" t="str">
            <v>UN</v>
          </cell>
          <cell r="D2810">
            <v>25.97</v>
          </cell>
        </row>
        <row r="2811">
          <cell r="A2811">
            <v>92007</v>
          </cell>
          <cell r="B2811" t="str">
            <v>TOMADA BAIXA DE EMBUTIR (2 MÓDULOS), 2P+T 20 A, SEM SUPORTE E SEM PLACA - FORNECIMENTO E INSTALAÇÃO. AF_12/2015</v>
          </cell>
          <cell r="C2811" t="str">
            <v>UN</v>
          </cell>
          <cell r="D2811">
            <v>29.05</v>
          </cell>
        </row>
        <row r="2812">
          <cell r="A2812">
            <v>92008</v>
          </cell>
          <cell r="B2812" t="str">
            <v>TOMADA BAIXA DE EMBUTIR (2 MÓDULOS), 2P+T 10 A, INCLUINDO SUPORTE E PLACA - FORNECIMENTO E INSTALAÇÃO. AF_12/2015</v>
          </cell>
          <cell r="C2812" t="str">
            <v>UN</v>
          </cell>
          <cell r="D2812">
            <v>31.65</v>
          </cell>
        </row>
        <row r="2813">
          <cell r="A2813">
            <v>92009</v>
          </cell>
          <cell r="B2813" t="str">
            <v>TOMADA BAIXA DE EMBUTIR (2 MÓDULOS), 2P+T 20 A, INCLUINDO SUPORTE E PLACA - FORNECIMENTO E INSTALAÇÃO. AF_12/2015</v>
          </cell>
          <cell r="C2813" t="str">
            <v>UN</v>
          </cell>
          <cell r="D2813">
            <v>34.729999999999997</v>
          </cell>
        </row>
        <row r="2814">
          <cell r="A2814">
            <v>92010</v>
          </cell>
          <cell r="B2814" t="str">
            <v>TOMADA MÉDIA DE EMBUTIR (3 MÓDULOS), 2P+T 10 A, SEM SUPORTE E SEM PLACA - FORNECIMENTO E INSTALAÇÃO. AF_12/2015</v>
          </cell>
          <cell r="C2814" t="str">
            <v>UN</v>
          </cell>
          <cell r="D2814">
            <v>45.84</v>
          </cell>
        </row>
        <row r="2815">
          <cell r="A2815">
            <v>92011</v>
          </cell>
          <cell r="B2815" t="str">
            <v>TOMADA MÉDIA DE EMBUTIR (3 MÓDULOS), 2P+T 20 A, SEM SUPORTE E SEM PLACA - FORNECIMENTO E INSTALAÇÃO. AF_12/2015</v>
          </cell>
          <cell r="C2815" t="str">
            <v>UN</v>
          </cell>
          <cell r="D2815">
            <v>50.46</v>
          </cell>
        </row>
        <row r="2816">
          <cell r="A2816">
            <v>92012</v>
          </cell>
          <cell r="B2816" t="str">
            <v>TOMADA MÉDIA DE EMBUTIR (3 MÓDULOS), 2P+T 10 A, INCLUINDO SUPORTE E PLACA - FORNECIMENTO E INSTALAÇÃO. AF_12/2015</v>
          </cell>
          <cell r="C2816" t="str">
            <v>UN</v>
          </cell>
          <cell r="D2816">
            <v>51.52</v>
          </cell>
        </row>
        <row r="2817">
          <cell r="A2817">
            <v>92013</v>
          </cell>
          <cell r="B2817" t="str">
            <v>TOMADA MÉDIA DE EMBUTIR (3 MÓDULOS), 2P+T 20 A, INCLUINDO SUPORTE E PLACA - FORNECIMENTO E INSTALAÇÃO. AF_12/2015</v>
          </cell>
          <cell r="C2817" t="str">
            <v>UN</v>
          </cell>
          <cell r="D2817">
            <v>56.14</v>
          </cell>
        </row>
        <row r="2818">
          <cell r="A2818">
            <v>92014</v>
          </cell>
          <cell r="B2818" t="str">
            <v>TOMADA BAIXA DE EMBUTIR (3 MÓDULOS), 2P+T 10 A, SEM SUPORTE E SEM PLACA - FORNECIMENTO E INSTALAÇÃO. AF_12/2015</v>
          </cell>
          <cell r="C2818" t="str">
            <v>UN</v>
          </cell>
          <cell r="D2818">
            <v>37.85</v>
          </cell>
        </row>
        <row r="2819">
          <cell r="A2819">
            <v>92015</v>
          </cell>
          <cell r="B2819" t="str">
            <v>TOMADA BAIXA DE EMBUTIR (3 MÓDULOS), 2P+T 20 A, SEM SUPORTE E SEM PLACA - FORNECIMENTO E INSTALAÇÃO. AF_12/2015</v>
          </cell>
          <cell r="C2819" t="str">
            <v>UN</v>
          </cell>
          <cell r="D2819">
            <v>42.47</v>
          </cell>
        </row>
        <row r="2820">
          <cell r="A2820">
            <v>92016</v>
          </cell>
          <cell r="B2820" t="str">
            <v>TOMADA BAIXA DE EMBUTIR (3 MÓDULOS), 2P+T 10 A, INCLUINDO SUPORTE E PLACA - FORNECIMENTO E INSTALAÇÃO. AF_12/2015</v>
          </cell>
          <cell r="C2820" t="str">
            <v>UN</v>
          </cell>
          <cell r="D2820">
            <v>43.53</v>
          </cell>
        </row>
        <row r="2821">
          <cell r="A2821">
            <v>92017</v>
          </cell>
          <cell r="B2821" t="str">
            <v>TOMADA BAIXA DE EMBUTIR (3 MÓDULOS), 2P+T 20 A, INCLUINDO SUPORTE E PLACA - FORNECIMENTO E INSTALAÇÃO. AF_12/2015</v>
          </cell>
          <cell r="C2821" t="str">
            <v>UN</v>
          </cell>
          <cell r="D2821">
            <v>48.15</v>
          </cell>
        </row>
        <row r="2822">
          <cell r="A2822">
            <v>92018</v>
          </cell>
          <cell r="B2822" t="str">
            <v>TOMADA BAIXA DE EMBUTIR (4 MÓDULOS), 2P+T 10 A, SEM SUPORTE E SEM PLACA - FORNECIMENTO E INSTALAÇÃO. AF_12/2015</v>
          </cell>
          <cell r="C2822" t="str">
            <v>UN</v>
          </cell>
          <cell r="D2822">
            <v>50.09</v>
          </cell>
        </row>
        <row r="2823">
          <cell r="A2823">
            <v>92019</v>
          </cell>
          <cell r="B2823" t="str">
            <v>TOMADA BAIXA DE EMBUTIR (4 MÓDULOS), 2P+T 10 A, INCLUINDO SUPORTE E PLACA - FORNECIMENTO E INSTALAÇÃO. AF_12/2015</v>
          </cell>
          <cell r="C2823" t="str">
            <v>UN</v>
          </cell>
          <cell r="D2823">
            <v>59.02</v>
          </cell>
        </row>
        <row r="2824">
          <cell r="A2824">
            <v>92020</v>
          </cell>
          <cell r="B2824" t="str">
            <v>TOMADA BAIXA DE EMBUTIR (6 MÓDULOS), 2P+T 10 A, SEM SUPORTE E SEM PLACA - FORNECIMENTO E INSTALAÇÃO. AF_12/2015</v>
          </cell>
          <cell r="C2824" t="str">
            <v>UN</v>
          </cell>
          <cell r="D2824">
            <v>74.03</v>
          </cell>
        </row>
        <row r="2825">
          <cell r="A2825">
            <v>92021</v>
          </cell>
          <cell r="B2825" t="str">
            <v>TOMADA BAIXA DE EMBUTIR (6 MÓDULOS), 2P+T 10 A, INCLUINDO SUPORTE E PLACA - FORNECIMENTO E INSTALAÇÃO. AF_12/2015</v>
          </cell>
          <cell r="C2825" t="str">
            <v>UN</v>
          </cell>
          <cell r="D2825">
            <v>82.96</v>
          </cell>
        </row>
        <row r="2826">
          <cell r="A2826">
            <v>92022</v>
          </cell>
          <cell r="B2826" t="str">
            <v>INTERRUPTOR SIMPLES (1 MÓDULO) COM 1 TOMADA DE EMBUTIR 2P+T 10 A,  SEM SUPORTE E SEM PLACA - FORNECIMENTO E INSTALAÇÃO. AF_12/2015</v>
          </cell>
          <cell r="C2826" t="str">
            <v>UN</v>
          </cell>
          <cell r="D2826">
            <v>27.6</v>
          </cell>
        </row>
        <row r="2827">
          <cell r="A2827">
            <v>92023</v>
          </cell>
          <cell r="B2827" t="str">
            <v>INTERRUPTOR SIMPLES (1 MÓDULO) COM 1 TOMADA DE EMBUTIR 2P+T 10 A,  INCLUINDO SUPORTE E PLACA - FORNECIMENTO E INSTALAÇÃO. AF_12/2015</v>
          </cell>
          <cell r="C2827" t="str">
            <v>UN</v>
          </cell>
          <cell r="D2827">
            <v>33.28</v>
          </cell>
        </row>
        <row r="2828">
          <cell r="A2828">
            <v>92024</v>
          </cell>
          <cell r="B2828" t="str">
            <v>INTERRUPTOR SIMPLES (1 MÓDULO) COM 2 TOMADAS DE EMBUTIR 2P+T 10 A,  SEM SUPORTE E SEM PLACA - FORNECIMENTO E INSTALAÇÃO. AF_12/2015</v>
          </cell>
          <cell r="C2828" t="str">
            <v>UN</v>
          </cell>
          <cell r="D2828">
            <v>42.18</v>
          </cell>
        </row>
        <row r="2829">
          <cell r="A2829">
            <v>92025</v>
          </cell>
          <cell r="B2829" t="str">
            <v>INTERRUPTOR SIMPLES (1 MÓDULO) COM 2 TOMADAS DE EMBUTIR 2P+T 10 A,  INCLUINDO SUPORTE E PLACA - FORNECIMENTO E INSTALAÇÃO. AF_12/2015</v>
          </cell>
          <cell r="C2829" t="str">
            <v>UN</v>
          </cell>
          <cell r="D2829">
            <v>47.86</v>
          </cell>
        </row>
        <row r="2830">
          <cell r="A2830">
            <v>92026</v>
          </cell>
          <cell r="B2830" t="str">
            <v>INTERRUPTOR SIMPLES (2 MÓDULOS) COM 1 TOMADA DE EMBUTIR 2P+T 10 A,  SEM SUPORTE E SEM PLACA - FORNECIMENTO E INSTALAÇÃO. AF_12/2015</v>
          </cell>
          <cell r="C2830" t="str">
            <v>UN</v>
          </cell>
          <cell r="D2830">
            <v>38.479999999999997</v>
          </cell>
        </row>
        <row r="2831">
          <cell r="A2831">
            <v>92027</v>
          </cell>
          <cell r="B2831" t="str">
            <v>INTERRUPTOR SIMPLES (2 MÓDULOS) COM 1 TOMADA DE EMBUTIR 2P+T 10 A,  INCLUINDO SUPORTE E PLACA - FORNECIMENTO E INSTALAÇÃO. AF_12/2015</v>
          </cell>
          <cell r="C2831" t="str">
            <v>UN</v>
          </cell>
          <cell r="D2831">
            <v>44.16</v>
          </cell>
        </row>
        <row r="2832">
          <cell r="A2832">
            <v>92028</v>
          </cell>
          <cell r="B2832" t="str">
            <v>INTERRUPTOR PARALELO (1 MÓDULO) COM 1 TOMADA DE EMBUTIR 2P+T 10 A,  SEM SUPORTE E SEM PLACA - FORNECIMENTO E INSTALAÇÃO. AF_12/2015</v>
          </cell>
          <cell r="C2832" t="str">
            <v>UN</v>
          </cell>
          <cell r="D2832">
            <v>32.090000000000003</v>
          </cell>
        </row>
        <row r="2833">
          <cell r="A2833">
            <v>92029</v>
          </cell>
          <cell r="B2833" t="str">
            <v>INTERRUPTOR PARALELO (1 MÓDULO) COM 1 TOMADA DE EMBUTIR 2P+T 10 A,  INCLUINDO SUPORTE E PLACA - FORNECIMENTO E INSTALAÇÃO. AF_12/2015</v>
          </cell>
          <cell r="C2833" t="str">
            <v>UN</v>
          </cell>
          <cell r="D2833">
            <v>37.770000000000003</v>
          </cell>
        </row>
        <row r="2834">
          <cell r="A2834">
            <v>92030</v>
          </cell>
          <cell r="B2834" t="str">
            <v>INTERRUPTOR PARALELO (1 MÓDULO) COM 2 TOMADAS DE EMBUTIR 2P+T 10 A,  SEM SUPORTE E SEM PLACA - FORNECIMENTO E INSTALAÇÃO. AF_12/2015</v>
          </cell>
          <cell r="C2834" t="str">
            <v>UN</v>
          </cell>
          <cell r="D2834">
            <v>46.64</v>
          </cell>
        </row>
        <row r="2835">
          <cell r="A2835">
            <v>92031</v>
          </cell>
          <cell r="B2835" t="str">
            <v>INTERRUPTOR PARALELO (1 MÓDULO) COM 2 TOMADAS DE EMBUTIR 2P+T 10 A,  INCLUINDO SUPORTE E PLACA - FORNECIMENTO E INSTALAÇÃO. AF_12/2015</v>
          </cell>
          <cell r="C2835" t="str">
            <v>UN</v>
          </cell>
          <cell r="D2835">
            <v>52.32</v>
          </cell>
        </row>
        <row r="2836">
          <cell r="A2836">
            <v>92032</v>
          </cell>
          <cell r="B2836" t="str">
            <v>INTERRUPTOR PARALELO (2 MÓDULOS) COM 1 TOMADA DE EMBUTIR 2P+T 10 A,  SEM SUPORTE E SEM PLACA - FORNECIMENTO E INSTALAÇÃO. AF_12/2015</v>
          </cell>
          <cell r="C2836" t="str">
            <v>UN</v>
          </cell>
          <cell r="D2836">
            <v>47.44</v>
          </cell>
        </row>
        <row r="2837">
          <cell r="A2837">
            <v>92033</v>
          </cell>
          <cell r="B2837" t="str">
            <v>INTERRUPTOR PARALELO (2 MÓDULOS) COM 1 TOMADA DE EMBUTIR 2P+T 10 A,  INCLUINDO SUPORTE E PLACA - FORNECIMENTO E INSTALAÇÃO. AF_12/2015</v>
          </cell>
          <cell r="C2837" t="str">
            <v>UN</v>
          </cell>
          <cell r="D2837">
            <v>53.12</v>
          </cell>
        </row>
        <row r="2838">
          <cell r="A2838">
            <v>92034</v>
          </cell>
          <cell r="B2838" t="str">
            <v>INTERRUPTOR SIMPLES (1 MÓDULO), INTERRUPTOR PARALELO (1 MÓDULO) E 1 TOMADA DE EMBUTIR 2P+T 10 A,  SEM SUPORTE E SEM PLACA - FORNECIMENTO E INSTALAÇÃO. AF_12/2015</v>
          </cell>
          <cell r="C2838" t="str">
            <v>UN</v>
          </cell>
          <cell r="D2838">
            <v>42.98</v>
          </cell>
        </row>
        <row r="2839">
          <cell r="A2839">
            <v>92035</v>
          </cell>
          <cell r="B2839" t="str">
            <v>INTERRUPTOR SIMPLES (1 MÓDULO), INTERRUPTOR PARALELO (1 MÓDULO) E 1 TOMADA DE EMBUTIR 2P+T 10 A,  INCLUINDO SUPORTE E PLACA - FORNECIMENTO E INSTALAÇÃO. AF_12/2015</v>
          </cell>
          <cell r="C2839" t="str">
            <v>UN</v>
          </cell>
          <cell r="D2839">
            <v>48.66</v>
          </cell>
        </row>
        <row r="2840">
          <cell r="A2840">
            <v>72278</v>
          </cell>
          <cell r="B2840" t="str">
            <v>LAMPADA VAPOR METALICO 400W - FORNECIMENTO E INSTALACAO</v>
          </cell>
          <cell r="C2840" t="str">
            <v>UN</v>
          </cell>
          <cell r="D2840">
            <v>61.54</v>
          </cell>
        </row>
        <row r="2841">
          <cell r="A2841">
            <v>72280</v>
          </cell>
          <cell r="B2841" t="str">
            <v>IGNITOR PARA PARTIDA LÂMPADA VAPOR SÓDIO ALTA PRESSÃO ATÉ 400W</v>
          </cell>
          <cell r="C2841" t="str">
            <v>UN</v>
          </cell>
          <cell r="D2841">
            <v>41.51</v>
          </cell>
        </row>
        <row r="2842">
          <cell r="A2842" t="str">
            <v>73953/4</v>
          </cell>
          <cell r="B2842" t="str">
            <v>LUMINÁRIAS TIPO CALHA, DE SOBREPOR, COM REATORES DE PARTIDA RÁPIDA E LÂMPADAS FLUORESCENTES 2X2X18W, COMPLETAS, FORNECIMENTO E INSTALAÇÃO</v>
          </cell>
          <cell r="C2842" t="str">
            <v>UN</v>
          </cell>
          <cell r="D2842">
            <v>137.9</v>
          </cell>
        </row>
        <row r="2843">
          <cell r="A2843" t="str">
            <v>73953/8</v>
          </cell>
          <cell r="B2843" t="str">
            <v>LUMINÁRIAS TIPO CALHA, DE SOBREPOR, COM REATORES DE PARTIDA RÁPIDA E LÂMPADAS FLUORESCENTES 2X2X36W, COMPLETAS, FORNECIMENTO E INSTALAÇÃO</v>
          </cell>
          <cell r="C2843" t="str">
            <v>UN</v>
          </cell>
          <cell r="D2843">
            <v>182.34</v>
          </cell>
        </row>
        <row r="2844">
          <cell r="A2844" t="str">
            <v>73953/9</v>
          </cell>
          <cell r="B2844" t="str">
            <v>LUMINARIA SOBREPOR TP CALHA C/REATOR PART CONVENC LAMP 1X20W E STARTERFIX EM LAJE OU FORRO - FORNECIMENTO E COLOCACAO</v>
          </cell>
          <cell r="C2844" t="str">
            <v>UN</v>
          </cell>
          <cell r="D2844">
            <v>52.19</v>
          </cell>
        </row>
        <row r="2845">
          <cell r="A2845">
            <v>83391</v>
          </cell>
          <cell r="B2845" t="str">
            <v>REATOR PARA LAMPADA FLUORESCENTE 2X40W PARTIDA RAPIDA FORNECIMENTO E INSTALACAO</v>
          </cell>
          <cell r="C2845" t="str">
            <v>UN</v>
          </cell>
          <cell r="D2845">
            <v>28.2</v>
          </cell>
        </row>
        <row r="2846">
          <cell r="A2846">
            <v>83392</v>
          </cell>
          <cell r="B2846" t="str">
            <v>REATOR PARA LAMPADA FLUORESCENTE 1X20W PARTIDA RAPIDA FORNECIMENTO E INSTALACAO</v>
          </cell>
          <cell r="C2846" t="str">
            <v>UN</v>
          </cell>
          <cell r="D2846">
            <v>20.75</v>
          </cell>
        </row>
        <row r="2847">
          <cell r="A2847">
            <v>83393</v>
          </cell>
          <cell r="B2847" t="str">
            <v>REATOR PARA LAMPADA FLUORESCENTE 1X40W PARTIDA RAPIDA FORNECIMENTO E INSTALACAO</v>
          </cell>
          <cell r="C2847" t="str">
            <v>UN</v>
          </cell>
          <cell r="D2847">
            <v>26.7</v>
          </cell>
        </row>
        <row r="2848">
          <cell r="A2848">
            <v>83470</v>
          </cell>
          <cell r="B2848" t="str">
            <v>LAMPADA FLUORESCENTE TP HO 85W - FORNECIMENTO E INSTALACAO</v>
          </cell>
          <cell r="C2848" t="str">
            <v>UN</v>
          </cell>
          <cell r="D2848">
            <v>56.68</v>
          </cell>
        </row>
        <row r="2849">
          <cell r="A2849">
            <v>93040</v>
          </cell>
          <cell r="B2849" t="str">
            <v>LÂMPADA FLUORESCENTE COMPACTA 15 W 2U, BASE E27 - FORNECIMENTO E INSTALAÇÃO</v>
          </cell>
          <cell r="C2849" t="str">
            <v>UN</v>
          </cell>
          <cell r="D2849">
            <v>9.41</v>
          </cell>
        </row>
        <row r="2850">
          <cell r="A2850">
            <v>93041</v>
          </cell>
          <cell r="B2850" t="str">
            <v>LÂMPADA FLUORESCENTE ESPIRAL BRANCA 65 W, BASE E27 - FORNECIMENTO E INSTALAÇÃO</v>
          </cell>
          <cell r="C2850" t="str">
            <v>UN</v>
          </cell>
          <cell r="D2850">
            <v>56.21</v>
          </cell>
        </row>
        <row r="2851">
          <cell r="A2851">
            <v>93044</v>
          </cell>
          <cell r="B2851" t="str">
            <v>LÂMPADA FLUORESCENTE COMPACTA 3U BRANCA 20 W, BASE E27 - FORNECIMENTO E INSTALAÇÃO</v>
          </cell>
          <cell r="C2851" t="str">
            <v>UN</v>
          </cell>
          <cell r="D2851">
            <v>10.52</v>
          </cell>
        </row>
        <row r="2852">
          <cell r="A2852">
            <v>93045</v>
          </cell>
          <cell r="B2852" t="str">
            <v>LÂMPADA FLUORESCENTE ESPIRAL BRANCA 45 W, BASE E27 - FORNECIMENTO E INSTALAÇÃO</v>
          </cell>
          <cell r="C2852" t="str">
            <v>UN</v>
          </cell>
          <cell r="D2852">
            <v>31.77</v>
          </cell>
        </row>
        <row r="2853">
          <cell r="A2853">
            <v>97583</v>
          </cell>
          <cell r="B2853" t="str">
            <v>LUMINÁRIA TIPO CALHA, DE SOBREPOR, COM 1 LÂMPADA TUBULAR DE 18 W - FORNECIMENTO E INSTALAÇÃO. AF_11/2017</v>
          </cell>
          <cell r="C2853" t="str">
            <v>UN</v>
          </cell>
          <cell r="D2853">
            <v>43.84</v>
          </cell>
        </row>
        <row r="2854">
          <cell r="A2854">
            <v>97584</v>
          </cell>
          <cell r="B2854" t="str">
            <v>LUMINÁRIA TIPO CALHA, DE SOBREPOR, COM 1 LÂMPADA TUBULAR DE 36 W - FORNECIMENTO E INSTALAÇÃO. AF_11/2017</v>
          </cell>
          <cell r="C2854" t="str">
            <v>UN</v>
          </cell>
          <cell r="D2854">
            <v>59.98</v>
          </cell>
        </row>
        <row r="2855">
          <cell r="A2855">
            <v>97585</v>
          </cell>
          <cell r="B2855" t="str">
            <v>LUMINÁRIA TIPO CALHA, DE SOBREPOR, COM 2 LÂMPADAS TUBULARES DE 18 W - FORNECIMENTO E INSTALAÇÃO. AF_11/2017</v>
          </cell>
          <cell r="C2855" t="str">
            <v>UN</v>
          </cell>
          <cell r="D2855">
            <v>59.83</v>
          </cell>
        </row>
        <row r="2856">
          <cell r="A2856">
            <v>97586</v>
          </cell>
          <cell r="B2856" t="str">
            <v>LUMINÁRIA TIPO CALHA, DE SOBREPOR, COM 2 LÂMPADAS TUBULARES DE 36 W - FORNECIMENTO E INSTALAÇÃO. AF_11/2017</v>
          </cell>
          <cell r="C2856" t="str">
            <v>UN</v>
          </cell>
          <cell r="D2856">
            <v>79.31</v>
          </cell>
        </row>
        <row r="2857">
          <cell r="A2857">
            <v>97587</v>
          </cell>
          <cell r="B2857" t="str">
            <v>LUMINÁRIA TIPO CALHA, DE EMBUTIR, COM 2 LÂMPADAS DE 14 W COM REFLETOR - FORNECIMENTO E INSTALAÇÃO. AF_11/2017</v>
          </cell>
          <cell r="C2857" t="str">
            <v>UN</v>
          </cell>
          <cell r="D2857">
            <v>136.94</v>
          </cell>
        </row>
        <row r="2858">
          <cell r="A2858">
            <v>97589</v>
          </cell>
          <cell r="B2858" t="str">
            <v>LUMINÁRIA TIPO PLAFON EM PLÁSTICO, DE SOBREPOR, COM 1 LÂMPADA DE 15 W, - FORNECIMENTO E INSTALAÇÃO. AF_11/2017</v>
          </cell>
          <cell r="C2858" t="str">
            <v>UN</v>
          </cell>
          <cell r="D2858">
            <v>25.58</v>
          </cell>
        </row>
        <row r="2859">
          <cell r="A2859">
            <v>97590</v>
          </cell>
          <cell r="B2859" t="str">
            <v>LUMINÁRIA TIPO PLAFON REDONDO COM VIDRO FOSCO, DE SOBREPOR, COM 1 LÂMPADA DE 15 W - FORNECIMENTO E INSTALAÇÃO. AF_11/2017</v>
          </cell>
          <cell r="C2859" t="str">
            <v>UN</v>
          </cell>
          <cell r="D2859">
            <v>52.5</v>
          </cell>
        </row>
        <row r="2860">
          <cell r="A2860">
            <v>97591</v>
          </cell>
          <cell r="B2860" t="str">
            <v>LUMINÁRIA TIPO PLAFON REDONDO COM VIDRO FOSCO, DE SOBREPOR, COM 2 LÂMPADAS DE 15 W - FORNECIMENTO E INSTALAÇÃO. AF_11/2017</v>
          </cell>
          <cell r="C2860" t="str">
            <v>UN</v>
          </cell>
          <cell r="D2860">
            <v>69.349999999999994</v>
          </cell>
        </row>
        <row r="2861">
          <cell r="A2861">
            <v>97592</v>
          </cell>
          <cell r="B2861" t="str">
            <v>LUMINÁRIA TIPO PLAFON, DE SOBREPOR, COM 1 LÂMPADA LED - FORNECIMENTO E INSTALAÇÃO. AF_11/2017</v>
          </cell>
          <cell r="C2861" t="str">
            <v>UN</v>
          </cell>
          <cell r="D2861">
            <v>97.38</v>
          </cell>
        </row>
        <row r="2862">
          <cell r="A2862">
            <v>97593</v>
          </cell>
          <cell r="B2862" t="str">
            <v>LUMINÁRIA TIPO SPOT, DE SOBREPOR, COM 1 LÂMPADA DE 15 W - FORNECIMENTO E INSTALAÇÃO. AF_11/2017</v>
          </cell>
          <cell r="C2862" t="str">
            <v>UN</v>
          </cell>
          <cell r="D2862">
            <v>72.34</v>
          </cell>
        </row>
        <row r="2863">
          <cell r="A2863">
            <v>97594</v>
          </cell>
          <cell r="B2863" t="str">
            <v>LUMINÁRIA TIPO SPOT, DE SOBREPOR, COM 2 LÂMPADAS DE 15 W - FORNECIMENTO E INSTALAÇÃO. AF_11/2017</v>
          </cell>
          <cell r="C2863" t="str">
            <v>UN</v>
          </cell>
          <cell r="D2863">
            <v>68.62</v>
          </cell>
        </row>
        <row r="2864">
          <cell r="A2864">
            <v>97595</v>
          </cell>
          <cell r="B2864" t="str">
            <v>SENSOR DE PRESENÇA COM FOTOCÉLULA, FIXAÇÃO EM PAREDE - FORNECIMENTO E INSTALAÇÃO. AF_11/2017</v>
          </cell>
          <cell r="C2864" t="str">
            <v>UN</v>
          </cell>
          <cell r="D2864">
            <v>48.32</v>
          </cell>
        </row>
        <row r="2865">
          <cell r="A2865">
            <v>97596</v>
          </cell>
          <cell r="B2865" t="str">
            <v>SENSOR DE PRESENÇA SEM FOTOCÉLULA, FIXAÇÃO EM PAREDE - FORNECIMENTO E INSTALAÇÃO. AF_11/2017</v>
          </cell>
          <cell r="C2865" t="str">
            <v>UN</v>
          </cell>
          <cell r="D2865">
            <v>33.78</v>
          </cell>
        </row>
        <row r="2866">
          <cell r="A2866">
            <v>97597</v>
          </cell>
          <cell r="B2866" t="str">
            <v>SENSOR DE PRESENÇA COM FOTOCÉLULA, FIXAÇÃO EM TETO - FORNECIMENTO E INSTALAÇÃO. AF_11/2017</v>
          </cell>
          <cell r="C2866" t="str">
            <v>UN</v>
          </cell>
          <cell r="D2866">
            <v>41.88</v>
          </cell>
        </row>
        <row r="2867">
          <cell r="A2867">
            <v>97598</v>
          </cell>
          <cell r="B2867" t="str">
            <v>SENSOR DE PRESENÇA SEM FOTOCÉLULA, FIXAÇÃO EM TETO - FORNECIMENTO E INSTALAÇÃO. AF_11/2017</v>
          </cell>
          <cell r="C2867" t="str">
            <v>UN</v>
          </cell>
          <cell r="D2867">
            <v>40.020000000000003</v>
          </cell>
        </row>
        <row r="2868">
          <cell r="A2868">
            <v>97599</v>
          </cell>
          <cell r="B2868" t="str">
            <v>LUMINÁRIA DE EMERGÊNCIA - FORNECIMENTO E INSTALAÇÃO. AF_11/2017</v>
          </cell>
          <cell r="C2868" t="str">
            <v>UN</v>
          </cell>
          <cell r="D2868">
            <v>37.06</v>
          </cell>
        </row>
        <row r="2869">
          <cell r="A2869">
            <v>97609</v>
          </cell>
          <cell r="B2869" t="str">
            <v>LÂMPADA COMPACTA DE LED 6 W, BASE E27 - FORNECIMENTO E INSTALAÇÃO. AF_11/2017</v>
          </cell>
          <cell r="C2869" t="str">
            <v>UN</v>
          </cell>
          <cell r="D2869">
            <v>24.22</v>
          </cell>
        </row>
        <row r="2870">
          <cell r="A2870">
            <v>97610</v>
          </cell>
          <cell r="B2870" t="str">
            <v>LÂMPADA COMPACTA DE LED 10 W, BASE E27 - FORNECIMENTO E INSTALAÇÃO. AF_11/2017</v>
          </cell>
          <cell r="C2870" t="str">
            <v>UN</v>
          </cell>
          <cell r="D2870">
            <v>30.2</v>
          </cell>
        </row>
        <row r="2871">
          <cell r="A2871">
            <v>97611</v>
          </cell>
          <cell r="B2871" t="str">
            <v>LÂMPADA COMPACTA FLUORESCENTE DE 15 W, BASE E27 - FORNECIMENTO E INSTALAÇÃO. AF_11/2017</v>
          </cell>
          <cell r="C2871" t="str">
            <v>UN</v>
          </cell>
          <cell r="D2871">
            <v>15.08</v>
          </cell>
        </row>
        <row r="2872">
          <cell r="A2872">
            <v>97612</v>
          </cell>
          <cell r="B2872" t="str">
            <v>LÂMPADA COMPACTA FLUORESCENTE DE 20 W, BASE E27 - FORNECIMENTO E INSTALAÇÃO. AF_11/2017</v>
          </cell>
          <cell r="C2872" t="str">
            <v>UN</v>
          </cell>
          <cell r="D2872">
            <v>16.190000000000001</v>
          </cell>
        </row>
        <row r="2873">
          <cell r="A2873">
            <v>97613</v>
          </cell>
          <cell r="B2873" t="str">
            <v>LÂMPADA COMPACTA DE VAPOR MERCURIO 125 W, BASE E27 - FORNECIMENTO E INSTALAÇÃO. AF_11/2017</v>
          </cell>
          <cell r="C2873" t="str">
            <v>UN</v>
          </cell>
          <cell r="D2873">
            <v>19.86</v>
          </cell>
        </row>
        <row r="2874">
          <cell r="A2874">
            <v>97614</v>
          </cell>
          <cell r="B2874" t="str">
            <v>LÂMPADA COMPACTA DE VAPOR METÁLICO OVOIDE 150 W, BASE E27 - FORNECIMENTO E INSTALAÇÃO. AF_11/2017</v>
          </cell>
          <cell r="C2874" t="str">
            <v>UN</v>
          </cell>
          <cell r="D2874">
            <v>33.11</v>
          </cell>
        </row>
        <row r="2875">
          <cell r="A2875">
            <v>97615</v>
          </cell>
          <cell r="B2875" t="str">
            <v>LÂMPADA TUBULAR FLUORESCENTE T8 DE 16/18 W, BASE G13 - FORNECIMENTO E INSTALAÇÃO. AF_11/2017_P</v>
          </cell>
          <cell r="C2875" t="str">
            <v>UN</v>
          </cell>
          <cell r="D2875">
            <v>30.89</v>
          </cell>
        </row>
        <row r="2876">
          <cell r="A2876">
            <v>97616</v>
          </cell>
          <cell r="B2876" t="str">
            <v>LÂMPADA TUBULAR FLUORESCENTE T8 DE 32/36 W, BASE G13 - FORNECIMENTO E INSTALAÇÃO. AF_11/2017_P</v>
          </cell>
          <cell r="C2876" t="str">
            <v>UN</v>
          </cell>
          <cell r="D2876">
            <v>34.65</v>
          </cell>
        </row>
        <row r="2877">
          <cell r="A2877">
            <v>97617</v>
          </cell>
          <cell r="B2877" t="str">
            <v>LÂMPADA TUBULAR FLUORESCENTE T10 DE 20/40 W, BASE G13 - FORNECIMENTO E INSTALAÇÃO. AF_11/2017_P</v>
          </cell>
          <cell r="C2877" t="str">
            <v>UN</v>
          </cell>
          <cell r="D2877">
            <v>34.479999999999997</v>
          </cell>
        </row>
        <row r="2878">
          <cell r="A2878">
            <v>97618</v>
          </cell>
          <cell r="B2878" t="str">
            <v>LÂMPADA TUBULAR FLUORESCENTE T5 DE 14 W, BASE G13 - FORNECIMENTO E INSTALAÇÃO. AF_11/2017_P</v>
          </cell>
          <cell r="C2878" t="str">
            <v>UN</v>
          </cell>
          <cell r="D2878">
            <v>32.44</v>
          </cell>
        </row>
        <row r="2879">
          <cell r="A2879">
            <v>41598</v>
          </cell>
          <cell r="B2879" t="str">
            <v>ENTRADA PROVISORIA DE ENERGIA ELETRICA AEREA TRIFASICA 40A EM POSTE MADEIRA</v>
          </cell>
          <cell r="C2879" t="str">
            <v>UN</v>
          </cell>
          <cell r="D2879">
            <v>1414.61</v>
          </cell>
        </row>
        <row r="2880">
          <cell r="A2880">
            <v>72941</v>
          </cell>
          <cell r="B2880" t="str">
            <v>APARELHO SINALIZADOR DE SAIDA DE GARAGEM, COM CELULA FOTOELETRICA - FORNECIMENTO E INSTALACAO</v>
          </cell>
          <cell r="C2880" t="str">
            <v>UN</v>
          </cell>
          <cell r="D2880">
            <v>176.53</v>
          </cell>
        </row>
        <row r="2881">
          <cell r="A2881">
            <v>73624</v>
          </cell>
          <cell r="B2881" t="str">
            <v>SUPORTE PARA TRANSFORMADOR EM POSTE DE CONCRETO CIRCULAR</v>
          </cell>
          <cell r="C2881" t="str">
            <v>UN</v>
          </cell>
          <cell r="D2881">
            <v>80.599999999999994</v>
          </cell>
        </row>
        <row r="2882">
          <cell r="A2882" t="str">
            <v>73767/1</v>
          </cell>
          <cell r="B2882" t="str">
            <v>GRAMPO PARALELO EM ALUMINIO FUNDIDO OU ESTRUDADO DE 2 PARAFUSOS, PARA CABO DE 6 A 50 MM2, PASTA ANTIOXIDANTE. FORNEC E INSTALAÇÃO.</v>
          </cell>
          <cell r="C2882" t="str">
            <v>UN</v>
          </cell>
          <cell r="D2882">
            <v>9.19</v>
          </cell>
        </row>
        <row r="2883">
          <cell r="A2883" t="str">
            <v>73767/2</v>
          </cell>
          <cell r="B2883" t="str">
            <v>ALCA PRE-FORMADA DISTRIBUIÇÃO EM  ACO RECOBERTO COM ALUMINIO PARA CABO 25MM2, ENCAPADO. FORNECIMENTO E INSTALAÇÃO.</v>
          </cell>
          <cell r="C2883" t="str">
            <v>UN</v>
          </cell>
          <cell r="D2883">
            <v>10.53</v>
          </cell>
        </row>
        <row r="2884">
          <cell r="A2884" t="str">
            <v>73767/3</v>
          </cell>
          <cell r="B2884" t="str">
            <v>LACO DE ROLDANA PRE-FORMADO ACO RECOBERTO DE ALUMINIO PARA CABO DE ALUMINIO NU BITOLA 25MM2 - FORNECIMENTO E COLOCACAO</v>
          </cell>
          <cell r="C2884" t="str">
            <v>UN</v>
          </cell>
          <cell r="D2884">
            <v>7.5</v>
          </cell>
        </row>
        <row r="2885">
          <cell r="A2885" t="str">
            <v>73767/4</v>
          </cell>
          <cell r="B2885" t="str">
            <v>ALCA PRE-FORMADA DISTRIBUICAO EM ACO RECOBERTO COM ALUMINIO NU PARA CABO 25MM2, ENCAPADO. FORNECIMENTO E INSTALACAO.</v>
          </cell>
          <cell r="C2885" t="str">
            <v>UN</v>
          </cell>
          <cell r="D2885">
            <v>4.7300000000000004</v>
          </cell>
        </row>
        <row r="2886">
          <cell r="A2886" t="str">
            <v>73767/5</v>
          </cell>
          <cell r="B2886" t="str">
            <v>ALCA PRE-FORMADA SERV DE ACO RECOB C/ALUM NU ENCAPADO 25MM2 (BITOLA)  CONF PROJ A4-148-CP RIOLUZ FORNECIMENTO E COLOCACAO</v>
          </cell>
          <cell r="C2886" t="str">
            <v>UN</v>
          </cell>
          <cell r="D2886">
            <v>4.29</v>
          </cell>
        </row>
        <row r="2887">
          <cell r="A2887" t="str">
            <v>73781/2</v>
          </cell>
          <cell r="B2887" t="str">
            <v>ISOLADOR DE PINO TP HI-POT CILINDRICO CLASSE 15KV. FORNECIMENTO E INSTALACAO.</v>
          </cell>
          <cell r="C2887" t="str">
            <v>UN</v>
          </cell>
          <cell r="D2887">
            <v>26.66</v>
          </cell>
        </row>
        <row r="2888">
          <cell r="A2888" t="str">
            <v>73781/3</v>
          </cell>
          <cell r="B2888" t="str">
            <v>ISOLADOR DE SUSPENSAO (DISCO) TP CAVILHA CLASSE 15KV - 6''. FORNECIMENTO E INSTALACAO.</v>
          </cell>
          <cell r="C2888" t="str">
            <v>UN</v>
          </cell>
          <cell r="D2888">
            <v>81.510000000000005</v>
          </cell>
        </row>
        <row r="2889">
          <cell r="A2889">
            <v>88543</v>
          </cell>
          <cell r="B2889" t="str">
            <v>ARMACAO SECUNDARIA OU REX COMPLETA PARA TRESLINHAS-FORNECIMENTO E INSTALACAO.</v>
          </cell>
          <cell r="C2889" t="str">
            <v>UN</v>
          </cell>
          <cell r="D2889">
            <v>151.78</v>
          </cell>
        </row>
        <row r="2890">
          <cell r="A2890">
            <v>88544</v>
          </cell>
          <cell r="B2890" t="str">
            <v>ARMACAO SECUNDARIA OU REX COMPLETA PARA DUAS LINHAS-FORNECIMENTO E INSTALACAO.</v>
          </cell>
          <cell r="C2890" t="str">
            <v>UN</v>
          </cell>
          <cell r="D2890">
            <v>93.79</v>
          </cell>
        </row>
        <row r="2891">
          <cell r="A2891">
            <v>88545</v>
          </cell>
          <cell r="B2891" t="str">
            <v>ARMACAO SECUNDARIA OU REX COMPLETA PARA QUATRO LINHAS-FORNECIMENTO E INSTALACAO.</v>
          </cell>
          <cell r="C2891" t="str">
            <v>UN</v>
          </cell>
          <cell r="D2891">
            <v>175.25</v>
          </cell>
        </row>
        <row r="2892">
          <cell r="A2892">
            <v>100578</v>
          </cell>
          <cell r="B2892" t="str">
            <v>ASSENTAMENTO DE POSTE DE CONCRETO COM COMPRIMENTO NOMINAL DE 9 M, CARGA NOMINAL MENOR OU IGUAL A 1000 DAN, ENGASTAMENTO SIMPLES COM 1,5 M DE SOLO (NÃO INCLUI FORNECIMENTO). AF_11/2019</v>
          </cell>
          <cell r="C2892" t="str">
            <v>UN</v>
          </cell>
          <cell r="D2892">
            <v>265.86</v>
          </cell>
        </row>
        <row r="2893">
          <cell r="A2893">
            <v>100579</v>
          </cell>
          <cell r="B2893" t="str">
            <v>ASSENTAMENTO DE POSTE DE CONCRETO COM COMPRIMENTO NOMINAL DE 10 M, CARGA NOMINAL MENOR OU IGUAL A 1000 DAN, ENGASTAMENTO SIMPLES COM 1,6 M DE SOLO (NÃO INCLUI FORNECIMENTO). AF_11/2019</v>
          </cell>
          <cell r="C2893" t="str">
            <v>UN</v>
          </cell>
          <cell r="D2893">
            <v>290.64</v>
          </cell>
        </row>
        <row r="2894">
          <cell r="A2894">
            <v>100580</v>
          </cell>
          <cell r="B2894" t="str">
            <v>ASSENTAMENTO DE POSTE DE CONCRETO COM COMPRIMENTO NOMINAL DE 10 M, CARGA NOMINAL MAIOR QUE 1000 DAN, ENGASTAMENTO SIMPLES COM 1,6 M DE SOLO (NÃO INCLUI FORNECIMENTO). AF_11/2019</v>
          </cell>
          <cell r="C2894" t="str">
            <v>UN</v>
          </cell>
          <cell r="D2894">
            <v>325.79000000000002</v>
          </cell>
        </row>
        <row r="2895">
          <cell r="A2895">
            <v>100581</v>
          </cell>
          <cell r="B2895" t="str">
            <v>ASSENTAMENTO DE POSTE DE CONCRETO COM COMPRIMENTO NOMINAL DE 10,5 M, CARGA NOMINAL MENOR OU IGUAL A 1000 DAN, ENGASTAMENTO SIMPLES COM 1,65 M DE SOLO (NÃO INCLUI FORNECIMENTO). AF_11/2019</v>
          </cell>
          <cell r="C2895" t="str">
            <v>UN</v>
          </cell>
          <cell r="D2895">
            <v>302.89</v>
          </cell>
        </row>
        <row r="2896">
          <cell r="A2896">
            <v>100582</v>
          </cell>
          <cell r="B2896" t="str">
            <v>ASSENTAMENTO DE POSTE DE CONCRETO COM COMPRIMENTO NOMINAL DE 10,5 M, CARGA NOMINAL MAIOR QUE 1000 DAN, ENGASTAMENTO SIMPLES COM 1,65 M DE SOLO (NÃO INCLUI FORNECIMENTO). AF_11/2019</v>
          </cell>
          <cell r="C2896" t="str">
            <v>UN</v>
          </cell>
          <cell r="D2896">
            <v>366.31</v>
          </cell>
        </row>
        <row r="2897">
          <cell r="A2897">
            <v>100583</v>
          </cell>
          <cell r="B2897" t="str">
            <v>ASSENTAMENTO DE POSTE DE CONCRETO COM COMPRIMENTO NOMINAL DE 11 M, CARGA NOMINAL MENOR OU IGUAL A 1000 DAN, ENGASTAMENTO SIMPLES COM 1,7 M DE SOLO (NÃO INCLUI FORNECIMENTO). AF_11/2019</v>
          </cell>
          <cell r="C2897" t="str">
            <v>UN</v>
          </cell>
          <cell r="D2897">
            <v>316.27</v>
          </cell>
        </row>
        <row r="2898">
          <cell r="A2898">
            <v>100584</v>
          </cell>
          <cell r="B2898" t="str">
            <v>ASSENTAMENTO DE POSTE DE CONCRETO COM COMPRIMENTO NOMINAL DE 11 M, CARGA NOMINAL MAIOR QUE 1000 DAN, ENGASTAMENTO SIMPLES COM 1,7 M DE SOLO (NÃO INCLUI FORNECIMENTO). AF_11/2019</v>
          </cell>
          <cell r="C2898" t="str">
            <v>UN</v>
          </cell>
          <cell r="D2898">
            <v>354.37</v>
          </cell>
        </row>
        <row r="2899">
          <cell r="A2899">
            <v>100585</v>
          </cell>
          <cell r="B2899" t="str">
            <v>ASSENTAMENTO DE POSTE DE CONCRETO COM COMPRIMENTO NOMINAL DE 12 M, CARGA NOMINAL MENOR OU IGUAL A 1000 DAN, ENGASTAMENTO SIMPLES COM 1,8 M DE SOLO (NÃO INCLUI FORNECIMENTO). AF_11/2019</v>
          </cell>
          <cell r="C2899" t="str">
            <v>UN</v>
          </cell>
          <cell r="D2899">
            <v>342.09</v>
          </cell>
        </row>
        <row r="2900">
          <cell r="A2900">
            <v>100586</v>
          </cell>
          <cell r="B2900" t="str">
            <v>ASSENTAMENTO DE POSTE DE CONCRETO COM COMPRIMENTO NOMINAL DE 12 M, CARGA NOMINAL MAIOR QUE 1000 DAN, ENGASTAMENTO SIMPLES COM 1,8 M DE SOLO (NÃO INCLUI FORNECIMENTO). AF_11/2019</v>
          </cell>
          <cell r="C2900" t="str">
            <v>UN</v>
          </cell>
          <cell r="D2900">
            <v>402.76</v>
          </cell>
        </row>
        <row r="2901">
          <cell r="A2901">
            <v>100587</v>
          </cell>
          <cell r="B2901" t="str">
            <v>ASSENTAMENTO DE POSTE DE CONCRETO COM COMPRIMENTO NOMINAL DE 13 M, CARGA NOMINAL MENOR OU IGUAL A 1000 DAN, ENGASTAMENTO SIMPLES COM 1,9 M DE SOLO (NÃO INCLUI FORNECIMENTO). AF_11/2019</v>
          </cell>
          <cell r="C2901" t="str">
            <v>UN</v>
          </cell>
          <cell r="D2901">
            <v>369.1</v>
          </cell>
        </row>
        <row r="2902">
          <cell r="A2902">
            <v>100588</v>
          </cell>
          <cell r="B2902" t="str">
            <v>ASSENTAMENTO DE POSTE DE CONCRETO COM COMPRIMENTO NOMINAL DE 13 M, CARGA NOMINAL MAIOR QUE 1000 DAN, ENGASTAMENTO SIMPLES COM 1,9 M DE SOLO (NÃO INCLUI FORNECIMENTO). AF_11/2019</v>
          </cell>
          <cell r="C2902" t="str">
            <v>UN</v>
          </cell>
          <cell r="D2902">
            <v>416.26</v>
          </cell>
        </row>
        <row r="2903">
          <cell r="A2903">
            <v>100589</v>
          </cell>
          <cell r="B2903" t="str">
            <v>ASSENTAMENTO DE POSTE DE CONCRETO COM COMPRIMENTO NOMINAL DE 13,5 M, CARGA NOMINAL MENOR OU IGUAL A 1000 DAN, ENGASTAMENTO SIMPLES COM 1,95 M DE SOLO (NÃO INCLUI FORNECIMENTO). AF_11/2019</v>
          </cell>
          <cell r="C2903" t="str">
            <v>UN</v>
          </cell>
          <cell r="D2903">
            <v>415.45</v>
          </cell>
        </row>
        <row r="2904">
          <cell r="A2904">
            <v>100590</v>
          </cell>
          <cell r="B2904" t="str">
            <v>ASSENTAMENTO DE POSTE DE CONCRETO COM COMPRIMENTO NOMINAL DE 13,5 M, CARGA NOMINAL MAIOR QUE 1000 DAN, ENGASTAMENTO SIMPLES COM 1,95 M DE SOLO (NÃO INCLUI FORNECIMENTO). AF_11/2019</v>
          </cell>
          <cell r="C2904" t="str">
            <v>UN</v>
          </cell>
          <cell r="D2904">
            <v>462.15</v>
          </cell>
        </row>
        <row r="2905">
          <cell r="A2905">
            <v>100591</v>
          </cell>
          <cell r="B2905" t="str">
            <v>ASSENTAMENTO DE POSTE DE CONCRETO COM COMPRIMENTO NOMINAL DE 14 M, CARGA NOMINAL MENOR OU IGUAL A 1000 DAN, ENGASTAMENTO SIMPLES COM 2 M DE SOLO (NÃO INCLUI FORNECIMENTO). AF_11/2019</v>
          </cell>
          <cell r="C2905" t="str">
            <v>UN</v>
          </cell>
          <cell r="D2905">
            <v>408.43</v>
          </cell>
        </row>
        <row r="2906">
          <cell r="A2906">
            <v>100592</v>
          </cell>
          <cell r="B2906" t="str">
            <v>ASSENTAMENTO DE POSTE DE CONCRETO COM COMPRIMENTO NOMINAL DE 14 M, CARGA NOMINAL MAIOR QUE 1000 DAN, ENGASTAMENTO SIMPLES COM 2 M DE SOLO (NÃO INCLUI FORNECIMENTO). AF_11/2019</v>
          </cell>
          <cell r="C2906" t="str">
            <v>UN</v>
          </cell>
          <cell r="D2906">
            <v>447.12</v>
          </cell>
        </row>
        <row r="2907">
          <cell r="A2907">
            <v>100593</v>
          </cell>
          <cell r="B2907" t="str">
            <v>ASSENTAMENTO DE POSTE DE CONCRETO COM COMPRIMENTO NOMINAL DE 15 M, CARGA NOMINAL MENOR OU IGUAL A 1000 DAN, ENGASTAMENTO SIMPLES COM 2,1 M DE SOLO (NÃO INCLUI FORNECIMENTO). AF_11/2019</v>
          </cell>
          <cell r="C2907" t="str">
            <v>UN</v>
          </cell>
          <cell r="D2907">
            <v>437.56</v>
          </cell>
        </row>
        <row r="2908">
          <cell r="A2908">
            <v>100594</v>
          </cell>
          <cell r="B2908" t="str">
            <v>ASSENTAMENTO DE POSTE DE CONCRETO COM COMPRIMENTO NOMINAL DE 15 M, CARGA NOMINAL MAIOR QUE 1000 DAN, ENGASTAMENTO SIMPLES COM 2,1 M DE SOLO (NÃO INCLUI FORNECIMENTO). AF_11/2019</v>
          </cell>
          <cell r="C2908" t="str">
            <v>UN</v>
          </cell>
          <cell r="D2908">
            <v>503.06</v>
          </cell>
        </row>
        <row r="2909">
          <cell r="A2909">
            <v>100595</v>
          </cell>
          <cell r="B2909" t="str">
            <v>ASSENTAMENTO DE POSTE DE CONCRETO COM COMPRIMENTO NOMINAL DE 18 M, CARGA NOMINAL MENOR OU IGUAL A 1000 DAN, ENGASTAMENTO SIMPLES COM 2,4 M DE SOLO (NÃO INCLUI FORNECIMENTO). AF_11/2019</v>
          </cell>
          <cell r="C2909" t="str">
            <v>UN</v>
          </cell>
          <cell r="D2909">
            <v>524.98</v>
          </cell>
        </row>
        <row r="2910">
          <cell r="A2910">
            <v>100596</v>
          </cell>
          <cell r="B2910" t="str">
            <v>ASSENTAMENTO DE POSTE DE CONCRETO COM COMPRIMENTO NOMINAL DE 18 M, CARGA NOMINAL MAIOR QUE 1000 DAN, ENGASTAMENTO SIMPLES COM 2,4 M DE SOLO (NÃO INCLUI FORNECIMENTO). AF_11/2019</v>
          </cell>
          <cell r="C2910" t="str">
            <v>UN</v>
          </cell>
          <cell r="D2910">
            <v>613.28</v>
          </cell>
        </row>
        <row r="2911">
          <cell r="A2911">
            <v>100597</v>
          </cell>
          <cell r="B2911" t="str">
            <v>ASSENTAMENTO DE POSTE DE CONCRETO COM COMPRIMENTO NOMINAL DE 20 M, CARGA NOMINAL MENOR OU IGUAL A 1000 DAN, ENGASTAMENTO SIMPLES COM 2,6 M DE SOLO (NÃO INCLUI FORNECIMENTO). AF_11/2019</v>
          </cell>
          <cell r="C2911" t="str">
            <v>UN</v>
          </cell>
          <cell r="D2911">
            <v>613.32000000000005</v>
          </cell>
        </row>
        <row r="2912">
          <cell r="A2912">
            <v>100598</v>
          </cell>
          <cell r="B2912" t="str">
            <v>ASSENTAMENTO DE POSTE DE CONCRETO COM COMPRIMENTO NOMINAL DE 20 M, CARGA NOMINAL MAIOR QUE 1000, ENGASTAMENTO SIMPLES COM 2,6 M DE SOLO (NÃO INCLUI FORNECIMENTO). AF_11/2019</v>
          </cell>
          <cell r="C2912" t="str">
            <v>UN</v>
          </cell>
          <cell r="D2912">
            <v>686.11</v>
          </cell>
        </row>
        <row r="2913">
          <cell r="A2913">
            <v>100599</v>
          </cell>
          <cell r="B2913" t="str">
            <v>ASSENTAMENTO DE POSTE DE CONCRETO COM COMPRIMENTO NOMINAL DE 9 M, CARGA NOMINAL DE 150 DAN, ENGASTAMENTO BASE CONCRETADA COM 1 M DE CONCRETO E 0,5 M DE SOLO (NÃO INCLUI FORNECIMENTO). AF_11/2019</v>
          </cell>
          <cell r="C2913" t="str">
            <v>UN</v>
          </cell>
          <cell r="D2913">
            <v>277.8</v>
          </cell>
        </row>
        <row r="2914">
          <cell r="A2914">
            <v>100600</v>
          </cell>
          <cell r="B2914" t="str">
            <v>ASSENTAMENTO DE POSTE DE CONCRETO COM COMPRIMENTO NOMINAL DE 9 M, CARGA NOMINAL DE 300 DAN, ENGASTAMENTO BASE CONCRETADA COM 1 M DE CONCRETO E 0,5 M DE SOLO (NÃO INCLUI FORNECIMENTO). AF_11/2019</v>
          </cell>
          <cell r="C2914" t="str">
            <v>UN</v>
          </cell>
          <cell r="D2914">
            <v>343.32</v>
          </cell>
        </row>
        <row r="2915">
          <cell r="A2915">
            <v>100601</v>
          </cell>
          <cell r="B2915" t="str">
            <v>ASSENTAMENTO DE POSTE DE CONCRETO COM COMPRIMENTO NOMINAL DE 9 M, CARGA NOMINAL DE 400 DAN, ENGASTAMENTO BASE CONCRETADA COM 1 M DE CONCRETO E 0,5 M DE SOLO (NÃO INCLUI FORNECIMENTO). AF_11/2019</v>
          </cell>
          <cell r="C2915" t="str">
            <v>UN</v>
          </cell>
          <cell r="D2915">
            <v>454.16</v>
          </cell>
        </row>
        <row r="2916">
          <cell r="A2916">
            <v>100602</v>
          </cell>
          <cell r="B2916" t="str">
            <v>ASSENTAMENTO DE POSTE DE CONCRETO COM COMPRIMENTO NOMINAL DE 9 M, CARGA NOMINAL DE 600 DAN, ENGASTAMENTO BASE CONCRETADA COM 1 M DE CONCRETO E 0,5 M DE SOLO (NÃO INCLUI FORNECIMENTO). AF_11/2019</v>
          </cell>
          <cell r="C2916" t="str">
            <v>UN</v>
          </cell>
          <cell r="D2916">
            <v>592.42999999999995</v>
          </cell>
        </row>
        <row r="2917">
          <cell r="A2917">
            <v>100603</v>
          </cell>
          <cell r="B2917" t="str">
            <v>ASSENTAMENTO DE POSTE DE CONCRETO COM COMPRIMENTO NOMINAL DE 9 M, CARGA NOMINAL DE 1000 DAN, ENGASTAMENTO BASE CONCRETADA COM 1 M DE CONCRETO E 0,5 M DE SOLO (NÃO INCLUI FORNECIMENTO). AF_11/2019</v>
          </cell>
          <cell r="C2917" t="str">
            <v>UN</v>
          </cell>
          <cell r="D2917">
            <v>948.03</v>
          </cell>
        </row>
        <row r="2918">
          <cell r="A2918">
            <v>100604</v>
          </cell>
          <cell r="B2918" t="str">
            <v>ASSENTAMENTO DE POSTE DE CONCRETO COM COMPRIMENTO NOMINAL DE 10 M, CARGA NOMINAL DE 300 DAN, ENGASTAMENTO BASE CONCRETADA COM 1 M DE CONCRETO E 0,6 M DE SOLO (NÃO INCLUI FORNECIMENTO). AF_11/2019</v>
          </cell>
          <cell r="C2918" t="str">
            <v>UN</v>
          </cell>
          <cell r="D2918">
            <v>361.38</v>
          </cell>
        </row>
        <row r="2919">
          <cell r="A2919">
            <v>100605</v>
          </cell>
          <cell r="B2919" t="str">
            <v>ASSENTAMENTO DE POSTE DE CONCRETO COM COMPRIMENTO NOMINAL DE 10 M, CARGA NOMINAL DE 600 DAN, ENGASTAMENTO BASE CONCRETADA COM 1 M DE CONCRETO E 0,6 M DE SOLO (NÃO INCLUI FORNECIMENTO). AF_11/2019</v>
          </cell>
          <cell r="C2919" t="str">
            <v>UN</v>
          </cell>
          <cell r="D2919">
            <v>616.96</v>
          </cell>
        </row>
        <row r="2920">
          <cell r="A2920">
            <v>100606</v>
          </cell>
          <cell r="B2920" t="str">
            <v>ASSENTAMENTO DE POSTE DE CONCRETO COM COMPRIMENTO NOMINAL DE 10 M, CARGA NOMINAL DE 1000 DAN, ENGASTAMENTO BASE CONCRETADA COM 1 M DE CONCRETO E 0,6 M DE SOLO (NÃO INCLUI FORNECIMENTO). AF_11/2019</v>
          </cell>
          <cell r="C2920" t="str">
            <v>UN</v>
          </cell>
          <cell r="D2920">
            <v>980.95</v>
          </cell>
        </row>
        <row r="2921">
          <cell r="A2921">
            <v>100607</v>
          </cell>
          <cell r="B2921" t="str">
            <v>ASSENTAMENTO DE POSTE DE CONCRETO COM COMPRIMENTO NOMINAL DE 10,5 M, CARGA NOMINAL DE 300 DAN, ENGASTAMENTO BASE CONCRETADA COM 1 M DE CONCRETO E 0,65 M DE SOLO (NÃO INCLUI FORNECIMENTO). AF_11/2019</v>
          </cell>
          <cell r="C2921" t="str">
            <v>UN</v>
          </cell>
          <cell r="D2921">
            <v>369.82</v>
          </cell>
        </row>
        <row r="2922">
          <cell r="A2922">
            <v>100608</v>
          </cell>
          <cell r="B2922" t="str">
            <v>ASSENTAMENTO DE POSTE DE CONCRETO COM COMPRIMENTO NOMINAL DE 10,5 M, CARGA NOMINAL DE 600 DAN, ENGASTAMENTO BASE CONCRETADA COM 1 M DE CONCRETO E 0,65 M DE SOLO (NÃO INCLUI FORNECIMENTO). AF_11/2019</v>
          </cell>
          <cell r="C2922" t="str">
            <v>UN</v>
          </cell>
          <cell r="D2922">
            <v>629.03</v>
          </cell>
        </row>
        <row r="2923">
          <cell r="A2923">
            <v>100609</v>
          </cell>
          <cell r="B2923" t="str">
            <v>ASSENTAMENTO DE POSTE DE CONCRETO COM COMPRIMENTO NOMINAL DE 10,5 M, CARGA NOMINAL DE 1000 DAN, ENGASTAMENTO BASE CONCRETADA COM 1 M DE CONCRETO E 0,65 M DE SOLO (NÃO INCLUI FORNECIMENTO). AF_11/2019</v>
          </cell>
          <cell r="C2923" t="str">
            <v>UN</v>
          </cell>
          <cell r="D2923">
            <v>998.78</v>
          </cell>
        </row>
        <row r="2924">
          <cell r="A2924">
            <v>100610</v>
          </cell>
          <cell r="B2924" t="str">
            <v>ASSENTAMENTO DE POSTE DE CONCRETO COM COMPRIMENTO NOMINAL DE 11 M, CARGA NOMINAL DE 300 DAN, ENGASTAMENTO BASE CONCRETADA COM 1 M DE CONCRETO E 0,7 M DE SOLO (NÃO INCLUI FORNECIMENTO). AF_11/2019</v>
          </cell>
          <cell r="C2924" t="str">
            <v>UN</v>
          </cell>
          <cell r="D2924">
            <v>378.19</v>
          </cell>
        </row>
        <row r="2925">
          <cell r="A2925">
            <v>100611</v>
          </cell>
          <cell r="B2925" t="str">
            <v>ASSENTAMENTO DE POSTE DE CONCRETO COM COMPRIMENTO NOMINAL DE 11 M, CARGA NOMINAL DE 400 DAN, ENGASTAMENTO BASE CONCRETADA COM 1 M DE CONCRETO E 0,7 M DE SOLO (NÃO INCLUI FORNECIMENTO). AF_11/2019</v>
          </cell>
          <cell r="C2925" t="str">
            <v>UN</v>
          </cell>
          <cell r="D2925">
            <v>494.75</v>
          </cell>
        </row>
        <row r="2926">
          <cell r="A2926">
            <v>100612</v>
          </cell>
          <cell r="B2926" t="str">
            <v>ASSENTAMENTO DE POSTE DE CONCRETO COM COMPRIMENTO NOMINAL DE 11 M, CARGA NOMINAL DE 600 DAN, ENGASTAMENTO BASE CONCRETADA COM 1 M DE CONCRETO E 0,7 M DE SOLO (NÃO INCLUI FORNECIMENTO). AF_11/2019</v>
          </cell>
          <cell r="C2926" t="str">
            <v>UN</v>
          </cell>
          <cell r="D2926">
            <v>640.79</v>
          </cell>
        </row>
        <row r="2927">
          <cell r="A2927">
            <v>100613</v>
          </cell>
          <cell r="B2927" t="str">
            <v>ASSENTAMENTO DE POSTE DE CONCRETO COM COMPRIMENTO NOMINAL DE 11 M, CARGA NOMINAL DE 1000 DAN, ENGASTAMENTO BASE CONCRETADA COM 1 M DE CONCRETO E 0,7 M DE SOLO (NÃO INCLUI FORNECIMENTO). AF_11/2019</v>
          </cell>
          <cell r="C2927" t="str">
            <v>UN</v>
          </cell>
          <cell r="D2927">
            <v>1016.13</v>
          </cell>
        </row>
        <row r="2928">
          <cell r="A2928">
            <v>100614</v>
          </cell>
          <cell r="B2928" t="str">
            <v>ASSENTAMENTO DE POSTE DE CONCRETO COM COMPRIMENTO NOMINAL DE 12 M, CARGA NOMINAL DE 400 DAN, ENGASTAMENTO BASE CONCRETADA COM 1 M DE CONCRETO E 0,8 M DE SOLO (NÃO INCLUI FORNECIMENTO). AF_11/2019</v>
          </cell>
          <cell r="C2928" t="str">
            <v>UN</v>
          </cell>
          <cell r="D2928">
            <v>514.53</v>
          </cell>
        </row>
        <row r="2929">
          <cell r="A2929">
            <v>100615</v>
          </cell>
          <cell r="B2929" t="str">
            <v>ASSENTAMENTO DE POSTE DE CONCRETO COM COMPRIMENTO NOMINAL DE 12 M, CARGA NOMINAL DE 600 DAN, ENGASTAMENTO BASE CONCRETADA COM 1 M DE CONCRETO E 0,8 M DE SOLO (NÃO INCLUI FORNECIMENTO). AF_11/2019</v>
          </cell>
          <cell r="C2929" t="str">
            <v>UN</v>
          </cell>
          <cell r="D2929">
            <v>664.05</v>
          </cell>
        </row>
        <row r="2930">
          <cell r="A2930">
            <v>100616</v>
          </cell>
          <cell r="B2930" t="str">
            <v>ASSENTAMENTO DE POSTE DE CONCRETO COM COMPRIMENTO NOMINAL DE 12 M, CARGA NOMINAL DE 1000 DAN, ENGASTAMENTO BASE CONCRETADA COM 1 M DE CONCRETO E 0,8 M DE SOLO (NÃO INCLUI FORNECIMENTO). AF_11/2019</v>
          </cell>
          <cell r="C2930" t="str">
            <v>UN</v>
          </cell>
          <cell r="D2930">
            <v>1052.93</v>
          </cell>
        </row>
        <row r="2931">
          <cell r="A2931">
            <v>100617</v>
          </cell>
          <cell r="B2931" t="str">
            <v>ASSENTAMENTO DE POSTE DE CONCRETO COM COMPRIMENTO NOMINAL DE 13 M, CARGA NOMINAL DE 600 DAN, ENGASTAMENTO BASE CONCRETADA COM 1 M DE CONCRETO E 0,9 M DE SOLO (NÃO INCLUI FORNECIMENTO). AF_11/2019</v>
          </cell>
          <cell r="C2931" t="str">
            <v>UN</v>
          </cell>
          <cell r="D2931">
            <v>687.18</v>
          </cell>
        </row>
        <row r="2932">
          <cell r="A2932">
            <v>100618</v>
          </cell>
          <cell r="B2932" t="str">
            <v>ASSENTAMENTO DE POSTE DE CONCRETO COM COMPRIMENTO NOMINAL DE 13 M, CARGA NOMINAL DE 1000 DAN, ENGASTAMENTO BASE CONCRETADA COM 1 M DE CONCRETO E 0,9 M DE SOLO - SOMENTE INSTALAÇÃO, SEM FORNECIMENTO. AF_11/2019</v>
          </cell>
          <cell r="C2932" t="str">
            <v>UN</v>
          </cell>
          <cell r="D2932">
            <v>1093.31</v>
          </cell>
        </row>
        <row r="2933">
          <cell r="A2933">
            <v>100619</v>
          </cell>
          <cell r="B2933" t="str">
            <v>POSTE DECORATIVO PARA JARDIM EM AÇO TUBULAR, H = *2,5* M, SEM LUMINÁRIA - FORNECIMENTO E INSTALAÇÃO. AF_11/2019</v>
          </cell>
          <cell r="C2933" t="str">
            <v>UN</v>
          </cell>
          <cell r="D2933">
            <v>339.76</v>
          </cell>
        </row>
        <row r="2934">
          <cell r="A2934">
            <v>100620</v>
          </cell>
          <cell r="B2934" t="str">
            <v>POSTE DE AÇO CONICO CONTÍNUO CURVO SIMPLES, FLANGEADO, H=9M, INCLUSIVE LUMINÁRIA, SEM LÂMPADA - FORNECIMENTO E INSTALACAO. AF_11/2019</v>
          </cell>
          <cell r="C2934" t="str">
            <v>UN</v>
          </cell>
          <cell r="D2934">
            <v>2003.69</v>
          </cell>
        </row>
        <row r="2935">
          <cell r="A2935">
            <v>100621</v>
          </cell>
          <cell r="B2935" t="str">
            <v>POSTE DE AÇO CONICO CONTÍNUO CURVO DUPLO, FLANGEADO, H=9M, INCLUSIVE LUMINÁRIAS, SEM LÂMPADAS - FORNECIMENTO E INSTALACAO. AF_11/2019</v>
          </cell>
          <cell r="C2935" t="str">
            <v>UN</v>
          </cell>
          <cell r="D2935">
            <v>2246.7600000000002</v>
          </cell>
        </row>
        <row r="2936">
          <cell r="A2936">
            <v>100622</v>
          </cell>
          <cell r="B2936" t="str">
            <v>POSTE DE AÇO CONICO CONTÍNUO CURVO SIMPLES, ENGASTADO, H=9M, INCLUSIVE LUMINÁRIA, SEM LÂMPADA - FORNECIMENTO E INSTALACAO. AF_11/2019</v>
          </cell>
          <cell r="C2936" t="str">
            <v>UN</v>
          </cell>
          <cell r="D2936">
            <v>1309.3800000000001</v>
          </cell>
        </row>
        <row r="2937">
          <cell r="A2937">
            <v>100623</v>
          </cell>
          <cell r="B2937" t="str">
            <v>POSTE DE AÇO CONICO CONTÍNUO CURVO DUPLO, ENGASTADO, H=9M, INCLUSIVE LUMINÁRIAS, SEM LÂMPADAS - FORNECIMENTO E INSTALACAO. AF_11/2019</v>
          </cell>
          <cell r="C2937" t="str">
            <v>UN</v>
          </cell>
          <cell r="D2937">
            <v>1408.73</v>
          </cell>
        </row>
        <row r="2938">
          <cell r="A2938">
            <v>72281</v>
          </cell>
          <cell r="B2938" t="str">
            <v>REATOR PARA LAMPADA VAPOR DE MERCURIO USO EXTERNO 220V/400W</v>
          </cell>
          <cell r="C2938" t="str">
            <v>UN</v>
          </cell>
          <cell r="D2938">
            <v>104.18</v>
          </cell>
        </row>
        <row r="2939">
          <cell r="A2939">
            <v>72282</v>
          </cell>
          <cell r="B2939" t="str">
            <v>REATOR PARA LAMPADA VAPOR DE SODIO ALTA PRESSAO - 220V/250W - USO EXTERNO</v>
          </cell>
          <cell r="C2939" t="str">
            <v>UN</v>
          </cell>
          <cell r="D2939">
            <v>140.99</v>
          </cell>
        </row>
        <row r="2940">
          <cell r="A2940" t="str">
            <v>73831/2</v>
          </cell>
          <cell r="B2940" t="str">
            <v>LAMPADA DE VAPOR DE MERCURIO DE 250W - FORNECIMENTO E INSTALACAO</v>
          </cell>
          <cell r="C2940" t="str">
            <v>UN</v>
          </cell>
          <cell r="D2940">
            <v>26.59</v>
          </cell>
        </row>
        <row r="2941">
          <cell r="A2941" t="str">
            <v>73831/3</v>
          </cell>
          <cell r="B2941" t="str">
            <v>LAMPADA DE VAPOR DE MERCURIO DE 400W/250V - FORNECIMENTO E INSTALACAO</v>
          </cell>
          <cell r="C2941" t="str">
            <v>UN</v>
          </cell>
          <cell r="D2941">
            <v>34.79</v>
          </cell>
        </row>
        <row r="2942">
          <cell r="A2942" t="str">
            <v>73831/4</v>
          </cell>
          <cell r="B2942" t="str">
            <v>LAMPADA MISTA DE 160W - FORNECIMENTO E INSTALACAO</v>
          </cell>
          <cell r="C2942" t="str">
            <v>UN</v>
          </cell>
          <cell r="D2942">
            <v>17.22</v>
          </cell>
        </row>
        <row r="2943">
          <cell r="A2943" t="str">
            <v>73831/5</v>
          </cell>
          <cell r="B2943" t="str">
            <v>LAMPADA MISTA DE 250W - FORNECIMENTO E INSTALACAO</v>
          </cell>
          <cell r="C2943" t="str">
            <v>UN</v>
          </cell>
          <cell r="D2943">
            <v>22.09</v>
          </cell>
        </row>
        <row r="2944">
          <cell r="A2944" t="str">
            <v>73831/6</v>
          </cell>
          <cell r="B2944" t="str">
            <v>LAMPADA MISTA DE 500W - FORNECIMENTO E INSTALACAO</v>
          </cell>
          <cell r="C2944" t="str">
            <v>UN</v>
          </cell>
          <cell r="D2944">
            <v>38.61</v>
          </cell>
        </row>
        <row r="2945">
          <cell r="A2945" t="str">
            <v>73831/7</v>
          </cell>
          <cell r="B2945" t="str">
            <v>LAMPADA DE VAPOR DE SODIO DE 150WX220V - FORNECIMENTO E INSTALACAO</v>
          </cell>
          <cell r="C2945" t="str">
            <v>UN</v>
          </cell>
          <cell r="D2945">
            <v>31.43</v>
          </cell>
        </row>
        <row r="2946">
          <cell r="A2946" t="str">
            <v>73831/8</v>
          </cell>
          <cell r="B2946" t="str">
            <v>LAMPADA DE VAPOR DE SODIO DE 250WX220V - FORNECIMENTO E INSTALACAO</v>
          </cell>
          <cell r="C2946" t="str">
            <v>UN</v>
          </cell>
          <cell r="D2946">
            <v>35.700000000000003</v>
          </cell>
        </row>
        <row r="2947">
          <cell r="A2947" t="str">
            <v>73831/9</v>
          </cell>
          <cell r="B2947" t="str">
            <v>LAMPADA DE VAPOR DE SODIO DE 400WX220V - FORNECIMENTO E INSTALACAO</v>
          </cell>
          <cell r="C2947" t="str">
            <v>UN</v>
          </cell>
          <cell r="D2947">
            <v>40.94</v>
          </cell>
        </row>
        <row r="2948">
          <cell r="A2948" t="str">
            <v>74231/1</v>
          </cell>
          <cell r="B2948" t="str">
            <v>LUMINARIA ABERTA PARA ILUMINACAO PUBLICA, PARA LAMPADA A VAPOR DE MERCURIO ATE 400W E MISTA ATE 500W, COM BRACO EM TUBO DE ACO GALV D=50MM PROJ HOR=2.500MM E PROJ VERT= 2.200MM, FORNECIMENTO E INSTALACAO</v>
          </cell>
          <cell r="C2948" t="str">
            <v>UN</v>
          </cell>
          <cell r="D2948">
            <v>132.71</v>
          </cell>
        </row>
        <row r="2949">
          <cell r="A2949" t="str">
            <v>74246/1</v>
          </cell>
          <cell r="B2949" t="str">
            <v>REFLETOR RETANGULAR FECHADO COM LAMPADA VAPOR METALICO 400 W</v>
          </cell>
          <cell r="C2949" t="str">
            <v>UN</v>
          </cell>
          <cell r="D2949">
            <v>251.12</v>
          </cell>
        </row>
        <row r="2950">
          <cell r="A2950">
            <v>83399</v>
          </cell>
          <cell r="B2950" t="str">
            <v>RELE FOTOELETRICO P/ COMANDO DE ILUMINACAO EXTERNA 220V/1000W - FORNECIMENTO E INSTALACAO</v>
          </cell>
          <cell r="C2950" t="str">
            <v>UN</v>
          </cell>
          <cell r="D2950">
            <v>30.03</v>
          </cell>
        </row>
        <row r="2951">
          <cell r="A2951">
            <v>83400</v>
          </cell>
          <cell r="B2951" t="str">
            <v>BRACO P/ ILUMINACAO DE RUAS EM TUBO ACO GALV 1" COMP = 1,20M E INCLINACAO 25GRAUS EM RELACAO AO PLANO VERTICAL P/ FIXACAO EM POSTE OU PAREDE - FORNECIMENTO E INSTALACAO</v>
          </cell>
          <cell r="C2951" t="str">
            <v>UN</v>
          </cell>
          <cell r="D2951">
            <v>96.56</v>
          </cell>
        </row>
        <row r="2952">
          <cell r="A2952">
            <v>83401</v>
          </cell>
          <cell r="B2952" t="str">
            <v>BRACO P/ LUMINARIA PUBLICA 1 X 1,50 M, EM TUBO ACO GALV 3/4, P/ FIXACAO EM POSTE OU PAREDE - FORNECIMENTO E INSTALACAO</v>
          </cell>
          <cell r="C2952" t="str">
            <v>UN</v>
          </cell>
          <cell r="D2952">
            <v>96.56</v>
          </cell>
        </row>
        <row r="2953">
          <cell r="A2953">
            <v>83402</v>
          </cell>
          <cell r="B2953" t="str">
            <v>ABRACADEIRA DE FIXACAO DE BRACOS DE LUMINARIAS DE 4" - FORNECIMENTO E INSTALACAO</v>
          </cell>
          <cell r="C2953" t="str">
            <v>UN</v>
          </cell>
          <cell r="D2953">
            <v>53.77</v>
          </cell>
        </row>
        <row r="2954">
          <cell r="A2954">
            <v>83475</v>
          </cell>
          <cell r="B2954" t="str">
            <v>LUMINARIA FECHADA PARA ILUMINACAO PUBLICA COM REATOR DE PARTIDA RAPIDA COM LAMPADA A VAPOR DE MERCURIO 250W - FORNECIMENTO E INSTALACAO</v>
          </cell>
          <cell r="C2954" t="str">
            <v>UN</v>
          </cell>
          <cell r="D2954">
            <v>365.68</v>
          </cell>
        </row>
        <row r="2955">
          <cell r="A2955">
            <v>83478</v>
          </cell>
          <cell r="B2955" t="str">
            <v>LUMINARIA FECHADA PARA ILUMINACAO PUBLICA - LAMPADAS DE 250/500W - FORNECIMENTO E INSTALACAO (EXCLUINDO LAMPADAS)</v>
          </cell>
          <cell r="C2955" t="str">
            <v>UN</v>
          </cell>
          <cell r="D2955">
            <v>268.35000000000002</v>
          </cell>
        </row>
        <row r="2956">
          <cell r="A2956">
            <v>83479</v>
          </cell>
          <cell r="B2956" t="str">
            <v>LUMINARIA ESTANQUE - PROTECAO CONTRA AGUA, POEIRA OU IMPACTOS - TIPO AQUATIC PIAL OU EQUIVALENTE</v>
          </cell>
          <cell r="C2956" t="str">
            <v>UN</v>
          </cell>
          <cell r="D2956">
            <v>106.43</v>
          </cell>
        </row>
        <row r="2957">
          <cell r="A2957">
            <v>83480</v>
          </cell>
          <cell r="B2957" t="str">
            <v>REATOR PARA LAMPADA VAPOR DE MERCURIO 125W  USO EXTERNO</v>
          </cell>
          <cell r="C2957" t="str">
            <v>UN</v>
          </cell>
          <cell r="D2957">
            <v>83.77</v>
          </cell>
        </row>
        <row r="2958">
          <cell r="A2958">
            <v>83481</v>
          </cell>
          <cell r="B2958" t="str">
            <v>REATOR PARA LAMPADA VAPOR DE MERCURIO 250W USO EXTERNO</v>
          </cell>
          <cell r="C2958" t="str">
            <v>UN</v>
          </cell>
          <cell r="D2958">
            <v>94.28</v>
          </cell>
        </row>
        <row r="2959">
          <cell r="A2959">
            <v>97600</v>
          </cell>
          <cell r="B2959" t="str">
            <v>REFLETOR EM ALUMÍNIO COM SUPORTE E ALÇA, LÂMPADA 125 W - FORNECIMENTO E INSTALAÇÃO. AF_11/2017</v>
          </cell>
          <cell r="C2959" t="str">
            <v>UN</v>
          </cell>
          <cell r="D2959">
            <v>189.49</v>
          </cell>
        </row>
        <row r="2960">
          <cell r="A2960">
            <v>97601</v>
          </cell>
          <cell r="B2960" t="str">
            <v>REFLETOR EM ALUMÍNIO COM SUPORTE E ALÇA, LÂMPADA 250 W - FORNECIMENTO E INSTALAÇÃO. AF_11/2017</v>
          </cell>
          <cell r="C2960" t="str">
            <v>UN</v>
          </cell>
          <cell r="D2960">
            <v>199.36</v>
          </cell>
        </row>
        <row r="2961">
          <cell r="A2961">
            <v>97605</v>
          </cell>
          <cell r="B2961" t="str">
            <v>LUMINÁRIA ARANDELA TIPO MEIA-LUA, PARA 1 LÂMPADA LED - FORNECIMENTO E INSTALAÇÃO. AF_11/2017</v>
          </cell>
          <cell r="C2961" t="str">
            <v>UN</v>
          </cell>
          <cell r="D2961">
            <v>61.59</v>
          </cell>
        </row>
        <row r="2962">
          <cell r="A2962">
            <v>97606</v>
          </cell>
          <cell r="B2962" t="str">
            <v>LUMINÁRIA ARANDELA TIPO MEIA-LUA, PARA 1 LÂMPADA DE 15 W - FORNECIMENTO E INSTALAÇÃO. AF_11/2017</v>
          </cell>
          <cell r="C2962" t="str">
            <v>UN</v>
          </cell>
          <cell r="D2962">
            <v>52.45</v>
          </cell>
        </row>
        <row r="2963">
          <cell r="A2963">
            <v>97607</v>
          </cell>
          <cell r="B2963" t="str">
            <v>LUMINÁRIA ARANDELA TIPO TARTARUGA PARA 1 LÂMPADA LED - FORNECIMENTO E INSTALAÇÃO. AF_11/2017</v>
          </cell>
          <cell r="C2963" t="str">
            <v>UN</v>
          </cell>
          <cell r="D2963">
            <v>71.290000000000006</v>
          </cell>
        </row>
        <row r="2964">
          <cell r="A2964">
            <v>97608</v>
          </cell>
          <cell r="B2964" t="str">
            <v>LUMINÁRIA ARANDELA TIPO TARTARUGA, COM GRADE, PARA 1 LÂMPADA DE 15 W - FORNECIMENTO E INSTALAÇÃO. AF_11/2017</v>
          </cell>
          <cell r="C2964" t="str">
            <v>UN</v>
          </cell>
          <cell r="D2964">
            <v>62.15</v>
          </cell>
        </row>
        <row r="2965">
          <cell r="A2965" t="str">
            <v>73857/1</v>
          </cell>
          <cell r="B2965" t="str">
            <v>TRANSFORMADOR DISTRIBUICAO  75KVA TRIFASICO 60HZ CLASSE 15KV IMERSO EM ÓLEO MINERAL FORNECIMENTO E INSTALACAO</v>
          </cell>
          <cell r="C2965" t="str">
            <v>UN</v>
          </cell>
          <cell r="D2965">
            <v>7319.08</v>
          </cell>
        </row>
        <row r="2966">
          <cell r="A2966" t="str">
            <v>73857/2</v>
          </cell>
          <cell r="B2966" t="str">
            <v>TRANSFORMADOR DISTRIBUICAO  112,5KVA TRIFASICO 60HZ CLASSE 15KV IMERSO EM ÓLEO MINERAL FORNECIMENTO E INSTALACAO</v>
          </cell>
          <cell r="C2966" t="str">
            <v>UN</v>
          </cell>
          <cell r="D2966">
            <v>9044.69</v>
          </cell>
        </row>
        <row r="2967">
          <cell r="A2967" t="str">
            <v>73857/3</v>
          </cell>
          <cell r="B2967" t="str">
            <v>TRANSFORMADOR DISTRIBUICAO  150KVA TRIFASICO 60HZ CLASSE 15KV IMERSO EM ÓLEO MINERAL FORNECIMENTO E INSTALACAO</v>
          </cell>
          <cell r="C2967" t="str">
            <v>UN</v>
          </cell>
          <cell r="D2967">
            <v>11401.93</v>
          </cell>
        </row>
        <row r="2968">
          <cell r="A2968" t="str">
            <v>73857/4</v>
          </cell>
          <cell r="B2968" t="str">
            <v>TRANSFORMADOR DISTRIBUICAO  225KVA TRIFASICO 60HZ CLASSE 15KV IMERSO EM ÓLEO MINERAL FORNECIMENTO E INSTALACAO</v>
          </cell>
          <cell r="C2968" t="str">
            <v>UN</v>
          </cell>
          <cell r="D2968">
            <v>15969.33</v>
          </cell>
        </row>
        <row r="2969">
          <cell r="A2969" t="str">
            <v>73857/5</v>
          </cell>
          <cell r="B2969" t="str">
            <v>TRANSFORMADOR DISTRIBUICAO  300KVA TRIFASICO 60HZ CLASSE 15KV IMERSO EM ÓLEO MINERAL FORNECIMENTO E INSTALACAO</v>
          </cell>
          <cell r="C2969" t="str">
            <v>UN</v>
          </cell>
          <cell r="D2969">
            <v>18627.849999999999</v>
          </cell>
        </row>
        <row r="2970">
          <cell r="A2970" t="str">
            <v>73857/6</v>
          </cell>
          <cell r="B2970" t="str">
            <v>TRANSFORMADOR DISTRIBUICAO  500KVA TRIFASICO 60HZ CLASSE 15KV IMERSO EM ÓLEO MINERAL FORNECIMENTO E INSTALACAO</v>
          </cell>
          <cell r="C2970" t="str">
            <v>UN</v>
          </cell>
          <cell r="D2970">
            <v>30323.62</v>
          </cell>
        </row>
        <row r="2971">
          <cell r="A2971" t="str">
            <v>73857/7</v>
          </cell>
          <cell r="B2971" t="str">
            <v>TRANSFORMADOR DISTRIBUICAO  30KVA TRIFASICO 60HZ CLASSE 15KV IMERSO EM ÓLEO MINERAL FORNECIMENTO E INSTALACAO</v>
          </cell>
          <cell r="C2971" t="str">
            <v>UN</v>
          </cell>
          <cell r="D2971">
            <v>5053</v>
          </cell>
        </row>
        <row r="2972">
          <cell r="A2972" t="str">
            <v>73857/8</v>
          </cell>
          <cell r="B2972" t="str">
            <v>TRANSFORMADOR DISTRIBUICAO  45KVA TRIFASICO 60HZ CLASSE 15KV IMERSO EM ÓLEO MINERAL FORNECIMENTO E INSTALACAO</v>
          </cell>
          <cell r="C2972" t="str">
            <v>UN</v>
          </cell>
          <cell r="D2972">
            <v>5657.98</v>
          </cell>
        </row>
        <row r="2973">
          <cell r="A2973" t="str">
            <v>73857/9</v>
          </cell>
          <cell r="B2973" t="str">
            <v>TRANSFORMADOR DISTRIBUICAO  750KVA TRIFASICO 60HZ CLASSE 15KV IMERSO EM ÓLEO MINERAL FORNECIMENTO E INSTALACAO</v>
          </cell>
          <cell r="C2973" t="str">
            <v>UN</v>
          </cell>
          <cell r="D2973">
            <v>41551.19</v>
          </cell>
        </row>
        <row r="2974">
          <cell r="A2974" t="str">
            <v>73857/10</v>
          </cell>
          <cell r="B2974" t="str">
            <v>TRANSFORMADOR DISTRIBUICAO  1000KVA TRIFASICO 60HZ CLASSE 15KV IMERSO EM ÓLEO MINERAL FORNECIMENTO E INSTALACAO</v>
          </cell>
          <cell r="C2974" t="str">
            <v>UN</v>
          </cell>
          <cell r="D2974">
            <v>58122.02</v>
          </cell>
        </row>
        <row r="2975">
          <cell r="A2975">
            <v>93128</v>
          </cell>
          <cell r="B2975" t="str">
            <v>PONTO DE ILUMINAÇÃO RESIDENCIAL INCLUINDO INTERRUPTOR SIMPLES, CAIXA ELÉTRICA, ELETRODUTO, CABO, RASGO, QUEBRA E CHUMBAMENTO (EXCLUINDO LUMINÁRIA E LÂMPADA). AF_01/2016</v>
          </cell>
          <cell r="C2975" t="str">
            <v>UN</v>
          </cell>
          <cell r="D2975">
            <v>104.81</v>
          </cell>
        </row>
        <row r="2976">
          <cell r="A2976">
            <v>93137</v>
          </cell>
          <cell r="B2976" t="str">
            <v>PONTO DE ILUMINAÇÃO RESIDENCIAL INCLUINDO INTERRUPTOR SIMPLES (2 MÓDULOS), CAIXA ELÉTRICA, ELETRODUTO, CABO, RASGO, QUEBRA E CHUMBAMENTO (EXCLUINDO LUMINÁRIA E LÂMPADA). AF_01/2016</v>
          </cell>
          <cell r="C2976" t="str">
            <v>UN</v>
          </cell>
          <cell r="D2976">
            <v>123.46</v>
          </cell>
        </row>
        <row r="2977">
          <cell r="A2977">
            <v>93138</v>
          </cell>
          <cell r="B2977" t="str">
            <v>PONTO DE ILUMINAÇÃO RESIDENCIAL INCLUINDO INTERRUPTOR PARALELO, CAIXA ELÉTRICA, ELETRODUTO, CABO, RASGO, QUEBRA E CHUMBAMENTO (EXCLUINDO LUMINÁRIA E LÂMPADA). AF_01/2016</v>
          </cell>
          <cell r="C2977" t="str">
            <v>UN</v>
          </cell>
          <cell r="D2977">
            <v>117.08</v>
          </cell>
        </row>
        <row r="2978">
          <cell r="A2978">
            <v>93139</v>
          </cell>
          <cell r="B2978" t="str">
            <v>PONTO DE ILUMINAÇÃO RESIDENCIAL INCLUINDO INTERRUPTOR PARALELO (2 MÓDULOS), CAIXA ELÉTRICA, ELETRODUTO, CABO, RASGO, QUEBRA E CHUMBAMENTO (EXCLUINDO LUMINÁRIA E LÂMPADA). AF_01/2016</v>
          </cell>
          <cell r="C2978" t="str">
            <v>UN</v>
          </cell>
          <cell r="D2978">
            <v>147.94999999999999</v>
          </cell>
        </row>
        <row r="2979">
          <cell r="A2979">
            <v>93140</v>
          </cell>
          <cell r="B2979" t="str">
            <v>PONTO DE ILUMINAÇÃO RESIDENCIAL INCLUINDO INTERRUPTOR SIMPLES CONJUGADO COM PARALELO, CAIXA ELÉTRICA, ELETRODUTO, CABO, RASGO, QUEBRA E CHUMBAMENTO (EXCLUINDO LUMINÁRIA E LÂMPADA). AF_01/2016</v>
          </cell>
          <cell r="C2979" t="str">
            <v>UN</v>
          </cell>
          <cell r="D2979">
            <v>139.57</v>
          </cell>
        </row>
        <row r="2980">
          <cell r="A2980">
            <v>93141</v>
          </cell>
          <cell r="B2980" t="str">
            <v>PONTO DE TOMADA RESIDENCIAL INCLUINDO TOMADA 10A/250V, CAIXA ELÉTRICA, ELETRODUTO, CABO, RASGO, QUEBRA E CHUMBAMENTO. AF_01/2016</v>
          </cell>
          <cell r="C2980" t="str">
            <v>UN</v>
          </cell>
          <cell r="D2980">
            <v>125.98</v>
          </cell>
        </row>
        <row r="2981">
          <cell r="A2981">
            <v>93142</v>
          </cell>
          <cell r="B2981" t="str">
            <v>PONTO DE TOMADA RESIDENCIAL INCLUINDO TOMADA (2 MÓDULOS) 10A/250V, CAIXA ELÉTRICA, ELETRODUTO, CABO, RASGO, QUEBRA E CHUMBAMENTO. AF_01/2016</v>
          </cell>
          <cell r="C2981" t="str">
            <v>UN</v>
          </cell>
          <cell r="D2981">
            <v>140.51</v>
          </cell>
        </row>
        <row r="2982">
          <cell r="A2982">
            <v>93143</v>
          </cell>
          <cell r="B2982" t="str">
            <v>PONTO DE TOMADA RESIDENCIAL INCLUINDO TOMADA 20A/250V, CAIXA ELÉTRICA, ELETRODUTO, CABO, RASGO, QUEBRA E CHUMBAMENTO. AF_01/2016</v>
          </cell>
          <cell r="C2982" t="str">
            <v>UN</v>
          </cell>
          <cell r="D2982">
            <v>127.52</v>
          </cell>
        </row>
        <row r="2983">
          <cell r="A2983">
            <v>93144</v>
          </cell>
          <cell r="B2983" t="str">
            <v>PONTO DE UTILIZAÇÃO DE EQUIPAMENTOS ELÉTRICOS, RESIDENCIAL, INCLUINDO SUPORTE E PLACA, CAIXA ELÉTRICA, ELETRODUTO, CABO, RASGO, QUEBRA E CHUMBAMENTO. AF_01/2016</v>
          </cell>
          <cell r="C2983" t="str">
            <v>UN</v>
          </cell>
          <cell r="D2983">
            <v>160.34</v>
          </cell>
        </row>
        <row r="2984">
          <cell r="A2984">
            <v>93145</v>
          </cell>
          <cell r="B2984" t="str">
            <v>PONTO DE ILUMINAÇÃO E TOMADA, RESIDENCIAL, INCLUINDO INTERRUPTOR SIMPLES E TOMADA 10A/250V, CAIXA ELÉTRICA, ELETRODUTO, CABO, RASGO, QUEBRA E CHUMBAMENTO (EXCLUINDO LUMINÁRIA E LÂMPADA). AF_01/2016</v>
          </cell>
          <cell r="C2984" t="str">
            <v>UN</v>
          </cell>
          <cell r="D2984">
            <v>152.36000000000001</v>
          </cell>
        </row>
        <row r="2985">
          <cell r="A2985">
            <v>93146</v>
          </cell>
          <cell r="B2985" t="str">
            <v>PONTO DE ILUMINAÇÃO E TOMADA, RESIDENCIAL, INCLUINDO INTERRUPTOR PARALELO E TOMADA 10A/250V, CAIXA ELÉTRICA, ELETRODUTO, CABO, RASGO, QUEBRA E CHUMBAMENTO (EXCLUINDO LUMINÁRIA E LÂMPADA). AF_01/2016</v>
          </cell>
          <cell r="C2985" t="str">
            <v>UN</v>
          </cell>
          <cell r="D2985">
            <v>164.62</v>
          </cell>
        </row>
        <row r="2986">
          <cell r="A2986">
            <v>93147</v>
          </cell>
          <cell r="B2986" t="str">
            <v>PONTO DE ILUMINAÇÃO E TOMADA, RESIDENCIAL, INCLUINDO INTERRUPTOR SIMPLES, INTERRUPTOR PARALELO E TOMADA 10A/250V, CAIXA ELÉTRICA, ELETRODUTO, CABO, RASGO, QUEBRA E CHUMBAMENTO (EXCLUINDO LUMINÁRIA E LÂMPADA). AF_01/2016</v>
          </cell>
          <cell r="C2986" t="str">
            <v>UN</v>
          </cell>
          <cell r="D2986">
            <v>187.16</v>
          </cell>
        </row>
        <row r="2987">
          <cell r="A2987">
            <v>8260</v>
          </cell>
          <cell r="B2987" t="str">
            <v>INSTALACAO PARA-RAIOS P/RESERVATORIO</v>
          </cell>
          <cell r="C2987" t="str">
            <v>UN</v>
          </cell>
          <cell r="D2987">
            <v>2960.27</v>
          </cell>
        </row>
        <row r="2988">
          <cell r="A2988">
            <v>72315</v>
          </cell>
          <cell r="B2988" t="str">
            <v>TERMINAL AEREO EM ACO GALVANIZADO COM BASE DE FIXACAO H = 30CM</v>
          </cell>
          <cell r="C2988" t="str">
            <v>UN</v>
          </cell>
          <cell r="D2988">
            <v>28.69</v>
          </cell>
        </row>
        <row r="2989">
          <cell r="A2989">
            <v>96971</v>
          </cell>
          <cell r="B2989" t="str">
            <v>CORDOALHA DE COBRE NU 16 MM², NÃO ENTERRADA, COM ISOLADOR - FORNECIMENTO E INSTALAÇÃO. AF_12/2017</v>
          </cell>
          <cell r="C2989" t="str">
            <v>M</v>
          </cell>
          <cell r="D2989">
            <v>22.02</v>
          </cell>
        </row>
        <row r="2990">
          <cell r="A2990">
            <v>96972</v>
          </cell>
          <cell r="B2990" t="str">
            <v>CORDOALHA DE COBRE NU 25 MM², NÃO ENTERRADA, COM ISOLADOR - FORNECIMENTO E INSTALAÇÃO. AF_12/2017</v>
          </cell>
          <cell r="C2990" t="str">
            <v>M</v>
          </cell>
          <cell r="D2990">
            <v>29.8</v>
          </cell>
        </row>
        <row r="2991">
          <cell r="A2991">
            <v>96973</v>
          </cell>
          <cell r="B2991" t="str">
            <v>CORDOALHA DE COBRE NU 35 MM², NÃO ENTERRADA, COM ISOLADOR - FORNECIMENTO E INSTALAÇÃO. AF_12/2017</v>
          </cell>
          <cell r="C2991" t="str">
            <v>M</v>
          </cell>
          <cell r="D2991">
            <v>37.17</v>
          </cell>
        </row>
        <row r="2992">
          <cell r="A2992">
            <v>96974</v>
          </cell>
          <cell r="B2992" t="str">
            <v>CORDOALHA DE COBRE NU 50 MM², NÃO ENTERRADA, COM ISOLADOR - FORNECIMENTO E INSTALAÇÃO. AF_12/2017</v>
          </cell>
          <cell r="C2992" t="str">
            <v>M</v>
          </cell>
          <cell r="D2992">
            <v>46.75</v>
          </cell>
        </row>
        <row r="2993">
          <cell r="A2993">
            <v>96975</v>
          </cell>
          <cell r="B2993" t="str">
            <v>CORDOALHA DE COBRE NU 70 MM², NÃO ENTERRADA, COM ISOLADOR - FORNECIMENTO E INSTALAÇÃO. AF_12/2017</v>
          </cell>
          <cell r="C2993" t="str">
            <v>M</v>
          </cell>
          <cell r="D2993">
            <v>59.31</v>
          </cell>
        </row>
        <row r="2994">
          <cell r="A2994">
            <v>96976</v>
          </cell>
          <cell r="B2994" t="str">
            <v>CORDOALHA DE COBRE NU 95 MM², NÃO ENTERRADA, COM ISOLADOR - FORNECIMENTO E INSTALAÇÃO. AF_12/2017</v>
          </cell>
          <cell r="C2994" t="str">
            <v>M</v>
          </cell>
          <cell r="D2994">
            <v>75.760000000000005</v>
          </cell>
        </row>
        <row r="2995">
          <cell r="A2995">
            <v>96977</v>
          </cell>
          <cell r="B2995" t="str">
            <v>CORDOALHA DE COBRE NU 50 MM², ENTERRADA, SEM ISOLADOR - FORNECIMENTO E INSTALAÇÃO. AF_12/2017</v>
          </cell>
          <cell r="C2995" t="str">
            <v>M</v>
          </cell>
          <cell r="D2995">
            <v>27.07</v>
          </cell>
        </row>
        <row r="2996">
          <cell r="A2996">
            <v>96978</v>
          </cell>
          <cell r="B2996" t="str">
            <v>CORDOALHA DE COBRE NU 70 MM², ENTERRADA, SEM ISOLADOR - FORNECIMENTO E INSTALAÇÃO. AF_12/2017</v>
          </cell>
          <cell r="C2996" t="str">
            <v>M</v>
          </cell>
          <cell r="D2996">
            <v>37.89</v>
          </cell>
        </row>
        <row r="2997">
          <cell r="A2997">
            <v>96979</v>
          </cell>
          <cell r="B2997" t="str">
            <v>CORDOALHA DE COBRE NU 95 MM², ENTERRADA, SEM ISOLADOR - FORNECIMENTO E INSTALAÇÃO. AF_12/2017</v>
          </cell>
          <cell r="C2997" t="str">
            <v>M</v>
          </cell>
          <cell r="D2997">
            <v>53</v>
          </cell>
        </row>
        <row r="2998">
          <cell r="A2998">
            <v>96984</v>
          </cell>
          <cell r="B2998" t="str">
            <v>ELETRODUTO PVC 40MM (1 ¼ ) PARA SPDA - FORNECIMENTO E INSTALAÇÃO. AF_12/2017</v>
          </cell>
          <cell r="C2998" t="str">
            <v>UN</v>
          </cell>
          <cell r="D2998">
            <v>40.07</v>
          </cell>
        </row>
        <row r="2999">
          <cell r="A2999">
            <v>96985</v>
          </cell>
          <cell r="B2999" t="str">
            <v>HASTE DE ATERRAMENTO 5/8  PARA SPDA - FORNECIMENTO E INSTALAÇÃO. AF_12/2017</v>
          </cell>
          <cell r="C2999" t="str">
            <v>UN</v>
          </cell>
          <cell r="D2999">
            <v>41.68</v>
          </cell>
        </row>
        <row r="3000">
          <cell r="A3000">
            <v>96986</v>
          </cell>
          <cell r="B3000" t="str">
            <v>HASTE DE ATERRAMENTO 3/4  PARA SPDA - FORNECIMENTO E INSTALAÇÃO. AF_12/2017</v>
          </cell>
          <cell r="C3000" t="str">
            <v>UN</v>
          </cell>
          <cell r="D3000">
            <v>62.43</v>
          </cell>
        </row>
        <row r="3001">
          <cell r="A3001">
            <v>96987</v>
          </cell>
          <cell r="B3001" t="str">
            <v>BASE METÁLICA PARA MASTRO 1 ½  PARA SPDA - FORNECIMENTO E INSTALAÇÃO. AF_12/2017</v>
          </cell>
          <cell r="C3001" t="str">
            <v>UN</v>
          </cell>
          <cell r="D3001">
            <v>107.67</v>
          </cell>
        </row>
        <row r="3002">
          <cell r="A3002">
            <v>96988</v>
          </cell>
          <cell r="B3002" t="str">
            <v>MASTRO 1 ½  PARA SPDA - FORNECIMENTO E INSTALAÇÃO. AF_12/2017</v>
          </cell>
          <cell r="C3002" t="str">
            <v>UN</v>
          </cell>
          <cell r="D3002">
            <v>157.82</v>
          </cell>
        </row>
        <row r="3003">
          <cell r="A3003">
            <v>96989</v>
          </cell>
          <cell r="B3003" t="str">
            <v>CAPTOR TIPO FRANKLIN PARA SPDA - FORNECIMENTO E INSTALAÇÃO. AF_12/2017</v>
          </cell>
          <cell r="C3003" t="str">
            <v>UN</v>
          </cell>
          <cell r="D3003">
            <v>103.86</v>
          </cell>
        </row>
        <row r="3004">
          <cell r="A3004">
            <v>98463</v>
          </cell>
          <cell r="B3004" t="str">
            <v>SUPORTE ISOLADOR PARA CORDOALHA DE COBRE - FORNECIMENTO E INSTALAÇÃO. AF_12/2017</v>
          </cell>
          <cell r="C3004" t="str">
            <v>UN</v>
          </cell>
          <cell r="D3004">
            <v>20.46</v>
          </cell>
        </row>
        <row r="3005">
          <cell r="A3005">
            <v>9535</v>
          </cell>
          <cell r="B3005" t="str">
            <v>CHUVEIRO ELETRICO COMUM CORPO PLASTICO TIPO DUCHA, FORNECIMENTO E INSTALACAO</v>
          </cell>
          <cell r="C3005" t="str">
            <v>UN</v>
          </cell>
          <cell r="D3005">
            <v>73.08</v>
          </cell>
        </row>
        <row r="3006">
          <cell r="A3006">
            <v>88547</v>
          </cell>
          <cell r="B3006" t="str">
            <v>CHAVE DE BOIA AUTOMÁTICA SUPERIOR 10A/250V - FORNECIMENTO E INSTALACAO</v>
          </cell>
          <cell r="C3006" t="str">
            <v>UN</v>
          </cell>
          <cell r="D3006">
            <v>65.91</v>
          </cell>
        </row>
        <row r="3007">
          <cell r="A3007">
            <v>72283</v>
          </cell>
          <cell r="B3007" t="str">
            <v>ABRIGO PARA HIDRANTE, 75X45X17CM, COM REGISTRO GLOBO ANGULAR 45º 2.1/2", ADAPTADOR STORZ 2.1/2", MANGUEIRA DE INCÊNDIO 15M, REDUÇÃO 2.1/2X1.1/2" E ESGUICHO EM LATÃO 1.1/2" - FORNECIMENTO E INSTALAÇÃO</v>
          </cell>
          <cell r="C3007" t="str">
            <v>UN</v>
          </cell>
          <cell r="D3007">
            <v>817.57</v>
          </cell>
        </row>
        <row r="3008">
          <cell r="A3008">
            <v>72287</v>
          </cell>
          <cell r="B3008" t="str">
            <v>CAIXA DE INCÊNDIO 45X75X17CM - FORNECIMENTO E INSTALAÇÃO</v>
          </cell>
          <cell r="C3008" t="str">
            <v>UN</v>
          </cell>
          <cell r="D3008">
            <v>211.67</v>
          </cell>
        </row>
        <row r="3009">
          <cell r="A3009">
            <v>72288</v>
          </cell>
          <cell r="B3009" t="str">
            <v>CAIXA DE INCÊNDIO 60X75X17CM - FORNECIMENTO E INSTALAÇÃO</v>
          </cell>
          <cell r="C3009" t="str">
            <v>UN</v>
          </cell>
          <cell r="D3009">
            <v>262.88</v>
          </cell>
        </row>
        <row r="3010">
          <cell r="A3010">
            <v>72553</v>
          </cell>
          <cell r="B3010" t="str">
            <v>EXTINTOR DE PQS 4KG - FORNECIMENTO E INSTALACAO</v>
          </cell>
          <cell r="C3010" t="str">
            <v>UN</v>
          </cell>
          <cell r="D3010">
            <v>130.16</v>
          </cell>
        </row>
        <row r="3011">
          <cell r="A3011">
            <v>72554</v>
          </cell>
          <cell r="B3011" t="str">
            <v>EXTINTOR DE CO2 6KG - FORNECIMENTO E INSTALACAO</v>
          </cell>
          <cell r="C3011" t="str">
            <v>UN</v>
          </cell>
          <cell r="D3011">
            <v>432.95</v>
          </cell>
        </row>
        <row r="3012">
          <cell r="A3012" t="str">
            <v>73775/1</v>
          </cell>
          <cell r="B3012" t="str">
            <v>EXTINTOR INCENDIO TP PO QUIMICO 4KG FORNECIMENTO E COLOCACAO</v>
          </cell>
          <cell r="C3012" t="str">
            <v>UN</v>
          </cell>
          <cell r="D3012">
            <v>136.86000000000001</v>
          </cell>
        </row>
        <row r="3013">
          <cell r="A3013" t="str">
            <v>73775/2</v>
          </cell>
          <cell r="B3013" t="str">
            <v>EXTINTOR INCENDIO AGUA-PRESSURIZADA 10L INCL SUPORTE PAREDE CARGA     COMPLETA FORNECIMENTO E COLOCACAO</v>
          </cell>
          <cell r="C3013" t="str">
            <v>UN</v>
          </cell>
          <cell r="D3013">
            <v>140.91</v>
          </cell>
        </row>
        <row r="3014">
          <cell r="A3014">
            <v>83633</v>
          </cell>
          <cell r="B3014" t="str">
            <v>HIDRANTE SUBTERRANEO FERRO FUNDIDO C/ CURVA LONGA E CAIXA DN=75MM</v>
          </cell>
          <cell r="C3014" t="str">
            <v>UN</v>
          </cell>
          <cell r="D3014">
            <v>1958.13</v>
          </cell>
        </row>
        <row r="3015">
          <cell r="A3015">
            <v>83634</v>
          </cell>
          <cell r="B3015" t="str">
            <v>EXTINTOR INCENDIO TP GAS CARBONICO 4KG COMPLETO - FORNECIMENTO E INSTALACAO</v>
          </cell>
          <cell r="C3015" t="str">
            <v>UN</v>
          </cell>
          <cell r="D3015">
            <v>407.2</v>
          </cell>
        </row>
        <row r="3016">
          <cell r="A3016">
            <v>83635</v>
          </cell>
          <cell r="B3016" t="str">
            <v>EXTINTOR INCENDIO TP PO QUIMICO 6KG - FORNECIMENTO E INSTALACAO</v>
          </cell>
          <cell r="C3016" t="str">
            <v>UN</v>
          </cell>
          <cell r="D3016">
            <v>158.49</v>
          </cell>
        </row>
        <row r="3017">
          <cell r="A3017">
            <v>96765</v>
          </cell>
          <cell r="B3017" t="str">
            <v>ABRIGO PARA HIDRANTE, 90X60X17CM, COM REGISTRO GLOBO ANGULAR 45 GRAUS 2 1/2", ADAPTADOR STORZ 2 1/2", MANGUEIRA DE INCÊNDIO 20M, REDUÇÃO 2 1/2 X 1 1/2" E ESGUICHO EM LATÃO 1 1/2" - FORNECIMENTO E INSTALAÇÃO. AF_08/2017</v>
          </cell>
          <cell r="C3017" t="str">
            <v>UN</v>
          </cell>
          <cell r="D3017">
            <v>957.21</v>
          </cell>
        </row>
        <row r="3018">
          <cell r="A3018" t="str">
            <v>73749/1</v>
          </cell>
          <cell r="B3018" t="str">
            <v>CAIXA ENTERRADA PARA INSTALACOES TELEFONICAS TIPO R1 0,60X0,35X0,50M EM BLOCOS DE CONCRETO ESTRUTURAL</v>
          </cell>
          <cell r="C3018" t="str">
            <v>UN</v>
          </cell>
          <cell r="D3018">
            <v>182.64</v>
          </cell>
        </row>
        <row r="3019">
          <cell r="A3019" t="str">
            <v>73749/2</v>
          </cell>
          <cell r="B3019" t="str">
            <v>CAIXA ENTERRADA PARA INSTALACOES TELEFONICAS TIPO R2 1,07X0,52X0,50M EM BLOCOS DE CONCRETO ESTRUTURAL</v>
          </cell>
          <cell r="C3019" t="str">
            <v>UN</v>
          </cell>
          <cell r="D3019">
            <v>332.75</v>
          </cell>
        </row>
        <row r="3020">
          <cell r="A3020" t="str">
            <v>73749/3</v>
          </cell>
          <cell r="B3020" t="str">
            <v>CAIXA ENTERRADA PARA INSTALACOES TELEFONICAS TIPO R3 1,30X1,20X1,20M EM BLOCOS DE CONCRETO ESTRUTURAL</v>
          </cell>
          <cell r="C3020" t="str">
            <v>UN</v>
          </cell>
          <cell r="D3020">
            <v>1085.3399999999999</v>
          </cell>
        </row>
        <row r="3021">
          <cell r="A3021">
            <v>84796</v>
          </cell>
          <cell r="B3021" t="str">
            <v>TAMPAO FOFO P/ CAIXA R2 PADRAO TELEBRAS COMPLETO - FORNECIMENTO E INSTALACAO</v>
          </cell>
          <cell r="C3021" t="str">
            <v>UN</v>
          </cell>
          <cell r="D3021">
            <v>474.62</v>
          </cell>
        </row>
        <row r="3022">
          <cell r="A3022">
            <v>84798</v>
          </cell>
          <cell r="B3022" t="str">
            <v>TAMPAO FOFO P/ CAIXA R1 PADRAO TELEBRAS COMPLETO - FORNECIMENTO E INSTALACAO</v>
          </cell>
          <cell r="C3022" t="str">
            <v>UN</v>
          </cell>
          <cell r="D3022">
            <v>217.31</v>
          </cell>
        </row>
        <row r="3023">
          <cell r="A3023">
            <v>98261</v>
          </cell>
          <cell r="B3023" t="str">
            <v>CABO TELEFÔNICO CCI-50 1 PAR, INSTALADO EM ENTRADA DE EDIFICAÇÃO - FORNECIMENTO E INSTALAÇÃO. AF_11/2019</v>
          </cell>
          <cell r="C3023" t="str">
            <v>M</v>
          </cell>
          <cell r="D3023">
            <v>2.87</v>
          </cell>
        </row>
        <row r="3024">
          <cell r="A3024">
            <v>98262</v>
          </cell>
          <cell r="B3024" t="str">
            <v>CABO TELEFÔNICO CCI-50 2 PARES, SEM BLINDAGEM, INSTALADO EM ENTRADA DE EDIFICAÇÃO - FORNECIMENTO E INSTALAÇÃO. AF_11/2019</v>
          </cell>
          <cell r="C3024" t="str">
            <v>M</v>
          </cell>
          <cell r="D3024">
            <v>3.43</v>
          </cell>
        </row>
        <row r="3025">
          <cell r="A3025">
            <v>98263</v>
          </cell>
          <cell r="B3025" t="str">
            <v>CABO TELEFÔNICO CCI-50 3 PARES, SEM BLINDAGEM, INSTALADO EM ENTRADA DE EDIFICAÇÃO - FORNECIMENTO E INSTALAÇÃO. AF_11/2019</v>
          </cell>
          <cell r="C3025" t="str">
            <v>M</v>
          </cell>
          <cell r="D3025">
            <v>4.1399999999999997</v>
          </cell>
        </row>
        <row r="3026">
          <cell r="A3026">
            <v>98264</v>
          </cell>
          <cell r="B3026" t="str">
            <v>CABO TELEFÔNICO CCI-50 4 PARES, SEM BLINDAGEM, INSTALADO EM ENTRADA DE EDIFICAÇÃO - FORNECIMENTO E INSTALAÇÃO. AF_11/2019</v>
          </cell>
          <cell r="C3026" t="str">
            <v>M</v>
          </cell>
          <cell r="D3026">
            <v>4.6900000000000004</v>
          </cell>
        </row>
        <row r="3027">
          <cell r="A3027">
            <v>98265</v>
          </cell>
          <cell r="B3027" t="str">
            <v>CABO TELEFÔNICO CCI-50 5 PARES, SEM BLINDAGEM, INSTALADO EM ENTRADA DE EDIFICAÇÃO - FORNECIMENTO E INSTALAÇÃO. AF_11/2019</v>
          </cell>
          <cell r="C3027" t="str">
            <v>M</v>
          </cell>
          <cell r="D3027">
            <v>5.5</v>
          </cell>
        </row>
        <row r="3028">
          <cell r="A3028">
            <v>98266</v>
          </cell>
          <cell r="B3028" t="str">
            <v>CABO TELEFÔNICO CCI-50 6 PARES, SEM BLINDAGEM, INSTALADO EM ENTRADA DE EDIFICAÇÃO - FORNECIMENTO E INSTALAÇÃO. AF_11/2019</v>
          </cell>
          <cell r="C3028" t="str">
            <v>M</v>
          </cell>
          <cell r="D3028">
            <v>5.98</v>
          </cell>
        </row>
        <row r="3029">
          <cell r="A3029">
            <v>98267</v>
          </cell>
          <cell r="B3029" t="str">
            <v>CABO TELEFÔNICO CI-50 10 PARES INSTALADO EM ENTRADA DE EDIFICAÇÃO - FORNECIMENTO E INSTALAÇÃO. AF_11/2019</v>
          </cell>
          <cell r="C3029" t="str">
            <v>M</v>
          </cell>
          <cell r="D3029">
            <v>10.01</v>
          </cell>
        </row>
        <row r="3030">
          <cell r="A3030">
            <v>98268</v>
          </cell>
          <cell r="B3030" t="str">
            <v>CABO TELEFÔNICO CI-50 20 PARES INSTALADO EM ENTRADA DE EDIFICAÇÃO - FORNECIMENTO E INSTALAÇÃO. AF_11/2019</v>
          </cell>
          <cell r="C3030" t="str">
            <v>M</v>
          </cell>
          <cell r="D3030">
            <v>16.71</v>
          </cell>
        </row>
        <row r="3031">
          <cell r="A3031">
            <v>98269</v>
          </cell>
          <cell r="B3031" t="str">
            <v>CABO TELEFÔNICO CI-50 30 PARES INSTALADO EM ENTRADA DE EDIFICAÇÃO - FORNECIMENTO E INSTALAÇÃO. AF_11/2019</v>
          </cell>
          <cell r="C3031" t="str">
            <v>M</v>
          </cell>
          <cell r="D3031">
            <v>21.75</v>
          </cell>
        </row>
        <row r="3032">
          <cell r="A3032">
            <v>98270</v>
          </cell>
          <cell r="B3032" t="str">
            <v>CABO TELEFÔNICO CI-50 50 PARES INSTALADO EM ENTRADA DE EDIFICAÇÃO - FORNECIMENTO E INSTALAÇÃO. AF_11/2019</v>
          </cell>
          <cell r="C3032" t="str">
            <v>M</v>
          </cell>
          <cell r="D3032">
            <v>35.840000000000003</v>
          </cell>
        </row>
        <row r="3033">
          <cell r="A3033">
            <v>98271</v>
          </cell>
          <cell r="B3033" t="str">
            <v>CABO TELEFÔNICO CI-50 75 PARES INSTALADO EM ENTRADA DE EDIFICAÇÃO - FORNECIMENTO E INSTALAÇÃO. AF_11/2019</v>
          </cell>
          <cell r="C3033" t="str">
            <v>M</v>
          </cell>
          <cell r="D3033">
            <v>56.06</v>
          </cell>
        </row>
        <row r="3034">
          <cell r="A3034">
            <v>98272</v>
          </cell>
          <cell r="B3034" t="str">
            <v>CABO TELEFÔNICO CI-50 200 PARES INSTALADO EM ENTRADA DE EDIFICAÇÃO - FORNECIMENTO E INSTALAÇÃO. AF_11/2019</v>
          </cell>
          <cell r="C3034" t="str">
            <v>M</v>
          </cell>
          <cell r="D3034">
            <v>132.6</v>
          </cell>
        </row>
        <row r="3035">
          <cell r="A3035">
            <v>98273</v>
          </cell>
          <cell r="B3035" t="str">
            <v>CABO TELEFÔNICO CCI-50 4 PARES, SEM BLINDAGEM, INSTALADO EM PRUMADA - FORNECIMENTO E INSTALAÇÃO. AF_11/2019</v>
          </cell>
          <cell r="C3035" t="str">
            <v>M</v>
          </cell>
          <cell r="D3035">
            <v>2.4900000000000002</v>
          </cell>
        </row>
        <row r="3036">
          <cell r="A3036">
            <v>98274</v>
          </cell>
          <cell r="B3036" t="str">
            <v>CABO TELEFÔNICO CCI-50 5 PARES, SEM BLINDAGEM, INSTALADO EM PRUMADA - FORNECIMENTO E INSTALAÇÃO. AF_11/2019</v>
          </cell>
          <cell r="C3036" t="str">
            <v>M</v>
          </cell>
          <cell r="D3036">
            <v>3.3</v>
          </cell>
        </row>
        <row r="3037">
          <cell r="A3037">
            <v>98275</v>
          </cell>
          <cell r="B3037" t="str">
            <v>CABO TELEFÔNICO CCI-50 6 PARES, SEM BLINDAGEM, INSTALADO EM PRUMADA - FORNECIMENTO E INSTALAÇÃO. AF_11/2019</v>
          </cell>
          <cell r="C3037" t="str">
            <v>M</v>
          </cell>
          <cell r="D3037">
            <v>3.79</v>
          </cell>
        </row>
        <row r="3038">
          <cell r="A3038">
            <v>98276</v>
          </cell>
          <cell r="B3038" t="str">
            <v>CABO TELEFÔNICO CI-50 10 PARES INSTALADO EM PRUMADA - FORNECIMENTO E INSTALAÇÃO. AF_11/2019</v>
          </cell>
          <cell r="C3038" t="str">
            <v>M</v>
          </cell>
          <cell r="D3038">
            <v>7.81</v>
          </cell>
        </row>
        <row r="3039">
          <cell r="A3039">
            <v>98277</v>
          </cell>
          <cell r="B3039" t="str">
            <v>CABO TELEFÔNICO CI-50 20 PARES INSTALADO EM PRUMADA - FORNECIMENTO E INSTALAÇÃO. AF_11/2019</v>
          </cell>
          <cell r="C3039" t="str">
            <v>M</v>
          </cell>
          <cell r="D3039">
            <v>14.51</v>
          </cell>
        </row>
        <row r="3040">
          <cell r="A3040">
            <v>98278</v>
          </cell>
          <cell r="B3040" t="str">
            <v>CABO TELEFÔNICO CI-50 30 PARES INSTALADO EM PRUMADA - FORNECIMENTO E INSTALAÇÃO. AF_11/2019</v>
          </cell>
          <cell r="C3040" t="str">
            <v>M</v>
          </cell>
          <cell r="D3040">
            <v>19.55</v>
          </cell>
        </row>
        <row r="3041">
          <cell r="A3041">
            <v>98279</v>
          </cell>
          <cell r="B3041" t="str">
            <v>CABO TELEFÔNICO CI-50 50 PARES INSTALADO EM PRUMADA - FORNECIMENTO E INSTALAÇÃO. AF_11/2019</v>
          </cell>
          <cell r="C3041" t="str">
            <v>M</v>
          </cell>
          <cell r="D3041">
            <v>33.64</v>
          </cell>
        </row>
        <row r="3042">
          <cell r="A3042">
            <v>98280</v>
          </cell>
          <cell r="B3042" t="str">
            <v>CABO TELEFÔNICO CCI-50 1 PAR, SEM BLINDAGEM, INSTALADO EM DISTRIBUIÇÃO DE EDIFICAÇÃO RESIDENCIAL - FORNECIMENTO E INSTALAÇÃO. AF_11/2019</v>
          </cell>
          <cell r="C3042" t="str">
            <v>M</v>
          </cell>
          <cell r="D3042">
            <v>5.69</v>
          </cell>
        </row>
        <row r="3043">
          <cell r="A3043">
            <v>98281</v>
          </cell>
          <cell r="B3043" t="str">
            <v>CABO TELEFÔNICO CCI-50 2 PARES, SEM BLINDAGEM, INSTALADO EM DISTRIBUIÇÃO DE EDIFICAÇÃO RESIDENCIAL - FORNECIMENTO E INSTALAÇÃO. AF_11/2019</v>
          </cell>
          <cell r="C3043" t="str">
            <v>M</v>
          </cell>
          <cell r="D3043">
            <v>6.27</v>
          </cell>
        </row>
        <row r="3044">
          <cell r="A3044">
            <v>98282</v>
          </cell>
          <cell r="B3044" t="str">
            <v>CABO TELEFÔNICO CCI-50 3 PARES, SEM BLINDAGEM, INSTALADO EM DISTRIBUIÇÃO DE EDIFICAÇÃO RESIDENCIAL - FORNECIMENTO E INSTALAÇÃO. AF_11/2019</v>
          </cell>
          <cell r="C3044" t="str">
            <v>M</v>
          </cell>
          <cell r="D3044">
            <v>6.96</v>
          </cell>
        </row>
        <row r="3045">
          <cell r="A3045">
            <v>98283</v>
          </cell>
          <cell r="B3045" t="str">
            <v>CABO TELEFÔNICO CCI-50 4 PARES, SEM BLINDAGEM, INSTALADO EM DISTRIBUIÇÃO DE EDIFICAÇÃO RESIDENCIAL - FORNECIMENTO E INSTALAÇÃO. AF_11/2019</v>
          </cell>
          <cell r="C3045" t="str">
            <v>M</v>
          </cell>
          <cell r="D3045">
            <v>7.51</v>
          </cell>
        </row>
        <row r="3046">
          <cell r="A3046">
            <v>98284</v>
          </cell>
          <cell r="B3046" t="str">
            <v>CABO TELEFÔNICO CCI-50 5 PARES, SEM BLINDAGEM, INSTALADO EM DISTRIBUIÇÃO DE EDIFICAÇÃO RESIDENCIAL - FORNECIMENTO E INSTALAÇÃO. AF_11/2019</v>
          </cell>
          <cell r="C3046" t="str">
            <v>M</v>
          </cell>
          <cell r="D3046">
            <v>8.33</v>
          </cell>
        </row>
        <row r="3047">
          <cell r="A3047">
            <v>98285</v>
          </cell>
          <cell r="B3047" t="str">
            <v>CABO TELEFÔNICO CCI-50 6 PARES, SEM BLINDAGEM, INSTALADO EM DISTRIBUIÇÃO DE EDIFICAÇÃO RESIDENCIAL - FORNECIMENTO E INSTALAÇÃO. AF_11/2019</v>
          </cell>
          <cell r="C3047" t="str">
            <v>M</v>
          </cell>
          <cell r="D3047">
            <v>8.81</v>
          </cell>
        </row>
        <row r="3048">
          <cell r="A3048">
            <v>98286</v>
          </cell>
          <cell r="B3048" t="str">
            <v>CABO TELEFÔNICO CI-50 10 PARES INSTALADO EM DISTRIBUIÇÃO DE EDIFICAÇÃO RESIDENCIAL - FORNECIMENTO E INSTALAÇÃO. AF_11/2019</v>
          </cell>
          <cell r="C3048" t="str">
            <v>M</v>
          </cell>
          <cell r="D3048">
            <v>12.83</v>
          </cell>
        </row>
        <row r="3049">
          <cell r="A3049">
            <v>98287</v>
          </cell>
          <cell r="B3049" t="str">
            <v>CABO TELEFÔNICO CCI-50 1 PAR, SEM BLINDAGEM, INSTALADO EM DISTRIBUIÇÃO DE EDIFICAÇÃO INSTITUCIONAL - FORNECIMENTO E INSTALAÇÃO. AF_11/2019</v>
          </cell>
          <cell r="C3049" t="str">
            <v>M</v>
          </cell>
          <cell r="D3049">
            <v>1.17</v>
          </cell>
        </row>
        <row r="3050">
          <cell r="A3050">
            <v>98288</v>
          </cell>
          <cell r="B3050" t="str">
            <v>CABO TELEFÔNICO CCI-50 2 PARES, SEM BLINDAGEM, INSTALADO EM DISTRIBUIÇÃO DE EDIFICAÇÃO INSTITUCIONAL - FORNECIMENTO E INSTALAÇÃO. AF_11/2019</v>
          </cell>
          <cell r="C3050" t="str">
            <v>M</v>
          </cell>
          <cell r="D3050">
            <v>1.74</v>
          </cell>
        </row>
        <row r="3051">
          <cell r="A3051">
            <v>98289</v>
          </cell>
          <cell r="B3051" t="str">
            <v>CABO TELEFÔNICO CCI-50 3 PARES, SEM BLINDAGEM, INSTALADO EM DISTRIBUIÇÃO DE EDIFICAÇÃO INSTITUCIONAL - FORNECIMENTO E INSTALAÇÃO. AF_11/2019</v>
          </cell>
          <cell r="C3051" t="str">
            <v>M</v>
          </cell>
          <cell r="D3051">
            <v>2.44</v>
          </cell>
        </row>
        <row r="3052">
          <cell r="A3052">
            <v>98290</v>
          </cell>
          <cell r="B3052" t="str">
            <v>CABO TELEFÔNICO CCI-50 4 PARES, SEM BLINDAGEM, INSTALADO EM DISTRIBUIÇÃO DE EDIFICAÇÃO INSTITUCIONAL - FORNECIMENTO E INSTALAÇÃO. AF_11/2019</v>
          </cell>
          <cell r="C3052" t="str">
            <v>M</v>
          </cell>
          <cell r="D3052">
            <v>2.99</v>
          </cell>
        </row>
        <row r="3053">
          <cell r="A3053">
            <v>98291</v>
          </cell>
          <cell r="B3053" t="str">
            <v>CABO TELEFÔNICO CCI-50 5 PARES, SEM BLINDAGEM, INSTALADO EM DISTRIBUIÇÃO DE EDIFICAÇÃO INSTITUCIONAL - FORNECIMENTO E INSTALAÇÃO. AF_11/2019</v>
          </cell>
          <cell r="C3053" t="str">
            <v>M</v>
          </cell>
          <cell r="D3053">
            <v>3.81</v>
          </cell>
        </row>
        <row r="3054">
          <cell r="A3054">
            <v>98292</v>
          </cell>
          <cell r="B3054" t="str">
            <v>CABO TELEFÔNICO CCI-50 6 PARES, SEM BLINDAGEM, INSTALADO EM DISTRIBUIÇÃO DE EDIFICAÇÃO INSTITUCIONAL - FORNECIMENTO E INSTALAÇÃO. AF_11/2019</v>
          </cell>
          <cell r="C3054" t="str">
            <v>M</v>
          </cell>
          <cell r="D3054">
            <v>4.29</v>
          </cell>
        </row>
        <row r="3055">
          <cell r="A3055">
            <v>98293</v>
          </cell>
          <cell r="B3055" t="str">
            <v>CABO TELEFÔNICO CI-50 10 PARES INSTALADO EM DISTRIBUIÇÃO DE EDIFICAÇÃO INSTITUCIONAL - FORNECIMENTO E INSTALAÇÃO. AF_11/2019</v>
          </cell>
          <cell r="C3055" t="str">
            <v>M</v>
          </cell>
          <cell r="D3055">
            <v>8.31</v>
          </cell>
        </row>
        <row r="3056">
          <cell r="A3056">
            <v>98400</v>
          </cell>
          <cell r="B3056" t="str">
            <v>CABO TELEFÔNICO CTP-APL-50 10 PARES INSTALADO EM ENTRADA DE EDIFICAÇÃO - FORNECIMENTO E INSTALAÇÃO. AF_11/2019</v>
          </cell>
          <cell r="C3056" t="str">
            <v>M</v>
          </cell>
          <cell r="D3056">
            <v>12</v>
          </cell>
        </row>
        <row r="3057">
          <cell r="A3057">
            <v>98401</v>
          </cell>
          <cell r="B3057" t="str">
            <v>CABO TELEFÔNICO CTP-APL-50 20 PARES INSTALADO EM ENTRADA DE EDIFICAÇÃO - FORNECIMENTO E INSTALAÇÃO. AF_11/2019</v>
          </cell>
          <cell r="C3057" t="str">
            <v>M</v>
          </cell>
          <cell r="D3057">
            <v>18.850000000000001</v>
          </cell>
        </row>
        <row r="3058">
          <cell r="A3058">
            <v>98402</v>
          </cell>
          <cell r="B3058" t="str">
            <v>CABO TELEFÔNICO CTP-APL-50 30 PARES INSTALADO EM ENTRADA DE EDIFICAÇÃO - FORNECIMENTO E INSTALAÇÃO. AF_11/2019</v>
          </cell>
          <cell r="C3058" t="str">
            <v>M</v>
          </cell>
          <cell r="D3058">
            <v>24.6</v>
          </cell>
        </row>
        <row r="3059">
          <cell r="A3059">
            <v>100556</v>
          </cell>
          <cell r="B3059" t="str">
            <v>CAIXA DE PASSAGEM PARA TELEFONE 15X15X10CM (SOBREPOR), FORNECIMENTO E INSTALACAO. AF_11/2019</v>
          </cell>
          <cell r="C3059" t="str">
            <v>UN</v>
          </cell>
          <cell r="D3059">
            <v>27.86</v>
          </cell>
        </row>
        <row r="3060">
          <cell r="A3060">
            <v>100557</v>
          </cell>
          <cell r="B3060" t="str">
            <v>CAIXA DE PASSAGEM PARA TELEFONE 80X80X15CM (SOBREPOR) FORNECIMENTO E INSTALACAO. AF_11/2019</v>
          </cell>
          <cell r="C3060" t="str">
            <v>UN</v>
          </cell>
          <cell r="D3060">
            <v>322.74</v>
          </cell>
        </row>
        <row r="3061">
          <cell r="A3061">
            <v>100559</v>
          </cell>
          <cell r="B3061" t="str">
            <v>CAIXA DE PASSAGEM PARA TELEFONE 150X150X15CM (SOBREPOR) FORNECIMENTO E INSTALACAO. AF_11/2019</v>
          </cell>
          <cell r="C3061" t="str">
            <v>UN</v>
          </cell>
          <cell r="D3061">
            <v>71.86</v>
          </cell>
        </row>
        <row r="3062">
          <cell r="A3062">
            <v>100560</v>
          </cell>
          <cell r="B3062" t="str">
            <v>QUADRO DE DISTRIBUIÇÃO PARA TELEFONE N.2, 20X20X12CM EM CHAPA METALICA, DE EMBUTIR, SEM ACESSORIOS, PADRÃO TELEBRAS, FORNECIMENTO E INSTALAÇÃO. AF_11/2019</v>
          </cell>
          <cell r="C3062" t="str">
            <v>UN</v>
          </cell>
          <cell r="D3062">
            <v>75.45</v>
          </cell>
        </row>
        <row r="3063">
          <cell r="A3063">
            <v>100561</v>
          </cell>
          <cell r="B3063" t="str">
            <v>QUADRO DE DISTRIBUICAO PARA TELEFONE N.3, 40X40X12CM EM CHAPA METALICA, DE EMBUTIR, SEM ACESSORIOS, PADRAO TELEBRAS, FORNECIMENTO E INSTALAÇÃO. AF_11/2019</v>
          </cell>
          <cell r="C3063" t="str">
            <v>UN</v>
          </cell>
          <cell r="D3063">
            <v>133.25</v>
          </cell>
        </row>
        <row r="3064">
          <cell r="A3064">
            <v>100562</v>
          </cell>
          <cell r="B3064" t="str">
            <v>QUADRO DE DISTRIBUICAO PARA TELEFONE N.4, 60X60X12CM EM CHAPA METALICA, DE EMBUTIR, SEM ACESSORIOS, PADRAO TELEBRAS, FORNECIMENTO E INSTALAÇÃO. AF_11/2019</v>
          </cell>
          <cell r="C3064" t="str">
            <v>UN</v>
          </cell>
          <cell r="D3064">
            <v>203.15</v>
          </cell>
        </row>
        <row r="3065">
          <cell r="A3065">
            <v>100563</v>
          </cell>
          <cell r="B3065" t="str">
            <v>QUADRO DE DISTRIBUIÇÃO PARA TELEFONE N.5, 80X80X12CM EM CHAPA METALICA, SEM ACESSORIOS, PADRAO TELEBRAS, FORNECIMENTO E INSTALAÇÃO. AF_11/2019</v>
          </cell>
          <cell r="C3065" t="str">
            <v>UN</v>
          </cell>
          <cell r="D3065">
            <v>290.20999999999998</v>
          </cell>
        </row>
        <row r="3066">
          <cell r="A3066">
            <v>98397</v>
          </cell>
          <cell r="B3066" t="str">
            <v>PINTURA ANTICORROSIVA DE DUTO METÁLICO. AF_04/2018</v>
          </cell>
          <cell r="C3066" t="str">
            <v>M2</v>
          </cell>
          <cell r="D3066">
            <v>8.26</v>
          </cell>
        </row>
        <row r="3067">
          <cell r="A3067" t="str">
            <v>74003/1</v>
          </cell>
          <cell r="B3067" t="str">
            <v>INSTALACOES GAS CENTRAL P/ EDIFICIO RESIDENCIAL C/ 4 PAVTOS 16 UNID.  UMA CENTRAL POR BLOCO COM 16 PONTOS</v>
          </cell>
          <cell r="C3067" t="str">
            <v>UN</v>
          </cell>
          <cell r="D3067">
            <v>5328.7</v>
          </cell>
        </row>
        <row r="3068">
          <cell r="A3068">
            <v>85120</v>
          </cell>
          <cell r="B3068" t="str">
            <v>MANOMETRO 0 A 200 PSI (0 A 14 KGF/CM2), D = 50MM - FORNECIMENTO E COLOCACAO</v>
          </cell>
          <cell r="C3068" t="str">
            <v>UN</v>
          </cell>
          <cell r="D3068">
            <v>120.79</v>
          </cell>
        </row>
        <row r="3069">
          <cell r="A3069">
            <v>83486</v>
          </cell>
          <cell r="B3069" t="str">
            <v>BOMBA CENTRIFUGA C/ MOTOR ELETRICO TRIFASICO 1CV</v>
          </cell>
          <cell r="C3069" t="str">
            <v>UN</v>
          </cell>
          <cell r="D3069">
            <v>1209.1199999999999</v>
          </cell>
        </row>
        <row r="3070">
          <cell r="A3070">
            <v>83643</v>
          </cell>
          <cell r="B3070" t="str">
            <v>BOMBA SUBMERSIVEL ELETRICA, TRIFASICA, POTÊNCIA 3,75 HP, DIAMETRO DO ROTOR 90 MM SEMIABERTO, BOCAL DE SAIDA DIAMETRO DE 2 POLEGADAS, HM/Q = 5 M / 61,2 M3/H A 25,5 M / 3,6 M3/H</v>
          </cell>
          <cell r="C3070" t="str">
            <v>UN</v>
          </cell>
          <cell r="D3070">
            <v>4226.79</v>
          </cell>
        </row>
        <row r="3071">
          <cell r="A3071">
            <v>83644</v>
          </cell>
          <cell r="B3071" t="str">
            <v>BOMBA RECALQUE D'AGUA TRIFASICA 10,0 HP</v>
          </cell>
          <cell r="C3071" t="str">
            <v>UN</v>
          </cell>
          <cell r="D3071">
            <v>5135.16</v>
          </cell>
        </row>
        <row r="3072">
          <cell r="A3072">
            <v>83645</v>
          </cell>
          <cell r="B3072" t="str">
            <v>BOMBA RECALQUE D'AGUA TRIFASICA 3,0 HP</v>
          </cell>
          <cell r="C3072" t="str">
            <v>UN</v>
          </cell>
          <cell r="D3072">
            <v>1635.55</v>
          </cell>
        </row>
        <row r="3073">
          <cell r="A3073">
            <v>83646</v>
          </cell>
          <cell r="B3073" t="str">
            <v>BOMBA RECALQUE D'AGUA DE ESTAGIOS TRIFASICA 2,0 HP</v>
          </cell>
          <cell r="C3073" t="str">
            <v>UN</v>
          </cell>
          <cell r="D3073">
            <v>1897.74</v>
          </cell>
        </row>
        <row r="3074">
          <cell r="A3074">
            <v>83647</v>
          </cell>
          <cell r="B3074" t="str">
            <v>BOMBA RECALQUE D'AGUA TRIFASICA 1,5HP</v>
          </cell>
          <cell r="C3074" t="str">
            <v>UN</v>
          </cell>
          <cell r="D3074">
            <v>1243.1600000000001</v>
          </cell>
        </row>
        <row r="3075">
          <cell r="A3075">
            <v>83648</v>
          </cell>
          <cell r="B3075" t="str">
            <v>BOMBA RECALQUE D'AGUA TRIFASICA 0,5 HP</v>
          </cell>
          <cell r="C3075" t="str">
            <v>UN</v>
          </cell>
          <cell r="D3075">
            <v>799.87</v>
          </cell>
        </row>
        <row r="3076">
          <cell r="A3076">
            <v>83649</v>
          </cell>
          <cell r="B3076" t="str">
            <v>BOMBA RECALQUE D'AGUA PREDIO 6 A 10 PAVTOS - 2UD</v>
          </cell>
          <cell r="C3076" t="str">
            <v>UN</v>
          </cell>
          <cell r="D3076">
            <v>4802.29</v>
          </cell>
        </row>
        <row r="3077">
          <cell r="A3077">
            <v>83650</v>
          </cell>
          <cell r="B3077" t="str">
            <v>BOMBA RECALQUE D'AGUA PREDIO 3 A 5 PAVTOS - 2UD</v>
          </cell>
          <cell r="C3077" t="str">
            <v>UN</v>
          </cell>
          <cell r="D3077">
            <v>4017.51</v>
          </cell>
        </row>
        <row r="3078">
          <cell r="A3078">
            <v>98294</v>
          </cell>
          <cell r="B3078" t="str">
            <v>CABO ELETRÔNICO CATEGORIA 5E, INSTALADO EM EDIFICAÇÃO RESIDENCIAL - FORNECIMENTO E INSTALAÇÃO. AF_11/2019</v>
          </cell>
          <cell r="C3078" t="str">
            <v>M</v>
          </cell>
          <cell r="D3078">
            <v>1.69</v>
          </cell>
        </row>
        <row r="3079">
          <cell r="A3079">
            <v>98295</v>
          </cell>
          <cell r="B3079" t="str">
            <v>CABO ELETRÔNICO CATEGORIA 5E, INSTALADO EM EDIFICAÇÃO INSTITUCIONAL - FORNECIMENTO E INSTALAÇÃO. AF_11/2019</v>
          </cell>
          <cell r="C3079" t="str">
            <v>M</v>
          </cell>
          <cell r="D3079">
            <v>1.18</v>
          </cell>
        </row>
        <row r="3080">
          <cell r="A3080">
            <v>98296</v>
          </cell>
          <cell r="B3080" t="str">
            <v>CABO ELETRÔNICO CATEGORIA 6, INSTALADO EM EDIFICAÇÃO RESIDENCIAL - FORNECIMENTO E INSTALAÇÃO. AF_11/2019</v>
          </cell>
          <cell r="C3080" t="str">
            <v>M</v>
          </cell>
          <cell r="D3080">
            <v>2.62</v>
          </cell>
        </row>
        <row r="3081">
          <cell r="A3081">
            <v>98297</v>
          </cell>
          <cell r="B3081" t="str">
            <v>CABO ELETRÔNICO CATEGORIA 6, INSTALADO EM EDIFICAÇÃO INSTITUCIONAL - FORNECIMENTO E INSTALAÇÃO. AF_11/2019</v>
          </cell>
          <cell r="C3081" t="str">
            <v>M</v>
          </cell>
          <cell r="D3081">
            <v>1.81</v>
          </cell>
        </row>
        <row r="3082">
          <cell r="A3082">
            <v>98301</v>
          </cell>
          <cell r="B3082" t="str">
            <v>PATCH PANEL 24 PORTAS, CATEGORIA 5E - FORNECIMENTO E INSTALAÇÃO. AF_11/2019</v>
          </cell>
          <cell r="C3082" t="str">
            <v>UN</v>
          </cell>
          <cell r="D3082">
            <v>395.19</v>
          </cell>
        </row>
        <row r="3083">
          <cell r="A3083">
            <v>98302</v>
          </cell>
          <cell r="B3083" t="str">
            <v>PATCH PANEL 24 PORTAS, CATEGORIA 6 - FORNECIMENTO E INSTALAÇÃO. AF_11/2019</v>
          </cell>
          <cell r="C3083" t="str">
            <v>UN</v>
          </cell>
          <cell r="D3083">
            <v>520.75</v>
          </cell>
        </row>
        <row r="3084">
          <cell r="A3084">
            <v>98304</v>
          </cell>
          <cell r="B3084" t="str">
            <v>PATCH PANEL 48 PORTAS, CATEGORIA 6 - FORNECIMENTO E INSTALAÇÃO. AF_11/2019</v>
          </cell>
          <cell r="C3084" t="str">
            <v>UN</v>
          </cell>
          <cell r="D3084">
            <v>846.78</v>
          </cell>
        </row>
        <row r="3085">
          <cell r="A3085">
            <v>98307</v>
          </cell>
          <cell r="B3085" t="str">
            <v>TOMADA DE REDE RJ45 - FORNECIMENTO E INSTALAÇÃO. AF_11/2019</v>
          </cell>
          <cell r="C3085" t="str">
            <v>UN</v>
          </cell>
          <cell r="D3085">
            <v>32.79</v>
          </cell>
        </row>
        <row r="3086">
          <cell r="A3086">
            <v>98308</v>
          </cell>
          <cell r="B3086" t="str">
            <v>TOMADA PARA TELEFONE RJ11 - FORNECIMENTO E INSTALAÇÃO. AF_11/2019</v>
          </cell>
          <cell r="C3086" t="str">
            <v>UN</v>
          </cell>
          <cell r="D3086">
            <v>21.83</v>
          </cell>
        </row>
        <row r="3087">
          <cell r="A3087">
            <v>98593</v>
          </cell>
          <cell r="B3087" t="str">
            <v>PATCH PANEL 48 PORTAS, CATEGORIA 5E - FORNECIMENTO E INSTALAÇÃO. AF_11/2019</v>
          </cell>
          <cell r="C3087" t="str">
            <v>UN</v>
          </cell>
          <cell r="D3087">
            <v>696.82</v>
          </cell>
        </row>
        <row r="3088">
          <cell r="A3088">
            <v>89355</v>
          </cell>
          <cell r="B3088" t="str">
            <v>TUBO, PVC, SOLDÁVEL, DN 20MM, INSTALADO EM RAMAL OU SUB-RAMAL DE ÁGUA - FORNECIMENTO E INSTALAÇÃO. AF_12/2014</v>
          </cell>
          <cell r="C3088" t="str">
            <v>M</v>
          </cell>
          <cell r="D3088">
            <v>13.5</v>
          </cell>
        </row>
        <row r="3089">
          <cell r="A3089">
            <v>89356</v>
          </cell>
          <cell r="B3089" t="str">
            <v>TUBO, PVC, SOLDÁVEL, DN 25MM, INSTALADO EM RAMAL OU SUB-RAMAL DE ÁGUA - FORNECIMENTO E INSTALAÇÃO. AF_12/2014</v>
          </cell>
          <cell r="C3089" t="str">
            <v>M</v>
          </cell>
          <cell r="D3089">
            <v>15.89</v>
          </cell>
        </row>
        <row r="3090">
          <cell r="A3090">
            <v>89357</v>
          </cell>
          <cell r="B3090" t="str">
            <v>TUBO, PVC, SOLDÁVEL, DN 32MM, INSTALADO EM RAMAL OU SUB-RAMAL DE ÁGUA - FORNECIMENTO E INSTALAÇÃO. AF_12/2014</v>
          </cell>
          <cell r="C3090" t="str">
            <v>M</v>
          </cell>
          <cell r="D3090">
            <v>21.72</v>
          </cell>
        </row>
        <row r="3091">
          <cell r="A3091">
            <v>89401</v>
          </cell>
          <cell r="B3091" t="str">
            <v>TUBO, PVC, SOLDÁVEL, DN 20MM, INSTALADO EM RAMAL DE DISTRIBUIÇÃO DE ÁGUA - FORNECIMENTO E INSTALAÇÃO. AF_12/2014</v>
          </cell>
          <cell r="C3091" t="str">
            <v>M</v>
          </cell>
          <cell r="D3091">
            <v>5.51</v>
          </cell>
        </row>
        <row r="3092">
          <cell r="A3092">
            <v>89402</v>
          </cell>
          <cell r="B3092" t="str">
            <v>TUBO, PVC, SOLDÁVEL, DN 25MM, INSTALADO EM RAMAL DE DISTRIBUIÇÃO DE ÁGUA - FORNECIMENTO E INSTALAÇÃO. AF_12/2014</v>
          </cell>
          <cell r="C3092" t="str">
            <v>M</v>
          </cell>
          <cell r="D3092">
            <v>6.68</v>
          </cell>
        </row>
        <row r="3093">
          <cell r="A3093">
            <v>89403</v>
          </cell>
          <cell r="B3093" t="str">
            <v>TUBO, PVC, SOLDÁVEL, DN 32MM, INSTALADO EM RAMAL DE DISTRIBUIÇÃO DE ÁGUA - FORNECIMENTO E INSTALAÇÃO. AF_12/2014</v>
          </cell>
          <cell r="C3093" t="str">
            <v>M</v>
          </cell>
          <cell r="D3093">
            <v>10.7</v>
          </cell>
        </row>
        <row r="3094">
          <cell r="A3094">
            <v>89446</v>
          </cell>
          <cell r="B3094" t="str">
            <v>TUBO, PVC, SOLDÁVEL, DN 25MM, INSTALADO EM PRUMADA DE ÁGUA - FORNECIMENTO E INSTALAÇÃO. AF_12/2014</v>
          </cell>
          <cell r="C3094" t="str">
            <v>M</v>
          </cell>
          <cell r="D3094">
            <v>3.18</v>
          </cell>
        </row>
        <row r="3095">
          <cell r="A3095">
            <v>89447</v>
          </cell>
          <cell r="B3095" t="str">
            <v>TUBO, PVC, SOLDÁVEL, DN 32MM, INSTALADO EM PRUMADA DE ÁGUA - FORNECIMENTO E INSTALAÇÃO. AF_12/2014</v>
          </cell>
          <cell r="C3095" t="str">
            <v>M</v>
          </cell>
          <cell r="D3095">
            <v>6.59</v>
          </cell>
        </row>
        <row r="3096">
          <cell r="A3096">
            <v>89448</v>
          </cell>
          <cell r="B3096" t="str">
            <v>TUBO, PVC, SOLDÁVEL, DN 40MM, INSTALADO EM PRUMADA DE ÁGUA - FORNECIMENTO E INSTALAÇÃO. AF_12/2014</v>
          </cell>
          <cell r="C3096" t="str">
            <v>M</v>
          </cell>
          <cell r="D3096">
            <v>9.44</v>
          </cell>
        </row>
        <row r="3097">
          <cell r="A3097">
            <v>89449</v>
          </cell>
          <cell r="B3097" t="str">
            <v>TUBO, PVC, SOLDÁVEL, DN 50MM, INSTALADO EM PRUMADA DE ÁGUA - FORNECIMENTO E INSTALAÇÃO. AF_12/2014</v>
          </cell>
          <cell r="C3097" t="str">
            <v>M</v>
          </cell>
          <cell r="D3097">
            <v>10.86</v>
          </cell>
        </row>
        <row r="3098">
          <cell r="A3098">
            <v>89450</v>
          </cell>
          <cell r="B3098" t="str">
            <v>TUBO, PVC, SOLDÁVEL, DN 60MM, INSTALADO EM PRUMADA DE ÁGUA - FORNECIMENTO E INSTALAÇÃO. AF_12/2014</v>
          </cell>
          <cell r="C3098" t="str">
            <v>M</v>
          </cell>
          <cell r="D3098">
            <v>17.82</v>
          </cell>
        </row>
        <row r="3099">
          <cell r="A3099">
            <v>89451</v>
          </cell>
          <cell r="B3099" t="str">
            <v>TUBO, PVC, SOLDÁVEL, DN 75MM, INSTALADO EM PRUMADA DE ÁGUA - FORNECIMENTO E INSTALAÇÃO. AF_12/2014</v>
          </cell>
          <cell r="C3099" t="str">
            <v>M</v>
          </cell>
          <cell r="D3099">
            <v>29.33</v>
          </cell>
        </row>
        <row r="3100">
          <cell r="A3100">
            <v>89452</v>
          </cell>
          <cell r="B3100" t="str">
            <v>TUBO, PVC, SOLDÁVEL, DN 85MM, INSTALADO EM PRUMADA DE ÁGUA - FORNECIMENTO E INSTALAÇÃO. AF_12/2014</v>
          </cell>
          <cell r="C3100" t="str">
            <v>M</v>
          </cell>
          <cell r="D3100">
            <v>36.46</v>
          </cell>
        </row>
        <row r="3101">
          <cell r="A3101">
            <v>89508</v>
          </cell>
          <cell r="B3101" t="str">
            <v>TUBO PVC, SÉRIE R, ÁGUA PLUVIAL, DN 40 MM, FORNECIDO E INSTALADO EM RAMAL DE ENCAMINHAMENTO. AF_12/2014</v>
          </cell>
          <cell r="C3101" t="str">
            <v>M</v>
          </cell>
          <cell r="D3101">
            <v>13.34</v>
          </cell>
        </row>
        <row r="3102">
          <cell r="A3102">
            <v>89509</v>
          </cell>
          <cell r="B3102" t="str">
            <v>TUBO PVC, SÉRIE R, ÁGUA PLUVIAL, DN 50 MM, FORNECIDO E INSTALADO EM RAMAL DE ENCAMINHAMENTO. AF_12/2014</v>
          </cell>
          <cell r="C3102" t="str">
            <v>M</v>
          </cell>
          <cell r="D3102">
            <v>18.690000000000001</v>
          </cell>
        </row>
        <row r="3103">
          <cell r="A3103">
            <v>89511</v>
          </cell>
          <cell r="B3103" t="str">
            <v>TUBO PVC, SÉRIE R, ÁGUA PLUVIAL, DN 75 MM, FORNECIDO E INSTALADO EM RAMAL DE ENCAMINHAMENTO. AF_12/2014</v>
          </cell>
          <cell r="C3103" t="str">
            <v>M</v>
          </cell>
          <cell r="D3103">
            <v>28.32</v>
          </cell>
        </row>
        <row r="3104">
          <cell r="A3104">
            <v>89512</v>
          </cell>
          <cell r="B3104" t="str">
            <v>TUBO PVC, SÉRIE R, ÁGUA PLUVIAL, DN 100 MM, FORNECIDO E INSTALADO EM RAMAL DE ENCAMINHAMENTO. AF_12/2014</v>
          </cell>
          <cell r="C3104" t="str">
            <v>M</v>
          </cell>
          <cell r="D3104">
            <v>44.09</v>
          </cell>
        </row>
        <row r="3105">
          <cell r="A3105">
            <v>89576</v>
          </cell>
          <cell r="B3105" t="str">
            <v>TUBO PVC, SÉRIE R, ÁGUA PLUVIAL, DN 75 MM, FORNECIDO E INSTALADO EM CONDUTORES VERTICAIS DE ÁGUAS PLUVIAIS. AF_12/2014</v>
          </cell>
          <cell r="C3105" t="str">
            <v>M</v>
          </cell>
          <cell r="D3105">
            <v>15.17</v>
          </cell>
        </row>
        <row r="3106">
          <cell r="A3106">
            <v>89578</v>
          </cell>
          <cell r="B3106" t="str">
            <v>TUBO PVC, SÉRIE R, ÁGUA PLUVIAL, DN 100 MM, FORNECIDO E INSTALADO EM CONDUTORES VERTICAIS DE ÁGUAS PLUVIAIS. AF_12/2014</v>
          </cell>
          <cell r="C3106" t="str">
            <v>M</v>
          </cell>
          <cell r="D3106">
            <v>26.04</v>
          </cell>
        </row>
        <row r="3107">
          <cell r="A3107">
            <v>89580</v>
          </cell>
          <cell r="B3107" t="str">
            <v>TUBO PVC, SÉRIE R, ÁGUA PLUVIAL, DN 150 MM, FORNECIDO E INSTALADO EM CONDUTORES VERTICAIS DE ÁGUAS PLUVIAIS. AF_12/2014</v>
          </cell>
          <cell r="C3107" t="str">
            <v>M</v>
          </cell>
          <cell r="D3107">
            <v>50.78</v>
          </cell>
        </row>
        <row r="3108">
          <cell r="A3108">
            <v>89633</v>
          </cell>
          <cell r="B3108" t="str">
            <v>TUBO, CPVC, SOLDÁVEL, DN 15MM, INSTALADO EM RAMAL OU SUB-RAMAL DE ÁGUA - FORNECIMENTO E INSTALAÇÃO. AF_12/2014</v>
          </cell>
          <cell r="C3108" t="str">
            <v>M</v>
          </cell>
          <cell r="D3108">
            <v>19.46</v>
          </cell>
        </row>
        <row r="3109">
          <cell r="A3109">
            <v>89634</v>
          </cell>
          <cell r="B3109" t="str">
            <v>TUBO, CPVC, SOLDÁVEL, DN 22MM, INSTALADO EM RAMAL OU SUB-RAMAL DE ÁGUA - FORNECIMENTO E INSTALAÇÃO. AF_12/2014</v>
          </cell>
          <cell r="C3109" t="str">
            <v>M</v>
          </cell>
          <cell r="D3109">
            <v>29.68</v>
          </cell>
        </row>
        <row r="3110">
          <cell r="A3110">
            <v>89635</v>
          </cell>
          <cell r="B3110" t="str">
            <v>TUBO, CPVC, SOLDÁVEL, DN 28MM, INSTALADO EM RAMAL OU SUB-RAMAL DE ÁGUA - FORNECIMENTO E INSTALAÇÃO. AF_12/2014</v>
          </cell>
          <cell r="C3110" t="str">
            <v>M</v>
          </cell>
          <cell r="D3110">
            <v>42.56</v>
          </cell>
        </row>
        <row r="3111">
          <cell r="A3111">
            <v>89636</v>
          </cell>
          <cell r="B3111" t="str">
            <v>TUBO, CPVC, SOLDÁVEL, DN 35MM, INSTALADO EM RAMAL OU SUB-RAMAL DE ÁGUA  FORNECIMENTO E INSTALAÇÃO. AF_12/2014</v>
          </cell>
          <cell r="C3111" t="str">
            <v>M</v>
          </cell>
          <cell r="D3111">
            <v>51.85</v>
          </cell>
        </row>
        <row r="3112">
          <cell r="A3112">
            <v>89711</v>
          </cell>
          <cell r="B3112" t="str">
            <v>TUBO PVC, SERIE NORMAL, ESGOTO PREDIAL, DN 40 MM, FORNECIDO E INSTALADO EM RAMAL DE DESCARGA OU RAMAL DE ESGOTO SANITÁRIO. AF_12/2014</v>
          </cell>
          <cell r="C3112" t="str">
            <v>M</v>
          </cell>
          <cell r="D3112">
            <v>13.93</v>
          </cell>
        </row>
        <row r="3113">
          <cell r="A3113">
            <v>89712</v>
          </cell>
          <cell r="B3113" t="str">
            <v>TUBO PVC, SERIE NORMAL, ESGOTO PREDIAL, DN 50 MM, FORNECIDO E INSTALADO EM RAMAL DE DESCARGA OU RAMAL DE ESGOTO SANITÁRIO. AF_12/2014</v>
          </cell>
          <cell r="C3113" t="str">
            <v>M</v>
          </cell>
          <cell r="D3113">
            <v>20.62</v>
          </cell>
        </row>
        <row r="3114">
          <cell r="A3114">
            <v>89713</v>
          </cell>
          <cell r="B3114" t="str">
            <v>TUBO PVC, SERIE NORMAL, ESGOTO PREDIAL, DN 75 MM, FORNECIDO E INSTALADO EM RAMAL DE DESCARGA OU RAMAL DE ESGOTO SANITÁRIO. AF_12/2014</v>
          </cell>
          <cell r="C3114" t="str">
            <v>M</v>
          </cell>
          <cell r="D3114">
            <v>31.63</v>
          </cell>
        </row>
        <row r="3115">
          <cell r="A3115">
            <v>89714</v>
          </cell>
          <cell r="B3115" t="str">
            <v>TUBO PVC, SERIE NORMAL, ESGOTO PREDIAL, DN 100 MM, FORNECIDO E INSTALADO EM RAMAL DE DESCARGA OU RAMAL DE ESGOTO SANITÁRIO. AF_12/2014</v>
          </cell>
          <cell r="C3115" t="str">
            <v>M</v>
          </cell>
          <cell r="D3115">
            <v>41.04</v>
          </cell>
        </row>
        <row r="3116">
          <cell r="A3116">
            <v>89716</v>
          </cell>
          <cell r="B3116" t="str">
            <v>TUBO, CPVC, SOLDÁVEL, DN 22MM, INSTALADO EM RAMAL DE DISTRIBUIÇÃO DE ÁGUA - FORNECIMENTO E INSTALAÇÃO. AF_12/2014</v>
          </cell>
          <cell r="C3116" t="str">
            <v>M</v>
          </cell>
          <cell r="D3116">
            <v>21.32</v>
          </cell>
        </row>
        <row r="3117">
          <cell r="A3117">
            <v>89717</v>
          </cell>
          <cell r="B3117" t="str">
            <v>TUBO, CPVC, SOLDÁVEL, DN 28MM, INSTALADO EM RAMAL DE DISTRIBUIÇÃO DE ÁGUA - FORNECIMENTO E INSTALAÇÃO. AF_12/2014</v>
          </cell>
          <cell r="C3117" t="str">
            <v>M</v>
          </cell>
          <cell r="D3117">
            <v>32.72</v>
          </cell>
        </row>
        <row r="3118">
          <cell r="A3118">
            <v>89770</v>
          </cell>
          <cell r="B3118" t="str">
            <v>TUBO, CPVC, SOLDÁVEL, DN 35MM, INSTALADO EM PRUMADA DE ÁGUA  FORNECIMENTO E INSTALAÇÃO. AF_12/2014</v>
          </cell>
          <cell r="C3118" t="str">
            <v>M</v>
          </cell>
          <cell r="D3118">
            <v>35.909999999999997</v>
          </cell>
        </row>
        <row r="3119">
          <cell r="A3119">
            <v>89771</v>
          </cell>
          <cell r="B3119" t="str">
            <v>TUBO, CPVC, SOLDÁVEL, DN 42MM, INSTALADO EM PRUMADA DE ÁGUA  FORNECIMENTO E INSTALAÇÃO. AF_12/2014</v>
          </cell>
          <cell r="C3119" t="str">
            <v>M</v>
          </cell>
          <cell r="D3119">
            <v>49.08</v>
          </cell>
        </row>
        <row r="3120">
          <cell r="A3120">
            <v>89773</v>
          </cell>
          <cell r="B3120" t="str">
            <v>TUBO, CPVC, SOLDÁVEL, DN 73MM, INSTALADO EM PRUMADA DE ÁGUA  FORNECIMENTO E INSTALAÇÃO. AF_12/2014</v>
          </cell>
          <cell r="C3120" t="str">
            <v>M</v>
          </cell>
          <cell r="D3120">
            <v>114.33</v>
          </cell>
        </row>
        <row r="3121">
          <cell r="A3121">
            <v>89775</v>
          </cell>
          <cell r="B3121" t="str">
            <v>TUBO, CPVC, SOLDÁVEL, DN 89MM, INSTALADO EM PRUMADA DE ÁGUA  FORNECIMENTO E INSTALAÇÃO. AF_12/2014</v>
          </cell>
          <cell r="C3121" t="str">
            <v>M</v>
          </cell>
          <cell r="D3121">
            <v>180.6</v>
          </cell>
        </row>
        <row r="3122">
          <cell r="A3122">
            <v>89798</v>
          </cell>
          <cell r="B3122" t="str">
            <v>TUBO PVC, SERIE NORMAL, ESGOTO PREDIAL, DN 50 MM, FORNECIDO E INSTALADO EM PRUMADA DE ESGOTO SANITÁRIO OU VENTILAÇÃO. AF_12/2014</v>
          </cell>
          <cell r="C3122" t="str">
            <v>M</v>
          </cell>
          <cell r="D3122">
            <v>7.62</v>
          </cell>
        </row>
        <row r="3123">
          <cell r="A3123">
            <v>89799</v>
          </cell>
          <cell r="B3123" t="str">
            <v>TUBO PVC, SERIE NORMAL, ESGOTO PREDIAL, DN 75 MM, FORNECIDO E INSTALADO EM PRUMADA DE ESGOTO SANITÁRIO OU VENTILAÇÃO. AF_12/2014</v>
          </cell>
          <cell r="C3123" t="str">
            <v>M</v>
          </cell>
          <cell r="D3123">
            <v>12.89</v>
          </cell>
        </row>
        <row r="3124">
          <cell r="A3124">
            <v>89800</v>
          </cell>
          <cell r="B3124" t="str">
            <v>TUBO PVC, SERIE NORMAL, ESGOTO PREDIAL, DN 100 MM, FORNECIDO E INSTALADO EM PRUMADA DE ESGOTO SANITÁRIO OU VENTILAÇÃO. AF_12/2014</v>
          </cell>
          <cell r="C3124" t="str">
            <v>M</v>
          </cell>
          <cell r="D3124">
            <v>16.3</v>
          </cell>
        </row>
        <row r="3125">
          <cell r="A3125">
            <v>89848</v>
          </cell>
          <cell r="B3125" t="str">
            <v>TUBO PVC, SERIE NORMAL, ESGOTO PREDIAL, DN 100 MM, FORNECIDO E INSTALADO EM SUBCOLETOR AÉREO DE ESGOTO SANITÁRIO. AF_12/2014</v>
          </cell>
          <cell r="C3125" t="str">
            <v>M</v>
          </cell>
          <cell r="D3125">
            <v>20.59</v>
          </cell>
        </row>
        <row r="3126">
          <cell r="A3126">
            <v>89849</v>
          </cell>
          <cell r="B3126" t="str">
            <v>TUBO PVC, SERIE NORMAL, ESGOTO PREDIAL, DN 150 MM, FORNECIDO E INSTALADO EM SUBCOLETOR AÉREO DE ESGOTO SANITÁRIO. AF_12/2014</v>
          </cell>
          <cell r="C3126" t="str">
            <v>M</v>
          </cell>
          <cell r="D3126">
            <v>38.340000000000003</v>
          </cell>
        </row>
        <row r="3127">
          <cell r="A3127">
            <v>89865</v>
          </cell>
          <cell r="B3127" t="str">
            <v>TUBO, PVC, SOLDÁVEL, DN 25MM, INSTALADO EM DRENO DE AR-CONDICIONADO - FORNECIMENTO E INSTALAÇÃO. AF_12/2014</v>
          </cell>
          <cell r="C3127" t="str">
            <v>M</v>
          </cell>
          <cell r="D3127">
            <v>9.41</v>
          </cell>
        </row>
        <row r="3128">
          <cell r="A3128">
            <v>91784</v>
          </cell>
          <cell r="B3128" t="str">
            <v>(COMPOSIÇÃO REPRESENTATIVA) DO SERVIÇO DE INSTALAÇÃO DE TUBOS DE PVC, SOLDÁVEL, ÁGUA FRIA, DN 20 MM (INSTALADO EM RAMAL, SUB-RAMAL OU RAMAL DE DISTRIBUIÇÃO), INCLUSIVE CONEXÕES, CORTES E FIXAÇÕES, PARA PRÉDIOS. AF_10/2015</v>
          </cell>
          <cell r="C3128" t="str">
            <v>M</v>
          </cell>
          <cell r="D3128">
            <v>32.35</v>
          </cell>
        </row>
        <row r="3129">
          <cell r="A3129">
            <v>91785</v>
          </cell>
          <cell r="B3129" t="str">
            <v>(COMPOSIÇÃO REPRESENTATIVA) DO SERVIÇO DE INSTALAÇÃO DE TUBOS DE PVC, SOLDÁVEL, ÁGUA FRIA, DN 25 MM (INSTALADO EM RAMAL, SUB-RAMAL, RAMAL DE DISTRIBUIÇÃO OU PRUMADA), INCLUSIVE CONEXÕES, CORTES E FIXAÇÕES, PARA PRÉDIOS. AF_10/2015</v>
          </cell>
          <cell r="C3129" t="str">
            <v>M</v>
          </cell>
          <cell r="D3129">
            <v>31.92</v>
          </cell>
        </row>
        <row r="3130">
          <cell r="A3130">
            <v>91786</v>
          </cell>
          <cell r="B3130" t="str">
            <v>(COMPOSIÇÃO REPRESENTATIVA) DO SERVIÇO DE INSTALAÇÃO TUBOS DE PVC, SOLDÁVEL, ÁGUA FRIA, DN 32 MM (INSTALADO EM RAMAL, SUB-RAMAL, RAMAL DE DISTRIBUIÇÃO OU PRUMADA), INCLUSIVE CONEXÕES, CORTES E FIXAÇÕES, PARA PRÉDIOS. AF_10/2015</v>
          </cell>
          <cell r="C3130" t="str">
            <v>M</v>
          </cell>
          <cell r="D3130">
            <v>20.3</v>
          </cell>
        </row>
        <row r="3131">
          <cell r="A3131">
            <v>91787</v>
          </cell>
          <cell r="B3131" t="str">
            <v>(COMPOSIÇÃO REPRESENTATIVA) DO SERVIÇO DE INSTALAÇÃO DE TUBOS DE PVC, SOLDÁVEL, ÁGUA FRIA, DN 40 MM (INSTALADO EM PRUMADA), INCLUSIVE CONEXÕES, CORTES E FIXAÇÕES, PARA PRÉDIOS. AF_10/2015</v>
          </cell>
          <cell r="C3131" t="str">
            <v>M</v>
          </cell>
          <cell r="D3131">
            <v>21.28</v>
          </cell>
        </row>
        <row r="3132">
          <cell r="A3132">
            <v>91788</v>
          </cell>
          <cell r="B3132" t="str">
            <v>(COMPOSIÇÃO REPRESENTATIVA) DO SERVIÇO DE INSTALAÇÃO DE TUBOS DE PVC, SOLDÁVEL, ÁGUA FRIA, DN 50 MM (INSTALADO EM PRUMADA), INCLUSIVE CONEXÕES, CORTES E FIXAÇÕES, PARA PRÉDIOS. AF_10/2015</v>
          </cell>
          <cell r="C3132" t="str">
            <v>M</v>
          </cell>
          <cell r="D3132">
            <v>27.65</v>
          </cell>
        </row>
        <row r="3133">
          <cell r="A3133">
            <v>91789</v>
          </cell>
          <cell r="B3133" t="str">
            <v>(COMPOSIÇÃO REPRESENTATIVA) DO SERVIÇO DE INSTALAÇÃO DE TUBOS DE PVC, SÉRIE R, ÁGUA PLUVIAL, DN 75 MM (INSTALADO EM RAMAL DE ENCAMINHAMENTO, OU CONDUTORES VERTICAIS), INCLUSIVE CONEXÕES, CORTE E FIXAÇÕES, PARA PRÉDIOS. AF_10/2015</v>
          </cell>
          <cell r="C3133" t="str">
            <v>M</v>
          </cell>
          <cell r="D3133">
            <v>28.62</v>
          </cell>
        </row>
        <row r="3134">
          <cell r="A3134">
            <v>91790</v>
          </cell>
          <cell r="B3134" t="str">
            <v>(COMPOSIÇÃO REPRESENTATIVA) DO SERVIÇO DE INSTALAÇÃO DE TUBOS DE PVC, SÉRIE R, ÁGUA PLUVIAL, DN 100 MM (INSTALADO EM RAMAL DE ENCAMINHAMENTO, OU CONDUTORES VERTICAIS), INCLUSIVE CONEXÕES, CORTES E FIXAÇÕES, PARA PRÉDIOS. AF_10/2015</v>
          </cell>
          <cell r="C3134" t="str">
            <v>M</v>
          </cell>
          <cell r="D3134">
            <v>43.94</v>
          </cell>
        </row>
        <row r="3135">
          <cell r="A3135">
            <v>91791</v>
          </cell>
          <cell r="B3135" t="str">
            <v>(COMPOSIÇÃO REPRESENTATIVA) DO SERVIÇO DE INSTALAÇÃO DE TUBOS DE PVC, SÉRIE R, ÁGUA PLUVIAL, DN 150 MM (INSTALADO EM CONDUTORES VERTICAIS), INCLUSIVE CONEXÕES, CORTES E FIXAÇÕES, PARA PRÉDIOS. AF_10/2015</v>
          </cell>
          <cell r="C3135" t="str">
            <v>M</v>
          </cell>
          <cell r="D3135">
            <v>54.39</v>
          </cell>
        </row>
        <row r="3136">
          <cell r="A3136">
            <v>91792</v>
          </cell>
          <cell r="B3136" t="str">
            <v>(COMPOSIÇÃO REPRESENTATIVA) DO SERVIÇO DE INSTALAÇÃO DE TUBO DE PVC, SÉRIE NORMAL, ESGOTO PREDIAL, DN 40 MM (INSTALADO EM RAMAL DE DESCARGA OU RAMAL DE ESGOTO SANITÁRIO), INCLUSIVE CONEXÕES, CORTES E FIXAÇÕES, PARA PRÉDIOS. AF_10/2015</v>
          </cell>
          <cell r="C3136" t="str">
            <v>M</v>
          </cell>
          <cell r="D3136">
            <v>42.34</v>
          </cell>
        </row>
        <row r="3137">
          <cell r="A3137">
            <v>91793</v>
          </cell>
          <cell r="B3137" t="str">
            <v>(COMPOSIÇÃO REPRESENTATIVA) DO SERVIÇO DE INSTALAÇÃO DE TUBO DE PVC, SÉRIE NORMAL, ESGOTO PREDIAL, DN 50 MM (INSTALADO EM RAMAL DE DESCARGA OU RAMAL DE ESGOTO SANITÁRIO), INCLUSIVE CONEXÕES, CORTES E FIXAÇÕES PARA, PRÉDIOS. AF_10/2015</v>
          </cell>
          <cell r="C3137" t="str">
            <v>M</v>
          </cell>
          <cell r="D3137">
            <v>63.16</v>
          </cell>
        </row>
        <row r="3138">
          <cell r="A3138">
            <v>91794</v>
          </cell>
          <cell r="B3138" t="str">
            <v>(COMPOSIÇÃO REPRESENTATIVA) DO SERVIÇO DE INST. TUBO PVC, SÉRIE N, ESGOTO PREDIAL, DN 75 MM, (INST. EM RAMAL DE DESCARGA, RAMAL DE ESG. SANITÁRIO, PRUMADA DE ESG. SANITÁRIO OU VENTILAÇÃO), INCL. CONEXÕES, CORTES E FIXAÇÕES, P/ PRÉDIOS. AF_10/2015</v>
          </cell>
          <cell r="C3138" t="str">
            <v>M</v>
          </cell>
          <cell r="D3138">
            <v>27.59</v>
          </cell>
        </row>
        <row r="3139">
          <cell r="A3139">
            <v>91795</v>
          </cell>
          <cell r="B3139" t="str">
            <v>(COMPOSIÇÃO REPRESENTATIVA) DO SERVIÇO DE INST. TUBO PVC, SÉRIE N, ESGOTO PREDIAL, 100 MM (INST. RAMAL DESCARGA, RAMAL DE ESG. SANIT., PRUMADA ESG. SANIT., VENTILAÇÃO OU SUB-COLETOR AÉREO), INCL. CONEXÕES E CORTES, FIXAÇÕES, P/ PRÉDIOS. AF_10/2015</v>
          </cell>
          <cell r="C3139" t="str">
            <v>M</v>
          </cell>
          <cell r="D3139">
            <v>47.46</v>
          </cell>
        </row>
        <row r="3140">
          <cell r="A3140">
            <v>91796</v>
          </cell>
          <cell r="B3140" t="str">
            <v>(COMPOSIÇÃO REPRESENTATIVA) DO SERVIÇO DE INSTALAÇÃO DE TUBO DE PVC, SÉRIE NORMAL, ESGOTO PREDIAL, DN 150 MM (INSTALADO EM SUB-COLETOR AÉREO), INCLUSIVE CONEXÕES, CORTES E FIXAÇÕES, PARA PRÉDIOS. AF_10/2015</v>
          </cell>
          <cell r="C3140" t="str">
            <v>M</v>
          </cell>
          <cell r="D3140">
            <v>48.68</v>
          </cell>
        </row>
        <row r="3141">
          <cell r="A3141">
            <v>92275</v>
          </cell>
          <cell r="B3141" t="str">
            <v>TUBO EM COBRE RÍGIDO, DN 22 MM, CLASSE E, SEM ISOLAMENTO, INSTALADO EM PRUMADA  FORNECIMENTO E INSTALAÇÃO. AF_12/2015</v>
          </cell>
          <cell r="C3141" t="str">
            <v>M</v>
          </cell>
          <cell r="D3141">
            <v>32.86</v>
          </cell>
        </row>
        <row r="3142">
          <cell r="A3142">
            <v>92276</v>
          </cell>
          <cell r="B3142" t="str">
            <v>TUBO EM COBRE RÍGIDO, DN 28 MM, CLASSE E, SEM ISOLAMENTO, INSTALADO EM PRUMADA  FORNECIMENTO E INSTALAÇÃO. AF_12/2015</v>
          </cell>
          <cell r="C3142" t="str">
            <v>M</v>
          </cell>
          <cell r="D3142">
            <v>41.57</v>
          </cell>
        </row>
        <row r="3143">
          <cell r="A3143">
            <v>92277</v>
          </cell>
          <cell r="B3143" t="str">
            <v>TUBO EM COBRE RÍGIDO, DN 35 MM, CLASSE E, SEM ISOLAMENTO, INSTALADO EM PRUMADA  FORNECIMENTO E INSTALAÇÃO. AF_12/2015</v>
          </cell>
          <cell r="C3143" t="str">
            <v>M</v>
          </cell>
          <cell r="D3143">
            <v>59.84</v>
          </cell>
        </row>
        <row r="3144">
          <cell r="A3144">
            <v>92278</v>
          </cell>
          <cell r="B3144" t="str">
            <v>TUBO EM COBRE RÍGIDO, DN 42 MM, CLASSE E, SEM ISOLAMENTO, INSTALADO EM PRUMADA  FORNECIMENTO E INSTALAÇÃO. AF_12/2015</v>
          </cell>
          <cell r="C3144" t="str">
            <v>M</v>
          </cell>
          <cell r="D3144">
            <v>80.36</v>
          </cell>
        </row>
        <row r="3145">
          <cell r="A3145">
            <v>92279</v>
          </cell>
          <cell r="B3145" t="str">
            <v>TUBO EM COBRE RÍGIDO, DN 54 MM, CLASSE E, SEM ISOLAMENTO, INSTALADO EM PRUMADA  FORNECIMENTO E INSTALAÇÃO. AF_12/2015</v>
          </cell>
          <cell r="C3145" t="str">
            <v>M</v>
          </cell>
          <cell r="D3145">
            <v>115.96</v>
          </cell>
        </row>
        <row r="3146">
          <cell r="A3146">
            <v>92280</v>
          </cell>
          <cell r="B3146" t="str">
            <v>TUBO EM COBRE RÍGIDO, DN 66 MM, CLASSE E, SEM ISOLAMENTO, INSTALADO EM PRUMADA  FORNECIMENTO E INSTALAÇÃO. AF_12/2015</v>
          </cell>
          <cell r="C3146" t="str">
            <v>M</v>
          </cell>
          <cell r="D3146">
            <v>162.62</v>
          </cell>
        </row>
        <row r="3147">
          <cell r="A3147">
            <v>92281</v>
          </cell>
          <cell r="B3147" t="str">
            <v>TUBO EM COBRE RÍGIDO, DN 22 MM, CLASSE E, COM ISOLAMENTO, INSTALADO EM PRUMADA  FORNECIMENTO E INSTALAÇÃO. AF_12/2015</v>
          </cell>
          <cell r="C3147" t="str">
            <v>M</v>
          </cell>
          <cell r="D3147">
            <v>95.32</v>
          </cell>
        </row>
        <row r="3148">
          <cell r="A3148">
            <v>92282</v>
          </cell>
          <cell r="B3148" t="str">
            <v>TUBO EM COBRE RÍGIDO, DN 28 MM, CLASSE E, COM ISOLAMENTO, INSTALADO EM PRUMADA  FORNECIMENTO E INSTALAÇÃO. AF_12/2015</v>
          </cell>
          <cell r="C3148" t="str">
            <v>M</v>
          </cell>
          <cell r="D3148">
            <v>106.54</v>
          </cell>
        </row>
        <row r="3149">
          <cell r="A3149">
            <v>92283</v>
          </cell>
          <cell r="B3149" t="str">
            <v>TUBO EM COBRE RÍGIDO, DN 35 MM, CLASSE E, COM ISOLAMENTO, INSTALADO EM PRUMADA  FORNECIMENTO E INSTALAÇÃO. AF_12/2015</v>
          </cell>
          <cell r="C3149" t="str">
            <v>M</v>
          </cell>
          <cell r="D3149">
            <v>141.97999999999999</v>
          </cell>
        </row>
        <row r="3150">
          <cell r="A3150">
            <v>92284</v>
          </cell>
          <cell r="B3150" t="str">
            <v>TUBO EM COBRE RÍGIDO, DN 42 MM, CLASSE E, COM ISOLAMENTO, INSTALADO EM PRUMADA  FORNECIMENTO E INSTALAÇÃO. AF_12/2015</v>
          </cell>
          <cell r="C3150" t="str">
            <v>M</v>
          </cell>
          <cell r="D3150">
            <v>174.02</v>
          </cell>
        </row>
        <row r="3151">
          <cell r="A3151">
            <v>92285</v>
          </cell>
          <cell r="B3151" t="str">
            <v>TUBO EM COBRE RÍGIDO, DN 54 MM, CLASSE E, COM ISOLAMENTO, INSTALADO EM PRUMADA  FORNECIMENTO E INSTALAÇÃO. AF_12/2015</v>
          </cell>
          <cell r="C3151" t="str">
            <v>M</v>
          </cell>
          <cell r="D3151">
            <v>227.87</v>
          </cell>
        </row>
        <row r="3152">
          <cell r="A3152">
            <v>92286</v>
          </cell>
          <cell r="B3152" t="str">
            <v>TUBO EM COBRE RÍGIDO, DN 66 MM, CLASSE E, COM ISOLAMENTO, INSTALADO EM PRUMADA  FORNECIMENTO E INSTALAÇÃO. AF_12/2015</v>
          </cell>
          <cell r="C3152" t="str">
            <v>M</v>
          </cell>
          <cell r="D3152">
            <v>276.08999999999997</v>
          </cell>
        </row>
        <row r="3153">
          <cell r="A3153">
            <v>92305</v>
          </cell>
          <cell r="B3153" t="str">
            <v>TUBO EM COBRE RÍGIDO, DN 15 MM, CLASSE E, SEM ISOLAMENTO, INSTALADO EM RAMAL DE DISTRIBUIÇÃO  FORNECIMENTO E INSTALAÇÃO. AF_12/2015</v>
          </cell>
          <cell r="C3153" t="str">
            <v>M</v>
          </cell>
          <cell r="D3153">
            <v>22.55</v>
          </cell>
        </row>
        <row r="3154">
          <cell r="A3154">
            <v>92306</v>
          </cell>
          <cell r="B3154" t="str">
            <v>TUBO EM COBRE RÍGIDO, DN 22 MM, CLASSE E, SEM ISOLAMENTO, INSTALADO EM RAMAL DE DISTRIBUIÇÃO  FORNECIMENTO E INSTALAÇÃO. AF_12/2015</v>
          </cell>
          <cell r="C3154" t="str">
            <v>M</v>
          </cell>
          <cell r="D3154">
            <v>36.299999999999997</v>
          </cell>
        </row>
        <row r="3155">
          <cell r="A3155">
            <v>92307</v>
          </cell>
          <cell r="B3155" t="str">
            <v>TUBO EM COBRE RÍGIDO, DN 28 MM, CLASSE E, SEM ISOLAMENTO, INSTALADO EM RAMAL DE DISTRIBUIÇÃO  FORNECIMENTO E INSTALAÇÃO. AF_12/2015</v>
          </cell>
          <cell r="C3155" t="str">
            <v>M</v>
          </cell>
          <cell r="D3155">
            <v>45.25</v>
          </cell>
        </row>
        <row r="3156">
          <cell r="A3156">
            <v>92308</v>
          </cell>
          <cell r="B3156" t="str">
            <v>TUBO EM COBRE RÍGIDO, DN 15 MM, CLASSE E, COM ISOLAMENTO, INSTALADO EM RAMAL DE DISTRIBUIÇÃO  FORNECIMENTO E INSTALAÇÃO. AF_12/2015</v>
          </cell>
          <cell r="C3156" t="str">
            <v>M</v>
          </cell>
          <cell r="D3156">
            <v>37.51</v>
          </cell>
        </row>
        <row r="3157">
          <cell r="A3157">
            <v>92309</v>
          </cell>
          <cell r="B3157" t="str">
            <v>TUBO EM COBRE RÍGIDO, DN 22 MM, CLASSE E, COM ISOLAMENTO, INSTALADO EM RAMAL DE DISTRIBUIÇÃO  FORNECIMENTO E INSTALAÇÃO. AF_12/2015</v>
          </cell>
          <cell r="C3157" t="str">
            <v>M</v>
          </cell>
          <cell r="D3157">
            <v>100.49</v>
          </cell>
        </row>
        <row r="3158">
          <cell r="A3158">
            <v>92310</v>
          </cell>
          <cell r="B3158" t="str">
            <v>TUBO EM COBRE RÍGIDO, DN 28 MM, CLASSE E, COM ISOLAMENTO, INSTALADO EM RAMAL DE DISTRIBUIÇÃO  FORNECIMENTO E INSTALAÇÃO. AF_12/2015</v>
          </cell>
          <cell r="C3158" t="str">
            <v>M</v>
          </cell>
          <cell r="D3158">
            <v>112</v>
          </cell>
        </row>
        <row r="3159">
          <cell r="A3159">
            <v>92320</v>
          </cell>
          <cell r="B3159" t="str">
            <v>TUBO EM COBRE RÍGIDO, DN 15 MM, CLASSE E, SEM ISOLAMENTO, INSTALADO EM RAMAL E SUB-RAMAL  FORNECIMENTO E INSTALAÇÃO. AF_12/2015</v>
          </cell>
          <cell r="C3159" t="str">
            <v>M</v>
          </cell>
          <cell r="D3159">
            <v>30.1</v>
          </cell>
        </row>
        <row r="3160">
          <cell r="A3160">
            <v>92321</v>
          </cell>
          <cell r="B3160" t="str">
            <v>TUBO EM COBRE RÍGIDO, DN 22 MM, CLASSE E, SEM ISOLAMENTO, INSTALADO EM RAMAL E SUB-RAMAL  FORNECIMENTO E INSTALAÇÃO. AF_12/2015</v>
          </cell>
          <cell r="C3160" t="str">
            <v>M</v>
          </cell>
          <cell r="D3160">
            <v>49.25</v>
          </cell>
        </row>
        <row r="3161">
          <cell r="A3161">
            <v>92322</v>
          </cell>
          <cell r="B3161" t="str">
            <v>TUBO EM COBRE RÍGIDO, DN 28 MM, CLASSE E, SEM ISOLAMENTO, INSTALADO EM RAMAL E SUB-RAMAL  FORNECIMENTO E INSTALAÇÃO. AF_12/2015</v>
          </cell>
          <cell r="C3161" t="str">
            <v>M</v>
          </cell>
          <cell r="D3161">
            <v>62.92</v>
          </cell>
        </row>
        <row r="3162">
          <cell r="A3162">
            <v>92323</v>
          </cell>
          <cell r="B3162" t="str">
            <v>TUBO EM COBRE RÍGIDO, DN 15 MM, CLASSE E, COM ISOLAMENTO, INSTALADO EM RAMAL E SUB-RAMAL  FORNECIMENTO E INSTALAÇÃO. AF_12/2015</v>
          </cell>
          <cell r="C3162" t="str">
            <v>M</v>
          </cell>
          <cell r="D3162">
            <v>43.25</v>
          </cell>
        </row>
        <row r="3163">
          <cell r="A3163">
            <v>92324</v>
          </cell>
          <cell r="B3163" t="str">
            <v>TUBO EM COBRE RÍGIDO, DN 22 MM, CLASSE E, COM ISOLAMENTO, INSTALADO EM RAMAL E SUB-RAMAL  FORNECIMENTO E INSTALAÇÃO. AF_12/2015</v>
          </cell>
          <cell r="C3163" t="str">
            <v>M</v>
          </cell>
          <cell r="D3163">
            <v>111.64</v>
          </cell>
        </row>
        <row r="3164">
          <cell r="A3164">
            <v>92325</v>
          </cell>
          <cell r="B3164" t="str">
            <v>TUBO EM COBRE RÍGIDO, DN 28 MM, CLASSE E, COM ISOLAMENTO, INSTALADO EM RAMAL E SUB-RAMAL  FORNECIMENTO E INSTALAÇÃO. AF_12/2015</v>
          </cell>
          <cell r="C3164" t="str">
            <v>M</v>
          </cell>
          <cell r="D3164">
            <v>127.82</v>
          </cell>
        </row>
        <row r="3165">
          <cell r="A3165">
            <v>92335</v>
          </cell>
          <cell r="B3165" t="str">
            <v>TUBO DE AÇO GALVANIZADO COM COSTURA, CLASSE MÉDIA, CONEXÃO RANHURADA, DN 50 (2"), INSTALADO EM PRUMADAS - FORNECIMENTO E INSTALAÇÃO. AF_12/2015</v>
          </cell>
          <cell r="C3165" t="str">
            <v>M</v>
          </cell>
          <cell r="D3165">
            <v>56.15</v>
          </cell>
        </row>
        <row r="3166">
          <cell r="A3166">
            <v>92336</v>
          </cell>
          <cell r="B3166" t="str">
            <v>TUBO DE AÇO GALVANIZADO COM COSTURA, CLASSE MÉDIA, CONEXÃO RANHURADA, DN 65 (2 1/2"), INSTALADO EM PRUMADAS - FORNECIMENTO E INSTALAÇÃO. AF_12/2015</v>
          </cell>
          <cell r="C3166" t="str">
            <v>M</v>
          </cell>
          <cell r="D3166">
            <v>68.87</v>
          </cell>
        </row>
        <row r="3167">
          <cell r="A3167">
            <v>92337</v>
          </cell>
          <cell r="B3167" t="str">
            <v>TUBO DE AÇO GALVANIZADO COM COSTURA, CLASSE MÉDIA, CONEXÃO RANHURADA, DN 80 (3"), INSTALADO EM PRUMADAS - FORNECIMENTO E INSTALAÇÃO. AF_12/2015</v>
          </cell>
          <cell r="C3167" t="str">
            <v>M</v>
          </cell>
          <cell r="D3167">
            <v>90.37</v>
          </cell>
        </row>
        <row r="3168">
          <cell r="A3168">
            <v>92338</v>
          </cell>
          <cell r="B3168" t="str">
            <v>TUBO DE AÇO PRETO SEM COSTURA, CONEXÃO SOLDADA, DN 50 (2"), INSTALADO EM PRUMADAS - FORNECIMENTO E INSTALAÇÃO. AF_12/2015</v>
          </cell>
          <cell r="C3168" t="str">
            <v>M</v>
          </cell>
          <cell r="D3168">
            <v>75.42</v>
          </cell>
        </row>
        <row r="3169">
          <cell r="A3169">
            <v>92339</v>
          </cell>
          <cell r="B3169" t="str">
            <v>TUBO DE AÇO PRETO SEM COSTURA, CONEXÃO SOLDADA, DN 65 (2 1/2"), INSTALADO EM PRUMADAS - FORNECIMENTO E INSTALAÇÃO. AF_12/2015</v>
          </cell>
          <cell r="C3169" t="str">
            <v>M</v>
          </cell>
          <cell r="D3169">
            <v>111.5</v>
          </cell>
        </row>
        <row r="3170">
          <cell r="A3170">
            <v>92341</v>
          </cell>
          <cell r="B3170" t="str">
            <v>TUBO DE AÇO GALVANIZADO COM COSTURA, CLASSE MÉDIA, DN 50 (2"), CONEXÃO ROSQUEADA, INSTALADO EM PRUMADAS - FORNECIMENTO E INSTALAÇÃO. AF_12/2015</v>
          </cell>
          <cell r="C3170" t="str">
            <v>M</v>
          </cell>
          <cell r="D3170">
            <v>63.7</v>
          </cell>
        </row>
        <row r="3171">
          <cell r="A3171">
            <v>92342</v>
          </cell>
          <cell r="B3171" t="str">
            <v>TUBO DE AÇO GALVANIZADO COM COSTURA, CLASSE MÉDIA, DN 65 (2 1/2"), CONEXÃO ROSQUEADA, INSTALADO EM PRUMADAS - FORNECIMENTO E INSTALAÇÃO. AF_12/2015</v>
          </cell>
          <cell r="C3171" t="str">
            <v>M</v>
          </cell>
          <cell r="D3171">
            <v>76.44</v>
          </cell>
        </row>
        <row r="3172">
          <cell r="A3172">
            <v>92343</v>
          </cell>
          <cell r="B3172" t="str">
            <v>TUBO DE AÇO GALVANIZADO COM COSTURA, CLASSE MÉDIA, DN 80 (3"), CONEXÃO ROSQUEADA, INSTALADO EM PRUMADAS - FORNECIMENTO E INSTALAÇÃO. AF_12/2015</v>
          </cell>
          <cell r="C3172" t="str">
            <v>M</v>
          </cell>
          <cell r="D3172">
            <v>98.01</v>
          </cell>
        </row>
        <row r="3173">
          <cell r="A3173">
            <v>92361</v>
          </cell>
          <cell r="B3173" t="str">
            <v>TUBO DE AÇO PRETO SEM COSTURA, CONEXÃO SOLDADA, DN 50 (2"), INSTALADO EM REDE DE ALIMENTAÇÃO PARA HIDRANTE - FORNECIMENTO E INSTALAÇÃO. AF_12/2015</v>
          </cell>
          <cell r="C3173" t="str">
            <v>M</v>
          </cell>
          <cell r="D3173">
            <v>60.02</v>
          </cell>
        </row>
        <row r="3174">
          <cell r="A3174">
            <v>92362</v>
          </cell>
          <cell r="B3174" t="str">
            <v>TUBO DE AÇO PRETO SEM COSTURA, CONEXÃO SOLDADA, DN 65 (2 1/2"), INSTALADO EM REDE DE ALIMENTAÇÃO PARA HIDRANTE - FORNECIMENTO E INSTALAÇÃO. AF_12/2015</v>
          </cell>
          <cell r="C3174" t="str">
            <v>M</v>
          </cell>
          <cell r="D3174">
            <v>95.48</v>
          </cell>
        </row>
        <row r="3175">
          <cell r="A3175">
            <v>92364</v>
          </cell>
          <cell r="B3175" t="str">
            <v>TUBO DE AÇO GALVANIZADO COM COSTURA, CLASSE MÉDIA, DN 32 (1 1/4"), CONEXÃO ROSQUEADA, INSTALADO EM REDE DE ALIMENTAÇÃO PARA HIDRANTE - FORNECIMENTO E INSTALAÇÃO. AF_12/2015</v>
          </cell>
          <cell r="C3175" t="str">
            <v>M</v>
          </cell>
          <cell r="D3175">
            <v>34.21</v>
          </cell>
        </row>
        <row r="3176">
          <cell r="A3176">
            <v>92365</v>
          </cell>
          <cell r="B3176" t="str">
            <v>TUBO DE AÇO GALVANIZADO COM COSTURA, CLASSE MÉDIA, DN 40 (1 1/2"), CONEXÃO ROSQUEADA, INSTALADO EM REDE DE ALIMENTAÇÃO PARA HIDRANTE - FORNECIMENTO E INSTALAÇÃO. AF_12/2015</v>
          </cell>
          <cell r="C3176" t="str">
            <v>M</v>
          </cell>
          <cell r="D3176">
            <v>39.299999999999997</v>
          </cell>
        </row>
        <row r="3177">
          <cell r="A3177">
            <v>92366</v>
          </cell>
          <cell r="B3177" t="str">
            <v>TUBO DE AÇO GALVANIZADO COM COSTURA, CLASSE MÉDIA, DN 50 (2"), CONEXÃO ROSQUEADA, INSTALADO EM REDE DE ALIMENTAÇÃO PARA HIDRANTE - FORNECIMENTO E INSTALAÇÃO. AF_12/2015</v>
          </cell>
          <cell r="C3177" t="str">
            <v>M</v>
          </cell>
          <cell r="D3177">
            <v>54.38</v>
          </cell>
        </row>
        <row r="3178">
          <cell r="A3178">
            <v>92367</v>
          </cell>
          <cell r="B3178" t="str">
            <v>TUBO DE AÇO GALVANIZADO COM COSTURA, CLASSE MÉDIA, DN 65 (2 1/2"), CONEXÃO ROSQUEADA, INSTALADO EM REDE DE ALIMENTAÇÃO PARA HIDRANTE - FORNECIMENTO E INSTALAÇÃO. AF_12/2015</v>
          </cell>
          <cell r="C3178" t="str">
            <v>M</v>
          </cell>
          <cell r="D3178">
            <v>66.709999999999994</v>
          </cell>
        </row>
        <row r="3179">
          <cell r="A3179">
            <v>92368</v>
          </cell>
          <cell r="B3179" t="str">
            <v>TUBO DE AÇO GALVANIZADO COM COSTURA, CLASSE MÉDIA, DN 80 (3"), CONEXÃO ROSQUEADA, INSTALADO EM REDE DE ALIMENTAÇÃO PARA HIDRANTE - FORNECIMENTO E INSTALAÇÃO. AF_12/2015</v>
          </cell>
          <cell r="C3179" t="str">
            <v>M</v>
          </cell>
          <cell r="D3179">
            <v>87.89</v>
          </cell>
        </row>
        <row r="3180">
          <cell r="A3180">
            <v>92648</v>
          </cell>
          <cell r="B3180" t="str">
            <v>TUBO DE AÇO PRETO SEM COSTURA, CONEXÃO SOLDADA, DN 40 (1 1/2"), INSTALADO EM REDE DE ALIMENTAÇÃO PARA SPRINKLER - FORNECIMENTO E INSTALAÇÃO. AF_12/2015</v>
          </cell>
          <cell r="C3180" t="str">
            <v>M</v>
          </cell>
          <cell r="D3180">
            <v>51.59</v>
          </cell>
        </row>
        <row r="3181">
          <cell r="A3181">
            <v>92649</v>
          </cell>
          <cell r="B3181" t="str">
            <v>TUBO DE AÇO PRETO SEM COSTURA, CONEXÃO SOLDADA, DN 50 (2"), INSTALADO EM REDE DE ALIMENTAÇÃO PARA SPRINKLER - FORNECIMENTO E INSTALAÇÃO. AF_12/2015</v>
          </cell>
          <cell r="C3181" t="str">
            <v>M</v>
          </cell>
          <cell r="D3181">
            <v>62.79</v>
          </cell>
        </row>
        <row r="3182">
          <cell r="A3182">
            <v>92650</v>
          </cell>
          <cell r="B3182" t="str">
            <v>TUBO DE AÇO PRETO SEM COSTURA, CONEXÃO SOLDADA, DN 65 (2 1/2"), INSTALADO EM REDE DE ALIMENTAÇÃO PARA SPRINKLER - FORNECIMENTO E INSTALAÇÃO. AF_12/2015</v>
          </cell>
          <cell r="C3182" t="str">
            <v>M</v>
          </cell>
          <cell r="D3182">
            <v>98.25</v>
          </cell>
        </row>
        <row r="3183">
          <cell r="A3183">
            <v>92652</v>
          </cell>
          <cell r="B3183" t="str">
            <v>TUBO DE AÇO GALVANIZADO COM COSTURA, CLASSE MÉDIA, CONEXÃO ROSQUEADA, DN 32 (1 1/4"), INSTALADO EM REDE DE ALIMENTAÇÃO PARA SPRINKLER - FORNECIMENTO E INSTALAÇÃO. AF_12/2015</v>
          </cell>
          <cell r="C3183" t="str">
            <v>M</v>
          </cell>
          <cell r="D3183">
            <v>37.65</v>
          </cell>
        </row>
        <row r="3184">
          <cell r="A3184">
            <v>92653</v>
          </cell>
          <cell r="B3184" t="str">
            <v>TUBO DE AÇO GALVANIZADO COM COSTURA, CLASSE MÉDIA, CONEXÃO ROSQUEADA, DN 40 (1 1/2"), INSTALADO EM REDE DE ALIMENTAÇÃO PARA SPRINKLER - FORNECIMENTO E INSTALAÇÃO. AF_12/2015</v>
          </cell>
          <cell r="C3184" t="str">
            <v>M</v>
          </cell>
          <cell r="D3184">
            <v>42.77</v>
          </cell>
        </row>
        <row r="3185">
          <cell r="A3185">
            <v>92654</v>
          </cell>
          <cell r="B3185" t="str">
            <v>TUBO DE AÇO GALVANIZADO COM COSTURA, CLASSE MÉDIA, CONEXÃO ROSQUEADA, DN 50 (2"), INSTALADO EM REDE DE ALIMENTAÇÃO PARA SPRINKLER - FORNECIMENTO E INSTALAÇÃO. AF_12/2015</v>
          </cell>
          <cell r="C3185" t="str">
            <v>M</v>
          </cell>
          <cell r="D3185">
            <v>57.85</v>
          </cell>
        </row>
        <row r="3186">
          <cell r="A3186">
            <v>92655</v>
          </cell>
          <cell r="B3186" t="str">
            <v>TUBO DE AÇO GALVANIZADO COM COSTURA, CLASSE MÉDIA, CONEXÃO ROSQUEADA, DN 65 (2 1/2"), INSTALADO EM REDE DE ALIMENTAÇÃO PARA SPRINKLER - FORNECIMENTO E INSTALAÇÃO. AF_12/2015</v>
          </cell>
          <cell r="C3186" t="str">
            <v>M</v>
          </cell>
          <cell r="D3186">
            <v>70.25</v>
          </cell>
        </row>
        <row r="3187">
          <cell r="A3187">
            <v>92656</v>
          </cell>
          <cell r="B3187" t="str">
            <v>TUBO DE AÇO GALVANIZADO COM COSTURA, CLASSE MÉDIA, CONEXÃO ROSQUEADA, DN 80 (3"), INSTALADO EM REDE DE ALIMENTAÇÃO PARA SPRINKLER - FORNECIMENTO E INSTALAÇÃO. AF_12/2015</v>
          </cell>
          <cell r="C3187" t="str">
            <v>M</v>
          </cell>
          <cell r="D3187">
            <v>91.43</v>
          </cell>
        </row>
        <row r="3188">
          <cell r="A3188">
            <v>92687</v>
          </cell>
          <cell r="B3188" t="str">
            <v>TUBO DE AÇO GALVANIZADO COM COSTURA, CLASSE MÉDIA, CONEXÃO ROSQUEADA, DN 15 (1/2"), INSTALADO EM RAMAIS E SUB-RAMAIS DE GÁS - FORNECIMENTO E INSTALAÇÃO. AF_12/2015</v>
          </cell>
          <cell r="C3188" t="str">
            <v>M</v>
          </cell>
          <cell r="D3188">
            <v>17.91</v>
          </cell>
        </row>
        <row r="3189">
          <cell r="A3189">
            <v>92688</v>
          </cell>
          <cell r="B3189" t="str">
            <v>TUBO DE AÇO GALVANIZADO COM COSTURA, CLASSE MÉDIA, CONEXÃO ROSQUEADA, DN 20 (3/4"), INSTALADO EM RAMAIS E SUB-RAMAIS DE GÁS - FORNECIMENTO E INSTALAÇÃO. AF_12/2015</v>
          </cell>
          <cell r="C3189" t="str">
            <v>M</v>
          </cell>
          <cell r="D3189">
            <v>25.42</v>
          </cell>
        </row>
        <row r="3190">
          <cell r="A3190">
            <v>92689</v>
          </cell>
          <cell r="B3190" t="str">
            <v>TUBO DE AÇO PRETO SEM COSTURA, CLASSE MÉDIA, CONEXÃO SOLDADA, DN 15 (1/2"), INSTALADO EM RAMAIS E SUB-RAMAIS DE GÁS - FORNECIMENTO E INSTALAÇÃO. AF_12/2015</v>
          </cell>
          <cell r="C3190" t="str">
            <v>M</v>
          </cell>
          <cell r="D3190">
            <v>26.1</v>
          </cell>
        </row>
        <row r="3191">
          <cell r="A3191">
            <v>92690</v>
          </cell>
          <cell r="B3191" t="str">
            <v>TUBO DE AÇO PRETO SEM COSTURA, CLASSE MÉDIA, CONEXÃO SOLDADA, DN 20 (3/4"), INSTALADO EM RAMAIS E SUB-RAMAIS DE GÁS - FORNECIMENTO E INSTALAÇÃO. AF_12/2015</v>
          </cell>
          <cell r="C3191" t="str">
            <v>M</v>
          </cell>
          <cell r="D3191">
            <v>37.86</v>
          </cell>
        </row>
        <row r="3192">
          <cell r="A3192">
            <v>94462</v>
          </cell>
          <cell r="B3192" t="str">
            <v>TUBO DE AÇO GALVANIZADO COM COSTURA, CLASSE MÉDIA, DN 50 (2), CONEXÃO ROSQUEADA, INSTALADO EM RESERVAÇÃO DE ÁGUA DE EDIFICAÇÃO QUE POSSUA RESERVATÓRIO DE FIBRA/FIBROCIMENTO  FORNECIMENTO E INSTALAÇÃO. AF_06/2016</v>
          </cell>
          <cell r="C3192" t="str">
            <v>M</v>
          </cell>
          <cell r="D3192">
            <v>63.65</v>
          </cell>
        </row>
        <row r="3193">
          <cell r="A3193">
            <v>94463</v>
          </cell>
          <cell r="B3193" t="str">
            <v>TUBO DE AÇO GALVANIZADO COM COSTURA, CLASSE MÉDIA, DN 65 (2 1/2), CONEXÃO ROSQUEADA, INSTALADO EM RESERVAÇÃO DE ÁGUA DE EDIFICAÇÃO QUE POSSUA RESERVATÓRIO DE FIBRA/FIBROCIMENTO  FORNECIMENTO E INSTALAÇÃO. AF_06/2016</v>
          </cell>
          <cell r="C3193" t="str">
            <v>M</v>
          </cell>
          <cell r="D3193">
            <v>74.05</v>
          </cell>
        </row>
        <row r="3194">
          <cell r="A3194">
            <v>94464</v>
          </cell>
          <cell r="B3194" t="str">
            <v>TUBO DE AÇO GALVANIZADO COM COSTURA, CLASSE MÉDIA, DN 80 (3), CONEXÃO ROSQUEADA, INSTALADO EM RESERVAÇÃO DE ÁGUA DE EDIFICAÇÃO QUE POSSUA RESERVATÓRIO DE FIBRA/FIBROCIMENTO  FORNECIMENTO E INSTALAÇÃO. AF_06/2016</v>
          </cell>
          <cell r="C3194" t="str">
            <v>M</v>
          </cell>
          <cell r="D3194">
            <v>103.78</v>
          </cell>
        </row>
        <row r="3195">
          <cell r="A3195">
            <v>94602</v>
          </cell>
          <cell r="B3195" t="str">
            <v>TUBO EM COBRE RÍGIDO, DN 54 MM, CLASSE E, SEM ISOLAMENTO, INSTALADO EM RESERVAÇÃO DE ÁGUA DE EDIFICAÇÃO QUE POSSUA RESERVATÓRIO DE FIBRA/FIBROCIMENTO  FORNECIMENTO E INSTALAÇÃO. AF_06/2016</v>
          </cell>
          <cell r="C3195" t="str">
            <v>M</v>
          </cell>
          <cell r="D3195">
            <v>129.16</v>
          </cell>
        </row>
        <row r="3196">
          <cell r="A3196">
            <v>94603</v>
          </cell>
          <cell r="B3196" t="str">
            <v>TUBO EM COBRE RÍGIDO, DN 66 MM, CLASSE E, SEM ISOLAMENTO, INSTALADO EM RESERVAÇÃO DE ÁGUA DE EDIFICAÇÃO QUE POSSUA RESERVATÓRIO DE FIBRA/FIBROCIMENTO  FORNECIMENTO E INSTALAÇÃO. AF_06/2016</v>
          </cell>
          <cell r="C3196" t="str">
            <v>M</v>
          </cell>
          <cell r="D3196">
            <v>172.09</v>
          </cell>
        </row>
        <row r="3197">
          <cell r="A3197">
            <v>94604</v>
          </cell>
          <cell r="B3197" t="str">
            <v>TUBO EM COBRE RÍGIDO, DN 79 MM, CLASSE E, SEM ISOLAMENTO, INSTALADO EM RESERVAÇÃO DE ÁGUA DE EDIFICAÇÃO QUE POSSUA RESERVATÓRIO DE FIBRA/FIBROCIMENTO  FORNECIMENTO E INSTALAÇÃO. AF_06/2016</v>
          </cell>
          <cell r="C3197" t="str">
            <v>M</v>
          </cell>
          <cell r="D3197">
            <v>233.96</v>
          </cell>
        </row>
        <row r="3198">
          <cell r="A3198">
            <v>94605</v>
          </cell>
          <cell r="B3198" t="str">
            <v>TUBO EM COBRE RÍGIDO, DN 104 MM, CLASSE E, SEM ISOLAMENTO, INSTALADO EM RESERVAÇÃO DE ÁGUA DE EDIFICAÇÃO QUE POSSUA RESERVATÓRIO DE FIBRA/FIBROCIMENTO  FORNECIMENTO E INSTALAÇÃO. AF_06/2016</v>
          </cell>
          <cell r="C3198" t="str">
            <v>M</v>
          </cell>
          <cell r="D3198">
            <v>332.52</v>
          </cell>
        </row>
        <row r="3199">
          <cell r="A3199">
            <v>94648</v>
          </cell>
          <cell r="B3199" t="str">
            <v>TUBO, PVC, SOLDÁVEL, DN  25 MM, INSTALADO EM RESERVAÇÃO DE ÁGUA DE EDIFICAÇÃO QUE POSSUA RESERVATÓRIO DE FIBRA/FIBROCIMENTO   FORNECIMENTO E INSTALAÇÃO. AF_06/2016</v>
          </cell>
          <cell r="C3199" t="str">
            <v>M</v>
          </cell>
          <cell r="D3199">
            <v>7.28</v>
          </cell>
        </row>
        <row r="3200">
          <cell r="A3200">
            <v>94649</v>
          </cell>
          <cell r="B3200" t="str">
            <v>TUBO, PVC, SOLDÁVEL, DN 32 MM, INSTALADO EM RESERVAÇÃO DE ÁGUA DE EDIFICAÇÃO QUE POSSUA RESERVATÓRIO DE FIBRA/FIBROCIMENTO   FORNECIMENTO E INSTALAÇÃO. AF_06/2016</v>
          </cell>
          <cell r="C3200" t="str">
            <v>M</v>
          </cell>
          <cell r="D3200">
            <v>10.5</v>
          </cell>
        </row>
        <row r="3201">
          <cell r="A3201">
            <v>94650</v>
          </cell>
          <cell r="B3201" t="str">
            <v>TUBO, PVC, SOLDÁVEL, DN 40 MM, INSTALADO EM RESERVAÇÃO DE ÁGUA DE EDIFICAÇÃO QUE POSSUA RESERVATÓRIO DE FIBRA/FIBROCIMENTO   FORNECIMENTO E INSTALAÇÃO. AF_06/2016</v>
          </cell>
          <cell r="C3201" t="str">
            <v>M</v>
          </cell>
          <cell r="D3201">
            <v>15</v>
          </cell>
        </row>
        <row r="3202">
          <cell r="A3202">
            <v>94651</v>
          </cell>
          <cell r="B3202" t="str">
            <v>TUBO, PVC, SOLDÁVEL, DN 50 MM, INSTALADO EM RESERVAÇÃO DE ÁGUA DE EDIFICAÇÃO QUE POSSUA RESERVATÓRIO DE FIBRA/FIBROCIMENTO   FORNECIMENTO E INSTALAÇÃO. AF_06/2016</v>
          </cell>
          <cell r="C3202" t="str">
            <v>M</v>
          </cell>
          <cell r="D3202">
            <v>16.22</v>
          </cell>
        </row>
        <row r="3203">
          <cell r="A3203">
            <v>94652</v>
          </cell>
          <cell r="B3203" t="str">
            <v>TUBO, PVC, SOLDÁVEL, DN 60 MM, INSTALADO EM RESERVAÇÃO DE ÁGUA DE EDIFICAÇÃO QUE POSSUA RESERVATÓRIO DE FIBRA/FIBROCIMENTO   FORNECIMENTO E INSTALAÇÃO. AF_06/2016</v>
          </cell>
          <cell r="C3203" t="str">
            <v>M</v>
          </cell>
          <cell r="D3203">
            <v>26.4</v>
          </cell>
        </row>
        <row r="3204">
          <cell r="A3204">
            <v>94653</v>
          </cell>
          <cell r="B3204" t="str">
            <v>TUBO, PVC, SOLDÁVEL, DN 75 MM, INSTALADO EM RESERVAÇÃO DE ÁGUA DE EDIFICAÇÃO QUE POSSUA RESERVATÓRIO DE FIBRA/FIBROCIMENTO   FORNECIMENTO E INSTALAÇÃO. AF_06/2016</v>
          </cell>
          <cell r="C3204" t="str">
            <v>M</v>
          </cell>
          <cell r="D3204">
            <v>36.880000000000003</v>
          </cell>
        </row>
        <row r="3205">
          <cell r="A3205">
            <v>94654</v>
          </cell>
          <cell r="B3205" t="str">
            <v>TUBO, PVC, SOLDÁVEL, DN 85 MM, INSTALADO EM RESERVAÇÃO DE ÁGUA DE EDIFICAÇÃO QUE POSSUA RESERVATÓRIO DE FIBRA/FIBROCIMENTO   FORNECIMENTO E INSTALAÇÃO. AF_06/2016</v>
          </cell>
          <cell r="C3205" t="str">
            <v>M</v>
          </cell>
          <cell r="D3205">
            <v>49.96</v>
          </cell>
        </row>
        <row r="3206">
          <cell r="A3206">
            <v>94655</v>
          </cell>
          <cell r="B3206" t="str">
            <v>TUBO, PVC, SOLDÁVEL, DN 110 MM, INSTALADO EM RESERVAÇÃO DE ÁGUA DE EDIFICAÇÃO QUE POSSUA RESERVATÓRIO DE FIBRA/FIBROCIMENTO   FORNECIMENTO E INSTALAÇÃO. AF_06/2016</v>
          </cell>
          <cell r="C3206" t="str">
            <v>M</v>
          </cell>
          <cell r="D3206">
            <v>68.63</v>
          </cell>
        </row>
        <row r="3207">
          <cell r="A3207">
            <v>94716</v>
          </cell>
          <cell r="B3207" t="str">
            <v>TUBO, CPVC, SOLDÁVEL, DN 22 MM, INSTALADO EM RESERVAÇÃO DE ÁGUA DE EDIFICAÇÃO QUE POSSUA RESERVATÓRIO DE FIBRA/FIBROCIMENTO  FORNECIMENTO E INSTALAÇÃO. AF_06/2016</v>
          </cell>
          <cell r="C3207" t="str">
            <v>M</v>
          </cell>
          <cell r="D3207">
            <v>21.51</v>
          </cell>
        </row>
        <row r="3208">
          <cell r="A3208">
            <v>94717</v>
          </cell>
          <cell r="B3208" t="str">
            <v>TUBO, CPVC, SOLDÁVEL, DN 28 MM, INSTALADO EM RESERVAÇÃO DE ÁGUA DE EDIFICAÇÃO QUE POSSUA RESERVATÓRIO DE FIBRA/FIBROCIMENTO  FORNECIMENTO E INSTALAÇÃO. AF_06/2016</v>
          </cell>
          <cell r="C3208" t="str">
            <v>M</v>
          </cell>
          <cell r="D3208">
            <v>31.88</v>
          </cell>
        </row>
        <row r="3209">
          <cell r="A3209">
            <v>94718</v>
          </cell>
          <cell r="B3209" t="str">
            <v>TUBO, CPVC, SOLDÁVEL, DN 35 MM, INSTALADO EM RESERVAÇÃO DE ÁGUA DE EDIFICAÇÃO QUE POSSUA RESERVATÓRIO DE FIBRA/FIBROCIMENTO  FORNECIMENTO E INSTALAÇÃO. AF_06/2016</v>
          </cell>
          <cell r="C3209" t="str">
            <v>M</v>
          </cell>
          <cell r="D3209">
            <v>39.380000000000003</v>
          </cell>
        </row>
        <row r="3210">
          <cell r="A3210">
            <v>94719</v>
          </cell>
          <cell r="B3210" t="str">
            <v>TUBO, CPVC, SOLDÁVEL, DN 42 MM, INSTALADO EM RESERVAÇÃO DE ÁGUA DE EDIFICAÇÃO QUE POSSUA RESERVATÓRIO DE FIBRA/FIBROCIMENTO  FORNECIMENTO E INSTALAÇÃO. AF_06/2016</v>
          </cell>
          <cell r="C3210" t="str">
            <v>M</v>
          </cell>
          <cell r="D3210">
            <v>51.82</v>
          </cell>
        </row>
        <row r="3211">
          <cell r="A3211">
            <v>94720</v>
          </cell>
          <cell r="B3211" t="str">
            <v>TUBO, CPVC, SOLDÁVEL, DN 54 MM, INSTALADO EM RESERVAÇÃO DE ÁGUA DE EDIFICAÇÃO QUE POSSUA RESERVATÓRIO DE FIBRA/FIBROCIMENTO  FORNECIMENTO E INSTALAÇÃO. AF_06/2016</v>
          </cell>
          <cell r="C3211" t="str">
            <v>M</v>
          </cell>
          <cell r="D3211">
            <v>78.06</v>
          </cell>
        </row>
        <row r="3212">
          <cell r="A3212">
            <v>94721</v>
          </cell>
          <cell r="B3212" t="str">
            <v>TUBO, CPVC, SOLDÁVEL, DN 73 MM, INSTALADO EM RESERVAÇÃO DE ÁGUA DE EDIFICAÇÃO QUE POSSUA RESERVATÓRIO DE FIBRA/FIBROCIMENTO  FORNECIMENTO E INSTALAÇÃO. AF_06/2016</v>
          </cell>
          <cell r="C3212" t="str">
            <v>M</v>
          </cell>
          <cell r="D3212">
            <v>114.52</v>
          </cell>
        </row>
        <row r="3213">
          <cell r="A3213">
            <v>94722</v>
          </cell>
          <cell r="B3213" t="str">
            <v>TUBO, CPVC, SOLDÁVEL, DN 89 MM, INSTALADO EM RESERVAÇÃO DE ÁGUA DE EDIFICAÇÃO QUE POSSUA RESERVATÓRIO DE FIBRA/FIBROCIMENTO  FORNECIMENTO E INSTALAÇÃO. AF_06/2016</v>
          </cell>
          <cell r="C3213" t="str">
            <v>M</v>
          </cell>
          <cell r="D3213">
            <v>199.22</v>
          </cell>
        </row>
        <row r="3214">
          <cell r="A3214">
            <v>95697</v>
          </cell>
          <cell r="B3214" t="str">
            <v>TUBO DE AÇO PRETO SEM COSTURA, CONEXÃO SOLDADA, DN 40 (1 1/2"), INSTALADO EM REDE DE ALIMENTAÇÃO PARA HIDRANTE - FORNECIMENTO E INSTALAÇÃO. AF_12/2015</v>
          </cell>
          <cell r="C3214" t="str">
            <v>M</v>
          </cell>
          <cell r="D3214">
            <v>48.82</v>
          </cell>
        </row>
        <row r="3215">
          <cell r="A3215">
            <v>96635</v>
          </cell>
          <cell r="B3215" t="str">
            <v>TUBO, PPR, DN 25, CLASSE PN 20,  INSTALADO EM RAMAL OU SUB-RAMAL DE ÁGUA  FORNECIMENTO E INSTALAÇÃO. AF_06/2015</v>
          </cell>
          <cell r="C3215" t="str">
            <v>M</v>
          </cell>
          <cell r="D3215">
            <v>22.31</v>
          </cell>
        </row>
        <row r="3216">
          <cell r="A3216">
            <v>96636</v>
          </cell>
          <cell r="B3216" t="str">
            <v>TUBO, PPR, DN 25, CLASSE PN 25 INSTALADO EM RAMAL OU SUB-RAMAL DE ÁGUA  FORNECIMENTO E INSTALAÇÃO. AF_06/2015</v>
          </cell>
          <cell r="C3216" t="str">
            <v>M</v>
          </cell>
          <cell r="D3216">
            <v>23.58</v>
          </cell>
        </row>
        <row r="3217">
          <cell r="A3217">
            <v>96644</v>
          </cell>
          <cell r="B3217" t="str">
            <v>TUBO, PPR, DN 25, CLASSE PN 20,  INSTALADO EM RAMAL DE DISTRIBUIÇÃO DE ÁGUA  FORNECIMENTO E INSTALAÇÃO. AF_06/2015</v>
          </cell>
          <cell r="C3217" t="str">
            <v>M</v>
          </cell>
          <cell r="D3217">
            <v>14.48</v>
          </cell>
        </row>
        <row r="3218">
          <cell r="A3218">
            <v>96645</v>
          </cell>
          <cell r="B3218" t="str">
            <v>TUBO, PPR, DN 32, CLASSE PN 12,  INSTALADO EM RAMAL DE DISTRIBUIÇÃO DE ÁGUA  FORNECIMENTO E INSTALAÇÃO. AF_06/2015</v>
          </cell>
          <cell r="C3218" t="str">
            <v>M</v>
          </cell>
          <cell r="D3218">
            <v>18.75</v>
          </cell>
        </row>
        <row r="3219">
          <cell r="A3219">
            <v>96646</v>
          </cell>
          <cell r="B3219" t="str">
            <v>TUBO, PPR, DN 40, CLASSE PN 12,  INSTALADO EM RAMAL DE DISTRIBUIÇÃO DE ÁGUA  FORNECIMENTO E INSTALAÇÃO. AF_06/2015</v>
          </cell>
          <cell r="C3219" t="str">
            <v>M</v>
          </cell>
          <cell r="D3219">
            <v>29.1</v>
          </cell>
        </row>
        <row r="3220">
          <cell r="A3220">
            <v>96647</v>
          </cell>
          <cell r="B3220" t="str">
            <v>TUBO, PPR, DN 25, CLASSE PN 25,  INSTALADO EM RAMAL DE DISTRIBUIÇÃO DE ÁGUA  FORNECIMENTO E INSTALAÇÃO. AF_06/2015</v>
          </cell>
          <cell r="C3220" t="str">
            <v>M</v>
          </cell>
          <cell r="D3220">
            <v>13.06</v>
          </cell>
        </row>
        <row r="3221">
          <cell r="A3221">
            <v>96648</v>
          </cell>
          <cell r="B3221" t="str">
            <v>TUBO, PPR, DN 32, CLASSE PN 25,  INSTALADO EM RAMAL DE DISTRIBUIÇÃO DE ÁGUA  FORNECIMENTO E INSTALAÇÃO. AF_06/2015</v>
          </cell>
          <cell r="C3221" t="str">
            <v>M</v>
          </cell>
          <cell r="D3221">
            <v>23.82</v>
          </cell>
        </row>
        <row r="3222">
          <cell r="A3222">
            <v>96649</v>
          </cell>
          <cell r="B3222" t="str">
            <v>TUBO, PPR, DN 40, CLASSE PN 25,  INSTALADO EM RAMAL DE DISTRIBUIÇÃO DE ÁGUA  FORNECIMENTO E INSTALAÇÃO. AF_06/2015</v>
          </cell>
          <cell r="C3222" t="str">
            <v>M</v>
          </cell>
          <cell r="D3222">
            <v>35.130000000000003</v>
          </cell>
        </row>
        <row r="3223">
          <cell r="A3223">
            <v>96668</v>
          </cell>
          <cell r="B3223" t="str">
            <v>TUBO, PPR, DN 25, CLASSE PN 20,  INSTALADO EM PRUMADA DE ÁGUA  FORNECIMENTO E INSTALAÇÃO. AF_06/2015</v>
          </cell>
          <cell r="C3223" t="str">
            <v>M</v>
          </cell>
          <cell r="D3223">
            <v>9.02</v>
          </cell>
        </row>
        <row r="3224">
          <cell r="A3224">
            <v>96669</v>
          </cell>
          <cell r="B3224" t="str">
            <v>TUBO, PPR, DN 32, CLASSE PN 12,  INSTALADO EM PRUMADA DE ÁGUA  FORNECIMENTO E INSTALAÇÃO. AF_06/2015</v>
          </cell>
          <cell r="C3224" t="str">
            <v>M</v>
          </cell>
          <cell r="D3224">
            <v>11.21</v>
          </cell>
        </row>
        <row r="3225">
          <cell r="A3225">
            <v>96670</v>
          </cell>
          <cell r="B3225" t="str">
            <v>TUBO, PPR, DN 40, CLASSE PN 12,  INSTALADO EM PRUMADA DE ÁGUA  FORNECIMENTO E INSTALAÇÃO. AF_06/2015</v>
          </cell>
          <cell r="C3225" t="str">
            <v>M</v>
          </cell>
          <cell r="D3225">
            <v>17.02</v>
          </cell>
        </row>
        <row r="3226">
          <cell r="A3226">
            <v>96671</v>
          </cell>
          <cell r="B3226" t="str">
            <v>TUBO, PPR, DN 50, CLASSE PN 12,  INSTALADO EM PRUMADA DE ÁGUA  FORNECIMENTO E INSTALAÇÃO. AF_06/2015</v>
          </cell>
          <cell r="C3226" t="str">
            <v>M</v>
          </cell>
          <cell r="D3226">
            <v>22.81</v>
          </cell>
        </row>
        <row r="3227">
          <cell r="A3227">
            <v>96672</v>
          </cell>
          <cell r="B3227" t="str">
            <v>TUBO, PPR, DN 63, CLASSE PN 12,  INSTALADO EM PRUMADA DE ÁGUA  FORNECIMENTO E INSTALAÇÃO. AF_06/2015</v>
          </cell>
          <cell r="C3227" t="str">
            <v>M</v>
          </cell>
          <cell r="D3227">
            <v>33.5</v>
          </cell>
        </row>
        <row r="3228">
          <cell r="A3228">
            <v>96673</v>
          </cell>
          <cell r="B3228" t="str">
            <v>TUBO, PPR, DN 75, CLASSE PN 12,  INSTALADO EM PRUMADA DE ÁGUA  FORNECIMENTO E INSTALAÇÃO. AF_06/2015</v>
          </cell>
          <cell r="C3228" t="str">
            <v>M</v>
          </cell>
          <cell r="D3228">
            <v>54.67</v>
          </cell>
        </row>
        <row r="3229">
          <cell r="A3229">
            <v>96674</v>
          </cell>
          <cell r="B3229" t="str">
            <v>TUBO, PPR, DN 90, CLASSE PN 12,  INSTALADO EM PRUMADA DE ÁGUA  FORNECIMENTO E INSTALAÇÃO. AF_06/2015</v>
          </cell>
          <cell r="C3229" t="str">
            <v>M</v>
          </cell>
          <cell r="D3229">
            <v>76.81</v>
          </cell>
        </row>
        <row r="3230">
          <cell r="A3230">
            <v>96675</v>
          </cell>
          <cell r="B3230" t="str">
            <v>TUBO, PPR, DN 110, CLASSE PN 12,  INSTALADO EM PRUMADA DE ÁGUA  FORNECIMENTO E INSTALAÇÃO. AF_06/2015</v>
          </cell>
          <cell r="C3230" t="str">
            <v>M</v>
          </cell>
          <cell r="D3230">
            <v>133.35</v>
          </cell>
        </row>
        <row r="3231">
          <cell r="A3231">
            <v>96676</v>
          </cell>
          <cell r="B3231" t="str">
            <v>TUBO, PPR, DN 25, CLASSE PN 25,  INSTALADO EM PRUMADA DE ÁGUA  FORNECIMENTO E INSTALAÇÃO. AF_06/2015</v>
          </cell>
          <cell r="C3231" t="str">
            <v>M</v>
          </cell>
          <cell r="D3231">
            <v>8.99</v>
          </cell>
        </row>
        <row r="3232">
          <cell r="A3232">
            <v>96677</v>
          </cell>
          <cell r="B3232" t="str">
            <v>TUBO, PPR, DN 32, CLASSE PN 25,  INSTALADO EM PRUMADA DE ÁGUA  FORNECIMENTO E INSTALAÇÃO. AF_06/2015</v>
          </cell>
          <cell r="C3232" t="str">
            <v>M</v>
          </cell>
          <cell r="D3232">
            <v>14.82</v>
          </cell>
        </row>
        <row r="3233">
          <cell r="A3233">
            <v>96678</v>
          </cell>
          <cell r="B3233" t="str">
            <v>TUBO, PPR, DN 40, CLASSE PN 25,  INSTALADO EM PRUMADA DE ÁGUA  FORNECIMENTO E INSTALAÇÃO. AF_06/2015</v>
          </cell>
          <cell r="C3233" t="str">
            <v>M</v>
          </cell>
          <cell r="D3233">
            <v>20.61</v>
          </cell>
        </row>
        <row r="3234">
          <cell r="A3234">
            <v>96679</v>
          </cell>
          <cell r="B3234" t="str">
            <v>TUBO, PPR, DN 50, CLASSE PN 25,  INSTALADO EM PRUMADA DE ÁGUA  FORNECIMENTO E INSTALAÇÃO. AF_06/2015</v>
          </cell>
          <cell r="C3234" t="str">
            <v>M</v>
          </cell>
          <cell r="D3234">
            <v>30.07</v>
          </cell>
        </row>
        <row r="3235">
          <cell r="A3235">
            <v>96680</v>
          </cell>
          <cell r="B3235" t="str">
            <v>TUBO, PPR, DN 63, CLASSE PN 25,  INSTALADO EM PRUMADA DE ÁGUA  FORNECIMENTO E INSTALAÇÃO. AF_06/2015</v>
          </cell>
          <cell r="C3235" t="str">
            <v>M</v>
          </cell>
          <cell r="D3235">
            <v>40.57</v>
          </cell>
        </row>
        <row r="3236">
          <cell r="A3236">
            <v>96681</v>
          </cell>
          <cell r="B3236" t="str">
            <v>TUBO, PPR, DN 75, CLASSE PN 25,  INSTALADO EM PRUMADA DE ÁGUA  FORNECIMENTO E INSTALAÇÃO. AF_06/2015</v>
          </cell>
          <cell r="C3236" t="str">
            <v>M</v>
          </cell>
          <cell r="D3236">
            <v>75.540000000000006</v>
          </cell>
        </row>
        <row r="3237">
          <cell r="A3237">
            <v>96682</v>
          </cell>
          <cell r="B3237" t="str">
            <v>TUBO, PPR, DN 90, CLASSE PN 25,  INSTALADO EM PRUMADA DE ÁGUA  FORNECIMENTO E INSTALAÇÃO. AF_06/2015</v>
          </cell>
          <cell r="C3237" t="str">
            <v>M</v>
          </cell>
          <cell r="D3237">
            <v>111.4</v>
          </cell>
        </row>
        <row r="3238">
          <cell r="A3238">
            <v>96683</v>
          </cell>
          <cell r="B3238" t="str">
            <v>TUBO, PPR, DN 110, CLASSE PN 25,  INSTALADO EM PRUMADA DE ÁGUA  FORNECIMENTO E INSTALAÇÃO. AF_06/2015</v>
          </cell>
          <cell r="C3238" t="str">
            <v>M</v>
          </cell>
          <cell r="D3238">
            <v>152.58000000000001</v>
          </cell>
        </row>
        <row r="3239">
          <cell r="A3239">
            <v>96718</v>
          </cell>
          <cell r="B3239" t="str">
            <v>TUBO, PPR, DN 20, CLASSE PN 20,  INSTALADO EM RESERVAÇÃO DE ÁGUA DE EDIFICAÇÃO QUE POSSUA RESERVATÓRIO DE FIBRA/FIBROCIMENTO  FORNECIMENTO E INSTALAÇÃO. AF_06/2016</v>
          </cell>
          <cell r="C3239" t="str">
            <v>M</v>
          </cell>
          <cell r="D3239">
            <v>5.88</v>
          </cell>
        </row>
        <row r="3240">
          <cell r="A3240">
            <v>96719</v>
          </cell>
          <cell r="B3240" t="str">
            <v>TUBO, PPR, DN 25, CLASSE PN 20,  INSTALADO EM RESERVAÇÃO DE ÁGUA DE EDIFICAÇÃO QUE POSSUA RESERVATÓRIO DE FIBRA/FIBROCIMENTO  FORNECIMENTO E INSTALAÇÃO. AF_06/2016</v>
          </cell>
          <cell r="C3240" t="str">
            <v>M</v>
          </cell>
          <cell r="D3240">
            <v>12.29</v>
          </cell>
        </row>
        <row r="3241">
          <cell r="A3241">
            <v>96720</v>
          </cell>
          <cell r="B3241" t="str">
            <v>TUBO, PPR, DN 32, CLASSE PN 12,  INSTALADO EM RESERVAÇÃO DE ÁGUA DE EDIFICAÇÃO QUE POSSUA RESERVATÓRIO DE FIBRA/FIBROCIMENTO  FORNECIMENTO E INSTALAÇÃO. AF_06/2016</v>
          </cell>
          <cell r="C3241" t="str">
            <v>M</v>
          </cell>
          <cell r="D3241">
            <v>14.91</v>
          </cell>
        </row>
        <row r="3242">
          <cell r="A3242">
            <v>96721</v>
          </cell>
          <cell r="B3242" t="str">
            <v>TUBO, PPR, DN 40, CLASSE PN 12,  INSTALADO EM RESERVAÇÃO DE ÁGUA DE EDIFICAÇÃO QUE POSSUA RESERVATÓRIO DE FIBRA/FIBROCIMENTO  FORNECIMENTO E INSTALAÇÃO. AF_06/2016</v>
          </cell>
          <cell r="C3242" t="str">
            <v>M</v>
          </cell>
          <cell r="D3242">
            <v>19.89</v>
          </cell>
        </row>
        <row r="3243">
          <cell r="A3243">
            <v>96722</v>
          </cell>
          <cell r="B3243" t="str">
            <v>TUBO, PPR, DN 50, CLASSE PN 12,  INSTALADO EM RESERVAÇÃO DE ÁGUA DE EDIFICAÇÃO QUE POSSUA RESERVATÓRIO DE FIBRA/FIBROCIMENTO  FORNECIMENTO E INSTALAÇÃO. AF_06/2016</v>
          </cell>
          <cell r="C3243" t="str">
            <v>M</v>
          </cell>
          <cell r="D3243">
            <v>27.24</v>
          </cell>
        </row>
        <row r="3244">
          <cell r="A3244">
            <v>96723</v>
          </cell>
          <cell r="B3244" t="str">
            <v>TUBO, PPR, DN 63, CLASSE PN 12,  INSTALADO EM RESERVAÇÃO DE ÁGUA DE EDIFICAÇÃO QUE POSSUA RESERVATÓRIO DE FIBRA/FIBROCIMENTO  FORNECIMENTO E INSTALAÇÃO. AF_06/2016</v>
          </cell>
          <cell r="C3244" t="str">
            <v>M</v>
          </cell>
          <cell r="D3244">
            <v>35.96</v>
          </cell>
        </row>
        <row r="3245">
          <cell r="A3245">
            <v>96724</v>
          </cell>
          <cell r="B3245" t="str">
            <v>TUBO, PPR, DN 75, CLASSE PN 12,  INSTALADO EM RESERVAÇÃO DE ÁGUA DE EDIFICAÇÃO QUE POSSUA RESERVATÓRIO DE FIBRA/FIBROCIMENTO  FORNECIMENTO E INSTALAÇÃO. AF_06/2016</v>
          </cell>
          <cell r="C3245" t="str">
            <v>M</v>
          </cell>
          <cell r="D3245">
            <v>58.74</v>
          </cell>
        </row>
        <row r="3246">
          <cell r="A3246">
            <v>96725</v>
          </cell>
          <cell r="B3246" t="str">
            <v>TUBO, PPR, DN 90, CLASSE PN 12,  INSTALADO EM RESERVAÇÃO DE ÁGUA DE EDIFICAÇÃO QUE POSSUA RESERVATÓRIO DE FIBRA/FIBROCIMENTO  FORNECIMENTO E INSTALAÇÃO. AF_06/2016</v>
          </cell>
          <cell r="C3246" t="str">
            <v>M</v>
          </cell>
          <cell r="D3246">
            <v>76.92</v>
          </cell>
        </row>
        <row r="3247">
          <cell r="A3247">
            <v>96726</v>
          </cell>
          <cell r="B3247" t="str">
            <v>TUBO, PPR, DN 110, CLASSE PN 12,  INSTALADO EM RESERVAÇÃO DE ÁGUA DE EDIFICAÇÃO QUE POSSUA RESERVATÓRIO DE FIBRA/FIBROCIMENTO  FORNECIMENTO E INSTALAÇÃO. AF_06/2016</v>
          </cell>
          <cell r="C3247" t="str">
            <v>M</v>
          </cell>
          <cell r="D3247">
            <v>125.32</v>
          </cell>
        </row>
        <row r="3248">
          <cell r="A3248">
            <v>96727</v>
          </cell>
          <cell r="B3248" t="str">
            <v>TUBO, PPR, DN 20, CLASSE PN 25,  INSTALADO EM RESERVAÇÃO DE ÁGUA DE EDIFICAÇÃO QUE POSSUA RESERVATÓRIO DE FIBRA/FIBROCIMENTO  FORNECIMENTO E INSTALAÇÃO. AF_06/2016</v>
          </cell>
          <cell r="C3248" t="str">
            <v>M</v>
          </cell>
          <cell r="D3248">
            <v>10.7</v>
          </cell>
        </row>
        <row r="3249">
          <cell r="A3249">
            <v>96728</v>
          </cell>
          <cell r="B3249" t="str">
            <v>TUBO, PPR, DN 25, CLASSE PN 25,  INSTALADO EM RESERVAÇÃO DE ÁGUA DE EDIFICAÇÃO QUE POSSUA RESERVATÓRIO DE FIBRA/FIBROCIMENTO  FORNECIMENTO E INSTALAÇÃO. AF_06/2016</v>
          </cell>
          <cell r="C3249" t="str">
            <v>M</v>
          </cell>
          <cell r="D3249">
            <v>12.71</v>
          </cell>
        </row>
        <row r="3250">
          <cell r="A3250">
            <v>96729</v>
          </cell>
          <cell r="B3250" t="str">
            <v>TUBO, PPR, DN 32, CLASSE PN 25,  INSTALADO EM RESERVAÇÃO DE ÁGUA DE EDIFICAÇÃO QUE POSSUA RESERVATÓRIO DE FIBRA/FIBROCIMENTO  FORNECIMENTO E INSTALAÇÃO. AF_06/2016</v>
          </cell>
          <cell r="C3250" t="str">
            <v>M</v>
          </cell>
          <cell r="D3250">
            <v>19.16</v>
          </cell>
        </row>
        <row r="3251">
          <cell r="A3251">
            <v>96730</v>
          </cell>
          <cell r="B3251" t="str">
            <v>TUBO, PPR, DN 40, CLASSE PN 25,  INSTALADO EM RESERVAÇÃO DE ÁGUA DE EDIFICAÇÃO QUE POSSUA RESERVATÓRIO DE FIBRA/FIBROCIMENTO  FORNECIMENTO E INSTALAÇÃO. AF_06/2016</v>
          </cell>
          <cell r="C3251" t="str">
            <v>M</v>
          </cell>
          <cell r="D3251">
            <v>24.05</v>
          </cell>
        </row>
        <row r="3252">
          <cell r="A3252">
            <v>96731</v>
          </cell>
          <cell r="B3252" t="str">
            <v>TUBO, PPR, DN 50, CLASSE PN 25,  INSTALADO EM RESERVAÇÃO DE ÁGUA DE EDIFICAÇÃO QUE POSSUA RESERVATÓRIO DE FIBRA/FIBROCIMENTO  FORNECIMENTO E INSTALAÇÃO. AF_06/2016</v>
          </cell>
          <cell r="C3252" t="str">
            <v>M</v>
          </cell>
          <cell r="D3252">
            <v>35.22</v>
          </cell>
        </row>
        <row r="3253">
          <cell r="A3253">
            <v>96732</v>
          </cell>
          <cell r="B3253" t="str">
            <v>TUBO, PPR, DN 63, CLASSE PN 25,  INSTALADO EM RESERVAÇÃO DE ÁGUA DE EDIFICAÇÃO QUE POSSUA RESERVATÓRIO DE FIBRA/FIBROCIMENTO  FORNECIMENTO E INSTALAÇÃO. AF_06/2016</v>
          </cell>
          <cell r="C3253" t="str">
            <v>M</v>
          </cell>
          <cell r="D3253">
            <v>43.48</v>
          </cell>
        </row>
        <row r="3254">
          <cell r="A3254">
            <v>96733</v>
          </cell>
          <cell r="B3254" t="str">
            <v>TUBO, PPR, DN 75, CLASSE PN 25,  INSTALADO EM RESERVAÇÃO DE ÁGUA DE EDIFICAÇÃO QUE POSSUA RESERVATÓRIO DE FIBRA/FIBROCIMENTO  FORNECIMENTO E INSTALAÇÃO. AF_06/2016</v>
          </cell>
          <cell r="C3254" t="str">
            <v>M</v>
          </cell>
          <cell r="D3254">
            <v>79.680000000000007</v>
          </cell>
        </row>
        <row r="3255">
          <cell r="A3255">
            <v>96734</v>
          </cell>
          <cell r="B3255" t="str">
            <v>TUBO, PPR, DN 90, CLASSE PN 25,  INSTALADO EM RESERVAÇÃO DE ÁGUA DE EDIFICAÇÃO QUE POSSUA RESERVATÓRIO DE FIBRA/FIBROCIMENTO  FORNECIMENTO E INSTALAÇÃO. AF_06/2016</v>
          </cell>
          <cell r="C3255" t="str">
            <v>M</v>
          </cell>
          <cell r="D3255">
            <v>110.11</v>
          </cell>
        </row>
        <row r="3256">
          <cell r="A3256">
            <v>96735</v>
          </cell>
          <cell r="B3256" t="str">
            <v>TUBO, PPR, DN 110, CLASSE PN 25,  INSTALADO EM RESERVAÇÃO DE ÁGUA DE EDIFICAÇÃO QUE POSSUA RESERVATÓRIO DE FIBRA/FIBROCIMENTO  FORNECIMENTO E INSTALAÇÃO. AF_06/2016</v>
          </cell>
          <cell r="C3256" t="str">
            <v>M</v>
          </cell>
          <cell r="D3256">
            <v>143.97</v>
          </cell>
        </row>
        <row r="3257">
          <cell r="A3257">
            <v>96794</v>
          </cell>
          <cell r="B3257" t="str">
            <v>TUBO, PEX, MONOCAMADA, DN 16, INSTALADO EM RAMAL OU SUB-RAMAL DE ÁGUA  FORNECIMENTO E INSTALAÇÃO. AF_06/2015</v>
          </cell>
          <cell r="C3257" t="str">
            <v>M</v>
          </cell>
          <cell r="D3257">
            <v>6.44</v>
          </cell>
        </row>
        <row r="3258">
          <cell r="A3258">
            <v>96795</v>
          </cell>
          <cell r="B3258" t="str">
            <v>TUBO, PEX, MONOCAMADA, DN 20, INSTALADO EM RAMAL OU SUB-RAMAL DE ÁGUA  FORNECIMENTO E INSTALAÇÃO. AF_06/2015</v>
          </cell>
          <cell r="C3258" t="str">
            <v>M</v>
          </cell>
          <cell r="D3258">
            <v>8.16</v>
          </cell>
        </row>
        <row r="3259">
          <cell r="A3259">
            <v>96796</v>
          </cell>
          <cell r="B3259" t="str">
            <v>TUBO, PEX, MONOCAMADA, DN 25, INSTALADO EM RAMAL OU SUB-RAMAL DE ÁGUA  FORNECIMENTO E INSTALAÇÃO. AF_06/2015</v>
          </cell>
          <cell r="C3259" t="str">
            <v>M</v>
          </cell>
          <cell r="D3259">
            <v>11.38</v>
          </cell>
        </row>
        <row r="3260">
          <cell r="A3260">
            <v>96797</v>
          </cell>
          <cell r="B3260" t="str">
            <v>TUBO, PEX, MONOCAMADA, DN 32, INSTALADO EM RAMAL OU SUB-RAMAL DE ÁGUA  FORNECIMENTO E INSTALAÇÃO. AF_06/2015</v>
          </cell>
          <cell r="C3260" t="str">
            <v>M</v>
          </cell>
          <cell r="D3260">
            <v>17.09</v>
          </cell>
        </row>
        <row r="3261">
          <cell r="A3261">
            <v>96798</v>
          </cell>
          <cell r="B3261" t="str">
            <v>TUBO, PEX, MONOCAMADA, DN 16, INSTALADO EM RAMAL DE DISTRIBUIÇÃO DE ÁGUA  FORNECIMENTO E INSTALAÇÃO. AF_06/2015</v>
          </cell>
          <cell r="C3261" t="str">
            <v>M</v>
          </cell>
          <cell r="D3261">
            <v>6.55</v>
          </cell>
        </row>
        <row r="3262">
          <cell r="A3262">
            <v>96799</v>
          </cell>
          <cell r="B3262" t="str">
            <v>TUBO, PEX, MONOCAMADA, DN 20, INSTALADO EM RAMAL DE DISTRIBUIÇÃO DE ÁGUA  FORNECIMENTO E INSTALAÇÃO. AF_06/2015</v>
          </cell>
          <cell r="C3262" t="str">
            <v>M</v>
          </cell>
          <cell r="D3262">
            <v>8.7899999999999991</v>
          </cell>
        </row>
        <row r="3263">
          <cell r="A3263">
            <v>96800</v>
          </cell>
          <cell r="B3263" t="str">
            <v>TUBO, PEX, MONOCAMADA, DN 25, INSTALADO EM RAMAL DE DISTRIBUIÇÃO DE ÁGUA  FORNECIMENTO E INSTALAÇÃO. AF_06/2015</v>
          </cell>
          <cell r="C3263" t="str">
            <v>M</v>
          </cell>
          <cell r="D3263">
            <v>12.66</v>
          </cell>
        </row>
        <row r="3264">
          <cell r="A3264">
            <v>96801</v>
          </cell>
          <cell r="B3264" t="str">
            <v>TUBO, PEX, MONOCAMADA, DN 32, INSTALADO EM RAMAL DE DISTRIBUIÇÃO DE ÁGUA  FORNECIMENTO E INSTALAÇÃO. AF_06/2015</v>
          </cell>
          <cell r="C3264" t="str">
            <v>M</v>
          </cell>
          <cell r="D3264">
            <v>19.3</v>
          </cell>
        </row>
        <row r="3265">
          <cell r="A3265">
            <v>97327</v>
          </cell>
          <cell r="B3265" t="str">
            <v>TUBO EM COBRE FLEXÍVEL, DN 1/4, COM ISOLAMENTO, INSTALADO EM RAMAL DE ALIMENTAÇÃO DE AR CONDICIONADO COM CONDENSADORA INDIVIDUAL   FORNECIMENTO E INSTALAÇÃO. AF_12/2015</v>
          </cell>
          <cell r="C3265" t="str">
            <v>M</v>
          </cell>
          <cell r="D3265">
            <v>17.79</v>
          </cell>
        </row>
        <row r="3266">
          <cell r="A3266">
            <v>97328</v>
          </cell>
          <cell r="B3266" t="str">
            <v>TUBO EM COBRE FLEXÍVEL, DN 3/8", COM ISOLAMENTO, INSTALADO EM RAMAL DE ALIMENTAÇÃO DE AR CONDICIONADO COM CONDENSADORA INDIVIDUAL  FORNECIMENTO E INSTALAÇÃO. AF_12/2015</v>
          </cell>
          <cell r="C3266" t="str">
            <v>M</v>
          </cell>
          <cell r="D3266">
            <v>30.98</v>
          </cell>
        </row>
        <row r="3267">
          <cell r="A3267">
            <v>97329</v>
          </cell>
          <cell r="B3267" t="str">
            <v>TUBO EM COBRE FLEXÍVEL, DN 1/2", COM ISOLAMENTO, INSTALADO EM RAMAL DE ALIMENTAÇÃO DE AR CONDICIONADO COM CONDENSADORA INDIVIDUAL  FORNECIMENTO E INSTALAÇÃO. AF_12/2015</v>
          </cell>
          <cell r="C3267" t="str">
            <v>M</v>
          </cell>
          <cell r="D3267">
            <v>38.53</v>
          </cell>
        </row>
        <row r="3268">
          <cell r="A3268">
            <v>97330</v>
          </cell>
          <cell r="B3268" t="str">
            <v>TUBO EM COBRE FLEXÍVEL, DN 5/8", COM ISOLAMENTO, INSTALADO EM RAMAL DE ALIMENTAÇÃO DE AR CONDICIONADO COM CONDENSADORA INDIVIDUAL  FORNECIMENTO E INSTALAÇÃO. AF_12/2015</v>
          </cell>
          <cell r="C3268" t="str">
            <v>M</v>
          </cell>
          <cell r="D3268">
            <v>46.9</v>
          </cell>
        </row>
        <row r="3269">
          <cell r="A3269">
            <v>97331</v>
          </cell>
          <cell r="B3269" t="str">
            <v>TUBO EM COBRE FLEXÍVEL, DN 1/4", COM ISOLAMENTO, INSTALADO EM RAMAL DE ALIMENTAÇÃO DE AR CONDICIONADO COM CONDENSADORA CENTRAL  FORNECIMENTO E INSTALAÇÃO. AF_12/2015</v>
          </cell>
          <cell r="C3269" t="str">
            <v>M</v>
          </cell>
          <cell r="D3269">
            <v>18.03</v>
          </cell>
        </row>
        <row r="3270">
          <cell r="A3270">
            <v>97332</v>
          </cell>
          <cell r="B3270" t="str">
            <v>TUBO EM COBRE FLEXÍVEL, DN 3/8", COM ISOLAMENTO, INSTALADO EM RAMAL DE ALIMENTAÇÃO DE AR CONDICIONADO COM CONDENSADORA CENTRAL  FORNECIMENTO E INSTALAÇÃO. AF_12/2015</v>
          </cell>
          <cell r="C3270" t="str">
            <v>M</v>
          </cell>
          <cell r="D3270">
            <v>31.27</v>
          </cell>
        </row>
        <row r="3271">
          <cell r="A3271">
            <v>97333</v>
          </cell>
          <cell r="B3271" t="str">
            <v>TUBO EM COBRE FLEXÍVEL, DN 1/2", COM ISOLAMENTO, INSTALADO EM RAMAL DE ALIMENTAÇÃO DE AR CONDICIONADO COM CONDENSADORA CENTRAL  FORNECIMENTO E INSTALAÇÃO. AF_12/2015</v>
          </cell>
          <cell r="C3271" t="str">
            <v>M</v>
          </cell>
          <cell r="D3271">
            <v>38.880000000000003</v>
          </cell>
        </row>
        <row r="3272">
          <cell r="A3272">
            <v>97334</v>
          </cell>
          <cell r="B3272" t="str">
            <v>TUBO EM COBRE FLEXÍVEL, DN 5/8, COM ISOLAMENTO, INSTALADO EM RAMAL DE ALIMENTAÇÃO DE AR CONDICIONADO COM CONDENSADORA CENTRAL   FORNECIMENTO E INSTALAÇÃO. AF_12/2015</v>
          </cell>
          <cell r="C3272" t="str">
            <v>M</v>
          </cell>
          <cell r="D3272">
            <v>47.29</v>
          </cell>
        </row>
        <row r="3273">
          <cell r="A3273">
            <v>97335</v>
          </cell>
          <cell r="B3273" t="str">
            <v>TUBO EM COBRE RÍGIDO, DN 22 MM, CLASSE A, SEM ISOLAMENTO, INSTALADO EM PRUMADA  FORNECIMENTO E INSTALAÇÃO. AF_12/2015</v>
          </cell>
          <cell r="C3273" t="str">
            <v>M</v>
          </cell>
          <cell r="D3273">
            <v>47.09</v>
          </cell>
        </row>
        <row r="3274">
          <cell r="A3274">
            <v>97336</v>
          </cell>
          <cell r="B3274" t="str">
            <v>TUBO EM COBRE RÍGIDO, DN 28 MM, CLASSE A, SEM ISOLAMENTO, INSTALADO EM PRUMADA  FORNECIMENTO E INSTALAÇÃO. AF_12/2015</v>
          </cell>
          <cell r="C3274" t="str">
            <v>M</v>
          </cell>
          <cell r="D3274">
            <v>59.79</v>
          </cell>
        </row>
        <row r="3275">
          <cell r="A3275">
            <v>97337</v>
          </cell>
          <cell r="B3275" t="str">
            <v>TUBO EM COBRE RÍGIDO, DN 35 MM, CLASSE A, SEM ISOLAMENTO, INSTALADO EM PRUMADA  FORNECIMENTO E INSTALAÇÃO. AF_12/2015</v>
          </cell>
          <cell r="C3275" t="str">
            <v>M</v>
          </cell>
          <cell r="D3275">
            <v>89.65</v>
          </cell>
        </row>
        <row r="3276">
          <cell r="A3276">
            <v>97338</v>
          </cell>
          <cell r="B3276" t="str">
            <v>TUBO EM COBRE RÍGIDO, DN 42 MM, CLASSE A, SEM ISOLAMENTO, INSTALADO EM PRUMADA  FORNECIMENTO E INSTALAÇÃO. AF_12/2015</v>
          </cell>
          <cell r="C3276" t="str">
            <v>M</v>
          </cell>
          <cell r="D3276">
            <v>107.75</v>
          </cell>
        </row>
        <row r="3277">
          <cell r="A3277">
            <v>97339</v>
          </cell>
          <cell r="B3277" t="str">
            <v>TUBO EM COBRE RÍGIDO, DN 54 MM, CLASSE A, SEM ISOLAMENTO, INSTALADO EM PRUMADA  FORNECIMENTO E INSTALAÇÃO. AF_12/2015</v>
          </cell>
          <cell r="C3277" t="str">
            <v>M</v>
          </cell>
          <cell r="D3277">
            <v>115.96</v>
          </cell>
        </row>
        <row r="3278">
          <cell r="A3278">
            <v>97340</v>
          </cell>
          <cell r="B3278" t="str">
            <v>TUBO EM COBRE RÍGIDO, DN 66 MM, CLASSE A, SEM ISOLAMENTO, INSTALADO EM PRUMADA  FORNECIMENTO E INSTALAÇÃO. AF_12/2015</v>
          </cell>
          <cell r="C3278" t="str">
            <v>M</v>
          </cell>
          <cell r="D3278">
            <v>116.57</v>
          </cell>
        </row>
        <row r="3279">
          <cell r="A3279">
            <v>97341</v>
          </cell>
          <cell r="B3279" t="str">
            <v>TUBO EM COBRE RÍGIDO, DN 15 MM, CLASSE A, SEM ISOLAMENTO, INSTALADO EM RAMAL DE DISTRIBUIÇÃO  FORNECIMENTO E INSTALAÇÃO. AF_12/2015</v>
          </cell>
          <cell r="C3279" t="str">
            <v>M</v>
          </cell>
          <cell r="D3279">
            <v>32.5</v>
          </cell>
        </row>
        <row r="3280">
          <cell r="A3280">
            <v>97342</v>
          </cell>
          <cell r="B3280" t="str">
            <v>TUBO EM COBRE RÍGIDO, DN 22 MM, CLASSE A, SEM ISOLAMENTO, INSTALADO EM RAMAL DE DISTRIBUIÇÃO FORNECIMENTO E INSTALAÇÃO. AF_12/2015</v>
          </cell>
          <cell r="C3280" t="str">
            <v>M</v>
          </cell>
          <cell r="D3280">
            <v>50.53</v>
          </cell>
        </row>
        <row r="3281">
          <cell r="A3281">
            <v>97343</v>
          </cell>
          <cell r="B3281" t="str">
            <v>TUBO EM COBRE RÍGIDO, DN 28 MM, CLASSE A, SEM ISOLAMENTO, INSTALADO EM RAMAL DE DISTRIBUIÇÃO FORNECIMENTO E INSTALAÇÃO. AF_12/2015</v>
          </cell>
          <cell r="C3281" t="str">
            <v>M</v>
          </cell>
          <cell r="D3281">
            <v>63.47</v>
          </cell>
        </row>
        <row r="3282">
          <cell r="A3282">
            <v>97344</v>
          </cell>
          <cell r="B3282" t="str">
            <v>TUBO EM COBRE RÍGIDO, DN 15 MM, CLASSE A, SEM ISOLAMENTO, INSTALADO EM RAMAL E SUB-RAMAL  FORNECIMENTO E INSTALAÇÃO. AF_12/2015</v>
          </cell>
          <cell r="C3282" t="str">
            <v>M</v>
          </cell>
          <cell r="D3282">
            <v>40.049999999999997</v>
          </cell>
        </row>
        <row r="3283">
          <cell r="A3283">
            <v>97345</v>
          </cell>
          <cell r="B3283" t="str">
            <v>TUBO EM COBRE RÍGIDO, DN 22 MM, CLASSE A, SEM ISOLAMENTO, INSTALADO EM RAMAL E SUB-RAMAL  FORNECIMENTO E INSTALAÇÃO. AF_12/2015</v>
          </cell>
          <cell r="C3283" t="str">
            <v>M</v>
          </cell>
          <cell r="D3283">
            <v>63.48</v>
          </cell>
        </row>
        <row r="3284">
          <cell r="A3284">
            <v>97346</v>
          </cell>
          <cell r="B3284" t="str">
            <v>TUBO EM COBRE RÍGIDO, DN 28 MM, CLASSE A, SEM ISOLAMENTO, INSTALADO EM RAMAL E SUB-RAMAL  FORNECIMENTO E INSTALAÇÃO. AF_12/2015</v>
          </cell>
          <cell r="C3284" t="str">
            <v>M</v>
          </cell>
          <cell r="D3284">
            <v>81.14</v>
          </cell>
        </row>
        <row r="3285">
          <cell r="A3285">
            <v>97347</v>
          </cell>
          <cell r="B3285" t="str">
            <v>TUBO EM COBRE RÍGIDO, DN 22 MM, CLASSE I, SEM ISOLAMENTO, INSTALADO EM PRUMADA  FORNECIMENTO E INSTALAÇÃO. AF_12/2015</v>
          </cell>
          <cell r="C3285" t="str">
            <v>M</v>
          </cell>
          <cell r="D3285">
            <v>56.65</v>
          </cell>
        </row>
        <row r="3286">
          <cell r="A3286">
            <v>97348</v>
          </cell>
          <cell r="B3286" t="str">
            <v>TUBO EM COBRE RÍGIDO, DN 28 MM, CLASSE I, SEM ISOLAMENTO, INSTALADO EM PRUMADA  FORNECIMENTO E INSTALAÇÃO. AF_12/2015</v>
          </cell>
          <cell r="C3286" t="str">
            <v>M</v>
          </cell>
          <cell r="D3286">
            <v>78.17</v>
          </cell>
        </row>
        <row r="3287">
          <cell r="A3287">
            <v>97349</v>
          </cell>
          <cell r="B3287" t="str">
            <v>TUBO EM COBRE RÍGIDO, DN 35 MM, CLASSE I, SEM ISOLAMENTO, INSTALADO EM PRUMADA  FORNECIMENTO E INSTALAÇÃO. AF_12/2015</v>
          </cell>
          <cell r="C3287" t="str">
            <v>M</v>
          </cell>
          <cell r="D3287">
            <v>112.53</v>
          </cell>
        </row>
        <row r="3288">
          <cell r="A3288">
            <v>97350</v>
          </cell>
          <cell r="B3288" t="str">
            <v>TUBO EM COBRE RÍGIDO, DN 42 MM, CLASSE I, SEM ISOLAMENTO, INSTALADO EM PRUMADA  FORNECIMENTO E INSTALAÇÃO. AF_12/2015</v>
          </cell>
          <cell r="C3288" t="str">
            <v>M</v>
          </cell>
          <cell r="D3288">
            <v>136.61000000000001</v>
          </cell>
        </row>
        <row r="3289">
          <cell r="A3289">
            <v>97351</v>
          </cell>
          <cell r="B3289" t="str">
            <v>TUBO EM COBRE RÍGIDO, DN 54 MM, CLASSE I, SEM ISOLAMENTO, INSTALADO EM PRUMADA  FORNECIMENTO E INSTALAÇÃO. AF_12/2015</v>
          </cell>
          <cell r="C3289" t="str">
            <v>M</v>
          </cell>
          <cell r="D3289">
            <v>188.78</v>
          </cell>
        </row>
        <row r="3290">
          <cell r="A3290">
            <v>97352</v>
          </cell>
          <cell r="B3290" t="str">
            <v>TUBO EM COBRE RÍGIDO, DN 66 MM, CLASSE I, SEM ISOLAMENTO, INSTALADO EM PRUMADA  FORNECIMENTO E INSTALAÇÃO. AF_12/2015</v>
          </cell>
          <cell r="C3290" t="str">
            <v>M</v>
          </cell>
          <cell r="D3290">
            <v>244.57</v>
          </cell>
        </row>
        <row r="3291">
          <cell r="A3291">
            <v>97353</v>
          </cell>
          <cell r="B3291" t="str">
            <v>TUBO EM COBRE RÍGIDO, DN 15 MM, CLASSE I, SEM ISOLAMENTO, INSTALADO EM RAMAL DE DISTRIBUIÇÃO  FORNECIMENTO E INSTALAÇÃO. AF_12/2015</v>
          </cell>
          <cell r="C3291" t="str">
            <v>M</v>
          </cell>
          <cell r="D3291">
            <v>38.15</v>
          </cell>
        </row>
        <row r="3292">
          <cell r="A3292">
            <v>97354</v>
          </cell>
          <cell r="B3292" t="str">
            <v>TUBO EM COBRE RÍGIDO, DN 22 MM, CLASSE I, SEM ISOLAMENTO, INSTALADO EM RAMAL DE DISTRIBUIÇÃO FORNECIMENTO E INSTALAÇÃO. AF_12/2015</v>
          </cell>
          <cell r="C3292" t="str">
            <v>M</v>
          </cell>
          <cell r="D3292">
            <v>60.09</v>
          </cell>
        </row>
        <row r="3293">
          <cell r="A3293">
            <v>97355</v>
          </cell>
          <cell r="B3293" t="str">
            <v>TUBO EM COBRE RÍGIDO, DN 28 MM, CLASSE I, SEM ISOLAMENTO, INSTALADO EM RAMAL DE DISTRIBUIÇÃO FORNECIMENTO E INSTALAÇÃO. AF_12/2015</v>
          </cell>
          <cell r="C3293" t="str">
            <v>M</v>
          </cell>
          <cell r="D3293">
            <v>81.849999999999994</v>
          </cell>
        </row>
        <row r="3294">
          <cell r="A3294">
            <v>97356</v>
          </cell>
          <cell r="B3294" t="str">
            <v>TUBO EM COBRE RÍGIDO, DN 15 MM, CLASSE I, SEM ISOLAMENTO, INSTALADO EM RAMAL E SUB-RAMAL  FORNECIMENTO E INSTALAÇÃO. AF_12/2015</v>
          </cell>
          <cell r="C3294" t="str">
            <v>M</v>
          </cell>
          <cell r="D3294">
            <v>45.7</v>
          </cell>
        </row>
        <row r="3295">
          <cell r="A3295">
            <v>97357</v>
          </cell>
          <cell r="B3295" t="str">
            <v>TUBO EM COBRE RÍGIDO, DN 22 MM, CLASSE I, SEM ISOLAMENTO, INSTALADO EM RAMAL E SUB-RAMAL  FORNECIMENTO E INSTALAÇÃO. AF_12/2015</v>
          </cell>
          <cell r="C3295" t="str">
            <v>M</v>
          </cell>
          <cell r="D3295">
            <v>73.040000000000006</v>
          </cell>
        </row>
        <row r="3296">
          <cell r="A3296">
            <v>97358</v>
          </cell>
          <cell r="B3296" t="str">
            <v>TUBO EM COBRE RÍGIDO, DN 28 MM, CLASSE I, SEM ISOLAMENTO, INSTALADO EM RAMAL E SUB-RAMAL  FORNECIMENTO E INSTALAÇÃO. AF_12/2015</v>
          </cell>
          <cell r="C3296" t="str">
            <v>M</v>
          </cell>
          <cell r="D3296">
            <v>99.52</v>
          </cell>
        </row>
        <row r="3297">
          <cell r="A3297">
            <v>97498</v>
          </cell>
          <cell r="B3297" t="str">
            <v>TUBO DE AÇO GALVANIZADO COM COSTURA, CLASSE MÉDIA, DN 25 (1"), CONEXÃO ROSQUEADA, INSTALADO EM REDE DE ALIMENTAÇÃO PARA HIDRANTE - FORNECIMENTO E INSTALAÇÃO. AF_12/2015</v>
          </cell>
          <cell r="C3297" t="str">
            <v>M</v>
          </cell>
          <cell r="D3297">
            <v>27.9</v>
          </cell>
        </row>
        <row r="3298">
          <cell r="A3298">
            <v>97535</v>
          </cell>
          <cell r="B3298" t="str">
            <v>TUBO DE AÇO GALVANIZADO COM COSTURA, CLASSE MÉDIA, CONEXÃO ROSQUEADA, DN 25 (1"), INSTALADO EM REDE DE ALIMENTAÇÃO PARA SPRINKLER - FORNECIMENTO E INSTALAÇÃO. AF_12/2015</v>
          </cell>
          <cell r="C3298" t="str">
            <v>M</v>
          </cell>
          <cell r="D3298">
            <v>31.33</v>
          </cell>
        </row>
        <row r="3299">
          <cell r="A3299">
            <v>97536</v>
          </cell>
          <cell r="B3299" t="str">
            <v>TUBO DE AÇO GALVANIZADO COM COSTURA, CLASSE MÉDIA, CONEXÃO ROSQUEADA, DN 25 (1"), INSTALADO EM RAMAIS  E SUB-RAMAIS DE GÁS - FORNECIMENTO E INSTALAÇÃO. AF_12/2015</v>
          </cell>
          <cell r="C3299" t="str">
            <v>M</v>
          </cell>
          <cell r="D3299">
            <v>39.229999999999997</v>
          </cell>
        </row>
        <row r="3300">
          <cell r="A3300">
            <v>72293</v>
          </cell>
          <cell r="B3300" t="str">
            <v>CAP PVC ESGOTO 50MM (TAMPÃO) - FORNECIMENTO E INSTALAÇÃO</v>
          </cell>
          <cell r="C3300" t="str">
            <v>UN</v>
          </cell>
          <cell r="D3300">
            <v>5.38</v>
          </cell>
        </row>
        <row r="3301">
          <cell r="A3301">
            <v>72306</v>
          </cell>
          <cell r="B3301" t="str">
            <v>COTOVELO DE AÇO GALVANIZADO 4" - FORNECIMENTO E INSTALAÇÃO</v>
          </cell>
          <cell r="C3301" t="str">
            <v>UN</v>
          </cell>
          <cell r="D3301">
            <v>146.11000000000001</v>
          </cell>
        </row>
        <row r="3302">
          <cell r="A3302">
            <v>72307</v>
          </cell>
          <cell r="B3302" t="str">
            <v>COTOVELO DE AÇO GALVANIZADO 5" - FORNECIMENTO E INSTALAÇÃO</v>
          </cell>
          <cell r="C3302" t="str">
            <v>UN</v>
          </cell>
          <cell r="D3302">
            <v>202.9</v>
          </cell>
        </row>
        <row r="3303">
          <cell r="A3303">
            <v>72313</v>
          </cell>
          <cell r="B3303" t="str">
            <v>COTOVELO DE AÇO GALVANIZADO 6" - FORNECIMENTO E INSTALAÇÃO</v>
          </cell>
          <cell r="C3303" t="str">
            <v>UN</v>
          </cell>
          <cell r="D3303">
            <v>462.53</v>
          </cell>
        </row>
        <row r="3304">
          <cell r="A3304">
            <v>72482</v>
          </cell>
          <cell r="B3304" t="str">
            <v>UNIAO DE ACO GALVANIZADO 4" - FORNECIMENTO E INSTALACAO</v>
          </cell>
          <cell r="C3304" t="str">
            <v>UN</v>
          </cell>
          <cell r="D3304">
            <v>201.87</v>
          </cell>
        </row>
        <row r="3305">
          <cell r="A3305">
            <v>72619</v>
          </cell>
          <cell r="B3305" t="str">
            <v>LUVA DE ACO GALVANIZADO 4" - FORNECIMENTO E INSTALACAO</v>
          </cell>
          <cell r="C3305" t="str">
            <v>UN</v>
          </cell>
          <cell r="D3305">
            <v>84.45</v>
          </cell>
        </row>
        <row r="3306">
          <cell r="A3306">
            <v>72620</v>
          </cell>
          <cell r="B3306" t="str">
            <v>LUVA DE ACO GALVANIZADO 5" - FORNECIMENTO E INSTALACAO</v>
          </cell>
          <cell r="C3306" t="str">
            <v>UN</v>
          </cell>
          <cell r="D3306">
            <v>145.63</v>
          </cell>
        </row>
        <row r="3307">
          <cell r="A3307">
            <v>72621</v>
          </cell>
          <cell r="B3307" t="str">
            <v>LUVA DE ACO GALVANIZADO 6" - FORNECIMENTO E INSTALACAO</v>
          </cell>
          <cell r="C3307" t="str">
            <v>UN</v>
          </cell>
          <cell r="D3307">
            <v>232.12</v>
          </cell>
        </row>
        <row r="3308">
          <cell r="A3308">
            <v>72667</v>
          </cell>
          <cell r="B3308" t="str">
            <v>LUVA REDUCAO ACO GALVANIZADO 4X2.1/2" - FORNECIMENTO E INSTALACAO</v>
          </cell>
          <cell r="C3308" t="str">
            <v>UN</v>
          </cell>
          <cell r="D3308">
            <v>120.13</v>
          </cell>
        </row>
        <row r="3309">
          <cell r="A3309">
            <v>72668</v>
          </cell>
          <cell r="B3309" t="str">
            <v>LUVA REDUCAO ACO GALVANIZADO 4X2" - FORNECIMENTO E INSTALACAO</v>
          </cell>
          <cell r="C3309" t="str">
            <v>UN</v>
          </cell>
          <cell r="D3309">
            <v>119.37</v>
          </cell>
        </row>
        <row r="3310">
          <cell r="A3310">
            <v>72669</v>
          </cell>
          <cell r="B3310" t="str">
            <v>LUVA REDUCAO ACO GALVANIZADO 4X3" - FORNECIMENTO E INSTALACAO</v>
          </cell>
          <cell r="C3310" t="str">
            <v>UN</v>
          </cell>
          <cell r="D3310">
            <v>123.78</v>
          </cell>
        </row>
        <row r="3311">
          <cell r="A3311">
            <v>72681</v>
          </cell>
          <cell r="B3311" t="str">
            <v>NIPLE DE ACO GALVANIZADO 4" - FORNECIMENTO E INSTALACAO</v>
          </cell>
          <cell r="C3311" t="str">
            <v>UN</v>
          </cell>
          <cell r="D3311">
            <v>82.73</v>
          </cell>
        </row>
        <row r="3312">
          <cell r="A3312">
            <v>72682</v>
          </cell>
          <cell r="B3312" t="str">
            <v>NIPLE DE ACO GALVANIZADO 5" - FORNECIMENTO E INSTALACAO</v>
          </cell>
          <cell r="C3312" t="str">
            <v>UN</v>
          </cell>
          <cell r="D3312">
            <v>162.72999999999999</v>
          </cell>
        </row>
        <row r="3313">
          <cell r="A3313">
            <v>72683</v>
          </cell>
          <cell r="B3313" t="str">
            <v>NIPLE DE ACO GALVANIZADO 6" - FORNECIMENTO E INSTALACAO</v>
          </cell>
          <cell r="C3313" t="str">
            <v>UN</v>
          </cell>
          <cell r="D3313">
            <v>259.13</v>
          </cell>
        </row>
        <row r="3314">
          <cell r="A3314">
            <v>72719</v>
          </cell>
          <cell r="B3314" t="str">
            <v>TE DE ACO GALVANIZADO 4" - FORNECIMENTO E INSTALACAO</v>
          </cell>
          <cell r="C3314" t="str">
            <v>UN</v>
          </cell>
          <cell r="D3314">
            <v>182.5</v>
          </cell>
        </row>
        <row r="3315">
          <cell r="A3315">
            <v>72720</v>
          </cell>
          <cell r="B3315" t="str">
            <v>TE DE ACO GALVANIZADO 5" - FORNECIMENTO E INSTALACAO</v>
          </cell>
          <cell r="C3315" t="str">
            <v>UN</v>
          </cell>
          <cell r="D3315">
            <v>249.16</v>
          </cell>
        </row>
        <row r="3316">
          <cell r="A3316">
            <v>72721</v>
          </cell>
          <cell r="B3316" t="str">
            <v>TE DE ACO GALVANIZADO 6" - FORNECIMENTO E INSTALACAO</v>
          </cell>
          <cell r="C3316" t="str">
            <v>UN</v>
          </cell>
          <cell r="D3316">
            <v>529.05999999999995</v>
          </cell>
        </row>
        <row r="3317">
          <cell r="A3317">
            <v>89358</v>
          </cell>
          <cell r="B3317" t="str">
            <v>JOELHO 90 GRAUS, PVC, SOLDÁVEL, DN 20MM, INSTALADO EM RAMAL OU SUB-RAMAL DE ÁGUA - FORNECIMENTO E INSTALAÇÃO. AF_12/2014</v>
          </cell>
          <cell r="C3317" t="str">
            <v>UN</v>
          </cell>
          <cell r="D3317">
            <v>5.69</v>
          </cell>
        </row>
        <row r="3318">
          <cell r="A3318">
            <v>89359</v>
          </cell>
          <cell r="B3318" t="str">
            <v>JOELHO 45 GRAUS, PVC, SOLDÁVEL, DN 20MM, INSTALADO EM RAMAL OU SUB-RAMAL DE ÁGUA - FORNECIMENTO E INSTALAÇÃO. AF_12/2014</v>
          </cell>
          <cell r="C3318" t="str">
            <v>UN</v>
          </cell>
          <cell r="D3318">
            <v>5.93</v>
          </cell>
        </row>
        <row r="3319">
          <cell r="A3319">
            <v>89360</v>
          </cell>
          <cell r="B3319" t="str">
            <v>CURVA 90 GRAUS, PVC, SOLDÁVEL, DN 20MM, INSTALADO EM RAMAL OU SUB-RAMAL DE ÁGUA - FORNECIMENTO E INSTALAÇÃO. AF_12/2014</v>
          </cell>
          <cell r="C3319" t="str">
            <v>UN</v>
          </cell>
          <cell r="D3319">
            <v>6.93</v>
          </cell>
        </row>
        <row r="3320">
          <cell r="A3320">
            <v>89361</v>
          </cell>
          <cell r="B3320" t="str">
            <v>CURVA 45 GRAUS, PVC, SOLDÁVEL, DN 20MM, INSTALADO EM RAMAL OU SUB-RAMAL DE ÁGUA - FORNECIMENTO E INSTALAÇÃO. AF_12/2014</v>
          </cell>
          <cell r="C3320" t="str">
            <v>UN</v>
          </cell>
          <cell r="D3320">
            <v>6.54</v>
          </cell>
        </row>
        <row r="3321">
          <cell r="A3321">
            <v>89362</v>
          </cell>
          <cell r="B3321" t="str">
            <v>JOELHO 90 GRAUS, PVC, SOLDÁVEL, DN 25MM, INSTALADO EM RAMAL OU SUB-RAMAL DE ÁGUA - FORNECIMENTO E INSTALAÇÃO. AF_12/2014</v>
          </cell>
          <cell r="C3321" t="str">
            <v>UN</v>
          </cell>
          <cell r="D3321">
            <v>6.77</v>
          </cell>
        </row>
        <row r="3322">
          <cell r="A3322">
            <v>89363</v>
          </cell>
          <cell r="B3322" t="str">
            <v>JOELHO 45 GRAUS, PVC, SOLDÁVEL, DN 25MM, INSTALADO EM RAMAL OU SUB-RAMAL DE ÁGUA - FORNECIMENTO E INSTALAÇÃO. AF_12/2014</v>
          </cell>
          <cell r="C3322" t="str">
            <v>UN</v>
          </cell>
          <cell r="D3322">
            <v>7.28</v>
          </cell>
        </row>
        <row r="3323">
          <cell r="A3323">
            <v>89364</v>
          </cell>
          <cell r="B3323" t="str">
            <v>CURVA 90 GRAUS, PVC, SOLDÁVEL, DN 25MM, INSTALADO EM RAMAL OU SUB-RAMAL DE ÁGUA - FORNECIMENTO E INSTALAÇÃO. AF_12/2014</v>
          </cell>
          <cell r="C3323" t="str">
            <v>UN</v>
          </cell>
          <cell r="D3323">
            <v>8.33</v>
          </cell>
        </row>
        <row r="3324">
          <cell r="A3324">
            <v>89365</v>
          </cell>
          <cell r="B3324" t="str">
            <v>CURVA 45 GRAUS, PVC, SOLDÁVEL, DN 25MM, INSTALADO EM RAMAL OU SUB-RAMAL DE ÁGUA - FORNECIMENTO E INSTALAÇÃO. AF_12/2014</v>
          </cell>
          <cell r="C3324" t="str">
            <v>UN</v>
          </cell>
          <cell r="D3324">
            <v>7.86</v>
          </cell>
        </row>
        <row r="3325">
          <cell r="A3325">
            <v>89366</v>
          </cell>
          <cell r="B3325" t="str">
            <v>JOELHO 90 GRAUS COM BUCHA DE LATÃO, PVC, SOLDÁVEL, DN 25MM, X 3/4 INSTALADO EM RAMAL OU SUB-RAMAL DE ÁGUA - FORNECIMENTO E INSTALAÇÃO. AF_12/2014</v>
          </cell>
          <cell r="C3325" t="str">
            <v>UN</v>
          </cell>
          <cell r="D3325">
            <v>11.12</v>
          </cell>
        </row>
        <row r="3326">
          <cell r="A3326">
            <v>89367</v>
          </cell>
          <cell r="B3326" t="str">
            <v>JOELHO 90 GRAUS, PVC, SOLDÁVEL, DN 32MM, INSTALADO EM RAMAL OU SUB-RAMAL DE ÁGUA - FORNECIMENTO E INSTALAÇÃO. AF_12/2014</v>
          </cell>
          <cell r="C3326" t="str">
            <v>UN</v>
          </cell>
          <cell r="D3326">
            <v>9.09</v>
          </cell>
        </row>
        <row r="3327">
          <cell r="A3327">
            <v>89368</v>
          </cell>
          <cell r="B3327" t="str">
            <v>JOELHO 45 GRAUS, PVC, SOLDÁVEL, DN 32MM, INSTALADO EM RAMAL OU SUB-RAMAL DE ÁGUA - FORNECIMENTO E INSTALAÇÃO. AF_12/2014</v>
          </cell>
          <cell r="C3327" t="str">
            <v>UN</v>
          </cell>
          <cell r="D3327">
            <v>10.52</v>
          </cell>
        </row>
        <row r="3328">
          <cell r="A3328">
            <v>89369</v>
          </cell>
          <cell r="B3328" t="str">
            <v>CURVA 90 GRAUS, PVC, SOLDÁVEL, DN 32MM, INSTALADO EM RAMAL OU SUB-RAMAL DE ÁGUA - FORNECIMENTO E INSTALAÇÃO. AF_12/2014</v>
          </cell>
          <cell r="C3328" t="str">
            <v>UN</v>
          </cell>
          <cell r="D3328">
            <v>12.29</v>
          </cell>
        </row>
        <row r="3329">
          <cell r="A3329">
            <v>89370</v>
          </cell>
          <cell r="B3329" t="str">
            <v>CURVA 45 GRAUS, PVC, SOLDÁVEL, DN 32MM, INSTALADO EM RAMAL OU SUB-RAMAL DE ÁGUA - FORNECIMENTO E INSTALAÇÃO. AF_12/2014</v>
          </cell>
          <cell r="C3329" t="str">
            <v>UN</v>
          </cell>
          <cell r="D3329">
            <v>10.220000000000001</v>
          </cell>
        </row>
        <row r="3330">
          <cell r="A3330">
            <v>89371</v>
          </cell>
          <cell r="B3330" t="str">
            <v>LUVA, PVC, SOLDÁVEL, DN 20MM, INSTALADO EM RAMAL OU SUB-RAMAL DE ÁGUA - FORNECIMENTO E INSTALAÇÃO. AF_12/2014</v>
          </cell>
          <cell r="C3330" t="str">
            <v>UN</v>
          </cell>
          <cell r="D3330">
            <v>4.25</v>
          </cell>
        </row>
        <row r="3331">
          <cell r="A3331">
            <v>89372</v>
          </cell>
          <cell r="B3331" t="str">
            <v>LUVA DE CORRER, PVC, SOLDÁVEL, DN 20MM, INSTALADO EM RAMAL OU SUB-RAMAL DE ÁGUA - FORNECIMENTO E INSTALAÇÃO. AF_12/2014</v>
          </cell>
          <cell r="C3331" t="str">
            <v>UN</v>
          </cell>
          <cell r="D3331">
            <v>8.9700000000000006</v>
          </cell>
        </row>
        <row r="3332">
          <cell r="A3332">
            <v>89373</v>
          </cell>
          <cell r="B3332" t="str">
            <v>LUVA DE REDUÇÃO, PVC, SOLDÁVEL, DN 25MM X 20MM, INSTALADO EM RAMAL OU SUB-RAMAL DE ÁGUA - FORNECIMENTO E INSTALAÇÃO. AF_12/2014</v>
          </cell>
          <cell r="C3332" t="str">
            <v>UN</v>
          </cell>
          <cell r="D3332">
            <v>4.68</v>
          </cell>
        </row>
        <row r="3333">
          <cell r="A3333">
            <v>89374</v>
          </cell>
          <cell r="B3333" t="str">
            <v>LUVA COM BUCHA DE LATÃO, PVC, SOLDÁVEL, DN 20MM X 1/2, INSTALADO EM RAMAL OU SUB-RAMAL DE ÁGUA - FORNECIMENTO E INSTALAÇÃO. AF_12/2014</v>
          </cell>
          <cell r="C3333" t="str">
            <v>UN</v>
          </cell>
          <cell r="D3333">
            <v>7.24</v>
          </cell>
        </row>
        <row r="3334">
          <cell r="A3334">
            <v>89375</v>
          </cell>
          <cell r="B3334" t="str">
            <v>UNIÃO, PVC, SOLDÁVEL, DN 20MM, INSTALADO EM RAMAL OU SUB-RAMAL DE ÁGUA - FORNECIMENTO E INSTALAÇÃO. AF_12/2014</v>
          </cell>
          <cell r="C3334" t="str">
            <v>UN</v>
          </cell>
          <cell r="D3334">
            <v>8.7799999999999994</v>
          </cell>
        </row>
        <row r="3335">
          <cell r="A3335">
            <v>89376</v>
          </cell>
          <cell r="B3335" t="str">
            <v>ADAPTADOR CURTO COM BOLSA E ROSCA PARA REGISTRO, PVC, SOLDÁVEL, DN 20MM X 1/2, INSTALADO EM RAMAL OU SUB-RAMAL DE ÁGUA - FORNECIMENTO E INSTALAÇÃO. AF_12/2014</v>
          </cell>
          <cell r="C3335" t="str">
            <v>UN</v>
          </cell>
          <cell r="D3335">
            <v>4.29</v>
          </cell>
        </row>
        <row r="3336">
          <cell r="A3336">
            <v>89377</v>
          </cell>
          <cell r="B3336" t="str">
            <v>CURVA DE TRANSPOSIÇÃO, PVC, SOLDÁVEL, DN 20MM, INSTALADO EM RAMAL OU SUB-RAMAL DE ÁGUA - FORNECIMENTO E INSTALAÇÃO. AF_12/2014</v>
          </cell>
          <cell r="C3336" t="str">
            <v>UN</v>
          </cell>
          <cell r="D3336">
            <v>6.58</v>
          </cell>
        </row>
        <row r="3337">
          <cell r="A3337">
            <v>89378</v>
          </cell>
          <cell r="B3337" t="str">
            <v>LUVA, PVC, SOLDÁVEL, DN 25MM, INSTALADO EM RAMAL OU SUB-RAMAL DE ÁGUA - FORNECIMENTO E INSTALAÇÃO. AF_12/2014</v>
          </cell>
          <cell r="C3337" t="str">
            <v>UN</v>
          </cell>
          <cell r="D3337">
            <v>5.03</v>
          </cell>
        </row>
        <row r="3338">
          <cell r="A3338">
            <v>89379</v>
          </cell>
          <cell r="B3338" t="str">
            <v>LUVA DE CORRER, PVC, SOLDÁVEL, DN 25MM, INSTALADO EM RAMAL OU SUB-RAMAL DE ÁGUA - FORNECIMENTO E INSTALAÇÃO. AF_12/2014</v>
          </cell>
          <cell r="C3338" t="str">
            <v>UN</v>
          </cell>
          <cell r="D3338">
            <v>11.33</v>
          </cell>
        </row>
        <row r="3339">
          <cell r="A3339">
            <v>89380</v>
          </cell>
          <cell r="B3339" t="str">
            <v>LUVA DE REDUÇÃO, PVC, SOLDÁVEL, DN 32MM X 25MM, INSTALADO EM RAMAL OU SUB-RAMAL DE ÁGUA - FORNECIMENTO E INSTALAÇÃO. AF_12/2014</v>
          </cell>
          <cell r="C3339" t="str">
            <v>UN</v>
          </cell>
          <cell r="D3339">
            <v>6.96</v>
          </cell>
        </row>
        <row r="3340">
          <cell r="A3340">
            <v>89381</v>
          </cell>
          <cell r="B3340" t="str">
            <v>LUVA COM BUCHA DE LATÃO, PVC, SOLDÁVEL, DN 25MM X 3/4, INSTALADO EM RAMAL OU SUB-RAMAL DE ÁGUA - FORNECIMENTO E INSTALAÇÃO. AF_12/2014</v>
          </cell>
          <cell r="C3340" t="str">
            <v>UN</v>
          </cell>
          <cell r="D3340">
            <v>9.01</v>
          </cell>
        </row>
        <row r="3341">
          <cell r="A3341">
            <v>89382</v>
          </cell>
          <cell r="B3341" t="str">
            <v>UNIÃO, PVC, SOLDÁVEL, DN 25MM, INSTALADO EM RAMAL OU SUB-RAMAL DE ÁGUA - FORNECIMENTO E INSTALAÇÃO. AF_12/2014</v>
          </cell>
          <cell r="C3341" t="str">
            <v>UN</v>
          </cell>
          <cell r="D3341">
            <v>10.46</v>
          </cell>
        </row>
        <row r="3342">
          <cell r="A3342">
            <v>89383</v>
          </cell>
          <cell r="B3342" t="str">
            <v>ADAPTADOR CURTO COM BOLSA E ROSCA PARA REGISTRO, PVC, SOLDÁVEL, DN 25MM X 3/4, INSTALADO EM RAMAL OU SUB-RAMAL DE ÁGUA - FORNECIMENTO E INSTALAÇÃO. AF_12/2014</v>
          </cell>
          <cell r="C3342" t="str">
            <v>UN</v>
          </cell>
          <cell r="D3342">
            <v>5.09</v>
          </cell>
        </row>
        <row r="3343">
          <cell r="A3343">
            <v>89384</v>
          </cell>
          <cell r="B3343" t="str">
            <v>CURVA DE TRANSPOSIÇÃO, PVC, SOLDÁVEL, DN 25MM, INSTALADO EM RAMAL OU SUB-RAMAL DE ÁGUA   FORNECIMENTO E INSTALAÇÃO. AF_12/2014</v>
          </cell>
          <cell r="C3343" t="str">
            <v>UN</v>
          </cell>
          <cell r="D3343">
            <v>9.1199999999999992</v>
          </cell>
        </row>
        <row r="3344">
          <cell r="A3344">
            <v>89385</v>
          </cell>
          <cell r="B3344" t="str">
            <v>LUVA SOLDÁVEL E COM ROSCA, PVC, SOLDÁVEL, DN 25MM X 3/4, INSTALADO EM RAMAL OU SUB-RAMAL DE ÁGUA - FORNECIMENTO E INSTALAÇÃO. AF_12/2014</v>
          </cell>
          <cell r="C3344" t="str">
            <v>UN</v>
          </cell>
          <cell r="D3344">
            <v>5.59</v>
          </cell>
        </row>
        <row r="3345">
          <cell r="A3345">
            <v>89386</v>
          </cell>
          <cell r="B3345" t="str">
            <v>LUVA, PVC, SOLDÁVEL, DN 32MM, INSTALADO EM RAMAL OU SUB-RAMAL DE ÁGUA - FORNECIMENTO E INSTALAÇÃO. AF_12/2014</v>
          </cell>
          <cell r="C3345" t="str">
            <v>UN</v>
          </cell>
          <cell r="D3345">
            <v>6.78</v>
          </cell>
        </row>
        <row r="3346">
          <cell r="A3346">
            <v>89387</v>
          </cell>
          <cell r="B3346" t="str">
            <v>LUVA DE CORRER, PVC, SOLDÁVEL, DN 32MM, INSTALADO EM RAMAL OU SUB-RAMAL DE ÁGUA   FORNECIMENTO E INSTALAÇÃO. AF_12/2014</v>
          </cell>
          <cell r="C3346" t="str">
            <v>UN</v>
          </cell>
          <cell r="D3346">
            <v>21.81</v>
          </cell>
        </row>
        <row r="3347">
          <cell r="A3347">
            <v>89388</v>
          </cell>
          <cell r="B3347" t="str">
            <v>LUVA DE REDUÇÃO, PVC, SOLDÁVEL, DN 40MM X 32MM, INSTALADO EM RAMAL OU SUB-RAMAL DE ÁGUA - FORNECIMENTO E INSTALAÇÃO. AF_12/2014</v>
          </cell>
          <cell r="C3347" t="str">
            <v>UN</v>
          </cell>
          <cell r="D3347">
            <v>8.48</v>
          </cell>
        </row>
        <row r="3348">
          <cell r="A3348">
            <v>89389</v>
          </cell>
          <cell r="B3348" t="str">
            <v>LUVA SOLDÁVEL E COM ROSCA, PVC, SOLDÁVEL, DN 32MM X 1, INSTALADO EM RAMAL OU SUB-RAMAL DE ÁGUA - FORNECIMENTO E INSTALAÇÃO. AF_12/2014</v>
          </cell>
          <cell r="C3348" t="str">
            <v>UN</v>
          </cell>
          <cell r="D3348">
            <v>9.06</v>
          </cell>
        </row>
        <row r="3349">
          <cell r="A3349">
            <v>89390</v>
          </cell>
          <cell r="B3349" t="str">
            <v>UNIÃO, PVC, SOLDÁVEL, DN 32MM, INSTALADO EM RAMAL OU SUB-RAMAL DE ÁGUA - FORNECIMENTO E INSTALAÇÃO. AF_12/2014</v>
          </cell>
          <cell r="C3349" t="str">
            <v>UN</v>
          </cell>
          <cell r="D3349">
            <v>15.26</v>
          </cell>
        </row>
        <row r="3350">
          <cell r="A3350">
            <v>89391</v>
          </cell>
          <cell r="B3350" t="str">
            <v>ADAPTADOR CURTO COM BOLSA E ROSCA PARA REGISTRO, PVC, SOLDÁVEL, DN 32MM X 1, INSTALADO EM RAMAL OU SUB-RAMAL DE ÁGUA - FORNECIMENTO E INSTALAÇÃO. AF_12/2014</v>
          </cell>
          <cell r="C3350" t="str">
            <v>UN</v>
          </cell>
          <cell r="D3350">
            <v>6.71</v>
          </cell>
        </row>
        <row r="3351">
          <cell r="A3351">
            <v>89392</v>
          </cell>
          <cell r="B3351" t="str">
            <v>CURVA DE TRANSPOSIÇÃO, PVC, SOLDÁVEL, DN 32MM, INSTALADO EM RAMAL OU SUB-RAMAL DE ÁGUA   FORNECIMENTO E INSTALAÇÃO. AF_12/2014</v>
          </cell>
          <cell r="C3351" t="str">
            <v>UN</v>
          </cell>
          <cell r="D3351">
            <v>17.84</v>
          </cell>
        </row>
        <row r="3352">
          <cell r="A3352">
            <v>89393</v>
          </cell>
          <cell r="B3352" t="str">
            <v>TE, PVC, SOLDÁVEL, DN 20MM, INSTALADO EM RAMAL OU SUB-RAMAL DE ÁGUA - FORNECIMENTO E INSTALAÇÃO. AF_12/2014</v>
          </cell>
          <cell r="C3352" t="str">
            <v>UN</v>
          </cell>
          <cell r="D3352">
            <v>7.9</v>
          </cell>
        </row>
        <row r="3353">
          <cell r="A3353">
            <v>89394</v>
          </cell>
          <cell r="B3353" t="str">
            <v>TÊ COM BUCHA DE LATÃO NA BOLSA CENTRAL, PVC, SOLDÁVEL, DN 20MM X 1/2, INSTALADO EM RAMAL OU SUB-RAMAL DE ÁGUA - FORNECIMENTO E INSTALAÇÃO. AF_12/2014</v>
          </cell>
          <cell r="C3353" t="str">
            <v>UN</v>
          </cell>
          <cell r="D3353">
            <v>13.8</v>
          </cell>
        </row>
        <row r="3354">
          <cell r="A3354">
            <v>89395</v>
          </cell>
          <cell r="B3354" t="str">
            <v>TE, PVC, SOLDÁVEL, DN 25MM, INSTALADO EM RAMAL OU SUB-RAMAL DE ÁGUA - FORNECIMENTO E INSTALAÇÃO. AF_12/2014</v>
          </cell>
          <cell r="C3354" t="str">
            <v>UN</v>
          </cell>
          <cell r="D3354">
            <v>9.4</v>
          </cell>
        </row>
        <row r="3355">
          <cell r="A3355">
            <v>89396</v>
          </cell>
          <cell r="B3355" t="str">
            <v>TÊ COM BUCHA DE LATÃO NA BOLSA CENTRAL, PVC, SOLDÁVEL, DN 25MM X 1/2, INSTALADO EM RAMAL OU SUB-RAMAL DE ÁGUA - FORNECIMENTO E INSTALAÇÃO. AF_12/2014</v>
          </cell>
          <cell r="C3355" t="str">
            <v>UN</v>
          </cell>
          <cell r="D3355">
            <v>14.44</v>
          </cell>
        </row>
        <row r="3356">
          <cell r="A3356">
            <v>89397</v>
          </cell>
          <cell r="B3356" t="str">
            <v>TÊ DE REDUÇÃO, PVC, SOLDÁVEL, DN 25MM X 20MM, INSTALADO EM RAMAL OU SUB-RAMAL DE ÁGUA - FORNECIMENTO E INSTALAÇÃO. AF_12/2014</v>
          </cell>
          <cell r="C3356" t="str">
            <v>UN</v>
          </cell>
          <cell r="D3356">
            <v>10.74</v>
          </cell>
        </row>
        <row r="3357">
          <cell r="A3357">
            <v>89398</v>
          </cell>
          <cell r="B3357" t="str">
            <v>TE, PVC, SOLDÁVEL, DN 32MM, INSTALADO EM RAMAL OU SUB-RAMAL DE ÁGUA - FORNECIMENTO E INSTALAÇÃO. AF_12/2014</v>
          </cell>
          <cell r="C3357" t="str">
            <v>UN</v>
          </cell>
          <cell r="D3357">
            <v>13.19</v>
          </cell>
        </row>
        <row r="3358">
          <cell r="A3358">
            <v>89399</v>
          </cell>
          <cell r="B3358" t="str">
            <v>TÊ COM BUCHA DE LATÃO NA BOLSA CENTRAL, PVC, SOLDÁVEL, DN 32MM X 3/4, INSTALADO EM RAMAL OU SUB-RAMAL DE ÁGUA - FORNECIMENTO E INSTALAÇÃO. AF_12/2014</v>
          </cell>
          <cell r="C3358" t="str">
            <v>UN</v>
          </cell>
          <cell r="D3358">
            <v>21.75</v>
          </cell>
        </row>
        <row r="3359">
          <cell r="A3359">
            <v>89400</v>
          </cell>
          <cell r="B3359" t="str">
            <v>TÊ DE REDUÇÃO, PVC, SOLDÁVEL, DN 32MM X 25MM, INSTALADO EM RAMAL OU SUB-RAMAL DE ÁGUA - FORNECIMENTO E INSTALAÇÃO. AF_12/2014</v>
          </cell>
          <cell r="C3359" t="str">
            <v>UN</v>
          </cell>
          <cell r="D3359">
            <v>14.52</v>
          </cell>
        </row>
        <row r="3360">
          <cell r="A3360">
            <v>89404</v>
          </cell>
          <cell r="B3360" t="str">
            <v>JOELHO 90 GRAUS, PVC, SOLDÁVEL, DN 20MM, INSTALADO EM RAMAL DE DISTRIBUIÇÃO DE ÁGUA - FORNECIMENTO E INSTALAÇÃO. AF_12/2014</v>
          </cell>
          <cell r="C3360" t="str">
            <v>UN</v>
          </cell>
          <cell r="D3360">
            <v>3.82</v>
          </cell>
        </row>
        <row r="3361">
          <cell r="A3361">
            <v>89405</v>
          </cell>
          <cell r="B3361" t="str">
            <v>JOELHO 45 GRAUS, PVC, SOLDÁVEL, DN 20MM, INSTALADO EM RAMAL DE DISTRIBUIÇÃO DE ÁGUA - FORNECIMENTO E INSTALAÇÃO. AF_12/2014</v>
          </cell>
          <cell r="C3361" t="str">
            <v>UN</v>
          </cell>
          <cell r="D3361">
            <v>4.0599999999999996</v>
          </cell>
        </row>
        <row r="3362">
          <cell r="A3362">
            <v>89406</v>
          </cell>
          <cell r="B3362" t="str">
            <v>CURVA 90 GRAUS, PVC, SOLDÁVEL, DN 20MM, INSTALADO EM RAMAL DE DISTRIBUIÇÃO DE ÁGUA - FORNECIMENTO E INSTALAÇÃO. AF_12/2014</v>
          </cell>
          <cell r="C3362" t="str">
            <v>UN</v>
          </cell>
          <cell r="D3362">
            <v>5.0599999999999996</v>
          </cell>
        </row>
        <row r="3363">
          <cell r="A3363">
            <v>89407</v>
          </cell>
          <cell r="B3363" t="str">
            <v>CURVA 45 GRAUS, PVC, SOLDÁVEL, DN 20MM, INSTALADO EM RAMAL DE DISTRIBUIÇÃO DE ÁGUA - FORNECIMENTO E INSTALAÇÃO. AF_12/2014</v>
          </cell>
          <cell r="C3363" t="str">
            <v>UN</v>
          </cell>
          <cell r="D3363">
            <v>4.67</v>
          </cell>
        </row>
        <row r="3364">
          <cell r="A3364">
            <v>89408</v>
          </cell>
          <cell r="B3364" t="str">
            <v>JOELHO 90 GRAUS, PVC, SOLDÁVEL, DN 25MM, INSTALADO EM RAMAL DE DISTRIBUIÇÃO DE ÁGUA - FORNECIMENTO E INSTALAÇÃO. AF_12/2014</v>
          </cell>
          <cell r="C3364" t="str">
            <v>UN</v>
          </cell>
          <cell r="D3364">
            <v>4.6100000000000003</v>
          </cell>
        </row>
        <row r="3365">
          <cell r="A3365">
            <v>89409</v>
          </cell>
          <cell r="B3365" t="str">
            <v>JOELHO 45 GRAUS, PVC, SOLDÁVEL, DN 25MM, INSTALADO EM RAMAL DE DISTRIBUIÇÃO DE ÁGUA - FORNECIMENTO E INSTALAÇÃO. AF_12/2014</v>
          </cell>
          <cell r="C3365" t="str">
            <v>UN</v>
          </cell>
          <cell r="D3365">
            <v>5.12</v>
          </cell>
        </row>
        <row r="3366">
          <cell r="A3366">
            <v>89410</v>
          </cell>
          <cell r="B3366" t="str">
            <v>CURVA 90 GRAUS, PVC, SOLDÁVEL, DN 25MM, INSTALADO EM RAMAL DE DISTRIBUIÇÃO DE ÁGUA - FORNECIMENTO E INSTALAÇÃO. AF_12/2014</v>
          </cell>
          <cell r="C3366" t="str">
            <v>UN</v>
          </cell>
          <cell r="D3366">
            <v>6.17</v>
          </cell>
        </row>
        <row r="3367">
          <cell r="A3367">
            <v>89411</v>
          </cell>
          <cell r="B3367" t="str">
            <v>CURVA 45 GRAUS, PVC, SOLDÁVEL, DN 25MM, INSTALADO EM RAMAL DE DISTRIBUIÇÃO DE ÁGUA - FORNECIMENTO E INSTALAÇÃO. AF_12/2014</v>
          </cell>
          <cell r="C3367" t="str">
            <v>UN</v>
          </cell>
          <cell r="D3367">
            <v>5.7</v>
          </cell>
        </row>
        <row r="3368">
          <cell r="A3368">
            <v>89412</v>
          </cell>
          <cell r="B3368" t="str">
            <v>JOELHO 90 GRAUS, PVC, SOLDÁVEL, DN 25MM, X 3/4 INSTALADO EM RAMAL DE DISTRIBUIÇÃO DE ÁGUA - FORNECIMENTO E INSTALAÇÃO. AF_12/2014</v>
          </cell>
          <cell r="C3368" t="str">
            <v>UN</v>
          </cell>
          <cell r="D3368">
            <v>6.34</v>
          </cell>
        </row>
        <row r="3369">
          <cell r="A3369">
            <v>89413</v>
          </cell>
          <cell r="B3369" t="str">
            <v>JOELHO 90 GRAUS, PVC, SOLDÁVEL, DN 32MM, INSTALADO EM RAMAL DE DISTRIBUIÇÃO DE ÁGUA - FORNECIMENTO E INSTALAÇÃO. AF_12/2014</v>
          </cell>
          <cell r="C3369" t="str">
            <v>UN</v>
          </cell>
          <cell r="D3369">
            <v>6.49</v>
          </cell>
        </row>
        <row r="3370">
          <cell r="A3370">
            <v>89414</v>
          </cell>
          <cell r="B3370" t="str">
            <v>JOELHO 45 GRAUS, PVC, SOLDÁVEL, DN 32MM, INSTALADO EM RAMAL DE DISTRIBUIÇÃO DE ÁGUA - FORNECIMENTO E INSTALAÇÃO. AF_12/2014</v>
          </cell>
          <cell r="C3370" t="str">
            <v>UN</v>
          </cell>
          <cell r="D3370">
            <v>7.92</v>
          </cell>
        </row>
        <row r="3371">
          <cell r="A3371">
            <v>89415</v>
          </cell>
          <cell r="B3371" t="str">
            <v>CURVA 90 GRAUS, PVC, SOLDÁVEL, DN 32MM, INSTALADO EM RAMAL DE DISTRIBUIÇÃO DE ÁGUA - FORNECIMENTO E INSTALAÇÃO. AF_12/2014</v>
          </cell>
          <cell r="C3371" t="str">
            <v>UN</v>
          </cell>
          <cell r="D3371">
            <v>9.69</v>
          </cell>
        </row>
        <row r="3372">
          <cell r="A3372">
            <v>89416</v>
          </cell>
          <cell r="B3372" t="str">
            <v>CURVA 45 GRAUS, PVC, SOLDÁVEL, DN 32MM, INSTALADO EM RAMAL DE DISTRIBUIÇÃO DE ÁGUA - FORNECIMENTO E INSTALAÇÃO. AF_12/2014</v>
          </cell>
          <cell r="C3372" t="str">
            <v>UN</v>
          </cell>
          <cell r="D3372">
            <v>7.62</v>
          </cell>
        </row>
        <row r="3373">
          <cell r="A3373">
            <v>89417</v>
          </cell>
          <cell r="B3373" t="str">
            <v>LUVA, PVC, SOLDÁVEL, DN 20MM, INSTALADO EM RAMAL DE DISTRIBUIÇÃO DE ÁGUA - FORNECIMENTO E INSTALAÇÃO. AF_12/2014</v>
          </cell>
          <cell r="C3373" t="str">
            <v>UN</v>
          </cell>
          <cell r="D3373">
            <v>3.02</v>
          </cell>
        </row>
        <row r="3374">
          <cell r="A3374">
            <v>89418</v>
          </cell>
          <cell r="B3374" t="str">
            <v>LUVA DE CORRER, PVC, SOLDÁVEL, DN 20MM, INSTALADO EM RAMAL DE DISTRIBUIÇÃO DE ÁGUA - FORNECIMENTO E INSTALAÇÃO. AF_12/2014</v>
          </cell>
          <cell r="C3374" t="str">
            <v>UN</v>
          </cell>
          <cell r="D3374">
            <v>7.74</v>
          </cell>
        </row>
        <row r="3375">
          <cell r="A3375">
            <v>89419</v>
          </cell>
          <cell r="B3375" t="str">
            <v>LUVA DE REDUÇÃO, PVC, SOLDÁVEL, DN 25MM X 20MM, INSTALADO EM RAMAL DE DISTRIBUIÇÃO DE ÁGUA - FORNECIMENTO E INSTALAÇÃO. AF_12/2014</v>
          </cell>
          <cell r="C3375" t="str">
            <v>UN</v>
          </cell>
          <cell r="D3375">
            <v>3.45</v>
          </cell>
        </row>
        <row r="3376">
          <cell r="A3376">
            <v>89420</v>
          </cell>
          <cell r="B3376" t="str">
            <v>LUVA COM BUCHA DE LATÃO, PVC, SOLDÁVEL, DN 20MM X 1/2, INSTALADO EM RAMAL DE DISTRIBUIÇÃO DE ÁGUA - FORNECIMENTO E INSTALAÇÃO. AF_12/2014</v>
          </cell>
          <cell r="C3376" t="str">
            <v>UN</v>
          </cell>
          <cell r="D3376">
            <v>6.01</v>
          </cell>
        </row>
        <row r="3377">
          <cell r="A3377">
            <v>89421</v>
          </cell>
          <cell r="B3377" t="str">
            <v>UNIÃO, PVC, SOLDÁVEL, DN 20MM, INSTALADO EM RAMAL DE DISTRIBUIÇÃO DE ÁGUA - FORNECIMENTO E INSTALAÇÃO. AF_12/2014</v>
          </cell>
          <cell r="C3377" t="str">
            <v>UN</v>
          </cell>
          <cell r="D3377">
            <v>7.55</v>
          </cell>
        </row>
        <row r="3378">
          <cell r="A3378">
            <v>89422</v>
          </cell>
          <cell r="B3378" t="str">
            <v>ADAPTADOR CURTO COM BOLSA E ROSCA PARA REGISTRO, PVC, SOLDÁVEL, DN 20MM X 1/2, INSTALADO EM RAMAL DE DISTRIBUIÇÃO DE ÁGUA - FORNECIMENTO E INSTALAÇÃO. AF_12/2014</v>
          </cell>
          <cell r="C3378" t="str">
            <v>UN</v>
          </cell>
          <cell r="D3378">
            <v>3.06</v>
          </cell>
        </row>
        <row r="3379">
          <cell r="A3379">
            <v>89423</v>
          </cell>
          <cell r="B3379" t="str">
            <v>CURVA DE TRANSPOSIÇÃO, PVC, SOLDÁVEL, DN 20MM, INSTALADO EM RAMAL DE DISTRIBUIÇÃO DE ÁGUA   FORNECIMENTO E INSTALAÇÃO. AF_12/2014</v>
          </cell>
          <cell r="C3379" t="str">
            <v>UN</v>
          </cell>
          <cell r="D3379">
            <v>5.75</v>
          </cell>
        </row>
        <row r="3380">
          <cell r="A3380">
            <v>89424</v>
          </cell>
          <cell r="B3380" t="str">
            <v>LUVA, PVC, SOLDÁVEL, DN 25MM, INSTALADO EM RAMAL DE DISTRIBUIÇÃO DE ÁGUA - FORNECIMENTO E INSTALAÇÃO. AF_12/2014</v>
          </cell>
          <cell r="C3380" t="str">
            <v>UN</v>
          </cell>
          <cell r="D3380">
            <v>3.58</v>
          </cell>
        </row>
        <row r="3381">
          <cell r="A3381">
            <v>89425</v>
          </cell>
          <cell r="B3381" t="str">
            <v>LUVA DE CORRER, PVC, SOLDÁVEL, DN 25MM, INSTALADO EM RAMAL DE DISTRIBUIÇÃO DE ÁGUA - FORNECIMENTO E INSTALAÇÃO. AF_12/2014</v>
          </cell>
          <cell r="C3381" t="str">
            <v>UN</v>
          </cell>
          <cell r="D3381">
            <v>9.8800000000000008</v>
          </cell>
        </row>
        <row r="3382">
          <cell r="A3382">
            <v>89426</v>
          </cell>
          <cell r="B3382" t="str">
            <v>LUVA DE REDUÇÃO, PVC, SOLDÁVEL, DN 32MM X 25MM, INSTALADO EM RAMAL DE DISTRIBUIÇÃO DE ÁGUA - FORNECIMENTO E INSTALAÇÃO. AF_12/2014</v>
          </cell>
          <cell r="C3382" t="str">
            <v>UN</v>
          </cell>
          <cell r="D3382">
            <v>5.51</v>
          </cell>
        </row>
        <row r="3383">
          <cell r="A3383">
            <v>89427</v>
          </cell>
          <cell r="B3383" t="str">
            <v>LUVA COM BUCHA DE LATÃO, PVC, SOLDÁVEL, DN 25MM X 3/4, INSTALADO EM RAMAL DE DISTRIBUIÇÃO DE ÁGUA - FORNECIMENTO E INSTALAÇÃO. AF_12/2014</v>
          </cell>
          <cell r="C3383" t="str">
            <v>UN</v>
          </cell>
          <cell r="D3383">
            <v>7.56</v>
          </cell>
        </row>
        <row r="3384">
          <cell r="A3384">
            <v>89428</v>
          </cell>
          <cell r="B3384" t="str">
            <v>UNIÃO, PVC, SOLDÁVEL, DN 25MM, INSTALADO EM RAMAL DE DISTRIBUIÇÃO DE ÁGUA - FORNECIMENTO E INSTALAÇÃO. AF_12/2014</v>
          </cell>
          <cell r="C3384" t="str">
            <v>UN</v>
          </cell>
          <cell r="D3384">
            <v>9.01</v>
          </cell>
        </row>
        <row r="3385">
          <cell r="A3385">
            <v>89429</v>
          </cell>
          <cell r="B3385" t="str">
            <v>ADAPTADOR CURTO COM BOLSA E ROSCA PARA REGISTRO, PVC, SOLDÁVEL, DN 25MM X 3/4, INSTALADO EM RAMAL DE DISTRIBUIÇÃO DE ÁGUA - FORNECIMENTO E INSTALAÇÃO. AF_12/2014</v>
          </cell>
          <cell r="C3385" t="str">
            <v>UN</v>
          </cell>
          <cell r="D3385">
            <v>3.64</v>
          </cell>
        </row>
        <row r="3386">
          <cell r="A3386">
            <v>89430</v>
          </cell>
          <cell r="B3386" t="str">
            <v>CURVA DE TRANSPOSIÇÃO, PVC, SOLDÁVEL, DN 25MM, INSTALADO EM RAMAL DE DISTRIBUIÇÃO DE ÁGUA   FORNECIMENTO E INSTALAÇÃO. AF_12/2014</v>
          </cell>
          <cell r="C3386" t="str">
            <v>UN</v>
          </cell>
          <cell r="D3386">
            <v>7.67</v>
          </cell>
        </row>
        <row r="3387">
          <cell r="A3387">
            <v>89431</v>
          </cell>
          <cell r="B3387" t="str">
            <v>LUVA, PVC, SOLDÁVEL, DN 32MM, INSTALADO EM RAMAL DE DISTRIBUIÇÃO DE ÁGUA - FORNECIMENTO E INSTALAÇÃO. AF_12/2014</v>
          </cell>
          <cell r="C3387" t="str">
            <v>UN</v>
          </cell>
          <cell r="D3387">
            <v>5.04</v>
          </cell>
        </row>
        <row r="3388">
          <cell r="A3388">
            <v>89432</v>
          </cell>
          <cell r="B3388" t="str">
            <v>LUVA DE CORRER, PVC, SOLDÁVEL, DN 32MM, INSTALADO EM RAMAL DE DISTRIBUIÇÃO DE ÁGUA   FORNECIMENTO E INSTALAÇÃO. AF_12/2014</v>
          </cell>
          <cell r="C3388" t="str">
            <v>UN</v>
          </cell>
          <cell r="D3388">
            <v>20.07</v>
          </cell>
        </row>
        <row r="3389">
          <cell r="A3389">
            <v>89433</v>
          </cell>
          <cell r="B3389" t="str">
            <v>LUVA DE REDUÇÃO, PVC, SOLDÁVEL, DN 40MM X 32MM, INSTALADO EM RAMAL DE DISTRIBUIÇÃO DE ÁGUA - FORNECIMENTO E INSTALAÇÃO. AF_12/2014</v>
          </cell>
          <cell r="C3389" t="str">
            <v>UN</v>
          </cell>
          <cell r="D3389">
            <v>6.74</v>
          </cell>
        </row>
        <row r="3390">
          <cell r="A3390">
            <v>89434</v>
          </cell>
          <cell r="B3390" t="str">
            <v>LUVA SOLDÁVEL E COM ROSCA, PVC, SOLDÁVEL, DN 32MM X 1, INSTALADO EM RAMAL DE DISTRIBUIÇÃO DE ÁGUA - FORNECIMENTO E INSTALAÇÃO. AF_12/2014</v>
          </cell>
          <cell r="C3390" t="str">
            <v>UN</v>
          </cell>
          <cell r="D3390">
            <v>7.32</v>
          </cell>
        </row>
        <row r="3391">
          <cell r="A3391">
            <v>89435</v>
          </cell>
          <cell r="B3391" t="str">
            <v>UNIÃO, PVC, SOLDÁVEL, DN 32MM, INSTALADO EM RAMAL DE DISTRIBUIÇÃO DE ÁGUA - FORNECIMENTO E INSTALAÇÃO. AF_12/2014</v>
          </cell>
          <cell r="C3391" t="str">
            <v>UN</v>
          </cell>
          <cell r="D3391">
            <v>13.52</v>
          </cell>
        </row>
        <row r="3392">
          <cell r="A3392">
            <v>89436</v>
          </cell>
          <cell r="B3392" t="str">
            <v>ADAPTADOR CURTO COM BOLSA E ROSCA PARA REGISTRO, PVC, SOLDÁVEL, DN 32MM X 1, INSTALADO EM RAMAL DE DISTRIBUIÇÃO DE ÁGUA - FORNECIMENTO E INSTALAÇÃO. AF_12/2014</v>
          </cell>
          <cell r="C3392" t="str">
            <v>UN</v>
          </cell>
          <cell r="D3392">
            <v>4.97</v>
          </cell>
        </row>
        <row r="3393">
          <cell r="A3393">
            <v>89437</v>
          </cell>
          <cell r="B3393" t="str">
            <v>CURVA DE TRANSPOSIÇÃO, PVC, SOLDÁVEL, DN 32MM, INSTALADO EM RAMAL DE DISTRIBUIÇÃO DE ÁGUA   FORNECIMENTO E INSTALAÇÃO. AF_12/2014</v>
          </cell>
          <cell r="C3393" t="str">
            <v>UN</v>
          </cell>
          <cell r="D3393">
            <v>16.100000000000001</v>
          </cell>
        </row>
        <row r="3394">
          <cell r="A3394">
            <v>89438</v>
          </cell>
          <cell r="B3394" t="str">
            <v>TE, PVC, SOLDÁVEL, DN 20MM, INSTALADO EM RAMAL DE DISTRIBUIÇÃO DE ÁGUA - FORNECIMENTO E INSTALAÇÃO. AF_12/2014</v>
          </cell>
          <cell r="C3394" t="str">
            <v>UN</v>
          </cell>
          <cell r="D3394">
            <v>5.4</v>
          </cell>
        </row>
        <row r="3395">
          <cell r="A3395">
            <v>89439</v>
          </cell>
          <cell r="B3395" t="str">
            <v>TÊ SOLDÁVEL E COM ROSCA NA BOLSA CENTRAL, PVC, SOLDÁVEL, DN 20MM X 1/2, INSTALADO EM RAMAL DE DISTRIBUIÇÃO DE ÁGUA - FORNECIMENTO E INSTALAÇÃO. AF_12/2014</v>
          </cell>
          <cell r="C3395" t="str">
            <v>UN</v>
          </cell>
          <cell r="D3395">
            <v>6.75</v>
          </cell>
        </row>
        <row r="3396">
          <cell r="A3396">
            <v>89440</v>
          </cell>
          <cell r="B3396" t="str">
            <v>TE, PVC, SOLDÁVEL, DN 25MM, INSTALADO EM RAMAL DE DISTRIBUIÇÃO DE ÁGUA - FORNECIMENTO E INSTALAÇÃO. AF_12/2014</v>
          </cell>
          <cell r="C3396" t="str">
            <v>UN</v>
          </cell>
          <cell r="D3396">
            <v>6.52</v>
          </cell>
        </row>
        <row r="3397">
          <cell r="A3397">
            <v>89441</v>
          </cell>
          <cell r="B3397" t="str">
            <v>TÊ COM BUCHA DE LATÃO NA BOLSA CENTRAL, PVC, SOLDÁVEL, DN 25MM X 1/2, INSTALADO EM RAMAL DE DISTRIBUIÇÃO DE ÁGUA - FORNECIMENTO E INSTALAÇÃO. AF_12/2014</v>
          </cell>
          <cell r="C3397" t="str">
            <v>UN</v>
          </cell>
          <cell r="D3397">
            <v>11.56</v>
          </cell>
        </row>
        <row r="3398">
          <cell r="A3398">
            <v>89442</v>
          </cell>
          <cell r="B3398" t="str">
            <v>TÊ DE REDUÇÃO, PVC, SOLDÁVEL, DN 25MM X 20MM, INSTALADO EM RAMAL DE DISTRIBUIÇÃO DE ÁGUA - FORNECIMENTO E INSTALAÇÃO. AF_12/2014</v>
          </cell>
          <cell r="C3398" t="str">
            <v>UN</v>
          </cell>
          <cell r="D3398">
            <v>7.86</v>
          </cell>
        </row>
        <row r="3399">
          <cell r="A3399">
            <v>89443</v>
          </cell>
          <cell r="B3399" t="str">
            <v>TE, PVC, SOLDÁVEL, DN 32MM, INSTALADO EM RAMAL DE DISTRIBUIÇÃO DE ÁGUA - FORNECIMENTO E INSTALAÇÃO. AF_12/2014</v>
          </cell>
          <cell r="C3399" t="str">
            <v>UN</v>
          </cell>
          <cell r="D3399">
            <v>9.77</v>
          </cell>
        </row>
        <row r="3400">
          <cell r="A3400">
            <v>89444</v>
          </cell>
          <cell r="B3400" t="str">
            <v>TÊ COM BUCHA DE LATÃO NA BOLSA CENTRAL, PVC, SOLDÁVEL, DN 32MM X 3/4, INSTALADO EM RAMAL DE DISTRIBUIÇÃO DE ÁGUA - FORNECIMENTO E INSTALAÇÃO. AF_12/2014</v>
          </cell>
          <cell r="C3400" t="str">
            <v>UN</v>
          </cell>
          <cell r="D3400">
            <v>18.329999999999998</v>
          </cell>
        </row>
        <row r="3401">
          <cell r="A3401">
            <v>89445</v>
          </cell>
          <cell r="B3401" t="str">
            <v>TÊ DE REDUÇÃO, PVC, SOLDÁVEL, DN 32MM X 25MM, INSTALADO EM RAMAL DE DISTRIBUIÇÃO DE ÁGUA - FORNECIMENTO E INSTALAÇÃO. AF_12/2014</v>
          </cell>
          <cell r="C3401" t="str">
            <v>UN</v>
          </cell>
          <cell r="D3401">
            <v>11.1</v>
          </cell>
        </row>
        <row r="3402">
          <cell r="A3402">
            <v>89481</v>
          </cell>
          <cell r="B3402" t="str">
            <v>JOELHO 90 GRAUS, PVC, SOLDÁVEL, DN 25MM, INSTALADO EM PRUMADA DE ÁGUA - FORNECIMENTO E INSTALAÇÃO. AF_12/2014</v>
          </cell>
          <cell r="C3402" t="str">
            <v>UN</v>
          </cell>
          <cell r="D3402">
            <v>3.52</v>
          </cell>
        </row>
        <row r="3403">
          <cell r="A3403">
            <v>89485</v>
          </cell>
          <cell r="B3403" t="str">
            <v>JOELHO 45 GRAUS, PVC, SOLDÁVEL, DN 25MM, INSTALADO EM PRUMADA DE ÁGUA - FORNECIMENTO E INSTALAÇÃO. AF_12/2014</v>
          </cell>
          <cell r="C3403" t="str">
            <v>UN</v>
          </cell>
          <cell r="D3403">
            <v>4.03</v>
          </cell>
        </row>
        <row r="3404">
          <cell r="A3404">
            <v>89489</v>
          </cell>
          <cell r="B3404" t="str">
            <v>CURVA 90 GRAUS, PVC, SOLDÁVEL, DN 25MM, INSTALADO EM PRUMADA DE ÁGUA - FORNECIMENTO E INSTALAÇÃO. AF_12/2014</v>
          </cell>
          <cell r="C3404" t="str">
            <v>UN</v>
          </cell>
          <cell r="D3404">
            <v>5.08</v>
          </cell>
        </row>
        <row r="3405">
          <cell r="A3405">
            <v>89490</v>
          </cell>
          <cell r="B3405" t="str">
            <v>CURVA 45 GRAUS, PVC, SOLDÁVEL, DN 25MM, INSTALADO EM PRUMADA DE ÁGUA - FORNECIMENTO E INSTALAÇÃO. AF_12/2014</v>
          </cell>
          <cell r="C3405" t="str">
            <v>UN</v>
          </cell>
          <cell r="D3405">
            <v>4.6100000000000003</v>
          </cell>
        </row>
        <row r="3406">
          <cell r="A3406">
            <v>89492</v>
          </cell>
          <cell r="B3406" t="str">
            <v>JOELHO 90 GRAUS, PVC, SOLDÁVEL, DN 32MM, INSTALADO EM PRUMADA DE ÁGUA - FORNECIMENTO E INSTALAÇÃO. AF_12/2014</v>
          </cell>
          <cell r="C3406" t="str">
            <v>UN</v>
          </cell>
          <cell r="D3406">
            <v>5.25</v>
          </cell>
        </row>
        <row r="3407">
          <cell r="A3407">
            <v>89493</v>
          </cell>
          <cell r="B3407" t="str">
            <v>JOELHO 45 GRAUS, PVC, SOLDÁVEL, DN 32MM, INSTALADO EM PRUMADA DE ÁGUA - FORNECIMENTO E INSTALAÇÃO. AF_12/2014</v>
          </cell>
          <cell r="C3407" t="str">
            <v>UN</v>
          </cell>
          <cell r="D3407">
            <v>6.68</v>
          </cell>
        </row>
        <row r="3408">
          <cell r="A3408">
            <v>89494</v>
          </cell>
          <cell r="B3408" t="str">
            <v>CURVA 90 GRAUS, PVC, SOLDÁVEL, DN 32MM, INSTALADO EM PRUMADA DE ÁGUA - FORNECIMENTO E INSTALAÇÃO. AF_12/2014</v>
          </cell>
          <cell r="C3408" t="str">
            <v>UN</v>
          </cell>
          <cell r="D3408">
            <v>8.4499999999999993</v>
          </cell>
        </row>
        <row r="3409">
          <cell r="A3409">
            <v>89496</v>
          </cell>
          <cell r="B3409" t="str">
            <v>CURVA 45 GRAUS, PVC, SOLDÁVEL, DN 32MM, INSTALADO EM PRUMADA DE ÁGUA - FORNECIMENTO E INSTALAÇÃO. AF_12/2014</v>
          </cell>
          <cell r="C3409" t="str">
            <v>UN</v>
          </cell>
          <cell r="D3409">
            <v>6.38</v>
          </cell>
        </row>
        <row r="3410">
          <cell r="A3410">
            <v>89497</v>
          </cell>
          <cell r="B3410" t="str">
            <v>JOELHO 90 GRAUS, PVC, SOLDÁVEL, DN 40MM, INSTALADO EM PRUMADA DE ÁGUA - FORNECIMENTO E INSTALAÇÃO. AF_12/2014</v>
          </cell>
          <cell r="C3410" t="str">
            <v>UN</v>
          </cell>
          <cell r="D3410">
            <v>8.1999999999999993</v>
          </cell>
        </row>
        <row r="3411">
          <cell r="A3411">
            <v>89498</v>
          </cell>
          <cell r="B3411" t="str">
            <v>JOELHO 45 GRAUS, PVC, SOLDÁVEL, DN 40MM, INSTALADO EM PRUMADA DE ÁGUA - FORNECIMENTO E INSTALAÇÃO. AF_12/2014</v>
          </cell>
          <cell r="C3411" t="str">
            <v>UN</v>
          </cell>
          <cell r="D3411">
            <v>8.85</v>
          </cell>
        </row>
        <row r="3412">
          <cell r="A3412">
            <v>89499</v>
          </cell>
          <cell r="B3412" t="str">
            <v>CURVA 90 GRAUS, PVC, SOLDÁVEL, DN 40MM, INSTALADO EM PRUMADA DE ÁGUA - FORNECIMENTO E INSTALAÇÃO. AF_12/2014</v>
          </cell>
          <cell r="C3412" t="str">
            <v>UN</v>
          </cell>
          <cell r="D3412">
            <v>13.02</v>
          </cell>
        </row>
        <row r="3413">
          <cell r="A3413">
            <v>89500</v>
          </cell>
          <cell r="B3413" t="str">
            <v>CURVA 45 GRAUS, PVC, SOLDÁVEL, DN 40MM, INSTALADO EM PRUMADA DE ÁGUA - FORNECIMENTO E INSTALAÇÃO. AF_12/2014</v>
          </cell>
          <cell r="C3413" t="str">
            <v>UN</v>
          </cell>
          <cell r="D3413">
            <v>8.98</v>
          </cell>
        </row>
        <row r="3414">
          <cell r="A3414">
            <v>89501</v>
          </cell>
          <cell r="B3414" t="str">
            <v>JOELHO 90 GRAUS, PVC, SOLDÁVEL, DN 50MM, INSTALADO EM PRUMADA DE ÁGUA - FORNECIMENTO E INSTALAÇÃO. AF_12/2014</v>
          </cell>
          <cell r="C3414" t="str">
            <v>UN</v>
          </cell>
          <cell r="D3414">
            <v>10.01</v>
          </cell>
        </row>
        <row r="3415">
          <cell r="A3415">
            <v>89502</v>
          </cell>
          <cell r="B3415" t="str">
            <v>JOELHO 45 GRAUS, PVC, SOLDÁVEL, DN 50MM, INSTALADO EM PRUMADA DE ÁGUA - FORNECIMENTO E INSTALAÇÃO. AF_12/2014</v>
          </cell>
          <cell r="C3415" t="str">
            <v>UN</v>
          </cell>
          <cell r="D3415">
            <v>11.19</v>
          </cell>
        </row>
        <row r="3416">
          <cell r="A3416">
            <v>89503</v>
          </cell>
          <cell r="B3416" t="str">
            <v>CURVA 90 GRAUS, PVC, SOLDÁVEL, DN 50MM, INSTALADO EM PRUMADA DE ÁGUA - FORNECIMENTO E INSTALAÇÃO. AF_12/2014</v>
          </cell>
          <cell r="C3416" t="str">
            <v>UN</v>
          </cell>
          <cell r="D3416">
            <v>16.36</v>
          </cell>
        </row>
        <row r="3417">
          <cell r="A3417">
            <v>89504</v>
          </cell>
          <cell r="B3417" t="str">
            <v>CURVA 45 GRAUS, PVC, SOLDÁVEL, DN 50MM, INSTALADO EM PRUMADA DE ÁGUA - FORNECIMENTO E INSTALAÇÃO. AF_12/2014</v>
          </cell>
          <cell r="C3417" t="str">
            <v>UN</v>
          </cell>
          <cell r="D3417">
            <v>14.49</v>
          </cell>
        </row>
        <row r="3418">
          <cell r="A3418">
            <v>89505</v>
          </cell>
          <cell r="B3418" t="str">
            <v>JOELHO 90 GRAUS, PVC, SOLDÁVEL, DN 60MM, INSTALADO EM PRUMADA DE ÁGUA - FORNECIMENTO E INSTALAÇÃO. AF_12/2014</v>
          </cell>
          <cell r="C3418" t="str">
            <v>UN</v>
          </cell>
          <cell r="D3418">
            <v>24.07</v>
          </cell>
        </row>
        <row r="3419">
          <cell r="A3419">
            <v>89506</v>
          </cell>
          <cell r="B3419" t="str">
            <v>JOELHO 45 GRAUS, PVC, SOLDÁVEL, DN 60MM, INSTALADO EM PRUMADA DE ÁGUA - FORNECIMENTO E INSTALAÇÃO. AF_12/2014</v>
          </cell>
          <cell r="C3419" t="str">
            <v>UN</v>
          </cell>
          <cell r="D3419">
            <v>26.9</v>
          </cell>
        </row>
        <row r="3420">
          <cell r="A3420">
            <v>89507</v>
          </cell>
          <cell r="B3420" t="str">
            <v>CURVA 90 GRAUS, PVC, SOLDÁVEL, DN 60MM, INSTALADO EM PRUMADA DE ÁGUA - FORNECIMENTO E INSTALAÇÃO. AF_12/2014</v>
          </cell>
          <cell r="C3420" t="str">
            <v>UN</v>
          </cell>
          <cell r="D3420">
            <v>32.78</v>
          </cell>
        </row>
        <row r="3421">
          <cell r="A3421">
            <v>89510</v>
          </cell>
          <cell r="B3421" t="str">
            <v>CURVA 45 GRAUS, PVC, SOLDÁVEL, DN 60MM, INSTALADO EM PRUMADA DE ÁGUA - FORNECIMENTO E INSTALAÇÃO. AF_12/2014</v>
          </cell>
          <cell r="C3421" t="str">
            <v>UN</v>
          </cell>
          <cell r="D3421">
            <v>21.99</v>
          </cell>
        </row>
        <row r="3422">
          <cell r="A3422">
            <v>89513</v>
          </cell>
          <cell r="B3422" t="str">
            <v>JOELHO 90 GRAUS, PVC, SOLDÁVEL, DN 75MM, INSTALADO EM PRUMADA DE ÁGUA - FORNECIMENTO E INSTALAÇÃO. AF_12/2014</v>
          </cell>
          <cell r="C3422" t="str">
            <v>UN</v>
          </cell>
          <cell r="D3422">
            <v>72.2</v>
          </cell>
        </row>
        <row r="3423">
          <cell r="A3423">
            <v>89514</v>
          </cell>
          <cell r="B3423" t="str">
            <v>JOELHO 90 GRAUS, PVC, SERIE R, ÁGUA PLUVIAL, DN 40 MM, JUNTA SOLDÁVEL, FORNECIDO E INSTALADO EM RAMAL DE ENCAMINHAMENTO. AF_12/2014</v>
          </cell>
          <cell r="C3423" t="str">
            <v>UN</v>
          </cell>
          <cell r="D3423">
            <v>6.63</v>
          </cell>
        </row>
        <row r="3424">
          <cell r="A3424">
            <v>89515</v>
          </cell>
          <cell r="B3424" t="str">
            <v>JOELHO 45 GRAUS, PVC, SOLDÁVEL, DN 75MM, INSTALADO EM PRUMADA DE ÁGUA - FORNECIMENTO E INSTALAÇÃO. AF_12/2014</v>
          </cell>
          <cell r="C3424" t="str">
            <v>UN</v>
          </cell>
          <cell r="D3424">
            <v>55</v>
          </cell>
        </row>
        <row r="3425">
          <cell r="A3425">
            <v>89516</v>
          </cell>
          <cell r="B3425" t="str">
            <v>JOELHO 45 GRAUS, PVC, SERIE R, ÁGUA PLUVIAL, DN 40 MM, JUNTA SOLDÁVEL, FORNECIDO E INSTALADO EM RAMAL DE ENCAMINHAMENTO. AF_12/2014</v>
          </cell>
          <cell r="C3425" t="str">
            <v>UN</v>
          </cell>
          <cell r="D3425">
            <v>5.89</v>
          </cell>
        </row>
        <row r="3426">
          <cell r="A3426">
            <v>89517</v>
          </cell>
          <cell r="B3426" t="str">
            <v>CURVA 90 GRAUS, PVC, SOLDÁVEL, DN 75MM, INSTALADO EM PRUMADA DE ÁGUA - FORNECIMENTO E INSTALAÇÃO. AF_12/2014</v>
          </cell>
          <cell r="C3426" t="str">
            <v>UN</v>
          </cell>
          <cell r="D3426">
            <v>46.64</v>
          </cell>
        </row>
        <row r="3427">
          <cell r="A3427">
            <v>89518</v>
          </cell>
          <cell r="B3427" t="str">
            <v>JOELHO 90 GRAUS, PVC, SERIE R, ÁGUA PLUVIAL, DN 50 MM, JUNTA ELÁSTICA, FORNECIDO E INSTALADO EM RAMAL DE ENCAMINHAMENTO. AF_12/2014</v>
          </cell>
          <cell r="C3427" t="str">
            <v>UN</v>
          </cell>
          <cell r="D3427">
            <v>9.2899999999999991</v>
          </cell>
        </row>
        <row r="3428">
          <cell r="A3428">
            <v>89519</v>
          </cell>
          <cell r="B3428" t="str">
            <v>CURVA 45 GRAUS, PVC, SOLDÁVEL, DN 75MM, INSTALADO EM PRUMADA DE ÁGUA - FORNECIMENTO E INSTALAÇÃO. AF_12/2014</v>
          </cell>
          <cell r="C3428" t="str">
            <v>UN</v>
          </cell>
          <cell r="D3428">
            <v>32.200000000000003</v>
          </cell>
        </row>
        <row r="3429">
          <cell r="A3429">
            <v>89520</v>
          </cell>
          <cell r="B3429" t="str">
            <v>JOELHO 45 GRAUS, PVC, SERIE R, ÁGUA PLUVIAL, DN 50 MM, JUNTA ELÁSTICA, FORNECIDO E INSTALADO EM RAMAL DE ENCAMINHAMENTO. AF_12/2014</v>
          </cell>
          <cell r="C3429" t="str">
            <v>UN</v>
          </cell>
          <cell r="D3429">
            <v>8.31</v>
          </cell>
        </row>
        <row r="3430">
          <cell r="A3430">
            <v>89521</v>
          </cell>
          <cell r="B3430" t="str">
            <v>JOELHO 90 GRAUS, PVC, SOLDÁVEL, DN 85MM, INSTALADO EM PRUMADA DE ÁGUA - FORNECIMENTO E INSTALAÇÃO. AF_12/2014</v>
          </cell>
          <cell r="C3430" t="str">
            <v>UN</v>
          </cell>
          <cell r="D3430">
            <v>84.99</v>
          </cell>
        </row>
        <row r="3431">
          <cell r="A3431">
            <v>89522</v>
          </cell>
          <cell r="B3431" t="str">
            <v>JOELHO 90 GRAUS, PVC, SERIE R, ÁGUA PLUVIAL, DN 75 MM, JUNTA ELÁSTICA, FORNECIDO E INSTALADO EM RAMAL DE ENCAMINHAMENTO. AF_12/2014</v>
          </cell>
          <cell r="C3431" t="str">
            <v>UN</v>
          </cell>
          <cell r="D3431">
            <v>18.27</v>
          </cell>
        </row>
        <row r="3432">
          <cell r="A3432">
            <v>89523</v>
          </cell>
          <cell r="B3432" t="str">
            <v>JOELHO 45 GRAUS, PVC, SOLDÁVEL, DN 85MM, INSTALADO EM PRUMADA DE ÁGUA - FORNECIMENTO E INSTALAÇÃO. AF_12/2014</v>
          </cell>
          <cell r="C3432" t="str">
            <v>UN</v>
          </cell>
          <cell r="D3432">
            <v>64.739999999999995</v>
          </cell>
        </row>
        <row r="3433">
          <cell r="A3433">
            <v>89524</v>
          </cell>
          <cell r="B3433" t="str">
            <v>JOELHO 45 GRAUS, PVC, SERIE R, ÁGUA PLUVIAL, DN 75 MM, JUNTA ELÁSTICA, FORNECIDO E INSTALADO EM RAMAL DE ENCAMINHAMENTO. AF_12/2014</v>
          </cell>
          <cell r="C3433" t="str">
            <v>UN</v>
          </cell>
          <cell r="D3433">
            <v>16.39</v>
          </cell>
        </row>
        <row r="3434">
          <cell r="A3434">
            <v>89525</v>
          </cell>
          <cell r="B3434" t="str">
            <v>CURVA 90 GRAUS, PVC, SOLDÁVEL, DN 85MM, INSTALADO EM PRUMADA DE ÁGUA - FORNECIMENTO E INSTALAÇÃO. AF_12/2014</v>
          </cell>
          <cell r="C3434" t="str">
            <v>UN</v>
          </cell>
          <cell r="D3434">
            <v>63.72</v>
          </cell>
        </row>
        <row r="3435">
          <cell r="A3435">
            <v>89526</v>
          </cell>
          <cell r="B3435" t="str">
            <v>CURVA 87 GRAUS E 30 MINUTOS, PVC, SERIE R, ÁGUA PLUVIAL, DN 75 MM, JUNTA ELÁSTICA, FORNECIDO E INSTALADO EM RAMAL DE ENCAMINHAMENTO. AF_12/2014</v>
          </cell>
          <cell r="C3435" t="str">
            <v>UN</v>
          </cell>
          <cell r="D3435">
            <v>23.25</v>
          </cell>
        </row>
        <row r="3436">
          <cell r="A3436">
            <v>89527</v>
          </cell>
          <cell r="B3436" t="str">
            <v>CURVA 45 GRAUS, PVC, SOLDÁVEL, DN 85MM, INSTALADO EM PRUMADA DE ÁGUA - FORNECIMENTO E INSTALAÇÃO. AF_12/2014</v>
          </cell>
          <cell r="C3436" t="str">
            <v>UN</v>
          </cell>
          <cell r="D3436">
            <v>49.51</v>
          </cell>
        </row>
        <row r="3437">
          <cell r="A3437">
            <v>89528</v>
          </cell>
          <cell r="B3437" t="str">
            <v>LUVA, PVC, SOLDÁVEL, DN 25MM, INSTALADO EM PRUMADA DE ÁGUA - FORNECIMENTO E INSTALAÇÃO. AF_12/2014</v>
          </cell>
          <cell r="C3437" t="str">
            <v>UN</v>
          </cell>
          <cell r="D3437">
            <v>2.84</v>
          </cell>
        </row>
        <row r="3438">
          <cell r="A3438">
            <v>89529</v>
          </cell>
          <cell r="B3438" t="str">
            <v>JOELHO 90 GRAUS, PVC, SERIE R, ÁGUA PLUVIAL, DN 100 MM, JUNTA ELÁSTICA, FORNECIDO E INSTALADO EM RAMAL DE ENCAMINHAMENTO. AF_12/2014</v>
          </cell>
          <cell r="C3438" t="str">
            <v>UN</v>
          </cell>
          <cell r="D3438">
            <v>26.72</v>
          </cell>
        </row>
        <row r="3439">
          <cell r="A3439">
            <v>89530</v>
          </cell>
          <cell r="B3439" t="str">
            <v>LUVA DE CORRER, PVC, SOLDÁVEL, DN 25MM, INSTALADO EM PRUMADA DE ÁGUA - FORNECIMENTO E INSTALAÇÃO. AF_12/2014</v>
          </cell>
          <cell r="C3439" t="str">
            <v>UN</v>
          </cell>
          <cell r="D3439">
            <v>9.14</v>
          </cell>
        </row>
        <row r="3440">
          <cell r="A3440">
            <v>89531</v>
          </cell>
          <cell r="B3440" t="str">
            <v>JOELHO 45 GRAUS, PVC, SERIE R, ÁGUA PLUVIAL, DN 100 MM, JUNTA ELÁSTICA, FORNECIDO E INSTALADO EM RAMAL DE ENCAMINHAMENTO. AF_12/2014</v>
          </cell>
          <cell r="C3440" t="str">
            <v>UN</v>
          </cell>
          <cell r="D3440">
            <v>22.14</v>
          </cell>
        </row>
        <row r="3441">
          <cell r="A3441">
            <v>89532</v>
          </cell>
          <cell r="B3441" t="str">
            <v>LUVA DE REDUÇÃO, PVC, SOLDÁVEL, DN 32MM X 25MM, INSTALADO EM PRUMADA DE ÁGUA - FORNECIMENTO E INSTALAÇÃO. AF_12/2014</v>
          </cell>
          <cell r="C3441" t="str">
            <v>UN</v>
          </cell>
          <cell r="D3441">
            <v>4.7699999999999996</v>
          </cell>
        </row>
        <row r="3442">
          <cell r="A3442">
            <v>89533</v>
          </cell>
          <cell r="B3442" t="str">
            <v>JOELHO 45 GRAUS PARA PÉ DE COLUNA, PVC, SERIE R, ÁGUA PLUVIAL, DN 100 MM, JUNTA ELÁSTICA, FORNECIDO E INSTALADO EM RAMAL DE ENCAMINHAMENTO. AF_12/2014</v>
          </cell>
          <cell r="C3442" t="str">
            <v>UN</v>
          </cell>
          <cell r="D3442">
            <v>22.14</v>
          </cell>
        </row>
        <row r="3443">
          <cell r="A3443">
            <v>89534</v>
          </cell>
          <cell r="B3443" t="str">
            <v>LUVA SOLDÁVEL E COM ROSCA, PVC, SOLDÁVEL, DN 25MM X 3/4, INSTALADO EM PRUMADA DE ÁGUA - FORNECIMENTO E INSTALAÇÃO. AF_12/2014</v>
          </cell>
          <cell r="C3443" t="str">
            <v>UN</v>
          </cell>
          <cell r="D3443">
            <v>3.4</v>
          </cell>
        </row>
        <row r="3444">
          <cell r="A3444">
            <v>89535</v>
          </cell>
          <cell r="B3444" t="str">
            <v>CURVA 87 GRAUS E 30 MINUTOS, PVC, SERIE R, ÁGUA PLUVIAL, DN 100 MM, JUNTA ELÁSTICA, FORNECIDO E INSTALADO EM RAMAL DE ENCAMINHAMENTO. AF_12/2014</v>
          </cell>
          <cell r="C3444" t="str">
            <v>UN</v>
          </cell>
          <cell r="D3444">
            <v>33.909999999999997</v>
          </cell>
        </row>
        <row r="3445">
          <cell r="A3445">
            <v>89536</v>
          </cell>
          <cell r="B3445" t="str">
            <v>UNIÃO, PVC, SOLDÁVEL, DN 25MM, INSTALADO EM PRUMADA DE ÁGUA - FORNECIMENTO E INSTALAÇÃO. AF_12/2014</v>
          </cell>
          <cell r="C3445" t="str">
            <v>UN</v>
          </cell>
          <cell r="D3445">
            <v>8.27</v>
          </cell>
        </row>
        <row r="3446">
          <cell r="A3446">
            <v>89538</v>
          </cell>
          <cell r="B3446" t="str">
            <v>ADAPTADOR CURTO COM BOLSA E ROSCA PARA REGISTRO, PVC, SOLDÁVEL, DN 25MM X 3/4, INSTALADO EM PRUMADA DE ÁGUA - FORNECIMENTO E INSTALAÇÃO. AF_12/2014</v>
          </cell>
          <cell r="C3446" t="str">
            <v>UN</v>
          </cell>
          <cell r="D3446">
            <v>2.9</v>
          </cell>
        </row>
        <row r="3447">
          <cell r="A3447">
            <v>89540</v>
          </cell>
          <cell r="B3447" t="str">
            <v>CURVA DE TRANSPOSIÇÃO, PVC, SOLDÁVEL, DN 25MM, INSTALADO EM PRUMADA DE ÁGUA  - FORNECIMENTO E INSTALAÇÃO. AF_12/2014</v>
          </cell>
          <cell r="C3447" t="str">
            <v>UN</v>
          </cell>
          <cell r="D3447">
            <v>6.93</v>
          </cell>
        </row>
        <row r="3448">
          <cell r="A3448">
            <v>89541</v>
          </cell>
          <cell r="B3448" t="str">
            <v>LUVA, PVC, SOLDÁVEL, DN 32MM, INSTALADO EM PRUMADA DE ÁGUA - FORNECIMENTO E INSTALAÇÃO. AF_12/2014</v>
          </cell>
          <cell r="C3448" t="str">
            <v>UN</v>
          </cell>
          <cell r="D3448">
            <v>4.22</v>
          </cell>
        </row>
        <row r="3449">
          <cell r="A3449">
            <v>89542</v>
          </cell>
          <cell r="B3449" t="str">
            <v>LUVA DE CORRER, PVC, SOLDÁVEL, DN 32MM, INSTALADO EM PRUMADA DE ÁGUA - FORNECIMENTO E INSTALAÇÃO. AF_12/2014</v>
          </cell>
          <cell r="C3449" t="str">
            <v>UN</v>
          </cell>
          <cell r="D3449">
            <v>19.25</v>
          </cell>
        </row>
        <row r="3450">
          <cell r="A3450">
            <v>89544</v>
          </cell>
          <cell r="B3450" t="str">
            <v>LUVA SIMPLES, PVC, SERIE R, ÁGUA PLUVIAL, DN 40 MM, JUNTA SOLDÁVEL, FORNECIDO E INSTALADO EM RAMAL DE ENCAMINHAMENTO. AF_12/2014</v>
          </cell>
          <cell r="C3450" t="str">
            <v>UN</v>
          </cell>
          <cell r="D3450">
            <v>5.8</v>
          </cell>
        </row>
        <row r="3451">
          <cell r="A3451">
            <v>89545</v>
          </cell>
          <cell r="B3451" t="str">
            <v>LUVA SIMPLES, PVC, SERIE R, ÁGUA PLUVIAL, DN 50 MM, JUNTA ELÁSTICA, FORNECIDO E INSTALADO EM RAMAL DE ENCAMINHAMENTO. AF_12/2014</v>
          </cell>
          <cell r="C3451" t="str">
            <v>UN</v>
          </cell>
          <cell r="D3451">
            <v>8.3699999999999992</v>
          </cell>
        </row>
        <row r="3452">
          <cell r="A3452">
            <v>89546</v>
          </cell>
          <cell r="B3452" t="str">
            <v>BUCHA DE REDUÇÃO LONGA, PVC, SERIE R, ÁGUA PLUVIAL, DN 50 X 40 MM, JUNTA ELÁSTICA, FORNECIDO E INSTALADO EM RAMAL DE ENCAMINHAMENTO. AF_12/2014</v>
          </cell>
          <cell r="C3452" t="str">
            <v>UN</v>
          </cell>
          <cell r="D3452">
            <v>7.38</v>
          </cell>
        </row>
        <row r="3453">
          <cell r="A3453">
            <v>89547</v>
          </cell>
          <cell r="B3453" t="str">
            <v>LUVA SIMPLES, PVC, SERIE R, ÁGUA PLUVIAL, DN 75 MM, JUNTA ELÁSTICA, FORNECIDO E INSTALADO EM RAMAL DE ENCAMINHAMENTO. AF_12/2014</v>
          </cell>
          <cell r="C3453" t="str">
            <v>UN</v>
          </cell>
          <cell r="D3453">
            <v>12.71</v>
          </cell>
        </row>
        <row r="3454">
          <cell r="A3454">
            <v>89548</v>
          </cell>
          <cell r="B3454" t="str">
            <v>LUVA DE CORRER, PVC, SERIE R, ÁGUA PLUVIAL, DN 75 MM, JUNTA ELÁSTICA, FORNECIDO E INSTALADO EM RAMAL DE ENCAMINHAMENTO. AF_12/2014</v>
          </cell>
          <cell r="C3454" t="str">
            <v>UN</v>
          </cell>
          <cell r="D3454">
            <v>13.65</v>
          </cell>
        </row>
        <row r="3455">
          <cell r="A3455">
            <v>89549</v>
          </cell>
          <cell r="B3455" t="str">
            <v>REDUÇÃO EXCÊNTRICA, PVC, SERIE R, ÁGUA PLUVIAL, DN 75 X 50 MM, JUNTA ELÁSTICA, FORNECIDO E INSTALADO EM RAMAL DE ENCAMINHAMENTO. AF_12/2014</v>
          </cell>
          <cell r="C3455" t="str">
            <v>UN</v>
          </cell>
          <cell r="D3455">
            <v>10.199999999999999</v>
          </cell>
        </row>
        <row r="3456">
          <cell r="A3456">
            <v>89550</v>
          </cell>
          <cell r="B3456" t="str">
            <v>TÊ DE INSPEÇÃO, PVC, SERIE R, ÁGUA PLUVIAL, DN 75 MM, JUNTA ELÁSTICA, FORNECIDO E INSTALADO EM RAMAL DE ENCAMINHAMENTO. AF_12/2014</v>
          </cell>
          <cell r="C3456" t="str">
            <v>UN</v>
          </cell>
          <cell r="D3456">
            <v>22.99</v>
          </cell>
        </row>
        <row r="3457">
          <cell r="A3457">
            <v>89551</v>
          </cell>
          <cell r="B3457" t="str">
            <v>LUVA SOLDÁVEL E COM ROSCA, PVC, SOLDÁVEL, DN 32MM X 1, INSTALADO EM PRUMADA DE ÁGUA - FORNECIMENTO E INSTALAÇÃO. AF_12/2014</v>
          </cell>
          <cell r="C3457" t="str">
            <v>UN</v>
          </cell>
          <cell r="D3457">
            <v>6.5</v>
          </cell>
        </row>
        <row r="3458">
          <cell r="A3458">
            <v>89552</v>
          </cell>
          <cell r="B3458" t="str">
            <v>UNIÃO, PVC, SOLDÁVEL, DN 32MM, INSTALADO EM PRUMADA DE ÁGUA - FORNECIMENTO E INSTALAÇÃO. AF_12/2014</v>
          </cell>
          <cell r="C3458" t="str">
            <v>UN</v>
          </cell>
          <cell r="D3458">
            <v>12.7</v>
          </cell>
        </row>
        <row r="3459">
          <cell r="A3459">
            <v>89553</v>
          </cell>
          <cell r="B3459" t="str">
            <v>ADAPTADOR CURTO COM BOLSA E ROSCA PARA REGISTRO, PVC, SOLDÁVEL, DN 32MM X 1, INSTALADO EM PRUMADA DE ÁGUA - FORNECIMENTO E INSTALAÇÃO. AF_12/2014</v>
          </cell>
          <cell r="C3459" t="str">
            <v>UN</v>
          </cell>
          <cell r="D3459">
            <v>4.1500000000000004</v>
          </cell>
        </row>
        <row r="3460">
          <cell r="A3460">
            <v>89554</v>
          </cell>
          <cell r="B3460" t="str">
            <v>LUVA SIMPLES, PVC, SERIE R, ÁGUA PLUVIAL, DN 100 MM, JUNTA ELÁSTICA, FORNECIDO E INSTALADO EM RAMAL DE ENCAMINHAMENTO. AF_12/2014</v>
          </cell>
          <cell r="C3460" t="str">
            <v>UN</v>
          </cell>
          <cell r="D3460">
            <v>15.69</v>
          </cell>
        </row>
        <row r="3461">
          <cell r="A3461">
            <v>89555</v>
          </cell>
          <cell r="B3461" t="str">
            <v>CURVA DE TRANSPOSIÇÃO, PVC, SOLDÁVEL, DN 32MM, INSTALADO EM PRUMADA DE ÁGUA   FORNECIMENTO E INSTALAÇÃO. AF_12/2014</v>
          </cell>
          <cell r="C3461" t="str">
            <v>UN</v>
          </cell>
          <cell r="D3461">
            <v>15.28</v>
          </cell>
        </row>
        <row r="3462">
          <cell r="A3462">
            <v>89556</v>
          </cell>
          <cell r="B3462" t="str">
            <v>LUVA DE CORRER, PVC, SERIE R, ÁGUA PLUVIAL, DN 100 MM, JUNTA ELÁSTICA, FORNECIDO E INSTALADO EM RAMAL DE ENCAMINHAMENTO. AF_12/2014</v>
          </cell>
          <cell r="C3462" t="str">
            <v>UN</v>
          </cell>
          <cell r="D3462">
            <v>22.1</v>
          </cell>
        </row>
        <row r="3463">
          <cell r="A3463">
            <v>89557</v>
          </cell>
          <cell r="B3463" t="str">
            <v>REDUÇÃO EXCÊNTRICA, PVC, SERIE R, ÁGUA PLUVIAL, DN 100 X 75 MM, JUNTA ELÁSTICA, FORNECIDO E INSTALADO EM RAMAL DE ENCAMINHAMENTO. AF_12/2014</v>
          </cell>
          <cell r="C3463" t="str">
            <v>UN</v>
          </cell>
          <cell r="D3463">
            <v>17.89</v>
          </cell>
        </row>
        <row r="3464">
          <cell r="A3464">
            <v>89558</v>
          </cell>
          <cell r="B3464" t="str">
            <v>LUVA, PVC, SOLDÁVEL, DN 40MM, INSTALADO EM PRUMADA DE ÁGUA - FORNECIMENTO E INSTALAÇÃO. AF_12/2014</v>
          </cell>
          <cell r="C3464" t="str">
            <v>UN</v>
          </cell>
          <cell r="D3464">
            <v>6.28</v>
          </cell>
        </row>
        <row r="3465">
          <cell r="A3465">
            <v>89559</v>
          </cell>
          <cell r="B3465" t="str">
            <v>TÊ DE INSPEÇÃO, PVC, SERIE R, ÁGUA PLUVIAL, DN 100 MM, JUNTA ELÁSTICA, FORNECIDO E INSTALADO EM RAMAL DE ENCAMINHAMENTO. AF_12/2014</v>
          </cell>
          <cell r="C3465" t="str">
            <v>UN</v>
          </cell>
          <cell r="D3465">
            <v>37.380000000000003</v>
          </cell>
        </row>
        <row r="3466">
          <cell r="A3466">
            <v>89561</v>
          </cell>
          <cell r="B3466" t="str">
            <v>JUNÇÃO SIMPLES, PVC, SERIE R, ÁGUA PLUVIAL, DN 40 MM, JUNTA SOLDÁVEL, FORNECIDO E INSTALADO EM RAMAL DE ENCAMINHAMENTO. AF_12/2014</v>
          </cell>
          <cell r="C3466" t="str">
            <v>UN</v>
          </cell>
          <cell r="D3466">
            <v>8.7200000000000006</v>
          </cell>
        </row>
        <row r="3467">
          <cell r="A3467">
            <v>89562</v>
          </cell>
          <cell r="B3467" t="str">
            <v>LUVA DE REDUÇÃO, PVC, SOLDÁVEL, DN 40MM X 32MM, INSTALADO EM PRUMADA DE ÁGUA - FORNECIMENTO E INSTALAÇÃO. AF_12/2014</v>
          </cell>
          <cell r="C3467" t="str">
            <v>UN</v>
          </cell>
          <cell r="D3467">
            <v>6.65</v>
          </cell>
        </row>
        <row r="3468">
          <cell r="A3468">
            <v>89563</v>
          </cell>
          <cell r="B3468" t="str">
            <v>JUNÇÃO SIMPLES, PVC, SERIE R, ÁGUA PLUVIAL, DN 50 MM, JUNTA ELÁSTICA, FORNECIDO E INSTALADO EM RAMAL DE ENCAMINHAMENTO. AF_12/2014</v>
          </cell>
          <cell r="C3468" t="str">
            <v>UN</v>
          </cell>
          <cell r="D3468">
            <v>14.11</v>
          </cell>
        </row>
        <row r="3469">
          <cell r="A3469">
            <v>89564</v>
          </cell>
          <cell r="B3469" t="str">
            <v>LUVA COM ROSCA, PVC, SOLDÁVEL, DN 40MM X 1.1/4, INSTALADO EM PRUMADA DE ÁGUA - FORNECIMENTO E INSTALAÇÃO. AF_12/2014</v>
          </cell>
          <cell r="C3469" t="str">
            <v>UN</v>
          </cell>
          <cell r="D3469">
            <v>11.56</v>
          </cell>
        </row>
        <row r="3470">
          <cell r="A3470">
            <v>89565</v>
          </cell>
          <cell r="B3470" t="str">
            <v>JUNÇÃO SIMPLES, PVC, SERIE R, ÁGUA PLUVIAL, DN 75 X 75 MM, JUNTA ELÁSTICA, FORNECIDO E INSTALADO EM RAMAL DE ENCAMINHAMENTO. AF_12/2014</v>
          </cell>
          <cell r="C3470" t="str">
            <v>UN</v>
          </cell>
          <cell r="D3470">
            <v>32.97</v>
          </cell>
        </row>
        <row r="3471">
          <cell r="A3471">
            <v>89566</v>
          </cell>
          <cell r="B3471" t="str">
            <v>TÊ, PVC, SERIE R, ÁGUA PLUVIAL, DN 75 MM, JUNTA ELÁSTICA, FORNECIDO E INSTALADO EM RAMAL DE ENCAMINHAMENTO. AF_12/2014</v>
          </cell>
          <cell r="C3471" t="str">
            <v>UN</v>
          </cell>
          <cell r="D3471">
            <v>28.91</v>
          </cell>
        </row>
        <row r="3472">
          <cell r="A3472">
            <v>89567</v>
          </cell>
          <cell r="B3472" t="str">
            <v>JUNÇÃO SIMPLES, PVC, SERIE R, ÁGUA PLUVIAL, DN 100 X 100 MM, JUNTA ELÁSTICA, FORNECIDO E INSTALADO EM RAMAL DE ENCAMINHAMENTO. AF_12/2014</v>
          </cell>
          <cell r="C3472" t="str">
            <v>UN</v>
          </cell>
          <cell r="D3472">
            <v>48.07</v>
          </cell>
        </row>
        <row r="3473">
          <cell r="A3473">
            <v>89568</v>
          </cell>
          <cell r="B3473" t="str">
            <v>UNIÃO, PVC, SOLDÁVEL, DN 40MM, INSTALADO EM PRUMADA DE ÁGUA - FORNECIMENTO E INSTALAÇÃO. AF_12/2014</v>
          </cell>
          <cell r="C3473" t="str">
            <v>UN</v>
          </cell>
          <cell r="D3473">
            <v>22.68</v>
          </cell>
        </row>
        <row r="3474">
          <cell r="A3474">
            <v>89569</v>
          </cell>
          <cell r="B3474" t="str">
            <v>JUNÇÃO SIMPLES, PVC, SERIE R, ÁGUA PLUVIAL, DN 100 X 75 MM, JUNTA ELÁSTICA, FORNECIDO E INSTALADO EM RAMAL DE ENCAMINHAMENTO. AF_12/2014</v>
          </cell>
          <cell r="C3474" t="str">
            <v>UN</v>
          </cell>
          <cell r="D3474">
            <v>45.61</v>
          </cell>
        </row>
        <row r="3475">
          <cell r="A3475">
            <v>89570</v>
          </cell>
          <cell r="B3475" t="str">
            <v>ADAPTADOR CURTO COM BOLSA E ROSCA PARA REGISTRO, PVC, SOLDÁVEL, DN 40MM X 1.1/2, INSTALADO EM PRUMADA DE ÁGUA - FORNECIMENTO E INSTALAÇÃO. AF_12/2014</v>
          </cell>
          <cell r="C3475" t="str">
            <v>UN</v>
          </cell>
          <cell r="D3475">
            <v>8.3699999999999992</v>
          </cell>
        </row>
        <row r="3476">
          <cell r="A3476">
            <v>89571</v>
          </cell>
          <cell r="B3476" t="str">
            <v>TÊ, PVC, SERIE R, ÁGUA PLUVIAL, DN 100 X 100 MM, JUNTA ELÁSTICA, FORNECIDO E INSTALADO EM RAMAL DE ENCAMINHAMENTO. AF_12/2014</v>
          </cell>
          <cell r="C3476" t="str">
            <v>UN</v>
          </cell>
          <cell r="D3476">
            <v>44.51</v>
          </cell>
        </row>
        <row r="3477">
          <cell r="A3477">
            <v>89572</v>
          </cell>
          <cell r="B3477" t="str">
            <v>ADAPTADOR CURTO COM BOLSA E ROSCA PARA REGISTRO, PVC, SOLDÁVEL, DN 40MM X 1.1/4, INSTALADO EM PRUMADA DE ÁGUA - FORNECIMENTO E INSTALAÇÃO. AF_12/2014</v>
          </cell>
          <cell r="C3477" t="str">
            <v>UN</v>
          </cell>
          <cell r="D3477">
            <v>5.98</v>
          </cell>
        </row>
        <row r="3478">
          <cell r="A3478">
            <v>89573</v>
          </cell>
          <cell r="B3478" t="str">
            <v>TÊ, PVC, SERIE R, ÁGUA PLUVIAL, DN 100 X 75 MM, JUNTA ELÁSTICA, FORNECIDO E INSTALADO EM RAMAL DE ENCAMINHAMENTO. AF_12/2014</v>
          </cell>
          <cell r="C3478" t="str">
            <v>UN</v>
          </cell>
          <cell r="D3478">
            <v>40.78</v>
          </cell>
        </row>
        <row r="3479">
          <cell r="A3479">
            <v>89574</v>
          </cell>
          <cell r="B3479" t="str">
            <v>JUNÇÃO DUPLA, PVC, SERIE R, ÁGUA PLUVIAL, DN 100 X 100 X 100 MM, JUNTA ELÁSTICA, FORNECIDO E INSTALADO EM RAMAL DE ENCAMINHAMENTO. AF_12/2014</v>
          </cell>
          <cell r="C3479" t="str">
            <v>UN</v>
          </cell>
          <cell r="D3479">
            <v>77.78</v>
          </cell>
        </row>
        <row r="3480">
          <cell r="A3480">
            <v>89575</v>
          </cell>
          <cell r="B3480" t="str">
            <v>LUVA, PVC, SOLDÁVEL, DN 50MM, INSTALADO EM PRUMADA DE ÁGUA - FORNECIMENTO E INSTALAÇÃO. AF_12/2014</v>
          </cell>
          <cell r="C3480" t="str">
            <v>UN</v>
          </cell>
          <cell r="D3480">
            <v>8.06</v>
          </cell>
        </row>
        <row r="3481">
          <cell r="A3481">
            <v>89577</v>
          </cell>
          <cell r="B3481" t="str">
            <v>LUVA DE CORRER, PVC, SOLDÁVEL, DN 50MM, INSTALADO EM PRUMADA DE ÁGUA - FORNECIMENTO E INSTALAÇÃO. AF_12/2014</v>
          </cell>
          <cell r="C3481" t="str">
            <v>UN</v>
          </cell>
          <cell r="D3481">
            <v>23.5</v>
          </cell>
        </row>
        <row r="3482">
          <cell r="A3482">
            <v>89579</v>
          </cell>
          <cell r="B3482" t="str">
            <v>LUVA DE REDUÇÃO, PVC, SOLDÁVEL, DN 50MM X 25MM, INSTALADO EM PRUMADA DE ÁGUA   FORNECIMENTO E INSTALAÇÃO. AF_12/2014</v>
          </cell>
          <cell r="C3482" t="str">
            <v>UN</v>
          </cell>
          <cell r="D3482">
            <v>8.23</v>
          </cell>
        </row>
        <row r="3483">
          <cell r="A3483">
            <v>89581</v>
          </cell>
          <cell r="B3483" t="str">
            <v>JOELHO 90 GRAUS, PVC, SERIE R, ÁGUA PLUVIAL, DN 75 MM, JUNTA ELÁSTICA, FORNECIDO E INSTALADO EM CONDUTORES VERTICAIS DE ÁGUAS PLUVIAIS. AF_12/2014</v>
          </cell>
          <cell r="C3483" t="str">
            <v>UN</v>
          </cell>
          <cell r="D3483">
            <v>16.850000000000001</v>
          </cell>
        </row>
        <row r="3484">
          <cell r="A3484">
            <v>89582</v>
          </cell>
          <cell r="B3484" t="str">
            <v>JOELHO 45 GRAUS, PVC, SERIE R, ÁGUA PLUVIAL, DN 75 MM, JUNTA ELÁSTICA, FORNECIDO E INSTALADO EM CONDUTORES VERTICAIS DE ÁGUAS PLUVIAIS. AF_12/2014</v>
          </cell>
          <cell r="C3484" t="str">
            <v>UN</v>
          </cell>
          <cell r="D3484">
            <v>14.97</v>
          </cell>
        </row>
        <row r="3485">
          <cell r="A3485">
            <v>89583</v>
          </cell>
          <cell r="B3485" t="str">
            <v>CURVA 87 GRAUS E 30 MINUTOS, PVC, SERIE R, ÁGUA PLUVIAL, DN 75 MM, JUNTA ELÁSTICA, FORNECIDO E INSTALADO EM CONDUTORES VERTICAIS DE ÁGUAS PLUVIAIS. AF_12/2014</v>
          </cell>
          <cell r="C3485" t="str">
            <v>UN</v>
          </cell>
          <cell r="D3485">
            <v>21.83</v>
          </cell>
        </row>
        <row r="3486">
          <cell r="A3486">
            <v>89584</v>
          </cell>
          <cell r="B3486" t="str">
            <v>JOELHO 90 GRAUS, PVC, SERIE R, ÁGUA PLUVIAL, DN 100 MM, JUNTA ELÁSTICA, FORNECIDO E INSTALADO EM CONDUTORES VERTICAIS DE ÁGUAS PLUVIAIS. AF_12/2014</v>
          </cell>
          <cell r="C3486" t="str">
            <v>UN</v>
          </cell>
          <cell r="D3486">
            <v>25.31</v>
          </cell>
        </row>
        <row r="3487">
          <cell r="A3487">
            <v>89585</v>
          </cell>
          <cell r="B3487" t="str">
            <v>JOELHO 45 GRAUS, PVC, SERIE R, ÁGUA PLUVIAL, DN 100 MM, JUNTA ELÁSTICA, FORNECIDO E INSTALADO EM CONDUTORES VERTICAIS DE ÁGUAS PLUVIAIS. AF_12/2014</v>
          </cell>
          <cell r="C3487" t="str">
            <v>UN</v>
          </cell>
          <cell r="D3487">
            <v>20.73</v>
          </cell>
        </row>
        <row r="3488">
          <cell r="A3488">
            <v>89586</v>
          </cell>
          <cell r="B3488" t="str">
            <v>JOELHO 45 GRAUS PARA PÉ DE COLUNA, PVC, SERIE R, ÁGUA PLUVIAL, DN 100 MM, JUNTA ELÁSTICA, FORNECIDO E INSTALADO EM CONDUTORES VERTICAIS DE ÁGUAS PLUVIAIS. AF_12/2014</v>
          </cell>
          <cell r="C3488" t="str">
            <v>UN</v>
          </cell>
          <cell r="D3488">
            <v>20.73</v>
          </cell>
        </row>
        <row r="3489">
          <cell r="A3489">
            <v>89587</v>
          </cell>
          <cell r="B3489" t="str">
            <v>CURVA 87 GRAUS E 30 MINUTOS, PVC, SERIE R, ÁGUA PLUVIAL, DN 100 MM, JUNTA ELÁSTICA, FORNECIDO E INSTALADO EM CONDUTORES VERTICAIS DE ÁGUAS PLUVIAIS. AF_12/2014</v>
          </cell>
          <cell r="C3489" t="str">
            <v>UN</v>
          </cell>
          <cell r="D3489">
            <v>32.5</v>
          </cell>
        </row>
        <row r="3490">
          <cell r="A3490">
            <v>89590</v>
          </cell>
          <cell r="B3490" t="str">
            <v>JOELHO 90 GRAUS, PVC, SERIE R, ÁGUA PLUVIAL, DN 150 MM, JUNTA ELÁSTICA, FORNECIDO E INSTALADO EM CONDUTORES VERTICAIS DE ÁGUAS PLUVIAIS. AF_12/2014</v>
          </cell>
          <cell r="C3490" t="str">
            <v>UN</v>
          </cell>
          <cell r="D3490">
            <v>79.05</v>
          </cell>
        </row>
        <row r="3491">
          <cell r="A3491">
            <v>89591</v>
          </cell>
          <cell r="B3491" t="str">
            <v>JOELHO 45 GRAUS, PVC, SERIE R, ÁGUA PLUVIAL, DN 150 MM, JUNTA ELÁSTICA, FORNECIDO E INSTALADO EM CONDUTORES VERTICAIS DE ÁGUAS PLUVIAIS. AF_12/2014</v>
          </cell>
          <cell r="C3491" t="str">
            <v>UN</v>
          </cell>
          <cell r="D3491">
            <v>65.89</v>
          </cell>
        </row>
        <row r="3492">
          <cell r="A3492">
            <v>89592</v>
          </cell>
          <cell r="B3492" t="str">
            <v>CURVA 87 GRAUS E 30 MINUTOS, PVC, SERIE R, ÁGUA PLUVIAL, DN 150 MM, JUNTA ELÁSTICA, FORNECIDO E INSTALADO EM CONDUTORES VERTICAIS DE ÁGUAS PLUVIAIS. AF_12/2014</v>
          </cell>
          <cell r="C3492" t="str">
            <v>UN</v>
          </cell>
          <cell r="D3492">
            <v>104.16</v>
          </cell>
        </row>
        <row r="3493">
          <cell r="A3493">
            <v>89593</v>
          </cell>
          <cell r="B3493" t="str">
            <v>LUVA COM ROSCA, PVC, SOLDÁVEL, DN 50MM X 1.1/2, INSTALADO EM PRUMADA DE ÁGUA - FORNECIMENTO E INSTALAÇÃO. AF_12/2014</v>
          </cell>
          <cell r="C3493" t="str">
            <v>UN</v>
          </cell>
          <cell r="D3493">
            <v>21.37</v>
          </cell>
        </row>
        <row r="3494">
          <cell r="A3494">
            <v>89594</v>
          </cell>
          <cell r="B3494" t="str">
            <v>UNIÃO, PVC, SOLDÁVEL, DN 50MM, INSTALADO EM PRUMADA DE ÁGUA - FORNECIMENTO E INSTALAÇÃO. AF_12/2014</v>
          </cell>
          <cell r="C3494" t="str">
            <v>UN</v>
          </cell>
          <cell r="D3494">
            <v>25.57</v>
          </cell>
        </row>
        <row r="3495">
          <cell r="A3495">
            <v>89595</v>
          </cell>
          <cell r="B3495" t="str">
            <v>ADAPTADOR CURTO COM BOLSA E ROSCA PARA REGISTRO, PVC, SOLDÁVEL, DN 50MM X 1.1/4, INSTALADO EM PRUMADA DE ÁGUA - FORNECIMENTO E INSTALAÇÃO. AF_12/2014</v>
          </cell>
          <cell r="C3495" t="str">
            <v>UN</v>
          </cell>
          <cell r="D3495">
            <v>10.41</v>
          </cell>
        </row>
        <row r="3496">
          <cell r="A3496">
            <v>89596</v>
          </cell>
          <cell r="B3496" t="str">
            <v>ADAPTADOR CURTO COM BOLSA E ROSCA PARA REGISTRO, PVC, SOLDÁVEL, DN 50MM X 1.1/2, INSTALADO EM PRUMADA DE ÁGUA - FORNECIMENTO E INSTALAÇÃO. AF_12/2014</v>
          </cell>
          <cell r="C3496" t="str">
            <v>UN</v>
          </cell>
          <cell r="D3496">
            <v>7.94</v>
          </cell>
        </row>
        <row r="3497">
          <cell r="A3497">
            <v>89597</v>
          </cell>
          <cell r="B3497" t="str">
            <v>LUVA, PVC, SOLDÁVEL, DN 60MM, INSTALADO EM PRUMADA DE ÁGUA - FORNECIMENTO E INSTALAÇÃO. AF_12/2014</v>
          </cell>
          <cell r="C3497" t="str">
            <v>UN</v>
          </cell>
          <cell r="D3497">
            <v>14.29</v>
          </cell>
        </row>
        <row r="3498">
          <cell r="A3498">
            <v>89598</v>
          </cell>
          <cell r="B3498" t="str">
            <v>LUVA DE CORRER, PVC, SOLDÁVEL, DN 60MM, INSTALADO EM PRUMADA DE ÁGUA   FORNECIMENTO E INSTALAÇÃO. AF_12/2014</v>
          </cell>
          <cell r="C3498" t="str">
            <v>UN</v>
          </cell>
          <cell r="D3498">
            <v>35.21</v>
          </cell>
        </row>
        <row r="3499">
          <cell r="A3499">
            <v>89599</v>
          </cell>
          <cell r="B3499" t="str">
            <v>LUVA SIMPLES, PVC, SERIE R, ÁGUA PLUVIAL, DN 75 MM, JUNTA ELÁSTICA, FORNECIDO E INSTALADO EM CONDUTORES VERTICAIS DE ÁGUAS PLUVIAIS. AF_12/2014</v>
          </cell>
          <cell r="C3499" t="str">
            <v>UN</v>
          </cell>
          <cell r="D3499">
            <v>11.65</v>
          </cell>
        </row>
        <row r="3500">
          <cell r="A3500">
            <v>89600</v>
          </cell>
          <cell r="B3500" t="str">
            <v>LUVA DE CORRER, PVC, SERIE R, ÁGUA PLUVIAL, DN 75 MM, JUNTA ELÁSTICA, FORNECIDO E INSTALADO EM CONDUTORES VERTICAIS DE ÁGUAS PLUVIAIS. AF_12/2014</v>
          </cell>
          <cell r="C3500" t="str">
            <v>UN</v>
          </cell>
          <cell r="D3500">
            <v>12.59</v>
          </cell>
        </row>
        <row r="3501">
          <cell r="A3501">
            <v>89605</v>
          </cell>
          <cell r="B3501" t="str">
            <v>LUVA DE REDUÇÃO, PVC, SOLDÁVEL, DN 60MM X 50MM, INSTALADO EM PRUMADA DE ÁGUA - FORNECIMENTO E INSTALAÇÃO. AF_12/2014</v>
          </cell>
          <cell r="C3501" t="str">
            <v>UN</v>
          </cell>
          <cell r="D3501">
            <v>13.98</v>
          </cell>
        </row>
        <row r="3502">
          <cell r="A3502">
            <v>89609</v>
          </cell>
          <cell r="B3502" t="str">
            <v>UNIÃO, PVC, SOLDÁVEL, DN 60MM, INSTALADO EM PRUMADA DE ÁGUA - FORNECIMENTO E INSTALAÇÃO. AF_12/2014</v>
          </cell>
          <cell r="C3502" t="str">
            <v>UN</v>
          </cell>
          <cell r="D3502">
            <v>58.1</v>
          </cell>
        </row>
        <row r="3503">
          <cell r="A3503">
            <v>89610</v>
          </cell>
          <cell r="B3503" t="str">
            <v>ADAPTADOR CURTO COM BOLSA E ROSCA PARA REGISTRO, PVC, SOLDÁVEL, DN 60MM X 2, INSTALADO EM PRUMADA DE ÁGUA - FORNECIMENTO E INSTALAÇÃO. AF_12/2014</v>
          </cell>
          <cell r="C3503" t="str">
            <v>UN</v>
          </cell>
          <cell r="D3503">
            <v>14.3</v>
          </cell>
        </row>
        <row r="3504">
          <cell r="A3504">
            <v>89611</v>
          </cell>
          <cell r="B3504" t="str">
            <v>LUVA, PVC, SOLDÁVEL, DN 75MM, INSTALADO EM PRUMADA DE ÁGUA - FORNECIMENTO E INSTALAÇÃO. AF_12/2014</v>
          </cell>
          <cell r="C3504" t="str">
            <v>UN</v>
          </cell>
          <cell r="D3504">
            <v>23.17</v>
          </cell>
        </row>
        <row r="3505">
          <cell r="A3505">
            <v>89612</v>
          </cell>
          <cell r="B3505" t="str">
            <v>UNIÃO, PVC, SOLDÁVEL, DN 75MM, INSTALADO EM PRUMADA DE ÁGUA - FORNECIMENTO E INSTALAÇÃO. AF_12/2014</v>
          </cell>
          <cell r="C3505" t="str">
            <v>UN</v>
          </cell>
          <cell r="D3505">
            <v>113.82</v>
          </cell>
        </row>
        <row r="3506">
          <cell r="A3506">
            <v>89613</v>
          </cell>
          <cell r="B3506" t="str">
            <v>ADAPTADOR CURTO COM BOLSA E ROSCA PARA REGISTRO, PVC, SOLDÁVEL, DN 75MM X 2.1/2, INSTALADO EM PRUMADA DE ÁGUA - FORNECIMENTO E INSTALAÇÃO. AF_12/2014</v>
          </cell>
          <cell r="C3506" t="str">
            <v>UN</v>
          </cell>
          <cell r="D3506">
            <v>20.91</v>
          </cell>
        </row>
        <row r="3507">
          <cell r="A3507">
            <v>89614</v>
          </cell>
          <cell r="B3507" t="str">
            <v>LUVA, PVC, SOLDÁVEL, DN 85MM, INSTALADO EM PRUMADA DE ÁGUA - FORNECIMENTO E INSTALAÇÃO. AF_12/2014</v>
          </cell>
          <cell r="C3507" t="str">
            <v>UN</v>
          </cell>
          <cell r="D3507">
            <v>42.46</v>
          </cell>
        </row>
        <row r="3508">
          <cell r="A3508">
            <v>89615</v>
          </cell>
          <cell r="B3508" t="str">
            <v>UNIÃO, PVC, SOLDÁVEL, DN 85MM, INSTALADO EM PRUMADA DE ÁGUA - FORNECIMENTO E INSTALAÇÃO. AF_12/2014</v>
          </cell>
          <cell r="C3508" t="str">
            <v>UN</v>
          </cell>
          <cell r="D3508">
            <v>171.39</v>
          </cell>
        </row>
        <row r="3509">
          <cell r="A3509">
            <v>89616</v>
          </cell>
          <cell r="B3509" t="str">
            <v>ADAPTADOR CURTO COM BOLSA E ROSCA PARA REGISTRO, PVC, SOLDÁVEL, DN 85MM X 3, INSTALADO EM PRUMADA DE ÁGUA - FORNECIMENTO E INSTALAÇÃO. AF_12/2014</v>
          </cell>
          <cell r="C3509" t="str">
            <v>UN</v>
          </cell>
          <cell r="D3509">
            <v>29.74</v>
          </cell>
        </row>
        <row r="3510">
          <cell r="A3510">
            <v>89617</v>
          </cell>
          <cell r="B3510" t="str">
            <v>TE, PVC, SOLDÁVEL, DN 25MM, INSTALADO EM PRUMADA DE ÁGUA - FORNECIMENTO E INSTALAÇÃO. AF_12/2014</v>
          </cell>
          <cell r="C3510" t="str">
            <v>UN</v>
          </cell>
          <cell r="D3510">
            <v>5.0599999999999996</v>
          </cell>
        </row>
        <row r="3511">
          <cell r="A3511">
            <v>89618</v>
          </cell>
          <cell r="B3511" t="str">
            <v>TÊ COM BUCHA DE LATÃO NA BOLSA CENTRAL, PVC, SOLDÁVEL, DN 25MM X 1/2, INSTALADO EM PRUMADA DE ÁGUA - FORNECIMENTO E INSTALAÇÃO. AF_12/2014</v>
          </cell>
          <cell r="C3511" t="str">
            <v>UN</v>
          </cell>
          <cell r="D3511">
            <v>10.1</v>
          </cell>
        </row>
        <row r="3512">
          <cell r="A3512">
            <v>89619</v>
          </cell>
          <cell r="B3512" t="str">
            <v>TÊ DE REDUÇÃO, PVC, SOLDÁVEL, DN 25MM X 20MM, INSTALADO EM PRUMADA DE ÁGUA - FORNECIMENTO E INSTALAÇÃO. AF_12/2014</v>
          </cell>
          <cell r="C3512" t="str">
            <v>UN</v>
          </cell>
          <cell r="D3512">
            <v>6.4</v>
          </cell>
        </row>
        <row r="3513">
          <cell r="A3513">
            <v>89620</v>
          </cell>
          <cell r="B3513" t="str">
            <v>TE, PVC, SOLDÁVEL, DN 32MM, INSTALADO EM PRUMADA DE ÁGUA - FORNECIMENTO E INSTALAÇÃO. AF_12/2014</v>
          </cell>
          <cell r="C3513" t="str">
            <v>UN</v>
          </cell>
          <cell r="D3513">
            <v>8.1300000000000008</v>
          </cell>
        </row>
        <row r="3514">
          <cell r="A3514">
            <v>89621</v>
          </cell>
          <cell r="B3514" t="str">
            <v>TÊ COM BUCHA DE LATÃO NA BOLSA CENTRAL, PVC, SOLDÁVEL, DN 32MM X 3/4, INSTALADO EM PRUMADA DE ÁGUA - FORNECIMENTO E INSTALAÇÃO. AF_12/2014</v>
          </cell>
          <cell r="C3514" t="str">
            <v>UN</v>
          </cell>
          <cell r="D3514">
            <v>16.690000000000001</v>
          </cell>
        </row>
        <row r="3515">
          <cell r="A3515">
            <v>89622</v>
          </cell>
          <cell r="B3515" t="str">
            <v>TÊ DE REDUÇÃO, PVC, SOLDÁVEL, DN 32MM X 25MM, INSTALADO EM PRUMADA DE ÁGUA - FORNECIMENTO E INSTALAÇÃO. AF_12/2014</v>
          </cell>
          <cell r="C3515" t="str">
            <v>UN</v>
          </cell>
          <cell r="D3515">
            <v>9.4600000000000009</v>
          </cell>
        </row>
        <row r="3516">
          <cell r="A3516">
            <v>89623</v>
          </cell>
          <cell r="B3516" t="str">
            <v>TE, PVC, SOLDÁVEL, DN 40MM, INSTALADO EM PRUMADA DE ÁGUA - FORNECIMENTO E INSTALAÇÃO. AF_12/2014</v>
          </cell>
          <cell r="C3516" t="str">
            <v>UN</v>
          </cell>
          <cell r="D3516">
            <v>12.63</v>
          </cell>
        </row>
        <row r="3517">
          <cell r="A3517">
            <v>89624</v>
          </cell>
          <cell r="B3517" t="str">
            <v>TÊ DE REDUÇÃO, PVC, SOLDÁVEL, DN 40MM X 32MM, INSTALADO EM PRUMADA DE ÁGUA - FORNECIMENTO E INSTALAÇÃO. AF_12/2014</v>
          </cell>
          <cell r="C3517" t="str">
            <v>UN</v>
          </cell>
          <cell r="D3517">
            <v>13.31</v>
          </cell>
        </row>
        <row r="3518">
          <cell r="A3518">
            <v>89625</v>
          </cell>
          <cell r="B3518" t="str">
            <v>TE, PVC, SOLDÁVEL, DN 50MM, INSTALADO EM PRUMADA DE ÁGUA - FORNECIMENTO E INSTALAÇÃO. AF_12/2014</v>
          </cell>
          <cell r="C3518" t="str">
            <v>UN</v>
          </cell>
          <cell r="D3518">
            <v>15.44</v>
          </cell>
        </row>
        <row r="3519">
          <cell r="A3519">
            <v>89626</v>
          </cell>
          <cell r="B3519" t="str">
            <v>TÊ DE REDUÇÃO, PVC, SOLDÁVEL, DN 50MM X 40MM, INSTALADO EM PRUMADA DE ÁGUA - FORNECIMENTO E INSTALAÇÃO. AF_12/2014</v>
          </cell>
          <cell r="C3519" t="str">
            <v>UN</v>
          </cell>
          <cell r="D3519">
            <v>20.64</v>
          </cell>
        </row>
        <row r="3520">
          <cell r="A3520">
            <v>89627</v>
          </cell>
          <cell r="B3520" t="str">
            <v>TÊ DE REDUÇÃO, PVC, SOLDÁVEL, DN 50MM X 25MM, INSTALADO EM PRUMADA DE ÁGUA - FORNECIMENTO E INSTALAÇÃO. AF_12/2014</v>
          </cell>
          <cell r="C3520" t="str">
            <v>UN</v>
          </cell>
          <cell r="D3520">
            <v>14.67</v>
          </cell>
        </row>
        <row r="3521">
          <cell r="A3521">
            <v>89628</v>
          </cell>
          <cell r="B3521" t="str">
            <v>TE, PVC, SOLDÁVEL, DN 60MM, INSTALADO EM PRUMADA DE ÁGUA - FORNECIMENTO E INSTALAÇÃO. AF_12/2014</v>
          </cell>
          <cell r="C3521" t="str">
            <v>UN</v>
          </cell>
          <cell r="D3521">
            <v>31</v>
          </cell>
        </row>
        <row r="3522">
          <cell r="A3522">
            <v>89629</v>
          </cell>
          <cell r="B3522" t="str">
            <v>TE, PVC, SOLDÁVEL, DN 75MM, INSTALADO EM PRUMADA DE ÁGUA - FORNECIMENTO E INSTALAÇÃO. AF_12/2014</v>
          </cell>
          <cell r="C3522" t="str">
            <v>UN</v>
          </cell>
          <cell r="D3522">
            <v>56</v>
          </cell>
        </row>
        <row r="3523">
          <cell r="A3523">
            <v>89630</v>
          </cell>
          <cell r="B3523" t="str">
            <v>TE DE REDUÇÃO, PVC, SOLDÁVEL, DN 75MM X 50MM, INSTALADO EM PRUMADA DE ÁGUA - FORNECIMENTO E INSTALAÇÃO. AF_12/2014</v>
          </cell>
          <cell r="C3523" t="str">
            <v>UN</v>
          </cell>
          <cell r="D3523">
            <v>48.93</v>
          </cell>
        </row>
        <row r="3524">
          <cell r="A3524">
            <v>89631</v>
          </cell>
          <cell r="B3524" t="str">
            <v>TE, PVC, SOLDÁVEL, DN 85MM, INSTALADO EM PRUMADA DE ÁGUA - FORNECIMENTO E INSTALAÇÃO. AF_12/2014</v>
          </cell>
          <cell r="C3524" t="str">
            <v>UN</v>
          </cell>
          <cell r="D3524">
            <v>84.07</v>
          </cell>
        </row>
        <row r="3525">
          <cell r="A3525">
            <v>89632</v>
          </cell>
          <cell r="B3525" t="str">
            <v>TE DE REDUÇÃO, PVC, SOLDÁVEL, DN 85MM X 60MM, INSTALADO EM PRUMADA DE ÁGUA - FORNECIMENTO E INSTALAÇÃO. AF_12/2014</v>
          </cell>
          <cell r="C3525" t="str">
            <v>UN</v>
          </cell>
          <cell r="D3525">
            <v>69.59</v>
          </cell>
        </row>
        <row r="3526">
          <cell r="A3526">
            <v>89637</v>
          </cell>
          <cell r="B3526" t="str">
            <v>JOELHO 90 GRAUS, CPVC, SOLDÁVEL, DN 15MM, INSTALADO EM RAMAL OU SUB-RAMAL DE ÁGUA - FORNECIMENTO E INSTALAÇÃO. AF_12/2014</v>
          </cell>
          <cell r="C3526" t="str">
            <v>UN</v>
          </cell>
          <cell r="D3526">
            <v>8.0299999999999994</v>
          </cell>
        </row>
        <row r="3527">
          <cell r="A3527">
            <v>89638</v>
          </cell>
          <cell r="B3527" t="str">
            <v>JOELHO 45 GRAUS, CPVC, SOLDÁVEL, DN 15MM, INSTALADO EM RAMAL OU SUB-RAMAL DE ÁGUA - FORNECIMENTO E INSTALAÇÃO. AF_12/2014</v>
          </cell>
          <cell r="C3527" t="str">
            <v>UN</v>
          </cell>
          <cell r="D3527">
            <v>9.07</v>
          </cell>
        </row>
        <row r="3528">
          <cell r="A3528">
            <v>89639</v>
          </cell>
          <cell r="B3528" t="str">
            <v>CURVA 90 GRAUS, CPVC, SOLDÁVEL, DN 15MM, INSTALADO EM RAMAL OU SUB-RAMAL DE ÁGUA - FORNECIMENTO E INSTALAÇÃO. AF_12/2014</v>
          </cell>
          <cell r="C3528" t="str">
            <v>UN</v>
          </cell>
          <cell r="D3528">
            <v>9.48</v>
          </cell>
        </row>
        <row r="3529">
          <cell r="A3529">
            <v>89640</v>
          </cell>
          <cell r="B3529" t="str">
            <v>JOELHO DE TRANSIÇÃO, 90 GRAUS, CPVC, SOLDÁVEL, DN 15MM X 1/2", INSTALADO EM RAMAL OU SUB-RAMAL DE ÁGUA - FORNECIMENTO E INSTALAÇÃO. AF_12/2014</v>
          </cell>
          <cell r="C3529" t="str">
            <v>UN</v>
          </cell>
          <cell r="D3529">
            <v>15.68</v>
          </cell>
        </row>
        <row r="3530">
          <cell r="A3530">
            <v>89641</v>
          </cell>
          <cell r="B3530" t="str">
            <v>JOELHO 90 GRAUS, CPVC, SOLDÁVEL, DN 22MM, INSTALADO EM RAMAL OU SUB-RAMAL DE ÁGUA - FORNECIMENTO E INSTALAÇÃO. AF_12/2014</v>
          </cell>
          <cell r="C3530" t="str">
            <v>UN</v>
          </cell>
          <cell r="D3530">
            <v>11.43</v>
          </cell>
        </row>
        <row r="3531">
          <cell r="A3531">
            <v>89642</v>
          </cell>
          <cell r="B3531" t="str">
            <v>JOELHO 45 GRAUS, CPVC, SOLDÁVEL, DN 22MM, INSTALADO EM RAMAL OU SUB-RAMAL DE ÁGUA - FORNECIMENTO E INSTALAÇÃO. AF_12/2014</v>
          </cell>
          <cell r="C3531" t="str">
            <v>UN</v>
          </cell>
          <cell r="D3531">
            <v>13.43</v>
          </cell>
        </row>
        <row r="3532">
          <cell r="A3532">
            <v>89643</v>
          </cell>
          <cell r="B3532" t="str">
            <v>CURVA 90 GRAUS, CPVC, SOLDÁVEL, DN 22MM, INSTALADO EM RAMAL OU SUB-RAMAL DE ÁGUA - FORNECIMENTO E INSTALAÇÃO. AF_12/2014</v>
          </cell>
          <cell r="C3532" t="str">
            <v>UN</v>
          </cell>
          <cell r="D3532">
            <v>14.1</v>
          </cell>
        </row>
        <row r="3533">
          <cell r="A3533">
            <v>89644</v>
          </cell>
          <cell r="B3533" t="str">
            <v>JOELHO DE TRANSIÇÃO, 90 GRAUS, CPVC, SOLDÁVEL, DN 22MM X 1/2", INSTALADO EM RAMAL OU SUB-RAMAL DE ÁGUA - FORNECIMENTO E INSTALAÇÃO. AF_12/2014</v>
          </cell>
          <cell r="C3533" t="str">
            <v>UN</v>
          </cell>
          <cell r="D3533">
            <v>23.56</v>
          </cell>
        </row>
        <row r="3534">
          <cell r="A3534">
            <v>89645</v>
          </cell>
          <cell r="B3534" t="str">
            <v>JOELHO DE TRANSIÇÃO, 90 GRAUS, CPVC, SOLDÁVEL, DN 22MM X 3/4", INSTALADO EM RAMAL OU SUB-RAMAL DE ÁGUA - FORNECIMENTO E INSTALAÇÃO. AF_12/2014</v>
          </cell>
          <cell r="C3534" t="str">
            <v>UN</v>
          </cell>
          <cell r="D3534">
            <v>26.82</v>
          </cell>
        </row>
        <row r="3535">
          <cell r="A3535">
            <v>89646</v>
          </cell>
          <cell r="B3535" t="str">
            <v>JOELHO 90 GRAUS, CPVC, SOLDÁVEL, DN 28MM, INSTALADO EM RAMAL OU SUB-RAMAL DE ÁGUA - FORNECIMENTO E INSTALAÇÃO. AF_12/2014</v>
          </cell>
          <cell r="C3535" t="str">
            <v>UN</v>
          </cell>
          <cell r="D3535">
            <v>18.43</v>
          </cell>
        </row>
        <row r="3536">
          <cell r="A3536">
            <v>89647</v>
          </cell>
          <cell r="B3536" t="str">
            <v>JOELHO 45 GRAUS, CPVC, SOLDÁVEL, DN 28MM, INSTALADO EM RAMAL OU SUB-RAMAL DE ÁGUA  FORNECIMENTO E INSTALAÇÃO. AF_12/2014</v>
          </cell>
          <cell r="C3536" t="str">
            <v>UN</v>
          </cell>
          <cell r="D3536">
            <v>17.96</v>
          </cell>
        </row>
        <row r="3537">
          <cell r="A3537">
            <v>89648</v>
          </cell>
          <cell r="B3537" t="str">
            <v>CURVA 90 GRAUS, CPVC, SOLDÁVEL, DN 28MM, INSTALADO EM RAMAL OU SUB-RAMAL DE ÁGUA  FORNECIMENTO E INSTALAÇÃO. AF_12/2014</v>
          </cell>
          <cell r="C3537" t="str">
            <v>UN</v>
          </cell>
          <cell r="D3537">
            <v>20.11</v>
          </cell>
        </row>
        <row r="3538">
          <cell r="A3538">
            <v>89649</v>
          </cell>
          <cell r="B3538" t="str">
            <v>JOELHO 90 GRAUS, CPVC, SOLDÁVEL, DN 35MM, INSTALADO EM RAMAL OU SUB-RAMAL DE ÁGUA  FORNECIMENTO E INSTALAÇÃO. AF_12/2014</v>
          </cell>
          <cell r="C3538" t="str">
            <v>UN</v>
          </cell>
          <cell r="D3538">
            <v>27.82</v>
          </cell>
        </row>
        <row r="3539">
          <cell r="A3539">
            <v>89650</v>
          </cell>
          <cell r="B3539" t="str">
            <v>JOELHO 45 GRAUS, CPVC, SOLDÁVEL, DN 35MM, INSTALADO EM RAMAL OU SUB-RAMAL DE ÁGUA  FORNECIMENTO E INSTALAÇÃO. AF_12/2014</v>
          </cell>
          <cell r="C3539" t="str">
            <v>UN</v>
          </cell>
          <cell r="D3539">
            <v>27.82</v>
          </cell>
        </row>
        <row r="3540">
          <cell r="A3540">
            <v>89651</v>
          </cell>
          <cell r="B3540" t="str">
            <v>LUVA, CPVC, SOLDÁVEL, DN 15MM, INSTALADO EM RAMAL OU SUB-RAMAL DE ÁGUA - FORNECIMENTO E INSTALAÇÃO. AF_12/2014</v>
          </cell>
          <cell r="C3540" t="str">
            <v>UN</v>
          </cell>
          <cell r="D3540">
            <v>5.44</v>
          </cell>
        </row>
        <row r="3541">
          <cell r="A3541">
            <v>89652</v>
          </cell>
          <cell r="B3541" t="str">
            <v>LUVA DE CORRER, CPVC, SOLDÁVEL, DN 15MM, INSTALADO EM RAMAL OU SUB-RAMAL DE ÁGUA  FORNECIMENTO E INSTALAÇÃO. AF_12/2014</v>
          </cell>
          <cell r="C3541" t="str">
            <v>UN</v>
          </cell>
          <cell r="D3541">
            <v>10.02</v>
          </cell>
        </row>
        <row r="3542">
          <cell r="A3542">
            <v>89653</v>
          </cell>
          <cell r="B3542" t="str">
            <v>LUVA DE TRANSIÇÃO, CPVC, SOLDÁVEL, DN15MM X 1/2", INSTALADO EM RAMAL OU SUB-RAMAL DE ÁGUA - FORNECIMENTO E INSTALAÇÃO. AF_12/2014</v>
          </cell>
          <cell r="C3542" t="str">
            <v>UN</v>
          </cell>
          <cell r="D3542">
            <v>17.07</v>
          </cell>
        </row>
        <row r="3543">
          <cell r="A3543">
            <v>89654</v>
          </cell>
          <cell r="B3543" t="str">
            <v>UNIÃO, CPVC, SOLDÁVEL, DN15MM, INSTALADO EM RAMAL OU SUB-RAMAL DE ÁGUA  FORNECIMENTO E INSTALAÇÃO. AF_12/2014</v>
          </cell>
          <cell r="C3543" t="str">
            <v>UN</v>
          </cell>
          <cell r="D3543">
            <v>16.61</v>
          </cell>
        </row>
        <row r="3544">
          <cell r="A3544">
            <v>89655</v>
          </cell>
          <cell r="B3544" t="str">
            <v>CONECTOR, CPVC, SOLDÁVEL, DN 15MM X 1/2, INSTALADO EM RAMAL OU SUB-RAMAL DE ÁGUA  FORNECIMENTO E INSTALAÇÃO. AF_12/2014</v>
          </cell>
          <cell r="C3544" t="str">
            <v>UN</v>
          </cell>
          <cell r="D3544">
            <v>25.22</v>
          </cell>
        </row>
        <row r="3545">
          <cell r="A3545">
            <v>89656</v>
          </cell>
          <cell r="B3545" t="str">
            <v>ADAPTADOR, CPVC, SOLDÁVEL, DN15MM, INSTALADO EM RAMAL OU SUB-RAMAL DE ÁGUA  FORNECIMENTO E INSTALAÇÃO. AF_12/2014</v>
          </cell>
          <cell r="C3545" t="str">
            <v>UN</v>
          </cell>
          <cell r="D3545">
            <v>10.75</v>
          </cell>
        </row>
        <row r="3546">
          <cell r="A3546">
            <v>89657</v>
          </cell>
          <cell r="B3546" t="str">
            <v>CURVA DE TRANSPOSIÇÃO, CPVC, SOLDÁVEL, DN15MM, INSTALADO EM RAMAL OU SUB-RAMAL DE ÁGUA  FORNECIMENTO E INSTALAÇÃO. AF_12/2014</v>
          </cell>
          <cell r="C3546" t="str">
            <v>UN</v>
          </cell>
          <cell r="D3546">
            <v>10.98</v>
          </cell>
        </row>
        <row r="3547">
          <cell r="A3547">
            <v>89658</v>
          </cell>
          <cell r="B3547" t="str">
            <v>LUVA, CPVC, SOLDÁVEL, DN 22MM, INSTALADO EM RAMAL OU SUB-RAMAL DE ÁGUA  FORNECIMENTO E INSTALAÇÃO. AF_12/2014</v>
          </cell>
          <cell r="C3547" t="str">
            <v>UN</v>
          </cell>
          <cell r="D3547">
            <v>7.54</v>
          </cell>
        </row>
        <row r="3548">
          <cell r="A3548">
            <v>89659</v>
          </cell>
          <cell r="B3548" t="str">
            <v>LUVA DE CORRER, CPVC, SOLDÁVEL, DN 22MM, INSTALADO EM RAMAL OU SUB-RAMAL DE ÁGUA  FORNECIMENTO E INSTALAÇÃO. AF_12/2014</v>
          </cell>
          <cell r="C3548" t="str">
            <v>UN</v>
          </cell>
          <cell r="D3548">
            <v>14.56</v>
          </cell>
        </row>
        <row r="3549">
          <cell r="A3549">
            <v>89660</v>
          </cell>
          <cell r="B3549" t="str">
            <v>LUVA DE TRANSIÇÃO, CPVC, SOLDÁVEL, DN22MM X 25MM, INSTALADO EM RAMAL OU SUB-RAMAL DE ÁGUA - FORNECIMENTO E INSTALAÇÃO. AF_12/2014</v>
          </cell>
          <cell r="C3549" t="str">
            <v>UN</v>
          </cell>
          <cell r="D3549">
            <v>6.93</v>
          </cell>
        </row>
        <row r="3550">
          <cell r="A3550">
            <v>89661</v>
          </cell>
          <cell r="B3550" t="str">
            <v>UNIÃO, CPVC, SOLDÁVEL, DN22MM, INSTALADO EM RAMAL OU SUB-RAMAL DE ÁGUA  FORNECIMENTO E INSTALAÇÃO. AF_12/2014</v>
          </cell>
          <cell r="C3550" t="str">
            <v>UN</v>
          </cell>
          <cell r="D3550">
            <v>19.899999999999999</v>
          </cell>
        </row>
        <row r="3551">
          <cell r="A3551">
            <v>89662</v>
          </cell>
          <cell r="B3551" t="str">
            <v>CONECTOR, CPVC, SOLDÁVEL, DN 22MM X 1/2, INSTALADO EM RAMAL OU SUB-RAMAL DE ÁGUA  FORNECIMENTO E INSTALAÇÃO. AF_12/2014</v>
          </cell>
          <cell r="C3551" t="str">
            <v>UN</v>
          </cell>
          <cell r="D3551">
            <v>31.33</v>
          </cell>
        </row>
        <row r="3552">
          <cell r="A3552">
            <v>89663</v>
          </cell>
          <cell r="B3552" t="str">
            <v>ADAPTADOR, CPVC, SOLDÁVEL, DN22MM, INSTALADO EM RAMAL OU SUB-RAMAL DE ÁGUA  FORNECIMENTO E INSTALAÇÃO. AF_12/2014</v>
          </cell>
          <cell r="C3552" t="str">
            <v>UN</v>
          </cell>
          <cell r="D3552">
            <v>12.18</v>
          </cell>
        </row>
        <row r="3553">
          <cell r="A3553">
            <v>89664</v>
          </cell>
          <cell r="B3553" t="str">
            <v>CURVA DE TRANSPOSIÇÃO, CPVC, SOLDÁVEL, DN22MM, INSTALADO EM RAMAL OU SUB-RAMAL DE ÁGUA  FORNECIMENTO E INSTALAÇÃO. AF_12/2014</v>
          </cell>
          <cell r="C3553" t="str">
            <v>UN</v>
          </cell>
          <cell r="D3553">
            <v>14.56</v>
          </cell>
        </row>
        <row r="3554">
          <cell r="A3554">
            <v>89665</v>
          </cell>
          <cell r="B3554" t="str">
            <v>REDUÇÃO EXCÊNTRICA, PVC, SERIE R, ÁGUA PLUVIAL, DN 75 X 50 MM, JUNTA ELÁSTICA, FORNECIDO E INSTALADO EM CONDUTORES VERTICAIS DE ÁGUAS PLUVIAIS. AF_12/2014</v>
          </cell>
          <cell r="C3554" t="str">
            <v>UN</v>
          </cell>
          <cell r="D3554">
            <v>9.14</v>
          </cell>
        </row>
        <row r="3555">
          <cell r="A3555">
            <v>89666</v>
          </cell>
          <cell r="B3555" t="str">
            <v>BUCHA DE REDUÇÃO, CPVC, SOLDÁVEL, DN22MM X 15MM, INSTALADO EM RAMAL OU SUB-RAMAL DE ÁGUA  FORNECIMENTO E INSTALAÇÃO. AF_12/2014</v>
          </cell>
          <cell r="C3555" t="str">
            <v>UN</v>
          </cell>
          <cell r="D3555">
            <v>5.88</v>
          </cell>
        </row>
        <row r="3556">
          <cell r="A3556">
            <v>89667</v>
          </cell>
          <cell r="B3556" t="str">
            <v>TÊ DE INSPEÇÃO, PVC, SERIE R, ÁGUA PLUVIAL, DN 75 MM, JUNTA ELÁSTICA, FORNECIDO E INSTALADO EM CONDUTORES VERTICAIS DE ÁGUAS PLUVIAIS. AF_12/2014</v>
          </cell>
          <cell r="C3556" t="str">
            <v>UN</v>
          </cell>
          <cell r="D3556">
            <v>21.93</v>
          </cell>
        </row>
        <row r="3557">
          <cell r="A3557">
            <v>89668</v>
          </cell>
          <cell r="B3557" t="str">
            <v>CONECTOR, CPVC, SOLDÁVEL, DN22MM X 3/4", INSTALADO EM RAMAL OU SUB-RAMAL DE ÁGUA - FORNECIMENTO E INSTALAÇÃO. AF_12/2014</v>
          </cell>
          <cell r="C3557" t="str">
            <v>UN</v>
          </cell>
          <cell r="D3557">
            <v>29.64</v>
          </cell>
        </row>
        <row r="3558">
          <cell r="A3558">
            <v>89669</v>
          </cell>
          <cell r="B3558" t="str">
            <v>LUVA SIMPLES, PVC, SERIE R, ÁGUA PLUVIAL, DN 100 MM, JUNTA ELÁSTICA, FORNECIDO E INSTALADO EM CONDUTORES VERTICAIS DE ÁGUAS PLUVIAIS. AF_12/2014</v>
          </cell>
          <cell r="C3558" t="str">
            <v>UN</v>
          </cell>
          <cell r="D3558">
            <v>14.8</v>
          </cell>
        </row>
        <row r="3559">
          <cell r="A3559">
            <v>89670</v>
          </cell>
          <cell r="B3559" t="str">
            <v>LUVA, CPVC, SOLDÁVEL, DN 28MM, INSTALADO EM RAMAL OU SUB-RAMAL DE ÁGUA  FORNECIMENTO E INSTALAÇÃO. AF_12/2014</v>
          </cell>
          <cell r="C3559" t="str">
            <v>UN</v>
          </cell>
          <cell r="D3559">
            <v>11.53</v>
          </cell>
        </row>
        <row r="3560">
          <cell r="A3560">
            <v>89671</v>
          </cell>
          <cell r="B3560" t="str">
            <v>LUVA DE CORRER, PVC, SERIE R, ÁGUA PLUVIAL, DN 100 MM, JUNTA ELÁSTICA, FORNECIDO E INSTALADO EM CONDUTORES VERTICAIS DE ÁGUAS PLUVIAIS. AF_12/2014</v>
          </cell>
          <cell r="C3560" t="str">
            <v>UN</v>
          </cell>
          <cell r="D3560">
            <v>21.21</v>
          </cell>
        </row>
        <row r="3561">
          <cell r="A3561">
            <v>89672</v>
          </cell>
          <cell r="B3561" t="str">
            <v>LUVA DE CORRER, CPVC, SOLDÁVEL, DN 28MM, INSTALADO EM RAMAL OU SUB-RAMAL DE ÁGUA  FORNECIMENTO E INSTALAÇÃO. AF_12/2014</v>
          </cell>
          <cell r="C3561" t="str">
            <v>UN</v>
          </cell>
          <cell r="D3561">
            <v>19.559999999999999</v>
          </cell>
        </row>
        <row r="3562">
          <cell r="A3562">
            <v>89673</v>
          </cell>
          <cell r="B3562" t="str">
            <v>REDUÇÃO EXCÊNTRICA, PVC, SERIE R, ÁGUA PLUVIAL, DN 100 X 75 MM, JUNTA ELÁSTICA, FORNECIDO E INSTALADO EM CONDUTORES VERTICAIS DE ÁGUAS PLUVIAIS. AF_12/2014</v>
          </cell>
          <cell r="C3562" t="str">
            <v>UN</v>
          </cell>
          <cell r="D3562">
            <v>17</v>
          </cell>
        </row>
        <row r="3563">
          <cell r="A3563">
            <v>89674</v>
          </cell>
          <cell r="B3563" t="str">
            <v>UNIÃO, CPVC, SOLDÁVEL, DN28MM, INSTALADO EM RAMAL OU SUB-RAMAL DE ÁGUA  FORNECIMENTO E INSTALAÇÃO. AF_12/2014</v>
          </cell>
          <cell r="C3563" t="str">
            <v>UN</v>
          </cell>
          <cell r="D3563">
            <v>29.8</v>
          </cell>
        </row>
        <row r="3564">
          <cell r="A3564">
            <v>89675</v>
          </cell>
          <cell r="B3564" t="str">
            <v>TÊ DE INSPEÇÃO, PVC, SERIE R, ÁGUA PLUVIAL, DN 100 MM, JUNTA ELÁSTICA, FORNECIDO E INSTALADO EM CONDUTORES VERTICAIS DE ÁGUAS PLUVIAIS. AF_12/2014</v>
          </cell>
          <cell r="C3564" t="str">
            <v>UN</v>
          </cell>
          <cell r="D3564">
            <v>36.49</v>
          </cell>
        </row>
        <row r="3565">
          <cell r="A3565">
            <v>89676</v>
          </cell>
          <cell r="B3565" t="str">
            <v>CONECTOR, CPVC, SOLDÁVEL, DN 28MM X 1, INSTALADO EM RAMAL OU SUB-RAMAL DE ÁGUA  FORNECIMENTO E INSTALAÇÃO. AF_12/2014</v>
          </cell>
          <cell r="C3565" t="str">
            <v>UN</v>
          </cell>
          <cell r="D3565">
            <v>46.51</v>
          </cell>
        </row>
        <row r="3566">
          <cell r="A3566">
            <v>89677</v>
          </cell>
          <cell r="B3566" t="str">
            <v>LUVA SIMPLES, PVC, SERIE R, ÁGUA PLUVIAL, DN 150 MM, JUNTA ELÁSTICA, FORNECIDO E INSTALADO EM CONDUTORES VERTICAIS DE ÁGUAS PLUVIAIS. AF_12/2014</v>
          </cell>
          <cell r="C3566" t="str">
            <v>UN</v>
          </cell>
          <cell r="D3566">
            <v>42.63</v>
          </cell>
        </row>
        <row r="3567">
          <cell r="A3567">
            <v>89678</v>
          </cell>
          <cell r="B3567" t="str">
            <v>BUCHA DE REDUÇÃO, CPVC, SOLDÁVEL, DN28MM X 22MM, INSTALADO EM RAMAL OU SUB-RAMAL DE ÁGUA  FORNECIMENTO E INSTALAÇÃO. AF_12/2014</v>
          </cell>
          <cell r="C3567" t="str">
            <v>UN</v>
          </cell>
          <cell r="D3567">
            <v>7.96</v>
          </cell>
        </row>
        <row r="3568">
          <cell r="A3568">
            <v>89679</v>
          </cell>
          <cell r="B3568" t="str">
            <v>LUVA DE CORRER, PVC, SERIE R, ÁGUA PLUVIAL, DN 150 MM, JUNTA ELÁSTICA, FORNECIDO E INSTALADO EM CONDUTORES VERTICAIS DE ÁGUAS PLUVIAIS. AF_12/2014</v>
          </cell>
          <cell r="C3568" t="str">
            <v>UN</v>
          </cell>
          <cell r="D3568">
            <v>65.510000000000005</v>
          </cell>
        </row>
        <row r="3569">
          <cell r="A3569">
            <v>89680</v>
          </cell>
          <cell r="B3569" t="str">
            <v>LUVA, CPVC, SOLDÁVEL, DN 35MM, INSTALADO EM RAMAL OU SUB-RAMAL DE ÁGUA  FORNECIMENTO E INSTALAÇÃO. AF_12/2014</v>
          </cell>
          <cell r="C3569" t="str">
            <v>UN</v>
          </cell>
          <cell r="D3569">
            <v>18.73</v>
          </cell>
        </row>
        <row r="3570">
          <cell r="A3570">
            <v>89681</v>
          </cell>
          <cell r="B3570" t="str">
            <v>REDUÇÃO EXCÊNTRICA, PVC, SERIE R, ÁGUA PLUVIAL, DN 150 X 100 MM, JUNTA ELÁSTICA, FORNECIDO E INSTALADO EM CONDUTORES VERTICAIS DE ÁGUAS PLUVIAIS. AF_12/2014</v>
          </cell>
          <cell r="C3570" t="str">
            <v>UN</v>
          </cell>
          <cell r="D3570">
            <v>46.68</v>
          </cell>
        </row>
        <row r="3571">
          <cell r="A3571">
            <v>89682</v>
          </cell>
          <cell r="B3571" t="str">
            <v>LUVA DE CORRER, CPVC, SOLDÁVEL, DN 35MM, INSTALADO EM RAMAL OU SUB-RAMAL DE ÁGUA  FORNECIMENTO E INSTALAÇÃO. AF_12/2014</v>
          </cell>
          <cell r="C3571" t="str">
            <v>UN</v>
          </cell>
          <cell r="D3571">
            <v>30.74</v>
          </cell>
        </row>
        <row r="3572">
          <cell r="A3572">
            <v>89684</v>
          </cell>
          <cell r="B3572" t="str">
            <v>UNIÃO, CPVC, SOLDÁVEL, DN35MM, INSTALADO EM RAMAL OU SUB-RAMAL DE ÁGUA  FORNECIMENTO E INSTALAÇÃO. AF_12/2014</v>
          </cell>
          <cell r="C3572" t="str">
            <v>UN</v>
          </cell>
          <cell r="D3572">
            <v>43.62</v>
          </cell>
        </row>
        <row r="3573">
          <cell r="A3573">
            <v>89685</v>
          </cell>
          <cell r="B3573" t="str">
            <v>JUNÇÃO SIMPLES, PVC, SERIE R, ÁGUA PLUVIAL, DN 75 X 75 MM, JUNTA ELÁSTICA, FORNECIDO E INSTALADO EM CONDUTORES VERTICAIS DE ÁGUAS PLUVIAIS. AF_12/2014</v>
          </cell>
          <cell r="C3573" t="str">
            <v>UN</v>
          </cell>
          <cell r="D3573">
            <v>31.02</v>
          </cell>
        </row>
        <row r="3574">
          <cell r="A3574">
            <v>89686</v>
          </cell>
          <cell r="B3574" t="str">
            <v>CONECTOR, CPVC, SOLDÁVEL, DN 35MM X 1 1/4, INSTALADO EM RAMAL OU SUB-RAMAL DE ÁGUA  FORNECIMENTO E INSTALAÇÃO. AF_12/2014</v>
          </cell>
          <cell r="C3574" t="str">
            <v>UN</v>
          </cell>
          <cell r="D3574">
            <v>171.03</v>
          </cell>
        </row>
        <row r="3575">
          <cell r="A3575">
            <v>89687</v>
          </cell>
          <cell r="B3575" t="str">
            <v>TÊ, PVC, SERIE R, ÁGUA PLUVIAL, DN 75 X 75 MM, JUNTA ELÁSTICA, FORNECIDO E INSTALADO EM CONDUTORES VERTICAIS DE ÁGUAS PLUVIAIS. AF_12/2014</v>
          </cell>
          <cell r="C3575" t="str">
            <v>UN</v>
          </cell>
          <cell r="D3575">
            <v>26.96</v>
          </cell>
        </row>
        <row r="3576">
          <cell r="A3576">
            <v>89689</v>
          </cell>
          <cell r="B3576" t="str">
            <v>BUCHA DE REDUÇÃO, CPVC, SOLDÁVEL, DN35MM X 28MM, INSTALADO EM RAMAL OU SUB-RAMAL DE ÁGUA  FORNECIMENTO E INSTALAÇÃO. AF_12/2014</v>
          </cell>
          <cell r="C3576" t="str">
            <v>UN</v>
          </cell>
          <cell r="D3576">
            <v>33.32</v>
          </cell>
        </row>
        <row r="3577">
          <cell r="A3577">
            <v>89690</v>
          </cell>
          <cell r="B3577" t="str">
            <v>JUNÇÃO SIMPLES, PVC, SERIE R, ÁGUA PLUVIAL, DN 100 X 100 MM, JUNTA ELÁSTICA, FORNECIDO E INSTALADO EM CONDUTORES VERTICAIS DE ÁGUAS PLUVIAIS. AF_12/2014</v>
          </cell>
          <cell r="C3577" t="str">
            <v>UN</v>
          </cell>
          <cell r="D3577">
            <v>46.12</v>
          </cell>
        </row>
        <row r="3578">
          <cell r="A3578">
            <v>89691</v>
          </cell>
          <cell r="B3578" t="str">
            <v>TE, CPVC, SOLDÁVEL, DN 15MM, INSTALADO EM RAMAL OU SUB-RAMAL DE ÁGUA - FORNECIMENTO E INSTALAÇÃO. AF_12/2014</v>
          </cell>
          <cell r="C3578" t="str">
            <v>UN</v>
          </cell>
          <cell r="D3578">
            <v>10.23</v>
          </cell>
        </row>
        <row r="3579">
          <cell r="A3579">
            <v>89692</v>
          </cell>
          <cell r="B3579" t="str">
            <v>JUNÇÃO SIMPLES, PVC, SERIE R, ÁGUA PLUVIAL, DN 100 X 75 MM, JUNTA ELÁSTICA, FORNECIDO E INSTALADO EM CONDUTORES VERTICAIS DE ÁGUAS PLUVIAIS. AF_12/2014</v>
          </cell>
          <cell r="C3579" t="str">
            <v>UN</v>
          </cell>
          <cell r="D3579">
            <v>43.66</v>
          </cell>
        </row>
        <row r="3580">
          <cell r="A3580">
            <v>89693</v>
          </cell>
          <cell r="B3580" t="str">
            <v>TÊ, PVC, SERIE R, ÁGUA PLUVIAL, DN 100 X 100 MM, JUNTA ELÁSTICA, FORNECIDO E INSTALADO EM CONDUTORES VERTICAIS DE ÁGUAS PLUVIAIS. AF_12/2014</v>
          </cell>
          <cell r="C3580" t="str">
            <v>UN</v>
          </cell>
          <cell r="D3580">
            <v>42.56</v>
          </cell>
        </row>
        <row r="3581">
          <cell r="A3581">
            <v>89694</v>
          </cell>
          <cell r="B3581" t="str">
            <v>TE DE TRANSIÇÃO, CPVC, SOLDÁVEL, DN 15MM X 1/2, INSTALADO EM RAMAL OU SUB-RAMAL DE ÁGUA  FORNECIMENTO E INSTALAÇÃO. AF_12/2014</v>
          </cell>
          <cell r="C3581" t="str">
            <v>UN</v>
          </cell>
          <cell r="D3581">
            <v>18.09</v>
          </cell>
        </row>
        <row r="3582">
          <cell r="A3582">
            <v>89695</v>
          </cell>
          <cell r="B3582" t="str">
            <v>TÊ MISTURADOR, CPVC, SOLDÁVEL, DN15MM, INSTALADO EM RAMAL OU SUB-RAMAL DE ÁGUA  FORNECIMENTO E INSTALAÇÃO. AF_12/2014</v>
          </cell>
          <cell r="C3582" t="str">
            <v>UN</v>
          </cell>
          <cell r="D3582">
            <v>16.61</v>
          </cell>
        </row>
        <row r="3583">
          <cell r="A3583">
            <v>89696</v>
          </cell>
          <cell r="B3583" t="str">
            <v>TÊ, PVC, SERIE R, ÁGUA PLUVIAL, DN 100 X 75 MM, JUNTA ELÁSTICA, FORNECIDO E INSTALADO EM CONDUTORES VERTICAIS DE ÁGUAS PLUVIAIS. AF_12/2014</v>
          </cell>
          <cell r="C3583" t="str">
            <v>UN</v>
          </cell>
          <cell r="D3583">
            <v>38.83</v>
          </cell>
        </row>
        <row r="3584">
          <cell r="A3584">
            <v>89697</v>
          </cell>
          <cell r="B3584" t="str">
            <v>TE, CPVC, SOLDÁVEL, DN 22MM, INSTALADO EM RAMAL OU SUB-RAMAL DE ÁGUA - FORNECIMENTO E INSTALAÇÃO. AF_12/2014</v>
          </cell>
          <cell r="C3584" t="str">
            <v>UN</v>
          </cell>
          <cell r="D3584">
            <v>12.65</v>
          </cell>
        </row>
        <row r="3585">
          <cell r="A3585">
            <v>89698</v>
          </cell>
          <cell r="B3585" t="str">
            <v>JUNÇÃO SIMPLES, PVC, SERIE R, ÁGUA PLUVIAL, DN 150 X 150 MM, JUNTA ELÁSTICA, FORNECIDO E INSTALADO EM CONDUTORES VERTICAIS DE ÁGUAS PLUVIAIS. AF_12/2014</v>
          </cell>
          <cell r="C3585" t="str">
            <v>UN</v>
          </cell>
          <cell r="D3585">
            <v>136.29</v>
          </cell>
        </row>
        <row r="3586">
          <cell r="A3586">
            <v>89699</v>
          </cell>
          <cell r="B3586" t="str">
            <v>JUNÇÃO SIMPLES, PVC, SERIE R, ÁGUA PLUVIAL, DN 150 X 100 MM, JUNTA ELÁSTICA, FORNECIDO E INSTALADO EM CONDUTORES VERTICAIS DE ÁGUAS PLUVIAIS. AF_12/2014</v>
          </cell>
          <cell r="C3586" t="str">
            <v>UN</v>
          </cell>
          <cell r="D3586">
            <v>115.43</v>
          </cell>
        </row>
        <row r="3587">
          <cell r="A3587">
            <v>89700</v>
          </cell>
          <cell r="B3587" t="str">
            <v>TE DE TRANSIÇÃO, CPVC, SOLDÁVEL, DN 22MM X 1/2, INSTALADO EM RAMAL OU SUB-RAMAL DE ÁGUA  FORNECIMENTO E INSTALAÇÃO. AF_12/2014</v>
          </cell>
          <cell r="C3587" t="str">
            <v>UN</v>
          </cell>
          <cell r="D3587">
            <v>19.38</v>
          </cell>
        </row>
        <row r="3588">
          <cell r="A3588">
            <v>89701</v>
          </cell>
          <cell r="B3588" t="str">
            <v>TÊ, PVC, SERIE R, ÁGUA PLUVIAL, DN 150 X 150 MM, JUNTA ELÁSTICA, FORNECIDO E INSTALADO EM CONDUTORES VERTICAIS DE ÁGUAS PLUVIAIS. AF_12/2014</v>
          </cell>
          <cell r="C3588" t="str">
            <v>UN</v>
          </cell>
          <cell r="D3588">
            <v>89.23</v>
          </cell>
        </row>
        <row r="3589">
          <cell r="A3589">
            <v>89702</v>
          </cell>
          <cell r="B3589" t="str">
            <v>TÊ MISTURADOR, CPVC, SOLDÁVEL, DN22MM, INSTALADO EM RAMAL OU SUB-RAMAL DE ÁGUA  FORNECIMENTO E INSTALAÇÃO. AF_12/2014</v>
          </cell>
          <cell r="C3589" t="str">
            <v>UN</v>
          </cell>
          <cell r="D3589">
            <v>19.38</v>
          </cell>
        </row>
        <row r="3590">
          <cell r="A3590">
            <v>89703</v>
          </cell>
          <cell r="B3590" t="str">
            <v>TE MISTURADOR DE TRANSIÇÃO, CPVC, SOLDÁVEL, DN 22MM X 3/4", INSTALADO EM RAMAL OU SUB-RAMAL DE ÁGUA - FORNECIMENTO E INSTALAÇÃO. AF_12/2014</v>
          </cell>
          <cell r="C3590" t="str">
            <v>UN</v>
          </cell>
          <cell r="D3590">
            <v>46.71</v>
          </cell>
        </row>
        <row r="3591">
          <cell r="A3591">
            <v>89704</v>
          </cell>
          <cell r="B3591" t="str">
            <v>TÊ, PVC, SERIE R, ÁGUA PLUVIAL, DN 150 X 100 MM, JUNTA ELÁSTICA, FORNECIDO E INSTALADO EM CONDUTORES VERTICAIS DE ÁGUAS PLUVIAIS. AF_12/2014</v>
          </cell>
          <cell r="C3591" t="str">
            <v>UN</v>
          </cell>
          <cell r="D3591">
            <v>75.400000000000006</v>
          </cell>
        </row>
        <row r="3592">
          <cell r="A3592">
            <v>89705</v>
          </cell>
          <cell r="B3592" t="str">
            <v>TÊ, CPVC, SOLDÁVEL, DN28MM, INSTALADO EM RAMAL OU SUB-RAMAL DE ÁGUA   FORNECIMENTO E INSTALAÇÃO. AF_12/2014</v>
          </cell>
          <cell r="C3592" t="str">
            <v>UN</v>
          </cell>
          <cell r="D3592">
            <v>21.58</v>
          </cell>
        </row>
        <row r="3593">
          <cell r="A3593">
            <v>89706</v>
          </cell>
          <cell r="B3593" t="str">
            <v>TÊ, CPVC, SOLDÁVEL, DN35MM, INSTALADO EM RAMAL OU SUB-RAMAL DE ÁGUA  FORNECIMENTO E INSTALAÇÃO. AF_12/2014</v>
          </cell>
          <cell r="C3593" t="str">
            <v>UN</v>
          </cell>
          <cell r="D3593">
            <v>50.32</v>
          </cell>
        </row>
        <row r="3594">
          <cell r="A3594">
            <v>89718</v>
          </cell>
          <cell r="B3594" t="str">
            <v>TUBO, CPVC, SOLDÁVEL, DN 35MM, INSTALADO EM RAMAL DE DISTRIBUIÇÃO DE ÁGUA   FORNECIMENTO E INSTALAÇÃO. AF_12/2014</v>
          </cell>
          <cell r="C3594" t="str">
            <v>M</v>
          </cell>
          <cell r="D3594">
            <v>40.270000000000003</v>
          </cell>
        </row>
        <row r="3595">
          <cell r="A3595">
            <v>89719</v>
          </cell>
          <cell r="B3595" t="str">
            <v>JOELHO 90 GRAUS, CPVC, SOLDÁVEL, DN 22MM, INSTALADO EM RAMAL DE DISTRIBUIÇÃO DE ÁGUA   FORNECIMENTO E INSTALAÇÃO. AF_12/2014</v>
          </cell>
          <cell r="C3595" t="str">
            <v>UN</v>
          </cell>
          <cell r="D3595">
            <v>9.4499999999999993</v>
          </cell>
        </row>
        <row r="3596">
          <cell r="A3596">
            <v>89720</v>
          </cell>
          <cell r="B3596" t="str">
            <v>JOELHO 45 GRAUS, CPVC, SOLDÁVEL, DN 22MM, INSTALADO EM RAMAL DE DISTRIBUIÇÃO DE ÁGUA   FORNECIMENTO E INSTALAÇÃO. AF_12/2014</v>
          </cell>
          <cell r="C3596" t="str">
            <v>UN</v>
          </cell>
          <cell r="D3596">
            <v>11.45</v>
          </cell>
        </row>
        <row r="3597">
          <cell r="A3597">
            <v>89721</v>
          </cell>
          <cell r="B3597" t="str">
            <v>CURVA 90 GRAUS, CPVC, SOLDÁVEL, DN 22MM, INSTALADO EM RAMAL DE DISTRIBUIÇÃO DE ÁGUA - FORNECIMENTO E INSTALAÇÃO. AF_12/2014</v>
          </cell>
          <cell r="C3597" t="str">
            <v>UN</v>
          </cell>
          <cell r="D3597">
            <v>12.12</v>
          </cell>
        </row>
        <row r="3598">
          <cell r="A3598">
            <v>89722</v>
          </cell>
          <cell r="B3598" t="str">
            <v>JOELHO DE TRANSIÇÃO, 90 GRAUS, CPVC, SOLDÁVEL, DN 22MM X 1/2", INSTALADO EM RAMAL DE ALIMENTAÇAÕ DE ÁGUA - FORNECIMENTO E INSTALAÇÃO. AF_12/2014</v>
          </cell>
          <cell r="C3598" t="str">
            <v>UN</v>
          </cell>
          <cell r="D3598">
            <v>21.58</v>
          </cell>
        </row>
        <row r="3599">
          <cell r="A3599">
            <v>89723</v>
          </cell>
          <cell r="B3599" t="str">
            <v>JOELHO 90 GRAUS, CPVC, SOLDÁVEL, DN 28MM, INSTALADO EM RAMAL DE DISTRIBUIÇÃO DE ÁGUA   FORNECIMENTO E INSTALAÇÃO. AF_12/2014</v>
          </cell>
          <cell r="C3599" t="str">
            <v>UN</v>
          </cell>
          <cell r="D3599">
            <v>16.13</v>
          </cell>
        </row>
        <row r="3600">
          <cell r="A3600">
            <v>89724</v>
          </cell>
          <cell r="B3600" t="str">
            <v>JOELHO 90 GRAUS, PVC, SERIE NORMAL, ESGOTO PREDIAL, DN 40 MM, JUNTA SOLDÁVEL, FORNECIDO E INSTALADO EM RAMAL DE DESCARGA OU RAMAL DE ESGOTO SANITÁRIO. AF_12/2014</v>
          </cell>
          <cell r="C3600" t="str">
            <v>UN</v>
          </cell>
          <cell r="D3600">
            <v>7.12</v>
          </cell>
        </row>
        <row r="3601">
          <cell r="A3601">
            <v>89725</v>
          </cell>
          <cell r="B3601" t="str">
            <v>JOELHO 45 GRAUS, CPVC, SOLDÁVEL, DN 28MM, INSTALADO EM RAMAL DE DISTRIBUIÇÃO DE ÁGUA   FORNECIMENTO E INSTALAÇÃO. AF_12/2014</v>
          </cell>
          <cell r="C3601" t="str">
            <v>UN</v>
          </cell>
          <cell r="D3601">
            <v>15.66</v>
          </cell>
        </row>
        <row r="3602">
          <cell r="A3602">
            <v>89726</v>
          </cell>
          <cell r="B3602" t="str">
            <v>JOELHO 45 GRAUS, PVC, SERIE NORMAL, ESGOTO PREDIAL, DN 40 MM, JUNTA SOLDÁVEL, FORNECIDO E INSTALADO EM RAMAL DE DESCARGA OU RAMAL DE ESGOTO SANITÁRIO. AF_12/2014</v>
          </cell>
          <cell r="C3602" t="str">
            <v>UN</v>
          </cell>
          <cell r="D3602">
            <v>5.63</v>
          </cell>
        </row>
        <row r="3603">
          <cell r="A3603">
            <v>89727</v>
          </cell>
          <cell r="B3603" t="str">
            <v>CURVA 90 GRAUS, CPVC, SOLDÁVEL, DN 28MM, INSTALADO EM RAMAL DE DISTRIBUIÇÃO DE ÁGUA   FORNECIMENTO E INSTALAÇÃO. AF_12/2014</v>
          </cell>
          <cell r="C3603" t="str">
            <v>UN</v>
          </cell>
          <cell r="D3603">
            <v>17.809999999999999</v>
          </cell>
        </row>
        <row r="3604">
          <cell r="A3604">
            <v>89728</v>
          </cell>
          <cell r="B3604" t="str">
            <v>CURVA CURTA 90 GRAUS, PVC, SERIE NORMAL, ESGOTO PREDIAL, DN 40 MM, JUNTA SOLDÁVEL, FORNECIDO E INSTALADO EM RAMAL DE DESCARGA OU RAMAL DE ESGOTO SANITÁRIO. AF_12/2014</v>
          </cell>
          <cell r="C3604" t="str">
            <v>UN</v>
          </cell>
          <cell r="D3604">
            <v>7.49</v>
          </cell>
        </row>
        <row r="3605">
          <cell r="A3605">
            <v>89729</v>
          </cell>
          <cell r="B3605" t="str">
            <v>JOELHO 90 GRAUS, CPVC, SOLDÁVEL, DN 35MM, INSTALADO EM RAMAL DE DISTRIBUIÇÃO DE ÁGUA   FORNECIMENTO E INSTALAÇÃO. AF_12/2014</v>
          </cell>
          <cell r="C3605" t="str">
            <v>UN</v>
          </cell>
          <cell r="D3605">
            <v>25.09</v>
          </cell>
        </row>
        <row r="3606">
          <cell r="A3606">
            <v>89730</v>
          </cell>
          <cell r="B3606" t="str">
            <v>CURVA LONGA 90 GRAUS, PVC, SERIE NORMAL, ESGOTO PREDIAL, DN 40 MM, JUNTA SOLDÁVEL, FORNECIDO E INSTALADO EM RAMAL DE DESCARGA OU RAMAL DE ESGOTO SANITÁRIO. AF_12/2014</v>
          </cell>
          <cell r="C3606" t="str">
            <v>UN</v>
          </cell>
          <cell r="D3606">
            <v>7.97</v>
          </cell>
        </row>
        <row r="3607">
          <cell r="A3607">
            <v>89731</v>
          </cell>
          <cell r="B3607" t="str">
            <v>JOELHO 90 GRAUS, PVC, SERIE NORMAL, ESGOTO PREDIAL, DN 50 MM, JUNTA ELÁSTICA, FORNECIDO E INSTALADO EM RAMAL DE DESCARGA OU RAMAL DE ESGOTO SANITÁRIO. AF_12/2014</v>
          </cell>
          <cell r="C3607" t="str">
            <v>UN</v>
          </cell>
          <cell r="D3607">
            <v>8.18</v>
          </cell>
        </row>
        <row r="3608">
          <cell r="A3608">
            <v>89732</v>
          </cell>
          <cell r="B3608" t="str">
            <v>JOELHO 45 GRAUS, PVC, SERIE NORMAL, ESGOTO PREDIAL, DN 50 MM, JUNTA ELÁSTICA, FORNECIDO E INSTALADO EM RAMAL DE DESCARGA OU RAMAL DE ESGOTO SANITÁRIO. AF_12/2014</v>
          </cell>
          <cell r="C3608" t="str">
            <v>UN</v>
          </cell>
          <cell r="D3608">
            <v>8.5299999999999994</v>
          </cell>
        </row>
        <row r="3609">
          <cell r="A3609">
            <v>89733</v>
          </cell>
          <cell r="B3609" t="str">
            <v>CURVA CURTA 90 GRAUS, PVC, SERIE NORMAL, ESGOTO PREDIAL, DN 50 MM, JUNTA ELÁSTICA, FORNECIDO E INSTALADO EM RAMAL DE DESCARGA OU RAMAL DE ESGOTO SANITÁRIO. AF_12/2014</v>
          </cell>
          <cell r="C3609" t="str">
            <v>UN</v>
          </cell>
          <cell r="D3609">
            <v>12.31</v>
          </cell>
        </row>
        <row r="3610">
          <cell r="A3610">
            <v>89734</v>
          </cell>
          <cell r="B3610" t="str">
            <v>JOELHO 45 GRAUS, CPVC, SOLDÁVEL, DN 35MM, INSTALADO EM RAMAL DE DISTRIBUIÇÃO DE ÁGUA   FORNECIMENTO E INSTALAÇÃO. AF_12/2014</v>
          </cell>
          <cell r="C3610" t="str">
            <v>UN</v>
          </cell>
          <cell r="D3610">
            <v>25.09</v>
          </cell>
        </row>
        <row r="3611">
          <cell r="A3611">
            <v>89735</v>
          </cell>
          <cell r="B3611" t="str">
            <v>CURVA LONGA 90 GRAUS, PVC, SERIE NORMAL, ESGOTO PREDIAL, DN 50 MM, JUNTA ELÁSTICA, FORNECIDO E INSTALADO EM RAMAL DE DESCARGA OU RAMAL DE ESGOTO SANITÁRIO. AF_12/2014</v>
          </cell>
          <cell r="C3611" t="str">
            <v>UN</v>
          </cell>
          <cell r="D3611">
            <v>12.89</v>
          </cell>
        </row>
        <row r="3612">
          <cell r="A3612">
            <v>89736</v>
          </cell>
          <cell r="B3612" t="str">
            <v>LUVA, CPVC, SOLDÁVEL, DN 22MM, INSTALADO EM RAMAL DE DISTRIBUIÇÃO DE ÁGUA   FORNECIMENTO E INSTALAÇÃO. AF_12/2014</v>
          </cell>
          <cell r="C3612" t="str">
            <v>UN</v>
          </cell>
          <cell r="D3612">
            <v>6.23</v>
          </cell>
        </row>
        <row r="3613">
          <cell r="A3613">
            <v>89737</v>
          </cell>
          <cell r="B3613" t="str">
            <v>JOELHO 90 GRAUS, PVC, SERIE NORMAL, ESGOTO PREDIAL, DN 75 MM, JUNTA ELÁSTICA, FORNECIDO E INSTALADO EM RAMAL DE DESCARGA OU RAMAL DE ESGOTO SANITÁRIO. AF_12/2014</v>
          </cell>
          <cell r="C3613" t="str">
            <v>UN</v>
          </cell>
          <cell r="D3613">
            <v>13.52</v>
          </cell>
        </row>
        <row r="3614">
          <cell r="A3614">
            <v>89738</v>
          </cell>
          <cell r="B3614" t="str">
            <v>LUVA DE CORRER, CPVC, SOLDÁVEL, DN 22MM, INSTALADO EM RAMAL DE DISTRIBUIÇÃO DE ÁGUA   FORNECIMENTO E INSTALAÇÃO. AF_12/2014</v>
          </cell>
          <cell r="C3614" t="str">
            <v>UN</v>
          </cell>
          <cell r="D3614">
            <v>13.25</v>
          </cell>
        </row>
        <row r="3615">
          <cell r="A3615">
            <v>89739</v>
          </cell>
          <cell r="B3615" t="str">
            <v>JOELHO 45 GRAUS, PVC, SERIE NORMAL, ESGOTO PREDIAL, DN 75 MM, JUNTA ELÁSTICA, FORNECIDO E INSTALADO EM RAMAL DE DESCARGA OU RAMAL DE ESGOTO SANITÁRIO. AF_12/2014</v>
          </cell>
          <cell r="C3615" t="str">
            <v>UN</v>
          </cell>
          <cell r="D3615">
            <v>14.02</v>
          </cell>
        </row>
        <row r="3616">
          <cell r="A3616">
            <v>89740</v>
          </cell>
          <cell r="B3616" t="str">
            <v>LUVA DE TRANSIÇÃO, CPVC, SOLDÁVEL, DN 22MM X 25MM, INSTALADO EM RAMAL DE DISTRIBUIÇÃO DE ÁGUA   FORNECIMENTO E INSTALAÇÃO. AF_12/2014</v>
          </cell>
          <cell r="C3616" t="str">
            <v>UN</v>
          </cell>
          <cell r="D3616">
            <v>5.62</v>
          </cell>
        </row>
        <row r="3617">
          <cell r="A3617">
            <v>89741</v>
          </cell>
          <cell r="B3617" t="str">
            <v>UNIÃO, CPVC, SOLDÁVEL, DN 22MM, INSTALADO EM RAMAL DE DISTRIBUIÇÃO DE ÁGUA   FORNECIMENTO E INSTALAÇÃO. AF_12/2014</v>
          </cell>
          <cell r="C3617" t="str">
            <v>UN</v>
          </cell>
          <cell r="D3617">
            <v>18.59</v>
          </cell>
        </row>
        <row r="3618">
          <cell r="A3618">
            <v>89742</v>
          </cell>
          <cell r="B3618" t="str">
            <v>CURVA CURTA 90 GRAUS, PVC, SERIE NORMAL, ESGOTO PREDIAL, DN 75 MM, JUNTA ELÁSTICA, FORNECIDO E INSTALADO EM RAMAL DE DESCARGA OU RAMAL DE ESGOTO SANITÁRIO. AF_12/2014</v>
          </cell>
          <cell r="C3618" t="str">
            <v>UN</v>
          </cell>
          <cell r="D3618">
            <v>20.68</v>
          </cell>
        </row>
        <row r="3619">
          <cell r="A3619">
            <v>89743</v>
          </cell>
          <cell r="B3619" t="str">
            <v>CURVA LONGA 90 GRAUS, PVC, SERIE NORMAL, ESGOTO PREDIAL, DN 75 MM, JUNTA ELÁSTICA, FORNECIDO E INSTALADO EM RAMAL DE DESCARGA OU RAMAL DE ESGOTO SANITÁRIO. AF_12/2014</v>
          </cell>
          <cell r="C3619" t="str">
            <v>UN</v>
          </cell>
          <cell r="D3619">
            <v>27.87</v>
          </cell>
        </row>
        <row r="3620">
          <cell r="A3620">
            <v>89744</v>
          </cell>
          <cell r="B3620" t="str">
            <v>JOELHO 90 GRAUS, PVC, SERIE NORMAL, ESGOTO PREDIAL, DN 100 MM, JUNTA ELÁSTICA, FORNECIDO E INSTALADO EM RAMAL DE DESCARGA OU RAMAL DE ESGOTO SANITÁRIO. AF_12/2014</v>
          </cell>
          <cell r="C3620" t="str">
            <v>UN</v>
          </cell>
          <cell r="D3620">
            <v>17.649999999999999</v>
          </cell>
        </row>
        <row r="3621">
          <cell r="A3621">
            <v>89745</v>
          </cell>
          <cell r="B3621" t="str">
            <v>CONECTOR, CPVC, SOLDÁVEL, DN 22MM X 1/2 , INSTALADO EM RAMAL DE DISTRIBUIÇÃO DE ÁGUA   FORNECIMENTO E INSTALAÇÃO. AF_12/2014</v>
          </cell>
          <cell r="C3621" t="str">
            <v>UN</v>
          </cell>
          <cell r="D3621">
            <v>30.02</v>
          </cell>
        </row>
        <row r="3622">
          <cell r="A3622">
            <v>89746</v>
          </cell>
          <cell r="B3622" t="str">
            <v>JOELHO 45 GRAUS, PVC, SERIE NORMAL, ESGOTO PREDIAL, DN 100 MM, JUNTA ELÁSTICA, FORNECIDO E INSTALADO EM RAMAL DE DESCARGA OU RAMAL DE ESGOTO SANITÁRIO. AF_12/2014</v>
          </cell>
          <cell r="C3622" t="str">
            <v>UN</v>
          </cell>
          <cell r="D3622">
            <v>17.62</v>
          </cell>
        </row>
        <row r="3623">
          <cell r="A3623">
            <v>89747</v>
          </cell>
          <cell r="B3623" t="str">
            <v>ADAPTADOR, CPVC, SOLDÁVEL, DN 22MM, INSTALADO EM RAMAL DE DISTRIBUIÇÃO DE ÁGUA   FORNECIMENTO E INSTALAÇÃO. AF_12/2014</v>
          </cell>
          <cell r="C3623" t="str">
            <v>UN</v>
          </cell>
          <cell r="D3623">
            <v>10.87</v>
          </cell>
        </row>
        <row r="3624">
          <cell r="A3624">
            <v>89748</v>
          </cell>
          <cell r="B3624" t="str">
            <v>CURVA CURTA 90 GRAUS, PVC, SERIE NORMAL, ESGOTO PREDIAL, DN 100 MM, JUNTA ELÁSTICA, FORNECIDO E INSTALADO EM RAMAL DE DESCARGA OU RAMAL DE ESGOTO SANITÁRIO. AF_12/2014</v>
          </cell>
          <cell r="C3624" t="str">
            <v>UN</v>
          </cell>
          <cell r="D3624">
            <v>25.44</v>
          </cell>
        </row>
        <row r="3625">
          <cell r="A3625">
            <v>89749</v>
          </cell>
          <cell r="B3625" t="str">
            <v>CURVA DE TRANSPOSIÇÃO, CPVC, SOLDÁVEL, DN 22MM, INSTALADO EM RAMAL DE DISTRIBUIÇÃO DE ÁGUA   FORNECIMENTO E INSTALAÇÃO. AF_12/2014</v>
          </cell>
          <cell r="C3625" t="str">
            <v>UN</v>
          </cell>
          <cell r="D3625">
            <v>13.25</v>
          </cell>
        </row>
        <row r="3626">
          <cell r="A3626">
            <v>89750</v>
          </cell>
          <cell r="B3626" t="str">
            <v>CURVA LONGA 90 GRAUS, PVC, SERIE NORMAL, ESGOTO PREDIAL, DN 100 MM, JUNTA ELÁSTICA, FORNECIDO E INSTALADO EM RAMAL DE DESCARGA OU RAMAL DE ESGOTO SANITÁRIO. AF_12/2014</v>
          </cell>
          <cell r="C3626" t="str">
            <v>UN</v>
          </cell>
          <cell r="D3626">
            <v>39.270000000000003</v>
          </cell>
        </row>
        <row r="3627">
          <cell r="A3627">
            <v>89751</v>
          </cell>
          <cell r="B3627" t="str">
            <v>BUCHA DE REDUÇÃO, CPVC, SOLDÁVEL, DN 22MM X 15MM, INSTALADO EM RAMAL DE DISTRIBUIÇÃO DE ÁGUA   FORNECIMENTO E INSTALAÇÃO. AF_12/2014</v>
          </cell>
          <cell r="C3627" t="str">
            <v>UN</v>
          </cell>
          <cell r="D3627">
            <v>4.57</v>
          </cell>
        </row>
        <row r="3628">
          <cell r="A3628">
            <v>89752</v>
          </cell>
          <cell r="B3628" t="str">
            <v>LUVA SIMPLES, PVC, SERIE NORMAL, ESGOTO PREDIAL, DN 40 MM, JUNTA SOLDÁVEL, FORNECIDO E INSTALADO EM RAMAL DE DESCARGA OU RAMAL DE ESGOTO SANITÁRIO. AF_12/2014</v>
          </cell>
          <cell r="C3628" t="str">
            <v>UN</v>
          </cell>
          <cell r="D3628">
            <v>4.7</v>
          </cell>
        </row>
        <row r="3629">
          <cell r="A3629">
            <v>89753</v>
          </cell>
          <cell r="B3629" t="str">
            <v>LUVA SIMPLES, PVC, SERIE NORMAL, ESGOTO PREDIAL, DN 50 MM, JUNTA ELÁSTICA, FORNECIDO E INSTALADO EM RAMAL DE DESCARGA OU RAMAL DE ESGOTO SANITÁRIO. AF_12/2014</v>
          </cell>
          <cell r="C3629" t="str">
            <v>UN</v>
          </cell>
          <cell r="D3629">
            <v>6.62</v>
          </cell>
        </row>
        <row r="3630">
          <cell r="A3630">
            <v>89754</v>
          </cell>
          <cell r="B3630" t="str">
            <v>LUVA DE CORRER, PVC, SERIE NORMAL, ESGOTO PREDIAL, DN 50 MM, JUNTA ELÁSTICA, FORNECIDO E INSTALADO EM RAMAL DE DESCARGA OU RAMAL DE ESGOTO SANITÁRIO. AF_12/2014</v>
          </cell>
          <cell r="C3630" t="str">
            <v>UN</v>
          </cell>
          <cell r="D3630">
            <v>10.82</v>
          </cell>
        </row>
        <row r="3631">
          <cell r="A3631">
            <v>89755</v>
          </cell>
          <cell r="B3631" t="str">
            <v>LUVA, CPVC, SOLDÁVEL, DN 28MM, INSTALADO EM RAMAL DE DISTRIBUIÇÃO DE ÁGUA   FORNECIMENTO E INSTALAÇÃO. AF_12/2014</v>
          </cell>
          <cell r="C3631" t="str">
            <v>UN</v>
          </cell>
          <cell r="D3631">
            <v>10.01</v>
          </cell>
        </row>
        <row r="3632">
          <cell r="A3632">
            <v>89756</v>
          </cell>
          <cell r="B3632" t="str">
            <v>LUVA DE CORRER, CPVC, SOLDÁVEL, DN 28MM, INSTALADO EM RAMAL DE DISTRIBUIÇÃO DE ÁGUA   FORNECIMENTO E INSTALAÇÃO. AF_12/2014</v>
          </cell>
          <cell r="C3632" t="str">
            <v>UN</v>
          </cell>
          <cell r="D3632">
            <v>18.04</v>
          </cell>
        </row>
        <row r="3633">
          <cell r="A3633">
            <v>89757</v>
          </cell>
          <cell r="B3633" t="str">
            <v>UNIÃO, CPVC, SOLDÁVEL, DN 28MM, INSTALADO EM RAMAL DE DISTRIBUIÇÃO DE ÁGUA   FORNECIMENTO E INSTALAÇÃO. AF_12/2014</v>
          </cell>
          <cell r="C3633" t="str">
            <v>UN</v>
          </cell>
          <cell r="D3633">
            <v>28.28</v>
          </cell>
        </row>
        <row r="3634">
          <cell r="A3634">
            <v>89758</v>
          </cell>
          <cell r="B3634" t="str">
            <v>CONECTOR, CPVC, SOLDÁVEL, DN 28MM X 1 , INSTALADO EM RAMAL DE DISTRIBUIÇÃO DE ÁGUA   FORNECIMENTO E INSTALAÇÃO. AF_12/2014</v>
          </cell>
          <cell r="C3634" t="str">
            <v>UN</v>
          </cell>
          <cell r="D3634">
            <v>44.99</v>
          </cell>
        </row>
        <row r="3635">
          <cell r="A3635">
            <v>89759</v>
          </cell>
          <cell r="B3635" t="str">
            <v>BUCHA DE REDUÇÃO, CPVC, SOLDÁVEL, DN 28MM X 22MM, INSTALADO EM RAMAL DE DISTRIBUIÇÃO DE ÁGUA - FORNECIMENTO E INSTALAÇÃO. AF_12/2014</v>
          </cell>
          <cell r="C3635" t="str">
            <v>UN</v>
          </cell>
          <cell r="D3635">
            <v>6.44</v>
          </cell>
        </row>
        <row r="3636">
          <cell r="A3636">
            <v>89760</v>
          </cell>
          <cell r="B3636" t="str">
            <v>LUVA, CPVC, SOLDÁVEL, DN 35MM, INSTALADO EM RAMAL DE DISTRIBUIÇÃO DE ÁGUA - FORNECIMENTO E INSTALAÇÃO. AF_12/2014</v>
          </cell>
          <cell r="C3636" t="str">
            <v>UN</v>
          </cell>
          <cell r="D3636">
            <v>16.93</v>
          </cell>
        </row>
        <row r="3637">
          <cell r="A3637">
            <v>89761</v>
          </cell>
          <cell r="B3637" t="str">
            <v>LUVA DE CORRER, CPVC, SOLDÁVEL, DN 35MM, INSTALADO EM RAMAL DE DISTRIBUIÇÃO DE ÁGUA - FORNECIMENTO E INSTALAÇÃO. AF_12/2014</v>
          </cell>
          <cell r="C3637" t="str">
            <v>UN</v>
          </cell>
          <cell r="D3637">
            <v>28.94</v>
          </cell>
        </row>
        <row r="3638">
          <cell r="A3638">
            <v>89762</v>
          </cell>
          <cell r="B3638" t="str">
            <v>UNIÃO, CPVC, SOLDÁVEL, DN35MM, INSTALADO EM RAMAL DE DISTRIBUIÇÃO DE ÁGUA - FORNECIMENTO E INSTALAÇÃO. AF_12/2014</v>
          </cell>
          <cell r="C3638" t="str">
            <v>UN</v>
          </cell>
          <cell r="D3638">
            <v>41.82</v>
          </cell>
        </row>
        <row r="3639">
          <cell r="A3639">
            <v>89763</v>
          </cell>
          <cell r="B3639" t="str">
            <v>CONECTOR, CPVC, SOLDÁVEL, DN 35MM X 1 1/4 , INSTALADO EM RAMAL DE DISTRIBUIÇÃO DE ÁGUA - FORNECIMENTO E INSTALAÇÃO. AF_12/2014</v>
          </cell>
          <cell r="C3639" t="str">
            <v>UN</v>
          </cell>
          <cell r="D3639">
            <v>169.23</v>
          </cell>
        </row>
        <row r="3640">
          <cell r="A3640">
            <v>89764</v>
          </cell>
          <cell r="B3640" t="str">
            <v>BUCHA DE REDUÇÃO, CPVC, SOLDÁVEL, DN35MM X 28MM, INSTALADO EM RAMAL DE DISTRIBUIÇÃO DE ÁGUA - FORNECIMENTO E INSTALAÇÃO. AF_12/2014</v>
          </cell>
          <cell r="C3640" t="str">
            <v>UN</v>
          </cell>
          <cell r="D3640">
            <v>31.52</v>
          </cell>
        </row>
        <row r="3641">
          <cell r="A3641">
            <v>89765</v>
          </cell>
          <cell r="B3641" t="str">
            <v>TE, CPVC, SOLDÁVEL, DN 22MM, INSTALADO EM RAMAL DE DISTRIBUIÇÃO DE ÁGUA - FORNECIMENTO E INSTALAÇÃO. AF_12/2014</v>
          </cell>
          <cell r="C3641" t="str">
            <v>UN</v>
          </cell>
          <cell r="D3641">
            <v>12.04</v>
          </cell>
        </row>
        <row r="3642">
          <cell r="A3642">
            <v>89766</v>
          </cell>
          <cell r="B3642" t="str">
            <v>TE DE TRANSIÇÃO, CPVC, SOLDÁVEL, DN 22MM X 1/2 , INSTALADO EM RAMAL DE DISTRIBUIÇÃO DE ÁGUA   FORNECIMENTO E INSTALAÇÃO. AF_12/2014</v>
          </cell>
          <cell r="C3642" t="str">
            <v>UN</v>
          </cell>
          <cell r="D3642">
            <v>18.77</v>
          </cell>
        </row>
        <row r="3643">
          <cell r="A3643">
            <v>89767</v>
          </cell>
          <cell r="B3643" t="str">
            <v>TÊ MISTURADOR, CPVC, SOLDÁVEL, DN 22MM, INSTALADO EM RAMAL DE DISTRIBUIÇÃO DE ÁGUA - FORNECIMENTO E INSTALAÇÃO. AF_12/2014</v>
          </cell>
          <cell r="C3643" t="str">
            <v>UN</v>
          </cell>
          <cell r="D3643">
            <v>18.77</v>
          </cell>
        </row>
        <row r="3644">
          <cell r="A3644">
            <v>89768</v>
          </cell>
          <cell r="B3644" t="str">
            <v>TÊ, CPVC, SOLDÁVEL, DN 28MM, INSTALADO EM RAMAL DE DISTRIBUIÇÃO DE ÁGUA - FORNECIMENTO E INSTALAÇÃO. AF_12/2014</v>
          </cell>
          <cell r="C3644" t="str">
            <v>UN</v>
          </cell>
          <cell r="D3644">
            <v>18.489999999999998</v>
          </cell>
        </row>
        <row r="3645">
          <cell r="A3645">
            <v>89769</v>
          </cell>
          <cell r="B3645" t="str">
            <v>TÊ, CPVC, SOLDÁVEL, DN35MM, INSTALADO EM RAMAL DE DISTRIBUIÇÃO DE ÁGUA - FORNECIMENTO E INSTALAÇÃO. AF_12/2014</v>
          </cell>
          <cell r="C3645" t="str">
            <v>UN</v>
          </cell>
          <cell r="D3645">
            <v>46.67</v>
          </cell>
        </row>
        <row r="3646">
          <cell r="A3646">
            <v>89772</v>
          </cell>
          <cell r="B3646" t="str">
            <v>TUBO, CPVC, SOLDÁVEL, DN 54MM, INSTALADO EM PRUMADA DE ÁGUA  FORNECIMENTO E INSTALAÇÃO. AF_12/2014</v>
          </cell>
          <cell r="C3646" t="str">
            <v>M</v>
          </cell>
          <cell r="D3646">
            <v>74.569999999999993</v>
          </cell>
        </row>
        <row r="3647">
          <cell r="A3647">
            <v>89774</v>
          </cell>
          <cell r="B3647" t="str">
            <v>LUVA SIMPLES, PVC, SERIE NORMAL, ESGOTO PREDIAL, DN 75 MM, JUNTA ELÁSTICA, FORNECIDO E INSTALADO EM RAMAL DE DESCARGA OU RAMAL DE ESGOTO SANITÁRIO. AF_12/2014</v>
          </cell>
          <cell r="C3647" t="str">
            <v>UN</v>
          </cell>
          <cell r="D3647">
            <v>10.79</v>
          </cell>
        </row>
        <row r="3648">
          <cell r="A3648">
            <v>89776</v>
          </cell>
          <cell r="B3648" t="str">
            <v>LUVA DE CORRER, PVC, SERIE NORMAL, ESGOTO PREDIAL, DN 75 MM, JUNTA ELÁSTICA, FORNECIDO E INSTALADO EM RAMAL DE DESCARGA OU RAMAL DE ESGOTO SANITÁRIO. AF_12/2014</v>
          </cell>
          <cell r="C3648" t="str">
            <v>UN</v>
          </cell>
          <cell r="D3648">
            <v>14.03</v>
          </cell>
        </row>
        <row r="3649">
          <cell r="A3649">
            <v>89777</v>
          </cell>
          <cell r="B3649" t="str">
            <v>JOELHO 90 GRAUS, CPVC, SOLDÁVEL, DN 35MM, INSTALADO EM PRUMADA DE ÁGUA  FORNECIMENTO E INSTALAÇÃO. AF_12/2014</v>
          </cell>
          <cell r="C3649" t="str">
            <v>UN</v>
          </cell>
          <cell r="D3649">
            <v>23.85</v>
          </cell>
        </row>
        <row r="3650">
          <cell r="A3650">
            <v>89778</v>
          </cell>
          <cell r="B3650" t="str">
            <v>LUVA SIMPLES, PVC, SERIE NORMAL, ESGOTO PREDIAL, DN 100 MM, JUNTA ELÁSTICA, FORNECIDO E INSTALADO EM RAMAL DE DESCARGA OU RAMAL DE ESGOTO SANITÁRIO. AF_12/2014</v>
          </cell>
          <cell r="C3650" t="str">
            <v>UN</v>
          </cell>
          <cell r="D3650">
            <v>13.69</v>
          </cell>
        </row>
        <row r="3651">
          <cell r="A3651">
            <v>89779</v>
          </cell>
          <cell r="B3651" t="str">
            <v>LUVA DE CORRER, PVC, SERIE NORMAL, ESGOTO PREDIAL, DN 100 MM, JUNTA ELÁSTICA, FORNECIDO E INSTALADO EM RAMAL DE DESCARGA OU RAMAL DE ESGOTO SANITÁRIO. AF_12/2014</v>
          </cell>
          <cell r="C3651" t="str">
            <v>UN</v>
          </cell>
          <cell r="D3651">
            <v>19.7</v>
          </cell>
        </row>
        <row r="3652">
          <cell r="A3652">
            <v>89780</v>
          </cell>
          <cell r="B3652" t="str">
            <v>JOELHO 45 GRAUS, CPVC, SOLDÁVEL, DN 35MM, INSTALADO EM PRUMADA DE ÁGUA - FORNECIMENTO E INSTALAÇÃO. AF_12/2014</v>
          </cell>
          <cell r="C3652" t="str">
            <v>UN</v>
          </cell>
          <cell r="D3652">
            <v>23.85</v>
          </cell>
        </row>
        <row r="3653">
          <cell r="A3653">
            <v>89781</v>
          </cell>
          <cell r="B3653" t="str">
            <v>JOELHO 90 GRAUS, CPVC, SOLDÁVEL, DN 42MM, INSTALADO EM PRUMADA DE ÁGUA  FORNECIMENTO E INSTALAÇÃO. AF_12/2014</v>
          </cell>
          <cell r="C3653" t="str">
            <v>UN</v>
          </cell>
          <cell r="D3653">
            <v>36.1</v>
          </cell>
        </row>
        <row r="3654">
          <cell r="A3654">
            <v>89782</v>
          </cell>
          <cell r="B3654" t="str">
            <v>TE, PVC, SERIE NORMAL, ESGOTO PREDIAL, DN 40 X 40 MM, JUNTA SOLDÁVEL, FORNECIDO E INSTALADO EM RAMAL DE DESCARGA OU RAMAL DE ESGOTO SANITÁRIO. AF_12/2014</v>
          </cell>
          <cell r="C3654" t="str">
            <v>UN</v>
          </cell>
          <cell r="D3654">
            <v>8.75</v>
          </cell>
        </row>
        <row r="3655">
          <cell r="A3655">
            <v>89783</v>
          </cell>
          <cell r="B3655" t="str">
            <v>JUNÇÃO SIMPLES, PVC, SERIE NORMAL, ESGOTO PREDIAL, DN 40 MM, JUNTA SOLDÁVEL, FORNECIDO E INSTALADO EM RAMAL DE DESCARGA OU RAMAL DE ESGOTO SANITÁRIO. AF_12/2014</v>
          </cell>
          <cell r="C3655" t="str">
            <v>UN</v>
          </cell>
          <cell r="D3655">
            <v>8.9</v>
          </cell>
        </row>
        <row r="3656">
          <cell r="A3656">
            <v>89784</v>
          </cell>
          <cell r="B3656" t="str">
            <v>TE, PVC, SERIE NORMAL, ESGOTO PREDIAL, DN 50 X 50 MM, JUNTA ELÁSTICA, FORNECIDO E INSTALADO EM RAMAL DE DESCARGA OU RAMAL DE ESGOTO SANITÁRIO. AF_12/2014</v>
          </cell>
          <cell r="C3656" t="str">
            <v>UN</v>
          </cell>
          <cell r="D3656">
            <v>14.37</v>
          </cell>
        </row>
        <row r="3657">
          <cell r="A3657">
            <v>89785</v>
          </cell>
          <cell r="B3657" t="str">
            <v>JUNÇÃO SIMPLES, PVC, SERIE NORMAL, ESGOTO PREDIAL, DN 50 X 50 MM, JUNTA ELÁSTICA, FORNECIDO E INSTALADO EM RAMAL DE DESCARGA OU RAMAL DE ESGOTO SANITÁRIO. AF_12/2014</v>
          </cell>
          <cell r="C3657" t="str">
            <v>UN</v>
          </cell>
          <cell r="D3657">
            <v>15.37</v>
          </cell>
        </row>
        <row r="3658">
          <cell r="A3658">
            <v>89786</v>
          </cell>
          <cell r="B3658" t="str">
            <v>TE, PVC, SERIE NORMAL, ESGOTO PREDIAL, DN 75 X 75 MM, JUNTA ELÁSTICA, FORNECIDO E INSTALADO EM RAMAL DE DESCARGA OU RAMAL DE ESGOTO SANITÁRIO. AF_12/2014</v>
          </cell>
          <cell r="C3658" t="str">
            <v>UN</v>
          </cell>
          <cell r="D3658">
            <v>23.08</v>
          </cell>
        </row>
        <row r="3659">
          <cell r="A3659">
            <v>89787</v>
          </cell>
          <cell r="B3659" t="str">
            <v>JOELHO 45 GRAUS, CPVC, SOLDÁVEL, DN 42MM, INSTALADO EM PRUMADA DE ÁGUA  FORNECIMENTO E INSTALAÇÃO. AF_12/2014</v>
          </cell>
          <cell r="C3659" t="str">
            <v>UN</v>
          </cell>
          <cell r="D3659">
            <v>36.1</v>
          </cell>
        </row>
        <row r="3660">
          <cell r="A3660">
            <v>89788</v>
          </cell>
          <cell r="B3660" t="str">
            <v>JOELHO 90 GRAUS, CPVC, SOLDÁVEL, DN 54MM, INSTALADO EM PRUMADA DE ÁGUA  FORNECIMENTO E INSTALAÇÃO. AF_12/2014</v>
          </cell>
          <cell r="C3660" t="str">
            <v>UN</v>
          </cell>
          <cell r="D3660">
            <v>72.14</v>
          </cell>
        </row>
        <row r="3661">
          <cell r="A3661">
            <v>89789</v>
          </cell>
          <cell r="B3661" t="str">
            <v>JOELHO 45 GRAUS, CPVC, SOLDÁVEL, DN 54MM, INSTALADO EM PRUMADA DE ÁGUA  FORNECIMENTO E INSTALAÇÃO. AF_12/2014</v>
          </cell>
          <cell r="C3661" t="str">
            <v>UN</v>
          </cell>
          <cell r="D3661">
            <v>73.319999999999993</v>
          </cell>
        </row>
        <row r="3662">
          <cell r="A3662">
            <v>89790</v>
          </cell>
          <cell r="B3662" t="str">
            <v>JOELHO 90 GRAUS, CPVC, SOLDÁVEL, DN 73MM, INSTALADO EM PRUMADA DE ÁGUA  FORNECIMENTO E INSTALAÇÃO. AF_12/2014</v>
          </cell>
          <cell r="C3662" t="str">
            <v>UN</v>
          </cell>
          <cell r="D3662">
            <v>181.6</v>
          </cell>
        </row>
        <row r="3663">
          <cell r="A3663">
            <v>89791</v>
          </cell>
          <cell r="B3663" t="str">
            <v>JOELHO 45 GRAUS, CPVC, SOLDÁVEL, DN 73MM, INSTALADO EM PRUMADA DE ÁGUA  FORNECIMENTO E INSTALAÇÃO. AF_12/2014</v>
          </cell>
          <cell r="C3663" t="str">
            <v>UN</v>
          </cell>
          <cell r="D3663">
            <v>185.95</v>
          </cell>
        </row>
        <row r="3664">
          <cell r="A3664">
            <v>89792</v>
          </cell>
          <cell r="B3664" t="str">
            <v>JOELHO 90 GRAUS, CPVC, SOLDÁVEL, DN 89MM, INSTALADO EM PRUMADA DE ÁGUA  FORNECIMENTO E INSTALAÇÃO. AF_12/2014</v>
          </cell>
          <cell r="C3664" t="str">
            <v>UN</v>
          </cell>
          <cell r="D3664">
            <v>212.82</v>
          </cell>
        </row>
        <row r="3665">
          <cell r="A3665">
            <v>89793</v>
          </cell>
          <cell r="B3665" t="str">
            <v>JOELHO 45 GRAUS, CPVC, SOLDÁVEL, DN 89MM, INSTALADO EM PRUMADA DE ÁGUA  FORNECIMENTO E INSTALAÇÃO. AF_12/2014</v>
          </cell>
          <cell r="C3665" t="str">
            <v>UN</v>
          </cell>
          <cell r="D3665">
            <v>218.68</v>
          </cell>
        </row>
        <row r="3666">
          <cell r="A3666">
            <v>89794</v>
          </cell>
          <cell r="B3666" t="str">
            <v>LUVA, CPVC, SOLDÁVEL, DN 35MM, INSTALADO EM PRUMADA DE ÁGUA  FORNECIMENTO E INSTALAÇÃO. AF_12/2014</v>
          </cell>
          <cell r="C3666" t="str">
            <v>UN</v>
          </cell>
          <cell r="D3666">
            <v>16.11</v>
          </cell>
        </row>
        <row r="3667">
          <cell r="A3667">
            <v>89795</v>
          </cell>
          <cell r="B3667" t="str">
            <v>JUNÇÃO SIMPLES, PVC, SERIE NORMAL, ESGOTO PREDIAL, DN 75 X 75 MM, JUNTA ELÁSTICA, FORNECIDO E INSTALADO EM RAMAL DE DESCARGA OU RAMAL DE ESGOTO SANITÁRIO. AF_12/2014</v>
          </cell>
          <cell r="C3667" t="str">
            <v>UN</v>
          </cell>
          <cell r="D3667">
            <v>24.45</v>
          </cell>
        </row>
        <row r="3668">
          <cell r="A3668">
            <v>89796</v>
          </cell>
          <cell r="B3668" t="str">
            <v>TE, PVC, SERIE NORMAL, ESGOTO PREDIAL, DN 100 X 100 MM, JUNTA ELÁSTICA, FORNECIDO E INSTALADO EM RAMAL DE DESCARGA OU RAMAL DE ESGOTO SANITÁRIO. AF_12/2014</v>
          </cell>
          <cell r="C3668" t="str">
            <v>UN</v>
          </cell>
          <cell r="D3668">
            <v>28.92</v>
          </cell>
        </row>
        <row r="3669">
          <cell r="A3669">
            <v>89797</v>
          </cell>
          <cell r="B3669" t="str">
            <v>JUNÇÃO SIMPLES, PVC, SERIE NORMAL, ESGOTO PREDIAL, DN 100 X 100 MM, JUNTA ELÁSTICA, FORNECIDO E INSTALADO EM RAMAL DE DESCARGA OU RAMAL DE ESGOTO SANITÁRIO. AF_12/2014</v>
          </cell>
          <cell r="C3669" t="str">
            <v>UN</v>
          </cell>
          <cell r="D3669">
            <v>32.14</v>
          </cell>
        </row>
        <row r="3670">
          <cell r="A3670">
            <v>89801</v>
          </cell>
          <cell r="B3670" t="str">
            <v>JOELHO 90 GRAUS, PVC, SERIE NORMAL, ESGOTO PREDIAL, DN 50 MM, JUNTA ELÁSTICA, FORNECIDO E INSTALADO EM PRUMADA DE ESGOTO SANITÁRIO OU VENTILAÇÃO. AF_12/2014</v>
          </cell>
          <cell r="C3670" t="str">
            <v>UN</v>
          </cell>
          <cell r="D3670">
            <v>4.99</v>
          </cell>
        </row>
        <row r="3671">
          <cell r="A3671">
            <v>89802</v>
          </cell>
          <cell r="B3671" t="str">
            <v>JOELHO 45 GRAUS, PVC, SERIE NORMAL, ESGOTO PREDIAL, DN 50 MM, JUNTA ELÁSTICA, FORNECIDO E INSTALADO EM PRUMADA DE ESGOTO SANITÁRIO OU VENTILAÇÃO. AF_12/2014</v>
          </cell>
          <cell r="C3671" t="str">
            <v>UN</v>
          </cell>
          <cell r="D3671">
            <v>5.34</v>
          </cell>
        </row>
        <row r="3672">
          <cell r="A3672">
            <v>89803</v>
          </cell>
          <cell r="B3672" t="str">
            <v>CURVA CURTA 90 GRAUS, PVC, SERIE NORMAL, ESGOTO PREDIAL, DN 50 MM, JUNTA ELÁSTICA, FORNECIDO E INSTALADO EM PRUMADA DE ESGOTO SANITÁRIO OU VENTILAÇÃO. AF_12/2014</v>
          </cell>
          <cell r="C3672" t="str">
            <v>UN</v>
          </cell>
          <cell r="D3672">
            <v>9.1199999999999992</v>
          </cell>
        </row>
        <row r="3673">
          <cell r="A3673">
            <v>89804</v>
          </cell>
          <cell r="B3673" t="str">
            <v>CURVA LONGA 90 GRAUS, PVC, SERIE NORMAL, ESGOTO PREDIAL, DN 50 MM, JUNTA ELÁSTICA, FORNECIDO E INSTALADO EM PRUMADA DE ESGOTO SANITÁRIO OU VENTILAÇÃO. AF_12/2014</v>
          </cell>
          <cell r="C3673" t="str">
            <v>UN</v>
          </cell>
          <cell r="D3673">
            <v>9.6999999999999993</v>
          </cell>
        </row>
        <row r="3674">
          <cell r="A3674">
            <v>89805</v>
          </cell>
          <cell r="B3674" t="str">
            <v>JOELHO 90 GRAUS, PVC, SERIE NORMAL, ESGOTO PREDIAL, DN 75 MM, JUNTA ELÁSTICA, FORNECIDO E INSTALADO EM PRUMADA DE ESGOTO SANITÁRIO OU VENTILAÇÃO. AF_12/2014</v>
          </cell>
          <cell r="C3674" t="str">
            <v>UN</v>
          </cell>
          <cell r="D3674">
            <v>9.6300000000000008</v>
          </cell>
        </row>
        <row r="3675">
          <cell r="A3675">
            <v>89806</v>
          </cell>
          <cell r="B3675" t="str">
            <v>JOELHO 45 GRAUS, PVC, SERIE NORMAL, ESGOTO PREDIAL, DN 75 MM, JUNTA ELÁSTICA, FORNECIDO E INSTALADO EM PRUMADA DE ESGOTO SANITÁRIO OU VENTILAÇÃO. AF_12/2014</v>
          </cell>
          <cell r="C3675" t="str">
            <v>UN</v>
          </cell>
          <cell r="D3675">
            <v>10.130000000000001</v>
          </cell>
        </row>
        <row r="3676">
          <cell r="A3676">
            <v>89807</v>
          </cell>
          <cell r="B3676" t="str">
            <v>CURVA CURTA 90 GRAUS, PVC, SERIE NORMAL, ESGOTO PREDIAL, DN 75 MM, JUNTA ELÁSTICA, FORNECIDO E INSTALADO EM PRUMADA DE ESGOTO SANITÁRIO OU VENTILAÇÃO. AF_12/2014</v>
          </cell>
          <cell r="C3676" t="str">
            <v>UN</v>
          </cell>
          <cell r="D3676">
            <v>16.79</v>
          </cell>
        </row>
        <row r="3677">
          <cell r="A3677">
            <v>89808</v>
          </cell>
          <cell r="B3677" t="str">
            <v>CURVA LONGA 90 GRAUS, PVC, SERIE NORMAL, ESGOTO PREDIAL, DN 75 MM, JUNTA ELÁSTICA, FORNECIDO E INSTALADO EM PRUMADA DE ESGOTO SANITÁRIO OU VENTILAÇÃO. AF_12/2014</v>
          </cell>
          <cell r="C3677" t="str">
            <v>UN</v>
          </cell>
          <cell r="D3677">
            <v>23.98</v>
          </cell>
        </row>
        <row r="3678">
          <cell r="A3678">
            <v>89809</v>
          </cell>
          <cell r="B3678" t="str">
            <v>JOELHO 90 GRAUS, PVC, SERIE NORMAL, ESGOTO PREDIAL, DN 100 MM, JUNTA ELÁSTICA, FORNECIDO E INSTALADO EM PRUMADA DE ESGOTO SANITÁRIO OU VENTILAÇÃO. AF_12/2014</v>
          </cell>
          <cell r="C3678" t="str">
            <v>UN</v>
          </cell>
          <cell r="D3678">
            <v>13.05</v>
          </cell>
        </row>
        <row r="3679">
          <cell r="A3679">
            <v>89810</v>
          </cell>
          <cell r="B3679" t="str">
            <v>JOELHO 45 GRAUS, PVC, SERIE NORMAL, ESGOTO PREDIAL, DN 100 MM, JUNTA ELÁSTICA, FORNECIDO E INSTALADO EM PRUMADA DE ESGOTO SANITÁRIO OU VENTILAÇÃO. AF_12/2014</v>
          </cell>
          <cell r="C3679" t="str">
            <v>UN</v>
          </cell>
          <cell r="D3679">
            <v>13.02</v>
          </cell>
        </row>
        <row r="3680">
          <cell r="A3680">
            <v>89811</v>
          </cell>
          <cell r="B3680" t="str">
            <v>CURVA CURTA 90 GRAUS, PVC, SERIE NORMAL, ESGOTO PREDIAL, DN 100 MM, JUNTA ELÁSTICA, FORNECIDO E INSTALADO EM PRUMADA DE ESGOTO SANITÁRIO OU VENTILAÇÃO. AF_12/2014</v>
          </cell>
          <cell r="C3680" t="str">
            <v>UN</v>
          </cell>
          <cell r="D3680">
            <v>20.84</v>
          </cell>
        </row>
        <row r="3681">
          <cell r="A3681">
            <v>89812</v>
          </cell>
          <cell r="B3681" t="str">
            <v>CURVA LONGA 90 GRAUS, PVC, SERIE NORMAL, ESGOTO PREDIAL, DN 100 MM, JUNTA ELÁSTICA, FORNECIDO E INSTALADO EM PRUMADA DE ESGOTO SANITÁRIO OU VENTILAÇÃO. AF_12/2014</v>
          </cell>
          <cell r="C3681" t="str">
            <v>UN</v>
          </cell>
          <cell r="D3681">
            <v>34.67</v>
          </cell>
        </row>
        <row r="3682">
          <cell r="A3682">
            <v>89813</v>
          </cell>
          <cell r="B3682" t="str">
            <v>LUVA SIMPLES, PVC, SERIE NORMAL, ESGOTO PREDIAL, DN 50 MM, JUNTA ELÁSTICA, FORNECIDO E INSTALADO EM PRUMADA DE ESGOTO SANITÁRIO OU VENTILAÇÃO. AF_12/2014</v>
          </cell>
          <cell r="C3682" t="str">
            <v>UN</v>
          </cell>
          <cell r="D3682">
            <v>4.8499999999999996</v>
          </cell>
        </row>
        <row r="3683">
          <cell r="A3683">
            <v>89814</v>
          </cell>
          <cell r="B3683" t="str">
            <v>LUVA DE CORRER, PVC, SERIE NORMAL, ESGOTO PREDIAL, DN 50 MM, JUNTA ELÁSTICA, FORNECIDO E INSTALADO EM PRUMADA DE ESGOTO SANITÁRIO OU VENTILAÇÃO. AF_12/2014</v>
          </cell>
          <cell r="C3683" t="str">
            <v>UN</v>
          </cell>
          <cell r="D3683">
            <v>9.0500000000000007</v>
          </cell>
        </row>
        <row r="3684">
          <cell r="A3684">
            <v>89815</v>
          </cell>
          <cell r="B3684" t="str">
            <v>LUVA DE CORRER, CPVC, SOLDÁVEL, DN 35MM, INSTALADO EM PRUMADA DE ÁGUA  FORNECIMENTO E INSTALAÇÃO. AF_12/2014</v>
          </cell>
          <cell r="C3684" t="str">
            <v>UN</v>
          </cell>
          <cell r="D3684">
            <v>28.12</v>
          </cell>
        </row>
        <row r="3685">
          <cell r="A3685">
            <v>89816</v>
          </cell>
          <cell r="B3685" t="str">
            <v>UNIÃO, CPVC, SOLDÁVEL, DN35MM, INSTALADO EM PRUMADA DE ÁGUA  FORNECIMENTO E INSTALAÇÃO. AF_12/2014</v>
          </cell>
          <cell r="C3685" t="str">
            <v>UN</v>
          </cell>
          <cell r="D3685">
            <v>41</v>
          </cell>
        </row>
        <row r="3686">
          <cell r="A3686">
            <v>89817</v>
          </cell>
          <cell r="B3686" t="str">
            <v>LUVA SIMPLES, PVC, SERIE NORMAL, ESGOTO PREDIAL, DN 75 MM, JUNTA ELÁSTICA, FORNECIDO E INSTALADO EM PRUMADA DE ESGOTO SANITÁRIO OU VENTILAÇÃO. AF_12/2014</v>
          </cell>
          <cell r="C3686" t="str">
            <v>UN</v>
          </cell>
          <cell r="D3686">
            <v>8.31</v>
          </cell>
        </row>
        <row r="3687">
          <cell r="A3687">
            <v>89818</v>
          </cell>
          <cell r="B3687" t="str">
            <v>CONECTOR, CPVC, SOLDÁVEL, DN 35MM X 1 1/4, INSTALADO EM PRUMADA DE ÁGUA  FORNECIMENTO E INSTALAÇÃO. AF_12/2014</v>
          </cell>
          <cell r="C3687" t="str">
            <v>UN</v>
          </cell>
          <cell r="D3687">
            <v>168.41</v>
          </cell>
        </row>
        <row r="3688">
          <cell r="A3688">
            <v>89819</v>
          </cell>
          <cell r="B3688" t="str">
            <v>LUVA DE CORRER, PVC, SERIE NORMAL, ESGOTO PREDIAL, DN 75 MM, JUNTA ELÁSTICA, FORNECIDO E INSTALADO EM PRUMADA DE ESGOTO SANITÁRIO OU VENTILAÇÃO. AF_12/2014</v>
          </cell>
          <cell r="C3688" t="str">
            <v>UN</v>
          </cell>
          <cell r="D3688">
            <v>11.55</v>
          </cell>
        </row>
        <row r="3689">
          <cell r="A3689">
            <v>89820</v>
          </cell>
          <cell r="B3689" t="str">
            <v>BUCHA DE REDUÇÃO, CPVC, SOLDÁVEL, DN35MM X 28MM, INSTALADO EM PRUMADA DE ÁGUA  FORNECIMENTO E INSTALAÇÃO. AF_12/2014</v>
          </cell>
          <cell r="C3689" t="str">
            <v>UN</v>
          </cell>
          <cell r="D3689">
            <v>30.7</v>
          </cell>
        </row>
        <row r="3690">
          <cell r="A3690">
            <v>89821</v>
          </cell>
          <cell r="B3690" t="str">
            <v>LUVA SIMPLES, PVC, SERIE NORMAL, ESGOTO PREDIAL, DN 100 MM, JUNTA ELÁSTICA, FORNECIDO E INSTALADO EM PRUMADA DE ESGOTO SANITÁRIO OU VENTILAÇÃO. AF_12/2014</v>
          </cell>
          <cell r="C3690" t="str">
            <v>UN</v>
          </cell>
          <cell r="D3690">
            <v>10.5</v>
          </cell>
        </row>
        <row r="3691">
          <cell r="A3691">
            <v>89822</v>
          </cell>
          <cell r="B3691" t="str">
            <v>LUVA, CPVC, SOLDÁVEL, DN 42MM, INSTALADO EM PRUMADA DE ÁGUA  FORNECIMENTO E INSTALAÇÃO. AF_12/2014</v>
          </cell>
          <cell r="C3691" t="str">
            <v>UN</v>
          </cell>
          <cell r="D3691">
            <v>21.37</v>
          </cell>
        </row>
        <row r="3692">
          <cell r="A3692">
            <v>89823</v>
          </cell>
          <cell r="B3692" t="str">
            <v>LUVA DE CORRER, PVC, SERIE NORMAL, ESGOTO PREDIAL, DN 100 MM, JUNTA ELÁSTICA, FORNECIDO E INSTALADO EM PRUMADA DE ESGOTO SANITÁRIO OU VENTILAÇÃO. AF_12/2014</v>
          </cell>
          <cell r="C3692" t="str">
            <v>UN</v>
          </cell>
          <cell r="D3692">
            <v>16.510000000000002</v>
          </cell>
        </row>
        <row r="3693">
          <cell r="A3693">
            <v>89824</v>
          </cell>
          <cell r="B3693" t="str">
            <v>LUVA DE CORRER, CPVC, SOLDÁVEL, DN 42MM, INSTALADO EM PRUMADA DE ÁGUA  FORNECIMENTO E INSTALAÇÃO. AF_12/2014</v>
          </cell>
          <cell r="C3693" t="str">
            <v>UN</v>
          </cell>
          <cell r="D3693">
            <v>38.479999999999997</v>
          </cell>
        </row>
        <row r="3694">
          <cell r="A3694">
            <v>89825</v>
          </cell>
          <cell r="B3694" t="str">
            <v>TE, PVC, SERIE NORMAL, ESGOTO PREDIAL, DN 50 X 50 MM, JUNTA ELÁSTICA, FORNECIDO E INSTALADO EM PRUMADA DE ESGOTO SANITÁRIO OU VENTILAÇÃO. AF_12/2014</v>
          </cell>
          <cell r="C3694" t="str">
            <v>UN</v>
          </cell>
          <cell r="D3694">
            <v>10.47</v>
          </cell>
        </row>
        <row r="3695">
          <cell r="A3695">
            <v>89826</v>
          </cell>
          <cell r="B3695" t="str">
            <v>LUVA DE TRANSIÇÃO, CPVC, SOLDÁVEL, DN42MM X 1.1/2, INSTALADO EM PRUMADA DE ÁGUA  FORNECIMENTO E INSTALAÇÃO. AF_12/2014</v>
          </cell>
          <cell r="C3695" t="str">
            <v>UN</v>
          </cell>
          <cell r="D3695">
            <v>171.72</v>
          </cell>
        </row>
        <row r="3696">
          <cell r="A3696">
            <v>89827</v>
          </cell>
          <cell r="B3696" t="str">
            <v>JUNÇÃO SIMPLES, PVC, SERIE NORMAL, ESGOTO PREDIAL, DN 50 X 50 MM, JUNTA ELÁSTICA, FORNECIDO E INSTALADO EM PRUMADA DE ESGOTO SANITÁRIO OU VENTILAÇÃO. AF_12/2014</v>
          </cell>
          <cell r="C3696" t="str">
            <v>UN</v>
          </cell>
          <cell r="D3696">
            <v>11.47</v>
          </cell>
        </row>
        <row r="3697">
          <cell r="A3697">
            <v>89828</v>
          </cell>
          <cell r="B3697" t="str">
            <v>UNIÃO, CPVC, SOLDÁVEL, DN42MM, INSTALADO EM PRUMADA DE ÁGUA  FORNECIMENTO E INSTALAÇÃO. AF_12/2014</v>
          </cell>
          <cell r="C3697" t="str">
            <v>UN</v>
          </cell>
          <cell r="D3697">
            <v>59.6</v>
          </cell>
        </row>
        <row r="3698">
          <cell r="A3698">
            <v>89829</v>
          </cell>
          <cell r="B3698" t="str">
            <v>TE, PVC, SERIE NORMAL, ESGOTO PREDIAL, DN 75 X 75 MM, JUNTA ELÁSTICA, FORNECIDO E INSTALADO EM PRUMADA DE ESGOTO SANITÁRIO OU VENTILAÇÃO. AF_12/2014</v>
          </cell>
          <cell r="C3698" t="str">
            <v>UN</v>
          </cell>
          <cell r="D3698">
            <v>18.12</v>
          </cell>
        </row>
        <row r="3699">
          <cell r="A3699">
            <v>89830</v>
          </cell>
          <cell r="B3699" t="str">
            <v>JUNÇÃO SIMPLES, PVC, SERIE NORMAL, ESGOTO PREDIAL, DN 75 X 75 MM, JUNTA ELÁSTICA, FORNECIDO E INSTALADO EM PRUMADA DE ESGOTO SANITÁRIO OU VENTILAÇÃO. AF_12/2014</v>
          </cell>
          <cell r="C3699" t="str">
            <v>UN</v>
          </cell>
          <cell r="D3699">
            <v>19.489999999999998</v>
          </cell>
        </row>
        <row r="3700">
          <cell r="A3700">
            <v>89831</v>
          </cell>
          <cell r="B3700" t="str">
            <v>CONECTOR, CPVC, SOLDÁVEL, DN 42MM X 1.1/2, INSTALADO EM PRUMADA DE ÁGUA  FORNECIMENTO E INSTALAÇÃO. AF_12/2014</v>
          </cell>
          <cell r="C3700" t="str">
            <v>UN</v>
          </cell>
          <cell r="D3700">
            <v>205.69</v>
          </cell>
        </row>
        <row r="3701">
          <cell r="A3701">
            <v>89832</v>
          </cell>
          <cell r="B3701" t="str">
            <v>BUCHA DE REDUÇÃO, CPVC, SOLDÁVEL, DN 42MM X 22MM, INSTALADO EM RAMAL DE DISTRIBUIÇÃO DE ÁGUA - FORNECIMENTO E INSTALAÇÃO. AF_12/2014</v>
          </cell>
          <cell r="C3701" t="str">
            <v>UN</v>
          </cell>
          <cell r="D3701">
            <v>40.43</v>
          </cell>
        </row>
        <row r="3702">
          <cell r="A3702">
            <v>89833</v>
          </cell>
          <cell r="B3702" t="str">
            <v>TE, PVC, SERIE NORMAL, ESGOTO PREDIAL, DN 100 X 100 MM, JUNTA ELÁSTICA, FORNECIDO E INSTALADO EM PRUMADA DE ESGOTO SANITÁRIO OU VENTILAÇÃO. AF_12/2014</v>
          </cell>
          <cell r="C3702" t="str">
            <v>UN</v>
          </cell>
          <cell r="D3702">
            <v>22.9</v>
          </cell>
        </row>
        <row r="3703">
          <cell r="A3703">
            <v>89834</v>
          </cell>
          <cell r="B3703" t="str">
            <v>JUNÇÃO SIMPLES, PVC, SERIE NORMAL, ESGOTO PREDIAL, DN 100 X 100 MM, JUNTA ELÁSTICA, FORNECIDO E INSTALADO EM PRUMADA DE ESGOTO SANITÁRIO OU VENTILAÇÃO. AF_12/2014</v>
          </cell>
          <cell r="C3703" t="str">
            <v>UN</v>
          </cell>
          <cell r="D3703">
            <v>26.12</v>
          </cell>
        </row>
        <row r="3704">
          <cell r="A3704">
            <v>89835</v>
          </cell>
          <cell r="B3704" t="str">
            <v>LUVA, CPVC, SOLDÁVEL, DN 54MM, INSTALADO EM PRUMADA DE ÁGUA  FORNECIMENTO E INSTALAÇÃO. AF_12/2014</v>
          </cell>
          <cell r="C3704" t="str">
            <v>UN</v>
          </cell>
          <cell r="D3704">
            <v>39.340000000000003</v>
          </cell>
        </row>
        <row r="3705">
          <cell r="A3705">
            <v>89836</v>
          </cell>
          <cell r="B3705" t="str">
            <v>LUVA DE TRANSIÇÃO, CPVC, SOLDÁVEL, DN 54MM X 2, INSTALADO EM PRUMADA DE ÁGUA  FORNECIMENTO E INSTALAÇÃO. AF_12/2014</v>
          </cell>
          <cell r="C3705" t="str">
            <v>UN</v>
          </cell>
          <cell r="D3705">
            <v>278.14</v>
          </cell>
        </row>
        <row r="3706">
          <cell r="A3706">
            <v>89837</v>
          </cell>
          <cell r="B3706" t="str">
            <v>UNIÃO, CPVC, SOLDÁVEL, DN 54MM, INSTALADO EM PRUMADA DE ÁGUA  FORNECIMENTO E INSTALAÇÃO. AF_12/2014</v>
          </cell>
          <cell r="C3706" t="str">
            <v>UN</v>
          </cell>
          <cell r="D3706">
            <v>137.33000000000001</v>
          </cell>
        </row>
        <row r="3707">
          <cell r="A3707">
            <v>89838</v>
          </cell>
          <cell r="B3707" t="str">
            <v>LUVA, CPVC, SOLDÁVEL, DN 73MM, INSTALADO EM PRUMADA DE ÁGUA  FORNECIMENTO E INSTALAÇÃO. AF_12/2014</v>
          </cell>
          <cell r="C3707" t="str">
            <v>UN</v>
          </cell>
          <cell r="D3707">
            <v>149.66</v>
          </cell>
        </row>
        <row r="3708">
          <cell r="A3708">
            <v>89839</v>
          </cell>
          <cell r="B3708" t="str">
            <v>UNIÃO, CPVC, SOLDÁVEL, DN 73MM, INSTALADO EM PRUMADA DE ÁGUA  FORNECIMENTO E INSTALAÇÃO. AF_12/2014</v>
          </cell>
          <cell r="C3708" t="str">
            <v>UN</v>
          </cell>
          <cell r="D3708">
            <v>199.03</v>
          </cell>
        </row>
        <row r="3709">
          <cell r="A3709">
            <v>89840</v>
          </cell>
          <cell r="B3709" t="str">
            <v>LUVA, CPVC, SOLDÁVEL, DN 89MM, INSTALADO EM PRUMADA DE ÁGUA  FORNECIMENTO E INSTALAÇÃO. AF_12/2014</v>
          </cell>
          <cell r="C3709" t="str">
            <v>UN</v>
          </cell>
          <cell r="D3709">
            <v>171.36</v>
          </cell>
        </row>
        <row r="3710">
          <cell r="A3710">
            <v>89841</v>
          </cell>
          <cell r="B3710" t="str">
            <v>UNIÃO, CPVC, SOLDÁVEL, DN 89MM, INSTALADO EM PRUMADA DE ÁGUA  FORNECIMENTO E INSTALAÇÃO. AF_12/2014</v>
          </cell>
          <cell r="C3710" t="str">
            <v>UN</v>
          </cell>
          <cell r="D3710">
            <v>292.41000000000003</v>
          </cell>
        </row>
        <row r="3711">
          <cell r="A3711">
            <v>89842</v>
          </cell>
          <cell r="B3711" t="str">
            <v>TÊ, CPVC, SOLDÁVEL, DN 35MM, INSTALADO EM PRUMADA DE ÁGUA  FORNECIMENTO E INSTALAÇÃO. AF_12/2014</v>
          </cell>
          <cell r="C3711" t="str">
            <v>UN</v>
          </cell>
          <cell r="D3711">
            <v>45.04</v>
          </cell>
        </row>
        <row r="3712">
          <cell r="A3712">
            <v>89844</v>
          </cell>
          <cell r="B3712" t="str">
            <v>TE, CPVC, SOLDÁVEL, DN  42MM, INSTALADO EM PRUMADA DE ÁGUA  FORNECIMENTO E INSTALAÇÃO. AF_12/2014</v>
          </cell>
          <cell r="C3712" t="str">
            <v>UN</v>
          </cell>
          <cell r="D3712">
            <v>57.64</v>
          </cell>
        </row>
        <row r="3713">
          <cell r="A3713">
            <v>89845</v>
          </cell>
          <cell r="B3713" t="str">
            <v>TÊ, CPVC, SOLDÁVEL, DN 54 MM, INSTALADO EM PRUMADA DE ÁGUA  FORNECIMENTO E INSTALAÇÃO. AF_12/2014</v>
          </cell>
          <cell r="C3713" t="str">
            <v>UN</v>
          </cell>
          <cell r="D3713">
            <v>90.49</v>
          </cell>
        </row>
        <row r="3714">
          <cell r="A3714">
            <v>89846</v>
          </cell>
          <cell r="B3714" t="str">
            <v>TÊ, CPVC, SOLDÁVEL, DN 73MM, INSTALADO EM PRUMADA DE ÁGUA  FORNECIMENTO E INSTALAÇÃO. AF_12/2014</v>
          </cell>
          <cell r="C3714" t="str">
            <v>UN</v>
          </cell>
          <cell r="D3714">
            <v>207.3</v>
          </cell>
        </row>
        <row r="3715">
          <cell r="A3715">
            <v>89847</v>
          </cell>
          <cell r="B3715" t="str">
            <v>TÊ, CPVC, SOLDÁVEL, DN 89MM, INSTALADO EM PRUMADA DE ÁGUA  FORNECIMENTO E INSTALAÇÃO. AF_12/2014</v>
          </cell>
          <cell r="C3715" t="str">
            <v>UN</v>
          </cell>
          <cell r="D3715">
            <v>254.03</v>
          </cell>
        </row>
        <row r="3716">
          <cell r="A3716">
            <v>89850</v>
          </cell>
          <cell r="B3716" t="str">
            <v>JOELHO 90 GRAUS, PVC, SERIE NORMAL, ESGOTO PREDIAL, DN 100 MM, JUNTA ELÁSTICA, FORNECIDO E INSTALADO EM SUBCOLETOR AÉREO DE ESGOTO SANITÁRIO. AF_12/2014</v>
          </cell>
          <cell r="C3716" t="str">
            <v>UN</v>
          </cell>
          <cell r="D3716">
            <v>17.3</v>
          </cell>
        </row>
        <row r="3717">
          <cell r="A3717">
            <v>89851</v>
          </cell>
          <cell r="B3717" t="str">
            <v>JOELHO 45 GRAUS, PVC, SERIE NORMAL, ESGOTO PREDIAL, DN 100 MM, JUNTA ELÁSTICA, FORNECIDO E INSTALADO EM SUBCOLETOR AÉREO DE ESGOTO SANITÁRIO. AF_12/2014</v>
          </cell>
          <cell r="C3717" t="str">
            <v>UN</v>
          </cell>
          <cell r="D3717">
            <v>17.27</v>
          </cell>
        </row>
        <row r="3718">
          <cell r="A3718">
            <v>89852</v>
          </cell>
          <cell r="B3718" t="str">
            <v>CURVA CURTA 90 GRAUS, PVC, SERIE NORMAL, ESGOTO PREDIAL, DN 100 MM, JUNTA ELÁSTICA, FORNECIDO E INSTALADO EM SUBCOLETOR AÉREO DE ESGOTO SANITÁRIO. AF_12/2014</v>
          </cell>
          <cell r="C3718" t="str">
            <v>UN</v>
          </cell>
          <cell r="D3718">
            <v>25.09</v>
          </cell>
        </row>
        <row r="3719">
          <cell r="A3719">
            <v>89853</v>
          </cell>
          <cell r="B3719" t="str">
            <v>CURVA LONGA 90 GRAUS, PVC, SERIE NORMAL, ESGOTO PREDIAL, DN 100 MM, JUNTA ELÁSTICA, FORNECIDO E INSTALADO EM SUBCOLETOR AÉREO DE ESGOTO SANITÁRIO. AF_12/2014</v>
          </cell>
          <cell r="C3719" t="str">
            <v>UN</v>
          </cell>
          <cell r="D3719">
            <v>38.92</v>
          </cell>
        </row>
        <row r="3720">
          <cell r="A3720">
            <v>89854</v>
          </cell>
          <cell r="B3720" t="str">
            <v>JOELHO 90 GRAUS, PVC, SERIE NORMAL, ESGOTO PREDIAL, DN 150 MM, JUNTA ELÁSTICA, FORNECIDO E INSTALADO EM SUBCOLETOR AÉREO DE ESGOTO SANITÁRIO. AF_12/2014</v>
          </cell>
          <cell r="C3720" t="str">
            <v>UN</v>
          </cell>
          <cell r="D3720">
            <v>53.1</v>
          </cell>
        </row>
        <row r="3721">
          <cell r="A3721">
            <v>89855</v>
          </cell>
          <cell r="B3721" t="str">
            <v>JOELHO 45 GRAUS, PVC, SERIE NORMAL, ESGOTO PREDIAL, DN 150 MM, JUNTA ELÁSTICA, FORNECIDO E INSTALADO EM SUBCOLETOR AÉREO DE ESGOTO SANITÁRIO. AF_12/2014</v>
          </cell>
          <cell r="C3721" t="str">
            <v>UN</v>
          </cell>
          <cell r="D3721">
            <v>55.88</v>
          </cell>
        </row>
        <row r="3722">
          <cell r="A3722">
            <v>89856</v>
          </cell>
          <cell r="B3722" t="str">
            <v>LUVA SIMPLES, PVC, SERIE NORMAL, ESGOTO PREDIAL, DN 100 MM, JUNTA ELÁSTICA, FORNECIDO E INSTALADO EM SUBCOLETOR AÉREO DE ESGOTO SANITÁRIO. AF_12/2014</v>
          </cell>
          <cell r="C3722" t="str">
            <v>UN</v>
          </cell>
          <cell r="D3722">
            <v>13.33</v>
          </cell>
        </row>
        <row r="3723">
          <cell r="A3723">
            <v>89857</v>
          </cell>
          <cell r="B3723" t="str">
            <v>LUVA DE CORRER, PVC, SERIE NORMAL, ESGOTO PREDIAL, DN 100 MM, JUNTA ELÁSTICA, FORNECIDO E INSTALADO EM SUBCOLETOR AÉREO DE ESGOTO SANITÁRIO. AF_12/2014</v>
          </cell>
          <cell r="C3723" t="str">
            <v>UN</v>
          </cell>
          <cell r="D3723">
            <v>19.34</v>
          </cell>
        </row>
        <row r="3724">
          <cell r="A3724">
            <v>89859</v>
          </cell>
          <cell r="B3724" t="str">
            <v>LUVA DE CORRER, PVC, SERIE NORMAL, ESGOTO PREDIAL, DN 150 MM, JUNTA ELÁSTICA, FORNECIDO E INSTALADO EM SUBCOLETOR AÉREO DE ESGOTO SANITÁRIO. AF_12/2014</v>
          </cell>
          <cell r="C3724" t="str">
            <v>UN</v>
          </cell>
          <cell r="D3724">
            <v>59.77</v>
          </cell>
        </row>
        <row r="3725">
          <cell r="A3725">
            <v>89860</v>
          </cell>
          <cell r="B3725" t="str">
            <v>TE, PVC, SERIE NORMAL, ESGOTO PREDIAL, DN 100 X 100 MM, JUNTA ELÁSTICA, FORNECIDO E INSTALADO EM SUBCOLETOR AÉREO DE ESGOTO SANITÁRIO. AF_12/2014</v>
          </cell>
          <cell r="C3725" t="str">
            <v>UN</v>
          </cell>
          <cell r="D3725">
            <v>28.57</v>
          </cell>
        </row>
        <row r="3726">
          <cell r="A3726">
            <v>89861</v>
          </cell>
          <cell r="B3726" t="str">
            <v>JUNÇÃO SIMPLES, PVC, SERIE NORMAL, ESGOTO PREDIAL, DN 100 X 100 MM, JUNTA ELÁSTICA, FORNECIDO E INSTALADO EM SUBCOLETOR AÉREO DE ESGOTO SANITÁRIO. AF_12/2014</v>
          </cell>
          <cell r="C3726" t="str">
            <v>UN</v>
          </cell>
          <cell r="D3726">
            <v>31.79</v>
          </cell>
        </row>
        <row r="3727">
          <cell r="A3727">
            <v>89862</v>
          </cell>
          <cell r="B3727" t="str">
            <v>TE, PVC, SERIE NORMAL, ESGOTO PREDIAL, DN 150 X 150 MM, JUNTA ELÁSTICA, FORNECIDO E INSTALADO EM SUBCOLETOR AÉREO DE ESGOTO SANITÁRIO. AF_12/2014</v>
          </cell>
          <cell r="C3727" t="str">
            <v>UN</v>
          </cell>
          <cell r="D3727">
            <v>62.29</v>
          </cell>
        </row>
        <row r="3728">
          <cell r="A3728">
            <v>89863</v>
          </cell>
          <cell r="B3728" t="str">
            <v>JUNÇÃO SIMPLES, PVC, SERIE NORMAL, ESGOTO PREDIAL, DN 150 X 150 MM, JUNTA ELÁSTICA, FORNECIDO E INSTALADO EM SUBCOLETOR AÉREO DE ESGOTO SANITÁRIO. AF_12/2014</v>
          </cell>
          <cell r="C3728" t="str">
            <v>UN</v>
          </cell>
          <cell r="D3728">
            <v>116.11</v>
          </cell>
        </row>
        <row r="3729">
          <cell r="A3729">
            <v>89866</v>
          </cell>
          <cell r="B3729" t="str">
            <v>JOELHO 90 GRAUS, PVC, SOLDÁVEL, DN 25MM, INSTALADO EM DRENO DE AR-CONDICIONADO - FORNECIMENTO E INSTALAÇÃO. AF_12/2014</v>
          </cell>
          <cell r="C3729" t="str">
            <v>UN</v>
          </cell>
          <cell r="D3729">
            <v>3.89</v>
          </cell>
        </row>
        <row r="3730">
          <cell r="A3730">
            <v>89867</v>
          </cell>
          <cell r="B3730" t="str">
            <v>JOELHO 45 GRAUS, PVC, SOLDÁVEL, DN 25MM, INSTALADO EM DRENO DE AR-CONDICIONADO - FORNECIMENTO E INSTALAÇÃO. AF_12/2014</v>
          </cell>
          <cell r="C3730" t="str">
            <v>UN</v>
          </cell>
          <cell r="D3730">
            <v>4.4000000000000004</v>
          </cell>
        </row>
        <row r="3731">
          <cell r="A3731">
            <v>89868</v>
          </cell>
          <cell r="B3731" t="str">
            <v>LUVA, PVC, SOLDÁVEL, DN 25MM, INSTALADO EM DRENO DE AR-CONDICIONADO - FORNECIMENTO E INSTALAÇÃO. AF_12/2014</v>
          </cell>
          <cell r="C3731" t="str">
            <v>UN</v>
          </cell>
          <cell r="D3731">
            <v>2.86</v>
          </cell>
        </row>
        <row r="3732">
          <cell r="A3732">
            <v>89869</v>
          </cell>
          <cell r="B3732" t="str">
            <v>TE, PVC, SOLDÁVEL, DN 25MM, INSTALADO EM DRENO DE AR-CONDICIONADO - FORNECIMENTO E INSTALAÇÃO. AF_12/2014</v>
          </cell>
          <cell r="C3732" t="str">
            <v>UN</v>
          </cell>
          <cell r="D3732">
            <v>6.28</v>
          </cell>
        </row>
        <row r="3733">
          <cell r="A3733">
            <v>89979</v>
          </cell>
          <cell r="B3733" t="str">
            <v>LUVA COM BUCHA DE LATÃO, PVC, SOLDÁVEL, DN 32MM X 1 , INSTALADO EM RAMAL OU SUB-RAMAL DE ÁGUA   FORNECIMENTO E INSTALAÇÃO. AF_12/2014</v>
          </cell>
          <cell r="C3733" t="str">
            <v>UN</v>
          </cell>
          <cell r="D3733">
            <v>17.760000000000002</v>
          </cell>
        </row>
        <row r="3734">
          <cell r="A3734">
            <v>89980</v>
          </cell>
          <cell r="B3734" t="str">
            <v>LUVA COM BUCHA DE LATÃO, PVC, SOLDÁVEL, DN 25MM X 3/4, INSTALADO EM PRUMADA DE ÁGUA - FORNECIMENTO E INSTALAÇÃO. AF_12/2014</v>
          </cell>
          <cell r="C3734" t="str">
            <v>UN</v>
          </cell>
          <cell r="D3734">
            <v>6.82</v>
          </cell>
        </row>
        <row r="3735">
          <cell r="A3735">
            <v>89981</v>
          </cell>
          <cell r="B3735" t="str">
            <v>LUVA SOLDÁVEL E COM BUCHA DE LATÃO, PVC, SOLDÁVEL, DN 32MM X 1 , INSTALADO EM PRUMADA DE ÁGUA   FORNECIMENTO E INSTALAÇÃO. AF_12/2014</v>
          </cell>
          <cell r="C3735" t="str">
            <v>UN</v>
          </cell>
          <cell r="D3735">
            <v>15.2</v>
          </cell>
        </row>
        <row r="3736">
          <cell r="A3736">
            <v>90373</v>
          </cell>
          <cell r="B3736" t="str">
            <v>JOELHO 90 GRAUS COM BUCHA DE LATÃO, PVC, SOLDÁVEL, DN 25MM, X 1/2 INSTALADO EM RAMAL OU SUB-RAMAL DE ÁGUA - FORNECIMENTO E INSTALAÇÃO. AF_12/2014</v>
          </cell>
          <cell r="C3736" t="str">
            <v>UN</v>
          </cell>
          <cell r="D3736">
            <v>10.36</v>
          </cell>
        </row>
        <row r="3737">
          <cell r="A3737">
            <v>90374</v>
          </cell>
          <cell r="B3737" t="str">
            <v>TÊ COM BUCHA DE LATÃO NA BOLSA CENTRAL, PVC, SOLDÁVEL, DN 25MM X 3/4, INSTALADO EM RAMAL OU SUB-RAMAL DE ÁGUA - FORNECIMENTO E INSTALAÇÃO. AF_03/2015</v>
          </cell>
          <cell r="C3737" t="str">
            <v>UN</v>
          </cell>
          <cell r="D3737">
            <v>15.91</v>
          </cell>
        </row>
        <row r="3738">
          <cell r="A3738">
            <v>90375</v>
          </cell>
          <cell r="B3738" t="str">
            <v>BUCHA DE REDUÇÃO, PVC, SOLDÁVEL, DN 40MM X 32MM, INSTALADO EM RAMAL OU SUB-RAMAL DE ÁGUA - FORNECIMENTO E INSTALAÇÃO. AF_03/2015</v>
          </cell>
          <cell r="C3738" t="str">
            <v>UN</v>
          </cell>
          <cell r="D3738">
            <v>6.81</v>
          </cell>
        </row>
        <row r="3739">
          <cell r="A3739">
            <v>92287</v>
          </cell>
          <cell r="B3739" t="str">
            <v>COTOVELO EM COBRE, DN 22 MM, 90 GRAUS, SEM ANEL DE SOLDA, INSTALADO EM PRUMADA   FORNECIMENTO E INSTALAÇÃO. AF_12/2015</v>
          </cell>
          <cell r="C3739" t="str">
            <v>UN</v>
          </cell>
          <cell r="D3739">
            <v>11.18</v>
          </cell>
        </row>
        <row r="3740">
          <cell r="A3740">
            <v>92288</v>
          </cell>
          <cell r="B3740" t="str">
            <v>COTOVELO EM COBRE, DN 28 MM, 90 GRAUS, SEM ANEL DE SOLDA, INSTALADO EM PRUMADA  FORNECIMENTO E INSTALAÇÃO. AF_12/2015</v>
          </cell>
          <cell r="C3740" t="str">
            <v>UN</v>
          </cell>
          <cell r="D3740">
            <v>16.989999999999998</v>
          </cell>
        </row>
        <row r="3741">
          <cell r="A3741">
            <v>92289</v>
          </cell>
          <cell r="B3741" t="str">
            <v>COTOVELO EM COBRE, DN 35 MM, 90 GRAUS, SEM ANEL DE SOLDA, INSTALADO EM PRUMADA  FORNECIMENTO E INSTALAÇÃO. AF_12/2015</v>
          </cell>
          <cell r="C3741" t="str">
            <v>UN</v>
          </cell>
          <cell r="D3741">
            <v>29.31</v>
          </cell>
        </row>
        <row r="3742">
          <cell r="A3742">
            <v>92290</v>
          </cell>
          <cell r="B3742" t="str">
            <v>COTOVELO EM COBRE, DN 42 MM, 90 GRAUS, SEM ANEL DE SOLDA, INSTALADO EM PRUMADA  FORNECIMENTO E INSTALAÇÃO. AF_12/2015</v>
          </cell>
          <cell r="C3742" t="str">
            <v>UN</v>
          </cell>
          <cell r="D3742">
            <v>44.14</v>
          </cell>
        </row>
        <row r="3743">
          <cell r="A3743">
            <v>92291</v>
          </cell>
          <cell r="B3743" t="str">
            <v>COTOVELO EM COBRE, DN 54 MM, 90 GRAUS, SEM ANEL DE SOLDA, INSTALADO EM PRUMADA  FORNECIMENTO E INSTALAÇÃO. AF_12/2015</v>
          </cell>
          <cell r="C3743" t="str">
            <v>UN</v>
          </cell>
          <cell r="D3743">
            <v>67.25</v>
          </cell>
        </row>
        <row r="3744">
          <cell r="A3744">
            <v>92292</v>
          </cell>
          <cell r="B3744" t="str">
            <v>COTOVELO EM COBRE, DN 66 MM, 90 GRAUS, SEM ANEL DE SOLDA, INSTALADO EM PRUMADA  FORNECIMENTO E INSTALAÇÃO. AF_12/2015</v>
          </cell>
          <cell r="C3744" t="str">
            <v>UN</v>
          </cell>
          <cell r="D3744">
            <v>207.2</v>
          </cell>
        </row>
        <row r="3745">
          <cell r="A3745">
            <v>92293</v>
          </cell>
          <cell r="B3745" t="str">
            <v>LUVA EM COBRE, DN 22 MM, SEM ANEL DE SOLDA, INSTALADO EM PRUMADA  FORNECIMENTO E INSTALAÇÃO. AF_12/2015</v>
          </cell>
          <cell r="C3745" t="str">
            <v>UN</v>
          </cell>
          <cell r="D3745">
            <v>6.5</v>
          </cell>
        </row>
        <row r="3746">
          <cell r="A3746">
            <v>92294</v>
          </cell>
          <cell r="B3746" t="str">
            <v>LUVA EM COBRE, DN 28 MM, SEM ANEL DE SOLDA, INSTALADO EM PRUMADA  FORNECIMENTO E INSTALAÇÃO. AF_12/2015</v>
          </cell>
          <cell r="C3746" t="str">
            <v>UN</v>
          </cell>
          <cell r="D3746">
            <v>10.48</v>
          </cell>
        </row>
        <row r="3747">
          <cell r="A3747">
            <v>92295</v>
          </cell>
          <cell r="B3747" t="str">
            <v>LUVA EM COBRE, DN 35 MM, SEM ANEL DE SOLDA, INSTALADO EM PRUMADA  FORNECIMENTO E INSTALAÇÃO. AF_12/2015</v>
          </cell>
          <cell r="C3747" t="str">
            <v>UN</v>
          </cell>
          <cell r="D3747">
            <v>19.11</v>
          </cell>
        </row>
        <row r="3748">
          <cell r="A3748">
            <v>92296</v>
          </cell>
          <cell r="B3748" t="str">
            <v>LUVA EM COBRE, DN 42 MM, SEM ANEL DE SOLDA, INSTALADO EM PRUMADA  FORNECIMENTO E INSTALAÇÃO. AF_12/2015</v>
          </cell>
          <cell r="C3748" t="str">
            <v>UN</v>
          </cell>
          <cell r="D3748">
            <v>25.31</v>
          </cell>
        </row>
        <row r="3749">
          <cell r="A3749">
            <v>92297</v>
          </cell>
          <cell r="B3749" t="str">
            <v>LUVA EM COBRE, DN 54 MM, SEM ANEL DE SOLDA, INSTALADO EM PRUMADA  FORNECIMENTO E INSTALAÇÃO. AF_12/2015</v>
          </cell>
          <cell r="C3749" t="str">
            <v>UN</v>
          </cell>
          <cell r="D3749">
            <v>38.880000000000003</v>
          </cell>
        </row>
        <row r="3750">
          <cell r="A3750">
            <v>92298</v>
          </cell>
          <cell r="B3750" t="str">
            <v>LUVA EM COBRE, DN 66 MM, SEM ANEL DE SOLDA, INSTALADO EM PRUMADA  FORNECIMENTO E INSTALAÇÃO. AF_12/2015</v>
          </cell>
          <cell r="C3750" t="str">
            <v>UN</v>
          </cell>
          <cell r="D3750">
            <v>107.53</v>
          </cell>
        </row>
        <row r="3751">
          <cell r="A3751">
            <v>92299</v>
          </cell>
          <cell r="B3751" t="str">
            <v>TE EM COBRE, DN 22 MM, SEM ANEL DE SOLDA, INSTALADO EM PRUMADA  FORNECIMENTO E INSTALAÇÃO. AF_12/2015</v>
          </cell>
          <cell r="C3751" t="str">
            <v>UN</v>
          </cell>
          <cell r="D3751">
            <v>14.76</v>
          </cell>
        </row>
        <row r="3752">
          <cell r="A3752">
            <v>92300</v>
          </cell>
          <cell r="B3752" t="str">
            <v>TE EM COBRE, DN 28 MM, SEM ANEL DE SOLDA, INSTALADO EM PRUMADA  FORNECIMENTO E INSTALAÇÃO. AF_12/2015</v>
          </cell>
          <cell r="C3752" t="str">
            <v>UN</v>
          </cell>
          <cell r="D3752">
            <v>21.72</v>
          </cell>
        </row>
        <row r="3753">
          <cell r="A3753">
            <v>92301</v>
          </cell>
          <cell r="B3753" t="str">
            <v>TE EM COBRE, DN 35 MM, SEM ANEL DE SOLDA, INSTALADO EM PRUMADA  FORNECIMENTO E INSTALAÇÃO. AF_12/2015</v>
          </cell>
          <cell r="C3753" t="str">
            <v>UN</v>
          </cell>
          <cell r="D3753">
            <v>41.62</v>
          </cell>
        </row>
        <row r="3754">
          <cell r="A3754">
            <v>92302</v>
          </cell>
          <cell r="B3754" t="str">
            <v>TE EM COBRE, DN 42 MM, SEM ANEL DE SOLDA, INSTALADO EM PRUMADA  FORNECIMENTO E INSTALAÇÃO. AF_12/2015</v>
          </cell>
          <cell r="C3754" t="str">
            <v>UN</v>
          </cell>
          <cell r="D3754">
            <v>54.84</v>
          </cell>
        </row>
        <row r="3755">
          <cell r="A3755">
            <v>92303</v>
          </cell>
          <cell r="B3755" t="str">
            <v>TE EM COBRE, DN 54 MM, SEM ANEL DE SOLDA, INSTALADO EM PRUMADA  FORNECIMENTO E INSTALAÇÃO. AF_12/2015</v>
          </cell>
          <cell r="C3755" t="str">
            <v>UN</v>
          </cell>
          <cell r="D3755">
            <v>99.48</v>
          </cell>
        </row>
        <row r="3756">
          <cell r="A3756">
            <v>92304</v>
          </cell>
          <cell r="B3756" t="str">
            <v>TE EM COBRE, DN 66 MM, SEM ANEL DE SOLDA, INSTALADO EM PRUMADA  FORNECIMENTO E INSTALAÇÃO. AF_12/2015</v>
          </cell>
          <cell r="C3756" t="str">
            <v>UN</v>
          </cell>
          <cell r="D3756">
            <v>255.88</v>
          </cell>
        </row>
        <row r="3757">
          <cell r="A3757">
            <v>92311</v>
          </cell>
          <cell r="B3757" t="str">
            <v>COTOVELO EM COBRE, DN 15 MM, 90 GRAUS, SEM ANEL DE SOLDA, INSTALADO EM RAMAL DE DISTRIBUIÇÃO  FORNECIMENTO E INSTALAÇÃO. AF_12/2015</v>
          </cell>
          <cell r="C3757" t="str">
            <v>UN</v>
          </cell>
          <cell r="D3757">
            <v>8.4700000000000006</v>
          </cell>
        </row>
        <row r="3758">
          <cell r="A3758">
            <v>92312</v>
          </cell>
          <cell r="B3758" t="str">
            <v>COTOVELO EM COBRE, DN 22 MM, 90 GRAUS, SEM ANEL DE SOLDA, INSTALADO EM RAMAL DE DISTRIBUIÇÃO  FORNECIMENTO E INSTALAÇÃO. AF_12/2015</v>
          </cell>
          <cell r="C3758" t="str">
            <v>UN</v>
          </cell>
          <cell r="D3758">
            <v>13.39</v>
          </cell>
        </row>
        <row r="3759">
          <cell r="A3759">
            <v>92313</v>
          </cell>
          <cell r="B3759" t="str">
            <v>COTOVELO EM COBRE, DN 28 MM, 90 GRAUS, SEM ANEL DE SOLDA, INSTALADO EM RAMAL DE DISTRIBUIÇÃO  FORNECIMENTO E INSTALAÇÃO. AF_12/2015</v>
          </cell>
          <cell r="C3759" t="str">
            <v>UN</v>
          </cell>
          <cell r="D3759">
            <v>19.21</v>
          </cell>
        </row>
        <row r="3760">
          <cell r="A3760">
            <v>92314</v>
          </cell>
          <cell r="B3760" t="str">
            <v>LUVA EM COBRE, DN 15 MM, SEM ANEL DE SOLDA, INSTALADO EM RAMAL DE DISTRIBUIÇÃO  FORNECIMENTO E INSTALAÇÃO. AF_12/2015</v>
          </cell>
          <cell r="C3760" t="str">
            <v>UN</v>
          </cell>
          <cell r="D3760">
            <v>5.52</v>
          </cell>
        </row>
        <row r="3761">
          <cell r="A3761">
            <v>92315</v>
          </cell>
          <cell r="B3761" t="str">
            <v>LUVA EM COBRE, DN 22 MM, SEM ANEL DE SOLDA, INSTALADO EM RAMAL DE DISTRIBUIÇÃO  FORNECIMENTO E INSTALAÇÃO. AF_12/2015</v>
          </cell>
          <cell r="C3761" t="str">
            <v>UN</v>
          </cell>
          <cell r="D3761">
            <v>8.01</v>
          </cell>
        </row>
        <row r="3762">
          <cell r="A3762">
            <v>92316</v>
          </cell>
          <cell r="B3762" t="str">
            <v>LUVA EM COBRE, DN 28 MM, SEM ANEL DE SOLDA, INSTALADO EM RAMAL DE DISTRIBUIÇÃO  FORNECIMENTO E INSTALAÇÃO. AF_12/2015</v>
          </cell>
          <cell r="C3762" t="str">
            <v>UN</v>
          </cell>
          <cell r="D3762">
            <v>11.98</v>
          </cell>
        </row>
        <row r="3763">
          <cell r="A3763">
            <v>92317</v>
          </cell>
          <cell r="B3763" t="str">
            <v>TE EM COBRE, DN 15 MM, SEM ANEL DE SOLDA, INSTALADO EM RAMAL DE DISTRIBUIÇÃO  FORNECIMENTO E INSTALAÇÃO. AF_12/2015</v>
          </cell>
          <cell r="C3763" t="str">
            <v>UN</v>
          </cell>
          <cell r="D3763">
            <v>11.51</v>
          </cell>
        </row>
        <row r="3764">
          <cell r="A3764">
            <v>92318</v>
          </cell>
          <cell r="B3764" t="str">
            <v>TE EM COBRE, DN 22 MM, SEM ANEL DE SOLDA, INSTALADO EM RAMAL DE DISTRIBUIÇÃO  FORNECIMENTO E INSTALAÇÃO. AF_12/2015</v>
          </cell>
          <cell r="C3764" t="str">
            <v>UN</v>
          </cell>
          <cell r="D3764">
            <v>17.72</v>
          </cell>
        </row>
        <row r="3765">
          <cell r="A3765">
            <v>92319</v>
          </cell>
          <cell r="B3765" t="str">
            <v>TE EM COBRE, DN 28 MM, SEM ANEL DE SOLDA, INSTALADO EM RAMAL DE DISTRIBUIÇÃO  FORNECIMENTO E INSTALAÇÃO. AF_12/2015</v>
          </cell>
          <cell r="C3765" t="str">
            <v>UN</v>
          </cell>
          <cell r="D3765">
            <v>24.68</v>
          </cell>
        </row>
        <row r="3766">
          <cell r="A3766">
            <v>92326</v>
          </cell>
          <cell r="B3766" t="str">
            <v>COTOVELO EM COBRE, DN 15 MM, 90 GRAUS, SEM ANEL DE SOLDA, INSTALADO EM RAMAL E SUB-RAMAL  FORNECIMENTO E INSTALAÇÃO. AF_12/2015</v>
          </cell>
          <cell r="C3766" t="str">
            <v>UN</v>
          </cell>
          <cell r="D3766">
            <v>9.93</v>
          </cell>
        </row>
        <row r="3767">
          <cell r="A3767">
            <v>92327</v>
          </cell>
          <cell r="B3767" t="str">
            <v>COTOVELO EM COBRE, DN 22 MM, 90 GRAUS, SEM ANEL DE SOLDA, INSTALADO EM RAMAL E SUB-RAMAL  FORNECIMENTO E INSTALAÇÃO. AF_12/2015</v>
          </cell>
          <cell r="C3767" t="str">
            <v>UN</v>
          </cell>
          <cell r="D3767">
            <v>15.44</v>
          </cell>
        </row>
        <row r="3768">
          <cell r="A3768">
            <v>92328</v>
          </cell>
          <cell r="B3768" t="str">
            <v>COTOVELO EM COBRE, DN 28 MM, 90 GRAUS, SEM ANEL DE SOLDA, INSTALADO EM RAMAL E SUB-RAMAL  FORNECIMENTO E INSTALAÇÃO. AF_12/2015</v>
          </cell>
          <cell r="C3768" t="str">
            <v>UN</v>
          </cell>
          <cell r="D3768">
            <v>22.84</v>
          </cell>
        </row>
        <row r="3769">
          <cell r="A3769">
            <v>92329</v>
          </cell>
          <cell r="B3769" t="str">
            <v>LUVA EM COBRE, DN 15 MM, SEM ANEL DE SOLDA, INSTALADO EM RAMAL E SUB-RAMAL  FORNECIMENTO E INSTALAÇÃO. AF_12/2015</v>
          </cell>
          <cell r="C3769" t="str">
            <v>UN</v>
          </cell>
          <cell r="D3769">
            <v>5.67</v>
          </cell>
        </row>
        <row r="3770">
          <cell r="A3770">
            <v>92330</v>
          </cell>
          <cell r="B3770" t="str">
            <v>LUVA EM COBRE, DN 22 MM, SEM ANEL DE SOLDA, INSTALADO EM RAMAL E SUB-RAMAL  FORNECIMENTO E INSTALAÇÃO. AF_12/2015</v>
          </cell>
          <cell r="C3770" t="str">
            <v>UN</v>
          </cell>
          <cell r="D3770">
            <v>9.35</v>
          </cell>
        </row>
        <row r="3771">
          <cell r="A3771">
            <v>92331</v>
          </cell>
          <cell r="B3771" t="str">
            <v>LUVA EM COBRE, DN 28 MM, SEM ANEL DE SOLDA, INSTALADO EM RAMAL E SUB-RAMAL  FORNECIMENTO E INSTALAÇÃO. AF_12/2015</v>
          </cell>
          <cell r="C3771" t="str">
            <v>UN</v>
          </cell>
          <cell r="D3771">
            <v>14.41</v>
          </cell>
        </row>
        <row r="3772">
          <cell r="A3772">
            <v>92332</v>
          </cell>
          <cell r="B3772" t="str">
            <v>TE EM COBRE, DN 15 MM, SEM ANEL DE SOLDA, INSTALADO EM RAMAL E SUB-RAMAL  FORNECIMENTO E INSTALAÇÃO. AF_12/2015</v>
          </cell>
          <cell r="C3772" t="str">
            <v>UN</v>
          </cell>
          <cell r="D3772">
            <v>11.73</v>
          </cell>
        </row>
        <row r="3773">
          <cell r="A3773">
            <v>92333</v>
          </cell>
          <cell r="B3773" t="str">
            <v>TE EM COBRE, DN 22 MM, SEM ANEL DE SOLDA, INSTALADO EM RAMAL E SUB-RAMAL  FORNECIMENTO E INSTALAÇÃO. AF_12/2015</v>
          </cell>
          <cell r="C3773" t="str">
            <v>UN</v>
          </cell>
          <cell r="D3773">
            <v>20.43</v>
          </cell>
        </row>
        <row r="3774">
          <cell r="A3774">
            <v>92334</v>
          </cell>
          <cell r="B3774" t="str">
            <v>TE EM COBRE, DN 28 MM, SEM ANEL DE SOLDA, INSTALADO EM RAMAL E SUB-RAMAL  FORNECIMENTO E INSTALAÇÃO. AF_12/2015</v>
          </cell>
          <cell r="C3774" t="str">
            <v>UN</v>
          </cell>
          <cell r="D3774">
            <v>29.5</v>
          </cell>
        </row>
        <row r="3775">
          <cell r="A3775">
            <v>92344</v>
          </cell>
          <cell r="B3775" t="str">
            <v>NIPLE, EM FERRO GALVANIZADO, DN 50 (2"), CONEXÃO ROSQUEADA, INSTALADO EM PRUMADAS - FORNECIMENTO E INSTALAÇÃO. AF_12/2015</v>
          </cell>
          <cell r="C3775" t="str">
            <v>UN</v>
          </cell>
          <cell r="D3775">
            <v>39.46</v>
          </cell>
        </row>
        <row r="3776">
          <cell r="A3776">
            <v>92345</v>
          </cell>
          <cell r="B3776" t="str">
            <v>LUVA, EM FERRO GALVANIZADO, DN 50 (2"), CONEXÃO ROSQUEADA, INSTALADO EM PRUMADAS - FORNECIMENTO E INSTALAÇÃO. AF_12/2015</v>
          </cell>
          <cell r="C3776" t="str">
            <v>UN</v>
          </cell>
          <cell r="D3776">
            <v>39.450000000000003</v>
          </cell>
        </row>
        <row r="3777">
          <cell r="A3777">
            <v>92346</v>
          </cell>
          <cell r="B3777" t="str">
            <v>NIPLE, EM FERRO GALVANIZADO, DN 65 (2 1/2"), CONEXÃO ROSQUEADA, INSTALADO EM PRUMADAS - FORNECIMENTO E INSTALAÇÃO. AF_12/2015</v>
          </cell>
          <cell r="C3777" t="str">
            <v>UN</v>
          </cell>
          <cell r="D3777">
            <v>50.16</v>
          </cell>
        </row>
        <row r="3778">
          <cell r="A3778">
            <v>92347</v>
          </cell>
          <cell r="B3778" t="str">
            <v>LUVA, EM FERRO GALVANIZADO, DN 65 (2 1/2"), CONEXÃO ROSQUEADA, INSTALADO EM PRUMADAS - FORNECIMENTO E INSTALAÇÃO. AF_12/2015</v>
          </cell>
          <cell r="C3778" t="str">
            <v>UN</v>
          </cell>
          <cell r="D3778">
            <v>54.89</v>
          </cell>
        </row>
        <row r="3779">
          <cell r="A3779">
            <v>92348</v>
          </cell>
          <cell r="B3779" t="str">
            <v>NIPLE, EM FERRO GALVANIZADO, DN 80 (3"), CONEXÃO ROSQUEADA, INSTALADO EM PRUMADAS - FORNECIMENTO E INSTALAÇÃO. AF_12/2015</v>
          </cell>
          <cell r="C3779" t="str">
            <v>UN</v>
          </cell>
          <cell r="D3779">
            <v>67.73</v>
          </cell>
        </row>
        <row r="3780">
          <cell r="A3780">
            <v>92349</v>
          </cell>
          <cell r="B3780" t="str">
            <v>LUVA, EM FERRO GALVANIZADO, DN 80 (3"), CONEXÃO ROSQUEADA, INSTALADO EM PRUMADAS - FORNECIMENTO E INSTALAÇÃO. AF_12/2015</v>
          </cell>
          <cell r="C3780" t="str">
            <v>UN</v>
          </cell>
          <cell r="D3780">
            <v>71.94</v>
          </cell>
        </row>
        <row r="3781">
          <cell r="A3781">
            <v>92350</v>
          </cell>
          <cell r="B3781" t="str">
            <v>JOELHO 45 GRAUS, EM FERRO GALVANIZADO, DN 50 (2"), CONEXÃO ROSQUEADA, INSTALADO EM PRUMADAS - FORNECIMENTO E INSTALAÇÃO. AF_12/2015</v>
          </cell>
          <cell r="C3781" t="str">
            <v>UN</v>
          </cell>
          <cell r="D3781">
            <v>58.7</v>
          </cell>
        </row>
        <row r="3782">
          <cell r="A3782">
            <v>92351</v>
          </cell>
          <cell r="B3782" t="str">
            <v>JOELHO 90 GRAUS, EM FERRO GALVANIZADO, DN 50 (2"), CONEXÃO ROSQUEADA, INSTALADO EM PRUMADAS - FORNECIMENTO E INSTALAÇÃO. AF_12/2015</v>
          </cell>
          <cell r="C3782" t="str">
            <v>UN</v>
          </cell>
          <cell r="D3782">
            <v>57.65</v>
          </cell>
        </row>
        <row r="3783">
          <cell r="A3783">
            <v>92352</v>
          </cell>
          <cell r="B3783" t="str">
            <v>JOELHO 45 GRAUS, EM FERRO GALVANIZADO, DN 65 (2 1/2"), CONEXÃO ROSQUEADA, INSTALADO EM PRUMADAS - FORNECIMENTO E INSTALAÇÃO. AF_12/2015</v>
          </cell>
          <cell r="C3783" t="str">
            <v>UN</v>
          </cell>
          <cell r="D3783">
            <v>84.19</v>
          </cell>
        </row>
        <row r="3784">
          <cell r="A3784">
            <v>92353</v>
          </cell>
          <cell r="B3784" t="str">
            <v>JOELHO 90 GRAUS, EM FERRO GALVANIZADO, DN 65 (2 1/2"), CONEXÃO ROSQUEADA, INSTALADO EM PRUMADAS - FORNECIMENTO E INSTALAÇÃO. AF_12/2015</v>
          </cell>
          <cell r="C3784" t="str">
            <v>UN</v>
          </cell>
          <cell r="D3784">
            <v>79.56</v>
          </cell>
        </row>
        <row r="3785">
          <cell r="A3785">
            <v>92354</v>
          </cell>
          <cell r="B3785" t="str">
            <v>JOELHO 45 GRAUS, EM FERRO GALVANIZADO, DN 80 (3"), CONEXÃO ROSQUEADA, INSTALADO EM PRUMADAS - FORNECIMENTO E INSTALAÇÃO. AF_12/2015</v>
          </cell>
          <cell r="C3785" t="str">
            <v>UN</v>
          </cell>
          <cell r="D3785">
            <v>108.71</v>
          </cell>
        </row>
        <row r="3786">
          <cell r="A3786">
            <v>92355</v>
          </cell>
          <cell r="B3786" t="str">
            <v>JOELHO 90 GRAUS, EM FERRO GALVANIZADO, DN 80 (3"), CONEXÃO ROSQUEADA, INSTALADO EM PRUMADAS - FORNECIMENTO E INSTALAÇÃO. AF_12/2015</v>
          </cell>
          <cell r="C3786" t="str">
            <v>UN</v>
          </cell>
          <cell r="D3786">
            <v>99.8</v>
          </cell>
        </row>
        <row r="3787">
          <cell r="A3787">
            <v>92356</v>
          </cell>
          <cell r="B3787" t="str">
            <v>TÊ, EM FERRO GALVANIZADO, DN 50 (2"), CONEXÃO ROSQUEADA, INSTALADO EM PRUMADAS - FORNECIMENTO E INSTALAÇÃO. AF_12/2015</v>
          </cell>
          <cell r="C3787" t="str">
            <v>UN</v>
          </cell>
          <cell r="D3787">
            <v>76.88</v>
          </cell>
        </row>
        <row r="3788">
          <cell r="A3788">
            <v>92357</v>
          </cell>
          <cell r="B3788" t="str">
            <v>TÊ, EM FERRO GALVANIZADO, DN 65 (2 1/2"), CONEXÃO ROSQUEADA, INSTALADO EM PRUMADAS - FORNECIMENTO E INSTALAÇÃO. AF_12/2015</v>
          </cell>
          <cell r="C3788" t="str">
            <v>UN</v>
          </cell>
          <cell r="D3788">
            <v>108.47</v>
          </cell>
        </row>
        <row r="3789">
          <cell r="A3789">
            <v>92358</v>
          </cell>
          <cell r="B3789" t="str">
            <v>TÊ, EM FERRO GALVANIZADO, DN 80 (3"), CONEXÃO ROSQUEADA, INSTALADO EM PRUMADAS - FORNECIMENTO E INSTALAÇÃO. AF_12/2015</v>
          </cell>
          <cell r="C3789" t="str">
            <v>UN</v>
          </cell>
          <cell r="D3789">
            <v>132.28</v>
          </cell>
        </row>
        <row r="3790">
          <cell r="A3790">
            <v>92369</v>
          </cell>
          <cell r="B3790" t="str">
            <v>NIPLE, EM FERRO GALVANIZADO, DN 25 (1"), CONEXÃO ROSQUEADA, INSTALADO EM REDE DE ALIMENTAÇÃO PARA HIDRANTE - FORNECIMENTO E INSTALAÇÃO. AF_12/2015</v>
          </cell>
          <cell r="C3790" t="str">
            <v>UN</v>
          </cell>
          <cell r="D3790">
            <v>22.9</v>
          </cell>
        </row>
        <row r="3791">
          <cell r="A3791">
            <v>92370</v>
          </cell>
          <cell r="B3791" t="str">
            <v>LUVA, EM FERRO GALVANIZADO, DN 25 (1"), CONEXÃO ROSQUEADA, INSTALADO EM REDE DE ALIMENTAÇÃO PARA HIDRANTE - FORNECIMENTO E INSTALAÇÃO. AF_12/2015</v>
          </cell>
          <cell r="C3791" t="str">
            <v>UN</v>
          </cell>
          <cell r="D3791">
            <v>23.75</v>
          </cell>
        </row>
        <row r="3792">
          <cell r="A3792">
            <v>92371</v>
          </cell>
          <cell r="B3792" t="str">
            <v>NIPLE, EM FERRO GALVANIZADO, DN 32 (1 1/4"), CONEXÃO ROSQUEADA, INSTALADO EM REDE DE ALIMENTAÇÃO PARA HIDRANTE - FORNECIMENTO E INSTALAÇÃO. AF_12/2015</v>
          </cell>
          <cell r="C3792" t="str">
            <v>UN</v>
          </cell>
          <cell r="D3792">
            <v>27</v>
          </cell>
        </row>
        <row r="3793">
          <cell r="A3793">
            <v>92372</v>
          </cell>
          <cell r="B3793" t="str">
            <v>LUVA, EM FERRO GALVANIZADO, DN 32 (1 1/4"), CONEXÃO ROSQUEADA, INSTALADO EM REDE DE ALIMENTAÇÃO PARA HIDRANTE - FORNECIMENTO E INSTALAÇÃO. AF_12/2015</v>
          </cell>
          <cell r="C3793" t="str">
            <v>UN</v>
          </cell>
          <cell r="D3793">
            <v>27.79</v>
          </cell>
        </row>
        <row r="3794">
          <cell r="A3794">
            <v>92373</v>
          </cell>
          <cell r="B3794" t="str">
            <v>NIPLE, EM FERRO GALVANIZADO, DN 40 (1 1/2"), CONEXÃO ROSQUEADA, INSTALADO EM REDE DE ALIMENTAÇÃO PARA HIDRANTE - FORNECIMENTO E INSTALAÇÃO. AF_12/2015</v>
          </cell>
          <cell r="C3794" t="str">
            <v>UN</v>
          </cell>
          <cell r="D3794">
            <v>31.37</v>
          </cell>
        </row>
        <row r="3795">
          <cell r="A3795">
            <v>92374</v>
          </cell>
          <cell r="B3795" t="str">
            <v>LUVA, EM FERRO GALVANIZADO, DN 40 (1 1/2"), CONEXÃO ROSQUEADA, INSTALADO EM REDE DE ALIMENTAÇÃO PARA HIDRANTE - FORNECIMENTO E INSTALAÇÃO. AF_12/2015</v>
          </cell>
          <cell r="C3795" t="str">
            <v>UN</v>
          </cell>
          <cell r="D3795">
            <v>31.52</v>
          </cell>
        </row>
        <row r="3796">
          <cell r="A3796">
            <v>92375</v>
          </cell>
          <cell r="B3796" t="str">
            <v>NIPLE, EM FERRO GALVANIZADO, DN 50 (2"), CONEXÃO ROSQUEADA, INSTALADO EM REDE DE ALIMENTAÇÃO PARA HIDRANTE - FORNECIMENTO E INSTALAÇÃO. AF_12/2015</v>
          </cell>
          <cell r="C3796" t="str">
            <v>UN</v>
          </cell>
          <cell r="D3796">
            <v>39.43</v>
          </cell>
        </row>
        <row r="3797">
          <cell r="A3797">
            <v>92376</v>
          </cell>
          <cell r="B3797" t="str">
            <v>LUVA, EM FERRO GALVANIZADO, DN 50 (2"), CONEXÃO ROSQUEADA, INSTALADO EM REDE DE ALIMENTAÇÃO PARA HIDRANTE - FORNECIMENTO E INSTALAÇÃO. AF_12/2015</v>
          </cell>
          <cell r="C3797" t="str">
            <v>UN</v>
          </cell>
          <cell r="D3797">
            <v>39.42</v>
          </cell>
        </row>
        <row r="3798">
          <cell r="A3798">
            <v>92377</v>
          </cell>
          <cell r="B3798" t="str">
            <v>NIPLE, EM FERRO GALVANIZADO, DN 65 (2 1/2"), CONEXÃO ROSQUEADA, INSTALADO EM REDE DE ALIMENTAÇÃO PARA HIDRANTE - FORNECIMENTO E INSTALAÇÃO. AF_12/2015</v>
          </cell>
          <cell r="C3798" t="str">
            <v>UN</v>
          </cell>
          <cell r="D3798">
            <v>51.36</v>
          </cell>
        </row>
        <row r="3799">
          <cell r="A3799">
            <v>92378</v>
          </cell>
          <cell r="B3799" t="str">
            <v>LUVA, EM FERRO GALVANIZADO, DN 65 (2 1/2"), CONEXÃO ROSQUEADA, INSTALADO EM REDE DE ALIMENTAÇÃO PARA HIDRANTE - FORNECIMENTO E INSTALAÇÃO. AF_12/2015</v>
          </cell>
          <cell r="C3799" t="str">
            <v>UN</v>
          </cell>
          <cell r="D3799">
            <v>56.09</v>
          </cell>
        </row>
        <row r="3800">
          <cell r="A3800">
            <v>92379</v>
          </cell>
          <cell r="B3800" t="str">
            <v>NIPLE, EM FERRO GALVANIZADO, DN 80 (3"), CONEXÃO ROSQUEADA, INSTALADO EM REDE DE ALIMENTAÇÃO PARA HIDRANTE - FORNECIMENTO E INSTALAÇÃO. AF_12/2015</v>
          </cell>
          <cell r="C3800" t="str">
            <v>UN</v>
          </cell>
          <cell r="D3800">
            <v>70.209999999999994</v>
          </cell>
        </row>
        <row r="3801">
          <cell r="A3801">
            <v>92380</v>
          </cell>
          <cell r="B3801" t="str">
            <v>LUVA, EM FERRO GALVANIZADO, DN 80 (3"), CONEXÃO ROSQUEADA, INSTALADO EM REDE DE ALIMENTAÇÃO PARA HIDRANTE - FORNECIMENTO E INSTALAÇÃO. AF_12/2015</v>
          </cell>
          <cell r="C3801" t="str">
            <v>UN</v>
          </cell>
          <cell r="D3801">
            <v>74.42</v>
          </cell>
        </row>
        <row r="3802">
          <cell r="A3802">
            <v>92381</v>
          </cell>
          <cell r="B3802" t="str">
            <v>JOELHO 45 GRAUS, EM FERRO GALVANIZADO, DN 25 (1"), CONEXÃO ROSQUEADA, INSTALADO EM REDE DE ALIMENTAÇÃO PARA HIDRANTE - FORNECIMENTO E INSTALAÇÃO. AF_12/2015</v>
          </cell>
          <cell r="C3802" t="str">
            <v>UN</v>
          </cell>
          <cell r="D3802">
            <v>34.549999999999997</v>
          </cell>
        </row>
        <row r="3803">
          <cell r="A3803">
            <v>92382</v>
          </cell>
          <cell r="B3803" t="str">
            <v>JOELHO 90 GRAUS, EM FERRO GALVANIZADO, DN 25 (1"), CONEXÃO ROSQUEADA, INSTALADO EM REDE DE ALIMENTAÇÃO PARA HIDRANTE - FORNECIMENTO E INSTALAÇÃO. AF_12/2015</v>
          </cell>
          <cell r="C3803" t="str">
            <v>UN</v>
          </cell>
          <cell r="D3803">
            <v>33.42</v>
          </cell>
        </row>
        <row r="3804">
          <cell r="A3804">
            <v>92383</v>
          </cell>
          <cell r="B3804" t="str">
            <v>JOELHO 45 GRAUS, EM FERRO GALVANIZADO, DN 32 (1 1/4"), CONEXÃO ROSQUEADA, INSTALADO EM REDE DE ALIMENTAÇÃO PARA HIDRANTE - FORNECIMENTO E INSTALAÇÃO. AF_12/2015</v>
          </cell>
          <cell r="C3804" t="str">
            <v>UN</v>
          </cell>
          <cell r="D3804">
            <v>42.07</v>
          </cell>
        </row>
        <row r="3805">
          <cell r="A3805">
            <v>92384</v>
          </cell>
          <cell r="B3805" t="str">
            <v>JOELHO 90 GRAUS, EM FERRO GALVANIZADO, DN 32 (1 1/4"), CONEXÃO ROSQUEADA, INSTALADO EM REDE DE ALIMENTAÇÃO PARA HIDRANTE - FORNECIMENTO E INSTALAÇÃO. AF_12/2015</v>
          </cell>
          <cell r="C3805" t="str">
            <v>UN</v>
          </cell>
          <cell r="D3805">
            <v>39.83</v>
          </cell>
        </row>
        <row r="3806">
          <cell r="A3806">
            <v>92385</v>
          </cell>
          <cell r="B3806" t="str">
            <v>JOELHO 45 GRAUS, EM FERRO GALVANIZADO, DN 40 (1 1/2"), CONEXÃO ROSQUEADA, INSTALADO EM REDE DE ALIMENTAÇÃO PARA HIDRANTE - FORNECIMENTO E INSTALAÇÃO. AF_12/2015</v>
          </cell>
          <cell r="C3806" t="str">
            <v>UN</v>
          </cell>
          <cell r="D3806">
            <v>47.72</v>
          </cell>
        </row>
        <row r="3807">
          <cell r="A3807">
            <v>92386</v>
          </cell>
          <cell r="B3807" t="str">
            <v>JOELHO 90 GRAUS, EM FERRO GALVANIZADO, DN 40 (1 1/2"), CONEXÃO ROSQUEADA, INSTALADO EM REDE DE ALIMENTAÇÃO PARA HIDRANTE - FORNECIMENTO E INSTALAÇÃO. AF_12/2015</v>
          </cell>
          <cell r="C3807" t="str">
            <v>UN</v>
          </cell>
          <cell r="D3807">
            <v>46.18</v>
          </cell>
        </row>
        <row r="3808">
          <cell r="A3808">
            <v>92387</v>
          </cell>
          <cell r="B3808" t="str">
            <v>JOELHO 45 GRAUS, EM FERRO GALVANIZADO, DN 50 (2"), CONEXÃO ROSQUEADA, INSTALADO EM REDE DE ALIMENTAÇÃO PARA HIDRANTE - FORNECIMENTO E INSTALAÇÃO. AF_12/2015</v>
          </cell>
          <cell r="C3808" t="str">
            <v>UN</v>
          </cell>
          <cell r="D3808">
            <v>58.63</v>
          </cell>
        </row>
        <row r="3809">
          <cell r="A3809">
            <v>92388</v>
          </cell>
          <cell r="B3809" t="str">
            <v>JOELHO 90 GRAUS, EM FERRO GALVANIZADO, DN 50 (2"), CONEXÃO ROSQUEADA, INSTALADO EM REDE DE ALIMENTAÇÃO PARA HIDRANTE - FORNECIMENTO E INSTALAÇÃO. AF_12/2015</v>
          </cell>
          <cell r="C3809" t="str">
            <v>UN</v>
          </cell>
          <cell r="D3809">
            <v>57.58</v>
          </cell>
        </row>
        <row r="3810">
          <cell r="A3810">
            <v>92389</v>
          </cell>
          <cell r="B3810" t="str">
            <v>JOELHO 45 GRAUS, EM FERRO GALVANIZADO, DN 65 (2 1/2"), CONEXÃO ROSQUEADA, INSTALADO EM REDE DE ALIMENTAÇÃO PARA HIDRANTE - FORNECIMENTO E INSTALAÇÃO. AF_12/2015</v>
          </cell>
          <cell r="C3810" t="str">
            <v>UN</v>
          </cell>
          <cell r="D3810">
            <v>86.03</v>
          </cell>
        </row>
        <row r="3811">
          <cell r="A3811">
            <v>92390</v>
          </cell>
          <cell r="B3811" t="str">
            <v>JOELHO 90 GRAUS, EM FERRO GALVANIZADO, DN 65 (2 1/2"), CONEXÃO ROSQUEADA, INSTALADO EM REDE DE ALIMENTAÇÃO PARA HIDRANTE - FORNECIMENTO E INSTALAÇÃO. AF_12/2015</v>
          </cell>
          <cell r="C3811" t="str">
            <v>UN</v>
          </cell>
          <cell r="D3811">
            <v>81.400000000000006</v>
          </cell>
        </row>
        <row r="3812">
          <cell r="A3812">
            <v>92635</v>
          </cell>
          <cell r="B3812" t="str">
            <v>JOELHO 45 GRAUS, EM FERRO GALVANIZADO, CONEXÃO ROSQUEADA, DN 80 (3"), INSTALADO EM REDE DE ALIMENTAÇÃO PARA HIDRANTE - FORNECIMENTO E INSTALAÇÃO. AF_12/2015</v>
          </cell>
          <cell r="C3812" t="str">
            <v>UN</v>
          </cell>
          <cell r="D3812">
            <v>112.43</v>
          </cell>
        </row>
        <row r="3813">
          <cell r="A3813">
            <v>92636</v>
          </cell>
          <cell r="B3813" t="str">
            <v>JOELHO 90 GRAUS, EM FERRO GALVANIZADO, CONEXÃO ROSQUEADA, DN 80 (3"), INSTALADO EM REDE DE ALIMENTAÇÃO PARA HIDRANTE - FORNECIMENTO E INSTALAÇÃO. AF_12/2015</v>
          </cell>
          <cell r="C3813" t="str">
            <v>UN</v>
          </cell>
          <cell r="D3813">
            <v>103.52</v>
          </cell>
        </row>
        <row r="3814">
          <cell r="A3814">
            <v>92637</v>
          </cell>
          <cell r="B3814" t="str">
            <v>TÊ, EM FERRO GALVANIZADO, CONEXÃO ROSQUEADA, DN 25 (1"), INSTALADO EM REDE DE ALIMENTAÇÃO PARA HIDRANTE - FORNECIMENTO E INSTALAÇÃO. AF_12/2015</v>
          </cell>
          <cell r="C3814" t="str">
            <v>UN</v>
          </cell>
          <cell r="D3814">
            <v>45.02</v>
          </cell>
        </row>
        <row r="3815">
          <cell r="A3815">
            <v>92638</v>
          </cell>
          <cell r="B3815" t="str">
            <v>TÊ, EM FERRO GALVANIZADO, CONEXÃO ROSQUEADA, DN 32 (1 1/4"), INSTALADO EM REDE DE ALIMENTAÇÃO PARA HIDRANTE - FORNECIMENTO E INSTALAÇÃO. AF_12/2015</v>
          </cell>
          <cell r="C3815" t="str">
            <v>UN</v>
          </cell>
          <cell r="D3815">
            <v>53.4</v>
          </cell>
        </row>
        <row r="3816">
          <cell r="A3816">
            <v>92639</v>
          </cell>
          <cell r="B3816" t="str">
            <v>TÊ, EM FERRO GALVANIZADO, CONEXÃO ROSQUEADA, DN 40 (1 1/2"), INSTALADO EM REDE DE ALIMENTAÇÃO PARA HIDRANTE - FORNECIMENTO E INSTALAÇÃO. AF_12/2015</v>
          </cell>
          <cell r="C3816" t="str">
            <v>UN</v>
          </cell>
          <cell r="D3816">
            <v>61.01</v>
          </cell>
        </row>
        <row r="3817">
          <cell r="A3817">
            <v>92640</v>
          </cell>
          <cell r="B3817" t="str">
            <v>TÊ, EM FERRO GALVANIZADO, CONEXÃO ROSQUEADA, DN 50 (2"), INSTALADO EM REDE DE ALIMENTAÇÃO PARA HIDRANTE - FORNECIMENTO E INSTALAÇÃO. AF_12/2015</v>
          </cell>
          <cell r="C3817" t="str">
            <v>UN</v>
          </cell>
          <cell r="D3817">
            <v>76.77</v>
          </cell>
        </row>
        <row r="3818">
          <cell r="A3818">
            <v>92642</v>
          </cell>
          <cell r="B3818" t="str">
            <v>TÊ, EM FERRO GALVANIZADO, CONEXÃO ROSQUEADA, DN 65 (2 1/2"), INSTALADO EM REDE DE ALIMENTAÇÃO PARA HIDRANTE - FORNECIMENTO E INSTALAÇÃO. AF_12/2015</v>
          </cell>
          <cell r="C3818" t="str">
            <v>UN</v>
          </cell>
          <cell r="D3818">
            <v>110.88</v>
          </cell>
        </row>
        <row r="3819">
          <cell r="A3819">
            <v>92644</v>
          </cell>
          <cell r="B3819" t="str">
            <v>TÊ, EM FERRO GALVANIZADO, CONEXÃO ROSQUEADA, DN 80 (3"), INSTALADO EM REDE DE ALIMENTAÇÃO PARA HIDRANTE - FORNECIMENTO E INSTALAÇÃO. AF_12/2015</v>
          </cell>
          <cell r="C3819" t="str">
            <v>UN</v>
          </cell>
          <cell r="D3819">
            <v>137.24</v>
          </cell>
        </row>
        <row r="3820">
          <cell r="A3820">
            <v>92657</v>
          </cell>
          <cell r="B3820" t="str">
            <v>NIPLE, EM FERRO GALVANIZADO, CONEXÃO ROSQUEADA, DN 25 (1"), INSTALADO EM REDE DE ALIMENTAÇÃO PARA SPRINKLER - FORNECIMENTO E INSTALAÇÃO. AF_12/2015</v>
          </cell>
          <cell r="C3820" t="str">
            <v>UN</v>
          </cell>
          <cell r="D3820">
            <v>16.21</v>
          </cell>
        </row>
        <row r="3821">
          <cell r="A3821">
            <v>92658</v>
          </cell>
          <cell r="B3821" t="str">
            <v>LUVA, EM FERRO GALVANIZADO, CONEXÃO ROSQUEADA, DN 25 (1"), INSTALADO EM REDE DE ALIMENTAÇÃO PARA SPRINKLER - FORNECIMENTO E INSTALAÇÃO. AF_12/2015</v>
          </cell>
          <cell r="C3821" t="str">
            <v>UN</v>
          </cell>
          <cell r="D3821">
            <v>17.059999999999999</v>
          </cell>
        </row>
        <row r="3822">
          <cell r="A3822">
            <v>92659</v>
          </cell>
          <cell r="B3822" t="str">
            <v>NIPLE, EM FERRO GALVANIZADO, CONEXÃO ROSQUEADA, DN 32 (1 1/4"), INSTALADO EM REDE DE ALIMENTAÇÃO PARA SPRINKLER - FORNECIMENTO E INSTALAÇÃO. AF_12/2015</v>
          </cell>
          <cell r="C3822" t="str">
            <v>UN</v>
          </cell>
          <cell r="D3822">
            <v>19.399999999999999</v>
          </cell>
        </row>
        <row r="3823">
          <cell r="A3823">
            <v>92660</v>
          </cell>
          <cell r="B3823" t="str">
            <v>LUVA, EM FERRO GALVANIZADO, CONEXÃO ROSQUEADA, DN 32 (1 1/4"), INSTALADO EM REDE DE ALIMENTAÇÃO PARA SPRINKLER - FORNECIMENTO E INSTALAÇÃO. AF_12/2015</v>
          </cell>
          <cell r="C3823" t="str">
            <v>UN</v>
          </cell>
          <cell r="D3823">
            <v>20.190000000000001</v>
          </cell>
        </row>
        <row r="3824">
          <cell r="A3824">
            <v>92661</v>
          </cell>
          <cell r="B3824" t="str">
            <v>NIPLE, EM FERRO GALVANIZADO, CONEXÃO ROSQUEADA, DN 40 (1 1/2"), INSTALADO EM REDE DE ALIMENTAÇÃO PARA SPRINKLER - FORNECIMENTO E INSTALAÇÃO. AF_12/2015</v>
          </cell>
          <cell r="C3824" t="str">
            <v>UN</v>
          </cell>
          <cell r="D3824">
            <v>22.7</v>
          </cell>
        </row>
        <row r="3825">
          <cell r="A3825">
            <v>92662</v>
          </cell>
          <cell r="B3825" t="str">
            <v>LUVA, EM FERRO GALVANIZADO, CONEXÃO ROSQUEADA, DN 40 (1 1/2"), INSTALADO EM REDE DE ALIMENTAÇÃO PARA SPRINKLER - FORNECIMENTO E INSTALAÇÃO. AF_12/2015</v>
          </cell>
          <cell r="C3825" t="str">
            <v>UN</v>
          </cell>
          <cell r="D3825">
            <v>22.85</v>
          </cell>
        </row>
        <row r="3826">
          <cell r="A3826">
            <v>92663</v>
          </cell>
          <cell r="B3826" t="str">
            <v>NIPLE, EM FERRO GALVANIZADO, CONEXÃO ROSQUEADA, DN 50 (2"), INSTALADO EM REDE DE ALIMENTAÇÃO PARA SPRINKLER - FORNECIMENTO E INSTALAÇÃO. AF_12/2015</v>
          </cell>
          <cell r="C3826" t="str">
            <v>UN</v>
          </cell>
          <cell r="D3826">
            <v>29.45</v>
          </cell>
        </row>
        <row r="3827">
          <cell r="A3827">
            <v>92664</v>
          </cell>
          <cell r="B3827" t="str">
            <v>LUVA, EM FERRO GALVANIZADO, CONEXÃO ROSQUEADA, DN 50 (2"), INSTALADO EM REDE DE ALIMENTAÇÃO PARA SPRINKLER - FORNECIMENTO E INSTALAÇÃO. AF_12/2015</v>
          </cell>
          <cell r="C3827" t="str">
            <v>UN</v>
          </cell>
          <cell r="D3827">
            <v>29.44</v>
          </cell>
        </row>
        <row r="3828">
          <cell r="A3828">
            <v>92665</v>
          </cell>
          <cell r="B3828" t="str">
            <v>NIPLE, EM FERRO GALVANIZADO, CONEXÃO ROSQUEADA, DN 65 (2 1/2"), INSTALADO EM REDE DE ALIMENTAÇÃO PARA SPRINKLER - FORNECIMENTO E INSTALAÇÃO. AF_12/2015</v>
          </cell>
          <cell r="C3828" t="str">
            <v>UN</v>
          </cell>
          <cell r="D3828">
            <v>39.4</v>
          </cell>
        </row>
        <row r="3829">
          <cell r="A3829">
            <v>92666</v>
          </cell>
          <cell r="B3829" t="str">
            <v>LUVA, EM FERRO GALVANIZADO, CONEXÃO ROSQUEADA, DN 65 (2 1/2"), INSTALADO EM REDE DE ALIMENTAÇÃO PARA SPRINKLER - FORNECIMENTO E INSTALAÇÃO. AF_12/2015</v>
          </cell>
          <cell r="C3829" t="str">
            <v>UN</v>
          </cell>
          <cell r="D3829">
            <v>44.13</v>
          </cell>
        </row>
        <row r="3830">
          <cell r="A3830">
            <v>92667</v>
          </cell>
          <cell r="B3830" t="str">
            <v>NIPLE, EM FERRO GALVANIZADO, CONEXÃO ROSQUEADA, DN 80 (3"), INSTALADO EM REDE DE ALIMENTAÇÃO PARA SPRINKLER - FORNECIMENTO E INSTALAÇÃO. AF_12/2015</v>
          </cell>
          <cell r="C3830" t="str">
            <v>UN</v>
          </cell>
          <cell r="D3830">
            <v>56.3</v>
          </cell>
        </row>
        <row r="3831">
          <cell r="A3831">
            <v>92668</v>
          </cell>
          <cell r="B3831" t="str">
            <v>LUVA, EM FERRO GALVANIZADO, CONEXÃO ROSQUEADA, DN 80 (3"), INSTALADO EM REDE DE ALIMENTAÇÃO PARA SPRINKLER - FORNECIMENTO E INSTALAÇÃO. AF_12/2015</v>
          </cell>
          <cell r="C3831" t="str">
            <v>UN</v>
          </cell>
          <cell r="D3831">
            <v>60.51</v>
          </cell>
        </row>
        <row r="3832">
          <cell r="A3832">
            <v>92669</v>
          </cell>
          <cell r="B3832" t="str">
            <v>JOELHO 45 GRAUS, EM FERRO GALVANIZADO, CONEXÃO ROSQUEADA, DN 25 (1"), INSTALADO EM REDE DE ALIMENTAÇÃO PARA SPRINKLER - FORNECIMENTO E INSTALAÇÃO. AF_12/2015</v>
          </cell>
          <cell r="C3832" t="str">
            <v>UN</v>
          </cell>
          <cell r="D3832">
            <v>24.5</v>
          </cell>
        </row>
        <row r="3833">
          <cell r="A3833">
            <v>92670</v>
          </cell>
          <cell r="B3833" t="str">
            <v>JOELHO 90 GRAUS, EM FERRO GALVANIZADO, CONEXÃO ROSQUEADA, DN 25 (1"), INSTALADO EM REDE DE ALIMENTAÇÃO PARA SPRINKLER - FORNECIMENTO E INSTALAÇÃO. AF_12/2015</v>
          </cell>
          <cell r="C3833" t="str">
            <v>UN</v>
          </cell>
          <cell r="D3833">
            <v>23.37</v>
          </cell>
        </row>
        <row r="3834">
          <cell r="A3834">
            <v>92671</v>
          </cell>
          <cell r="B3834" t="str">
            <v>JOELHO 45 GRAUS, EM FERRO GALVANIZADO, CONEXÃO ROSQUEADA, DN 32 (1 1/4"), INSTALADO EM REDE DE ALIMENTAÇÃO PARA SPRINKLER - FORNECIMENTO E INSTALAÇÃO. AF_12/2015</v>
          </cell>
          <cell r="C3834" t="str">
            <v>UN</v>
          </cell>
          <cell r="D3834">
            <v>30.67</v>
          </cell>
        </row>
        <row r="3835">
          <cell r="A3835">
            <v>92672</v>
          </cell>
          <cell r="B3835" t="str">
            <v>JOELHO 90 GRAUS, EM FERRO GALVANIZADO, CONEXÃO ROSQUEADA, DN 32 (1 1/4"), INSTALADO EM REDE DE ALIMENTAÇÃO PARA SPRINKLER - FORNECIMENTO E INSTALAÇÃO. AF_12/2015</v>
          </cell>
          <cell r="C3835" t="str">
            <v>UN</v>
          </cell>
          <cell r="D3835">
            <v>28.43</v>
          </cell>
        </row>
        <row r="3836">
          <cell r="A3836">
            <v>92673</v>
          </cell>
          <cell r="B3836" t="str">
            <v>JOELHO 45 GRAUS, EM FERRO GALVANIZADO, CONEXÃO ROSQUEADA, DN 40 (1 1/2"), INSTALADO EM REDE DE ALIMENTAÇÃO PARA SPRINKLER - FORNECIMENTO E INSTALAÇÃO. AF_12/2015</v>
          </cell>
          <cell r="C3836" t="str">
            <v>UN</v>
          </cell>
          <cell r="D3836">
            <v>34.72</v>
          </cell>
        </row>
        <row r="3837">
          <cell r="A3837">
            <v>92674</v>
          </cell>
          <cell r="B3837" t="str">
            <v>JOELHO 90 GRAUS, EM FERRO GALVANIZADO, CONEXÃO ROSQUEADA, DN 40 (1 1/2"), INSTALADO EM REDE DE ALIMENTAÇÃO PARA SPRINKLER - FORNECIMENTO E INSTALAÇÃO. AF_12/2015</v>
          </cell>
          <cell r="C3837" t="str">
            <v>UN</v>
          </cell>
          <cell r="D3837">
            <v>33.18</v>
          </cell>
        </row>
        <row r="3838">
          <cell r="A3838">
            <v>92675</v>
          </cell>
          <cell r="B3838" t="str">
            <v>JOELHO 45 GRAUS, EM FERRO GALVANIZADO, CONEXÃO ROSQUEADA, DN 50 (2"), INSTALADO EM REDE DE ALIMENTAÇÃO PARA SPRINKLER - FORNECIMENTO E INSTALAÇÃO. AF_12/2015</v>
          </cell>
          <cell r="C3838" t="str">
            <v>UN</v>
          </cell>
          <cell r="D3838">
            <v>43.68</v>
          </cell>
        </row>
        <row r="3839">
          <cell r="A3839">
            <v>92676</v>
          </cell>
          <cell r="B3839" t="str">
            <v>JOELHO 90 GRAUS, EM FERRO GALVANIZADO, CONEXÃO ROSQUEADA, DN 50 (2"), INSTALADO EM REDE DE ALIMENTAÇÃO PARA SPRINKLER - FORNECIMENTO E INSTALAÇÃO. AF_12/2015</v>
          </cell>
          <cell r="C3839" t="str">
            <v>UN</v>
          </cell>
          <cell r="D3839">
            <v>42.63</v>
          </cell>
        </row>
        <row r="3840">
          <cell r="A3840">
            <v>92677</v>
          </cell>
          <cell r="B3840" t="str">
            <v>JOELHO 45 GRAUS, EM FERRO GALVANIZADO, CONEXÃO ROSQUEADA, DN 65 (2 1/2"), INSTALADO EM REDE DE ALIMENTAÇÃO PARA SPRINKLER - FORNECIMENTO E INSTALAÇÃO. AF_12/2015</v>
          </cell>
          <cell r="C3840" t="str">
            <v>UN</v>
          </cell>
          <cell r="D3840">
            <v>68.12</v>
          </cell>
        </row>
        <row r="3841">
          <cell r="A3841">
            <v>92678</v>
          </cell>
          <cell r="B3841" t="str">
            <v>JOELHO 90 GRAUS, EM FERRO GALVANIZADO, CONEXÃO ROSQUEADA, DN 65 (2 1/2"), INSTALADO EM REDE DE ALIMENTAÇÃO PARA SPRINKLER - FORNECIMENTO E INSTALAÇÃO. AF_12/2015</v>
          </cell>
          <cell r="C3841" t="str">
            <v>UN</v>
          </cell>
          <cell r="D3841">
            <v>63.49</v>
          </cell>
        </row>
        <row r="3842">
          <cell r="A3842">
            <v>92679</v>
          </cell>
          <cell r="B3842" t="str">
            <v>JOELHO 45 GRAUS, EM FERRO GALVANIZADO, CONEXÃO ROSQUEADA, DN 80 (3"), INSTALADO EM REDE DE ALIMENTAÇÃO PARA SPRINKLER - FORNECIMENTO E INSTALAÇÃO. AF_12/2015</v>
          </cell>
          <cell r="C3842" t="str">
            <v>UN</v>
          </cell>
          <cell r="D3842">
            <v>91.57</v>
          </cell>
        </row>
        <row r="3843">
          <cell r="A3843">
            <v>92680</v>
          </cell>
          <cell r="B3843" t="str">
            <v>JOELHO 90 GRAUS, EM FERRO GALVANIZADO, CONEXÃO ROSQUEADA, DN 80 (3"), INSTALADO EM REDE DE ALIMENTAÇÃO PARA SPRINKLER - FORNECIMENTO E INSTALAÇÃO. AF_12/2015</v>
          </cell>
          <cell r="C3843" t="str">
            <v>UN</v>
          </cell>
          <cell r="D3843">
            <v>82.66</v>
          </cell>
        </row>
        <row r="3844">
          <cell r="A3844">
            <v>92681</v>
          </cell>
          <cell r="B3844" t="str">
            <v>TÊ, EM FERRO GALVANIZADO, CONEXÃO ROSQUEADA, DN 25 (1"), INSTALADO EM REDE DE ALIMENTAÇÃO PARA SPRINKLER - FORNECIMENTO E INSTALAÇÃO. AF_12/2015</v>
          </cell>
          <cell r="C3844" t="str">
            <v>UN</v>
          </cell>
          <cell r="D3844">
            <v>31.59</v>
          </cell>
        </row>
        <row r="3845">
          <cell r="A3845">
            <v>92682</v>
          </cell>
          <cell r="B3845" t="str">
            <v>TÊ, EM FERRO GALVANIZADO, CONEXÃO ROSQUEADA, DN 32 (1 1/4"), INSTALADO EM REDE DE ALIMENTAÇÃO PARA SPRINKLER - FORNECIMENTO E INSTALAÇÃO. AF_12/2015</v>
          </cell>
          <cell r="C3845" t="str">
            <v>UN</v>
          </cell>
          <cell r="D3845">
            <v>38.15</v>
          </cell>
        </row>
        <row r="3846">
          <cell r="A3846">
            <v>92683</v>
          </cell>
          <cell r="B3846" t="str">
            <v>TÊ, EM FERRO GALVANIZADO, CONEXÃO ROSQUEADA, DN 40 (1 1/2"), INSTALADO EM REDE DE ALIMENTAÇÃO PARA SPRINKLER - FORNECIMENTO E INSTALAÇÃO. AF_12/2015</v>
          </cell>
          <cell r="C3846" t="str">
            <v>UN</v>
          </cell>
          <cell r="D3846">
            <v>43.7</v>
          </cell>
        </row>
        <row r="3847">
          <cell r="A3847">
            <v>92684</v>
          </cell>
          <cell r="B3847" t="str">
            <v>TÊ, EM FERRO GALVANIZADO, CONEXÃO ROSQUEADA, DN 50 (2"), INSTALADO EM REDE DE ALIMENTAÇÃO PARA SPRINKLER - FORNECIMENTO E INSTALAÇÃO. AF_12/2015</v>
          </cell>
          <cell r="C3847" t="str">
            <v>UN</v>
          </cell>
          <cell r="D3847">
            <v>56.84</v>
          </cell>
        </row>
        <row r="3848">
          <cell r="A3848">
            <v>92685</v>
          </cell>
          <cell r="B3848" t="str">
            <v>TÊ, EM FERRO GALVANIZADO, CONEXÃO ROSQUEADA, DN 65 (2 1/2"), INSTALADO EM REDE DE ALIMENTAÇÃO PARA SPRINKLER - FORNECIMENTO E INSTALAÇÃO. AF_12/2015</v>
          </cell>
          <cell r="C3848" t="str">
            <v>UN</v>
          </cell>
          <cell r="D3848">
            <v>87.01</v>
          </cell>
        </row>
        <row r="3849">
          <cell r="A3849">
            <v>92686</v>
          </cell>
          <cell r="B3849" t="str">
            <v>TÊ, EM FERRO GALVANIZADO, CONEXÃO ROSQUEADA, DN 80 (3"), INSTALADO EM REDE DE ALIMENTAÇÃO PARA SPRINKLER - FORNECIMENTO E INSTALAÇÃO. AF_12/2015</v>
          </cell>
          <cell r="C3849" t="str">
            <v>UN</v>
          </cell>
          <cell r="D3849">
            <v>109.42</v>
          </cell>
        </row>
        <row r="3850">
          <cell r="A3850">
            <v>92692</v>
          </cell>
          <cell r="B3850" t="str">
            <v>NIPLE, EM FERRO GALVANIZADO, CONEXÃO ROSQUEADA, DN 15 (1/2"), INSTALADO EM RAMAIS E SUB-RAMAIS DE GÁS - FORNECIMENTO E INSTALAÇÃO. AF_12/2015</v>
          </cell>
          <cell r="C3850" t="str">
            <v>UN</v>
          </cell>
          <cell r="D3850">
            <v>8.85</v>
          </cell>
        </row>
        <row r="3851">
          <cell r="A3851">
            <v>92693</v>
          </cell>
          <cell r="B3851" t="str">
            <v>LUVA, EM FERRO GALVANIZADO, CONEXÃO ROSQUEADA, DN 15 (1/2"), INSTALADO EM RAMAIS E SUB-RAMAIS DE GÁS - FORNECIMENTO E INSTALAÇÃO. AF_12/2015</v>
          </cell>
          <cell r="C3851" t="str">
            <v>UN</v>
          </cell>
          <cell r="D3851">
            <v>9.0399999999999991</v>
          </cell>
        </row>
        <row r="3852">
          <cell r="A3852">
            <v>92694</v>
          </cell>
          <cell r="B3852" t="str">
            <v>NIPLE, EM FERRO GALVANIZADO, CONEXÃO ROSQUEADA, DN 20 (3/4"), INSTALADO EM RAMAIS E SUB-RAMAIS DE GÁS - FORNECIMENTO E INSTALAÇÃO. AF_12/2015</v>
          </cell>
          <cell r="C3852" t="str">
            <v>UN</v>
          </cell>
          <cell r="D3852">
            <v>14.32</v>
          </cell>
        </row>
        <row r="3853">
          <cell r="A3853">
            <v>92695</v>
          </cell>
          <cell r="B3853" t="str">
            <v>LUVA, EM FERRO GALVANIZADO, CONEXÃO ROSQUEADA, DN 20 (3/4"), INSTALADO EM RAMAIS E SUB-RAMAIS DE GÁS - FORNECIMENTO E INSTALAÇÃO. AF_12/2015</v>
          </cell>
          <cell r="C3853" t="str">
            <v>UN</v>
          </cell>
          <cell r="D3853">
            <v>14.51</v>
          </cell>
        </row>
        <row r="3854">
          <cell r="A3854">
            <v>92696</v>
          </cell>
          <cell r="B3854" t="str">
            <v>NIPLE, EM FERRO GALVANIZADO, CONEXÃO ROSQUEADA, DN 25 (1"), INSTALADO EM RAMAIS E SUB-RAMAIS DE GÁS - FORNECIMENTO E INSTALAÇÃO. AF_12/2015</v>
          </cell>
          <cell r="C3854" t="str">
            <v>UN</v>
          </cell>
          <cell r="D3854">
            <v>22.62</v>
          </cell>
        </row>
        <row r="3855">
          <cell r="A3855">
            <v>92697</v>
          </cell>
          <cell r="B3855" t="str">
            <v>LUVA, EM FERRO GALVANIZADO, CONEXÃO ROSQUEADA, DN 25 (1"), INSTALADO EM RAMAIS E SUB-RAMAIS DE GÁS - FORNECIMENTO E INSTALAÇÃO. AF_12/2015</v>
          </cell>
          <cell r="C3855" t="str">
            <v>UN</v>
          </cell>
          <cell r="D3855">
            <v>23.47</v>
          </cell>
        </row>
        <row r="3856">
          <cell r="A3856">
            <v>92698</v>
          </cell>
          <cell r="B3856" t="str">
            <v>JOELHO 45 GRAUS, EM FERRO GALVANIZADO, CONEXÃO ROSQUEADA, DN 15 (1/2"), INSTALADO EM RAMAIS E SUB-RAMAIS DE GÁS - FORNECIMENTO E INSTALAÇÃO. AF_12/2015</v>
          </cell>
          <cell r="C3856" t="str">
            <v>UN</v>
          </cell>
          <cell r="D3856">
            <v>13.11</v>
          </cell>
        </row>
        <row r="3857">
          <cell r="A3857">
            <v>92699</v>
          </cell>
          <cell r="B3857" t="str">
            <v>JOELHO 90 GRAUS, EM FERRO GALVANIZADO, CONEXÃO ROSQUEADA, DN 15 (1/2"), INSTALADO EM RAMAIS E SUB-RAMAIS DE GÁS - FORNECIMENTO E INSTALAÇÃO. AF_12/2015</v>
          </cell>
          <cell r="C3857" t="str">
            <v>UN</v>
          </cell>
          <cell r="D3857">
            <v>12.49</v>
          </cell>
        </row>
        <row r="3858">
          <cell r="A3858">
            <v>92700</v>
          </cell>
          <cell r="B3858" t="str">
            <v>JOELHO 45 GRAUS, EM FERRO GALVANIZADO, CONEXÃO ROSQUEADA, DN 20 (3/4"), INSTALADO EM RAMAIS E SUB-RAMAIS DE GÁS - FORNECIMENTO E INSTALAÇÃO. AF_12/2015</v>
          </cell>
          <cell r="C3858" t="str">
            <v>UN</v>
          </cell>
          <cell r="D3858">
            <v>21.65</v>
          </cell>
        </row>
        <row r="3859">
          <cell r="A3859">
            <v>92701</v>
          </cell>
          <cell r="B3859" t="str">
            <v>JOELHO 90 GRAUS, EM FERRO GALVANIZADO, CONEXÃO ROSQUEADA, DN 20 (3/4"), INSTALADO EM RAMAIS E SUB-RAMAIS DE GÁS - FORNECIMENTO E INSTALAÇÃO. AF_12/2015</v>
          </cell>
          <cell r="C3859" t="str">
            <v>UN</v>
          </cell>
          <cell r="D3859">
            <v>20.74</v>
          </cell>
        </row>
        <row r="3860">
          <cell r="A3860">
            <v>92702</v>
          </cell>
          <cell r="B3860" t="str">
            <v>JOELHO 45 GRAUS, EM FERRO GALVANIZADO, CONEXÃO ROSQUEADA, DN 25 (1"), INSTALADO EM RAMAIS E SUB-RAMAIS DE GÁS - FORNECIMENTO E INSTALAÇÃO. AF_12/2015</v>
          </cell>
          <cell r="C3860" t="str">
            <v>UN</v>
          </cell>
          <cell r="D3860">
            <v>34.159999999999997</v>
          </cell>
        </row>
        <row r="3861">
          <cell r="A3861">
            <v>92703</v>
          </cell>
          <cell r="B3861" t="str">
            <v>JOELHO 90 GRAUS, EM FERRO GALVANIZADO, CONEXÃO ROSQUEADA, DN 25 (1"), INSTALADO EM RAMAIS E SUB-RAMAIS DE GÁS - FORNECIMENTO E INSTALAÇÃO. AF_12/2015</v>
          </cell>
          <cell r="C3861" t="str">
            <v>UN</v>
          </cell>
          <cell r="D3861">
            <v>33.03</v>
          </cell>
        </row>
        <row r="3862">
          <cell r="A3862">
            <v>92704</v>
          </cell>
          <cell r="B3862" t="str">
            <v>TÊ, EM FERRO GALVANIZADO, CONEXÃO ROSQUEADA, DN 15 (1/2"), INSTALADO EM RAMAIS E SUB-RAMAIS DE GÁS - FORNECIMENTO E INSTALAÇÃO. AF_12/2015</v>
          </cell>
          <cell r="C3862" t="str">
            <v>UN</v>
          </cell>
          <cell r="D3862">
            <v>16.82</v>
          </cell>
        </row>
        <row r="3863">
          <cell r="A3863">
            <v>92705</v>
          </cell>
          <cell r="B3863" t="str">
            <v>TÊ, EM FERRO GALVANIZADO, CONEXÃO ROSQUEADA, DN 20 (3/4"), INSTALADO EM RAMAIS E SUB-RAMAIS DE GÁS - FORNECIMENTO E INSTALAÇÃO. AF_12/2015</v>
          </cell>
          <cell r="C3863" t="str">
            <v>UN</v>
          </cell>
          <cell r="D3863">
            <v>27.46</v>
          </cell>
        </row>
        <row r="3864">
          <cell r="A3864">
            <v>92706</v>
          </cell>
          <cell r="B3864" t="str">
            <v>TÊ, EM FERRO GALVANIZADO, CONEXÃO ROSQUEADA, DN 25 (1"), INSTALADO EM RAMAIS E SUB-RAMAIS DE GÁS - FORNECIMENTO E INSTALAÇÃO. AF_12/2015</v>
          </cell>
          <cell r="C3864" t="str">
            <v>UN</v>
          </cell>
          <cell r="D3864">
            <v>44.49</v>
          </cell>
        </row>
        <row r="3865">
          <cell r="A3865">
            <v>92889</v>
          </cell>
          <cell r="B3865" t="str">
            <v>UNIÃO, EM FERRO GALVANIZADO, DN 50 (2"), CONEXÃO ROSQUEADA, INSTALADO EM PRUMADAS - FORNECIMENTO E INSTALAÇÃO. AF_12/2015</v>
          </cell>
          <cell r="C3865" t="str">
            <v>UN</v>
          </cell>
          <cell r="D3865">
            <v>70.12</v>
          </cell>
        </row>
        <row r="3866">
          <cell r="A3866">
            <v>92890</v>
          </cell>
          <cell r="B3866" t="str">
            <v>UNIÃO, EM FERRO GALVANIZADO, DN 65 (2 1/2"), CONEXÃO ROSQUEADA, INSTALADO EM PRUMADAS - FORNECIMENTO E INSTALAÇÃO. AF_12/2015</v>
          </cell>
          <cell r="C3866" t="str">
            <v>UN</v>
          </cell>
          <cell r="D3866">
            <v>102.9</v>
          </cell>
        </row>
        <row r="3867">
          <cell r="A3867">
            <v>92891</v>
          </cell>
          <cell r="B3867" t="str">
            <v>UNIÃO, EM FERRO GALVANIZADO, DN 80 (3"), CONEXÃO ROSQUEADA, INSTALADO EM PRUMADAS - FORNECIMENTO E INSTALAÇÃO. AF_12/2015</v>
          </cell>
          <cell r="C3867" t="str">
            <v>UN</v>
          </cell>
          <cell r="D3867">
            <v>147.52000000000001</v>
          </cell>
        </row>
        <row r="3868">
          <cell r="A3868">
            <v>92892</v>
          </cell>
          <cell r="B3868" t="str">
            <v>UNIÃO, EM FERRO GALVANIZADO, DN 25 (1"), CONEXÃO ROSQUEADA, INSTALADO EM REDE DE ALIMENTAÇÃO PARA HIDRANTE - FORNECIMENTO E INSTALAÇÃO. AF_12/2015</v>
          </cell>
          <cell r="C3868" t="str">
            <v>UN</v>
          </cell>
          <cell r="D3868">
            <v>32.880000000000003</v>
          </cell>
        </row>
        <row r="3869">
          <cell r="A3869">
            <v>92893</v>
          </cell>
          <cell r="B3869" t="str">
            <v>UNIÃO, EM FERRO GALVANIZADO, DN 32 (1 1/4"), CONEXÃO ROSQUEADA, INSTALADO EM REDE DE ALIMENTAÇÃO PARA HIDRANTE - FORNECIMENTO E INSTALAÇÃO. AF_12/2015</v>
          </cell>
          <cell r="C3869" t="str">
            <v>UN</v>
          </cell>
          <cell r="D3869">
            <v>44.76</v>
          </cell>
        </row>
        <row r="3870">
          <cell r="A3870">
            <v>92894</v>
          </cell>
          <cell r="B3870" t="str">
            <v>UNIÃO, EM FERRO GALVANIZADO, DN 40 (1 1/2"), CONEXÃO ROSQUEADA, INSTALADO EM REDE DE ALIMENTAÇÃO PARA HIDRANTE - FORNECIMENTO E INSTALAÇÃO. AF_12/2015</v>
          </cell>
          <cell r="C3870" t="str">
            <v>UN</v>
          </cell>
          <cell r="D3870">
            <v>52.82</v>
          </cell>
        </row>
        <row r="3871">
          <cell r="A3871">
            <v>92895</v>
          </cell>
          <cell r="B3871" t="str">
            <v>UNIÃO, EM FERRO GALVANIZADO, DN 50 (2"), CONEXÃO ROSQUEADA, INSTALADO EM REDE DE ALIMENTAÇÃO PARA HIDRANTE - FORNECIMENTO E INSTALAÇÃO. AF_12/2015</v>
          </cell>
          <cell r="C3871" t="str">
            <v>UN</v>
          </cell>
          <cell r="D3871">
            <v>70.09</v>
          </cell>
        </row>
        <row r="3872">
          <cell r="A3872">
            <v>92896</v>
          </cell>
          <cell r="B3872" t="str">
            <v>UNIÃO, EM FERRO GALVANIZADO, DN 65 (2 1/2"), CONEXÃO ROSQUEADA, INSTALADO EM REDE DE ALIMENTAÇÃO PARA HIDRANTE - FORNECIMENTO E INSTALAÇÃO. AF_12/2015</v>
          </cell>
          <cell r="C3872" t="str">
            <v>UN</v>
          </cell>
          <cell r="D3872">
            <v>104.1</v>
          </cell>
        </row>
        <row r="3873">
          <cell r="A3873">
            <v>92897</v>
          </cell>
          <cell r="B3873" t="str">
            <v>UNIÃO, EM FERRO GALVANIZADO, DN 80 (3"), CONEXÃO ROSQUEADA, INSTALADO EM REDE DE ALIMENTAÇÃO PARA HIDRANTE - FORNECIMENTO E INSTALAÇÃO. AF_12/2015</v>
          </cell>
          <cell r="C3873" t="str">
            <v>UN</v>
          </cell>
          <cell r="D3873">
            <v>150</v>
          </cell>
        </row>
        <row r="3874">
          <cell r="A3874">
            <v>92898</v>
          </cell>
          <cell r="B3874" t="str">
            <v>UNIÃO, EM FERRO GALVANIZADO, CONEXÃO ROSQUEADA, DN 25 (1"), INSTALADO EM REDE DE ALIMENTAÇÃO PARA SPRINKLER - FORNECIMENTO E INSTALAÇÃO. AF_12/2015</v>
          </cell>
          <cell r="C3874" t="str">
            <v>UN</v>
          </cell>
          <cell r="D3874">
            <v>26.19</v>
          </cell>
        </row>
        <row r="3875">
          <cell r="A3875">
            <v>92899</v>
          </cell>
          <cell r="B3875" t="str">
            <v>UNIÃO, EM FERRO GALVANIZADO, CONEXÃO ROSQUEADA, DN 32 (1 1/4"), INSTALADO EM REDE DE ALIMENTAÇÃO PARA SPRINKLER - FORNECIMENTO E INSTALAÇÃO. AF_12/2015</v>
          </cell>
          <cell r="C3875" t="str">
            <v>UN</v>
          </cell>
          <cell r="D3875">
            <v>37.159999999999997</v>
          </cell>
        </row>
        <row r="3876">
          <cell r="A3876">
            <v>92900</v>
          </cell>
          <cell r="B3876" t="str">
            <v>UNIÃO, EM FERRO GALVANIZADO, CONEXÃO ROSQUEADA, DN 40 (1 1/2"), INSTALADO EM REDE DE ALIMENTAÇÃO PARA SPRINKLER - FORNECIMENTO E INSTALAÇÃO. AF_12/2015</v>
          </cell>
          <cell r="C3876" t="str">
            <v>UN</v>
          </cell>
          <cell r="D3876">
            <v>44.15</v>
          </cell>
        </row>
        <row r="3877">
          <cell r="A3877">
            <v>92901</v>
          </cell>
          <cell r="B3877" t="str">
            <v>UNIÃO, EM FERRO GALVANIZADO, CONEXÃO ROSQUEADA, DN 50 (2"), INSTALADO EM REDE DE ALIMENTAÇÃO PARA SPRINKLER - FORNECIMENTO E INSTALAÇÃO. AF_12/2015</v>
          </cell>
          <cell r="C3877" t="str">
            <v>UN</v>
          </cell>
          <cell r="D3877">
            <v>60.11</v>
          </cell>
        </row>
        <row r="3878">
          <cell r="A3878">
            <v>92902</v>
          </cell>
          <cell r="B3878" t="str">
            <v>UNIÃO, EM FERRO GALVANIZADO, CONEXÃO ROSQUEADA, DN 65 (2 1/2"), INSTALADO EM REDE DE ALIMENTAÇÃO PARA SPRINKLER - FORNECIMENTO E INSTALAÇÃO. AF_12/2015</v>
          </cell>
          <cell r="C3878" t="str">
            <v>UN</v>
          </cell>
          <cell r="D3878">
            <v>92.14</v>
          </cell>
        </row>
        <row r="3879">
          <cell r="A3879">
            <v>92903</v>
          </cell>
          <cell r="B3879" t="str">
            <v>UNIÃO, EM FERRO GALVANIZADO, CONEXÃO ROSQUEADA, DN 80 (3"), INSTALADO EM REDE DE ALIMENTAÇÃO PARA SPRINKLER - FORNECIMENTO E INSTALAÇÃO. AF_12/2015</v>
          </cell>
          <cell r="C3879" t="str">
            <v>UN</v>
          </cell>
          <cell r="D3879">
            <v>136.09</v>
          </cell>
        </row>
        <row r="3880">
          <cell r="A3880">
            <v>92904</v>
          </cell>
          <cell r="B3880" t="str">
            <v>UNIÃO, EM FERRO GALVANIZADO, CONEXÃO ROSQUEADA, DN 15 (1/2"), INSTALADO EM RAMAIS E SUB-RAMAIS DE GÁS - FORNECIMENTO E INSTALAÇÃO. AF_12/2015</v>
          </cell>
          <cell r="C3880" t="str">
            <v>UN</v>
          </cell>
          <cell r="D3880">
            <v>17.420000000000002</v>
          </cell>
        </row>
        <row r="3881">
          <cell r="A3881">
            <v>92905</v>
          </cell>
          <cell r="B3881" t="str">
            <v>UNIÃO, EM FERRO GALVANIZADO, CONEXÃO ROSQUEADA, DN 20 (3/4"), INSTALADO EM RAMAIS E SUB-RAMAIS DE GÁS - FORNECIMENTO E INSTALAÇÃO. AF_12/2015</v>
          </cell>
          <cell r="C3881" t="str">
            <v>UN</v>
          </cell>
          <cell r="D3881">
            <v>25.5</v>
          </cell>
        </row>
        <row r="3882">
          <cell r="A3882">
            <v>92906</v>
          </cell>
          <cell r="B3882" t="str">
            <v>UNIÃO, EM FERRO GALVANIZADO, CONEXÃO ROSQUEADA, DN 25 (1"), INSTALADO EM RAMAIS E SUB-RAMAIS DE GÁS - FORNECIMENTO E INSTALAÇÃO. AF_12/2015</v>
          </cell>
          <cell r="C3882" t="str">
            <v>UN</v>
          </cell>
          <cell r="D3882">
            <v>32.6</v>
          </cell>
        </row>
        <row r="3883">
          <cell r="A3883">
            <v>92907</v>
          </cell>
          <cell r="B3883" t="str">
            <v>LUVA DE REDUÇÃO, EM FERRO GALVANIZADO, 2" X 1 1/2", CONEXÃO ROSQUEADA, INSTALADO EM PRUMADAS - FORNECIMENTO E INSTALAÇÃO. AF_12/2015</v>
          </cell>
          <cell r="C3883" t="str">
            <v>UN</v>
          </cell>
          <cell r="D3883">
            <v>41.23</v>
          </cell>
        </row>
        <row r="3884">
          <cell r="A3884">
            <v>92908</v>
          </cell>
          <cell r="B3884" t="str">
            <v>LUVA DE REDUÇÃO, EM FERRO GALVANIZADO, 2" X 1 1/4", CONEXÃO ROSQUEADA, INSTALADO EM PRUMADAS - FORNECIMENTO E INSTALAÇÃO. AF_12/2015</v>
          </cell>
          <cell r="C3884" t="str">
            <v>UN</v>
          </cell>
          <cell r="D3884">
            <v>41.23</v>
          </cell>
        </row>
        <row r="3885">
          <cell r="A3885">
            <v>92909</v>
          </cell>
          <cell r="B3885" t="str">
            <v>LUVA DE REDUÇÃO, EM FERRO GALVANIZADO, 2" X 1", CONEXÃO ROSQUEADA, INSTALADO EM PRUMADAS - FORNECIMENTO E INSTALAÇÃO. AF_12/2015</v>
          </cell>
          <cell r="C3885" t="str">
            <v>UN</v>
          </cell>
          <cell r="D3885">
            <v>41.23</v>
          </cell>
        </row>
        <row r="3886">
          <cell r="A3886">
            <v>92910</v>
          </cell>
          <cell r="B3886" t="str">
            <v>LUVA DE REDUÇÃO, EM FERRO GALVANIZADO, 2 1/2" X 1 1/2", CONEXÃO ROSQUEADA, INSTALADO EM PRUMADAS - FORNECIMENTO E INSTALAÇÃO. AF_12/2015</v>
          </cell>
          <cell r="C3886" t="str">
            <v>UN</v>
          </cell>
          <cell r="D3886">
            <v>56.88</v>
          </cell>
        </row>
        <row r="3887">
          <cell r="A3887">
            <v>92911</v>
          </cell>
          <cell r="B3887" t="str">
            <v>LUVA DE REDUÇÃO, EM FERRO GALVANIZADO, 2 1/2" X 2", CONEXÃO ROSQUEADA, INSTALADO EM PRUMADAS - FORNECIMENTO E INSTALAÇÃO. AF_12/2015</v>
          </cell>
          <cell r="C3887" t="str">
            <v>UN</v>
          </cell>
          <cell r="D3887">
            <v>56.88</v>
          </cell>
        </row>
        <row r="3888">
          <cell r="A3888">
            <v>92912</v>
          </cell>
          <cell r="B3888" t="str">
            <v>LUVA DE REDUÇÃO, EM FERRO GALVANIZADO, 3" X 1 1/2", CONEXÃO ROSQUEADA, INSTALADO EM PRUMADAS - FORNECIMENTO E INSTALAÇÃO. AF_12/2015</v>
          </cell>
          <cell r="C3888" t="str">
            <v>UN</v>
          </cell>
          <cell r="D3888">
            <v>73.349999999999994</v>
          </cell>
        </row>
        <row r="3889">
          <cell r="A3889">
            <v>92913</v>
          </cell>
          <cell r="B3889" t="str">
            <v>LUVA DE REDUÇÃO, EM FERRO GALVANIZADO, 3" X 2 1/2", CONEXÃO ROSQUEADA, INSTALADO EM PRUMADAS - FORNECIMENTO E INSTALAÇÃO. AF_12/2015</v>
          </cell>
          <cell r="C3889" t="str">
            <v>UN</v>
          </cell>
          <cell r="D3889">
            <v>75.42</v>
          </cell>
        </row>
        <row r="3890">
          <cell r="A3890">
            <v>92914</v>
          </cell>
          <cell r="B3890" t="str">
            <v>LUVA DE REDUÇÃO, EM FERRO GALVANIZADO, 3" X 2", CONEXÃO ROSQUEADA, INSTALADO EM PRUMADAS - FORNECIMENTO E INSTALAÇÃO. AF_12/2015</v>
          </cell>
          <cell r="C3890" t="str">
            <v>UN</v>
          </cell>
          <cell r="D3890">
            <v>75.42</v>
          </cell>
        </row>
        <row r="3891">
          <cell r="A3891">
            <v>92918</v>
          </cell>
          <cell r="B3891" t="str">
            <v>LUVA DE REDUÇÃO, EM FERRO GALVANIZADO, 1" X 1/2", CONEXÃO ROSQUEADA, INSTALADO EM REDE DE ALIMENTAÇÃO PARA HIDRANTE - FORNECIMENTO E INSTALAÇÃO. AF_12/2015</v>
          </cell>
          <cell r="C3891" t="str">
            <v>UN</v>
          </cell>
          <cell r="D3891">
            <v>23.68</v>
          </cell>
        </row>
        <row r="3892">
          <cell r="A3892">
            <v>92920</v>
          </cell>
          <cell r="B3892" t="str">
            <v>LUVA DE REDUÇÃO, EM FERRO GALVANIZADO, 1" X 3/4", CONEXÃO ROSQUEADA, INSTALADO EM REDE DE ALIMENTAÇÃO PARA HIDRANTE - FORNECIMENTO E INSTALAÇÃO. AF_12/2015</v>
          </cell>
          <cell r="C3892" t="str">
            <v>UN</v>
          </cell>
          <cell r="D3892">
            <v>23.8</v>
          </cell>
        </row>
        <row r="3893">
          <cell r="A3893">
            <v>92925</v>
          </cell>
          <cell r="B3893" t="str">
            <v>LUVA DE REDUÇÃO, EM FERRO GALVANIZADO, 1 1/4" X 1", CONEXÃO ROSQUEADA, INSTALADO EM REDE DE ALIMENTAÇÃO PARA HIDRANTE - FORNECIMENTO E INSTALAÇÃO. AF_12/2015</v>
          </cell>
          <cell r="C3893" t="str">
            <v>UN</v>
          </cell>
          <cell r="D3893">
            <v>28.42</v>
          </cell>
        </row>
        <row r="3894">
          <cell r="A3894">
            <v>92926</v>
          </cell>
          <cell r="B3894" t="str">
            <v>LUVA DE REDUÇÃO, EM FERRO GALVANIZADO, 1 1/4" X 1/2", CONEXÃO ROSQUEADA, INSTALADO EM REDE DE ALIMENTAÇÃO PARA HIDRANTE - FORNECIMENTO E INSTALAÇÃO. AF_12/2015</v>
          </cell>
          <cell r="C3894" t="str">
            <v>UN</v>
          </cell>
          <cell r="D3894">
            <v>28.42</v>
          </cell>
        </row>
        <row r="3895">
          <cell r="A3895">
            <v>92927</v>
          </cell>
          <cell r="B3895" t="str">
            <v>LUVA DE REDUÇÃO, EM FERRO GALVANIZADO, 1 1/4" X 3/4", CONEXÃO ROSQUEADA, INSTALADO EM REDE DE ALIMENTAÇÃO PARA HIDRANTE - FORNECIMENTO E INSTALAÇÃO. AF_12/2015</v>
          </cell>
          <cell r="C3895" t="str">
            <v>UN</v>
          </cell>
          <cell r="D3895">
            <v>28.42</v>
          </cell>
        </row>
        <row r="3896">
          <cell r="A3896">
            <v>92928</v>
          </cell>
          <cell r="B3896" t="str">
            <v>LUVA DE REDUÇÃO, EM FERRO GALVANIZADO, 1 1/2" X 1 1/4", CONEXÃO ROSQUEADA, INSTALADO EM REDE DE ALIMENTAÇÃO PARA HIDRANTE - FORNECIMENTO E INSTALAÇÃO. AF_12/2015</v>
          </cell>
          <cell r="C3896" t="str">
            <v>UN</v>
          </cell>
          <cell r="D3896">
            <v>32.18</v>
          </cell>
        </row>
        <row r="3897">
          <cell r="A3897">
            <v>92929</v>
          </cell>
          <cell r="B3897" t="str">
            <v>LUVA DE REDUÇÃO, EM FERRO GALVANIZADO, 1 1/2" X 1", CONEXÃO ROSQUEADA, INSTALADO EM REDE DE ALIMENTAÇÃO PARA HIDRANTE - FORNECIMENTO E INSTALAÇÃO. AF_12/2015</v>
          </cell>
          <cell r="C3897" t="str">
            <v>UN</v>
          </cell>
          <cell r="D3897">
            <v>32.18</v>
          </cell>
        </row>
        <row r="3898">
          <cell r="A3898">
            <v>92930</v>
          </cell>
          <cell r="B3898" t="str">
            <v>LUVA DE REDUÇÃO, EM FERRO GALVANIZADO, 1 1/2" X 3/4", CONEXÃO ROSQUEADA, INSTALADO EM REDE DE ALIMENTAÇÃO PARA HIDRANTE - FORNECIMENTO E INSTALAÇÃO. AF_12/2015</v>
          </cell>
          <cell r="C3898" t="str">
            <v>UN</v>
          </cell>
          <cell r="D3898">
            <v>32.18</v>
          </cell>
        </row>
        <row r="3899">
          <cell r="A3899">
            <v>92931</v>
          </cell>
          <cell r="B3899" t="str">
            <v>LUVA DE REDUÇÃO, EM FERRO GALVANIZADO, 2" X 1 1/2", CONEXÃO ROSQUEADA, INSTALADO EM REDE DE ALIMENTAÇÃO PARA HIDRANTE - FORNECIMENTO E INSTALAÇÃO. AF_12/2015</v>
          </cell>
          <cell r="C3899" t="str">
            <v>UN</v>
          </cell>
          <cell r="D3899">
            <v>41.2</v>
          </cell>
        </row>
        <row r="3900">
          <cell r="A3900">
            <v>92932</v>
          </cell>
          <cell r="B3900" t="str">
            <v>LUVA DE REDUÇÃO, EM FERRO GALVANIZADO, 2" X 1 1/4", CONEXÃO ROSQUEADA, INSTALADO EM REDE DE ALIMENTAÇÃO PARA HIDRANTE - FORNECIMENTO E INSTALAÇÃO. AF_12/2015</v>
          </cell>
          <cell r="C3900" t="str">
            <v>UN</v>
          </cell>
          <cell r="D3900">
            <v>41.2</v>
          </cell>
        </row>
        <row r="3901">
          <cell r="A3901">
            <v>92933</v>
          </cell>
          <cell r="B3901" t="str">
            <v>LUVA DE REDUÇÃO, EM FERRO GALVANIZADO, 2" X 1", CONEXÃO ROSQUEADA, INSTALADO EM REDE DE ALIMENTAÇÃO PARA HIDRANTE - FORNECIMENTO E INSTALAÇÃO. AF_12/2015</v>
          </cell>
          <cell r="C3901" t="str">
            <v>UN</v>
          </cell>
          <cell r="D3901">
            <v>41.2</v>
          </cell>
        </row>
        <row r="3902">
          <cell r="A3902">
            <v>92934</v>
          </cell>
          <cell r="B3902" t="str">
            <v>LUVA DE REDUÇÃO, EM FERRO GALVANIZADO, 2 1/2" X 1 1/2", CONEXÃO ROSQUEADA, INSTALADO EM REDE DE ALIMENTAÇÃO PARA HIDRANTE - FORNECIMENTO E INSTALAÇÃO. AF_12/2015</v>
          </cell>
          <cell r="C3902" t="str">
            <v>UN</v>
          </cell>
          <cell r="D3902">
            <v>58.08</v>
          </cell>
        </row>
        <row r="3903">
          <cell r="A3903">
            <v>92935</v>
          </cell>
          <cell r="B3903" t="str">
            <v>LUVA DE REDUÇÃO, EM FERRO GALVANIZADO, 2 1/2" X 2", CONEXÃO ROSQUEADA, INSTALADO EM REDE DE ALIMENTAÇÃO PARA HIDRANTE - FORNECIMENTO E INSTALAÇÃO. AF_12/2015</v>
          </cell>
          <cell r="C3903" t="str">
            <v>UN</v>
          </cell>
          <cell r="D3903">
            <v>58.08</v>
          </cell>
        </row>
        <row r="3904">
          <cell r="A3904">
            <v>92936</v>
          </cell>
          <cell r="B3904" t="str">
            <v>LUVA DE REDUÇÃO, EM FERRO GALVANIZADO, 3" X 2 1/2", CONEXÃO ROSQUEADA, INSTALADO EM REDE DE ALIMENTAÇÃO PARA HIDRANTE - FORNECIMENTO E INSTALAÇÃO. AF_12/2015</v>
          </cell>
          <cell r="C3904" t="str">
            <v>UN</v>
          </cell>
          <cell r="D3904">
            <v>77.900000000000006</v>
          </cell>
        </row>
        <row r="3905">
          <cell r="A3905">
            <v>92937</v>
          </cell>
          <cell r="B3905" t="str">
            <v>LUVA DE REDUÇÃO, EM FERRO GALVANIZADO, 3" X 2", CONEXÃO ROSQUEADA, INSTALADO EM REDE DE ALIMENTAÇÃO PARA HIDRANTE - FORNECIMENTO E INSTALAÇÃO. AF_12/2015</v>
          </cell>
          <cell r="C3905" t="str">
            <v>UN</v>
          </cell>
          <cell r="D3905">
            <v>77.900000000000006</v>
          </cell>
        </row>
        <row r="3906">
          <cell r="A3906">
            <v>92938</v>
          </cell>
          <cell r="B3906" t="str">
            <v>LUVA DE REDUÇÃO, EM FERRO GALVANIZADO, 1" X 1/2", CONEXÃO ROSQUEADA, INSTALADO EM REDE DE ALIMENTAÇÃO PARA SPRINKLER - FORNECIMENTO E INSTALAÇÃO. AF_12/2015</v>
          </cell>
          <cell r="C3906" t="str">
            <v>UN</v>
          </cell>
          <cell r="D3906">
            <v>16.989999999999998</v>
          </cell>
        </row>
        <row r="3907">
          <cell r="A3907">
            <v>92939</v>
          </cell>
          <cell r="B3907" t="str">
            <v>LUVA DE REDUÇÃO, EM FERRO GALVANIZADO, 1" X 3/4", CONEXÃO ROSQUEADA, INSTALADO EM REDE DE ALIMENTAÇÃO PARA SPRINKLER - FORNECIMENTO E INSTALAÇÃO. AF_12/2015</v>
          </cell>
          <cell r="C3907" t="str">
            <v>UN</v>
          </cell>
          <cell r="D3907">
            <v>17.11</v>
          </cell>
        </row>
        <row r="3908">
          <cell r="A3908">
            <v>92940</v>
          </cell>
          <cell r="B3908" t="str">
            <v>LUVA DE REDUÇÃO, EM FERRO GALVANIZADO, 1 1/4" X 1", CONEXÃO ROSQUEADA, INSTALADO EM REDE DE ALIMENTAÇÃO PARA SPRINKLER - FORNECIMENTO E INSTALAÇÃO. AF_12/2015</v>
          </cell>
          <cell r="C3908" t="str">
            <v>UN</v>
          </cell>
          <cell r="D3908">
            <v>20.82</v>
          </cell>
        </row>
        <row r="3909">
          <cell r="A3909">
            <v>92941</v>
          </cell>
          <cell r="B3909" t="str">
            <v>LUVA DE REDUÇÃO, EM FERRO GALVANIZADO, 1 1/4" X 1/2", CONEXÃO ROSQUEADA, INSTALADO EM REDE DE ALIMENTAÇÃO PARA SPRINKLER - FORNECIMENTO E INSTALAÇÃO. AF_12/2015</v>
          </cell>
          <cell r="C3909" t="str">
            <v>UN</v>
          </cell>
          <cell r="D3909">
            <v>20.82</v>
          </cell>
        </row>
        <row r="3910">
          <cell r="A3910">
            <v>92942</v>
          </cell>
          <cell r="B3910" t="str">
            <v>LUVA DE REDUÇÃO, EM FERRO GALVANIZADO, 1 1/4" X 3/4", CONEXÃO ROSQUEADA, INSTALADO EM REDE DE ALIMENTAÇÃO PARA SPRINKLER - FORNECIMENTO E INSTALAÇÃO. AF_12/2015</v>
          </cell>
          <cell r="C3910" t="str">
            <v>UN</v>
          </cell>
          <cell r="D3910">
            <v>20.82</v>
          </cell>
        </row>
        <row r="3911">
          <cell r="A3911">
            <v>92943</v>
          </cell>
          <cell r="B3911" t="str">
            <v>LUVA DE REDUÇÃO, EM FERRO GALVANIZADO, 1 1/2" X 1 1/4", CONEXÃO ROSQUEADA, INSTALADO EM REDE DE ALIMENTAÇÃO PARA SPRINKLER - FORNECIMENTO E INSTALAÇÃO. AF_12/2015</v>
          </cell>
          <cell r="C3911" t="str">
            <v>UN</v>
          </cell>
          <cell r="D3911">
            <v>23.51</v>
          </cell>
        </row>
        <row r="3912">
          <cell r="A3912">
            <v>92944</v>
          </cell>
          <cell r="B3912" t="str">
            <v>LUVA DE REDUÇÃO, EM FERRO GALVANIZADO, 1 1/2" X 1", CONEXÃO ROSQUEADA, INSTALADO EM REDE DE ALIMENTAÇÃO PARA SPRINKLER - FORNECIMENTO E INSTALAÇÃO. AF_12/2015</v>
          </cell>
          <cell r="C3912" t="str">
            <v>UN</v>
          </cell>
          <cell r="D3912">
            <v>23.51</v>
          </cell>
        </row>
        <row r="3913">
          <cell r="A3913">
            <v>92945</v>
          </cell>
          <cell r="B3913" t="str">
            <v>LUVA DE REDUÇÃO, EM FERRO GALVANIZADO, 1 1/2" X 3/4", CONEXÃO ROSQUEADA, INSTALADO EM REDE DE ALIMENTAÇÃO PARA SPRINKLER - FORNECIMENTO E INSTALAÇÃO. AF_12/2015</v>
          </cell>
          <cell r="C3913" t="str">
            <v>UN</v>
          </cell>
          <cell r="D3913">
            <v>23.51</v>
          </cell>
        </row>
        <row r="3914">
          <cell r="A3914">
            <v>92946</v>
          </cell>
          <cell r="B3914" t="str">
            <v>LUVA DE REDUÇÃO, EM FERRO GALVANIZADO, 2" X 1 1/2", CONEXÃO ROSQUEADA, INSTALADO EM REDE DE ALIMENTAÇÃO PARA SPRINKLER - FORNECIMENTO E INSTALAÇÃO. AF_12/2015</v>
          </cell>
          <cell r="C3914" t="str">
            <v>UN</v>
          </cell>
          <cell r="D3914">
            <v>31.22</v>
          </cell>
        </row>
        <row r="3915">
          <cell r="A3915">
            <v>92947</v>
          </cell>
          <cell r="B3915" t="str">
            <v>LUVA DE REDUÇÃO, EM FERRO GALVANIZADO, 2" X 1 1/4", CONEXÃO ROSQUEADA, INSTALADO EM REDE DE ALIMENTAÇÃO PARA SPRINKLER - FORNECIMENTO E INSTALAÇÃO. AF_12/2015</v>
          </cell>
          <cell r="C3915" t="str">
            <v>UN</v>
          </cell>
          <cell r="D3915">
            <v>31.22</v>
          </cell>
        </row>
        <row r="3916">
          <cell r="A3916">
            <v>92948</v>
          </cell>
          <cell r="B3916" t="str">
            <v>LUVA DE REDUÇÃO, EM FERRO GALVANIZADO, 2" X 1", CONEXÃO ROSQUEADA, INSTALADO EM REDE DE ALIMENTAÇÃO PARA SPRINKLER - FORNECIMENTO E INSTALAÇÃO. AF_12/2015</v>
          </cell>
          <cell r="C3916" t="str">
            <v>UN</v>
          </cell>
          <cell r="D3916">
            <v>31.22</v>
          </cell>
        </row>
        <row r="3917">
          <cell r="A3917">
            <v>92949</v>
          </cell>
          <cell r="B3917" t="str">
            <v>LUVA DE REDUÇÃO, EM FERRO GALVANIZADO, 2 1/2" X 1 1/2", CONEXÃO ROSQUEADA, INSTALADO EM REDE DE ALIMENTAÇÃO PARA SPRINKLER - FORNECIMENTO E INSTALAÇÃO. AF_12/2015</v>
          </cell>
          <cell r="C3917" t="str">
            <v>UN</v>
          </cell>
          <cell r="D3917">
            <v>46.12</v>
          </cell>
        </row>
        <row r="3918">
          <cell r="A3918">
            <v>92950</v>
          </cell>
          <cell r="B3918" t="str">
            <v>LUVA DE REDUÇÃO, EM FERRO GALVANIZADO, 2 1/2" X 2", CONEXÃO ROSQUEADA, INSTALADO EM REDE DE ALIMENTAÇÃO PARA SPRINKLER - FORNECIMENTO E INSTALAÇÃO. AF_12/2015</v>
          </cell>
          <cell r="C3918" t="str">
            <v>UN</v>
          </cell>
          <cell r="D3918">
            <v>46.12</v>
          </cell>
        </row>
        <row r="3919">
          <cell r="A3919">
            <v>92951</v>
          </cell>
          <cell r="B3919" t="str">
            <v>LUVA DE REDUÇÃO, EM FERRO GALVANIZADO, 3" X 2 1/2", CONEXÃO ROSQUEADA, INSTALADO EM REDE DE ALIMENTAÇÃO PARA SPRINKLER - FORNECIMENTO E INSTALAÇÃO. AF_12/2015</v>
          </cell>
          <cell r="C3919" t="str">
            <v>UN</v>
          </cell>
          <cell r="D3919">
            <v>63.99</v>
          </cell>
        </row>
        <row r="3920">
          <cell r="A3920">
            <v>92952</v>
          </cell>
          <cell r="B3920" t="str">
            <v>LUVA DE REDUÇÃO, EM FERRO GALVANIZADO, 3" X 2", CONEXÃO ROSQUEADA, INSTALADO EM REDE DE ALIMENTAÇÃO PARA SPRINKLER - FORNECIMENTO E INSTALAÇÃO. AF_12/2015</v>
          </cell>
          <cell r="C3920" t="str">
            <v>UN</v>
          </cell>
          <cell r="D3920">
            <v>63.99</v>
          </cell>
        </row>
        <row r="3921">
          <cell r="A3921">
            <v>92953</v>
          </cell>
          <cell r="B3921" t="str">
            <v>LUVA DE REDUÇÃO, EM FERRO GALVANIZADO, 3/4" X 1/2", CONEXÃO ROSQUEADA, INSTALADO EM RAMAIS E SUB-RAMAIS DE GÁS - FORNECIMENTO E INSTALAÇÃO. AF_12/2015</v>
          </cell>
          <cell r="C3921" t="str">
            <v>UN</v>
          </cell>
          <cell r="D3921">
            <v>15.12</v>
          </cell>
        </row>
        <row r="3922">
          <cell r="A3922">
            <v>93050</v>
          </cell>
          <cell r="B3922" t="str">
            <v>LUVA PASSANTE EM COBRE, DN 22 MM, SEM ANEL DE SOLDA, INSTALADO EM PRUMADA  FORNECIMENTO E INSTALAÇÃO. AF_01/2016</v>
          </cell>
          <cell r="C3922" t="str">
            <v>UN</v>
          </cell>
          <cell r="D3922">
            <v>7.26</v>
          </cell>
        </row>
        <row r="3923">
          <cell r="A3923">
            <v>93051</v>
          </cell>
          <cell r="B3923" t="str">
            <v>BUCHA DE REDUÇÃO EM COBRE, DN 22 MM X 15 MM, SEM ANEL DE SOLDA, BOLSA X BOLSA, INSTALADO EM PRUMADA  FORNECIMENTO E INSTALAÇÃO. AF_01/2016</v>
          </cell>
          <cell r="C3923" t="str">
            <v>UN</v>
          </cell>
          <cell r="D3923">
            <v>6.74</v>
          </cell>
        </row>
        <row r="3924">
          <cell r="A3924">
            <v>93052</v>
          </cell>
          <cell r="B3924" t="str">
            <v>JUNTA DE EXPANSÃO EM COBRE, DN 22 MM, PONTA X PONTA, INSTALADO EM PRUMADA  FORNECIMENTO E INSTALAÇÃO. AF_01/2016</v>
          </cell>
          <cell r="C3924" t="str">
            <v>UN</v>
          </cell>
          <cell r="D3924">
            <v>301.83</v>
          </cell>
        </row>
        <row r="3925">
          <cell r="A3925">
            <v>93054</v>
          </cell>
          <cell r="B3925" t="str">
            <v>CONECTOR EM BRONZE/LATÃO, DN 22 MM X 3/4", SEM ANEL DE SOLDA, BOLSA X ROSCA F, INSTALADO EM PRUMADA  FORNECIMENTO E INSTALAÇÃO. AF_01/2016</v>
          </cell>
          <cell r="C3925" t="str">
            <v>UN</v>
          </cell>
          <cell r="D3925">
            <v>13.4</v>
          </cell>
        </row>
        <row r="3926">
          <cell r="A3926">
            <v>93055</v>
          </cell>
          <cell r="B3926" t="str">
            <v>CURVA DE TRANSPOSIÇÃO EM BRONZE/LATÃO, DN 22 MM, SEM ANEL DE SOLDA, BOLSA X BOLSA, INSTALADO EM PRUMADA  FORNECIMENTO E INSTALAÇÃO. AF_01/2016</v>
          </cell>
          <cell r="C3926" t="str">
            <v>UN</v>
          </cell>
          <cell r="D3926">
            <v>26.77</v>
          </cell>
        </row>
        <row r="3927">
          <cell r="A3927">
            <v>93056</v>
          </cell>
          <cell r="B3927" t="str">
            <v>LUVA PASSANTE EM COBRE, DN 28 MM, SEM ANEL DE SOLDA, INSTALADO EM PRUMADA  FORNECIMENTO E INSTALAÇÃO. AF_01/2016</v>
          </cell>
          <cell r="C3927" t="str">
            <v>UN</v>
          </cell>
          <cell r="D3927">
            <v>10.48</v>
          </cell>
        </row>
        <row r="3928">
          <cell r="A3928">
            <v>93057</v>
          </cell>
          <cell r="B3928" t="str">
            <v>BUCHA DE REDUÇÃO EM COBRE, DN 28 MM X 22 MM, SEM ANEL DE SOLDA, PONTA X BOLSA, INSTALADO EM PRUMADA  FORNECIMENTO E INSTALAÇÃO. AF_01/2016</v>
          </cell>
          <cell r="C3928" t="str">
            <v>UN</v>
          </cell>
          <cell r="D3928">
            <v>9.23</v>
          </cell>
        </row>
        <row r="3929">
          <cell r="A3929">
            <v>93058</v>
          </cell>
          <cell r="B3929" t="str">
            <v>JUNTA DE EXPANSÃO EM COBRE, DN 28 MM, PONTA X PONTA, INSTALADO EM PRUMADA  FORNECIMENTO E INSTALAÇÃO. AF_01/2016</v>
          </cell>
          <cell r="C3929" t="str">
            <v>UN</v>
          </cell>
          <cell r="D3929">
            <v>331.97</v>
          </cell>
        </row>
        <row r="3930">
          <cell r="A3930">
            <v>93059</v>
          </cell>
          <cell r="B3930" t="str">
            <v>CONECTOR EM BRONZE/LATÃO, DN 28 MM X 1/2", SEM ANEL DE SOLDA, BOLSA X ROSCA F, INSTALADO EM PRUMADA  FORNECIMENTO E INSTALAÇÃO. AF_01/2016</v>
          </cell>
          <cell r="C3930" t="str">
            <v>UN</v>
          </cell>
          <cell r="D3930">
            <v>18.309999999999999</v>
          </cell>
        </row>
        <row r="3931">
          <cell r="A3931">
            <v>93060</v>
          </cell>
          <cell r="B3931" t="str">
            <v>CURVA DE TRANSPOSIÇÃO EM BRONZE/LATÃO, DN 28 MM, SEM ANEL DE SOLDA, BOLSA X BOLSA, INSTALADO EM PRUMADA  FORNECIMENTO E INSTALAÇÃO. AF_01/2016</v>
          </cell>
          <cell r="C3931" t="str">
            <v>UN</v>
          </cell>
          <cell r="D3931">
            <v>46.35</v>
          </cell>
        </row>
        <row r="3932">
          <cell r="A3932">
            <v>93061</v>
          </cell>
          <cell r="B3932" t="str">
            <v>LUVA PASSANTE EM COBRE, DN 35 MM, SEM ANEL DE SOLDA, INSTALADO EM PRUMADA  FORNECIMENTO E INSTALAÇÃO. AF_01/2016</v>
          </cell>
          <cell r="C3932" t="str">
            <v>UN</v>
          </cell>
          <cell r="D3932">
            <v>19.18</v>
          </cell>
        </row>
        <row r="3933">
          <cell r="A3933">
            <v>93062</v>
          </cell>
          <cell r="B3933" t="str">
            <v>BUCHA DE REDUÇÃO EM COBRE, DN 35 MM X 28 MM, SEM ANEL DE SOLDA, PONTA X BOLSA, INSTALADO EM PRUMADA  FORNECIMENTO E INSTALAÇÃO. AF_01/2016</v>
          </cell>
          <cell r="C3933" t="str">
            <v>UN</v>
          </cell>
          <cell r="D3933">
            <v>16.75</v>
          </cell>
        </row>
        <row r="3934">
          <cell r="A3934">
            <v>93063</v>
          </cell>
          <cell r="B3934" t="str">
            <v>JUNTA DE EXPANSÃO EM BRONZE/LATÃO, DN 35 MM, PONTA X PONTA, INSTALADO EM PRUMADA  FORNECIMENTO E INSTALAÇÃO. AF_01/2016</v>
          </cell>
          <cell r="C3934" t="str">
            <v>UN</v>
          </cell>
          <cell r="D3934">
            <v>380.27</v>
          </cell>
        </row>
        <row r="3935">
          <cell r="A3935">
            <v>93064</v>
          </cell>
          <cell r="B3935" t="str">
            <v>LUVA PASSANTE EM COBRE, DN 42 MM, SEM ANEL DE SOLDA, INSTALADO EM PRUMADA  FORNECIMENTO E INSTALAÇÃO. AF_01/2016</v>
          </cell>
          <cell r="C3935" t="str">
            <v>UN</v>
          </cell>
          <cell r="D3935">
            <v>29.28</v>
          </cell>
        </row>
        <row r="3936">
          <cell r="A3936">
            <v>93065</v>
          </cell>
          <cell r="B3936" t="str">
            <v>BUCHA DE REDUÇÃO EM COBRE, DN 42 MM X 35 MM, SEM ANEL DE SOLDA, PONTA X BOLSA, INSTALADO EM PRUMADA  FORNECIMENTO E INSTALAÇÃO. AF_01/2016</v>
          </cell>
          <cell r="C3936" t="str">
            <v>UN</v>
          </cell>
          <cell r="D3936">
            <v>27.49</v>
          </cell>
        </row>
        <row r="3937">
          <cell r="A3937">
            <v>93066</v>
          </cell>
          <cell r="B3937" t="str">
            <v>JUNTA DE EXPANSÃO EM BRONZE/LATÃO, DN 42 MM, PONTA X PONTA, INSTALADO EM PRUMADA  FORNECIMENTO E INSTALAÇÃO. AF_01/2016</v>
          </cell>
          <cell r="C3937" t="str">
            <v>UN</v>
          </cell>
          <cell r="D3937">
            <v>477.25</v>
          </cell>
        </row>
        <row r="3938">
          <cell r="A3938">
            <v>93067</v>
          </cell>
          <cell r="B3938" t="str">
            <v>LUVA PASSANTE EM COBRE, DN 54 MM, SEM ANEL DE SOLDA, INSTALADO EM PRUMADA  FORNECIMENTO E INSTALAÇÃO. AF_01/2016</v>
          </cell>
          <cell r="C3938" t="str">
            <v>UN</v>
          </cell>
          <cell r="D3938">
            <v>43.21</v>
          </cell>
        </row>
        <row r="3939">
          <cell r="A3939">
            <v>93068</v>
          </cell>
          <cell r="B3939" t="str">
            <v>BUCHA DE REDUÇÃO EM COBRE, DN 54 MM X 42 MM, SEM ANEL DE SOLDA, PONTA X BOLSA, INSTALADO EM PRUMADA  FORNECIMENTO E INSTALAÇÃO. AF_01/2016</v>
          </cell>
          <cell r="C3939" t="str">
            <v>UN</v>
          </cell>
          <cell r="D3939">
            <v>37.950000000000003</v>
          </cell>
        </row>
        <row r="3940">
          <cell r="A3940">
            <v>93069</v>
          </cell>
          <cell r="B3940" t="str">
            <v>JUNTA DE EXPANSÃO EM BRONZE/LATÃO, DN 54 MM, PONTA X PONTA, INSTALADO EM PRUMADA  FORNECIMENTO E INSTALAÇÃO. AF_01/2016</v>
          </cell>
          <cell r="C3940" t="str">
            <v>UN</v>
          </cell>
          <cell r="D3940">
            <v>661.28</v>
          </cell>
        </row>
        <row r="3941">
          <cell r="A3941">
            <v>93070</v>
          </cell>
          <cell r="B3941" t="str">
            <v>LUVA PASSANTE EM COBRE, DN 66 MM, SEM ANEL DE SOLDA, INSTALADO EM PRUMADA  FORNECIMENTO E INSTALAÇÃO. AF_01/2016</v>
          </cell>
          <cell r="C3941" t="str">
            <v>UN</v>
          </cell>
          <cell r="D3941">
            <v>107.53</v>
          </cell>
        </row>
        <row r="3942">
          <cell r="A3942">
            <v>93071</v>
          </cell>
          <cell r="B3942" t="str">
            <v>BUCHA DE REDUÇÃO EM COBRE, DN 66 MM X 54 MM, SEM ANEL DE SOLDA, PONTA X BOLSA, INSTALADO EM PRUMADA  FORNECIMENTO E INSTALAÇÃO. AF_01/2016</v>
          </cell>
          <cell r="C3942" t="str">
            <v>UN</v>
          </cell>
          <cell r="D3942">
            <v>99.95</v>
          </cell>
        </row>
        <row r="3943">
          <cell r="A3943">
            <v>93072</v>
          </cell>
          <cell r="B3943" t="str">
            <v>JUNTA DE EXPANSÃO EM BRONZE/LATÃO, DN 66 MM, PONTA X PONTA, INSTALADO EM PRUMADA  FORNECIMENTO E INSTALAÇÃO. AF_01/2016</v>
          </cell>
          <cell r="C3943" t="str">
            <v>UN</v>
          </cell>
          <cell r="D3943">
            <v>872.35</v>
          </cell>
        </row>
        <row r="3944">
          <cell r="A3944">
            <v>93073</v>
          </cell>
          <cell r="B3944" t="str">
            <v>TE DUPLA CURVA EM BRONZE/LATÃO, DN 3/4" X 22 MM X 3/4", SEM ANEL DE SOLDA, ROSCA F X BOLSA X ROSCA F, INSTALADO EM PRUMADA  FORNECIMENTO E INSTALAÇÃO. AF_01/2016</v>
          </cell>
          <cell r="C3944" t="str">
            <v>UN</v>
          </cell>
          <cell r="D3944">
            <v>49.06</v>
          </cell>
        </row>
        <row r="3945">
          <cell r="A3945">
            <v>93074</v>
          </cell>
          <cell r="B3945" t="str">
            <v>CURVA EM COBRE, DN 15 MM, 45 GRAUS, SEM ANEL DE SOLDA, BOLSA X BOLSA, INSTALADO EM RAMAL DE DISTRIBUIÇÃO  FORNECIMENTO E INSTALAÇÃO. AF_01/2016</v>
          </cell>
          <cell r="C3945" t="str">
            <v>UN</v>
          </cell>
          <cell r="D3945">
            <v>8.4499999999999993</v>
          </cell>
        </row>
        <row r="3946">
          <cell r="A3946">
            <v>93075</v>
          </cell>
          <cell r="B3946" t="str">
            <v>COTOVELO EM BRONZE/LATÃO, DN 15 MM X 1/2", 90 GRAUS, SEM ANEL DE SOLDA, BOLSA X ROSCA F, INSTALADO EM RAMAL DE DISTRIBUIÇÃO  FORNECIMENTO E INSTALAÇÃO. AF_01/2016</v>
          </cell>
          <cell r="C3946" t="str">
            <v>UN</v>
          </cell>
          <cell r="D3946">
            <v>13.46</v>
          </cell>
        </row>
        <row r="3947">
          <cell r="A3947">
            <v>93076</v>
          </cell>
          <cell r="B3947" t="str">
            <v>CURVA EM COBRE, DN 22 MM, 45 GRAUS, SEM ANEL DE SOLDA, BOLSA X BOLSA, INSTALADO EM RAMAL DE DISTRIBUIÇÃO  FORNECIMENTO E INSTALAÇÃO. AF_01/2016</v>
          </cell>
          <cell r="C3947" t="str">
            <v>UN</v>
          </cell>
          <cell r="D3947">
            <v>13.23</v>
          </cell>
        </row>
        <row r="3948">
          <cell r="A3948">
            <v>93077</v>
          </cell>
          <cell r="B3948" t="str">
            <v>COTOVELO EM BRONZE/LATÃO, DN 22 MM X 1/2", 90 GRAUS, SEM ANEL DE SOLDA, BOLSA X ROSCA F, INSTALADO EM RAMAL DE DISTRIBUIÇÃO  FORNECIMENTO E INSTALAÇÃO. AF_01/2016</v>
          </cell>
          <cell r="C3948" t="str">
            <v>UN</v>
          </cell>
          <cell r="D3948">
            <v>18.850000000000001</v>
          </cell>
        </row>
        <row r="3949">
          <cell r="A3949">
            <v>93078</v>
          </cell>
          <cell r="B3949" t="str">
            <v>COTOVELO EM BRONZE/LATÃO, DN 22 MM X 3/4", 90 GRAUS, SEM ANEL DE SOLDA, BOLSA X ROSCA F, INSTALADO EM RAMAL DE DISTRIBUIÇÃO  FORNECIMENTO E INSTALAÇÃO. AF_01/2016</v>
          </cell>
          <cell r="C3949" t="str">
            <v>UN</v>
          </cell>
          <cell r="D3949">
            <v>20.32</v>
          </cell>
        </row>
        <row r="3950">
          <cell r="A3950">
            <v>93079</v>
          </cell>
          <cell r="B3950" t="str">
            <v>CURVA EM COBRE, DN 28 MM, 45 GRAUS, SEM ANEL DE SOLDA, BOLSA X BOLSA, INSTALADO EM RAMAL DE DISTRIBUIÇÃO  FORNECIMENTO E INSTALAÇÃO. AF_01/2016</v>
          </cell>
          <cell r="C3950" t="str">
            <v>UN</v>
          </cell>
          <cell r="D3950">
            <v>18.18</v>
          </cell>
        </row>
        <row r="3951">
          <cell r="A3951">
            <v>93080</v>
          </cell>
          <cell r="B3951" t="str">
            <v>LUVA PASSANTE EM COBRE, DN 15 MM, SEM ANEL DE SOLDA, INSTALADO EM RAMAL DE DISTRIBUIÇÃO  FORNECIMENTO E INSTALAÇÃO. AF_01/2016</v>
          </cell>
          <cell r="C3951" t="str">
            <v>UN</v>
          </cell>
          <cell r="D3951">
            <v>5.54</v>
          </cell>
        </row>
        <row r="3952">
          <cell r="A3952">
            <v>93081</v>
          </cell>
          <cell r="B3952" t="str">
            <v>CONECTOR EM BRONZE/LATÃO, DN 15 MM X 1/2", SEM ANEL DE SOLDA, BOLSA X ROSCA F, INSTALADO EM RAMAL DE DISTRIBUIÇÃO  FORNECIMENTO E INSTALAÇÃO. AF_01/2016</v>
          </cell>
          <cell r="C3952" t="str">
            <v>UN</v>
          </cell>
          <cell r="D3952">
            <v>11.88</v>
          </cell>
        </row>
        <row r="3953">
          <cell r="A3953">
            <v>93082</v>
          </cell>
          <cell r="B3953" t="str">
            <v>CURVA DE TRANSPOSIÇÃO EM BRONZE/LATÃO, DN 15 MM, SEM ANEL DE SOLDA, BOLSA X BOLSA, INSTALADO EM RAMAL DE DISTRIBUIÇÃO  FORNECIMENTO E INSTALAÇÃO. AF_01/2016</v>
          </cell>
          <cell r="C3953" t="str">
            <v>UN</v>
          </cell>
          <cell r="D3953">
            <v>14.41</v>
          </cell>
        </row>
        <row r="3954">
          <cell r="A3954">
            <v>93083</v>
          </cell>
          <cell r="B3954" t="str">
            <v>JUNTA DE EXPANSÃO EM COBRE, DN 15 MM, PONTA X PONTA, INSTALADO EM RAMAL DE DISTRIBUIÇÃO  FORNECIMENTO E INSTALAÇÃO. AF_01/2016</v>
          </cell>
          <cell r="C3954" t="str">
            <v>UN</v>
          </cell>
          <cell r="D3954">
            <v>261.22000000000003</v>
          </cell>
        </row>
        <row r="3955">
          <cell r="A3955">
            <v>93084</v>
          </cell>
          <cell r="B3955" t="str">
            <v>LUVA PASSANTE EM COBRE, DN 22 MM, SEM ANEL DE SOLDA, INSTALADO EM RAMAL DE DISTRIBUIÇÃO  FORNECIMENTO E INSTALAÇÃO. AF_01/2016</v>
          </cell>
          <cell r="C3955" t="str">
            <v>UN</v>
          </cell>
          <cell r="D3955">
            <v>8.77</v>
          </cell>
        </row>
        <row r="3956">
          <cell r="A3956">
            <v>93085</v>
          </cell>
          <cell r="B3956" t="str">
            <v>BUCHA DE REDUÇÃO EM COBRE, DN 22 MM X 15 MM, SEM ANEL DE SOLDA, PONTA X BOLSA, INSTALADO EM RAMAL DE DISTRIBUIÇÃO  FORNECIMENTO E INSTALAÇÃO. AF_01/2016</v>
          </cell>
          <cell r="C3956" t="str">
            <v>UN</v>
          </cell>
          <cell r="D3956">
            <v>8.25</v>
          </cell>
        </row>
        <row r="3957">
          <cell r="A3957">
            <v>93086</v>
          </cell>
          <cell r="B3957" t="str">
            <v>JUNTA DE EXPANSÃO EM COBRE, DN 22 MM, PONTA X PONTA, INSTALADO EM RAMAL DE DISTRIBUIÇÃO  FORNECIMENTO E INSTALAÇÃO. AF_01/2016</v>
          </cell>
          <cell r="C3957" t="str">
            <v>UN</v>
          </cell>
          <cell r="D3957">
            <v>303.33999999999997</v>
          </cell>
        </row>
        <row r="3958">
          <cell r="A3958">
            <v>93087</v>
          </cell>
          <cell r="B3958" t="str">
            <v>CONECTOR EM BRONZE/LATÃO, DN 22 MM X 1/2", SEM ANEL DE SOLDA, BOLSA X ROSCA F, INSTALADO EM RAMAL DE DISTRIBUIÇÃO  FORNECIMENTO E INSTALAÇÃO. AF_01/2016</v>
          </cell>
          <cell r="C3958" t="str">
            <v>UN</v>
          </cell>
          <cell r="D3958">
            <v>12.95</v>
          </cell>
        </row>
        <row r="3959">
          <cell r="A3959">
            <v>93088</v>
          </cell>
          <cell r="B3959" t="str">
            <v>CONECTOR EM BRONZE/LATÃO, DN 22 MM X 3/4", SEM ANEL DE SOLDA, BOLSA X ROSCA F, INSTALADO EM RAMAL DE DISTRIBUIÇÃO  FORNECIMENTO E INSTALAÇÃO. AF_01/2016</v>
          </cell>
          <cell r="C3959" t="str">
            <v>UN</v>
          </cell>
          <cell r="D3959">
            <v>15.06</v>
          </cell>
        </row>
        <row r="3960">
          <cell r="A3960">
            <v>93089</v>
          </cell>
          <cell r="B3960" t="str">
            <v>CURVA DE TRANSPOSIÇÃO EM BRONZE/LATÃO, DN 22 MM, SEM ANEL DE SOLDA, BOLSA X BOLSA, INSTALADO EM RAMAL DE DISTRIBUIÇÃO  FORNECIMENTO E INSTALAÇÃO. AF_01/2016</v>
          </cell>
          <cell r="C3960" t="str">
            <v>UN</v>
          </cell>
          <cell r="D3960">
            <v>28.28</v>
          </cell>
        </row>
        <row r="3961">
          <cell r="A3961">
            <v>93090</v>
          </cell>
          <cell r="B3961" t="str">
            <v>LUVA PASSANTE EM COBRE, DN 28 MM, SEM ANEL DE SOLDA, INSTALADO EM RAMAL DE DISTRIBUIÇÃO  FORNECIMENTO E INSTALAÇÃO. AF_01/2016</v>
          </cell>
          <cell r="C3961" t="str">
            <v>UN</v>
          </cell>
          <cell r="D3961">
            <v>11.98</v>
          </cell>
        </row>
        <row r="3962">
          <cell r="A3962">
            <v>93091</v>
          </cell>
          <cell r="B3962" t="str">
            <v>BUCHA DE REDUÇÃO EM COBRE, DN 28 MM X 22 MM, SEM ANEL DE SOLDA, INSTALADO EM RAMAL DE DISTRIBUIÇÃO  FORNECIMENTO E INSTALAÇÃO. AF_01/2016</v>
          </cell>
          <cell r="C3962" t="str">
            <v>UN</v>
          </cell>
          <cell r="D3962">
            <v>10.73</v>
          </cell>
        </row>
        <row r="3963">
          <cell r="A3963">
            <v>93092</v>
          </cell>
          <cell r="B3963" t="str">
            <v>JUNTA DE EXPANSÃO EM COBRE, DN 28 MM, PONTA X PONTA, INSTALADO EM RAMAL DE DISTRIBUIÇÃO  FORNECIMENTO E INSTALAÇÃO. AF_01/2016</v>
          </cell>
          <cell r="C3963" t="str">
            <v>UN</v>
          </cell>
          <cell r="D3963">
            <v>333.47</v>
          </cell>
        </row>
        <row r="3964">
          <cell r="A3964">
            <v>93093</v>
          </cell>
          <cell r="B3964" t="str">
            <v>CONECTOR EM BRONZE/LATÃO, DN 28 MM X 1/2", SEM ANEL DE SOLDA, BOLSA X ROSCA F, INSTALADO EM RAMAL DE DISTRIBUIÇÃO  FORNECIMENTO E INSTALAÇÃO. AF_01/2016</v>
          </cell>
          <cell r="C3964" t="str">
            <v>UN</v>
          </cell>
          <cell r="D3964">
            <v>19.809999999999999</v>
          </cell>
        </row>
        <row r="3965">
          <cell r="A3965">
            <v>93094</v>
          </cell>
          <cell r="B3965" t="str">
            <v>CURVA DE TRANSPOSIÇÃO EM BRONZE/LATÃO, DN 28 MM, SEM ANEL DE SOLDA, BOLSA X BOLSA, INSTALADO EM RAMAL DE DISTRIBUIÇÃO  FORNECIMENTO E INSTALAÇÃO. AF_01/2016</v>
          </cell>
          <cell r="C3965" t="str">
            <v>UN</v>
          </cell>
          <cell r="D3965">
            <v>47.85</v>
          </cell>
        </row>
        <row r="3966">
          <cell r="A3966">
            <v>93095</v>
          </cell>
          <cell r="B3966" t="str">
            <v>TE DUPLA CURVA EM BRONZE/LATÃO, DN 1/2" X 15 MM X 1/2", SEM ANEL DE SOLDA, ROSCA F X BOLSA X ROSCA F, INSTALADO EM RAMAL DE DISTRIBUIÇÃO  FORNECIMENTO E INSTALAÇÃO. AF_01/2016</v>
          </cell>
          <cell r="C3966" t="str">
            <v>UN</v>
          </cell>
          <cell r="D3966">
            <v>36.75</v>
          </cell>
        </row>
        <row r="3967">
          <cell r="A3967">
            <v>93096</v>
          </cell>
          <cell r="B3967" t="str">
            <v>TE DUPLA CURVA EM BRONZE/LATÃO, DN 3/4" X 22 MM X 3/4", SEM ANEL DE SOLDA, ROSCA F X BOLSA X ROSCA F, INSTALADO EM RAMAL DE DISTRIBUIÇÃO  FORNECIMENTO E INSTALAÇÃO. AF_01/2016</v>
          </cell>
          <cell r="C3967" t="str">
            <v>UN</v>
          </cell>
          <cell r="D3967">
            <v>52.02</v>
          </cell>
        </row>
        <row r="3968">
          <cell r="A3968">
            <v>93097</v>
          </cell>
          <cell r="B3968" t="str">
            <v>CURVA EM COBRE, DN 15 MM, 45 GRAUS, SEM ANEL DE SOLDA, BOLSA X BOLSA, INSTALADO EM RAMAL E SUB-RAMAL  FORNECIMENTO E INSTALAÇÃO. AF_01/2016</v>
          </cell>
          <cell r="C3968" t="str">
            <v>UN</v>
          </cell>
          <cell r="D3968">
            <v>8.6300000000000008</v>
          </cell>
        </row>
        <row r="3969">
          <cell r="A3969">
            <v>93098</v>
          </cell>
          <cell r="B3969" t="str">
            <v>COTOVELO EM BRONZE/LATÃO, DN 15 MM X 1/2", 90 GRAUS, SEM ANEL DE SOLDA, BOLSA X ROSCA F, INSTALADO EM RAMAL E SUB-RAMAL  FORNECIMENTO E INSTALAÇÃO. AF_01/2016</v>
          </cell>
          <cell r="C3969" t="str">
            <v>UN</v>
          </cell>
          <cell r="D3969">
            <v>13.64</v>
          </cell>
        </row>
        <row r="3970">
          <cell r="A3970">
            <v>93099</v>
          </cell>
          <cell r="B3970" t="str">
            <v>CURVA EM COBRE, DN 22 MM, 45 GRAUS, SEM ANEL DE SOLDA, BOLSA X BOLSA, INSTALADO EM RAMAL E SUB-RAMAL  FORNECIMENTO E INSTALAÇÃO. AF_01/2016</v>
          </cell>
          <cell r="C3970" t="str">
            <v>UN</v>
          </cell>
          <cell r="D3970">
            <v>15.28</v>
          </cell>
        </row>
        <row r="3971">
          <cell r="A3971">
            <v>93100</v>
          </cell>
          <cell r="B3971" t="str">
            <v>COTOVELO EM BRONZE/LATÃO, DN 22 MM X 1/2", 90 GRAUS, SEM ANEL DE SOLDA, BOLSA X ROSCA F, INSTALADO EM RAMAL E SUB-RAMAL  FORNECIMENTO E INSTALAÇÃO. AF_01/2016</v>
          </cell>
          <cell r="C3971" t="str">
            <v>UN</v>
          </cell>
          <cell r="D3971">
            <v>20.9</v>
          </cell>
        </row>
        <row r="3972">
          <cell r="A3972">
            <v>93101</v>
          </cell>
          <cell r="B3972" t="str">
            <v>COTOVELO EM BRONZE/LATÃO, DN 22 MM X 3/4", 90 GRAUS, SEM ANEL DE SOLDA, BOLSA X ROSCA F, INSTALADO EM RAMAL E SUB-RAMAL  FORNECIMENTO E INSTALAÇÃO. AF_01/2016</v>
          </cell>
          <cell r="C3972" t="str">
            <v>UN</v>
          </cell>
          <cell r="D3972">
            <v>22.37</v>
          </cell>
        </row>
        <row r="3973">
          <cell r="A3973">
            <v>93102</v>
          </cell>
          <cell r="B3973" t="str">
            <v>CURVA EM COBRE, DN 28 MM, 45 GRAUS, SEM ANEL DE SOLDA, BOLSA X BOLSA, INSTALADO EM RAMAL E SUB-RAMAL  FORNECIMENTO E INSTALAÇÃO. AF_01/2016</v>
          </cell>
          <cell r="C3973" t="str">
            <v>UN</v>
          </cell>
          <cell r="D3973">
            <v>20.04</v>
          </cell>
        </row>
        <row r="3974">
          <cell r="A3974">
            <v>93103</v>
          </cell>
          <cell r="B3974" t="str">
            <v>LUVA PASSANTE EM COBRE, DN 15 MM, SEM ANEL DE SOLDA, INSTALADO EM RAMAL E SUB-RAMAL  FORNECIMENTO E INSTALAÇÃO. AF_01/2016</v>
          </cell>
          <cell r="C3974" t="str">
            <v>UN</v>
          </cell>
          <cell r="D3974">
            <v>5.69</v>
          </cell>
        </row>
        <row r="3975">
          <cell r="A3975">
            <v>93104</v>
          </cell>
          <cell r="B3975" t="str">
            <v>CONECTOR EM BRONZE/LATÃO, DN 15 MM X 1/2", SEM ANEL DE SOLDA, BOLSA X ROSCA F, INSTALADO EM RAMAL E SUB-RAMAL  FORNECIMENTO E INSTALAÇÃO. AF_01/2016</v>
          </cell>
          <cell r="C3975" t="str">
            <v>UN</v>
          </cell>
          <cell r="D3975">
            <v>12.03</v>
          </cell>
        </row>
        <row r="3976">
          <cell r="A3976">
            <v>93105</v>
          </cell>
          <cell r="B3976" t="str">
            <v>CURVA DE TRANSPOSIÇÃO EM BRONZE/LATÃO, DN 15 MM, SEM ANEL DE SOLDA, BOLSA X BOLSA, INSTALADO EM RAMAL E SUB-RAMAL  FORNECIMENTO E INSTALAÇÃO. AF_01/2016</v>
          </cell>
          <cell r="C3976" t="str">
            <v>UN</v>
          </cell>
          <cell r="D3976">
            <v>14.56</v>
          </cell>
        </row>
        <row r="3977">
          <cell r="A3977">
            <v>93106</v>
          </cell>
          <cell r="B3977" t="str">
            <v>JUNTA DE EXPANSÃO EM COBRE, DN 15 MM, PONTA X PONTA, INSTALADO EM RAMAL E SUB-RAMAL  FORNECIMENTO E INSTALAÇÃO. AF_01/2016</v>
          </cell>
          <cell r="C3977" t="str">
            <v>UN</v>
          </cell>
          <cell r="D3977">
            <v>261.37</v>
          </cell>
        </row>
        <row r="3978">
          <cell r="A3978">
            <v>93107</v>
          </cell>
          <cell r="B3978" t="str">
            <v>LUVA PASSANTE EM COBRE, DN 22 MM, SEM ANEL DE SOLDA, INSTALADO EM RAMAL E SUB-RAMAL  FORNECIMENTO E INSTALAÇÃO. AF_01/2016</v>
          </cell>
          <cell r="C3978" t="str">
            <v>UN</v>
          </cell>
          <cell r="D3978">
            <v>10.11</v>
          </cell>
        </row>
        <row r="3979">
          <cell r="A3979">
            <v>93108</v>
          </cell>
          <cell r="B3979" t="str">
            <v>BUCHA DE REDUÇÃO EM COBRE, DN 22 MM X 15 MM, SEM ANEL DE SOLDA, PONTA X BOLSA, INSTALADO EM RAMAL E SUB-RAMAL  FORNECIMENTO E INSTALAÇÃO. AF_01/2016</v>
          </cell>
          <cell r="C3979" t="str">
            <v>UN</v>
          </cell>
          <cell r="D3979">
            <v>9.59</v>
          </cell>
        </row>
        <row r="3980">
          <cell r="A3980">
            <v>93109</v>
          </cell>
          <cell r="B3980" t="str">
            <v>JUNTA DE EXPANSÃO EM COBRE, DN 22 MM, PONTA X PONTA, INSTALADO EM RAMAL E SUB-RAMAL  FORNECIMENTO E INSTALAÇÃO. AF_01/2016</v>
          </cell>
          <cell r="C3980" t="str">
            <v>UN</v>
          </cell>
          <cell r="D3980">
            <v>304.68</v>
          </cell>
        </row>
        <row r="3981">
          <cell r="A3981">
            <v>93110</v>
          </cell>
          <cell r="B3981" t="str">
            <v>CONECTOR EM BRONZE/LATÃO, DN 22 MM X 1/2", SEM ANEL DE SOLDA, BOLSA X ROSCA F, INSTALADO EM RAMAL E SUB-RAMAL  FORNECIMENTO E INSTALAÇÃO. AF_01/2016</v>
          </cell>
          <cell r="C3981" t="str">
            <v>UN</v>
          </cell>
          <cell r="D3981">
            <v>14.29</v>
          </cell>
        </row>
        <row r="3982">
          <cell r="A3982">
            <v>93111</v>
          </cell>
          <cell r="B3982" t="str">
            <v>CONECTOR EM BRONZE/LATÃO, DN 22 MM X 3/4", SEM ANEL DE SOLDA, BOLSA X ROSCA F, INSTALADO EM RAMAL E SUB-RAMAL  FORNECIMENTO E INSTALAÇÃO. AF_01/2016</v>
          </cell>
          <cell r="C3982" t="str">
            <v>UN</v>
          </cell>
          <cell r="D3982">
            <v>16.25</v>
          </cell>
        </row>
        <row r="3983">
          <cell r="A3983">
            <v>93112</v>
          </cell>
          <cell r="B3983" t="str">
            <v>CURVA DE TRANSPOSIÇÃO EM BRONZE/LATÃO, DN 22 MM, SEM ANEL DE SOLDA, BOLSA X BOLSA, INSTALADO EM RAMAL E SUB-RAMAL  FORNECIMENTO E INSTALAÇÃO. AF_01/2016</v>
          </cell>
          <cell r="C3983" t="str">
            <v>UN</v>
          </cell>
          <cell r="D3983">
            <v>29.62</v>
          </cell>
        </row>
        <row r="3984">
          <cell r="A3984">
            <v>93113</v>
          </cell>
          <cell r="B3984" t="str">
            <v>LUVA PASSANTE EM COBRE, DN 28 MM, SEM ANEL DE SOLDA, INSTALADO EM RAMAL E SUB-RAMAL  FORNECIMENTO E INSTALAÇÃO. AF_01/2016</v>
          </cell>
          <cell r="C3984" t="str">
            <v>UN</v>
          </cell>
          <cell r="D3984">
            <v>14.41</v>
          </cell>
        </row>
        <row r="3985">
          <cell r="A3985">
            <v>93114</v>
          </cell>
          <cell r="B3985" t="str">
            <v>CONECTOR EM BRONZE/LATÃO, DN 28 MM X 1/2", SEM ANEL DE SOLDA, BOLSA X ROSCA F, INSTALADO EM RAMAL E SUB-RAMAL  FORNECIMENTO E INSTALAÇÃO. AF_01/2016</v>
          </cell>
          <cell r="C3985" t="str">
            <v>UN</v>
          </cell>
          <cell r="D3985">
            <v>22.24</v>
          </cell>
        </row>
        <row r="3986">
          <cell r="A3986">
            <v>93115</v>
          </cell>
          <cell r="B3986" t="str">
            <v>CURVA DE TRANSPOSIÇÃO EM BRONZE/LATÃO, DN 28 MM, SEM ANEL DE SOLDA, BOLSA X BOLSA, INSTALADO EM RAMAL E SUB-RAMAL  FORNECIMENTO E INSTALAÇÃO. AF_01/2016</v>
          </cell>
          <cell r="C3986" t="str">
            <v>UN</v>
          </cell>
          <cell r="D3986">
            <v>50.28</v>
          </cell>
        </row>
        <row r="3987">
          <cell r="A3987">
            <v>93116</v>
          </cell>
          <cell r="B3987" t="str">
            <v>JUNTA DE EXPANSÃO EM COBRE, DN 28 MM, PONTA X PONTA, INSTALADO EM RAMAL E SUB-RAMAL  FORNECIMENTO E INSTALAÇÃO. AF_01/2016</v>
          </cell>
          <cell r="C3987" t="str">
            <v>UN</v>
          </cell>
          <cell r="D3987">
            <v>335.9</v>
          </cell>
        </row>
        <row r="3988">
          <cell r="A3988">
            <v>93117</v>
          </cell>
          <cell r="B3988" t="str">
            <v>TE DUPLA CURVA EM BRONZE/LATÃO, DN 1/2" X 15 MM X 1/2", SEM ANEL DE SOLDA, ROSCA F X BOLSA X ROSCA F, INSTALADO EM RAMAL E SUB-RAMAL  FORNECIMENTO E INSTALAÇÃO. AF_01/2016</v>
          </cell>
          <cell r="C3988" t="str">
            <v>UN</v>
          </cell>
          <cell r="D3988">
            <v>36.97</v>
          </cell>
        </row>
        <row r="3989">
          <cell r="A3989">
            <v>93118</v>
          </cell>
          <cell r="B3989" t="str">
            <v>TE DUPLA CURVA EM BRONZE/LATÃO, DN 3/4" X 22 MM X 3/4", SEM ANEL DE SOLDA, ROSCA F X BOLSA X ROSCA F, INSTALADO EM RAMAL E SUB-RAMAL  FORNECIMENTO E INSTALAÇÃO. AF_01/2016</v>
          </cell>
          <cell r="C3989" t="str">
            <v>UN</v>
          </cell>
          <cell r="D3989">
            <v>54.73</v>
          </cell>
        </row>
        <row r="3990">
          <cell r="A3990">
            <v>93119</v>
          </cell>
          <cell r="B3990" t="str">
            <v>CURVA EM COBRE, DN 22 MM, 45 GRAUS, SEM ANEL DE SOLDA, BOLSA X BOLSA, INSTALADO EM PRUMADA  FORNECIMENTO E INSTALAÇÃO. AF_01/2016</v>
          </cell>
          <cell r="C3990" t="str">
            <v>UN</v>
          </cell>
          <cell r="D3990">
            <v>11.02</v>
          </cell>
        </row>
        <row r="3991">
          <cell r="A3991">
            <v>93120</v>
          </cell>
          <cell r="B3991" t="str">
            <v>COTOVELO EM BRONZE/LATÃO, DN 22 MM X 1/2", 90 GRAUS, SEM ANEL DE SOLDA, BOLSA X ROSCA F, INSTALADO EM PRUMADA  FORNECIMENTO E INSTALAÇÃO. AF_01/2016</v>
          </cell>
          <cell r="C3991" t="str">
            <v>UN</v>
          </cell>
          <cell r="D3991">
            <v>16.64</v>
          </cell>
        </row>
        <row r="3992">
          <cell r="A3992">
            <v>93121</v>
          </cell>
          <cell r="B3992" t="str">
            <v>COTOVELO EM BRONZE/LATÃO, DN 22 MM X 3/4", 90 GRAUS, SEM ANEL DE SOLDA, BOLSA X ROSCA F, INSTALADO EM PRUMADA  FORNECIMENTO E INSTALAÇÃO. AF_01/2016</v>
          </cell>
          <cell r="C3992" t="str">
            <v>UN</v>
          </cell>
          <cell r="D3992">
            <v>18.11</v>
          </cell>
        </row>
        <row r="3993">
          <cell r="A3993">
            <v>93122</v>
          </cell>
          <cell r="B3993" t="str">
            <v>CURVA EM COBRE, DN 28 MM, 45 GRAUS, SEM ANEL DE SOLDA, BOLSA X BOLSA, INSTALADO EM PRUMADA  FORNECIMENTO E INSTALAÇÃO. AF_01/2016</v>
          </cell>
          <cell r="C3993" t="str">
            <v>UN</v>
          </cell>
          <cell r="D3993">
            <v>15.96</v>
          </cell>
        </row>
        <row r="3994">
          <cell r="A3994">
            <v>93123</v>
          </cell>
          <cell r="B3994" t="str">
            <v>CURVA EM COBRE, DN 35 MM, 45 GRAUS, SEM ANEL DE SOLDA, BOLSA X BOLSA, INSTALADO EM PRUMADA  FORNECIMENTO E INSTALAÇÃO. AF_01/2016</v>
          </cell>
          <cell r="C3994" t="str">
            <v>UN</v>
          </cell>
          <cell r="D3994">
            <v>34.340000000000003</v>
          </cell>
        </row>
        <row r="3995">
          <cell r="A3995">
            <v>93124</v>
          </cell>
          <cell r="B3995" t="str">
            <v>CURVA EM COBRE, DN 42 MM, 45 GRAUS, SEM ANEL DE SOLDA, BOLSA X BOLSA, INSTALADO EM PRUMADA  FORNECIMENTO E INSTALAÇÃO. AF_01/2016</v>
          </cell>
          <cell r="C3995" t="str">
            <v>UN</v>
          </cell>
          <cell r="D3995">
            <v>53.59</v>
          </cell>
        </row>
        <row r="3996">
          <cell r="A3996">
            <v>93125</v>
          </cell>
          <cell r="B3996" t="str">
            <v>CURVA EM COBRE, DN 54 MM, 45 GRAUS, SEM ANEL DE SOLDA, BOLSA X BOLSA, INSTALADO EM PRUMADA  FORNECIMENTO E INSTALAÇÃO. AF_01/2016</v>
          </cell>
          <cell r="C3996" t="str">
            <v>UN</v>
          </cell>
          <cell r="D3996">
            <v>77.709999999999994</v>
          </cell>
        </row>
        <row r="3997">
          <cell r="A3997">
            <v>93126</v>
          </cell>
          <cell r="B3997" t="str">
            <v>CURVA EM COBRE, DN 66 MM, 45 GRAUS, SEM ANEL DE SOLDA, BOLSA X BOLSA, INSTALADO EM PRUMADA  FORNECIMENTO E INSTALAÇÃO. AF_01/2016</v>
          </cell>
          <cell r="C3997" t="str">
            <v>UN</v>
          </cell>
          <cell r="D3997">
            <v>170.81</v>
          </cell>
        </row>
        <row r="3998">
          <cell r="A3998">
            <v>93133</v>
          </cell>
          <cell r="B3998" t="str">
            <v>BUCHA DE REDUÇÃO EM COBRE, DN 28 MM X 22 MM, SEM ANEL DE SOLDA, INSTALADO EM RAMAL E SUB-RAMAL  FORNECIMENTO E INSTALAÇÃO. AF_01/2016</v>
          </cell>
          <cell r="C3998" t="str">
            <v>UN</v>
          </cell>
          <cell r="D3998">
            <v>13.16</v>
          </cell>
        </row>
        <row r="3999">
          <cell r="A3999">
            <v>94465</v>
          </cell>
          <cell r="B3999" t="str">
            <v>LUVA, EM FERRO GALVANIZADO, CONEXÃO ROSQUEADA, DN 50 (2), INSTALADO EM RESERVAÇÃO DE ÁGUA DE EDIFICAÇÃO QUE POSSUA RESERVATÓRIO DE FIBRA/FIBROCIMENTO  FORNECIMENTO E INSTALAÇÃO. AF_06/2016</v>
          </cell>
          <cell r="C3999" t="str">
            <v>UN</v>
          </cell>
          <cell r="D3999">
            <v>28.91</v>
          </cell>
        </row>
        <row r="4000">
          <cell r="A4000">
            <v>94466</v>
          </cell>
          <cell r="B4000" t="str">
            <v>NIPLE, EM FERRO GALVANIZADO, CONEXÃO ROSQUEADA, DN 50 (2), INSTALADO EM RESERVAÇÃO DE ÁGUA DE EDIFICAÇÃO QUE POSSUA RESERVATÓRIO DE FIBRA/FIBROCIMENTO  FORNECIMENTO E INSTALAÇÃO. AF_06/2016</v>
          </cell>
          <cell r="C4000" t="str">
            <v>UN</v>
          </cell>
          <cell r="D4000">
            <v>28.92</v>
          </cell>
        </row>
        <row r="4001">
          <cell r="A4001">
            <v>94467</v>
          </cell>
          <cell r="B4001" t="str">
            <v>LUVA, EM FERRO GALVANIZADO, CONEXÃO ROSQUEADA, DN 65 (2 1/2), INSTALADO EM RESERVAÇÃO DE ÁGUA DE EDIFICAÇÃO QUE POSSUA RESERVATÓRIO DE FIBRA/FIBROCIMENTO  FORNECIMENTO E INSTALAÇÃO. AF_06/2016</v>
          </cell>
          <cell r="C4001" t="str">
            <v>UN</v>
          </cell>
          <cell r="D4001">
            <v>42.22</v>
          </cell>
        </row>
        <row r="4002">
          <cell r="A4002">
            <v>94468</v>
          </cell>
          <cell r="B4002" t="str">
            <v>NIPLE, EM FERRO GALVANIZADO, CONEXÃO ROSQUEADA, DN 65 (2 1/2), INSTALADO EM RESERVAÇÃO DE ÁGUA DE EDIFICAÇÃO QUE POSSUA RESERVATÓRIO DE FIBRA/FIBROCIMENTO  FORNECIMENTO E INSTALAÇÃO. AF_06/2016</v>
          </cell>
          <cell r="C4002" t="str">
            <v>UN</v>
          </cell>
          <cell r="D4002">
            <v>37.49</v>
          </cell>
        </row>
        <row r="4003">
          <cell r="A4003">
            <v>94469</v>
          </cell>
          <cell r="B4003" t="str">
            <v>LUVA, EM FERRO GALVANIZADO, CONEXÃO ROSQUEADA, DN 80 (3), INSTALADO EM RESERVAÇÃO DE ÁGUA DE EDIFICAÇÃO QUE POSSUA RESERVATÓRIO DE FIBRA/FIBROCIMENTO  FORNECIMENTO E INSTALAÇÃO. AF_06/2016</v>
          </cell>
          <cell r="C4003" t="str">
            <v>UN</v>
          </cell>
          <cell r="D4003">
            <v>60.42</v>
          </cell>
        </row>
        <row r="4004">
          <cell r="A4004">
            <v>94470</v>
          </cell>
          <cell r="B4004" t="str">
            <v>NIPLE, EM FERRO GALVANIZADO, CONEXÃO ROSQUEADA, DN 80 (3), INSTALADO EM RESERVAÇÃO DE ÁGUA DE EDIFICAÇÃO QUE POSSUA RESERVATÓRIO DE FIBRA/FIBROCIMENTO  FORNECIMENTO E INSTALAÇÃO. AF_06/2016</v>
          </cell>
          <cell r="C4004" t="str">
            <v>UN</v>
          </cell>
          <cell r="D4004">
            <v>56.21</v>
          </cell>
        </row>
        <row r="4005">
          <cell r="A4005">
            <v>94471</v>
          </cell>
          <cell r="B4005" t="str">
            <v>COTOVELO 90 GRAUS, EM FERRO GALVANIZADO, CONEXÃO ROSQUEADA, DN 50 (2), INSTALADO EM RESERVAÇÃO DE ÁGUA DE EDIFICAÇÃO QUE POSSUA RESERVATÓRIO DE FIBRA/FIBROCIMENTO  FORNECIMENTO E INSTALAÇÃO. AF_06/2016</v>
          </cell>
          <cell r="C4005" t="str">
            <v>UN</v>
          </cell>
          <cell r="D4005">
            <v>41.85</v>
          </cell>
        </row>
        <row r="4006">
          <cell r="A4006">
            <v>94472</v>
          </cell>
          <cell r="B4006" t="str">
            <v>COTOVELO 45 GRAUS, EM FERRO GALVANIZADO, CONEXÃO ROSQUEADA, DN 50 (2), INSTALADO EM RESERVAÇÃO DE ÁGUA DE EDIFICAÇÃO QUE POSSUA RESERVATÓRIO DE FIBRA/FIBROCIMENTO  FORNECIMENTO E INSTALAÇÃO. AF_06/2016</v>
          </cell>
          <cell r="C4006" t="str">
            <v>UN</v>
          </cell>
          <cell r="D4006">
            <v>42.9</v>
          </cell>
        </row>
        <row r="4007">
          <cell r="A4007">
            <v>94473</v>
          </cell>
          <cell r="B4007" t="str">
            <v>COTOVELO 90 GRAUS, EM FERRO GALVANIZADO, CONEXÃO ROSQUEADA, DN 65 (2 1/2), INSTALADO EM RESERVAÇÃO DE ÁGUA DE EDIFICAÇÃO QUE POSSUA RESERVATÓRIO DE FIBRA/FIBROCIMENTO  FORNECIMENTO E INSTALAÇÃO. AF_06/2016</v>
          </cell>
          <cell r="C4007" t="str">
            <v>UN</v>
          </cell>
          <cell r="D4007">
            <v>60.65</v>
          </cell>
        </row>
        <row r="4008">
          <cell r="A4008">
            <v>94474</v>
          </cell>
          <cell r="B4008" t="str">
            <v>COTOVELO 45 GRAUS, EM FERRO GALVANIZADO, CONEXÃO ROSQUEADA, DN 65 (2 1/2), INSTALADO EM RESERVAÇÃO DE ÁGUA DE EDIFICAÇÃO QUE POSSUA RESERVATÓRIO DE FIBRA/FIBROCIMENTO  FORNECIMENTO E INSTALAÇÃO. AF_06/2016</v>
          </cell>
          <cell r="C4008" t="str">
            <v>UN</v>
          </cell>
          <cell r="D4008">
            <v>65.28</v>
          </cell>
        </row>
        <row r="4009">
          <cell r="A4009">
            <v>94475</v>
          </cell>
          <cell r="B4009" t="str">
            <v>COTOVELO 90 GRAUS, EM FERRO GALVANIZADO, CONEXÃO ROSQUEADA, DN 80 (3), INSTALADO EM RESERVAÇÃO DE ÁGUA DE EDIFICAÇÃO QUE POSSUA RESERVATÓRIO DE FIBRA/FIBROCIMENTO  FORNECIMENTO E INSTALAÇÃO. AF_06/2016</v>
          </cell>
          <cell r="C4009" t="str">
            <v>UN</v>
          </cell>
          <cell r="D4009">
            <v>82.54</v>
          </cell>
        </row>
        <row r="4010">
          <cell r="A4010">
            <v>94476</v>
          </cell>
          <cell r="B4010" t="str">
            <v>COTOVELO 45 GRAUS, EM FERRO GALVANIZADO, CONEXÃO ROSQUEADA, DN 80 (3), INSTALADO EM RESERVAÇÃO DE ÁGUA DE EDIFICAÇÃO QUE POSSUA RESERVATÓRIO DE FIBRA/FIBROCIMENTO  FORNECIMENTO E INSTALAÇÃO. AF_06/2016</v>
          </cell>
          <cell r="C4010" t="str">
            <v>UN</v>
          </cell>
          <cell r="D4010">
            <v>91.45</v>
          </cell>
        </row>
        <row r="4011">
          <cell r="A4011">
            <v>94477</v>
          </cell>
          <cell r="B4011" t="str">
            <v>TÊ, EM FERRO GALVANIZADO, CONEXÃO ROSQUEADA, DN 50 (2), INSTALADO EM RESERVAÇÃO DE ÁGUA DE EDIFICAÇÃO QUE POSSUA RESERVATÓRIO DE FIBRA/FIBROCIMENTO  FORNECIMENTO E INSTALAÇÃO. AF_06/2016</v>
          </cell>
          <cell r="C4011" t="str">
            <v>UN</v>
          </cell>
          <cell r="D4011">
            <v>55.74</v>
          </cell>
        </row>
        <row r="4012">
          <cell r="A4012">
            <v>94478</v>
          </cell>
          <cell r="B4012" t="str">
            <v>TÊ, EM FERRO GALVANIZADO, CONEXÃO ROSQUEADA, DN 65 (2 1/2), INSTALADO EM RESERVAÇÃO DE ÁGUA DE EDIFICAÇÃO QUE POSSUA RESERVATÓRIO DE FIBRA/FIBROCIMENTO  FORNECIMENTO E INSTALAÇÃO. AF_06/2016</v>
          </cell>
          <cell r="C4012" t="str">
            <v>UN</v>
          </cell>
          <cell r="D4012">
            <v>83.16</v>
          </cell>
        </row>
        <row r="4013">
          <cell r="A4013">
            <v>94479</v>
          </cell>
          <cell r="B4013" t="str">
            <v>TÊ, EM FERRO GALVANIZADO, CONEXÃO ROSQUEADA, DN 80 (3), INSTALADO EM RESERVAÇÃO DE ÁGUA DE EDIFICAÇÃO QUE POSSUA RESERVATÓRIO DE FIBRA/FIBROCIMENTO  FORNECIMENTO E INSTALAÇÃO. AF_06/2016</v>
          </cell>
          <cell r="C4013" t="str">
            <v>UN</v>
          </cell>
          <cell r="D4013">
            <v>109.17</v>
          </cell>
        </row>
        <row r="4014">
          <cell r="A4014">
            <v>94606</v>
          </cell>
          <cell r="B4014" t="str">
            <v>LUVA EM COBRE, DN 54 MM, SEM ANEL DE SOLDA, INSTALADO EM RESERVAÇÃO DE ÁGUA DE EDIFICAÇÃO QUE POSSUA RESERVATÓRIO DE FIBRA/FIBROCIMENTO  FORNECIMENTO E INSTALAÇÃO. AF_06/2016</v>
          </cell>
          <cell r="C4014" t="str">
            <v>UN</v>
          </cell>
          <cell r="D4014">
            <v>49.35</v>
          </cell>
        </row>
        <row r="4015">
          <cell r="A4015">
            <v>94608</v>
          </cell>
          <cell r="B4015" t="str">
            <v>LUVA EM COBRE, DN 66 MM, SEM ANEL DE SOLDA, INSTALADO EM RESERVAÇÃO DE ÁGUA DE EDIFICAÇÃO QUE POSSUA RESERVATÓRIO DE FIBRA/FIBROCIMENTO  FORNECIMENTO E INSTALAÇÃO. AF_06/2016</v>
          </cell>
          <cell r="C4015" t="str">
            <v>UN</v>
          </cell>
          <cell r="D4015">
            <v>116.01</v>
          </cell>
        </row>
        <row r="4016">
          <cell r="A4016">
            <v>94610</v>
          </cell>
          <cell r="B4016" t="str">
            <v>LUVA EM COBRE, DN 79 MM, SEM ANEL DE SOLDA, INSTALADO EM RESERVAÇÃO DE ÁGUA DE EDIFICAÇÃO QUE POSSUA RESERVATÓRIO DE FIBRA/FIBROCIMENTO  FORNECIMENTO E INSTALAÇÃO. AF_06/2016</v>
          </cell>
          <cell r="C4016" t="str">
            <v>UN</v>
          </cell>
          <cell r="D4016">
            <v>170.89</v>
          </cell>
        </row>
        <row r="4017">
          <cell r="A4017">
            <v>94612</v>
          </cell>
          <cell r="B4017" t="str">
            <v>LUVA DE COBRE, DN 104 MM, SEM ANEL DE SOLDA, INSTALADO EM RESERVAÇÃO DE ÁGUA DE EDIFICAÇÃO QUE POSSUA RESERVATÓRIO DE FIBRA/FIBROCIMENTO  FORNECIMENTO E INSTALAÇÃO. AF_06/2016</v>
          </cell>
          <cell r="C4017" t="str">
            <v>UN</v>
          </cell>
          <cell r="D4017">
            <v>238.19</v>
          </cell>
        </row>
        <row r="4018">
          <cell r="A4018">
            <v>94614</v>
          </cell>
          <cell r="B4018" t="str">
            <v>COTOVELO EM COBRE, DN 54 MM, 90 GRAUS, SEM ANEL DE SOLDA, INSTALADO EM RESERVAÇÃO DE ÁGUA DE EDIFICAÇÃO QUE POSSUA RESERVATÓRIO DE FIBRA/FIBROCIMENTO  FORNECIMENTO E INSTALAÇÃO. AF_06/2016</v>
          </cell>
          <cell r="C4018" t="str">
            <v>UN</v>
          </cell>
          <cell r="D4018">
            <v>82.77</v>
          </cell>
        </row>
        <row r="4019">
          <cell r="A4019">
            <v>94615</v>
          </cell>
          <cell r="B4019" t="str">
            <v>CURVA EM COBRE, DN 54 MM, 45 GRAUS, SEM ANEL DE SOLDA, BOLSA X BOLSA, INSTALADO EM RESERVAÇÃO DE ÁGUA DE EDIFICAÇÃO QUE POSSUA RESERVATÓRIO DE FIBRA/FIBROCIMENTO  FORNECIMENTO E INSTALAÇÃO. AF_06/2016</v>
          </cell>
          <cell r="C4019" t="str">
            <v>UN</v>
          </cell>
          <cell r="D4019">
            <v>93.23</v>
          </cell>
        </row>
        <row r="4020">
          <cell r="A4020">
            <v>94616</v>
          </cell>
          <cell r="B4020" t="str">
            <v>COTOVELO EM COBRE, DN 66 MM, 90 GRAUS, SEM ANEL DE SOLDA, INSTALADO EM RESERVAÇÃO DE ÁGUA DE EDIFICAÇÃO QUE POSSUA RESERVATÓRIO DE FIBRA/FIBROCIMENTO  FORNECIMENTO E INSTALAÇÃO. AF_06/2016</v>
          </cell>
          <cell r="C4020" t="str">
            <v>UN</v>
          </cell>
          <cell r="D4020">
            <v>220.31</v>
          </cell>
        </row>
        <row r="4021">
          <cell r="A4021">
            <v>94617</v>
          </cell>
          <cell r="B4021" t="str">
            <v>CURVA EM COBRE, DN 66 MM, 45 GRAUS, SEM ANEL DE SOLDA, BOLSA X BOLSA, INSTALADO EM RESERVAÇÃO DE ÁGUA DE EDIFICAÇÃO QUE POSSUA RESERVATÓRIO DE FIBRA/FIBROCIMENTO  FORNECIMENTO E INSTALAÇÃO. AF_06/2016</v>
          </cell>
          <cell r="C4021" t="str">
            <v>UN</v>
          </cell>
          <cell r="D4021">
            <v>183.92</v>
          </cell>
        </row>
        <row r="4022">
          <cell r="A4022">
            <v>94618</v>
          </cell>
          <cell r="B4022" t="str">
            <v>COTOVELO EM COBRE, DN 79 MM, 90 GRAUS, SEM ANEL DE SOLDA, INSTALADO EM RESERVAÇÃO DE ÁGUA DE EDIFICAÇÃO QUE POSSUA RESERVATÓRIO DE FIBRA/FIBROCIMENTO  FORNECIMENTO E INSTALAÇÃO. AF_06/2016</v>
          </cell>
          <cell r="C4022" t="str">
            <v>UN</v>
          </cell>
          <cell r="D4022">
            <v>216.94</v>
          </cell>
        </row>
        <row r="4023">
          <cell r="A4023">
            <v>94620</v>
          </cell>
          <cell r="B4023" t="str">
            <v>COTOVELO EM COBRE, DN 104 MM, 90 GRAUS, SEM ANEL DE SOLDA, INSTALADO EM RESERVAÇÃO DE ÁGUA DE EDIFICAÇÃO QUE POSSUA RESERVATÓRIO DE FIBRA/FIBROCIMENTO  FORNECIMENTO E INSTALAÇÃO. AF_06/2016</v>
          </cell>
          <cell r="C4023" t="str">
            <v>UN</v>
          </cell>
          <cell r="D4023">
            <v>489.11</v>
          </cell>
        </row>
        <row r="4024">
          <cell r="A4024">
            <v>94622</v>
          </cell>
          <cell r="B4024" t="str">
            <v>TE EM COBRE, DN 54 MM, SEM ANEL DE SOLDA, INSTALADO EM RESERVAÇÃO DE ÁGUA DE EDIFICAÇÃO QUE POSSUA RESERVATÓRIO DE FIBRA/FIBROCIMENTO  FORNECIMENTO E INSTALAÇÃO. AF_06/2016</v>
          </cell>
          <cell r="C4024" t="str">
            <v>UN</v>
          </cell>
          <cell r="D4024">
            <v>120.42</v>
          </cell>
        </row>
        <row r="4025">
          <cell r="A4025">
            <v>94623</v>
          </cell>
          <cell r="B4025" t="str">
            <v>TE EM COBRE, DN 66 MM, SEM ANEL DE SOLDA, INSTALADO EM RESERVAÇÃO DE ÁGUA DE EDIFICAÇÃO QUE POSSUA RESERVATÓRIO DE FIBRA/FIBROCIMENTO  FORNECIMENTO E INSTALAÇÃO. AF_06/2016</v>
          </cell>
          <cell r="C4025" t="str">
            <v>UN</v>
          </cell>
          <cell r="D4025">
            <v>273.41000000000003</v>
          </cell>
        </row>
        <row r="4026">
          <cell r="A4026">
            <v>94624</v>
          </cell>
          <cell r="B4026" t="str">
            <v>TE EM COBRE, DN 79 MM, SEM ANEL DE SOLDA, INSTALADO EM RESERVAÇÃO DE ÁGUA DE EDIFICAÇÃO QUE POSSUA RESERVATÓRIO DE FIBRA/FIBROCIMENTO  FORNECIMENTO E INSTALAÇÃO. AF_06/2016</v>
          </cell>
          <cell r="C4026" t="str">
            <v>UN</v>
          </cell>
          <cell r="D4026">
            <v>412.91</v>
          </cell>
        </row>
        <row r="4027">
          <cell r="A4027">
            <v>94625</v>
          </cell>
          <cell r="B4027" t="str">
            <v>TE EM COBRE, DN 104 MM, SEM ANEL DE SOLDA, INSTALADO EM RESERVAÇÃO DE ÁGUA DE EDIFICAÇÃO QUE POSSUA RESERVATÓRIO DE FIBRA/FIBROCIMENTO  FORNECIMENTO E INSTALAÇÃO. AF_06/2016</v>
          </cell>
          <cell r="C4027" t="str">
            <v>UN</v>
          </cell>
          <cell r="D4027">
            <v>850.67</v>
          </cell>
        </row>
        <row r="4028">
          <cell r="A4028">
            <v>94656</v>
          </cell>
          <cell r="B4028" t="str">
            <v>ADAPTADOR CURTO COM BOLSA E ROSCA PARA REGISTRO, PVC, SOLDÁVEL, DN  25 MM X 3/4 , INSTALADO EM RESERVAÇÃO DE ÁGUA DE EDIFICAÇÃO QUE POSSUA RESERVATÓRIO DE FIBRA/FIBROCIMENTO   FORNECIMENTO E INSTALAÇÃO. AF_06/2016</v>
          </cell>
          <cell r="C4028" t="str">
            <v>UN</v>
          </cell>
          <cell r="D4028">
            <v>4.79</v>
          </cell>
        </row>
        <row r="4029">
          <cell r="A4029">
            <v>94657</v>
          </cell>
          <cell r="B4029" t="str">
            <v>LUVA PVC, SOLDÁVEL, DN  25 MM, INSTALADA EM RESERVAÇÃO DE ÁGUA DE EDIFICAÇÃO QUE POSSUA RESERVATÓRIO DE FIBRA/FIBROCIMENTO   FORNECIMENTO E INSTALAÇÃO. AF_06/2016</v>
          </cell>
          <cell r="C4029" t="str">
            <v>UN</v>
          </cell>
          <cell r="D4029">
            <v>4.7300000000000004</v>
          </cell>
        </row>
        <row r="4030">
          <cell r="A4030">
            <v>94658</v>
          </cell>
          <cell r="B4030" t="str">
            <v>ADAPTADOR CURTO COM BOLSA E ROSCA PARA REGISTRO, PVC, SOLDÁVEL, DN 32 MM X 1 , INSTALADO EM RESERVAÇÃO DE ÁGUA DE EDIFICAÇÃO QUE POSSUA RESERVATÓRIO DE FIBRA/FIBROCIMENTO   FORNECIMENTO E INSTALAÇÃO. AF_06/2016</v>
          </cell>
          <cell r="C4030" t="str">
            <v>UN</v>
          </cell>
          <cell r="D4030">
            <v>5.42</v>
          </cell>
        </row>
        <row r="4031">
          <cell r="A4031">
            <v>94659</v>
          </cell>
          <cell r="B4031" t="str">
            <v>LUVA PVC, SOLDÁVEL, DN 32 MM, INSTALADA EM RESERVAÇÃO DE ÁGUA DE EDIFICAÇÃO QUE POSSUA RESERVATÓRIO DE FIBRA/FIBROCIMENTO   FORNECIMENTO E INSTALAÇÃO. AF_06/2016</v>
          </cell>
          <cell r="C4031" t="str">
            <v>UN</v>
          </cell>
          <cell r="D4031">
            <v>5.49</v>
          </cell>
        </row>
        <row r="4032">
          <cell r="A4032">
            <v>94660</v>
          </cell>
          <cell r="B4032" t="str">
            <v>ADAPTADOR CURTO COM BOLSA E ROSCA PARA REGISTRO, PVC, SOLDÁVEL, DN 40 MM X 1 1/4 , INSTALADO EM RESERVAÇÃO DE ÁGUA DE EDIFICAÇÃO QUE POSSUA RESERVATÓRIO DE FIBRA/FIBROCIMENTO   FORNECIMENTO E INSTALAÇÃO. AF_06/2016</v>
          </cell>
          <cell r="C4032" t="str">
            <v>UN</v>
          </cell>
          <cell r="D4032">
            <v>8.81</v>
          </cell>
        </row>
        <row r="4033">
          <cell r="A4033">
            <v>94661</v>
          </cell>
          <cell r="B4033" t="str">
            <v>LUVA, PVC, SOLDÁVEL, DN 40 MM, INSTALADO EM RESERVAÇÃO DE ÁGUA DE EDIFICAÇÃO QUE POSSUA RESERVATÓRIO DE FIBRA/FIBROCIMENTO   FORNECIMENTO E INSTALAÇÃO. AF_06/2016</v>
          </cell>
          <cell r="C4033" t="str">
            <v>UN</v>
          </cell>
          <cell r="D4033">
            <v>9.11</v>
          </cell>
        </row>
        <row r="4034">
          <cell r="A4034">
            <v>94662</v>
          </cell>
          <cell r="B4034" t="str">
            <v>ADAPTADOR CURTO COM BOLSA E ROSCA PARA REGISTRO, PVC, SOLDÁVEL, DN 50 MM X 1 1/2 , INSTALADO EM RESERVAÇÃO DE ÁGUA DE EDIFICAÇÃO QUE POSSUA RESERVATÓRIO DE FIBRA/FIBROCIMENTO   FORNECIMENTO E INSTALAÇÃO. AF_06/2016</v>
          </cell>
          <cell r="C4034" t="str">
            <v>UN</v>
          </cell>
          <cell r="D4034">
            <v>9.4499999999999993</v>
          </cell>
        </row>
        <row r="4035">
          <cell r="A4035">
            <v>94663</v>
          </cell>
          <cell r="B4035" t="str">
            <v>LUVA, PVC, SOLDÁVEL, DN 50 MM, INSTALADO EM RESERVAÇÃO DE ÁGUA DE EDIFICAÇÃO QUE POSSUA RESERVATÓRIO DE FIBRA/FIBROCIMENTO   FORNECIMENTO E INSTALAÇÃO. AF_06/2016</v>
          </cell>
          <cell r="C4035" t="str">
            <v>UN</v>
          </cell>
          <cell r="D4035">
            <v>9.57</v>
          </cell>
        </row>
        <row r="4036">
          <cell r="A4036">
            <v>94664</v>
          </cell>
          <cell r="B4036" t="str">
            <v>ADAPTADOR CURTO COM BOLSA E ROSCA PARA REGISTRO, PVC, SOLDÁVEL, DN 60 MM X 2 , INSTALADO EM RESERVAÇÃO DE ÁGUA DE EDIFICAÇÃO QUE POSSUA RESERVATÓRIO DE FIBRA/FIBROCIMENTO   FORNECIMENTO E INSTALAÇÃO. AF_06/2016</v>
          </cell>
          <cell r="C4036" t="str">
            <v>UN</v>
          </cell>
          <cell r="D4036">
            <v>20.02</v>
          </cell>
        </row>
        <row r="4037">
          <cell r="A4037">
            <v>94665</v>
          </cell>
          <cell r="B4037" t="str">
            <v>LUVA, PVC, SOLDÁVEL, DN 60 MM, INSTALADO EM RESERVAÇÃO DE ÁGUA DE EDIFICAÇÃO QUE POSSUA RESERVATÓRIO DE FIBRA/FIBROCIMENTO   FORNECIMENTO E INSTALAÇÃO. AF_06/2016</v>
          </cell>
          <cell r="C4037" t="str">
            <v>UN</v>
          </cell>
          <cell r="D4037">
            <v>20.010000000000002</v>
          </cell>
        </row>
        <row r="4038">
          <cell r="A4038">
            <v>94666</v>
          </cell>
          <cell r="B4038" t="str">
            <v>ADAPTADOR CURTO COM BOLSA E ROSCA PARA REGISTRO, PVC, SOLDÁVEL, DN 75 MM X 2 1/2 , INSTALADO EM RESERVAÇÃO DE ÁGUA DE EDIFICAÇÃO QUE POSSUA RESERVATÓRIO DE FIBRA/FIBROCIMENTO   FORNECIMENTO E INSTALAÇÃO. AF_06/2016</v>
          </cell>
          <cell r="C4038" t="str">
            <v>UN</v>
          </cell>
          <cell r="D4038">
            <v>23.66</v>
          </cell>
        </row>
        <row r="4039">
          <cell r="A4039">
            <v>94667</v>
          </cell>
          <cell r="B4039" t="str">
            <v>LUVA, PVC, SOLDÁVEL, DN 75 MM, INSTALADO EM RESERVAÇÃO DE ÁGUA DE EDIFICAÇÃO QUE POSSUA RESERVATÓRIO DE FIBRA/FIBROCIMENTO   FORNECIMENTO E INSTALAÇÃO. AF_06/2016</v>
          </cell>
          <cell r="C4039" t="str">
            <v>UN</v>
          </cell>
          <cell r="D4039">
            <v>25.92</v>
          </cell>
        </row>
        <row r="4040">
          <cell r="A4040">
            <v>94668</v>
          </cell>
          <cell r="B4040" t="str">
            <v>ADAPTADOR CURTO COM BOLSA E ROSCA PARA REGISTRO, PVC, SOLDÁVEL, DN 85 MM X 3 , INSTALADO EM RESERVAÇÃO DE ÁGUA DE EDIFICAÇÃO QUE POSSUA RESERVATÓRIO DE FIBRA/FIBROCIMENTO   FORNECIMENTO E INSTALAÇÃO. AF_06/2016</v>
          </cell>
          <cell r="C4040" t="str">
            <v>UN</v>
          </cell>
          <cell r="D4040">
            <v>40.85</v>
          </cell>
        </row>
        <row r="4041">
          <cell r="A4041">
            <v>94669</v>
          </cell>
          <cell r="B4041" t="str">
            <v>LUVA, PVC, SOLDÁVEL, DN 85 MM, INSTALADO EM RESERVAÇÃO DE ÁGUA DE EDIFICAÇÃO QUE POSSUA RESERVATÓRIO DE FIBRA/FIBROCIMENTO   FORNECIMENTO E INSTALAÇÃO. AF_06/2016</v>
          </cell>
          <cell r="C4041" t="str">
            <v>UN</v>
          </cell>
          <cell r="D4041">
            <v>53.57</v>
          </cell>
        </row>
        <row r="4042">
          <cell r="A4042">
            <v>94670</v>
          </cell>
          <cell r="B4042" t="str">
            <v>ADAPTADOR CURTO COM BOLSA E ROSCA PARA REGISTRO, PVC, SOLDÁVEL, DN 110 MM X 4 , INSTALADO EM RESERVAÇÃO DE ÁGUA DE EDIFICAÇÃO QUE POSSUA RESERVATÓRIO DE FIBRA/FIBROCIMENTO   FORNECIMENTO E INSTALAÇÃO. AF_06/2016</v>
          </cell>
          <cell r="C4042" t="str">
            <v>UN</v>
          </cell>
          <cell r="D4042">
            <v>52.18</v>
          </cell>
        </row>
        <row r="4043">
          <cell r="A4043">
            <v>94671</v>
          </cell>
          <cell r="B4043" t="str">
            <v>LUVA, PVC, SOLDÁVEL, DN 110 MM, INSTALADO EM RESERVAÇÃO DE ÁGUA DE EDIFICAÇÃO QUE POSSUA RESERVATÓRIO DE FIBRA/FIBROCIMENTO   FORNECIMENTO E INSTALAÇÃO. AF_06/2016</v>
          </cell>
          <cell r="C4043" t="str">
            <v>UN</v>
          </cell>
          <cell r="D4043">
            <v>73.39</v>
          </cell>
        </row>
        <row r="4044">
          <cell r="A4044">
            <v>94672</v>
          </cell>
          <cell r="B4044" t="str">
            <v>JOELHO 90 GRAUS COM BUCHA DE LATÃO, PVC, SOLDÁVEL, DN  25 MM, X 3/4 INSTALADO EM RESERVAÇÃO DE ÁGUA DE EDIFICAÇÃO QUE POSSUA RESERVATÓRIO DE FIBRA/FIBROCIMENTO   FORNECIMENTO E INSTALAÇÃO. AF_06/2016</v>
          </cell>
          <cell r="C4044" t="str">
            <v>UN</v>
          </cell>
          <cell r="D4044">
            <v>7.86</v>
          </cell>
        </row>
        <row r="4045">
          <cell r="A4045">
            <v>94673</v>
          </cell>
          <cell r="B4045" t="str">
            <v>CURVA 90 GRAUS, PVC, SOLDÁVEL, DN  25 MM, INSTALADO EM RESERVAÇÃO DE ÁGUA DE EDIFICAÇÃO QUE POSSUA RESERVATÓRIO DE FIBRA/FIBROCIMENTO   FORNECIMENTO E INSTALAÇÃO. AF_06/2016</v>
          </cell>
          <cell r="C4045" t="str">
            <v>UN</v>
          </cell>
          <cell r="D4045">
            <v>7.69</v>
          </cell>
        </row>
        <row r="4046">
          <cell r="A4046">
            <v>94674</v>
          </cell>
          <cell r="B4046" t="str">
            <v>JOELHO 90 GRAUS, PVC, SOLDÁVEL, DN 32 MM INSTALADO EM RESERVAÇÃO DE ÁGUA DE EDIFICAÇÃO QUE POSSUA RESERVATÓRIO DE FIBRA/FIBROCIMENTO   FORNECIMENTO E INSTALAÇÃO. AF_06/2016</v>
          </cell>
          <cell r="C4046" t="str">
            <v>UN</v>
          </cell>
          <cell r="D4046">
            <v>7.1</v>
          </cell>
        </row>
        <row r="4047">
          <cell r="A4047">
            <v>94675</v>
          </cell>
          <cell r="B4047" t="str">
            <v>CURVA 90 GRAUS, PVC, SOLDÁVEL, DN 32 MM, INSTALADO EM RESERVAÇÃO DE ÁGUA DE EDIFICAÇÃO QUE POSSUA RESERVATÓRIO DE FIBRA/FIBROCIMENTO   FORNECIMENTO E INSTALAÇÃO. AF_06/2016</v>
          </cell>
          <cell r="C4047" t="str">
            <v>UN</v>
          </cell>
          <cell r="D4047">
            <v>10.3</v>
          </cell>
        </row>
        <row r="4048">
          <cell r="A4048">
            <v>94676</v>
          </cell>
          <cell r="B4048" t="str">
            <v>JOELHO 90 GRAUS, PVC, SOLDÁVEL, DN 40 MM INSTALADO EM RESERVAÇÃO DE ÁGUA DE EDIFICAÇÃO QUE POSSUA RESERVATÓRIO DE FIBRA/FIBROCIMENTO   FORNECIMENTO E INSTALAÇÃO. AF_06/2016</v>
          </cell>
          <cell r="C4048" t="str">
            <v>UN</v>
          </cell>
          <cell r="D4048">
            <v>11.99</v>
          </cell>
        </row>
        <row r="4049">
          <cell r="A4049">
            <v>94677</v>
          </cell>
          <cell r="B4049" t="str">
            <v>CURVA 90 GRAUS, PVC, SOLDÁVEL, DN 40 MM, INSTALADO EM RESERVAÇÃO DE ÁGUA DE EDIFICAÇÃO QUE POSSUA RESERVATÓRIO DE FIBRA/FIBROCIMENTO   FORNECIMENTO E INSTALAÇÃO. AF_06/2016</v>
          </cell>
          <cell r="C4049" t="str">
            <v>UN</v>
          </cell>
          <cell r="D4049">
            <v>16.809999999999999</v>
          </cell>
        </row>
        <row r="4050">
          <cell r="A4050">
            <v>94678</v>
          </cell>
          <cell r="B4050" t="str">
            <v>JOELHO 90 GRAUS, PVC, SOLDÁVEL, DN 50 MM INSTALADO EM RESERVAÇÃO DE ÁGUA DE EDIFICAÇÃO QUE POSSUA RESERVATÓRIO DE FIBRA/FIBROCIMENTO   FORNECIMENTO E INSTALAÇÃO. AF_06/2016</v>
          </cell>
          <cell r="C4050" t="str">
            <v>UN</v>
          </cell>
          <cell r="D4050">
            <v>12.28</v>
          </cell>
        </row>
        <row r="4051">
          <cell r="A4051">
            <v>94679</v>
          </cell>
          <cell r="B4051" t="str">
            <v>CURVA 90 GRAUS, PVC, SOLDÁVEL, DN 50 MM, INSTALADO EM RESERVAÇÃO DE ÁGUA DE EDIFICAÇÃO QUE POSSUA RESERVATÓRIO DE FIBRA/FIBROCIMENTO   FORNECIMENTO E INSTALAÇÃO. AF_06/2016</v>
          </cell>
          <cell r="C4051" t="str">
            <v>UN</v>
          </cell>
          <cell r="D4051">
            <v>18.63</v>
          </cell>
        </row>
        <row r="4052">
          <cell r="A4052">
            <v>94680</v>
          </cell>
          <cell r="B4052" t="str">
            <v>JOELHO 90 GRAUS, PVC, SOLDÁVEL, DN 60 MM INSTALADO EM RESERVAÇÃO DE ÁGUA DE EDIFICAÇÃO QUE POSSUA RESERVATÓRIO DE FIBRA/FIBROCIMENTO   FORNECIMENTO E INSTALAÇÃO. AF_06/2016</v>
          </cell>
          <cell r="C4052" t="str">
            <v>UN</v>
          </cell>
          <cell r="D4052">
            <v>31.54</v>
          </cell>
        </row>
        <row r="4053">
          <cell r="A4053">
            <v>94681</v>
          </cell>
          <cell r="B4053" t="str">
            <v>CURVA 90 GRAUS, PVC, SOLDÁVEL, DN 60 MM, INSTALADO EM RESERVAÇÃO DE ÁGUA DE EDIFICAÇÃO QUE POSSUA RESERVATÓRIO DE FIBRA/FIBROCIMENTO   FORNECIMENTO E INSTALAÇÃO. AF_06/2016</v>
          </cell>
          <cell r="C4053" t="str">
            <v>UN</v>
          </cell>
          <cell r="D4053">
            <v>40.25</v>
          </cell>
        </row>
        <row r="4054">
          <cell r="A4054">
            <v>94682</v>
          </cell>
          <cell r="B4054" t="str">
            <v>JOELHO 90 GRAUS, PVC, SOLDÁVEL, DN 75 MM INSTALADO EM RESERVAÇÃO DE ÁGUA DE EDIFICAÇÃO QUE POSSUA RESERVATÓRIO DE FIBRA/FIBROCIMENTO   FORNECIMENTO E INSTALAÇÃO. AF_06/2016</v>
          </cell>
          <cell r="C4054" t="str">
            <v>UN</v>
          </cell>
          <cell r="D4054">
            <v>76.34</v>
          </cell>
        </row>
        <row r="4055">
          <cell r="A4055">
            <v>94683</v>
          </cell>
          <cell r="B4055" t="str">
            <v>CURVA 90 GRAUS, PVC, SOLDÁVEL, DN 75 MM, INSTALADO EM RESERVAÇÃO DE ÁGUA DE EDIFICAÇÃO QUE POSSUA RESERVATÓRIO DE FIBRA/FIBROCIMENTO   FORNECIMENTO E INSTALAÇÃO. AF_06/2016</v>
          </cell>
          <cell r="C4055" t="str">
            <v>UN</v>
          </cell>
          <cell r="D4055">
            <v>50.78</v>
          </cell>
        </row>
        <row r="4056">
          <cell r="A4056">
            <v>94684</v>
          </cell>
          <cell r="B4056" t="str">
            <v>JOELHO 90 GRAUS, PVC, SOLDÁVEL, DN 85 MM INSTALADO EM RESERVAÇÃO DE ÁGUA DE EDIFICAÇÃO QUE POSSUA RESERVATÓRIO DE FIBRA/FIBROCIMENTO   FORNECIMENTO E INSTALAÇÃO. AF_06/2016</v>
          </cell>
          <cell r="C4056" t="str">
            <v>UN</v>
          </cell>
          <cell r="D4056">
            <v>99.77</v>
          </cell>
        </row>
        <row r="4057">
          <cell r="A4057">
            <v>94685</v>
          </cell>
          <cell r="B4057" t="str">
            <v>CURVA 90 GRAUS, PVC, SOLDÁVEL, DN 85 MM, INSTALADO EM RESERVAÇÃO DE ÁGUA DE EDIFICAÇÃO QUE POSSUA RESERVATÓRIO DE FIBRA/FIBROCIMENTO   FORNECIMENTO E INSTALAÇÃO. AF_06/2016</v>
          </cell>
          <cell r="C4057" t="str">
            <v>UN</v>
          </cell>
          <cell r="D4057">
            <v>78.5</v>
          </cell>
        </row>
        <row r="4058">
          <cell r="A4058">
            <v>94686</v>
          </cell>
          <cell r="B4058" t="str">
            <v>JOELHO 90 GRAUS, PVC, SOLDÁVEL, DN 110 MM INSTALADO EM RESERVAÇÃO DE ÁGUA DE EDIFICAÇÃO QUE POSSUA RESERVATÓRIO DE FIBRA/FIBROCIMENTO   FORNECIMENTO E INSTALAÇÃO. AF_06/2016</v>
          </cell>
          <cell r="C4058" t="str">
            <v>UN</v>
          </cell>
          <cell r="D4058">
            <v>179.98</v>
          </cell>
        </row>
        <row r="4059">
          <cell r="A4059">
            <v>94687</v>
          </cell>
          <cell r="B4059" t="str">
            <v>CURVA 90 GRAUS, PVC, SOLDÁVEL, DN 110 MM, INSTALADO EM RESERVAÇÃO DE ÁGUA DE EDIFICAÇÃO QUE POSSUA RESERVATÓRIO DE FIBRA/FIBROCIMENTO   FORNECIMENTO E INSTALAÇÃO. AF_06/2016</v>
          </cell>
          <cell r="C4059" t="str">
            <v>UN</v>
          </cell>
          <cell r="D4059">
            <v>147.91</v>
          </cell>
        </row>
        <row r="4060">
          <cell r="A4060">
            <v>94688</v>
          </cell>
          <cell r="B4060" t="str">
            <v>TÊ, PVC, SOLDÁVEL, DN  25 MM INSTALADO EM RESERVAÇÃO DE ÁGUA DE EDIFICAÇÃO QUE POSSUA RESERVATÓRIO DE FIBRA/FIBROCIMENTO   FORNECIMENTO E INSTALAÇÃO. AF_06/2016</v>
          </cell>
          <cell r="C4060" t="str">
            <v>UN</v>
          </cell>
          <cell r="D4060">
            <v>8.51</v>
          </cell>
        </row>
        <row r="4061">
          <cell r="A4061">
            <v>94689</v>
          </cell>
          <cell r="B4061" t="str">
            <v>TÊ COM BUCHA DE LATÃO NA BOLSA CENTRAL, PVC, SOLDÁVEL, DN  25 MM X 3/4 , INSTALADO EM RESERVAÇÃO DE ÁGUA DE EDIFICAÇÃO QUE POSSUA RESERVATÓRIO DE FIBRA/FIBROCIMENTO   FORNECIMENTO E INSTALAÇÃO. AF_06/2016</v>
          </cell>
          <cell r="C4061" t="str">
            <v>UN</v>
          </cell>
          <cell r="D4061">
            <v>10.81</v>
          </cell>
        </row>
        <row r="4062">
          <cell r="A4062">
            <v>94690</v>
          </cell>
          <cell r="B4062" t="str">
            <v>TÊ, PVC, SOLDÁVEL, DN 32 MM INSTALADO EM RESERVAÇÃO DE ÁGUA DE EDIFICAÇÃO QUE POSSUA RESERVATÓRIO DE FIBRA/FIBROCIMENTO   FORNECIMENTO E INSTALAÇÃO. AF_06/2016</v>
          </cell>
          <cell r="C4062" t="str">
            <v>UN</v>
          </cell>
          <cell r="D4062">
            <v>10.44</v>
          </cell>
        </row>
        <row r="4063">
          <cell r="A4063">
            <v>94691</v>
          </cell>
          <cell r="B4063" t="str">
            <v>TÊ DE REDUÇÃO, PVC, SOLDÁVEL, DN 32 MM X  25 MM, INSTALADO EM RESERVAÇÃO DE ÁGUA DE EDIFICAÇÃO QUE POSSUA RESERVATÓRIO DE FIBRA/FIBROCIMENTO   FORNECIMENTO E INSTALAÇÃO. AF_06/2016</v>
          </cell>
          <cell r="C4063" t="str">
            <v>UN</v>
          </cell>
          <cell r="D4063">
            <v>11.77</v>
          </cell>
        </row>
        <row r="4064">
          <cell r="A4064">
            <v>94692</v>
          </cell>
          <cell r="B4064" t="str">
            <v>TÊ, PVC, SOLDÁVEL, DN 40 MM INSTALADO EM RESERVAÇÃO DE ÁGUA DE EDIFICAÇÃO QUE POSSUA RESERVATÓRIO DE FIBRA/FIBROCIMENTO   FORNECIMENTO E INSTALAÇÃO. AF_06/2016</v>
          </cell>
          <cell r="C4064" t="str">
            <v>UN</v>
          </cell>
          <cell r="D4064">
            <v>17.829999999999998</v>
          </cell>
        </row>
        <row r="4065">
          <cell r="A4065">
            <v>94693</v>
          </cell>
          <cell r="B4065" t="str">
            <v>TÊ DE REDUÇÃO, PVC, SOLDÁVEL, DN 40 MM X 32 MM, INSTALADO EM RESERVAÇÃO DE ÁGUA DE EDIFICAÇÃO QUE POSSUA RESERVATÓRIO DE FIBRA/FIBROCIMENTO   FORNECIMENTO E INSTALAÇÃO. AF_06/2016</v>
          </cell>
          <cell r="C4065" t="str">
            <v>UN</v>
          </cell>
          <cell r="D4065">
            <v>18.510000000000002</v>
          </cell>
        </row>
        <row r="4066">
          <cell r="A4066">
            <v>94694</v>
          </cell>
          <cell r="B4066" t="str">
            <v>TÊ, PVC, SOLDÁVEL, DN 50 MM INSTALADO EM RESERVAÇÃO DE ÁGUA DE EDIFICAÇÃO QUE POSSUA RESERVATÓRIO DE FIBRA/FIBROCIMENTO   FORNECIMENTO E INSTALAÇÃO. AF_06/2016</v>
          </cell>
          <cell r="C4066" t="str">
            <v>UN</v>
          </cell>
          <cell r="D4066">
            <v>18.54</v>
          </cell>
        </row>
        <row r="4067">
          <cell r="A4067">
            <v>94695</v>
          </cell>
          <cell r="B4067" t="str">
            <v>TÊ DE REDUÇÃO, PVC, SOLDÁVEL, DN 50 MM X 40 MM, INSTALADO EM RESERVAÇÃO DE ÁGUA DE EDIFICAÇÃO QUE POSSUA RESERVATÓRIO DE FIBRA/FIBROCIMENTO   FORNECIMENTO E INSTALAÇÃO. AF_06/2016</v>
          </cell>
          <cell r="C4067" t="str">
            <v>UN</v>
          </cell>
          <cell r="D4067">
            <v>23.74</v>
          </cell>
        </row>
        <row r="4068">
          <cell r="A4068">
            <v>94696</v>
          </cell>
          <cell r="B4068" t="str">
            <v>TÊ, PVC, SOLDÁVEL, DN 60 MM INSTALADO EM RESERVAÇÃO DE ÁGUA DE EDIFICAÇÃO QUE POSSUA RESERVATÓRIO DE FIBRA/FIBROCIMENTO   FORNECIMENTO E INSTALAÇÃO. AF_06/2016</v>
          </cell>
          <cell r="C4068" t="str">
            <v>UN</v>
          </cell>
          <cell r="D4068">
            <v>41.48</v>
          </cell>
        </row>
        <row r="4069">
          <cell r="A4069">
            <v>94697</v>
          </cell>
          <cell r="B4069" t="str">
            <v>TÊ, PVC, SOLDÁVEL, DN 75 MM INSTALADO EM RESERVAÇÃO DE ÁGUA DE EDIFICAÇÃO QUE POSSUA RESERVATÓRIO DE FIBRA/FIBROCIMENTO   FORNECIMENTO E INSTALAÇÃO. AF_06/2016</v>
          </cell>
          <cell r="C4069" t="str">
            <v>UN</v>
          </cell>
          <cell r="D4069">
            <v>61.59</v>
          </cell>
        </row>
        <row r="4070">
          <cell r="A4070">
            <v>94698</v>
          </cell>
          <cell r="B4070" t="str">
            <v>TÊ DE REDUÇÃO, PVC, SOLDÁVEL, DN 75 MM X 50 MM, INSTALADO EM RESERVAÇÃO DE ÁGUA DE EDIFICAÇÃO QUE POSSUA RESERVATÓRIO DE FIBRA/FIBROCIMENTO   FORNECIMENTO E INSTALAÇÃO. AF_06/2016</v>
          </cell>
          <cell r="C4070" t="str">
            <v>UN</v>
          </cell>
          <cell r="D4070">
            <v>54.52</v>
          </cell>
        </row>
        <row r="4071">
          <cell r="A4071">
            <v>94699</v>
          </cell>
          <cell r="B4071" t="str">
            <v>TÊ, PVC, SOLDÁVEL, DN 85 MM INSTALADO EM RESERVAÇÃO DE ÁGUA DE EDIFICAÇÃO QUE POSSUA RESERVATÓRIO DE FIBRA/FIBROCIMENTO   FORNECIMENTO E INSTALAÇÃO. AF_06/2016</v>
          </cell>
          <cell r="C4071" t="str">
            <v>UN</v>
          </cell>
          <cell r="D4071">
            <v>104.35</v>
          </cell>
        </row>
        <row r="4072">
          <cell r="A4072">
            <v>94700</v>
          </cell>
          <cell r="B4072" t="str">
            <v>TÊ DE REDUÇÃO, PVC, SOLDÁVEL, DN 85 MM X 60 MM, INSTALADO EM RESERVAÇÃO DE ÁGUA DE EDIFICAÇÃO QUE POSSUA RESERVATÓRIO DE FIBRA/FIBROCIMENTO   FORNECIMENTO E INSTALAÇÃO. AF_06/2016</v>
          </cell>
          <cell r="C4072" t="str">
            <v>UN</v>
          </cell>
          <cell r="D4072">
            <v>89.87</v>
          </cell>
        </row>
        <row r="4073">
          <cell r="A4073">
            <v>94701</v>
          </cell>
          <cell r="B4073" t="str">
            <v>TÊ, PVC, SOLDÁVEL, DN 110 MM INSTALADO EM RESERVAÇÃO DE ÁGUA DE EDIFICAÇÃO QUE POSSUA RESERVATÓRIO DE FIBRA/FIBROCIMENTO   FORNECIMENTO E INSTALAÇÃO. AF_06/2016</v>
          </cell>
          <cell r="C4073" t="str">
            <v>UN</v>
          </cell>
          <cell r="D4073">
            <v>150.26</v>
          </cell>
        </row>
        <row r="4074">
          <cell r="A4074">
            <v>94702</v>
          </cell>
          <cell r="B4074" t="str">
            <v>TÊ DE REDUÇÃO, PVC, SOLDÁVEL, DN 110 MM X 60 MM, INSTALADO EM RESERVAÇÃO DE ÁGUA DE EDIFICAÇÃO QUE POSSUA RESERVATÓRIO DE FIBRA/FIBROCIMENTO   FORNECIMENTO E INSTALAÇÃO. AF_06/2016</v>
          </cell>
          <cell r="C4074" t="str">
            <v>UN</v>
          </cell>
          <cell r="D4074">
            <v>142.85</v>
          </cell>
        </row>
        <row r="4075">
          <cell r="A4075">
            <v>94703</v>
          </cell>
          <cell r="B4075" t="str">
            <v>ADAPTADOR COM FLANGE E ANEL DE VEDAÇÃO, PVC, SOLDÁVEL, DN  25 MM X 3/4 , INSTALADO EM RESERVAÇÃO DE ÁGUA DE EDIFICAÇÃO QUE POSSUA RESERVATÓRIO DE FIBRA/FIBROCIMENTO   FORNECIMENTO E INSTALAÇÃO. AF_06/2016</v>
          </cell>
          <cell r="C4075" t="str">
            <v>UN</v>
          </cell>
          <cell r="D4075">
            <v>13.82</v>
          </cell>
        </row>
        <row r="4076">
          <cell r="A4076">
            <v>94704</v>
          </cell>
          <cell r="B4076" t="str">
            <v>ADAPTADOR COM FLANGE E ANEL DE VEDAÇÃO, PVC, SOLDÁVEL, DN 32 MM X 1 , INSTALADO EM RESERVAÇÃO DE ÁGUA DE EDIFICAÇÃO QUE POSSUA RESERVATÓRIO DE FIBRA/FIBROCIMENTO   FORNECIMENTO E INSTALAÇÃO. AF_06/2016</v>
          </cell>
          <cell r="C4076" t="str">
            <v>UN</v>
          </cell>
          <cell r="D4076">
            <v>16.04</v>
          </cell>
        </row>
        <row r="4077">
          <cell r="A4077">
            <v>94705</v>
          </cell>
          <cell r="B4077" t="str">
            <v>ADAPTADOR COM FLANGE E ANEL DE VEDAÇÃO, PVC, SOLDÁVEL, DN 40 MM X 1 1/4 , INSTALADO EM RESERVAÇÃO DE ÁGUA DE EDIFICAÇÃO QUE POSSUA RESERVATÓRIO DE FIBRA/FIBROCIMENTO   FORNECIMENTO E INSTALAÇÃO. AF_06/2016</v>
          </cell>
          <cell r="C4077" t="str">
            <v>UN</v>
          </cell>
          <cell r="D4077">
            <v>19.41</v>
          </cell>
        </row>
        <row r="4078">
          <cell r="A4078">
            <v>94706</v>
          </cell>
          <cell r="B4078" t="str">
            <v>ADAPTADOR COM FLANGE E ANEL DE VEDAÇÃO, PVC, SOLDÁVEL, DN 50 MM X 1 1/2 , INSTALADO EM RESERVAÇÃO DE ÁGUA DE EDIFICAÇÃO QUE POSSUA RESERVATÓRIO DE FIBRA/FIBROCIMENTO   FORNECIMENTO E INSTALAÇÃO. AF_06/2016</v>
          </cell>
          <cell r="C4078" t="str">
            <v>UN</v>
          </cell>
          <cell r="D4078">
            <v>29.16</v>
          </cell>
        </row>
        <row r="4079">
          <cell r="A4079">
            <v>94707</v>
          </cell>
          <cell r="B4079" t="str">
            <v>ADAPTADOR COM FLANGE E ANEL DE VEDAÇÃO, PVC, SOLDÁVEL, DN 60 MM X 2 , INSTALADO EM RESERVAÇÃO DE ÁGUA DE EDIFICAÇÃO QUE POSSUA RESERVATÓRIO DE FIBRA/FIBROCIMENTO   FORNECIMENTO E INSTALAÇÃO. AF_06/2016</v>
          </cell>
          <cell r="C4079" t="str">
            <v>UN</v>
          </cell>
          <cell r="D4079">
            <v>35.4</v>
          </cell>
        </row>
        <row r="4080">
          <cell r="A4080">
            <v>94708</v>
          </cell>
          <cell r="B4080" t="str">
            <v>ADAPTADOR COM FLANGES LIVRES, PVC, SOLDÁVEL, DN  25 MM X 3/4 , INSTALADO EM RESERVAÇÃO DE ÁGUA DE EDIFICAÇÃO QUE POSSUA RESERVATÓRIO DE FIBRA/FIBROCIMENTO   FORNECIMENTO E INSTALAÇÃO. AF_06/2016</v>
          </cell>
          <cell r="C4080" t="str">
            <v>UN</v>
          </cell>
          <cell r="D4080">
            <v>18.13</v>
          </cell>
        </row>
        <row r="4081">
          <cell r="A4081">
            <v>94709</v>
          </cell>
          <cell r="B4081" t="str">
            <v>ADAPTADOR COM FLANGES LIVRES, PVC, SOLDÁVEL, DN 32 MM X 1 , INSTALADO EM RESERVAÇÃO DE ÁGUA DE EDIFICAÇÃO QUE POSSUA RESERVATÓRIO DE FIBRA/FIBROCIMENTO   FORNECIMENTO E INSTALAÇÃO. AF_06/2016</v>
          </cell>
          <cell r="C4081" t="str">
            <v>UN</v>
          </cell>
          <cell r="D4081">
            <v>22.56</v>
          </cell>
        </row>
        <row r="4082">
          <cell r="A4082">
            <v>94710</v>
          </cell>
          <cell r="B4082" t="str">
            <v>ADAPTADOR COM FLANGES LIVRES, PVC, SOLDÁVEL, DN 40 MM X 1 1/4 , INSTALADO EM RESERVAÇÃO DE ÁGUA DE EDIFICAÇÃO QUE POSSUA RESERVATÓRIO DE FIBRA/FIBROCIMENTO   FORNECIMENTO E INSTALAÇÃO. AF_06/2016</v>
          </cell>
          <cell r="C4082" t="str">
            <v>UN</v>
          </cell>
          <cell r="D4082">
            <v>33.56</v>
          </cell>
        </row>
        <row r="4083">
          <cell r="A4083">
            <v>94711</v>
          </cell>
          <cell r="B4083" t="str">
            <v>ADAPTADOR COM FLANGES LIVRES, PVC, SOLDÁVEL, DN 50 MM X 1 1/2 , INSTALADO EM RESERVAÇÃO DE ÁGUA DE EDIFICAÇÃO QUE POSSUA RESERVATÓRIO DE FIBRA/FIBROCIMENTO   FORNECIMENTO E INSTALAÇÃO. AF_06/2016</v>
          </cell>
          <cell r="C4083" t="str">
            <v>UN</v>
          </cell>
          <cell r="D4083">
            <v>41.75</v>
          </cell>
        </row>
        <row r="4084">
          <cell r="A4084">
            <v>94712</v>
          </cell>
          <cell r="B4084" t="str">
            <v>ADAPTADOR COM FLANGES LIVRES, PVC, SOLDÁVEL, DN 60 MM X 2 , INSTALADO EM RESERVAÇÃO DE ÁGUA DE EDIFICAÇÃO QUE POSSUA RESERVATÓRIO DE FIBRA/FIBROCIMENTO   FORNECIMENTO E INSTALAÇÃO. AF_06/2016</v>
          </cell>
          <cell r="C4084" t="str">
            <v>UN</v>
          </cell>
          <cell r="D4084">
            <v>54.38</v>
          </cell>
        </row>
        <row r="4085">
          <cell r="A4085">
            <v>94713</v>
          </cell>
          <cell r="B4085" t="str">
            <v>ADAPTADOR COM FLANGES LIVRES, PVC, SOLDÁVEL, DN 75 MM X 2 1/2 , INSTALADO EM RESERVAÇÃO DE ÁGUA DE EDIFICAÇÃO QUE POSSUA RESERVATÓRIO DE FIBRA/FIBROCIMENTO   FORNECIMENTO E INSTALAÇÃO. AF_06/2016</v>
          </cell>
          <cell r="C4085" t="str">
            <v>UN</v>
          </cell>
          <cell r="D4085">
            <v>134.47</v>
          </cell>
        </row>
        <row r="4086">
          <cell r="A4086">
            <v>94714</v>
          </cell>
          <cell r="B4086" t="str">
            <v>ADAPTADOR COM FLANGES LIVRES, PVC, SOLDÁVEL, DN 85 MM X 3 , INSTALADO EM RESERVAÇÃO DE ÁGUA DE EDIFICAÇÃO QUE POSSUA RESERVATÓRIO DE FIBRA/FIBROCIMENTO   FORNECIMENTO E INSTALAÇÃO. AF_06/2016</v>
          </cell>
          <cell r="C4086" t="str">
            <v>UN</v>
          </cell>
          <cell r="D4086">
            <v>180.66</v>
          </cell>
        </row>
        <row r="4087">
          <cell r="A4087">
            <v>94715</v>
          </cell>
          <cell r="B4087" t="str">
            <v>ADAPTADOR COM FLANGES LIVRES, PVC, SOLDÁVEL, DN 110 MM X 4 , INSTALADO EM RESERVAÇÃO DE ÁGUA DE EDIFICAÇÃO QUE POSSUA RESERVATÓRIO DE FIBRA/FIBROCIMENTO   FORNECIMENTO E INSTALAÇÃO. AF_06/2016</v>
          </cell>
          <cell r="C4087" t="str">
            <v>UN</v>
          </cell>
          <cell r="D4087">
            <v>247.63</v>
          </cell>
        </row>
        <row r="4088">
          <cell r="A4088">
            <v>94724</v>
          </cell>
          <cell r="B4088" t="str">
            <v>CONECTOR, CPVC, SOLDÁVEL, DN 22 MM X 3/4, INSTALADO EM RESERVAÇÃO DE ÁGUA DE EDIFICAÇÃO QUE POSSUA RESERVATÓRIO DE FIBRA/FIBROCIMENTO  FORNECIMENTO E INSTALAÇÃO. AF_06/2016</v>
          </cell>
          <cell r="C4088" t="str">
            <v>UN</v>
          </cell>
          <cell r="D4088">
            <v>28.1</v>
          </cell>
        </row>
        <row r="4089">
          <cell r="A4089">
            <v>94725</v>
          </cell>
          <cell r="B4089" t="str">
            <v>LUVA, CPVC, SOLDÁVEL, DN 22 MM, INSTALADO EM RESERVAÇÃO DE ÁGUA DE EDIFICAÇÃO QUE POSSUA RESERVATÓRIO DE FIBRA/FIBROCIMENTO  FORNECIMENTO E INSTALAÇÃO. AF_06/2016</v>
          </cell>
          <cell r="C4089" t="str">
            <v>UN</v>
          </cell>
          <cell r="D4089">
            <v>6</v>
          </cell>
        </row>
        <row r="4090">
          <cell r="A4090">
            <v>94726</v>
          </cell>
          <cell r="B4090" t="str">
            <v>CONECTOR, CPVC, SOLDÁVEL, DN 28 MM X 1, INSTALADO EM RESERVAÇÃO DE ÁGUA DE EDIFICAÇÃO QUE POSSUA RESERVATÓRIO DE FIBRA/FIBROCIMENTO  FORNECIMENTO E INSTALAÇÃO. AF_06/2016</v>
          </cell>
          <cell r="C4090" t="str">
            <v>UN</v>
          </cell>
          <cell r="D4090">
            <v>43.91</v>
          </cell>
        </row>
        <row r="4091">
          <cell r="A4091">
            <v>94727</v>
          </cell>
          <cell r="B4091" t="str">
            <v>LUVA, CPVC, SOLDÁVEL, DN 28 MM, INSTALADO EM RESERVAÇÃO DE ÁGUA DE EDIFICAÇÃO QUE POSSUA RESERVATÓRIO DE FIBRA/FIBROCIMENTO  FORNECIMENTO E INSTALAÇÃO. AF_06/2016</v>
          </cell>
          <cell r="C4091" t="str">
            <v>UN</v>
          </cell>
          <cell r="D4091">
            <v>8.93</v>
          </cell>
        </row>
        <row r="4092">
          <cell r="A4092">
            <v>94728</v>
          </cell>
          <cell r="B4092" t="str">
            <v>CONECTOR, CPVC, SOLDÁVEL, DN 35 MM X 1 1/4, INSTALADO EM RESERVAÇÃO DE ÁGUA DE EDIFICAÇÃO QUE POSSUA RESERVATÓRIO DE FIBRA/FIBROCIMENTO  FORNECIMENTO E INSTALAÇÃO. AF_06/2016</v>
          </cell>
          <cell r="C4092" t="str">
            <v>UN</v>
          </cell>
          <cell r="D4092">
            <v>168.46</v>
          </cell>
        </row>
        <row r="4093">
          <cell r="A4093">
            <v>94729</v>
          </cell>
          <cell r="B4093" t="str">
            <v>LUVA, CPVC, SOLDÁVEL, DN 35 MM, INSTALADO EM RESERVAÇÃO DE ÁGUA DE EDIFICAÇÃO QUE POSSUA RESERVATÓRIO DE FIBRA/FIBROCIMENTO  FORNECIMENTO E INSTALAÇÃO. AF_06/2016</v>
          </cell>
          <cell r="C4093" t="str">
            <v>UN</v>
          </cell>
          <cell r="D4093">
            <v>16.16</v>
          </cell>
        </row>
        <row r="4094">
          <cell r="A4094">
            <v>94730</v>
          </cell>
          <cell r="B4094" t="str">
            <v>CONECTOR, CPVC, SOLDÁVEL, DN 42 MM X 1 1/2, INSTALADO EM RESERVAÇÃO DE ÁGUA DE EDIFICAÇÃO QUE POSSUA RESERVATÓRIO DE FIBRA/FIBROCIMENTO  FORNECIMENTO E INSTALAÇÃO. AF_06/2016</v>
          </cell>
          <cell r="C4094" t="str">
            <v>UN</v>
          </cell>
          <cell r="D4094">
            <v>204.92</v>
          </cell>
        </row>
        <row r="4095">
          <cell r="A4095">
            <v>94731</v>
          </cell>
          <cell r="B4095" t="str">
            <v>LUVA, CPVC, SOLDÁVEL, DN 42 MM, INSTALADO EM RESERVAÇÃO DE ÁGUA DE EDIFICAÇÃO QUE POSSUA RESERVATÓRIO DE FIBRA/FIBROCIMENTO  FORNECIMENTO E INSTALAÇÃO. AF_06/2016</v>
          </cell>
          <cell r="C4095" t="str">
            <v>UN</v>
          </cell>
          <cell r="D4095">
            <v>20.6</v>
          </cell>
        </row>
        <row r="4096">
          <cell r="A4096">
            <v>94733</v>
          </cell>
          <cell r="B4096" t="str">
            <v>LUVA, CPVC, SOLDÁVEL, DN 54 MM, INSTALADO EM RESERVAÇÃO DE ÁGUA DE EDIFICAÇÃO QUE POSSUA RESERVATÓRIO DE FIBRA/FIBROCIMENTO  FORNECIMENTO E INSTALAÇÃO. AF_06/2016</v>
          </cell>
          <cell r="C4096" t="str">
            <v>UN</v>
          </cell>
          <cell r="D4096">
            <v>40.25</v>
          </cell>
        </row>
        <row r="4097">
          <cell r="A4097">
            <v>94737</v>
          </cell>
          <cell r="B4097" t="str">
            <v>LUVA, CPVC, SOLDÁVEL, DN 89 MM, INSTALADO EM RESERVAÇÃO DE ÁGUA DE EDIFICAÇÃO QUE POSSUA RESERVATÓRIO DE FIBRA/FIBROCIMENTO  FORNECIMENTO E INSTALAÇÃO. AF_06/2016</v>
          </cell>
          <cell r="C4097" t="str">
            <v>UN</v>
          </cell>
          <cell r="D4097">
            <v>173.12</v>
          </cell>
        </row>
        <row r="4098">
          <cell r="A4098">
            <v>94740</v>
          </cell>
          <cell r="B4098" t="str">
            <v>JOELHO 90 GRAUS, CPVC, SOLDÁVEL, DN 22 MM, INSTALADO EM RESERVAÇÃO DE ÁGUA DE EDIFICAÇÃO QUE POSSUA RESERVATÓRIO DE FIBRA/FIBROCIMENTO  FORNECIMENTO E INSTALAÇÃO. AF_06/2016</v>
          </cell>
          <cell r="C4098" t="str">
            <v>UN</v>
          </cell>
          <cell r="D4098">
            <v>9.57</v>
          </cell>
        </row>
        <row r="4099">
          <cell r="A4099">
            <v>94741</v>
          </cell>
          <cell r="B4099" t="str">
            <v>CURVA 90 GRAUS, CPVC, SOLDÁVEL, DN 22 MM, INSTALADO EM RESERVAÇÃO DE ÁGUA DE EDIFICAÇÃO QUE POSSUA RESERVATÓRIO DE FIBRA/FIBROCIMENTO  FORNECIMENTO E INSTALAÇÃO. AF_06/2016</v>
          </cell>
          <cell r="C4099" t="str">
            <v>UN</v>
          </cell>
          <cell r="D4099">
            <v>12.24</v>
          </cell>
        </row>
        <row r="4100">
          <cell r="A4100">
            <v>94742</v>
          </cell>
          <cell r="B4100" t="str">
            <v>JOELHO 90 GRAUS, CPVC, SOLDÁVEL, DN 28 MM, INSTALADO EM RESERVAÇÃO DE ÁGUA DE EDIFICAÇÃO QUE POSSUA RESERVATÓRIO DE FIBRA/FIBROCIMENTO  FORNECIMENTO E INSTALAÇÃO. AF_06/2016</v>
          </cell>
          <cell r="C4100" t="str">
            <v>UN</v>
          </cell>
          <cell r="D4100">
            <v>15.23</v>
          </cell>
        </row>
        <row r="4101">
          <cell r="A4101">
            <v>94743</v>
          </cell>
          <cell r="B4101" t="str">
            <v>CURVA 90 GRAUS, CPVC, SOLDÁVEL, DN 28 MM, INSTALADO EM RESERVAÇÃO DE ÁGUA DE EDIFICAÇÃO QUE POSSUA RESERVATÓRIO DE FIBRA/FIBROCIMENTO  FORNECIMENTO E INSTALAÇÃO. AF_06/2016</v>
          </cell>
          <cell r="C4101" t="str">
            <v>UN</v>
          </cell>
          <cell r="D4101">
            <v>16.91</v>
          </cell>
        </row>
        <row r="4102">
          <cell r="A4102">
            <v>94744</v>
          </cell>
          <cell r="B4102" t="str">
            <v>JOELHO 90 GRAUS, CPVC, SOLDÁVEL, DN 35 MM, INSTALADO EM RESERVAÇÃO DE ÁGUA DE EDIFICAÇÃO QUE POSSUA RESERVATÓRIO DE FIBRA/FIBROCIMENTO  FORNECIMENTO E INSTALAÇÃO. AF_06/2016</v>
          </cell>
          <cell r="C4102" t="str">
            <v>UN</v>
          </cell>
          <cell r="D4102">
            <v>24.68</v>
          </cell>
        </row>
        <row r="4103">
          <cell r="A4103">
            <v>94746</v>
          </cell>
          <cell r="B4103" t="str">
            <v>JOELHO 90 GRAUS, CPVC, SOLDÁVEL, DN 42 MM, INSTALADO EM RESERVAÇÃO DE ÁGUA DE EDIFICAÇÃO QUE POSSUA RESERVATÓRIO DE FIBRA/FIBROCIMENTO  FORNECIMENTO E INSTALAÇÃO. AF_06/2016</v>
          </cell>
          <cell r="C4103" t="str">
            <v>UN</v>
          </cell>
          <cell r="D4103">
            <v>35.93</v>
          </cell>
        </row>
        <row r="4104">
          <cell r="A4104">
            <v>94748</v>
          </cell>
          <cell r="B4104" t="str">
            <v>JOELHO 90 GRAUS, CPVC, SOLDÁVEL, DN 54 MM, INSTALADO EM RESERVAÇÃO DE ÁGUA DE EDIFICAÇÃO QUE POSSUA RESERVATÓRIO DE FIBRA/FIBROCIMENTO  FORNECIMENTO E INSTALAÇÃO. AF_06/2016</v>
          </cell>
          <cell r="C4104" t="str">
            <v>UN</v>
          </cell>
          <cell r="D4104">
            <v>74.680000000000007</v>
          </cell>
        </row>
        <row r="4105">
          <cell r="A4105">
            <v>94750</v>
          </cell>
          <cell r="B4105" t="str">
            <v>JOELHO 90 GRAUS, CPVC, SOLDÁVEL, DN 73 MM, INSTALADO EM RESERVAÇÃO DE ÁGUA DE EDIFICAÇÃO QUE POSSUA RESERVATÓRIO DE FIBRA/FIBROCIMENTO  FORNECIMENTO E INSTALAÇÃO. AF_06/2016</v>
          </cell>
          <cell r="C4105" t="str">
            <v>UN</v>
          </cell>
          <cell r="D4105">
            <v>181.14</v>
          </cell>
        </row>
        <row r="4106">
          <cell r="A4106">
            <v>94752</v>
          </cell>
          <cell r="B4106" t="str">
            <v>JOELHO 90 GRAUS, CPVC, SOLDÁVEL, DN 89 MM, INSTALADO EM RESERVAÇÃO DE ÁGUA DE EDIFICAÇÃO QUE POSSUA RESERVATÓRIO DE FIBRA/FIBROCIMENTO  FORNECIMENTO E INSTALAÇÃO. AF_06/2016</v>
          </cell>
          <cell r="C4106" t="str">
            <v>UN</v>
          </cell>
          <cell r="D4106">
            <v>218.54</v>
          </cell>
        </row>
        <row r="4107">
          <cell r="A4107">
            <v>94756</v>
          </cell>
          <cell r="B4107" t="str">
            <v>TE, CPVC, SOLDÁVEL, DN 22 MM, INSTALADO EM RESERVAÇÃO DE ÁGUA DE EDIFICAÇÃO QUE POSSUA RESERVATÓRIO DE FIBRA/FIBROCIMENTO  FORNECIMENTO E INSTALAÇÃO. AF_06/2016</v>
          </cell>
          <cell r="C4107" t="str">
            <v>UN</v>
          </cell>
          <cell r="D4107">
            <v>12.01</v>
          </cell>
        </row>
        <row r="4108">
          <cell r="A4108">
            <v>94757</v>
          </cell>
          <cell r="B4108" t="str">
            <v>TE, CPVC, SOLDÁVEL, DN 28 MM, INSTALADO EM RESERVAÇÃO DE ÁGUA DE EDIFICAÇÃO QUE POSSUA RESERVATÓRIO DE FIBRA/FIBROCIMENTO  FORNECIMENTO E INSTALAÇÃO. AF_06/2016</v>
          </cell>
          <cell r="C4108" t="str">
            <v>UN</v>
          </cell>
          <cell r="D4108">
            <v>17.059999999999999</v>
          </cell>
        </row>
        <row r="4109">
          <cell r="A4109">
            <v>94758</v>
          </cell>
          <cell r="B4109" t="str">
            <v>TE, CPVC, SOLDÁVEL, DN 35 MM, INSTALADO EM RESERVAÇÃO DE ÁGUA DE EDIFICAÇÃO QUE POSSUA RESERVATÓRIO DE FIBRA/FIBROCIMENTO  FORNECIMENTO E INSTALAÇÃO. AF_06/2016</v>
          </cell>
          <cell r="C4109" t="str">
            <v>UN</v>
          </cell>
          <cell r="D4109">
            <v>45.81</v>
          </cell>
        </row>
        <row r="4110">
          <cell r="A4110">
            <v>94759</v>
          </cell>
          <cell r="B4110" t="str">
            <v>TE, CPVC, SOLDÁVEL, DN 42 MM, INSTALADO EM RESERVAÇÃO DE ÁGUA DE EDIFICAÇÃO QUE POSSUA RESERVATÓRIO DE FIBRA/FIBROCIMENTO  FORNECIMENTO E INSTALAÇÃO. AF_06/2016</v>
          </cell>
          <cell r="C4110" t="str">
            <v>UN</v>
          </cell>
          <cell r="D4110">
            <v>57.04</v>
          </cell>
        </row>
        <row r="4111">
          <cell r="A4111">
            <v>94760</v>
          </cell>
          <cell r="B4111" t="str">
            <v>TE, CPVC, SOLDÁVEL, DN 54 MM, INSTALADO EM RESERVAÇÃO DE ÁGUA DE EDIFICAÇÃO QUE POSSUA RESERVATÓRIO DE FIBRA/FIBROCIMENTO  FORNECIMENTO E INSTALAÇÃO. AF_06/2016</v>
          </cell>
          <cell r="C4111" t="str">
            <v>UN</v>
          </cell>
          <cell r="D4111">
            <v>93.48</v>
          </cell>
        </row>
        <row r="4112">
          <cell r="A4112">
            <v>94761</v>
          </cell>
          <cell r="B4112" t="str">
            <v>TE, CPVC, SOLDÁVEL, DN 73 MM, INSTALADO EM RESERVAÇÃO DE ÁGUA DE EDIFICAÇÃO QUE POSSUA RESERVATÓRIO DE FIBRA/FIBROCIMENTO  FORNECIMENTO E INSTALAÇÃO. AF_06/2016</v>
          </cell>
          <cell r="C4112" t="str">
            <v>UN</v>
          </cell>
          <cell r="D4112">
            <v>206</v>
          </cell>
        </row>
        <row r="4113">
          <cell r="A4113">
            <v>94762</v>
          </cell>
          <cell r="B4113" t="str">
            <v>TE, CPVC, SOLDÁVEL, DN 89 MM, INSTALADO EM RESERVAÇÃO DE ÁGUA DE EDIFICAÇÃO QUE POSSUA RESERVATÓRIO DE FIBRA/FIBROCIMENTO  FORNECIMENTO E INSTALAÇÃO. AF_06/2016</v>
          </cell>
          <cell r="C4113" t="str">
            <v>UN</v>
          </cell>
          <cell r="D4113">
            <v>260.7</v>
          </cell>
        </row>
        <row r="4114">
          <cell r="A4114">
            <v>94783</v>
          </cell>
          <cell r="B4114" t="str">
            <v>ADAPTADOR COM FLANGE E ANEL DE VEDAÇÃO, PVC, SOLDÁVEL, DN  20 MM X 1/2 , INSTALADO EM RESERVAÇÃO DE ÁGUA DE EDIFICAÇÃO QUE POSSUA RESERVATÓRIO DE FIBRA/FIBROCIMENTO   FORNECIMENTO E INSTALAÇÃO. AF_06/2016</v>
          </cell>
          <cell r="C4114" t="str">
            <v>UN</v>
          </cell>
          <cell r="D4114">
            <v>12.85</v>
          </cell>
        </row>
        <row r="4115">
          <cell r="A4115">
            <v>94785</v>
          </cell>
          <cell r="B4115" t="str">
            <v>ADAPTADOR COM FLANGES LIVRES, PVC, SOLDÁVEL LONGO, DN 32 MM X 1 , INSTALADO EM RESERVAÇÃO DE ÁGUA DE EDIFICAÇÃO QUE POSSUA RESERVATÓRIO DE FIBRA/FIBROCIMENTO   FORNECIMENTO E INSTALAÇÃO. AF_06/2016</v>
          </cell>
          <cell r="C4115" t="str">
            <v>UN</v>
          </cell>
          <cell r="D4115">
            <v>22.88</v>
          </cell>
        </row>
        <row r="4116">
          <cell r="A4116">
            <v>94786</v>
          </cell>
          <cell r="B4116" t="str">
            <v>ADAPTADOR COM FLANGES LIVRES, PVC, SOLDÁVEL LONGO, DN 40 MM X 1 1/4 , INSTALADO EM RESERVAÇÃO DE ÁGUA DE EDIFICAÇÃO QUE POSSUA RESERVATÓRIO DE FIBRA/FIBROCIMENTO   FORNECIMENTO E INSTALAÇÃO. AF_06/2016</v>
          </cell>
          <cell r="C4116" t="str">
            <v>UN</v>
          </cell>
          <cell r="D4116">
            <v>29.16</v>
          </cell>
        </row>
        <row r="4117">
          <cell r="A4117">
            <v>94787</v>
          </cell>
          <cell r="B4117" t="str">
            <v>ADAPTADOR COM FLANGES LIVRES, PVC, SOLDÁVEL LONGO, DN 50 MM X 1 1/2 , INSTALADO EM RESERVAÇÃO DE ÁGUA DE EDIFICAÇÃO QUE POSSUA RESERVATÓRIO DE FIBRA/FIBROCIMENTO   FORNECIMENTO E INSTALAÇÃO. AF_06/2016</v>
          </cell>
          <cell r="C4117" t="str">
            <v>UN</v>
          </cell>
          <cell r="D4117">
            <v>40.090000000000003</v>
          </cell>
        </row>
        <row r="4118">
          <cell r="A4118">
            <v>94788</v>
          </cell>
          <cell r="B4118" t="str">
            <v>ADAPTADOR COM FLANGES LIVRES, PVC, SOLDÁVEL LONGO, DN 60 MM X 2 , INSTALADO EM RESERVAÇÃO DE ÁGUA DE EDIFICAÇÃO QUE POSSUA RESERVATÓRIO DE FIBRA/FIBROCIMENTO   FORNECIMENTO E INSTALAÇÃO. AF_06/2016</v>
          </cell>
          <cell r="C4118" t="str">
            <v>UN</v>
          </cell>
          <cell r="D4118">
            <v>55.88</v>
          </cell>
        </row>
        <row r="4119">
          <cell r="A4119">
            <v>94789</v>
          </cell>
          <cell r="B4119" t="str">
            <v>ADAPTADOR COM FLANGES LIVRES, PVC, SOLDÁVEL LONGO, DN 75 MM X 2 1/2 , INSTALADO EM RESERVAÇÃO DE ÁGUA DE EDIFICAÇÃO QUE POSSUA RESERVATÓRIO DE FIBRA/FIBROCIMENTO   FORNECIMENTO E INSTALAÇÃO. AF_06/2016</v>
          </cell>
          <cell r="C4119" t="str">
            <v>UN</v>
          </cell>
          <cell r="D4119">
            <v>165.43</v>
          </cell>
        </row>
        <row r="4120">
          <cell r="A4120">
            <v>94790</v>
          </cell>
          <cell r="B4120" t="str">
            <v>ADAPTADOR COM FLANGES LIVRES, PVC, SOLDÁVEL LONGO, DN 85 MM X 3 , INSTALADO EM RESERVAÇÃO DE ÁGUA DE EDIFICAÇÃO QUE POSSUA RESERVATÓRIO DE FIBRA/FIBROCIMENTO   FORNECIMENTO E INSTALAÇÃO. AF_06/2016</v>
          </cell>
          <cell r="C4120" t="str">
            <v>UN</v>
          </cell>
          <cell r="D4120">
            <v>190.62</v>
          </cell>
        </row>
        <row r="4121">
          <cell r="A4121">
            <v>94791</v>
          </cell>
          <cell r="B4121" t="str">
            <v>ADAPTADOR COM FLANGES LIVRES, PVC, SOLDÁVEL LONGO, DN 110 MM X 4 , INSTALADO EM RESERVAÇÃO DE ÁGUA DE EDIFICAÇÃO QUE POSSUA RESERVATÓRIO DE FIBRA/FIBROCIMENTO   FORNECIMENTO E INSTALAÇÃO. AF_06/2016</v>
          </cell>
          <cell r="C4121" t="str">
            <v>UN</v>
          </cell>
          <cell r="D4121">
            <v>265.17</v>
          </cell>
        </row>
        <row r="4122">
          <cell r="A4122">
            <v>94863</v>
          </cell>
          <cell r="B4122" t="str">
            <v>LUVA, CPVC, SOLDÁVEL, DN 73 MM, INSTALADO EM RESERVAÇÃO DE ÁGUA DE EDIFICAÇÃO QUE POSSUA RESERVATÓRIO DE FIBRA/FIBROCIMENTO  FORNECIMENTO E INSTALAÇÃO. AF_06/2016</v>
          </cell>
          <cell r="C4122" t="str">
            <v>UN</v>
          </cell>
          <cell r="D4122">
            <v>148.94999999999999</v>
          </cell>
        </row>
        <row r="4123">
          <cell r="A4123">
            <v>95141</v>
          </cell>
          <cell r="B4123" t="str">
            <v>ADAPTADOR COM FLANGES LIVRES, PVC, SOLDÁVEL LONGO, DN  25 MM X 3/4 , INSTALADO EM RESERVAÇÃO DE ÁGUA DE EDIFICAÇÃO QUE POSSUA RESERVATÓRIO DE FIBRA/FIBROCIMENTO    FORNECIMENTO E INSTALAÇÃO. AF_06/2016</v>
          </cell>
          <cell r="C4123" t="str">
            <v>UN</v>
          </cell>
          <cell r="D4123">
            <v>21.51</v>
          </cell>
        </row>
        <row r="4124">
          <cell r="A4124">
            <v>95237</v>
          </cell>
          <cell r="B4124" t="str">
            <v>LUVA COM BUCHA DE LATÃO, PVC, SOLDÁVEL, DN 32MM X 1 , INSTALADO EM RAMAL DE DISTRIBUIÇÃO DE ÁGUA   FORNECIMENTO E INSTALAÇÃO. AF_12/2014</v>
          </cell>
          <cell r="C4124" t="str">
            <v>UN</v>
          </cell>
          <cell r="D4124">
            <v>16.02</v>
          </cell>
        </row>
        <row r="4125">
          <cell r="A4125">
            <v>95693</v>
          </cell>
          <cell r="B4125" t="str">
            <v>LUVA SIMPLES, PVC, SÉRIE NORMAL, ESGOTO PREDIAL, DN 150 MM, JUNTA ELÁSTICA, FORNECIDO E INSTALADO EM SUBCOLETOR AÉREO DE ESGOTO SANITÁRIO. AF_12/2014</v>
          </cell>
          <cell r="C4125" t="str">
            <v>UN</v>
          </cell>
          <cell r="D4125">
            <v>36.020000000000003</v>
          </cell>
        </row>
        <row r="4126">
          <cell r="A4126">
            <v>95694</v>
          </cell>
          <cell r="B4126" t="str">
            <v>CURVA 90 GRAUS, PVC, SERIE R, ÁGUA PLUVIAL, DN 100 MM, JUNTA ELÁSTICA, FORNECIDO E INSTALADO EM RAMAL DE ENCAMINHAMENTO. AF_12/2014</v>
          </cell>
          <cell r="C4126" t="str">
            <v>UN</v>
          </cell>
          <cell r="D4126">
            <v>41.68</v>
          </cell>
        </row>
        <row r="4127">
          <cell r="A4127">
            <v>95695</v>
          </cell>
          <cell r="B4127" t="str">
            <v>CURVA 90 GRAUS, PVC, SERIE R, ÁGUA PLUVIAL, DN 100 MM, JUNTA ELÁSTICA, FORNECIDO E INSTALADO EM CONDUTORES VERTICAIS DE ÁGUAS PLUVIAIS. AF_12/2014</v>
          </cell>
          <cell r="C4127" t="str">
            <v>UN</v>
          </cell>
          <cell r="D4127">
            <v>40.270000000000003</v>
          </cell>
        </row>
        <row r="4128">
          <cell r="A4128">
            <v>95696</v>
          </cell>
          <cell r="B4128" t="str">
            <v>SPRINKLER TIPO PENDENTE, 68 °C, UNIÃO POR ROSCA DN 15 (1/2") - FORNECIMENTO E INSTALAÇÃO. AF_12/2015</v>
          </cell>
          <cell r="C4128" t="str">
            <v>UN</v>
          </cell>
          <cell r="D4128">
            <v>27.93</v>
          </cell>
        </row>
        <row r="4129">
          <cell r="A4129">
            <v>96637</v>
          </cell>
          <cell r="B4129" t="str">
            <v>JOELHO 90 GRAUS, PPR, DN 25 MM, CLASSE PN 25, INSTALADO EM RAMAL OU SUB-RAMAL DE ÁGUA  FORNECIMENTO E INSTALAÇÃO . AF_06/2015</v>
          </cell>
          <cell r="C4129" t="str">
            <v>UN</v>
          </cell>
          <cell r="D4129">
            <v>10.39</v>
          </cell>
        </row>
        <row r="4130">
          <cell r="A4130">
            <v>96638</v>
          </cell>
          <cell r="B4130" t="str">
            <v>JOELHO 45 GRAUS, PPR, DN 25 MM, CLASSE PN 25, INSTALADO EM RAMAL OU SUB-RAMAL DE ÁGUA  FORNECIMENTO E INSTALAÇÃO . AF_06/2015</v>
          </cell>
          <cell r="C4130" t="str">
            <v>UN</v>
          </cell>
          <cell r="D4130">
            <v>10.01</v>
          </cell>
        </row>
        <row r="4131">
          <cell r="A4131">
            <v>96639</v>
          </cell>
          <cell r="B4131" t="str">
            <v>LUVA, PPR, DN 25 MM, CLASSE PN 25, INSTALADO EM RAMAL OU SUB-RAMAL DE ÁGUA  FORNECIMENTO E INSTALAÇÃO . AF_06/2015</v>
          </cell>
          <cell r="C4131" t="str">
            <v>UN</v>
          </cell>
          <cell r="D4131">
            <v>7.24</v>
          </cell>
        </row>
        <row r="4132">
          <cell r="A4132">
            <v>96640</v>
          </cell>
          <cell r="B4132" t="str">
            <v>CONECTOR MACHO, PPR, 25 X 1/2'', CLASSE PN 25, INSTALADO EM RAMAL OU SUB-RAMAL DE ÁGUA   FORNECIMENTO E INSTALAÇÃO . AF_06/2015</v>
          </cell>
          <cell r="C4132" t="str">
            <v>UN</v>
          </cell>
          <cell r="D4132">
            <v>17.78</v>
          </cell>
        </row>
        <row r="4133">
          <cell r="A4133">
            <v>96641</v>
          </cell>
          <cell r="B4133" t="str">
            <v>CONECTOR FÊMEA, PPR, 25 X 1/2'', CLASSE PN 25, INSTALADO EM RAMAL OU SUB-RAMAL DE ÁGUA   FORNECIMENTO E INSTALAÇÃO . AF_06/2015</v>
          </cell>
          <cell r="C4133" t="str">
            <v>UN</v>
          </cell>
          <cell r="D4133">
            <v>14.01</v>
          </cell>
        </row>
        <row r="4134">
          <cell r="A4134">
            <v>96642</v>
          </cell>
          <cell r="B4134" t="str">
            <v>TÊ NORMAL, PPR, DN 25 MM, CLASSE PN 25, INSTALADO EM RAMAL OU SUB-RAMAL DE ÁGUA  FORNECIMENTO E INSTALAÇÃO . AF_06/2015</v>
          </cell>
          <cell r="C4134" t="str">
            <v>UN</v>
          </cell>
          <cell r="D4134">
            <v>13.77</v>
          </cell>
        </row>
        <row r="4135">
          <cell r="A4135">
            <v>96643</v>
          </cell>
          <cell r="B4135" t="str">
            <v>TÊ MISTURADOR, PPR, 25 X 3/4'' , CLASSE PN 25, INSTALADO EM RAMAL OU SUB-RAMAL DE ÁGUA  FORNECIMENTO E INSTALAÇÃO . AF_06/2015</v>
          </cell>
          <cell r="C4135" t="str">
            <v>UN</v>
          </cell>
          <cell r="D4135">
            <v>35.83</v>
          </cell>
        </row>
        <row r="4136">
          <cell r="A4136">
            <v>96650</v>
          </cell>
          <cell r="B4136" t="str">
            <v>JOELHO 90 GRAUS, PPR, DN 25 MM, CLASSE PN 25, INSTALADO EM RAMAL DE DISTRIBUIÇÃO  FORNECIMENTO E INSTALAÇÃO . AF_06/2015</v>
          </cell>
          <cell r="C4136" t="str">
            <v>UN</v>
          </cell>
          <cell r="D4136">
            <v>7.7</v>
          </cell>
        </row>
        <row r="4137">
          <cell r="A4137">
            <v>96651</v>
          </cell>
          <cell r="B4137" t="str">
            <v>JOELHO 45 GRAUS, PPR, DN 25 MM, CLASSE PN 25, INSTALADO EM RAMAL DE DISTRIBUIÇÃO DE ÁGUA  FORNECIMENTO E INSTALAÇÃO . AF_06/2015</v>
          </cell>
          <cell r="C4137" t="str">
            <v>UN</v>
          </cell>
          <cell r="D4137">
            <v>7.32</v>
          </cell>
        </row>
        <row r="4138">
          <cell r="A4138">
            <v>96652</v>
          </cell>
          <cell r="B4138" t="str">
            <v>JOELHO 90 GRAUS, PPR, DN 32 MM, CLASSE PN 25, INSTALADO EM RAMAL DE DISTRIBUIÇÃO  FORNECIMENTO E INSTALAÇÃO . AF_06/2015</v>
          </cell>
          <cell r="C4138" t="str">
            <v>UN</v>
          </cell>
          <cell r="D4138">
            <v>14.74</v>
          </cell>
        </row>
        <row r="4139">
          <cell r="A4139">
            <v>96653</v>
          </cell>
          <cell r="B4139" t="str">
            <v>JOELHO 45 GRAUS, PPR, DN 32 MM, CLASSE PN 25, INSTALADO EM RAMAL DE DISTRIBUIÇÃO DE ÁGUA  FORNECIMENTO E INSTALAÇÃO . AF_06/2015</v>
          </cell>
          <cell r="C4139" t="str">
            <v>UN</v>
          </cell>
          <cell r="D4139">
            <v>14.7</v>
          </cell>
        </row>
        <row r="4140">
          <cell r="A4140">
            <v>96654</v>
          </cell>
          <cell r="B4140" t="str">
            <v>JOELHO 90 GRAUS, PPR, DN 40 MM, CLASSE PN 25, INSTALADO EM RAMAL DE DISTRIBUIÇÃO  FORNECIMENTO E INSTALAÇÃO . AF_06/2015</v>
          </cell>
          <cell r="C4140" t="str">
            <v>UN</v>
          </cell>
          <cell r="D4140">
            <v>24.36</v>
          </cell>
        </row>
        <row r="4141">
          <cell r="A4141">
            <v>96655</v>
          </cell>
          <cell r="B4141" t="str">
            <v>JOELHO 45 GRAUS, PPR, DN 40 MM, CLASSE PN 25, INSTALADO EM RAMAL DE DISTRIBUIÇÃO DE ÁGUA  FORNECIMENTO E INSTALAÇÃO . AF_06/2015</v>
          </cell>
          <cell r="C4141" t="str">
            <v>UN</v>
          </cell>
          <cell r="D4141">
            <v>23.94</v>
          </cell>
        </row>
        <row r="4142">
          <cell r="A4142">
            <v>96656</v>
          </cell>
          <cell r="B4142" t="str">
            <v>LUVA, PPR, DN 25 MM, CLASSE PN 25, INSTALADO EM RAMAL DE DISTRIBUIÇÃO DE ÁGUA  FORNECIMENTO E INSTALAÇÃO . AF_06/2015</v>
          </cell>
          <cell r="C4142" t="str">
            <v>UN</v>
          </cell>
          <cell r="D4142">
            <v>5.46</v>
          </cell>
        </row>
        <row r="4143">
          <cell r="A4143">
            <v>96657</v>
          </cell>
          <cell r="B4143" t="str">
            <v>CONECTOR MACHO, PPR, 25 X 1/2, CLASSE PN 25, INSTALADO EM RAMAL DE DISTRIBUIÇÃO DE ÁGUA  FORNECIMENTO E INSTALAÇÃO . AF_06/2015</v>
          </cell>
          <cell r="C4143" t="str">
            <v>UN</v>
          </cell>
          <cell r="D4143">
            <v>16</v>
          </cell>
        </row>
        <row r="4144">
          <cell r="A4144">
            <v>96658</v>
          </cell>
          <cell r="B4144" t="str">
            <v>CONECTOR FÊMEA, PPR, 25 X 1/2'', CLASSE PN 25, INSTALADO EM RAMAL DE DISTRIBUIÇÃO DE ÁGUA   FORNECIMENTO E INSTALAÇÃO . AF_06/2015</v>
          </cell>
          <cell r="C4144" t="str">
            <v>UN</v>
          </cell>
          <cell r="D4144">
            <v>12.23</v>
          </cell>
        </row>
        <row r="4145">
          <cell r="A4145">
            <v>96659</v>
          </cell>
          <cell r="B4145" t="str">
            <v>LUVA, PPR, DN 32 MM, CLASSE PN 25, INSTALADO EM RAMAL DE DISTRIBUIÇÃO DE ÁGUA  FORNECIMENTO E INSTALAÇÃO. AF_06/2015</v>
          </cell>
          <cell r="C4145" t="str">
            <v>UN</v>
          </cell>
          <cell r="D4145">
            <v>9.9600000000000009</v>
          </cell>
        </row>
        <row r="4146">
          <cell r="A4146">
            <v>96660</v>
          </cell>
          <cell r="B4146" t="str">
            <v>CONECTOR MACHO, PPR, 32 X 3/4'', CLASSE PN 25, INSTALADO EM RAMAL DE DISTRIBUIÇÃO DE ÁGUA   FORNECIMENTO E INSTALAÇÃO. AF_06/2015</v>
          </cell>
          <cell r="C4146" t="str">
            <v>UN</v>
          </cell>
          <cell r="D4146">
            <v>27.53</v>
          </cell>
        </row>
        <row r="4147">
          <cell r="A4147">
            <v>96661</v>
          </cell>
          <cell r="B4147" t="str">
            <v>CONECTOR FÊMEA, PPR, 32 X 3/4'', CLASSE PN 25, INSTALADO EM RAMAL DE DISTRIBUIÇÃO DE ÁGUA   FORNECIMENTO E INSTALAÇÃO . AF_06/2015</v>
          </cell>
          <cell r="C4147" t="str">
            <v>UN</v>
          </cell>
          <cell r="D4147">
            <v>21.74</v>
          </cell>
        </row>
        <row r="4148">
          <cell r="A4148">
            <v>96662</v>
          </cell>
          <cell r="B4148" t="str">
            <v>BUCHA DE REDUÇÃO, PPR, 32 X 25, CLASSE PN 25, INSTALADO EM RAMAL DE DISTRIBUIÇÃO DE ÁGUA  FORNECIMENTO E INSTALAÇÃO . AF_06/2015</v>
          </cell>
          <cell r="C4148" t="str">
            <v>UN</v>
          </cell>
          <cell r="D4148">
            <v>10.15</v>
          </cell>
        </row>
        <row r="4149">
          <cell r="A4149">
            <v>96663</v>
          </cell>
          <cell r="B4149" t="str">
            <v>LUVA, PPR, DN 40 MM, CLASSE PN 25, INSTALADO EM RAMAL DE DISTRIBUIÇÃO DE ÁGUA  FORNECIMENTO E INSTALAÇÃO. AF_06/2015</v>
          </cell>
          <cell r="C4149" t="str">
            <v>UN</v>
          </cell>
          <cell r="D4149">
            <v>17.93</v>
          </cell>
        </row>
        <row r="4150">
          <cell r="A4150">
            <v>96664</v>
          </cell>
          <cell r="B4150" t="str">
            <v>BUCHA DE REDUÇÃO, PPR, 40 X 25, CLASSE PN 25, INSTALADO EM RAMAL DE DISTRIBUIÇÃO DE ÁGUA  FORNECIMENTO E INSTALAÇÃO . AF_06/2015</v>
          </cell>
          <cell r="C4150" t="str">
            <v>UN</v>
          </cell>
          <cell r="D4150">
            <v>19.16</v>
          </cell>
        </row>
        <row r="4151">
          <cell r="A4151">
            <v>96665</v>
          </cell>
          <cell r="B4151" t="str">
            <v>TÊ NORMAL, PPR, DN 25 MM, CLASSE PN 25, INSTALADO EM RAMAL DE DISTRIBUIÇÃO DE ÁGUA  FORNECIMENTO E INSTALAÇÃO . AF_06/2015</v>
          </cell>
          <cell r="C4151" t="str">
            <v>UN</v>
          </cell>
          <cell r="D4151">
            <v>10.16</v>
          </cell>
        </row>
        <row r="4152">
          <cell r="A4152">
            <v>96666</v>
          </cell>
          <cell r="B4152" t="str">
            <v>TÊ NORMAL, PPR, DN 32 MM, CLASSE PN 25, INSTALADO EM RAMAL DE DISTRIBUIÇÃO DE ÁGUA  FORNECIMENTO E INSTALAÇÃO . AF_06/2015</v>
          </cell>
          <cell r="C4152" t="str">
            <v>UN</v>
          </cell>
          <cell r="D4152">
            <v>19.739999999999998</v>
          </cell>
        </row>
        <row r="4153">
          <cell r="A4153">
            <v>96667</v>
          </cell>
          <cell r="B4153" t="str">
            <v>TÊ NORMAL, PPR, DN 40 MM, CLASSE PN 25, INSTALADO EM RAMAL DE DISTRIBUIÇÃO DE ÁGUA  FORNECIMENTO E INSTALAÇÃO . AF_06/2015</v>
          </cell>
          <cell r="C4153" t="str">
            <v>UN</v>
          </cell>
          <cell r="D4153">
            <v>34.21</v>
          </cell>
        </row>
        <row r="4154">
          <cell r="A4154">
            <v>96684</v>
          </cell>
          <cell r="B4154" t="str">
            <v>JOELHO 90 GRAUS, PPR, DN 25 MM, CLASSE PN 25, INSTALADO EM PRUMADA DE ÁGUA  FORNECIMENTO E INSTALAÇÃO . AF_06/2015</v>
          </cell>
          <cell r="C4154" t="str">
            <v>UN</v>
          </cell>
          <cell r="D4154">
            <v>3.66</v>
          </cell>
        </row>
        <row r="4155">
          <cell r="A4155">
            <v>96685</v>
          </cell>
          <cell r="B4155" t="str">
            <v>JOELHO 45 GRAUS, PPR, DN 25 MM, CLASSE PN 25, INSTALADO EM PRUMADA DE ÁGUA  FORNECIMENTO E INSTALAÇÃO . AF_06/2015</v>
          </cell>
          <cell r="C4155" t="str">
            <v>UN</v>
          </cell>
          <cell r="D4155">
            <v>3.28</v>
          </cell>
        </row>
        <row r="4156">
          <cell r="A4156">
            <v>96686</v>
          </cell>
          <cell r="B4156" t="str">
            <v>JOELHO 90 GRAUS, PPR, DN 32 MM, CLASSE PN 25, INSTALADO EM PRUMADA DE ÁGUA  FORNECIMENTO E INSTALAÇÃO . AF_06/2015</v>
          </cell>
          <cell r="C4156" t="str">
            <v>UN</v>
          </cell>
          <cell r="D4156">
            <v>5.5</v>
          </cell>
        </row>
        <row r="4157">
          <cell r="A4157">
            <v>96687</v>
          </cell>
          <cell r="B4157" t="str">
            <v>JOELHO 45 GRAUS, PPR, DN 32 MM, CLASSE PN 25, INSTALADO EM PRUMADA DE ÁGUA  FORNECIMENTO E INSTALAÇÃO . AF_06/2015</v>
          </cell>
          <cell r="C4157" t="str">
            <v>UN</v>
          </cell>
          <cell r="D4157">
            <v>5.46</v>
          </cell>
        </row>
        <row r="4158">
          <cell r="A4158">
            <v>96688</v>
          </cell>
          <cell r="B4158" t="str">
            <v>JOELHO 90 GRAUS, PPR, DN 40 MM, CLASSE PN 25, INSTALADO EM PRUMADA DE ÁGUA  FORNECIMENTO E INSTALAÇÃO . AF_06/2015</v>
          </cell>
          <cell r="C4158" t="str">
            <v>UN</v>
          </cell>
          <cell r="D4158">
            <v>9.43</v>
          </cell>
        </row>
        <row r="4159">
          <cell r="A4159">
            <v>96689</v>
          </cell>
          <cell r="B4159" t="str">
            <v>JOELHO 45 GRAUS, PPR, DN 40 MM, CLASSE PN 25, INSTALADO EM PRUMADA DE ÁGUA  FORNECIMENTO E INSTALAÇÃO . AF_06/2015</v>
          </cell>
          <cell r="C4159" t="str">
            <v>UN</v>
          </cell>
          <cell r="D4159">
            <v>9.01</v>
          </cell>
        </row>
        <row r="4160">
          <cell r="A4160">
            <v>96690</v>
          </cell>
          <cell r="B4160" t="str">
            <v>JOELHO 90 GRAUS, PPR, DN 50 MM, CLASSE PN 25, INSTALADO EM PRUMADA DE ÁGUA  FORNECIMENTO E INSTALAÇÃO . AF_06/2015</v>
          </cell>
          <cell r="C4160" t="str">
            <v>UN</v>
          </cell>
          <cell r="D4160">
            <v>17.46</v>
          </cell>
        </row>
        <row r="4161">
          <cell r="A4161">
            <v>96691</v>
          </cell>
          <cell r="B4161" t="str">
            <v>JOELHO 45 GRAUS, PPR, DN 50 MM, CLASSE PN 25, INSTALADO EM PRUMADA DE ÁGUA  FORNECIMENTO E INSTALAÇÃO . AF_06/2015</v>
          </cell>
          <cell r="C4161" t="str">
            <v>UN</v>
          </cell>
          <cell r="D4161">
            <v>18.02</v>
          </cell>
        </row>
        <row r="4162">
          <cell r="A4162">
            <v>96692</v>
          </cell>
          <cell r="B4162" t="str">
            <v>JOELHO 90 GRAUS, PPR, DN 63 MM, CLASSE PN 25, INSTALADO EM PRUMADA DE ÁGUA  FORNECIMENTO E INSTALAÇÃO . AF_06/2015</v>
          </cell>
          <cell r="C4162" t="str">
            <v>UN</v>
          </cell>
          <cell r="D4162">
            <v>26.41</v>
          </cell>
        </row>
        <row r="4163">
          <cell r="A4163">
            <v>96693</v>
          </cell>
          <cell r="B4163" t="str">
            <v>JOELHO 45 GRAUS, PPR, DN 63 MM, CLASSE PN 25, INSTALADO EM PRUMADA DE ÁGUA  FORNECIMENTO E INSTALAÇÃO . AF_06/2015</v>
          </cell>
          <cell r="C4163" t="str">
            <v>UN</v>
          </cell>
          <cell r="D4163">
            <v>25.02</v>
          </cell>
        </row>
        <row r="4164">
          <cell r="A4164">
            <v>96694</v>
          </cell>
          <cell r="B4164" t="str">
            <v>JOELHO 90 GRAUS, PPR, DN 75 MM, CLASSE PN 25, INSTALADO EM PRUMADA DE ÁGUA  FORNECIMENTO E INSTALAÇÃO . AF_06/2015</v>
          </cell>
          <cell r="C4164" t="str">
            <v>UN</v>
          </cell>
          <cell r="D4164">
            <v>57.79</v>
          </cell>
        </row>
        <row r="4165">
          <cell r="A4165">
            <v>96695</v>
          </cell>
          <cell r="B4165" t="str">
            <v>JOELHO 45 GRAUS, PPR, DN 75 MM, CLASSE PN 25, INSTALADO EM PRUMADA DE ÁGUA  FORNECIMENTO E INSTALAÇÃO . AF_06/2015</v>
          </cell>
          <cell r="C4165" t="str">
            <v>UN</v>
          </cell>
          <cell r="D4165">
            <v>56.17</v>
          </cell>
        </row>
        <row r="4166">
          <cell r="A4166">
            <v>96696</v>
          </cell>
          <cell r="B4166" t="str">
            <v>JOELHO 90 GRAUS, PPR, DN 90 MM, CLASSE PN 25, INSTALADO EM PRUMADA DE ÁGUA  FORNECIMENTO E INSTALAÇÃO . AF_06/2015</v>
          </cell>
          <cell r="C4166" t="str">
            <v>UN</v>
          </cell>
          <cell r="D4166">
            <v>86.97</v>
          </cell>
        </row>
        <row r="4167">
          <cell r="A4167">
            <v>96697</v>
          </cell>
          <cell r="B4167" t="str">
            <v>JOELHO 90 GRAUS, PPR, DN 110 MM, CLASSE PN 25, INSTALADO EM PRUMADA DE ÁGUA  FORNECIMENTO E INSTALAÇÃO . AF_06/2015</v>
          </cell>
          <cell r="C4167" t="str">
            <v>UN</v>
          </cell>
          <cell r="D4167">
            <v>130.1</v>
          </cell>
        </row>
        <row r="4168">
          <cell r="A4168">
            <v>96698</v>
          </cell>
          <cell r="B4168" t="str">
            <v>LUVA, PPR, DN 25 MM, CLASSE PN 25, INSTALADO EM PRUMADA DE ÁGUA  FORNECIMENTO E INSTALAÇÃO . AF_06/2015</v>
          </cell>
          <cell r="C4168" t="str">
            <v>UN</v>
          </cell>
          <cell r="D4168">
            <v>2.77</v>
          </cell>
        </row>
        <row r="4169">
          <cell r="A4169">
            <v>96699</v>
          </cell>
          <cell r="B4169" t="str">
            <v>CONECTOR MACHO, PPR, 25 X 1/2'', CLASSE PN 25, INSTALADO EM PRUMADA DE ÁGUA   FORNECIMENTO E INSTALAÇÃO . AF_06/2015</v>
          </cell>
          <cell r="C4169" t="str">
            <v>UN</v>
          </cell>
          <cell r="D4169">
            <v>13.31</v>
          </cell>
        </row>
        <row r="4170">
          <cell r="A4170">
            <v>96700</v>
          </cell>
          <cell r="B4170" t="str">
            <v>CONECTOR FÊMEA, PPR, 25 X 1/2'', CLASSE PN 25, INSTALADO EM PRUMADA DE ÁGUA   FORNECIMENTO E INSTALAÇÃO . AF_06/2015</v>
          </cell>
          <cell r="C4170" t="str">
            <v>UN</v>
          </cell>
          <cell r="D4170">
            <v>9.5399999999999991</v>
          </cell>
        </row>
        <row r="4171">
          <cell r="A4171">
            <v>96701</v>
          </cell>
          <cell r="B4171" t="str">
            <v>LUVA, PPR, DN 32 MM, CLASSE PN 25, INSTALADO EM PRUMADA DE ÁGUA  FORNECIMENTO E INSTALAÇÃO. AF_06/2015</v>
          </cell>
          <cell r="C4171" t="str">
            <v>UN</v>
          </cell>
          <cell r="D4171">
            <v>3.8</v>
          </cell>
        </row>
        <row r="4172">
          <cell r="A4172">
            <v>96702</v>
          </cell>
          <cell r="B4172" t="str">
            <v>BUCHA DE REDUÇÃO, PPR, 32 X 25, CLASSE PN 25, INSTALADO EM PRUMADA DE ÁGUA  FORNECIMENTO E INSTALAÇÃO . AF_06/2015</v>
          </cell>
          <cell r="C4172" t="str">
            <v>UN</v>
          </cell>
          <cell r="D4172">
            <v>3.99</v>
          </cell>
        </row>
        <row r="4173">
          <cell r="A4173">
            <v>96703</v>
          </cell>
          <cell r="B4173" t="str">
            <v>LUVA, PPR, DN 40 MM, CLASSE PN 25, INSTALADO EM PRUMADA DE ÁGUA  FORNECIMENTO E INSTALAÇÃO. AF_06/2015</v>
          </cell>
          <cell r="C4173" t="str">
            <v>UN</v>
          </cell>
          <cell r="D4173">
            <v>7.94</v>
          </cell>
        </row>
        <row r="4174">
          <cell r="A4174">
            <v>96704</v>
          </cell>
          <cell r="B4174" t="str">
            <v>BUCHA DE REDUÇÃO, PPR, 40 X 25, CLASSE PN 25, INSTALADO EM PRUMADA DE ÁGUA  FORNECIMENTO E INSTALAÇÃO . AF_06/2015</v>
          </cell>
          <cell r="C4174" t="str">
            <v>UN</v>
          </cell>
          <cell r="D4174">
            <v>9.17</v>
          </cell>
        </row>
        <row r="4175">
          <cell r="A4175">
            <v>96705</v>
          </cell>
          <cell r="B4175" t="str">
            <v>LUVA, PPR, DN 50 MM, CLASSE PN 25, INSTALADO EM PRUMADA DE ÁGUA  FORNECIMENTO E INSTALAÇÃO. AF_06/2015</v>
          </cell>
          <cell r="C4175" t="str">
            <v>UN</v>
          </cell>
          <cell r="D4175">
            <v>11.95</v>
          </cell>
        </row>
        <row r="4176">
          <cell r="A4176">
            <v>96706</v>
          </cell>
          <cell r="B4176" t="str">
            <v>LUVA, PPR, DN 63 MM, CLASSE PN 25, INSTALADO EM PRUMADA DE ÁGUA  FORNECIMENTO E INSTALAÇÃO. AF_06/2015</v>
          </cell>
          <cell r="C4176" t="str">
            <v>UN</v>
          </cell>
          <cell r="D4176">
            <v>17.96</v>
          </cell>
        </row>
        <row r="4177">
          <cell r="A4177">
            <v>96707</v>
          </cell>
          <cell r="B4177" t="str">
            <v>LUVA, PPR, DN 75 MM, CLASSE PN 25, INSTALADO EM PRUMADA DE ÁGUA  FORNECIMENTO E INSTALAÇÃO. AF_06/2015</v>
          </cell>
          <cell r="C4177" t="str">
            <v>UN</v>
          </cell>
          <cell r="D4177">
            <v>37.15</v>
          </cell>
        </row>
        <row r="4178">
          <cell r="A4178">
            <v>96708</v>
          </cell>
          <cell r="B4178" t="str">
            <v>LUVA, PPR, DN 90 MM, CLASSE PN 25, INSTALADO EM PRUMADA DE ÁGUA  FORNECIMENTO E INSTALAÇÃO. AF_06/2015</v>
          </cell>
          <cell r="C4178" t="str">
            <v>UN</v>
          </cell>
          <cell r="D4178">
            <v>58.54</v>
          </cell>
        </row>
        <row r="4179">
          <cell r="A4179">
            <v>96709</v>
          </cell>
          <cell r="B4179" t="str">
            <v>LUVA, PPR, DN 110 MM, CLASSE PN 25, INSTALADO EM PRUMADA DE ÁGUA  FORNECIMENTO E INSTALAÇÃO. AF_06/2015</v>
          </cell>
          <cell r="C4179" t="str">
            <v>UN</v>
          </cell>
          <cell r="D4179">
            <v>92.43</v>
          </cell>
        </row>
        <row r="4180">
          <cell r="A4180">
            <v>96710</v>
          </cell>
          <cell r="B4180" t="str">
            <v>TÊ NORMAL, PPR, DN 25 MM, CLASSE PN 25, INSTALADO EM PRUMADA DE ÁGUA  FORNECIMENTO E INSTALAÇÃO . AF_06/2015</v>
          </cell>
          <cell r="C4180" t="str">
            <v>UN</v>
          </cell>
          <cell r="D4180">
            <v>4.8099999999999996</v>
          </cell>
        </row>
        <row r="4181">
          <cell r="A4181">
            <v>96711</v>
          </cell>
          <cell r="B4181" t="str">
            <v>TÊ NORMAL, PPR, DN 32 MM, CLASSE PN 25, INSTALADO EM PRUMADA DE ÁGUA  FORNECIMENTO E INSTALAÇÃO . AF_06/2015</v>
          </cell>
          <cell r="C4181" t="str">
            <v>UN</v>
          </cell>
          <cell r="D4181">
            <v>7.45</v>
          </cell>
        </row>
        <row r="4182">
          <cell r="A4182">
            <v>96712</v>
          </cell>
          <cell r="B4182" t="str">
            <v>TÊ NORMAL, PPR, DN 40 MM, CLASSE PN 25, INSTALADO EM PRUMADA DE ÁGUA  FORNECIMENTO E INSTALAÇÃO . AF_06/2015</v>
          </cell>
          <cell r="C4182" t="str">
            <v>UN</v>
          </cell>
          <cell r="D4182">
            <v>14.24</v>
          </cell>
        </row>
        <row r="4183">
          <cell r="A4183">
            <v>96713</v>
          </cell>
          <cell r="B4183" t="str">
            <v>TÊ NORMAL, PPR, DN 50 MM, CLASSE PN 25, INSTALADO EM PRUMADA DE ÁGUA  FORNECIMENTO E INSTALAÇÃO . AF_06/2015</v>
          </cell>
          <cell r="C4183" t="str">
            <v>UN</v>
          </cell>
          <cell r="D4183">
            <v>19.8</v>
          </cell>
        </row>
        <row r="4184">
          <cell r="A4184">
            <v>96714</v>
          </cell>
          <cell r="B4184" t="str">
            <v>TÊ NORMAL, PPR, DN 63 MM, CLASSE PN 25, INSTALADO EM PRUMADA DE ÁGUA  FORNECIMENTO E INSTALAÇÃO . AF_06/2015</v>
          </cell>
          <cell r="C4184" t="str">
            <v>UN</v>
          </cell>
          <cell r="D4184">
            <v>33.340000000000003</v>
          </cell>
        </row>
        <row r="4185">
          <cell r="A4185">
            <v>96715</v>
          </cell>
          <cell r="B4185" t="str">
            <v>TÊ NORMAL, PPR, DN 75 MM, CLASSE PN 25, INSTALADO EM PRUMADA DE ÁGUA  FORNECIMENTO E INSTALAÇÃO . AF_06/2015</v>
          </cell>
          <cell r="C4185" t="str">
            <v>UN</v>
          </cell>
          <cell r="D4185">
            <v>62.35</v>
          </cell>
        </row>
        <row r="4186">
          <cell r="A4186">
            <v>96716</v>
          </cell>
          <cell r="B4186" t="str">
            <v>TÊ NORMAL, PPR, DN 90 MM, CLASSE PN 25, INSTALADO EM PRUMADA DE ÁGUA  FORNECIMENTO E INSTALAÇÃO . AF_06/2015</v>
          </cell>
          <cell r="C4186" t="str">
            <v>UN</v>
          </cell>
          <cell r="D4186">
            <v>93.57</v>
          </cell>
        </row>
        <row r="4187">
          <cell r="A4187">
            <v>96717</v>
          </cell>
          <cell r="B4187" t="str">
            <v>TÊ NORMAL, PPR, DN 110 MM, CLASSE PN 25, INSTALADO EM PRUMADA DE ÁGUA  FORNECIMENTO E INSTALAÇÃO . AF_06/2015</v>
          </cell>
          <cell r="C4187" t="str">
            <v>UN</v>
          </cell>
          <cell r="D4187">
            <v>147.24</v>
          </cell>
        </row>
        <row r="4188">
          <cell r="A4188">
            <v>96736</v>
          </cell>
          <cell r="B4188" t="str">
            <v>LUVA, PPR, DN 20 MM, CLASSE PN 25, INSTALADO EM RESERVAÇÃO DE ÁGUA DE EDIFICAÇÃO QUE POSSUA RESERVATÓRIO DE FIBRA/FIBROCIMENTO  FORNECIMENTO E INSTALAÇÃO. AF_06/2016</v>
          </cell>
          <cell r="C4188" t="str">
            <v>UN</v>
          </cell>
          <cell r="D4188">
            <v>4.1399999999999997</v>
          </cell>
        </row>
        <row r="4189">
          <cell r="A4189">
            <v>96737</v>
          </cell>
          <cell r="B4189" t="str">
            <v>LUVA, PPR, DN 25 MM, CLASSE PN 25, INSTALADO EM RESERVAÇÃO DE ÁGUA DE EDIFICAÇÃO QUE POSSUA RESERVATÓRIO DE FIBRA/FIBROCIMENTO  FORNECIMENTO E INSTALAÇÃO. AF_06/2016</v>
          </cell>
          <cell r="C4189" t="str">
            <v>UN</v>
          </cell>
          <cell r="D4189">
            <v>4.72</v>
          </cell>
        </row>
        <row r="4190">
          <cell r="A4190">
            <v>96738</v>
          </cell>
          <cell r="B4190" t="str">
            <v>CONECTOR MACHO, PPR, 25 X 1/2'', CLASSE PN 25,  INSTALADO EM RESERVAÇÃO DE ÁGUA DE EDIFICAÇÃO QUE POSSUA RESERVATÓRIO DE FIBRA/FIBROCIMENTO   FORNECIMENTO E INSTALAÇÃO. AF_06/2016</v>
          </cell>
          <cell r="C4190" t="str">
            <v>UN</v>
          </cell>
          <cell r="D4190">
            <v>15.26</v>
          </cell>
        </row>
        <row r="4191">
          <cell r="A4191">
            <v>96739</v>
          </cell>
          <cell r="B4191" t="str">
            <v>LUVA, PPR, DN 32 MM, CLASSE PN 25, INSTALADO EM RESERVAÇÃO DE ÁGUA DE EDIFICAÇÃO QUE POSSUA RESERVATÓRIO DE FIBRA/FIBROCIMENTO  FORNECIMENTO E INSTALAÇÃO. AF_06/2016</v>
          </cell>
          <cell r="C4191" t="str">
            <v>UN</v>
          </cell>
          <cell r="D4191">
            <v>6.1</v>
          </cell>
        </row>
        <row r="4192">
          <cell r="A4192">
            <v>96740</v>
          </cell>
          <cell r="B4192" t="str">
            <v>CONECTOR MACHO, PPR, 32 X 3/4'', CLASSE PN 25,  INSTALADO EM RESERVAÇÃO DE ÁGUA DE EDIFICAÇÃO QUE POSSUA RESERVATÓRIO DE FIBRA/FIBROCIMENTO   FORNECIMENTO E INSTALAÇÃO. AF_06/2016</v>
          </cell>
          <cell r="C4192" t="str">
            <v>UN</v>
          </cell>
          <cell r="D4192">
            <v>23.67</v>
          </cell>
        </row>
        <row r="4193">
          <cell r="A4193">
            <v>96741</v>
          </cell>
          <cell r="B4193" t="str">
            <v>LUVA, PPR, DN 40 MM, CLASSE PN 25, INSTALADO EM RESERVAÇÃO DE ÁGUA DE EDIFICAÇÃO QUE POSSUA RESERVATÓRIO DE FIBRA/FIBROCIMENTO  FORNECIMENTO E INSTALAÇÃO. AF_06/2016</v>
          </cell>
          <cell r="C4193" t="str">
            <v>UN</v>
          </cell>
          <cell r="D4193">
            <v>9.5299999999999994</v>
          </cell>
        </row>
        <row r="4194">
          <cell r="A4194">
            <v>96742</v>
          </cell>
          <cell r="B4194" t="str">
            <v>LUVA, PPR, DN 50 MM, CLASSE PN 25, INSTALADO EM RESERVAÇÃO DE ÁGUA DE EDIFICAÇÃO QUE POSSUA RESERVATÓRIO DE FIBRA/FIBROCIMENTO  FORNECIMENTO E INSTALAÇÃO. AF_06/2016</v>
          </cell>
          <cell r="C4194" t="str">
            <v>UN</v>
          </cell>
          <cell r="D4194">
            <v>14.47</v>
          </cell>
        </row>
        <row r="4195">
          <cell r="A4195">
            <v>96743</v>
          </cell>
          <cell r="B4195" t="str">
            <v>LUVA, PPR, DN 63 MM, CLASSE PN 25, INSTALADO EM RESERVAÇÃO DE ÁGUA DE EDIFICAÇÃO QUE POSSUA RESERVATÓRIO DE FIBRA/FIBROCIMENTO  FORNECIMENTO E INSTALAÇÃO. AF_06/2016</v>
          </cell>
          <cell r="C4195" t="str">
            <v>UN</v>
          </cell>
          <cell r="D4195">
            <v>18.64</v>
          </cell>
        </row>
        <row r="4196">
          <cell r="A4196">
            <v>96744</v>
          </cell>
          <cell r="B4196" t="str">
            <v>LUVA, PPR, DN 75 MM, CLASSE PN 25, INSTALADO EM RESERVAÇÃO DE ÁGUA DE EDIFICAÇÃO QUE POSSUA RESERVATÓRIO DE FIBRA/FIBROCIMENTO  FORNECIMENTO E INSTALAÇÃO. AF_06/2016</v>
          </cell>
          <cell r="C4196" t="str">
            <v>UN</v>
          </cell>
          <cell r="D4196">
            <v>39.630000000000003</v>
          </cell>
        </row>
        <row r="4197">
          <cell r="A4197">
            <v>96745</v>
          </cell>
          <cell r="B4197" t="str">
            <v>LUVA, PPR, DN 90 MM, CLASSE PN 25, INSTALADO EM RESERVAÇÃO DE ÁGUA DE EDIFICAÇÃO QUE POSSUA RESERVATÓRIO DE FIBRA/FIBROCIMENTO  FORNECIMENTO E INSTALAÇÃO. AF_06/2016</v>
          </cell>
          <cell r="C4197" t="str">
            <v>UN</v>
          </cell>
          <cell r="D4197">
            <v>57.94</v>
          </cell>
        </row>
        <row r="4198">
          <cell r="A4198">
            <v>96746</v>
          </cell>
          <cell r="B4198" t="str">
            <v>LUVA, PPR, DN 110 MM, CLASSE PN 25, INSTALADO EM RESERVAÇÃO DE ÁGUA DE EDIFICAÇÃO QUE POSSUA RESERVATÓRIO DE FIBRA/FIBROCIMENTO  FORNECIMENTO E INSTALAÇÃO. AF_06/2016</v>
          </cell>
          <cell r="C4198" t="str">
            <v>UN</v>
          </cell>
          <cell r="D4198">
            <v>92.4</v>
          </cell>
        </row>
        <row r="4199">
          <cell r="A4199">
            <v>96747</v>
          </cell>
          <cell r="B4199" t="str">
            <v>JOELHO 90 GRAUS, PPR, DN 20 MM, CLASSE PN 25,  INSTALADO EM RESERVAÇÃO DE ÁGUA DE EDIFICAÇÃO QUE POSSUA RESERVATÓRIO DE FIBRA/FIBROCIMENTO  FORNECIMENTO E INSTALAÇÃO. AF_06/2016</v>
          </cell>
          <cell r="C4199" t="str">
            <v>UN</v>
          </cell>
          <cell r="D4199">
            <v>5.88</v>
          </cell>
        </row>
        <row r="4200">
          <cell r="A4200">
            <v>96748</v>
          </cell>
          <cell r="B4200" t="str">
            <v>JOELHO 90 GRAUS, PPR, DN 25 MM, CLASSE PN 25,  INSTALADO EM RESERVAÇÃO DE ÁGUA DE EDIFICAÇÃO QUE POSSUA RESERVATÓRIO DE FIBRA/FIBROCIMENTO  FORNECIMENTO E INSTALAÇÃO. AF_06/2016</v>
          </cell>
          <cell r="C4200" t="str">
            <v>UN</v>
          </cell>
          <cell r="D4200">
            <v>6.6</v>
          </cell>
        </row>
        <row r="4201">
          <cell r="A4201">
            <v>96749</v>
          </cell>
          <cell r="B4201" t="str">
            <v>JOELHO 90 GRAUS, PPR, DN 32 MM, CLASSE PN 25,  INSTALADO EM RESERVAÇÃO DE ÁGUA DE EDIFICAÇÃO QUE POSSUA RESERVATÓRIO DE FIBRA/FIBROCIMENTO  FORNECIMENTO E INSTALAÇÃO. AF_06/2016</v>
          </cell>
          <cell r="C4201" t="str">
            <v>UN</v>
          </cell>
          <cell r="D4201">
            <v>8.9700000000000006</v>
          </cell>
        </row>
        <row r="4202">
          <cell r="A4202">
            <v>96750</v>
          </cell>
          <cell r="B4202" t="str">
            <v>JOELHO 90 GRAUS, PPR, DN 40 MM, CLASSE PN 25,  INSTALADO EM RESERVAÇÃO DE ÁGUA DE EDIFICAÇÃO QUE POSSUA RESERVATÓRIO DE FIBRA/FIBROCIMENTO  FORNECIMENTO E INSTALAÇÃO. AF_06/2016</v>
          </cell>
          <cell r="C4202" t="str">
            <v>UN</v>
          </cell>
          <cell r="D4202">
            <v>11.8</v>
          </cell>
        </row>
        <row r="4203">
          <cell r="A4203">
            <v>96751</v>
          </cell>
          <cell r="B4203" t="str">
            <v>JOELHO 90 GRAUS, PPR, DN 50 MM, CLASSE PN 25,  INSTALADO EM RESERVAÇÃO DE ÁGUA DE EDIFICAÇÃO QUE POSSUA RESERVATÓRIO DE FIBRA/FIBROCIMENTO  FORNECIMENTO E INSTALAÇÃO. AF_06/2016</v>
          </cell>
          <cell r="C4203" t="str">
            <v>UN</v>
          </cell>
          <cell r="D4203">
            <v>21.22</v>
          </cell>
        </row>
        <row r="4204">
          <cell r="A4204">
            <v>96752</v>
          </cell>
          <cell r="B4204" t="str">
            <v>JOELHO 90 GRAUS, PPR, DN 63 MM, CLASSE PN 25,  INSTALADO EM RESERVAÇÃO DE ÁGUA DE EDIFICAÇÃO QUE POSSUA RESERVATÓRIO DE FIBRA/FIBROCIMENTO  FORNECIMENTO E INSTALAÇÃO. AF_06/2016</v>
          </cell>
          <cell r="C4204" t="str">
            <v>UN</v>
          </cell>
          <cell r="D4204">
            <v>27.41</v>
          </cell>
        </row>
        <row r="4205">
          <cell r="A4205">
            <v>96753</v>
          </cell>
          <cell r="B4205" t="str">
            <v>JOELHO 90 GRAUS, PPR, DN 75 MM, CLASSE PN 25,  INSTALADO EM RESERVAÇÃO DE ÁGUA DE EDIFICAÇÃO QUE POSSUA RESERVATÓRIO DE FIBRA/FIBROCIMENTO  FORNECIMENTO E INSTALAÇÃO. AF_06/2016</v>
          </cell>
          <cell r="C4205" t="str">
            <v>UN</v>
          </cell>
          <cell r="D4205">
            <v>61.5</v>
          </cell>
        </row>
        <row r="4206">
          <cell r="A4206">
            <v>96754</v>
          </cell>
          <cell r="B4206" t="str">
            <v>JOELHO 90 GRAUS, PPR, DN 90 MM, CLASSE PN 25,  INSTALADO EM RESERVAÇÃO DE ÁGUA DE EDIFICAÇÃO QUE POSSUA RESERVATÓRIO DE FIBRA/FIBROCIMENTO  FORNECIMENTO E INSTALAÇÃO. AF_06/2016</v>
          </cell>
          <cell r="C4206" t="str">
            <v>UN</v>
          </cell>
          <cell r="D4206">
            <v>86.04</v>
          </cell>
        </row>
        <row r="4207">
          <cell r="A4207">
            <v>96755</v>
          </cell>
          <cell r="B4207" t="str">
            <v>JOELHO 90 GRAUS, PPR, DN 110 MM, CLASSE PN 25,  INSTALADO EM RESERVAÇÃO DE ÁGUA DE EDIFICAÇÃO QUE POSSUA RESERVATÓRIO DE FIBRA/FIBROCIMENTO  FORNECIMENTO E INSTALAÇÃO. AF_06/2016</v>
          </cell>
          <cell r="C4207" t="str">
            <v>UN</v>
          </cell>
          <cell r="D4207">
            <v>130.06</v>
          </cell>
        </row>
        <row r="4208">
          <cell r="A4208">
            <v>96756</v>
          </cell>
          <cell r="B4208" t="str">
            <v>TÊ MISTURADOR, PPR, DN 20 MM, CLASSE PN 25,  INSTALADO EM RESERVAÇÃO DE ÁGUA DE EDIFICAÇÃO QUE POSSUA RESERVATÓRIO DE FIBRA/FIBROCIMENTO  FORNECIMENTO E INSTALAÇÃO. AF_06/2016</v>
          </cell>
          <cell r="C4208" t="str">
            <v>UN</v>
          </cell>
          <cell r="D4208">
            <v>10.58</v>
          </cell>
        </row>
        <row r="4209">
          <cell r="A4209">
            <v>96757</v>
          </cell>
          <cell r="B4209" t="str">
            <v>TÊ MISTURADOR, PPR, DN 25 MM, CLASSE PN 25,  INSTALADO EM RESERVAÇÃO DE ÁGUA DE EDIFICAÇÃO QUE POSSUA RESERVATÓRIO DE FIBRA/FIBROCIMENTO  FORNECIMENTO E INSTALAÇÃO. AF_06/2016</v>
          </cell>
          <cell r="C4209" t="str">
            <v>UN</v>
          </cell>
          <cell r="D4209">
            <v>10.199999999999999</v>
          </cell>
        </row>
        <row r="4210">
          <cell r="A4210">
            <v>96758</v>
          </cell>
          <cell r="B4210" t="str">
            <v>TÊ, PPR, DN 32 MM, CLASSE PN 25,  INSTALADO EM RESERVAÇÃO DE ÁGUA DE EDIFICAÇÃO QUE POSSUA RESERVATÓRIO DE FIBRA/FIBROCIMENTO  FORNECIMENTO E INSTALAÇÃO. AF_06/2016</v>
          </cell>
          <cell r="C4210" t="str">
            <v>UN</v>
          </cell>
          <cell r="D4210">
            <v>12.06</v>
          </cell>
        </row>
        <row r="4211">
          <cell r="A4211">
            <v>96759</v>
          </cell>
          <cell r="B4211" t="str">
            <v>TÊ, PPR, DN 40 MM, CLASSE PN 25,  INSTALADO EM RESERVAÇÃO DE ÁGUA DE EDIFICAÇÃO QUE POSSUA RESERVATÓRIO DE FIBRA/FIBROCIMENTO  FORNECIMENTO E INSTALAÇÃO. AF_06/2016</v>
          </cell>
          <cell r="C4211" t="str">
            <v>UN</v>
          </cell>
          <cell r="D4211">
            <v>17.43</v>
          </cell>
        </row>
        <row r="4212">
          <cell r="A4212">
            <v>96760</v>
          </cell>
          <cell r="B4212" t="str">
            <v>TÊ, PPR, DN 50 MM, CLASSE PN 25,  INSTALADO EM RESERVAÇÃO DE ÁGUA DE EDIFICAÇÃO QUE POSSUA RESERVATÓRIO DE FIBRA/FIBROCIMENTO  FORNECIMENTO E INSTALAÇÃO. AF_06/2016</v>
          </cell>
          <cell r="C4212" t="str">
            <v>UN</v>
          </cell>
          <cell r="D4212">
            <v>24.79</v>
          </cell>
        </row>
        <row r="4213">
          <cell r="A4213">
            <v>96761</v>
          </cell>
          <cell r="B4213" t="str">
            <v>TÊ, PPR, DN 63 MM, CLASSE PN 25,  INSTALADO EM RESERVAÇÃO DE ÁGUA DE EDIFICAÇÃO QUE POSSUA RESERVATÓRIO DE FIBRA/FIBROCIMENTO  FORNECIMENTO E INSTALAÇÃO. AF_06/2016</v>
          </cell>
          <cell r="C4213" t="str">
            <v>UN</v>
          </cell>
          <cell r="D4213">
            <v>34.69</v>
          </cell>
        </row>
        <row r="4214">
          <cell r="A4214">
            <v>96762</v>
          </cell>
          <cell r="B4214" t="str">
            <v>TÊ, PPR, DN 75 MM, CLASSE PN 25,  INSTALADO EM RESERVAÇÃO DE ÁGUA DE EDIFICAÇÃO QUE POSSUA RESERVATÓRIO DE FIBRA/FIBROCIMENTO  FORNECIMENTO E INSTALAÇÃO. AF_06/2016</v>
          </cell>
          <cell r="C4214" t="str">
            <v>UN</v>
          </cell>
          <cell r="D4214">
            <v>67.260000000000005</v>
          </cell>
        </row>
        <row r="4215">
          <cell r="A4215">
            <v>96763</v>
          </cell>
          <cell r="B4215" t="str">
            <v>TÊ, PPR, DN 90 MM, CLASSE PN 25,  INSTALADO EM RESERVAÇÃO DE ÁGUA DE EDIFICAÇÃO QUE POSSUA RESERVATÓRIO DE FIBRA/FIBROCIMENTO  FORNECIMENTO E INSTALAÇÃO. AF_06/2016</v>
          </cell>
          <cell r="C4215" t="str">
            <v>UN</v>
          </cell>
          <cell r="D4215">
            <v>92.33</v>
          </cell>
        </row>
        <row r="4216">
          <cell r="A4216">
            <v>96764</v>
          </cell>
          <cell r="B4216" t="str">
            <v>TÊ, PPR, DN 110 MM, CLASSE PN 25,  INSTALADO EM RESERVAÇÃO DE ÁGUA DE EDIFICAÇÃO QUE POSSUA RESERVATÓRIO DE FIBRA/FIBROCIMENTO  FORNECIMENTO E INSTALAÇÃO. AF_06/2016</v>
          </cell>
          <cell r="C4216" t="str">
            <v>UN</v>
          </cell>
          <cell r="D4216">
            <v>147.16999999999999</v>
          </cell>
        </row>
        <row r="4217">
          <cell r="A4217">
            <v>96802</v>
          </cell>
          <cell r="B4217" t="str">
            <v>KIT CHASSI PEX, PRÉ-FABRICADO, PARA CHUVEIRO COM REGISTROS DE PRESSÃO E CONEXÕES POR CRIMPAGEM  FORNECIMENTO E INSTALAÇÃO. AF_06/2015</v>
          </cell>
          <cell r="C4217" t="str">
            <v>UN</v>
          </cell>
          <cell r="D4217">
            <v>194.54</v>
          </cell>
        </row>
        <row r="4218">
          <cell r="A4218">
            <v>96803</v>
          </cell>
          <cell r="B4218" t="str">
            <v>KIT CHASSI PEX, PRÉ-FABRICADO, PARA COZINHA COM CUBA SIMPLES E CONEXÕES POR CRIMPAGEM  FORNECIMENTO E INSTALAÇÃO. AF_06/2015</v>
          </cell>
          <cell r="C4218" t="str">
            <v>UN</v>
          </cell>
          <cell r="D4218">
            <v>100.15</v>
          </cell>
        </row>
        <row r="4219">
          <cell r="A4219">
            <v>96804</v>
          </cell>
          <cell r="B4219" t="str">
            <v>KIT CHASSI PEX, PRÉ-FABRICADO, PARA ÁREA DE SERVIÇO COM TANQUE E MÁQUINA DE LAVAR ROUPA, E CONEXÕES POR CRIMPAGEM  FORNECIMENTO E INSTALAÇÃO. AF_06/2015</v>
          </cell>
          <cell r="C4219" t="str">
            <v>UN</v>
          </cell>
          <cell r="D4219">
            <v>179.9</v>
          </cell>
        </row>
        <row r="4220">
          <cell r="A4220">
            <v>96805</v>
          </cell>
          <cell r="B4220" t="str">
            <v>KIT CHASSI PEX, PRÉ-FABRICADO, PARA CHUVEIRO COM REGISTROS DE PRESSÃO E CONEXÕES POR ANEL DESLIZANTE  FORNECIMENTO E INSTALAÇÃO. AF_06/2015</v>
          </cell>
          <cell r="C4220" t="str">
            <v>UN</v>
          </cell>
          <cell r="D4220">
            <v>201.34</v>
          </cell>
        </row>
        <row r="4221">
          <cell r="A4221">
            <v>96806</v>
          </cell>
          <cell r="B4221" t="str">
            <v>KIT CHASSI PEX, PRÉ-FABRICADO, PARA COZINHA COM CUBA SIMPLES E CONEXÕES POR ANEL DESLIZANTE  FORNECIMENTO E INSTALAÇÃO. AF_06/2015</v>
          </cell>
          <cell r="C4221" t="str">
            <v>UN</v>
          </cell>
          <cell r="D4221">
            <v>98.22</v>
          </cell>
        </row>
        <row r="4222">
          <cell r="A4222">
            <v>96807</v>
          </cell>
          <cell r="B4222" t="str">
            <v>KIT CHASSI PEX, PRÉ-FABRICADO, PARA ÁREA DE SERVIÇO COM TANQUE E MÁQUINA DE LAVAR ROUPA, E CONEXÕES POR ANEL DESLIZANTE  FORNECIMENTO E INSTALAÇÃO. AF_06/2015</v>
          </cell>
          <cell r="C4222" t="str">
            <v>UN</v>
          </cell>
          <cell r="D4222">
            <v>164.2</v>
          </cell>
        </row>
        <row r="4223">
          <cell r="A4223">
            <v>96808</v>
          </cell>
          <cell r="B4223" t="str">
            <v>UNIÃO METÁLICA PARA INSTALAÇÕES EM PEX, DN 16 MM, FIXAÇÃO DAS CONEXÕES POR ANEL DESLIZANTE  FORNECIMENTO E INSTALAÇÃO . AF_06/2015</v>
          </cell>
          <cell r="C4223" t="str">
            <v>UN</v>
          </cell>
          <cell r="D4223">
            <v>9.42</v>
          </cell>
        </row>
        <row r="4224">
          <cell r="A4224">
            <v>96809</v>
          </cell>
          <cell r="B4224" t="str">
            <v>CONEXÃO FIXA, ROSCA FÊMEA, METÁLICA, PARA INSTALAÇÕES EM PEX, DN 16 MM X 1/2", COM ANEL DESLIZANTE. FORNECIMENTO E INSTALAÇÃO. AF_06/2015</v>
          </cell>
          <cell r="C4224" t="str">
            <v>UN</v>
          </cell>
          <cell r="D4224">
            <v>10.73</v>
          </cell>
        </row>
        <row r="4225">
          <cell r="A4225">
            <v>96810</v>
          </cell>
          <cell r="B4225" t="str">
            <v>CONEXÃO MÓVEL, ROSCA FÊMEA, METÁLICA, PARA INSTALAÇÕES EM PEX, DN 16 MM X 3/4", COM ANEL DESLIZANTE. FORNECIMENTO E INSTALAÇÃO. AF_06/2015</v>
          </cell>
          <cell r="C4225" t="str">
            <v>UN</v>
          </cell>
          <cell r="D4225">
            <v>11.61</v>
          </cell>
        </row>
        <row r="4226">
          <cell r="A4226">
            <v>96811</v>
          </cell>
          <cell r="B4226" t="str">
            <v>UNIÃO METÁLICA PARA INSTALAÇÕES EM PEX, DN 20 MM, FIXAÇÃO DAS CONEXÕES POR ANEL DESLIZANTE  FORNECIMENTO E INSTALAÇÃO . AF_06/2015</v>
          </cell>
          <cell r="C4226" t="str">
            <v>UN</v>
          </cell>
          <cell r="D4226">
            <v>12.52</v>
          </cell>
        </row>
        <row r="4227">
          <cell r="A4227">
            <v>96812</v>
          </cell>
          <cell r="B4227" t="str">
            <v>CONEXÃO FIXA, ROSCA FÊMEA, METÁLICA, PARA INSTALAÇÕES EM PEX, DN 20 MM X 1/2", COM ANEL DESLIZANTE. FORNECIMENTO E INSTALAÇÃO. AF_06/2015</v>
          </cell>
          <cell r="C4227" t="str">
            <v>UN</v>
          </cell>
          <cell r="D4227">
            <v>12.05</v>
          </cell>
        </row>
        <row r="4228">
          <cell r="A4228">
            <v>96813</v>
          </cell>
          <cell r="B4228" t="str">
            <v>CONEXÃO FIXA, ROSCA FÊMEA, METÁLICA, PARA INSTALAÇÕES EM PEX, DN 20 MM X 3/4", COM ANEL DESLIZANTE. FORNECIMENTO E INSTALAÇÃO. AF_06/2015</v>
          </cell>
          <cell r="C4228" t="str">
            <v>UN</v>
          </cell>
          <cell r="D4228">
            <v>13.81</v>
          </cell>
        </row>
        <row r="4229">
          <cell r="A4229">
            <v>96814</v>
          </cell>
          <cell r="B4229" t="str">
            <v>UNIÃO DE REDUÇÃO, METÁLICA, PARA INSTALAÇÕES EM PEX, DN 20 X 16 MM, CONEXÃO POR ANEL DESLIZANTE  FORNECIMENTO E INSTALAÇÃO. AF_06/2015</v>
          </cell>
          <cell r="C4229" t="str">
            <v>UN</v>
          </cell>
          <cell r="D4229">
            <v>11.75</v>
          </cell>
        </row>
        <row r="4230">
          <cell r="A4230">
            <v>96815</v>
          </cell>
          <cell r="B4230" t="str">
            <v>UNIÃO METÁLICA PARA INSTALAÇÕES EM PEX, DN 25 MM, FIXAÇÃO DAS CONEXÕES POR ANEL DESLIZANTE   FORNECIMENTO E INSTALAÇÃO. AF_06/2015</v>
          </cell>
          <cell r="C4230" t="str">
            <v>UN</v>
          </cell>
          <cell r="D4230">
            <v>19.57</v>
          </cell>
        </row>
        <row r="4231">
          <cell r="A4231">
            <v>96816</v>
          </cell>
          <cell r="B4231" t="str">
            <v>CONEXÃO FIXA, ROSCA FÊMEA, METÁLICA, PARA INSTALAÇÕES EM PEX, DN 25 MM X 3/4", COM ANEL DESLIZANTE. FORNECIMENTO E INSTALAÇÃO. AF_06/2015</v>
          </cell>
          <cell r="C4231" t="str">
            <v>UN</v>
          </cell>
          <cell r="D4231">
            <v>16.22</v>
          </cell>
        </row>
        <row r="4232">
          <cell r="A4232">
            <v>96817</v>
          </cell>
          <cell r="B4232" t="str">
            <v>CONEXÃO FIXA, ROSCA FÊMEA, METÁLICA, PARA INSTALAÇÕES EM PEX, DN 25 MM X 1", COM ANEL DESLIZANTE. FORNECIMENTO E INSTALAÇÃO. AF_06/2015</v>
          </cell>
          <cell r="C4232" t="str">
            <v>UN</v>
          </cell>
          <cell r="D4232">
            <v>18.36</v>
          </cell>
        </row>
        <row r="4233">
          <cell r="A4233">
            <v>96818</v>
          </cell>
          <cell r="B4233" t="str">
            <v>UNIÃO DE REDUÇÃO, METÁLICA, PEX, DN 25 X 16 MM, CONEXÃO POR ANEL DESLIZANTE  FORNECIMENTO E INSTALAÇÃO. AF_06/2015</v>
          </cell>
          <cell r="C4233" t="str">
            <v>UN</v>
          </cell>
          <cell r="D4233">
            <v>17.14</v>
          </cell>
        </row>
        <row r="4234">
          <cell r="A4234">
            <v>96819</v>
          </cell>
          <cell r="B4234" t="str">
            <v>UNIÃO DE REDUÇÃO, METÁLICA, PEX, DN 25 X 20 MM, CONEXÃO POR ANEL DESLIZANTE  FORNECIMENTO E INSTALAÇÃO. AF_06/2015</v>
          </cell>
          <cell r="C4234" t="str">
            <v>UN</v>
          </cell>
          <cell r="D4234">
            <v>17.14</v>
          </cell>
        </row>
        <row r="4235">
          <cell r="A4235">
            <v>96820</v>
          </cell>
          <cell r="B4235" t="str">
            <v>UNIÃO METÁLICA PARA INSTALAÇÕES EM PEX, DN 32 MM, FIXAÇÃO DAS CONEXÕES POR ANEL DESLIZANTE   FORNECIMENTO E INSTALAÇÃO. AF_06/2015</v>
          </cell>
          <cell r="C4235" t="str">
            <v>UN</v>
          </cell>
          <cell r="D4235">
            <v>30.78</v>
          </cell>
        </row>
        <row r="4236">
          <cell r="A4236">
            <v>96821</v>
          </cell>
          <cell r="B4236" t="str">
            <v>CONEXÃO FIXA, ROSCA FÊMEA, METÁLICA, PARA INSTALAÇÕES EM PEX, DN 32 MM X 1", COM ANEL DESLIZANTE  FORNECIMENTO E INSTALAÇÃO. AF_06/2015</v>
          </cell>
          <cell r="C4236" t="str">
            <v>UN</v>
          </cell>
          <cell r="D4236">
            <v>26.35</v>
          </cell>
        </row>
        <row r="4237">
          <cell r="A4237">
            <v>96822</v>
          </cell>
          <cell r="B4237" t="str">
            <v>UNIÃO DE REDUÇÃO, METÁLICA, PEX, DN 32 X 25 MM, CONEXÃO POR ANEL DESLIZANTE  FORNECIMENTO E INSTALAÇÃO. AF_06/2015</v>
          </cell>
          <cell r="C4237" t="str">
            <v>UN</v>
          </cell>
          <cell r="D4237">
            <v>26.69</v>
          </cell>
        </row>
        <row r="4238">
          <cell r="A4238">
            <v>96823</v>
          </cell>
          <cell r="B4238" t="str">
            <v>LUVA PARA INSTALAÇÕES EM PEX, DN 16 MM, CONEXÃO POR CRIMPAGEM  FORNECIMENTO E INSTALAÇÃO . AF_06/2015</v>
          </cell>
          <cell r="C4238" t="str">
            <v>UN</v>
          </cell>
          <cell r="D4238">
            <v>11.02</v>
          </cell>
        </row>
        <row r="4239">
          <cell r="A4239">
            <v>96824</v>
          </cell>
          <cell r="B4239" t="str">
            <v>CONEXÃO FIXA, ROSCA FÊMEA, PARA INSTALAÇÕES EM PEX, DN 16MM X 1/2", CONEXÃO POR CRIMPAGEM  FORNECIMENTO E INSTALAÇÃO. AF_06/2015</v>
          </cell>
          <cell r="C4239" t="str">
            <v>UN</v>
          </cell>
          <cell r="D4239">
            <v>12.39</v>
          </cell>
        </row>
        <row r="4240">
          <cell r="A4240">
            <v>96825</v>
          </cell>
          <cell r="B4240" t="str">
            <v>CONEXÃO FIXA, ROSCA FÊMEA, PARA INSTALAÇÕES EM PEX, DN 16MM X 3/4", CONEXÃO POR CRIMPAGEM  FORNECIMENTO E INSTALAÇÃO. AF_06/2015</v>
          </cell>
          <cell r="C4240" t="str">
            <v>UN</v>
          </cell>
          <cell r="D4240">
            <v>16.649999999999999</v>
          </cell>
        </row>
        <row r="4241">
          <cell r="A4241">
            <v>96826</v>
          </cell>
          <cell r="B4241" t="str">
            <v>LUVA PARA INSTALAÇÕES EM PEX, DN 20 MM, CONEXÃO POR CRIMPAGEM   FORNECIMENTO E INSTALAÇÃO. AF_06/2015</v>
          </cell>
          <cell r="C4241" t="str">
            <v>UN</v>
          </cell>
          <cell r="D4241">
            <v>15.21</v>
          </cell>
        </row>
        <row r="4242">
          <cell r="A4242">
            <v>96827</v>
          </cell>
          <cell r="B4242" t="str">
            <v>CONEXÃO FIXA, ROSCA FÊMEA, PARA INSTALAÇÕES EM PEX, DN 20MM X 1/2", CONEXÃO POR CRIMPAGEM  FORNECIMENTO E INSTALAÇÃO. AF_06/2015</v>
          </cell>
          <cell r="C4242" t="str">
            <v>UN</v>
          </cell>
          <cell r="D4242">
            <v>15.77</v>
          </cell>
        </row>
        <row r="4243">
          <cell r="A4243">
            <v>96828</v>
          </cell>
          <cell r="B4243" t="str">
            <v>CONEXÃO FIXA, ROSCA FÊMEA, PARA INSTALAÇÕES EM PEX, DN 20MM X 3/4", CONEXÃO POR CRIMPAGEM  FORNECIMENTO E INSTALAÇÃO. AF_06/2015</v>
          </cell>
          <cell r="C4243" t="str">
            <v>UN</v>
          </cell>
          <cell r="D4243">
            <v>19.68</v>
          </cell>
        </row>
        <row r="4244">
          <cell r="A4244">
            <v>96829</v>
          </cell>
          <cell r="B4244" t="str">
            <v>LUVA DE REDUÇÃO PARA INSTALAÇÕES EM PEX, DN 20 X 16 MM, CONEXÃO POR CRIMPAGEM  FORNECIMENTO E INSTALAÇÃO. AF_06/2015</v>
          </cell>
          <cell r="C4244" t="str">
            <v>UN</v>
          </cell>
          <cell r="D4244">
            <v>15.19</v>
          </cell>
        </row>
        <row r="4245">
          <cell r="A4245">
            <v>96830</v>
          </cell>
          <cell r="B4245" t="str">
            <v>LUVA PARA INSTALAÇÕES EM PEX, DN 25 MM, CONEXÃO POR CRIMPAGEM   FORNECIMENTO E INSTALAÇÃO. AF_06/2015</v>
          </cell>
          <cell r="C4245" t="str">
            <v>UN</v>
          </cell>
          <cell r="D4245">
            <v>21.96</v>
          </cell>
        </row>
        <row r="4246">
          <cell r="A4246">
            <v>96831</v>
          </cell>
          <cell r="B4246" t="str">
            <v>CONEXÃO FIXA, ROSCA FÊMEA, PARA INSTALAÇÕES EM PEX, DN 25MM X 1/2", CONEXÃO POR CRIMPAGEM  FORNECIMENTO E INSTALAÇÃO. AF_06/2015</v>
          </cell>
          <cell r="C4246" t="str">
            <v>UN</v>
          </cell>
          <cell r="D4246">
            <v>18.010000000000002</v>
          </cell>
        </row>
        <row r="4247">
          <cell r="A4247">
            <v>96832</v>
          </cell>
          <cell r="B4247" t="str">
            <v>CONEXÃO FIXA, ROSCA FÊMEA, PARA INSTALAÇÕES EM PEX, DN 25MM X 3/4", CONEXÃO POR CRIMPAGEM  FORNECIMENTO E INSTALAÇÃO. AF_06/2015</v>
          </cell>
          <cell r="C4247" t="str">
            <v>UN</v>
          </cell>
          <cell r="D4247">
            <v>20.73</v>
          </cell>
        </row>
        <row r="4248">
          <cell r="A4248">
            <v>96833</v>
          </cell>
          <cell r="B4248" t="str">
            <v>LUVA DE REDUÇÃO PARA INSTALAÇÕES EM PEX, DN 25 X 16 MM, CONEXÃO POR CRIMPAGEM  FORNECIMENTO E INSTALAÇÃO. AF_06/2015</v>
          </cell>
          <cell r="C4248" t="str">
            <v>UN</v>
          </cell>
          <cell r="D4248">
            <v>19.45</v>
          </cell>
        </row>
        <row r="4249">
          <cell r="A4249">
            <v>96834</v>
          </cell>
          <cell r="B4249" t="str">
            <v>LUVA PARA INSTALAÇÕES EM PEX, DN 32 MM, CONEXÃO POR CRIMPAGEM  FORNECIMENTO E INSTALAÇÃO . AF_06/2015</v>
          </cell>
          <cell r="C4249" t="str">
            <v>UN</v>
          </cell>
          <cell r="D4249">
            <v>31.89</v>
          </cell>
        </row>
        <row r="4250">
          <cell r="A4250">
            <v>96835</v>
          </cell>
          <cell r="B4250" t="str">
            <v>CONEXÃO FIXA, ROSCA FÊMEA, PARA INSTALAÇÕES EM PEX, DN 32 MM X 3/4", CONEXÃO POR CRIMPAGEM  FORNECIMENTO E INSTALAÇÃO. AF_06/2015</v>
          </cell>
          <cell r="C4250" t="str">
            <v>UN</v>
          </cell>
          <cell r="D4250">
            <v>27.66</v>
          </cell>
        </row>
        <row r="4251">
          <cell r="A4251">
            <v>96836</v>
          </cell>
          <cell r="B4251" t="str">
            <v>LUVA DE REDUÇÃO PARA INSTALAÇÕES EM PEX, DN 32 X 25 MM, CONEXÃO POR CRIMPAGEM  FORNECIMENTO E INSTALAÇÃO. AF_06/2015</v>
          </cell>
          <cell r="C4251" t="str">
            <v>UN</v>
          </cell>
          <cell r="D4251">
            <v>29.42</v>
          </cell>
        </row>
        <row r="4252">
          <cell r="A4252">
            <v>96837</v>
          </cell>
          <cell r="B4252" t="str">
            <v>JOELHO 90 GRAUS, METÁLICO, PARA INSTALAÇÕES EM PEX, DN 16 MM, CONEXÃO POR ANEL DESLIZANTE   FORNECIMENTO E INSTALAÇÃO. AF_06/2015</v>
          </cell>
          <cell r="C4252" t="str">
            <v>UN</v>
          </cell>
          <cell r="D4252">
            <v>16.329999999999998</v>
          </cell>
        </row>
        <row r="4253">
          <cell r="A4253">
            <v>96838</v>
          </cell>
          <cell r="B4253" t="str">
            <v>JOELHO 90 GRAUS, ROSCA FÊMEA TERMINAL, METÁLICO, PARA INSTALAÇÕES EM PEX, DN 16MM X 1/2", CONEXÃO POR ANEL DESLIZANTE  FORNECIMENTO E INSTALAÇÃO. AF_06/2015</v>
          </cell>
          <cell r="C4253" t="str">
            <v>UN</v>
          </cell>
          <cell r="D4253">
            <v>15.07</v>
          </cell>
        </row>
        <row r="4254">
          <cell r="A4254">
            <v>96839</v>
          </cell>
          <cell r="B4254" t="str">
            <v>JOELHO, ROSCA FÊMEA, COM BASE FIXA, METÁLICO, PARA INSTALAÇÕES EM PEX, DN 16MM X 1/2", CONEXÃO POR ANEL DESLIZANTE  FORNECIMENTO E INSTALAÇÃO. AF_06/2015</v>
          </cell>
          <cell r="C4254" t="str">
            <v>UN</v>
          </cell>
          <cell r="D4254">
            <v>14.85</v>
          </cell>
        </row>
        <row r="4255">
          <cell r="A4255">
            <v>96840</v>
          </cell>
          <cell r="B4255" t="str">
            <v>JOELHO 90 GRAUS, METÁLICO, PARA INSTALAÇÕES EM PEX, DN 20 MM, CONEXÃO POR ANEL DESLIZANTE  FORNECIMENTO E INSTALAÇÃO . AF_06/2015</v>
          </cell>
          <cell r="C4255" t="str">
            <v>UN</v>
          </cell>
          <cell r="D4255">
            <v>19.11</v>
          </cell>
        </row>
        <row r="4256">
          <cell r="A4256">
            <v>96841</v>
          </cell>
          <cell r="B4256" t="str">
            <v>JOELHO 90 GRAUS, ROSCA FÊMEA TERMINAL, METÁLICO, PARA INSTALAÇÕES EM PEX, DN 20 MM X 1/2", CONEXÃO POR ANEL DESLIZANTE  FORNECIMENTO E INSTALAÇÃO. AF_06/2015</v>
          </cell>
          <cell r="C4256" t="str">
            <v>UN</v>
          </cell>
          <cell r="D4256">
            <v>16.84</v>
          </cell>
        </row>
        <row r="4257">
          <cell r="A4257">
            <v>96842</v>
          </cell>
          <cell r="B4257" t="str">
            <v>JOELHO 90 GRAUS, ROSCA FÊMEA TERMINAL, METÁLICO, PARA INSTALAÇÕES EM PEX, DN 20 MM X 3/4", CONEXÃO POR ANEL DESLIZANTE  FORNECIMENTO E INSTALAÇÃO. AF_06/2015</v>
          </cell>
          <cell r="C4257" t="str">
            <v>UN</v>
          </cell>
          <cell r="D4257">
            <v>21.19</v>
          </cell>
        </row>
        <row r="4258">
          <cell r="A4258">
            <v>96843</v>
          </cell>
          <cell r="B4258" t="str">
            <v>JOELHO ROSCA FÊMEA, COM BASE FIXA, METÁLICO, PARA INSTALAÇÕES EM PEX, DN 20MM X 1/2", CONEXÃO POR ANEL DESLIZANTE  FORNECIMENTO E INSTALAÇÃO. AF_06/2015</v>
          </cell>
          <cell r="C4258" t="str">
            <v>UN</v>
          </cell>
          <cell r="D4258">
            <v>20.41</v>
          </cell>
        </row>
        <row r="4259">
          <cell r="A4259">
            <v>96844</v>
          </cell>
          <cell r="B4259" t="str">
            <v>JOELHO ROSCA FÊMEA, MÓVEL, METÁLICO, PARA INSTALAÇÕES EM PEX, DN 20MM X 3/4", CONEXÃO POR ANEL DESLIZANTE  FORNECIMENTO E INSTALAÇÃO. AF_06/2015</v>
          </cell>
          <cell r="C4259" t="str">
            <v>UN</v>
          </cell>
          <cell r="D4259">
            <v>27.51</v>
          </cell>
        </row>
        <row r="4260">
          <cell r="A4260">
            <v>96845</v>
          </cell>
          <cell r="B4260" t="str">
            <v>JOELHO 90 GRAUS, METÁLICO, PARA INSTALAÇÕES EM PEX, DN 25 MM, CONEXÃO POR ANEL DESLIZANTE   FORNECIMENTO E INSTALAÇÃO. AF_06/2015</v>
          </cell>
          <cell r="C4260" t="str">
            <v>UN</v>
          </cell>
          <cell r="D4260">
            <v>29.56</v>
          </cell>
        </row>
        <row r="4261">
          <cell r="A4261">
            <v>96846</v>
          </cell>
          <cell r="B4261" t="str">
            <v>JOELHO 90 GRAUS, ROSCA FÊMEA TERMINAL, METÁLICO, PARA INSTALAÇÕES EM PEX, DN 25 MM X 3/4", CONEXÃO POR ANEL DESLIZANTE  FORNECIMENTO E INSTALAÇÃO. AF_06/2015</v>
          </cell>
          <cell r="C4261" t="str">
            <v>UN</v>
          </cell>
          <cell r="D4261">
            <v>23.49</v>
          </cell>
        </row>
        <row r="4262">
          <cell r="A4262">
            <v>96847</v>
          </cell>
          <cell r="B4262" t="str">
            <v>JOELHO ROSCA FÊMEA, COM BASE FIXA, METÁLICO, PARA INSTALAÇÕES EM PEX, DN 25MM X 3/4", CONEXÃO POR ANEL DESLIZANTE  FORNECIMENTO E INSTALAÇÃO. AF_06/2015</v>
          </cell>
          <cell r="C4262" t="str">
            <v>UN</v>
          </cell>
          <cell r="D4262">
            <v>25.72</v>
          </cell>
        </row>
        <row r="4263">
          <cell r="A4263">
            <v>96848</v>
          </cell>
          <cell r="B4263" t="str">
            <v>JOELHO 90 GRAUS, METÁLICO, PARA INSTALAÇÕES EM PEX, DN 32 MM, CONEXÃO POR ANEL DESLIZANTE  FORNECIMENTO E INSTALAÇÃO . AF_06/2015</v>
          </cell>
          <cell r="C4263" t="str">
            <v>UN</v>
          </cell>
          <cell r="D4263">
            <v>38.26</v>
          </cell>
        </row>
        <row r="4264">
          <cell r="A4264">
            <v>96849</v>
          </cell>
          <cell r="B4264" t="str">
            <v>JOELHO 90 GRAUS, PARA INSTALAÇÕES EM PEX, DN 16 MM, CONEXÃO POR CRIMPAGEM   FORNECIMENTO E INSTALAÇÃO. AF_06/2015</v>
          </cell>
          <cell r="C4264" t="str">
            <v>UN</v>
          </cell>
          <cell r="D4264">
            <v>13.98</v>
          </cell>
        </row>
        <row r="4265">
          <cell r="A4265">
            <v>96850</v>
          </cell>
          <cell r="B4265" t="str">
            <v>JOELHO 90 GRAUS, ROSCA FÊMEA TERMINAL, PARA INSTALAÇÕES EM PEX, DN 16MM X 1/2", CONEXÃO POR CRIMPAGEM  FORNECIMENTO E INSTALAÇÃO. AF_06/2015</v>
          </cell>
          <cell r="C4265" t="str">
            <v>UN</v>
          </cell>
          <cell r="D4265">
            <v>16.25</v>
          </cell>
        </row>
        <row r="4266">
          <cell r="A4266">
            <v>96851</v>
          </cell>
          <cell r="B4266" t="str">
            <v>JOELHO 90 GRAUS, ROSCA FÊMEA TERMINAL, PARA INSTALAÇÕES EM PEX, DN 16MM X 3/4", CONEXÃO POR CRIMPAGEM  FORNECIMENTO E INSTALAÇÃO. AF_06/2015</v>
          </cell>
          <cell r="C4266" t="str">
            <v>UN</v>
          </cell>
          <cell r="D4266">
            <v>21.33</v>
          </cell>
        </row>
        <row r="4267">
          <cell r="A4267">
            <v>96852</v>
          </cell>
          <cell r="B4267" t="str">
            <v>JOELHO 90 GRAUS, PARA INSTALAÇÕES EM PEX, DN 20 MM, CONEXÃO POR CRIMPAGEM   FORNECIMENTO E INSTALAÇÃO. AF_06/2015</v>
          </cell>
          <cell r="C4267" t="str">
            <v>UN</v>
          </cell>
          <cell r="D4267">
            <v>18.52</v>
          </cell>
        </row>
        <row r="4268">
          <cell r="A4268">
            <v>96853</v>
          </cell>
          <cell r="B4268" t="str">
            <v>JOELHO 90 GRAUS, ROSCA FÊMEA TERMINAL, PARA INSTALAÇÕES EM PEX, DN 20MM X 1/2", CONEXÃO POR CRIMPAGEM  FORNECIMENTO E INSTALAÇÃO. AF_06/2015</v>
          </cell>
          <cell r="C4268" t="str">
            <v>UN</v>
          </cell>
          <cell r="D4268">
            <v>20.74</v>
          </cell>
        </row>
        <row r="4269">
          <cell r="A4269">
            <v>96854</v>
          </cell>
          <cell r="B4269" t="str">
            <v>JOELHO 90 GRAUS, ROSCA FÊMEA TERMINAL, PARA INSTALAÇÕES EM PEX, DN 20MM X 3/4", CONEXÃO POR CRIMPAGEM  FORNECIMENTO E INSTALAÇÃO. AF_06/2015</v>
          </cell>
          <cell r="C4269" t="str">
            <v>UN</v>
          </cell>
          <cell r="D4269">
            <v>24.67</v>
          </cell>
        </row>
        <row r="4270">
          <cell r="A4270">
            <v>96855</v>
          </cell>
          <cell r="B4270" t="str">
            <v>JOELHO 90 GRAUS, PARA INSTALAÇÕES EM PEX, DN 25 MM, CONEXÃO POR CRIMPAGEM   FORNECIMENTO E INSTALAÇÃO. AF_06/2015</v>
          </cell>
          <cell r="C4270" t="str">
            <v>UN</v>
          </cell>
          <cell r="D4270">
            <v>22.97</v>
          </cell>
        </row>
        <row r="4271">
          <cell r="A4271">
            <v>96856</v>
          </cell>
          <cell r="B4271" t="str">
            <v>JOELHO 90 GRAUS, ROSCA FÊMEA TERMINAL, PARA INSTALAÇÕES EM PEX, DN 25MM X 1/2", CONEXÃO POR CRIMPAGEM  FORNECIMENTO E INSTALAÇÃO. AF_06/2015</v>
          </cell>
          <cell r="C4271" t="str">
            <v>UN</v>
          </cell>
          <cell r="D4271">
            <v>23.29</v>
          </cell>
        </row>
        <row r="4272">
          <cell r="A4272">
            <v>96857</v>
          </cell>
          <cell r="B4272" t="str">
            <v>JOELHO 90 GRAUS, ROSCA FÊMEA TERMINAL, PARA INSTALAÇÕES EM PEX, DN 25MM X 1, CONEXÃO POR CRIMPAGEM  FORNECIMENTO E INSTALAÇÃO. AF_06/2015</v>
          </cell>
          <cell r="C4272" t="str">
            <v>UN</v>
          </cell>
          <cell r="D4272">
            <v>36.58</v>
          </cell>
        </row>
        <row r="4273">
          <cell r="A4273">
            <v>96858</v>
          </cell>
          <cell r="B4273" t="str">
            <v>JOELHO 90 GRAUS, PARA INSTALAÇÕES EM PEX, DN 32 MM, CONEXÃO POR CRIMPAGEM   FORNECIMENTO E INSTALAÇÃO. AF_06/2015</v>
          </cell>
          <cell r="C4273" t="str">
            <v>UN</v>
          </cell>
          <cell r="D4273">
            <v>37.18</v>
          </cell>
        </row>
        <row r="4274">
          <cell r="A4274">
            <v>96859</v>
          </cell>
          <cell r="B4274" t="str">
            <v>JOELHO 90 GRAUS, ROSCA FÊMEA TERMINAL, PARA INSTALAÇÕES EM PEX, DN 32 MM X 1", CONEXÃO POR CRIMPAGEM  FORNECIMENTO E INSTALAÇÃO. AF_06/2015</v>
          </cell>
          <cell r="C4274" t="str">
            <v>UN</v>
          </cell>
          <cell r="D4274">
            <v>45.82</v>
          </cell>
        </row>
        <row r="4275">
          <cell r="A4275">
            <v>96860</v>
          </cell>
          <cell r="B4275" t="str">
            <v>TÊ, METÁLICO, PARA INSTALAÇÕES EM PEX, DN 16 MM, CONEXÃO POR ANEL DESLIZANTE  FORNECIMENTO E INSTALAÇÃO. AF_06/2015</v>
          </cell>
          <cell r="C4275" t="str">
            <v>UN</v>
          </cell>
          <cell r="D4275">
            <v>19.11</v>
          </cell>
        </row>
        <row r="4276">
          <cell r="A4276">
            <v>96861</v>
          </cell>
          <cell r="B4276" t="str">
            <v>TÊ, ROSCA FÊMEA, METÁLICO, PARA INSTALAÇÕES EM PEX, DN 16 MM X ½, CONEXÃO POR ANEL DESLIZANTE   FORNECIMENTO E INSTALAÇÃO. AF_06/2015</v>
          </cell>
          <cell r="C4276" t="str">
            <v>UN</v>
          </cell>
          <cell r="D4276">
            <v>20.54</v>
          </cell>
        </row>
        <row r="4277">
          <cell r="A4277">
            <v>96862</v>
          </cell>
          <cell r="B4277" t="str">
            <v>TÊ, METÁLICO, PARA INSTALAÇÕES EM PEX, DN 20 MM, CONEXÃO POR ANEL DESLIZANTE  FORNECIMENTO E INSTALAÇÃO. AF_06/2015</v>
          </cell>
          <cell r="C4277" t="str">
            <v>UN</v>
          </cell>
          <cell r="D4277">
            <v>23</v>
          </cell>
        </row>
        <row r="4278">
          <cell r="A4278">
            <v>96863</v>
          </cell>
          <cell r="B4278" t="str">
            <v>TÊ, ROSCA FÊMEA, METÁLICO, PARA INSTALAÇÕES EM PEX, DN 20 MM X ½, CONEXÃO POR ANEL DESLIZANTE   FORNECIMENTO E INSTALAÇÃO. AF_06/2015</v>
          </cell>
          <cell r="C4278" t="str">
            <v>UN</v>
          </cell>
          <cell r="D4278">
            <v>22.76</v>
          </cell>
        </row>
        <row r="4279">
          <cell r="A4279">
            <v>96864</v>
          </cell>
          <cell r="B4279" t="str">
            <v>TÊ, METÁLICO, PARA INSTALAÇÕES EM PEX, DN 25 MM, CONEXÃO POR ANEL DESLIZANTE  FORNECIMENTO E INSTALAÇÃO. AF_06/2015</v>
          </cell>
          <cell r="C4279" t="str">
            <v>UN</v>
          </cell>
          <cell r="D4279">
            <v>35.56</v>
          </cell>
        </row>
        <row r="4280">
          <cell r="A4280">
            <v>96865</v>
          </cell>
          <cell r="B4280" t="str">
            <v>TÊ, ROSCA FÊMEA, METÁLICO, PARA INSTALAÇÕES EM PEX, DN 25 MM X 3/4", CONEXÃO POR ANEL DESLIZANTE  FORNECIMENTO E INSTALAÇÃO. AF_06/2015</v>
          </cell>
          <cell r="C4280" t="str">
            <v>UN</v>
          </cell>
          <cell r="D4280">
            <v>34.86</v>
          </cell>
        </row>
        <row r="4281">
          <cell r="A4281">
            <v>96866</v>
          </cell>
          <cell r="B4281" t="str">
            <v>TÊ, METÁLICO, PARA INSTALAÇÕES EM PEX, DN 32 MM, CONEXÃO POR ANEL DESLIZANTE  FORNECIMENTO E INSTALAÇÃO. AF_06/2015</v>
          </cell>
          <cell r="C4281" t="str">
            <v>UN</v>
          </cell>
          <cell r="D4281">
            <v>46.61</v>
          </cell>
        </row>
        <row r="4282">
          <cell r="A4282">
            <v>96867</v>
          </cell>
          <cell r="B4282" t="str">
            <v>TÊ, ROSCA MACHO, METÁLICO, PARA INSTALAÇÕES EM PEX, DN 32 MM X 1", CONEXÃO POR ANEL DESLIZANTE  FORNECIMENTO E INSTALAÇÃO. AF_06/2015</v>
          </cell>
          <cell r="C4282" t="str">
            <v>UN</v>
          </cell>
          <cell r="D4282">
            <v>53.86</v>
          </cell>
        </row>
        <row r="4283">
          <cell r="A4283">
            <v>96868</v>
          </cell>
          <cell r="B4283" t="str">
            <v>TÊ, PARA INSTALAÇÕES EM PEX, DN 16 MM, CONEXÃO POR CRIMPAGEM  FORNECIMENTO E INSTALAÇÃO. AF_06/2015</v>
          </cell>
          <cell r="C4283" t="str">
            <v>UN</v>
          </cell>
          <cell r="D4283">
            <v>21.55</v>
          </cell>
        </row>
        <row r="4284">
          <cell r="A4284">
            <v>96869</v>
          </cell>
          <cell r="B4284" t="str">
            <v>TÊ, PARA INSTALAÇÕES EM PEX, DN 20 MM, CONEXÃO POR CRIMPAGEM  FORNECIMENTO E INSTALAÇÃO. AF_06/2015</v>
          </cell>
          <cell r="C4284" t="str">
            <v>UN</v>
          </cell>
          <cell r="D4284">
            <v>25.73</v>
          </cell>
        </row>
        <row r="4285">
          <cell r="A4285">
            <v>96870</v>
          </cell>
          <cell r="B4285" t="str">
            <v>TÊ, PEX, DN 25 MM, CONEXÃO POR CRIMPAGEM  FORNECIMENTO E INSTALAÇÃO. AF_06/2015</v>
          </cell>
          <cell r="C4285" t="str">
            <v>UN</v>
          </cell>
          <cell r="D4285">
            <v>40.270000000000003</v>
          </cell>
        </row>
        <row r="4286">
          <cell r="A4286">
            <v>96871</v>
          </cell>
          <cell r="B4286" t="str">
            <v>TÊ, PARA INSTALAÇÕES EM PEX, DN 32 MM, CONEXÃO POR CRIMPAGEM  FORNECIMENTO E INSTALAÇÃO. AF_06/2015</v>
          </cell>
          <cell r="C4286" t="str">
            <v>UN</v>
          </cell>
          <cell r="D4286">
            <v>58.12</v>
          </cell>
        </row>
        <row r="4287">
          <cell r="A4287">
            <v>96872</v>
          </cell>
          <cell r="B4287" t="str">
            <v>DISTRIBUIDOR 2 SAÍDAS, METÁLICO, PARA INSTALAÇÕES EM PEX, ENTRADA DE 3/4" X 2 SAÍDAS DE 1/2", CONEXÃO POR ANEL DESLIZANTE  FORNECIMENTO E INSTALAÇÃO. AF_06/2015</v>
          </cell>
          <cell r="C4287" t="str">
            <v>UN</v>
          </cell>
          <cell r="D4287">
            <v>56.21</v>
          </cell>
        </row>
        <row r="4288">
          <cell r="A4288">
            <v>96873</v>
          </cell>
          <cell r="B4288" t="str">
            <v>DISTRIBUIDOR 2 SAÍDAS, METÁLICO, PARA INSTALAÇÕES EM PEX, ENTRADA DE 1" X 2 SAÍDAS DE 1/2", CONEXÃO POR ANEL DESLIZANTE  FORNECIMENTO E INSTALAÇÃO. AF_06/2015</v>
          </cell>
          <cell r="C4288" t="str">
            <v>UN</v>
          </cell>
          <cell r="D4288">
            <v>64.2</v>
          </cell>
        </row>
        <row r="4289">
          <cell r="A4289">
            <v>96874</v>
          </cell>
          <cell r="B4289" t="str">
            <v>DISTRIBUIDOR 3 SAÍDAS, METÁLICO, PARA INSTALAÇÕES EM PEX, ENTRADA DE 3/4" X 3 SAÍDAS DE 1/2", CONEXÃO POR ANEL DESLIZANTE  FORNECIMENTO E INSTALAÇÃO . AF_06/2015</v>
          </cell>
          <cell r="C4289" t="str">
            <v>UN</v>
          </cell>
          <cell r="D4289">
            <v>68.260000000000005</v>
          </cell>
        </row>
        <row r="4290">
          <cell r="A4290">
            <v>96875</v>
          </cell>
          <cell r="B4290" t="str">
            <v>DISTRIBUIDOR 3 SAÍDAS, METÁLICO, PARA INSTALAÇÕES EM PEX, ENTRADA DE 1 X 3 SAÍDAS DE 1/2, CONEXÃO POR ANEL DESLIZANTE   FORNECIMENTO E INSTALAÇÃO. AF_06/2015</v>
          </cell>
          <cell r="C4290" t="str">
            <v>UN</v>
          </cell>
          <cell r="D4290">
            <v>81.12</v>
          </cell>
        </row>
        <row r="4291">
          <cell r="A4291">
            <v>96876</v>
          </cell>
          <cell r="B4291" t="str">
            <v>DISTRIBUIDOR 2 SAÍDAS, PARA INSTALAÇÕES EM PEX, ENTRADA DE 32 MM X 2 SAÍDAS DE 16 MM, CONEXÃO POR CRIMPAGEM FORNECIMENTO E INSTALAÇÃO. AF_06/2015</v>
          </cell>
          <cell r="C4291" t="str">
            <v>UN</v>
          </cell>
          <cell r="D4291">
            <v>137.28</v>
          </cell>
        </row>
        <row r="4292">
          <cell r="A4292">
            <v>96877</v>
          </cell>
          <cell r="B4292" t="str">
            <v>DISTRIBUIDOR 2 SAÍDAS, PARA INSTALAÇÕES EM PEX, ENTRADA DE 32 MM X 2 SAÍDAS DE 20 MM, CONEXÃO POR CRIMPAGEM  FORNECIMENTO E INSTALAÇÃO. AF_06/2015</v>
          </cell>
          <cell r="C4292" t="str">
            <v>UN</v>
          </cell>
          <cell r="D4292">
            <v>146.62</v>
          </cell>
        </row>
        <row r="4293">
          <cell r="A4293">
            <v>96878</v>
          </cell>
          <cell r="B4293" t="str">
            <v>DISTRIBUIDOR 2 SAÍDAS, PARA INSTALAÇÕES EM PEX, ENTRADA DE 32 MM X 2 SAÍDAS DE 25 MM, CONEXÃO POR CRIMPAGEM  FORNECIMENTO E INSTALAÇÃO. AF_06/2015</v>
          </cell>
          <cell r="C4293" t="str">
            <v>UN</v>
          </cell>
          <cell r="D4293">
            <v>148.37</v>
          </cell>
        </row>
        <row r="4294">
          <cell r="A4294">
            <v>96879</v>
          </cell>
          <cell r="B4294" t="str">
            <v>DISTRIBUIDOR 3 SAÍDAS, PARA INSTALAÇÕES EM PEX, ENTRADA DE 32 MM X 3 SAÍDAS DE 16 MM, CONEXÃO POR CRIMPAGEM  FORNECIMENTO E INSTALAÇÃO. AF_06/2015</v>
          </cell>
          <cell r="C4294" t="str">
            <v>UN</v>
          </cell>
          <cell r="D4294">
            <v>149.49</v>
          </cell>
        </row>
        <row r="4295">
          <cell r="A4295">
            <v>96880</v>
          </cell>
          <cell r="B4295" t="str">
            <v>DISTRIBUIDOR 3 SAÍDAS, PARA INSTALAÇÕES EM PEX, ENTRADA DE 32 MM X 3 SAÍDAS DE 20 MM, CONEXÃO POR CRIMPAGEM  FORNECIMENTO E INSTALAÇÃO. AF_06/2015</v>
          </cell>
          <cell r="C4295" t="str">
            <v>UN</v>
          </cell>
          <cell r="D4295">
            <v>170.4</v>
          </cell>
        </row>
        <row r="4296">
          <cell r="A4296">
            <v>96881</v>
          </cell>
          <cell r="B4296" t="str">
            <v>DISTRIBUIDOR 3 SAÍDAS, PARA INSTALAÇÕES EM PEX, ENTRADA DE 32 MM X 3 SAÍDAS DE 25 MM, CONEXÃO POR CRIMPAGEM  FORNECIMENTO E INSTALAÇÃO. AF_06/2015</v>
          </cell>
          <cell r="C4296" t="str">
            <v>UN</v>
          </cell>
          <cell r="D4296">
            <v>179.88</v>
          </cell>
        </row>
        <row r="4297">
          <cell r="A4297">
            <v>97425</v>
          </cell>
          <cell r="B4297" t="str">
            <v>FLANGE EM AÇO, DN 15 MM X 1/2'', INSTALADO EM RESERVAÇÃO DE ÁGUA DE EDIFICAÇÃO QUE POSSUA RESERVATÓRIO DE FIBRA/FIBROCIMENTO - FORNECIMENTO E INSTALAÇÃO. AF_06/2016</v>
          </cell>
          <cell r="C4297" t="str">
            <v>UN</v>
          </cell>
          <cell r="D4297">
            <v>17.95</v>
          </cell>
        </row>
        <row r="4298">
          <cell r="A4298">
            <v>97426</v>
          </cell>
          <cell r="B4298" t="str">
            <v>FLANGE EM AÇO, DN 20 MM X 3/4'', INSTALADO EM RESERVAÇÃO DE ÁGUA DE EDIFICAÇÃO QUE POSSUA RESERVATÓRIO DE FIBRA/FIBROCIMENTO - FORNECIMENTO E INSTALAÇÃO. AF_06/2016</v>
          </cell>
          <cell r="C4298" t="str">
            <v>UN</v>
          </cell>
          <cell r="D4298">
            <v>21.05</v>
          </cell>
        </row>
        <row r="4299">
          <cell r="A4299">
            <v>97427</v>
          </cell>
          <cell r="B4299" t="str">
            <v>FLANGE EM AÇO, DN 25 MM X 1'', INSTALADO EM RESERVAÇÃO DE ÁGUA DE EDIFICAÇÃO QUE POSSUA RESERVATÓRIO DE FIBRA/FIBROCIMENTO - FORNECIMENTO E INSTALAÇÃO. AF_06/2016</v>
          </cell>
          <cell r="C4299" t="str">
            <v>UN</v>
          </cell>
          <cell r="D4299">
            <v>23.38</v>
          </cell>
        </row>
        <row r="4300">
          <cell r="A4300">
            <v>97428</v>
          </cell>
          <cell r="B4300" t="str">
            <v>FLANGE EM AÇO, DN 32 MM X 1 1/4'', INSTALADO EM RESERVAÇÃO DE ÁGUA DE EDIFICAÇÃO QUE POSSUA RESERVATÓRIO DE FIBRA/FIBROCIMENTO - FORNECIMENTO E INSTALAÇÃO. AF_06/2016</v>
          </cell>
          <cell r="C4300" t="str">
            <v>UN</v>
          </cell>
          <cell r="D4300">
            <v>28.81</v>
          </cell>
        </row>
        <row r="4301">
          <cell r="A4301">
            <v>97429</v>
          </cell>
          <cell r="B4301" t="str">
            <v>FLANGE EM AÇO, DN 40 MM X 1 1/2'', INSTALADO EM RESERVAÇÃO DE ÁGUA DE EDIFICAÇÃO QUE POSSUA RESERVATÓRIO DE FIBRA/FIBROCIMENTO - FORNECIMENTO E INSTALAÇÃO. AF_06/2016</v>
          </cell>
          <cell r="C4301" t="str">
            <v>UN</v>
          </cell>
          <cell r="D4301">
            <v>33.81</v>
          </cell>
        </row>
        <row r="4302">
          <cell r="A4302">
            <v>97430</v>
          </cell>
          <cell r="B4302" t="str">
            <v>ACOPLAMENTO RÍGIDO EM AÇO, CONEXÃO RANHURADA, DN 50 (2"), INSTALADO EM PRUMADAS - FORNECIMENTO E INSTALAÇÃO. AF_12/2015</v>
          </cell>
          <cell r="C4302" t="str">
            <v>UN</v>
          </cell>
          <cell r="D4302">
            <v>26.48</v>
          </cell>
        </row>
        <row r="4303">
          <cell r="A4303">
            <v>97431</v>
          </cell>
          <cell r="B4303" t="str">
            <v>ACOPLAMENTO RÍGIDO EM AÇO, CONEXÃO RANHURADA, DN 65 (2 1/2"), INSTALADO EM PRUMADAS - FORNECIMENTO E INSTALAÇÃO. AF_12/2015</v>
          </cell>
          <cell r="C4303" t="str">
            <v>UN</v>
          </cell>
          <cell r="D4303">
            <v>29.63</v>
          </cell>
        </row>
        <row r="4304">
          <cell r="A4304">
            <v>97432</v>
          </cell>
          <cell r="B4304" t="str">
            <v>ACOPLAMENTO RÍGIDO EM AÇO, CONEXÃO RANHURADA, DN 80 (3"), INSTALADO EM PRUMADAS - FORNECIMENTO E INSTALAÇÃO. AF_12/2015</v>
          </cell>
          <cell r="C4304" t="str">
            <v>UN</v>
          </cell>
          <cell r="D4304">
            <v>33.47</v>
          </cell>
        </row>
        <row r="4305">
          <cell r="A4305">
            <v>97433</v>
          </cell>
          <cell r="B4305" t="str">
            <v>CURVA 45 GRAUS, EM AÇO, CONEXÃO RANHURADA, DN 50 (2), INSTALADO EM PRUMADAS - FORNECIMENTO E INSTALAÇÃO. AF_12/2015</v>
          </cell>
          <cell r="C4305" t="str">
            <v>UN</v>
          </cell>
          <cell r="D4305">
            <v>58.57</v>
          </cell>
        </row>
        <row r="4306">
          <cell r="A4306">
            <v>97434</v>
          </cell>
          <cell r="B4306" t="str">
            <v>CURVA 90 GRAUS, EM AÇO, CONEXÃO RANHURADA, DN 50 (2"), INSTALADO EM PRUMADAS - FORNECIMENTO E INSTALAÇÃO. AF_12/2015</v>
          </cell>
          <cell r="C4306" t="str">
            <v>UN</v>
          </cell>
          <cell r="D4306">
            <v>59.6</v>
          </cell>
        </row>
        <row r="4307">
          <cell r="A4307">
            <v>97435</v>
          </cell>
          <cell r="B4307" t="str">
            <v>CURVA 45 GRAUS, EM AÇO, CONEXÃO RANHURADA, DN 65 (2 1/2"), INSTALADO EM PRUMADAS - FORNECIMENTO E INSTALAÇÃO. AF_12/2015</v>
          </cell>
          <cell r="C4307" t="str">
            <v>UN</v>
          </cell>
          <cell r="D4307">
            <v>68.459999999999994</v>
          </cell>
        </row>
        <row r="4308">
          <cell r="A4308">
            <v>97436</v>
          </cell>
          <cell r="B4308" t="str">
            <v>CURVA 90 GRAUS, EM AÇO, CONEXÃO RANHURADA, DN 65 (2 1/2), INSTALADO EM PRUMADAS - FORNECIMENTO E INSTALAÇÃO. AF_12/2015</v>
          </cell>
          <cell r="C4308" t="str">
            <v>UN</v>
          </cell>
          <cell r="D4308">
            <v>70.44</v>
          </cell>
        </row>
        <row r="4309">
          <cell r="A4309">
            <v>97437</v>
          </cell>
          <cell r="B4309" t="str">
            <v>CURVA 45 GRAUS, EM AÇO, CONEXÃO RANHURADA, DN 80 (3"), INSTALADO EM PRUMADAS - FORNECIMENTO E INSTALAÇÃO. AF_12/2015</v>
          </cell>
          <cell r="C4309" t="str">
            <v>UN</v>
          </cell>
          <cell r="D4309">
            <v>78.33</v>
          </cell>
        </row>
        <row r="4310">
          <cell r="A4310">
            <v>97438</v>
          </cell>
          <cell r="B4310" t="str">
            <v>CURVA 90 GRAUS, EM AÇO, CONEXÃO RANHURADA, DN 80 (3"), INSTALADO EM PRUMADAS - FORNECIMENTO E INSTALAÇÃO. AF_12/2015</v>
          </cell>
          <cell r="C4310" t="str">
            <v>UN</v>
          </cell>
          <cell r="D4310">
            <v>80.45</v>
          </cell>
        </row>
        <row r="4311">
          <cell r="A4311">
            <v>97439</v>
          </cell>
          <cell r="B4311" t="str">
            <v>TÊ, EM AÇO, CONEXÃO RANHURADA, DN 50 (2"), INSTALADO EM PRUMADAS - FORNECIMENTO E INSTALAÇÃO. AF_12/2015</v>
          </cell>
          <cell r="C4311" t="str">
            <v>UN</v>
          </cell>
          <cell r="D4311">
            <v>87.97</v>
          </cell>
        </row>
        <row r="4312">
          <cell r="A4312">
            <v>97440</v>
          </cell>
          <cell r="B4312" t="str">
            <v>TÊ, EM AÇO, CONEXÃO RANHURADA, DN 65 (2 1/2"), INSTALADO EM PRUMADAS - FORNECIMENTO E INSTALAÇÃO. AF_12/2015</v>
          </cell>
          <cell r="C4312" t="str">
            <v>UN</v>
          </cell>
          <cell r="D4312">
            <v>105.29</v>
          </cell>
        </row>
        <row r="4313">
          <cell r="A4313">
            <v>97442</v>
          </cell>
          <cell r="B4313" t="str">
            <v>TÊ, EM AÇO, CONEXÃO RANHURADA, DN 80 (3"), INSTALADO EM PRUMADAS - FORNECIMENTO E INSTALAÇÃO. AF_12/2015</v>
          </cell>
          <cell r="C4313" t="str">
            <v>UN</v>
          </cell>
          <cell r="D4313">
            <v>116.34</v>
          </cell>
        </row>
        <row r="4314">
          <cell r="A4314">
            <v>97443</v>
          </cell>
          <cell r="B4314" t="str">
            <v>LUVA, EM AÇO, CONEXÃO SOLDADA, DN 50 (2"), INSTALADO EM PRUMADAS - FORNECIMENTO E INSTALAÇÃO. AF_12/2015</v>
          </cell>
          <cell r="C4314" t="str">
            <v>UN</v>
          </cell>
          <cell r="D4314">
            <v>67.52</v>
          </cell>
        </row>
        <row r="4315">
          <cell r="A4315">
            <v>97444</v>
          </cell>
          <cell r="B4315" t="str">
            <v>LUVA COM REDUÇÃO, EM AÇO, CONEXÃO SOLDADA, DN 50 X 40 MM (2 X 1 1/2), INSTALADO EM PRUMADAS - FORNECIMENTO E INSTALAÇÃO. AF_12/2015</v>
          </cell>
          <cell r="C4315" t="str">
            <v>UN</v>
          </cell>
          <cell r="D4315">
            <v>78.47</v>
          </cell>
        </row>
        <row r="4316">
          <cell r="A4316">
            <v>97446</v>
          </cell>
          <cell r="B4316" t="str">
            <v>LUVA, EM AÇO, CONEXÃO SOLDADA, DN 65 (2 1/2"), INSTALADO EM PRUMADAS - FORNECIMENTO E INSTALAÇÃO. AF_12/2015</v>
          </cell>
          <cell r="C4316" t="str">
            <v>UN</v>
          </cell>
          <cell r="D4316">
            <v>132.1</v>
          </cell>
        </row>
        <row r="4317">
          <cell r="A4317">
            <v>97447</v>
          </cell>
          <cell r="B4317" t="str">
            <v>LUVA COM REDUÇÃO, EM AÇO, CONEXÃO SOLDADA, DN 65 X 50 MM (2 1/2" X 2"), INSTALADO EM PRUMADAS - FORNECIMENTO E INSTALAÇÃO. AF_12/2015</v>
          </cell>
          <cell r="C4317" t="str">
            <v>UN</v>
          </cell>
          <cell r="D4317">
            <v>132.1</v>
          </cell>
        </row>
        <row r="4318">
          <cell r="A4318">
            <v>97449</v>
          </cell>
          <cell r="B4318" t="str">
            <v>LUVA, EM AÇO, CONEXÃO SOLDADA, DN 80 (3), INSTALADO EM PRUMADAS - FORNECIMENTO E INSTALAÇÃO. AF_12/2015</v>
          </cell>
          <cell r="C4318" t="str">
            <v>UN</v>
          </cell>
          <cell r="D4318">
            <v>140.80000000000001</v>
          </cell>
        </row>
        <row r="4319">
          <cell r="A4319">
            <v>97450</v>
          </cell>
          <cell r="B4319" t="str">
            <v>LUVA COM REDUÇÃO, EM AÇO, CONEXÃO SOLDADA, DN 80 X 65 MM (3" X 2 1/2"), INSTALADO EM PRUMADAS - FORNECIMENTO E INSTALAÇÃO. AF_12/2015</v>
          </cell>
          <cell r="C4319" t="str">
            <v>UN</v>
          </cell>
          <cell r="D4319">
            <v>170.65</v>
          </cell>
        </row>
        <row r="4320">
          <cell r="A4320">
            <v>97452</v>
          </cell>
          <cell r="B4320" t="str">
            <v>CURVA 45 GRAUS, EM AÇO, CONEXÃO SOLDADA, DN 50 (2), INSTALADO EM PRUMADAS - FORNECIMENTO E INSTALAÇÃO. AF_12/2015</v>
          </cell>
          <cell r="C4320" t="str">
            <v>UN</v>
          </cell>
          <cell r="D4320">
            <v>110.37</v>
          </cell>
        </row>
        <row r="4321">
          <cell r="A4321">
            <v>97453</v>
          </cell>
          <cell r="B4321" t="str">
            <v>CURVA 90 GRAUS, EM AÇO, CONEXÃO SOLDADA, DN 50 (2), INSTALADO EM PRUMADAS - FORNECIMENTO E INSTALAÇÃO. AF_12/2015</v>
          </cell>
          <cell r="C4321" t="str">
            <v>UN</v>
          </cell>
          <cell r="D4321">
            <v>116.63</v>
          </cell>
        </row>
        <row r="4322">
          <cell r="A4322">
            <v>97454</v>
          </cell>
          <cell r="B4322" t="str">
            <v>CURVA 45 GRAUS, EM AÇO, CONEXÃO SOLDADA, DN 65 (2 1/2), INSTALADO EM PRUMADAS - FORNECIMENTO E INSTALAÇÃO. AF_12/2015</v>
          </cell>
          <cell r="C4322" t="str">
            <v>UN</v>
          </cell>
          <cell r="D4322">
            <v>182.56</v>
          </cell>
        </row>
        <row r="4323">
          <cell r="A4323">
            <v>97455</v>
          </cell>
          <cell r="B4323" t="str">
            <v>CURVA 90 GRAUS, EM AÇO, CONEXÃO SOLDADA, DN 65 (2 1/2), INSTALADO EM PRUMADAS - FORNECIMENTO E INSTALAÇÃO. AF_12/2015</v>
          </cell>
          <cell r="C4323" t="str">
            <v>UN</v>
          </cell>
          <cell r="D4323">
            <v>192.57</v>
          </cell>
        </row>
        <row r="4324">
          <cell r="A4324">
            <v>97456</v>
          </cell>
          <cell r="B4324" t="str">
            <v>CURVA 45 GRAUS, EM AÇO, CONEXÃO SOLDADA, DN 80 (3), INSTALADO EM PRUMADAS - FORNECIMENTO E INSTALAÇÃO. AF_12/2015</v>
          </cell>
          <cell r="C4324" t="str">
            <v>UN</v>
          </cell>
          <cell r="D4324">
            <v>402.4</v>
          </cell>
        </row>
        <row r="4325">
          <cell r="A4325">
            <v>97457</v>
          </cell>
          <cell r="B4325" t="str">
            <v>CURVA 90 GRAUS, EM AÇO, CONEXÃO SOLDADA, DN 80 (3), INSTALADO EM PRUMADAS - FORNECIMENTO E INSTALAÇÃO. AF_12/2015</v>
          </cell>
          <cell r="C4325" t="str">
            <v>UN</v>
          </cell>
          <cell r="D4325">
            <v>357.52</v>
          </cell>
        </row>
        <row r="4326">
          <cell r="A4326">
            <v>97458</v>
          </cell>
          <cell r="B4326" t="str">
            <v>TÊ, EM AÇO, CONEXÃO SOLDADA, DN 50 (2"), INSTALADO EM PRUMADAS - FORNECIMENTO E INSTALAÇÃO. AF_12/2015</v>
          </cell>
          <cell r="C4326" t="str">
            <v>UN</v>
          </cell>
          <cell r="D4326">
            <v>172.25</v>
          </cell>
        </row>
        <row r="4327">
          <cell r="A4327">
            <v>97459</v>
          </cell>
          <cell r="B4327" t="str">
            <v>TÊ, EM AÇO, CONEXÃO SOLDADA, DN 65 (2 1/2"), INSTALADO EM PRUMADAS - FORNECIMENTO E INSTALAÇÃO. AF_12/2015</v>
          </cell>
          <cell r="C4327" t="str">
            <v>UN</v>
          </cell>
          <cell r="D4327">
            <v>288.3</v>
          </cell>
        </row>
        <row r="4328">
          <cell r="A4328">
            <v>97460</v>
          </cell>
          <cell r="B4328" t="str">
            <v>TÊ, EM AÇO, CONEXÃO SOLDADA, DN 80 (3"), INSTALADO EM PRUMADAS - FORNECIMENTO E INSTALAÇÃO. AF_12/2015</v>
          </cell>
          <cell r="C4328" t="str">
            <v>UN</v>
          </cell>
          <cell r="D4328">
            <v>437.44</v>
          </cell>
        </row>
        <row r="4329">
          <cell r="A4329">
            <v>97461</v>
          </cell>
          <cell r="B4329" t="str">
            <v>LUVA, EM AÇO, CONEXÃO SOLDADA, DN 25 (1), INSTALADO EM REDE DE ALIMENTAÇÃO PARA HIDRANTE - FORNECIMENTO E INSTALAÇÃO. AF_12/2015</v>
          </cell>
          <cell r="C4329" t="str">
            <v>UN</v>
          </cell>
          <cell r="D4329">
            <v>21.12</v>
          </cell>
        </row>
        <row r="4330">
          <cell r="A4330">
            <v>97462</v>
          </cell>
          <cell r="B4330" t="str">
            <v>LUVA COM REDUÇÃO, EM AÇO, CONEXÃO SOLDADA, DN 25 X 20 MM (1 X 3/4), INSTALADO EM REDE DE ALIMENTAÇÃO PARA HIDRANTE - FORNECIMENTO E INSTALAÇÃO. AF_12/2015</v>
          </cell>
          <cell r="C4330" t="str">
            <v>UN</v>
          </cell>
          <cell r="D4330">
            <v>17.91</v>
          </cell>
        </row>
        <row r="4331">
          <cell r="A4331">
            <v>97464</v>
          </cell>
          <cell r="B4331" t="str">
            <v>LUVA, EM AÇO, CONEXÃO SOLDADA, DN 32 (1 1/4), INSTALADO EM REDE DE ALIMENTAÇÃO PARA HIDRANTE - FORNECIMENTO E INSTALAÇÃO. AF_12/2015</v>
          </cell>
          <cell r="C4331" t="str">
            <v>UN</v>
          </cell>
          <cell r="D4331">
            <v>30.14</v>
          </cell>
        </row>
        <row r="4332">
          <cell r="A4332">
            <v>97465</v>
          </cell>
          <cell r="B4332" t="str">
            <v>LUVA COM REDUÇÃO, EM AÇO, CONEXÃO SOLDADA, DN 32 X 25 MM (1 1/4  X 1), INSTALADO EM REDE DE ALIMENTAÇÃO PARA HIDRANTE - FORNECIMENTO E INSTALAÇÃO. AF_12/2015</v>
          </cell>
          <cell r="C4332" t="str">
            <v>UN</v>
          </cell>
          <cell r="D4332">
            <v>35.56</v>
          </cell>
        </row>
        <row r="4333">
          <cell r="A4333">
            <v>97467</v>
          </cell>
          <cell r="B4333" t="str">
            <v>LUVA, EM AÇO, CONEXÃO SOLDADA, DN 40 (1 1/2), INSTALADO EM REDE DE ALIMENTAÇÃO PARA HIDRANTE - FORNECIMENTO E INSTALAÇÃO. AF_12/2015</v>
          </cell>
          <cell r="C4333" t="str">
            <v>UN</v>
          </cell>
          <cell r="D4333">
            <v>38.22</v>
          </cell>
        </row>
        <row r="4334">
          <cell r="A4334">
            <v>97468</v>
          </cell>
          <cell r="B4334" t="str">
            <v>LUVA COM REDUÇÃO, EM AÇO, CONEXÃO SOLDADA, DN 40  X 32 MM (1 1/2 X 1 1/4), INSTALADO EM REDE DE ALIMENTAÇÃO PARA HIDRANTE - FORNECIMENTO E INSTALAÇÃO. AF_12/2015</v>
          </cell>
          <cell r="C4334" t="str">
            <v>UN</v>
          </cell>
          <cell r="D4334">
            <v>45.15</v>
          </cell>
        </row>
        <row r="4335">
          <cell r="A4335">
            <v>97470</v>
          </cell>
          <cell r="B4335" t="str">
            <v>LUVA, EM AÇO, CONEXÃO SOLDADA, DN 50 (2), INSTALADO EM REDE DE ALIMENTAÇÃO PARA HIDRANTE - FORNECIMENTO E INSTALAÇÃO. AF_12/2015</v>
          </cell>
          <cell r="C4335" t="str">
            <v>UN</v>
          </cell>
          <cell r="D4335">
            <v>55.83</v>
          </cell>
        </row>
        <row r="4336">
          <cell r="A4336">
            <v>97471</v>
          </cell>
          <cell r="B4336" t="str">
            <v>LUVA COM REDUÇÃO, EM AÇO, CONEXÃO SOLDADA, DN 50 X 40 MM (2 X 1 1/2), INSTALADO EM REDE DE ALIMENTAÇÃO PARA HIDRANTE - FORNECIMENTO E INSTALAÇÃO. AF_12/2015</v>
          </cell>
          <cell r="C4336" t="str">
            <v>UN</v>
          </cell>
          <cell r="D4336">
            <v>66.78</v>
          </cell>
        </row>
        <row r="4337">
          <cell r="A4337">
            <v>97474</v>
          </cell>
          <cell r="B4337" t="str">
            <v>LUVA, EM AÇO, CONEXÃO SOLDADA, DN 65 (2 1/2), INSTALADO EM REDE DE ALIMENTAÇÃO PARA HIDRANTE - FORNECIMENTO E INSTALAÇÃO. AF_12/2015</v>
          </cell>
          <cell r="C4337" t="str">
            <v>UN</v>
          </cell>
          <cell r="D4337">
            <v>100.25</v>
          </cell>
        </row>
        <row r="4338">
          <cell r="A4338">
            <v>97475</v>
          </cell>
          <cell r="B4338" t="str">
            <v>LUVA COM REDUÇÃO, EM AÇO, CONEXÃO SOLDADA, DN 65 X 50 MM (2 1/2 X 2), INSTALADO EM REDE DE ALIMENTAÇÃO PARA HIDRANTE - FORNECIMENTO E INSTALAÇÃO. AF_12/2015</v>
          </cell>
          <cell r="C4338" t="str">
            <v>UN</v>
          </cell>
          <cell r="D4338">
            <v>122.4</v>
          </cell>
        </row>
        <row r="4339">
          <cell r="A4339">
            <v>97477</v>
          </cell>
          <cell r="B4339" t="str">
            <v>LUVA, EM AÇO, CONEXÃO SOLDADA, DN 80 (3), INSTALADO EM REDE DE ALIMENTAÇÃO PARA HIDRANTE - FORNECIMENTO E INSTALAÇÃO. AF_12/2015</v>
          </cell>
          <cell r="C4339" t="str">
            <v>UN</v>
          </cell>
          <cell r="D4339">
            <v>133.09</v>
          </cell>
        </row>
        <row r="4340">
          <cell r="A4340">
            <v>97478</v>
          </cell>
          <cell r="B4340" t="str">
            <v>LUVA COM REDUÇÃO, EM AÇO, CONEXÃO SOLDADA, DN 80 X 65 MM (3 X 2 1/2), INSTALADO EM REDE DE ALIMENTAÇÃO PARA HIDRANTE - FORNECIMENTO E INSTALAÇÃO. AF_12/2015</v>
          </cell>
          <cell r="C4340" t="str">
            <v>UN</v>
          </cell>
          <cell r="D4340">
            <v>162.94</v>
          </cell>
        </row>
        <row r="4341">
          <cell r="A4341">
            <v>97479</v>
          </cell>
          <cell r="B4341" t="str">
            <v>CURVA 45 GRAUS, EM AÇO, CONEXÃO SOLDADA, DN 25 (1), INSTALADO EM REDE DE ALIMENTAÇÃO PARA HIDRANTE - FORNECIMENTO E INSTALAÇÃO. AF_12/2015</v>
          </cell>
          <cell r="C4341" t="str">
            <v>UN</v>
          </cell>
          <cell r="D4341">
            <v>33.92</v>
          </cell>
        </row>
        <row r="4342">
          <cell r="A4342">
            <v>97480</v>
          </cell>
          <cell r="B4342" t="str">
            <v>CURVA 90 GRAUS, EM AÇO, CONEXÃO SOLDADA, DN 25 (1), INSTALADO EM REDE DE ALIMENTAÇÃO PARA HIDRANTE - FORNECIMENTO E INSTALAÇÃO. AF_12/2015</v>
          </cell>
          <cell r="C4342" t="str">
            <v>UN</v>
          </cell>
          <cell r="D4342">
            <v>33.92</v>
          </cell>
        </row>
        <row r="4343">
          <cell r="A4343">
            <v>97481</v>
          </cell>
          <cell r="B4343" t="str">
            <v>CURVA 45 GRAUS, EM AÇO, CONEXÃO SOLDADA, DN 32 (1 1/4), INSTALADO EM REDE DE ALIMENTAÇÃO PARA HIDRANTE - FORNECIMENTO E INSTALAÇÃO. AF_12/2015</v>
          </cell>
          <cell r="C4343" t="str">
            <v>UN</v>
          </cell>
          <cell r="D4343">
            <v>48.72</v>
          </cell>
        </row>
        <row r="4344">
          <cell r="A4344">
            <v>97482</v>
          </cell>
          <cell r="B4344" t="str">
            <v>CURVA 90 GRAUS, EM AÇO, CONEXÃO SOLDADA, DN 32 (1 1/4), INSTALADO EM REDE DE ALIMENTAÇÃO PARA HIDRANTE - FORNECIMENTO E INSTALAÇÃO. AF_12/2015</v>
          </cell>
          <cell r="C4344" t="str">
            <v>UN</v>
          </cell>
          <cell r="D4344">
            <v>48.72</v>
          </cell>
        </row>
        <row r="4345">
          <cell r="A4345">
            <v>97483</v>
          </cell>
          <cell r="B4345" t="str">
            <v>CURVA 45 GRAUS, EM AÇO, CONEXÃO SOLDADA, DN 40 (1 1/2"), INSTALADO EM REDE DE ALIMENTAÇÃO PARA HIDRANTE - FORNECIMENTO E INSTALAÇÃO. AF_12/2015</v>
          </cell>
          <cell r="C4345" t="str">
            <v>UN</v>
          </cell>
          <cell r="D4345">
            <v>67.73</v>
          </cell>
        </row>
        <row r="4346">
          <cell r="A4346">
            <v>97484</v>
          </cell>
          <cell r="B4346" t="str">
            <v>CURVA 90 GRAUS, EM AÇO, CONEXÃO SOLDADA, DN 40 (1 1/2"), INSTALADO EM REDE DE ALIMENTAÇÃO PARA HIDRANTE - FORNECIMENTO E INSTALAÇÃO. AF_12/2015</v>
          </cell>
          <cell r="C4346" t="str">
            <v>UN</v>
          </cell>
          <cell r="D4346">
            <v>67.73</v>
          </cell>
        </row>
        <row r="4347">
          <cell r="A4347">
            <v>97485</v>
          </cell>
          <cell r="B4347" t="str">
            <v>CURVA 45 GRAUS, EM AÇO, CONEXÃO SOLDADA, DN 50 (2"), INSTALADO EM REDE DE ALIMENTAÇÃO PARA HIDRANTE - FORNECIMENTO E INSTALAÇÃO. AF_12/2015</v>
          </cell>
          <cell r="C4347" t="str">
            <v>UN</v>
          </cell>
          <cell r="D4347">
            <v>92.85</v>
          </cell>
        </row>
        <row r="4348">
          <cell r="A4348">
            <v>97486</v>
          </cell>
          <cell r="B4348" t="str">
            <v>CURVA 90 GRAUS, EM AÇO, CONEXÃO SOLDADA, DN 50 (2"), INSTALADO EM REDE DE ALIMENTAÇÃO PARA HIDRANTE - FORNECIMENTO E INSTALAÇÃO. AF_12/2015</v>
          </cell>
          <cell r="C4348" t="str">
            <v>UN</v>
          </cell>
          <cell r="D4348">
            <v>99.11</v>
          </cell>
        </row>
        <row r="4349">
          <cell r="A4349">
            <v>97487</v>
          </cell>
          <cell r="B4349" t="str">
            <v>CURVA 45 GRAUS, EM AÇO, CONEXÃO SOLDADA, DN 65 (2 1/2"), INSTALADO EM REDE DE ALIMENTAÇÃO PARA HIDRANTE - FORNECIMENTO E INSTALAÇÃO. AF_12/2015</v>
          </cell>
          <cell r="C4349" t="str">
            <v>UN</v>
          </cell>
          <cell r="D4349">
            <v>168.04</v>
          </cell>
        </row>
        <row r="4350">
          <cell r="A4350">
            <v>97488</v>
          </cell>
          <cell r="B4350" t="str">
            <v>CURVA 90 GRAUS, EM AÇO, CONEXÃO SOLDADA, DN 65 (2 1/2"), INSTALADO EM REDE DE ALIMENTAÇÃO PARA HIDRANTE - FORNECIMENTO E INSTALAÇÃO. AF_12/2015</v>
          </cell>
          <cell r="C4350" t="str">
            <v>UN</v>
          </cell>
          <cell r="D4350">
            <v>178.05</v>
          </cell>
        </row>
        <row r="4351">
          <cell r="A4351">
            <v>97489</v>
          </cell>
          <cell r="B4351" t="str">
            <v>CURVA 45 GRAUS, EM AÇO, CONEXÃO SOLDADA, DN 80 (3"), INSTALADO EM REDE DE ALIMENTAÇÃO PARA HIDRANTE - FORNECIMENTO E INSTALAÇÃO. AF_12/2015</v>
          </cell>
          <cell r="C4351" t="str">
            <v>UN</v>
          </cell>
          <cell r="D4351">
            <v>390.81</v>
          </cell>
        </row>
        <row r="4352">
          <cell r="A4352">
            <v>97490</v>
          </cell>
          <cell r="B4352" t="str">
            <v>CURVA 90 GRAUS, EM AÇO, CONEXÃO SOLDADA, DN 80 (3"), INSTALADO EM REDE DE ALIMENTAÇÃO PARA HIDRANTE - FORNECIMENTO E INSTALAÇÃO. AF_12/2015</v>
          </cell>
          <cell r="C4352" t="str">
            <v>UN</v>
          </cell>
          <cell r="D4352">
            <v>345.93</v>
          </cell>
        </row>
        <row r="4353">
          <cell r="A4353">
            <v>97491</v>
          </cell>
          <cell r="B4353" t="str">
            <v>TÊ, EM AÇO, CONEXÃO SOLDADA, DN 25 (1"), INSTALADO EM REDE DE ALIMENTAÇÃO PARA HIDRANTE - FORNECIMENTO E INSTALAÇÃO. AF_12/2015</v>
          </cell>
          <cell r="C4353" t="str">
            <v>UN</v>
          </cell>
          <cell r="D4353">
            <v>51.83</v>
          </cell>
        </row>
        <row r="4354">
          <cell r="A4354">
            <v>97492</v>
          </cell>
          <cell r="B4354" t="str">
            <v>TÊ, EM AÇO, CONEXÃO SOLDADA, DN 32 (1 1/4"), INSTALADO EM REDE DE ALIMENTAÇÃO PARA HIDRANTE - FORNECIMENTO E INSTALAÇÃO. AF_12/2015</v>
          </cell>
          <cell r="C4354" t="str">
            <v>UN</v>
          </cell>
          <cell r="D4354">
            <v>75.39</v>
          </cell>
        </row>
        <row r="4355">
          <cell r="A4355">
            <v>97493</v>
          </cell>
          <cell r="B4355" t="str">
            <v>TÊ, EM AÇO, CONEXÃO SOLDADA, DN 40 (1 1/2"), INSTALADO EM REDE DE ALIMENTAÇÃO PARA HIDRANTE - FORNECIMENTO E INSTALAÇÃO. AF_12/2015</v>
          </cell>
          <cell r="C4355" t="str">
            <v>UN</v>
          </cell>
          <cell r="D4355">
            <v>97.07</v>
          </cell>
        </row>
        <row r="4356">
          <cell r="A4356">
            <v>97494</v>
          </cell>
          <cell r="B4356" t="str">
            <v>TÊ, EM AÇO, CONEXÃO SOLDADA, DN 50 (2"), INSTALADO EM REDE DE ALIMENTAÇÃO PARA HIDRANTE - FORNECIMENTO E INSTALAÇÃO. AF_12/2015</v>
          </cell>
          <cell r="C4356" t="str">
            <v>UN</v>
          </cell>
          <cell r="D4356">
            <v>148.87</v>
          </cell>
        </row>
        <row r="4357">
          <cell r="A4357">
            <v>97495</v>
          </cell>
          <cell r="B4357" t="str">
            <v>TÊ, EM AÇO, CONEXÃO SOLDADA, DN 65 (2 1/2"), INSTALADO EM REDE DE ALIMENTAÇÃO PARA HIDRANTE - FORNECIMENTO E INSTALAÇÃO. AF_12/2015</v>
          </cell>
          <cell r="C4357" t="str">
            <v>UN</v>
          </cell>
          <cell r="D4357">
            <v>268.89999999999998</v>
          </cell>
        </row>
        <row r="4358">
          <cell r="A4358">
            <v>97496</v>
          </cell>
          <cell r="B4358" t="str">
            <v>TÊ, EM AÇO, CONEXÃO SOLDADA, DN 80 (3"), INSTALADO EM REDE DE ALIMENTAÇÃO PARA HIDRANTE - FORNECIMENTO E INSTALAÇÃO. AF_12/2015</v>
          </cell>
          <cell r="C4358" t="str">
            <v>UN</v>
          </cell>
          <cell r="D4358">
            <v>422.03</v>
          </cell>
        </row>
        <row r="4359">
          <cell r="A4359">
            <v>97499</v>
          </cell>
          <cell r="B4359" t="str">
            <v>LUVA, EM AÇO, CONEXÃO SOLDADA, DN 25 (1"), INSTALADO EM REDE DE ALIMENTAÇÃO PARA SPRINKLER - FORNECIMENTO E INSTALAÇÃO. AF_12/2015</v>
          </cell>
          <cell r="C4359" t="str">
            <v>UN</v>
          </cell>
          <cell r="D4359">
            <v>19.23</v>
          </cell>
        </row>
        <row r="4360">
          <cell r="A4360">
            <v>97500</v>
          </cell>
          <cell r="B4360" t="str">
            <v>LUVA COM REDUÇÃO, EM AÇO, CONEXÃO SOLDADA, DN 25 X 20 MM (1" X 3/4"), INSTALADO EM REDE DE ALIMENTAÇÃO PARA SPRINKLER - FORNECIMENTO E INSTALAÇÃO. AF_12/2015</v>
          </cell>
          <cell r="C4360" t="str">
            <v>UN</v>
          </cell>
          <cell r="D4360">
            <v>16.02</v>
          </cell>
        </row>
        <row r="4361">
          <cell r="A4361">
            <v>97502</v>
          </cell>
          <cell r="B4361" t="str">
            <v>LUVA, EM AÇO, CONEXÃO SOLDADA, DN 32 (1 1/4"), INSTALADO EM REDE DE ALIMENTAÇÃO PARA SPRINKLER - FORNECIMENTO E INSTALAÇÃO. AF_12/2015</v>
          </cell>
          <cell r="C4361" t="str">
            <v>UN</v>
          </cell>
          <cell r="D4361">
            <v>26.63</v>
          </cell>
        </row>
        <row r="4362">
          <cell r="A4362">
            <v>97503</v>
          </cell>
          <cell r="B4362" t="str">
            <v>LUVA COM REDUÇÃO, EM AÇO, CONEXÃO SOLDADA, DN 32 X 25 MM (1 1/4"  X 1"), INSTALADO EM REDE DE ALIMENTAÇÃO PARA SPRINKLER - FORNECIMENTO E INSTALAÇÃO. AF_12/2015</v>
          </cell>
          <cell r="C4362" t="str">
            <v>UN</v>
          </cell>
          <cell r="D4362">
            <v>32.229999999999997</v>
          </cell>
        </row>
        <row r="4363">
          <cell r="A4363">
            <v>97505</v>
          </cell>
          <cell r="B4363" t="str">
            <v>LUVA, EM AÇO, CONEXÃO SOLDADA, DN 40 (1 1/2"), INSTALADO EM REDE DE ALIMENTAÇÃO PARA SPRINKLER - FORNECIMENTO E INSTALAÇÃO. AF_12/2015</v>
          </cell>
          <cell r="C4363" t="str">
            <v>UN</v>
          </cell>
          <cell r="D4363">
            <v>33.28</v>
          </cell>
        </row>
        <row r="4364">
          <cell r="A4364">
            <v>97506</v>
          </cell>
          <cell r="B4364" t="str">
            <v>LUVA COM REDUÇÃO, EM AÇO, CONEXÃO SOLDADA, DN 40  X 32 MM (1 1/2" X 1 1/4"), INSTALADO EM REDE DE ALIMENTAÇÃO PARA SPRINKLER - FORNECIMENTO E INSTALAÇÃO. AF_12/2015</v>
          </cell>
          <cell r="C4364" t="str">
            <v>UN</v>
          </cell>
          <cell r="D4364">
            <v>40.21</v>
          </cell>
        </row>
        <row r="4365">
          <cell r="A4365">
            <v>97508</v>
          </cell>
          <cell r="B4365" t="str">
            <v>LUVA, EM AÇO, CONEXÃO SOLDADA, DN 50 (2"), INSTALADO EM REDE DE ALIMENTAÇÃO PARA SPRINKLER - FORNECIMENTO E INSTALAÇÃO. AF_12/2015</v>
          </cell>
          <cell r="C4365" t="str">
            <v>UN</v>
          </cell>
          <cell r="D4365">
            <v>48.85</v>
          </cell>
        </row>
        <row r="4366">
          <cell r="A4366">
            <v>97509</v>
          </cell>
          <cell r="B4366" t="str">
            <v>LUVA COM REDUÇÃO, EM AÇO, CONEXÃO SOLDADA, DN 50 X 40 MM (2" X 1 1/2"), INSTALADO EM REDE DE ALIMENTAÇÃO PARA SPRINKLER - FORNECIMENTO E INSTALAÇÃO. AF_12/2015</v>
          </cell>
          <cell r="C4366" t="str">
            <v>UN</v>
          </cell>
          <cell r="D4366">
            <v>59.8</v>
          </cell>
        </row>
        <row r="4367">
          <cell r="A4367">
            <v>97511</v>
          </cell>
          <cell r="B4367" t="str">
            <v>LUVA, EM AÇO, CONEXÃO SOLDADA, DN 65 (2 1/2"), INSTALADO EM REDE DE ALIMENTAÇÃO PARA SPRINKLER - FORNECIMENTO E INSTALAÇÃO. AF_12/2015</v>
          </cell>
          <cell r="C4367" t="str">
            <v>UN</v>
          </cell>
          <cell r="D4367">
            <v>90.22</v>
          </cell>
        </row>
        <row r="4368">
          <cell r="A4368">
            <v>97512</v>
          </cell>
          <cell r="B4368" t="str">
            <v>LUVA COM REDUÇÃO, EM AÇO, CONEXÃO SOLDADA, DN 65 X 50 MM (2 1/2" X 2"), INSTALADO EM REDE DE ALIMENTAÇÃO PARA SPRINKLER - FORNECIMENTO E INSTALAÇÃO. AF_12/2015</v>
          </cell>
          <cell r="C4368" t="str">
            <v>UN</v>
          </cell>
          <cell r="D4368">
            <v>112.37</v>
          </cell>
        </row>
        <row r="4369">
          <cell r="A4369">
            <v>97514</v>
          </cell>
          <cell r="B4369" t="str">
            <v>LUVA, EM AÇO, CONEXÃO SOLDADA, DN 80 (3"), INSTALADO EM REDE DE ALIMENTAÇÃO PARA SPRINKLER - FORNECIMENTO E INSTALAÇÃO. AF_12/2015</v>
          </cell>
          <cell r="C4369" t="str">
            <v>UN</v>
          </cell>
          <cell r="D4369">
            <v>119.9</v>
          </cell>
        </row>
        <row r="4370">
          <cell r="A4370">
            <v>97515</v>
          </cell>
          <cell r="B4370" t="str">
            <v>LUVA COM REDUÇÃO, EM AÇO, CONEXÃO SOLDADA, DN 80 X 65 MM (3" X 2 1/2"), INSTALADO EM REDE DE ALIMENTAÇÃO PARA SPRINKLER - FORNECIMENTO E INSTALAÇÃO. AF_12/2015</v>
          </cell>
          <cell r="C4370" t="str">
            <v>UN</v>
          </cell>
          <cell r="D4370">
            <v>149.75</v>
          </cell>
        </row>
        <row r="4371">
          <cell r="A4371">
            <v>97517</v>
          </cell>
          <cell r="B4371" t="str">
            <v>CURVA 45 GRAUS, EM AÇO, CONEXÃO SOLDADA, DN 25 (1"), INSTALADO EM REDE DE ALIMENTAÇÃO PARA SPRINKLER - FORNECIMENTO E INSTALAÇÃO. AF_12/2015</v>
          </cell>
          <cell r="C4371" t="str">
            <v>UN</v>
          </cell>
          <cell r="D4371">
            <v>31.1</v>
          </cell>
        </row>
        <row r="4372">
          <cell r="A4372">
            <v>97518</v>
          </cell>
          <cell r="B4372" t="str">
            <v>CURVA 90 GRAUS, EM AÇO, CONEXÃO SOLDADA, DN 25 (1"), INSTALADO EM REDE DE ALIMENTAÇÃO PARA SPRINKLER - FORNECIMENTO E INSTALAÇÃO. AF_12/2015</v>
          </cell>
          <cell r="C4372" t="str">
            <v>UN</v>
          </cell>
          <cell r="D4372">
            <v>31.1</v>
          </cell>
        </row>
        <row r="4373">
          <cell r="A4373">
            <v>97519</v>
          </cell>
          <cell r="B4373" t="str">
            <v>CURVA 45 GRAUS, EM AÇO, CONEXÃO SOLDADA, DN 32 (1 1/4"), INSTALADO EM REDE DE ALIMENTAÇÃO PARA SPRINKLER - FORNECIMENTO E INSTALAÇÃO. AF_12/2015</v>
          </cell>
          <cell r="C4373" t="str">
            <v>UN</v>
          </cell>
          <cell r="D4373">
            <v>43.73</v>
          </cell>
        </row>
        <row r="4374">
          <cell r="A4374">
            <v>97520</v>
          </cell>
          <cell r="B4374" t="str">
            <v>CURVA 90 GRAUS, EM AÇO, CONEXÃO SOLDADA, DN 32 (1 1/4"), INSTALADO EM REDE DE ALIMENTAÇÃO PARA SPRINKLER - FORNECIMENTO E INSTALAÇÃO. AF_12/2015</v>
          </cell>
          <cell r="C4374" t="str">
            <v>UN</v>
          </cell>
          <cell r="D4374">
            <v>43.73</v>
          </cell>
        </row>
        <row r="4375">
          <cell r="A4375">
            <v>97521</v>
          </cell>
          <cell r="B4375" t="str">
            <v>CURVA 45 GRAUS, EM AÇO, CONEXÃO SOLDADA, DN 40 (1 1/2"), INSTALADO EM REDE DE ALIMENTAÇÃO PARA SPRINKLER - FORNECIMENTO E INSTALAÇÃO. AF_12/2015</v>
          </cell>
          <cell r="C4375" t="str">
            <v>UN</v>
          </cell>
          <cell r="D4375">
            <v>60.3</v>
          </cell>
        </row>
        <row r="4376">
          <cell r="A4376">
            <v>97522</v>
          </cell>
          <cell r="B4376" t="str">
            <v>CURVA 90 GRAUS, EM AÇO, CONEXÃO SOLDADA, DN 40 (1 1/2"), INSTALADO EM REDE DE ALIMENTAÇÃO PARA SPRINKLER - FORNECIMENTO E INSTALAÇÃO. AF_12/2015</v>
          </cell>
          <cell r="C4376" t="str">
            <v>UN</v>
          </cell>
          <cell r="D4376">
            <v>60.3</v>
          </cell>
        </row>
        <row r="4377">
          <cell r="A4377">
            <v>97523</v>
          </cell>
          <cell r="B4377" t="str">
            <v>CURVA 45 GRAUS, EM AÇO, CONEXÃO SOLDADA, DN 50 (2"), INSTALADO EM REDE DE ALIMENTAÇÃO PARA SPRINKLER - FORNECIMENTO E INSTALAÇÃO. AF_12/2015</v>
          </cell>
          <cell r="C4377" t="str">
            <v>UN</v>
          </cell>
          <cell r="D4377">
            <v>82.38</v>
          </cell>
        </row>
        <row r="4378">
          <cell r="A4378">
            <v>97524</v>
          </cell>
          <cell r="B4378" t="str">
            <v>CURVA 90 GRAUS, EM AÇO, CONEXÃO SOLDADA, DN 50 (2"), INSTALADO EM REDE DE ALIMENTAÇÃO PARA SPRINKLER - FORNECIMENTO E INSTALAÇÃO. AF_12/2015</v>
          </cell>
          <cell r="C4378" t="str">
            <v>UN</v>
          </cell>
          <cell r="D4378">
            <v>88.64</v>
          </cell>
        </row>
        <row r="4379">
          <cell r="A4379">
            <v>97525</v>
          </cell>
          <cell r="B4379" t="str">
            <v>CURVA 45 GRAUS, EM AÇO, CONEXÃO SOLDADA, DN 65 (2 1/2"), INSTALADO EM REDE DE ALIMENTAÇÃO PARA SPRINKLER - FORNECIMENTO E INSTALAÇÃO. AF_12/2015</v>
          </cell>
          <cell r="C4379" t="str">
            <v>UN</v>
          </cell>
          <cell r="D4379">
            <v>152.91</v>
          </cell>
        </row>
        <row r="4380">
          <cell r="A4380">
            <v>97526</v>
          </cell>
          <cell r="B4380" t="str">
            <v>CURVA 90 GRAUS, EM AÇO, CONEXÃO SOLDADA, DN 65 (2 1/2"), INSTALADO EM REDE DE ALIMENTAÇÃO PARA SPRINKLER - FORNECIMENTO E INSTALAÇÃO. AF_12/2015</v>
          </cell>
          <cell r="C4380" t="str">
            <v>UN</v>
          </cell>
          <cell r="D4380">
            <v>162.91999999999999</v>
          </cell>
        </row>
        <row r="4381">
          <cell r="A4381">
            <v>97527</v>
          </cell>
          <cell r="B4381" t="str">
            <v>CURVA 45 GRAUS, EM AÇO, CONEXÃO SOLDADA, DN 80 (3"), INSTALADO EM REDE DE ALIMENTAÇÃO PARA SPRINKLER - FORNECIMENTO E INSTALAÇÃO. AF_12/2015</v>
          </cell>
          <cell r="C4381" t="str">
            <v>UN</v>
          </cell>
          <cell r="D4381">
            <v>371.08</v>
          </cell>
        </row>
        <row r="4382">
          <cell r="A4382">
            <v>97528</v>
          </cell>
          <cell r="B4382" t="str">
            <v>CURVA 90 GRAUS, EM AÇO, CONEXÃO SOLDADA, DN 80 (3"), INSTALADO EM REDE DE ALIMENTAÇÃO PARA SPRINKLER - FORNECIMENTO E INSTALAÇÃO. AF_12/2015</v>
          </cell>
          <cell r="C4382" t="str">
            <v>UN</v>
          </cell>
          <cell r="D4382">
            <v>326.2</v>
          </cell>
        </row>
        <row r="4383">
          <cell r="A4383">
            <v>97529</v>
          </cell>
          <cell r="B4383" t="str">
            <v>TÊ, EM AÇO, CONEXÃO SOLDADA, DN 25 (1"), INSTALADO EM REDE DE ALIMENTAÇÃO PARA SPRINKLER - FORNECIMENTO E INSTALAÇÃO. AF_12/2015</v>
          </cell>
          <cell r="C4383" t="str">
            <v>UN</v>
          </cell>
          <cell r="D4383">
            <v>48.11</v>
          </cell>
        </row>
        <row r="4384">
          <cell r="A4384">
            <v>97530</v>
          </cell>
          <cell r="B4384" t="str">
            <v>TÊ, EM AÇO, CONEXÃO SOLDADA, DN 32 (1 1/4"), INSTALADO EM REDE DE ALIMENTAÇÃO PARA SPRINKLER - FORNECIMENTO E INSTALAÇÃO. AF_12/2015</v>
          </cell>
          <cell r="C4384" t="str">
            <v>UN</v>
          </cell>
          <cell r="D4384">
            <v>68.739999999999995</v>
          </cell>
        </row>
        <row r="4385">
          <cell r="A4385">
            <v>97531</v>
          </cell>
          <cell r="B4385" t="str">
            <v>TÊ, EM AÇO, CONEXÃO SOLDADA, DN 40 (1 1/2"), INSTALADO EM REDE DE ALIMENTAÇÃO PARA SPRINKLER - FORNECIMENTO E INSTALAÇÃO. AF_12/2015</v>
          </cell>
          <cell r="C4385" t="str">
            <v>UN</v>
          </cell>
          <cell r="D4385">
            <v>87.15</v>
          </cell>
        </row>
        <row r="4386">
          <cell r="A4386">
            <v>97532</v>
          </cell>
          <cell r="B4386" t="str">
            <v>TÊ, EM AÇO, CONEXÃO SOLDADA, DN 50 (2"), INSTALADO EM REDE DE ALIMENTAÇÃO PARA SPRINKLER - FORNECIMENTO E INSTALAÇÃO. AF_12/2015</v>
          </cell>
          <cell r="C4386" t="str">
            <v>UN</v>
          </cell>
          <cell r="D4386">
            <v>134.9</v>
          </cell>
        </row>
        <row r="4387">
          <cell r="A4387">
            <v>97533</v>
          </cell>
          <cell r="B4387" t="str">
            <v>TÊ, EM AÇO, CONEXÃO SOLDADA, DN 65 (2 1/2"), INSTALADO EM REDE DE ALIMENTAÇÃO PARA SPRINKLER - FORNECIMENTO E INSTALAÇÃO. AF_12/2015</v>
          </cell>
          <cell r="C4387" t="str">
            <v>UN</v>
          </cell>
          <cell r="D4387">
            <v>251.72</v>
          </cell>
        </row>
        <row r="4388">
          <cell r="A4388">
            <v>97534</v>
          </cell>
          <cell r="B4388" t="str">
            <v>TÊ, EM AÇO, CONEXÃO SOLDADA, DN 80 (3"), INSTALADO EM REDE DE ALIMENTAÇÃO PARA SPRINKLER - FORNECIMENTO E INSTALAÇÃO. AF_12/2015</v>
          </cell>
          <cell r="C4388" t="str">
            <v>UN</v>
          </cell>
          <cell r="D4388">
            <v>395.7</v>
          </cell>
        </row>
        <row r="4389">
          <cell r="A4389">
            <v>97537</v>
          </cell>
          <cell r="B4389" t="str">
            <v>LUVA, EM AÇO, CONEXÃO SOLDADA, DN 15 (1/2"), INSTALADO EM RAMAIS E SUB-RAMAIS DE GÁS - FORNECIMENTO E INSTALAÇÃO. AF_12/2015</v>
          </cell>
          <cell r="C4389" t="str">
            <v>UN</v>
          </cell>
          <cell r="D4389">
            <v>14.78</v>
          </cell>
        </row>
        <row r="4390">
          <cell r="A4390">
            <v>97540</v>
          </cell>
          <cell r="B4390" t="str">
            <v>LUVA, EM AÇO, CONEXÃO SOLDADA, DN 20 (3/4"), INSTALADO EM RAMAIS E SUB-RAMAIS DE GÁS - FORNECIMENTO E INSTALAÇÃO. AF_12/2015</v>
          </cell>
          <cell r="C4390" t="str">
            <v>UN</v>
          </cell>
          <cell r="D4390">
            <v>20.38</v>
          </cell>
        </row>
        <row r="4391">
          <cell r="A4391">
            <v>97541</v>
          </cell>
          <cell r="B4391" t="str">
            <v>LUVA COM REDUÇÃO, EM AÇO, CONEXÃO SOLDADA, DN 20 X 15 MM (3/4 " X 1/2"), INSTALADO EM RAMAIS E SUB-RAMAIS DE GÁS - FORNECIMENTO E INSTALAÇÃO. AF_12/2015</v>
          </cell>
          <cell r="C4391" t="str">
            <v>UN</v>
          </cell>
          <cell r="D4391">
            <v>17.71</v>
          </cell>
        </row>
        <row r="4392">
          <cell r="A4392">
            <v>97543</v>
          </cell>
          <cell r="B4392" t="str">
            <v>LUVA, EM AÇO, CONEXÃO SOLDADA, DN 25 (1"), INSTALADO EM RAMAIS E SUB-RAMAIS DE GÁS - FORNECIMENTO E INSTALAÇÃO. AF_12/2015</v>
          </cell>
          <cell r="C4392" t="str">
            <v>UN</v>
          </cell>
          <cell r="D4392">
            <v>33.92</v>
          </cell>
        </row>
        <row r="4393">
          <cell r="A4393">
            <v>97544</v>
          </cell>
          <cell r="B4393" t="str">
            <v>LUVA COM REDUÇÃO, EM AÇO, CONEXÃO SOLDADA, DN 25 X 20 MM (1" X 3/4"), INSTALADO EM RAMAIS E SUB-RAMAIS DE GÁS - FORNECIMENTO E INSTALAÇÃO. AF_12/2015</v>
          </cell>
          <cell r="C4393" t="str">
            <v>UN</v>
          </cell>
          <cell r="D4393">
            <v>30.71</v>
          </cell>
        </row>
        <row r="4394">
          <cell r="A4394">
            <v>97546</v>
          </cell>
          <cell r="B4394" t="str">
            <v>CURVA 45 GRAUS, EM AÇO, CONEXÃO SOLDADA, DN 15 (1/2"), INSTALADO EM RAMAIS E SUB-RAMAIS DE GÁS - FORNECIMENTO E INSTALAÇÃO. AF_12/2015</v>
          </cell>
          <cell r="C4394" t="str">
            <v>UN</v>
          </cell>
          <cell r="D4394">
            <v>20.86</v>
          </cell>
        </row>
        <row r="4395">
          <cell r="A4395">
            <v>97547</v>
          </cell>
          <cell r="B4395" t="str">
            <v>CURVA 90 GRAUS, EM AÇO, CONEXÃO SOLDADA, DN 15 (1/2"), INSTALADO EM RAMAIS E SUB-RAMAIS DE GÁS - FORNECIMENTO E INSTALAÇÃO. AF_12/2015</v>
          </cell>
          <cell r="C4395" t="str">
            <v>UN</v>
          </cell>
          <cell r="D4395">
            <v>20.86</v>
          </cell>
        </row>
        <row r="4396">
          <cell r="A4396">
            <v>97548</v>
          </cell>
          <cell r="B4396" t="str">
            <v>CURVA 45 GRAUS, EM AÇO, CONEXÃO SOLDADA, DN 20 (3/4"), INSTALADO EM RAMAIS E SUB-RAMAIS DE GÁS - FORNECIMENTO E INSTALAÇÃO. AF_12/2015</v>
          </cell>
          <cell r="C4396" t="str">
            <v>UN</v>
          </cell>
          <cell r="D4396">
            <v>31.39</v>
          </cell>
        </row>
        <row r="4397">
          <cell r="A4397">
            <v>97549</v>
          </cell>
          <cell r="B4397" t="str">
            <v>CURVA 90 GRAUS, EM AÇO, CONEXÃO SOLDADA, DN 20 (3/4"), INSTALADO EM RAMAIS E SUB-RAMAIS DE GÁS - FORNECIMENTO E INSTALAÇÃO. AF_12/2015</v>
          </cell>
          <cell r="C4397" t="str">
            <v>UN</v>
          </cell>
          <cell r="D4397">
            <v>31.39</v>
          </cell>
        </row>
        <row r="4398">
          <cell r="A4398">
            <v>97550</v>
          </cell>
          <cell r="B4398" t="str">
            <v>CURVA 45 GRAUS, EM AÇO, CONEXÃO SOLDADA, DN 25 (1"), INSTALADO EM RAMAIS E SUB-RAMAIS DE GÁS - FORNECIMENTO E INSTALAÇÃO. AF_12/2015</v>
          </cell>
          <cell r="C4398" t="str">
            <v>UN</v>
          </cell>
          <cell r="D4398">
            <v>53.16</v>
          </cell>
        </row>
        <row r="4399">
          <cell r="A4399">
            <v>97551</v>
          </cell>
          <cell r="B4399" t="str">
            <v>CURVA 90 GRAUS, EM AÇO, CONEXÃO SOLDADA, DN 25 (1"), INSTALADO EM RAMAIS E SUB-RAMAIS DE GÁS - FORNECIMENTO E INSTALAÇÃO. AF_12/2015</v>
          </cell>
          <cell r="C4399" t="str">
            <v>UN</v>
          </cell>
          <cell r="D4399">
            <v>53.16</v>
          </cell>
        </row>
        <row r="4400">
          <cell r="A4400">
            <v>97552</v>
          </cell>
          <cell r="B4400" t="str">
            <v>TÊ, EM AÇO, CONEXÃO SOLDADA, DN 15 (1/2"), INSTALADO EM RAMAIS E SUB-RAMAIS DE GÁS - FORNECIMENTO E INSTALAÇÃO. AF_12/2015</v>
          </cell>
          <cell r="C4400" t="str">
            <v>UN</v>
          </cell>
          <cell r="D4400">
            <v>30.12</v>
          </cell>
        </row>
        <row r="4401">
          <cell r="A4401">
            <v>97553</v>
          </cell>
          <cell r="B4401" t="str">
            <v>TÊ, EM AÇO, CONEXÃO SOLDADA, DN 20 (3/4"), INSTALADO EM RAMAIS E SUB-RAMAIS DE GÁS - FORNECIMENTO E INSTALAÇÃO. AF_12/2015</v>
          </cell>
          <cell r="C4401" t="str">
            <v>UN</v>
          </cell>
          <cell r="D4401">
            <v>44.17</v>
          </cell>
        </row>
        <row r="4402">
          <cell r="A4402">
            <v>97554</v>
          </cell>
          <cell r="B4402" t="str">
            <v>TÊ, EM AÇO, CONEXÃO SOLDADA, DN 25 (1"), INSTALADO EM RAMAIS E SUB-RAMAIS DE GÁS - FORNECIMENTO E INSTALAÇÃO. AF_12/2015</v>
          </cell>
          <cell r="C4402" t="str">
            <v>UN</v>
          </cell>
          <cell r="D4402">
            <v>77.540000000000006</v>
          </cell>
        </row>
        <row r="4403">
          <cell r="A4403">
            <v>98602</v>
          </cell>
          <cell r="B4403" t="str">
            <v>CONECTOR EM BRONZE/LATÃO, DN 22 MM X 1/2", SEM ANEL DE SOLDA, BOLSA X ROSCA F, INSTALADO EM PRUMADA  FORNECIMENTO E INSTALAÇÃO. AF_01/2016</v>
          </cell>
          <cell r="C4403" t="str">
            <v>UN</v>
          </cell>
          <cell r="D4403">
            <v>11.44</v>
          </cell>
        </row>
        <row r="4404">
          <cell r="A4404">
            <v>6171</v>
          </cell>
          <cell r="B4404" t="str">
            <v>TAMPA DE CONCRETO ARMADO 60X60X5CM PARA CAIXA</v>
          </cell>
          <cell r="C4404" t="str">
            <v>UN</v>
          </cell>
          <cell r="D4404">
            <v>23.71</v>
          </cell>
        </row>
        <row r="4405">
          <cell r="A4405" t="str">
            <v>74166/1</v>
          </cell>
          <cell r="B4405" t="str">
            <v>CAIXA DE INSPEÇÃO EM CONCRETO PRÉ-MOLDADO DN 60CM COM TAMPA H= 60CM - FORNECIMENTO E INSTALACAO</v>
          </cell>
          <cell r="C4405" t="str">
            <v>UN</v>
          </cell>
          <cell r="D4405">
            <v>219.93</v>
          </cell>
        </row>
        <row r="4406">
          <cell r="A4406" t="str">
            <v>74166/2</v>
          </cell>
          <cell r="B4406" t="str">
            <v>CAIXA DE INSPECAO EM ANEL DE CONCRETO PRE MOLDADO, COM 950MM DE ALTURA TOTAL. ANEIS COM ESP=50MM, DIAM.=600MM. EXCLUSIVE TAMPAO E ESCAVACAO - FORNECIMENTO E INSTALACAO</v>
          </cell>
          <cell r="C4406" t="str">
            <v>UN</v>
          </cell>
          <cell r="D4406">
            <v>299.63</v>
          </cell>
        </row>
        <row r="4407">
          <cell r="A4407">
            <v>88503</v>
          </cell>
          <cell r="B4407" t="str">
            <v>CAIXA D´ÁGUA EM POLIETILENO, 1000 LITROS, COM ACESSÓRIOS</v>
          </cell>
          <cell r="C4407" t="str">
            <v>UN</v>
          </cell>
          <cell r="D4407">
            <v>651.59</v>
          </cell>
        </row>
        <row r="4408">
          <cell r="A4408">
            <v>88504</v>
          </cell>
          <cell r="B4408" t="str">
            <v>CAIXA D´AGUA EM POLIETILENO, 500 LITROS, COM ACESSÓRIOS</v>
          </cell>
          <cell r="C4408" t="str">
            <v>UN</v>
          </cell>
          <cell r="D4408">
            <v>532.77</v>
          </cell>
        </row>
        <row r="4409">
          <cell r="A4409">
            <v>97900</v>
          </cell>
          <cell r="B4409" t="str">
            <v>CAIXA ENTERRADA HIDRÁULICA RETANGULAR EM ALVENARIA COM TIJOLOS CERÂMICOS MACIÇOS, DIMENSÕES INTERNAS: 0,3X0,3X0,3 M PARA REDE DE ESGOTO. AF_05/2018</v>
          </cell>
          <cell r="C4409" t="str">
            <v>UN</v>
          </cell>
          <cell r="D4409">
            <v>139.91999999999999</v>
          </cell>
        </row>
        <row r="4410">
          <cell r="A4410">
            <v>97901</v>
          </cell>
          <cell r="B4410" t="str">
            <v>CAIXA ENTERRADA HIDRÁULICA RETANGULAR EM ALVENARIA COM TIJOLOS CERÂMICOS MACIÇOS, DIMENSÕES INTERNAS: 0,4X0,4X0,4 M PARA REDE DE ESGOTO. AF_05/2018</v>
          </cell>
          <cell r="C4410" t="str">
            <v>UN</v>
          </cell>
          <cell r="D4410">
            <v>222.19</v>
          </cell>
        </row>
        <row r="4411">
          <cell r="A4411">
            <v>97902</v>
          </cell>
          <cell r="B4411" t="str">
            <v>CAIXA ENTERRADA HIDRÁULICA RETANGULAR EM ALVENARIA COM TIJOLOS CERÂMICOS MACIÇOS, DIMENSÕES INTERNAS: 0,6X0,6X0,6 M PARA REDE DE ESGOTO. AF_05/2018</v>
          </cell>
          <cell r="C4411" t="str">
            <v>UN</v>
          </cell>
          <cell r="D4411">
            <v>438.12</v>
          </cell>
        </row>
        <row r="4412">
          <cell r="A4412">
            <v>97903</v>
          </cell>
          <cell r="B4412" t="str">
            <v>CAIXA ENTERRADA HIDRÁULICA RETANGULAR EM ALVENARIA COM TIJOLOS CERÂMICOS MACIÇOS, DIMENSÕES INTERNAS: 0,8X0,8X0,6 M PARA REDE DE ESGOTO. AF_05/2018</v>
          </cell>
          <cell r="C4412" t="str">
            <v>UN</v>
          </cell>
          <cell r="D4412">
            <v>604.33000000000004</v>
          </cell>
        </row>
        <row r="4413">
          <cell r="A4413">
            <v>97904</v>
          </cell>
          <cell r="B4413" t="str">
            <v>CAIXA ENTERRADA HIDRÁULICA RETANGULAR EM ALVENARIA COM TIJOLOS CERÂMICOS MACIÇOS, DIMENSÕES INTERNAS: 1X1X0,6 M PARA REDE DE ESGOTO. AF_05/2018</v>
          </cell>
          <cell r="C4413" t="str">
            <v>UN</v>
          </cell>
          <cell r="D4413">
            <v>712.63</v>
          </cell>
        </row>
        <row r="4414">
          <cell r="A4414">
            <v>97905</v>
          </cell>
          <cell r="B4414" t="str">
            <v>CAIXA ENTERRADA HIDRÁULICA RETANGULAR, EM ALVENARIA COM BLOCOS DE CONCRETO, DIMENSÕES INTERNAS: 0,4X0,4X0,4 M PARA REDE DE ESGOTO. AF_05/2018</v>
          </cell>
          <cell r="C4414" t="str">
            <v>UN</v>
          </cell>
          <cell r="D4414">
            <v>178.81</v>
          </cell>
        </row>
        <row r="4415">
          <cell r="A4415">
            <v>97906</v>
          </cell>
          <cell r="B4415" t="str">
            <v>CAIXA ENTERRADA HIDRÁULICA RETANGULAR, EM ALVENARIA COM BLOCOS DE CONCRETO, DIMENSÕES INTERNAS: 0,6X0,6X0,6 M PARA REDE DE ESGOTO. AF_05/2018</v>
          </cell>
          <cell r="C4415" t="str">
            <v>UN</v>
          </cell>
          <cell r="D4415">
            <v>333.92</v>
          </cell>
        </row>
        <row r="4416">
          <cell r="A4416">
            <v>97907</v>
          </cell>
          <cell r="B4416" t="str">
            <v>CAIXA ENTERRADA HIDRÁULICA RETANGULAR, EM ALVENARIA COM BLOCOS DE CONCRETO, DIMENSÕES INTERNAS: 0,8X0,8X0,6 M PARA REDE DE ESGOTO. AF_05/2018</v>
          </cell>
          <cell r="C4416" t="str">
            <v>UN</v>
          </cell>
          <cell r="D4416">
            <v>471.35</v>
          </cell>
        </row>
        <row r="4417">
          <cell r="A4417">
            <v>97908</v>
          </cell>
          <cell r="B4417" t="str">
            <v>CAIXA ENTERRADA HIDRÁULICA RETANGULAR, EM ALVENARIA COM BLOCOS DE CONCRETO, DIMENSÕES INTERNAS: 1X1X0,6 M PARA REDE DE ESGOTO. AF_05/2018</v>
          </cell>
          <cell r="C4417" t="str">
            <v>UN</v>
          </cell>
          <cell r="D4417">
            <v>555.29</v>
          </cell>
        </row>
        <row r="4418">
          <cell r="A4418">
            <v>98102</v>
          </cell>
          <cell r="B4418" t="str">
            <v>CAIXA DE GORDURA SIMPLES, CIRCULAR, EM CONCRETO PRÉ-MOLDADO, DIÂMETRO INTERNO = 0,4 M, ALTURA INTERNA = 0,4 M. AF_05/2018</v>
          </cell>
          <cell r="C4418" t="str">
            <v>UN</v>
          </cell>
          <cell r="D4418">
            <v>77.55</v>
          </cell>
        </row>
        <row r="4419">
          <cell r="A4419">
            <v>98103</v>
          </cell>
          <cell r="B4419" t="str">
            <v>CAIXA DE GORDURA DUPLA, CIRCULAR, EM CONCRETO PRÉ-MOLDADO, DIÂMETRO INTERNO = 0,6 M, ALTURA INTERNA = 0,6 M. AF_05/2018</v>
          </cell>
          <cell r="C4419" t="str">
            <v>UN</v>
          </cell>
          <cell r="D4419">
            <v>163.16</v>
          </cell>
        </row>
        <row r="4420">
          <cell r="A4420">
            <v>98104</v>
          </cell>
          <cell r="B4420" t="str">
            <v>CAIXA DE GORDURA SIMPLES (CAPACIDADE: 36L), RETANGULAR, EM ALVENARIA COM TIJOLOS CERÂMICOS MACIÇOS, DIMENSÕES INTERNAS = 0,2X0,4 M, ALTURA INTERNA = 0,8 M. AF_05/2018</v>
          </cell>
          <cell r="C4420" t="str">
            <v>UN</v>
          </cell>
          <cell r="D4420">
            <v>295.73</v>
          </cell>
        </row>
        <row r="4421">
          <cell r="A4421">
            <v>98105</v>
          </cell>
          <cell r="B4421" t="str">
            <v>CAIXA DE GORDURA DUPLA (CAPACIDADE: 126 L), RETANGULAR, EM ALVENARIA COM TIJOLOS CERÂMICOS MACIÇOS, DIMENSÕES INTERNAS = 0,4X0,7 M, ALTURA INTERNA = 0,8 M. AF_05/2018</v>
          </cell>
          <cell r="C4421" t="str">
            <v>UN</v>
          </cell>
          <cell r="D4421">
            <v>511.78</v>
          </cell>
        </row>
        <row r="4422">
          <cell r="A4422">
            <v>98106</v>
          </cell>
          <cell r="B4422" t="str">
            <v>CAIXA DE GORDURA ESPECIAL (CAPACIDADE: 312 L - PARA ATÉ 146 PESSOAS SERVIDAS NO PICO), RETANGULAR, EM ALVENARIA COM TIJOLOS CERÂMICOS MACIÇOS, DIMENSÕES INTERNAS = 0,4X1,2 M, ALTURA INTERNA = 1 M. AF_05/2018</v>
          </cell>
          <cell r="C4422" t="str">
            <v>UN</v>
          </cell>
          <cell r="D4422">
            <v>846.82</v>
          </cell>
        </row>
        <row r="4423">
          <cell r="A4423">
            <v>98107</v>
          </cell>
          <cell r="B4423" t="str">
            <v>CAIXA DE GORDURA SIMPLES (CAPACIDADE: 36 L), RETANGULAR, EM ALVENARIA COM BLOCOS DE CONCRETO, DIMENSÕES INTERNAS = 0,2X0,4 M, ALTURA INTERNA = 0,8 M. AF_05/2018</v>
          </cell>
          <cell r="C4423" t="str">
            <v>UN</v>
          </cell>
          <cell r="D4423">
            <v>214.62</v>
          </cell>
        </row>
        <row r="4424">
          <cell r="A4424">
            <v>98108</v>
          </cell>
          <cell r="B4424" t="str">
            <v>CAIXA DE GORDURA DUPLA (CAPACIDADE: 126 L), RETANGULAR, EM ALVENARIA COM BLOCOS DE CONCRETO, DIMENSÕES INTERNAS = 0,4X0,7 M, ALTURA INTERNA = 0,8 M. AF_05/2018</v>
          </cell>
          <cell r="C4424" t="str">
            <v>UN</v>
          </cell>
          <cell r="D4424">
            <v>381.06</v>
          </cell>
        </row>
        <row r="4425">
          <cell r="A4425">
            <v>99250</v>
          </cell>
          <cell r="B4425" t="str">
            <v>CAIXA ENTERRADA HIDRÁULICA RETANGULAR EM ALVENARIA COM TIJOLOS CERÂMICOS MACIÇOS, DIMENSÕES INTERNAS: 0,3X0,3X0,3 M PARA REDE DE DRENAGEM. AF_05/2018</v>
          </cell>
          <cell r="C4425" t="str">
            <v>UN</v>
          </cell>
          <cell r="D4425">
            <v>136.99</v>
          </cell>
        </row>
        <row r="4426">
          <cell r="A4426">
            <v>99251</v>
          </cell>
          <cell r="B4426" t="str">
            <v>CAIXA ENTERRADA HIDRÁULICA RETANGULAR EM ALVENARIA COM TIJOLOS CERÂMICOS MACIÇOS, DIMENSÕES INTERNAS: 0,4X0,4X0,4 M PARA REDE DE DRENAGEM. AF_05/2018</v>
          </cell>
          <cell r="C4426" t="str">
            <v>UN</v>
          </cell>
          <cell r="D4426">
            <v>217.15</v>
          </cell>
        </row>
        <row r="4427">
          <cell r="A4427">
            <v>99253</v>
          </cell>
          <cell r="B4427" t="str">
            <v>CAIXA ENTERRADA HIDRÁULICA RETANGULAR EM ALVENARIA COM TIJOLOS CERÂMICOS MACIÇOS, DIMENSÕES INTERNAS: 0,6X0,6X0,6 M PARA REDE DE DRENAGEM. AF_05/2018</v>
          </cell>
          <cell r="C4427" t="str">
            <v>UN</v>
          </cell>
          <cell r="D4427">
            <v>426.82</v>
          </cell>
        </row>
        <row r="4428">
          <cell r="A4428">
            <v>99255</v>
          </cell>
          <cell r="B4428" t="str">
            <v>CAIXA ENTERRADA HIDRÁULICA RETANGULAR EM ALVENARIA COM TIJOLOS CERÂMICOS MACIÇOS, DIMENSÕES INTERNAS: 0,8X0,8X0,6 M PARA REDE DE DRENAGEM. AF_05/2018</v>
          </cell>
          <cell r="C4428" t="str">
            <v>UN</v>
          </cell>
          <cell r="D4428">
            <v>588.82000000000005</v>
          </cell>
        </row>
        <row r="4429">
          <cell r="A4429">
            <v>99257</v>
          </cell>
          <cell r="B4429" t="str">
            <v>CAIXA ENTERRADA HIDRÁULICA RETANGULAR EM ALVENARIA COM TIJOLOS CERÂMICOS MACIÇOS, DIMENSÕES INTERNAS: 1X1X0,6 M PARA REDE DE DRENAGEM. AF_05/2018</v>
          </cell>
          <cell r="C4429" t="str">
            <v>UN</v>
          </cell>
          <cell r="D4429">
            <v>692.58</v>
          </cell>
        </row>
        <row r="4430">
          <cell r="A4430">
            <v>99258</v>
          </cell>
          <cell r="B4430" t="str">
            <v>CAIXA ENTERRADA HIDRÁULICA RETANGULAR, EM ALVENARIA COM BLOCOS DE CONCRETO, DIMENSÕES INTERNAS: 0,4X0,4X0,4 M PARA REDE DE DRENAGEM. AF_05/2018</v>
          </cell>
          <cell r="C4430" t="str">
            <v>UN</v>
          </cell>
          <cell r="D4430">
            <v>174.65</v>
          </cell>
        </row>
        <row r="4431">
          <cell r="A4431">
            <v>99260</v>
          </cell>
          <cell r="B4431" t="str">
            <v>CAIXA ENTERRADA HIDRÁULICA RETANGULAR, EM ALVENARIA COM BLOCOS DE CONCRETO, DIMENSÕES INTERNAS: 0,6X0,6X0,6 M PARA REDE DE DRENAGEM. AF_05/2018</v>
          </cell>
          <cell r="C4431" t="str">
            <v>UN</v>
          </cell>
          <cell r="D4431">
            <v>326.8</v>
          </cell>
        </row>
        <row r="4432">
          <cell r="A4432">
            <v>99262</v>
          </cell>
          <cell r="B4432" t="str">
            <v>CAIXA ENTERRADA HIDRÁULICA RETANGULAR, EM ALVENARIA COM BLOCOS DE CONCRETO, DIMENSÕES INTERNAS: 0,8X0,8X0,6 M PARA REDE DE DRENAGEM. AF_05/2018</v>
          </cell>
          <cell r="C4432" t="str">
            <v>UN</v>
          </cell>
          <cell r="D4432">
            <v>461.19</v>
          </cell>
        </row>
        <row r="4433">
          <cell r="A4433">
            <v>99264</v>
          </cell>
          <cell r="B4433" t="str">
            <v>CAIXA ENTERRADA HIDRÁULICA RETANGULAR, EM ALVENARIA COM BLOCOS DE CONCRETO, DIMENSÕES INTERNAS: 1X1X0,6 M PARA REDE DE DRENAGEM. AF_05/2018</v>
          </cell>
          <cell r="C4433" t="str">
            <v>UN</v>
          </cell>
          <cell r="D4433">
            <v>541.55999999999995</v>
          </cell>
        </row>
        <row r="4434">
          <cell r="A4434">
            <v>89482</v>
          </cell>
          <cell r="B4434" t="str">
            <v>CAIXA SIFONADA, PVC, DN 100 X 100 X 50 MM, FORNECIDA E INSTALADA EM RAMAIS DE ENCAMINHAMENTO DE ÁGUA PLUVIAL. AF_12/2014</v>
          </cell>
          <cell r="C4434" t="str">
            <v>UN</v>
          </cell>
          <cell r="D4434">
            <v>20.63</v>
          </cell>
        </row>
        <row r="4435">
          <cell r="A4435">
            <v>89491</v>
          </cell>
          <cell r="B4435" t="str">
            <v>CAIXA SIFONADA, PVC, DN 150 X 185 X 75 MM, FORNECIDA E INSTALADA EM RAMAIS DE ENCAMINHAMENTO DE ÁGUA PLUVIAL. AF_12/2014</v>
          </cell>
          <cell r="C4435" t="str">
            <v>UN</v>
          </cell>
          <cell r="D4435">
            <v>49.64</v>
          </cell>
        </row>
        <row r="4436">
          <cell r="A4436">
            <v>89495</v>
          </cell>
          <cell r="B4436" t="str">
            <v>RALO SIFONADO, PVC, DN 100 X 40 MM, JUNTA SOLDÁVEL, FORNECIDO E INSTALADO EM RAMAIS DE ENCAMINHAMENTO DE ÁGUA PLUVIAL. AF_12/2014</v>
          </cell>
          <cell r="C4436" t="str">
            <v>UN</v>
          </cell>
          <cell r="D4436">
            <v>7.94</v>
          </cell>
        </row>
        <row r="4437">
          <cell r="A4437">
            <v>89707</v>
          </cell>
          <cell r="B4437" t="str">
            <v>CAIXA SIFONADA, PVC, DN 100 X 100 X 50 MM, JUNTA ELÁSTICA, FORNECIDA E INSTALADA EM RAMAL DE DESCARGA OU EM RAMAL DE ESGOTO SANITÁRIO. AF_12/2014</v>
          </cell>
          <cell r="C4437" t="str">
            <v>UN</v>
          </cell>
          <cell r="D4437">
            <v>24.93</v>
          </cell>
        </row>
        <row r="4438">
          <cell r="A4438">
            <v>89708</v>
          </cell>
          <cell r="B4438" t="str">
            <v>CAIXA SIFONADA, PVC, DN 150 X 185 X 75 MM, JUNTA ELÁSTICA, FORNECIDA E INSTALADA EM RAMAL DE DESCARGA OU EM RAMAL DE ESGOTO SANITÁRIO. AF_12/2014</v>
          </cell>
          <cell r="C4438" t="str">
            <v>UN</v>
          </cell>
          <cell r="D4438">
            <v>55.34</v>
          </cell>
        </row>
        <row r="4439">
          <cell r="A4439">
            <v>89709</v>
          </cell>
          <cell r="B4439" t="str">
            <v>RALO SIFONADO, PVC, DN 100 X 40 MM, JUNTA SOLDÁVEL, FORNECIDO E INSTALADO EM RAMAL DE DESCARGA OU EM RAMAL DE ESGOTO SANITÁRIO. AF_12/2014</v>
          </cell>
          <cell r="C4439" t="str">
            <v>UN</v>
          </cell>
          <cell r="D4439">
            <v>9.18</v>
          </cell>
        </row>
        <row r="4440">
          <cell r="A4440">
            <v>89710</v>
          </cell>
          <cell r="B4440" t="str">
            <v>RALO SECO, PVC, DN 100 X 40 MM, JUNTA SOLDÁVEL, FORNECIDO E INSTALADO EM RAMAL DE DESCARGA OU EM RAMAL DE ESGOTO SANITÁRIO. AF_12/2014</v>
          </cell>
          <cell r="C4440" t="str">
            <v>UN</v>
          </cell>
          <cell r="D4440">
            <v>9</v>
          </cell>
        </row>
        <row r="4441">
          <cell r="A4441">
            <v>72739</v>
          </cell>
          <cell r="B4441" t="str">
            <v>VASO SANITARIO INFANTIL SIFONADO, PARA VALVULA DE DESCARGA, EM LOUCA BRANCA, COM ACESSORIOS, INCLUSIVE ASSENTO PLASTICO, BOLSA DE BORRACHA PARA LIGACAO, TUBO PVC LIGACAO - FORNECIMENTO E INSTALACAO</v>
          </cell>
          <cell r="C4441" t="str">
            <v>UN</v>
          </cell>
          <cell r="D4441">
            <v>413.05</v>
          </cell>
        </row>
        <row r="4442">
          <cell r="A4442" t="str">
            <v>74234/1</v>
          </cell>
          <cell r="B4442" t="str">
            <v>MICTORIO SIFONADO DE LOUCA BRANCA COM PERTENCES, COM REGISTRO DE PRESSAO 1/2" COM CANOPLA CROMADA ACABAMENTO SIMPLES E CONJUNTO PARA FIXACAO  - FORNECIMENTO E INSTALACAO</v>
          </cell>
          <cell r="C4442" t="str">
            <v>UN</v>
          </cell>
          <cell r="D4442">
            <v>446.99</v>
          </cell>
        </row>
        <row r="4443">
          <cell r="A4443">
            <v>86872</v>
          </cell>
          <cell r="B4443" t="str">
            <v>TANQUE DE LOUÇA BRANCA COM COLUNA, 30L OU EQUIVALENTE - FORNECIMENTO E INSTALAÇÃO. AF_12/2013</v>
          </cell>
          <cell r="C4443" t="str">
            <v>UN</v>
          </cell>
          <cell r="D4443">
            <v>554.44000000000005</v>
          </cell>
        </row>
        <row r="4444">
          <cell r="A4444">
            <v>86874</v>
          </cell>
          <cell r="B4444" t="str">
            <v>TANQUE DE LOUÇA BRANCA SUSPENSO, 18L OU EQUIVALENTE - FORNECIMENTO E INSTALAÇÃO. AF_12/2013</v>
          </cell>
          <cell r="C4444" t="str">
            <v>UN</v>
          </cell>
          <cell r="D4444">
            <v>339.54</v>
          </cell>
        </row>
        <row r="4445">
          <cell r="A4445">
            <v>86875</v>
          </cell>
          <cell r="B4445" t="str">
            <v>TANQUE DE MÁRMORE SINTÉTICO COM COLUNA, 22L OU EQUIVALENTE  FORNECIMENTO E INSTALAÇÃO. AF_12/2013</v>
          </cell>
          <cell r="C4445" t="str">
            <v>UN</v>
          </cell>
          <cell r="D4445">
            <v>339.41</v>
          </cell>
        </row>
        <row r="4446">
          <cell r="A4446">
            <v>86876</v>
          </cell>
          <cell r="B4446" t="str">
            <v>TANQUE DE MÁRMORE SINTÉTICO SUSPENSO, 22L OU EQUIVALENTE - FORNECIMENTO E INSTALAÇÃO. AF_12/2013</v>
          </cell>
          <cell r="C4446" t="str">
            <v>UN</v>
          </cell>
          <cell r="D4446">
            <v>195.24</v>
          </cell>
        </row>
        <row r="4447">
          <cell r="A4447">
            <v>86877</v>
          </cell>
          <cell r="B4447" t="str">
            <v>VÁLVULA EM METAL CROMADO 1.1/2" X 1.1/2" PARA TANQUE OU LAVATÓRIO, COM OU SEM LADRÃO - FORNECIMENTO E INSTALAÇÃO. AF_12/2013</v>
          </cell>
          <cell r="C4447" t="str">
            <v>UN</v>
          </cell>
          <cell r="D4447">
            <v>24.44</v>
          </cell>
        </row>
        <row r="4448">
          <cell r="A4448">
            <v>86878</v>
          </cell>
          <cell r="B4448" t="str">
            <v>VÁLVULA EM METAL CROMADO TIPO AMERICANA 3.1/2" X 1.1/2" PARA PIA - FORNECIMENTO E INSTALAÇÃO. AF_12/2013</v>
          </cell>
          <cell r="C4448" t="str">
            <v>UN</v>
          </cell>
          <cell r="D4448">
            <v>54.01</v>
          </cell>
        </row>
        <row r="4449">
          <cell r="A4449">
            <v>86879</v>
          </cell>
          <cell r="B4449" t="str">
            <v>VÁLVULA EM PLÁSTICO 1" PARA PIA, TANQUE OU LAVATÓRIO, COM OU SEM LADRÃO - FORNECIMENTO E INSTALAÇÃO. AF_12/2013</v>
          </cell>
          <cell r="C4449" t="str">
            <v>UN</v>
          </cell>
          <cell r="D4449">
            <v>6.06</v>
          </cell>
        </row>
        <row r="4450">
          <cell r="A4450">
            <v>86880</v>
          </cell>
          <cell r="B4450" t="str">
            <v>VÁLVULA EM PLÁSTICO CROMADO TIPO AMERICANA 3.1/2" X 1.1/2" SEM ADAPTADOR PARA PIA - FORNECIMENTO E INSTALAÇÃO. AF_12/2013</v>
          </cell>
          <cell r="C4450" t="str">
            <v>UN</v>
          </cell>
          <cell r="D4450">
            <v>17.39</v>
          </cell>
        </row>
        <row r="4451">
          <cell r="A4451">
            <v>86881</v>
          </cell>
          <cell r="B4451" t="str">
            <v>SIFÃO DO TIPO GARRAFA EM METAL CROMADO 1 X 1.1/2" - FORNECIMENTO E INSTALAÇÃO. AF_12/2013</v>
          </cell>
          <cell r="C4451" t="str">
            <v>UN</v>
          </cell>
          <cell r="D4451">
            <v>152.47</v>
          </cell>
        </row>
        <row r="4452">
          <cell r="A4452">
            <v>86882</v>
          </cell>
          <cell r="B4452" t="str">
            <v>SIFÃO DO TIPO GARRAFA/COPO EM PVC 1.1/4 X 1.1/2" - FORNECIMENTO E INSTALAÇÃO. AF_12/2013</v>
          </cell>
          <cell r="C4452" t="str">
            <v>UN</v>
          </cell>
          <cell r="D4452">
            <v>17.98</v>
          </cell>
        </row>
        <row r="4453">
          <cell r="A4453">
            <v>86883</v>
          </cell>
          <cell r="B4453" t="str">
            <v>SIFÃO DO TIPO FLEXÍVEL EM PVC 1 X 1.1/2 - FORNECIMENTO E INSTALAÇÃO. AF_12/2013</v>
          </cell>
          <cell r="C4453" t="str">
            <v>UN</v>
          </cell>
          <cell r="D4453">
            <v>10.26</v>
          </cell>
        </row>
        <row r="4454">
          <cell r="A4454">
            <v>86884</v>
          </cell>
          <cell r="B4454" t="str">
            <v>ENGATE FLEXÍVEL EM PLÁSTICO BRANCO, 1/2" X 30CM - FORNECIMENTO E INSTALAÇÃO. AF_12/2013</v>
          </cell>
          <cell r="C4454" t="str">
            <v>UN</v>
          </cell>
          <cell r="D4454">
            <v>7.45</v>
          </cell>
        </row>
        <row r="4455">
          <cell r="A4455">
            <v>86885</v>
          </cell>
          <cell r="B4455" t="str">
            <v>ENGATE FLEXÍVEL EM PLÁSTICO BRANCO, 1/2" X 40CM - FORNECIMENTO E INSTALAÇÃO. AF_12/2013</v>
          </cell>
          <cell r="C4455" t="str">
            <v>UN</v>
          </cell>
          <cell r="D4455">
            <v>9.8699999999999992</v>
          </cell>
        </row>
        <row r="4456">
          <cell r="A4456">
            <v>86886</v>
          </cell>
          <cell r="B4456" t="str">
            <v>ENGATE FLEXÍVEL EM INOX, 1/2 X 30CM - FORNECIMENTO E INSTALAÇÃO. AF_12/2013</v>
          </cell>
          <cell r="C4456" t="str">
            <v>UN</v>
          </cell>
          <cell r="D4456">
            <v>37.200000000000003</v>
          </cell>
        </row>
        <row r="4457">
          <cell r="A4457">
            <v>86887</v>
          </cell>
          <cell r="B4457" t="str">
            <v>ENGATE FLEXÍVEL EM INOX, 1/2 X 40CM - FORNECIMENTO E INSTALAÇÃO. AF_12/2013</v>
          </cell>
          <cell r="C4457" t="str">
            <v>UN</v>
          </cell>
          <cell r="D4457">
            <v>40.36</v>
          </cell>
        </row>
        <row r="4458">
          <cell r="A4458">
            <v>86888</v>
          </cell>
          <cell r="B4458" t="str">
            <v>VASO SANITÁRIO SIFONADO COM CAIXA ACOPLADA LOUÇA BRANCA - FORNECIMENTO E INSTALAÇÃO. AF_12/2013</v>
          </cell>
          <cell r="C4458" t="str">
            <v>UN</v>
          </cell>
          <cell r="D4458">
            <v>327.33999999999997</v>
          </cell>
        </row>
        <row r="4459">
          <cell r="A4459">
            <v>86889</v>
          </cell>
          <cell r="B4459" t="str">
            <v>BANCADA DE GRANITO CINZA POLIDO PARA PIA DE COZINHA 1,50 X 0,60 M - FORNECIMENTO E INSTALAÇÃO. AF_12/2013</v>
          </cell>
          <cell r="C4459" t="str">
            <v>UN</v>
          </cell>
          <cell r="D4459">
            <v>537.41</v>
          </cell>
        </row>
        <row r="4460">
          <cell r="A4460">
            <v>86893</v>
          </cell>
          <cell r="B4460" t="str">
            <v>BANCADA DE MÁRMORE BRANCO POLIDO PARA PIA DE COZINHA 1,50 X 0,60 M - FORNECIMENTO E INSTALAÇÃO. AF_12/2013</v>
          </cell>
          <cell r="C4460" t="str">
            <v>UN</v>
          </cell>
          <cell r="D4460">
            <v>404.2</v>
          </cell>
        </row>
        <row r="4461">
          <cell r="A4461">
            <v>86894</v>
          </cell>
          <cell r="B4461" t="str">
            <v>BANCADA DE MÁRMORE SINTÉTICO 120 X 60CM, COM CUBA INTEGRADA - FORNECIMENTO E INSTALAÇÃO. AF_12/2013</v>
          </cell>
          <cell r="C4461" t="str">
            <v>UN</v>
          </cell>
          <cell r="D4461">
            <v>192.03</v>
          </cell>
        </row>
        <row r="4462">
          <cell r="A4462">
            <v>86895</v>
          </cell>
          <cell r="B4462" t="str">
            <v>BANCADA DE GRANITO CINZA POLIDO PARA LAVATÓRIO 0,50 X 0,60 M - FORNECIMENTO E INSTALAÇÃO. AF_12/2013</v>
          </cell>
          <cell r="C4462" t="str">
            <v>UN</v>
          </cell>
          <cell r="D4462">
            <v>257.64999999999998</v>
          </cell>
        </row>
        <row r="4463">
          <cell r="A4463">
            <v>86899</v>
          </cell>
          <cell r="B4463" t="str">
            <v>BANCADA DE MÁRMORE BRANCO POLIDO PARA LAVATÓRIO 0,50 X 0,60 M - FORNECIMENTO E INSTALAÇÃO. AF_12/2013</v>
          </cell>
          <cell r="C4463" t="str">
            <v>UN</v>
          </cell>
          <cell r="D4463">
            <v>207.67</v>
          </cell>
        </row>
        <row r="4464">
          <cell r="A4464">
            <v>86900</v>
          </cell>
          <cell r="B4464" t="str">
            <v>CUBA DE EMBUTIR DE AÇO INOXIDÁVEL MÉDIA - FORNECIMENTO E INSTALAÇÃO. AF_12/2013</v>
          </cell>
          <cell r="C4464" t="str">
            <v>UN</v>
          </cell>
          <cell r="D4464">
            <v>144.44</v>
          </cell>
        </row>
        <row r="4465">
          <cell r="A4465">
            <v>86901</v>
          </cell>
          <cell r="B4465" t="str">
            <v>CUBA DE EMBUTIR OVAL EM LOUÇA BRANCA, 35 X 50CM OU EQUIVALENTE - FORNECIMENTO E INSTALAÇÃO. AF_12/2013</v>
          </cell>
          <cell r="C4465" t="str">
            <v>UN</v>
          </cell>
          <cell r="D4465">
            <v>100.26</v>
          </cell>
        </row>
        <row r="4466">
          <cell r="A4466">
            <v>86902</v>
          </cell>
          <cell r="B4466" t="str">
            <v>LAVATÓRIO LOUÇA BRANCA COM COLUNA, *44 X 35,5* CM, PADRÃO POPULAR - FORNECIMENTO E INSTALAÇÃO. AF_12/2013</v>
          </cell>
          <cell r="C4466" t="str">
            <v>UN</v>
          </cell>
          <cell r="D4466">
            <v>202.38</v>
          </cell>
        </row>
        <row r="4467">
          <cell r="A4467">
            <v>86903</v>
          </cell>
          <cell r="B4467" t="str">
            <v>LAVATÓRIO LOUÇA BRANCA COM COLUNA, 45 X 55CM OU EQUIVALENTE, PADRÃO MÉDIO - FORNECIMENTO E INSTALAÇÃO. AF_12/2013</v>
          </cell>
          <cell r="C4467" t="str">
            <v>UN</v>
          </cell>
          <cell r="D4467">
            <v>263.2</v>
          </cell>
        </row>
        <row r="4468">
          <cell r="A4468">
            <v>86904</v>
          </cell>
          <cell r="B4468" t="str">
            <v>LAVATÓRIO LOUÇA BRANCA SUSPENSO, 29,5 X 39CM OU EQUIVALENTE, PADRÃO POPULAR - FORNECIMENTO E INSTALAÇÃO. AF_12/2013</v>
          </cell>
          <cell r="C4468" t="str">
            <v>UN</v>
          </cell>
          <cell r="D4468">
            <v>101.21</v>
          </cell>
        </row>
        <row r="4469">
          <cell r="A4469">
            <v>86905</v>
          </cell>
          <cell r="B4469" t="str">
            <v>APARELHO MISTURADOR DE MESA PARA LAVATÓRIO, PADRÃO MÉDIO - FORNECIMENTO E INSTALAÇÃO. AF_12/2013</v>
          </cell>
          <cell r="C4469" t="str">
            <v>UN</v>
          </cell>
          <cell r="D4469">
            <v>201.32</v>
          </cell>
        </row>
        <row r="4470">
          <cell r="A4470">
            <v>86906</v>
          </cell>
          <cell r="B4470" t="str">
            <v>TORNEIRA CROMADA DE MESA, 1/2" OU 3/4", PARA LAVATÓRIO, PADRÃO POPULAR - FORNECIMENTO E INSTALAÇÃO. AF_12/2013</v>
          </cell>
          <cell r="C4470" t="str">
            <v>UN</v>
          </cell>
          <cell r="D4470">
            <v>47.07</v>
          </cell>
        </row>
        <row r="4471">
          <cell r="A4471">
            <v>86908</v>
          </cell>
          <cell r="B4471" t="str">
            <v>APARELHO MISTURADOR DE MESA PARA PIA DE COZINHA, PADRÃO MÉDIO - FORNECIMENTO E INSTALAÇÃO. AF_12/2013</v>
          </cell>
          <cell r="C4471" t="str">
            <v>UN</v>
          </cell>
          <cell r="D4471">
            <v>240.99</v>
          </cell>
        </row>
        <row r="4472">
          <cell r="A4472">
            <v>86909</v>
          </cell>
          <cell r="B4472" t="str">
            <v>TORNEIRA CROMADA TUBO MÓVEL, DE MESA, 1/2" OU 3/4", PARA PIA DE COZINHA, PADRÃO ALTO - FORNECIMENTO E INSTALAÇÃO. AF_12/2013</v>
          </cell>
          <cell r="C4472" t="str">
            <v>UN</v>
          </cell>
          <cell r="D4472">
            <v>94</v>
          </cell>
        </row>
        <row r="4473">
          <cell r="A4473">
            <v>86910</v>
          </cell>
          <cell r="B4473" t="str">
            <v>TORNEIRA CROMADA TUBO MÓVEL, DE PAREDE, 1/2" OU 3/4", PARA PIA DE COZINHA, PADRÃO MÉDIO - FORNECIMENTO E INSTALAÇÃO. AF_12/2013</v>
          </cell>
          <cell r="C4473" t="str">
            <v>UN</v>
          </cell>
          <cell r="D4473">
            <v>89.94</v>
          </cell>
        </row>
        <row r="4474">
          <cell r="A4474">
            <v>86911</v>
          </cell>
          <cell r="B4474" t="str">
            <v>TORNEIRA CROMADA LONGA, DE PAREDE, 1/2" OU 3/4", PARA PIA DE COZINHA, PADRÃO POPULAR - FORNECIMENTO E INSTALAÇÃO. AF_12/2013</v>
          </cell>
          <cell r="C4474" t="str">
            <v>UN</v>
          </cell>
          <cell r="D4474">
            <v>39.979999999999997</v>
          </cell>
        </row>
        <row r="4475">
          <cell r="A4475">
            <v>86912</v>
          </cell>
          <cell r="B4475" t="str">
            <v>TORNEIRA CROMADA LONGA, DE PAREDE, 1/2" OU 3/4", PARA PIA DE COZINHA, PADRÃO MÉDIO - FORNECIMENTO E INSTALAÇÃO. AF_12/2013</v>
          </cell>
          <cell r="C4475" t="str">
            <v>UN</v>
          </cell>
          <cell r="D4475">
            <v>39.979999999999997</v>
          </cell>
        </row>
        <row r="4476">
          <cell r="A4476">
            <v>86913</v>
          </cell>
          <cell r="B4476" t="str">
            <v>TORNEIRA CROMADA 1/2" OU 3/4" PARA TANQUE, PADRÃO POPULAR - FORNECIMENTO E INSTALAÇÃO. AF_12/2013</v>
          </cell>
          <cell r="C4476" t="str">
            <v>UN</v>
          </cell>
          <cell r="D4476">
            <v>17.97</v>
          </cell>
        </row>
        <row r="4477">
          <cell r="A4477">
            <v>86914</v>
          </cell>
          <cell r="B4477" t="str">
            <v>TORNEIRA CROMADA 1/2" OU 3/4" PARA TANQUE, PADRÃO MÉDIO - FORNECIMENTO E INSTALAÇÃO. AF_12/2013</v>
          </cell>
          <cell r="C4477" t="str">
            <v>UN</v>
          </cell>
          <cell r="D4477">
            <v>36.4</v>
          </cell>
        </row>
        <row r="4478">
          <cell r="A4478">
            <v>86915</v>
          </cell>
          <cell r="B4478" t="str">
            <v>TORNEIRA CROMADA DE MESA, 1/2" OU 3/4", PARA LAVATÓRIO, PADRÃO MÉDIO - FORNECIMENTO E INSTALAÇÃO. AF_12/2013</v>
          </cell>
          <cell r="C4478" t="str">
            <v>UN</v>
          </cell>
          <cell r="D4478">
            <v>79.12</v>
          </cell>
        </row>
        <row r="4479">
          <cell r="A4479">
            <v>86916</v>
          </cell>
          <cell r="B4479" t="str">
            <v>TORNEIRA PLÁSTICA 3/4" PARA TANQUE - FORNECIMENTO E INSTALAÇÃO. AF_12/2013</v>
          </cell>
          <cell r="C4479" t="str">
            <v>UN</v>
          </cell>
          <cell r="D4479">
            <v>30.54</v>
          </cell>
        </row>
        <row r="4480">
          <cell r="A4480">
            <v>86919</v>
          </cell>
          <cell r="B4480" t="str">
            <v>TANQUE DE LOUÇA BRANCA COM COLUNA, 30L OU EQUIVALENTE, INCLUSO SIFÃO FLEXÍVEL EM PVC, VÁLVULA METÁLICA E TORNEIRA DE METAL CROMADO PADRÃO MÉDIO - FORNECIMENTO E INSTALAÇÃO. AF_12/2013</v>
          </cell>
          <cell r="C4480" t="str">
            <v>UN</v>
          </cell>
          <cell r="D4480">
            <v>625.54</v>
          </cell>
        </row>
        <row r="4481">
          <cell r="A4481">
            <v>86920</v>
          </cell>
          <cell r="B4481" t="str">
            <v>TANQUE DE LOUÇA BRANCA COM COLUNA, 30L OU EQUIVALENTE, INCLUSO SIFÃO FLEXÍVEL EM PVC, VÁLVULA PLÁSTICA E TORNEIRA DE METAL CROMADO PADRÃO POPULAR - FORNECIMENTO E INSTALAÇÃO. AF_12/2013</v>
          </cell>
          <cell r="C4481" t="str">
            <v>UN</v>
          </cell>
          <cell r="D4481">
            <v>588.73</v>
          </cell>
        </row>
        <row r="4482">
          <cell r="A4482">
            <v>86921</v>
          </cell>
          <cell r="B4482" t="str">
            <v>TANQUE DE LOUÇA BRANCA COM COLUNA, 30L OU EQUIVALENTE, INCLUSO SIFÃO FLEXÍVEL EM PVC, VÁLVULA PLÁSTICA E TORNEIRA DE PLÁSTICO - FORNECIMENTO E INSTALAÇÃO. AF_12/2013</v>
          </cell>
          <cell r="C4482" t="str">
            <v>UN</v>
          </cell>
          <cell r="D4482">
            <v>601.29999999999995</v>
          </cell>
        </row>
        <row r="4483">
          <cell r="A4483">
            <v>86922</v>
          </cell>
          <cell r="B4483" t="str">
            <v>TANQUE DE LOUÇA BRANCA SUSPENSO, 18L OU EQUIVALENTE, INCLUSO SIFÃO TIPO GARRAFA EM METAL CROMADO, VÁLVULA METÁLICA E TORNEIRA DE METAL CROMADO PADRÃO MÉDIO - FORNECIMENTO E INSTALAÇÃO. AF_12/2013</v>
          </cell>
          <cell r="C4483" t="str">
            <v>UN</v>
          </cell>
          <cell r="D4483">
            <v>552.85</v>
          </cell>
        </row>
        <row r="4484">
          <cell r="A4484">
            <v>86923</v>
          </cell>
          <cell r="B4484" t="str">
            <v>TANQUE DE LOUÇA BRANCA SUSPENSO, 18L OU EQUIVALENTE, INCLUSO SIFÃO TIPO GARRAFA EM PVC, VÁLVULA PLÁSTICA E TORNEIRA DE METAL CROMADO PADRÃO POPULAR - FORNECIMENTO E INSTALAÇÃO. AF_12/2013</v>
          </cell>
          <cell r="C4484" t="str">
            <v>UN</v>
          </cell>
          <cell r="D4484">
            <v>381.55</v>
          </cell>
        </row>
        <row r="4485">
          <cell r="A4485">
            <v>86924</v>
          </cell>
          <cell r="B4485" t="str">
            <v>TANQUE DE LOUÇA BRANCA SUSPENSO, 18L OU EQUIVALENTE, INCLUSO SIFÃO TIPO GARRAFA EM PVC, VÁLVULA PLÁSTICA E TORNEIRA DE PLÁSTICO - FORNECIMENTO E INSTALAÇÃO. AF_12/2013</v>
          </cell>
          <cell r="C4485" t="str">
            <v>UN</v>
          </cell>
          <cell r="D4485">
            <v>394.12</v>
          </cell>
        </row>
        <row r="4486">
          <cell r="A4486">
            <v>86925</v>
          </cell>
          <cell r="B4486" t="str">
            <v>TANQUE DE MÁRMORE SINTÉTICO COM COLUNA, 22L OU EQUIVALENTE, INCLUSO SIFÃO FLEXÍVEL EM PVC, VÁLVULA PLÁSTICA E TORNEIRA DE METAL CROMADO PADRÃO POPULAR - FORNECIMENTO E INSTALAÇÃO. AF_12/2013</v>
          </cell>
          <cell r="C4486" t="str">
            <v>UN</v>
          </cell>
          <cell r="D4486">
            <v>373.7</v>
          </cell>
        </row>
        <row r="4487">
          <cell r="A4487">
            <v>86926</v>
          </cell>
          <cell r="B4487" t="str">
            <v>TANQUE DE MÁRMORE SINTÉTICO COM COLUNA, 22L OU EQUIVALENTE, INCLUSO SIFÃO FLEXÍVEL EM PVC, VÁLVULA PLÁSTICA E TORNEIRA DE PLÁSTICO - FORNECIMENTO E INSTALAÇÃO. AF_12/2013</v>
          </cell>
          <cell r="C4487" t="str">
            <v>UN</v>
          </cell>
          <cell r="D4487">
            <v>386.27</v>
          </cell>
        </row>
        <row r="4488">
          <cell r="A4488">
            <v>86927</v>
          </cell>
          <cell r="B4488" t="str">
            <v>TANQUE DE MÁRMORE SINTÉTICO SUSPENSO, 22L OU EQUIVALENTE, INCLUSO SIFÃO TIPO GARRAFA EM PVC, VÁLVULA PLÁSTICA E TORNEIRA DE METAL CROMADO PADRÃO POPULAR - FORNECIMENTO E INSTALAÇÃO. AF_12/2013</v>
          </cell>
          <cell r="C4488" t="str">
            <v>UN</v>
          </cell>
          <cell r="D4488">
            <v>237.25</v>
          </cell>
        </row>
        <row r="4489">
          <cell r="A4489">
            <v>86928</v>
          </cell>
          <cell r="B4489" t="str">
            <v>TANQUE DE MÁRMORE SINTÉTICO SUSPENSO, 22L OU EQUIVALENTE, INCLUSO SIFÃO TIPO GARRAFA EM PVC, VÁLVULA PLÁSTICA E TORNEIRA DE PLÁSTICO - FORNECIMENTO E INSTALAÇÃO. AF_12/2013</v>
          </cell>
          <cell r="C4489" t="str">
            <v>UN</v>
          </cell>
          <cell r="D4489">
            <v>249.82</v>
          </cell>
        </row>
        <row r="4490">
          <cell r="A4490">
            <v>86929</v>
          </cell>
          <cell r="B4490" t="str">
            <v>TANQUE DE MÁRMORE SINTÉTICO SUSPENSO, 22L OU EQUIVALENTE, INCLUSO SIFÃO FLEXÍVEL EM PVC, VÁLVULA PLÁSTICA E TORNEIRA DE METAL CROMADO PADRÃO POPULAR - FORNECIMENTO E INSTALAÇÃO. AF_12/2013</v>
          </cell>
          <cell r="C4490" t="str">
            <v>UN</v>
          </cell>
          <cell r="D4490">
            <v>229.53</v>
          </cell>
        </row>
        <row r="4491">
          <cell r="A4491">
            <v>86930</v>
          </cell>
          <cell r="B4491" t="str">
            <v>TANQUE DE MÁRMORE SINTÉTICO SUSPENSO, 22L OU EQUIVALENTE, INCLUSO SIFÃO FLEXÍVEL EM PVC, VÁLVULA PLÁSTICA E TORNEIRA DE PLÁSTICO - FORNECIMENTO E INSTALAÇÃO. AF_12/2013</v>
          </cell>
          <cell r="C4491" t="str">
            <v>UN</v>
          </cell>
          <cell r="D4491">
            <v>242.1</v>
          </cell>
        </row>
        <row r="4492">
          <cell r="A4492">
            <v>86931</v>
          </cell>
          <cell r="B4492" t="str">
            <v>VASO SANITÁRIO SIFONADO COM CAIXA ACOPLADA LOUÇA BRANCA, INCLUSO ENGATE FLEXÍVEL EM PLÁSTICO BRANCO, 1/2  X 40CM - FORNECIMENTO E INSTALAÇÃO. AF_12/2013</v>
          </cell>
          <cell r="C4492" t="str">
            <v>UN</v>
          </cell>
          <cell r="D4492">
            <v>337.21</v>
          </cell>
        </row>
        <row r="4493">
          <cell r="A4493">
            <v>86932</v>
          </cell>
          <cell r="B4493" t="str">
            <v>VASO SANITÁRIO SIFONADO COM CAIXA ACOPLADA LOUÇA BRANCA - PADRÃO MÉDIO, INCLUSO ENGATE FLEXÍVEL EM METAL CROMADO, 1/2 X 40CM - FORNECIMENTO E INSTALAÇÃO. AF_12/2013</v>
          </cell>
          <cell r="C4493" t="str">
            <v>UN</v>
          </cell>
          <cell r="D4493">
            <v>367.7</v>
          </cell>
        </row>
        <row r="4494">
          <cell r="A4494">
            <v>86933</v>
          </cell>
          <cell r="B4494" t="str">
            <v>BANCADA DE MÁRMORE SINTÉTICO 120 X 60CM, COM CUBA INTEGRADA, INCLUSO SIFÃO TIPO GARRAFA EM PVC, VÁLVULA EM PLÁSTICO CROMADO TIPO AMERICANA E TORNEIRA CROMADA LONGA, DE PAREDE, PADRÃO POPULAR - FORNECIMENTO E INSTALAÇÃO. AF_12/2013</v>
          </cell>
          <cell r="C4494" t="str">
            <v>UN</v>
          </cell>
          <cell r="D4494">
            <v>267.38</v>
          </cell>
        </row>
        <row r="4495">
          <cell r="A4495">
            <v>86934</v>
          </cell>
          <cell r="B4495" t="str">
            <v>BANCADA DE MÁRMORE SINTÉTICO 120 X 60CM, COM CUBA INTEGRADA, INCLUSO SIFÃO TIPO FLEXÍVEL EM PVC, VÁLVULA EM PLÁSTICO CROMADO TIPO AMERICANA E TORNEIRA CROMADA LONGA, DE PAREDE, PADRÃO POPULAR - FORNECIMENTO E INSTALAÇÃO. AF_12/2013</v>
          </cell>
          <cell r="C4495" t="str">
            <v>UN</v>
          </cell>
          <cell r="D4495">
            <v>259.66000000000003</v>
          </cell>
        </row>
        <row r="4496">
          <cell r="A4496">
            <v>86935</v>
          </cell>
          <cell r="B4496" t="str">
            <v>CUBA DE EMBUTIR DE AÇO INOXIDÁVEL MÉDIA, INCLUSO VÁLVULA TIPO AMERICANA EM METAL CROMADO E SIFÃO FLEXÍVEL EM PVC - FORNECIMENTO E INSTALAÇÃO. AF_12/2013</v>
          </cell>
          <cell r="C4496" t="str">
            <v>UN</v>
          </cell>
          <cell r="D4496">
            <v>208.71</v>
          </cell>
        </row>
        <row r="4497">
          <cell r="A4497">
            <v>86936</v>
          </cell>
          <cell r="B4497" t="str">
            <v>CUBA DE EMBUTIR DE AÇO INOXIDÁVEL MÉDIA, INCLUSO VÁLVULA TIPO AMERICANA E SIFÃO TIPO GARRAFA EM METAL CROMADO - FORNECIMENTO E INSTALAÇÃO. AF_12/2013</v>
          </cell>
          <cell r="C4497" t="str">
            <v>UN</v>
          </cell>
          <cell r="D4497">
            <v>350.92</v>
          </cell>
        </row>
        <row r="4498">
          <cell r="A4498">
            <v>86937</v>
          </cell>
          <cell r="B4498" t="str">
            <v>CUBA DE EMBUTIR OVAL EM LOUÇA BRANCA, 35 X 50CM OU EQUIVALENTE, INCLUSO VÁLVULA EM METAL CROMADO E SIFÃO FLEXÍVEL EM PVC - FORNECIMENTO E INSTALAÇÃO. AF_12/2013</v>
          </cell>
          <cell r="C4498" t="str">
            <v>UN</v>
          </cell>
          <cell r="D4498">
            <v>134.96</v>
          </cell>
        </row>
        <row r="4499">
          <cell r="A4499">
            <v>86938</v>
          </cell>
          <cell r="B4499" t="str">
            <v>CUBA DE EMBUTIR OVAL EM LOUÇA BRANCA, 35 X 50CM OU EQUIVALENTE, INCLUSO VÁLVULA E SIFÃO TIPO GARRAFA EM METAL CROMADO - FORNECIMENTO E INSTALAÇÃO. AF_12/2013</v>
          </cell>
          <cell r="C4499" t="str">
            <v>UN</v>
          </cell>
          <cell r="D4499">
            <v>277.17</v>
          </cell>
        </row>
        <row r="4500">
          <cell r="A4500">
            <v>86939</v>
          </cell>
          <cell r="B4500" t="str">
            <v>LAVATÓRIO LOUÇA BRANCA COM COLUNA, *44 X 35,5* CM, PADRÃO POPULAR, INCLUSO SIFÃO FLEXÍVEL EM PVC, VÁLVULA E ENGATE FLEXÍVEL 30CM EM PLÁSTICO E COM TORNEIRA CROMADA PADRÃO POPULAR - FORNECIMENTO E INSTALAÇÃO. AF_12/2013</v>
          </cell>
          <cell r="C4500" t="str">
            <v>UN</v>
          </cell>
          <cell r="D4500">
            <v>273.22000000000003</v>
          </cell>
        </row>
        <row r="4501">
          <cell r="A4501">
            <v>86940</v>
          </cell>
          <cell r="B4501" t="str">
            <v>LAVATÓRIO LOUÇA BRANCA COM COLUNA, 45 X 55CM OU EQUIVALENTE, PADRÃO MÉDIO, INCLUSO SIFÃO TIPO GARRAFA, VÁLVULA E ENGATE FLEXÍVEL DE 40CM EM METAL CROMADO, COM APARELHO MISTURADOR PADRÃO MÉDIO - FORNECIMENTO E INSTALAÇÃO. AF_12/2013</v>
          </cell>
          <cell r="C4501" t="str">
            <v>UN</v>
          </cell>
          <cell r="D4501">
            <v>722.15</v>
          </cell>
        </row>
        <row r="4502">
          <cell r="A4502">
            <v>86941</v>
          </cell>
          <cell r="B4502" t="str">
            <v>LAVATÓRIO LOUÇA BRANCA COM COLUNA, 45 X 55CM OU EQUIVALENTE, PADRÃO MÉDIO, INCLUSO SIFÃO TIPO GARRAFA, VÁLVULA E ENGATE FLEXÍVEL DE 40CM EM METAL CROMADO, COM TORNEIRA CROMADA DE MESA, PADRÃO MÉDIO - FORNECIMENTO E INSTALAÇÃO. AF_12/2013</v>
          </cell>
          <cell r="C4502" t="str">
            <v>UN</v>
          </cell>
          <cell r="D4502">
            <v>559.59</v>
          </cell>
        </row>
        <row r="4503">
          <cell r="A4503">
            <v>86942</v>
          </cell>
          <cell r="B4503" t="str">
            <v>LAVATÓRIO LOUÇA BRANCA SUSPENSO, 29,5 X 39CM OU EQUIVALENTE, PADRÃO POPULAR, INCLUSO SIFÃO TIPO GARRAFA EM PVC, VÁLVULA E ENGATE FLEXÍVEL 30CM EM PLÁSTICO E TORNEIRA CROMADA DE MESA, PADRÃO POPULAR - FORNECIMENTO E INSTALAÇÃO. AF_12/2013</v>
          </cell>
          <cell r="C4503" t="str">
            <v>UN</v>
          </cell>
          <cell r="D4503">
            <v>179.77</v>
          </cell>
        </row>
        <row r="4504">
          <cell r="A4504">
            <v>86943</v>
          </cell>
          <cell r="B4504" t="str">
            <v>LAVATÓRIO LOUÇA BRANCA SUSPENSO, 29,5 X 39CM OU EQUIVALENTE, PADRÃO POPULAR, INCLUSO SIFÃO FLEXÍVEL EM PVC, VÁLVULA E ENGATE FLEXÍVEL 30CM EM PLÁSTICO E TORNEIRA CROMADA DE MESA, PADRÃO POPULAR - FORNECIMENTO E INSTALAÇÃO. AF_12/2013</v>
          </cell>
          <cell r="C4504" t="str">
            <v>UN</v>
          </cell>
          <cell r="D4504">
            <v>172.05</v>
          </cell>
        </row>
        <row r="4505">
          <cell r="A4505">
            <v>86947</v>
          </cell>
          <cell r="B4505" t="str">
            <v>BANCADA MÁRMORE BRANCO POLIDO 0,50X0,60M, INCLUSO CUBA DE EMBUTIR OVAL EM LOUÇA BRANCA 35 X 50CM, VÁLVULA, SIFÃO TIPO GARRAFA E ENGATE FLEXÍVEL 40CM EM METAL CROMADO E APARELHO MISTURADOR DE MESA, PADRÃO MÉDIO - FORNECIMENTO E INSTALAÇÃO. AF_12/2013</v>
          </cell>
          <cell r="C4505" t="str">
            <v>UN</v>
          </cell>
          <cell r="D4505">
            <v>766.88</v>
          </cell>
        </row>
        <row r="4506">
          <cell r="A4506">
            <v>88571</v>
          </cell>
          <cell r="B4506" t="str">
            <v>SABONETEIRA DE SOBREPOR (FIXADA NA PAREDE), TIPO CONCHA, EM ACO INOXIDAVEL - FORNECIMENTO E INSTALACAO</v>
          </cell>
          <cell r="C4506" t="str">
            <v>UN</v>
          </cell>
          <cell r="D4506">
            <v>45.6</v>
          </cell>
        </row>
        <row r="4507">
          <cell r="A4507">
            <v>93396</v>
          </cell>
          <cell r="B4507" t="str">
            <v>BANCADA GRANITO CINZA POLIDO 0,50 X 0,60M, INCL. CUBA DE EMBUTIR OVAL LOUÇA BRANCA 35 X 50CM, VÁLVULA METAL CROMADO, SIFÃO FLEXÍVEL PVC, ENGATE 30CM FLEXÍVEL PLÁSTICO E TORNEIRA CROMADA DE MESA, PADRÃO POPULAR - FORNEC. E INSTALAÇÃO. AF_12/2013</v>
          </cell>
          <cell r="C4507" t="str">
            <v>UN</v>
          </cell>
          <cell r="D4507">
            <v>447.13</v>
          </cell>
        </row>
        <row r="4508">
          <cell r="A4508">
            <v>93441</v>
          </cell>
          <cell r="B4508"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508" t="str">
            <v>UN</v>
          </cell>
          <cell r="D4508">
            <v>793.55</v>
          </cell>
        </row>
        <row r="4509">
          <cell r="A4509">
            <v>93442</v>
          </cell>
          <cell r="B4509"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509" t="str">
            <v>UN</v>
          </cell>
          <cell r="D4509">
            <v>856.57</v>
          </cell>
        </row>
        <row r="4510">
          <cell r="A4510">
            <v>95469</v>
          </cell>
          <cell r="B4510" t="str">
            <v>VASO SANITARIO SIFONADO CONVENCIONAL COM  LOUÇA BRANCA - FORNECIMENTO E INSTALAÇÃO. AF_10/2016</v>
          </cell>
          <cell r="C4510" t="str">
            <v>UN</v>
          </cell>
          <cell r="D4510">
            <v>162.38</v>
          </cell>
        </row>
        <row r="4511">
          <cell r="A4511">
            <v>95470</v>
          </cell>
          <cell r="B4511" t="str">
            <v>VASO SANITARIO SIFONADO CONVENCIONAL COM LOUÇA BRANCA, INCLUSO CONJUNTO DE LIGAÇÃO PARA BACIA SANITÁRIA AJUSTÁVEL - FORNECIMENTO E INSTALAÇÃO. AF_10/2016</v>
          </cell>
          <cell r="C4511" t="str">
            <v>UN</v>
          </cell>
          <cell r="D4511">
            <v>168.24</v>
          </cell>
        </row>
        <row r="4512">
          <cell r="A4512">
            <v>95471</v>
          </cell>
          <cell r="B4512" t="str">
            <v>VASO SANITARIO SIFONADO CONVENCIONAL PARA PCD SEM FURO FRONTAL COM  LOUÇA BRANCA SEM ASSENTO -  FORNECIMENTO E INSTALAÇÃO. AF_10/2016</v>
          </cell>
          <cell r="C4512" t="str">
            <v>UN</v>
          </cell>
          <cell r="D4512">
            <v>556.61</v>
          </cell>
        </row>
        <row r="4513">
          <cell r="A4513">
            <v>95472</v>
          </cell>
          <cell r="B4513" t="str">
            <v>VASO SANITARIO SIFONADO CONVENCIONAL PARA PCD SEM FURO FRONTAL COM LOUÇA BRANCA SEM ASSENTO, INCLUSO CONJUNTO DE LIGAÇÃO PARA BACIA SANITÁRIA AJUSTÁVEL - FORNECIMENTO E INSTALAÇÃO. AF_10/2016</v>
          </cell>
          <cell r="C4513" t="str">
            <v>UN</v>
          </cell>
          <cell r="D4513">
            <v>562.47</v>
          </cell>
        </row>
        <row r="4514">
          <cell r="A4514">
            <v>95542</v>
          </cell>
          <cell r="B4514" t="str">
            <v>PORTA TOALHA ROSTO EM METAL CROMADO, TIPO ARGOLA, INCLUSO FIXAÇÃO. AF_10/2016</v>
          </cell>
          <cell r="C4514" t="str">
            <v>UN</v>
          </cell>
          <cell r="D4514">
            <v>25.44</v>
          </cell>
        </row>
        <row r="4515">
          <cell r="A4515">
            <v>95543</v>
          </cell>
          <cell r="B4515" t="str">
            <v>PORTA TOALHA BANHO EM METAL CROMADO, TIPO BARRA, INCLUSO FIXAÇÃO. AF_10/2016</v>
          </cell>
          <cell r="C4515" t="str">
            <v>UN</v>
          </cell>
          <cell r="D4515">
            <v>41.2</v>
          </cell>
        </row>
        <row r="4516">
          <cell r="A4516">
            <v>95544</v>
          </cell>
          <cell r="B4516" t="str">
            <v>PAPELEIRA DE PAREDE EM METAL CROMADO SEM TAMPA, INCLUSO FIXAÇÃO. AF_10/2016</v>
          </cell>
          <cell r="C4516" t="str">
            <v>UN</v>
          </cell>
          <cell r="D4516">
            <v>32.200000000000003</v>
          </cell>
        </row>
        <row r="4517">
          <cell r="A4517">
            <v>95545</v>
          </cell>
          <cell r="B4517" t="str">
            <v>SABONETEIRA DE PAREDE EM METAL CROMADO, INCLUSO FIXAÇÃO. AF_10/2016</v>
          </cell>
          <cell r="C4517" t="str">
            <v>UN</v>
          </cell>
          <cell r="D4517">
            <v>31.48</v>
          </cell>
        </row>
        <row r="4518">
          <cell r="A4518">
            <v>95546</v>
          </cell>
          <cell r="B4518" t="str">
            <v>KIT DE ACESSORIOS PARA BANHEIRO EM METAL CROMADO, 5 PECAS, INCLUSO FIXAÇÃO. AF_10/2016</v>
          </cell>
          <cell r="C4518" t="str">
            <v>UN</v>
          </cell>
          <cell r="D4518">
            <v>95.03</v>
          </cell>
        </row>
        <row r="4519">
          <cell r="A4519">
            <v>95547</v>
          </cell>
          <cell r="B4519" t="str">
            <v>SABONETEIRA PLASTICA TIPO DISPENSER PARA SABONETE LIQUIDO COM RESERVATORIO 800 A 1500 ML, INCLUSO FIXAÇÃO. AF_10/2016</v>
          </cell>
          <cell r="C4519" t="str">
            <v>UN</v>
          </cell>
          <cell r="D4519">
            <v>46.71</v>
          </cell>
        </row>
        <row r="4520">
          <cell r="A4520">
            <v>6087</v>
          </cell>
          <cell r="B4520" t="str">
            <v>TAMPA EM CONCRETO ARMADO 60X60X5CM P/CX INSPECAO/FOSSA SEPTICA</v>
          </cell>
          <cell r="C4520" t="str">
            <v>UN</v>
          </cell>
          <cell r="D4520">
            <v>23.65</v>
          </cell>
        </row>
        <row r="4521">
          <cell r="A4521">
            <v>98052</v>
          </cell>
          <cell r="B4521" t="str">
            <v>TANQUE SÉPTICO CIRCULAR, EM CONCRETO PRÉ-MOLDADO, DIÂMETRO INTERNO = 1,10 M, ALTURA INTERNA = 2,50 M, VOLUME ÚTIL: 2138,2 L (PARA 5 CONTRIBUINTES). AF_05/2018</v>
          </cell>
          <cell r="C4521" t="str">
            <v>UN</v>
          </cell>
          <cell r="D4521">
            <v>1241.78</v>
          </cell>
        </row>
        <row r="4522">
          <cell r="A4522">
            <v>98053</v>
          </cell>
          <cell r="B4522" t="str">
            <v>TANQUE SÉPTICO CIRCULAR, EM CONCRETO PRÉ-MOLDADO, DIÂMETRO INTERNO = 1,40 M, ALTURA INTERNA = 2,50 M, VOLUME ÚTIL: 3463,6 L (PARA 13 CONTRIBUINTES). AF_05/2018</v>
          </cell>
          <cell r="C4522" t="str">
            <v>UN</v>
          </cell>
          <cell r="D4522">
            <v>1836.94</v>
          </cell>
        </row>
        <row r="4523">
          <cell r="A4523">
            <v>98054</v>
          </cell>
          <cell r="B4523" t="str">
            <v>TANQUE SÉPTICO CIRCULAR, EM CONCRETO PRÉ-MOLDADO, DIÂMETRO INTERNO = 1,88 M, ALTURA INTERNA = 2,50 M, VOLUME ÚTIL: 6245,8 L (PARA 32 CONTRIBUINTES). AF_05/2018</v>
          </cell>
          <cell r="C4523" t="str">
            <v>UN</v>
          </cell>
          <cell r="D4523">
            <v>2725.25</v>
          </cell>
        </row>
        <row r="4524">
          <cell r="A4524">
            <v>98055</v>
          </cell>
          <cell r="B4524" t="str">
            <v>TANQUE SÉPTICO CIRCULAR, EM CONCRETO PRÉ-MOLDADO, DIÂMETRO INTERNO = 2,38 M, ALTURA INTERNA = 2,50 M, VOLUME ÚTIL: 10009,8 L (PARA 69 CONTRIBUINTES). AF_05/2018</v>
          </cell>
          <cell r="C4524" t="str">
            <v>UN</v>
          </cell>
          <cell r="D4524">
            <v>3611.75</v>
          </cell>
        </row>
        <row r="4525">
          <cell r="A4525">
            <v>98056</v>
          </cell>
          <cell r="B4525" t="str">
            <v>TANQUE SÉPTICO CIRCULAR, EM CONCRETO PRÉ-MOLDADO, DIÂMETRO INTERNO = 2,38 M, ALTURA INTERNA = 3,0 M, VOLUME ÚTIL: 12234,2 L (PARA 86 CONTRIBUINTES). AF_05/2018</v>
          </cell>
          <cell r="C4525" t="str">
            <v>UN</v>
          </cell>
          <cell r="D4525">
            <v>4190.79</v>
          </cell>
        </row>
        <row r="4526">
          <cell r="A4526">
            <v>98057</v>
          </cell>
          <cell r="B4526" t="str">
            <v>TANQUE SÉPTICO CIRCULAR, EM CONCRETO PRÉ-MOLDADO, DIÂMETRO INTERNO = 2,88 M, ALTURA INTERNA = 2,50 M, VOLUME ÚTIL: 14657,4 L (PARA 105 CONTRIBUINTES). AF_05/2018</v>
          </cell>
          <cell r="C4526" t="str">
            <v>UN</v>
          </cell>
          <cell r="D4526">
            <v>5563.21</v>
          </cell>
        </row>
        <row r="4527">
          <cell r="A4527">
            <v>98066</v>
          </cell>
          <cell r="B4527" t="str">
            <v>TANQUE SÉPTICO RETANGULAR, EM ALVENARIA COM TIJOLOS CERÂMICOS MACIÇOS, DIMENSÕES INTERNAS: 1,0 X 2,0 X 1,4 M, VOLUME ÚTIL: 2000 L (PARA 5 CONTRIBUINTES). AF_05/2018</v>
          </cell>
          <cell r="C4527" t="str">
            <v>UN</v>
          </cell>
          <cell r="D4527">
            <v>3748.34</v>
          </cell>
        </row>
        <row r="4528">
          <cell r="A4528">
            <v>98067</v>
          </cell>
          <cell r="B4528" t="str">
            <v>TANQUE SÉPTICO RETANGULAR, EM ALVENARIA COM TIJOLOS CERÂMICOS MACIÇOS, DIMENSÕES INTERNAS: 1,2 X 2,4 X 1,6 M, VOLUME ÚTIL: 3456 L (PARA 13 CONTRIBUINTES). AF_05/2018</v>
          </cell>
          <cell r="C4528" t="str">
            <v>UN</v>
          </cell>
          <cell r="D4528">
            <v>5011.93</v>
          </cell>
        </row>
        <row r="4529">
          <cell r="A4529">
            <v>98068</v>
          </cell>
          <cell r="B4529" t="str">
            <v>TANQUE SÉPTICO RETANGULAR, EM ALVENARIA COM TIJOLOS CERÂMICOS MACIÇOS, DIMENSÕES INTERNAS: 1,4 X 3,2 X 1,8 M, VOLUME ÚTIL: 6272 L (PARA 32 CONTRIBUINTES). AF_05/2018</v>
          </cell>
          <cell r="C4529" t="str">
            <v>UN</v>
          </cell>
          <cell r="D4529">
            <v>7090.24</v>
          </cell>
        </row>
        <row r="4530">
          <cell r="A4530">
            <v>98069</v>
          </cell>
          <cell r="B4530" t="str">
            <v>TANQUE SÉPTICO RETANGULAR, EM ALVENARIA COM TIJOLOS CERÂMICOS MACIÇOS, DIMENSÕES INTERNAS: 1,6 X 4,4 X 1,8 M, VOLUME ÚTIL: 9856 L (PARA 68 CONTRIBUINTES). AF_05/2018</v>
          </cell>
          <cell r="C4530" t="str">
            <v>UN</v>
          </cell>
          <cell r="D4530">
            <v>9497.43</v>
          </cell>
        </row>
        <row r="4531">
          <cell r="A4531">
            <v>98070</v>
          </cell>
          <cell r="B4531" t="str">
            <v>TANQUE SÉPTICO RETANGULAR, EM ALVENARIA COM TIJOLOS CERÂMICOS MACIÇOS, DIMENSÕES INTERNAS: 1,6 X 4,8 X 2,0 M, VOLUME ÚTIL: 12288 L (PARA 86 CONTRIBUINTES). AF_05/2018</v>
          </cell>
          <cell r="C4531" t="str">
            <v>UN</v>
          </cell>
          <cell r="D4531">
            <v>10894.27</v>
          </cell>
        </row>
        <row r="4532">
          <cell r="A4532">
            <v>98071</v>
          </cell>
          <cell r="B4532" t="str">
            <v>TANQUE SÉPTICO RETANGULAR, EM ALVENARIA COM TIJOLOS CERÂMICOS MACIÇOS, DIMENSÕES INTERNAS: 1,6 X 4,6 X 2,4 M, VOLUME ÚTIL: 14720 L (PARA 105 CONTRIBUINTES). AF_05/2018</v>
          </cell>
          <cell r="C4532" t="str">
            <v>UN</v>
          </cell>
          <cell r="D4532">
            <v>11977.96</v>
          </cell>
        </row>
        <row r="4533">
          <cell r="A4533">
            <v>98072</v>
          </cell>
          <cell r="B4533" t="str">
            <v>FILTRO ANAERÓBIO RETANGULAR, EM ALVENARIA COM TIJOLOS CERÂMICOS MACIÇOS, DIMENSÕES INTERNAS: 0,8 X 1,2 X 1,67 M, VOLUME ÚTIL: 1152 L (PARA 5 CONTRIBUINTES). AF_05/2018</v>
          </cell>
          <cell r="C4533" t="str">
            <v>UN</v>
          </cell>
          <cell r="D4533">
            <v>3119.13</v>
          </cell>
        </row>
        <row r="4534">
          <cell r="A4534">
            <v>98073</v>
          </cell>
          <cell r="B4534" t="str">
            <v>FILTRO ANAERÓBIO RETANGULAR, EM ALVENARIA COM TIJOLOS CERÂMICOS MACIÇOS, DIMENSÕES INTERNAS: 1,2 X 1,8 X 1,67 M, VOLUME ÚTIL: 2592 L (PARA 13 CONTRIBUINTES). AF_05/2018</v>
          </cell>
          <cell r="C4534" t="str">
            <v>UN</v>
          </cell>
          <cell r="D4534">
            <v>4867.5</v>
          </cell>
        </row>
        <row r="4535">
          <cell r="A4535">
            <v>98074</v>
          </cell>
          <cell r="B4535" t="str">
            <v>FILTRO ANAERÓBIO RETANGULAR, EM ALVENARIA COM TIJOLOS CERÂMICOS MACIÇOS, DIMENSÕES INTERNAS: 1,4 X 3,0 X 1,67 M, VOLUME ÚTIL: 5040 L (PARA 32 CONTRIBUINTES). AF_05/2018</v>
          </cell>
          <cell r="C4535" t="str">
            <v>UN</v>
          </cell>
          <cell r="D4535">
            <v>7545.54</v>
          </cell>
        </row>
        <row r="4536">
          <cell r="A4536">
            <v>98075</v>
          </cell>
          <cell r="B4536" t="str">
            <v>FILTRO ANAERÓBIO RETANGULAR, EM ALVENARIA COM TIJOLOS CERÂMICOS MACIÇOS, DIMENSÕES INTERNAS: 1,4 X 4,2 X 1,67 M, VOLUME ÚTIL: 7056 L (PARA 67 CONTRIBUINTES). AF_05/2018</v>
          </cell>
          <cell r="C4536" t="str">
            <v>UN</v>
          </cell>
          <cell r="D4536">
            <v>9806.2099999999991</v>
          </cell>
        </row>
        <row r="4537">
          <cell r="A4537">
            <v>98076</v>
          </cell>
          <cell r="B4537" t="str">
            <v>FILTRO ANAERÓBIO RETANGULAR, EM ALVENARIA COM TIJOLOS CERÂMICOS MACIÇOS, DIMENSÕES INTERNAS: 1,6 X 4,6 X 1,67 M, VOLUME ÚTIL: 8832 L (PARA 84 CONTRIBUINTES). AF_05/2018</v>
          </cell>
          <cell r="C4537" t="str">
            <v>UN</v>
          </cell>
          <cell r="D4537">
            <v>11291.89</v>
          </cell>
        </row>
        <row r="4538">
          <cell r="A4538">
            <v>98077</v>
          </cell>
          <cell r="B4538" t="str">
            <v>FILTRO ANAERÓBIO RETANGULAR, EM ALVENARIA COM TIJOLOS CERÂMICOS MACIÇOS, DIMENSÕES INTERNAS: 1,6 X 5,6 X 1,67 M, VOLUME ÚTIL: 10752 L (PARA 103 CONTRIBUINTES). AF_05/2018</v>
          </cell>
          <cell r="C4538" t="str">
            <v>UN</v>
          </cell>
          <cell r="D4538">
            <v>13290.03</v>
          </cell>
        </row>
        <row r="4539">
          <cell r="A4539">
            <v>98078</v>
          </cell>
          <cell r="B4539" t="str">
            <v>SUMIDOURO RETANGULAR, EM ALVENARIA COM TIJOLOS CERÂMICOS MACIÇOS, DIMENSÕES INTERNAS: 0,8 X 1,4 X 3,0 M, ÁREA DE INFILTRAÇÃO: 13,2 M² (PARA 5 CONTRIBUINTES). AF_05/2018</v>
          </cell>
          <cell r="C4539" t="str">
            <v>UN</v>
          </cell>
          <cell r="D4539">
            <v>3186.24</v>
          </cell>
        </row>
        <row r="4540">
          <cell r="A4540">
            <v>98079</v>
          </cell>
          <cell r="B4540" t="str">
            <v>SUMIDOURO RETANGULAR, EM ALVENARIA COM TIJOLOS CERÂMICOS MACIÇOS, DIMENSÕES INTERNAS: 1,0 X 3,0 X 3,0 M, ÁREA DE INFILTRAÇÃO: 25 M² (PARA 10 CONTRIBUINTES). AF_05/2018</v>
          </cell>
          <cell r="C4540" t="str">
            <v>UN</v>
          </cell>
          <cell r="D4540">
            <v>5580.44</v>
          </cell>
        </row>
        <row r="4541">
          <cell r="A4541">
            <v>98080</v>
          </cell>
          <cell r="B4541" t="str">
            <v>SUMIDOURO RETANGULAR, EM ALVENARIA COM TIJOLOS CERÂMICOS MACIÇOS, DIMENSÕES INTERNAS: 1,6 X 3,4 X 3,0 M, ÁREA DE INFILTRAÇÃO: 32,9 M² (PARA 13 CONTRIBUINTES). AF_05/2018</v>
          </cell>
          <cell r="C4541" t="str">
            <v>UN</v>
          </cell>
          <cell r="D4541">
            <v>7172.55</v>
          </cell>
        </row>
        <row r="4542">
          <cell r="A4542">
            <v>98081</v>
          </cell>
          <cell r="B4542" t="str">
            <v>SUMIDOURO RETANGULAR, EM ALVENARIA COM TIJOLOS CERÂMICOS MACIÇOS, DIMENSÕES INTERNAS: 1,6 X 5,8 X 3,0 M, ÁREA DE INFILTRAÇÃO: 50 M² (PARA 20 CONTRIBUINTES). AF_05/2018</v>
          </cell>
          <cell r="C4542" t="str">
            <v>UN</v>
          </cell>
          <cell r="D4542">
            <v>10623.14</v>
          </cell>
        </row>
        <row r="4543">
          <cell r="A4543">
            <v>98082</v>
          </cell>
          <cell r="B4543" t="str">
            <v>TANQUE SÉPTICO RETANGULAR, EM ALVENARIA COM BLOCOS DE CONCRETO, DIMENSÕES INTERNAS: 1,0 X 2,0 X 1,4 M, VOLUME ÚTIL: 2000 L (PARA 5 CONTRIBUINTES). AF_05/2018</v>
          </cell>
          <cell r="C4543" t="str">
            <v>UN</v>
          </cell>
          <cell r="D4543">
            <v>2915.74</v>
          </cell>
        </row>
        <row r="4544">
          <cell r="A4544">
            <v>98083</v>
          </cell>
          <cell r="B4544" t="str">
            <v>TANQUE SÉPTICO RETANGULAR, EM ALVENARIA COM BLOCOS DE CONCRETO, DIMENSÕES INTERNAS: 1,2 X 2,4 X 1,6 M, VOLUME ÚTIL: 3456 L (PARA 13 CONTRIBUINTES). AF_05/2018</v>
          </cell>
          <cell r="C4544" t="str">
            <v>UN</v>
          </cell>
          <cell r="D4544">
            <v>3859.62</v>
          </cell>
        </row>
        <row r="4545">
          <cell r="A4545">
            <v>98084</v>
          </cell>
          <cell r="B4545" t="str">
            <v>TANQUE SÉPTICO RETANGULAR, EM ALVENARIA COM BLOCOS DE CONCRETO, DIMENSÕES INTERNAS: 1,4 X 3,2 X 1,8 M, VOLUME ÚTIL: 6272 L (PARA 32 CONTRIBUINTES). AF_05/2018</v>
          </cell>
          <cell r="C4545" t="str">
            <v>UN</v>
          </cell>
          <cell r="D4545">
            <v>5426.12</v>
          </cell>
        </row>
        <row r="4546">
          <cell r="A4546">
            <v>98085</v>
          </cell>
          <cell r="B4546" t="str">
            <v>TANQUE SÉPTICO RETANGULAR, EM ALVENARIA COM BLOCOS DE CONCRETO, DIMENSÕES INTERNAS: 1,6 X 4,4 X 1,8 M, VOLUME ÚTIL: 9856 L (PARA 68 CONTRIBUINTES). AF_05/2018</v>
          </cell>
          <cell r="C4546" t="str">
            <v>UN</v>
          </cell>
          <cell r="D4546">
            <v>7343.7</v>
          </cell>
        </row>
        <row r="4547">
          <cell r="A4547">
            <v>98086</v>
          </cell>
          <cell r="B4547" t="str">
            <v>TANQUE SÉPTICO RETANGULAR, EM ALVENARIA COM BLOCOS DE CONCRETO, DIMENSÕES INTERNAS: 1,6 X 4,8 X 2,0 M, VOLUME ÚTIL: 12288 L (PARA 86 CONTRIBUINTES). AF_05/2018</v>
          </cell>
          <cell r="C4547" t="str">
            <v>UN</v>
          </cell>
          <cell r="D4547">
            <v>8318.34</v>
          </cell>
        </row>
        <row r="4548">
          <cell r="A4548">
            <v>98087</v>
          </cell>
          <cell r="B4548" t="str">
            <v>TANQUE SÉPTICO RETANGULAR, EM ALVENARIA COM BLOCOS DE CONCRETO, DIMENSÕES INTERNAS: 1,6 X 4,6 X 2,4 M, VOLUME ÚTIL: 14720 L (PARA 105 CONTRIBUINTES). AF_05/2018</v>
          </cell>
          <cell r="C4548" t="str">
            <v>UN</v>
          </cell>
          <cell r="D4548">
            <v>8934.73</v>
          </cell>
        </row>
        <row r="4549">
          <cell r="A4549">
            <v>98088</v>
          </cell>
          <cell r="B4549" t="str">
            <v>FILTRO ANAERÓBIO RETANGULAR, EM ALVENARIA COM BLOCOS DE CONCRETO, DIMENSÕES INTERNAS: 0,8 X 1,2 X 1,67 M, VOLUME ÚTIL: 1152 L (PARA 5 CONTRIBUINTES). AF_05/2018</v>
          </cell>
          <cell r="C4549" t="str">
            <v>UN</v>
          </cell>
          <cell r="D4549">
            <v>2486.9299999999998</v>
          </cell>
        </row>
        <row r="4550">
          <cell r="A4550">
            <v>98089</v>
          </cell>
          <cell r="B4550" t="str">
            <v>FILTRO ANAERÓBIO RETANGULAR, EM ALVENARIA COM BLOCOS DE CONCRETO, DIMENSÕES INTERNAS: 1,2 X 1,8 X 1,67 M, VOLUME ÚTIL: 2592 L (PARA 13 CONTRIBUINTES). AF_05/2018</v>
          </cell>
          <cell r="C4550" t="str">
            <v>UN</v>
          </cell>
          <cell r="D4550">
            <v>3931.71</v>
          </cell>
        </row>
        <row r="4551">
          <cell r="A4551">
            <v>98090</v>
          </cell>
          <cell r="B4551" t="str">
            <v>FILTRO ANAERÓBIO RETANGULAR, EM ALVENARIA COM BLOCOS DE CONCRETO, DIMENSÕES INTERNAS: 1,4 X 3,0 X 1,67 M, VOLUME ÚTIL: 5040 L (PARA 32 CONTRIBUINTES). AF_05/2018</v>
          </cell>
          <cell r="C4551" t="str">
            <v>UN</v>
          </cell>
          <cell r="D4551">
            <v>6174.29</v>
          </cell>
        </row>
        <row r="4552">
          <cell r="A4552">
            <v>98091</v>
          </cell>
          <cell r="B4552" t="str">
            <v>FILTRO ANAERÓBIO RETANGULAR, EM ALVENARIA COM BLOCOS DE CONCRETO, DIMENSÕES INTERNAS: 1,4 X 4,2 X 1,67 M, VOLUME ÚTIL: 7056 L (PARA 67 CONTRIBUINTES). AF_05/2018</v>
          </cell>
          <cell r="C4552" t="str">
            <v>UN</v>
          </cell>
          <cell r="D4552">
            <v>7985.49</v>
          </cell>
        </row>
        <row r="4553">
          <cell r="A4553">
            <v>98092</v>
          </cell>
          <cell r="B4553" t="str">
            <v>FILTRO ANAERÓBIO RETANGULAR, EM ALVENARIA COM BLOCOS DE CONCRETO, DIMENSÕES INTERNAS: 1,6 X 4,6 X 1,67 M, VOLUME ÚTIL: 8832 L (PARA 84 CONTRIBUINTES). AF_05/2018</v>
          </cell>
          <cell r="C4553" t="str">
            <v>UN</v>
          </cell>
          <cell r="D4553">
            <v>9360.9500000000007</v>
          </cell>
        </row>
        <row r="4554">
          <cell r="A4554">
            <v>98093</v>
          </cell>
          <cell r="B4554" t="str">
            <v>FILTRO ANAERÓBIO RETANGULAR, EM ALVENARIA COM BLOCOS DE CONCRETO, DIMENSÕES INTERNAS: 1,6 X 5,6 X 1,67 M, VOLUME ÚTIL: 10752 L (PARA 103 CONTRIBUINTES). AF_05/2018</v>
          </cell>
          <cell r="C4554" t="str">
            <v>UN</v>
          </cell>
          <cell r="D4554">
            <v>11049.36</v>
          </cell>
        </row>
        <row r="4555">
          <cell r="A4555">
            <v>98094</v>
          </cell>
          <cell r="B4555" t="str">
            <v>SUMIDOURO RETANGULAR, EM ALVENARIA COM BLOCOS DE CONCRETO, DIMENSÕES INTERNAS: 0,8 X 1,4 X 3,0 M, ÁREA DE INFILTRAÇÃO: 13,2 M² (PARA 5 CONTRIBUINTES). AF_05/2018</v>
          </cell>
          <cell r="C4555" t="str">
            <v>UN</v>
          </cell>
          <cell r="D4555">
            <v>2100.5500000000002</v>
          </cell>
        </row>
        <row r="4556">
          <cell r="A4556">
            <v>98099</v>
          </cell>
          <cell r="B4556" t="str">
            <v>SUMIDOURO RETANGULAR, EM ALVENARIA COM BLOCOS DE CONCRETO, DIMENSÕES INTERNAS: 1,0 X 3,0 X 3,0 M, ÁREA DE INFILTRAÇÃO: 25 M² (PARA 10 CONTRIBUINTES). AF_05/2018</v>
          </cell>
          <cell r="C4556" t="str">
            <v>UN</v>
          </cell>
          <cell r="D4556">
            <v>3608.89</v>
          </cell>
        </row>
        <row r="4557">
          <cell r="A4557">
            <v>98100</v>
          </cell>
          <cell r="B4557" t="str">
            <v>SUMIDOURO RETANGULAR, EM ALVENARIA COM BLOCOS DE CONCRETO, DIMENSÕES INTERNAS: 1,6 X 3,4 X 3,0 M, ÁREA DE INFILTRAÇÃO: 32,9 M² (PARA 13 CONTRIBUINTES). AF_05/2018</v>
          </cell>
          <cell r="C4557" t="str">
            <v>UN</v>
          </cell>
          <cell r="D4557">
            <v>4708.82</v>
          </cell>
        </row>
        <row r="4558">
          <cell r="A4558">
            <v>98101</v>
          </cell>
          <cell r="B4558" t="str">
            <v>SUMIDOURO RETANGULAR, EM ALVENARIA COM BLOCOS DE CONCRETO, DIMENSÕES INTERNAS: 1,6 X 5,8 X 3,0 M, ÁREA DE INFILTRAÇÃO: 50 M² (PARA 20 CONTRIBUINTES). AF_05/2018</v>
          </cell>
          <cell r="C4558" t="str">
            <v>UN</v>
          </cell>
          <cell r="D4558">
            <v>6965.41</v>
          </cell>
        </row>
        <row r="4559">
          <cell r="A4559">
            <v>98109</v>
          </cell>
          <cell r="B4559" t="str">
            <v>CAIXA DE GORDURA ESPECIAL (CAPACIDADE: 312 L - PARA ATÉ 146 PESSOAS SERVIDAS NO PICO), RETANGULAR, EM ALVENARIA COM BLOCOS DE CONCRETO, DIMENSÕES INTERNAS = 0,4X1,2 M, ALTURA INTERNA = 1 M. AF_05/2018</v>
          </cell>
          <cell r="C4559" t="str">
            <v>UN</v>
          </cell>
          <cell r="D4559">
            <v>621.25</v>
          </cell>
        </row>
        <row r="4560">
          <cell r="A4560">
            <v>98110</v>
          </cell>
          <cell r="B4560" t="str">
            <v>CAIXA DE GORDURA PEQUENA (CAPACIDADE: 19 L), CIRCULAR, EM PVC, DIÂMETRO INTERNO= 0,3 M. AF_05/2018</v>
          </cell>
          <cell r="C4560" t="str">
            <v>UN</v>
          </cell>
          <cell r="D4560">
            <v>395.74</v>
          </cell>
        </row>
        <row r="4561">
          <cell r="A4561">
            <v>98111</v>
          </cell>
          <cell r="B4561" t="str">
            <v>CAIXA DE INSPEÇÃO PARA ATERRAMENTO, CIRCULAR, EM POLIETILENO, DIÂMETRO INTERNO = 0,3 M. AF_05/2018</v>
          </cell>
          <cell r="C4561" t="str">
            <v>UN</v>
          </cell>
          <cell r="D4561">
            <v>20.66</v>
          </cell>
        </row>
        <row r="4562">
          <cell r="A4562">
            <v>98114</v>
          </cell>
          <cell r="B4562" t="str">
            <v>TAMPA CIRCULAR PARA ESGOTO E DRENAGEM, EM FERRO FUNDIDO, DIÂMETRO INTERNO = 0,6 M. AF_05/2018</v>
          </cell>
          <cell r="C4562" t="str">
            <v>UN</v>
          </cell>
          <cell r="D4562">
            <v>376.32</v>
          </cell>
        </row>
        <row r="4563">
          <cell r="A4563">
            <v>98115</v>
          </cell>
          <cell r="B4563" t="str">
            <v>TAMPA CIRCULAR PARA ESGOTO E DRENAGEM, EM CONCRETO PRÉ-MOLDADO, DIÂMETRO INTERNO = 0,6 M. AF_05/2018</v>
          </cell>
          <cell r="C4563" t="str">
            <v>UN</v>
          </cell>
          <cell r="D4563">
            <v>84.87</v>
          </cell>
        </row>
        <row r="4564">
          <cell r="A4564">
            <v>89957</v>
          </cell>
          <cell r="B4564" t="str">
            <v>PONTO DE CONSUMO TERMINAL DE ÁGUA FRIA (SUBRAMAL) COM TUBULAÇÃO DE PVC, DN 25 MM, INSTALADO EM RAMAL DE ÁGUA, INCLUSOS RASGO E CHUMBAMENTO EM ALVENARIA. AF_12/2014</v>
          </cell>
          <cell r="C4564" t="str">
            <v>UN</v>
          </cell>
          <cell r="D4564">
            <v>104.27</v>
          </cell>
        </row>
        <row r="4565">
          <cell r="A4565">
            <v>89959</v>
          </cell>
          <cell r="B4565" t="str">
            <v>PONTO DE CONSUMO TERMINAL DE ÁGUA QUENTE (SUBRAMAL) COM TUBULAÇÃO DE CPVC, DN 22 MM, INSTALADO EM RAMAL DE ÁGUA, INCLUSOS RASGO E CHUMBAMENTO EM ALVENARIA. AF_12/2014</v>
          </cell>
          <cell r="C4565" t="str">
            <v>UN</v>
          </cell>
          <cell r="D4565">
            <v>191.35</v>
          </cell>
        </row>
        <row r="4566">
          <cell r="A4566" t="str">
            <v>74093/1</v>
          </cell>
          <cell r="B4566" t="str">
            <v>VALVULA PE COM CRIVO BRONZE 1.1/4" - FORNECIMENTO E INSTALACAO</v>
          </cell>
          <cell r="C4566" t="str">
            <v>UN</v>
          </cell>
          <cell r="D4566">
            <v>78.930000000000007</v>
          </cell>
        </row>
        <row r="4567">
          <cell r="A4567" t="str">
            <v>74169/1</v>
          </cell>
          <cell r="B4567" t="str">
            <v>REGISTRO/VALVULA GLOBO ANGULAR 45 GRAUS EM LATAO PARA HIDRANTES DE INCÊNDIO PREDIAL DN 2.1/2, COM VOLANTE, CLASSE DE PRESSAO DE ATE 200 PSI - FORNECIMENTO E INSTALACAO</v>
          </cell>
          <cell r="C4567" t="str">
            <v>UN</v>
          </cell>
          <cell r="D4567">
            <v>168.91</v>
          </cell>
        </row>
        <row r="4568">
          <cell r="A4568">
            <v>89349</v>
          </cell>
          <cell r="B4568" t="str">
            <v>REGISTRO DE PRESSÃO BRUTO, LATÃO, ROSCÁVEL, 1/2", FORNECIDO E INSTALADO EM RAMAL DE ÁGUA. AF_12/2014</v>
          </cell>
          <cell r="C4568" t="str">
            <v>UN</v>
          </cell>
          <cell r="D4568">
            <v>22.93</v>
          </cell>
        </row>
        <row r="4569">
          <cell r="A4569">
            <v>89351</v>
          </cell>
          <cell r="B4569" t="str">
            <v>REGISTRO DE PRESSÃO BRUTO, LATÃO,  ROSCÁVEL, 3/4, FORNECIDO E INSTALADO EM RAMAL DE ÁGUA. AF_12/2014</v>
          </cell>
          <cell r="C4569" t="str">
            <v>UN</v>
          </cell>
          <cell r="D4569">
            <v>25.97</v>
          </cell>
        </row>
        <row r="4570">
          <cell r="A4570">
            <v>89352</v>
          </cell>
          <cell r="B4570" t="str">
            <v>REGISTRO DE GAVETA BRUTO, LATÃO, ROSCÁVEL, 1/2", FORNECIDO E INSTALADO EM RAMAL DE ÁGUA. AF_12/2014</v>
          </cell>
          <cell r="C4570" t="str">
            <v>UN</v>
          </cell>
          <cell r="D4570">
            <v>29.37</v>
          </cell>
        </row>
        <row r="4571">
          <cell r="A4571">
            <v>89353</v>
          </cell>
          <cell r="B4571" t="str">
            <v>REGISTRO DE GAVETA BRUTO, LATÃO, ROSCÁVEL, 3/4", FORNECIDO E INSTALADO EM RAMAL DE ÁGUA. AF_12/2014</v>
          </cell>
          <cell r="C4571" t="str">
            <v>UN</v>
          </cell>
          <cell r="D4571">
            <v>30.58</v>
          </cell>
        </row>
        <row r="4572">
          <cell r="A4572">
            <v>89354</v>
          </cell>
          <cell r="B4572" t="str">
            <v>MISTURADOR MONOCOMANDO PARA CHUVEIRO, BASE BRUTA E ACABAMENTO CROMADO, FORNECIDO E INSTALADO EM RAMAL DE ÁGUA. AF_12/2014</v>
          </cell>
          <cell r="C4572" t="str">
            <v>UN</v>
          </cell>
          <cell r="D4572">
            <v>228.23</v>
          </cell>
        </row>
        <row r="4573">
          <cell r="A4573">
            <v>89969</v>
          </cell>
          <cell r="B4573" t="str">
            <v>KIT DE REGISTRO DE PRESSÃO BRUTO DE LATÃO ½", INCLUSIVE CONEXÕES,  ROSCÁVEL, INSTALADO EM RAMAL DE ÁGUA FRIA - FORNECIMENTO E INSTALAÇÃO. AF_12/2014</v>
          </cell>
          <cell r="C4573" t="str">
            <v>UN</v>
          </cell>
          <cell r="D4573">
            <v>33.229999999999997</v>
          </cell>
        </row>
        <row r="4574">
          <cell r="A4574">
            <v>89970</v>
          </cell>
          <cell r="B4574" t="str">
            <v>KIT DE REGISTRO DE PRESSÃO BRUTO DE LATÃO ¾", INCLUSIVE CONEXÕES, ROSCÁVEL, INSTALADO EM RAMAL DE ÁGUA FRIA - FORNECIMENTO E INSTALAÇÃO. AF_12/2014</v>
          </cell>
          <cell r="C4574" t="str">
            <v>UN</v>
          </cell>
          <cell r="D4574">
            <v>36.65</v>
          </cell>
        </row>
        <row r="4575">
          <cell r="A4575">
            <v>89971</v>
          </cell>
          <cell r="B4575" t="str">
            <v>KIT DE REGISTRO DE GAVETA BRUTO DE LATÃO ½", INCLUSIVE CONEXÕES, ROSCÁVEL, INSTALADO EM RAMAL DE ÁGUA FRIA - FORNECIMENTO E INSTALAÇÃO. AF_12/2014</v>
          </cell>
          <cell r="C4575" t="str">
            <v>UN</v>
          </cell>
          <cell r="D4575">
            <v>37.950000000000003</v>
          </cell>
        </row>
        <row r="4576">
          <cell r="A4576">
            <v>89972</v>
          </cell>
          <cell r="B4576" t="str">
            <v>KIT DE REGISTRO DE GAVETA BRUTO DE LATÃO ¾", INCLUSIVE CONEXÕES, ROSCÁVEL, INSTALADO EM RAMAL DE ÁGUA FRIA - FORNECIMENTO E INSTALAÇÃO. AF_12/2014</v>
          </cell>
          <cell r="C4576" t="str">
            <v>UN</v>
          </cell>
          <cell r="D4576">
            <v>40.76</v>
          </cell>
        </row>
        <row r="4577">
          <cell r="A4577">
            <v>89973</v>
          </cell>
          <cell r="B4577" t="str">
            <v>KIT DE MISTURADOR BASE BRUTA DE LATÃO ¾" MONOCOMANDO PARA CHUVEIRO, INCLUSIVE CONEXÕES, INSTALADO EM RAMAL DE ÁGUA - FORNECIMENTO E INSTALAÇÃO. AF_12/2014</v>
          </cell>
          <cell r="C4577" t="str">
            <v>UN</v>
          </cell>
          <cell r="D4577">
            <v>421.69</v>
          </cell>
        </row>
        <row r="4578">
          <cell r="A4578">
            <v>89974</v>
          </cell>
          <cell r="B4578" t="str">
            <v>KIT DE TÊ MISTURADOR EM CPVC ¾" COM DUPLO COMANDO PARA CHUVEIRO, INCLUSIVE CONEXÕES, INSTALADO EM RAMAL DE ÁGUA - FORNECIMENTO E INSTALAÇÃO. AF_12/2014</v>
          </cell>
          <cell r="C4578" t="str">
            <v>UN</v>
          </cell>
          <cell r="D4578">
            <v>262.47000000000003</v>
          </cell>
        </row>
        <row r="4579">
          <cell r="A4579">
            <v>89984</v>
          </cell>
          <cell r="B4579" t="str">
            <v>REGISTRO DE PRESSÃO BRUTO, LATÃO, ROSCÁVEL, 1/2", COM ACABAMENTO E CANOPLA CROMADOS. FORNECIDO E INSTALADO EM RAMAL DE ÁGUA. AF_12/2014</v>
          </cell>
          <cell r="C4579" t="str">
            <v>UN</v>
          </cell>
          <cell r="D4579">
            <v>61.63</v>
          </cell>
        </row>
        <row r="4580">
          <cell r="A4580">
            <v>89985</v>
          </cell>
          <cell r="B4580" t="str">
            <v>REGISTRO DE PRESSÃO BRUTO, LATÃO, ROSCÁVEL, 3/4", COM ACABAMENTO E CANOPLA CROMADOS. FORNECIDO E INSTALADO EM RAMAL DE ÁGUA. AF_12/2014</v>
          </cell>
          <cell r="C4580" t="str">
            <v>UN</v>
          </cell>
          <cell r="D4580">
            <v>63.38</v>
          </cell>
        </row>
        <row r="4581">
          <cell r="A4581">
            <v>89986</v>
          </cell>
          <cell r="B4581" t="str">
            <v>REGISTRO DE GAVETA BRUTO, LATÃO, ROSCÁVEL, 1/2", COM ACABAMENTO E CANOPLA CROMADOS. FORNECIDO E INSTALADO EM RAMAL DE ÁGUA. AF_12/2014</v>
          </cell>
          <cell r="C4581" t="str">
            <v>UN</v>
          </cell>
          <cell r="D4581">
            <v>60.16</v>
          </cell>
        </row>
        <row r="4582">
          <cell r="A4582">
            <v>89987</v>
          </cell>
          <cell r="B4582" t="str">
            <v>REGISTRO DE GAVETA BRUTO, LATÃO, ROSCÁVEL, 3/4", COM ACABAMENTO E CANOPLA CROMADOS. FORNECIDO E INSTALADO EM RAMAL DE ÁGUA. AF_12/2014</v>
          </cell>
          <cell r="C4582" t="str">
            <v>UN</v>
          </cell>
          <cell r="D4582">
            <v>66.62</v>
          </cell>
        </row>
        <row r="4583">
          <cell r="A4583">
            <v>90371</v>
          </cell>
          <cell r="B4583" t="str">
            <v>REGISTRO DE ESFERA, PVC, ROSCÁVEL, 3/4", FORNECIDO E INSTALADO EM RAMAL DE ÁGUA. AF_03/2015</v>
          </cell>
          <cell r="C4583" t="str">
            <v>UN</v>
          </cell>
          <cell r="D4583">
            <v>16.13</v>
          </cell>
        </row>
        <row r="4584">
          <cell r="A4584">
            <v>94489</v>
          </cell>
          <cell r="B4584" t="str">
            <v>REGISTRO DE ESFERA, PVC, SOLDÁVEL, DN  25 MM, INSTALADO EM RESERVAÇÃO DE ÁGUA DE EDIFICAÇÃO QUE POSSUA RESERVATÓRIO DE FIBRA/FIBROCIMENTO   FORNECIMENTO E INSTALAÇÃO. AF_06/2016</v>
          </cell>
          <cell r="C4584" t="str">
            <v>UN</v>
          </cell>
          <cell r="D4584">
            <v>12.91</v>
          </cell>
        </row>
        <row r="4585">
          <cell r="A4585">
            <v>94490</v>
          </cell>
          <cell r="B4585" t="str">
            <v>REGISTRO DE ESFERA, PVC, SOLDÁVEL, DN  32 MM, INSTALADO EM RESERVAÇÃO DE ÁGUA DE EDIFICAÇÃO QUE POSSUA RESERVATÓRIO DE FIBRA/FIBROCIMENTO   FORNECIMENTO E INSTALAÇÃO. AF_06/2016</v>
          </cell>
          <cell r="C4585" t="str">
            <v>UN</v>
          </cell>
          <cell r="D4585">
            <v>21.97</v>
          </cell>
        </row>
        <row r="4586">
          <cell r="A4586">
            <v>94491</v>
          </cell>
          <cell r="B4586" t="str">
            <v>REGISTRO DE ESFERA, PVC, SOLDÁVEL, DN  40 MM, INSTALADO EM RESERVAÇÃO DE ÁGUA DE EDIFICAÇÃO QUE POSSUA RESERVATÓRIO DE FIBRA/FIBROCIMENTO   FORNECIMENTO E INSTALAÇÃO. AF_06/2016</v>
          </cell>
          <cell r="C4586" t="str">
            <v>UN</v>
          </cell>
          <cell r="D4586">
            <v>30.91</v>
          </cell>
        </row>
        <row r="4587">
          <cell r="A4587">
            <v>94492</v>
          </cell>
          <cell r="B4587" t="str">
            <v>REGISTRO DE ESFERA, PVC, SOLDÁVEL, DN  50 MM, INSTALADO EM RESERVAÇÃO DE ÁGUA DE EDIFICAÇÃO QUE POSSUA RESERVATÓRIO DE FIBRA/FIBROCIMENTO   FORNECIMENTO E INSTALAÇÃO. AF_06/2016</v>
          </cell>
          <cell r="C4587" t="str">
            <v>UN</v>
          </cell>
          <cell r="D4587">
            <v>31.54</v>
          </cell>
        </row>
        <row r="4588">
          <cell r="A4588">
            <v>94493</v>
          </cell>
          <cell r="B4588" t="str">
            <v>REGISTRO DE ESFERA, PVC, SOLDÁVEL, DN  60 MM, INSTALADO EM RESERVAÇÃO DE ÁGUA DE EDIFICAÇÃO QUE POSSUA RESERVATÓRIO DE FIBRA/FIBROCIMENTO   FORNECIMENTO E INSTALAÇÃO. AF_06/2016</v>
          </cell>
          <cell r="C4588" t="str">
            <v>UN</v>
          </cell>
          <cell r="D4588">
            <v>57.52</v>
          </cell>
        </row>
        <row r="4589">
          <cell r="A4589">
            <v>94494</v>
          </cell>
          <cell r="B4589" t="str">
            <v>REGISTRO DE GAVETA BRUTO, LATÃO, ROSCÁVEL, 3/4, INSTALADO EM RESERVAÇÃO DE ÁGUA DE EDIFICAÇÃO QUE POSSUA RESERVATÓRIO DE FIBRA/FIBROCIMENTO  FORNECIMENTO E INSTALAÇÃO. AF_06/2016</v>
          </cell>
          <cell r="C4589" t="str">
            <v>UN</v>
          </cell>
          <cell r="D4589">
            <v>50.87</v>
          </cell>
        </row>
        <row r="4590">
          <cell r="A4590">
            <v>94495</v>
          </cell>
          <cell r="B4590" t="str">
            <v>REGISTRO DE GAVETA BRUTO, LATÃO, ROSCÁVEL, 1, INSTALADO EM RESERVAÇÃO DE ÁGUA DE EDIFICAÇÃO QUE POSSUA RESERVATÓRIO DE FIBRA/FIBROCIMENTO  FORNECIMENTO E INSTALAÇÃO. AF_06/2016</v>
          </cell>
          <cell r="C4590" t="str">
            <v>UN</v>
          </cell>
          <cell r="D4590">
            <v>64.36</v>
          </cell>
        </row>
        <row r="4591">
          <cell r="A4591">
            <v>94496</v>
          </cell>
          <cell r="B4591" t="str">
            <v>REGISTRO DE GAVETA BRUTO, LATÃO, ROSCÁVEL, 1 1/4, INSTALADO EM RESERVAÇÃO DE ÁGUA DE EDIFICAÇÃO QUE POSSUA RESERVATÓRIO DE FIBRA/FIBROCIMENTO  FORNECIMENTO E INSTALAÇÃO. AF_06/2016</v>
          </cell>
          <cell r="C4591" t="str">
            <v>UN</v>
          </cell>
          <cell r="D4591">
            <v>78.37</v>
          </cell>
        </row>
        <row r="4592">
          <cell r="A4592">
            <v>94497</v>
          </cell>
          <cell r="B4592" t="str">
            <v>REGISTRO DE GAVETA BRUTO, LATÃO, ROSCÁVEL, 1 1/2, INSTALADO EM RESERVAÇÃO DE ÁGUA DE EDIFICAÇÃO QUE POSSUA RESERVATÓRIO DE FIBRA/FIBROCIMENTO  FORNECIMENTO E INSTALAÇÃO. AF_06/2016</v>
          </cell>
          <cell r="C4592" t="str">
            <v>UN</v>
          </cell>
          <cell r="D4592">
            <v>91.54</v>
          </cell>
        </row>
        <row r="4593">
          <cell r="A4593">
            <v>94498</v>
          </cell>
          <cell r="B4593" t="str">
            <v>REGISTRO DE GAVETA BRUTO, LATÃO, ROSCÁVEL, 2, INSTALADO EM RESERVAÇÃO DE ÁGUA DE EDIFICAÇÃO QUE POSSUA RESERVATÓRIO DE FIBRA/FIBROCIMENTO  FORNECIMENTO E INSTALAÇÃO. AF_06/2016</v>
          </cell>
          <cell r="C4593" t="str">
            <v>UN</v>
          </cell>
          <cell r="D4593">
            <v>117.74</v>
          </cell>
        </row>
        <row r="4594">
          <cell r="A4594">
            <v>94499</v>
          </cell>
          <cell r="B4594" t="str">
            <v>REGISTRO DE GAVETA BRUTO, LATÃO, ROSCÁVEL, 2 1/2, INSTALADO EM RESERVAÇÃO DE ÁGUA DE EDIFICAÇÃO QUE POSSUA RESERVATÓRIO DE FIBRA/FIBROCIMENTO  FORNECIMENTO E INSTALAÇÃO. AF_06/2016</v>
          </cell>
          <cell r="C4594" t="str">
            <v>UN</v>
          </cell>
          <cell r="D4594">
            <v>212.49</v>
          </cell>
        </row>
        <row r="4595">
          <cell r="A4595">
            <v>94500</v>
          </cell>
          <cell r="B4595" t="str">
            <v>REGISTRO DE GAVETA BRUTO, LATÃO, ROSCÁVEL, 3, INSTALADO EM RESERVAÇÃO DE ÁGUA DE EDIFICAÇÃO QUE POSSUA RESERVATÓRIO DE FIBRA/FIBROCIMENTO  FORNECIMENTO E INSTALAÇÃO. AF_06/2016</v>
          </cell>
          <cell r="C4595" t="str">
            <v>UN</v>
          </cell>
          <cell r="D4595">
            <v>252.35</v>
          </cell>
        </row>
        <row r="4596">
          <cell r="A4596">
            <v>94501</v>
          </cell>
          <cell r="B4596" t="str">
            <v>REGISTRO DE GAVETA BRUTO, LATÃO, ROSCÁVEL, 4, INSTALADO EM RESERVAÇÃO DE ÁGUA DE EDIFICAÇÃO QUE POSSUA RESERVATÓRIO DE FIBRA/FIBROCIMENTO  FORNECIMENTO E INSTALAÇÃO. AF_06/2016</v>
          </cell>
          <cell r="C4596" t="str">
            <v>UN</v>
          </cell>
          <cell r="D4596">
            <v>492.41</v>
          </cell>
        </row>
        <row r="4597">
          <cell r="A4597">
            <v>94792</v>
          </cell>
          <cell r="B4597" t="str">
            <v>REGISTRO DE GAVETA BRUTO, LATÃO, ROSCÁVEL, 1, COM ACABAMENTO E CANOPLA CROMADOS, INSTALADO EM RESERVAÇÃO DE ÁGUA DE EDIFICAÇÃO QUE POSSUA RESERVATÓRIO DE FIBRA/FIBROCIMENTO  FORNECIMENTO E INSTALAÇÃO. AF_06/2016</v>
          </cell>
          <cell r="C4597" t="str">
            <v>UN</v>
          </cell>
          <cell r="D4597">
            <v>97.2</v>
          </cell>
        </row>
        <row r="4598">
          <cell r="A4598">
            <v>94793</v>
          </cell>
          <cell r="B4598" t="str">
            <v>REGISTRO DE GAVETA BRUTO, LATÃO, ROSCÁVEL, 1 1/4, COM ACABAMENTO E CANOPLA CROMADOS, INSTALADO EM RESERVAÇÃO DE ÁGUA DE EDIFICAÇÃO QUE POSSUA RESERVATÓRIO DE FIBRA/FIBROCIMENTO  FORNECIMENTO E INSTALAÇÃO. AF_06/2016</v>
          </cell>
          <cell r="C4598" t="str">
            <v>UN</v>
          </cell>
          <cell r="D4598">
            <v>125.04</v>
          </cell>
        </row>
        <row r="4599">
          <cell r="A4599">
            <v>94794</v>
          </cell>
          <cell r="B4599" t="str">
            <v>REGISTRO DE GAVETA BRUTO, LATÃO, ROSCÁVEL, 1 1/2, COM ACABAMENTO E CANOPLA CROMADOS, INSTALADO EM RESERVAÇÃO DE ÁGUA DE EDIFICAÇÃO QUE POSSUA RESERVATÓRIO DE FIBRA/FIBROCIMENTO  FORNECIMENTO E INSTALAÇÃO. AF_06/2016</v>
          </cell>
          <cell r="C4599" t="str">
            <v>UN</v>
          </cell>
          <cell r="D4599">
            <v>129.49</v>
          </cell>
        </row>
        <row r="4600">
          <cell r="A4600">
            <v>94795</v>
          </cell>
          <cell r="B4600" t="str">
            <v>TORNEIRA DE BOIA, ROSCÁVEL, 1/2 , FORNECIDA E INSTALADA EM RESERVAÇÃO DE ÁGUA. AF_06/2016</v>
          </cell>
          <cell r="C4600" t="str">
            <v>UN</v>
          </cell>
          <cell r="D4600">
            <v>22.58</v>
          </cell>
        </row>
        <row r="4601">
          <cell r="A4601">
            <v>94796</v>
          </cell>
          <cell r="B4601" t="str">
            <v>TORNEIRA DE BOIA, ROSCÁVEL, 3/4 , FORNECIDA E INSTALADA EM RESERVAÇÃO DE ÁGUA. AF_06/2016</v>
          </cell>
          <cell r="C4601" t="str">
            <v>UN</v>
          </cell>
          <cell r="D4601">
            <v>26.44</v>
          </cell>
        </row>
        <row r="4602">
          <cell r="A4602">
            <v>94797</v>
          </cell>
          <cell r="B4602" t="str">
            <v>TORNEIRA DE BOIA, ROSCÁVEL, 1, FORNECIDA E INSTALADA EM RESERVAÇÃO DE ÁGUA. AF_06/2016</v>
          </cell>
          <cell r="C4602" t="str">
            <v>UN</v>
          </cell>
          <cell r="D4602">
            <v>40.119999999999997</v>
          </cell>
        </row>
        <row r="4603">
          <cell r="A4603">
            <v>94798</v>
          </cell>
          <cell r="B4603" t="str">
            <v>TORNEIRA DE BOIA, ROSCÁVEL, 1 1/4 , FORNECIDA E INSTALADA EM RESERVAÇÃO DE ÁGUA. AF_06/2016</v>
          </cell>
          <cell r="C4603" t="str">
            <v>UN</v>
          </cell>
          <cell r="D4603">
            <v>86.21</v>
          </cell>
        </row>
        <row r="4604">
          <cell r="A4604">
            <v>94799</v>
          </cell>
          <cell r="B4604" t="str">
            <v>TORNEIRA DE BOIA, ROSCÁVEL, 1 1/2 , FORNECIDA E INSTALADA EM RESERVAÇÃO DE ÁGUA. AF_06/2016</v>
          </cell>
          <cell r="C4604" t="str">
            <v>UN</v>
          </cell>
          <cell r="D4604">
            <v>83.89</v>
          </cell>
        </row>
        <row r="4605">
          <cell r="A4605">
            <v>94800</v>
          </cell>
          <cell r="B4605" t="str">
            <v>TORNEIRA DE BOIA, ROSCÁVEL, 2, FORNECIDA E INSTALADA EM RESERVAÇÃO DE ÁGUA. AF_06/2016</v>
          </cell>
          <cell r="C4605" t="str">
            <v>UN</v>
          </cell>
          <cell r="D4605">
            <v>142.38</v>
          </cell>
        </row>
        <row r="4606">
          <cell r="A4606">
            <v>95248</v>
          </cell>
          <cell r="B4606" t="str">
            <v>VÁLVULA DE ESFERA BRUTA, BRONZE, ROSCÁVEL, 1/2  , INSTALADO EM RESERVAÇÃO DE ÁGUA DE EDIFICAÇÃO QUE POSSUA RESERVATÓRIO DE FIBRA/FIBROCIMENTO - FORNECIMENTO E INSTALAÇÃO. AF_06/2016</v>
          </cell>
          <cell r="C4606" t="str">
            <v>UN</v>
          </cell>
          <cell r="D4606">
            <v>60.69</v>
          </cell>
        </row>
        <row r="4607">
          <cell r="A4607">
            <v>95249</v>
          </cell>
          <cell r="B4607" t="str">
            <v>VÁLVULA DE ESFERA BRUTA, BRONZE, ROSCÁVEL, 3/4'', INSTALADO EM RESERVAÇÃO DE ÁGUA DE EDIFICAÇÃO QUE POSSUA RESERVATÓRIO DE FIBRA/FIBROCIMENTO - FORNECIMENTO E INSTALAÇÃO. AF_06/2016</v>
          </cell>
          <cell r="C4607" t="str">
            <v>UN</v>
          </cell>
          <cell r="D4607">
            <v>65.81</v>
          </cell>
        </row>
        <row r="4608">
          <cell r="A4608">
            <v>95250</v>
          </cell>
          <cell r="B4608" t="str">
            <v>VÁLVULA DE ESFERA BRUTA, BRONZE, ROSCÁVEL, 1'', INSTALADO EM RESERVAÇÃO DE ÁGUA DE EDIFICAÇÃO QUE POSSUA RESERVATÓRIO DE FIBRA/FIBROCIMENTO -   FORNECIMENTO E INSTALAÇÃO. AF_06/2016</v>
          </cell>
          <cell r="C4608" t="str">
            <v>UN</v>
          </cell>
          <cell r="D4608">
            <v>79.2</v>
          </cell>
        </row>
        <row r="4609">
          <cell r="A4609">
            <v>95251</v>
          </cell>
          <cell r="B4609" t="str">
            <v>VÁLVULA DE ESFERA BRUTA, BRONZE, ROSCÁVEL, 1 1/4'', INSTALADO EM RESERVAÇÃO DE ÁGUA DE EDIFICAÇÃO QUE POSSUA RESERVATÓRIO DE FIBRA/FIBROCIMENTO -   FORNECIMENTO E INSTALAÇÃO. AF_06/2016</v>
          </cell>
          <cell r="C4609" t="str">
            <v>UN</v>
          </cell>
          <cell r="D4609">
            <v>105.18</v>
          </cell>
        </row>
        <row r="4610">
          <cell r="A4610">
            <v>95252</v>
          </cell>
          <cell r="B4610" t="str">
            <v>VÁLVULA DE ESFERA BRUTA, BRONZE, ROSCÁVEL, 1 1/2'', INSTALADO EM RESERVAÇÃO DE ÁGUA DE EDIFICAÇÃO QUE POSSUA RESERVATÓRIO DE FIBRA/FIBROCIMENTO -   FORNECIMENTO E INSTALAÇÃO. AF_06/2016</v>
          </cell>
          <cell r="C4610" t="str">
            <v>UN</v>
          </cell>
          <cell r="D4610">
            <v>120.97</v>
          </cell>
        </row>
        <row r="4611">
          <cell r="A4611">
            <v>95253</v>
          </cell>
          <cell r="B4611" t="str">
            <v>VÁLVULA DE ESFERA BRUTA, BRONZE, ROSCÁVEL, 2'', INSTALADO EM RESERVAÇÃO DE ÁGUA DE EDIFICAÇÃO QUE POSSUA RESERVATÓRIO DE FIBRA/FIBROCIMENTO - FORNECIMENTO E INSTALAÇÃO. AF_06/2016</v>
          </cell>
          <cell r="C4611" t="str">
            <v>UN</v>
          </cell>
          <cell r="D4611">
            <v>172.56</v>
          </cell>
        </row>
        <row r="4612">
          <cell r="A4612">
            <v>99619</v>
          </cell>
          <cell r="B4612" t="str">
            <v>VÁLVULA DE RETENÇÃO HORIZONTAL, DE BRONZE, ROSCÁVEL, 3/4" - FORNECIMENTO E INSTALAÇÃO. AF_01/2019</v>
          </cell>
          <cell r="C4612" t="str">
            <v>UN</v>
          </cell>
          <cell r="D4612">
            <v>59.19</v>
          </cell>
        </row>
        <row r="4613">
          <cell r="A4613">
            <v>99620</v>
          </cell>
          <cell r="B4613" t="str">
            <v>VÁLVULA DE RETENÇÃO HORIZONTAL, DE BRONZE, ROSCÁVEL, 1" - FORNECIMENTO E INSTALAÇÃO. AF_01/2019</v>
          </cell>
          <cell r="C4613" t="str">
            <v>UN</v>
          </cell>
          <cell r="D4613">
            <v>98.13</v>
          </cell>
        </row>
        <row r="4614">
          <cell r="A4614">
            <v>99621</v>
          </cell>
          <cell r="B4614" t="str">
            <v>VÁLVULA DE RETENÇÃO HORIZONTAL, DE BRONZE, ROSCÁVEL, 1 1/4" - FORNECIMENTO E INSTALAÇÃO. AF_01/2019</v>
          </cell>
          <cell r="C4614" t="str">
            <v>UN</v>
          </cell>
          <cell r="D4614">
            <v>133.86000000000001</v>
          </cell>
        </row>
        <row r="4615">
          <cell r="A4615">
            <v>99622</v>
          </cell>
          <cell r="B4615" t="str">
            <v>VÁLVULA DE RETENÇÃO HORIZONTAL, DE BRONZE, ROSCÁVEL, 1 1/2"  - FORNECIMENTO E INSTALAÇÃO. AF_01/2019</v>
          </cell>
          <cell r="C4615" t="str">
            <v>UN</v>
          </cell>
          <cell r="D4615">
            <v>146.28</v>
          </cell>
        </row>
        <row r="4616">
          <cell r="A4616">
            <v>99623</v>
          </cell>
          <cell r="B4616" t="str">
            <v>VÁLVULA DE RETENÇÃO HORIZONTAL, DE BRONZE, ROSCÁVEL, 2"  - FORNECIMENTO E INSTALAÇÃO. AF_01/2019</v>
          </cell>
          <cell r="C4616" t="str">
            <v>UN</v>
          </cell>
          <cell r="D4616">
            <v>194.94</v>
          </cell>
        </row>
        <row r="4617">
          <cell r="A4617">
            <v>99624</v>
          </cell>
          <cell r="B4617" t="str">
            <v>VÁLVULA DE RETENÇÃO HORIZONTAL, DE BRONZE, ROSCÁVEL, 2 1/2" - FORNECIMENTO E INSTALAÇÃO. AF_01/2019</v>
          </cell>
          <cell r="C4617" t="str">
            <v>UN</v>
          </cell>
          <cell r="D4617">
            <v>266.08</v>
          </cell>
        </row>
        <row r="4618">
          <cell r="A4618">
            <v>99625</v>
          </cell>
          <cell r="B4618" t="str">
            <v>VÁLVULA DE RETENÇÃO HORIZONTAL, DE BRONZE, ROSCÁVEL, 3" - FORNECIMENTO E INSTALAÇÃO. AF_01/2019</v>
          </cell>
          <cell r="C4618" t="str">
            <v>UN</v>
          </cell>
          <cell r="D4618">
            <v>357.58</v>
          </cell>
        </row>
        <row r="4619">
          <cell r="A4619">
            <v>99626</v>
          </cell>
          <cell r="B4619" t="str">
            <v>VÁLVULA DE RETENÇÃO HORIZONTAL, DE BRONZE, ROSCÁVEL, 4" - FORNECIMENTO E INSTALAÇÃO. AF_01/2019</v>
          </cell>
          <cell r="C4619" t="str">
            <v>UN</v>
          </cell>
          <cell r="D4619">
            <v>537.63</v>
          </cell>
        </row>
        <row r="4620">
          <cell r="A4620">
            <v>99627</v>
          </cell>
          <cell r="B4620" t="str">
            <v>VÁLVULA DE RETENÇÃO VERTICAL, DE BRONZE, ROSCÁVEL, 1/2" - FORNECIMENTO E INSTALAÇÃO. AF_01/2019</v>
          </cell>
          <cell r="C4620" t="str">
            <v>UN</v>
          </cell>
          <cell r="D4620">
            <v>59.39</v>
          </cell>
        </row>
        <row r="4621">
          <cell r="A4621">
            <v>99628</v>
          </cell>
          <cell r="B4621" t="str">
            <v>VÁLVULA DE RETENÇÃO VERTICAL, DE BRONZE, ROSCÁVEL, 3/4" - FORNECIMENTO E INSTALAÇÃO. AF_01/2019</v>
          </cell>
          <cell r="C4621" t="str">
            <v>UN</v>
          </cell>
          <cell r="D4621">
            <v>40.549999999999997</v>
          </cell>
        </row>
        <row r="4622">
          <cell r="A4622">
            <v>99629</v>
          </cell>
          <cell r="B4622" t="str">
            <v>VÁLVULA DE RETENÇÃO VERTICAL, DE BRONZE, ROSCÁVEL, 1" - FORNECIMENTO E INSTALAÇÃO. AF_01/2019</v>
          </cell>
          <cell r="C4622" t="str">
            <v>UN</v>
          </cell>
          <cell r="D4622">
            <v>63.92</v>
          </cell>
        </row>
        <row r="4623">
          <cell r="A4623">
            <v>99630</v>
          </cell>
          <cell r="B4623" t="str">
            <v>VÁLVULA DE RETENÇÃO VERTICAL, DE BRONZE, ROSCÁVEL, 1 1/4" - FORNECIMENTO E INSTALAÇÃO. AF_01/2019</v>
          </cell>
          <cell r="C4623" t="str">
            <v>UN</v>
          </cell>
          <cell r="D4623">
            <v>82.76</v>
          </cell>
        </row>
        <row r="4624">
          <cell r="A4624">
            <v>99631</v>
          </cell>
          <cell r="B4624" t="str">
            <v>VÁLVULA DE RETENÇÃO VERTICAL, DE BRONZE, ROSCÁVEL, 1 1/2" - FORNECIMENTO E INSTALAÇÃO. AF_01/2019</v>
          </cell>
          <cell r="C4624" t="str">
            <v>UN</v>
          </cell>
          <cell r="D4624">
            <v>91.06</v>
          </cell>
        </row>
        <row r="4625">
          <cell r="A4625">
            <v>99632</v>
          </cell>
          <cell r="B4625" t="str">
            <v>VÁLVULA DE RETENÇÃO VERTICAL, DE BRONZE, ROSCÁVEL, 2" - FORNECIMENTO E INSTALAÇÃO. AF_01/2019</v>
          </cell>
          <cell r="C4625" t="str">
            <v>UN</v>
          </cell>
          <cell r="D4625">
            <v>121.1</v>
          </cell>
        </row>
        <row r="4626">
          <cell r="A4626">
            <v>99633</v>
          </cell>
          <cell r="B4626" t="str">
            <v>VÁLVULA DE RETENÇÃO VERTICAL, DE BRONZE, ROSCÁVEL, 3" - FORNECIMENTO E INSTALAÇÃO. AF_01/2019</v>
          </cell>
          <cell r="C4626" t="str">
            <v>UN</v>
          </cell>
          <cell r="D4626">
            <v>231.25</v>
          </cell>
        </row>
        <row r="4627">
          <cell r="A4627">
            <v>99634</v>
          </cell>
          <cell r="B4627" t="str">
            <v>VÁLVULA DE RETENÇÃO VERTICAL, DE BRONZE, ROSCÁVEL, 4" - FORNECIMENTO E INSTALAÇÃO. AF_01/2019</v>
          </cell>
          <cell r="C4627" t="str">
            <v>UN</v>
          </cell>
          <cell r="D4627">
            <v>378.67</v>
          </cell>
        </row>
        <row r="4628">
          <cell r="A4628">
            <v>99635</v>
          </cell>
          <cell r="B4628" t="str">
            <v>VÁLVULA DE DESCARGA METÁLICA, BASE 1 1/2 ", ACABAMENTO METALICO CROMADO - FORNECIMENTO E INSTALAÇÃO. AF_01/2019</v>
          </cell>
          <cell r="C4628" t="str">
            <v>UN</v>
          </cell>
          <cell r="D4628">
            <v>198.17</v>
          </cell>
        </row>
        <row r="4629">
          <cell r="A4629">
            <v>95634</v>
          </cell>
          <cell r="B4629" t="str">
            <v>KIT CAVALETE PARA MEDIÇÃO DE ÁGUA - ENTRADA PRINCIPAL, EM PVC SOLDÁVEL DN 20 (½")   FORNECIMENTO E INSTALAÇÃO (EXCLUSIVE HIDRÔMETRO). AF_11/2016</v>
          </cell>
          <cell r="C4629" t="str">
            <v>UN</v>
          </cell>
          <cell r="D4629">
            <v>112.85</v>
          </cell>
        </row>
        <row r="4630">
          <cell r="A4630">
            <v>95635</v>
          </cell>
          <cell r="B4630" t="str">
            <v>KIT CAVALETE PARA MEDIÇÃO DE ÁGUA - ENTRADA PRINCIPAL, EM PVC SOLDÁVEL DN 25 (¾")   FORNECIMENTO E INSTALAÇÃO (EXCLUSIVE HIDRÔMETRO). AF_11/2016</v>
          </cell>
          <cell r="C4630" t="str">
            <v>UN</v>
          </cell>
          <cell r="D4630">
            <v>123.09</v>
          </cell>
        </row>
        <row r="4631">
          <cell r="A4631">
            <v>95637</v>
          </cell>
          <cell r="B4631" t="str">
            <v>KIT CAVALETE PARA MEDIÇÃO DE ÁGUA - ENTRADA PRINCIPAL, EM AÇO GALVANIZADO DN 32 (1 ¼)  FORNECIMENTO E INSTALAÇÃO (EXCLUSIVE HIDRÔMETRO). AF_11/2016</v>
          </cell>
          <cell r="C4631" t="str">
            <v>UN</v>
          </cell>
          <cell r="D4631">
            <v>358.46</v>
          </cell>
        </row>
        <row r="4632">
          <cell r="A4632">
            <v>95638</v>
          </cell>
          <cell r="B4632" t="str">
            <v>KIT CAVALETE PARA MEDIÇÃO DE ÁGUA - ENTRADA PRINCIPAL, EM AÇO GALVANIZADO DN 40 (1 ½)  FORNECIMENTO E INSTALAÇÃO (EXCLUSIVE HIDRÔMETRO). AF_11/2016</v>
          </cell>
          <cell r="C4632" t="str">
            <v>UN</v>
          </cell>
          <cell r="D4632">
            <v>431.57</v>
          </cell>
        </row>
        <row r="4633">
          <cell r="A4633">
            <v>95639</v>
          </cell>
          <cell r="B4633" t="str">
            <v>KIT CAVALETE PARA MEDIÇÃO DE ÁGUA - ENTRADA PRINCIPAL, EM AÇO GALVANIZADO DN 50 (2)  FORNECIMENTO E INSTALAÇÃO (EXCLUSIVE HIDRÔMETRO). AF_11/2016</v>
          </cell>
          <cell r="C4633" t="str">
            <v>UN</v>
          </cell>
          <cell r="D4633">
            <v>534.58000000000004</v>
          </cell>
        </row>
        <row r="4634">
          <cell r="A4634">
            <v>95641</v>
          </cell>
          <cell r="B4634" t="str">
            <v>KIT CAVALETE PARA MEDIÇÃO DE ÁGUA - ENTRADA INDIVIDUALIZADA, EM PVC DN 25 (¾), PARA 2 MEDIDORES  FORNECIMENTO E INSTALAÇÃO (EXCLUSIVE HIDRÔMETRO). AF_11/2016</v>
          </cell>
          <cell r="C4634" t="str">
            <v>UN</v>
          </cell>
          <cell r="D4634">
            <v>215.06</v>
          </cell>
        </row>
        <row r="4635">
          <cell r="A4635">
            <v>95642</v>
          </cell>
          <cell r="B4635" t="str">
            <v>KIT CAVALETE PARA MEDIÇÃO DE ÁGUA - ENTRADA INDIVIDUALIZADA, EM PVC DN 25 (¾), PARA 3 MEDIDORES  FORNECIMENTO E INSTALAÇÃO (EXCLUSIVE HIDRÔMETRO). AF_11/2016</v>
          </cell>
          <cell r="C4635" t="str">
            <v>UN</v>
          </cell>
          <cell r="D4635">
            <v>318.04000000000002</v>
          </cell>
        </row>
        <row r="4636">
          <cell r="A4636">
            <v>95643</v>
          </cell>
          <cell r="B4636" t="str">
            <v>KIT CAVALETE PARA MEDIÇÃO DE ÁGUA - ENTRADA INDIVIDUALIZADA, EM PVC DN 25 (¾), PARA 4 MEDIDORES  FORNECIMENTO E INSTALAÇÃO (EXCLUSIVE HIDRÔMETRO). AF_11/2016</v>
          </cell>
          <cell r="C4636" t="str">
            <v>UN</v>
          </cell>
          <cell r="D4636">
            <v>416.52</v>
          </cell>
        </row>
        <row r="4637">
          <cell r="A4637">
            <v>95644</v>
          </cell>
          <cell r="B4637" t="str">
            <v>KIT CAVALETE PARA MEDIÇÃO DE ÁGUA - ENTRADA INDIVIDUALIZADA, EM PVC DN 32 (1), PARA 1 MEDIDOR  FORNECIMENTO E INSTALAÇÃO (EXCLUSIVE HIDRÔMETRO). AF_11/2016</v>
          </cell>
          <cell r="C4637" t="str">
            <v>UN</v>
          </cell>
          <cell r="D4637">
            <v>154.46</v>
          </cell>
        </row>
        <row r="4638">
          <cell r="A4638">
            <v>95645</v>
          </cell>
          <cell r="B4638" t="str">
            <v>KIT CAVALETE PARA MEDIÇÃO DE ÁGUA - ENTRADA INDIVIDUALIZADA, EM PVC DN 32 (1), PARA 2 MEDIDORES  FORNECIMENTO E INSTALAÇÃO (EXCLUSIVE HIDRÔMETRO). AF_11/2016</v>
          </cell>
          <cell r="C4638" t="str">
            <v>UN</v>
          </cell>
          <cell r="D4638">
            <v>284.12</v>
          </cell>
        </row>
        <row r="4639">
          <cell r="A4639">
            <v>95646</v>
          </cell>
          <cell r="B4639" t="str">
            <v>KIT CAVALETE PARA MEDIÇÃO DE ÁGUA - ENTRADA INDIVIDUALIZADA, EM PVC DN 32 (1), PARA 3 MEDIDORES  FORNECIMENTO E INSTALAÇÃO (EXCLUSIVE HIDRÔMETRO). AF_11/2016</v>
          </cell>
          <cell r="C4639" t="str">
            <v>UN</v>
          </cell>
          <cell r="D4639">
            <v>423.25</v>
          </cell>
        </row>
        <row r="4640">
          <cell r="A4640">
            <v>95647</v>
          </cell>
          <cell r="B4640" t="str">
            <v>KIT CAVALETE PARA MEDIÇÃO DE ÁGUA - ENTRADA INDIVIDUALIZADA, EM PVC DN 32 (1), PARA 4 MEDIDORES  FORNECIMENTO E INSTALAÇÃO (EXCLUSIVE HIDRÔMETRO). AF_11/2016</v>
          </cell>
          <cell r="C4640" t="str">
            <v>UN</v>
          </cell>
          <cell r="D4640">
            <v>555.5</v>
          </cell>
        </row>
        <row r="4641">
          <cell r="A4641">
            <v>95673</v>
          </cell>
          <cell r="B4641" t="str">
            <v>HIDRÔMETRO DN 20 (½), 1,5 M³/H  FORNECIMENTO E INSTALAÇÃO. AF_11/2016</v>
          </cell>
          <cell r="C4641" t="str">
            <v>UN</v>
          </cell>
          <cell r="D4641">
            <v>102.31</v>
          </cell>
        </row>
        <row r="4642">
          <cell r="A4642">
            <v>95674</v>
          </cell>
          <cell r="B4642" t="str">
            <v>HIDRÔMETRO DN 20 (½), 3,0 M³/H  FORNECIMENTO E INSTALAÇÃO. AF_11/2016</v>
          </cell>
          <cell r="C4642" t="str">
            <v>UN</v>
          </cell>
          <cell r="D4642">
            <v>108.63</v>
          </cell>
        </row>
        <row r="4643">
          <cell r="A4643">
            <v>95675</v>
          </cell>
          <cell r="B4643" t="str">
            <v>HIDRÔMETRO DN 25 (¾ ), 5,0 M³/H FORNECIMENTO E INSTALAÇÃO. AF_11/2016</v>
          </cell>
          <cell r="C4643" t="str">
            <v>UN</v>
          </cell>
          <cell r="D4643">
            <v>132.71</v>
          </cell>
        </row>
        <row r="4644">
          <cell r="A4644">
            <v>95676</v>
          </cell>
          <cell r="B4644" t="str">
            <v>CAIXA EM CONCRETO PRÉ-MOLDADO PARA ABRIGO DE HIDRÔMETRO COM DN 20 (½)  FORNECIMENTO E INSTALAÇÃO. AF_11/2016</v>
          </cell>
          <cell r="C4644" t="str">
            <v>UN</v>
          </cell>
          <cell r="D4644">
            <v>86.27</v>
          </cell>
        </row>
        <row r="4645">
          <cell r="A4645">
            <v>97741</v>
          </cell>
          <cell r="B4645" t="str">
            <v>KIT CAVALETE PARA MEDIÇÃO DE ÁGUA - ENTRADA INDIVIDUALIZADA, EM PVC DN 25 (¾), PARA 1 MEDIDOR  FORNECIMENTO E INSTALAÇÃO (EXCLUSIVE HIDRÔMETRO). AF_11/2016</v>
          </cell>
          <cell r="C4645" t="str">
            <v>UN</v>
          </cell>
          <cell r="D4645">
            <v>119.6</v>
          </cell>
        </row>
        <row r="4646">
          <cell r="A4646">
            <v>72285</v>
          </cell>
          <cell r="B4646" t="str">
            <v>CAIXA DE AREIA 40X40X40CM EM ALVENARIA - EXECUÇÃO</v>
          </cell>
          <cell r="C4646" t="str">
            <v>UN</v>
          </cell>
          <cell r="D4646">
            <v>83.47</v>
          </cell>
        </row>
        <row r="4647">
          <cell r="A4647">
            <v>90436</v>
          </cell>
          <cell r="B4647" t="str">
            <v>FURO EM ALVENARIA PARA DIÂMETROS MENORES OU IGUAIS A 40 MM. AF_05/2015</v>
          </cell>
          <cell r="C4647" t="str">
            <v>UN</v>
          </cell>
          <cell r="D4647">
            <v>11.05</v>
          </cell>
        </row>
        <row r="4648">
          <cell r="A4648">
            <v>90437</v>
          </cell>
          <cell r="B4648" t="str">
            <v>FURO EM ALVENARIA PARA DIÂMETROS MAIORES QUE 40 MM E MENORES OU IGUAIS A 75 MM. AF_05/2015</v>
          </cell>
          <cell r="C4648" t="str">
            <v>UN</v>
          </cell>
          <cell r="D4648">
            <v>26.85</v>
          </cell>
        </row>
        <row r="4649">
          <cell r="A4649">
            <v>90438</v>
          </cell>
          <cell r="B4649" t="str">
            <v>FURO EM ALVENARIA PARA DIÂMETROS MAIORES QUE 75 MM. AF_05/2015</v>
          </cell>
          <cell r="C4649" t="str">
            <v>UN</v>
          </cell>
          <cell r="D4649">
            <v>38.479999999999997</v>
          </cell>
        </row>
        <row r="4650">
          <cell r="A4650">
            <v>90439</v>
          </cell>
          <cell r="B4650" t="str">
            <v>FURO EM CONCRETO PARA DIÂMETROS MENORES OU IGUAIS A 40 MM. AF_05/2015</v>
          </cell>
          <cell r="C4650" t="str">
            <v>UN</v>
          </cell>
          <cell r="D4650">
            <v>43.05</v>
          </cell>
        </row>
        <row r="4651">
          <cell r="A4651">
            <v>90440</v>
          </cell>
          <cell r="B4651" t="str">
            <v>FURO EM CONCRETO PARA DIÂMETROS MAIORES QUE 40 MM E MENORES OU IGUAIS A 75 MM. AF_05/2015</v>
          </cell>
          <cell r="C4651" t="str">
            <v>UN</v>
          </cell>
          <cell r="D4651">
            <v>68.959999999999994</v>
          </cell>
        </row>
        <row r="4652">
          <cell r="A4652">
            <v>90441</v>
          </cell>
          <cell r="B4652" t="str">
            <v>FURO EM CONCRETO PARA DIÂMETROS MAIORES QUE 75 MM. AF_05/2015</v>
          </cell>
          <cell r="C4652" t="str">
            <v>UN</v>
          </cell>
          <cell r="D4652">
            <v>88.09</v>
          </cell>
        </row>
        <row r="4653">
          <cell r="A4653">
            <v>90443</v>
          </cell>
          <cell r="B4653" t="str">
            <v>RASGO EM ALVENARIA PARA RAMAIS/ DISTRIBUIÇÃO COM DIAMETROS MENORES OU IGUAIS A 40 MM. AF_05/2015</v>
          </cell>
          <cell r="C4653" t="str">
            <v>M</v>
          </cell>
          <cell r="D4653">
            <v>10.039999999999999</v>
          </cell>
        </row>
        <row r="4654">
          <cell r="A4654">
            <v>90444</v>
          </cell>
          <cell r="B4654" t="str">
            <v>RASGO EM CONTRAPISO PARA RAMAIS/ DISTRIBUIÇÃO COM DIÂMETROS MENORES OU IGUAIS A 40 MM. AF_05/2015</v>
          </cell>
          <cell r="C4654" t="str">
            <v>M</v>
          </cell>
          <cell r="D4654">
            <v>18.46</v>
          </cell>
        </row>
        <row r="4655">
          <cell r="A4655">
            <v>90445</v>
          </cell>
          <cell r="B4655" t="str">
            <v>RASGO EM CONTRAPISO PARA RAMAIS/ DISTRIBUIÇÃO COM DIÂMETROS MAIORES QUE 40 MM E MENORES OU IGUAIS A 75 MM. AF_05/2015</v>
          </cell>
          <cell r="C4655" t="str">
            <v>M</v>
          </cell>
          <cell r="D4655">
            <v>19.71</v>
          </cell>
        </row>
        <row r="4656">
          <cell r="A4656">
            <v>90446</v>
          </cell>
          <cell r="B4656" t="str">
            <v>RASGO EM CONTRAPISO PARA RAMAIS/ DISTRIBUIÇÃO COM DIÂMETROS MAIORES QUE 75 MM. AF_05/2015</v>
          </cell>
          <cell r="C4656" t="str">
            <v>M</v>
          </cell>
          <cell r="D4656">
            <v>21.42</v>
          </cell>
        </row>
        <row r="4657">
          <cell r="A4657">
            <v>90447</v>
          </cell>
          <cell r="B4657" t="str">
            <v>RASGO EM ALVENARIA PARA ELETRODUTOS COM DIAMETROS MENORES OU IGUAIS A 40 MM. AF_05/2015</v>
          </cell>
          <cell r="C4657" t="str">
            <v>M</v>
          </cell>
          <cell r="D4657">
            <v>4.9800000000000004</v>
          </cell>
        </row>
        <row r="4658">
          <cell r="A4658">
            <v>90451</v>
          </cell>
          <cell r="B4658" t="str">
            <v>PASSANTE TIPO PEÇA EM POLIESTIRENO PARA ABERTURA PARA PASSAGEM DE 1 TUBO, FIXADO EM LAJE. AF_05/2015</v>
          </cell>
          <cell r="C4658" t="str">
            <v>UN</v>
          </cell>
          <cell r="D4658">
            <v>3.29</v>
          </cell>
        </row>
        <row r="4659">
          <cell r="A4659">
            <v>90452</v>
          </cell>
          <cell r="B4659" t="str">
            <v>PASSANTE TIPO PEÇA EM POLIESTIRENO PARA ABERTURA PARA PASSAGEM DE MAIS DE 1 TUBO, FIXADO EM LAJE. AF_05/2015</v>
          </cell>
          <cell r="C4659" t="str">
            <v>UN</v>
          </cell>
          <cell r="D4659">
            <v>13.39</v>
          </cell>
        </row>
        <row r="4660">
          <cell r="A4660">
            <v>90453</v>
          </cell>
          <cell r="B4660" t="str">
            <v>PASSANTE TIPO TUBO DE DIÂMETRO MENOR OU IGUAL A 40 MM, FIXADO EM LAJE. AF_05/2015</v>
          </cell>
          <cell r="C4660" t="str">
            <v>UN</v>
          </cell>
          <cell r="D4660">
            <v>1.96</v>
          </cell>
        </row>
        <row r="4661">
          <cell r="A4661">
            <v>90454</v>
          </cell>
          <cell r="B4661" t="str">
            <v>PASSANTE TIPO TUBO DE DIÂMETRO MAIORES QUE 40 MM E MENORES OU IGUAIS A 75 MM, FIXADO EM LAJE. AF_05/2015</v>
          </cell>
          <cell r="C4661" t="str">
            <v>UN</v>
          </cell>
          <cell r="D4661">
            <v>3.4</v>
          </cell>
        </row>
        <row r="4662">
          <cell r="A4662">
            <v>90455</v>
          </cell>
          <cell r="B4662" t="str">
            <v>PASSANTE TIPO TUBO DE DIÂMETRO MAIOR QUE 75 MM, FIXADO EM LAJE. AF_05/2015</v>
          </cell>
          <cell r="C4662" t="str">
            <v>UN</v>
          </cell>
          <cell r="D4662">
            <v>4.58</v>
          </cell>
        </row>
        <row r="4663">
          <cell r="A4663">
            <v>90456</v>
          </cell>
          <cell r="B4663" t="str">
            <v>QUEBRA EM ALVENARIA PARA INSTALAÇÃO DE CAIXA DE TOMADA (4X4 OU 4X2). AF_05/2015</v>
          </cell>
          <cell r="C4663" t="str">
            <v>UN</v>
          </cell>
          <cell r="D4663">
            <v>3.22</v>
          </cell>
        </row>
        <row r="4664">
          <cell r="A4664">
            <v>90457</v>
          </cell>
          <cell r="B4664" t="str">
            <v>QUEBRA EM ALVENARIA PARA INSTALAÇÃO DE QUADRO DISTRIBUIÇÃO PEQUENO (19X25 CM). AF_05/2015</v>
          </cell>
          <cell r="C4664" t="str">
            <v>UN</v>
          </cell>
          <cell r="D4664">
            <v>7.35</v>
          </cell>
        </row>
        <row r="4665">
          <cell r="A4665">
            <v>90458</v>
          </cell>
          <cell r="B4665" t="str">
            <v>QUEBRA EM ALVENARIA PARA INSTALAÇÃO DE QUADRO DISTRIBUIÇÃO GRANDE (76X40 CM). AF_05/2015</v>
          </cell>
          <cell r="C4665" t="str">
            <v>UN</v>
          </cell>
          <cell r="D4665">
            <v>20.87</v>
          </cell>
        </row>
        <row r="4666">
          <cell r="A4666">
            <v>90459</v>
          </cell>
          <cell r="B4666" t="str">
            <v>QUEBRA EM ALVENARIA PARA INSTALAÇÃO DE ABRIGO PARA MANGUEIRAS (90X60 CM). AF_05/2015</v>
          </cell>
          <cell r="C4666" t="str">
            <v>UN</v>
          </cell>
          <cell r="D4666">
            <v>29.43</v>
          </cell>
        </row>
        <row r="4667">
          <cell r="A4667">
            <v>90460</v>
          </cell>
          <cell r="B4667" t="str">
            <v>PERFILADO DE SEÇÃO 38X76 MM PARA SUPORTE DE ATÉ 3 TUBOS HORIZONTAIS. AF_05/2015</v>
          </cell>
          <cell r="C4667" t="str">
            <v>M</v>
          </cell>
          <cell r="D4667">
            <v>17.989999999999998</v>
          </cell>
        </row>
        <row r="4668">
          <cell r="A4668">
            <v>90461</v>
          </cell>
          <cell r="B4668" t="str">
            <v>PERFILADO DE SEÇÃO 38X76 MM PARA SUPORTE DE MAIS DE 3 TUBOS HORIZONTAIS. AF_05/2015</v>
          </cell>
          <cell r="C4668" t="str">
            <v>M</v>
          </cell>
          <cell r="D4668">
            <v>10.09</v>
          </cell>
        </row>
        <row r="4669">
          <cell r="A4669">
            <v>90462</v>
          </cell>
          <cell r="B4669" t="str">
            <v>PERFILADO DE SEÇÃO 38X38 MM PARA SUPORTE DE ATÉ 3 TUBOS VERTICAIS. AF_05/2015</v>
          </cell>
          <cell r="C4669" t="str">
            <v>M</v>
          </cell>
          <cell r="D4669">
            <v>2.2000000000000002</v>
          </cell>
        </row>
        <row r="4670">
          <cell r="A4670">
            <v>90463</v>
          </cell>
          <cell r="B4670" t="str">
            <v>PERFILADO DE SEÇÃO 38X38 MM PARA SUPORTE DE MAIS DE 3 TUBOS VERTICAIS. AF_05/2015</v>
          </cell>
          <cell r="C4670" t="str">
            <v>M</v>
          </cell>
          <cell r="D4670">
            <v>1.79</v>
          </cell>
        </row>
        <row r="4671">
          <cell r="A4671">
            <v>90466</v>
          </cell>
          <cell r="B4671" t="str">
            <v>CHUMBAMENTO LINEAR EM ALVENARIA PARA RAMAIS/DISTRIBUIÇÃO COM DIÂMETROS MENORES OU IGUAIS A 40 MM. AF_05/2015</v>
          </cell>
          <cell r="C4671" t="str">
            <v>M</v>
          </cell>
          <cell r="D4671">
            <v>9.9700000000000006</v>
          </cell>
        </row>
        <row r="4672">
          <cell r="A4672">
            <v>90467</v>
          </cell>
          <cell r="B4672" t="str">
            <v>CHUMBAMENTO LINEAR EM ALVENARIA PARA RAMAIS/DISTRIBUIÇÃO COM DIÂMETROS MAIORES QUE 40 MM E MENORES OU IGUAIS A 75 MM. AF_05/2015</v>
          </cell>
          <cell r="C4672" t="str">
            <v>M</v>
          </cell>
          <cell r="D4672">
            <v>15.76</v>
          </cell>
        </row>
        <row r="4673">
          <cell r="A4673">
            <v>90468</v>
          </cell>
          <cell r="B4673" t="str">
            <v>CHUMBAMENTO LINEAR EM CONTRAPISO PARA RAMAIS/DISTRIBUIÇÃO COM DIÂMETROS MENORES OU IGUAIS A 40 MM. AF_05/2015</v>
          </cell>
          <cell r="C4673" t="str">
            <v>M</v>
          </cell>
          <cell r="D4673">
            <v>4.34</v>
          </cell>
        </row>
        <row r="4674">
          <cell r="A4674">
            <v>90469</v>
          </cell>
          <cell r="B4674" t="str">
            <v>CHUMBAMENTO LINEAR EM CONTRAPISO PARA RAMAIS/DISTRIBUIÇÃO COM DIÂMETROS MAIORES QUE 40 MM E MENORES OU IGUAIS A 75 MM. AF_05/2015</v>
          </cell>
          <cell r="C4674" t="str">
            <v>M</v>
          </cell>
          <cell r="D4674">
            <v>6.95</v>
          </cell>
        </row>
        <row r="4675">
          <cell r="A4675">
            <v>90470</v>
          </cell>
          <cell r="B4675" t="str">
            <v>CHUMBAMENTO LINEAR EM CONTRAPISO PARA RAMAIS/DISTRIBUIÇÃO COM DIÂMETROS MAIORES QUE 75 MM. AF_05/2015</v>
          </cell>
          <cell r="C4675" t="str">
            <v>M</v>
          </cell>
          <cell r="D4675">
            <v>9.5299999999999994</v>
          </cell>
        </row>
        <row r="4676">
          <cell r="A4676">
            <v>91166</v>
          </cell>
          <cell r="B4676" t="str">
            <v>FIXAÇÃO DE TUBOS HORIZONTAIS DE PEX DIAMETROS IGUAIS OU INFERIORES A 40 MM COM ABRAÇADEIRA PLÁSTICA 390 MM, FIXADA EM LAJE. AF_05/2015</v>
          </cell>
          <cell r="C4676" t="str">
            <v>M</v>
          </cell>
          <cell r="D4676">
            <v>3.17</v>
          </cell>
        </row>
        <row r="4677">
          <cell r="A4677">
            <v>91167</v>
          </cell>
          <cell r="B4677" t="str">
            <v>FIXAÇÃO DE TUBOS HORIZONTAIS DE PPR DIÂMETROS MENORES OU IGUAIS A 40 MM COM ABRAÇADEIRA METÁLICA RÍGIDA TIPO D 1/2", FIXADA EM PERFILADO EM LAJE. AF_05/2015</v>
          </cell>
          <cell r="C4677" t="str">
            <v>M</v>
          </cell>
          <cell r="D4677">
            <v>9.25</v>
          </cell>
        </row>
        <row r="4678">
          <cell r="A4678">
            <v>91168</v>
          </cell>
          <cell r="B4678" t="str">
            <v>FIXAÇÃO DE TUBOS HORIZONTAIS DE PPR DIÂMETROS MAIORES QUE 40 MM E MENORES OU IGUAIS A 75 MM COM ABRAÇADEIRA METÁLICA RÍGIDA TIPO D 1 1/2", FIXADA EM PERFILADO EM LAJE. AF_05/2015</v>
          </cell>
          <cell r="C4678" t="str">
            <v>M</v>
          </cell>
          <cell r="D4678">
            <v>7.02</v>
          </cell>
        </row>
        <row r="4679">
          <cell r="A4679">
            <v>91169</v>
          </cell>
          <cell r="B4679" t="str">
            <v>FIXAÇÃO DE TUBOS HORIZONTAIS DE PPR DIÂMETROS MAIORES QUE 75 MM COM ABRAÇADEIRA METÁLICA RÍGIDA TIPO D 3", FIXADA EM PERFILADO EM LAJE. AF_05/2015</v>
          </cell>
          <cell r="C4679" t="str">
            <v>M</v>
          </cell>
          <cell r="D4679">
            <v>8.31</v>
          </cell>
        </row>
        <row r="4680">
          <cell r="A4680">
            <v>91170</v>
          </cell>
          <cell r="B4680" t="str">
            <v>FIXAÇÃO DE TUBOS HORIZONTAIS DE PVC, CPVC OU COBRE DIÂMETROS MENORES OU IGUAIS A 40 MM OU ELETROCALHAS ATÉ 150MM DE LARGURA, COM ABRAÇADEIRA METÁLICA RÍGIDA TIPO D 1/2, FIXADA EM PERFILADO EM LAJE. AF_05/2015</v>
          </cell>
          <cell r="C4680" t="str">
            <v>M</v>
          </cell>
          <cell r="D4680">
            <v>2.37</v>
          </cell>
        </row>
        <row r="4681">
          <cell r="A4681">
            <v>91171</v>
          </cell>
          <cell r="B4681" t="str">
            <v>FIXAÇÃO DE TUBOS HORIZONTAIS DE PVC, CPVC OU COBRE DIÂMETROS MAIORES QUE 40 MM E MENORES OU IGUAIS A 75 MM COM ABRAÇADEIRA METÁLICA RÍGIDA TIPO D 1 1/2", FIXADA EM PERFILADO EM LAJE. AF_05/2015</v>
          </cell>
          <cell r="C4681" t="str">
            <v>M</v>
          </cell>
          <cell r="D4681">
            <v>2.98</v>
          </cell>
        </row>
        <row r="4682">
          <cell r="A4682">
            <v>91172</v>
          </cell>
          <cell r="B4682" t="str">
            <v>FIXAÇÃO DE TUBOS HORIZONTAIS DE PVC, CPVC OU COBRE DIÂMETROS MAIORES QUE 75 MM COM ABRAÇADEIRA METÁLICA RÍGIDA TIPO D 3", FIXADA EM PERFILADO EM LAJE. AF_05/2015</v>
          </cell>
          <cell r="C4682" t="str">
            <v>M</v>
          </cell>
          <cell r="D4682">
            <v>4.3899999999999997</v>
          </cell>
        </row>
        <row r="4683">
          <cell r="A4683">
            <v>91173</v>
          </cell>
          <cell r="B4683" t="str">
            <v>FIXAÇÃO DE TUBOS VERTICAIS DE PPR DIÂMETROS MENORES OU IGUAIS A 40 MM COM ABRAÇADEIRA METÁLICA RÍGIDA TIPO D 1/2", FIXADA EM PERFILADO EM ALVENARIA. AF_05/2015</v>
          </cell>
          <cell r="C4683" t="str">
            <v>M</v>
          </cell>
          <cell r="D4683">
            <v>1.19</v>
          </cell>
        </row>
        <row r="4684">
          <cell r="A4684">
            <v>91174</v>
          </cell>
          <cell r="B4684" t="str">
            <v>FIXAÇÃO DE TUBOS VERTICAIS DE PPR DIÂMETROS MAIORES QUE 40 MM E MENORES OU IGUAIS A 75 MM COM ABRAÇADEIRA METÁLICA RÍGIDA TIPO D 1 1/2", FIXADA EM PERFILADO EM ALVENARIA. AF_05/2015</v>
          </cell>
          <cell r="C4684" t="str">
            <v>M</v>
          </cell>
          <cell r="D4684">
            <v>2.36</v>
          </cell>
        </row>
        <row r="4685">
          <cell r="A4685">
            <v>91175</v>
          </cell>
          <cell r="B4685" t="str">
            <v>FIXAÇÃO DE TUBOS VERTICAIS DE PPR DIÂMETROS MAIORES QUE 75 MM COM ABRAÇADEIRA METÁLICA RÍGIDA TIPO D 3", FIXADA EM PERFILADO EM ALVENARIA. AF_05/2015</v>
          </cell>
          <cell r="C4685" t="str">
            <v>M</v>
          </cell>
          <cell r="D4685">
            <v>3.86</v>
          </cell>
        </row>
        <row r="4686">
          <cell r="A4686">
            <v>91176</v>
          </cell>
          <cell r="B4686" t="str">
            <v>FIXAÇÃO DE TUBOS HORIZONTAIS DE PPR DIÂMETROS MENORES OU IGUAIS A 40 MM COM ABRAÇADEIRA METÁLICA RÍGIDA TIPO  D  1/2" , FIXADA DIRETAMENTE NA LAJE. AF_05/2015</v>
          </cell>
          <cell r="C4686" t="str">
            <v>M</v>
          </cell>
          <cell r="D4686">
            <v>29.6</v>
          </cell>
        </row>
        <row r="4687">
          <cell r="A4687">
            <v>91177</v>
          </cell>
          <cell r="B4687" t="str">
            <v>FIXAÇÃO DE TUBOS HORIZONTAIS DE PPR DIÂMETROS MAIORES QUE 40 MM E MENORES OU IGUAIS A 75 MM COM ABRAÇADEIRA METÁLICA RÍGIDA TIPO  D  1 1/2" , FIXADA DIRETAMENTE NA LAJE. AF_05/2015</v>
          </cell>
          <cell r="C4687" t="str">
            <v>M</v>
          </cell>
          <cell r="D4687">
            <v>13.53</v>
          </cell>
        </row>
        <row r="4688">
          <cell r="A4688">
            <v>91178</v>
          </cell>
          <cell r="B4688" t="str">
            <v>FIXAÇÃO DE TUBOS HORIZONTAIS DE PPR DIÂMETROS MAIORES QUE 75 MM COM ABRAÇADEIRA METÁLICA RÍGIDA TIPO  D  3" , FIXADA DIRETAMENTE NA LAJE. AF_05/2015</v>
          </cell>
          <cell r="C4688" t="str">
            <v>M</v>
          </cell>
          <cell r="D4688">
            <v>14.06</v>
          </cell>
        </row>
        <row r="4689">
          <cell r="A4689">
            <v>91179</v>
          </cell>
          <cell r="B4689" t="str">
            <v>FIXAÇÃO DE TUBOS HORIZONTAIS DE PVC, CPVC OU COBRE DIÂMETROS MENORES OU IGUAIS A 40 MM COM ABRAÇADEIRA METÁLICA RÍGIDA TIPO  D  1/2" , FIXADA DIRETAMENTE NA LAJE. AF_05/2015</v>
          </cell>
          <cell r="C4689" t="str">
            <v>M</v>
          </cell>
          <cell r="D4689">
            <v>7.58</v>
          </cell>
        </row>
        <row r="4690">
          <cell r="A4690">
            <v>91180</v>
          </cell>
          <cell r="B4690" t="str">
            <v>FIXAÇÃO DE TUBOS HORIZONTAIS DE PVC, CPVC OU COBRE DIÂMETROS MAIORES QUE 40 MM E MENORES OU IGUAIS A 75 MM COM ABRAÇADEIRA METÁLICA RÍGIDA TIPO D 1 1/2, FIXADA DIRETAMENTE NA LAJE. AF_05/2015</v>
          </cell>
          <cell r="C4690" t="str">
            <v>M</v>
          </cell>
          <cell r="D4690">
            <v>6.31</v>
          </cell>
        </row>
        <row r="4691">
          <cell r="A4691">
            <v>91181</v>
          </cell>
          <cell r="B4691" t="str">
            <v>FIXAÇÃO DE TUBOS HORIZONTAIS DE PVC, CPVC OU COBRE DIÂMETROS MAIORES QUE 75 MM COM ABRAÇADEIRA METÁLICA RÍGIDA TIPO  D  3" , FIXADA DIRETAMENTE NA LAJE. AF_05/2015</v>
          </cell>
          <cell r="C4691" t="str">
            <v>M</v>
          </cell>
          <cell r="D4691">
            <v>6.82</v>
          </cell>
        </row>
        <row r="4692">
          <cell r="A4692">
            <v>91182</v>
          </cell>
          <cell r="B4692" t="str">
            <v>FIXAÇÃO DE TUBOS HORIZONTAIS DE PPR DIÂMETROS MENORES OU IGUAIS A 40 MM COM ABRAÇADEIRA METÁLICA FLEXÍVEL 18 MM, FIXADA DIRETAMENTE NA LAJE. AF_05/2015</v>
          </cell>
          <cell r="C4692" t="str">
            <v>M</v>
          </cell>
          <cell r="D4692">
            <v>21.09</v>
          </cell>
        </row>
        <row r="4693">
          <cell r="A4693">
            <v>91183</v>
          </cell>
          <cell r="B4693" t="str">
            <v>FIXAÇÃO DE TUBOS HORIZONTAIS DE PPR DIÂMETROS MAIORES QUE 40 MM E MENORES OU IGUAIS A 75 MM COM ABRAÇADEIRA METÁLICA FLEXÍVEL 18 MM, FIXADA DIRETAMENTE NA LAJE. AF_05/2015</v>
          </cell>
          <cell r="C4693" t="str">
            <v>M</v>
          </cell>
          <cell r="D4693">
            <v>10.38</v>
          </cell>
        </row>
        <row r="4694">
          <cell r="A4694">
            <v>91184</v>
          </cell>
          <cell r="B4694" t="str">
            <v>FIXAÇÃO DE TUBOS HORIZONTAIS DE PPR DIÂMETROS MAIORES QUE 75 MM COM ABRAÇADEIRA METÁLICA FLEXÍVEL 18 MM, FIXADA DIRETAMENTE NA LAJE. AF_05/2015</v>
          </cell>
          <cell r="C4694" t="str">
            <v>M</v>
          </cell>
          <cell r="D4694">
            <v>9.68</v>
          </cell>
        </row>
        <row r="4695">
          <cell r="A4695">
            <v>91185</v>
          </cell>
          <cell r="B4695" t="str">
            <v>FIXAÇÃO DE TUBOS HORIZONTAIS DE PVC, CPVC OU COBRE DIÂMETROS MENORES OU IGUAIS A 40 MM COM ABRAÇADEIRA METÁLICA FLEXÍVEL 18 MM, FIXADA DIRETAMENTE NA LAJE. AF_05/2015</v>
          </cell>
          <cell r="C4695" t="str">
            <v>M</v>
          </cell>
          <cell r="D4695">
            <v>5.41</v>
          </cell>
        </row>
        <row r="4696">
          <cell r="A4696">
            <v>91186</v>
          </cell>
          <cell r="B4696" t="str">
            <v>FIXAÇÃO DE TUBOS HORIZONTAIS DE PVC, CPVC OU COBRE DIÂMETROS MAIORES QUE 40 MM E MENORES OU IGUAIS A 75 MM COM ABRAÇADEIRA METÁLICA FLEXÍVEL 18 MM, FIXADA DIRETAMENTE NA LAJE. AF_05/2015</v>
          </cell>
          <cell r="C4696" t="str">
            <v>M</v>
          </cell>
          <cell r="D4696">
            <v>4.42</v>
          </cell>
        </row>
        <row r="4697">
          <cell r="A4697">
            <v>91187</v>
          </cell>
          <cell r="B4697" t="str">
            <v>FIXAÇÃO DE TUBOS HORIZONTAIS DE PVC, CPVC OU COBRE DIÂMETROS MAIORES QUE 75 MM COM ABRAÇADEIRA METÁLICA FLEXÍVEL 18 MM, FIXADA DIRETAMENTE NA LAJE. AF_05/2015</v>
          </cell>
          <cell r="C4697" t="str">
            <v>M</v>
          </cell>
          <cell r="D4697">
            <v>5.1100000000000003</v>
          </cell>
        </row>
        <row r="4698">
          <cell r="A4698">
            <v>91188</v>
          </cell>
          <cell r="B4698" t="str">
            <v>CHUMBAMENTO PONTUAL DE ABERTURA EM LAJE COM PASSAGEM DE 1 TUBO DE DIAMETRO EQUIVALENTE IGUAL À  50 MM. AF_05/2015</v>
          </cell>
          <cell r="C4698" t="str">
            <v>UN</v>
          </cell>
          <cell r="D4698">
            <v>5.26</v>
          </cell>
        </row>
        <row r="4699">
          <cell r="A4699">
            <v>91189</v>
          </cell>
          <cell r="B4699" t="str">
            <v>CHUMBAMENTO PONTUAL DE ABERTURA EM LAJE COM PASSAGEM DE MAIS DE 1 TUBO DE  DIAMETRO EQUIVALENTE IGUAL À  50 MM. AF_05/2015</v>
          </cell>
          <cell r="C4699" t="str">
            <v>UN</v>
          </cell>
          <cell r="D4699">
            <v>34.299999999999997</v>
          </cell>
        </row>
        <row r="4700">
          <cell r="A4700">
            <v>91190</v>
          </cell>
          <cell r="B4700" t="str">
            <v>CHUMBAMENTO PONTUAL EM PASSAGEM DE TUBO COM DIÂMETRO MENOR OU IGUAL A 40 MM. AF_05/2015</v>
          </cell>
          <cell r="C4700" t="str">
            <v>UN</v>
          </cell>
          <cell r="D4700">
            <v>3.86</v>
          </cell>
        </row>
        <row r="4701">
          <cell r="A4701">
            <v>91191</v>
          </cell>
          <cell r="B4701" t="str">
            <v>CHUMBAMENTO PONTUAL EM PASSAGEM DE TUBO COM DIÂMETROS ENTRE 40 MM E 75 MM. AF_05/2015</v>
          </cell>
          <cell r="C4701" t="str">
            <v>UN</v>
          </cell>
          <cell r="D4701">
            <v>4.0999999999999996</v>
          </cell>
        </row>
        <row r="4702">
          <cell r="A4702">
            <v>91192</v>
          </cell>
          <cell r="B4702" t="str">
            <v>CHUMBAMENTO PONTUAL EM PASSAGEM DE TUBO COM DIÂMETRO MAIOR QUE 75 MM. AF_05/2015</v>
          </cell>
          <cell r="C4702" t="str">
            <v>UN</v>
          </cell>
          <cell r="D4702">
            <v>4.55</v>
          </cell>
        </row>
        <row r="4703">
          <cell r="A4703">
            <v>91222</v>
          </cell>
          <cell r="B4703" t="str">
            <v>RASGO EM ALVENARIA PARA RAMAIS/ DISTRIBUIÇÃO COM DIÂMETROS MAIORES QUE 40 MM E MENORES OU IGUAIS A 75 MM. AF_05/2015</v>
          </cell>
          <cell r="C4703" t="str">
            <v>M</v>
          </cell>
          <cell r="D4703">
            <v>10.82</v>
          </cell>
        </row>
        <row r="4704">
          <cell r="A4704">
            <v>94480</v>
          </cell>
          <cell r="B4704" t="str">
            <v>CONJUNTO HIDRÁULICO PARA INSTALAÇÃO DE BOMBA EM AÇO ROSCÁVEL, DN SUCÇÃO 65 (2½) E DN RECALQUE 50 (2), PARA EDIFICAÇÃO ENTRE 12 E 18 PAVIMENTOS  FORNECIMENTO E INSTALAÇÃO. AF_06/2016</v>
          </cell>
          <cell r="C4704" t="str">
            <v>UN</v>
          </cell>
          <cell r="D4704">
            <v>1625.27</v>
          </cell>
        </row>
        <row r="4705">
          <cell r="A4705">
            <v>94481</v>
          </cell>
          <cell r="B4705" t="str">
            <v>CONJUNTO HIDRÁULICO PARA INSTALAÇÃO DE BOMBA EM AÇO ROSCÁVEL, DN SUCÇÃO 50 (2) E DN RECALQUE 40 (1 1/2), PARA EDIFICAÇÃO ENTRE 8 E 12 PAVIMENTOS  FORNECIMENTO E INSTALAÇÃO. AF_06/2016</v>
          </cell>
          <cell r="C4705" t="str">
            <v>UN</v>
          </cell>
          <cell r="D4705">
            <v>1171.04</v>
          </cell>
        </row>
        <row r="4706">
          <cell r="A4706">
            <v>94482</v>
          </cell>
          <cell r="B4706" t="str">
            <v>CONJUNTO HIDRÁULICO PARA INSTALAÇÃO DE BOMBA EM AÇO ROSCÁVEL, DN SUCÇÃO 40 (1 1/2) E DN RECALQUE 32 (1 1/4), PARA EDIFICAÇÃO ENTRE 4 E 8 PAVIMENTOS  FORNECIMENTO E INSTALAÇÃO. AF_06/2016</v>
          </cell>
          <cell r="C4706" t="str">
            <v>UN</v>
          </cell>
          <cell r="D4706">
            <v>947.61</v>
          </cell>
        </row>
        <row r="4707">
          <cell r="A4707">
            <v>94483</v>
          </cell>
          <cell r="B4707" t="str">
            <v>CONJUNTO HIDRÁULICO PARA INSTALAÇÃO DE BOMBA EM AÇO ROSCÁVEL, DN SUCÇÃO 32 (1 1/4) E DN RECALQUE 25 (1), PARA EDIFICAÇÃO ATÉ 4 PAVIMENTOS  FORNECIMENTO E INSTALAÇÃO. AF_06/2016</v>
          </cell>
          <cell r="C4707" t="str">
            <v>UN</v>
          </cell>
          <cell r="D4707">
            <v>809.06</v>
          </cell>
        </row>
        <row r="4708">
          <cell r="A4708">
            <v>95541</v>
          </cell>
          <cell r="B4708" t="str">
            <v>FIXAÇÃO UTILIZANDO PARAFUSO E BUCHA DE NYLON, SOMENTE MÃO DE OBRA. AF_10/2016</v>
          </cell>
          <cell r="C4708" t="str">
            <v>UN</v>
          </cell>
          <cell r="D4708">
            <v>3.58</v>
          </cell>
        </row>
        <row r="4709">
          <cell r="A4709">
            <v>95573</v>
          </cell>
          <cell r="B4709" t="str">
            <v>MÃO-FRANCESA EM AÇO, ABAS IGUAIS 40 CM, CAPACIDADE MÍNIMA 70 KG, BRANCO  FORNECIMENTO E INSTALAÇÃO. AF_11/2016</v>
          </cell>
          <cell r="C4709" t="str">
            <v>UN</v>
          </cell>
          <cell r="D4709">
            <v>17.579999999999998</v>
          </cell>
        </row>
        <row r="4710">
          <cell r="A4710">
            <v>95574</v>
          </cell>
          <cell r="B4710" t="str">
            <v>MÃO-FRANCESA EM AÇO, ABAS IGUAIS 30 CM, CAPACIDADE MÍNIMA 60 KG, BRANCO  FORNECIMENTO E INSTALAÇÃO. AF_11/2016</v>
          </cell>
          <cell r="C4710" t="str">
            <v>UN</v>
          </cell>
          <cell r="D4710">
            <v>15.45</v>
          </cell>
        </row>
        <row r="4711">
          <cell r="A4711">
            <v>96559</v>
          </cell>
          <cell r="B4711" t="str">
            <v>PERFILADO DE SEÇÃO 38X76 MM PARA SUPORTE DE DUTO EM CHAPA GALVANIZADA BITOLA 26. AF_07/2017</v>
          </cell>
          <cell r="C4711" t="str">
            <v>M2</v>
          </cell>
          <cell r="D4711">
            <v>50.73</v>
          </cell>
        </row>
        <row r="4712">
          <cell r="A4712">
            <v>96560</v>
          </cell>
          <cell r="B4712" t="str">
            <v>PERFILADO DE SEÇÃO 38X76 MM PARA SUPORTE DE DUTO EM CHAPA GALVANIZADA BITOLA 24. AF_07/2017</v>
          </cell>
          <cell r="C4712" t="str">
            <v>M2</v>
          </cell>
          <cell r="D4712">
            <v>27.02</v>
          </cell>
        </row>
        <row r="4713">
          <cell r="A4713">
            <v>96561</v>
          </cell>
          <cell r="B4713" t="str">
            <v>PERFILADO DE SEÇÃO 38X76 MM PARA SUPORTE DE DUTO EM CHAPA GALVANIZADA BITOLA 22. AF_07/2017</v>
          </cell>
          <cell r="C4713" t="str">
            <v>M2</v>
          </cell>
          <cell r="D4713">
            <v>17.14</v>
          </cell>
        </row>
        <row r="4714">
          <cell r="A4714">
            <v>96562</v>
          </cell>
          <cell r="B4714" t="str">
            <v>PERFILADO DE SEÇÃO 38X76 MM PARA SUPORTE DE ELETROCALHA LISA OU PERFURADA EM AÇO GALVANIZADO, LARGURA 200 OU 400 MM E ALTURA 50 MM. AF_07/2017</v>
          </cell>
          <cell r="C4714" t="str">
            <v>M</v>
          </cell>
          <cell r="D4714">
            <v>27.06</v>
          </cell>
        </row>
        <row r="4715">
          <cell r="A4715">
            <v>96563</v>
          </cell>
          <cell r="B4715" t="str">
            <v>PERFILADO DE SEÇÃO 38X76 MM PARA SUPORTE DE ELETROCALHA LISA OU PERFURADA EM AÇO GALVANIZADO, LARGURA 500 OU 800 MM E ALTURA 50 MM. AF_07/2017</v>
          </cell>
          <cell r="C4715" t="str">
            <v>M</v>
          </cell>
          <cell r="D4715">
            <v>29.92</v>
          </cell>
        </row>
        <row r="4716">
          <cell r="A4716" t="str">
            <v>73826/1</v>
          </cell>
          <cell r="B4716" t="str">
            <v>INSTALACAO DE COMPRESSOR DE AR, POTENCIA &lt;= 5 CV</v>
          </cell>
          <cell r="C4716" t="str">
            <v>UN</v>
          </cell>
          <cell r="D4716">
            <v>395.5</v>
          </cell>
        </row>
        <row r="4717">
          <cell r="A4717" t="str">
            <v>73826/2</v>
          </cell>
          <cell r="B4717" t="str">
            <v>INSTALACAO DE COMPRESSOR DE AR, POTENCIA &gt; 5 E &lt;= 10 CV</v>
          </cell>
          <cell r="C4717" t="str">
            <v>UN</v>
          </cell>
          <cell r="D4717">
            <v>514.15</v>
          </cell>
        </row>
        <row r="4718">
          <cell r="A4718" t="str">
            <v>73834/1</v>
          </cell>
          <cell r="B4718" t="str">
            <v>INSTALACAO DE CONJ.MOTO BOMBA SUBMERSIVEL ATE 10 CV</v>
          </cell>
          <cell r="C4718" t="str">
            <v>UN</v>
          </cell>
          <cell r="D4718">
            <v>167.72</v>
          </cell>
        </row>
        <row r="4719">
          <cell r="A4719" t="str">
            <v>73834/2</v>
          </cell>
          <cell r="B4719" t="str">
            <v>INSTALACAO DE CONJ.MOTO BOMBA SUBMERSIVEL DE 11 A 25 CV</v>
          </cell>
          <cell r="C4719" t="str">
            <v>UN</v>
          </cell>
          <cell r="D4719">
            <v>268.36</v>
          </cell>
        </row>
        <row r="4720">
          <cell r="A4720" t="str">
            <v>73834/3</v>
          </cell>
          <cell r="B4720" t="str">
            <v>INSTALACAO DE CONJ.MOTO BOMBA SUBMERSIVEL DE 26 A 50 CV</v>
          </cell>
          <cell r="C4720" t="str">
            <v>UN</v>
          </cell>
          <cell r="D4720">
            <v>536.72</v>
          </cell>
        </row>
        <row r="4721">
          <cell r="A4721" t="str">
            <v>73834/4</v>
          </cell>
          <cell r="B4721" t="str">
            <v>INSTALACAO DE CONJ.MOTO BOMBA SUBMERSIVEL DE 51 A 100 CV</v>
          </cell>
          <cell r="C4721" t="str">
            <v>UN</v>
          </cell>
          <cell r="D4721">
            <v>805.08</v>
          </cell>
        </row>
        <row r="4722">
          <cell r="A4722" t="str">
            <v>73835/1</v>
          </cell>
          <cell r="B4722" t="str">
            <v>INSTALACAO DE CONJ.MOTO BOMBA VERTICAL POT &lt;= 100 CV</v>
          </cell>
          <cell r="C4722" t="str">
            <v>UN</v>
          </cell>
          <cell r="D4722">
            <v>1028</v>
          </cell>
        </row>
        <row r="4723">
          <cell r="A4723" t="str">
            <v>73835/2</v>
          </cell>
          <cell r="B4723" t="str">
            <v>INSTALACAO DE CONJ.MOTO BOMBA VERTICAL 100 &lt; POT &lt;= 200 CV</v>
          </cell>
          <cell r="C4723" t="str">
            <v>UN</v>
          </cell>
          <cell r="D4723">
            <v>1398.08</v>
          </cell>
        </row>
        <row r="4724">
          <cell r="A4724" t="str">
            <v>73835/3</v>
          </cell>
          <cell r="B4724" t="str">
            <v>INSTALACAO DE CONJ.MOTO BOMBA VERTICAL 200 &lt; POT &lt;= 300 CV</v>
          </cell>
          <cell r="C4724" t="str">
            <v>UN</v>
          </cell>
          <cell r="D4724">
            <v>1562.56</v>
          </cell>
        </row>
        <row r="4725">
          <cell r="A4725" t="str">
            <v>73836/1</v>
          </cell>
          <cell r="B4725" t="str">
            <v>INSTALACAO DE CONJ.MOTO BOMBA HORIZONTAL ATE 10 CV</v>
          </cell>
          <cell r="C4725" t="str">
            <v>UN</v>
          </cell>
          <cell r="D4725">
            <v>411.2</v>
          </cell>
        </row>
        <row r="4726">
          <cell r="A4726" t="str">
            <v>73836/2</v>
          </cell>
          <cell r="B4726" t="str">
            <v>INSTALACAO DE CONJ.MOTO BOMBA HORIZONTAL DE 12,5 A 25 CV</v>
          </cell>
          <cell r="C4726" t="str">
            <v>UN</v>
          </cell>
          <cell r="D4726">
            <v>534.55999999999995</v>
          </cell>
        </row>
        <row r="4727">
          <cell r="A4727" t="str">
            <v>73836/3</v>
          </cell>
          <cell r="B4727" t="str">
            <v>INSTALACAO DE CONJ.MOTO BOMBA HORIZONTAL DE 30 A 75 CV</v>
          </cell>
          <cell r="C4727" t="str">
            <v>UN</v>
          </cell>
          <cell r="D4727">
            <v>822.4</v>
          </cell>
        </row>
        <row r="4728">
          <cell r="A4728" t="str">
            <v>73836/4</v>
          </cell>
          <cell r="B4728" t="str">
            <v>INSTALACAO DE CONJ.MOTO BOMBA HORIZONTAL DE 100 A 150 CV</v>
          </cell>
          <cell r="C4728" t="str">
            <v>UN</v>
          </cell>
          <cell r="D4728">
            <v>1315.84</v>
          </cell>
        </row>
        <row r="4729">
          <cell r="A4729" t="str">
            <v>73837/1</v>
          </cell>
          <cell r="B4729" t="str">
            <v>INSTALACAO DE CONJ.MOTO BOMBA SUBMERSO ATE 5 CV</v>
          </cell>
          <cell r="C4729" t="str">
            <v>UN</v>
          </cell>
          <cell r="D4729">
            <v>167.72</v>
          </cell>
        </row>
        <row r="4730">
          <cell r="A4730" t="str">
            <v>73837/2</v>
          </cell>
          <cell r="B4730" t="str">
            <v>INSTALACAO DE CONJ.MOTO BOMBA SUBMERSO DE 6 A 25 CV</v>
          </cell>
          <cell r="C4730" t="str">
            <v>UN</v>
          </cell>
          <cell r="D4730">
            <v>335.45</v>
          </cell>
        </row>
        <row r="4731">
          <cell r="A4731" t="str">
            <v>73837/3</v>
          </cell>
          <cell r="B4731" t="str">
            <v>INSTALACAO DE CONJ.MOTO BOMBA SUBMERSO DE 26 A 50 CV</v>
          </cell>
          <cell r="C4731" t="str">
            <v>UN</v>
          </cell>
          <cell r="D4731">
            <v>670.9</v>
          </cell>
        </row>
        <row r="4732">
          <cell r="A4732">
            <v>73612</v>
          </cell>
          <cell r="B4732" t="str">
            <v>INSTALACAO DE CLORADOR</v>
          </cell>
          <cell r="C4732" t="str">
            <v>UN</v>
          </cell>
          <cell r="D4732">
            <v>325.5</v>
          </cell>
        </row>
        <row r="4733">
          <cell r="A4733">
            <v>73660</v>
          </cell>
          <cell r="B4733" t="str">
            <v>LEITO FILTRANTE - ASSENTAMENTO DE BLOCOS LEOPOLD</v>
          </cell>
          <cell r="C4733" t="str">
            <v>M2</v>
          </cell>
          <cell r="D4733">
            <v>67.25</v>
          </cell>
        </row>
        <row r="4734">
          <cell r="A4734">
            <v>73693</v>
          </cell>
          <cell r="B4734" t="str">
            <v>LEITO FILTRANTE - COLOCACAO DE LONA PLASTICA</v>
          </cell>
          <cell r="C4734" t="str">
            <v>M2</v>
          </cell>
          <cell r="D4734">
            <v>19.95</v>
          </cell>
        </row>
        <row r="4735">
          <cell r="A4735">
            <v>73694</v>
          </cell>
          <cell r="B4735" t="str">
            <v>INSTALACAO DE BOMBA DOSADORA</v>
          </cell>
          <cell r="C4735" t="str">
            <v>UN</v>
          </cell>
          <cell r="D4735">
            <v>132.47</v>
          </cell>
        </row>
        <row r="4736">
          <cell r="A4736">
            <v>73695</v>
          </cell>
          <cell r="B4736" t="str">
            <v>INSTALACAO DE AGITADOR</v>
          </cell>
          <cell r="C4736" t="str">
            <v>UN</v>
          </cell>
          <cell r="D4736">
            <v>68.13</v>
          </cell>
        </row>
        <row r="4737">
          <cell r="A4737" t="str">
            <v>73824/1</v>
          </cell>
          <cell r="B4737" t="str">
            <v>INSTALACAO DE MISTURADOR VERTICAL</v>
          </cell>
          <cell r="C4737" t="str">
            <v>UN</v>
          </cell>
          <cell r="D4737">
            <v>325.5</v>
          </cell>
        </row>
        <row r="4738">
          <cell r="A4738" t="str">
            <v>73825/2</v>
          </cell>
          <cell r="B4738" t="str">
            <v>VERTEDOR TRIANGULAR DE ALUMINIO</v>
          </cell>
          <cell r="C4738" t="str">
            <v>M2</v>
          </cell>
          <cell r="D4738">
            <v>890.7</v>
          </cell>
        </row>
        <row r="4739">
          <cell r="A4739" t="str">
            <v>73873/1</v>
          </cell>
          <cell r="B4739" t="str">
            <v>LEITO FILTRANTE - COLOCACAO E APILOAMENTO DE TERRA NO FILTRO</v>
          </cell>
          <cell r="C4739" t="str">
            <v>M3</v>
          </cell>
          <cell r="D4739">
            <v>75.23</v>
          </cell>
        </row>
        <row r="4740">
          <cell r="A4740" t="str">
            <v>73873/2</v>
          </cell>
          <cell r="B4740" t="str">
            <v>LEITO FILTRANTE - FORN.E ENCHIMENTO C/ BRITA NO. 4</v>
          </cell>
          <cell r="C4740" t="str">
            <v>M3</v>
          </cell>
          <cell r="D4740">
            <v>181.21</v>
          </cell>
        </row>
        <row r="4741">
          <cell r="A4741" t="str">
            <v>73873/3</v>
          </cell>
          <cell r="B4741" t="str">
            <v>LEITO FILTRANTE - COLOCACAO DE AREIA NOS FILTROS</v>
          </cell>
          <cell r="C4741" t="str">
            <v>M3</v>
          </cell>
          <cell r="D4741">
            <v>75.23</v>
          </cell>
        </row>
        <row r="4742">
          <cell r="A4742" t="str">
            <v>73873/4</v>
          </cell>
          <cell r="B4742" t="str">
            <v>LEITO FILTRANTE - COLOCACAO DE PEDREGULHOS NOS FILTROS</v>
          </cell>
          <cell r="C4742" t="str">
            <v>M3</v>
          </cell>
          <cell r="D4742">
            <v>82.4</v>
          </cell>
        </row>
        <row r="4743">
          <cell r="A4743" t="str">
            <v>73873/5</v>
          </cell>
          <cell r="B4743" t="str">
            <v>LEITO FILTRANTE - COLOCACAO DE ANTRACITO NOS FILTROS</v>
          </cell>
          <cell r="C4743" t="str">
            <v>M3</v>
          </cell>
          <cell r="D4743">
            <v>75.23</v>
          </cell>
        </row>
        <row r="4744">
          <cell r="A4744" t="str">
            <v>73827/1</v>
          </cell>
          <cell r="B4744" t="str">
            <v>KIT CAVALETE PVC COM REGISTRO 1/2" - FORNECIMENTO E INSTALAÇÃO</v>
          </cell>
          <cell r="C4744" t="str">
            <v>UN</v>
          </cell>
          <cell r="D4744">
            <v>69.52</v>
          </cell>
        </row>
        <row r="4745">
          <cell r="A4745" t="str">
            <v>74218/1</v>
          </cell>
          <cell r="B4745" t="str">
            <v>KIT CAVALETE PVC COM REGISTRO 3/4" - FORNECIMENTO E INSTALACAO</v>
          </cell>
          <cell r="C4745" t="str">
            <v>UN</v>
          </cell>
          <cell r="D4745">
            <v>67.56</v>
          </cell>
        </row>
        <row r="4746">
          <cell r="A4746" t="str">
            <v>74253/1</v>
          </cell>
          <cell r="B4746" t="str">
            <v>RAMAL PREDIAL EM TUBO PEAD 20MM - FORNECIMENTO, INSTALAÇÃO, ESCAVAÇÃO E REATERRO</v>
          </cell>
          <cell r="C4746" t="str">
            <v>M</v>
          </cell>
          <cell r="D4746">
            <v>23.05</v>
          </cell>
        </row>
        <row r="4747">
          <cell r="A4747">
            <v>83878</v>
          </cell>
          <cell r="B4747" t="str">
            <v>LIGACAO DA REDE 50MM AO RAMAL PREDIAL 1/2"</v>
          </cell>
          <cell r="C4747" t="str">
            <v>UN</v>
          </cell>
          <cell r="D4747">
            <v>35.36</v>
          </cell>
        </row>
        <row r="4748">
          <cell r="A4748">
            <v>83879</v>
          </cell>
          <cell r="B4748" t="str">
            <v>LIGACAO DA REDE 75MM AO RAMAL PREDIAL 1/2"</v>
          </cell>
          <cell r="C4748" t="str">
            <v>UN</v>
          </cell>
          <cell r="D4748">
            <v>42.2</v>
          </cell>
        </row>
        <row r="4749">
          <cell r="A4749">
            <v>73658</v>
          </cell>
          <cell r="B4749" t="str">
            <v>LIGAÇÃO DOMICILIAR DE ESGOTO DN 100MM, DA CASA ATÉ A CAIXA, COMPOSTO POR 10,0M TUBO DE PVC ESGOTO PREDIAL DN 100MM E CAIXA DE ALVENARIA COM TAMPA DE CONCRETO - FORNECIMENTO E INSTALAÇÃO</v>
          </cell>
          <cell r="C4749" t="str">
            <v>UN</v>
          </cell>
          <cell r="D4749">
            <v>513.84</v>
          </cell>
        </row>
        <row r="4750">
          <cell r="A4750">
            <v>93350</v>
          </cell>
          <cell r="B4750"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50" t="str">
            <v>UN</v>
          </cell>
          <cell r="D4750">
            <v>756.79</v>
          </cell>
        </row>
        <row r="4751">
          <cell r="A4751">
            <v>93351</v>
          </cell>
          <cell r="B4751"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51" t="str">
            <v>UN</v>
          </cell>
          <cell r="D4751">
            <v>616.70000000000005</v>
          </cell>
        </row>
        <row r="4752">
          <cell r="A4752">
            <v>93352</v>
          </cell>
          <cell r="B4752"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52" t="str">
            <v>UN</v>
          </cell>
          <cell r="D4752">
            <v>477.33</v>
          </cell>
        </row>
        <row r="4753">
          <cell r="A4753">
            <v>93353</v>
          </cell>
          <cell r="B4753"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53" t="str">
            <v>UN</v>
          </cell>
          <cell r="D4753">
            <v>341.64</v>
          </cell>
        </row>
        <row r="4754">
          <cell r="A4754">
            <v>93354</v>
          </cell>
          <cell r="B4754"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54" t="str">
            <v>UN</v>
          </cell>
          <cell r="D4754">
            <v>470.96</v>
          </cell>
        </row>
        <row r="4755">
          <cell r="A4755">
            <v>93355</v>
          </cell>
          <cell r="B4755"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55" t="str">
            <v>UN</v>
          </cell>
          <cell r="D4755">
            <v>391.36</v>
          </cell>
        </row>
        <row r="4756">
          <cell r="A4756">
            <v>93356</v>
          </cell>
          <cell r="B4756"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56" t="str">
            <v>UN</v>
          </cell>
          <cell r="D4756">
            <v>310.83</v>
          </cell>
        </row>
        <row r="4757">
          <cell r="A4757">
            <v>93357</v>
          </cell>
          <cell r="B4757"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57" t="str">
            <v>UN</v>
          </cell>
          <cell r="D4757">
            <v>232.29</v>
          </cell>
        </row>
        <row r="4758">
          <cell r="A4758">
            <v>83335</v>
          </cell>
          <cell r="B4758" t="str">
            <v>ESCAVACAO SUBMERSA COM DRAGA DE MANDIBULA</v>
          </cell>
          <cell r="C4758" t="str">
            <v>M3</v>
          </cell>
          <cell r="D4758">
            <v>32.29</v>
          </cell>
        </row>
        <row r="4759">
          <cell r="A4759">
            <v>88548</v>
          </cell>
          <cell r="B4759" t="str">
            <v>DRAGAGEM (C/ ESCAVADEIRA DRAG LINE DE ARRASTE 140HP)</v>
          </cell>
          <cell r="C4759" t="str">
            <v>M3</v>
          </cell>
          <cell r="D4759">
            <v>25.89</v>
          </cell>
        </row>
        <row r="4760">
          <cell r="A4760" t="str">
            <v>73903/1</v>
          </cell>
          <cell r="B4760" t="str">
            <v>LIMPEZA SUPERFICIAL DA CAMADA VEGETAL EM JAZIDA</v>
          </cell>
          <cell r="C4760" t="str">
            <v>M2</v>
          </cell>
          <cell r="D4760">
            <v>0.31</v>
          </cell>
        </row>
        <row r="4761">
          <cell r="A4761" t="str">
            <v>74151/1</v>
          </cell>
          <cell r="B4761" t="str">
            <v>ESCAVACAO E CARGA MATERIAL 1A CATEGORIA, UTILIZANDO TRATOR DE ESTEIRAS DE 110 A 160HP COM LAMINA, PESO OPERACIONAL * 13T  E PA CARREGADEIRA COM 170 HP.</v>
          </cell>
          <cell r="C4761" t="str">
            <v>M3</v>
          </cell>
          <cell r="D4761">
            <v>2.54</v>
          </cell>
        </row>
        <row r="4762">
          <cell r="A4762" t="str">
            <v>74154/1</v>
          </cell>
          <cell r="B4762" t="str">
            <v>ESCAVACAO, CARGA E TRANSPORTE DE  MATERIAL DE 1A CATEGORIA COM TRATOR SOBRE ESTEIRAS 347 HP E CACAMBA 6M3,  DMT 50 A 200M</v>
          </cell>
          <cell r="C4762" t="str">
            <v>M3</v>
          </cell>
          <cell r="D4762">
            <v>3.76</v>
          </cell>
        </row>
        <row r="4763">
          <cell r="A4763" t="str">
            <v>74155/1</v>
          </cell>
          <cell r="B4763" t="str">
            <v>ESCAVACAO E TRANSPORTE DE MATERIAL DE  1A CAT DMT 50M COM TRATOR SOBRE  ESTEIRAS 347 HP COM LAMINA E ESCARIFICADOR</v>
          </cell>
          <cell r="C4763" t="str">
            <v>M3</v>
          </cell>
          <cell r="D4763">
            <v>1.36</v>
          </cell>
        </row>
        <row r="4764">
          <cell r="A4764" t="str">
            <v>74155/2</v>
          </cell>
          <cell r="B4764" t="str">
            <v>ESCAVACAO E TRANSPORTE DE MATERIAL DE  2A CAT DMT 50M COM TRATOR SOBRE  ESTEIRAS 347 HP COM LAMINA E ESCARIFICADOR</v>
          </cell>
          <cell r="C4764" t="str">
            <v>M3</v>
          </cell>
          <cell r="D4764">
            <v>2.64</v>
          </cell>
        </row>
        <row r="4765">
          <cell r="A4765" t="str">
            <v>74205/1</v>
          </cell>
          <cell r="B4765" t="str">
            <v>ESCAVACAO MECANICA DE MATERIAL 1A. CATEGORIA, PROVENIENTE DE CORTE DE SUBLEITO (C/TRATOR ESTEIRAS  160HP)</v>
          </cell>
          <cell r="C4765" t="str">
            <v>M3</v>
          </cell>
          <cell r="D4765">
            <v>1.33</v>
          </cell>
        </row>
        <row r="4766">
          <cell r="A4766">
            <v>79473</v>
          </cell>
          <cell r="B4766" t="str">
            <v>CORTE E ATERRO COMPENSADO</v>
          </cell>
          <cell r="C4766" t="str">
            <v>M3</v>
          </cell>
          <cell r="D4766">
            <v>4.67</v>
          </cell>
        </row>
        <row r="4767">
          <cell r="A4767">
            <v>79480</v>
          </cell>
          <cell r="B4767" t="str">
            <v>ESCAVACAO MECANICA CAMPO ABERTO EM SOLO EXCETO ROCHA ATE 2,00M PROFUNDIDADE</v>
          </cell>
          <cell r="C4767" t="str">
            <v>M3</v>
          </cell>
          <cell r="D4767">
            <v>1.92</v>
          </cell>
        </row>
        <row r="4768">
          <cell r="A4768">
            <v>83336</v>
          </cell>
          <cell r="B4768" t="str">
            <v>ESCAVACAO MECANICA PARA ACERTO DE TALUDES, EM MATERIAL DE 1A CATEGORIA, COM ESCAVADEIRA HIDRAULICA</v>
          </cell>
          <cell r="C4768" t="str">
            <v>M3</v>
          </cell>
          <cell r="D4768">
            <v>3.84</v>
          </cell>
        </row>
        <row r="4769">
          <cell r="A4769">
            <v>83338</v>
          </cell>
          <cell r="B4769" t="str">
            <v>ESCAVACAO MECANICA, A CEU ABERTO, EM MATERIAL DE 1A CATEGORIA, COM ESCAVADEIRA HIDRAULICA, CAPACIDADE DE 0,78 M3</v>
          </cell>
          <cell r="C4769" t="str">
            <v>M3</v>
          </cell>
          <cell r="D4769">
            <v>2.08</v>
          </cell>
        </row>
        <row r="4770">
          <cell r="A4770">
            <v>89885</v>
          </cell>
          <cell r="B4770" t="str">
            <v>ESCAVAÇÃO VERTICAL A CÉU ABERTO, INCLUINDO CARGA, DESCARGA E TRANSPORTE, EM SOLO DE 1ª CATEGORIA COM ESCAVADEIRA HIDRÁULICA (CAÇAMBA: 0,8 M³ / 111 HP), FROTA DE 3 CAMINHÕES BASCULANTES DE 14 M³, DMT DE 0,2 KM E VELOCIDADE MÉDIA 4 KM/H. AF_12/2013</v>
          </cell>
          <cell r="C4770" t="str">
            <v>M3</v>
          </cell>
          <cell r="D4770">
            <v>7.02</v>
          </cell>
        </row>
        <row r="4771">
          <cell r="A4771">
            <v>89886</v>
          </cell>
          <cell r="B4771" t="str">
            <v>ESCAVAÇÃO VERTICAL A CÉU ABERTO, INCLUINDO CARGA, DESCARGA E TRANSPORTE, EM SOLO DE 1ª CATEGORIA COM ESCAVADEIRA HIDRÁULICA (CAÇAMBA: 0,8 M³ / 111 HP), FROTA DE 3 CAMINHÕES BASCULANTES DE 14 M³, DMT DE 0,3 KM E VELOCIDADE MÉDIA 5,9 KM/H. AF_12/2013</v>
          </cell>
          <cell r="C4771" t="str">
            <v>M3</v>
          </cell>
          <cell r="D4771">
            <v>7.05</v>
          </cell>
        </row>
        <row r="4772">
          <cell r="A4772">
            <v>89887</v>
          </cell>
          <cell r="B4772" t="str">
            <v>ESCAVAÇÃO VERTICAL A CÉU ABERTO, INCLUINDO CARGA, DESCARGA E TRANSPORTE, EM SOLO DE 1ª CATEGORIA COM ESCAVADEIRA HIDRÁULICA (CAÇAMBA: 0,8 M³ / 111 HP), FROTA DE 3 CAMINHÕES BASCULANTES DE 14 M³, DMT DE 0,6 KM E VELOCIDADE MÉDIA 10 KM/H. AF_12/2013</v>
          </cell>
          <cell r="C4772" t="str">
            <v>M3</v>
          </cell>
          <cell r="D4772">
            <v>7.3</v>
          </cell>
        </row>
        <row r="4773">
          <cell r="A4773">
            <v>89888</v>
          </cell>
          <cell r="B4773" t="str">
            <v>ESCAVAÇÃO VERTICAL A CÉU ABERTO, INCLUINDO CARGA, DESCARGA E TRANSPORTE, EM SOLO DE 1ª CATEGORIA COM ESCAVADEIRA HIDRÁULICA (CAÇAMBA: 0,8 M³ / 111 HP), FROTA DE 3 CAMINHÕES BASCULANTES DE 14 M³, DMT DE 0,8 KM E VELOCIDADE MÉDIA 14 KM/H. AF_12/2013</v>
          </cell>
          <cell r="C4773" t="str">
            <v>M3</v>
          </cell>
          <cell r="D4773">
            <v>7.22</v>
          </cell>
        </row>
        <row r="4774">
          <cell r="A4774">
            <v>89889</v>
          </cell>
          <cell r="B4774" t="str">
            <v>ESCAVAÇÃO VERTICAL A CÉU ABERTO, INCLUINDO CARGA, DESCARGA E TRANSPORTE, EM SOLO DE 1ª CATEGORIA COM ESCAVADEIRA HIDRÁULICA (CAÇAMBA: 0,8 M³ / 111 HP), FROTA DE 3 CAMINHÕES BASCULANTES DE 14 M³, DMT DE 1 KM E VELOCIDADE MÉDIA 15 KM/H. AF_12/2013</v>
          </cell>
          <cell r="C4774" t="str">
            <v>M3</v>
          </cell>
          <cell r="D4774">
            <v>7.49</v>
          </cell>
        </row>
        <row r="4775">
          <cell r="A4775">
            <v>89890</v>
          </cell>
          <cell r="B4775" t="str">
            <v>ESCAVAÇÃO VERTICAL A CÉU ABERTO, INCLUINDO CARGA, DESCARGA E TRANSPORTE, EM SOLO DE 1ª CATEGORIA COM ESCAVADEIRA HIDRÁULICA (CAÇAMBA: 0,8 M³ / 111 HP), FROTA DE 4 CAMINHÕES BASCULANTES DE 14 M³, DMT DE 1,5 KM E VELOCIDADE MÉDIA 18 KM/H. AF_12/2013</v>
          </cell>
          <cell r="C4775" t="str">
            <v>M3</v>
          </cell>
          <cell r="D4775">
            <v>10.44</v>
          </cell>
        </row>
        <row r="4776">
          <cell r="A4776">
            <v>89893</v>
          </cell>
          <cell r="B4776" t="str">
            <v>ESCAVAÇÃO VERTICAL A CÉU ABERTO, INCLUINDO CARGA, DESCARGA E TRANSPORTE, EM SOLO DE 1ª CATEGORIA COM ESCAVADEIRA HIDRÁULICA (CAÇAMBA: 0,8 M³ / 111 HP), FROTA DE 5 CAMINHÕES BASCULANTES DE 14 M³, DMT DE 3 KM E VELOCIDADE MÉDIA 20 KM/H. AF_12/2013</v>
          </cell>
          <cell r="C4776" t="str">
            <v>M3</v>
          </cell>
          <cell r="D4776">
            <v>12.87</v>
          </cell>
        </row>
        <row r="4777">
          <cell r="A4777">
            <v>89894</v>
          </cell>
          <cell r="B4777" t="str">
            <v>ESCAVAÇÃO VERTICAL A CÉU ABERTO, INCLUINDO CARGA, DESCARGA E TRANSPORTE, EM SOLO DE 1ª CATEGORIA COM ESCAVADEIRA HIDRÁULICA (CAÇAMBA: 0,8 M³ / 111 HP), FROTA DE 6 CAMINHÕES BASCULANTES DE 14 M³, DMT DE 4 KM E VELOCIDADE MÉDIA 22 KM/H. AF_12/2013</v>
          </cell>
          <cell r="C4777" t="str">
            <v>M3</v>
          </cell>
          <cell r="D4777">
            <v>14.34</v>
          </cell>
        </row>
        <row r="4778">
          <cell r="A4778">
            <v>89895</v>
          </cell>
          <cell r="B4778" t="str">
            <v>ESCAVAÇÃO VERTICAL A CÉU ABERTO, INCLUINDO CARGA, DESCARGA E TRANSPORTE, EM SOLO DE 1ª CATEGORIA COM ESCAVADEIRA HIDRÁULICA (CAÇAMBA: 0,8 M³ / 111 HP), FROTA DE 7 CAMINHÕES BASCULANTES DE 14 M³, DMT DE 6 KM E VELOCIDADE MÉDIA 22 KM/H. AF_12/2013</v>
          </cell>
          <cell r="C4778" t="str">
            <v>M3</v>
          </cell>
          <cell r="D4778">
            <v>17.440000000000001</v>
          </cell>
        </row>
        <row r="4779">
          <cell r="A4779">
            <v>89903</v>
          </cell>
          <cell r="B4779" t="str">
            <v>ESCAVAÇÃO VERTICAL A CÉU ABERTO, INCLUINDO CARGA, DESCARGA E TRANSPORTE, EM SOLO DE 1ª CATEGORIA COM ESCAVADEIRA HIDRÁULICA (CAÇAMBA: 0,8 M³ / 111 HP), FROTA DE 2 CAMINHÕES BASCULANTES DE 18 M³, DMT DE 0,2 KM E VELOCIDADE MÉDIA 4 KM/H. AF_12/2013</v>
          </cell>
          <cell r="C4779" t="str">
            <v>M3</v>
          </cell>
          <cell r="D4779">
            <v>6.19</v>
          </cell>
        </row>
        <row r="4780">
          <cell r="A4780">
            <v>89904</v>
          </cell>
          <cell r="B4780" t="str">
            <v>ESCAVAÇÃO VERTICAL A CÉU ABERTO, INCLUINDO CARGA, DESCARGA E TRANSPORTE, EM SOLO DE 1ª CATEGORIA COM ESCAVADEIRA HIDRÁULICA (CAÇAMBA: 0,8 M³ / 111 HP), FROTA DE 2 CAMINHÕES BASCULANTES DE 18 M³, DMT DE 0,3 KM E VELOCIDADE MÉDIA 5,9KM/H. AF_12/2013</v>
          </cell>
          <cell r="C4780" t="str">
            <v>M3</v>
          </cell>
          <cell r="D4780">
            <v>6.22</v>
          </cell>
        </row>
        <row r="4781">
          <cell r="A4781">
            <v>89905</v>
          </cell>
          <cell r="B4781" t="str">
            <v>ESCAVAÇÃO VERTICAL A CÉU ABERTO, INCLUINDO CARGA, DESCARGA E TRANSPORTE, EM SOLO DE 1ª CATEGORIA COM ESCAVADEIRA HIDRÁULICA (CAÇAMBA: 0,8 M³ / 111 HP), FROTA DE 2 CAMINHÕES BASCULANTES DE 18 M³, DMT DE 0,6 KM E VELOCIDADE MÉDIA 10 KM/H. AF_12/2013</v>
          </cell>
          <cell r="C4781" t="str">
            <v>M3</v>
          </cell>
          <cell r="D4781">
            <v>6.43</v>
          </cell>
        </row>
        <row r="4782">
          <cell r="A4782">
            <v>89906</v>
          </cell>
          <cell r="B4782" t="str">
            <v>ESCAVAÇÃO VERTICAL A CÉU ABERTO, INCLUINDO CARGA, DESCARGA E TRANSPORTE, EM SOLO DE 1ª CATEGORIA COM ESCAVADEIRA HIDRÁULICA (CAÇAMBA: 0,8 M³ / 111 HP), FROTA DE 2 CAMINHÕES BASCULANTES DE 18 M³, DMT DE 0,8 KM E VELOCIDADE MÉDIA 14 KM/H. AF_12/2013</v>
          </cell>
          <cell r="C4782" t="str">
            <v>M3</v>
          </cell>
          <cell r="D4782">
            <v>6.36</v>
          </cell>
        </row>
        <row r="4783">
          <cell r="A4783">
            <v>89907</v>
          </cell>
          <cell r="B4783" t="str">
            <v>ESCAVAÇÃO VERTICAL A CÉU ABERTO, INCLUINDO CARGA, DESCARGA E TRANSPORTE, EM SOLO DE 1ª CATEGORIA COM ESCAVADEIRA HIDRÁULICA (CAÇAMBA: 0,8 M³ / 111 HP), FROTA DE 3 CAMINHÕES BASCULANTES DE 18 M³, DMT DE 1 KM E VELOCIDADE MÉDIA 15 KM/H. AF_12/2013</v>
          </cell>
          <cell r="C4783" t="str">
            <v>M3</v>
          </cell>
          <cell r="D4783">
            <v>7.16</v>
          </cell>
        </row>
        <row r="4784">
          <cell r="A4784">
            <v>89908</v>
          </cell>
          <cell r="B4784" t="str">
            <v>ESCAVAÇÃO VERTICAL A CÉU ABERTO, INCLUINDO CARGA, DESCARGA E TRANSPORTE, EM SOLO DE 1ª CATEGORIA COM ESCAVADEIRA HIDRÁULICA (CAÇAMBA: 0,8 M³ / 111 HP), FROTA DE 4 CAMINHÕES BASCULANTES DE 18 M³, DMT DE 1,5 KM E VELOCIDADE MÉDIA 18 KM/H. AF_12/2013</v>
          </cell>
          <cell r="C4784" t="str">
            <v>M3</v>
          </cell>
          <cell r="D4784">
            <v>9.81</v>
          </cell>
        </row>
        <row r="4785">
          <cell r="A4785">
            <v>89911</v>
          </cell>
          <cell r="B4785" t="str">
            <v>ESCAVAÇÃO VERTICAL A CÉU ABERTO, INCLUINDO CARGA, DESCARGA E TRANSPORTE, EM SOLO DE 1ª CATEGORIA COM ESCAVADEIRA HIDRÁULICA (CAÇAMBA: 0,8 M³ / 111 HP), FROTA DE 5 CAMINHÕES BASCULANTES DE 18 M³, DMT DE 3 KM E VELOCIDADE MÉDIA 20 KM/H. AF_12/2013</v>
          </cell>
          <cell r="C4785" t="str">
            <v>M3</v>
          </cell>
          <cell r="D4785">
            <v>11.98</v>
          </cell>
        </row>
        <row r="4786">
          <cell r="A4786">
            <v>89912</v>
          </cell>
          <cell r="B4786" t="str">
            <v>ESCAVAÇÃO VERTICAL A CÉU ABERTO, INCLUINDO CARGA, DESCARGA E TRANSPORTE, EM SOLO DE 1ª CATEGORIA COM ESCAVADEIRA HIDRÁULICA (CAÇAMBA: 0,8 M³ / 111 HP), FROTA DE 5 CAMINHÕES BASCULANTES DE 18 M³, DMT DE 4 KM E VELOCIDADE MÉDIA 22 KM/H. AF_12/2013</v>
          </cell>
          <cell r="C4786" t="str">
            <v>M3</v>
          </cell>
          <cell r="D4786">
            <v>12.78</v>
          </cell>
        </row>
        <row r="4787">
          <cell r="A4787">
            <v>89913</v>
          </cell>
          <cell r="B4787" t="str">
            <v>ESCAVAÇÃO VERTICAL A CÉU ABERTO, INCLUINDO CARGA, DESCARGA E TRANSPORTE, EM SOLO DE 1ª CATEGORIA COM ESCAVADEIRA HIDRÁULICA (CAÇAMBA: 0,8 M³ / 111 HP), FROTA DE 6 CAMINHÕES BASCULANTES DE 18 M³, DMT DE 6 KM E VELOCIDADE MÉDIA 22 KM/H. AF_12/2013</v>
          </cell>
          <cell r="C4787" t="str">
            <v>M3</v>
          </cell>
          <cell r="D4787">
            <v>15.57</v>
          </cell>
        </row>
        <row r="4788">
          <cell r="A4788">
            <v>89921</v>
          </cell>
          <cell r="B4788" t="str">
            <v>ESCAVAÇÃO VERTICAL A CÉU ABERTO, INCLUINDO CARGA, DESCARGA E TRANSPORTE, EM SOLO DE 1ª CATEGORIA COM ESCAVADEIRA HIDRÁULICA (CAÇAMBA: 1,2 M³ / 155 HP), FROTA DE 3 CAMINHÕES BASCULANTES DE 14 M³, DMT DE 0,2 KM E VELOCIDADE MÉDIA 4 KM/H. AF_12/2013</v>
          </cell>
          <cell r="C4788" t="str">
            <v>M3</v>
          </cell>
          <cell r="D4788">
            <v>5.72</v>
          </cell>
        </row>
        <row r="4789">
          <cell r="A4789">
            <v>89922</v>
          </cell>
          <cell r="B4789" t="str">
            <v>ESCAVAÇÃO VERTICAL A CÉU ABERTO, INCLUINDO CARGA, DESCARGA E TRANSPORTE, EM SOLO DE 1ª CATEGORIA COM ESCAVADEIRA HIDRÁULICA (CAÇAMBA: 1,2 M³ / 155 HP), FROTA DE 3 CAMINHÕES BASCULANTES DE 14 M³, DMT DE 0,3 KM E VELOCIDADE MÉDIA 5,9 KM/H. AF_12/2013</v>
          </cell>
          <cell r="C4789" t="str">
            <v>M3</v>
          </cell>
          <cell r="D4789">
            <v>5.75</v>
          </cell>
        </row>
        <row r="4790">
          <cell r="A4790">
            <v>89923</v>
          </cell>
          <cell r="B4790" t="str">
            <v>ESCAVAÇÃO VERTICAL A CÉU ABERTO, INCLUINDO CARGA, DESCARGA E TRANSPORTE, EM SOLO DE 1ª CATEGORIA COM ESCAVADEIRA HIDRÁULICA (CAÇAMBA: 1,2 M³ / 155 HP), FROTA DE 3 CAMINHÕES BASCULANTES DE 14 M³, DMT DE 0,6 KM E VELOCIDADE MÉDIA 10 KM/H. AF_12/2013</v>
          </cell>
          <cell r="C4790" t="str">
            <v>M3</v>
          </cell>
          <cell r="D4790">
            <v>5.99</v>
          </cell>
        </row>
        <row r="4791">
          <cell r="A4791">
            <v>89924</v>
          </cell>
          <cell r="B4791" t="str">
            <v>ESCAVAÇÃO VERTICAL A CÉU ABERTO, INCLUINDO CARGA, DESCARGA E TRANSPORTE, EM SOLO DE 1ª CATEGORIA COM ESCAVADEIRA HIDRÁULICA (CAÇAMBA: 1,2 M³ / 155 HP), FROTA DE 3 CAMINHÕES BASCULANTES DE 14 M³, DMT DE 0,8 KM E VELOCIDADE MÉDIA 14 KM/H. AF_12/2013</v>
          </cell>
          <cell r="C4791" t="str">
            <v>M3</v>
          </cell>
          <cell r="D4791">
            <v>5.91</v>
          </cell>
        </row>
        <row r="4792">
          <cell r="A4792">
            <v>89925</v>
          </cell>
          <cell r="B4792" t="str">
            <v>ESCAVAÇÃO VERTICAL A CÉU ABERTO, INCLUINDO CARGA, DESCARGA E TRANSPORTE, EM SOLO DE 1ª CATEGORIA COM ESCAVADEIRA HIDRÁULICA (CAÇAMBA: 1,2 M³ / 155 HP), FROTA DE 3 CAMINHÕES BASCULANTES DE 14 M³, DMT DE 1 KM E VELOCIDADE MÉDIA 15 KM/H. AF_12/2013</v>
          </cell>
          <cell r="C4792" t="str">
            <v>M3</v>
          </cell>
          <cell r="D4792">
            <v>6.19</v>
          </cell>
        </row>
        <row r="4793">
          <cell r="A4793">
            <v>89926</v>
          </cell>
          <cell r="B4793" t="str">
            <v>ESCAVAÇÃO VERTICAL A CÉU ABERTO, INCLUINDO CARGA, DESCARGA E TRANSPORTE, EM SOLO DE 1ª CATEGORIA COM ESCAVADEIRA HIDRÁULICA (CAÇAMBA: 1,2 M³ / 155 HP), FROTA DE 5 CAMINHÕES BASCULANTES DE 14 M³, DMT DE 1,5 KM E VELOCIDADE MÉDIA 18 KM/H. AF_12/2013</v>
          </cell>
          <cell r="C4793" t="str">
            <v>M3</v>
          </cell>
          <cell r="D4793">
            <v>9.39</v>
          </cell>
        </row>
        <row r="4794">
          <cell r="A4794">
            <v>89929</v>
          </cell>
          <cell r="B4794" t="str">
            <v>ESCAVAÇÃO VERTICAL A CÉU ABERTO, INCLUINDO CARGA, DESCARGA E TRANSPORTE, EM SOLO DE 1ª CATEGORIA COM ESCAVADEIRA HIDRÁULICA (CAÇAMBA: 1,2 M³ / 155 HP), FROTA DE 7 CAMINHÕES BASCULANTES DE 14 M³, DMT DE 3 KM E VELOCIDADE MÉDIA 20 KM/H. AF_12/2013</v>
          </cell>
          <cell r="C4794" t="str">
            <v>M3</v>
          </cell>
          <cell r="D4794">
            <v>12.09</v>
          </cell>
        </row>
        <row r="4795">
          <cell r="A4795">
            <v>89930</v>
          </cell>
          <cell r="B4795" t="str">
            <v>ESCAVAÇÃO VERTICAL A CÉU ABERTO, INCLUINDO CARGA, DESCARGA E TRANSPORTE, EM SOLO DE 1ª CATEGORIA COM ESCAVADEIRA HIDRÁULICA (CAÇAMBA: 1,2 M³ / 155 HP), FROTA DE 7 CAMINHÕES BASCULANTES DE 14 M³, DMT DE 4 KM E VELOCIDADE MÉDIA 22 KM/H. AF_12/2013</v>
          </cell>
          <cell r="C4795" t="str">
            <v>M3</v>
          </cell>
          <cell r="D4795">
            <v>12.95</v>
          </cell>
        </row>
        <row r="4796">
          <cell r="A4796">
            <v>89931</v>
          </cell>
          <cell r="B4796" t="str">
            <v>ESCAVAÇÃO VERTICAL A CÉU ABERTO, INCLUINDO CARGA, DESCARGA E TRANSPORTE, EM SOLO DE 1ª CATEGORIA COM ESCAVADEIRA HIDRÁULICA (CAÇAMBA: 1,2 M³ / 155 HP), FROTA DE 9 CAMINHÕES BASCULANTES DE 14 M³, DMT DE 6 KM E VELOCIDADE MÉDIA 22 KM/H. AF_12/2013</v>
          </cell>
          <cell r="C4796" t="str">
            <v>M3</v>
          </cell>
          <cell r="D4796">
            <v>16.309999999999999</v>
          </cell>
        </row>
        <row r="4797">
          <cell r="A4797">
            <v>89939</v>
          </cell>
          <cell r="B4797" t="str">
            <v>ESCAVAÇÃO VERTICAL A CÉU ABERTO, INCLUINDO CARGA, DESCARGA E TRANSPORTE, EM SOLO DE 1ª CATEGORIA COM ESCAVADEIRA HIDRÁULICA (CAÇAMBA: 1,2 M³ / 155 HP), FROTA DE 3 CAMINHÕES BASCULANTES DE 18 M³, DMT DE 0,2 KM E VELOCIDADE MÉDIA 4 KM/H. AF_12/2013</v>
          </cell>
          <cell r="C4797" t="str">
            <v>M3</v>
          </cell>
          <cell r="D4797">
            <v>5.35</v>
          </cell>
        </row>
        <row r="4798">
          <cell r="A4798">
            <v>89940</v>
          </cell>
          <cell r="B4798" t="str">
            <v>ESCAVAÇÃO VERTICAL A CÉU ABERTO, INCLUINDO CARGA, DESCARGA E TRANSPORTE, EM SOLO DE 1ª CATEGORIA COM ESCAVADEIRA HIDRÁULICA (CAÇAMBA: 1,2 M³ / 155 HP), FROTA DE 3 CAMINHÕES BASCULANTES DE 18 M³, DMT DE 0,3 KM E VELOCIDADE MÉDIA 5,9 KM/H. AF_12/2013</v>
          </cell>
          <cell r="C4798" t="str">
            <v>M3</v>
          </cell>
          <cell r="D4798">
            <v>5.36</v>
          </cell>
        </row>
        <row r="4799">
          <cell r="A4799">
            <v>89941</v>
          </cell>
          <cell r="B4799" t="str">
            <v>ESCAVAÇÃO VERTICAL A CÉU ABERTO, INCLUINDO CARGA, DESCARGA E TRANSPORTE, EM SOLO DE 1ª CATEGORIA COM ESCAVADEIRA HIDRÁULICA (CAÇAMBA: 1,2 M³ / 155 HP), FROTA DE 3 CAMINHÕES BASCULANTES DE 18 M³, DMT DE 0,6 KM E VELOCIDADE MÉDIA 10 KM/H. AF_12/2013</v>
          </cell>
          <cell r="C4799" t="str">
            <v>M3</v>
          </cell>
          <cell r="D4799">
            <v>5.6</v>
          </cell>
        </row>
        <row r="4800">
          <cell r="A4800">
            <v>89942</v>
          </cell>
          <cell r="B4800" t="str">
            <v>ESCAVAÇÃO VERTICAL A CÉU ABERTO, INCLUINDO CARGA, DESCARGA E TRANSPORTE, EM SOLO DE 1ª CATEGORIA COM ESCAVADEIRA HIDRÁULICA (CAÇAMBA: 1,2 M³ / 155 HP), FROTA DE 3 CAMINHÕES BASCULANTES DE 18 M³, DMT DE 0,8 KM E VELOCIDADE MÉDIA 14 KM/H. AF_12/2013</v>
          </cell>
          <cell r="C4800" t="str">
            <v>M3</v>
          </cell>
          <cell r="D4800">
            <v>5.52</v>
          </cell>
        </row>
        <row r="4801">
          <cell r="A4801">
            <v>89943</v>
          </cell>
          <cell r="B4801" t="str">
            <v>ESCAVAÇÃO VERTICAL A CÉU ABERTO, INCLUINDO CARGA, DESCARGA E TRANSPORTE, EM SOLO DE 1ª CATEGORIA COM ESCAVADEIRA HIDRÁULICA (CAÇAMBA: 1,2 M³ / 155 HP), FROTA DE 3 CAMINHÕES BASCULANTES DE 18 M³, DMT DE 1 KM E VELOCIDADE MÉDIA 15 KM/H. AF_12/2013</v>
          </cell>
          <cell r="C4801" t="str">
            <v>M3</v>
          </cell>
          <cell r="D4801">
            <v>5.75</v>
          </cell>
        </row>
        <row r="4802">
          <cell r="A4802">
            <v>89944</v>
          </cell>
          <cell r="B4802" t="str">
            <v>ESCAVAÇÃO VERTICAL A CÉU ABERTO, INCLUINDO CARGA, DESCARGA E TRANSPORTE, EM SOLO DE 1ª CATEGORIA COM ESCAVADEIRA HIDRÁULICA (CAÇAMBA: 1,2 M³ / 155 HP), FROTA DE 5 CAMINHÕES BASCULANTES DE 18 M³, DMT DE 1,5 KM E VELOCIDADE MÉDIA 18 KM/H. AF_12/2013</v>
          </cell>
          <cell r="C4802" t="str">
            <v>M3</v>
          </cell>
          <cell r="D4802">
            <v>8.61</v>
          </cell>
        </row>
        <row r="4803">
          <cell r="A4803">
            <v>89947</v>
          </cell>
          <cell r="B4803" t="str">
            <v>ESCAVAÇÃO VERTICAL A CÉU ABERTO, INCLUINDO CARGA, DESCARGA E TRANSPORTE, EM SOLO DE 1ª CATEGORIA COM ESCAVADEIRA HIDRÁULICA (CAÇAMBA: 1,2 M³ / 155 HP), FROTA DE 6 CAMINHÕES BASCULANTES DE 18 M³, DMT DE 3 KM E VELOCIDADE MÉDIA 20 KM/H. AF_12/2013</v>
          </cell>
          <cell r="C4803" t="str">
            <v>M3</v>
          </cell>
          <cell r="D4803">
            <v>10.64</v>
          </cell>
        </row>
        <row r="4804">
          <cell r="A4804">
            <v>89948</v>
          </cell>
          <cell r="B4804" t="str">
            <v>ESCAVAÇÃO VERTICAL A CÉU ABERTO, INCLUINDO CARGA, DESCARGA E TRANSPORTE, EM SOLO DE 1ª CATEGORIA COM ESCAVADEIRA HIDRÁULICA (CAÇAMBA: 1,2 M³ / 155 HP), FROTA DE 7 CAMINHÕES BASCULANTES DE 18 M³, DMT DE 4 KM E VELOCIDADE MÉDIA 22 KM/H. AF_12/2013</v>
          </cell>
          <cell r="C4804" t="str">
            <v>M3</v>
          </cell>
          <cell r="D4804">
            <v>11.8</v>
          </cell>
        </row>
        <row r="4805">
          <cell r="A4805">
            <v>89949</v>
          </cell>
          <cell r="B4805" t="str">
            <v>ESCAVAÇÃO VERTICAL A CÉU ABERTO, INCLUINDO CARGA, DESCARGA E TRANSPORTE, EM SOLO DE 1ª CATEGORIA COM ESCAVADEIRA HIDRÁULICA (CAÇAMBA: 1,2 M³ / 155 HP), FROTA DE 8 CAMINHÕES BASCULANTES DE 18 M³, DMT DE 6 KM E VELOCIDADE MÉDIA 22 KM/H. AF_12/2013</v>
          </cell>
          <cell r="C4805" t="str">
            <v>M3</v>
          </cell>
          <cell r="D4805">
            <v>14.41</v>
          </cell>
        </row>
        <row r="4806">
          <cell r="A4806">
            <v>96520</v>
          </cell>
          <cell r="B4806" t="str">
            <v>ESCAVAÇÃO MECANIZADA PARA BLOCO DE COROAMENTO OU SAPATA, SEM PREVISÃO DE FÔRMA, COM RETROESCAVADEIRA. AF_06/2017</v>
          </cell>
          <cell r="C4806" t="str">
            <v>M3</v>
          </cell>
          <cell r="D4806">
            <v>68.77</v>
          </cell>
        </row>
        <row r="4807">
          <cell r="A4807">
            <v>96521</v>
          </cell>
          <cell r="B4807" t="str">
            <v>ESCAVAÇÃO MECANIZADA PARA BLOCO DE COROAMENTO OU SAPATA, COM PREVISÃO DE FÔRMA, COM RETROESCAVADEIRA. AF_06/2017</v>
          </cell>
          <cell r="C4807" t="str">
            <v>M3</v>
          </cell>
          <cell r="D4807">
            <v>27.99</v>
          </cell>
        </row>
        <row r="4808">
          <cell r="A4808">
            <v>96522</v>
          </cell>
          <cell r="B4808" t="str">
            <v>ESCAVAÇÃO MANUAL PARA BLOCO DE COROAMENTO OU SAPATA, SEM PREVISÃO DE FÔRMA. AF_06/2017</v>
          </cell>
          <cell r="C4808" t="str">
            <v>M3</v>
          </cell>
          <cell r="D4808">
            <v>113.07</v>
          </cell>
        </row>
        <row r="4809">
          <cell r="A4809">
            <v>96523</v>
          </cell>
          <cell r="B4809" t="str">
            <v>ESCAVAÇÃO MANUAL PARA BLOCO DE COROAMENTO OU SAPATA, COM PREVISÃO DE FÔRMA. AF_06/2017</v>
          </cell>
          <cell r="C4809" t="str">
            <v>M3</v>
          </cell>
          <cell r="D4809">
            <v>72.319999999999993</v>
          </cell>
        </row>
        <row r="4810">
          <cell r="A4810">
            <v>96524</v>
          </cell>
          <cell r="B4810" t="str">
            <v>ESCAVAÇÃO MECANIZADA PARA VIGA BALDRAME, SEM PREVISÃO DE FÔRMA, COM MINI-ESCAVADEIRA. AF_06/2017</v>
          </cell>
          <cell r="C4810" t="str">
            <v>M3</v>
          </cell>
          <cell r="D4810">
            <v>129.77000000000001</v>
          </cell>
        </row>
        <row r="4811">
          <cell r="A4811">
            <v>96525</v>
          </cell>
          <cell r="B4811" t="str">
            <v>ESCAVAÇÃO MECANIZADA PARA VIGA BALDRAME, COM PREVISÃO DE FÔRMA, COM MINI-ESCAVADEIRA. AF_06/2017</v>
          </cell>
          <cell r="C4811" t="str">
            <v>M3</v>
          </cell>
          <cell r="D4811">
            <v>25.4</v>
          </cell>
        </row>
        <row r="4812">
          <cell r="A4812">
            <v>96526</v>
          </cell>
          <cell r="B4812" t="str">
            <v>ESCAVAÇÃO MANUAL DE VALA PARA VIGA BALDRAME, SEM PREVISÃO DE FÔRMA. AF_06/2017</v>
          </cell>
          <cell r="C4812" t="str">
            <v>M3</v>
          </cell>
          <cell r="D4812">
            <v>228.15</v>
          </cell>
        </row>
        <row r="4813">
          <cell r="A4813">
            <v>96527</v>
          </cell>
          <cell r="B4813" t="str">
            <v>ESCAVAÇÃO MANUAL DE VALA PARA VIGA BALDRAME, COM PREVISÃO DE FÔRMA. AF_06/2017</v>
          </cell>
          <cell r="C4813" t="str">
            <v>M3</v>
          </cell>
          <cell r="D4813">
            <v>95</v>
          </cell>
        </row>
        <row r="4814">
          <cell r="A4814">
            <v>96528</v>
          </cell>
          <cell r="B4814" t="str">
            <v>FABRICAÇÃO, MONTAGEM E DESMONTAGEM DE FÔRMA PARA BLOCO DE COROAMENTO, EM MADEIRA SERRADA, E=25 MM, 1 UTILIZAÇÃO. AF_06/2017</v>
          </cell>
          <cell r="C4814" t="str">
            <v>M2</v>
          </cell>
          <cell r="D4814">
            <v>102.07</v>
          </cell>
        </row>
        <row r="4815">
          <cell r="A4815">
            <v>98116</v>
          </cell>
          <cell r="B4815" t="str">
            <v>ESCAVAÇÃO VERTICAL A CÉU ABERTO, INCLUINDO CARGA, DESCARGA E TRANSPORTE, EM SOLO DE 1ª CATEGORIA COM ESCAVADEIRA HIDRÁULICA (CAÇAMBA: 0,8 M³ / 111 HP), FROTA DE 4 CAMINHÕES BASCULANTES DE 14 M³, DMT DE 2 KM E VELOCIDADE MÉDIA 20 KM/H. AF_02/2018</v>
          </cell>
          <cell r="C4815" t="str">
            <v>M3</v>
          </cell>
          <cell r="D4815">
            <v>10.92</v>
          </cell>
        </row>
        <row r="4816">
          <cell r="A4816">
            <v>98117</v>
          </cell>
          <cell r="B4816" t="str">
            <v>ESCAVAÇÃO VERTICAL A CÉU ABERTO, INCLUINDO CARGA, DESCARGA E TRANSPORTE, EM SOLO DE 1ª CATEGORIA COM ESCAVADEIRA HIDRÁULICA (CAÇAMBA: 0,8 M³ / 111 HP), FROTA DE 4 CAMINHÕES BASCULANTES DE 18 M³, DMT DE 2 KM E VELOCIDADE MÉDIA 20 KM/H. AF_02/2018</v>
          </cell>
          <cell r="C4816" t="str">
            <v>M3</v>
          </cell>
          <cell r="D4816">
            <v>10.220000000000001</v>
          </cell>
        </row>
        <row r="4817">
          <cell r="A4817">
            <v>98118</v>
          </cell>
          <cell r="B4817" t="str">
            <v>ESCAVAÇÃO VERTICAL A CÉU ABERTO, INCLUINDO CARGA, DESCARGA E TRANSPORTE, EM SOLO DE 1ª CATEGORIA COM ESCAVADEIRA HIDRÁULICA (CAÇAMBA: 1,2 M³ / 155 HP), FROTA DE 6 CAMINHÕES BASCULANTES DE 14 M³, DMT DE 2 KM E VELOCIDADE MÉDIA 20 KM/H. AF_02/2018</v>
          </cell>
          <cell r="C4817" t="str">
            <v>M3</v>
          </cell>
          <cell r="D4817">
            <v>10.27</v>
          </cell>
        </row>
        <row r="4818">
          <cell r="A4818">
            <v>98119</v>
          </cell>
          <cell r="B4818" t="str">
            <v>ESCAVAÇÃO VERTICAL A CÉU ABERTO, INCLUINDO CARGA, DESCARGA E TRANSPORTE, EM SOLO DE 1ª CATEGORIA COM ESCAVADEIRA HIDRÁULICA (CAÇAMBA: 1,2 M³ / 155 HP), FROTA DE 5 CAMINHÕES BASCULANTES DE 18 M³, DMT DE 2 KM E VELOCIDADE MÉDIA 20 KM/H. AF_02/2018</v>
          </cell>
          <cell r="C4818" t="str">
            <v>M3</v>
          </cell>
          <cell r="D4818">
            <v>9.02</v>
          </cell>
        </row>
        <row r="4819">
          <cell r="A4819">
            <v>72915</v>
          </cell>
          <cell r="B4819" t="str">
            <v>ESCAVACAO MECANICA DE VALA EM MATERIAL DE 2A. CATEGORIA ATE 2 M DE PROFUNDIDADE COM UTILIZACAO DE ESCAVADEIRA HIDRAULICA</v>
          </cell>
          <cell r="C4819" t="str">
            <v>M3</v>
          </cell>
          <cell r="D4819">
            <v>9.1199999999999992</v>
          </cell>
        </row>
        <row r="4820">
          <cell r="A4820">
            <v>72917</v>
          </cell>
          <cell r="B4820" t="str">
            <v>ESCAVACAO MECANICA DE VALA EM MATERIAL 2A. CATEGORIA DE 2,01 ATE 4,00 M DE PROFUNDIDADE COM UTILIZACAO DE ESCAVADEIRA HIDRAULICA</v>
          </cell>
          <cell r="C4820" t="str">
            <v>M3</v>
          </cell>
          <cell r="D4820">
            <v>10.42</v>
          </cell>
        </row>
        <row r="4821">
          <cell r="A4821">
            <v>72918</v>
          </cell>
          <cell r="B4821" t="str">
            <v>ESCAVACAO MECANICA DE VALA EM MATERIAL 2A. CATEGORIA DE 4,01 ATE 6,00 M DE PROFUNDIDADE COM UTILIZACAO DE ESCAVADEIRA HIDRAULICA</v>
          </cell>
          <cell r="C4821" t="str">
            <v>M3</v>
          </cell>
          <cell r="D4821">
            <v>12.16</v>
          </cell>
        </row>
        <row r="4822">
          <cell r="A4822" t="str">
            <v>73965/9</v>
          </cell>
          <cell r="B4822" t="str">
            <v>ESCAVACAO MANUAL DE VALA EM LODO, DE 1,5 ATE 3M, EXCLUINDO ESGOTAMENTO/ESCORAMENTO.</v>
          </cell>
          <cell r="C4822" t="str">
            <v>M3</v>
          </cell>
          <cell r="D4822">
            <v>159.5</v>
          </cell>
        </row>
        <row r="4823">
          <cell r="A4823" t="str">
            <v>79506/2</v>
          </cell>
          <cell r="B4823" t="str">
            <v>ESCAVAÇÃO MANUAL DE VALA/CAVA EM LODO, ENTRE 3 E 4,5M DE PROFUNDIDADE</v>
          </cell>
          <cell r="C4823" t="str">
            <v>M3</v>
          </cell>
          <cell r="D4823">
            <v>239.25</v>
          </cell>
        </row>
        <row r="4824">
          <cell r="A4824">
            <v>83343</v>
          </cell>
          <cell r="B4824" t="str">
            <v>ESCAVACAO MECANICA DE VALAS (SOLO COM AGUA), PROFUNDIDADE MAIOR QUE 4,00 M ATE 6,00 M.</v>
          </cell>
          <cell r="C4824" t="str">
            <v>M3</v>
          </cell>
          <cell r="D4824">
            <v>11.55</v>
          </cell>
        </row>
        <row r="4825">
          <cell r="A4825">
            <v>90082</v>
          </cell>
          <cell r="B4825" t="str">
            <v>ESCAVAÇÃO MECANIZADA DE VALA COM PROF. ATÉ 1,5 M (MÉDIA ENTRE MONTANTE E JUSANTE/UMA COMPOSIÇÃO POR TRECHO), COM ESCAVADEIRA HIDRÁULICA (0,8 M3), LARG. DE 1,5 M A 2,5 M, EM SOLO DE 1A CATEGORIA, EM LOCAIS COM ALTO NÍVEL DE INTERFERÊNCIA. AF_01/2015</v>
          </cell>
          <cell r="C4825" t="str">
            <v>M3</v>
          </cell>
          <cell r="D4825">
            <v>7.08</v>
          </cell>
        </row>
        <row r="4826">
          <cell r="A4826">
            <v>90084</v>
          </cell>
          <cell r="B4826"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826" t="str">
            <v>M3</v>
          </cell>
          <cell r="D4826">
            <v>6.87</v>
          </cell>
        </row>
        <row r="4827">
          <cell r="A4827">
            <v>90085</v>
          </cell>
          <cell r="B4827"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827" t="str">
            <v>M3</v>
          </cell>
          <cell r="D4827">
            <v>6.46</v>
          </cell>
        </row>
        <row r="4828">
          <cell r="A4828">
            <v>90086</v>
          </cell>
          <cell r="B4828"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828" t="str">
            <v>M3</v>
          </cell>
          <cell r="D4828">
            <v>6.53</v>
          </cell>
        </row>
        <row r="4829">
          <cell r="A4829">
            <v>90087</v>
          </cell>
          <cell r="B4829" t="str">
            <v>ESCAVAÇÃO MECANIZADA DE VALA COM PROF. DE 3,0 M ATÉ 4,5 M(MÉDIA ENTRE MONTANTE E JUSANTE/UMA COMPOSIÇÃO POR TRECHO), COM ESCAVADEIRA HIDRÁULICA (1,2 M3/155 HP), LARG. DE 1,5 M A 2,5 M, EM SOLO DE 1A CATEGORIA, EM LOCAIS COM ALTO NÍVEL DE INTERFERÊNCIA. AF_01/2015</v>
          </cell>
          <cell r="C4829" t="str">
            <v>M3</v>
          </cell>
          <cell r="D4829">
            <v>5.64</v>
          </cell>
        </row>
        <row r="4830">
          <cell r="A4830">
            <v>90088</v>
          </cell>
          <cell r="B4830"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30" t="str">
            <v>M3</v>
          </cell>
          <cell r="D4830">
            <v>5.76</v>
          </cell>
        </row>
        <row r="4831">
          <cell r="A4831">
            <v>90090</v>
          </cell>
          <cell r="B4831"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31" t="str">
            <v>M3</v>
          </cell>
          <cell r="D4831">
            <v>5.53</v>
          </cell>
        </row>
        <row r="4832">
          <cell r="A4832">
            <v>90091</v>
          </cell>
          <cell r="B4832" t="str">
            <v>ESCAVAÇÃO MECANIZADA DE VALA COM PROF. ATÉ 1,5 M(MÉDIA ENTRE MONTANTE E JUSANTE/UMA COMPOSIÇÃO POR TRECHO), COM ESCAVADEIRA HIDRÁULICA (0,8 M3), LARG. DE 1,5M A 2,5 M, EM SOLO DE 1A CATEGORIA, LOCAIS COM BAIXO NÍVEL DE INTERFERÊNCIA. AF_01/2015</v>
          </cell>
          <cell r="C4832" t="str">
            <v>M3</v>
          </cell>
          <cell r="D4832">
            <v>4.22</v>
          </cell>
        </row>
        <row r="4833">
          <cell r="A4833">
            <v>90092</v>
          </cell>
          <cell r="B4833"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33" t="str">
            <v>M3</v>
          </cell>
          <cell r="D4833">
            <v>4.09</v>
          </cell>
        </row>
        <row r="4834">
          <cell r="A4834">
            <v>90093</v>
          </cell>
          <cell r="B4834"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34" t="str">
            <v>M3</v>
          </cell>
          <cell r="D4834">
            <v>3.85</v>
          </cell>
        </row>
        <row r="4835">
          <cell r="A4835">
            <v>90094</v>
          </cell>
          <cell r="B4835"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35" t="str">
            <v>M3</v>
          </cell>
          <cell r="D4835">
            <v>3.89</v>
          </cell>
        </row>
        <row r="4836">
          <cell r="A4836">
            <v>90095</v>
          </cell>
          <cell r="B4836"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36" t="str">
            <v>M3</v>
          </cell>
          <cell r="D4836">
            <v>3.36</v>
          </cell>
        </row>
        <row r="4837">
          <cell r="A4837">
            <v>90096</v>
          </cell>
          <cell r="B4837"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37" t="str">
            <v>M3</v>
          </cell>
          <cell r="D4837">
            <v>3.43</v>
          </cell>
        </row>
        <row r="4838">
          <cell r="A4838">
            <v>90098</v>
          </cell>
          <cell r="B4838"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38" t="str">
            <v>M3</v>
          </cell>
          <cell r="D4838">
            <v>3.29</v>
          </cell>
        </row>
        <row r="4839">
          <cell r="A4839">
            <v>90099</v>
          </cell>
          <cell r="B4839" t="str">
            <v>ESCAVAÇÃO MECANIZADA DE VALA COM PROF. ATÉ 1,5 M (MÉDIA ENTRE MONTANTE E JUSANTE/UMA COMPOSIÇÃO POR TRECHO), COM RETROESCAVADEIRA (0,26 M3/88 HP), LARG. MENOR QUE 0,8 M, EM SOLO DE 1A CATEGORIA, EM LOCAIS COM ALTO NÍVEL DE INTERFERÊNCIA. AF_01/2015</v>
          </cell>
          <cell r="C4839" t="str">
            <v>M3</v>
          </cell>
          <cell r="D4839">
            <v>9.68</v>
          </cell>
        </row>
        <row r="4840">
          <cell r="A4840">
            <v>90100</v>
          </cell>
          <cell r="B4840" t="str">
            <v>ESCAVAÇÃO MECANIZADA DE VALA COM PROF. ATÉ 1,5 M (MÉDIA ENTRE MONTANTE E JUSANTE/UMA COMPOSIÇÃO POR TRECHO), COM RETROESCAVADEIRA (0,26 M3/88 HP), LARG. DE 0,8 M A 1,5 M, EM SOLO DE 1A CATEGORIA, EM LOCAIS COM ALTO NÍVEL DE INTERFERÊNCIA. AF_01/2015</v>
          </cell>
          <cell r="C4840" t="str">
            <v>M3</v>
          </cell>
          <cell r="D4840">
            <v>8.24</v>
          </cell>
        </row>
        <row r="4841">
          <cell r="A4841">
            <v>90101</v>
          </cell>
          <cell r="B4841" t="str">
            <v>ESCAVAÇÃO MECANIZADA DE VALA COM PROF. MAIOR QUE 1,5 M ATÉ 3,0 M (MÉDIA ENTRE MONTANTE E JUSANTE/UMA COMPOSIÇÃO POR TRECHO), COM RETROESCAVADEIRA (0,26 M3/88 HP), LARG. MENOR QUE 0,8 M, EM SOLO DE 1A CATEGORIA, EM LOCAIS COM ALTO NÍVEL DE INTERFERÊNCIA.AF_01/2015</v>
          </cell>
          <cell r="C4841" t="str">
            <v>M3</v>
          </cell>
          <cell r="D4841">
            <v>8.1199999999999992</v>
          </cell>
        </row>
        <row r="4842">
          <cell r="A4842">
            <v>90102</v>
          </cell>
          <cell r="B4842"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42" t="str">
            <v>M3</v>
          </cell>
          <cell r="D4842">
            <v>7.39</v>
          </cell>
        </row>
        <row r="4843">
          <cell r="A4843">
            <v>90105</v>
          </cell>
          <cell r="B4843"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43" t="str">
            <v>M3</v>
          </cell>
          <cell r="D4843">
            <v>5.78</v>
          </cell>
        </row>
        <row r="4844">
          <cell r="A4844">
            <v>90106</v>
          </cell>
          <cell r="B4844"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44" t="str">
            <v>M3</v>
          </cell>
          <cell r="D4844">
            <v>4.92</v>
          </cell>
        </row>
        <row r="4845">
          <cell r="A4845">
            <v>90107</v>
          </cell>
          <cell r="B4845"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45" t="str">
            <v>M3</v>
          </cell>
          <cell r="D4845">
            <v>4.8499999999999996</v>
          </cell>
        </row>
        <row r="4846">
          <cell r="A4846">
            <v>90108</v>
          </cell>
          <cell r="B4846"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46" t="str">
            <v>M3</v>
          </cell>
          <cell r="D4846">
            <v>4.41</v>
          </cell>
        </row>
        <row r="4847">
          <cell r="A4847">
            <v>93358</v>
          </cell>
          <cell r="B4847" t="str">
            <v>ESCAVAÇÃO MANUAL DE VALA COM PROFUNDIDADE MENOR OU IGUAL A 1,30 M. AF_03/2016</v>
          </cell>
          <cell r="C4847" t="str">
            <v>M3</v>
          </cell>
          <cell r="D4847">
            <v>63.09</v>
          </cell>
        </row>
        <row r="4848">
          <cell r="A4848">
            <v>94304</v>
          </cell>
          <cell r="B4848" t="str">
            <v>ATERRO MECANIZADO DE VALA COM ESCAVADEIRA HIDRÁULICA (CAPACIDADE DA CAÇAMBA: 0,8 M³ / POTÊNCIA: 111 HP), LARGURA DE 1,5 A 2,5 M, PROFUNDIDADE ATÉ 1,5 M, COM SOLO ARGILO-ARENOSO. AF_05/2016</v>
          </cell>
          <cell r="C4848" t="str">
            <v>M3</v>
          </cell>
          <cell r="D4848">
            <v>23.86</v>
          </cell>
        </row>
        <row r="4849">
          <cell r="A4849">
            <v>94305</v>
          </cell>
          <cell r="B4849" t="str">
            <v>ATERRO MECANIZADO DE VALA COM ESCAVADEIRA HIDRÁULICA (CAPACIDADE DA CAÇAMBA: 0,8 M³ / POTÊNCIA: 111 HP), LARGURA ATÉ 1,5 M, PROFUNDIDADE DE 1,5 A 3,0 M, COM SOLO ARGILO-ARENOSO. AF_05/2016</v>
          </cell>
          <cell r="C4849" t="str">
            <v>M3</v>
          </cell>
          <cell r="D4849">
            <v>21.55</v>
          </cell>
        </row>
        <row r="4850">
          <cell r="A4850">
            <v>94306</v>
          </cell>
          <cell r="B4850" t="str">
            <v>ATERRO MECANIZADO DE VALA COM ESCAVADEIRA HIDRÁULICA (CAPACIDADE DA CAÇAMBA: 0,8 M³ / POTÊNCIA: 111 HP), LARGURA DE 1,5 A 2,5 M, PROFUNDIDADE DE 1,5 A 3,0 M, COM SOLO ARGILO-ARENOSO. AF_05/2016</v>
          </cell>
          <cell r="C4850" t="str">
            <v>M3</v>
          </cell>
          <cell r="D4850">
            <v>18.64</v>
          </cell>
        </row>
        <row r="4851">
          <cell r="A4851">
            <v>94307</v>
          </cell>
          <cell r="B4851" t="str">
            <v>ATERRO MECANIZADO DE VALA COM ESCAVADEIRA HIDRÁULICA (CAPACIDADE DA CAÇAMBA: 0,8 M³ / POTÊNCIA: 111 HP), LARGURA ATÉ 1,5 M, PROFUNDIDADE DE 3,0 A 4,5 M, COM SOLO ARGILO-ARENOSO. AF_05/2016</v>
          </cell>
          <cell r="C4851" t="str">
            <v>M3</v>
          </cell>
          <cell r="D4851">
            <v>19.29</v>
          </cell>
        </row>
        <row r="4852">
          <cell r="A4852">
            <v>94308</v>
          </cell>
          <cell r="B4852" t="str">
            <v>ATERRO MECANIZADO DE VALA COM ESCAVADEIRA HIDRÁULICA (CAPACIDADE DA CAÇAMBA: 0,8 M³ / POTÊNCIA: 111 HP), LARGURA DE 1,5 A 2,5 M, PROFUNDIDADE DE 3,0 A 4,5 M, COM SOLO ARGILO-ARENOSO. AF_05/2016</v>
          </cell>
          <cell r="C4852" t="str">
            <v>M3</v>
          </cell>
          <cell r="D4852">
            <v>17.52</v>
          </cell>
        </row>
        <row r="4853">
          <cell r="A4853">
            <v>94309</v>
          </cell>
          <cell r="B4853" t="str">
            <v>ATERRO MECANIZADO DE VALA COM ESCAVADEIRA HIDRÁULICA (CAPACIDADE DA CAÇAMBA: 0,8 M³ / POTÊNCIA: 111 HP), LARGURA ATÉ 1,5 M, PROFUNDIDADE DE 4,5 A 6,0 M, COM SOLO ARGILO-ARENOSO. AF_05/2016</v>
          </cell>
          <cell r="C4853" t="str">
            <v>M3</v>
          </cell>
          <cell r="D4853">
            <v>18.32</v>
          </cell>
        </row>
        <row r="4854">
          <cell r="A4854">
            <v>94310</v>
          </cell>
          <cell r="B4854" t="str">
            <v>ATERRO MECANIZADO DE VALA COM ESCAVADEIRA HIDRÁULICA (CAPACIDADE DA CAÇAMBA: 0,8 M³ / POTÊNCIA: 111 HP), LARGURA DE 1,5 A 2,5 M, PROFUNDIDADE DE 4,5 A 6,0 M, COM SOLO ARGILO-ARENOSO. AF_05/2016</v>
          </cell>
          <cell r="C4854" t="str">
            <v>M3</v>
          </cell>
          <cell r="D4854">
            <v>16.96</v>
          </cell>
        </row>
        <row r="4855">
          <cell r="A4855">
            <v>94315</v>
          </cell>
          <cell r="B4855" t="str">
            <v>ATERRO MECANIZADO DE VALA COM RETROESCAVADEIRA (CAPACIDADE DA CAÇAMBA DA RETRO: 0,26 M³ / POTÊNCIA: 88 HP), LARGURA ATÉ 0,8 M, PROFUNDIDADE ATÉ 1,5 M, COM SOLO ARGILO-ARENOSO. AF_05/2016</v>
          </cell>
          <cell r="C4855" t="str">
            <v>M3</v>
          </cell>
          <cell r="D4855">
            <v>28.93</v>
          </cell>
        </row>
        <row r="4856">
          <cell r="A4856">
            <v>94316</v>
          </cell>
          <cell r="B4856" t="str">
            <v>ATERRO MECANIZADO DE VALA COM RETROESCAVADEIRA (CAPACIDADE DA CAÇAMBA DA RETRO: 0,26 M³ / POTÊNCIA: 88 HP), LARGURA DE 0,8 A 1,5 M, PROFUNDIDADE ATÉ 1,5 M, COM SOLO ARGILO-ARENOSO. AF_05/2016</v>
          </cell>
          <cell r="C4856" t="str">
            <v>M3</v>
          </cell>
          <cell r="D4856">
            <v>23.45</v>
          </cell>
        </row>
        <row r="4857">
          <cell r="A4857">
            <v>94317</v>
          </cell>
          <cell r="B4857" t="str">
            <v>ATERRO MECANIZADO DE VALA COM RETROESCAVADEIRA (CAPACIDADE DA CAÇAMBA DA RETRO: 0,26 M³ / POTÊNCIA: 88 HP), LARGURA ATÉ 0,8 M, PROFUNDIDADE DE 1,5 A 3,0 M, COM SOLO ARGILO-ARENOSO. AF_05/2016</v>
          </cell>
          <cell r="C4857" t="str">
            <v>M3</v>
          </cell>
          <cell r="D4857">
            <v>21.04</v>
          </cell>
        </row>
        <row r="4858">
          <cell r="A4858">
            <v>94318</v>
          </cell>
          <cell r="B4858" t="str">
            <v>ATERRO MECANIZADO DE VALA COM RETROESCAVADEIRA (CAPACIDADE DA CAÇAMBA DA RETRO: 0,26 M³ / POTÊNCIA: 88 HP), LARGURA DE 0,8 A 1,5 M, PROFUNDIDADE DE 1,5 A 3,0 M, COM SOLO ARGILO-ARENOSO. AF_05/2016</v>
          </cell>
          <cell r="C4858" t="str">
            <v>M3</v>
          </cell>
          <cell r="D4858">
            <v>17.91</v>
          </cell>
        </row>
        <row r="4859">
          <cell r="A4859">
            <v>94319</v>
          </cell>
          <cell r="B4859" t="str">
            <v>ATERRO MANUAL DE VALAS COM SOLO ARGILO-ARENOSO E COMPACTAÇÃO MECANIZADA. AF_05/2016</v>
          </cell>
          <cell r="C4859" t="str">
            <v>M3</v>
          </cell>
          <cell r="D4859">
            <v>33.229999999999997</v>
          </cell>
        </row>
        <row r="4860">
          <cell r="A4860">
            <v>94327</v>
          </cell>
          <cell r="B4860" t="str">
            <v>ATERRO MECANIZADO DE VALA COM ESCAVADEIRA HIDRÁULICA (CAPACIDADE DA CAÇAMBA: 0,8 M³ / POTÊNCIA: 111 HP), LARGURA DE 1,5 A 2,5 M, PROFUNDIDADE ATÉ 1,5 M, COM AREIA PARA ATERRO. AF_05/2016</v>
          </cell>
          <cell r="C4860" t="str">
            <v>M3</v>
          </cell>
          <cell r="D4860">
            <v>65.14</v>
          </cell>
        </row>
        <row r="4861">
          <cell r="A4861">
            <v>94328</v>
          </cell>
          <cell r="B4861" t="str">
            <v>ATERRO MECANIZADO DE VALA COM ESCAVADEIRA HIDRÁULICA (CAPACIDADE DA CAÇAMBA: 0,8 M³ / POTÊNCIA: 111 HP), LARGURA ATÉ 1,5 M, PROFUNDIDADE DE 1,5 A 3,0 M, COM AREIA PARA ATERRO. AF_05/2016</v>
          </cell>
          <cell r="C4861" t="str">
            <v>M3</v>
          </cell>
          <cell r="D4861">
            <v>62.83</v>
          </cell>
        </row>
        <row r="4862">
          <cell r="A4862">
            <v>94329</v>
          </cell>
          <cell r="B4862" t="str">
            <v>ATERRO MECANIZADO DE VALA COM ESCAVADEIRA HIDRÁULICA (CAPACIDADE DA CAÇAMBA: 0,8 M³ / POTÊNCIA: 111 HP), LARGURA DE 1,5 A 2,5 M, PROFUNDIDADE DE 1,5 A 3,0 M, COM AREIA PARA ATERRO. AF_05/2016</v>
          </cell>
          <cell r="C4862" t="str">
            <v>M3</v>
          </cell>
          <cell r="D4862">
            <v>59.92</v>
          </cell>
        </row>
        <row r="4863">
          <cell r="A4863">
            <v>94330</v>
          </cell>
          <cell r="B4863" t="str">
            <v>ATERRO MECANIZADO DE VALA COM ESCAVADEIRA HIDRÁULICA (CAPACIDADE DA CAÇAMBA: 0,8 M³ / POTÊNCIA: 111 HP), LARGURA ATÉ 1,5 M, PROFUNDIDADE DE 3,0 A 4,5 M, COM AREIA PARA ATERRO. AF_05/2016</v>
          </cell>
          <cell r="C4863" t="str">
            <v>M3</v>
          </cell>
          <cell r="D4863">
            <v>60.57</v>
          </cell>
        </row>
        <row r="4864">
          <cell r="A4864">
            <v>94331</v>
          </cell>
          <cell r="B4864" t="str">
            <v>ATERRO MECANIZADO DE VALA COM ESCAVADEIRA HIDRÁULICA (CAPACIDADE DA CAÇAMBA: 0,8 M³ / POTÊNCIA: 111 HP), LARGURA DE 1,5 A 2,5 M, PROFUNDIDADE DE 3,0 A 4,5 M, COM AREIA PARA ATERRO. AF_05/2016</v>
          </cell>
          <cell r="C4864" t="str">
            <v>M3</v>
          </cell>
          <cell r="D4864">
            <v>58.8</v>
          </cell>
        </row>
        <row r="4865">
          <cell r="A4865">
            <v>94332</v>
          </cell>
          <cell r="B4865" t="str">
            <v>ATERRO MECANIZADO DE VALA COM ESCAVADEIRA HIDRÁULICA (CAPACIDADE DA CAÇAMBA: 0,8 M³ / POTÊNCIA: 111 HP), LARGURA ATÉ 1,5 M, PROFUNDIDADE DE 4,5 A 6,0 M, COM AREIA PARA ATERRO. AF_05/2016</v>
          </cell>
          <cell r="C4865" t="str">
            <v>M3</v>
          </cell>
          <cell r="D4865">
            <v>59.6</v>
          </cell>
        </row>
        <row r="4866">
          <cell r="A4866">
            <v>94333</v>
          </cell>
          <cell r="B4866" t="str">
            <v>ATERRO MECANIZADO DE VALA COM ESCAVADEIRA HIDRÁULICA (CAPACIDADE DA CAÇAMBA: 0,8 M³ / POTÊNCIA: 111 HP), LARGURA DE 1,5 A 2,5 M, PROFUNDIDADE DE 4,5 A 6,0 M, COM AREIA PARA ATERRO. AF_05/2016</v>
          </cell>
          <cell r="C4866" t="str">
            <v>M3</v>
          </cell>
          <cell r="D4866">
            <v>58.24</v>
          </cell>
        </row>
        <row r="4867">
          <cell r="A4867">
            <v>94338</v>
          </cell>
          <cell r="B4867" t="str">
            <v>ATERRO MECANIZADO DE VALA COM RETROESCAVADEIRA (CAPACIDADE DA CAÇAMBA DA RETRO: 0,26 M³ / POTÊNCIA: 88 HP), LARGURA ATÉ 0,8 M, PROFUNDIDADE ATÉ 1,5 M, COM AREIA PARA ATERRO. AF_05/2016</v>
          </cell>
          <cell r="C4867" t="str">
            <v>M3</v>
          </cell>
          <cell r="D4867">
            <v>70.209999999999994</v>
          </cell>
        </row>
        <row r="4868">
          <cell r="A4868">
            <v>94339</v>
          </cell>
          <cell r="B4868" t="str">
            <v>ATERRO MECANIZADO DE VALA COM RETROESCAVADEIRA (CAPACIDADE DA CAÇAMBA DA RETRO: 0,26 M³ / POTÊNCIA: 88 HP), LARGURA DE 0,8 A 1,5 M, PROFUNDIDADE ATÉ 1,5 M, COM AREIA PARA ATERRO. AF_05/2016</v>
          </cell>
          <cell r="C4868" t="str">
            <v>M3</v>
          </cell>
          <cell r="D4868">
            <v>64.73</v>
          </cell>
        </row>
        <row r="4869">
          <cell r="A4869">
            <v>94340</v>
          </cell>
          <cell r="B4869" t="str">
            <v>ATERRO MECANIZADO DE VALA COM RETROESCAVADEIRA (CAPACIDADE DA CAÇAMBA DA RETRO: 0,26 M³ / POTÊNCIA: 88 HP), LARGURA ATÉ 0,8 M, PROFUNDIDADE DE 1,5 A 3,0 M, COM AREIA PARA ATERRO. AF_05/2016</v>
          </cell>
          <cell r="C4869" t="str">
            <v>M3</v>
          </cell>
          <cell r="D4869">
            <v>62.32</v>
          </cell>
        </row>
        <row r="4870">
          <cell r="A4870">
            <v>94341</v>
          </cell>
          <cell r="B4870" t="str">
            <v>ATERRO MECANIZADO DE VALA COM RETROESCAVADEIRA (CAPACIDADE DA CAÇAMBA DA RETRO: 0,26 M³ / POTÊNCIA: 88 HP), LARGURA DE 0,8 A 1,5 M, PROFUNDIDADE DE 1,5 A 3,0 M, COM AREIA PARA ATERRO. AF_05/2016</v>
          </cell>
          <cell r="C4870" t="str">
            <v>M3</v>
          </cell>
          <cell r="D4870">
            <v>59.19</v>
          </cell>
        </row>
        <row r="4871">
          <cell r="A4871">
            <v>94342</v>
          </cell>
          <cell r="B4871" t="str">
            <v>ATERRO MANUAL DE VALAS COM AREIA PARA ATERRO E COMPACTAÇÃO MECANIZADA. AF_05/2016</v>
          </cell>
          <cell r="C4871" t="str">
            <v>M3</v>
          </cell>
          <cell r="D4871">
            <v>74.510000000000005</v>
          </cell>
        </row>
        <row r="4872">
          <cell r="A4872">
            <v>96385</v>
          </cell>
          <cell r="B4872" t="str">
            <v>EXECUÇÃO E COMPACTAÇÃO DE ATERRO COM SOLO PREDOMINANTEMENTE ARGILOSO - EXCLUSIVE SOLO, ESCAVAÇÃO, CARGA E TRANSPORTE. AF_11/2019</v>
          </cell>
          <cell r="C4872" t="str">
            <v>M3</v>
          </cell>
          <cell r="D4872">
            <v>6.22</v>
          </cell>
        </row>
        <row r="4873">
          <cell r="A4873">
            <v>96386</v>
          </cell>
          <cell r="B4873" t="str">
            <v>EXECUÇÃO E COMPACTAÇÃO DE ATERRO COM SOLO PREDOMINANTEMENTE ARENOSO - EXCLUSIVE SOLO, ESCAVAÇÃO, CARGA E TRANSPORTE. AF_11/2019</v>
          </cell>
          <cell r="C4873" t="str">
            <v>M3</v>
          </cell>
          <cell r="D4873">
            <v>4.43</v>
          </cell>
        </row>
        <row r="4874">
          <cell r="A4874">
            <v>83346</v>
          </cell>
          <cell r="B4874" t="str">
            <v>UMEDECIMENTO DE MATERIAL PARA FECHAMENTO DE VALAS.</v>
          </cell>
          <cell r="C4874" t="str">
            <v>M3</v>
          </cell>
          <cell r="D4874">
            <v>0.99</v>
          </cell>
        </row>
        <row r="4875">
          <cell r="A4875">
            <v>93360</v>
          </cell>
          <cell r="B4875" t="str">
            <v>REATERRO MECANIZADO DE VALA COM ESCAVADEIRA HIDRÁULICA (CAPACIDADE DA CAÇAMBA: 0,8 M³ / POTÊNCIA: 111 HP), LARGURA DE 1,5 A 2,5 M, PROFUNDIDADE ATÉ 1,5 M, COM SOLO DE 1ª CATEGORIA EM LOCAIS COM ALTO NÍVEL DE INTERFERÊNCIA. AF_04/2016</v>
          </cell>
          <cell r="C4875" t="str">
            <v>M3</v>
          </cell>
          <cell r="D4875">
            <v>12.99</v>
          </cell>
        </row>
        <row r="4876">
          <cell r="A4876">
            <v>93361</v>
          </cell>
          <cell r="B4876" t="str">
            <v>REATERRO MECANIZADO DE VALA COM ESCAVADEIRA HIDRÁULICA (CAPACIDADE DA CAÇAMBA: 0,8 M³ / POTÊNCIA: 111 HP), LARGURA ATÉ 1,5 M, PROFUNDIDADE DE 1,5 A 3,0 M, COM SOLO DE 1ª CATEGORIA EM LOCAIS COM ALTO NÍVEL DE INTERFERÊNCIA. AF_04/2016</v>
          </cell>
          <cell r="C4876" t="str">
            <v>M3</v>
          </cell>
          <cell r="D4876">
            <v>10.76</v>
          </cell>
        </row>
        <row r="4877">
          <cell r="A4877">
            <v>93362</v>
          </cell>
          <cell r="B4877" t="str">
            <v>REATERRO MECANIZADO DE VALA COM ESCAVADEIRA HIDRÁULICA (CAPACIDADE DA CAÇAMBA: 0,8 M³ / POTÊNCIA: 111 HP), LARGURA DE 1,5 A 2,5 M, PROFUNDIDADE DE 1,5 A 3,0 M, COM SOLO DE 1ª CATEGORIA EM LOCAIS COM ALTO NÍVEL DE INTERFERÊNCIA. AF_04/2016</v>
          </cell>
          <cell r="C4877" t="str">
            <v>M3</v>
          </cell>
          <cell r="D4877">
            <v>7.79</v>
          </cell>
        </row>
        <row r="4878">
          <cell r="A4878">
            <v>93363</v>
          </cell>
          <cell r="B4878" t="str">
            <v>REATERRO MECANIZADO DE VALA COM ESCAVADEIRA HIDRÁULICA (CAPACIDADE DA CAÇAMBA: 0,8 M³ / POTÊNCIA: 111 HP), LARGURA ATÉ 1,5 M, PROFUNDIDADE DE 3,0 A 4,5 M COM SOLO DE 1ª CATEGORIA EM LOCAIS COM ALTO NÍVEL DE INTERFERÊNCIA. AF_04/2016</v>
          </cell>
          <cell r="C4878" t="str">
            <v>M3</v>
          </cell>
          <cell r="D4878">
            <v>8.43</v>
          </cell>
        </row>
        <row r="4879">
          <cell r="A4879">
            <v>93364</v>
          </cell>
          <cell r="B4879" t="str">
            <v>REATERRO MECANIZADO DE VALA COM ESCAVADEIRA HIDRÁULICA (CAPACIDADE DA CAÇAMBA: 0,8 M³ / POTÊNCIA: 111 HP), LARGURA DE 1,5 A 2,5 M, PROFUNDIDADE DE 3,0  A 4,5 M, COM SOLO (SEM SUBSTITUIÇÃO) DE 1ª CATEGORIA EM LOCAIS COM ALTO NÍVEL DE INTERFERÊNCIA. AF_04/2016</v>
          </cell>
          <cell r="C4879" t="str">
            <v>M3</v>
          </cell>
          <cell r="D4879">
            <v>6.66</v>
          </cell>
        </row>
        <row r="4880">
          <cell r="A4880">
            <v>93365</v>
          </cell>
          <cell r="B4880" t="str">
            <v>REATERRO MECANIZADO DE VALA COM ESCAVADEIRA HIDRÁULICA (CAPACIDADE DA CAÇAMBA: 0,8 M³ / POTÊNCIA: 111 HP), LARGURA ATÉ 1,5 M, PROFUNDIDADE DE 4,5 A 6,0 M, COM SOLO DE 1ª CATEGORIA EM LOCAIS COM ALTO NÍVEL DE INTERFERÊNCIA. AF_04/2016</v>
          </cell>
          <cell r="C4880" t="str">
            <v>M3</v>
          </cell>
          <cell r="D4880">
            <v>7.42</v>
          </cell>
        </row>
        <row r="4881">
          <cell r="A4881">
            <v>93366</v>
          </cell>
          <cell r="B4881" t="str">
            <v>REATERRO MECANIZADO DE VALA COM ESCAVADEIRA HIDRÁULICA (CAPACIDADE DA CAÇAMBA: 0,8 M³ / POTÊNCIA: 111 HP), LARGURA DE 1,5 A 2,5 M, PROFUNDIDADE DE 4,5 A 6,0 M, COM SOLO DE 1ª CATEGORIA EM LOCAIS COM ALTO NÍVEL DE INTERFERÊNCIA. AF_04/2016</v>
          </cell>
          <cell r="C4881" t="str">
            <v>M3</v>
          </cell>
          <cell r="D4881">
            <v>6.11</v>
          </cell>
        </row>
        <row r="4882">
          <cell r="A4882">
            <v>93367</v>
          </cell>
          <cell r="B4882" t="str">
            <v>REATERRO MECANIZADO DE VALA COM ESCAVADEIRA HIDRÁULICA (CAPACIDADE DA CAÇAMBA: 0,8 M³ / POTÊNCIA: 111 HP), LARGURA DE 1,5 A 2,5 M, PROFUNDIDADE ATÉ 1,5 M, COM SOLO DE 1ª CATEGORIA EM LOCAIS COM BAIXO NÍVEL DE INTERFERÊNCIA. AF_04/2016</v>
          </cell>
          <cell r="C4882" t="str">
            <v>M3</v>
          </cell>
          <cell r="D4882">
            <v>12.16</v>
          </cell>
        </row>
        <row r="4883">
          <cell r="A4883">
            <v>93368</v>
          </cell>
          <cell r="B4883" t="str">
            <v>REATERRO MECANIZADO DE VALA COM ESCAVADEIRA HIDRÁULICA (CAPACIDADE DA CAÇAMBA: 0,8 M³ / POTÊNCIA: 111 HP), LARGURA ATÉ 1,5 M, PROFUNDIDADE DE 1,5 A 3,0 M, COM SOLO DE 1ª CATEGORIA EM LOCAIS COM BAIXO NÍVEL DE INTERFERÊNCIA. AF_04/2016</v>
          </cell>
          <cell r="C4883" t="str">
            <v>M3</v>
          </cell>
          <cell r="D4883">
            <v>9.8699999999999992</v>
          </cell>
        </row>
        <row r="4884">
          <cell r="A4884">
            <v>93369</v>
          </cell>
          <cell r="B4884" t="str">
            <v>REATERRO MECANIZADO DE VALA COM ESCAVADEIRA HIDRÁULICA (CAPACIDADE DA CAÇAMBA: 0,8 M³ / POTÊNCIA: 111 HP), LARGURA DE 1,5 A 2,5 M, PROFUNDIDADE DE 1,5 A 3,0 M, COM SOLO (SEM SUBSTITUIÇÃO) DE 1ª CATEGORIA EM LOCAIS COM BAIXO NÍVEL DE INTERFERÊNCIA. AF_04/2016</v>
          </cell>
          <cell r="C4884" t="str">
            <v>M3</v>
          </cell>
          <cell r="D4884">
            <v>6.95</v>
          </cell>
        </row>
        <row r="4885">
          <cell r="A4885">
            <v>93370</v>
          </cell>
          <cell r="B4885" t="str">
            <v>REATERRO MECANIZADO DE VALA COM ESCAVADEIRA HIDRÁULICA (CAPACIDADE DA CAÇAMBA: 0,8 M³ / POTÊNCIA: 111 HP), LARGURA ATÉ 1,5 M, PROFUNDIDADE DE 3,0 A 4,5 M, COM SOLO DE 1ª CATEGORIA EM LOCAIS COM BAIXO NÍVEL DE INTERFERÊNCIA. AF_04/2016</v>
          </cell>
          <cell r="C4885" t="str">
            <v>M3</v>
          </cell>
          <cell r="D4885">
            <v>7.61</v>
          </cell>
        </row>
        <row r="4886">
          <cell r="A4886">
            <v>93371</v>
          </cell>
          <cell r="B4886" t="str">
            <v>REATERRO MECANIZADO DE VALA COM ESCAVADEIRA HIDRÁULICA (CAPACIDADE DA CAÇAMBA: 0,8 M³ / POTÊNCIA: 111 HP), LARGURA DE 1,5 A 2,5 M, PROFUNDIDADE DE 3,0 A 4,5 M, COM SOLO (SEM SUBSTITUIÇÃO) DE 1ª CATEGORIA EM LOCAIS COM BAIXO NÍVEL DE INTERFERÊNCIA. AF_04/2016</v>
          </cell>
          <cell r="C4886" t="str">
            <v>M3</v>
          </cell>
          <cell r="D4886">
            <v>5.84</v>
          </cell>
        </row>
        <row r="4887">
          <cell r="A4887">
            <v>93372</v>
          </cell>
          <cell r="B4887" t="str">
            <v>REATERRO MECANIZADO DE VALA COM ESCAVADEIRA HIDRÁULICA (CAPACIDADE DA CAÇAMBA: 0,8 M³ / POTÊNCIA: 111 HP), LARGURA ATÉ 1,5 M, PROFUNDIDADE DE 4,5 A 6,0 M, COM SOLO DE 1ª CATEGORIA EM LOCAIS COM BAIXO NÍVEL DE INTERFERÊNCIA. AF_04/2016</v>
          </cell>
          <cell r="C4887" t="str">
            <v>M3</v>
          </cell>
          <cell r="D4887">
            <v>6.64</v>
          </cell>
        </row>
        <row r="4888">
          <cell r="A4888">
            <v>93373</v>
          </cell>
          <cell r="B4888" t="str">
            <v>REATERRO MECANIZADO DE VALA COM ESCAVADEIRA HIDRÁULICA (CAPACIDADE DA CAÇAMBA: 0,8 M³ / POTÊNCIA: 111 HP), LARGURA DE 1,5 A 2,5 M, PROFUNDIDADE DE 4,5 A 6,0 M, COM SOLO (SEM SUBSTITUIÇÃO) DE 1ª CATEGORIA EM LOCAIS COM BAIXO NÍVEL DE INTERFERÊNCIA. AF_04/2016</v>
          </cell>
          <cell r="C4888" t="str">
            <v>M3</v>
          </cell>
          <cell r="D4888">
            <v>5.29</v>
          </cell>
        </row>
        <row r="4889">
          <cell r="A4889">
            <v>93374</v>
          </cell>
          <cell r="B4889" t="str">
            <v>REATERRO MECANIZADO DE VALA COM RETROESCAVADEIRA (CAPACIDADE DA CAÇAMBA DA RETRO: 0,26 M³ / POTÊNCIA: 88 HP), LARGURA ATÉ 0,8 M, PROFUNDIDADE ATÉ 1,5 M, COM SOLO (SEM SUBSTITUIÇÃO) DE 1ª CATEGORIA EM LOCAIS COM ALTO NÍVEL DE INTERFERÊNCIA. AF_04/2016</v>
          </cell>
          <cell r="C4889" t="str">
            <v>M3</v>
          </cell>
          <cell r="D4889">
            <v>15.75</v>
          </cell>
        </row>
        <row r="4890">
          <cell r="A4890">
            <v>93375</v>
          </cell>
          <cell r="B4890" t="str">
            <v>REATERRO MECANIZADO DE VALA COM RETROESCAVADEIRA (CAPACIDADE DA CAÇAMBA DA RETRO: 0,26 M³ / POTÊNCIA: 88 HP), LARGURA DE 0,8 A 1,5 M, PROFUNDIDADE ATÉ 1,5 M, COM SOLO DE 1ª CATEGORIA EM LOCAIS COM ALTO NÍVEL DE INTERFERÊNCIA. AF_04/2016</v>
          </cell>
          <cell r="C4890" t="str">
            <v>M3</v>
          </cell>
          <cell r="D4890">
            <v>12.15</v>
          </cell>
        </row>
        <row r="4891">
          <cell r="A4891">
            <v>93376</v>
          </cell>
          <cell r="B4891" t="str">
            <v>REATERRO MECANIZADO DE VALA COM RETROESCAVADEIRA (CAPACIDADE DA CAÇAMBA DA RETRO: 0,26 M³ / POTÊNCIA: 88 HP), LARGURA ATÉ 0,8 M, PROFUNDIDADE DE 1,5 A 3,0 M, COM SOLO DE 1ª CATEGORIA EM LOCAIS COM ALTO NÍVEL DE INTERFERÊNCIA. AF_04/2016</v>
          </cell>
          <cell r="C4891" t="str">
            <v>M3</v>
          </cell>
          <cell r="D4891">
            <v>9.94</v>
          </cell>
        </row>
        <row r="4892">
          <cell r="A4892">
            <v>93377</v>
          </cell>
          <cell r="B4892" t="str">
            <v>REATERRO MECANIZADO DE VALA COM RETROESCAVADEIRA (CAPACIDADE DA CAÇAMBA DA RETRO: 0,26 M³ / POTÊNCIA: 88 HP), LARGURA DE 0,8 A 1,5 M, PROFUNDIDADE DE 1,5 A 3,0 M, COM SOLO (SEM SUBSTITUIÇÃO) DE 1ª CATEGORIA EM LOCAIS COM ALTO NÍVEL DE INTERFERÊNCIA. AF_04/2016</v>
          </cell>
          <cell r="C4892" t="str">
            <v>M3</v>
          </cell>
          <cell r="D4892">
            <v>6.66</v>
          </cell>
        </row>
        <row r="4893">
          <cell r="A4893">
            <v>93378</v>
          </cell>
          <cell r="B4893" t="str">
            <v>REATERRO MECANIZADO DE VALA COM RETROESCAVADEIRA (CAPACIDADE DA CAÇAMBA DA RETRO: 0,26 M³ / POTÊNCIA: 88 HP), LARGURA ATÉ 0,8 M, PROFUNDIDADE ATÉ 1,5 M, COM SOLO DE 1ª CATEGORIA EM LOCAIS COM BAIXO NÍVEL DE INTERFERÊNCIA. AF_04/2016</v>
          </cell>
          <cell r="C4893" t="str">
            <v>M3</v>
          </cell>
          <cell r="D4893">
            <v>14.74</v>
          </cell>
        </row>
        <row r="4894">
          <cell r="A4894">
            <v>93379</v>
          </cell>
          <cell r="B4894" t="str">
            <v>REATERRO MECANIZADO DE VALA COM RETROESCAVADEIRA (CAPACIDADE DA CAÇAMBA DA RETRO: 0,26 M³ / POTÊNCIA: 88 HP), LARGURA DE 0,8 A 1,5 M, PROFUNDIDADE ATÉ 1,5 M, COM SOLO DE 1ª CATEGORIA EM LOCAIS COM BAIXO NÍVEL DE INTERFERÊNCIA. AF_04/2016</v>
          </cell>
          <cell r="C4894" t="str">
            <v>M3</v>
          </cell>
          <cell r="D4894">
            <v>11.37</v>
          </cell>
        </row>
        <row r="4895">
          <cell r="A4895">
            <v>93380</v>
          </cell>
          <cell r="B4895" t="str">
            <v>REATERRO MECANIZADO DE VALA COM RETROESCAVADEIRA (CAPACIDADE DA CAÇAMBA DA RETRO: 0,26 M³ / POTÊNCIA: 88 HP), LARGURA ATÉ 0,8 M, PROFUNDIDADE DE 1,5 A 3,0 M, COM SOLO DE 1ª CATEGORIA EM LOCAIS COM BAIXO NÍVEL DE INTERFERÊNCIA. AF_04/2016</v>
          </cell>
          <cell r="C4895" t="str">
            <v>M3</v>
          </cell>
          <cell r="D4895">
            <v>9.34</v>
          </cell>
        </row>
        <row r="4896">
          <cell r="A4896">
            <v>93381</v>
          </cell>
          <cell r="B4896" t="str">
            <v>REATERRO MECANIZADO DE VALA COM RETROESCAVADEIRA (CAPACIDADE DA CAÇAMBA DA RETRO: 0,26 M³ / POTÊNCIA: 88 HP), LARGURA DE 0,8 A 1,5 M, PROFUNDIDADE DE 1,5 A 3,0 M, COM SOLO (SEM SUBSTITUIÇÃO) DE 1ª CATEGORIA EM LOCAIS COM BAIXO NÍVEL DE INTERFERÊNCIA. AF_04/2016</v>
          </cell>
          <cell r="C4896" t="str">
            <v>M3</v>
          </cell>
          <cell r="D4896">
            <v>6.23</v>
          </cell>
        </row>
        <row r="4897">
          <cell r="A4897">
            <v>93382</v>
          </cell>
          <cell r="B4897" t="str">
            <v>REATERRO MANUAL DE VALAS COM COMPACTAÇÃO MECANIZADA. AF_04/2016</v>
          </cell>
          <cell r="C4897" t="str">
            <v>M3</v>
          </cell>
          <cell r="D4897">
            <v>21.54</v>
          </cell>
        </row>
        <row r="4898">
          <cell r="A4898">
            <v>96995</v>
          </cell>
          <cell r="B4898" t="str">
            <v>REATERRO MANUAL APILOADO COM SOQUETE. AF_10/2017</v>
          </cell>
          <cell r="C4898" t="str">
            <v>M3</v>
          </cell>
          <cell r="D4898">
            <v>38.25</v>
          </cell>
        </row>
        <row r="4899">
          <cell r="A4899">
            <v>72838</v>
          </cell>
          <cell r="B4899" t="str">
            <v>TRANSPORTE COMERCIAL COM CAMINHAO CARROCERIA 9 T, RODOVIA EM LEITO NATURAL</v>
          </cell>
          <cell r="C4899" t="str">
            <v>TXKM</v>
          </cell>
          <cell r="D4899">
            <v>0.79</v>
          </cell>
        </row>
        <row r="4900">
          <cell r="A4900">
            <v>72839</v>
          </cell>
          <cell r="B4900" t="str">
            <v>TRANSPORTE COMERCIAL COM CAMINHAO CARROCERIA 9 T, RODOVIA COM REVESTIMENTO PRIMARIO</v>
          </cell>
          <cell r="C4900" t="str">
            <v>TXKM</v>
          </cell>
          <cell r="D4900">
            <v>0.63</v>
          </cell>
        </row>
        <row r="4901">
          <cell r="A4901">
            <v>72840</v>
          </cell>
          <cell r="B4901" t="str">
            <v>TRANSPORTE COMERCIAL COM CAMINHAO CARROCERIA 9 T, RODOVIA PAVIMENTADA</v>
          </cell>
          <cell r="C4901" t="str">
            <v>TXKM</v>
          </cell>
          <cell r="D4901">
            <v>0.53</v>
          </cell>
        </row>
        <row r="4902">
          <cell r="A4902">
            <v>72844</v>
          </cell>
          <cell r="B4902" t="str">
            <v>CARGA, MANOBRAS E DESCARGA DE AREIA, BRITA, PEDRA DE MAO E SOLOS COM CAMINHAO BASCULANTE 6 M3 (DESCARGA LIVRE)</v>
          </cell>
          <cell r="C4902" t="str">
            <v>T</v>
          </cell>
          <cell r="D4902">
            <v>0.56999999999999995</v>
          </cell>
        </row>
        <row r="4903">
          <cell r="A4903">
            <v>72845</v>
          </cell>
          <cell r="B4903" t="str">
            <v>CARGA, MANOBRAS E DESCARGA DE BRITA PARA TRATAMENTOS SUPERFICIAIS, COM CAMINHAO BASCULANTE 6 M3</v>
          </cell>
          <cell r="C4903" t="str">
            <v>T</v>
          </cell>
          <cell r="D4903">
            <v>3.42</v>
          </cell>
        </row>
        <row r="4904">
          <cell r="A4904">
            <v>72846</v>
          </cell>
          <cell r="B4904" t="str">
            <v>CARGA, MANOBRAS E DESCARGA DE MISTURA BETUMINOSA A QUENTE, COM CAMINHAO BASCULANTE 6 M3</v>
          </cell>
          <cell r="C4904" t="str">
            <v>T</v>
          </cell>
          <cell r="D4904">
            <v>2.82</v>
          </cell>
        </row>
        <row r="4905">
          <cell r="A4905">
            <v>72847</v>
          </cell>
          <cell r="B4905" t="str">
            <v>CARGA, MANOBRAS E DESCARGA DE MISTURA BETUMINOSA A FRIO, COM CAMINHAO BASCULANTE 6 M3</v>
          </cell>
          <cell r="C4905" t="str">
            <v>T</v>
          </cell>
          <cell r="D4905">
            <v>6.08</v>
          </cell>
        </row>
        <row r="4906">
          <cell r="A4906">
            <v>72848</v>
          </cell>
          <cell r="B4906" t="str">
            <v>CARGA, MANOBRAS E DESCARGA DE BRITA PARA BASE DE MACADAME, COM CAMINHAO BASCULANTE 6 M3</v>
          </cell>
          <cell r="C4906" t="str">
            <v>T</v>
          </cell>
          <cell r="D4906">
            <v>1.52</v>
          </cell>
        </row>
        <row r="4907">
          <cell r="A4907">
            <v>72849</v>
          </cell>
          <cell r="B4907" t="str">
            <v>CARGA, MANOBRAS E DESCARGA DE MISTURAS DE SOLOS E AGREGADOS (BASES ESTABILIZADAS EM USINA) COM CAMINHAO BASCULANTE 6 M3</v>
          </cell>
          <cell r="C4907" t="str">
            <v>T</v>
          </cell>
          <cell r="D4907">
            <v>1.94</v>
          </cell>
        </row>
        <row r="4908">
          <cell r="A4908">
            <v>72850</v>
          </cell>
          <cell r="B4908" t="str">
            <v>CARGA, MANOBRAS E DESCARGA DE MATERIAIS DIVERSOS, COM CAMINHAO CARROCERIA 9T (CARGA E DESCARGA MANUAIS)</v>
          </cell>
          <cell r="C4908" t="str">
            <v>T</v>
          </cell>
          <cell r="D4908">
            <v>9.98</v>
          </cell>
        </row>
        <row r="4909">
          <cell r="A4909">
            <v>72882</v>
          </cell>
          <cell r="B4909" t="str">
            <v>TRANSPORTE COMERCIAL COM CAMINHAO CARROCERIA 9 T, RODOVIA EM LEITO NATURAL</v>
          </cell>
          <cell r="C4909" t="str">
            <v>M3XKM</v>
          </cell>
          <cell r="D4909">
            <v>1.18</v>
          </cell>
        </row>
        <row r="4910">
          <cell r="A4910">
            <v>72883</v>
          </cell>
          <cell r="B4910" t="str">
            <v>TRANSPORTE COMERCIAL COM CAMINHAO CARROCERIA 9 T, RODOVIA COM REVESTIMENTO PRIMARIO</v>
          </cell>
          <cell r="C4910" t="str">
            <v>M3XKM</v>
          </cell>
          <cell r="D4910">
            <v>0.94</v>
          </cell>
        </row>
        <row r="4911">
          <cell r="A4911">
            <v>72884</v>
          </cell>
          <cell r="B4911" t="str">
            <v>TRANSPORTE COMERCIAL COM CAMINHAO CARROCERIA 9 T, RODOVIA PAVIMENTADA</v>
          </cell>
          <cell r="C4911" t="str">
            <v>M3XKM</v>
          </cell>
          <cell r="D4911">
            <v>0.79</v>
          </cell>
        </row>
        <row r="4912">
          <cell r="A4912">
            <v>72888</v>
          </cell>
          <cell r="B4912" t="str">
            <v>CARGA, MANOBRAS E DESCARGA DE AREIA, BRITA, PEDRA DE MAO E SOLOS COM CAMINHAO BASCULANTE 6 M3 (DESCARGA LIVRE)</v>
          </cell>
          <cell r="C4912" t="str">
            <v>M3</v>
          </cell>
          <cell r="D4912">
            <v>0.85</v>
          </cell>
        </row>
        <row r="4913">
          <cell r="A4913">
            <v>72890</v>
          </cell>
          <cell r="B4913" t="str">
            <v>CARGA, MANOBRAS E DESCARGA DE BRITA PARA TRATAMENTOS SUPERFICIAIS, COM CAMINHAO BASCULANTE 6 M3, DESCARGA EM DISTRIBUIDOR</v>
          </cell>
          <cell r="C4913" t="str">
            <v>M3</v>
          </cell>
          <cell r="D4913">
            <v>5.13</v>
          </cell>
        </row>
        <row r="4914">
          <cell r="A4914">
            <v>72891</v>
          </cell>
          <cell r="B4914" t="str">
            <v>CARGA, MANOBRAS E DESCARGA DE MISTURA BETUMINOSA A QUENTE, COM CAMINHAO BASCULANTE 6 M3, DESCARGA EM VIBRO-ACABADORA</v>
          </cell>
          <cell r="C4914" t="str">
            <v>M3</v>
          </cell>
          <cell r="D4914">
            <v>4.2300000000000004</v>
          </cell>
        </row>
        <row r="4915">
          <cell r="A4915">
            <v>72892</v>
          </cell>
          <cell r="B4915" t="str">
            <v>CARGA, MANOBRAS E DESCARGA DE DE MISTURA BETUMINOSA A FRIO, COM CAMINHAO BASCULANTE 6 M3, DESCARGA EM VIBRO-ACABADORA</v>
          </cell>
          <cell r="C4915" t="str">
            <v>M3</v>
          </cell>
          <cell r="D4915">
            <v>9.1300000000000008</v>
          </cell>
        </row>
        <row r="4916">
          <cell r="A4916">
            <v>72893</v>
          </cell>
          <cell r="B4916" t="str">
            <v>CARGA, MANOBRAS E DESCARGA DE BRITA PARA BASE DE MACADAME, COM CAMINHAO BASCULANTE 6 M3, DESCARGA EM DISTRIBUIDOR</v>
          </cell>
          <cell r="C4916" t="str">
            <v>M3</v>
          </cell>
          <cell r="D4916">
            <v>2.27</v>
          </cell>
        </row>
        <row r="4917">
          <cell r="A4917">
            <v>72894</v>
          </cell>
          <cell r="B4917" t="str">
            <v>CARGA, MANOBRAS E DESCARGA DE MISTURAS DE SOLOS E AGREGADOS, COM CAMINHAO BASCULANTE 6 M3, DESCARGA EM DISTRIBUIDOR</v>
          </cell>
          <cell r="C4917" t="str">
            <v>M3</v>
          </cell>
          <cell r="D4917">
            <v>2.92</v>
          </cell>
        </row>
        <row r="4918">
          <cell r="A4918">
            <v>72895</v>
          </cell>
          <cell r="B4918" t="str">
            <v>CARGA, MANOBRAS E DESCARGA DE MATERIAIS DIVERSOS, COM CAMINHAO BASCULANTE 6M3 (CARGA E DESCARGA MANUAIS)</v>
          </cell>
          <cell r="C4918" t="str">
            <v>M3</v>
          </cell>
          <cell r="D4918">
            <v>15.4</v>
          </cell>
        </row>
        <row r="4919">
          <cell r="A4919">
            <v>72897</v>
          </cell>
          <cell r="B4919" t="str">
            <v>CARGA MANUAL DE ENTULHO EM CAMINHAO BASCULANTE 6 M3</v>
          </cell>
          <cell r="C4919" t="str">
            <v>M3</v>
          </cell>
          <cell r="D4919">
            <v>18.8</v>
          </cell>
        </row>
        <row r="4920">
          <cell r="A4920">
            <v>72898</v>
          </cell>
          <cell r="B4920" t="str">
            <v>CARGA E DESCARGA MECANIZADAS DE ENTULHO EM CAMINHAO BASCULANTE 6 M3</v>
          </cell>
          <cell r="C4920" t="str">
            <v>M3</v>
          </cell>
          <cell r="D4920">
            <v>3.26</v>
          </cell>
        </row>
        <row r="4921">
          <cell r="A4921">
            <v>72899</v>
          </cell>
          <cell r="B4921" t="str">
            <v>TRANSPORTE DE ENTULHO COM CAMINHÃO BASCULANTE 6 M3, RODOVIA PAVIMENTADA, DMT ATE 0,5 KM</v>
          </cell>
          <cell r="C4921" t="str">
            <v>M3</v>
          </cell>
          <cell r="D4921">
            <v>3.98</v>
          </cell>
        </row>
        <row r="4922">
          <cell r="A4922">
            <v>72900</v>
          </cell>
          <cell r="B4922" t="str">
            <v>TRANSPORTE DE ENTULHO COM CAMINHAO BASCULANTE 6 M3, RODOVIA PAVIMENTADA, DMT 0,5 A 1,0 KM</v>
          </cell>
          <cell r="C4922" t="str">
            <v>M3</v>
          </cell>
          <cell r="D4922">
            <v>4.38</v>
          </cell>
        </row>
        <row r="4923">
          <cell r="A4923" t="str">
            <v>74010/1</v>
          </cell>
          <cell r="B4923" t="str">
            <v>CARGA E DESCARGA MECANICA DE SOLO UTILIZANDO CAMINHAO BASCULANTE 6,0M3/16T E PA CARREGADEIRA SOBRE PNEUS 128 HP, CAPACIDADE DA CAÇAMBA 1,7 A 2,8 M3, PESO OPERACIONAL 11632 KG</v>
          </cell>
          <cell r="C4923" t="str">
            <v>M3</v>
          </cell>
          <cell r="D4923">
            <v>1.43</v>
          </cell>
        </row>
        <row r="4924">
          <cell r="A4924">
            <v>83356</v>
          </cell>
          <cell r="B4924" t="str">
            <v>TRANSPORTE COMERCIAL DE BRITA</v>
          </cell>
          <cell r="C4924" t="str">
            <v>M3XKM</v>
          </cell>
          <cell r="D4924">
            <v>0.71</v>
          </cell>
        </row>
        <row r="4925">
          <cell r="A4925">
            <v>83358</v>
          </cell>
          <cell r="B4925" t="str">
            <v>TRANSPORTE DE PAVIMENTACAO REMOVIDA (RODOVIAS NAO URBANAS)</v>
          </cell>
          <cell r="C4925" t="str">
            <v>M3XKM</v>
          </cell>
          <cell r="D4925">
            <v>1.47</v>
          </cell>
        </row>
        <row r="4926">
          <cell r="A4926">
            <v>95303</v>
          </cell>
          <cell r="B4926" t="str">
            <v>TRANSPORTE COM CAMINHÃO BASCULANTE 10 M3 DE MASSA ASFALTICA PARA PAVIMENTAÇÃO URBANA</v>
          </cell>
          <cell r="C4926" t="str">
            <v>M3XKM</v>
          </cell>
          <cell r="D4926">
            <v>0.91</v>
          </cell>
        </row>
        <row r="4927">
          <cell r="A4927">
            <v>97912</v>
          </cell>
          <cell r="B4927" t="str">
            <v>TRANSPORTE COM CAMINHÃO BASCULANTE DE 6 M3, EM VIA URBANA EM LEITO NATURAL (UNIDADE: M3XKM). AF_01/2018</v>
          </cell>
          <cell r="C4927" t="str">
            <v>M3XKM</v>
          </cell>
          <cell r="D4927">
            <v>1.64</v>
          </cell>
        </row>
        <row r="4928">
          <cell r="A4928">
            <v>97913</v>
          </cell>
          <cell r="B4928" t="str">
            <v>TRANSPORTE COM CAMINHÃO BASCULANTE DE 6 M3, EM VIA URBANA EM REVESTIMENTO PRIMÁRIO (UNIDADE: M3XKM). AF_01/2018</v>
          </cell>
          <cell r="C4928" t="str">
            <v>M3XKM</v>
          </cell>
          <cell r="D4928">
            <v>1.26</v>
          </cell>
        </row>
        <row r="4929">
          <cell r="A4929">
            <v>97914</v>
          </cell>
          <cell r="B4929" t="str">
            <v>TRANSPORTE COM CAMINHÃO BASCULANTE DE 6 M3, EM VIA URBANA PAVIMENTADA, DMT ATÉ 30 KM (UNIDADE: M3XKM). AF_01/2018</v>
          </cell>
          <cell r="C4929" t="str">
            <v>M3XKM</v>
          </cell>
          <cell r="D4929">
            <v>1.18</v>
          </cell>
        </row>
        <row r="4930">
          <cell r="A4930">
            <v>97915</v>
          </cell>
          <cell r="B4930" t="str">
            <v>TRANSPORTE COM CAMINHÃO BASCULANTE DE 6 M3, EM VIA URBANA PAVIMENTADA, DMT ACIMA DE 30 KM (UNIDADE: M3XKM). AF_01/2018</v>
          </cell>
          <cell r="C4930" t="str">
            <v>M3XKM</v>
          </cell>
          <cell r="D4930">
            <v>0.84</v>
          </cell>
        </row>
        <row r="4931">
          <cell r="A4931">
            <v>97916</v>
          </cell>
          <cell r="B4931" t="str">
            <v>TRANSPORTE COM CAMINHÃO BASCULANTE DE 6 M3, EM VIA URBANA EM LEITO NATURAL (UNIDADE: TXKM). AF_01/2018</v>
          </cell>
          <cell r="C4931" t="str">
            <v>TXKM</v>
          </cell>
          <cell r="D4931">
            <v>1.1000000000000001</v>
          </cell>
        </row>
        <row r="4932">
          <cell r="A4932">
            <v>97917</v>
          </cell>
          <cell r="B4932" t="str">
            <v>TRANSPORTE COM CAMINHÃO BASCULANTE DE 6 M3, EM VIA URBANA EM REVESTIMENTO PRIMÁRIO (UNIDADE: TXKM). AF_01/2018</v>
          </cell>
          <cell r="C4932" t="str">
            <v>TXKM</v>
          </cell>
          <cell r="D4932">
            <v>0.84</v>
          </cell>
        </row>
        <row r="4933">
          <cell r="A4933">
            <v>97918</v>
          </cell>
          <cell r="B4933" t="str">
            <v>TRANSPORTE COM CAMINHÃO BASCULANTE DE 6 M3, EM VIA URBANA PAVIMENTADA, DMT ATÉ 30 KM (UNIDADE: TXKM). AF_01/2018</v>
          </cell>
          <cell r="C4933" t="str">
            <v>TXKM</v>
          </cell>
          <cell r="D4933">
            <v>0.79</v>
          </cell>
        </row>
        <row r="4934">
          <cell r="A4934">
            <v>97919</v>
          </cell>
          <cell r="B4934" t="str">
            <v>TRANSPORTE COM CAMINHÃO BASCULANTE DE 6 M3, EM VIA URBANA PAVIMENTADA, DMT ACIMA DE 30 KM (UNIDADE: TXKM). AF_01/2018</v>
          </cell>
          <cell r="C4934" t="str">
            <v>TXKM</v>
          </cell>
          <cell r="D4934">
            <v>0.55000000000000004</v>
          </cell>
        </row>
        <row r="4935">
          <cell r="A4935">
            <v>94097</v>
          </cell>
          <cell r="B4935" t="str">
            <v>PREPARO DE FUNDO DE VALA COM LARGURA MENOR QUE 1,5 M, EM LOCAL COM NÍVEL BAIXO DE INTERFERÊNCIA. AF_06/2016</v>
          </cell>
          <cell r="C4935" t="str">
            <v>M2</v>
          </cell>
          <cell r="D4935">
            <v>4.6399999999999997</v>
          </cell>
        </row>
        <row r="4936">
          <cell r="A4936">
            <v>94098</v>
          </cell>
          <cell r="B4936" t="str">
            <v>PREPARO DE FUNDO DE VALA  COM LARGURA MENOR QUE 1,5 M, EM LOCAL COM NÍVEL ALTO DE INTERFERÊNCIA. AF_06/2016</v>
          </cell>
          <cell r="C4936" t="str">
            <v>M2</v>
          </cell>
          <cell r="D4936">
            <v>5.31</v>
          </cell>
        </row>
        <row r="4937">
          <cell r="A4937">
            <v>94099</v>
          </cell>
          <cell r="B4937" t="str">
            <v>PREPARO DE FUNDO DE VALA COM LARGURA MAIOR OU IGUAL A 1,5 M E MENOR QUE 2,5 M, EM LOCAL COM NÍVEL BAIXO DE INTERFERÊNCIA. AF_06/2016</v>
          </cell>
          <cell r="C4937" t="str">
            <v>M2</v>
          </cell>
          <cell r="D4937">
            <v>2.34</v>
          </cell>
        </row>
        <row r="4938">
          <cell r="A4938">
            <v>94100</v>
          </cell>
          <cell r="B4938" t="str">
            <v>PREPARO DE FUNDO DE VALA  COM LARGURA MAIOR OU IGUAL A 1,5 M E MENOR QUE 2,5 M, EM LOCAL COM NÍVEL ALTO DE INTERFERÊNCIA. AF_06/2016</v>
          </cell>
          <cell r="C4938" t="str">
            <v>M2</v>
          </cell>
          <cell r="D4938">
            <v>2.99</v>
          </cell>
        </row>
        <row r="4939">
          <cell r="A4939">
            <v>94102</v>
          </cell>
          <cell r="B4939" t="str">
            <v>LASTRO DE VALA COM PREPARO DE FUNDO, LARGURA MENOR QUE 1,5 M, COM CAMADA DE AREIA, LANÇAMENTO MANUAL, EM LOCAL COM NÍVEL BAIXO DE INTERFERÊNCIA. AF_06/2016</v>
          </cell>
          <cell r="C4939" t="str">
            <v>M3</v>
          </cell>
          <cell r="D4939">
            <v>161.66</v>
          </cell>
        </row>
        <row r="4940">
          <cell r="A4940">
            <v>94103</v>
          </cell>
          <cell r="B4940" t="str">
            <v>LASTRO DE VALA COM PREPARO DE FUNDO, LARGURA MENOR QUE 1,5 M, COM CAMADA DE BRITA, LANÇAMENTO MANUAL, EM LOCAL COM NÍVEL BAIXO DE INTERFERÊNCIA. AF_06/2016</v>
          </cell>
          <cell r="C4940" t="str">
            <v>M3</v>
          </cell>
          <cell r="D4940">
            <v>226.35</v>
          </cell>
        </row>
        <row r="4941">
          <cell r="A4941">
            <v>94104</v>
          </cell>
          <cell r="B4941" t="str">
            <v>LASTRO DE VALA COM PREPARO DE FUNDO, LARGURA MENOR QUE 1,5 M, COM CAMADA DE AREIA, LANÇAMENTO MANUAL, EM LOCAL COM NÍVEL ALTO DE INTERFERÊNCIA. AF_06/2016</v>
          </cell>
          <cell r="C4941" t="str">
            <v>M3</v>
          </cell>
          <cell r="D4941">
            <v>165.36</v>
          </cell>
        </row>
        <row r="4942">
          <cell r="A4942">
            <v>94105</v>
          </cell>
          <cell r="B4942" t="str">
            <v>LASTRO DE VALA COM PREPARO DE FUNDO, LARGURA MENOR QUE 1,5 M, COM CAMADA DE BRITA, LANÇAMENTO MANUAL, EM LOCAL COM NÍVEL ALTO DE INTERFERÊNCIA. AF_06/2016</v>
          </cell>
          <cell r="C4942" t="str">
            <v>M3</v>
          </cell>
          <cell r="D4942">
            <v>230.08</v>
          </cell>
        </row>
        <row r="4943">
          <cell r="A4943">
            <v>94106</v>
          </cell>
          <cell r="B4943" t="str">
            <v>LASTRO COM PREPARO DE FUNDO, LARGURA MAIOR OU IGUAL A 1,5 M, COM CAMADA DE AREIA, LANÇAMENTO MANUAL, EM LOCAL COM NÍVEL BAIXO DE INTERFERÊNCIA. AF_06/2016</v>
          </cell>
          <cell r="C4943" t="str">
            <v>M3</v>
          </cell>
          <cell r="D4943">
            <v>143.13</v>
          </cell>
        </row>
        <row r="4944">
          <cell r="A4944">
            <v>94107</v>
          </cell>
          <cell r="B4944" t="str">
            <v>LASTRO COM PREPARO DE FUNDO, LARGURA MAIOR OU IGUAL A 1,5 M, COM CAMADA DE BRITA, LANÇAMENTO MANUAL, EM LOCAL COM NÍVEL BAIXO DE INTERFERÊNCIA. AF_06/2016</v>
          </cell>
          <cell r="C4944" t="str">
            <v>M3</v>
          </cell>
          <cell r="D4944">
            <v>207.84</v>
          </cell>
        </row>
        <row r="4945">
          <cell r="A4945">
            <v>94108</v>
          </cell>
          <cell r="B4945" t="str">
            <v>LASTRO COM PREPARO DE FUNDO, LARGURA MAIOR OU IGUAL A 1,5 M, COM CAMADA DE AREIA, LANÇAMENTO MANUAL, EM LOCAL COM NÍVEL ALTO DE INTERFERÊNCIA. AF_06/2016</v>
          </cell>
          <cell r="C4945" t="str">
            <v>M3</v>
          </cell>
          <cell r="D4945">
            <v>146.84</v>
          </cell>
        </row>
        <row r="4946">
          <cell r="A4946">
            <v>94110</v>
          </cell>
          <cell r="B4946" t="str">
            <v>LASTRO COM PREPARO DE FUNDO, LARGURA MAIOR OU IGUAL A 1,5 M, COM CAMADA DE BRITA, LANÇAMENTO MANUAL, EM LOCAL COM NÍVEL ALTO DE INTERFERÊNCIA. AF_06/2016</v>
          </cell>
          <cell r="C4946" t="str">
            <v>M3</v>
          </cell>
          <cell r="D4946">
            <v>211.54</v>
          </cell>
        </row>
        <row r="4947">
          <cell r="A4947">
            <v>94111</v>
          </cell>
          <cell r="B4947" t="str">
            <v>LASTRO DE VALA COM PREPARO DE FUNDO, LARGURA MENOR QUE 1,5 M, COM CAMADA DE AREIA, LANÇAMENTO MECANIZADO, EM LOCAL COM NÍVEL BAIXO DE INTERFERÊNCIA. AF_06/2016</v>
          </cell>
          <cell r="C4947" t="str">
            <v>M3</v>
          </cell>
          <cell r="D4947">
            <v>131.83000000000001</v>
          </cell>
        </row>
        <row r="4948">
          <cell r="A4948">
            <v>94112</v>
          </cell>
          <cell r="B4948" t="str">
            <v>LASTRO DE VALA COM PREPARO DE FUNDO, LARGURA MENOR QUE 1,5 M, COM CAMADA DE BRITA, LANÇAMENTO MECANIZADO, EM LOCAL COM NÍVEL BAIXO DE INTERFERÊNCIA. AF_06/2016</v>
          </cell>
          <cell r="C4948" t="str">
            <v>M3</v>
          </cell>
          <cell r="D4948">
            <v>189.6</v>
          </cell>
        </row>
        <row r="4949">
          <cell r="A4949">
            <v>94113</v>
          </cell>
          <cell r="B4949" t="str">
            <v>LASTRO DE VALA COM PREPARO DE FUNDO, LARGURA MENOR QUE 1,5 M, COM CAMADA DE AREIA, LANÇAMENTO MECANIZADO, EM LOCAL COM NÍVEL ALTO DE INTERFERÊNCIA. AF_06/2016</v>
          </cell>
          <cell r="C4949" t="str">
            <v>M3</v>
          </cell>
          <cell r="D4949">
            <v>137.38</v>
          </cell>
        </row>
        <row r="4950">
          <cell r="A4950">
            <v>94114</v>
          </cell>
          <cell r="B4950" t="str">
            <v>LASTRO DE VALA COM PREPARO DE FUNDO, LARGURA MENOR QUE 1,5 M, COM CAMADA DE BRITA, LANÇAMENTO MECANIZADO, EM LOCAL COM NÍVEL ALTO DE INTERFERÊNCIA. AF_06/2016</v>
          </cell>
          <cell r="C4950" t="str">
            <v>M3</v>
          </cell>
          <cell r="D4950">
            <v>195.84</v>
          </cell>
        </row>
        <row r="4951">
          <cell r="A4951">
            <v>94115</v>
          </cell>
          <cell r="B4951" t="str">
            <v>LASTRO COM PREPARO DE FUNDO, LARGURA MAIOR OU IGUAL A 1,5 M, COM CAMADA DE AREIA, LANÇAMENTO MECANIZADO, EM LOCAL COM NÍVEL BAIXO DE INTERFERÊNCIA. AF_06/2016</v>
          </cell>
          <cell r="C4951" t="str">
            <v>M3</v>
          </cell>
          <cell r="D4951">
            <v>105.91</v>
          </cell>
        </row>
        <row r="4952">
          <cell r="A4952">
            <v>94116</v>
          </cell>
          <cell r="B4952" t="str">
            <v>LASTRO COM PREPARO DE FUNDO, LARGURA MAIOR OU IGUAL A 1,5 M, COM CAMADA DE BRITA, LANÇAMENTO MECANIZADO, EM LOCAL COM NÍVEL BAIXO DE INTERFERÊNCIA. AF_06/2016</v>
          </cell>
          <cell r="C4952" t="str">
            <v>M3</v>
          </cell>
          <cell r="D4952">
            <v>159.91</v>
          </cell>
        </row>
        <row r="4953">
          <cell r="A4953">
            <v>94117</v>
          </cell>
          <cell r="B4953" t="str">
            <v>LASTRO COM PREPARO DE FUNDO, LARGURA MAIOR OU IGUAL A 1,5 M, COM CAMADA DE AREIA, LANÇAMENTO MECANIZADO, EM LOCAL COM NÍVEL ALTO DE INTERFERÊNCIA. AF_06/2016</v>
          </cell>
          <cell r="C4953" t="str">
            <v>M3</v>
          </cell>
          <cell r="D4953">
            <v>111.07</v>
          </cell>
        </row>
        <row r="4954">
          <cell r="A4954">
            <v>94118</v>
          </cell>
          <cell r="B4954" t="str">
            <v>LASTRO COM PREPARO DE FUNDO, LARGURA MAIOR OU IGUAL A 1,5 M, COM CAMADA DE BRITA, LANÇAMENTO MECANIZADO, EM LOCAL COM NÍVEL ALTO DE INTERFERÊNCIA. AF_06/2016</v>
          </cell>
          <cell r="C4954" t="str">
            <v>M3</v>
          </cell>
          <cell r="D4954">
            <v>165.98</v>
          </cell>
        </row>
        <row r="4955">
          <cell r="A4955">
            <v>6514</v>
          </cell>
          <cell r="B4955" t="str">
            <v>FORNECIMENTO E LANCAMENTO DE BRITA N. 4</v>
          </cell>
          <cell r="C4955" t="str">
            <v>M3</v>
          </cell>
          <cell r="D4955">
            <v>123.54</v>
          </cell>
        </row>
        <row r="4956">
          <cell r="A4956">
            <v>88549</v>
          </cell>
          <cell r="B4956" t="str">
            <v>FORNECIMENTO E ASSENTAMENTO DE BRITA 2-DRENOS E FILTROS   MM</v>
          </cell>
          <cell r="C4956" t="str">
            <v>M3</v>
          </cell>
          <cell r="D4956">
            <v>99.95</v>
          </cell>
        </row>
        <row r="4957">
          <cell r="A4957" t="str">
            <v>74005/1</v>
          </cell>
          <cell r="B4957" t="str">
            <v>COMPACTACAO MECANICA, SEM CONTROLE DO GC (C/COMPACTADOR PLACA 400 KG)</v>
          </cell>
          <cell r="C4957" t="str">
            <v>M3</v>
          </cell>
          <cell r="D4957">
            <v>4.93</v>
          </cell>
        </row>
        <row r="4958">
          <cell r="A4958">
            <v>95606</v>
          </cell>
          <cell r="B4958" t="str">
            <v>UMIDIFICAÇÃO DE MATERIAL PARA VALAS COM CAMINHÃO PIPA 10000L. AF_11/2016</v>
          </cell>
          <cell r="C4958" t="str">
            <v>M3</v>
          </cell>
          <cell r="D4958">
            <v>1.33</v>
          </cell>
        </row>
        <row r="4959">
          <cell r="A4959">
            <v>72131</v>
          </cell>
          <cell r="B4959" t="str">
            <v>ALVENARIA EM TIJOLO CERAMICO MACICO 5X10X20CM 1 VEZ (ESPESSURA 20CM), ASSENTADO COM ARGAMASSA TRACO 1:2:8 (CIMENTO, CAL E AREIA)</v>
          </cell>
          <cell r="C4959" t="str">
            <v>M2</v>
          </cell>
          <cell r="D4959">
            <v>125.28</v>
          </cell>
        </row>
        <row r="4960">
          <cell r="A4960">
            <v>72132</v>
          </cell>
          <cell r="B4960" t="str">
            <v>ALVENARIA EM TIJOLO CERAMICO MACICO 5X10X20CM 1/2 VEZ (ESPESSURA 10CM), ASSENTADO COM ARGAMASSA TRACO 1:2:8 (CIMENTO, CAL E AREIA)</v>
          </cell>
          <cell r="C4960" t="str">
            <v>M2</v>
          </cell>
          <cell r="D4960">
            <v>64.98</v>
          </cell>
        </row>
        <row r="4961">
          <cell r="A4961">
            <v>72133</v>
          </cell>
          <cell r="B4961" t="str">
            <v>ALVENARIA EM TIJOLO CERAMICO MACICO 5X10X20CM 1 1/2 VEZ (ESPESSURA 30CM), ASSENTADO COM ARGAMASSA TRACO 1:2:8 (CIMENTO, CAL E AREIA)</v>
          </cell>
          <cell r="C4961" t="str">
            <v>M2</v>
          </cell>
          <cell r="D4961">
            <v>220.11</v>
          </cell>
        </row>
        <row r="4962">
          <cell r="A4962">
            <v>87471</v>
          </cell>
          <cell r="B4962" t="str">
            <v>ALVENARIA DE VEDAÇÃO DE BLOCOS CERÂMICOS FURADOS NA VERTICAL DE 9X19X39CM (ESPESSURA 9CM) DE PAREDES COM ÁREA LÍQUIDA MENOR QUE 6M² SEM VÃOS E ARGAMASSA DE ASSENTAMENTO COM PREPARO EM BETONEIRA. AF_06/2014</v>
          </cell>
          <cell r="C4962" t="str">
            <v>M2</v>
          </cell>
          <cell r="D4962">
            <v>40.92</v>
          </cell>
        </row>
        <row r="4963">
          <cell r="A4963">
            <v>87472</v>
          </cell>
          <cell r="B4963" t="str">
            <v>ALVENARIA DE VEDAÇÃO DE BLOCOS CERÂMICOS FURADOS NA VERTICAL DE 9X19X39CM (ESPESSURA 9CM) DE PAREDES COM ÁREA LÍQUIDA MENOR QUE 6M² SEM VÃOS E ARGAMASSA DE ASSENTAMENTO COM PREPARO MANUAL. AF_06/2014</v>
          </cell>
          <cell r="C4963" t="str">
            <v>M2</v>
          </cell>
          <cell r="D4963">
            <v>42.02</v>
          </cell>
        </row>
        <row r="4964">
          <cell r="A4964">
            <v>87473</v>
          </cell>
          <cell r="B4964" t="str">
            <v>ALVENARIA DE VEDAÇÃO DE BLOCOS CERÂMICOS FURADOS NA VERTICAL DE 14X19X39CM (ESPESSURA 14CM) DE PAREDES COM ÁREA LÍQUIDA MENOR QUE 6M² SEM VÃOS E ARGAMASSA DE ASSENTAMENTO COM PREPARO EM BETONEIRA. AF_06/2014</v>
          </cell>
          <cell r="C4964" t="str">
            <v>M2</v>
          </cell>
          <cell r="D4964">
            <v>56.47</v>
          </cell>
        </row>
        <row r="4965">
          <cell r="A4965">
            <v>87474</v>
          </cell>
          <cell r="B4965" t="str">
            <v>ALVENARIA DE VEDAÇÃO DE BLOCOS CERÂMICOS FURADOS NA VERTICAL DE 14X19X39CM (ESPESSURA 14CM) DE PAREDES COM ÁREA LÍQUIDA MENOR QUE 6M² SEM VÃOS E ARGAMASSA DE ASSENTAMENTO COM PREPARO MANUAL. AF_06/2014</v>
          </cell>
          <cell r="C4965" t="str">
            <v>M2</v>
          </cell>
          <cell r="D4965">
            <v>57.72</v>
          </cell>
        </row>
        <row r="4966">
          <cell r="A4966">
            <v>87475</v>
          </cell>
          <cell r="B4966" t="str">
            <v>ALVENARIA DE VEDAÇÃO DE BLOCOS CERÂMICOS FURADOS NA VERTICAL DE 19X19X39CM (ESPESSURA 19CM) DE PAREDES COM ÁREA LÍQUIDA MENOR QUE 6M² SEM VÃOS E ARGAMASSA DE ASSENTAMENTO COM PREPARO EM BETONEIRA. AF_06/2014</v>
          </cell>
          <cell r="C4966" t="str">
            <v>M2</v>
          </cell>
          <cell r="D4966">
            <v>67.819999999999993</v>
          </cell>
        </row>
        <row r="4967">
          <cell r="A4967">
            <v>87476</v>
          </cell>
          <cell r="B4967" t="str">
            <v>ALVENARIA DE VEDAÇÃO DE BLOCOS CERÂMICOS FURADOS NA VERTICAL DE 19X19X39CM (ESPESSURA 19CM) DE PAREDES COM ÁREA LÍQUIDA MENOR QUE 6M² SEM VÃOS E ARGAMASSA DE ASSENTAMENTO COM PREPARO MANUAL. AF_06/2014</v>
          </cell>
          <cell r="C4967" t="str">
            <v>M2</v>
          </cell>
          <cell r="D4967">
            <v>69.28</v>
          </cell>
        </row>
        <row r="4968">
          <cell r="A4968">
            <v>87477</v>
          </cell>
          <cell r="B4968" t="str">
            <v>ALVENARIA DE VEDAÇÃO DE BLOCOS CERÂMICOS FURADOS NA VERTICAL DE 9X19X39CM (ESPESSURA 9CM) DE PAREDES COM ÁREA LÍQUIDA MAIOR OU IGUAL A 6M² SEM VÃOS E ARGAMASSA DE ASSENTAMENTO COM PREPARO EM BETONEIRA. AF_06/2014</v>
          </cell>
          <cell r="C4968" t="str">
            <v>M2</v>
          </cell>
          <cell r="D4968">
            <v>37.119999999999997</v>
          </cell>
        </row>
        <row r="4969">
          <cell r="A4969">
            <v>87478</v>
          </cell>
          <cell r="B4969" t="str">
            <v>ALVENARIA DE VEDAÇÃO DE BLOCOS CERÂMICOS FURADOS NA VERTICAL DE 9X19X39CM (ESPESSURA 9CM) DE PAREDES COM ÁREA LÍQUIDA MAIOR OU IGUAL A 6M² SEM VÃOS E ARGAMASSA DE ASSENTAMENTO COM PREPARO MANUAL. AF_06/2014</v>
          </cell>
          <cell r="C4969" t="str">
            <v>M2</v>
          </cell>
          <cell r="D4969">
            <v>38.22</v>
          </cell>
        </row>
        <row r="4970">
          <cell r="A4970">
            <v>87479</v>
          </cell>
          <cell r="B4970" t="str">
            <v>ALVENARIA DE VEDAÇÃO DE BLOCOS CERÂMICOS FURADOS NA VERTICAL DE 14X19X39CM (ESPESSURA 14CM) DE PAREDES COM ÁREA LÍQUIDA MAIOR OU IGUAL A 6M² SEM VÃOS E ARGAMASSA DE ASSENTAMENTO COM PREPARO EM BETONEIRA. AF_06/2014</v>
          </cell>
          <cell r="C4970" t="str">
            <v>M2</v>
          </cell>
          <cell r="D4970">
            <v>52.2</v>
          </cell>
        </row>
        <row r="4971">
          <cell r="A4971">
            <v>87480</v>
          </cell>
          <cell r="B4971" t="str">
            <v>ALVENARIA DE VEDAÇÃO DE BLOCOS CERÂMICOS FURADOS NA VERTICAL DE 14X19X39CM (ESPESSURA 14CM) DE PAREDES COM ÁREA LÍQUIDA MAIOR OU IGUAL A 6M² SEM VÃOS E ARGAMASSA DE ASSENTAMENTO COM PREPARO MANUAL. AF_06/2014</v>
          </cell>
          <cell r="C4971" t="str">
            <v>M2</v>
          </cell>
          <cell r="D4971">
            <v>53.45</v>
          </cell>
        </row>
        <row r="4972">
          <cell r="A4972">
            <v>87481</v>
          </cell>
          <cell r="B4972" t="str">
            <v>ALVENARIA DE VEDAÇÃO DE BLOCOS CERÂMICOS FURADOS NA VERTICAL DE 19X19X39CM (ESPESSURA 19CM) DE PAREDES COM ÁREA LÍQUIDA MAIOR OU IGUAL A 6M² SEM VÃOS E ARGAMASSA DE ASSENTAMENTO COM PREPARO EM BETONEIRA. AF_06/2014</v>
          </cell>
          <cell r="C4972" t="str">
            <v>M2</v>
          </cell>
          <cell r="D4972">
            <v>62.92</v>
          </cell>
        </row>
        <row r="4973">
          <cell r="A4973">
            <v>87482</v>
          </cell>
          <cell r="B4973" t="str">
            <v>ALVENARIA DE VEDAÇÃO DE BLOCOS CERÂMICOS FURADOS NA VERTICAL DE 19X19X39CM (ESPESSURA 19CM) DE PAREDES COM ÁREA LÍQUIDA MAIOR OU IGUAL A 6M² SEM VÃOS E ARGAMASSA DE ASSENTAMENTO COM PREPARO MANUAL. AF_06/2014</v>
          </cell>
          <cell r="C4973" t="str">
            <v>M2</v>
          </cell>
          <cell r="D4973">
            <v>64.38</v>
          </cell>
        </row>
        <row r="4974">
          <cell r="A4974">
            <v>87483</v>
          </cell>
          <cell r="B4974" t="str">
            <v>ALVENARIA DE VEDAÇÃO DE BLOCOS CERÂMICOS FURADOS NA VERTICAL DE 9X19X39CM (ESPESSURA 9CM) DE PAREDES COM ÁREA LÍQUIDA MENOR QUE 6M² COM VÃOS E ARGAMASSA DE ASSENTAMENTO COM PREPARO EM BETONEIRA. AF_06/2014</v>
          </cell>
          <cell r="C4974" t="str">
            <v>M2</v>
          </cell>
          <cell r="D4974">
            <v>46.86</v>
          </cell>
        </row>
        <row r="4975">
          <cell r="A4975">
            <v>87484</v>
          </cell>
          <cell r="B4975" t="str">
            <v>ALVENARIA DE VEDAÇÃO DE BLOCOS CERÂMICOS FURADOS NA VERTICAL DE 9X19X39CM (ESPESSURA 9CM) DE PAREDES COM ÁREA LÍQUIDA MENOR QUE 6M² COM VÃOS E ARGAMASSA DE ASSENTAMENTO COM PREPARO MANUAL. AF_06/2014</v>
          </cell>
          <cell r="C4975" t="str">
            <v>M2</v>
          </cell>
          <cell r="D4975">
            <v>47.96</v>
          </cell>
        </row>
        <row r="4976">
          <cell r="A4976">
            <v>87485</v>
          </cell>
          <cell r="B4976" t="str">
            <v>ALVENARIA DE VEDAÇÃO DE BLOCOS CERÂMICOS FURADOS NA VERTICAL DE 14X19X39CM (ESPESSURA 14CM) DE PAREDES COM ÁREA LÍQUIDA MENOR QUE 6M² COM VÃOS E ARGAMASSA DE ASSENTAMENTO COM PREPARO EM BETONEIRA. AF_06/2014</v>
          </cell>
          <cell r="C4976" t="str">
            <v>M2</v>
          </cell>
          <cell r="D4976">
            <v>62.54</v>
          </cell>
        </row>
        <row r="4977">
          <cell r="A4977">
            <v>87487</v>
          </cell>
          <cell r="B4977" t="str">
            <v>ALVENARIA DE VEDAÇÃO DE BLOCOS CERÂMICOS FURADOS NA VERTICAL DE 19X19X39CM (ESPESSURA 19CM) DE PAREDES COM ÁREA LÍQUIDA MENOR QUE 6M² COM VÃOS E ARGAMASSA DE ASSENTAMENTO COM PREPARO EM BETONEIRA. AF_06/2014</v>
          </cell>
          <cell r="C4977" t="str">
            <v>M2</v>
          </cell>
          <cell r="D4977">
            <v>73.7</v>
          </cell>
        </row>
        <row r="4978">
          <cell r="A4978">
            <v>87488</v>
          </cell>
          <cell r="B4978" t="str">
            <v>ALVENARIA DE VEDAÇÃO DE BLOCOS CERÂMICOS FURADOS NA VERTICAL DE 19X19X39CM (ESPESSURA 19CM) DE PAREDES COM ÁREA LÍQUIDA MENOR QUE 6M² COM VÃOS E ARGAMASSA DE ASSENTAMENTO COM PREPARO MANUAL. AF_06/2014</v>
          </cell>
          <cell r="C4978" t="str">
            <v>M2</v>
          </cell>
          <cell r="D4978">
            <v>75.16</v>
          </cell>
        </row>
        <row r="4979">
          <cell r="A4979">
            <v>87489</v>
          </cell>
          <cell r="B4979" t="str">
            <v>ALVENARIA DE VEDAÇÃO DE BLOCOS CERÂMICOS FURADOS NA VERTICAL DE 9X19X39CM (ESPESSURA 9CM) DE PAREDES COM ÁREA LÍQUIDA MAIOR OU IGUAL A 6M² COM VÃOS E ARGAMASSA DE ASSENTAMENTO COM PREPARO EM BETONEIRA. AF_06/2014</v>
          </cell>
          <cell r="C4979" t="str">
            <v>M2</v>
          </cell>
          <cell r="D4979">
            <v>40.54</v>
          </cell>
        </row>
        <row r="4980">
          <cell r="A4980">
            <v>87490</v>
          </cell>
          <cell r="B4980" t="str">
            <v>ALVENARIA DE VEDAÇÃO DE BLOCOS CERÂMICOS FURADOS NA VERTICAL DE 9X19X39CM (ESPESSURA 9CM) DE PAREDES COM ÁREA LÍQUIDA MAIOR OU IGUAL A 6M² COM VÃOS E ARGAMASSA DE ASSENTAMENTO COM PREPARO MANUAL. AF_06/2014</v>
          </cell>
          <cell r="C4980" t="str">
            <v>M2</v>
          </cell>
          <cell r="D4980">
            <v>41.64</v>
          </cell>
        </row>
        <row r="4981">
          <cell r="A4981">
            <v>87491</v>
          </cell>
          <cell r="B4981" t="str">
            <v>ALVENARIA DE VEDAÇÃO DE BLOCOS CERÂMICOS FURADOS NA VERTICAL DE 14X19X39CM (ESPESSURA 14CM) DE PAREDES COM ÁREA LÍQUIDA MAIOR OU IGUAL A 6M² COM VÃOS E ARGAMASSA DE ASSENTAMENTO COM PREPARO EM BETONEIRA. AF_06/2014</v>
          </cell>
          <cell r="C4981" t="str">
            <v>M2</v>
          </cell>
          <cell r="D4981">
            <v>55.74</v>
          </cell>
        </row>
        <row r="4982">
          <cell r="A4982">
            <v>87492</v>
          </cell>
          <cell r="B4982" t="str">
            <v>ALVENARIA DE VEDAÇÃO DE BLOCOS CERÂMICOS FURADOS NA VERTICAL DE 14X19X39CM (ESPESSURA 14CM) DE PAREDES COM ÁREA LÍQUIDA MAIOR OU IGUAL A 6M² COM VÃOS E ARGAMASSA DE ASSENTAMENTO COM PREPARO MANUAL. AF_06/2014</v>
          </cell>
          <cell r="C4982" t="str">
            <v>M2</v>
          </cell>
          <cell r="D4982">
            <v>56.99</v>
          </cell>
        </row>
        <row r="4983">
          <cell r="A4983">
            <v>87493</v>
          </cell>
          <cell r="B4983" t="str">
            <v>ALVENARIA DE VEDAÇÃO DE BLOCOS CERÂMICOS FURADOS NA VERTICAL DE 19X19X39CM (ESPESSURA 19CM) DE PAREDES COM ÁREA LÍQUIDA MAIOR OU IGUAL A 6M² COM VÃOS E ARGAMASSA DE ASSENTAMENTO COM PREPARO EM BETONEIRA. AF_06/2014</v>
          </cell>
          <cell r="C4983" t="str">
            <v>M2</v>
          </cell>
          <cell r="D4983">
            <v>66.58</v>
          </cell>
        </row>
        <row r="4984">
          <cell r="A4984">
            <v>87494</v>
          </cell>
          <cell r="B4984" t="str">
            <v>ALVENARIA DE VEDAÇÃO DE BLOCOS CERÂMICOS FURADOS NA VERTICAL DE 19X19X39CM (ESPESSURA 19CM) DE PAREDES COM ÁREA LÍQUIDA MAIOR OU IGUAL A 6M² COM VÃOS E ARGAMASSA DE ASSENTAMENTO COM PREPARO MANUAL. AF_06/2014</v>
          </cell>
          <cell r="C4984" t="str">
            <v>M2</v>
          </cell>
          <cell r="D4984">
            <v>68.040000000000006</v>
          </cell>
        </row>
        <row r="4985">
          <cell r="A4985">
            <v>87495</v>
          </cell>
          <cell r="B4985" t="str">
            <v>ALVENARIA DE VEDAÇÃO DE BLOCOS CERÂMICOS FURADOS NA HORIZONTAL DE 9X19X19CM (ESPESSURA 9CM) DE PAREDES COM ÁREA LÍQUIDA MENOR QUE 6M² SEM VÃOS E ARGAMASSA DE ASSENTAMENTO COM PREPARO EM BETONEIRA. AF_06/2014</v>
          </cell>
          <cell r="C4985" t="str">
            <v>M2</v>
          </cell>
          <cell r="D4985">
            <v>68.540000000000006</v>
          </cell>
        </row>
        <row r="4986">
          <cell r="A4986">
            <v>87496</v>
          </cell>
          <cell r="B4986" t="str">
            <v>ALVENARIA DE VEDAÇÃO DE BLOCOS CERÂMICOS FURADOS NA HORIZONTAL DE 9X19X19CM (ESPESSURA 9CM) DE PAREDES COM ÁREA LÍQUIDA MENOR QUE 6M² SEM VÃOS E ARGAMASSA DE ASSENTAMENTO COM PREPARO MANUAL. AF_06/2014</v>
          </cell>
          <cell r="C4986" t="str">
            <v>M2</v>
          </cell>
          <cell r="D4986">
            <v>69.58</v>
          </cell>
        </row>
        <row r="4987">
          <cell r="A4987">
            <v>87497</v>
          </cell>
          <cell r="B4987" t="str">
            <v>ALVENARIA DE VEDAÇÃO DE BLOCOS CERÂMICOS FURADOS NA HORIZONTAL DE 11,5X19X19CM (ESPESSURA 11,5CM) DE PAREDES COM ÁREA LÍQUIDA MENOR QUE 6M² SEM VÃOS E ARGAMASSA DE ASSENTAMENTO COM PREPARO EM BETONEIRA. AF_06/2014</v>
          </cell>
          <cell r="C4987" t="str">
            <v>M2</v>
          </cell>
          <cell r="D4987">
            <v>66.53</v>
          </cell>
        </row>
        <row r="4988">
          <cell r="A4988">
            <v>87498</v>
          </cell>
          <cell r="B4988" t="str">
            <v>ALVENARIA DE VEDAÇÃO DE BLOCOS CERÂMICOS FURADOS NA HORIZONTAL DE 11,5X19X19CM (ESPESSURA 11,5CM) DE PAREDES COM ÁREA LÍQUIDA MENOR QUE 6M² SEM VÃOS E ARGAMASSA DE ASSENTAMENTO COM PREPARO MANUAL. AF_06/2014</v>
          </cell>
          <cell r="C4988" t="str">
            <v>M2</v>
          </cell>
          <cell r="D4988">
            <v>67.849999999999994</v>
          </cell>
        </row>
        <row r="4989">
          <cell r="A4989">
            <v>87499</v>
          </cell>
          <cell r="B4989" t="str">
            <v>ALVENARIA DE VEDAÇÃO DE BLOCOS CERÂMICOS FURADOS NA HORIZONTAL DE 9X14X19CM (ESPESSURA 9CM) DE PAREDES COM ÁREA LÍQUIDA MENOR QUE 6M² SEM VÃOS E ARGAMASSA DE ASSENTAMENTO COM PREPARO EM BETONEIRA. AF_06/2014</v>
          </cell>
          <cell r="C4989" t="str">
            <v>M2</v>
          </cell>
          <cell r="D4989">
            <v>74.61</v>
          </cell>
        </row>
        <row r="4990">
          <cell r="A4990">
            <v>87500</v>
          </cell>
          <cell r="B4990" t="str">
            <v>ALVENARIA DE VEDAÇÃO DE BLOCOS CERÂMICOS FURADOS NA HORIZONTAL DE 9X14X19CM (ESPESSURA 9CM) DE PAREDES COM ÁREA LÍQUIDA MENOR QUE 6M² SEM VÃOS E ARGAMASSA DE ASSENTAMENTO COM PREPARO MANUAL. AF_06/2014</v>
          </cell>
          <cell r="C4990" t="str">
            <v>M2</v>
          </cell>
          <cell r="D4990">
            <v>75.73</v>
          </cell>
        </row>
        <row r="4991">
          <cell r="A4991">
            <v>87501</v>
          </cell>
          <cell r="B4991" t="str">
            <v>ALVENARIA DE VEDAÇÃO DE BLOCOS CERÂMICOS FURADOS NA HORIZONTAL DE 14X9X19CM (ESPESSURA 14CM, BLOCO DEITADO) DE PAREDES COM ÁREA LÍQUIDA MENOR QUE 6M² SEM VÃOS E ARGAMASSA DE ASSENTAMENTO COM PREPARO EM BETONEIRA. AF_06/2014</v>
          </cell>
          <cell r="C4991" t="str">
            <v>M2</v>
          </cell>
          <cell r="D4991">
            <v>115.86</v>
          </cell>
        </row>
        <row r="4992">
          <cell r="A4992">
            <v>87502</v>
          </cell>
          <cell r="B4992" t="str">
            <v>ALVENARIA DE VEDAÇÃO DE BLOCOS CERÂMICOS FURADOS NA HORIZONTAL DE 14X9X19CM (ESPESSURA 14CM, BLOCO DEITADO) DE PAREDES COM ÁREA LÍQUIDA MENOR QUE 6M² SEM VÃOS E ARGAMASSA DE ASSENTAMENTO COM PREPARO MANUAL. AF_06/2014</v>
          </cell>
          <cell r="C4992" t="str">
            <v>M2</v>
          </cell>
          <cell r="D4992">
            <v>117.29</v>
          </cell>
        </row>
        <row r="4993">
          <cell r="A4993">
            <v>87503</v>
          </cell>
          <cell r="B4993" t="str">
            <v>ALVENARIA DE VEDAÇÃO DE BLOCOS CERÂMICOS FURADOS NA HORIZONTAL DE 9X19X19CM (ESPESSURA 9CM) DE PAREDES COM ÁREA LÍQUIDA MAIOR OU IGUAL A 6M² SEM VÃOS E ARGAMASSA DE ASSENTAMENTO COM PREPARO EM BETONEIRA. AF_06/2014</v>
          </cell>
          <cell r="C4993" t="str">
            <v>M2</v>
          </cell>
          <cell r="D4993">
            <v>58.89</v>
          </cell>
        </row>
        <row r="4994">
          <cell r="A4994">
            <v>87504</v>
          </cell>
          <cell r="B4994" t="str">
            <v>ALVENARIA DE VEDAÇÃO DE BLOCOS CERÂMICOS FURADOS NA HORIZONTAL DE 9X19X19CM (ESPESSURA 9CM) DE PAREDES COM ÁREA LÍQUIDA MAIOR OU IGUAL A 6M² SEM VÃOS E ARGAMASSA DE ASSENTAMENTO COM PREPARO MANUAL. AF_06/2014</v>
          </cell>
          <cell r="C4994" t="str">
            <v>M2</v>
          </cell>
          <cell r="D4994">
            <v>59.93</v>
          </cell>
        </row>
        <row r="4995">
          <cell r="A4995">
            <v>87505</v>
          </cell>
          <cell r="B4995" t="str">
            <v>ALVENARIA DE VEDAÇÃO DE BLOCOS CERÂMICOS FURADOS NA HORIZONTAL DE 11,5X19X19CM (ESPESSURA 11,5M) DE PAREDES COM ÁREA LÍQUIDA MAIOR OU IGUAL A 6M² SEM VÃOS E ARGAMASSA DE ASSENTAMENTO COM PREPARO EM BETONEIRA. AF_06/2014</v>
          </cell>
          <cell r="C4995" t="str">
            <v>M2</v>
          </cell>
          <cell r="D4995">
            <v>56.87</v>
          </cell>
        </row>
        <row r="4996">
          <cell r="A4996">
            <v>87506</v>
          </cell>
          <cell r="B4996" t="str">
            <v>ALVENARIA DE VEDAÇÃO DE BLOCOS CERÂMICOS FURADOS NA HORIZONTAL DE 11,5X19X19CM (ESPESSURA 11,5M) DE PAREDES COM ÁREA LÍQUIDA MAIOR OU IGUAL A 6M² SEM VÃOS E ARGAMASSA DE ASSENTAMENTO COM PREPARO MANUAL. AF_06/2014</v>
          </cell>
          <cell r="C4996" t="str">
            <v>M2</v>
          </cell>
          <cell r="D4996">
            <v>58.19</v>
          </cell>
        </row>
        <row r="4997">
          <cell r="A4997">
            <v>87507</v>
          </cell>
          <cell r="B4997" t="str">
            <v>ALVENARIA DE VEDAÇÃO DE BLOCOS CERÂMICOS FURADOS NA HORIZONTAL DE 9X14X19CM (ESPESSURA 9CM) DE PAREDES COM ÁREA LÍQUIDA MAIOR OU IGUAL A 6M² SEM VÃOS E ARGAMASSA DE ASSENTAMENTO COM PREPARO EM BETONEIRA. AF_06/2014</v>
          </cell>
          <cell r="C4997" t="str">
            <v>M2</v>
          </cell>
          <cell r="D4997">
            <v>61.85</v>
          </cell>
        </row>
        <row r="4998">
          <cell r="A4998">
            <v>87508</v>
          </cell>
          <cell r="B4998" t="str">
            <v>ALVENARIA DE VEDAÇÃO DE BLOCOS CERÂMICOS FURADOS NA HORIZONTAL DE 9X14X19CM (ESPESSURA 9CM) DE PAREDES COM ÁREA LÍQUIDA MAIOR OU IGUAL A 6M² SEM VÃOS E ARGAMASSA DE ASSENTAMENTO COM PREPARO MANUAL. AF_06/2014</v>
          </cell>
          <cell r="C4998" t="str">
            <v>M2</v>
          </cell>
          <cell r="D4998">
            <v>62.97</v>
          </cell>
        </row>
        <row r="4999">
          <cell r="A4999">
            <v>87509</v>
          </cell>
          <cell r="B4999" t="str">
            <v>ALVENARIA DE VEDAÇÃO DE BLOCOS CERÂMICOS FURADOS NA HORIZONTAL DE 14X9X19CM (ESPESSURA 14CM, BLOCO DEITADO) DE PAREDES COM ÁREA LÍQUIDA MAIOR OU IGUAL A 6M² SEM VÃOS E ARGAMASSA DE ASSENTAMENTO COM PREPARO EM BETONEIRA. AF_06/2014</v>
          </cell>
          <cell r="C4999" t="str">
            <v>M2</v>
          </cell>
          <cell r="D4999">
            <v>95.27</v>
          </cell>
        </row>
        <row r="5000">
          <cell r="A5000">
            <v>87510</v>
          </cell>
          <cell r="B5000" t="str">
            <v>ALVENARIA DE VEDAÇÃO DE BLOCOS CERÂMICOS FURADOS NA HORIZONTAL DE 14X9X19CM (ESPESSURA 14CM, BLOCO DEITADO) DE PAREDES COM ÁREA LÍQUIDA MAIOR OU IGUAL A 6M² SEM VÃOS E ARGAMASSA DE ASSENTAMENTO COM PREPARO MANUAL. AF_06/2014</v>
          </cell>
          <cell r="C5000" t="str">
            <v>M2</v>
          </cell>
          <cell r="D5000">
            <v>96.7</v>
          </cell>
        </row>
        <row r="5001">
          <cell r="A5001">
            <v>87511</v>
          </cell>
          <cell r="B5001" t="str">
            <v>ALVENARIA DE VEDAÇÃO DE BLOCOS CERÂMICOS FURADOS NA HORIZONTAL DE 9X19X19CM (ESPESSURA 9CM) DE PAREDES COM ÁREA LÍQUIDA MENOR QUE 6M² COM VÃOS E ARGAMASSA DE ASSENTAMENTO COM PREPARO EM BETONEIRA. AF_06/2014</v>
          </cell>
          <cell r="C5001" t="str">
            <v>M2</v>
          </cell>
          <cell r="D5001">
            <v>76.86</v>
          </cell>
        </row>
        <row r="5002">
          <cell r="A5002">
            <v>87512</v>
          </cell>
          <cell r="B5002" t="str">
            <v>ALVENARIA DE VEDAÇÃO DE BLOCOS CERÂMICOS FURADOS NA HORIZONTAL DE 9X19X19CM (ESPESSURA 9CM) DE PAREDES COM ÁREA LÍQUIDA MENOR QUE 6M² COM VÃOS E ARGAMASSA DE ASSENTAMENTO COM PREPARO MANUAL. AF_06/2014</v>
          </cell>
          <cell r="C5002" t="str">
            <v>M2</v>
          </cell>
          <cell r="D5002">
            <v>77.900000000000006</v>
          </cell>
        </row>
        <row r="5003">
          <cell r="A5003">
            <v>87513</v>
          </cell>
          <cell r="B5003" t="str">
            <v>ALVENARIA DE VEDAÇÃO DE BLOCOS CERÂMICOS FURADOS NA HORIZONTAL DE 11,5X19X19CM (ESPESSURA 11,5CM) DE PAREDES COM ÁREA LÍQUIDA MENOR QUE 6M² COM VÃOS E ARGAMASSA DE ASSENTAMENTO COM PREPARO EM BETONEIRA. AF_06/2014</v>
          </cell>
          <cell r="C5003" t="str">
            <v>M2</v>
          </cell>
          <cell r="D5003">
            <v>75.17</v>
          </cell>
        </row>
        <row r="5004">
          <cell r="A5004">
            <v>87514</v>
          </cell>
          <cell r="B5004" t="str">
            <v>ALVENARIA DE VEDAÇÃO DE BLOCOS CERÂMICOS FURADOS NA HORIZONTAL DE 11,5X19X19CM (ESPESSURA 11,5CM) DE PAREDES COM ÁREA LÍQUIDA MENOR QUE 6M² COM VÃOS E ARGAMASSA DE ASSENTAMENTO COM PREPARO MANUAL. AF_06/2014</v>
          </cell>
          <cell r="C5004" t="str">
            <v>M2</v>
          </cell>
          <cell r="D5004">
            <v>76.489999999999995</v>
          </cell>
        </row>
        <row r="5005">
          <cell r="A5005">
            <v>87515</v>
          </cell>
          <cell r="B5005" t="str">
            <v>ALVENARIA DE VEDAÇÃO DE BLOCOS CERÂMICOS FURADOS NA HORIZONTAL DE 9X14X19CM (ESPESSURA 9CM) DE PAREDES COM ÁREA LÍQUIDA MENOR QUE 6M² COM VÃOS E ARGAMASSA DE ASSENTAMENTO COM PREPARO EM BETONEIRA. AF_06/2014</v>
          </cell>
          <cell r="C5005" t="str">
            <v>M2</v>
          </cell>
          <cell r="D5005">
            <v>86.15</v>
          </cell>
        </row>
        <row r="5006">
          <cell r="A5006">
            <v>87516</v>
          </cell>
          <cell r="B5006" t="str">
            <v>ALVENARIA DE VEDAÇÃO DE BLOCOS CERÂMICOS FURADOS NA HORIZONTAL DE 9X14X19CM (ESPESSURA 9CM) DE PAREDES COM ÁREA LÍQUIDA MENOR QUE 6M² COM VÃOS E ARGAMASSA DE ASSENTAMENTO COM PREPARO MANUAL. AF_06/2014</v>
          </cell>
          <cell r="C5006" t="str">
            <v>M2</v>
          </cell>
          <cell r="D5006">
            <v>87.27</v>
          </cell>
        </row>
        <row r="5007">
          <cell r="A5007">
            <v>87517</v>
          </cell>
          <cell r="B5007" t="str">
            <v>ALVENARIA DE VEDAÇÃO DE BLOCOS CERÂMICOS FURADOS NA HORIZONTAL DE 14X9X19CM (ESPESSURA 14CM, BLOCO DEITADO) DE PAREDES COM ÁREA LÍQUIDA MENOR QUE 6M² COM VÃOS E ARGAMASSA DE ASSENTAMENTO COM PREPARO EM BETONEIRA. AF_06/2014</v>
          </cell>
          <cell r="C5007" t="str">
            <v>M2</v>
          </cell>
          <cell r="D5007">
            <v>133.82</v>
          </cell>
        </row>
        <row r="5008">
          <cell r="A5008">
            <v>87518</v>
          </cell>
          <cell r="B5008" t="str">
            <v>ALVENARIA DE VEDAÇÃO DE BLOCOS CERÂMICOS FURADOS NA HORIZONTAL DE 14X9X19CM (ESPESSURA 14CM, BLOCO DEITADO) DE PAREDES COM ÁREA LÍQUIDA MENOR QUE 6M² COM VÃOS E ARGAMASSA DE ASSENTAMENTO COM PREPARO MANUAL. AF_06/2014</v>
          </cell>
          <cell r="C5008" t="str">
            <v>M2</v>
          </cell>
          <cell r="D5008">
            <v>135.25</v>
          </cell>
        </row>
        <row r="5009">
          <cell r="A5009">
            <v>87519</v>
          </cell>
          <cell r="B5009" t="str">
            <v>ALVENARIA DE VEDAÇÃO DE BLOCOS CERÂMICOS FURADOS NA HORIZONTAL DE 9X19X19CM (ESPESSURA 9CM) DE PAREDES COM ÁREA LÍQUIDA MAIOR OU IGUAL A 6M² COM VÃOS E ARGAMASSA DE ASSENTAMENTO COM PREPARO EM BETONEIRA. AF_06/2014</v>
          </cell>
          <cell r="C5009" t="str">
            <v>M2</v>
          </cell>
          <cell r="D5009">
            <v>64.14</v>
          </cell>
        </row>
        <row r="5010">
          <cell r="A5010">
            <v>87520</v>
          </cell>
          <cell r="B5010" t="str">
            <v>ALVENARIA DE VEDAÇÃO DE BLOCOS CERÂMICOS FURADOS NA HORIZONTAL DE 9X19X19CM (ESPESSURA 9CM) DE PAREDES COM ÁREA LÍQUIDA MAIOR OU IGUAL A 6M² COM VÃOS E ARGAMASSA DE ASSENTAMENTO COM PREPARO MANUAL. AF_06/2014</v>
          </cell>
          <cell r="C5010" t="str">
            <v>M2</v>
          </cell>
          <cell r="D5010">
            <v>65.180000000000007</v>
          </cell>
        </row>
        <row r="5011">
          <cell r="A5011">
            <v>87521</v>
          </cell>
          <cell r="B5011" t="str">
            <v>ALVENARIA DE VEDAÇÃO DE BLOCOS CERÂMICOS FURADOS NA HORIZONTAL DE 11,5X19X19CM (ESPESSURA 11,5CM) DE PAREDES COM ÁREA LÍQUIDA MAIOR OU IGUAL A 6M² COM VÃOS E ARGAMASSA DE ASSENTAMENTO COM PREPARO EM BETONEIRA. AF_06/2014</v>
          </cell>
          <cell r="C5011" t="str">
            <v>M2</v>
          </cell>
          <cell r="D5011">
            <v>62.16</v>
          </cell>
        </row>
        <row r="5012">
          <cell r="A5012">
            <v>87522</v>
          </cell>
          <cell r="B5012" t="str">
            <v>ALVENARIA DE VEDAÇÃO DE BLOCOS CERÂMICOS FURADOS NA HORIZONTAL DE 11,5X19X19CM (ESPESSURA 11,5CM) DE PAREDES COM ÁREA LÍQUIDA MAIOR OU IGUAL A 6M² COM VÃOS E ARGAMASSA DE ASSENTAMENTO COM PREPARO MANUAL. AF_06/2014</v>
          </cell>
          <cell r="C5012" t="str">
            <v>M2</v>
          </cell>
          <cell r="D5012">
            <v>63.48</v>
          </cell>
        </row>
        <row r="5013">
          <cell r="A5013">
            <v>87523</v>
          </cell>
          <cell r="B5013" t="str">
            <v>ALVENARIA DE VEDAÇÃO DE BLOCOS CERÂMICOS FURADOS NA HORIZONTAL DE 9X14X19CM (ESPESSURA 9CM) DE PAREDES COM ÁREA LÍQUIDA MAIOR OU IGUAL A 6M² COM VÃOS E ARGAMASSA DE ASSENTAMENTO COM PREPARO EM BETONEIRA. AF_06/2014</v>
          </cell>
          <cell r="C5013" t="str">
            <v>M2</v>
          </cell>
          <cell r="D5013">
            <v>68.89</v>
          </cell>
        </row>
        <row r="5014">
          <cell r="A5014">
            <v>87524</v>
          </cell>
          <cell r="B5014" t="str">
            <v>ALVENARIA DE VEDAÇÃO DE BLOCOS CERÂMICOS FURADOS NA HORIZONTAL DE 9X14X19CM (ESPESSURA 9CM) DE PAREDES COM ÁREA LÍQUIDA MAIOR OU IGUAL A 6M² COM VÃOS E ARGAMASSA DE ASSENTAMENTO COM PREPARO MANUAL. AF_06/2014</v>
          </cell>
          <cell r="C5014" t="str">
            <v>M2</v>
          </cell>
          <cell r="D5014">
            <v>70.010000000000005</v>
          </cell>
        </row>
        <row r="5015">
          <cell r="A5015">
            <v>87525</v>
          </cell>
          <cell r="B5015" t="str">
            <v>ALVENARIA DE VEDAÇÃO DE BLOCOS CERÂMICOS FURADOS NA HORIZONTAL DE 14X9X19CM (ESPESSURA 14CM, BLOCO DEITADO) DE PAREDES COM ÁREA LÍQUIDA MAIOR OU IGUAL A 6M² COM VÃOS E ARGAMASSA DE ASSENTAMENTO COM PREPARO EM BETONEIRA. AF_06/2014</v>
          </cell>
          <cell r="C5015" t="str">
            <v>M2</v>
          </cell>
          <cell r="D5015">
            <v>106.18</v>
          </cell>
        </row>
        <row r="5016">
          <cell r="A5016">
            <v>87526</v>
          </cell>
          <cell r="B5016" t="str">
            <v>ALVENARIA DE VEDAÇÃO DE BLOCOS CERÂMICOS FURADOS NA HORIZONTAL DE 14X9X19CM (ESPESSURA 14CM, BLOCO DEITADO) DE PAREDES COM ÁREA LÍQUIDA MAIOR OU IGUAL A 6M² COM VÃOS E ARGAMASSA DE ASSENTAMENTO COM PREPARO MANUAL. AF_06/2014</v>
          </cell>
          <cell r="C5016" t="str">
            <v>M2</v>
          </cell>
          <cell r="D5016">
            <v>107.61</v>
          </cell>
        </row>
        <row r="5017">
          <cell r="A5017">
            <v>89043</v>
          </cell>
          <cell r="B5017" t="str">
            <v>(COMPOSIÇÃO REPRESENTATIVA) DO SERVIÇO DE ALVENARIA DE VEDAÇÃO DE BLOCOS VAZADOS DE CERÂMICA DE 9X19X19CM (ESPESSURA 9CM), PARA EDIFICAÇÃO HABITACIONAL MULTIFAMILIAR (PRÉDIO). AF_11/2014</v>
          </cell>
          <cell r="C5017" t="str">
            <v>M2</v>
          </cell>
          <cell r="D5017">
            <v>65.34</v>
          </cell>
        </row>
        <row r="5018">
          <cell r="A5018">
            <v>89168</v>
          </cell>
          <cell r="B5018" t="str">
            <v>(COMPOSIÇÃO REPRESENTATIVA) DO SERVIÇO DE ALVENARIA DE VEDAÇÃO DE BLOCOS VAZADOS DE CERÂMICA DE 9X19X19CM (ESPESSURA 9CM), PARA EDIFICAÇÃO HABITACIONAL UNIFAMILIAR (CASA) E EDIFICAÇÃO PÚBLICA PADRÃO. AF_11/2014</v>
          </cell>
          <cell r="C5018" t="str">
            <v>M2</v>
          </cell>
          <cell r="D5018">
            <v>67.22</v>
          </cell>
        </row>
        <row r="5019">
          <cell r="A5019">
            <v>89977</v>
          </cell>
          <cell r="B5019" t="str">
            <v>(COMPOSIÇÃO REPRESENTATIVA) DO SERVIÇO DE ALVENARIA DE VEDAÇÃO DE BLOCOS VAZADOS DE CERÂMICA DE 14X9X19CM (ESPESSURA 14CM, BLOCO DEITADO), PARA EDIFICAÇÃO HABITACIONAL UNIFAMILIAR (CASA) E EDIFICAÇÃO PÚBLICA PADRÃO. AF_12/2014</v>
          </cell>
          <cell r="C5019" t="str">
            <v>M2</v>
          </cell>
          <cell r="D5019">
            <v>113.04</v>
          </cell>
        </row>
        <row r="5020">
          <cell r="A5020">
            <v>90112</v>
          </cell>
          <cell r="B5020" t="str">
            <v>ALVENARIA DE VEDAÇÃO DE BLOCOS CERÂMICOS FURADOS NA VERTICAL DE 14X19X39CM (ESPESSURA 14CM) DE PAREDES COM ÁREA LÍQUIDA MENOR QUE 6M2 COM VÃOS E ARGAMASSA DE ASSENTAMENTO COM PREPARO MANUAL. AF_06/2014</v>
          </cell>
          <cell r="C5020" t="str">
            <v>M2</v>
          </cell>
          <cell r="D5020">
            <v>63.79</v>
          </cell>
        </row>
        <row r="5021">
          <cell r="A5021">
            <v>95474</v>
          </cell>
          <cell r="B5021" t="str">
            <v>ALVENARIA DE EMBASAMENTO EM TIJOLOS CERAMICOS MACICOS 5X10X20CM, ASSENTADO  COM ARGAMASSA TRACO 1:2:8 (CIMENTO, CAL E AREIA)</v>
          </cell>
          <cell r="C5021" t="str">
            <v>M3</v>
          </cell>
          <cell r="D5021">
            <v>637.97</v>
          </cell>
        </row>
        <row r="5022">
          <cell r="A5022">
            <v>89282</v>
          </cell>
          <cell r="B5022" t="str">
            <v>ALVENARIA ESTRUTURAL DE BLOCOS CERÂMICOS 14X19X39, (ESPESSURA DE 14 CM), PARA PAREDES COM ÁREA LÍQUIDA MENOR QUE 6M², SEM VÃOS, UTILIZANDO PALHETA E ARGAMASSA DE ASSENTAMENTO COM PREPARO EM BETONEIRA. AF_12/2014</v>
          </cell>
          <cell r="C5022" t="str">
            <v>M2</v>
          </cell>
          <cell r="D5022">
            <v>53.83</v>
          </cell>
        </row>
        <row r="5023">
          <cell r="A5023">
            <v>89283</v>
          </cell>
          <cell r="B5023" t="str">
            <v>ALVENARIA ESTRUTURAL DE BLOCOS CERÂMICOS 14X19X39, (ESPESSURA DE 14 CM), PARA PAREDES COM ÁREA LÍQUIDA MENOR QUE 6M², SEM VÃOS, UTILIZANDO PALHETA E ARGAMASSA DE ASSENTAMENTO COM PREPARO MANUAL. AF_12/2014</v>
          </cell>
          <cell r="C5023" t="str">
            <v>M2</v>
          </cell>
          <cell r="D5023">
            <v>55.11</v>
          </cell>
        </row>
        <row r="5024">
          <cell r="A5024">
            <v>89284</v>
          </cell>
          <cell r="B5024" t="str">
            <v>ALVENARIA ESTRUTURAL DE BLOCOS CERÂMICOS 14X19X39, (ESPESSURA DE 14 CM), PARA PAREDES COM ÁREA LÍQUIDA MAIOR OU IGUAL QUE 6M², SEM VÃOS, UTILIZANDO PALHETA E ARGAMASSA DE ASSENTAMENTO COM PREPARO EM BETONEIRA. AF_12/2014</v>
          </cell>
          <cell r="C5024" t="str">
            <v>M2</v>
          </cell>
          <cell r="D5024">
            <v>49.27</v>
          </cell>
        </row>
        <row r="5025">
          <cell r="A5025">
            <v>89285</v>
          </cell>
          <cell r="B5025" t="str">
            <v>ALVENARIA ESTRUTURAL DE BLOCOS CERÂMICOS 14X19X39, (ESPESSURA DE 14 CM), PARA PAREDES COM ÁREA LÍQUIDA MAIOR OU IGUAL QUE 6M², SEM VÃOS, UTILIZANDO PALHETA E ARGAMASSA DE ASSENTAMENTO COM PREPARO MANUAL. AF_12/2014</v>
          </cell>
          <cell r="C5025" t="str">
            <v>M2</v>
          </cell>
          <cell r="D5025">
            <v>50.55</v>
          </cell>
        </row>
        <row r="5026">
          <cell r="A5026">
            <v>89286</v>
          </cell>
          <cell r="B5026" t="str">
            <v>ALVENARIA ESTRUTURAL DE BLOCOS CERÂMICOS 14X19X39, (ESPESSURA DE 14 CM), PARA PAREDES COM ÁREA LÍQUIDA MENOR QUE 6M², COM VÃOS, UTILIZANDO PALHETA E ARGAMASSA DE ASSENTAMENTO COM PREPARO EM BETONEIRA. AF_12/2014</v>
          </cell>
          <cell r="C5026" t="str">
            <v>M2</v>
          </cell>
          <cell r="D5026">
            <v>58.23</v>
          </cell>
        </row>
        <row r="5027">
          <cell r="A5027">
            <v>89287</v>
          </cell>
          <cell r="B5027" t="str">
            <v>ALVENARIA ESTRUTURAL DE BLOCOS CERÂMICOS 14X19X39, (ESPESSURA DE 14 CM), PARA PAREDES COM ÁREA LÍQUIDA MENOR QUE 6M², COM VÃOS, UTILIZANDO PALHETA E ARGAMASSA DE ASSENTAMENTO COM PREPARO MANUAL. AF_12/2014</v>
          </cell>
          <cell r="C5027" t="str">
            <v>M2</v>
          </cell>
          <cell r="D5027">
            <v>59.51</v>
          </cell>
        </row>
        <row r="5028">
          <cell r="A5028">
            <v>89288</v>
          </cell>
          <cell r="B5028" t="str">
            <v>ALVENARIA ESTRUTURAL DE BLOCOS CERÂMICOS 14X19X39, (ESPESSURA DE 14 CM), PARA PAREDES COM ÁREA LÍQUIDA MAIOR OU IGUAL A 6M², COM VÃOS, UTILIZANDO PALHETA E ARGAMASSA DE ASSENTAMENTO COM PREPARO EM BETONEIRA. AF_12/2014</v>
          </cell>
          <cell r="C5028" t="str">
            <v>M2</v>
          </cell>
          <cell r="D5028">
            <v>51.94</v>
          </cell>
        </row>
        <row r="5029">
          <cell r="A5029">
            <v>89289</v>
          </cell>
          <cell r="B5029" t="str">
            <v>ALVENARIA ESTRUTURAL DE BLOCOS CERÂMICOS 14X19X39, (ESPESSURA DE 14 CM), PARA PAREDES COM ÁREA LÍQUIDA MAIOR OU IGUAL A 6M², COM VÃOS, UTILIZANDO PALHETA E ARGAMASSA DE ASSENTAMENTO COM PREPARO MANUAL. AF_12/2014</v>
          </cell>
          <cell r="C5029" t="str">
            <v>M2</v>
          </cell>
          <cell r="D5029">
            <v>53.22</v>
          </cell>
        </row>
        <row r="5030">
          <cell r="A5030">
            <v>89290</v>
          </cell>
          <cell r="B5030" t="str">
            <v>ALVENARIA ESTRUTURAL DE BLOCOS CERÂMICOS 14X19X29, (ESPESSURA DE 14 CM), PARA PAREDES COM ÁREA LÍQUIDA MENOR QUE 6M², SEM VÃOS, UTILIZANDO PALHETA E ARGAMASSA DE ASSENTAMENTO COM PREPARO EM BETONEIRA. AF_12/2014</v>
          </cell>
          <cell r="C5030" t="str">
            <v>M2</v>
          </cell>
          <cell r="D5030">
            <v>62.49</v>
          </cell>
        </row>
        <row r="5031">
          <cell r="A5031">
            <v>89291</v>
          </cell>
          <cell r="B5031" t="str">
            <v>ALVENARIA ESTRUTURAL DE BLOCOS CERÂMICOS 14X19X29, (ESPESSURA DE 14 CM), PARA PAREDES COM ÁREA LÍQUIDA MENOR QUE 6M², SEM VÃOS, UTILIZANDO PALHETA E ARGAMASSA DE ASSENTAMENTO COM PREPARO MANUAL. AF_12/2014</v>
          </cell>
          <cell r="C5031" t="str">
            <v>M2</v>
          </cell>
          <cell r="D5031">
            <v>63.91</v>
          </cell>
        </row>
        <row r="5032">
          <cell r="A5032">
            <v>89292</v>
          </cell>
          <cell r="B5032" t="str">
            <v>ALVENARIA ESTRUTURAL DE BLOCOS CERÂMICOS 14X19X29, (ESPESSURA DE 14 CM), PARA PAREDES COM ÁREA LÍQUIDA MAIOR OU IGUAL A 6M², SEM VÃOS, UTILIZANDO PALHETA E ARGAMASSA DE ASSENTAMENTO COM PREPARO EM BETONEIRA. AF_12/2014</v>
          </cell>
          <cell r="C5032" t="str">
            <v>M2</v>
          </cell>
          <cell r="D5032">
            <v>58</v>
          </cell>
        </row>
        <row r="5033">
          <cell r="A5033">
            <v>89293</v>
          </cell>
          <cell r="B5033" t="str">
            <v>ALVENARIA ESTRUTURAL DE BLOCOS CERÂMICOS 14X19X29, (ESPESSURA DE 14 CM), PARA PAREDES COM ÁREA LÍQUIDA MAIOR OU IGUAL A 6M2, SEM VÃOS, UTILIZANDO PALHETA E ARGAMASSA DE ASSENTAMENTO COM PREPARO MANUAL. AF_12/2014</v>
          </cell>
          <cell r="C5033" t="str">
            <v>M2</v>
          </cell>
          <cell r="D5033">
            <v>59.42</v>
          </cell>
        </row>
        <row r="5034">
          <cell r="A5034">
            <v>89294</v>
          </cell>
          <cell r="B5034" t="str">
            <v>ALVENARIA ESTRUTURAL DE BLOCOS CERÂMICOS 14X19X29, (ESPESSURA DE 14 CM), PARA PAREDES COM ÁREA LÍQUIDA MENOR QUE 6M², COM VÃOS, UTILIZANDO PALHETA E ARGAMASSA DE ASSENTAMENTO COM PREPARO EM BETONEIRA. AF_12/2014</v>
          </cell>
          <cell r="C5034" t="str">
            <v>M2</v>
          </cell>
          <cell r="D5034">
            <v>68.400000000000006</v>
          </cell>
        </row>
        <row r="5035">
          <cell r="A5035">
            <v>89295</v>
          </cell>
          <cell r="B5035" t="str">
            <v>ALVENARIA ESTRUTURAL DE BLOCOS CERÂMICOS 14X19X29, (ESPESSURA DE 14 CM), PARA PAREDES COM ÁREA LÍQUIDA MENOR QUE 6M², COM VÃOS, UTILIZANDO PALHETA E ARGAMASSA DE ASSENTAMENTO COM PREPARO MANUAL. AF_12/2014</v>
          </cell>
          <cell r="C5035" t="str">
            <v>M2</v>
          </cell>
          <cell r="D5035">
            <v>69.819999999999993</v>
          </cell>
        </row>
        <row r="5036">
          <cell r="A5036">
            <v>89296</v>
          </cell>
          <cell r="B5036" t="str">
            <v>ALVENARIA ESTRUTURAL DE BLOCOS CERÂMICOS 14X19X29, (ESPESSURA DE 14 CM), PARA PAREDES COM ÁREA LÍQUIDA MAIOR OU IGUAL A 6M², COM VÃOS, UTILIZANDO PALHETA E ARGAMASSA DE ASSENTAMENTO COM PREPARO EM BETONEIRA. AF_12/2014</v>
          </cell>
          <cell r="C5036" t="str">
            <v>M2</v>
          </cell>
          <cell r="D5036">
            <v>61.43</v>
          </cell>
        </row>
        <row r="5037">
          <cell r="A5037">
            <v>89297</v>
          </cell>
          <cell r="B5037" t="str">
            <v>ALVENARIA ESTRUTURAL DE BLOCOS CERÂMICOS 14X19X29, (ESPESSURA DE 14 CM), PARA PAREDES COM ÁREA LÍQUIDA MAIOR OU IGUAL A 6M², COM VÃOS, UTILIZANDO PALHETA E ARGAMASSA DE ASSENTAMENTO COM PREPARO MANUAL. AF_12/2014</v>
          </cell>
          <cell r="C5037" t="str">
            <v>M2</v>
          </cell>
          <cell r="D5037">
            <v>62.85</v>
          </cell>
        </row>
        <row r="5038">
          <cell r="A5038">
            <v>89298</v>
          </cell>
          <cell r="B5038" t="str">
            <v>ALVENARIA ESTRUTURAL DE BLOCOS CERÂMICOS 14X19X39, (ESPESSURA DE 14 CM), PARA PAREDES COM ÁREA LÍQUIDA MENOR QUE 6M², SEM VÃOS, UTILIZANDO COLHER DE PEDREIRO E ARGAMASSA DE ASSENTAMENTO COM PREPARO EM BETONEIRA. AF_12/2014</v>
          </cell>
          <cell r="C5038" t="str">
            <v>M2</v>
          </cell>
          <cell r="D5038">
            <v>63.64</v>
          </cell>
        </row>
        <row r="5039">
          <cell r="A5039">
            <v>89299</v>
          </cell>
          <cell r="B5039" t="str">
            <v>ALVENARIA ESTRUTURAL DE BLOCOS CERÂMICOS 14X19X39, (ESPESSURA DE 14 CM), PARA PAREDES COM ÁREA LÍQUIDA MENOR QUE 6M², SEM VÃOS, UTILIZANDO COLHER DE PEDREIRO E ARGAMASSA DE ASSENTAMENTO COM PREPARO MANUAL. AF_12/2014</v>
          </cell>
          <cell r="C5039" t="str">
            <v>M2</v>
          </cell>
          <cell r="D5039">
            <v>65.459999999999994</v>
          </cell>
        </row>
        <row r="5040">
          <cell r="A5040">
            <v>89300</v>
          </cell>
          <cell r="B5040" t="str">
            <v>ALVENARIA ESTRUTURAL DE BLOCOS CERÂMICOS 14X19X39, (ESPESSURA DE 14 CM), PARA PAREDES COM ÁREA LÍQUIDA MAIOR OU IGUAL A 6M², SEM VÃOS, UTILIZANDO COLHER DE PEDREIRO E ARGAMASSA DE ASSENTAMENTO COM PREPARO EM BETONEIRA. AF_12/2014</v>
          </cell>
          <cell r="C5040" t="str">
            <v>M2</v>
          </cell>
          <cell r="D5040">
            <v>59.08</v>
          </cell>
        </row>
        <row r="5041">
          <cell r="A5041">
            <v>89301</v>
          </cell>
          <cell r="B5041" t="str">
            <v>ALVENARIA ESTRUTURAL DE BLOCOS CERÂMICOS 14X19X39, (ESPESSURA DE 14 CM), PARA PAREDES COM ÁREA LÍQUIDA MAIOR OU IGUAL A 6M², SEM VÃOS, UTILIZANDO COLHER DE PEDREIRO E ARGAMASSA DE ASSENTAMENTO COM PREPARO MANUAL. AF_12/2014</v>
          </cell>
          <cell r="C5041" t="str">
            <v>M2</v>
          </cell>
          <cell r="D5041">
            <v>60.9</v>
          </cell>
        </row>
        <row r="5042">
          <cell r="A5042">
            <v>89302</v>
          </cell>
          <cell r="B5042" t="str">
            <v>ALVENARIA ESTRUTURAL DE BLOCOS CERÂMICOS 14X19X39, (ESPESSURA DE 14 CM), PARA PAREDES COM ÁREA LÍQUIDA MENOR QUE 6M², COM VÃOS, UTILIZANDO COLHER DE PEDREIRO E ARGAMASSA DE ASSENTAMENTO COM PREPARO EM BETONEIRA. AF_12/2014</v>
          </cell>
          <cell r="C5042" t="str">
            <v>M2</v>
          </cell>
          <cell r="D5042">
            <v>71</v>
          </cell>
        </row>
        <row r="5043">
          <cell r="A5043">
            <v>89303</v>
          </cell>
          <cell r="B5043" t="str">
            <v>ALVENARIA ESTRUTURAL DE BLOCOS CERÂMICOS 14X19X39, (ESPESSURA DE 14 CM), PARA PAREDES COM ÁREA LÍQUIDA MENOR QUE 6M², COM VÃOS, UTILIZANDO COLHER DE PEDREIRO E ARGAMASSA DE ASSENTAMENTO COM PREPARO MANUAL. AF_12/2014</v>
          </cell>
          <cell r="C5043" t="str">
            <v>M2</v>
          </cell>
          <cell r="D5043">
            <v>72.819999999999993</v>
          </cell>
        </row>
        <row r="5044">
          <cell r="A5044">
            <v>89304</v>
          </cell>
          <cell r="B5044" t="str">
            <v>ALVENARIA ESTRUTURAL DE BLOCOS CERÂMICOS 14X19X39, (ESPESSURA DE 14 CM), PARA PAREDES COM ÁREA LÍQUIDA MAIOR OU IGUAL A 6M², COM VÃOS, UTILIZANDO COLHER DE PEDREIRO E ARGAMASSA DE ASSENTAMENTO COM PREPARO EM BETONEIRA. AF_12/2014</v>
          </cell>
          <cell r="C5044" t="str">
            <v>M2</v>
          </cell>
          <cell r="D5044">
            <v>63.59</v>
          </cell>
        </row>
        <row r="5045">
          <cell r="A5045">
            <v>89305</v>
          </cell>
          <cell r="B5045" t="str">
            <v>ALVENARIA ESTRUTURAL DE BLOCOS CERÂMICOS 14X19X39, (ESPESSURA DE 14 CM), PARA PAREDES COM ÁREA LÍQUIDA MAIOR OU IGUAL A 6M², COM VÃOS, UTILIZANDO COLHER DE PEDREIRO E ARGAMASSA DE ASSENTAMENTO COM PREPARO MANUAL. AF_12/2014</v>
          </cell>
          <cell r="C5045" t="str">
            <v>M2</v>
          </cell>
          <cell r="D5045">
            <v>65.41</v>
          </cell>
        </row>
        <row r="5046">
          <cell r="A5046">
            <v>89306</v>
          </cell>
          <cell r="B5046" t="str">
            <v>ALVENARIA ESTRUTURAL DE BLOCOS CERÂMICOS 14X19X29, (ESPESSURA DE 14 CM), PARA PAREDES COM ÁREA LÍQUIDA MENOR QUE 6M², SEM VÃOS, UTILIZANDO COLHER DE PEDREIRO E ARGAMASSA DE ASSENTAMENTO COM PREPARO EM BETONEIRA. AF_12/2014</v>
          </cell>
          <cell r="C5046" t="str">
            <v>M2</v>
          </cell>
          <cell r="D5046">
            <v>72.53</v>
          </cell>
        </row>
        <row r="5047">
          <cell r="A5047">
            <v>89307</v>
          </cell>
          <cell r="B5047" t="str">
            <v>ALVENARIA ESTRUTURAL DE BLOCOS CERÂMICOS 14X19X29, (ESPESSURA DE 14 CM), PARA PAREDES COM ÁREA LÍQUIDA MENOR QUE 6M², SEM VÃOS, UTILIZANDO COLHER DE PEDREIRO E ARGAMASSA DE ASSENTAMENTO COM PREPARO MANUAL. AF_12/2014</v>
          </cell>
          <cell r="C5047" t="str">
            <v>M2</v>
          </cell>
          <cell r="D5047">
            <v>74.540000000000006</v>
          </cell>
        </row>
        <row r="5048">
          <cell r="A5048">
            <v>89308</v>
          </cell>
          <cell r="B5048" t="str">
            <v>ALVENARIA ESTRUTURAL DE BLOCOS CERÂMICOS 14X19X29, (ESPESSURA DE 14 CM), PARA PAREDES COM ÁREA LÍQUIDA MAIOR OU IGUAL A 6M², SEM VÃOS, UTILIZANDO COLHER DE PEDREIRO E ARGAMASSA DE ASSENTAMENTO COM PREPARO EM BETONEIRA. AF_12/2014</v>
          </cell>
          <cell r="C5048" t="str">
            <v>M2</v>
          </cell>
          <cell r="D5048">
            <v>68.03</v>
          </cell>
        </row>
        <row r="5049">
          <cell r="A5049">
            <v>89309</v>
          </cell>
          <cell r="B5049" t="str">
            <v>ALVENARIA ESTRUTURAL DE BLOCOS CERÂMICOS 14X19X29, (ESPESSURA DE 14 CM), PARA PAREDES COM ÁREA LÍQUIDA MAIOR OU IGUAL A 6M², SEM VÃOS, UTILIZANDO COLHER DE PEDREIRO E ARGAMASSA DE ASSENTAMENTO COM PREPARO MANUAL. AF_12/2014</v>
          </cell>
          <cell r="C5049" t="str">
            <v>M2</v>
          </cell>
          <cell r="D5049">
            <v>70.040000000000006</v>
          </cell>
        </row>
        <row r="5050">
          <cell r="A5050">
            <v>89310</v>
          </cell>
          <cell r="B5050" t="str">
            <v>ALVENARIA ESTRUTURAL DE BLOCOS CERÂMICOS 14X19X29, (ESPESSURA DE 14 CM), PARA PAREDES COM ÁREA LÍQUIDA MENOR QUE 6M², COM VÃOS, UTILIZANDO COLHER DE PEDREIRO E ARGAMASSA DE ASSENTAMENTO COM PREPARO EM BETONEIRA. AF_12/2014</v>
          </cell>
          <cell r="C5050" t="str">
            <v>M2</v>
          </cell>
          <cell r="D5050">
            <v>82.84</v>
          </cell>
        </row>
        <row r="5051">
          <cell r="A5051">
            <v>89311</v>
          </cell>
          <cell r="B5051" t="str">
            <v>ALVENARIA ESTRUTURAL DE BLOCOS CERÂMICOS 14X19X29, (ESPESSURA DE 14 CM), PARA PAREDES COM ÁREA LÍQUIDA MENOR QUE 6M², COM VÃOS, UTILIZANDO COLHER DE PEDREIRO E ARGAMASSA DE ASSENTAMENTO COM PREPARO MANUAL. AF_12/2014</v>
          </cell>
          <cell r="C5051" t="str">
            <v>M2</v>
          </cell>
          <cell r="D5051">
            <v>84.85</v>
          </cell>
        </row>
        <row r="5052">
          <cell r="A5052">
            <v>89312</v>
          </cell>
          <cell r="B5052" t="str">
            <v>ALVENARIA ESTRUTURAL DE BLOCOS CERÂMICOS 14X19X29, (ESPESSURA DE 14 CM), PARA PAREDES COM ÁREA LÍQUIDA MAIOR OU IGUAL A 6M², COM VÃOS, UTILIZANDO COLHER DE PEDREIRO E ARGAMASSA DE ASSENTAMENTO COM PREPARO EM BETONEIRA. AF_12/2014</v>
          </cell>
          <cell r="C5052" t="str">
            <v>M2</v>
          </cell>
          <cell r="D5052">
            <v>73.290000000000006</v>
          </cell>
        </row>
        <row r="5053">
          <cell r="A5053">
            <v>89313</v>
          </cell>
          <cell r="B5053" t="str">
            <v>ALVENARIA ESTRUTURAL DE BLOCOS CERÂMICOS 14X19X29, (ESPESSURA DE 14 CM), PARA PAREDES COM ÁREA LÍQUIDA MAIOR OU IGUAL A 6M², COM VÃOS, UTILIZANDO COLHER DE PEDREIRO E ARGAMASSA DE ASSENTAMENTO COM PREPARO MANUAL. AF_12/2014</v>
          </cell>
          <cell r="C5053" t="str">
            <v>M2</v>
          </cell>
          <cell r="D5053">
            <v>75.3</v>
          </cell>
        </row>
        <row r="5054">
          <cell r="A5054">
            <v>95465</v>
          </cell>
          <cell r="B5054" t="str">
            <v>COBOGO CERAMICO (ELEMENTO VAZADO), 9X20X20CM, ASSENTADO COM ARGAMASSA TRACO 1:4 DE CIMENTO E AREIA</v>
          </cell>
          <cell r="C5054" t="str">
            <v>M2</v>
          </cell>
          <cell r="D5054">
            <v>140.78</v>
          </cell>
        </row>
        <row r="5055">
          <cell r="A5055">
            <v>87447</v>
          </cell>
          <cell r="B5055" t="str">
            <v>ALVENARIA DE VEDAÇÃO DE BLOCOS VAZADOS DE CONCRETO DE 9X19X39CM (ESPESSURA 9CM) DE PAREDES COM ÁREA LÍQUIDA MENOR QUE 6M² SEM VÃOS E ARGAMASSA DE ASSENTAMENTO COM PREPARO EM BETONEIRA. AF_06/2014</v>
          </cell>
          <cell r="C5055" t="str">
            <v>M2</v>
          </cell>
          <cell r="D5055">
            <v>50.72</v>
          </cell>
        </row>
        <row r="5056">
          <cell r="A5056">
            <v>87448</v>
          </cell>
          <cell r="B5056" t="str">
            <v>ALVENARIA DE VEDAÇÃO DE BLOCOS VAZADOS DE CONCRETO DE 9X19X39CM (ESPESSURA 9CM) DE PAREDES COM ÁREA LÍQUIDA MENOR QUE 6M² SEM VÃOS E ARGAMASSA DE ASSENTAMENTO COM PREPARO MANUAL. AF_06/2014</v>
          </cell>
          <cell r="C5056" t="str">
            <v>M2</v>
          </cell>
          <cell r="D5056">
            <v>51.3</v>
          </cell>
        </row>
        <row r="5057">
          <cell r="A5057">
            <v>87449</v>
          </cell>
          <cell r="B5057" t="str">
            <v>ALVENARIA DE VEDAÇÃO DE BLOCOS VAZADOS DE CONCRETO DE 14X19X39CM (ESPESSURA 14CM) DE PAREDES COM ÁREA LÍQUIDA MENOR QUE 6M² SEM VÃOS E ARGAMASSA DE ASSENTAMENTO COM PREPARO EM BETONEIRA. AF_06/2014</v>
          </cell>
          <cell r="C5057" t="str">
            <v>M2</v>
          </cell>
          <cell r="D5057">
            <v>64.349999999999994</v>
          </cell>
        </row>
        <row r="5058">
          <cell r="A5058">
            <v>87450</v>
          </cell>
          <cell r="B5058" t="str">
            <v>ALVENARIA DE VEDAÇÃO DE BLOCOS VAZADOS DE CONCRETO DE 14X19X39CM (ESPESSURA 14CM) DE PAREDES COM ÁREA LÍQUIDA MENOR QUE 6M² SEM VÃOS E ARGAMASSA DE ASSENTAMENTO COM PREPARO MANUAL. AF_06/2014</v>
          </cell>
          <cell r="C5058" t="str">
            <v>M2</v>
          </cell>
          <cell r="D5058">
            <v>65.44</v>
          </cell>
        </row>
        <row r="5059">
          <cell r="A5059">
            <v>87451</v>
          </cell>
          <cell r="B5059" t="str">
            <v>ALVENARIA DE VEDAÇÃO DE BLOCOS VAZADOS DE CONCRETO DE 19X19X39CM (ESPESSURA 19CM) DE PAREDES COM ÁREA LÍQUIDA MENOR QUE 6M² SEM VÃOS E ARGAMASSA DE ASSENTAMENTO COM PREPARO EM BETONEIRA. AF_06/2014</v>
          </cell>
          <cell r="C5059" t="str">
            <v>M2</v>
          </cell>
          <cell r="D5059">
            <v>79.98</v>
          </cell>
        </row>
        <row r="5060">
          <cell r="A5060">
            <v>87452</v>
          </cell>
          <cell r="B5060" t="str">
            <v>ALVENARIA DE VEDAÇÃO DE BLOCOS VAZADOS DE CONCRETO DE 19X19X39CM (ESPESSURA 19CM) DE PAREDES COM ÁREA LÍQUIDA MENOR QUE 6M² SEM VÃOS E ARGAMASSA DE ASSENTAMENTO COM PREPARO MANUAL. AF_06/2014</v>
          </cell>
          <cell r="C5060" t="str">
            <v>M2</v>
          </cell>
          <cell r="D5060">
            <v>80.430000000000007</v>
          </cell>
        </row>
        <row r="5061">
          <cell r="A5061">
            <v>87453</v>
          </cell>
          <cell r="B5061" t="str">
            <v>ALVENARIA DE VEDAÇÃO DE BLOCOS VAZADOS DE CONCRETO DE 9X19X39CM (ESPESSURA 9CM) DE PAREDES COM ÁREA LÍQUIDA MAIOR OU IGUAL A 6M² SEM VÃOS E ARGAMASSA DE ASSENTAMENTO COM PREPARO EM BETONEIRA. AF_06/2014</v>
          </cell>
          <cell r="C5061" t="str">
            <v>M2</v>
          </cell>
          <cell r="D5061">
            <v>47.19</v>
          </cell>
        </row>
        <row r="5062">
          <cell r="A5062">
            <v>87454</v>
          </cell>
          <cell r="B5062" t="str">
            <v>ALVENARIA DE VEDAÇÃO DE BLOCOS VAZADOS DE CONCRETO DE 9X19X39CM (ESPESSURA 9CM) DE PAREDES COM ÁREA LÍQUIDA MAIOR OU IGUAL A 6M² SEM VÃOS E ARGAMASSA DE ASSENTAMENTO COM PREPARO MANUAL. AF_06/2014</v>
          </cell>
          <cell r="C5062" t="str">
            <v>M2</v>
          </cell>
          <cell r="D5062">
            <v>48.12</v>
          </cell>
        </row>
        <row r="5063">
          <cell r="A5063">
            <v>87455</v>
          </cell>
          <cell r="B5063" t="str">
            <v>ALVENARIA DE VEDAÇÃO DE BLOCOS VAZADOS DE CONCRETO DE 14X19X39CM (ESPESSURA 14CM) DE PAREDES COM ÁREA LÍQUIDA MAIOR OU IGUAL A 6M² SEM VÃOS E ARGAMASSA DE ASSENTAMENTO COM PREPARO EM BETONEIRA. AF_06/2014</v>
          </cell>
          <cell r="C5063" t="str">
            <v>M2</v>
          </cell>
          <cell r="D5063">
            <v>59.99</v>
          </cell>
        </row>
        <row r="5064">
          <cell r="A5064">
            <v>87456</v>
          </cell>
          <cell r="B5064" t="str">
            <v>ALVENARIA DE VEDAÇÃO DE BLOCOS VAZADOS DE CONCRETO DE 14X19X39CM (ESPESSURA 14CM) DE PAREDES COM ÁREA LÍQUIDA MAIOR OU IGUAL A 6M² SEM VÃOS E ARGAMASSA DE ASSENTAMENTO COM PREPARO MANUAL. AF_06/2014</v>
          </cell>
          <cell r="C5064" t="str">
            <v>M2</v>
          </cell>
          <cell r="D5064">
            <v>61.43</v>
          </cell>
        </row>
        <row r="5065">
          <cell r="A5065">
            <v>87457</v>
          </cell>
          <cell r="B5065" t="str">
            <v>ALVENARIA DE VEDAÇÃO DE BLOCOS VAZADOS DE CONCRETO DE 19X19X39CM (ESPESSURA 19CM) DE PAREDES COM ÁREA LÍQUIDA MAIOR OU IGUAL A 6M² SEM VÃOS E ARGAMASSA DE ASSENTAMENTO COM PREPARO EM BETONEIRA. AF_06/2014</v>
          </cell>
          <cell r="C5065" t="str">
            <v>M2</v>
          </cell>
          <cell r="D5065">
            <v>73.989999999999995</v>
          </cell>
        </row>
        <row r="5066">
          <cell r="A5066">
            <v>87458</v>
          </cell>
          <cell r="B5066" t="str">
            <v>ALVENARIA DE VEDAÇÃO DE BLOCOS VAZADOS DE CONCRETO DE 19X19X39CM (ESPESSURA 19CM) DE PAREDES COM ÁREA LÍQUIDA MAIOR OU IGUAL A 6M² SEM VÃOS E ARGAMASSA DE ASSENTAMENTO COM PREPARO MANUAL. AF_06/2014</v>
          </cell>
          <cell r="C5066" t="str">
            <v>M2</v>
          </cell>
          <cell r="D5066">
            <v>75.36</v>
          </cell>
        </row>
        <row r="5067">
          <cell r="A5067">
            <v>87459</v>
          </cell>
          <cell r="B5067" t="str">
            <v>ALVENARIA DE VEDAÇÃO DE BLOCOS VAZADOS DE CONCRETO DE 9X19X39CM (ESPESSURA 9CM) DE PAREDES COM ÁREA LÍQUIDA MENOR QUE 6M² COM VÃOS E ARGAMASSA DE ASSENTAMENTO COM PREPARO EM BETONEIRA. AF_06/2014</v>
          </cell>
          <cell r="C5067" t="str">
            <v>M2</v>
          </cell>
          <cell r="D5067">
            <v>56.47</v>
          </cell>
        </row>
        <row r="5068">
          <cell r="A5068">
            <v>87460</v>
          </cell>
          <cell r="B5068" t="str">
            <v>ALVENARIA DE VEDAÇÃO DE BLOCOS VAZADOS DE CONCRETO DE 9X19X39CM (ESPESSURA 9CM) DE PAREDES COM ÁREA LÍQUIDA MENOR QUE 6M² COM VÃOS E ARGAMASSA DE ASSENTAMENTO COM PREPARO MANUAL. AF_06/2014</v>
          </cell>
          <cell r="C5068" t="str">
            <v>M2</v>
          </cell>
          <cell r="D5068">
            <v>57.4</v>
          </cell>
        </row>
        <row r="5069">
          <cell r="A5069">
            <v>87461</v>
          </cell>
          <cell r="B5069" t="str">
            <v>ALVENARIA DE VEDAÇÃO DE BLOCOS VAZADOS DE CONCRETO DE 14X19X39CM (ESPESSURA 14CM) DE PAREDES COM ÁREA LÍQUIDA MENOR QUE 6M² COM VÃOS E ARGAMASSA DE ASSENTAMENTO COM PREPARO EM BETONEIRA. AF_06/2014</v>
          </cell>
          <cell r="C5069" t="str">
            <v>M2</v>
          </cell>
          <cell r="D5069">
            <v>70.14</v>
          </cell>
        </row>
        <row r="5070">
          <cell r="A5070">
            <v>87462</v>
          </cell>
          <cell r="B5070" t="str">
            <v>ALVENARIA DE VEDAÇÃO DE BLOCOS VAZADOS DE CONCRETO DE 14X19X39CM (ESPESSURA 14CM) DE PAREDES COM ÁREA LÍQUIDA MENOR QUE 6M² COM VÃOS E ARGAMASSA DE ASSENTAMENTO COM PREPARO MANUAL. AF_06/2014</v>
          </cell>
          <cell r="C5070" t="str">
            <v>M2</v>
          </cell>
          <cell r="D5070">
            <v>71.23</v>
          </cell>
        </row>
        <row r="5071">
          <cell r="A5071">
            <v>87463</v>
          </cell>
          <cell r="B5071" t="str">
            <v>ALVENARIA DE VEDAÇÃO DE BLOCOS VAZADOS DE CONCRETO DE 19X19X39CM (ESPESSURA 19CM) DE PAREDES COM ÁREA LÍQUIDA MENOR QUE 6M² COM VÃOS E ARGAMASSA DE ASSENTAMENTO COM PREPARO EM BETONEIRA. AF_06/2014</v>
          </cell>
          <cell r="C5071" t="str">
            <v>M2</v>
          </cell>
          <cell r="D5071">
            <v>84.92</v>
          </cell>
        </row>
        <row r="5072">
          <cell r="A5072">
            <v>87464</v>
          </cell>
          <cell r="B5072" t="str">
            <v>ALVENARIA DE VEDAÇÃO DE BLOCOS VAZADOS DE CONCRETO DE 19X19X39CM (ESPESSURA 19CM) DE PAREDES COM ÁREA LÍQUIDA MENOR QUE 6M² COM VÃOS E ARGAMASSA DE ASSENTAMENTO COM PREPARO MANUAL. AF_06/2014</v>
          </cell>
          <cell r="C5072" t="str">
            <v>M2</v>
          </cell>
          <cell r="D5072">
            <v>86.29</v>
          </cell>
        </row>
        <row r="5073">
          <cell r="A5073">
            <v>87465</v>
          </cell>
          <cell r="B5073" t="str">
            <v>ALVENARIA DE VEDAÇÃO DE BLOCOS VAZADOS DE CONCRETO DE 9X19X39CM (ESPESSURA 9CM) DE PAREDES COM ÁREA LÍQUIDA MAIOR OU IGUAL A 6M² COM VÃOS E ARGAMASSA DE ASSENTAMENTO COM PREPARO EM BETONEIRA. AF_06/2014</v>
          </cell>
          <cell r="C5073" t="str">
            <v>M2</v>
          </cell>
          <cell r="D5073">
            <v>50.45</v>
          </cell>
        </row>
        <row r="5074">
          <cell r="A5074">
            <v>87466</v>
          </cell>
          <cell r="B5074" t="str">
            <v>ALVENARIA DE VEDAÇÃO DE BLOCOS VAZADOS DE CONCRETO DE 9X19X39CM (ESPESSURA 9CM) DE PAREDES COM ÁREA LÍQUIDA MAIOR OU IGUAL A 6M² COM VÃOS E ARGAMASSA DE ASSENTAMENTO COM PREPARO MANUAL. AF_06/2014</v>
          </cell>
          <cell r="C5074" t="str">
            <v>M2</v>
          </cell>
          <cell r="D5074">
            <v>51.38</v>
          </cell>
        </row>
        <row r="5075">
          <cell r="A5075">
            <v>87467</v>
          </cell>
          <cell r="B5075" t="str">
            <v>ALVENARIA DE VEDAÇÃO DE BLOCOS VAZADOS DE CONCRETO DE 14X19X39CM (ESPESSURA 14CM) DE PAREDES COM ÁREA LÍQUIDA MAIOR OU IGUAL A 6M² COM VÃOS E ARGAMASSA DE ASSENTAMENTO COM PREPARO EM BETONEIRA. AF_06/2014</v>
          </cell>
          <cell r="C5075" t="str">
            <v>M2</v>
          </cell>
          <cell r="D5075">
            <v>63.63</v>
          </cell>
        </row>
        <row r="5076">
          <cell r="A5076">
            <v>87468</v>
          </cell>
          <cell r="B5076" t="str">
            <v>ALVENARIA DE VEDAÇÃO DE BLOCOS VAZADOS DE CONCRETO DE 14X19X39CM (ESPESSURA 14CM) DE PAREDES COM ÁREA LÍQUIDA MAIOR OU IGUAL A 6M² COM VÃOS E ARGAMASSA DE ASSENTAMENTO COM PREPARO MANUAL. AF_06/2014</v>
          </cell>
          <cell r="C5076" t="str">
            <v>M2</v>
          </cell>
          <cell r="D5076">
            <v>64.72</v>
          </cell>
        </row>
        <row r="5077">
          <cell r="A5077">
            <v>87469</v>
          </cell>
          <cell r="B5077" t="str">
            <v>ALVENARIA DE VEDAÇÃO DE BLOCOS VAZADOS DE CONCRETO DE 19X19X39CM (ESPESSURA 19CM) DE PAREDES COM ÁREA LÍQUIDA MAIOR OU IGUAL A 6M² COM VÃOS E ARGAMASSA DE ASSENTAMENTO COM PREPARO EM BETONEIRA. AF_06/2014</v>
          </cell>
          <cell r="C5077" t="str">
            <v>M2</v>
          </cell>
          <cell r="D5077">
            <v>77.8</v>
          </cell>
        </row>
        <row r="5078">
          <cell r="A5078">
            <v>87470</v>
          </cell>
          <cell r="B5078" t="str">
            <v>ALVENARIA DE VEDAÇÃO DE BLOCOS VAZADOS DE CONCRETO DE 19X19X39CM (ESPESSURA 19CM) DE PAREDES COM ÁREA LÍQUIDA MAIOR OU IGUAL A 6M² COM VÃOS E ARGAMASSA DE ASSENTAMENTO COM PREPARO MANUAL. AF_06/2014</v>
          </cell>
          <cell r="C5078" t="str">
            <v>M2</v>
          </cell>
          <cell r="D5078">
            <v>79.17</v>
          </cell>
        </row>
        <row r="5079">
          <cell r="A5079">
            <v>89044</v>
          </cell>
          <cell r="B5079" t="str">
            <v>(COMPOSIÇÃO REPRESENTATIVA) DO SERVIÇO DE ALVENARIA DE VEDAÇÃO DE BLOCOS VAZADOS DE CONCRETO DE 9X19X39CM (ESPESSURA 9CM), PARA EDIFICAÇÃO HABITACIONAL MULTIFAMILIAR (PRÉDIO). AF_11/2014</v>
          </cell>
          <cell r="C5079" t="str">
            <v>M2</v>
          </cell>
          <cell r="D5079">
            <v>50.56</v>
          </cell>
        </row>
        <row r="5080">
          <cell r="A5080">
            <v>89169</v>
          </cell>
          <cell r="B5080" t="str">
            <v>(COMPOSIÇÃO REPRESENTATIVA) DO SERVIÇO DE ALVENARIA DE VEDAÇÃO DE BLOCOS VAZADOS DE CONCRETO DE 9X19X39CM (ESPESSURA 9CM), PARA EDIFICAÇÃO HABITACIONAL UNIFAMILIAR (CASA) E EDIFICAÇÃO PÚBLICA PADRÃO. AF_11/2014</v>
          </cell>
          <cell r="C5080" t="str">
            <v>M2</v>
          </cell>
          <cell r="D5080">
            <v>51.32</v>
          </cell>
        </row>
        <row r="5081">
          <cell r="A5081">
            <v>89978</v>
          </cell>
          <cell r="B5081" t="str">
            <v>(COMPOSIÇÃO REPRESENTATIVA) DO SERVIÇO DE ALVENARIA DE VEDAÇÃO DE BLOCOS VAZADOS DE CONCRETO DE 14X19X39CM (ESPESSURA 14CM), PARA EDIFICAÇÃO HABITACIONAL UNIFAMILIAR (CASA) E EDIFICAÇÃO PÚBLICA PADRÃO. AF_12/2014</v>
          </cell>
          <cell r="C5081" t="str">
            <v>M2</v>
          </cell>
          <cell r="D5081">
            <v>64.64</v>
          </cell>
        </row>
        <row r="5082">
          <cell r="A5082" t="str">
            <v>73937/1</v>
          </cell>
          <cell r="B5082" t="str">
            <v>COBOGO DE CONCRETO (ELEMENTO VAZADO), 7X50X50CM, ASSENTADO COM ARGAMASSA TRACO 1:4 (CIMENTO E AREIA)</v>
          </cell>
          <cell r="C5082" t="str">
            <v>M2</v>
          </cell>
          <cell r="D5082">
            <v>119.81</v>
          </cell>
        </row>
        <row r="5083">
          <cell r="A5083" t="str">
            <v>73937/3</v>
          </cell>
          <cell r="B5083" t="str">
            <v>COBOGO DE CONCRETO (ELEMENTO VAZADO), 7X50X50CM, ASSENTADO COM ARGAMASSA TRACO 1:3 (CIMENTO E AREIA)</v>
          </cell>
          <cell r="C5083" t="str">
            <v>M2</v>
          </cell>
          <cell r="D5083">
            <v>120.03</v>
          </cell>
        </row>
        <row r="5084">
          <cell r="A5084" t="str">
            <v>73937/5</v>
          </cell>
          <cell r="B5084" t="str">
            <v>COBOGO DE CONCRETO (ELEMENTO VAZADO), 10X29X39CM ABERTURA COM VIDRO, ASSENTADO COM ARGAMASSA TRACO 1:4 (CIMENTO E AREIA MEDIA NAO PENEIRADA)</v>
          </cell>
          <cell r="C5084" t="str">
            <v>M2</v>
          </cell>
          <cell r="D5084">
            <v>211.24</v>
          </cell>
        </row>
        <row r="5085">
          <cell r="A5085">
            <v>89453</v>
          </cell>
          <cell r="B5085" t="str">
            <v>ALVENARIA DE BLOCOS DE CONCRETO ESTRUTURAL 14X19X39 CM, (ESPESSURA 14 CM), FBK = 4,5 MPA, PARA PAREDES COM ÁREA LÍQUIDA MENOR QUE 6M², SEM VÃOS, UTILIZANDO PALHETA. AF_12/2014</v>
          </cell>
          <cell r="C5085" t="str">
            <v>M2</v>
          </cell>
          <cell r="D5085">
            <v>58.65</v>
          </cell>
        </row>
        <row r="5086">
          <cell r="A5086">
            <v>89454</v>
          </cell>
          <cell r="B5086" t="str">
            <v>ALVENARIA DE BLOCOS DE CONCRETO ESTRUTURAL 14X19X39 CM, (ESPESSURA 14 CM), FBK = 4,5 MPA, PARA PAREDES COM ÁREA LÍQUIDA MAIOR OU IGUAL A 6M², SEM VÃOS, UTILIZANDO PALHETA. AF_12/2014</v>
          </cell>
          <cell r="C5086" t="str">
            <v>M2</v>
          </cell>
          <cell r="D5086">
            <v>55.92</v>
          </cell>
        </row>
        <row r="5087">
          <cell r="A5087">
            <v>89455</v>
          </cell>
          <cell r="B5087" t="str">
            <v>ALVENARIA DE BLOCOS DE CONCRETO ESTRUTURAL 14X19X39 CM, (ESPESSURA 14 CM) FBK = 14,0 MPA, PARA PAREDES COM ÁREA LÍQUIDA MENOR QUE 6M², SEM VÃOS, UTILIZANDO PALHETA. AF_12/2014</v>
          </cell>
          <cell r="C5087" t="str">
            <v>M2</v>
          </cell>
          <cell r="D5087">
            <v>72.91</v>
          </cell>
        </row>
        <row r="5088">
          <cell r="A5088">
            <v>89456</v>
          </cell>
          <cell r="B5088" t="str">
            <v>ALVENARIA DE BLOCOS DE CONCRETO ESTRUTURAL 14X19X39 CM, (ESPESSURA 14 CM) FBK = 14,0 MPA, PARA PAREDES COM ÁREA LÍQUIDA MAIOR OU IGUAL A 6M², SEM VÃOS, UTILIZANDO PALHETA. AF_12/2014</v>
          </cell>
          <cell r="C5088" t="str">
            <v>M2</v>
          </cell>
          <cell r="D5088">
            <v>69.62</v>
          </cell>
        </row>
        <row r="5089">
          <cell r="A5089">
            <v>89457</v>
          </cell>
          <cell r="B5089" t="str">
            <v>ALVENARIA DE BLOCOS DE CONCRETO ESTRUTURAL 14X19X39 CM, (ESPESSURA 14 CM), FBK = 4,5 MPA, PARA PAREDES COM ÁREA LÍQUIDA MENOR QUE 6M², COM VÃOS, UTILIZANDO PALHETA. AF_12/2014</v>
          </cell>
          <cell r="C5089" t="str">
            <v>M2</v>
          </cell>
          <cell r="D5089">
            <v>62.44</v>
          </cell>
        </row>
        <row r="5090">
          <cell r="A5090">
            <v>89458</v>
          </cell>
          <cell r="B5090" t="str">
            <v>ALVENARIA DE BLOCOS DE CONCRETO ESTRUTURAL 14X19X39 CM, (ESPESSURA 14 CM), FBK = 4,5 MPA, PARA PAREDES COM ÁREA LÍQUIDA MAIOR OU IGUAL A 6M², COM VÃOS, UTILIZANDO PALHETA. AF_12/2014</v>
          </cell>
          <cell r="C5090" t="str">
            <v>M2</v>
          </cell>
          <cell r="D5090">
            <v>58.04</v>
          </cell>
        </row>
        <row r="5091">
          <cell r="A5091">
            <v>89459</v>
          </cell>
          <cell r="B5091" t="str">
            <v>ALVENARIA DE BLOCOS DE CONCRETO ESTRUTURAL 14X19X39 CM, (ESPESSURA 14 CM) FBK = 14,0 MPA, PARA PAREDES COM ÁREA LÍQUIDA MENOR QUE 6M², COM VÃOS, UTILIZANDO PALHETA. AF_12/2014</v>
          </cell>
          <cell r="C5091" t="str">
            <v>M2</v>
          </cell>
          <cell r="D5091">
            <v>78.19</v>
          </cell>
        </row>
        <row r="5092">
          <cell r="A5092">
            <v>89460</v>
          </cell>
          <cell r="B5092" t="str">
            <v>ALVENARIA DE BLOCOS DE CONCRETO ESTRUTURAL 14X19X39 CM, (ESPESSURA 14 CM) FBK = 14,0 MPA, PARA PAREDES COM ÁREA LÍQUIDA MAIOR OU IGUAL A 6M², COM VÃOS, UTILIZANDO PALHETA. AF_12/2014</v>
          </cell>
          <cell r="C5092" t="str">
            <v>M2</v>
          </cell>
          <cell r="D5092">
            <v>72.790000000000006</v>
          </cell>
        </row>
        <row r="5093">
          <cell r="A5093">
            <v>89462</v>
          </cell>
          <cell r="B5093" t="str">
            <v>ALVENARIA DE BLOCOS DE CONCRETO ESTRUTURAL 14X19X29 CM, (ESPESSURA 14 CM), FBK = 4,5 MPA, PARA PAREDES COM ÁREA LÍQUIDA MENOR QUE 6M², SEM VÃOS, UTILIZANDO PALHETA. AF_12/2014</v>
          </cell>
          <cell r="C5093" t="str">
            <v>M2</v>
          </cell>
          <cell r="D5093">
            <v>67.650000000000006</v>
          </cell>
        </row>
        <row r="5094">
          <cell r="A5094">
            <v>89463</v>
          </cell>
          <cell r="B5094" t="str">
            <v>ALVENARIA DE BLOCOS DE CONCRETO ESTRUTURAL 14X19X29 CM, (ESPESSURA 14 CM), FBK = 4,5 MPA, PARA PAREDES COM ÁREA LÍQUIDA MAIOR OU IGUAL A 6M², SEM VÃOS, UTILIZANDO PALHETA. AF_12/2014</v>
          </cell>
          <cell r="C5094" t="str">
            <v>M2</v>
          </cell>
          <cell r="D5094">
            <v>65.209999999999994</v>
          </cell>
        </row>
        <row r="5095">
          <cell r="A5095">
            <v>89464</v>
          </cell>
          <cell r="B5095" t="str">
            <v>ALVENARIA DE BLOCOS DE CONCRETO ESTRUTURAL 14X19X29 CM, (ESPESSURA 14 CM) FBK = 14,0 MPA, PARA PAREDES COM ÁREA LÍQUIDA MENOR QUE 6M², SEM VÃOS, UTILIZANDO PALHETA. AF_12/2014</v>
          </cell>
          <cell r="C5095" t="str">
            <v>M2</v>
          </cell>
          <cell r="D5095">
            <v>90.79</v>
          </cell>
        </row>
        <row r="5096">
          <cell r="A5096">
            <v>89465</v>
          </cell>
          <cell r="B5096" t="str">
            <v>ALVENARIA DE BLOCOS DE CONCRETO ESTRUTURAL 14X19X29 CM, (ESPESSURA 14 CM) FBK = 14,0 MPA, PARA PAREDES COM ÁREA LÍQUIDA MAIOR OU IGUAL A 6M², SEM VÃOS, UTILIZANDO PALHETA. AF_12/2014</v>
          </cell>
          <cell r="C5096" t="str">
            <v>M2</v>
          </cell>
          <cell r="D5096">
            <v>87.86</v>
          </cell>
        </row>
        <row r="5097">
          <cell r="A5097">
            <v>89466</v>
          </cell>
          <cell r="B5097" t="str">
            <v>ALVENARIA DE BLOCOS DE CONCRETO ESTRUTURAL 14X19X29 CM, (ESPESSURA 14 CM), FBK = 4,5 MPA, PARA PAREDES COM ÁREA LÍQUIDA MENOR QUE 6M², COM VÃOS, UTILIZANDO PALHETA. AF_12/2014</v>
          </cell>
          <cell r="C5097" t="str">
            <v>M2</v>
          </cell>
          <cell r="D5097">
            <v>71.62</v>
          </cell>
        </row>
        <row r="5098">
          <cell r="A5098">
            <v>89467</v>
          </cell>
          <cell r="B5098" t="str">
            <v>ALVENARIA DE BLOCOS DE CONCRETO ESTRUTURAL 14X19X29 CM, (ESPESSURA 14 CM), FBK = 4,5 MPA, PARA PAREDES COM ÁREA LÍQUIDA MAIOR OU IGUAL A 6M², COM VÃOS, UTILIZANDO PALHETA. AF_12/2014</v>
          </cell>
          <cell r="C5098" t="str">
            <v>M2</v>
          </cell>
          <cell r="D5098">
            <v>67.33</v>
          </cell>
        </row>
        <row r="5099">
          <cell r="A5099">
            <v>89468</v>
          </cell>
          <cell r="B5099" t="str">
            <v>ALVENARIA DE BLOCOS DE CONCRETO ESTRUTURAL 14X19X29 CM, (ESPESSURA 14 CM) FBK = 14,0 MPA, PARA PAREDES COM ÁREA LÍQUIDA MENOR QUE 6M², COM VÃOS, UTILIZANDO PALHETA. AF_12/2014</v>
          </cell>
          <cell r="C5099" t="str">
            <v>M2</v>
          </cell>
          <cell r="D5099">
            <v>95.67</v>
          </cell>
        </row>
        <row r="5100">
          <cell r="A5100">
            <v>89469</v>
          </cell>
          <cell r="B5100" t="str">
            <v>ALVENARIA DE BLOCOS DE CONCRETO ESTRUTURAL 14X19X29 CM, (ESPESSURA 14 CM) FBK = 14,0 MPA, PARA PAREDES COM ÁREA LÍQUIDA MAIOR OU IGUAL A 6M², COM VÃOS, UTILIZANDO PALHETA. AF_12/2014</v>
          </cell>
          <cell r="C5100" t="str">
            <v>M2</v>
          </cell>
          <cell r="D5100">
            <v>90.48</v>
          </cell>
        </row>
        <row r="5101">
          <cell r="A5101">
            <v>89470</v>
          </cell>
          <cell r="B5101" t="str">
            <v>ALVENARIA DE BLOCOS DE CONCRETO ESTRUTURAL 14X19X39 CM, (ESPESSURA 14 CM), FBK = 4,5 MPA, PARA PAREDES COM ÁREA LÍQUIDA MENOR QUE 6M², SEM VÃOS, UTILIZANDO COLHER DE PEDREIRO. AF_12/2014</v>
          </cell>
          <cell r="C5101" t="str">
            <v>M2</v>
          </cell>
          <cell r="D5101">
            <v>70</v>
          </cell>
        </row>
        <row r="5102">
          <cell r="A5102">
            <v>89471</v>
          </cell>
          <cell r="B5102" t="str">
            <v>ALVENARIA DE BLOCOS DE CONCRETO ESTRUTURAL 14X19X39 CM, (ESPESSURA 14 CM), FBK = 4,5 MPA, PARA PAREDES COM ÁREA LÍQUIDA MAIOR OU IGUAL A 6M², SEM VÃOS, UTILIZANDO COLHER DE PEDREIRO. AF_12/2014</v>
          </cell>
          <cell r="C5102" t="str">
            <v>M2</v>
          </cell>
          <cell r="D5102">
            <v>67.27</v>
          </cell>
        </row>
        <row r="5103">
          <cell r="A5103">
            <v>89472</v>
          </cell>
          <cell r="B5103" t="str">
            <v>ALVENARIA DE BLOCOS DE CONCRETO ESTRUTURAL 14X19X39 CM, (ESPESSURA 14 CM) FBK = 14,0 MPA, PARA PAREDES COM ÁREA LÍQUIDA MENOR QUE 6M², SEM VÃOS, UTILIZANDO COLHER DE PEDREIRO. AF_12/2014</v>
          </cell>
          <cell r="C5103" t="str">
            <v>M2</v>
          </cell>
          <cell r="D5103">
            <v>84.2</v>
          </cell>
        </row>
        <row r="5104">
          <cell r="A5104">
            <v>89473</v>
          </cell>
          <cell r="B5104" t="str">
            <v>ALVENARIA DE BLOCOS DE CONCRETO ESTRUTURAL 14X19X39 CM, (ESPESSURA 14 CM) FBK = 14,0 MPA, PARA PAREDES COM ÁREA LÍQUIDA MAIOR OU IGUAL A 6M², SEM VÃOS, UTILIZANDO COLHER DE PEDREIRO. AF_12/2014</v>
          </cell>
          <cell r="C5104" t="str">
            <v>M2</v>
          </cell>
          <cell r="D5104">
            <v>81.099999999999994</v>
          </cell>
        </row>
        <row r="5105">
          <cell r="A5105">
            <v>89474</v>
          </cell>
          <cell r="B5105" t="str">
            <v>ALVENARIA DE BLOCOS DE CONCRETO ESTRUTURAL 14X19X39 CM, (ESPESSURA 14 CM), FBK = 4,5 MPA, PARA PAREDES COM ÁREA LÍQUIDA MENOR QUE 6M², COM VÃOS, UTILIZANDO COLHER DE PEDREIRO. AF_12/2014</v>
          </cell>
          <cell r="C5105" t="str">
            <v>M2</v>
          </cell>
          <cell r="D5105">
            <v>77.06</v>
          </cell>
        </row>
        <row r="5106">
          <cell r="A5106">
            <v>89475</v>
          </cell>
          <cell r="B5106" t="str">
            <v>ALVENARIA DE BLOCOS DE CONCRETO ESTRUTURAL 14X19X39 CM, (ESPESSURA 14 CM), FBK = 4,5 MPA, PARA PAREDES COM ÁREA LÍQUIDA MAIOR OU IGUAL A 6M², COM VÃOS, UTILIZANDO COLHER DE PEDREIRO. AF_12/2014</v>
          </cell>
          <cell r="C5106" t="str">
            <v>M2</v>
          </cell>
          <cell r="D5106">
            <v>71.180000000000007</v>
          </cell>
        </row>
        <row r="5107">
          <cell r="A5107">
            <v>89476</v>
          </cell>
          <cell r="B5107" t="str">
            <v>ALVENARIA DE BLOCOS DE CONCRETO ESTRUTURAL 14X19X39 CM, (ESPESSURA 14 CM) FBK = 14,0 MPA, PARA PAREDES COM ÁREA LÍQUIDA MENOR QUE 6M², COM VÃOS, UTILIZANDO COLHER DE PEDREIRO. AF_12/2014</v>
          </cell>
          <cell r="C5107" t="str">
            <v>M2</v>
          </cell>
          <cell r="D5107">
            <v>92.93</v>
          </cell>
        </row>
        <row r="5108">
          <cell r="A5108">
            <v>89477</v>
          </cell>
          <cell r="B5108" t="str">
            <v>ALVENARIA DE BLOCOS DE CONCRETO ESTRUTURAL 14X19X39 CM, (ESPESSURA 14 CM) FBK = 14,0 MPA, PARA PAREDES COM ÁREA LÍQUIDA MAIOR OU IGUAL A 6M², COM VÃOS, UTILIZANDO COLHER DE PEDREIRO. AF_12/2014</v>
          </cell>
          <cell r="C5108" t="str">
            <v>M2</v>
          </cell>
          <cell r="D5108">
            <v>86.27</v>
          </cell>
        </row>
        <row r="5109">
          <cell r="A5109">
            <v>89478</v>
          </cell>
          <cell r="B5109" t="str">
            <v>ALVENARIA DE BLOCOS DE CONCRETO ESTRUTURAL 14X19X29 CM, (ESPESSURA 14 CM), FBK = 4,5 MPA, PARA PAREDES COM ÁREA LÍQUIDA MENOR QUE 6M², SEM VÃOS, UTILIZANDO COLHER DE PEDREIRO. AF_12/2014</v>
          </cell>
          <cell r="C5109" t="str">
            <v>M2</v>
          </cell>
          <cell r="D5109">
            <v>79.19</v>
          </cell>
        </row>
        <row r="5110">
          <cell r="A5110">
            <v>89479</v>
          </cell>
          <cell r="B5110" t="str">
            <v>ALVENARIA DE BLOCOS DE CONCRETO ESTRUTURAL 14X19X29 CM, (ESPESSURA 14 CM), FBK = 4,5 MPA, PARA PAREDES COM ÁREA LÍQUIDA MAIOR OU IGUAL A 6M², SEM VÃOS, UTILIZANDO COLHER DE PEDREIRO. AF_12/2014</v>
          </cell>
          <cell r="C5110" t="str">
            <v>M2</v>
          </cell>
          <cell r="D5110">
            <v>76.739999999999995</v>
          </cell>
        </row>
        <row r="5111">
          <cell r="A5111">
            <v>89480</v>
          </cell>
          <cell r="B5111" t="str">
            <v>ALVENARIA DE BLOCOS DE CONCRETO ESTRUTURAL 14X19X29 CM, (ESPESSURA 14 CM) FBK = 14,0 MPA, PARA PAREDES COM ÁREA LÍQUIDA MENOR QUE 6M², SEM VÃOS, UTILIZANDO COLHER DE PEDREIRO. AF_12/2014</v>
          </cell>
          <cell r="C5111" t="str">
            <v>M2</v>
          </cell>
          <cell r="D5111">
            <v>102.29</v>
          </cell>
        </row>
        <row r="5112">
          <cell r="A5112">
            <v>89483</v>
          </cell>
          <cell r="B5112" t="str">
            <v>ALVENARIA DE BLOCOS DE CONCRETO ESTRUTURAL 14X19X29 CM, (ESPESSURA 14 CM) FBK = 14,0 MPA, PARA PAREDES COM ÁREA LÍQUIDA MAIOR OU IGUAL A 6M², SEM VÃOS, UTILIZANDO COLHER DE PEDREIRO. AF_12/2014</v>
          </cell>
          <cell r="C5112" t="str">
            <v>M2</v>
          </cell>
          <cell r="D5112">
            <v>99.56</v>
          </cell>
        </row>
        <row r="5113">
          <cell r="A5113">
            <v>89484</v>
          </cell>
          <cell r="B5113" t="str">
            <v>ALVENARIA DE BLOCOS DE CONCRETO ESTRUTURAL 14X19X29 CM, (ESPESSURA 14 CM), FBK = 4,5 MPA, PARA PAREDES COM ÁREA LÍQUIDA MENOR QUE 6M², COM VÃOS, UTILIZANDO COLHER DE PEDREIRO. AF_12/2014</v>
          </cell>
          <cell r="C5113" t="str">
            <v>M2</v>
          </cell>
          <cell r="D5113">
            <v>86.41</v>
          </cell>
        </row>
        <row r="5114">
          <cell r="A5114">
            <v>89486</v>
          </cell>
          <cell r="B5114" t="str">
            <v>ALVENARIA DE BLOCOS DE CONCRETO ESTRUTURAL 14X19X29 CM, (ESPESSURA 14 CM), FBK = 4,5 MPA, PARA PAREDES COM ÁREA LÍQUIDA MAIOR OU IGUAL A 6M², COM VÃOS, UTILIZANDO COLHER DE PEDREIRO. AF_12/2014</v>
          </cell>
          <cell r="C5114" t="str">
            <v>M2</v>
          </cell>
          <cell r="D5114">
            <v>80.86</v>
          </cell>
        </row>
        <row r="5115">
          <cell r="A5115">
            <v>89487</v>
          </cell>
          <cell r="B5115" t="str">
            <v>ALVENARIA DE BLOCOS DE CONCRETO ESTRUTURAL 14X19X29 CM, (ESPESSURA 14 CM) FBK = 14,0 MPA, PARA PAREDES COM ÁREA LÍQUIDA MENOR QUE 6M², COM VÃOS, UTILIZANDO COLHER DE PEDREIRO. AF_12/2014</v>
          </cell>
          <cell r="C5115" t="str">
            <v>M2</v>
          </cell>
          <cell r="D5115">
            <v>110.63</v>
          </cell>
        </row>
        <row r="5116">
          <cell r="A5116">
            <v>89488</v>
          </cell>
          <cell r="B5116" t="str">
            <v>ALVENARIA DE BLOCOS DE CONCRETO ESTRUTURAL 14X19X29 CM, (ESPESSURA 14 CM) FBK = 14,0 MPA, PARA PAREDES COM ÁREA LÍQUIDA MAIOR OU IGUAL A 6M², COM VÃOS, UTILIZANDO COLHER DE PEDREIRO. AF_12/2014</v>
          </cell>
          <cell r="C5116" t="str">
            <v>M2</v>
          </cell>
          <cell r="D5116">
            <v>104.15</v>
          </cell>
        </row>
        <row r="5117">
          <cell r="A5117">
            <v>91815</v>
          </cell>
          <cell r="B5117" t="str">
            <v>(COMPOSIÇÃO REPRESENTATIVA) DE ALVENARIA DE BLOCOS DE CONCRETO ESTRUTURAL 14X19X39 CM, (ESPESSURA 14 CM), FBK = 4,5 MPA, UTILIZANDO PALHETA, PARA EDIFICAÇÃO HABITACIONAL. AF_10/2015</v>
          </cell>
          <cell r="C5117" t="str">
            <v>M2</v>
          </cell>
          <cell r="D5117">
            <v>58.64</v>
          </cell>
        </row>
        <row r="5118">
          <cell r="A5118">
            <v>91816</v>
          </cell>
          <cell r="B5118" t="str">
            <v>COMPOSIÇÃO REPRESENTATIVA DE SERVIÇOS DE ALVENARIA DE BLOCOS DE CONCRETO ESTRUTURAL 14X19X29 CM, (ESPESSURA 14 CM), FBK = 4,5 MPA, UTILIZANDO PALHETA, PARA EDIFICAÇÃO HABITACIONAL. AF_10/2015</v>
          </cell>
          <cell r="C5118" t="str">
            <v>M2</v>
          </cell>
          <cell r="D5118">
            <v>67.83</v>
          </cell>
        </row>
        <row r="5119">
          <cell r="A5119">
            <v>72139</v>
          </cell>
          <cell r="B5119" t="str">
            <v>BLOCOS DE VIDRO TIPO CANELADO 19X19X8CM, ASSENTADO COM ARGAMASSA TRACO 1:3 (CIMENTO E AREIA GROSSA) PREPARO MECANICO, COM REJUNTAMENTO EM CIMENTO BRANCO E BARRAS DE ACO</v>
          </cell>
          <cell r="C5119" t="str">
            <v>M2</v>
          </cell>
          <cell r="D5119">
            <v>504.89</v>
          </cell>
        </row>
        <row r="5120">
          <cell r="A5120">
            <v>72175</v>
          </cell>
          <cell r="B5120" t="str">
            <v>BLOCOS DE VIDRO TIPO XADREZ 20X20X10CM, ASSENTADO COM ARGAMASSA TRACO 1:3 (CIMENTO E AREIA GROSSA) PREPARO MECANICO, COM REJUNTAMENTO EM CIMENTO BRANCO E BARRAS DE ACO</v>
          </cell>
          <cell r="C5120" t="str">
            <v>M2</v>
          </cell>
          <cell r="D5120">
            <v>508.64</v>
          </cell>
        </row>
        <row r="5121">
          <cell r="A5121">
            <v>72176</v>
          </cell>
          <cell r="B5121" t="str">
            <v>BLOCOS DE VIDRO TIPO XADREZ 20X10X8CM, ASSENTADO COM ARGAMASSA TRACO 1:3 (CIMENTO E AREIA GROSSA) PREPARO MECANICO, COM REJUNTAMENTO EM CIMENTO BRANCO E BARRAS DE ACO</v>
          </cell>
          <cell r="C5121" t="str">
            <v>M2</v>
          </cell>
          <cell r="D5121">
            <v>512.39</v>
          </cell>
        </row>
        <row r="5122">
          <cell r="A5122">
            <v>72178</v>
          </cell>
          <cell r="B5122" t="str">
            <v>RETIRADA DE DIVISORIAS EM CHAPAS DE MADEIRA, COM MONTANTES METALICOS</v>
          </cell>
          <cell r="C5122" t="str">
            <v>M2</v>
          </cell>
          <cell r="D5122">
            <v>25.35</v>
          </cell>
        </row>
        <row r="5123">
          <cell r="A5123">
            <v>72179</v>
          </cell>
          <cell r="B5123" t="str">
            <v>RECOLOCACAO DE PLACAS DIVISORIAS DE GRANILITE, CONSIDERANDO REAPROVEITAMENTO DO MATERIAL</v>
          </cell>
          <cell r="C5123" t="str">
            <v>M2</v>
          </cell>
          <cell r="D5123">
            <v>49.7</v>
          </cell>
        </row>
        <row r="5124">
          <cell r="A5124">
            <v>72180</v>
          </cell>
          <cell r="B5124" t="str">
            <v>RECOLOCACAO DE DIVISORIAS TIPO CHAPAS OU TABUAS, EXCLUSIVE ENTARUGAMENTO, CONSIDERANDO REAPROVEITAMENTO DO MATERIAL</v>
          </cell>
          <cell r="C5124" t="str">
            <v>M2</v>
          </cell>
          <cell r="D5124">
            <v>15.65</v>
          </cell>
        </row>
        <row r="5125">
          <cell r="A5125">
            <v>72181</v>
          </cell>
          <cell r="B5125" t="str">
            <v>RECOLOCACAO DE DIVISORIAS TIPO CHAPAS OU TABUAS, INCLUSIVE ENTARUGAMENTO, CONSIDERANDO REAPROVEITAMENTO DO MATERIAL</v>
          </cell>
          <cell r="C5125" t="str">
            <v>M2</v>
          </cell>
          <cell r="D5125">
            <v>31.72</v>
          </cell>
        </row>
        <row r="5126">
          <cell r="A5126" t="str">
            <v>73774/1</v>
          </cell>
          <cell r="B5126" t="str">
            <v>DIVISORIA EM MARMORITE ESPESSURA 35MM, CHUMBAMENTO NO PISO E PAREDE COM ARGAMASSA DE CIMENTO E AREIA, POLIMENTO MANUAL, EXCLUSIVE FERRAGENS</v>
          </cell>
          <cell r="C5126" t="str">
            <v>M2</v>
          </cell>
          <cell r="D5126">
            <v>284.39</v>
          </cell>
        </row>
        <row r="5127">
          <cell r="A5127" t="str">
            <v>73909/1</v>
          </cell>
          <cell r="B5127" t="str">
            <v>DIVISORIA EM MADEIRA COMPENSADA RESINADA ESPESSURA 6MM, ESTRUTURADA EM MADEIRA DE LEI 3"X3"</v>
          </cell>
          <cell r="C5127" t="str">
            <v>M2</v>
          </cell>
          <cell r="D5127">
            <v>199.09</v>
          </cell>
        </row>
        <row r="5128">
          <cell r="A5128" t="str">
            <v>74229/1</v>
          </cell>
          <cell r="B5128" t="str">
            <v>DIVISORIA EM MARMORE BRANCO POLIDO, ESPESSURA 3 CM, ASSENTADO COM ARGAMASSA TRACO 1:4 (CIMENTO E AREIA), ARREMATE COM CIMENTO BRANCO, EXCLUSIVE FERRAGENS</v>
          </cell>
          <cell r="C5128" t="str">
            <v>M2</v>
          </cell>
          <cell r="D5128">
            <v>533</v>
          </cell>
        </row>
        <row r="5129">
          <cell r="A5129">
            <v>79627</v>
          </cell>
          <cell r="B5129" t="str">
            <v>DIVISORIA EM GRANITO BRANCO POLIDO, ESP = 3CM, ASSENTADO COM ARGAMASSA TRACO 1:4, ARREMATE EM CIMENTO BRANCO, EXCLUSIVE FERRAGENS</v>
          </cell>
          <cell r="C5129" t="str">
            <v>M2</v>
          </cell>
          <cell r="D5129">
            <v>630.21</v>
          </cell>
        </row>
        <row r="5130">
          <cell r="A5130">
            <v>96358</v>
          </cell>
          <cell r="B5130" t="str">
            <v>PAREDE COM PLACAS DE GESSO ACARTONADO (DRYWALL), PARA USO INTERNO, COM DUAS FACES SIMPLES E ESTRUTURA METÁLICA COM GUIAS SIMPLES, SEM VÃOS. AF_06/2017_P</v>
          </cell>
          <cell r="C5130" t="str">
            <v>M2</v>
          </cell>
          <cell r="D5130">
            <v>79.180000000000007</v>
          </cell>
        </row>
        <row r="5131">
          <cell r="A5131">
            <v>96359</v>
          </cell>
          <cell r="B5131" t="str">
            <v>PAREDE COM PLACAS DE GESSO ACARTONADO (DRYWALL), PARA USO INTERNO, COM DUAS FACES SIMPLES E ESTRUTURA METÁLICA COM GUIAS SIMPLES, COM VÃOS AF_06/2017_P</v>
          </cell>
          <cell r="C5131" t="str">
            <v>M2</v>
          </cell>
          <cell r="D5131">
            <v>87.08</v>
          </cell>
        </row>
        <row r="5132">
          <cell r="A5132">
            <v>96360</v>
          </cell>
          <cell r="B5132" t="str">
            <v>PAREDE COM PLACAS DE GESSO ACARTONADO (DRYWALL), PARA USO INTERNO, COM DUAS FACES SIMPLES E ESTRUTURA METÁLICA COM GUIAS DUPLAS, SEM VÃOS. AF_06/2017_P</v>
          </cell>
          <cell r="C5132" t="str">
            <v>M2</v>
          </cell>
          <cell r="D5132">
            <v>100.38</v>
          </cell>
        </row>
        <row r="5133">
          <cell r="A5133">
            <v>96361</v>
          </cell>
          <cell r="B5133" t="str">
            <v>PAREDE COM PLACAS DE GESSO ACARTONADO (DRYWALL), PARA USO INTERNO, COM DUAS FACES SIMPLES E ESTRUTURA METÁLICA COM GUIAS DUPLAS, COM VÃOS. AF_06/2017_P</v>
          </cell>
          <cell r="C5133" t="str">
            <v>M2</v>
          </cell>
          <cell r="D5133">
            <v>115.78</v>
          </cell>
        </row>
        <row r="5134">
          <cell r="A5134">
            <v>96362</v>
          </cell>
          <cell r="B5134" t="str">
            <v>PAREDE COM PLACAS DE GESSO ACARTONADO (DRYWALL), PARA USO INTERNO, COM UMA FACE SIMPLES E OUTRA FACE DUPLA E ESTRUTURA METÁLICA COM GUIAS SIMPLES, SEM VÃOS. AF_06/2017_P</v>
          </cell>
          <cell r="C5134" t="str">
            <v>M2</v>
          </cell>
          <cell r="D5134">
            <v>104.68</v>
          </cell>
        </row>
        <row r="5135">
          <cell r="A5135">
            <v>96363</v>
          </cell>
          <cell r="B5135" t="str">
            <v>PAREDE COM PLACAS DE GESSO ACARTONADO (DRYWALL), PARA USO INTERNO, COM UMA FACE SIMPLES E OUTRA FACE DUPLA E ESTRUTURA METÁLICA COM GUIAS SIMPLES, COM VÃOS. AF_06/2017_P</v>
          </cell>
          <cell r="C5135" t="str">
            <v>M2</v>
          </cell>
          <cell r="D5135">
            <v>112.84</v>
          </cell>
        </row>
        <row r="5136">
          <cell r="A5136">
            <v>96364</v>
          </cell>
          <cell r="B5136" t="str">
            <v>PAREDE COM PLACAS DE GESSO ACARTONADO (DRYWALL), PARA USO INTERNO COM UMA FACE SIMPLES E OUTRA FACE DUPLA E ESTRUTURA METÁLICA COM GUIAS DUPLAS, SEM VÃOS. AF_06/2017_P</v>
          </cell>
          <cell r="C5136" t="str">
            <v>M2</v>
          </cell>
          <cell r="D5136">
            <v>125.88</v>
          </cell>
        </row>
        <row r="5137">
          <cell r="A5137">
            <v>96365</v>
          </cell>
          <cell r="B5137" t="str">
            <v>PAREDE COM PLACAS DE GESSO ACARTONADO (DRYWALL), PARA USO INTERNO, COM UMA FACE SIMPLES E OUTRA FACE DUPLA E   ESTRUTURA METÁLICA COM GUIAS DUPLAS, COM VÃOS. AF_06/2017_P</v>
          </cell>
          <cell r="C5137" t="str">
            <v>M2</v>
          </cell>
          <cell r="D5137">
            <v>141.52000000000001</v>
          </cell>
        </row>
        <row r="5138">
          <cell r="A5138">
            <v>96366</v>
          </cell>
          <cell r="B5138" t="str">
            <v>PAREDE COM PLACAS DE GESSO ACARTONADO (DRYWALL), PARA USO INTERNO, COM DUAS FACES DUPLAS E ESTRUTURA METÁLICA COM GUIAS SIMPLES, SEM VÃOS. AF_06/2017_P</v>
          </cell>
          <cell r="C5138" t="str">
            <v>M2</v>
          </cell>
          <cell r="D5138">
            <v>130.16999999999999</v>
          </cell>
        </row>
        <row r="5139">
          <cell r="A5139">
            <v>96367</v>
          </cell>
          <cell r="B5139" t="str">
            <v>PAREDE COM PLACAS DE GESSO ACARTONADO (DRYWALL), PARA USO INTERNO, COM DUAS FACES DUPLAS E ESTRUTURA METÁLICA COM GUIAS SIMPLES, COM VÃOS. AF_06/2017_P</v>
          </cell>
          <cell r="C5139" t="str">
            <v>M2</v>
          </cell>
          <cell r="D5139">
            <v>138.57</v>
          </cell>
        </row>
        <row r="5140">
          <cell r="A5140">
            <v>96368</v>
          </cell>
          <cell r="B5140" t="str">
            <v>PAREDE COM PLACAS DE GESSO ACARTONADO (DRYWALL), PARA USO INTERNO COM DUAS FACES DUPLAS E ESTRUTURA METÁLICA COM GUIAS DUPLAS, SEM VÃOS. AF_06/2017</v>
          </cell>
          <cell r="C5140" t="str">
            <v>M2</v>
          </cell>
          <cell r="D5140">
            <v>151.37</v>
          </cell>
        </row>
        <row r="5141">
          <cell r="A5141">
            <v>96369</v>
          </cell>
          <cell r="B5141" t="str">
            <v>PAREDE COM PLACAS DE GESSO ACARTONADO (DRYWALL), PARA USO INTERNO, COM DUAS FACES DUPLAS E ESTRUTURA METÁLICA COM GUIAS DUPLAS, COM VÃOS. AF_06/2017_P</v>
          </cell>
          <cell r="C5141" t="str">
            <v>M2</v>
          </cell>
          <cell r="D5141">
            <v>167.27</v>
          </cell>
        </row>
        <row r="5142">
          <cell r="A5142">
            <v>96370</v>
          </cell>
          <cell r="B5142" t="str">
            <v>PAREDE COM PLACAS DE GESSO ACARTONADO (DRYWALL), PARA USO INTERNO, COM UMA FACE SIMPLES E ESTRUTURA METÁLICA COM GUIAS SIMPLES, SEM VÃOS. AF_06/2017_P</v>
          </cell>
          <cell r="C5142" t="str">
            <v>M2</v>
          </cell>
          <cell r="D5142">
            <v>50.56</v>
          </cell>
        </row>
        <row r="5143">
          <cell r="A5143">
            <v>96371</v>
          </cell>
          <cell r="B5143" t="str">
            <v>PAREDE COM PLACAS DE GESSO ACARTONADO (DRYWALL), PARA USO INTERNO, COM UMA FACE SIMPLES E ESTRUTURA METÁLICA COM GUIAS SIMPLES, COM VÃOS. AF_06/2017_P</v>
          </cell>
          <cell r="C5143" t="str">
            <v>M2</v>
          </cell>
          <cell r="D5143">
            <v>58.33</v>
          </cell>
        </row>
        <row r="5144">
          <cell r="A5144">
            <v>96372</v>
          </cell>
          <cell r="B5144" t="str">
            <v>INSTALAÇÃO DE ISOLAMENTO COM LÃ DE ROCHA EM PAREDES DRYWALL. AF_06/2017</v>
          </cell>
          <cell r="C5144" t="str">
            <v>M2</v>
          </cell>
          <cell r="D5144">
            <v>22.3</v>
          </cell>
        </row>
        <row r="5145">
          <cell r="A5145">
            <v>96373</v>
          </cell>
          <cell r="B5145" t="str">
            <v>INSTALAÇÃO DE REFORÇO METÁLICO EM PAREDE DRYWALL. AF_06/2017</v>
          </cell>
          <cell r="C5145" t="str">
            <v>M</v>
          </cell>
          <cell r="D5145">
            <v>7.61</v>
          </cell>
        </row>
        <row r="5146">
          <cell r="A5146">
            <v>96374</v>
          </cell>
          <cell r="B5146" t="str">
            <v>INSTALAÇÃO DE REFORÇO DE MADEIRA EM PAREDE DRYWALL. AF_06/2017</v>
          </cell>
          <cell r="C5146" t="str">
            <v>M</v>
          </cell>
          <cell r="D5146">
            <v>15.98</v>
          </cell>
        </row>
        <row r="5147">
          <cell r="A5147" t="str">
            <v>73863/1</v>
          </cell>
          <cell r="B5147" t="str">
            <v>ALVENARIA COM BLOCOS DE CONCRETO CELULAR 10X30X60CM, ESPESSURA 10CM, ASSENTADOS COM ARGAMASSA TRACO 1:2:9 (CIMENTO, CAL E AREIA) PREPARO MANUAL</v>
          </cell>
          <cell r="C5147" t="str">
            <v>M2</v>
          </cell>
          <cell r="D5147">
            <v>60.62</v>
          </cell>
        </row>
        <row r="5148">
          <cell r="A5148" t="str">
            <v>73863/2</v>
          </cell>
          <cell r="B5148" t="str">
            <v>ALVENARIA COM BLOCOS DE CONCRETO CELULAR 20X30X60CM, ESPESSURA 20CM, ASSENTADOS COM ARGAMASSA TRACO 1:2:9 (CIMENTO, CAL E AREIA) PREPARO MANUAL</v>
          </cell>
          <cell r="C5148" t="str">
            <v>M2</v>
          </cell>
          <cell r="D5148">
            <v>124.04</v>
          </cell>
        </row>
        <row r="5149">
          <cell r="A5149" t="str">
            <v>73790/2</v>
          </cell>
          <cell r="B5149" t="str">
            <v>REASSENTAMENTO DE PARALELEPIPEDO SOBRE COLCHAO DE PO DE PEDRA ESPESSURA 10CM, REJUNTADO COM BETUME E PEDRISCO, CONSIDERANDO APROVEITAMENTO DO PARALELEPIPEDO</v>
          </cell>
          <cell r="C5149" t="str">
            <v>M2</v>
          </cell>
          <cell r="D5149">
            <v>56.27</v>
          </cell>
        </row>
        <row r="5150">
          <cell r="A5150" t="str">
            <v>73790/4</v>
          </cell>
          <cell r="B5150" t="str">
            <v>REASSENTAMENTO DE PARALELEPIPEDO SOBRE COLCHAO DE PO DE PEDRA ESPESSURA 10CM, REJUNTADO COM ARGAMASSA TRACO 1:3 (CIMENTO E AREIA), CONSIDERANDO APROVEITAMENTO DO PARALELEPIPEDO</v>
          </cell>
          <cell r="C5150" t="str">
            <v>M2</v>
          </cell>
          <cell r="D5150">
            <v>42.91</v>
          </cell>
        </row>
        <row r="5151">
          <cell r="A5151">
            <v>83694</v>
          </cell>
          <cell r="B5151" t="str">
            <v>RECOMPOSICAO DE PAVIMENTACAO TIPO BLOKRET SOBRE COLCHAO DE AREIA COM REAPROVEITAMENTO DE MATERIAL</v>
          </cell>
          <cell r="C5151" t="str">
            <v>M2</v>
          </cell>
          <cell r="D5151">
            <v>15.21</v>
          </cell>
        </row>
        <row r="5152">
          <cell r="A5152" t="str">
            <v>83695/1</v>
          </cell>
          <cell r="B5152" t="str">
            <v>REJUNTAMENTO PAVIMENTACAO PARALELEPIPEDO BETUME CASCALH INCL MATERIAIS</v>
          </cell>
          <cell r="C5152" t="str">
            <v>M2</v>
          </cell>
          <cell r="D5152">
            <v>28.04</v>
          </cell>
        </row>
        <row r="5153">
          <cell r="A5153">
            <v>83771</v>
          </cell>
          <cell r="B5153" t="str">
            <v>RECOMPOSICAO DE REVESTIMENTO PRIMARIO MEDIDO P/ VOLUME COMPACTADO</v>
          </cell>
          <cell r="C5153" t="str">
            <v>M3</v>
          </cell>
          <cell r="D5153">
            <v>6.85</v>
          </cell>
        </row>
        <row r="5154">
          <cell r="A5154">
            <v>92970</v>
          </cell>
          <cell r="B5154" t="str">
            <v>DEMOLIÇÃO DE PAVIMENTAÇÃO ASFÁLTICA COM UTILIZAÇÃO DE MARTELO PERFURADOR, ESPESSURA ATÉ 15 CM, EXCLUSIVE CARGA E TRANSPORTE</v>
          </cell>
          <cell r="C5154" t="str">
            <v>M2</v>
          </cell>
          <cell r="D5154">
            <v>11.03</v>
          </cell>
        </row>
        <row r="5155">
          <cell r="A5155">
            <v>100576</v>
          </cell>
          <cell r="B5155" t="str">
            <v>REGULARIZAÇÃO E COMPACTAÇÃO DE SUBLEITO DE SOLO  PREDOMINANTEMENTE ARGILOSO. AF_11/2019</v>
          </cell>
          <cell r="C5155" t="str">
            <v>M2</v>
          </cell>
          <cell r="D5155">
            <v>1.33</v>
          </cell>
        </row>
        <row r="5156">
          <cell r="A5156">
            <v>100577</v>
          </cell>
          <cell r="B5156" t="str">
            <v>REGULARIZAÇÃO E COMPACTAÇÃO DE SUBLEITO DE SOLO PREDOMINANTEMENTE ARENOSO. AF_11/2019</v>
          </cell>
          <cell r="C5156" t="str">
            <v>M2</v>
          </cell>
          <cell r="D5156">
            <v>0.61</v>
          </cell>
        </row>
        <row r="5157">
          <cell r="A5157">
            <v>96388</v>
          </cell>
          <cell r="B5157" t="str">
            <v>EXECUÇÃO E COMPACTAÇÃO DE BASE E OU SUB BASE PARA PAVIMENTAÇÃO DE SOLOS DE COMPORTAMENTO LATERÍTICO (ARENOSO) - EXCLUSIVE SOLO, ESCAVAÇÃO, CARGA E TRANSPORTE. AF_11/2019</v>
          </cell>
          <cell r="C5157" t="str">
            <v>M3</v>
          </cell>
          <cell r="D5157">
            <v>6.24</v>
          </cell>
        </row>
        <row r="5158">
          <cell r="A5158">
            <v>96389</v>
          </cell>
          <cell r="B5158" t="str">
            <v>EXECUÇÃO E COMPACTAÇÃO DE BASE E OU SUB BASE PARA PAVIMENTAÇÃO DE SOLO (PREDOMINANTEMENTE ARENOSO) MELHORADO COM CIMENTO (TEOR DE 2%) - EXCLUSIVE  SOLO, ESCAVAÇÃO, CARGA E TRANSPORTE. AF_11/2019</v>
          </cell>
          <cell r="C5158" t="str">
            <v>M3</v>
          </cell>
          <cell r="D5158">
            <v>33.15</v>
          </cell>
        </row>
        <row r="5159">
          <cell r="A5159">
            <v>96390</v>
          </cell>
          <cell r="B5159" t="str">
            <v>EXECUÇÃO E COMPACTAÇÃO DE BASE E OU SUB BASE PARA PAVIMENTAÇÃO DE SOLO (PREDOMINANTEMENTE ARENOSO) MELHORADO COM CIMENTO (TEOR DE 4%) - EXCLUSIVE  SOLO, ESCAVAÇÃO, CARGA E TRANSPORTE. AF_11/2019</v>
          </cell>
          <cell r="C5159" t="str">
            <v>M3</v>
          </cell>
          <cell r="D5159">
            <v>54.04</v>
          </cell>
        </row>
        <row r="5160">
          <cell r="A5160">
            <v>96391</v>
          </cell>
          <cell r="B5160" t="str">
            <v>EXECUÇÃO E COMPACTAÇÃO DE BASE E OU SUB BASE PARA PAVIMENTAÇÃO DE SOLO (PREDOMINANTEMENTE ARENOSO) COM CIMENTO (TEOR DE 6%) - EXCLUSIVE SOLO, ESCAVAÇÃO, CARGA E TRANSPORTE. AF_11/2019</v>
          </cell>
          <cell r="C5160" t="str">
            <v>M3</v>
          </cell>
          <cell r="D5160">
            <v>75.87</v>
          </cell>
        </row>
        <row r="5161">
          <cell r="A5161">
            <v>96392</v>
          </cell>
          <cell r="B5161" t="str">
            <v>EXECUÇÃO E COMPACTAÇÃO DE BASE E OU SUB BASE PARA PAVIMENTAÇÃO DE SOLO (PREDOMINANTEMENTE ARENOSO) COM CIMENTO (TEOR DE 8%) - EXCLUSIVE SOLO, ESCAVAÇÃO, CARGA E TRANSPORTE. AF_11/2019</v>
          </cell>
          <cell r="C5161" t="str">
            <v>M3</v>
          </cell>
          <cell r="D5161">
            <v>96.97</v>
          </cell>
        </row>
        <row r="5162">
          <cell r="A5162">
            <v>96396</v>
          </cell>
          <cell r="B5162" t="str">
            <v>EXECUÇÃO E COMPACTAÇÃO DE BASE E OU SUB BASE PARA PAVIMENTAÇÃO DE BRITA GRADUADA SIMPLES - EXCLUSIVE CARGA E TRANSPORTE. AF_11/2019</v>
          </cell>
          <cell r="C5162" t="str">
            <v>M3</v>
          </cell>
          <cell r="D5162">
            <v>138.44</v>
          </cell>
        </row>
        <row r="5163">
          <cell r="A5163">
            <v>96397</v>
          </cell>
          <cell r="B5163" t="str">
            <v>EXECUÇÃO E COMPACTAÇÃO DE BASE E OU SUB BASE PARA PAVIMENTAÇÃO DE BRITA GRADUADA SIMPLES TRATADA COM CIMENTO - EXCLUSIVE CARGA E TRANSPORTE. AF_11/2019</v>
          </cell>
          <cell r="C5163" t="str">
            <v>M3</v>
          </cell>
          <cell r="D5163">
            <v>177.33</v>
          </cell>
        </row>
        <row r="5164">
          <cell r="A5164">
            <v>96398</v>
          </cell>
          <cell r="B5164" t="str">
            <v>EXECUÇÃO E COMPACTAÇÃO DE BASE E OU SUB BASE PARA PAVIMENTAÇÃO DE CONCRETO COMPACTADO COM ROLO - EXCLUSIVE CARGA E TRANSPORTE. AF_11/2019</v>
          </cell>
          <cell r="C5164" t="str">
            <v>M3</v>
          </cell>
          <cell r="D5164">
            <v>193.09</v>
          </cell>
        </row>
        <row r="5165">
          <cell r="A5165">
            <v>96399</v>
          </cell>
          <cell r="B5165" t="str">
            <v>EXECUÇÃO E COMPACTAÇÃO DE BASE E OU SUB BASE PARA PAVIMENTAÇÃO DE PEDRA RACHÃO - EXCLUSIVE ESCAVAÇÃO, CARGA E TRANSPORTE. AF_11/2019</v>
          </cell>
          <cell r="C5165" t="str">
            <v>M3</v>
          </cell>
          <cell r="D5165">
            <v>100.04</v>
          </cell>
        </row>
        <row r="5166">
          <cell r="A5166">
            <v>96400</v>
          </cell>
          <cell r="B5166" t="str">
            <v>EXECUÇÃO E COMPACTAÇÃO DE BASE E OU SUB BASE PARA PAVIMENTAÇÃO DE MACADAME SECO - EXCLUSIVE CARGA E TRANSPORTE. AF_11/2019</v>
          </cell>
          <cell r="C5166" t="str">
            <v>M3</v>
          </cell>
          <cell r="D5166">
            <v>126.71</v>
          </cell>
        </row>
        <row r="5167">
          <cell r="A5167">
            <v>96401</v>
          </cell>
          <cell r="B5167" t="str">
            <v>EXECUÇÃO DE IMPRIMAÇÃO COM ASFALTO DILUÍDO CM-30. AF_11/2019</v>
          </cell>
          <cell r="C5167" t="str">
            <v>M2</v>
          </cell>
          <cell r="D5167">
            <v>7.7</v>
          </cell>
        </row>
        <row r="5168">
          <cell r="A5168">
            <v>96402</v>
          </cell>
          <cell r="B5168" t="str">
            <v>EXECUÇÃO DE PINTURA DE LIGAÇÃO COM EMULSÃO ASFÁLTICA RR-2C. AF_11/2019</v>
          </cell>
          <cell r="C5168" t="str">
            <v>M2</v>
          </cell>
          <cell r="D5168">
            <v>2.0499999999999998</v>
          </cell>
        </row>
        <row r="5169">
          <cell r="A5169">
            <v>100564</v>
          </cell>
          <cell r="B5169" t="str">
            <v>EXECUÇÃO E COMPACTAÇÃO DE BASE E OU SUB-BASE PARA PAVIMENTAÇÃO DE SOLO (PREDOMINANTEMENTE ARENOSO) BRITA - 40/60 - EXCLUSIVE SOLO, ESCAVAÇÃO, CARGA E TRANSPORTE. AF_11/2019</v>
          </cell>
          <cell r="C5169" t="str">
            <v>M3</v>
          </cell>
          <cell r="D5169">
            <v>78.77</v>
          </cell>
        </row>
        <row r="5170">
          <cell r="A5170">
            <v>100565</v>
          </cell>
          <cell r="B5170" t="str">
            <v>EXECUÇÃO E COMPACTAÇÃO DE BASE E OU SUB-BASE PARA PAVIMENTAÇÃO DE SOLO (PREDOMINANTEMENTE ARENOSO) BRITA - 50/50 - EXCLUSIVE SOLO, ESCAVAÇÃO, CARGA E TRANSPORTE. AF_11/2019</v>
          </cell>
          <cell r="C5170" t="str">
            <v>M3</v>
          </cell>
          <cell r="D5170">
            <v>67.81</v>
          </cell>
        </row>
        <row r="5171">
          <cell r="A5171">
            <v>100566</v>
          </cell>
          <cell r="B5171" t="str">
            <v>EXECUÇÃO E COMPACTAÇÃO DE BASE E OU SUB-BASE PARA PAVIMENTAÇÃO DE SOLO (PREDOMINANTEMENTE ARENOSO) BRITA - 40/60 COM CIMENTO (TEOR DE 4%) - EXCLUSIVE SOLO, ESCAVAÇÃO, CARGA E TRANSPORTE. AF_11/2019</v>
          </cell>
          <cell r="C5171" t="str">
            <v>M3</v>
          </cell>
          <cell r="D5171">
            <v>121.71</v>
          </cell>
        </row>
        <row r="5172">
          <cell r="A5172">
            <v>100567</v>
          </cell>
          <cell r="B5172" t="str">
            <v>EXECUÇÃO E COMPACTAÇÃO DE BASE E OU SUB-BASE PARA PAVIMENTAÇÃO DE SOLO (PREDOMINANTEMENTE ARENOSO) BRITA - 40/60 COM CIMENTO (TEOR DE 6%) - EXCLUSIVE SOLO, ESCAVAÇÃO, CARGA E TRANSPORTE. AF_11/2019</v>
          </cell>
          <cell r="C5172" t="str">
            <v>M3</v>
          </cell>
          <cell r="D5172">
            <v>141.81</v>
          </cell>
        </row>
        <row r="5173">
          <cell r="A5173">
            <v>100568</v>
          </cell>
          <cell r="B5173" t="str">
            <v>EXECUÇÃO E COMPACTAÇÃO DE BASE E OU SUB-BASE PARA PAVIMENTAÇÃO DE SOLO (PREDOMINANTEMENTE ARENOSO) BRITA - 40/60 COM CIMENTO (TEOR DE 8%) - EXCLUSIVE SOLO, ESCAVAÇÃO, CARGA E TRANSPORTE. AF_11/2019</v>
          </cell>
          <cell r="C5173" t="str">
            <v>M3</v>
          </cell>
          <cell r="D5173">
            <v>161.55000000000001</v>
          </cell>
        </row>
        <row r="5174">
          <cell r="A5174">
            <v>100569</v>
          </cell>
          <cell r="B5174" t="str">
            <v>EXECUÇÃO E COMPACTAÇÃO DE BASE E OU SUB-BASE PARA PAVIMENTAÇÃO DE SOLO (PREDOMINANTEMENTE ARENOSO) BRITA - 50/50 COM CIMENTO (TEOR DE 4%)  - EXCLUSIVE SOLO, ESCAVAÇÃO, CARGA E TRANSPORTE. AF_11/2019</v>
          </cell>
          <cell r="C5174" t="str">
            <v>M3</v>
          </cell>
          <cell r="D5174">
            <v>111.15</v>
          </cell>
        </row>
        <row r="5175">
          <cell r="A5175">
            <v>100570</v>
          </cell>
          <cell r="B5175" t="str">
            <v>EXECUÇÃO E COMPACTAÇÃO DE BASE E OU SUB-BASE PARA PAVIMENTAÇÃO DE SOLO (PREDOMINANTEMENTE ARENOSO) BRITA - 50/50 COM CIMENTO (TEOR DE 6%) - EXCLUSIVE SOLO, ESCAVAÇÃO, CARGA E TRANSPORTE. AF_11/2019</v>
          </cell>
          <cell r="C5175" t="str">
            <v>M3</v>
          </cell>
          <cell r="D5175">
            <v>132.72</v>
          </cell>
        </row>
        <row r="5176">
          <cell r="A5176">
            <v>100571</v>
          </cell>
          <cell r="B5176" t="str">
            <v>EXECUÇÃO E COMPACTAÇÃO DE BASE E OU SUB-BASE PARA PAVIMENTAÇÃO DE SOLO (PREDOMINANTEMENTE ARENOSO) BRITA - 50/50 COM CIMENTO (TEOR DE 8%) - EXCLUSIVE SOLO, ESCAVAÇÃO, CARGA E TRANSPORTE. AF_11/2019</v>
          </cell>
          <cell r="C5176" t="str">
            <v>M3</v>
          </cell>
          <cell r="D5176">
            <v>151.47</v>
          </cell>
        </row>
        <row r="5177">
          <cell r="A5177">
            <v>100572</v>
          </cell>
          <cell r="B5177" t="str">
            <v>EXECUÇÃO E COMPACTAÇÃO DE BASE E OU SUB-BASE PARA PAVIMENTAÇÃO DE SOLO (PREDOMINANTEMENTE ARGILOSO) BRITA - 40/60 - EXCLUSIVE SOLO, ESCAVAÇÃO, CARGA E TRANSPORTE. AF_11/2019</v>
          </cell>
          <cell r="C5177" t="str">
            <v>M3</v>
          </cell>
          <cell r="D5177">
            <v>81.78</v>
          </cell>
        </row>
        <row r="5178">
          <cell r="A5178">
            <v>100573</v>
          </cell>
          <cell r="B5178" t="str">
            <v>EXECUÇÃO E COMPACTAÇÃO DE BASE E OU SUB-BASE PARA PAVIMENTAÇÃO DE SOLO (PREDOMINANTEMENTE ARGILOSO) BRITA - 50/50 - EXCLUSIVE SOLO, ESCAVAÇÃO, CARGA E TRANSPORTE. AF_11/2019</v>
          </cell>
          <cell r="C5178" t="str">
            <v>M3</v>
          </cell>
          <cell r="D5178">
            <v>70.819999999999993</v>
          </cell>
        </row>
        <row r="5179">
          <cell r="A5179">
            <v>100574</v>
          </cell>
          <cell r="B5179" t="str">
            <v>ESPALHAMENTO DE MATERIAL COM TRATOR DE ESTEIRAS. AF_11/2019</v>
          </cell>
          <cell r="C5179" t="str">
            <v>M3</v>
          </cell>
          <cell r="D5179">
            <v>0.82</v>
          </cell>
        </row>
        <row r="5180">
          <cell r="A5180">
            <v>100575</v>
          </cell>
          <cell r="B5180" t="str">
            <v>REGULARIZAÇÃO DE SUPERFÍCIES COM MOTONIVELADORA. AF_11/2019</v>
          </cell>
          <cell r="C5180" t="str">
            <v>M2</v>
          </cell>
          <cell r="D5180">
            <v>0.06</v>
          </cell>
        </row>
        <row r="5181">
          <cell r="A5181">
            <v>72799</v>
          </cell>
          <cell r="B5181" t="str">
            <v>PAVIMENTO EM PARALELEPIPEDO SOBRE COLCHAO DE AREIA REJUNTADO COM ARGAMASSA DE CIMENTO E AREIA NO TRAÇO 1:3 (PEDRAS PEQUENAS 30 A 35 PECAS POR M2)</v>
          </cell>
          <cell r="C5181" t="str">
            <v>M2</v>
          </cell>
          <cell r="D5181">
            <v>78.94</v>
          </cell>
        </row>
        <row r="5182">
          <cell r="A5182">
            <v>72942</v>
          </cell>
          <cell r="B5182" t="str">
            <v>PINTURA DE LIGACAO COM EMULSAO RR-1C</v>
          </cell>
          <cell r="C5182" t="str">
            <v>M2</v>
          </cell>
          <cell r="D5182">
            <v>2.54</v>
          </cell>
        </row>
        <row r="5183">
          <cell r="A5183">
            <v>72943</v>
          </cell>
          <cell r="B5183" t="str">
            <v>PINTURA DE LIGACAO COM EMULSAO RR-2C</v>
          </cell>
          <cell r="C5183" t="str">
            <v>M2</v>
          </cell>
          <cell r="D5183">
            <v>2.2400000000000002</v>
          </cell>
        </row>
        <row r="5184">
          <cell r="A5184">
            <v>72972</v>
          </cell>
          <cell r="B5184" t="str">
            <v>CONTENCAO LATERAL COM SOLO LOCAL PARA PAVIMENTO POLIEDRICO</v>
          </cell>
          <cell r="C5184" t="str">
            <v>M2</v>
          </cell>
          <cell r="D5184">
            <v>0.85</v>
          </cell>
        </row>
        <row r="5185">
          <cell r="A5185">
            <v>72973</v>
          </cell>
          <cell r="B5185" t="str">
            <v>CORTE E PREPARO DE CORDAO DE PEDRA PARA PAVIMENTO POLIEDRICO</v>
          </cell>
          <cell r="C5185" t="str">
            <v>M</v>
          </cell>
          <cell r="D5185">
            <v>1.59</v>
          </cell>
        </row>
        <row r="5186">
          <cell r="A5186">
            <v>72974</v>
          </cell>
          <cell r="B5186" t="str">
            <v>CORTE E PREPARO DE PEDRA PARA PAVIMENTO POLIEDRICO</v>
          </cell>
          <cell r="C5186" t="str">
            <v>M2</v>
          </cell>
          <cell r="D5186">
            <v>5.31</v>
          </cell>
        </row>
        <row r="5187">
          <cell r="A5187">
            <v>72975</v>
          </cell>
          <cell r="B5187" t="str">
            <v>DESMONTE MANUAL DE PEDRA PARA PAVIMENTO POLIEDRICO</v>
          </cell>
          <cell r="C5187" t="str">
            <v>M2</v>
          </cell>
          <cell r="D5187">
            <v>0.59</v>
          </cell>
        </row>
        <row r="5188">
          <cell r="A5188">
            <v>72978</v>
          </cell>
          <cell r="B5188" t="str">
            <v>EXTRACAO, CARGA E ASSENTAMENTO DE CORDAO DE PEDRA PARA PAVIMENTO POLIEDRICO, EXCLUSIVE TRANSPORTE DE PEDRA E INDENIZACAO PEDREIRA</v>
          </cell>
          <cell r="C5188" t="str">
            <v>M</v>
          </cell>
          <cell r="D5188">
            <v>5.31</v>
          </cell>
        </row>
        <row r="5189">
          <cell r="A5189">
            <v>72979</v>
          </cell>
          <cell r="B5189" t="str">
            <v>EXTRACAO, CARGA, PREPARO E ASSENTAMENTO DE PEDRAS POLIEDRICAS, EXCLUSIVE TRANSPORTE DE PEDRA E INDENIZACAO PEDREIRA</v>
          </cell>
          <cell r="C5189" t="str">
            <v>M2</v>
          </cell>
          <cell r="D5189">
            <v>10.15</v>
          </cell>
        </row>
        <row r="5190">
          <cell r="A5190" t="str">
            <v>73760/1</v>
          </cell>
          <cell r="B5190" t="str">
            <v>CAPA SELANTE COMPREENDENDO APLICAÇÃO DE ASFALTO NA PROPORÇÃO DE 0,7 A 1,5L / M2, DISTRIBUIÇÃO DE AGREGADOS DE 5 A 15KG/M2 E COMPACTAÇÃO COM ROLO - COM USO DA EMULSAO RR-2C, INCLUSO APLICACAO E COMPACTACAO</v>
          </cell>
          <cell r="C5190" t="str">
            <v>M2</v>
          </cell>
          <cell r="D5190">
            <v>5.21</v>
          </cell>
        </row>
        <row r="5191">
          <cell r="A5191" t="str">
            <v>73849/1</v>
          </cell>
          <cell r="B5191" t="str">
            <v>AREIA ASFALTO A QUENTE (AAUQ) COM CAP 50/70, INCLUSO USINAGEM E APLICACAO, EXCLUSIVE TRANSPORTE</v>
          </cell>
          <cell r="C5191" t="str">
            <v>M3</v>
          </cell>
          <cell r="D5191">
            <v>831.34</v>
          </cell>
        </row>
        <row r="5192">
          <cell r="A5192" t="str">
            <v>73849/2</v>
          </cell>
          <cell r="B5192" t="str">
            <v>AREIA ASFALTO A FRIO (AAUF), COM EMULSAO RR-2C INCLUSO USINAGEM E APLICACAO, EXCLUSIVE TRANSPORTE</v>
          </cell>
          <cell r="C5192" t="str">
            <v>M3</v>
          </cell>
          <cell r="D5192">
            <v>691.91</v>
          </cell>
        </row>
        <row r="5193">
          <cell r="A5193">
            <v>92391</v>
          </cell>
          <cell r="B5193" t="str">
            <v>EXECUÇÃO DE PAVIMENTO EM PISO INTERTRAVADO, COM BLOCO PISOGRAMA DE 35 X 25 CM, ESPESSURA 6 CM. AF_12/2015</v>
          </cell>
          <cell r="C5193" t="str">
            <v>M2</v>
          </cell>
          <cell r="D5193">
            <v>60.48</v>
          </cell>
        </row>
        <row r="5194">
          <cell r="A5194">
            <v>92392</v>
          </cell>
          <cell r="B5194" t="str">
            <v>EXECUÇÃO DE PAVIMENTO EM PISO INTERTRAVADO, COM BLOCO PISOGRAMA DE 35 X 25 CM, ESPESSURA 8 CM. AF_12/2015</v>
          </cell>
          <cell r="C5194" t="str">
            <v>M2</v>
          </cell>
          <cell r="D5194">
            <v>63.5</v>
          </cell>
        </row>
        <row r="5195">
          <cell r="A5195">
            <v>92393</v>
          </cell>
          <cell r="B5195" t="str">
            <v>EXECUÇÃO DE PAVIMENTO EM PISO INTERTRAVADO, COM BLOCO SEXTAVADO DE 25 X 25 CM, ESPESSURA 6 CM. AF_12/2015</v>
          </cell>
          <cell r="C5195" t="str">
            <v>M2</v>
          </cell>
          <cell r="D5195">
            <v>54.26</v>
          </cell>
        </row>
        <row r="5196">
          <cell r="A5196">
            <v>92394</v>
          </cell>
          <cell r="B5196" t="str">
            <v>EXECUÇÃO DE PAVIMENTO EM PISO INTERTRAVADO, COM BLOCO SEXTAVADO DE 25 X 25 CM, ESPESSURA 8 CM. AF_12/2015</v>
          </cell>
          <cell r="C5196" t="str">
            <v>M2</v>
          </cell>
          <cell r="D5196">
            <v>58.37</v>
          </cell>
        </row>
        <row r="5197">
          <cell r="A5197">
            <v>92395</v>
          </cell>
          <cell r="B5197" t="str">
            <v>EXECUÇÃO DE PAVIMENTO EM PISO INTERTRAVADO, COM BLOCO SEXTAVADO DE 25 X 25 CM, ESPESSURA 10 CM. AF_12/2015</v>
          </cell>
          <cell r="C5197" t="str">
            <v>M2</v>
          </cell>
          <cell r="D5197">
            <v>73.91</v>
          </cell>
        </row>
        <row r="5198">
          <cell r="A5198">
            <v>92396</v>
          </cell>
          <cell r="B5198" t="str">
            <v>EXECUÇÃO DE PASSEIO EM PISO INTERTRAVADO, COM BLOCO RETANGULAR COR NATURAL DE 20 X 10 CM, ESPESSURA 6 CM. AF_12/2015</v>
          </cell>
          <cell r="C5198" t="str">
            <v>M2</v>
          </cell>
          <cell r="D5198">
            <v>64.87</v>
          </cell>
        </row>
        <row r="5199">
          <cell r="A5199">
            <v>92397</v>
          </cell>
          <cell r="B5199" t="str">
            <v>EXECUÇÃO DE PÁTIO/ESTACIONAMENTO EM PISO INTERTRAVADO, COM BLOCO RETANGULAR COR NATURAL DE 20 X 10 CM, ESPESSURA 6 CM. AF_12/2015</v>
          </cell>
          <cell r="C5199" t="str">
            <v>M2</v>
          </cell>
          <cell r="D5199">
            <v>53.49</v>
          </cell>
        </row>
        <row r="5200">
          <cell r="A5200">
            <v>92398</v>
          </cell>
          <cell r="B5200" t="str">
            <v>EXECUÇÃO DE PÁTIO/ESTACIONAMENTO EM PISO INTERTRAVADO, COM BLOCO RETANGULAR COR NATURAL DE 20 X 10 CM, ESPESSURA 8 CM. AF_12/2015</v>
          </cell>
          <cell r="C5200" t="str">
            <v>M2</v>
          </cell>
          <cell r="D5200">
            <v>60.16</v>
          </cell>
        </row>
        <row r="5201">
          <cell r="A5201">
            <v>92399</v>
          </cell>
          <cell r="B5201" t="str">
            <v>EXECUÇÃO DE VIA EM PISO INTERTRAVADO, COM BLOCO RETANGULAR COR NATURAL DE 20 X 10 CM, ESPESSURA 8 CM. AF_12/2015</v>
          </cell>
          <cell r="C5201" t="str">
            <v>M2</v>
          </cell>
          <cell r="D5201">
            <v>61.42</v>
          </cell>
        </row>
        <row r="5202">
          <cell r="A5202">
            <v>92400</v>
          </cell>
          <cell r="B5202" t="str">
            <v>EXECUÇÃO DE PÁTIO/ESTACIONAMENTO EM PISO INTERTRAVADO, COM BLOCO RETANGULAR DE 20 X 10 CM, ESPESSURA 10 CM. AF_12/2015</v>
          </cell>
          <cell r="C5202" t="str">
            <v>M2</v>
          </cell>
          <cell r="D5202">
            <v>73.819999999999993</v>
          </cell>
        </row>
        <row r="5203">
          <cell r="A5203">
            <v>92401</v>
          </cell>
          <cell r="B5203" t="str">
            <v>EXECUÇÃO DE VIA EM PISO INTERTRAVADO, COM BLOCO RETANGULAR DE 20 X 10 CM, ESPESSURA 10 CM. AF_12/2015</v>
          </cell>
          <cell r="C5203" t="str">
            <v>M2</v>
          </cell>
          <cell r="D5203">
            <v>75.2</v>
          </cell>
        </row>
        <row r="5204">
          <cell r="A5204">
            <v>92402</v>
          </cell>
          <cell r="B5204" t="str">
            <v>EXECUÇÃO DE PASSEIO EM PISO INTERTRAVADO, COM BLOCO 16 FACES DE 22 X 11 CM, ESPESSURA 6 CM. AF_12/2015</v>
          </cell>
          <cell r="C5204" t="str">
            <v>M2</v>
          </cell>
          <cell r="D5204">
            <v>66.42</v>
          </cell>
        </row>
        <row r="5205">
          <cell r="A5205">
            <v>92403</v>
          </cell>
          <cell r="B5205" t="str">
            <v>EXECUÇÃO DE PÁTIO/ESTACIONAMENTO EM PISO INTERTRAVADO, COM BLOCO 16 FACES DE 22 X 11 CM, ESPESSURA 6 CM. AF_12/2015</v>
          </cell>
          <cell r="C5205" t="str">
            <v>M2</v>
          </cell>
          <cell r="D5205">
            <v>54.93</v>
          </cell>
        </row>
        <row r="5206">
          <cell r="A5206">
            <v>92404</v>
          </cell>
          <cell r="B5206" t="str">
            <v>EXECUÇÃO DE PÁTIO/ESTACIONAMENTO EM PISO INTERTRAVADO, COM BLOCO 16 FACES DE 22 X 11 CM, ESPESSURA 8 CM. AF_12/2015</v>
          </cell>
          <cell r="C5206" t="str">
            <v>M2</v>
          </cell>
          <cell r="D5206">
            <v>61.58</v>
          </cell>
        </row>
        <row r="5207">
          <cell r="A5207">
            <v>92405</v>
          </cell>
          <cell r="B5207" t="str">
            <v>EXECUÇÃO DE VIA EM PISO INTERTRAVADO, COM BLOCO 16 FACES DE 22 X 11 CM, ESPESSURA 8 CM. AF_12/2015</v>
          </cell>
          <cell r="C5207" t="str">
            <v>M2</v>
          </cell>
          <cell r="D5207">
            <v>62.84</v>
          </cell>
        </row>
        <row r="5208">
          <cell r="A5208">
            <v>92406</v>
          </cell>
          <cell r="B5208" t="str">
            <v>EXECUÇÃO DE PÁTIO/ESTACIONAMENTO EM PISO INTERTRAVADO, COM BLOCO 16 FACES DE 22 X 11 CM, ESPESSURA 10 CM. AF_12/2015</v>
          </cell>
          <cell r="C5208" t="str">
            <v>M2</v>
          </cell>
          <cell r="D5208">
            <v>75.260000000000005</v>
          </cell>
        </row>
        <row r="5209">
          <cell r="A5209">
            <v>92407</v>
          </cell>
          <cell r="B5209" t="str">
            <v>EXECUÇÃO DE VIA EM PISO INTERTRAVADO, COM BLOCO 16 FACES DE 22 X 11 CM, ESPESSURA 10 CM. AF_12/2015</v>
          </cell>
          <cell r="C5209" t="str">
            <v>M2</v>
          </cell>
          <cell r="D5209">
            <v>76.599999999999994</v>
          </cell>
        </row>
        <row r="5210">
          <cell r="A5210">
            <v>93679</v>
          </cell>
          <cell r="B5210" t="str">
            <v>EXECUÇÃO DE PASSEIO EM PISO INTERTRAVADO, COM BLOCO RETANGULAR COLORIDO DE 20 X 10 CM, ESPESSURA 6 CM. AF_12/2015</v>
          </cell>
          <cell r="C5210" t="str">
            <v>M2</v>
          </cell>
          <cell r="D5210">
            <v>70.739999999999995</v>
          </cell>
        </row>
        <row r="5211">
          <cell r="A5211">
            <v>93680</v>
          </cell>
          <cell r="B5211" t="str">
            <v>EXECUÇÃO DE PÁTIO/ESTACIONAMENTO EM PISO INTERTRAVADO, COM BLOCO RETANGULAR COLORIDO DE 20 X 10 CM, ESPESSURA 6 CM. AF_12/2015</v>
          </cell>
          <cell r="C5211" t="str">
            <v>M2</v>
          </cell>
          <cell r="D5211">
            <v>59.11</v>
          </cell>
        </row>
        <row r="5212">
          <cell r="A5212">
            <v>93681</v>
          </cell>
          <cell r="B5212" t="str">
            <v>EXECUÇÃO DE PÁTIO/ESTACIONAMENTO EM PISO INTERTRAVADO, COM BLOCO RETANGULAR COLORIDO DE 20 X 10 CM, ESPESSURA 8 CM. AF_12/2015</v>
          </cell>
          <cell r="C5212" t="str">
            <v>M2</v>
          </cell>
          <cell r="D5212">
            <v>71.38</v>
          </cell>
        </row>
        <row r="5213">
          <cell r="A5213">
            <v>93682</v>
          </cell>
          <cell r="B5213" t="str">
            <v>EXECUÇÃO DE VIA EM PISO INTERTRAVADO, COM BLOCO RETANGULAR COLORIDO DE 20 X 10 CM, ESPESSURA 8 CM. AF_12/2015</v>
          </cell>
          <cell r="C5213" t="str">
            <v>M2</v>
          </cell>
          <cell r="D5213">
            <v>72.760000000000005</v>
          </cell>
        </row>
        <row r="5214">
          <cell r="A5214">
            <v>97114</v>
          </cell>
          <cell r="B5214" t="str">
            <v>EXECUÇÃO DE JUNTAS DE CONTRAÇÃO PARA PAVIMENTOS DE CONCRETO. AF_11/2017</v>
          </cell>
          <cell r="C5214" t="str">
            <v>M</v>
          </cell>
          <cell r="D5214">
            <v>0.38</v>
          </cell>
        </row>
        <row r="5215">
          <cell r="A5215">
            <v>97115</v>
          </cell>
          <cell r="B5215" t="str">
            <v>APLICAÇÃO DE GRAXA EM BARRAS DE TRANSFERÊNCIA PARA EXECUÇÃO DE PAVIMENTO DE CONCRETO. AF_11/2017</v>
          </cell>
          <cell r="C5215" t="str">
            <v>KG</v>
          </cell>
          <cell r="D5215">
            <v>30.1</v>
          </cell>
        </row>
        <row r="5216">
          <cell r="A5216">
            <v>97120</v>
          </cell>
          <cell r="B5216" t="str">
            <v>BARRAS DE LIGAÇÃO, AÇO CA-50 DE 10 MM, PARA EXECUÇÃO DE PAVIMENTO DE CONCRETO  FORNECIMENTO E INSTALAÇÃO. AF_11/2017</v>
          </cell>
          <cell r="C5216" t="str">
            <v>KG</v>
          </cell>
          <cell r="D5216">
            <v>6.89</v>
          </cell>
        </row>
        <row r="5217">
          <cell r="A5217">
            <v>97802</v>
          </cell>
          <cell r="B5217" t="str">
            <v>CONSTRUÇÃO DE PAVIMENTO COM TRATAMENTO SUPERFICIAL SIMPLES, COM EMULSÃO ASFÁLTICA RR-2C. AF_01/2018</v>
          </cell>
          <cell r="C5217" t="str">
            <v>M2</v>
          </cell>
          <cell r="D5217">
            <v>4.6500000000000004</v>
          </cell>
        </row>
        <row r="5218">
          <cell r="A5218">
            <v>97803</v>
          </cell>
          <cell r="B5218" t="str">
            <v>CONSTRUÇÃO DE PAVIMENTO COM TRATAMENTO SUPERFICIAL SIMPLES, COM EMULSÃO ASFÁLTICA RR-2C, COM BANHO DILUÍDO. AF_01/2018</v>
          </cell>
          <cell r="C5218" t="str">
            <v>M2</v>
          </cell>
          <cell r="D5218">
            <v>5.64</v>
          </cell>
        </row>
        <row r="5219">
          <cell r="A5219">
            <v>97805</v>
          </cell>
          <cell r="B5219" t="str">
            <v>CONSTRUÇÃO DE PAVIMENTO COM TRATAMENTO SUPERFICIAL DUPLO, COM EMULSÃO ASFÁLTICA RR-2C. AF_01/2018</v>
          </cell>
          <cell r="C5219" t="str">
            <v>M2</v>
          </cell>
          <cell r="D5219">
            <v>9.8699999999999992</v>
          </cell>
        </row>
        <row r="5220">
          <cell r="A5220">
            <v>97806</v>
          </cell>
          <cell r="B5220" t="str">
            <v>CONSTRUÇÃO DE PAVIMENTO COM TRATAMENTO SUPERFICIAL DUPLO, COM EMULSÃO ASFÁLTICA RR-2C, COM BANHO DILUÍDO. AF_01/2018</v>
          </cell>
          <cell r="C5220" t="str">
            <v>M2</v>
          </cell>
          <cell r="D5220">
            <v>12.2</v>
          </cell>
        </row>
        <row r="5221">
          <cell r="A5221">
            <v>97807</v>
          </cell>
          <cell r="B5221" t="str">
            <v>CONSTRUÇÃO DE PAVIMENTO COM TRATAMENTO SUPERFICIAL DUPLO, COM EMULSÃO ASFÁLTICA RR-2C, COM CAPA SELANTE. AF_01/2018</v>
          </cell>
          <cell r="C5221" t="str">
            <v>M2</v>
          </cell>
          <cell r="D5221">
            <v>14.08</v>
          </cell>
        </row>
        <row r="5222">
          <cell r="A5222">
            <v>97809</v>
          </cell>
          <cell r="B5222" t="str">
            <v>CONSTRUÇÃO DE PAVIMENTO COM TRATAMENTO SUPERFICIAL TRIPLO, COM EMULSÃO ASFÁLTICA RR-2C. AF_01/2018</v>
          </cell>
          <cell r="C5222" t="str">
            <v>M2</v>
          </cell>
          <cell r="D5222">
            <v>17.5</v>
          </cell>
        </row>
        <row r="5223">
          <cell r="A5223">
            <v>97810</v>
          </cell>
          <cell r="B5223" t="str">
            <v>CONSTRUÇÃO DE PAVIMENTO COM TRATAMENTO SUPERFICIAL TRIPLO, COM EMULSÃO ASFÁLTICA RR-2C, COM BANHO DILUÍDO. AF_01/2018</v>
          </cell>
          <cell r="C5223" t="str">
            <v>M2</v>
          </cell>
          <cell r="D5223">
            <v>19.829999999999998</v>
          </cell>
        </row>
        <row r="5224">
          <cell r="A5224">
            <v>97811</v>
          </cell>
          <cell r="B5224" t="str">
            <v>CONSTRUÇÃO DE PAVIMENTO COM TRATAMENTO SUPERFICIAL TRIPLO, COM EMULSÃO ASFÁLTICA RR-2C, COM CAPA SELANTE. AF_01/2018</v>
          </cell>
          <cell r="C5224" t="str">
            <v>M2</v>
          </cell>
          <cell r="D5224">
            <v>21.73</v>
          </cell>
        </row>
        <row r="5225">
          <cell r="A5225">
            <v>97813</v>
          </cell>
          <cell r="B5225" t="str">
            <v>RECONSTRUÇÃO DE PAVIMENTO COM TRATAMENTO SUPERFICIAL SIMPLES, COM EMULSÃO ASFÁLTICA RR-2C. AF_01/2018</v>
          </cell>
          <cell r="C5225" t="str">
            <v>M2</v>
          </cell>
          <cell r="D5225">
            <v>4.8099999999999996</v>
          </cell>
        </row>
        <row r="5226">
          <cell r="A5226">
            <v>97814</v>
          </cell>
          <cell r="B5226" t="str">
            <v>RECONSTRUÇÃO DE PAVIMENTO COM TRATAMENTO SUPERFICIAL SIMPLES, COM EMULSÃO ASFÁLTICA RR-2C, COM BANHO DILUÍDO. AF_01/2018</v>
          </cell>
          <cell r="C5226" t="str">
            <v>M2</v>
          </cell>
          <cell r="D5226">
            <v>5.8</v>
          </cell>
        </row>
        <row r="5227">
          <cell r="A5227">
            <v>97816</v>
          </cell>
          <cell r="B5227" t="str">
            <v>RECONSTRUÇÃO DE PAVIMENTO COM TRATAMENTO SUPERFICIAL DUPLO, COM EMULSÃO ASFÁLTICA RR-2C. AF_01/2018</v>
          </cell>
          <cell r="C5227" t="str">
            <v>M2</v>
          </cell>
          <cell r="D5227">
            <v>10.33</v>
          </cell>
        </row>
        <row r="5228">
          <cell r="A5228">
            <v>97817</v>
          </cell>
          <cell r="B5228" t="str">
            <v>RECONSTRUÇÃO DE PAVIMENTO COM TRATAMENTO SUPERFICIAL DUPLO, COM EMULSÃO ASFÁLTICA RR-2C, COM BANHO DILUÍDO. AF_01/2018</v>
          </cell>
          <cell r="C5228" t="str">
            <v>M2</v>
          </cell>
          <cell r="D5228">
            <v>12.66</v>
          </cell>
        </row>
        <row r="5229">
          <cell r="A5229">
            <v>97818</v>
          </cell>
          <cell r="B5229" t="str">
            <v>RECONSTRUÇÃO DE PAVIMENTO COM TRATAMENTO SUPERFICIAL DUPLO, COM EMULSÃO ASFÁLTICA RR-2C, COM CAPA SELANTE. AF_01/2018</v>
          </cell>
          <cell r="C5229" t="str">
            <v>M2</v>
          </cell>
          <cell r="D5229">
            <v>14.71</v>
          </cell>
        </row>
        <row r="5230">
          <cell r="A5230">
            <v>97820</v>
          </cell>
          <cell r="B5230" t="str">
            <v>RECONSTRUÇÃO DE PAVIMENTO COM TRATAMENTO SUPERFICIAL TRIPLO, COM EMULSÃO ASFÁLTICA RR-2C. AF_01/2018</v>
          </cell>
          <cell r="C5230" t="str">
            <v>M2</v>
          </cell>
          <cell r="D5230">
            <v>18.440000000000001</v>
          </cell>
        </row>
        <row r="5231">
          <cell r="A5231">
            <v>97821</v>
          </cell>
          <cell r="B5231" t="str">
            <v>RECONSTRUÇÃO DE PAVIMENTO COM TRATAMENTO SUPERFICIAL TRIPLO, COM EMULSÃO ASFÁLTICA RR-2C, COM BANHO DILUÍDO. AF_01/2018</v>
          </cell>
          <cell r="C5231" t="str">
            <v>M2</v>
          </cell>
          <cell r="D5231">
            <v>20.76</v>
          </cell>
        </row>
        <row r="5232">
          <cell r="A5232">
            <v>97822</v>
          </cell>
          <cell r="B5232" t="str">
            <v>RECONSTRUÇÃO DE PAVIMENTO COM TRATAMENTO SUPERFICIAL TRIPLO, COM EMULSÃO ASFÁLTICA RR-2C, COM CAPA SELANTE. AF_01/2018</v>
          </cell>
          <cell r="C5232" t="str">
            <v>M2</v>
          </cell>
          <cell r="D5232">
            <v>22.82</v>
          </cell>
        </row>
        <row r="5233">
          <cell r="A5233">
            <v>72947</v>
          </cell>
          <cell r="B5233" t="str">
            <v>SINALIZACAO HORIZONTAL COM TINTA RETRORREFLETIVA A BASE DE RESINA ACRILICA COM MICROESFERAS DE VIDRO</v>
          </cell>
          <cell r="C5233" t="str">
            <v>M2</v>
          </cell>
          <cell r="D5233">
            <v>10.95</v>
          </cell>
        </row>
        <row r="5234">
          <cell r="A5234">
            <v>83693</v>
          </cell>
          <cell r="B5234" t="str">
            <v>CAIACAO EM MEIO FIO</v>
          </cell>
          <cell r="C5234" t="str">
            <v>M2</v>
          </cell>
          <cell r="D5234">
            <v>3.52</v>
          </cell>
        </row>
        <row r="5235">
          <cell r="A5235" t="str">
            <v>73770/1</v>
          </cell>
          <cell r="B5235" t="str">
            <v>BARREIRA PRE-MOLDADA EXTERNA CONCRETO ARMADO 0,25X0,40X1,14M FCK=25MPA ACO CA-50 INCL VIGOTA HORIZONTAL MONTANTE A CADA 1,00M  FERROS DE LIGACAO E MATERIAIS.</v>
          </cell>
          <cell r="C5235" t="str">
            <v>M</v>
          </cell>
          <cell r="D5235">
            <v>504.43</v>
          </cell>
        </row>
        <row r="5236">
          <cell r="A5236" t="str">
            <v>73770/2</v>
          </cell>
          <cell r="B5236" t="str">
            <v>BARREIRA DUPLA PRE-MOL INTER CONCRETO ARMADO 0,15X0,65X0,77M FCK=25MPA ACO CA-50 INCL FERROS DE LIGACAO E MATERIAIS.</v>
          </cell>
          <cell r="C5236" t="str">
            <v>M</v>
          </cell>
          <cell r="D5236">
            <v>432.88</v>
          </cell>
        </row>
        <row r="5237">
          <cell r="A5237" t="str">
            <v>83696/1</v>
          </cell>
          <cell r="B5237" t="str">
            <v>PINTURA GUARDA-CORPO GUARDA-RODA E MURETA PROTECAO COM CAL EM PONTES EVIADUTOS MEDIDA PELO DOBRO DA AREA TOTAL (LARGURAXALTURA).</v>
          </cell>
          <cell r="C5237" t="str">
            <v>M2</v>
          </cell>
          <cell r="D5237">
            <v>5.22</v>
          </cell>
        </row>
        <row r="5238">
          <cell r="A5238">
            <v>72962</v>
          </cell>
          <cell r="B5238" t="str">
            <v>USINAGEM DE CBUQ COM CAP 50/70, PARA CAPA DE ROLAMENTO</v>
          </cell>
          <cell r="C5238" t="str">
            <v>T</v>
          </cell>
          <cell r="D5238">
            <v>322.56</v>
          </cell>
        </row>
        <row r="5239">
          <cell r="A5239">
            <v>72963</v>
          </cell>
          <cell r="B5239" t="str">
            <v>USINAGEM DE CBUQ COM CAP 50/70, PARA BINDER</v>
          </cell>
          <cell r="C5239" t="str">
            <v>T</v>
          </cell>
          <cell r="D5239">
            <v>271.11</v>
          </cell>
        </row>
        <row r="5240">
          <cell r="A5240" t="str">
            <v>73759/2</v>
          </cell>
          <cell r="B5240" t="str">
            <v>PRE-MISTURADO A FRIO COM EMULSAO RL-1C, INCLUSO USINAGEM E APLICACAO, EXCLUSIVE TRANSPORTE</v>
          </cell>
          <cell r="C5240" t="str">
            <v>M3</v>
          </cell>
          <cell r="D5240">
            <v>491</v>
          </cell>
        </row>
        <row r="5241">
          <cell r="A5241">
            <v>95995</v>
          </cell>
          <cell r="B5241" t="str">
            <v>EXECUÇÃO DE PAVIMENTO COM APLICAÇÃO DE CONCRETO ASFÁLTICO, CAMADA DE ROLAMENTO - EXCLUSIVE CARGA E TRANSPORTE. AF_11/2019</v>
          </cell>
          <cell r="C5241" t="str">
            <v>M3</v>
          </cell>
          <cell r="D5241">
            <v>906.28</v>
          </cell>
        </row>
        <row r="5242">
          <cell r="A5242">
            <v>95996</v>
          </cell>
          <cell r="B5242" t="str">
            <v>EXECUÇÃO DE PAVIMENTO COM APLICAÇÃO DE CONCRETO ASFÁLTICO, CAMADA DE BINDER - EXCLUSIVE CARGA E TRANSPORTE. AF_11/2019</v>
          </cell>
          <cell r="C5242" t="str">
            <v>M3</v>
          </cell>
          <cell r="D5242">
            <v>860.49</v>
          </cell>
        </row>
        <row r="5243">
          <cell r="A5243">
            <v>96001</v>
          </cell>
          <cell r="B5243" t="str">
            <v>FRESAGEM DE PAVIMENTO ASFÁLTICO (PROFUNDIDADE ATÉ 5,0 CM) - EXCLUSIVE TRANSPORTE. AF_11/2019</v>
          </cell>
          <cell r="C5243" t="str">
            <v>M2</v>
          </cell>
          <cell r="D5243">
            <v>5.0199999999999996</v>
          </cell>
        </row>
        <row r="5244">
          <cell r="A5244">
            <v>96393</v>
          </cell>
          <cell r="B5244" t="str">
            <v>USINAGEM DE BRITA GRADUADA SIMPLES, UTILIZANDO BRITA COMERCIAL COM USINA 300 T/H. AF_06/2017</v>
          </cell>
          <cell r="C5244" t="str">
            <v>M3</v>
          </cell>
          <cell r="D5244">
            <v>131.52000000000001</v>
          </cell>
        </row>
        <row r="5245">
          <cell r="A5245">
            <v>96394</v>
          </cell>
          <cell r="B5245" t="str">
            <v>USINAGEM DE BRITA GRADUADA TRATADA COM CIMENTO, UTILIZANDO BRITA COMERCIAL COM USINA 300 T/H. AF_06/2017</v>
          </cell>
          <cell r="C5245" t="str">
            <v>M3</v>
          </cell>
          <cell r="D5245">
            <v>169.51</v>
          </cell>
        </row>
        <row r="5246">
          <cell r="A5246">
            <v>96395</v>
          </cell>
          <cell r="B5246" t="str">
            <v>USINAGEM DE CONCRETO PARA COMPACTAÇÃO COM ROLO, UTILIZANDO BRITA COMERCIAL. AF_06/2017</v>
          </cell>
          <cell r="C5246" t="str">
            <v>M3</v>
          </cell>
          <cell r="D5246">
            <v>186.17</v>
          </cell>
        </row>
        <row r="5247">
          <cell r="A5247">
            <v>73445</v>
          </cell>
          <cell r="B5247" t="str">
            <v>CAIACAO INT OU EXT SOBRE REVESTIMENTO LISO C/ADOCAO DE FIXADOR COM    COM DUAS DEMAOS</v>
          </cell>
          <cell r="C5247" t="str">
            <v>M2</v>
          </cell>
          <cell r="D5247">
            <v>8.56</v>
          </cell>
        </row>
        <row r="5248">
          <cell r="A5248">
            <v>73446</v>
          </cell>
          <cell r="B5248" t="str">
            <v>PINTURA DE SUPERFICIE C/TINTA GRAFITE</v>
          </cell>
          <cell r="C5248" t="str">
            <v>M2</v>
          </cell>
          <cell r="D5248">
            <v>19.07</v>
          </cell>
        </row>
        <row r="5249">
          <cell r="A5249" t="str">
            <v>74133/1</v>
          </cell>
          <cell r="B5249" t="str">
            <v>EMASSAMENTO COM MASSA A OLEO, UMA DEMAO</v>
          </cell>
          <cell r="C5249" t="str">
            <v>M2</v>
          </cell>
          <cell r="D5249">
            <v>16.11</v>
          </cell>
        </row>
        <row r="5250">
          <cell r="A5250" t="str">
            <v>74133/2</v>
          </cell>
          <cell r="B5250" t="str">
            <v>EMASSAMENTO COM MASSA A OLEO, DUAS DEMAOS</v>
          </cell>
          <cell r="C5250" t="str">
            <v>M2</v>
          </cell>
          <cell r="D5250">
            <v>20.14</v>
          </cell>
        </row>
        <row r="5251">
          <cell r="A5251">
            <v>79462</v>
          </cell>
          <cell r="B5251" t="str">
            <v>EMASSAMENTO COM MASSA EPOXI, 2 DEMAOS</v>
          </cell>
          <cell r="C5251" t="str">
            <v>M2</v>
          </cell>
          <cell r="D5251">
            <v>50.71</v>
          </cell>
        </row>
        <row r="5252">
          <cell r="A5252" t="str">
            <v>79494/1</v>
          </cell>
          <cell r="B5252" t="str">
            <v>PINTURA DE QUADRO ESCOLAR COM TINTA ESMALTE ACABAMENTO FOSCO, DUAS DEMAOS SOBRE MASSA ACRILICA</v>
          </cell>
          <cell r="C5252" t="str">
            <v>M2</v>
          </cell>
          <cell r="D5252">
            <v>11.42</v>
          </cell>
        </row>
        <row r="5253">
          <cell r="A5253">
            <v>84651</v>
          </cell>
          <cell r="B5253" t="str">
            <v>PINTURA COM TINTA IMPERMEAVEL MINERAL EM PO, DUAS DEMAOS</v>
          </cell>
          <cell r="C5253" t="str">
            <v>M2</v>
          </cell>
          <cell r="D5253">
            <v>9.6</v>
          </cell>
        </row>
        <row r="5254">
          <cell r="A5254">
            <v>88411</v>
          </cell>
          <cell r="B5254" t="str">
            <v>APLICAÇÃO MANUAL DE FUNDO SELADOR ACRÍLICO EM PANOS COM PRESENÇA DE VÃOS DE EDIFÍCIOS DE MÚLTIPLOS PAVIMENTOS. AF_06/2014</v>
          </cell>
          <cell r="C5254" t="str">
            <v>M2</v>
          </cell>
          <cell r="D5254">
            <v>1.81</v>
          </cell>
        </row>
        <row r="5255">
          <cell r="A5255">
            <v>88412</v>
          </cell>
          <cell r="B5255" t="str">
            <v>APLICAÇÃO MANUAL DE FUNDO SELADOR ACRÍLICO EM PANOS CEGOS DE FACHADA (SEM PRESENÇA DE VÃOS) DE EDIFÍCIOS DE MÚLTIPLOS PAVIMENTOS. AF_06/2014</v>
          </cell>
          <cell r="C5255" t="str">
            <v>M2</v>
          </cell>
          <cell r="D5255">
            <v>1.25</v>
          </cell>
        </row>
        <row r="5256">
          <cell r="A5256">
            <v>88413</v>
          </cell>
          <cell r="B5256" t="str">
            <v>APLICAÇÃO MANUAL DE FUNDO SELADOR ACRÍLICO EM SUPERFÍCIES EXTERNAS DE SACADA DE EDIFÍCIOS DE MÚLTIPLOS PAVIMENTOS. AF_06/2014</v>
          </cell>
          <cell r="C5256" t="str">
            <v>M2</v>
          </cell>
          <cell r="D5256">
            <v>2.93</v>
          </cell>
        </row>
        <row r="5257">
          <cell r="A5257">
            <v>88414</v>
          </cell>
          <cell r="B5257" t="str">
            <v>APLICAÇÃO MANUAL DE FUNDO SELADOR ACRÍLICO EM SUPERFÍCIES INTERNAS DA SACADA DE EDIFÍCIOS DE MÚLTIPLOS PAVIMENTOS. AF_06/2014</v>
          </cell>
          <cell r="C5257" t="str">
            <v>M2</v>
          </cell>
          <cell r="D5257">
            <v>3.29</v>
          </cell>
        </row>
        <row r="5258">
          <cell r="A5258">
            <v>88415</v>
          </cell>
          <cell r="B5258" t="str">
            <v>APLICAÇÃO MANUAL DE FUNDO SELADOR ACRÍLICO EM PAREDES EXTERNAS DE CASAS. AF_06/2014</v>
          </cell>
          <cell r="C5258" t="str">
            <v>M2</v>
          </cell>
          <cell r="D5258">
            <v>1.99</v>
          </cell>
        </row>
        <row r="5259">
          <cell r="A5259">
            <v>88416</v>
          </cell>
          <cell r="B5259" t="str">
            <v>APLICAÇÃO MANUAL DE PINTURA COM TINTA TEXTURIZADA ACRÍLICA EM PANOS COM PRESENÇA DE VÃOS DE EDIFÍCIOS DE MÚLTIPLOS PAVIMENTOS, UMA COR. AF_06/2014</v>
          </cell>
          <cell r="C5259" t="str">
            <v>M2</v>
          </cell>
          <cell r="D5259">
            <v>15.25</v>
          </cell>
        </row>
        <row r="5260">
          <cell r="A5260">
            <v>88417</v>
          </cell>
          <cell r="B5260" t="str">
            <v>APLICAÇÃO MANUAL DE PINTURA COM TINTA TEXTURIZADA ACRÍLICA EM PANOS CEGOS DE FACHADA (SEM PRESENÇA DE VÃOS) DE EDIFÍCIOS DE MÚLTIPLOS PAVIMENTOS, UMA COR. AF_06/2014</v>
          </cell>
          <cell r="C5260" t="str">
            <v>M2</v>
          </cell>
          <cell r="D5260">
            <v>13.28</v>
          </cell>
        </row>
        <row r="5261">
          <cell r="A5261">
            <v>88420</v>
          </cell>
          <cell r="B5261" t="str">
            <v>APLICAÇÃO MANUAL DE PINTURA COM TINTA TEXTURIZADA ACRÍLICA EM SUPERFÍCIES EXTERNAS DE SACADA DE EDIFÍCIOS DE MÚLTIPLOS PAVIMENTOS, UMA COR. AF_06/2014</v>
          </cell>
          <cell r="C5261" t="str">
            <v>M2</v>
          </cell>
          <cell r="D5261">
            <v>19.25</v>
          </cell>
        </row>
        <row r="5262">
          <cell r="A5262">
            <v>88421</v>
          </cell>
          <cell r="B5262" t="str">
            <v>APLICAÇÃO MANUAL DE PINTURA COM TINTA TEXTURIZADA ACRÍLICA EM SUPERFÍCIES INTERNAS DA SACADA DE EDIFÍCIOS DE MÚLTIPLOS PAVIMENTOS, UMA COR. AF_06/2014</v>
          </cell>
          <cell r="C5262" t="str">
            <v>M2</v>
          </cell>
          <cell r="D5262">
            <v>20.51</v>
          </cell>
        </row>
        <row r="5263">
          <cell r="A5263">
            <v>88423</v>
          </cell>
          <cell r="B5263" t="str">
            <v>APLICAÇÃO MANUAL DE PINTURA COM TINTA TEXTURIZADA ACRÍLICA EM PAREDES EXTERNAS DE CASAS, UMA COR. AF_06/2014</v>
          </cell>
          <cell r="C5263" t="str">
            <v>M2</v>
          </cell>
          <cell r="D5263">
            <v>15.88</v>
          </cell>
        </row>
        <row r="5264">
          <cell r="A5264">
            <v>88424</v>
          </cell>
          <cell r="B5264" t="str">
            <v>APLICAÇÃO MANUAL DE PINTURA COM TINTA TEXTURIZADA ACRÍLICA EM PANOS COM PRESENÇA DE VÃOS DE EDIFÍCIOS DE MÚLTIPLOS PAVIMENTOS, DUAS CORES. AF_06/2014</v>
          </cell>
          <cell r="C5264" t="str">
            <v>M2</v>
          </cell>
          <cell r="D5264">
            <v>17.97</v>
          </cell>
        </row>
        <row r="5265">
          <cell r="A5265">
            <v>88426</v>
          </cell>
          <cell r="B5265" t="str">
            <v>APLICAÇÃO MANUAL DE PINTURA COM TINTA TEXTURIZADA ACRÍLICA EM PANOS CEGOS DE FACHADA (SEM PRESENÇA DE VÃOS) DE EDIFÍCIOS DE MÚLTIPLOS PAVIMENTOS, DUAS CORES. AF_06/2014</v>
          </cell>
          <cell r="C5265" t="str">
            <v>M2</v>
          </cell>
          <cell r="D5265">
            <v>14.56</v>
          </cell>
        </row>
        <row r="5266">
          <cell r="A5266">
            <v>88428</v>
          </cell>
          <cell r="B5266" t="str">
            <v>APLICAÇÃO MANUAL DE PINTURA COM TINTA TEXTURIZADA ACRÍLICA EM SUPERFÍCIES EXTERNAS DE SACADA DE EDIFÍCIOS DE MÚLTIPLOS PAVIMENTOS, DUAS CORES. AF_06/2014</v>
          </cell>
          <cell r="C5266" t="str">
            <v>M2</v>
          </cell>
          <cell r="D5266">
            <v>24.84</v>
          </cell>
        </row>
        <row r="5267">
          <cell r="A5267">
            <v>88429</v>
          </cell>
          <cell r="B5267" t="str">
            <v>APLICAÇÃO MANUAL DE PINTURA COM TINTA TEXTURIZADA ACRÍLICA EM SUPERFÍCIES INTERNAS DA SACADA DE EDIFÍCIOS DE MÚLTIPLOS PAVIMENTOS, DUAS CORES. AF_06/2014</v>
          </cell>
          <cell r="C5267" t="str">
            <v>M2</v>
          </cell>
          <cell r="D5267">
            <v>27.04</v>
          </cell>
        </row>
        <row r="5268">
          <cell r="A5268">
            <v>88431</v>
          </cell>
          <cell r="B5268" t="str">
            <v>APLICAÇÃO MANUAL DE PINTURA COM TINTA TEXTURIZADA ACRÍLICA EM PAREDES EXTERNAS DE CASAS, DUAS CORES. AF_06/2014</v>
          </cell>
          <cell r="C5268" t="str">
            <v>M2</v>
          </cell>
          <cell r="D5268">
            <v>19.05</v>
          </cell>
        </row>
        <row r="5269">
          <cell r="A5269">
            <v>88432</v>
          </cell>
          <cell r="B5269" t="str">
            <v>APLICAÇÃO MANUAL DE PINTURA COM TINTA TEXTURIZADA ACRÍLICA EM MOLDURAS DE EPS, PRÉ-FABRICADOS, OU OUTROS. AF_06/2014</v>
          </cell>
          <cell r="C5269" t="str">
            <v>M2</v>
          </cell>
          <cell r="D5269">
            <v>13.96</v>
          </cell>
        </row>
        <row r="5270">
          <cell r="A5270">
            <v>88482</v>
          </cell>
          <cell r="B5270" t="str">
            <v>APLICAÇÃO DE FUNDO SELADOR LÁTEX PVA EM TETO, UMA DEMÃO. AF_06/2014</v>
          </cell>
          <cell r="C5270" t="str">
            <v>M2</v>
          </cell>
          <cell r="D5270">
            <v>2.17</v>
          </cell>
        </row>
        <row r="5271">
          <cell r="A5271">
            <v>88483</v>
          </cell>
          <cell r="B5271" t="str">
            <v>APLICAÇÃO DE FUNDO SELADOR LÁTEX PVA EM PAREDES, UMA DEMÃO. AF_06/2014</v>
          </cell>
          <cell r="C5271" t="str">
            <v>M2</v>
          </cell>
          <cell r="D5271">
            <v>1.93</v>
          </cell>
        </row>
        <row r="5272">
          <cell r="A5272">
            <v>88484</v>
          </cell>
          <cell r="B5272" t="str">
            <v>APLICAÇÃO DE FUNDO SELADOR ACRÍLICO EM TETO, UMA DEMÃO. AF_06/2014</v>
          </cell>
          <cell r="C5272" t="str">
            <v>M2</v>
          </cell>
          <cell r="D5272">
            <v>2.0099999999999998</v>
          </cell>
        </row>
        <row r="5273">
          <cell r="A5273">
            <v>88485</v>
          </cell>
          <cell r="B5273" t="str">
            <v>APLICAÇÃO DE FUNDO SELADOR ACRÍLICO EM PAREDES, UMA DEMÃO. AF_06/2014</v>
          </cell>
          <cell r="C5273" t="str">
            <v>M2</v>
          </cell>
          <cell r="D5273">
            <v>1.67</v>
          </cell>
        </row>
        <row r="5274">
          <cell r="A5274">
            <v>88486</v>
          </cell>
          <cell r="B5274" t="str">
            <v>APLICAÇÃO MANUAL DE PINTURA COM TINTA LÁTEX PVA EM TETO, DUAS DEMÃOS. AF_06/2014</v>
          </cell>
          <cell r="C5274" t="str">
            <v>M2</v>
          </cell>
          <cell r="D5274">
            <v>10.029999999999999</v>
          </cell>
        </row>
        <row r="5275">
          <cell r="A5275">
            <v>88487</v>
          </cell>
          <cell r="B5275" t="str">
            <v>APLICAÇÃO MANUAL DE PINTURA COM TINTA LÁTEX PVA EM PAREDES, DUAS DEMÃOS. AF_06/2014</v>
          </cell>
          <cell r="C5275" t="str">
            <v>M2</v>
          </cell>
          <cell r="D5275">
            <v>8.9700000000000006</v>
          </cell>
        </row>
        <row r="5276">
          <cell r="A5276">
            <v>88488</v>
          </cell>
          <cell r="B5276" t="str">
            <v>APLICAÇÃO MANUAL DE PINTURA COM TINTA LÁTEX ACRÍLICA EM TETO, DUAS DEMÃOS. AF_06/2014</v>
          </cell>
          <cell r="C5276" t="str">
            <v>M2</v>
          </cell>
          <cell r="D5276">
            <v>12.88</v>
          </cell>
        </row>
        <row r="5277">
          <cell r="A5277">
            <v>88489</v>
          </cell>
          <cell r="B5277" t="str">
            <v>APLICAÇÃO MANUAL DE PINTURA COM TINTA LÁTEX ACRÍLICA EM PAREDES, DUAS DEMÃOS. AF_06/2014</v>
          </cell>
          <cell r="C5277" t="str">
            <v>M2</v>
          </cell>
          <cell r="D5277">
            <v>11.37</v>
          </cell>
        </row>
        <row r="5278">
          <cell r="A5278">
            <v>88490</v>
          </cell>
          <cell r="B5278" t="str">
            <v>APLICAÇÃO MECÂNICA DE PINTURA COM TINTA LÁTEX PVA EM TETO, DUAS DEMÃOS. AF_06/2014</v>
          </cell>
          <cell r="C5278" t="str">
            <v>M2</v>
          </cell>
          <cell r="D5278">
            <v>7.26</v>
          </cell>
        </row>
        <row r="5279">
          <cell r="A5279">
            <v>88491</v>
          </cell>
          <cell r="B5279" t="str">
            <v>APLICAÇÃO MECÂNICA DE PINTURA COM TINTA LÁTEX PVA EM PAREDES, DUAS DEMÃOS. AF_06/2014</v>
          </cell>
          <cell r="C5279" t="str">
            <v>M2</v>
          </cell>
          <cell r="D5279">
            <v>7.02</v>
          </cell>
        </row>
        <row r="5280">
          <cell r="A5280">
            <v>88492</v>
          </cell>
          <cell r="B5280" t="str">
            <v>APLICAÇÃO MECÂNICA DE PINTURA COM TINTA LÁTEX ACRÍLICA EM TETO, DUAS DEMÃOS. AF_06/2014</v>
          </cell>
          <cell r="C5280" t="str">
            <v>M2</v>
          </cell>
          <cell r="D5280">
            <v>8.73</v>
          </cell>
        </row>
        <row r="5281">
          <cell r="A5281">
            <v>88493</v>
          </cell>
          <cell r="B5281" t="str">
            <v>APLICAÇÃO MECÂNICA DE PINTURA COM TINTA LÁTEX ACRÍLICA EM PAREDES, DUAS DEMÃOS. AF_06/2014</v>
          </cell>
          <cell r="C5281" t="str">
            <v>M2</v>
          </cell>
          <cell r="D5281">
            <v>8.35</v>
          </cell>
        </row>
        <row r="5282">
          <cell r="A5282">
            <v>88494</v>
          </cell>
          <cell r="B5282" t="str">
            <v>APLICAÇÃO E LIXAMENTO DE MASSA LÁTEX EM TETO, UMA DEMÃO. AF_06/2014</v>
          </cell>
          <cell r="C5282" t="str">
            <v>M2</v>
          </cell>
          <cell r="D5282">
            <v>15.84</v>
          </cell>
        </row>
        <row r="5283">
          <cell r="A5283">
            <v>88495</v>
          </cell>
          <cell r="B5283" t="str">
            <v>APLICAÇÃO E LIXAMENTO DE MASSA LÁTEX EM PAREDES, UMA DEMÃO. AF_06/2014</v>
          </cell>
          <cell r="C5283" t="str">
            <v>M2</v>
          </cell>
          <cell r="D5283">
            <v>8.6</v>
          </cell>
        </row>
        <row r="5284">
          <cell r="A5284">
            <v>88496</v>
          </cell>
          <cell r="B5284" t="str">
            <v>APLICAÇÃO E LIXAMENTO DE MASSA LÁTEX EM TETO, DUAS DEMÃOS. AF_06/2014</v>
          </cell>
          <cell r="C5284" t="str">
            <v>M2</v>
          </cell>
          <cell r="D5284">
            <v>21.5</v>
          </cell>
        </row>
        <row r="5285">
          <cell r="A5285">
            <v>88497</v>
          </cell>
          <cell r="B5285" t="str">
            <v>APLICAÇÃO E LIXAMENTO DE MASSA LÁTEX EM PAREDES, DUAS DEMÃOS. AF_06/2014</v>
          </cell>
          <cell r="C5285" t="str">
            <v>M2</v>
          </cell>
          <cell r="D5285">
            <v>11.82</v>
          </cell>
        </row>
        <row r="5286">
          <cell r="A5286">
            <v>95305</v>
          </cell>
          <cell r="B5286" t="str">
            <v>TEXTURA ACRÍLICA, APLICAÇÃO MANUAL EM PAREDE, UMA DEMÃO. AF_09/2016</v>
          </cell>
          <cell r="C5286" t="str">
            <v>M2</v>
          </cell>
          <cell r="D5286">
            <v>11.8</v>
          </cell>
        </row>
        <row r="5287">
          <cell r="A5287">
            <v>95306</v>
          </cell>
          <cell r="B5287" t="str">
            <v>TEXTURA ACRÍLICA, APLICAÇÃO MANUAL EM TETO, UMA DEMÃO. AF_09/2016</v>
          </cell>
          <cell r="C5287" t="str">
            <v>M2</v>
          </cell>
          <cell r="D5287">
            <v>13.72</v>
          </cell>
        </row>
        <row r="5288">
          <cell r="A5288">
            <v>95622</v>
          </cell>
          <cell r="B5288" t="str">
            <v>APLICAÇÃO MANUAL DE TINTA LÁTEX ACRÍLICA EM PANOS COM PRESENÇA DE VÃOS DE EDIFÍCIOS DE MÚLTIPLOS PAVIMENTOS, DUAS DEMÃOS. AF_11/2016</v>
          </cell>
          <cell r="C5288" t="str">
            <v>M2</v>
          </cell>
          <cell r="D5288">
            <v>11.55</v>
          </cell>
        </row>
        <row r="5289">
          <cell r="A5289">
            <v>95623</v>
          </cell>
          <cell r="B5289" t="str">
            <v>APLICAÇÃO MANUAL DE TINTA LÁTEX ACRÍLICA EM PANOS SEM PRESENÇA DE VÃOS DE EDIFÍCIOS DE MÚLTIPLOS PAVIMENTOS, DUAS DEMÃOS. AF_11/2016</v>
          </cell>
          <cell r="C5289" t="str">
            <v>M2</v>
          </cell>
          <cell r="D5289">
            <v>8.85</v>
          </cell>
        </row>
        <row r="5290">
          <cell r="A5290">
            <v>95624</v>
          </cell>
          <cell r="B5290" t="str">
            <v>APLICAÇÃO MANUAL DE TINTA LÁTEX ACRÍLICA EM SUPERFÍCIES EXTERNAS DE SACADA DE EDIFÍCIOS DE MÚLTIPLOS PAVIMENTOS, DUAS DEMÃOS. AF_11/2016</v>
          </cell>
          <cell r="C5290" t="str">
            <v>M2</v>
          </cell>
          <cell r="D5290">
            <v>17.05</v>
          </cell>
        </row>
        <row r="5291">
          <cell r="A5291">
            <v>95625</v>
          </cell>
          <cell r="B5291" t="str">
            <v>APLICAÇÃO MANUAL DE TINTA LÁTEX ACRÍLICA EM SUPERFÍCIES INTERNAS DE SACADA DE EDIFÍCIOS DE MÚLTIPLOS PAVIMENTOS, DUAS DEMÃOS. AF_11/2016</v>
          </cell>
          <cell r="C5291" t="str">
            <v>M2</v>
          </cell>
          <cell r="D5291">
            <v>18.79</v>
          </cell>
        </row>
        <row r="5292">
          <cell r="A5292">
            <v>95626</v>
          </cell>
          <cell r="B5292" t="str">
            <v>APLICAÇÃO MANUAL DE TINTA LÁTEX ACRÍLICA EM PAREDE EXTERNAS DE CASAS, DUAS DEMÃOS. AF_11/2016</v>
          </cell>
          <cell r="C5292" t="str">
            <v>M2</v>
          </cell>
          <cell r="D5292">
            <v>12.44</v>
          </cell>
        </row>
        <row r="5293">
          <cell r="A5293">
            <v>96126</v>
          </cell>
          <cell r="B5293" t="str">
            <v>APLICAÇÃO MANUAL DE MASSA ACRÍLICA EM PANOS DE FACHADA COM PRESENÇA DE VÃOS, DE EDIFÍCIOS DE MÚLTIPLOS PAVIMENTOS, UMA DEMÃO. AF_05/2017</v>
          </cell>
          <cell r="C5293" t="str">
            <v>M2</v>
          </cell>
          <cell r="D5293">
            <v>14.26</v>
          </cell>
        </row>
        <row r="5294">
          <cell r="A5294">
            <v>96127</v>
          </cell>
          <cell r="B5294" t="str">
            <v>APLICAÇÃO MANUAL DE MASSA ACRÍLICA EM PANOS DE FACHADA SEM PRESENÇA DE VÃOS, DE EDIFÍCIOS DE MÚLTIPLOS PAVIMENTOS, UMA DEMÃO. AF_05/2017</v>
          </cell>
          <cell r="C5294" t="str">
            <v>M2</v>
          </cell>
          <cell r="D5294">
            <v>10.88</v>
          </cell>
        </row>
        <row r="5295">
          <cell r="A5295">
            <v>96128</v>
          </cell>
          <cell r="B5295" t="str">
            <v>APLICAÇÃO MANUAL DE MASSA ACRÍLICA EM SUPERFÍCIES EXTERNAS DE SACADA DE EDIFÍCIOS DE MÚLTIPLOS PAVIMENTOS, UMA DEMÃO. AF_05/2017</v>
          </cell>
          <cell r="C5295" t="str">
            <v>M2</v>
          </cell>
          <cell r="D5295">
            <v>21.1</v>
          </cell>
        </row>
        <row r="5296">
          <cell r="A5296">
            <v>96129</v>
          </cell>
          <cell r="B5296" t="str">
            <v>APLICAÇÃO MANUAL DE MASSA ACRÍLICA EM SUPERFÍCIES INTERNAS DE SACADA DE EDIFÍCIOS DE MÚLTIPLOS PAVIMENTOS, UMA DEMÃO. AF_05/2017</v>
          </cell>
          <cell r="C5296" t="str">
            <v>M2</v>
          </cell>
          <cell r="D5296">
            <v>23.27</v>
          </cell>
        </row>
        <row r="5297">
          <cell r="A5297">
            <v>96130</v>
          </cell>
          <cell r="B5297" t="str">
            <v>APLICAÇÃO MANUAL DE MASSA ACRÍLICA EM PAREDES EXTERNAS DE CASAS, UMA DEMÃO. AF_05/2017</v>
          </cell>
          <cell r="C5297" t="str">
            <v>M2</v>
          </cell>
          <cell r="D5297">
            <v>15.32</v>
          </cell>
        </row>
        <row r="5298">
          <cell r="A5298">
            <v>96131</v>
          </cell>
          <cell r="B5298" t="str">
            <v>APLICAÇÃO MANUAL DE MASSA ACRÍLICA EM PANOS DE FACHADA COM PRESENÇA DE VÃOS, DE EDIFÍCIOS DE MÚLTIPLOS PAVIMENTOS, DUAS DEMÃOS. AF_05/2017</v>
          </cell>
          <cell r="C5298" t="str">
            <v>M2</v>
          </cell>
          <cell r="D5298">
            <v>19.71</v>
          </cell>
        </row>
        <row r="5299">
          <cell r="A5299">
            <v>96132</v>
          </cell>
          <cell r="B5299" t="str">
            <v>APLICAÇÃO MANUAL DE MASSA ACRÍLICA EM PANOS DE FACHADA SEM PRESENÇA DE VÃOS, DE EDIFÍCIOS DE MÚLTIPLOS PAVIMENTOS, DUAS DEMÃOS. AF_05/2017</v>
          </cell>
          <cell r="C5299" t="str">
            <v>M2</v>
          </cell>
          <cell r="D5299">
            <v>15.22</v>
          </cell>
        </row>
        <row r="5300">
          <cell r="A5300">
            <v>96133</v>
          </cell>
          <cell r="B5300" t="str">
            <v>APLICAÇÃO MANUAL DE MASSA ACRÍLICA EM SUPERFÍCIES EXTERNAS DE SACADA DE EDIFÍCIOS DE MÚLTIPLOS PAVIMENTOS, DUAS DEMÃOS. AF_05/2017</v>
          </cell>
          <cell r="C5300" t="str">
            <v>M2</v>
          </cell>
          <cell r="D5300">
            <v>28.8</v>
          </cell>
        </row>
        <row r="5301">
          <cell r="A5301">
            <v>96134</v>
          </cell>
          <cell r="B5301" t="str">
            <v>APLICAÇÃO MANUAL DE MASSA ACRÍLICA EM SUPERFÍCIES INTERNAS DE SACADA DE EDIFÍCIOS DE MÚLTIPLOS PAVIMENTOS, DUAS DEMÃOS. AF_05/2017</v>
          </cell>
          <cell r="C5301" t="str">
            <v>M2</v>
          </cell>
          <cell r="D5301">
            <v>31.7</v>
          </cell>
        </row>
        <row r="5302">
          <cell r="A5302">
            <v>96135</v>
          </cell>
          <cell r="B5302" t="str">
            <v>APLICAÇÃO MANUAL DE MASSA ACRÍLICA EM PAREDES EXTERNAS DE CASAS, DUAS DEMÃOS. AF_05/2017</v>
          </cell>
          <cell r="C5302" t="str">
            <v>M2</v>
          </cell>
          <cell r="D5302">
            <v>21.15</v>
          </cell>
        </row>
        <row r="5303">
          <cell r="A5303">
            <v>79460</v>
          </cell>
          <cell r="B5303" t="str">
            <v>PINTURA EPOXI, DUAS DEMAOS</v>
          </cell>
          <cell r="C5303" t="str">
            <v>M2</v>
          </cell>
          <cell r="D5303">
            <v>40.22</v>
          </cell>
        </row>
        <row r="5304">
          <cell r="A5304">
            <v>79465</v>
          </cell>
          <cell r="B5304" t="str">
            <v>PINTURA COM TINTA A BASE DE BORRACHA CLORADA, 2 DEMAOS</v>
          </cell>
          <cell r="C5304" t="str">
            <v>M2</v>
          </cell>
          <cell r="D5304">
            <v>38.74</v>
          </cell>
        </row>
        <row r="5305">
          <cell r="A5305" t="str">
            <v>79514/1</v>
          </cell>
          <cell r="B5305" t="str">
            <v>PINTURA EPOXI, TRES DEMAOS</v>
          </cell>
          <cell r="C5305" t="str">
            <v>M2</v>
          </cell>
          <cell r="D5305">
            <v>56.08</v>
          </cell>
        </row>
        <row r="5306">
          <cell r="A5306">
            <v>84647</v>
          </cell>
          <cell r="B5306" t="str">
            <v>PINTURA EPOXI INCLUSO EMASSAMENTO E FUNDO PREPARADOR</v>
          </cell>
          <cell r="C5306" t="str">
            <v>M2</v>
          </cell>
          <cell r="D5306">
            <v>128.97</v>
          </cell>
        </row>
        <row r="5307">
          <cell r="A5307">
            <v>84656</v>
          </cell>
          <cell r="B5307" t="str">
            <v>TRATAMENTO EM  CONCRETO COM ESTUQUE E LIXAMENTO</v>
          </cell>
          <cell r="C5307" t="str">
            <v>M2</v>
          </cell>
          <cell r="D5307">
            <v>31.04</v>
          </cell>
        </row>
        <row r="5308">
          <cell r="A5308">
            <v>6082</v>
          </cell>
          <cell r="B5308" t="str">
            <v>PINTURA EM VERNIZ SINTETICO BRILHANTE EM MADEIRA, TRES DEMAOS</v>
          </cell>
          <cell r="C5308" t="str">
            <v>M2</v>
          </cell>
          <cell r="D5308">
            <v>15.97</v>
          </cell>
        </row>
        <row r="5309">
          <cell r="A5309">
            <v>40905</v>
          </cell>
          <cell r="B5309" t="str">
            <v>VERNIZ SINTETICO EM MADEIRA, DUAS DEMAOS</v>
          </cell>
          <cell r="C5309" t="str">
            <v>M2</v>
          </cell>
          <cell r="D5309">
            <v>19.72</v>
          </cell>
        </row>
        <row r="5310">
          <cell r="A5310" t="str">
            <v>73739/1</v>
          </cell>
          <cell r="B5310" t="str">
            <v>PINTURA ESMALTE ACETINADO EM MADEIRA, DUAS DEMAOS</v>
          </cell>
          <cell r="C5310" t="str">
            <v>M2</v>
          </cell>
          <cell r="D5310">
            <v>15.82</v>
          </cell>
        </row>
        <row r="5311">
          <cell r="A5311" t="str">
            <v>74065/1</v>
          </cell>
          <cell r="B5311" t="str">
            <v>PINTURA ESMALTE FOSCO PARA MADEIRA, DUAS DEMAOS, SOBRE FUNDO NIVELADOR BRANCO</v>
          </cell>
          <cell r="C5311" t="str">
            <v>M2</v>
          </cell>
          <cell r="D5311">
            <v>22.43</v>
          </cell>
        </row>
        <row r="5312">
          <cell r="A5312" t="str">
            <v>74065/2</v>
          </cell>
          <cell r="B5312" t="str">
            <v>PINTURA ESMALTE ACETINADO PARA MADEIRA, DUAS DEMAOS, SOBRE FUNDO NIVELADOR BRANCO</v>
          </cell>
          <cell r="C5312" t="str">
            <v>M2</v>
          </cell>
          <cell r="D5312">
            <v>22.07</v>
          </cell>
        </row>
        <row r="5313">
          <cell r="A5313" t="str">
            <v>74065/3</v>
          </cell>
          <cell r="B5313" t="str">
            <v>PINTURA ESMALTE BRILHANTE PARA MADEIRA, DUAS DEMAOS, SOBRE FUNDO NIVELADOR BRANCO</v>
          </cell>
          <cell r="C5313" t="str">
            <v>M2</v>
          </cell>
          <cell r="D5313">
            <v>21.97</v>
          </cell>
        </row>
        <row r="5314">
          <cell r="A5314">
            <v>79463</v>
          </cell>
          <cell r="B5314" t="str">
            <v>PINTURA A OLEO, 1 DEMAO</v>
          </cell>
          <cell r="C5314" t="str">
            <v>M2</v>
          </cell>
          <cell r="D5314">
            <v>13.49</v>
          </cell>
        </row>
        <row r="5315">
          <cell r="A5315">
            <v>79464</v>
          </cell>
          <cell r="B5315" t="str">
            <v>PINTURA A OLEO, 2 DEMAOS</v>
          </cell>
          <cell r="C5315" t="str">
            <v>M2</v>
          </cell>
          <cell r="D5315">
            <v>17.989999999999998</v>
          </cell>
        </row>
        <row r="5316">
          <cell r="A5316">
            <v>79466</v>
          </cell>
          <cell r="B5316" t="str">
            <v>PINTURA COM VERNIZ POLIURETANO, 2 DEMAOS</v>
          </cell>
          <cell r="C5316" t="str">
            <v>M2</v>
          </cell>
          <cell r="D5316">
            <v>16.95</v>
          </cell>
        </row>
        <row r="5317">
          <cell r="A5317" t="str">
            <v>79497/1</v>
          </cell>
          <cell r="B5317" t="str">
            <v>PINTURA A OLEO, 3 DEMAOS</v>
          </cell>
          <cell r="C5317" t="str">
            <v>M2</v>
          </cell>
          <cell r="D5317">
            <v>22.27</v>
          </cell>
        </row>
        <row r="5318">
          <cell r="A5318">
            <v>84645</v>
          </cell>
          <cell r="B5318" t="str">
            <v>VERNIZ SINTETICO BRILHANTE, 2 DEMAOS</v>
          </cell>
          <cell r="C5318" t="str">
            <v>M2</v>
          </cell>
          <cell r="D5318">
            <v>16.739999999999998</v>
          </cell>
        </row>
        <row r="5319">
          <cell r="A5319">
            <v>84657</v>
          </cell>
          <cell r="B5319" t="str">
            <v>FUNDO SINTETICO NIVELADOR BRANCO</v>
          </cell>
          <cell r="C5319" t="str">
            <v>M2</v>
          </cell>
          <cell r="D5319">
            <v>9.0299999999999994</v>
          </cell>
        </row>
        <row r="5320">
          <cell r="A5320">
            <v>84659</v>
          </cell>
          <cell r="B5320" t="str">
            <v>PINTURA ESMALTE FOSCO EM MADEIRA, DUAS DEMAOS</v>
          </cell>
          <cell r="C5320" t="str">
            <v>M2</v>
          </cell>
          <cell r="D5320">
            <v>14.63</v>
          </cell>
        </row>
        <row r="5321">
          <cell r="A5321">
            <v>84679</v>
          </cell>
          <cell r="B5321" t="str">
            <v>PINTURA IMUNIZANTE PARA MADEIRA, DUAS DEMAOS</v>
          </cell>
          <cell r="C5321" t="str">
            <v>M2</v>
          </cell>
          <cell r="D5321">
            <v>19</v>
          </cell>
        </row>
        <row r="5322">
          <cell r="A5322">
            <v>95464</v>
          </cell>
          <cell r="B5322" t="str">
            <v>PINTURA VERNIZ POLIURETANO BRILHANTE EM MADEIRA, TRES DEMAOS</v>
          </cell>
          <cell r="C5322" t="str">
            <v>M2</v>
          </cell>
          <cell r="D5322">
            <v>19.8</v>
          </cell>
        </row>
        <row r="5323">
          <cell r="A5323" t="str">
            <v>73794/1</v>
          </cell>
          <cell r="B5323" t="str">
            <v>PINTURA COM TINTA PROTETORA ACABAMENTO GRAFITE ESMALTE SOBRE SUPERFICIE METALICA, 2 DEMAOS</v>
          </cell>
          <cell r="C5323" t="str">
            <v>M2</v>
          </cell>
          <cell r="D5323">
            <v>33.619999999999997</v>
          </cell>
        </row>
        <row r="5324">
          <cell r="A5324" t="str">
            <v>73865/1</v>
          </cell>
          <cell r="B5324" t="str">
            <v>FUNDO PREPARADOR PRIMER A BASE DE EPOXI, PARA ESTRUTURA METALICA, UMA DEMAO, ESPESSURA DE 25 MICRA.</v>
          </cell>
          <cell r="C5324" t="str">
            <v>M2</v>
          </cell>
          <cell r="D5324">
            <v>8.4499999999999993</v>
          </cell>
        </row>
        <row r="5325">
          <cell r="A5325" t="str">
            <v>73924/1</v>
          </cell>
          <cell r="B5325" t="str">
            <v>PINTURA ESMALTE ALTO BRILHO, DUAS DEMAOS, SOBRE SUPERFICIE METALICA</v>
          </cell>
          <cell r="C5325" t="str">
            <v>M2</v>
          </cell>
          <cell r="D5325">
            <v>24.22</v>
          </cell>
        </row>
        <row r="5326">
          <cell r="A5326" t="str">
            <v>73924/2</v>
          </cell>
          <cell r="B5326" t="str">
            <v>PINTURA ESMALTE ACETINADO, DUAS DEMAOS, SOBRE SUPERFICIE METALICA</v>
          </cell>
          <cell r="C5326" t="str">
            <v>M2</v>
          </cell>
          <cell r="D5326">
            <v>24.32</v>
          </cell>
        </row>
        <row r="5327">
          <cell r="A5327" t="str">
            <v>73924/3</v>
          </cell>
          <cell r="B5327" t="str">
            <v>PINTURA ESMALTE FOSCO, DUAS DEMAOS, SOBRE SUPERFICIE METALICA</v>
          </cell>
          <cell r="C5327" t="str">
            <v>M2</v>
          </cell>
          <cell r="D5327">
            <v>24.68</v>
          </cell>
        </row>
        <row r="5328">
          <cell r="A5328" t="str">
            <v>74064/1</v>
          </cell>
          <cell r="B5328" t="str">
            <v>FUNDO ANTICORROSIVO A BASE DE OXIDO DE FERRO (ZARCAO), DUAS DEMAOS</v>
          </cell>
          <cell r="C5328" t="str">
            <v>M2</v>
          </cell>
          <cell r="D5328">
            <v>18.559999999999999</v>
          </cell>
        </row>
        <row r="5329">
          <cell r="A5329" t="str">
            <v>74064/2</v>
          </cell>
          <cell r="B5329" t="str">
            <v>FUNDO ANTICORROSIVO A BASE DE OXIDO DE FERRO (ZARCAO), UMA DEMAO</v>
          </cell>
          <cell r="C5329" t="str">
            <v>M2</v>
          </cell>
          <cell r="D5329">
            <v>12.17</v>
          </cell>
        </row>
        <row r="5330">
          <cell r="A5330" t="str">
            <v>74145/1</v>
          </cell>
          <cell r="B5330" t="str">
            <v>PINTURA ESMALTE FOSCO, DUAS DEMAOS, SOBRE SUPERFICIE METALICA, INCLUSO UMA DEMAO DE FUNDO ANTICORROSIVO. UTILIZACAO DE REVOLVER ( AR-COMPRIMIDO).</v>
          </cell>
          <cell r="C5330" t="str">
            <v>M2</v>
          </cell>
          <cell r="D5330">
            <v>16.13</v>
          </cell>
        </row>
        <row r="5331">
          <cell r="A5331" t="str">
            <v>79498/1</v>
          </cell>
          <cell r="B5331" t="str">
            <v>PINTURA A OLEO BRILHANTE SOBRE SUPERFICIE METALICA, UMA DEMAO INCLUSO UMA DEMAO DE FUNDO ANTICORROSIVO</v>
          </cell>
          <cell r="C5331" t="str">
            <v>M2</v>
          </cell>
          <cell r="D5331">
            <v>15.23</v>
          </cell>
        </row>
        <row r="5332">
          <cell r="A5332" t="str">
            <v>79515/1</v>
          </cell>
          <cell r="B5332" t="str">
            <v>PINTURA COM TINTA PROTETORA ACABAMENTO ALUMINIO, TRES DEMAOS</v>
          </cell>
          <cell r="C5332" t="str">
            <v>M2</v>
          </cell>
          <cell r="D5332">
            <v>30.98</v>
          </cell>
        </row>
        <row r="5333">
          <cell r="A5333">
            <v>84660</v>
          </cell>
          <cell r="B5333" t="str">
            <v>FUNDO PREPARADOR PRIMER SINTETICO, PARA ESTRUTURA METALICA, UMA DEMÃO, ESPESSURA DE 25 MICRA</v>
          </cell>
          <cell r="C5333" t="str">
            <v>M2</v>
          </cell>
          <cell r="D5333">
            <v>6.03</v>
          </cell>
        </row>
        <row r="5334">
          <cell r="A5334">
            <v>84661</v>
          </cell>
          <cell r="B5334" t="str">
            <v>PINTURA COM TINTA PROTETORA ACABAMENTO ALUMINIO, UMA DEMAO SOBRE SUPERFCIE METALICA</v>
          </cell>
          <cell r="C5334" t="str">
            <v>M2</v>
          </cell>
          <cell r="D5334">
            <v>15.62</v>
          </cell>
        </row>
        <row r="5335">
          <cell r="A5335">
            <v>84662</v>
          </cell>
          <cell r="B5335" t="str">
            <v>PINTURA COM TINTA PROTETORA ACABAMENTO ALUMINIO, DUAS DEMAOS SOBRE SUPERFICIE METALICA</v>
          </cell>
          <cell r="C5335" t="str">
            <v>M2</v>
          </cell>
          <cell r="D5335">
            <v>24.74</v>
          </cell>
        </row>
        <row r="5336">
          <cell r="A5336">
            <v>95468</v>
          </cell>
          <cell r="B5336" t="str">
            <v>PINTURA ESMALTE BRILHANTE (2 DEMAOS) SOBRE SUPERFICIE METALICA, INCLUSIVE PROTECAO COM ZARCAO (1 DEMAO)</v>
          </cell>
          <cell r="C5336" t="str">
            <v>M2</v>
          </cell>
          <cell r="D5336">
            <v>36.44</v>
          </cell>
        </row>
        <row r="5337">
          <cell r="A5337">
            <v>41595</v>
          </cell>
          <cell r="B5337" t="str">
            <v>PINTURA ACRILICA DE FAIXAS DE DEMARCACAO EM QUADRA POLIESPORTIVA, 5 CM DE LARGURA</v>
          </cell>
          <cell r="C5337" t="str">
            <v>M</v>
          </cell>
          <cell r="D5337">
            <v>10.58</v>
          </cell>
        </row>
        <row r="5338">
          <cell r="A5338" t="str">
            <v>73978/1</v>
          </cell>
          <cell r="B5338" t="str">
            <v>PINTURA HIDROFUGANTE COM SILICONE SOBRE PISO CIMENTADO, UMA DEMAO</v>
          </cell>
          <cell r="C5338" t="str">
            <v>M2</v>
          </cell>
          <cell r="D5338">
            <v>16.34</v>
          </cell>
        </row>
        <row r="5339">
          <cell r="A5339" t="str">
            <v>74245/1</v>
          </cell>
          <cell r="B5339" t="str">
            <v>PINTURA ACRILICA EM PISO CIMENTADO DUAS DEMAOS</v>
          </cell>
          <cell r="C5339" t="str">
            <v>M2</v>
          </cell>
          <cell r="D5339">
            <v>13.5</v>
          </cell>
        </row>
        <row r="5340">
          <cell r="A5340">
            <v>79467</v>
          </cell>
          <cell r="B5340" t="str">
            <v>PINTURA COM TINTA A BASE DE BORRACHA CLORADA , DE FAIXAS DE DEMARCACAO, EM QUADRA POLIESPORTIVA, 5 CM DE LARGURA.</v>
          </cell>
          <cell r="C5340" t="str">
            <v>ML</v>
          </cell>
          <cell r="D5340">
            <v>12.87</v>
          </cell>
        </row>
        <row r="5341">
          <cell r="A5341" t="str">
            <v>79500/2</v>
          </cell>
          <cell r="B5341" t="str">
            <v>PINTURA ACRILICA EM PISO CIMENTADO, TRES DEMAOS</v>
          </cell>
          <cell r="C5341" t="str">
            <v>M2</v>
          </cell>
          <cell r="D5341">
            <v>18.850000000000001</v>
          </cell>
        </row>
        <row r="5342">
          <cell r="A5342">
            <v>84663</v>
          </cell>
          <cell r="B5342" t="str">
            <v>APLICACAO DE VERNIZ POLIURETANO FOSCO SOBRE PISO DE PEDRAS DECORATIVAS, 3 DEMAOS</v>
          </cell>
          <cell r="C5342" t="str">
            <v>M2</v>
          </cell>
          <cell r="D5342">
            <v>20.2</v>
          </cell>
        </row>
        <row r="5343">
          <cell r="A5343">
            <v>84665</v>
          </cell>
          <cell r="B5343" t="str">
            <v>PINTURA ACRILICA PARA SINALIZAÇÃO HORIZONTAL EM PISO CIMENTADO</v>
          </cell>
          <cell r="C5343" t="str">
            <v>M2</v>
          </cell>
          <cell r="D5343">
            <v>18.32</v>
          </cell>
        </row>
        <row r="5344">
          <cell r="A5344">
            <v>84666</v>
          </cell>
          <cell r="B5344" t="str">
            <v>POLIMENTO E ENCERAMENTO DE PISO EM MADEIRA</v>
          </cell>
          <cell r="C5344" t="str">
            <v>M2</v>
          </cell>
          <cell r="D5344">
            <v>20.010000000000002</v>
          </cell>
        </row>
        <row r="5345">
          <cell r="A5345">
            <v>75889</v>
          </cell>
          <cell r="B5345" t="str">
            <v>PINTURA PARA TELHAS DE ALUMINIO COM TINTA ESMALTE AUTOMOTIVA</v>
          </cell>
          <cell r="C5345" t="str">
            <v>M2</v>
          </cell>
          <cell r="D5345">
            <v>17.7</v>
          </cell>
        </row>
        <row r="5346">
          <cell r="A5346">
            <v>72191</v>
          </cell>
          <cell r="B5346" t="str">
            <v>RECOLOCACAO DE TACOS DE MADEIRA COM REAPROVEITAMENTO DE MATERIAL E ASSENTAMENTO COM ARGAMASSA 1:4 (CIMENTO E AREIA)</v>
          </cell>
          <cell r="C5346" t="str">
            <v>M2</v>
          </cell>
          <cell r="D5346">
            <v>76.459999999999994</v>
          </cell>
        </row>
        <row r="5347">
          <cell r="A5347" t="str">
            <v>73734/1</v>
          </cell>
          <cell r="B5347" t="str">
            <v>PISO EM TACO DE MADEIRA 7X21CM, ASSENTADO COM ARGAMASSA TRACO 1:4 (CIMENTO E AREIA MEDIA)</v>
          </cell>
          <cell r="C5347" t="str">
            <v>M2</v>
          </cell>
          <cell r="D5347">
            <v>159.12</v>
          </cell>
        </row>
        <row r="5348">
          <cell r="A5348">
            <v>84181</v>
          </cell>
          <cell r="B5348" t="str">
            <v>PISO EM TACO DE MADEIRA 7X21CM, FIXADO COM COLA BASE DE PVA</v>
          </cell>
          <cell r="C5348" t="str">
            <v>M2</v>
          </cell>
          <cell r="D5348">
            <v>128.07</v>
          </cell>
        </row>
        <row r="5349">
          <cell r="A5349">
            <v>87246</v>
          </cell>
          <cell r="B5349" t="str">
            <v>REVESTIMENTO CERÂMICO PARA PISO COM PLACAS TIPO ESMALTADA EXTRA DE DIMENSÕES 35X35 CM APLICADA EM AMBIENTES DE ÁREA MENOR QUE 5 M2. AF_06/2014</v>
          </cell>
          <cell r="C5349" t="str">
            <v>M2</v>
          </cell>
          <cell r="D5349">
            <v>37.81</v>
          </cell>
        </row>
        <row r="5350">
          <cell r="A5350">
            <v>87247</v>
          </cell>
          <cell r="B5350" t="str">
            <v>REVESTIMENTO CERÂMICO PARA PISO COM PLACAS TIPO ESMALTADA EXTRA DE DIMENSÕES 35X35 CM APLICADA EM AMBIENTES DE ÁREA ENTRE 5 M2 E 10 M2. AF_06/2014</v>
          </cell>
          <cell r="C5350" t="str">
            <v>M2</v>
          </cell>
          <cell r="D5350">
            <v>32.380000000000003</v>
          </cell>
        </row>
        <row r="5351">
          <cell r="A5351">
            <v>87248</v>
          </cell>
          <cell r="B5351" t="str">
            <v>REVESTIMENTO CERÂMICO PARA PISO COM PLACAS TIPO ESMALTADA EXTRA DE DIMENSÕES 35X35 CM APLICADA EM AMBIENTES DE ÁREA MAIOR QUE 10 M2. AF_06/2014</v>
          </cell>
          <cell r="C5351" t="str">
            <v>M2</v>
          </cell>
          <cell r="D5351">
            <v>27.81</v>
          </cell>
        </row>
        <row r="5352">
          <cell r="A5352">
            <v>87249</v>
          </cell>
          <cell r="B5352" t="str">
            <v>REVESTIMENTO CERÂMICO PARA PISO COM PLACAS TIPO ESMALTADA EXTRA DE DIMENSÕES 45X45 CM APLICADA EM AMBIENTES DE ÁREA MENOR QUE 5 M2. AF_06/2014</v>
          </cell>
          <cell r="C5352" t="str">
            <v>M2</v>
          </cell>
          <cell r="D5352">
            <v>43.08</v>
          </cell>
        </row>
        <row r="5353">
          <cell r="A5353">
            <v>87250</v>
          </cell>
          <cell r="B5353" t="str">
            <v>REVESTIMENTO CERÂMICO PARA PISO COM PLACAS TIPO ESMALTADA EXTRA DE DIMENSÕES 45X45 CM APLICADA EM AMBIENTES DE ÁREA ENTRE 5 M2 E 10 M2. AF_06/2014</v>
          </cell>
          <cell r="C5353" t="str">
            <v>M2</v>
          </cell>
          <cell r="D5353">
            <v>34.46</v>
          </cell>
        </row>
        <row r="5354">
          <cell r="A5354">
            <v>87251</v>
          </cell>
          <cell r="B5354" t="str">
            <v>REVESTIMENTO CERÂMICO PARA PISO COM PLACAS TIPO ESMALTADA EXTRA DE DIMENSÕES 45X45 CM APLICADA EM AMBIENTES DE ÁREA MAIOR QUE 10 M2. AF_06/2014</v>
          </cell>
          <cell r="C5354" t="str">
            <v>M2</v>
          </cell>
          <cell r="D5354">
            <v>28.79</v>
          </cell>
        </row>
        <row r="5355">
          <cell r="A5355">
            <v>87255</v>
          </cell>
          <cell r="B5355" t="str">
            <v>REVESTIMENTO CERÂMICO PARA PISO COM PLACAS TIPO ESMALTADA EXTRA DE DIMENSÕES 60X60 CM APLICADA EM AMBIENTES DE ÁREA MENOR QUE 5 M2. AF_06/2014</v>
          </cell>
          <cell r="C5355" t="str">
            <v>M2</v>
          </cell>
          <cell r="D5355">
            <v>65.84</v>
          </cell>
        </row>
        <row r="5356">
          <cell r="A5356">
            <v>87256</v>
          </cell>
          <cell r="B5356" t="str">
            <v>REVESTIMENTO CERÂMICO PARA PISO COM PLACAS TIPO ESMALTADA EXTRA DE DIMENSÕES 60X60 CM APLICADA EM AMBIENTES DE ÁREA ENTRE 5 M2 E 10 M2. AF_06/2014</v>
          </cell>
          <cell r="C5356" t="str">
            <v>M2</v>
          </cell>
          <cell r="D5356">
            <v>55.81</v>
          </cell>
        </row>
        <row r="5357">
          <cell r="A5357">
            <v>87257</v>
          </cell>
          <cell r="B5357" t="str">
            <v>REVESTIMENTO CERÂMICO PARA PISO COM PLACAS TIPO ESMALTADA EXTRA DE DIMENSÕES 60X60 CM APLICADA EM AMBIENTES DE ÁREA MAIOR QUE 10 M2. AF_06/2014</v>
          </cell>
          <cell r="C5357" t="str">
            <v>M2</v>
          </cell>
          <cell r="D5357">
            <v>49.22</v>
          </cell>
        </row>
        <row r="5358">
          <cell r="A5358">
            <v>87258</v>
          </cell>
          <cell r="B5358" t="str">
            <v>REVESTIMENTO CERÂMICO PARA PISO COM PLACAS TIPO PORCELANATO DE DIMENSÕES 45X45 CM APLICADA EM AMBIENTES DE ÁREA MENOR QUE 5 M². AF_06/2014</v>
          </cell>
          <cell r="C5358" t="str">
            <v>M2</v>
          </cell>
          <cell r="D5358">
            <v>88.44</v>
          </cell>
        </row>
        <row r="5359">
          <cell r="A5359">
            <v>87259</v>
          </cell>
          <cell r="B5359" t="str">
            <v>REVESTIMENTO CERÂMICO PARA PISO COM PLACAS TIPO PORCELANATO DE DIMENSÕES 45X45 CM APLICADA EM AMBIENTES DE ÁREA ENTRE 5 M² E 10 M². AF_06/2014</v>
          </cell>
          <cell r="C5359" t="str">
            <v>M2</v>
          </cell>
          <cell r="D5359">
            <v>78.97</v>
          </cell>
        </row>
        <row r="5360">
          <cell r="A5360">
            <v>87260</v>
          </cell>
          <cell r="B5360" t="str">
            <v>REVESTIMENTO CERÂMICO PARA PISO COM PLACAS TIPO PORCELANATO DE DIMENSÕES 45X45 CM APLICADA EM AMBIENTES DE ÁREA MAIOR QUE 10 M². AF_06/2014</v>
          </cell>
          <cell r="C5360" t="str">
            <v>M2</v>
          </cell>
          <cell r="D5360">
            <v>73.22</v>
          </cell>
        </row>
        <row r="5361">
          <cell r="A5361">
            <v>87261</v>
          </cell>
          <cell r="B5361" t="str">
            <v>REVESTIMENTO CERÂMICO PARA PISO COM PLACAS TIPO PORCELANATO DE DIMENSÕES 60X60 CM APLICADA EM AMBIENTES DE ÁREA MENOR QUE 5 M². AF_06/2014</v>
          </cell>
          <cell r="C5361" t="str">
            <v>M2</v>
          </cell>
          <cell r="D5361">
            <v>100.34</v>
          </cell>
        </row>
        <row r="5362">
          <cell r="A5362">
            <v>87262</v>
          </cell>
          <cell r="B5362" t="str">
            <v>REVESTIMENTO CERÂMICO PARA PISO COM PLACAS TIPO PORCELANATO DE DIMENSÕES 60X60 CM APLICADA EM AMBIENTES DE ÁREA ENTRE 5 M² E 10 M². AF_06/2014</v>
          </cell>
          <cell r="C5362" t="str">
            <v>M2</v>
          </cell>
          <cell r="D5362">
            <v>89.57</v>
          </cell>
        </row>
        <row r="5363">
          <cell r="A5363">
            <v>87263</v>
          </cell>
          <cell r="B5363" t="str">
            <v>REVESTIMENTO CERÂMICO PARA PISO COM PLACAS TIPO PORCELANATO DE DIMENSÕES 60X60 CM APLICADA EM AMBIENTES DE ÁREA MAIOR QUE 10 M². AF_06/2014</v>
          </cell>
          <cell r="C5363" t="str">
            <v>M2</v>
          </cell>
          <cell r="D5363">
            <v>82.8</v>
          </cell>
        </row>
        <row r="5364">
          <cell r="A5364">
            <v>89046</v>
          </cell>
          <cell r="B5364" t="str">
            <v>(COMPOSIÇÃO REPRESENTATIVA) DO SERVIÇO DE REVESTIMENTO CERÂMICO PARA PISO COM PLACAS TIPO GRÉS DE DIMENSÕES 35X35 CM, PARA EDIFICAÇÃO HABITACIONAL MULTIFAMILIAR (PRÉDIO). AF_11/2014</v>
          </cell>
          <cell r="C5364" t="str">
            <v>M2</v>
          </cell>
          <cell r="D5364">
            <v>32.090000000000003</v>
          </cell>
        </row>
        <row r="5365">
          <cell r="A5365">
            <v>89171</v>
          </cell>
          <cell r="B5365" t="str">
            <v>(COMPOSIÇÃO REPRESENTATIVA) DO SERVIÇO DE REVESTIMENTO CERÂMICO PARA PISO COM PLACAS TIPO GRÉS DE DIMENSÕES 35X35 CM, PARA EDIFICAÇÃO HABITACIONAL UNIFAMILIAR (CASA) E EDIFICAÇÃO PÚBLICA PADRÃO. AF_11/2014</v>
          </cell>
          <cell r="C5365" t="str">
            <v>M2</v>
          </cell>
          <cell r="D5365">
            <v>29.88</v>
          </cell>
        </row>
        <row r="5366">
          <cell r="A5366">
            <v>93389</v>
          </cell>
          <cell r="B5366" t="str">
            <v>REVESTIMENTO CERÂMICO PARA PISO COM PLACAS TIPO ESMALTADA PADRÃO POPULAR DE DIMENSÕES 35X35 CM APLICADA EM AMBIENTES DE ÁREA MENOR QUE 5 M2. AF_06/2014</v>
          </cell>
          <cell r="C5366" t="str">
            <v>M2</v>
          </cell>
          <cell r="D5366">
            <v>34.880000000000003</v>
          </cell>
        </row>
        <row r="5367">
          <cell r="A5367">
            <v>93390</v>
          </cell>
          <cell r="B5367" t="str">
            <v>REVESTIMENTO CERÂMICO PARA PISO COM PLACAS TIPO ESMALTADA PADRÃO POPULAR DE DIMENSÕES 35X35 CM APLICADA EM AMBIENTES DE ÁREA ENTRE 5 M2 E 10 M2. AF_06/2014</v>
          </cell>
          <cell r="C5367" t="str">
            <v>M2</v>
          </cell>
          <cell r="D5367">
            <v>29.51</v>
          </cell>
        </row>
        <row r="5368">
          <cell r="A5368">
            <v>93391</v>
          </cell>
          <cell r="B5368" t="str">
            <v>REVESTIMENTO CERÂMICO PARA PISO COM PLACAS TIPO ESMALTADA PADRÃO POPULAR DE DIMENSÕES 35X35 CM APLICADA EM AMBIENTES DE ÁREA MAIOR QUE 10 M2. AF_06/2014</v>
          </cell>
          <cell r="C5368" t="str">
            <v>M2</v>
          </cell>
          <cell r="D5368">
            <v>24.94</v>
          </cell>
        </row>
        <row r="5369">
          <cell r="A5369" t="str">
            <v>73743/1</v>
          </cell>
          <cell r="B5369" t="str">
            <v>PISO EM PEDRA SÃO TOME ASSENTADO SOBRE ARGAMASSA 1:3 (CIMENTO E AREIA) REJUNTADO COM CIMENTO BRANCO</v>
          </cell>
          <cell r="C5369" t="str">
            <v>M2</v>
          </cell>
          <cell r="D5369">
            <v>347.41</v>
          </cell>
        </row>
        <row r="5370">
          <cell r="A5370" t="str">
            <v>73921/2</v>
          </cell>
          <cell r="B5370" t="str">
            <v>PISO EM PEDRA ARDOSIA ASSENTADO SOBRE ARGAMASSA COLANTE REJUNTADO COM CIMENTO COMUM</v>
          </cell>
          <cell r="C5370" t="str">
            <v>M2</v>
          </cell>
          <cell r="D5370">
            <v>69.41</v>
          </cell>
        </row>
        <row r="5371">
          <cell r="A5371">
            <v>84183</v>
          </cell>
          <cell r="B5371" t="str">
            <v>PISO EM PEDRA PORTUGUESA ASSENTADO SOBRE BASE DE AREIA, REJUNTADO COM CIMENTO COMUM</v>
          </cell>
          <cell r="C5371" t="str">
            <v>M2</v>
          </cell>
          <cell r="D5371">
            <v>236.63</v>
          </cell>
        </row>
        <row r="5372">
          <cell r="A5372">
            <v>98670</v>
          </cell>
          <cell r="B5372" t="str">
            <v>PISO EM LADRILHO HIDRÁULICO APLICADO EM AMBIENTES INTERNOS, INCLUSO APLICAÇÃO DE RESINA. AF_06/2018</v>
          </cell>
          <cell r="C5372" t="str">
            <v>M2</v>
          </cell>
          <cell r="D5372">
            <v>129.29</v>
          </cell>
        </row>
        <row r="5373">
          <cell r="A5373">
            <v>98671</v>
          </cell>
          <cell r="B5373" t="str">
            <v>PISO EM GRANITO APLICADO EM AMBIENTES INTERNOS. AF_06/2018</v>
          </cell>
          <cell r="C5373" t="str">
            <v>M2</v>
          </cell>
          <cell r="D5373">
            <v>307.89999999999998</v>
          </cell>
        </row>
        <row r="5374">
          <cell r="A5374">
            <v>98672</v>
          </cell>
          <cell r="B5374" t="str">
            <v>PISO EM MÁRMORE APLICADO EM AMBIENTES INTERNOS. AF_06/2018</v>
          </cell>
          <cell r="C5374" t="str">
            <v>M2</v>
          </cell>
          <cell r="D5374">
            <v>351.24</v>
          </cell>
        </row>
        <row r="5375">
          <cell r="A5375">
            <v>98673</v>
          </cell>
          <cell r="B5375" t="str">
            <v>PISO VINÍLICO SEMI-FLEXÍVEL EM PLACAS, PADRÃO LISO, ESPESSURA 3,2 MM, FIXADO COM COLA. AF_06/2018</v>
          </cell>
          <cell r="C5375" t="str">
            <v>M2</v>
          </cell>
          <cell r="D5375">
            <v>128.62</v>
          </cell>
        </row>
        <row r="5376">
          <cell r="A5376">
            <v>98679</v>
          </cell>
          <cell r="B5376" t="str">
            <v>PISO CIMENTADO, TRAÇO 1:3 (CIMENTO E AREIA), ACABAMENTO LISO, ESPESSURA 2,0 CM, PREPARO MECÂNICO DA ARGAMASSA. AF_06/2018</v>
          </cell>
          <cell r="C5376" t="str">
            <v>M2</v>
          </cell>
          <cell r="D5376">
            <v>24.75</v>
          </cell>
        </row>
        <row r="5377">
          <cell r="A5377">
            <v>98680</v>
          </cell>
          <cell r="B5377" t="str">
            <v>PISO CIMENTADO, TRAÇO 1:3 (CIMENTO E AREIA), ACABAMENTO LISO, ESPESSURA 3,0 CM, PREPARO MECÂNICO DA ARGAMASSA. AF_06/2018</v>
          </cell>
          <cell r="C5377" t="str">
            <v>M2</v>
          </cell>
          <cell r="D5377">
            <v>30.89</v>
          </cell>
        </row>
        <row r="5378">
          <cell r="A5378">
            <v>98681</v>
          </cell>
          <cell r="B5378" t="str">
            <v>PISO CIMENTADO, TRAÇO 1:3 (CIMENTO E AREIA), ACABAMENTO RÚSTICO, ESPESSURA 2,0 CM, PREPARO MECÂNICO DA ARGAMASSA. AF_06/2018</v>
          </cell>
          <cell r="C5378" t="str">
            <v>M2</v>
          </cell>
          <cell r="D5378">
            <v>22.95</v>
          </cell>
        </row>
        <row r="5379">
          <cell r="A5379">
            <v>98682</v>
          </cell>
          <cell r="B5379" t="str">
            <v>PISO CIMENTADO, TRAÇO 1:3 (CIMENTO E AREIA), ACABAMENTO RÚSTICO, ESPESSURA 3,0 CM, PREPARO MECÂNICO DA ARGAMASSA. AF_06/2018</v>
          </cell>
          <cell r="C5379" t="str">
            <v>M2</v>
          </cell>
          <cell r="D5379">
            <v>29.09</v>
          </cell>
        </row>
        <row r="5380">
          <cell r="A5380">
            <v>98685</v>
          </cell>
          <cell r="B5380" t="str">
            <v>RODAPÉ EM GRANITO, ALTURA 10 CM. AF_06/2018</v>
          </cell>
          <cell r="C5380" t="str">
            <v>M</v>
          </cell>
          <cell r="D5380">
            <v>56.04</v>
          </cell>
        </row>
        <row r="5381">
          <cell r="A5381">
            <v>98686</v>
          </cell>
          <cell r="B5381" t="str">
            <v>RODAPÉ EM LADRILHO HIDRÁULICO, ALTURA 7 CM. AF_06/2018</v>
          </cell>
          <cell r="C5381" t="str">
            <v>M</v>
          </cell>
          <cell r="D5381">
            <v>30.65</v>
          </cell>
        </row>
        <row r="5382">
          <cell r="A5382">
            <v>98688</v>
          </cell>
          <cell r="B5382" t="str">
            <v>RODAPÉ EM POLIESTIRENO, ALTURA 5 CM. AF_06/2018</v>
          </cell>
          <cell r="C5382" t="str">
            <v>M</v>
          </cell>
          <cell r="D5382">
            <v>34.19</v>
          </cell>
        </row>
        <row r="5383">
          <cell r="A5383">
            <v>98689</v>
          </cell>
          <cell r="B5383" t="str">
            <v>SOLEIRA EM GRANITO, LARGURA 15 CM, ESPESSURA 2,0 CM. AF_06/2018</v>
          </cell>
          <cell r="C5383" t="str">
            <v>M</v>
          </cell>
          <cell r="D5383">
            <v>79.87</v>
          </cell>
        </row>
        <row r="5384">
          <cell r="A5384">
            <v>72187</v>
          </cell>
          <cell r="B5384" t="str">
            <v>PISO DE BORRACHA FRISADO, ESPESSURA 7MM, ASSENTADO COM ARGAMASSA TRACO 1:3 (CIMENTO E AREIA)</v>
          </cell>
          <cell r="C5384" t="str">
            <v>M2</v>
          </cell>
          <cell r="D5384">
            <v>168.3</v>
          </cell>
        </row>
        <row r="5385">
          <cell r="A5385">
            <v>72188</v>
          </cell>
          <cell r="B5385" t="str">
            <v>PISO DE BORRACHA PASTILHADO, ESPESSURA 7MM, ASSENTADO COM ARGAMASSA TRACO 1:3 (CIMENTO E AREIA)</v>
          </cell>
          <cell r="C5385" t="str">
            <v>M2</v>
          </cell>
          <cell r="D5385">
            <v>168.3</v>
          </cell>
        </row>
        <row r="5386">
          <cell r="A5386" t="str">
            <v>73876/1</v>
          </cell>
          <cell r="B5386" t="str">
            <v>PISO DE BORRACHA PASTILHADO, ESPESSURA 7MM, FIXADO COM COLA</v>
          </cell>
          <cell r="C5386" t="str">
            <v>M2</v>
          </cell>
          <cell r="D5386">
            <v>150.75</v>
          </cell>
        </row>
        <row r="5387">
          <cell r="A5387">
            <v>84186</v>
          </cell>
          <cell r="B5387" t="str">
            <v>PISO DE BORRACHA CANELADA, ESPESSURA 3,5MM, FIXADO COM COLA</v>
          </cell>
          <cell r="C5387" t="str">
            <v>M2</v>
          </cell>
          <cell r="D5387">
            <v>64.34</v>
          </cell>
        </row>
        <row r="5388">
          <cell r="A5388">
            <v>84187</v>
          </cell>
          <cell r="B5388" t="str">
            <v>ASSENTAMENTO DE PISO DE BORRACHA PASTILHADA FIXADO COM COLA</v>
          </cell>
          <cell r="C5388" t="str">
            <v>M2</v>
          </cell>
          <cell r="D5388">
            <v>11.26</v>
          </cell>
        </row>
        <row r="5389">
          <cell r="A5389">
            <v>72815</v>
          </cell>
          <cell r="B5389" t="str">
            <v>APLICACAO DE TINTA A BASE DE EPOXI SOBRE PISO</v>
          </cell>
          <cell r="C5389" t="str">
            <v>M2</v>
          </cell>
          <cell r="D5389">
            <v>44.92</v>
          </cell>
        </row>
        <row r="5390">
          <cell r="A5390">
            <v>84191</v>
          </cell>
          <cell r="B5390" t="str">
            <v>PISO EM GRANILITE, MARMORITE OU GRANITINA ESPESSURA 8 MM, INCLUSO JUNTAS DE DILATACAO PLASTICAS</v>
          </cell>
          <cell r="C5390" t="str">
            <v>M2</v>
          </cell>
          <cell r="D5390">
            <v>108.23</v>
          </cell>
        </row>
        <row r="5391">
          <cell r="A5391" t="str">
            <v>74111/1</v>
          </cell>
          <cell r="B5391" t="str">
            <v>SOLEIRA / TABEIRA EM MARMORE BRANCO COMUM, POLIDO, LARGURA 5 CM, ESPESSURA 2 CM, ASSENTADA COM ARGAMASSA COLANTE</v>
          </cell>
          <cell r="C5391" t="str">
            <v>M</v>
          </cell>
          <cell r="D5391">
            <v>29.95</v>
          </cell>
        </row>
        <row r="5392">
          <cell r="A5392">
            <v>98695</v>
          </cell>
          <cell r="B5392" t="str">
            <v>SOLEIRA EM MÁRMORE, LARGURA 15 CM, ESPESSURA 2,0 CM. AF_06/2018</v>
          </cell>
          <cell r="C5392" t="str">
            <v>M</v>
          </cell>
          <cell r="D5392">
            <v>63.92</v>
          </cell>
        </row>
        <row r="5393">
          <cell r="A5393">
            <v>98697</v>
          </cell>
          <cell r="B5393" t="str">
            <v>RODAPÉ EM MÁRMORE, ALTURA 7 CM. AF_06/2018</v>
          </cell>
          <cell r="C5393" t="str">
            <v>M</v>
          </cell>
          <cell r="D5393">
            <v>41.97</v>
          </cell>
        </row>
        <row r="5394">
          <cell r="A5394" t="str">
            <v>73886/1</v>
          </cell>
          <cell r="B5394" t="str">
            <v>RODAPE EM MADEIRA, ALTURA 7CM, FIXADO EM PECAS DE MADEIRA</v>
          </cell>
          <cell r="C5394" t="str">
            <v>M</v>
          </cell>
          <cell r="D5394">
            <v>16.03</v>
          </cell>
        </row>
        <row r="5395">
          <cell r="A5395">
            <v>84162</v>
          </cell>
          <cell r="B5395" t="str">
            <v>RODAPE EM MADEIRA, ALTURA 7CM, FIXADO COM COLA</v>
          </cell>
          <cell r="C5395" t="str">
            <v>M</v>
          </cell>
          <cell r="D5395">
            <v>17.149999999999999</v>
          </cell>
        </row>
        <row r="5396">
          <cell r="A5396">
            <v>88648</v>
          </cell>
          <cell r="B5396" t="str">
            <v>RODAPÉ CERÂMICO DE 7CM DE ALTURA COM PLACAS TIPO ESMALTADA EXTRA  DE DIMENSÕES 35X35CM. AF_06/2014</v>
          </cell>
          <cell r="C5396" t="str">
            <v>M</v>
          </cell>
          <cell r="D5396">
            <v>4.5</v>
          </cell>
        </row>
        <row r="5397">
          <cell r="A5397">
            <v>88649</v>
          </cell>
          <cell r="B5397" t="str">
            <v>RODAPÉ CERÂMICO DE 7CM DE ALTURA COM PLACAS TIPO ESMALTADA EXTRA DE DIMENSÕES 45X45CM. AF_06/2014</v>
          </cell>
          <cell r="C5397" t="str">
            <v>M</v>
          </cell>
          <cell r="D5397">
            <v>5.01</v>
          </cell>
        </row>
        <row r="5398">
          <cell r="A5398">
            <v>88650</v>
          </cell>
          <cell r="B5398" t="str">
            <v>RODAPÉ CERÂMICO DE 7CM DE ALTURA COM PLACAS TIPO ESMALTADA EXTRA DE DIMENSÕES 60X60CM. AF_06/2014</v>
          </cell>
          <cell r="C5398" t="str">
            <v>M</v>
          </cell>
          <cell r="D5398">
            <v>8.94</v>
          </cell>
        </row>
        <row r="5399">
          <cell r="A5399">
            <v>96467</v>
          </cell>
          <cell r="B5399" t="str">
            <v>RODAPÉ CERÂMICO DE 7CM DE ALTURA COM PLACAS TIPO ESMALTADA COMERCIAL DE DIMENSÕES 35X35CM (PADRAO POPULAR). AF_06/2017</v>
          </cell>
          <cell r="C5399" t="str">
            <v>M</v>
          </cell>
          <cell r="D5399">
            <v>4.17</v>
          </cell>
        </row>
        <row r="5400">
          <cell r="A5400" t="str">
            <v>73850/1</v>
          </cell>
          <cell r="B5400" t="str">
            <v>RODAPE EM MARMORITE, ALTURA 10CM</v>
          </cell>
          <cell r="C5400" t="str">
            <v>M</v>
          </cell>
          <cell r="D5400">
            <v>24.12</v>
          </cell>
        </row>
        <row r="5401">
          <cell r="A5401">
            <v>84168</v>
          </cell>
          <cell r="B5401" t="str">
            <v>RODAPE EM ARDOSIA ASSENTADO COM ARGAMASSA TRACO 1:4 (CIMENTO E AREIA) ALTURA 10CM</v>
          </cell>
          <cell r="C5401" t="str">
            <v>M</v>
          </cell>
          <cell r="D5401">
            <v>29.56</v>
          </cell>
        </row>
        <row r="5402">
          <cell r="A5402">
            <v>68325</v>
          </cell>
          <cell r="B5402" t="str">
            <v>PISO EM CONCRETO 20 MPA PREPARO MECANICO, ESPESSURA 7CM, INCLUSO SELANTE ELASTICO A BASE DE POLIURETANO</v>
          </cell>
          <cell r="C5402" t="str">
            <v>M2</v>
          </cell>
          <cell r="D5402">
            <v>43.05</v>
          </cell>
        </row>
        <row r="5403">
          <cell r="A5403">
            <v>68333</v>
          </cell>
          <cell r="B5403" t="str">
            <v>PISO EM CONCRETO 20 MPA PREPARO MECANICO, ESPESSURA 7CM, INCLUSO JUNTAS DE DILATACAO EM MADEIRA</v>
          </cell>
          <cell r="C5403" t="str">
            <v>M2</v>
          </cell>
          <cell r="D5403">
            <v>44.53</v>
          </cell>
        </row>
        <row r="5404">
          <cell r="A5404">
            <v>72183</v>
          </cell>
          <cell r="B5404" t="str">
            <v>PISO EM CONCRETO 20MPA PREPARO MECANICO, ESPESSURA 7 CM, COM ARMACAO EM TELA SOLDADA</v>
          </cell>
          <cell r="C5404" t="str">
            <v>M2</v>
          </cell>
          <cell r="D5404">
            <v>77.900000000000006</v>
          </cell>
        </row>
        <row r="5405">
          <cell r="A5405">
            <v>94990</v>
          </cell>
          <cell r="B5405" t="str">
            <v>EXECUÇÃO DE PASSEIO (CALÇADA) OU PISO DE CONCRETO COM CONCRETO MOLDADO IN LOCO, FEITO EM OBRA, ACABAMENTO CONVENCIONAL, NÃO ARMADO. AF_07/2016</v>
          </cell>
          <cell r="C5405" t="str">
            <v>M3</v>
          </cell>
          <cell r="D5405">
            <v>552.27</v>
          </cell>
        </row>
        <row r="5406">
          <cell r="A5406">
            <v>94991</v>
          </cell>
          <cell r="B5406" t="str">
            <v>EXECUÇÃO DE PASSEIO (CALÇADA) OU PISO DE CONCRETO COM CONCRETO MOLDADO IN LOCO, USINADO, ACABAMENTO CONVENCIONAL, NÃO ARMADO. AF_07/2016</v>
          </cell>
          <cell r="C5406" t="str">
            <v>M3</v>
          </cell>
          <cell r="D5406">
            <v>516.95000000000005</v>
          </cell>
        </row>
        <row r="5407">
          <cell r="A5407">
            <v>94992</v>
          </cell>
          <cell r="B5407" t="str">
            <v>EXECUÇÃO DE PASSEIO (CALÇADA) OU PISO DE CONCRETO COM CONCRETO MOLDADO IN LOCO, FEITO EM OBRA, ACABAMENTO CONVENCIONAL, ESPESSURA 6 CM, ARMADO. AF_07/2016</v>
          </cell>
          <cell r="C5407" t="str">
            <v>M2</v>
          </cell>
          <cell r="D5407">
            <v>58.89</v>
          </cell>
        </row>
        <row r="5408">
          <cell r="A5408">
            <v>94993</v>
          </cell>
          <cell r="B5408" t="str">
            <v>EXECUÇÃO DE PASSEIO (CALÇADA) OU PISO DE CONCRETO COM CONCRETO MOLDADO IN LOCO, USINADO, ACABAMENTO CONVENCIONAL, ESPESSURA 6 CM, ARMADO. AF_07/2016</v>
          </cell>
          <cell r="C5408" t="str">
            <v>M2</v>
          </cell>
          <cell r="D5408">
            <v>56.77</v>
          </cell>
        </row>
        <row r="5409">
          <cell r="A5409">
            <v>94994</v>
          </cell>
          <cell r="B5409" t="str">
            <v>EXECUÇÃO DE PASSEIO (CALÇADA) OU PISO DE CONCRETO COM CONCRETO MOLDADO IN LOCO, FEITO EM OBRA, ACABAMENTO CONVENCIONAL, ESPESSURA 8 CM, ARMADO. AF_07/2016</v>
          </cell>
          <cell r="C5409" t="str">
            <v>M2</v>
          </cell>
          <cell r="D5409">
            <v>70.94</v>
          </cell>
        </row>
        <row r="5410">
          <cell r="A5410">
            <v>94995</v>
          </cell>
          <cell r="B5410" t="str">
            <v>EXECUÇÃO DE PASSEIO (CALÇADA) OU PISO DE CONCRETO COM CONCRETO MOLDADO IN LOCO, USINADO, ACABAMENTO CONVENCIONAL, ESPESSURA 8 CM, ARMADO. AF_07/2016</v>
          </cell>
          <cell r="C5410" t="str">
            <v>M2</v>
          </cell>
          <cell r="D5410">
            <v>68.099999999999994</v>
          </cell>
        </row>
        <row r="5411">
          <cell r="A5411">
            <v>94996</v>
          </cell>
          <cell r="B5411" t="str">
            <v>EXECUÇÃO DE PASSEIO (CALÇADA) OU PISO DE CONCRETO COM CONCRETO MOLDADO IN LOCO, FEITO EM OBRA, ACABAMENTO CONVENCIONAL, ESPESSURA 10 CM, ARMADO. AF_07/2016</v>
          </cell>
          <cell r="C5411" t="str">
            <v>M2</v>
          </cell>
          <cell r="D5411">
            <v>82.21</v>
          </cell>
        </row>
        <row r="5412">
          <cell r="A5412">
            <v>94997</v>
          </cell>
          <cell r="B5412" t="str">
            <v>EXECUÇÃO DE PASSEIO (CALÇADA) OU PISO DE CONCRETO COM CONCRETO MOLDADO IN LOCO, USINADO, ACABAMENTO CONVENCIONAL, ESPESSURA 10 CM, ARMADO. AF_07/2016</v>
          </cell>
          <cell r="C5412" t="str">
            <v>M2</v>
          </cell>
          <cell r="D5412">
            <v>78.680000000000007</v>
          </cell>
        </row>
        <row r="5413">
          <cell r="A5413">
            <v>94998</v>
          </cell>
          <cell r="B5413" t="str">
            <v>EXECUÇÃO DE PASSEIO (CALÇADA) OU PISO DE CONCRETO COM CONCRETO MOLDADO IN LOCO, FEITO EM OBRA, ACABAMENTO CONVENCIONAL, ESPESSURA 12 CM, ARMADO. AF_07/2016</v>
          </cell>
          <cell r="C5413" t="str">
            <v>M2</v>
          </cell>
          <cell r="D5413">
            <v>93.25</v>
          </cell>
        </row>
        <row r="5414">
          <cell r="A5414">
            <v>94999</v>
          </cell>
          <cell r="B5414" t="str">
            <v>EXECUÇÃO DE PASSEIO (CALÇADA) OU PISO DE CONCRETO COM CONCRETO MOLDADO IN LOCO, USINADO, ACABAMENTO CONVENCIONAL, ESPESSURA 12 CM, ARMADO. AF_07/2016</v>
          </cell>
          <cell r="C5414" t="str">
            <v>M2</v>
          </cell>
          <cell r="D5414">
            <v>89.01</v>
          </cell>
        </row>
        <row r="5415">
          <cell r="A5415">
            <v>87620</v>
          </cell>
          <cell r="B5415" t="str">
            <v>CONTRAPISO EM ARGAMASSA TRAÇO 1:4 (CIMENTO E AREIA), PREPARO MECÂNICO COM BETONEIRA 400 L, APLICADO EM ÁREAS SECAS SOBRE LAJE, ADERIDO, ESPESSURA 2CM. AF_06/2014</v>
          </cell>
          <cell r="C5415" t="str">
            <v>M2</v>
          </cell>
          <cell r="D5415">
            <v>25.03</v>
          </cell>
        </row>
        <row r="5416">
          <cell r="A5416">
            <v>87622</v>
          </cell>
          <cell r="B5416" t="str">
            <v>CONTRAPISO EM ARGAMASSA TRAÇO 1:4 (CIMENTO E AREIA), PREPARO MANUAL, APLICADO EM ÁREAS SECAS SOBRE LAJE, ADERIDO, ESPESSURA 2CM. AF_06/2014</v>
          </cell>
          <cell r="C5416" t="str">
            <v>M2</v>
          </cell>
          <cell r="D5416">
            <v>28.15</v>
          </cell>
        </row>
        <row r="5417">
          <cell r="A5417">
            <v>87623</v>
          </cell>
          <cell r="B5417" t="str">
            <v>CONTRAPISO EM ARGAMASSA PRONTA, PREPARO MECÂNICO COM MISTURADOR 300 KG, APLICADO EM ÁREAS SECAS SOBRE LAJE, ADERIDO, ESPESSURA 2CM. AF_06/2014</v>
          </cell>
          <cell r="C5417" t="str">
            <v>M2</v>
          </cell>
          <cell r="D5417">
            <v>60.29</v>
          </cell>
        </row>
        <row r="5418">
          <cell r="A5418">
            <v>87624</v>
          </cell>
          <cell r="B5418" t="str">
            <v>CONTRAPISO EM ARGAMASSA PRONTA, PREPARO MANUAL, APLICADO EM ÁREAS SECAS SOBRE LAJE, ADERIDO, ESPESSURA 2CM. AF_06/2014</v>
          </cell>
          <cell r="C5418" t="str">
            <v>M2</v>
          </cell>
          <cell r="D5418">
            <v>65.709999999999994</v>
          </cell>
        </row>
        <row r="5419">
          <cell r="A5419">
            <v>87630</v>
          </cell>
          <cell r="B5419" t="str">
            <v>CONTRAPISO EM ARGAMASSA TRAÇO 1:4 (CIMENTO E AREIA), PREPARO MECÂNICO COM BETONEIRA 400 L, APLICADO EM ÁREAS SECAS SOBRE LAJE, ADERIDO, ESPESSURA 3CM. AF_06/2014</v>
          </cell>
          <cell r="C5419" t="str">
            <v>M2</v>
          </cell>
          <cell r="D5419">
            <v>30.77</v>
          </cell>
        </row>
        <row r="5420">
          <cell r="A5420">
            <v>87632</v>
          </cell>
          <cell r="B5420" t="str">
            <v>CONTRAPISO EM ARGAMASSA TRAÇO 1:4 (CIMENTO E AREIA), PREPARO MANUAL, APLICADO EM ÁREAS SECAS SOBRE LAJE, ADERIDO, ESPESSURA 3CM. AF_06/2014</v>
          </cell>
          <cell r="C5420" t="str">
            <v>M2</v>
          </cell>
          <cell r="D5420">
            <v>35.119999999999997</v>
          </cell>
        </row>
        <row r="5421">
          <cell r="A5421">
            <v>87633</v>
          </cell>
          <cell r="B5421" t="str">
            <v>CONTRAPISO EM ARGAMASSA PRONTA, PREPARO MECÂNICO COM MISTURADOR 300 KG, APLICADO EM ÁREAS SECAS SOBRE LAJE, ADERIDO, ESPESSURA 3CM. AF_06/2014</v>
          </cell>
          <cell r="C5421" t="str">
            <v>M2</v>
          </cell>
          <cell r="D5421">
            <v>79.8</v>
          </cell>
        </row>
        <row r="5422">
          <cell r="A5422">
            <v>87634</v>
          </cell>
          <cell r="B5422" t="str">
            <v>CONTRAPISO EM ARGAMASSA PRONTA, PREPARO MANUAL, APLICADO EM ÁREAS SECAS SOBRE LAJE, ADERIDO, ESPESSURA 3CM. AF_06/2014</v>
          </cell>
          <cell r="C5422" t="str">
            <v>M2</v>
          </cell>
          <cell r="D5422">
            <v>87.33</v>
          </cell>
        </row>
        <row r="5423">
          <cell r="A5423">
            <v>87640</v>
          </cell>
          <cell r="B5423" t="str">
            <v>CONTRAPISO EM ARGAMASSA TRAÇO 1:4 (CIMENTO E AREIA), PREPARO MECÂNICO COM BETONEIRA 400 L, APLICADO EM ÁREAS SECAS SOBRE LAJE, ADERIDO, ESPESSURA 4CM. AF_06/2014</v>
          </cell>
          <cell r="C5423" t="str">
            <v>M2</v>
          </cell>
          <cell r="D5423">
            <v>35.39</v>
          </cell>
        </row>
        <row r="5424">
          <cell r="A5424">
            <v>87642</v>
          </cell>
          <cell r="B5424" t="str">
            <v>CONTRAPISO EM ARGAMASSA TRAÇO 1:4 (CIMENTO E AREIA), PREPARO MANUAL, APLICADO EM ÁREAS SECAS SOBRE LAJE, ADERIDO, ESPESSURA 4CM. AF_06/2014</v>
          </cell>
          <cell r="C5424" t="str">
            <v>M2</v>
          </cell>
          <cell r="D5424">
            <v>40.729999999999997</v>
          </cell>
        </row>
        <row r="5425">
          <cell r="A5425">
            <v>87643</v>
          </cell>
          <cell r="B5425" t="str">
            <v>CONTRAPISO EM ARGAMASSA PRONTA, PREPARO MECÂNICO COM MISTURADOR 300 KG, APLICADO EM ÁREAS SECAS SOBRE LAJE, ADERIDO, ESPESSURA 4CM. AF_06/2014</v>
          </cell>
          <cell r="C5425" t="str">
            <v>M2</v>
          </cell>
          <cell r="D5425">
            <v>95.67</v>
          </cell>
        </row>
        <row r="5426">
          <cell r="A5426">
            <v>87644</v>
          </cell>
          <cell r="B5426" t="str">
            <v>CONTRAPISO EM ARGAMASSA PRONTA, PREPARO MANUAL, APLICADO EM ÁREAS SECAS SOBRE LAJE, ADERIDO, ESPESSURA 4CM. AF_06/2014</v>
          </cell>
          <cell r="C5426" t="str">
            <v>M2</v>
          </cell>
          <cell r="D5426">
            <v>104.93</v>
          </cell>
        </row>
        <row r="5427">
          <cell r="A5427">
            <v>87680</v>
          </cell>
          <cell r="B5427" t="str">
            <v>CONTRAPISO EM ARGAMASSA TRAÇO 1:4 (CIMENTO E AREIA), PREPARO MECÂNICO COM BETONEIRA 400 L, APLICADO EM ÁREAS SECAS SOBRE LAJE, NÃO ADERIDO, ESPESSURA 4CM. AF_06/2014</v>
          </cell>
          <cell r="C5427" t="str">
            <v>M2</v>
          </cell>
          <cell r="D5427">
            <v>28.32</v>
          </cell>
        </row>
        <row r="5428">
          <cell r="A5428">
            <v>87682</v>
          </cell>
          <cell r="B5428" t="str">
            <v>CONTRAPISO EM ARGAMASSA TRAÇO 1:4 (CIMENTO E AREIA), PREPARO MANUAL, APLICADO EM ÁREAS SECAS SOBRE LAJE, NÃO ADERIDO, ESPESSURA 4CM. AF_06/2014</v>
          </cell>
          <cell r="C5428" t="str">
            <v>M2</v>
          </cell>
          <cell r="D5428">
            <v>33.659999999999997</v>
          </cell>
        </row>
        <row r="5429">
          <cell r="A5429">
            <v>87683</v>
          </cell>
          <cell r="B5429" t="str">
            <v>CONTRAPISO EM ARGAMASSA PRONTA, PREPARO MECÂNICO COM MISTURADOR 300 KG, APLICADO EM ÁREAS SECAS SOBRE LAJE, NÃO ADERIDO, ESPESSURA 4CM. AF_06/2014</v>
          </cell>
          <cell r="C5429" t="str">
            <v>M2</v>
          </cell>
          <cell r="D5429">
            <v>88.6</v>
          </cell>
        </row>
        <row r="5430">
          <cell r="A5430">
            <v>87684</v>
          </cell>
          <cell r="B5430" t="str">
            <v>CONTRAPISO EM ARGAMASSA PRONTA, PREPARO MANUAL, APLICADO EM ÁREAS SECAS SOBRE LAJE, NÃO ADERIDO, ESPESSURA 4CM. AF_06/2014</v>
          </cell>
          <cell r="C5430" t="str">
            <v>M2</v>
          </cell>
          <cell r="D5430">
            <v>97.86</v>
          </cell>
        </row>
        <row r="5431">
          <cell r="A5431">
            <v>87690</v>
          </cell>
          <cell r="B5431" t="str">
            <v>CONTRAPISO EM ARGAMASSA TRAÇO 1:4 (CIMENTO E AREIA), PREPARO MECÂNICO COM BETONEIRA 400 L, APLICADO EM ÁREAS SECAS SOBRE LAJE, NÃO ADERIDO, ESPESSURA 5CM. AF_06/2014</v>
          </cell>
          <cell r="C5431" t="str">
            <v>M2</v>
          </cell>
          <cell r="D5431">
            <v>32.93</v>
          </cell>
        </row>
        <row r="5432">
          <cell r="A5432">
            <v>87692</v>
          </cell>
          <cell r="B5432" t="str">
            <v>CONTRAPISO EM ARGAMASSA TRAÇO 1:4 (CIMENTO E AREIA), PREPARO MANUAL, APLICADO EM ÁREAS SECAS SOBRE LAJE, NÃO ADERIDO, ESPESSURA 5CM. AF_06/2014</v>
          </cell>
          <cell r="C5432" t="str">
            <v>M2</v>
          </cell>
          <cell r="D5432">
            <v>39.049999999999997</v>
          </cell>
        </row>
        <row r="5433">
          <cell r="A5433">
            <v>87693</v>
          </cell>
          <cell r="B5433" t="str">
            <v>CONTRAPISO EM ARGAMASSA PRONTA, PREPARO MECÂNICO COM MISTURADOR 300 KG, APLICADO EM ÁREAS SECAS SOBRE LAJE, NÃO ADERIDO, ESPESSURA 5CM. AF_06/2014</v>
          </cell>
          <cell r="C5433" t="str">
            <v>M2</v>
          </cell>
          <cell r="D5433">
            <v>101.97</v>
          </cell>
        </row>
        <row r="5434">
          <cell r="A5434">
            <v>87694</v>
          </cell>
          <cell r="B5434" t="str">
            <v>CONTRAPISO EM ARGAMASSA PRONTA, PREPARO MANUAL, APLICADO EM ÁREAS SECAS SOBRE LAJE, NÃO ADERIDO, ESPESSURA 5CM. AF_06/2014</v>
          </cell>
          <cell r="C5434" t="str">
            <v>M2</v>
          </cell>
          <cell r="D5434">
            <v>112.57</v>
          </cell>
        </row>
        <row r="5435">
          <cell r="A5435">
            <v>87700</v>
          </cell>
          <cell r="B5435" t="str">
            <v>CONTRAPISO EM ARGAMASSA TRAÇO 1:4 (CIMENTO E AREIA), PREPARO MECÂNICO COM BETONEIRA 400 L, APLICADO EM ÁREAS SECAS SOBRE LAJE, NÃO ADERIDO, ESPESSURA 6CM. AF_06/2014</v>
          </cell>
          <cell r="C5435" t="str">
            <v>M2</v>
          </cell>
          <cell r="D5435">
            <v>35.549999999999997</v>
          </cell>
        </row>
        <row r="5436">
          <cell r="A5436">
            <v>87702</v>
          </cell>
          <cell r="B5436" t="str">
            <v>CONTRAPISO EM ARGAMASSA TRAÇO 1:4 (CIMENTO E AREIA), PREPARO MANUAL, APLICADO EM ÁREAS SECAS SOBRE LAJE, NÃO ADERIDO, ESPESSURA 6CM. AF_06/2014</v>
          </cell>
          <cell r="C5436" t="str">
            <v>M2</v>
          </cell>
          <cell r="D5436">
            <v>42.21</v>
          </cell>
        </row>
        <row r="5437">
          <cell r="A5437">
            <v>87703</v>
          </cell>
          <cell r="B5437" t="str">
            <v>CONTRAPISO EM ARGAMASSA PRONTA, PREPARO MECÂNICO COM MISTURADOR 300 KG, APLICADO EM ÁREAS SECAS SOBRE LAJE, NÃO ADERIDO, ESPESSURA 6CM. AF_06/2014</v>
          </cell>
          <cell r="C5437" t="str">
            <v>M2</v>
          </cell>
          <cell r="D5437">
            <v>110.74</v>
          </cell>
        </row>
        <row r="5438">
          <cell r="A5438">
            <v>87704</v>
          </cell>
          <cell r="B5438" t="str">
            <v>CONTRAPISO EM ARGAMASSA PRONTA, PREPARO MANUAL, APLICADO EM ÁREAS SECAS SOBRE LAJE, NÃO ADERIDO, ESPESSURA 6CM. AF_06/2014</v>
          </cell>
          <cell r="C5438" t="str">
            <v>M2</v>
          </cell>
          <cell r="D5438">
            <v>122.28</v>
          </cell>
        </row>
        <row r="5439">
          <cell r="A5439">
            <v>87735</v>
          </cell>
          <cell r="B5439" t="str">
            <v>CONTRAPISO EM ARGAMASSA TRAÇO 1:4 (CIMENTO E AREIA), PREPARO MECÂNICO COM BETONEIRA 400 L, APLICADO EM ÁREAS MOLHADAS SOBRE LAJE, ADERIDO, ESPESSURA 2CM. AF_06/2014</v>
          </cell>
          <cell r="C5439" t="str">
            <v>M2</v>
          </cell>
          <cell r="D5439">
            <v>33.380000000000003</v>
          </cell>
        </row>
        <row r="5440">
          <cell r="A5440">
            <v>87737</v>
          </cell>
          <cell r="B5440" t="str">
            <v>CONTRAPISO EM ARGAMASSA TRAÇO 1:4 (CIMENTO E AREIA), PREPARO MANUAL, APLICADO EM ÁREAS MOLHADAS SOBRE LAJE, ADERIDO, ESPESSURA 2CM. AF_06/2014</v>
          </cell>
          <cell r="C5440" t="str">
            <v>M2</v>
          </cell>
          <cell r="D5440">
            <v>36.5</v>
          </cell>
        </row>
        <row r="5441">
          <cell r="A5441">
            <v>87738</v>
          </cell>
          <cell r="B5441" t="str">
            <v>CONTRAPISO EM ARGAMASSA PRONTA, PREPARO MECÂNICO COM MISTURADOR 300 KG, APLICADO EM ÁREAS MOLHADAS SOBRE LAJE, ADERIDO, ESPESSURA 2CM. AF_06/2014</v>
          </cell>
          <cell r="C5441" t="str">
            <v>M2</v>
          </cell>
          <cell r="D5441">
            <v>68.64</v>
          </cell>
        </row>
        <row r="5442">
          <cell r="A5442">
            <v>87739</v>
          </cell>
          <cell r="B5442" t="str">
            <v>CONTRAPISO EM ARGAMASSA PRONTA, PREPARO MANUAL, APLICADO EM ÁREAS MOLHADAS SOBRE LAJE, ADERIDO, ESPESSURA 2CM. AF_06/2014</v>
          </cell>
          <cell r="C5442" t="str">
            <v>M2</v>
          </cell>
          <cell r="D5442">
            <v>74.06</v>
          </cell>
        </row>
        <row r="5443">
          <cell r="A5443">
            <v>87745</v>
          </cell>
          <cell r="B5443" t="str">
            <v>CONTRAPISO EM ARGAMASSA TRAÇO 1:4 (CIMENTO E AREIA), PREPARO MECÂNICO COM BETONEIRA 400 L, APLICADO EM ÁREAS MOLHADAS SOBRE LAJE, ADERIDO, ESPESSURA 3CM. AF_06/2014</v>
          </cell>
          <cell r="C5443" t="str">
            <v>M2</v>
          </cell>
          <cell r="D5443">
            <v>39.119999999999997</v>
          </cell>
        </row>
        <row r="5444">
          <cell r="A5444">
            <v>87747</v>
          </cell>
          <cell r="B5444" t="str">
            <v>CONTRAPISO EM ARGAMASSA TRAÇO 1:4 (CIMENTO E AREIA), PREPARO MANUAL, APLICADO EM ÁREAS MOLHADAS SOBRE LAJE, ADERIDO, ESPESSURA 3CM. AF_06/2014</v>
          </cell>
          <cell r="C5444" t="str">
            <v>M2</v>
          </cell>
          <cell r="D5444">
            <v>43.47</v>
          </cell>
        </row>
        <row r="5445">
          <cell r="A5445">
            <v>87748</v>
          </cell>
          <cell r="B5445" t="str">
            <v>CONTRAPISO EM ARGAMASSA PRONTA, PREPARO MECÂNICO COM MISTURADOR 300 KG, APLICADO EM ÁREAS MOLHADAS SOBRE LAJE, ADERIDO, ESPESSURA 3CM. AF_06/2014</v>
          </cell>
          <cell r="C5445" t="str">
            <v>M2</v>
          </cell>
          <cell r="D5445">
            <v>88.15</v>
          </cell>
        </row>
        <row r="5446">
          <cell r="A5446">
            <v>87749</v>
          </cell>
          <cell r="B5446" t="str">
            <v>CONTRAPISO EM ARGAMASSA PRONTA, PREPARO MANUAL, APLICADO EM ÁREAS MOLHADAS SOBRE LAJE, ADERIDO, ESPESSURA 3CM. AF_06/2014</v>
          </cell>
          <cell r="C5446" t="str">
            <v>M2</v>
          </cell>
          <cell r="D5446">
            <v>95.68</v>
          </cell>
        </row>
        <row r="5447">
          <cell r="A5447">
            <v>87755</v>
          </cell>
          <cell r="B5447" t="str">
            <v>CONTRAPISO EM ARGAMASSA TRAÇO 1:4 (CIMENTO E AREIA), PREPARO MECÂNICO COM BETONEIRA 400 L, APLICADO EM ÁREAS MOLHADAS SOBRE IMPERMEABILIZAÇÃO, ESPESSURA 3CM. AF_06/2014</v>
          </cell>
          <cell r="C5447" t="str">
            <v>M2</v>
          </cell>
          <cell r="D5447">
            <v>35.08</v>
          </cell>
        </row>
        <row r="5448">
          <cell r="A5448">
            <v>87757</v>
          </cell>
          <cell r="B5448" t="str">
            <v>CONTRAPISO EM ARGAMASSA TRAÇO 1:4 (CIMENTO E AREIA), PREPARO MANUAL, APLICADO EM ÁREAS MOLHADAS SOBRE IMPERMEABILIZAÇÃO, ESPESSURA 3CM. AF_06/2014</v>
          </cell>
          <cell r="C5448" t="str">
            <v>M2</v>
          </cell>
          <cell r="D5448">
            <v>39.43</v>
          </cell>
        </row>
        <row r="5449">
          <cell r="A5449">
            <v>87758</v>
          </cell>
          <cell r="B5449" t="str">
            <v>CONTRAPISO EM ARGAMASSA PRONTA, PREPARO MECÂNICO COM MISTURADOR 300 KG, APLICADO EM ÁREAS MOLHADAS SOBRE IMPERMEABILIZAÇÃO, ESPESSURA 3CM. AF_06/2014</v>
          </cell>
          <cell r="C5449" t="str">
            <v>M2</v>
          </cell>
          <cell r="D5449">
            <v>84.11</v>
          </cell>
        </row>
        <row r="5450">
          <cell r="A5450">
            <v>87759</v>
          </cell>
          <cell r="B5450" t="str">
            <v>CONTRAPISO EM ARGAMASSA PRONTA, PREPARO MANUAL, APLICADO EM ÁREAS MOLHADAS SOBRE IMPERMEABILIZAÇÃO, ESPESSURA 3CM. AF_06/2014</v>
          </cell>
          <cell r="C5450" t="str">
            <v>M2</v>
          </cell>
          <cell r="D5450">
            <v>91.64</v>
          </cell>
        </row>
        <row r="5451">
          <cell r="A5451">
            <v>87765</v>
          </cell>
          <cell r="B5451" t="str">
            <v>CONTRAPISO EM ARGAMASSA TRAÇO 1:4 (CIMENTO E AREIA), PREPARO MECÂNICO COM BETONEIRA 400 L, APLICADO EM ÁREAS MOLHADAS SOBRE IMPERMEABILIZAÇÃO, ESPESSURA 4CM. AF_06/2014</v>
          </cell>
          <cell r="C5451" t="str">
            <v>M2</v>
          </cell>
          <cell r="D5451">
            <v>39.700000000000003</v>
          </cell>
        </row>
        <row r="5452">
          <cell r="A5452">
            <v>87767</v>
          </cell>
          <cell r="B5452" t="str">
            <v>CONTRAPISO EM ARGAMASSA TRAÇO 1:4 (CIMENTO E AREIA), PREPARO MANUAL, APLICADO EM ÁREAS MOLHADAS SOBRE IMPERMEABILIZAÇÃO, ESPESSURA 4CM. AF_06/2014</v>
          </cell>
          <cell r="C5452" t="str">
            <v>M2</v>
          </cell>
          <cell r="D5452">
            <v>45.04</v>
          </cell>
        </row>
        <row r="5453">
          <cell r="A5453">
            <v>87768</v>
          </cell>
          <cell r="B5453" t="str">
            <v>CONTRAPISO EM ARGAMASSA PRONTA, PREPARO MECÂNICO COM MISTURADOR 300 KG, APLICADO EM ÁREAS MOLHADAS SOBRE IMPERMEABILIZAÇÃO, ESPESSURA 4CM. AF_06/2014</v>
          </cell>
          <cell r="C5453" t="str">
            <v>M2</v>
          </cell>
          <cell r="D5453">
            <v>99.98</v>
          </cell>
        </row>
        <row r="5454">
          <cell r="A5454">
            <v>87769</v>
          </cell>
          <cell r="B5454" t="str">
            <v>CONTRAPISO EM ARGAMASSA PRONTA, PREPARO MANUAL, APLICADO EM ÁREAS MOLHADAS SOBRE IMPERMEABILIZAÇÃO, ESPESSURA 4CM. AF_06/2014</v>
          </cell>
          <cell r="C5454" t="str">
            <v>M2</v>
          </cell>
          <cell r="D5454">
            <v>109.24</v>
          </cell>
        </row>
        <row r="5455">
          <cell r="A5455">
            <v>88470</v>
          </cell>
          <cell r="B5455" t="str">
            <v>CONTRAPISO AUTONIVELANTE, APLICADO SOBRE LAJE, NÃO ADERIDO, ESPESSURA 3CM. AF_06/2014</v>
          </cell>
          <cell r="C5455" t="str">
            <v>M2</v>
          </cell>
          <cell r="D5455">
            <v>24.03</v>
          </cell>
        </row>
        <row r="5456">
          <cell r="A5456">
            <v>88471</v>
          </cell>
          <cell r="B5456" t="str">
            <v>CONTRAPISO AUTONIVELANTE, APLICADO SOBRE LAJE, NÃO ADERIDO, ESPESSURA 4CM. AF_06/2014</v>
          </cell>
          <cell r="C5456" t="str">
            <v>M2</v>
          </cell>
          <cell r="D5456">
            <v>29.67</v>
          </cell>
        </row>
        <row r="5457">
          <cell r="A5457">
            <v>88472</v>
          </cell>
          <cell r="B5457" t="str">
            <v>CONTRAPISO AUTONIVELANTE, APLICADO SOBRE LAJE, NÃO ADERIDO, ESPESSURA 5CM. AF_06/2014</v>
          </cell>
          <cell r="C5457" t="str">
            <v>M2</v>
          </cell>
          <cell r="D5457">
            <v>34.1</v>
          </cell>
        </row>
        <row r="5458">
          <cell r="A5458">
            <v>88476</v>
          </cell>
          <cell r="B5458" t="str">
            <v>CONTRAPISO AUTONIVELANTE, APLICADO SOBRE LAJE, ADERIDO, ESPESSURA 2CM. AF_06/2014</v>
          </cell>
          <cell r="C5458" t="str">
            <v>M2</v>
          </cell>
          <cell r="D5458">
            <v>19.579999999999998</v>
          </cell>
        </row>
        <row r="5459">
          <cell r="A5459">
            <v>88477</v>
          </cell>
          <cell r="B5459" t="str">
            <v>CONTRAPISO AUTONIVELANTE, APLICADO SOBRE LAJE, ADERIDO, ESPESSURA 3CM. AF_06/2014</v>
          </cell>
          <cell r="C5459" t="str">
            <v>M2</v>
          </cell>
          <cell r="D5459">
            <v>26.8</v>
          </cell>
        </row>
        <row r="5460">
          <cell r="A5460">
            <v>88478</v>
          </cell>
          <cell r="B5460" t="str">
            <v>CONTRAPISO AUTONIVELANTE, APLICADO SOBRE LAJE, ADERIDO, ESPESSURA 4CM. AF_06/2014</v>
          </cell>
          <cell r="C5460" t="str">
            <v>M2</v>
          </cell>
          <cell r="D5460">
            <v>32.659999999999997</v>
          </cell>
        </row>
        <row r="5461">
          <cell r="A5461">
            <v>90900</v>
          </cell>
          <cell r="B5461" t="str">
            <v>CONTRAPISO ACÚSTICO EM ARGAMASSA TRAÇO 1:4 (CIMENTO E AREIA), PREPARO MECÂNICO COM BETONEIRA 400L, APLICADO EM ÁREAS SECAS MENORES QUE 15M2, ESPESSURA 5CM. AF_10/2014</v>
          </cell>
          <cell r="C5461" t="str">
            <v>M2</v>
          </cell>
          <cell r="D5461">
            <v>57.32</v>
          </cell>
        </row>
        <row r="5462">
          <cell r="A5462">
            <v>90902</v>
          </cell>
          <cell r="B5462" t="str">
            <v>CONTRAPISO ACÚSTICO EM ARGAMASSA TRAÇO 1:4 (CIMENTO E AREIA), PREPARO MANUAL, APLICADO EM ÁREAS SECAS MENORES QUE 15M2, ESPESSURA 5CM. AF_10/2014</v>
          </cell>
          <cell r="C5462" t="str">
            <v>M2</v>
          </cell>
          <cell r="D5462">
            <v>63.44</v>
          </cell>
        </row>
        <row r="5463">
          <cell r="A5463">
            <v>90903</v>
          </cell>
          <cell r="B5463" t="str">
            <v>CONTRAPISO ACÚSTICO EM ARGAMASSA PRONTA, PREPARO MECÂNICO COM MISTURADOR 300 KG, APLICADO EM ÁREAS SECAS MENORES QUE 15M2, ESPESSURA 5CM. AF_10/2014</v>
          </cell>
          <cell r="C5463" t="str">
            <v>M2</v>
          </cell>
          <cell r="D5463">
            <v>126.36</v>
          </cell>
        </row>
        <row r="5464">
          <cell r="A5464">
            <v>90904</v>
          </cell>
          <cell r="B5464" t="str">
            <v>CONTRAPISO ACÚSTICO EM ARGAMASSA PRONTA, PREPARO MANUAL, APLICADO EM ÁREAS SECAS MENORES QUE 15M2, ESPESSURA 5CM. AF_10/2014</v>
          </cell>
          <cell r="C5464" t="str">
            <v>M2</v>
          </cell>
          <cell r="D5464">
            <v>136.96</v>
          </cell>
        </row>
        <row r="5465">
          <cell r="A5465">
            <v>90910</v>
          </cell>
          <cell r="B5465" t="str">
            <v>CONTRAPISO ACÚSTICO EM ARGAMASSA TRAÇO 1:4 (CIMENTO E AREIA), PREPARO MECÂNICO COM BETONEIRA 400L, APLICADO EM ÁREAS SECAS MENORES QUE 15M2, ESPESSURA 6CM. AF_10/2014</v>
          </cell>
          <cell r="C5465" t="str">
            <v>M2</v>
          </cell>
          <cell r="D5465">
            <v>60.68</v>
          </cell>
        </row>
        <row r="5466">
          <cell r="A5466">
            <v>90912</v>
          </cell>
          <cell r="B5466" t="str">
            <v>CONTRAPISO ACÚSTICO EM ARGAMASSA TRAÇO 1:4 (CIMENTO E AREIA), PREPARO MANUAL, APLICADO EM ÁREAS SECAS MENORES QUE 15M2, ESPESSURA 6CM. AF_10/2014</v>
          </cell>
          <cell r="C5466" t="str">
            <v>M2</v>
          </cell>
          <cell r="D5466">
            <v>67.34</v>
          </cell>
        </row>
        <row r="5467">
          <cell r="A5467">
            <v>90913</v>
          </cell>
          <cell r="B5467" t="str">
            <v>CONTRAPISO ACÚSTICO EM ARGAMASSA PRONTA, PREPARO MECÂNICO COM MISTURADOR 300 KG, APLICADO EM ÁREAS SECAS MENORES QUE 15M2, ESPESSURA 6CM. AF_10/2014</v>
          </cell>
          <cell r="C5467" t="str">
            <v>M2</v>
          </cell>
          <cell r="D5467">
            <v>135.87</v>
          </cell>
        </row>
        <row r="5468">
          <cell r="A5468">
            <v>90914</v>
          </cell>
          <cell r="B5468" t="str">
            <v>CONTRAPISO ACÚSTICO EM ARGAMASSA PRONTA, PREPARO MANUAL, APLICADO EM ÁREAS SECAS MENORES QUE 15M2, ESPESSURA 6CM. AF_10/2014</v>
          </cell>
          <cell r="C5468" t="str">
            <v>M2</v>
          </cell>
          <cell r="D5468">
            <v>147.41</v>
          </cell>
        </row>
        <row r="5469">
          <cell r="A5469">
            <v>90920</v>
          </cell>
          <cell r="B5469" t="str">
            <v>CONTRAPISO ACÚSTICO EM ARGAMASSA TRAÇO 1:4 (CIMENTO E AREIA), PREPARO MECÂNICO COM BETONEIRA 400L, APLICADO EM ÁREAS SECAS MENORES QUE 15M2, ESPESSURA 7CM. AF_10/2014</v>
          </cell>
          <cell r="C5469" t="str">
            <v>M2</v>
          </cell>
          <cell r="D5469">
            <v>66.91</v>
          </cell>
        </row>
        <row r="5470">
          <cell r="A5470">
            <v>90922</v>
          </cell>
          <cell r="B5470" t="str">
            <v>CONTRAPISO ACÚSTICO EM ARGAMASSA TRAÇO 1:4 (CIMENTO E AREIA), PREPARO MANUAL, APLICADO EM ÁREAS SECAS MENORES QUE 15M2, ESPESSURA 7CM. AF_10/2014</v>
          </cell>
          <cell r="C5470" t="str">
            <v>M2</v>
          </cell>
          <cell r="D5470">
            <v>74.569999999999993</v>
          </cell>
        </row>
        <row r="5471">
          <cell r="A5471">
            <v>90923</v>
          </cell>
          <cell r="B5471" t="str">
            <v>CONTRAPISO ACÚSTICO EM ARGAMASSA PRONTA, PREPARO MECÂNICO COM MISTURADOR 300 KG, APLICADO EM ÁREAS SECAS MENORES QUE 15M2, ESPESSURA 7CM. AF_10/2014</v>
          </cell>
          <cell r="C5471" t="str">
            <v>M2</v>
          </cell>
          <cell r="D5471">
            <v>153.36000000000001</v>
          </cell>
        </row>
        <row r="5472">
          <cell r="A5472">
            <v>90924</v>
          </cell>
          <cell r="B5472" t="str">
            <v>CONTRAPISO ACÚSTICO EM ARGAMASSA PRONTA, PREPARO MANUAL, APLICADO EM ÁREAS SECAS MENORES QUE 15M2, ESPESSURA 7CM. AF_10/2014</v>
          </cell>
          <cell r="C5472" t="str">
            <v>M2</v>
          </cell>
          <cell r="D5472">
            <v>166.63</v>
          </cell>
        </row>
        <row r="5473">
          <cell r="A5473">
            <v>90930</v>
          </cell>
          <cell r="B5473" t="str">
            <v>CONTRAPISO ACÚSTICO EM ARGAMASSA TRAÇO 1:4 (CIMENTO E AREIA), PREPARO MECÂNICO COM BETONEIRA 400L, APLICADO EM ÁREAS SECAS MAIORES QUE 15M2, ESPESSURA 5CM. AF_10/2014</v>
          </cell>
          <cell r="C5473" t="str">
            <v>M2</v>
          </cell>
          <cell r="D5473">
            <v>52</v>
          </cell>
        </row>
        <row r="5474">
          <cell r="A5474">
            <v>90932</v>
          </cell>
          <cell r="B5474" t="str">
            <v>CONTRAPISO ACÚSTICO EM ARGAMASSA TRAÇO 1:4 (CIMENTO E AREIA), PREPARO MANUAL, APLICADO EM ÁREAS SECAS MAIORES QUE 15M2, ESPESSURA 5CM. AF_10/2014</v>
          </cell>
          <cell r="C5474" t="str">
            <v>M2</v>
          </cell>
          <cell r="D5474">
            <v>58.12</v>
          </cell>
        </row>
        <row r="5475">
          <cell r="A5475">
            <v>90933</v>
          </cell>
          <cell r="B5475" t="str">
            <v>CONTRAPISO ACÚSTICO EM ARGAMASSA PRONTA, PREPARO MECÂNICO COM MISTURADOR 300 KG, APLICADO EM ÁREAS SECAS MAIORES QUE 15M2, ESPESSURA 5CM. AF_10/2014</v>
          </cell>
          <cell r="C5475" t="str">
            <v>M2</v>
          </cell>
          <cell r="D5475">
            <v>121.04</v>
          </cell>
        </row>
        <row r="5476">
          <cell r="A5476">
            <v>90934</v>
          </cell>
          <cell r="B5476" t="str">
            <v>CONTRAPISO ACÚSTICO EM ARGAMASSA PRONTA, PREPARO MANUAL, APLICADO EM ÁREAS SECAS MAIORES QUE 15M2, ESPESSURA 5CM. AF_10/2014</v>
          </cell>
          <cell r="C5476" t="str">
            <v>M2</v>
          </cell>
          <cell r="D5476">
            <v>131.63999999999999</v>
          </cell>
        </row>
        <row r="5477">
          <cell r="A5477">
            <v>90940</v>
          </cell>
          <cell r="B5477" t="str">
            <v>CONTRAPISO ACÚSTICO EM ARGAMASSA TRAÇO 1:4 (CIMENTO E AREIA), PREPARO MECÂNICO COM BETONEIRA 400L, APLICADO EM ÁREAS SECAS MAIORES QUE 15M2, ESPESSURA 6CM. AF_10/2014</v>
          </cell>
          <cell r="C5477" t="str">
            <v>M2</v>
          </cell>
          <cell r="D5477">
            <v>55.39</v>
          </cell>
        </row>
        <row r="5478">
          <cell r="A5478">
            <v>90942</v>
          </cell>
          <cell r="B5478" t="str">
            <v>CONTRAPISO ACÚSTICO EM ARGAMASSA TRAÇO 1:4 (CIMENTO E AREIA), PREPARO MANUAL, APLICADO EM ÁREAS SECAS MAIORES QUE 15M2, ESPESSURA 6CM. AF_10/2014</v>
          </cell>
          <cell r="C5478" t="str">
            <v>M2</v>
          </cell>
          <cell r="D5478">
            <v>62.05</v>
          </cell>
        </row>
        <row r="5479">
          <cell r="A5479">
            <v>90943</v>
          </cell>
          <cell r="B5479" t="str">
            <v>CONTRAPISO ACÚSTICO EM ARGAMASSA PRONTA, PREPARO MECÂNICO COM MISTURADOR 300 KG, APLICADO EM ÁREAS SECAS MAIORES QUE 15M2, ESPESSURA 6CM. AF_10/2014</v>
          </cell>
          <cell r="C5479" t="str">
            <v>M2</v>
          </cell>
          <cell r="D5479">
            <v>130.58000000000001</v>
          </cell>
        </row>
        <row r="5480">
          <cell r="A5480">
            <v>90944</v>
          </cell>
          <cell r="B5480" t="str">
            <v>CONTRAPISO ACÚSTICO EM ARGAMASSA PRONTA, PREPARO MANUAL, APLICADO EM ÁREAS SECAS MAIORES QUE 15M2, ESPESSURA 6CM. AF_10/2014</v>
          </cell>
          <cell r="C5480" t="str">
            <v>M2</v>
          </cell>
          <cell r="D5480">
            <v>142.12</v>
          </cell>
        </row>
        <row r="5481">
          <cell r="A5481">
            <v>90950</v>
          </cell>
          <cell r="B5481" t="str">
            <v>CONTRAPISO ACÚSTICO EM ARGAMASSA TRAÇO 1:4 (CIMENTO E AREIA), PREPARO MECÂNICO COM BETONEIRA 400L, APLICADO EM ÁREAS SECAS MAIORES QUE 15M2, ESPESSURA 7CM. AF_10/2014</v>
          </cell>
          <cell r="C5481" t="str">
            <v>M2</v>
          </cell>
          <cell r="D5481">
            <v>61.59</v>
          </cell>
        </row>
        <row r="5482">
          <cell r="A5482">
            <v>90952</v>
          </cell>
          <cell r="B5482" t="str">
            <v>CONTRAPISO ACÚSTICO EM ARGAMASSA TRAÇO 1:4 (CIMENTO E AREIA), PREPARO MANUAL, APLICADO EM ÁREAS SECAS MAIORES QUE 15M2, ESPESSURA 7CM. AF_10/2014</v>
          </cell>
          <cell r="C5482" t="str">
            <v>M2</v>
          </cell>
          <cell r="D5482">
            <v>69.25</v>
          </cell>
        </row>
        <row r="5483">
          <cell r="A5483">
            <v>90953</v>
          </cell>
          <cell r="B5483" t="str">
            <v>CONTRAPISO ACÚSTICO EM ARGAMASSA PRONTA, PREPARO MECÂNICO COM MISTURADOR 300 KG, APLICADO EM ÁREAS SECAS MAIORES QUE 15M2, ESPESSURA 7CM. AF_10/2014</v>
          </cell>
          <cell r="C5483" t="str">
            <v>M2</v>
          </cell>
          <cell r="D5483">
            <v>148.04</v>
          </cell>
        </row>
        <row r="5484">
          <cell r="A5484">
            <v>90954</v>
          </cell>
          <cell r="B5484" t="str">
            <v>CONTRAPISO ACÚSTICO EM ARGAMASSA PRONTA, PREPARO MANUAL, APLICADO EM ÁREAS SECAS MAIORES QUE 15M2, ESPESSURA 7CM. AF_10/2014</v>
          </cell>
          <cell r="C5484" t="str">
            <v>M2</v>
          </cell>
          <cell r="D5484">
            <v>161.31</v>
          </cell>
        </row>
        <row r="5485">
          <cell r="A5485">
            <v>94438</v>
          </cell>
          <cell r="B5485" t="str">
            <v>(COMPOSIÇÃO REPRESENTATIVA) DO SERVIÇO DE CONTRAPISO EM ARGAMASSA TRAÇO 1:4 (CIM E AREIA), EM BETONEIRA 400 L, ESPESSURA 3 CM ÁREAS SECAS E 3 CM ÁREAS MOLHADAS, PARA EDIFICAÇÃO HABITACIONAL UNIFAMILIAR (CASA) E EDIFICAÇÃO PÚBLICA PADRÃO. AF_11/2014</v>
          </cell>
          <cell r="C5485" t="str">
            <v>M2</v>
          </cell>
          <cell r="D5485">
            <v>33.119999999999997</v>
          </cell>
        </row>
        <row r="5486">
          <cell r="A5486">
            <v>94439</v>
          </cell>
          <cell r="B5486"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86" t="str">
            <v>M2</v>
          </cell>
          <cell r="D5486">
            <v>36.82</v>
          </cell>
        </row>
        <row r="5487">
          <cell r="A5487">
            <v>94779</v>
          </cell>
          <cell r="B5487" t="str">
            <v>(COMPOSIÇÃO REPRESENTATIVA) DO SERVIÇO DE CONTRAPISO EM ARGAMASSA TRAÇO 1:4 (CIM E AREIA), EM BETONEIRA 400 L, ESPESSURA 3 CM ÁREAS SECAS E 3 CM ÁREAS MOLHADAS, PARA EDIFICAÇÃO HABITACIONAL MULTIFAMILIAR (PRÉDIO). AF_11/2014</v>
          </cell>
          <cell r="C5487" t="str">
            <v>M2</v>
          </cell>
          <cell r="D5487">
            <v>32.17</v>
          </cell>
        </row>
        <row r="5488">
          <cell r="A5488">
            <v>94782</v>
          </cell>
          <cell r="B5488"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88" t="str">
            <v>M2</v>
          </cell>
          <cell r="D5488">
            <v>36.28</v>
          </cell>
        </row>
        <row r="5489">
          <cell r="A5489">
            <v>72190</v>
          </cell>
          <cell r="B5489" t="str">
            <v>RODAPE BORRACHA LISO, ALTURA = 7CM, ESPESSURA = 2 MM, PARA ARGAMASSA</v>
          </cell>
          <cell r="C5489" t="str">
            <v>M</v>
          </cell>
          <cell r="D5489">
            <v>28.98</v>
          </cell>
        </row>
        <row r="5490">
          <cell r="A5490">
            <v>87871</v>
          </cell>
          <cell r="B5490" t="str">
            <v>CHAPISCO APLICADO SOMENTE EM ESTRUTURAS DE CONCRETO EM ALVENARIAS INTERNAS, COM DESEMPENADEIRA DENTADA. ARGAMASSA INDUSTRIALIZADA COM PREPARO MANUAL. AF_06/2014</v>
          </cell>
          <cell r="C5490" t="str">
            <v>M2</v>
          </cell>
          <cell r="D5490">
            <v>16.78</v>
          </cell>
        </row>
        <row r="5491">
          <cell r="A5491">
            <v>87872</v>
          </cell>
          <cell r="B5491" t="str">
            <v>CHAPISCO APLICADO SOMENTE EM ESTRUTURAS DE CONCRETO EM ALVENARIAS INTERNAS, COM DESEMPENADEIRA DENTADA.  ARGAMASSA INDUSTRIALIZADA COM PREPARO EM MISTURADOR 300 KG. AF_06/2014</v>
          </cell>
          <cell r="C5491" t="str">
            <v>M2</v>
          </cell>
          <cell r="D5491">
            <v>16.12</v>
          </cell>
        </row>
        <row r="5492">
          <cell r="A5492">
            <v>87873</v>
          </cell>
          <cell r="B5492" t="str">
            <v>CHAPISCO APLICADO EM ALVENARIAS E ESTRUTURAS DE CONCRETO INTERNAS, COM ROLO PARA TEXTURA ACRÍLICA.  ARGAMASSA TRAÇO 1:4 E EMULSÃO POLIMÉRICA (ADESIVO) COM PREPARO MANUAL. AF_06/2014</v>
          </cell>
          <cell r="C5492" t="str">
            <v>M2</v>
          </cell>
          <cell r="D5492">
            <v>4.58</v>
          </cell>
        </row>
        <row r="5493">
          <cell r="A5493">
            <v>87874</v>
          </cell>
          <cell r="B5493" t="str">
            <v>CHAPISCO APLICADO EM ALVENARIAS E ESTRUTURAS DE CONCRETO INTERNAS, COM ROLO PARA TEXTURA ACRÍLICA.  ARGAMASSA TRAÇO 1:4 E EMULSÃO POLIMÉRICA (ADESIVO) COM PREPARO EM BETONEIRA 400L. AF_06/2014</v>
          </cell>
          <cell r="C5493" t="str">
            <v>M2</v>
          </cell>
          <cell r="D5493">
            <v>4.4400000000000004</v>
          </cell>
        </row>
        <row r="5494">
          <cell r="A5494">
            <v>87876</v>
          </cell>
          <cell r="B5494" t="str">
            <v>CHAPISCO APLICADO EM ALVENARIAS E ESTRUTURAS DE CONCRETO INTERNAS, COM ROLO PARA TEXTURA ACRÍLICA.  ARGAMASSA INDUSTRIALIZADA COM PREPARO MANUAL. AF_06/2014</v>
          </cell>
          <cell r="C5494" t="str">
            <v>M2</v>
          </cell>
          <cell r="D5494">
            <v>9.0399999999999991</v>
          </cell>
        </row>
        <row r="5495">
          <cell r="A5495">
            <v>87877</v>
          </cell>
          <cell r="B5495" t="str">
            <v>CHAPISCO APLICADO EM ALVENARIAS E ESTRUTURAS DE CONCRETO INTERNAS, COM ROLO PARA TEXTURA ACRÍLICA.  ARGAMASSA INDUSTRIALIZADA COM PREPARO EM MISTURADOR 300 KG. AF_06/2014</v>
          </cell>
          <cell r="C5495" t="str">
            <v>M2</v>
          </cell>
          <cell r="D5495">
            <v>8.7200000000000006</v>
          </cell>
        </row>
        <row r="5496">
          <cell r="A5496">
            <v>87878</v>
          </cell>
          <cell r="B5496" t="str">
            <v>CHAPISCO APLICADO EM ALVENARIAS E ESTRUTURAS DE CONCRETO INTERNAS, COM COLHER DE PEDREIRO.  ARGAMASSA TRAÇO 1:3 COM PREPARO MANUAL. AF_06/2014</v>
          </cell>
          <cell r="C5496" t="str">
            <v>M2</v>
          </cell>
          <cell r="D5496">
            <v>3.33</v>
          </cell>
        </row>
        <row r="5497">
          <cell r="A5497">
            <v>87879</v>
          </cell>
          <cell r="B5497" t="str">
            <v>CHAPISCO APLICADO EM ALVENARIAS E ESTRUTURAS DE CONCRETO INTERNAS, COM COLHER DE PEDREIRO.  ARGAMASSA TRAÇO 1:3 COM PREPARO EM BETONEIRA 400L. AF_06/2014</v>
          </cell>
          <cell r="C5497" t="str">
            <v>M2</v>
          </cell>
          <cell r="D5497">
            <v>2.87</v>
          </cell>
        </row>
        <row r="5498">
          <cell r="A5498">
            <v>87881</v>
          </cell>
          <cell r="B5498" t="str">
            <v>CHAPISCO APLICADO NO TETO, COM ROLO PARA TEXTURA ACRÍLICA. ARGAMASSA TRAÇO 1:4 E EMULSÃO POLIMÉRICA (ADESIVO) COM PREPARO MANUAL. AF_06/2014</v>
          </cell>
          <cell r="C5498" t="str">
            <v>M2</v>
          </cell>
          <cell r="D5498">
            <v>4.5</v>
          </cell>
        </row>
        <row r="5499">
          <cell r="A5499">
            <v>87882</v>
          </cell>
          <cell r="B5499" t="str">
            <v>CHAPISCO APLICADO NO TETO, COM ROLO PARA TEXTURA ACRÍLICA. ARGAMASSA TRAÇO 1:4 E EMULSÃO POLIMÉRICA (ADESIVO) COM PREPARO EM BETONEIRA 400L. AF_06/2014</v>
          </cell>
          <cell r="C5499" t="str">
            <v>M2</v>
          </cell>
          <cell r="D5499">
            <v>4.3600000000000003</v>
          </cell>
        </row>
        <row r="5500">
          <cell r="A5500">
            <v>87884</v>
          </cell>
          <cell r="B5500" t="str">
            <v>CHAPISCO APLICADO NO TETO, COM ROLO PARA TEXTURA ACRÍLICA. ARGAMASSA INDUSTRIALIZADA COM PREPARO MANUAL. AF_06/2014</v>
          </cell>
          <cell r="C5500" t="str">
            <v>M2</v>
          </cell>
          <cell r="D5500">
            <v>8.9600000000000009</v>
          </cell>
        </row>
        <row r="5501">
          <cell r="A5501">
            <v>87885</v>
          </cell>
          <cell r="B5501" t="str">
            <v>CHAPISCO APLICADO NO TETO, COM ROLO PARA TEXTURA ACRÍLICA. ARGAMASSA INDUSTRIALIZADA COM PREPARO EM MISTURADOR 300 KG. AF_06/2014</v>
          </cell>
          <cell r="C5501" t="str">
            <v>M2</v>
          </cell>
          <cell r="D5501">
            <v>8.64</v>
          </cell>
        </row>
        <row r="5502">
          <cell r="A5502">
            <v>87886</v>
          </cell>
          <cell r="B5502" t="str">
            <v>CHAPISCO APLICADO NO TETO, COM DESEMPENADEIRA DENTADA. ARGAMASSA INDUSTRIALIZADA COM PREPARO MANUAL. AF_06/2014</v>
          </cell>
          <cell r="C5502" t="str">
            <v>M2</v>
          </cell>
          <cell r="D5502">
            <v>22</v>
          </cell>
        </row>
        <row r="5503">
          <cell r="A5503">
            <v>87887</v>
          </cell>
          <cell r="B5503" t="str">
            <v>CHAPISCO APLICADO NO TETO, COM DESEMPENADEIRA DENTADA. ARGAMASSA INDUSTRIALIZADA COM PREPARO EM MISTURADOR 300 KG. AF_06/2014</v>
          </cell>
          <cell r="C5503" t="str">
            <v>M2</v>
          </cell>
          <cell r="D5503">
            <v>21.34</v>
          </cell>
        </row>
        <row r="5504">
          <cell r="A5504">
            <v>87888</v>
          </cell>
          <cell r="B5504" t="str">
            <v>CHAPISCO APLICADO EM ALVENARIA (SEM PRESENÇA DE VÃOS) E ESTRUTURAS DE CONCRETO DE FACHADA, COM ROLO PARA TEXTURA ACRÍLICA.  ARGAMASSA TRAÇO 1:4 E EMULSÃO POLIMÉRICA (ADESIVO) COM PREPARO MANUAL. AF_06/2014</v>
          </cell>
          <cell r="C5504" t="str">
            <v>M2</v>
          </cell>
          <cell r="D5504">
            <v>5.71</v>
          </cell>
        </row>
        <row r="5505">
          <cell r="A5505">
            <v>87889</v>
          </cell>
          <cell r="B5505" t="str">
            <v>CHAPISCO APLICADO EM ALVENARIA (SEM PRESENÇA DE VÃOS) E ESTRUTURAS DE CONCRETO DE FACHADA, COM ROLO PARA TEXTURA ACRÍLICA.  ARGAMASSA TRAÇO 1:4 E EMULSÃO POLIMÉRICA (ADESIVO) COM PREPARO EM BETONEIRA 400L. AF_06/2014</v>
          </cell>
          <cell r="C5505" t="str">
            <v>M2</v>
          </cell>
          <cell r="D5505">
            <v>5.57</v>
          </cell>
        </row>
        <row r="5506">
          <cell r="A5506">
            <v>87891</v>
          </cell>
          <cell r="B5506" t="str">
            <v>CHAPISCO APLICADO EM ALVENARIA (SEM PRESENÇA DE VÃOS) E ESTRUTURAS DE CONCRETO DE FACHADA, COM ROLO PARA TEXTURA ACRÍLICA.  ARGAMASSA INDUSTRIALIZADA COM PREPARO MANUAL. AF_06/2014</v>
          </cell>
          <cell r="C5506" t="str">
            <v>M2</v>
          </cell>
          <cell r="D5506">
            <v>10.17</v>
          </cell>
        </row>
        <row r="5507">
          <cell r="A5507">
            <v>87892</v>
          </cell>
          <cell r="B5507" t="str">
            <v>CHAPISCO APLICADO EM ALVENARIA (SEM PRESENÇA DE VÃOS) E ESTRUTURAS DE CONCRETO DE FACHADA, COM ROLO PARA TEXTURA ACRÍLICA.  ARGAMASSA INDUSTRIALIZADA COM PREPARO EM MISTURADOR 300 KG. AF_06/2014</v>
          </cell>
          <cell r="C5507" t="str">
            <v>M2</v>
          </cell>
          <cell r="D5507">
            <v>9.85</v>
          </cell>
        </row>
        <row r="5508">
          <cell r="A5508">
            <v>87893</v>
          </cell>
          <cell r="B5508" t="str">
            <v>CHAPISCO APLICADO EM ALVENARIA (SEM PRESENÇA DE VÃOS) E ESTRUTURAS DE CONCRETO DE FACHADA, COM COLHER DE PEDREIRO.  ARGAMASSA TRAÇO 1:3 COM PREPARO MANUAL. AF_06/2014</v>
          </cell>
          <cell r="C5508" t="str">
            <v>M2</v>
          </cell>
          <cell r="D5508">
            <v>5.27</v>
          </cell>
        </row>
        <row r="5509">
          <cell r="A5509">
            <v>87894</v>
          </cell>
          <cell r="B5509" t="str">
            <v>CHAPISCO APLICADO EM ALVENARIA (SEM PRESENÇA DE VÃOS) E ESTRUTURAS DE CONCRETO DE FACHADA, COM COLHER DE PEDREIRO.  ARGAMASSA TRAÇO 1:3 COM PREPARO EM BETONEIRA 400L. AF_06/2014</v>
          </cell>
          <cell r="C5509" t="str">
            <v>M2</v>
          </cell>
          <cell r="D5509">
            <v>4.8099999999999996</v>
          </cell>
        </row>
        <row r="5510">
          <cell r="A5510">
            <v>87896</v>
          </cell>
          <cell r="B5510" t="str">
            <v>CHAPISCO APLICADO EM ALVENARIA (SEM PRESENÇA DE VÃOS) E ESTRUTURAS DE CONCRETO DE FACHADA, COM EQUIPAMENTO DE PROJEÇÃO.  ARGAMASSA TRAÇO 1:3 COM PREPARO MANUAL. AF_06/2014</v>
          </cell>
          <cell r="C5510" t="str">
            <v>M2</v>
          </cell>
          <cell r="D5510">
            <v>4.72</v>
          </cell>
        </row>
        <row r="5511">
          <cell r="A5511">
            <v>87897</v>
          </cell>
          <cell r="B5511" t="str">
            <v>CHAPISCO APLICADO EM ALVENARIA (SEM PRESENÇA DE VÃOS) E ESTRUTURAS DE CONCRETO DE FACHADA, COM EQUIPAMENTO DE PROJEÇÃO.  ARGAMASSA TRAÇO 1:3 COM PREPARO EM BETONEIRA 400 L. AF_06/2014</v>
          </cell>
          <cell r="C5511" t="str">
            <v>M2</v>
          </cell>
          <cell r="D5511">
            <v>4.26</v>
          </cell>
        </row>
        <row r="5512">
          <cell r="A5512">
            <v>87899</v>
          </cell>
          <cell r="B5512" t="str">
            <v>CHAPISCO APLICADO EM ALVENARIA (COM PRESENÇA DE VÃOS) E ESTRUTURAS DE CONCRETO DE FACHADA, COM ROLO PARA TEXTURA ACRÍLICA.  ARGAMASSA TRAÇO 1:4 E EMULSÃO POLIMÉRICA (ADESIVO) COM PREPARO MANUAL. AF_06/2014</v>
          </cell>
          <cell r="C5512" t="str">
            <v>M2</v>
          </cell>
          <cell r="D5512">
            <v>6.69</v>
          </cell>
        </row>
        <row r="5513">
          <cell r="A5513">
            <v>87900</v>
          </cell>
          <cell r="B5513" t="str">
            <v>CHAPISCO APLICADO EM ALVENARIA (COM PRESENÇA DE VÃOS) E ESTRUTURAS DE CONCRETO DE FACHADA, COM ROLO PARA TEXTURA ACRÍLICA.  ARGAMASSA TRAÇO 1:4 E EMULSÃO POLIMÉRICA (ADESIVO) COM PREPARO EM BETONEIRA 400L. AF_06/2014</v>
          </cell>
          <cell r="C5513" t="str">
            <v>M2</v>
          </cell>
          <cell r="D5513">
            <v>6.55</v>
          </cell>
        </row>
        <row r="5514">
          <cell r="A5514">
            <v>87902</v>
          </cell>
          <cell r="B5514" t="str">
            <v>CHAPISCO APLICADO EM ALVENARIA (COM PRESENÇA DE VÃOS) E ESTRUTURAS DE CONCRETO DE FACHADA, COM ROLO PARA TEXTURA ACRÍLICA.  ARGAMASSA INDUSTRIALIZADA COM PREPARO MANUAL. AF_06/2014</v>
          </cell>
          <cell r="C5514" t="str">
            <v>M2</v>
          </cell>
          <cell r="D5514">
            <v>11.15</v>
          </cell>
        </row>
        <row r="5515">
          <cell r="A5515">
            <v>87903</v>
          </cell>
          <cell r="B5515" t="str">
            <v>CHAPISCO APLICADO EM ALVENARIA (COM PRESENÇA DE VÃOS) E ESTRUTURAS DE CONCRETO DE FACHADA, COM ROLO PARA TEXTURA ACRÍLICA.  ARGAMASSA INDUSTRIALIZADA COM PREPARO EM MISTURADOR 300 KG. AF_06/2014</v>
          </cell>
          <cell r="C5515" t="str">
            <v>M2</v>
          </cell>
          <cell r="D5515">
            <v>10.83</v>
          </cell>
        </row>
        <row r="5516">
          <cell r="A5516">
            <v>87904</v>
          </cell>
          <cell r="B5516" t="str">
            <v>CHAPISCO APLICADO EM ALVENARIA (COM PRESENÇA DE VÃOS) E ESTRUTURAS DE CONCRETO DE FACHADA, COM COLHER DE PEDREIRO.  ARGAMASSA TRAÇO 1:3 COM PREPARO MANUAL. AF_06/2014</v>
          </cell>
          <cell r="C5516" t="str">
            <v>M2</v>
          </cell>
          <cell r="D5516">
            <v>6.91</v>
          </cell>
        </row>
        <row r="5517">
          <cell r="A5517">
            <v>87905</v>
          </cell>
          <cell r="B5517" t="str">
            <v>CHAPISCO APLICADO EM ALVENARIA (COM PRESENÇA DE VÃOS) E ESTRUTURAS DE CONCRETO DE FACHADA, COM COLHER DE PEDREIRO.  ARGAMASSA TRAÇO 1:3 COM PREPARO EM BETONEIRA 400L. AF_06/2014</v>
          </cell>
          <cell r="C5517" t="str">
            <v>M2</v>
          </cell>
          <cell r="D5517">
            <v>6.45</v>
          </cell>
        </row>
        <row r="5518">
          <cell r="A5518">
            <v>87907</v>
          </cell>
          <cell r="B5518" t="str">
            <v>CHAPISCO APLICADO EM ALVENARIA (COM PRESENÇA DE VÃOS) E ESTRUTURAS DE CONCRETO DE FACHADA, COM EQUIPAMENTO DE PROJEÇÃO.  ARGAMASSA TRAÇO 1:3 COM PREPARO MANUAL. AF_06/2014</v>
          </cell>
          <cell r="C5518" t="str">
            <v>M2</v>
          </cell>
          <cell r="D5518">
            <v>6.11</v>
          </cell>
        </row>
        <row r="5519">
          <cell r="A5519">
            <v>87908</v>
          </cell>
          <cell r="B5519" t="str">
            <v>CHAPISCO APLICADO EM ALVENARIA (COM PRESENÇA DE VÃOS) E ESTRUTURAS DE CONCRETO DE FACHADA, COM EQUIPAMENTO DE PROJEÇÃO.  ARGAMASSA TRAÇO 1:3 COM PREPARO EM BETONEIRA 400 L. AF_06/2014</v>
          </cell>
          <cell r="C5519" t="str">
            <v>M2</v>
          </cell>
          <cell r="D5519">
            <v>5.65</v>
          </cell>
        </row>
        <row r="5520">
          <cell r="A5520">
            <v>87910</v>
          </cell>
          <cell r="B5520" t="str">
            <v>CHAPISCO APLICADO SOMENTE NA ESTRUTURA DE CONCRETO DA FACHADA, COM DESEMPENADEIRA DENTADA. ARGAMASSA INDUSTRIALIZADA COM PREPARO MANUAL. AF_06/2014</v>
          </cell>
          <cell r="C5520" t="str">
            <v>M2</v>
          </cell>
          <cell r="D5520">
            <v>21.88</v>
          </cell>
        </row>
        <row r="5521">
          <cell r="A5521">
            <v>87911</v>
          </cell>
          <cell r="B5521" t="str">
            <v>CHAPISCO APLICADO SOMENTE NA ESTRUTURA DE CONCRETO DA FACHADA, COM DESEMPENADEIRA DENTADA. ARGAMASSA INDUSTRIALIZADA COM PREPARO EM MISTURADOR 300 KG. AF_06/2014</v>
          </cell>
          <cell r="C5521" t="str">
            <v>M2</v>
          </cell>
          <cell r="D5521">
            <v>21.22</v>
          </cell>
        </row>
        <row r="5522">
          <cell r="A5522">
            <v>5991</v>
          </cell>
          <cell r="B5522" t="str">
            <v>BARRA LISA COM ARGAMASSA TRACO 1:4 (CIMENTO E AREIA GROSSA), ESPESSURA 2,0CM, INCLUSO ADITIVO IMPERMEABILIZANTE, PREPARO MECANICO DA ARGAMASSA</v>
          </cell>
          <cell r="C5522" t="str">
            <v>M2</v>
          </cell>
          <cell r="D5522">
            <v>40.79</v>
          </cell>
        </row>
        <row r="5523">
          <cell r="A5523">
            <v>84023</v>
          </cell>
          <cell r="B5523" t="str">
            <v>BARRA LISA TRACO 1:3 (CIMENTO E AREIA MEDIA), ESPESSURA 1,5CM, PREPARO MANUAL DA ARGAMASSA</v>
          </cell>
          <cell r="C5523" t="str">
            <v>M2</v>
          </cell>
          <cell r="D5523">
            <v>39.33</v>
          </cell>
        </row>
        <row r="5524">
          <cell r="A5524">
            <v>84024</v>
          </cell>
          <cell r="B5524" t="str">
            <v>BARRA LISA TRACO 1:3 (CIMENTO E AREIA MEDIA), ESPESSURA 1,0CM, PREPARO MANUAL DA ARGAMASSA</v>
          </cell>
          <cell r="C5524" t="str">
            <v>M2</v>
          </cell>
          <cell r="D5524">
            <v>37.130000000000003</v>
          </cell>
        </row>
        <row r="5525">
          <cell r="A5525">
            <v>84026</v>
          </cell>
          <cell r="B5525" t="str">
            <v>BARRA LISA TRACO 1:4 (CIMENTO E AREIA MEDIA), ESPESSURA 2,0CM, PREPARO MANUAL DA ARGAMASSA</v>
          </cell>
          <cell r="C5525" t="str">
            <v>M2</v>
          </cell>
          <cell r="D5525">
            <v>45.97</v>
          </cell>
        </row>
        <row r="5526">
          <cell r="A5526">
            <v>84027</v>
          </cell>
          <cell r="B5526" t="str">
            <v>BARRA LISA TRACO 1:3 (CIMENTO E AREIA MEDIA), ESPESSURA 0,5CM, PREPARO MANUAL DA ARGAMASSA</v>
          </cell>
          <cell r="C5526" t="str">
            <v>M2</v>
          </cell>
          <cell r="D5526">
            <v>31.35</v>
          </cell>
        </row>
        <row r="5527">
          <cell r="A5527">
            <v>84028</v>
          </cell>
          <cell r="B5527" t="str">
            <v>BARRA LISA TRACO 1:4 (CIMENTO E AREIA MEDIA), COM CORANTE AMARELO, ESPESSURA 2,0CM, PREPARO MANUAL DA ARGAMASSA</v>
          </cell>
          <cell r="C5527" t="str">
            <v>M2</v>
          </cell>
          <cell r="D5527">
            <v>51.32</v>
          </cell>
        </row>
        <row r="5528">
          <cell r="A5528">
            <v>84072</v>
          </cell>
          <cell r="B5528" t="str">
            <v>BARRA LISA TRACO 1:3 (CIMENTO E AREIA MEDIA NAO PENEIRADA), INCLUSO ADITIVO IMPERMEABILIZANTE, ESPESSURA 0,5CM, PREPARO MANUAL DA ARGAMASSA</v>
          </cell>
          <cell r="C5528" t="str">
            <v>M2</v>
          </cell>
          <cell r="D5528">
            <v>31.83</v>
          </cell>
        </row>
        <row r="5529">
          <cell r="A5529">
            <v>87411</v>
          </cell>
          <cell r="B5529" t="str">
            <v>APLICAÇÃO MANUAL DE GESSO DESEMPENADO (SEM TALISCAS) EM TETO DE AMBIENTES DE ÁREA MAIOR QUE 10M², ESPESSURA DE 0,5CM. AF_06/2014</v>
          </cell>
          <cell r="C5529" t="str">
            <v>M2</v>
          </cell>
          <cell r="D5529">
            <v>12.76</v>
          </cell>
        </row>
        <row r="5530">
          <cell r="A5530">
            <v>87412</v>
          </cell>
          <cell r="B5530" t="str">
            <v>APLICAÇÃO MANUAL DE GESSO DESEMPENADO (SEM TALISCAS) EM TETO DE AMBIENTES DE ÁREA ENTRE 5M² E 10M², ESPESSURA DE 0,5CM. AF_06/2014</v>
          </cell>
          <cell r="C5530" t="str">
            <v>M2</v>
          </cell>
          <cell r="D5530">
            <v>18.11</v>
          </cell>
        </row>
        <row r="5531">
          <cell r="A5531">
            <v>87413</v>
          </cell>
          <cell r="B5531" t="str">
            <v>APLICAÇÃO MANUAL DE GESSO DESEMPENADO (SEM TALISCAS) EM TETO DE AMBIENTES DE ÁREA MENOR QUE 5M², ESPESSURA DE 0,5CM. AF_06/2014</v>
          </cell>
          <cell r="C5531" t="str">
            <v>M2</v>
          </cell>
          <cell r="D5531">
            <v>21.16</v>
          </cell>
        </row>
        <row r="5532">
          <cell r="A5532">
            <v>87414</v>
          </cell>
          <cell r="B5532" t="str">
            <v>APLICAÇÃO MANUAL DE GESSO DESEMPENADO (SEM TALISCAS) EM TETO DE AMBIENTES DE ÁREA MAIOR QUE 10M², ESPESSURA DE 1,0CM. AF_06/2014</v>
          </cell>
          <cell r="C5532" t="str">
            <v>M2</v>
          </cell>
          <cell r="D5532">
            <v>19.02</v>
          </cell>
        </row>
        <row r="5533">
          <cell r="A5533">
            <v>87415</v>
          </cell>
          <cell r="B5533" t="str">
            <v>APLICAÇÃO MANUAL DE GESSO DESEMPENADO (SEM TALISCAS) EM TETO DE AMBIENTES DE ÁREA ENTRE 5M² E 10M², ESPESSURA DE 1,0CM. AF_06/2014</v>
          </cell>
          <cell r="C5533" t="str">
            <v>M2</v>
          </cell>
          <cell r="D5533">
            <v>24.21</v>
          </cell>
        </row>
        <row r="5534">
          <cell r="A5534">
            <v>87416</v>
          </cell>
          <cell r="B5534" t="str">
            <v>APLICAÇÃO MANUAL DE GESSO DESEMPENADO (SEM TALISCAS) EM TETO DE AMBIENTES DE ÁREA MENOR QUE 5M², ESPESSURA DE 1,0CM. AF_06/2014</v>
          </cell>
          <cell r="C5534" t="str">
            <v>M2</v>
          </cell>
          <cell r="D5534">
            <v>27.46</v>
          </cell>
        </row>
        <row r="5535">
          <cell r="A5535">
            <v>87417</v>
          </cell>
          <cell r="B5535" t="str">
            <v>APLICAÇÃO MANUAL DE GESSO DESEMPENADO (SEM TALISCAS) EM PAREDES DE AMBIENTES DE ÁREA MAIOR QUE 10M², ESPESSURA DE 0,5CM. AF_06/2014</v>
          </cell>
          <cell r="C5535" t="str">
            <v>M2</v>
          </cell>
          <cell r="D5535">
            <v>13.51</v>
          </cell>
        </row>
        <row r="5536">
          <cell r="A5536">
            <v>87418</v>
          </cell>
          <cell r="B5536" t="str">
            <v>APLICAÇÃO MANUAL DE GESSO DESEMPENADO (SEM TALISCAS) EM PAREDES DE AMBIENTES DE ÁREA ENTRE 5M² E 10M², ESPESSURA DE 0,5CM. AF_06/2014</v>
          </cell>
          <cell r="C5536" t="str">
            <v>M2</v>
          </cell>
          <cell r="D5536">
            <v>13.91</v>
          </cell>
        </row>
        <row r="5537">
          <cell r="A5537">
            <v>87419</v>
          </cell>
          <cell r="B5537" t="str">
            <v>APLICAÇÃO MANUAL DE GESSO DESEMPENADO (SEM TALISCAS) EM PAREDES DE AMBIENTES DE ÁREA MENOR QUE 5M², ESPESSURA DE 0,5CM. AF_06/2014</v>
          </cell>
          <cell r="C5537" t="str">
            <v>M2</v>
          </cell>
          <cell r="D5537">
            <v>15.06</v>
          </cell>
        </row>
        <row r="5538">
          <cell r="A5538">
            <v>87420</v>
          </cell>
          <cell r="B5538" t="str">
            <v>APLICAÇÃO MANUAL DE GESSO DESEMPENADO (SEM TALISCAS) EM PAREDES DE AMBIENTES DE ÁREA MAIOR QUE 10M², ESPESSURA DE 1,0CM. AF_06/2014</v>
          </cell>
          <cell r="C5538" t="str">
            <v>M2</v>
          </cell>
          <cell r="D5538">
            <v>20.37</v>
          </cell>
        </row>
        <row r="5539">
          <cell r="A5539">
            <v>87421</v>
          </cell>
          <cell r="B5539" t="str">
            <v>APLICAÇÃO MANUAL DE GESSO DESEMPENADO (SEM TALISCAS) EM PAREDES DE AMBIENTES DE ÁREA ENTRE 5M² E 10M², ESPESSURA DE 1,0CM. AF_06/2014</v>
          </cell>
          <cell r="C5539" t="str">
            <v>M2</v>
          </cell>
          <cell r="D5539">
            <v>20.77</v>
          </cell>
        </row>
        <row r="5540">
          <cell r="A5540">
            <v>87422</v>
          </cell>
          <cell r="B5540" t="str">
            <v>APLICAÇÃO MANUAL DE GESSO DESEMPENADO (SEM TALISCAS) EM PAREDES DE AMBIENTES DE ÁREA MENOR QUE 5M², ESPESSURA DE 1,0CM. AF_06/2014</v>
          </cell>
          <cell r="C5540" t="str">
            <v>M2</v>
          </cell>
          <cell r="D5540">
            <v>21.92</v>
          </cell>
        </row>
        <row r="5541">
          <cell r="A5541">
            <v>87423</v>
          </cell>
          <cell r="B5541" t="str">
            <v>APLICAÇÃO MANUAL DE GESSO SARRAFEADO (COM TALISCAS) EM PAREDES DE AMBIENTES DE ÁREA MAIOR QUE 10M², ESPESSURA DE 1,0CM. AF_06/2014</v>
          </cell>
          <cell r="C5541" t="str">
            <v>M2</v>
          </cell>
          <cell r="D5541">
            <v>26.87</v>
          </cell>
        </row>
        <row r="5542">
          <cell r="A5542">
            <v>87424</v>
          </cell>
          <cell r="B5542" t="str">
            <v>APLICAÇÃO MANUAL DE GESSO SARRAFEADO (COM TALISCAS) EM PAREDES DE AMBIENTES DE ÁREA ENTRE 5M² E 10M², ESPESSURA DE 1,0CM. AF_06/2014</v>
          </cell>
          <cell r="C5542" t="str">
            <v>M2</v>
          </cell>
          <cell r="D5542">
            <v>27.46</v>
          </cell>
        </row>
        <row r="5543">
          <cell r="A5543">
            <v>87425</v>
          </cell>
          <cell r="B5543" t="str">
            <v>APLICAÇÃO MANUAL DE GESSO SARRAFEADO (COM TALISCAS) EM PAREDES DE AMBIENTES DE ÁREA MENOR QUE 5M², ESPESSURA DE 1,0CM. AF_06/2014</v>
          </cell>
          <cell r="C5543" t="str">
            <v>M2</v>
          </cell>
          <cell r="D5543">
            <v>28.41</v>
          </cell>
        </row>
        <row r="5544">
          <cell r="A5544">
            <v>87426</v>
          </cell>
          <cell r="B5544" t="str">
            <v>APLICAÇÃO MANUAL DE GESSO SARRAFEADO (COM TALISCAS) EM PAREDES DE AMBIENTES DE ÁREA MAIOR QUE 10M², ESPESSURA DE 1,5CM. AF_06/2014</v>
          </cell>
          <cell r="C5544" t="str">
            <v>M2</v>
          </cell>
          <cell r="D5544">
            <v>31.65</v>
          </cell>
        </row>
        <row r="5545">
          <cell r="A5545">
            <v>87427</v>
          </cell>
          <cell r="B5545" t="str">
            <v>APLICAÇÃO MANUAL DE GESSO SARRAFEADO (COM TALISCAS) EM PAREDES DE AMBIENTES DE ÁREA ENTRE 5M² E 10M², ESPESSURA DE 1,5CM. AF_06/2014</v>
          </cell>
          <cell r="C5545" t="str">
            <v>M2</v>
          </cell>
          <cell r="D5545">
            <v>32.25</v>
          </cell>
        </row>
        <row r="5546">
          <cell r="A5546">
            <v>87428</v>
          </cell>
          <cell r="B5546" t="str">
            <v>APLICAÇÃO MANUAL DE GESSO SARRAFEADO (COM TALISCAS) EM PAREDES DE AMBIENTES DE ÁREA MENOR QUE 5M², ESPESSURA DE 1,5CM. AF_06/2014</v>
          </cell>
          <cell r="C5546" t="str">
            <v>M2</v>
          </cell>
          <cell r="D5546">
            <v>33.200000000000003</v>
          </cell>
        </row>
        <row r="5547">
          <cell r="A5547">
            <v>87429</v>
          </cell>
          <cell r="B5547" t="str">
            <v>APLICAÇÃO DE GESSO PROJETADO COM EQUIPAMENTO DE PROJEÇÃO EM PAREDES DE AMBIENTES DE ÁREA MAIOR QUE 10M², DESEMPENADO (SEM TALISCAS), ESPESSURA DE 0,5CM. AF_06/2014</v>
          </cell>
          <cell r="C5547" t="str">
            <v>M2</v>
          </cell>
          <cell r="D5547">
            <v>15.12</v>
          </cell>
        </row>
        <row r="5548">
          <cell r="A5548">
            <v>87430</v>
          </cell>
          <cell r="B5548" t="str">
            <v>APLICAÇÃO DE GESSO PROJETADO COM EQUIPAMENTO DE PROJEÇÃO EM PAREDES DE AMBIENTES DE ÁREA ENTRE 5M² E 10M², DESEMPENADO (SEM TALISCAS), ESPESSURA DE 0,5CM. AF_06/2014</v>
          </cell>
          <cell r="C5548" t="str">
            <v>M2</v>
          </cell>
          <cell r="D5548">
            <v>15.52</v>
          </cell>
        </row>
        <row r="5549">
          <cell r="A5549">
            <v>87431</v>
          </cell>
          <cell r="B5549" t="str">
            <v>APLICAÇÃO DE GESSO PROJETADO COM EQUIPAMENTO DE PROJEÇÃO EM PAREDES DE AMBIENTES DE ÁREA MENOR QUE 5M², DESEMPENADO (SEM TALISCAS), ESPESSURA DE 0,5CM. AF_06/2014</v>
          </cell>
          <cell r="C5549" t="str">
            <v>M2</v>
          </cell>
          <cell r="D5549">
            <v>15.72</v>
          </cell>
        </row>
        <row r="5550">
          <cell r="A5550">
            <v>87432</v>
          </cell>
          <cell r="B5550" t="str">
            <v>APLICAÇÃO DE GESSO PROJETADO COM EQUIPAMENTO DE PROJEÇÃO EM PAREDES DE AMBIENTES DE ÁREA MAIOR QUE 10M², DESEMPENADO (SEM TALISCAS), ESPESSURA DE 1,0CM. AF_06/2014</v>
          </cell>
          <cell r="C5550" t="str">
            <v>M2</v>
          </cell>
          <cell r="D5550">
            <v>21.87</v>
          </cell>
        </row>
        <row r="5551">
          <cell r="A5551">
            <v>87433</v>
          </cell>
          <cell r="B5551" t="str">
            <v>APLICAÇÃO DE GESSO PROJETADO COM EQUIPAMENTO DE PROJEÇÃO EM PAREDES DE AMBIENTES DE ÁREA ENTRE 5M² E 10M², DESEMPENADO (SEM TALISCAS), ESPESSURA DE 1,0CM. AF_06/2014</v>
          </cell>
          <cell r="C5551" t="str">
            <v>M2</v>
          </cell>
          <cell r="D5551">
            <v>22.66</v>
          </cell>
        </row>
        <row r="5552">
          <cell r="A5552">
            <v>87434</v>
          </cell>
          <cell r="B5552" t="str">
            <v>APLICAÇÃO DE GESSO PROJETADO COM EQUIPAMENTO DE PROJEÇÃO EM PAREDES DE AMBIENTES DE ÁREA MENOR QUE 5M², DESEMPENADO (SEM TALISCAS), ESPESSURA DE 1,0CM. AF_06/2014</v>
          </cell>
          <cell r="C5552" t="str">
            <v>M2</v>
          </cell>
          <cell r="D5552">
            <v>23.22</v>
          </cell>
        </row>
        <row r="5553">
          <cell r="A5553">
            <v>87435</v>
          </cell>
          <cell r="B5553" t="str">
            <v>APLICAÇÃO DE GESSO PROJETADO COM EQUIPAMENTO DE PROJEÇÃO EM PAREDES DE AMBIENTES DE ÁREA MAIOR QUE 10M², SARRAFEADO (COM TALISCAS), ESPESSURA DE 1,0CM. AF_06/2014</v>
          </cell>
          <cell r="C5553" t="str">
            <v>M2</v>
          </cell>
          <cell r="D5553">
            <v>24.37</v>
          </cell>
        </row>
        <row r="5554">
          <cell r="A5554">
            <v>87436</v>
          </cell>
          <cell r="B5554" t="str">
            <v>APLICAÇÃO DE GESSO PROJETADO COM EQUIPAMENTO DE PROJEÇÃO EM PAREDES DE AMBIENTES DE ÁREA ENTRE 5M² E 10M², SARRAFEADO (COM TALISCAS), ESPESSURA DE 1,0CM. AF_06/2014</v>
          </cell>
          <cell r="C5554" t="str">
            <v>M2</v>
          </cell>
          <cell r="D5554">
            <v>25.72</v>
          </cell>
        </row>
        <row r="5555">
          <cell r="A5555">
            <v>87437</v>
          </cell>
          <cell r="B5555" t="str">
            <v>APLICAÇÃO DE GESSO PROJETADO COM EQUIPAMENTO DE PROJEÇÃO EM PAREDES DE AMBIENTES DE ÁREA MENOR QUE 5M², SARRAFEADO (COM TALISCAS), ESPESSURA DE 1,0CM. AF_06/2014</v>
          </cell>
          <cell r="C5555" t="str">
            <v>M2</v>
          </cell>
          <cell r="D5555">
            <v>26.67</v>
          </cell>
        </row>
        <row r="5556">
          <cell r="A5556">
            <v>87438</v>
          </cell>
          <cell r="B5556" t="str">
            <v>APLICAÇÃO DE GESSO PROJETADO COM EQUIPAMENTO DE PROJEÇÃO EM PAREDES DE AMBIENTES DE ÁREA MAIOR QUE 10M², SARRAFEADO (COM TALISCAS), ESPESSURA DE 1,5CM. AF_06/2014</v>
          </cell>
          <cell r="C5556" t="str">
            <v>M2</v>
          </cell>
          <cell r="D5556">
            <v>30.08</v>
          </cell>
        </row>
        <row r="5557">
          <cell r="A5557">
            <v>87439</v>
          </cell>
          <cell r="B5557" t="str">
            <v>APLICAÇÃO DE GESSO PROJETADO COM EQUIPAMENTO DE PROJEÇÃO EM PAREDES DE AMBIENTES DE ÁREA ENTRE 5M² E 10M², SARRAFEADO (COM TALISCAS), ESPESSURA DE 1,5CM. AF_06/2014</v>
          </cell>
          <cell r="C5557" t="str">
            <v>M2</v>
          </cell>
          <cell r="D5557">
            <v>31.79</v>
          </cell>
        </row>
        <row r="5558">
          <cell r="A5558">
            <v>87440</v>
          </cell>
          <cell r="B5558" t="str">
            <v>APLICAÇÃO DE GESSO PROJETADO COM EQUIPAMENTO DE PROJEÇÃO EM PAREDES DE AMBIENTES DE ÁREA MENOR QUE 5M², SARRAFEADO (COM TALISCAS), ESPESSURA DE 1,5CM. AF_06/2014</v>
          </cell>
          <cell r="C5558" t="str">
            <v>M2</v>
          </cell>
          <cell r="D5558">
            <v>32.58</v>
          </cell>
        </row>
        <row r="5559">
          <cell r="A5559">
            <v>87527</v>
          </cell>
          <cell r="B5559" t="str">
            <v>EMBOÇO, PARA RECEBIMENTO DE CERÂMICA, EM ARGAMASSA TRAÇO 1:2:8, PREPARO MECÂNICO COM BETONEIRA 400L, APLICADO MANUALMENTE EM FACES INTERNAS DE PAREDES, PARA AMBIENTE COM ÁREA MENOR QUE 5M2, ESPESSURA DE 20MM, COM EXECUÇÃO DE TALISCAS. AF_06/2014</v>
          </cell>
          <cell r="C5559" t="str">
            <v>M2</v>
          </cell>
          <cell r="D5559">
            <v>27.32</v>
          </cell>
        </row>
        <row r="5560">
          <cell r="A5560">
            <v>87528</v>
          </cell>
          <cell r="B5560" t="str">
            <v>EMBOÇO, PARA RECEBIMENTO DE CERÂMICA, EM ARGAMASSA TRAÇO 1:2:8, PREPARO MANUAL, APLICADO MANUALMENTE EM FACES INTERNAS DE PAREDES, PARA AMBIENTE COM ÁREA MENOR QUE 5M2, ESPESSURA DE 20MM, COM EXECUÇÃO DE TALISCAS. AF_06/2014</v>
          </cell>
          <cell r="C5560" t="str">
            <v>M2</v>
          </cell>
          <cell r="D5560">
            <v>31.31</v>
          </cell>
        </row>
        <row r="5561">
          <cell r="A5561">
            <v>87529</v>
          </cell>
          <cell r="B5561" t="str">
            <v>MASSA ÚNICA, PARA RECEBIMENTO DE PINTURA, EM ARGAMASSA TRAÇO 1:2:8, PREPARO MECÂNICO COM BETONEIRA 400L, APLICADA MANUALMENTE EM FACES INTERNAS DE PAREDES, ESPESSURA DE 20MM, COM EXECUÇÃO DE TALISCAS. AF_06/2014</v>
          </cell>
          <cell r="C5561" t="str">
            <v>M2</v>
          </cell>
          <cell r="D5561">
            <v>24.49</v>
          </cell>
        </row>
        <row r="5562">
          <cell r="A5562">
            <v>87530</v>
          </cell>
          <cell r="B5562" t="str">
            <v>MASSA ÚNICA, PARA RECEBIMENTO DE PINTURA, EM ARGAMASSA TRAÇO 1:2:8, PREPARO MANUAL, APLICADA MANUALMENTE EM FACES INTERNAS DE PAREDES, ESPESSURA DE 20MM, COM EXECUÇÃO DE TALISCAS. AF_06/2014</v>
          </cell>
          <cell r="C5562" t="str">
            <v>M2</v>
          </cell>
          <cell r="D5562">
            <v>28.48</v>
          </cell>
        </row>
        <row r="5563">
          <cell r="A5563">
            <v>87531</v>
          </cell>
          <cell r="B5563" t="str">
            <v>EMBOÇO, PARA RECEBIMENTO DE CERÂMICA, EM ARGAMASSA TRAÇO 1:2:8, PREPARO MECÂNICO COM BETONEIRA 400L, APLICADO MANUALMENTE EM FACES INTERNAS DE PAREDES, PARA AMBIENTE COM ÁREA ENTRE 5M2 E 10M2, ESPESSURA DE 20MM, COM EXECUÇÃO DE TALISCAS. AF_06/2014</v>
          </cell>
          <cell r="C5563" t="str">
            <v>M2</v>
          </cell>
          <cell r="D5563">
            <v>23.49</v>
          </cell>
        </row>
        <row r="5564">
          <cell r="A5564">
            <v>87532</v>
          </cell>
          <cell r="B5564" t="str">
            <v>EMBOÇO, PARA RECEBIMENTO DE CERÂMICA, EM ARGAMASSA TRAÇO 1:2:8, PREPARO MANUAL, APLICADO MANUALMENTE EM FACES INTERNAS DE PAREDES, PARA AMBIENTE COM ÁREA  ENTRE 5M2 E 10M2, ESPESSURA DE 20MM, COM EXECUÇÃO DE TALISCAS. AF_06/2014</v>
          </cell>
          <cell r="C5564" t="str">
            <v>M2</v>
          </cell>
          <cell r="D5564">
            <v>27.48</v>
          </cell>
        </row>
        <row r="5565">
          <cell r="A5565">
            <v>87535</v>
          </cell>
          <cell r="B5565" t="str">
            <v>EMBOÇO, PARA RECEBIMENTO DE CERÂMICA, EM ARGAMASSA TRAÇO 1:2:8, PREPARO MECÂNICO COM BETONEIRA 400L, APLICADO MANUALMENTE EM FACES INTERNAS DE PAREDES, PARA AMBIENTE COM ÁREA  MAIOR QUE 10M2, ESPESSURA DE 20MM, COM EXECUÇÃO DE TALISCAS. AF_06/2014</v>
          </cell>
          <cell r="C5565" t="str">
            <v>M2</v>
          </cell>
          <cell r="D5565">
            <v>20.67</v>
          </cell>
        </row>
        <row r="5566">
          <cell r="A5566">
            <v>87536</v>
          </cell>
          <cell r="B5566" t="str">
            <v>EMBOÇO, PARA RECEBIMENTO DE CERÂMICA, EM ARGAMASSA TRAÇO 1:2:8, PREPARO MANUAL, APLICADO MANUALMENTE EM FACES INTERNAS DE PAREDES, PARA AMBIENTE COM ÁREA  MAIOR QUE 10M2, ESPESSURA DE 20MM, COM EXECUÇÃO DE TALISCAS. AF_06/2014</v>
          </cell>
          <cell r="C5566" t="str">
            <v>M2</v>
          </cell>
          <cell r="D5566">
            <v>24.66</v>
          </cell>
        </row>
        <row r="5567">
          <cell r="A5567">
            <v>87537</v>
          </cell>
          <cell r="B5567"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67" t="str">
            <v>M2</v>
          </cell>
          <cell r="D5567">
            <v>52.67</v>
          </cell>
        </row>
        <row r="5568">
          <cell r="A5568">
            <v>87538</v>
          </cell>
          <cell r="B5568" t="str">
            <v>MASSA ÚNICA, PARA RECEBIMENTO DE PINTURA, EM ARGAMASSA INDUSTRIALIZADA, PREPARO MECÂNICO, APLICADO COM EQUIPAMENTO DE MISTURA E PROJEÇÃO DE 1,5 M3/H DE ARGAMASSA EM FACES INTERNAS DE PAREDES, ESPESSURA DE 20MM, COM EXECUÇÃO DE TALISCAS. AF_06/2014</v>
          </cell>
          <cell r="C5568" t="str">
            <v>M2</v>
          </cell>
          <cell r="D5568">
            <v>50.26</v>
          </cell>
        </row>
        <row r="5569">
          <cell r="A5569">
            <v>87539</v>
          </cell>
          <cell r="B5569"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69" t="str">
            <v>M2</v>
          </cell>
          <cell r="D5569">
            <v>49.41</v>
          </cell>
        </row>
        <row r="5570">
          <cell r="A5570">
            <v>87541</v>
          </cell>
          <cell r="B5570"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70" t="str">
            <v>M2</v>
          </cell>
          <cell r="D5570">
            <v>46.99</v>
          </cell>
        </row>
        <row r="5571">
          <cell r="A5571">
            <v>87543</v>
          </cell>
          <cell r="B5571" t="str">
            <v>MASSA ÚNICA, PARA RECEBIMENTO DE PINTURA OU CERÂMICA, ARGAMASSA INDUSTRIALIZADA, PREPARO MECÂNICO, APLICADO COM EQUIPAMENTO DE MISTURA E PROJEÇÃO DE 1,5 M3/H EM FACES INTERNAS DE PAREDES, ESPESSURA DE 5MM, SEM EXECUÇÃO DE TALISCAS. AF_06/2014</v>
          </cell>
          <cell r="C5571" t="str">
            <v>M2</v>
          </cell>
          <cell r="D5571">
            <v>16.64</v>
          </cell>
        </row>
        <row r="5572">
          <cell r="A5572">
            <v>87545</v>
          </cell>
          <cell r="B5572" t="str">
            <v>EMBOÇO, PARA RECEBIMENTO DE CERÂMICA, EM ARGAMASSA TRAÇO 1:2:8, PREPARO MECÂNICO COM BETONEIRA 400L, APLICADO MANUALMENTE EM FACES INTERNAS DE PAREDES, PARA AMBIENTE COM ÁREA MENOR QUE 5M2, ESPESSURA DE 10MM, COM EXECUÇÃO DE TALISCAS. AF_06/2014</v>
          </cell>
          <cell r="C5572" t="str">
            <v>M2</v>
          </cell>
          <cell r="D5572">
            <v>18.84</v>
          </cell>
        </row>
        <row r="5573">
          <cell r="A5573">
            <v>87546</v>
          </cell>
          <cell r="B5573" t="str">
            <v>EMBOÇO, PARA RECEBIMENTO DE CERÂMICA, EM ARGAMASSA TRAÇO 1:2:8, PREPARO MANUAL, APLICADO MANUALMENTE EM FACES INTERNAS DE PAREDES, PARA AMBIENTE COM ÁREA MENOR QUE 5M2, ESPESSURA DE 10MM, COM EXECUÇÃO DE TALISCAS. AF_06/2014</v>
          </cell>
          <cell r="C5573" t="str">
            <v>M2</v>
          </cell>
          <cell r="D5573">
            <v>21.1</v>
          </cell>
        </row>
        <row r="5574">
          <cell r="A5574">
            <v>87547</v>
          </cell>
          <cell r="B5574" t="str">
            <v>MASSA ÚNICA, PARA RECEBIMENTO DE PINTURA, EM ARGAMASSA TRAÇO 1:2:8, PREPARO MECÂNICO COM BETONEIRA 400L, APLICADA MANUALMENTE EM FACES INTERNAS DE PAREDES, ESPESSURA DE 10MM, COM EXECUÇÃO DE TALISCAS. AF_06/2014</v>
          </cell>
          <cell r="C5574" t="str">
            <v>M2</v>
          </cell>
          <cell r="D5574">
            <v>16.03</v>
          </cell>
        </row>
        <row r="5575">
          <cell r="A5575">
            <v>87548</v>
          </cell>
          <cell r="B5575" t="str">
            <v>MASSA ÚNICA, PARA RECEBIMENTO DE PINTURA, EM ARGAMASSA TRAÇO 1:2:8, PREPARO MANUAL, APLICADA MANUALMENTE EM FACES INTERNAS DE PAREDES, ESPESSURA DE 10MM, COM EXECUÇÃO DE TALISCAS. AF_06/2014</v>
          </cell>
          <cell r="C5575" t="str">
            <v>M2</v>
          </cell>
          <cell r="D5575">
            <v>18.29</v>
          </cell>
        </row>
        <row r="5576">
          <cell r="A5576">
            <v>87549</v>
          </cell>
          <cell r="B5576" t="str">
            <v>EMBOÇO, PARA RECEBIMENTO DE CERÂMICA, EM ARGAMASSA TRAÇO 1:2:8, PREPARO MECÂNICO COM BETONEIRA 400L, APLICADO MANUALMENTE EM FACES INTERNAS DE PAREDES, PARA AMBIENTE COM ÁREA ENTRE 5M2 E 10M2, ESPESSURA DE 10MM, COM EXECUÇÃO DE TALISCAS. AF_06/2014</v>
          </cell>
          <cell r="C5576" t="str">
            <v>M2</v>
          </cell>
          <cell r="D5576">
            <v>15.01</v>
          </cell>
        </row>
        <row r="5577">
          <cell r="A5577">
            <v>87550</v>
          </cell>
          <cell r="B5577" t="str">
            <v>EMBOÇO, PARA RECEBIMENTO DE CERÂMICA, EM ARGAMASSA TRAÇO 1:2:8, PREPARO MANUAL, APLICADO MANUALMENTE EM FACES INTERNAS DE PAREDES, PARA AMBIENTE COM ÁREA ENTRE 5M2 E 10M2, ESPESSURA DE 10MM, COM EXECUÇÃO DE TALISCAS. AF_06/2014</v>
          </cell>
          <cell r="C5577" t="str">
            <v>M2</v>
          </cell>
          <cell r="D5577">
            <v>17.27</v>
          </cell>
        </row>
        <row r="5578">
          <cell r="A5578">
            <v>87553</v>
          </cell>
          <cell r="B5578" t="str">
            <v>EMBOÇO, PARA RECEBIMENTO DE CERÂMICA, EM ARGAMASSA TRAÇO 1:2:8, PREPARO MECÂNICO COM BETONEIRA 400L, APLICADO MANUALMENTE EM FACES INTERNAS DE PAREDES, PARA AMBIENTE COM ÁREA MAIOR QUE 10M2, ESPESSURA DE 10MM, COM EXECUÇÃO DE TALISCAS. AF_06/2014</v>
          </cell>
          <cell r="C5578" t="str">
            <v>M2</v>
          </cell>
          <cell r="D5578">
            <v>12.19</v>
          </cell>
        </row>
        <row r="5579">
          <cell r="A5579">
            <v>87554</v>
          </cell>
          <cell r="B5579" t="str">
            <v>EMBOÇO, PARA RECEBIMENTO DE CERÂMICA, EM ARGAMASSA TRAÇO 1:2:8, PREPARO MANUAL, APLICADO MANUALMENTE EM FACES INTERNAS DE PAREDES, PARA AMBIENTE COM ÁREA MAIOR QUE 10M2, ESPESSURA DE 10MM, COM EXECUÇÃO DE TALISCAS. AF_06/2014</v>
          </cell>
          <cell r="C5579" t="str">
            <v>M2</v>
          </cell>
          <cell r="D5579">
            <v>14.45</v>
          </cell>
        </row>
        <row r="5580">
          <cell r="A5580">
            <v>87555</v>
          </cell>
          <cell r="B5580"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80" t="str">
            <v>M2</v>
          </cell>
          <cell r="D5580">
            <v>32.32</v>
          </cell>
        </row>
        <row r="5581">
          <cell r="A5581">
            <v>87556</v>
          </cell>
          <cell r="B5581" t="str">
            <v>MASSA ÚNICA, PARA RECEBIMENTO DE PINTURA, EM ARGAMASSA INDUSTRIALIZADA, PREPARO MECÂNICO, APLICADO COM EQUIPAMENTO DE MISTURA E PROJEÇÃO DE 1,5 M3/H DE ARGAMASSA EM FACES INTERNAS DE PAREDES, ESPESSURA DE 10MM, COM EXECUÇÃO DE TALISCAS. AF_06/2014</v>
          </cell>
          <cell r="C5581" t="str">
            <v>M2</v>
          </cell>
          <cell r="D5581">
            <v>29.94</v>
          </cell>
        </row>
        <row r="5582">
          <cell r="A5582">
            <v>87557</v>
          </cell>
          <cell r="B5582"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82" t="str">
            <v>M2</v>
          </cell>
          <cell r="D5582">
            <v>29.06</v>
          </cell>
        </row>
        <row r="5583">
          <cell r="A5583">
            <v>87559</v>
          </cell>
          <cell r="B5583"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83" t="str">
            <v>M2</v>
          </cell>
          <cell r="D5583">
            <v>26.65</v>
          </cell>
        </row>
        <row r="5584">
          <cell r="A5584">
            <v>87561</v>
          </cell>
          <cell r="B5584" t="str">
            <v>MASSA ÚNICA, PARA RECEBIMENTO DE PINTURA OU CERÂMICA, EM ARGAMASSA INDUSTRIALIZADA, PREPARO MECÂNICO, APLICADO COM EQUIPAMENTO DE MISTURA E PROJEÇÃO DE 1,5 M3/H DE ARGAMASSA EM FACES INTERNAS DE PAREDES, ESPESSURA DE 10MM, SEM EXECUÇÃO DE TALISCAS. AF_06/2014</v>
          </cell>
          <cell r="C5584" t="str">
            <v>M2</v>
          </cell>
          <cell r="D5584">
            <v>29.27</v>
          </cell>
        </row>
        <row r="5585">
          <cell r="A5585">
            <v>87775</v>
          </cell>
          <cell r="B5585" t="str">
            <v>EMBOÇO OU MASSA ÚNICA EM ARGAMASSA TRAÇO 1:2:8, PREPARO MECÂNICO COM BETONEIRA 400 L, APLICADA MANUALMENTE EM PANOS DE FACHADA COM PRESENÇA DE VÃOS, ESPESSURA DE 25 MM. AF_06/2014</v>
          </cell>
          <cell r="C5585" t="str">
            <v>M2</v>
          </cell>
          <cell r="D5585">
            <v>40.020000000000003</v>
          </cell>
        </row>
        <row r="5586">
          <cell r="A5586">
            <v>87777</v>
          </cell>
          <cell r="B5586" t="str">
            <v>EMBOÇO OU MASSA ÚNICA EM ARGAMASSA TRAÇO 1:2:8, PREPARO MANUAL, APLICADA MANUALMENTE EM PANOS DE FACHADA COM PRESENÇA DE VÃOS, ESPESSURA DE 25 MM. AF_06/2014</v>
          </cell>
          <cell r="C5586" t="str">
            <v>M2</v>
          </cell>
          <cell r="D5586">
            <v>43.35</v>
          </cell>
        </row>
        <row r="5587">
          <cell r="A5587">
            <v>87778</v>
          </cell>
          <cell r="B5587" t="str">
            <v>EMBOÇO OU MASSA ÚNICA EM ARGAMASSA INDUSTRIALIZADA, PREPARO MECÂNICO E APLICAÇÃO COM EQUIPAMENTO DE MISTURA E PROJEÇÃO DE 1,5 M3/H DE ARGAMASSA EM PANOS DE FACHADA COM PRESENÇA DE VÃOS, ESPESSURA DE 25 MM. AF_06/2014</v>
          </cell>
          <cell r="C5587" t="str">
            <v>M2</v>
          </cell>
          <cell r="D5587">
            <v>59.12</v>
          </cell>
        </row>
        <row r="5588">
          <cell r="A5588">
            <v>87779</v>
          </cell>
          <cell r="B5588" t="str">
            <v>EMBOÇO OU MASSA ÚNICA EM ARGAMASSA TRAÇO 1:2:8, PREPARO MECÂNICO COM BETONEIRA 400 L, APLICADA MANUALMENTE EM PANOS DE FACHADA COM PRESENÇA DE VÃOS, ESPESSURA DE 35 MM. AF_06/2014</v>
          </cell>
          <cell r="C5588" t="str">
            <v>M2</v>
          </cell>
          <cell r="D5588">
            <v>46.42</v>
          </cell>
        </row>
        <row r="5589">
          <cell r="A5589">
            <v>87781</v>
          </cell>
          <cell r="B5589" t="str">
            <v>EMBOÇO OU MASSA ÚNICA EM ARGAMASSA TRAÇO 1:2:8, PREPARO MANUAL, APLICADA MANUALMENTE EM PANOS DE FACHADA COM PRESENÇA DE VÃOS, ESPESSURA DE 35 MM. AF_06/2014</v>
          </cell>
          <cell r="C5589" t="str">
            <v>M2</v>
          </cell>
          <cell r="D5589">
            <v>50.88</v>
          </cell>
        </row>
        <row r="5590">
          <cell r="A5590">
            <v>87783</v>
          </cell>
          <cell r="B5590" t="str">
            <v>EMBOÇO OU MASSA ÚNICA EM ARGAMASSA INDUSTRIALIZADA, PREPARO MECÂNICO E APLICAÇÃO COM EQUIPAMENTO DE MISTURA E PROJEÇÃO DE 1,5 M3/H DE ARGAMASSA EM PANOS DE FACHADA COM PRESENÇA DE VÃOS, ESPESSURA DE 35 MM. AF_06/2014</v>
          </cell>
          <cell r="C5590" t="str">
            <v>M2</v>
          </cell>
          <cell r="D5590">
            <v>73.63</v>
          </cell>
        </row>
        <row r="5591">
          <cell r="A5591">
            <v>87784</v>
          </cell>
          <cell r="B5591" t="str">
            <v>EMBOÇO OU MASSA ÚNICA EM ARGAMASSA TRAÇO 1:2:8, PREPARO MECÂNICO COM BETONEIRA 400 L, APLICADA MANUALMENTE EM PANOS DE FACHADA COM PRESENÇA DE VÃOS, ESPESSURA DE 45 MM. AF_06/2014</v>
          </cell>
          <cell r="C5591" t="str">
            <v>M2</v>
          </cell>
          <cell r="D5591">
            <v>52.83</v>
          </cell>
        </row>
        <row r="5592">
          <cell r="A5592">
            <v>87786</v>
          </cell>
          <cell r="B5592" t="str">
            <v>EMBOÇO OU MASSA ÚNICA EM ARGAMASSA TRAÇO 1:2:8, PREPARO MANUAL, APLICADA MANUALMENTE EM PANOS DE FACHADA COM PRESENÇA DE VÃOS, ESPESSURA DE 45 MM. AF_06/2014</v>
          </cell>
          <cell r="C5592" t="str">
            <v>M2</v>
          </cell>
          <cell r="D5592">
            <v>58.42</v>
          </cell>
        </row>
        <row r="5593">
          <cell r="A5593">
            <v>87787</v>
          </cell>
          <cell r="B5593" t="str">
            <v>EMBOÇO OU MASSA ÚNICA EM ARGAMASSA INDUSTRIALIZADA, PREPARO MECÂNICO E APLICAÇÃO COM EQUIPAMENTO DE MISTURA E PROJEÇÃO DE 1,5 M3/H DE ARGAMASSA EM PANOS DE FACHADA COM PRESENÇA DE VÃOS, ESPESSURA DE 45 MM. AF_06/2014</v>
          </cell>
          <cell r="C5593" t="str">
            <v>M2</v>
          </cell>
          <cell r="D5593">
            <v>88.12</v>
          </cell>
        </row>
        <row r="5594">
          <cell r="A5594">
            <v>87788</v>
          </cell>
          <cell r="B5594" t="str">
            <v>EMBOÇO OU MASSA ÚNICA EM ARGAMASSA TRAÇO 1:2:8, PREPARO MECÂNICO COM BETONEIRA 400 L, APLICADA MANUALMENTE EM PANOS DE FACHADA COM PRESENÇA DE VÃOS, ESPESSURA MAIOR OU IGUAL A 50 MM. AF_06/2014</v>
          </cell>
          <cell r="C5594" t="str">
            <v>M2</v>
          </cell>
          <cell r="D5594">
            <v>68.569999999999993</v>
          </cell>
        </row>
        <row r="5595">
          <cell r="A5595">
            <v>87790</v>
          </cell>
          <cell r="B5595" t="str">
            <v>EMBOÇO OU MASSA ÚNICA EM ARGAMASSA TRAÇO 1:2:8, PREPARO MANUAL, APLICADA MANUALMENTE EM PANOS DE FACHADA COM PRESENÇA DE VÃOS, ESPESSURA MAIOR OU IGUAL A 50 MM. AF_06/2014</v>
          </cell>
          <cell r="C5595" t="str">
            <v>M2</v>
          </cell>
          <cell r="D5595">
            <v>74.72</v>
          </cell>
        </row>
        <row r="5596">
          <cell r="A5596">
            <v>87791</v>
          </cell>
          <cell r="B5596" t="str">
            <v>EMBOÇO OU MASSA ÚNICA EM ARGAMASSA INDUSTRIALIZADA, PREPARO MECÂNICO E APLICAÇÃO COM EQUIPAMENTO DE MISTURA E PROJEÇÃO DE 1,5 M3/H DE ARGAMASSA EM PANOS DE FACHADA COM PRESENÇA DE VÃOS, ESPESSURA MAIOR OU IGUAL A 50 MM. AF_06/2014</v>
          </cell>
          <cell r="C5596" t="str">
            <v>M2</v>
          </cell>
          <cell r="D5596">
            <v>104.63</v>
          </cell>
        </row>
        <row r="5597">
          <cell r="A5597">
            <v>87792</v>
          </cell>
          <cell r="B5597" t="str">
            <v>EMBOÇO OU MASSA ÚNICA EM ARGAMASSA TRAÇO 1:2:8, PREPARO MECÂNICO COM BETONEIRA 400 L, APLICADA MANUALMENTE EM PANOS CEGOS DE FACHADA (SEM PRESENÇA DE VÃOS), ESPESSURA DE 25 MM. AF_06/2014</v>
          </cell>
          <cell r="C5597" t="str">
            <v>M2</v>
          </cell>
          <cell r="D5597">
            <v>25.95</v>
          </cell>
        </row>
        <row r="5598">
          <cell r="A5598">
            <v>87794</v>
          </cell>
          <cell r="B5598" t="str">
            <v>EMBOÇO OU MASSA ÚNICA EM ARGAMASSA TRAÇO 1:2:8, PREPARO MANUAL, APLICADA MANUALMENTE EM PANOS CEGOS DE FACHADA (SEM PRESENÇA DE VÃOS), ESPESSURA DE 25 MM. AF_06/2014</v>
          </cell>
          <cell r="C5598" t="str">
            <v>M2</v>
          </cell>
          <cell r="D5598">
            <v>29.05</v>
          </cell>
        </row>
        <row r="5599">
          <cell r="A5599">
            <v>87795</v>
          </cell>
          <cell r="B5599" t="str">
            <v>EMBOÇO OU MASSA ÚNICA EM ARGAMASSA INDUSTRIALIZADA, PREPARO MECÂNICO E APLICAÇÃO COM EQUIPAMENTO DE MISTURA E PROJEÇÃO DE 1,5 M3/H DE ARGAMASSA EM PANOS CEGOS DE FACHADA (SEM PRESENÇA DE VÃOS), ESPESSURA DE 25 MM. AF_06/2014</v>
          </cell>
          <cell r="C5599" t="str">
            <v>M2</v>
          </cell>
          <cell r="D5599">
            <v>43.45</v>
          </cell>
        </row>
        <row r="5600">
          <cell r="A5600">
            <v>87797</v>
          </cell>
          <cell r="B5600" t="str">
            <v>EMBOÇO OU MASSA ÚNICA EM ARGAMASSA TRAÇO 1:2:8, PREPARO MECÂNICO COM BETONEIRA 400 L, APLICADA MANUALMENTE EM PANOS CEGOS DE FACHADA (SEM PRESENÇA DE VÃOS), ESPESSURA DE 35 MM. AF_06/2014</v>
          </cell>
          <cell r="C5600" t="str">
            <v>M2</v>
          </cell>
          <cell r="D5600">
            <v>32.119999999999997</v>
          </cell>
        </row>
        <row r="5601">
          <cell r="A5601">
            <v>87799</v>
          </cell>
          <cell r="B5601" t="str">
            <v>EMBOÇO OU MASSA ÚNICA EM ARGAMASSA TRAÇO 1:2:8, PREPARO MANUAL, APLICADA MANUALMENTE EM PANOS CEGOS DE FACHADA (SEM PRESENÇA DE VÃOS), ESPESSURA DE 35 MM. AF_06/2014</v>
          </cell>
          <cell r="C5601" t="str">
            <v>M2</v>
          </cell>
          <cell r="D5601">
            <v>36.28</v>
          </cell>
        </row>
        <row r="5602">
          <cell r="A5602">
            <v>87800</v>
          </cell>
          <cell r="B5602" t="str">
            <v>EMBOÇO OU MASSA ÚNICA EM ARGAMASSA INDUSTRIALIZADA, PREPARO MECÂNICO E APLICAÇÃO COM EQUIPAMENTO DE MISTURA E PROJEÇÃO DE 1,5 M3/H DE ARGAMASSA EM PANOS CEGOS DE FACHADA (SEM PRESENÇA DE VÃOS), ESPESSURA DE 35 MM. AF_06/2014</v>
          </cell>
          <cell r="C5602" t="str">
            <v>M2</v>
          </cell>
          <cell r="D5602">
            <v>57.19</v>
          </cell>
        </row>
        <row r="5603">
          <cell r="A5603">
            <v>87801</v>
          </cell>
          <cell r="B5603" t="str">
            <v>EMBOÇO OU MASSA ÚNICA EM ARGAMASSA TRAÇO 1:2:8, PREPARO MECÂNICO COM BETONEIRA 400 L, APLICADA MANUALMENTE EM PANOS CEGOS DE FACHADA (SEM PRESENÇA DE VÃOS), ESPESSURA DE 45 MM. AF_06/2014</v>
          </cell>
          <cell r="C5603" t="str">
            <v>M2</v>
          </cell>
          <cell r="D5603">
            <v>38.29</v>
          </cell>
        </row>
        <row r="5604">
          <cell r="A5604">
            <v>87803</v>
          </cell>
          <cell r="B5604" t="str">
            <v>EMBOÇO OU MASSA ÚNICA EM ARGAMASSA TRAÇO 1:2:8, PREPARO MANUAL, APLICADA MANUALMENTE EM PANOS CEGOS DE FACHADA (SEM PRESENÇA DE VÃOS), ESPESSURA DE 45 MM. AF_06/2014</v>
          </cell>
          <cell r="C5604" t="str">
            <v>M2</v>
          </cell>
          <cell r="D5604">
            <v>43.52</v>
          </cell>
        </row>
        <row r="5605">
          <cell r="A5605">
            <v>87804</v>
          </cell>
          <cell r="B5605" t="str">
            <v>EMBOÇO OU MASSA ÚNICA EM ARGAMASSA INDUSTRIALIZADA, PREPARO MECÂNICO E APLICAÇÃO COM EQUIPAMENTO DE MISTURA E PROJEÇÃO DE 1,5 M3/H DE ARGAMASSA EM PANOS CEGOS DE FACHADA (SEM PRESENÇA DE VÃOS), ESPESSURA DE 45 MM. AF_06/2014</v>
          </cell>
          <cell r="C5605" t="str">
            <v>M2</v>
          </cell>
          <cell r="D5605">
            <v>70.92</v>
          </cell>
        </row>
        <row r="5606">
          <cell r="A5606">
            <v>87805</v>
          </cell>
          <cell r="B5606" t="str">
            <v>EMBOÇO OU MASSA ÚNICA EM ARGAMASSA TRAÇO 1:2:8, PREPARO MECÂNICO COM BETONEIRA 400 L, APLICADA MANUALMENTE EM PANOS CEGOS DE FACHADA (SEM PRESENÇA DE VÃOS), ESPESSURA MAIOR OU IGUAL A 50 MM. AF_06/2014</v>
          </cell>
          <cell r="C5606" t="str">
            <v>M2</v>
          </cell>
          <cell r="D5606">
            <v>44.24</v>
          </cell>
        </row>
        <row r="5607">
          <cell r="A5607">
            <v>87807</v>
          </cell>
          <cell r="B5607" t="str">
            <v>EMBOÇO OU MASSA ÚNICA EM ARGAMASSA TRAÇO 1:2:8, PREPARO MANUAL, APLICADA MANUALMENTE EM PANOS CEGOS DE FACHADA (SEM PRESENÇA DE VÃOS), ESPESSURA MAIOR OU IGUAL A 50 MM. AF_06/2014</v>
          </cell>
          <cell r="C5607" t="str">
            <v>M2</v>
          </cell>
          <cell r="D5607">
            <v>49.99</v>
          </cell>
        </row>
        <row r="5608">
          <cell r="A5608">
            <v>87808</v>
          </cell>
          <cell r="B5608" t="str">
            <v>EMBOÇO OU MASSA ÚNICA EM ARGAMASSA INDUSTRIALIZADA, PREPARO MECÂNICO E APLICAÇÃO COM EQUIPAMENTO DE MISTURA E PROJEÇÃO DE 1,5 M3/H DE ARGAMASSA EM PANOS CEGOS DE FACHADA (SEM PRESENÇA DE VÃOS), ESPESSURA MAIOR OU IGUAL A 50 MM. AF_06/2014</v>
          </cell>
          <cell r="C5608" t="str">
            <v>M2</v>
          </cell>
          <cell r="D5608">
            <v>77.44</v>
          </cell>
        </row>
        <row r="5609">
          <cell r="A5609">
            <v>87809</v>
          </cell>
          <cell r="B5609" t="str">
            <v>EMBOÇO OU MASSA ÚNICA EM ARGAMASSA TRAÇO 1:2:8, PREPARO MECÂNICO COM BETONEIRA 400 L, APLICADA MANUALMENTE EM SUPERFÍCIES EXTERNAS DA SACADA, ESPESSURA DE 25 MM, SEM USO DE TELA METÁLICA DE REFORÇO CONTRA FISSURAÇÃO. AF_06/2014</v>
          </cell>
          <cell r="C5609" t="str">
            <v>M2</v>
          </cell>
          <cell r="D5609">
            <v>65.22</v>
          </cell>
        </row>
        <row r="5610">
          <cell r="A5610">
            <v>87811</v>
          </cell>
          <cell r="B5610" t="str">
            <v>EMBOÇO OU MASSA ÚNICA EM ARGAMASSA TRAÇO 1:2:8, PREPARO MANUAL, APLICADA MANUALMENTE EM SUPERFÍCIES EXTERNAS DA SACADA, ESPESSURA DE 25 MM, SEM USO DE TELA METÁLICA DE REFORÇO CONTRA FISSURAÇÃO. AF_06/2014</v>
          </cell>
          <cell r="C5610" t="str">
            <v>M2</v>
          </cell>
          <cell r="D5610">
            <v>68.319999999999993</v>
          </cell>
        </row>
        <row r="5611">
          <cell r="A5611">
            <v>87812</v>
          </cell>
          <cell r="B5611" t="str">
            <v>EMBOÇO OU MASSA ÚNICA EM ARGAMASSA INDUSTRIALIZADA, PREPARO MECÂNICO E APLICAÇÃO COM EQUIPAMENTO DE MISTURA E PROJEÇÃO DE 1,5 M3/H EM SUPERFÍCIES EXTERNAS DA SACADA, ESPESSURA 25 MM, SEM USO DE TELA METÁLICA. AF_06/2014</v>
          </cell>
          <cell r="C5611" t="str">
            <v>M2</v>
          </cell>
          <cell r="D5611">
            <v>82.37</v>
          </cell>
        </row>
        <row r="5612">
          <cell r="A5612">
            <v>87813</v>
          </cell>
          <cell r="B5612" t="str">
            <v>EMBOÇO OU MASSA ÚNICA EM ARGAMASSA TRAÇO 1:2:8, PREPARO MECÂNICO COM BETONEIRA 400 L, APLICADA MANUALMENTE EM SUPERFÍCIES EXTERNAS DA SACADA, ESPESSURA DE 35 MM, SEM USO DE TELA METÁLICA DE REFORÇO CONTRA FISSURAÇÃO. AF_06/2014</v>
          </cell>
          <cell r="C5612" t="str">
            <v>M2</v>
          </cell>
          <cell r="D5612">
            <v>71.39</v>
          </cell>
        </row>
        <row r="5613">
          <cell r="A5613">
            <v>87815</v>
          </cell>
          <cell r="B5613" t="str">
            <v>EMBOÇO OU MASSA ÚNICA EM ARGAMASSA TRAÇO 1:2:8, PREPARO MANUAL, APLICADA MANUALMENTE EM SUPERFÍCIES EXTERNAS DA SACADA, ESPESSURA DE 35 MM, SEM USO DE TELA METÁLICA DE REFORÇO CONTRA FISSURAÇÃO. AF_06/2014</v>
          </cell>
          <cell r="C5613" t="str">
            <v>M2</v>
          </cell>
          <cell r="D5613">
            <v>75.55</v>
          </cell>
        </row>
        <row r="5614">
          <cell r="A5614">
            <v>87816</v>
          </cell>
          <cell r="B5614" t="str">
            <v>EMBOÇO OU MASSA ÚNICA EM ARGAMASSA INDUSTRIALIZADA, PREPARO MECÂNICO E APLICAÇÃO COM EQUIPAMENTO DE MISTURA E PROJEÇÃO DE 1,5 M3/H EM SUPERFÍCIES EXTERNAS DA SACADA, ESPESSURA 35 MM, SEM USO DE TELA METÁLICA. AF_06/2014</v>
          </cell>
          <cell r="C5614" t="str">
            <v>M2</v>
          </cell>
          <cell r="D5614">
            <v>96.11</v>
          </cell>
        </row>
        <row r="5615">
          <cell r="A5615">
            <v>87817</v>
          </cell>
          <cell r="B5615" t="str">
            <v>EMBOÇO OU MASSA ÚNICA EM ARGAMASSA TRAÇO 1:2:8, PREPARO MECÂNICO COM BETONEIRA 400 L, APLICADA MANUALMENTE EM SUPERFÍCIES EXTERNAS DA SACADA, ESPESSURA DE 45 MM, SEM USO DE TELA METÁLICA DE REFORÇO CONTRA FISSURAÇÃO. AF_06/2014</v>
          </cell>
          <cell r="C5615" t="str">
            <v>M2</v>
          </cell>
          <cell r="D5615">
            <v>77.2</v>
          </cell>
        </row>
        <row r="5616">
          <cell r="A5616">
            <v>87819</v>
          </cell>
          <cell r="B5616" t="str">
            <v>EMBOÇO OU MASSA ÚNICA EM ARGAMASSA TRAÇO 1:2:8, PREPARO MANUAL, APLICADA MANUALMENTE EM SUPERFÍCIES EXTERNAS DA SACADA, ESPESSURA DE 45 MM, SEM USO DE TELA METÁLICA DE REFORÇO CONTRA FISSURAÇÃO. AF_06/2014</v>
          </cell>
          <cell r="C5616" t="str">
            <v>M2</v>
          </cell>
          <cell r="D5616">
            <v>82.43</v>
          </cell>
        </row>
        <row r="5617">
          <cell r="A5617">
            <v>87820</v>
          </cell>
          <cell r="B5617" t="str">
            <v>EMBOÇO OU MASSA ÚNICA EM ARGAMASSA INDUSTRIALIZADA, PREPARO MECÂNICO E APLICAÇÃO COM EQUIPAMENTO DE MISTURA E PROJEÇÃO DE 1,5 M3/H EM SUPERFÍCIES EXTERNAS DA SACADA, ESPESSURA 45 MM, SEM USO DE TELA METÁLICA. AF_06/2014</v>
          </cell>
          <cell r="C5617" t="str">
            <v>M2</v>
          </cell>
          <cell r="D5617">
            <v>109.85</v>
          </cell>
        </row>
        <row r="5618">
          <cell r="A5618">
            <v>87821</v>
          </cell>
          <cell r="B5618" t="str">
            <v>EMBOÇO OU MASSA ÚNICA EM ARGAMASSA TRAÇO 1:2:8, PREPARO MECÂNICO COM BETONEIRA 400 L, APLICADA MANUALMENTE EM SUPERFÍCIES EXTERNAS DA SACADA, ESPESSURA MAIOR OU IGUAL A 50 MM, SEM USO DE TELA METÁLICA DE REFORÇO CONTRA FISSURAÇÃO. AF_06/2014</v>
          </cell>
          <cell r="C5618" t="str">
            <v>M2</v>
          </cell>
          <cell r="D5618">
            <v>112.18</v>
          </cell>
        </row>
        <row r="5619">
          <cell r="A5619">
            <v>87823</v>
          </cell>
          <cell r="B5619" t="str">
            <v>EMBOÇO OU MASSA ÚNICA EM ARGAMASSA TRAÇO 1:2:8, PREPARO MANUAL, APLICADA MANUALMENTE EM SUPERFÍCIES EXTERNAS DA SACADA, ESPESSURA MAIOR OU IGUAL A 50 MM, SEM USO DE TELA METÁLICA DE REFORÇO CONTRA FISSURAÇÃO. AF_06/2014</v>
          </cell>
          <cell r="C5619" t="str">
            <v>M2</v>
          </cell>
          <cell r="D5619">
            <v>117.93</v>
          </cell>
        </row>
        <row r="5620">
          <cell r="A5620">
            <v>87824</v>
          </cell>
          <cell r="B5620" t="str">
            <v>EMBOÇO OU MASSA ÚNICA EM ARGAMASSA INDUSTRIALIZADA, PREPARO MECÂNICO E APLICAÇÃO COM EQUIPAMENTO DE MISTURA E PROJEÇÃO DE 1,5 M3/H EM SUPERFÍCIES EXTERNAS DA SACADA, ESPESSURA MAIOR OU IGUAL A 50 MM, SEM USO DE TELA METÁLICA. AF_06/2014</v>
          </cell>
          <cell r="C5620" t="str">
            <v>M2</v>
          </cell>
          <cell r="D5620">
            <v>145.03</v>
          </cell>
        </row>
        <row r="5621">
          <cell r="A5621">
            <v>87825</v>
          </cell>
          <cell r="B5621" t="str">
            <v>EMBOÇO OU MASSA ÚNICA EM ARGAMASSA TRAÇO 1:2:8, PREPARO MECÂNICO COM BETONEIRA 400 L, APLICADA MANUALMENTE NAS PAREDES INTERNAS DA SACADA, ESPESSURA DE 25 MM, SEM USO DE TELA METÁLICA DE REFORÇO CONTRA FISSURAÇÃO. AF_06/2014</v>
          </cell>
          <cell r="C5621" t="str">
            <v>M2</v>
          </cell>
          <cell r="D5621">
            <v>50.91</v>
          </cell>
        </row>
        <row r="5622">
          <cell r="A5622">
            <v>87827</v>
          </cell>
          <cell r="B5622" t="str">
            <v>EMBOÇO OU MASSA ÚNICA EM ARGAMASSA TRAÇO 1:2:8, PREPARO MANUAL, APLICADA MANUALMENTE NAS PAREDES INTERNAS DA SACADA, ESPESSURA DE 25 MM, SEM USO DE TELA METÁLICA DE REFORÇO CONTRA FISSURAÇÃO. AF_06/2014</v>
          </cell>
          <cell r="C5622" t="str">
            <v>M2</v>
          </cell>
          <cell r="D5622">
            <v>54.71</v>
          </cell>
        </row>
        <row r="5623">
          <cell r="A5623">
            <v>87828</v>
          </cell>
          <cell r="B5623" t="str">
            <v>EMBOÇO OU MASSA ÚNICA EM ARGAMASSA INDUSTRIALIZADA, PREPARO MECÂNICO E APLICAÇÃO COM EQUIPAMENTO DE MISTURA E PROJEÇÃO DE 1,5 M3/H NAS PAREDES INTERNAS DA SACADA, ESPESSURA 25 MM, SEM USO DE TELA METÁLICA. AF_06/2014</v>
          </cell>
          <cell r="C5623" t="str">
            <v>M2</v>
          </cell>
          <cell r="D5623">
            <v>73.42</v>
          </cell>
        </row>
        <row r="5624">
          <cell r="A5624">
            <v>87829</v>
          </cell>
          <cell r="B5624" t="str">
            <v>EMBOÇO OU MASSA ÚNICA EM ARGAMASSA TRAÇO 1:2:8, PREPARO MECÂNICO COM BETONEIRA 400 L, APLICADA MANUALMENTE NAS PAREDES INTERNAS DA SACADA, ESPESSURA DE 35 MM, SEM USO DE TELA METÁLICA DE REFORÇO CONTRA FISSURAÇÃO. AF_06/2014</v>
          </cell>
          <cell r="C5624" t="str">
            <v>M2</v>
          </cell>
          <cell r="D5624">
            <v>57.82</v>
          </cell>
        </row>
        <row r="5625">
          <cell r="A5625">
            <v>87831</v>
          </cell>
          <cell r="B5625" t="str">
            <v>EMBOÇO OU MASSA ÚNICA EM ARGAMASSA TRAÇO 1:2:8, PREPARO MANUAL, APLICADA MANUALMENTE NAS PAREDES INTERNAS DA SACADA, ESPESSURA DE 35 MM, SEM USO DE TELA METÁLICA DE REFORÇO CONTRA FISSURAÇÃO. AF_06/2014</v>
          </cell>
          <cell r="C5625" t="str">
            <v>M2</v>
          </cell>
          <cell r="D5625">
            <v>62.91</v>
          </cell>
        </row>
        <row r="5626">
          <cell r="A5626">
            <v>87832</v>
          </cell>
          <cell r="B5626" t="str">
            <v>EMBOÇO OU MASSA ÚNICA EM ARGAMASSA INDUSTRIALIZADA, PREPARO MECÂNICO E APLICAÇÃO COM EQUIPAMENTO DE MISTURA E PROJEÇÃO DE 1,5 M3/H DE ARGAMASSA NAS PAREDES INTERNAS DA SACADA, ESPESSURA 35 MM, SEM USO DE TELA METÁLICA. AF_06/2014</v>
          </cell>
          <cell r="C5626" t="str">
            <v>M2</v>
          </cell>
          <cell r="D5626">
            <v>89.55</v>
          </cell>
        </row>
        <row r="5627">
          <cell r="A5627">
            <v>87834</v>
          </cell>
          <cell r="B5627" t="str">
            <v>REVESTIMENTO DECORATIVO MONOCAMADA APLICADO MANUALMENTE EM PANOS CEGOS DA FACHADA DE UM EDIFÍCIO DE ESTRUTURA CONVENCIONAL, COM ACABAMENTO RASPADO. AF_06/2014</v>
          </cell>
          <cell r="C5627" t="str">
            <v>M2</v>
          </cell>
          <cell r="D5627">
            <v>150.78</v>
          </cell>
        </row>
        <row r="5628">
          <cell r="A5628">
            <v>87835</v>
          </cell>
          <cell r="B5628" t="str">
            <v>REVESTIMENTO DECORATIVO MONOCAMADA APLICADO MANUALMENTE EM PANOS CEGOS DA FACHADA DE UM EDIFÍCIO DE ALVENARIA ESTRUTURAL, COM ACABAMENTO RASPADO. AF_06/2014</v>
          </cell>
          <cell r="C5628" t="str">
            <v>M2</v>
          </cell>
          <cell r="D5628">
            <v>102.64</v>
          </cell>
        </row>
        <row r="5629">
          <cell r="A5629">
            <v>87836</v>
          </cell>
          <cell r="B5629" t="str">
            <v>REVESTIMENTO DECORATIVO MONOCAMADA APLICADO COM EQUIPAMENTO DE PROJEÇÃO EM PANOS CEGOS DA FACHADA DE UM EDIFÍCIO DE ESTRUTURA CONVENCIONAL, COM ACABAMENTO RASPADO. AF_06/2014</v>
          </cell>
          <cell r="C5629" t="str">
            <v>M2</v>
          </cell>
          <cell r="D5629">
            <v>144.44999999999999</v>
          </cell>
        </row>
        <row r="5630">
          <cell r="A5630">
            <v>87837</v>
          </cell>
          <cell r="B5630" t="str">
            <v>REVESTIMENTO DECORATIVO MONOCAMADA APLICADO COM EQUIPAMENTO DE PROJEÇÃO EM PANOS CEGOS DA FACHADA DE UM EDIFÍCIO DE ALVENARIA ESTRUTURAL, COM ACABAMENTO RASPADO. AF_06/2014</v>
          </cell>
          <cell r="C5630" t="str">
            <v>M2</v>
          </cell>
          <cell r="D5630">
            <v>97.06</v>
          </cell>
        </row>
        <row r="5631">
          <cell r="A5631">
            <v>87838</v>
          </cell>
          <cell r="B5631" t="str">
            <v>REVESTIMENTO DECORATIVO MONOCAMADA APLICADO MANUALMENTE EM PANOS DA FACHADA COM PRESENÇA DE VÃOS, DE UM EDIFÍCIO DE ESTRUTURA CONVENCIONAL E ACABAMENTO RASPADO. AF_06/2014</v>
          </cell>
          <cell r="C5631" t="str">
            <v>M2</v>
          </cell>
          <cell r="D5631">
            <v>157.84</v>
          </cell>
        </row>
        <row r="5632">
          <cell r="A5632">
            <v>87839</v>
          </cell>
          <cell r="B5632" t="str">
            <v>REVESTIMENTO DECORATIVO MONOCAMADA APLICADO MANUALMENTE EM PANOS DA FACHADA COM PRESENÇA DE VÃOS, DE UM EDIFÍCIO DE ALVENARIA ESTRUTURAL E ACABAMENTO RASPADO. AF_06/2014</v>
          </cell>
          <cell r="C5632" t="str">
            <v>M2</v>
          </cell>
          <cell r="D5632">
            <v>107.25</v>
          </cell>
        </row>
        <row r="5633">
          <cell r="A5633">
            <v>87840</v>
          </cell>
          <cell r="B5633" t="str">
            <v>REVESTIMENTO DECORATIVO MONOCAMADA APLICADO COM EQUIPAMENTO DE PROJEÇÃO EM PANOS DA FACHADA COM PRESENÇA DE VÃOS, DE UM EDIFÍCIO DE ESTRUTURA CONVENCIONAL E ACABAMENTO RASPADO. AF_06/2014</v>
          </cell>
          <cell r="C5633" t="str">
            <v>M2</v>
          </cell>
          <cell r="D5633">
            <v>150.04</v>
          </cell>
        </row>
        <row r="5634">
          <cell r="A5634">
            <v>87841</v>
          </cell>
          <cell r="B5634" t="str">
            <v>REVESTIMENTO DECORATIVO MONOCAMADA APLICADO COM EQUIPAMENTO DE PROJEÇÃO EM PANOS DA FACHADA COM PRESENÇA DE VÃOS, DE UM EDIFÍCIO DE ALVENARIA ESTRUTURAL E ACABAMENTO RASPADO. AF_06/2014</v>
          </cell>
          <cell r="C5634" t="str">
            <v>M2</v>
          </cell>
          <cell r="D5634">
            <v>100.19</v>
          </cell>
        </row>
        <row r="5635">
          <cell r="A5635">
            <v>87842</v>
          </cell>
          <cell r="B5635" t="str">
            <v>REVESTIMENTO DECORATIVO MONOCAMADA APLICADO MANUALMENTE EM SUPERFÍCIES EXTERNAS DA SACADA DE UM EDIFÍCIO DE ESTRUTURA CONVENCIONAL E ACABAMENTO RASPADO. AF_06/2014</v>
          </cell>
          <cell r="C5635" t="str">
            <v>M2</v>
          </cell>
          <cell r="D5635">
            <v>154.01</v>
          </cell>
        </row>
        <row r="5636">
          <cell r="A5636">
            <v>87843</v>
          </cell>
          <cell r="B5636" t="str">
            <v>REVESTIMENTO DECORATIVO MONOCAMADA APLICADO MANUALMENTE EM SUPERFÍCIES EXTERNAS DA SACADA DE UM EDIFÍCIO DE ALVENARIA ESTRUTURAL E ACABAMENTO RASPADO. AF_06/2014</v>
          </cell>
          <cell r="C5636" t="str">
            <v>M2</v>
          </cell>
          <cell r="D5636">
            <v>113.73</v>
          </cell>
        </row>
        <row r="5637">
          <cell r="A5637">
            <v>87844</v>
          </cell>
          <cell r="B5637" t="str">
            <v>REVESTIMENTO DECORATIVO MONOCAMADA APLICADO COM EQUIPAMENTO DE PROJEÇÃO EM SUPERFÍCIES EXTERNAS DA SACADA DE UM EDIFÍCIO DE ESTRUTURA CONVENCIONAL E ACABAMENTO RASPADO. AF_06/2014</v>
          </cell>
          <cell r="C5637" t="str">
            <v>M2</v>
          </cell>
          <cell r="D5637">
            <v>142.33000000000001</v>
          </cell>
        </row>
        <row r="5638">
          <cell r="A5638">
            <v>87845</v>
          </cell>
          <cell r="B5638" t="str">
            <v>REVESTIMENTO DECORATIVO MONOCAMADA APLICADO COM EQUIPAMENTO DE PROJEÇÃO EM SUPERFÍCIES EXTERNAS DA SACADA DE UM EDIFÍCIO DE ALVENARIA ESTRUTURAL E ACABAMENTO RASPADO. AF_06/2014</v>
          </cell>
          <cell r="C5638" t="str">
            <v>M2</v>
          </cell>
          <cell r="D5638">
            <v>102.83</v>
          </cell>
        </row>
        <row r="5639">
          <cell r="A5639">
            <v>87846</v>
          </cell>
          <cell r="B5639" t="str">
            <v>REVESTIMENTO DECORATIVO MONOCAMADA APLICADO MANUALMENTE EM PANOS CEGOS DA FACHADA DE UM EDIFÍCIO DE ESTRUTURA CONVENCIONAL, COM ACABAMENTO TRAVERTINO. AF_06/2014</v>
          </cell>
          <cell r="C5639" t="str">
            <v>M2</v>
          </cell>
          <cell r="D5639">
            <v>163.13999999999999</v>
          </cell>
        </row>
        <row r="5640">
          <cell r="A5640">
            <v>87847</v>
          </cell>
          <cell r="B5640" t="str">
            <v>REVESTIMENTO DECORATIVO MONOCAMADA APLICADO MANUALMENTE EM PANOS CEGOS DA FACHADA DE UM EDIFÍCIO DE ALVENARIA ESTRUTURAL, COM ACABAMENTO TRAVERTINO. AF_06/2014</v>
          </cell>
          <cell r="C5640" t="str">
            <v>M2</v>
          </cell>
          <cell r="D5640">
            <v>114.99</v>
          </cell>
        </row>
        <row r="5641">
          <cell r="A5641">
            <v>87848</v>
          </cell>
          <cell r="B5641" t="str">
            <v>REVESTIMENTO DECORATIVO MONOCAMADA APLICADO COM EQUIPAMENTO DE PROJEÇÃO EM PANOS CEGOS DA FACHADA DE UM EDIFÍCIO DE ESTRUTURA CONVENCIONAL, COM ACABAMENTO TRAVERTINO. AF_06/2014</v>
          </cell>
          <cell r="C5641" t="str">
            <v>M2</v>
          </cell>
          <cell r="D5641">
            <v>155.72</v>
          </cell>
        </row>
        <row r="5642">
          <cell r="A5642">
            <v>87849</v>
          </cell>
          <cell r="B5642" t="str">
            <v>REVESTIMENTO DECORATIVO MONOCAMADA APLICADO COM EQUIPAMENTO DE PROJEÇÃO EM PANOS CEGOS DA FACHADA DE UM EDIFÍCIO DE ALVENARIA ESTRUTURAL, COM ACABAMENTO TRAVERTINO. AF_06/2014</v>
          </cell>
          <cell r="C5642" t="str">
            <v>M2</v>
          </cell>
          <cell r="D5642">
            <v>108.33</v>
          </cell>
        </row>
        <row r="5643">
          <cell r="A5643">
            <v>87850</v>
          </cell>
          <cell r="B5643" t="str">
            <v>REVESTIMENTO DECORATIVO MONOCAMADA APLICADO MANUALMENTE EM PANOS DA FACHADA COM PRESENÇA DE VÃOS, DE UM EDIFÍCIO DE ESTRUTURA CONVENCIONAL E ACABAMENTO TRAVERTINO. AF_06/2014</v>
          </cell>
          <cell r="C5643" t="str">
            <v>M2</v>
          </cell>
          <cell r="D5643">
            <v>170.22</v>
          </cell>
        </row>
        <row r="5644">
          <cell r="A5644">
            <v>87851</v>
          </cell>
          <cell r="B5644" t="str">
            <v>REVESTIMENTO DECORATIVO MONOCAMADA APLICADO MANUALMENTE EM PANOS DA FACHADA COM PRESENÇA DE VÃOS, DE UM EDIFÍCIO DE ALVENARIA ESTRUTURAL E ACABAMENTO TRAVERTINO. AF_06/2014</v>
          </cell>
          <cell r="C5644" t="str">
            <v>M2</v>
          </cell>
          <cell r="D5644">
            <v>119.63</v>
          </cell>
        </row>
        <row r="5645">
          <cell r="A5645">
            <v>87852</v>
          </cell>
          <cell r="B5645" t="str">
            <v>REVESTIMENTO DECORATIVO MONOCAMADA APLICADO COM EQUIPAMENTO DE PROJEÇÃO EM PANOS DA FACHADA COM PRESENÇA DE VÃOS, DE UM EDIFÍCIO DE ESTRUTURA CONVENCIONAL E ACABAMENTO TRAVERTINO. AF_06/2014</v>
          </cell>
          <cell r="C5645" t="str">
            <v>M2</v>
          </cell>
          <cell r="D5645">
            <v>161.30000000000001</v>
          </cell>
        </row>
        <row r="5646">
          <cell r="A5646">
            <v>87853</v>
          </cell>
          <cell r="B5646" t="str">
            <v>REVESTIMENTO DECORATIVO MONOCAMADA APLICADO COM EQUIPAMENTO DE PROJEÇÃO EM PANOS DA FACHADA COM PRESENÇA DE VÃOS, DE UM EDIFÍCIO DE ALVENARIA ESTRUTURAL E ACABAMENTO TRAVERTINO. AF_06/2014</v>
          </cell>
          <cell r="C5646" t="str">
            <v>M2</v>
          </cell>
          <cell r="D5646">
            <v>111.45</v>
          </cell>
        </row>
        <row r="5647">
          <cell r="A5647">
            <v>87854</v>
          </cell>
          <cell r="B5647" t="str">
            <v>REVESTIMENTO DECORATIVO MONOCAMADA APLICADO MANUALMENTE EM SUPERFÍCIES EXTERNAS DA SACADA DE UM EDIFÍCIO DE ESTRUTURA CONVENCIONAL E ACABAMENTO TRAVERTINO. AF_06/2014</v>
          </cell>
          <cell r="C5647" t="str">
            <v>M2</v>
          </cell>
          <cell r="D5647">
            <v>166.37</v>
          </cell>
        </row>
        <row r="5648">
          <cell r="A5648">
            <v>87855</v>
          </cell>
          <cell r="B5648" t="str">
            <v>REVESTIMENTO DECORATIVO MONOCAMADA APLICADO MANUALMENTE EM SUPERFÍCIES EXTERNAS DA SACADA DE UM EDIFÍCIO DE ALVENARIA ESTRUTURAL E ACABAMENTO TRAVERTINO. AF_06/2014</v>
          </cell>
          <cell r="C5648" t="str">
            <v>M2</v>
          </cell>
          <cell r="D5648">
            <v>126.11</v>
          </cell>
        </row>
        <row r="5649">
          <cell r="A5649">
            <v>87856</v>
          </cell>
          <cell r="B5649" t="str">
            <v>REVESTIMENTO DECORATIVO MONOCAMADA APLICADO COM EQUIPAMENTO DE PROJEÇÃO EM SUPERFÍCIES EXTERNAS DA SACADA DE UM EDIFÍCIO DE ESTRUTURA CONVENCIONAL E ACABAMENTO TRAVERTINO. AF_06/2014</v>
          </cell>
          <cell r="C5649" t="str">
            <v>M2</v>
          </cell>
          <cell r="D5649">
            <v>153.61000000000001</v>
          </cell>
        </row>
        <row r="5650">
          <cell r="A5650">
            <v>87857</v>
          </cell>
          <cell r="B5650" t="str">
            <v>REVESTIMENTO DECORATIVO MONOCAMADA APLICADO COM EQUIPAMENTO DE PROJEÇÃO EM SUPERFÍCIES EXTERNAS DA SACADA DE UM EDIFÍCIO DE ALVENARIA ESTRUTURAL E ACABAMENTO TRAVERTINO. AF_06/2014</v>
          </cell>
          <cell r="C5650" t="str">
            <v>M2</v>
          </cell>
          <cell r="D5650">
            <v>114.09</v>
          </cell>
        </row>
        <row r="5651">
          <cell r="A5651">
            <v>87858</v>
          </cell>
          <cell r="B5651" t="str">
            <v>REVESTIMENTO DECORATIVO MONOCAMADA APLICADO MANUALMENTE NAS PAREDES INTERNAS DA SACADA COM ACABAMENTO RASPADO. AF_06/2014</v>
          </cell>
          <cell r="C5651" t="str">
            <v>M2</v>
          </cell>
          <cell r="D5651">
            <v>110.01</v>
          </cell>
        </row>
        <row r="5652">
          <cell r="A5652">
            <v>87859</v>
          </cell>
          <cell r="B5652" t="str">
            <v>REVESTIMENTO DECORATIVO MONOCAMADA APLICADO MANUALMENTE NAS PAREDES INTERNAS DA SACADA COM ACABAMENTO TRAVERTINO. AF_06/2014</v>
          </cell>
          <cell r="C5652" t="str">
            <v>M2</v>
          </cell>
          <cell r="D5652">
            <v>127.05</v>
          </cell>
        </row>
        <row r="5653">
          <cell r="A5653">
            <v>89048</v>
          </cell>
          <cell r="B5653" t="str">
            <v>(COMPOSIÇÃO REPRESENTATIVA) DO SERVIÇO DE EMBOÇO/MASSA ÚNICA, TRAÇO 1:2:8, PREPARO MECÂNICO, COM BETONEIRA DE 400L, EM PAREDES DE AMBIENTES INTERNOS, COM EXECUÇÃO DE TALISCAS, PARA EDIFICAÇÃO HABITACIONAL MULTIFAMILIAR (PRÉDIO). AF_11/2014</v>
          </cell>
          <cell r="C5653" t="str">
            <v>M2</v>
          </cell>
          <cell r="D5653">
            <v>25.08</v>
          </cell>
        </row>
        <row r="5654">
          <cell r="A5654">
            <v>89049</v>
          </cell>
          <cell r="B5654" t="str">
            <v>(COMPOSIÇÃO REPRESENTATIVA) DO SERVIÇO DE APLICAÇÃO MANUAL DE GESSO DESEMPENADO (SEM TALISCAS) EM TETO, ESPESSURA 0,5 CM, PARA EDIFICAÇÃO HABITACIONAL MULTIFAMILIAR (PRÉDIO). AF_11/2014</v>
          </cell>
          <cell r="C5654" t="str">
            <v>M2</v>
          </cell>
          <cell r="D5654">
            <v>17.64</v>
          </cell>
        </row>
        <row r="5655">
          <cell r="A5655">
            <v>89173</v>
          </cell>
          <cell r="B5655" t="str">
            <v>(COMPOSIÇÃO REPRESENTATIVA) DO SERVIÇO DE EMBOÇO/MASSA ÚNICA, APLICADO MANUALMENTE, TRAÇO 1:2:8, EM BETONEIRA DE 400L, PAREDES INTERNAS, COM EXECUÇÃO DE TALISCAS, EDIFICAÇÃO HABITACIONAL UNIFAMILIAR (CASAS) E EDIFICAÇÃO PÚBLICA PADRÃO. AF_12/2014</v>
          </cell>
          <cell r="C5655" t="str">
            <v>M2</v>
          </cell>
          <cell r="D5655">
            <v>24.64</v>
          </cell>
        </row>
        <row r="5656">
          <cell r="A5656">
            <v>90406</v>
          </cell>
          <cell r="B5656" t="str">
            <v>MASSA ÚNICA, PARA RECEBIMENTO DE PINTURA, EM ARGAMASSA TRAÇO 1:2:8, PREPARO MECÂNICO COM BETONEIRA 400L, APLICADA MANUALMENTE EM TETO, ESPESSURA DE 20MM, COM EXECUÇÃO DE TALISCAS. AF_03/2015</v>
          </cell>
          <cell r="C5656" t="str">
            <v>M2</v>
          </cell>
          <cell r="D5656">
            <v>32.729999999999997</v>
          </cell>
        </row>
        <row r="5657">
          <cell r="A5657">
            <v>90407</v>
          </cell>
          <cell r="B5657" t="str">
            <v>MASSA ÚNICA, PARA RECEBIMENTO DE PINTURA, EM ARGAMASSA TRAÇO 1:2:8, PREPARO MANUAL, APLICADA MANUALMENTE EM TETO, ESPESSURA DE 20MM, COM EXECUÇÃO DE TALISCAS. AF_03/2015</v>
          </cell>
          <cell r="C5657" t="str">
            <v>M2</v>
          </cell>
          <cell r="D5657">
            <v>36.72</v>
          </cell>
        </row>
        <row r="5658">
          <cell r="A5658">
            <v>90408</v>
          </cell>
          <cell r="B5658" t="str">
            <v>MASSA ÚNICA, PARA RECEBIMENTO DE PINTURA, EM ARGAMASSA TRAÇO 1:2:8, PREPARO MECÂNICO COM BETONEIRA 400L, APLICADA MANUALMENTE EM TETO, ESPESSURA DE 10MM, COM EXECUÇÃO DE TALISCAS. AF_03/2015</v>
          </cell>
          <cell r="C5658" t="str">
            <v>M2</v>
          </cell>
          <cell r="D5658">
            <v>24.03</v>
          </cell>
        </row>
        <row r="5659">
          <cell r="A5659">
            <v>90409</v>
          </cell>
          <cell r="B5659" t="str">
            <v>MASSA ÚNICA, PARA RECEBIMENTO DE PINTURA, EM ARGAMASSA TRAÇO 1:2:8, PREPARO MANUAL, APLICADA MANUALMENTE EM TETO, ESPESSURA DE 10MM, COM EXECUÇÃO DE TALISCAS. AF_03/2015</v>
          </cell>
          <cell r="C5659" t="str">
            <v>M2</v>
          </cell>
          <cell r="D5659">
            <v>26.29</v>
          </cell>
        </row>
        <row r="5660">
          <cell r="A5660">
            <v>84084</v>
          </cell>
          <cell r="B5660" t="str">
            <v>APICOAMENTO MANUAL DE SUPERFICIE DE CONCRETO</v>
          </cell>
          <cell r="C5660" t="str">
            <v>M2</v>
          </cell>
          <cell r="D5660">
            <v>6.38</v>
          </cell>
        </row>
        <row r="5661">
          <cell r="A5661">
            <v>87242</v>
          </cell>
          <cell r="B5661" t="str">
            <v>REVESTIMENTO CERÂMICO PARA PAREDES EXTERNAS EM PASTILHAS DE PORCELANA 5 X 5 CM (PLACAS DE 30 X 30 CM), ALINHADAS A PRUMO, APLICADO EM PANOS COM VÃOS. AF_06/2014</v>
          </cell>
          <cell r="C5661" t="str">
            <v>M2</v>
          </cell>
          <cell r="D5661">
            <v>212.5</v>
          </cell>
        </row>
        <row r="5662">
          <cell r="A5662">
            <v>87243</v>
          </cell>
          <cell r="B5662" t="str">
            <v>REVESTIMENTO CERÂMICO PARA PAREDES EXTERNAS EM PASTILHAS DE PORCELANA 5 X 5 CM (PLACAS DE 30 X 30 CM), ALINHADAS A PRUMO, APLICADO EM PANOS SEM VÃOS. AF_06/2014</v>
          </cell>
          <cell r="C5662" t="str">
            <v>M2</v>
          </cell>
          <cell r="D5662">
            <v>195.72</v>
          </cell>
        </row>
        <row r="5663">
          <cell r="A5663">
            <v>87244</v>
          </cell>
          <cell r="B5663" t="str">
            <v>REVESTIMENTO CERÂMICO PARA PAREDES EXTERNAS EM PASTILHAS DE PORCELANA 5 X 5 CM (PLACAS DE 30 X 30 CM), ALINHADAS A PRUMO, APLICADO EM SUPERFÍCIES EXTERNAS DA SACADA. AF_06/2014</v>
          </cell>
          <cell r="C5663" t="str">
            <v>M2</v>
          </cell>
          <cell r="D5663">
            <v>205.53</v>
          </cell>
        </row>
        <row r="5664">
          <cell r="A5664">
            <v>87245</v>
          </cell>
          <cell r="B5664" t="str">
            <v>REVESTIMENTO CERÂMICO PARA PAREDES EXTERNAS EM PASTILHAS DE PORCELANA 5 X 5 CM (PLACAS DE 30 X 30 CM), ALINHADAS A PRUMO, APLICADO EM SUPERFÍCIES INTERNAS DA SACADA. AF_06/2014</v>
          </cell>
          <cell r="C5664" t="str">
            <v>M2</v>
          </cell>
          <cell r="D5664">
            <v>246.63</v>
          </cell>
        </row>
        <row r="5665">
          <cell r="A5665">
            <v>87264</v>
          </cell>
          <cell r="B5665" t="str">
            <v>REVESTIMENTO CERÂMICO PARA PAREDES INTERNAS COM PLACAS TIPO ESMALTADA EXTRA DE DIMENSÕES 20X20 CM APLICADAS EM AMBIENTES DE ÁREA MENOR QUE 5 M² NA ALTURA INTEIRA DAS PAREDES. AF_06/2014</v>
          </cell>
          <cell r="C5665" t="str">
            <v>M2</v>
          </cell>
          <cell r="D5665">
            <v>43.25</v>
          </cell>
        </row>
        <row r="5666">
          <cell r="A5666">
            <v>87265</v>
          </cell>
          <cell r="B5666" t="str">
            <v>REVESTIMENTO CERÂMICO PARA PAREDES INTERNAS COM PLACAS TIPO ESMALTADA EXTRA DE DIMENSÕES 20X20 CM APLICADAS EM AMBIENTES DE ÁREA MAIOR QUE 5 M² NA ALTURA INTEIRA DAS PAREDES. AF_06/2014</v>
          </cell>
          <cell r="C5666" t="str">
            <v>M2</v>
          </cell>
          <cell r="D5666">
            <v>37.07</v>
          </cell>
        </row>
        <row r="5667">
          <cell r="A5667">
            <v>87266</v>
          </cell>
          <cell r="B5667" t="str">
            <v>REVESTIMENTO CERÂMICO PARA PAREDES INTERNAS COM PLACAS TIPO ESMALTADA EXTRA DE DIMENSÕES 20X20 CM APLICADAS EM AMBIENTES DE ÁREA MENOR QUE 5 M² A MEIA ALTURA DAS PAREDES. AF_06/2014</v>
          </cell>
          <cell r="C5667" t="str">
            <v>M2</v>
          </cell>
          <cell r="D5667">
            <v>45.46</v>
          </cell>
        </row>
        <row r="5668">
          <cell r="A5668">
            <v>87267</v>
          </cell>
          <cell r="B5668" t="str">
            <v>REVESTIMENTO CERÂMICO PARA PAREDES INTERNAS COM PLACAS TIPO ESMALTADA EXTRA DE DIMENSÕES 20X20 CM APLICADAS EM AMBIENTES DE ÁREA MAIOR QUE 5 M² A MEIA ALTURA DAS PAREDES. AF_06/2014</v>
          </cell>
          <cell r="C5668" t="str">
            <v>M2</v>
          </cell>
          <cell r="D5668">
            <v>42.69</v>
          </cell>
        </row>
        <row r="5669">
          <cell r="A5669">
            <v>87268</v>
          </cell>
          <cell r="B5669" t="str">
            <v>REVESTIMENTO CERÂMICO PARA PAREDES INTERNAS COM PLACAS TIPO ESMALTADA EXTRA DE DIMENSÕES 25X35 CM APLICADAS EM AMBIENTES DE ÁREA MENOR QUE 5 M² NA ALTURA INTEIRA DAS PAREDES. AF_06/2014</v>
          </cell>
          <cell r="C5669" t="str">
            <v>M2</v>
          </cell>
          <cell r="D5669">
            <v>46.81</v>
          </cell>
        </row>
        <row r="5670">
          <cell r="A5670">
            <v>87269</v>
          </cell>
          <cell r="B5670" t="str">
            <v>REVESTIMENTO CERÂMICO PARA PAREDES INTERNAS COM PLACAS TIPO ESMALTADA EXTRA DE DIMENSÕES 25X35 CM APLICADAS EM AMBIENTES DE ÁREA MAIOR QUE 5 M² NA ALTURA INTEIRA DAS PAREDES. AF_06/2014</v>
          </cell>
          <cell r="C5670" t="str">
            <v>M2</v>
          </cell>
          <cell r="D5670">
            <v>40.1</v>
          </cell>
        </row>
        <row r="5671">
          <cell r="A5671">
            <v>87270</v>
          </cell>
          <cell r="B5671" t="str">
            <v>REVESTIMENTO CERÂMICO PARA PAREDES INTERNAS COM PLACAS TIPO ESMALTADA EXTRA DE DIMENSÕES 25X35 CM APLICADAS EM AMBIENTES DE ÁREA MENOR QUE 5 M² A MEIA ALTURA DAS PAREDES. AF_06/2014</v>
          </cell>
          <cell r="C5671" t="str">
            <v>M2</v>
          </cell>
          <cell r="D5671">
            <v>48.68</v>
          </cell>
        </row>
        <row r="5672">
          <cell r="A5672">
            <v>87271</v>
          </cell>
          <cell r="B5672" t="str">
            <v>REVESTIMENTO CERÂMICO PARA PAREDES INTERNAS COM PLACAS TIPO ESMALTADA EXTRA DE DIMENSÕES 25X35 CM APLICADAS EM AMBIENTES DE ÁREA MAIOR QUE 5 M² A MEIA ALTURA DAS PAREDES. AF_06/2014</v>
          </cell>
          <cell r="C5672" t="str">
            <v>M2</v>
          </cell>
          <cell r="D5672">
            <v>45.53</v>
          </cell>
        </row>
        <row r="5673">
          <cell r="A5673">
            <v>87272</v>
          </cell>
          <cell r="B5673" t="str">
            <v>REVESTIMENTO CERÂMICO PARA PAREDES INTERNAS COM PLACAS TIPO ESMALTADA EXTRA  DE DIMENSÕES 33X45 CM APLICADAS EM AMBIENTES DE ÁREA MENOR QUE 5 M² NA ALTURA INTEIRA DAS PAREDES. AF_06/2014</v>
          </cell>
          <cell r="C5673" t="str">
            <v>M2</v>
          </cell>
          <cell r="D5673">
            <v>50.32</v>
          </cell>
        </row>
        <row r="5674">
          <cell r="A5674">
            <v>87273</v>
          </cell>
          <cell r="B5674" t="str">
            <v>REVESTIMENTO CERÂMICO PARA PAREDES INTERNAS COM PLACAS TIPO ESMALTADA EXTRA DE DIMENSÕES 33X45 CM APLICADAS EM AMBIENTES DE ÁREA MAIOR QUE 5 M² NA ALTURA INTEIRA DAS PAREDES. AF_06/2014</v>
          </cell>
          <cell r="C5674" t="str">
            <v>M2</v>
          </cell>
          <cell r="D5674">
            <v>42.09</v>
          </cell>
        </row>
        <row r="5675">
          <cell r="A5675">
            <v>87274</v>
          </cell>
          <cell r="B5675" t="str">
            <v>REVESTIMENTO CERÂMICO PARA PAREDES INTERNAS COM PLACAS TIPO ESMALTADA EXTRA DE DIMENSÕES 33X45 CM APLICADAS EM AMBIENTES DE ÁREA MENOR QUE 5 M² A MEIA ALTURA DAS PAREDES. AF_06/2014</v>
          </cell>
          <cell r="C5675" t="str">
            <v>M2</v>
          </cell>
          <cell r="D5675">
            <v>51.63</v>
          </cell>
        </row>
        <row r="5676">
          <cell r="A5676">
            <v>87275</v>
          </cell>
          <cell r="B5676" t="str">
            <v>REVESTIMENTO CERÂMICO PARA PAREDES INTERNAS COM PLACAS TIPO ESMALTADA EXTRA  DE DIMENSÕES 33X45 CM APLICADAS EM AMBIENTES DE ÁREA MAIOR QUE 5 M² A MEIA ALTURA DAS PAREDES. AF_06/2014</v>
          </cell>
          <cell r="C5676" t="str">
            <v>M2</v>
          </cell>
          <cell r="D5676">
            <v>48.81</v>
          </cell>
        </row>
        <row r="5677">
          <cell r="A5677">
            <v>88786</v>
          </cell>
          <cell r="B5677" t="str">
            <v>REVESTIMENTO CERÂMICO PARA PAREDES EXTERNAS EM PASTILHAS DE PORCELANA 2,5 X 2,5 CM (PLACAS DE 30 X 30 CM), ALINHADAS A PRUMO, APLICADO EM PANOS COM VÃOS. AF_10/2014</v>
          </cell>
          <cell r="C5677" t="str">
            <v>M2</v>
          </cell>
          <cell r="D5677">
            <v>236.88</v>
          </cell>
        </row>
        <row r="5678">
          <cell r="A5678">
            <v>88787</v>
          </cell>
          <cell r="B5678" t="str">
            <v>REVESTIMENTO CERÂMICO PARA PAREDES EXTERNAS EM PASTILHAS DE PORCELANA 2,5 X 2,5 CM (PLACAS DE 30 X 30 CM), ALINHADAS A PRUMO, APLICADO EM PANOS SEM VÃOS. AF_10/2014</v>
          </cell>
          <cell r="C5678" t="str">
            <v>M2</v>
          </cell>
          <cell r="D5678">
            <v>218.99</v>
          </cell>
        </row>
        <row r="5679">
          <cell r="A5679">
            <v>88788</v>
          </cell>
          <cell r="B5679" t="str">
            <v>REVESTIMENTO CERÂMICO PARA PAREDES EXTERNAS EM PASTILHAS DE PORCELANA 2,5 X 2,5 CM (PLACAS DE 30 X 30 CM), ALINHADAS A PRUMO, APLICADO EM SUPERFÍCIES EXTERNAS DA SACADA. AF_10/2014</v>
          </cell>
          <cell r="C5679" t="str">
            <v>M2</v>
          </cell>
          <cell r="D5679">
            <v>228.8</v>
          </cell>
        </row>
        <row r="5680">
          <cell r="A5680">
            <v>88789</v>
          </cell>
          <cell r="B5680" t="str">
            <v>REVESTIMENTO CERÂMICO PARA PAREDES EXTERNAS EM PASTILHAS DE PORCELANA 2,5 X 2,5 CM (PLACAS DE 30 X 30 CM), ALINHADAS A PRUMO, APLICADO EM SUPERFÍCIES INTERNAS DA SACADA. AF_10/2014</v>
          </cell>
          <cell r="C5680" t="str">
            <v>M2</v>
          </cell>
          <cell r="D5680">
            <v>273.73</v>
          </cell>
        </row>
        <row r="5681">
          <cell r="A5681">
            <v>89045</v>
          </cell>
          <cell r="B5681" t="str">
            <v>(COMPOSIÇÃO REPRESENTATIVA) DO SERVIÇO DE REVESTIMENTO CERÂMICO PARA AMBIENTES DE ÁREAS MOLHADAS, MEIA PAREDE OU PAREDE INTEIRA, COM PLACAS TIPO GRÊS OU SEMI-GRÊS, DIMENSÕES 20X20 CM, PARA EDIFICAÇÃO HABITACIONAL MULTIFAMILIAR (PRÉDIO). AF_11/2014</v>
          </cell>
          <cell r="C5681" t="str">
            <v>M2</v>
          </cell>
          <cell r="D5681">
            <v>43.09</v>
          </cell>
        </row>
        <row r="5682">
          <cell r="A5682">
            <v>89170</v>
          </cell>
          <cell r="B5682" t="str">
            <v>(COMPOSIÇÃO REPRESENTATIVA) DO SERVIÇO DE REVESTIMENTO CERÂMICO PARA PAREDES INTERNAS, MEIA PAREDE, OU PAREDE INTEIRA, PLACAS GRÊS OU SEMI-GRÊS DE 20X20 CM, PARA EDIFICAÇÕES HABITACIONAIS UNIFAMILIAR (CASAS) E EDIFICAÇÕES PÚBLICAS PADRÃO. AF_11/2014</v>
          </cell>
          <cell r="C5682" t="str">
            <v>M2</v>
          </cell>
          <cell r="D5682">
            <v>41.53</v>
          </cell>
        </row>
        <row r="5683">
          <cell r="A5683">
            <v>93392</v>
          </cell>
          <cell r="B5683" t="str">
            <v>REVESTIMENTO CERÂMICO PARA PAREDES INTERNAS COM PLACAS TIPO ESMALTADA PADRÃO POPULAR DE DIMENSÕES 20X20 CM, ARGAMASSA TIPO AC I, APLICADAS EM AMBIENTES DE ÁREA MENOR QUE 5 M2 NA ALTURA INTEIRA DAS PAREDES. AF_06/2014</v>
          </cell>
          <cell r="C5683" t="str">
            <v>M2</v>
          </cell>
          <cell r="D5683">
            <v>35.700000000000003</v>
          </cell>
        </row>
        <row r="5684">
          <cell r="A5684">
            <v>93393</v>
          </cell>
          <cell r="B5684" t="str">
            <v>REVESTIMENTO CERÂMICO PARA PAREDES INTERNAS COM PLACAS TIPO ESMALTADA PADRÃO POPULAR DE DIMENSÕES 20X20 CM, ARGAMASSA TIPO AC I, APLICADAS EM AMBIENTES DE ÁREA MAIOR QUE 5 M2 NA ALTURA INTEIRA DAS PAREDES. AF_06/2014</v>
          </cell>
          <cell r="C5684" t="str">
            <v>M2</v>
          </cell>
          <cell r="D5684">
            <v>29.6</v>
          </cell>
        </row>
        <row r="5685">
          <cell r="A5685">
            <v>93394</v>
          </cell>
          <cell r="B5685" t="str">
            <v>REVESTIMENTO CERÂMICO PARA PAREDES INTERNAS COM PLACAS TIPO ESMALTADA PADRÃO POPULAR DE DIMENSÕES 20X20 CM, ARGAMASSA TIPO AC I, APLICADAS EM AMBIENTES DE ÁREA MENOR QUE 5 M2 A MEIA ALTURA DAS PAREDES. AF_06/2014</v>
          </cell>
          <cell r="C5685" t="str">
            <v>M2</v>
          </cell>
          <cell r="D5685">
            <v>37.909999999999997</v>
          </cell>
        </row>
        <row r="5686">
          <cell r="A5686">
            <v>93395</v>
          </cell>
          <cell r="B5686" t="str">
            <v>REVESTIMENTO CERÂMICO PARA PAREDES INTERNAS COM PLACAS TIPO ESMALTADA PADRÃO POPULAR DE DIMENSÕES 20X20 CM, ARGAMASSA TIPO AC I, APLICADAS EM AMBIENTES DE ÁREA MAIOR QUE 5 M2 A MEIA ALTURA DAS PAREDES. AF_06/2014</v>
          </cell>
          <cell r="C5686" t="str">
            <v>M2</v>
          </cell>
          <cell r="D5686">
            <v>35.14</v>
          </cell>
        </row>
        <row r="5687">
          <cell r="A5687">
            <v>99194</v>
          </cell>
          <cell r="B5687" t="str">
            <v>REVESTIMENTO CERÂMICO PARA PAREDES INTERNAS COM PLACAS TIPO ESMALTADA PADRÃO POPULAR DE DIMENSÕES 20X20 CM, ARGAMASSA TIPO AC III, APLICADAS EM AMBIENTES DE ÁREA MENOR QUE 5 M2 NA ALTURA INTEIRA DAS PAREDES. AF_06/2014</v>
          </cell>
          <cell r="C5687" t="str">
            <v>M2</v>
          </cell>
          <cell r="D5687">
            <v>41.68</v>
          </cell>
        </row>
        <row r="5688">
          <cell r="A5688">
            <v>99195</v>
          </cell>
          <cell r="B5688" t="str">
            <v>REVESTIMENTO CERÂMICO PARA PAREDES INTERNAS COM PLACAS TIPO ESMALTADA PADRÃO POPULAR DE DIMENSÕES 20X20 CM, ARGAMASSA TIPO AC III, APLICADAS EM AMBIENTES DE ÁREA MAIOR QUE 5 M2 NA ALTURA INTEIRA DAS PAREDES. AF_06/2014</v>
          </cell>
          <cell r="C5688" t="str">
            <v>M2</v>
          </cell>
          <cell r="D5688">
            <v>35.58</v>
          </cell>
        </row>
        <row r="5689">
          <cell r="A5689">
            <v>99196</v>
          </cell>
          <cell r="B5689" t="str">
            <v>REVESTIMENTO CERÂMICO PARA PAREDES INTERNAS COM PLACAS TIPO ESMALTADA PADRÃO POPULAR DE DIMENSÕES 20X20 CM, ARGAMASSA TIPO AC III, APLICADAS EM AMBIENTES DE ÁREA MENOR QUE 5 M2 A MEIA ALTURA DAS PAREDES. AF_06/2014</v>
          </cell>
          <cell r="C5689" t="str">
            <v>M2</v>
          </cell>
          <cell r="D5689">
            <v>43.89</v>
          </cell>
        </row>
        <row r="5690">
          <cell r="A5690">
            <v>99198</v>
          </cell>
          <cell r="B5690" t="str">
            <v>REVESTIMENTO CERÂMICO PARA PAREDES INTERNAS COM PLACAS TIPO ESMALTADA PADRÃO POPULAR DE DIMENSÕES 20X20 CM, ARGAMASSA TIPO AC III, APLICADAS EM AMBIENTES DE ÁREA MAIOR QUE 5 M2 A MEIA ALTURA DAS PAREDES. AF_06/2014</v>
          </cell>
          <cell r="C5690" t="str">
            <v>M2</v>
          </cell>
          <cell r="D5690">
            <v>41.12</v>
          </cell>
        </row>
        <row r="5691">
          <cell r="A5691">
            <v>84088</v>
          </cell>
          <cell r="B5691" t="str">
            <v>PEITORIL EM MARMORE BRANCO, LARGURA DE 15CM, ASSENTADO COM ARGAMASSA TRACO 1:4 (CIMENTO E AREIA MEDIA), PREPARO MANUAL DA ARGAMASSA</v>
          </cell>
          <cell r="C5691" t="str">
            <v>M</v>
          </cell>
          <cell r="D5691">
            <v>81.63</v>
          </cell>
        </row>
        <row r="5692">
          <cell r="A5692">
            <v>84089</v>
          </cell>
          <cell r="B5692" t="str">
            <v>PEITORIL EM MARMORE BRANCO, LARGURA DE 25CM, ASSENTADO COM ARGAMASSA TRACO 1:3 (CIMENTO E AREIA MEDIA), PREPARO MANUAL DA ARGAMASSA</v>
          </cell>
          <cell r="C5692" t="str">
            <v>M</v>
          </cell>
          <cell r="D5692">
            <v>115.45</v>
          </cell>
        </row>
        <row r="5693">
          <cell r="A5693">
            <v>40675</v>
          </cell>
          <cell r="B5693" t="str">
            <v>ASSENTAMENTO DE PEITORIL COM ARGAMASSA DE CIMENTO COLANTE</v>
          </cell>
          <cell r="C5693" t="str">
            <v>M</v>
          </cell>
          <cell r="D5693">
            <v>4.22</v>
          </cell>
        </row>
        <row r="5694">
          <cell r="A5694">
            <v>84093</v>
          </cell>
          <cell r="B5694" t="str">
            <v>TABEIRA DE MADEIRA LEI, 1A QUALIDADE, 2,5X30,0CM PARA BEIRAL DE TELHADO</v>
          </cell>
          <cell r="C5694" t="str">
            <v>M</v>
          </cell>
          <cell r="D5694">
            <v>25.03</v>
          </cell>
        </row>
        <row r="5695">
          <cell r="A5695">
            <v>96112</v>
          </cell>
          <cell r="B5695" t="str">
            <v>FORRO EM MADEIRA PINUS, PARA AMBIENTES RESIDENCIAIS, INCLUSIVE ESTRUTURA DE FIXAÇÃO. AF_05/2017</v>
          </cell>
          <cell r="C5695" t="str">
            <v>M2</v>
          </cell>
          <cell r="D5695">
            <v>88.08</v>
          </cell>
        </row>
        <row r="5696">
          <cell r="A5696">
            <v>96117</v>
          </cell>
          <cell r="B5696" t="str">
            <v>FORRO EM MADEIRA PINUS, PARA AMBIENTES COMERCIAIS, INCLUSIVE ESTRUTURA DE FIXAÇÃO. AF_05/2017</v>
          </cell>
          <cell r="C5696" t="str">
            <v>M2</v>
          </cell>
          <cell r="D5696">
            <v>97.1</v>
          </cell>
        </row>
        <row r="5697">
          <cell r="A5697">
            <v>96122</v>
          </cell>
          <cell r="B5697" t="str">
            <v>ACABAMENTOS PARA FORRO (RODA-FORRO EM MADEIRA PINUS). AF_05/2017</v>
          </cell>
          <cell r="C5697" t="str">
            <v>M</v>
          </cell>
          <cell r="D5697">
            <v>21.71</v>
          </cell>
        </row>
        <row r="5698">
          <cell r="A5698">
            <v>96109</v>
          </cell>
          <cell r="B5698" t="str">
            <v>FORRO EM PLACAS DE GESSO, PARA AMBIENTES RESIDENCIAIS. AF_05/2017_P</v>
          </cell>
          <cell r="C5698" t="str">
            <v>M2</v>
          </cell>
          <cell r="D5698">
            <v>37.950000000000003</v>
          </cell>
        </row>
        <row r="5699">
          <cell r="A5699">
            <v>96110</v>
          </cell>
          <cell r="B5699" t="str">
            <v>FORRO EM DRYWALL, PARA AMBIENTES RESIDENCIAIS, INCLUSIVE ESTRUTURA DE FIXAÇÃO. AF_05/2017_P</v>
          </cell>
          <cell r="C5699" t="str">
            <v>M2</v>
          </cell>
          <cell r="D5699">
            <v>56.98</v>
          </cell>
        </row>
        <row r="5700">
          <cell r="A5700">
            <v>96113</v>
          </cell>
          <cell r="B5700" t="str">
            <v>FORRO EM PLACAS DE GESSO, PARA AMBIENTES COMERCIAIS. AF_05/2017_P</v>
          </cell>
          <cell r="C5700" t="str">
            <v>M2</v>
          </cell>
          <cell r="D5700">
            <v>33.950000000000003</v>
          </cell>
        </row>
        <row r="5701">
          <cell r="A5701">
            <v>96114</v>
          </cell>
          <cell r="B5701" t="str">
            <v>FORRO EM DRYWALL, PARA AMBIENTES COMERCIAIS, INCLUSIVE ESTRUTURA DE FIXAÇÃO. AF_05/2017_P</v>
          </cell>
          <cell r="C5701" t="str">
            <v>M2</v>
          </cell>
          <cell r="D5701">
            <v>58.77</v>
          </cell>
        </row>
        <row r="5702">
          <cell r="A5702">
            <v>96120</v>
          </cell>
          <cell r="B5702" t="str">
            <v>ACABAMENTOS PARA FORRO (MOLDURA DE GESSO). AF_05/2017</v>
          </cell>
          <cell r="C5702" t="str">
            <v>M</v>
          </cell>
          <cell r="D5702">
            <v>2.64</v>
          </cell>
        </row>
        <row r="5703">
          <cell r="A5703">
            <v>96123</v>
          </cell>
          <cell r="B5703" t="str">
            <v>ACABAMENTOS PARA FORRO (MOLDURA EM DRYWALL, COM LARGURA DE 15 CM). AF_05/2017_P</v>
          </cell>
          <cell r="C5703" t="str">
            <v>M</v>
          </cell>
          <cell r="D5703">
            <v>23.77</v>
          </cell>
        </row>
        <row r="5704">
          <cell r="A5704">
            <v>99054</v>
          </cell>
          <cell r="B5704" t="str">
            <v>ACABAMENTOS PARA FORRO (SANCA DE GESSO MONTADA NA OBRA). AF_05/2017_P</v>
          </cell>
          <cell r="C5704" t="str">
            <v>M2</v>
          </cell>
          <cell r="D5704">
            <v>46.29</v>
          </cell>
        </row>
        <row r="5705">
          <cell r="A5705">
            <v>72200</v>
          </cell>
          <cell r="B5705" t="str">
            <v>REVESTIMENTO EM LAMINADO MELAMINICO TEXTURIZADO, ESPESSURA 0,8 MM, FIXADO COM COLA</v>
          </cell>
          <cell r="C5705" t="str">
            <v>M2</v>
          </cell>
          <cell r="D5705">
            <v>91.75</v>
          </cell>
        </row>
        <row r="5706">
          <cell r="A5706" t="str">
            <v>73807/1</v>
          </cell>
          <cell r="B5706" t="str">
            <v>CORRIMAO EM MARMORITE, LARGURA 15CM</v>
          </cell>
          <cell r="C5706" t="str">
            <v>M</v>
          </cell>
          <cell r="D5706">
            <v>92.71</v>
          </cell>
        </row>
        <row r="5707">
          <cell r="A5707">
            <v>72201</v>
          </cell>
          <cell r="B5707" t="str">
            <v>RECOLOCACO DE FORROS EM REGUA DE PVC E PERFIS, CONSIDERANDO REAPROVEITAMENTO DO MATERIAL</v>
          </cell>
          <cell r="C5707" t="str">
            <v>M2</v>
          </cell>
          <cell r="D5707">
            <v>11.11</v>
          </cell>
        </row>
        <row r="5708">
          <cell r="A5708">
            <v>96111</v>
          </cell>
          <cell r="B5708" t="str">
            <v>FORRO EM RÉGUAS DE PVC, FRISADO, PARA AMBIENTES RESIDENCIAIS, INCLUSIVE ESTRUTURA DE FIXAÇÃO. AF_05/2017_P</v>
          </cell>
          <cell r="C5708" t="str">
            <v>M2</v>
          </cell>
          <cell r="D5708">
            <v>35.770000000000003</v>
          </cell>
        </row>
        <row r="5709">
          <cell r="A5709">
            <v>96116</v>
          </cell>
          <cell r="B5709" t="str">
            <v>FORRO EM RÉGUAS DE PVC, FRISADO, PARA AMBIENTES COMERCIAIS, INCLUSIVE ESTRUTURA DE FIXAÇÃO. AF_05/2017_P</v>
          </cell>
          <cell r="C5709" t="str">
            <v>M2</v>
          </cell>
          <cell r="D5709">
            <v>39.57</v>
          </cell>
        </row>
        <row r="5710">
          <cell r="A5710">
            <v>96121</v>
          </cell>
          <cell r="B5710" t="str">
            <v>ACABAMENTOS PARA FORRO (RODA-FORRO EM PERFIL METÁLICO E PLÁSTICO). AF_05/2017</v>
          </cell>
          <cell r="C5710" t="str">
            <v>M</v>
          </cell>
          <cell r="D5710">
            <v>7.03</v>
          </cell>
        </row>
        <row r="5711">
          <cell r="A5711">
            <v>96485</v>
          </cell>
          <cell r="B5711" t="str">
            <v>FORRO EM RÉGUAS DE PVC, LISO, PARA AMBIENTES RESIDENCIAIS, INCLUSIVE ESTRUTURA DE FIXAÇÃO. AF_05/2017_P</v>
          </cell>
          <cell r="C5711" t="str">
            <v>M2</v>
          </cell>
          <cell r="D5711">
            <v>40.89</v>
          </cell>
        </row>
        <row r="5712">
          <cell r="A5712">
            <v>96486</v>
          </cell>
          <cell r="B5712" t="str">
            <v>FORRO DE PVC, LISO, PARA AMBIENTES COMERCIAIS, INCLUSIVE ESTRUTURA DE FIXAÇÃO. AF_05/2017_P</v>
          </cell>
          <cell r="C5712" t="str">
            <v>M2</v>
          </cell>
          <cell r="D5712">
            <v>45</v>
          </cell>
        </row>
        <row r="5713">
          <cell r="A5713">
            <v>72198</v>
          </cell>
          <cell r="B5713" t="str">
            <v>ISOLAMENTO TERMICO COM ARGAMASSA TRACO 1:3 (CIMENTO E AREIA GROSSA NAO PENEIRADA), COM ADICAO DE PEROLAS DE ISOPOR, ESPESSURA 6CM, PREPARO MANUAL DA ARGAMASSA</v>
          </cell>
          <cell r="C5713" t="str">
            <v>M2</v>
          </cell>
          <cell r="D5713">
            <v>104.07</v>
          </cell>
        </row>
        <row r="5714">
          <cell r="A5714" t="str">
            <v>73833/1</v>
          </cell>
          <cell r="B5714" t="str">
            <v>ISOLAMENTO TERMICO COM MANTA DE LA DE VIDRO, ESPESSURA 2,5CM</v>
          </cell>
          <cell r="C5714" t="str">
            <v>M2</v>
          </cell>
          <cell r="D5714">
            <v>64.11</v>
          </cell>
        </row>
        <row r="5715">
          <cell r="A5715">
            <v>83730</v>
          </cell>
          <cell r="B5715" t="str">
            <v>REPARO ESTRUTURAL DE ESTRUTURAS DE CONCRETO COM ARGAMASSA POLIMERICA DE ALTO DESEMPENHO, E=2 CM</v>
          </cell>
          <cell r="C5715" t="str">
            <v>M2</v>
          </cell>
          <cell r="D5715">
            <v>142.09</v>
          </cell>
        </row>
        <row r="5716">
          <cell r="A5716">
            <v>83736</v>
          </cell>
          <cell r="B5716" t="str">
            <v>REPARO/COLAGEM DE ESTRUTURAS DE CONCRETO COM ADESIVO ESTRUTURAL A BASE DE EPOXI, E=2 MM</v>
          </cell>
          <cell r="C5716" t="str">
            <v>M2</v>
          </cell>
          <cell r="D5716">
            <v>151.16999999999999</v>
          </cell>
        </row>
        <row r="5717">
          <cell r="A5717">
            <v>91514</v>
          </cell>
          <cell r="B5717" t="str">
            <v>ESTUCAMENTO DE PANOS DE FACHADA SEM VÃOS DO SISTEMA DE PAREDES DE CONCRETO EM EDIFICAÇÕES DE MÚLTIPLOS PAVIMENTOS. AF_06/2015</v>
          </cell>
          <cell r="C5717" t="str">
            <v>M2</v>
          </cell>
          <cell r="D5717">
            <v>5.23</v>
          </cell>
        </row>
        <row r="5718">
          <cell r="A5718">
            <v>91515</v>
          </cell>
          <cell r="B5718" t="str">
            <v>ESTUCAMENTO DE PANOS DE FACHADA COM VÃOS DO SISTEMA DE PAREDES DE CONCRETO EM EDIFICAÇÕES DE MÚLTIPLOS PAVIMENTOS. AF_06/2015</v>
          </cell>
          <cell r="C5718" t="str">
            <v>M2</v>
          </cell>
          <cell r="D5718">
            <v>6.91</v>
          </cell>
        </row>
        <row r="5719">
          <cell r="A5719">
            <v>91516</v>
          </cell>
          <cell r="B5719" t="str">
            <v>ESTUCAMENTO DE SUPERFÍCIE EXTERNA DA SACADA DO SISTEMA DE PAREDES DE CONCRETO EM EDIFICAÇÕES DE MÚLTIPLOS PAVIMENTOS. AF_06/2015</v>
          </cell>
          <cell r="C5719" t="str">
            <v>M2</v>
          </cell>
          <cell r="D5719">
            <v>10.09</v>
          </cell>
        </row>
        <row r="5720">
          <cell r="A5720">
            <v>91517</v>
          </cell>
          <cell r="B5720" t="str">
            <v>ESTUCAMENTO DE PANOS DE FACHADA SEM VÃOS DO SISTEMA DE PAREDES DE CONCRETO EM EDIFICAÇÕES DE PAVIMENTO ÚNICO. AF_06/2015</v>
          </cell>
          <cell r="C5720" t="str">
            <v>M2</v>
          </cell>
          <cell r="D5720">
            <v>11.25</v>
          </cell>
        </row>
        <row r="5721">
          <cell r="A5721">
            <v>91519</v>
          </cell>
          <cell r="B5721" t="str">
            <v>ESTUCAMENTO DE PANOS DE FACHADA COM VÃOS DO SISTEMA DE PAREDES DE CONCRETO EM EDIFICAÇÕES DE PAVIMENTO ÚNICO. AF_06/2015</v>
          </cell>
          <cell r="C5721" t="str">
            <v>M2</v>
          </cell>
          <cell r="D5721">
            <v>12.91</v>
          </cell>
        </row>
        <row r="5722">
          <cell r="A5722">
            <v>91520</v>
          </cell>
          <cell r="B5722" t="str">
            <v>ESTUCAMENTO DE DENSIDADE BAIXA NAS FACES INTERNAS DE PAREDES DO SISTEMA DE PAREDES DE CONCRETO. AF_06/2015</v>
          </cell>
          <cell r="C5722" t="str">
            <v>M2</v>
          </cell>
          <cell r="D5722">
            <v>1.9</v>
          </cell>
        </row>
        <row r="5723">
          <cell r="A5723">
            <v>91522</v>
          </cell>
          <cell r="B5723" t="str">
            <v>ESTUCAMENTO, PARA QUALQUER REVESTIMENTO, EM TETO DO SISTEMA DE PAREDES DE CONCRETO. AF_06/2015</v>
          </cell>
          <cell r="C5723" t="str">
            <v>M2</v>
          </cell>
          <cell r="D5723">
            <v>2.27</v>
          </cell>
        </row>
        <row r="5724">
          <cell r="A5724">
            <v>91525</v>
          </cell>
          <cell r="B5724" t="str">
            <v>ESTUCAMENTO DE DENSIDADE ALTA, NAS FACES INTERNAS DE PAREDES DO SISTEMA DE PAREDES DE CONCRETO. AF_06/2015</v>
          </cell>
          <cell r="C5724" t="str">
            <v>M2</v>
          </cell>
          <cell r="D5724">
            <v>4.2300000000000004</v>
          </cell>
        </row>
        <row r="5725">
          <cell r="A5725">
            <v>87280</v>
          </cell>
          <cell r="B5725" t="str">
            <v>ARGAMASSA TRAÇO 1:7 (EM VOLUME DE CIMENTO E AREIA MÉDIA ÚMIDA) COM ADIÇÃO DE PLASTIFICANTE PARA EMBOÇO/MASSA ÚNICA/ASSENTAMENTO DE ALVENARIA DE VEDAÇÃO, PREPARO MECÂNICO COM BETONEIRA 400 L. AF_08/2019</v>
          </cell>
          <cell r="C5725" t="str">
            <v>M3</v>
          </cell>
          <cell r="D5725">
            <v>273.83</v>
          </cell>
        </row>
        <row r="5726">
          <cell r="A5726">
            <v>87281</v>
          </cell>
          <cell r="B5726" t="str">
            <v>ARGAMASSA TRAÇO 1:7 (EM VOLUME DE CIMENTO E AREIA MÉDIA ÚMIDA) COM ADIÇÃO DE PLASTIFICANTE PARA EMBOÇO/MASSA ÚNICA/ASSENTAMENTO DE ALVENARIA DE VEDAÇÃO, PREPARO MECÂNICO COM BETONEIRA 600 L. AF_08/2019</v>
          </cell>
          <cell r="C5726" t="str">
            <v>M3</v>
          </cell>
          <cell r="D5726">
            <v>271.12</v>
          </cell>
        </row>
        <row r="5727">
          <cell r="A5727">
            <v>87283</v>
          </cell>
          <cell r="B5727" t="str">
            <v>ARGAMASSA TRAÇO 1:6 (EM VOLUME DE CIMENTO E AREIA MÉDIA ÚMIDA) COM ADIÇÃO DE PLASTIFICANTE PARA EMBOÇO/MASSA ÚNICA/ASSENTAMENTO DE ALVENARIA DE VEDAÇÃO, PREPARO MECÂNICO COM BETONEIRA 400 L. AF_08/2019</v>
          </cell>
          <cell r="C5727" t="str">
            <v>M3</v>
          </cell>
          <cell r="D5727">
            <v>283.95</v>
          </cell>
        </row>
        <row r="5728">
          <cell r="A5728">
            <v>87284</v>
          </cell>
          <cell r="B5728" t="str">
            <v>ARGAMASSA TRAÇO 1:6 (EM VOLUME DE CIMENTO E AREIA MÉDIA ÚMIDA) COM ADIÇÃO DE PLASTIFICANTE PARA EMBOÇO/MASSA ÚNICA/ASSENTAMENTO DE ALVENARIA DE VEDAÇÃO, PREPARO MECÂNICO COM BETONEIRA 600 L. AF_08/2019</v>
          </cell>
          <cell r="C5728" t="str">
            <v>M3</v>
          </cell>
          <cell r="D5728">
            <v>280.29000000000002</v>
          </cell>
        </row>
        <row r="5729">
          <cell r="A5729">
            <v>87286</v>
          </cell>
          <cell r="B5729" t="str">
            <v>ARGAMASSA TRAÇO 1:1:6 (EM VOLUME DE CIMENTO, CAL E AREIA MÉDIA ÚMIDA) PARA EMBOÇO/MASSA ÚNICA/ASSENTAMENTO DE ALVENARIA DE VEDAÇÃO, PREPARO MECÂNICO COM BETONEIRA 400 L. AF_08/2019</v>
          </cell>
          <cell r="C5729" t="str">
            <v>M3</v>
          </cell>
          <cell r="D5729">
            <v>343.19</v>
          </cell>
        </row>
        <row r="5730">
          <cell r="A5730">
            <v>87287</v>
          </cell>
          <cell r="B5730" t="str">
            <v>ARGAMASSA TRAÇO 1:1:6 (EM VOLUME DE CIMENTO, CAL E AREIA MÉDIA ÚMIDA) PARA EMBOÇO/MASSA ÚNICA/ASSENTAMENTO DE ALVENARIA DE VEDAÇÃO, PREPARO MECÂNICO COM BETONEIRA 600 L. AF_08/2019</v>
          </cell>
          <cell r="C5730" t="str">
            <v>M3</v>
          </cell>
          <cell r="D5730">
            <v>332.66</v>
          </cell>
        </row>
        <row r="5731">
          <cell r="A5731">
            <v>87289</v>
          </cell>
          <cell r="B5731" t="str">
            <v>ARGAMASSA TRAÇO 1:1,5:7,5 (EM VOLUME DE CIMENTO, CAL E AREIA MÉDIA ÚMIDA) PARA EMBOÇO/MASSA ÚNICA/ASSENTAMENTO DE ALVENARIA DE VEDAÇÃO, PREPARO MECÂNICO COM BETONEIRA 400 L. AF_08/2019</v>
          </cell>
          <cell r="C5731" t="str">
            <v>M3</v>
          </cell>
          <cell r="D5731">
            <v>327.08</v>
          </cell>
        </row>
        <row r="5732">
          <cell r="A5732">
            <v>87290</v>
          </cell>
          <cell r="B5732" t="str">
            <v>ARGAMASSA TRAÇO 1:1,5:7,5 (EM VOLUME DE CIMENTO, CAL E AREIA MÉDIA ÚMIDA) PARA EMBOÇO/MASSA ÚNICA/ASSENTAMENTO DE ALVENARIA DE VEDAÇÃO, PREPARO MECÂNICO COM BETONEIRA 600 L. AF_08/2019</v>
          </cell>
          <cell r="C5732" t="str">
            <v>M3</v>
          </cell>
          <cell r="D5732">
            <v>322.3</v>
          </cell>
        </row>
        <row r="5733">
          <cell r="A5733">
            <v>87292</v>
          </cell>
          <cell r="B5733" t="str">
            <v>ARGAMASSA TRAÇO 1:2:8 (EM VOLUME DE CIMENTO, CAL E AREIA MÉDIA ÚMIDA) PARA EMBOÇO/MASSA ÚNICA/ASSENTAMENTO DE ALVENARIA DE VEDAÇÃO, PREPARO MECÂNICO COM BETONEIRA 400 L. AF_08/2019</v>
          </cell>
          <cell r="C5733" t="str">
            <v>M3</v>
          </cell>
          <cell r="D5733">
            <v>330.83</v>
          </cell>
        </row>
        <row r="5734">
          <cell r="A5734">
            <v>87294</v>
          </cell>
          <cell r="B5734" t="str">
            <v>ARGAMASSA TRAÇO 1:2:9 (EM VOLUME DE CIMENTO, CAL E AREIA MÉDIA ÚMIDA) PARA EMBOÇO/MASSA ÚNICA/ASSENTAMENTO DE ALVENARIA DE VEDAÇÃO, PREPARO MECÂNICO COM BETONEIRA 600 L. AF_08/2019</v>
          </cell>
          <cell r="C5734" t="str">
            <v>M3</v>
          </cell>
          <cell r="D5734">
            <v>318.07</v>
          </cell>
        </row>
        <row r="5735">
          <cell r="A5735">
            <v>87295</v>
          </cell>
          <cell r="B5735" t="str">
            <v>ARGAMASSA TRAÇO 1:3:12 (EM VOLUME DE CIMENTO, CAL E AREIA MÉDIA ÚMIDA) PARA EMBOÇO/MASSA ÚNICA/ASSENTAMENTO DE ALVENARIA DE VEDAÇÃO, PREPARO MECÂNICO COM BETONEIRA 400 L. AF_08/2019</v>
          </cell>
          <cell r="C5735" t="str">
            <v>M3</v>
          </cell>
          <cell r="D5735">
            <v>321.7</v>
          </cell>
        </row>
        <row r="5736">
          <cell r="A5736">
            <v>87296</v>
          </cell>
          <cell r="B5736" t="str">
            <v>ARGAMASSA TRAÇO 1:3:12 (EM VOLUME DE CIMENTO, CAL E AREIA MÉDIA ÚMIDA) PARA EMBOÇO/MASSA ÚNICA/ASSENTAMENTO DE ALVENARIA DE VEDAÇÃO, PREPARO MECÂNICO COM BETONEIRA 600 L. AF_08/2019</v>
          </cell>
          <cell r="C5736" t="str">
            <v>M3</v>
          </cell>
          <cell r="D5736">
            <v>304.64999999999998</v>
          </cell>
        </row>
        <row r="5737">
          <cell r="A5737">
            <v>87298</v>
          </cell>
          <cell r="B5737" t="str">
            <v>ARGAMASSA TRAÇO 1:3 (EM VOLUME DE CIMENTO E AREIA MÉDIA ÚMIDA) PARA CONTRAPISO, PREPARO MECÂNICO COM BETONEIRA 400 L. AF_08/2019</v>
          </cell>
          <cell r="C5737" t="str">
            <v>M3</v>
          </cell>
          <cell r="D5737">
            <v>425.85</v>
          </cell>
        </row>
        <row r="5738">
          <cell r="A5738">
            <v>87299</v>
          </cell>
          <cell r="B5738" t="str">
            <v>ARGAMASSA TRAÇO 1:3 (EM VOLUME DE CIMENTO E AREIA MÉDIA ÚMIDA) PARA CONTRAPISO, PREPARO MECÂNICO COM BETONEIRA 600 L. AF_08/2019</v>
          </cell>
          <cell r="C5738" t="str">
            <v>M3</v>
          </cell>
          <cell r="D5738">
            <v>278.70999999999998</v>
          </cell>
        </row>
        <row r="5739">
          <cell r="A5739">
            <v>87301</v>
          </cell>
          <cell r="B5739" t="str">
            <v>ARGAMASSA TRAÇO 1:4 (EM VOLUME DE CIMENTO E AREIA MÉDIA ÚMIDA) PARA CONTRAPISO, PREPARO MECÂNICO COM BETONEIRA 400 L. AF_08/2019</v>
          </cell>
          <cell r="C5739" t="str">
            <v>M3</v>
          </cell>
          <cell r="D5739">
            <v>382.1</v>
          </cell>
        </row>
        <row r="5740">
          <cell r="A5740">
            <v>87302</v>
          </cell>
          <cell r="B5740" t="str">
            <v>ARGAMASSA TRAÇO 1:4 (EM VOLUME DE CIMENTO E AREIA MÉDIA ÚMIDA) PARA CONTRAPISO, PREPARO MECÂNICO COM BETONEIRA 600 L. AF_08/2019</v>
          </cell>
          <cell r="C5740" t="str">
            <v>M3</v>
          </cell>
          <cell r="D5740">
            <v>377.46</v>
          </cell>
        </row>
        <row r="5741">
          <cell r="A5741">
            <v>87304</v>
          </cell>
          <cell r="B5741" t="str">
            <v>ARGAMASSA TRAÇO 1:5 (EM VOLUME DE CIMENTO E AREIA MÉDIA ÚMIDA) PARA CONTRAPISO, PREPARO MECÂNICO COM BETONEIRA 400 L. AF_08/2019</v>
          </cell>
          <cell r="C5741" t="str">
            <v>M3</v>
          </cell>
          <cell r="D5741">
            <v>344.21</v>
          </cell>
        </row>
        <row r="5742">
          <cell r="A5742">
            <v>87305</v>
          </cell>
          <cell r="B5742" t="str">
            <v>ARGAMASSA TRAÇO 1:5 (EM VOLUME DE CIMENTO E AREIA MÉDIA ÚMIDA) PARA CONTRAPISO, PREPARO MECÂNICO COM BETONEIRA 600 L. AF_08/2019</v>
          </cell>
          <cell r="C5742" t="str">
            <v>M3</v>
          </cell>
          <cell r="D5742">
            <v>347.34</v>
          </cell>
        </row>
        <row r="5743">
          <cell r="A5743">
            <v>87307</v>
          </cell>
          <cell r="B5743" t="str">
            <v>ARGAMASSA TRAÇO 1:6 (EM VOLUME DE CIMENTO E AREIA MÉDIA ÚMIDA) PARA CONTRAPISO, PREPARO MECÂNICO COM BETONEIRA 400 L. AF_08/2019</v>
          </cell>
          <cell r="C5743" t="str">
            <v>M3</v>
          </cell>
          <cell r="D5743">
            <v>327.14999999999998</v>
          </cell>
        </row>
        <row r="5744">
          <cell r="A5744">
            <v>87308</v>
          </cell>
          <cell r="B5744" t="str">
            <v>ARGAMASSA TRAÇO 1:6 (EM VOLUME DE CIMENTO E AREIA MÉDIA ÚMIDA) PARA CONTRAPISO, PREPARO MECÂNICO COM BETONEIRA 600 L. AF_08/2019</v>
          </cell>
          <cell r="C5744" t="str">
            <v>M3</v>
          </cell>
          <cell r="D5744">
            <v>322.22000000000003</v>
          </cell>
        </row>
        <row r="5745">
          <cell r="A5745">
            <v>87310</v>
          </cell>
          <cell r="B5745" t="str">
            <v>ARGAMASSA TRAÇO 1:5 (EM VOLUME DE CIMENTO E AREIA GROSSA ÚMIDA) PARA CHAPISCO CONVENCIONAL, PREPARO MECÂNICO COM BETONEIRA 400 L. AF_08/2019</v>
          </cell>
          <cell r="C5745" t="str">
            <v>M3</v>
          </cell>
          <cell r="D5745">
            <v>265.86</v>
          </cell>
        </row>
        <row r="5746">
          <cell r="A5746">
            <v>87311</v>
          </cell>
          <cell r="B5746" t="str">
            <v>ARGAMASSA TRAÇO 1:5 (EM VOLUME DE CIMENTO E AREIA GROSSA ÚMIDA) PARA CHAPISCO CONVENCIONAL, PREPARO MECÂNICO COM BETONEIRA 600 L. AF_08/2019</v>
          </cell>
          <cell r="C5746" t="str">
            <v>M3</v>
          </cell>
          <cell r="D5746">
            <v>260.63</v>
          </cell>
        </row>
        <row r="5747">
          <cell r="A5747">
            <v>87313</v>
          </cell>
          <cell r="B5747" t="str">
            <v>ARGAMASSA TRAÇO 1:3 (EM VOLUME DE CIMENTO E AREIA GROSSA ÚMIDA) PARA CHAPISCO CONVENCIONAL, PREPARO MECÂNICO COM BETONEIRA 400 L. AF_08/2019</v>
          </cell>
          <cell r="C5747" t="str">
            <v>M3</v>
          </cell>
          <cell r="D5747">
            <v>326.60000000000002</v>
          </cell>
        </row>
        <row r="5748">
          <cell r="A5748">
            <v>87314</v>
          </cell>
          <cell r="B5748" t="str">
            <v>ARGAMASSA TRAÇO 1:3 (EM VOLUME DE CIMENTO E AREIA GROSSA ÚMIDA) PARA CHAPISCO CONVENCIONAL, PREPARO MECÂNICO COM BETONEIRA 600 L. AF_08/2019</v>
          </cell>
          <cell r="C5748" t="str">
            <v>M3</v>
          </cell>
          <cell r="D5748">
            <v>322.56</v>
          </cell>
        </row>
        <row r="5749">
          <cell r="A5749">
            <v>87316</v>
          </cell>
          <cell r="B5749" t="str">
            <v>ARGAMASSA TRAÇO 1:4 (EM VOLUME DE CIMENTO E AREIA GROSSA ÚMIDA) PARA CHAPISCO CONVENCIONAL, PREPARO MECÂNICO COM BETONEIRA 400 L. AF_08/2019</v>
          </cell>
          <cell r="C5749" t="str">
            <v>M3</v>
          </cell>
          <cell r="D5749">
            <v>294.62</v>
          </cell>
        </row>
        <row r="5750">
          <cell r="A5750">
            <v>87317</v>
          </cell>
          <cell r="B5750" t="str">
            <v>ARGAMASSA TRAÇO 1:4 (EM VOLUME DE CIMENTO E AREIA GROSSA ÚMIDA) PARA CHAPISCO CONVENCIONAL, PREPARO MECÂNICO COM BETONEIRA 600 L. AF_08/2019</v>
          </cell>
          <cell r="C5750" t="str">
            <v>M3</v>
          </cell>
          <cell r="D5750">
            <v>286.02</v>
          </cell>
        </row>
        <row r="5751">
          <cell r="A5751">
            <v>87319</v>
          </cell>
          <cell r="B5751" t="str">
            <v>ARGAMASSA TRAÇO 1:5 (EM VOLUME DE CIMENTO E AREIA GROSSA ÚMIDA) COM ADIÇÃO DE EMULSÃO POLIMÉRICA PARA CHAPISCO ROLADO, PREPARO MECÂNICO COM BETONEIRA 400 L. AF_08/2019</v>
          </cell>
          <cell r="C5751" t="str">
            <v>M3</v>
          </cell>
          <cell r="D5751">
            <v>2353.75</v>
          </cell>
        </row>
        <row r="5752">
          <cell r="A5752">
            <v>87320</v>
          </cell>
          <cell r="B5752" t="str">
            <v>ARGAMASSA TRAÇO 1:5 (EM VOLUME DE CIMENTO E AREIA GROSSA ÚMIDA) COM ADIÇÃO DE EMULSÃO POLIMÉRICA PARA CHAPISCO ROLADO, PREPARO MECÂNICO COM BETONEIRA 600 L. AF_08/2019</v>
          </cell>
          <cell r="C5752" t="str">
            <v>M3</v>
          </cell>
          <cell r="D5752">
            <v>2358.69</v>
          </cell>
        </row>
        <row r="5753">
          <cell r="A5753">
            <v>87322</v>
          </cell>
          <cell r="B5753" t="str">
            <v>ARGAMASSA TRAÇO 1:3 (EM VOLUME DE CIMENTO E AREIA GROSSA ÚMIDA) COM ADIÇÃO DE EMULSÃO POLIMÉRICA PARA CHAPISCO ROLADO, PREPARO MECÂNICO COM BETONEIRA 400 L. AF_08/2019</v>
          </cell>
          <cell r="C5753" t="str">
            <v>M3</v>
          </cell>
          <cell r="D5753">
            <v>2426.02</v>
          </cell>
        </row>
        <row r="5754">
          <cell r="A5754">
            <v>87323</v>
          </cell>
          <cell r="B5754" t="str">
            <v>ARGAMASSA TRAÇO 1:3 (EM VOLUME DE CIMENTO E AREIA GROSSA ÚMIDA) COM ADIÇÃO DE EMULSÃO POLIMÉRICA PARA CHAPISCO ROLADO, PREPARO MECÂNICO COM BETONEIRA 600 L. AF_08/2019</v>
          </cell>
          <cell r="C5754" t="str">
            <v>M3</v>
          </cell>
          <cell r="D5754">
            <v>2426.8000000000002</v>
          </cell>
        </row>
        <row r="5755">
          <cell r="A5755">
            <v>87325</v>
          </cell>
          <cell r="B5755" t="str">
            <v>ARGAMASSA TRAÇO 1:4 (EM VOLUME DE CIMENTO E AREIA GROSSA ÚMIDA) COM ADIÇÃO DE EMULSÃO POLIMÉRICA PARA CHAPISCO ROLADO, PREPARO MECÂNICO COM BETONEIRA 400 L. AF_08/2019</v>
          </cell>
          <cell r="C5755" t="str">
            <v>M3</v>
          </cell>
          <cell r="D5755">
            <v>2371.89</v>
          </cell>
        </row>
        <row r="5756">
          <cell r="A5756">
            <v>87326</v>
          </cell>
          <cell r="B5756" t="str">
            <v>ARGAMASSA TRAÇO 1:4 (EM VOLUME DE CIMENTO E AREIA GROSSA ÚMIDA) COM ADIÇÃO DE EMULSÃO POLIMÉRICA PARA CHAPISCO ROLADO, PREPARO MECÂNICO COM BETONEIRA 600 L. AF_08/2019</v>
          </cell>
          <cell r="C5756" t="str">
            <v>M3</v>
          </cell>
          <cell r="D5756">
            <v>2379.2600000000002</v>
          </cell>
        </row>
        <row r="5757">
          <cell r="A5757">
            <v>87327</v>
          </cell>
          <cell r="B5757" t="str">
            <v>ARGAMASSA TRAÇO 1:7 (EM VOLUME DE CIMENTO E AREIA MÉDIA ÚMIDA) COM ADIÇÃO DE PLASTIFICANTE PARA EMBOÇO/MASSA ÚNICA/ASSENTAMENTO DE ALVENARIA DE VEDAÇÃO, PREPARO MECÂNICO COM MISTURADOR DE EIXO HORIZONTAL DE 300 KG. AF_08/2019</v>
          </cell>
          <cell r="C5757" t="str">
            <v>M3</v>
          </cell>
          <cell r="D5757">
            <v>289.47000000000003</v>
          </cell>
        </row>
        <row r="5758">
          <cell r="A5758">
            <v>87328</v>
          </cell>
          <cell r="B5758" t="str">
            <v>ARGAMASSA TRAÇO 1:7 (EM VOLUME DE CIMENTO E AREIA MÉDIA ÚMIDA) COM ADIÇÃO DE PLASTIFICANTE PARA EMBOÇO/MASSA ÚNICA/ASSENTAMENTO DE ALVENARIA DE VEDAÇÃO, PREPARO MECÂNICO COM MISTURADOR DE EIXO HORIZONTAL DE 600 KG. AF_08/2019</v>
          </cell>
          <cell r="C5758" t="str">
            <v>M3</v>
          </cell>
          <cell r="D5758">
            <v>252.04</v>
          </cell>
        </row>
        <row r="5759">
          <cell r="A5759">
            <v>87329</v>
          </cell>
          <cell r="B5759" t="str">
            <v>ARGAMASSA TRAÇO 1:6 (EM VOLUME DE CIMENTO E AREIA MÉDIA ÚMIDA) COM ADIÇÃO DE PLASTIFICANTE PARA EMBOÇO/MASSA ÚNICA/ASSENTAMENTO DE ALVENARIA DE VEDAÇÃO, PREPARO MECÂNICO COM MISTURADOR DE EIXO HORIZONTAL DE 300 KG. AF_08/2019</v>
          </cell>
          <cell r="C5759" t="str">
            <v>M3</v>
          </cell>
          <cell r="D5759">
            <v>311.51</v>
          </cell>
        </row>
        <row r="5760">
          <cell r="A5760">
            <v>87330</v>
          </cell>
          <cell r="B5760" t="str">
            <v>ARGAMASSA TRAÇO 1:6 (EM VOLUME DE CIMENTO E AREIA MÉDIA ÚMIDA) COM ADIÇÃO DE PLASTIFICANTE PARA EMBOÇO/MASSA ÚNICA/ASSENTAMENTO DE ALVENARIA DE VEDAÇÃO, PREPARO MECÂNICO COM MISTURADOR DE EIXO HORIZONTAL DE 600 KG. AF_08/2019</v>
          </cell>
          <cell r="C5760" t="str">
            <v>M3</v>
          </cell>
          <cell r="D5760">
            <v>268.95999999999998</v>
          </cell>
        </row>
        <row r="5761">
          <cell r="A5761">
            <v>87331</v>
          </cell>
          <cell r="B5761" t="str">
            <v>ARGAMASSA TRAÇO 1:1:6 (EM VOLUME DE CIMENTO, CAL E AREIA MÉDIA ÚMIDA) PARA EMBOÇO/MASSA ÚNICA/ASSENTAMENTO DE ALVENARIA DE VEDAÇÃO, PREPARO MECÂNICO COM MISTURADOR DE EIXO HORIZONTAL DE 300 KG. AF_08/2019</v>
          </cell>
          <cell r="C5761" t="str">
            <v>M3</v>
          </cell>
          <cell r="D5761">
            <v>358.47</v>
          </cell>
        </row>
        <row r="5762">
          <cell r="A5762">
            <v>87332</v>
          </cell>
          <cell r="B5762" t="str">
            <v>ARGAMASSA TRAÇO 1:1:6 (EM VOLUME DE CIMENTO, CAL E AREIA MÉDIA ÚMIDA) PARA EMBOÇO/MASSA ÚNICA/ASSENTAMENTO DE ALVENARIA DE VEDAÇÃO, PREPARO MECÂNICO COM MISTURADOR DE EIXO HORIZONTAL DE 600 KG. AF_08/2019</v>
          </cell>
          <cell r="C5762" t="str">
            <v>M3</v>
          </cell>
          <cell r="D5762">
            <v>319.45</v>
          </cell>
        </row>
        <row r="5763">
          <cell r="A5763">
            <v>87333</v>
          </cell>
          <cell r="B5763" t="str">
            <v>ARGAMASSA TRAÇO 1:1,5:7,5 (EM VOLUME DE CIMENTO, CAL E AREIA MÉDIA ÚMIDA) PARA EMBOÇO/MASSA ÚNICA/ASSENTAMENTO DE ALVENARIA DE VEDAÇÃO, PREPARO MECÂNICO COM MISTURADOR DE EIXO HORIZONTAL DE 300 KG. AF_08/2019</v>
          </cell>
          <cell r="C5763" t="str">
            <v>M3</v>
          </cell>
          <cell r="D5763">
            <v>331.24</v>
          </cell>
        </row>
        <row r="5764">
          <cell r="A5764">
            <v>87334</v>
          </cell>
          <cell r="B5764" t="str">
            <v>ARGAMASSA TRAÇO 1:1,5:7,5 (EM VOLUME DE CIMENTO, CAL E AREIA MÉDIA ÚMIDA) PARA EMBOÇO/MASSA ÚNICA/ASSENTAMENTO DE ALVENARIA DE VEDAÇÃO, PREPARO MECÂNICO COM MISTURADOR DE EIXO HORIZONTAL DE 600 KG. AF_08/2019</v>
          </cell>
          <cell r="C5764" t="str">
            <v>M3</v>
          </cell>
          <cell r="D5764">
            <v>308</v>
          </cell>
        </row>
        <row r="5765">
          <cell r="A5765">
            <v>87335</v>
          </cell>
          <cell r="B5765" t="str">
            <v>ARGAMASSA TRAÇO 1:2:8 (EM VOLUME DE CIMENTO, CAL E AREIA MÉDIA ÚMIDA) PARA EMBOÇO/MASSA ÚNICA/ASSENTAMENTO DE ALVENARIA DE VEDAÇÃO, PREPARO MECÂNICO COM MISTURADOR DE EIXO HORIZONTAL DE 300 KG. AF_08/2019</v>
          </cell>
          <cell r="C5765" t="str">
            <v>M3</v>
          </cell>
          <cell r="D5765">
            <v>326.36</v>
          </cell>
        </row>
        <row r="5766">
          <cell r="A5766">
            <v>87336</v>
          </cell>
          <cell r="B5766" t="str">
            <v>ARGAMASSA TRAÇO 1:2:8 (EM VOLUME DE CIMENTO, CAL E AREIA MÉDIA ÚMIDA) PARA EMBOÇO/MASSA ÚNICA/ASSENTAMENTO DE ALVENARIA DE VEDAÇÃO, PREPARO MECÂNICO COM MISTURADOR DE EIXO HORIZONTAL DE 600 KG. AF_08/2019</v>
          </cell>
          <cell r="C5766" t="str">
            <v>M3</v>
          </cell>
          <cell r="D5766">
            <v>314.77</v>
          </cell>
        </row>
        <row r="5767">
          <cell r="A5767">
            <v>87337</v>
          </cell>
          <cell r="B5767" t="str">
            <v>ARGAMASSA TRAÇO 1:2:9 (EM VOLUME DE CIMENTO, CAL E AREIA MÉDIA ÚMIDA) PARA EMBOÇO/MASSA ÚNICA/ASSENTAMENTO DE ALVENARIA DE VEDAÇÃO, PREPARO MECÂNICO COM MISTURADOR DE EIXO HORIZONTAL DE 300 KG. AF_08/2019</v>
          </cell>
          <cell r="C5767" t="str">
            <v>M3</v>
          </cell>
          <cell r="D5767">
            <v>319.01</v>
          </cell>
        </row>
        <row r="5768">
          <cell r="A5768">
            <v>87338</v>
          </cell>
          <cell r="B5768" t="str">
            <v>ARGAMASSA TRAÇO 1:3:12 (EM VOLUME DE CIMENTO, CAL E AREIA MÉDIA ÚMIDA) PARA EMBOÇO/MASSA ÚNICA/ASSENTAMENTO DE ALVENARIA DE VEDAÇÃO, PREPARO MECÂNICO COM MISTURADOR DE EIXO HORIZONTAL DE 600 KG. AF_08/2019</v>
          </cell>
          <cell r="C5768" t="str">
            <v>M3</v>
          </cell>
          <cell r="D5768">
            <v>304.54000000000002</v>
          </cell>
        </row>
        <row r="5769">
          <cell r="A5769">
            <v>87339</v>
          </cell>
          <cell r="B5769" t="str">
            <v>ARGAMASSA TRAÇO 1:3 (EM VOLUME DE CIMENTO E AREIA MÉDIA ÚMIDA) PARA CONTRAPISO, PREPARO MECÂNICO COM MISTURADOR DE EIXO HORIZONTAL DE 160 KG. AF_08/2019</v>
          </cell>
          <cell r="C5769" t="str">
            <v>M3</v>
          </cell>
          <cell r="D5769">
            <v>506.13</v>
          </cell>
        </row>
        <row r="5770">
          <cell r="A5770">
            <v>87340</v>
          </cell>
          <cell r="B5770" t="str">
            <v>ARGAMASSA TRAÇO 1:3 (EM VOLUME DE CIMENTO E AREIA MÉDIA ÚMIDA) PARA CONTRAPISO, PREPARO MECÂNICO COM MISTURADOR DE EIXO HORIZONTAL DE 300 KG. AF_08/2019</v>
          </cell>
          <cell r="C5770" t="str">
            <v>M3</v>
          </cell>
          <cell r="D5770">
            <v>425.12</v>
          </cell>
        </row>
        <row r="5771">
          <cell r="A5771">
            <v>87341</v>
          </cell>
          <cell r="B5771" t="str">
            <v>ARGAMASSA TRAÇO 1:3 (EM VOLUME DE CIMENTO E AREIA MÉDIA ÚMIDA) PARA CONTRAPISO, PREPARO MECÂNICO COM MISTURADOR DE EIXO HORIZONTAL DE 600 KG. AF_08/2019</v>
          </cell>
          <cell r="C5771" t="str">
            <v>M3</v>
          </cell>
          <cell r="D5771">
            <v>405.93</v>
          </cell>
        </row>
        <row r="5772">
          <cell r="A5772">
            <v>87342</v>
          </cell>
          <cell r="B5772" t="str">
            <v>ARGAMASSA TRAÇO 1:4 (EM VOLUME DE CIMENTO E AREIA MÉDIA ÚMIDA) PARA CONTRAPISO, PREPARO MECÂNICO COM MISTURADOR DE EIXO HORIZONTAL DE 160 KG. AF_08/2019</v>
          </cell>
          <cell r="C5772" t="str">
            <v>M3</v>
          </cell>
          <cell r="D5772">
            <v>429.28</v>
          </cell>
        </row>
        <row r="5773">
          <cell r="A5773">
            <v>87343</v>
          </cell>
          <cell r="B5773" t="str">
            <v>ARGAMASSA TRAÇO 1:4 (EM VOLUME DE CIMENTO E AREIA MÉDIA ÚMIDA) PARA CONTRAPISO, PREPARO MECÂNICO COM MISTURADOR DE EIXO HORIZONTAL DE 300 KG. AF_08/2019</v>
          </cell>
          <cell r="C5773" t="str">
            <v>M3</v>
          </cell>
          <cell r="D5773">
            <v>383.41</v>
          </cell>
        </row>
        <row r="5774">
          <cell r="A5774">
            <v>87344</v>
          </cell>
          <cell r="B5774" t="str">
            <v>ARGAMASSA TRAÇO 1:4 (EM VOLUME DE CIMENTO E AREIA MÉDIA ÚMIDA) PARA CONTRAPISO, PREPARO MECÂNICO COM MISTURADOR DE EIXO HORIZONTAL DE 600 KG. AF_08/2019</v>
          </cell>
          <cell r="C5774" t="str">
            <v>M3</v>
          </cell>
          <cell r="D5774">
            <v>359.22</v>
          </cell>
        </row>
        <row r="5775">
          <cell r="A5775">
            <v>87345</v>
          </cell>
          <cell r="B5775" t="str">
            <v>ARGAMASSA TRAÇO 1:5 (EM VOLUME DE CIMENTO E AREIA MÉDIA ÚMIDA) PARA CONTRAPISO, PREPARO MECÂNICO COM MISTURADOR DE EIXO HORIZONTAL DE 160 KG. AF_08/2019</v>
          </cell>
          <cell r="C5775" t="str">
            <v>M3</v>
          </cell>
          <cell r="D5775">
            <v>383.98</v>
          </cell>
        </row>
        <row r="5776">
          <cell r="A5776">
            <v>87346</v>
          </cell>
          <cell r="B5776" t="str">
            <v>ARGAMASSA TRAÇO 1:5 (EM VOLUME DE CIMENTO E AREIA MÉDIA ÚMIDA) PARA CONTRAPISO, PREPARO MECÂNICO COM MISTURADOR DE EIXO HORIZONTAL DE 300 KG. AF_08/2019</v>
          </cell>
          <cell r="C5776" t="str">
            <v>M3</v>
          </cell>
          <cell r="D5776">
            <v>346.15</v>
          </cell>
        </row>
        <row r="5777">
          <cell r="A5777">
            <v>87347</v>
          </cell>
          <cell r="B5777" t="str">
            <v>ARGAMASSA TRAÇO 1:5 (EM VOLUME DE CIMENTO E AREIA MÉDIA ÚMIDA) PARA CONTRAPISO, PREPARO MECÂNICO COM MISTURADOR DE EIXO HORIZONTAL DE 600 KG. AF_08/2019</v>
          </cell>
          <cell r="C5777" t="str">
            <v>M3</v>
          </cell>
          <cell r="D5777">
            <v>327.08</v>
          </cell>
        </row>
        <row r="5778">
          <cell r="A5778">
            <v>87348</v>
          </cell>
          <cell r="B5778" t="str">
            <v>ARGAMASSA TRAÇO 1:6 (EM VOLUME DE CIMENTO E AREIA MÉDIA ÚMIDA) PARA CONTRAPISO, PREPARO MECÂNICO COM MISTURADOR DE EIXO HORIZONTAL DE 160 KG. AF_08/2019</v>
          </cell>
          <cell r="C5778" t="str">
            <v>M3</v>
          </cell>
          <cell r="D5778">
            <v>350.16</v>
          </cell>
        </row>
        <row r="5779">
          <cell r="A5779">
            <v>87349</v>
          </cell>
          <cell r="B5779" t="str">
            <v>ARGAMASSA TRAÇO 1:6 (EM VOLUME DE CIMENTO E AREIA MÉDIA ÚMIDA) PARA CONTRAPISO, PREPARO MECÂNICO COM MISTURADOR DE EIXO HORIZONTAL DE 600 KG. AF_08/2019</v>
          </cell>
          <cell r="C5779" t="str">
            <v>M3</v>
          </cell>
          <cell r="D5779">
            <v>301.67</v>
          </cell>
        </row>
        <row r="5780">
          <cell r="A5780">
            <v>87350</v>
          </cell>
          <cell r="B5780" t="str">
            <v>ARGAMASSA TRAÇO 1:5 (EM VOLUME DE CIMENTO E AREIA GROSSA ÚMIDA) PARA CHAPISCO CONVENCIONAL, PREPARO MECÂNICO COM MISTURADOR DE EIXO HORIZONTAL DE 300 KG. AF_08/2019</v>
          </cell>
          <cell r="C5780" t="str">
            <v>M3</v>
          </cell>
          <cell r="D5780">
            <v>296.5</v>
          </cell>
        </row>
        <row r="5781">
          <cell r="A5781">
            <v>87351</v>
          </cell>
          <cell r="B5781" t="str">
            <v>ARGAMASSA TRAÇO 1:5 (EM VOLUME DE CIMENTO E AREIA GROSSA ÚMIDA) PARA CHAPISCO CONVENCIONAL, PREPARO MECÂNICO COM MISTURADOR DE EIXO HORIZONTAL DE 600 KG. AF_08/2019</v>
          </cell>
          <cell r="C5781" t="str">
            <v>M3</v>
          </cell>
          <cell r="D5781">
            <v>250.51</v>
          </cell>
        </row>
        <row r="5782">
          <cell r="A5782">
            <v>87352</v>
          </cell>
          <cell r="B5782" t="str">
            <v>ARGAMASSA TRAÇO 1:3 (EM VOLUME DE CIMENTO E AREIA GROSSA ÚMIDA) PARA CHAPISCO CONVENCIONAL, PREPARO MECÂNICO COM MISTURADOR DE EIXO HORIZONTAL DE 160 KG. AF_08/2019</v>
          </cell>
          <cell r="C5782" t="str">
            <v>M3</v>
          </cell>
          <cell r="D5782">
            <v>380.31</v>
          </cell>
        </row>
        <row r="5783">
          <cell r="A5783">
            <v>87353</v>
          </cell>
          <cell r="B5783" t="str">
            <v>ARGAMASSA TRAÇO 1:3 (EM VOLUME DE CIMENTO E AREIA GROSSA ÚMIDA) PARA CHAPISCO CONVENCIONAL, PREPARO MECÂNICO COM MISTURADOR DE EIXO HORIZONTAL DE 300 KG. AF_08/2019</v>
          </cell>
          <cell r="C5783" t="str">
            <v>M3</v>
          </cell>
          <cell r="D5783">
            <v>330.2</v>
          </cell>
        </row>
        <row r="5784">
          <cell r="A5784">
            <v>87354</v>
          </cell>
          <cell r="B5784" t="str">
            <v>ARGAMASSA TRAÇO 1:3 (EM VOLUME DE CIMENTO E AREIA GROSSA ÚMIDA) PARA CHAPISCO CONVENCIONAL, PREPARO MECÂNICO COM MISTURADOR DE EIXO HORIZONTAL DE 600 KG. AF_08/2019</v>
          </cell>
          <cell r="C5784" t="str">
            <v>M3</v>
          </cell>
          <cell r="D5784">
            <v>308.73</v>
          </cell>
        </row>
        <row r="5785">
          <cell r="A5785">
            <v>87355</v>
          </cell>
          <cell r="B5785" t="str">
            <v>ARGAMASSA TRAÇO 1:4 (EM VOLUME DE CIMENTO E AREIA GROSSA ÚMIDA) PARA CHAPISCO CONVENCIONAL, PREPARO MECÂNICO COM MISTURADOR DE EIXO HORIZONTAL DE 160 KG. AF_08/2019</v>
          </cell>
          <cell r="C5785" t="str">
            <v>M3</v>
          </cell>
          <cell r="D5785">
            <v>320.39999999999998</v>
          </cell>
        </row>
        <row r="5786">
          <cell r="A5786">
            <v>87356</v>
          </cell>
          <cell r="B5786" t="str">
            <v>ARGAMASSA TRAÇO 1:4 (EM VOLUME DE CIMENTO E AREIA GROSSA ÚMIDA) PARA CHAPISCO CONVENCIONAL, PREPARO MECÂNICO COM MISTURADOR DE EIXO HORIZONTAL DE 300 KG. AF_08/2019</v>
          </cell>
          <cell r="C5786" t="str">
            <v>M3</v>
          </cell>
          <cell r="D5786">
            <v>286.51</v>
          </cell>
        </row>
        <row r="5787">
          <cell r="A5787">
            <v>87357</v>
          </cell>
          <cell r="B5787" t="str">
            <v>ARGAMASSA TRAÇO 1:4 (EM VOLUME DE CIMENTO E AREIA GROSSA ÚMIDA) PARA CHAPISCO CONVENCIONAL, PREPARO MECÂNICO COM MISTURADOR DE EIXO HORIZONTAL DE 600 KG. AF_08/2019</v>
          </cell>
          <cell r="C5787" t="str">
            <v>M3</v>
          </cell>
          <cell r="D5787">
            <v>271.13</v>
          </cell>
        </row>
        <row r="5788">
          <cell r="A5788">
            <v>87358</v>
          </cell>
          <cell r="B5788" t="str">
            <v>ARGAMASSA TRAÇO 1:5 (EM VOLUME DE CIMENTO E AREIA GROSSA ÚMIDA) COM ADIÇÃO DE EMULSÃO POLIMÉRICA PARA CHAPISCO ROLADO, PREPARO MECÂNICO COM MISTURADOR DE EIXO HORIZONTAL DE 300 KG. AF_08/2019</v>
          </cell>
          <cell r="C5788" t="str">
            <v>M3</v>
          </cell>
          <cell r="D5788">
            <v>2327.46</v>
          </cell>
        </row>
        <row r="5789">
          <cell r="A5789">
            <v>87359</v>
          </cell>
          <cell r="B5789" t="str">
            <v>ARGAMASSA TRAÇO 1:5 (EM VOLUME DE CIMENTO E AREIA GROSSA ÚMIDA) COM ADIÇÃO DE EMULSÃO POLIMÉRICA PARA CHAPISCO ROLADO, PREPARO MECÂNICO COM MISTURADOR DE EIXO HORIZONTAL DE 600 KG. AF_08/2019</v>
          </cell>
          <cell r="C5789" t="str">
            <v>M3</v>
          </cell>
          <cell r="D5789">
            <v>2310.56</v>
          </cell>
        </row>
        <row r="5790">
          <cell r="A5790">
            <v>87360</v>
          </cell>
          <cell r="B5790" t="str">
            <v>ARGAMASSA TRAÇO 1:3 (EM VOLUME DE CIMENTO E AREIA GROSSA ÚMIDA) COM ADIÇÃO DE EMULSÃO POLIMÉRICA PARA CHAPISCO ROLADO, PREPARO MECÂNICO COM MISTURADOR DE EIXO HORIZONTAL DE 160 KG. AF_08/2019</v>
          </cell>
          <cell r="C5790" t="str">
            <v>M3</v>
          </cell>
          <cell r="D5790">
            <v>2397.2600000000002</v>
          </cell>
        </row>
        <row r="5791">
          <cell r="A5791">
            <v>87361</v>
          </cell>
          <cell r="B5791" t="str">
            <v>ARGAMASSA TRAÇO 1:3 (EM VOLUME DE CIMENTO E AREIA GROSSA ÚMIDA) COM ADIÇÃO DE EMULSÃO POLIMÉRICA PARA CHAPISCO ROLADO, PREPARO MECÂNICO COM MISTURADOR DE EIXO HORIZONTAL DE 300 KG. AF_08/2019</v>
          </cell>
          <cell r="C5791" t="str">
            <v>M3</v>
          </cell>
          <cell r="D5791">
            <v>2369.08</v>
          </cell>
        </row>
        <row r="5792">
          <cell r="A5792">
            <v>87362</v>
          </cell>
          <cell r="B5792" t="str">
            <v>ARGAMASSA TRAÇO 1:3 (EM VOLUME DE CIMENTO E AREIA GROSSA ÚMIDA) COM ADIÇÃO DE EMULSÃO POLIMÉRICA PARA CHAPISCO ROLADO, PREPARO MECÂNICO COM MISTURADOR DE EIXO HORIZONTAL DE 600 KG. AF_08/2019</v>
          </cell>
          <cell r="C5792" t="str">
            <v>M3</v>
          </cell>
          <cell r="D5792">
            <v>2370.1</v>
          </cell>
        </row>
        <row r="5793">
          <cell r="A5793">
            <v>87363</v>
          </cell>
          <cell r="B5793" t="str">
            <v>ARGAMASSA TRAÇO 1:4 (EM VOLUME DE CIMENTO E AREIA GROSSA ÚMIDA) COM ADIÇÃO DE EMULSÃO POLIMÉRICA PARA CHAPISCO ROLADO, PREPARO MECÂNICO COM MISTURADOR DE EIXO HORIZONTAL DE 300 KG. AF_08/2019</v>
          </cell>
          <cell r="C5793" t="str">
            <v>M3</v>
          </cell>
          <cell r="D5793">
            <v>2351.9499999999998</v>
          </cell>
        </row>
        <row r="5794">
          <cell r="A5794">
            <v>87364</v>
          </cell>
          <cell r="B5794" t="str">
            <v>ARGAMASSA TRAÇO 1:4 (EM VOLUME DE CIMENTO E AREIA GROSSA ÚMIDA) COM ADIÇÃO DE EMULSÃO POLIMÉRICA PARA CHAPISCO ROLADO, PREPARO MECÂNICO COM MISTURADOR DE EIXO HORIZONTAL DE 600 KG. AF_08/2019</v>
          </cell>
          <cell r="C5794" t="str">
            <v>M3</v>
          </cell>
          <cell r="D5794">
            <v>2335.6999999999998</v>
          </cell>
        </row>
        <row r="5795">
          <cell r="A5795">
            <v>87365</v>
          </cell>
          <cell r="B5795" t="str">
            <v>ARGAMASSA TRAÇO 1:7 (EM VOLUME DE CIMENTO E AREIA MÉDIA ÚMIDA) COM ADIÇÃO DE PLASTIFICANTE PARA EMBOÇO/MASSA ÚNICA/ASSENTAMENTO DE ALVENARIA DE VEDAÇÃO, PREPARO MANUAL. AF_08/2019</v>
          </cell>
          <cell r="C5795" t="str">
            <v>M3</v>
          </cell>
          <cell r="D5795">
            <v>373.32</v>
          </cell>
        </row>
        <row r="5796">
          <cell r="A5796">
            <v>87366</v>
          </cell>
          <cell r="B5796" t="str">
            <v>ARGAMASSA TRAÇO 1:6 (EM VOLUME DE CIMENTO E AREIA MÉDIA ÚMIDA) COM ADIÇÃO DE PLASTIFICANTE PARA EMBOÇO/MASSA ÚNICA/ASSENTAMENTO DE ALVENARIA DE VEDAÇÃO, PREPARO MANUAL. AF_08/2019</v>
          </cell>
          <cell r="C5796" t="str">
            <v>M3</v>
          </cell>
          <cell r="D5796">
            <v>393.75</v>
          </cell>
        </row>
        <row r="5797">
          <cell r="A5797">
            <v>87367</v>
          </cell>
          <cell r="B5797" t="str">
            <v>ARGAMASSA TRAÇO 1:1:6 (EM VOLUME DE CIMENTO, CAL E AREIA MÉDIA ÚMIDA) PARA EMBOÇO/MASSA ÚNICA/ASSENTAMENTO DE ALVENARIA DE VEDAÇÃO, PREPARO MANUAL. AF_08/2019</v>
          </cell>
          <cell r="C5797" t="str">
            <v>M3</v>
          </cell>
          <cell r="D5797">
            <v>443.95</v>
          </cell>
        </row>
        <row r="5798">
          <cell r="A5798">
            <v>87368</v>
          </cell>
          <cell r="B5798" t="str">
            <v>ARGAMASSA TRAÇO 1:1,5:7,5 (EM VOLUME DE CIMENTO, CAL E AREIA MÉDIA ÚMIDA) PARA EMBOÇO/MASSA ÚNICA/ASSENTAMENTO DE ALVENARIA DE VEDAÇÃO, PREPARO MANUAL. AF_08/2019</v>
          </cell>
          <cell r="C5798" t="str">
            <v>M3</v>
          </cell>
          <cell r="D5798">
            <v>431.23</v>
          </cell>
        </row>
        <row r="5799">
          <cell r="A5799">
            <v>87369</v>
          </cell>
          <cell r="B5799" t="str">
            <v>ARGAMASSA TRAÇO 1:2:8 (EM VOLUME DE CIMENTO, CAL E AREIA MÉDIA ÚMIDA) PARA EMBOÇO/MASSA ÚNICA/ASSENTAMENTO DE ALVENARIA DE VEDAÇÃO, PREPARO MANUAL. AF_08/2019</v>
          </cell>
          <cell r="C5799" t="str">
            <v>M3</v>
          </cell>
          <cell r="D5799">
            <v>436.74</v>
          </cell>
        </row>
        <row r="5800">
          <cell r="A5800">
            <v>87370</v>
          </cell>
          <cell r="B5800" t="str">
            <v>ARGAMASSA TRAÇO 1:2:9 (EM VOLUME DE CIMENTO, CAL E AREIA MÉDIA ÚMIDA) PARA EMBOÇO/MASSA ÚNICA/ASSENTAMENTO DE ALVENARIA DE VEDAÇÃO, PREPARO MANUAL. AF_08/2019</v>
          </cell>
          <cell r="C5800" t="str">
            <v>M3</v>
          </cell>
          <cell r="D5800">
            <v>422.91</v>
          </cell>
        </row>
        <row r="5801">
          <cell r="A5801">
            <v>87371</v>
          </cell>
          <cell r="B5801" t="str">
            <v>ARGAMASSA TRAÇO 1:3:12 (EM VOLUME DE CIMENTO, CAL E AREIA MÉDIA ÚMIDA) PARA EMBOÇO/MASSA ÚNICA/ASSENTAMENTO DE ALVENARIA DE VEDAÇÃO, PREPARO MANUAL. AF_08/2019</v>
          </cell>
          <cell r="C5801" t="str">
            <v>M3</v>
          </cell>
          <cell r="D5801">
            <v>411.13</v>
          </cell>
        </row>
        <row r="5802">
          <cell r="A5802">
            <v>87372</v>
          </cell>
          <cell r="B5802" t="str">
            <v>ARGAMASSA TRAÇO 1:3 (EM VOLUME DE CIMENTO E AREIA MÉDIA ÚMIDA) PARA CONTRAPISO, PREPARO MANUAL. AF_08/2019</v>
          </cell>
          <cell r="C5802" t="str">
            <v>M3</v>
          </cell>
          <cell r="D5802">
            <v>540.08000000000004</v>
          </cell>
        </row>
        <row r="5803">
          <cell r="A5803">
            <v>87373</v>
          </cell>
          <cell r="B5803" t="str">
            <v>ARGAMASSA TRAÇO 1:4 (EM VOLUME DE CIMENTO E AREIA MÉDIA ÚMIDA) PARA CONTRAPISO, PREPARO MANUAL. AF_08/2019</v>
          </cell>
          <cell r="C5803" t="str">
            <v>M3</v>
          </cell>
          <cell r="D5803">
            <v>482.87</v>
          </cell>
        </row>
        <row r="5804">
          <cell r="A5804">
            <v>87374</v>
          </cell>
          <cell r="B5804" t="str">
            <v>ARGAMASSA TRAÇO 1:5 (EM VOLUME DE CIMENTO E AREIA MÉDIA ÚMIDA) PARA CONTRAPISO, PREPARO MANUAL. AF_08/2019</v>
          </cell>
          <cell r="C5804" t="str">
            <v>M3</v>
          </cell>
          <cell r="D5804">
            <v>451.8</v>
          </cell>
        </row>
        <row r="5805">
          <cell r="A5805">
            <v>87375</v>
          </cell>
          <cell r="B5805" t="str">
            <v>ARGAMASSA TRAÇO 1:6 (EM VOLUME DE CIMENTO E AREIA MÉDIA ÚMIDA) PARA CONTRAPISO, PREPARO MANUAL. AF_08/2019</v>
          </cell>
          <cell r="C5805" t="str">
            <v>M3</v>
          </cell>
          <cell r="D5805">
            <v>432.25</v>
          </cell>
        </row>
        <row r="5806">
          <cell r="A5806">
            <v>87376</v>
          </cell>
          <cell r="B5806" t="str">
            <v>ARGAMASSA TRAÇO 1:5 (EM VOLUME DE CIMENTO E AREIA GROSSA ÚMIDA) PARA CHAPISCO CONVENCIONAL, PREPARO MANUAL. AF_08/2019</v>
          </cell>
          <cell r="C5806" t="str">
            <v>M3</v>
          </cell>
          <cell r="D5806">
            <v>371.78</v>
          </cell>
        </row>
        <row r="5807">
          <cell r="A5807">
            <v>87377</v>
          </cell>
          <cell r="B5807" t="str">
            <v>ARGAMASSA TRAÇO 1:3 (EM VOLUME DE CIMENTO E AREIA GROSSA ÚMIDA) PARA CHAPISCO CONVENCIONAL, PREPARO MANUAL. AF_08/2019</v>
          </cell>
          <cell r="C5807" t="str">
            <v>M3</v>
          </cell>
          <cell r="D5807">
            <v>435.95</v>
          </cell>
        </row>
        <row r="5808">
          <cell r="A5808">
            <v>87378</v>
          </cell>
          <cell r="B5808" t="str">
            <v>ARGAMASSA TRAÇO 1:4 (EM VOLUME DE CIMENTO E AREIA GROSSA ÚMIDA) PARA CHAPISCO CONVENCIONAL, PREPARO MANUAL. AF_08/2019</v>
          </cell>
          <cell r="C5808" t="str">
            <v>M3</v>
          </cell>
          <cell r="D5808">
            <v>393.88</v>
          </cell>
        </row>
        <row r="5809">
          <cell r="A5809">
            <v>87379</v>
          </cell>
          <cell r="B5809" t="str">
            <v>ARGAMASSA TRAÇO 1:5 (EM VOLUME DE CIMENTO E AREIA GROSSA ÚMIDA) COM ADIÇÃO DE EMULSÃO POLIMÉRICA PARA CHAPISCO ROLADO, PREPARO MANUAL. AF_08/2019</v>
          </cell>
          <cell r="C5809" t="str">
            <v>M3</v>
          </cell>
          <cell r="D5809">
            <v>2444.7800000000002</v>
          </cell>
        </row>
        <row r="5810">
          <cell r="A5810">
            <v>87380</v>
          </cell>
          <cell r="B5810" t="str">
            <v>ARGAMASSA TRAÇO 1:3 (EM VOLUME DE CIMENTO E AREIA GROSSA ÚMIDA) COM ADIÇÃO DE EMULSÃO POLIMÉRICA PARA CHAPISCO ROLADO, PREPARO MANUAL. AF_08/2019</v>
          </cell>
          <cell r="C5810" t="str">
            <v>M3</v>
          </cell>
          <cell r="D5810">
            <v>2507.5300000000002</v>
          </cell>
        </row>
        <row r="5811">
          <cell r="A5811">
            <v>87381</v>
          </cell>
          <cell r="B5811" t="str">
            <v>ARGAMASSA TRAÇO 1:4 (EM VOLUME DE CIMENTO E AREIA GROSSA ÚMIDA) COM ADIÇÃO DE EMULSÃO POLIMÉRICA PARA CHAPISCO ROLADO, PREPARO MANUAL. AF_08/2019</v>
          </cell>
          <cell r="C5811" t="str">
            <v>M3</v>
          </cell>
          <cell r="D5811">
            <v>2466.1799999999998</v>
          </cell>
        </row>
        <row r="5812">
          <cell r="A5812">
            <v>87382</v>
          </cell>
          <cell r="B5812" t="str">
            <v>ARGAMASSA INDUSTRIALIZADA MULTIUSO PARA REVESTIMENTOS E ASSENTAMENTO DA ALVENARIA, PREPARO COM MISTURADOR DE EIXO HORIZONTAL DE 160 KG. AF_08/2019</v>
          </cell>
          <cell r="C5812" t="str">
            <v>M3</v>
          </cell>
          <cell r="D5812">
            <v>1062.27</v>
          </cell>
        </row>
        <row r="5813">
          <cell r="A5813">
            <v>87383</v>
          </cell>
          <cell r="B5813" t="str">
            <v>ARGAMASSA INDUSTRIALIZADA MULTIUSO PARA REVESTIMENTOS E ASSENTAMENTO DA ALVENARIA, PREPARO COM MISTURADOR DE EIXO HORIZONTAL DE 300 KG. AF_08/2019</v>
          </cell>
          <cell r="C5813" t="str">
            <v>M3</v>
          </cell>
          <cell r="D5813">
            <v>1058.29</v>
          </cell>
        </row>
        <row r="5814">
          <cell r="A5814">
            <v>87384</v>
          </cell>
          <cell r="B5814" t="str">
            <v>ARGAMASSA INDUSTRIALIZADA MULTIUSO PARA REVESTIMENTOS E ASSENTAMENTO DA ALVENARIA, PREPARO COM MISTURADOR DE EIXO HORIZONTAL DE 600 KG. AF_08/2019</v>
          </cell>
          <cell r="C5814" t="str">
            <v>M3</v>
          </cell>
          <cell r="D5814">
            <v>1053.1400000000001</v>
          </cell>
        </row>
        <row r="5815">
          <cell r="A5815">
            <v>87385</v>
          </cell>
          <cell r="B5815" t="str">
            <v>ARGAMASSA PRONTA PARA CONTRAPISO, PREPARO COM MISTURADOR DE EIXO HORIZONTAL DE 160 KG. AF_08/2019</v>
          </cell>
          <cell r="C5815" t="str">
            <v>M3</v>
          </cell>
          <cell r="D5815">
            <v>1524.2</v>
          </cell>
        </row>
        <row r="5816">
          <cell r="A5816">
            <v>87386</v>
          </cell>
          <cell r="B5816" t="str">
            <v>ARGAMASSA PRONTA PARA CONTRAPISO, PREPARO COM MISTURADOR DE EIXO HORIZONTAL DE 300 KG. AF_08/2019</v>
          </cell>
          <cell r="C5816" t="str">
            <v>M3</v>
          </cell>
          <cell r="D5816">
            <v>1519.58</v>
          </cell>
        </row>
        <row r="5817">
          <cell r="A5817">
            <v>87387</v>
          </cell>
          <cell r="B5817" t="str">
            <v>ARGAMASSA PRONTA PARA CONTRAPISO, PREPARO COM MISTURADOR DE EIXO HORIZONTAL DE 600 KG. AF_08/2019</v>
          </cell>
          <cell r="C5817" t="str">
            <v>M3</v>
          </cell>
          <cell r="D5817">
            <v>1518.11</v>
          </cell>
        </row>
        <row r="5818">
          <cell r="A5818">
            <v>87388</v>
          </cell>
          <cell r="B5818" t="str">
            <v>ARGAMASSA PARA REVESTIMENTO DECORATIVO MONOCAMADA (MONOCAPA), PREPARO COM MISTURADOR DE EIXO HORIZONTAL DE 160 KG. AF_08/2019</v>
          </cell>
          <cell r="C5818" t="str">
            <v>M3</v>
          </cell>
          <cell r="D5818">
            <v>3578.96</v>
          </cell>
        </row>
        <row r="5819">
          <cell r="A5819">
            <v>87389</v>
          </cell>
          <cell r="B5819" t="str">
            <v>ARGAMASSA PARA REVESTIMENTO DECORATIVO MONOCAMADA (MONOCAPA), PREPARO COM MISTURADOR DE EIXO HORIZONTAL DE 300 KG. AF_08/2019</v>
          </cell>
          <cell r="C5819" t="str">
            <v>M3</v>
          </cell>
          <cell r="D5819">
            <v>3593.61</v>
          </cell>
        </row>
        <row r="5820">
          <cell r="A5820">
            <v>87390</v>
          </cell>
          <cell r="B5820" t="str">
            <v>ARGAMASSA PARA REVESTIMENTO DECORATIVO MONOCAMADA (MONOCAPA), PREPARO COM MISTURADOR DE EIXO HORIZONTAL DE 600 KG. AF_08/2019</v>
          </cell>
          <cell r="C5820" t="str">
            <v>M3</v>
          </cell>
          <cell r="D5820">
            <v>3613.7</v>
          </cell>
        </row>
        <row r="5821">
          <cell r="A5821">
            <v>87391</v>
          </cell>
          <cell r="B5821" t="str">
            <v>ARGAMASSA INDUSTRIALIZADA PARA CHAPISCO ROLADO, PREPARO COM MISTURADOR DE EIXO HORIZONTAL DE 160 KG. AF_08/2019</v>
          </cell>
          <cell r="C5821" t="str">
            <v>M3</v>
          </cell>
          <cell r="D5821">
            <v>5172.8100000000004</v>
          </cell>
        </row>
        <row r="5822">
          <cell r="A5822">
            <v>87393</v>
          </cell>
          <cell r="B5822" t="str">
            <v>ARGAMASSA INDUSTRIALIZADA PARA CHAPISCO ROLADO, PREPARO COM MISTURADOR DE EIXO HORIZONTAL DE 300 KG. AF_08/2019</v>
          </cell>
          <cell r="C5822" t="str">
            <v>M3</v>
          </cell>
          <cell r="D5822">
            <v>5225.09</v>
          </cell>
        </row>
        <row r="5823">
          <cell r="A5823">
            <v>87394</v>
          </cell>
          <cell r="B5823" t="str">
            <v>ARGAMASSA INDUSTRIALIZADA PARA CHAPISCO ROLADO, PREPARO COM MISTURADOR DE EIXO HORIZONTAL DE 600 KG. AF_08/2019</v>
          </cell>
          <cell r="C5823" t="str">
            <v>M3</v>
          </cell>
          <cell r="D5823">
            <v>5278.13</v>
          </cell>
        </row>
        <row r="5824">
          <cell r="A5824">
            <v>87395</v>
          </cell>
          <cell r="B5824" t="str">
            <v>ARGAMASSA INDUSTRIALIZADA PARA CHAPISCO COLANTE, PREPARO COM MISTURADOR DE EIXO HORIZONTAL DE 160 KG. AF_08/2019</v>
          </cell>
          <cell r="C5824" t="str">
            <v>M3</v>
          </cell>
          <cell r="D5824">
            <v>4058.47</v>
          </cell>
        </row>
        <row r="5825">
          <cell r="A5825">
            <v>87396</v>
          </cell>
          <cell r="B5825" t="str">
            <v>ARGAMASSA INDUSTRIALIZADA PARA CHAPISCO COLANTE, PREPARO COM MISTURADOR DE EIXO HORIZONTAL DE 300 KG. AF_08/2019</v>
          </cell>
          <cell r="C5825" t="str">
            <v>M3</v>
          </cell>
          <cell r="D5825">
            <v>4095.79</v>
          </cell>
        </row>
        <row r="5826">
          <cell r="A5826">
            <v>87397</v>
          </cell>
          <cell r="B5826" t="str">
            <v>ARGAMASSA INDUSTRIALIZADA PARA CHAPISCO COLANTE, PREPARO COM MISTURADOR DE EIXO HORIZONTAL DE 600 KG. AF_08/2019</v>
          </cell>
          <cell r="C5826" t="str">
            <v>M3</v>
          </cell>
          <cell r="D5826">
            <v>4134.53</v>
          </cell>
        </row>
        <row r="5827">
          <cell r="A5827">
            <v>87398</v>
          </cell>
          <cell r="B5827" t="str">
            <v>ARGAMASSA INDUSTRIALIZADA MULTIUSO PARA REVESTIMENTOS E ASSENTAMENTO DA ALVENARIA, PREPARO MANUAL. AF_08/2019</v>
          </cell>
          <cell r="C5827" t="str">
            <v>M3</v>
          </cell>
          <cell r="D5827">
            <v>1221.4100000000001</v>
          </cell>
        </row>
        <row r="5828">
          <cell r="A5828">
            <v>87399</v>
          </cell>
          <cell r="B5828" t="str">
            <v>ARGAMASSA PRONTA PARA CONTRAPISO, PREPARO MANUAL. AF_08/2019</v>
          </cell>
          <cell r="C5828" t="str">
            <v>M3</v>
          </cell>
          <cell r="D5828">
            <v>1694.2</v>
          </cell>
        </row>
        <row r="5829">
          <cell r="A5829">
            <v>87401</v>
          </cell>
          <cell r="B5829" t="str">
            <v>ARGAMASSA INDUSTRIALIZADA PARA CHAPISCO ROLADO, PREPARO MANUAL. AF_08/2019</v>
          </cell>
          <cell r="C5829" t="str">
            <v>M3</v>
          </cell>
          <cell r="D5829">
            <v>5438.69</v>
          </cell>
        </row>
        <row r="5830">
          <cell r="A5830">
            <v>87402</v>
          </cell>
          <cell r="B5830" t="str">
            <v>ARGAMASSA INDUSTRIALIZADA PARA CHAPISCO COLANTE, PREPARO MANUAL. AF_08/2019</v>
          </cell>
          <cell r="C5830" t="str">
            <v>M3</v>
          </cell>
          <cell r="D5830">
            <v>4301.54</v>
          </cell>
        </row>
        <row r="5831">
          <cell r="A5831">
            <v>87404</v>
          </cell>
          <cell r="B5831" t="str">
            <v>ARGAMASSA PARA REVESTIMENTO DECORATIVO MONOCAMADA (MONOCAPA), MISTURA E PROJEÇÃO DE 1,5 M3/H DE ARGAMASSA. AF_08/2019</v>
          </cell>
          <cell r="C5831" t="str">
            <v>M3</v>
          </cell>
          <cell r="D5831">
            <v>3718.51</v>
          </cell>
        </row>
        <row r="5832">
          <cell r="A5832">
            <v>87405</v>
          </cell>
          <cell r="B5832" t="str">
            <v>ARGAMASSA PARA REVESTIMENTO DECORATIVO MONOCAMADA (MONOCAPA), MISTURA E PROJEÇÃO DE 2 M3/H DE ARGAMASSA. AF_06/2014</v>
          </cell>
          <cell r="C5832" t="str">
            <v>M3</v>
          </cell>
          <cell r="D5832">
            <v>3728.4</v>
          </cell>
        </row>
        <row r="5833">
          <cell r="A5833">
            <v>87407</v>
          </cell>
          <cell r="B5833" t="str">
            <v>ARGAMASSA INDUSTRIALIZADA PARA REVESTIMENTOS, MISTURA E PROJEÇÃO DE 1,5 M³/H DE ARGAMASSA. AF_08/2019</v>
          </cell>
          <cell r="C5833" t="str">
            <v>M3</v>
          </cell>
          <cell r="D5833">
            <v>1087.42</v>
          </cell>
        </row>
        <row r="5834">
          <cell r="A5834">
            <v>87408</v>
          </cell>
          <cell r="B5834" t="str">
            <v>ARGAMASSA INDUSTRIALIZADA PARA REVESTIMENTOS, MISTURA E PROJEÇÃO DE 2 M³/H DE ARGAMASSA. AF_06/2014</v>
          </cell>
          <cell r="C5834" t="str">
            <v>M3</v>
          </cell>
          <cell r="D5834">
            <v>1077.96</v>
          </cell>
        </row>
        <row r="5835">
          <cell r="A5835">
            <v>87410</v>
          </cell>
          <cell r="B5835" t="str">
            <v>ARGAMASSA À BASE DE GESSO, MISTURA E PROJEÇÃO DE 1,5 M³/H DE ARGAMASSA. AF_08/2019</v>
          </cell>
          <cell r="C5835" t="str">
            <v>M3</v>
          </cell>
          <cell r="D5835">
            <v>772.78</v>
          </cell>
        </row>
        <row r="5836">
          <cell r="A5836">
            <v>88626</v>
          </cell>
          <cell r="B5836" t="str">
            <v>ARGAMASSA TRAÇO 1:0,5:4,5 (EM VOLUME DE CIMENTO, CAL E AREIA MÉDIA ÚMIDA), PREPARO MECÂNICO COM BETONEIRA 400 L. AF_08/2019</v>
          </cell>
          <cell r="C5836" t="str">
            <v>M3</v>
          </cell>
          <cell r="D5836">
            <v>335.94</v>
          </cell>
        </row>
        <row r="5837">
          <cell r="A5837">
            <v>88627</v>
          </cell>
          <cell r="B5837" t="str">
            <v>ARGAMASSA TRAÇO 1:0,5:4,5 (EM VOLUME DE CIMENTO, CAL E AREIA MÉDIA ÚMIDA) PARA ASSENTAMENTO DE ALVENARIA, PREPARO MANUAL. AF_08/2019</v>
          </cell>
          <cell r="C5837" t="str">
            <v>M3</v>
          </cell>
          <cell r="D5837">
            <v>418.57</v>
          </cell>
        </row>
        <row r="5838">
          <cell r="A5838">
            <v>88628</v>
          </cell>
          <cell r="B5838" t="str">
            <v>ARGAMASSA TRAÇO 1:3 (EM VOLUME DE CIMENTO E AREIA MÉDIA ÚMIDA), PREPARO MECÂNICO COM BETONEIRA 400 L. AF_08/2019</v>
          </cell>
          <cell r="C5838" t="str">
            <v>M3</v>
          </cell>
          <cell r="D5838">
            <v>354.5</v>
          </cell>
        </row>
        <row r="5839">
          <cell r="A5839">
            <v>88629</v>
          </cell>
          <cell r="B5839" t="str">
            <v>ARGAMASSA TRAÇO 1:3 (EM VOLUME DE CIMENTO E AREIA MÉDIA ÚMIDA), PREPARO MANUAL. AF_08/2019</v>
          </cell>
          <cell r="C5839" t="str">
            <v>M3</v>
          </cell>
          <cell r="D5839">
            <v>440.21</v>
          </cell>
        </row>
        <row r="5840">
          <cell r="A5840">
            <v>88630</v>
          </cell>
          <cell r="B5840" t="str">
            <v>ARGAMASSA TRAÇO 1:4 (CIMENTO E AREIA MÉDIA), PREPARO MECÂNICO COM BETONEIRA 400 L. AF_08/2014</v>
          </cell>
          <cell r="C5840" t="str">
            <v>M3</v>
          </cell>
          <cell r="D5840">
            <v>300.56</v>
          </cell>
        </row>
        <row r="5841">
          <cell r="A5841">
            <v>88631</v>
          </cell>
          <cell r="B5841" t="str">
            <v>ARGAMASSA TRAÇO 1:4 (EM VOLUME DE CIMENTO E AREIA MÉDIA ÚMIDA), PREPARO MANUAL. AF_08/2019</v>
          </cell>
          <cell r="C5841" t="str">
            <v>M3</v>
          </cell>
          <cell r="D5841">
            <v>394.96</v>
          </cell>
        </row>
        <row r="5842">
          <cell r="A5842">
            <v>88715</v>
          </cell>
          <cell r="B5842" t="str">
            <v>ARGAMASSA TRAÇO 1:2:9 (EM VOLUME DE CIMENTO, CAL E AREIA MÉDIA ÚMIDA) PARA EMBOÇO/MASSA ÚNICA/ASSENTAMENTO DE ALVENARIA DE VEDAÇÃO, PREPARO MECÂNICO COM BETONEIRA 400 L. AF_08/2019</v>
          </cell>
          <cell r="C5842" t="str">
            <v>M3</v>
          </cell>
          <cell r="D5842">
            <v>312.45999999999998</v>
          </cell>
        </row>
        <row r="5843">
          <cell r="A5843">
            <v>95563</v>
          </cell>
          <cell r="B5843" t="str">
            <v>ARGAMASSA TRAÇO 1:1,65 (CIMENTO E AREIA MÉDIA), FCK 20 MPA, PREPARO MECÂNICO COM MISTURADOR DUPLO HORIZONTAL DE ALTA TURBULÊNCIA. AF_11/2016</v>
          </cell>
          <cell r="C5843" t="str">
            <v>M3</v>
          </cell>
          <cell r="D5843">
            <v>543.78</v>
          </cell>
        </row>
        <row r="5844">
          <cell r="A5844">
            <v>100464</v>
          </cell>
          <cell r="B5844" t="str">
            <v>ARGAMASSA TRAÇO 1:0,5:4,5  (EM VOLUME DE CIMENTO, CAL E AREIA MÉDIA ÚMIDA), PREPARO MECÂNICO COM MISTURADOR DE EIXO HORIZONTAL DE 160 KG. AF_08/2019</v>
          </cell>
          <cell r="C5844" t="str">
            <v>M3</v>
          </cell>
          <cell r="D5844">
            <v>353.44</v>
          </cell>
        </row>
        <row r="5845">
          <cell r="A5845">
            <v>100465</v>
          </cell>
          <cell r="B5845" t="str">
            <v>ARGAMASSA TRAÇO 1:0,5:4,5  (EM VOLUME DE CIMENTO, CAL E AREIA MÉDIA ÚMIDA), PREPARO MECÂNICO COM MISTURADOR DE EIXO HORIZONTAL DE 300 KG. AF_08/2019</v>
          </cell>
          <cell r="C5845" t="str">
            <v>M3</v>
          </cell>
          <cell r="D5845">
            <v>328.3</v>
          </cell>
        </row>
        <row r="5846">
          <cell r="A5846">
            <v>100466</v>
          </cell>
          <cell r="B5846" t="str">
            <v>ARGAMASSA TRAÇO 1:0,5:4,5  (EM VOLUME DE CIMENTO, CAL E AREIA MÉDIA ÚMIDA), PREPARO MECÂNICO COM MISTURADOR DE EIXO HORIZONTAL DE 600 KG. AF_08/2019</v>
          </cell>
          <cell r="C5846" t="str">
            <v>M3</v>
          </cell>
          <cell r="D5846">
            <v>316.95</v>
          </cell>
        </row>
        <row r="5847">
          <cell r="A5847">
            <v>100468</v>
          </cell>
          <cell r="B5847" t="str">
            <v>ARGAMASSA TRAÇO 1:3 (EM VOLUME DE CIMENTO E AREIA MÉDIA ÚMIDA), PREPARO MECÂNICO COM MISTURADOR DE EIXO HORIZONTAL DE 160 KG. AF_08/2019</v>
          </cell>
          <cell r="C5847" t="str">
            <v>M3</v>
          </cell>
          <cell r="D5847">
            <v>432.21</v>
          </cell>
        </row>
        <row r="5848">
          <cell r="A5848">
            <v>100469</v>
          </cell>
          <cell r="B5848" t="str">
            <v>ARGAMASSA TRAÇO 1:3 (EM VOLUME DE CIMENTO E AREIA MÉDIA ÚMIDA), PREPARO MECÂNICO COM MISTURADOR DE EIXO HORIZONTAL DE 300 KG. AF_08/2019</v>
          </cell>
          <cell r="C5848" t="str">
            <v>M3</v>
          </cell>
          <cell r="D5848">
            <v>348.52</v>
          </cell>
        </row>
        <row r="5849">
          <cell r="A5849">
            <v>100470</v>
          </cell>
          <cell r="B5849" t="str">
            <v>ARGAMASSA TRAÇO 1:3 (EM VOLUME DE CIMENTO E AREIA MÉDIA ÚMIDA), PREPARO MECÂNICO COM MISTURADOR DE EIXO HORIZONTAL DE 600 KG. AF_08/2019</v>
          </cell>
          <cell r="C5849" t="str">
            <v>M3</v>
          </cell>
          <cell r="D5849">
            <v>310.58999999999997</v>
          </cell>
        </row>
        <row r="5850">
          <cell r="A5850">
            <v>100472</v>
          </cell>
          <cell r="B5850" t="str">
            <v>ARGAMASSA TRAÇO 1:4 (EM VOLUME DE CIMENTO E AREIA MÉDIA ÚMIDA), PREPARO MECÂNICO COM MISTURADOR DE EIXO HORIZONTAL DE 160 KG. AF_08/2019</v>
          </cell>
          <cell r="C5850" t="str">
            <v>M3</v>
          </cell>
          <cell r="D5850">
            <v>344.34</v>
          </cell>
        </row>
        <row r="5851">
          <cell r="A5851">
            <v>100473</v>
          </cell>
          <cell r="B5851" t="str">
            <v>ARGAMASSA TRAÇO 1:4 (EM VOLUME DE CIMENTO E AREIA MÉDIA ÚMIDA), PREPARO MECÂNICO COM MISTURADOR DE EIXO HORIZONTAL DE 300 KG. AF_08/2019</v>
          </cell>
          <cell r="C5851" t="str">
            <v>M3</v>
          </cell>
          <cell r="D5851">
            <v>312.47000000000003</v>
          </cell>
        </row>
        <row r="5852">
          <cell r="A5852">
            <v>100474</v>
          </cell>
          <cell r="B5852" t="str">
            <v>ARGAMASSA TRAÇO 1:4 (EM VOLUME DE CIMENTO E AREIA MÉDIA ÚMIDA), PREPARO MECÂNICO COM MISTURADOR DE EIXO HORIZONTAL DE 600 KG. AF_08/2019</v>
          </cell>
          <cell r="C5852" t="str">
            <v>M3</v>
          </cell>
          <cell r="D5852">
            <v>299.68</v>
          </cell>
        </row>
        <row r="5853">
          <cell r="A5853">
            <v>100475</v>
          </cell>
          <cell r="B5853" t="str">
            <v>ARGAMASSA TRAÇO 1:3 (EM VOLUME DE CIMENTO E AREIA MÉDIA ÚMIDA) COM ADIÇÃO DE IMPERMEABILIZANTE, PREPARO MECÂNICO COM BETONEIRA 400 L. AF_08/2019</v>
          </cell>
          <cell r="C5853" t="str">
            <v>M3</v>
          </cell>
          <cell r="D5853">
            <v>452.31</v>
          </cell>
        </row>
        <row r="5854">
          <cell r="A5854">
            <v>100477</v>
          </cell>
          <cell r="B5854" t="str">
            <v>ARGAMASSA TRAÇO 1:3 (EM VOLUME DE CIMENTO E AREIA MÉDIA ÚMIDA) COM ADIÇÃO DE IMPERMEABILIZANTE, PREPARO MECÂNICO COM MISTURADOR DE EIXO HORIZONTAL DE 160 KG. AF_08/2019</v>
          </cell>
          <cell r="C5854" t="str">
            <v>M3</v>
          </cell>
          <cell r="D5854">
            <v>493.29</v>
          </cell>
        </row>
        <row r="5855">
          <cell r="A5855">
            <v>100478</v>
          </cell>
          <cell r="B5855" t="str">
            <v>ARGAMASSA TRAÇO 1:3 (EM VOLUME DE CIMENTO E AREIA MÉDIA ÚMIDA) COM ADIÇÃO DE IMPERMEABILIZANTE, PREPARO MECÂNICO COM MISTURADOR DE EIXO HORIZONTAL DE 300 KG. AF_08/2019</v>
          </cell>
          <cell r="C5855" t="str">
            <v>M3</v>
          </cell>
          <cell r="D5855">
            <v>444.03</v>
          </cell>
        </row>
        <row r="5856">
          <cell r="A5856">
            <v>100479</v>
          </cell>
          <cell r="B5856" t="str">
            <v>ARGAMASSA TRAÇO 1:3 (EM VOLUME DE CIMENTO E AREIA MÉDIA ÚMIDA) COM ADIÇÃO DE IMPERMEABILIZANTE, PREPARO MECÂNICO COM MISTURADOR DE EIXO HORIZONTAL DE 600 KG. AF_08/2019</v>
          </cell>
          <cell r="C5856" t="str">
            <v>M3</v>
          </cell>
          <cell r="D5856">
            <v>434.87</v>
          </cell>
        </row>
        <row r="5857">
          <cell r="A5857">
            <v>100480</v>
          </cell>
          <cell r="B5857" t="str">
            <v>ARGAMASSA TRAÇO 1:3 (EM VOLUME DE CIMENTO E AREIA MÉDIA ÚMIDA) COM ADIÇÃO DE IMPERMEABILIZANTE, PREPARO MANUAL. AF_08/2019</v>
          </cell>
          <cell r="C5857" t="str">
            <v>M3</v>
          </cell>
          <cell r="D5857">
            <v>537.86</v>
          </cell>
        </row>
        <row r="5858">
          <cell r="A5858">
            <v>100481</v>
          </cell>
          <cell r="B5858" t="str">
            <v>ARGAMASSA TRAÇO 1:4 (EM VOLUME DE CIMENTO E AREIA MÉDIA ÚMIDA) COM ADIÇÃO DE IMPERMEABILIZANTE, PREPARO MECÂNICO COM BETONEIRA 400 L. AF_08/2019</v>
          </cell>
          <cell r="C5858" t="str">
            <v>M3</v>
          </cell>
          <cell r="D5858">
            <v>389.04</v>
          </cell>
        </row>
        <row r="5859">
          <cell r="A5859">
            <v>100483</v>
          </cell>
          <cell r="B5859" t="str">
            <v>ARGAMASSA TRAÇO 1:4 (EM VOLUME DE CIMENTO E AREIA MÉDIA ÚMIDA) COM ADIÇÃO DE IMPERMEABILIZANTE, PREPARO MECÂNICO COM MISTURADOR DE EIXO HORIZONTAL DE 160 KG. AF_08/2019</v>
          </cell>
          <cell r="C5859" t="str">
            <v>M3</v>
          </cell>
          <cell r="D5859">
            <v>419.83</v>
          </cell>
        </row>
        <row r="5860">
          <cell r="A5860">
            <v>100484</v>
          </cell>
          <cell r="B5860" t="str">
            <v>ARGAMASSA TRAÇO 1:4 (EM VOLUME DE CIMENTO E AREIA MÉDIA ÚMIDA) COM ADIÇÃO DE IMPERMEABILIZANTE, PREPARO MECÂNICO COM MISTURADOR DE EIXO HORIZONTAL DE 300 KG. AF_08/2019</v>
          </cell>
          <cell r="C5860" t="str">
            <v>M3</v>
          </cell>
          <cell r="D5860">
            <v>388.63</v>
          </cell>
        </row>
        <row r="5861">
          <cell r="A5861">
            <v>100485</v>
          </cell>
          <cell r="B5861" t="str">
            <v>ARGAMASSA TRAÇO 1:4 (EM VOLUME DE CIMENTO E AREIA MÉDIA ÚMIDA) COM ADIÇÃO DE IMPERMEABILIZANTE, PREPARO MECÂNICO COM MISTURADOR DE EIXO HORIZONTAL DE 600 KG. AF_08/2019</v>
          </cell>
          <cell r="C5861" t="str">
            <v>M3</v>
          </cell>
          <cell r="D5861">
            <v>377.35</v>
          </cell>
        </row>
        <row r="5862">
          <cell r="A5862">
            <v>100486</v>
          </cell>
          <cell r="B5862" t="str">
            <v>ARGAMASSA TRAÇO 1:4 (EM VOLUME DE CIMENTO E AREIA MÉDIA ÚMIDA) COM ADIÇÃO DE IMPERMEABILIZANTE, PREPARO MANUAL. AF_08/2019</v>
          </cell>
          <cell r="C5862" t="str">
            <v>M3</v>
          </cell>
          <cell r="D5862">
            <v>476.96</v>
          </cell>
        </row>
        <row r="5863">
          <cell r="A5863">
            <v>100487</v>
          </cell>
          <cell r="B5863" t="str">
            <v>ARGAMASSA TRAÇO 1:2:9 (EM VOLUME DE CIMENTO, CAL E AREIA MÉDIA ÚMIDA) PARA EMBOÇO/MASSA ÚNICA/ASSENTAMENTO DE ALVENARIA DE VEDAÇÃO, PREPARO MECÂNICO COM MISTURADOR DE EIXO HORIZONTAL DE 600 KG. AF_08/2019</v>
          </cell>
          <cell r="C5863" t="str">
            <v>M3</v>
          </cell>
          <cell r="D5863">
            <v>298.20999999999998</v>
          </cell>
        </row>
        <row r="5864">
          <cell r="A5864">
            <v>100488</v>
          </cell>
          <cell r="B5864" t="str">
            <v>ARGAMASSA TRAÇO 1:0,5:4,5 (EM VOLUME DE CIMENTO, CAL E AREIA MÉDIA ÚMIDA), PREPARO MECÂNICO COM BETONEIRA 600 L. AF_08/2019</v>
          </cell>
          <cell r="C5864" t="str">
            <v>M3</v>
          </cell>
          <cell r="D5864">
            <v>331.91</v>
          </cell>
        </row>
        <row r="5865">
          <cell r="A5865">
            <v>100489</v>
          </cell>
          <cell r="B5865" t="str">
            <v>ARGAMASSA TRAÇO 1:3 (EM VOLUME DE CIMENTO E AREIA MÉDIA ÚMIDA), PREPARO MECÂNICO COM BETONEIRA 600 L. AF_08/2019</v>
          </cell>
          <cell r="C5865" t="str">
            <v>M3</v>
          </cell>
          <cell r="D5865">
            <v>354.86</v>
          </cell>
        </row>
        <row r="5866">
          <cell r="A5866">
            <v>100490</v>
          </cell>
          <cell r="B5866" t="str">
            <v>ARGAMASSA TRAÇO 1:4 (EM VOLUME DE CIMENTO E AREIA MÉDIA ÚMIDA), PREPARO MECÂNICO COM BETONEIRA 600 L. AF_08/2019</v>
          </cell>
          <cell r="C5866" t="str">
            <v>M3</v>
          </cell>
          <cell r="D5866">
            <v>311.77</v>
          </cell>
        </row>
        <row r="5867">
          <cell r="A5867">
            <v>100491</v>
          </cell>
          <cell r="B5867" t="str">
            <v>ARGAMASSA TRAÇO 1:3 (EM VOLUME DE CIMENTO E AREIA MÉDIA ÚMIDA) COM ADIÇÃO DE IMPERMEABILIZANTE, PREPARO MECÂNICO COM BETONEIRA 600 L. AF_08/2019</v>
          </cell>
          <cell r="C5867" t="str">
            <v>M3</v>
          </cell>
          <cell r="D5867">
            <v>453.67</v>
          </cell>
        </row>
        <row r="5868">
          <cell r="A5868">
            <v>100492</v>
          </cell>
          <cell r="B5868" t="str">
            <v>ARGAMASSA TRAÇO 1:4 (EM VOLUME DE CIMENTO E AREIA MÉDIA ÚMIDA) COM ADIÇÃO DE IMPERMEABILIZANTE, PREPARO MECÂNICO COM BETONEIRA 600 L. AF_08/2019</v>
          </cell>
          <cell r="C5868" t="str">
            <v>M3</v>
          </cell>
          <cell r="D5868">
            <v>390.6</v>
          </cell>
        </row>
        <row r="5869">
          <cell r="A5869">
            <v>92121</v>
          </cell>
          <cell r="B5869" t="str">
            <v>PENEIRAMENTO DE AREIA COM PENEIRA ELÉTRICA. AF_11/2015</v>
          </cell>
          <cell r="C5869" t="str">
            <v>M3</v>
          </cell>
          <cell r="D5869">
            <v>22.64</v>
          </cell>
        </row>
        <row r="5870">
          <cell r="A5870">
            <v>92122</v>
          </cell>
          <cell r="B5870" t="str">
            <v>PENEIRAMENTO DE AREIA COM PENEIRA MANUAL. AF_11/2015</v>
          </cell>
          <cell r="C5870" t="str">
            <v>M3</v>
          </cell>
          <cell r="D5870">
            <v>38.24</v>
          </cell>
        </row>
        <row r="5871">
          <cell r="A5871">
            <v>92123</v>
          </cell>
          <cell r="B5871" t="str">
            <v>ENSACAMENTO DE AREIA. AF_11/2015</v>
          </cell>
          <cell r="C5871" t="str">
            <v>M3</v>
          </cell>
          <cell r="D5871">
            <v>36.74</v>
          </cell>
        </row>
        <row r="5872">
          <cell r="A5872">
            <v>100195</v>
          </cell>
          <cell r="B5872" t="str">
            <v>TRANSPORTE HORIZONTAL MANUAL, DE SACOS DE 50 KG (UNIDADE: KGXKM). AF_07/2019</v>
          </cell>
          <cell r="C5872" t="str">
            <v>KGXKM</v>
          </cell>
          <cell r="D5872">
            <v>0.57999999999999996</v>
          </cell>
        </row>
        <row r="5873">
          <cell r="A5873">
            <v>100196</v>
          </cell>
          <cell r="B5873" t="str">
            <v>TRANSPORTE HORIZONTAL MANUAL, DE SACOS DE 30 KG (UNIDADE: KGXKM). AF_07/2019</v>
          </cell>
          <cell r="C5873" t="str">
            <v>KGXKM</v>
          </cell>
          <cell r="D5873">
            <v>0.97</v>
          </cell>
        </row>
        <row r="5874">
          <cell r="A5874">
            <v>100197</v>
          </cell>
          <cell r="B5874" t="str">
            <v>TRANSPORTE HORIZONTAL MANUAL, DE SACOS DE 20 KG (UNIDADE: KGXKM). AF_07/2019</v>
          </cell>
          <cell r="C5874" t="str">
            <v>KGXKM</v>
          </cell>
          <cell r="D5874">
            <v>1.46</v>
          </cell>
        </row>
        <row r="5875">
          <cell r="A5875">
            <v>100198</v>
          </cell>
          <cell r="B5875" t="str">
            <v>TRANSPORTE HORIZONTAL COM CARRINHO PLATAFORMA, DE SACOS DE 50 KG (UNIDADE: KGXKM). AF_07/2019</v>
          </cell>
          <cell r="C5875" t="str">
            <v>KGXKM</v>
          </cell>
          <cell r="D5875">
            <v>0.2</v>
          </cell>
        </row>
        <row r="5876">
          <cell r="A5876">
            <v>100199</v>
          </cell>
          <cell r="B5876" t="str">
            <v>TRANSPORTE HORIZONTAL COM CARRINHO PLATAFORMA, DE SACOS DE 30 KG (UNIDADE: KGXKM). AF_07/2019</v>
          </cell>
          <cell r="C5876" t="str">
            <v>KGXKM</v>
          </cell>
          <cell r="D5876">
            <v>0.24</v>
          </cell>
        </row>
        <row r="5877">
          <cell r="A5877">
            <v>100200</v>
          </cell>
          <cell r="B5877" t="str">
            <v>TRANSPORTE HORIZONTAL COM CARRINHO PLATAFORMA, DE SACOS DE 20 KG (UNIDADE: KGXKM). AF_07/2019</v>
          </cell>
          <cell r="C5877" t="str">
            <v>KGXKM</v>
          </cell>
          <cell r="D5877">
            <v>0.28999999999999998</v>
          </cell>
        </row>
        <row r="5878">
          <cell r="A5878">
            <v>100201</v>
          </cell>
          <cell r="B5878" t="str">
            <v>TRANSPORTE HORIZONTAL COM CARRINHO DE MÃO, DE SACOS DE 50 KG (UNIDADE: KGXKM). AF_07/2019</v>
          </cell>
          <cell r="C5878" t="str">
            <v>KGXKM</v>
          </cell>
          <cell r="D5878">
            <v>0.59</v>
          </cell>
        </row>
        <row r="5879">
          <cell r="A5879">
            <v>100202</v>
          </cell>
          <cell r="B5879" t="str">
            <v>TRANSPORTE HORIZONTAL COM CARRINHO DE MÃO, DE SACOS DE 30 KG (UNIDADE: KGXKM). AF_07/2019</v>
          </cell>
          <cell r="C5879" t="str">
            <v>KGXKM</v>
          </cell>
          <cell r="D5879">
            <v>0.69</v>
          </cell>
        </row>
        <row r="5880">
          <cell r="A5880">
            <v>100203</v>
          </cell>
          <cell r="B5880" t="str">
            <v>TRANSPORTE HORIZONTAL COM CARRINHO DE MÃO, DE SACOS DE 20 KG (UNIDADE: KGXKM). AF_07/2019</v>
          </cell>
          <cell r="C5880" t="str">
            <v>KGXKM</v>
          </cell>
          <cell r="D5880">
            <v>0.82</v>
          </cell>
        </row>
        <row r="5881">
          <cell r="A5881">
            <v>100204</v>
          </cell>
          <cell r="B5881" t="str">
            <v>TRANSPORTE HORIZONTAL COM MANIPULADOR TELESCÓPICO, DE PÁLETE DE SACOS (UNIDADE: KGXKM). AF_07/2019</v>
          </cell>
          <cell r="C5881" t="str">
            <v>KGXKM</v>
          </cell>
          <cell r="D5881">
            <v>7.0000000000000007E-2</v>
          </cell>
        </row>
        <row r="5882">
          <cell r="A5882">
            <v>100205</v>
          </cell>
          <cell r="B5882" t="str">
            <v>TRANSPORTE HORIZONTAL COM JERICA DE 60 L, DE MASSA/ GRANEL (UNIDADE: M3XKM). AF_07/2019</v>
          </cell>
          <cell r="C5882" t="str">
            <v>M3XKM</v>
          </cell>
          <cell r="D5882">
            <v>1089.48</v>
          </cell>
        </row>
        <row r="5883">
          <cell r="A5883">
            <v>100206</v>
          </cell>
          <cell r="B5883" t="str">
            <v>TRANSPORTE HORIZONTAL COM JERICA DE 90 L, DE MASSA/ GRANEL (UNIDADE: M3XKM). AF_07/2019</v>
          </cell>
          <cell r="C5883" t="str">
            <v>M3XKM</v>
          </cell>
          <cell r="D5883">
            <v>787.51</v>
          </cell>
        </row>
        <row r="5884">
          <cell r="A5884">
            <v>100207</v>
          </cell>
          <cell r="B5884" t="str">
            <v>TRANSPORTE HORIZONTAL COM CARREGADEIRA, DE MASSA/ GRANEL (UNIDADE: M3XKM). AF_07/2019</v>
          </cell>
          <cell r="C5884" t="str">
            <v>M3XKM</v>
          </cell>
          <cell r="D5884">
            <v>277.51</v>
          </cell>
        </row>
        <row r="5885">
          <cell r="A5885">
            <v>100208</v>
          </cell>
          <cell r="B5885" t="str">
            <v>TRANSPORTE HORIZONTAL MANUAL, DE BLOCOS VAZADOS DE CONCRETO OU CERÂMICO DE 19X19X39CM (UNIDADE: BLOCOXKM). AF_07/2019</v>
          </cell>
          <cell r="C5885" t="str">
            <v>UNXKM</v>
          </cell>
          <cell r="D5885">
            <v>14.41</v>
          </cell>
        </row>
        <row r="5886">
          <cell r="A5886">
            <v>100209</v>
          </cell>
          <cell r="B5886" t="str">
            <v>TRANSPORTE HORIZONTAL MANUAL, DE BLOCOS CERÂMICOS FURADOS NA HORIZONTAL DE 9X19X19CM (UNIDADE: BLOCOXKM). AF_07/2019</v>
          </cell>
          <cell r="C5886" t="str">
            <v>UNXKM</v>
          </cell>
          <cell r="D5886">
            <v>7.2</v>
          </cell>
        </row>
        <row r="5887">
          <cell r="A5887">
            <v>100210</v>
          </cell>
          <cell r="B5887" t="str">
            <v>TRANSPORTE HORIZONTAL COM CARRINHO DE MÃO, DE BLOCOS VAZADOS DE CONCRETO OU CERÂMICO DE 19X19X39CM (UNIDADE: BLOCOXKM). AF_07/2019</v>
          </cell>
          <cell r="C5887" t="str">
            <v>UNXKM</v>
          </cell>
          <cell r="D5887">
            <v>13.27</v>
          </cell>
        </row>
        <row r="5888">
          <cell r="A5888">
            <v>100211</v>
          </cell>
          <cell r="B5888" t="str">
            <v>TRANSPORTE HORIZONTAL COM CARRINHO DE MÃO, DE BLOCOS CERÂMICOS FURADOS NA HORIZONTAL DE 9X19X19CM (UNIDADE: BLOCOXKM). AF_07/2019</v>
          </cell>
          <cell r="C5888" t="str">
            <v>UNXKM</v>
          </cell>
          <cell r="D5888">
            <v>5.12</v>
          </cell>
        </row>
        <row r="5889">
          <cell r="A5889">
            <v>100212</v>
          </cell>
          <cell r="B5889" t="str">
            <v>TRANSPORTE HORIZONTAL COM CARRINHO PLATAFORMA, DE BLOCOS VAZADOS DE CONCRETO OU CERÂMICO DE 19X19X39CM (UNIDADE: BLOCOXKM). AF_07/2019</v>
          </cell>
          <cell r="C5889" t="str">
            <v>UNXKM</v>
          </cell>
          <cell r="D5889">
            <v>5.65</v>
          </cell>
        </row>
        <row r="5890">
          <cell r="A5890">
            <v>100213</v>
          </cell>
          <cell r="B5890" t="str">
            <v>TRANSPORTE HORIZONTAL COM CARRINHO PLATAFORMA, DE BLOCOS CERÂMICOS FURADOS NA HORIZONTAL DE 9X19X19CM (UNIDADE: BLOCOXKM). AF_07/2019</v>
          </cell>
          <cell r="C5890" t="str">
            <v>UNXKM</v>
          </cell>
          <cell r="D5890">
            <v>2.0299999999999998</v>
          </cell>
        </row>
        <row r="5891">
          <cell r="A5891">
            <v>100214</v>
          </cell>
          <cell r="B5891" t="str">
            <v>TRANSPORTE HORIZONTAL COM CARRINHO MINI PÁLETES, DE BLOCOS VAZADOS DE CONCRETO DE 19X19X39CM (UNIDADE: BLOCOXKM). AF_07/2019</v>
          </cell>
          <cell r="C5891" t="str">
            <v>UNXKM</v>
          </cell>
          <cell r="D5891">
            <v>3.12</v>
          </cell>
        </row>
        <row r="5892">
          <cell r="A5892">
            <v>100215</v>
          </cell>
          <cell r="B5892" t="str">
            <v>TRANSPORTE HORIZONTAL COM CARRINHO MINI PÁLETES, DE BLOCOS CERÂMICOS FURADOS NA VERTICAL DE 19X19X39CM (UNIDADE: BLOCOXKM). AF_07/2019</v>
          </cell>
          <cell r="C5892" t="str">
            <v>UNXKM</v>
          </cell>
          <cell r="D5892">
            <v>2.67</v>
          </cell>
        </row>
        <row r="5893">
          <cell r="A5893">
            <v>100216</v>
          </cell>
          <cell r="B5893" t="str">
            <v>TRANSPORTE HORIZONTAL COM CARRINHO MINI PÁLETES, DE BLOCOS CERÂMICOS FURADOS NA HORIZONTAL DE 9X19X19CM (UNIDADE: BLOCOXKM). AF_07/2019</v>
          </cell>
          <cell r="C5893" t="str">
            <v>UNXKM</v>
          </cell>
          <cell r="D5893">
            <v>0.72</v>
          </cell>
        </row>
        <row r="5894">
          <cell r="A5894">
            <v>100217</v>
          </cell>
          <cell r="B5894" t="str">
            <v>TRANSPORTE HORIZONTAL COM MANIPULADOR TELESCÓPICO, DE BLOCOS VAZADOS DE CONCRETO DE 19X19X39CM (UNIDADE: BLOCOXKM). AF_07/2019</v>
          </cell>
          <cell r="C5894" t="str">
            <v>UNXKM</v>
          </cell>
          <cell r="D5894">
            <v>1.9</v>
          </cell>
        </row>
        <row r="5895">
          <cell r="A5895">
            <v>100218</v>
          </cell>
          <cell r="B5895" t="str">
            <v>TRANSPORTE HORIZONTAL COM MANIPULADOR TELESCÓPICO, DE BLOCOS CERÂMICOS FURADOS NA VERTICAL DE 19X19X39CM (UNIDADE: BLOCOXKM). AF_07/2019</v>
          </cell>
          <cell r="C5895" t="str">
            <v>UNXKM</v>
          </cell>
          <cell r="D5895">
            <v>1.3</v>
          </cell>
        </row>
        <row r="5896">
          <cell r="A5896">
            <v>100219</v>
          </cell>
          <cell r="B5896" t="str">
            <v>TRANSPORTE HORIZONTAL COM MANIPULADOR TELESCÓPICO, DE BLOCOS CERÂMICOS FURADOS NA HORIZONTAL DE 9X19X19CM (UNIDADE: BLOCOXKM). AF_07/2019</v>
          </cell>
          <cell r="C5896" t="str">
            <v>UNXKM</v>
          </cell>
          <cell r="D5896">
            <v>0.28999999999999998</v>
          </cell>
        </row>
        <row r="5897">
          <cell r="A5897">
            <v>100220</v>
          </cell>
          <cell r="B5897" t="str">
            <v>TRANSPORTE HORIZONTAL MANUAL, DE CAIXA COM REVESTIMENTO CERÂMICO (UNIDADE: M2XKM). AF_07/2019</v>
          </cell>
          <cell r="C5897" t="str">
            <v>M2XKM</v>
          </cell>
          <cell r="D5897">
            <v>20.7</v>
          </cell>
        </row>
        <row r="5898">
          <cell r="A5898">
            <v>100221</v>
          </cell>
          <cell r="B5898" t="str">
            <v>TRANSPORTE HORIZONTAL COM CARRINHO DE MÃO, DE CAIXA COM REVESTIMENTO CERÂMICO (UNIDADE: M2XKM). AF_07/2019</v>
          </cell>
          <cell r="C5898" t="str">
            <v>M2XKM</v>
          </cell>
          <cell r="D5898">
            <v>23.47</v>
          </cell>
        </row>
        <row r="5899">
          <cell r="A5899">
            <v>100222</v>
          </cell>
          <cell r="B5899" t="str">
            <v>TRANSPORTE HORIZONTAL COM CARRINHO PLATAFORMA, DE CAIXA COM REVESTIMENTO CERÂMICO (UNIDADE: M2XKM). AF_07/2019</v>
          </cell>
          <cell r="C5899" t="str">
            <v>M2XKM</v>
          </cell>
          <cell r="D5899">
            <v>8.89</v>
          </cell>
        </row>
        <row r="5900">
          <cell r="A5900">
            <v>100223</v>
          </cell>
          <cell r="B5900" t="str">
            <v>TRANSPORTE HORIZONTAL COM CARRINHO MINI PÁLETES, DE CAIXA COM REVESTIMENTO CERÂMICO (UNIDADE: M2XKM). AF_07/2019</v>
          </cell>
          <cell r="C5900" t="str">
            <v>M2XKM</v>
          </cell>
          <cell r="D5900">
            <v>4.16</v>
          </cell>
        </row>
        <row r="5901">
          <cell r="A5901">
            <v>100224</v>
          </cell>
          <cell r="B5901" t="str">
            <v>TRANSPORTE HORIZONTAL COM MANIPULADOR TELESCÓPICO, DE CAIXA COM REVESTIMENTO CERÂMICO (UNIDADE: M2XKM). AF_07/2019</v>
          </cell>
          <cell r="C5901" t="str">
            <v>M2XKM</v>
          </cell>
          <cell r="D5901">
            <v>1.9</v>
          </cell>
        </row>
        <row r="5902">
          <cell r="A5902">
            <v>100225</v>
          </cell>
          <cell r="B5902" t="str">
            <v>TRANSPORTE HORIZONTAL MANUAL, DE LATA DE 18 LITROS (UNIDADE: LXKM). AF_07/2019</v>
          </cell>
          <cell r="C5902" t="str">
            <v>LXKM</v>
          </cell>
          <cell r="D5902">
            <v>1.62</v>
          </cell>
        </row>
        <row r="5903">
          <cell r="A5903">
            <v>100226</v>
          </cell>
          <cell r="B5903" t="str">
            <v>TRANSPORTE HORIZONTAL COM CARRINHO PLATAFORMA, DE LATA DE 18 LITROS (UNIDADE: LXKM). AF_07/2019</v>
          </cell>
          <cell r="C5903" t="str">
            <v>LXKM</v>
          </cell>
          <cell r="D5903">
            <v>0.51</v>
          </cell>
        </row>
        <row r="5904">
          <cell r="A5904">
            <v>100227</v>
          </cell>
          <cell r="B5904" t="str">
            <v>TRANSPORTE HORIZONTAL COM CARRINHO RACIONAL, DE LATA DE 18 LITROS (UNIDADE: LXKM). AF_07/2019</v>
          </cell>
          <cell r="C5904" t="str">
            <v>LXKM</v>
          </cell>
          <cell r="D5904">
            <v>0.75</v>
          </cell>
        </row>
        <row r="5905">
          <cell r="A5905">
            <v>100228</v>
          </cell>
          <cell r="B5905" t="str">
            <v>TRANSPORTE HORIZONTAL COM MANIPULADOR TELESCÓPICO, DE LATA DE 18 LITROS (UNIDADE: LXKM). AF_07/2019</v>
          </cell>
          <cell r="C5905" t="str">
            <v>LXKM</v>
          </cell>
          <cell r="D5905">
            <v>0.18</v>
          </cell>
        </row>
        <row r="5906">
          <cell r="A5906">
            <v>100229</v>
          </cell>
          <cell r="B5906" t="str">
            <v>TRANSPORTE VERTICAL MANUAL, 1 PAVIMENTO, DE SACOS DE 50 KG (UNIDADE: KG). AF_07/2019</v>
          </cell>
          <cell r="C5906" t="str">
            <v>KG</v>
          </cell>
          <cell r="D5906">
            <v>0.01</v>
          </cell>
        </row>
        <row r="5907">
          <cell r="A5907">
            <v>100230</v>
          </cell>
          <cell r="B5907" t="str">
            <v>TRANSPORTE VERTICAL MANUAL, 1 PAVIMENTO, DE SACOS DE 30 KG (UNIDADE: KG). AF_07/2019</v>
          </cell>
          <cell r="C5907" t="str">
            <v>KG</v>
          </cell>
          <cell r="D5907">
            <v>0.01</v>
          </cell>
        </row>
        <row r="5908">
          <cell r="A5908">
            <v>100231</v>
          </cell>
          <cell r="B5908" t="str">
            <v>TRANSPORTE VERTICAL MANUAL, 1 PAVIMENTO, DE SACOS DE 20 KG (UNIDADE: KG). AF_07/2019</v>
          </cell>
          <cell r="C5908" t="str">
            <v>KG</v>
          </cell>
          <cell r="D5908">
            <v>0.02</v>
          </cell>
        </row>
        <row r="5909">
          <cell r="A5909">
            <v>100232</v>
          </cell>
          <cell r="B5909" t="str">
            <v>TRANSPORTE VERTICAL MANUAL, 1 PAVIMENTO, DE BLOCOS VAZADOS DE CONCRETO OU CERÂMICO DE 19X19X39CM (UNIDADE: BLOCO). AF_07/2019</v>
          </cell>
          <cell r="C5909" t="str">
            <v>UN</v>
          </cell>
          <cell r="D5909">
            <v>0.27</v>
          </cell>
        </row>
        <row r="5910">
          <cell r="A5910">
            <v>100233</v>
          </cell>
          <cell r="B5910" t="str">
            <v>TRANSPORTE VERTICAL MANUAL, 1 PAVIMENTO, DE BLOCOS CERÂMICOS FURADOS NA HORIZONTAL DE 9X19X19CM (UNIDADE: BLOCO). AF_07/2019</v>
          </cell>
          <cell r="C5910" t="str">
            <v>UN</v>
          </cell>
          <cell r="D5910">
            <v>0.13</v>
          </cell>
        </row>
        <row r="5911">
          <cell r="A5911">
            <v>100234</v>
          </cell>
          <cell r="B5911" t="str">
            <v>TRANSPORTE VERTICAL MANUAL, 1 PAVIMENTO, DE CAIXA COM REVESTIMENTO CERÂMICO (UNIDADE: M2). AF_07/2019</v>
          </cell>
          <cell r="C5911" t="str">
            <v>M2</v>
          </cell>
          <cell r="D5911">
            <v>0.4</v>
          </cell>
        </row>
        <row r="5912">
          <cell r="A5912">
            <v>100235</v>
          </cell>
          <cell r="B5912" t="str">
            <v>TRANSPORTE VERTICAL MANUAL, 1 PAVIMENTO, DE LATA DE 18 LITROS (UNIDADE: L). AF_07/2019</v>
          </cell>
          <cell r="C5912" t="str">
            <v>L</v>
          </cell>
          <cell r="D5912">
            <v>0.03</v>
          </cell>
        </row>
        <row r="5913">
          <cell r="A5913">
            <v>100236</v>
          </cell>
          <cell r="B5913" t="str">
            <v>TRANSPORTE HORIZONTAL MANUAL, DE TUBO DE PVC SOLDÁVEL COM DIÂMETRO MENOR OU IGUAL A 60 MM (UNIDADE: MXKM). AF_07/2019</v>
          </cell>
          <cell r="C5913" t="str">
            <v>MXKM</v>
          </cell>
          <cell r="D5913">
            <v>2.06</v>
          </cell>
        </row>
        <row r="5914">
          <cell r="A5914">
            <v>100237</v>
          </cell>
          <cell r="B5914" t="str">
            <v>TRANSPORTE HORIZONTAL MANUAL, DE TUBO DE PVC SOLDÁVEL COM DIÂMETRO MAIOR QUE 60 MM E MENOR OU IGUAL A 85 MM (UNIDADE: MXKM). AF_07/2019</v>
          </cell>
          <cell r="C5914" t="str">
            <v>MXKM</v>
          </cell>
          <cell r="D5914">
            <v>2.4700000000000002</v>
          </cell>
        </row>
        <row r="5915">
          <cell r="A5915">
            <v>100238</v>
          </cell>
          <cell r="B5915" t="str">
            <v>TRANSPORTE HORIZONTAL MANUAL, DE TUBO DE CPVC COM DIÂMETRO MENOR OU IGUAL A 73 MM (UNIDADE: MXKM). AF_07/2019</v>
          </cell>
          <cell r="C5915" t="str">
            <v>MXKM</v>
          </cell>
          <cell r="D5915">
            <v>3.96</v>
          </cell>
        </row>
        <row r="5916">
          <cell r="A5916">
            <v>100239</v>
          </cell>
          <cell r="B5916" t="str">
            <v>TRANSPORTE HORIZONTAL MANUAL, DE TUBO DE CPVC COM DIÂMETRO MAIOR QUE 73 MM E MENOR OU IGUAL A 89 MM (UNIDADE: MXKM). AF_07/2019</v>
          </cell>
          <cell r="C5916" t="str">
            <v>MXKM</v>
          </cell>
          <cell r="D5916">
            <v>4.95</v>
          </cell>
        </row>
        <row r="5917">
          <cell r="A5917">
            <v>100240</v>
          </cell>
          <cell r="B5917" t="str">
            <v>TRANSPORTE HORIZONTAL MANUAL, DE TUBO DE PPR - PN12 OU PN25 - COM DIÂMETRO MENOR OU IGUAL A 50 MM (UNIDADE: MXKM). AF_07/2019</v>
          </cell>
          <cell r="C5917" t="str">
            <v>MXKM</v>
          </cell>
          <cell r="D5917">
            <v>2.97</v>
          </cell>
        </row>
        <row r="5918">
          <cell r="A5918">
            <v>100241</v>
          </cell>
          <cell r="B5918" t="str">
            <v>TRANSPORTE HORIZONTAL MANUAL, DE TUBO DE PPR - PN12 OU PN25 - COM DIÂMETRO MAIOR QUE 50 MM E MENOR OU IGUAL A 75 MM (UNIDADE: MXKM). AF_07/2019</v>
          </cell>
          <cell r="C5918" t="str">
            <v>MXKM</v>
          </cell>
          <cell r="D5918">
            <v>4.95</v>
          </cell>
        </row>
        <row r="5919">
          <cell r="A5919">
            <v>100242</v>
          </cell>
          <cell r="B5919" t="str">
            <v>TRANSPORTE HORIZONTAL MANUAL, DE TUBO DE PPR - PN12 OU PN25 - COM DIÂMETRO MAIOR QUE 75 MM E MENOR OU IGUAL A 110 MM (UNIDADE: MXKM). AF_07/2019</v>
          </cell>
          <cell r="C5919" t="str">
            <v>MXKM</v>
          </cell>
          <cell r="D5919">
            <v>14.63</v>
          </cell>
        </row>
        <row r="5920">
          <cell r="A5920">
            <v>100243</v>
          </cell>
          <cell r="B5920" t="str">
            <v>TRANSPORTE HORIZONTAL MANUAL, DE TUBO DE COBRE - CLASSE E - COM DIÂMETRO MENOR OU IGUAL A 54 MM (UNIDADE: MXKM). AF_07/2019</v>
          </cell>
          <cell r="C5920" t="str">
            <v>MXKM</v>
          </cell>
          <cell r="D5920">
            <v>2.37</v>
          </cell>
        </row>
        <row r="5921">
          <cell r="A5921">
            <v>100244</v>
          </cell>
          <cell r="B5921" t="str">
            <v>TRANSPORTE HORIZONTAL MANUAL, DE TUBO DE COBRE - CLASSE E - COM DIÂMETRO MAIOR QUE 54 MM E MENOR OU IGUAL A 79 MM (UNIDADE: MXKM). AF_07/2019</v>
          </cell>
          <cell r="C5921" t="str">
            <v>MXKM</v>
          </cell>
          <cell r="D5921">
            <v>2.97</v>
          </cell>
        </row>
        <row r="5922">
          <cell r="A5922">
            <v>100245</v>
          </cell>
          <cell r="B5922" t="str">
            <v>TRANSPORTE HORIZONTAL MANUAL, DE TUBO DE COBRE - CLASSE E - COM DIÂMETRO MAIOR QUE 79 MM E MENOR OU IGUAL A 104 MM (UNIDADE: MXKM). AF_07/2019</v>
          </cell>
          <cell r="C5922" t="str">
            <v>MXKM</v>
          </cell>
          <cell r="D5922">
            <v>5.94</v>
          </cell>
        </row>
        <row r="5923">
          <cell r="A5923">
            <v>100246</v>
          </cell>
          <cell r="B5923" t="str">
            <v>TRANSPORTE HORIZONTAL MANUAL, DE TUBO DE PVC SÉRIE NORMAL - ESGOTO PREDIAL, OU REFORÇADO PARA ESGOTO OU ÁGUAS PLUVIAIS PREDIAL, COM DIÂMETRO MENOR OU IGUAL A 75 MM (UNIDADE: MXKM). AF_07/2019</v>
          </cell>
          <cell r="C5923" t="str">
            <v>MXKM</v>
          </cell>
          <cell r="D5923">
            <v>1.98</v>
          </cell>
        </row>
        <row r="5924">
          <cell r="A5924">
            <v>100247</v>
          </cell>
          <cell r="B5924" t="str">
            <v>TRANSPORTE HORIZONTAL MANUAL, DE TUBO DE PVC SÉRIE NORMAL - ESGOTO PREDIAL, OU REFORÇADO PARA ESGOTO OU ÁGUAS PLUVIAIS PREDIAL, COM DIÂMETRO MAIOR QUE 75 MM E MENOR OU IGUAL A 100 MM (UNIDADE: MXKM). AF_07/2019</v>
          </cell>
          <cell r="C5924" t="str">
            <v>MXKM</v>
          </cell>
          <cell r="D5924">
            <v>2.4700000000000002</v>
          </cell>
        </row>
        <row r="5925">
          <cell r="A5925">
            <v>100248</v>
          </cell>
          <cell r="B5925" t="str">
            <v>TRANSPORTE HORIZONTAL MANUAL, DE TUBO DE PVC SÉRIE NORMAL - ESGOTO PREDIAL, OU REFORÇADO PARA ESGOTO OU ÁGUAS PLUVIAIS PREDIAL, COM DIÂMETRO MAIOR QUE 100 MM E MENOR OU IGUAL A 150 MM (UNIDADE: MXKM). AF_07/2019</v>
          </cell>
          <cell r="C5925" t="str">
            <v>MXKM</v>
          </cell>
          <cell r="D5925">
            <v>9.75</v>
          </cell>
        </row>
        <row r="5926">
          <cell r="A5926">
            <v>100249</v>
          </cell>
          <cell r="B5926" t="str">
            <v>TRANSPORTE HORIZONTAL MANUAL, DE TUBO DE AÇO CARBONO LEVE OU MÉDIO, PRETO OU GALVANIZADO, COM DIÂMETRO MENOR OU IGUAL A 20 MM (UNIDADE: MXKM). AF_07/2019</v>
          </cell>
          <cell r="C5926" t="str">
            <v>MXKM</v>
          </cell>
          <cell r="D5926">
            <v>1.98</v>
          </cell>
        </row>
        <row r="5927">
          <cell r="A5927">
            <v>100250</v>
          </cell>
          <cell r="B5927" t="str">
            <v>TRANSPORTE HORIZONTAL MANUAL, DE TUBO DE AÇO CARBONO LEVE OU MÉDIO, PRETO OU GALVANIZADO, COM DIÂMETRO MAIOR QUE 20 MM E MENOR OU IGUAL A 32 MM (UNIDADE: MXKM). AF_07/2019</v>
          </cell>
          <cell r="C5927" t="str">
            <v>MXKM</v>
          </cell>
          <cell r="D5927">
            <v>3.3</v>
          </cell>
        </row>
        <row r="5928">
          <cell r="A5928">
            <v>100251</v>
          </cell>
          <cell r="B5928" t="str">
            <v>TRANSPORTE HORIZONTAL MANUAL, DE TUBO DE AÇO CARBONO LEVE OU MÉDIO, PRETO OU GALVANIZADO, COM DIÂMETRO MAIOR QUE 32 MM E MENOR OU IGUAL A 65 MM (UNIDADE: MXKM). AF_07/2019</v>
          </cell>
          <cell r="C5928" t="str">
            <v>MXKM</v>
          </cell>
          <cell r="D5928">
            <v>9.75</v>
          </cell>
        </row>
        <row r="5929">
          <cell r="A5929">
            <v>100252</v>
          </cell>
          <cell r="B5929" t="str">
            <v>TRANSPORTE HORIZONTAL MANUAL, DE TUBO DE AÇO CARBONO LEVE OU MÉDIO, PRETO OU GALVANIZADO, COM DIÂMETRO MAIOR QUE 65 MM E MENOR OU IGUAL A 90 MM (UNIDADE: MXKM). AF_07/2019</v>
          </cell>
          <cell r="C5929" t="str">
            <v>MXKM</v>
          </cell>
          <cell r="D5929">
            <v>14.63</v>
          </cell>
        </row>
        <row r="5930">
          <cell r="A5930">
            <v>100253</v>
          </cell>
          <cell r="B5930" t="str">
            <v>TRANSPORTE HORIZONTAL MANUAL, DE TUBO DE AÇO CARBONO LEVE OU MÉDIO, PRETO OU GALVANIZADO, COM DIÂMETRO MAIOR QUE 90 MM E MENOR OU IGUAL A 125 MM (UNIDADE: MXKM). AF_07/2019</v>
          </cell>
          <cell r="C5930" t="str">
            <v>MXKM</v>
          </cell>
          <cell r="D5930">
            <v>19.510000000000002</v>
          </cell>
        </row>
        <row r="5931">
          <cell r="A5931">
            <v>100254</v>
          </cell>
          <cell r="B5931" t="str">
            <v>TRANSPORTE HORIZONTAL MANUAL, DE TUBO DE AÇO CARBONO LEVE OU MÉDIO, PRETO OU GALVANIZADO, COM DIÂMETRO MAIOR QUE 125 MM E MENOR OU IGUAL A 150 MM (UNIDADE: MXKM). AF_07/2019</v>
          </cell>
          <cell r="C5931" t="str">
            <v>MXKM</v>
          </cell>
          <cell r="D5931">
            <v>29.27</v>
          </cell>
        </row>
        <row r="5932">
          <cell r="A5932">
            <v>100255</v>
          </cell>
          <cell r="B5932" t="str">
            <v>TRANSPORTE HORIZONTAL MANUAL, DE TÁBUAS DE MADEIRA COM SEÇÃO TRANSVERSAL DE 2,5 X 25 CM E 2,5 X 30 CM (UNIDADE: MXKM). AF_07/2019</v>
          </cell>
          <cell r="C5932" t="str">
            <v>MXKM</v>
          </cell>
          <cell r="D5932">
            <v>9.9</v>
          </cell>
        </row>
        <row r="5933">
          <cell r="A5933">
            <v>100256</v>
          </cell>
          <cell r="B5933" t="str">
            <v>TRANSPORTE HORIZONTAL MANUAL, DE CAIBROS DE MADEIRA COM SEÇÃO TRANSVERSAL DE 7,5 X 6 CM E 6 X 8 CM (UNIDADE: MXKM). AF_07/2019</v>
          </cell>
          <cell r="C5933" t="str">
            <v>MXKM</v>
          </cell>
          <cell r="D5933">
            <v>6.6</v>
          </cell>
        </row>
        <row r="5934">
          <cell r="A5934">
            <v>100257</v>
          </cell>
          <cell r="B5934" t="str">
            <v>TRANSPORTE HORIZONTAL MANUAL, DE RIPAS DE MADEIRA COM SEÇÃO TRANSVERSAL DE 1 X 5 CM E 2 X 5 CM (UNIDADE: MXKM). AF_07/2019</v>
          </cell>
          <cell r="C5934" t="str">
            <v>MXKM</v>
          </cell>
          <cell r="D5934">
            <v>3.96</v>
          </cell>
        </row>
        <row r="5935">
          <cell r="A5935">
            <v>100258</v>
          </cell>
          <cell r="B5935" t="str">
            <v>TRANSPORTE HORIZONTAL MANUAL, DE VIGAS DE MADEIRA COM SEÇÃO TRANSVERSAL DE 5 X 12 CM (UNIDADE: MXKM). AF_07/2019</v>
          </cell>
          <cell r="C5935" t="str">
            <v>MXKM</v>
          </cell>
          <cell r="D5935">
            <v>9.9</v>
          </cell>
        </row>
        <row r="5936">
          <cell r="A5936">
            <v>100259</v>
          </cell>
          <cell r="B5936" t="str">
            <v>TRANSPORTE HORIZONTAL MANUAL, DE VIGAS DE MADEIRA COM SEÇÃO TRANSVERSAL DE 6 X 16 CM (UNIDADE: MXKM). AF_07/2019</v>
          </cell>
          <cell r="C5936" t="str">
            <v>MXKM</v>
          </cell>
          <cell r="D5936">
            <v>19.510000000000002</v>
          </cell>
        </row>
        <row r="5937">
          <cell r="A5937">
            <v>100260</v>
          </cell>
          <cell r="B5937" t="str">
            <v>TRANSPORTE HORIZONTAL MANUAL, DE VERGALHÕES DE AÇO COM DIÂMETRO DE 5 MM (UNIDADE: KGXKM). AF_07/2019</v>
          </cell>
          <cell r="C5937" t="str">
            <v>KGXKM</v>
          </cell>
          <cell r="D5937">
            <v>6.43</v>
          </cell>
        </row>
        <row r="5938">
          <cell r="A5938">
            <v>100261</v>
          </cell>
          <cell r="B5938" t="str">
            <v>TRANSPORTE HORIZONTAL MANUAL, DE VERGALHÕES DE AÇO COM DIÂMETRO DE 6,3 MM (UNIDADE: KGXKM). AF_07/2019</v>
          </cell>
          <cell r="C5938" t="str">
            <v>KGXKM</v>
          </cell>
          <cell r="D5938">
            <v>4.04</v>
          </cell>
        </row>
        <row r="5939">
          <cell r="A5939">
            <v>100262</v>
          </cell>
          <cell r="B5939" t="str">
            <v>TRANSPORTE HORIZONTAL MANUAL, DE VERGALHÕES DE AÇO COM DIÂMETRO DE 8 MM (UNIDADE: KGXKM). AF_07/2019</v>
          </cell>
          <cell r="C5939" t="str">
            <v>KGXKM</v>
          </cell>
          <cell r="D5939">
            <v>2.5</v>
          </cell>
        </row>
        <row r="5940">
          <cell r="A5940">
            <v>100263</v>
          </cell>
          <cell r="B5940" t="str">
            <v>TRANSPORTE HORIZONTAL MANUAL, DE VERGALHÕES DE AÇO COM DIÂMETRO DE 10 MM; 12,5 MM; 16 MM; 20 MM; 25 MM OU 32 MM (UNIDADE: KGXKM). AF_07/2019</v>
          </cell>
          <cell r="C5940" t="str">
            <v>KGXKM</v>
          </cell>
          <cell r="D5940">
            <v>1.6</v>
          </cell>
        </row>
        <row r="5941">
          <cell r="A5941">
            <v>100264</v>
          </cell>
          <cell r="B5941" t="str">
            <v>TRANSPORTE HORIZONTAL MANUAL, DE JANELA (UNIDADE: M2XKM). AF_07/2019</v>
          </cell>
          <cell r="C5941" t="str">
            <v>M2XKM</v>
          </cell>
          <cell r="D5941">
            <v>29.22</v>
          </cell>
        </row>
        <row r="5942">
          <cell r="A5942">
            <v>100265</v>
          </cell>
          <cell r="B5942" t="str">
            <v>TRANSPORTE VERTICAL MANUAL, 1 PAVIMENTO, DE JANELA (UNIDADE: M2). AF_07/2019</v>
          </cell>
          <cell r="C5942" t="str">
            <v>M2</v>
          </cell>
          <cell r="D5942">
            <v>0.61</v>
          </cell>
        </row>
        <row r="5943">
          <cell r="A5943">
            <v>100266</v>
          </cell>
          <cell r="B5943" t="str">
            <v>TRANSPORTE HORIZONTAL MANUAL, DE PORTA (UNIDADE: UNIDXKM). AF_07/2019</v>
          </cell>
          <cell r="C5943" t="str">
            <v>UNXKM</v>
          </cell>
          <cell r="D5943">
            <v>62.11</v>
          </cell>
        </row>
        <row r="5944">
          <cell r="A5944">
            <v>100267</v>
          </cell>
          <cell r="B5944" t="str">
            <v>TRANSPORTE VERTICAL MANUAL, 1 PAVIMENTO, DE PORTA (UNIDADE: UNID). AF_07/2019</v>
          </cell>
          <cell r="C5944" t="str">
            <v>UN</v>
          </cell>
          <cell r="D5944">
            <v>1.23</v>
          </cell>
        </row>
        <row r="5945">
          <cell r="A5945">
            <v>100268</v>
          </cell>
          <cell r="B5945" t="str">
            <v>TRANSPORTE HORIZONTAL MANUAL, DE BANCADA DE MÁRMORE OU GRANITO PARA COZINHA/LAVATÓRIO OU MÁRMORE SINTÉTICO COM CUBA INTEGRADA (UNIDADE: UNIDXKM). AF_07/2019</v>
          </cell>
          <cell r="C5945" t="str">
            <v>UNXKM</v>
          </cell>
          <cell r="D5945">
            <v>62.11</v>
          </cell>
        </row>
        <row r="5946">
          <cell r="A5946">
            <v>100269</v>
          </cell>
          <cell r="B5946" t="str">
            <v>TRANSPORTE VERTICAL, BANCADA DE MÁRMORE OU GRANITO PARA COZINHA/LAVATÓRIO OU MÁRMORE SINTÉTICO COM CUBA INTEGRADA, MANUAL, 1 PAVIMENTO, (UNIDADE: UNID). AF_07/2019</v>
          </cell>
          <cell r="C5946" t="str">
            <v>UN</v>
          </cell>
          <cell r="D5946">
            <v>1.23</v>
          </cell>
        </row>
        <row r="5947">
          <cell r="A5947">
            <v>100270</v>
          </cell>
          <cell r="B5947" t="str">
            <v>TRANSPORTE HORIZONTAL COM CARRINHO PLATAFORMA, DE BANCADA DE MÁRMORE OU GRANITO PARA COZINHA/LAVATÓRIO OU MÁRMORE SINTÉTICO COM CUBA INTEGRADA (UNIDADE: UNIDXKM). AF_07/2019</v>
          </cell>
          <cell r="C5947" t="str">
            <v>UNXKM</v>
          </cell>
          <cell r="D5947">
            <v>46.56</v>
          </cell>
        </row>
        <row r="5948">
          <cell r="A5948">
            <v>100271</v>
          </cell>
          <cell r="B5948" t="str">
            <v>TRANSPORTE HORIZONTAL MANUAL, DE VIDRO (UNIDADE: M2XKM). AF_07/2019</v>
          </cell>
          <cell r="C5948" t="str">
            <v>M2XKM</v>
          </cell>
          <cell r="D5948">
            <v>46.58</v>
          </cell>
        </row>
        <row r="5949">
          <cell r="A5949">
            <v>100272</v>
          </cell>
          <cell r="B5949" t="str">
            <v>TRANSPORTE VERTICAL MANUAL, 1 PAVIMENTO, DE VIDRO (UNIDADE: M2). AF_07/2019</v>
          </cell>
          <cell r="C5949" t="str">
            <v>M2</v>
          </cell>
          <cell r="D5949">
            <v>0.92</v>
          </cell>
        </row>
        <row r="5950">
          <cell r="A5950">
            <v>100273</v>
          </cell>
          <cell r="B5950" t="str">
            <v>TRANSPORTE HORIZONTAL MANUAL, DE TELA DE AÇO (UNIDADE: KGXKM). AF_07/2019</v>
          </cell>
          <cell r="C5950" t="str">
            <v>KGXKM</v>
          </cell>
          <cell r="D5950">
            <v>2.4300000000000002</v>
          </cell>
        </row>
        <row r="5951">
          <cell r="A5951">
            <v>100274</v>
          </cell>
          <cell r="B5951" t="str">
            <v>TRANSPORTE HORIZONTAL MANUAL, DE COMPENSADO DE MADEIRA (UNIDADE: M2XKM). AF_07/2019</v>
          </cell>
          <cell r="C5951" t="str">
            <v>M2XKM</v>
          </cell>
          <cell r="D5951">
            <v>20.71</v>
          </cell>
        </row>
        <row r="5952">
          <cell r="A5952">
            <v>100275</v>
          </cell>
          <cell r="B5952" t="str">
            <v>TRANSPORTE HORIZONTAL MANUAL, DE TELHA TERMOACÚSTICA OU TELHA DE AÇO ZINCADO (UNIDADE: M2XKM). AF_07/2019</v>
          </cell>
          <cell r="C5952" t="str">
            <v>M2XKM</v>
          </cell>
          <cell r="D5952">
            <v>13.39</v>
          </cell>
        </row>
        <row r="5953">
          <cell r="A5953">
            <v>100276</v>
          </cell>
          <cell r="B5953" t="str">
            <v>TRANSPORTE HORIZONTAL MANUAL, DE TELHA DE FIBROCIMENTO OU TELHA ESTRUTURAL DE FIBROCIMENTO, CANALETE 90 OU KALHETÃO (UNIDADE: M2XKM). AF_07/2019</v>
          </cell>
          <cell r="C5953" t="str">
            <v>M2XKM</v>
          </cell>
          <cell r="D5953">
            <v>24.44</v>
          </cell>
        </row>
        <row r="5954">
          <cell r="A5954">
            <v>100277</v>
          </cell>
          <cell r="B5954" t="str">
            <v>TRANSPORTE HORIZONTAL COM MANIPULADOR TELESCÓPICO, DE TELHAS TERMOACÚSTICAS, FIBROCIMENTO, AÇO ZINCADO, FIBROCIMENTO ESTRUTURAL, CANALETE 90 OU KALHETÃO (UNIDADE: M2XKM). AF_07/2019</v>
          </cell>
          <cell r="C5954" t="str">
            <v>M2XKM</v>
          </cell>
          <cell r="D5954">
            <v>1.22</v>
          </cell>
        </row>
        <row r="5955">
          <cell r="A5955">
            <v>100278</v>
          </cell>
          <cell r="B5955" t="str">
            <v>TRANSPORTE HORIZONTAL MANUAL, DE BACIA SANITÁRIA, CAIXA ACOPLADA, TANQUE OU PIA (UNIDADE: UNIDXKM). AF_07/2019</v>
          </cell>
          <cell r="C5955" t="str">
            <v>UNXKM</v>
          </cell>
          <cell r="D5955">
            <v>29.72</v>
          </cell>
        </row>
        <row r="5956">
          <cell r="A5956">
            <v>100279</v>
          </cell>
          <cell r="B5956" t="str">
            <v>TRANSPORTE VERTICAL MANUAL, 1 PAVIMENTO, DE BACIA SANITÁRIA, CAIXA ACOPLADA, TANQUE OU PIA (UNIDADE: UNID). AF_07/2019</v>
          </cell>
          <cell r="C5956" t="str">
            <v>UN</v>
          </cell>
          <cell r="D5956">
            <v>0.56999999999999995</v>
          </cell>
        </row>
        <row r="5957">
          <cell r="A5957">
            <v>100280</v>
          </cell>
          <cell r="B5957" t="str">
            <v>TRANSPORTE HORIZONTAL COM CARRINHO PLATAFORMA, DE BACIA SANITÁRIA, CAIXA ACOPLADA, TANQUE OU PIA (UNIDADE: UNIDXKM). AF_07/2019</v>
          </cell>
          <cell r="C5957" t="str">
            <v>UNXKM</v>
          </cell>
          <cell r="D5957">
            <v>13.64</v>
          </cell>
        </row>
        <row r="5958">
          <cell r="A5958">
            <v>100281</v>
          </cell>
          <cell r="B5958" t="str">
            <v>TRANSPORTE HORIZONTAL COM MANIPULADOR TELESCÓPICO, DE BACIA SANITÁRIA, CAIXA ACOPLADA, TANQUE OU PIA (UNIDADE: UNIDXKM). AF_07/2019</v>
          </cell>
          <cell r="C5958" t="str">
            <v>UNXKM</v>
          </cell>
          <cell r="D5958">
            <v>2.34</v>
          </cell>
        </row>
        <row r="5959">
          <cell r="A5959">
            <v>100282</v>
          </cell>
          <cell r="B5959" t="str">
            <v>TRANSPORTE HORIZONTAL MANUAL, DE TELHA DE CONCRETO OU CERÂMICA (UNIDADE: M2XKM). AF_07/2019</v>
          </cell>
          <cell r="C5959" t="str">
            <v>M2XKM</v>
          </cell>
          <cell r="D5959">
            <v>116.38</v>
          </cell>
        </row>
        <row r="5960">
          <cell r="A5960">
            <v>100283</v>
          </cell>
          <cell r="B5960" t="str">
            <v>TRANSPORTE HORIZONTAL COM CARRINHO PLATAFORMA, DE TELHA DE CONCRETO OU CERÂMICA (UNIDADE: M2XKM). AF_07/2019</v>
          </cell>
          <cell r="C5960" t="str">
            <v>M2XKM</v>
          </cell>
          <cell r="D5960">
            <v>18.8</v>
          </cell>
        </row>
        <row r="5961">
          <cell r="A5961">
            <v>100284</v>
          </cell>
          <cell r="B5961" t="str">
            <v>TRANSPORTE HORIZONTAL COM MANIPULADOR TELESCÓPICO, DE TELHA DE CONCRETO OU CERÂMICA (UNIDADE: M2XKM). AF_07/2019</v>
          </cell>
          <cell r="C5961" t="str">
            <v>M2XKM</v>
          </cell>
          <cell r="D5961">
            <v>6.84</v>
          </cell>
        </row>
        <row r="5962">
          <cell r="A5962">
            <v>100285</v>
          </cell>
          <cell r="B5962" t="str">
            <v>TRANSPORTE HORIZONTAL MANUAL, DE BARRAMENTO BLINDADO (UNIDADE: MXKM). AF_07/2019</v>
          </cell>
          <cell r="C5962" t="str">
            <v>MXKM</v>
          </cell>
          <cell r="D5962">
            <v>31.26</v>
          </cell>
        </row>
        <row r="5963">
          <cell r="A5963">
            <v>100286</v>
          </cell>
          <cell r="B5963" t="str">
            <v>TRANSPORTE HORIZONTAL COM CARRINHO PLATAFORMA, DE BARRAMENTO BLINDADO (UNIDADE: MXKM). AF_07/2019</v>
          </cell>
          <cell r="C5963" t="str">
            <v>MXKM</v>
          </cell>
          <cell r="D5963">
            <v>10.19</v>
          </cell>
        </row>
        <row r="5964">
          <cell r="A5964">
            <v>100287</v>
          </cell>
          <cell r="B5964" t="str">
            <v>TRANSPORTE HORIZONTAL MANUAL, DE CALHA QUADRADA NÚMERO 24  CORTE 33 (UNIDADE: MXKM). AF_07/2019</v>
          </cell>
          <cell r="C5964" t="str">
            <v>MXKM</v>
          </cell>
          <cell r="D5964">
            <v>9.75</v>
          </cell>
        </row>
        <row r="5965">
          <cell r="A5965">
            <v>84117</v>
          </cell>
          <cell r="B5965" t="str">
            <v>RASPAGEM / CALAFETACAO TACOS MADEIRA 1 DEMAO CERA</v>
          </cell>
          <cell r="C5965" t="str">
            <v>M2</v>
          </cell>
          <cell r="D5965">
            <v>19.37</v>
          </cell>
        </row>
        <row r="5966">
          <cell r="A5966">
            <v>84120</v>
          </cell>
          <cell r="B5966" t="str">
            <v>ENCERAMENTO MANUAL EM MADEIRA - 3 DEMAOS</v>
          </cell>
          <cell r="C5966" t="str">
            <v>M2</v>
          </cell>
          <cell r="D5966">
            <v>12.96</v>
          </cell>
        </row>
        <row r="5967">
          <cell r="A5967">
            <v>99802</v>
          </cell>
          <cell r="B5967" t="str">
            <v>LIMPEZA DE PISO CERÂMICO OU PORCELANATO COM VASSOURA A SECO. AF_04/2019</v>
          </cell>
          <cell r="C5967" t="str">
            <v>M2</v>
          </cell>
          <cell r="D5967">
            <v>0.39</v>
          </cell>
        </row>
        <row r="5968">
          <cell r="A5968">
            <v>99803</v>
          </cell>
          <cell r="B5968" t="str">
            <v>LIMPEZA DE PISO CERÂMICO OU PORCELANATO COM PANO ÚMIDO. AF_04/2019</v>
          </cell>
          <cell r="C5968" t="str">
            <v>M2</v>
          </cell>
          <cell r="D5968">
            <v>1.54</v>
          </cell>
        </row>
        <row r="5969">
          <cell r="A5969">
            <v>99805</v>
          </cell>
          <cell r="B5969" t="str">
            <v>LIMPEZA DE PISO CERÂMICO OU COM PEDRAS RÚSTICAS UTILIZANDO ÁCIDO MURIÁTICO. AF_04/2019</v>
          </cell>
          <cell r="C5969" t="str">
            <v>M2</v>
          </cell>
          <cell r="D5969">
            <v>8.0500000000000007</v>
          </cell>
        </row>
        <row r="5970">
          <cell r="A5970">
            <v>99806</v>
          </cell>
          <cell r="B5970" t="str">
            <v>LIMPEZA DE REVESTIMENTO CERÂMICO EM PAREDE COM PANO ÚMIDO AF_04/2019</v>
          </cell>
          <cell r="C5970" t="str">
            <v>M2</v>
          </cell>
          <cell r="D5970">
            <v>0.63</v>
          </cell>
        </row>
        <row r="5971">
          <cell r="A5971">
            <v>99808</v>
          </cell>
          <cell r="B5971" t="str">
            <v>LIMPEZA DE REVESTIMENTO CERÂMICO EM PAREDE UTILIZANDO ÁCIDO MURIÁTICO. AF_04/2019</v>
          </cell>
          <cell r="C5971" t="str">
            <v>M2</v>
          </cell>
          <cell r="D5971">
            <v>2.63</v>
          </cell>
        </row>
        <row r="5972">
          <cell r="A5972">
            <v>99809</v>
          </cell>
          <cell r="B5972" t="str">
            <v>LIMPEZA DE PISO DE LADRILHO HIDRÁULICO COM PANO ÚMIDO. AF_04/2019</v>
          </cell>
          <cell r="C5972" t="str">
            <v>M2</v>
          </cell>
          <cell r="D5972">
            <v>4.4000000000000004</v>
          </cell>
        </row>
        <row r="5973">
          <cell r="A5973">
            <v>99811</v>
          </cell>
          <cell r="B5973" t="str">
            <v>LIMPEZA DE CONTRAPISO COM VASSOURA A SECO. AF_04/2019</v>
          </cell>
          <cell r="C5973" t="str">
            <v>M2</v>
          </cell>
          <cell r="D5973">
            <v>2.63</v>
          </cell>
        </row>
        <row r="5974">
          <cell r="A5974">
            <v>99812</v>
          </cell>
          <cell r="B5974" t="str">
            <v>LIMPEZA DE LADRILHO HIDRÁULICO EM PAREDE COM PANO ÚMIDO. AF_04/2019</v>
          </cell>
          <cell r="C5974" t="str">
            <v>M2</v>
          </cell>
          <cell r="D5974">
            <v>0.84</v>
          </cell>
        </row>
        <row r="5975">
          <cell r="A5975">
            <v>99814</v>
          </cell>
          <cell r="B5975" t="str">
            <v>LIMPEZA DE SUPERFÍCIE COM JATO DE ALTA PRESSÃO. AF_04/2019</v>
          </cell>
          <cell r="C5975" t="str">
            <v>M2</v>
          </cell>
          <cell r="D5975">
            <v>1.43</v>
          </cell>
        </row>
        <row r="5976">
          <cell r="A5976">
            <v>99822</v>
          </cell>
          <cell r="B5976" t="str">
            <v>LIMPEZA DE PORTA DE MADEIRA. AF_04/2019</v>
          </cell>
          <cell r="C5976" t="str">
            <v>M2</v>
          </cell>
          <cell r="D5976">
            <v>0.74</v>
          </cell>
        </row>
        <row r="5977">
          <cell r="A5977">
            <v>99826</v>
          </cell>
          <cell r="B5977" t="str">
            <v>LIMPEZA DE FORRO REMOVÍVEL COM PANO ÚMIDO. AF_04/2019</v>
          </cell>
          <cell r="C5977" t="str">
            <v>M2</v>
          </cell>
          <cell r="D5977">
            <v>1.1399999999999999</v>
          </cell>
        </row>
        <row r="5978">
          <cell r="A5978" t="str">
            <v>74163/1</v>
          </cell>
          <cell r="B5978" t="str">
            <v>PERFURACAO DE POCO COM PERFURATRIZ PNEUMATICA</v>
          </cell>
          <cell r="C5978" t="str">
            <v>M</v>
          </cell>
          <cell r="D5978">
            <v>40.549999999999997</v>
          </cell>
        </row>
        <row r="5979">
          <cell r="A5979" t="str">
            <v>74163/2</v>
          </cell>
          <cell r="B5979" t="str">
            <v>PERFURACAO DE POCO COM PERFURATRIZ A PERCUSSAO</v>
          </cell>
          <cell r="C5979" t="str">
            <v>M</v>
          </cell>
          <cell r="D5979">
            <v>68.48</v>
          </cell>
        </row>
        <row r="5980">
          <cell r="A5980">
            <v>84127</v>
          </cell>
          <cell r="B5980" t="str">
            <v>REVESTIMENTO DE POCOS C/ TUBOS DE CONCRETO</v>
          </cell>
          <cell r="C5980" t="str">
            <v>M</v>
          </cell>
          <cell r="D5980">
            <v>372.75</v>
          </cell>
        </row>
        <row r="5981">
          <cell r="A5981">
            <v>40841</v>
          </cell>
          <cell r="B5981" t="str">
            <v>ABRACADEIRA P/POCOS PROFUNDOS</v>
          </cell>
          <cell r="C5981" t="str">
            <v>UN</v>
          </cell>
          <cell r="D5981">
            <v>109.7</v>
          </cell>
        </row>
        <row r="5982">
          <cell r="A5982">
            <v>71516</v>
          </cell>
          <cell r="B5982" t="str">
            <v>CONJUNTO DE MANGUEIRA PARA COMBATE A INCENDIO EM FIBRA DE POLIESTER PURA, COM 1.1/2", REVESTIDA INTERNAMENTE, COM 2 LANCES DE 15M CADA</v>
          </cell>
          <cell r="C5982" t="str">
            <v>UN</v>
          </cell>
          <cell r="D5982">
            <v>500</v>
          </cell>
        </row>
        <row r="5983">
          <cell r="A5983">
            <v>73361</v>
          </cell>
          <cell r="B5983" t="str">
            <v>CONCRETO CICLOPICO FCK=10MPA 30% PEDRA DE MAO INCLUSIVE LANCAMENTO</v>
          </cell>
          <cell r="C5983" t="str">
            <v>M3</v>
          </cell>
          <cell r="D5983">
            <v>381.35</v>
          </cell>
        </row>
        <row r="5984">
          <cell r="A5984">
            <v>73714</v>
          </cell>
          <cell r="B5984" t="str">
            <v>CAIXA PARA RALO C OM GRELHA FOFO 135 KG DE ALV TIJOLO MACICO (7X10X20) PAREDES DE UMA VEZ (0.20 M) DE 0.90X1.20X1.50 M (EXTERNA) COM ARGAMASSA 1:4 CIMENTO:AREIA, BASE CONC FCK=10 MPA, EXCLUSIVE ESCAVACAO E REATERRO.</v>
          </cell>
          <cell r="C5984" t="str">
            <v>UN</v>
          </cell>
          <cell r="D5984">
            <v>1368.42</v>
          </cell>
        </row>
        <row r="5985">
          <cell r="A5985">
            <v>86957</v>
          </cell>
          <cell r="B5985" t="str">
            <v>MÃO FRANCESA EM BARRA DE FERRO CHATO RETANGULAR 2" X 1/4", REFORÇADA, 40 X 30 CM</v>
          </cell>
          <cell r="C5985" t="str">
            <v>UN</v>
          </cell>
          <cell r="D5985">
            <v>21.59</v>
          </cell>
        </row>
        <row r="5986">
          <cell r="A5986">
            <v>86958</v>
          </cell>
          <cell r="B5986" t="str">
            <v>MÃO FRANCESA EM BARRA DE FERRO CHATO RETANGULAR 2" X 1/4", REFORÇADA, 30 X 25 CM</v>
          </cell>
          <cell r="C5986" t="str">
            <v>UN</v>
          </cell>
          <cell r="D5986">
            <v>17.59</v>
          </cell>
        </row>
        <row r="5987">
          <cell r="A5987">
            <v>97010</v>
          </cell>
          <cell r="B5987" t="str">
            <v>GUARDA-CORPO FIXADO EM FÔRMA DE MADEIRA COM TRAVESSÕES EM MADEIRA PREGADA E FECHAMENTO EM TELA DE POLIPROPILENO PARA EDIFICAÇÕES COM ATÉ 2 PAVIMENTOS. AF_11/2017</v>
          </cell>
          <cell r="C5987" t="str">
            <v>M</v>
          </cell>
          <cell r="D5987">
            <v>33.44</v>
          </cell>
        </row>
        <row r="5988">
          <cell r="A5988">
            <v>97011</v>
          </cell>
          <cell r="B5988" t="str">
            <v>GUARDA-CORPO FIXADO EM FÔRMA DE MADEIRA COM TRAVESSÕES EM MADEIRA PREGADA E FECHAMENTO EM TELA DE POLIPROPILENO PARA EDIFICAÇÕES COM  3 PAVIMENTOS. AF_11/2017</v>
          </cell>
          <cell r="C5988" t="str">
            <v>M</v>
          </cell>
          <cell r="D5988">
            <v>27</v>
          </cell>
        </row>
        <row r="5989">
          <cell r="A5989">
            <v>97012</v>
          </cell>
          <cell r="B5989" t="str">
            <v>GUARDA-CORPO FIXADO EM FÔRMA DE MADEIRA COM TRAVESSÕES EM MADEIRA PREGADA E FECHAMENTO EM TELA DE POLIPROPILENO PARA EDIFICAÇÕES COM ALTURA IGUAL OU SUPERIOR A 4 PAVIMENTOS. AF_11/2017</v>
          </cell>
          <cell r="C5989" t="str">
            <v>M</v>
          </cell>
          <cell r="D5989">
            <v>23.78</v>
          </cell>
        </row>
        <row r="5990">
          <cell r="A5990">
            <v>97013</v>
          </cell>
          <cell r="B5990" t="str">
            <v>GUARDA-CORPO FIXADO EM FÔRMA DE MADEIRA COM TRAVESSÕES EM MADEIRA PREGADA E FECHAMENTO EM PAINEL COMPENSADO PARA EDIFICAÇÕES COM ATÉ 2 PAVIMENTOS. AF_11/2017</v>
          </cell>
          <cell r="C5990" t="str">
            <v>M</v>
          </cell>
          <cell r="D5990">
            <v>45.02</v>
          </cell>
        </row>
        <row r="5991">
          <cell r="A5991">
            <v>97014</v>
          </cell>
          <cell r="B5991" t="str">
            <v>GUARDA-CORPO FIXADO EM FÔRMA DE MADEIRA COM TRAVESSÕES EM MADEIRA PREGADA E FECHAMENTO EM PAINEL COMPENSADO PARA EDIFICAÇÕES COM 3 PAVIMENTOS. AF_11/2017</v>
          </cell>
          <cell r="C5991" t="str">
            <v>M</v>
          </cell>
          <cell r="D5991">
            <v>34.9</v>
          </cell>
        </row>
        <row r="5992">
          <cell r="A5992">
            <v>97015</v>
          </cell>
          <cell r="B5992" t="str">
            <v>GUARDA-CORPO FIXADO EM FÔRMA DE MADEIRA COM TRAVESSÕES EM MADEIRA PREGADA E FECHAMENTO EM PAINEL COMPENSADO PARA EDIFICAÇÕES COM ALTURA IGUAL OU SUPERIOR A 4 PAVIMENTOS. AF_11/2017</v>
          </cell>
          <cell r="C5992" t="str">
            <v>M</v>
          </cell>
          <cell r="D5992">
            <v>29.79</v>
          </cell>
        </row>
        <row r="5993">
          <cell r="A5993">
            <v>97016</v>
          </cell>
          <cell r="B5993" t="str">
            <v>GUARDA-CORPO FIXADO EM FÔRMA DE MADEIRA COM TRAVESSÕES EM MADEIRA PREGADA PRÉ-MONTADA E ENCAIXE NA FÔRMA. PARA EDIFICAÇÕES COM ATÉ 2 PAVIMENTOS. AF_11/2017</v>
          </cell>
          <cell r="C5993" t="str">
            <v>M</v>
          </cell>
          <cell r="D5993">
            <v>28.17</v>
          </cell>
        </row>
        <row r="5994">
          <cell r="A5994">
            <v>97017</v>
          </cell>
          <cell r="B5994" t="str">
            <v>GUARDA-CORPO FIXADO EM FÔRMA DE MADEIRA COM TRAVESSÕES EM MADEIRA PREGADA PRÉ-MONTADA E ENCAIXE NA FÔRMA PARA EDIFICAÇÕES COM 3 PAVIMENTOS. AF_11/2017</v>
          </cell>
          <cell r="C5994" t="str">
            <v>M</v>
          </cell>
          <cell r="D5994">
            <v>22.05</v>
          </cell>
        </row>
        <row r="5995">
          <cell r="A5995">
            <v>97018</v>
          </cell>
          <cell r="B5995" t="str">
            <v>GUARDA-CORPO FIXADO EM FÔRMA DE MADEIRA COM TRAVESSÕES EM MADEIRA PREGADA PRÉ-MONTADA E ENCAIXE NA FÔRMA. PARA EDIFICAÇÕES COM ALTURA IGUAL OU SUPERIOR A 4 PAVIMENTOS. AF_11/2017</v>
          </cell>
          <cell r="C5995" t="str">
            <v>M</v>
          </cell>
          <cell r="D5995">
            <v>18.87</v>
          </cell>
        </row>
        <row r="5996">
          <cell r="A5996">
            <v>97031</v>
          </cell>
          <cell r="B5996"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96" t="str">
            <v>M</v>
          </cell>
          <cell r="D5996">
            <v>51.53</v>
          </cell>
        </row>
        <row r="5997">
          <cell r="A5997">
            <v>97032</v>
          </cell>
          <cell r="B5997" t="str">
            <v>GUARDA-CORPO EM LAJE PÓS-DESFÔRMA, PARA ESTRUTURAS EM CONCRETO, COM ESCORAS DE MADEIRA ESTRONCADAS NA ESTRUTURA, TRAVESSÕES DE MADEIRA PREGADOS E FECHAMENTO EM TELA DE POLIPROPILENO PARA EDIFICAÇÕES ACIMA DE 4 PAV. (2 MONTAGENS POR OBRA). AF_11/2017</v>
          </cell>
          <cell r="C5997" t="str">
            <v>M</v>
          </cell>
          <cell r="D5997">
            <v>33.25</v>
          </cell>
        </row>
        <row r="5998">
          <cell r="A5998">
            <v>97033</v>
          </cell>
          <cell r="B5998" t="str">
            <v>GUARDA-CORPO EM LAJE PÓS-DESFORMA, PARA ESTRUTURAS EM CONCRETO, COM ESCORAS METÁLICAS ESTRONCADAS NA ESTRUTURA, TRAVESSÕES DE MADEIRA E FECHAMENTO EM TELA DE POLIPROPILENO PARA EDIFICAÇÕES COM ALTURA ATÉ 4 PAVIMENTOS (1 MONTAGEM POR OBRA). AF_11/2017</v>
          </cell>
          <cell r="C5998" t="str">
            <v>M</v>
          </cell>
          <cell r="D5998">
            <v>58.03</v>
          </cell>
        </row>
        <row r="5999">
          <cell r="A5999">
            <v>97034</v>
          </cell>
          <cell r="B5999" t="str">
            <v>GUARDA-CORPO EM LAJE PÓS-DESFORMA, PARA ESTRUTURAS EM CONCRETO, COM ESCORAS METÁLICAS ESTRONCADAS NA ESTRUTURA, TRAVESSÕES DE MADEIRA E FECHAMENTO EM TELA DE POLIPROPILENO PARA EDIFICAÇÕES ACIMA DE 4 PAVIMENTOS (2 MONTAGENS POR OBRA). AF_11/2017</v>
          </cell>
          <cell r="C5999" t="str">
            <v>M</v>
          </cell>
          <cell r="D5999">
            <v>35.799999999999997</v>
          </cell>
        </row>
        <row r="6000">
          <cell r="A6000">
            <v>97039</v>
          </cell>
          <cell r="B6000" t="str">
            <v>FECHAMENTO REMOVÍVEL DE VÃO DE PORTAS, EM MADEIRA (VÃO DO ELEVADOR)  1 MONTAGEM EM OBRA. AF_11/2017</v>
          </cell>
          <cell r="C6000" t="str">
            <v>M2</v>
          </cell>
          <cell r="D6000">
            <v>29.35</v>
          </cell>
        </row>
        <row r="6001">
          <cell r="A6001">
            <v>97040</v>
          </cell>
          <cell r="B6001" t="str">
            <v>FECHAMENTO REMOVÍVEL DE ABERTURA DE CAIXILHO, EM MADEIRA  4 MONTAGENS EM OBRA. AF_11/2017</v>
          </cell>
          <cell r="C6001" t="str">
            <v>M2</v>
          </cell>
          <cell r="D6001">
            <v>11.55</v>
          </cell>
        </row>
        <row r="6002">
          <cell r="A6002">
            <v>97041</v>
          </cell>
          <cell r="B6002" t="str">
            <v>FECHAMENTO REMOVÍVEL DE ABERTURA NO PISO, EM MADEIRA  1 MONTAGEM EM OBRA. AF_11/2017</v>
          </cell>
          <cell r="C6002" t="str">
            <v>M2</v>
          </cell>
          <cell r="D6002">
            <v>95.2</v>
          </cell>
        </row>
        <row r="6003">
          <cell r="A6003">
            <v>97046</v>
          </cell>
          <cell r="B6003" t="str">
            <v>PONTEIRAS DE PROTEÇÃO DE VERGALHÕES EXPOSTOS EM FUNDAÇÕES. AF_11/2017</v>
          </cell>
          <cell r="C6003" t="str">
            <v>M2</v>
          </cell>
          <cell r="D6003">
            <v>0.25</v>
          </cell>
        </row>
        <row r="6004">
          <cell r="A6004">
            <v>97047</v>
          </cell>
          <cell r="B6004" t="str">
            <v>PONTEIRAS DE PROTEÇÃO DE VERGALHÕES EXPOSTOS EM ESTRUTURAS DE CONCRETO ARMADO CONVENCIONAL. AF_11/2017</v>
          </cell>
          <cell r="C6004" t="str">
            <v>M2</v>
          </cell>
          <cell r="D6004">
            <v>0.09</v>
          </cell>
        </row>
        <row r="6005">
          <cell r="A6005">
            <v>97048</v>
          </cell>
          <cell r="B6005" t="str">
            <v>PONTEIRAS DE PROTEÇÃO DE VERGALHÕES EXPOSTOS EM ALVENARIA ESTRUTURAL. AF_11/2017</v>
          </cell>
          <cell r="C6005" t="str">
            <v>M2</v>
          </cell>
          <cell r="D6005">
            <v>0.06</v>
          </cell>
        </row>
        <row r="6006">
          <cell r="A6006">
            <v>97051</v>
          </cell>
          <cell r="B6006" t="str">
            <v>SINALIZAÇÃO COM FITA FIXADA NA ESTRUTURA. AF_11/2017</v>
          </cell>
          <cell r="C6006" t="str">
            <v>M</v>
          </cell>
          <cell r="D6006">
            <v>0.51</v>
          </cell>
        </row>
        <row r="6007">
          <cell r="A6007">
            <v>97053</v>
          </cell>
          <cell r="B6007" t="str">
            <v>SINALIZAÇÃO COM FITA FIXADA EM CONE PLÁSTICO, INCLUINDO CONE. AF_11/2017</v>
          </cell>
          <cell r="C6007" t="str">
            <v>M</v>
          </cell>
          <cell r="D6007">
            <v>17.25</v>
          </cell>
        </row>
        <row r="6008">
          <cell r="A6008">
            <v>97062</v>
          </cell>
          <cell r="B6008" t="str">
            <v>COLOCAÇÃO DE TELA EM ANDAIME FACHADEIRO. AF_11/2017</v>
          </cell>
          <cell r="C6008" t="str">
            <v>M2</v>
          </cell>
          <cell r="D6008">
            <v>5.5</v>
          </cell>
        </row>
        <row r="6009">
          <cell r="A6009">
            <v>97063</v>
          </cell>
          <cell r="B6009" t="str">
            <v>MONTAGEM E DESMONTAGEM DE ANDAIME MODULAR FACHADEIRO, COM PISO METÁLICO, PARA EDIFICAÇÕES COM MÚLTIPLOS PAVIMENTOS (EXCLUSIVE ANDAIME E LIMPEZA). AF_11/2017</v>
          </cell>
          <cell r="C6009" t="str">
            <v>M2</v>
          </cell>
          <cell r="D6009">
            <v>6.78</v>
          </cell>
        </row>
        <row r="6010">
          <cell r="A6010">
            <v>97064</v>
          </cell>
          <cell r="B6010" t="str">
            <v>MONTAGEM E DESMONTAGEM DE ANDAIME TUBULAR TIPO TORRE (EXCLUSIVE ANDAIME E LIMPEZA). AF_11/2017</v>
          </cell>
          <cell r="C6010" t="str">
            <v>M</v>
          </cell>
          <cell r="D6010">
            <v>12.63</v>
          </cell>
        </row>
        <row r="6011">
          <cell r="A6011">
            <v>97065</v>
          </cell>
          <cell r="B6011" t="str">
            <v>MONTAGEM E DESMONTAGEM DE ANDAIME MULTIDIRECIONAL (EXCLUSIVE ANDAIME E LIMPEZA). AF_11/2017</v>
          </cell>
          <cell r="C6011" t="str">
            <v>M3</v>
          </cell>
          <cell r="D6011">
            <v>4.5199999999999996</v>
          </cell>
        </row>
        <row r="6012">
          <cell r="A6012">
            <v>97066</v>
          </cell>
          <cell r="B6012" t="str">
            <v>COBERTURA PARA PROTEÇÃO DE PEDESTRES SOBRE ESTRUTURA DE ANDAIME, INCLUSIVE MONTAGEM E DESMONTAGEM. AF_11/2017</v>
          </cell>
          <cell r="C6012" t="str">
            <v>M2</v>
          </cell>
          <cell r="D6012">
            <v>49.43</v>
          </cell>
        </row>
        <row r="6013">
          <cell r="A6013">
            <v>97067</v>
          </cell>
          <cell r="B6013" t="str">
            <v>PLATAFORMA DE PROTEÇÃO PRINCIPAL PARA ALVENARIA ESTRUTURAL PARA SER APOIADA EM ANDAIME, INCLUSIVE MONTAGEM E DESMONTAGEM. AF_11/2017</v>
          </cell>
          <cell r="C6013" t="str">
            <v>M</v>
          </cell>
          <cell r="D6013">
            <v>412.98</v>
          </cell>
        </row>
        <row r="6014">
          <cell r="A6014" t="str">
            <v>73916/2</v>
          </cell>
          <cell r="B6014" t="str">
            <v>PLACA ESMALTADA PARA IDENTIFICAÇÃO NR DE RUA, DIMENSÕES 45X25CM</v>
          </cell>
          <cell r="C6014" t="str">
            <v>UN</v>
          </cell>
          <cell r="D6014">
            <v>105.78</v>
          </cell>
        </row>
        <row r="6015">
          <cell r="A6015">
            <v>73672</v>
          </cell>
          <cell r="B6015" t="str">
            <v>DESMATAMENTO E LIMPEZA MECANIZADA DE TERRENO COM ARVORES ATE Ø 15CM, UTILIZANDO TRATOR DE ESTEIRAS</v>
          </cell>
          <cell r="C6015" t="str">
            <v>M2</v>
          </cell>
          <cell r="D6015">
            <v>0.31</v>
          </cell>
        </row>
        <row r="6016">
          <cell r="A6016" t="str">
            <v>73822/2</v>
          </cell>
          <cell r="B6016" t="str">
            <v>LIMPEZA MECANIZADA DE TERRENO COM REMOCAO DE CAMADA VEGETAL, UTILIZANDO MOTONIVELADORA</v>
          </cell>
          <cell r="C6016" t="str">
            <v>M2</v>
          </cell>
          <cell r="D6016">
            <v>0.45</v>
          </cell>
        </row>
        <row r="6017">
          <cell r="A6017" t="str">
            <v>73859/1</v>
          </cell>
          <cell r="B6017" t="str">
            <v>DESMATAMENTO E LIMPEZA MECANIZADA DE TERRENO COM REMOCAO DE CAMADA VEGETAL, UTILIZANDO TRATOR DE ESTEIRAS</v>
          </cell>
          <cell r="C6017" t="str">
            <v>M2</v>
          </cell>
          <cell r="D6017">
            <v>0.12</v>
          </cell>
        </row>
        <row r="6018">
          <cell r="A6018" t="str">
            <v>73859/2</v>
          </cell>
          <cell r="B6018" t="str">
            <v>CAPINA E LIMPEZA MANUAL DE TERRENO</v>
          </cell>
          <cell r="C6018" t="str">
            <v>M2</v>
          </cell>
          <cell r="D6018">
            <v>1.27</v>
          </cell>
        </row>
        <row r="6019">
          <cell r="A6019">
            <v>85331</v>
          </cell>
          <cell r="B6019" t="str">
            <v>CORTE DE CAPOEIRA FINA A FOICE</v>
          </cell>
          <cell r="C6019" t="str">
            <v>M2</v>
          </cell>
          <cell r="D6019">
            <v>1.23</v>
          </cell>
        </row>
        <row r="6020">
          <cell r="A6020">
            <v>85422</v>
          </cell>
          <cell r="B6020" t="str">
            <v>PREPARO MANUAL DE TERRENO S/ RASPAGEM SUPERFICIAL</v>
          </cell>
          <cell r="C6020" t="str">
            <v>M2</v>
          </cell>
          <cell r="D6020">
            <v>6.38</v>
          </cell>
        </row>
        <row r="6021">
          <cell r="A6021" t="str">
            <v>74220/1</v>
          </cell>
          <cell r="B6021" t="str">
            <v>TAPUME DE CHAPA DE MADEIRA COMPENSADA, E= 6MM, COM PINTURA A CAL E REAPROVEITAMENTO DE 2X</v>
          </cell>
          <cell r="C6021" t="str">
            <v>M2</v>
          </cell>
          <cell r="D6021">
            <v>52.64</v>
          </cell>
        </row>
        <row r="6022">
          <cell r="A6022" t="str">
            <v>74221/1</v>
          </cell>
          <cell r="B6022" t="str">
            <v>SINALIZACAO DE TRANSITO - NOTURNA</v>
          </cell>
          <cell r="C6022" t="str">
            <v>M</v>
          </cell>
          <cell r="D6022">
            <v>2.4900000000000002</v>
          </cell>
        </row>
        <row r="6023">
          <cell r="A6023" t="str">
            <v>74219/1</v>
          </cell>
          <cell r="B6023" t="str">
            <v>PASSADICOS COM TABUAS DE MADEIRA PARA PEDESTRES</v>
          </cell>
          <cell r="C6023" t="str">
            <v>M2</v>
          </cell>
          <cell r="D6023">
            <v>50.48</v>
          </cell>
        </row>
        <row r="6024">
          <cell r="A6024" t="str">
            <v>74219/2</v>
          </cell>
          <cell r="B6024" t="str">
            <v>PASSADICOS COM TABUAS DE MADEIRA PARA VEICULOS</v>
          </cell>
          <cell r="C6024" t="str">
            <v>M2</v>
          </cell>
          <cell r="D6024">
            <v>47.82</v>
          </cell>
        </row>
        <row r="6025">
          <cell r="A6025">
            <v>84126</v>
          </cell>
          <cell r="B6025" t="str">
            <v>CHAPA DE ACO CARBONO 3/8 (COLOC/ USO/ RETIR) P/ PASS VEICULO SOBRE VALA MEDIDA P/ AREA CHAPA EM CADA APLICACAO</v>
          </cell>
          <cell r="C6025" t="str">
            <v>M2</v>
          </cell>
          <cell r="D6025">
            <v>36.86</v>
          </cell>
        </row>
        <row r="6026">
          <cell r="A6026">
            <v>85421</v>
          </cell>
          <cell r="B6026" t="str">
            <v>REMOCAO DE VIDRO COMUM</v>
          </cell>
          <cell r="C6026" t="str">
            <v>M2</v>
          </cell>
          <cell r="D6026">
            <v>12.77</v>
          </cell>
        </row>
        <row r="6027">
          <cell r="A6027">
            <v>97621</v>
          </cell>
          <cell r="B6027" t="str">
            <v>DEMOLIÇÃO DE ALVENARIA DE BLOCO FURADO, DE FORMA MANUAL, COM REAPROVEITAMENTO. AF_12/2017</v>
          </cell>
          <cell r="C6027" t="str">
            <v>M3</v>
          </cell>
          <cell r="D6027">
            <v>85.24</v>
          </cell>
        </row>
        <row r="6028">
          <cell r="A6028">
            <v>97622</v>
          </cell>
          <cell r="B6028" t="str">
            <v>DEMOLIÇÃO DE ALVENARIA DE BLOCO FURADO, DE FORMA MANUAL, SEM REAPROVEITAMENTO. AF_12/2017</v>
          </cell>
          <cell r="C6028" t="str">
            <v>M3</v>
          </cell>
          <cell r="D6028">
            <v>41.55</v>
          </cell>
        </row>
        <row r="6029">
          <cell r="A6029">
            <v>97623</v>
          </cell>
          <cell r="B6029" t="str">
            <v>DEMOLIÇÃO DE ALVENARIA DE TIJOLO MACIÇO, DE FORMA MANUAL, COM REAPROVEITAMENTO. AF_12/2017</v>
          </cell>
          <cell r="C6029" t="str">
            <v>M3</v>
          </cell>
          <cell r="D6029">
            <v>127.27</v>
          </cell>
        </row>
        <row r="6030">
          <cell r="A6030">
            <v>97624</v>
          </cell>
          <cell r="B6030" t="str">
            <v>DEMOLIÇÃO DE ALVENARIA DE TIJOLO MACIÇO, DE FORMA MANUAL, SEM REAPROVEITAMENTO. AF_12/2017</v>
          </cell>
          <cell r="C6030" t="str">
            <v>M3</v>
          </cell>
          <cell r="D6030">
            <v>78.11</v>
          </cell>
        </row>
        <row r="6031">
          <cell r="A6031">
            <v>97625</v>
          </cell>
          <cell r="B6031" t="str">
            <v>DEMOLIÇÃO DE ALVENARIA PARA QUALQUER TIPO DE BLOCO, DE FORMA MECANIZADA, SEM REAPROVEITAMENTO. AF_12/2017</v>
          </cell>
          <cell r="C6031" t="str">
            <v>M3</v>
          </cell>
          <cell r="D6031">
            <v>33.99</v>
          </cell>
        </row>
        <row r="6032">
          <cell r="A6032">
            <v>97626</v>
          </cell>
          <cell r="B6032" t="str">
            <v>DEMOLIÇÃO DE PILARES E VIGAS EM CONCRETO ARMADO, DE FORMA MANUAL, SEM REAPROVEITAMENTO. AF_12/2017</v>
          </cell>
          <cell r="C6032" t="str">
            <v>M3</v>
          </cell>
          <cell r="D6032">
            <v>430.96</v>
          </cell>
        </row>
        <row r="6033">
          <cell r="A6033">
            <v>97627</v>
          </cell>
          <cell r="B6033" t="str">
            <v>DEMOLIÇÃO DE PILARES E VIGAS EM CONCRETO ARMADO, DE FORMA MECANIZADA COM MARTELETE, SEM REAPROVEITAMENTO. AF_12/2017</v>
          </cell>
          <cell r="C6033" t="str">
            <v>M3</v>
          </cell>
          <cell r="D6033">
            <v>182.71</v>
          </cell>
        </row>
        <row r="6034">
          <cell r="A6034">
            <v>97628</v>
          </cell>
          <cell r="B6034" t="str">
            <v>DEMOLIÇÃO DE LAJES, DE FORMA MANUAL, SEM REAPROVEITAMENTO. AF_12/2017</v>
          </cell>
          <cell r="C6034" t="str">
            <v>M3</v>
          </cell>
          <cell r="D6034">
            <v>205.33</v>
          </cell>
        </row>
        <row r="6035">
          <cell r="A6035">
            <v>97629</v>
          </cell>
          <cell r="B6035" t="str">
            <v>DEMOLIÇÃO DE LAJES, DE FORMA MECANIZADA COM MARTELETE, SEM REAPROVEITAMENTO. AF_12/2017</v>
          </cell>
          <cell r="C6035" t="str">
            <v>M3</v>
          </cell>
          <cell r="D6035">
            <v>86.36</v>
          </cell>
        </row>
        <row r="6036">
          <cell r="A6036">
            <v>97631</v>
          </cell>
          <cell r="B6036" t="str">
            <v>DEMOLIÇÃO DE ARGAMASSAS, DE FORMA MANUAL, SEM REAPROVEITAMENTO. AF_12/2017</v>
          </cell>
          <cell r="C6036" t="str">
            <v>M2</v>
          </cell>
          <cell r="D6036">
            <v>2.41</v>
          </cell>
        </row>
        <row r="6037">
          <cell r="A6037">
            <v>97632</v>
          </cell>
          <cell r="B6037" t="str">
            <v>DEMOLIÇÃO DE RODAPÉ CERÂMICO, DE FORMA MANUAL, SEM REAPROVEITAMENTO. AF_12/2017</v>
          </cell>
          <cell r="C6037" t="str">
            <v>M</v>
          </cell>
          <cell r="D6037">
            <v>1.89</v>
          </cell>
        </row>
        <row r="6038">
          <cell r="A6038">
            <v>97633</v>
          </cell>
          <cell r="B6038" t="str">
            <v>DEMOLIÇÃO DE REVESTIMENTO CERÂMICO, DE FORMA MANUAL, SEM REAPROVEITAMENTO. AF_12/2017</v>
          </cell>
          <cell r="C6038" t="str">
            <v>M2</v>
          </cell>
          <cell r="D6038">
            <v>16.53</v>
          </cell>
        </row>
        <row r="6039">
          <cell r="A6039">
            <v>97634</v>
          </cell>
          <cell r="B6039" t="str">
            <v>DEMOLIÇÃO DE REVESTIMENTO CERÂMICO, DE FORMA MECANIZADA COM MARTELETE, SEM REAPROVEITAMENTO. AF_12/2017</v>
          </cell>
          <cell r="C6039" t="str">
            <v>M2</v>
          </cell>
          <cell r="D6039">
            <v>8.57</v>
          </cell>
        </row>
        <row r="6040">
          <cell r="A6040">
            <v>97635</v>
          </cell>
          <cell r="B6040" t="str">
            <v>DEMOLIÇÃO DE PAVIMENTO INTERTRAVADO, DE FORMA MANUAL, COM REAPROVEITAMENTO. AF_12/2017</v>
          </cell>
          <cell r="C6040" t="str">
            <v>M2</v>
          </cell>
          <cell r="D6040">
            <v>11.51</v>
          </cell>
        </row>
        <row r="6041">
          <cell r="A6041">
            <v>97636</v>
          </cell>
          <cell r="B6041" t="str">
            <v>DEMOLIÇÃO PARCIAL DE PAVIMENTO ASFÁLTICO, DE FORMA MECANIZADA, SEM REAPROVEITAMENTO. AF_12/2017</v>
          </cell>
          <cell r="C6041" t="str">
            <v>M2</v>
          </cell>
          <cell r="D6041">
            <v>8.82</v>
          </cell>
        </row>
        <row r="6042">
          <cell r="A6042">
            <v>97637</v>
          </cell>
          <cell r="B6042" t="str">
            <v>REMOÇÃO DE TAPUME/ CHAPAS METÁLICAS E DE MADEIRA, DE FORMA MANUAL, SEM REAPROVEITAMENTO. AF_12/2017</v>
          </cell>
          <cell r="C6042" t="str">
            <v>M2</v>
          </cell>
          <cell r="D6042">
            <v>1.85</v>
          </cell>
        </row>
        <row r="6043">
          <cell r="A6043">
            <v>97638</v>
          </cell>
          <cell r="B6043" t="str">
            <v>REMOÇÃO DE CHAPAS E PERFIS DE DRYWALL, DE FORMA MANUAL, SEM REAPROVEITAMENTO. AF_12/2017</v>
          </cell>
          <cell r="C6043" t="str">
            <v>M2</v>
          </cell>
          <cell r="D6043">
            <v>5.4</v>
          </cell>
        </row>
        <row r="6044">
          <cell r="A6044">
            <v>97639</v>
          </cell>
          <cell r="B6044" t="str">
            <v>REMOÇÃO DE PLACAS E PILARETES DE CONCRETO, DE FORMA MANUAL, SEM REAPROVEITAMENTO. AF_12/2017</v>
          </cell>
          <cell r="C6044" t="str">
            <v>M2</v>
          </cell>
          <cell r="D6044">
            <v>14.55</v>
          </cell>
        </row>
        <row r="6045">
          <cell r="A6045">
            <v>97640</v>
          </cell>
          <cell r="B6045" t="str">
            <v>REMOÇÃO DE FORROS DE DRYWALL, PVC E FIBROMINERAL, DE FORMA MANUAL, SEM REAPROVEITAMENTO. AF_12/2017</v>
          </cell>
          <cell r="C6045" t="str">
            <v>M2</v>
          </cell>
          <cell r="D6045">
            <v>1.1599999999999999</v>
          </cell>
        </row>
        <row r="6046">
          <cell r="A6046">
            <v>97641</v>
          </cell>
          <cell r="B6046" t="str">
            <v>REMOÇÃO DE FORRO DE GESSO, DE FORMA MANUAL, SEM REAPROVEITAMENTO. AF_12/2017</v>
          </cell>
          <cell r="C6046" t="str">
            <v>M2</v>
          </cell>
          <cell r="D6046">
            <v>3.64</v>
          </cell>
        </row>
        <row r="6047">
          <cell r="A6047">
            <v>97642</v>
          </cell>
          <cell r="B6047" t="str">
            <v>REMOÇÃO DE TRAMA METÁLICA OU DE MADEIRA PARA FORRO, DE FORMA MANUAL, SEM REAPROVEITAMENTO. AF_12/2017</v>
          </cell>
          <cell r="C6047" t="str">
            <v>M2</v>
          </cell>
          <cell r="D6047">
            <v>2.09</v>
          </cell>
        </row>
        <row r="6048">
          <cell r="A6048">
            <v>97643</v>
          </cell>
          <cell r="B6048" t="str">
            <v>REMOÇÃO DE PISO DE MADEIRA (ASSOALHO E BARROTE), DE FORMA MANUAL, SEM REAPROVEITAMENTO. AF_12/2017</v>
          </cell>
          <cell r="C6048" t="str">
            <v>M2</v>
          </cell>
          <cell r="D6048">
            <v>17.88</v>
          </cell>
        </row>
        <row r="6049">
          <cell r="A6049">
            <v>97644</v>
          </cell>
          <cell r="B6049" t="str">
            <v>REMOÇÃO DE PORTAS, DE FORMA MANUAL, SEM REAPROVEITAMENTO. AF_12/2017</v>
          </cell>
          <cell r="C6049" t="str">
            <v>M2</v>
          </cell>
          <cell r="D6049">
            <v>6.72</v>
          </cell>
        </row>
        <row r="6050">
          <cell r="A6050">
            <v>97645</v>
          </cell>
          <cell r="B6050" t="str">
            <v>REMOÇÃO DE JANELAS, DE FORMA MANUAL, SEM REAPROVEITAMENTO. AF_12/2017</v>
          </cell>
          <cell r="C6050" t="str">
            <v>M2</v>
          </cell>
          <cell r="D6050">
            <v>19.53</v>
          </cell>
        </row>
        <row r="6051">
          <cell r="A6051">
            <v>97647</v>
          </cell>
          <cell r="B6051" t="str">
            <v>REMOÇÃO DE TELHAS, DE FIBROCIMENTO, METÁLICA E CERÂMICA, DE FORMA MANUAL, SEM REAPROVEITAMENTO. AF_12/2017</v>
          </cell>
          <cell r="C6051" t="str">
            <v>M2</v>
          </cell>
          <cell r="D6051">
            <v>2.58</v>
          </cell>
        </row>
        <row r="6052">
          <cell r="A6052">
            <v>97648</v>
          </cell>
          <cell r="B6052" t="str">
            <v>REMOÇÃO DE PROTEÇÃO TÉRMICA PARA COBERTURA EM EPS, DE FORMA MANUAL, SEM REAPROVEITAMENTO. AF_12/2017</v>
          </cell>
          <cell r="C6052" t="str">
            <v>M2</v>
          </cell>
          <cell r="D6052">
            <v>1.49</v>
          </cell>
        </row>
        <row r="6053">
          <cell r="A6053">
            <v>97649</v>
          </cell>
          <cell r="B6053" t="str">
            <v>REMOÇÃO DE TELHAS DE FIBROCIMENTO, METÁLICA E CERÂMICA, DE FORMA MECANIZADA, COM USO DE GUINDASTE, SEM REAPROVEITAMENTO. AF_12/2017</v>
          </cell>
          <cell r="C6053" t="str">
            <v>M2</v>
          </cell>
          <cell r="D6053">
            <v>3.14</v>
          </cell>
        </row>
        <row r="6054">
          <cell r="A6054">
            <v>97650</v>
          </cell>
          <cell r="B6054" t="str">
            <v>REMOÇÃO DE TRAMA DE MADEIRA PARA COBERTURA, DE FORMA MANUAL, SEM REAPROVEITAMENTO. AF_12/2017</v>
          </cell>
          <cell r="C6054" t="str">
            <v>M2</v>
          </cell>
          <cell r="D6054">
            <v>5.55</v>
          </cell>
        </row>
        <row r="6055">
          <cell r="A6055">
            <v>97651</v>
          </cell>
          <cell r="B6055" t="str">
            <v>REMOÇÃO DE TESOURAS DE MADEIRA, COM VÃO MENOR QUE 8M, DE FORMA MANUAL, SEM REAPROVEITAMENTO. AF_12/2017</v>
          </cell>
          <cell r="C6055" t="str">
            <v>UN</v>
          </cell>
          <cell r="D6055">
            <v>61.56</v>
          </cell>
        </row>
        <row r="6056">
          <cell r="A6056">
            <v>97652</v>
          </cell>
          <cell r="B6056" t="str">
            <v>REMOÇÃO DE TESOURAS DE MADEIRA, COM VÃO MAIOR OU IGUAL A 8M, DE FORMA MANUAL, SEM REAPROVEITAMENTO. AF_12/2017</v>
          </cell>
          <cell r="C6056" t="str">
            <v>UN</v>
          </cell>
          <cell r="D6056">
            <v>139.55000000000001</v>
          </cell>
        </row>
        <row r="6057">
          <cell r="A6057">
            <v>97653</v>
          </cell>
          <cell r="B6057" t="str">
            <v>REMOÇÃO DE TESOURAS DE MADEIRA, COM VÃO MENOR QUE 8M, DE FORMA MECANIZADA, COM REAPROVEITAMENTO. AF_12/2017</v>
          </cell>
          <cell r="C6057" t="str">
            <v>UN</v>
          </cell>
          <cell r="D6057">
            <v>79.55</v>
          </cell>
        </row>
        <row r="6058">
          <cell r="A6058">
            <v>97654</v>
          </cell>
          <cell r="B6058" t="str">
            <v>REMOÇÃO DE TESOURAS DE MADEIRA, COM VÃO MAIOR OU IGUAL A 8M, DE FORMA MECANIZADA, COM REAPROVEITAMENTO. AF_12/2017</v>
          </cell>
          <cell r="C6058" t="str">
            <v>UN</v>
          </cell>
          <cell r="D6058">
            <v>100.9</v>
          </cell>
        </row>
        <row r="6059">
          <cell r="A6059">
            <v>97655</v>
          </cell>
          <cell r="B6059" t="str">
            <v>REMOÇÃO DE TRAMA METÁLICA PARA COBERTURA, DE FORMA MANUAL, SEM REAPROVEITAMENTO. AF_12/2017</v>
          </cell>
          <cell r="C6059" t="str">
            <v>M2</v>
          </cell>
          <cell r="D6059">
            <v>17.54</v>
          </cell>
        </row>
        <row r="6060">
          <cell r="A6060">
            <v>97656</v>
          </cell>
          <cell r="B6060" t="str">
            <v>REMOÇÃO DE TESOURAS METÁLICAS, COM VÃO MENOR QUE 8M, DE FORMA MANUAL, SEM REAPROVEITAMENTO. AF_12/2017</v>
          </cell>
          <cell r="C6060" t="str">
            <v>UN</v>
          </cell>
          <cell r="D6060">
            <v>172.56</v>
          </cell>
        </row>
        <row r="6061">
          <cell r="A6061">
            <v>97657</v>
          </cell>
          <cell r="B6061" t="str">
            <v>REMOÇÃO DE TESOURAS METÁLICAS, COM VÃO MAIOR OU IGUAL A 8M, DE FORMA MANUAL, SEM REAPROVEITAMENTO. AF_12/2017</v>
          </cell>
          <cell r="C6061" t="str">
            <v>UN</v>
          </cell>
          <cell r="D6061">
            <v>342.04</v>
          </cell>
        </row>
        <row r="6062">
          <cell r="A6062">
            <v>97658</v>
          </cell>
          <cell r="B6062" t="str">
            <v>REMOÇÃO DE TESOURAS METÁLICAS, COM VÃO MENOR QUE 8M, DE FORMA MECANIZADA, COM REAPROVEITAMENTO. AF_12/2017</v>
          </cell>
          <cell r="C6062" t="str">
            <v>UN</v>
          </cell>
          <cell r="D6062">
            <v>121.52</v>
          </cell>
        </row>
        <row r="6063">
          <cell r="A6063">
            <v>97659</v>
          </cell>
          <cell r="B6063" t="str">
            <v>REMOÇÃO DE TESOURAS METÁLICAS, COM VÃO MAIOR OU IGUAL A 8M, DE FORMA MECANIZADA, COM REAPROVEITAMENTO. AF_12/2017</v>
          </cell>
          <cell r="C6063" t="str">
            <v>UN</v>
          </cell>
          <cell r="D6063">
            <v>169.25</v>
          </cell>
        </row>
        <row r="6064">
          <cell r="A6064">
            <v>97660</v>
          </cell>
          <cell r="B6064" t="str">
            <v>REMOÇÃO DE INTERRUPTORES/TOMADAS ELÉTRICAS, DE FORMA MANUAL, SEM REAPROVEITAMENTO. AF_12/2017</v>
          </cell>
          <cell r="C6064" t="str">
            <v>UN</v>
          </cell>
          <cell r="D6064">
            <v>0.48</v>
          </cell>
        </row>
        <row r="6065">
          <cell r="A6065">
            <v>97661</v>
          </cell>
          <cell r="B6065" t="str">
            <v>REMOÇÃO DE CABOS ELÉTRICOS, DE FORMA MANUAL, SEM REAPROVEITAMENTO. AF_12/2017</v>
          </cell>
          <cell r="C6065" t="str">
            <v>M</v>
          </cell>
          <cell r="D6065">
            <v>0.48</v>
          </cell>
        </row>
        <row r="6066">
          <cell r="A6066">
            <v>97662</v>
          </cell>
          <cell r="B6066" t="str">
            <v>REMOÇÃO DE TUBULAÇÕES (TUBOS E CONEXÕES) DE ÁGUA FRIA, DE FORMA MANUAL, SEM REAPROVEITAMENTO. AF_12/2017</v>
          </cell>
          <cell r="C6066" t="str">
            <v>M</v>
          </cell>
          <cell r="D6066">
            <v>0.36</v>
          </cell>
        </row>
        <row r="6067">
          <cell r="A6067">
            <v>97663</v>
          </cell>
          <cell r="B6067" t="str">
            <v>REMOÇÃO DE LOUÇAS, DE FORMA MANUAL, SEM REAPROVEITAMENTO. AF_12/2017</v>
          </cell>
          <cell r="C6067" t="str">
            <v>UN</v>
          </cell>
          <cell r="D6067">
            <v>8.99</v>
          </cell>
        </row>
        <row r="6068">
          <cell r="A6068">
            <v>97664</v>
          </cell>
          <cell r="B6068" t="str">
            <v>REMOÇÃO DE ACESSÓRIOS, DE FORMA MANUAL, SEM REAPROVEITAMENTO. AF_12/2017</v>
          </cell>
          <cell r="C6068" t="str">
            <v>UN</v>
          </cell>
          <cell r="D6068">
            <v>1.1100000000000001</v>
          </cell>
        </row>
        <row r="6069">
          <cell r="A6069">
            <v>97665</v>
          </cell>
          <cell r="B6069" t="str">
            <v>REMOÇÃO DE LUMINÁRIAS, DE FORMA MANUAL, SEM REAPROVEITAMENTO. AF_12/2017</v>
          </cell>
          <cell r="C6069" t="str">
            <v>UN</v>
          </cell>
          <cell r="D6069">
            <v>0.94</v>
          </cell>
        </row>
        <row r="6070">
          <cell r="A6070">
            <v>97666</v>
          </cell>
          <cell r="B6070" t="str">
            <v>REMOÇÃO DE METAIS SANITÁRIOS, DE FORMA MANUAL, SEM REAPROVEITAMENTO. AF_12/2017</v>
          </cell>
          <cell r="C6070" t="str">
            <v>UN</v>
          </cell>
          <cell r="D6070">
            <v>6.55</v>
          </cell>
        </row>
        <row r="6071">
          <cell r="A6071">
            <v>85423</v>
          </cell>
          <cell r="B6071" t="str">
            <v>ISOLAMENTO DE OBRA COM TELA PLASTICA COM MALHA DE 5MM</v>
          </cell>
          <cell r="C6071" t="str">
            <v>M2</v>
          </cell>
          <cell r="D6071">
            <v>7.29</v>
          </cell>
        </row>
        <row r="6072">
          <cell r="A6072">
            <v>85424</v>
          </cell>
          <cell r="B6072" t="str">
            <v>ISOLAMENTO DE OBRA COM TELA PLASTICA COM MALHA DE 5MM E ESTRUTURA DE MADEIRA PONTALETEADA</v>
          </cell>
          <cell r="C6072" t="str">
            <v>M2</v>
          </cell>
          <cell r="D6072">
            <v>20.99</v>
          </cell>
        </row>
        <row r="6073">
          <cell r="A6073">
            <v>95967</v>
          </cell>
          <cell r="B6073" t="str">
            <v>SERVIÇOS TÉCNICOS ESPECIALIZADOS PARA ACOMPANHAMENTO DE EXECUÇÃO DE FUNDAÇÕES PROFUNDAS E ESTRUTURAS DE CONTENÇÃO</v>
          </cell>
          <cell r="C6073" t="str">
            <v>H</v>
          </cell>
          <cell r="D6073">
            <v>126.18</v>
          </cell>
        </row>
        <row r="6074">
          <cell r="A6074">
            <v>99058</v>
          </cell>
          <cell r="B6074" t="str">
            <v>LOCAÇÃO DE PONTO PARA REFERÊNCIA TOPOGRÁFICA. AF_10/2018</v>
          </cell>
          <cell r="C6074" t="str">
            <v>UN</v>
          </cell>
          <cell r="D6074">
            <v>6.21</v>
          </cell>
        </row>
        <row r="6075">
          <cell r="A6075">
            <v>99059</v>
          </cell>
          <cell r="B6075" t="str">
            <v>LOCACAO CONVENCIONAL DE OBRA, UTILIZANDO GABARITO DE TÁBUAS CORRIDAS PONTALETADAS A CADA 2,00M -  2 UTILIZAÇÕES. AF_10/2018</v>
          </cell>
          <cell r="C6075" t="str">
            <v>M</v>
          </cell>
          <cell r="D6075">
            <v>34.76</v>
          </cell>
        </row>
        <row r="6076">
          <cell r="A6076">
            <v>99060</v>
          </cell>
          <cell r="B6076" t="str">
            <v>CAVALETE DE OBRA COM ALTURA DE 1,00 M - 2 UTILIZAÇÕES. AF_10/2018</v>
          </cell>
          <cell r="C6076" t="str">
            <v>UN</v>
          </cell>
          <cell r="D6076">
            <v>88.41</v>
          </cell>
        </row>
        <row r="6077">
          <cell r="A6077">
            <v>99061</v>
          </cell>
          <cell r="B6077" t="str">
            <v>CAVALETE DE OBRA COM ALTURA DE 0,50 M - 2 UTILIZAÇÕES. AF_10/2018</v>
          </cell>
          <cell r="C6077" t="str">
            <v>UN</v>
          </cell>
          <cell r="D6077">
            <v>61.31</v>
          </cell>
        </row>
        <row r="6078">
          <cell r="A6078">
            <v>99062</v>
          </cell>
          <cell r="B6078" t="str">
            <v>MARCAÇÃO DE PONTOS EM GABARITO OU CAVALETE. AF_10/2018</v>
          </cell>
          <cell r="C6078" t="str">
            <v>UN</v>
          </cell>
          <cell r="D6078">
            <v>1.83</v>
          </cell>
        </row>
        <row r="6079">
          <cell r="A6079">
            <v>99063</v>
          </cell>
          <cell r="B6079" t="str">
            <v>LOCAÇÃO DE REDE DE ÁGUA OU ESGOTO. AF_10/2018</v>
          </cell>
          <cell r="C6079" t="str">
            <v>M</v>
          </cell>
          <cell r="D6079">
            <v>3.06</v>
          </cell>
        </row>
        <row r="6080">
          <cell r="A6080">
            <v>99064</v>
          </cell>
          <cell r="B6080" t="str">
            <v>LOCAÇÃO DE PAVIMENTAÇÃO. AF_10/2018</v>
          </cell>
          <cell r="C6080" t="str">
            <v>M</v>
          </cell>
          <cell r="D6080">
            <v>0.31</v>
          </cell>
        </row>
        <row r="6081">
          <cell r="A6081">
            <v>78472</v>
          </cell>
          <cell r="B6081" t="str">
            <v>SERVICOS TOPOGRAFICOS PARA PAVIMENTACAO, INCLUSIVE NOTA DE SERVICOS, ACOMPANHAMENTO E GREIDE</v>
          </cell>
          <cell r="C6081" t="str">
            <v>M2</v>
          </cell>
          <cell r="D6081">
            <v>0.26</v>
          </cell>
        </row>
        <row r="6082">
          <cell r="A6082">
            <v>93588</v>
          </cell>
          <cell r="B6082" t="str">
            <v>TRANSPORTE COM CAMINHÃO BASCULANTE DE 10 M3, EM VIA URBANA EM LEITO NATURAL (UNIDADE: M3XKM). AF_04/2016</v>
          </cell>
          <cell r="C6082" t="str">
            <v>M3XKM</v>
          </cell>
          <cell r="D6082">
            <v>1.4</v>
          </cell>
        </row>
        <row r="6083">
          <cell r="A6083">
            <v>93589</v>
          </cell>
          <cell r="B6083" t="str">
            <v>TRANSPORTE COM CAMINHÃO BASCULANTE DE 10 M3, EM VIA URBANA EM REVESTIMENTO PRIMÁRIO (UNIDADE: M3XKM). AF_04/2016</v>
          </cell>
          <cell r="C6083" t="str">
            <v>M3XKM</v>
          </cell>
          <cell r="D6083">
            <v>1.07</v>
          </cell>
        </row>
        <row r="6084">
          <cell r="A6084">
            <v>93590</v>
          </cell>
          <cell r="B6084" t="str">
            <v>TRANSPORTE COM CAMINHÃO BASCULANTE DE 10 M3, EM VIA URBANA PAVIMENTADA, DMT ACIMA DE 30KM (UNIDADE: M3XKM). AF_04/2016</v>
          </cell>
          <cell r="C6084" t="str">
            <v>M3XKM</v>
          </cell>
          <cell r="D6084">
            <v>0.71</v>
          </cell>
        </row>
        <row r="6085">
          <cell r="A6085">
            <v>93591</v>
          </cell>
          <cell r="B6085" t="str">
            <v>TRANSPORTE COM CAMINHÃO BASCULANTE DE 14 M3, EM VIA URBANA EM LEITO NATURAL (UNIDADE: M3XKM). AF_04/2016</v>
          </cell>
          <cell r="C6085" t="str">
            <v>M3XKM</v>
          </cell>
          <cell r="D6085">
            <v>1.27</v>
          </cell>
        </row>
        <row r="6086">
          <cell r="A6086">
            <v>93592</v>
          </cell>
          <cell r="B6086" t="str">
            <v>TRANSPORTE COM CAMINHÃO BASCULANTE DE 14 M3, EM VIA URBANA EM REVESTIMENTO PRIMÁRIO (UNIDADE: M3XKM). AF_04/2016</v>
          </cell>
          <cell r="C6086" t="str">
            <v>M3XKM</v>
          </cell>
          <cell r="D6086">
            <v>0.97</v>
          </cell>
        </row>
        <row r="6087">
          <cell r="A6087">
            <v>93593</v>
          </cell>
          <cell r="B6087" t="str">
            <v>TRANSPORTE COM CAMINHÃO BASCULANTE DE 14 M3, EM VIA URBANA PAVIMENTADA, DMT ACIMA DE 30 KM (UNIDADE: M3XKM). AF_04/2016</v>
          </cell>
          <cell r="C6087" t="str">
            <v>M3XKM</v>
          </cell>
          <cell r="D6087">
            <v>0.65</v>
          </cell>
        </row>
        <row r="6088">
          <cell r="A6088">
            <v>93594</v>
          </cell>
          <cell r="B6088" t="str">
            <v>TRANSPORTE COM CAMINHÃO BASCULANTE DE 10 M3, EM VIA URBANA EM LEITO NATURAL (UNIDADE: TXKM). AF_04/2016</v>
          </cell>
          <cell r="C6088" t="str">
            <v>TXKM</v>
          </cell>
          <cell r="D6088">
            <v>0.93</v>
          </cell>
        </row>
        <row r="6089">
          <cell r="A6089">
            <v>93595</v>
          </cell>
          <cell r="B6089" t="str">
            <v>TRANSPORTE COM CAMINHÃO BASCULANTE DE 10 M3, EM VIA URBANA EM REVESTIMENTO PRIMÁRIO (UNIDADE: TXKM). AF_04/2016</v>
          </cell>
          <cell r="C6089" t="str">
            <v>TXKM</v>
          </cell>
          <cell r="D6089">
            <v>0.71</v>
          </cell>
        </row>
        <row r="6090">
          <cell r="A6090">
            <v>93596</v>
          </cell>
          <cell r="B6090" t="str">
            <v>TRANSPORTE COM CAMINHÃO BASCULANTE DE 10 M3, EM VIA URBANA PAVIMENTADA, DMT ACIMA DE 30 KM (UNIDADE: TXKM). AF_04/2016</v>
          </cell>
          <cell r="C6090" t="str">
            <v>TXKM</v>
          </cell>
          <cell r="D6090">
            <v>0.47</v>
          </cell>
        </row>
        <row r="6091">
          <cell r="A6091">
            <v>93597</v>
          </cell>
          <cell r="B6091" t="str">
            <v>TRANSPORTE COM CAMINHÃO BASCULANTE DE 14 M3, EM VIA URBANA EM LEITO NATURAL (UNIDADE: TXKM). AF_04/2016</v>
          </cell>
          <cell r="C6091" t="str">
            <v>TXKM</v>
          </cell>
          <cell r="D6091">
            <v>0.85</v>
          </cell>
        </row>
        <row r="6092">
          <cell r="A6092">
            <v>93598</v>
          </cell>
          <cell r="B6092" t="str">
            <v>TRANSPORTE COM CAMINHÃO BASCULANTE DE 14 M3, EM VIA URBANA EM REVESTIMENTO PRIMÁRIO (UNIDADE: TXKM). AF_04/2016</v>
          </cell>
          <cell r="C6092" t="str">
            <v>TXKM</v>
          </cell>
          <cell r="D6092">
            <v>0.65</v>
          </cell>
        </row>
        <row r="6093">
          <cell r="A6093">
            <v>93599</v>
          </cell>
          <cell r="B6093" t="str">
            <v>TRANSPORTE COM CAMINHÃO BASCULANTE DE 14 M3, EM VIA URBANA PAVIMENTADA, DMT ACIMA DE 30 KM (UNIDADE: TXKM). AF_04/2016</v>
          </cell>
          <cell r="C6093" t="str">
            <v>TXKM</v>
          </cell>
          <cell r="D6093">
            <v>0.43</v>
          </cell>
        </row>
        <row r="6094">
          <cell r="A6094">
            <v>95425</v>
          </cell>
          <cell r="B6094" t="str">
            <v>TRANSPORTE COM CAMINHÃO BASCULANTE DE 18 M3, EM VIA URBANA EM LEITO NATURAL (UNIDADE: M3XKM). AF_09/2016</v>
          </cell>
          <cell r="C6094" t="str">
            <v>M3XKM</v>
          </cell>
          <cell r="D6094">
            <v>1.1000000000000001</v>
          </cell>
        </row>
        <row r="6095">
          <cell r="A6095">
            <v>95426</v>
          </cell>
          <cell r="B6095" t="str">
            <v>TRANSPORTE COM CAMINHÃO BASCULANTE DE 18 M3, EM VIA URBANA EM REVESTIMENTO PRIMÁRIO (UNIDADE: M3XKM). AF_09/2016</v>
          </cell>
          <cell r="C6095" t="str">
            <v>M3XKM</v>
          </cell>
          <cell r="D6095">
            <v>0.83</v>
          </cell>
        </row>
        <row r="6096">
          <cell r="A6096">
            <v>95427</v>
          </cell>
          <cell r="B6096" t="str">
            <v>TRANSPORTE COM CAMINHÃO BASCULANTE DE 18 M3, EM VIA URBANA PAVIMENTADA, DMT ACIMA DE 30 KM(UNIDADE: M3XKM). AF_09/2016</v>
          </cell>
          <cell r="C6096" t="str">
            <v>M3XKM</v>
          </cell>
          <cell r="D6096">
            <v>0.55000000000000004</v>
          </cell>
        </row>
        <row r="6097">
          <cell r="A6097">
            <v>95428</v>
          </cell>
          <cell r="B6097" t="str">
            <v>TRANSPORTE COM CAMINHÃO BASCULANTE DE 18 M3, EM VIA URBANA EM LEITO NATURAL (UNIDADE: TXKM). AF_09/2016</v>
          </cell>
          <cell r="C6097" t="str">
            <v>TXKM</v>
          </cell>
          <cell r="D6097">
            <v>0.73</v>
          </cell>
        </row>
        <row r="6098">
          <cell r="A6098">
            <v>95429</v>
          </cell>
          <cell r="B6098" t="str">
            <v>TRANSPORTE COM CAMINHÃO BASCULANTE DE 18 M3, EM VIA URBANA EM REVESTIMENTO PRIMÁRIO (UNIDADE: TXKM). AF_09/2016</v>
          </cell>
          <cell r="C6098" t="str">
            <v>TXKM</v>
          </cell>
          <cell r="D6098">
            <v>0.55000000000000004</v>
          </cell>
        </row>
        <row r="6099">
          <cell r="A6099">
            <v>95430</v>
          </cell>
          <cell r="B6099" t="str">
            <v>TRANSPORTE COM CAMINHÃO BASCULANTE DE 18 M3, EM VIA URBANA PAVIMENTADA, DMT ACIMA DE 30 KM (UNIDADE: TXKM). AF_09/2016</v>
          </cell>
          <cell r="C6099" t="str">
            <v>TXKM</v>
          </cell>
          <cell r="D6099">
            <v>0.36</v>
          </cell>
        </row>
        <row r="6100">
          <cell r="A6100">
            <v>95875</v>
          </cell>
          <cell r="B6100" t="str">
            <v>TRANSPORTE COM CAMINHÃO BASCULANTE DE 10 M3, EM VIA URBANA PAVIMENTADA, DMT ATÉ 30 KM (UNIDADE: M3XKM). AF_12/2016</v>
          </cell>
          <cell r="C6100" t="str">
            <v>M3XKM</v>
          </cell>
          <cell r="D6100">
            <v>1.01</v>
          </cell>
        </row>
        <row r="6101">
          <cell r="A6101">
            <v>95876</v>
          </cell>
          <cell r="B6101" t="str">
            <v>TRANSPORTE COM CAMINHÃO BASCULANTE DE 14 M3, EM VIA URBANA PAVIMENTADA, DMT ATÉ 30 KM (UNIDADE: M3XKM). AF_12/2016</v>
          </cell>
          <cell r="C6101" t="str">
            <v>M3XKM</v>
          </cell>
          <cell r="D6101">
            <v>0.91</v>
          </cell>
        </row>
        <row r="6102">
          <cell r="A6102">
            <v>95877</v>
          </cell>
          <cell r="B6102" t="str">
            <v>TRANSPORTE COM CAMINHÃO BASCULANTE DE 18 M3, EM VIA URBANA PAVIMENTADA, DMT ATÉ 30 KM (UNIDADE: M3XKM). AF_12/2016</v>
          </cell>
          <cell r="C6102" t="str">
            <v>M3XKM</v>
          </cell>
          <cell r="D6102">
            <v>0.78</v>
          </cell>
        </row>
        <row r="6103">
          <cell r="A6103">
            <v>95878</v>
          </cell>
          <cell r="B6103" t="str">
            <v>TRANSPORTE COM CAMINHÃO BASCULANTE DE 10 M3, EM VIA URBANA PAVIMENTADA, DMT ATÉ 30 KM (UNIDADE: TXKM). AF_12/2016</v>
          </cell>
          <cell r="C6103" t="str">
            <v>TXKM</v>
          </cell>
          <cell r="D6103">
            <v>0.67</v>
          </cell>
        </row>
        <row r="6104">
          <cell r="A6104">
            <v>95879</v>
          </cell>
          <cell r="B6104" t="str">
            <v>TRANSPORTE COM CAMINHÃO BASCULANTE DE 14 M3, EM VIA URBANA PAVIMENTADA, DMT ATÉ 30 KM (UNIDADE: TXKM). AF_12/2016</v>
          </cell>
          <cell r="C6104" t="str">
            <v>TXKM</v>
          </cell>
          <cell r="D6104">
            <v>0.6</v>
          </cell>
        </row>
        <row r="6105">
          <cell r="A6105">
            <v>95880</v>
          </cell>
          <cell r="B6105" t="str">
            <v>TRANSPORTE COM CAMINHÃO BASCULANTE DE 18 M3, EM VIA URBANA PAVIMENTADA, DMT ATÉ 30 KM (UNIDADE: TXKM). AF_12/2016</v>
          </cell>
          <cell r="C6105" t="str">
            <v>TXKM</v>
          </cell>
          <cell r="D6105">
            <v>0.52</v>
          </cell>
        </row>
        <row r="6106">
          <cell r="A6106">
            <v>93176</v>
          </cell>
          <cell r="B6106" t="str">
            <v>TRANSPORTE DE MATERIAL ASFALTICO, COM CAMINHÃO COM CAPACIDADE DE 30000 L EM RODOVIA PAVIMENTADA PARA DISTÂNCIAS MÉDIAS DE TRANSPORTE SUPERIORES A 100 KM. AF_02/2016</v>
          </cell>
          <cell r="C6106" t="str">
            <v>TXKM</v>
          </cell>
          <cell r="D6106">
            <v>0.52</v>
          </cell>
        </row>
        <row r="6107">
          <cell r="A6107">
            <v>93177</v>
          </cell>
          <cell r="B6107" t="str">
            <v>TRANSPORTE DE MATERIAL ASFALTICO, COM CAMINHÃO COM CAPACIDADE DE 20000 L EM RODOVIA PAVIMENTADA PARA DISTÂNCIAS MÉDIAS DE TRANSPORTE IGUAL OU INFERIOR A 100 KM. AF_02/2016</v>
          </cell>
          <cell r="C6107" t="str">
            <v>TXKM</v>
          </cell>
          <cell r="D6107">
            <v>1.81</v>
          </cell>
        </row>
        <row r="6108">
          <cell r="A6108">
            <v>93178</v>
          </cell>
          <cell r="B6108" t="str">
            <v>TRANSPORTE DE MATERIAL ASFALTICO, COM CAMINHÃO COM CAPACIDADE DE 30000 L EM RODOVIA NÃO PAVIMENTADA PARA DISTÂNCIAS MÉDIAS DE TRANSPORTE SUPERIORES A 100 KM. AF_02/2016</v>
          </cell>
          <cell r="C6108" t="str">
            <v>TXKM</v>
          </cell>
          <cell r="D6108">
            <v>0.59</v>
          </cell>
        </row>
        <row r="6109">
          <cell r="A6109">
            <v>93179</v>
          </cell>
          <cell r="B6109" t="str">
            <v>TRANSPORTE DE MATERIAL ASFALTICO, COM CAMINHÃO COM CAPACIDADE DE 20000 L EM RODOVIA NÃO PAVIMENTADA PARA DISTÂNCIAS MÉDIAS DE TRANSPORTE IGUAL OU INFERIOR A 100 KM. AF_02/2016</v>
          </cell>
          <cell r="C6109" t="str">
            <v>TXKM</v>
          </cell>
          <cell r="D6109">
            <v>2.0099999999999998</v>
          </cell>
        </row>
        <row r="6110">
          <cell r="A6110" t="str">
            <v>74038/1</v>
          </cell>
          <cell r="B6110" t="str">
            <v>PORTAO COM MOUROES DE MADEIRA ROLICA, DIAMETRO 11CM, COM 5 FIOS DE ARAME FARPADO Nº 14 CLASSE 250, SEM DOBRADICAS</v>
          </cell>
          <cell r="C6110" t="str">
            <v>M</v>
          </cell>
          <cell r="D6110">
            <v>28.88</v>
          </cell>
        </row>
        <row r="6111">
          <cell r="A6111" t="str">
            <v>74039/1</v>
          </cell>
          <cell r="B6111" t="str">
            <v>CERCA COM MOUROES DE MADEIRA ROLICA, DIAMETRO 11CM, ESPACAMENTO DE 2M, ALTURA LIVRE DE 1M, CRAVADOS 0,5M, COM 5 FIOS DE ARAME FARPADO Nº 14 CLASSE 250</v>
          </cell>
          <cell r="C6111" t="str">
            <v>M</v>
          </cell>
          <cell r="D6111">
            <v>28.88</v>
          </cell>
        </row>
        <row r="6112">
          <cell r="A6112" t="str">
            <v>74142/1</v>
          </cell>
          <cell r="B6112" t="str">
            <v>CERCA COM MOUROES DE CONCRETO, RETO, ESPACAMENTO DE 3M, CRAVADOS 0,5M, COM 4 FIOS DE ARAME FARPADO Nº 14 CLASSE 250</v>
          </cell>
          <cell r="C6112" t="str">
            <v>M</v>
          </cell>
          <cell r="D6112">
            <v>46.26</v>
          </cell>
        </row>
        <row r="6113">
          <cell r="A6113" t="str">
            <v>74142/2</v>
          </cell>
          <cell r="B6113" t="str">
            <v>CERCA COM MOUROES DE MADEIRA, 7,5X7,5CM, ESPACAMENTO DE 2M, ALTURA LIVRE DE 2M, CRAVADOS 0,5M, COM 4 FIOS DE ARAME FARPADO Nº 14 CLASSE 250</v>
          </cell>
          <cell r="C6113" t="str">
            <v>M</v>
          </cell>
          <cell r="D6113">
            <v>18.600000000000001</v>
          </cell>
        </row>
        <row r="6114">
          <cell r="A6114" t="str">
            <v>74142/3</v>
          </cell>
          <cell r="B6114" t="str">
            <v>CERCA COM MOUROES DE MADEIRA, 7,5X7,5CM, ESPACAMENTO DE 2M, ALTURA LIVRE DE 2M, CRAVADOS 0,5M, COM 8 FIOS DE ARAME FARPADO Nº 14 CLASSE 250</v>
          </cell>
          <cell r="C6114" t="str">
            <v>M</v>
          </cell>
          <cell r="D6114">
            <v>30.58</v>
          </cell>
        </row>
        <row r="6115">
          <cell r="A6115" t="str">
            <v>74142/4</v>
          </cell>
          <cell r="B6115" t="str">
            <v>CERCA COM MOUROES DE CONCRETO, SECAO "T" PONTA INCLINADA, 10X10CM, ESPACAMENTO DE 3M, CRAVADOS 0,5M, COM 11 FIOS DE ARAME FARPADO Nº 16</v>
          </cell>
          <cell r="C6115" t="str">
            <v>M</v>
          </cell>
          <cell r="D6115">
            <v>54.13</v>
          </cell>
        </row>
        <row r="6116">
          <cell r="A6116" t="str">
            <v>74143/1</v>
          </cell>
          <cell r="B6116" t="str">
            <v>CERCA COM MOUROES DE CONCRETO, RETO, 15X15CM, ESPACAMENTO DE 3M, CRAVADOS 0,5M, ESCORAS DE 10X10CM NOS CANTOS, COM 12 FIOS DE ARAME DE ACO OVALADO 15X17</v>
          </cell>
          <cell r="C6116" t="str">
            <v>M</v>
          </cell>
          <cell r="D6116">
            <v>56.1</v>
          </cell>
        </row>
        <row r="6117">
          <cell r="A6117" t="str">
            <v>74143/2</v>
          </cell>
          <cell r="B6117" t="str">
            <v>CERCA COM MOUROES DE CONCRETO, RETO, 15X15CM, ESPACAMENTO DE 3M, CRAVADOS 0,5M, ESCORAS DE 10X10CM NOS CANTOS, COM 9 FIOS DE ARAME DE ACO OVALADO 15X17</v>
          </cell>
          <cell r="C6117" t="str">
            <v>M</v>
          </cell>
          <cell r="D6117">
            <v>53.78</v>
          </cell>
        </row>
        <row r="6118">
          <cell r="A6118">
            <v>85171</v>
          </cell>
          <cell r="B6118" t="str">
            <v>RECOMPOSICAO PARCIAL DO ARAME FARPADO Nº 14 CLASSE 250, FIXADO EM CERCA COM MOURÕES DE CONCRETO, RETO, 15X15CM</v>
          </cell>
          <cell r="C6118" t="str">
            <v>M</v>
          </cell>
          <cell r="D6118">
            <v>3.85</v>
          </cell>
        </row>
        <row r="6119">
          <cell r="A6119" t="str">
            <v>73787/1</v>
          </cell>
          <cell r="B6119" t="str">
            <v>ALAMBRADO EM TUBOS DE ACO GALVANIZADO, COM COSTURA, DIN 2440, DIAMETRO 2", ALTURA 3M, FIXADOS A CADA 2M EM BLOCOS DE CONCRETO, COM TELA DE ARAME GALVANIZADO REVESTIDO COM PVC, FIO 12 BWG E MALHA 7,5X7,5CM</v>
          </cell>
          <cell r="C6119" t="str">
            <v>M2</v>
          </cell>
          <cell r="D6119">
            <v>190.78</v>
          </cell>
        </row>
        <row r="6120">
          <cell r="A6120" t="str">
            <v>74244/1</v>
          </cell>
          <cell r="B6120" t="str">
            <v>ALAMBRADO PARA QUADRA POLIESPORTIVA, ESTRUTURADO POR TUBOS DE ACO GALVANIZADO, COM COSTURA, DIN 2440, DIAMETRO 2", COM TELA DE ARAME GALVANIZADO, FIO 14 BWG E MALHA QUADRADA 5X5CM</v>
          </cell>
          <cell r="C6120" t="str">
            <v>M2</v>
          </cell>
          <cell r="D6120">
            <v>122.28</v>
          </cell>
        </row>
        <row r="6121">
          <cell r="A6121" t="str">
            <v>73788/2</v>
          </cell>
          <cell r="B6121" t="str">
            <v>GRADE EM MADEIRA PARA PROTECAO DE MUDAS DE ARVORES</v>
          </cell>
          <cell r="C6121" t="str">
            <v>UN</v>
          </cell>
          <cell r="D6121">
            <v>134.52000000000001</v>
          </cell>
        </row>
        <row r="6122">
          <cell r="A6122">
            <v>98509</v>
          </cell>
          <cell r="B6122" t="str">
            <v>PLANTIO DE ARBUSTO OU  CERCA VIVA. AF_05/2018</v>
          </cell>
          <cell r="C6122" t="str">
            <v>UN</v>
          </cell>
          <cell r="D6122">
            <v>55.55</v>
          </cell>
        </row>
        <row r="6123">
          <cell r="A6123">
            <v>98510</v>
          </cell>
          <cell r="B6123" t="str">
            <v>PLANTIO DE ÁRVORE ORNAMENTAL COM ALTURA DE MUDA MENOR OU IGUAL A 2,00 M. AF_05/2018</v>
          </cell>
          <cell r="C6123" t="str">
            <v>UN</v>
          </cell>
          <cell r="D6123">
            <v>78.87</v>
          </cell>
        </row>
        <row r="6124">
          <cell r="A6124">
            <v>98511</v>
          </cell>
          <cell r="B6124" t="str">
            <v>PLANTIO DE ÁRVORE ORNAMENTAL COM ALTURA DE MUDA MAIOR QUE 2,00 M E MENOR OU IGUAL A 4,00 M. AF_05/2018</v>
          </cell>
          <cell r="C6124" t="str">
            <v>UN</v>
          </cell>
          <cell r="D6124">
            <v>152.6</v>
          </cell>
        </row>
        <row r="6125">
          <cell r="A6125">
            <v>98516</v>
          </cell>
          <cell r="B6125" t="str">
            <v>PLANTIO DE PALMEIRA COM ALTURA DE MUDA MENOR OU IGUAL A 2,00 M. AF_05/2018</v>
          </cell>
          <cell r="C6125" t="str">
            <v>UN</v>
          </cell>
          <cell r="D6125">
            <v>296.73</v>
          </cell>
        </row>
        <row r="6126">
          <cell r="A6126">
            <v>98519</v>
          </cell>
          <cell r="B6126" t="str">
            <v>REVOLVIMENTO E LIMPEZA MANUAL DE SOLO. AF_05/2018</v>
          </cell>
          <cell r="C6126" t="str">
            <v>M2</v>
          </cell>
          <cell r="D6126">
            <v>1.57</v>
          </cell>
        </row>
        <row r="6127">
          <cell r="A6127">
            <v>98520</v>
          </cell>
          <cell r="B6127" t="str">
            <v>APLICAÇÃO DE ADUBO EM SOLO. AF_05/2018</v>
          </cell>
          <cell r="C6127" t="str">
            <v>M2</v>
          </cell>
          <cell r="D6127">
            <v>3.61</v>
          </cell>
        </row>
        <row r="6128">
          <cell r="A6128">
            <v>98521</v>
          </cell>
          <cell r="B6128" t="str">
            <v>APLICAÇÃO DE CALCÁRIO PARA CORREÇÃO DO PH DO SOLO. AF_05/2018</v>
          </cell>
          <cell r="C6128" t="str">
            <v>M2</v>
          </cell>
          <cell r="D6128">
            <v>0.28000000000000003</v>
          </cell>
        </row>
        <row r="6129">
          <cell r="A6129">
            <v>98522</v>
          </cell>
          <cell r="B6129" t="str">
            <v>ALAMBRADO EM MOURÕES DE CONCRETO, COM TELA DE ARAME GALVANIZADO (INCLUSIVE MURETA EM CONCRETO). AF_05/2018</v>
          </cell>
          <cell r="C6129" t="str">
            <v>M</v>
          </cell>
          <cell r="D6129">
            <v>106.03</v>
          </cell>
        </row>
        <row r="6130">
          <cell r="A6130">
            <v>98524</v>
          </cell>
          <cell r="B6130" t="str">
            <v>LIMPEZA MANUAL DE VEGETAÇÃO EM TERRENO COM ENXADA.AF_05/2018</v>
          </cell>
          <cell r="C6130" t="str">
            <v>M2</v>
          </cell>
          <cell r="D6130">
            <v>2.5099999999999998</v>
          </cell>
        </row>
        <row r="6131">
          <cell r="A6131">
            <v>85179</v>
          </cell>
          <cell r="B6131" t="str">
            <v>PLANTIO DE GRAMA SAO CARLOS EM LEIVAS</v>
          </cell>
          <cell r="C6131" t="str">
            <v>M2</v>
          </cell>
          <cell r="D6131">
            <v>14.28</v>
          </cell>
        </row>
        <row r="6132">
          <cell r="A6132">
            <v>85180</v>
          </cell>
          <cell r="B6132" t="str">
            <v>PLANTIO DE GRAMA ESMERALDA EM ROLO</v>
          </cell>
          <cell r="C6132" t="str">
            <v>M2</v>
          </cell>
          <cell r="D6132">
            <v>14.28</v>
          </cell>
        </row>
        <row r="6133">
          <cell r="A6133">
            <v>98503</v>
          </cell>
          <cell r="B6133" t="str">
            <v>PLANTIO DE GRAMA EM PAVIMENTO CONCREGRAMA. AF_05/2018</v>
          </cell>
          <cell r="C6133" t="str">
            <v>M2</v>
          </cell>
          <cell r="D6133">
            <v>13.94</v>
          </cell>
        </row>
        <row r="6134">
          <cell r="A6134">
            <v>98504</v>
          </cell>
          <cell r="B6134" t="str">
            <v>PLANTIO DE GRAMA EM PLACAS. AF_05/2018</v>
          </cell>
          <cell r="C6134" t="str">
            <v>M2</v>
          </cell>
          <cell r="D6134">
            <v>8.9499999999999993</v>
          </cell>
        </row>
        <row r="6135">
          <cell r="A6135">
            <v>98505</v>
          </cell>
          <cell r="B6135" t="str">
            <v>PLANTIO DE FORRAÇÃO. AF_05/2018</v>
          </cell>
          <cell r="C6135" t="str">
            <v>M2</v>
          </cell>
          <cell r="D6135">
            <v>79.37</v>
          </cell>
        </row>
        <row r="6136">
          <cell r="A6136">
            <v>85184</v>
          </cell>
          <cell r="B6136" t="str">
            <v>RETIRADA DE GRAMA EM PLACAS</v>
          </cell>
          <cell r="C6136" t="str">
            <v>M2</v>
          </cell>
          <cell r="D6136">
            <v>3.98</v>
          </cell>
        </row>
        <row r="6137">
          <cell r="A6137">
            <v>85185</v>
          </cell>
          <cell r="B6137" t="str">
            <v>PODA E LIMPEZA DE ARBUSTO TIPO CERCA VIVA</v>
          </cell>
          <cell r="C6137" t="str">
            <v>M2</v>
          </cell>
          <cell r="D6137">
            <v>4.8</v>
          </cell>
        </row>
        <row r="6138">
          <cell r="A6138">
            <v>98525</v>
          </cell>
          <cell r="B6138" t="str">
            <v>LIMPEZA MECANIZADA DE CAMADA VEGETAL, VEGETAÇÃO E PEQUENAS ÁRVORES (DIÂMETRO DE TRONCO MENOR QUE 0,20 M), COM TRATOR DE ESTEIRAS.AF_05/2018</v>
          </cell>
          <cell r="C6138" t="str">
            <v>M2</v>
          </cell>
          <cell r="D6138">
            <v>0.23</v>
          </cell>
        </row>
        <row r="6139">
          <cell r="A6139">
            <v>98526</v>
          </cell>
          <cell r="B6139" t="str">
            <v>REMOÇÃO DE RAÍZES REMANESCENTES DE TRONCO DE ÁRVORE COM DIÂMETRO MAIOR OU IGUAL A 0,20 M E MENOR QUE 0,40 M.AF_05/2018</v>
          </cell>
          <cell r="C6139" t="str">
            <v>UN</v>
          </cell>
          <cell r="D6139">
            <v>53.08</v>
          </cell>
        </row>
        <row r="6140">
          <cell r="A6140">
            <v>98527</v>
          </cell>
          <cell r="B6140" t="str">
            <v>REMOÇÃO DE RAÍZES REMANESCENTES DE TRONCO DE ÁRVORE COM DIÂMETRO MAIOR OU IGUAL A 0,40 M E MENOR QUE 0,60 M.AF_05/2018</v>
          </cell>
          <cell r="C6140" t="str">
            <v>UN</v>
          </cell>
          <cell r="D6140">
            <v>114.27</v>
          </cell>
        </row>
        <row r="6141">
          <cell r="A6141">
            <v>98528</v>
          </cell>
          <cell r="B6141" t="str">
            <v>REMOÇÃO DE RAÍZES REMANESCENTES DE TRONCO DE ÁRVORE COM DIÂMETRO MAIOR OU IGUAL A 0,60 M.AF_05/2018</v>
          </cell>
          <cell r="C6141" t="str">
            <v>UN</v>
          </cell>
          <cell r="D6141">
            <v>167.11</v>
          </cell>
        </row>
        <row r="6142">
          <cell r="A6142">
            <v>98529</v>
          </cell>
          <cell r="B6142" t="str">
            <v>CORTE RASO E RECORTE DE ÁRVORE COM DIÂMETRO DE TRONCO MAIOR OU IGUAL A 0,20 M E MENOR QUE 0,40 M.AF_05/2018</v>
          </cell>
          <cell r="C6142" t="str">
            <v>UN</v>
          </cell>
          <cell r="D6142">
            <v>54.31</v>
          </cell>
        </row>
        <row r="6143">
          <cell r="A6143">
            <v>98530</v>
          </cell>
          <cell r="B6143" t="str">
            <v>CORTE RASO E RECORTE DE ÁRVORE COM DIÂMETRO DE TRONCO MAIOR OU IGUAL A 0,40 M E MENOR QUE 0,60 M.AF_05/2018</v>
          </cell>
          <cell r="C6143" t="str">
            <v>UN</v>
          </cell>
          <cell r="D6143">
            <v>96.75</v>
          </cell>
        </row>
        <row r="6144">
          <cell r="A6144">
            <v>98531</v>
          </cell>
          <cell r="B6144" t="str">
            <v>CORTE RASO E RECORTE DE ÁRVORE COM DIÂMETRO DE TRONCO MAIOR OU IGUAL A 0,60 M.AF_05/2018</v>
          </cell>
          <cell r="C6144" t="str">
            <v>UN</v>
          </cell>
          <cell r="D6144">
            <v>187.91</v>
          </cell>
        </row>
        <row r="6145">
          <cell r="A6145">
            <v>98532</v>
          </cell>
          <cell r="B6145" t="str">
            <v>PODA EM ALTURA DE ÁRVORE COM DIÂMETRO DE TRONCO MENOR QUE 0,20 M.AF_05/2018</v>
          </cell>
          <cell r="C6145" t="str">
            <v>UN</v>
          </cell>
          <cell r="D6145">
            <v>70.83</v>
          </cell>
        </row>
        <row r="6146">
          <cell r="A6146">
            <v>98533</v>
          </cell>
          <cell r="B6146" t="str">
            <v>PODA EM ALTURA DE ÁRVORE COM DIÂMETRO DE TRONCO MAIOR OU IGUAL A 0,20 M E MENOR QUE 0,40 M.AF_05/2018</v>
          </cell>
          <cell r="C6146" t="str">
            <v>UN</v>
          </cell>
          <cell r="D6146">
            <v>192.53</v>
          </cell>
        </row>
        <row r="6147">
          <cell r="A6147">
            <v>98534</v>
          </cell>
          <cell r="B6147" t="str">
            <v>PODA EM ALTURA DE ÁRVORE COM DIÂMETRO DE TRONCO MAIOR OU IGUAL A 0,40 M E MENOR QUE 0,60 M.AF_05/2018</v>
          </cell>
          <cell r="C6147" t="str">
            <v>UN</v>
          </cell>
          <cell r="D6147">
            <v>495.03</v>
          </cell>
        </row>
        <row r="6148">
          <cell r="A6148">
            <v>98535</v>
          </cell>
          <cell r="B6148" t="str">
            <v>PODA EM ALTURA DE ÁRVORE COM DIÂMETRO DE TRONCO MAIOR OU IGUAL A 0,60 M.AF_05/2018</v>
          </cell>
          <cell r="C6148" t="str">
            <v>UN</v>
          </cell>
          <cell r="D6148">
            <v>780.5</v>
          </cell>
        </row>
        <row r="6149">
          <cell r="A6149">
            <v>88238</v>
          </cell>
          <cell r="B6149" t="str">
            <v>AJUDANTE DE ARMADOR COM ENCARGOS COMPLEMENTARES</v>
          </cell>
          <cell r="C6149" t="str">
            <v>H</v>
          </cell>
          <cell r="D6149">
            <v>15.23</v>
          </cell>
        </row>
        <row r="6150">
          <cell r="A6150">
            <v>88239</v>
          </cell>
          <cell r="B6150" t="str">
            <v>AJUDANTE DE CARPINTEIRO COM ENCARGOS COMPLEMENTARES</v>
          </cell>
          <cell r="C6150" t="str">
            <v>H</v>
          </cell>
          <cell r="D6150">
            <v>16.57</v>
          </cell>
        </row>
        <row r="6151">
          <cell r="A6151">
            <v>88240</v>
          </cell>
          <cell r="B6151" t="str">
            <v>AJUDANTE DE ESTRUTURA METÁLICA COM ENCARGOS COMPLEMENTARES</v>
          </cell>
          <cell r="C6151" t="str">
            <v>H</v>
          </cell>
          <cell r="D6151">
            <v>11.74</v>
          </cell>
        </row>
        <row r="6152">
          <cell r="A6152">
            <v>88241</v>
          </cell>
          <cell r="B6152" t="str">
            <v>AJUDANTE DE OPERAÇÃO EM GERAL COM ENCARGOS COMPLEMENTARES</v>
          </cell>
          <cell r="C6152" t="str">
            <v>H</v>
          </cell>
          <cell r="D6152">
            <v>15.59</v>
          </cell>
        </row>
        <row r="6153">
          <cell r="A6153">
            <v>88242</v>
          </cell>
          <cell r="B6153" t="str">
            <v>AJUDANTE DE PEDREIRO COM ENCARGOS COMPLEMENTARES</v>
          </cell>
          <cell r="C6153" t="str">
            <v>H</v>
          </cell>
          <cell r="D6153">
            <v>15.94</v>
          </cell>
        </row>
        <row r="6154">
          <cell r="A6154">
            <v>88243</v>
          </cell>
          <cell r="B6154" t="str">
            <v>AJUDANTE ESPECIALIZADO COM ENCARGOS COMPLEMENTARES</v>
          </cell>
          <cell r="C6154" t="str">
            <v>H</v>
          </cell>
          <cell r="D6154">
            <v>19.18</v>
          </cell>
        </row>
        <row r="6155">
          <cell r="A6155">
            <v>88245</v>
          </cell>
          <cell r="B6155" t="str">
            <v>ARMADOR COM ENCARGOS COMPLEMENTARES</v>
          </cell>
          <cell r="C6155" t="str">
            <v>H</v>
          </cell>
          <cell r="D6155">
            <v>19.78</v>
          </cell>
        </row>
        <row r="6156">
          <cell r="A6156">
            <v>88246</v>
          </cell>
          <cell r="B6156" t="str">
            <v>ASSENTADOR DE TUBOS COM ENCARGOS COMPLEMENTARES</v>
          </cell>
          <cell r="C6156" t="str">
            <v>H</v>
          </cell>
          <cell r="D6156">
            <v>16.600000000000001</v>
          </cell>
        </row>
        <row r="6157">
          <cell r="A6157">
            <v>88247</v>
          </cell>
          <cell r="B6157" t="str">
            <v>AUXILIAR DE ELETRICISTA COM ENCARGOS COMPLEMENTARES</v>
          </cell>
          <cell r="C6157" t="str">
            <v>H</v>
          </cell>
          <cell r="D6157">
            <v>15.89</v>
          </cell>
        </row>
        <row r="6158">
          <cell r="A6158">
            <v>88248</v>
          </cell>
          <cell r="B6158" t="str">
            <v>AUXILIAR DE ENCANADOR OU BOMBEIRO HIDRÁULICO COM ENCARGOS COMPLEMENTARES</v>
          </cell>
          <cell r="C6158" t="str">
            <v>H</v>
          </cell>
          <cell r="D6158">
            <v>15.42</v>
          </cell>
        </row>
        <row r="6159">
          <cell r="A6159">
            <v>88249</v>
          </cell>
          <cell r="B6159" t="str">
            <v>AUXILIAR DE LABORATÓRIO COM ENCARGOS COMPLEMENTARES</v>
          </cell>
          <cell r="C6159" t="str">
            <v>H</v>
          </cell>
          <cell r="D6159">
            <v>24.49</v>
          </cell>
        </row>
        <row r="6160">
          <cell r="A6160">
            <v>88250</v>
          </cell>
          <cell r="B6160" t="str">
            <v>AUXILIAR DE MECÂNICO COM ENCARGOS COMPLEMENTARES</v>
          </cell>
          <cell r="C6160" t="str">
            <v>H</v>
          </cell>
          <cell r="D6160">
            <v>13.38</v>
          </cell>
        </row>
        <row r="6161">
          <cell r="A6161">
            <v>88251</v>
          </cell>
          <cell r="B6161" t="str">
            <v>AUXILIAR DE SERRALHEIRO COM ENCARGOS COMPLEMENTARES</v>
          </cell>
          <cell r="C6161" t="str">
            <v>H</v>
          </cell>
          <cell r="D6161">
            <v>16</v>
          </cell>
        </row>
        <row r="6162">
          <cell r="A6162">
            <v>88252</v>
          </cell>
          <cell r="B6162" t="str">
            <v>AUXILIAR DE SERVIÇOS GERAIS COM ENCARGOS COMPLEMENTARES</v>
          </cell>
          <cell r="C6162" t="str">
            <v>H</v>
          </cell>
          <cell r="D6162">
            <v>16.72</v>
          </cell>
        </row>
        <row r="6163">
          <cell r="A6163">
            <v>88253</v>
          </cell>
          <cell r="B6163" t="str">
            <v>AUXILIAR DE TOPÓGRAFO COM ENCARGOS COMPLEMENTARES</v>
          </cell>
          <cell r="C6163" t="str">
            <v>H</v>
          </cell>
          <cell r="D6163">
            <v>9.81</v>
          </cell>
        </row>
        <row r="6164">
          <cell r="A6164">
            <v>88255</v>
          </cell>
          <cell r="B6164" t="str">
            <v>AUXILIAR TÉCNICO DE ENGENHARIA COM ENCARGOS COMPLEMENTARES</v>
          </cell>
          <cell r="C6164" t="str">
            <v>H</v>
          </cell>
          <cell r="D6164">
            <v>24.38</v>
          </cell>
        </row>
        <row r="6165">
          <cell r="A6165">
            <v>88256</v>
          </cell>
          <cell r="B6165" t="str">
            <v>AZULEJISTA OU LADRILHISTA COM ENCARGOS COMPLEMENTARES</v>
          </cell>
          <cell r="C6165" t="str">
            <v>H</v>
          </cell>
          <cell r="D6165">
            <v>19.82</v>
          </cell>
        </row>
        <row r="6166">
          <cell r="A6166">
            <v>88257</v>
          </cell>
          <cell r="B6166" t="str">
            <v>BLASTER, DINAMITADOR OU CABO DE FOGO COM ENCARGOS COMPLEMENTARES</v>
          </cell>
          <cell r="C6166" t="str">
            <v>H</v>
          </cell>
          <cell r="D6166">
            <v>14.35</v>
          </cell>
        </row>
        <row r="6167">
          <cell r="A6167">
            <v>88258</v>
          </cell>
          <cell r="B6167" t="str">
            <v>CADASTRISTA DE REDES DE AGUA E ESGOTO COM ENCARGOS COMPLEMENTARES</v>
          </cell>
          <cell r="C6167" t="str">
            <v>H</v>
          </cell>
          <cell r="D6167">
            <v>13.85</v>
          </cell>
        </row>
        <row r="6168">
          <cell r="A6168">
            <v>88259</v>
          </cell>
          <cell r="B6168" t="str">
            <v>CALAFETADOR/CALAFATE COM ENCARGOS COMPLEMENTARES</v>
          </cell>
          <cell r="C6168" t="str">
            <v>H</v>
          </cell>
          <cell r="D6168">
            <v>23.08</v>
          </cell>
        </row>
        <row r="6169">
          <cell r="A6169">
            <v>88260</v>
          </cell>
          <cell r="B6169" t="str">
            <v>CALCETEIRO COM ENCARGOS COMPLEMENTARES</v>
          </cell>
          <cell r="C6169" t="str">
            <v>H</v>
          </cell>
          <cell r="D6169">
            <v>19.600000000000001</v>
          </cell>
        </row>
        <row r="6170">
          <cell r="A6170">
            <v>88261</v>
          </cell>
          <cell r="B6170" t="str">
            <v>CARPINTEIRO DE ESQUADRIA COM ENCARGOS COMPLEMENTARES</v>
          </cell>
          <cell r="C6170" t="str">
            <v>H</v>
          </cell>
          <cell r="D6170">
            <v>21.13</v>
          </cell>
        </row>
        <row r="6171">
          <cell r="A6171">
            <v>88262</v>
          </cell>
          <cell r="B6171" t="str">
            <v>CARPINTEIRO DE FORMAS COM ENCARGOS COMPLEMENTARES</v>
          </cell>
          <cell r="C6171" t="str">
            <v>H</v>
          </cell>
          <cell r="D6171">
            <v>19.739999999999998</v>
          </cell>
        </row>
        <row r="6172">
          <cell r="A6172">
            <v>88263</v>
          </cell>
          <cell r="B6172" t="str">
            <v>CAVOUQUEIRO OU OPERADOR PERFURATRIZ/ROMPEDOR COM ENCARGOS COMPLEMENTARES</v>
          </cell>
          <cell r="C6172" t="str">
            <v>H</v>
          </cell>
          <cell r="D6172">
            <v>12.9</v>
          </cell>
        </row>
        <row r="6173">
          <cell r="A6173">
            <v>88264</v>
          </cell>
          <cell r="B6173" t="str">
            <v>ELETRICISTA COM ENCARGOS COMPLEMENTARES</v>
          </cell>
          <cell r="C6173" t="str">
            <v>H</v>
          </cell>
          <cell r="D6173">
            <v>20.59</v>
          </cell>
        </row>
        <row r="6174">
          <cell r="A6174">
            <v>88265</v>
          </cell>
          <cell r="B6174" t="str">
            <v>ELETRICISTA INDUSTRIAL COM ENCARGOS COMPLEMENTARES</v>
          </cell>
          <cell r="C6174" t="str">
            <v>H</v>
          </cell>
          <cell r="D6174">
            <v>20.59</v>
          </cell>
        </row>
        <row r="6175">
          <cell r="A6175">
            <v>88266</v>
          </cell>
          <cell r="B6175" t="str">
            <v>ELETROTÉCNICO COM ENCARGOS COMPLEMENTARES</v>
          </cell>
          <cell r="C6175" t="str">
            <v>H</v>
          </cell>
          <cell r="D6175">
            <v>20.68</v>
          </cell>
        </row>
        <row r="6176">
          <cell r="A6176">
            <v>88267</v>
          </cell>
          <cell r="B6176" t="str">
            <v>ENCANADOR OU BOMBEIRO HIDRÁULICO COM ENCARGOS COMPLEMENTARES</v>
          </cell>
          <cell r="C6176" t="str">
            <v>H</v>
          </cell>
          <cell r="D6176">
            <v>19.98</v>
          </cell>
        </row>
        <row r="6177">
          <cell r="A6177">
            <v>88268</v>
          </cell>
          <cell r="B6177" t="str">
            <v>ESTUCADOR COM ENCARGOS COMPLEMENTARES</v>
          </cell>
          <cell r="C6177" t="str">
            <v>H</v>
          </cell>
          <cell r="D6177">
            <v>20.51</v>
          </cell>
        </row>
        <row r="6178">
          <cell r="A6178">
            <v>88269</v>
          </cell>
          <cell r="B6178" t="str">
            <v>GESSEIRO COM ENCARGOS COMPLEMENTARES</v>
          </cell>
          <cell r="C6178" t="str">
            <v>H</v>
          </cell>
          <cell r="D6178">
            <v>19.78</v>
          </cell>
        </row>
        <row r="6179">
          <cell r="A6179">
            <v>88270</v>
          </cell>
          <cell r="B6179" t="str">
            <v>IMPERMEABILIZADOR COM ENCARGOS COMPLEMENTARES</v>
          </cell>
          <cell r="C6179" t="str">
            <v>H</v>
          </cell>
          <cell r="D6179">
            <v>20.76</v>
          </cell>
        </row>
        <row r="6180">
          <cell r="A6180">
            <v>88272</v>
          </cell>
          <cell r="B6180" t="str">
            <v>MACARIQUEIRO COM ENCARGOS COMPLEMENTARES</v>
          </cell>
          <cell r="C6180" t="str">
            <v>H</v>
          </cell>
          <cell r="D6180">
            <v>20.260000000000002</v>
          </cell>
        </row>
        <row r="6181">
          <cell r="A6181">
            <v>88273</v>
          </cell>
          <cell r="B6181" t="str">
            <v>MARCENEIRO COM ENCARGOS COMPLEMENTARES</v>
          </cell>
          <cell r="C6181" t="str">
            <v>H</v>
          </cell>
          <cell r="D6181">
            <v>20.100000000000001</v>
          </cell>
        </row>
        <row r="6182">
          <cell r="A6182">
            <v>88274</v>
          </cell>
          <cell r="B6182" t="str">
            <v>MARMORISTA/GRANITEIRO COM ENCARGOS COMPLEMENTARES</v>
          </cell>
          <cell r="C6182" t="str">
            <v>H</v>
          </cell>
          <cell r="D6182">
            <v>20.14</v>
          </cell>
        </row>
        <row r="6183">
          <cell r="A6183">
            <v>88275</v>
          </cell>
          <cell r="B6183" t="str">
            <v>MECÃNICO DE EQUIPAMENTOS PESADOS COM ENCARGOS COMPLEMENTARES</v>
          </cell>
          <cell r="C6183" t="str">
            <v>H</v>
          </cell>
          <cell r="D6183">
            <v>20.38</v>
          </cell>
        </row>
        <row r="6184">
          <cell r="A6184">
            <v>88277</v>
          </cell>
          <cell r="B6184" t="str">
            <v>MONTADOR (TUBO AÇO/EQUIPAMENTOS) COM ENCARGOS COMPLEMENTARES</v>
          </cell>
          <cell r="C6184" t="str">
            <v>H</v>
          </cell>
          <cell r="D6184">
            <v>15.15</v>
          </cell>
        </row>
        <row r="6185">
          <cell r="A6185">
            <v>88278</v>
          </cell>
          <cell r="B6185" t="str">
            <v>MONTADOR DE ESTRUTURA METÁLICA COM ENCARGOS COMPLEMENTARES</v>
          </cell>
          <cell r="C6185" t="str">
            <v>H</v>
          </cell>
          <cell r="D6185">
            <v>14.27</v>
          </cell>
        </row>
        <row r="6186">
          <cell r="A6186">
            <v>88279</v>
          </cell>
          <cell r="B6186" t="str">
            <v>MONTADOR ELETROMECÃNICO COM ENCARGOS COMPLEMENTARES</v>
          </cell>
          <cell r="C6186" t="str">
            <v>H</v>
          </cell>
          <cell r="D6186">
            <v>21.9</v>
          </cell>
        </row>
        <row r="6187">
          <cell r="A6187">
            <v>88281</v>
          </cell>
          <cell r="B6187" t="str">
            <v>MOTORISTA DE BASCULANTE COM ENCARGOS COMPLEMENTARES</v>
          </cell>
          <cell r="C6187" t="str">
            <v>H</v>
          </cell>
          <cell r="D6187">
            <v>15.18</v>
          </cell>
        </row>
        <row r="6188">
          <cell r="A6188">
            <v>88282</v>
          </cell>
          <cell r="B6188" t="str">
            <v>MOTORISTA DE CAMINHÃO COM ENCARGOS COMPLEMENTARES</v>
          </cell>
          <cell r="C6188" t="str">
            <v>H</v>
          </cell>
          <cell r="D6188">
            <v>15.85</v>
          </cell>
        </row>
        <row r="6189">
          <cell r="A6189">
            <v>88283</v>
          </cell>
          <cell r="B6189" t="str">
            <v>MOTORISTA DE CAMINHÃO E CARRETA COM ENCARGOS COMPLEMENTARES</v>
          </cell>
          <cell r="C6189" t="str">
            <v>H</v>
          </cell>
          <cell r="D6189">
            <v>19.850000000000001</v>
          </cell>
        </row>
        <row r="6190">
          <cell r="A6190">
            <v>88284</v>
          </cell>
          <cell r="B6190" t="str">
            <v>MOTORISTA DE VEIÍCULO LEVE COM ENCARGOS COMPLEMENTARES</v>
          </cell>
          <cell r="C6190" t="str">
            <v>H</v>
          </cell>
          <cell r="D6190">
            <v>14.99</v>
          </cell>
        </row>
        <row r="6191">
          <cell r="A6191">
            <v>88285</v>
          </cell>
          <cell r="B6191" t="str">
            <v>MOTORISTA DE VEÍCULO PESADO COM ENCARGOS COMPLEMENTARES</v>
          </cell>
          <cell r="C6191" t="str">
            <v>H</v>
          </cell>
          <cell r="D6191">
            <v>16.95</v>
          </cell>
        </row>
        <row r="6192">
          <cell r="A6192">
            <v>88286</v>
          </cell>
          <cell r="B6192" t="str">
            <v>MOTORISTA OPERADOR DE MUNCK COM ENCARGOS COMPLEMENTARES</v>
          </cell>
          <cell r="C6192" t="str">
            <v>H</v>
          </cell>
          <cell r="D6192">
            <v>18</v>
          </cell>
        </row>
        <row r="6193">
          <cell r="A6193">
            <v>88288</v>
          </cell>
          <cell r="B6193" t="str">
            <v>NIVELADOR COM ENCARGOS COMPLEMENTARES</v>
          </cell>
          <cell r="C6193" t="str">
            <v>H</v>
          </cell>
          <cell r="D6193">
            <v>11.34</v>
          </cell>
        </row>
        <row r="6194">
          <cell r="A6194">
            <v>88291</v>
          </cell>
          <cell r="B6194" t="str">
            <v>OPERADOR DE BETONEIRA (CAMINHÃO) COM ENCARGOS COMPLEMENTARES</v>
          </cell>
          <cell r="C6194" t="str">
            <v>H</v>
          </cell>
          <cell r="D6194">
            <v>14.72</v>
          </cell>
        </row>
        <row r="6195">
          <cell r="A6195">
            <v>88292</v>
          </cell>
          <cell r="B6195" t="str">
            <v>OPERADOR DE COMPRESSOR OU COMPRESSORISTA COM ENCARGOS COMPLEMENTARES</v>
          </cell>
          <cell r="C6195" t="str">
            <v>H</v>
          </cell>
          <cell r="D6195">
            <v>15.27</v>
          </cell>
        </row>
        <row r="6196">
          <cell r="A6196">
            <v>88293</v>
          </cell>
          <cell r="B6196" t="str">
            <v>OPERADOR DE DEMARCADORA DE FAIXAS COM ENCARGOS COMPLEMENTARES</v>
          </cell>
          <cell r="C6196" t="str">
            <v>H</v>
          </cell>
          <cell r="D6196">
            <v>17.190000000000001</v>
          </cell>
        </row>
        <row r="6197">
          <cell r="A6197">
            <v>88294</v>
          </cell>
          <cell r="B6197" t="str">
            <v>OPERADOR DE ESCAVADEIRA COM ENCARGOS COMPLEMENTARES</v>
          </cell>
          <cell r="C6197" t="str">
            <v>H</v>
          </cell>
          <cell r="D6197">
            <v>18.489999999999998</v>
          </cell>
        </row>
        <row r="6198">
          <cell r="A6198">
            <v>88295</v>
          </cell>
          <cell r="B6198" t="str">
            <v>OPERADOR DE GUINCHO COM ENCARGOS COMPLEMENTARES</v>
          </cell>
          <cell r="C6198" t="str">
            <v>H</v>
          </cell>
          <cell r="D6198">
            <v>14.45</v>
          </cell>
        </row>
        <row r="6199">
          <cell r="A6199">
            <v>88296</v>
          </cell>
          <cell r="B6199" t="str">
            <v>OPERADOR DE GUINDASTE COM ENCARGOS COMPLEMENTARES</v>
          </cell>
          <cell r="C6199" t="str">
            <v>H</v>
          </cell>
          <cell r="D6199">
            <v>14.51</v>
          </cell>
        </row>
        <row r="6200">
          <cell r="A6200">
            <v>88297</v>
          </cell>
          <cell r="B6200" t="str">
            <v>OPERADOR DE MÁQUINAS E EQUIPAMENTOS COM ENCARGOS COMPLEMENTARES</v>
          </cell>
          <cell r="C6200" t="str">
            <v>H</v>
          </cell>
          <cell r="D6200">
            <v>15.04</v>
          </cell>
        </row>
        <row r="6201">
          <cell r="A6201">
            <v>88298</v>
          </cell>
          <cell r="B6201" t="str">
            <v>OPERADOR DE MARTELETE OU MARTELETEIRO COM ENCARGOS COMPLEMENTARES</v>
          </cell>
          <cell r="C6201" t="str">
            <v>H</v>
          </cell>
          <cell r="D6201">
            <v>12.66</v>
          </cell>
        </row>
        <row r="6202">
          <cell r="A6202">
            <v>88299</v>
          </cell>
          <cell r="B6202" t="str">
            <v>OPERADOR DE MOTO-ESCREIPER COM ENCARGOS COMPLEMENTARES</v>
          </cell>
          <cell r="C6202" t="str">
            <v>H</v>
          </cell>
          <cell r="D6202">
            <v>17.399999999999999</v>
          </cell>
        </row>
        <row r="6203">
          <cell r="A6203">
            <v>88300</v>
          </cell>
          <cell r="B6203" t="str">
            <v>OPERADOR DE MOTONIVELADORA COM ENCARGOS COMPLEMENTARES</v>
          </cell>
          <cell r="C6203" t="str">
            <v>H</v>
          </cell>
          <cell r="D6203">
            <v>20.46</v>
          </cell>
        </row>
        <row r="6204">
          <cell r="A6204">
            <v>88301</v>
          </cell>
          <cell r="B6204" t="str">
            <v>OPERADOR DE PÁ CARREGADEIRA COM ENCARGOS COMPLEMENTARES</v>
          </cell>
          <cell r="C6204" t="str">
            <v>H</v>
          </cell>
          <cell r="D6204">
            <v>16</v>
          </cell>
        </row>
        <row r="6205">
          <cell r="A6205">
            <v>88302</v>
          </cell>
          <cell r="B6205" t="str">
            <v>OPERADOR DE PAVIMENTADORA COM ENCARGOS COMPLEMENTARES</v>
          </cell>
          <cell r="C6205" t="str">
            <v>H</v>
          </cell>
          <cell r="D6205">
            <v>17.850000000000001</v>
          </cell>
        </row>
        <row r="6206">
          <cell r="A6206">
            <v>88303</v>
          </cell>
          <cell r="B6206" t="str">
            <v>OPERADOR DE ROLO COMPACTADOR COM ENCARGOS COMPLEMENTARES</v>
          </cell>
          <cell r="C6206" t="str">
            <v>H</v>
          </cell>
          <cell r="D6206">
            <v>15.02</v>
          </cell>
        </row>
        <row r="6207">
          <cell r="A6207">
            <v>88304</v>
          </cell>
          <cell r="B6207" t="str">
            <v>OPERADOR DE USINA DE ASFALTO, DE SOLOS OU DE CONCRETO COM ENCARGOS COMPLEMENTARES</v>
          </cell>
          <cell r="C6207" t="str">
            <v>H</v>
          </cell>
          <cell r="D6207">
            <v>15.9</v>
          </cell>
        </row>
        <row r="6208">
          <cell r="A6208">
            <v>88306</v>
          </cell>
          <cell r="B6208" t="str">
            <v>OPERADOR JATO DE AREIA OU JATISTA COM ENCARGOS COMPLEMENTARES</v>
          </cell>
          <cell r="C6208" t="str">
            <v>H</v>
          </cell>
          <cell r="D6208">
            <v>19.87</v>
          </cell>
        </row>
        <row r="6209">
          <cell r="A6209">
            <v>88307</v>
          </cell>
          <cell r="B6209" t="str">
            <v>OPERADOR PARA BATE ESTACAS COM ENCARGOS COMPLEMENTARES</v>
          </cell>
          <cell r="C6209" t="str">
            <v>H</v>
          </cell>
          <cell r="D6209">
            <v>16.5</v>
          </cell>
        </row>
        <row r="6210">
          <cell r="A6210">
            <v>88308</v>
          </cell>
          <cell r="B6210" t="str">
            <v>PASTILHEIRO COM ENCARGOS COMPLEMENTARES</v>
          </cell>
          <cell r="C6210" t="str">
            <v>H</v>
          </cell>
          <cell r="D6210">
            <v>22.3</v>
          </cell>
        </row>
        <row r="6211">
          <cell r="A6211">
            <v>88309</v>
          </cell>
          <cell r="B6211" t="str">
            <v>PEDREIRO COM ENCARGOS COMPLEMENTARES</v>
          </cell>
          <cell r="C6211" t="str">
            <v>H</v>
          </cell>
          <cell r="D6211">
            <v>19.88</v>
          </cell>
        </row>
        <row r="6212">
          <cell r="A6212">
            <v>88310</v>
          </cell>
          <cell r="B6212" t="str">
            <v>PINTOR COM ENCARGOS COMPLEMENTARES</v>
          </cell>
          <cell r="C6212" t="str">
            <v>H</v>
          </cell>
          <cell r="D6212">
            <v>20.99</v>
          </cell>
        </row>
        <row r="6213">
          <cell r="A6213">
            <v>88311</v>
          </cell>
          <cell r="B6213" t="str">
            <v>PINTOR DE LETREIROS COM ENCARGOS COMPLEMENTARES</v>
          </cell>
          <cell r="C6213" t="str">
            <v>H</v>
          </cell>
          <cell r="D6213">
            <v>23.28</v>
          </cell>
        </row>
        <row r="6214">
          <cell r="A6214">
            <v>88312</v>
          </cell>
          <cell r="B6214" t="str">
            <v>PINTOR PARA TINTA EPÓXI COM ENCARGOS COMPLEMENTARES</v>
          </cell>
          <cell r="C6214" t="str">
            <v>H</v>
          </cell>
          <cell r="D6214">
            <v>22.11</v>
          </cell>
        </row>
        <row r="6215">
          <cell r="A6215">
            <v>88313</v>
          </cell>
          <cell r="B6215" t="str">
            <v>POCEIRO COM ENCARGOS COMPLEMENTARES</v>
          </cell>
          <cell r="C6215" t="str">
            <v>H</v>
          </cell>
          <cell r="D6215">
            <v>14.49</v>
          </cell>
        </row>
        <row r="6216">
          <cell r="A6216">
            <v>88314</v>
          </cell>
          <cell r="B6216" t="str">
            <v>RASTELEIRO COM ENCARGOS COMPLEMENTARES</v>
          </cell>
          <cell r="C6216" t="str">
            <v>H</v>
          </cell>
          <cell r="D6216">
            <v>13.34</v>
          </cell>
        </row>
        <row r="6217">
          <cell r="A6217">
            <v>88315</v>
          </cell>
          <cell r="B6217" t="str">
            <v>SERRALHEIRO COM ENCARGOS COMPLEMENTARES</v>
          </cell>
          <cell r="C6217" t="str">
            <v>H</v>
          </cell>
          <cell r="D6217">
            <v>19.78</v>
          </cell>
        </row>
        <row r="6218">
          <cell r="A6218">
            <v>88316</v>
          </cell>
          <cell r="B6218" t="str">
            <v>SERVENTE COM ENCARGOS COMPLEMENTARES</v>
          </cell>
          <cell r="C6218" t="str">
            <v>H</v>
          </cell>
          <cell r="D6218">
            <v>15.95</v>
          </cell>
        </row>
        <row r="6219">
          <cell r="A6219">
            <v>88317</v>
          </cell>
          <cell r="B6219" t="str">
            <v>SOLDADOR COM ENCARGOS COMPLEMENTARES</v>
          </cell>
          <cell r="C6219" t="str">
            <v>H</v>
          </cell>
          <cell r="D6219">
            <v>20.02</v>
          </cell>
        </row>
        <row r="6220">
          <cell r="A6220">
            <v>88318</v>
          </cell>
          <cell r="B6220" t="str">
            <v>SOLDADOR A (PARA SOLDA A SER TESTADA COM RAIOS "X") COM ENCARGOS COMPLEMENTARES</v>
          </cell>
          <cell r="C6220" t="str">
            <v>H</v>
          </cell>
          <cell r="D6220">
            <v>24.94</v>
          </cell>
        </row>
        <row r="6221">
          <cell r="A6221">
            <v>88320</v>
          </cell>
          <cell r="B6221" t="str">
            <v>TAQUEADOR OU TAQUEIRO COM ENCARGOS COMPLEMENTARES</v>
          </cell>
          <cell r="C6221" t="str">
            <v>H</v>
          </cell>
          <cell r="D6221">
            <v>23.13</v>
          </cell>
        </row>
        <row r="6222">
          <cell r="A6222">
            <v>88321</v>
          </cell>
          <cell r="B6222" t="str">
            <v>TÉCNICO DE LABORATÓRIO COM ENCARGOS COMPLEMENTARES</v>
          </cell>
          <cell r="C6222" t="str">
            <v>H</v>
          </cell>
          <cell r="D6222">
            <v>22.6</v>
          </cell>
        </row>
        <row r="6223">
          <cell r="A6223">
            <v>88322</v>
          </cell>
          <cell r="B6223" t="str">
            <v>TÉCNICO DE SONDAGEM COM ENCARGOS COMPLEMENTARES</v>
          </cell>
          <cell r="C6223" t="str">
            <v>H</v>
          </cell>
          <cell r="D6223">
            <v>20.309999999999999</v>
          </cell>
        </row>
        <row r="6224">
          <cell r="A6224">
            <v>88323</v>
          </cell>
          <cell r="B6224" t="str">
            <v>TELHADISTA COM ENCARGOS COMPLEMENTARES</v>
          </cell>
          <cell r="C6224" t="str">
            <v>H</v>
          </cell>
          <cell r="D6224">
            <v>21.09</v>
          </cell>
        </row>
        <row r="6225">
          <cell r="A6225">
            <v>88324</v>
          </cell>
          <cell r="B6225" t="str">
            <v>TRATORISTA COM ENCARGOS COMPLEMENTARES</v>
          </cell>
          <cell r="C6225" t="str">
            <v>H</v>
          </cell>
          <cell r="D6225">
            <v>15.12</v>
          </cell>
        </row>
        <row r="6226">
          <cell r="A6226">
            <v>88325</v>
          </cell>
          <cell r="B6226" t="str">
            <v>VIDRACEIRO COM ENCARGOS COMPLEMENTARES</v>
          </cell>
          <cell r="C6226" t="str">
            <v>H</v>
          </cell>
          <cell r="D6226">
            <v>19.16</v>
          </cell>
        </row>
        <row r="6227">
          <cell r="A6227">
            <v>88326</v>
          </cell>
          <cell r="B6227" t="str">
            <v>VIGIA NOTURNO COM ENCARGOS COMPLEMENTARES</v>
          </cell>
          <cell r="C6227" t="str">
            <v>H</v>
          </cell>
          <cell r="D6227">
            <v>20.58</v>
          </cell>
        </row>
        <row r="6228">
          <cell r="A6228">
            <v>88377</v>
          </cell>
          <cell r="B6228" t="str">
            <v>OPERADOR DE BETONEIRA ESTACIONÁRIA/MISTURADOR COM ENCARGOS COMPLEMENTARES</v>
          </cell>
          <cell r="C6228" t="str">
            <v>H</v>
          </cell>
          <cell r="D6228">
            <v>14.32</v>
          </cell>
        </row>
        <row r="6229">
          <cell r="A6229">
            <v>88441</v>
          </cell>
          <cell r="B6229" t="str">
            <v>JARDINEIRO COM ENCARGOS COMPLEMENTARES</v>
          </cell>
          <cell r="C6229" t="str">
            <v>H</v>
          </cell>
          <cell r="D6229">
            <v>19.22</v>
          </cell>
        </row>
        <row r="6230">
          <cell r="A6230">
            <v>88597</v>
          </cell>
          <cell r="B6230" t="str">
            <v>DESENHISTA DETALHISTA COM ENCARGOS COMPLEMENTARES</v>
          </cell>
          <cell r="C6230" t="str">
            <v>H</v>
          </cell>
          <cell r="D6230">
            <v>23.45</v>
          </cell>
        </row>
        <row r="6231">
          <cell r="A6231">
            <v>90766</v>
          </cell>
          <cell r="B6231" t="str">
            <v>ALMOXARIFE COM ENCARGOS COMPLEMENTARES</v>
          </cell>
          <cell r="C6231" t="str">
            <v>H</v>
          </cell>
          <cell r="D6231">
            <v>16</v>
          </cell>
        </row>
        <row r="6232">
          <cell r="A6232">
            <v>90767</v>
          </cell>
          <cell r="B6232" t="str">
            <v>APONTADOR OU APROPRIADOR COM ENCARGOS COMPLEMENTARES</v>
          </cell>
          <cell r="C6232" t="str">
            <v>H</v>
          </cell>
          <cell r="D6232">
            <v>15.57</v>
          </cell>
        </row>
        <row r="6233">
          <cell r="A6233">
            <v>90768</v>
          </cell>
          <cell r="B6233" t="str">
            <v>ARQUITETO DE OBRA JUNIOR COM ENCARGOS COMPLEMENTARES</v>
          </cell>
          <cell r="C6233" t="str">
            <v>H</v>
          </cell>
          <cell r="D6233">
            <v>67.72</v>
          </cell>
        </row>
        <row r="6234">
          <cell r="A6234">
            <v>90769</v>
          </cell>
          <cell r="B6234" t="str">
            <v>ARQUITETO DE OBRA PLENO COM ENCARGOS COMPLEMENTARES</v>
          </cell>
          <cell r="C6234" t="str">
            <v>H</v>
          </cell>
          <cell r="D6234">
            <v>95.78</v>
          </cell>
        </row>
        <row r="6235">
          <cell r="A6235">
            <v>90770</v>
          </cell>
          <cell r="B6235" t="str">
            <v>ARQUITETO DE OBRA SENIOR COM ENCARGOS COMPLEMENTARES</v>
          </cell>
          <cell r="C6235" t="str">
            <v>H</v>
          </cell>
          <cell r="D6235">
            <v>126.32</v>
          </cell>
        </row>
        <row r="6236">
          <cell r="A6236">
            <v>90771</v>
          </cell>
          <cell r="B6236" t="str">
            <v>AUXILIAR DE DESENHISTA COM ENCARGOS COMPLEMENTARES</v>
          </cell>
          <cell r="C6236" t="str">
            <v>H</v>
          </cell>
          <cell r="D6236">
            <v>18.940000000000001</v>
          </cell>
        </row>
        <row r="6237">
          <cell r="A6237">
            <v>90772</v>
          </cell>
          <cell r="B6237" t="str">
            <v>AUXILIAR DE ESCRITORIO COM ENCARGOS COMPLEMENTARES</v>
          </cell>
          <cell r="C6237" t="str">
            <v>H</v>
          </cell>
          <cell r="D6237">
            <v>13.1</v>
          </cell>
        </row>
        <row r="6238">
          <cell r="A6238">
            <v>90773</v>
          </cell>
          <cell r="B6238" t="str">
            <v>DESENHISTA COPISTA COM ENCARGOS COMPLEMENTARES</v>
          </cell>
          <cell r="C6238" t="str">
            <v>H</v>
          </cell>
          <cell r="D6238">
            <v>17.93</v>
          </cell>
        </row>
        <row r="6239">
          <cell r="A6239">
            <v>90775</v>
          </cell>
          <cell r="B6239" t="str">
            <v>DESENHISTA PROJETISTA COM ENCARGOS COMPLEMENTARES</v>
          </cell>
          <cell r="C6239" t="str">
            <v>H</v>
          </cell>
          <cell r="D6239">
            <v>18.940000000000001</v>
          </cell>
        </row>
        <row r="6240">
          <cell r="A6240">
            <v>90776</v>
          </cell>
          <cell r="B6240" t="str">
            <v>ENCARREGADO GERAL COM ENCARGOS COMPLEMENTARES</v>
          </cell>
          <cell r="C6240" t="str">
            <v>H</v>
          </cell>
          <cell r="D6240">
            <v>21.67</v>
          </cell>
        </row>
        <row r="6241">
          <cell r="A6241">
            <v>90777</v>
          </cell>
          <cell r="B6241" t="str">
            <v>ENGENHEIRO CIVIL DE OBRA JUNIOR COM ENCARGOS COMPLEMENTARES</v>
          </cell>
          <cell r="C6241" t="str">
            <v>H</v>
          </cell>
          <cell r="D6241">
            <v>91.94</v>
          </cell>
        </row>
        <row r="6242">
          <cell r="A6242">
            <v>90778</v>
          </cell>
          <cell r="B6242" t="str">
            <v>ENGENHEIRO CIVIL DE OBRA PLENO COM ENCARGOS COMPLEMENTARES</v>
          </cell>
          <cell r="C6242" t="str">
            <v>H</v>
          </cell>
          <cell r="D6242">
            <v>104.51</v>
          </cell>
        </row>
        <row r="6243">
          <cell r="A6243">
            <v>90779</v>
          </cell>
          <cell r="B6243" t="str">
            <v>ENGENHEIRO CIVIL DE OBRA SENIOR COM ENCARGOS COMPLEMENTARES</v>
          </cell>
          <cell r="C6243" t="str">
            <v>H</v>
          </cell>
          <cell r="D6243">
            <v>142.49</v>
          </cell>
        </row>
        <row r="6244">
          <cell r="A6244">
            <v>90780</v>
          </cell>
          <cell r="B6244" t="str">
            <v>MESTRE DE OBRAS COM ENCARGOS COMPLEMENTARES</v>
          </cell>
          <cell r="C6244" t="str">
            <v>H</v>
          </cell>
          <cell r="D6244">
            <v>32.14</v>
          </cell>
        </row>
        <row r="6245">
          <cell r="A6245">
            <v>90781</v>
          </cell>
          <cell r="B6245" t="str">
            <v>TOPOGRAFO COM ENCARGOS COMPLEMENTARES</v>
          </cell>
          <cell r="C6245" t="str">
            <v>H</v>
          </cell>
          <cell r="D6245">
            <v>18.38</v>
          </cell>
        </row>
        <row r="6246">
          <cell r="A6246">
            <v>91677</v>
          </cell>
          <cell r="B6246" t="str">
            <v>ENGENHEIRO ELETRICISTA COM ENCARGOS COMPLEMENTARES</v>
          </cell>
          <cell r="C6246" t="str">
            <v>H</v>
          </cell>
          <cell r="D6246">
            <v>88.86</v>
          </cell>
        </row>
        <row r="6247">
          <cell r="A6247">
            <v>91678</v>
          </cell>
          <cell r="B6247" t="str">
            <v>ENGENHEIRO SANITARISTA COM ENCARGOS COMPLEMENTARES</v>
          </cell>
          <cell r="C6247" t="str">
            <v>H</v>
          </cell>
          <cell r="D6247">
            <v>86.02</v>
          </cell>
        </row>
        <row r="6248">
          <cell r="A6248">
            <v>93558</v>
          </cell>
          <cell r="B6248" t="str">
            <v>MOTORISTA DE CAMINHAO COM ENCARGOS COMPLEMENTARES</v>
          </cell>
          <cell r="C6248" t="str">
            <v>MES</v>
          </cell>
          <cell r="D6248">
            <v>3310.13</v>
          </cell>
        </row>
        <row r="6249">
          <cell r="A6249">
            <v>93559</v>
          </cell>
          <cell r="B6249" t="str">
            <v>DESENHISTA DETALHISTA COM ENCARGOS COMPLEMENTARES</v>
          </cell>
          <cell r="C6249" t="str">
            <v>MES</v>
          </cell>
          <cell r="D6249">
            <v>3318.54</v>
          </cell>
        </row>
        <row r="6250">
          <cell r="A6250">
            <v>93560</v>
          </cell>
          <cell r="B6250" t="str">
            <v>DESENHISTA COPISTA COM ENCARGOS COMPLEMENTARES</v>
          </cell>
          <cell r="C6250" t="str">
            <v>MES</v>
          </cell>
          <cell r="D6250">
            <v>2550.29</v>
          </cell>
        </row>
        <row r="6251">
          <cell r="A6251">
            <v>93561</v>
          </cell>
          <cell r="B6251" t="str">
            <v>DESENHISTA PROJETISTA COM ENCARGOS COMPLEMENTARES</v>
          </cell>
          <cell r="C6251" t="str">
            <v>MES</v>
          </cell>
          <cell r="D6251">
            <v>2691.09</v>
          </cell>
        </row>
        <row r="6252">
          <cell r="A6252">
            <v>93562</v>
          </cell>
          <cell r="B6252" t="str">
            <v>AUXILIAR DE DESENHISTA COM ENCARGOS COMPLEMENTARES</v>
          </cell>
          <cell r="C6252" t="str">
            <v>MES</v>
          </cell>
          <cell r="D6252">
            <v>2690.4</v>
          </cell>
        </row>
        <row r="6253">
          <cell r="A6253">
            <v>93563</v>
          </cell>
          <cell r="B6253" t="str">
            <v>ALMOXARIFE COM ENCARGOS COMPLEMENTARES</v>
          </cell>
          <cell r="C6253" t="str">
            <v>MES</v>
          </cell>
          <cell r="D6253">
            <v>2844.99</v>
          </cell>
        </row>
        <row r="6254">
          <cell r="A6254">
            <v>93564</v>
          </cell>
          <cell r="B6254" t="str">
            <v>APONTADOR OU APROPRIADOR COM ENCARGOS COMPLEMENTARES</v>
          </cell>
          <cell r="C6254" t="str">
            <v>MES</v>
          </cell>
          <cell r="D6254">
            <v>2766.5</v>
          </cell>
        </row>
        <row r="6255">
          <cell r="A6255">
            <v>93565</v>
          </cell>
          <cell r="B6255" t="str">
            <v>ENGENHEIRO CIVIL DE OBRA JUNIOR COM ENCARGOS COMPLEMENTARES</v>
          </cell>
          <cell r="C6255" t="str">
            <v>MES</v>
          </cell>
          <cell r="D6255">
            <v>16270.2</v>
          </cell>
        </row>
        <row r="6256">
          <cell r="A6256">
            <v>93566</v>
          </cell>
          <cell r="B6256" t="str">
            <v>AUXILIAR DE ESCRITORIO COM ENCARGOS COMPLEMENTARES</v>
          </cell>
          <cell r="C6256" t="str">
            <v>MES</v>
          </cell>
          <cell r="D6256">
            <v>2332.66</v>
          </cell>
        </row>
        <row r="6257">
          <cell r="A6257">
            <v>93567</v>
          </cell>
          <cell r="B6257" t="str">
            <v>ENGENHEIRO CIVIL DE OBRA PLENO COM ENCARGOS COMPLEMENTARES</v>
          </cell>
          <cell r="C6257" t="str">
            <v>MES</v>
          </cell>
          <cell r="D6257">
            <v>18492.759999999998</v>
          </cell>
        </row>
        <row r="6258">
          <cell r="A6258">
            <v>93568</v>
          </cell>
          <cell r="B6258" t="str">
            <v>ENGENHEIRO CIVIL DE OBRA SENIOR COM ENCARGOS COMPLEMENTARES</v>
          </cell>
          <cell r="C6258" t="str">
            <v>MES</v>
          </cell>
          <cell r="D6258">
            <v>25209.87</v>
          </cell>
        </row>
        <row r="6259">
          <cell r="A6259">
            <v>93569</v>
          </cell>
          <cell r="B6259" t="str">
            <v>ARQUITETO JUNIOR COM ENCARGOS COMPLEMENTARES</v>
          </cell>
          <cell r="C6259" t="str">
            <v>MES</v>
          </cell>
          <cell r="D6259">
            <v>12002.38</v>
          </cell>
        </row>
        <row r="6260">
          <cell r="A6260">
            <v>93570</v>
          </cell>
          <cell r="B6260" t="str">
            <v>ARQUITETO PLENO COM ENCARGOS COMPLEMENTARES</v>
          </cell>
          <cell r="C6260" t="str">
            <v>MES</v>
          </cell>
          <cell r="D6260">
            <v>16969.07</v>
          </cell>
        </row>
        <row r="6261">
          <cell r="A6261">
            <v>93571</v>
          </cell>
          <cell r="B6261" t="str">
            <v>ARQUITETO SENIOR COM ENCARGOS COMPLEMENTARES</v>
          </cell>
          <cell r="C6261" t="str">
            <v>MES</v>
          </cell>
          <cell r="D6261">
            <v>22373.84</v>
          </cell>
        </row>
        <row r="6262">
          <cell r="A6262">
            <v>93572</v>
          </cell>
          <cell r="B6262" t="str">
            <v>ENCARREGADO GERAL DE OBRAS COM ENCARGOS COMPLEMENTARES</v>
          </cell>
          <cell r="C6262" t="str">
            <v>MES</v>
          </cell>
          <cell r="D6262">
            <v>3845.21</v>
          </cell>
        </row>
        <row r="6263">
          <cell r="A6263">
            <v>94295</v>
          </cell>
          <cell r="B6263" t="str">
            <v>MESTRE DE OBRAS COM ENCARGOS COMPLEMENTARES</v>
          </cell>
          <cell r="C6263" t="str">
            <v>MES</v>
          </cell>
          <cell r="D6263">
            <v>5694.87</v>
          </cell>
        </row>
        <row r="6264">
          <cell r="A6264">
            <v>94296</v>
          </cell>
          <cell r="B6264" t="str">
            <v>TOPOGRAFO COM ENCARGOS COMPLEMENTARES</v>
          </cell>
          <cell r="C6264" t="str">
            <v>MES</v>
          </cell>
          <cell r="D6264">
            <v>3425.59</v>
          </cell>
        </row>
        <row r="6265">
          <cell r="A6265">
            <v>95308</v>
          </cell>
          <cell r="B6265" t="str">
            <v>CURSO DE CAPACITAÇÃO PARA AJUDANTE DE ARMADOR (ENCARGOS COMPLEMENTARES) - HORISTA</v>
          </cell>
          <cell r="C6265" t="str">
            <v>H</v>
          </cell>
          <cell r="D6265">
            <v>0.08</v>
          </cell>
        </row>
        <row r="6266">
          <cell r="A6266">
            <v>95309</v>
          </cell>
          <cell r="B6266" t="str">
            <v>CURSO DE CAPACITAÇÃO PARA AJUDANTE DE CARPINTEIRO (ENCARGOS COMPLEMENTARES) - HORISTA</v>
          </cell>
          <cell r="C6266" t="str">
            <v>H</v>
          </cell>
          <cell r="D6266">
            <v>0.11</v>
          </cell>
        </row>
        <row r="6267">
          <cell r="A6267">
            <v>95310</v>
          </cell>
          <cell r="B6267" t="str">
            <v>CURSO DE CAPACITAÇÃO PARA AJUDANTE DE ESTRUTURA METÁLICA (ENCARGOS COMPLEMENTARES) - HORISTA</v>
          </cell>
          <cell r="C6267" t="str">
            <v>H</v>
          </cell>
          <cell r="D6267">
            <v>0.06</v>
          </cell>
        </row>
        <row r="6268">
          <cell r="A6268">
            <v>95311</v>
          </cell>
          <cell r="B6268" t="str">
            <v>CURSO DE CAPACITAÇÃO PARA AJUDANTE DE OPERAÇÃO EM GERAL (ENCARGOS COMPLEMENTARES) - HORISTA</v>
          </cell>
          <cell r="C6268" t="str">
            <v>H</v>
          </cell>
          <cell r="D6268">
            <v>0.08</v>
          </cell>
        </row>
        <row r="6269">
          <cell r="A6269">
            <v>95312</v>
          </cell>
          <cell r="B6269" t="str">
            <v>CURSO DE CAPACITAÇÃO PARA AJUDANTE DE PEDREIRO (ENCARGOS COMPLEMENTARES) - HORISTA</v>
          </cell>
          <cell r="C6269" t="str">
            <v>H</v>
          </cell>
          <cell r="D6269">
            <v>0.11</v>
          </cell>
        </row>
        <row r="6270">
          <cell r="A6270">
            <v>95313</v>
          </cell>
          <cell r="B6270" t="str">
            <v>CURSO DE CAPACITAÇÃO PARA AJUDANTE ESPECIALIZADO (ENCARGOS COMPLEMENTARES) - HORISTA</v>
          </cell>
          <cell r="C6270" t="str">
            <v>H</v>
          </cell>
          <cell r="D6270">
            <v>0.11</v>
          </cell>
        </row>
        <row r="6271">
          <cell r="A6271">
            <v>95314</v>
          </cell>
          <cell r="B6271" t="str">
            <v>CURSO DE CAPACITAÇÃO PARA ARMADOR (ENCARGOS COMPLEMENTARES) - HORISTA</v>
          </cell>
          <cell r="C6271" t="str">
            <v>H</v>
          </cell>
          <cell r="D6271">
            <v>0.11</v>
          </cell>
        </row>
        <row r="6272">
          <cell r="A6272">
            <v>95315</v>
          </cell>
          <cell r="B6272" t="str">
            <v>CURSO DE CAPACITAÇÃO PARA ASSENTADOR DE TUBOS (ENCARGOS COMPLEMENTARES) - HORISTA</v>
          </cell>
          <cell r="C6272" t="str">
            <v>H</v>
          </cell>
          <cell r="D6272">
            <v>0.12</v>
          </cell>
        </row>
        <row r="6273">
          <cell r="A6273">
            <v>95316</v>
          </cell>
          <cell r="B6273" t="str">
            <v>CURSO DE CAPACITAÇÃO PARA AUXILIAR DE ELETRICISTA (ENCARGOS COMPLEMENTARES) - HORISTA</v>
          </cell>
          <cell r="C6273" t="str">
            <v>H</v>
          </cell>
          <cell r="D6273">
            <v>0.27</v>
          </cell>
        </row>
        <row r="6274">
          <cell r="A6274">
            <v>95317</v>
          </cell>
          <cell r="B6274" t="str">
            <v>CURSO DE CAPACITAÇÃO PARA AUXILIAR DE ENCANADOR OU BOMBEIRO HIDRÁULICO (ENCARGOS COMPLEMENTARES) - HORISTA</v>
          </cell>
          <cell r="C6274" t="str">
            <v>H</v>
          </cell>
          <cell r="D6274">
            <v>0.13</v>
          </cell>
        </row>
        <row r="6275">
          <cell r="A6275">
            <v>95318</v>
          </cell>
          <cell r="B6275" t="str">
            <v>CURSO DE CAPACITAÇÃO PARA AUXILIAR DE LABORATÓRIO (ENCARGOS COMPLEMENTARES) - HORISTA</v>
          </cell>
          <cell r="C6275" t="str">
            <v>H</v>
          </cell>
          <cell r="D6275">
            <v>0.11</v>
          </cell>
        </row>
        <row r="6276">
          <cell r="A6276">
            <v>95319</v>
          </cell>
          <cell r="B6276" t="str">
            <v>CURSO DE CAPACITAÇÃO PARA AUXILIAR DE MECÂNICO (ENCARGOS COMPLEMENTARES) - HORISTA</v>
          </cell>
          <cell r="C6276" t="str">
            <v>H</v>
          </cell>
          <cell r="D6276">
            <v>7.0000000000000007E-2</v>
          </cell>
        </row>
        <row r="6277">
          <cell r="A6277">
            <v>95320</v>
          </cell>
          <cell r="B6277" t="str">
            <v>CURSO DE CAPACITAÇÃO PARA AUXILIAR DE SERRALHEIRO (ENCARGOS COMPLEMENTARES) - HORISTA</v>
          </cell>
          <cell r="C6277" t="str">
            <v>H</v>
          </cell>
          <cell r="D6277">
            <v>0.08</v>
          </cell>
        </row>
        <row r="6278">
          <cell r="A6278">
            <v>95321</v>
          </cell>
          <cell r="B6278" t="str">
            <v>CURSO DE CAPACITAÇÃO PARA AUXILIAR DE SERVIÇOS GERAIS (ENCARGOS COMPLEMENTARES) - HORISTA</v>
          </cell>
          <cell r="C6278" t="str">
            <v>H</v>
          </cell>
          <cell r="D6278">
            <v>0.09</v>
          </cell>
        </row>
        <row r="6279">
          <cell r="A6279">
            <v>95322</v>
          </cell>
          <cell r="B6279" t="str">
            <v>CURSO DE CAPACITAÇÃO PARA AUXILIAR DE TOPÓGRAFO (ENCARGOS COMPLEMENTARES) - HORISTA</v>
          </cell>
          <cell r="C6279" t="str">
            <v>H</v>
          </cell>
          <cell r="D6279">
            <v>0.03</v>
          </cell>
        </row>
        <row r="6280">
          <cell r="A6280">
            <v>95323</v>
          </cell>
          <cell r="B6280" t="str">
            <v>CURSO DE CAPACITAÇÃO PARA AUXILIAR TÉCNICO DE ENGENHARIA (ENCARGOS COMPLEMENTARES) - HORISTA</v>
          </cell>
          <cell r="C6280" t="str">
            <v>H</v>
          </cell>
          <cell r="D6280">
            <v>0.13</v>
          </cell>
        </row>
        <row r="6281">
          <cell r="A6281">
            <v>95324</v>
          </cell>
          <cell r="B6281" t="str">
            <v>CURSO DE CAPACITAÇÃO PARA AZULEJISTA OU LADRILHISTA (ENCARGOS COMPLEMENTARES) - HORISTA</v>
          </cell>
          <cell r="C6281" t="str">
            <v>H</v>
          </cell>
          <cell r="D6281">
            <v>0.15</v>
          </cell>
        </row>
        <row r="6282">
          <cell r="A6282">
            <v>95325</v>
          </cell>
          <cell r="B6282" t="str">
            <v>CURSO DE CAPACITAÇÃO PARA BLASTER, DINAMITADOR OU CABO DE FOGO (ENCARGOS COMPLEMENTARES) - HORISTA</v>
          </cell>
          <cell r="C6282" t="str">
            <v>H</v>
          </cell>
          <cell r="D6282">
            <v>0.12</v>
          </cell>
        </row>
        <row r="6283">
          <cell r="A6283">
            <v>95326</v>
          </cell>
          <cell r="B6283" t="str">
            <v>CURSO DE CAPACITAÇÃO PARA CADASTRISTA DE REDES DE AGUA E ESGOTO (ENCARGOS COMPLEMENTARES) - HORISTA</v>
          </cell>
          <cell r="C6283" t="str">
            <v>H</v>
          </cell>
          <cell r="D6283">
            <v>0.03</v>
          </cell>
        </row>
        <row r="6284">
          <cell r="A6284">
            <v>95327</v>
          </cell>
          <cell r="B6284" t="str">
            <v>CURSO DE CAPACITAÇÃO PARA CALAFETADOR/CALAFATE (ENCARGOS COMPLEMENTARES) - HORISTA</v>
          </cell>
          <cell r="C6284" t="str">
            <v>H</v>
          </cell>
          <cell r="D6284">
            <v>0.18</v>
          </cell>
        </row>
        <row r="6285">
          <cell r="A6285">
            <v>95328</v>
          </cell>
          <cell r="B6285" t="str">
            <v>CURSO DE CAPACITAÇÃO PARA CALCETEIRO (ENCARGOS COMPLEMENTARES) - HORISTA</v>
          </cell>
          <cell r="C6285" t="str">
            <v>H</v>
          </cell>
          <cell r="D6285">
            <v>0.11</v>
          </cell>
        </row>
        <row r="6286">
          <cell r="A6286">
            <v>95329</v>
          </cell>
          <cell r="B6286" t="str">
            <v>CURSO DE CAPACITAÇÃO PARA CARPINTEIRO DE ESQUADRIA (ENCARGOS COMPLEMENTARES) - HORISTA</v>
          </cell>
          <cell r="C6286" t="str">
            <v>H</v>
          </cell>
          <cell r="D6286">
            <v>0.16</v>
          </cell>
        </row>
        <row r="6287">
          <cell r="A6287">
            <v>95330</v>
          </cell>
          <cell r="B6287" t="str">
            <v>CURSO DE CAPACITAÇÃO PARA CARPINTEIRO DE FÔRMAS (ENCARGOS COMPLEMENTARES) - HORISTA</v>
          </cell>
          <cell r="C6287" t="str">
            <v>H</v>
          </cell>
          <cell r="D6287">
            <v>0.11</v>
          </cell>
        </row>
        <row r="6288">
          <cell r="A6288">
            <v>95331</v>
          </cell>
          <cell r="B6288" t="str">
            <v>CURSO DE CAPACITAÇÃO PARA CAVOUQUEIRO OU OPERADOR PERFURATRIZ/ROMPEDOR (ENCARGOS COMPLEMENTARES) - HORISTA</v>
          </cell>
          <cell r="C6288" t="str">
            <v>H</v>
          </cell>
          <cell r="D6288">
            <v>0.06</v>
          </cell>
        </row>
        <row r="6289">
          <cell r="A6289">
            <v>95332</v>
          </cell>
          <cell r="B6289" t="str">
            <v>CURSO DE CAPACITAÇÃO PARA ELETRICISTA (ENCARGOS COMPLEMENTARES) - HORISTA</v>
          </cell>
          <cell r="C6289" t="str">
            <v>H</v>
          </cell>
          <cell r="D6289">
            <v>0.39</v>
          </cell>
        </row>
        <row r="6290">
          <cell r="A6290">
            <v>95333</v>
          </cell>
          <cell r="B6290" t="str">
            <v>CURSO DE CAPACITAÇÃO PARA ELETRICISTA INDUSTRIAL (ENCARGOS COMPLEMENTARES) - HORISTA</v>
          </cell>
          <cell r="C6290" t="str">
            <v>H</v>
          </cell>
          <cell r="D6290">
            <v>0.39</v>
          </cell>
        </row>
        <row r="6291">
          <cell r="A6291">
            <v>95334</v>
          </cell>
          <cell r="B6291" t="str">
            <v>CURSO DE CAPACITAÇÃO PARA ELETROTÉCNICO (ENCARGOS COMPLEMENTARES) - HORISTA</v>
          </cell>
          <cell r="C6291" t="str">
            <v>H</v>
          </cell>
          <cell r="D6291">
            <v>0.33</v>
          </cell>
        </row>
        <row r="6292">
          <cell r="A6292">
            <v>95335</v>
          </cell>
          <cell r="B6292" t="str">
            <v>CURSO DE CAPACITAÇÃO PARA ENCANADOR OU BOMBEIRO HIDRÁULICO (ENCARGOS COMPLEMENTARES) - HORISTA</v>
          </cell>
          <cell r="C6292" t="str">
            <v>H</v>
          </cell>
          <cell r="D6292">
            <v>0.19</v>
          </cell>
        </row>
        <row r="6293">
          <cell r="A6293">
            <v>95336</v>
          </cell>
          <cell r="B6293" t="str">
            <v>CURSO DE CAPACITAÇÃO PARA ESTUCADOR (ENCARGOS COMPLEMENTARES) - HORISTA</v>
          </cell>
          <cell r="C6293" t="str">
            <v>H</v>
          </cell>
          <cell r="D6293">
            <v>0.12</v>
          </cell>
        </row>
        <row r="6294">
          <cell r="A6294">
            <v>95337</v>
          </cell>
          <cell r="B6294" t="str">
            <v>CURSO DE CAPACITAÇÃO PARA GESSEIRO (ENCARGOS COMPLEMENTARES) - HORISTA</v>
          </cell>
          <cell r="C6294" t="str">
            <v>H</v>
          </cell>
          <cell r="D6294">
            <v>0.11</v>
          </cell>
        </row>
        <row r="6295">
          <cell r="A6295">
            <v>95338</v>
          </cell>
          <cell r="B6295" t="str">
            <v>CURSO DE CAPACITAÇÃO PARA IMPERMEABILIZADOR (ENCARGOS COMPLEMENTARES) - HORISTA</v>
          </cell>
          <cell r="C6295" t="str">
            <v>H</v>
          </cell>
          <cell r="D6295">
            <v>0.22</v>
          </cell>
        </row>
        <row r="6296">
          <cell r="A6296">
            <v>95339</v>
          </cell>
          <cell r="B6296" t="str">
            <v>CURSO DE CAPACITAÇÃO PARA MAÇARIQUEIRO (ENCARGOS COMPLEMENTARES) - HORISTA</v>
          </cell>
          <cell r="C6296" t="str">
            <v>H</v>
          </cell>
          <cell r="D6296">
            <v>0.18</v>
          </cell>
        </row>
        <row r="6297">
          <cell r="A6297">
            <v>95340</v>
          </cell>
          <cell r="B6297" t="str">
            <v>CURSO DE CAPACITAÇÃO PARA MARCENEIRO (ENCARGOS COMPLEMENTARES) - HORISTA</v>
          </cell>
          <cell r="C6297" t="str">
            <v>H</v>
          </cell>
          <cell r="D6297">
            <v>0.15</v>
          </cell>
        </row>
        <row r="6298">
          <cell r="A6298">
            <v>95341</v>
          </cell>
          <cell r="B6298" t="str">
            <v>CURSO DE CAPACITAÇÃO PARA MARMORISTA/GRANITEIRO (ENCARGOS COMPLEMENTARES) - HORISTA</v>
          </cell>
          <cell r="C6298" t="str">
            <v>H</v>
          </cell>
          <cell r="D6298">
            <v>0.15</v>
          </cell>
        </row>
        <row r="6299">
          <cell r="A6299">
            <v>95342</v>
          </cell>
          <cell r="B6299" t="str">
            <v>CURSO DE CAPACITAÇÃO PARA MECÂNICO DE EQUIPAMENTOS PESADOS (ENCARGOS COMPLEMENTARES) - HORISTA</v>
          </cell>
          <cell r="C6299" t="str">
            <v>H</v>
          </cell>
          <cell r="D6299">
            <v>0.09</v>
          </cell>
        </row>
        <row r="6300">
          <cell r="A6300">
            <v>95343</v>
          </cell>
          <cell r="B6300" t="str">
            <v>CURSO DE CAPACITAÇÃO PARA MONTADOR  DE TUBO AÇO/EQUIPAMENTOS (ENCARGOS COMPLEMENTARES) - HORISTA</v>
          </cell>
          <cell r="C6300" t="str">
            <v>H</v>
          </cell>
          <cell r="D6300">
            <v>0.11</v>
          </cell>
        </row>
        <row r="6301">
          <cell r="A6301">
            <v>95344</v>
          </cell>
          <cell r="B6301" t="str">
            <v>CURSO DE CAPACITAÇÃO PARA MONTADOR DE ESTRUTURA METÁLICA (ENCARGOS COMPLEMENTARES) - HORISTA</v>
          </cell>
          <cell r="C6301" t="str">
            <v>H</v>
          </cell>
          <cell r="D6301">
            <v>0.08</v>
          </cell>
        </row>
        <row r="6302">
          <cell r="A6302">
            <v>95345</v>
          </cell>
          <cell r="B6302" t="str">
            <v>CURSO DE CAPACITAÇÃO PARA MONTADOR ELETROMECÂNICO (ENCARGOS COMPLEMENTARES) - HORISTA</v>
          </cell>
          <cell r="C6302" t="str">
            <v>H</v>
          </cell>
          <cell r="D6302">
            <v>0.35</v>
          </cell>
        </row>
        <row r="6303">
          <cell r="A6303">
            <v>95346</v>
          </cell>
          <cell r="B6303" t="str">
            <v>CURSO DE CAPACITAÇÃO PARA MOTORISTA DE BASCULANTE (ENCARGOS COMPLEMENTARES) - HORISTA</v>
          </cell>
          <cell r="C6303" t="str">
            <v>H</v>
          </cell>
          <cell r="D6303">
            <v>0.03</v>
          </cell>
        </row>
        <row r="6304">
          <cell r="A6304">
            <v>95347</v>
          </cell>
          <cell r="B6304" t="str">
            <v>CURSO DE CAPACITAÇÃO PARA MOTORISTA DE CAMINHÃO (ENCARGOS COMPLEMENTARES) - HORISTA</v>
          </cell>
          <cell r="C6304" t="str">
            <v>H</v>
          </cell>
          <cell r="D6304">
            <v>0.04</v>
          </cell>
        </row>
        <row r="6305">
          <cell r="A6305">
            <v>95348</v>
          </cell>
          <cell r="B6305" t="str">
            <v>CURSO DE CAPACITAÇÃO PARA MOTORISTA DE CAMINHÃO E CARRETA (ENCARGOS COMPLEMENTARES) - HORISTA</v>
          </cell>
          <cell r="C6305" t="str">
            <v>H</v>
          </cell>
          <cell r="D6305">
            <v>0.05</v>
          </cell>
        </row>
        <row r="6306">
          <cell r="A6306">
            <v>95349</v>
          </cell>
          <cell r="B6306" t="str">
            <v>CURSO DE CAPACITAÇÃO PARA MOTORISTA DE VEÍCULO LEVE (ENCARGOS COMPLEMENTARES) - HORISTA</v>
          </cell>
          <cell r="C6306" t="str">
            <v>H</v>
          </cell>
          <cell r="D6306">
            <v>0.03</v>
          </cell>
        </row>
        <row r="6307">
          <cell r="A6307">
            <v>95350</v>
          </cell>
          <cell r="B6307" t="str">
            <v>CURSO DE CAPACITAÇÃO PARA MOTORISTA DE VEÍCULO PESADO (ENCARGOS COMPLEMENTARES) - HORISTA</v>
          </cell>
          <cell r="C6307" t="str">
            <v>H</v>
          </cell>
          <cell r="D6307">
            <v>0.04</v>
          </cell>
        </row>
        <row r="6308">
          <cell r="A6308">
            <v>95351</v>
          </cell>
          <cell r="B6308" t="str">
            <v>CURSO DE CAPACITAÇÃO PARA MOTORISTA OPERADOR DE MUNCK (ENCARGOS COMPLEMENTARES) - HORISTA</v>
          </cell>
          <cell r="C6308" t="str">
            <v>H</v>
          </cell>
          <cell r="D6308">
            <v>0.15</v>
          </cell>
        </row>
        <row r="6309">
          <cell r="A6309">
            <v>95352</v>
          </cell>
          <cell r="B6309" t="str">
            <v>CURSO DE CAPACITAÇÃO PARA NIVELADOR (ENCARGOS COMPLEMENTARES) - HORISTA</v>
          </cell>
          <cell r="C6309" t="str">
            <v>H</v>
          </cell>
          <cell r="D6309">
            <v>0.04</v>
          </cell>
        </row>
        <row r="6310">
          <cell r="A6310">
            <v>95354</v>
          </cell>
          <cell r="B6310" t="str">
            <v>CURSO DE CAPACITAÇÃO PARA OPERADOR DE BETONEIRA (CAMINHÃO) (ENCARGOS COMPLEMENTARES) - HORISTA</v>
          </cell>
          <cell r="C6310" t="str">
            <v>H</v>
          </cell>
          <cell r="D6310">
            <v>0.06</v>
          </cell>
        </row>
        <row r="6311">
          <cell r="A6311">
            <v>95355</v>
          </cell>
          <cell r="B6311" t="str">
            <v>CURSO DE CAPACITAÇÃO PARA OPERADOR DE COMPRESSOR OU COMPRESSORISTA (ENCARGOS COMPLEMENTARES) - HORISTA</v>
          </cell>
          <cell r="C6311" t="str">
            <v>H</v>
          </cell>
          <cell r="D6311">
            <v>0.06</v>
          </cell>
        </row>
        <row r="6312">
          <cell r="A6312">
            <v>95356</v>
          </cell>
          <cell r="B6312" t="str">
            <v>CURSO DE CAPACITAÇÃO PARA OPERADOR DE DEMARCADORA DE FAIXAS (ENCARGOS COMPLEMENTARES) - HORISTA</v>
          </cell>
          <cell r="C6312" t="str">
            <v>H</v>
          </cell>
          <cell r="D6312">
            <v>7.0000000000000007E-2</v>
          </cell>
        </row>
        <row r="6313">
          <cell r="A6313">
            <v>95357</v>
          </cell>
          <cell r="B6313" t="str">
            <v>CURSO DE CAPACITAÇÃO PARA OPERADOR DE ESCAVADEIRA (ENCARGOS COMPLEMENTARES) - HORISTA</v>
          </cell>
          <cell r="C6313" t="str">
            <v>H</v>
          </cell>
          <cell r="D6313">
            <v>0.11</v>
          </cell>
        </row>
        <row r="6314">
          <cell r="A6314">
            <v>95358</v>
          </cell>
          <cell r="B6314" t="str">
            <v>CURSO DE CAPACITAÇÃO PARA OPERADOR DE GUINCHO (ENCARGOS COMPLEMENTARES) - HORISTA</v>
          </cell>
          <cell r="C6314" t="str">
            <v>H</v>
          </cell>
          <cell r="D6314">
            <v>0.11</v>
          </cell>
        </row>
        <row r="6315">
          <cell r="A6315">
            <v>95359</v>
          </cell>
          <cell r="B6315" t="str">
            <v>CURSO DE CAPACITAÇÃO PARA OPERADOR DE GUINDASTE (ENCARGOS COMPLEMENTARES) - HORISTA</v>
          </cell>
          <cell r="C6315" t="str">
            <v>H</v>
          </cell>
          <cell r="D6315">
            <v>0.11</v>
          </cell>
        </row>
        <row r="6316">
          <cell r="A6316">
            <v>95360</v>
          </cell>
          <cell r="B6316" t="str">
            <v>CURSO DE CAPACITAÇÃO PARA OPERADOR DE MÁQUINAS E EQUIPAMENTOS (ENCARGOS COMPLEMENTARES) - HORISTA</v>
          </cell>
          <cell r="C6316" t="str">
            <v>H</v>
          </cell>
          <cell r="D6316">
            <v>0.08</v>
          </cell>
        </row>
        <row r="6317">
          <cell r="A6317">
            <v>95361</v>
          </cell>
          <cell r="B6317" t="str">
            <v>CURSO DE CAPACITAÇÃO PARA OPERADOR DE MARTELETE OU MARTELETEIRO (ENCARGOS COMPLEMENTARES) - HORISTA</v>
          </cell>
          <cell r="C6317" t="str">
            <v>H</v>
          </cell>
          <cell r="D6317">
            <v>0.04</v>
          </cell>
        </row>
        <row r="6318">
          <cell r="A6318">
            <v>95362</v>
          </cell>
          <cell r="B6318" t="str">
            <v>CURSO DE CAPACITAÇÃO PARA OPERADOR DE MOTO-ESCREIPER (ENCARGOS COMPLEMENTARES) - HORISTA</v>
          </cell>
          <cell r="C6318" t="str">
            <v>H</v>
          </cell>
          <cell r="D6318">
            <v>7.0000000000000007E-2</v>
          </cell>
        </row>
        <row r="6319">
          <cell r="A6319">
            <v>95363</v>
          </cell>
          <cell r="B6319" t="str">
            <v>CURSO DE CAPACITAÇÃO PARA OPERADOR DE MOTONIVELADORA (ENCARGOS COMPLEMENTARES) - HORISTA</v>
          </cell>
          <cell r="C6319" t="str">
            <v>H</v>
          </cell>
          <cell r="D6319">
            <v>0.09</v>
          </cell>
        </row>
        <row r="6320">
          <cell r="A6320">
            <v>95364</v>
          </cell>
          <cell r="B6320" t="str">
            <v>CURSO DE CAPACITAÇÃO PARA OPERADOR DE PÁ CARREGADEIRA (ENCARGOS COMPLEMENTARES) - HORISTA</v>
          </cell>
          <cell r="C6320" t="str">
            <v>H</v>
          </cell>
          <cell r="D6320">
            <v>0.06</v>
          </cell>
        </row>
        <row r="6321">
          <cell r="A6321">
            <v>95365</v>
          </cell>
          <cell r="B6321" t="str">
            <v>CURSO DE CAPACITAÇÃO PARA OPERADOR DE PAVIMENTADORA (ENCARGOS COMPLEMENTARES) - HORISTA</v>
          </cell>
          <cell r="C6321" t="str">
            <v>H</v>
          </cell>
          <cell r="D6321">
            <v>7.0000000000000007E-2</v>
          </cell>
        </row>
        <row r="6322">
          <cell r="A6322">
            <v>95366</v>
          </cell>
          <cell r="B6322" t="str">
            <v>CURSO DE CAPACITAÇÃO PARA OPERADOR DE ROLO COMPACTADOR (ENCARGOS COMPLEMENTARES) - HORISTA</v>
          </cell>
          <cell r="C6322" t="str">
            <v>H</v>
          </cell>
          <cell r="D6322">
            <v>0.06</v>
          </cell>
        </row>
        <row r="6323">
          <cell r="A6323">
            <v>95367</v>
          </cell>
          <cell r="B6323" t="str">
            <v>CURSO DE CAPACITAÇÃO PARA OPERADOR DE USINA DE ASFALTO, DE SOLOS OU DE CONCRETO (ENCARGOS COMPLEMENTARES) - HORISTA</v>
          </cell>
          <cell r="C6323" t="str">
            <v>H</v>
          </cell>
          <cell r="D6323">
            <v>0.06</v>
          </cell>
        </row>
        <row r="6324">
          <cell r="A6324">
            <v>95368</v>
          </cell>
          <cell r="B6324" t="str">
            <v>CURSO DE CAPACITAÇÃO PARA OPERADOR JATO DE AREIA OU JATISTA (ENCARGOS COMPLEMENTARES) - HORISTA</v>
          </cell>
          <cell r="C6324" t="str">
            <v>H</v>
          </cell>
          <cell r="D6324">
            <v>0.12</v>
          </cell>
        </row>
        <row r="6325">
          <cell r="A6325">
            <v>95369</v>
          </cell>
          <cell r="B6325" t="str">
            <v>CURSO DE CAPACITAÇÃO PARA OPERADOR PARA BATE ESTACAS (ENCARGOS COMPLEMENTARES) - HORISTA</v>
          </cell>
          <cell r="C6325" t="str">
            <v>H</v>
          </cell>
          <cell r="D6325">
            <v>7.0000000000000007E-2</v>
          </cell>
        </row>
        <row r="6326">
          <cell r="A6326">
            <v>95370</v>
          </cell>
          <cell r="B6326" t="str">
            <v>CURSO DE CAPACITAÇÃO PARA PASTILHEIRO (ENCARGOS COMPLEMENTARES) - HORISTA</v>
          </cell>
          <cell r="C6326" t="str">
            <v>H</v>
          </cell>
          <cell r="D6326">
            <v>0.17</v>
          </cell>
        </row>
        <row r="6327">
          <cell r="A6327">
            <v>95371</v>
          </cell>
          <cell r="B6327" t="str">
            <v>CURSO DE CAPACITAÇÃO PARA PEDREIRO (ENCARGOS COMPLEMENTARES) - HORISTA</v>
          </cell>
          <cell r="C6327" t="str">
            <v>H</v>
          </cell>
          <cell r="D6327">
            <v>0.21</v>
          </cell>
        </row>
        <row r="6328">
          <cell r="A6328">
            <v>95372</v>
          </cell>
          <cell r="B6328" t="str">
            <v>CURSO DE CAPACITAÇÃO PARA PINTOR (ENCARGOS COMPLEMENTARES) - HORISTA</v>
          </cell>
          <cell r="C6328" t="str">
            <v>H</v>
          </cell>
          <cell r="D6328">
            <v>0.15</v>
          </cell>
        </row>
        <row r="6329">
          <cell r="A6329">
            <v>95373</v>
          </cell>
          <cell r="B6329" t="str">
            <v>CURSO DE CAPACITAÇÃO PARA PINTOR DE LETREIROS (ENCARGOS COMPLEMENTARES) - HORISTA</v>
          </cell>
          <cell r="C6329" t="str">
            <v>H</v>
          </cell>
          <cell r="D6329">
            <v>0.17</v>
          </cell>
        </row>
        <row r="6330">
          <cell r="A6330">
            <v>95374</v>
          </cell>
          <cell r="B6330" t="str">
            <v>CURSO DE CAPACITAÇÃO PARA PINTOR PARA TINTA EPÓXI (ENCARGOS COMPLEMENTARES) - HORISTA</v>
          </cell>
          <cell r="C6330" t="str">
            <v>H</v>
          </cell>
          <cell r="D6330">
            <v>0.16</v>
          </cell>
        </row>
        <row r="6331">
          <cell r="A6331">
            <v>95375</v>
          </cell>
          <cell r="B6331" t="str">
            <v>CURSO DE CAPACITAÇÃO PARA POCEIRO (ENCARGOS COMPLEMENTARES) - HORISTA</v>
          </cell>
          <cell r="C6331" t="str">
            <v>H</v>
          </cell>
          <cell r="D6331">
            <v>0.15</v>
          </cell>
        </row>
        <row r="6332">
          <cell r="A6332">
            <v>95376</v>
          </cell>
          <cell r="B6332" t="str">
            <v>CURSO DE CAPACITAÇÃO PARA RASTELEIRO (ENCARGOS COMPLEMENTARES) - HORISTA</v>
          </cell>
          <cell r="C6332" t="str">
            <v>H</v>
          </cell>
          <cell r="D6332">
            <v>0.03</v>
          </cell>
        </row>
        <row r="6333">
          <cell r="A6333">
            <v>95377</v>
          </cell>
          <cell r="B6333" t="str">
            <v>CURSO DE CAPACITAÇÃO PARA SERRALHEIRO (ENCARGOS COMPLEMENTARES) - HORISTA</v>
          </cell>
          <cell r="C6333" t="str">
            <v>H</v>
          </cell>
          <cell r="D6333">
            <v>0.11</v>
          </cell>
        </row>
        <row r="6334">
          <cell r="A6334">
            <v>95378</v>
          </cell>
          <cell r="B6334" t="str">
            <v>CURSO DE CAPACITAÇÃO PARA SERVENTE (ENCARGOS COMPLEMENTARES) - HORISTA</v>
          </cell>
          <cell r="C6334" t="str">
            <v>H</v>
          </cell>
          <cell r="D6334">
            <v>0.16</v>
          </cell>
        </row>
        <row r="6335">
          <cell r="A6335">
            <v>95379</v>
          </cell>
          <cell r="B6335" t="str">
            <v>CURSO DE CAPACITAÇÃO PARA SOLDADOR (ENCARGOS COMPLEMENTARES) - HORISTA</v>
          </cell>
          <cell r="C6335" t="str">
            <v>H</v>
          </cell>
          <cell r="D6335">
            <v>0.11</v>
          </cell>
        </row>
        <row r="6336">
          <cell r="A6336">
            <v>95380</v>
          </cell>
          <cell r="B6336" t="str">
            <v>CURSO DE CAPACITAÇÃO PARA SOLDADOR A (PARA SOLDA A SER TESTADA COM RAIOS  X ) (ENCARGOS COMPLEMENTARES) - HORISTA</v>
          </cell>
          <cell r="C6336" t="str">
            <v>H</v>
          </cell>
          <cell r="D6336">
            <v>0.15</v>
          </cell>
        </row>
        <row r="6337">
          <cell r="A6337">
            <v>95382</v>
          </cell>
          <cell r="B6337" t="str">
            <v>CURSO DE CAPACITAÇÃO PARA TAQUEADOR OU TAQUEIRO (ENCARGOS COMPLEMENTARES) - HORISTA</v>
          </cell>
          <cell r="C6337" t="str">
            <v>H</v>
          </cell>
          <cell r="D6337">
            <v>0.14000000000000001</v>
          </cell>
        </row>
        <row r="6338">
          <cell r="A6338">
            <v>95383</v>
          </cell>
          <cell r="B6338" t="str">
            <v>CURSO DE CAPACITAÇÃO PARA TÉCNICO DE LABORATÓRIO (ENCARGOS COMPLEMENTARES) - HORISTA</v>
          </cell>
          <cell r="C6338" t="str">
            <v>H</v>
          </cell>
          <cell r="D6338">
            <v>0.12</v>
          </cell>
        </row>
        <row r="6339">
          <cell r="A6339">
            <v>95384</v>
          </cell>
          <cell r="B6339" t="str">
            <v>CURSO DE CAPACITAÇÃO PARA TÉCNICO DE SONDAGEM (ENCARGOS COMPLEMENTARES) - HORISTA</v>
          </cell>
          <cell r="C6339" t="str">
            <v>H</v>
          </cell>
          <cell r="D6339">
            <v>0.15</v>
          </cell>
        </row>
        <row r="6340">
          <cell r="A6340">
            <v>95385</v>
          </cell>
          <cell r="B6340" t="str">
            <v>CURSO DE CAPACITAÇÃO PARA TELHADISTA (ENCARGOS COMPLEMENTARES) - HORISTA</v>
          </cell>
          <cell r="C6340" t="str">
            <v>H</v>
          </cell>
          <cell r="D6340">
            <v>0.12</v>
          </cell>
        </row>
        <row r="6341">
          <cell r="A6341">
            <v>95386</v>
          </cell>
          <cell r="B6341" t="str">
            <v>CURSO DE CAPACITAÇÃO PARA TRATORISTA (ENCARGOS COMPLEMENTARES) - HORISTA</v>
          </cell>
          <cell r="C6341" t="str">
            <v>H</v>
          </cell>
          <cell r="D6341">
            <v>0.08</v>
          </cell>
        </row>
        <row r="6342">
          <cell r="A6342">
            <v>95387</v>
          </cell>
          <cell r="B6342" t="str">
            <v>CURSO DE CAPACITAÇÃO PARA VIDRACEIRO (ENCARGOS COMPLEMENTARES) - HORISTA</v>
          </cell>
          <cell r="C6342" t="str">
            <v>H</v>
          </cell>
          <cell r="D6342">
            <v>0.14000000000000001</v>
          </cell>
        </row>
        <row r="6343">
          <cell r="A6343">
            <v>95388</v>
          </cell>
          <cell r="B6343" t="str">
            <v>CURSO DE CAPACITAÇÃO PARA VIGIA NOTURNO (ENCARGOS COMPLEMENTARES) - HORISTA</v>
          </cell>
          <cell r="C6343" t="str">
            <v>H</v>
          </cell>
          <cell r="D6343">
            <v>0.05</v>
          </cell>
        </row>
        <row r="6344">
          <cell r="A6344">
            <v>95389</v>
          </cell>
          <cell r="B6344" t="str">
            <v>CURSO DE CAPACITAÇÃO PARA OPERADOR DE BETONEIRA ESTACIONÁRIA/MISTURADOR (ENCARGOS COMPLEMENTARES) - HORISTA</v>
          </cell>
          <cell r="C6344" t="str">
            <v>H</v>
          </cell>
          <cell r="D6344">
            <v>0.05</v>
          </cell>
        </row>
        <row r="6345">
          <cell r="A6345">
            <v>95390</v>
          </cell>
          <cell r="B6345" t="str">
            <v>CURSO DE CAPACITAÇÃO PARA JARDINEIRO (ENCARGOS COMPLEMENTARES) - HORISTA</v>
          </cell>
          <cell r="C6345" t="str">
            <v>H</v>
          </cell>
          <cell r="D6345">
            <v>0.05</v>
          </cell>
        </row>
        <row r="6346">
          <cell r="A6346">
            <v>95391</v>
          </cell>
          <cell r="B6346" t="str">
            <v>CURSO DE CAPACITAÇÃO PARA DESENHISTA DETALHISTA (ENCARGOS COMPLEMENTARES) - HORISTA</v>
          </cell>
          <cell r="C6346" t="str">
            <v>H</v>
          </cell>
          <cell r="D6346">
            <v>7.0000000000000007E-2</v>
          </cell>
        </row>
        <row r="6347">
          <cell r="A6347">
            <v>95392</v>
          </cell>
          <cell r="B6347" t="str">
            <v>CURSO DE CAPACITAÇÃO PARA ALMOXARIFE (ENCARGOS COMPLEMENTARES) - HORISTA</v>
          </cell>
          <cell r="C6347" t="str">
            <v>H</v>
          </cell>
          <cell r="D6347">
            <v>0.05</v>
          </cell>
        </row>
        <row r="6348">
          <cell r="A6348">
            <v>95393</v>
          </cell>
          <cell r="B6348" t="str">
            <v>CURSO DE CAPACITAÇÃO PARA APONTADOR OU APROPRIADOR (ENCARGOS COMPLEMENTARES) - HORISTA</v>
          </cell>
          <cell r="C6348" t="str">
            <v>H</v>
          </cell>
          <cell r="D6348">
            <v>0.2</v>
          </cell>
        </row>
        <row r="6349">
          <cell r="A6349">
            <v>95394</v>
          </cell>
          <cell r="B6349" t="str">
            <v>CURSO DE CAPACITAÇÃO PARA ARQUITETO DE OBRA JÚNIOR (ENCARGOS COMPLEMENTARES) - HORISTA</v>
          </cell>
          <cell r="C6349" t="str">
            <v>H</v>
          </cell>
          <cell r="D6349">
            <v>0.37</v>
          </cell>
        </row>
        <row r="6350">
          <cell r="A6350">
            <v>95395</v>
          </cell>
          <cell r="B6350" t="str">
            <v>CURSO DE CAPACITAÇÃO PARA ARQUITETO DE OBRA PLENO (ENCARGOS COMPLEMENTARES) - HORISTA</v>
          </cell>
          <cell r="C6350" t="str">
            <v>H</v>
          </cell>
          <cell r="D6350">
            <v>0.53</v>
          </cell>
        </row>
        <row r="6351">
          <cell r="A6351">
            <v>95396</v>
          </cell>
          <cell r="B6351" t="str">
            <v>CURSO DE CAPACITAÇÃO PARA ARQUITETO DE OBRA SÊNIOR (ENCARGOS COMPLEMENTARES) - HORISTA</v>
          </cell>
          <cell r="C6351" t="str">
            <v>H</v>
          </cell>
          <cell r="D6351">
            <v>0.71</v>
          </cell>
        </row>
        <row r="6352">
          <cell r="A6352">
            <v>95397</v>
          </cell>
          <cell r="B6352" t="str">
            <v>CURSO DE CAPACITAÇÃO PARA AUXILIAR DE DESENHISTA (ENCARGOS COMPLEMENTARES) - HORISTA</v>
          </cell>
          <cell r="C6352" t="str">
            <v>H</v>
          </cell>
          <cell r="D6352">
            <v>0.06</v>
          </cell>
        </row>
        <row r="6353">
          <cell r="A6353">
            <v>95398</v>
          </cell>
          <cell r="B6353" t="str">
            <v>CURSO DE CAPACITAÇÃO PARA AUXILIAR DE ESCRITÓRIO (ENCARGOS COMPLEMENTARES) - HORISTA</v>
          </cell>
          <cell r="C6353" t="str">
            <v>H</v>
          </cell>
          <cell r="D6353">
            <v>0.04</v>
          </cell>
        </row>
        <row r="6354">
          <cell r="A6354">
            <v>95399</v>
          </cell>
          <cell r="B6354" t="str">
            <v>CURSO DE CAPACITAÇÃO PARA DESENHISTA COPISTA (ENCARGOS COMPLEMENTARES) - HORISTA</v>
          </cell>
          <cell r="C6354" t="str">
            <v>H</v>
          </cell>
          <cell r="D6354">
            <v>0.05</v>
          </cell>
        </row>
        <row r="6355">
          <cell r="A6355">
            <v>95400</v>
          </cell>
          <cell r="B6355" t="str">
            <v>CURSO DE CAPACITAÇÃO PARA DESENHISTA PROJETISTA (ENCARGOS COMPLEMENTARES) - HORISTA</v>
          </cell>
          <cell r="C6355" t="str">
            <v>H</v>
          </cell>
          <cell r="D6355">
            <v>0.06</v>
          </cell>
        </row>
        <row r="6356">
          <cell r="A6356">
            <v>95401</v>
          </cell>
          <cell r="B6356" t="str">
            <v>CURSO DE CAPACITAÇÃO PARA ENCARREGADO GERAL (ENCARGOS COMPLEMENTARES) - HORISTA</v>
          </cell>
          <cell r="C6356" t="str">
            <v>H</v>
          </cell>
          <cell r="D6356">
            <v>0.28999999999999998</v>
          </cell>
        </row>
        <row r="6357">
          <cell r="A6357">
            <v>95402</v>
          </cell>
          <cell r="B6357" t="str">
            <v>CURSO DE CAPACITAÇÃO PARA ENGENHEIRO CIVIL DE OBRA JÚNIOR (ENCARGOS COMPLEMENTARES) - HORISTA</v>
          </cell>
          <cell r="C6357" t="str">
            <v>H</v>
          </cell>
          <cell r="D6357">
            <v>0.91</v>
          </cell>
        </row>
        <row r="6358">
          <cell r="A6358">
            <v>95403</v>
          </cell>
          <cell r="B6358" t="str">
            <v>CURSO DE CAPACITAÇÃO PARA ENGENHEIRO CIVIL DE OBRA PLENO (ENCARGOS COMPLEMENTARES) - HORISTA</v>
          </cell>
          <cell r="C6358" t="str">
            <v>H</v>
          </cell>
          <cell r="D6358">
            <v>1.04</v>
          </cell>
        </row>
        <row r="6359">
          <cell r="A6359">
            <v>95404</v>
          </cell>
          <cell r="B6359" t="str">
            <v>CURSO DE CAPACITAÇÃO PARA ENGENHEIRO CIVIL DE OBRA SÊNIOR (ENCARGOS COMPLEMENTARES) - HORISTA</v>
          </cell>
          <cell r="C6359" t="str">
            <v>H</v>
          </cell>
          <cell r="D6359">
            <v>1.42</v>
          </cell>
        </row>
        <row r="6360">
          <cell r="A6360">
            <v>95405</v>
          </cell>
          <cell r="B6360" t="str">
            <v>CURSO DE CAPACITAÇÃO PARA MESTRE DE OBRAS (ENCARGOS COMPLEMENTARES) - HORISTA</v>
          </cell>
          <cell r="C6360" t="str">
            <v>H</v>
          </cell>
          <cell r="D6360">
            <v>0.44</v>
          </cell>
        </row>
        <row r="6361">
          <cell r="A6361">
            <v>95406</v>
          </cell>
          <cell r="B6361" t="str">
            <v>CURSO DE CAPACITAÇÃO PARA TOPÓGRAFO (ENCARGOS COMPLEMENTARES) - HORISTA</v>
          </cell>
          <cell r="C6361" t="str">
            <v>H</v>
          </cell>
          <cell r="D6361">
            <v>0.08</v>
          </cell>
        </row>
        <row r="6362">
          <cell r="A6362">
            <v>95407</v>
          </cell>
          <cell r="B6362" t="str">
            <v>CURSO DE CAPACITAÇÃO PARA ENGENHEIRO ELETRICISTA (ENCARGOS COMPLEMENTARES) - HORISTA</v>
          </cell>
          <cell r="C6362" t="str">
            <v>H</v>
          </cell>
          <cell r="D6362">
            <v>2.0099999999999998</v>
          </cell>
        </row>
        <row r="6363">
          <cell r="A6363">
            <v>95408</v>
          </cell>
          <cell r="B6363" t="str">
            <v>CURSO DE CAPACITAÇÃO  PARA MOTORISTA DE CAMINHÃO (ENCARGOS COMPLEMENTARES) - MENSALISTA</v>
          </cell>
          <cell r="C6363" t="str">
            <v>MES</v>
          </cell>
          <cell r="D6363">
            <v>6.88</v>
          </cell>
        </row>
        <row r="6364">
          <cell r="A6364">
            <v>95409</v>
          </cell>
          <cell r="B6364" t="str">
            <v>CURSO DE CAPACITAÇÃO PARA DESENHISTA DETALHISTA (ENCARGOS COMPLEMENTARES) - MENSALISTA</v>
          </cell>
          <cell r="C6364" t="str">
            <v>MES</v>
          </cell>
          <cell r="D6364">
            <v>8.41</v>
          </cell>
        </row>
        <row r="6365">
          <cell r="A6365">
            <v>95410</v>
          </cell>
          <cell r="B6365" t="str">
            <v>CURSO DE CAPACITAÇÃO PARA DESENHISTA COPISTA (ENCARGOS COMPLEMENTARES) - MENSALISTA</v>
          </cell>
          <cell r="C6365" t="str">
            <v>MES</v>
          </cell>
          <cell r="D6365">
            <v>6.35</v>
          </cell>
        </row>
        <row r="6366">
          <cell r="A6366">
            <v>95411</v>
          </cell>
          <cell r="B6366" t="str">
            <v>CURSO DE CAPACITAÇÃO PARA DESENHISTA PROJETISTA (ENCARGOS COMPLEMENTARES) - MENSALISTA</v>
          </cell>
          <cell r="C6366" t="str">
            <v>MES</v>
          </cell>
          <cell r="D6366">
            <v>6.72</v>
          </cell>
        </row>
        <row r="6367">
          <cell r="A6367">
            <v>95412</v>
          </cell>
          <cell r="B6367" t="str">
            <v>CURSO DE CAPACITAÇÃO PARA AUXILIAR DE DESENHISTA (ENCARGOS COMPLEMENTARES) - MENSALISTA</v>
          </cell>
          <cell r="C6367" t="str">
            <v>MES</v>
          </cell>
          <cell r="D6367">
            <v>6.72</v>
          </cell>
        </row>
        <row r="6368">
          <cell r="A6368">
            <v>95413</v>
          </cell>
          <cell r="B6368" t="str">
            <v>CURSO DE CAPACITAÇÃO PARA ALMOXARIFE (ENCARGOS COMPLEMENTARES) - MENSALISTA</v>
          </cell>
          <cell r="C6368" t="str">
            <v>MES</v>
          </cell>
          <cell r="D6368">
            <v>7.12</v>
          </cell>
        </row>
        <row r="6369">
          <cell r="A6369">
            <v>95414</v>
          </cell>
          <cell r="B6369" t="str">
            <v>CURSO DE CAPACITAÇÃO PARA APONTADOR OU APROPRIADOR (ENCARGOS COMPLEMENTARES) - MENSALISTA</v>
          </cell>
          <cell r="C6369" t="str">
            <v>MES</v>
          </cell>
          <cell r="D6369">
            <v>28.42</v>
          </cell>
        </row>
        <row r="6370">
          <cell r="A6370">
            <v>95415</v>
          </cell>
          <cell r="B6370" t="str">
            <v>CURSO DE CAPACITAÇÃO PARA ENGENHEIRO CIVIL DE OBRA JÚNIOR (ENCARGOS COMPLEMENTARES) - MENSALISTA</v>
          </cell>
          <cell r="C6370" t="str">
            <v>MES</v>
          </cell>
          <cell r="D6370">
            <v>124.46</v>
          </cell>
        </row>
        <row r="6371">
          <cell r="A6371">
            <v>95416</v>
          </cell>
          <cell r="B6371" t="str">
            <v>CURSO DE CAPACITAÇÃO PARA AUXILIAR DE ESCRITÓRIO (ENCARGOS COMPLEMENTARES) - MENSALISTA</v>
          </cell>
          <cell r="C6371" t="str">
            <v>MES</v>
          </cell>
          <cell r="D6371">
            <v>5.74</v>
          </cell>
        </row>
        <row r="6372">
          <cell r="A6372">
            <v>95417</v>
          </cell>
          <cell r="B6372" t="str">
            <v>CURSO DE CAPACITAÇÃO PARA ENGENHEIRO CIVIL DE OBRA PLENO (ENCARGOS COMPLEMENTARES) - MENSALISTA</v>
          </cell>
          <cell r="C6372" t="str">
            <v>MES</v>
          </cell>
          <cell r="D6372">
            <v>141.66</v>
          </cell>
        </row>
        <row r="6373">
          <cell r="A6373">
            <v>95418</v>
          </cell>
          <cell r="B6373" t="str">
            <v>CURSO DE CAPACITAÇÃO PARA ENGENHEIRO CIVIL DE OBRA SÊNIOR (ENCARGOS COMPLEMENTARES) - MENSALISTA</v>
          </cell>
          <cell r="C6373" t="str">
            <v>MES</v>
          </cell>
          <cell r="D6373">
            <v>193.65</v>
          </cell>
        </row>
        <row r="6374">
          <cell r="A6374">
            <v>95419</v>
          </cell>
          <cell r="B6374" t="str">
            <v>CURSO DE CAPACITAÇÃO PARA ARQUITETO JÚNIOR (ENCARGOS COMPLEMENTARES) - MENSALISTA</v>
          </cell>
          <cell r="C6374" t="str">
            <v>MES</v>
          </cell>
          <cell r="D6374">
            <v>51.75</v>
          </cell>
        </row>
        <row r="6375">
          <cell r="A6375">
            <v>95420</v>
          </cell>
          <cell r="B6375" t="str">
            <v>CURSO DE CAPACITAÇÃO PARA ARQUITETO PLENO (ENCARGOS COMPLEMENTARES) - MENSALISTA</v>
          </cell>
          <cell r="C6375" t="str">
            <v>MES</v>
          </cell>
          <cell r="D6375">
            <v>73.510000000000005</v>
          </cell>
        </row>
        <row r="6376">
          <cell r="A6376">
            <v>95421</v>
          </cell>
          <cell r="B6376" t="str">
            <v>CURSO DE CAPACITAÇÃO PARA ARQUITETO SÊNIOR (ENCARGOS COMPLEMENTARES) - MENSALISTA</v>
          </cell>
          <cell r="C6376" t="str">
            <v>MES</v>
          </cell>
          <cell r="D6376">
            <v>97.18</v>
          </cell>
        </row>
        <row r="6377">
          <cell r="A6377">
            <v>95422</v>
          </cell>
          <cell r="B6377" t="str">
            <v>CURSO DE CAPACITAÇÃO PARA ENCARREGADO GERAL DE OBRAS (ENCARGOS COMPLEMENTARES) - MENSALISTA</v>
          </cell>
          <cell r="C6377" t="str">
            <v>MES</v>
          </cell>
          <cell r="D6377">
            <v>39.56</v>
          </cell>
        </row>
        <row r="6378">
          <cell r="A6378">
            <v>95423</v>
          </cell>
          <cell r="B6378" t="str">
            <v>CURSO DE CAPACITAÇÃO PARA MESTRE DE OBRAS (ENCARGOS COMPLEMENTARES) - MENSALISTA</v>
          </cell>
          <cell r="C6378" t="str">
            <v>MES</v>
          </cell>
          <cell r="D6378">
            <v>60.05</v>
          </cell>
        </row>
        <row r="6379">
          <cell r="A6379">
            <v>95424</v>
          </cell>
          <cell r="B6379" t="str">
            <v>CURSO DE CAPACITAÇÃO PARA TOPÓGRAFO (ENCARGOS COMPLEMENTARES) - MENSALISTA</v>
          </cell>
          <cell r="C6379" t="str">
            <v>MES</v>
          </cell>
          <cell r="D6379">
            <v>11.76</v>
          </cell>
        </row>
        <row r="6380">
          <cell r="A6380">
            <v>100288</v>
          </cell>
          <cell r="B6380" t="str">
            <v>CURSO DE CAPACITAÇÃO PARA VIGIA DIURNO (ENCARGOS COMPLEMENTARES) - HORISTA</v>
          </cell>
          <cell r="C6380" t="str">
            <v>H</v>
          </cell>
          <cell r="D6380">
            <v>0.04</v>
          </cell>
        </row>
        <row r="6381">
          <cell r="A6381">
            <v>100289</v>
          </cell>
          <cell r="B6381" t="str">
            <v>VIGIA DIURNO COM ENCARGOS COMPLEMENTARES</v>
          </cell>
          <cell r="C6381" t="str">
            <v>H</v>
          </cell>
          <cell r="D6381">
            <v>16.28</v>
          </cell>
        </row>
        <row r="6382">
          <cell r="A6382">
            <v>100290</v>
          </cell>
          <cell r="B6382" t="str">
            <v>CURSO DE CAPACITAÇÃO PARA AUXILIAR DE ALMOXARIFE (ENCARGOS COMPLEMENTARES) - HORISTA</v>
          </cell>
          <cell r="C6382" t="str">
            <v>H</v>
          </cell>
          <cell r="D6382">
            <v>0.03</v>
          </cell>
        </row>
        <row r="6383">
          <cell r="A6383">
            <v>100291</v>
          </cell>
          <cell r="B6383" t="str">
            <v>CURSO DE CAPACITAÇÃO PARA AJUDANTE DE PINTOR (ENCARGOS COMPLEMENTARES) - HORISTA</v>
          </cell>
          <cell r="C6383" t="str">
            <v>H</v>
          </cell>
          <cell r="D6383">
            <v>0.1</v>
          </cell>
        </row>
        <row r="6384">
          <cell r="A6384">
            <v>100292</v>
          </cell>
          <cell r="B6384" t="str">
            <v>CURSO DE CAPACITAÇÃO PARA COORDENADOR/GERENTE DE OBRA (ENCARGOS COMPLEMENTARES) - HORISTA</v>
          </cell>
          <cell r="C6384" t="str">
            <v>H</v>
          </cell>
          <cell r="D6384">
            <v>0.46</v>
          </cell>
        </row>
        <row r="6385">
          <cell r="A6385">
            <v>100293</v>
          </cell>
          <cell r="B6385" t="str">
            <v>CURSO DE CAPACITAÇÃO PARA AUXILIAR DE AZULEJISTA (ENCARGOS COMPLEMENTARES) - HORISTA</v>
          </cell>
          <cell r="C6385" t="str">
            <v>H</v>
          </cell>
          <cell r="D6385">
            <v>0.11</v>
          </cell>
        </row>
        <row r="6386">
          <cell r="A6386">
            <v>100294</v>
          </cell>
          <cell r="B6386" t="str">
            <v>CURSO DE CAPACITAÇÃO PARA ARQUITETO PAISAGISTA (ENCARGOS COMPLEMENTARES) - HORISTA</v>
          </cell>
          <cell r="C6386" t="str">
            <v>H</v>
          </cell>
          <cell r="D6386">
            <v>0.21</v>
          </cell>
        </row>
        <row r="6387">
          <cell r="A6387">
            <v>100295</v>
          </cell>
          <cell r="B6387" t="str">
            <v>CURSO DE CAPACITAÇÃO PARA MONTADOR DE ELETROELETRONICOS (ENCARGOS COMPLEMENTARES) - HORISTA</v>
          </cell>
          <cell r="C6387" t="str">
            <v>H</v>
          </cell>
          <cell r="D6387">
            <v>0.32</v>
          </cell>
        </row>
        <row r="6388">
          <cell r="A6388">
            <v>100296</v>
          </cell>
          <cell r="B6388" t="str">
            <v>CURSO DE CAPACITAÇÃO PARA ENGENHEIRO CIVIL JUNIOR (ENCARGOS COMPLEMENTARES) - HORISTA</v>
          </cell>
          <cell r="C6388" t="str">
            <v>H</v>
          </cell>
          <cell r="D6388">
            <v>0.72</v>
          </cell>
        </row>
        <row r="6389">
          <cell r="A6389">
            <v>100297</v>
          </cell>
          <cell r="B6389" t="str">
            <v>CURSO DE CAPACITAÇÃO PARA ENGENHEIRO CIVIL PLENO (ENCARGOS COMPLEMENTARES) - HORISTA</v>
          </cell>
          <cell r="C6389" t="str">
            <v>H</v>
          </cell>
          <cell r="D6389">
            <v>0.81</v>
          </cell>
        </row>
        <row r="6390">
          <cell r="A6390">
            <v>100298</v>
          </cell>
          <cell r="B6390" t="str">
            <v>CURSO DE CAPACITAÇÃO PARA MECÂNICO DE REFRIGERAÇÃO (ENCARGOS COMPLEMENTARES) - HORISTA</v>
          </cell>
          <cell r="C6390" t="str">
            <v>H</v>
          </cell>
          <cell r="D6390">
            <v>0.39</v>
          </cell>
        </row>
        <row r="6391">
          <cell r="A6391">
            <v>100299</v>
          </cell>
          <cell r="B6391" t="str">
            <v>CURSO DE CAPACITAÇÃO PARA TÉCNICO EM SEGURANÇA DO TRABALHO (ENCARGOS COMPLEMENTARES) - HORISTA</v>
          </cell>
          <cell r="C6391" t="str">
            <v>H</v>
          </cell>
          <cell r="D6391">
            <v>0.27</v>
          </cell>
        </row>
        <row r="6392">
          <cell r="A6392">
            <v>100300</v>
          </cell>
          <cell r="B6392" t="str">
            <v>AUXILIAR DE ALMOXARIFE COM ENCARGOS COMPLEMENTARES</v>
          </cell>
          <cell r="C6392" t="str">
            <v>H</v>
          </cell>
          <cell r="D6392">
            <v>12.49</v>
          </cell>
        </row>
        <row r="6393">
          <cell r="A6393">
            <v>100301</v>
          </cell>
          <cell r="B6393" t="str">
            <v>AJUDANTE DE PINTOR COM ENCARGOS COMPLEMENTARES</v>
          </cell>
          <cell r="C6393" t="str">
            <v>H</v>
          </cell>
          <cell r="D6393">
            <v>16.78</v>
          </cell>
        </row>
        <row r="6394">
          <cell r="A6394">
            <v>100302</v>
          </cell>
          <cell r="B6394" t="str">
            <v>COORDENADOR/GERENTE DE OBRA COM ENCARGOS COMPLEMENTARES</v>
          </cell>
          <cell r="C6394" t="str">
            <v>H</v>
          </cell>
          <cell r="D6394">
            <v>133.43</v>
          </cell>
        </row>
        <row r="6395">
          <cell r="A6395">
            <v>100303</v>
          </cell>
          <cell r="B6395" t="str">
            <v>AUXILIAR DE AZULEJISTA COM ENCARGOS COMPLEMENTARES</v>
          </cell>
          <cell r="C6395" t="str">
            <v>H</v>
          </cell>
          <cell r="D6395">
            <v>15.73</v>
          </cell>
        </row>
        <row r="6396">
          <cell r="A6396">
            <v>100304</v>
          </cell>
          <cell r="B6396" t="str">
            <v>ARQUITETO PAISAGISTA COM ENCARGOS COMPLEMENTARES</v>
          </cell>
          <cell r="C6396" t="str">
            <v>H</v>
          </cell>
          <cell r="D6396">
            <v>63.85</v>
          </cell>
        </row>
        <row r="6397">
          <cell r="A6397">
            <v>100305</v>
          </cell>
          <cell r="B6397" t="str">
            <v>ENGENHEIRO CIVIL JUNIOR COM ENCARGOS COMPLEMENTARES</v>
          </cell>
          <cell r="C6397" t="str">
            <v>H</v>
          </cell>
          <cell r="D6397">
            <v>93.05</v>
          </cell>
        </row>
        <row r="6398">
          <cell r="A6398">
            <v>100306</v>
          </cell>
          <cell r="B6398" t="str">
            <v>ENGENHEIRO CIVIL PLENO COM ENCARGOS COMPLEMENTARES</v>
          </cell>
          <cell r="C6398" t="str">
            <v>H</v>
          </cell>
          <cell r="D6398">
            <v>104.86</v>
          </cell>
        </row>
        <row r="6399">
          <cell r="A6399">
            <v>100307</v>
          </cell>
          <cell r="B6399" t="str">
            <v>MONTADOR DE ELETROELETRÔNICOS COM ENCARGOS COMPLEMENTARES</v>
          </cell>
          <cell r="C6399" t="str">
            <v>H</v>
          </cell>
          <cell r="D6399">
            <v>20.16</v>
          </cell>
        </row>
        <row r="6400">
          <cell r="A6400">
            <v>100308</v>
          </cell>
          <cell r="B6400" t="str">
            <v>MECÂNICO DE REFRIGERAÇÃO COM ENCARGOS COMPLEMENTARES</v>
          </cell>
          <cell r="C6400" t="str">
            <v>H</v>
          </cell>
          <cell r="D6400">
            <v>22.13</v>
          </cell>
        </row>
        <row r="6401">
          <cell r="A6401">
            <v>100309</v>
          </cell>
          <cell r="B6401" t="str">
            <v>TÉCNICO EM SEGURAÇA DO TRABALHO COM ENCARGOS COMPLEMENTARES</v>
          </cell>
          <cell r="C6401" t="str">
            <v>H</v>
          </cell>
          <cell r="D6401">
            <v>23.88</v>
          </cell>
        </row>
        <row r="6402">
          <cell r="A6402">
            <v>100310</v>
          </cell>
          <cell r="B6402" t="str">
            <v>CURSO DE CAPACITAÇÃO PARA AUXILIAR DE ALMOXARIFE (ENCARGOS COMPLEMENTARES) - MENSALISTA</v>
          </cell>
          <cell r="C6402" t="str">
            <v>MES</v>
          </cell>
          <cell r="D6402">
            <v>5.45</v>
          </cell>
        </row>
        <row r="6403">
          <cell r="A6403">
            <v>100311</v>
          </cell>
          <cell r="B6403" t="str">
            <v>CURSO DE CAPACITAÇÃO PARA COORDENADOR/GERENTE DE OBRA (ENCARGOS COMPLEMENTARES) - MENSALISTA</v>
          </cell>
          <cell r="C6403" t="str">
            <v>MES</v>
          </cell>
          <cell r="D6403">
            <v>63.15</v>
          </cell>
        </row>
        <row r="6404">
          <cell r="A6404">
            <v>100312</v>
          </cell>
          <cell r="B6404" t="str">
            <v>CURSO DE CAPACITAÇÃO PARA ARQUITETO PAISAGISTA (ENCARGOS COMPLEMENTARES) - MENSALISTA</v>
          </cell>
          <cell r="C6404" t="str">
            <v>MES</v>
          </cell>
          <cell r="D6404">
            <v>29.98</v>
          </cell>
        </row>
        <row r="6405">
          <cell r="A6405">
            <v>100313</v>
          </cell>
          <cell r="B6405" t="str">
            <v>CURSO DE CAPACITAÇÃO PARA ENGENHEIRO CIVIL JUNIOR (ENCARGOS COMPLEMENTARES) - MENSALISTA</v>
          </cell>
          <cell r="C6405" t="str">
            <v>MES</v>
          </cell>
          <cell r="D6405">
            <v>98.75</v>
          </cell>
        </row>
        <row r="6406">
          <cell r="A6406">
            <v>100314</v>
          </cell>
          <cell r="B6406" t="str">
            <v>CURSO DE CAPACITAÇÃO PARA ENGENHEIRO CIVIL PLENO (ENCARGOS COMPLEMENTARES) - MENSALISTA</v>
          </cell>
          <cell r="C6406" t="str">
            <v>MES</v>
          </cell>
          <cell r="D6406">
            <v>111.41</v>
          </cell>
        </row>
        <row r="6407">
          <cell r="A6407">
            <v>100315</v>
          </cell>
          <cell r="B6407" t="str">
            <v>CURSO DE CAPACITAÇÃO PARA TÉCNICO EM SEGURANÇA DO TRABALHO (ENCARGOS COMPLEMENTARES) - MENSALISTA</v>
          </cell>
          <cell r="C6407" t="str">
            <v>MES</v>
          </cell>
          <cell r="D6407">
            <v>37.979999999999997</v>
          </cell>
        </row>
        <row r="6408">
          <cell r="A6408">
            <v>100316</v>
          </cell>
          <cell r="B6408" t="str">
            <v>AUXILIAR DE ALMOXARIFE COM ENCARGOS COMPLEMENTARES</v>
          </cell>
          <cell r="C6408" t="str">
            <v>MES</v>
          </cell>
          <cell r="D6408">
            <v>2226.8200000000002</v>
          </cell>
        </row>
        <row r="6409">
          <cell r="A6409">
            <v>100317</v>
          </cell>
          <cell r="B6409" t="str">
            <v>COORDENADOR / GERENTE DE OBRA COM ENCARGOS COMPLEMENTARES</v>
          </cell>
          <cell r="C6409" t="str">
            <v>MES</v>
          </cell>
          <cell r="D6409">
            <v>23643.42</v>
          </cell>
        </row>
        <row r="6410">
          <cell r="A6410">
            <v>100318</v>
          </cell>
          <cell r="B6410" t="str">
            <v>ARQUITETO PAISAGISTA COM ENCARGOS COMPLEMENTARES</v>
          </cell>
          <cell r="C6410" t="str">
            <v>MES</v>
          </cell>
          <cell r="D6410">
            <v>11324.81</v>
          </cell>
        </row>
        <row r="6411">
          <cell r="A6411">
            <v>100319</v>
          </cell>
          <cell r="B6411" t="str">
            <v>ENGENHEIRO CIVIL JUNIOR COM ENCARGOS COMPLEMENTARES</v>
          </cell>
          <cell r="C6411" t="str">
            <v>MES</v>
          </cell>
          <cell r="D6411">
            <v>16477.27</v>
          </cell>
        </row>
        <row r="6412">
          <cell r="A6412">
            <v>100320</v>
          </cell>
          <cell r="B6412" t="str">
            <v>ENGENHEIRO CIVIL PLENO COM ENCARGOS COMPLEMENTARES</v>
          </cell>
          <cell r="C6412" t="str">
            <v>MES</v>
          </cell>
          <cell r="D6412">
            <v>18565.43</v>
          </cell>
        </row>
        <row r="6413">
          <cell r="A6413">
            <v>100321</v>
          </cell>
          <cell r="B6413" t="str">
            <v>TÉCNICO EM SEGURANÇA DO TRABALHO COM ENCARGOS COMPLEMENTARES</v>
          </cell>
          <cell r="C6413" t="str">
            <v>MES</v>
          </cell>
          <cell r="D6413">
            <v>4237.29</v>
          </cell>
        </row>
        <row r="6414">
          <cell r="A6414">
            <v>100533</v>
          </cell>
          <cell r="B6414" t="str">
            <v>TECNICO DE EDIFICACOES COM ENCARGOS COMPLEMENTARES</v>
          </cell>
          <cell r="C6414" t="str">
            <v>H</v>
          </cell>
          <cell r="D6414">
            <v>19.53</v>
          </cell>
        </row>
        <row r="6415">
          <cell r="A6415">
            <v>100534</v>
          </cell>
          <cell r="B6415" t="str">
            <v>TECNICO DE EDIFICACOES COM ENCARGOS COMPLEMENTARES</v>
          </cell>
          <cell r="C6415" t="str">
            <v>MES</v>
          </cell>
          <cell r="D6415">
            <v>2774.81</v>
          </cell>
        </row>
        <row r="6416">
          <cell r="A6416">
            <v>100535</v>
          </cell>
          <cell r="B6416" t="str">
            <v>CURSO DE CAPACITAÇÃO PARA TECNICO DE EDIFICACOES (ENCARGOS COMPLEMENTARES) - HORISTA</v>
          </cell>
          <cell r="C6416" t="str">
            <v>H</v>
          </cell>
          <cell r="D6416">
            <v>0.22</v>
          </cell>
        </row>
        <row r="6417">
          <cell r="A6417">
            <v>100536</v>
          </cell>
          <cell r="B6417" t="str">
            <v>CURSO DE CAPACITAÇÃO PARA TECNICO DE EDIFICACOES (ENCARGOS COMPLEMENTARES) - MENSALISTA</v>
          </cell>
          <cell r="C6417" t="str">
            <v>MES</v>
          </cell>
          <cell r="D6417">
            <v>24.22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TETICO_PAC_OBRA_3000"/>
      <sheetName val="ANALIT_PAC_OBRA_3000"/>
      <sheetName val="CRONOGRAMA"/>
      <sheetName val="BDI"/>
      <sheetName val="ANALISE_PAC_OBRA_3000"/>
      <sheetName val="COMPOSIÇÃO"/>
      <sheetName val="Plan1"/>
      <sheetName val="Mat Asf"/>
      <sheetName val="aterro pontesul"/>
      <sheetName val="dmt_ev"/>
      <sheetName val="RELATÓRIO"/>
      <sheetName val="REAJU (2)"/>
    </sheetNames>
    <sheetDataSet>
      <sheetData sheetId="0"/>
      <sheetData sheetId="1"/>
      <sheetData sheetId="2"/>
      <sheetData sheetId="3"/>
      <sheetData sheetId="4"/>
      <sheetData sheetId="5"/>
      <sheetData sheetId="6">
        <row r="2">
          <cell r="A2"/>
          <cell r="B2" t="str">
            <v>S U M Á R I O</v>
          </cell>
          <cell r="C2"/>
          <cell r="D2"/>
        </row>
        <row r="3">
          <cell r="A3" t="str">
            <v>DADOS DO RELAT</v>
          </cell>
          <cell r="B3" t="str">
            <v>RIO</v>
          </cell>
          <cell r="C3"/>
          <cell r="D3"/>
        </row>
        <row r="4">
          <cell r="A4" t="str">
            <v>+-------------</v>
          </cell>
          <cell r="B4" t="str">
            <v>----------------------------------------------------------------------</v>
          </cell>
          <cell r="C4" t="str">
            <v>--------------------</v>
          </cell>
          <cell r="D4" t="str">
            <v>----------------------</v>
          </cell>
        </row>
        <row r="5">
          <cell r="A5" t="str">
            <v>| NOME</v>
          </cell>
          <cell r="B5" t="str">
            <v>PCI.817-01</v>
          </cell>
          <cell r="C5" t="str">
            <v>EMIS</v>
          </cell>
          <cell r="D5" t="str">
            <v>ÃO : 18/10/2011 18:36:</v>
          </cell>
        </row>
        <row r="6">
          <cell r="A6" t="str">
            <v>| DESCRIÇÃO</v>
          </cell>
          <cell r="B6" t="str">
            <v>Custos de Composição – Sintético</v>
          </cell>
          <cell r="C6"/>
          <cell r="D6"/>
        </row>
        <row r="7">
          <cell r="A7" t="str">
            <v>| VERSÃO</v>
          </cell>
          <cell r="B7" t="str">
            <v>00</v>
          </cell>
          <cell r="C7"/>
          <cell r="D7"/>
        </row>
        <row r="8">
          <cell r="A8" t="str">
            <v>+-------------</v>
          </cell>
          <cell r="B8" t="str">
            <v>----------------------------------------------------------------------</v>
          </cell>
          <cell r="C8" t="str">
            <v>--------------------</v>
          </cell>
          <cell r="D8" t="str">
            <v>----------------------</v>
          </cell>
        </row>
        <row r="9">
          <cell r="A9" t="str">
            <v>DADOS DA SOLIC</v>
          </cell>
          <cell r="B9" t="str">
            <v>TAÇÃO</v>
          </cell>
          <cell r="C9"/>
          <cell r="D9"/>
        </row>
        <row r="10">
          <cell r="A10" t="str">
            <v>+-------------</v>
          </cell>
          <cell r="B10" t="str">
            <v>----------------------------------------------------------------------</v>
          </cell>
          <cell r="C10" t="str">
            <v>--------------------</v>
          </cell>
          <cell r="D10" t="str">
            <v>----------------------</v>
          </cell>
        </row>
        <row r="11">
          <cell r="A11" t="str">
            <v>| PROTOCOLO</v>
          </cell>
          <cell r="B11" t="str">
            <v>000123658</v>
          </cell>
          <cell r="C11"/>
          <cell r="D11"/>
        </row>
        <row r="12">
          <cell r="A12" t="str">
            <v>| USUÁRIO</v>
          </cell>
          <cell r="B12" t="str">
            <v>C111995 - LUCIANO KANACILO</v>
          </cell>
          <cell r="C12"/>
          <cell r="D12"/>
        </row>
        <row r="13">
          <cell r="A13" t="str">
            <v>| LOTAÇÃO</v>
          </cell>
          <cell r="B13" t="str">
            <v>NACIONAL</v>
          </cell>
          <cell r="C13"/>
          <cell r="D13"/>
        </row>
        <row r="14">
          <cell r="A14" t="str">
            <v>| PARÂMETROS</v>
          </cell>
          <cell r="B14"/>
          <cell r="C14"/>
          <cell r="D14"/>
        </row>
        <row r="15">
          <cell r="A15" t="str">
            <v>|</v>
          </cell>
          <cell r="B15" t="str">
            <v>ABRANGÊNCIA : NACIONAL</v>
          </cell>
          <cell r="C15"/>
          <cell r="D15"/>
        </row>
        <row r="16">
          <cell r="A16" t="str">
            <v>|</v>
          </cell>
          <cell r="B16" t="str">
            <v>LOCALIDADE : CUIABA</v>
          </cell>
          <cell r="C16"/>
          <cell r="D16"/>
        </row>
        <row r="17">
          <cell r="A17" t="str">
            <v>|</v>
          </cell>
          <cell r="B17" t="str">
            <v>VÍNCULO : CAIXA REFERENCIAL</v>
          </cell>
          <cell r="C17"/>
          <cell r="D17"/>
        </row>
        <row r="18">
          <cell r="A18" t="str">
            <v>|</v>
          </cell>
          <cell r="B18" t="str">
            <v>DATA DE PREÇO : 07/2011</v>
          </cell>
          <cell r="C18"/>
          <cell r="D18"/>
        </row>
        <row r="19">
          <cell r="A19" t="str">
            <v>|</v>
          </cell>
          <cell r="B19" t="str">
            <v>DATA DE RT : 01/07/2011</v>
          </cell>
          <cell r="C19"/>
          <cell r="D19"/>
        </row>
        <row r="20">
          <cell r="A20" t="str">
            <v>|</v>
          </cell>
          <cell r="B20" t="str">
            <v>NÍVEL DE PREÇO : MEDIANO</v>
          </cell>
          <cell r="C20"/>
          <cell r="D20"/>
        </row>
        <row r="21">
          <cell r="A21" t="str">
            <v>|</v>
          </cell>
          <cell r="B21" t="str">
            <v>ENCARGOS : S</v>
          </cell>
          <cell r="C21"/>
          <cell r="D21"/>
        </row>
        <row r="22">
          <cell r="A22" t="str">
            <v>|</v>
          </cell>
          <cell r="B22" t="str">
            <v>CLASSES A SUPRIMIR : NENHUMA</v>
          </cell>
          <cell r="C22"/>
          <cell r="D22"/>
        </row>
        <row r="23">
          <cell r="A23" t="str">
            <v>|</v>
          </cell>
          <cell r="B23"/>
          <cell r="C23"/>
          <cell r="D23"/>
        </row>
        <row r="24">
          <cell r="A24" t="str">
            <v>+-------------</v>
          </cell>
          <cell r="B24" t="str">
            <v>----------------------------------------------------------------------</v>
          </cell>
          <cell r="C24" t="str">
            <v>--------------------</v>
          </cell>
          <cell r="D24" t="str">
            <v>----------------------</v>
          </cell>
        </row>
        <row r="25">
          <cell r="A25" t="str">
            <v>PCI.817.01 - C</v>
          </cell>
          <cell r="B25" t="str">
            <v>STO DE COMPOSIÇÕES - SINTÉTICO</v>
          </cell>
          <cell r="C25" t="str">
            <v>EMISSãO:</v>
          </cell>
          <cell r="D25" t="str">
            <v>18/10/2011 AS 18:36:49</v>
          </cell>
        </row>
        <row r="26">
          <cell r="A26" t="str">
            <v>ENCARGOS SOCIA</v>
          </cell>
          <cell r="B26" t="str">
            <v>S SOBRE PREÇOS DA MÃO-DE-OBRA: 121,20%(HORA) 80,71%(MÊS)</v>
          </cell>
          <cell r="C26"/>
          <cell r="D26"/>
        </row>
        <row r="27">
          <cell r="A27" t="str">
            <v>ABRANGÊNCIA :</v>
          </cell>
          <cell r="B27" t="str">
            <v>ACIONAL LOCALIDADE : CUI</v>
          </cell>
          <cell r="C27" t="str">
            <v>ABA</v>
          </cell>
          <cell r="D27"/>
        </row>
        <row r="28">
          <cell r="A28" t="str">
            <v>REF.COLETA : M</v>
          </cell>
          <cell r="B28" t="str">
            <v>DIANO</v>
          </cell>
          <cell r="C28" t="str">
            <v>DATA DE</v>
          </cell>
          <cell r="D28" t="str">
            <v>REÇO : 07/2011</v>
          </cell>
        </row>
        <row r="29">
          <cell r="A29" t="str">
            <v>ASTU</v>
          </cell>
          <cell r="B29" t="str">
            <v>ASSENTAMENTO DE TUBOS E PECAS</v>
          </cell>
          <cell r="C29"/>
          <cell r="D29"/>
        </row>
        <row r="30">
          <cell r="A30">
            <v>45</v>
          </cell>
          <cell r="B30" t="str">
            <v>FORNEC E/OU ASSENT DE TUBO DE FERRO FUNDIDO JUNTA ELASTICA</v>
          </cell>
          <cell r="C30"/>
          <cell r="D30"/>
        </row>
        <row r="31">
          <cell r="A31">
            <v>73887</v>
          </cell>
          <cell r="B31" t="str">
            <v>ASSENTAMENTO DE TUBO DE FERRO FUNDIDO COM JUNTA ELASTICA</v>
          </cell>
          <cell r="C31"/>
          <cell r="D31"/>
        </row>
        <row r="32">
          <cell r="A32" t="str">
            <v>73887/001</v>
          </cell>
          <cell r="B32" t="str">
            <v>ASSENTAMENTO SIMPLES DE TUBOS DE FºFº C/ JUNTA ELÁSTICA - DN 75 MM</v>
          </cell>
          <cell r="C32" t="str">
            <v>M</v>
          </cell>
          <cell r="D32">
            <v>1.56</v>
          </cell>
        </row>
        <row r="33">
          <cell r="A33" t="str">
            <v>73887/002</v>
          </cell>
          <cell r="B33" t="str">
            <v>ASSENTAMENTO DE TUBO FOFO COM JUNTA ELASTICA - DN 100 - INCLUSIVE TRANSPORTE</v>
          </cell>
          <cell r="C33" t="str">
            <v>M</v>
          </cell>
          <cell r="D33">
            <v>1.89</v>
          </cell>
        </row>
        <row r="34">
          <cell r="A34" t="str">
            <v>73887/003</v>
          </cell>
          <cell r="B34" t="str">
            <v>ASSENTAMENTO DE TUBO FOFO COM JUNTA ELASTICA - DN 150 - INCLUSIVE TRANSPORTE</v>
          </cell>
          <cell r="C34" t="str">
            <v>M</v>
          </cell>
          <cell r="D34">
            <v>3.52</v>
          </cell>
        </row>
        <row r="35">
          <cell r="A35" t="str">
            <v>73887/004</v>
          </cell>
          <cell r="B35" t="str">
            <v>ASSENTAMENTO DE TUBO FOFO COM JUNTA ELASTICA - DN 200 - INCLUSIVE TRANSPORTE</v>
          </cell>
          <cell r="C35" t="str">
            <v>M</v>
          </cell>
          <cell r="D35">
            <v>4.5</v>
          </cell>
        </row>
        <row r="36">
          <cell r="A36" t="str">
            <v>73887/005</v>
          </cell>
          <cell r="B36" t="str">
            <v>ASSENTAMENTO SIMPLES DE TUBOS DE FºFº C/ JUNTA ELÁSTICA - DN 250 MM</v>
          </cell>
          <cell r="C36" t="str">
            <v>M</v>
          </cell>
          <cell r="D36">
            <v>5.45</v>
          </cell>
        </row>
        <row r="37">
          <cell r="A37" t="str">
            <v>73887/006</v>
          </cell>
          <cell r="B37" t="str">
            <v>ASSENTAMENTO DE TUBO FOFO COM JUNTA ELASTICA - DN 300 - INCLUSIVE TRANSPORTE</v>
          </cell>
          <cell r="C37" t="str">
            <v>M</v>
          </cell>
          <cell r="D37">
            <v>6.16</v>
          </cell>
        </row>
        <row r="38">
          <cell r="A38" t="str">
            <v>73887/007</v>
          </cell>
          <cell r="B38" t="str">
            <v>ASSENTAMENTO SIMPLES DE TUBOS DE FºFº C/ JUNTA ELÁSTICA - DN 350 MM</v>
          </cell>
          <cell r="C38" t="str">
            <v>M</v>
          </cell>
          <cell r="D38">
            <v>7.24</v>
          </cell>
        </row>
        <row r="39">
          <cell r="A39" t="str">
            <v>73887/008</v>
          </cell>
          <cell r="B39" t="str">
            <v>ASSENTAMENTO SIMPLES DE TUBOS DE FºFº C/ JUNTA ELÁSTICA - DN 400 MM</v>
          </cell>
          <cell r="C39" t="str">
            <v>M</v>
          </cell>
          <cell r="D39">
            <v>8.3000000000000007</v>
          </cell>
        </row>
        <row r="40">
          <cell r="A40" t="str">
            <v>73887/009</v>
          </cell>
          <cell r="B40" t="str">
            <v>ASSENTAMENTO SIMPLES DE TUBOS DE FºFº C/ JUNTA ELÁSTICA - DN 450 MM</v>
          </cell>
          <cell r="C40" t="str">
            <v>M</v>
          </cell>
          <cell r="D40">
            <v>9.33</v>
          </cell>
        </row>
        <row r="41">
          <cell r="A41" t="str">
            <v>73887/010</v>
          </cell>
          <cell r="B41" t="str">
            <v>ASSENTAMENTO SIMPLES DE TUBOS DE FºFº C/ JUNTA ELÁSTICA - DN 500 MM</v>
          </cell>
          <cell r="C41" t="str">
            <v>M</v>
          </cell>
          <cell r="D41">
            <v>10.44</v>
          </cell>
        </row>
        <row r="42">
          <cell r="A42" t="str">
            <v>73887/011</v>
          </cell>
          <cell r="B42" t="str">
            <v>ASSENTAMENTO SIMPLES DE TUBOS DE FºFº C/ JUNTA ELÁSTICA - DN 600 MM</v>
          </cell>
          <cell r="C42" t="str">
            <v>M</v>
          </cell>
          <cell r="D42">
            <v>12.6</v>
          </cell>
        </row>
        <row r="43">
          <cell r="A43" t="str">
            <v>73887/012</v>
          </cell>
          <cell r="B43" t="str">
            <v>ASSENTAMENTO SIMPLES DE TUBOS DE FºFº C/ JUNTA ELÁSTICA - DN 700 MM</v>
          </cell>
          <cell r="C43" t="str">
            <v>M</v>
          </cell>
          <cell r="D43">
            <v>15.59</v>
          </cell>
        </row>
        <row r="44">
          <cell r="A44" t="str">
            <v>73887/013</v>
          </cell>
          <cell r="B44" t="str">
            <v>ASSENTAMENTO SIMPLES DE TUBOS DE FºFº C/ JUNTA ELÁSTICA - DN 800 MM</v>
          </cell>
          <cell r="C44" t="str">
            <v>M</v>
          </cell>
          <cell r="D44">
            <v>18</v>
          </cell>
        </row>
        <row r="45">
          <cell r="A45" t="str">
            <v>73887/014</v>
          </cell>
          <cell r="B45" t="str">
            <v>ASSENTAMENTO SIMPLES DE TUBOS DE FºFº C/ JUNTA ELÁSTICA - DN 900 MM</v>
          </cell>
          <cell r="C45" t="str">
            <v>M</v>
          </cell>
          <cell r="D45">
            <v>21.24</v>
          </cell>
        </row>
        <row r="46">
          <cell r="A46" t="str">
            <v>73887/015</v>
          </cell>
          <cell r="B46" t="str">
            <v>ASSENTAMENTO SIMPLES DE TUBOS DE FºFº C/ JUNTA ELÁSTICA - DN 1000 MM</v>
          </cell>
          <cell r="C46" t="str">
            <v>M</v>
          </cell>
          <cell r="D46">
            <v>22.74</v>
          </cell>
        </row>
        <row r="47">
          <cell r="A47" t="str">
            <v>73887/016</v>
          </cell>
          <cell r="B47" t="str">
            <v>ASSENTAMENTO SIMPLES DE TUBOS DE FºFº C/ JUNTA ELÁSTICA - DN 1100 MM</v>
          </cell>
          <cell r="C47" t="str">
            <v>M</v>
          </cell>
          <cell r="D47">
            <v>26.92</v>
          </cell>
        </row>
        <row r="48">
          <cell r="A48" t="str">
            <v>73887/017</v>
          </cell>
          <cell r="B48" t="str">
            <v>ASSENTAMENTO SIMPLES DE TUBOS DE FºFº C/ JUNTA ELÁSTICA - DN 1200 MM</v>
          </cell>
          <cell r="C48" t="str">
            <v>M</v>
          </cell>
          <cell r="D48">
            <v>31.91</v>
          </cell>
        </row>
        <row r="49">
          <cell r="A49">
            <v>74213</v>
          </cell>
          <cell r="B49" t="str">
            <v>MODULO TIPO - REDE DE AGUA &gt; FORN. E ASSENTAMENTO DE TUBOS DE F0F0:COMPREENDE LOCACAO DA OBRA, CADASTRAMENTO DE INTERFERENCIAS, ESCAVACAODE VALA, EXCETO ROCHA, ATE A PROFUNDIDADE DE 1,50 METROS.INCLUI - CARGA,TRANSPORTE E DESCARGA DO MATE</v>
          </cell>
          <cell r="C49"/>
          <cell r="D49"/>
        </row>
        <row r="50">
          <cell r="A50" t="str">
            <v>74213/001</v>
          </cell>
          <cell r="B50" t="str">
            <v>MODULO TIPO: REDE DE AGUA, COM FORNECIMENTO E ASSENTAMENTO DE TUBO FºFº DN 200 MM-K7, COMPREENDENDO: LOCACAO, CADASTRAMENTO DE INTERFERENCIAS, ESCAVACAO E REATERRO COMPACTADO DE VALA, EXCETO ROCHA, ATE 1,50 M.INCLUSIVE TOPOGRAFO. ATENÇÃO: VIDE DESCRIÇÃO</v>
          </cell>
          <cell r="C50" t="str">
            <v>M</v>
          </cell>
          <cell r="D50">
            <v>12.34</v>
          </cell>
        </row>
        <row r="51">
          <cell r="A51">
            <v>47</v>
          </cell>
          <cell r="B51" t="str">
            <v>FORNEC E/OU ASSENT DE TUBO DE PVC COM JUNTA SOLDADA</v>
          </cell>
          <cell r="C51"/>
          <cell r="D51"/>
        </row>
        <row r="52">
          <cell r="A52">
            <v>6516</v>
          </cell>
          <cell r="B52" t="str">
            <v>FORNECIMENTO E ASSENTAMENTO SIMPLES DE TUBO PVC P/ESGOTOD = 100 MM</v>
          </cell>
          <cell r="C52" t="str">
            <v>M</v>
          </cell>
          <cell r="D52">
            <v>11.13</v>
          </cell>
        </row>
        <row r="53">
          <cell r="A53">
            <v>6517</v>
          </cell>
          <cell r="B53" t="str">
            <v>FORNECIMENTO E ASSENTAMENTO DE TUBO DE ESGOTO P/CONSTRUCAO DE SUMIDOURO P/EFLUENTE LIQUIDO DA FOSSA SEPTICA, D INT = 300 CM / H INT = 660 CM(P/ COMP.11516/1)</v>
          </cell>
          <cell r="C53" t="str">
            <v>M</v>
          </cell>
          <cell r="D53">
            <v>33.39</v>
          </cell>
        </row>
        <row r="54">
          <cell r="A54">
            <v>73819</v>
          </cell>
          <cell r="B54" t="str">
            <v>ASSENTAMENTO DE TUBO DE PVC COM JUNTA SOLDADA</v>
          </cell>
          <cell r="C54"/>
          <cell r="D54"/>
        </row>
        <row r="55">
          <cell r="A55" t="str">
            <v>73819/001</v>
          </cell>
          <cell r="B55" t="str">
            <v>ASSENTAMENTO TUBO PVC COM JUNTA SOLDADA - DN 25</v>
          </cell>
          <cell r="C55" t="str">
            <v>M</v>
          </cell>
          <cell r="D55">
            <v>0.94</v>
          </cell>
        </row>
        <row r="56">
          <cell r="A56">
            <v>48</v>
          </cell>
          <cell r="B56" t="str">
            <v>FORNEC E/OU ASSENT DE TUBO DE PVC COM JUNTA ELASTICA</v>
          </cell>
          <cell r="C56"/>
          <cell r="D56"/>
        </row>
        <row r="57">
          <cell r="A57">
            <v>73840</v>
          </cell>
          <cell r="B57" t="str">
            <v>ASSENTAMENTO TUBO PVC, RPVC, PVC DEFOFO, PRFV P/ESGOTO COM JE</v>
          </cell>
          <cell r="C57"/>
          <cell r="D57"/>
        </row>
        <row r="58">
          <cell r="A58" t="str">
            <v>73840/001</v>
          </cell>
          <cell r="B58" t="str">
            <v>ASSENTAMENTO TUBO PVC COM JUNTA ELASTICA - DN 100 P/ESGOTO</v>
          </cell>
          <cell r="C58" t="str">
            <v>M</v>
          </cell>
          <cell r="D58">
            <v>1.97</v>
          </cell>
        </row>
        <row r="59">
          <cell r="A59" t="str">
            <v>73840/002</v>
          </cell>
          <cell r="B59" t="str">
            <v>ASSENTAMENTO DE TUBOS DE PVC, RPVC, PVC DE FºFº, PRFV P/ ESGOTO COM JUNTA ELÁSTICA - DN 125 MM</v>
          </cell>
          <cell r="C59" t="str">
            <v>M</v>
          </cell>
          <cell r="D59">
            <v>2.02</v>
          </cell>
        </row>
        <row r="60">
          <cell r="A60" t="str">
            <v>73840/003</v>
          </cell>
          <cell r="B60" t="str">
            <v>ASSENTAMENTO TUBO PVC COM JUNTA ELASTICA - DN 150 P/ESGOTO</v>
          </cell>
          <cell r="C60" t="str">
            <v>M</v>
          </cell>
          <cell r="D60">
            <v>2.1800000000000002</v>
          </cell>
        </row>
        <row r="61">
          <cell r="A61" t="str">
            <v>73840/004</v>
          </cell>
          <cell r="B61" t="str">
            <v>ASSENTAMENTO TUBO PVC COM JUNTA ELASTICA - DN 200 P/ESGOTO</v>
          </cell>
          <cell r="C61" t="str">
            <v>M</v>
          </cell>
          <cell r="D61">
            <v>2.5099999999999998</v>
          </cell>
        </row>
        <row r="62">
          <cell r="A62" t="str">
            <v>73840/005</v>
          </cell>
          <cell r="B62" t="str">
            <v>ASSENTAMENTO DE TUBOS DE PVC, RPVC, PVC DE FºFº, PRFV P/ ESGOTO COM JUNTA ELÁSTICA - DN 250 MM</v>
          </cell>
          <cell r="C62" t="str">
            <v>M</v>
          </cell>
          <cell r="D62">
            <v>2.88</v>
          </cell>
        </row>
        <row r="63">
          <cell r="A63" t="str">
            <v>73840/006</v>
          </cell>
          <cell r="B63" t="str">
            <v>ASSENTAMENTO DE TUBOS DE PVC, RPVC, PVC DE FºFº, PRFV P/ ESGOTO COM JUNTA ELÁSTICA - DN 300 MM</v>
          </cell>
          <cell r="C63" t="str">
            <v>M</v>
          </cell>
          <cell r="D63">
            <v>3.28</v>
          </cell>
        </row>
        <row r="64">
          <cell r="A64">
            <v>73888</v>
          </cell>
          <cell r="B64" t="str">
            <v>ASSENTAMENTO TUBO PVC, RPVC, PVC DEFOFO, PRFV P/AGUA COM JE</v>
          </cell>
          <cell r="C64"/>
          <cell r="D64"/>
        </row>
        <row r="65">
          <cell r="A65" t="str">
            <v>73888/001</v>
          </cell>
          <cell r="B65" t="str">
            <v>ASSENTAMENTO TUBO PVC COM JUNTA ELASTICA - DN 50 P/AGUA</v>
          </cell>
          <cell r="C65" t="str">
            <v>M</v>
          </cell>
          <cell r="D65">
            <v>0.86</v>
          </cell>
        </row>
        <row r="66">
          <cell r="A66" t="str">
            <v>73888/002</v>
          </cell>
          <cell r="B66" t="str">
            <v>ASSENTAMENTO TUBO PVC COM JUNTA ELASTICA - DN 75 P/AGUA</v>
          </cell>
          <cell r="C66" t="str">
            <v>M</v>
          </cell>
          <cell r="D66">
            <v>1.1599999999999999</v>
          </cell>
        </row>
        <row r="67">
          <cell r="A67" t="str">
            <v>73888/003</v>
          </cell>
          <cell r="B67" t="str">
            <v>ASSENTAMENTO TUBO PVC COM JUNTA ELASTICA - DN 100 P/AGUA - INCLUSIVE TRANSPORTE</v>
          </cell>
          <cell r="C67" t="str">
            <v>M</v>
          </cell>
          <cell r="D67">
            <v>1.46</v>
          </cell>
        </row>
        <row r="68">
          <cell r="A68" t="str">
            <v>73888/004</v>
          </cell>
          <cell r="B68" t="str">
            <v>ASSENTAMENTO TUBO PVC COM JUNTA ELASTICA - DN 150 P/AGUA - INCLUSIVE TRANSPORTE</v>
          </cell>
          <cell r="C68" t="str">
            <v>M</v>
          </cell>
          <cell r="D68">
            <v>1.66</v>
          </cell>
        </row>
        <row r="69">
          <cell r="A69" t="str">
            <v>73888/005</v>
          </cell>
          <cell r="B69" t="str">
            <v>ASSENTAMENTO TUBO PVC COM JUNTA ELASTICA - DN 200 P/AGUA - INCLUSIVE TRANSPORTE</v>
          </cell>
          <cell r="C69" t="str">
            <v>M</v>
          </cell>
          <cell r="D69">
            <v>1.99</v>
          </cell>
        </row>
        <row r="70">
          <cell r="A70" t="str">
            <v>73888/006</v>
          </cell>
          <cell r="B70" t="str">
            <v>ASSENTAMENTO TUBO PVC COM JUNTA ELASTICA - DN 250 P/AGUA</v>
          </cell>
          <cell r="C70" t="str">
            <v>M</v>
          </cell>
          <cell r="D70">
            <v>2.37</v>
          </cell>
        </row>
        <row r="71">
          <cell r="A71" t="str">
            <v>73888/007</v>
          </cell>
          <cell r="B71" t="str">
            <v>ASSENTAMENTO TUBO PVC COM JUNTA ELASTICA - DN 300 P/AGUA</v>
          </cell>
          <cell r="C71" t="str">
            <v>M</v>
          </cell>
          <cell r="D71">
            <v>3.02</v>
          </cell>
        </row>
        <row r="72">
          <cell r="A72" t="str">
            <v>73888/008</v>
          </cell>
          <cell r="B72" t="str">
            <v>ASSENTAMENTO DE TUBOS DE PVC, RPVC, PVC DE FºFº, PRFV P/ ÁGUA COM JUNTA ELÁSTICA - DN 350 MM</v>
          </cell>
          <cell r="C72" t="str">
            <v>M</v>
          </cell>
          <cell r="D72">
            <v>3.5</v>
          </cell>
        </row>
        <row r="73">
          <cell r="A73" t="str">
            <v>73888/009</v>
          </cell>
          <cell r="B73" t="str">
            <v>ASSENTAMENTO DE TUBOS DE PVC, RPVC, PVC DE FºFº, PRFV P/ ÁGUA COM JUNTA ELÁSTICA - DN 400 MM</v>
          </cell>
          <cell r="C73" t="str">
            <v>M</v>
          </cell>
          <cell r="D73">
            <v>5.08</v>
          </cell>
        </row>
        <row r="74">
          <cell r="A74" t="str">
            <v>73888/010</v>
          </cell>
          <cell r="B74" t="str">
            <v>ASSENTAMENTO DE TUBOS DE PVC, RPVC, PVC DE FºFº, PRFV P/ ÁGUA COM JUNTA ELÁSTICA - DN 500 MM</v>
          </cell>
          <cell r="C74" t="str">
            <v>M</v>
          </cell>
          <cell r="D74">
            <v>5.89</v>
          </cell>
        </row>
        <row r="75">
          <cell r="A75" t="str">
            <v>73888/011</v>
          </cell>
          <cell r="B75" t="str">
            <v>ASSENTAMENTO DE TUBOS DE PVC, RPVC, PVC DE FºFº, PRFV P/ ÁGUA COM JUNTA ELÁSTICA - DN 600 MM</v>
          </cell>
          <cell r="C75" t="str">
            <v>M</v>
          </cell>
          <cell r="D75">
            <v>6.9</v>
          </cell>
        </row>
        <row r="76">
          <cell r="A76" t="str">
            <v>73888/012</v>
          </cell>
          <cell r="B76" t="str">
            <v>ASSENTAMENTO DE TUBOS DE PVC, RPVC, PVC DE FºFº, PRFV P/ ÁGUA COM JUNTA ELÁSTICA - DN 700 MM</v>
          </cell>
          <cell r="C76" t="str">
            <v>M</v>
          </cell>
          <cell r="D76">
            <v>7.87</v>
          </cell>
        </row>
        <row r="77">
          <cell r="A77" t="str">
            <v>73888/013</v>
          </cell>
          <cell r="B77" t="str">
            <v>ASSENTAMENTO DE TUBOS DE PVC, RPVC, PVC DE FºFº, PRFV P/ ÁGUA COM JUNTA ELÁSTICA - DN 800 MM</v>
          </cell>
          <cell r="C77" t="str">
            <v>M</v>
          </cell>
          <cell r="D77">
            <v>8.9499999999999993</v>
          </cell>
        </row>
        <row r="78">
          <cell r="A78" t="str">
            <v>73888/014</v>
          </cell>
          <cell r="B78" t="str">
            <v>ASSENTAMENTO DE TUBOS DE PVC, RPVC, PVC DE FºFº, PRFV P/ ÁGUA COM JUNTA ELÁSTICA - DN 900 MM</v>
          </cell>
          <cell r="C78" t="str">
            <v>M</v>
          </cell>
          <cell r="D78">
            <v>10.039999999999999</v>
          </cell>
        </row>
        <row r="79">
          <cell r="A79" t="str">
            <v>73888/015</v>
          </cell>
          <cell r="B79" t="str">
            <v>ASSENTAMENTO DE TUBOS DE PVC, RPVC, PVC DE FºFº, PRFV P/ ÁGUA COM JUNTA ELÁSTICA - DN 1000 MM</v>
          </cell>
          <cell r="C79" t="str">
            <v>M</v>
          </cell>
          <cell r="D79">
            <v>11.1</v>
          </cell>
        </row>
        <row r="80">
          <cell r="A80">
            <v>49</v>
          </cell>
          <cell r="B80" t="str">
            <v>FORNEC E/OU ASSENT DE TUBO CERAMICO COM JUNTA ARGAMASSADA</v>
          </cell>
          <cell r="C80"/>
          <cell r="D80"/>
        </row>
        <row r="81">
          <cell r="A81">
            <v>73812</v>
          </cell>
          <cell r="B81" t="str">
            <v>ASSENTAMENTO DE MANILHAS E CONEXOES CERAMICAS</v>
          </cell>
          <cell r="C81"/>
          <cell r="D81"/>
        </row>
        <row r="82">
          <cell r="A82" t="str">
            <v>73812/001</v>
          </cell>
          <cell r="B82" t="str">
            <v>ASSENTAMENTO DE TUBO CERAMICO, DIAMETRO = 150 MM, COM JUNTA EM ARGAMASSA 1:3 CIMENTO:AREIA</v>
          </cell>
          <cell r="C82" t="str">
            <v>M</v>
          </cell>
          <cell r="D82">
            <v>4.76</v>
          </cell>
        </row>
        <row r="83">
          <cell r="A83">
            <v>50</v>
          </cell>
          <cell r="B83" t="str">
            <v>FORNEC E/OU ASSENT DE TUBO CERAMICO COM JUNTA ASFALTICA</v>
          </cell>
          <cell r="C83"/>
          <cell r="D83"/>
        </row>
        <row r="84">
          <cell r="A84">
            <v>73684</v>
          </cell>
          <cell r="B84" t="str">
            <v>ASSENTAMENTO DE TUBOS CERÂMICOS DIAMETRO 150MM, COM JUNTA ASFÁLTICA</v>
          </cell>
          <cell r="C84" t="str">
            <v>M</v>
          </cell>
          <cell r="D84">
            <v>13.94</v>
          </cell>
        </row>
        <row r="85">
          <cell r="A85">
            <v>73811</v>
          </cell>
          <cell r="B85" t="str">
            <v>ASSENTAMENTO SIMPLES DE TUBOS E PECAS DE CERAMICA</v>
          </cell>
          <cell r="C85"/>
          <cell r="D85"/>
        </row>
        <row r="86">
          <cell r="A86" t="str">
            <v>73811/001</v>
          </cell>
          <cell r="B86" t="str">
            <v>ASSENTAMENTO SIMPLES DE TUBOS DE CERÂMICA COM JUNTA ASFÁLTICA - DN 100MM</v>
          </cell>
          <cell r="C86" t="str">
            <v>M</v>
          </cell>
          <cell r="D86">
            <v>7.18</v>
          </cell>
        </row>
        <row r="87">
          <cell r="A87" t="str">
            <v>73811/002</v>
          </cell>
          <cell r="B87" t="str">
            <v>ASSENTAMENTO SIMPLES DE TUBOS DE CERÂMICA COM JUNTA ASFÁLTICA - DN 200MM</v>
          </cell>
          <cell r="C87" t="str">
            <v>M</v>
          </cell>
          <cell r="D87">
            <v>10.71</v>
          </cell>
        </row>
        <row r="88">
          <cell r="A88" t="str">
            <v>73811/003</v>
          </cell>
          <cell r="B88" t="str">
            <v>ASSENTAMENTO SIMPLES DE TUBOS DE CERÂMICA COM JUNTA ASFÁLTICA - DN 250MM</v>
          </cell>
          <cell r="C88" t="str">
            <v>M</v>
          </cell>
          <cell r="D88">
            <v>13.1</v>
          </cell>
        </row>
        <row r="89">
          <cell r="A89" t="str">
            <v>73811/004</v>
          </cell>
          <cell r="B89" t="str">
            <v>ASSENTAMENTO SIMPLES DE TUBOS DE CERÂMICA COM JUNTA ASFÁLTICA - DN 300MM</v>
          </cell>
          <cell r="C89" t="str">
            <v>M</v>
          </cell>
          <cell r="D89">
            <v>15.26</v>
          </cell>
        </row>
        <row r="90">
          <cell r="A90" t="str">
            <v>73811/005</v>
          </cell>
          <cell r="B90" t="str">
            <v>ASSENTAMENTO SIMPLES DE TUBOS DE CERÂMICA COM JUNTA ASFÁLTICA - DN 375MM</v>
          </cell>
          <cell r="C90" t="str">
            <v>M</v>
          </cell>
          <cell r="D90">
            <v>17.739999999999998</v>
          </cell>
        </row>
        <row r="91">
          <cell r="A91" t="str">
            <v>73811/006</v>
          </cell>
          <cell r="B91" t="str">
            <v>ASSENTAMENTO SIMPLES DE TUBOS DE CERÂMICA COM JUNTA ASFÁLTICA - DN 450MM</v>
          </cell>
          <cell r="C91" t="str">
            <v>M</v>
          </cell>
          <cell r="D91">
            <v>20.46</v>
          </cell>
        </row>
        <row r="92">
          <cell r="A92">
            <v>51</v>
          </cell>
          <cell r="B92" t="str">
            <v>FORNEC E/OU ASSENT DE TUBO DE CONCRETO COM JUNTA ELASTICA</v>
          </cell>
          <cell r="C92"/>
          <cell r="D92"/>
        </row>
        <row r="93">
          <cell r="A93">
            <v>73879</v>
          </cell>
          <cell r="B93" t="str">
            <v>ASSENTAMENTO DE TUBOS DE CONCRETO COM ANEL DE BORRACHA</v>
          </cell>
          <cell r="C93"/>
          <cell r="D93"/>
        </row>
        <row r="94">
          <cell r="A94" t="str">
            <v>73879/001</v>
          </cell>
          <cell r="B94" t="str">
            <v>ASSENTAMENTO DE TUBOS DE CONCRETO COM JUNTA ELÁSTICA - DN 300 MM</v>
          </cell>
          <cell r="C94" t="str">
            <v>M</v>
          </cell>
          <cell r="D94">
            <v>11.5</v>
          </cell>
        </row>
        <row r="95">
          <cell r="A95" t="str">
            <v>73879/002</v>
          </cell>
          <cell r="B95" t="str">
            <v>ASSENTAMENTO DE TUBO DE CONCRETO DIAMETRO 400 MM, JUNTAS COM ANEL DE BORRACHA, MONTAGEM COM AUXÍLIO DE EQUIPAMENTOS</v>
          </cell>
          <cell r="C95" t="str">
            <v>M</v>
          </cell>
          <cell r="D95">
            <v>17.920000000000002</v>
          </cell>
        </row>
        <row r="96">
          <cell r="A96" t="str">
            <v>73879/003</v>
          </cell>
          <cell r="B96" t="str">
            <v>ASSENTAMENTO DE TUBO DE CONCRETO DIAMETRO 500 MM, JUNTAS COM ANEL DE BORRACHA, MONTAGEM COM AUXÍLIO DE EQUIPAMENTOS</v>
          </cell>
          <cell r="C96" t="str">
            <v>M</v>
          </cell>
          <cell r="D96">
            <v>27.21</v>
          </cell>
        </row>
        <row r="97">
          <cell r="A97" t="str">
            <v>73879/004</v>
          </cell>
          <cell r="B97" t="str">
            <v>ASSENTAMENTO DE TUBO DE CONCRETO DIAMETRO 600 MM, JUNTAS COM ANEL DE BORRACHA, MONTAGEM COM AUXÍLIO DE EQUIPAMENTOS</v>
          </cell>
          <cell r="C97" t="str">
            <v>M</v>
          </cell>
          <cell r="D97">
            <v>35.17</v>
          </cell>
        </row>
        <row r="98">
          <cell r="A98" t="str">
            <v>73879/005</v>
          </cell>
          <cell r="B98" t="str">
            <v>ASSENTAMENTO DE TUBO DE CONCRETO DIAMETRO 700 MM, JUNTAS COM ANEL DE BORRACHA, MONTAGEM COM AUXÍLIO DE EQUIPAMENTOS</v>
          </cell>
          <cell r="C98" t="str">
            <v>M</v>
          </cell>
          <cell r="D98">
            <v>51.06</v>
          </cell>
        </row>
        <row r="99">
          <cell r="A99" t="str">
            <v>73879/006</v>
          </cell>
          <cell r="B99" t="str">
            <v>ASSENTAMENTO DE TUBO DE CONCRETO DIAMETRO 800 MM, JUNTAS COM ANEL DE BORRACHA, MONTAGEM COM AUXÍLIO DE EQUIPAMENTOS</v>
          </cell>
          <cell r="C99" t="str">
            <v>M</v>
          </cell>
          <cell r="D99">
            <v>56.9</v>
          </cell>
        </row>
        <row r="100">
          <cell r="A100" t="str">
            <v>73879/007</v>
          </cell>
          <cell r="B100" t="str">
            <v>ASSENTAMENTO DE TUBO DE CONCRETO DIAMETRO 900 MM, JUNTAS COM ANEL DE BORRACHA, MONTAGEM COM AUXÍLIO DE EQUIPAMENTOS</v>
          </cell>
          <cell r="C100" t="str">
            <v>M</v>
          </cell>
          <cell r="D100">
            <v>81.010000000000005</v>
          </cell>
        </row>
        <row r="101">
          <cell r="A101" t="str">
            <v>73879/008</v>
          </cell>
          <cell r="B101" t="str">
            <v>ASSENTAMENTO DE TUBO DE CONCRETO DIAMETRO 1000MM, JUNTAS COM ANEL DE BORRACHA, MONTAGEM COM AUXÍLIO DE EQUIPAMENTOS</v>
          </cell>
          <cell r="C101" t="str">
            <v>M</v>
          </cell>
          <cell r="D101">
            <v>88.92</v>
          </cell>
        </row>
        <row r="102">
          <cell r="A102" t="str">
            <v>73879/009</v>
          </cell>
          <cell r="B102" t="str">
            <v>ASSENTAMENTO DE TUBO DE CONCRETO DIAMETRO 1200 MM, JUNTAS COM ANEL DEBORRACHA, MONTAGEM COM AUXÍLIO DE EQUIPAMENTOS</v>
          </cell>
          <cell r="C102" t="str">
            <v>M</v>
          </cell>
          <cell r="D102">
            <v>119.44</v>
          </cell>
        </row>
        <row r="103">
          <cell r="A103">
            <v>53</v>
          </cell>
          <cell r="B103" t="str">
            <v>FORNEC E/OU ASSENT DE HIDRANTES TAMPOES E PECAS ESPECIAIS</v>
          </cell>
          <cell r="C103"/>
          <cell r="D103"/>
        </row>
        <row r="104">
          <cell r="A104">
            <v>73606</v>
          </cell>
          <cell r="B104" t="str">
            <v>ASSENTAMENTO DE TAMPAO DE FERRO FUNDIDO 900 MM</v>
          </cell>
          <cell r="C104" t="str">
            <v>UN</v>
          </cell>
          <cell r="D104">
            <v>59.48</v>
          </cell>
        </row>
        <row r="105">
          <cell r="A105">
            <v>73607</v>
          </cell>
          <cell r="B105" t="str">
            <v>ASSENTAMENTO DE TAMPAO DE FERRO FUNDIDO 600 MM</v>
          </cell>
          <cell r="C105" t="str">
            <v>UN</v>
          </cell>
          <cell r="D105">
            <v>39.65</v>
          </cell>
        </row>
        <row r="106">
          <cell r="A106">
            <v>230</v>
          </cell>
          <cell r="B106" t="str">
            <v>FORNEC E/OU ASSENT DE TUBO PVC DEFOFO COM JUNTA ELASTICA</v>
          </cell>
          <cell r="C106"/>
          <cell r="D106"/>
        </row>
        <row r="107">
          <cell r="A107">
            <v>74215</v>
          </cell>
          <cell r="B107" t="str">
            <v>MODULO TIPO - REDE DE AGUA &gt; FORN. E ASSENT. DE TUBOS DE PVC DEFOFO:COMPREENDE LOCACAO DA OBRA, CADASTRAMENTO DE INTERFERENCIAS, ESCAVACAODE VALA, EXCETO ROCHA, PROFUNDIDADE ATE 1,50 METROS.INCLUI - CARGA, TRANSPORTE E DECARGA DO MATE</v>
          </cell>
          <cell r="C107"/>
          <cell r="D107"/>
        </row>
        <row r="108">
          <cell r="A108" t="str">
            <v>74215/001</v>
          </cell>
          <cell r="B108" t="str">
            <v>MODULO TIPO: REDE DE AGUA, COM FORNECIMENTO E ASSENTAMENTO DE TUBO PVCDEFOFO 200MM EB-1208 P/ REDE AGUA JE 1 MPA, COMPREENDENDO: LOCACAO, CADASTRAMENTO DE INTERFERENCIAS, ESCAVACAO E REATERRO COMPACTADO DE VALA, EXCETO ROCHA, ATE 1,50 M, INCLUSIVE TOPÓG</v>
          </cell>
          <cell r="C108" t="str">
            <v>M</v>
          </cell>
          <cell r="D108">
            <v>94.56</v>
          </cell>
        </row>
        <row r="109">
          <cell r="A109" t="str">
            <v>74215/002</v>
          </cell>
          <cell r="B109" t="str">
            <v>MODULO TIPO: REDE DE AGUA, COM FORNECIMENTO E ASSENTAMENTO DE TUBO PVCDEFOFO 150MM EB-1208 P/ REDE AGUA JE 1 MPA, COMPREENDENDO: LOCACAO, CADASTRAMENTO DE INTERFERENCIAS, ESCAVACAO E REATERRO COMPACTADO DE VALA, EXCETO ROCHA, ATE 1,50 M, INCLUSIVE TOPÓG</v>
          </cell>
          <cell r="C109" t="str">
            <v>M</v>
          </cell>
          <cell r="D109">
            <v>57.07</v>
          </cell>
        </row>
        <row r="110">
          <cell r="A110" t="str">
            <v>74215/003</v>
          </cell>
          <cell r="B110" t="str">
            <v>MODULO TIPO: REDE DE AGUA, COM FORNECIMENTO E ASSENTAMENTO DE TUBO PVCDEFOFO 100MM EB-1208 P/ REDE AGUA JE 1 MPA, COMPREENDENDO: LOCACAO, CADASTRAMENTO DE INTERFERENCIAS, ESCAVACAO E REATERRO COMPACTADO DE VALA, EXCETO ROCHA, ATE 1,50 M, INCLUSIVE TOPÓG</v>
          </cell>
          <cell r="C110" t="str">
            <v>M</v>
          </cell>
          <cell r="D110">
            <v>31.06</v>
          </cell>
        </row>
        <row r="111">
          <cell r="A111">
            <v>253</v>
          </cell>
          <cell r="B111" t="str">
            <v>FORNEC E/OU ASSENT DE CONECCOES DIVERSAS</v>
          </cell>
          <cell r="C111"/>
          <cell r="D111"/>
        </row>
        <row r="112">
          <cell r="A112">
            <v>6518</v>
          </cell>
          <cell r="B112" t="str">
            <v>AQUISICAO DE MATERIAL PVC P/ A CONSTRUCAO DE FOSSA SEPTICATIPO OMS, D INT = 200 CM / H INT = 240 CM</v>
          </cell>
          <cell r="C112" t="str">
            <v>UN</v>
          </cell>
          <cell r="D112">
            <v>179.49</v>
          </cell>
        </row>
        <row r="113">
          <cell r="A113">
            <v>254</v>
          </cell>
          <cell r="B113" t="str">
            <v>FORNEC E/OU ASSENT DE VALVULAS E REGISTROS</v>
          </cell>
          <cell r="C113"/>
          <cell r="D113"/>
        </row>
        <row r="114">
          <cell r="A114">
            <v>73884</v>
          </cell>
          <cell r="B114" t="str">
            <v>INSTALACAO DE VALVULA OU REGISTRO C/JUNTA FLANGEADA</v>
          </cell>
          <cell r="C114"/>
          <cell r="D114"/>
        </row>
        <row r="115">
          <cell r="A115" t="str">
            <v>73884/001</v>
          </cell>
          <cell r="B115" t="str">
            <v>INSTALAÇÃO DE VÁLVULAS OU REGISTROS COM JUNTA FLANGEADA - DN 50</v>
          </cell>
          <cell r="C115" t="str">
            <v>UN</v>
          </cell>
          <cell r="D115">
            <v>27.39</v>
          </cell>
        </row>
        <row r="116">
          <cell r="A116" t="str">
            <v>73884/002</v>
          </cell>
          <cell r="B116" t="str">
            <v>INSTALAÇÃO DE VÁLVULAS OU REGISTROS COM JUNTA FLANGEADA - DN 75</v>
          </cell>
          <cell r="C116" t="str">
            <v>UN</v>
          </cell>
          <cell r="D116">
            <v>41.7</v>
          </cell>
        </row>
        <row r="117">
          <cell r="A117" t="str">
            <v>73884/003</v>
          </cell>
          <cell r="B117" t="str">
            <v>INSTALAÇÃO DE VÁLVULAS OU REGISTROS COM JUNTA FLANGEADA - DN 100</v>
          </cell>
          <cell r="C117" t="str">
            <v>UN</v>
          </cell>
          <cell r="D117">
            <v>52.12</v>
          </cell>
        </row>
        <row r="118">
          <cell r="A118" t="str">
            <v>73884/004</v>
          </cell>
          <cell r="B118" t="str">
            <v>INSTALAÇÃO DE VÁLVULAS OU REGISTROS COM JUNTA FLANGEADA - DN 150</v>
          </cell>
          <cell r="C118" t="str">
            <v>UN</v>
          </cell>
          <cell r="D118">
            <v>287.86</v>
          </cell>
        </row>
        <row r="119">
          <cell r="A119" t="str">
            <v>73884/005</v>
          </cell>
          <cell r="B119" t="str">
            <v>INSTALAÇÃO DE VÁLVULAS OU REGISTROS COM JUNTA FLANGEADA - DN 200</v>
          </cell>
          <cell r="C119" t="str">
            <v>UN</v>
          </cell>
          <cell r="D119">
            <v>335.84</v>
          </cell>
        </row>
        <row r="120">
          <cell r="A120" t="str">
            <v>73884/006</v>
          </cell>
          <cell r="B120" t="str">
            <v>INSTALAÇÃO DE VÁLVULAS OU REGISTROS COM JUNTA FLANGEADA - DN 250</v>
          </cell>
          <cell r="C120" t="str">
            <v>UN</v>
          </cell>
          <cell r="D120">
            <v>407.8</v>
          </cell>
        </row>
        <row r="121">
          <cell r="A121" t="str">
            <v>73884/007</v>
          </cell>
          <cell r="B121" t="str">
            <v>INSTALAÇÃO DE VÁLVULAS OU REGISTROS COM JUNTA FLANGEADA - DN 300</v>
          </cell>
          <cell r="C121" t="str">
            <v>UN</v>
          </cell>
          <cell r="D121">
            <v>455.78</v>
          </cell>
        </row>
        <row r="122">
          <cell r="A122" t="str">
            <v>73884/008</v>
          </cell>
          <cell r="B122" t="str">
            <v>INSTALAÇÃO DE VÁLVULAS OU REGISTROS COM JUNTA FLANGEADA - DN 350</v>
          </cell>
          <cell r="C122" t="str">
            <v>UN</v>
          </cell>
          <cell r="D122">
            <v>479.77</v>
          </cell>
        </row>
        <row r="123">
          <cell r="A123" t="str">
            <v>73884/009</v>
          </cell>
          <cell r="B123" t="str">
            <v>INSTALAÇÃO DE VÁLVULAS OU REGISTROS COM JUNTA FLANGEADA - DN 400</v>
          </cell>
          <cell r="C123" t="str">
            <v>UN</v>
          </cell>
          <cell r="D123">
            <v>527.74</v>
          </cell>
        </row>
        <row r="124">
          <cell r="A124" t="str">
            <v>73884/010</v>
          </cell>
          <cell r="B124" t="str">
            <v>INSTALAÇÃO DE VÁLVULAS OU REGISTROS COM JUNTA FLANGEADA - DN 450</v>
          </cell>
          <cell r="C124" t="str">
            <v>UN</v>
          </cell>
          <cell r="D124">
            <v>551.73</v>
          </cell>
        </row>
        <row r="125">
          <cell r="A125" t="str">
            <v>73884/011</v>
          </cell>
          <cell r="B125" t="str">
            <v>INSTALAÇÃO DE VÁLVULAS OU REGISTROS COM JUNTA FLANGEADA - DN 500</v>
          </cell>
          <cell r="C125" t="str">
            <v>UN</v>
          </cell>
          <cell r="D125">
            <v>599.71</v>
          </cell>
        </row>
        <row r="126">
          <cell r="A126" t="str">
            <v>73884/012</v>
          </cell>
          <cell r="B126" t="str">
            <v>INSTALAÇÃO DE VÁLVULAS OU REGISTROS COM JUNTA FLANGEADA - DN 600</v>
          </cell>
          <cell r="C126" t="str">
            <v>UN</v>
          </cell>
          <cell r="D126">
            <v>647.67999999999995</v>
          </cell>
        </row>
        <row r="127">
          <cell r="A127" t="str">
            <v>73884/013</v>
          </cell>
          <cell r="B127" t="str">
            <v>INSTALAÇÃO DE VÁLVULAS OU REGISTROS COM JUNTA FLANGEADA - DN 700</v>
          </cell>
          <cell r="C127" t="str">
            <v>UN</v>
          </cell>
          <cell r="D127">
            <v>710.07</v>
          </cell>
        </row>
        <row r="128">
          <cell r="A128" t="str">
            <v>73884/014</v>
          </cell>
          <cell r="B128" t="str">
            <v>INSTALAÇÃO DE VÁLVULAS OU REGISTROS COM JUNTA FLANGEADA - DN 800</v>
          </cell>
          <cell r="C128" t="str">
            <v>UN</v>
          </cell>
          <cell r="D128">
            <v>710.07</v>
          </cell>
        </row>
        <row r="129">
          <cell r="A129" t="str">
            <v>73884/015</v>
          </cell>
          <cell r="B129" t="str">
            <v>INSTALAÇÃO DE VÁLVULAS OU REGISTROS COM JUNTA FLANGEADA - DN 900</v>
          </cell>
          <cell r="C129" t="str">
            <v>UN</v>
          </cell>
          <cell r="D129">
            <v>735.43</v>
          </cell>
        </row>
        <row r="130">
          <cell r="A130" t="str">
            <v>73884/016</v>
          </cell>
          <cell r="B130" t="str">
            <v>INSTALAÇÃO DE VÁLVULAS OU REGISTROS COM JUNTA FLANGEADA - DN 1000</v>
          </cell>
          <cell r="C130" t="str">
            <v>UN</v>
          </cell>
          <cell r="D130">
            <v>811.51</v>
          </cell>
        </row>
        <row r="131">
          <cell r="A131">
            <v>73885</v>
          </cell>
          <cell r="B131" t="str">
            <v>INSTALACAO DE VALVULA OU REGISTRO C/JUNTA ELASTICA</v>
          </cell>
          <cell r="C131"/>
          <cell r="D131"/>
        </row>
        <row r="132">
          <cell r="A132" t="str">
            <v>73885/001</v>
          </cell>
          <cell r="B132" t="str">
            <v>INSTALAÇÃO DE VÁLVULAS OU REGISTROS COM JUNTA ELÁSTICA - DN 50</v>
          </cell>
          <cell r="C132" t="str">
            <v>UN</v>
          </cell>
          <cell r="D132">
            <v>12.84</v>
          </cell>
        </row>
        <row r="133">
          <cell r="A133" t="str">
            <v>73885/002</v>
          </cell>
          <cell r="B133" t="str">
            <v>INSTALAÇÃO DE VÁLVULAS OU REGISTROS COM JUNTA ELÁSTICA - DN 75</v>
          </cell>
          <cell r="C133" t="str">
            <v>UN</v>
          </cell>
          <cell r="D133">
            <v>15.64</v>
          </cell>
        </row>
        <row r="134">
          <cell r="A134" t="str">
            <v>73885/003</v>
          </cell>
          <cell r="B134" t="str">
            <v>INSTALAÇÃO DE VÁLVULAS OU REGISTROS COM JUNTA ELÁSTICA - DN 100</v>
          </cell>
          <cell r="C134" t="str">
            <v>UN</v>
          </cell>
          <cell r="D134">
            <v>17.72</v>
          </cell>
        </row>
        <row r="135">
          <cell r="A135" t="str">
            <v>73885/004</v>
          </cell>
          <cell r="B135" t="str">
            <v>INSTALAÇÃO DE VÁLVULAS OU REGISTROS COM JUNTA ELÁSTICA - DN 150</v>
          </cell>
          <cell r="C135" t="str">
            <v>UN</v>
          </cell>
          <cell r="D135">
            <v>105.55</v>
          </cell>
        </row>
        <row r="136">
          <cell r="A136" t="str">
            <v>73885/005</v>
          </cell>
          <cell r="B136" t="str">
            <v>INSTALAÇÃO DE VÁLVULAS OU REGISTROS COM JUNTA ELÁSTICA - DN 200</v>
          </cell>
          <cell r="C136" t="str">
            <v>UN</v>
          </cell>
          <cell r="D136">
            <v>136.72999999999999</v>
          </cell>
        </row>
        <row r="137">
          <cell r="A137" t="str">
            <v>73885/006</v>
          </cell>
          <cell r="B137" t="str">
            <v>NSTALAÇÃO DE VÁLVULAS OU REGISTROS COM JUNTA ELÁSTICA - DN 250</v>
          </cell>
          <cell r="C137" t="str">
            <v>UN</v>
          </cell>
          <cell r="D137">
            <v>160.72</v>
          </cell>
        </row>
        <row r="138">
          <cell r="A138" t="str">
            <v>73885/007</v>
          </cell>
          <cell r="B138" t="str">
            <v>INSTALAÇÃO DE VÁLVULAS OU REGISTROS COM JUNTA ELÁSTICA - DN 300</v>
          </cell>
          <cell r="C138" t="str">
            <v>UN</v>
          </cell>
          <cell r="D138">
            <v>175.11</v>
          </cell>
        </row>
        <row r="139">
          <cell r="A139" t="str">
            <v>73885/008</v>
          </cell>
          <cell r="B139" t="str">
            <v>INSTALAÇÃO DE VÁLVULAS OU REGISTROS COM JUNTA ELÁSTICA - DN 350</v>
          </cell>
          <cell r="C139" t="str">
            <v>UN</v>
          </cell>
          <cell r="D139">
            <v>191.91</v>
          </cell>
        </row>
        <row r="140">
          <cell r="A140" t="str">
            <v>73885/009</v>
          </cell>
          <cell r="B140" t="str">
            <v>INSTALAÇÃO DE VÁLVULAS OU REGISTROS COM JUNTA ELÁSTICA - DN 400</v>
          </cell>
          <cell r="C140" t="str">
            <v>UN</v>
          </cell>
          <cell r="D140">
            <v>211.1</v>
          </cell>
        </row>
        <row r="141">
          <cell r="A141" t="str">
            <v>73885/010</v>
          </cell>
          <cell r="B141" t="str">
            <v>INSTALAÇÃO DE VÁLVULAS OU REGISTROS COM JUNTA ELÁSTICA - DN 450</v>
          </cell>
          <cell r="C141" t="str">
            <v>UN</v>
          </cell>
          <cell r="D141">
            <v>227.89</v>
          </cell>
        </row>
        <row r="142">
          <cell r="A142" t="str">
            <v>73885/011</v>
          </cell>
          <cell r="B142" t="str">
            <v>NSTALAÇÃO DE VÁLVULAS OU REGISTROS COM JUNTA ELÁSTICA - DN 500</v>
          </cell>
          <cell r="C142" t="str">
            <v>UN</v>
          </cell>
          <cell r="D142">
            <v>239.88</v>
          </cell>
        </row>
        <row r="143">
          <cell r="A143" t="str">
            <v>73885/012</v>
          </cell>
          <cell r="B143" t="str">
            <v>INSTALAÇÃO DE VÁLVULAS OU REGISTROS COM JUNTA ELÁSTICA - DN 600</v>
          </cell>
          <cell r="C143" t="str">
            <v>UN</v>
          </cell>
          <cell r="D143">
            <v>273.47000000000003</v>
          </cell>
        </row>
        <row r="144">
          <cell r="A144">
            <v>292</v>
          </cell>
          <cell r="B144" t="str">
            <v>FORNEC E/OU ASSENT DE TUBO DE ACO COM JUNTA ELASTICA</v>
          </cell>
          <cell r="C144"/>
          <cell r="D144"/>
        </row>
        <row r="145">
          <cell r="A145">
            <v>73839</v>
          </cell>
          <cell r="B145" t="str">
            <v>ASSENTAMENTO DE TUBO DE ACO COM JUNTA ELASTICA - COMP = 6,0 M</v>
          </cell>
          <cell r="C145"/>
          <cell r="D145"/>
        </row>
        <row r="146">
          <cell r="A146" t="str">
            <v>73839/001</v>
          </cell>
          <cell r="B146" t="str">
            <v>ASSENTAMENTO DE TUBOS DE AÇO, COM JUNTA ELÁSTICA (COMPRIMENTO DE 6,00M) - DN 150 MM</v>
          </cell>
          <cell r="C146" t="str">
            <v>M</v>
          </cell>
          <cell r="D146">
            <v>3.82</v>
          </cell>
        </row>
        <row r="147">
          <cell r="A147" t="str">
            <v>73839/002</v>
          </cell>
          <cell r="B147" t="str">
            <v>ASSENTAMENTO DE TUBOS DE AÇO, COM JUNTA ELÁSTICA (COMPRIMENTO DE 6,00M) - DN 200 MM</v>
          </cell>
          <cell r="C147" t="str">
            <v>M</v>
          </cell>
          <cell r="D147">
            <v>4.88</v>
          </cell>
        </row>
        <row r="148">
          <cell r="A148" t="str">
            <v>73839/003</v>
          </cell>
          <cell r="B148" t="str">
            <v>ASSENTAMENTO DE TUBOS DE AÇO, COM JUNTA ELÁSTICA (COMPRIMENTO DE 6,00M) - DN 250 MM</v>
          </cell>
          <cell r="C148" t="str">
            <v>M</v>
          </cell>
          <cell r="D148">
            <v>5.89</v>
          </cell>
        </row>
        <row r="149">
          <cell r="A149" t="str">
            <v>73839/004</v>
          </cell>
          <cell r="B149" t="str">
            <v>ASSENTAMENTO DE TUBOS DE AÇO, COM JUNTA ELÁSTICA (COMPRIMENTO DE 6,00M) - DN 300 MM</v>
          </cell>
          <cell r="C149" t="str">
            <v>M</v>
          </cell>
          <cell r="D149">
            <v>6.65</v>
          </cell>
        </row>
        <row r="150">
          <cell r="A150" t="str">
            <v>73839/005</v>
          </cell>
          <cell r="B150" t="str">
            <v>ASSENTAMENTO DE TUBOS DE AÇO, COM JUNTA ELÁSTICA (COMPRIMENTO DE 6,00M) - DN 350 MM</v>
          </cell>
          <cell r="C150" t="str">
            <v>M</v>
          </cell>
          <cell r="D150">
            <v>7.81</v>
          </cell>
        </row>
        <row r="151">
          <cell r="A151" t="str">
            <v>73839/006</v>
          </cell>
          <cell r="B151" t="str">
            <v>ASSENTAMENTO DE TUBOS DE AÇO, COM JUNTA ELÁSTICA (COMPRIMENTO DE 6,00M) - DN 400 MM</v>
          </cell>
          <cell r="C151" t="str">
            <v>M</v>
          </cell>
          <cell r="D151">
            <v>8.94</v>
          </cell>
        </row>
        <row r="152">
          <cell r="A152" t="str">
            <v>73839/007</v>
          </cell>
          <cell r="B152" t="str">
            <v>ASSENTAMENTO DE TUBOS DE AÇO, COM JUNTA ELÁSTICA (COMPRIMENTO DE 6,00M) - DN 450 MM</v>
          </cell>
          <cell r="C152" t="str">
            <v>M</v>
          </cell>
          <cell r="D152">
            <v>10.039999999999999</v>
          </cell>
        </row>
        <row r="153">
          <cell r="A153" t="str">
            <v>73839/008</v>
          </cell>
          <cell r="B153" t="str">
            <v>ASSENTAMENTO DE TUBOS DE AÇO, COM JUNTA ELÁSTICA (COMPRIMENTO DE 6,00M) - DN 500 MM</v>
          </cell>
          <cell r="C153" t="str">
            <v>M</v>
          </cell>
          <cell r="D153">
            <v>11.22</v>
          </cell>
        </row>
        <row r="154">
          <cell r="A154" t="str">
            <v>73839/009</v>
          </cell>
          <cell r="B154" t="str">
            <v>ASSENTAMENTO DE TUBOS DE AÇO, COM JUNTA ELÁSTICA (COMPRIMENTO DE 6,00M) - DN 600 MM</v>
          </cell>
          <cell r="C154" t="str">
            <v>M</v>
          </cell>
          <cell r="D154">
            <v>13.52</v>
          </cell>
        </row>
        <row r="155">
          <cell r="A155" t="str">
            <v>73839/010</v>
          </cell>
          <cell r="B155" t="str">
            <v>ASSENTAMENTO DE TUBOS DE AÇO, COM JUNTA ELÁSTICA (COMPRIMENTO DE 6,00M) - DN 700 MM</v>
          </cell>
          <cell r="C155" t="str">
            <v>M</v>
          </cell>
          <cell r="D155">
            <v>16.71</v>
          </cell>
        </row>
        <row r="156">
          <cell r="A156" t="str">
            <v>73839/011</v>
          </cell>
          <cell r="B156" t="str">
            <v>ASSENTAMENTO DE TUBOS DE AÇO, COM JUNTA ELÁSTICA (COMPRIMENTO DE 6,00M) - DN 800 MM</v>
          </cell>
          <cell r="C156" t="str">
            <v>M</v>
          </cell>
          <cell r="D156">
            <v>19.27</v>
          </cell>
        </row>
        <row r="157">
          <cell r="A157" t="str">
            <v>73839/012</v>
          </cell>
          <cell r="B157" t="str">
            <v>ASSENTAMENTO DE TUBOS DE AÇO, COM JUNTA ELÁSTICA (COMPRIMENTO DE 6,00M) - DN 900 MM</v>
          </cell>
          <cell r="C157" t="str">
            <v>M</v>
          </cell>
          <cell r="D157">
            <v>22.72</v>
          </cell>
        </row>
        <row r="158">
          <cell r="A158" t="str">
            <v>73839/013</v>
          </cell>
          <cell r="B158" t="str">
            <v>ASSENTAMENTO DE TUBOS DE AÇO, COM JUNTA ELÁSTICA (COMPRIMENTO DE 6,00M) - DN 1000 MM</v>
          </cell>
          <cell r="C158" t="str">
            <v>M</v>
          </cell>
          <cell r="D158">
            <v>24.26</v>
          </cell>
        </row>
        <row r="159">
          <cell r="A159" t="str">
            <v>73839/014</v>
          </cell>
          <cell r="B159" t="str">
            <v>ASSENTAMENTO DE TUBOS DE AÇO, COM JUNTA ELÁSTICA (COMPRIMENTO DE 6,00M) - DN 1100 MM</v>
          </cell>
          <cell r="C159" t="str">
            <v>M</v>
          </cell>
          <cell r="D159">
            <v>28.74</v>
          </cell>
        </row>
        <row r="160">
          <cell r="A160" t="str">
            <v>73839/015</v>
          </cell>
          <cell r="B160" t="str">
            <v>ASSENTAMENTO DE TUBOS DE AÇO, COM JUNTA ELÁSTICA (COMPRIMENTO DE 6,00M) - DN 1200 MM</v>
          </cell>
          <cell r="C160" t="str">
            <v>M</v>
          </cell>
          <cell r="D160">
            <v>34.08</v>
          </cell>
        </row>
        <row r="161">
          <cell r="A161" t="str">
            <v>CANT</v>
          </cell>
          <cell r="B161" t="str">
            <v>CANTEIRO DE OBRAS</v>
          </cell>
          <cell r="C161"/>
          <cell r="D161"/>
        </row>
        <row r="162">
          <cell r="A162">
            <v>1</v>
          </cell>
          <cell r="B162" t="str">
            <v>CONSTRUCAO DO CANTEIRO</v>
          </cell>
          <cell r="C162"/>
          <cell r="D162"/>
        </row>
        <row r="163">
          <cell r="A163">
            <v>73752</v>
          </cell>
          <cell r="B163" t="str">
            <v>SANITARIO C/VASO/CHUVEIRO PARA PESSOAL DE OBRA</v>
          </cell>
          <cell r="C163"/>
          <cell r="D163"/>
        </row>
        <row r="164">
          <cell r="A164" t="str">
            <v>73752/001</v>
          </cell>
          <cell r="B164" t="str">
            <v>SANITÁRIO COM VASO E CHUVEIRO PARA PESSOAL DE OBRA, COLETIVO DE 2 MÓDULOS, INCLUSIVE INSTALAÇÃO E APARE-LHOS, REAPROVEITADO 2 VEZES</v>
          </cell>
          <cell r="C164" t="str">
            <v>UN</v>
          </cell>
          <cell r="D164">
            <v>1874.34</v>
          </cell>
        </row>
        <row r="165">
          <cell r="A165">
            <v>73803</v>
          </cell>
          <cell r="B165" t="str">
            <v>GALPAO P/OFICINA/DEPOSITO CANTEIRO OBRA(MAD LEI)</v>
          </cell>
          <cell r="C165"/>
          <cell r="D165"/>
        </row>
        <row r="166">
          <cell r="A166" t="str">
            <v>73803/001</v>
          </cell>
          <cell r="B166" t="str">
            <v>GALPÃO ABERTO PARA OFICINA E DEPÓSITO DE CANTEIRO DE OBRAS, EM MADEIRADE LEI</v>
          </cell>
          <cell r="C166" t="str">
            <v>M2</v>
          </cell>
          <cell r="D166">
            <v>132</v>
          </cell>
        </row>
        <row r="167">
          <cell r="A167">
            <v>73805</v>
          </cell>
          <cell r="B167" t="str">
            <v>BARRACOES DE OBRA</v>
          </cell>
          <cell r="C167"/>
          <cell r="D167"/>
        </row>
        <row r="168">
          <cell r="A168" t="str">
            <v>73805/001</v>
          </cell>
          <cell r="B168" t="str">
            <v>BARRACAO DE OBRA PARA ALOJAMENTO/ESCRITORIO, PISO EM PINHO 3A, PAREDESEM COMPENSADO 10MM, COBERTURA EM TELHA AMIANTO 6MM, INCLUSO INSTALACOES ELETRICAS E ESQUADRIAS</v>
          </cell>
          <cell r="C168" t="str">
            <v>M2</v>
          </cell>
          <cell r="D168">
            <v>154.96</v>
          </cell>
        </row>
        <row r="169">
          <cell r="A169">
            <v>74210</v>
          </cell>
          <cell r="B169" t="str">
            <v>BARRACAO DE OBRA</v>
          </cell>
          <cell r="C169"/>
          <cell r="D169"/>
        </row>
        <row r="170">
          <cell r="A170" t="str">
            <v>74210/001</v>
          </cell>
          <cell r="B170" t="str">
            <v>BARRACAO PARA DEPOSITO EM TABUAS DE MADEIRA, COBERTURA EM FIBROCIMENTO4 MM, INCLUSO PISO ARGAMASSA TRAÇO 1:6 (CIMENTO E AREIA)</v>
          </cell>
          <cell r="C170" t="str">
            <v>M2</v>
          </cell>
          <cell r="D170">
            <v>189.14</v>
          </cell>
        </row>
        <row r="171">
          <cell r="A171">
            <v>74242</v>
          </cell>
          <cell r="B171" t="str">
            <v>CONSTRUCAO DE BARRACAO DE OBRA - MMA</v>
          </cell>
          <cell r="C171"/>
          <cell r="D171"/>
        </row>
        <row r="172">
          <cell r="A172" t="str">
            <v>74242/001</v>
          </cell>
          <cell r="B172" t="str">
            <v>BARRACAO DE OBRA EM CHAPA DE MADEIRA COMPENSADA COM BANHEIRO, COBERTURA EM FIBROCIMENTO 4 MM, INCLUSO INSTALACOES HIDRO-SANITARIAS E ELETRICAS</v>
          </cell>
          <cell r="C172" t="str">
            <v>M2</v>
          </cell>
          <cell r="D172">
            <v>111.75</v>
          </cell>
        </row>
        <row r="173">
          <cell r="A173">
            <v>2</v>
          </cell>
          <cell r="B173" t="str">
            <v>PLACA DE OBRA</v>
          </cell>
          <cell r="C173"/>
          <cell r="D173"/>
        </row>
        <row r="174">
          <cell r="A174">
            <v>74209</v>
          </cell>
          <cell r="B174" t="str">
            <v>AQUISICAO E ASSENTAMENTO PLACA DE OBRA</v>
          </cell>
          <cell r="C174"/>
          <cell r="D174"/>
        </row>
        <row r="175">
          <cell r="A175" t="str">
            <v>74209/001</v>
          </cell>
          <cell r="B175" t="str">
            <v>PLACA DE OBRA EM CHAPA DE ACO GALVANIZADO</v>
          </cell>
          <cell r="C175" t="str">
            <v>M2</v>
          </cell>
          <cell r="D175">
            <v>167.96</v>
          </cell>
        </row>
        <row r="176">
          <cell r="A176">
            <v>4</v>
          </cell>
          <cell r="B176" t="str">
            <v>MOBILIZACAO E DESMOBILIZACAO</v>
          </cell>
          <cell r="C176"/>
          <cell r="D176"/>
        </row>
        <row r="177">
          <cell r="A177">
            <v>73756</v>
          </cell>
          <cell r="B177" t="str">
            <v>MONTAGEM E DESMONTAGEM USINA DE CONCRETO</v>
          </cell>
          <cell r="C177"/>
          <cell r="D177"/>
        </row>
        <row r="178">
          <cell r="A178" t="str">
            <v>73756/001</v>
          </cell>
          <cell r="B178" t="str">
            <v>MONTAGEM / DESMONTAGEM DE USINA CONCRETO TIPO PAREDE C/SILOS HORIZONTAL P/3 AGREGADOS, INCLUSIVE MECANICO (PESADO) E MESTRE DE OBRAS</v>
          </cell>
          <cell r="C178" t="str">
            <v>UN</v>
          </cell>
          <cell r="D178">
            <v>19164.97</v>
          </cell>
        </row>
        <row r="179">
          <cell r="A179">
            <v>73847</v>
          </cell>
          <cell r="B179" t="str">
            <v>ALUGUEL DE CONTAINER</v>
          </cell>
          <cell r="C179"/>
          <cell r="D179"/>
        </row>
        <row r="180">
          <cell r="A180" t="str">
            <v>73847/001</v>
          </cell>
          <cell r="B180" t="str">
            <v>ALUGUEL CONTAINER/ESCRIT INCL INST ELET LARG=2,20 COMP=6,20MALT=2,50M CHAPA ACO C/NERV TRAPEZ FORRO C/ISOL TERMO/ACUSTICOCHASSIS REFORC PISO COMPENS NAVAL EXC TRANSP/CARGA/DESCARGA</v>
          </cell>
          <cell r="C180" t="str">
            <v>MES</v>
          </cell>
          <cell r="D180">
            <v>373.84</v>
          </cell>
        </row>
        <row r="181">
          <cell r="A181" t="str">
            <v>73847/002</v>
          </cell>
          <cell r="B181" t="str">
            <v>ALUGUEL CONTAINER/ESCRIT/WC C/1 VASO/1 LAV/1 MIC/4 CHUV LARG=2,20M COMPR=6,20M ALT=2,50M CHAPA ACO NERV TRAPEZ FORROC/ISOL TERMO-ACUST CHASSIS REFORC PISO COMPENS NAVAL INCL INSTELETR/HIDRO-SANIT EXCL TRANSP/CARGA/DESCARGA</v>
          </cell>
          <cell r="C181" t="str">
            <v>MES</v>
          </cell>
          <cell r="D181">
            <v>405.92</v>
          </cell>
        </row>
        <row r="182">
          <cell r="A182" t="str">
            <v>73847/003</v>
          </cell>
          <cell r="B182" t="str">
            <v>ALUGUEL CONTAINER/SANIT C/2 VASOS/1 LAVAT/1 MIC/4 CHUV LARG=2,20M COMPR=6,20M ALT=2,50M CHAPA ACO C/NERV TRAPEZ FORRO C/ISOLAM TERMO/ACUSTICO CHASSIS REFORC PISO COMPENS NAVAL INCLINST ELETR/HIDR EXCL TRANSP/CARGA/DESCARG</v>
          </cell>
          <cell r="C182" t="str">
            <v>MES</v>
          </cell>
          <cell r="D182">
            <v>580.78</v>
          </cell>
        </row>
        <row r="183">
          <cell r="A183" t="str">
            <v>73847/004</v>
          </cell>
          <cell r="B183" t="str">
            <v>ALUGUEL CONTAINER/SANIT C/4 VASOS/1 LAVAT/1 MIC/4 CHUV LARG=2,20M COMPR=6,20M ALT=2,50M CHAPAS ACO C/NERV TRAPEZ FORRO C/ISOL TERMO-ACUST CHASSIS REFORC PISO COMPENS NAVAL INCL INST RAELETR/HIDRO-SANIT EXCL TRANSP/CARGA/DESCARGA</v>
          </cell>
          <cell r="C183" t="str">
            <v>MES</v>
          </cell>
          <cell r="D183">
            <v>625.47</v>
          </cell>
        </row>
        <row r="184">
          <cell r="A184" t="str">
            <v>73847/005</v>
          </cell>
          <cell r="B184" t="str">
            <v>ALUGUEL CONTAINER/SANIT C/7 VASOS/1 LAVAT/1 MIC LARG=2,20MCOMPR=6,20M ALT=2,50M CHAPA ACO NERV TRAPEZ FORRO C/ISOLTERMO-ACUST CHASSIS REFORC PISO COMPENS NAVAL INCL INST ELET/HIDRO-SANIT EXCL TRANSP/CARGA/DESCARGA</v>
          </cell>
          <cell r="C184" t="str">
            <v>MES</v>
          </cell>
          <cell r="D184">
            <v>645.66999999999996</v>
          </cell>
        </row>
        <row r="185">
          <cell r="A185" t="str">
            <v>COBE</v>
          </cell>
          <cell r="B185" t="str">
            <v>COBERTURA</v>
          </cell>
          <cell r="C185"/>
          <cell r="D185"/>
        </row>
        <row r="186">
          <cell r="A186">
            <v>73</v>
          </cell>
          <cell r="B186" t="str">
            <v>MADEIRAMENTO</v>
          </cell>
          <cell r="C186"/>
          <cell r="D186"/>
        </row>
        <row r="187">
          <cell r="A187">
            <v>55960</v>
          </cell>
          <cell r="B187" t="str">
            <v>IMUNIZACAO MADEIRAMENTO COBERTURA COM IMUNIZANTE INCOLOR</v>
          </cell>
          <cell r="C187" t="str">
            <v>M2</v>
          </cell>
          <cell r="D187">
            <v>3.33</v>
          </cell>
        </row>
        <row r="188">
          <cell r="A188">
            <v>72085</v>
          </cell>
          <cell r="B188" t="str">
            <v>RECOLOCACAO DE MADEIRAMENTO DO TELHADO - RIPAS, CONSIDERANDO REAPROVEITAMENTO DE MATERIAL</v>
          </cell>
          <cell r="C188" t="str">
            <v>M</v>
          </cell>
          <cell r="D188">
            <v>0.8</v>
          </cell>
        </row>
        <row r="189">
          <cell r="A189">
            <v>72086</v>
          </cell>
          <cell r="B189" t="str">
            <v>RECOLOCACAO DE MADEIRAMENTO DO TELHADO - CAIBROS, CONSIDERANDO REAPROVEITAMENTO DE MATERIAL</v>
          </cell>
          <cell r="C189" t="str">
            <v>M</v>
          </cell>
          <cell r="D189">
            <v>2.44</v>
          </cell>
        </row>
        <row r="190">
          <cell r="A190">
            <v>72087</v>
          </cell>
          <cell r="B190" t="str">
            <v>RECOLOCACAO DE MADEIRAMENTO DO TELHADO - VIGAS, CONSIDERANDO REAPROVEITAMENTO DE MATERIAL</v>
          </cell>
          <cell r="C190" t="str">
            <v>M</v>
          </cell>
          <cell r="D190">
            <v>6.51</v>
          </cell>
        </row>
        <row r="191">
          <cell r="A191">
            <v>72088</v>
          </cell>
          <cell r="B191" t="str">
            <v>RECOLOCACAO DE FERRAGENS PARA MADEIRAMENTO DO TELHADO, CONSIDERANDO REAPROVEITAMENTO DE MATERIAL</v>
          </cell>
          <cell r="C191" t="str">
            <v>UN</v>
          </cell>
          <cell r="D191">
            <v>4.76</v>
          </cell>
        </row>
        <row r="192">
          <cell r="A192">
            <v>73931</v>
          </cell>
          <cell r="B192" t="str">
            <v>ESTRUTURA MADEIRA ANCOR LAJE/PAREDE P/TELHA ESTRUTURAL FIBROCIMENTO</v>
          </cell>
          <cell r="C192"/>
          <cell r="D192"/>
        </row>
        <row r="193">
          <cell r="A193" t="str">
            <v>73931/001</v>
          </cell>
          <cell r="B193" t="str">
            <v>ESTRUTURA PARA TELHA ONDULADA FIBROCIMENTO, ALUMINIO OU PLASTICA, EM MADEIRA APARELHADA, APOIADA EM LAJE OU PAREDE</v>
          </cell>
          <cell r="C193" t="str">
            <v>M2</v>
          </cell>
          <cell r="D193">
            <v>23.98</v>
          </cell>
        </row>
        <row r="194">
          <cell r="A194" t="str">
            <v>73931/002</v>
          </cell>
          <cell r="B194" t="str">
            <v>ESTRUTURA PARA TELHA ESTRUTURAL FIBROCIMENTO, EM MADEIRA APARELHADA, ANCORADA EM LAJE OU PAREDE</v>
          </cell>
          <cell r="C194" t="str">
            <v>M2</v>
          </cell>
          <cell r="D194">
            <v>17.329999999999998</v>
          </cell>
        </row>
        <row r="195">
          <cell r="A195" t="str">
            <v>73931/003</v>
          </cell>
          <cell r="B195" t="str">
            <v>ESTRUTURA PARA TELHA CERAMICA, EM MADEIRA APARELHADA, APOIADA EM PAREDE</v>
          </cell>
          <cell r="C195" t="str">
            <v>M2</v>
          </cell>
          <cell r="D195">
            <v>44.61</v>
          </cell>
        </row>
        <row r="196">
          <cell r="A196">
            <v>73939</v>
          </cell>
          <cell r="B196" t="str">
            <v>CHAPA CELULOSE PRENSADA 122X224X1,2CM FORNECIMENTO</v>
          </cell>
          <cell r="C196"/>
          <cell r="D196"/>
        </row>
        <row r="197">
          <cell r="A197" t="str">
            <v>73939/001</v>
          </cell>
          <cell r="B197" t="str">
            <v>TESOURA COMPLETA EM MACARANDUBA SERRADA, PARA TELHADOS COM VAOS DE 4M</v>
          </cell>
          <cell r="C197" t="str">
            <v>UN</v>
          </cell>
          <cell r="D197">
            <v>486.48</v>
          </cell>
        </row>
        <row r="198">
          <cell r="A198" t="str">
            <v>73939/002</v>
          </cell>
          <cell r="B198" t="str">
            <v>TESOURA COMPLETA EM MACARANDUBA APARELHADA, PARA TELHADOS COM VAOS DE4M</v>
          </cell>
          <cell r="C198" t="str">
            <v>UN</v>
          </cell>
          <cell r="D198">
            <v>669.2</v>
          </cell>
        </row>
        <row r="199">
          <cell r="A199" t="str">
            <v>73939/003</v>
          </cell>
          <cell r="B199" t="str">
            <v>TESOURA COMPLETA EM MACARANDUBA SERRADA, PARA TELHADOS COM VAOS DE 5M</v>
          </cell>
          <cell r="C199" t="str">
            <v>UN</v>
          </cell>
          <cell r="D199">
            <v>585.03</v>
          </cell>
        </row>
        <row r="200">
          <cell r="A200" t="str">
            <v>73939/004</v>
          </cell>
          <cell r="B200" t="str">
            <v>TESOURA COMPLETA EM MACARANDUBA APARELHADA, PARA TELHADOS COM VAOS DE5M</v>
          </cell>
          <cell r="C200" t="str">
            <v>UN</v>
          </cell>
          <cell r="D200">
            <v>706.95</v>
          </cell>
        </row>
        <row r="201">
          <cell r="A201" t="str">
            <v>73939/005</v>
          </cell>
          <cell r="B201" t="str">
            <v>TESOURA COMPLETA EM MACARANDUBA SERRADA, PARA TELHADOS COM VAOS DE 6M</v>
          </cell>
          <cell r="C201" t="str">
            <v>UN</v>
          </cell>
          <cell r="D201">
            <v>726.57</v>
          </cell>
        </row>
        <row r="202">
          <cell r="A202" t="str">
            <v>73939/006</v>
          </cell>
          <cell r="B202" t="str">
            <v>TESOURA COMPLETA EM MACARANDUBA APARELHADA, PARA TELHADOS COM VAOS DE6M</v>
          </cell>
          <cell r="C202" t="str">
            <v>UN</v>
          </cell>
          <cell r="D202">
            <v>869.78</v>
          </cell>
        </row>
        <row r="203">
          <cell r="A203" t="str">
            <v>73939/007</v>
          </cell>
          <cell r="B203" t="str">
            <v>TESOURA COMPLETA EM MACARANDUBA SERRADA, PARA TELHADOS COM VAOS DE 7M</v>
          </cell>
          <cell r="C203" t="str">
            <v>UN</v>
          </cell>
          <cell r="D203">
            <v>842.19</v>
          </cell>
        </row>
        <row r="204">
          <cell r="A204" t="str">
            <v>73939/008</v>
          </cell>
          <cell r="B204" t="str">
            <v>TESOURA COMPLETA EM MACARANDUBA APARELHADA, PARA TELHADOS COM VAOS DE7M</v>
          </cell>
          <cell r="C204" t="str">
            <v>UN</v>
          </cell>
          <cell r="D204">
            <v>1009.79</v>
          </cell>
        </row>
        <row r="205">
          <cell r="A205" t="str">
            <v>73939/009</v>
          </cell>
          <cell r="B205" t="str">
            <v>TESOURA COMPLETA EM MACARANDUBA SERRADA, PARA TELHADOS COM VAOS DE 8M</v>
          </cell>
          <cell r="C205" t="str">
            <v>UN</v>
          </cell>
          <cell r="D205">
            <v>1054.45</v>
          </cell>
        </row>
        <row r="206">
          <cell r="A206" t="str">
            <v>73939/010</v>
          </cell>
          <cell r="B206" t="str">
            <v>TESOURA COMPLETA EM MACARANDUBA APARELHADA, PARA TELHADOS COM VAOS DE8M</v>
          </cell>
          <cell r="C206" t="str">
            <v>UN</v>
          </cell>
          <cell r="D206">
            <v>1350.61</v>
          </cell>
        </row>
        <row r="207">
          <cell r="A207" t="str">
            <v>73939/011</v>
          </cell>
          <cell r="B207" t="str">
            <v>TESOURA COMPLETA EM MACARANDUBA SERRADA, PARA TELHADOS COM VAOS DE 9M</v>
          </cell>
          <cell r="C207" t="str">
            <v>UN</v>
          </cell>
          <cell r="D207">
            <v>1187.3</v>
          </cell>
        </row>
        <row r="208">
          <cell r="A208" t="str">
            <v>73939/012</v>
          </cell>
          <cell r="B208" t="str">
            <v>TESOURA COMPLETA EM MACARANDUBA APARELHADA, PARA TELHADOS COM VAOS DE9M</v>
          </cell>
          <cell r="C208" t="str">
            <v>UN</v>
          </cell>
          <cell r="D208">
            <v>1520.87</v>
          </cell>
        </row>
        <row r="209">
          <cell r="A209" t="str">
            <v>73939/013</v>
          </cell>
          <cell r="B209" t="str">
            <v>TESOURA COMPLETA EM MACARANDUBA SERRADA, PARA TELHADOS COM VAOS DE 10M</v>
          </cell>
          <cell r="C209" t="str">
            <v>UN</v>
          </cell>
          <cell r="D209">
            <v>1398.18</v>
          </cell>
        </row>
        <row r="210">
          <cell r="A210" t="str">
            <v>73939/014</v>
          </cell>
          <cell r="B210" t="str">
            <v>TESOURA COMPLETA EM MACARANDUBA APARELHADA, PARA TELHADOS COM VAOS DE10M</v>
          </cell>
          <cell r="C210" t="str">
            <v>UN</v>
          </cell>
          <cell r="D210">
            <v>1682.66</v>
          </cell>
        </row>
        <row r="211">
          <cell r="A211" t="str">
            <v>73939/015</v>
          </cell>
          <cell r="B211" t="str">
            <v>TESOURA COMPLETA EM MACARANDUBA SERRADA, PARA TELHADOS COM VAOS DE 11M</v>
          </cell>
          <cell r="C211" t="str">
            <v>UN</v>
          </cell>
          <cell r="D211">
            <v>1641.57</v>
          </cell>
        </row>
        <row r="212">
          <cell r="A212" t="str">
            <v>73939/016</v>
          </cell>
          <cell r="B212" t="str">
            <v>TESOURA COMPLETA EM MACARANDUBA APARELHADA, PARA TELHADOS COM VAOS DE11M</v>
          </cell>
          <cell r="C212" t="str">
            <v>UN</v>
          </cell>
          <cell r="D212">
            <v>1956.72</v>
          </cell>
        </row>
        <row r="213">
          <cell r="A213" t="str">
            <v>73939/017</v>
          </cell>
          <cell r="B213" t="str">
            <v>TESOURA COMPLETA EM MACARANDUBA SERRADA, PARA TELHADOS COM VAOS DE 12M</v>
          </cell>
          <cell r="C213" t="str">
            <v>UN</v>
          </cell>
          <cell r="D213">
            <v>1809.06</v>
          </cell>
        </row>
        <row r="214">
          <cell r="A214" t="str">
            <v>73939/018</v>
          </cell>
          <cell r="B214" t="str">
            <v>TESOURA COMPLETA EM MACARANDUBA APARELHADA, PARA TELHADOS COM VAOS DE12M</v>
          </cell>
          <cell r="C214" t="str">
            <v>UN</v>
          </cell>
          <cell r="D214">
            <v>2176.7199999999998</v>
          </cell>
        </row>
        <row r="215">
          <cell r="A215" t="str">
            <v>73939/019</v>
          </cell>
          <cell r="B215" t="str">
            <v>TESOURA COMPLETA EM MACARANDUBA SERRADA, PARA TELHADOS COM VAOS DE 14M</v>
          </cell>
          <cell r="C215" t="str">
            <v>UN</v>
          </cell>
          <cell r="D215">
            <v>2088.65</v>
          </cell>
        </row>
        <row r="216">
          <cell r="A216" t="str">
            <v>73939/020</v>
          </cell>
          <cell r="B216" t="str">
            <v>TESOURA COMPLETA EM MACARANDUBA APARELHADA, PARA TELHADOS COM VAOS DE14M</v>
          </cell>
          <cell r="C216" t="str">
            <v>UN</v>
          </cell>
          <cell r="D216">
            <v>2513.41</v>
          </cell>
        </row>
        <row r="217">
          <cell r="A217">
            <v>74</v>
          </cell>
          <cell r="B217" t="str">
            <v>TELHAMENTO COM TELHA CERAMICA</v>
          </cell>
          <cell r="C217"/>
          <cell r="D217"/>
        </row>
        <row r="218">
          <cell r="A218">
            <v>72089</v>
          </cell>
          <cell r="B218" t="str">
            <v>RECOLOCACAO DE TELHAS CERAMICAS TIPO FRANCESA, CONSIDERANDO REAPROVEITAMENTO DE MATERIAL</v>
          </cell>
          <cell r="C218" t="str">
            <v>M2</v>
          </cell>
          <cell r="D218">
            <v>5.19</v>
          </cell>
        </row>
        <row r="219">
          <cell r="A219">
            <v>72091</v>
          </cell>
          <cell r="B219" t="str">
            <v>RECOLOCACAO DE TELHAS CERAMICAS TIPO PLAN, CONSIDERANDO REAPROVEITAMENTO DE MATERIAL</v>
          </cell>
          <cell r="C219" t="str">
            <v>M2</v>
          </cell>
          <cell r="D219">
            <v>17.04</v>
          </cell>
        </row>
        <row r="220">
          <cell r="A220">
            <v>72101</v>
          </cell>
          <cell r="B220" t="str">
            <v>REVISAO GERAL DE TELHADOS DE TELHAS CERAMICAS</v>
          </cell>
          <cell r="C220" t="str">
            <v>M2</v>
          </cell>
          <cell r="D220">
            <v>2.96</v>
          </cell>
        </row>
        <row r="221">
          <cell r="A221">
            <v>72103</v>
          </cell>
          <cell r="B221" t="str">
            <v>RECOLOCACAO DE CUMEEIRAS CERAMICAS COM ARGAMASSA TRACO 1:2:11 (CIMENTO, CAL HIDRATADA E AREIA), CONSIDERANDO APROVEITAMENTO DO MATERIAL</v>
          </cell>
          <cell r="C221" t="str">
            <v>M</v>
          </cell>
          <cell r="D221">
            <v>8.48</v>
          </cell>
        </row>
        <row r="222">
          <cell r="A222">
            <v>73938</v>
          </cell>
          <cell r="B222" t="str">
            <v>COBERTURA TELHA CERAMICA</v>
          </cell>
          <cell r="C222"/>
          <cell r="D222"/>
        </row>
        <row r="223">
          <cell r="A223" t="str">
            <v>73938/001</v>
          </cell>
          <cell r="B223" t="str">
            <v>COBERTURA EM TELHA CERAMICA TIPO COLONIAL, COM ARGAMASSA TRACO 1:3 (CIMENTO E AREIA)</v>
          </cell>
          <cell r="C223" t="str">
            <v>M2</v>
          </cell>
          <cell r="D223">
            <v>49.5</v>
          </cell>
        </row>
        <row r="224">
          <cell r="A224" t="str">
            <v>73938/002</v>
          </cell>
          <cell r="B224" t="str">
            <v>COBERTURA EM TELHA CERAMICA TIPO PLAN</v>
          </cell>
          <cell r="C224" t="str">
            <v>M2</v>
          </cell>
          <cell r="D224">
            <v>36.020000000000003</v>
          </cell>
        </row>
        <row r="225">
          <cell r="A225" t="str">
            <v>73938/003</v>
          </cell>
          <cell r="B225" t="str">
            <v>COBERTURA EM TELHA CERAMICA TIPO FRANCESA OU MARSELHA</v>
          </cell>
          <cell r="C225" t="str">
            <v>M2</v>
          </cell>
          <cell r="D225">
            <v>24.64</v>
          </cell>
        </row>
        <row r="226">
          <cell r="A226" t="str">
            <v>73938/004</v>
          </cell>
          <cell r="B226" t="str">
            <v>COBERTURA EM TELHA CERAMICA TIPO CANAL, COM ARGAMASSA TRACO 1:3 (CIMENTO E AREIA) E ARAME RECOZIDO</v>
          </cell>
          <cell r="C226" t="str">
            <v>M2</v>
          </cell>
          <cell r="D226">
            <v>39.61</v>
          </cell>
        </row>
        <row r="227">
          <cell r="A227" t="str">
            <v>73938/005</v>
          </cell>
          <cell r="B227" t="str">
            <v>COBERTURA EM TELHA CERAMICA TIPO PAULISTA, COM ARGAMASSA TRACO 1:3 (CIMENTO E AREIA) E ARAME RECOZIDO</v>
          </cell>
          <cell r="C227" t="str">
            <v>M2</v>
          </cell>
          <cell r="D227">
            <v>58.61</v>
          </cell>
        </row>
        <row r="228">
          <cell r="A228" t="str">
            <v>73938/006</v>
          </cell>
          <cell r="B228" t="str">
            <v>CORDAO DE ARREMATE EM BEIRAIS COM TELHA CERAMICA EMBOCADA TRACO 1:2:8(CIMENTO, CAL E AREIA)</v>
          </cell>
          <cell r="C228" t="str">
            <v>M</v>
          </cell>
          <cell r="D228">
            <v>10.92</v>
          </cell>
        </row>
        <row r="229">
          <cell r="A229" t="str">
            <v>73938/007</v>
          </cell>
          <cell r="B229" t="str">
            <v>EMBOCAMENTO DE ULTIMA FIADA DE TELHA PLAN, COLONIAL OU PAULISTA, COM ARGAMASSA TRACO 1:2:8 (CIMENTO, CAL HIDRATADA E AREIA)</v>
          </cell>
          <cell r="C229" t="str">
            <v>M</v>
          </cell>
          <cell r="D229">
            <v>5.24</v>
          </cell>
        </row>
        <row r="230">
          <cell r="A230">
            <v>76450</v>
          </cell>
          <cell r="B230" t="str">
            <v>COBERTURA TELHA CERAMICA</v>
          </cell>
          <cell r="C230"/>
          <cell r="D230"/>
        </row>
        <row r="231">
          <cell r="A231" t="str">
            <v>76450/001</v>
          </cell>
          <cell r="B231" t="str">
            <v>COBERTURA EM TELHA CERAMICA TIPO PAULISTINHA (COLONIAL TRAPEZOIDAL), COM ARGAMASSA TRACO 1:3 (CIMENTO E AREIA) E ARAME RECOZIDO</v>
          </cell>
          <cell r="C231" t="str">
            <v>M2</v>
          </cell>
          <cell r="D231">
            <v>66.98</v>
          </cell>
        </row>
        <row r="232">
          <cell r="A232">
            <v>75</v>
          </cell>
          <cell r="B232" t="str">
            <v>TELHAMENTO COM TELHA DE FIBROCIMENTO</v>
          </cell>
          <cell r="C232"/>
          <cell r="D232"/>
        </row>
        <row r="233">
          <cell r="A233">
            <v>72092</v>
          </cell>
          <cell r="B233" t="str">
            <v>RECOLOCACAO DE TELHAS ONDULADAS COM MASSA PARA VEDACAO, CONSIDERANDO REAPROVEITAMENTO DE MATERIAL</v>
          </cell>
          <cell r="C233" t="str">
            <v>M2</v>
          </cell>
          <cell r="D233">
            <v>4.92</v>
          </cell>
        </row>
        <row r="234">
          <cell r="A234">
            <v>72093</v>
          </cell>
          <cell r="B234" t="str">
            <v>RECOLOCACAO DE TELHA DE FIBROCIMENTO ESTRUTURAL LARGURA UTIL 44 CM, INCLUSO ACESSORIOS DE FIXACAO E VEDACAO, CONSIDERANDO APROVEITAMENTO DOMATERIAL</v>
          </cell>
          <cell r="C234" t="str">
            <v>M2</v>
          </cell>
          <cell r="D234">
            <v>4.88</v>
          </cell>
        </row>
        <row r="235">
          <cell r="A235">
            <v>72094</v>
          </cell>
          <cell r="B235" t="str">
            <v>RECOLOCACAO DE TELHA DE FIBROCIMENTO ESTRUTURAL LARGURA UTIL 90 CM, INCLUSO ACESSORIOS DE FIXACAO E VEDACAO, CONSIDERANDO APROVEITAMENTO DOMATERIAL</v>
          </cell>
          <cell r="C235" t="str">
            <v>M2</v>
          </cell>
          <cell r="D235">
            <v>19.68</v>
          </cell>
        </row>
        <row r="236">
          <cell r="A236">
            <v>73633</v>
          </cell>
          <cell r="B236" t="str">
            <v>COBERTURA COM TELHA DE FIBROCIMENTO ESTRUTURAL LARGURA UTIL 90CM, INCLUSO ACESSORIOS DE FIXACAO E VEDACAO</v>
          </cell>
          <cell r="C236" t="str">
            <v>M2</v>
          </cell>
          <cell r="D236">
            <v>43.28</v>
          </cell>
        </row>
        <row r="237">
          <cell r="A237">
            <v>73634</v>
          </cell>
          <cell r="B237" t="str">
            <v>COBERTURA COM TELHA DE FIBROCIMENTO ESTRUTURAL LARGURA UTIL 49CM, INCLUSO ACESSORIOS DE FIXACAO E VEDACAO</v>
          </cell>
          <cell r="C237" t="str">
            <v>M2</v>
          </cell>
          <cell r="D237">
            <v>58.52</v>
          </cell>
        </row>
        <row r="238">
          <cell r="A238">
            <v>74088</v>
          </cell>
          <cell r="B238" t="str">
            <v>TELHAMENTO C/ TELHA DE FIBROCIMENTO</v>
          </cell>
          <cell r="C238"/>
          <cell r="D238"/>
        </row>
        <row r="239">
          <cell r="A239" t="str">
            <v>74088/001</v>
          </cell>
          <cell r="B239" t="str">
            <v>TELHAMENTO COM TELHA DE FIBROCIMENTO ONDULADA, ESPESSURA 6MM, INCLUSOJUNTAS DE VEDACAO E ACESSORIOS DE FIXACAO</v>
          </cell>
          <cell r="C239" t="str">
            <v>M2</v>
          </cell>
          <cell r="D239">
            <v>19.88</v>
          </cell>
        </row>
        <row r="240">
          <cell r="A240">
            <v>76</v>
          </cell>
          <cell r="B240" t="str">
            <v>TELHAMENTO COM TELHA METALICA</v>
          </cell>
          <cell r="C240"/>
          <cell r="D240"/>
        </row>
        <row r="241">
          <cell r="A241">
            <v>73866</v>
          </cell>
          <cell r="B241" t="str">
            <v>ESTRUTURA DE ACO</v>
          </cell>
          <cell r="C241"/>
          <cell r="D241"/>
        </row>
        <row r="242">
          <cell r="A242" t="str">
            <v>73866/001</v>
          </cell>
          <cell r="B242" t="str">
            <v>ESTRUTURA PARA COBERTURA TIPO FINK, EM ALUMINIO ANODIZADO, VAO DE 20M,ESPACAMENTO DAS TESOURAS DE 5M ATE 6,5M</v>
          </cell>
          <cell r="C242" t="str">
            <v>M2</v>
          </cell>
          <cell r="D242">
            <v>458.2</v>
          </cell>
        </row>
        <row r="243">
          <cell r="A243" t="str">
            <v>73866/002</v>
          </cell>
          <cell r="B243" t="str">
            <v>ESTRUTURA PARA COBERTURA TIPO FINK, EM ALUMINIO ANODIZADO, VAO DE 30M,ESPACAMENTO DAS TESOURAS DE 5M ATE 6,5M</v>
          </cell>
          <cell r="C243" t="str">
            <v>M2</v>
          </cell>
          <cell r="D243">
            <v>480.99</v>
          </cell>
        </row>
        <row r="244">
          <cell r="A244" t="str">
            <v>73866/003</v>
          </cell>
          <cell r="B244" t="str">
            <v>ESTRUTURA PARA COBERTURA TIPO FINK, EM ALUMINIO ANODIZADO, VAO DE 40M,ESPACAMENTO DAS TESOURAS DE 5M ATE 6,5M</v>
          </cell>
          <cell r="C244" t="str">
            <v>M2</v>
          </cell>
          <cell r="D244">
            <v>503.08</v>
          </cell>
        </row>
        <row r="245">
          <cell r="A245" t="str">
            <v>73866/004</v>
          </cell>
          <cell r="B245" t="str">
            <v>ESTRUTURA PARA COBERTURA EM ARCO, EM ALUMINIO ANODIZADO, VAO DE 20M, ESPACAMENTO DE 5M ATE 6,5M</v>
          </cell>
          <cell r="C245" t="str">
            <v>M2</v>
          </cell>
          <cell r="D245">
            <v>419.52</v>
          </cell>
        </row>
        <row r="246">
          <cell r="A246" t="str">
            <v>73866/005</v>
          </cell>
          <cell r="B246" t="str">
            <v>ESTRUTURA PARA COBERTURA EM ARCO, EM ALUMINIO ANODIZADO, VAO DE 30M, ESPACAMENTO DE 5M ATE 6,5M</v>
          </cell>
          <cell r="C246" t="str">
            <v>M2</v>
          </cell>
          <cell r="D246">
            <v>446.16</v>
          </cell>
        </row>
        <row r="247">
          <cell r="A247" t="str">
            <v>73866/006</v>
          </cell>
          <cell r="B247" t="str">
            <v>ESTRUTURA PARA COBERTURA EM ARCO, EM ALUMINIO ANODIZADO, VAO DE 40M, ESPACAMENTO DE 5M ATE 6,5M</v>
          </cell>
          <cell r="C247" t="str">
            <v>M2</v>
          </cell>
          <cell r="D247">
            <v>468.05</v>
          </cell>
        </row>
        <row r="248">
          <cell r="A248" t="str">
            <v>73866/007</v>
          </cell>
          <cell r="B248" t="str">
            <v>ESTRUTURA PARA COBERTURA TIPO SHED, EM ALUMINIO ANODIZADO, VAO DE 20M,ESPACAMENTO DAS TESOURAS DE 5M ATE 6,5M</v>
          </cell>
          <cell r="C248" t="str">
            <v>M2</v>
          </cell>
          <cell r="D248">
            <v>499.81</v>
          </cell>
        </row>
        <row r="249">
          <cell r="A249" t="str">
            <v>73866/008</v>
          </cell>
          <cell r="B249" t="str">
            <v>ESTRUTURA PARA COBERTURA TIPO SHED, EM ALUMINIO ANODIZADO, VAO DE 30M,ESPACAMENTO DAS TESOURAS DE 5M ATE 6,5M</v>
          </cell>
          <cell r="C249" t="str">
            <v>M2</v>
          </cell>
          <cell r="D249">
            <v>605.27</v>
          </cell>
        </row>
        <row r="250">
          <cell r="A250" t="str">
            <v>73866/009</v>
          </cell>
          <cell r="B250" t="str">
            <v>ESTRUTURA PARA COBERTURA TIPO SHED, EM ALUMINIO ANODIZADO, VAO DE 40M,ESPACAMENTO DAS TESOURAS DE 5M ATE 6,5M</v>
          </cell>
          <cell r="C250" t="str">
            <v>M2</v>
          </cell>
          <cell r="D250">
            <v>627.82000000000005</v>
          </cell>
        </row>
        <row r="251">
          <cell r="A251">
            <v>73867</v>
          </cell>
          <cell r="B251" t="str">
            <v>ESTRUTURA ESPACIAL</v>
          </cell>
          <cell r="C251"/>
          <cell r="D251"/>
        </row>
        <row r="252">
          <cell r="A252" t="str">
            <v>73867/001</v>
          </cell>
          <cell r="B252" t="str">
            <v>ESTRUTURA TIPO ESPACIAL EM ALUMINIO ANODIZADO, VAO DE 20M</v>
          </cell>
          <cell r="C252" t="str">
            <v>M2</v>
          </cell>
          <cell r="D252">
            <v>193.2</v>
          </cell>
        </row>
        <row r="253">
          <cell r="A253" t="str">
            <v>73867/002</v>
          </cell>
          <cell r="B253" t="str">
            <v>ESTRUTURA TIPO ESPACIAL EM ALUMINIO ANODIZADO, VAO DE 30M</v>
          </cell>
          <cell r="C253" t="str">
            <v>M2</v>
          </cell>
          <cell r="D253">
            <v>218.03</v>
          </cell>
        </row>
        <row r="254">
          <cell r="A254" t="str">
            <v>73867/003</v>
          </cell>
          <cell r="B254" t="str">
            <v>ESTRUTURA TIPO ESPACIAL EM ALUMINIO ANODIZADO, VAO DE 40M</v>
          </cell>
          <cell r="C254" t="str">
            <v>M2</v>
          </cell>
          <cell r="D254">
            <v>273.20999999999998</v>
          </cell>
        </row>
        <row r="255">
          <cell r="A255" t="str">
            <v>73867/004</v>
          </cell>
          <cell r="B255" t="str">
            <v>ESTRUTURA TIPO ESPACIAL EM ALUMINIO ANODIZADO, VAO DE 50M</v>
          </cell>
          <cell r="C255" t="str">
            <v>M2</v>
          </cell>
          <cell r="D255">
            <v>284.25</v>
          </cell>
        </row>
        <row r="256">
          <cell r="A256">
            <v>75220</v>
          </cell>
          <cell r="B256" t="str">
            <v>CUMEEIRA DE ALUMÍNIO, PERFIL ONDULADO</v>
          </cell>
          <cell r="C256" t="str">
            <v>M</v>
          </cell>
          <cell r="D256">
            <v>38.729999999999997</v>
          </cell>
        </row>
        <row r="257">
          <cell r="A257">
            <v>75381</v>
          </cell>
          <cell r="B257" t="str">
            <v>TELHA METÁLICA</v>
          </cell>
          <cell r="C257"/>
          <cell r="D257"/>
        </row>
        <row r="258">
          <cell r="A258" t="str">
            <v>75381/001</v>
          </cell>
          <cell r="B258" t="str">
            <v>COBERTURA COM TELHA CHAPA AÇO ZINCADO, ONDULADA, ESP=0,5MM</v>
          </cell>
          <cell r="C258" t="str">
            <v>M2</v>
          </cell>
          <cell r="D258">
            <v>29.57</v>
          </cell>
        </row>
        <row r="259">
          <cell r="A259">
            <v>77</v>
          </cell>
          <cell r="B259" t="str">
            <v>MADEIRAMENTO/TELHAMENTO C/ TELHAS CERAMICAS</v>
          </cell>
          <cell r="C259"/>
          <cell r="D259"/>
        </row>
        <row r="260">
          <cell r="A260">
            <v>72076</v>
          </cell>
          <cell r="B260" t="str">
            <v>ESTRUTURA DE MADEIRA 2A SERRADA NAO APARELHADA, PARA TELHAS CERAMICAS</v>
          </cell>
          <cell r="C260" t="str">
            <v>M2</v>
          </cell>
          <cell r="D260">
            <v>40.33</v>
          </cell>
        </row>
        <row r="261">
          <cell r="A261">
            <v>72077</v>
          </cell>
          <cell r="B261" t="str">
            <v>ESTRUTURA DE MADEIRA DE LEI 1A SERRADA NAO APARELHADA, PARA TELHAS CERAMICAS, VAOS ATE 7M</v>
          </cell>
          <cell r="C261" t="str">
            <v>M2</v>
          </cell>
          <cell r="D261">
            <v>57.57</v>
          </cell>
        </row>
        <row r="262">
          <cell r="A262">
            <v>72078</v>
          </cell>
          <cell r="B262" t="str">
            <v>ESTRUTURA DE MADEIRA DE LEI 1A SERRADA NAO APARELHADA, PARA TELHAS CERAMICAS, VAOS 7M ATE 10 M</v>
          </cell>
          <cell r="C262" t="str">
            <v>M2</v>
          </cell>
          <cell r="D262">
            <v>67.040000000000006</v>
          </cell>
        </row>
        <row r="263">
          <cell r="A263">
            <v>72079</v>
          </cell>
          <cell r="B263" t="str">
            <v>ESTRUTURA DE MADEIRA DE LEI 1A SERRADA NAO APARELHADA, PARA TELHAS CERAMICAS, VAOS 10M ATE 13M</v>
          </cell>
          <cell r="C263" t="str">
            <v>M2</v>
          </cell>
          <cell r="D263">
            <v>71.98</v>
          </cell>
        </row>
        <row r="264">
          <cell r="A264">
            <v>72080</v>
          </cell>
          <cell r="B264" t="str">
            <v>ESTRUTURA DE MADEIRA DE LEI 1A SERRADA NAO APARELHADA, PARA TELHAS CERAMICAS, VAOS 13M ATE 18M</v>
          </cell>
          <cell r="C264" t="str">
            <v>M2</v>
          </cell>
          <cell r="D264">
            <v>82.98</v>
          </cell>
        </row>
        <row r="265">
          <cell r="A265">
            <v>76455</v>
          </cell>
          <cell r="B265" t="str">
            <v>CONSERVACAO COBERTURAS PREDIAIS - PAR</v>
          </cell>
          <cell r="C265"/>
          <cell r="D265"/>
        </row>
        <row r="266">
          <cell r="A266" t="str">
            <v>76455/001</v>
          </cell>
          <cell r="B266" t="str">
            <v>CONSERVACAO COBERTURA PREDIAL/PAR, DE TELHAS FRANCESAS</v>
          </cell>
          <cell r="C266" t="str">
            <v>M2</v>
          </cell>
          <cell r="D266">
            <v>20.96</v>
          </cell>
        </row>
        <row r="267">
          <cell r="A267" t="str">
            <v>76455/002</v>
          </cell>
          <cell r="B267" t="str">
            <v>CONSERVACAO COBERTURA PREDIAL/PAR, DE TELHAS COLONIAIS</v>
          </cell>
          <cell r="C267" t="str">
            <v>M2</v>
          </cell>
          <cell r="D267">
            <v>23.97</v>
          </cell>
        </row>
        <row r="268">
          <cell r="A268" t="str">
            <v>76455/003</v>
          </cell>
          <cell r="B268" t="str">
            <v>CONSERVACAO COBERTURA PREDIAL/PAR, DE TELHAS ROMANAS</v>
          </cell>
          <cell r="C268" t="str">
            <v>M2</v>
          </cell>
          <cell r="D268">
            <v>22.73</v>
          </cell>
        </row>
        <row r="269">
          <cell r="A269">
            <v>78</v>
          </cell>
          <cell r="B269" t="str">
            <v>MADEIRAMENTO/TELHAMENTO C/ TELHAS FIBROCIMENTO</v>
          </cell>
          <cell r="C269"/>
          <cell r="D269"/>
        </row>
        <row r="270">
          <cell r="A270">
            <v>72081</v>
          </cell>
          <cell r="B270" t="str">
            <v>ESTRUTURA DE MADEIRA DE LEI 1A SERRADA NAO APARELHADA, PARA TELHAS ONDULADAS, VAOS ATE 7M</v>
          </cell>
          <cell r="C270" t="str">
            <v>M2</v>
          </cell>
          <cell r="D270">
            <v>39.020000000000003</v>
          </cell>
        </row>
        <row r="271">
          <cell r="A271">
            <v>72082</v>
          </cell>
          <cell r="B271" t="str">
            <v>ESTRUTURA DE MADEIRA DE LEI 1A SERRADA NAO APARELHADA, PARA TELHAS ONDULADAS, VAOS DE 7M ATE 10M</v>
          </cell>
          <cell r="C271" t="str">
            <v>M2</v>
          </cell>
          <cell r="D271">
            <v>42.81</v>
          </cell>
        </row>
        <row r="272">
          <cell r="A272">
            <v>72083</v>
          </cell>
          <cell r="B272" t="str">
            <v>ESTRUTURA DE MADEIRA DE LEI 1A SERRADA NAO APARELHADA, PARA TELHAS ONDULADAS, VAOS DE 10M ATE 13M</v>
          </cell>
          <cell r="C272" t="str">
            <v>M2</v>
          </cell>
          <cell r="D272">
            <v>50.61</v>
          </cell>
        </row>
        <row r="273">
          <cell r="A273">
            <v>72084</v>
          </cell>
          <cell r="B273" t="str">
            <v>ESTRUTURA DE MADEIRA DE LEI 1A SERRADA NAO APARELHADA, PARA TELHAS ONDULADAS, VAOS DE 13M ATE 18M</v>
          </cell>
          <cell r="C273" t="str">
            <v>M2</v>
          </cell>
          <cell r="D273">
            <v>60.25</v>
          </cell>
        </row>
        <row r="274">
          <cell r="A274">
            <v>79</v>
          </cell>
          <cell r="B274" t="str">
            <v>CUMEEIRA CERAMICA</v>
          </cell>
          <cell r="C274"/>
          <cell r="D274"/>
        </row>
        <row r="275">
          <cell r="A275">
            <v>6058</v>
          </cell>
          <cell r="B275" t="str">
            <v>CUMEEIRA COM TELHA CERAMICA EMBOCADA COM ARGAMASSA TRACO 1:2:8 (CIMENTO, CAL HIDRATADA E AREIA)</v>
          </cell>
          <cell r="C275" t="str">
            <v>M</v>
          </cell>
          <cell r="D275">
            <v>12.73</v>
          </cell>
        </row>
        <row r="276">
          <cell r="A276">
            <v>73930</v>
          </cell>
          <cell r="B276" t="str">
            <v>ARREMATE TELHA CERAMICA EMBOCADA C/ARGAMASSA CIMENTO/AREIA/SAIBRO 1:2:3</v>
          </cell>
          <cell r="C276"/>
          <cell r="D276"/>
        </row>
        <row r="277">
          <cell r="A277" t="str">
            <v>73930/001</v>
          </cell>
          <cell r="B277" t="str">
            <v>CORDAO DE ARREMATE COM TELHA CERAMICA TIPO CANAL EMBOCADA COM ARGAMASSA TRACO 1:3 (CIMENTO E AREIA)</v>
          </cell>
          <cell r="C277" t="str">
            <v>M</v>
          </cell>
          <cell r="D277">
            <v>10.029999999999999</v>
          </cell>
        </row>
        <row r="278">
          <cell r="A278">
            <v>80</v>
          </cell>
          <cell r="B278" t="str">
            <v>CUMEEIRA DE FIBROCIMENTO</v>
          </cell>
          <cell r="C278"/>
          <cell r="D278"/>
        </row>
        <row r="279">
          <cell r="A279">
            <v>73744</v>
          </cell>
          <cell r="B279" t="str">
            <v>CUMIEIRA DE FIBROCIMENTO</v>
          </cell>
          <cell r="C279"/>
          <cell r="D279"/>
        </row>
        <row r="280">
          <cell r="A280" t="str">
            <v>73744/001</v>
          </cell>
          <cell r="B280" t="str">
            <v>CUMEEIRA PARA TELHA DE FIBROCIMENTO ESTRUTURAL, INCLUSO ACESSORIOS PARA FIXACAO E VEDACAO</v>
          </cell>
          <cell r="C280" t="str">
            <v>M</v>
          </cell>
          <cell r="D280">
            <v>79</v>
          </cell>
        </row>
        <row r="281">
          <cell r="A281">
            <v>74045</v>
          </cell>
          <cell r="B281" t="str">
            <v>CUMEEIRA FIBROCIMENTO</v>
          </cell>
          <cell r="C281"/>
          <cell r="D281"/>
        </row>
        <row r="282">
          <cell r="A282" t="str">
            <v>74045/001</v>
          </cell>
          <cell r="B282" t="str">
            <v>CUMEEIRA UNIVERSAL PARA TELHA DE FIBROCIMENTO ONDULADA ESPESSURA 6 MM,INCLUSO JUNTAS DE VEDACAO E ACESSORIOS DE FIXACAO</v>
          </cell>
          <cell r="C282" t="str">
            <v>M</v>
          </cell>
          <cell r="D282">
            <v>47.16</v>
          </cell>
        </row>
        <row r="283">
          <cell r="A283" t="str">
            <v>74045/002</v>
          </cell>
          <cell r="B283" t="str">
            <v>CUMEEIRA TIPO SHED PARA TELHA DE FIBROCIMENTO ONDULADA, INCLUSO JUNTASDE VEDACAO E ACESSORIOS DE FIXACAO</v>
          </cell>
          <cell r="C283" t="str">
            <v>M</v>
          </cell>
          <cell r="D283">
            <v>39.07</v>
          </cell>
        </row>
        <row r="284">
          <cell r="A284">
            <v>84</v>
          </cell>
          <cell r="B284" t="str">
            <v>CALHA METALICA</v>
          </cell>
          <cell r="C284"/>
          <cell r="D284"/>
        </row>
        <row r="285">
          <cell r="A285">
            <v>72104</v>
          </cell>
          <cell r="B285" t="str">
            <v>CALHA EM CHAPA DE ACO GALVANIZADO N.24, DESENVOLVIMENTO 33CM</v>
          </cell>
          <cell r="C285" t="str">
            <v>M</v>
          </cell>
          <cell r="D285">
            <v>23.37</v>
          </cell>
        </row>
        <row r="286">
          <cell r="A286">
            <v>72105</v>
          </cell>
          <cell r="B286" t="str">
            <v>CALHA EM CHAPA DE ACO GALVANIZADO N.24, DESENVOLVIMENTO 50CM</v>
          </cell>
          <cell r="C286" t="str">
            <v>M</v>
          </cell>
          <cell r="D286">
            <v>34.96</v>
          </cell>
        </row>
        <row r="287">
          <cell r="A287">
            <v>74158</v>
          </cell>
          <cell r="B287" t="str">
            <v>CONSERVACAO DE CALHAS - PAR</v>
          </cell>
          <cell r="C287"/>
          <cell r="D287"/>
        </row>
        <row r="288">
          <cell r="A288" t="str">
            <v>74158/001</v>
          </cell>
          <cell r="B288" t="str">
            <v>CONSERVACAO DE CALHAS METALICAS</v>
          </cell>
          <cell r="C288" t="str">
            <v>M</v>
          </cell>
          <cell r="D288">
            <v>7.41</v>
          </cell>
        </row>
        <row r="289">
          <cell r="A289">
            <v>86</v>
          </cell>
          <cell r="B289" t="str">
            <v>RUFO METALICO</v>
          </cell>
          <cell r="C289"/>
          <cell r="D289"/>
        </row>
        <row r="290">
          <cell r="A290">
            <v>72106</v>
          </cell>
          <cell r="B290" t="str">
            <v>RUFO EM CHAPA DE ACO GALVANIZADO N.24, DESENVOLVIMENTO 16CM</v>
          </cell>
          <cell r="C290" t="str">
            <v>M</v>
          </cell>
          <cell r="D290">
            <v>14.6</v>
          </cell>
        </row>
        <row r="291">
          <cell r="A291">
            <v>72107</v>
          </cell>
          <cell r="B291" t="str">
            <v>RUFO EM CHAPA DE ACO GALVANIZADO N.24, DESENVOLVIMENTO 25CM</v>
          </cell>
          <cell r="C291" t="str">
            <v>M</v>
          </cell>
          <cell r="D291">
            <v>17.75</v>
          </cell>
        </row>
        <row r="292">
          <cell r="A292">
            <v>72108</v>
          </cell>
          <cell r="B292" t="str">
            <v>RUFO EM CHAPA DE ACO GALVANIZADO N.24, DESENVOLVIMENTO 33CM</v>
          </cell>
          <cell r="C292" t="str">
            <v>M</v>
          </cell>
          <cell r="D292">
            <v>28.43</v>
          </cell>
        </row>
        <row r="293">
          <cell r="A293">
            <v>72109</v>
          </cell>
          <cell r="B293" t="str">
            <v>RUFO EM CHAPA DE ACO GALVANIZADO N.24, DESENVOLVIMENTO 50CM</v>
          </cell>
          <cell r="C293" t="str">
            <v>M</v>
          </cell>
          <cell r="D293">
            <v>28.91</v>
          </cell>
        </row>
        <row r="294">
          <cell r="A294">
            <v>87</v>
          </cell>
          <cell r="B294" t="str">
            <v>RUFO/ESPIGAO/RINCAO DIVERSOS</v>
          </cell>
          <cell r="C294"/>
          <cell r="D294"/>
        </row>
        <row r="295">
          <cell r="A295">
            <v>73868</v>
          </cell>
          <cell r="B295" t="str">
            <v>RUFOS PARA COBERTURAS EM TELHAS FIBROCIMENTO</v>
          </cell>
          <cell r="C295"/>
          <cell r="D295"/>
        </row>
        <row r="296">
          <cell r="A296" t="str">
            <v>73868/001</v>
          </cell>
          <cell r="B296" t="str">
            <v>RUFO EM FIBROCIMENTO, INCLUSO ACESSORIOS DE FIXACAO E VEDACAO</v>
          </cell>
          <cell r="C296" t="str">
            <v>M</v>
          </cell>
          <cell r="D296">
            <v>28.32</v>
          </cell>
        </row>
        <row r="297">
          <cell r="A297">
            <v>88</v>
          </cell>
          <cell r="B297" t="str">
            <v>RUFO EM CONCRETO</v>
          </cell>
          <cell r="C297"/>
          <cell r="D297"/>
        </row>
        <row r="298">
          <cell r="A298">
            <v>68058</v>
          </cell>
          <cell r="B298" t="str">
            <v>RUFO EM CONCRETO ARMADO, LARGURA 40CM E ESPESSURA 7CM</v>
          </cell>
          <cell r="C298" t="str">
            <v>M</v>
          </cell>
          <cell r="D298">
            <v>41.47</v>
          </cell>
        </row>
        <row r="299">
          <cell r="A299">
            <v>74098</v>
          </cell>
          <cell r="B299" t="str">
            <v>ALGEROZ EM CONCRETO ARMADO (RUFO DE CONCRETO)</v>
          </cell>
          <cell r="C299"/>
          <cell r="D299"/>
        </row>
        <row r="300">
          <cell r="A300" t="str">
            <v>74098/001</v>
          </cell>
          <cell r="B300" t="str">
            <v>RUFO EM CONCRETO ARMADO, LARGURA 40CM, ESPESSURA 3CM</v>
          </cell>
          <cell r="C300" t="str">
            <v>M</v>
          </cell>
          <cell r="D300">
            <v>18.72</v>
          </cell>
        </row>
        <row r="301">
          <cell r="A301">
            <v>252</v>
          </cell>
          <cell r="B301" t="str">
            <v>TELHAMENTO COM TELHA DE FIBRA DE VIDRO</v>
          </cell>
          <cell r="C301"/>
          <cell r="D301"/>
        </row>
        <row r="302">
          <cell r="A302">
            <v>41619</v>
          </cell>
          <cell r="B302" t="str">
            <v>COBERTURA COM TELHA DE FIBRA DE VIDRO ONDULADA COLORIDA, ESPESSURA 6MM, INCLUSO ACESSORIOS DE FIXACAO</v>
          </cell>
          <cell r="C302" t="str">
            <v>M2</v>
          </cell>
          <cell r="D302">
            <v>29.22</v>
          </cell>
        </row>
        <row r="303">
          <cell r="A303">
            <v>291</v>
          </cell>
          <cell r="B303" t="str">
            <v>ESTRUTURA METALICA</v>
          </cell>
          <cell r="C303"/>
          <cell r="D303"/>
        </row>
        <row r="304">
          <cell r="A304">
            <v>72110</v>
          </cell>
          <cell r="B304" t="str">
            <v>ESTRUTURA METALICA EM TESOURAS, VAO 12M</v>
          </cell>
          <cell r="C304" t="str">
            <v>M2</v>
          </cell>
          <cell r="D304">
            <v>50.42</v>
          </cell>
        </row>
        <row r="305">
          <cell r="A305">
            <v>72111</v>
          </cell>
          <cell r="B305" t="str">
            <v>ESTRUTURA METALICA EM TESOURAS, VAO 15M</v>
          </cell>
          <cell r="C305" t="str">
            <v>M2</v>
          </cell>
          <cell r="D305">
            <v>55.09</v>
          </cell>
        </row>
        <row r="306">
          <cell r="A306">
            <v>72112</v>
          </cell>
          <cell r="B306" t="str">
            <v>ESTRUTURA METALICA EM TESOURAS, VAO 20M</v>
          </cell>
          <cell r="C306" t="str">
            <v>M2</v>
          </cell>
          <cell r="D306">
            <v>59.75</v>
          </cell>
        </row>
        <row r="307">
          <cell r="A307">
            <v>72113</v>
          </cell>
          <cell r="B307" t="str">
            <v>ESTRUTURA METALICA EM TESOURAS, VAO 25M</v>
          </cell>
          <cell r="C307" t="str">
            <v>M2</v>
          </cell>
          <cell r="D307">
            <v>67.22</v>
          </cell>
        </row>
        <row r="308">
          <cell r="A308">
            <v>72114</v>
          </cell>
          <cell r="B308" t="str">
            <v>ESTRUTURA METALICA EM TESOURAS, VAO 30M</v>
          </cell>
          <cell r="C308" t="str">
            <v>M2</v>
          </cell>
          <cell r="D308">
            <v>74.69</v>
          </cell>
        </row>
        <row r="309">
          <cell r="A309">
            <v>73970</v>
          </cell>
          <cell r="B309" t="str">
            <v>ESTRUTURAS METALICAS DIVERSAS</v>
          </cell>
          <cell r="C309"/>
          <cell r="D309"/>
        </row>
        <row r="310">
          <cell r="A310" t="str">
            <v>73970/001</v>
          </cell>
          <cell r="B310" t="str">
            <v>ESTRUTURA METALICA EM ACO ESTRUTURAL PERFIL ”I” 12’’ X 5 1/4’’</v>
          </cell>
          <cell r="C310" t="str">
            <v>KG</v>
          </cell>
          <cell r="D310">
            <v>7.03</v>
          </cell>
        </row>
        <row r="311">
          <cell r="A311" t="str">
            <v>73970/002</v>
          </cell>
          <cell r="B311" t="str">
            <v>ESTRUTURA METALICA EM ACO ESTRUTURAL PERFIL ”I” 6’’ X 3 3/8’’</v>
          </cell>
          <cell r="C311" t="str">
            <v>KG</v>
          </cell>
          <cell r="D311">
            <v>4.8099999999999996</v>
          </cell>
        </row>
        <row r="312">
          <cell r="A312" t="str">
            <v>DROP</v>
          </cell>
          <cell r="B312" t="str">
            <v>DRENAGEM/OBRAS DE CONTENCAO/POCOS DE VISITA E CAIXAS</v>
          </cell>
          <cell r="C312"/>
          <cell r="D312"/>
        </row>
        <row r="313">
          <cell r="A313">
            <v>26</v>
          </cell>
          <cell r="B313" t="str">
            <v>ESGOTAMENTO COM BOMBA</v>
          </cell>
          <cell r="C313"/>
          <cell r="D313"/>
        </row>
        <row r="314">
          <cell r="A314">
            <v>73891</v>
          </cell>
          <cell r="B314" t="str">
            <v>ESGOTAMENTO COM BOMBAS</v>
          </cell>
          <cell r="C314"/>
          <cell r="D314"/>
        </row>
        <row r="315">
          <cell r="A315" t="str">
            <v>73891/001</v>
          </cell>
          <cell r="B315" t="str">
            <v>ESGOTAMENTO COM MOTO-BOMBA AUTOESCOVANTE</v>
          </cell>
          <cell r="C315" t="str">
            <v>H</v>
          </cell>
          <cell r="D315">
            <v>4.53</v>
          </cell>
        </row>
        <row r="316">
          <cell r="A316">
            <v>27</v>
          </cell>
          <cell r="B316" t="str">
            <v>REBAIXAMENTO DO LENCOL FREATICO</v>
          </cell>
          <cell r="C316"/>
          <cell r="D316"/>
        </row>
        <row r="317">
          <cell r="A317">
            <v>73882</v>
          </cell>
          <cell r="B317" t="str">
            <v>MEIA CANA DE CONCRETO</v>
          </cell>
          <cell r="C317"/>
          <cell r="D317"/>
        </row>
        <row r="318">
          <cell r="A318" t="str">
            <v>73882/001</v>
          </cell>
          <cell r="B318" t="str">
            <v>CALHA EM CONCRETO SIMPLES, EM MEIA CANA, DIAMETRO 200 MM</v>
          </cell>
          <cell r="C318" t="str">
            <v>M</v>
          </cell>
          <cell r="D318">
            <v>14.3</v>
          </cell>
        </row>
        <row r="319">
          <cell r="A319" t="str">
            <v>73882/002</v>
          </cell>
          <cell r="B319" t="str">
            <v>MEIA CANA DE CONCRETO, DIAMETRO 300 MM</v>
          </cell>
          <cell r="C319" t="str">
            <v>M</v>
          </cell>
          <cell r="D319">
            <v>17.84</v>
          </cell>
        </row>
        <row r="320">
          <cell r="A320" t="str">
            <v>73882/003</v>
          </cell>
          <cell r="B320" t="str">
            <v>MEIA CANA DE CONCRETO, DIAMETRO 400 MM</v>
          </cell>
          <cell r="C320" t="str">
            <v>M</v>
          </cell>
          <cell r="D320">
            <v>22.98</v>
          </cell>
        </row>
        <row r="321">
          <cell r="A321" t="str">
            <v>73882/004</v>
          </cell>
          <cell r="B321" t="str">
            <v>MEIA CANA DE CONCRETO, DIAMETRO 500 MM</v>
          </cell>
          <cell r="C321" t="str">
            <v>M</v>
          </cell>
          <cell r="D321">
            <v>35.57</v>
          </cell>
        </row>
        <row r="322">
          <cell r="A322" t="str">
            <v>73882/005</v>
          </cell>
          <cell r="B322" t="str">
            <v>MEIA CANA DE CONCRETO, DIAMETRO 600 MM</v>
          </cell>
          <cell r="C322" t="str">
            <v>M</v>
          </cell>
          <cell r="D322">
            <v>44.44</v>
          </cell>
        </row>
        <row r="323">
          <cell r="A323">
            <v>73893</v>
          </cell>
          <cell r="B323" t="str">
            <v>REBAIXAMENTO DE LENCOL FREATICO C/POCOS</v>
          </cell>
          <cell r="C323"/>
          <cell r="D323"/>
        </row>
        <row r="324">
          <cell r="A324" t="str">
            <v>73893/001</v>
          </cell>
          <cell r="B324" t="str">
            <v>REBAIXAMENTO DE LENCOL FREATICO COM TUBO DE CONCRETO CA-1 DN 800</v>
          </cell>
          <cell r="C324" t="str">
            <v>M</v>
          </cell>
          <cell r="D324">
            <v>86.88</v>
          </cell>
        </row>
        <row r="325">
          <cell r="A325">
            <v>28</v>
          </cell>
          <cell r="B325" t="str">
            <v>DRENOS</v>
          </cell>
          <cell r="C325"/>
          <cell r="D325"/>
        </row>
        <row r="326">
          <cell r="A326">
            <v>73816</v>
          </cell>
          <cell r="B326" t="str">
            <v>DRENAGEM SUBTERRANEA</v>
          </cell>
          <cell r="C326"/>
          <cell r="D326"/>
        </row>
        <row r="327">
          <cell r="A327" t="str">
            <v>73816/001</v>
          </cell>
          <cell r="B327" t="str">
            <v>EXECUÇÃO DE DRENO COM TUBOS DE PVC CORRUGADO FLEXÍVEL PERFURADO - DN 100</v>
          </cell>
          <cell r="C327" t="str">
            <v>M</v>
          </cell>
          <cell r="D327">
            <v>20.89</v>
          </cell>
        </row>
        <row r="328">
          <cell r="A328" t="str">
            <v>73816/002</v>
          </cell>
          <cell r="B328" t="str">
            <v>DRENO VERTICAL COM PEDRISCO</v>
          </cell>
          <cell r="C328" t="str">
            <v>M</v>
          </cell>
          <cell r="D328">
            <v>11.91</v>
          </cell>
        </row>
        <row r="329">
          <cell r="A329">
            <v>73881</v>
          </cell>
          <cell r="B329" t="str">
            <v>DRENO COM MANTA GEOTEXTIL</v>
          </cell>
          <cell r="C329"/>
          <cell r="D329"/>
        </row>
        <row r="330">
          <cell r="A330" t="str">
            <v>73881/001</v>
          </cell>
          <cell r="B330" t="str">
            <v>DRENO COM MANTA GEOTEXTIL 200 G/M2</v>
          </cell>
          <cell r="C330" t="str">
            <v>M2</v>
          </cell>
          <cell r="D330">
            <v>5.79</v>
          </cell>
        </row>
        <row r="331">
          <cell r="A331" t="str">
            <v>73881/002</v>
          </cell>
          <cell r="B331" t="str">
            <v>DRENO COM MANTA GEOTEXTIL 300 G/M2</v>
          </cell>
          <cell r="C331" t="str">
            <v>M2</v>
          </cell>
          <cell r="D331">
            <v>8.76</v>
          </cell>
        </row>
        <row r="332">
          <cell r="A332" t="str">
            <v>73881/003</v>
          </cell>
          <cell r="B332" t="str">
            <v>DRENO COM MANTA GEOTEXTIL 400 G/M2</v>
          </cell>
          <cell r="C332" t="str">
            <v>M2</v>
          </cell>
          <cell r="D332">
            <v>10.69</v>
          </cell>
        </row>
        <row r="333">
          <cell r="A333">
            <v>73883</v>
          </cell>
          <cell r="B333" t="str">
            <v>DRENO FRANCES C/MATERIAL FILTRANTE</v>
          </cell>
          <cell r="C333"/>
          <cell r="D333"/>
        </row>
        <row r="334">
          <cell r="A334" t="str">
            <v>73883/001</v>
          </cell>
          <cell r="B334" t="str">
            <v>DRENO FRANCES COM AREIA</v>
          </cell>
          <cell r="C334" t="str">
            <v>M3</v>
          </cell>
          <cell r="D334">
            <v>62.25</v>
          </cell>
        </row>
        <row r="335">
          <cell r="A335" t="str">
            <v>73883/002</v>
          </cell>
          <cell r="B335" t="str">
            <v>DRENO FRANCES COM BRITA</v>
          </cell>
          <cell r="C335" t="str">
            <v>M3</v>
          </cell>
          <cell r="D335">
            <v>129.86000000000001</v>
          </cell>
        </row>
        <row r="336">
          <cell r="A336" t="str">
            <v>73883/003</v>
          </cell>
          <cell r="B336" t="str">
            <v>DRENO FRANCES COM CASCALHO</v>
          </cell>
          <cell r="C336" t="str">
            <v>M3</v>
          </cell>
          <cell r="D336">
            <v>49.33</v>
          </cell>
        </row>
        <row r="337">
          <cell r="A337">
            <v>73902</v>
          </cell>
          <cell r="B337" t="str">
            <v>CAMADA DRENANTE COM BRITA</v>
          </cell>
          <cell r="C337"/>
          <cell r="D337"/>
        </row>
        <row r="338">
          <cell r="A338" t="str">
            <v>73902/001</v>
          </cell>
          <cell r="B338" t="str">
            <v>CAMADA DRENANTE COM BRITA NUM 3</v>
          </cell>
          <cell r="C338" t="str">
            <v>M3</v>
          </cell>
          <cell r="D338">
            <v>117.17</v>
          </cell>
        </row>
        <row r="339">
          <cell r="A339">
            <v>73968</v>
          </cell>
          <cell r="B339" t="str">
            <v>COLOCACAO DE MANTA - MMA</v>
          </cell>
          <cell r="C339"/>
          <cell r="D339"/>
        </row>
        <row r="340">
          <cell r="A340" t="str">
            <v>73968/001</v>
          </cell>
          <cell r="B340" t="str">
            <v>COLOCACAO MANTA IMPERMEABILIZANTE</v>
          </cell>
          <cell r="C340" t="str">
            <v>M2</v>
          </cell>
          <cell r="D340">
            <v>30.88</v>
          </cell>
        </row>
        <row r="341">
          <cell r="A341">
            <v>73969</v>
          </cell>
          <cell r="B341" t="str">
            <v>DRENOS DE CHORUME EM TUBOS DRENANTES - MMA</v>
          </cell>
          <cell r="C341"/>
          <cell r="D341"/>
        </row>
        <row r="342">
          <cell r="A342" t="str">
            <v>73969/001</v>
          </cell>
          <cell r="B342" t="str">
            <v>DRENOS DE CHORUME EM TUBOS DRENANTES DE CONCRETO, DIAM=200MM,ENVOLTOS EM BRITA E GEOTEXTIL</v>
          </cell>
          <cell r="C342" t="str">
            <v>M</v>
          </cell>
          <cell r="D342">
            <v>53.74</v>
          </cell>
        </row>
        <row r="343">
          <cell r="A343">
            <v>74017</v>
          </cell>
          <cell r="B343" t="str">
            <v>EXECUCAO DE DRENOS DE CHORUME EM TUBOS DRENANTES</v>
          </cell>
          <cell r="C343"/>
          <cell r="D343"/>
        </row>
        <row r="344">
          <cell r="A344" t="str">
            <v>74017/001</v>
          </cell>
          <cell r="B344" t="str">
            <v>DRENOS DE CHORUME EM TUBOS DRENANTES, PVC, DIAM=100 MM, ENVOLTOSEM BRITA E GEOTEXTIL</v>
          </cell>
          <cell r="C344" t="str">
            <v>M</v>
          </cell>
          <cell r="D344">
            <v>38.44</v>
          </cell>
        </row>
        <row r="345">
          <cell r="A345" t="str">
            <v>74017/002</v>
          </cell>
          <cell r="B345" t="str">
            <v>DRENOS DE CHORUME EM TUBOS DRENANTES, PVC, DIAM=150 MM, ENVOLTOSEM BRITA E GEOTEXTIL</v>
          </cell>
          <cell r="C345" t="str">
            <v>M</v>
          </cell>
          <cell r="D345">
            <v>45.9</v>
          </cell>
        </row>
        <row r="346">
          <cell r="A346">
            <v>74167</v>
          </cell>
          <cell r="B346" t="str">
            <v>FORNECIMENTO/ASSENTAMENTO DE MANTA GEOTEXTIL BIDIM OP-60 EM DRENOS</v>
          </cell>
          <cell r="C346"/>
          <cell r="D346"/>
        </row>
        <row r="347">
          <cell r="A347" t="str">
            <v>74167/001</v>
          </cell>
          <cell r="B347" t="str">
            <v>FORNECIMENTO/ASSENTAMENTO DE MANTA GEOTEXTIL RT-31 (ANT OP-60) BIDIM</v>
          </cell>
          <cell r="C347" t="str">
            <v>M2</v>
          </cell>
          <cell r="D347">
            <v>17.64</v>
          </cell>
        </row>
        <row r="348">
          <cell r="A348">
            <v>75029</v>
          </cell>
          <cell r="B348" t="str">
            <v>TUBULAÇÃO EM PVC CORRUGADO RIGIDO PERFURADO P/ DRENAGEM</v>
          </cell>
          <cell r="C348"/>
          <cell r="D348"/>
        </row>
        <row r="349">
          <cell r="A349" t="str">
            <v>75029/001</v>
          </cell>
          <cell r="B349" t="str">
            <v>TUBO PVC CORRUGADO RIGIDO PERFURADO DN 150 PARA DRENAGEM - FORNECIMENTO E INSTALACAO</v>
          </cell>
          <cell r="C349" t="str">
            <v>M</v>
          </cell>
          <cell r="D349">
            <v>21.57</v>
          </cell>
        </row>
        <row r="350">
          <cell r="A350">
            <v>29</v>
          </cell>
          <cell r="B350" t="str">
            <v>ENROCAMENTOS</v>
          </cell>
          <cell r="C350"/>
          <cell r="D350"/>
        </row>
        <row r="351">
          <cell r="A351">
            <v>6454</v>
          </cell>
          <cell r="B351" t="str">
            <v>FORNECIMENTO E LANCAMENTO DE PEDRA DE MAO</v>
          </cell>
          <cell r="C351" t="str">
            <v>M3</v>
          </cell>
          <cell r="D351">
            <v>131.16999999999999</v>
          </cell>
        </row>
        <row r="352">
          <cell r="A352">
            <v>73611</v>
          </cell>
          <cell r="B352" t="str">
            <v>ENROCAMENTO COM PEDRA ARGAMASSADA TRAÇO 1:4 COM PEDRA DE MÃO</v>
          </cell>
          <cell r="C352" t="str">
            <v>M3</v>
          </cell>
          <cell r="D352">
            <v>254.33</v>
          </cell>
        </row>
        <row r="353">
          <cell r="A353">
            <v>73670</v>
          </cell>
          <cell r="B353" t="str">
            <v>MACIÇO DE ENROCAMENTO COM TOPOGRAFIA, INCLUSIVE TOPOGRAFO</v>
          </cell>
          <cell r="C353" t="str">
            <v>M3</v>
          </cell>
          <cell r="D353">
            <v>137.77000000000001</v>
          </cell>
        </row>
        <row r="354">
          <cell r="A354">
            <v>73697</v>
          </cell>
          <cell r="B354" t="str">
            <v>ENROCAMENTO MANUAL, SEM ARRUMACAO DO MATERIAL</v>
          </cell>
          <cell r="C354" t="str">
            <v>M3</v>
          </cell>
          <cell r="D354">
            <v>133.24</v>
          </cell>
        </row>
        <row r="355">
          <cell r="A355">
            <v>73698</v>
          </cell>
          <cell r="B355" t="str">
            <v>ENROCAMENTO MANUAL, COM ARRUMACAO DO MATERIAL</v>
          </cell>
          <cell r="C355" t="str">
            <v>M3</v>
          </cell>
          <cell r="D355">
            <v>157.88999999999999</v>
          </cell>
        </row>
        <row r="356">
          <cell r="A356">
            <v>30</v>
          </cell>
          <cell r="B356" t="str">
            <v>ENSECADEIRAS</v>
          </cell>
          <cell r="C356"/>
          <cell r="D356"/>
        </row>
        <row r="357">
          <cell r="A357">
            <v>73890</v>
          </cell>
          <cell r="B357" t="str">
            <v>ENSECADEIRA DE MADEIRA</v>
          </cell>
          <cell r="C357"/>
          <cell r="D357"/>
        </row>
        <row r="358">
          <cell r="A358" t="str">
            <v>73890/001</v>
          </cell>
          <cell r="B358" t="str">
            <v>ENSECADEIRA DE MADEIRA COM PAREDE SIMPLES</v>
          </cell>
          <cell r="C358" t="str">
            <v>M2</v>
          </cell>
          <cell r="D358">
            <v>68.37</v>
          </cell>
        </row>
        <row r="359">
          <cell r="A359" t="str">
            <v>73890/002</v>
          </cell>
          <cell r="B359" t="str">
            <v>ENSECADEIRA DE MADEIRA COM PAREDE DUPLA</v>
          </cell>
          <cell r="C359" t="str">
            <v>M2</v>
          </cell>
          <cell r="D359">
            <v>173.18</v>
          </cell>
        </row>
        <row r="360">
          <cell r="A360">
            <v>31</v>
          </cell>
          <cell r="B360" t="str">
            <v>GABIOES</v>
          </cell>
          <cell r="C360"/>
          <cell r="D360"/>
        </row>
        <row r="361">
          <cell r="A361">
            <v>73666</v>
          </cell>
          <cell r="B361" t="str">
            <v>PROTECAO COM GABIOES DE PEDRA DE MÃO EM CAIXA DE MALHA HEXAGONAL 8CM X10CM</v>
          </cell>
          <cell r="C361" t="str">
            <v>M3</v>
          </cell>
          <cell r="D361">
            <v>417.89</v>
          </cell>
        </row>
        <row r="362">
          <cell r="A362">
            <v>73842</v>
          </cell>
          <cell r="B362" t="str">
            <v>GABIAO TIPO COLCHAO RENO</v>
          </cell>
          <cell r="C362"/>
          <cell r="D362"/>
        </row>
        <row r="363">
          <cell r="A363" t="str">
            <v>73842/001</v>
          </cell>
          <cell r="B363" t="str">
            <v>GABIAO TIPO COLCHAO RENO COM H = 0,17 M</v>
          </cell>
          <cell r="C363" t="str">
            <v>M2</v>
          </cell>
          <cell r="D363">
            <v>73.39</v>
          </cell>
        </row>
        <row r="364">
          <cell r="A364" t="str">
            <v>73842/002</v>
          </cell>
          <cell r="B364" t="str">
            <v>GABIAO TIPO COLCHAO RENO COM H = 0,23 M</v>
          </cell>
          <cell r="C364" t="str">
            <v>M2</v>
          </cell>
          <cell r="D364">
            <v>81.47</v>
          </cell>
        </row>
        <row r="365">
          <cell r="A365" t="str">
            <v>73842/003</v>
          </cell>
          <cell r="B365" t="str">
            <v>GABIAO TIPO COLCHAO RENO COM H = 0,30 M</v>
          </cell>
          <cell r="C365" t="str">
            <v>M2</v>
          </cell>
          <cell r="D365">
            <v>93.04</v>
          </cell>
        </row>
        <row r="366">
          <cell r="A366">
            <v>73889</v>
          </cell>
          <cell r="B366" t="str">
            <v>GABIAO TIPO CAIXA COM DIAFRAGMA</v>
          </cell>
          <cell r="C366"/>
          <cell r="D366"/>
        </row>
        <row r="367">
          <cell r="A367" t="str">
            <v>73889/001</v>
          </cell>
          <cell r="B367" t="str">
            <v>GABIAO TIPO CAIXA COM DIAFRAGMA GALVANIZADO</v>
          </cell>
          <cell r="C367" t="str">
            <v>M3</v>
          </cell>
          <cell r="D367">
            <v>242.55</v>
          </cell>
        </row>
        <row r="368">
          <cell r="A368" t="str">
            <v>73889/002</v>
          </cell>
          <cell r="B368" t="str">
            <v>GABIAO TIPO CAIXA COM DIAFRAGMA GALVANIZADO PLASTIFICADO</v>
          </cell>
          <cell r="C368" t="str">
            <v>M3</v>
          </cell>
          <cell r="D368">
            <v>242.55</v>
          </cell>
        </row>
        <row r="369">
          <cell r="A369">
            <v>32</v>
          </cell>
          <cell r="B369" t="str">
            <v>MUROS DE ARRIMO</v>
          </cell>
          <cell r="C369"/>
          <cell r="D369"/>
        </row>
        <row r="370">
          <cell r="A370">
            <v>73843</v>
          </cell>
          <cell r="B370" t="str">
            <v>MURO DE ARRIMO DE CONCRETO</v>
          </cell>
          <cell r="C370"/>
          <cell r="D370"/>
        </row>
        <row r="371">
          <cell r="A371" t="str">
            <v>73843/001</v>
          </cell>
          <cell r="B371" t="str">
            <v>MURO DE ARRIMO DE CONCRETO CICLOPICO COM 30% DE PEDRA DE MAO</v>
          </cell>
          <cell r="C371" t="str">
            <v>M3</v>
          </cell>
          <cell r="D371">
            <v>261.64999999999998</v>
          </cell>
        </row>
        <row r="372">
          <cell r="A372">
            <v>73844</v>
          </cell>
          <cell r="B372" t="str">
            <v>MURO DE ARRIMO DE ALVENARIA</v>
          </cell>
          <cell r="C372"/>
          <cell r="D372"/>
        </row>
        <row r="373">
          <cell r="A373" t="str">
            <v>73844/001</v>
          </cell>
          <cell r="B373" t="str">
            <v>MURO DE ARRIMO DE ALVENARIA DE PEDRA ARGAMASSADA</v>
          </cell>
          <cell r="C373" t="str">
            <v>M3</v>
          </cell>
          <cell r="D373">
            <v>320.48</v>
          </cell>
        </row>
        <row r="374">
          <cell r="A374" t="str">
            <v>73844/002</v>
          </cell>
          <cell r="B374" t="str">
            <v>MURO DE ARRIMO DE ALVENARIA DE TIJOLOS</v>
          </cell>
          <cell r="C374" t="str">
            <v>M3</v>
          </cell>
          <cell r="D374">
            <v>258.31</v>
          </cell>
        </row>
        <row r="375">
          <cell r="A375">
            <v>35</v>
          </cell>
          <cell r="B375" t="str">
            <v>CALHAS DE DRENAGEM/ALAS DE GALERIAS (ESTRUT. DE LANCAMENTO)</v>
          </cell>
          <cell r="C375"/>
          <cell r="D375"/>
        </row>
        <row r="376">
          <cell r="A376">
            <v>74150</v>
          </cell>
          <cell r="B376" t="str">
            <v>VALETA E SAIDAS LATERAIS D AGU</v>
          </cell>
          <cell r="C376"/>
          <cell r="D376"/>
        </row>
        <row r="377">
          <cell r="A377" t="str">
            <v>74150/001</v>
          </cell>
          <cell r="B377" t="str">
            <v>VALETA E SAIDAS LATERAIS D AGUA (EXECUTADA C/MOTONIVELADORA</v>
          </cell>
          <cell r="C377" t="str">
            <v>M</v>
          </cell>
          <cell r="D377">
            <v>0.71</v>
          </cell>
        </row>
        <row r="378">
          <cell r="A378">
            <v>36</v>
          </cell>
          <cell r="B378" t="str">
            <v>POCOS DE VISITA/BOCAS DE LOBO/CX. DE PASSAGEM/CX. DIVERSAS</v>
          </cell>
          <cell r="C378"/>
          <cell r="D378"/>
        </row>
        <row r="379">
          <cell r="A379">
            <v>73772</v>
          </cell>
          <cell r="B379" t="str">
            <v>BUEIRO TUBULAR DE CONCRETO ARMADO</v>
          </cell>
          <cell r="C379"/>
          <cell r="D379"/>
        </row>
        <row r="380">
          <cell r="A380" t="str">
            <v>73772/001</v>
          </cell>
          <cell r="B380" t="str">
            <v>BUEIRO SIMPLES TUBULAÇÃO DE CONCRETO ARMADO DIAM=0,80M ALT=1,50M ASSENTE EM BERCO CONCRETO CICLOPICO INCLUSIVE MATERIAIS ESCAVACAO E REATERRO E TOPOGRAFO, EXCLUSIVE MATERIAL JAZIDA E TRANSPORTE.</v>
          </cell>
          <cell r="C380" t="str">
            <v>M</v>
          </cell>
          <cell r="D380">
            <v>516.1</v>
          </cell>
        </row>
        <row r="381">
          <cell r="A381">
            <v>73799</v>
          </cell>
          <cell r="B381" t="str">
            <v>FORNECIMENTO/ASSENT GRELHAS FF P/CAIXAS DE RALO</v>
          </cell>
          <cell r="C381"/>
          <cell r="D381"/>
        </row>
        <row r="382">
          <cell r="A382" t="str">
            <v>73799/001</v>
          </cell>
          <cell r="B382" t="str">
            <v>GRELHA EM FERRO FUNDIDO, DIMENSÕES 30X90CM, 85KG PARA CX RALO, FORNECIDA E ASSENTADA COM ARGAMASSA 1:4 CIMENTO:AREIA.</v>
          </cell>
          <cell r="C382" t="str">
            <v>UN</v>
          </cell>
          <cell r="D382">
            <v>223.29</v>
          </cell>
        </row>
        <row r="383">
          <cell r="A383">
            <v>73856</v>
          </cell>
          <cell r="B383" t="str">
            <v>BOCA PARA BUEIRO TUBULAR DE CONCRETO SIMPLES</v>
          </cell>
          <cell r="C383"/>
          <cell r="D383"/>
        </row>
        <row r="384">
          <cell r="A384" t="str">
            <v>73856/001</v>
          </cell>
          <cell r="B384" t="str">
            <v>BOCA P/BUEIRO SIMPLES TUBULAR D=0,40M EM CONC CICLOP INCL FORMAS ESCA-VACAO REATERRO E MATERIAIS EXCL MATERIAL REATERRO JAZIDA E TRANSPORTE.</v>
          </cell>
          <cell r="C384" t="str">
            <v>UN</v>
          </cell>
          <cell r="D384">
            <v>244.86</v>
          </cell>
        </row>
        <row r="385">
          <cell r="A385" t="str">
            <v>73856/002</v>
          </cell>
          <cell r="B385" t="str">
            <v>BOCA PARA BUEIRO SIMPLES TUBULAR, DIAMETRO =0,60M, EM CONCRETO CICLOPICO, INCLUINDO FORMAS, ESCAVACAO, REATERRO E MATERIAIS, EXCLUINDO MATERIAL REATERRO JAZIDA E TRANSPORTE.</v>
          </cell>
          <cell r="C385" t="str">
            <v>UN</v>
          </cell>
          <cell r="D385">
            <v>414.56</v>
          </cell>
        </row>
        <row r="386">
          <cell r="A386" t="str">
            <v>73856/003</v>
          </cell>
          <cell r="B386" t="str">
            <v>BOCA PARA BUEIRO SIMPLES TUBULAR, DIAMETRO =0,80M, EM CONCRETO CICLOPICO, INCLUINDO FORMAS, ESCAVACAO, REATERRO E MATERIAIS, EXCLUINDO MATERIAL REATERRO JAZIDA E TRANSPORTE.</v>
          </cell>
          <cell r="C386" t="str">
            <v>UN</v>
          </cell>
          <cell r="D386">
            <v>637.28</v>
          </cell>
        </row>
        <row r="387">
          <cell r="A387" t="str">
            <v>73856/004</v>
          </cell>
          <cell r="B387" t="str">
            <v>BOCA PARA BUEIRO SIMPLES TUBULAR, DIAMETRO =1,00M, EM CONCRETO CICLOPICO, INCLUINDO FORMAS, ESCAVACAO, REATERRO E MATERIAIS, EXCLUINDO MATERIAL REATERRO JAZIDA E TRANSPORTE.</v>
          </cell>
          <cell r="C387" t="str">
            <v>UN</v>
          </cell>
          <cell r="D387">
            <v>917.98</v>
          </cell>
        </row>
        <row r="388">
          <cell r="A388" t="str">
            <v>73856/005</v>
          </cell>
          <cell r="B388" t="str">
            <v>BOCA PARA BUEIRO SIMPLES TUBULAR, DIAMETRO =1,20M, EM CONCRETO CICLOPICO, INCLUINDO FORMAS, ESCAVACAO, REATERRO E MATERIAIS, EXCLUINDO MATERIAL REATERRO JAZIDA E TRANSPORTE.</v>
          </cell>
          <cell r="C388" t="str">
            <v>UN</v>
          </cell>
          <cell r="D388">
            <v>1260.53</v>
          </cell>
        </row>
        <row r="389">
          <cell r="A389" t="str">
            <v>73856/006</v>
          </cell>
          <cell r="B389" t="str">
            <v>BOCA PARA BUEIRO DUPLO TUBULAR, DIAMETRO =0,40M, EM CONCRETO CICLOPICO, INCLUINDO FORMAS, ESCAVACAO, REATERRO E MATERIAIS, EXCLUINDO MATERIAL REATERRO JAZIDA E TRANSPORTE.</v>
          </cell>
          <cell r="C389" t="str">
            <v>UN</v>
          </cell>
          <cell r="D389">
            <v>353.37</v>
          </cell>
        </row>
        <row r="390">
          <cell r="A390" t="str">
            <v>73856/007</v>
          </cell>
          <cell r="B390" t="str">
            <v>BOCA PARA BUEIRO DUPLO TUBULAR, DIAMETRO =0,60M, EM CONCRETO CICLOPICO, INCLUINDO FORMAS, ESCAVACAO, REATERRO E MATERIAIS, EXCLUINDO MATERIAL REATERRO JAZIDA E TRANSPORTE.</v>
          </cell>
          <cell r="C390" t="str">
            <v>UN</v>
          </cell>
          <cell r="D390">
            <v>599.88</v>
          </cell>
        </row>
        <row r="391">
          <cell r="A391" t="str">
            <v>73856/008</v>
          </cell>
          <cell r="B391" t="str">
            <v>BOCA PARA BUEIRO DUPLO TUBULAR, DIAMETRO =0,80M, EM CONCRETO CICLOPICO, INCLUINDO FORMAS, ESCAVACAO, REATERRO E MATERIAIS, EXCLUINDO MATERIAL REATERRO JAZIDA E TRANSPORTE.</v>
          </cell>
          <cell r="C391" t="str">
            <v>UN</v>
          </cell>
          <cell r="D391">
            <v>921.12</v>
          </cell>
        </row>
        <row r="392">
          <cell r="A392" t="str">
            <v>73856/009</v>
          </cell>
          <cell r="B392" t="str">
            <v>BOCA PARA BUEIRO DUPLO TUBULAR, DIAMETRO =1,00M, EM CONCRETO CICLOPICO, INCLUINDO FORMAS, ESCAVACAO, REATERRO E MATERIAIS, EXCLUINDO MATERIAL REATERRO JAZIDA E TRANSPORTE.</v>
          </cell>
          <cell r="C392" t="str">
            <v>UN</v>
          </cell>
          <cell r="D392">
            <v>1322.32</v>
          </cell>
        </row>
        <row r="393">
          <cell r="A393" t="str">
            <v>73856/010</v>
          </cell>
          <cell r="B393" t="str">
            <v>BOCA PARA BUEIRO DUPLOTUBULAR, DIAMETRO =1,20M, EM CONCRETO CICLOPICO,INCLUINDO FORMAS, ESCAVACAO, REATERRO E MATERIAIS, EXCLUINDO MATERIALREATERRO JAZIDA E TRANSPORTE.</v>
          </cell>
          <cell r="C393" t="str">
            <v>UN</v>
          </cell>
          <cell r="D393">
            <v>1808.99</v>
          </cell>
        </row>
        <row r="394">
          <cell r="A394" t="str">
            <v>73856/011</v>
          </cell>
          <cell r="B394" t="str">
            <v>BOCA PARA BUEIRO TRIPLO TUBULAR, DIAMETRO =0,40M, EM CONCRETO CICLOPICO, INCLUINDO FORMAS, ESCAVACAO, REATERRO E MATERIAIS, EXCLUINDO MATERIAL REATERRO JAZIDA E TRANSPORTE.</v>
          </cell>
          <cell r="C394" t="str">
            <v>UN</v>
          </cell>
          <cell r="D394">
            <v>461.61</v>
          </cell>
        </row>
        <row r="395">
          <cell r="A395" t="str">
            <v>73856/012</v>
          </cell>
          <cell r="B395" t="str">
            <v>BOCA PARA BUEIRO TRIPLO TUBULAR, DIAMETRO =0,60M, EM CONCRETO CICLOPICO, INCLUINDO FORMAS, ESCAVACAO, REATERRO E MATERIAIS, EXCLUINDO MATERIAL REATERRO JAZIDA E TRANSPORTE.</v>
          </cell>
          <cell r="C395" t="str">
            <v>UN</v>
          </cell>
          <cell r="D395">
            <v>784.94</v>
          </cell>
        </row>
        <row r="396">
          <cell r="A396" t="str">
            <v>73856/013</v>
          </cell>
          <cell r="B396" t="str">
            <v>BOCA PARA BUEIRO TRIPLO TUBULAR, DIAMETRO =0,80M, EM CONCRETO CICLOPICO, INCLUINDO FORMAS, ESCAVACAO, REATERRO E MATERIAIS, EXCLUINDO MATERIAL REATERRO JAZIDA E TRANSPORTE.</v>
          </cell>
          <cell r="C396" t="str">
            <v>UN</v>
          </cell>
          <cell r="D396">
            <v>1204.69</v>
          </cell>
        </row>
        <row r="397">
          <cell r="A397" t="str">
            <v>73856/014</v>
          </cell>
          <cell r="B397" t="str">
            <v>BOCA PARA BUEIRO TRIPLO TUBULAR, DIAMETRO =1,00M, EM CONCRETO CICLOPICO, INCLUINDO FORMAS, ESCAVACAO, REATERRO E MATERIAIS, EXCLUINDO MATERIAL REATERRO JAZIDA E TRANSPORTE.</v>
          </cell>
          <cell r="C397" t="str">
            <v>UN</v>
          </cell>
          <cell r="D397">
            <v>1726.93</v>
          </cell>
        </row>
        <row r="398">
          <cell r="A398" t="str">
            <v>73856/015</v>
          </cell>
          <cell r="B398" t="str">
            <v>BOCA PARA BUEIRO TRIPLO TUBULAR, DIAMETRO =1,20M, EM CONCRETO CICLOPICO, INCLUINDO FORMAS, ESCAVACAO, REATERRO E MATERIAIS, EXCLUINDO MATERIAL REATERRO JAZIDA E TRANSPORTE.</v>
          </cell>
          <cell r="C398" t="str">
            <v>UN</v>
          </cell>
          <cell r="D398">
            <v>2357.44</v>
          </cell>
        </row>
        <row r="399">
          <cell r="A399">
            <v>73950</v>
          </cell>
          <cell r="B399" t="str">
            <v>CAIXA RALO "BOCA DE LOBO" EM ALVENARIA C/GRELHA FERRO</v>
          </cell>
          <cell r="C399"/>
          <cell r="D399"/>
        </row>
        <row r="400">
          <cell r="A400" t="str">
            <v>73950/001</v>
          </cell>
          <cell r="B400" t="str">
            <v>CAIXA TIPO ”BOCA LOBO” 30X90X90CM, EM ALV TIJ MACICO 1 VEZ, REVESTIDACOM ARGAMASSA 1:4 CIMENTO:AREIA, SOBRE BASE DE CONCRETO SIMPLES FCK=10MPA, COM GRELHA FOFO 135KG, INCLUINDO ESCAVACAO E REATERRO.</v>
          </cell>
          <cell r="C400" t="str">
            <v>UN</v>
          </cell>
          <cell r="D400">
            <v>690.83</v>
          </cell>
        </row>
        <row r="401">
          <cell r="A401">
            <v>73963</v>
          </cell>
          <cell r="B401" t="str">
            <v>POCO VISITA ANEL CONCRETO P/COLETOR ESGOTO SANITARIO</v>
          </cell>
          <cell r="C401"/>
          <cell r="D401"/>
        </row>
        <row r="402">
          <cell r="A402" t="str">
            <v>73963/001</v>
          </cell>
          <cell r="B402" t="str">
            <v>POCO DE VISITA PARA REDE DE ESG. SANIT., EM ANEIS DE CONCRETO, DIÂMETRO = 60CM, PROF=80CM, INCLUINDO DEGRAU, EXCLUINDO TAMPAO FERRO FUNDIDO.</v>
          </cell>
          <cell r="C402" t="str">
            <v>UN</v>
          </cell>
          <cell r="D402">
            <v>199.71</v>
          </cell>
        </row>
        <row r="403">
          <cell r="A403" t="str">
            <v>73963/002</v>
          </cell>
          <cell r="B403" t="str">
            <v>POCO DE VISITA PARA REDE DE ESG. SANIT., EM ANEIS DE CONCRETO, DIÂMETRO = 60CM, PROF = 100CM, INCLUINDO DEGRAU, EXCLUINDO TAMPAO FERRO FUNDIDO.</v>
          </cell>
          <cell r="C403" t="str">
            <v>UN</v>
          </cell>
          <cell r="D403">
            <v>247.9</v>
          </cell>
        </row>
        <row r="404">
          <cell r="A404" t="str">
            <v>73963/003</v>
          </cell>
          <cell r="B404" t="str">
            <v>POCO DE VISITA PARA REDE DE ESG. SANIT., EM ANEIS DE CONCRETO, DIÂMETRO = 60CM, PROF = 60CM, INCLUINDO DEGRAU, EXCLUINDO TAMPAO FERRO FUNDIDO.</v>
          </cell>
          <cell r="C404" t="str">
            <v>UN</v>
          </cell>
          <cell r="D404">
            <v>175.41</v>
          </cell>
        </row>
        <row r="405">
          <cell r="A405" t="str">
            <v>73963/004</v>
          </cell>
          <cell r="B405" t="str">
            <v>POCO DE VISITA PARA REDE DE ESG. SANIT., EM ANEIS DE CONCRETO, DIÂMETRO = 60CM E 110CM, PROF = 105CM, INCLUINDO DEGRAU, EXCLUINDO TAMPAO FERRO FUNDIDO.</v>
          </cell>
          <cell r="C405" t="str">
            <v>UN</v>
          </cell>
          <cell r="D405">
            <v>759.26</v>
          </cell>
        </row>
        <row r="406">
          <cell r="A406" t="str">
            <v>73963/005</v>
          </cell>
          <cell r="B406" t="str">
            <v>POCO DE VISITA PARA REDE DE ESG. SANIT., EM ANEIS DE CONCRETO, DIÂMETRO = 60CM E 110CM, PROF = 120CM, INCLUINDO DEGRAU, EXCLUINDO TAMPAO FERRO FUNDIDO.</v>
          </cell>
          <cell r="C406" t="str">
            <v>UN</v>
          </cell>
          <cell r="D406">
            <v>830.68</v>
          </cell>
        </row>
        <row r="407">
          <cell r="A407" t="str">
            <v>73963/006</v>
          </cell>
          <cell r="B407" t="str">
            <v>POCO DE VISITA PARA REDE DE ESG. SANIT., EM ANEIS DE CONCRETO, DIÂMETRO = 60CM E 110CM, PROF = 140CM, INCLUINDO DEGRAU, EXCLUINDO TAMPAO FERRO FUNDIDO.</v>
          </cell>
          <cell r="C407" t="str">
            <v>UN</v>
          </cell>
          <cell r="D407">
            <v>938.93</v>
          </cell>
        </row>
        <row r="408">
          <cell r="A408" t="str">
            <v>73963/007</v>
          </cell>
          <cell r="B408" t="str">
            <v>POCO DE VISITA PARA REDE DE ESG. SANIT., EM ANEIS DE CONCRETO, DIÂMETRO = 60CM E 110CM, PROF = 150CM, INCLUINDO DEGRAU, EXCLUINDO TAMPAO FERRO FUNDIDO.</v>
          </cell>
          <cell r="C408" t="str">
            <v>UN</v>
          </cell>
          <cell r="D408">
            <v>993.14</v>
          </cell>
        </row>
        <row r="409">
          <cell r="A409" t="str">
            <v>73963/008</v>
          </cell>
          <cell r="B409" t="str">
            <v>POCO DE VISITA PARA REDE DE ESG. SANIT., EM ANEIS DE CONCRETO, DIÂMETRO = 60CM E 110CM, PROF = 160CM, INCLUINDO DEGRAU, EXCLUINDO TAMPAO FERRO FUNDIDO.</v>
          </cell>
          <cell r="C409" t="str">
            <v>UN</v>
          </cell>
          <cell r="D409">
            <v>997.97</v>
          </cell>
        </row>
        <row r="410">
          <cell r="A410" t="str">
            <v>73963/009</v>
          </cell>
          <cell r="B410" t="str">
            <v>POCO DE VISITA PARA REDE DE ESG. SANIT., EM ANEIS DE CONCRETO, DIÂMETRO = 110CM, PROF = 170CM, INCLUINDO DEGRAU, EXCLUINDO TAMPAO FERRO FUNDIDO.</v>
          </cell>
          <cell r="C410" t="str">
            <v>UN</v>
          </cell>
          <cell r="D410">
            <v>1069.17</v>
          </cell>
        </row>
        <row r="411">
          <cell r="A411" t="str">
            <v>73963/010</v>
          </cell>
          <cell r="B411" t="str">
            <v>POCO DE VISITA PARA REDE DE ESG. SANIT., EM ANEIS DE CONCRETO, DIÂMETRO = 60CM E 110CM, PROF = 200CM, INCLUINDO DEGRAU, EXCLUINDO TAMPAO FERRO FUNDIDO.</v>
          </cell>
          <cell r="C411" t="str">
            <v>UN</v>
          </cell>
          <cell r="D411">
            <v>1133.19</v>
          </cell>
        </row>
        <row r="412">
          <cell r="A412" t="str">
            <v>73963/011</v>
          </cell>
          <cell r="B412" t="str">
            <v>POCO DE VISITA PARA REDE DE ESG. SANIT., EM ANEIS DE CONCRETO, DIÂMETRO = 60CM E 110CM, PROF = 230CM, INCLUINDO DEGRAU, EXCLUINDO TAMPAO FERRO FUNDIDO.</v>
          </cell>
          <cell r="C412" t="str">
            <v>UN</v>
          </cell>
          <cell r="D412">
            <v>1217.47</v>
          </cell>
        </row>
        <row r="413">
          <cell r="A413" t="str">
            <v>73963/012</v>
          </cell>
          <cell r="B413" t="str">
            <v>POCO DE VISITA PARA REDE DE ESG. SANIT., EM ANEIS DE CONCRETO, DIÂMETRO = 60CM E 110CM, PROF = 260CM, INCLUINDO DEGRAU, EXCLUINDO TAMPAO FERRO FUNDIDO.</v>
          </cell>
          <cell r="C413" t="str">
            <v>UN</v>
          </cell>
          <cell r="D413">
            <v>1347.61</v>
          </cell>
        </row>
        <row r="414">
          <cell r="A414" t="str">
            <v>73963/013</v>
          </cell>
          <cell r="B414" t="str">
            <v>POCO DE VISITA PARA REDE DE ESG. SANIT., EM ANEIS DE CONCRETO, DIÂMETRO = 60CM E 110CM, PROF = 290CM, INCLUINDO DEGRAU, EXCLUINDO TAMPAO FERRO FUNDIDO.</v>
          </cell>
          <cell r="C414" t="str">
            <v>UN</v>
          </cell>
          <cell r="D414">
            <v>1473.31</v>
          </cell>
        </row>
        <row r="415">
          <cell r="A415" t="str">
            <v>73963/014</v>
          </cell>
          <cell r="B415" t="str">
            <v>POCO DE VISITA PARA REDE DE ESG. SANIT., EM ANEIS DE CONCRETO, DIÂMETRO = 60CM E 110CM, PROF = 320CM, INCLUINDO DEGRAU, EXCLUINDO TAMPAO FERRO FUNDIDO.</v>
          </cell>
          <cell r="C415" t="str">
            <v>UN</v>
          </cell>
          <cell r="D415">
            <v>1544.95</v>
          </cell>
        </row>
        <row r="416">
          <cell r="A416" t="str">
            <v>73963/015</v>
          </cell>
          <cell r="B416" t="str">
            <v>POCO DE VISITA PARA REDE DE ESG. SANIT., EM ANEIS DE CONCRETO, DIÂMETRO = 60CM E 110CM, PROF = 350CM, INCLUINDO DEGRAU, EXCLUINDO TAMPAO FERRO FUNDIDO.</v>
          </cell>
          <cell r="C416" t="str">
            <v>UN</v>
          </cell>
          <cell r="D416">
            <v>1679.55</v>
          </cell>
        </row>
        <row r="417">
          <cell r="A417" t="str">
            <v>73963/016</v>
          </cell>
          <cell r="B417" t="str">
            <v>POCO DE VISITA PARA REDE DE ESG. SANIT., EM ANEIS DE CONCRETO, DIÂMETRO = 60CM E 110CM, PROF = 380CM, INCLUINDO DEGRAU, EXCLUINDO TAMPAO FERRO FUNDIDO.</v>
          </cell>
          <cell r="C417" t="str">
            <v>UN</v>
          </cell>
          <cell r="D417">
            <v>1796.47</v>
          </cell>
        </row>
        <row r="418">
          <cell r="A418" t="str">
            <v>73963/017</v>
          </cell>
          <cell r="B418" t="str">
            <v>POCO DE VISITA PARA REDE DE ESG. SANIT., EM ANEIS DE CONCRETO, DIÂMETRO = 60CM E 110CM, PROF = 410CM, INCLUINDO DEGRAU, EXCLUINDO TAMPAO FERRO FUNDIDO.</v>
          </cell>
          <cell r="C418" t="str">
            <v>UN</v>
          </cell>
          <cell r="D418">
            <v>1931.45</v>
          </cell>
        </row>
        <row r="419">
          <cell r="A419" t="str">
            <v>73963/018</v>
          </cell>
          <cell r="B419" t="str">
            <v>POCO DE VISITA PARA REDE DE ESG. SANIT., EM ANEIS DE CONCRETO, DIÂMETRO = 60CM E 110CM, PROF = 440CM, INCLUINDO DEGRAU, EXCLUINDO TAMPAO FERRO FUNDIDO.</v>
          </cell>
          <cell r="C419" t="str">
            <v>UN</v>
          </cell>
          <cell r="D419">
            <v>2025.01</v>
          </cell>
        </row>
        <row r="420">
          <cell r="A420" t="str">
            <v>73963/019</v>
          </cell>
          <cell r="B420" t="str">
            <v>POCO DE VISITA PARA REDE DE ESG. SANIT., EM ANEIS DE CONCRETO, DIÂMETRO = 60CM E 110CM, PROF = 470CM, INCLUINDO DEGRAU, EXCLUINDO TAMPAO FERRO FUNDIDO.</v>
          </cell>
          <cell r="C420" t="str">
            <v>UN</v>
          </cell>
          <cell r="D420">
            <v>2150.9299999999998</v>
          </cell>
        </row>
        <row r="421">
          <cell r="A421" t="str">
            <v>73963/020</v>
          </cell>
          <cell r="B421" t="str">
            <v>POCO DE VISITA PARA REDE DE ESG. SANIT., EM ANEIS DE CONCRETO, DIÂMETRO = 60CM E 110CM, PROF = 500CM, INCLUINDO DEGRAU, EXCLUINDO TAMPAO FERRO FUNDIDO.</v>
          </cell>
          <cell r="C421" t="str">
            <v>UN</v>
          </cell>
          <cell r="D421">
            <v>2276.48</v>
          </cell>
        </row>
        <row r="422">
          <cell r="A422" t="str">
            <v>73963/021</v>
          </cell>
          <cell r="B422" t="str">
            <v>POCO DE VISITA PARA REDE DE ESG. SANIT., EM ANEIS DE CONCRETO, DIÂMETRO = 60CM E 110CM, PROF = 530CM, INCLUINDO DEGRAU, EXCLUINDO TAMPAO FERRO FUNDIDO.</v>
          </cell>
          <cell r="C422" t="str">
            <v>UN</v>
          </cell>
          <cell r="D422">
            <v>2409.54</v>
          </cell>
        </row>
        <row r="423">
          <cell r="A423" t="str">
            <v>73963/022</v>
          </cell>
          <cell r="B423" t="str">
            <v>POCO DE VISITA PARA REDE DE ESG. SANIT., EM ANEIS DE CONCRETO, DIÂMETRO = 60CM E 110CM, PROF = 560CM, INCLUINDO DEGRAU, EXCLUINDO TAMPAO FERRO FUNDIDO.</v>
          </cell>
          <cell r="C423" t="str">
            <v>UN</v>
          </cell>
          <cell r="D423">
            <v>2535.1</v>
          </cell>
        </row>
        <row r="424">
          <cell r="A424" t="str">
            <v>73963/023</v>
          </cell>
          <cell r="B424" t="str">
            <v>POCO DE VISITA PARA REDE DE ESG. SANIT., EM ANEIS DE CONCRETO, DIÂMETRO = 60CM E 110CM, PROF = 590CM, INCLUINDO DEGRAU, EXCLUINDO TAMPAO FERRO FUNDIDO.</v>
          </cell>
          <cell r="C424" t="str">
            <v>UN</v>
          </cell>
          <cell r="D424">
            <v>2660.65</v>
          </cell>
        </row>
        <row r="425">
          <cell r="A425" t="str">
            <v>73963/024</v>
          </cell>
          <cell r="B425" t="str">
            <v>POCO DE VISITA PARA REDE DE ESG. SANIT., EM ANEIS DE CONCRETO, DIÂMETRO = 60CM E 110CM, PROF = 690CM, INCLUINDO DEGRAU, EXCLUINDO TAMPAO FERRO FUNDIDO.</v>
          </cell>
          <cell r="C425" t="str">
            <v>UN</v>
          </cell>
          <cell r="D425">
            <v>2786.83</v>
          </cell>
        </row>
        <row r="426">
          <cell r="A426" t="str">
            <v>73963/025</v>
          </cell>
          <cell r="B426" t="str">
            <v>POCO DE VISITA PARA REDE DE ESG. SANIT., EM ANEIS DE CONCRETO, DIÂMETRO = 60CM E 110CM, PROF = 650CM, INCLUINDO DEGRAU, EXCLUINDO TAMPAO FERRO FUNDIDO.</v>
          </cell>
          <cell r="C426" t="str">
            <v>UN</v>
          </cell>
          <cell r="D426">
            <v>2912.38</v>
          </cell>
        </row>
        <row r="427">
          <cell r="A427" t="str">
            <v>73963/026</v>
          </cell>
          <cell r="B427" t="str">
            <v>POCO DE VISITA PARA REDE DE ESG. SANIT., EM ANEIS DE CONCRETO, DIÂMETRO = 60CM E 110CM, PROF = 680CM, INCLUINDO DEGRAU, EXCLUINDO TAMPAO FERRO FUNDIDO.</v>
          </cell>
          <cell r="C427" t="str">
            <v>UN</v>
          </cell>
          <cell r="D427">
            <v>3038.3</v>
          </cell>
        </row>
        <row r="428">
          <cell r="A428" t="str">
            <v>73963/027</v>
          </cell>
          <cell r="B428" t="str">
            <v>POCO DE VISITA PARA REDE DE ESG. SANIT., EM ANEIS DE CONCRETO, DIÂMETRO = 60CM E 110CM, PROF = 710CM, INCLUINDO DEGRAU, EXCLUINDO TAMPAO FERRO FUNDIDO.</v>
          </cell>
          <cell r="C428" t="str">
            <v>UN</v>
          </cell>
          <cell r="D428">
            <v>3163.86</v>
          </cell>
        </row>
        <row r="429">
          <cell r="A429" t="str">
            <v>73963/028</v>
          </cell>
          <cell r="B429" t="str">
            <v>POCO VISITA ESG SANIT ANEL CONC PRE-MOLD PROF=1,20M C/TAMPAOFF TIPO MEDIO(AD)D=60CM 125KG/DEGRAUS FF/REJUNTAMENTO ANEIS/REVEST LISO CALHA INTERNA C/ARG CIM/AREIA 1:4. BASE/BANQUETAEM CONCR FCK=10MPA</v>
          </cell>
          <cell r="C429" t="str">
            <v>UN</v>
          </cell>
          <cell r="D429">
            <v>981.69</v>
          </cell>
        </row>
        <row r="430">
          <cell r="A430" t="str">
            <v>73963/029</v>
          </cell>
          <cell r="B430" t="str">
            <v>POCO VISITA ESG SANIT ANEL CONC PRE-MOLD PROF=1,40M C/TAMPAOFF TIPO MEDIO(AD)D=60CM 125KG/DEGRAUS FF/REJUNTAMENTO ANEIS/REVEST LISO CALHA INTERNA C/ARG CIM/AREIA 1:4. BASE/BANQUETAEM CONCR FCK=10MPA</v>
          </cell>
          <cell r="C430" t="str">
            <v>UN</v>
          </cell>
          <cell r="D430">
            <v>1066.23</v>
          </cell>
        </row>
        <row r="431">
          <cell r="A431" t="str">
            <v>73963/030</v>
          </cell>
          <cell r="B431" t="str">
            <v>POCO VISITA ESG SANIT ANEL CONC PRE-MOLD PROF=1,50M C/TAMPAOFF TIPO MEDIO(AD)D=60CM 125KG/DEGRAUS FF/REJUNTAMENTO ANEIS/REVEST LISO CALHA INTERNA C/ARG CIM/AREIA 1:4. BASE/BANQUETAEM CONCR FCK=10MPA</v>
          </cell>
          <cell r="C431" t="str">
            <v>UN</v>
          </cell>
          <cell r="D431">
            <v>1156.57</v>
          </cell>
        </row>
        <row r="432">
          <cell r="A432" t="str">
            <v>73963/031</v>
          </cell>
          <cell r="B432" t="str">
            <v>POCO VISITA ESG SANIT ANEL CONC PRE-MOLD PROF=1,60M C/TAMPAOFF TIPO MEDIO(AD)D=60CM 125KG/DEGRAUS FF/REJUNTAMENTO ANEIS/REVEST LISO CALHA INTERNA C/ARG CIM/AREIA 1:4. BASE/BANQUETAEM CONCR FCK=10MPA</v>
          </cell>
          <cell r="C432" t="str">
            <v>UN</v>
          </cell>
          <cell r="D432">
            <v>1161.99</v>
          </cell>
        </row>
        <row r="433">
          <cell r="A433" t="str">
            <v>73963/032</v>
          </cell>
          <cell r="B433" t="str">
            <v>POCO VISITA ESG SANIT ANEL CONC PRE-MOLD PROF=1,70M C/TAMPAOFF TIPO MEDIO(AD)D=60CM 125KG/DEGRAUS FF/REJUNTAMENTO ANEIS/REVEST LISO CALHA INTERNA C/ARG CIM/AREIA 1:4. BASE/BANQUETAEM CONCR FCK=10MPA</v>
          </cell>
          <cell r="C433" t="str">
            <v>UN</v>
          </cell>
          <cell r="D433">
            <v>1179.1199999999999</v>
          </cell>
        </row>
        <row r="434">
          <cell r="A434" t="str">
            <v>73963/033</v>
          </cell>
          <cell r="B434" t="str">
            <v>POCO VISITA ESG SANIT ANEL CONC PRE-MOLD PROF=2,00M C/TAMPAOFF TIPO MEDIO(AD)D=60CM 125KG/DEGRAUS FF/REJUNTAMENTO ANEIS/REVEST LISO CALHA INTERNA C/ARG CIM/AREIA 1:4. BASE/BANQUETAEM CONCR FCK=10MPA</v>
          </cell>
          <cell r="C434" t="str">
            <v>UN</v>
          </cell>
          <cell r="D434">
            <v>1305.81</v>
          </cell>
        </row>
        <row r="435">
          <cell r="A435" t="str">
            <v>73963/034</v>
          </cell>
          <cell r="B435" t="str">
            <v>POCO VISITA ESG SANIT ANEL CONC PRE MOLD PROF=2,30M C/TAMPAOFF TIPO MEDIO(AD)D=60CM 125KG/DEGRAUS FF/REJUNTAMENTO ANEIS/REVEST LISO CALHA INTERNA C/ARG CIM/AREIA 1:4. BASE/BANQUETAEM CONCR FCK=10MPA</v>
          </cell>
          <cell r="C435" t="str">
            <v>UN</v>
          </cell>
          <cell r="D435">
            <v>1378.88</v>
          </cell>
        </row>
        <row r="436">
          <cell r="A436" t="str">
            <v>73963/035</v>
          </cell>
          <cell r="B436" t="str">
            <v>POCO VISITA ESG SANIT ANEL CONC PRE-MOLD PROF=2,60M C/TAMPAOFF TIPO MEDIO(AD)D=60CM 125KG/DEGRAUS FF/REJUNTAMENTO ANEIS/REVEST LISO CALHA INTERNA C/ARG CIM/AREIA 1:4. BASE/BANQUETAEM CONCR FCK=10MPA</v>
          </cell>
          <cell r="C436" t="str">
            <v>UN</v>
          </cell>
          <cell r="D436">
            <v>1505.57</v>
          </cell>
        </row>
        <row r="437">
          <cell r="A437" t="str">
            <v>73963/036</v>
          </cell>
          <cell r="B437" t="str">
            <v>POCO VISITA ESG SANIT ANEL CONC PRE-MOLD PROF=2,90M C/TAMPAOFF TIPO MEDIO(AD) D=60CM 125KG/DEGRAUS FF/REJUNTAMENTO ANEIS/REVEST LISO CALHA INTERNA C/ARG CIM/AREIA 1:4. BASE/BANQUETAEM CONCR FCK=10MPA</v>
          </cell>
          <cell r="C437" t="str">
            <v>UN</v>
          </cell>
          <cell r="D437">
            <v>1632.26</v>
          </cell>
        </row>
        <row r="438">
          <cell r="A438" t="str">
            <v>73963/037</v>
          </cell>
          <cell r="B438" t="str">
            <v>POCO VISITA ESG SANIT ANEL CONC PRE-MOLD PROF=3,20M C/TAMPAOFF TIPO MEDIO(AD)D=60CM 125KG/DEGRAUS FF/REJUNTAMENTOANEIS/REVEST LISO CALHA INTERNA C/ARG CIM/AREIA 1:4. BASE/BANQUETAEM CONCR FCK=10MPA</v>
          </cell>
          <cell r="C438" t="str">
            <v>UN</v>
          </cell>
          <cell r="D438">
            <v>1726.95</v>
          </cell>
        </row>
        <row r="439">
          <cell r="A439" t="str">
            <v>73963/038</v>
          </cell>
          <cell r="B439" t="str">
            <v>POCO VISITA ESG SANIT ANEL CONC PRE-MOLD PROF=3,50M C/TAMPAOFF TIPO MEDIO(AD)D=60CM 125KG/DEGRAUS FF/REJUNTAMENTO/ANEIS/REVEST LISO CALHA INTERNA C/ARG CIM/AREIA 1:4. BASE/BANQUETAEM CONCR FCK=10MPA</v>
          </cell>
          <cell r="C439" t="str">
            <v>UN</v>
          </cell>
          <cell r="D439">
            <v>1853.98</v>
          </cell>
        </row>
        <row r="440">
          <cell r="A440" t="str">
            <v>73963/039</v>
          </cell>
          <cell r="B440" t="str">
            <v>POCO VISITA ESG SANIT ANEL CONC PRE-MOLD PROF=3,80M C/TAMPAOFF TIPO MEDIO(AD)D=60CM 125KG/DEGRAUS FF/REJUNTAMENTO ANEIS/REVEST LISO CALHA INTERNA C/ARG CIM/AREIA 1:4. BASE/BANQUETAEM CONCR FCK=10MPA</v>
          </cell>
          <cell r="C440" t="str">
            <v>UN</v>
          </cell>
          <cell r="D440">
            <v>1980.89</v>
          </cell>
        </row>
        <row r="441">
          <cell r="A441" t="str">
            <v>73963/040</v>
          </cell>
          <cell r="B441" t="str">
            <v>POCO VISITA ESG SANIT ANEL CONC PRE-MOLD PROF=4,10M C/TAMPAOFF TIPO MEDIO(AD)D=60CM 125KG/DEGRAUS FF/REJUNTAMENTO ANEIS/REVEST LISO CALHA INTERNA C/ARG CIM/AREIA 1:4. BASE/BANQUETAEM CONCR FCK=10MPA</v>
          </cell>
          <cell r="C441" t="str">
            <v>UN</v>
          </cell>
          <cell r="D441">
            <v>2073.0500000000002</v>
          </cell>
        </row>
        <row r="442">
          <cell r="A442" t="str">
            <v>73963/041</v>
          </cell>
          <cell r="B442" t="str">
            <v>POCO VISITA ESG SANIT ANEL CONC PRE MOLD PROF=4,40M C/TAMPAOFF TIPO MEDIO(AD)D=60CM 125KG/DEGRAUS FF/REJUNTAMENTO ANEIS/REVEST LISO CALHA INTERNA C/ARG CIM/AREIA 1:4. BASE/BANQUETAEM CONCR FCK=10MPA</v>
          </cell>
          <cell r="C442" t="str">
            <v>UN</v>
          </cell>
          <cell r="D442">
            <v>2198.75</v>
          </cell>
        </row>
        <row r="443">
          <cell r="A443" t="str">
            <v>73963/042</v>
          </cell>
          <cell r="B443" t="str">
            <v>POCO VISITA ESG SANIT ANEL CONC PRE-MOLD PROF=4,70M C/TAMPAOFF TIPO MEDIO(AD)D=60CM 125KG/DEGRAUS FF/REJUNTAMENTO ANEIS/REVEST LISO CALHA INTERNA C/ARG CIM/AREIA 1:4. BASE/BANQUETAEM CONCR FCK=10MPA</v>
          </cell>
          <cell r="C443" t="str">
            <v>UN</v>
          </cell>
          <cell r="D443">
            <v>2297.2199999999998</v>
          </cell>
        </row>
        <row r="444">
          <cell r="A444" t="str">
            <v>73963/043</v>
          </cell>
          <cell r="B444" t="str">
            <v>POCO VISITA ESG SANIT ANEL CONC PRE-MOLD PROF=5,00M C/TAMPAOFF TIPO MEDIO(AD)D=60CM 125KG/DEGRAUS FF/REJUNTAMENTO ANEIS/REVEST LISO CALHA INTERNA C/ARG CIM/AREIA 1:4. BASE/BANQUETAEM CONCR FCK=10MPA</v>
          </cell>
          <cell r="C444" t="str">
            <v>UN</v>
          </cell>
          <cell r="D444">
            <v>2404.92</v>
          </cell>
        </row>
        <row r="445">
          <cell r="A445" t="str">
            <v>73963/044</v>
          </cell>
          <cell r="B445" t="str">
            <v>POCO VISITA ESG SANIT ANEL CONC PRE-MOLD PROF=0,80M C/TAMPAOFF TIPO MEDIO(AD)D=60CM 125KG/DEGRAUS FF/REJUNTAMENTO ANEIS/REVEST LISO CALHA INTERNA C/ARG CIM/AREIA 1:4. BASE/BANQUETAEM CONCR FCK=10MPA</v>
          </cell>
          <cell r="C445" t="str">
            <v>UN</v>
          </cell>
          <cell r="D445">
            <v>430.9</v>
          </cell>
        </row>
        <row r="446">
          <cell r="A446" t="str">
            <v>73963/045</v>
          </cell>
          <cell r="B446" t="str">
            <v>POCO DE VISITA PARA REDE DE ESG. SANIT., EM ANEIS DE CONCRETO, DIÂMETRO = 60CM E 110CM, PROF = 240CM, INCLUINDO DEGRAU, EXCLUINDO TAMPAO FERRO FUNDIDO.</v>
          </cell>
          <cell r="C446" t="str">
            <v>UN</v>
          </cell>
          <cell r="D446">
            <v>1269.5999999999999</v>
          </cell>
        </row>
        <row r="447">
          <cell r="A447" t="str">
            <v>73963/046</v>
          </cell>
          <cell r="B447" t="str">
            <v>POCO DE VISITA PARA REDE DE ESG. SANIT., EM ANEIS DE CONCRETO, DIÂMETRO = 60CM E 110CM, PROF = 250CM, INCLUINDO DEGRAU, EXCLUINDO TAMPAO FERRO FUNDIDO.</v>
          </cell>
          <cell r="C447" t="str">
            <v>UN</v>
          </cell>
          <cell r="D447">
            <v>1304.23</v>
          </cell>
        </row>
        <row r="448">
          <cell r="A448" t="str">
            <v>73963/047</v>
          </cell>
          <cell r="B448" t="str">
            <v>POCO DE VISITA PARA REDE DE ESG. SANIT., EM ANEIS DE CONCRETO, DIÂMETRO = 60CM E 110CM, PROF = 280CM, INCLUINDO DEGRAU, EXCLUINDO TAMPAO FERRO FUNDIDO.</v>
          </cell>
          <cell r="C448" t="str">
            <v>UN</v>
          </cell>
          <cell r="D448">
            <v>1431.41</v>
          </cell>
        </row>
        <row r="449">
          <cell r="A449" t="str">
            <v>73963/048</v>
          </cell>
          <cell r="B449" t="str">
            <v>POCO DE VISITA PARA REDE DE ESG. SANIT., EM ANEIS DE CONCRETO, DIÂMETRO = 60CM E 110CM, PROF = 310CM, INCLUINDO DEGRAU, EXCLUINDO TAMPAO FERRO FUNDIDO.</v>
          </cell>
          <cell r="C449" t="str">
            <v>UN</v>
          </cell>
          <cell r="D449">
            <v>1521.07</v>
          </cell>
        </row>
        <row r="450">
          <cell r="A450">
            <v>74124</v>
          </cell>
          <cell r="B450" t="str">
            <v>POCO VISITA CONCRETO ARMADO P/COLETOR AGUAS PLUVIAIS</v>
          </cell>
          <cell r="C450"/>
          <cell r="D450"/>
        </row>
        <row r="451">
          <cell r="A451" t="str">
            <v>74124/001</v>
          </cell>
          <cell r="B451" t="str">
            <v>POCO VISITA AG PLUV:CONC ARM 1X1X1,40M COLETOR D=40 A 50CMPAREDE E=15CM BASE CONC FCK=10MPA REVEST C/ARG CIM/AREIA 1:4DEGRAUS FF INCL FORN TODOS MATERIAIS</v>
          </cell>
          <cell r="C451" t="str">
            <v>UN</v>
          </cell>
          <cell r="D451">
            <v>1188.5</v>
          </cell>
        </row>
        <row r="452">
          <cell r="A452" t="str">
            <v>74124/002</v>
          </cell>
          <cell r="B452" t="str">
            <v>POCO VISITA AG PLUV:CONC ARM 1,10X1,10X1,40M COLETOR D=60CMPAREDE E=15CM BASE CONC FCK=10MPA REVEST C/ARG CIM/AREIA 1:4DEGRAUS FF INCL FORN TODOS MATERIAIS</v>
          </cell>
          <cell r="C452" t="str">
            <v>UN</v>
          </cell>
          <cell r="D452">
            <v>1383.59</v>
          </cell>
        </row>
        <row r="453">
          <cell r="A453" t="str">
            <v>74124/003</v>
          </cell>
          <cell r="B453" t="str">
            <v>POCO VISITA AG PLUV:CONC ARM 1,20X1,20X1,40M COLETOR D=70CMPAREDE E=15CM BASE CONC FCK=10MPA REVEST C/ARG CIM/AREIA 1:4DEGRAUS FF INCL FORN TODOS MATERIAIS</v>
          </cell>
          <cell r="C453" t="str">
            <v>UN</v>
          </cell>
          <cell r="D453">
            <v>1496.85</v>
          </cell>
        </row>
        <row r="454">
          <cell r="A454" t="str">
            <v>74124/004</v>
          </cell>
          <cell r="B454" t="str">
            <v>POCO VISITA AG PLUV:CONC ARM 1,30X1,30X1,40M COLETOR D=80CMPAREDE E=15CM BASE CONC FCK=10MPA REVEST C/ARG CIM/AREIA 1:4DEGRAUS FF INCL FORN TODOS MATERIAIS</v>
          </cell>
          <cell r="C454" t="str">
            <v>UN</v>
          </cell>
          <cell r="D454">
            <v>1673.87</v>
          </cell>
        </row>
        <row r="455">
          <cell r="A455" t="str">
            <v>74124/005</v>
          </cell>
          <cell r="B455" t="str">
            <v>POCO VISITA CONCRETO ARMADO P/AG PLUV 1,40X1,40X1,50M COLETOR D=90CMPAREDE E=15CM BASE CONCRETO FCK=10MPA REVESTIDO C/ARG CIM/AREIA 1:4DEGRAUS FF INCL FORN TODOS MATERIAIS</v>
          </cell>
          <cell r="C455" t="str">
            <v>UN</v>
          </cell>
          <cell r="D455">
            <v>1962.32</v>
          </cell>
        </row>
        <row r="456">
          <cell r="A456" t="str">
            <v>74124/006</v>
          </cell>
          <cell r="B456" t="str">
            <v>POCO VISITA AG PLUV:CONC ARM 1,50X1,50X1,60M COLETOR D=1M PAREDE E=15CM BASE CONC FCK=10MPA REVEST C/ARG CIM/AREIA 1:4DEGRAUS FF INCL FORN TODOS MATERIAIS</v>
          </cell>
          <cell r="C456" t="str">
            <v>UN</v>
          </cell>
          <cell r="D456">
            <v>2154.94</v>
          </cell>
        </row>
        <row r="457">
          <cell r="A457" t="str">
            <v>74124/007</v>
          </cell>
          <cell r="B457" t="str">
            <v>POCO VISITA AG PLUV:CONC ARM 1,60X1,60X1,70M COLETOR D=1,10MPAREDE E=15CM BASE CONC FCK=10MPA REVEST C/ARG CIM/AREIA 1:4DEGRAUS FF INCL FORN TODOS MATERIAIS</v>
          </cell>
          <cell r="C457" t="str">
            <v>UN</v>
          </cell>
          <cell r="D457">
            <v>2344.4499999999998</v>
          </cell>
        </row>
        <row r="458">
          <cell r="A458" t="str">
            <v>74124/008</v>
          </cell>
          <cell r="B458" t="str">
            <v>POCO VISITA AG PLUV:CONC ARM 1,70X1,70X1,80M COLETOR D=1,20MPAREDE E=15CM BASE CONC FCK=10MPA REVEST C/ARG CIM/AREIA 1:4DEGRAUS FF INCL FORN TODOS MATERIAIS</v>
          </cell>
          <cell r="C458" t="str">
            <v>UN</v>
          </cell>
          <cell r="D458">
            <v>2530.2800000000002</v>
          </cell>
        </row>
        <row r="459">
          <cell r="A459">
            <v>74162</v>
          </cell>
          <cell r="B459" t="str">
            <v>CAIXA DE ALVENARIA P/ PROTECAO DE REGISTRO</v>
          </cell>
          <cell r="C459"/>
          <cell r="D459"/>
        </row>
        <row r="460">
          <cell r="A460" t="str">
            <v>74162/001</v>
          </cell>
          <cell r="B460" t="str">
            <v>CAIXA DE CONCRETO, ALTURA = 1,00 METRO, DIAMETRO REGISTRO &lt; 150 MM</v>
          </cell>
          <cell r="C460" t="str">
            <v>UN</v>
          </cell>
          <cell r="D460">
            <v>65.06</v>
          </cell>
        </row>
        <row r="461">
          <cell r="A461">
            <v>74206</v>
          </cell>
          <cell r="B461" t="str">
            <v>CAIXAS COLETORAS</v>
          </cell>
          <cell r="C461"/>
          <cell r="D461"/>
        </row>
        <row r="462">
          <cell r="A462" t="str">
            <v>74206/001</v>
          </cell>
          <cell r="B462" t="str">
            <v>CAIXA COLETORA, 1,20X1,20X1,50M, COM FUNDO E TAMPA DE CONCRETO E PAREDES EM ALVENARIA</v>
          </cell>
          <cell r="C462" t="str">
            <v>UN</v>
          </cell>
          <cell r="D462">
            <v>851.38</v>
          </cell>
        </row>
        <row r="463">
          <cell r="A463" t="str">
            <v>74206/002</v>
          </cell>
          <cell r="B463" t="str">
            <v>CAIXA COLETORA, 0,25 X 0,85 X 1,0 M (REF.DR-01/OBRAS RE)</v>
          </cell>
          <cell r="C463" t="str">
            <v>UN</v>
          </cell>
          <cell r="D463">
            <v>410.64</v>
          </cell>
        </row>
        <row r="464">
          <cell r="A464">
            <v>74212</v>
          </cell>
          <cell r="B464" t="str">
            <v>MODULO TIPO &gt; POCO DE INSPECAO EM ALVENARIACOMPREENDE: - ESCAVACAO EM QQ TERRENO, EXCETO ROCHA, TRANSPORTE,CARGA,DESCARGA E ESPALHAMENTO DO MATERIAL EXCEDENTE EM BOTA -FORA.</v>
          </cell>
          <cell r="C464"/>
          <cell r="D464"/>
        </row>
        <row r="465">
          <cell r="A465" t="str">
            <v>74212/001</v>
          </cell>
          <cell r="B465" t="str">
            <v>MÓDULO TÍPICO &gt; POÇO DE VISITA EM ALVENARIA PARA REDE DE ESGOTO SANITÁRIO, DIAMETRO 0,60 M - PROFUNDIDADE 1,60 METROS</v>
          </cell>
          <cell r="C465" t="str">
            <v>UN</v>
          </cell>
          <cell r="D465">
            <v>1880.85</v>
          </cell>
        </row>
        <row r="466">
          <cell r="A466">
            <v>74214</v>
          </cell>
          <cell r="B466" t="str">
            <v>MODULO TIPO &gt; PV EM ALVENARIA P/ REDE COLETORACOMPREENDE: - ESCAVACAO EM QQ TERRENO, EXCETO ROCHA, TRANSPORTE,CARGA,DESCARGA E ESPALHAMENTO DO MATERIAL EXCEDENTE EM BOTA-FORA.</v>
          </cell>
          <cell r="C466"/>
          <cell r="D466"/>
        </row>
        <row r="467">
          <cell r="A467" t="str">
            <v>74214/001</v>
          </cell>
          <cell r="B467" t="str">
            <v>MÓDULO TÍPICO &gt; POÇO DE VISITA EM ALVENARIA PARA REDE DE ESGOTO SANITÁRIO, DIAMETRO 1,20 M - PROFUNDIDADE ATE 2,00 METROS</v>
          </cell>
          <cell r="C467" t="str">
            <v>UN</v>
          </cell>
          <cell r="D467">
            <v>3234.98</v>
          </cell>
        </row>
        <row r="468">
          <cell r="A468" t="str">
            <v>74214/002</v>
          </cell>
          <cell r="B468" t="str">
            <v>MÓDULO TÍPICO &gt; POÇO DE VISITA EM ALVENARIA PARA REDE DE ESGOTO SANITÁRIO, DIAMETRO 1,20 M - PROFUNDIDADE ATE 4,00 METROS.</v>
          </cell>
          <cell r="C468" t="str">
            <v>UN</v>
          </cell>
          <cell r="D468">
            <v>4611.6899999999996</v>
          </cell>
        </row>
        <row r="469">
          <cell r="A469">
            <v>74224</v>
          </cell>
          <cell r="B469" t="str">
            <v>POCO DE VISITA - DRENAGEM PLUVIAL - EM CONCRETO ESTRUTURAL</v>
          </cell>
          <cell r="C469"/>
          <cell r="D469"/>
        </row>
        <row r="470">
          <cell r="A470" t="str">
            <v>74224/001</v>
          </cell>
          <cell r="B470" t="str">
            <v>POÇO DE VISITA EM CONCRETO ESTRUTURAL - DRENAGEM PLUVIAL, DIMENSÕES INTERNAS DE 90X150X80CM (LARGXCOMPXALT.)”, PARA REDE DE 600 MM, EXCLUSOTAMPÃO E CHAMINÉ.</v>
          </cell>
          <cell r="C470" t="str">
            <v>UN</v>
          </cell>
          <cell r="D470">
            <v>1239.9000000000001</v>
          </cell>
        </row>
        <row r="471">
          <cell r="A471">
            <v>37</v>
          </cell>
          <cell r="B471" t="str">
            <v>MEIO FIO, LINHA D'AGUA E SARJERTA</v>
          </cell>
          <cell r="C471"/>
          <cell r="D471"/>
        </row>
        <row r="472">
          <cell r="A472">
            <v>73763</v>
          </cell>
          <cell r="B472" t="str">
            <v>SARJETA E MEIO FIO CONJUGADOS</v>
          </cell>
          <cell r="C472"/>
          <cell r="D472"/>
        </row>
        <row r="473">
          <cell r="A473" t="str">
            <v>73763/001</v>
          </cell>
          <cell r="B473" t="str">
            <v>MEIO-FIO E SARJETA DE CONCRETO MOLDADO NO LOCAL, USINADO 15 MPA, COM 0,65 M BASE X 0,30 M ALTURA, REJUNTE EM ARGAMASSA TRACO 1:3,5 (CIMENTOE AREIA)</v>
          </cell>
          <cell r="C473" t="str">
            <v>M</v>
          </cell>
          <cell r="D473">
            <v>59.62</v>
          </cell>
        </row>
        <row r="474">
          <cell r="A474" t="str">
            <v>73763/002</v>
          </cell>
          <cell r="B474" t="str">
            <v>MEIO-FIO E SARJETA DE CONCRETO MOLDADO NO LOCAL, USINADO 15 MPA, COM 0,45 M BASE X 0,30 M ALTURA, REJUNTE EM ARGAMASSA TRACO 1:3,5 (CIMENTOE AREIA)</v>
          </cell>
          <cell r="C474" t="str">
            <v>M</v>
          </cell>
          <cell r="D474">
            <v>43.85</v>
          </cell>
        </row>
        <row r="475">
          <cell r="A475" t="str">
            <v>73763/003</v>
          </cell>
          <cell r="B475" t="str">
            <v>MEIO-FIO E SARJETA CONJUGADOS DE CONCRETO 15 MPA, 47 CM BASE X 30 CM ALTURA, MOLDADO "IN LOCO" COM EXTRUSORA</v>
          </cell>
          <cell r="C475" t="str">
            <v>M</v>
          </cell>
          <cell r="D475">
            <v>38.03</v>
          </cell>
        </row>
        <row r="476">
          <cell r="A476" t="str">
            <v>73763/004</v>
          </cell>
          <cell r="B476" t="str">
            <v>MEIO-FIO E SARJETA CONJUGADOS DE CONCRETO 15 MPA, 35 CM BASE X 30 CM ALTURA, MOLDADO "IN LOCO" COM EXTRUSORA</v>
          </cell>
          <cell r="C476" t="str">
            <v>M</v>
          </cell>
          <cell r="D476">
            <v>31.88</v>
          </cell>
        </row>
        <row r="477">
          <cell r="A477" t="str">
            <v>73763/005</v>
          </cell>
          <cell r="B477" t="str">
            <v>MEIO-FIO E SARJETA CONJUGADOS DE CONCRETO 15 MPA, 30 CM BASE X 26 CM ALTURA, MOLDADO "IN LOCO" COM EXTRUSORA</v>
          </cell>
          <cell r="C477" t="str">
            <v>M</v>
          </cell>
          <cell r="D477">
            <v>23.23</v>
          </cell>
        </row>
        <row r="478">
          <cell r="A478">
            <v>73789</v>
          </cell>
          <cell r="B478" t="str">
            <v>MEIO FIO CONCRETO</v>
          </cell>
          <cell r="C478"/>
          <cell r="D478"/>
        </row>
        <row r="479">
          <cell r="A479" t="str">
            <v>73789/001</v>
          </cell>
          <cell r="B479" t="str">
            <v>MEIO-FIO DE CONCRETO MOLDADO NO LOCAL, USINADO 15 MPA, COM 0,45 M ALTURA X 0,15 M BASE, REJUNTE EM ARGAMASSA TRACO 1:3,5 (CIMENTO E AREIA)</v>
          </cell>
          <cell r="C479" t="str">
            <v>M</v>
          </cell>
          <cell r="D479">
            <v>36.130000000000003</v>
          </cell>
        </row>
        <row r="480">
          <cell r="A480" t="str">
            <v>73789/002</v>
          </cell>
          <cell r="B480" t="str">
            <v>MEIO-FIO DE CONCRETO MOLDADO NO LOCAL, USINADO 15 MPA, COM 0,30 M ALTURA X 0,15 M BASE, REJUNTE EM ARGAMASSA TRACO 1:3,5 (CIMENTO E AREIA)</v>
          </cell>
          <cell r="C480" t="str">
            <v>M</v>
          </cell>
          <cell r="D480">
            <v>24.9</v>
          </cell>
        </row>
        <row r="481">
          <cell r="A481">
            <v>74012</v>
          </cell>
          <cell r="B481" t="str">
            <v>SARJETA - CONCRETO ESTRUTURAL</v>
          </cell>
          <cell r="C481"/>
          <cell r="D481"/>
        </row>
        <row r="482">
          <cell r="A482" t="str">
            <v>74012/001</v>
          </cell>
          <cell r="B482" t="str">
            <v>SARJETA EM CONCRETO, PREPARO MANUAL, COM SEIXO ROLADO, ESPESSURA = 8CM, LARGURA = 40CM.</v>
          </cell>
          <cell r="C482" t="str">
            <v>M</v>
          </cell>
          <cell r="D482">
            <v>27.25</v>
          </cell>
        </row>
        <row r="483">
          <cell r="A483">
            <v>74208</v>
          </cell>
          <cell r="B483" t="str">
            <v>CONSTRUCAO DE MEIO-FIO E LINHA D AGU</v>
          </cell>
          <cell r="C483"/>
          <cell r="D483"/>
        </row>
        <row r="484">
          <cell r="A484" t="str">
            <v>74208/001</v>
          </cell>
          <cell r="B484" t="str">
            <v>CONSTRUCAO DE MEIO-FIO DE PEDRAS GRANITICAS, REJUNTADO C/ ARGAMASSA DECIMENTO E AREIA 1:2 E LINHA D AGUA DE PARALELEPIPEDOS,ASSENTADOS SOBREMISTURA DE CIMENTO E AREIA 1:6, C/ 6,0 CM DE ESPESSURA E REJUNTADOS C/ARGAMASSA DE CIMENTO E AREIA 1:2, INCLUSIV</v>
          </cell>
          <cell r="C484" t="str">
            <v>M</v>
          </cell>
          <cell r="D484">
            <v>47.19</v>
          </cell>
        </row>
        <row r="485">
          <cell r="A485">
            <v>74211</v>
          </cell>
          <cell r="B485" t="str">
            <v>LINHA D AGUA EM PARALELEPIPEDOS GRANITICO</v>
          </cell>
          <cell r="C485"/>
          <cell r="D485"/>
        </row>
        <row r="486">
          <cell r="A486" t="str">
            <v>74211/001</v>
          </cell>
          <cell r="B486" t="str">
            <v>LINHA D AGUA EM PARALELEPIPEDOS GRANITICOS, REJUNTADOS C/ ARCIMENTO E AREIA TRACO 1:3</v>
          </cell>
          <cell r="C486" t="str">
            <v>M</v>
          </cell>
          <cell r="D486">
            <v>23.49</v>
          </cell>
        </row>
        <row r="487">
          <cell r="A487">
            <v>74223</v>
          </cell>
          <cell r="B487" t="str">
            <v>MEIO-FIO</v>
          </cell>
          <cell r="C487"/>
          <cell r="D487"/>
        </row>
        <row r="488">
          <cell r="A488" t="str">
            <v>74223/001</v>
          </cell>
          <cell r="B488" t="str">
            <v>MEIO-FIO (GUIA) DE CONCRETO PRE-MOLDADO, DIMENSÕES 12X15X30X100CM (FACE SUPERIORXFACE INFERIORXALTURAXCOMPRIMENTO),REJUNTADO C/ARGAMASSA 1:4CIMENTO:AREIA, INCLUINDO ESCAVAÇÃO E REATERRO.</v>
          </cell>
          <cell r="C488" t="str">
            <v>M</v>
          </cell>
          <cell r="D488">
            <v>28.39</v>
          </cell>
        </row>
        <row r="489">
          <cell r="A489" t="str">
            <v>74223/002</v>
          </cell>
          <cell r="B489" t="str">
            <v>MEIO-FIO EM PEDRA GRANITICA, REJUNTADO C/ARGAMASSA CIMENTO E AREIA 1:3</v>
          </cell>
          <cell r="C489" t="str">
            <v>M</v>
          </cell>
          <cell r="D489">
            <v>22.58</v>
          </cell>
        </row>
        <row r="490">
          <cell r="A490">
            <v>74237</v>
          </cell>
          <cell r="B490" t="str">
            <v>MEIO-FIO COM SARJETA, EXECUTADO COM EXTRUSORA</v>
          </cell>
          <cell r="C490"/>
          <cell r="D490"/>
        </row>
        <row r="491">
          <cell r="A491" t="str">
            <v>74237/001</v>
          </cell>
          <cell r="B491" t="str">
            <v>MEIO-FIO COM SARJETA, EXECUTADO C/EXTRUSORA (SARJETA 30X8CMMEIO-FIO 15X10CM X H=23CM), INCLUI ESC.E ACERTO FAIXA 0,45M</v>
          </cell>
          <cell r="C491" t="str">
            <v>M</v>
          </cell>
          <cell r="D491">
            <v>21.68</v>
          </cell>
        </row>
        <row r="492">
          <cell r="A492">
            <v>317</v>
          </cell>
          <cell r="B492" t="str">
            <v>BUEIROS</v>
          </cell>
          <cell r="C492"/>
          <cell r="D492"/>
        </row>
        <row r="493">
          <cell r="A493">
            <v>74239</v>
          </cell>
          <cell r="B493" t="str">
            <v>CONSTRUCAO DE SUMIDOURO</v>
          </cell>
          <cell r="C493"/>
          <cell r="D493"/>
        </row>
        <row r="494">
          <cell r="A494" t="str">
            <v>74239/001</v>
          </cell>
          <cell r="B494" t="str">
            <v>P/EFLUENTE LIQUIDO DA FOSSA SEPTICA, D INT = 300CM / H INT = 660 CM</v>
          </cell>
          <cell r="C494" t="str">
            <v>UN</v>
          </cell>
          <cell r="D494">
            <v>12380.75</v>
          </cell>
        </row>
        <row r="495">
          <cell r="A495">
            <v>74240</v>
          </cell>
          <cell r="B495" t="str">
            <v>CONSTRUCAO DE FOSSA SEPTICA TIPO OMS</v>
          </cell>
          <cell r="C495"/>
          <cell r="D495"/>
        </row>
        <row r="496">
          <cell r="A496" t="str">
            <v>74240/001</v>
          </cell>
          <cell r="B496" t="str">
            <v>D INT = 200 CM, H INT = 240 CM</v>
          </cell>
          <cell r="C496" t="str">
            <v>UN</v>
          </cell>
          <cell r="D496">
            <v>2936.8</v>
          </cell>
        </row>
        <row r="497">
          <cell r="A497" t="str">
            <v>ESCO</v>
          </cell>
          <cell r="B497" t="str">
            <v>ESCORAMENTO</v>
          </cell>
          <cell r="C497"/>
          <cell r="D497"/>
        </row>
        <row r="498">
          <cell r="A498">
            <v>24</v>
          </cell>
          <cell r="B498" t="str">
            <v>ESCORAMENTO METALICO EM VALAS OU POCOS</v>
          </cell>
          <cell r="C498"/>
          <cell r="D498"/>
        </row>
        <row r="499">
          <cell r="A499">
            <v>73877</v>
          </cell>
          <cell r="B499" t="str">
            <v>ESCORAMENTO DE VALAS COM PRANCHOES METALICOS E QUADROS UTILIZANDO LON-GARINAS DE MADEIRA DE 3X5", INCLUSIVE POSTERIOR RETIRADA</v>
          </cell>
          <cell r="C499"/>
          <cell r="D499"/>
        </row>
        <row r="500">
          <cell r="A500" t="str">
            <v>73877/001</v>
          </cell>
          <cell r="B500" t="str">
            <v>ESCORAMENTO DE VALAS COM PRANCHOES METALICOS - AREA CRAVADA</v>
          </cell>
          <cell r="C500" t="str">
            <v>M2</v>
          </cell>
          <cell r="D500">
            <v>32.619999999999997</v>
          </cell>
        </row>
        <row r="501">
          <cell r="A501" t="str">
            <v>73877/002</v>
          </cell>
          <cell r="B501" t="str">
            <v>ESCORAMENTO DE VALAS COM PRANCHOES METALICOS - AREA NAO CRAVADA</v>
          </cell>
          <cell r="C501" t="str">
            <v>M2</v>
          </cell>
          <cell r="D501">
            <v>20.76</v>
          </cell>
        </row>
        <row r="502">
          <cell r="A502" t="str">
            <v>ESQV</v>
          </cell>
          <cell r="B502" t="str">
            <v>ESQUADRIAS/FERRAGENS/VIDROS</v>
          </cell>
          <cell r="C502"/>
          <cell r="D502"/>
        </row>
        <row r="503">
          <cell r="A503">
            <v>89</v>
          </cell>
          <cell r="B503" t="str">
            <v>PORTA DE MADEIRA</v>
          </cell>
          <cell r="C503"/>
          <cell r="D503"/>
        </row>
        <row r="504">
          <cell r="A504">
            <v>7100</v>
          </cell>
          <cell r="B504" t="str">
            <v>LAMINADO MELAMINICO TEXTURIZADO COLADO EM COMPENSADO ESPESSURA 1,3MM</v>
          </cell>
          <cell r="C504" t="str">
            <v>M2</v>
          </cell>
          <cell r="D504">
            <v>29.55</v>
          </cell>
        </row>
        <row r="505">
          <cell r="A505">
            <v>7101</v>
          </cell>
          <cell r="B505" t="str">
            <v>LAMINADO MELAMINICO LISO FOSCO E=1,3MM COLADO EM COMPENSA*</v>
          </cell>
          <cell r="C505" t="str">
            <v>M2</v>
          </cell>
          <cell r="D505">
            <v>28.32</v>
          </cell>
        </row>
        <row r="506">
          <cell r="A506">
            <v>72141</v>
          </cell>
          <cell r="B506" t="str">
            <v>FAIXA BATE MACA EM LAMINADO MELAMINICO TEXTURIZADO ESPESSURA 1,3MM PARA PORTA DE MADEIRA</v>
          </cell>
          <cell r="C506" t="str">
            <v>M2</v>
          </cell>
          <cell r="D506">
            <v>25.61</v>
          </cell>
        </row>
        <row r="507">
          <cell r="A507">
            <v>72142</v>
          </cell>
          <cell r="B507" t="str">
            <v>RETIRADA DE FOLHAS DE PORTA DE PASSAGEM OU JANELA</v>
          </cell>
          <cell r="C507" t="str">
            <v>UN</v>
          </cell>
          <cell r="D507">
            <v>4.5</v>
          </cell>
        </row>
        <row r="508">
          <cell r="A508">
            <v>72143</v>
          </cell>
          <cell r="B508" t="str">
            <v>RETIRADA DE BATENTES DE MADEIRA</v>
          </cell>
          <cell r="C508" t="str">
            <v>UN</v>
          </cell>
          <cell r="D508">
            <v>21.61</v>
          </cell>
        </row>
        <row r="509">
          <cell r="A509">
            <v>72144</v>
          </cell>
          <cell r="B509" t="str">
            <v>RECOLOCACAO DE FOLHAS DE PORTA DE PASSAGEM OU JANELA, CONSIDERANDO REAPROVEITAMENTO DO MATERIAL</v>
          </cell>
          <cell r="C509" t="str">
            <v>UN</v>
          </cell>
          <cell r="D509">
            <v>34.89</v>
          </cell>
        </row>
        <row r="510">
          <cell r="A510">
            <v>72146</v>
          </cell>
          <cell r="B510" t="str">
            <v>RECOLOCACAO DE BATENTES DE MADEIRA, CONSIDERANDO REAPROVEITAMENTO DE MATERIAL</v>
          </cell>
          <cell r="C510" t="str">
            <v>UN</v>
          </cell>
          <cell r="D510">
            <v>21.92</v>
          </cell>
        </row>
        <row r="511">
          <cell r="A511">
            <v>73880</v>
          </cell>
          <cell r="B511" t="str">
            <v>PORTA DE MADEIRA ALMOFADADA</v>
          </cell>
          <cell r="C511"/>
          <cell r="D511"/>
        </row>
        <row r="512">
          <cell r="A512" t="str">
            <v>73880/002</v>
          </cell>
          <cell r="B512" t="str">
            <v>PORTA DE MADEIRA ALMOFADADA SEMI-OCA 1A 0,80 A 2,10 INCLUSO ADUELA, ALIZAR, DOBRADIÇA E FECHADURA EXTERNA PADRÃO POPULAR</v>
          </cell>
          <cell r="C512" t="str">
            <v>UN</v>
          </cell>
          <cell r="D512">
            <v>443.71</v>
          </cell>
        </row>
        <row r="513">
          <cell r="A513">
            <v>73905</v>
          </cell>
          <cell r="B513" t="str">
            <v>BANDEIRA EM VENEZIANA MAD REGIONAL 1A 100X40CM FIXA C/ADUELA E ALIZAR</v>
          </cell>
          <cell r="C513"/>
          <cell r="D513"/>
        </row>
        <row r="514">
          <cell r="A514" t="str">
            <v>73905/001</v>
          </cell>
          <cell r="B514" t="str">
            <v>BANDEIRA PARA VIDRO EM MADEIRA 1A FIXA SEM ADUELA E ALIZAR, 40X60CM</v>
          </cell>
          <cell r="C514" t="str">
            <v>UN</v>
          </cell>
          <cell r="D514">
            <v>42.67</v>
          </cell>
        </row>
        <row r="515">
          <cell r="A515" t="str">
            <v>73905/002</v>
          </cell>
          <cell r="B515" t="str">
            <v>BANDEIRA PARA VIDRO EM MADEIRA 2A FIXA SEM ADUELA E ALIZAR, 40X60CM</v>
          </cell>
          <cell r="C515" t="str">
            <v>UN</v>
          </cell>
          <cell r="D515">
            <v>35.61</v>
          </cell>
        </row>
        <row r="516">
          <cell r="A516">
            <v>73906</v>
          </cell>
          <cell r="B516" t="str">
            <v>PORTA MADEIRA VENEZIANA</v>
          </cell>
          <cell r="C516"/>
          <cell r="D516"/>
        </row>
        <row r="517">
          <cell r="A517" t="str">
            <v>73906/001</v>
          </cell>
          <cell r="B517" t="str">
            <v>PORTA DE MADEIRA TIPO VENEZIANA, 70X210X3,5CM, INCLUSO ADUELA 1A, ALIZAR 1A E DOBRADICA COM ANEIS</v>
          </cell>
          <cell r="C517" t="str">
            <v>UN</v>
          </cell>
          <cell r="D517">
            <v>456.49</v>
          </cell>
        </row>
        <row r="518">
          <cell r="A518" t="str">
            <v>73906/002</v>
          </cell>
          <cell r="B518" t="str">
            <v>PORTA DE MADEIRA TIPO VENEZIANA 70X210X3,5CM C/MARCO 1A 7X3,5CM C/DOBRADICA LATAO CROMADO C/ANEIS</v>
          </cell>
          <cell r="C518" t="str">
            <v>UN</v>
          </cell>
          <cell r="D518">
            <v>386.48</v>
          </cell>
        </row>
        <row r="519">
          <cell r="A519" t="str">
            <v>73906/003</v>
          </cell>
          <cell r="B519" t="str">
            <v>PORTA DE MADEIRA TIPO VENEZIANA, 80X210X3CM, INCLUSO ADUELA 1A, ALIZAR1A E DOBRADICA COM ANEIS</v>
          </cell>
          <cell r="C519" t="str">
            <v>UN</v>
          </cell>
          <cell r="D519">
            <v>600.27</v>
          </cell>
        </row>
        <row r="520">
          <cell r="A520" t="str">
            <v>73906/004</v>
          </cell>
          <cell r="B520" t="str">
            <v>PORTA DE MADEIRA TIPO VENEZIANA, 120X210X3CM, 2 FOLHAS, INCLUSO ADUELA1A, ALIZAR 1A E DOBRADICA COM ANEIS</v>
          </cell>
          <cell r="C520" t="str">
            <v>UN</v>
          </cell>
          <cell r="D520">
            <v>816.94</v>
          </cell>
        </row>
        <row r="521">
          <cell r="A521" t="str">
            <v>73906/005</v>
          </cell>
          <cell r="B521" t="str">
            <v>PORTA DE MADEIRA TIPO VENEZIANA, 140X210X3CM, 2 FOLHAS, INCLUSO ADUELA1A, ALIZAR 1A E DOBRADICA COM ANEIS</v>
          </cell>
          <cell r="C521" t="str">
            <v>UN</v>
          </cell>
          <cell r="D521">
            <v>849.27</v>
          </cell>
        </row>
        <row r="522">
          <cell r="A522" t="str">
            <v>73906/006</v>
          </cell>
          <cell r="B522" t="str">
            <v>PORTA DE MADEIRA TIPO VENEZIANA, 60X210X3CM, INCLUSO ADUELA 1A, ALIZAR1A E DOBRADICA COM ANEIS</v>
          </cell>
          <cell r="C522" t="str">
            <v>UN</v>
          </cell>
          <cell r="D522">
            <v>482.73</v>
          </cell>
        </row>
        <row r="523">
          <cell r="A523">
            <v>73910</v>
          </cell>
          <cell r="B523" t="str">
            <v>PORTA DE MADEIRA COMPENSADA LISA</v>
          </cell>
          <cell r="C523"/>
          <cell r="D523"/>
        </row>
        <row r="524">
          <cell r="A524" t="str">
            <v>73910/001</v>
          </cell>
          <cell r="B524" t="str">
            <v>PORTA DE MADEIRA COMPENSADA LISA PARA PINTURA, 0,60X2,10M, INCLUSO ADUELA 2A, ALIZAR 2A E DOBRADICA</v>
          </cell>
          <cell r="C524" t="str">
            <v>UN</v>
          </cell>
          <cell r="D524">
            <v>189.87</v>
          </cell>
        </row>
        <row r="525">
          <cell r="A525" t="str">
            <v>73910/002</v>
          </cell>
          <cell r="B525" t="str">
            <v>PORTA DE MADEIRA COMPENSADA LISA PARA CERA/VERNIZ, 0,60X2,10M, INCLUSOADUELA 1A, ALIZAR 1A E DOBRADICA COM ANEL</v>
          </cell>
          <cell r="C525" t="str">
            <v>UN</v>
          </cell>
          <cell r="D525">
            <v>277.92</v>
          </cell>
        </row>
        <row r="526">
          <cell r="A526" t="str">
            <v>73910/003</v>
          </cell>
          <cell r="B526" t="str">
            <v>PORTA DE MADEIRA COMPENSADA LISA PARA PINTURA, 0,70X2,10M, INCLUSO ADUELA 2A, ALIZAR 2A E DOBRADICA</v>
          </cell>
          <cell r="C526" t="str">
            <v>UN</v>
          </cell>
          <cell r="D526">
            <v>192.18</v>
          </cell>
        </row>
        <row r="527">
          <cell r="A527" t="str">
            <v>73910/004</v>
          </cell>
          <cell r="B527" t="str">
            <v>PORTA DE MADEIRA COMPENSADA LISA PARA CERA/VERNIZ, 0,70X2,10M, INCLUSOADUELA 1A, ALIZAR 1A E DOBRADICA COM ANEL</v>
          </cell>
          <cell r="C527" t="str">
            <v>UN</v>
          </cell>
          <cell r="D527">
            <v>282.52</v>
          </cell>
        </row>
        <row r="528">
          <cell r="A528" t="str">
            <v>73910/005</v>
          </cell>
          <cell r="B528" t="str">
            <v>PORTA DE MADEIRA COMPENSADA LISA PARA PINTURA, 0,80X2,10M, INCLUSO ADUELA 2A, ALIZAR 2A E DOBRADICA</v>
          </cell>
          <cell r="C528" t="str">
            <v>UN</v>
          </cell>
          <cell r="D528">
            <v>194.75</v>
          </cell>
        </row>
        <row r="529">
          <cell r="A529" t="str">
            <v>73910/006</v>
          </cell>
          <cell r="B529" t="str">
            <v>PORTA DE MADEIRA COMPENSADA LISA PARA CERA/VERNIZ, 0,80X2,10M, INCLUSOADUELA 1A, ALIZAR 1A E DOBRADICA COM ANEL</v>
          </cell>
          <cell r="C529" t="str">
            <v>UN</v>
          </cell>
          <cell r="D529">
            <v>288.31</v>
          </cell>
        </row>
        <row r="530">
          <cell r="A530" t="str">
            <v>73910/007</v>
          </cell>
          <cell r="B530" t="str">
            <v>PORTA DE MADEIRA COMPENSADA LISA PARA CERA/VERNIZ, 0,90X2,10M, INCLUSOADUELA 1A, ALIZAR 1A E DOBRADICA COM ANEL</v>
          </cell>
          <cell r="C530" t="str">
            <v>UN</v>
          </cell>
          <cell r="D530">
            <v>301.93</v>
          </cell>
        </row>
        <row r="531">
          <cell r="A531" t="str">
            <v>73910/008</v>
          </cell>
          <cell r="B531" t="str">
            <v>PORTA DE MADEIRA COMPENSADA LISA PARA PINTURA, 1,20X2,10M, 2 FOLHAS, INCLUSO ADUELA 2A, ALIZAR 2A E DOBRADICA</v>
          </cell>
          <cell r="C531" t="str">
            <v>UN</v>
          </cell>
          <cell r="D531">
            <v>280.87</v>
          </cell>
        </row>
        <row r="532">
          <cell r="A532" t="str">
            <v>73910/009</v>
          </cell>
          <cell r="B532" t="str">
            <v>PORTA DE MADEIRA COMPENSADA LISA PARA CERA/VERNIZ, 1,20X2,10M, 2 FOLHAS, INCLUSO ADUELA 1A, ALIZAR 1A E DOBRADICA COM ANEL</v>
          </cell>
          <cell r="C532" t="str">
            <v>UN</v>
          </cell>
          <cell r="D532">
            <v>405.29</v>
          </cell>
        </row>
        <row r="533">
          <cell r="A533" t="str">
            <v>73910/010</v>
          </cell>
          <cell r="B533" t="str">
            <v>PORTA DE MADEIRA COMPENSADA LISA PARA PINTURA, 0,90X2,10M, INCLUSO ADUELA 2A, ALIZAR 2A E DOBRADICA</v>
          </cell>
          <cell r="C533" t="str">
            <v>UN</v>
          </cell>
          <cell r="D533">
            <v>211.02</v>
          </cell>
        </row>
        <row r="534">
          <cell r="A534" t="str">
            <v>73910/011</v>
          </cell>
          <cell r="B534" t="str">
            <v>PORTA DE MADEIRA COMPENSADA LISA PARA PINTURA, 1,60X2,10M, 2 FOLHAS, INCLUSO ADUELA 2A, ALIZAR 2A E DOBRADICA</v>
          </cell>
          <cell r="C534" t="str">
            <v>UN</v>
          </cell>
          <cell r="D534">
            <v>292.83</v>
          </cell>
        </row>
        <row r="535">
          <cell r="A535">
            <v>73934</v>
          </cell>
          <cell r="B535" t="str">
            <v>PORTA DURADOOR 60X210X3,5CM C/ADUELA 13CM E ALIZAR DE 3A C/DOBRADICA LATAO CROMADO</v>
          </cell>
          <cell r="C535"/>
          <cell r="D535"/>
        </row>
        <row r="536">
          <cell r="A536" t="str">
            <v>73934/001</v>
          </cell>
          <cell r="B536" t="str">
            <v>PORTA EM CHAPA DE FIBRA DE EUCALIPTO LISA PARA PINTURA, 0,80X2,10 M, INCLUSO ADUELA 3A, ALIZAR 3A E DOBRADICA</v>
          </cell>
          <cell r="C536" t="str">
            <v>UN</v>
          </cell>
          <cell r="D536">
            <v>210.82</v>
          </cell>
        </row>
        <row r="537">
          <cell r="A537" t="str">
            <v>73934/002</v>
          </cell>
          <cell r="B537" t="str">
            <v>PORTA EM CHAPA DE FIBRA DE EUCALIPTO LISA PARA PINTURA, 0,70X2,10 M, INCLUSO ADUELA 3A, ALIZAR 3A E DOBRADICA</v>
          </cell>
          <cell r="C537" t="str">
            <v>UN</v>
          </cell>
          <cell r="D537">
            <v>251.17</v>
          </cell>
        </row>
        <row r="538">
          <cell r="A538" t="str">
            <v>73934/003</v>
          </cell>
          <cell r="B538" t="str">
            <v>PORTA EM CHAPA DE FIBRA DE EUCALIPTO LISA PARA PINTURA, 0,60X2,10 M, INCLUSO ADUELA 3A, ALIZAR 3A E DOBRADICA</v>
          </cell>
          <cell r="C538" t="str">
            <v>UN</v>
          </cell>
          <cell r="D538">
            <v>246.39</v>
          </cell>
        </row>
        <row r="539">
          <cell r="A539">
            <v>74139</v>
          </cell>
          <cell r="B539" t="str">
            <v>PORTA P/SANITARIO C/LAMINADO, MARCO E FERRAGENS</v>
          </cell>
          <cell r="C539"/>
          <cell r="D539"/>
        </row>
        <row r="540">
          <cell r="A540" t="str">
            <v>74139/001</v>
          </cell>
          <cell r="B540" t="str">
            <v>PORTA DE MADEIRA PARA BANHEIRO EM COMPENSADO COM LAMINADO TEXTURIZADO0,80X1,60M, INCLUSO MARCO, DOBRADICAS E TARJETA TIPO LIVRE/OCUPADO</v>
          </cell>
          <cell r="C540" t="str">
            <v>UN</v>
          </cell>
          <cell r="D540">
            <v>186.76</v>
          </cell>
        </row>
        <row r="541">
          <cell r="A541" t="str">
            <v>74139/002</v>
          </cell>
          <cell r="B541" t="str">
            <v>PORTA DE MADEIRA PARA BANHEIRO EM COMPENSADO COM LAMINADO TEXTURIZADO0,60X1,60M, INCLUSO MARCO, DOBRADICAS E TARJETA TIPO LIVRE/OCUPADO</v>
          </cell>
          <cell r="C541" t="str">
            <v>UN</v>
          </cell>
          <cell r="D541">
            <v>162.44</v>
          </cell>
        </row>
        <row r="542">
          <cell r="A542">
            <v>90</v>
          </cell>
          <cell r="B542" t="str">
            <v>JANELA DE MADEIRA</v>
          </cell>
          <cell r="C542"/>
          <cell r="D542"/>
        </row>
        <row r="543">
          <cell r="A543">
            <v>73773</v>
          </cell>
          <cell r="B543" t="str">
            <v>DIVERSOS</v>
          </cell>
          <cell r="C543"/>
          <cell r="D543"/>
        </row>
        <row r="544">
          <cell r="A544" t="str">
            <v>73773/001</v>
          </cell>
          <cell r="B544" t="str">
            <v>QUADRO DE MADEIRA PARA APARELHO DE AR-CONDICIONADO COM ALIZAR, FIXADOEM TACO DE MADEIRA</v>
          </cell>
          <cell r="C544" t="str">
            <v>UN</v>
          </cell>
          <cell r="D544">
            <v>53.93</v>
          </cell>
        </row>
        <row r="545">
          <cell r="A545">
            <v>73813</v>
          </cell>
          <cell r="B545" t="str">
            <v>JANELA DE MADEIRA</v>
          </cell>
          <cell r="C545"/>
          <cell r="D545"/>
        </row>
        <row r="546">
          <cell r="A546" t="str">
            <v>73813/001</v>
          </cell>
          <cell r="B546" t="str">
            <v>JANELA DE ABRIR DE MADEIRA 1A COM ALMOFADA, 1,5X1,5M, INCLUSO GUARNICOES E DOBRADICAS</v>
          </cell>
          <cell r="C546" t="str">
            <v>UN</v>
          </cell>
          <cell r="D546">
            <v>640.73</v>
          </cell>
        </row>
        <row r="547">
          <cell r="A547">
            <v>91</v>
          </cell>
          <cell r="B547" t="str">
            <v>GUARDA-CORPO DE MADEIRA</v>
          </cell>
          <cell r="C547"/>
          <cell r="D547"/>
        </row>
        <row r="548">
          <cell r="A548">
            <v>73668</v>
          </cell>
          <cell r="B548" t="str">
            <v>GUARDA CORPO EM MADEIRA 1A SERRADA APARELHADA</v>
          </cell>
          <cell r="C548" t="str">
            <v>M</v>
          </cell>
          <cell r="D548">
            <v>71.83</v>
          </cell>
        </row>
        <row r="549">
          <cell r="A549">
            <v>92</v>
          </cell>
          <cell r="B549" t="str">
            <v>PORTA E/OU TAMPA DE FERRO</v>
          </cell>
          <cell r="C549"/>
          <cell r="D549"/>
        </row>
        <row r="550">
          <cell r="A550">
            <v>40678</v>
          </cell>
          <cell r="B550" t="str">
            <v>PORTA DE ABRIR PARA ABRIGO DE MEDIDORES E BOTIJOES, EM FERRO QUADRICULADO, COM GUARNICOES</v>
          </cell>
          <cell r="C550" t="str">
            <v>M2</v>
          </cell>
          <cell r="D550">
            <v>118.93</v>
          </cell>
        </row>
        <row r="551">
          <cell r="A551">
            <v>72140</v>
          </cell>
          <cell r="B551" t="str">
            <v>PORTA DE FERRO PARA LIXEIRA, DE ABRIR, TIPO CHAPA, 0,70X2,10M , COM GUARNICOES</v>
          </cell>
          <cell r="C551" t="str">
            <v>UN</v>
          </cell>
          <cell r="D551">
            <v>151.24</v>
          </cell>
        </row>
        <row r="552">
          <cell r="A552">
            <v>73632</v>
          </cell>
          <cell r="B552" t="str">
            <v>PORTA CORTA-FOGO 0,90X2,10X0,04M</v>
          </cell>
          <cell r="C552" t="str">
            <v>UN</v>
          </cell>
          <cell r="D552">
            <v>409.34</v>
          </cell>
        </row>
        <row r="553">
          <cell r="A553">
            <v>73933</v>
          </cell>
          <cell r="B553" t="str">
            <v>PORTA DE FERRO DE ABRIR</v>
          </cell>
          <cell r="C553"/>
          <cell r="D553"/>
        </row>
        <row r="554">
          <cell r="A554" t="str">
            <v>73933/001</v>
          </cell>
          <cell r="B554" t="str">
            <v>PORTA DE FERRO ABRIR TIPO GRADE COM CHAPA 0,87X2,10M, INCLUSO GUARNICOES</v>
          </cell>
          <cell r="C554" t="str">
            <v>M2</v>
          </cell>
          <cell r="D554">
            <v>160.21</v>
          </cell>
        </row>
        <row r="555">
          <cell r="A555" t="str">
            <v>73933/002</v>
          </cell>
          <cell r="B555" t="str">
            <v>PORTA DE FERRO ABRIR TIPO CHAPA LISA 0,87X2,10M, INCLUSO GUARNICOES</v>
          </cell>
          <cell r="C555" t="str">
            <v>M2</v>
          </cell>
          <cell r="D555">
            <v>188.36</v>
          </cell>
        </row>
        <row r="556">
          <cell r="A556" t="str">
            <v>73933/003</v>
          </cell>
          <cell r="B556" t="str">
            <v>PORTA DE FERRO, DE ABRIR, VENEZIANA SEM BANDEIRA SEM FERRAGENS</v>
          </cell>
          <cell r="C556" t="str">
            <v>M2</v>
          </cell>
          <cell r="D556">
            <v>170.45</v>
          </cell>
        </row>
        <row r="557">
          <cell r="A557" t="str">
            <v>73933/004</v>
          </cell>
          <cell r="B557" t="str">
            <v>PORTA DE FERRO, DE ABRIR, BARRA CHATA COM REQUADRO E GUARNIÇÃO</v>
          </cell>
          <cell r="C557" t="str">
            <v>M2</v>
          </cell>
          <cell r="D557">
            <v>151.66999999999999</v>
          </cell>
        </row>
        <row r="558">
          <cell r="A558">
            <v>74073</v>
          </cell>
          <cell r="B558" t="str">
            <v>ALÇAPÃO DE FERRO</v>
          </cell>
          <cell r="C558"/>
          <cell r="D558"/>
        </row>
        <row r="559">
          <cell r="A559" t="str">
            <v>74073/001</v>
          </cell>
          <cell r="B559" t="str">
            <v>ALCAPAO EM FERRO 0,6MX0,6M, INCLUSO FERRAGENS</v>
          </cell>
          <cell r="C559" t="str">
            <v>UN</v>
          </cell>
          <cell r="D559">
            <v>51.88</v>
          </cell>
        </row>
        <row r="560">
          <cell r="A560" t="str">
            <v>74073/002</v>
          </cell>
          <cell r="B560" t="str">
            <v>ALCAPAO EM FERRO 0,7MX0,7M, INCLUSO FERRAGENS</v>
          </cell>
          <cell r="C560" t="str">
            <v>UN</v>
          </cell>
          <cell r="D560">
            <v>60.22</v>
          </cell>
        </row>
        <row r="561">
          <cell r="A561">
            <v>74136</v>
          </cell>
          <cell r="B561" t="str">
            <v>PORTA DE AÇO DE ENROLAR</v>
          </cell>
          <cell r="C561"/>
          <cell r="D561"/>
        </row>
        <row r="562">
          <cell r="A562" t="str">
            <v>74136/001</v>
          </cell>
          <cell r="B562" t="str">
            <v>PORTA DE ACO DE ENROLAR TIPO GRADE, CHAPA 14</v>
          </cell>
          <cell r="C562" t="str">
            <v>M2</v>
          </cell>
          <cell r="D562">
            <v>495.18</v>
          </cell>
        </row>
        <row r="563">
          <cell r="A563" t="str">
            <v>74136/002</v>
          </cell>
          <cell r="B563" t="str">
            <v>PORTA DE ACO DE ENROLAR TIPO TIJOLINHO, VAZADA, CHAPA 24 RAIADA LARGA</v>
          </cell>
          <cell r="C563" t="str">
            <v>M2</v>
          </cell>
          <cell r="D563">
            <v>547.38</v>
          </cell>
        </row>
        <row r="564">
          <cell r="A564" t="str">
            <v>74136/003</v>
          </cell>
          <cell r="B564" t="str">
            <v>PORTA DE ACO DE ENROLAR ONDULADA CHAPA 24 RAIADA LARGA</v>
          </cell>
          <cell r="C564" t="str">
            <v>M2</v>
          </cell>
          <cell r="D564">
            <v>335.68</v>
          </cell>
        </row>
        <row r="565">
          <cell r="A565">
            <v>74232</v>
          </cell>
          <cell r="B565" t="str">
            <v>PORTA DE FERRO, DE ABRIR, CHAPA DOBRADA</v>
          </cell>
          <cell r="C565"/>
          <cell r="D565"/>
        </row>
        <row r="566">
          <cell r="A566" t="str">
            <v>74232/001</v>
          </cell>
          <cell r="B566" t="str">
            <v>PORTA DE CHAPA DE ACO PRE-ZINCADA, DE ABRIR, 0,87X2,1CM, COM POSTIGOPARA VIDRO</v>
          </cell>
          <cell r="C566" t="str">
            <v>UN</v>
          </cell>
          <cell r="D566">
            <v>390.2</v>
          </cell>
        </row>
        <row r="567">
          <cell r="A567">
            <v>93</v>
          </cell>
          <cell r="B567" t="str">
            <v>JANELA DE FERRO</v>
          </cell>
          <cell r="C567"/>
          <cell r="D567"/>
        </row>
        <row r="568">
          <cell r="A568">
            <v>6103</v>
          </cell>
          <cell r="B568" t="str">
            <v>JANELA BASCULANTE DE FERRO EM CANTONEIRA 5/8"X1/8", LINHA POPULAR</v>
          </cell>
          <cell r="C568" t="str">
            <v>M2</v>
          </cell>
          <cell r="D568">
            <v>277.47000000000003</v>
          </cell>
        </row>
        <row r="569">
          <cell r="A569">
            <v>6104</v>
          </cell>
          <cell r="B569" t="str">
            <v>JANELA BASCULANTE EM CHAPA DE ACO</v>
          </cell>
          <cell r="C569" t="str">
            <v>M2</v>
          </cell>
          <cell r="D569">
            <v>219.92</v>
          </cell>
        </row>
        <row r="570">
          <cell r="A570">
            <v>6126</v>
          </cell>
          <cell r="B570" t="str">
            <v>JANELA DE CORRER EM CHAPA DE ACO, COM 02 FOLHAS PARA VIDRO</v>
          </cell>
          <cell r="C570" t="str">
            <v>M2</v>
          </cell>
          <cell r="D570">
            <v>266.31</v>
          </cell>
        </row>
        <row r="571">
          <cell r="A571">
            <v>72148</v>
          </cell>
          <cell r="B571" t="str">
            <v>RETIRADA DE BATENTES METALICOS</v>
          </cell>
          <cell r="C571" t="str">
            <v>UN</v>
          </cell>
          <cell r="D571">
            <v>19.03</v>
          </cell>
        </row>
        <row r="572">
          <cell r="A572">
            <v>72149</v>
          </cell>
          <cell r="B572" t="str">
            <v>RECOLOCACAO DE BATENTES METALICOS, CONSIDERANDO REAPROVEITAMENTO DO MATERIAL</v>
          </cell>
          <cell r="C572" t="str">
            <v>UN</v>
          </cell>
          <cell r="D572">
            <v>20.62</v>
          </cell>
        </row>
        <row r="573">
          <cell r="A573">
            <v>73940</v>
          </cell>
          <cell r="B573" t="str">
            <v>JANELA DE CORRER, EM CHAPA DOBRADA, AÇO COM ADIÇÃO DE COBRE PRÉ-ZINCADO</v>
          </cell>
          <cell r="C573"/>
          <cell r="D573"/>
        </row>
        <row r="574">
          <cell r="A574" t="str">
            <v>73940/001</v>
          </cell>
          <cell r="B574" t="str">
            <v>JANELA DE CORRER EM CHAPA DE ACO DOBRADA, QUATRO FOLHAS, SEM DIVISAO HORIZONTAL, PARA VIDRO, 1,50X1,20M</v>
          </cell>
          <cell r="C574" t="str">
            <v>UN</v>
          </cell>
          <cell r="D574">
            <v>276.42</v>
          </cell>
        </row>
        <row r="575">
          <cell r="A575">
            <v>73945</v>
          </cell>
          <cell r="B575" t="str">
            <v>JANELA DE FERRO, DE CORRER, PARA VIDRO</v>
          </cell>
          <cell r="C575"/>
          <cell r="D575"/>
        </row>
        <row r="576">
          <cell r="A576" t="str">
            <v>73945/001</v>
          </cell>
          <cell r="B576" t="str">
            <v>JANELA DE CHAPA DOBRADA ACO DE CORRER, DUAS FOLHAS, DIVISAO HORIZONTAL</v>
          </cell>
          <cell r="C576" t="str">
            <v>M2</v>
          </cell>
          <cell r="D576">
            <v>264.44</v>
          </cell>
        </row>
        <row r="577">
          <cell r="A577">
            <v>73961</v>
          </cell>
          <cell r="B577" t="str">
            <v>JANELA MAXIM AIR</v>
          </cell>
          <cell r="C577"/>
          <cell r="D577"/>
        </row>
        <row r="578">
          <cell r="A578" t="str">
            <v>73961/001</v>
          </cell>
          <cell r="B578" t="str">
            <v>JANELA MAXIM AIR CHAPA DOBRADA</v>
          </cell>
          <cell r="C578" t="str">
            <v>M2</v>
          </cell>
          <cell r="D578">
            <v>293.24</v>
          </cell>
        </row>
        <row r="579">
          <cell r="A579">
            <v>73984</v>
          </cell>
          <cell r="B579" t="str">
            <v>JANELA DE FERRO, DE CORRER (SEM VIDRO E PINTURA)</v>
          </cell>
          <cell r="C579"/>
          <cell r="D579"/>
        </row>
        <row r="580">
          <cell r="A580" t="str">
            <v>73984/001</v>
          </cell>
          <cell r="B580" t="str">
            <v>JANELA DE CORRER EM CHAPA DE ACO, COM 04 FOLHAS PARA VIDRO, COM DIVISAO HORIZONTAL</v>
          </cell>
          <cell r="C580" t="str">
            <v>M2</v>
          </cell>
          <cell r="D580">
            <v>254.71</v>
          </cell>
        </row>
        <row r="581">
          <cell r="A581" t="str">
            <v>73984/002</v>
          </cell>
          <cell r="B581" t="str">
            <v>JANELA DE CORRER EM FERRO TIPO VENEZIANA, 02 FOLHAS, LINHA POPULAR</v>
          </cell>
          <cell r="C581" t="str">
            <v>M2</v>
          </cell>
          <cell r="D581">
            <v>427.5</v>
          </cell>
        </row>
        <row r="582">
          <cell r="A582">
            <v>94</v>
          </cell>
          <cell r="B582" t="str">
            <v>GRADE DE FERRO</v>
          </cell>
          <cell r="C582"/>
          <cell r="D582"/>
        </row>
        <row r="583">
          <cell r="A583">
            <v>73932</v>
          </cell>
          <cell r="B583" t="str">
            <v>GRADE DE FERRO, BARRA CHATA</v>
          </cell>
          <cell r="C583"/>
          <cell r="D583"/>
        </row>
        <row r="584">
          <cell r="A584" t="str">
            <v>73932/001</v>
          </cell>
          <cell r="B584" t="str">
            <v>GRADE DE FERRO EM BARRA CHATA 3/16"</v>
          </cell>
          <cell r="C584" t="str">
            <v>M2</v>
          </cell>
          <cell r="D584">
            <v>231.55</v>
          </cell>
        </row>
        <row r="585">
          <cell r="A585">
            <v>95</v>
          </cell>
          <cell r="B585" t="str">
            <v>GUARDA-CORPO DE FERRO</v>
          </cell>
          <cell r="C585"/>
          <cell r="D585"/>
        </row>
        <row r="586">
          <cell r="A586">
            <v>73631</v>
          </cell>
          <cell r="B586" t="str">
            <v>GUARDA-CORPO EM TUBO DE ACO GALVANIZADO 1 1/2"</v>
          </cell>
          <cell r="C586" t="str">
            <v>M2</v>
          </cell>
          <cell r="D586">
            <v>197.03</v>
          </cell>
        </row>
        <row r="587">
          <cell r="A587">
            <v>74195</v>
          </cell>
          <cell r="B587" t="str">
            <v>GUARDA-CORPO</v>
          </cell>
          <cell r="C587"/>
          <cell r="D587"/>
        </row>
        <row r="588">
          <cell r="A588" t="str">
            <v>74195/001</v>
          </cell>
          <cell r="B588" t="str">
            <v>GUARDA-CORPO COM CORRIMAO EM FERRO BARRA CHATA 3/16"</v>
          </cell>
          <cell r="C588" t="str">
            <v>M</v>
          </cell>
          <cell r="D588">
            <v>270.79000000000002</v>
          </cell>
        </row>
        <row r="589">
          <cell r="A589">
            <v>97</v>
          </cell>
          <cell r="B589" t="str">
            <v>ESCADAS/CORRIMAOS</v>
          </cell>
          <cell r="C589"/>
          <cell r="D589"/>
        </row>
        <row r="590">
          <cell r="A590">
            <v>73665</v>
          </cell>
          <cell r="B590" t="str">
            <v>ESCADA TIPO MARINHEIRO EM ACO CA-50 9,52MM, INCLUSO PINTURA COM FUNDOANTI-OXIDANTE</v>
          </cell>
          <cell r="C590" t="str">
            <v>M</v>
          </cell>
          <cell r="D590">
            <v>32.56</v>
          </cell>
        </row>
        <row r="591">
          <cell r="A591">
            <v>73669</v>
          </cell>
          <cell r="B591" t="str">
            <v>CORRIMAO EM MADEIRA 1A 2,5X30CM</v>
          </cell>
          <cell r="C591" t="str">
            <v>M</v>
          </cell>
          <cell r="D591">
            <v>39.950000000000003</v>
          </cell>
        </row>
        <row r="592">
          <cell r="A592">
            <v>74072</v>
          </cell>
          <cell r="B592" t="str">
            <v>CORRIMÃO DE FERRO</v>
          </cell>
          <cell r="C592"/>
          <cell r="D592"/>
        </row>
        <row r="593">
          <cell r="A593" t="str">
            <v>74072/001</v>
          </cell>
          <cell r="B593" t="str">
            <v>CORRIMAO EM TUBO ACO GALVANIZADO 3/4" COM BRACADEIRA</v>
          </cell>
          <cell r="C593" t="str">
            <v>M</v>
          </cell>
          <cell r="D593">
            <v>37.57</v>
          </cell>
        </row>
        <row r="594">
          <cell r="A594" t="str">
            <v>74072/002</v>
          </cell>
          <cell r="B594" t="str">
            <v>CORRIMAO EM TUBO ACO GALVANIZADO 2 1/2" COM BRACADEIRA</v>
          </cell>
          <cell r="C594" t="str">
            <v>M</v>
          </cell>
          <cell r="D594">
            <v>73.19</v>
          </cell>
        </row>
        <row r="595">
          <cell r="A595" t="str">
            <v>74072/003</v>
          </cell>
          <cell r="B595" t="str">
            <v>CORRIMAO EM TUBO ACO GALVANIZADO 1 1/4" COM BRACADEIRA</v>
          </cell>
          <cell r="C595" t="str">
            <v>M</v>
          </cell>
          <cell r="D595">
            <v>48.74</v>
          </cell>
        </row>
        <row r="596">
          <cell r="A596">
            <v>74103</v>
          </cell>
          <cell r="B596" t="str">
            <v>ESCADA MARINHEIRO EM FERRO CA-50, D=1/2" (12.5MM), L=0,3M, SEM PROTEÇÃO, INCLUINDO PINTURA ANTI-CORROSIVA (INCLUSIVE FORNECIMENTO E INSTALAÇÃO)</v>
          </cell>
          <cell r="C596"/>
          <cell r="D596"/>
        </row>
        <row r="597">
          <cell r="A597" t="str">
            <v>74103/001</v>
          </cell>
          <cell r="B597" t="str">
            <v>ESCADA TIPO MARINHEIRO EM ACO CA-50 12,5", INCLUSO PINTURA COM FUNDOANTI-OXIDANTE</v>
          </cell>
          <cell r="C597" t="str">
            <v>M</v>
          </cell>
          <cell r="D597">
            <v>40.15</v>
          </cell>
        </row>
        <row r="598">
          <cell r="A598">
            <v>74194</v>
          </cell>
          <cell r="B598" t="str">
            <v>ESCADA MARINHEIRO</v>
          </cell>
          <cell r="C598"/>
          <cell r="D598"/>
        </row>
        <row r="599">
          <cell r="A599" t="str">
            <v>74194/001</v>
          </cell>
          <cell r="B599" t="str">
            <v>ESCADA TIPO MARINHEIRO EM TUBO ACO GALVANIZADO 1 1/2" 5 DEGRAUS</v>
          </cell>
          <cell r="C599" t="str">
            <v>M</v>
          </cell>
          <cell r="D599">
            <v>156.35</v>
          </cell>
        </row>
        <row r="600">
          <cell r="A600">
            <v>98</v>
          </cell>
          <cell r="B600" t="str">
            <v>PORTA E/OU TAMPA DE ALUMINIO</v>
          </cell>
          <cell r="C600"/>
          <cell r="D600"/>
        </row>
        <row r="601">
          <cell r="A601">
            <v>68050</v>
          </cell>
          <cell r="B601" t="str">
            <v>PORTA DE CORRER EM ALUMINIO, PERFIL SERIE 25, COM 02 FOLHAS PARA VIDRO</v>
          </cell>
          <cell r="C601" t="str">
            <v>M2</v>
          </cell>
          <cell r="D601">
            <v>274.33</v>
          </cell>
        </row>
        <row r="602">
          <cell r="A602">
            <v>74071</v>
          </cell>
          <cell r="B602" t="str">
            <v>PORTA DE ALUMÍNIO, DE ABRIR</v>
          </cell>
          <cell r="C602"/>
          <cell r="D602"/>
        </row>
        <row r="603">
          <cell r="A603" t="str">
            <v>74071/001</v>
          </cell>
          <cell r="B603" t="str">
            <v>PORTA DE ABRIR EM ALUMINIO TIPO CHAPA CORRUGADA, PERFIL SERIE 25, COMGUARNICOES</v>
          </cell>
          <cell r="C603" t="str">
            <v>M2</v>
          </cell>
          <cell r="D603">
            <v>354.74</v>
          </cell>
        </row>
        <row r="604">
          <cell r="A604" t="str">
            <v>74071/002</v>
          </cell>
          <cell r="B604" t="str">
            <v>PORTA DE ABRIR EM ALUMINIO TIPO VENEZIANA, PERFIL SERIE 25, COM GUARNICOES</v>
          </cell>
          <cell r="C604" t="str">
            <v>M2</v>
          </cell>
          <cell r="D604">
            <v>356.23</v>
          </cell>
        </row>
        <row r="605">
          <cell r="A605">
            <v>99</v>
          </cell>
          <cell r="B605" t="str">
            <v>GUARDA-CORPO/GRADE DE ALUMINIO</v>
          </cell>
          <cell r="C605"/>
          <cell r="D605"/>
        </row>
        <row r="606">
          <cell r="A606">
            <v>73737</v>
          </cell>
          <cell r="B606" t="str">
            <v>GRADIL ALUMINIO P/VARANDA</v>
          </cell>
          <cell r="C606"/>
          <cell r="D606"/>
        </row>
        <row r="607">
          <cell r="A607" t="str">
            <v>73737/001</v>
          </cell>
          <cell r="B607" t="str">
            <v>GRADIL DE ALUMINIO ANODIZADO TIPO BARRA CHATA PARA VARANDAS, ALTURA 0,4M</v>
          </cell>
          <cell r="C607" t="str">
            <v>M</v>
          </cell>
          <cell r="D607">
            <v>128.49</v>
          </cell>
        </row>
        <row r="608">
          <cell r="A608" t="str">
            <v>73737/002</v>
          </cell>
          <cell r="B608" t="str">
            <v>GRADIL DE ALUMINIO ANODIZADO TIPO BARRA CHATA PARA VARANDAS, ALTURA 1,0M</v>
          </cell>
          <cell r="C608" t="str">
            <v>M</v>
          </cell>
          <cell r="D608">
            <v>291.39999999999998</v>
          </cell>
        </row>
        <row r="609">
          <cell r="A609" t="str">
            <v>73737/003</v>
          </cell>
          <cell r="B609" t="str">
            <v>GRADIL DE ALUMINIO ANODIZADO TIPO BARRA CHATA PARA VARANDAS, ALTURA 1,2M</v>
          </cell>
          <cell r="C609" t="str">
            <v>M</v>
          </cell>
          <cell r="D609">
            <v>343.82</v>
          </cell>
        </row>
        <row r="610">
          <cell r="A610">
            <v>100</v>
          </cell>
          <cell r="B610" t="str">
            <v>FERRAGENS PARA PORTAS</v>
          </cell>
          <cell r="C610"/>
          <cell r="D610"/>
        </row>
        <row r="611">
          <cell r="A611">
            <v>73736</v>
          </cell>
          <cell r="B611" t="str">
            <v>FORNECIMENTO E ASSENTAMENTO DE FERRAGENS</v>
          </cell>
          <cell r="C611"/>
          <cell r="D611"/>
        </row>
        <row r="612">
          <cell r="A612" t="str">
            <v>73736/001</v>
          </cell>
          <cell r="B612" t="str">
            <v>DOBRADICA TIPO VAI E VEM EM LATAO POLIDO 3"</v>
          </cell>
          <cell r="C612" t="str">
            <v>UN</v>
          </cell>
          <cell r="D612">
            <v>25.86</v>
          </cell>
        </row>
        <row r="613">
          <cell r="A613">
            <v>74068</v>
          </cell>
          <cell r="B613" t="str">
            <v>CONJUNTO FERRAGENS CILINDRO 330/ROSETA 303/MACANETA TIPO ALAVANCA LATAO CROMADO LA FONTE</v>
          </cell>
          <cell r="C613"/>
          <cell r="D613"/>
        </row>
        <row r="614">
          <cell r="A614" t="str">
            <v>74068/001</v>
          </cell>
          <cell r="B614" t="str">
            <v>CONJUNTO FERRAGENS CILINDRO 330/ROSETA 303/MACANETA TIPO ALAVANCA LATAO CROMADO LA FONTE</v>
          </cell>
          <cell r="C614" t="str">
            <v>UN</v>
          </cell>
          <cell r="D614">
            <v>383.8</v>
          </cell>
        </row>
        <row r="615">
          <cell r="A615" t="str">
            <v>74068/002</v>
          </cell>
          <cell r="B615" t="str">
            <v>FECHADURA DE EMBUTIR COMPLETA, PARA PORTAS EXTERNAS, PADRAO DE ACABAMENTO POPULAR</v>
          </cell>
          <cell r="C615" t="str">
            <v>UN</v>
          </cell>
          <cell r="D615">
            <v>51.85</v>
          </cell>
        </row>
        <row r="616">
          <cell r="A616" t="str">
            <v>74068/003</v>
          </cell>
          <cell r="B616" t="str">
            <v>FECHADURA DE EMBUTIR COMPLETA, PARA PORTAS EXTERNAS, PADRAO DE ACABAMENTO SUPERIOR</v>
          </cell>
          <cell r="C616" t="str">
            <v>UN</v>
          </cell>
          <cell r="D616">
            <v>189.82</v>
          </cell>
        </row>
        <row r="617">
          <cell r="A617" t="str">
            <v>74068/004</v>
          </cell>
          <cell r="B617" t="str">
            <v>FECHADURA DE EMBUTIR COMPLETA, PARA PORTAS EXTERNAS 2 FOLHAS, PADRAO DE ACABAMENTO POPULAR</v>
          </cell>
          <cell r="C617" t="str">
            <v>UN</v>
          </cell>
          <cell r="D617">
            <v>142.16999999999999</v>
          </cell>
        </row>
        <row r="618">
          <cell r="A618" t="str">
            <v>74068/005</v>
          </cell>
          <cell r="B618" t="str">
            <v>FECHADURA DE SOBREPOR PARA PORTAS EXTERNAS, FERRO PINTADO COM MACANETA</v>
          </cell>
          <cell r="C618" t="str">
            <v>UN</v>
          </cell>
          <cell r="D618">
            <v>52.27</v>
          </cell>
        </row>
        <row r="619">
          <cell r="A619" t="str">
            <v>74068/006</v>
          </cell>
          <cell r="B619" t="str">
            <v>FECHADURA DE EMBUTIR COMPLETA, PARA PORTAS EXTERNAS, PADRAO DE ACABAMENTO MEDIO</v>
          </cell>
          <cell r="C619" t="str">
            <v>UN</v>
          </cell>
          <cell r="D619">
            <v>110.29</v>
          </cell>
        </row>
        <row r="620">
          <cell r="A620">
            <v>74069</v>
          </cell>
          <cell r="B620" t="str">
            <v>CONJUNTO FERRAGENS LATAO CROMADO TRANQUETA COMPLETA LINHA LUXO</v>
          </cell>
          <cell r="C620"/>
          <cell r="D620"/>
        </row>
        <row r="621">
          <cell r="A621" t="str">
            <v>74069/001</v>
          </cell>
          <cell r="B621" t="str">
            <v>FECHADURA DE EMBUTIR COMPLETA, PARA PORTAS DE BANHEIRO, PADRAO DE ACABAMENTO POPULAR</v>
          </cell>
          <cell r="C621" t="str">
            <v>UN</v>
          </cell>
          <cell r="D621">
            <v>44.67</v>
          </cell>
        </row>
        <row r="622">
          <cell r="A622" t="str">
            <v>74069/002</v>
          </cell>
          <cell r="B622" t="str">
            <v>FECHADURA DE EMBUTIR COMPLETA, PARA PORTAS DE BANHEIRO, PADRAO DE ACABAMENTO SUPERIOR</v>
          </cell>
          <cell r="C622" t="str">
            <v>UN</v>
          </cell>
          <cell r="D622">
            <v>160.31</v>
          </cell>
        </row>
        <row r="623">
          <cell r="A623">
            <v>74070</v>
          </cell>
          <cell r="B623" t="str">
            <v>CONJUNTO FERRAGEM GORGES COMPLETA LINHA MEDIA</v>
          </cell>
          <cell r="C623"/>
          <cell r="D623"/>
        </row>
        <row r="624">
          <cell r="A624" t="str">
            <v>74070/001</v>
          </cell>
          <cell r="B624" t="str">
            <v>FECHADURA DE EMBUTIR COMPLETA, PARA PORTAS INTERNAS, PADRAO DE ACABAMENTO SUPERIOR</v>
          </cell>
          <cell r="C624" t="str">
            <v>UN</v>
          </cell>
          <cell r="D624">
            <v>136.72999999999999</v>
          </cell>
        </row>
        <row r="625">
          <cell r="A625" t="str">
            <v>74070/003</v>
          </cell>
          <cell r="B625" t="str">
            <v>FECHADURA DE EMBUTIR COMPLETA, PARA PORTAS INTERNAS, PADRAO DE ACABAMENTO POPULAR</v>
          </cell>
          <cell r="C625" t="str">
            <v>UN</v>
          </cell>
          <cell r="D625">
            <v>44.17</v>
          </cell>
        </row>
        <row r="626">
          <cell r="A626" t="str">
            <v>74070/004</v>
          </cell>
          <cell r="B626" t="str">
            <v>FECHADURA DE EMBUTIR COMPLETA, PARA PORTAS INTERNAS, PADRAO DE ACABAMENTO MEDIO</v>
          </cell>
          <cell r="C626" t="str">
            <v>UN</v>
          </cell>
          <cell r="D626">
            <v>75.150000000000006</v>
          </cell>
        </row>
        <row r="627">
          <cell r="A627">
            <v>102</v>
          </cell>
          <cell r="B627" t="str">
            <v>FERRAGENS DIVERSAS</v>
          </cell>
          <cell r="C627"/>
          <cell r="D627"/>
        </row>
        <row r="628">
          <cell r="A628">
            <v>74046</v>
          </cell>
          <cell r="B628" t="str">
            <v>TARJETA</v>
          </cell>
          <cell r="C628"/>
          <cell r="D628"/>
        </row>
        <row r="629">
          <cell r="A629" t="str">
            <v>74046/001</v>
          </cell>
          <cell r="B629" t="str">
            <v>TARJETA DE FERRO CROMADO DE SOBREPOR 2"</v>
          </cell>
          <cell r="C629" t="str">
            <v>UN</v>
          </cell>
          <cell r="D629">
            <v>5.38</v>
          </cell>
        </row>
        <row r="630">
          <cell r="A630" t="str">
            <v>74046/002</v>
          </cell>
          <cell r="B630" t="str">
            <v>TARJETA TIPO LIVRE/OCUPADO PARA PORTA DE BANHEIRO</v>
          </cell>
          <cell r="C630" t="str">
            <v>UN</v>
          </cell>
          <cell r="D630">
            <v>25.75</v>
          </cell>
        </row>
        <row r="631">
          <cell r="A631">
            <v>74047</v>
          </cell>
          <cell r="B631" t="str">
            <v>DOBRADICA</v>
          </cell>
          <cell r="C631"/>
          <cell r="D631"/>
        </row>
        <row r="632">
          <cell r="A632" t="str">
            <v>74047/001</v>
          </cell>
          <cell r="B632" t="str">
            <v>DOBRADICA EM FERRO CROMADO 3X3", SEM ANEIS</v>
          </cell>
          <cell r="C632" t="str">
            <v>UN</v>
          </cell>
          <cell r="D632">
            <v>7.38</v>
          </cell>
        </row>
        <row r="633">
          <cell r="A633" t="str">
            <v>74047/002</v>
          </cell>
          <cell r="B633" t="str">
            <v>DOBRADICA EM ACO ZINCADO 3X3", SEM ANEIS</v>
          </cell>
          <cell r="C633" t="str">
            <v>UN</v>
          </cell>
          <cell r="D633">
            <v>7.41</v>
          </cell>
        </row>
        <row r="634">
          <cell r="A634" t="str">
            <v>74047/003</v>
          </cell>
          <cell r="B634" t="str">
            <v>DOBRADICA EM LATAO CROMADO 3X3", COM ANEIS</v>
          </cell>
          <cell r="C634" t="str">
            <v>UN</v>
          </cell>
          <cell r="D634">
            <v>13.43</v>
          </cell>
        </row>
        <row r="635">
          <cell r="A635" t="str">
            <v>74047/004</v>
          </cell>
          <cell r="B635" t="str">
            <v>DOBRADICA LATAO CROMADO 3 X 2 1/2"</v>
          </cell>
          <cell r="C635" t="str">
            <v>UN</v>
          </cell>
          <cell r="D635">
            <v>9.49</v>
          </cell>
        </row>
        <row r="636">
          <cell r="A636" t="str">
            <v>74047/005</v>
          </cell>
          <cell r="B636" t="str">
            <v>DOBRADICA EM FERRO GALVANIZADO 1 3/4 X2", COM ANEIS</v>
          </cell>
          <cell r="C636" t="str">
            <v>UN</v>
          </cell>
          <cell r="D636">
            <v>5.51</v>
          </cell>
        </row>
        <row r="637">
          <cell r="A637" t="str">
            <v>74047/006</v>
          </cell>
          <cell r="B637" t="str">
            <v>DOBRADICA EM FERRO CROMADO 2X1", COM ANEIS</v>
          </cell>
          <cell r="C637" t="str">
            <v>UN</v>
          </cell>
          <cell r="D637">
            <v>7</v>
          </cell>
        </row>
        <row r="638">
          <cell r="A638" t="str">
            <v>74047/007</v>
          </cell>
          <cell r="B638" t="str">
            <v>DOBRADICA EM FERRO CROMADO 3X2 1/2", SEM ANEIS</v>
          </cell>
          <cell r="C638" t="str">
            <v>UN</v>
          </cell>
          <cell r="D638">
            <v>6.87</v>
          </cell>
        </row>
        <row r="639">
          <cell r="A639" t="str">
            <v>74047/008</v>
          </cell>
          <cell r="B639" t="str">
            <v>DOBRADICA EM FERRO GALVANIZADO 4X3", COM ANEIS</v>
          </cell>
          <cell r="C639" t="str">
            <v>UN</v>
          </cell>
          <cell r="D639">
            <v>7.1</v>
          </cell>
        </row>
        <row r="640">
          <cell r="A640">
            <v>74084</v>
          </cell>
          <cell r="B640" t="str">
            <v>PORTA CADEADO</v>
          </cell>
          <cell r="C640"/>
          <cell r="D640"/>
        </row>
        <row r="641">
          <cell r="A641" t="str">
            <v>74084/001</v>
          </cell>
          <cell r="B641" t="str">
            <v>PORTA CADEADO COM CADEADO DE ACO 45MM</v>
          </cell>
          <cell r="C641" t="str">
            <v>UN</v>
          </cell>
          <cell r="D641">
            <v>30.59</v>
          </cell>
        </row>
        <row r="642">
          <cell r="A642">
            <v>103</v>
          </cell>
          <cell r="B642" t="str">
            <v>VIDROS/ESPELHOS</v>
          </cell>
          <cell r="C642"/>
          <cell r="D642"/>
        </row>
        <row r="643">
          <cell r="A643">
            <v>72116</v>
          </cell>
          <cell r="B643" t="str">
            <v>VIDRO LISO COMUM TRANSPARENTE, ESPESSURA 3MM</v>
          </cell>
          <cell r="C643" t="str">
            <v>M2</v>
          </cell>
          <cell r="D643">
            <v>66.84</v>
          </cell>
        </row>
        <row r="644">
          <cell r="A644">
            <v>72117</v>
          </cell>
          <cell r="B644" t="str">
            <v>VIDRO LISO COMUM TRANSPARENTE, ESPESSURA 4MM</v>
          </cell>
          <cell r="C644" t="str">
            <v>M2</v>
          </cell>
          <cell r="D644">
            <v>86.34</v>
          </cell>
        </row>
        <row r="645">
          <cell r="A645">
            <v>72118</v>
          </cell>
          <cell r="B645" t="str">
            <v>VIDRO TEMPERADO INCOLOR, ESPESSURA 6MM</v>
          </cell>
          <cell r="C645" t="str">
            <v>M2</v>
          </cell>
          <cell r="D645">
            <v>143.16999999999999</v>
          </cell>
        </row>
        <row r="646">
          <cell r="A646">
            <v>72119</v>
          </cell>
          <cell r="B646" t="str">
            <v>VIDRO TEMPERADO INCOLOR, ESPESSURA 8MM</v>
          </cell>
          <cell r="C646" t="str">
            <v>M2</v>
          </cell>
          <cell r="D646">
            <v>169.32</v>
          </cell>
        </row>
        <row r="647">
          <cell r="A647">
            <v>72120</v>
          </cell>
          <cell r="B647" t="str">
            <v>VIDRO TEMPERADO INCOLOR, ESPESSURA 10MM</v>
          </cell>
          <cell r="C647" t="str">
            <v>M2</v>
          </cell>
          <cell r="D647">
            <v>198.77</v>
          </cell>
        </row>
        <row r="648">
          <cell r="A648">
            <v>72121</v>
          </cell>
          <cell r="B648" t="str">
            <v>VIDRO TEMPERADO COLORIDO, ESPESSURA 10MM</v>
          </cell>
          <cell r="C648" t="str">
            <v>M2</v>
          </cell>
          <cell r="D648">
            <v>235.84</v>
          </cell>
        </row>
        <row r="649">
          <cell r="A649">
            <v>72122</v>
          </cell>
          <cell r="B649" t="str">
            <v>VIDRO FANTASIA TIPO CANELADO, ESPESSURA 4MM</v>
          </cell>
          <cell r="C649" t="str">
            <v>M2</v>
          </cell>
          <cell r="D649">
            <v>67.64</v>
          </cell>
        </row>
        <row r="650">
          <cell r="A650">
            <v>72123</v>
          </cell>
          <cell r="B650" t="str">
            <v>VIDRO ARAMADO, ESPESSURA 7MM</v>
          </cell>
          <cell r="C650" t="str">
            <v>M2</v>
          </cell>
          <cell r="D650">
            <v>223.47</v>
          </cell>
        </row>
        <row r="651">
          <cell r="A651">
            <v>73838</v>
          </cell>
          <cell r="B651" t="str">
            <v>PORTA DE VIDRO TEMPERADO</v>
          </cell>
          <cell r="C651"/>
          <cell r="D651"/>
        </row>
        <row r="652">
          <cell r="A652" t="str">
            <v>73838/001</v>
          </cell>
          <cell r="B652" t="str">
            <v>PORTA DE VIDRO TEMPERADO, 0,9X2,10M, ESPESSURA 10MM, INCLUSIVE ACESSORIOS</v>
          </cell>
          <cell r="C652" t="str">
            <v>UN</v>
          </cell>
          <cell r="D652">
            <v>1387.51</v>
          </cell>
        </row>
        <row r="653">
          <cell r="A653">
            <v>74125</v>
          </cell>
          <cell r="B653" t="str">
            <v>ESPELHO C/MOLDURA</v>
          </cell>
          <cell r="C653"/>
          <cell r="D653"/>
        </row>
        <row r="654">
          <cell r="A654" t="str">
            <v>74125/001</v>
          </cell>
          <cell r="B654" t="str">
            <v>ESPELHO CRISTAL ESPESSURA 4MM, COM MOLDURA DE MADEIRA</v>
          </cell>
          <cell r="C654" t="str">
            <v>M2</v>
          </cell>
          <cell r="D654">
            <v>230.16</v>
          </cell>
        </row>
        <row r="655">
          <cell r="A655" t="str">
            <v>74125/002</v>
          </cell>
          <cell r="B655" t="str">
            <v>ESPELHO CRISTAL ESPESSURA 4MM, COM MOLDURA EM ALUMINIO E COMPENSADO 6MM PLASTIFICADO COLADO</v>
          </cell>
          <cell r="C655" t="str">
            <v>M2</v>
          </cell>
          <cell r="D655">
            <v>293.19</v>
          </cell>
        </row>
        <row r="656">
          <cell r="A656">
            <v>105</v>
          </cell>
          <cell r="B656" t="str">
            <v>PORTOES DE MADEIRA/FERRO/ALUMINIO</v>
          </cell>
          <cell r="C656"/>
          <cell r="D656"/>
        </row>
        <row r="657">
          <cell r="A657">
            <v>68054</v>
          </cell>
          <cell r="B657" t="str">
            <v>PORTAO DE FERRO EM CHAPA PLANA 14"</v>
          </cell>
          <cell r="C657" t="str">
            <v>M2</v>
          </cell>
          <cell r="D657">
            <v>137.91999999999999</v>
          </cell>
        </row>
        <row r="658">
          <cell r="A658">
            <v>74100</v>
          </cell>
          <cell r="B658" t="str">
            <v>PE-A.43 - PORTÃO DE FERRO COM FERRAGENS SEM PINTURA</v>
          </cell>
          <cell r="C658"/>
          <cell r="D658"/>
        </row>
        <row r="659">
          <cell r="A659" t="str">
            <v>74100/001</v>
          </cell>
          <cell r="B659" t="str">
            <v>PORTAO DE FERRO COM VARA 1/2", COM REQUADRO</v>
          </cell>
          <cell r="C659" t="str">
            <v>M2</v>
          </cell>
          <cell r="D659">
            <v>126.19</v>
          </cell>
        </row>
        <row r="660">
          <cell r="A660">
            <v>74238</v>
          </cell>
          <cell r="B660" t="str">
            <v>FABRICACAO E INSTALACAO DE PORTAO PARA ENTRADA DE VEICULOS - MMA</v>
          </cell>
          <cell r="C660"/>
          <cell r="D660"/>
        </row>
        <row r="661">
          <cell r="A661" t="str">
            <v>74238/001</v>
          </cell>
          <cell r="B661" t="str">
            <v>PORTAO EM TELA RIGIDA E MOLDURA EM ACO COM DUAS FOLHAS DE ABRIR 2X3,50MX1,80M, INCLUSO CADEADO, FUNDO OXIDO FERRO/ZARCAO UMA DEMAO E PINTURAESMALTE DUAS DEMAOS</v>
          </cell>
          <cell r="C661" t="str">
            <v>UN</v>
          </cell>
          <cell r="D661">
            <v>2053.4899999999998</v>
          </cell>
        </row>
        <row r="662">
          <cell r="A662" t="str">
            <v>74238/002</v>
          </cell>
          <cell r="B662" t="str">
            <v>PORTAO EM TELA ARAME GALVANIZADO N.12 MALHA 2" E MOLDURA EM TUBOS DE ACO COM DUAS FOLHAS DE ABRIR, INCLUSO FERRAGENS</v>
          </cell>
          <cell r="C662" t="str">
            <v>M2</v>
          </cell>
          <cell r="D662">
            <v>509.57</v>
          </cell>
        </row>
        <row r="663">
          <cell r="A663">
            <v>222</v>
          </cell>
          <cell r="B663" t="str">
            <v>JANELA DE ALUMINIO</v>
          </cell>
          <cell r="C663"/>
          <cell r="D663"/>
        </row>
        <row r="664">
          <cell r="A664">
            <v>68052</v>
          </cell>
          <cell r="B664" t="str">
            <v>JANELA ALUMINIO, BASCULANTE, SERIE 25</v>
          </cell>
          <cell r="C664" t="str">
            <v>M2</v>
          </cell>
          <cell r="D664">
            <v>548.9</v>
          </cell>
        </row>
        <row r="665">
          <cell r="A665">
            <v>73809</v>
          </cell>
          <cell r="B665" t="str">
            <v>JANELA DE ALUMINIO, TIPO CORRER OU MAXIMAR, CONVENCIONAL, INCLUSIVE ASSENTAMENTO</v>
          </cell>
          <cell r="C665"/>
          <cell r="D665"/>
        </row>
        <row r="666">
          <cell r="A666" t="str">
            <v>73809/001</v>
          </cell>
          <cell r="B666" t="str">
            <v>JANELA DE ALUMINIO TIPO MAXIM-AIR, SERIE 25</v>
          </cell>
          <cell r="C666" t="str">
            <v>M2</v>
          </cell>
          <cell r="D666">
            <v>590.97</v>
          </cell>
        </row>
        <row r="667">
          <cell r="A667">
            <v>74067</v>
          </cell>
          <cell r="B667" t="str">
            <v>JANELA DE ALUMÍNIO, DE CORRER</v>
          </cell>
          <cell r="C667"/>
          <cell r="D667"/>
        </row>
        <row r="668">
          <cell r="A668" t="str">
            <v>74067/001</v>
          </cell>
          <cell r="B668" t="str">
            <v>JANELA ALUMINIO DE CORRER, 2 FOLHAS PARA VIDRO, SEM BANDEIRA, LINHA 25</v>
          </cell>
          <cell r="C668" t="str">
            <v>M2</v>
          </cell>
          <cell r="D668">
            <v>546.01</v>
          </cell>
        </row>
        <row r="669">
          <cell r="A669" t="str">
            <v>74067/002</v>
          </cell>
          <cell r="B669" t="str">
            <v>JANELA ALUMINIO DE CORRER, 2 FOLHAS PARA VIDRO, COM BANDEIRA, LINHA 25</v>
          </cell>
          <cell r="C669" t="str">
            <v>M2</v>
          </cell>
          <cell r="D669">
            <v>686.73</v>
          </cell>
        </row>
        <row r="670">
          <cell r="A670" t="str">
            <v>74067/003</v>
          </cell>
          <cell r="B670" t="str">
            <v>JANELA ALUMINIO DE CORRER, VENEZIANA, COM BANDEIRA, LINHA 25</v>
          </cell>
          <cell r="C670" t="str">
            <v>M2</v>
          </cell>
          <cell r="D670">
            <v>832.89</v>
          </cell>
        </row>
        <row r="671">
          <cell r="A671" t="str">
            <v>74067/004</v>
          </cell>
          <cell r="B671" t="str">
            <v>JANELA ALUMINIO DE CORRER, VENEZIANA, SEM BANDEIRA, LINHA 25</v>
          </cell>
          <cell r="C671" t="str">
            <v>M2</v>
          </cell>
          <cell r="D671">
            <v>721.6</v>
          </cell>
        </row>
        <row r="672">
          <cell r="A672">
            <v>304</v>
          </cell>
          <cell r="B672" t="str">
            <v>PERFIL/CANTONEIRA/BARRA</v>
          </cell>
          <cell r="C672"/>
          <cell r="D672"/>
        </row>
        <row r="673">
          <cell r="A673">
            <v>73908</v>
          </cell>
          <cell r="B673" t="str">
            <v>CANTONEIRA DE ALUMÍNIO</v>
          </cell>
          <cell r="C673"/>
          <cell r="D673"/>
        </row>
        <row r="674">
          <cell r="A674" t="str">
            <v>73908/001</v>
          </cell>
          <cell r="B674" t="str">
            <v>CANTONEIRA DE ALUMINIO 2X2”, PARA PROTECAO DE QUINA DE PAREDE</v>
          </cell>
          <cell r="C674" t="str">
            <v>M</v>
          </cell>
          <cell r="D674">
            <v>27.6</v>
          </cell>
        </row>
        <row r="675">
          <cell r="A675" t="str">
            <v>73908/002</v>
          </cell>
          <cell r="B675" t="str">
            <v>CANTONEIRA DE ALUMINIO 1X1" , PARA PROTECAO DE QUINA DE PAREDE</v>
          </cell>
          <cell r="C675" t="str">
            <v>M</v>
          </cell>
          <cell r="D675">
            <v>18.440000000000001</v>
          </cell>
        </row>
        <row r="676">
          <cell r="A676" t="str">
            <v>FOMA</v>
          </cell>
          <cell r="B676" t="str">
            <v>FORNECIMENTO DE MATERIAIS E EQUIPAMENTOS</v>
          </cell>
          <cell r="C676"/>
          <cell r="D676"/>
        </row>
        <row r="677">
          <cell r="A677">
            <v>284</v>
          </cell>
          <cell r="B677" t="str">
            <v>FORNEC. DE MAT. BRITADO C/OU S/CARGA, DESCARGA E TRANSPORTE</v>
          </cell>
          <cell r="C677"/>
          <cell r="D677"/>
        </row>
        <row r="678">
          <cell r="A678">
            <v>6515</v>
          </cell>
          <cell r="B678" t="str">
            <v>FORNECIMENTO E LANCAMENTO DE BRITA N. 4 P/ENVOLTORIA INTERNA DO SUMIDOURO P/ O EFLUENTE LIQUIDO DA FOSSA SEPTICA, D INT = 300 CM / H INT = 660 CM (P/ COMP.11516/1)</v>
          </cell>
          <cell r="C678" t="str">
            <v>M3</v>
          </cell>
          <cell r="D678">
            <v>2341</v>
          </cell>
        </row>
        <row r="679">
          <cell r="A679">
            <v>74119</v>
          </cell>
          <cell r="B679" t="str">
            <v>FORNECIMENTO E ASSENTAMENTO DE BRITA 2 EM DRENOS E FILTROS</v>
          </cell>
          <cell r="C679"/>
          <cell r="D679"/>
        </row>
        <row r="680">
          <cell r="A680" t="str">
            <v>74119/001</v>
          </cell>
          <cell r="B680" t="str">
            <v>FORNECIMENTO E ASSENTAMENTO DE BRITA 2-DRENOS E FILTROS MM</v>
          </cell>
          <cell r="C680" t="str">
            <v>M3</v>
          </cell>
          <cell r="D680">
            <v>112.91</v>
          </cell>
        </row>
        <row r="681">
          <cell r="A681" t="str">
            <v>FUES</v>
          </cell>
          <cell r="B681" t="str">
            <v>FUNDACOES E ESTRUTURAS</v>
          </cell>
          <cell r="C681"/>
          <cell r="D681"/>
        </row>
        <row r="682">
          <cell r="A682">
            <v>38</v>
          </cell>
          <cell r="B682" t="str">
            <v>TUBULOES</v>
          </cell>
          <cell r="C682"/>
          <cell r="D682"/>
        </row>
        <row r="683">
          <cell r="A683">
            <v>73761</v>
          </cell>
          <cell r="B683" t="str">
            <v>ARRASAMENTO DE TUBULAO DE CONCRETO ARMADO</v>
          </cell>
          <cell r="C683"/>
          <cell r="D683"/>
        </row>
        <row r="684">
          <cell r="A684" t="str">
            <v>73761/001</v>
          </cell>
          <cell r="B684" t="str">
            <v>ARRASAMENTO DE TUBULAO DE CONCRETO D=0,80M.</v>
          </cell>
          <cell r="C684" t="str">
            <v>UN</v>
          </cell>
          <cell r="D684">
            <v>190.55</v>
          </cell>
        </row>
        <row r="685">
          <cell r="A685" t="str">
            <v>73761/002</v>
          </cell>
          <cell r="B685" t="str">
            <v>ARRASAMENTO DE TUBULAO DE CONCRETO D=1,25 A 1,40M.</v>
          </cell>
          <cell r="C685" t="str">
            <v>UN</v>
          </cell>
          <cell r="D685">
            <v>330.28</v>
          </cell>
        </row>
        <row r="686">
          <cell r="A686" t="str">
            <v>73761/003</v>
          </cell>
          <cell r="B686" t="str">
            <v>ARRASAMENTO DE TUBULAO DE CONCRETO D=1,45 A 1,60M.</v>
          </cell>
          <cell r="C686" t="str">
            <v>UN</v>
          </cell>
          <cell r="D686">
            <v>381.09</v>
          </cell>
        </row>
        <row r="687">
          <cell r="A687" t="str">
            <v>73761/004</v>
          </cell>
          <cell r="B687" t="str">
            <v>ARRASAMENTO DE TUBULAO DE CONCRETO D=1,65 A 2,00M.</v>
          </cell>
          <cell r="C687" t="str">
            <v>UN</v>
          </cell>
          <cell r="D687">
            <v>476.37</v>
          </cell>
        </row>
        <row r="688">
          <cell r="A688" t="str">
            <v>73761/005</v>
          </cell>
          <cell r="B688" t="str">
            <v>ARRASAMENTO DE TUBULAO DE CONCRETO D=2,10 A 2,50M.</v>
          </cell>
          <cell r="C688" t="str">
            <v>UN</v>
          </cell>
          <cell r="D688">
            <v>590.70000000000005</v>
          </cell>
        </row>
        <row r="689">
          <cell r="A689">
            <v>73852</v>
          </cell>
          <cell r="B689" t="str">
            <v>TUBULAO DE CONCRETO COM CAMISA DE ACO EXCL ESCAVACAO</v>
          </cell>
          <cell r="C689"/>
          <cell r="D689"/>
        </row>
        <row r="690">
          <cell r="A690" t="str">
            <v>73852/002</v>
          </cell>
          <cell r="B690" t="str">
            <v>TUBULAO CONCRETO C/CAMISA ACO INCORPORADA D=1,00M ESPES 1/4 PLANO INFERIOR DA BASE ATE 10,00M DA COTA DE ARRASAMENTO A CEU ABERTO TERRENO 1A CAT EXCL ESCAVACAO E ARMACAO DO FUSTE INCL FERRAGEM DE TRANSICAO A BASE E AOS BLOCOS DE FUNDACAO E O CONCRETO DE</v>
          </cell>
          <cell r="C690" t="str">
            <v>M</v>
          </cell>
          <cell r="D690">
            <v>3260.58</v>
          </cell>
        </row>
        <row r="691">
          <cell r="A691" t="str">
            <v>73852/003</v>
          </cell>
          <cell r="B691" t="str">
            <v>TUBULAO CONCRETO C/CAMISA ACO INCORPORADA D=1,25M ESPES 1/4 PLAN0 INFERIOR DA BASE ATE 10,00M DA COTA DE ARRASAMENTO A CEU ABERTO EM TERRENO 1A CAT EXCL ESCAVACAO E ARMACAO DO FUSTE INCL FERRAGEM DE TRANSICAOABASE E AOS BLOCOS DE FUNDACAO E O CONCRETOD</v>
          </cell>
          <cell r="C691" t="str">
            <v>M</v>
          </cell>
          <cell r="D691">
            <v>4325.1000000000004</v>
          </cell>
        </row>
        <row r="692">
          <cell r="A692" t="str">
            <v>73852/004</v>
          </cell>
          <cell r="B692" t="str">
            <v>TUBULAO CONCRETO C/CAMISA ACO INCORPORADA D=1,50M ESPES 1/4 PLANO INFERIOR DA BASE ATE 10,00M DA COTA DE ARRASAMENTO A CEU ABERTO EM TERRENO 1A CAT EXCL ESCAVACAO E ARMACAO DO FUSTE INCL FERRAGEM DE TRANSICAOABASE E AOS BLOCOS DE FUNDACAO E O CONCRETOD</v>
          </cell>
          <cell r="C692" t="str">
            <v>M</v>
          </cell>
          <cell r="D692">
            <v>7086.34</v>
          </cell>
        </row>
        <row r="693">
          <cell r="A693">
            <v>39</v>
          </cell>
          <cell r="B693" t="str">
            <v>ESTACAS</v>
          </cell>
          <cell r="C693"/>
          <cell r="D693"/>
        </row>
        <row r="694">
          <cell r="A694">
            <v>72819</v>
          </cell>
          <cell r="B694" t="str">
            <v>ESTACA A TRADO (BROCA) DIAMETRO 30CM EM CONCRETO ARMADO MOLDADA IN-LOCO, 20 MPA</v>
          </cell>
          <cell r="C694" t="str">
            <v>M</v>
          </cell>
          <cell r="D694">
            <v>55.31</v>
          </cell>
        </row>
        <row r="695">
          <cell r="A695">
            <v>72820</v>
          </cell>
          <cell r="B695" t="str">
            <v>CORTE E REPARO EM CABECA DE ESTACA</v>
          </cell>
          <cell r="C695" t="str">
            <v>UN</v>
          </cell>
          <cell r="D695">
            <v>19.39</v>
          </cell>
        </row>
        <row r="696">
          <cell r="A696">
            <v>73755</v>
          </cell>
          <cell r="B696" t="str">
            <v>ARMADURA P/PAREDE DIAFRAGMA E PLACA ACO CONTRAPUNCAO</v>
          </cell>
          <cell r="C696"/>
          <cell r="D696"/>
        </row>
        <row r="697">
          <cell r="A697" t="str">
            <v>73755/001</v>
          </cell>
          <cell r="B697" t="str">
            <v>GAIOLA ARMADURA P/PAREDE DIAFRAGMA ACO CA-50 INCL FORNECIMENTO PERDASCORTE DOBRAGEM MONTAGEM E SOLDAS.</v>
          </cell>
          <cell r="C697" t="str">
            <v>KG</v>
          </cell>
          <cell r="D697">
            <v>6.76</v>
          </cell>
        </row>
        <row r="698">
          <cell r="A698">
            <v>74122</v>
          </cell>
          <cell r="B698" t="str">
            <v>ESTACA PRE-MOLDADA</v>
          </cell>
          <cell r="C698"/>
          <cell r="D698"/>
        </row>
        <row r="699">
          <cell r="A699" t="str">
            <v>74122/001</v>
          </cell>
          <cell r="B699" t="str">
            <v>FORNECIMENTO E EXECUÇÃO DE ESTACA PRE-MOLDADA - 20 TONELADAS</v>
          </cell>
          <cell r="C699" t="str">
            <v>M</v>
          </cell>
          <cell r="D699">
            <v>65.849999999999994</v>
          </cell>
        </row>
        <row r="700">
          <cell r="A700">
            <v>74156</v>
          </cell>
          <cell r="B700" t="str">
            <v>BROCAS (ESTACAS A TRADO) MOLDADA IN-LOCO</v>
          </cell>
          <cell r="C700"/>
          <cell r="D700"/>
        </row>
        <row r="701">
          <cell r="A701" t="str">
            <v>74156/001</v>
          </cell>
          <cell r="B701" t="str">
            <v>ESTACA A TRADO(BROCA) D=25CM C/CONCRETO FCK=15MPA+20KG ACO/M3 MOLD.IN-LOCO</v>
          </cell>
          <cell r="C701" t="str">
            <v>M</v>
          </cell>
          <cell r="D701">
            <v>36.35</v>
          </cell>
        </row>
        <row r="702">
          <cell r="A702" t="str">
            <v>74156/002</v>
          </cell>
          <cell r="B702" t="str">
            <v>ESTACA A TRADO(BROCA) D=25CM C/CONCRETO FCK=15MPA SEM ACO MOLDADA IN-LOCO</v>
          </cell>
          <cell r="C702" t="str">
            <v>M</v>
          </cell>
          <cell r="D702">
            <v>31.63</v>
          </cell>
        </row>
        <row r="703">
          <cell r="A703" t="str">
            <v>74156/003</v>
          </cell>
          <cell r="B703" t="str">
            <v>ESTACA A TRADO (BROCA) D=20CM C/CONCRETO FCK=15MPA (SEM ARMAÇÃO)</v>
          </cell>
          <cell r="C703" t="str">
            <v>M</v>
          </cell>
          <cell r="D703">
            <v>26.06</v>
          </cell>
        </row>
        <row r="704">
          <cell r="A704">
            <v>40</v>
          </cell>
          <cell r="B704" t="str">
            <v>LASTROS/FUNDACOES DIVERSAS</v>
          </cell>
          <cell r="C704"/>
          <cell r="D704"/>
        </row>
        <row r="705">
          <cell r="A705">
            <v>73894</v>
          </cell>
          <cell r="B705" t="str">
            <v>LASTRO DE PEDRA MARROADA - 50.620</v>
          </cell>
          <cell r="C705"/>
          <cell r="D705"/>
        </row>
        <row r="706">
          <cell r="A706" t="str">
            <v>73894/001</v>
          </cell>
          <cell r="B706" t="str">
            <v>LASTRO DE PEDRA MARROADA - 50620</v>
          </cell>
          <cell r="C706" t="str">
            <v>M3</v>
          </cell>
          <cell r="D706">
            <v>102.75</v>
          </cell>
        </row>
        <row r="707">
          <cell r="A707">
            <v>74164</v>
          </cell>
          <cell r="B707" t="str">
            <v>LASTRO DE PEDRA BRITADA E FUNDACOES EM BALDRAME</v>
          </cell>
          <cell r="C707"/>
          <cell r="D707"/>
        </row>
        <row r="708">
          <cell r="A708" t="str">
            <v>74164/001</v>
          </cell>
          <cell r="B708" t="str">
            <v>LASTRO DE BRITA Nº 2 APILOADA MANUALMENTE COM MAÇO DE ATÉ 30 KG</v>
          </cell>
          <cell r="C708" t="str">
            <v>M3</v>
          </cell>
          <cell r="D708">
            <v>119.76</v>
          </cell>
        </row>
        <row r="709">
          <cell r="A709" t="str">
            <v>74164/002</v>
          </cell>
          <cell r="B709" t="str">
            <v>CAMADA DE BRITA P/PROTECAO DA LAJE DE COBERTURA</v>
          </cell>
          <cell r="C709" t="str">
            <v>M3</v>
          </cell>
          <cell r="D709">
            <v>162.16999999999999</v>
          </cell>
        </row>
        <row r="710">
          <cell r="A710" t="str">
            <v>74164/003</v>
          </cell>
          <cell r="B710" t="str">
            <v>EXECUÇÃO DE BALDRAME EM CONCRETO CICLOPICO 1:3 C/30% PEDRA-DE-MAO CAVAS ATE 80 CM DE LARGURA, INCLUSIVE ESCAVAÇÃO, EXCLUSIVE FORMAS</v>
          </cell>
          <cell r="C710" t="str">
            <v>M3</v>
          </cell>
          <cell r="D710">
            <v>272.36</v>
          </cell>
        </row>
        <row r="711">
          <cell r="A711" t="str">
            <v>74164/004</v>
          </cell>
          <cell r="B711" t="str">
            <v>LASTRO DE BRITA</v>
          </cell>
          <cell r="C711" t="str">
            <v>M3</v>
          </cell>
          <cell r="D711">
            <v>119.76</v>
          </cell>
        </row>
        <row r="712">
          <cell r="A712">
            <v>41</v>
          </cell>
          <cell r="B712" t="str">
            <v>FORMAS/CIMBRAMENTOS/ESCORAMENTOS</v>
          </cell>
          <cell r="C712"/>
          <cell r="D712"/>
        </row>
        <row r="713">
          <cell r="A713">
            <v>5621</v>
          </cell>
          <cell r="B713" t="str">
            <v>FORMA PARA PAREDES E LAJES DE GALERIAS CELULARES, NÃO INCLUIDO DESMOLDANTE</v>
          </cell>
          <cell r="C713" t="str">
            <v>M2</v>
          </cell>
          <cell r="D713">
            <v>40.33</v>
          </cell>
        </row>
        <row r="714">
          <cell r="A714">
            <v>5651</v>
          </cell>
          <cell r="B714" t="str">
            <v>FORMA DE MADEIRA COMUM PARA FUNDACOES - REAPROVEITAMENTO 5X</v>
          </cell>
          <cell r="C714" t="str">
            <v>M2</v>
          </cell>
          <cell r="D714">
            <v>27.59</v>
          </cell>
        </row>
        <row r="715">
          <cell r="A715">
            <v>5970</v>
          </cell>
          <cell r="B715" t="str">
            <v>FORMAS C/TABUAS 3A (2,5X30,0CM) P/M2 P/FUNDACOES,INCL MONTAGEM EDESMONTAGEM (C/REAPR. 2X)</v>
          </cell>
          <cell r="C715" t="str">
            <v>M2</v>
          </cell>
          <cell r="D715">
            <v>28.64</v>
          </cell>
        </row>
        <row r="716">
          <cell r="A716">
            <v>5987</v>
          </cell>
          <cell r="B716" t="str">
            <v>FORMA PLANA EM CHAPA COMPENSADA RESINADA, ESTRUTURAL, E = 12 MM, COM REAPR.8X</v>
          </cell>
          <cell r="C716" t="str">
            <v>M2</v>
          </cell>
          <cell r="D716">
            <v>43.65</v>
          </cell>
        </row>
        <row r="717">
          <cell r="A717">
            <v>6095</v>
          </cell>
          <cell r="B717" t="str">
            <v>FORMA PLANA TABUA 3A. P/CINTA AMARRACAO INCL. DESMONTAGEM E REAPROVEIT</v>
          </cell>
          <cell r="C717" t="str">
            <v>M2</v>
          </cell>
          <cell r="D717">
            <v>17.09</v>
          </cell>
        </row>
        <row r="718">
          <cell r="A718">
            <v>68328</v>
          </cell>
          <cell r="B718" t="str">
            <v>JUNTA DE DILATACAO COM ISOPOR 10 MM</v>
          </cell>
          <cell r="C718" t="str">
            <v>M2</v>
          </cell>
          <cell r="D718">
            <v>8.4499999999999993</v>
          </cell>
        </row>
        <row r="719">
          <cell r="A719">
            <v>72830</v>
          </cell>
          <cell r="B719" t="str">
            <v>FORMA EM CHAPA DE MADEIRA COMPENSADA PLASTIFICADA 10MM, PARA ESTRUTURAS DE CONCRETO (PILARES/VIGAS/LAJES) REAPR. 5X</v>
          </cell>
          <cell r="C719" t="str">
            <v>M2</v>
          </cell>
          <cell r="D719">
            <v>21.41</v>
          </cell>
        </row>
        <row r="720">
          <cell r="A720">
            <v>72831</v>
          </cell>
          <cell r="B720" t="str">
            <v>FORMA EM CHAPA DE MADEIRA COMPENSADA PLASTIFICADA 12MM, PARA ESTRUTURAS DE CONCRETO (PILARES/VIGAS/LAJES) REAPR. 5X</v>
          </cell>
          <cell r="C720" t="str">
            <v>M2</v>
          </cell>
          <cell r="D720">
            <v>22.02</v>
          </cell>
        </row>
        <row r="721">
          <cell r="A721">
            <v>73653</v>
          </cell>
          <cell r="B721" t="str">
            <v>FORMAS TIPO SANDUICHE COM TABUAS, 30 APROVEITAMENTOS</v>
          </cell>
          <cell r="C721" t="str">
            <v>M2</v>
          </cell>
          <cell r="D721">
            <v>7.75</v>
          </cell>
        </row>
        <row r="722">
          <cell r="A722">
            <v>73654</v>
          </cell>
          <cell r="B722" t="str">
            <v>FORMA PLANA PARA CONCRETO APARENTE, EM COMPENSADO PLASTIFICADO 12MM APROVEITAMENTO DE 3 VEZES, INCLUINDO CONTRAVENTAMENTO E TRAVAMENTO PONTALETADO</v>
          </cell>
          <cell r="C722" t="str">
            <v>M2</v>
          </cell>
          <cell r="D722">
            <v>63.88</v>
          </cell>
        </row>
        <row r="723">
          <cell r="A723">
            <v>73685</v>
          </cell>
          <cell r="B723" t="str">
            <v>CIMBRAMENTO DE MADEIRA</v>
          </cell>
          <cell r="C723" t="str">
            <v>M3</v>
          </cell>
          <cell r="D723">
            <v>18.3</v>
          </cell>
        </row>
        <row r="724">
          <cell r="A724">
            <v>73785</v>
          </cell>
          <cell r="B724" t="str">
            <v>FORMAS DE MADEIRA</v>
          </cell>
          <cell r="C724"/>
          <cell r="D724"/>
        </row>
        <row r="725">
          <cell r="A725" t="str">
            <v>73785/001</v>
          </cell>
          <cell r="B725" t="str">
            <v>FORMA PINHO 3A P/MOLDAGEM DE CINTA SOBRE BALDRAME UTIL 4X INCL FORNECIMENTO DE MATERIAIS E DESMOLDAGEM.</v>
          </cell>
          <cell r="C725" t="str">
            <v>M2</v>
          </cell>
          <cell r="D725">
            <v>13.08</v>
          </cell>
        </row>
        <row r="726">
          <cell r="A726">
            <v>73820</v>
          </cell>
          <cell r="B726" t="str">
            <v>FORMA PARA FUNDACAO E BALDRAME</v>
          </cell>
          <cell r="C726"/>
          <cell r="D726"/>
        </row>
        <row r="727">
          <cell r="A727" t="str">
            <v>73820/001</v>
          </cell>
          <cell r="B727" t="str">
            <v>FORMA CURVA EM CHAPA RESINADA E = 21 MM P/FUNDACAO E BALDRAME</v>
          </cell>
          <cell r="C727" t="str">
            <v>M2</v>
          </cell>
          <cell r="D727">
            <v>33.99</v>
          </cell>
        </row>
        <row r="728">
          <cell r="A728">
            <v>73821</v>
          </cell>
          <cell r="B728" t="str">
            <v>FORMA PARA VIGA, PILAR E PAREDE</v>
          </cell>
          <cell r="C728"/>
          <cell r="D728"/>
        </row>
        <row r="729">
          <cell r="A729" t="str">
            <v>73821/001</v>
          </cell>
          <cell r="B729" t="str">
            <v>FORMA CURVA EM MADEIRA NAO APARELHADA P/VIGA, PILAR E PAREDE</v>
          </cell>
          <cell r="C729" t="str">
            <v>M2</v>
          </cell>
          <cell r="D729">
            <v>61.49</v>
          </cell>
        </row>
        <row r="730">
          <cell r="A730">
            <v>73979</v>
          </cell>
          <cell r="B730" t="str">
            <v>FORMA PLANA EM COMPENSADO</v>
          </cell>
          <cell r="C730"/>
          <cell r="D730"/>
        </row>
        <row r="731">
          <cell r="A731" t="str">
            <v>73979/001</v>
          </cell>
          <cell r="B731" t="str">
            <v>FORMAS PLANAS EM COMPENSADO PLASTIFICADO 18MM P/ VIADUTOS. REAPROVEITAMENTO 2X, INCLUSIVE DESMOLDAGEM.</v>
          </cell>
          <cell r="C731" t="str">
            <v>M2</v>
          </cell>
          <cell r="D731">
            <v>65.349999999999994</v>
          </cell>
        </row>
        <row r="732">
          <cell r="A732" t="str">
            <v>73979/002</v>
          </cell>
          <cell r="B732" t="str">
            <v>FORMA PLANA EM COMPENSADO PLASTIFICADO 18MM PARA LAJE MACICA REAP. 12XINCL. ESCORAMENTO/MONT/DESMONTAGEM</v>
          </cell>
          <cell r="C732" t="str">
            <v>M2</v>
          </cell>
          <cell r="D732">
            <v>26.98</v>
          </cell>
        </row>
        <row r="733">
          <cell r="A733" t="str">
            <v>73979/003</v>
          </cell>
          <cell r="B733" t="str">
            <v>FORMA PLANA C/COMPENSADO PLASTIFICADO 18MM REAP.6X INCL.ESCORAMENTO,MONTAGEM E DESFORMA</v>
          </cell>
          <cell r="C733" t="str">
            <v>M2</v>
          </cell>
          <cell r="D733">
            <v>34.64</v>
          </cell>
        </row>
        <row r="734">
          <cell r="A734" t="str">
            <v>73979/004</v>
          </cell>
          <cell r="B734" t="str">
            <v>DESFORMA DE ESTRUTURAS, H=1,50M</v>
          </cell>
          <cell r="C734" t="str">
            <v>M2</v>
          </cell>
          <cell r="D734">
            <v>7.16</v>
          </cell>
        </row>
        <row r="735">
          <cell r="A735">
            <v>73989</v>
          </cell>
          <cell r="B735" t="str">
            <v>FORMA COMPENSADO RESINADO</v>
          </cell>
          <cell r="C735"/>
          <cell r="D735"/>
        </row>
        <row r="736">
          <cell r="A736" t="str">
            <v>73989/001</v>
          </cell>
          <cell r="B736" t="str">
            <v>FORMA PLANA EM CHAPA COMPENSADA RESINADA, ESTRUTURAL, E = 14 MM.</v>
          </cell>
          <cell r="C736" t="str">
            <v>M2</v>
          </cell>
          <cell r="D736">
            <v>44.79</v>
          </cell>
        </row>
        <row r="737">
          <cell r="A737">
            <v>73993</v>
          </cell>
          <cell r="B737" t="str">
            <v>FORMAS E CIMBRAMENTO</v>
          </cell>
          <cell r="C737"/>
          <cell r="D737"/>
        </row>
        <row r="738">
          <cell r="A738" t="str">
            <v>73993/001</v>
          </cell>
          <cell r="B738" t="str">
            <v>FORMA TABUAS 3A P/VIGAS E PILARES (SEM REAPROVEITAMENTO)</v>
          </cell>
          <cell r="C738" t="str">
            <v>M2</v>
          </cell>
          <cell r="D738">
            <v>64.8</v>
          </cell>
        </row>
        <row r="739">
          <cell r="A739">
            <v>74007</v>
          </cell>
          <cell r="B739" t="str">
            <v>FORMAS PARA CONCRETO, INCLUINDO OS SERVICOS DE ESCORAMENTO,MONTAGEM,DESMONTAGEM, PARA CONCRETO NAO ESTRUTURAL</v>
          </cell>
          <cell r="C739"/>
          <cell r="D739"/>
        </row>
        <row r="740">
          <cell r="A740" t="str">
            <v>74007/001</v>
          </cell>
          <cell r="B740" t="str">
            <v>FORMA DE MADEIRA P/FUNDACAO C/TABUAS 3A 1X12" REAPR 10X</v>
          </cell>
          <cell r="C740" t="str">
            <v>M2</v>
          </cell>
          <cell r="D740">
            <v>22.67</v>
          </cell>
        </row>
        <row r="741">
          <cell r="A741" t="str">
            <v>74007/002</v>
          </cell>
          <cell r="B741" t="str">
            <v>FORMA TABUAS MADEIRA 3A P/PECAS CONCRETO ARM, REAPR 2X, INCL MONT/DESMEXCL ESCORAMENTO</v>
          </cell>
          <cell r="C741" t="str">
            <v>M2</v>
          </cell>
          <cell r="D741">
            <v>30.02</v>
          </cell>
        </row>
        <row r="742">
          <cell r="A742">
            <v>74074</v>
          </cell>
          <cell r="B742" t="str">
            <v>FORMA PINHO 3A P/CONCRETO EM FUNDACAO REAPROV 2 VEZES - CORTE/MONTAGEM/ESCORAMENTO/DESFORMA</v>
          </cell>
          <cell r="C742"/>
          <cell r="D742"/>
        </row>
        <row r="743">
          <cell r="A743" t="str">
            <v>74074/001</v>
          </cell>
          <cell r="B743" t="str">
            <v>FORMA PINHO 3A P/CONCRETO EM FUNDAÇÃO REAPROV 2 VEZES - CORTE/MONTAGEM/ESCORAMENTO/DESFORMA, NÃO INCLUÍDO DESMOLDANTE</v>
          </cell>
          <cell r="C743" t="str">
            <v>M2</v>
          </cell>
          <cell r="D743">
            <v>35.340000000000003</v>
          </cell>
        </row>
        <row r="744">
          <cell r="A744" t="str">
            <v>74074/002</v>
          </cell>
          <cell r="B744" t="str">
            <v>FORMA PINHO 3A P/CONCRETO EM FUNDAÇÃO REAPROV 3 VEZES - CORTE/MONTAGEM/ESCORAMENTO/DESFORMA, NÃO INCLUÍDO DEMOLDANTE</v>
          </cell>
          <cell r="C744" t="str">
            <v>M2</v>
          </cell>
          <cell r="D744">
            <v>30.87</v>
          </cell>
        </row>
        <row r="745">
          <cell r="A745" t="str">
            <v>74074/003</v>
          </cell>
          <cell r="B745" t="str">
            <v>FORMA PINHO 3A P/CONCRETO EM FUNDAÇÃO REAPROV 5 VEZES - CORTE/MONTAGEM/ESCORAMENTO/DESFORMA, NÃO INCLUÍDO DESMOLDANTE</v>
          </cell>
          <cell r="C745" t="str">
            <v>M2</v>
          </cell>
          <cell r="D745">
            <v>30.82</v>
          </cell>
        </row>
        <row r="746">
          <cell r="A746" t="str">
            <v>74074/004</v>
          </cell>
          <cell r="B746" t="str">
            <v>FORMA PINHO 3A P/CONCRETO EM FUNDAÇÃO S/REAPROVEITAMENTO - CORTE/MONTAGEM/ESCORAMENTO/DESFORMA, NÃO INCLUÍDO DESMOLDANTE</v>
          </cell>
          <cell r="C746" t="str">
            <v>M2</v>
          </cell>
          <cell r="D746">
            <v>48.33</v>
          </cell>
        </row>
        <row r="747">
          <cell r="A747">
            <v>74075</v>
          </cell>
          <cell r="B747" t="str">
            <v>FORMA MADEIRA COMP RESINADA 12MM P/ESTRUTURA REAPROV 2 VEZES - CORTE/MONTAGEM/ESCORAMENTO/DESFORMA</v>
          </cell>
          <cell r="C747"/>
          <cell r="D747"/>
        </row>
        <row r="748">
          <cell r="A748" t="str">
            <v>74075/001</v>
          </cell>
          <cell r="B748" t="str">
            <v>FORMA MADEIRA COMP RESINADA 12MM P/ESTRUTURA REAPROV 2 VEZES - CORTE/MONTAGEM/ESCORAMENTO/DESFORMA</v>
          </cell>
          <cell r="C748" t="str">
            <v>M2</v>
          </cell>
          <cell r="D748">
            <v>61.71</v>
          </cell>
        </row>
        <row r="749">
          <cell r="A749" t="str">
            <v>74075/002</v>
          </cell>
          <cell r="B749" t="str">
            <v>FORMA MADEIRA COMP RESINADA 12MM P/ESTRUTURA REAPROV 3 VEZES - CORTE/MONTAGEM/ESCORAMENTO/DESFORMA</v>
          </cell>
          <cell r="C749" t="str">
            <v>M2</v>
          </cell>
          <cell r="D749">
            <v>49.34</v>
          </cell>
        </row>
        <row r="750">
          <cell r="A750" t="str">
            <v>74075/004</v>
          </cell>
          <cell r="B750" t="str">
            <v>FORMA MADEIRA COMP RESINADA 12MM P/ESTRUTURA REAPROV 8 VEZES - CORTE/MONTAGEM/ESCORAMENTO/DESFORMA</v>
          </cell>
          <cell r="C750" t="str">
            <v>M2</v>
          </cell>
          <cell r="D750">
            <v>40.42</v>
          </cell>
        </row>
        <row r="751">
          <cell r="A751" t="str">
            <v>74075/005</v>
          </cell>
          <cell r="B751" t="str">
            <v>FORMA MADEIRA COMP RESINADA 14MM P/ESTRUTURA REAPROV 2 VEZES - CORTE/MONTAGEM/ESCORAMENTO/DESFORMA</v>
          </cell>
          <cell r="C751" t="str">
            <v>M2</v>
          </cell>
          <cell r="D751">
            <v>63.54</v>
          </cell>
        </row>
        <row r="752">
          <cell r="A752" t="str">
            <v>74075/006</v>
          </cell>
          <cell r="B752" t="str">
            <v>FORMA MADEIRA COMP RESINADA 14MM P/ESTRUTURA REAPROV 3 VEZES - CORTE/MONTAGEM/ESCORAMENTO/DESFORMA</v>
          </cell>
          <cell r="C752" t="str">
            <v>M2</v>
          </cell>
          <cell r="D752">
            <v>50.57</v>
          </cell>
        </row>
        <row r="753">
          <cell r="A753" t="str">
            <v>74075/007</v>
          </cell>
          <cell r="B753" t="str">
            <v>FORMA MADEIRA COMP RESINADA 14MM P/ESTRUTURA REAPROV 5 VEZES - CORTE/MONTAGEM/ESCORAMENTO/DESFORMA</v>
          </cell>
          <cell r="C753" t="str">
            <v>M2</v>
          </cell>
          <cell r="D753">
            <v>42.48</v>
          </cell>
        </row>
        <row r="754">
          <cell r="A754" t="str">
            <v>74075/008</v>
          </cell>
          <cell r="B754" t="str">
            <v>FORMA MADEIRA COMP RESINADA 14MM P/ESTRUTURA REAPROV 8 VEZES - CORTE/MONTAGEM/ESCORAMENTO/DESFORMA</v>
          </cell>
          <cell r="C754" t="str">
            <v>M2</v>
          </cell>
          <cell r="D754">
            <v>40.869999999999997</v>
          </cell>
        </row>
        <row r="755">
          <cell r="A755">
            <v>74076</v>
          </cell>
          <cell r="B755" t="str">
            <v>FORMA PINHO 3A P/FUNDACAO RADIER REAPROV 10 VEZES - CORTE/MONTAGEM/ESCORAMENTO/DESFORMA</v>
          </cell>
          <cell r="C755"/>
          <cell r="D755"/>
        </row>
        <row r="756">
          <cell r="A756" t="str">
            <v>74076/001</v>
          </cell>
          <cell r="B756" t="str">
            <v>FORMA PINHO 3A P/FUNDAÇÃO RADIER REAPROV 3 VEZES - CORTE/MONTAGEM/ESCORAMENTO/DESFORMA, NÃO INCLUÍDO DESMOLDANTE</v>
          </cell>
          <cell r="C756" t="str">
            <v>M2</v>
          </cell>
          <cell r="D756">
            <v>15.68</v>
          </cell>
        </row>
        <row r="757">
          <cell r="A757" t="str">
            <v>74076/002</v>
          </cell>
          <cell r="B757" t="str">
            <v>FORMA PINHO 3A P/FUNDAÇÃO RADIER REAPROV 5 VEZES - CORTE/MONTAGEM/ESCORAMENTO/DESFORMA, NÃO INCLUÍDO DESMOLDANTE</v>
          </cell>
          <cell r="C757" t="str">
            <v>M2</v>
          </cell>
          <cell r="D757">
            <v>10.02</v>
          </cell>
        </row>
        <row r="758">
          <cell r="A758" t="str">
            <v>74076/003</v>
          </cell>
          <cell r="B758" t="str">
            <v>FORMA PINHO 3A P/FUNDAÇÃO RADIER REAPROV 10 VEZES - CORTE/MONTAGEM/ESCORAMENTO/DESFORMA, NÃO INCLUÍDO DESMOLDANTE</v>
          </cell>
          <cell r="C758" t="str">
            <v>M2</v>
          </cell>
          <cell r="D758">
            <v>5.79</v>
          </cell>
        </row>
        <row r="759">
          <cell r="A759">
            <v>74107</v>
          </cell>
          <cell r="B759" t="str">
            <v>ESCORAMENTO DE LAJE PRE-MOLDADA</v>
          </cell>
          <cell r="C759"/>
          <cell r="D759"/>
        </row>
        <row r="760">
          <cell r="A760" t="str">
            <v>74107/001</v>
          </cell>
          <cell r="B760" t="str">
            <v>ESCORAMENTO DE LAJE PRE-MOLDADA</v>
          </cell>
          <cell r="C760" t="str">
            <v>M2</v>
          </cell>
          <cell r="D760">
            <v>14.1</v>
          </cell>
        </row>
        <row r="761">
          <cell r="A761">
            <v>42</v>
          </cell>
          <cell r="B761" t="str">
            <v>ARMADURAS</v>
          </cell>
          <cell r="C761"/>
          <cell r="D761"/>
        </row>
        <row r="762">
          <cell r="A762">
            <v>73771</v>
          </cell>
          <cell r="B762" t="str">
            <v>TIRANTES</v>
          </cell>
          <cell r="C762"/>
          <cell r="D762"/>
        </row>
        <row r="763">
          <cell r="A763" t="str">
            <v>73771/001</v>
          </cell>
          <cell r="B763" t="str">
            <v>PROTENSAO DE TIRANTES DE BARRA DE ACO CA-50 EXCL MATERIAIS</v>
          </cell>
          <cell r="C763" t="str">
            <v>UN</v>
          </cell>
          <cell r="D763">
            <v>9.56</v>
          </cell>
        </row>
        <row r="764">
          <cell r="A764">
            <v>73942</v>
          </cell>
          <cell r="B764" t="str">
            <v>ARMACAO ACO CA-60 P/ ESTRUTURAS DE CONCRETO</v>
          </cell>
          <cell r="C764"/>
          <cell r="D764"/>
        </row>
        <row r="765">
          <cell r="A765" t="str">
            <v>73942/001</v>
          </cell>
          <cell r="B765" t="str">
            <v>ARMAÇÃO DE AÇO CA-60 DIAM.7,0 À 8,0MM - FORNECIMENTO / CORTE (C/ PERDADE 10%) / DOBRA / COLOCAÇÃO.</v>
          </cell>
          <cell r="C765" t="str">
            <v>KG</v>
          </cell>
          <cell r="D765">
            <v>5.82</v>
          </cell>
        </row>
        <row r="766">
          <cell r="A766" t="str">
            <v>73942/002</v>
          </cell>
          <cell r="B766" t="str">
            <v>ARMACAO DE ACO CA-60 DIAM. 3,4 A 6,0MM.- FORNECIMENTO / CORTE (C/PERDADE 10%) / DOBRA / COLOCAÇÃO.</v>
          </cell>
          <cell r="C766" t="str">
            <v>KG</v>
          </cell>
          <cell r="D766">
            <v>6.42</v>
          </cell>
        </row>
        <row r="767">
          <cell r="A767">
            <v>73990</v>
          </cell>
          <cell r="B767" t="str">
            <v>ARMACAO CA-50 P/1,0M3 DE CONCRETO</v>
          </cell>
          <cell r="C767"/>
          <cell r="D767"/>
        </row>
        <row r="768">
          <cell r="A768" t="str">
            <v>73990/001</v>
          </cell>
          <cell r="B768" t="str">
            <v>ARMACAO ACO CA-50 P/1,0M3 DE CONCRETO</v>
          </cell>
          <cell r="C768" t="str">
            <v>UN</v>
          </cell>
          <cell r="D768">
            <v>417.55</v>
          </cell>
        </row>
        <row r="769">
          <cell r="A769">
            <v>73994</v>
          </cell>
          <cell r="B769" t="str">
            <v>ARMACAO EM TELA SOLDADA</v>
          </cell>
          <cell r="C769"/>
          <cell r="D769"/>
        </row>
        <row r="770">
          <cell r="A770" t="str">
            <v>73994/001</v>
          </cell>
          <cell r="B770" t="str">
            <v>ARMACAO EM TELA SOLDADA Q-138 (ACO CA-60 4,2MM C/10CM)</v>
          </cell>
          <cell r="C770" t="str">
            <v>KG</v>
          </cell>
          <cell r="D770">
            <v>6.34</v>
          </cell>
        </row>
        <row r="771">
          <cell r="A771">
            <v>74024</v>
          </cell>
          <cell r="B771" t="str">
            <v>ARMAÇÃO PARA ESTACAS</v>
          </cell>
          <cell r="C771"/>
          <cell r="D771"/>
        </row>
        <row r="772">
          <cell r="A772" t="str">
            <v>74024/001</v>
          </cell>
          <cell r="B772" t="str">
            <v>ARMACAO DE ESTACA HELICE CONTINUA OU OMEGA ATE 4,0M, POR GRAVIDADE, COM APOIO DE RETROESCAVADEIRA, ACO CA-50</v>
          </cell>
          <cell r="C772" t="str">
            <v>KG</v>
          </cell>
          <cell r="D772">
            <v>5.38</v>
          </cell>
        </row>
        <row r="773">
          <cell r="A773">
            <v>74254</v>
          </cell>
          <cell r="B773" t="str">
            <v>ARMACAO ACO CA-50 P/ ESTRUTURAS DE CONCRETO</v>
          </cell>
          <cell r="C773"/>
          <cell r="D773"/>
        </row>
        <row r="774">
          <cell r="A774" t="str">
            <v>74254/001</v>
          </cell>
          <cell r="B774" t="str">
            <v>ARMACAO ACO CA-50 DIAM.16,0 (5/8) À 25,0MM (1) - FORNECIMENTO/ CORTE(PERDA DE 10%) / DOBRA / COLOCAÇÃO.</v>
          </cell>
          <cell r="C774" t="str">
            <v>KG</v>
          </cell>
          <cell r="D774">
            <v>5.29</v>
          </cell>
        </row>
        <row r="775">
          <cell r="A775" t="str">
            <v>74254/002</v>
          </cell>
          <cell r="B775" t="str">
            <v>ARMACAO ACO CA-50, DIAM. 6,3 (1/4) À 12,5MM(1/2) -FORNECIMENTO/ CORTE(PERDA DE 10%) / DOBRA / COLOCAÇÃO.</v>
          </cell>
          <cell r="C775" t="str">
            <v>KG</v>
          </cell>
          <cell r="D775">
            <v>5.96</v>
          </cell>
        </row>
        <row r="776">
          <cell r="A776" t="str">
            <v>74254/003</v>
          </cell>
          <cell r="B776" t="str">
            <v>ARMACAO (CORTE, DOBRA E COLOCAÇÃO) ACO CA-50/60 (NAO INCLUI O ACO) DIAM. DE 6,0 (1/4”) À 12,5 (1/2”) MM</v>
          </cell>
          <cell r="C776" t="str">
            <v>KG</v>
          </cell>
          <cell r="D776">
            <v>1.64</v>
          </cell>
        </row>
        <row r="777">
          <cell r="A777" t="str">
            <v>74254/004</v>
          </cell>
          <cell r="B777" t="str">
            <v>CORTE/DOBRA E COLOCACAO DE ARMADURA ACO CA-50/60 (NAO INCLUI O ACO), EM DIAM. DE 16,0 (5/8") À 25,0 (1") MM.</v>
          </cell>
          <cell r="C777" t="str">
            <v>KG</v>
          </cell>
          <cell r="D777">
            <v>1.1499999999999999</v>
          </cell>
        </row>
        <row r="778">
          <cell r="A778">
            <v>43</v>
          </cell>
          <cell r="B778" t="str">
            <v>CONCRETOS</v>
          </cell>
          <cell r="C778"/>
          <cell r="D778"/>
        </row>
        <row r="779">
          <cell r="A779">
            <v>5619</v>
          </cell>
          <cell r="B779" t="str">
            <v>CONCRETO ESTRUTURAL FCK=15MPA, VIRADO EM BETONEIRA, NA OBRA, INCLUSIVEAPLICAÇÃO E ADENSAMENTO. (CONFORME NBR 6118, PERMITIDO APENAS PARA FUNDAÇÕES)</v>
          </cell>
          <cell r="C779" t="str">
            <v>M3</v>
          </cell>
          <cell r="D779">
            <v>365.89</v>
          </cell>
        </row>
        <row r="780">
          <cell r="A780">
            <v>5625</v>
          </cell>
          <cell r="B780" t="str">
            <v>CONCRETO PARA BERCO DE GALERIA, INCLUSIVE PREPARO E LANCAMENTO</v>
          </cell>
          <cell r="C780" t="str">
            <v>M3</v>
          </cell>
          <cell r="D780">
            <v>316.33</v>
          </cell>
        </row>
        <row r="781">
          <cell r="A781">
            <v>5652</v>
          </cell>
          <cell r="B781" t="str">
            <v>CONCRETO NAO ESTRUTURAL, CONSUMO 150 KG/M3 (1:3,5:7), PREPARO COM BETONEIRA</v>
          </cell>
          <cell r="C781" t="str">
            <v>M3</v>
          </cell>
          <cell r="D781">
            <v>229.16</v>
          </cell>
        </row>
        <row r="782">
          <cell r="A782">
            <v>6042</v>
          </cell>
          <cell r="B782" t="str">
            <v>CONCRETO NÃO ESTRUTURAL, PREPARO C/ BETONEIRA CONSUMO CIMENTO=210KG/M3PARA LASTROS, CONTRAPISOS, CALÇADAS, ETC...</v>
          </cell>
          <cell r="C782" t="str">
            <v>M3</v>
          </cell>
          <cell r="D782">
            <v>257.77999999999997</v>
          </cell>
        </row>
        <row r="783">
          <cell r="A783">
            <v>6045</v>
          </cell>
          <cell r="B783" t="str">
            <v>CONCRETO FCK=15MPA CONTROLE ”C” ,EXCLUINDO O LANCAMENTO, PREPARO COM BETONEIRA, UTILIZANDO BRITA 1 E 2. (CONFORME NBR 6118, PERMITIDO APENASPARA FUNDAÇÕES)</v>
          </cell>
          <cell r="C783" t="str">
            <v>M3</v>
          </cell>
          <cell r="D783">
            <v>299.5</v>
          </cell>
        </row>
        <row r="784">
          <cell r="A784">
            <v>6047</v>
          </cell>
          <cell r="B784" t="str">
            <v>CONCRETO MAGRO 1:4:8 C/PREPARO MANUAL</v>
          </cell>
          <cell r="C784" t="str">
            <v>M3</v>
          </cell>
          <cell r="D784">
            <v>284.73</v>
          </cell>
        </row>
        <row r="785">
          <cell r="A785">
            <v>6089</v>
          </cell>
          <cell r="B785" t="str">
            <v>CONCRETO NÃO-ESTRUTURAL FCK=10MPA CONTROLE ”C” ,EXCLUINDO O LANCAMENTO, PREPARO COM BETONEIRA, UTILIZANDO BRITA 1 E 2. (CONFORME NBR 6118, PERMITIDO APENAS PARA FUNDAÇÕES)</v>
          </cell>
          <cell r="C785" t="str">
            <v>M3</v>
          </cell>
          <cell r="D785">
            <v>265.39</v>
          </cell>
        </row>
        <row r="786">
          <cell r="A786">
            <v>6105</v>
          </cell>
          <cell r="B786" t="str">
            <v>PREPARO MECANICO E LANÇAMENTO MANUAL DE CONCRETO CICLÓPICO 1:3:5, COM30% DE PEDRA DE MÃO, CAVAS ATÉ 80CM DE LARGURA.</v>
          </cell>
          <cell r="C786" t="str">
            <v>M3</v>
          </cell>
          <cell r="D786">
            <v>251.79</v>
          </cell>
        </row>
        <row r="787">
          <cell r="A787">
            <v>6427</v>
          </cell>
          <cell r="B787" t="str">
            <v>CONCRETO ARMADO FCK = 15 MPA, PREPARO C/ BETONEIRA, INCLUILANCAMENTO</v>
          </cell>
          <cell r="C787" t="str">
            <v>M3</v>
          </cell>
          <cell r="D787">
            <v>1198.8499999999999</v>
          </cell>
        </row>
        <row r="788">
          <cell r="A788">
            <v>6448</v>
          </cell>
          <cell r="B788" t="str">
            <v>CONCRETO FCK=15 MPA P/ TAMPA DO POCO DE VISTORIA DA FOSSA SEPTICA, COM10CM DE ESPSSURA, TIPO OMS, D INT=200 CM, H INT=240 CM</v>
          </cell>
          <cell r="C788" t="str">
            <v>M3</v>
          </cell>
          <cell r="D788">
            <v>376.44</v>
          </cell>
        </row>
        <row r="789">
          <cell r="A789">
            <v>6501</v>
          </cell>
          <cell r="B789" t="str">
            <v>CONCRETO ARMADO, FCK = 18,0 MPA E 77KG/M3 DE AÇO, PREPARO COM BETONEIRA INCLUI LANCAMENTO.</v>
          </cell>
          <cell r="C789" t="str">
            <v>M3</v>
          </cell>
          <cell r="D789">
            <v>1193.6199999999999</v>
          </cell>
        </row>
        <row r="790">
          <cell r="A790">
            <v>6504</v>
          </cell>
          <cell r="B790" t="str">
            <v>CONCRETO ARMADO DE FUNDO, FCK = 18 MPA,P/CONSTRUCAO DE FOSSA SEPTICATIPO OMS D=200 CM / H INT = 240 CM, TOTAL DE 0,452M3</v>
          </cell>
          <cell r="C790" t="str">
            <v>M3</v>
          </cell>
          <cell r="D790">
            <v>539.52</v>
          </cell>
        </row>
        <row r="791">
          <cell r="A791">
            <v>6506</v>
          </cell>
          <cell r="B791" t="str">
            <v>CONCRETO ARMADO,FCK=18MPA, P/ TAMPA DE "CHAMINÉ", NA CONSTR.DE FOSSA SEPTICA TIPO OMS, D INT = 200 CM / H INT = 240 CM</v>
          </cell>
          <cell r="C791" t="str">
            <v>M3</v>
          </cell>
          <cell r="D791">
            <v>47.74</v>
          </cell>
        </row>
        <row r="792">
          <cell r="A792">
            <v>6509</v>
          </cell>
          <cell r="B792" t="str">
            <v>CONCRETO ARMADO FCK=18 MPA,P/CONSTRUCAO DE SUMIDOURO P/EFLUENTE LIQUIDO DA FOSSA SEPTICA D INT = 300 CM E H INT = 660 CM (P/ COMP.11516/1)</v>
          </cell>
          <cell r="C792" t="str">
            <v>M3</v>
          </cell>
          <cell r="D792">
            <v>429.7</v>
          </cell>
        </row>
        <row r="793">
          <cell r="A793">
            <v>6510</v>
          </cell>
          <cell r="B793" t="str">
            <v>CONCRETO ARMADO FCK=18 MPA,P/CONSTRUCAO DA LAJE SUPERIOR DO SUMIDOUROP/EFLUENTE LIQUIDO DA FOSSA SEPTICA D INT = 300 CM E H INT = 660 CM (P/ COMP.11516/1)</v>
          </cell>
          <cell r="C793" t="str">
            <v>M3</v>
          </cell>
          <cell r="D793">
            <v>47.74</v>
          </cell>
        </row>
        <row r="794">
          <cell r="A794">
            <v>6511</v>
          </cell>
          <cell r="B794" t="str">
            <v>CONCRETO ARMADO FCK = 15 MPA, P/CONSTRUCAO DA TAMPA DO POCO DE VISTORIA DO SUMIDOURO P/EFLUENTE LIQUIDO DA FOSSA SEPTICA D INT = 300 CM / HINT = 660 CM ( P/ COMP. 11516/1)</v>
          </cell>
          <cell r="C794" t="str">
            <v>M3</v>
          </cell>
          <cell r="D794">
            <v>71.930000000000007</v>
          </cell>
        </row>
        <row r="795">
          <cell r="A795">
            <v>40780</v>
          </cell>
          <cell r="B795" t="str">
            <v>REGULARIZACAO DE SUPERFICIE DE CONC. APARENTE</v>
          </cell>
          <cell r="C795" t="str">
            <v>M2</v>
          </cell>
          <cell r="D795">
            <v>4.3899999999999997</v>
          </cell>
        </row>
        <row r="796">
          <cell r="A796">
            <v>73605</v>
          </cell>
          <cell r="B796" t="str">
            <v>CINTA DE AMARRACAO COMPLETA, CONCRETO, FERRAGEM E FÔRMA.</v>
          </cell>
          <cell r="C796" t="str">
            <v>M3</v>
          </cell>
          <cell r="D796">
            <v>823.22</v>
          </cell>
        </row>
        <row r="797">
          <cell r="A797">
            <v>73757</v>
          </cell>
          <cell r="B797" t="str">
            <v>CONCRETO USINADO C/TRANSPORTE HORIZ NA OBRA</v>
          </cell>
          <cell r="C797"/>
          <cell r="D797"/>
        </row>
        <row r="798">
          <cell r="A798" t="str">
            <v>73757/001</v>
          </cell>
          <cell r="B798" t="str">
            <v>CONCRETO IMPORTADO USINA DOSADO RACIONALMENTE 15MPA INCL TRANSPORTE HORIZONTAL EM CARRINHOS ATE 20M ADENSAMENTO E ACABAMENTO.</v>
          </cell>
          <cell r="C798" t="str">
            <v>M3</v>
          </cell>
          <cell r="D798">
            <v>379.24</v>
          </cell>
        </row>
        <row r="799">
          <cell r="A799">
            <v>73846</v>
          </cell>
          <cell r="B799" t="str">
            <v>MURO DE ARRIMO CELULAR</v>
          </cell>
          <cell r="C799"/>
          <cell r="D799"/>
        </row>
        <row r="800">
          <cell r="A800" t="str">
            <v>73846/001</v>
          </cell>
          <cell r="B800" t="str">
            <v>MURO DE ARRIMO CELULAR PECAS PRE-MOLDADAS CONCRETO EXCL FORMAS INCLCONFECCAO DAS PECAS MONTAGEM E COMPACTACAO DO SOLO DE ENCHIMENTO.</v>
          </cell>
          <cell r="C800" t="str">
            <v>M3</v>
          </cell>
          <cell r="D800">
            <v>174.13</v>
          </cell>
        </row>
        <row r="801">
          <cell r="A801" t="str">
            <v>73846/002</v>
          </cell>
          <cell r="B801" t="str">
            <v>MURO DE ARRIMO CELULAR PECAS PRE-MOLDADAS CONCRETO EXCL MATERIAIS EFORMAS INCL CONFECCAO PECAS MONTAGEM E COMPACTACAO DO SOLO(ENCHIMENTO)</v>
          </cell>
          <cell r="C801" t="str">
            <v>M3</v>
          </cell>
          <cell r="D801">
            <v>55.36</v>
          </cell>
        </row>
        <row r="802">
          <cell r="A802">
            <v>73878</v>
          </cell>
          <cell r="B802" t="str">
            <v>APLICACAO DE CONC. PROJETADO</v>
          </cell>
          <cell r="C802"/>
          <cell r="D802"/>
        </row>
        <row r="803">
          <cell r="A803" t="str">
            <v>73878/001</v>
          </cell>
          <cell r="B803" t="str">
            <v>EXECUÇÃO DE CONCRETO PROJETADO, COM CONSUMO DE CIMENTO 350 KG/M3, VIASECA MEDIDO POR SACO DE CIMENTO, PASSADO NA MAQUINA</v>
          </cell>
          <cell r="C803" t="str">
            <v>M3</v>
          </cell>
          <cell r="D803">
            <v>1663.7</v>
          </cell>
        </row>
        <row r="804">
          <cell r="A804" t="str">
            <v>73878/002</v>
          </cell>
          <cell r="B804" t="str">
            <v>EXECUÇÃO DE ARGAMASSA PROJETADA, COM CONSUMO DE CIMENTO 400 KG/M3, VIASECA, MEDIDO POR SACO DE CIMENTO, PASSADO NA MAQUINA</v>
          </cell>
          <cell r="C804" t="str">
            <v>M3</v>
          </cell>
          <cell r="D804">
            <v>1638.95</v>
          </cell>
        </row>
        <row r="805">
          <cell r="A805">
            <v>73936</v>
          </cell>
          <cell r="B805" t="str">
            <v>CONCRETO PREPARADO EM OBRA</v>
          </cell>
          <cell r="C805"/>
          <cell r="D805"/>
        </row>
        <row r="806">
          <cell r="A806" t="str">
            <v>73936/001</v>
          </cell>
          <cell r="B806" t="str">
            <v>CONCRETO 1:2:3 (18 MPA) , C/ BRITA 1 E 2, C/BETONEIRA</v>
          </cell>
          <cell r="C806" t="str">
            <v>M3</v>
          </cell>
          <cell r="D806">
            <v>301.8</v>
          </cell>
        </row>
        <row r="807">
          <cell r="A807" t="str">
            <v>73936/002</v>
          </cell>
          <cell r="B807" t="str">
            <v>CONCRETO 1:2:4 (14 MPA), C/ BRITA 1 E 2, C/BETONEIRA</v>
          </cell>
          <cell r="C807" t="str">
            <v>M3</v>
          </cell>
          <cell r="D807">
            <v>288.92</v>
          </cell>
        </row>
        <row r="808">
          <cell r="A808" t="str">
            <v>73936/003</v>
          </cell>
          <cell r="B808" t="str">
            <v>CONCRETO 1:2,5:5 ( 9 MPA),C/ BRITA 1 E2, C/BETONEIRA</v>
          </cell>
          <cell r="C808" t="str">
            <v>M3</v>
          </cell>
          <cell r="D808">
            <v>270.43</v>
          </cell>
        </row>
        <row r="809">
          <cell r="A809" t="str">
            <v>73936/005</v>
          </cell>
          <cell r="B809" t="str">
            <v>CONCRETO 1:3:5 ( 7 MPA), C/ BRITA 1 E 2, C/BETONEIRA</v>
          </cell>
          <cell r="C809" t="str">
            <v>M3</v>
          </cell>
          <cell r="D809">
            <v>259.68</v>
          </cell>
        </row>
        <row r="810">
          <cell r="A810" t="str">
            <v>73936/007</v>
          </cell>
          <cell r="B810" t="str">
            <v>CONCRETO 1:3:6 ( 6 MPA), C/ BRITA 1 E 2, C/BETONEIRA</v>
          </cell>
          <cell r="C810" t="str">
            <v>M3</v>
          </cell>
          <cell r="D810">
            <v>255.28</v>
          </cell>
        </row>
        <row r="811">
          <cell r="A811" t="str">
            <v>73936/009</v>
          </cell>
          <cell r="B811" t="str">
            <v>CONCRETO 1:4:6 ( 5 MPA), C/ BRITA 1 E 2, C/BETONEIRA</v>
          </cell>
          <cell r="C811" t="str">
            <v>M3</v>
          </cell>
          <cell r="D811">
            <v>242.33</v>
          </cell>
        </row>
        <row r="812">
          <cell r="A812" t="str">
            <v>73936/011</v>
          </cell>
          <cell r="B812" t="str">
            <v>CONCRETO 1:4:8, CONCRETO MAGRO, C/ BRITA 1 E 2, C/BETONEIRA</v>
          </cell>
          <cell r="C812" t="str">
            <v>M3</v>
          </cell>
          <cell r="D812">
            <v>238.59</v>
          </cell>
        </row>
        <row r="813">
          <cell r="A813">
            <v>73944</v>
          </cell>
          <cell r="B813" t="str">
            <v>CONCRETO C/ PREPARO MECANICO (BETONEIRA) NA OBRA</v>
          </cell>
          <cell r="C813"/>
          <cell r="D813"/>
        </row>
        <row r="814">
          <cell r="A814" t="str">
            <v>73944/001</v>
          </cell>
          <cell r="B814" t="str">
            <v>CONCRETO SIMPLES ( 13,5 MPA), C/ BETONEIRA, LANÇAMENTO E ADENSAMENTO C/ VIBRADOR.</v>
          </cell>
          <cell r="C814" t="str">
            <v>M3</v>
          </cell>
          <cell r="D814">
            <v>359.78</v>
          </cell>
        </row>
        <row r="815">
          <cell r="A815">
            <v>73972</v>
          </cell>
          <cell r="B815" t="str">
            <v>CONCRETO C/ PREPARO MECANICO (BETONEIRA) NA OBRA</v>
          </cell>
          <cell r="C815"/>
          <cell r="D815"/>
        </row>
        <row r="816">
          <cell r="A816" t="str">
            <v>73972/001</v>
          </cell>
          <cell r="B816" t="str">
            <v>CONCRETO ESTRUTURAL FCK=25MPA, VIRADO EM BETONEIRA, NA OBRA, SEM LANÇAMENTO</v>
          </cell>
          <cell r="C816" t="str">
            <v>M3</v>
          </cell>
          <cell r="D816">
            <v>319.99</v>
          </cell>
        </row>
        <row r="817">
          <cell r="A817" t="str">
            <v>73972/002</v>
          </cell>
          <cell r="B817" t="str">
            <v>CONCRETO ESTRUTURAL FCK=20MPA, VIRADO EM BETONEIRA, NA OBRA, SEM LANÇAMENTO</v>
          </cell>
          <cell r="C817" t="str">
            <v>M3</v>
          </cell>
          <cell r="D817">
            <v>309.86</v>
          </cell>
        </row>
        <row r="818">
          <cell r="A818">
            <v>73980</v>
          </cell>
          <cell r="B818" t="str">
            <v>ADENSAMENTO, DESEMPENO E PREPARO DE JUNTAS DE CONCRETAGEM</v>
          </cell>
          <cell r="C818"/>
          <cell r="D818"/>
        </row>
        <row r="819">
          <cell r="A819" t="str">
            <v>73980/001</v>
          </cell>
          <cell r="B819" t="str">
            <v>ADENSAMENTO, DESEMPENO E PREPARO JUNTAS CONCRETAGEM EM CONCRETO BOMBEADO</v>
          </cell>
          <cell r="C819" t="str">
            <v>M3</v>
          </cell>
          <cell r="D819">
            <v>19.149999999999999</v>
          </cell>
        </row>
        <row r="820">
          <cell r="A820">
            <v>73983</v>
          </cell>
          <cell r="B820" t="str">
            <v>CONCRETO ARMADO FCK=15MPA (PREP.NA OBRA C/BETONEIRA), INCLUSIVEIMPERMEABILIZANTE (ESTRUTURAS)</v>
          </cell>
          <cell r="C820"/>
          <cell r="D820"/>
        </row>
        <row r="821">
          <cell r="A821" t="str">
            <v>73983/001</v>
          </cell>
          <cell r="B821" t="str">
            <v>CONCRETO ESTRUTURAL VIRADO NA OBRA CONTROLE C COM IMPERMEABILIZANTE FCK=15MPA SEM LANÇAMENTO</v>
          </cell>
          <cell r="C821" t="str">
            <v>M3</v>
          </cell>
          <cell r="D821">
            <v>325.18</v>
          </cell>
        </row>
        <row r="822">
          <cell r="A822">
            <v>74004</v>
          </cell>
          <cell r="B822" t="str">
            <v>CONCRETOS-INCLUI FORNECIMENTO, LANCAMENTO NAS FORMAS, ADENSAMENTO,DESEMPENO E PREPARO DAS JUNTAS DE CONCRETAGEM.</v>
          </cell>
          <cell r="C822"/>
          <cell r="D822"/>
        </row>
        <row r="823">
          <cell r="A823" t="str">
            <v>74004/001</v>
          </cell>
          <cell r="B823" t="str">
            <v>CONCRETO NAO-ESTRUTURAL, CONSUMO 150 KG CIMENTO/M3 ( TRAÇO 1:3,5:7), PREPARO MECÂNICO EM BETONEIRA, COM LANÇAMENTO(C/ REDUTOR).</v>
          </cell>
          <cell r="C823" t="str">
            <v>M3</v>
          </cell>
          <cell r="D823">
            <v>263.02</v>
          </cell>
        </row>
        <row r="824">
          <cell r="A824" t="str">
            <v>74004/002</v>
          </cell>
          <cell r="B824" t="str">
            <v>FORNECIMENTO, LANÇAMENTO E ADENSAMENTO DE CONCRETO USINADO BOMBEADO FCK=20MPA.</v>
          </cell>
          <cell r="C824" t="str">
            <v>M3</v>
          </cell>
          <cell r="D824">
            <v>335.37</v>
          </cell>
        </row>
        <row r="825">
          <cell r="A825" t="str">
            <v>74004/003</v>
          </cell>
          <cell r="B825" t="str">
            <v>CONCRETO GROUT, FCK=14 MPA</v>
          </cell>
          <cell r="C825" t="str">
            <v>M3</v>
          </cell>
          <cell r="D825">
            <v>333.3</v>
          </cell>
        </row>
        <row r="826">
          <cell r="A826" t="str">
            <v>74004/004</v>
          </cell>
          <cell r="B826" t="str">
            <v>FORNECIMENTO DE CONCRETO USINADO BOMBEADO FCK=15MPA. (CONFORME NBR 6118, PERMITIDO APENAS PARA FUNDAÇÕES)</v>
          </cell>
          <cell r="C826" t="str">
            <v>M3</v>
          </cell>
          <cell r="D826">
            <v>300</v>
          </cell>
        </row>
        <row r="827">
          <cell r="A827">
            <v>74115</v>
          </cell>
          <cell r="B827" t="str">
            <v>CONCRETO PARA LASTRO</v>
          </cell>
          <cell r="C827"/>
          <cell r="D827"/>
        </row>
        <row r="828">
          <cell r="A828" t="str">
            <v>74115/001</v>
          </cell>
          <cell r="B828" t="str">
            <v>EXECUÇÃO DE LASTRO EM CONCRETO (1:2,5:6), PREPARO MANUAL</v>
          </cell>
          <cell r="C828" t="str">
            <v>M3</v>
          </cell>
          <cell r="D828">
            <v>294.42</v>
          </cell>
        </row>
        <row r="829">
          <cell r="A829">
            <v>74137</v>
          </cell>
          <cell r="B829" t="str">
            <v>CONCRETO USINADO C/TRANSPORTE HORIZ NA OBRA</v>
          </cell>
          <cell r="C829"/>
          <cell r="D829"/>
        </row>
        <row r="830">
          <cell r="A830" t="str">
            <v>74137/001</v>
          </cell>
          <cell r="B830" t="str">
            <v>CONCRETO IMPORTADO USINA DOSADO RACIONALMENTE 10MPA INCL TRANSPORTE HORIZONTAL ATE 20M EM CARRINHOS ADENSAMENTO E ACABAMENTO.</v>
          </cell>
          <cell r="C830" t="str">
            <v>M3</v>
          </cell>
          <cell r="D830">
            <v>311.14</v>
          </cell>
        </row>
        <row r="831">
          <cell r="A831" t="str">
            <v>74137/002</v>
          </cell>
          <cell r="B831" t="str">
            <v>CONCRETO USINADO, IMPORTADO, ESTRUTURAL FCK=15MPA INCLUS. TRANSPORTE HORIZONTAL ATÉ 20M (PROD. 2M3/H) EM CARRINHOS, ADENSAMENTO E ACABAMENTO. (CONFORME NBR 6118, PERMITIDO APENAS PARA FUNDAÇÕES)</v>
          </cell>
          <cell r="C831" t="str">
            <v>M3</v>
          </cell>
          <cell r="D831">
            <v>330.6</v>
          </cell>
        </row>
        <row r="832">
          <cell r="A832" t="str">
            <v>74137/003</v>
          </cell>
          <cell r="B832" t="str">
            <v>CONCRETO USINADO, IMPORTADO, ESTRUTURAL FCK=20MPA INCLUS. TRANSPORTE HORIZONTAL ATÉ 20M (PROD. 2M3/H) EM CARRINHOS, ADENSAMENTO E ACABAMENTO</v>
          </cell>
          <cell r="C832" t="str">
            <v>M3</v>
          </cell>
          <cell r="D832">
            <v>346.81</v>
          </cell>
        </row>
        <row r="833">
          <cell r="A833" t="str">
            <v>74137/004</v>
          </cell>
          <cell r="B833" t="str">
            <v>CONCRETO USINADO, IMPORTADO, ESTRUTURAL FCK=25MPA INCLUS. TRANSPORTE HORIZONTAL ATÉ 20M (PROD. 2M3/H) EM CARRINHOS, ADENSAMENTO E ACABAMENTO.</v>
          </cell>
          <cell r="C833" t="str">
            <v>M3</v>
          </cell>
          <cell r="D833">
            <v>371.14</v>
          </cell>
        </row>
        <row r="834">
          <cell r="A834">
            <v>74138</v>
          </cell>
          <cell r="B834" t="str">
            <v>CONCRETO BOMBEADO</v>
          </cell>
          <cell r="C834"/>
          <cell r="D834"/>
        </row>
        <row r="835">
          <cell r="A835" t="str">
            <v>74138/001</v>
          </cell>
          <cell r="B835" t="str">
            <v>CONCRETO USINADO BOMBEADO FCK=15MPA, INCLUSIVE COLOCAÇÃO, ESPALHAMENTOE ACABAMENTO. (CONFORME NBR6118 PERMITIDO APENAS EM FUNDAÇÕES)</v>
          </cell>
          <cell r="C835" t="str">
            <v>M3</v>
          </cell>
          <cell r="D835">
            <v>334.9</v>
          </cell>
        </row>
        <row r="836">
          <cell r="A836" t="str">
            <v>74138/002</v>
          </cell>
          <cell r="B836" t="str">
            <v>CONCRETO USINADO BOMBEADO FCK=20MPA, INCLUSIVE COLOCAÇÃO, ESPALHAMENTOE ACABAMENTO.</v>
          </cell>
          <cell r="C836" t="str">
            <v>M3</v>
          </cell>
          <cell r="D836">
            <v>351.93</v>
          </cell>
        </row>
        <row r="837">
          <cell r="A837" t="str">
            <v>74138/003</v>
          </cell>
          <cell r="B837" t="str">
            <v>CONCRETO USINADO BOMBEADO FCK=25MPA, INCLUSIVE COLOCAÇÃO, ESPALHAMENTOE ACABAMENTO.</v>
          </cell>
          <cell r="C837" t="str">
            <v>M3</v>
          </cell>
          <cell r="D837">
            <v>377.47</v>
          </cell>
        </row>
        <row r="838">
          <cell r="A838" t="str">
            <v>74138/004</v>
          </cell>
          <cell r="B838" t="str">
            <v>CONCRETO USINADO BOMBEADO FCK=30MPA, INCLUSIVE COLOCAÇÃO, ESPALHAMENTOE ACABAMENTO.</v>
          </cell>
          <cell r="C838" t="str">
            <v>M3</v>
          </cell>
          <cell r="D838">
            <v>409.99</v>
          </cell>
        </row>
        <row r="839">
          <cell r="A839" t="str">
            <v>74138/005</v>
          </cell>
          <cell r="B839" t="str">
            <v>CONCRETO USINADO BOMBEADO FCK=35MPA, INCLUSIVE COLOCAÇÃO, ESPALHAMENTOE ACABAMENTO.</v>
          </cell>
          <cell r="C839" t="str">
            <v>M3</v>
          </cell>
          <cell r="D839">
            <v>428.51</v>
          </cell>
        </row>
        <row r="840">
          <cell r="A840" t="str">
            <v>74138/006</v>
          </cell>
          <cell r="B840" t="str">
            <v>CONCRETO USINADO BOMBEADO FCK=15MPA, PARA ENCHIMENTO ENTRE O TUBO E CAMISA TUNEL LINE</v>
          </cell>
          <cell r="C840" t="str">
            <v>M3</v>
          </cell>
          <cell r="D840">
            <v>334.9</v>
          </cell>
        </row>
        <row r="841">
          <cell r="A841" t="str">
            <v>74138/007</v>
          </cell>
          <cell r="B841" t="str">
            <v>CONCRETO USINADO BOMBEADO FCK=18MPA, INCLUSIVE COLOCAÇÃO, ESPALHAMENTOE ACABAMEMTO. (CONFORME NBR 6118, PERMITIDO APENAS EM FUNDAÇÕES)</v>
          </cell>
          <cell r="C841" t="str">
            <v>M3</v>
          </cell>
          <cell r="D841">
            <v>347.67</v>
          </cell>
        </row>
        <row r="842">
          <cell r="A842" t="str">
            <v>74138/008</v>
          </cell>
          <cell r="B842" t="str">
            <v>CONCRETO USINADO BOMBEADO FCK=24MPA, INCLUSIVE COLOCAÇÃO, ESPALHAMENTOE ACABAMENTO.</v>
          </cell>
          <cell r="C842" t="str">
            <v>M3</v>
          </cell>
          <cell r="D842">
            <v>376.77</v>
          </cell>
        </row>
        <row r="843">
          <cell r="A843">
            <v>74157</v>
          </cell>
          <cell r="B843" t="str">
            <v>LANCAMENTO MANUAL DE CONCRETO</v>
          </cell>
          <cell r="C843"/>
          <cell r="D843"/>
        </row>
        <row r="844">
          <cell r="A844" t="str">
            <v>74157/001</v>
          </cell>
          <cell r="B844" t="str">
            <v>LANÇAMENTO E ADENSAMENTO DE CONCRETO EM FUNDAÇÕES.</v>
          </cell>
          <cell r="C844" t="str">
            <v>M3</v>
          </cell>
          <cell r="D844">
            <v>52.52</v>
          </cell>
        </row>
        <row r="845">
          <cell r="A845" t="str">
            <v>74157/002</v>
          </cell>
          <cell r="B845" t="str">
            <v>LANCAMENTO MANUAL DE CONCRETO EM ESTRUTURAS, INCL. VIBRACAO</v>
          </cell>
          <cell r="C845" t="str">
            <v>M3</v>
          </cell>
          <cell r="D845">
            <v>100.1</v>
          </cell>
        </row>
        <row r="846">
          <cell r="A846" t="str">
            <v>74157/003</v>
          </cell>
          <cell r="B846" t="str">
            <v>LANCAMENTO/APLICACAO MANUAL DE CONCRETO EM ESTRUTURAS</v>
          </cell>
          <cell r="C846" t="str">
            <v>M3</v>
          </cell>
          <cell r="D846">
            <v>99.87</v>
          </cell>
        </row>
        <row r="847">
          <cell r="A847" t="str">
            <v>74157/004</v>
          </cell>
          <cell r="B847" t="str">
            <v>LANCAMENTO/APLICACAO MANUAL DE CONCRETO EM FUNDACOES</v>
          </cell>
          <cell r="C847" t="str">
            <v>M3</v>
          </cell>
          <cell r="D847">
            <v>52.29</v>
          </cell>
        </row>
        <row r="848">
          <cell r="A848">
            <v>74251</v>
          </cell>
          <cell r="B848" t="str">
            <v>TRATAMENTO DE SUP. CONC. APARENTE C/VERNIZ 2 DEM?O</v>
          </cell>
          <cell r="C848"/>
          <cell r="D848"/>
        </row>
        <row r="849">
          <cell r="A849" t="str">
            <v>74251/001</v>
          </cell>
          <cell r="B849" t="str">
            <v>TRATAMENTO DE SUP. CONC. APARENTE C/VERNIZ</v>
          </cell>
          <cell r="C849" t="str">
            <v>M2</v>
          </cell>
          <cell r="D849">
            <v>6.01</v>
          </cell>
        </row>
        <row r="850">
          <cell r="A850">
            <v>44</v>
          </cell>
          <cell r="B850" t="str">
            <v>LAJE PRE-FABRICADA</v>
          </cell>
          <cell r="C850"/>
          <cell r="D850"/>
        </row>
        <row r="851">
          <cell r="A851">
            <v>74141</v>
          </cell>
          <cell r="B851" t="str">
            <v>LAJE PRE-MOLDADA</v>
          </cell>
          <cell r="C851"/>
          <cell r="D851"/>
        </row>
        <row r="852">
          <cell r="A852" t="str">
            <v>74141/001</v>
          </cell>
          <cell r="B852" t="str">
            <v>LAJE PRE-MOLD BETA 11 P/1KN/M2 VAOS 4,40M/INCL VIGOTAS TIJOLOS ARMADURA NEGATIVA CAPEAMENTO 3CM CONCRETO 20MPA ESCORAMENTO MATERIAL E MAO DE OBRA.</v>
          </cell>
          <cell r="C852" t="str">
            <v>M2</v>
          </cell>
          <cell r="D852">
            <v>60.89</v>
          </cell>
        </row>
        <row r="853">
          <cell r="A853">
            <v>74202</v>
          </cell>
          <cell r="B853" t="str">
            <v>LAJE PRE-MOLDADA</v>
          </cell>
          <cell r="C853"/>
          <cell r="D853"/>
        </row>
        <row r="854">
          <cell r="A854" t="str">
            <v>74202/001</v>
          </cell>
          <cell r="B854" t="str">
            <v>LAJE PRE-MOLDADA P/FORRO, SOBRECARGA 100KG/M2, VAOS ATE 3,50M/E=8CM, C/LAJOTAS E CAP.C/CONC FCK=20MPA, 3CM, INTER-EIXO 38CM, C/ESCORAMENTO (REAPR.3X) E FERRAGEM NEGATIVA</v>
          </cell>
          <cell r="C854" t="str">
            <v>M2</v>
          </cell>
          <cell r="D854">
            <v>54.9</v>
          </cell>
        </row>
        <row r="855">
          <cell r="A855" t="str">
            <v>74202/002</v>
          </cell>
          <cell r="B855" t="str">
            <v>LAJE PRE-MOLDADA P/PISO, SOBRECARGA 200KG/M2, VAOS ATE 3,50M/E=8CM, C/LAJOTAS E CAP.C/CONC FCK=20MPA, 4CM, INTER-EIXO 38CM, C/ESCORAMENTO (REAPR.3X) E FERRAGEM NEGATIVA</v>
          </cell>
          <cell r="C855" t="str">
            <v>M2</v>
          </cell>
          <cell r="D855">
            <v>62.06</v>
          </cell>
        </row>
        <row r="856">
          <cell r="A856">
            <v>247</v>
          </cell>
          <cell r="B856" t="str">
            <v>EMBASAMENTOS</v>
          </cell>
          <cell r="C856"/>
          <cell r="D856"/>
        </row>
        <row r="857">
          <cell r="A857">
            <v>6122</v>
          </cell>
          <cell r="B857" t="str">
            <v>EMBASAMENTO C/PEDRA ARGAMASSADA UTILIZANDO ARG.CIM/AREIA 1:4</v>
          </cell>
          <cell r="C857" t="str">
            <v>M3</v>
          </cell>
          <cell r="D857">
            <v>262.23</v>
          </cell>
        </row>
        <row r="858">
          <cell r="A858">
            <v>73817</v>
          </cell>
          <cell r="B858" t="str">
            <v>EMBASAMENTO DE MATERIAL GRANULAR</v>
          </cell>
          <cell r="C858"/>
          <cell r="D858"/>
        </row>
        <row r="859">
          <cell r="A859" t="str">
            <v>73817/001</v>
          </cell>
          <cell r="B859" t="str">
            <v>EMBASAMENTO DE MATERIAL GRANULAR - PO DE PEDRA</v>
          </cell>
          <cell r="C859" t="str">
            <v>M3</v>
          </cell>
          <cell r="D859">
            <v>106.02</v>
          </cell>
        </row>
        <row r="860">
          <cell r="A860" t="str">
            <v>73817/002</v>
          </cell>
          <cell r="B860" t="str">
            <v>EMBASAMENTO DE MATERIAL GRANULAR - RACHAO</v>
          </cell>
          <cell r="C860" t="str">
            <v>M3</v>
          </cell>
          <cell r="D860">
            <v>115.35</v>
          </cell>
        </row>
        <row r="861">
          <cell r="A861">
            <v>74078</v>
          </cell>
          <cell r="B861" t="str">
            <v>AGULHAMENTO DE PEDRA MARROADA NO FUNDO DE VALAS</v>
          </cell>
          <cell r="C861"/>
          <cell r="D861"/>
        </row>
        <row r="862">
          <cell r="A862" t="str">
            <v>74078/001</v>
          </cell>
          <cell r="B862" t="str">
            <v>AGULHAMENTO FUNDO DE VALAS C/MACO 30KG PEDRA-DE-MAO H=10CM</v>
          </cell>
          <cell r="C862" t="str">
            <v>M2</v>
          </cell>
          <cell r="D862">
            <v>18.47</v>
          </cell>
        </row>
        <row r="863">
          <cell r="A863" t="str">
            <v>74078/002</v>
          </cell>
          <cell r="B863" t="str">
            <v>AGULHAMENTO FUNDO DE VALAS C/MACO 30KG PEDRA-DE-MAO H=5CM</v>
          </cell>
          <cell r="C863" t="str">
            <v>M2</v>
          </cell>
          <cell r="D863">
            <v>9.23</v>
          </cell>
        </row>
        <row r="864">
          <cell r="A864">
            <v>296</v>
          </cell>
          <cell r="B864" t="str">
            <v>CINTAS E VERGAS</v>
          </cell>
          <cell r="C864"/>
          <cell r="D864"/>
        </row>
        <row r="865">
          <cell r="A865">
            <v>73995</v>
          </cell>
          <cell r="B865" t="str">
            <v>CINTAS CONCRETO</v>
          </cell>
          <cell r="C865"/>
          <cell r="D865"/>
        </row>
        <row r="866">
          <cell r="A866" t="str">
            <v>73995/001</v>
          </cell>
          <cell r="B866" t="str">
            <v>CINTA DE AMARRAÇÃO EM CONCRETO ARMADO FCK=20MPA CONTROLE ”C”.PREP.MECANICO NA OBRA, AÇO(55KG/M3), FORMAS MADEIRA C/ MONT/DESMON E LANCAMENTO/VIBRACAO MANUAL</v>
          </cell>
          <cell r="C866" t="str">
            <v>M3</v>
          </cell>
          <cell r="D866">
            <v>1169.1500000000001</v>
          </cell>
        </row>
        <row r="867">
          <cell r="A867">
            <v>74099</v>
          </cell>
          <cell r="B867" t="str">
            <v>CONCRETO ARMADO FCK=15MPA PREP. MECANICO FORMA CANALETA (15X20X20),ACOCA 60 ATE 3/16 = 45,13 KG/M3</v>
          </cell>
          <cell r="C867"/>
          <cell r="D867"/>
        </row>
        <row r="868">
          <cell r="A868" t="str">
            <v>74099/001</v>
          </cell>
          <cell r="B868" t="str">
            <v>VERGA, CONTRAVERGA, OU CINTA EM CONCRETO ARMADO FCK=20MPA, PREP. MECANICO, FORMA CANALETA (15X20X20), AÇO CA 60 5.0 (TAXA DE FERRAGEM = 45,13 KG/M3).</v>
          </cell>
          <cell r="C868" t="str">
            <v>M3</v>
          </cell>
          <cell r="D868">
            <v>840.44</v>
          </cell>
        </row>
        <row r="869">
          <cell r="A869">
            <v>74200</v>
          </cell>
          <cell r="B869" t="str">
            <v>VERGA CONCRETO ARMADO</v>
          </cell>
          <cell r="C869"/>
          <cell r="D869"/>
        </row>
        <row r="870">
          <cell r="A870" t="str">
            <v>74200/001</v>
          </cell>
          <cell r="B870" t="str">
            <v>VERGA 10X10CM EM CONCRETO PRÉ-MOLDADO FCK=20MPA (PREPARO COM BETONEIRA) AÇO CA60, BITOLA FINA, INCLUSIVE FORMAS TABUA 3A.</v>
          </cell>
          <cell r="C870" t="str">
            <v>M</v>
          </cell>
          <cell r="D870">
            <v>10.74</v>
          </cell>
        </row>
        <row r="871">
          <cell r="A871">
            <v>301</v>
          </cell>
          <cell r="B871" t="str">
            <v>ESTRUTURAS DIVERSAS</v>
          </cell>
          <cell r="C871"/>
          <cell r="D871"/>
        </row>
        <row r="872">
          <cell r="A872">
            <v>71623</v>
          </cell>
          <cell r="B872" t="str">
            <v>CHAPIM DE CONCRETO APARENTE COM ACABAMENTO DESEMPENADO, FORMA DE COMPENSADO PLASTIFICADO (MADEIRIT ) DE 14 X 10 CM, FUNDIDO NO LOCAL.</v>
          </cell>
          <cell r="C872" t="str">
            <v>M</v>
          </cell>
          <cell r="D872">
            <v>17.13</v>
          </cell>
        </row>
        <row r="873">
          <cell r="A873">
            <v>74081</v>
          </cell>
          <cell r="B873" t="str">
            <v>PILAR MADEIRA DE LEI</v>
          </cell>
          <cell r="C873"/>
          <cell r="D873"/>
        </row>
        <row r="874">
          <cell r="A874" t="str">
            <v>74081/001</v>
          </cell>
          <cell r="B874" t="str">
            <v>PILAR MADEIRA DE LEI 15X15X100CM COLOCADO, INCLUSIVE BASE CONCRETO</v>
          </cell>
          <cell r="C874" t="str">
            <v>M</v>
          </cell>
          <cell r="D874">
            <v>62.04</v>
          </cell>
        </row>
        <row r="875">
          <cell r="A875">
            <v>74112</v>
          </cell>
          <cell r="B875" t="str">
            <v>LAJE MACICA CONCRETO FCK=25MPA E=8CM, INCL. FORMA PLASTIFICADA 18MM /ESCORAMENTO MAD SERRADA C/REAP. 12X E 95,0KG ACO CA-50/60 /M3</v>
          </cell>
          <cell r="C875"/>
          <cell r="D875"/>
        </row>
        <row r="876">
          <cell r="A876" t="str">
            <v>74112/001</v>
          </cell>
          <cell r="B876" t="str">
            <v>LAJE MACICA CONCRETO FCK=25MPA E=8CM, INCL. FORMA PLASTIFICADA 18MM /ESCORAMENTO MAD SERRADA C/REAP. 12X E 95,0KG ACO CA-50/60 /M3</v>
          </cell>
          <cell r="C876" t="str">
            <v>M3</v>
          </cell>
          <cell r="D876">
            <v>1366.57</v>
          </cell>
        </row>
        <row r="877">
          <cell r="A877">
            <v>74144</v>
          </cell>
          <cell r="B877" t="str">
            <v>PILAR E SUPORTE CAIXA D AGUA EM MADEIRA 1A CASAS HP</v>
          </cell>
          <cell r="C877"/>
          <cell r="D877"/>
        </row>
        <row r="878">
          <cell r="A878" t="str">
            <v>74144/001</v>
          </cell>
          <cell r="B878" t="str">
            <v>PILAR EM MADEIRA 1A (15X15X2,70CM) INCL 3 DEMAOS VERNIZ SEM COLOCACAO</v>
          </cell>
          <cell r="C878" t="str">
            <v>UN</v>
          </cell>
          <cell r="D878">
            <v>102.65</v>
          </cell>
        </row>
        <row r="879">
          <cell r="A879" t="str">
            <v>74144/002</v>
          </cell>
          <cell r="B879" t="str">
            <v>SUPORTE APOIO CAIXA D AGUA BARROTES MADEIRA DE 1</v>
          </cell>
          <cell r="C879" t="str">
            <v>UN</v>
          </cell>
          <cell r="D879">
            <v>16.45</v>
          </cell>
        </row>
        <row r="880">
          <cell r="A880" t="str">
            <v>IMPE</v>
          </cell>
          <cell r="B880" t="str">
            <v>IMPERMEABILIZACOES E PROTECOES DIVERSAS</v>
          </cell>
          <cell r="C880"/>
          <cell r="D880"/>
        </row>
        <row r="881">
          <cell r="A881">
            <v>138</v>
          </cell>
          <cell r="B881" t="str">
            <v>IMPERMEABILIZACAO COM ARGAMASSA</v>
          </cell>
          <cell r="C881"/>
          <cell r="D881"/>
        </row>
        <row r="882">
          <cell r="A882">
            <v>5968</v>
          </cell>
          <cell r="B882" t="str">
            <v>IMPERMEABILIZACAO EM BASE ALVENARIA ARGAMASSA TRACO 1:3 (CIMENTO E AREIA MEDIA) ESPESSURA 2CM COM IMPERMEABILIZANTE</v>
          </cell>
          <cell r="C882" t="str">
            <v>M2</v>
          </cell>
          <cell r="D882">
            <v>21.7</v>
          </cell>
        </row>
        <row r="883">
          <cell r="A883">
            <v>6130</v>
          </cell>
          <cell r="B883" t="str">
            <v>IMPERMEABILIZACAO EM PISOS COM ARGAMASSA TRACO 1:4 (CIMENTO E AREIA GROSSA) ESPESSURA 2,5CM COM IMPERMEABILIZANTE</v>
          </cell>
          <cell r="C883" t="str">
            <v>M2</v>
          </cell>
          <cell r="D883">
            <v>13.6</v>
          </cell>
        </row>
        <row r="884">
          <cell r="A884">
            <v>74000</v>
          </cell>
          <cell r="B884" t="str">
            <v>IMPERMEABILIZACAO RIGIDA C/ARG. CIM/AREIA + IMPERMEABILIZANTE</v>
          </cell>
          <cell r="C884"/>
          <cell r="D884"/>
        </row>
        <row r="885">
          <cell r="A885" t="str">
            <v>74000/001</v>
          </cell>
          <cell r="B885" t="str">
            <v>IMPERMEABILIZACAO COM ARMAGASSA TRACO 1:3 (CIMENTO E AREIA GROSSA) ESPESSURA 2,5CM COM IMPERMEABILIZANTE BASE HIDROFUGA</v>
          </cell>
          <cell r="C885" t="str">
            <v>M2</v>
          </cell>
          <cell r="D885">
            <v>28.27</v>
          </cell>
        </row>
        <row r="886">
          <cell r="A886">
            <v>141</v>
          </cell>
          <cell r="B886" t="str">
            <v>IMPERMEABILIZACAO COM MANTA</v>
          </cell>
          <cell r="C886"/>
          <cell r="D886"/>
        </row>
        <row r="887">
          <cell r="A887">
            <v>68053</v>
          </cell>
          <cell r="B887" t="str">
            <v>LONA PLASTICA PRETA, ESPESSURA 150 MICRAS - FORNECIMENTO E COLOCAÇÃO</v>
          </cell>
          <cell r="C887" t="str">
            <v>M2</v>
          </cell>
          <cell r="D887">
            <v>2.52</v>
          </cell>
        </row>
        <row r="888">
          <cell r="A888">
            <v>73753</v>
          </cell>
          <cell r="B888" t="str">
            <v>IMPERMEABILIZACAO DE TERRACOS E LAJES</v>
          </cell>
          <cell r="C888"/>
          <cell r="D888"/>
        </row>
        <row r="889">
          <cell r="A889" t="str">
            <v>73753/001</v>
          </cell>
          <cell r="B889" t="str">
            <v>IMPERMEABILIZACAO COM MANTA ASFALTICA ESPESSURA 3MM PROTEGIDA COM FILME DE ALUMINIO GOFRADO ESPESSURA 0,8MM, INCLUSO EMULSAO ASFALTICA</v>
          </cell>
          <cell r="C889" t="str">
            <v>M2</v>
          </cell>
          <cell r="D889">
            <v>48.28</v>
          </cell>
        </row>
        <row r="890">
          <cell r="A890" t="str">
            <v>73753/002</v>
          </cell>
          <cell r="B890" t="str">
            <v>IMPERMEABILIZACAO COM MANTA BUTILICA ESPESSURA 0,8MM, INCLUSO CINTA DECALDEACAO E COLA ADESIVA</v>
          </cell>
          <cell r="C890" t="str">
            <v>M2</v>
          </cell>
          <cell r="D890">
            <v>82.68</v>
          </cell>
        </row>
        <row r="891">
          <cell r="A891">
            <v>73971</v>
          </cell>
          <cell r="B891" t="str">
            <v>IMPERMEABILIZACAO C/MANTA TORODIM 4MM</v>
          </cell>
          <cell r="C891"/>
          <cell r="D891"/>
        </row>
        <row r="892">
          <cell r="A892" t="str">
            <v>73971/001</v>
          </cell>
          <cell r="B892" t="str">
            <v>IMPERMEABILIZACAO COM MANTA ASFALTICA 4MM</v>
          </cell>
          <cell r="C892" t="str">
            <v>M2</v>
          </cell>
          <cell r="D892">
            <v>33.56</v>
          </cell>
        </row>
        <row r="893">
          <cell r="A893">
            <v>74031</v>
          </cell>
          <cell r="B893" t="str">
            <v>MANTA GEOTEXTIL TP BIDIM</v>
          </cell>
          <cell r="C893"/>
          <cell r="D893"/>
        </row>
        <row r="894">
          <cell r="A894" t="str">
            <v>74031/001</v>
          </cell>
          <cell r="B894" t="str">
            <v>MANTA GEOTEXTIL NÃO-TECIDO 100% POLIESTER</v>
          </cell>
          <cell r="C894" t="str">
            <v>M2</v>
          </cell>
          <cell r="D894">
            <v>17.66</v>
          </cell>
        </row>
        <row r="895">
          <cell r="A895">
            <v>74033</v>
          </cell>
          <cell r="B895" t="str">
            <v>ESTABILIZAÇÃO DE SOLO COM GEOMEMBRANA</v>
          </cell>
          <cell r="C895"/>
          <cell r="D895"/>
        </row>
        <row r="896">
          <cell r="A896" t="str">
            <v>74033/001</v>
          </cell>
          <cell r="B896" t="str">
            <v>GEOMEMBRANA LISA PEAD ESPESSURA 2MM</v>
          </cell>
          <cell r="C896" t="str">
            <v>M2</v>
          </cell>
          <cell r="D896">
            <v>27.22</v>
          </cell>
        </row>
        <row r="897">
          <cell r="A897">
            <v>144</v>
          </cell>
          <cell r="B897" t="str">
            <v>IMPERMEABILIZACAO COM CIMENTO CRISTALIZADO</v>
          </cell>
          <cell r="C897"/>
          <cell r="D897"/>
        </row>
        <row r="898">
          <cell r="A898">
            <v>73929</v>
          </cell>
          <cell r="B898" t="str">
            <v>CIMENTO ESPECIAL CRISTALIZANTE DENVERLIT C/EMULSAO ADESIVA DENVERFIX -DENVER-1 DEMAO P/SUB SOLO/BALDRAMES/GALERIAS/JARDINEIRAS/ETC</v>
          </cell>
          <cell r="C898"/>
          <cell r="D898"/>
        </row>
        <row r="899">
          <cell r="A899" t="str">
            <v>73929/001</v>
          </cell>
          <cell r="B899" t="str">
            <v>CIMENTO ESPECIAL CRISTALIZANTE COM ADESIVO LIQUIDO DE ALTA PERFORMANCEA BASE DE RESINA ACRÍLICA, UMA DEMAO</v>
          </cell>
          <cell r="C899" t="str">
            <v>M2</v>
          </cell>
          <cell r="D899">
            <v>13.99</v>
          </cell>
        </row>
        <row r="900">
          <cell r="A900" t="str">
            <v>73929/002</v>
          </cell>
          <cell r="B900" t="str">
            <v>CIMENTO ESPECIAL CRISTALIZANTE COM ADESIVO LIQUIDO DE ALTA PERFORMANCEA BASE DE RESINA ACRÍLICA, TRES DEMAOS</v>
          </cell>
          <cell r="C900" t="str">
            <v>M2</v>
          </cell>
          <cell r="D900">
            <v>41.97</v>
          </cell>
        </row>
        <row r="901">
          <cell r="A901" t="str">
            <v>73929/003</v>
          </cell>
          <cell r="B901" t="str">
            <v>IMPERMEABILIZACAO COM PO CRISTALIZANTE COM ADITIVO PEGA RAPIDA E SELADOR PARA AREAS SUJEITAS A PRESSAO DE LENCOL FREATICO</v>
          </cell>
          <cell r="C901" t="str">
            <v>M2</v>
          </cell>
          <cell r="D901">
            <v>35.07</v>
          </cell>
        </row>
        <row r="902">
          <cell r="A902" t="str">
            <v>73929/004</v>
          </cell>
          <cell r="B902" t="str">
            <v>IMPERMEABILIZACAO COM CIMENTO CRISTALIZANTE COM EMULSAO ADESIVA PARA ESTRUTURA ENTERRADA, PROFUNDIDADE ATE 7M</v>
          </cell>
          <cell r="C902" t="str">
            <v>M2</v>
          </cell>
          <cell r="D902">
            <v>26.24</v>
          </cell>
        </row>
        <row r="903">
          <cell r="A903">
            <v>145</v>
          </cell>
          <cell r="B903" t="str">
            <v>IMPERMEABILIZACAO BETUMINOSA C/EMULSAO ASFALTICA E ACRILICA</v>
          </cell>
          <cell r="C903"/>
          <cell r="D903"/>
        </row>
        <row r="904">
          <cell r="A904">
            <v>72075</v>
          </cell>
          <cell r="B904" t="str">
            <v>IMPERMEABILIZACAO SEMI-FLEXIVEL COM TINTA ASFALTICA EM SUPERFICIES LISAS DE PEQUENAS DIMENSOES</v>
          </cell>
          <cell r="C904" t="str">
            <v>M2</v>
          </cell>
          <cell r="D904">
            <v>5.79</v>
          </cell>
        </row>
        <row r="905">
          <cell r="A905">
            <v>73762</v>
          </cell>
          <cell r="B905" t="str">
            <v>IMPERMEABILIZACAO DE TERRACOS E LAJES</v>
          </cell>
          <cell r="C905"/>
          <cell r="D905"/>
        </row>
        <row r="906">
          <cell r="A906" t="str">
            <v>73762/001</v>
          </cell>
          <cell r="B906" t="str">
            <v>IMPERMEABILIZACAO DE LAJE COM ASFALTO ELASTOMERICO, INCLUSO PRIMER E VEU DE POLIESTER.</v>
          </cell>
          <cell r="C906" t="str">
            <v>M2</v>
          </cell>
          <cell r="D906">
            <v>48.67</v>
          </cell>
        </row>
        <row r="907">
          <cell r="A907" t="str">
            <v>73762/002</v>
          </cell>
          <cell r="B907" t="str">
            <v>IMPERMEABILIZACAO DE LAJE COM EMULSAO ACRILICA SOBRE CIMENTO CRISTALIZANTE, INCLUSO VEU DE FIBRA DE VIDRO</v>
          </cell>
          <cell r="C907" t="str">
            <v>M2</v>
          </cell>
          <cell r="D907">
            <v>35.1</v>
          </cell>
        </row>
        <row r="908">
          <cell r="A908" t="str">
            <v>73762/003</v>
          </cell>
          <cell r="B908" t="str">
            <v>IMPERMEABILIZACAO DE LAJE COM EMULSAO ACRILICA ESTILENADA COM TELA SOBRE CIMENTO CRISTALIZANTE, INCLUSO EMULSAO ADESIVA DE BASE ACRILICA</v>
          </cell>
          <cell r="C908" t="str">
            <v>M2</v>
          </cell>
          <cell r="D908">
            <v>57.69</v>
          </cell>
        </row>
        <row r="909">
          <cell r="A909" t="str">
            <v>73762/004</v>
          </cell>
          <cell r="B909" t="str">
            <v>IMPERMEABILIZACAO DE LAJE COM ASFALTO ELASTOMERICO, SETE DEMAOS, INCLUSO PRIMER E VEU DE FIBRA DE VIDRO</v>
          </cell>
          <cell r="C909" t="str">
            <v>M2</v>
          </cell>
          <cell r="D909">
            <v>62.73</v>
          </cell>
        </row>
        <row r="910">
          <cell r="A910">
            <v>73830</v>
          </cell>
          <cell r="B910" t="str">
            <v>IMPERMEABILIZACAO DE TALUDES</v>
          </cell>
          <cell r="C910"/>
          <cell r="D910"/>
        </row>
        <row r="911">
          <cell r="A911" t="str">
            <v>73830/001</v>
          </cell>
          <cell r="B911" t="str">
            <v>IMPERMEABILIZACAO DE TALUDES COM REVESTIMENTO IMPERMEABILIZANTE SEMI-FLEXIVEL BI-COMPONENTE</v>
          </cell>
          <cell r="C911" t="str">
            <v>M2</v>
          </cell>
          <cell r="D911">
            <v>7.11</v>
          </cell>
        </row>
        <row r="912">
          <cell r="A912">
            <v>74066</v>
          </cell>
          <cell r="B912" t="str">
            <v>IMPERMEABILIZACAO FLEXIVEL</v>
          </cell>
          <cell r="C912"/>
          <cell r="D912"/>
        </row>
        <row r="913">
          <cell r="A913" t="str">
            <v>74066/001</v>
          </cell>
          <cell r="B913" t="str">
            <v>IMPERMEABILIZACAO FLEXIVEL A BASE DE ELASTOMERO PARA MARQUISES, TERRACOS, CALHAS, LAJES E JARDINEIRAS, 3 DEMAOS</v>
          </cell>
          <cell r="C913" t="str">
            <v>M2</v>
          </cell>
          <cell r="D913">
            <v>33.200000000000003</v>
          </cell>
        </row>
        <row r="914">
          <cell r="A914" t="str">
            <v>74066/002</v>
          </cell>
          <cell r="B914" t="str">
            <v>IMPERMEABILIZACAO FLEXIVEL A BASE ACRILICA PARA CALHAS, LAJES, JARDINEIRAS E MARQUISES, SEIS DEMAOS</v>
          </cell>
          <cell r="C914" t="str">
            <v>M2</v>
          </cell>
          <cell r="D914">
            <v>149.44</v>
          </cell>
        </row>
        <row r="915">
          <cell r="A915">
            <v>74096</v>
          </cell>
          <cell r="B915" t="str">
            <v>IMPERMEABILIZACAO DE AREA MOLHADA</v>
          </cell>
          <cell r="C915"/>
          <cell r="D915"/>
        </row>
        <row r="916">
          <cell r="A916" t="str">
            <v>74096/001</v>
          </cell>
          <cell r="B916" t="str">
            <v>IMPERMEABILIZACAO COM ASFALTO ELASTOMERICO EM CALHAS E LAJES DESCOBERTAS, 3 DEMAOS, ESTRUTURADO COM VEU DE POLIESTER</v>
          </cell>
          <cell r="C916" t="str">
            <v>M2</v>
          </cell>
          <cell r="D916">
            <v>30.24</v>
          </cell>
        </row>
        <row r="917">
          <cell r="A917">
            <v>74097</v>
          </cell>
          <cell r="B917" t="str">
            <v>IMPERMEABILIZACAO CALHAS/LAJES DESCOBERTAS</v>
          </cell>
          <cell r="C917"/>
          <cell r="D917"/>
        </row>
        <row r="918">
          <cell r="A918" t="str">
            <v>74097/001</v>
          </cell>
          <cell r="B918" t="str">
            <v>IMPERMEABILIZACAO COM ASFALTO ELASTOMERICO EM CALHAS E LAJES DESCOBERTAS, TRES DEMAOS</v>
          </cell>
          <cell r="C918" t="str">
            <v>M2</v>
          </cell>
          <cell r="D918">
            <v>18.309999999999999</v>
          </cell>
        </row>
        <row r="919">
          <cell r="A919">
            <v>74106</v>
          </cell>
          <cell r="B919" t="str">
            <v>IMPERMEAB. DE FUNDACOES/BALDRAMES/MUROS DE ARRIMO/ALICERCES E REVEST.EM CONTATO C/SOLO - UTILIZ. TINTA BETUMINOSA TIPO NEUTROLIN / 2DEMAOS</v>
          </cell>
          <cell r="C919"/>
          <cell r="D919"/>
        </row>
        <row r="920">
          <cell r="A920" t="str">
            <v>74106/001</v>
          </cell>
          <cell r="B920" t="str">
            <v>IMPERMEABILIZACAO COM TINTA BETUMINOSA EM FUNDACOES, BALDRAMES E MUROSDE ARRIMO, DUAS DEMAOS</v>
          </cell>
          <cell r="C920" t="str">
            <v>M2</v>
          </cell>
          <cell r="D920">
            <v>5.15</v>
          </cell>
        </row>
        <row r="921">
          <cell r="A921">
            <v>146</v>
          </cell>
          <cell r="B921" t="str">
            <v>IMPERMEABILIZACAO COM PINTURA</v>
          </cell>
          <cell r="C921"/>
          <cell r="D921"/>
        </row>
        <row r="922">
          <cell r="A922">
            <v>73872</v>
          </cell>
          <cell r="B922" t="str">
            <v>IMPERMEABILIZACAO COM RESINA EPOXI</v>
          </cell>
          <cell r="C922"/>
          <cell r="D922"/>
        </row>
        <row r="923">
          <cell r="A923" t="str">
            <v>73872/001</v>
          </cell>
          <cell r="B923" t="str">
            <v>PINTURA IMPERMEABILIZANTE COM TINTA A BASE DE RESINA EPOXI ALCATRAO, UMA DEMAO</v>
          </cell>
          <cell r="C923" t="str">
            <v>M2</v>
          </cell>
          <cell r="D923">
            <v>15.69</v>
          </cell>
        </row>
        <row r="924">
          <cell r="A924" t="str">
            <v>73872/002</v>
          </cell>
          <cell r="B924" t="str">
            <v>PINTURA IMPERMEABILIZANTE COM TINTA A BASE DE RESINA EPOXI ALCATRAO, DUAS DEMAOS</v>
          </cell>
          <cell r="C924" t="str">
            <v>M2</v>
          </cell>
          <cell r="D924">
            <v>30.54</v>
          </cell>
        </row>
        <row r="925">
          <cell r="A925">
            <v>147</v>
          </cell>
          <cell r="B925" t="str">
            <v>IMPERMEABILIZACAO COM MASTIQUE</v>
          </cell>
          <cell r="C925"/>
          <cell r="D925"/>
        </row>
        <row r="926">
          <cell r="A926">
            <v>72124</v>
          </cell>
          <cell r="B926" t="str">
            <v>IMPERMEABILIZACAO COM MASTIQUE ELASTICO A BASE DE SILICONE</v>
          </cell>
          <cell r="C926" t="str">
            <v>DM3</v>
          </cell>
          <cell r="D926">
            <v>68.42</v>
          </cell>
        </row>
        <row r="927">
          <cell r="A927">
            <v>74025</v>
          </cell>
          <cell r="B927" t="str">
            <v>CONSERVACAO DE CALHAS DE CONCRETO - PAR</v>
          </cell>
          <cell r="C927"/>
          <cell r="D927"/>
        </row>
        <row r="928">
          <cell r="A928" t="str">
            <v>74025/001</v>
          </cell>
          <cell r="B928" t="str">
            <v>IMPERMEABILIZACAO DE CALHAS DE CONCRETO COM MASTIQUE BETUMINOSO A FRIO</v>
          </cell>
          <cell r="C928" t="str">
            <v>M</v>
          </cell>
          <cell r="D928">
            <v>24.31</v>
          </cell>
        </row>
        <row r="929">
          <cell r="A929">
            <v>74121</v>
          </cell>
          <cell r="B929" t="str">
            <v>JUNTA DE DILATACAO</v>
          </cell>
          <cell r="C929"/>
          <cell r="D929"/>
        </row>
        <row r="930">
          <cell r="A930" t="str">
            <v>74121/001</v>
          </cell>
          <cell r="B930" t="str">
            <v>JUNTA DE DILATACAO COM SELANTE ELASTICO MONOCOMPONENTE A BASE DE POLIURETANO 1X1CM</v>
          </cell>
          <cell r="C930" t="str">
            <v>M</v>
          </cell>
          <cell r="D930">
            <v>19.41</v>
          </cell>
        </row>
        <row r="931">
          <cell r="A931">
            <v>74190</v>
          </cell>
          <cell r="B931" t="str">
            <v>IMPERMEABILIZACAO DE LAJES</v>
          </cell>
          <cell r="C931"/>
          <cell r="D931"/>
        </row>
        <row r="932">
          <cell r="A932" t="str">
            <v>74190/001</v>
          </cell>
          <cell r="B932" t="str">
            <v>IMPERMEABILIZACAO COM MASTIQUE BETUMINOSO A FRIO EM LAJES SUPERIORES</v>
          </cell>
          <cell r="C932" t="str">
            <v>M2</v>
          </cell>
          <cell r="D932">
            <v>81.31</v>
          </cell>
        </row>
        <row r="933">
          <cell r="A933">
            <v>150</v>
          </cell>
          <cell r="B933" t="str">
            <v>PROTECAO DE SUPERFICIE COM ARGAMASSA</v>
          </cell>
          <cell r="C933"/>
          <cell r="D933"/>
        </row>
        <row r="934">
          <cell r="A934">
            <v>73635</v>
          </cell>
          <cell r="B934" t="str">
            <v>PROTECAO MECANICA COM ARGAMASSA TRACO 1:3 (CIMENTO E AREIA), ESPESSURA2 CM</v>
          </cell>
          <cell r="C934" t="str">
            <v>M2</v>
          </cell>
          <cell r="D934">
            <v>9.9499999999999993</v>
          </cell>
        </row>
        <row r="935">
          <cell r="A935" t="str">
            <v>INEL</v>
          </cell>
          <cell r="B935" t="str">
            <v>INSTALACAO ELETRICA/ELETRIFICACAO E ILUMINACAO EXTERNA</v>
          </cell>
          <cell r="C935"/>
          <cell r="D935"/>
        </row>
        <row r="936">
          <cell r="A936">
            <v>165</v>
          </cell>
          <cell r="B936" t="str">
            <v>ELETRODUTOS/CALHAS PARA LEITO DE CABOS</v>
          </cell>
          <cell r="C936"/>
          <cell r="D936"/>
        </row>
        <row r="937">
          <cell r="A937">
            <v>40802</v>
          </cell>
          <cell r="B937" t="str">
            <v>ELETRODUTO DE PVC RIGIDO SOLDAVEL 25MM (1"), FORNECIMENTO E INSTALACAO</v>
          </cell>
          <cell r="C937" t="str">
            <v>M</v>
          </cell>
          <cell r="D937">
            <v>9.19</v>
          </cell>
        </row>
        <row r="938">
          <cell r="A938">
            <v>55858</v>
          </cell>
          <cell r="B938" t="str">
            <v>ELETRODUTO DE FERRO ESMALTADO LEVE 3/4" , FORNECIMENTO E INSTALACAO</v>
          </cell>
          <cell r="C938" t="str">
            <v>M</v>
          </cell>
          <cell r="D938">
            <v>15.06</v>
          </cell>
        </row>
        <row r="939">
          <cell r="A939">
            <v>55859</v>
          </cell>
          <cell r="B939" t="str">
            <v>ELETRODUTO DE FERRO ESMALTADO LEVE 1" , FORNECIMENTO E INSTALACAO</v>
          </cell>
          <cell r="C939" t="str">
            <v>M</v>
          </cell>
          <cell r="D939">
            <v>18.2</v>
          </cell>
        </row>
        <row r="940">
          <cell r="A940">
            <v>55860</v>
          </cell>
          <cell r="B940" t="str">
            <v>ELETRODUTO DE FERRO ESMALTADO PESADO 1 1/2", FORNECIMENTO E INSTALACAO</v>
          </cell>
          <cell r="C940" t="str">
            <v>M</v>
          </cell>
          <cell r="D940">
            <v>28.41</v>
          </cell>
        </row>
        <row r="941">
          <cell r="A941">
            <v>55861</v>
          </cell>
          <cell r="B941" t="str">
            <v>ELETRODUTO DE FERRO ESMALTADO PESADO 2", FORNECIMENTO E INSTALACAO</v>
          </cell>
          <cell r="C941" t="str">
            <v>M</v>
          </cell>
          <cell r="D941">
            <v>35.130000000000003</v>
          </cell>
        </row>
        <row r="942">
          <cell r="A942">
            <v>55862</v>
          </cell>
          <cell r="B942" t="str">
            <v>ELETRODUTO DE FERRO ESMALTADO PESADO 4", FORNECIMENTO E INSTALACAO</v>
          </cell>
          <cell r="C942" t="str">
            <v>M</v>
          </cell>
          <cell r="D942">
            <v>91.57</v>
          </cell>
        </row>
        <row r="943">
          <cell r="A943">
            <v>55865</v>
          </cell>
          <cell r="B943" t="str">
            <v>ELETRODUTO DE PVC RIGIDO ROSCAVEL 40MM (1 1/2"), FORNECIMENTO E INSTALACAO</v>
          </cell>
          <cell r="C943" t="str">
            <v>M</v>
          </cell>
          <cell r="D943">
            <v>17.02</v>
          </cell>
        </row>
        <row r="944">
          <cell r="A944">
            <v>55866</v>
          </cell>
          <cell r="B944" t="str">
            <v>ELETRODUTO DE PVC RIGIDO ROSCAVEL 50MM (2"), FORNECIMENTO E INSTALACAO</v>
          </cell>
          <cell r="C944" t="str">
            <v>M</v>
          </cell>
          <cell r="D944">
            <v>20.74</v>
          </cell>
        </row>
        <row r="945">
          <cell r="A945">
            <v>55867</v>
          </cell>
          <cell r="B945" t="str">
            <v>ELETRODUTO DE PVC RIGIDO ROSCAVEL 75MM (3"), FORNECIMENTO E INSTALACAO</v>
          </cell>
          <cell r="C945" t="str">
            <v>M</v>
          </cell>
          <cell r="D945">
            <v>39.99</v>
          </cell>
        </row>
        <row r="946">
          <cell r="A946">
            <v>55868</v>
          </cell>
          <cell r="B946" t="str">
            <v>ELETRODUTO DE PVC RIGIDO ROSCAVEL 100MM (4”), FORNECIMENTO E INSTALACAO</v>
          </cell>
          <cell r="C946" t="str">
            <v>M</v>
          </cell>
          <cell r="D946">
            <v>55.69</v>
          </cell>
        </row>
        <row r="947">
          <cell r="A947">
            <v>72296</v>
          </cell>
          <cell r="B947" t="str">
            <v>TUBO DE PVC PARA PROTEÇÃO DE CORDOALHA - 2"X3M</v>
          </cell>
          <cell r="C947" t="str">
            <v>UN</v>
          </cell>
          <cell r="D947">
            <v>42.5</v>
          </cell>
        </row>
        <row r="948">
          <cell r="A948">
            <v>72308</v>
          </cell>
          <cell r="B948" t="str">
            <v>ELETRODUTO DE ACO GALVANIZADO ELETROLÍTICO TIPO LEVE 3/4", INCLUSIVE CONEXOES - FORNECIMENTO E INSTALACAO</v>
          </cell>
          <cell r="C948" t="str">
            <v>M</v>
          </cell>
          <cell r="D948">
            <v>12.51</v>
          </cell>
        </row>
        <row r="949">
          <cell r="A949">
            <v>72309</v>
          </cell>
          <cell r="B949" t="str">
            <v>ELETRODUTO DE ACO GALVANIZADO ELETROLÍTICO TIPO LEVE 1", INCLUSIVE CONEXOES - FORNECIMENTO E INSTALACAO</v>
          </cell>
          <cell r="C949" t="str">
            <v>M</v>
          </cell>
          <cell r="D949">
            <v>13.23</v>
          </cell>
        </row>
        <row r="950">
          <cell r="A950">
            <v>72310</v>
          </cell>
          <cell r="B950" t="str">
            <v>ELETRODUTO DE ACO GALVANIZADO ELETROLÍTICO TIPO SEMI-PESADO 1 1/2", INCLUSIVE CONEXOES - FORNECIMENTO E INSTALACAO</v>
          </cell>
          <cell r="C950" t="str">
            <v>M</v>
          </cell>
          <cell r="D950">
            <v>22.51</v>
          </cell>
        </row>
        <row r="951">
          <cell r="A951">
            <v>72311</v>
          </cell>
          <cell r="B951" t="str">
            <v>ELETRODUTO DE ACO GALVANIZADO ELETROLÍTICO TIPO SEMI-PESADO 2", INCLUSIVE CONEXOES - FORNECIMENTO E INSTALACAO</v>
          </cell>
          <cell r="C951" t="str">
            <v>M</v>
          </cell>
          <cell r="D951">
            <v>25.39</v>
          </cell>
        </row>
        <row r="952">
          <cell r="A952">
            <v>72312</v>
          </cell>
          <cell r="B952" t="str">
            <v>ELETRODUTO DE ACO GALVANIZADO ELETROLÍTICO TIPO SEMI-PESADO 2 1/2", INCLUSIVE CONEXOES - FORNECIMENTO E INSTALACAO</v>
          </cell>
          <cell r="C952" t="str">
            <v>M</v>
          </cell>
          <cell r="D952">
            <v>35.25</v>
          </cell>
        </row>
        <row r="953">
          <cell r="A953">
            <v>72316</v>
          </cell>
          <cell r="B953" t="str">
            <v>ELETRODUTO DE ACO GALVANIZADO ELETROLÍTICO TIPO SEMI-PESADO 3", INCLUSIVE CONEXOES - FORNECIMENTO E INSTALACAO</v>
          </cell>
          <cell r="C953" t="str">
            <v>M</v>
          </cell>
          <cell r="D953">
            <v>42.15</v>
          </cell>
        </row>
        <row r="954">
          <cell r="A954">
            <v>72925</v>
          </cell>
          <cell r="B954" t="str">
            <v>ELETRODUTO METALICO FLEXIVEL FABRICADO COM FITA DE ACO ZINCADO, REVESTIDO EXTERNAMENTE COM PVC PRETO D = 25 MM - FORNECIMENTO E INSTALACAO</v>
          </cell>
          <cell r="C954" t="str">
            <v>M</v>
          </cell>
          <cell r="D954">
            <v>7.58</v>
          </cell>
        </row>
        <row r="955">
          <cell r="A955">
            <v>72926</v>
          </cell>
          <cell r="B955" t="str">
            <v>ELETRODUTO METALICO FLEXIVEL FABRICADO COM FITA DE ACO ZINCADO, REVESTIDO EXTERNAMENTE COM PVC PRETO D = 40 MM - FORNECIMENTO E INSTALACAO</v>
          </cell>
          <cell r="C955" t="str">
            <v>M</v>
          </cell>
          <cell r="D955">
            <v>12.94</v>
          </cell>
        </row>
        <row r="956">
          <cell r="A956">
            <v>72933</v>
          </cell>
          <cell r="B956" t="str">
            <v>ELETRODUTO DE PVC FLEXIVEL CORRUGADO 16 MM FORNECIMENTO E INSTALACAO</v>
          </cell>
          <cell r="C956" t="str">
            <v>M</v>
          </cell>
          <cell r="D956">
            <v>2.82</v>
          </cell>
        </row>
        <row r="957">
          <cell r="A957">
            <v>72934</v>
          </cell>
          <cell r="B957" t="str">
            <v>ELETRODUTO DE PVC FLEXIVEL CORRUGADO 20 MM FORNECIMENTO E INSTALACAO</v>
          </cell>
          <cell r="C957" t="str">
            <v>M</v>
          </cell>
          <cell r="D957">
            <v>3.47</v>
          </cell>
        </row>
        <row r="958">
          <cell r="A958">
            <v>72935</v>
          </cell>
          <cell r="B958" t="str">
            <v>ELETRODUTO DE PVC FLEXIVEL CORRUGADO 25 MM FORNECIMENTO E INSTALACAO</v>
          </cell>
          <cell r="C958" t="str">
            <v>M</v>
          </cell>
          <cell r="D958">
            <v>4.43</v>
          </cell>
        </row>
        <row r="959">
          <cell r="A959">
            <v>72936</v>
          </cell>
          <cell r="B959" t="str">
            <v>ELETRODUTO DE PVC FLEXIVEL CORRUGADO 32 MM FORNECIMENTO E INSTALACAO</v>
          </cell>
          <cell r="C959" t="str">
            <v>M</v>
          </cell>
          <cell r="D959">
            <v>6.18</v>
          </cell>
        </row>
        <row r="960">
          <cell r="A960">
            <v>73613</v>
          </cell>
          <cell r="B960" t="str">
            <v>ELETRODUTO DE PVC RÍGIDO ROSCÁVEL 20 MM (3/4") FORNECIMENTO E INSTALACAO</v>
          </cell>
          <cell r="C960" t="str">
            <v>M</v>
          </cell>
          <cell r="D960">
            <v>5.23</v>
          </cell>
        </row>
        <row r="961">
          <cell r="A961">
            <v>73614</v>
          </cell>
          <cell r="B961" t="str">
            <v>ELETRODUTO DE PVC RÍGIDO ROSCÁVEL 15 MM (1/2") FORNECIMENTO E INSTALACAO</v>
          </cell>
          <cell r="C961" t="str">
            <v>M</v>
          </cell>
          <cell r="D961">
            <v>4.5999999999999996</v>
          </cell>
        </row>
        <row r="962">
          <cell r="A962">
            <v>73625</v>
          </cell>
          <cell r="B962" t="str">
            <v>ELETRODUTO METÁLICO FLEXIVEL TIPO CONDUITE D = 1"</v>
          </cell>
          <cell r="C962" t="str">
            <v>M</v>
          </cell>
          <cell r="D962">
            <v>7.41</v>
          </cell>
        </row>
        <row r="963">
          <cell r="A963">
            <v>73626</v>
          </cell>
          <cell r="B963" t="str">
            <v>ELETRODUTO METÁLICO FLEXIVEL TIPO CONDUITE D = 1/2"</v>
          </cell>
          <cell r="C963" t="str">
            <v>M</v>
          </cell>
          <cell r="D963">
            <v>6.14</v>
          </cell>
        </row>
        <row r="964">
          <cell r="A964">
            <v>73627</v>
          </cell>
          <cell r="B964" t="str">
            <v>ELETRODUTO DE ACO GALVANIZADO ELETROLÍTICO TIPO LEVE 1/2" FORNECER E INSTALAR</v>
          </cell>
          <cell r="C964" t="str">
            <v>M</v>
          </cell>
          <cell r="D964">
            <v>6.37</v>
          </cell>
        </row>
        <row r="965">
          <cell r="A965">
            <v>73740</v>
          </cell>
          <cell r="B965" t="str">
            <v>ELETRODUTO FERRO GALVANIZADO S/CONEXAO/INCL ABERTURA/FECHAMENTO E GUIA</v>
          </cell>
          <cell r="C965"/>
          <cell r="D965"/>
        </row>
        <row r="966">
          <cell r="A966" t="str">
            <v>73740/001</v>
          </cell>
          <cell r="B966" t="str">
            <v>ELETRODUTO FERRO GALVANIZADO 1/2"</v>
          </cell>
          <cell r="C966" t="str">
            <v>M</v>
          </cell>
          <cell r="D966">
            <v>6.43</v>
          </cell>
        </row>
        <row r="967">
          <cell r="A967">
            <v>73798</v>
          </cell>
          <cell r="B967" t="str">
            <v>DUTOS DE POLIESTER DE ALTA DENSIDADE(PEAD)</v>
          </cell>
          <cell r="C967"/>
          <cell r="D967"/>
        </row>
        <row r="968">
          <cell r="A968" t="str">
            <v>73798/001</v>
          </cell>
          <cell r="B968" t="str">
            <v>DUTO ESPIRAL FLEXIVEL SINGELO, POLIETILENO DE ALTA DENSIDADE REVESTIDOCOM PVC COM FIO GUIA DE ACO GALVANIZADO, LANCADO DIRETO NO SOLO INCLUSIVE CONEXOES - D = 50MM (2") - CONSTRUCAO LINHA SIMPLES</v>
          </cell>
          <cell r="C968" t="str">
            <v>M</v>
          </cell>
          <cell r="D968">
            <v>14.19</v>
          </cell>
        </row>
        <row r="969">
          <cell r="A969" t="str">
            <v>73798/002</v>
          </cell>
          <cell r="B969" t="str">
            <v>DUTO ESPIRAL FLEXIVEL SINGELO, POLIETILENO DE ALTA DENSIDADE REVESTIDOCOM PVC COM FIO GUIA DE ACO GALVANIZADO, LANCADO DIRETO NO SOLO INCLUSIVE CONEXOES - D = 50MM (2") - CONSTRUCAO LINHA DUPLA</v>
          </cell>
          <cell r="C969" t="str">
            <v>M</v>
          </cell>
          <cell r="D969">
            <v>24.96</v>
          </cell>
        </row>
        <row r="970">
          <cell r="A970" t="str">
            <v>73798/003</v>
          </cell>
          <cell r="B970" t="str">
            <v>DUTO ESPIRAL FLEXIVEL SINGELO, POLIETILENO DE ALTA DENSIDADE REVESTIDOCOM PVC COM FIO GUIA DE ACO GALVANIZADO, LANCADO DIRETO NO SOLO INCLUSIVE CONEXOES - D = 75MM (3") - CONSTRUCAO LINHA SIMPLES</v>
          </cell>
          <cell r="C970" t="str">
            <v>M</v>
          </cell>
          <cell r="D970">
            <v>20.07</v>
          </cell>
        </row>
        <row r="971">
          <cell r="A971" t="str">
            <v>73798/004</v>
          </cell>
          <cell r="B971" t="str">
            <v>DUTO ESPIRAL FLEXIVEL SINGELO, POLIETILENO DE ALTA DENSIDADE REVESTIDOCOM PVC COM FIO GUIA DE ACO GALVANIZADO, LANCADO DIRETO NO SOLO INCLUSIVE CONEXOES - D = 75MM (3") - CONSTRUCAO LINHA DUPLA</v>
          </cell>
          <cell r="C971" t="str">
            <v>M</v>
          </cell>
          <cell r="D971">
            <v>36.450000000000003</v>
          </cell>
        </row>
        <row r="972">
          <cell r="A972">
            <v>74044</v>
          </cell>
          <cell r="B972" t="str">
            <v>ELETRODUTO PVC RIGIDO APARENTE</v>
          </cell>
          <cell r="C972"/>
          <cell r="D972"/>
        </row>
        <row r="973">
          <cell r="A973" t="str">
            <v>74044/001</v>
          </cell>
          <cell r="B973" t="str">
            <v>ELETRODUTO PVC RIGIDO 3/4” APARENTE, FORNECIMENTO E INSTALACAO</v>
          </cell>
          <cell r="C973" t="str">
            <v>M</v>
          </cell>
          <cell r="D973">
            <v>6.35</v>
          </cell>
        </row>
        <row r="974">
          <cell r="A974" t="str">
            <v>74044/002</v>
          </cell>
          <cell r="B974" t="str">
            <v>ELETRODUTO PVC RIGIDO 1/2” APARENTE, FORNECIMENTO E INSTALACAO</v>
          </cell>
          <cell r="C974" t="str">
            <v>M</v>
          </cell>
          <cell r="D974">
            <v>5.34</v>
          </cell>
        </row>
        <row r="975">
          <cell r="A975">
            <v>74252</v>
          </cell>
          <cell r="B975" t="str">
            <v>FORN/ASSENT. ELETRODUTO PVC ROSCA 25 MM (1")</v>
          </cell>
          <cell r="C975"/>
          <cell r="D975"/>
        </row>
        <row r="976">
          <cell r="A976" t="str">
            <v>74252/001</v>
          </cell>
          <cell r="B976" t="str">
            <v>ELETRODUTO DE PVC RIGIDO ROSCAVEL 25MM (1"), FORNECIMENTO E INSTALACAO</v>
          </cell>
          <cell r="C976" t="str">
            <v>M</v>
          </cell>
          <cell r="D976">
            <v>9</v>
          </cell>
        </row>
        <row r="977">
          <cell r="A977">
            <v>166</v>
          </cell>
          <cell r="B977" t="str">
            <v>CONEXOES</v>
          </cell>
          <cell r="C977"/>
          <cell r="D977"/>
        </row>
        <row r="978">
          <cell r="A978">
            <v>72259</v>
          </cell>
          <cell r="B978" t="str">
            <v>TERMINAL OU CONECTOR DE PRESSAO - PARA CABO 10MM2 - FORNECIMENTO E INSTALACAO</v>
          </cell>
          <cell r="C978" t="str">
            <v>UN</v>
          </cell>
          <cell r="D978">
            <v>7.28</v>
          </cell>
        </row>
        <row r="979">
          <cell r="A979">
            <v>72260</v>
          </cell>
          <cell r="B979" t="str">
            <v>TERMINAL OU CONECTOR DE PRESSAO - PARA CABO 16MM2 - FORNECIMENTO E INSTALACAO</v>
          </cell>
          <cell r="C979" t="str">
            <v>UN</v>
          </cell>
          <cell r="D979">
            <v>7.84</v>
          </cell>
        </row>
        <row r="980">
          <cell r="A980">
            <v>72261</v>
          </cell>
          <cell r="B980" t="str">
            <v>TERMINAL OU CONECTOR DE PRESSAO - PARA CABO 25MM2 - FORNECIMENTO E INSTALACAO</v>
          </cell>
          <cell r="C980" t="str">
            <v>UN</v>
          </cell>
          <cell r="D980">
            <v>8.77</v>
          </cell>
        </row>
        <row r="981">
          <cell r="A981">
            <v>72262</v>
          </cell>
          <cell r="B981" t="str">
            <v>TERMINAL OU CONECTOR DE PRESSAO - PARA CABO 35MM2 - FORNECIMENTO E INSTALACAO</v>
          </cell>
          <cell r="C981" t="str">
            <v>UN</v>
          </cell>
          <cell r="D981">
            <v>8.77</v>
          </cell>
        </row>
        <row r="982">
          <cell r="A982">
            <v>72263</v>
          </cell>
          <cell r="B982" t="str">
            <v>TERMINAL OU CONECTOR DE PRESSAO - PARA CABO 50MM2 - FORNECIMENTO E INSTALACAO</v>
          </cell>
          <cell r="C982" t="str">
            <v>UN</v>
          </cell>
          <cell r="D982">
            <v>11.57</v>
          </cell>
        </row>
        <row r="983">
          <cell r="A983">
            <v>72264</v>
          </cell>
          <cell r="B983" t="str">
            <v>TERMINAL OU CONECTOR DE PRESSAO - PARA CABO 70MM2 - FORNECIMENTO E INSTALACAO</v>
          </cell>
          <cell r="C983" t="str">
            <v>UN</v>
          </cell>
          <cell r="D983">
            <v>11.57</v>
          </cell>
        </row>
        <row r="984">
          <cell r="A984">
            <v>72265</v>
          </cell>
          <cell r="B984" t="str">
            <v>TERMINAL OU CONECTOR DE PRESSAO - PARA CABO 95MM2 - FORNECIMENTO E INSTALACAO</v>
          </cell>
          <cell r="C984" t="str">
            <v>UN</v>
          </cell>
          <cell r="D984">
            <v>13.43</v>
          </cell>
        </row>
        <row r="985">
          <cell r="A985">
            <v>72266</v>
          </cell>
          <cell r="B985" t="str">
            <v>TERMINAL OU CONECTOR DE PRESSAO - PARA CABO 120MM2 - FORNECIMENTO E INSTALACAO</v>
          </cell>
          <cell r="C985" t="str">
            <v>UN</v>
          </cell>
          <cell r="D985">
            <v>17.350000000000001</v>
          </cell>
        </row>
        <row r="986">
          <cell r="A986">
            <v>72267</v>
          </cell>
          <cell r="B986" t="str">
            <v>TERMINAL OU CONECTOR DE PRESSAO - PARA CABO 150MM2 - FORNECIMENTO E INSTALACAO</v>
          </cell>
          <cell r="C986" t="str">
            <v>UN</v>
          </cell>
          <cell r="D986">
            <v>17.350000000000001</v>
          </cell>
        </row>
        <row r="987">
          <cell r="A987">
            <v>72268</v>
          </cell>
          <cell r="B987" t="str">
            <v>TERMINAL OU CONECTOR DE PRESSAO - PARA CABO 185MM2 - FORNECIMENTO E INSTALACAO</v>
          </cell>
          <cell r="C987" t="str">
            <v>UN</v>
          </cell>
          <cell r="D987">
            <v>17.350000000000001</v>
          </cell>
        </row>
        <row r="988">
          <cell r="A988">
            <v>72269</v>
          </cell>
          <cell r="B988" t="str">
            <v>TERMINAL OU CONECTOR DE PRESSAO - PARA CABO 240MM2 - FORNECIMENTO E INSTALACAO</v>
          </cell>
          <cell r="C988" t="str">
            <v>UN</v>
          </cell>
          <cell r="D988">
            <v>23.91</v>
          </cell>
        </row>
        <row r="989">
          <cell r="A989">
            <v>72270</v>
          </cell>
          <cell r="B989" t="str">
            <v>TERMINAL OU CONECTOR DE PRESSAO - PARA CABO 300MM2 - FORNECIMENTO E INSTALACAO</v>
          </cell>
          <cell r="C989" t="str">
            <v>UN</v>
          </cell>
          <cell r="D989">
            <v>20.329999999999998</v>
          </cell>
        </row>
        <row r="990">
          <cell r="A990">
            <v>72271</v>
          </cell>
          <cell r="B990" t="str">
            <v>CONECTOR PARAFUSO FENDIDO "SPLIT-BOLT" - PARA CABO DE 16MM2 - FORNECERE INSTALAR</v>
          </cell>
          <cell r="C990" t="str">
            <v>UN</v>
          </cell>
          <cell r="D990">
            <v>6.05</v>
          </cell>
        </row>
        <row r="991">
          <cell r="A991">
            <v>72272</v>
          </cell>
          <cell r="B991" t="str">
            <v>CONECTOR PARAFUSO FENDIDO "SPLIT-BOLT" - PARA CABO DE 35MM2 - FORNECERE INSTALAR</v>
          </cell>
          <cell r="C991" t="str">
            <v>UN</v>
          </cell>
          <cell r="D991">
            <v>6.61</v>
          </cell>
        </row>
        <row r="992">
          <cell r="A992">
            <v>73619</v>
          </cell>
          <cell r="B992" t="str">
            <v>CONECTOR RETO BITOLA 1" EM FERRO GALVANIZADO OU ALUMINIO PARA ADAPTARENTRADA DE ELETRODUTO METÁLICO FLEXIVEL EM CAIXA E QUADROS</v>
          </cell>
          <cell r="C992" t="str">
            <v>UN</v>
          </cell>
          <cell r="D992">
            <v>3.88</v>
          </cell>
        </row>
        <row r="993">
          <cell r="A993">
            <v>73620</v>
          </cell>
          <cell r="B993" t="str">
            <v>CONECTOR RETO BITOLA 3/4" EM FERRO GALVANIZADO OU ALUMINIO PARA ADAPTAR ENTRADA DE ELETRODUTO METÁLICO FLEXIVEL EM CAIXA E QUADROS</v>
          </cell>
          <cell r="C993" t="str">
            <v>UN</v>
          </cell>
          <cell r="D993">
            <v>3.1</v>
          </cell>
        </row>
        <row r="994">
          <cell r="A994">
            <v>73621</v>
          </cell>
          <cell r="B994" t="str">
            <v>BOX RETO D= 1/2” - 70330 CONECTOR RETO BITOLA 1/2" EM FERRO GALVANIZADO OU ALUMINIO PARA ADAPTAR ENTRADA DE ELETRODUTO METÁLICO FLEXIVEL EMCAIXA E QUADROS</v>
          </cell>
          <cell r="C994" t="str">
            <v>UN</v>
          </cell>
          <cell r="D994">
            <v>2.7</v>
          </cell>
        </row>
        <row r="995">
          <cell r="A995">
            <v>73622</v>
          </cell>
          <cell r="B995" t="str">
            <v>CONECTOR CURVO 90 GRAUS BITOLA 1" EM FERRO GALVANIZADO OU ALUMINIO PARA ADAPTAR ENTRADA DE ELETRODUTO METÁLICO FLEXIVEL EM CAIXA E QUADROS</v>
          </cell>
          <cell r="C995" t="str">
            <v>UN</v>
          </cell>
          <cell r="D995">
            <v>7.45</v>
          </cell>
        </row>
        <row r="996">
          <cell r="A996">
            <v>73623</v>
          </cell>
          <cell r="B996" t="str">
            <v>CONECTOR CURVO 90 GRAUS BITOLA 3/4" EM FERRO GALVANIZADO OU ALUMINIO PARA ADAPTAR ENTRADA DE ELETRODUTO METÁLICO FLEXIVEL EM CAIXA E QUADROS</v>
          </cell>
          <cell r="C996" t="str">
            <v>UN</v>
          </cell>
          <cell r="D996">
            <v>6.27</v>
          </cell>
        </row>
        <row r="997">
          <cell r="A997">
            <v>167</v>
          </cell>
          <cell r="B997" t="str">
            <v>FIOS/CABOS</v>
          </cell>
          <cell r="C997"/>
          <cell r="D997"/>
        </row>
        <row r="998">
          <cell r="A998">
            <v>55869</v>
          </cell>
          <cell r="B998" t="str">
            <v>CORDAO FLEXIVEL EM COBRE ISOLADO PARALELO OU TORCIDO 2 X 1,5 MM2</v>
          </cell>
          <cell r="C998" t="str">
            <v>M</v>
          </cell>
          <cell r="D998">
            <v>4.63</v>
          </cell>
        </row>
        <row r="999">
          <cell r="A999">
            <v>64626</v>
          </cell>
          <cell r="B999" t="str">
            <v>FIO ISOLADO PVC 750V 1,5 MM2, FORNECIMENTO E INSTALACAO</v>
          </cell>
          <cell r="C999" t="str">
            <v>M</v>
          </cell>
          <cell r="D999">
            <v>2.2400000000000002</v>
          </cell>
        </row>
        <row r="1000">
          <cell r="A1000">
            <v>72249</v>
          </cell>
          <cell r="B1000" t="str">
            <v>CABO DE COBRE NU 6 MM2</v>
          </cell>
          <cell r="C1000" t="str">
            <v>M</v>
          </cell>
          <cell r="D1000">
            <v>3.59</v>
          </cell>
        </row>
        <row r="1001">
          <cell r="A1001">
            <v>72250</v>
          </cell>
          <cell r="B1001" t="str">
            <v>CABO DE COBRE NU 10 MM2</v>
          </cell>
          <cell r="C1001" t="str">
            <v>M</v>
          </cell>
          <cell r="D1001">
            <v>5.22</v>
          </cell>
        </row>
        <row r="1002">
          <cell r="A1002">
            <v>72251</v>
          </cell>
          <cell r="B1002" t="str">
            <v>CABO DE COBRE NU 16 MM2</v>
          </cell>
          <cell r="C1002" t="str">
            <v>M</v>
          </cell>
          <cell r="D1002">
            <v>6.73</v>
          </cell>
        </row>
        <row r="1003">
          <cell r="A1003">
            <v>72252</v>
          </cell>
          <cell r="B1003" t="str">
            <v>CABO DE COBRE NU 25 MM2</v>
          </cell>
          <cell r="C1003" t="str">
            <v>M</v>
          </cell>
          <cell r="D1003">
            <v>10.94</v>
          </cell>
        </row>
        <row r="1004">
          <cell r="A1004">
            <v>72253</v>
          </cell>
          <cell r="B1004" t="str">
            <v>CABO DE COBRE NU 35 MM2</v>
          </cell>
          <cell r="C1004" t="str">
            <v>M</v>
          </cell>
          <cell r="D1004">
            <v>13.91</v>
          </cell>
        </row>
        <row r="1005">
          <cell r="A1005">
            <v>72254</v>
          </cell>
          <cell r="B1005" t="str">
            <v>CABO DE COBRE NU 50 MM2</v>
          </cell>
          <cell r="C1005" t="str">
            <v>M</v>
          </cell>
          <cell r="D1005">
            <v>18.73</v>
          </cell>
        </row>
        <row r="1006">
          <cell r="A1006">
            <v>72255</v>
          </cell>
          <cell r="B1006" t="str">
            <v>CABO DE COBRE NU 70 MM2</v>
          </cell>
          <cell r="C1006" t="str">
            <v>M</v>
          </cell>
          <cell r="D1006">
            <v>25.67</v>
          </cell>
        </row>
        <row r="1007">
          <cell r="A1007">
            <v>72256</v>
          </cell>
          <cell r="B1007" t="str">
            <v>CABO DE COBRE NU 95 MM2</v>
          </cell>
          <cell r="C1007" t="str">
            <v>M</v>
          </cell>
          <cell r="D1007">
            <v>32.54</v>
          </cell>
        </row>
        <row r="1008">
          <cell r="A1008">
            <v>72257</v>
          </cell>
          <cell r="B1008" t="str">
            <v>CABO DE COBRE NU 120 MM2</v>
          </cell>
          <cell r="C1008" t="str">
            <v>M</v>
          </cell>
          <cell r="D1008">
            <v>40.71</v>
          </cell>
        </row>
        <row r="1009">
          <cell r="A1009">
            <v>73688</v>
          </cell>
          <cell r="B1009" t="str">
            <v>CABO TELEFONICO CTP-APL-50, 30 PARES (USO EXTERNO) - FORNECIMENTO E INSTALACAO</v>
          </cell>
          <cell r="C1009" t="str">
            <v>M</v>
          </cell>
          <cell r="D1009">
            <v>9.92</v>
          </cell>
        </row>
        <row r="1010">
          <cell r="A1010">
            <v>73689</v>
          </cell>
          <cell r="B1010" t="str">
            <v>CABO TELEFONICO CTP-APL-50, 20 PARES (USO EXTERNO) - FORNECIMENTO E INSTALACAO</v>
          </cell>
          <cell r="C1010" t="str">
            <v>M</v>
          </cell>
          <cell r="D1010">
            <v>7.98</v>
          </cell>
        </row>
        <row r="1011">
          <cell r="A1011">
            <v>73690</v>
          </cell>
          <cell r="B1011" t="str">
            <v>CABO TELEFONICO CTP-APL-50, 10 PARES (USO EXTERNO) - FORNECIMENTO E INSTALACAO</v>
          </cell>
          <cell r="C1011" t="str">
            <v>M</v>
          </cell>
          <cell r="D1011">
            <v>5.09</v>
          </cell>
        </row>
        <row r="1012">
          <cell r="A1012">
            <v>73860</v>
          </cell>
          <cell r="B1012" t="str">
            <v>FIOS E CABOS C/ISOL.TERMOPLASTICO TENSAO 450/750V</v>
          </cell>
          <cell r="C1012"/>
          <cell r="D1012"/>
        </row>
        <row r="1013">
          <cell r="A1013" t="str">
            <v>73860/007</v>
          </cell>
          <cell r="B1013" t="str">
            <v>CABO DE COBRE ISOLADO PVC RESISTENTE A CHAMA 450/750 V 1,5 MM2 FORNECIMENTO E INSTALACAO</v>
          </cell>
          <cell r="C1013" t="str">
            <v>M</v>
          </cell>
          <cell r="D1013">
            <v>1.47</v>
          </cell>
        </row>
        <row r="1014">
          <cell r="A1014" t="str">
            <v>73860/008</v>
          </cell>
          <cell r="B1014" t="str">
            <v>CABO DE COBRE ISOLADO PVC RESISTENTE A CHAMA 450/750 V 2,5 MM2 FORNECIMENTO E INSTALACAO</v>
          </cell>
          <cell r="C1014" t="str">
            <v>M</v>
          </cell>
          <cell r="D1014">
            <v>1.96</v>
          </cell>
        </row>
        <row r="1015">
          <cell r="A1015" t="str">
            <v>73860/009</v>
          </cell>
          <cell r="B1015" t="str">
            <v>CABO DE COBRE ISOLADO PVC RESISTENTE A CHAMA 450/750 V 4 MM2 FORNECIMENTO E INSTALACAO</v>
          </cell>
          <cell r="C1015" t="str">
            <v>M</v>
          </cell>
          <cell r="D1015">
            <v>2.95</v>
          </cell>
        </row>
        <row r="1016">
          <cell r="A1016" t="str">
            <v>73860/010</v>
          </cell>
          <cell r="B1016" t="str">
            <v>CABO DE COBRE ISOLADO PVC RESISTENTE A CHAMA 450/750 V 6 MM2 FORNECIMENTO E INSTALACAO</v>
          </cell>
          <cell r="C1016" t="str">
            <v>M</v>
          </cell>
          <cell r="D1016">
            <v>4.08</v>
          </cell>
        </row>
        <row r="1017">
          <cell r="A1017" t="str">
            <v>73860/011</v>
          </cell>
          <cell r="B1017" t="str">
            <v>CABO DE COBRE ISOLADO PVC RESISTENTE A CHAMA 450/750 V 10 MM2 FORNECIMENTO E INSTALACAO</v>
          </cell>
          <cell r="C1017" t="str">
            <v>M</v>
          </cell>
          <cell r="D1017">
            <v>6.45</v>
          </cell>
        </row>
        <row r="1018">
          <cell r="A1018" t="str">
            <v>73860/012</v>
          </cell>
          <cell r="B1018" t="str">
            <v>CABO DE COBRE ISOLADO PVC RESISTENTE A CHAMA 450/750 V 16 MM2 FORNECIMENTO E INSTALACAO</v>
          </cell>
          <cell r="C1018" t="str">
            <v>M</v>
          </cell>
          <cell r="D1018">
            <v>7.43</v>
          </cell>
        </row>
        <row r="1019">
          <cell r="A1019" t="str">
            <v>73860/013</v>
          </cell>
          <cell r="B1019" t="str">
            <v>CABO DE COBRE ISOLADO PVC RESISTENTE A CHAMA 450/750 V 25 MM2 FORNECIMENTO E INSTALACAO</v>
          </cell>
          <cell r="C1019" t="str">
            <v>M</v>
          </cell>
          <cell r="D1019">
            <v>10.95</v>
          </cell>
        </row>
        <row r="1020">
          <cell r="A1020" t="str">
            <v>73860/014</v>
          </cell>
          <cell r="B1020" t="str">
            <v>CABO DE COBRE ISOLADO PVC RESISTENTE A CHAMA 450/750 V 50 MM2 FORNECIMENTO E INSTALACAO</v>
          </cell>
          <cell r="C1020" t="str">
            <v>M</v>
          </cell>
          <cell r="D1020">
            <v>19.95</v>
          </cell>
        </row>
        <row r="1021">
          <cell r="A1021" t="str">
            <v>73860/015</v>
          </cell>
          <cell r="B1021" t="str">
            <v>CABO DE COBRE ISOLADO PVC RESISTENTE A CHAMA 450/750 V 70 MM2 FORNECIMENTO E INSTALACAO</v>
          </cell>
          <cell r="C1021" t="str">
            <v>M</v>
          </cell>
          <cell r="D1021">
            <v>28.57</v>
          </cell>
        </row>
        <row r="1022">
          <cell r="A1022" t="str">
            <v>73860/016</v>
          </cell>
          <cell r="B1022" t="str">
            <v>CABO DE COBRE ISOLADO PVC RESISTENTE A CHAMA 450/750 V 95 MM2 FORNECIMENTO E INSTALACAO</v>
          </cell>
          <cell r="C1022" t="str">
            <v>M</v>
          </cell>
          <cell r="D1022">
            <v>37.9</v>
          </cell>
        </row>
        <row r="1023">
          <cell r="A1023" t="str">
            <v>73860/017</v>
          </cell>
          <cell r="B1023" t="str">
            <v>CABO DE COBRE ISOLADO PVC RESISTENTE A CHAMA 450/750 V 120 MM2 FORNECIMENTO E INSTALACAO</v>
          </cell>
          <cell r="C1023" t="str">
            <v>M</v>
          </cell>
          <cell r="D1023">
            <v>46.85</v>
          </cell>
        </row>
        <row r="1024">
          <cell r="A1024" t="str">
            <v>73860/018</v>
          </cell>
          <cell r="B1024" t="str">
            <v>CABO DE COBRE ISOLADO PVC RESISTENTE A CHAMA 450/750 V 150 MM2 FORNECIMENTO E INSTALACAO</v>
          </cell>
          <cell r="C1024" t="str">
            <v>M</v>
          </cell>
          <cell r="D1024">
            <v>56.24</v>
          </cell>
        </row>
        <row r="1025">
          <cell r="A1025" t="str">
            <v>73860/019</v>
          </cell>
          <cell r="B1025" t="str">
            <v>CABO DE COBRE ISOLADO PVC RESISTENTE A CHAMA 450/750 V 185 MM2 FORNECIMENTO E INSTALACAO</v>
          </cell>
          <cell r="C1025" t="str">
            <v>M</v>
          </cell>
          <cell r="D1025">
            <v>69.53</v>
          </cell>
        </row>
        <row r="1026">
          <cell r="A1026" t="str">
            <v>73860/020</v>
          </cell>
          <cell r="B1026" t="str">
            <v>CABO DE COBRE ISOLADO PVC RESISTENTE A CHAMA 450/750 V 240 MM2 FORNECIMENTO E INSTALACAO</v>
          </cell>
          <cell r="C1026" t="str">
            <v>M</v>
          </cell>
          <cell r="D1026">
            <v>89.11</v>
          </cell>
        </row>
        <row r="1027">
          <cell r="A1027" t="str">
            <v>73860/021</v>
          </cell>
          <cell r="B1027" t="str">
            <v>CABO DE COBRE ISOLADO PVC RESISTENTE A CHAMA 450/750 V 300 MM2 FORNECIMENTO E INSTALACAO</v>
          </cell>
          <cell r="C1027" t="str">
            <v>M</v>
          </cell>
          <cell r="D1027">
            <v>107.4</v>
          </cell>
        </row>
        <row r="1028">
          <cell r="A1028" t="str">
            <v>73860/022</v>
          </cell>
          <cell r="B1028" t="str">
            <v>CABO DE COBRE ISOLADO PVC RESISTENTE A CHAMA 450/750 V 35 MM2 FORNECIMENTO E INSTALACAO</v>
          </cell>
          <cell r="C1028" t="str">
            <v>M</v>
          </cell>
          <cell r="D1028">
            <v>14.8</v>
          </cell>
        </row>
        <row r="1029">
          <cell r="A1029">
            <v>74116</v>
          </cell>
          <cell r="B1029" t="str">
            <v>FORN/INSTAL FIO ISOLADO PVC 750V 4MM2</v>
          </cell>
          <cell r="C1029"/>
          <cell r="D1029"/>
        </row>
        <row r="1030">
          <cell r="A1030" t="str">
            <v>74116/001</v>
          </cell>
          <cell r="B1030" t="str">
            <v>FIO ISOLADO PVC 750V 4 MM2, FORNECIMENTO E INSTALACAO</v>
          </cell>
          <cell r="C1030" t="str">
            <v>M</v>
          </cell>
          <cell r="D1030">
            <v>3.36</v>
          </cell>
        </row>
        <row r="1031">
          <cell r="A1031">
            <v>74117</v>
          </cell>
          <cell r="B1031" t="str">
            <v>FORN/INSTAL FIO ISOLADO PVC 750V 2,5MM2</v>
          </cell>
          <cell r="C1031"/>
          <cell r="D1031"/>
        </row>
        <row r="1032">
          <cell r="A1032" t="str">
            <v>74117/001</v>
          </cell>
          <cell r="B1032" t="str">
            <v>FIO ISOLADO PVC 750V 2,5 MM2, FORNECIMENTO E INSTALACAO</v>
          </cell>
          <cell r="C1032" t="str">
            <v>M</v>
          </cell>
          <cell r="D1032">
            <v>2.69</v>
          </cell>
        </row>
        <row r="1033">
          <cell r="A1033">
            <v>74172</v>
          </cell>
          <cell r="B1033" t="str">
            <v>FORN/INSTAL FIO ISOLADO PVC 750V 10MM2</v>
          </cell>
          <cell r="C1033"/>
          <cell r="D1033"/>
        </row>
        <row r="1034">
          <cell r="A1034" t="str">
            <v>74172/001</v>
          </cell>
          <cell r="B1034" t="str">
            <v>FIO ISOLADO PVC 750V 10 MM2, FORNECIMENTO E INSTALACAO</v>
          </cell>
          <cell r="C1034" t="str">
            <v>M</v>
          </cell>
          <cell r="D1034">
            <v>5.71</v>
          </cell>
        </row>
        <row r="1035">
          <cell r="A1035">
            <v>74173</v>
          </cell>
          <cell r="B1035" t="str">
            <v>FORN/INSTAL FIO ISOLADO PVC 750V 6MM2</v>
          </cell>
          <cell r="C1035"/>
          <cell r="D1035"/>
        </row>
        <row r="1036">
          <cell r="A1036" t="str">
            <v>74173/001</v>
          </cell>
          <cell r="B1036" t="str">
            <v>FIO ISOLADO PVC 750V 6 MM2, FORNECIMENTO E INSTALACAO</v>
          </cell>
          <cell r="C1036" t="str">
            <v>M</v>
          </cell>
          <cell r="D1036">
            <v>4.12</v>
          </cell>
        </row>
        <row r="1037">
          <cell r="A1037">
            <v>74855</v>
          </cell>
          <cell r="B1037" t="str">
            <v>FIO C/ISOLAMENTO TERMOPLASTICO ANTICHAMA NA BITOLA DE 16MM2 COM PREPARO CORTE E ENFIACAO EM ELETRODUTOS 450/750V-FORNEC E COLOCACAO</v>
          </cell>
          <cell r="C1037" t="str">
            <v>M</v>
          </cell>
          <cell r="D1037">
            <v>8.17</v>
          </cell>
        </row>
        <row r="1038">
          <cell r="A1038">
            <v>168</v>
          </cell>
          <cell r="B1038" t="str">
            <v>CAIXAS</v>
          </cell>
          <cell r="C1038"/>
          <cell r="D1038"/>
        </row>
        <row r="1039">
          <cell r="A1039">
            <v>73861</v>
          </cell>
          <cell r="B1039" t="str">
            <v>CONDULETES</v>
          </cell>
          <cell r="C1039"/>
          <cell r="D1039"/>
        </row>
        <row r="1040">
          <cell r="A1040" t="str">
            <v>73861/001</v>
          </cell>
          <cell r="B1040" t="str">
            <v>CONDULETE 1/2" EM LIGA DE ALUMÍNIO FUNDIDO TIPO ”B” - FORNECIMENTO E INSTALACAO</v>
          </cell>
          <cell r="C1040" t="str">
            <v>UN</v>
          </cell>
          <cell r="D1040">
            <v>9.73</v>
          </cell>
        </row>
        <row r="1041">
          <cell r="A1041" t="str">
            <v>73861/002</v>
          </cell>
          <cell r="B1041" t="str">
            <v>CONDULETE 3/4" EM LIGA DE ALUMÍNIO FUNDIDO TIPO "B" - FORNECIMENTO E INSTALACAO</v>
          </cell>
          <cell r="C1041" t="str">
            <v>UN</v>
          </cell>
          <cell r="D1041">
            <v>11.06</v>
          </cell>
        </row>
        <row r="1042">
          <cell r="A1042" t="str">
            <v>73861/003</v>
          </cell>
          <cell r="B1042" t="str">
            <v>CONDULETE 1" EM LIGA DE ALUMÍNIO FUNDIDO TIPO "B" - FORNECIMENTO E INSTALACAO</v>
          </cell>
          <cell r="C1042" t="str">
            <v>UN</v>
          </cell>
          <cell r="D1042">
            <v>15.6</v>
          </cell>
        </row>
        <row r="1043">
          <cell r="A1043" t="str">
            <v>73861/004</v>
          </cell>
          <cell r="B1043" t="str">
            <v>CONDULETE 1/2" EM LIGA DE ALUMÍNIO FUNDIDO TIPO "C" - FORNECIMENTO E INSTALACAO</v>
          </cell>
          <cell r="C1043" t="str">
            <v>UN</v>
          </cell>
          <cell r="D1043">
            <v>10.94</v>
          </cell>
        </row>
        <row r="1044">
          <cell r="A1044" t="str">
            <v>73861/005</v>
          </cell>
          <cell r="B1044" t="str">
            <v>CONDULETE 3/4" EM LIGA DE ALUMÍNIO FUNDIDO TIPO "C" - FORNECIMENTO EINSTALACAO</v>
          </cell>
          <cell r="C1044" t="str">
            <v>UN</v>
          </cell>
          <cell r="D1044">
            <v>11.59</v>
          </cell>
        </row>
        <row r="1045">
          <cell r="A1045" t="str">
            <v>73861/006</v>
          </cell>
          <cell r="B1045" t="str">
            <v>CONDULETE 1" EM LIGA DE ALUMÍNIO FUNDIDO TIPO "C" - FORNECIMENTO E INSTALACAO</v>
          </cell>
          <cell r="C1045" t="str">
            <v>UN</v>
          </cell>
          <cell r="D1045">
            <v>17.38</v>
          </cell>
        </row>
        <row r="1046">
          <cell r="A1046" t="str">
            <v>73861/007</v>
          </cell>
          <cell r="B1046" t="str">
            <v>CONDULETE 1/2" EM LIGA DE ALUMÍNIO FUNDIDO TIPO "E" - FORNECIMENTO E INSTALACAO</v>
          </cell>
          <cell r="C1046" t="str">
            <v>UN</v>
          </cell>
          <cell r="D1046">
            <v>9.14</v>
          </cell>
        </row>
        <row r="1047">
          <cell r="A1047" t="str">
            <v>73861/008</v>
          </cell>
          <cell r="B1047" t="str">
            <v>CONDULETE 3/4" EM LIGA DE ALUMÍNIO FUNDIDO TIPO "E" - FORNECIMENTO E INSTALACAO</v>
          </cell>
          <cell r="C1047" t="str">
            <v>UN</v>
          </cell>
          <cell r="D1047">
            <v>10.3</v>
          </cell>
        </row>
        <row r="1048">
          <cell r="A1048" t="str">
            <v>73861/009</v>
          </cell>
          <cell r="B1048" t="str">
            <v>CONDULETE 1" EM LIGA DE ALUMÍNIO FUNDIDO TIPO "E" - FORNECIMENTO E INSTALACAO</v>
          </cell>
          <cell r="C1048" t="str">
            <v>UN</v>
          </cell>
          <cell r="D1048">
            <v>15.89</v>
          </cell>
        </row>
        <row r="1049">
          <cell r="A1049" t="str">
            <v>73861/010</v>
          </cell>
          <cell r="B1049" t="str">
            <v>CONDULETE 1/2" EM LIGA DE ALUMÍNIO FUNDIDO TIPO "LB" - FORNECIMENTO EINSTALACAO</v>
          </cell>
          <cell r="C1049" t="str">
            <v>UN</v>
          </cell>
          <cell r="D1049">
            <v>10.29</v>
          </cell>
        </row>
        <row r="1050">
          <cell r="A1050" t="str">
            <v>73861/011</v>
          </cell>
          <cell r="B1050" t="str">
            <v>CONDULETE 3/4" EM LIGA DE ALUMÍNIO FUNDIDO TIPO "LB" - FORNECIMENTO EINSTALACAO</v>
          </cell>
          <cell r="C1050" t="str">
            <v>UN</v>
          </cell>
          <cell r="D1050">
            <v>11.64</v>
          </cell>
        </row>
        <row r="1051">
          <cell r="A1051" t="str">
            <v>73861/012</v>
          </cell>
          <cell r="B1051" t="str">
            <v>CONDULETE 1" EM LIGA DE ALUMÍNIO FUNDIDO TIPO "LB" - FORNECIMENTO E INSTALACAO</v>
          </cell>
          <cell r="C1051" t="str">
            <v>UN</v>
          </cell>
          <cell r="D1051">
            <v>17.13</v>
          </cell>
        </row>
        <row r="1052">
          <cell r="A1052" t="str">
            <v>73861/013</v>
          </cell>
          <cell r="B1052" t="str">
            <v>CONDULETE 1/2" EM LIGA DE ALUMÍNIO FUNDIDO TIPO "LL" - FORNECIMENTO EINSTALACAO</v>
          </cell>
          <cell r="C1052" t="str">
            <v>UN</v>
          </cell>
          <cell r="D1052">
            <v>10.29</v>
          </cell>
        </row>
        <row r="1053">
          <cell r="A1053" t="str">
            <v>73861/014</v>
          </cell>
          <cell r="B1053" t="str">
            <v>CONDULETE 3/4" EM LIGA DE ALUMÍNIO FUNDIDO TIPO "LL" - FORNECIMENTO EINSTALACAO</v>
          </cell>
          <cell r="C1053" t="str">
            <v>UN</v>
          </cell>
          <cell r="D1053">
            <v>11.64</v>
          </cell>
        </row>
        <row r="1054">
          <cell r="A1054" t="str">
            <v>73861/015</v>
          </cell>
          <cell r="B1054" t="str">
            <v>CONDULETE 1" EM LIGA DE ALUMÍNIO FUNDIDO TIPO "LL" - FORNECIMENTO E INSTALACAO</v>
          </cell>
          <cell r="C1054" t="str">
            <v>UN</v>
          </cell>
          <cell r="D1054">
            <v>17.13</v>
          </cell>
        </row>
        <row r="1055">
          <cell r="A1055" t="str">
            <v>73861/016</v>
          </cell>
          <cell r="B1055" t="str">
            <v>CONDULETE 1/2" EM LIGA DE ALUMÍNIO FUNDIDO TIPO "X" - FORNECIMENTO E INSTALACAO</v>
          </cell>
          <cell r="C1055" t="str">
            <v>UN</v>
          </cell>
          <cell r="D1055">
            <v>12.54</v>
          </cell>
        </row>
        <row r="1056">
          <cell r="A1056" t="str">
            <v>73861/017</v>
          </cell>
          <cell r="B1056" t="str">
            <v>CONDULETE 3/4" EM LIGA DE ALUMÍNIO FUNDIDO TIPO "X" - FORNECIMENTO E INSTALACAO</v>
          </cell>
          <cell r="C1056" t="str">
            <v>UN</v>
          </cell>
          <cell r="D1056">
            <v>14.21</v>
          </cell>
        </row>
        <row r="1057">
          <cell r="A1057" t="str">
            <v>73861/018</v>
          </cell>
          <cell r="B1057" t="str">
            <v>CONDULETE 1" EM LIGA DE ALUMÍNIO FUNDIDO TIPO "X" - FORNECIMENTO E INSTALACAO</v>
          </cell>
          <cell r="C1057" t="str">
            <v>UN</v>
          </cell>
          <cell r="D1057">
            <v>22.82</v>
          </cell>
        </row>
        <row r="1058">
          <cell r="A1058" t="str">
            <v>73861/019</v>
          </cell>
          <cell r="B1058" t="str">
            <v>CONDULETE 1/2" EM LIGA DE ALUMÍNIO FUNDIDO TIPO "T" - FORNECIMENTO E INSTALACAO</v>
          </cell>
          <cell r="C1058" t="str">
            <v>UN</v>
          </cell>
          <cell r="D1058">
            <v>11.98</v>
          </cell>
        </row>
        <row r="1059">
          <cell r="A1059" t="str">
            <v>73861/020</v>
          </cell>
          <cell r="B1059" t="str">
            <v>CONDULETE 3/4" EM LIGA DE ALUMÍNIO FUNDIDO TIPO "T" - FORNECIMENTO E INSTALACAO</v>
          </cell>
          <cell r="C1059" t="str">
            <v>UN</v>
          </cell>
          <cell r="D1059">
            <v>12.95</v>
          </cell>
        </row>
        <row r="1060">
          <cell r="A1060" t="str">
            <v>73861/021</v>
          </cell>
          <cell r="B1060" t="str">
            <v>CONDULETE 1" EM LIGA DE ALUMÍNIO FUNDIDO TIPO "T" - FORNECIMENTO E INSTALACAO</v>
          </cell>
          <cell r="C1060" t="str">
            <v>UN</v>
          </cell>
          <cell r="D1060">
            <v>20.41</v>
          </cell>
        </row>
        <row r="1061">
          <cell r="A1061">
            <v>74043</v>
          </cell>
          <cell r="B1061" t="str">
            <v>CONDULETE PVC 3/4”</v>
          </cell>
          <cell r="C1061"/>
          <cell r="D1061"/>
        </row>
        <row r="1062">
          <cell r="A1062" t="str">
            <v>74043/001</v>
          </cell>
          <cell r="B1062" t="str">
            <v>CONDULETE PVC TIPO B 3/4” SEM TAMPA, FORNECIMENTO E INSTALACAO</v>
          </cell>
          <cell r="C1062" t="str">
            <v>UN</v>
          </cell>
          <cell r="D1062">
            <v>13.89</v>
          </cell>
        </row>
        <row r="1063">
          <cell r="A1063" t="str">
            <v>74043/002</v>
          </cell>
          <cell r="B1063" t="str">
            <v>CONDULETE PVC TIPO LL 3/4 ” SEM TAMPA, FORNECIMENTO E INSTALACAO</v>
          </cell>
          <cell r="C1063" t="str">
            <v>UN</v>
          </cell>
          <cell r="D1063">
            <v>11.07</v>
          </cell>
        </row>
        <row r="1064">
          <cell r="A1064" t="str">
            <v>74043/003</v>
          </cell>
          <cell r="B1064" t="str">
            <v>CONDULETE PVC TIPO ”TB” 3/4” SEM TAMPA, FORNECIMENTO E INSTALACAO</v>
          </cell>
          <cell r="C1064" t="str">
            <v>UN</v>
          </cell>
          <cell r="D1064">
            <v>19.64</v>
          </cell>
        </row>
        <row r="1065">
          <cell r="A1065" t="str">
            <v>74043/004</v>
          </cell>
          <cell r="B1065" t="str">
            <v>CAIXA DE LIGACAO EM ALUMINIO SILICIO, TIPO CONDULETE FORMATO "C" 3/4" , FORNECIMENTO E INSTALACAO</v>
          </cell>
          <cell r="C1065" t="str">
            <v>UN</v>
          </cell>
          <cell r="D1065">
            <v>11.59</v>
          </cell>
        </row>
        <row r="1066">
          <cell r="A1066">
            <v>74248</v>
          </cell>
          <cell r="B1066" t="str">
            <v>CAIXA DE PASSAGEM EM ALVENARIA COM TAMPA DE CONCR</v>
          </cell>
          <cell r="C1066"/>
          <cell r="D1066"/>
        </row>
        <row r="1067">
          <cell r="A1067" t="str">
            <v>74248/001</v>
          </cell>
          <cell r="B1067" t="str">
            <v>CAIXA DE PASSAGEM EM ALVENARIA COM TAMPA CONCRETO 40X40X40 CM</v>
          </cell>
          <cell r="C1067" t="str">
            <v>UN</v>
          </cell>
          <cell r="D1067">
            <v>54.83</v>
          </cell>
        </row>
        <row r="1068">
          <cell r="A1068">
            <v>169</v>
          </cell>
          <cell r="B1068" t="str">
            <v>QUADROS/DISJUNTORES</v>
          </cell>
          <cell r="C1068"/>
          <cell r="D1068"/>
        </row>
        <row r="1069">
          <cell r="A1069">
            <v>68066</v>
          </cell>
          <cell r="B1069" t="str">
            <v>CAIXA DE PROTECAO PARA MEDIDOR MONOFASICO, FORNECIMENTO E INSTALACAO</v>
          </cell>
          <cell r="C1069" t="str">
            <v>UN</v>
          </cell>
          <cell r="D1069">
            <v>88.19</v>
          </cell>
        </row>
        <row r="1070">
          <cell r="A1070">
            <v>72319</v>
          </cell>
          <cell r="B1070" t="str">
            <v>DISJUNTOR BAIXA TENSAO TRIPOLAR A SECO 800A/600V, INCLUSIVE ELETROTÉCNICO</v>
          </cell>
          <cell r="C1070" t="str">
            <v>UN</v>
          </cell>
          <cell r="D1070">
            <v>4008.11</v>
          </cell>
        </row>
        <row r="1071">
          <cell r="A1071">
            <v>72341</v>
          </cell>
          <cell r="B1071" t="str">
            <v>CONTATOR TRIPOLAR I NOMINAL 12A - FORNECIMENTO E INSTALACAO INCLUSIVEELETROTÉCNICO</v>
          </cell>
          <cell r="C1071" t="str">
            <v>UN</v>
          </cell>
          <cell r="D1071">
            <v>150.84</v>
          </cell>
        </row>
        <row r="1072">
          <cell r="A1072">
            <v>72343</v>
          </cell>
          <cell r="B1072" t="str">
            <v>CONTATOR TRIPOLAR I NOMINAL 22A - FORNECIMENTO E INSTALACAO INCLUSIVEELETROTÉCNICO</v>
          </cell>
          <cell r="C1072" t="str">
            <v>UN</v>
          </cell>
          <cell r="D1072">
            <v>190.61</v>
          </cell>
        </row>
        <row r="1073">
          <cell r="A1073">
            <v>72344</v>
          </cell>
          <cell r="B1073" t="str">
            <v>CONTATOR TRIPOLAR I NOMINAL 36A - FORNECIMENTO E INSTALACAO INCLUSIVEELETROTÉCNICO</v>
          </cell>
          <cell r="C1073" t="str">
            <v>UN</v>
          </cell>
          <cell r="D1073">
            <v>364.98</v>
          </cell>
        </row>
        <row r="1074">
          <cell r="A1074">
            <v>72345</v>
          </cell>
          <cell r="B1074" t="str">
            <v>CONTATOR TRIPOLAR I NOMIMAL 94A - FORNECIMENTO E INSTALACAO INCLUSIVEELETROTÉCNICO</v>
          </cell>
          <cell r="C1074" t="str">
            <v>UN</v>
          </cell>
          <cell r="D1074">
            <v>1005.05</v>
          </cell>
        </row>
        <row r="1075">
          <cell r="A1075">
            <v>73918</v>
          </cell>
          <cell r="B1075" t="str">
            <v>CAIXA PASSAGEM P/TELEFONE</v>
          </cell>
          <cell r="C1075"/>
          <cell r="D1075"/>
        </row>
        <row r="1076">
          <cell r="A1076" t="str">
            <v>73918/001</v>
          </cell>
          <cell r="B1076" t="str">
            <v>CAIXA DE PASSAGEM PARA TELEFONE 10X10X5CM, FORNECIMENTO E INSTALACAO</v>
          </cell>
          <cell r="C1076" t="str">
            <v>UN</v>
          </cell>
          <cell r="D1076">
            <v>32.020000000000003</v>
          </cell>
        </row>
        <row r="1077">
          <cell r="A1077" t="str">
            <v>73918/002</v>
          </cell>
          <cell r="B1077" t="str">
            <v>CAIXA DE PASSAGEM PARA TELEFONE 80X80X15CM, FORNECIMENTO E INSTALACAO</v>
          </cell>
          <cell r="C1077" t="str">
            <v>UN</v>
          </cell>
          <cell r="D1077">
            <v>310.86</v>
          </cell>
        </row>
        <row r="1078">
          <cell r="A1078" t="str">
            <v>73918/003</v>
          </cell>
          <cell r="B1078" t="str">
            <v>CAIXA DE PASSAGEM PARA TELEFONE 150X150X15CM, FORNECIMENTO E INSTALACAO</v>
          </cell>
          <cell r="C1078" t="str">
            <v>UN</v>
          </cell>
          <cell r="D1078">
            <v>1130.81</v>
          </cell>
        </row>
        <row r="1079">
          <cell r="A1079">
            <v>74052</v>
          </cell>
          <cell r="B1079" t="str">
            <v>P/DISTRIBUICAO 4 CIRCUITOS INCLUSIVE ACESSORIOS</v>
          </cell>
          <cell r="C1079"/>
          <cell r="D1079"/>
        </row>
        <row r="1080">
          <cell r="A1080" t="str">
            <v>74052/001</v>
          </cell>
          <cell r="B1080" t="str">
            <v>QUADRO DE DISTRIBUICAO PARA TELEFONE N.4, 60X60X12CM EM CHAPA METALICA, SEM ACESSORIOS, PADRAO TELEBRAS, FORNECIMENTO E INSTALACAO</v>
          </cell>
          <cell r="C1080" t="str">
            <v>UN</v>
          </cell>
          <cell r="D1080">
            <v>197.81</v>
          </cell>
        </row>
        <row r="1081">
          <cell r="A1081" t="str">
            <v>74052/002</v>
          </cell>
          <cell r="B1081" t="str">
            <v>QUADRO DE DISTRIBUICAO PARA TELEFONE N.3, 40X40X12CM EM CHAPA METALICA, SEM ACESSORIOS, PADRAO TELEBRAS, FORNECIMENTO E INSTALACAO</v>
          </cell>
          <cell r="C1081" t="str">
            <v>UN</v>
          </cell>
          <cell r="D1081">
            <v>134.44999999999999</v>
          </cell>
        </row>
        <row r="1082">
          <cell r="A1082" t="str">
            <v>74052/003</v>
          </cell>
          <cell r="B1082" t="str">
            <v>QUADRO DE DISTRIBUICAO PARA TELEFONE N.2, 20X20X12CM EM CHAPA METALICA, SEM ACESSORIOS, PADRAO TELEBRAS, FORNECIMENTO E INSTALACAO</v>
          </cell>
          <cell r="C1082" t="str">
            <v>UN</v>
          </cell>
          <cell r="D1082">
            <v>81.64</v>
          </cell>
        </row>
        <row r="1083">
          <cell r="A1083" t="str">
            <v>74052/004</v>
          </cell>
          <cell r="B1083" t="str">
            <v>QUADRO DE DISTRIBUICAO DE ENERGIA SEM PORTA, 4 CIRCUITOS, INCLUSIVE ACESSORIOS</v>
          </cell>
          <cell r="C1083" t="str">
            <v>UN</v>
          </cell>
          <cell r="D1083">
            <v>93.56</v>
          </cell>
        </row>
        <row r="1084">
          <cell r="A1084" t="str">
            <v>74052/005</v>
          </cell>
          <cell r="B1084" t="str">
            <v>QUADRO DE MEDICAO GERAL EM CHAPA METALICA PARA EDIFICIOS COM 16 APTOS,INCLUSIVE DISJUNTORES E ATERRAMENTO</v>
          </cell>
          <cell r="C1084" t="str">
            <v>UN</v>
          </cell>
          <cell r="D1084">
            <v>893.77</v>
          </cell>
        </row>
        <row r="1085">
          <cell r="A1085">
            <v>74130</v>
          </cell>
          <cell r="B1085" t="str">
            <v>DISJUNTORES</v>
          </cell>
          <cell r="C1085"/>
          <cell r="D1085"/>
        </row>
        <row r="1086">
          <cell r="A1086" t="str">
            <v>74130/001</v>
          </cell>
          <cell r="B1086" t="str">
            <v>DISJUNTOR TERMOMAGNETICO MONOPOLAR PADRAO NEMA (AMERICANO) 10 A 30A 240V, FORNECIMENTO E INSTALACAO</v>
          </cell>
          <cell r="C1086" t="str">
            <v>UN</v>
          </cell>
          <cell r="D1086">
            <v>7.97</v>
          </cell>
        </row>
        <row r="1087">
          <cell r="A1087" t="str">
            <v>74130/002</v>
          </cell>
          <cell r="B1087" t="str">
            <v>DISJUNTOR TERMOMAGNETICO MONOPOLAR PADRAO NEMA (AMERICANO) 35 A 50A 240V, FORNECIMENTO E INSTALACAO</v>
          </cell>
          <cell r="C1087" t="str">
            <v>UN</v>
          </cell>
          <cell r="D1087">
            <v>11.68</v>
          </cell>
        </row>
        <row r="1088">
          <cell r="A1088" t="str">
            <v>74130/003</v>
          </cell>
          <cell r="B1088" t="str">
            <v>DISJUNTOR TERMOMAGNETICO BIPOLAR PADRAO NEMA (AMERICANO) 10 A 50A 240V, FORNECIMENTO E INSTALACAO</v>
          </cell>
          <cell r="C1088" t="str">
            <v>UN</v>
          </cell>
          <cell r="D1088">
            <v>45.15</v>
          </cell>
        </row>
        <row r="1089">
          <cell r="A1089" t="str">
            <v>74130/004</v>
          </cell>
          <cell r="B1089" t="str">
            <v>DISJUNTOR TERMOMAGNETICO TRIPOLAR PADRAO NEMA (AMERICANO) 10 A 50A 240V, FORNECIMENTO E INSTALACAO</v>
          </cell>
          <cell r="C1089" t="str">
            <v>UN</v>
          </cell>
          <cell r="D1089">
            <v>54.29</v>
          </cell>
        </row>
        <row r="1090">
          <cell r="A1090" t="str">
            <v>74130/005</v>
          </cell>
          <cell r="B1090" t="str">
            <v>DISJUNTOR TERMOMAGNETICO TRIPOLAR PADRAO NEMA (AMERICANO) 60 A 100A 240V, FORNECIMENTO E INSTALACAO</v>
          </cell>
          <cell r="C1090" t="str">
            <v>UN</v>
          </cell>
          <cell r="D1090">
            <v>76.3</v>
          </cell>
        </row>
        <row r="1091">
          <cell r="A1091" t="str">
            <v>74130/006</v>
          </cell>
          <cell r="B1091" t="str">
            <v>DISJUNTOR TERMOMAGNETICO TRIPOLAR PADRAO NEMA (AMERICANO) 125 A 150A 240V, FORNECIMENTO E INSTALACAO</v>
          </cell>
          <cell r="C1091" t="str">
            <v>UN</v>
          </cell>
          <cell r="D1091">
            <v>194.87</v>
          </cell>
        </row>
        <row r="1092">
          <cell r="A1092" t="str">
            <v>74130/007</v>
          </cell>
          <cell r="B1092" t="str">
            <v>DISJUNTOR TERMOMAGNETICO TRIPOLAR EM CAIXA MOLDADA 250A 600V, FORNECIMENTO E INSTALACAO</v>
          </cell>
          <cell r="C1092" t="str">
            <v>UN</v>
          </cell>
          <cell r="D1092">
            <v>821.86</v>
          </cell>
        </row>
        <row r="1093">
          <cell r="A1093" t="str">
            <v>74130/008</v>
          </cell>
          <cell r="B1093" t="str">
            <v>DISJUNTOR TERMOMAGNETICO TRIPOLAR EM CAIXA MOLDADA 300 A 400A 600V, FORNECIMENTO E INSTALACAO</v>
          </cell>
          <cell r="C1093" t="str">
            <v>UN</v>
          </cell>
          <cell r="D1093">
            <v>1052.8399999999999</v>
          </cell>
        </row>
        <row r="1094">
          <cell r="A1094" t="str">
            <v>74130/009</v>
          </cell>
          <cell r="B1094" t="str">
            <v>DISJUNTOR TERMOMAGNETICO TRIPOLAR EM CAIXA MOLDADA 500 A 600A 600V, FORNECIMENTO E INSTALACAO</v>
          </cell>
          <cell r="C1094" t="str">
            <v>UN</v>
          </cell>
          <cell r="D1094">
            <v>2370.89</v>
          </cell>
        </row>
        <row r="1095">
          <cell r="A1095" t="str">
            <v>74130/010</v>
          </cell>
          <cell r="B1095" t="str">
            <v>DISJUNTOR TERMOMAGNETICO TRIPOLAR EM CAIXA MOLDADA 175 A 225A 240V, FORNECIMENTO E INSTALACAO</v>
          </cell>
          <cell r="C1095" t="str">
            <v>UN</v>
          </cell>
          <cell r="D1095">
            <v>630.71</v>
          </cell>
        </row>
        <row r="1096">
          <cell r="A1096">
            <v>74131</v>
          </cell>
          <cell r="B1096" t="str">
            <v>QUADROS DE DISTRIBUICAO.</v>
          </cell>
          <cell r="C1096"/>
          <cell r="D1096"/>
        </row>
        <row r="1097">
          <cell r="A1097" t="str">
            <v>74131/001</v>
          </cell>
          <cell r="B1097" t="str">
            <v>QUADRO DE DISTRIBUICAO DE ENERGIA EM CHAPA METALICA, PARA 3 DISJUNTORES TERMOMAGNETICOS MONOPOLARES, SEM DISPOSITIVO PARA CHAVE GERAL, COM PORTA, SEM BARRAMENTOS FASES E COM BARRAMENTO NEUTRO, FORNECIMENTO E INSTALACAO</v>
          </cell>
          <cell r="C1097" t="str">
            <v>UN</v>
          </cell>
          <cell r="D1097">
            <v>48.28</v>
          </cell>
        </row>
        <row r="1098">
          <cell r="A1098" t="str">
            <v>74131/002</v>
          </cell>
          <cell r="B1098" t="str">
            <v>QUADRO DE DISTRIBUICAO DE ENERGIA EM CHAPA METALICA, DE EMBUTIR, SEM PORTA, PARA 6 DISJUNTORES TERMOMAGNETICOS MONOPOLARES, SEM DISPOSITIVOPARA CHAVE GERAL, SEM BARRAMENTOS FASES E COM BARRAMENTO NEUTRO, FORNECIMENTO E INSTALACAO</v>
          </cell>
          <cell r="C1098" t="str">
            <v>UN</v>
          </cell>
          <cell r="D1098">
            <v>56.51</v>
          </cell>
        </row>
        <row r="1099">
          <cell r="A1099" t="str">
            <v>74131/003</v>
          </cell>
          <cell r="B1099" t="str">
            <v>QUADRO DE DISTRIBUICAO DE ENERGIA EM CHAPA METALICA, DE EMBUTIR, SEM PORTA, PARA 12 DISJUNTORES TERMOMAGNETICOS MONOPOLARES, SEM DISPOSITIVOPARA CHAVE GERAL, SEM BARRAMENTOS FASES E COM BARRAMENTO NEUTRO, FORNECIMENTO E INSTALACAO</v>
          </cell>
          <cell r="C1099" t="str">
            <v>UN</v>
          </cell>
          <cell r="D1099">
            <v>85.22</v>
          </cell>
        </row>
        <row r="1100">
          <cell r="A1100" t="str">
            <v>74131/004</v>
          </cell>
          <cell r="B1100" t="str">
            <v>QUADRO DE DISTRIBUICAO DE ENERGIA EM CHAPA METALICA, DE SOBREPOR, COMPORTA, PARA 18 DISJUNTORES TERMOMAGNETICOS MONOPOLARES, SEM DISPOSITIVO PARA CHAVE GERAL, COM BARRAMENTO TRIFASICO E NEUTRO, FORNECIMENTO EINSTALACAO</v>
          </cell>
          <cell r="C1100" t="str">
            <v>UN</v>
          </cell>
          <cell r="D1100">
            <v>303.62</v>
          </cell>
        </row>
        <row r="1101">
          <cell r="A1101" t="str">
            <v>74131/005</v>
          </cell>
          <cell r="B1101" t="str">
            <v>QUADRO DE DISTRIBUICAO DE ENERGIA EM CHAPA METALICA, DE SOBREPOR, COMPORTA, PARA 24 DISJUNTORES TERMOMAGNETICOS MONOPOLARES, SEM DISPOSITIVO PARA CHAVE GERAL, COM BARRAMENTO TRIFASICO E NEUTRO, FORNECIMENTO EINSTALACAO</v>
          </cell>
          <cell r="C1101" t="str">
            <v>UN</v>
          </cell>
          <cell r="D1101">
            <v>355.84</v>
          </cell>
        </row>
        <row r="1102">
          <cell r="A1102" t="str">
            <v>74131/006</v>
          </cell>
          <cell r="B1102" t="str">
            <v>QUADRO DE DISTRIBUICAO DE ENERGIA EM CHAPA METALICA, DE EMBUTIR, COM PORTA, PARA 32 DISJUNTORES TERMOMAGNETICOS MONOPOLARES, SEM DISPOSITIVOPARA CHAVE GERAL, COM BARRAMENTO TRIFASICO E NEUTRO, FORNECIMENTO E INSTALACAO</v>
          </cell>
          <cell r="C1102" t="str">
            <v>UN</v>
          </cell>
          <cell r="D1102">
            <v>512.45000000000005</v>
          </cell>
        </row>
        <row r="1103">
          <cell r="A1103" t="str">
            <v>74131/007</v>
          </cell>
          <cell r="B1103" t="str">
            <v>QUADRO DE DISTRIBUICAO DE ENERGIA EM CHAPA METALICA, DE EMBUTIR, COM PORTA, PARA 40 DISJUNTORES TERMOMAGNETICOS MONOPOLARES, COM DISPOSITIVOPARA CHAVE GERAL, COM BARRAMENTO TRIFASICO E NEUTRO, FORNECIMENTO E INSTALACAO</v>
          </cell>
          <cell r="C1103" t="str">
            <v>UN</v>
          </cell>
          <cell r="D1103">
            <v>582.82000000000005</v>
          </cell>
        </row>
        <row r="1104">
          <cell r="A1104" t="str">
            <v>74131/008</v>
          </cell>
          <cell r="B1104" t="str">
            <v>QUADRO DE DISTRIBUICAO DE ENERGIA EM CHAPA METALICA, DE EMBUTIR, COM PORTA, PARA 50 DISJUNTORES TERMOMAGNETICOS MONOPOLARES, SEM DISPOSITIVOPARA CHAVE GERAL, COM BARRAMENTO TRIFASICO E NEUTRO, FORNECIMENTO E INSTALACAO</v>
          </cell>
          <cell r="C1104" t="str">
            <v>UN</v>
          </cell>
          <cell r="D1104">
            <v>784.03</v>
          </cell>
        </row>
        <row r="1105">
          <cell r="A1105">
            <v>74247</v>
          </cell>
          <cell r="B1105" t="str">
            <v>INSTALACAO DE QUADRO DE DISTRIBUICAO DE EMBUTIR(QUADRA DESCOBERTA DO MET)</v>
          </cell>
          <cell r="C1105"/>
          <cell r="D1105"/>
        </row>
        <row r="1106">
          <cell r="A1106" t="str">
            <v>74247/001</v>
          </cell>
          <cell r="B1106" t="str">
            <v>QUADRO DE DISTRIBUICAO DE ENERGIA EM CHAPA METALICA, DE EMBUTIR, PARA12 DISJUNTORES TERMOMAGNETICOS MONOPOLARES, COM BARRAMENTO TRIFASICO,FORNECIMENTO E INSTALACAO</v>
          </cell>
          <cell r="C1106" t="str">
            <v>UN</v>
          </cell>
          <cell r="D1106">
            <v>175.31</v>
          </cell>
        </row>
        <row r="1107">
          <cell r="A1107">
            <v>76449</v>
          </cell>
          <cell r="B1107" t="str">
            <v>CAIXA PASSAGEM P/TELEFONE</v>
          </cell>
          <cell r="C1107"/>
          <cell r="D1107"/>
        </row>
        <row r="1108">
          <cell r="A1108" t="str">
            <v>76449/001</v>
          </cell>
          <cell r="B1108" t="str">
            <v>CAIXA DE PASSAGEM PARA TELEFONE 20X20X12CM, FORNECIMENTO E INSTALACAO</v>
          </cell>
          <cell r="C1108" t="str">
            <v>UN</v>
          </cell>
          <cell r="D1108">
            <v>75.739999999999995</v>
          </cell>
        </row>
        <row r="1109">
          <cell r="A1109" t="str">
            <v>76449/002</v>
          </cell>
          <cell r="B1109" t="str">
            <v>CAIXA DE PASSAGEM PARA TELEFONE 40X40X12CM, FORNECIMENTO E INSTALACAO</v>
          </cell>
          <cell r="C1109" t="str">
            <v>UN</v>
          </cell>
          <cell r="D1109">
            <v>126.15</v>
          </cell>
        </row>
        <row r="1110">
          <cell r="A1110" t="str">
            <v>76449/003</v>
          </cell>
          <cell r="B1110" t="str">
            <v>CAIXA DE PASSAGEM PARA TELEFONE 60X 60X12CM, FORNECIMENTO E INSTALACAO</v>
          </cell>
          <cell r="C1110" t="str">
            <v>UN</v>
          </cell>
          <cell r="D1110">
            <v>192.82</v>
          </cell>
        </row>
        <row r="1111">
          <cell r="A1111">
            <v>170</v>
          </cell>
          <cell r="B1111" t="str">
            <v>INTERRUPTOR/TOMADA</v>
          </cell>
          <cell r="C1111"/>
          <cell r="D1111"/>
        </row>
        <row r="1112">
          <cell r="A1112">
            <v>72331</v>
          </cell>
          <cell r="B1112" t="str">
            <v>INTERRUPTOR SIMPLES - 1 TECLA - FORNECIMENTO E INSTALACAO</v>
          </cell>
          <cell r="C1112" t="str">
            <v>UN</v>
          </cell>
          <cell r="D1112">
            <v>6.21</v>
          </cell>
        </row>
        <row r="1113">
          <cell r="A1113">
            <v>72332</v>
          </cell>
          <cell r="B1113" t="str">
            <v>INTERRUPTOR SIMPLES - 2 TECLAS - FORNECIMENTO E INSTALACAO</v>
          </cell>
          <cell r="C1113" t="str">
            <v>UN</v>
          </cell>
          <cell r="D1113">
            <v>8.34</v>
          </cell>
        </row>
        <row r="1114">
          <cell r="A1114">
            <v>72333</v>
          </cell>
          <cell r="B1114" t="str">
            <v>INTERRUPTOR SIMPLES BIPOLAR - 1 TECLA - FORNECIMENTO E INSTALACAO</v>
          </cell>
          <cell r="C1114" t="str">
            <v>UN</v>
          </cell>
          <cell r="D1114">
            <v>20.12</v>
          </cell>
        </row>
        <row r="1115">
          <cell r="A1115">
            <v>72334</v>
          </cell>
          <cell r="B1115" t="str">
            <v>INTERRUPTOR PARALELO - 1 TECLA - FORNECIMENTO E INSTALACAO</v>
          </cell>
          <cell r="C1115" t="str">
            <v>UN</v>
          </cell>
          <cell r="D1115">
            <v>7.5</v>
          </cell>
        </row>
        <row r="1116">
          <cell r="A1116">
            <v>72335</v>
          </cell>
          <cell r="B1116" t="str">
            <v>ESPELHO PLÁSTICO - 4"X2" - FORNECIMENTO E INSTALACAO</v>
          </cell>
          <cell r="C1116" t="str">
            <v>UN</v>
          </cell>
          <cell r="D1116">
            <v>2.04</v>
          </cell>
        </row>
        <row r="1117">
          <cell r="A1117">
            <v>72336</v>
          </cell>
          <cell r="B1117" t="str">
            <v>ESPELHO PLÁSTICO - 4"X4" - FORNECIMENTO E INSTALACAO</v>
          </cell>
          <cell r="C1117" t="str">
            <v>UN</v>
          </cell>
          <cell r="D1117">
            <v>3.56</v>
          </cell>
        </row>
        <row r="1118">
          <cell r="A1118">
            <v>72337</v>
          </cell>
          <cell r="B1118" t="str">
            <v>TOMADA PARA TELEFONE DE 4 POLOS PADRAO TELEBRÁS - FORNECIMENTO E INSTALACAO</v>
          </cell>
          <cell r="C1118" t="str">
            <v>UN</v>
          </cell>
          <cell r="D1118">
            <v>11</v>
          </cell>
        </row>
        <row r="1119">
          <cell r="A1119">
            <v>72339</v>
          </cell>
          <cell r="B1119" t="str">
            <v>TOMADA 3P+T 30A - 440V - FORNECIMENTO E INSTALACAO</v>
          </cell>
          <cell r="C1119" t="str">
            <v>UN</v>
          </cell>
          <cell r="D1119">
            <v>20.39</v>
          </cell>
        </row>
        <row r="1120">
          <cell r="A1120">
            <v>171</v>
          </cell>
          <cell r="B1120" t="str">
            <v>LUMINARIA INTERNA/BOCAL/LAMPADAS</v>
          </cell>
          <cell r="C1120"/>
          <cell r="D1120"/>
        </row>
        <row r="1121">
          <cell r="A1121">
            <v>72248</v>
          </cell>
          <cell r="B1121" t="str">
            <v>LAMPADA INCANDESCENTE - 40W - FORNECIMENTO E COLOCAÇÃO</v>
          </cell>
          <cell r="C1121" t="str">
            <v>UN</v>
          </cell>
          <cell r="D1121">
            <v>1.68</v>
          </cell>
        </row>
        <row r="1122">
          <cell r="A1122">
            <v>72273</v>
          </cell>
          <cell r="B1122" t="str">
            <v>LÂMPADA INCANDESCENTE - 60W - FORNECIMENTO E COLOCAÇÃO</v>
          </cell>
          <cell r="C1122" t="str">
            <v>UN</v>
          </cell>
          <cell r="D1122">
            <v>1.68</v>
          </cell>
        </row>
        <row r="1123">
          <cell r="A1123">
            <v>72274</v>
          </cell>
          <cell r="B1123" t="str">
            <v>LÂMPADA INCANDESCENTE - 100W - FORNECIMENTO E COLOCAÇÃO</v>
          </cell>
          <cell r="C1123" t="str">
            <v>UN</v>
          </cell>
          <cell r="D1123">
            <v>1.95</v>
          </cell>
        </row>
        <row r="1124">
          <cell r="A1124">
            <v>72275</v>
          </cell>
          <cell r="B1124" t="str">
            <v>LÂMPADA INCANDESCENTE - 150W - FORNECIMENTO E COLOCAÇÃO</v>
          </cell>
          <cell r="C1124" t="str">
            <v>UN</v>
          </cell>
          <cell r="D1124">
            <v>2.48</v>
          </cell>
        </row>
        <row r="1125">
          <cell r="A1125">
            <v>72277</v>
          </cell>
          <cell r="B1125" t="str">
            <v>LÂMPADA INCANDESCENTE - 200W - FORNECIMENTO E COLOCAÇÃO</v>
          </cell>
          <cell r="C1125" t="str">
            <v>UN</v>
          </cell>
          <cell r="D1125">
            <v>2.92</v>
          </cell>
        </row>
        <row r="1126">
          <cell r="A1126">
            <v>72278</v>
          </cell>
          <cell r="B1126" t="str">
            <v>LÂMPADA VAPOR METÁLICO - 400W - FORNECIMENTO E COLOCAÇÃO</v>
          </cell>
          <cell r="C1126" t="str">
            <v>UN</v>
          </cell>
          <cell r="D1126">
            <v>95.84</v>
          </cell>
        </row>
        <row r="1127">
          <cell r="A1127">
            <v>72280</v>
          </cell>
          <cell r="B1127" t="str">
            <v>IGNITOR PARA PARTIDA LÂMPADA VAPOR SÓDIO ALTA PRESSÃO ATÉ 400W</v>
          </cell>
          <cell r="C1127" t="str">
            <v>UN</v>
          </cell>
          <cell r="D1127">
            <v>38.08</v>
          </cell>
        </row>
        <row r="1128">
          <cell r="A1128">
            <v>73738</v>
          </cell>
          <cell r="B1128" t="str">
            <v>REATORES</v>
          </cell>
          <cell r="C1128"/>
          <cell r="D1128"/>
        </row>
        <row r="1129">
          <cell r="A1129" t="str">
            <v>73738/001</v>
          </cell>
          <cell r="B1129" t="str">
            <v>STARTER DE 20W OU 40W FORNECIMENTO E COLOCACAO</v>
          </cell>
          <cell r="C1129" t="str">
            <v>UN</v>
          </cell>
          <cell r="D1129">
            <v>1.71</v>
          </cell>
        </row>
        <row r="1130">
          <cell r="A1130">
            <v>73953</v>
          </cell>
          <cell r="B1130" t="str">
            <v>LUMINARIA INTERNA TP CALHA SOBREPOR</v>
          </cell>
          <cell r="C1130"/>
          <cell r="D1130"/>
        </row>
        <row r="1131">
          <cell r="A1131" t="str">
            <v>73953/001</v>
          </cell>
          <cell r="B1131" t="str">
            <v>LUMINARIA TIPO CALHA, DE SOBREPOR, COM REATOR DE PARTIDA RAPIDA E LAMPADA FLUORESCENTE 1X20W, COMPLETA, FORNECIMENTO E INSTALACAO</v>
          </cell>
          <cell r="C1131" t="str">
            <v>UN</v>
          </cell>
          <cell r="D1131">
            <v>37.82</v>
          </cell>
        </row>
        <row r="1132">
          <cell r="A1132" t="str">
            <v>73953/002</v>
          </cell>
          <cell r="B1132" t="str">
            <v>LUMINARIA TIPO CALHA, DE SOBREPOR, COM REATOR DE PARTIDA RAPIDA E LAMPADA FLUORESCENTE 2X20W, COMPLETA, FORNECIMENTO E INSTALACAO</v>
          </cell>
          <cell r="C1132" t="str">
            <v>UN</v>
          </cell>
          <cell r="D1132">
            <v>56.46</v>
          </cell>
        </row>
        <row r="1133">
          <cell r="A1133" t="str">
            <v>73953/003</v>
          </cell>
          <cell r="B1133" t="str">
            <v>LUMINARIA TIPO CALHA, DE SOBREPOR, COM REATOR DE PARTIDA RAPIDA E LAMPADA FLUORESCENTE 3X20W, COMPLETA, FORNECIMENTO E INSTALACAO</v>
          </cell>
          <cell r="C1133" t="str">
            <v>UN</v>
          </cell>
          <cell r="D1133">
            <v>84.37</v>
          </cell>
        </row>
        <row r="1134">
          <cell r="A1134" t="str">
            <v>73953/004</v>
          </cell>
          <cell r="B1134" t="str">
            <v>LUMINARIA TIPO CALHA, DE SOBREPOR, COM REATOR DE PARTIDA RAPIDA E LAMPADA FLUORESCENTE 4X20W, COMPLETA, FORNECIMENTO E INSTALACAO</v>
          </cell>
          <cell r="C1134" t="str">
            <v>UN</v>
          </cell>
          <cell r="D1134">
            <v>90.69</v>
          </cell>
        </row>
        <row r="1135">
          <cell r="A1135" t="str">
            <v>73953/005</v>
          </cell>
          <cell r="B1135" t="str">
            <v>LUMINARIA TIPO CALHA, DE SOBREPOR, COM REATOR DE PARTIDA RAPIDA E LAMPADA FLUORESCENTE 1X40W, COMPLETA, FORNECIMENTO E INSTALACAO</v>
          </cell>
          <cell r="C1135" t="str">
            <v>UN</v>
          </cell>
          <cell r="D1135">
            <v>44.04</v>
          </cell>
        </row>
        <row r="1136">
          <cell r="A1136" t="str">
            <v>73953/006</v>
          </cell>
          <cell r="B1136" t="str">
            <v>LUMINARIA TIPO CALHA, DE SOBREPOR, COM REATOR DE PARTIDA RAPIDA E LAMPADA FLUORESCENTE 2X40W, COMPLETA, FORNECIMENTO E INSTALACAO</v>
          </cell>
          <cell r="C1136" t="str">
            <v>UN</v>
          </cell>
          <cell r="D1136">
            <v>61.12</v>
          </cell>
        </row>
        <row r="1137">
          <cell r="A1137" t="str">
            <v>73953/007</v>
          </cell>
          <cell r="B1137" t="str">
            <v>LUMINARIA TIPO CALHA, DE SOBREPOR, COM REATOR DE PARTIDA RAPIDA E LAMPADA FLUORESCENTE 3X40W, COMPLETA, FORNECIMENTO E INSTALACAO</v>
          </cell>
          <cell r="C1137" t="str">
            <v>UN</v>
          </cell>
          <cell r="D1137">
            <v>84.16</v>
          </cell>
        </row>
        <row r="1138">
          <cell r="A1138" t="str">
            <v>73953/008</v>
          </cell>
          <cell r="B1138" t="str">
            <v>LUMINARIA TIPO CALHA, DE SOBREPOR, COM REATOR DE PARTIDA RAPIDA E LAMPADA FLUORESCENTE 4X40W, COMPLETA, FORNECIMENTO E INSTALACAO</v>
          </cell>
          <cell r="C1138" t="str">
            <v>UN</v>
          </cell>
          <cell r="D1138">
            <v>104.83</v>
          </cell>
        </row>
        <row r="1139">
          <cell r="A1139" t="str">
            <v>73953/009</v>
          </cell>
          <cell r="B1139" t="str">
            <v>LUMINARIA SOBREPOR TP CALHA C/REATOR PART CONVENC LAMP 1X20W E STARTERFIX EM LAJE OU FORRO - FORNECIMENTO E COLOCACAO</v>
          </cell>
          <cell r="C1139" t="str">
            <v>UN</v>
          </cell>
          <cell r="D1139">
            <v>34.590000000000003</v>
          </cell>
        </row>
        <row r="1140">
          <cell r="A1140">
            <v>74041</v>
          </cell>
          <cell r="B1140" t="str">
            <v>LUMINARIA GLOBO</v>
          </cell>
          <cell r="C1140"/>
          <cell r="D1140"/>
        </row>
        <row r="1141">
          <cell r="A1141" t="str">
            <v>74041/001</v>
          </cell>
          <cell r="B1141" t="str">
            <v>LUMINARIA GLOBO VIDRO LEITOSO/PLAFONIER/BOCAL/LAMPADA 60W</v>
          </cell>
          <cell r="C1141" t="str">
            <v>UN</v>
          </cell>
          <cell r="D1141">
            <v>30.29</v>
          </cell>
        </row>
        <row r="1142">
          <cell r="A1142" t="str">
            <v>74041/002</v>
          </cell>
          <cell r="B1142" t="str">
            <v>LUMINARIA GLOBO VIDRO LEITOSO/PLAFONIER/BOCAL/LAMPADA 100W</v>
          </cell>
          <cell r="C1142" t="str">
            <v>UN</v>
          </cell>
          <cell r="D1142">
            <v>30.55</v>
          </cell>
        </row>
        <row r="1143">
          <cell r="A1143">
            <v>74082</v>
          </cell>
          <cell r="B1143" t="str">
            <v>REFLETOR</v>
          </cell>
          <cell r="C1143"/>
          <cell r="D1143"/>
        </row>
        <row r="1144">
          <cell r="A1144" t="str">
            <v>74082/001</v>
          </cell>
          <cell r="B1144" t="str">
            <v>REFLETOR REDONDO EM ALUMINIO COM SUPORTE E ALCA REGULAVEL PARA FIXACAO, COM LAMPADA VAPOR DE MERCURIO 250W</v>
          </cell>
          <cell r="C1144" t="str">
            <v>UN</v>
          </cell>
          <cell r="D1144">
            <v>136.32</v>
          </cell>
        </row>
        <row r="1145">
          <cell r="A1145">
            <v>74094</v>
          </cell>
          <cell r="B1145" t="str">
            <v>LUMINARIA INTERNA</v>
          </cell>
          <cell r="C1145"/>
          <cell r="D1145"/>
        </row>
        <row r="1146">
          <cell r="A1146" t="str">
            <v>74094/001</v>
          </cell>
          <cell r="B1146" t="str">
            <v>LUMINARIA TIPO SPOT PARA 1 LAMPADA INCANDESCENTE/FLUORESCENTE COMPACTA</v>
          </cell>
          <cell r="C1146" t="str">
            <v>UN</v>
          </cell>
          <cell r="D1146">
            <v>16.2</v>
          </cell>
        </row>
        <row r="1147">
          <cell r="A1147">
            <v>172</v>
          </cell>
          <cell r="B1147" t="str">
            <v>FORNECIMENTO DE MAT/MO P/ELETRIFICACAO E ILUMINACAO PUBLICA</v>
          </cell>
          <cell r="C1147"/>
          <cell r="D1147"/>
        </row>
        <row r="1148">
          <cell r="A1148">
            <v>73767</v>
          </cell>
          <cell r="B1148" t="str">
            <v>FORNEC/COLOC DE CONECTORES/LACO DE ROLDANA E ALCA P/ILUM PUBLICA</v>
          </cell>
          <cell r="C1148"/>
          <cell r="D1148"/>
        </row>
        <row r="1149">
          <cell r="A1149" t="str">
            <v>73767/001</v>
          </cell>
          <cell r="B1149" t="str">
            <v>GRAMPO PARALELO EM ALUMINIO FUNDIDO OU ESTRUDADO DE 2 PARAFUSOS, PARACABO DE 6 A 50 MM2, PASTA ANTIOXIDANTE. FORNEC E INSTALAÇÃO.</v>
          </cell>
          <cell r="C1149" t="str">
            <v>UN</v>
          </cell>
          <cell r="D1149">
            <v>5.33</v>
          </cell>
        </row>
        <row r="1150">
          <cell r="A1150" t="str">
            <v>73767/002</v>
          </cell>
          <cell r="B1150" t="str">
            <v>ALCA PRE-FORMADA DISTRIBUIÇÃO EM ACO RECOBERTO COM ALUMINIO PARA CABO25MM2, ENCAPADO. FORNECIMENTO E INSTALAÇÃO.</v>
          </cell>
          <cell r="C1150" t="str">
            <v>UN</v>
          </cell>
          <cell r="D1150">
            <v>6.46</v>
          </cell>
        </row>
        <row r="1151">
          <cell r="A1151" t="str">
            <v>73767/003</v>
          </cell>
          <cell r="B1151" t="str">
            <v>LACO DE ROLDANA PRE-FORMADO ACO RECOBERTO DE ALUMINIO PARA CABO DE ALUMINIO NU BITOLA 25MM2 - FORNECIMENTO E COLOCACAO</v>
          </cell>
          <cell r="C1151" t="str">
            <v>UN</v>
          </cell>
          <cell r="D1151">
            <v>4.25</v>
          </cell>
        </row>
        <row r="1152">
          <cell r="A1152" t="str">
            <v>73767/004</v>
          </cell>
          <cell r="B1152" t="str">
            <v>ALCA PRE-FORMADA DISTRIBUICAO EM ACO RECOBERTO COM ALUMINIO NU PARA CABO 25MM2, ENCAPADO. FORNECIMENTO E INSTALACAO.</v>
          </cell>
          <cell r="C1152" t="str">
            <v>UN</v>
          </cell>
          <cell r="D1152">
            <v>3.06</v>
          </cell>
        </row>
        <row r="1153">
          <cell r="A1153" t="str">
            <v>73767/005</v>
          </cell>
          <cell r="B1153" t="str">
            <v>ALCA PRE-FORMADA SERV DE ACO RECOB C/ALUM NU ENCAPADO 25MM2 (BITOLA)CONF PROJ A4-148-CP RIOLUZ FORNECIMENTO E COLOCACAO</v>
          </cell>
          <cell r="C1153" t="str">
            <v>UN</v>
          </cell>
          <cell r="D1153">
            <v>4.1500000000000004</v>
          </cell>
        </row>
        <row r="1154">
          <cell r="A1154" t="str">
            <v>73767/006</v>
          </cell>
          <cell r="B1154" t="str">
            <v>CONECTOR DE PARAFUSO FENDIDO EM LIGA DE COBRE COM SEPARADOR DE CABOS PARA CABO 50 MM2 - FORNECIMENTO E INSTALACAO</v>
          </cell>
          <cell r="C1154" t="str">
            <v>UN</v>
          </cell>
          <cell r="D1154">
            <v>8.48</v>
          </cell>
        </row>
        <row r="1155">
          <cell r="A1155">
            <v>73853</v>
          </cell>
          <cell r="B1155" t="str">
            <v>INSTALACAO DE REDE DE BAIXA TENSAO</v>
          </cell>
          <cell r="C1155"/>
          <cell r="D1155"/>
        </row>
        <row r="1156">
          <cell r="A1156" t="str">
            <v>73853/001</v>
          </cell>
          <cell r="B1156" t="str">
            <v>INSTALACAO DE REDE AEREA, BAIXA TENSAO COM UM CONDUTOR - COBRE. MAO DEOBRA.</v>
          </cell>
          <cell r="C1156" t="str">
            <v>UN</v>
          </cell>
          <cell r="D1156">
            <v>13.04</v>
          </cell>
        </row>
        <row r="1157">
          <cell r="A1157" t="str">
            <v>73853/002</v>
          </cell>
          <cell r="B1157" t="str">
            <v>INSTALACAO DE REDE AEREA, BAIXA TENSAO COM DOIS CONDUTORES - COBRE. MAO DE OBRA.</v>
          </cell>
          <cell r="C1157" t="str">
            <v>UN</v>
          </cell>
          <cell r="D1157">
            <v>26.08</v>
          </cell>
        </row>
        <row r="1158">
          <cell r="A1158" t="str">
            <v>73853/003</v>
          </cell>
          <cell r="B1158" t="str">
            <v>INSTALACAO DE REDE AEREA, BAIXA TENSAO COM TRES CONDUTORES - COBRE. MAO DE OBRA.</v>
          </cell>
          <cell r="C1158" t="str">
            <v>UN</v>
          </cell>
          <cell r="D1158">
            <v>39.11</v>
          </cell>
        </row>
        <row r="1159">
          <cell r="A1159" t="str">
            <v>73853/004</v>
          </cell>
          <cell r="B1159" t="str">
            <v>INSTALACAO DE REDE AEREA, BAIXA TENSAO COM QUATRO CONDUTORES - COBRE.MAO DE OBRA.</v>
          </cell>
          <cell r="C1159" t="str">
            <v>UN</v>
          </cell>
          <cell r="D1159">
            <v>52.15</v>
          </cell>
        </row>
        <row r="1160">
          <cell r="A1160" t="str">
            <v>73853/005</v>
          </cell>
          <cell r="B1160" t="str">
            <v>INSTALACAO DE REDE AEREA, BAIXA TENSAO COM TRES CONDUTORES - ALUMINIO.MAO DE OBRA.</v>
          </cell>
          <cell r="C1160" t="str">
            <v>UN</v>
          </cell>
          <cell r="D1160">
            <v>42.37</v>
          </cell>
        </row>
        <row r="1161">
          <cell r="A1161" t="str">
            <v>73853/006</v>
          </cell>
          <cell r="B1161" t="str">
            <v>INSTALACAO DE REDE AEREA, BAIXA TENSAO COM QUATRO CONDUTORES - ALUMINIO. MAO DE OBRA.</v>
          </cell>
          <cell r="C1161" t="str">
            <v>UN</v>
          </cell>
          <cell r="D1161">
            <v>65.19</v>
          </cell>
        </row>
        <row r="1162">
          <cell r="A1162" t="str">
            <v>73853/007</v>
          </cell>
          <cell r="B1162" t="str">
            <v>INSTALACAO DE REDE AEREA, BAIXA TENSAO COM UM CONDUTOR - ALUMINIO. MAODE OBRA.</v>
          </cell>
          <cell r="C1162" t="str">
            <v>UN</v>
          </cell>
          <cell r="D1162">
            <v>19.559999999999999</v>
          </cell>
        </row>
        <row r="1163">
          <cell r="A1163" t="str">
            <v>73853/008</v>
          </cell>
          <cell r="B1163" t="str">
            <v>INSTALACAO DE REDE AEREA, BAIXA TENSAO COM DOIS CONDUTORES - ALUMINIO.MAO DE OBRA.</v>
          </cell>
          <cell r="C1163" t="str">
            <v>UN</v>
          </cell>
          <cell r="D1163">
            <v>32.590000000000003</v>
          </cell>
        </row>
        <row r="1164">
          <cell r="A1164">
            <v>73854</v>
          </cell>
          <cell r="B1164" t="str">
            <v>FERRAGENS REDE BAIXA TENSAO-FORNEC E/OU INSTALACAO</v>
          </cell>
          <cell r="C1164"/>
          <cell r="D1164"/>
        </row>
        <row r="1165">
          <cell r="A1165" t="str">
            <v>73854/001</v>
          </cell>
          <cell r="B1165" t="str">
            <v>ARMACAO SECUNDARIA VERTICAL COMPLETA PARA REDE BAIXA TENSAO.MAO DE OBRA PARA INSTALACAO.</v>
          </cell>
          <cell r="C1165" t="str">
            <v>UN</v>
          </cell>
          <cell r="D1165">
            <v>6.52</v>
          </cell>
        </row>
        <row r="1166">
          <cell r="A1166" t="str">
            <v>73854/002</v>
          </cell>
          <cell r="B1166" t="str">
            <v>ARMACAO SECUNDARIA VERTICAL COMPLETA PARA REDE DE BAIXA TENSÃO, CONJUNTO DE 4 ESTRIBOS COM CONDUTORES, ALINHAMENTO RETO, ANGULO INFERIOR A90 GRAUS E PONTO TERMINAL. FORNECIMENTO E INSTALAÇÃO.</v>
          </cell>
          <cell r="C1166" t="str">
            <v>UN</v>
          </cell>
          <cell r="D1166">
            <v>38.9</v>
          </cell>
        </row>
        <row r="1167">
          <cell r="A1167" t="str">
            <v>73854/003</v>
          </cell>
          <cell r="B1167" t="str">
            <v>ARMACAO SECUNDARIA VERTICAL COMPLETA PARA REDE DE BAIXA TENSÃO, CONJUNTO DE 3 ESTRIBOS COM CONDUTORES , ALINHAMENTO RETO, ANGULO INFERIOR A90GRAUS E PONTO TERMINAL. FORNECIMENTO E INSTALACAO</v>
          </cell>
          <cell r="C1167" t="str">
            <v>UN</v>
          </cell>
          <cell r="D1167">
            <v>28.69</v>
          </cell>
        </row>
        <row r="1168">
          <cell r="A1168">
            <v>73897</v>
          </cell>
          <cell r="B1168" t="str">
            <v>INSTALACAO DE REDE DE 13,8KV</v>
          </cell>
          <cell r="C1168"/>
          <cell r="D1168"/>
        </row>
        <row r="1169">
          <cell r="A1169" t="str">
            <v>73897/001</v>
          </cell>
          <cell r="B1169" t="str">
            <v>INSTALACAO DE REDE AEREA, 13,8 KV, DOIS CONDUTORES - COBRE.MAO DE OBRA.</v>
          </cell>
          <cell r="C1169" t="str">
            <v>UN</v>
          </cell>
          <cell r="D1169">
            <v>39.11</v>
          </cell>
        </row>
        <row r="1170">
          <cell r="A1170" t="str">
            <v>73897/002</v>
          </cell>
          <cell r="B1170" t="str">
            <v>INSTALACAO DE REDE AEREA, 13,8 KV, TRES CONDUTORES - COBRE. MAO DE OBRA</v>
          </cell>
          <cell r="C1170" t="str">
            <v>UN</v>
          </cell>
          <cell r="D1170">
            <v>65.19</v>
          </cell>
        </row>
        <row r="1171">
          <cell r="A1171" t="str">
            <v>73897/003</v>
          </cell>
          <cell r="B1171" t="str">
            <v>INSTALACAO DE REDE AEREA, 13,8 KV, DOIS CONDUTORES - ALUMINIO.MAO DE OBRA</v>
          </cell>
          <cell r="C1171" t="str">
            <v>UN</v>
          </cell>
          <cell r="D1171">
            <v>52.15</v>
          </cell>
        </row>
        <row r="1172">
          <cell r="A1172" t="str">
            <v>73897/004</v>
          </cell>
          <cell r="B1172" t="str">
            <v>INSTALACAO DE REDE AEREA, 13,8 KV, TRES CONDUTORES - ALUMINIO. MAO DEOBRA</v>
          </cell>
          <cell r="C1172" t="str">
            <v>UN</v>
          </cell>
          <cell r="D1172">
            <v>78.23</v>
          </cell>
        </row>
        <row r="1173">
          <cell r="A1173">
            <v>173</v>
          </cell>
          <cell r="B1173" t="str">
            <v>POSTE DE CONCRETO</v>
          </cell>
          <cell r="C1173"/>
          <cell r="D1173"/>
        </row>
        <row r="1174">
          <cell r="A1174">
            <v>73624</v>
          </cell>
          <cell r="B1174" t="str">
            <v>SUPORTE PARA TRANSFORMADOR EM POSTE DE CONCRETO CIRCULAR</v>
          </cell>
          <cell r="C1174" t="str">
            <v>UN</v>
          </cell>
          <cell r="D1174">
            <v>84.02</v>
          </cell>
        </row>
        <row r="1175">
          <cell r="A1175">
            <v>73783</v>
          </cell>
          <cell r="B1175" t="str">
            <v>POSTE DE CONCRETO - ASSENTAMENTO</v>
          </cell>
          <cell r="C1175"/>
          <cell r="D1175"/>
        </row>
        <row r="1176">
          <cell r="A1176" t="str">
            <v>73783/001</v>
          </cell>
          <cell r="B1176" t="str">
            <v>POSTE CONCRETO SEÇÃO CIRCULAR COMPRIMENTO=5M CARGA NOMINAL TOPO 100KGINCLUSIVE ESCAVACAO EXCLUSIVE TRANSPORTE - FORNECIMENTO E COLOCAÇÃO</v>
          </cell>
          <cell r="C1176" t="str">
            <v>UN</v>
          </cell>
          <cell r="D1176">
            <v>283.10000000000002</v>
          </cell>
        </row>
        <row r="1177">
          <cell r="A1177" t="str">
            <v>73783/002</v>
          </cell>
          <cell r="B1177" t="str">
            <v>POSTE CONCRETO SEÇÃO CIRCULAR COMPRIMENTO=5M CARGA NOMINAL TOPO 200KGINCLUSIVE ESCAVACAO EXCLUSIVE TRANSPORTE - FORNECIMENTO E COLOCAÇÃO</v>
          </cell>
          <cell r="C1177" t="str">
            <v>UN</v>
          </cell>
          <cell r="D1177">
            <v>301.70999999999998</v>
          </cell>
        </row>
        <row r="1178">
          <cell r="A1178" t="str">
            <v>73783/003</v>
          </cell>
          <cell r="B1178" t="str">
            <v>POSTE CONCRETO SEÇÃO CIRCULAR COMPRIMENTO=5M CARGA NOMINAL TOPO 300KGINCLUSIVE ESCAVACAO EXCLUSIVE TRANSPORTE - FORNECIMENTO E COLOCAÇÃO</v>
          </cell>
          <cell r="C1178" t="str">
            <v>UN</v>
          </cell>
          <cell r="D1178">
            <v>367.18</v>
          </cell>
        </row>
        <row r="1179">
          <cell r="A1179" t="str">
            <v>73783/004</v>
          </cell>
          <cell r="B1179" t="str">
            <v>POSTE CONCRETO SEÇÃO CIRCULAR COMPRIMENTO=5M CARGA NOMINAL TOPO 400KGINCLUSIVE ESCAVACAO EXCLUSIVE TRANSPORTE - FORNECIMENTO E COLOCAÇÃO</v>
          </cell>
          <cell r="C1179" t="str">
            <v>UN</v>
          </cell>
          <cell r="D1179">
            <v>394.94</v>
          </cell>
        </row>
        <row r="1180">
          <cell r="A1180" t="str">
            <v>73783/005</v>
          </cell>
          <cell r="B1180" t="str">
            <v>POSTE CONCRETO SEÇÃO CIRCULAR COMPRIMENTO=7M CARGA NOMINAL TOPO 100KGINCLUSIVE ESCAVACAO EXCLUSIVE TRANSPORTE - FORNECIMENTO E COLOCAÇÃO</v>
          </cell>
          <cell r="C1180" t="str">
            <v>UN</v>
          </cell>
          <cell r="D1180">
            <v>397.2</v>
          </cell>
        </row>
        <row r="1181">
          <cell r="A1181" t="str">
            <v>73783/006</v>
          </cell>
          <cell r="B1181" t="str">
            <v>POSTE CONCRETO SEÇÃO CIRCULAR COMPRIMENTO=7M CARGA NOMINAL TOPO 200KGINCLUSIVE ESCAVACAO EXCLUSIVE TRANSPORTE - FORNECIMENTO E COLOCAÇÃO</v>
          </cell>
          <cell r="C1181" t="str">
            <v>UN</v>
          </cell>
          <cell r="D1181">
            <v>454.04</v>
          </cell>
        </row>
        <row r="1182">
          <cell r="A1182" t="str">
            <v>73783/007</v>
          </cell>
          <cell r="B1182" t="str">
            <v>POSTE CONCRETO SEÇÃO CIRCULAR COMPRIMENTO=7M CARGA NOMINAL TOPO 400KGINCLUSIVE ESCAVACAO EXCLUSIVE TRANSPORTE - FORNECIMENTO E COLOCAÇÃO</v>
          </cell>
          <cell r="C1182" t="str">
            <v>UN</v>
          </cell>
          <cell r="D1182">
            <v>580.58000000000004</v>
          </cell>
        </row>
        <row r="1183">
          <cell r="A1183" t="str">
            <v>73783/008</v>
          </cell>
          <cell r="B1183" t="str">
            <v>POSTE CONCRETO SEÇÃO CIRCULAR COMPRIMENTO=11M E CARGA NOMINAL 200KG INCLUSIVE ESCAVACAO EXCLUSIVE TRANSPORTE - FORNECIMENTO E COLOCAÇÃO</v>
          </cell>
          <cell r="C1183" t="str">
            <v>UN</v>
          </cell>
          <cell r="D1183">
            <v>812.05</v>
          </cell>
        </row>
        <row r="1184">
          <cell r="A1184" t="str">
            <v>73783/009</v>
          </cell>
          <cell r="B1184" t="str">
            <v>POSTE CONCRETO SEÇÃO CIRCULAR COMPRIMENTO=11M CARGA NOMINAL NO TOPO 300KG INCLUSIVE ESCAVACAO EXCLUSIVE TRANSPORTE - FORNECIMENTO E COLOCAÇÃO</v>
          </cell>
          <cell r="C1184" t="str">
            <v>UN</v>
          </cell>
          <cell r="D1184">
            <v>957.22</v>
          </cell>
        </row>
        <row r="1185">
          <cell r="A1185" t="str">
            <v>73783/010</v>
          </cell>
          <cell r="B1185" t="str">
            <v>POSTE CONCRETO SEÇÃO CIRCULAR COMPRIMENTO=11M CARGA NOMINAL NO TOPO 400KG INCLUSIVE ESCAVACAO EXCLUSIVE TRANSPORTE - FORNECIMENTO E COLOCAÇÃO</v>
          </cell>
          <cell r="C1185" t="str">
            <v>UN</v>
          </cell>
          <cell r="D1185">
            <v>1095.29</v>
          </cell>
        </row>
        <row r="1186">
          <cell r="A1186" t="str">
            <v>73783/011</v>
          </cell>
          <cell r="B1186" t="str">
            <v>POSTE CONCRETO SEÇÃO CIRCULAR COMPRIMENTO=14M CARGA NOMINAL NO TOPO 400KG INCLUSIVE ESCAVACAO EXCLUSIVE TRANSPORTE - FORNECIMENTO E COLOCAÇÃO</v>
          </cell>
          <cell r="C1186" t="str">
            <v>UN</v>
          </cell>
          <cell r="D1186">
            <v>1479.78</v>
          </cell>
        </row>
        <row r="1187">
          <cell r="A1187" t="str">
            <v>73783/012</v>
          </cell>
          <cell r="B1187" t="str">
            <v>POSTE CONCRETO SEÇÃO CIRCULAR COMPRIMENTO=7M CARGA NOMINAL NO TOPO 300KG INCLUSIVE ESCAVACAO EXCLUSIVE TRANSPORTE - FORNECIMENTO E COLOCAÇÃO</v>
          </cell>
          <cell r="C1187" t="str">
            <v>UN</v>
          </cell>
          <cell r="D1187">
            <v>554.21</v>
          </cell>
        </row>
        <row r="1188">
          <cell r="A1188" t="str">
            <v>73783/013</v>
          </cell>
          <cell r="B1188" t="str">
            <v>POSTE CONCRETO SEÇÃO CIRCULAR COMPRIMENTO=9M CARGA NOMINAL NO TOPO 150KG INCLUSIVE ESCAVACAO EXCLUSIVE TRANSPORTE - FORNECIMENTO E COLOCAÇÃO</v>
          </cell>
          <cell r="C1188" t="str">
            <v>UN</v>
          </cell>
          <cell r="D1188">
            <v>581.03</v>
          </cell>
        </row>
        <row r="1189">
          <cell r="A1189" t="str">
            <v>73783/014</v>
          </cell>
          <cell r="B1189" t="str">
            <v>POSTE CONCRETO SEÇÃO CIRCULAR COMPRIMENTO=9M CARGA NOMINAL NO TOPO 200KG INCLUSIVE ESCAVACAO EXCLUSIVE TRANSPORTE - FORNECIMENTO E COLOCAÇÃO</v>
          </cell>
          <cell r="C1189" t="str">
            <v>UN</v>
          </cell>
          <cell r="D1189">
            <v>625.21</v>
          </cell>
        </row>
        <row r="1190">
          <cell r="A1190" t="str">
            <v>73783/015</v>
          </cell>
          <cell r="B1190" t="str">
            <v>POSTE CONCRETO SEÇÃO CIRCULAR COMPRIMENTO=9M CARGA NOMINAL NO TOPO 300KG INCLUSIVE ESCAVACAO EXCLUSIVE TRANSPORTE - FORNECIMENTO E COLOCAÇÃO</v>
          </cell>
          <cell r="C1190" t="str">
            <v>UN</v>
          </cell>
          <cell r="D1190">
            <v>756.49</v>
          </cell>
        </row>
        <row r="1191">
          <cell r="A1191" t="str">
            <v>73783/016</v>
          </cell>
          <cell r="B1191" t="str">
            <v>POSTE CONCRETO SEÇÃO CIRCULAR COMPRIMENTO=9M CARGA NOMINAL NO TOPO 400KG INCLUSIVE ESCAVACAO EXCLUSIVE TRANSPORTE - FORNECIMENTO E COLOCAÇÃO</v>
          </cell>
          <cell r="C1191" t="str">
            <v>UN</v>
          </cell>
          <cell r="D1191">
            <v>798.35</v>
          </cell>
        </row>
        <row r="1192">
          <cell r="A1192" t="str">
            <v>73783/017</v>
          </cell>
          <cell r="B1192" t="str">
            <v>POSTE CONCRETO SEÇÃO CIRCULAR COMPRIMENTO=11M CARGA NOMINAL NO TOPO 600KG INCLUSIVE ESCAVACAO EXCLUSIVE TRANSPORTE - FORNECIMENTO E COLOCAÇÃO</v>
          </cell>
          <cell r="C1192" t="str">
            <v>UN</v>
          </cell>
          <cell r="D1192">
            <v>1097.3399999999999</v>
          </cell>
        </row>
        <row r="1193">
          <cell r="A1193">
            <v>76454</v>
          </cell>
          <cell r="B1193" t="str">
            <v>ENTRADA DE ENERGIA EM BT TRIFASICA 70 A (QUAD DES)</v>
          </cell>
          <cell r="C1193"/>
          <cell r="D1193"/>
        </row>
        <row r="1194">
          <cell r="A1194" t="str">
            <v>76454/001</v>
          </cell>
          <cell r="B1194" t="str">
            <v>ENTRADA DE ENERGIA EM BT TRIFASICA 70 A (QUADRA DESCOBERTA)</v>
          </cell>
          <cell r="C1194" t="str">
            <v>UN</v>
          </cell>
          <cell r="D1194">
            <v>1809.35</v>
          </cell>
        </row>
        <row r="1195">
          <cell r="A1195">
            <v>174</v>
          </cell>
          <cell r="B1195" t="str">
            <v>POSTE METALICO</v>
          </cell>
          <cell r="C1195"/>
          <cell r="D1195"/>
        </row>
        <row r="1196">
          <cell r="A1196">
            <v>73769</v>
          </cell>
          <cell r="B1196" t="str">
            <v>POSTES DE ACO FORNECIMENTO E ASSENTAMENTO</v>
          </cell>
          <cell r="C1196"/>
          <cell r="D1196"/>
        </row>
        <row r="1197">
          <cell r="A1197" t="str">
            <v>73769/001</v>
          </cell>
          <cell r="B1197" t="str">
            <v>POSTE ACO CONICO CONTINUO CURVO SIMPLES SEM BASE C/JANELA 9M (INSPECAO) - FORNECIMENTO E INSTALACAO</v>
          </cell>
          <cell r="C1197" t="str">
            <v>UN</v>
          </cell>
          <cell r="D1197">
            <v>689.13</v>
          </cell>
        </row>
        <row r="1198">
          <cell r="A1198" t="str">
            <v>73769/002</v>
          </cell>
          <cell r="B1198" t="str">
            <v>POSTE DE AÇO CONICO CONTÍNUO CURVO SIMPLES, FLANGEADO, COM JANELA DE INSPEÇÃO H=9M - FORNECIMENTO E INSTALACAO</v>
          </cell>
          <cell r="C1198" t="str">
            <v>UN</v>
          </cell>
          <cell r="D1198">
            <v>590.64</v>
          </cell>
        </row>
        <row r="1199">
          <cell r="A1199" t="str">
            <v>73769/003</v>
          </cell>
          <cell r="B1199" t="str">
            <v>POSTE DE ACO CONICO CONTINUO CURVO DUPLO, FLANGEADO, COM JANELA DE INSPECAO H=9M - FORNECIMENTO E INSTALACAO</v>
          </cell>
          <cell r="C1199" t="str">
            <v>UN</v>
          </cell>
          <cell r="D1199">
            <v>757.18</v>
          </cell>
        </row>
        <row r="1200">
          <cell r="A1200" t="str">
            <v>73769/004</v>
          </cell>
          <cell r="B1200" t="str">
            <v>POSTE DE ACO CONICO CONTINUO RETO, FLANGEADO, H=9M - FORNECIMENTO E INSTALACAO</v>
          </cell>
          <cell r="C1200" t="str">
            <v>UN</v>
          </cell>
          <cell r="D1200">
            <v>623.84</v>
          </cell>
        </row>
        <row r="1201">
          <cell r="A1201">
            <v>73855</v>
          </cell>
          <cell r="B1201" t="str">
            <v>CHUMBADORES DE ACO</v>
          </cell>
          <cell r="C1201"/>
          <cell r="D1201"/>
        </row>
        <row r="1202">
          <cell r="A1202" t="str">
            <v>73855/001</v>
          </cell>
          <cell r="B1202" t="str">
            <v>CHUMBADOR DE AÇO PARA FIXAÇÃO DE POSTE DE ACO RETO OU CURVO 7 A 9M COMFLANGE - FORNECIMENTO E INSTALACAO</v>
          </cell>
          <cell r="C1202" t="str">
            <v>UN</v>
          </cell>
          <cell r="D1202">
            <v>190.49</v>
          </cell>
        </row>
        <row r="1203">
          <cell r="A1203">
            <v>175</v>
          </cell>
          <cell r="B1203" t="str">
            <v>LUMINARIA EXTERNA</v>
          </cell>
          <cell r="C1203"/>
          <cell r="D1203"/>
        </row>
        <row r="1204">
          <cell r="A1204">
            <v>72281</v>
          </cell>
          <cell r="B1204" t="str">
            <v>REATOR PARA LÂMPADA VAPOR DE MERCÚRIO USO EXTERNO 220V/400W</v>
          </cell>
          <cell r="C1204" t="str">
            <v>UN</v>
          </cell>
          <cell r="D1204">
            <v>70.62</v>
          </cell>
        </row>
        <row r="1205">
          <cell r="A1205">
            <v>72282</v>
          </cell>
          <cell r="B1205" t="str">
            <v>REATOR PARA LÂMPADA VAPOR DE SÓDIO ALTA PRESSÃO - 220V/250W - USO EXTERNO</v>
          </cell>
          <cell r="C1205" t="str">
            <v>UN</v>
          </cell>
          <cell r="D1205">
            <v>88.9</v>
          </cell>
        </row>
        <row r="1206">
          <cell r="A1206">
            <v>73831</v>
          </cell>
          <cell r="B1206" t="str">
            <v>LAMPADAS E RECEPTACULOS</v>
          </cell>
          <cell r="C1206"/>
          <cell r="D1206"/>
        </row>
        <row r="1207">
          <cell r="A1207" t="str">
            <v>73831/001</v>
          </cell>
          <cell r="B1207" t="str">
            <v>LAMPADA DE VAPOR DE MERCURIO DE 125W - FORNECIMENTO E INSTALACAO</v>
          </cell>
          <cell r="C1207" t="str">
            <v>UN</v>
          </cell>
          <cell r="D1207">
            <v>12.29</v>
          </cell>
        </row>
        <row r="1208">
          <cell r="A1208" t="str">
            <v>73831/002</v>
          </cell>
          <cell r="B1208" t="str">
            <v>LAMPADA DE VAPOR DE MERCURIO DE 250W - FORNECIMENTO E INSTALACAO</v>
          </cell>
          <cell r="C1208" t="str">
            <v>UN</v>
          </cell>
          <cell r="D1208">
            <v>23.44</v>
          </cell>
        </row>
        <row r="1209">
          <cell r="A1209" t="str">
            <v>73831/003</v>
          </cell>
          <cell r="B1209" t="str">
            <v>LAMPADA DE VAPOR DE MERCURIO DE 400W/250V - FORNECIMENTO E INSTALACAO</v>
          </cell>
          <cell r="C1209" t="str">
            <v>UN</v>
          </cell>
          <cell r="D1209">
            <v>34.369999999999997</v>
          </cell>
        </row>
        <row r="1210">
          <cell r="A1210" t="str">
            <v>73831/004</v>
          </cell>
          <cell r="B1210" t="str">
            <v>LAMPADA MISTA DE 160W - FORNECIMENTO E INSTALACAO</v>
          </cell>
          <cell r="C1210" t="str">
            <v>UN</v>
          </cell>
          <cell r="D1210">
            <v>12.88</v>
          </cell>
        </row>
        <row r="1211">
          <cell r="A1211" t="str">
            <v>73831/005</v>
          </cell>
          <cell r="B1211" t="str">
            <v>LAMPADA MISTA DE 250W - FORNECIMENTO E INSTALACAO</v>
          </cell>
          <cell r="C1211" t="str">
            <v>UN</v>
          </cell>
          <cell r="D1211">
            <v>16.440000000000001</v>
          </cell>
        </row>
        <row r="1212">
          <cell r="A1212" t="str">
            <v>73831/006</v>
          </cell>
          <cell r="B1212" t="str">
            <v>LAMPADA MISTA DE 500W - FORNECIMENTO E INSTALACAO</v>
          </cell>
          <cell r="C1212" t="str">
            <v>UN</v>
          </cell>
          <cell r="D1212">
            <v>35.08</v>
          </cell>
        </row>
        <row r="1213">
          <cell r="A1213" t="str">
            <v>73831/007</v>
          </cell>
          <cell r="B1213" t="str">
            <v>LAMPADA DE VAPOR DE SODIO DE 150WX220V - FORNECIMENTO E INSTALACAO</v>
          </cell>
          <cell r="C1213" t="str">
            <v>UN</v>
          </cell>
          <cell r="D1213">
            <v>33.46</v>
          </cell>
        </row>
        <row r="1214">
          <cell r="A1214" t="str">
            <v>73831/008</v>
          </cell>
          <cell r="B1214" t="str">
            <v>LAMPADA DE VAPOR DE SODIO DE 250WX220V - FORNECIMENTO E INSTALACAO</v>
          </cell>
          <cell r="C1214" t="str">
            <v>UN</v>
          </cell>
          <cell r="D1214">
            <v>37.9</v>
          </cell>
        </row>
        <row r="1215">
          <cell r="A1215" t="str">
            <v>73831/009</v>
          </cell>
          <cell r="B1215" t="str">
            <v>LAMPADA DE VAPOR DE SODIO DE 400WX220V - FORNECIMENTO E INSTALACAO</v>
          </cell>
          <cell r="C1215" t="str">
            <v>UN</v>
          </cell>
          <cell r="D1215">
            <v>44.96</v>
          </cell>
        </row>
        <row r="1216">
          <cell r="A1216">
            <v>74231</v>
          </cell>
          <cell r="B1216" t="str">
            <v>LUMINARIA EXTERNA ABERTA</v>
          </cell>
          <cell r="C1216"/>
          <cell r="D1216"/>
        </row>
        <row r="1217">
          <cell r="A1217" t="str">
            <v>74231/001</v>
          </cell>
          <cell r="B1217" t="str">
            <v>LUMINARIA ABERTA PARA ILUMINACAO PUBLICA, PARA LAMPADA A VAPOR DE MERCURIO ATE 400W E MISTA ATE 500W, COM BRACO EM TUBO DE ACO GALV D=50MM PROJ HOR=2.500MM E PROJ VERT= 2.200MM, FORNECIMENTO E INSTALACAO</v>
          </cell>
          <cell r="C1217" t="str">
            <v>UN</v>
          </cell>
          <cell r="D1217">
            <v>74.069999999999993</v>
          </cell>
        </row>
        <row r="1218">
          <cell r="A1218">
            <v>74246</v>
          </cell>
          <cell r="B1218" t="str">
            <v>REFLETOR PARA LAMPADAS VAPOR DE MERCURIO, VAPOR DE SODIO, VAPOR METALICO</v>
          </cell>
          <cell r="C1218"/>
          <cell r="D1218"/>
        </row>
        <row r="1219">
          <cell r="A1219" t="str">
            <v>74246/001</v>
          </cell>
          <cell r="B1219" t="str">
            <v>REFLETOR RETANGULAR FECHADO COM LAMPADA VAPOR METALICO 400 W</v>
          </cell>
          <cell r="C1219" t="str">
            <v>UN</v>
          </cell>
          <cell r="D1219">
            <v>201.63</v>
          </cell>
        </row>
        <row r="1220">
          <cell r="A1220">
            <v>176</v>
          </cell>
          <cell r="B1220" t="str">
            <v>TRANSFORMADORES</v>
          </cell>
          <cell r="C1220"/>
          <cell r="D1220"/>
        </row>
        <row r="1221">
          <cell r="A1221">
            <v>73857</v>
          </cell>
          <cell r="B1221" t="str">
            <v>TRANSFORMADORES DE DISTRIBUICAO</v>
          </cell>
          <cell r="C1221"/>
          <cell r="D1221"/>
        </row>
        <row r="1222">
          <cell r="A1222" t="str">
            <v>73857/001</v>
          </cell>
          <cell r="B1222" t="str">
            <v>TRANSFORMADOR DISTRIBUICAO 75KVA TRIFASICO 60HZ CLASSE 15KV IMERSO EMÓLEO MINERAL FORNECIMENTO E INSTALACAO</v>
          </cell>
          <cell r="C1222" t="str">
            <v>UN</v>
          </cell>
          <cell r="D1222">
            <v>5789.54</v>
          </cell>
        </row>
        <row r="1223">
          <cell r="A1223" t="str">
            <v>73857/002</v>
          </cell>
          <cell r="B1223" t="str">
            <v>TRANSFORMADOR DISTRIBUICAO 112,5KVA TRIFASICO 60HZ CLASSE 15KV IMERSOEM ÓLEO MINERAL FORNECIMENTO E INSTALACAO</v>
          </cell>
          <cell r="C1223" t="str">
            <v>UN</v>
          </cell>
          <cell r="D1223">
            <v>7475.16</v>
          </cell>
        </row>
        <row r="1224">
          <cell r="A1224" t="str">
            <v>73857/003</v>
          </cell>
          <cell r="B1224" t="str">
            <v>TRANSFORMADOR DISTRIBUICAO 150KVA TRIFASICO 60HZ CLASSE 15KV IMERSO EM ÓLEO MINERAL FORNECIMENTO E INSTALACAO</v>
          </cell>
          <cell r="C1224" t="str">
            <v>UN</v>
          </cell>
          <cell r="D1224">
            <v>8676.18</v>
          </cell>
        </row>
        <row r="1225">
          <cell r="A1225" t="str">
            <v>73857/004</v>
          </cell>
          <cell r="B1225" t="str">
            <v>TRANSFORMADOR DISTRIBUICAO 225KVA TRIFASICO 60HZ CLASSE 15KV IMERSO EM ÓLEO MINERAL FORNECIMENTO E INSTALACAO</v>
          </cell>
          <cell r="C1225" t="str">
            <v>UN</v>
          </cell>
          <cell r="D1225">
            <v>12470.58</v>
          </cell>
        </row>
        <row r="1226">
          <cell r="A1226" t="str">
            <v>73857/005</v>
          </cell>
          <cell r="B1226" t="str">
            <v>TRANSFORMADOR DISTRIBUICAO 300KVA TRIFASICO 60HZ CLASSE 15KV IMERSO EM ÓLEO MINERAL FORNECIMENTO E INSTALACAO</v>
          </cell>
          <cell r="C1226" t="str">
            <v>UN</v>
          </cell>
          <cell r="D1226">
            <v>15347.25</v>
          </cell>
        </row>
        <row r="1227">
          <cell r="A1227" t="str">
            <v>73857/006</v>
          </cell>
          <cell r="B1227" t="str">
            <v>TRANSFORMADOR DISTRIBUICAO 500KVA TRIFASICO 60HZ CLASSE 15KV IMERSO EM ÓLEO MINERAL FORNECIMENTO E INSTALACAO</v>
          </cell>
          <cell r="C1227" t="str">
            <v>UN</v>
          </cell>
          <cell r="D1227">
            <v>22952.89</v>
          </cell>
        </row>
        <row r="1228">
          <cell r="A1228" t="str">
            <v>73857/007</v>
          </cell>
          <cell r="B1228" t="str">
            <v>TRANSFORMADOR DISTRIBUICAO 30KVA TRIFASICO 60HZ CLASSE 15KV IMERSO EMÓLEO MINERAL FORNECIMENTO E INSTALACAO</v>
          </cell>
          <cell r="C1228" t="str">
            <v>UN</v>
          </cell>
          <cell r="D1228">
            <v>3871.78</v>
          </cell>
        </row>
        <row r="1229">
          <cell r="A1229" t="str">
            <v>73857/008</v>
          </cell>
          <cell r="B1229" t="str">
            <v>TRANSFORMADOR DISTRIBUICAO 45KVA TRIFASICO 60HZ CLASSE 15KV IMERSO EMÓLEO MINERAL FORNECIMENTO E INSTALACAO</v>
          </cell>
          <cell r="C1229" t="str">
            <v>UN</v>
          </cell>
          <cell r="D1229">
            <v>4517.18</v>
          </cell>
        </row>
        <row r="1230">
          <cell r="A1230" t="str">
            <v>73857/009</v>
          </cell>
          <cell r="B1230" t="str">
            <v>TRANSFORMADOR DISTRIBUICAO 750KVA TRIFASICO 60HZ CLASSE 15KV IMERSO EM ÓLEO MINERAL FORNECIMENTO E INSTALACAO</v>
          </cell>
          <cell r="C1230" t="str">
            <v>UN</v>
          </cell>
          <cell r="D1230">
            <v>40572.129999999997</v>
          </cell>
        </row>
        <row r="1231">
          <cell r="A1231" t="str">
            <v>73857/010</v>
          </cell>
          <cell r="B1231" t="str">
            <v>TRANSFORMADOR DISTRIBUICAO 1000KVA TRIFASICO 60HZ CLASSE 15KV IMERSOEM ÓLEO MINERAL FORNECIMENTO E INSTALACAO</v>
          </cell>
          <cell r="C1231" t="str">
            <v>UN</v>
          </cell>
          <cell r="D1231">
            <v>59928.04</v>
          </cell>
        </row>
        <row r="1232">
          <cell r="A1232">
            <v>177</v>
          </cell>
          <cell r="B1232" t="str">
            <v>PONTOS DE LUZ/TOMADAS ANTENA TV/CAMPAINHAS/INTERRUPTORES</v>
          </cell>
          <cell r="C1232"/>
          <cell r="D1232"/>
        </row>
        <row r="1233">
          <cell r="A1233">
            <v>72340</v>
          </cell>
          <cell r="B1233" t="str">
            <v>CAMPAINHA CIGARRA DE SOBREPOR - FORNECIMENTO E INSTALACAO</v>
          </cell>
          <cell r="C1233" t="str">
            <v>UN</v>
          </cell>
          <cell r="D1233">
            <v>19.190000000000001</v>
          </cell>
        </row>
        <row r="1234">
          <cell r="A1234">
            <v>73915</v>
          </cell>
          <cell r="B1234" t="str">
            <v>PONTO DE CAMPAINHA / TELEFONE / TV</v>
          </cell>
          <cell r="C1234"/>
          <cell r="D1234"/>
        </row>
        <row r="1235">
          <cell r="A1235" t="str">
            <v>73915/001</v>
          </cell>
          <cell r="B1235" t="str">
            <v>PONTO DE CAMPAINHA COM CIGARRA</v>
          </cell>
          <cell r="C1235" t="str">
            <v>UN</v>
          </cell>
          <cell r="D1235">
            <v>37.99</v>
          </cell>
        </row>
        <row r="1236">
          <cell r="A1236" t="str">
            <v>73915/002</v>
          </cell>
          <cell r="B1236" t="str">
            <v>PONTO DE TV SECO PARA EDIFICIOS</v>
          </cell>
          <cell r="C1236" t="str">
            <v>UN</v>
          </cell>
          <cell r="D1236">
            <v>23.31</v>
          </cell>
        </row>
        <row r="1237">
          <cell r="A1237">
            <v>73917</v>
          </cell>
          <cell r="B1237" t="str">
            <v>PONTO TOMADA</v>
          </cell>
          <cell r="C1237"/>
          <cell r="D1237"/>
        </row>
        <row r="1238">
          <cell r="A1238" t="str">
            <v>73917/001</v>
          </cell>
          <cell r="B1238" t="str">
            <v>PONTO TOMADA BIPOLAR 10A/250V EM PISO COM ELETRODUTO PVC 1/2" E CAIXAFERRO GALVANIZADO 4X2" SEM PLACA</v>
          </cell>
          <cell r="C1238" t="str">
            <v>PT</v>
          </cell>
          <cell r="D1238">
            <v>53.37</v>
          </cell>
        </row>
        <row r="1239">
          <cell r="A1239" t="str">
            <v>73917/002</v>
          </cell>
          <cell r="B1239" t="str">
            <v>PONTO TOMADA BIPOLAR 10A/250V EM PISO COM ELETRODUTO DE FERRO GALV 3/4" E CAIXA FERRO GALVANIZADO 4X4" SEM PLACA</v>
          </cell>
          <cell r="C1239" t="str">
            <v>PT</v>
          </cell>
          <cell r="D1239">
            <v>86.07</v>
          </cell>
        </row>
        <row r="1240">
          <cell r="A1240" t="str">
            <v>73917/003</v>
          </cell>
          <cell r="B1240" t="str">
            <v>PONTO TOMADA BIPOLAR 10A/250V COM ELETRODUTO PVC 1/2" E CAIXA 4X2" COMPLACA</v>
          </cell>
          <cell r="C1240" t="str">
            <v>PT</v>
          </cell>
          <cell r="D1240">
            <v>58.1</v>
          </cell>
        </row>
        <row r="1241">
          <cell r="A1241" t="str">
            <v>73917/004</v>
          </cell>
          <cell r="B1241" t="str">
            <v>PONTO TOMADA BIPOLAR 10A/250V COM ELETRODUTO FERRO ESMALTADO 3/4" E CAIXA 4X2" COM PLACA</v>
          </cell>
          <cell r="C1241" t="str">
            <v>PT</v>
          </cell>
          <cell r="D1241">
            <v>84.73</v>
          </cell>
        </row>
        <row r="1242">
          <cell r="A1242" t="str">
            <v>73917/005</v>
          </cell>
          <cell r="B1242" t="str">
            <v>PONTO TOMADA BIPOLAR 10A/250V COM ELETRODUTO FERRO GALVANIZADO 3/4" ECAIXA 4X2" COM PLACA</v>
          </cell>
          <cell r="C1242" t="str">
            <v>PT</v>
          </cell>
          <cell r="D1242">
            <v>72.5</v>
          </cell>
        </row>
        <row r="1243">
          <cell r="A1243" t="str">
            <v>73917/006</v>
          </cell>
          <cell r="B1243" t="str">
            <v>PONTO TOMADA BIPOLAR COM CONTATO TERRA 20A/250V COM ELETRODUTO PVC 3/4" E CAIXA 4X2" COM PLACA</v>
          </cell>
          <cell r="C1243" t="str">
            <v>PT</v>
          </cell>
          <cell r="D1243">
            <v>147.08000000000001</v>
          </cell>
        </row>
        <row r="1244">
          <cell r="A1244">
            <v>73952</v>
          </cell>
          <cell r="B1244" t="str">
            <v>PONTOS DE TOMADA</v>
          </cell>
          <cell r="C1244"/>
          <cell r="D1244"/>
        </row>
        <row r="1245">
          <cell r="A1245" t="str">
            <v>73952/001</v>
          </cell>
          <cell r="B1245" t="str">
            <v>INSTALACAO PONTO TOMADA EQUIVALENTE 2 VARAS ELETRODUTO FERRO ESMALTADO3/4", 12M FIO 2,5MM2, CAIXAS CONEXOES E TOMADA DE EMBUTIR COM PLACA,INCLUSIVE ABERTURA E FECHAMENTO DE RASGO EM ALVENARIA</v>
          </cell>
          <cell r="C1245" t="str">
            <v>UN</v>
          </cell>
          <cell r="D1245">
            <v>139.88</v>
          </cell>
        </row>
        <row r="1246">
          <cell r="A1246" t="str">
            <v>73952/002</v>
          </cell>
          <cell r="B1246" t="str">
            <v>INSTALACAO 1 CONJUNTO 2 PONTOS TOMADA COM 3 VARAS ELETRODUTO FERRO ESMALTADO 3/4", 18M DE FIO 2,5MM2 CAIXAS CONEXOES E TOMADAS DE EMBUTIR COM PLACAS INCLUSIVE ABERTURA E FECHAMENTO DE RASGO EM ALVENARIA</v>
          </cell>
          <cell r="C1246" t="str">
            <v>UN</v>
          </cell>
          <cell r="D1246">
            <v>188.89</v>
          </cell>
        </row>
        <row r="1247">
          <cell r="A1247" t="str">
            <v>73952/003</v>
          </cell>
          <cell r="B1247" t="str">
            <v>INSTALACAO 1 CONJUNTO 3 PONTOS TOMADA COM 4 VARAS ELETRODUTO FERRO ESMALTADO 3/4", 25M DE DE FIO 2,5MM2 CAIXAS CONEXOES E TOMADAS DE EMBUTIRCOM PLACAS, INCLUSIVE ABERTURA E FECHAMENTO DE RASGO EM ALVENARIA</v>
          </cell>
          <cell r="C1247" t="str">
            <v>UN</v>
          </cell>
          <cell r="D1247">
            <v>238.72</v>
          </cell>
        </row>
        <row r="1248">
          <cell r="A1248" t="str">
            <v>73952/004</v>
          </cell>
          <cell r="B1248" t="str">
            <v>INSTALACAO 1 CONJUNTO 4 PONTOS TOMADA COM 5 VARAS ELETRODUTO FERRO ESMALTADO 3/4", 30M DE FIO 2,5MM2 CAIXAS CONEXOES E TOMADAS DE EMBUTIR COM PLACAS, INCLUSIVE ABERTURA E FECHAMENTO DE RASGOS EM ALVENARIA</v>
          </cell>
          <cell r="C1248" t="str">
            <v>UN</v>
          </cell>
          <cell r="D1248">
            <v>286.91000000000003</v>
          </cell>
        </row>
        <row r="1249">
          <cell r="A1249" t="str">
            <v>73952/005</v>
          </cell>
          <cell r="B1249" t="str">
            <v>INSTALACAO PONTO TOMADA EQUIVALENTE 2 VARAS ELETRODUTO PVC RIGIDO DE 3/4" 12M DE FIO 2,5MM2 CAIXAS CONEXOES E TOMADA DE EMBUTIR COM PLACA, INCLUSIVE ABERTURA E FECHAMENTO DE RASGO EM ALVENARIA</v>
          </cell>
          <cell r="C1249" t="str">
            <v>UN</v>
          </cell>
          <cell r="D1249">
            <v>100.72</v>
          </cell>
        </row>
        <row r="1250">
          <cell r="A1250" t="str">
            <v>73952/006</v>
          </cell>
          <cell r="B1250" t="str">
            <v>INSTALACAO PONTO TOMADA EQUIVALENTE 2 VARAS ELETRODUTO PVC RIGIDO DE 1/2" 12M DE FIO 2,5MM2 CAIXAS CONEXOES TOMADA DE EMBUTIR COM PLACA, INCLUSIVE ABERTURA E FECHAMENTO DE RASGO EM ALVENARIA</v>
          </cell>
          <cell r="C1250" t="str">
            <v>UN</v>
          </cell>
          <cell r="D1250">
            <v>86.61</v>
          </cell>
        </row>
        <row r="1251">
          <cell r="A1251" t="str">
            <v>73952/007</v>
          </cell>
          <cell r="B1251" t="str">
            <v>INSTALACAO 1 CONJUNTO 2 TOMADAS EQUIVALENTE 3 VARAS ELETRODUTO PVC RIGIDO 3/4” 18M DE FIO 2,5MM2 CAIXAS CONEXOES E TOMADAS DE EMBUTIR COM PLACA INCLUSIVE ABERTURA E FECHAMENTO DE RASGO EM ALVENARIA</v>
          </cell>
          <cell r="C1251" t="str">
            <v>UN</v>
          </cell>
          <cell r="D1251">
            <v>132.31</v>
          </cell>
        </row>
        <row r="1252">
          <cell r="A1252" t="str">
            <v>73952/008</v>
          </cell>
          <cell r="B1252" t="str">
            <v>INSTALACAO 1 CONJUNTO 2 TOMADAS EQUIVALENTE 3 VARAS ELETRODUTO PVC RIGIDO 1/2", 18M DE FIO 2,5MM2 CAIXAS CONEXOES E TOMADAS DE EMBUTIR COM PLACA, INCLUSIVE ABERTURA E FECHAMENTO DE RASGO EM ALVENARIA</v>
          </cell>
          <cell r="C1252" t="str">
            <v>UN</v>
          </cell>
          <cell r="D1252">
            <v>121.85</v>
          </cell>
        </row>
        <row r="1253">
          <cell r="A1253" t="str">
            <v>73952/009</v>
          </cell>
          <cell r="B1253" t="str">
            <v>INSTALACAO 1 CONJUNTO 3 TOMADAS EQUIVALENTE 4 VARAS ELETRODUTO PVC RIGIDO 3/4", 25M DE FIO 2,5MM2 CAIXAS CONEXOES E TOMADAS DE EMBUTIR COM PLACA, INCLUSIVE ABERTURA E FECHAMENTO DE RASGO EM ALVENARIA</v>
          </cell>
          <cell r="C1253" t="str">
            <v>UN</v>
          </cell>
          <cell r="D1253">
            <v>174.91</v>
          </cell>
        </row>
        <row r="1254">
          <cell r="A1254" t="str">
            <v>73952/010</v>
          </cell>
          <cell r="B1254" t="str">
            <v>INSTALACAO 1 CONJUNTO 3 TOMADAS EQUIVALENTE 4 VARAS ELETRODUTO PVC RIGIDO 1/2", 25M DE FIO 2,5MM2 CAIXAS CONEXOES E TOMADAS DE EMBUTIR COM PLACA, INCLUSIVE CONEXOES E FECHAMENTO DE RASGO EM ALVENARIA</v>
          </cell>
          <cell r="C1254" t="str">
            <v>UN</v>
          </cell>
          <cell r="D1254">
            <v>156.01</v>
          </cell>
        </row>
        <row r="1255">
          <cell r="A1255" t="str">
            <v>73952/011</v>
          </cell>
          <cell r="B1255" t="str">
            <v>INSTALACAO 1 CONJUNTO 4 TOMADAS EQUIVALENTE 5 VARAS ELETRODUTO PVC RIGIDO DE 3/4", 30M DE FIO 2,5MM2 CAIXAS CONEXOES E TOMADAS DE EMBUTIR COM PLACA, INCLUSIVE ABERTURA E FECHAMENTO DE RASGO EM ALVENARIA</v>
          </cell>
          <cell r="C1255" t="str">
            <v>UN</v>
          </cell>
          <cell r="D1255">
            <v>211.23</v>
          </cell>
        </row>
        <row r="1256">
          <cell r="A1256" t="str">
            <v>73952/012</v>
          </cell>
          <cell r="B1256" t="str">
            <v>INSTALACAO 1 CONJUNTO 4 TOMADAS EQUIVALENTE 5 VARAS ELETRODUTO PVC RIGIDO 1/2", 30M DE FIO 2,5MM2 CAIXAS CONEXOES E TOMADAS DE EMBUTIR COM PLACA, INCLUSIVE ABERTURA E FECHAMENTO DE RASGO EM ALVENARIA</v>
          </cell>
          <cell r="C1256" t="str">
            <v>UN</v>
          </cell>
          <cell r="D1256">
            <v>187.93</v>
          </cell>
        </row>
        <row r="1257">
          <cell r="A1257" t="str">
            <v>73952/013</v>
          </cell>
          <cell r="B1257" t="str">
            <v>PONTO TOMADA BIPOLAR COM CONTATO TERRA 20A/250V EMBUTIDO PAREDE, ELETRODUTO PVC RIGIDO</v>
          </cell>
          <cell r="C1257" t="str">
            <v>UN</v>
          </cell>
          <cell r="D1257">
            <v>202.24</v>
          </cell>
        </row>
        <row r="1258">
          <cell r="A1258">
            <v>74042</v>
          </cell>
          <cell r="B1258" t="str">
            <v>PONTO INTERRUPTOR</v>
          </cell>
          <cell r="C1258"/>
          <cell r="D1258"/>
        </row>
        <row r="1259">
          <cell r="A1259" t="str">
            <v>74042/001</v>
          </cell>
          <cell r="B1259" t="str">
            <v>PONTO INTERRUPTOR SIMPLES COM ELETRODUTO PVC 1/2" E CAIXA 4X2"</v>
          </cell>
          <cell r="C1259" t="str">
            <v>PT</v>
          </cell>
          <cell r="D1259">
            <v>53.66</v>
          </cell>
        </row>
        <row r="1260">
          <cell r="A1260" t="str">
            <v>74042/002</v>
          </cell>
          <cell r="B1260" t="str">
            <v>PONTO INTERRUPTOR DUPLO SIMPLES COM ELETRODUTO PVC 1/2" E CAIXA 4X2"</v>
          </cell>
          <cell r="C1260" t="str">
            <v>PT</v>
          </cell>
          <cell r="D1260">
            <v>77.3</v>
          </cell>
        </row>
        <row r="1261">
          <cell r="A1261" t="str">
            <v>74042/003</v>
          </cell>
          <cell r="B1261" t="str">
            <v>PONTO INTERRUPTOR TRIPLO SIMPLES COM ELETRODUTO PVC 3/4" E CAIXA 4X2"</v>
          </cell>
          <cell r="C1261" t="str">
            <v>PT</v>
          </cell>
          <cell r="D1261">
            <v>86.41</v>
          </cell>
        </row>
        <row r="1262">
          <cell r="A1262" t="str">
            <v>74042/004</v>
          </cell>
          <cell r="B1262" t="str">
            <v>PONTO INTERRUPTOR SIMPLES COM ELETRODUTO FERRO ESMALTADO 3/4" E CAIXA4X2"</v>
          </cell>
          <cell r="C1262" t="str">
            <v>PT</v>
          </cell>
          <cell r="D1262">
            <v>74.02</v>
          </cell>
        </row>
        <row r="1263">
          <cell r="A1263" t="str">
            <v>74042/005</v>
          </cell>
          <cell r="B1263" t="str">
            <v>PONTO INTERRUPTOR TRIPLO SIMPLES COM ELETRODUTO FERRO ESMALTADO 3/4" ECAIXA 4X2"</v>
          </cell>
          <cell r="C1263" t="str">
            <v>PT</v>
          </cell>
          <cell r="D1263">
            <v>107.28</v>
          </cell>
        </row>
        <row r="1264">
          <cell r="A1264" t="str">
            <v>74042/006</v>
          </cell>
          <cell r="B1264" t="str">
            <v>PONTO INTERRUPTOR SIMPLES COM ELETRODUTO FERRO GALVANIZADO 3/4" E CAIXA 4X2"</v>
          </cell>
          <cell r="C1264" t="str">
            <v>PT</v>
          </cell>
          <cell r="D1264">
            <v>64.260000000000005</v>
          </cell>
        </row>
        <row r="1265">
          <cell r="A1265" t="str">
            <v>74042/007</v>
          </cell>
          <cell r="B1265" t="str">
            <v>PONTO INTERRUPTOR THREE-WAY COM ELETRODUTO PVC 3/4" E CAIXA 4X2"</v>
          </cell>
          <cell r="C1265" t="str">
            <v>PT</v>
          </cell>
          <cell r="D1265">
            <v>192.22</v>
          </cell>
        </row>
        <row r="1266">
          <cell r="A1266">
            <v>74054</v>
          </cell>
          <cell r="B1266" t="str">
            <v>PONTO DE LUZ (CAIXA, ELETRODUTO, FIOS E INTERRUPTOR)</v>
          </cell>
          <cell r="C1266"/>
          <cell r="D1266"/>
        </row>
        <row r="1267">
          <cell r="A1267" t="str">
            <v>74054/001</v>
          </cell>
          <cell r="B1267" t="str">
            <v>PONTO DE LUZ (CAIXA, ELETRODUTO, FIOS E INTERRUPTOR)</v>
          </cell>
          <cell r="C1267" t="str">
            <v>UN</v>
          </cell>
          <cell r="D1267">
            <v>83.37</v>
          </cell>
        </row>
        <row r="1268">
          <cell r="A1268" t="str">
            <v>74054/002</v>
          </cell>
          <cell r="B1268" t="str">
            <v>PONTO DE TOMADA (CAIXA, ELETRODUTO, FIOS E TOMADA)</v>
          </cell>
          <cell r="C1268" t="str">
            <v>UN</v>
          </cell>
          <cell r="D1268">
            <v>69.599999999999994</v>
          </cell>
        </row>
        <row r="1269">
          <cell r="A1269" t="str">
            <v>74054/003</v>
          </cell>
          <cell r="B1269" t="str">
            <v>PONTO DE TOMADA PARA AR CONDICIONADO (CAIXA, ELETRODUTO, FIOS E TOMADA)</v>
          </cell>
          <cell r="C1269" t="str">
            <v>UN</v>
          </cell>
          <cell r="D1269">
            <v>132.03</v>
          </cell>
        </row>
        <row r="1270">
          <cell r="A1270">
            <v>74062</v>
          </cell>
          <cell r="B1270" t="str">
            <v>PONTO INTERRUPTOR DUPLO SIMPLES/TOMADA ELETR PVC 3/4" - 4X2"</v>
          </cell>
          <cell r="C1270"/>
          <cell r="D1270"/>
        </row>
        <row r="1271">
          <cell r="A1271" t="str">
            <v>74062/001</v>
          </cell>
          <cell r="B1271" t="str">
            <v>PONTO INTERRUPTOR SIMPLES/TOMADA COM ELETRODUTO PVC 1/2" E CAIXA 4X2"</v>
          </cell>
          <cell r="C1271" t="str">
            <v>PT</v>
          </cell>
          <cell r="D1271">
            <v>75.72</v>
          </cell>
        </row>
        <row r="1272">
          <cell r="A1272" t="str">
            <v>74062/002</v>
          </cell>
          <cell r="B1272" t="str">
            <v>PONTO INTERRUPTOR DUPLO SIMPLES/TOMADA COM ELETRODUTO PVC 3/4" E CAIXA4X2"</v>
          </cell>
          <cell r="C1272" t="str">
            <v>PT</v>
          </cell>
          <cell r="D1272">
            <v>87.44</v>
          </cell>
        </row>
        <row r="1273">
          <cell r="A1273" t="str">
            <v>74062/003</v>
          </cell>
          <cell r="B1273" t="str">
            <v>PONTO INTERRUPTOR SIMPLES/TOMADA COM ELETRODUTO FERRO GALVANIZADO 3/4”" E CAIXA 4X2"</v>
          </cell>
          <cell r="C1273" t="str">
            <v>PT</v>
          </cell>
          <cell r="D1273">
            <v>91.69</v>
          </cell>
        </row>
        <row r="1274">
          <cell r="A1274">
            <v>74063</v>
          </cell>
          <cell r="B1274" t="str">
            <v>PONTO LUZ PAREDE</v>
          </cell>
          <cell r="C1274"/>
          <cell r="D1274"/>
        </row>
        <row r="1275">
          <cell r="A1275" t="str">
            <v>74063/001</v>
          </cell>
          <cell r="B1275" t="str">
            <v>PONTO LUZ PAREDE (ARANDELA) ELETRODUTO PVC 3/4"</v>
          </cell>
          <cell r="C1275" t="str">
            <v>PT</v>
          </cell>
          <cell r="D1275">
            <v>63.82</v>
          </cell>
        </row>
        <row r="1276">
          <cell r="A1276" t="str">
            <v>74063/002</v>
          </cell>
          <cell r="B1276" t="str">
            <v>PONTO LUZ PAREDE (ARANDELA) ELETRODUTO FERRO ESMALTADO 3/4"</v>
          </cell>
          <cell r="C1276" t="str">
            <v>PT</v>
          </cell>
          <cell r="D1276">
            <v>80.63</v>
          </cell>
        </row>
        <row r="1277">
          <cell r="A1277">
            <v>74080</v>
          </cell>
          <cell r="B1277" t="str">
            <v>PONTO INTERRUPTOR SOBREPOR APARENTE</v>
          </cell>
          <cell r="C1277"/>
          <cell r="D1277"/>
        </row>
        <row r="1278">
          <cell r="A1278" t="str">
            <v>74080/001</v>
          </cell>
          <cell r="B1278" t="str">
            <v>PONTO INTERRUPTOR SOBREPOR APARENTE 1 SECAO C/12,00M FIO 2,5MM2</v>
          </cell>
          <cell r="C1278" t="str">
            <v>UN</v>
          </cell>
          <cell r="D1278">
            <v>67.28</v>
          </cell>
        </row>
        <row r="1279">
          <cell r="A1279">
            <v>74083</v>
          </cell>
          <cell r="B1279" t="str">
            <v>INSTALACAO PONTO LUZ APARENTE SOBRE MADEIRAMENTO, FIO 2,5MM, FITA ISO-LANTE, BUCHAS DE NYLON E PARAFUSOS, CLEATS E BOCAL DE PORCELANA</v>
          </cell>
          <cell r="C1279"/>
          <cell r="D1279"/>
        </row>
        <row r="1280">
          <cell r="A1280" t="str">
            <v>74083/001</v>
          </cell>
          <cell r="B1280" t="str">
            <v>INSTALACAO PONTO LUZ APARENTE SOBRE MADEIRAMENTO, FIO 2,5MM, FITA ISOLANTE, BUCHAS DE NYLON E PARAFUSOS, CLEATS E BOCAL DE PORCELANA</v>
          </cell>
          <cell r="C1280" t="str">
            <v>UN</v>
          </cell>
          <cell r="D1280">
            <v>69.98</v>
          </cell>
        </row>
        <row r="1281">
          <cell r="A1281">
            <v>74114</v>
          </cell>
          <cell r="B1281" t="str">
            <v>PONTO DE TOMADA P/CHUVEIRO ELETRICO</v>
          </cell>
          <cell r="C1281"/>
          <cell r="D1281"/>
        </row>
        <row r="1282">
          <cell r="A1282" t="str">
            <v>74114/001</v>
          </cell>
          <cell r="B1282" t="str">
            <v>PONTO PARA CHUVEIRO ELETRICO COM CAIXA, ELETRODUTO E FIO</v>
          </cell>
          <cell r="C1282" t="str">
            <v>PT</v>
          </cell>
          <cell r="D1282">
            <v>67.94</v>
          </cell>
        </row>
        <row r="1283">
          <cell r="A1283">
            <v>74132</v>
          </cell>
          <cell r="B1283" t="str">
            <v>PONTOS DE LUZ - ELETRODUTO DE PVC</v>
          </cell>
          <cell r="C1283"/>
          <cell r="D1283"/>
        </row>
        <row r="1284">
          <cell r="A1284" t="str">
            <v>74132/001</v>
          </cell>
          <cell r="B1284" t="str">
            <v>INSTALACAO PONTO LUZ EQUIVALENTE A 2 VARAS ELETRODUTO PVC RIGIDO 3/4",12M DE FIO 2,5MM2 CAIXAS CONEXOES LUVAS CURVA E INTERRUPTOR EMBUTIR COM PLACA, INCLUSIVE ABERTURA E FECHAMENTO RASGO ALVENARIA</v>
          </cell>
          <cell r="C1284" t="str">
            <v>UN</v>
          </cell>
          <cell r="D1284">
            <v>112.01</v>
          </cell>
        </row>
        <row r="1285">
          <cell r="A1285" t="str">
            <v>74132/002</v>
          </cell>
          <cell r="B1285" t="str">
            <v>INSTALACAO PONTO LUZ EQUIVALENTE A 2 VARAS ELETRODUTO PVC RIGIDO 1/2",12M FIO 2,5MM2 CAIXAS CONEXOES LUVAS CURVA E INTERRUPTOR COM PLACA, INCLUSIVE ABERTURA E FECHAMENTO DE RASGO EM ALVENARIA</v>
          </cell>
          <cell r="C1285" t="str">
            <v>UN</v>
          </cell>
          <cell r="D1285">
            <v>98.19</v>
          </cell>
        </row>
        <row r="1286">
          <cell r="A1286" t="str">
            <v>74132/003</v>
          </cell>
          <cell r="B1286" t="str">
            <v>INSTALACAO CONJUNTO 2 PONTOS LUZ EQUIVALENTE 5 VARAS ELETRODUTO PVC RIGIDO 3/4", 33M FIO 2,5MM2 CAIXAS CONEXOES LUVAS CURVA E INTERRUPTOR EMBUTIR COM PLACA, INCLUSIVE ABERTURA E FECHAMENTO DE RASGO EM ALVENARIA</v>
          </cell>
          <cell r="C1286" t="str">
            <v>UN</v>
          </cell>
          <cell r="D1286">
            <v>204.09</v>
          </cell>
        </row>
        <row r="1287">
          <cell r="A1287" t="str">
            <v>74132/004</v>
          </cell>
          <cell r="B1287" t="str">
            <v>INSTALACAO CONJUNTO 2 PONTOS LUZ EQUIVALENTE 5 VARAS ELETRODUTO PVC RIGIDO 1/2", 33M FIO 2,5MM2 CAIXAS CONEXOES LUVAS CURVA E INTERRUPTOR EMBUTIR COM PLACA, INCLUSIVE ABERTURA E FECHAMENTO DE RASGO EM ALVENARIA</v>
          </cell>
          <cell r="C1287" t="str">
            <v>UN</v>
          </cell>
          <cell r="D1287">
            <v>179.13</v>
          </cell>
        </row>
        <row r="1288">
          <cell r="A1288" t="str">
            <v>74132/005</v>
          </cell>
          <cell r="B1288" t="str">
            <v>INSTALACAO CONJUNTO 3 PONTOS LUZ EQUIVALENTE 6 VARAS ELETRODUTO PVC RIGIDO 3/4" 50M FIO 2,5MM2 CAIXAS CONEXOES LUVAS CURVA E INTERRUPTOR EMBUTIR COM PLACA, INCLUSIVE ABERTURA E FECHAMENTO RASGO DE ALVENARIA</v>
          </cell>
          <cell r="C1288" t="str">
            <v>UN</v>
          </cell>
          <cell r="D1288">
            <v>273.56</v>
          </cell>
        </row>
        <row r="1289">
          <cell r="A1289" t="str">
            <v>74132/006</v>
          </cell>
          <cell r="B1289" t="str">
            <v>INSTALACAO CONJUNTO 3 PONTOS LUZ EQUIVALENTE 6 VARAS ELETRODUTO PVC RIGIDO 1/2", 50M FIO 2,5MM2 CAIXAS CONEXOES LUVAS CURVA E INTERRUPTOR EMBUTIR COM PLACA, INCLUSIVE ABERTURA E FECHAMENTO RASGO EM ALVENARIA</v>
          </cell>
          <cell r="C1289" t="str">
            <v>UN</v>
          </cell>
          <cell r="D1289">
            <v>242.33</v>
          </cell>
        </row>
        <row r="1290">
          <cell r="A1290" t="str">
            <v>74132/007</v>
          </cell>
          <cell r="B1290" t="str">
            <v>INSTALACAO CONJUNTO 4 PONTOS LUZ EQUIVALENTE 7 VARAS ELETRODUTO PVC RIGIDO 3/4", 50M FIO 2,5MM2 CAIXAS CONEXOES LUVAS CURVA E INTERRUPTOR EMBUTIR COM PLACA INCLUSIVE ABERTURA E FECHAMENTO RASGO EM ALVENARIA</v>
          </cell>
          <cell r="C1290" t="str">
            <v>UN</v>
          </cell>
          <cell r="D1290">
            <v>288.93</v>
          </cell>
        </row>
        <row r="1291">
          <cell r="A1291" t="str">
            <v>74132/008</v>
          </cell>
          <cell r="B1291" t="str">
            <v>INSTALACAO CONJUNTO 4 PONTOS LUZ EQUIVALENTE 7 VARAS ELETRODUTO PVC RIGIDO 1/2", 50M FIO 2,5MM2 CAIXAS CONEXOES LUVAS CURVA E INTERRUPTOR EMBUTIR COM PLACA INCLUSIVE ABERTURA E FECHAMENTO RASGO ALVENARIA</v>
          </cell>
          <cell r="C1291" t="str">
            <v>UN</v>
          </cell>
          <cell r="D1291">
            <v>261.19</v>
          </cell>
        </row>
        <row r="1292">
          <cell r="A1292" t="str">
            <v>74132/009</v>
          </cell>
          <cell r="B1292" t="str">
            <v>INSTALACAO CONJUNTO 5 PONTOS LUZ EQUIVALENTE 8 VARAS ELETRODUTO PVC RIGIDO 3/4", 57M FIO 2,5MM2 CAIXAS CONEXOES LUVAS CURVA E INTERRUPTOR EMBUTIR COM PLACA, INCLUSIVE ABERTURA E FECHAMENTO RASGO ALVENARIA</v>
          </cell>
          <cell r="C1292" t="str">
            <v>UN</v>
          </cell>
          <cell r="D1292">
            <v>329.95</v>
          </cell>
        </row>
        <row r="1293">
          <cell r="A1293" t="str">
            <v>74132/010</v>
          </cell>
          <cell r="B1293" t="str">
            <v>INSTALACAO CONJUNTO 5 PONTOS LUZ EQUIVALENTE 8 VARAS ELETRODUTO PVC RIGIDO 1/2", 57M FIO 2,5MM2 CAIXAS CONEXOES LUVAS CURVA E INTERRUPTOR EMBUTIR COM PLACA, INCLUSIVE ABERTURA E FECHAMENTO RASGO ALVENARIA</v>
          </cell>
          <cell r="C1293" t="str">
            <v>UN</v>
          </cell>
          <cell r="D1293">
            <v>299.79000000000002</v>
          </cell>
        </row>
        <row r="1294">
          <cell r="A1294" t="str">
            <v>74132/011</v>
          </cell>
          <cell r="B1294" t="str">
            <v>INSTALACAO CONJUNTO 6 PONTOS LUZ EQUIVALENTE 9 VARAS ELETRODUTO PVC RIGIDO 3/4", 66M FIO 2,5MM2 CAIXAS CONEXOES LUVAS CURVA E INTERRUPTOR EMBUTIR COM PLACA, INCLUSIVE ABERTURA E FECHAMENTO RASGO ALVENARIA</v>
          </cell>
          <cell r="C1294" t="str">
            <v>UN</v>
          </cell>
          <cell r="D1294">
            <v>381.22</v>
          </cell>
        </row>
        <row r="1295">
          <cell r="A1295" t="str">
            <v>74132/012</v>
          </cell>
          <cell r="B1295" t="str">
            <v>INSTALACAO CONJUNTO 6 PONTOS LUZ EQUIVALENTE 9 VARAS ELETRODUTO PVC RIGIDO 1/2", 66M FIO 2,5MM2 CAIXAS CONEXOES LUVAS CURVA E INTERRUPTOR EMBUTIR COM PLACA, INCLUSIVE ABERTURA E FECHAMENTO RASGO ALVENARIA</v>
          </cell>
          <cell r="C1295" t="str">
            <v>UN</v>
          </cell>
          <cell r="D1295">
            <v>343.69</v>
          </cell>
        </row>
        <row r="1296">
          <cell r="A1296" t="str">
            <v>74132/013</v>
          </cell>
          <cell r="B1296" t="str">
            <v>INSTALACAO CONJUNTO 8 PONTOS LUZ EQUIVALENTE 10 VARAS ELETRODUTO PVC RIGIDO 3/4", 80M FIO 2,5MM2 CAIXAS CONEXOES LUVAS CURVA E INTERRUPTOR EMBUTIR COM PLACA, INCLUSIVE ABERTURA E FECHAMENTO RASGO ALVENARIA</v>
          </cell>
          <cell r="C1296" t="str">
            <v>UN</v>
          </cell>
          <cell r="D1296">
            <v>451.36</v>
          </cell>
        </row>
        <row r="1297">
          <cell r="A1297" t="str">
            <v>74132/014</v>
          </cell>
          <cell r="B1297" t="str">
            <v>INSTALACAO CONJUNTO 2 PONTOS LUZ EQUIVALENTE 3 VARAS ELETRODUTO PVC RIGIDO 3/4”, 20M FIO 2,5MM2 CAIXAS CONEXOES LUVAS E CONSIDERANDO O CONTROLE DOS PONTOS DIRETO NO QUADRO DE DISTRIBUICAO DE LUZ</v>
          </cell>
          <cell r="C1297" t="str">
            <v>UN</v>
          </cell>
          <cell r="D1297">
            <v>172.12</v>
          </cell>
        </row>
        <row r="1298">
          <cell r="A1298" t="str">
            <v>74132/015</v>
          </cell>
          <cell r="B1298" t="str">
            <v>INSTALACAO CONJUNTO 2 PONTOS LUZ EQUIVALENTE 3 VARAS ELETRODUTO PVC RIGIDO 1/2", 20M FIO 2,5MM2 CAIXAS CONEXOES LUVAS E CONSIDERANDO O CONTROLE DOS PONTOS DIRETO NO QUADRO DE DISTRIBUICAO DE LUZ</v>
          </cell>
          <cell r="C1298" t="str">
            <v>UN</v>
          </cell>
          <cell r="D1298">
            <v>164.97</v>
          </cell>
        </row>
        <row r="1299">
          <cell r="A1299" t="str">
            <v>74132/016</v>
          </cell>
          <cell r="B1299" t="str">
            <v>INSTALACAO CONJUNTO 3 PONTOS LUZ EQUIVALENTE 5 VARAS ELETRODUTO PVC RIGIDO 3/4", 30M FIO 2,5MM2 CAIXAS CONEXOES LUVAS E CONSIDERANDO O CONTROLE DOS PONTOS DIRETO NO QUADRO DE DISTRIBUICAO DE LUZ</v>
          </cell>
          <cell r="C1299" t="str">
            <v>UN</v>
          </cell>
          <cell r="D1299">
            <v>225.04</v>
          </cell>
        </row>
        <row r="1300">
          <cell r="A1300" t="str">
            <v>74132/017</v>
          </cell>
          <cell r="B1300" t="str">
            <v>INSTALACAO CONJUNTO 3 PONTOS LUZ EQUIVALENTE 5 VARAS ELETRODUTO PVC RIGIDO 1/2", 30M FIO 2,5MM2 CAIXAS CONEXOES LUVAS E CONSIDERANDO O CONTROLE DOS PONTOS DIRETO NO QUADRO DE DISTRIBUICAO DE LUZ</v>
          </cell>
          <cell r="C1300" t="str">
            <v>UN</v>
          </cell>
          <cell r="D1300">
            <v>206.21</v>
          </cell>
        </row>
        <row r="1301">
          <cell r="A1301" t="str">
            <v>74132/018</v>
          </cell>
          <cell r="B1301" t="str">
            <v>INSTALACAO CONJUNTO 4 PONTOS LUZ EQUIVALENTE 6 VARAS ELETRODUTO PVC RIGIDO 3/4", 40M FIO 2,5MM2 CAIXAS CONEXOES LUVAS CONSIDERANDO O CONTROLE DOS PONTOS DIRETO NO QUADRO DE DISTRIBUICAO DE LUZ</v>
          </cell>
          <cell r="C1301" t="str">
            <v>UN</v>
          </cell>
          <cell r="D1301">
            <v>222.25</v>
          </cell>
        </row>
        <row r="1302">
          <cell r="A1302" t="str">
            <v>74132/019</v>
          </cell>
          <cell r="B1302" t="str">
            <v>INSTALACAO CONJUNTO 4 PONTOS LUZ EQUIVALENTE 6 VARAS ELETRODUTO PVC RIGIDO 1/2", 40M FIO 2,5MM2 CAIXAS CONEXOES LUVAS E CONSIDERANDO O CONTROLE DOS PONTOS DIRETO NO QUADRO DE DISTRIBUICAO DE LUZ</v>
          </cell>
          <cell r="C1302" t="str">
            <v>UN</v>
          </cell>
          <cell r="D1302">
            <v>194.95</v>
          </cell>
        </row>
        <row r="1303">
          <cell r="A1303" t="str">
            <v>74132/020</v>
          </cell>
          <cell r="B1303" t="str">
            <v>INSTALACAO CONJUNTO 5 PONTOS LUZ EQUIVALENTE 7 VARAS ELETRODUTO PVC RIGIDO 3/4", 45M FIO 2,5MM2 CAIXAS CONEXOES LUVAS E CONSIDERANDO O CONTROLE DOS PONTOS DIRETO NO QUADRO DE DISTRIBUICAO DE LUZ</v>
          </cell>
          <cell r="C1303" t="str">
            <v>UN</v>
          </cell>
          <cell r="D1303">
            <v>257.10000000000002</v>
          </cell>
        </row>
        <row r="1304">
          <cell r="A1304" t="str">
            <v>74132/021</v>
          </cell>
          <cell r="B1304" t="str">
            <v>INSTALACAO CONJUNTO 5 PONTOS LUZ EQUIVALENTE 7 VARAS ELETRODUTO PVC RIGIDO 1/2", 45M FIO 2,5MM2 CAIXAS CONEXOES LUVAS E CONSIDERANDO O CONTROLE DOS PONTOS DIRETO NO QUADRO DE DISTRIBUICAO DE LUZ</v>
          </cell>
          <cell r="C1304" t="str">
            <v>UN</v>
          </cell>
          <cell r="D1304">
            <v>228.07</v>
          </cell>
        </row>
        <row r="1305">
          <cell r="A1305" t="str">
            <v>74132/022</v>
          </cell>
          <cell r="B1305" t="str">
            <v>INSTALACAO 1 CONJUNTO 6 PONTOS LUZ EQUIVALENTE 8 VARAS ELETRODUTO PVC3/4” RIGIDO, 53M DE FIO 2,5MM2 CAIXAS CONEXOES LUVAS E CONSIDERANDO OCONTROLE DOS PONTOS DIRETO NO QUADRO DE DISTRIBUICAO DE LUZ</v>
          </cell>
          <cell r="C1305" t="str">
            <v>UN</v>
          </cell>
          <cell r="D1305">
            <v>300.98</v>
          </cell>
        </row>
        <row r="1306">
          <cell r="A1306" t="str">
            <v>74132/023</v>
          </cell>
          <cell r="B1306" t="str">
            <v>INSTALACAO 1 CONJUNTO 6 PONTOS LUZ EQUIVALENTE 8 VARAS ELETRODUTO PVC1/2", 53M FIO 2,5MM2 CAIXAS CONEXOES LUVAS E CONSIDERANDO O CONTROLEDOS PONTOS DIRETO NO QUADRO DE DISTRIBUICAO DE LUZ</v>
          </cell>
          <cell r="C1306" t="str">
            <v>UN</v>
          </cell>
          <cell r="D1306">
            <v>264.87</v>
          </cell>
        </row>
        <row r="1307">
          <cell r="A1307" t="str">
            <v>74132/024</v>
          </cell>
          <cell r="B1307" t="str">
            <v>INSTALACAO 1 CONJUNTO 8 PONTOS LUZ EQUIVALENTE 9 VARAS ELETRODUTO PVC3/4", 57M DE FIO 2,5MM2 CAIXAS CONEXOES LUVAS E CONSIDERANDO O CONTROLE DOS PONTOS DIRETO NO QUADRO DE DISTRIBUICAO DE LUZ</v>
          </cell>
          <cell r="C1307" t="str">
            <v>UN</v>
          </cell>
          <cell r="D1307">
            <v>342.77</v>
          </cell>
        </row>
        <row r="1308">
          <cell r="A1308">
            <v>178</v>
          </cell>
          <cell r="B1308" t="str">
            <v>GERADORES</v>
          </cell>
          <cell r="C1308"/>
          <cell r="D1308"/>
        </row>
        <row r="1309">
          <cell r="A1309">
            <v>74027</v>
          </cell>
          <cell r="B1309" t="str">
            <v>GRUPO GERADOR 150/170 KVA - MOTOR DIESEL</v>
          </cell>
          <cell r="C1309"/>
          <cell r="D1309"/>
        </row>
        <row r="1310">
          <cell r="A1310" t="str">
            <v>74027/001</v>
          </cell>
          <cell r="B1310" t="str">
            <v>GRUPO GERADOR 150/170 KVA MOTOR DIESEL - DEPRECIACAO</v>
          </cell>
          <cell r="C1310" t="str">
            <v>H</v>
          </cell>
          <cell r="D1310">
            <v>4.51</v>
          </cell>
        </row>
        <row r="1311">
          <cell r="A1311" t="str">
            <v>74027/002</v>
          </cell>
          <cell r="B1311" t="str">
            <v>GRUPO GERADOR 150/170 KVA MOTOR DIESEL - JUROS</v>
          </cell>
          <cell r="C1311" t="str">
            <v>H</v>
          </cell>
          <cell r="D1311">
            <v>1.7</v>
          </cell>
        </row>
        <row r="1312">
          <cell r="A1312" t="str">
            <v>74027/003</v>
          </cell>
          <cell r="B1312" t="str">
            <v>GRUPO GERADOR 150/170 KVA MOTOR DIESEL - MANUTENCAO</v>
          </cell>
          <cell r="C1312" t="str">
            <v>H</v>
          </cell>
          <cell r="D1312">
            <v>2.2599999999999998</v>
          </cell>
        </row>
        <row r="1313">
          <cell r="A1313" t="str">
            <v>74027/004</v>
          </cell>
          <cell r="B1313" t="str">
            <v>GRUPO GERADOR 150/170 KVA MOTOR DIESEL - MATERIAL NA OPERACAO</v>
          </cell>
          <cell r="C1313" t="str">
            <v>H</v>
          </cell>
          <cell r="D1313">
            <v>69.25</v>
          </cell>
        </row>
        <row r="1314">
          <cell r="A1314" t="str">
            <v>74027/005</v>
          </cell>
          <cell r="B1314" t="str">
            <v>GRUPO GERADOR 150/170 KVA MOTOR DIESEL - UTILIZACAO OPERATIVA</v>
          </cell>
          <cell r="C1314" t="str">
            <v>CHP</v>
          </cell>
          <cell r="D1314">
            <v>77.709999999999994</v>
          </cell>
        </row>
        <row r="1315">
          <cell r="A1315">
            <v>74028</v>
          </cell>
          <cell r="B1315" t="str">
            <v>GRUPO GERADOR 40 KVA - MOTOR DIESEL</v>
          </cell>
          <cell r="C1315"/>
          <cell r="D1315"/>
        </row>
        <row r="1316">
          <cell r="A1316" t="str">
            <v>74028/001</v>
          </cell>
          <cell r="B1316" t="str">
            <v>GRUPO GERADOR 40 KVA MOTOR DIESEL - DEPRECIACAO E JUROS</v>
          </cell>
          <cell r="C1316" t="str">
            <v>H</v>
          </cell>
          <cell r="D1316">
            <v>2.0499999999999998</v>
          </cell>
        </row>
        <row r="1317">
          <cell r="A1317" t="str">
            <v>74028/002</v>
          </cell>
          <cell r="B1317" t="str">
            <v>GRUPO GERADOR 40 KVA MOTOR DIESEL - MANUTENCAO</v>
          </cell>
          <cell r="C1317" t="str">
            <v>H</v>
          </cell>
          <cell r="D1317">
            <v>0.73</v>
          </cell>
        </row>
        <row r="1318">
          <cell r="A1318" t="str">
            <v>74028/003</v>
          </cell>
          <cell r="B1318" t="str">
            <v>GRUPO GERADOR 40 KVA MOTOR DIESEL - MATERIAL NA OPERACAO</v>
          </cell>
          <cell r="C1318" t="str">
            <v>H</v>
          </cell>
          <cell r="D1318">
            <v>22.67</v>
          </cell>
        </row>
        <row r="1319">
          <cell r="A1319" t="str">
            <v>74028/004</v>
          </cell>
          <cell r="B1319" t="str">
            <v>GRUPO GERADOR 40 KVA MOTOR DIESEL - UTILIZACAO OPERATIVA</v>
          </cell>
          <cell r="C1319" t="str">
            <v>CHP</v>
          </cell>
          <cell r="D1319">
            <v>25.45</v>
          </cell>
        </row>
        <row r="1320">
          <cell r="A1320">
            <v>243</v>
          </cell>
          <cell r="B1320" t="str">
            <v>SISTEMAS DE PROTECAO/ATERRAMENTO</v>
          </cell>
          <cell r="C1320"/>
          <cell r="D1320"/>
        </row>
        <row r="1321">
          <cell r="A1321">
            <v>68069</v>
          </cell>
          <cell r="B1321" t="str">
            <v>HASTE COPPERWELD 5/8” X 3,0M COM CONECTOR</v>
          </cell>
          <cell r="C1321" t="str">
            <v>UN</v>
          </cell>
          <cell r="D1321">
            <v>35.49</v>
          </cell>
        </row>
        <row r="1322">
          <cell r="A1322">
            <v>68070</v>
          </cell>
          <cell r="B1322" t="str">
            <v>PARA-RAIOS TIPO FRANKLIN - CABO E SUPORTE ISOLADOR</v>
          </cell>
          <cell r="C1322" t="str">
            <v>M</v>
          </cell>
          <cell r="D1322">
            <v>28.32</v>
          </cell>
        </row>
        <row r="1323">
          <cell r="A1323">
            <v>72927</v>
          </cell>
          <cell r="B1323" t="str">
            <v>CORDOALHA DE COBRE NU, INCLUSIVE ISOLADORES - 16,00 MM2 - FORNECIMENTOE INSTALACAO</v>
          </cell>
          <cell r="C1323" t="str">
            <v>M</v>
          </cell>
          <cell r="D1323">
            <v>17.28</v>
          </cell>
        </row>
        <row r="1324">
          <cell r="A1324">
            <v>72928</v>
          </cell>
          <cell r="B1324" t="str">
            <v>CORDOALHA DE COBRE NU, INCLUSIVE ISOLADORES - 25,00 MM2 - FORNECIMENTOE INSTALACAO</v>
          </cell>
          <cell r="C1324" t="str">
            <v>M</v>
          </cell>
          <cell r="D1324">
            <v>21.03</v>
          </cell>
        </row>
        <row r="1325">
          <cell r="A1325">
            <v>72929</v>
          </cell>
          <cell r="B1325" t="str">
            <v>CORDOALHA DE COBRE NU, INCLUSIVE ISOLADORES - 35,00 MM2 - FORNECIMENTOE INSTALACAO</v>
          </cell>
          <cell r="C1325" t="str">
            <v>M</v>
          </cell>
          <cell r="D1325">
            <v>24.02</v>
          </cell>
        </row>
        <row r="1326">
          <cell r="A1326">
            <v>72930</v>
          </cell>
          <cell r="B1326" t="str">
            <v>CORDOALHA DE COBRE NU, INCLUSIVE ISOLADORES - 50,00 MM2 - FORNECIMENTOE INSTALACAO</v>
          </cell>
          <cell r="C1326" t="str">
            <v>M</v>
          </cell>
          <cell r="D1326">
            <v>28.87</v>
          </cell>
        </row>
        <row r="1327">
          <cell r="A1327">
            <v>72931</v>
          </cell>
          <cell r="B1327" t="str">
            <v>CORDOALHA DE COBRE NU, INCLUSIVE ISOLADORES - 70,00 MM2 - FORNECIMENTOE INSTALACAO</v>
          </cell>
          <cell r="C1327" t="str">
            <v>M</v>
          </cell>
          <cell r="D1327">
            <v>35.869999999999997</v>
          </cell>
        </row>
        <row r="1328">
          <cell r="A1328">
            <v>72932</v>
          </cell>
          <cell r="B1328" t="str">
            <v>CORDOALHA DE COBRE NU, INCLUSIVE ISOLADORES - 95,00 MM2 - FORNECIMENTOE INSTALACAO</v>
          </cell>
          <cell r="C1328" t="str">
            <v>M</v>
          </cell>
          <cell r="D1328">
            <v>42.81</v>
          </cell>
        </row>
        <row r="1329">
          <cell r="A1329">
            <v>244</v>
          </cell>
          <cell r="B1329" t="str">
            <v>SERVICOS DIVERSOS</v>
          </cell>
          <cell r="C1329"/>
          <cell r="D1329"/>
        </row>
        <row r="1330">
          <cell r="A1330">
            <v>9535</v>
          </cell>
          <cell r="B1330" t="str">
            <v>CHUVEIRO ELETRICO COMUM CORPO PLASTICO TIPO DUCHA, FORNECIMENTO E INSTALACAO</v>
          </cell>
          <cell r="C1330" t="str">
            <v>UN</v>
          </cell>
          <cell r="D1330">
            <v>34.18</v>
          </cell>
        </row>
        <row r="1331">
          <cell r="A1331">
            <v>9540</v>
          </cell>
          <cell r="B1331" t="str">
            <v>ENTRADA DE ENERGIA ELETRICA AEREA MONOFASICA 50A</v>
          </cell>
          <cell r="C1331" t="str">
            <v>UN</v>
          </cell>
          <cell r="D1331">
            <v>751.04</v>
          </cell>
        </row>
        <row r="1332">
          <cell r="A1332">
            <v>41598</v>
          </cell>
          <cell r="B1332" t="str">
            <v>ENTRADA PROVISORIA DE ENERGIA ELETRICA AEREA TRIFASICA 40A EM POSTE MADEIRA</v>
          </cell>
          <cell r="C1332" t="str">
            <v>UN</v>
          </cell>
          <cell r="D1332">
            <v>618.29</v>
          </cell>
        </row>
        <row r="1333">
          <cell r="A1333">
            <v>72315</v>
          </cell>
          <cell r="B1333" t="str">
            <v>TERMINAL AÉREO EM AÇO GALVANIZADO COM BASE DE FIXAÇÃO H=30CM</v>
          </cell>
          <cell r="C1333" t="str">
            <v>UN</v>
          </cell>
          <cell r="D1333">
            <v>15.6</v>
          </cell>
        </row>
        <row r="1334">
          <cell r="A1334">
            <v>72941</v>
          </cell>
          <cell r="B1334" t="str">
            <v>APARELHO SINALIZADOR DE SAIDA DE GARAGEM, COM CELULA FOTOELETRICA - FORNECIMENTO E INSTALACAO</v>
          </cell>
          <cell r="C1334" t="str">
            <v>UN</v>
          </cell>
          <cell r="D1334">
            <v>272.58</v>
          </cell>
        </row>
        <row r="1335">
          <cell r="A1335">
            <v>73781</v>
          </cell>
          <cell r="B1335" t="str">
            <v>DIVERSOS PARA SUBESTACAO</v>
          </cell>
          <cell r="C1335"/>
          <cell r="D1335"/>
        </row>
        <row r="1336">
          <cell r="A1336" t="str">
            <v>73781/001</v>
          </cell>
          <cell r="B1336" t="str">
            <v>MUFLA TERMINAL PRIMARIA UNIPOLAR USO INTERNO PARA CABO 35/120MM2, ISOLACAO 15/25KV EM EPR - BORRACHA DE SILICONE. FORNECIMENTO E INSTALACAO.</v>
          </cell>
          <cell r="C1336" t="str">
            <v>UN</v>
          </cell>
          <cell r="D1336">
            <v>314.06</v>
          </cell>
        </row>
        <row r="1337">
          <cell r="A1337" t="str">
            <v>73781/002</v>
          </cell>
          <cell r="B1337" t="str">
            <v>ISOLADOR DE PINO TP HI-POT CILINDRICO CLASSE 15KV. FORNECIMENTO E INSTALACAO.</v>
          </cell>
          <cell r="C1337" t="str">
            <v>UN</v>
          </cell>
          <cell r="D1337">
            <v>14.26</v>
          </cell>
        </row>
        <row r="1338">
          <cell r="A1338" t="str">
            <v>73781/003</v>
          </cell>
          <cell r="B1338" t="str">
            <v>ISOLADOR DE SUSPENSAO (DISCO) TP CAVILHA CLASSE 15KV - 6''. FORNECIMENTO E INSTALACAO.</v>
          </cell>
          <cell r="C1338" t="str">
            <v>UN</v>
          </cell>
          <cell r="D1338">
            <v>52.34</v>
          </cell>
        </row>
        <row r="1339">
          <cell r="A1339" t="str">
            <v>73781/004</v>
          </cell>
          <cell r="B1339" t="str">
            <v>CAIXA DE MEDICAO PADRAO CONCESSIONARIA LOCAL ALTA TENSAO-FORNECIMENTOE INSTALACAO.</v>
          </cell>
          <cell r="C1339" t="str">
            <v>UN</v>
          </cell>
          <cell r="D1339">
            <v>531.79</v>
          </cell>
        </row>
        <row r="1340">
          <cell r="A1340" t="str">
            <v>73781/005</v>
          </cell>
          <cell r="B1340" t="str">
            <v>DISJUNTOR TRIFASICO A VOLUME REDUZIDO DE OLEO,INSTALACAO ABRIGADA, 15KV - CN630A, COM RELE PRIMARIO, LCC - 14,7 KA, 350MVA-FORNECIMENTO E INSTALACAO.</v>
          </cell>
          <cell r="C1340" t="str">
            <v>UN</v>
          </cell>
          <cell r="D1340">
            <v>10864.68</v>
          </cell>
        </row>
        <row r="1341">
          <cell r="A1341">
            <v>73782</v>
          </cell>
          <cell r="B1341" t="str">
            <v>TERMINAL MECANICO</v>
          </cell>
          <cell r="C1341"/>
          <cell r="D1341"/>
        </row>
        <row r="1342">
          <cell r="A1342" t="str">
            <v>73782/001</v>
          </cell>
          <cell r="B1342" t="str">
            <v>TERMINAL A PRESSAO REFORCADO PARA CONEXAO DE CABO DE COBRE A BARRA, CABO 16 E 25MM2 - FORNECIMENTO E INSTALACAO</v>
          </cell>
          <cell r="C1342" t="str">
            <v>UN</v>
          </cell>
          <cell r="D1342">
            <v>11.4</v>
          </cell>
        </row>
        <row r="1343">
          <cell r="A1343" t="str">
            <v>73782/002</v>
          </cell>
          <cell r="B1343" t="str">
            <v>TERMINAL A PRESSAO REFORCADO PARA CONEXAO DE CABO DE COBRE A BARRA, CABO 50 E 70MM2 - FORNECIMENTO E INSTALACAO</v>
          </cell>
          <cell r="C1343" t="str">
            <v>UN</v>
          </cell>
          <cell r="D1343">
            <v>18.190000000000001</v>
          </cell>
        </row>
        <row r="1344">
          <cell r="A1344" t="str">
            <v>73782/003</v>
          </cell>
          <cell r="B1344" t="str">
            <v>TERMINAL A PRESSAO REFORCADO PARA CONEXAO DE CABO DE COBRE A BARRA, CABO 95 E 120MM2 - FORNECIMENTO E INSTALACAO</v>
          </cell>
          <cell r="C1344" t="str">
            <v>UN</v>
          </cell>
          <cell r="D1344">
            <v>27.97</v>
          </cell>
        </row>
        <row r="1345">
          <cell r="A1345" t="str">
            <v>73782/004</v>
          </cell>
          <cell r="B1345" t="str">
            <v>TERMINAL A PRESSAO REFORCADO PARA CONEXAO DE CABO DE COBRE A BARRA, CABO 150 E 185MM2 - FORNECIMENTO E INSTALACAO</v>
          </cell>
          <cell r="C1345" t="str">
            <v>UN</v>
          </cell>
          <cell r="D1345">
            <v>34.19</v>
          </cell>
        </row>
        <row r="1346">
          <cell r="A1346">
            <v>73851</v>
          </cell>
          <cell r="B1346" t="str">
            <v>ARMACOES SECUNDARIAS</v>
          </cell>
          <cell r="C1346"/>
          <cell r="D1346"/>
        </row>
        <row r="1347">
          <cell r="A1347" t="str">
            <v>73851/001</v>
          </cell>
          <cell r="B1347" t="str">
            <v>ARMACAO SECUNDARIA OU REX COMPLETA PARA DUAS LINHAS-FORNECIMENTO E INSTALACAO.</v>
          </cell>
          <cell r="C1347" t="str">
            <v>UN</v>
          </cell>
          <cell r="D1347">
            <v>51.71</v>
          </cell>
        </row>
        <row r="1348">
          <cell r="A1348" t="str">
            <v>73851/002</v>
          </cell>
          <cell r="B1348" t="str">
            <v>ARMACAO SECUNDARIA OU REX COMPLETA PARA TRESLINHAS-FORNECIMENTO E INSTALACAO.</v>
          </cell>
          <cell r="C1348" t="str">
            <v>UN</v>
          </cell>
          <cell r="D1348">
            <v>73.930000000000007</v>
          </cell>
        </row>
        <row r="1349">
          <cell r="A1349" t="str">
            <v>73851/003</v>
          </cell>
          <cell r="B1349" t="str">
            <v>ARMACAO SECUNDARIA OU REX COMPLETA PARA QUATRO LINHAS-FORNECIMENTO E INSTALACAO.</v>
          </cell>
          <cell r="C1349" t="str">
            <v>UN</v>
          </cell>
          <cell r="D1349">
            <v>87.37</v>
          </cell>
        </row>
        <row r="1350">
          <cell r="A1350">
            <v>270</v>
          </cell>
          <cell r="B1350" t="str">
            <v>CHAVES EM GERAL/FUSIVEIS E CONECTORES</v>
          </cell>
          <cell r="C1350"/>
          <cell r="D1350"/>
        </row>
        <row r="1351">
          <cell r="A1351">
            <v>72322</v>
          </cell>
          <cell r="B1351" t="str">
            <v>CHAVE SECCIONADORA TRIPOLAR, ABERTURA SOB CARGA, COM FUSÍVEIS NH - 100A/250V - FORNECIMENTO E INSTALACAO</v>
          </cell>
          <cell r="C1351" t="str">
            <v>UN</v>
          </cell>
          <cell r="D1351">
            <v>185.03</v>
          </cell>
        </row>
        <row r="1352">
          <cell r="A1352">
            <v>72326</v>
          </cell>
          <cell r="B1352" t="str">
            <v>CHAVE SECCIONADORA TRIPOLAR, ABERTURA SOB CARGA, COM FUSÍVEIS NH - 200A/250V</v>
          </cell>
          <cell r="C1352" t="str">
            <v>UN</v>
          </cell>
          <cell r="D1352">
            <v>226.89</v>
          </cell>
        </row>
        <row r="1353">
          <cell r="A1353">
            <v>72327</v>
          </cell>
          <cell r="B1353" t="str">
            <v>FUSÍVEL TIPO "DIAZED", TIPO RÁPIDO OU RETARDADO - 2/25A - FORNECIMENTOE INSTALACAO</v>
          </cell>
          <cell r="C1353" t="str">
            <v>UN</v>
          </cell>
          <cell r="D1353">
            <v>2.59</v>
          </cell>
        </row>
        <row r="1354">
          <cell r="A1354">
            <v>72328</v>
          </cell>
          <cell r="B1354" t="str">
            <v>FUSÍVEL TIPO "DIAZED", TIPO RÁPIDO OU RETARDADO - 35/63A - FORNECIMENTO E INSTALACAO</v>
          </cell>
          <cell r="C1354" t="str">
            <v>UN</v>
          </cell>
          <cell r="D1354">
            <v>2.79</v>
          </cell>
        </row>
        <row r="1355">
          <cell r="A1355">
            <v>72330</v>
          </cell>
          <cell r="B1355" t="str">
            <v>FUSÍVEL TIPO NH - 100 / 200A - FORNECIMENTO E INSTALACAO</v>
          </cell>
          <cell r="C1355" t="str">
            <v>UN</v>
          </cell>
          <cell r="D1355">
            <v>12.99</v>
          </cell>
        </row>
        <row r="1356">
          <cell r="A1356">
            <v>73780</v>
          </cell>
          <cell r="B1356" t="str">
            <v>CHAVES</v>
          </cell>
          <cell r="C1356"/>
          <cell r="D1356"/>
        </row>
        <row r="1357">
          <cell r="A1357" t="str">
            <v>73780/001</v>
          </cell>
          <cell r="B1357" t="str">
            <v>CHAVE FUSIVEL UNIPOLAR, 15KV - 100A, EQUIPADA COM COMANDO PARA HASTE DE MANOBRA . FORNECIMENTO E INSTALAÇÃO.</v>
          </cell>
          <cell r="C1357" t="str">
            <v>UN</v>
          </cell>
          <cell r="D1357">
            <v>157.21</v>
          </cell>
        </row>
        <row r="1358">
          <cell r="A1358" t="str">
            <v>73780/002</v>
          </cell>
          <cell r="B1358" t="str">
            <v>CHAVE BLINDADA TRIPOLAR 250V, 30A - FORNECIMENTO E INSTALACAO</v>
          </cell>
          <cell r="C1358" t="str">
            <v>UN</v>
          </cell>
          <cell r="D1358">
            <v>98.48</v>
          </cell>
        </row>
        <row r="1359">
          <cell r="A1359" t="str">
            <v>73780/003</v>
          </cell>
          <cell r="B1359" t="str">
            <v>CHAVE BLINDADA TRIPOLAR 250V, 60A - FORNECIMENTO E INSTALACAO</v>
          </cell>
          <cell r="C1359" t="str">
            <v>UN</v>
          </cell>
          <cell r="D1359">
            <v>156.56</v>
          </cell>
        </row>
        <row r="1360">
          <cell r="A1360" t="str">
            <v>73780/004</v>
          </cell>
          <cell r="B1360" t="str">
            <v>CHAVE BLINDADA TRIPOLAR 250V, 100A - FORNECIMENTO E INSTALACAO</v>
          </cell>
          <cell r="C1360" t="str">
            <v>UN</v>
          </cell>
          <cell r="D1360">
            <v>351.51</v>
          </cell>
        </row>
        <row r="1361">
          <cell r="A1361" t="str">
            <v>INES</v>
          </cell>
          <cell r="B1361" t="str">
            <v>INSTALACOES ESPECIAIS</v>
          </cell>
          <cell r="C1361"/>
          <cell r="D1361"/>
        </row>
        <row r="1362">
          <cell r="A1362">
            <v>186</v>
          </cell>
          <cell r="B1362" t="str">
            <v>INCENDIO</v>
          </cell>
          <cell r="C1362"/>
          <cell r="D1362"/>
        </row>
        <row r="1363">
          <cell r="A1363">
            <v>72283</v>
          </cell>
          <cell r="B1363" t="str">
            <v>ABRIGO PARA HIDRANTE, 75X45X17CM, COM REGISTRO GLOBO ANGULAR 45º 2.1/2", ADAPTADOR STORZ 2.1/2", MANGUEIRA DE INCÊNDIO 15M, REDUÇÃO 2.1/2X1.1/2" E ESGUICHO EM LATÃO 1.1/2" - FORNECIMENTO E INSTALAÇÃO</v>
          </cell>
          <cell r="C1363" t="str">
            <v>UN</v>
          </cell>
          <cell r="D1363">
            <v>912.19</v>
          </cell>
        </row>
        <row r="1364">
          <cell r="A1364">
            <v>72284</v>
          </cell>
          <cell r="B1364" t="str">
            <v>ABRIGO PARA HIDRANTE, 90X60X17CM, COM REGISTRO GLOBO ANGULAR 45º 2.1/2", ADAPTADOR STORZ 2.1/2", MANGUEIRA DE INCÊNDIO 20M, REDUÇÃO 2.1/2X1.1/2" E ESGUICHO EM LATÃO 1.1/2" - FORNECIMENTO E INSTALAÇÃO</v>
          </cell>
          <cell r="C1364" t="str">
            <v>UN</v>
          </cell>
          <cell r="D1364">
            <v>1070.1400000000001</v>
          </cell>
        </row>
        <row r="1365">
          <cell r="A1365">
            <v>72287</v>
          </cell>
          <cell r="B1365" t="str">
            <v>CAIXA DE INCÊNDIO 45X75X17CM - FORNECIMENTO E INSTALAÇÃO</v>
          </cell>
          <cell r="C1365" t="str">
            <v>UN</v>
          </cell>
          <cell r="D1365">
            <v>247.33</v>
          </cell>
        </row>
        <row r="1366">
          <cell r="A1366">
            <v>72288</v>
          </cell>
          <cell r="B1366" t="str">
            <v>CAIXA DE INCÊNDIO 60X75X17CM - FORNECIMENTO E INSTALAÇÃO</v>
          </cell>
          <cell r="C1366" t="str">
            <v>UN</v>
          </cell>
          <cell r="D1366">
            <v>317.76</v>
          </cell>
        </row>
        <row r="1367">
          <cell r="A1367">
            <v>72554</v>
          </cell>
          <cell r="B1367" t="str">
            <v>EXTINTOR DE CO2 6KG - FORNECIMENTO E INSTALACAO</v>
          </cell>
          <cell r="C1367" t="str">
            <v>UN</v>
          </cell>
          <cell r="D1367">
            <v>430.23</v>
          </cell>
        </row>
        <row r="1368">
          <cell r="A1368">
            <v>73775</v>
          </cell>
          <cell r="B1368" t="str">
            <v>EXTINTOR DE INCENDIO</v>
          </cell>
          <cell r="C1368"/>
          <cell r="D1368"/>
        </row>
        <row r="1369">
          <cell r="A1369" t="str">
            <v>73775/001</v>
          </cell>
          <cell r="B1369" t="str">
            <v>EXTINTOR INCENDIO TP PO QUIMICO 4KG FORNECIMENTO E COLOCACAO</v>
          </cell>
          <cell r="C1369" t="str">
            <v>UN</v>
          </cell>
          <cell r="D1369">
            <v>112.73</v>
          </cell>
        </row>
        <row r="1370">
          <cell r="A1370" t="str">
            <v>73775/002</v>
          </cell>
          <cell r="B1370" t="str">
            <v>EXTINTOR INCENDIO AGUA-PRESSURIZADA 10L INCL SUPORTE PAREDE CARGACOMPLETA FORNECIMENTO E COLOCACAO</v>
          </cell>
          <cell r="C1370" t="str">
            <v>UN</v>
          </cell>
          <cell r="D1370">
            <v>128.18</v>
          </cell>
        </row>
        <row r="1371">
          <cell r="A1371">
            <v>187</v>
          </cell>
          <cell r="B1371" t="str">
            <v>TELEFONE</v>
          </cell>
          <cell r="C1371"/>
          <cell r="D1371"/>
        </row>
        <row r="1372">
          <cell r="A1372">
            <v>73662</v>
          </cell>
          <cell r="B1372" t="str">
            <v>PONTO DE TOMADA PARA TELEFONE, COM TOMADA PADRAO TELEBRAS EM CAIXA DEPVC COM PLACA, ELETRODUTO DE PVC RIGIDO E FIACAO ATE A CAIXA DE DISTRIBUICAO DO PAVIMENTO</v>
          </cell>
          <cell r="C1372" t="str">
            <v>PT</v>
          </cell>
          <cell r="D1372">
            <v>96.95</v>
          </cell>
        </row>
        <row r="1373">
          <cell r="A1373">
            <v>73749</v>
          </cell>
          <cell r="B1373" t="str">
            <v>CAIXAS PARA INSTALACOES TELEFONICAS</v>
          </cell>
          <cell r="C1373"/>
          <cell r="D1373"/>
        </row>
        <row r="1374">
          <cell r="A1374" t="str">
            <v>73749/001</v>
          </cell>
          <cell r="B1374" t="str">
            <v>CAIXA ENTERRADA PARA INSTALACOES TELEFONICAS TIPO R1 MEDIDAS 0,60X0,35X0,50M EM BLOCOS DE CONCRETO ESTRUTURAL 0,10X0,20X0,40M ASSENTADOS COMARGAMASSA DE CIMENTO E AREIA TRACO 1:4</v>
          </cell>
          <cell r="C1374" t="str">
            <v>UN</v>
          </cell>
          <cell r="D1374">
            <v>113.77</v>
          </cell>
        </row>
        <row r="1375">
          <cell r="A1375" t="str">
            <v>73749/002</v>
          </cell>
          <cell r="B1375" t="str">
            <v>CAIXA ENTERRADA PARA INSTALACOES TELEFONICAS TIPO R2 MEDIDAS 1,07X0,52X0,50M EM BLOCOS DE CONCRETO ESTRUTURAL 0,10X0,20X0,40M ASSENTADOS COMARGAMASSA DE CIMENTO E AREIA TRACO 1:4</v>
          </cell>
          <cell r="C1375" t="str">
            <v>UN</v>
          </cell>
          <cell r="D1375">
            <v>212.88</v>
          </cell>
        </row>
        <row r="1376">
          <cell r="A1376" t="str">
            <v>73749/003</v>
          </cell>
          <cell r="B1376" t="str">
            <v>CAIXA ENTERRADA PARA INSTALACOES TELEFONICAS TIPO R3 MEDIDAS 1,30X1,20X1,20M EM BLOCOS DE CONCRETO ESTRUTURAL 0,10X0,20X0,40M ASSENTADOS COMARGAMASSA DE CIMENTO E AREIA TRACO 1:4</v>
          </cell>
          <cell r="C1376" t="str">
            <v>UN</v>
          </cell>
          <cell r="D1376">
            <v>695.12</v>
          </cell>
        </row>
        <row r="1377">
          <cell r="A1377">
            <v>73768</v>
          </cell>
          <cell r="B1377" t="str">
            <v>CABOS TELEFONICOS</v>
          </cell>
          <cell r="C1377"/>
          <cell r="D1377"/>
        </row>
        <row r="1378">
          <cell r="A1378" t="str">
            <v>73768/001</v>
          </cell>
          <cell r="B1378" t="str">
            <v>FIO TELEFONICO FI BITOLA 0,6MM - 2 CONDUTORES - FORNECIMENTO E INSTALACAO</v>
          </cell>
          <cell r="C1378" t="str">
            <v>M</v>
          </cell>
          <cell r="D1378">
            <v>0.95</v>
          </cell>
        </row>
        <row r="1379">
          <cell r="A1379" t="str">
            <v>73768/002</v>
          </cell>
          <cell r="B1379" t="str">
            <v>CABO TELEFONICO FE BITOLA 1,0MM - 2 CONDUTORES PARA USO EXTERNO - FORNECIMENTO E INSTALACAO</v>
          </cell>
          <cell r="C1379" t="str">
            <v>M</v>
          </cell>
          <cell r="D1379">
            <v>1.74</v>
          </cell>
        </row>
        <row r="1380">
          <cell r="A1380" t="str">
            <v>73768/003</v>
          </cell>
          <cell r="B1380" t="str">
            <v>CABO TELEFONICO CI-50 10 PARES (USO INTERNO) - FORNECIMENTO E INSTALACAO</v>
          </cell>
          <cell r="C1380" t="str">
            <v>M</v>
          </cell>
          <cell r="D1380">
            <v>3.87</v>
          </cell>
        </row>
        <row r="1381">
          <cell r="A1381" t="str">
            <v>73768/004</v>
          </cell>
          <cell r="B1381" t="str">
            <v>CABO TELEFONICO CI-50 20PARES (USO INTERNO) - FORNECIMENTO E INSTALACAO</v>
          </cell>
          <cell r="C1381" t="str">
            <v>M</v>
          </cell>
          <cell r="D1381">
            <v>5.79</v>
          </cell>
        </row>
        <row r="1382">
          <cell r="A1382" t="str">
            <v>73768/005</v>
          </cell>
          <cell r="B1382" t="str">
            <v>CABO TELEFONICO CI-50 30PARES (USO INTERNO) - FORNECIMENTO E INSTALACAO</v>
          </cell>
          <cell r="C1382" t="str">
            <v>M</v>
          </cell>
          <cell r="D1382">
            <v>7.8</v>
          </cell>
        </row>
        <row r="1383">
          <cell r="A1383" t="str">
            <v>73768/006</v>
          </cell>
          <cell r="B1383" t="str">
            <v>CABO TELEFONICO CI-50 50PARES (USO INTERNO) - FORNECIMENTO E INSTALACAO</v>
          </cell>
          <cell r="C1383" t="str">
            <v>M</v>
          </cell>
          <cell r="D1383">
            <v>12.98</v>
          </cell>
        </row>
        <row r="1384">
          <cell r="A1384" t="str">
            <v>73768/007</v>
          </cell>
          <cell r="B1384" t="str">
            <v>CABO TELEFONICO CI-50 75 PARES (USO INTERNO) - FORNECIMENTO E INSTALACAO</v>
          </cell>
          <cell r="C1384" t="str">
            <v>M</v>
          </cell>
          <cell r="D1384">
            <v>15.91</v>
          </cell>
        </row>
        <row r="1385">
          <cell r="A1385" t="str">
            <v>73768/008</v>
          </cell>
          <cell r="B1385" t="str">
            <v>CABO TELEFONICO CI-50 200 PARES (USO INTERNO) - FORNECIMENTO E INSTALACAO</v>
          </cell>
          <cell r="C1385" t="str">
            <v>M</v>
          </cell>
          <cell r="D1385">
            <v>46.06</v>
          </cell>
        </row>
        <row r="1386">
          <cell r="A1386" t="str">
            <v>73768/009</v>
          </cell>
          <cell r="B1386" t="str">
            <v>CABO TELEFONICO CCI-50 1 PAR (USO INTERNO) - FORNECIMENTO E INSTALACAO</v>
          </cell>
          <cell r="C1386" t="str">
            <v>M</v>
          </cell>
          <cell r="D1386">
            <v>0.71</v>
          </cell>
        </row>
        <row r="1387">
          <cell r="A1387" t="str">
            <v>73768/010</v>
          </cell>
          <cell r="B1387" t="str">
            <v>CABO TELEFONICO CCI-50 2 PARES (USO INTERNO) - FORNECIMENTO E INSTALACAO</v>
          </cell>
          <cell r="C1387" t="str">
            <v>M</v>
          </cell>
          <cell r="D1387">
            <v>0.96</v>
          </cell>
        </row>
        <row r="1388">
          <cell r="A1388" t="str">
            <v>73768/011</v>
          </cell>
          <cell r="B1388" t="str">
            <v>CABO TELEFONICO CCI-50 3 PARES (USO INTERNO) - FORNECIMENTO E INSTALACAO</v>
          </cell>
          <cell r="C1388" t="str">
            <v>M</v>
          </cell>
          <cell r="D1388">
            <v>1.25</v>
          </cell>
        </row>
        <row r="1389">
          <cell r="A1389" t="str">
            <v>73768/012</v>
          </cell>
          <cell r="B1389" t="str">
            <v>CABO TELEFONICO CCI-50 4 PARES (USO INTERNO) - FORNECIMENTO E INSTALACAO</v>
          </cell>
          <cell r="C1389" t="str">
            <v>M</v>
          </cell>
          <cell r="D1389">
            <v>1.44</v>
          </cell>
        </row>
        <row r="1390">
          <cell r="A1390" t="str">
            <v>73768/013</v>
          </cell>
          <cell r="B1390" t="str">
            <v>CABO TELEFONICO CCI-50 5 PARES (USO INTERNO) - FORNECIMENTO E INSTALACAO</v>
          </cell>
          <cell r="C1390" t="str">
            <v>M</v>
          </cell>
          <cell r="D1390">
            <v>1.67</v>
          </cell>
        </row>
        <row r="1391">
          <cell r="A1391" t="str">
            <v>73768/014</v>
          </cell>
          <cell r="B1391" t="str">
            <v>CABO TELEFONICO CCI-50 6 PARES (USO INTERNO) - FORNECIMENTO E INSTALACAO</v>
          </cell>
          <cell r="C1391" t="str">
            <v>M</v>
          </cell>
          <cell r="D1391">
            <v>2.29</v>
          </cell>
        </row>
        <row r="1392">
          <cell r="A1392">
            <v>74002</v>
          </cell>
          <cell r="B1392" t="str">
            <v>INSTALACAO TELEFONICA</v>
          </cell>
          <cell r="C1392"/>
          <cell r="D1392"/>
        </row>
        <row r="1393">
          <cell r="A1393" t="str">
            <v>74002/001</v>
          </cell>
          <cell r="B1393" t="str">
            <v>INSTALACOES TELEFONICAS P/ EDIFICIO RESIDENCIAL C/ 4 PAVTOS 16 UNID.</v>
          </cell>
          <cell r="C1393" t="str">
            <v>UN</v>
          </cell>
          <cell r="D1393">
            <v>3041.27</v>
          </cell>
        </row>
        <row r="1394">
          <cell r="A1394">
            <v>200</v>
          </cell>
          <cell r="B1394" t="str">
            <v>PARA RAIOS</v>
          </cell>
          <cell r="C1394"/>
          <cell r="D1394"/>
        </row>
        <row r="1395">
          <cell r="A1395">
            <v>8260</v>
          </cell>
          <cell r="B1395" t="str">
            <v>INSTALACAO PARA-RAIOS P/RESERVATORIO</v>
          </cell>
          <cell r="C1395" t="str">
            <v>UN</v>
          </cell>
          <cell r="D1395">
            <v>1737.3</v>
          </cell>
        </row>
        <row r="1396">
          <cell r="A1396">
            <v>274</v>
          </cell>
          <cell r="B1396" t="str">
            <v>GAS</v>
          </cell>
          <cell r="C1396"/>
          <cell r="D1396"/>
        </row>
        <row r="1397">
          <cell r="A1397">
            <v>74003</v>
          </cell>
          <cell r="B1397" t="str">
            <v>INSTALACAO GAS</v>
          </cell>
          <cell r="C1397"/>
          <cell r="D1397"/>
        </row>
        <row r="1398">
          <cell r="A1398" t="str">
            <v>74003/001</v>
          </cell>
          <cell r="B1398" t="str">
            <v>INSTALACOES GAS CENTRAL P/ EDIFICIO RESIDENCIAL C/ 4 PAVTOS 16 UNID.UMA CENTRAL POR BLOCO COM 16 PONTOS</v>
          </cell>
          <cell r="C1398" t="str">
            <v>UN</v>
          </cell>
          <cell r="D1398">
            <v>3309.44</v>
          </cell>
        </row>
        <row r="1399">
          <cell r="A1399" t="str">
            <v>INHI</v>
          </cell>
          <cell r="B1399" t="str">
            <v>INSTALACOES HIDRO SANITARIAS</v>
          </cell>
          <cell r="C1399"/>
          <cell r="D1399"/>
        </row>
        <row r="1400">
          <cell r="A1400">
            <v>179</v>
          </cell>
          <cell r="B1400" t="str">
            <v>FORNEC. E ASSENTAMENTO DE TUBOS P/INSTALACAO DOMICILIAR</v>
          </cell>
          <cell r="C1400"/>
          <cell r="D1400"/>
        </row>
        <row r="1401">
          <cell r="A1401">
            <v>73777</v>
          </cell>
          <cell r="B1401" t="str">
            <v>TUBULAÇÃO EM PVC ROSCAVEL S/ CONEXOES P/ AGUA FRIA</v>
          </cell>
          <cell r="C1401"/>
          <cell r="D1401"/>
        </row>
        <row r="1402">
          <cell r="A1402" t="str">
            <v>73777/001</v>
          </cell>
          <cell r="B1402" t="str">
            <v>TUBO DE PVC BRANCO ROSQUEÁVEL 1/2" - FORNECIMENTO E INSTALAÇÃO</v>
          </cell>
          <cell r="C1402" t="str">
            <v>M</v>
          </cell>
          <cell r="D1402">
            <v>4.6500000000000004</v>
          </cell>
        </row>
        <row r="1403">
          <cell r="A1403" t="str">
            <v>73777/002</v>
          </cell>
          <cell r="B1403" t="str">
            <v>TUBO DE PVC BRANCO ROSQUEÁVEL 3/4" - FORNECIMENTO E INSTALAÇÃO</v>
          </cell>
          <cell r="C1403" t="str">
            <v>M</v>
          </cell>
          <cell r="D1403">
            <v>5.99</v>
          </cell>
        </row>
        <row r="1404">
          <cell r="A1404" t="str">
            <v>73777/003</v>
          </cell>
          <cell r="B1404" t="str">
            <v>TUBO DE PVC BRANCO ROSQUEÁVEL 1" - FORNECIMENTO E INSTALAÇÃO</v>
          </cell>
          <cell r="C1404" t="str">
            <v>M</v>
          </cell>
          <cell r="D1404">
            <v>10.27</v>
          </cell>
        </row>
        <row r="1405">
          <cell r="A1405" t="str">
            <v>73777/004</v>
          </cell>
          <cell r="B1405" t="str">
            <v>TUBO DE PVC BRANCO ROSQUEÁVEL 1.1/2" - FORNECIMENTO E INSTALAÇÃO</v>
          </cell>
          <cell r="C1405" t="str">
            <v>M</v>
          </cell>
          <cell r="D1405">
            <v>14.73</v>
          </cell>
        </row>
        <row r="1406">
          <cell r="A1406" t="str">
            <v>73777/005</v>
          </cell>
          <cell r="B1406" t="str">
            <v>TUBO DE PVC BRANCO ROSQUEÁVEL 2" - FORNECIMENTO E INSTALAÇÃO</v>
          </cell>
          <cell r="C1406" t="str">
            <v>M</v>
          </cell>
          <cell r="D1406">
            <v>21.36</v>
          </cell>
        </row>
        <row r="1407">
          <cell r="A1407" t="str">
            <v>73777/006</v>
          </cell>
          <cell r="B1407" t="str">
            <v>TUBO DE PVC BRANCO ROSQUEÁVEL 2.1/2" - FORNECIMENTO E INSTALAÇÃO</v>
          </cell>
          <cell r="C1407" t="str">
            <v>M</v>
          </cell>
          <cell r="D1407">
            <v>39.840000000000003</v>
          </cell>
        </row>
        <row r="1408">
          <cell r="A1408" t="str">
            <v>73777/007</v>
          </cell>
          <cell r="B1408" t="str">
            <v>TUBO DE PVC BRANCO ROSQUEÁVEL 3" - FORNECIMENTO E INSTALAÇÃO</v>
          </cell>
          <cell r="C1408" t="str">
            <v>M</v>
          </cell>
          <cell r="D1408">
            <v>51.04</v>
          </cell>
        </row>
        <row r="1409">
          <cell r="A1409" t="str">
            <v>73777/008</v>
          </cell>
          <cell r="B1409" t="str">
            <v>TUBO DE PVC BRANCO ROSQUEÁVEL 4" - FORNECIMENTO E INSTALAÇÃO</v>
          </cell>
          <cell r="C1409" t="str">
            <v>M</v>
          </cell>
          <cell r="D1409">
            <v>60.21</v>
          </cell>
        </row>
        <row r="1410">
          <cell r="A1410">
            <v>73779</v>
          </cell>
          <cell r="B1410" t="str">
            <v>TUBULAÇÃO EM PVC S/ CONEXÕES P/ ESGOTO E AGUAS PLUVIAIS</v>
          </cell>
          <cell r="C1410"/>
          <cell r="D1410"/>
        </row>
        <row r="1411">
          <cell r="A1411" t="str">
            <v>73779/001</v>
          </cell>
          <cell r="B1411" t="str">
            <v>TUBO DE PVC BRANCO, SEM CONEXÕES, PONTA E BOLSA SOLDÁVEL 40MM - FORNECIMENTO E INSTALAÇÃO</v>
          </cell>
          <cell r="C1411" t="str">
            <v>M</v>
          </cell>
          <cell r="D1411">
            <v>5.92</v>
          </cell>
        </row>
        <row r="1412">
          <cell r="A1412" t="str">
            <v>73779/002</v>
          </cell>
          <cell r="B1412" t="str">
            <v>TUBO DE PVC BRANCO, SEM CONEXÕES, PONTA, BOLSA E VIROLA 50MM - FORNECIMENTO E INSTALAÇÃO</v>
          </cell>
          <cell r="C1412" t="str">
            <v>M</v>
          </cell>
          <cell r="D1412">
            <v>8.9600000000000009</v>
          </cell>
        </row>
        <row r="1413">
          <cell r="A1413" t="str">
            <v>73779/003</v>
          </cell>
          <cell r="B1413" t="str">
            <v>TUBO DE PVC BRANCO, SEM CONEXÕES, PONTA, BOLSA E VIROLA 75MM - FORNECIMENTO E INSTALAÇÃO</v>
          </cell>
          <cell r="C1413" t="str">
            <v>M</v>
          </cell>
          <cell r="D1413">
            <v>11.75</v>
          </cell>
        </row>
        <row r="1414">
          <cell r="A1414">
            <v>73786</v>
          </cell>
          <cell r="B1414" t="str">
            <v>TUBULAÇÃO EM AÇO GALVANIZADO C/ COSTURA S/ CONEXÕES</v>
          </cell>
          <cell r="C1414"/>
          <cell r="D1414"/>
        </row>
        <row r="1415">
          <cell r="A1415" t="str">
            <v>73786/001</v>
          </cell>
          <cell r="B1415" t="str">
            <v>TUBO DE AÇO GALVANIZADO, SEM CONEXÕES COM COSTURA Ø20MM (3/4") - FORNECIMENTO E INSTALAÇÃO</v>
          </cell>
          <cell r="C1415" t="str">
            <v>M</v>
          </cell>
          <cell r="D1415">
            <v>15.12</v>
          </cell>
        </row>
        <row r="1416">
          <cell r="A1416" t="str">
            <v>73786/002</v>
          </cell>
          <cell r="B1416" t="str">
            <v>TUBO DE AÇO GALVANIZADO, SEM CONEXÕES COM COSTURA Ø25MM (1") - FORNECIMENTO E INSTALAÇÃO</v>
          </cell>
          <cell r="C1416" t="str">
            <v>M</v>
          </cell>
          <cell r="D1416">
            <v>17.829999999999998</v>
          </cell>
        </row>
        <row r="1417">
          <cell r="A1417" t="str">
            <v>73786/003</v>
          </cell>
          <cell r="B1417" t="str">
            <v>TUBO DE AÇO GALVANIZADO, SEM CONEXÕES COM COSTURA Ø32MM (1.1/4") - FORNECIMENTO E INSTALAÇÃO</v>
          </cell>
          <cell r="C1417" t="str">
            <v>M</v>
          </cell>
          <cell r="D1417">
            <v>28.09</v>
          </cell>
        </row>
        <row r="1418">
          <cell r="A1418" t="str">
            <v>73786/004</v>
          </cell>
          <cell r="B1418" t="str">
            <v>TUBO DE AÇO GALVANIZADO, SEM CONEXÕES COM COSTURA Ø40MM (1.1/2") - FORNECIMENTO E INSTALAÇÃO</v>
          </cell>
          <cell r="C1418" t="str">
            <v>M</v>
          </cell>
          <cell r="D1418">
            <v>31.2</v>
          </cell>
        </row>
        <row r="1419">
          <cell r="A1419" t="str">
            <v>73786/005</v>
          </cell>
          <cell r="B1419" t="str">
            <v>TUBO DE AÇO GALVANIZADO, SEM CONEXÕES COM COSTURA Ø50MM (2") - FORNECIMENTO E INSTALAÇÃO</v>
          </cell>
          <cell r="C1419" t="str">
            <v>M</v>
          </cell>
          <cell r="D1419">
            <v>42.88</v>
          </cell>
        </row>
        <row r="1420">
          <cell r="A1420" t="str">
            <v>73786/006</v>
          </cell>
          <cell r="B1420" t="str">
            <v>TUBO DE AÇO GALVANIZADO, SEM CONEXÕES COM COSTURA Ø65MM (2.1/2") - FORNECIMENTO E INSTALAÇÃO</v>
          </cell>
          <cell r="C1420" t="str">
            <v>M</v>
          </cell>
          <cell r="D1420">
            <v>55.9</v>
          </cell>
        </row>
        <row r="1421">
          <cell r="A1421" t="str">
            <v>73786/007</v>
          </cell>
          <cell r="B1421" t="str">
            <v>TUBO DE AÇO GALVANIZADO, SEM CONEXÕES COM COSTURA Ø80MM (3") - FORNECIMENTO E INSTALAÇÃO</v>
          </cell>
          <cell r="C1421" t="str">
            <v>M</v>
          </cell>
          <cell r="D1421">
            <v>63.08</v>
          </cell>
        </row>
        <row r="1422">
          <cell r="A1422" t="str">
            <v>73786/008</v>
          </cell>
          <cell r="B1422" t="str">
            <v>TUBO DE AÇO GALVANIZADO, SEM CONEXÕES COM COSTURA Ø100MM (4") - FORNECIMENTO E INSTALAÇÃO</v>
          </cell>
          <cell r="C1422" t="str">
            <v>M</v>
          </cell>
          <cell r="D1422">
            <v>99.83</v>
          </cell>
        </row>
        <row r="1423">
          <cell r="A1423" t="str">
            <v>73786/011</v>
          </cell>
          <cell r="B1423" t="str">
            <v>TUBO ACO GALVANIZADO, C/ COSTURA S/ CONEXÕES 15MM (1/2") - FORNECIMENTO E INSTALAÇÃO</v>
          </cell>
          <cell r="C1423" t="str">
            <v>M</v>
          </cell>
          <cell r="D1423">
            <v>13.27</v>
          </cell>
        </row>
        <row r="1424">
          <cell r="A1424">
            <v>73976</v>
          </cell>
          <cell r="B1424" t="str">
            <v>TUBULAÇÃO EM AÇO GALVANIZADO C/ COSTURA C/ CONEXÕES</v>
          </cell>
          <cell r="C1424"/>
          <cell r="D1424"/>
        </row>
        <row r="1425">
          <cell r="A1425" t="str">
            <v>73976/002</v>
          </cell>
          <cell r="B1425" t="str">
            <v>TUBO DE AÇO GALVANIZADO COM COSTURA 1/2" (15MM), INCLUSIVE CONEXÕES -FORNECIMENTO E INSTALAÇÃO</v>
          </cell>
          <cell r="C1425" t="str">
            <v>M</v>
          </cell>
          <cell r="D1425">
            <v>12.23</v>
          </cell>
        </row>
        <row r="1426">
          <cell r="A1426" t="str">
            <v>73976/003</v>
          </cell>
          <cell r="B1426" t="str">
            <v>TUBO DE AÇO GALVANIZADO COM COSTURA 3/4" (20MM), INCLUSIVE CONEXÕES -FORNECIMENTO E INSTALAÇÃO</v>
          </cell>
          <cell r="C1426" t="str">
            <v>M</v>
          </cell>
          <cell r="D1426">
            <v>16.399999999999999</v>
          </cell>
        </row>
        <row r="1427">
          <cell r="A1427" t="str">
            <v>73976/004</v>
          </cell>
          <cell r="B1427" t="str">
            <v>TUBO DE AÇO GALVANIZADO COM COSTURA 1" (25MM), INCLUSIVE CONEXOES - FORNECIMENTO E INSTALACAO</v>
          </cell>
          <cell r="C1427" t="str">
            <v>M</v>
          </cell>
          <cell r="D1427">
            <v>39.46</v>
          </cell>
        </row>
        <row r="1428">
          <cell r="A1428" t="str">
            <v>73976/005</v>
          </cell>
          <cell r="B1428" t="str">
            <v>TUBO DE AÇO GALVANIZADO COM COSTURA 1.1/4" (32MM), INCLUSIVE CONEXOES- FORNECIMENTO E INSTALACAO</v>
          </cell>
          <cell r="C1428" t="str">
            <v>M</v>
          </cell>
          <cell r="D1428">
            <v>54.72</v>
          </cell>
        </row>
        <row r="1429">
          <cell r="A1429" t="str">
            <v>73976/006</v>
          </cell>
          <cell r="B1429" t="str">
            <v>TUBO DE AÇO GALVANIZADO COM COSTURA 1.1/2" (40MM), INCLUSIVE CONEXOES- FORNECIMENTO E INSTALACAO</v>
          </cell>
          <cell r="C1429" t="str">
            <v>M</v>
          </cell>
          <cell r="D1429">
            <v>59.18</v>
          </cell>
        </row>
        <row r="1430">
          <cell r="A1430" t="str">
            <v>73976/007</v>
          </cell>
          <cell r="B1430" t="str">
            <v>TUBO DE AÇO GALVANIZADO COM COSTURA 2" (50MM), INCLUSIVE CONEXOES - FORNECIMENTO E INSTALACAO</v>
          </cell>
          <cell r="C1430" t="str">
            <v>M</v>
          </cell>
          <cell r="D1430">
            <v>76.63</v>
          </cell>
        </row>
        <row r="1431">
          <cell r="A1431" t="str">
            <v>73976/008</v>
          </cell>
          <cell r="B1431" t="str">
            <v>TUBO DE AÇO GALVANIZADO COM COSTURA 2.1/2" (65MM), INCLUSIVE CONEXOES- FORNECIMENTO E INSTALACAO</v>
          </cell>
          <cell r="C1431" t="str">
            <v>M</v>
          </cell>
          <cell r="D1431">
            <v>96.02</v>
          </cell>
        </row>
        <row r="1432">
          <cell r="A1432" t="str">
            <v>73976/009</v>
          </cell>
          <cell r="B1432" t="str">
            <v>TUBO DE AÇO GALVANIZADO COM COSTURA 3" (80MM), INCLUSIVE CONEXOES - FORNECIMENTO E INSTALACAO</v>
          </cell>
          <cell r="C1432" t="str">
            <v>M</v>
          </cell>
          <cell r="D1432">
            <v>102.86</v>
          </cell>
        </row>
        <row r="1433">
          <cell r="A1433" t="str">
            <v>73976/010</v>
          </cell>
          <cell r="B1433" t="str">
            <v>TUBO DE AÇO GALVANIZADO COM COSTURA 4" (100MM), INCLUSIVE CONEXOES - FORNECIMENTO E INSTALACAO</v>
          </cell>
          <cell r="C1433" t="str">
            <v>M</v>
          </cell>
          <cell r="D1433">
            <v>148.80000000000001</v>
          </cell>
        </row>
        <row r="1434">
          <cell r="A1434" t="str">
            <v>73976/011</v>
          </cell>
          <cell r="B1434" t="str">
            <v>TUBO DE AÇO GALVANIZADO COM COSTURA 6" (150MM), INCLUSIVE CONEXÕES - INSTALAÇÃO</v>
          </cell>
          <cell r="C1434" t="str">
            <v>M</v>
          </cell>
          <cell r="D1434">
            <v>217.67</v>
          </cell>
        </row>
        <row r="1435">
          <cell r="A1435">
            <v>74061</v>
          </cell>
          <cell r="B1435" t="str">
            <v>TUBULAÇÃO EM COBRE S/ CONEXÕES</v>
          </cell>
          <cell r="C1435"/>
          <cell r="D1435"/>
        </row>
        <row r="1436">
          <cell r="A1436" t="str">
            <v>74061/001</v>
          </cell>
          <cell r="B1436" t="str">
            <v>TUBO DE COBRE CLASSE "E" 15MM - FORNECIMENTO E INSTALACAO</v>
          </cell>
          <cell r="C1436" t="str">
            <v>M</v>
          </cell>
          <cell r="D1436">
            <v>16.54</v>
          </cell>
        </row>
        <row r="1437">
          <cell r="A1437" t="str">
            <v>74061/002</v>
          </cell>
          <cell r="B1437" t="str">
            <v>TUBO DE COBRE CLASSE "E" 22MM - FORNECIMENTO E INSTALACAO</v>
          </cell>
          <cell r="C1437" t="str">
            <v>M</v>
          </cell>
          <cell r="D1437">
            <v>22.39</v>
          </cell>
        </row>
        <row r="1438">
          <cell r="A1438" t="str">
            <v>74061/003</v>
          </cell>
          <cell r="B1438" t="str">
            <v>TUBO DE COBRE CLASSE "E" 28MM - FORNECIMENTO E INSTALACAO</v>
          </cell>
          <cell r="C1438" t="str">
            <v>M</v>
          </cell>
          <cell r="D1438">
            <v>26.79</v>
          </cell>
        </row>
        <row r="1439">
          <cell r="A1439" t="str">
            <v>74061/004</v>
          </cell>
          <cell r="B1439" t="str">
            <v>TUBO DE COBRE CLASSE "E" 35MM - FORNECIMENTO E INSTALACAO</v>
          </cell>
          <cell r="C1439" t="str">
            <v>M</v>
          </cell>
          <cell r="D1439">
            <v>39</v>
          </cell>
        </row>
        <row r="1440">
          <cell r="A1440" t="str">
            <v>74061/005</v>
          </cell>
          <cell r="B1440" t="str">
            <v>TUBO DE COBRE CLASSE "E" 42MM - FORNECIMENTO E INSTALACAO</v>
          </cell>
          <cell r="C1440" t="str">
            <v>M</v>
          </cell>
          <cell r="D1440">
            <v>61.98</v>
          </cell>
        </row>
        <row r="1441">
          <cell r="A1441" t="str">
            <v>74061/006</v>
          </cell>
          <cell r="B1441" t="str">
            <v>TUBO DE COBRE CLASSE "E" 54MM - FORNECIMENTO E INSTALACAO</v>
          </cell>
          <cell r="C1441" t="str">
            <v>M</v>
          </cell>
          <cell r="D1441">
            <v>76.34</v>
          </cell>
        </row>
        <row r="1442">
          <cell r="A1442" t="str">
            <v>74061/007</v>
          </cell>
          <cell r="B1442" t="str">
            <v>TUBO DE COBRE CLASSE "E" 66MM - FORNECIMENTO E INSTALACAO</v>
          </cell>
          <cell r="C1442" t="str">
            <v>M</v>
          </cell>
          <cell r="D1442">
            <v>106.33</v>
          </cell>
        </row>
        <row r="1443">
          <cell r="A1443" t="str">
            <v>74061/008</v>
          </cell>
          <cell r="B1443" t="str">
            <v>TUBO DE COBRE CLASSE "E" 79MM - FORNECIMENTO E INSTALACAO</v>
          </cell>
          <cell r="C1443" t="str">
            <v>M</v>
          </cell>
          <cell r="D1443">
            <v>150.66</v>
          </cell>
        </row>
        <row r="1444">
          <cell r="A1444" t="str">
            <v>74061/009</v>
          </cell>
          <cell r="B1444" t="str">
            <v>TUBO DE COBRE CLASSE "E" 104MM - FORNECIMENTO E INSTALACAO</v>
          </cell>
          <cell r="C1444" t="str">
            <v>M</v>
          </cell>
          <cell r="D1444">
            <v>215.14</v>
          </cell>
        </row>
        <row r="1445">
          <cell r="A1445">
            <v>74089</v>
          </cell>
          <cell r="B1445" t="str">
            <v>TUBULAÇÃO EM PVC SERIE 'R' C/ JUNTA SOLDADA P/ ESGOTO E AGUAS PLUVIAIS</v>
          </cell>
          <cell r="C1445"/>
          <cell r="D1445"/>
        </row>
        <row r="1446">
          <cell r="A1446" t="str">
            <v>74089/001</v>
          </cell>
          <cell r="B1446" t="str">
            <v>TUBO PVC ESGOTO SÉRIE R DN 100MM JUNTA SOLDADA - FORNECIMENTO E INSTALAÇÃO</v>
          </cell>
          <cell r="C1446" t="str">
            <v>M</v>
          </cell>
          <cell r="D1446">
            <v>18.89</v>
          </cell>
        </row>
        <row r="1447">
          <cell r="A1447">
            <v>74090</v>
          </cell>
          <cell r="B1447" t="str">
            <v>TUBULAÇÃO EM PVC ROSCAVEL C/ CONEXÕES P/ AGUA FRIA</v>
          </cell>
          <cell r="C1447"/>
          <cell r="D1447"/>
        </row>
        <row r="1448">
          <cell r="A1448" t="str">
            <v>74090/001</v>
          </cell>
          <cell r="B1448" t="str">
            <v>TUBO PVC ROSCÁVEL ÁGUA FRIA 3" (75MM), INCLUSIVE CONEXÕES - FORNECIMENTO E INSTALAÇÃ</v>
          </cell>
          <cell r="C1448" t="str">
            <v>M</v>
          </cell>
          <cell r="D1448">
            <v>71.83</v>
          </cell>
        </row>
        <row r="1449">
          <cell r="A1449" t="str">
            <v>74090/002</v>
          </cell>
          <cell r="B1449" t="str">
            <v>TUBO PVC ROSCÁVEL AGUA FRIA 1" (25MM), INCLUSIVE CONEXOES - FORNECIMENTO E INSTALACAO</v>
          </cell>
          <cell r="C1449" t="str">
            <v>M</v>
          </cell>
          <cell r="D1449">
            <v>11.07</v>
          </cell>
        </row>
        <row r="1450">
          <cell r="A1450">
            <v>74165</v>
          </cell>
          <cell r="B1450" t="str">
            <v>TUBULAÇÃO EM PVC C/ CONEXÕES P/ ESGOTO E AGUAS PLUVIAIS</v>
          </cell>
          <cell r="C1450"/>
          <cell r="D1450"/>
        </row>
        <row r="1451">
          <cell r="A1451" t="str">
            <v>74165/001</v>
          </cell>
          <cell r="B1451" t="str">
            <v>TUBO PVC ESGOTO JS PREDIAL DN 40MM, INCLUSIVE CONEXOES - FORNECIMENTOE INSTALACAO</v>
          </cell>
          <cell r="C1451" t="str">
            <v>M</v>
          </cell>
          <cell r="D1451">
            <v>13.96</v>
          </cell>
        </row>
        <row r="1452">
          <cell r="A1452" t="str">
            <v>74165/002</v>
          </cell>
          <cell r="B1452" t="str">
            <v>TUBO PVC ESGOTO PREDIAL DN 50MM, INCLUSIVE CONEXOES - FORNECIMENTO E INSTALACAO</v>
          </cell>
          <cell r="C1452" t="str">
            <v>M</v>
          </cell>
          <cell r="D1452">
            <v>18.940000000000001</v>
          </cell>
        </row>
        <row r="1453">
          <cell r="A1453" t="str">
            <v>74165/003</v>
          </cell>
          <cell r="B1453" t="str">
            <v>TUBO PVC ESGOTO PREDIAL DN 75MM, INCLUSIVE CONEXOES - FORNECIMENTO E INSTALACAO</v>
          </cell>
          <cell r="C1453" t="str">
            <v>M</v>
          </cell>
          <cell r="D1453">
            <v>25.86</v>
          </cell>
        </row>
        <row r="1454">
          <cell r="A1454" t="str">
            <v>74165/004</v>
          </cell>
          <cell r="B1454" t="str">
            <v>TUBO PVC ESGOTO PREDIAL DN 100MM, INCLUSIVE CONEXOES - FORNECIMENTO EINSTALACAO</v>
          </cell>
          <cell r="C1454" t="str">
            <v>M</v>
          </cell>
          <cell r="D1454">
            <v>27.71</v>
          </cell>
        </row>
        <row r="1455">
          <cell r="A1455">
            <v>74168</v>
          </cell>
          <cell r="B1455" t="str">
            <v>TUBULAÇÃO EM PVC SERIE 'R' C/ ANEL DE BORRACHA P/ ESGOTO E AGUAS PLUVIAIS</v>
          </cell>
          <cell r="C1455"/>
          <cell r="D1455"/>
        </row>
        <row r="1456">
          <cell r="A1456" t="str">
            <v>74168/001</v>
          </cell>
          <cell r="B1456" t="str">
            <v>TUBO PVC ESGOTO SERIE R DN 150MM C/ ANEL DE BORRACHA - FORNECIMENTO EINSTALACAO</v>
          </cell>
          <cell r="C1456" t="str">
            <v>M</v>
          </cell>
          <cell r="D1456">
            <v>42.11</v>
          </cell>
        </row>
        <row r="1457">
          <cell r="A1457" t="str">
            <v>74168/002</v>
          </cell>
          <cell r="B1457" t="str">
            <v>TUBO PVC ESGOTO SERIE R DN 100MM C/ ANEL DE BORRACHA - FORNECIMENTO EINSTALACAO</v>
          </cell>
          <cell r="C1457" t="str">
            <v>M</v>
          </cell>
          <cell r="D1457">
            <v>19.36</v>
          </cell>
        </row>
        <row r="1458">
          <cell r="A1458">
            <v>75027</v>
          </cell>
          <cell r="B1458" t="str">
            <v>TUBULAÇÃO EM AÇO PRETO S/ COSTURA C/ CONEXÕES</v>
          </cell>
          <cell r="C1458"/>
          <cell r="D1458"/>
        </row>
        <row r="1459">
          <cell r="A1459" t="str">
            <v>75027/001</v>
          </cell>
          <cell r="B1459" t="str">
            <v>TUBO DE AÇO PRETO 2" SEM COSTURA SCHEDULE 40/NBR 5590, INCLUSIVE CONEXOES - FORNECIMENTO E INSTALACAO</v>
          </cell>
          <cell r="C1459" t="str">
            <v>M</v>
          </cell>
          <cell r="D1459">
            <v>93.3</v>
          </cell>
        </row>
        <row r="1460">
          <cell r="A1460" t="str">
            <v>75027/002</v>
          </cell>
          <cell r="B1460" t="str">
            <v>TUBO DE AÇO PRETO 2.1/2" SEM COSTURA SCHEDULE 40/NBR 5590, INCLUSIVE CONEXOES - FORNECIMENTO E INSTALACAO</v>
          </cell>
          <cell r="C1460" t="str">
            <v>M</v>
          </cell>
          <cell r="D1460">
            <v>103.1</v>
          </cell>
        </row>
        <row r="1461">
          <cell r="A1461" t="str">
            <v>75027/003</v>
          </cell>
          <cell r="B1461" t="str">
            <v>TUBO DE AÇO PRETO 3" SEM COSTURA SCHEDULE 40/NBR 5590, INCLUSIVE CONEXOES - FORNECIMENTO E INSTALACAO</v>
          </cell>
          <cell r="C1461" t="str">
            <v>M</v>
          </cell>
          <cell r="D1461">
            <v>115.57</v>
          </cell>
        </row>
        <row r="1462">
          <cell r="A1462" t="str">
            <v>75027/004</v>
          </cell>
          <cell r="B1462" t="str">
            <v>TUBO DE AÇO PRETO 4" SEM COSTURA SCHEDULE 40/NBR 5590, INCLUSIVE CONEXOES - FORNECIMENTO E INSTALACAO</v>
          </cell>
          <cell r="C1462" t="str">
            <v>M</v>
          </cell>
          <cell r="D1462">
            <v>166.57</v>
          </cell>
        </row>
        <row r="1463">
          <cell r="A1463" t="str">
            <v>75027/005</v>
          </cell>
          <cell r="B1463" t="str">
            <v>TUBO DE AÇO PRETO 6" SEM COSTURA SCHEDULE 40/NBR 5590, INCLUSIVE CONEXÕES - FORNECIMENTO E INSTALAÇÃO</v>
          </cell>
          <cell r="C1463" t="str">
            <v>M</v>
          </cell>
          <cell r="D1463">
            <v>257.63</v>
          </cell>
        </row>
        <row r="1464">
          <cell r="A1464">
            <v>75028</v>
          </cell>
          <cell r="B1464" t="str">
            <v>TUBULAÇÃO CERAMICA C/ REJUNTE DE ARGAMASSA</v>
          </cell>
          <cell r="C1464"/>
          <cell r="D1464"/>
        </row>
        <row r="1465">
          <cell r="A1465" t="str">
            <v>75028/001</v>
          </cell>
          <cell r="B1465" t="str">
            <v>TUBO CERAMICO 75MM REJUNTADO COM ARGAMASSA DE CIMENTO E AREIA TRACO 1:3 - FORNECIMENTO E INSTALACAO</v>
          </cell>
          <cell r="C1465" t="str">
            <v>M</v>
          </cell>
          <cell r="D1465">
            <v>9.6</v>
          </cell>
        </row>
        <row r="1466">
          <cell r="A1466" t="str">
            <v>75028/002</v>
          </cell>
          <cell r="B1466" t="str">
            <v>TUBO CERÂMICO 100MM REJUNTADO COM ARGAMASSA DE CIMENTO E AREIA TRACO 1:3 - FORNECIMENTO E INSTALACAO</v>
          </cell>
          <cell r="C1466" t="str">
            <v>M</v>
          </cell>
          <cell r="D1466">
            <v>9.77</v>
          </cell>
        </row>
        <row r="1467">
          <cell r="A1467" t="str">
            <v>75028/003</v>
          </cell>
          <cell r="B1467" t="str">
            <v>TUBO CERÂMICO 150MM REJUNTADO COM ARGAMASSA DE CIMENTO E AREIA TRACO 1:3 - FORNECIMENTO E INSTALACAO</v>
          </cell>
          <cell r="C1467" t="str">
            <v>M</v>
          </cell>
          <cell r="D1467">
            <v>12</v>
          </cell>
        </row>
        <row r="1468">
          <cell r="A1468" t="str">
            <v>75028/004</v>
          </cell>
          <cell r="B1468" t="str">
            <v>TUBO CERÂMICO 200MM REJUNTADO COM ARGAMASSA DE CIMENTO E AREIA TRACO 1:3 - FORNECIMENTO E INSTALACAO</v>
          </cell>
          <cell r="C1468" t="str">
            <v>M</v>
          </cell>
          <cell r="D1468">
            <v>17.399999999999999</v>
          </cell>
        </row>
        <row r="1469">
          <cell r="A1469" t="str">
            <v>75028/005</v>
          </cell>
          <cell r="B1469" t="str">
            <v>TUBO CERAMICO 250MM REJUNTADO COM ARGAMASSA DE CIMENTO E AREIA TRACO 1:3 - FORNECIMENTO E INSTALACAO</v>
          </cell>
          <cell r="C1469" t="str">
            <v>M</v>
          </cell>
          <cell r="D1469">
            <v>27.04</v>
          </cell>
        </row>
        <row r="1470">
          <cell r="A1470" t="str">
            <v>75028/006</v>
          </cell>
          <cell r="B1470" t="str">
            <v>TUBO CERAMICO 300MM REJUNTADO COM ARGAMASSA DE CIMENTO E AREIA TRACO 1:3 - FORNECIMENTO E INSTALACAO</v>
          </cell>
          <cell r="C1470" t="str">
            <v>M</v>
          </cell>
          <cell r="D1470">
            <v>38.83</v>
          </cell>
        </row>
        <row r="1471">
          <cell r="A1471">
            <v>75030</v>
          </cell>
          <cell r="B1471" t="str">
            <v>TUBULAÇÃO EM PVC SOLDAVEL C/ CONEXÕES P/ AGUA FRIA</v>
          </cell>
          <cell r="C1471"/>
          <cell r="D1471"/>
        </row>
        <row r="1472">
          <cell r="A1472" t="str">
            <v>75030/001</v>
          </cell>
          <cell r="B1472" t="str">
            <v>TUBO PVC SOLDAVEL AGUA FRIA DN 25MM, INCLUSIVE CONEXOES - FORNECIMENTOE INSTALACAO</v>
          </cell>
          <cell r="C1472" t="str">
            <v>M</v>
          </cell>
          <cell r="D1472">
            <v>10.37</v>
          </cell>
        </row>
        <row r="1473">
          <cell r="A1473" t="str">
            <v>75030/002</v>
          </cell>
          <cell r="B1473" t="str">
            <v>TUBO PVC SOLDAVEL AGUA FRIA DN 32MM, INCLUSIVE CONEXOES - FORNECIMENTOE INSTALACAO</v>
          </cell>
          <cell r="C1473" t="str">
            <v>M</v>
          </cell>
          <cell r="D1473">
            <v>15.3</v>
          </cell>
        </row>
        <row r="1474">
          <cell r="A1474" t="str">
            <v>75030/003</v>
          </cell>
          <cell r="B1474" t="str">
            <v>TUBO PVC SOLDAVEL AGUA FRIA DN 40MM, INCLUSIVE CONEXOES - FORNECIMENTOE INSTALACAO</v>
          </cell>
          <cell r="C1474" t="str">
            <v>M</v>
          </cell>
          <cell r="D1474">
            <v>18.93</v>
          </cell>
        </row>
        <row r="1475">
          <cell r="A1475" t="str">
            <v>75030/004</v>
          </cell>
          <cell r="B1475" t="str">
            <v>TUBO PVC SOLDAVEL AGUA FRIA DN 50MM, INCLUSIVE CONEXOES - FORNECIMENTOE INSTALACAO</v>
          </cell>
          <cell r="C1475" t="str">
            <v>M</v>
          </cell>
          <cell r="D1475">
            <v>21.63</v>
          </cell>
        </row>
        <row r="1476">
          <cell r="A1476" t="str">
            <v>75030/005</v>
          </cell>
          <cell r="B1476" t="str">
            <v>TUBO PVC SOLDAVEL AGUA FRIA DN 60MM, INCLUSIVE CONEXOES - FORNECIMENTOE INSTALACAO</v>
          </cell>
          <cell r="C1476" t="str">
            <v>M</v>
          </cell>
          <cell r="D1476">
            <v>33.15</v>
          </cell>
        </row>
        <row r="1477">
          <cell r="A1477" t="str">
            <v>75030/006</v>
          </cell>
          <cell r="B1477" t="str">
            <v>TUBO PVC SOLDAVEL AGUA FRIA DN 75MM, INCLUSIVE CONEXOES - FORNECIMENTOE INSTALACAO</v>
          </cell>
          <cell r="C1477" t="str">
            <v>M</v>
          </cell>
          <cell r="D1477">
            <v>48.08</v>
          </cell>
        </row>
        <row r="1478">
          <cell r="A1478" t="str">
            <v>75030/007</v>
          </cell>
          <cell r="B1478" t="str">
            <v>TUBO PVC SOLDAVEL AGUA FRIA DN 85MM, INCLUSIVE CONEXOES - FORNECIMENTOE INSTALACAO</v>
          </cell>
          <cell r="C1478" t="str">
            <v>M</v>
          </cell>
          <cell r="D1478">
            <v>57.75</v>
          </cell>
        </row>
        <row r="1479">
          <cell r="A1479">
            <v>75031</v>
          </cell>
          <cell r="B1479" t="str">
            <v>TUBULAÇÃO EM CPVC S/ CONEXÕES P/ AGUA QUENTE</v>
          </cell>
          <cell r="C1479"/>
          <cell r="D1479"/>
        </row>
        <row r="1480">
          <cell r="A1480" t="str">
            <v>75031/001</v>
          </cell>
          <cell r="B1480" t="str">
            <v>TUBO CPVC 15MM - FORNECIMENTO E INSTALACAO</v>
          </cell>
          <cell r="C1480" t="str">
            <v>M</v>
          </cell>
          <cell r="D1480">
            <v>8.1999999999999993</v>
          </cell>
        </row>
        <row r="1481">
          <cell r="A1481" t="str">
            <v>75031/002</v>
          </cell>
          <cell r="B1481" t="str">
            <v>TUBO CPVC 22MM - FORNECIMENTO E INSTALACAO</v>
          </cell>
          <cell r="C1481" t="str">
            <v>M</v>
          </cell>
          <cell r="D1481">
            <v>13.42</v>
          </cell>
        </row>
        <row r="1482">
          <cell r="A1482" t="str">
            <v>75031/003</v>
          </cell>
          <cell r="B1482" t="str">
            <v>TUBO CPVC 28MM - FORNECIMENTO E INSTALACAO</v>
          </cell>
          <cell r="C1482" t="str">
            <v>M</v>
          </cell>
          <cell r="D1482">
            <v>20.59</v>
          </cell>
        </row>
        <row r="1483">
          <cell r="A1483">
            <v>75051</v>
          </cell>
          <cell r="B1483" t="str">
            <v>TUBULAÇÃO EM PVC SOLDAVEL S/ CONEXÕES P/ AGUA FRIA</v>
          </cell>
          <cell r="C1483"/>
          <cell r="D1483"/>
        </row>
        <row r="1484">
          <cell r="A1484" t="str">
            <v>75051/001</v>
          </cell>
          <cell r="B1484" t="str">
            <v>TUBO DE PVC SOLDAVEL, SEM CONEXOES 20MM - FORNECIMENTO E INSTALACAO</v>
          </cell>
          <cell r="C1484" t="str">
            <v>M</v>
          </cell>
          <cell r="D1484">
            <v>3.27</v>
          </cell>
        </row>
        <row r="1485">
          <cell r="A1485" t="str">
            <v>75051/002</v>
          </cell>
          <cell r="B1485" t="str">
            <v>TUBO DE PVC SOLDAVEL, SEM CONEXOES 25MM - FORNECIMENTO E INSTALACAO</v>
          </cell>
          <cell r="C1485" t="str">
            <v>M</v>
          </cell>
          <cell r="D1485">
            <v>4.18</v>
          </cell>
        </row>
        <row r="1486">
          <cell r="A1486" t="str">
            <v>75051/003</v>
          </cell>
          <cell r="B1486" t="str">
            <v>TUBO DE PVC SOLDAVEL, SEM CONEXOES 32MM - FORNECIMENTO E INSTALACAO</v>
          </cell>
          <cell r="C1486" t="str">
            <v>M</v>
          </cell>
          <cell r="D1486">
            <v>7.21</v>
          </cell>
        </row>
        <row r="1487">
          <cell r="A1487" t="str">
            <v>75051/004</v>
          </cell>
          <cell r="B1487" t="str">
            <v>TUBO DE PVC SOLDAVEL, SEM CONEXOES 40MM - FORNECIMENTO E INSTALACAO</v>
          </cell>
          <cell r="C1487" t="str">
            <v>M</v>
          </cell>
          <cell r="D1487">
            <v>10.199999999999999</v>
          </cell>
        </row>
        <row r="1488">
          <cell r="A1488" t="str">
            <v>75051/005</v>
          </cell>
          <cell r="B1488" t="str">
            <v>TUBO DE PVC SOLDAVEL, SEM CONEXOES 50MM - FORNECIMENTO E INSTALACAO</v>
          </cell>
          <cell r="C1488" t="str">
            <v>M</v>
          </cell>
          <cell r="D1488">
            <v>12.05</v>
          </cell>
        </row>
        <row r="1489">
          <cell r="A1489" t="str">
            <v>75051/006</v>
          </cell>
          <cell r="B1489" t="str">
            <v>TUBO DE PVC SOLDAVEL, SEM CONEXOES 60MM - FORNECIMENTO E INSTALACAO</v>
          </cell>
          <cell r="C1489" t="str">
            <v>M</v>
          </cell>
          <cell r="D1489">
            <v>20.03</v>
          </cell>
        </row>
        <row r="1490">
          <cell r="A1490" t="str">
            <v>75051/007</v>
          </cell>
          <cell r="B1490" t="str">
            <v>TUBO DE PVC SOLDAVEL, SEM CONEXOES 85MM - FORNECIMENTO E INSTALACAO</v>
          </cell>
          <cell r="C1490" t="str">
            <v>M</v>
          </cell>
          <cell r="D1490">
            <v>39.1</v>
          </cell>
        </row>
        <row r="1491">
          <cell r="A1491">
            <v>180</v>
          </cell>
          <cell r="B1491" t="str">
            <v>CONEXOES</v>
          </cell>
          <cell r="C1491"/>
          <cell r="D1491"/>
        </row>
        <row r="1492">
          <cell r="A1492">
            <v>72291</v>
          </cell>
          <cell r="B1492" t="str">
            <v>CAIXA SIFONADA EM PVC 150X185X75MM SIMPLES - FORNECIMENTO E INSTALAÇÃO</v>
          </cell>
          <cell r="C1492" t="str">
            <v>UN</v>
          </cell>
          <cell r="D1492">
            <v>33.44</v>
          </cell>
        </row>
        <row r="1493">
          <cell r="A1493">
            <v>72293</v>
          </cell>
          <cell r="B1493" t="str">
            <v>CAP PVC ESGOTO 50MM (TAMPÃO) - FORNECIMENTO E INSTALAÇÃO</v>
          </cell>
          <cell r="C1493" t="str">
            <v>UN</v>
          </cell>
          <cell r="D1493">
            <v>4.24</v>
          </cell>
        </row>
        <row r="1494">
          <cell r="A1494">
            <v>72294</v>
          </cell>
          <cell r="B1494" t="str">
            <v>CAP PVC ESGOTO 75MM (TAMPÃO) - FORNECIMENTO E INSTALAÇÃO</v>
          </cell>
          <cell r="C1494" t="str">
            <v>UN</v>
          </cell>
          <cell r="D1494">
            <v>6.72</v>
          </cell>
        </row>
        <row r="1495">
          <cell r="A1495">
            <v>72295</v>
          </cell>
          <cell r="B1495" t="str">
            <v>CAP PVC ESGOTO 100MM (TAMPÃO) - FORNECIMENTO E INSTALAÇÃO</v>
          </cell>
          <cell r="C1495" t="str">
            <v>UN</v>
          </cell>
          <cell r="D1495">
            <v>9.1300000000000008</v>
          </cell>
        </row>
        <row r="1496">
          <cell r="A1496">
            <v>72297</v>
          </cell>
          <cell r="B1496" t="str">
            <v>COTOVELO DE AÇO GALVANIZADO 1.1/2" - FORNECIMENTO E INSTALAÇÃO</v>
          </cell>
          <cell r="C1496" t="str">
            <v>UN</v>
          </cell>
          <cell r="D1496">
            <v>28.86</v>
          </cell>
        </row>
        <row r="1497">
          <cell r="A1497">
            <v>72298</v>
          </cell>
          <cell r="B1497" t="str">
            <v>COTOVELO DE AÇO GALVANIZADO 1.1/4" - FORNECIMENTO E INSTALAÇÃO</v>
          </cell>
          <cell r="C1497" t="str">
            <v>UN</v>
          </cell>
          <cell r="D1497">
            <v>22.55</v>
          </cell>
        </row>
        <row r="1498">
          <cell r="A1498">
            <v>72300</v>
          </cell>
          <cell r="B1498" t="str">
            <v>COTOVELO DE AÇO GALVANIZADO 1" - FORNECIMENTO E INSTALAÇÃO</v>
          </cell>
          <cell r="C1498" t="str">
            <v>UN</v>
          </cell>
          <cell r="D1498">
            <v>14.52</v>
          </cell>
        </row>
        <row r="1499">
          <cell r="A1499">
            <v>72301</v>
          </cell>
          <cell r="B1499" t="str">
            <v>COTOVELO DE AÇO GALVANIZADO 1/2" - FORNECIMENTO E INSTALAÇÃO</v>
          </cell>
          <cell r="C1499" t="str">
            <v>UN</v>
          </cell>
          <cell r="D1499">
            <v>10.53</v>
          </cell>
        </row>
        <row r="1500">
          <cell r="A1500">
            <v>72302</v>
          </cell>
          <cell r="B1500" t="str">
            <v>COTOVELO DE AÇO GALVANIZADO 2.1/2"</v>
          </cell>
          <cell r="C1500" t="str">
            <v>UN</v>
          </cell>
          <cell r="D1500">
            <v>66.28</v>
          </cell>
        </row>
        <row r="1501">
          <cell r="A1501">
            <v>72303</v>
          </cell>
          <cell r="B1501" t="str">
            <v>COTOVELO DE AÇO GALVANIZADO 2.1/2" - FORNECIMENTO E INSTALAÇÃO</v>
          </cell>
          <cell r="C1501" t="str">
            <v>UN</v>
          </cell>
          <cell r="D1501">
            <v>39.44</v>
          </cell>
        </row>
        <row r="1502">
          <cell r="A1502">
            <v>72304</v>
          </cell>
          <cell r="B1502" t="str">
            <v>COTOVELO DE AÇO GALVANIZADO 3" - FORNECIMENTO E INSTALAÇÃO</v>
          </cell>
          <cell r="C1502" t="str">
            <v>UN</v>
          </cell>
          <cell r="D1502">
            <v>86.4</v>
          </cell>
        </row>
        <row r="1503">
          <cell r="A1503">
            <v>72305</v>
          </cell>
          <cell r="B1503" t="str">
            <v>COTOVELO DE AÇO GALVANIZADO 3/4" - FORNECIMENTO E INSTALAÇÃO</v>
          </cell>
          <cell r="C1503" t="str">
            <v>UN</v>
          </cell>
          <cell r="D1503">
            <v>11.98</v>
          </cell>
        </row>
        <row r="1504">
          <cell r="A1504">
            <v>72306</v>
          </cell>
          <cell r="B1504" t="str">
            <v>COTOVELO DE AÇO GALVANIZADO 4" - FORNECIMENTO E INSTALAÇÃO</v>
          </cell>
          <cell r="C1504" t="str">
            <v>UN</v>
          </cell>
          <cell r="D1504">
            <v>144.58000000000001</v>
          </cell>
        </row>
        <row r="1505">
          <cell r="A1505">
            <v>72307</v>
          </cell>
          <cell r="B1505" t="str">
            <v>COTOVELO DE AÇO GALVANIZADO 5" - FORNECIMENTO E INSTALAÇÃO</v>
          </cell>
          <cell r="C1505" t="str">
            <v>UN</v>
          </cell>
          <cell r="D1505">
            <v>343.61</v>
          </cell>
        </row>
        <row r="1506">
          <cell r="A1506">
            <v>72313</v>
          </cell>
          <cell r="B1506" t="str">
            <v>COTOVELO DE AÇO GALVANIZADO 6" - FORNECIMENTO E INSTALAÇÃO</v>
          </cell>
          <cell r="C1506" t="str">
            <v>UN</v>
          </cell>
          <cell r="D1506">
            <v>426.27</v>
          </cell>
        </row>
        <row r="1507">
          <cell r="A1507">
            <v>72314</v>
          </cell>
          <cell r="B1507" t="str">
            <v>COTOVELO DE COBRE 42MM, LIGAÇÃO SOLDADA - FORNECIMENTO E INSTALAÇÃO</v>
          </cell>
          <cell r="C1507" t="str">
            <v>UN</v>
          </cell>
          <cell r="D1507">
            <v>45.5</v>
          </cell>
        </row>
        <row r="1508">
          <cell r="A1508">
            <v>72317</v>
          </cell>
          <cell r="B1508" t="str">
            <v>COTOVELO DE COBRE 54MM, LIGAÇÃO SOLDADA - FORNECIMENTO E INSTALAÇÃO</v>
          </cell>
          <cell r="C1508" t="str">
            <v>UN</v>
          </cell>
          <cell r="D1508">
            <v>65.23</v>
          </cell>
        </row>
        <row r="1509">
          <cell r="A1509">
            <v>72318</v>
          </cell>
          <cell r="B1509" t="str">
            <v>COTOVELO DE COBRE 66MM, LIGAÇÃO SOLDADA - FORNECIMENTO E INSTALAÇÃO</v>
          </cell>
          <cell r="C1509" t="str">
            <v>UN</v>
          </cell>
          <cell r="D1509">
            <v>184.36</v>
          </cell>
        </row>
        <row r="1510">
          <cell r="A1510">
            <v>72320</v>
          </cell>
          <cell r="B1510" t="str">
            <v>COTOVELO DE COBRE 79MM, LIGAÇÃO SOLDADA - FORNECIMENTO E INSTALAÇÃO</v>
          </cell>
          <cell r="C1510" t="str">
            <v>UN</v>
          </cell>
          <cell r="D1510">
            <v>219.45</v>
          </cell>
        </row>
        <row r="1511">
          <cell r="A1511">
            <v>72431</v>
          </cell>
          <cell r="B1511" t="str">
            <v>TE DE PVC ROSQUEAVEL AGUA FRIA 1.1/2" - FORNECIMENTO E INSTALACAO</v>
          </cell>
          <cell r="C1511" t="str">
            <v>UN</v>
          </cell>
          <cell r="D1511">
            <v>17.34</v>
          </cell>
        </row>
        <row r="1512">
          <cell r="A1512">
            <v>72432</v>
          </cell>
          <cell r="B1512" t="str">
            <v>TE DE PVC ROSQUEAVEL AGUA FRIA 1.1/4" - FORNECIMENTO E INSTALACAO</v>
          </cell>
          <cell r="C1512" t="str">
            <v>UN</v>
          </cell>
          <cell r="D1512">
            <v>15.97</v>
          </cell>
        </row>
        <row r="1513">
          <cell r="A1513">
            <v>72433</v>
          </cell>
          <cell r="B1513" t="str">
            <v>TE DE PVC ROSQUEAVEL AGUA FRIA 1" - FORNECIMENTO E INSTALACAO</v>
          </cell>
          <cell r="C1513" t="str">
            <v>UN</v>
          </cell>
          <cell r="D1513">
            <v>8.92</v>
          </cell>
        </row>
        <row r="1514">
          <cell r="A1514">
            <v>72434</v>
          </cell>
          <cell r="B1514" t="str">
            <v>TE DE PVC ROSQUEAVEL AGUA FRIA 1/2" - FORNECIMENTO E INSTALACAO</v>
          </cell>
          <cell r="C1514" t="str">
            <v>UN</v>
          </cell>
          <cell r="D1514">
            <v>4.58</v>
          </cell>
        </row>
        <row r="1515">
          <cell r="A1515">
            <v>72435</v>
          </cell>
          <cell r="B1515" t="str">
            <v>TE DE PVC ROSQUEAVEL AGUA FRIA 2" - FORNECIMENTO E INSTALACAO</v>
          </cell>
          <cell r="C1515" t="str">
            <v>UN</v>
          </cell>
          <cell r="D1515">
            <v>27.93</v>
          </cell>
        </row>
        <row r="1516">
          <cell r="A1516">
            <v>72436</v>
          </cell>
          <cell r="B1516" t="str">
            <v>TE DE PVC ROSQUEAVEL AGUA FRIA 3/4" - FORNECIMENTO E INSTALACAO</v>
          </cell>
          <cell r="C1516" t="str">
            <v>UN</v>
          </cell>
          <cell r="D1516">
            <v>5.21</v>
          </cell>
        </row>
        <row r="1517">
          <cell r="A1517">
            <v>72437</v>
          </cell>
          <cell r="B1517" t="str">
            <v>TE DE PVC SOLDAVEL AGUA FRIA 110MM - FORNECIMENTO E INSTALACAO</v>
          </cell>
          <cell r="C1517" t="str">
            <v>UN</v>
          </cell>
          <cell r="D1517">
            <v>111.84</v>
          </cell>
        </row>
        <row r="1518">
          <cell r="A1518">
            <v>72438</v>
          </cell>
          <cell r="B1518" t="str">
            <v>TE DE PVC SOLDAVEL AGUA FRIA 20MM - FORNECIMENTO E INSTALACAO</v>
          </cell>
          <cell r="C1518" t="str">
            <v>UN</v>
          </cell>
          <cell r="D1518">
            <v>3.68</v>
          </cell>
        </row>
        <row r="1519">
          <cell r="A1519">
            <v>72439</v>
          </cell>
          <cell r="B1519" t="str">
            <v>TE DE PVC SOLDAVEL AGUA FRIA 25MM - FORNECIMENTO E INSTALACAO</v>
          </cell>
          <cell r="C1519" t="str">
            <v>UN</v>
          </cell>
          <cell r="D1519">
            <v>4.0199999999999996</v>
          </cell>
        </row>
        <row r="1520">
          <cell r="A1520">
            <v>72440</v>
          </cell>
          <cell r="B1520" t="str">
            <v>TE DE PVC SOLDAVEL AGUA FRIA 32MM - FORNECIMENTO E INSTALACAO</v>
          </cell>
          <cell r="C1520" t="str">
            <v>UN</v>
          </cell>
          <cell r="D1520">
            <v>5.64</v>
          </cell>
        </row>
        <row r="1521">
          <cell r="A1521">
            <v>72441</v>
          </cell>
          <cell r="B1521" t="str">
            <v>TE DE PVC SOLDAVEL AGUA FRIA 40MM - FORNECIMENTO E INSTALACAO</v>
          </cell>
          <cell r="C1521" t="str">
            <v>UN</v>
          </cell>
          <cell r="D1521">
            <v>9.6999999999999993</v>
          </cell>
        </row>
        <row r="1522">
          <cell r="A1522">
            <v>72442</v>
          </cell>
          <cell r="B1522" t="str">
            <v>TE DE PVC SOLDAVEL AGUA FRIA 50MM - FORNECIMENTO E INSTALACAO</v>
          </cell>
          <cell r="C1522" t="str">
            <v>UN</v>
          </cell>
          <cell r="D1522">
            <v>10.81</v>
          </cell>
        </row>
        <row r="1523">
          <cell r="A1523">
            <v>72443</v>
          </cell>
          <cell r="B1523" t="str">
            <v>TE DE PVC SOLDAVEL AGUA FRIA 60MM - FORNECIMENTO E INSTALACAO</v>
          </cell>
          <cell r="C1523" t="str">
            <v>UN</v>
          </cell>
          <cell r="D1523">
            <v>27.45</v>
          </cell>
        </row>
        <row r="1524">
          <cell r="A1524">
            <v>72444</v>
          </cell>
          <cell r="B1524" t="str">
            <v>TE DE PVC SOLDAVEL AGUA FRIA 75MM - FORNECIMENTO E INSTALACAO</v>
          </cell>
          <cell r="C1524" t="str">
            <v>UN</v>
          </cell>
          <cell r="D1524">
            <v>43.14</v>
          </cell>
        </row>
        <row r="1525">
          <cell r="A1525">
            <v>72445</v>
          </cell>
          <cell r="B1525" t="str">
            <v>TE DE PVC SOLDAVEL AGUA FRIA 85MM - FORNECIMENTO E INSTALACAO</v>
          </cell>
          <cell r="C1525" t="str">
            <v>UN</v>
          </cell>
          <cell r="D1525">
            <v>57.76</v>
          </cell>
        </row>
        <row r="1526">
          <cell r="A1526">
            <v>72446</v>
          </cell>
          <cell r="B1526" t="str">
            <v>TE REDUÇÃO PVC ROSQUEAVEL AGUA FRIA 1.1/2X3/4" - FORNECIMENTO E INSTALACAO</v>
          </cell>
          <cell r="C1526" t="str">
            <v>UN</v>
          </cell>
          <cell r="D1526">
            <v>14.99</v>
          </cell>
        </row>
        <row r="1527">
          <cell r="A1527">
            <v>72447</v>
          </cell>
          <cell r="B1527" t="str">
            <v>TE REDUÇÃO PVC ROSQUEAVEL AGUA FRIA 1X3/4" - FORNECIMENTO E INSTALACAO</v>
          </cell>
          <cell r="C1527" t="str">
            <v>UN</v>
          </cell>
          <cell r="D1527">
            <v>8.35</v>
          </cell>
        </row>
        <row r="1528">
          <cell r="A1528">
            <v>72448</v>
          </cell>
          <cell r="B1528" t="str">
            <v>TE REDUÇÃO PVC ROSQUEAVEL AGUA FRIA 3/4X1/2" - FORNECIMENTO E INSTALACAO</v>
          </cell>
          <cell r="C1528" t="str">
            <v>UN</v>
          </cell>
          <cell r="D1528">
            <v>6.25</v>
          </cell>
        </row>
        <row r="1529">
          <cell r="A1529">
            <v>72449</v>
          </cell>
          <cell r="B1529" t="str">
            <v>TE REDUÇÃO PVC SOLDAVEL AGUA FRIA 110X60MM - FORNECIMENTO E INSTALACAO</v>
          </cell>
          <cell r="C1529" t="str">
            <v>UN</v>
          </cell>
          <cell r="D1529">
            <v>75.19</v>
          </cell>
        </row>
        <row r="1530">
          <cell r="A1530">
            <v>72450</v>
          </cell>
          <cell r="B1530" t="str">
            <v>TE REDUÇÃO PVC SOLDAVEL AGUA FRIA 25X20MM - FORNECIMENTO E INSTALACAO</v>
          </cell>
          <cell r="C1530" t="str">
            <v>UN</v>
          </cell>
          <cell r="D1530">
            <v>4.95</v>
          </cell>
        </row>
        <row r="1531">
          <cell r="A1531">
            <v>72451</v>
          </cell>
          <cell r="B1531" t="str">
            <v>TE REDUÇÃO PVC SOLDAVEL AGUA FRIA 32X25MM - FORNECIMENTO E INSTALACAO</v>
          </cell>
          <cell r="C1531" t="str">
            <v>UN</v>
          </cell>
          <cell r="D1531">
            <v>7.3</v>
          </cell>
        </row>
        <row r="1532">
          <cell r="A1532">
            <v>72452</v>
          </cell>
          <cell r="B1532" t="str">
            <v>TE REDUÇÃO PVC SOLDAVEL AGUA FRIA 40X32MM - FORNECIMENTO E INSTALACAO</v>
          </cell>
          <cell r="C1532" t="str">
            <v>UN</v>
          </cell>
          <cell r="D1532">
            <v>8.7899999999999991</v>
          </cell>
        </row>
        <row r="1533">
          <cell r="A1533">
            <v>72453</v>
          </cell>
          <cell r="B1533" t="str">
            <v>TE REDUÇÃO PVC SOLDAVEL AGUA FRIA 50X20MM - FORNECIMENTO E INSTALACAO</v>
          </cell>
          <cell r="C1533" t="str">
            <v>UN</v>
          </cell>
          <cell r="D1533">
            <v>11.11</v>
          </cell>
        </row>
        <row r="1534">
          <cell r="A1534">
            <v>72454</v>
          </cell>
          <cell r="B1534" t="str">
            <v>TE REDUÇÃO PVC SOLDAVEL AGUA FRIA 50X25MM - FORNECIMENTO E INSTALACAO</v>
          </cell>
          <cell r="C1534" t="str">
            <v>UN</v>
          </cell>
          <cell r="D1534">
            <v>11.13</v>
          </cell>
        </row>
        <row r="1535">
          <cell r="A1535">
            <v>72455</v>
          </cell>
          <cell r="B1535" t="str">
            <v>TE REDUÇÃO PVC SOLDAVEL AGUA FRIA 50X32MM - FORNECIMENTO E INSTALACAO</v>
          </cell>
          <cell r="C1535" t="str">
            <v>UN</v>
          </cell>
          <cell r="D1535">
            <v>14.6</v>
          </cell>
        </row>
        <row r="1536">
          <cell r="A1536">
            <v>72456</v>
          </cell>
          <cell r="B1536" t="str">
            <v>TE REDUÇÃO PVC SOLDAVEL AGUA FRIA 50X40MM - FORNECIMENTO E INSTALACAO</v>
          </cell>
          <cell r="C1536" t="str">
            <v>UN</v>
          </cell>
          <cell r="D1536">
            <v>17.190000000000001</v>
          </cell>
        </row>
        <row r="1537">
          <cell r="A1537">
            <v>72457</v>
          </cell>
          <cell r="B1537" t="str">
            <v>TE REDUCAO PVC SOLDAVEL AGUA FRIA 75X50MM - FORNECIMENTO E INSTALACAO</v>
          </cell>
          <cell r="C1537" t="str">
            <v>UN</v>
          </cell>
          <cell r="D1537">
            <v>31.8</v>
          </cell>
        </row>
        <row r="1538">
          <cell r="A1538">
            <v>72458</v>
          </cell>
          <cell r="B1538" t="str">
            <v>TE REDUCAO PVC SOLDAVEL AGUA FRIA 85X60MM - FORNECIMENTO E INSTALACAO</v>
          </cell>
          <cell r="C1538" t="str">
            <v>UN</v>
          </cell>
          <cell r="D1538">
            <v>61.29</v>
          </cell>
        </row>
        <row r="1539">
          <cell r="A1539">
            <v>72459</v>
          </cell>
          <cell r="B1539" t="str">
            <v>TE SANITARIO 100X100MM, JUNTA SOLDADA - FORNECIMENTO E INSTALACAO</v>
          </cell>
          <cell r="C1539" t="str">
            <v>UN</v>
          </cell>
          <cell r="D1539">
            <v>19.93</v>
          </cell>
        </row>
        <row r="1540">
          <cell r="A1540">
            <v>72460</v>
          </cell>
          <cell r="B1540" t="str">
            <v>TE SANITARIO 100X100MM, COM ANEIS - FORNECIMENTO E INSTALACAO</v>
          </cell>
          <cell r="C1540" t="str">
            <v>UN</v>
          </cell>
          <cell r="D1540">
            <v>24.32</v>
          </cell>
        </row>
        <row r="1541">
          <cell r="A1541">
            <v>72461</v>
          </cell>
          <cell r="B1541" t="str">
            <v>TE SANITARIO 100X50MM, COM ANÉIS - FORNECIMENTO E INSTALACAO</v>
          </cell>
          <cell r="C1541" t="str">
            <v>UN</v>
          </cell>
          <cell r="D1541">
            <v>21.39</v>
          </cell>
        </row>
        <row r="1542">
          <cell r="A1542">
            <v>72462</v>
          </cell>
          <cell r="B1542" t="str">
            <v>TE SANITARIO 100X75MM, COM ANÉIS - FORNECIMENTO E INSTALACAO</v>
          </cell>
          <cell r="C1542" t="str">
            <v>UN</v>
          </cell>
          <cell r="D1542">
            <v>21.77</v>
          </cell>
        </row>
        <row r="1543">
          <cell r="A1543">
            <v>72463</v>
          </cell>
          <cell r="B1543" t="str">
            <v>TE SANITARIO 50X50MM, JUNTA SOLDADA - FORNECIMENTO E INSTALACAO</v>
          </cell>
          <cell r="C1543" t="str">
            <v>UN</v>
          </cell>
          <cell r="D1543">
            <v>9.9499999999999993</v>
          </cell>
        </row>
        <row r="1544">
          <cell r="A1544">
            <v>72464</v>
          </cell>
          <cell r="B1544" t="str">
            <v>TE SANITARIO 50X50MM, COM ANÉIS - FORNECIMENTO E INSTALACAO</v>
          </cell>
          <cell r="C1544" t="str">
            <v>UN</v>
          </cell>
          <cell r="D1544">
            <v>12.25</v>
          </cell>
        </row>
        <row r="1545">
          <cell r="A1545">
            <v>72465</v>
          </cell>
          <cell r="B1545" t="str">
            <v>TE SANITARIO 75X50MM, COM ANÉIS - FORNECIMENTO E INSTALACAO</v>
          </cell>
          <cell r="C1545" t="str">
            <v>UN</v>
          </cell>
          <cell r="D1545">
            <v>17.149999999999999</v>
          </cell>
        </row>
        <row r="1546">
          <cell r="A1546">
            <v>72466</v>
          </cell>
          <cell r="B1546" t="str">
            <v>TE SANITARIO 75X75MM, JUNTA SOLDADA - FORNECIMENTO E INSTALACAO</v>
          </cell>
          <cell r="C1546" t="str">
            <v>UN</v>
          </cell>
          <cell r="D1546">
            <v>17.940000000000001</v>
          </cell>
        </row>
        <row r="1547">
          <cell r="A1547">
            <v>72467</v>
          </cell>
          <cell r="B1547" t="str">
            <v>TE SANITARIO 75X75MM, COM ANEIS - FORNECIMENTO E INSTALACAO</v>
          </cell>
          <cell r="C1547" t="str">
            <v>UN</v>
          </cell>
          <cell r="D1547">
            <v>22.28</v>
          </cell>
        </row>
        <row r="1548">
          <cell r="A1548">
            <v>72474</v>
          </cell>
          <cell r="B1548" t="str">
            <v>UNIAO DE ACO GALVANIZADO 1.1/2" - FORNECIMENTO E INSTALACAO</v>
          </cell>
          <cell r="C1548" t="str">
            <v>UN</v>
          </cell>
          <cell r="D1548">
            <v>47.63</v>
          </cell>
        </row>
        <row r="1549">
          <cell r="A1549">
            <v>72475</v>
          </cell>
          <cell r="B1549" t="str">
            <v>UNIAO DE ACO GALVANIZADO 1.1/4" - FORNECIMENTO E INSTALACAO</v>
          </cell>
          <cell r="C1549" t="str">
            <v>UN</v>
          </cell>
          <cell r="D1549">
            <v>41.48</v>
          </cell>
        </row>
        <row r="1550">
          <cell r="A1550">
            <v>72476</v>
          </cell>
          <cell r="B1550" t="str">
            <v>UNIAO DE ACO GALVANIZADO 1" - FORNECIMENTO E INSTALACAO</v>
          </cell>
          <cell r="C1550" t="str">
            <v>UN</v>
          </cell>
          <cell r="D1550">
            <v>28.98</v>
          </cell>
        </row>
        <row r="1551">
          <cell r="A1551">
            <v>72477</v>
          </cell>
          <cell r="B1551" t="str">
            <v>UNIAO DE ACO GALVANIZADO 1/2" - FORNECIMENTO E INSTALACAO</v>
          </cell>
          <cell r="C1551" t="str">
            <v>UN</v>
          </cell>
          <cell r="D1551">
            <v>20.02</v>
          </cell>
        </row>
        <row r="1552">
          <cell r="A1552">
            <v>72478</v>
          </cell>
          <cell r="B1552" t="str">
            <v>UNIAO DE ACO GALVANIZADO 2.1/2" - FORNECIMENTO E INSTALACAO</v>
          </cell>
          <cell r="C1552" t="str">
            <v>UN</v>
          </cell>
          <cell r="D1552">
            <v>104.42</v>
          </cell>
        </row>
        <row r="1553">
          <cell r="A1553">
            <v>72479</v>
          </cell>
          <cell r="B1553" t="str">
            <v>UNIAO DE ACO GALVANIZADO 2" - FORNECIMENTO E INSTALACAO</v>
          </cell>
          <cell r="C1553" t="str">
            <v>UN</v>
          </cell>
          <cell r="D1553">
            <v>69.41</v>
          </cell>
        </row>
        <row r="1554">
          <cell r="A1554">
            <v>72480</v>
          </cell>
          <cell r="B1554" t="str">
            <v>UNIAO DE ACO GALVANIZADO 3" - FORNECIMENTO E INSTALACAO</v>
          </cell>
          <cell r="C1554" t="str">
            <v>UN</v>
          </cell>
          <cell r="D1554">
            <v>151.6</v>
          </cell>
        </row>
        <row r="1555">
          <cell r="A1555">
            <v>72481</v>
          </cell>
          <cell r="B1555" t="str">
            <v>UNIAO DE ACO GALVANIZADO 3/4" - FORNECIMENTO E INSTALACAO</v>
          </cell>
          <cell r="C1555" t="str">
            <v>UN</v>
          </cell>
          <cell r="D1555">
            <v>26.02</v>
          </cell>
        </row>
        <row r="1556">
          <cell r="A1556">
            <v>72482</v>
          </cell>
          <cell r="B1556" t="str">
            <v>UNIAO DE ACO GALVANIZADO 4" - FORNECIMENTO E INSTALACAO</v>
          </cell>
          <cell r="C1556" t="str">
            <v>UN</v>
          </cell>
          <cell r="D1556">
            <v>201.49</v>
          </cell>
        </row>
        <row r="1557">
          <cell r="A1557">
            <v>72539</v>
          </cell>
          <cell r="B1557" t="str">
            <v>CURVA PVC 90º ESGOTO 100X50MM COM VISITA - FORNECIMENTO E INSTALACAO</v>
          </cell>
          <cell r="C1557" t="str">
            <v>UN</v>
          </cell>
          <cell r="D1557">
            <v>16.64</v>
          </cell>
        </row>
        <row r="1558">
          <cell r="A1558">
            <v>72540</v>
          </cell>
          <cell r="B1558" t="str">
            <v>CURVA PVC 90º ESGOTO 100X75MM COM VISITA - FORNECIMENTO E INSTALACAO</v>
          </cell>
          <cell r="C1558" t="str">
            <v>UN</v>
          </cell>
          <cell r="D1558">
            <v>37.380000000000003</v>
          </cell>
        </row>
        <row r="1559">
          <cell r="A1559">
            <v>72541</v>
          </cell>
          <cell r="B1559" t="str">
            <v>CURVA PVC CURTA 90º ESGOTO 100MM - FORNECIMENTO E INSTALACAO</v>
          </cell>
          <cell r="C1559" t="str">
            <v>UN</v>
          </cell>
          <cell r="D1559">
            <v>20.64</v>
          </cell>
        </row>
        <row r="1560">
          <cell r="A1560">
            <v>72542</v>
          </cell>
          <cell r="B1560" t="str">
            <v>CURVA PVC LONGA 90º ESGOTO 100MM - FORNECIMENTO E INSTALACAO</v>
          </cell>
          <cell r="C1560" t="str">
            <v>UN</v>
          </cell>
          <cell r="D1560">
            <v>34.65</v>
          </cell>
        </row>
        <row r="1561">
          <cell r="A1561">
            <v>72543</v>
          </cell>
          <cell r="B1561" t="str">
            <v>CURVA PVC LONGA 45º ESGOTO 100MM - FORNECIMENTO E INSTALACAO</v>
          </cell>
          <cell r="C1561" t="str">
            <v>UN</v>
          </cell>
          <cell r="D1561">
            <v>35.21</v>
          </cell>
        </row>
        <row r="1562">
          <cell r="A1562">
            <v>72544</v>
          </cell>
          <cell r="B1562" t="str">
            <v>CURVA PVC CURTA 90º ESGOTO 50MM - FORNECIMENTO E INSTALACAO</v>
          </cell>
          <cell r="C1562" t="str">
            <v>UN</v>
          </cell>
          <cell r="D1562">
            <v>10.7</v>
          </cell>
        </row>
        <row r="1563">
          <cell r="A1563">
            <v>72545</v>
          </cell>
          <cell r="B1563" t="str">
            <v>CURVA PVC LONGA 90º ESGOTO 50MM - FORNECIMENTO E INSTALACAO</v>
          </cell>
          <cell r="C1563" t="str">
            <v>UN</v>
          </cell>
          <cell r="D1563">
            <v>8.93</v>
          </cell>
        </row>
        <row r="1564">
          <cell r="A1564">
            <v>72546</v>
          </cell>
          <cell r="B1564" t="str">
            <v>CURVA PVC LONGA 45º ESGOTO 50MM - FORNECIMENTO E INSTALACAO</v>
          </cell>
          <cell r="C1564" t="str">
            <v>UN</v>
          </cell>
          <cell r="D1564">
            <v>15.71</v>
          </cell>
        </row>
        <row r="1565">
          <cell r="A1565">
            <v>72547</v>
          </cell>
          <cell r="B1565" t="str">
            <v>CURVA PVC CURTA 90º ESGOTO 40MM - FORNECIMENTO E INSTALACAO</v>
          </cell>
          <cell r="C1565" t="str">
            <v>UN</v>
          </cell>
          <cell r="D1565">
            <v>5.07</v>
          </cell>
        </row>
        <row r="1566">
          <cell r="A1566">
            <v>72548</v>
          </cell>
          <cell r="B1566" t="str">
            <v>CURVA PVC LONGA 90º ESGOTO 40MM - FORNECIMENTO E INSTALACAO</v>
          </cell>
          <cell r="C1566" t="str">
            <v>UN</v>
          </cell>
          <cell r="D1566">
            <v>5.73</v>
          </cell>
        </row>
        <row r="1567">
          <cell r="A1567">
            <v>72550</v>
          </cell>
          <cell r="B1567" t="str">
            <v>CURVA PVC CURTA 90º ESGOTO 75MM - FORNECIMENTO E INSTALACAO</v>
          </cell>
          <cell r="C1567" t="str">
            <v>UN</v>
          </cell>
          <cell r="D1567">
            <v>18.3</v>
          </cell>
        </row>
        <row r="1568">
          <cell r="A1568">
            <v>72551</v>
          </cell>
          <cell r="B1568" t="str">
            <v>CURVA PVC LONGA 90º ESGOTO 75MM - FORNECIMENTO E INSTALACAO</v>
          </cell>
          <cell r="C1568" t="str">
            <v>UN</v>
          </cell>
          <cell r="D1568">
            <v>22.02</v>
          </cell>
        </row>
        <row r="1569">
          <cell r="A1569">
            <v>72552</v>
          </cell>
          <cell r="B1569" t="str">
            <v>CURVA PVC LONGA 45º ESGOTO 75MM - FORNECIMENTO E INSTALACAO</v>
          </cell>
          <cell r="C1569" t="str">
            <v>UN</v>
          </cell>
          <cell r="D1569">
            <v>32.36</v>
          </cell>
        </row>
        <row r="1570">
          <cell r="A1570">
            <v>72556</v>
          </cell>
          <cell r="B1570" t="str">
            <v>JOELHO PVC 90º ESGOTO 100MM - FORNECIMENTO E INSTALACAO</v>
          </cell>
          <cell r="C1570" t="str">
            <v>UN</v>
          </cell>
          <cell r="D1570">
            <v>14.65</v>
          </cell>
        </row>
        <row r="1571">
          <cell r="A1571">
            <v>72557</v>
          </cell>
          <cell r="B1571" t="str">
            <v>JOELHO PVC 45º ESGOTO 100MM - FORNECIMENTO E INSTALACAO</v>
          </cell>
          <cell r="C1571" t="str">
            <v>UN</v>
          </cell>
          <cell r="D1571">
            <v>14.21</v>
          </cell>
        </row>
        <row r="1572">
          <cell r="A1572">
            <v>72558</v>
          </cell>
          <cell r="B1572" t="str">
            <v>JOELHO PVC 90º ESGOTO 40MM - FORNECIMENTO E INSTALACAO</v>
          </cell>
          <cell r="C1572" t="str">
            <v>UN</v>
          </cell>
          <cell r="D1572">
            <v>5.67</v>
          </cell>
        </row>
        <row r="1573">
          <cell r="A1573">
            <v>72559</v>
          </cell>
          <cell r="B1573" t="str">
            <v>JOELHO PVC 45º ESGOTO 40MM - FORNECIMENTO E INSTALACAO</v>
          </cell>
          <cell r="C1573" t="str">
            <v>UN</v>
          </cell>
          <cell r="D1573">
            <v>5.87</v>
          </cell>
        </row>
        <row r="1574">
          <cell r="A1574">
            <v>72560</v>
          </cell>
          <cell r="B1574" t="str">
            <v>JOELHO PVC 90º ESGOTO 50MM - FORNECIMENTO E INSTALACAO</v>
          </cell>
          <cell r="C1574" t="str">
            <v>UN</v>
          </cell>
          <cell r="D1574">
            <v>6.81</v>
          </cell>
        </row>
        <row r="1575">
          <cell r="A1575">
            <v>72561</v>
          </cell>
          <cell r="B1575" t="str">
            <v>JOELHO PVC 45º ESGOTO 50MM - FORNECIMENTO E INSTALACAO</v>
          </cell>
          <cell r="C1575" t="str">
            <v>UN</v>
          </cell>
          <cell r="D1575">
            <v>7.31</v>
          </cell>
        </row>
        <row r="1576">
          <cell r="A1576">
            <v>72562</v>
          </cell>
          <cell r="B1576" t="str">
            <v>JOELHO PVC 90º ESGOTO 75MM - FORNECIMENTO E INSTALACAO</v>
          </cell>
          <cell r="C1576" t="str">
            <v>UN</v>
          </cell>
          <cell r="D1576">
            <v>11.17</v>
          </cell>
        </row>
        <row r="1577">
          <cell r="A1577">
            <v>72563</v>
          </cell>
          <cell r="B1577" t="str">
            <v>JOELHO PVC SOLDAVEL 90º AGUA FRIA 110MM - FORNECIMENTO E INSTALACAO</v>
          </cell>
          <cell r="C1577" t="str">
            <v>UN</v>
          </cell>
          <cell r="D1577">
            <v>151.05000000000001</v>
          </cell>
        </row>
        <row r="1578">
          <cell r="A1578">
            <v>72564</v>
          </cell>
          <cell r="B1578" t="str">
            <v>JOELHO PVC 45º ESGOTO 75MM - FORNECIMENTO E INSTALACAO</v>
          </cell>
          <cell r="C1578" t="str">
            <v>UN</v>
          </cell>
          <cell r="D1578">
            <v>11.81</v>
          </cell>
        </row>
        <row r="1579">
          <cell r="A1579">
            <v>72570</v>
          </cell>
          <cell r="B1579" t="str">
            <v>JOELHO PVC SOLDAVEL 45º AGUA FRIA 110MM - FORNECIMENTO E INSTALACAO</v>
          </cell>
          <cell r="C1579" t="str">
            <v>UN</v>
          </cell>
          <cell r="D1579">
            <v>138.79</v>
          </cell>
        </row>
        <row r="1580">
          <cell r="A1580">
            <v>72571</v>
          </cell>
          <cell r="B1580" t="str">
            <v>JOELHO PVC SOLDAVEL 90º AGUA FRIA 20MM - FORNECIMENTO E INSTALACAO</v>
          </cell>
          <cell r="C1580" t="str">
            <v>UN</v>
          </cell>
          <cell r="D1580">
            <v>3.37</v>
          </cell>
        </row>
        <row r="1581">
          <cell r="A1581">
            <v>72572</v>
          </cell>
          <cell r="B1581" t="str">
            <v>JOELHO PVC SOLDAVEL 45º AGUA FRIA 20MM - FORNECIMENTO E INSTALACAO</v>
          </cell>
          <cell r="C1581" t="str">
            <v>UN</v>
          </cell>
          <cell r="D1581">
            <v>3.52</v>
          </cell>
        </row>
        <row r="1582">
          <cell r="A1582">
            <v>72573</v>
          </cell>
          <cell r="B1582" t="str">
            <v>JOELHO PVC SOLDAVEL 90º AGUA FRIA 25MM - FORNECIMENTO E INSTALACAO</v>
          </cell>
          <cell r="C1582" t="str">
            <v>UN</v>
          </cell>
          <cell r="D1582">
            <v>3.68</v>
          </cell>
        </row>
        <row r="1583">
          <cell r="A1583">
            <v>72574</v>
          </cell>
          <cell r="B1583" t="str">
            <v>JOELHO PVC SOLDAVEL 45º AGUA FRIA 25MM - FORNECIMENTO E INSTALACAO</v>
          </cell>
          <cell r="C1583" t="str">
            <v>UN</v>
          </cell>
          <cell r="D1583">
            <v>4.2300000000000004</v>
          </cell>
        </row>
        <row r="1584">
          <cell r="A1584">
            <v>72575</v>
          </cell>
          <cell r="B1584" t="str">
            <v>JOELHO PVC SOLDAVEL 90º AGUA FRIA 32MM - FORNECIMENTO E INSTALACAO</v>
          </cell>
          <cell r="C1584" t="str">
            <v>UN</v>
          </cell>
          <cell r="D1584">
            <v>4.55</v>
          </cell>
        </row>
        <row r="1585">
          <cell r="A1585">
            <v>72576</v>
          </cell>
          <cell r="B1585" t="str">
            <v>JOELHO PVC SOLDAVEL 45º AGUA FRIA 32MM - FORNECIMENTO E INSTALACAO</v>
          </cell>
          <cell r="C1585" t="str">
            <v>UN</v>
          </cell>
          <cell r="D1585">
            <v>5.79</v>
          </cell>
        </row>
        <row r="1586">
          <cell r="A1586">
            <v>72577</v>
          </cell>
          <cell r="B1586" t="str">
            <v>JOELHO PVC SOLDAVEL 90º AGUA FRIA 40MM - FORNECIMENTO E INSTALACAO</v>
          </cell>
          <cell r="C1586" t="str">
            <v>UN</v>
          </cell>
          <cell r="D1586">
            <v>7.31</v>
          </cell>
        </row>
        <row r="1587">
          <cell r="A1587">
            <v>72578</v>
          </cell>
          <cell r="B1587" t="str">
            <v>JOELHO PVC SOLDAVEL 45º AGUA FRIA 40MM - FORNECIMENTO E INSTALACAO</v>
          </cell>
          <cell r="C1587" t="str">
            <v>UN</v>
          </cell>
          <cell r="D1587">
            <v>8.0500000000000007</v>
          </cell>
        </row>
        <row r="1588">
          <cell r="A1588">
            <v>72579</v>
          </cell>
          <cell r="B1588" t="str">
            <v>JOELHO PVC SOLDAVEL 90º AGUA FRIA 50MM - FORNECIMENTO E INSTALACAO</v>
          </cell>
          <cell r="C1588" t="str">
            <v>UN</v>
          </cell>
          <cell r="D1588">
            <v>7.96</v>
          </cell>
        </row>
        <row r="1589">
          <cell r="A1589">
            <v>72580</v>
          </cell>
          <cell r="B1589" t="str">
            <v>JOELHO PVC SOLDAVEL 45º AGUA FRIA 50MM - FORNECIMENTO E INSTALACAO</v>
          </cell>
          <cell r="C1589" t="str">
            <v>UN</v>
          </cell>
          <cell r="D1589">
            <v>9.1999999999999993</v>
          </cell>
        </row>
        <row r="1590">
          <cell r="A1590">
            <v>72581</v>
          </cell>
          <cell r="B1590" t="str">
            <v>JOELHO PVC SOLDAVEL 90º AGUA FRIA 60MM - FORNECIMENTO E INSTALACAO</v>
          </cell>
          <cell r="C1590" t="str">
            <v>UN</v>
          </cell>
          <cell r="D1590">
            <v>22.28</v>
          </cell>
        </row>
        <row r="1591">
          <cell r="A1591">
            <v>72582</v>
          </cell>
          <cell r="B1591" t="str">
            <v>JOELHO PVC SOLDAVEL 45º AGUA FRIA 60MM - FORNECIMENTO E INSTALACAO</v>
          </cell>
          <cell r="C1591" t="str">
            <v>UN</v>
          </cell>
          <cell r="D1591">
            <v>21.88</v>
          </cell>
        </row>
        <row r="1592">
          <cell r="A1592">
            <v>72583</v>
          </cell>
          <cell r="B1592" t="str">
            <v>JOELHO PVC SOLDAVEL 90º AGUA FRIA 75MM - FORNECIMENTO E INSTALACAO</v>
          </cell>
          <cell r="C1592" t="str">
            <v>UN</v>
          </cell>
          <cell r="D1592">
            <v>60.7</v>
          </cell>
        </row>
        <row r="1593">
          <cell r="A1593">
            <v>72584</v>
          </cell>
          <cell r="B1593" t="str">
            <v>JOELHO PVC SOLDAVEL 45º AGUA FRIA 75MM - FORNECIMENTO E INSTALACAO</v>
          </cell>
          <cell r="C1593" t="str">
            <v>UN</v>
          </cell>
          <cell r="D1593">
            <v>46.41</v>
          </cell>
        </row>
        <row r="1594">
          <cell r="A1594">
            <v>72585</v>
          </cell>
          <cell r="B1594" t="str">
            <v>JOELHO PVC SOLDAVEL 90º AGUA FRIA 85MM - FORNECIMENTO E INSTALACAO</v>
          </cell>
          <cell r="C1594" t="str">
            <v>UN</v>
          </cell>
          <cell r="D1594">
            <v>68.47</v>
          </cell>
        </row>
        <row r="1595">
          <cell r="A1595">
            <v>72586</v>
          </cell>
          <cell r="B1595" t="str">
            <v>JOELHO PVC SOLDAVEL 45º AGUA FRIA 85MM - FORNECIMENTO E INSTALACAO</v>
          </cell>
          <cell r="C1595" t="str">
            <v>UN</v>
          </cell>
          <cell r="D1595">
            <v>52.64</v>
          </cell>
        </row>
        <row r="1596">
          <cell r="A1596">
            <v>72587</v>
          </cell>
          <cell r="B1596" t="str">
            <v>JOELHO PVC ROSQUEAVEL 90º AGUA FRIA 1.1/2" - FORNECIMENTO E INSTALACAO</v>
          </cell>
          <cell r="C1596" t="str">
            <v>UN</v>
          </cell>
          <cell r="D1596">
            <v>13.16</v>
          </cell>
        </row>
        <row r="1597">
          <cell r="A1597">
            <v>72588</v>
          </cell>
          <cell r="B1597" t="str">
            <v>JOELHO PVC ROSQUEAVEL 45º AGUA FRIA 1.1/2" - FORNECIMENTO E INSTALACAO</v>
          </cell>
          <cell r="C1597" t="str">
            <v>UN</v>
          </cell>
          <cell r="D1597">
            <v>14.86</v>
          </cell>
        </row>
        <row r="1598">
          <cell r="A1598">
            <v>72589</v>
          </cell>
          <cell r="B1598" t="str">
            <v>JOELHO PVC ROSQUEAVEL 90º AGUA FRIA 1.1/4" - FORNECIMENTO E INSTALACAO</v>
          </cell>
          <cell r="C1598" t="str">
            <v>UN</v>
          </cell>
          <cell r="D1598">
            <v>12.28</v>
          </cell>
        </row>
        <row r="1599">
          <cell r="A1599">
            <v>72590</v>
          </cell>
          <cell r="B1599" t="str">
            <v>JOELHO PVC ROSQUEAVEL 45º AGUA FRIA 1.1/4" - FORNECIMENTO E INSTALACAO</v>
          </cell>
          <cell r="C1599" t="str">
            <v>UN</v>
          </cell>
          <cell r="D1599">
            <v>10.67</v>
          </cell>
        </row>
        <row r="1600">
          <cell r="A1600">
            <v>72591</v>
          </cell>
          <cell r="B1600" t="str">
            <v>JOELHO PVC ROSQUEAVEL 90º AGUA FRIA 1" - FORNECIMENTO E INSTALACAO</v>
          </cell>
          <cell r="C1600" t="str">
            <v>UN</v>
          </cell>
          <cell r="D1600">
            <v>6.5</v>
          </cell>
        </row>
        <row r="1601">
          <cell r="A1601">
            <v>72592</v>
          </cell>
          <cell r="B1601" t="str">
            <v>JOELHO PVC ROSQUEAVEL 45º AGUA FRIA 1" - FORNECIMENTO E INSTALACAO</v>
          </cell>
          <cell r="C1601" t="str">
            <v>UN</v>
          </cell>
          <cell r="D1601">
            <v>9.76</v>
          </cell>
        </row>
        <row r="1602">
          <cell r="A1602">
            <v>72593</v>
          </cell>
          <cell r="B1602" t="str">
            <v>JOELHO PVC ROSQUEAVEL 90º AGUA FRIA 1/2" - FORNECIMENTO E INSTALACAO</v>
          </cell>
          <cell r="C1602" t="str">
            <v>UN</v>
          </cell>
          <cell r="D1602">
            <v>4.13</v>
          </cell>
        </row>
        <row r="1603">
          <cell r="A1603">
            <v>72594</v>
          </cell>
          <cell r="B1603" t="str">
            <v>JOELHO PVC ROSQUEAVEL 45º AGUA FRIA 1/2" - FORNECIMENTO E INSTALACAO</v>
          </cell>
          <cell r="C1603" t="str">
            <v>UN</v>
          </cell>
          <cell r="D1603">
            <v>4.87</v>
          </cell>
        </row>
        <row r="1604">
          <cell r="A1604">
            <v>72595</v>
          </cell>
          <cell r="B1604" t="str">
            <v>JOELHO PVC ROSQUEAVEL 90º AGUA FRIA 2" - FORNECIMENTO E INSTALACAO</v>
          </cell>
          <cell r="C1604" t="str">
            <v>UN</v>
          </cell>
          <cell r="D1604">
            <v>23.01</v>
          </cell>
        </row>
        <row r="1605">
          <cell r="A1605">
            <v>72596</v>
          </cell>
          <cell r="B1605" t="str">
            <v>JOELHO PVC ROSQUEAVEL 45º AGUA FRIA 2" - FORNECIMENTO E INSTALACAO</v>
          </cell>
          <cell r="C1605" t="str">
            <v>UN</v>
          </cell>
          <cell r="D1605">
            <v>20.100000000000001</v>
          </cell>
        </row>
        <row r="1606">
          <cell r="A1606">
            <v>72597</v>
          </cell>
          <cell r="B1606" t="str">
            <v>JOELHO PVC ROSQUEAVEL 90º AGUA FRIA 3/4" - FORNECIMENTO E INSTALACAO</v>
          </cell>
          <cell r="C1606" t="str">
            <v>UN</v>
          </cell>
          <cell r="D1606">
            <v>4.92</v>
          </cell>
        </row>
        <row r="1607">
          <cell r="A1607">
            <v>72598</v>
          </cell>
          <cell r="B1607" t="str">
            <v>JOELHO PVC ROSQUEAVEL 45º AGUA FRIA 3/4" - FORNECIMENTO E INSTALACAO</v>
          </cell>
          <cell r="C1607" t="str">
            <v>UN</v>
          </cell>
          <cell r="D1607">
            <v>5.76</v>
          </cell>
        </row>
        <row r="1608">
          <cell r="A1608">
            <v>72599</v>
          </cell>
          <cell r="B1608" t="str">
            <v>JOELHO REDUCAO PVC ROSQUEAVEL 90º AGUA FRIA 1X3/4" - FORNECIMENTO E INSTALACAO</v>
          </cell>
          <cell r="C1608" t="str">
            <v>UN</v>
          </cell>
          <cell r="D1608">
            <v>6.53</v>
          </cell>
        </row>
        <row r="1609">
          <cell r="A1609">
            <v>72600</v>
          </cell>
          <cell r="B1609" t="str">
            <v>JOELHO REDUCAO PVC ROSQUEAVEL 90º AGUA FRIA 3/4X1/2" - FORNECIMENTO EINSTALACAO</v>
          </cell>
          <cell r="C1609" t="str">
            <v>UN</v>
          </cell>
          <cell r="D1609">
            <v>5.0999999999999996</v>
          </cell>
        </row>
        <row r="1610">
          <cell r="A1610">
            <v>72601</v>
          </cell>
          <cell r="B1610" t="str">
            <v>JOELHO REDUCAO PVC SOLDAVEL 90º AGUA FRIA 25X20MM - FORNECIMENTO E INSTALACAO</v>
          </cell>
          <cell r="C1610" t="str">
            <v>UN</v>
          </cell>
          <cell r="D1610">
            <v>4.57</v>
          </cell>
        </row>
        <row r="1611">
          <cell r="A1611">
            <v>72602</v>
          </cell>
          <cell r="B1611" t="str">
            <v>JOELHO REDUCAO PVC SOLDAVEL 90º AGUA FRIA 32X25MM - FORNECIMENTO E INSTALACAO</v>
          </cell>
          <cell r="C1611" t="str">
            <v>UN</v>
          </cell>
          <cell r="D1611">
            <v>5.44</v>
          </cell>
        </row>
        <row r="1612">
          <cell r="A1612">
            <v>72603</v>
          </cell>
          <cell r="B1612" t="str">
            <v>JUNCAO PVC ESGOTO 100X100MM - FORNECIMENTO E INSTALACAO</v>
          </cell>
          <cell r="C1612" t="str">
            <v>UN</v>
          </cell>
          <cell r="D1612">
            <v>22.96</v>
          </cell>
        </row>
        <row r="1613">
          <cell r="A1613">
            <v>72604</v>
          </cell>
          <cell r="B1613" t="str">
            <v>JUNCAO PVC ESGOTO 50X50MM - FORNECIMENTO E INSTALACAO</v>
          </cell>
          <cell r="C1613" t="str">
            <v>UN</v>
          </cell>
          <cell r="D1613">
            <v>9.84</v>
          </cell>
        </row>
        <row r="1614">
          <cell r="A1614">
            <v>72605</v>
          </cell>
          <cell r="B1614" t="str">
            <v>JUNCAO PVC ESGOTO 75X75MM - FORNECIMENTO E INSTALACAO</v>
          </cell>
          <cell r="C1614" t="str">
            <v>UN</v>
          </cell>
          <cell r="D1614">
            <v>17.79</v>
          </cell>
        </row>
        <row r="1615">
          <cell r="A1615">
            <v>72609</v>
          </cell>
          <cell r="B1615" t="str">
            <v>JUNCAO DUPLA PVC ESGOTO 100X100X100MM - FORNECIMENTO E INSTALACAO</v>
          </cell>
          <cell r="C1615" t="str">
            <v>UN</v>
          </cell>
          <cell r="D1615">
            <v>35.07</v>
          </cell>
        </row>
        <row r="1616">
          <cell r="A1616">
            <v>72610</v>
          </cell>
          <cell r="B1616" t="str">
            <v>JUNCAO DUPLA PVC ESGOTO 75X75X75MM - FORNECIMENTO E INSTALACAO</v>
          </cell>
          <cell r="C1616" t="str">
            <v>UN</v>
          </cell>
          <cell r="D1616">
            <v>20.52</v>
          </cell>
        </row>
        <row r="1617">
          <cell r="A1617">
            <v>72611</v>
          </cell>
          <cell r="B1617" t="str">
            <v>LUVA DE ACO GALVANIZADO 1.1/2" - FORNECIMENTO E INSTALACAO</v>
          </cell>
          <cell r="C1617" t="str">
            <v>UN</v>
          </cell>
          <cell r="D1617">
            <v>18.32</v>
          </cell>
        </row>
        <row r="1618">
          <cell r="A1618">
            <v>72612</v>
          </cell>
          <cell r="B1618" t="str">
            <v>LUVA DE ACO GALVANIZADO 1.1/4" - FORNECIMENTO E INSTALACAO</v>
          </cell>
          <cell r="C1618" t="str">
            <v>UN</v>
          </cell>
          <cell r="D1618">
            <v>14.61</v>
          </cell>
        </row>
        <row r="1619">
          <cell r="A1619">
            <v>72613</v>
          </cell>
          <cell r="B1619" t="str">
            <v>LUVA DE ACO GALVANIZADO 1" - FORNECIMENTO E INSTALACAO</v>
          </cell>
          <cell r="C1619" t="str">
            <v>UN</v>
          </cell>
          <cell r="D1619">
            <v>11.43</v>
          </cell>
        </row>
        <row r="1620">
          <cell r="A1620">
            <v>72614</v>
          </cell>
          <cell r="B1620" t="str">
            <v>LUVA DE ACO GALVANIZADO 1/2" - FORNECIMENTO E INSTALACAO</v>
          </cell>
          <cell r="C1620" t="str">
            <v>UN</v>
          </cell>
          <cell r="D1620">
            <v>7.09</v>
          </cell>
        </row>
        <row r="1621">
          <cell r="A1621">
            <v>72615</v>
          </cell>
          <cell r="B1621" t="str">
            <v>LUVA DE ACO GALVANIZADO 2.1/2" - FORNECIMENTO E INSTALACAO</v>
          </cell>
          <cell r="C1621" t="str">
            <v>UN</v>
          </cell>
          <cell r="D1621">
            <v>43.7</v>
          </cell>
        </row>
        <row r="1622">
          <cell r="A1622">
            <v>72616</v>
          </cell>
          <cell r="B1622" t="str">
            <v>LUVA DE ACO GALVANIZADO 2" - FORNECIMENTO E INSTALACAO</v>
          </cell>
          <cell r="C1622" t="str">
            <v>UN</v>
          </cell>
          <cell r="D1622">
            <v>25.28</v>
          </cell>
        </row>
        <row r="1623">
          <cell r="A1623">
            <v>72617</v>
          </cell>
          <cell r="B1623" t="str">
            <v>LUVA DE ACO GALVANIZADO 3" - FORNECIMENTO E INSTALACAO</v>
          </cell>
          <cell r="C1623" t="str">
            <v>UN</v>
          </cell>
          <cell r="D1623">
            <v>62.03</v>
          </cell>
        </row>
        <row r="1624">
          <cell r="A1624">
            <v>72618</v>
          </cell>
          <cell r="B1624" t="str">
            <v>LUVA DE ACO GALVANIZADO 3/4" - FORNECIMENTO E INSTALACAO</v>
          </cell>
          <cell r="C1624" t="str">
            <v>UN</v>
          </cell>
          <cell r="D1624">
            <v>8.89</v>
          </cell>
        </row>
        <row r="1625">
          <cell r="A1625">
            <v>72619</v>
          </cell>
          <cell r="B1625" t="str">
            <v>LUVA DE ACO GALVANIZADO 4" - FORNECIMENTO E INSTALACAO</v>
          </cell>
          <cell r="C1625" t="str">
            <v>UN</v>
          </cell>
          <cell r="D1625">
            <v>89.22</v>
          </cell>
        </row>
        <row r="1626">
          <cell r="A1626">
            <v>72620</v>
          </cell>
          <cell r="B1626" t="str">
            <v>LUVA DE ACO GALVANIZADO 5" - FORNECIMENTO E INSTALACAO</v>
          </cell>
          <cell r="C1626" t="str">
            <v>UN</v>
          </cell>
          <cell r="D1626">
            <v>170.5</v>
          </cell>
        </row>
        <row r="1627">
          <cell r="A1627">
            <v>72621</v>
          </cell>
          <cell r="B1627" t="str">
            <v>LUVA DE ACO GALVANIZADO 6" - FORNECIMENTO E INSTALACAO</v>
          </cell>
          <cell r="C1627" t="str">
            <v>UN</v>
          </cell>
          <cell r="D1627">
            <v>241.54</v>
          </cell>
        </row>
        <row r="1628">
          <cell r="A1628">
            <v>72622</v>
          </cell>
          <cell r="B1628" t="str">
            <v>LUVA DE COBRE SEM ANEL SOLDA 15MM - FORNECIMENTO E INSTALACAO</v>
          </cell>
          <cell r="C1628" t="str">
            <v>UN</v>
          </cell>
          <cell r="D1628">
            <v>4.08</v>
          </cell>
        </row>
        <row r="1629">
          <cell r="A1629">
            <v>72623</v>
          </cell>
          <cell r="B1629" t="str">
            <v>LUVA DE COBRE SEM ANEL SOLDA 28MM - FORNECIMENTO E INSTALACAO</v>
          </cell>
          <cell r="C1629" t="str">
            <v>UN</v>
          </cell>
          <cell r="D1629">
            <v>9.19</v>
          </cell>
        </row>
        <row r="1630">
          <cell r="A1630">
            <v>72624</v>
          </cell>
          <cell r="B1630" t="str">
            <v>LUVA DE COBRE SEM ANEL SOLDA 42MM - FORNECIMENTO E INSTALACAO</v>
          </cell>
          <cell r="C1630" t="str">
            <v>UN</v>
          </cell>
          <cell r="D1630">
            <v>25.33</v>
          </cell>
        </row>
        <row r="1631">
          <cell r="A1631">
            <v>72625</v>
          </cell>
          <cell r="B1631" t="str">
            <v>LUVA DE COBRE SEM ANEL SOLDA 54MM - FORNECIMENTO E INSTALACAO</v>
          </cell>
          <cell r="C1631" t="str">
            <v>UN</v>
          </cell>
          <cell r="D1631">
            <v>37.409999999999997</v>
          </cell>
        </row>
        <row r="1632">
          <cell r="A1632">
            <v>72626</v>
          </cell>
          <cell r="B1632" t="str">
            <v>LUVA DE COBRE SEM ANEL SOLDA 66MM - FORNECIMENTO E INSTALACAO</v>
          </cell>
          <cell r="C1632" t="str">
            <v>UN</v>
          </cell>
          <cell r="D1632">
            <v>101.87</v>
          </cell>
        </row>
        <row r="1633">
          <cell r="A1633">
            <v>72627</v>
          </cell>
          <cell r="B1633" t="str">
            <v>LUVA DE COBRE SEM ANEL SOLDA 79MM - FORNECIMENTO E INSTALACAO</v>
          </cell>
          <cell r="C1633" t="str">
            <v>UN</v>
          </cell>
          <cell r="D1633">
            <v>138.62</v>
          </cell>
        </row>
        <row r="1634">
          <cell r="A1634">
            <v>72628</v>
          </cell>
          <cell r="B1634" t="str">
            <v>LUVA PVC ESGOTO 100MM - FORNECIMENTO E INSTALACAO</v>
          </cell>
          <cell r="C1634" t="str">
            <v>UN</v>
          </cell>
          <cell r="D1634">
            <v>9.3800000000000008</v>
          </cell>
        </row>
        <row r="1635">
          <cell r="A1635">
            <v>72629</v>
          </cell>
          <cell r="B1635" t="str">
            <v>LUVA PVC ESGOTO 40MM - FORNECIMENTO E INSTALACAO</v>
          </cell>
          <cell r="C1635" t="str">
            <v>UN</v>
          </cell>
          <cell r="D1635">
            <v>3.32</v>
          </cell>
        </row>
        <row r="1636">
          <cell r="A1636">
            <v>72630</v>
          </cell>
          <cell r="B1636" t="str">
            <v>LUVA PVC ESGOTO 50MM - FORNECIMENTO E INSTALACAO</v>
          </cell>
          <cell r="C1636" t="str">
            <v>UN</v>
          </cell>
          <cell r="D1636">
            <v>4.8499999999999996</v>
          </cell>
        </row>
        <row r="1637">
          <cell r="A1637">
            <v>72631</v>
          </cell>
          <cell r="B1637" t="str">
            <v>LUVA PVC ESGOTO 75MM - FORNECIMENTO E INSTALACAO</v>
          </cell>
          <cell r="C1637" t="str">
            <v>UN</v>
          </cell>
          <cell r="D1637">
            <v>7.17</v>
          </cell>
        </row>
        <row r="1638">
          <cell r="A1638">
            <v>72632</v>
          </cell>
          <cell r="B1638" t="str">
            <v>LUVA PVC ROSQUEAVEL AGUA FRIA 1.1/2" - FORNECIMENTO E INSTALACAO</v>
          </cell>
          <cell r="C1638" t="str">
            <v>UN</v>
          </cell>
          <cell r="D1638">
            <v>5.85</v>
          </cell>
        </row>
        <row r="1639">
          <cell r="A1639">
            <v>72633</v>
          </cell>
          <cell r="B1639" t="str">
            <v>LUVA PVC ROSQUEAVEL AGUA FRIA 1.1/4" - FORNECIMENTO E INSTALACAO</v>
          </cell>
          <cell r="C1639" t="str">
            <v>UN</v>
          </cell>
          <cell r="D1639">
            <v>5.78</v>
          </cell>
        </row>
        <row r="1640">
          <cell r="A1640">
            <v>72634</v>
          </cell>
          <cell r="B1640" t="str">
            <v>LUVA PVC ROSQUEAVEL AGUA FRIA 1" - FORNECIMENTO E INSTALACAO</v>
          </cell>
          <cell r="C1640" t="str">
            <v>UN</v>
          </cell>
          <cell r="D1640">
            <v>3.96</v>
          </cell>
        </row>
        <row r="1641">
          <cell r="A1641">
            <v>72635</v>
          </cell>
          <cell r="B1641" t="str">
            <v>LUVA PVC ROSQUEAVEL AGUA FRIA 1/2" - FORNECIMENTO E INSTALACAO</v>
          </cell>
          <cell r="C1641" t="str">
            <v>UN</v>
          </cell>
          <cell r="D1641">
            <v>2.38</v>
          </cell>
        </row>
        <row r="1642">
          <cell r="A1642">
            <v>72636</v>
          </cell>
          <cell r="B1642" t="str">
            <v>LUVA PVC ROSQUEAVEL AGUA FRIA 2.1/2" - FORNECIMENTO E INSTALACAO</v>
          </cell>
          <cell r="C1642" t="str">
            <v>UN</v>
          </cell>
          <cell r="D1642">
            <v>14.65</v>
          </cell>
        </row>
        <row r="1643">
          <cell r="A1643">
            <v>72637</v>
          </cell>
          <cell r="B1643" t="str">
            <v>LUVA PVC ROSQUEAVEL AGUA FRIA 2" - FORNECIMENTO E INSTALACAO</v>
          </cell>
          <cell r="C1643" t="str">
            <v>UN</v>
          </cell>
          <cell r="D1643">
            <v>10.68</v>
          </cell>
        </row>
        <row r="1644">
          <cell r="A1644">
            <v>72638</v>
          </cell>
          <cell r="B1644" t="str">
            <v>LUVA PVC ROSQUEAVEL AGUA FRIA 3" - FORNECIMENTO E INSTALACAO</v>
          </cell>
          <cell r="C1644" t="str">
            <v>UN</v>
          </cell>
          <cell r="D1644">
            <v>17.37</v>
          </cell>
        </row>
        <row r="1645">
          <cell r="A1645">
            <v>72639</v>
          </cell>
          <cell r="B1645" t="str">
            <v>LUVA PVC ROSQUEAVEL AGUA FRIA 3/4" - FORNECIMENTO E INSTALACAO</v>
          </cell>
          <cell r="C1645" t="str">
            <v>UN</v>
          </cell>
          <cell r="D1645">
            <v>2.92</v>
          </cell>
        </row>
        <row r="1646">
          <cell r="A1646">
            <v>72640</v>
          </cell>
          <cell r="B1646" t="str">
            <v>LUVA PVC ROSQUEAVEL AGUA FRIA 4" - FORNECIMENTO E INSTALACAO</v>
          </cell>
          <cell r="C1646" t="str">
            <v>UN</v>
          </cell>
          <cell r="D1646">
            <v>27.26</v>
          </cell>
        </row>
        <row r="1647">
          <cell r="A1647">
            <v>72641</v>
          </cell>
          <cell r="B1647" t="str">
            <v>LUVA PVC SOLDAVEL AGUA FRIA 110MM - FORNECIMENTO E INSTALACAO</v>
          </cell>
          <cell r="C1647" t="str">
            <v>UN</v>
          </cell>
          <cell r="D1647">
            <v>55.24</v>
          </cell>
        </row>
        <row r="1648">
          <cell r="A1648">
            <v>72642</v>
          </cell>
          <cell r="B1648" t="str">
            <v>LUVA PVC SOLDAVEL AGUA FRIA 20MM - FORNECIMENTO E INSTALACAO</v>
          </cell>
          <cell r="C1648" t="str">
            <v>UN</v>
          </cell>
          <cell r="D1648">
            <v>2.15</v>
          </cell>
        </row>
        <row r="1649">
          <cell r="A1649">
            <v>72643</v>
          </cell>
          <cell r="B1649" t="str">
            <v>LUVA PVC SOLDAVEL AGUA FRIA 25MM - FORNECIMENTO E INSTALACAO</v>
          </cell>
          <cell r="C1649" t="str">
            <v>UN</v>
          </cell>
          <cell r="D1649">
            <v>2.39</v>
          </cell>
        </row>
        <row r="1650">
          <cell r="A1650">
            <v>72644</v>
          </cell>
          <cell r="B1650" t="str">
            <v>LUVA PVC SOLDAVEL AGUA FRIA 32MM - FORNECIMENTO E INSTALACAO</v>
          </cell>
          <cell r="C1650" t="str">
            <v>UN</v>
          </cell>
          <cell r="D1650">
            <v>3.33</v>
          </cell>
        </row>
        <row r="1651">
          <cell r="A1651">
            <v>72645</v>
          </cell>
          <cell r="B1651" t="str">
            <v>LUVA PVC SOLDAVEL AGUA FRIA 40MM - FORNECIMENTO E INSTALACAO</v>
          </cell>
          <cell r="C1651" t="str">
            <v>UN</v>
          </cell>
          <cell r="D1651">
            <v>5.33</v>
          </cell>
        </row>
        <row r="1652">
          <cell r="A1652">
            <v>72646</v>
          </cell>
          <cell r="B1652" t="str">
            <v>LUVA PVC SOLDAVEL AGUA FRIA 50MM - FORNECIMENTO E INSTALACAO</v>
          </cell>
          <cell r="C1652" t="str">
            <v>UN</v>
          </cell>
          <cell r="D1652">
            <v>5.62</v>
          </cell>
        </row>
        <row r="1653">
          <cell r="A1653">
            <v>72647</v>
          </cell>
          <cell r="B1653" t="str">
            <v>LUVA PVC SOLDAVEL AGUA FRIA 60MM - FORNECIMENTO E INSTALACAO</v>
          </cell>
          <cell r="C1653" t="str">
            <v>UN</v>
          </cell>
          <cell r="D1653">
            <v>13.29</v>
          </cell>
        </row>
        <row r="1654">
          <cell r="A1654">
            <v>72648</v>
          </cell>
          <cell r="B1654" t="str">
            <v>LUVA PVC SOLDAVEL AGUA FRIA 75MM - FORNECIMENTO E INSTALACAO</v>
          </cell>
          <cell r="C1654" t="str">
            <v>UN</v>
          </cell>
          <cell r="D1654">
            <v>17.05</v>
          </cell>
        </row>
        <row r="1655">
          <cell r="A1655">
            <v>72649</v>
          </cell>
          <cell r="B1655" t="str">
            <v>LUVA PVC SOLDAVEL AGUA FRIA 85MM - FORNECIMENTO E INSTALACAO</v>
          </cell>
          <cell r="C1655" t="str">
            <v>UN</v>
          </cell>
          <cell r="D1655">
            <v>41.07</v>
          </cell>
        </row>
        <row r="1656">
          <cell r="A1656">
            <v>72650</v>
          </cell>
          <cell r="B1656" t="str">
            <v>LUVA REDUCAO ACO GALVANIZADO 1.1/2X1.1/4" - FORNECIMENTO E INSTALACAO</v>
          </cell>
          <cell r="C1656" t="str">
            <v>UN</v>
          </cell>
          <cell r="D1656">
            <v>25.61</v>
          </cell>
        </row>
        <row r="1657">
          <cell r="A1657">
            <v>72651</v>
          </cell>
          <cell r="B1657" t="str">
            <v>LUVA REDUCAO ACO GALVANIZADO 1.1/2X1" - FORNECIMENTO E INSTALACAO</v>
          </cell>
          <cell r="C1657" t="str">
            <v>UN</v>
          </cell>
          <cell r="D1657">
            <v>24.76</v>
          </cell>
        </row>
        <row r="1658">
          <cell r="A1658">
            <v>72652</v>
          </cell>
          <cell r="B1658" t="str">
            <v>LUVA REDUCAO ACO GALVANIZADO 1.1/2X3/4" - FORNECIMENTO E INSTALACAO</v>
          </cell>
          <cell r="C1658" t="str">
            <v>UN</v>
          </cell>
          <cell r="D1658">
            <v>23.37</v>
          </cell>
        </row>
        <row r="1659">
          <cell r="A1659">
            <v>72653</v>
          </cell>
          <cell r="B1659" t="str">
            <v>LUVA REDUCAO ACO GALVANIZADO 1.1/4X1" - FORNECIMENTO E INSTALACAO</v>
          </cell>
          <cell r="C1659" t="str">
            <v>UN</v>
          </cell>
          <cell r="D1659">
            <v>19.649999999999999</v>
          </cell>
        </row>
        <row r="1660">
          <cell r="A1660">
            <v>72654</v>
          </cell>
          <cell r="B1660" t="str">
            <v>LUVA REDUCAO ACO GALVANIZADO 1.1/4X1/2" - FORNECIMENTO E INSTALACAO</v>
          </cell>
          <cell r="C1660" t="str">
            <v>UN</v>
          </cell>
          <cell r="D1660">
            <v>17.77</v>
          </cell>
        </row>
        <row r="1661">
          <cell r="A1661">
            <v>72655</v>
          </cell>
          <cell r="B1661" t="str">
            <v>LUVA REDUCAO ACO GALVANIZADO 1.1/4X3/4" - FORNECIMENTO E INSTALACAO</v>
          </cell>
          <cell r="C1661" t="str">
            <v>UN</v>
          </cell>
          <cell r="D1661">
            <v>18.62</v>
          </cell>
        </row>
        <row r="1662">
          <cell r="A1662">
            <v>72656</v>
          </cell>
          <cell r="B1662" t="str">
            <v>LUVA REDUCAO ACO GALVANIZADO 1X1/2" - FORNECIMENTO E INSTALACAO</v>
          </cell>
          <cell r="C1662" t="str">
            <v>UN</v>
          </cell>
          <cell r="D1662">
            <v>13.53</v>
          </cell>
        </row>
        <row r="1663">
          <cell r="A1663">
            <v>72657</v>
          </cell>
          <cell r="B1663" t="str">
            <v>LUVA REDUCAO ACO GALVANIZADO 1X3/4" - FORNECIMENTO E INSTALACAO</v>
          </cell>
          <cell r="C1663" t="str">
            <v>UN</v>
          </cell>
          <cell r="D1663">
            <v>14.3</v>
          </cell>
        </row>
        <row r="1664">
          <cell r="A1664">
            <v>72658</v>
          </cell>
          <cell r="B1664" t="str">
            <v>LUVA REDUCAO ACO GALVANIZADO 2.1/2X1.1/2" - FORNECIMENTO E INSTALACAO</v>
          </cell>
          <cell r="C1664" t="str">
            <v>UN</v>
          </cell>
          <cell r="D1664">
            <v>51.83</v>
          </cell>
        </row>
        <row r="1665">
          <cell r="A1665">
            <v>72659</v>
          </cell>
          <cell r="B1665" t="str">
            <v>LUVA REDUCAO ACO GALVANIZADO 2.1/2X2" - FORNECIMENTO E INSTALACAO</v>
          </cell>
          <cell r="C1665" t="str">
            <v>UN</v>
          </cell>
          <cell r="D1665">
            <v>52.19</v>
          </cell>
        </row>
        <row r="1666">
          <cell r="A1666">
            <v>72660</v>
          </cell>
          <cell r="B1666" t="str">
            <v>LUVA REDUCAO ACO GALVANIZADO 2X1.1/2" - FORNECIMENTO E INSTALACAO</v>
          </cell>
          <cell r="C1666" t="str">
            <v>UN</v>
          </cell>
          <cell r="D1666">
            <v>33.97</v>
          </cell>
        </row>
        <row r="1667">
          <cell r="A1667">
            <v>72661</v>
          </cell>
          <cell r="B1667" t="str">
            <v>LUVA REDUCAO ACO GALVANIZADO 2X1.1/4" - FORNECIMENTO E INSTALACAO</v>
          </cell>
          <cell r="C1667" t="str">
            <v>UN</v>
          </cell>
          <cell r="D1667">
            <v>33.25</v>
          </cell>
        </row>
        <row r="1668">
          <cell r="A1668">
            <v>72662</v>
          </cell>
          <cell r="B1668" t="str">
            <v>LUVA REDUCAO ACO GALVANIZADO 2X1" - FORNECIMENTO E INSTALACAO</v>
          </cell>
          <cell r="C1668" t="str">
            <v>UN</v>
          </cell>
          <cell r="D1668">
            <v>32.72</v>
          </cell>
        </row>
        <row r="1669">
          <cell r="A1669">
            <v>72663</v>
          </cell>
          <cell r="B1669" t="str">
            <v>LUVA REDUCAO ACO GALVANIZADO 3/4X1/2" - FORNECIMENTO E INSTALACAO</v>
          </cell>
          <cell r="C1669" t="str">
            <v>UN</v>
          </cell>
          <cell r="D1669">
            <v>10.75</v>
          </cell>
        </row>
        <row r="1670">
          <cell r="A1670">
            <v>72664</v>
          </cell>
          <cell r="B1670" t="str">
            <v>LUVA REDUCAO ACO GALVANIZADO 3X1.1/2" - FORNECIMENTO E INSTALACAO</v>
          </cell>
          <cell r="C1670" t="str">
            <v>UN</v>
          </cell>
          <cell r="D1670">
            <v>69.510000000000005</v>
          </cell>
        </row>
        <row r="1671">
          <cell r="A1671">
            <v>72665</v>
          </cell>
          <cell r="B1671" t="str">
            <v>LUVA REDUCAO ACO GALVANIZADO 3X2.1/2" - FORNECIMENTO E INSTALACAO</v>
          </cell>
          <cell r="C1671" t="str">
            <v>UN</v>
          </cell>
          <cell r="D1671">
            <v>70.39</v>
          </cell>
        </row>
        <row r="1672">
          <cell r="A1672">
            <v>72666</v>
          </cell>
          <cell r="B1672" t="str">
            <v>LUVA REDUCAO ACO GALVANIZADO 3X2" - FORNECIMENTO E INSTALACAO</v>
          </cell>
          <cell r="C1672" t="str">
            <v>UN</v>
          </cell>
          <cell r="D1672">
            <v>69.87</v>
          </cell>
        </row>
        <row r="1673">
          <cell r="A1673">
            <v>72667</v>
          </cell>
          <cell r="B1673" t="str">
            <v>LUVA REDUCAO ACO GALVANIZADO 4X2.1/2" - FORNECIMENTO E INSTALACAO</v>
          </cell>
          <cell r="C1673" t="str">
            <v>UN</v>
          </cell>
          <cell r="D1673">
            <v>97.55</v>
          </cell>
        </row>
        <row r="1674">
          <cell r="A1674">
            <v>72668</v>
          </cell>
          <cell r="B1674" t="str">
            <v>LUVA REDUCAO ACO GALVANIZADO 4X2" - FORNECIMENTO E INSTALACAO</v>
          </cell>
          <cell r="C1674" t="str">
            <v>UN</v>
          </cell>
          <cell r="D1674">
            <v>97.21</v>
          </cell>
        </row>
        <row r="1675">
          <cell r="A1675">
            <v>72669</v>
          </cell>
          <cell r="B1675" t="str">
            <v>LUVA REDUCAO ACO GALVANIZADO 4X3" - FORNECIMENTO E INSTALACAO</v>
          </cell>
          <cell r="C1675" t="str">
            <v>UN</v>
          </cell>
          <cell r="D1675">
            <v>100.59</v>
          </cell>
        </row>
        <row r="1676">
          <cell r="A1676">
            <v>72670</v>
          </cell>
          <cell r="B1676" t="str">
            <v>NIPLE DE PVC ROSQUEAVEL AGUA FRIA 1" - FORNECIMENTO E INSTALACAO</v>
          </cell>
          <cell r="C1676" t="str">
            <v>UN</v>
          </cell>
          <cell r="D1676">
            <v>3.74</v>
          </cell>
        </row>
        <row r="1677">
          <cell r="A1677">
            <v>72671</v>
          </cell>
          <cell r="B1677" t="str">
            <v>NIPLE DE PVC ROSQUEAVEL AGUA FRIA 1/2" - FORNECIMENTO E INSTALACAO</v>
          </cell>
          <cell r="C1677" t="str">
            <v>UN</v>
          </cell>
          <cell r="D1677">
            <v>2.5499999999999998</v>
          </cell>
        </row>
        <row r="1678">
          <cell r="A1678">
            <v>72672</v>
          </cell>
          <cell r="B1678" t="str">
            <v>NIPLE DE PVC ROSQUEAVEL AGUA FRIA 2" - FORNECIMENTO E INSTALACAO</v>
          </cell>
          <cell r="C1678" t="str">
            <v>UN</v>
          </cell>
          <cell r="D1678">
            <v>9.6300000000000008</v>
          </cell>
        </row>
        <row r="1679">
          <cell r="A1679">
            <v>72673</v>
          </cell>
          <cell r="B1679" t="str">
            <v>NIPLE DE ACO GALVANIZADO 1.1/2" - FORNECIMENTO E INSTALACAO</v>
          </cell>
          <cell r="C1679" t="str">
            <v>UN</v>
          </cell>
          <cell r="D1679">
            <v>15.09</v>
          </cell>
        </row>
        <row r="1680">
          <cell r="A1680">
            <v>72674</v>
          </cell>
          <cell r="B1680" t="str">
            <v>NIPLE DE ACO GALVANIZADO 1.1/4" - FORNECIMENTO E INSTALACAO</v>
          </cell>
          <cell r="C1680" t="str">
            <v>UN</v>
          </cell>
          <cell r="D1680">
            <v>13.31</v>
          </cell>
        </row>
        <row r="1681">
          <cell r="A1681">
            <v>72675</v>
          </cell>
          <cell r="B1681" t="str">
            <v>NIPLE DE ACO GALVANIZADO 1" - FORNECIMENTO E INSTALACAO</v>
          </cell>
          <cell r="C1681" t="str">
            <v>UN</v>
          </cell>
          <cell r="D1681">
            <v>10.6</v>
          </cell>
        </row>
        <row r="1682">
          <cell r="A1682">
            <v>72676</v>
          </cell>
          <cell r="B1682" t="str">
            <v>NIPLE DE ACO GALVANIZADO 1/2" - FORNECIMENTO E INSTALACAO</v>
          </cell>
          <cell r="C1682" t="str">
            <v>UN</v>
          </cell>
          <cell r="D1682">
            <v>6.4</v>
          </cell>
        </row>
        <row r="1683">
          <cell r="A1683">
            <v>72677</v>
          </cell>
          <cell r="B1683" t="str">
            <v>NIPLE DE ACO GALVANIZADO 2.1/2" - FORNECIMENTO E INSTALACAO</v>
          </cell>
          <cell r="C1683" t="str">
            <v>UN</v>
          </cell>
          <cell r="D1683">
            <v>36.28</v>
          </cell>
        </row>
        <row r="1684">
          <cell r="A1684">
            <v>72678</v>
          </cell>
          <cell r="B1684" t="str">
            <v>NIPLE DE ACO GALVANIZADO 2" - FORNECIMENTO E INSTALACAO</v>
          </cell>
          <cell r="C1684" t="str">
            <v>UN</v>
          </cell>
          <cell r="D1684">
            <v>27.02</v>
          </cell>
        </row>
        <row r="1685">
          <cell r="A1685">
            <v>72679</v>
          </cell>
          <cell r="B1685" t="str">
            <v>NIPLE DE ACO GALVANIZADO 3" - FORNECIMENTO E INSTALACAO</v>
          </cell>
          <cell r="C1685" t="str">
            <v>UN</v>
          </cell>
          <cell r="D1685">
            <v>49.63</v>
          </cell>
        </row>
        <row r="1686">
          <cell r="A1686">
            <v>72680</v>
          </cell>
          <cell r="B1686" t="str">
            <v>NIPLE DE ACO GALVANIZADO 3/4" - FORNECIMENTO E INSTALACAO</v>
          </cell>
          <cell r="C1686" t="str">
            <v>UN</v>
          </cell>
          <cell r="D1686">
            <v>7.81</v>
          </cell>
        </row>
        <row r="1687">
          <cell r="A1687">
            <v>72681</v>
          </cell>
          <cell r="B1687" t="str">
            <v>NIPLE DE ACO GALVANIZADO 4" - FORNECIMENTO E INSTALACAO</v>
          </cell>
          <cell r="C1687" t="str">
            <v>UN</v>
          </cell>
          <cell r="D1687">
            <v>74.599999999999994</v>
          </cell>
        </row>
        <row r="1688">
          <cell r="A1688">
            <v>72682</v>
          </cell>
          <cell r="B1688" t="str">
            <v>NIPLE DE ACO GALVANIZADO 5" - FORNECIMENTO E INSTALACAO</v>
          </cell>
          <cell r="C1688" t="str">
            <v>UN</v>
          </cell>
          <cell r="D1688">
            <v>128.35</v>
          </cell>
        </row>
        <row r="1689">
          <cell r="A1689">
            <v>72683</v>
          </cell>
          <cell r="B1689" t="str">
            <v>NIPLE DE ACO GALVANIZADO 6" - FORNECIMENTO E INSTALACAO</v>
          </cell>
          <cell r="C1689" t="str">
            <v>UN</v>
          </cell>
          <cell r="D1689">
            <v>155.66999999999999</v>
          </cell>
        </row>
        <row r="1690">
          <cell r="A1690">
            <v>72686</v>
          </cell>
          <cell r="B1690" t="str">
            <v>REDUCAO DE PVC ROSQUEAVEL AGUA FRIA 1.1/2X1.1/4" - FORNECIMENTO E INSTALACAO</v>
          </cell>
          <cell r="C1690" t="str">
            <v>UN</v>
          </cell>
          <cell r="D1690">
            <v>7.31</v>
          </cell>
        </row>
        <row r="1691">
          <cell r="A1691">
            <v>72687</v>
          </cell>
          <cell r="B1691" t="str">
            <v>REDUCAO DE PVC ROSQUEAVEL AGUA FRIA 1.1/2X1" - FORNECIMENTO E INSTALACAO</v>
          </cell>
          <cell r="C1691" t="str">
            <v>UN</v>
          </cell>
          <cell r="D1691">
            <v>8.81</v>
          </cell>
        </row>
        <row r="1692">
          <cell r="A1692">
            <v>72688</v>
          </cell>
          <cell r="B1692" t="str">
            <v>REDUCAO DE PVC ROSQUEAVEL AGUA FRIA 1.1/2X3/4" - FORNECIMENTO E INSTALACAO</v>
          </cell>
          <cell r="C1692" t="str">
            <v>UN</v>
          </cell>
          <cell r="D1692">
            <v>8.4</v>
          </cell>
        </row>
        <row r="1693">
          <cell r="A1693">
            <v>72689</v>
          </cell>
          <cell r="B1693" t="str">
            <v>REDUCAO DE PVC ROSQUEAVEL AGUA FRIA 1.1/4X1" - FORNECIMENTO E INSTALACAO</v>
          </cell>
          <cell r="C1693" t="str">
            <v>UN</v>
          </cell>
          <cell r="D1693">
            <v>5.18</v>
          </cell>
        </row>
        <row r="1694">
          <cell r="A1694">
            <v>72690</v>
          </cell>
          <cell r="B1694" t="str">
            <v>REDUCAO DE PVC ROSQUEAVEL AGUA FRIA 1.1/4X3/4" - FORNECIMENTO E INSTALACAO</v>
          </cell>
          <cell r="C1694" t="str">
            <v>UN</v>
          </cell>
          <cell r="D1694">
            <v>4.76</v>
          </cell>
        </row>
        <row r="1695">
          <cell r="A1695">
            <v>72691</v>
          </cell>
          <cell r="B1695" t="str">
            <v>REDUCAO DE PVC ROSQUEAVEL AGUA FRIA 1X1/2" - FORNECIMENTO E INSTALACAO</v>
          </cell>
          <cell r="C1695" t="str">
            <v>UN</v>
          </cell>
          <cell r="D1695">
            <v>3.92</v>
          </cell>
        </row>
        <row r="1696">
          <cell r="A1696">
            <v>72692</v>
          </cell>
          <cell r="B1696" t="str">
            <v>REDUCAO DE PVC ROSQUEAVEL AGUA FRIA 1X3/4" - FORNECIMENTO E INSTALACAO</v>
          </cell>
          <cell r="C1696" t="str">
            <v>UN</v>
          </cell>
          <cell r="D1696">
            <v>3.52</v>
          </cell>
        </row>
        <row r="1697">
          <cell r="A1697">
            <v>72693</v>
          </cell>
          <cell r="B1697" t="str">
            <v>REDUCAO DE PVC ROSQUEAVEL AGUA FRIA 2X1.1/2" - FORNECIMENTO E INSTALACAO</v>
          </cell>
          <cell r="C1697" t="str">
            <v>UN</v>
          </cell>
          <cell r="D1697">
            <v>12.18</v>
          </cell>
        </row>
        <row r="1698">
          <cell r="A1698">
            <v>72694</v>
          </cell>
          <cell r="B1698" t="str">
            <v>REDUCAO DE PVC ROSQUEAVEL AGUA FRIA 2X1.1/4" - FORNECIMENTO E INSTALACAO</v>
          </cell>
          <cell r="C1698" t="str">
            <v>UN</v>
          </cell>
          <cell r="D1698">
            <v>12.56</v>
          </cell>
        </row>
        <row r="1699">
          <cell r="A1699">
            <v>72695</v>
          </cell>
          <cell r="B1699" t="str">
            <v>REDUCAO DE PVC ROSQUEAVEL AGUA FRIA 2X1" - FORNECIMENTO E INSTALACAO</v>
          </cell>
          <cell r="C1699" t="str">
            <v>UN</v>
          </cell>
          <cell r="D1699">
            <v>13.72</v>
          </cell>
        </row>
        <row r="1700">
          <cell r="A1700">
            <v>72696</v>
          </cell>
          <cell r="B1700" t="str">
            <v>REDUCAO DE PVC ROSQUEAVEL AGUA FRIA 3/4X1/2" - FORNECIMENTO E INSTALACAO</v>
          </cell>
          <cell r="C1700" t="str">
            <v>UN</v>
          </cell>
          <cell r="D1700">
            <v>2.38</v>
          </cell>
        </row>
        <row r="1701">
          <cell r="A1701">
            <v>72697</v>
          </cell>
          <cell r="B1701" t="str">
            <v>REDUCAO DE PVC SOLDAVEL AGUA FRIA 110X60MM - FORNECIMENTO E INSTALACAO</v>
          </cell>
          <cell r="C1701" t="str">
            <v>UN</v>
          </cell>
          <cell r="D1701">
            <v>27.84</v>
          </cell>
        </row>
        <row r="1702">
          <cell r="A1702">
            <v>72698</v>
          </cell>
          <cell r="B1702" t="str">
            <v>REDUCAO DE PVC SOLDAVEL AGUA FRIA 110X75MM - FORNECIMENTO E INSTALACAO</v>
          </cell>
          <cell r="C1702" t="str">
            <v>UN</v>
          </cell>
          <cell r="D1702">
            <v>32.08</v>
          </cell>
        </row>
        <row r="1703">
          <cell r="A1703">
            <v>72699</v>
          </cell>
          <cell r="B1703" t="str">
            <v>REDUCAO DE PVC SOLDAVEL AGUA FRIA 32X20MM - FORNECIMENTO E INSTALACAO</v>
          </cell>
          <cell r="C1703" t="str">
            <v>UN</v>
          </cell>
          <cell r="D1703">
            <v>3.24</v>
          </cell>
        </row>
        <row r="1704">
          <cell r="A1704">
            <v>72700</v>
          </cell>
          <cell r="B1704" t="str">
            <v>REDUCAO DE PVC SOLDAVEL AGUA FRIA 40X20MM - FORNECIMENTO E INSTALACAO</v>
          </cell>
          <cell r="C1704" t="str">
            <v>UN</v>
          </cell>
          <cell r="D1704">
            <v>4.16</v>
          </cell>
        </row>
        <row r="1705">
          <cell r="A1705">
            <v>72701</v>
          </cell>
          <cell r="B1705" t="str">
            <v>REDUCAO DE PVC SOLDAVEL AGUA FRIA 40X25MM - FORNECIMENTO E INSTALACAO</v>
          </cell>
          <cell r="C1705" t="str">
            <v>UN</v>
          </cell>
          <cell r="D1705">
            <v>4.63</v>
          </cell>
        </row>
        <row r="1706">
          <cell r="A1706">
            <v>72702</v>
          </cell>
          <cell r="B1706" t="str">
            <v>REDUCAO DE PVC SOLDAVEL AGUA FRIA 50X20MM - FORNECIMENTO E INSTALACAO</v>
          </cell>
          <cell r="C1706" t="str">
            <v>UN</v>
          </cell>
          <cell r="D1706">
            <v>5.21</v>
          </cell>
        </row>
        <row r="1707">
          <cell r="A1707">
            <v>72703</v>
          </cell>
          <cell r="B1707" t="str">
            <v>REDUCAO DE PVC SOLDAVEL AGUA FRIA 50X25MM - FORNECIMENTO E INSTALACAO</v>
          </cell>
          <cell r="C1707" t="str">
            <v>UN</v>
          </cell>
          <cell r="D1707">
            <v>5.33</v>
          </cell>
        </row>
        <row r="1708">
          <cell r="A1708">
            <v>72704</v>
          </cell>
          <cell r="B1708" t="str">
            <v>REDUCAO DE PVC SOLDAVEL AGUA FRIA 50X32MM - FORNECIMENTO E INSTALACAO</v>
          </cell>
          <cell r="C1708" t="str">
            <v>UN</v>
          </cell>
          <cell r="D1708">
            <v>6.49</v>
          </cell>
        </row>
        <row r="1709">
          <cell r="A1709">
            <v>72705</v>
          </cell>
          <cell r="B1709" t="str">
            <v>REDUCAO DE PVC SOLDAVEL AGUA FRIA 60X25MM - FORNECIMENTO E INSTALACAO</v>
          </cell>
          <cell r="C1709" t="str">
            <v>UN</v>
          </cell>
          <cell r="D1709">
            <v>9.49</v>
          </cell>
        </row>
        <row r="1710">
          <cell r="A1710">
            <v>72706</v>
          </cell>
          <cell r="B1710" t="str">
            <v>REDUCAO DE PVC SOLDAVEL AGUA FRIA 60X32MM - FORNECIMENTO E INSTALACAO</v>
          </cell>
          <cell r="C1710" t="str">
            <v>UN</v>
          </cell>
          <cell r="D1710">
            <v>11.36</v>
          </cell>
        </row>
        <row r="1711">
          <cell r="A1711">
            <v>72707</v>
          </cell>
          <cell r="B1711" t="str">
            <v>REDUCAO DE PVC SOLDAVEL AGUA FRIA 60X40MM - FORNECIMENTO E INSTALACAO</v>
          </cell>
          <cell r="C1711" t="str">
            <v>UN</v>
          </cell>
          <cell r="D1711">
            <v>12.67</v>
          </cell>
        </row>
        <row r="1712">
          <cell r="A1712">
            <v>72708</v>
          </cell>
          <cell r="B1712" t="str">
            <v>REDUCAO DE PVC SOLDAVEL AGUA FRIA 60X50MM - FORNECIMENTO E INSTALACAO</v>
          </cell>
          <cell r="C1712" t="str">
            <v>UN</v>
          </cell>
          <cell r="D1712">
            <v>16.02</v>
          </cell>
        </row>
        <row r="1713">
          <cell r="A1713">
            <v>72709</v>
          </cell>
          <cell r="B1713" t="str">
            <v>REDUCAO DE PVC SOLDAVEL AGUA FRIA 75X50MM - FORNECIMENTO E INSTALACAO</v>
          </cell>
          <cell r="C1713" t="str">
            <v>UN</v>
          </cell>
          <cell r="D1713">
            <v>18.18</v>
          </cell>
        </row>
        <row r="1714">
          <cell r="A1714">
            <v>72710</v>
          </cell>
          <cell r="B1714" t="str">
            <v>REDUCAO DE PVC SOLDAVEL AGUA FRIA 85X60MM - FORNECIMENTO E INSTALACAO</v>
          </cell>
          <cell r="C1714" t="str">
            <v>UN</v>
          </cell>
          <cell r="D1714">
            <v>20.04</v>
          </cell>
        </row>
        <row r="1715">
          <cell r="A1715">
            <v>72712</v>
          </cell>
          <cell r="B1715" t="str">
            <v>TE DE ACO GALVANIZADO 1.1/2" - FORNECIMENTO E INSTALACAO</v>
          </cell>
          <cell r="C1715" t="str">
            <v>UN</v>
          </cell>
          <cell r="D1715">
            <v>31.8</v>
          </cell>
        </row>
        <row r="1716">
          <cell r="A1716">
            <v>72713</v>
          </cell>
          <cell r="B1716" t="str">
            <v>TE DE ACO GALVANIZADO 1.1/4" - FORNECIMENTO E INSTALACAO</v>
          </cell>
          <cell r="C1716" t="str">
            <v>UN</v>
          </cell>
          <cell r="D1716">
            <v>26.86</v>
          </cell>
        </row>
        <row r="1717">
          <cell r="A1717">
            <v>72714</v>
          </cell>
          <cell r="B1717" t="str">
            <v>TE DE ACO GALVANIZADO 1" - FORNECIMENTO E INSTALACAO</v>
          </cell>
          <cell r="C1717" t="str">
            <v>UN</v>
          </cell>
          <cell r="D1717">
            <v>18.420000000000002</v>
          </cell>
        </row>
        <row r="1718">
          <cell r="A1718">
            <v>72715</v>
          </cell>
          <cell r="B1718" t="str">
            <v>TE DE ACO GALVANIZADO 2.1/2" - FORNECIMENTO E INSTALACAO</v>
          </cell>
          <cell r="C1718" t="str">
            <v>UN</v>
          </cell>
          <cell r="D1718">
            <v>79.22</v>
          </cell>
        </row>
        <row r="1719">
          <cell r="A1719">
            <v>72716</v>
          </cell>
          <cell r="B1719" t="str">
            <v>TE DE ACO GALVANIZADO 2" - FORNECIMENTO E INSTALACAO</v>
          </cell>
          <cell r="C1719" t="str">
            <v>UN</v>
          </cell>
          <cell r="D1719">
            <v>50.12</v>
          </cell>
        </row>
        <row r="1720">
          <cell r="A1720">
            <v>72717</v>
          </cell>
          <cell r="B1720" t="str">
            <v>TE DE ACO GALVANIZADO 3" - FORNECIMENTO E INSTALACAO</v>
          </cell>
          <cell r="C1720" t="str">
            <v>UN</v>
          </cell>
          <cell r="D1720">
            <v>99.51</v>
          </cell>
        </row>
        <row r="1721">
          <cell r="A1721">
            <v>72718</v>
          </cell>
          <cell r="B1721" t="str">
            <v>TE DE ACO GALVANIZADO 3/4" - FORNECIMENTO E INSTALACAO</v>
          </cell>
          <cell r="C1721" t="str">
            <v>UN</v>
          </cell>
          <cell r="D1721">
            <v>13.37</v>
          </cell>
        </row>
        <row r="1722">
          <cell r="A1722">
            <v>72719</v>
          </cell>
          <cell r="B1722" t="str">
            <v>TE DE ACO GALVANIZADO 4" - FORNECIMENTO E INSTALACAO</v>
          </cell>
          <cell r="C1722" t="str">
            <v>UN</v>
          </cell>
          <cell r="D1722">
            <v>179.59</v>
          </cell>
        </row>
        <row r="1723">
          <cell r="A1723">
            <v>72720</v>
          </cell>
          <cell r="B1723" t="str">
            <v>TE DE ACO GALVANIZADO 5" - FORNECIMENTO E INSTALACAO</v>
          </cell>
          <cell r="C1723" t="str">
            <v>UN</v>
          </cell>
          <cell r="D1723">
            <v>324.43</v>
          </cell>
        </row>
        <row r="1724">
          <cell r="A1724">
            <v>72721</v>
          </cell>
          <cell r="B1724" t="str">
            <v>TE DE ACO GALVANIZADO 6" - FORNECIMENTO E INSTALACAO</v>
          </cell>
          <cell r="C1724" t="str">
            <v>UN</v>
          </cell>
          <cell r="D1724">
            <v>458.33</v>
          </cell>
        </row>
        <row r="1725">
          <cell r="A1725">
            <v>72722</v>
          </cell>
          <cell r="B1725" t="str">
            <v>TE DE COBRE 15MM LIGAÇÃO SOLDADA - FORNECIMENTO E INSTALACAO</v>
          </cell>
          <cell r="C1725" t="str">
            <v>UN</v>
          </cell>
          <cell r="D1725">
            <v>5.92</v>
          </cell>
        </row>
        <row r="1726">
          <cell r="A1726">
            <v>72723</v>
          </cell>
          <cell r="B1726" t="str">
            <v>TE DE COBRE 22MM LIGAÇÃO SOLDADA - FORNECIMENTO E INSTALACAO</v>
          </cell>
          <cell r="C1726" t="str">
            <v>UN</v>
          </cell>
          <cell r="D1726">
            <v>10.69</v>
          </cell>
        </row>
        <row r="1727">
          <cell r="A1727">
            <v>72724</v>
          </cell>
          <cell r="B1727" t="str">
            <v>TE DE COBRE 28MM LIGAÇÃO SOLDADA - FORNECIMENTO E INSTALACAO</v>
          </cell>
          <cell r="C1727" t="str">
            <v>UN</v>
          </cell>
          <cell r="D1727">
            <v>16.84</v>
          </cell>
        </row>
        <row r="1728">
          <cell r="A1728">
            <v>72725</v>
          </cell>
          <cell r="B1728" t="str">
            <v>TE DE COBRE 35MM LIGAÇÃO SOLDADA - FORNECIMENTO E INSTALACAO</v>
          </cell>
          <cell r="C1728" t="str">
            <v>UN</v>
          </cell>
          <cell r="D1728">
            <v>36.11</v>
          </cell>
        </row>
        <row r="1729">
          <cell r="A1729">
            <v>72726</v>
          </cell>
          <cell r="B1729" t="str">
            <v>TE DE COBRE 42MM LIGAÇÃO SOLDADA - FORNECIMENTO E INSTALACAO</v>
          </cell>
          <cell r="C1729" t="str">
            <v>UN</v>
          </cell>
          <cell r="D1729">
            <v>47.84</v>
          </cell>
        </row>
        <row r="1730">
          <cell r="A1730">
            <v>72727</v>
          </cell>
          <cell r="B1730" t="str">
            <v>TE DE COBRE 54MM LIGAÇÃO SOLDADA - FORNECIMENTO E INSTALACAO</v>
          </cell>
          <cell r="C1730" t="str">
            <v>UN</v>
          </cell>
          <cell r="D1730">
            <v>96.75</v>
          </cell>
        </row>
        <row r="1731">
          <cell r="A1731">
            <v>72728</v>
          </cell>
          <cell r="B1731" t="str">
            <v>TE DE COBRE 66MM LIGAÇÃO SOLDADA - FORNECIMENTO E INSTALACAO</v>
          </cell>
          <cell r="C1731" t="str">
            <v>UN</v>
          </cell>
          <cell r="D1731">
            <v>214.5</v>
          </cell>
        </row>
        <row r="1732">
          <cell r="A1732">
            <v>72729</v>
          </cell>
          <cell r="B1732" t="str">
            <v>TE DE COBRE 79MM LIGAÇÃO SOLDADA - FORNECIMENTO E INSTALACAO</v>
          </cell>
          <cell r="C1732" t="str">
            <v>UN</v>
          </cell>
          <cell r="D1732">
            <v>344.7</v>
          </cell>
        </row>
        <row r="1733">
          <cell r="A1733">
            <v>72773</v>
          </cell>
          <cell r="B1733" t="str">
            <v>JUNCAO PVC ESGOTO 75X50MM - FORNECIMENTO E INSTALACAO</v>
          </cell>
          <cell r="C1733" t="str">
            <v>UN</v>
          </cell>
          <cell r="D1733">
            <v>18.13</v>
          </cell>
        </row>
        <row r="1734">
          <cell r="A1734">
            <v>72774</v>
          </cell>
          <cell r="B1734" t="str">
            <v>JUNCAO PVC ESGOTO 100X50MM - FORNECIMENTO E INSTALACAO</v>
          </cell>
          <cell r="C1734" t="str">
            <v>UN</v>
          </cell>
          <cell r="D1734">
            <v>21.08</v>
          </cell>
        </row>
        <row r="1735">
          <cell r="A1735">
            <v>72775</v>
          </cell>
          <cell r="B1735" t="str">
            <v>JUNCAO PVC ESGOTO 100X75MM - FORNECIMENTO E INSTALACAO</v>
          </cell>
          <cell r="C1735" t="str">
            <v>UN</v>
          </cell>
          <cell r="D1735">
            <v>28.55</v>
          </cell>
        </row>
        <row r="1736">
          <cell r="A1736">
            <v>72783</v>
          </cell>
          <cell r="B1736" t="str">
            <v>ADAPTADOR PVC SOLDAVEL COM FLANGES E ANEL PARA CAIXA D'AGUA 20MMX1/2"- FORNECIMENTO E INSTALACAO</v>
          </cell>
          <cell r="C1736" t="str">
            <v>UN</v>
          </cell>
          <cell r="D1736">
            <v>8.01</v>
          </cell>
        </row>
        <row r="1737">
          <cell r="A1737">
            <v>72784</v>
          </cell>
          <cell r="B1737" t="str">
            <v>ADAPTADOR PVC SOLDAVEL COM FLANGES E ANEL PARA CAIXA D'AGUA 25MMX3/4"- FORNECIMENTO E INSTALACAO</v>
          </cell>
          <cell r="C1737" t="str">
            <v>UN</v>
          </cell>
          <cell r="D1737">
            <v>9.5500000000000007</v>
          </cell>
        </row>
        <row r="1738">
          <cell r="A1738">
            <v>72785</v>
          </cell>
          <cell r="B1738" t="str">
            <v>ADAPTADOR PVC SOLDAVEL COM FLANGES E ANEL PARA CAIXA D'AGUA 32MMX1" -FORNECIMENTO E INSTALACAO</v>
          </cell>
          <cell r="C1738" t="str">
            <v>UN</v>
          </cell>
          <cell r="D1738">
            <v>15.47</v>
          </cell>
        </row>
        <row r="1739">
          <cell r="A1739">
            <v>72786</v>
          </cell>
          <cell r="B1739" t="str">
            <v>ADAPTADOR PVC SOLDAVEL COM FLANGES E ANEL PARA CAIXA D'AGUA 40MMX1.1/4" - FORNECIMENTO E INSTALACAO</v>
          </cell>
          <cell r="C1739" t="str">
            <v>UN</v>
          </cell>
          <cell r="D1739">
            <v>20.49</v>
          </cell>
        </row>
        <row r="1740">
          <cell r="A1740">
            <v>72787</v>
          </cell>
          <cell r="B1740" t="str">
            <v>ADAPTADOR PVC SOLDAVEL COM FLANGES E ANEL PARA CAIXA D'AGUA 50MMX1.1/2" - FORNECIMENTO E INSTALACAO</v>
          </cell>
          <cell r="C1740" t="str">
            <v>UN</v>
          </cell>
          <cell r="D1740">
            <v>21.22</v>
          </cell>
        </row>
        <row r="1741">
          <cell r="A1741">
            <v>72788</v>
          </cell>
          <cell r="B1741" t="str">
            <v>ADAPTADOR PVC SOLDAVEL COM FLANGES E ANEL PARA CAIXA D'AGUA 60MMX2" -FORNECIMENTO E INSTALACAO</v>
          </cell>
          <cell r="C1741" t="str">
            <v>UN</v>
          </cell>
          <cell r="D1741">
            <v>32.06</v>
          </cell>
        </row>
        <row r="1742">
          <cell r="A1742">
            <v>72789</v>
          </cell>
          <cell r="B1742" t="str">
            <v>ADAPTADOR PVC SOLDAVEL COM FLANGES LIVRES PARA CAIXA D'AGUA 25MMX3/4"- FORNECIMENTO E INSTALACAO</v>
          </cell>
          <cell r="C1742" t="str">
            <v>UN</v>
          </cell>
          <cell r="D1742">
            <v>10.65</v>
          </cell>
        </row>
        <row r="1743">
          <cell r="A1743">
            <v>72790</v>
          </cell>
          <cell r="B1743" t="str">
            <v>ADAPTADOR PVC SOLDAVEL COM FLANGES LIVRES PARA CAIXA D'AGUA 32MMX1" -FORNECIMENTO E INSTALACAO</v>
          </cell>
          <cell r="C1743" t="str">
            <v>UN</v>
          </cell>
          <cell r="D1743">
            <v>12.89</v>
          </cell>
        </row>
        <row r="1744">
          <cell r="A1744">
            <v>72791</v>
          </cell>
          <cell r="B1744" t="str">
            <v>ADAPTADOR PVC SOLDAVEL COM FLANGES LIVRES PARA CAIXA D'AGUA 40MMX1.1/4" - FORNECIMENTO E INSTALACAO</v>
          </cell>
          <cell r="C1744" t="str">
            <v>UN</v>
          </cell>
          <cell r="D1744">
            <v>16.37</v>
          </cell>
        </row>
        <row r="1745">
          <cell r="A1745">
            <v>72792</v>
          </cell>
          <cell r="B1745" t="str">
            <v>ADAPTADOR PVC SOLDAVEL COM FLANGES LIVRES PARA CAIXA D'AGUA 50MMX1.1/2" - FORNECIMENTO E INSTALACAO</v>
          </cell>
          <cell r="C1745" t="str">
            <v>UN</v>
          </cell>
          <cell r="D1745">
            <v>28.97</v>
          </cell>
        </row>
        <row r="1746">
          <cell r="A1746">
            <v>72793</v>
          </cell>
          <cell r="B1746" t="str">
            <v>ADAPTADOR PVC SOLDAVEL COM FLANGES LIVRES PARA CAIXA D'AGUA 60MMX2" -FORNECIMENTO E INSTALACAO</v>
          </cell>
          <cell r="C1746" t="str">
            <v>UN</v>
          </cell>
          <cell r="D1746">
            <v>40.64</v>
          </cell>
        </row>
        <row r="1747">
          <cell r="A1747">
            <v>72794</v>
          </cell>
          <cell r="B1747" t="str">
            <v>ADAPTADOR PVC SOLDAVEL COM FLANGES LIVRES PARA CAIXA D'AGUA 75MMX2.1/2" - FORNECIMENTO E INSTALACAO</v>
          </cell>
          <cell r="C1747" t="str">
            <v>UN</v>
          </cell>
          <cell r="D1747">
            <v>122.09</v>
          </cell>
        </row>
        <row r="1748">
          <cell r="A1748">
            <v>72795</v>
          </cell>
          <cell r="B1748" t="str">
            <v>ADAPTADOR PVC SOLDAVEL COM FLANGES LIVRES PARA CAIXA D'AGUA 85MMX3" -FORNECIMENTO E INSTALACAO</v>
          </cell>
          <cell r="C1748" t="str">
            <v>UN</v>
          </cell>
          <cell r="D1748">
            <v>166.3</v>
          </cell>
        </row>
        <row r="1749">
          <cell r="A1749">
            <v>72796</v>
          </cell>
          <cell r="B1749" t="str">
            <v>ADAPTADOR PVC SOLDAVEL COM FLANGES LIVRES PARA CAIXA D'AGUA 110MMX4" -FORNECIMENTO E INSTALACAO</v>
          </cell>
          <cell r="C1749" t="str">
            <v>UN</v>
          </cell>
          <cell r="D1749">
            <v>232.64</v>
          </cell>
        </row>
        <row r="1750">
          <cell r="A1750">
            <v>72797</v>
          </cell>
          <cell r="B1750" t="str">
            <v>ADAPTADOR PVC SOLDAVEL LONGO COM FLANGES LIVRES PARA CAIXA D'AGUA 25MMX3/4" - FORNECIMENTO E INSTALACAO</v>
          </cell>
          <cell r="C1750" t="str">
            <v>UN</v>
          </cell>
          <cell r="D1750">
            <v>12.14</v>
          </cell>
        </row>
        <row r="1751">
          <cell r="A1751">
            <v>72798</v>
          </cell>
          <cell r="B1751" t="str">
            <v>ADAPTADOR PVC SOLDAVEL LONGO COM FLANGES LIVRES PARA CAIXA D'AGUA 32MMX1" - FORNECIMENTO E INSTALACAO</v>
          </cell>
          <cell r="C1751" t="str">
            <v>UN</v>
          </cell>
          <cell r="D1751">
            <v>14.65</v>
          </cell>
        </row>
        <row r="1752">
          <cell r="A1752">
            <v>72800</v>
          </cell>
          <cell r="B1752" t="str">
            <v>ADAPTADOR PVC SOLDAVEL LONGO COM FLANGES LIVRES PARA CAIXA D'AGUA 40MMX1.1/4" - FORNECIMENTO E INSTALACAO</v>
          </cell>
          <cell r="C1752" t="str">
            <v>UN</v>
          </cell>
          <cell r="D1752">
            <v>18.62</v>
          </cell>
        </row>
        <row r="1753">
          <cell r="A1753">
            <v>72801</v>
          </cell>
          <cell r="B1753" t="str">
            <v>ADAPTADOR PVC SOLDAVEL LONGO COM FLANGES LIVRES PARA CAIXA D'AGUA 50MMX1.1/2" - FORNECIMENTO E INSTALACAO</v>
          </cell>
          <cell r="C1753" t="str">
            <v>UN</v>
          </cell>
          <cell r="D1753">
            <v>33.1</v>
          </cell>
        </row>
        <row r="1754">
          <cell r="A1754">
            <v>72802</v>
          </cell>
          <cell r="B1754" t="str">
            <v>ADAPTADOR PVC SOLDAVEL LONGO COM FLANGES LIVRES PARA CAIXA D'AGUA 60MMX2" - FORNECIMENTO E INSTALACAO</v>
          </cell>
          <cell r="C1754" t="str">
            <v>UN</v>
          </cell>
          <cell r="D1754">
            <v>44.43</v>
          </cell>
        </row>
        <row r="1755">
          <cell r="A1755">
            <v>72803</v>
          </cell>
          <cell r="B1755" t="str">
            <v>ADAPTADOR PVC SOLDAVEL LONGO COM FLANGES LIVRES PARA CAIXA D'AGUA 75MMX2.1/2" - FORNECIMENTO E INSTALACAO</v>
          </cell>
          <cell r="C1755" t="str">
            <v>UN</v>
          </cell>
          <cell r="D1755">
            <v>133.86000000000001</v>
          </cell>
        </row>
        <row r="1756">
          <cell r="A1756">
            <v>72804</v>
          </cell>
          <cell r="B1756" t="str">
            <v>ADAPTADOR PVC SOLDAVEL LONGO COM FLANGES LIVRES PARA CAIXA D'AGUA 85MMX3" - FORNECIMENTO E INSTALACAO</v>
          </cell>
          <cell r="C1756" t="str">
            <v>UN</v>
          </cell>
          <cell r="D1756">
            <v>181.08</v>
          </cell>
        </row>
        <row r="1757">
          <cell r="A1757">
            <v>72805</v>
          </cell>
          <cell r="B1757" t="str">
            <v>ADAPTADOR PVC SOLDAVEL LONGO COM FLANGES LIVRES PARA CAIXA D'AGUA 110MMX4" - FORNECIMENTO E INSTALACAO</v>
          </cell>
          <cell r="C1757" t="str">
            <v>UN</v>
          </cell>
          <cell r="D1757">
            <v>255.52</v>
          </cell>
        </row>
        <row r="1758">
          <cell r="A1758">
            <v>72806</v>
          </cell>
          <cell r="B1758" t="str">
            <v>TE PVC SOLDAVEL COM ROSCA AGUA FRIA 20MMX20MMX1/2" - FORNECIMENTO E INSTALACAO</v>
          </cell>
          <cell r="C1758" t="str">
            <v>UN</v>
          </cell>
          <cell r="D1758">
            <v>3.7</v>
          </cell>
        </row>
        <row r="1759">
          <cell r="A1759">
            <v>72808</v>
          </cell>
          <cell r="B1759" t="str">
            <v>TE PVC SOLDAVEL COM ROSCA AGUA FRIA 25MMX25MMX1/2" - FORNECIMENTO E INSTALACAO</v>
          </cell>
          <cell r="C1759" t="str">
            <v>UN</v>
          </cell>
          <cell r="D1759">
            <v>4.72</v>
          </cell>
        </row>
        <row r="1760">
          <cell r="A1760">
            <v>72809</v>
          </cell>
          <cell r="B1760" t="str">
            <v>TE PVC SOLDAVEL COM ROSCA AGUA FRIA 32MMX32MMX3/4" - FORNECIMENTO E INSTALACAO</v>
          </cell>
          <cell r="C1760" t="str">
            <v>UN</v>
          </cell>
          <cell r="D1760">
            <v>8.7799999999999994</v>
          </cell>
        </row>
        <row r="1761">
          <cell r="A1761">
            <v>73636</v>
          </cell>
          <cell r="B1761" t="str">
            <v>TE PVC SOLDAVEL COM ROSCA METALICA AGUA FRIA 25MMX25MMX1/2" - FORNECIMENTO E INSTALACAO</v>
          </cell>
          <cell r="C1761" t="str">
            <v>UN</v>
          </cell>
          <cell r="D1761">
            <v>9.9700000000000006</v>
          </cell>
        </row>
        <row r="1762">
          <cell r="A1762">
            <v>73637</v>
          </cell>
          <cell r="B1762" t="str">
            <v>TE PVC SOLDAVEL COM ROSCA METALICA AGUA FRIA 25MMX25MMX3/4" - FORNECIMENTO E INSTALACAO</v>
          </cell>
          <cell r="C1762" t="str">
            <v>UN</v>
          </cell>
          <cell r="D1762">
            <v>10.130000000000001</v>
          </cell>
        </row>
        <row r="1763">
          <cell r="A1763">
            <v>73638</v>
          </cell>
          <cell r="B1763" t="str">
            <v>TE PVC SOLDAVEL COM ROSCA METALICA AGUA FRIA 20MMX20MMX1/2" - FORNECIMENTO E INSTALACAO</v>
          </cell>
          <cell r="C1763" t="str">
            <v>UN</v>
          </cell>
          <cell r="D1763">
            <v>9.32</v>
          </cell>
        </row>
        <row r="1764">
          <cell r="A1764">
            <v>73639</v>
          </cell>
          <cell r="B1764" t="str">
            <v>JOELHO PVC SOLDAVEL COM ROSCA METALICA 90º AGUA FRIA 25MMX3/4" - FORNECIMENTO E INSTALACAO</v>
          </cell>
          <cell r="C1764" t="str">
            <v>UN</v>
          </cell>
          <cell r="D1764">
            <v>8.16</v>
          </cell>
        </row>
        <row r="1765">
          <cell r="A1765">
            <v>73640</v>
          </cell>
          <cell r="B1765" t="str">
            <v>JOELHO PVC SOLDAVEL COM ROSCA METALICA 90º ÁGUA FRIA 20MMX1/2" - FORNECIMENTO E INSTALACAO</v>
          </cell>
          <cell r="C1765" t="str">
            <v>UN</v>
          </cell>
          <cell r="D1765">
            <v>7</v>
          </cell>
        </row>
        <row r="1766">
          <cell r="A1766">
            <v>73641</v>
          </cell>
          <cell r="B1766" t="str">
            <v>JOELHO PVC SOLDAVEL COM ROSCA 90º AGUA FRIA 25MMX1/2" - FORNECIMENTO EINSTALACAO</v>
          </cell>
          <cell r="C1766" t="str">
            <v>UN</v>
          </cell>
          <cell r="D1766">
            <v>4.82</v>
          </cell>
        </row>
        <row r="1767">
          <cell r="A1767">
            <v>73642</v>
          </cell>
          <cell r="B1767" t="str">
            <v>JOELHO PVC SOLDAVEL COM ROSCA METALICA 90º AGUA FRIA 25MMX1/2" - FORNECIMENTO E INSTALACAO</v>
          </cell>
          <cell r="C1767" t="str">
            <v>UN</v>
          </cell>
          <cell r="D1767">
            <v>7.35</v>
          </cell>
        </row>
        <row r="1768">
          <cell r="A1768">
            <v>73643</v>
          </cell>
          <cell r="B1768" t="str">
            <v>JOELHO PVC SOLDAVEL COM ROSCA 90º AGUA FRIA 25MMX3/4" - FORNECIMENTO EINSTALACAO</v>
          </cell>
          <cell r="C1768" t="str">
            <v>UN</v>
          </cell>
          <cell r="D1768">
            <v>5.33</v>
          </cell>
        </row>
        <row r="1769">
          <cell r="A1769">
            <v>73644</v>
          </cell>
          <cell r="B1769" t="str">
            <v>JOELHO PVC SOLDAVEL COM ROSCA 90º AGUA FRIA 20MMX1/2" - FORNECIMENTO EINSTALACAO</v>
          </cell>
          <cell r="C1769" t="str">
            <v>UN</v>
          </cell>
          <cell r="D1769">
            <v>4.5199999999999996</v>
          </cell>
        </row>
        <row r="1770">
          <cell r="A1770">
            <v>73645</v>
          </cell>
          <cell r="B1770" t="str">
            <v>LUVA PVC SOLDAVEL COM ROSCA AGUA FRIA 50MMX1.1/2" - FORNECIMENTO E INSTALACAO</v>
          </cell>
          <cell r="C1770" t="str">
            <v>UN</v>
          </cell>
          <cell r="D1770">
            <v>23.29</v>
          </cell>
        </row>
        <row r="1771">
          <cell r="A1771">
            <v>73646</v>
          </cell>
          <cell r="B1771" t="str">
            <v>LUVA PVC SOLDAVEL COM ROSCA AGUA FRIA 40MMX1.1/4" - FORNECIMENTO E INSTALACAO</v>
          </cell>
          <cell r="C1771" t="str">
            <v>UN</v>
          </cell>
          <cell r="D1771">
            <v>12.1</v>
          </cell>
        </row>
        <row r="1772">
          <cell r="A1772">
            <v>73647</v>
          </cell>
          <cell r="B1772" t="str">
            <v>LUVA PVC SOLDAVEL COM ROSCA AGUA FRIA 32MMX1" - FORNECIMENTO E INSTALACAO</v>
          </cell>
          <cell r="C1772" t="str">
            <v>UN</v>
          </cell>
          <cell r="D1772">
            <v>5.39</v>
          </cell>
        </row>
        <row r="1773">
          <cell r="A1773">
            <v>73648</v>
          </cell>
          <cell r="B1773" t="str">
            <v>LUVA PVC SOLDAVEL COM ROSCA AGUA FRIA 25MMX3/4" - FORNECIMENTO E INSTALACAO</v>
          </cell>
          <cell r="C1773" t="str">
            <v>UN</v>
          </cell>
          <cell r="D1773">
            <v>3.54</v>
          </cell>
        </row>
        <row r="1774">
          <cell r="A1774">
            <v>73649</v>
          </cell>
          <cell r="B1774" t="str">
            <v>LUVA PVC SOLDAVEL COM ROSCA AGUA FRIA 20MMX1/2" - FORNECIMENTO E INSTALACAO</v>
          </cell>
          <cell r="C1774" t="str">
            <v>UN</v>
          </cell>
          <cell r="D1774">
            <v>3.37</v>
          </cell>
        </row>
        <row r="1775">
          <cell r="A1775">
            <v>73650</v>
          </cell>
          <cell r="B1775" t="str">
            <v>LUVA PVC SOLDAVEL COM ROSCA AGUA FRIA 25MMX1/2" - FORNECIMENTO E INSTALACAO</v>
          </cell>
          <cell r="C1775" t="str">
            <v>UN</v>
          </cell>
          <cell r="D1775">
            <v>3.94</v>
          </cell>
        </row>
        <row r="1776">
          <cell r="A1776">
            <v>73691</v>
          </cell>
          <cell r="B1776" t="str">
            <v>LUVA PVC SOLDAVEL COM ROSCA METALICA AGUA FRIA 25MMX1/2" - FORNECIMENTO E INSTALACAO</v>
          </cell>
          <cell r="C1776" t="str">
            <v>UN</v>
          </cell>
          <cell r="D1776">
            <v>5.59</v>
          </cell>
        </row>
        <row r="1777">
          <cell r="A1777">
            <v>74059</v>
          </cell>
          <cell r="B1777" t="str">
            <v>LUVA COBRE</v>
          </cell>
          <cell r="C1777"/>
          <cell r="D1777"/>
        </row>
        <row r="1778">
          <cell r="A1778" t="str">
            <v>74059/001</v>
          </cell>
          <cell r="B1778" t="str">
            <v>LUVA DE COBRE SEM ANEL SOLDA 22MM - FORNECIMENTO E INSTALACAO</v>
          </cell>
          <cell r="C1778" t="str">
            <v>UN</v>
          </cell>
          <cell r="D1778">
            <v>6.2</v>
          </cell>
        </row>
        <row r="1779">
          <cell r="A1779" t="str">
            <v>74059/002</v>
          </cell>
          <cell r="B1779" t="str">
            <v>LUVA DE COBRE SEM ANEL SOLDA 35MM - FORNECIMENTO E INSTALAÇÃO</v>
          </cell>
          <cell r="C1779" t="str">
            <v>UN</v>
          </cell>
          <cell r="D1779">
            <v>19.88</v>
          </cell>
        </row>
        <row r="1780">
          <cell r="A1780">
            <v>74060</v>
          </cell>
          <cell r="B1780" t="str">
            <v>COTOVELO COBRE</v>
          </cell>
          <cell r="C1780"/>
          <cell r="D1780"/>
        </row>
        <row r="1781">
          <cell r="A1781" t="str">
            <v>74060/001</v>
          </cell>
          <cell r="B1781" t="str">
            <v>COTOVELO DE COBRE SEM ANEL SOLDA 22MM - FORNECIMENTO E INSTALACAO</v>
          </cell>
          <cell r="C1781" t="str">
            <v>UN</v>
          </cell>
          <cell r="D1781">
            <v>10.41</v>
          </cell>
        </row>
        <row r="1782">
          <cell r="A1782" t="str">
            <v>74060/002</v>
          </cell>
          <cell r="B1782" t="str">
            <v>COTOVELO DE COBRE SEM ANEL SOLDA 28MM - FORNECIMENTO E INSTALACAO</v>
          </cell>
          <cell r="C1782" t="str">
            <v>UN</v>
          </cell>
          <cell r="D1782">
            <v>13.16</v>
          </cell>
        </row>
        <row r="1783">
          <cell r="A1783" t="str">
            <v>74060/003</v>
          </cell>
          <cell r="B1783" t="str">
            <v>COTOVELO DE COBRE SEM ANEL SOLDA 35MM - FORNECIMENTO E INSTALACAO</v>
          </cell>
          <cell r="C1783" t="str">
            <v>UN</v>
          </cell>
          <cell r="D1783">
            <v>31.92</v>
          </cell>
        </row>
        <row r="1784">
          <cell r="A1784" t="str">
            <v>74060/004</v>
          </cell>
          <cell r="B1784" t="str">
            <v>COTOVELO DE COBRE SEM ANEL SOLDA 15MM - FORNECIMENTO E INSTALACAO</v>
          </cell>
          <cell r="C1784" t="str">
            <v>UN</v>
          </cell>
          <cell r="D1784">
            <v>6.1</v>
          </cell>
        </row>
        <row r="1785">
          <cell r="A1785">
            <v>181</v>
          </cell>
          <cell r="B1785" t="str">
            <v>CAIXAS D'DAGUA, DE INSPECAO E DE GORDURA</v>
          </cell>
          <cell r="C1785"/>
          <cell r="D1785"/>
        </row>
        <row r="1786">
          <cell r="A1786">
            <v>6171</v>
          </cell>
          <cell r="B1786" t="str">
            <v>TAMPA DE CONCRETO ARMADO 60X60X5CM PARA CAIXA</v>
          </cell>
          <cell r="C1786" t="str">
            <v>UN</v>
          </cell>
          <cell r="D1786">
            <v>17.920000000000002</v>
          </cell>
        </row>
        <row r="1787">
          <cell r="A1787">
            <v>73735</v>
          </cell>
          <cell r="B1787" t="str">
            <v>RESERVATORIO DE FIBROCIMENTO</v>
          </cell>
          <cell r="C1787"/>
          <cell r="D1787"/>
        </row>
        <row r="1788">
          <cell r="A1788" t="str">
            <v>73735/001</v>
          </cell>
          <cell r="B1788" t="str">
            <v>RESERV. DE FIBROC. CAP=1000L C/ACESSORIOS</v>
          </cell>
          <cell r="C1788" t="str">
            <v>UN</v>
          </cell>
          <cell r="D1788">
            <v>468.68</v>
          </cell>
        </row>
        <row r="1789">
          <cell r="A1789" t="str">
            <v>73735/002</v>
          </cell>
          <cell r="B1789" t="str">
            <v>RESERV. DE FIBROC. CAP=500L SOBRE ESTRUT. DE MADEIRA</v>
          </cell>
          <cell r="C1789" t="str">
            <v>UN</v>
          </cell>
          <cell r="D1789">
            <v>340.4</v>
          </cell>
        </row>
        <row r="1790">
          <cell r="A1790">
            <v>73748</v>
          </cell>
          <cell r="B1790" t="str">
            <v>FORNECIMENTO E COLOCACAO DE CAIXAS D AGUA EM FIBROCIMENT</v>
          </cell>
          <cell r="C1790"/>
          <cell r="D1790"/>
        </row>
        <row r="1791">
          <cell r="A1791" t="str">
            <v>73748/001</v>
          </cell>
          <cell r="B1791" t="str">
            <v>RESERVATÓRIO D’ÁGUA DE FIBROCIMENTO CILÍNDRICO OU RETANGULAR, CAPACIDADE 1.000L - FORNECIMENTO E COLOCAÇÃO ( EXCLUSIVE TUBULAÇÕES E BOIA)</v>
          </cell>
          <cell r="C1791" t="str">
            <v>UN</v>
          </cell>
          <cell r="D1791">
            <v>275.19</v>
          </cell>
        </row>
        <row r="1792">
          <cell r="A1792" t="str">
            <v>73748/002</v>
          </cell>
          <cell r="B1792" t="str">
            <v>FORNECIMETO E INSTALAÇÃO DE CAIXA D´ÁGUA FIBROCIMENTO 500L, ENTRADA 20MM COM BÓIA 1/2", SAÍDA 25MM E SISTEMA DE LIMPEZA E EXTRAVASOR 32MM (PADRÃO POPULAR)</v>
          </cell>
          <cell r="C1792" t="str">
            <v>UN</v>
          </cell>
          <cell r="D1792">
            <v>339.07</v>
          </cell>
        </row>
        <row r="1793">
          <cell r="A1793">
            <v>74051</v>
          </cell>
          <cell r="B1793" t="str">
            <v>CAIXA GORDURA CONCRETO PRE-MOLDADO</v>
          </cell>
          <cell r="C1793"/>
          <cell r="D1793"/>
        </row>
        <row r="1794">
          <cell r="A1794" t="str">
            <v>74051/001</v>
          </cell>
          <cell r="B1794" t="str">
            <v>CAIXA DE GORDURA DUPLA EM CONCRETO PRE-MOLDADO DN 60MM COM TAMPA - FORNECIMENTO E INSTALACAO</v>
          </cell>
          <cell r="C1794" t="str">
            <v>UN</v>
          </cell>
          <cell r="D1794">
            <v>111.24</v>
          </cell>
        </row>
        <row r="1795">
          <cell r="A1795" t="str">
            <v>74051/002</v>
          </cell>
          <cell r="B1795" t="str">
            <v>CAIXA DE GORDURA SIMPLES EM CONCRETO PRE-MOLDADO DN 40MM COM TAMPA - FORNECIMENTO E INSTALACAO</v>
          </cell>
          <cell r="C1795" t="str">
            <v>UN</v>
          </cell>
          <cell r="D1795">
            <v>53.27</v>
          </cell>
        </row>
        <row r="1796">
          <cell r="A1796">
            <v>74058</v>
          </cell>
          <cell r="B1796" t="str">
            <v>TORNEIRA BOIA BRUTO 1"</v>
          </cell>
          <cell r="C1796"/>
          <cell r="D1796"/>
        </row>
        <row r="1797">
          <cell r="A1797" t="str">
            <v>74058/001</v>
          </cell>
          <cell r="B1797" t="str">
            <v>TORNEIRA DE BOIA REAL 1/2” COM BALAO METALICO - FORNECIMENTO E INSTALACAO</v>
          </cell>
          <cell r="C1797" t="str">
            <v>UN</v>
          </cell>
          <cell r="D1797">
            <v>32.04</v>
          </cell>
        </row>
        <row r="1798">
          <cell r="A1798" t="str">
            <v>74058/002</v>
          </cell>
          <cell r="B1798" t="str">
            <v>TORNEIRA DE BOIA VAZAO TOTAL 3/4” COM BALAO PLASTICO - FORNECIMENTO EINSTALACAO</v>
          </cell>
          <cell r="C1798" t="str">
            <v>UN</v>
          </cell>
          <cell r="D1798">
            <v>42.96</v>
          </cell>
        </row>
        <row r="1799">
          <cell r="A1799" t="str">
            <v>74058/003</v>
          </cell>
          <cell r="B1799" t="str">
            <v>TORNEIRA DE BOIA REAL 1” COM BALAO PLASTICO - FORNECIMENTO E INSTALACAO</v>
          </cell>
          <cell r="C1799" t="str">
            <v>UN</v>
          </cell>
          <cell r="D1799">
            <v>45.04</v>
          </cell>
        </row>
        <row r="1800">
          <cell r="A1800" t="str">
            <v>74058/004</v>
          </cell>
          <cell r="B1800" t="str">
            <v>TORNEIRA DE BÓIA REAL 2" COM BALAO PLASTICO - FORNECIMENTO E INSTALACAO</v>
          </cell>
          <cell r="C1800" t="str">
            <v>UN</v>
          </cell>
          <cell r="D1800">
            <v>95.23</v>
          </cell>
        </row>
        <row r="1801">
          <cell r="A1801">
            <v>74104</v>
          </cell>
          <cell r="B1801" t="str">
            <v>CAIXA DE INSPECAO OU PASSAGEM 60X60CM TAMPA DE CONCRETO</v>
          </cell>
          <cell r="C1801"/>
          <cell r="D1801"/>
        </row>
        <row r="1802">
          <cell r="A1802" t="str">
            <v>74104/001</v>
          </cell>
          <cell r="B1802" t="str">
            <v>CAIXA DE INSPEÇÃO EM ALVENARIA DE TIJOLO MACIÇO 60X60X60CM, REVESTIDAINTERNAMENTO COM BARRA LISA (CIMENTO E AREIA, TRAÇO 1:4) E=2,0CM, COMTAMPA PRÉ-MOLDADA DE CONCRETO E FUNDO DE CONCRETO 15MPA TIPO C - ESCAVAÇÃO E CONFECÇÃO</v>
          </cell>
          <cell r="C1802" t="str">
            <v>UN</v>
          </cell>
          <cell r="D1802">
            <v>84.64</v>
          </cell>
        </row>
        <row r="1803">
          <cell r="A1803">
            <v>74166</v>
          </cell>
          <cell r="B1803" t="str">
            <v>CAIXA DE PASSAGEM (INSPECAO) PRE-MOLDADA DN 60 CM</v>
          </cell>
          <cell r="C1803"/>
          <cell r="D1803"/>
        </row>
        <row r="1804">
          <cell r="A1804" t="str">
            <v>74166/001</v>
          </cell>
          <cell r="B1804" t="str">
            <v>CAIXA DE INSPEÇÃO EM CONCRETO PRÉ-MOLDADO DN 60MM COM TAMPA H= 60CM -FORNECIMENTO E INSTALACAO</v>
          </cell>
          <cell r="C1804" t="str">
            <v>UN</v>
          </cell>
          <cell r="D1804">
            <v>91.56</v>
          </cell>
        </row>
        <row r="1805">
          <cell r="A1805" t="str">
            <v>74166/002</v>
          </cell>
          <cell r="B1805" t="str">
            <v>CAIXA DE INSPECAO EM ANEL DE CONCRETO PRE MOLDADO, COM 950MM DE ALTURATOTAL. ANEIS COM ESP=50MM, DIAM.=600MM. EXCLUSIVE TAMPAO E ESCAVACAO- FORNECIMENTO E INSTALACAO</v>
          </cell>
          <cell r="C1805" t="str">
            <v>UN</v>
          </cell>
          <cell r="D1805">
            <v>115.08</v>
          </cell>
        </row>
        <row r="1806">
          <cell r="A1806">
            <v>74225</v>
          </cell>
          <cell r="B1806" t="str">
            <v>CAIXA GORDURA PVC</v>
          </cell>
          <cell r="C1806"/>
          <cell r="D1806"/>
        </row>
        <row r="1807">
          <cell r="A1807" t="str">
            <v>74225/001</v>
          </cell>
          <cell r="B1807" t="str">
            <v>CAIXA DE GORDURA EM PVC 250X230X75MM, COM TAMPA E PORTA-TAMPA - FORNECIMENTO E INSTALACAO</v>
          </cell>
          <cell r="C1807" t="str">
            <v>UN</v>
          </cell>
          <cell r="D1807">
            <v>55.74</v>
          </cell>
        </row>
        <row r="1808">
          <cell r="A1808">
            <v>182</v>
          </cell>
          <cell r="B1808" t="str">
            <v>RALOS/CAIXA SIFONADA</v>
          </cell>
          <cell r="C1808"/>
          <cell r="D1808"/>
        </row>
        <row r="1809">
          <cell r="A1809">
            <v>40777</v>
          </cell>
          <cell r="B1809" t="str">
            <v>CAIXA SIFONADA PVC 150X150X50MM COM GRELHA REDONDA BRANCA - FORNECIMENTO E INSTALACAO</v>
          </cell>
          <cell r="C1809" t="str">
            <v>UN</v>
          </cell>
          <cell r="D1809">
            <v>25.06</v>
          </cell>
        </row>
        <row r="1810">
          <cell r="A1810">
            <v>72292</v>
          </cell>
          <cell r="B1810" t="str">
            <v>CAIXA SIFONADA EM PVC 100X100X50MM SIMPLES - FORNECIMENTO E INSTALAÇÃO</v>
          </cell>
          <cell r="C1810" t="str">
            <v>UN</v>
          </cell>
          <cell r="D1810">
            <v>25.82</v>
          </cell>
        </row>
        <row r="1811">
          <cell r="A1811">
            <v>72684</v>
          </cell>
          <cell r="B1811" t="str">
            <v>RALO SECO DE PVC 100X100MM SIMPLES - FORNECIMENTO E INSTALACAO</v>
          </cell>
          <cell r="C1811" t="str">
            <v>UN</v>
          </cell>
          <cell r="D1811">
            <v>12.44</v>
          </cell>
        </row>
        <row r="1812">
          <cell r="A1812">
            <v>72685</v>
          </cell>
          <cell r="B1812" t="str">
            <v>RALO SIFONADO DE PVC 100X100MM SIMPLES - FORNECIMENTO E INSTALACAO</v>
          </cell>
          <cell r="C1812" t="str">
            <v>UN</v>
          </cell>
          <cell r="D1812">
            <v>14.35</v>
          </cell>
        </row>
        <row r="1813">
          <cell r="A1813">
            <v>183</v>
          </cell>
          <cell r="B1813" t="str">
            <v>APARELHOS SANITARIOS, LOUCAS, METAIS E OUTROS</v>
          </cell>
          <cell r="C1813"/>
          <cell r="D1813"/>
        </row>
        <row r="1814">
          <cell r="A1814">
            <v>6004</v>
          </cell>
          <cell r="B1814" t="str">
            <v>PAPELEIRA DE LOUCA BRANCA - FORNECIMENTO E INSTALACAO</v>
          </cell>
          <cell r="C1814" t="str">
            <v>UN</v>
          </cell>
          <cell r="D1814">
            <v>36.130000000000003</v>
          </cell>
        </row>
        <row r="1815">
          <cell r="A1815">
            <v>6007</v>
          </cell>
          <cell r="B1815" t="str">
            <v>SABONETEIRA DE LOUCA BRANCA 7,5X15CM - FORNECIMENTO E INSTALACAO</v>
          </cell>
          <cell r="C1815" t="str">
            <v>UN</v>
          </cell>
          <cell r="D1815">
            <v>29.76</v>
          </cell>
        </row>
        <row r="1816">
          <cell r="A1816">
            <v>6008</v>
          </cell>
          <cell r="B1816" t="str">
            <v>CABIDE DE LOUCA BRANCA SIMPLES TIPO GANCHO - FORNECIMENTO E INSTALACAO</v>
          </cell>
          <cell r="C1816" t="str">
            <v>UN</v>
          </cell>
          <cell r="D1816">
            <v>25.24</v>
          </cell>
        </row>
        <row r="1817">
          <cell r="A1817">
            <v>6009</v>
          </cell>
          <cell r="B1817" t="str">
            <v>LAVATORIO EM LOUCA BRANCA, SEM COLUNA PADRAO POPULAR, COM TORNEIRA CROMADA POPULAR , SIFAO,VALVULA E ENGATE PLASTICO</v>
          </cell>
          <cell r="C1817" t="str">
            <v>UN</v>
          </cell>
          <cell r="D1817">
            <v>117.02</v>
          </cell>
        </row>
        <row r="1818">
          <cell r="A1818">
            <v>6021</v>
          </cell>
          <cell r="B1818" t="str">
            <v>VASO SANITARIO SIFONADO LOUÇA BRANCA PADRAO POPULAR, COM CONJUNTO PARAFIXAÇAO PARA VASO SANITÁRIO COM PARAFUSO, ARRUELA E BUCHA - FORNECIMENTO E INSTALACAO</v>
          </cell>
          <cell r="C1818" t="str">
            <v>UN</v>
          </cell>
          <cell r="D1818">
            <v>119.07</v>
          </cell>
        </row>
        <row r="1819">
          <cell r="A1819">
            <v>6024</v>
          </cell>
          <cell r="B1819" t="str">
            <v>CAIXA DE DESCARGA PLASTICA EXTERNA COMPLETA,CAPACIDADE 9L COM TUBO DEDESCARGA, ENGATE FLEXIVEL, BOIA E SUPORTE PARA FIXAÇÃO, BOLSA DE LIGAÇÃO EM PVC FLEXÍVEL E CONJUNTO PARA FIXACAO DE CAIXA DE DESCARGA - FORNECIMENTO E INSTALACAO</v>
          </cell>
          <cell r="C1819" t="str">
            <v>UN</v>
          </cell>
          <cell r="D1819">
            <v>51.36</v>
          </cell>
        </row>
        <row r="1820">
          <cell r="A1820">
            <v>6031</v>
          </cell>
          <cell r="B1820" t="str">
            <v>BANCA (TAMPO) DE MARMORE SINTETICO 120X60CM COM CUBA, VALVULA EM PLASTICO BRANCO 1", SIFAO PLASTICO TIPO COPO 1" E TORNEIRA CROMADA LONGA 1/2" OU 3/4" PARA PIA PADRAO POPULAR - FORNECIMENTO E INSTALACAO</v>
          </cell>
          <cell r="C1820" t="str">
            <v>UN</v>
          </cell>
          <cell r="D1820">
            <v>157.99</v>
          </cell>
        </row>
        <row r="1821">
          <cell r="A1821">
            <v>6043</v>
          </cell>
          <cell r="B1821" t="str">
            <v>BANCA (TAMPO) DE MARMORITE, GRANILITE OU GRANITITA 120X60CM COM CUBA,VALVULA EM PLASTICO BRANCO 1”, SIFAO PLASTICO TIPO COPO 1” E TORNEIRACROMADA LONGA 1/2” OU 3/4” PARA PIA PADRAO POPULAR - FORNECIMENTO E INSTALACAO</v>
          </cell>
          <cell r="C1821" t="str">
            <v>UN</v>
          </cell>
          <cell r="D1821">
            <v>168.45</v>
          </cell>
        </row>
        <row r="1822">
          <cell r="A1822">
            <v>6049</v>
          </cell>
          <cell r="B1822" t="str">
            <v>TANQUE SIMPLES PRE-MOLDADO DE CONCRETO COM VALVULA EM PLASTICO BRANCO1.1/4"X1.1/2", SIFAO PLASTICO TIPO COPO 1.1/4" E TORNEIRA DE METAL AMARELO CURTA 1/2" OU 3/4" PARA TANQUE - FORNECIMENTO E INSTALACAO</v>
          </cell>
          <cell r="C1822" t="str">
            <v>UN</v>
          </cell>
          <cell r="D1822">
            <v>131.4</v>
          </cell>
        </row>
        <row r="1823">
          <cell r="A1823">
            <v>6052</v>
          </cell>
          <cell r="B1823" t="str">
            <v>TANQUE DE MARMORE SINTETICO 22 LITROS COM VALVULA EM PLASTICO BRANCO 1.1/4"X1.1/2", SIFAO PLASTICO TIPO COPO 1.1/4" E TORNEIRA DE METAL AMARELO CURTA 1/2" OU 3/4" PARA TANQUE - FORNECIMENTO E INSTALACAO</v>
          </cell>
          <cell r="C1823" t="str">
            <v>UN</v>
          </cell>
          <cell r="D1823">
            <v>136.41</v>
          </cell>
        </row>
        <row r="1824">
          <cell r="A1824">
            <v>68061</v>
          </cell>
          <cell r="B1824" t="str">
            <v>CHUVEIRO PLASTICO BRANCO SIMPLES - FORNECIMENTO E INSTALACAO</v>
          </cell>
          <cell r="C1824" t="str">
            <v>UN</v>
          </cell>
          <cell r="D1824">
            <v>9.73</v>
          </cell>
        </row>
        <row r="1825">
          <cell r="A1825">
            <v>72739</v>
          </cell>
          <cell r="B1825" t="str">
            <v>VASO SANITARIO INFANTIL SIFONADO, PARA VALVULA DE DESCARGA, EM LOUCA BRANCA, COM ACESSORIOS, INCLUSIVE ASSENTO PLASTICO, BOLSA DE BORRACHA PARA LIGACAO, TUBO PVC LIGACAO - FORNECIMENTO E INSTALACAO</v>
          </cell>
          <cell r="C1825" t="str">
            <v>UN</v>
          </cell>
          <cell r="D1825">
            <v>171.18</v>
          </cell>
        </row>
        <row r="1826">
          <cell r="A1826">
            <v>73628</v>
          </cell>
          <cell r="B1826" t="str">
            <v>BACIA TURCA C/TUBO DE LIGACAO - 50508</v>
          </cell>
          <cell r="C1826" t="str">
            <v>UN</v>
          </cell>
          <cell r="D1826">
            <v>138.05000000000001</v>
          </cell>
        </row>
        <row r="1827">
          <cell r="A1827">
            <v>73911</v>
          </cell>
          <cell r="B1827" t="str">
            <v>APARELHOS DE ACO INOXIDAVEL</v>
          </cell>
          <cell r="C1827"/>
          <cell r="D1827"/>
        </row>
        <row r="1828">
          <cell r="A1828" t="str">
            <v>73911/001</v>
          </cell>
          <cell r="B1828" t="str">
            <v>CUBA ACO INOXIDAVEL 40,0X34,0X11,5 CM, COM SIFAO EM METAL CROMADO 1.1/2X1.1/2", VALVULA EM METAL CROMADO TIPO AMERICANA 3.1/2"X1.1/2" PARA PIA - FORNECIMENTO E INSTALACAO</v>
          </cell>
          <cell r="C1828" t="str">
            <v>UN</v>
          </cell>
          <cell r="D1828">
            <v>142.77000000000001</v>
          </cell>
        </row>
        <row r="1829">
          <cell r="A1829" t="str">
            <v>73911/002</v>
          </cell>
          <cell r="B1829" t="str">
            <v>CUBA ACO INOXIDAVEL 56,0X33,0X11,5 CM, COM SIFAO EM METAL CROMADO 1.1/2X1.1/2", VALVULA EM METAL CROMADO TIPO AMERICANA 3.1/2"X1.1/2" PARA PIA - FORNECIMENTO E INSTALACAO</v>
          </cell>
          <cell r="C1829" t="str">
            <v>UN</v>
          </cell>
          <cell r="D1829">
            <v>151.28</v>
          </cell>
        </row>
        <row r="1830">
          <cell r="A1830">
            <v>73913</v>
          </cell>
          <cell r="B1830" t="str">
            <v>BALCAO DE PIA EM RESILINEA 1,2 X 0,6 M C/SIFAO PLASTICO(PIA DE COZINHA EM GRANILITE/MARMORITE)</v>
          </cell>
          <cell r="C1830"/>
          <cell r="D1830"/>
        </row>
        <row r="1831">
          <cell r="A1831" t="str">
            <v>73913/001</v>
          </cell>
          <cell r="B1831" t="str">
            <v>BANCADA (TAMPO) COM CUBA EM MARMORITE, GRANILITE OU GRANITINA 120X60CMPARA PIA - FORNECIMENTO E INSTALACAO</v>
          </cell>
          <cell r="C1831" t="str">
            <v>UN</v>
          </cell>
          <cell r="D1831">
            <v>96.56</v>
          </cell>
        </row>
        <row r="1832">
          <cell r="A1832">
            <v>73947</v>
          </cell>
          <cell r="B1832" t="str">
            <v>APARELHOS DE LOUCA - FORNECIMENTO E/OU COLOCACAO</v>
          </cell>
          <cell r="C1832"/>
          <cell r="D1832"/>
        </row>
        <row r="1833">
          <cell r="A1833" t="str">
            <v>73947/001</v>
          </cell>
          <cell r="B1833" t="str">
            <v>LAVATORIO LOUCA BR MEDIO LUXO C/LADRAO MED 55X45 RABICHO CROMADO DE1/2", C/COLUNA INCL ACESSORIOS DE FIXACAO.FERRAGENS EM METAL CROMADOSIFAO 1680 DE 1"X1.1/4" APARELHO MISTURADOR 1875/C45 C/AREJADOR VALVULA DE ESCOAMENTO 1603 RABICHO EM PVC. FORN</v>
          </cell>
          <cell r="C1833" t="str">
            <v>UN</v>
          </cell>
          <cell r="D1833">
            <v>327.33999999999997</v>
          </cell>
        </row>
        <row r="1834">
          <cell r="A1834" t="str">
            <v>73947/002</v>
          </cell>
          <cell r="B1834" t="str">
            <v>LAVATORIO LOUCA BR EMBUTIR(CUBA) MEDIO LUXO S/LADRAO 52X39CM FERRAGENS EM METAL CROMADO SIFAO 1680 1"X1.1/4" TORNEIRA DE PRESSAO 1193DE 1/2" E VALVULA DE ESCOAMENTO 1600 RABICHO EM PVC FORNECIMENTO</v>
          </cell>
          <cell r="C1834" t="str">
            <v>UN</v>
          </cell>
          <cell r="D1834">
            <v>160.61000000000001</v>
          </cell>
        </row>
        <row r="1835">
          <cell r="A1835" t="str">
            <v>73947/003</v>
          </cell>
          <cell r="B1835" t="str">
            <v>TANQUE LOUCA BRANCA C/COLUNA MED 56X48CM (EM TORNO)INCL ACESSORIOSDE FIX FERRAGENS EM METAL CROMADO TORNEIRA DE PRESSAO 1158 DE 1/2"VALVULA DE ESCOAMENTO 1605 E SIFAO 1680 DE 1.1/4"X1.1/2" - FORNEC</v>
          </cell>
          <cell r="C1835" t="str">
            <v>UN</v>
          </cell>
          <cell r="D1835">
            <v>244.31</v>
          </cell>
        </row>
        <row r="1836">
          <cell r="A1836" t="str">
            <v>73947/004</v>
          </cell>
          <cell r="B1836" t="str">
            <v>TANQUE LOUCA BRANCA C/COLUNAS E MED 60X56CM (EM TORNO)INCL ACESSORIOSDE FIX FERRAGENS EM METAL CROMADO TORNEIRA PRESSAO 1158 1/2" VALVULAESCOAMENTO 1605 E SIFAO 1680 DE 1.1/2"X1.1/2" - FORNECIMENTO</v>
          </cell>
          <cell r="C1836" t="str">
            <v>UN</v>
          </cell>
          <cell r="D1836">
            <v>241.23</v>
          </cell>
        </row>
        <row r="1837">
          <cell r="A1837" t="str">
            <v>73947/005</v>
          </cell>
          <cell r="B1837" t="str">
            <v>MICTORIO DE LOUCA BRANCA C/SIFAO INTEGRADO E MED 33X28X53CM FERRAGENSEM METAL CROMADO REGISTRO DE PRESSAO 1416 DE 1/2" E TUBO DE LIGACAO DE1/2" - FORNECIMENTO</v>
          </cell>
          <cell r="C1837" t="str">
            <v>UN</v>
          </cell>
          <cell r="D1837">
            <v>158.06</v>
          </cell>
        </row>
        <row r="1838">
          <cell r="A1838" t="str">
            <v>73947/006</v>
          </cell>
          <cell r="B1838" t="str">
            <v>LAVATORIO LOUCA BRANCA D/SOBREPOR MED LUXO C/LADRAO 53X43CM FERRAGENSE METAL CROMADO SIFAO 1680 1"X1.1/4",TORNEIRA D/PRESSAO 1193 1/2" EVALVULA DE ESCOAMENTO 1603 RABICHO EM PVC FORNECIMENTO.</v>
          </cell>
          <cell r="C1838" t="str">
            <v>UN</v>
          </cell>
          <cell r="D1838">
            <v>183.62</v>
          </cell>
        </row>
        <row r="1839">
          <cell r="A1839" t="str">
            <v>73947/007</v>
          </cell>
          <cell r="B1839" t="str">
            <v>LAVATORIO LOUCA BRANCA D/EMBUTIR(CUBA) MED LUXO 52X39CM C/LADRAO FERRAGENS EM METAL CROMADO SIFAO 1680 1"X1.1/4" TORNEIRA DE PRESSAO 1193DE 1/2" E VALVULA DE ESCOAMENTO 1603 RABICHO EM PVC FORNECIMENTO</v>
          </cell>
          <cell r="C1839" t="str">
            <v>UN</v>
          </cell>
          <cell r="D1839">
            <v>185.36</v>
          </cell>
        </row>
        <row r="1840">
          <cell r="A1840" t="str">
            <v>73947/008</v>
          </cell>
          <cell r="B1840" t="str">
            <v>LAVATORIO LOUCA BRANCA POPULAR S/LADRAO MED 47X35CM INCLUSIVE ACESSORIOS DE FIX - FORNECIMENTO</v>
          </cell>
          <cell r="C1840" t="str">
            <v>UN</v>
          </cell>
          <cell r="D1840">
            <v>33.83</v>
          </cell>
        </row>
        <row r="1841">
          <cell r="A1841" t="str">
            <v>73947/009</v>
          </cell>
          <cell r="B1841" t="str">
            <v>SABONETEIRA LOUCA BRANCA 15X15CM - FORNECIMENTO E INSTALACAO</v>
          </cell>
          <cell r="C1841" t="str">
            <v>UN</v>
          </cell>
          <cell r="D1841">
            <v>23.11</v>
          </cell>
        </row>
        <row r="1842">
          <cell r="A1842" t="str">
            <v>73947/010</v>
          </cell>
          <cell r="B1842" t="str">
            <v>PORTA-TOALHA DE LOUCA BRANCA COM BASTÃO PLASTICO - FORNECIMENTO E INSTALACAO</v>
          </cell>
          <cell r="C1842" t="str">
            <v>UN</v>
          </cell>
          <cell r="D1842">
            <v>25.05</v>
          </cell>
        </row>
        <row r="1843">
          <cell r="A1843" t="str">
            <v>73947/011</v>
          </cell>
          <cell r="B1843" t="str">
            <v>VASO SANITARIO LOUCA BRANCA CAIXA DESCARGA ACOPLADA 35X65X35CM INCL ASSENTO PLASTICO E RABICHO CROMADO EXCL COLOCACAO.</v>
          </cell>
          <cell r="C1843" t="str">
            <v>UN</v>
          </cell>
          <cell r="D1843">
            <v>221.33</v>
          </cell>
        </row>
        <row r="1844">
          <cell r="A1844" t="str">
            <v>73947/012</v>
          </cell>
          <cell r="B1844" t="str">
            <v>PORTA SABONETE LIQUIDO FORNECIMENTO</v>
          </cell>
          <cell r="C1844" t="str">
            <v>UN</v>
          </cell>
          <cell r="D1844">
            <v>23.84</v>
          </cell>
        </row>
        <row r="1845">
          <cell r="A1845">
            <v>73949</v>
          </cell>
          <cell r="B1845" t="str">
            <v>TORNEIRA PRESSAO CROMADA</v>
          </cell>
          <cell r="C1845"/>
          <cell r="D1845"/>
        </row>
        <row r="1846">
          <cell r="A1846" t="str">
            <v>73949/001</v>
          </cell>
          <cell r="B1846" t="str">
            <v>TORNEIRA CROMADA 1/2" OU 3/4" PARA JARDIM OU TANQUE, PADRAO ALTO - FORNECIMENTO E INSTALACAO</v>
          </cell>
          <cell r="C1846" t="str">
            <v>UN</v>
          </cell>
          <cell r="D1846">
            <v>55.13</v>
          </cell>
        </row>
        <row r="1847">
          <cell r="A1847" t="str">
            <v>73949/002</v>
          </cell>
          <cell r="B1847" t="str">
            <v>TORNEIRA CROMADA LONGA 1/2" OU 3/4" DE PAREDE PARA PIA, PADRAO POPULAR- FORNECIMENTO E INSTALACAO</v>
          </cell>
          <cell r="C1847" t="str">
            <v>UN</v>
          </cell>
          <cell r="D1847">
            <v>34.380000000000003</v>
          </cell>
        </row>
        <row r="1848">
          <cell r="A1848" t="str">
            <v>73949/003</v>
          </cell>
          <cell r="B1848" t="str">
            <v>TORNEIRA CROMADA LONGA 1/2" OU 3/4" DE PAREDE PARA PIA DE COZINHA COMAREJADOR, PADRAO MEDIO - FORNECIMENTO E INSTALACAO</v>
          </cell>
          <cell r="C1848" t="str">
            <v>UN</v>
          </cell>
          <cell r="D1848">
            <v>91.53</v>
          </cell>
        </row>
        <row r="1849">
          <cell r="A1849" t="str">
            <v>73949/004</v>
          </cell>
          <cell r="B1849" t="str">
            <v>TORNEIRA CROMADA TUBO MOVEL DE PAREDE 1/2" OU 3/4" PARA PIA DE COZINHA, PADRAO MEDIO - FORNECIMENTO E INSTALACAO</v>
          </cell>
          <cell r="C1849" t="str">
            <v>UN</v>
          </cell>
          <cell r="D1849">
            <v>104.68</v>
          </cell>
        </row>
        <row r="1850">
          <cell r="A1850" t="str">
            <v>73949/005</v>
          </cell>
          <cell r="B1850" t="str">
            <v>TORNEIRA CROMADA 1/2" OU 3/4" DE BANCADA PARA LAVATORIO, PADRAO POPULAR COM ENGATE FLEXIVEL EM METAL CROMADO 1/2"X30CM- FORNECIMENTO E INSTALACAO</v>
          </cell>
          <cell r="C1850" t="str">
            <v>UN</v>
          </cell>
          <cell r="D1850">
            <v>51.6</v>
          </cell>
        </row>
        <row r="1851">
          <cell r="A1851" t="str">
            <v>73949/006</v>
          </cell>
          <cell r="B1851" t="str">
            <v>TORNEIRA CROMADA MÉDIA 1/2" OU 3/4", DE PAREDE, PADRÃO POPULAR - FORNECIMENTO E INSTALACAO</v>
          </cell>
          <cell r="C1851" t="str">
            <v>UN</v>
          </cell>
          <cell r="D1851">
            <v>35.57</v>
          </cell>
        </row>
        <row r="1852">
          <cell r="A1852" t="str">
            <v>73949/007</v>
          </cell>
          <cell r="B1852" t="str">
            <v>TORNEIRA CROMADA TUBO MOVEL PARA BANCADA 1/2" OU 3/4" PARA PIA DE COZINHA, PADRAO ALTO - FORNECIMENTO E INSTALACAO</v>
          </cell>
          <cell r="C1852" t="str">
            <v>UN</v>
          </cell>
          <cell r="D1852">
            <v>174.19</v>
          </cell>
        </row>
        <row r="1853">
          <cell r="A1853" t="str">
            <v>73949/008</v>
          </cell>
          <cell r="B1853" t="str">
            <v>TORNEIRA CROMADA 1/2" OU 3/4" PARA TANQUE, PADRÃO POPULAR - FORNECIMENTO E INSTALACAO</v>
          </cell>
          <cell r="C1853" t="str">
            <v>UN</v>
          </cell>
          <cell r="D1853">
            <v>22.07</v>
          </cell>
        </row>
        <row r="1854">
          <cell r="A1854" t="str">
            <v>73949/009</v>
          </cell>
          <cell r="B1854" t="str">
            <v>TORNEIRA CROMADA 1/2" OU 3/4" PARA LAVATORIO, PADRÃO POPULAR, COM ENGATE FLEXIVEL PLASTICO 1/2"X30CM - FORNECIMENTO E INSTALACAO</v>
          </cell>
          <cell r="C1854" t="str">
            <v>UN</v>
          </cell>
          <cell r="D1854">
            <v>40.4</v>
          </cell>
        </row>
        <row r="1855">
          <cell r="A1855">
            <v>73951</v>
          </cell>
          <cell r="B1855" t="str">
            <v>SIFAO PLASTICO</v>
          </cell>
          <cell r="C1855"/>
          <cell r="D1855"/>
        </row>
        <row r="1856">
          <cell r="A1856" t="str">
            <v>73951/001</v>
          </cell>
          <cell r="B1856" t="str">
            <v>SIFAO PLASTICO PARA LAVATORIO OU PIA TIPO COPO 1.1/4" - FORNECIMENTO EINSTALACAO</v>
          </cell>
          <cell r="C1856" t="str">
            <v>UN</v>
          </cell>
          <cell r="D1856">
            <v>16.18</v>
          </cell>
        </row>
        <row r="1857">
          <cell r="A1857" t="str">
            <v>73951/002</v>
          </cell>
          <cell r="B1857" t="str">
            <v>SIFAO PLASTICO PARA LAVATORIO OU PIA TIPO COPO 1" - FORNECIMENTO E INSTALACAO</v>
          </cell>
          <cell r="C1857" t="str">
            <v>UN</v>
          </cell>
          <cell r="D1857">
            <v>16.27</v>
          </cell>
        </row>
        <row r="1858">
          <cell r="A1858">
            <v>73956</v>
          </cell>
          <cell r="B1858" t="str">
            <v>TORNEIRA PRESSAO PLASTICA</v>
          </cell>
          <cell r="C1858"/>
          <cell r="D1858"/>
        </row>
        <row r="1859">
          <cell r="A1859" t="str">
            <v>73956/001</v>
          </cell>
          <cell r="B1859" t="str">
            <v>TORNEIRA PLÁSTICA 3/4" PARA TANQUE - FORNECIMENTO E INSTALACAO</v>
          </cell>
          <cell r="C1859" t="str">
            <v>UN</v>
          </cell>
          <cell r="D1859">
            <v>13.82</v>
          </cell>
        </row>
        <row r="1860">
          <cell r="A1860" t="str">
            <v>73956/002</v>
          </cell>
          <cell r="B1860" t="str">
            <v>TORNEIRA PLASTICA 1/2” PARA PIA - FORNECIMENTO E INSTALACAO</v>
          </cell>
          <cell r="C1860" t="str">
            <v>UN</v>
          </cell>
          <cell r="D1860">
            <v>14.06</v>
          </cell>
        </row>
        <row r="1861">
          <cell r="A1861" t="str">
            <v>73956/003</v>
          </cell>
          <cell r="B1861" t="str">
            <v>TORNEIRA PLASTICA 1/2" PARA LAVATORIO COM ENGATE FLEXIVEL EM METAL CROMADO 1/2"X30CM - FORNECIMENTO E INSTALACAO</v>
          </cell>
          <cell r="C1861" t="str">
            <v>UN</v>
          </cell>
          <cell r="D1861">
            <v>30.19</v>
          </cell>
        </row>
        <row r="1862">
          <cell r="A1862">
            <v>73996</v>
          </cell>
          <cell r="B1862" t="str">
            <v>TANQUE PRE-MOLDADO CONCRETO, COMPLETO</v>
          </cell>
          <cell r="C1862"/>
          <cell r="D1862"/>
        </row>
        <row r="1863">
          <cell r="A1863" t="str">
            <v>73996/001</v>
          </cell>
          <cell r="B1863" t="str">
            <v>TANQUE SIMPLES PRE-MOLDADO DE CONCRETO COM VALVULA EM PLASTICO BRANCO1.1/4"X1.1/2", SIFAO PLASTICO TIPO COPO 1.1/4" E TORNEIRA PLASTICA 3/4" - FORNECIMENTO E INSTALACAO</v>
          </cell>
          <cell r="C1863" t="str">
            <v>UN</v>
          </cell>
          <cell r="D1863">
            <v>126.33</v>
          </cell>
        </row>
        <row r="1864">
          <cell r="A1864">
            <v>74013</v>
          </cell>
          <cell r="B1864" t="str">
            <v>BANCA MARMORE S/FURO SOBRE APOIO DE ALVENARIA/VERGA</v>
          </cell>
          <cell r="C1864"/>
          <cell r="D1864"/>
        </row>
        <row r="1865">
          <cell r="A1865" t="str">
            <v>74013/001</v>
          </cell>
          <cell r="B1865" t="str">
            <v>BANCADA DE MARMORE POLIDO BRANCO E=3,0CM, LARGURA 60CM, COM PREVISAO DE ALVENARIA E CINTA DE AMARRACAO - FORNECIMENTO E INSTALACAO</v>
          </cell>
          <cell r="C1865" t="str">
            <v>M</v>
          </cell>
          <cell r="D1865">
            <v>189.48</v>
          </cell>
        </row>
        <row r="1866">
          <cell r="A1866">
            <v>74014</v>
          </cell>
          <cell r="B1866" t="str">
            <v>VALVULA CROMADA P/PIA, LAVATORIO, TANQUE</v>
          </cell>
          <cell r="C1866"/>
          <cell r="D1866"/>
        </row>
        <row r="1867">
          <cell r="A1867" t="str">
            <v>74014/001</v>
          </cell>
          <cell r="B1867" t="str">
            <v>VALVULA EM METAL CROMADO 3.1/2"X1.1/2" - FORNECIMENTO E INSTALACAO</v>
          </cell>
          <cell r="C1867" t="str">
            <v>UN</v>
          </cell>
          <cell r="D1867">
            <v>29</v>
          </cell>
        </row>
        <row r="1868">
          <cell r="A1868" t="str">
            <v>74014/002</v>
          </cell>
          <cell r="B1868" t="str">
            <v>VALVULA EM PLASTICO CROMADO 1" PARA LAVATORIO - FORNECIMENTO E INSTALACAO</v>
          </cell>
          <cell r="C1868" t="str">
            <v>UN</v>
          </cell>
          <cell r="D1868">
            <v>9.67</v>
          </cell>
        </row>
        <row r="1869">
          <cell r="A1869">
            <v>74049</v>
          </cell>
          <cell r="B1869" t="str">
            <v>PRATELEIRA MARMORE</v>
          </cell>
          <cell r="C1869"/>
          <cell r="D1869"/>
        </row>
        <row r="1870">
          <cell r="A1870" t="str">
            <v>74049/001</v>
          </cell>
          <cell r="B1870" t="str">
            <v>MARMORE BRANCO POLIDO PARA BANCADA (TAMPO) E=3CM, LARGURA 55CM ENGASTADA NA PAREDE - FORNECIMENTO E INSTALACAO</v>
          </cell>
          <cell r="C1870" t="str">
            <v>M</v>
          </cell>
          <cell r="D1870">
            <v>163.95</v>
          </cell>
        </row>
        <row r="1871">
          <cell r="A1871" t="str">
            <v>74049/002</v>
          </cell>
          <cell r="B1871" t="str">
            <v>MARMORE BRANCO POLIDO PARA BANCADA (TAMPO) E=3CM, LARGURA 60CM ENGASTADA NA PAREDE - FORNECIMENTO E INSTALACAO</v>
          </cell>
          <cell r="C1871" t="str">
            <v>M</v>
          </cell>
          <cell r="D1871">
            <v>175.92</v>
          </cell>
        </row>
        <row r="1872">
          <cell r="A1872" t="str">
            <v>74049/003</v>
          </cell>
          <cell r="B1872" t="str">
            <v>MARMORE BRANCO POLIDO PARA BANCADA (TAMPO) E=3CM, LARGURA 40CM ENGASTADA NA PAREDE - FORNECIMENTO E INSTALACAO</v>
          </cell>
          <cell r="C1872" t="str">
            <v>M</v>
          </cell>
          <cell r="D1872">
            <v>128.04</v>
          </cell>
        </row>
        <row r="1873">
          <cell r="A1873" t="str">
            <v>74049/004</v>
          </cell>
          <cell r="B1873" t="str">
            <v>MARMORE BRANCO POLIDO PARA BANCADA (TAMPO) E=3CM, LARGURA 30CM ENGASTADA NA PAREDE - FORNECIMENTO E INSTALACAO</v>
          </cell>
          <cell r="C1873" t="str">
            <v>M</v>
          </cell>
          <cell r="D1873">
            <v>104.1</v>
          </cell>
        </row>
        <row r="1874">
          <cell r="A1874">
            <v>74050</v>
          </cell>
          <cell r="B1874" t="str">
            <v>BANCA ACO INOX C/CUBA EM PAREDE,SEM COMPLEMENTOS (SIFAO/VALV/TORN)</v>
          </cell>
          <cell r="C1874"/>
          <cell r="D1874"/>
        </row>
        <row r="1875">
          <cell r="A1875" t="str">
            <v>74050/001</v>
          </cell>
          <cell r="B1875" t="str">
            <v>PIA ACO INOXIDAVEL 120X60CM COM 1 CUBA - FORNECIMENTO E INSTALACAO</v>
          </cell>
          <cell r="C1875" t="str">
            <v>UN</v>
          </cell>
          <cell r="D1875">
            <v>164.54</v>
          </cell>
        </row>
        <row r="1876">
          <cell r="A1876" t="str">
            <v>74050/002</v>
          </cell>
          <cell r="B1876" t="str">
            <v>PIA ACO INOXIDAVEL 200X60CM COM 2 CUBAS - FORNECIMENTO E INSTALACAO</v>
          </cell>
          <cell r="C1876" t="str">
            <v>UN</v>
          </cell>
          <cell r="D1876">
            <v>318.45999999999998</v>
          </cell>
        </row>
        <row r="1877">
          <cell r="A1877">
            <v>74055</v>
          </cell>
          <cell r="B1877" t="str">
            <v>TANQUE MARMORE SINTETICA CAP=22L S/COMPLEMENTOS</v>
          </cell>
          <cell r="C1877"/>
          <cell r="D1877"/>
        </row>
        <row r="1878">
          <cell r="A1878" t="str">
            <v>74055/001</v>
          </cell>
          <cell r="B1878" t="str">
            <v>TANQUE MARMORE SINTETICO 22 LITROS, COM CONJUNTO PARA FIXACAO - FORNECIMENTO E INSTALACAO</v>
          </cell>
          <cell r="C1878" t="str">
            <v>UN</v>
          </cell>
          <cell r="D1878">
            <v>95.35</v>
          </cell>
        </row>
        <row r="1879">
          <cell r="A1879" t="str">
            <v>74055/002</v>
          </cell>
          <cell r="B1879" t="str">
            <v>TANQUE MARMORE SINTETICO 22 LITROS, COM VALVULA EM PLASTICO BRANCO 1.1/4" X 1.1/2" CONJUNTO PARA FIXACAO- FORNECIMENTO E INSTALACAO</v>
          </cell>
          <cell r="C1879" t="str">
            <v>UN</v>
          </cell>
          <cell r="D1879">
            <v>101.84</v>
          </cell>
        </row>
        <row r="1880">
          <cell r="A1880">
            <v>74056</v>
          </cell>
          <cell r="B1880" t="str">
            <v>BANCA/CUBA RESINA SINTETICA</v>
          </cell>
          <cell r="C1880"/>
          <cell r="D1880"/>
        </row>
        <row r="1881">
          <cell r="A1881" t="str">
            <v>74056/001</v>
          </cell>
          <cell r="B1881" t="str">
            <v>BANCADA (TAMPO) MARMORE SINTETICO 120X60CM COM CUBA - FORNECIMENTO E INSTALACAO</v>
          </cell>
          <cell r="C1881" t="str">
            <v>UN</v>
          </cell>
          <cell r="D1881">
            <v>103.34</v>
          </cell>
        </row>
        <row r="1882">
          <cell r="A1882" t="str">
            <v>74056/002</v>
          </cell>
          <cell r="B1882" t="str">
            <v>BANCADA (TAMPO) MARMORE SINTETICO 150X50CM COM CUBA - FORNECIMENTO E INSTALACAO</v>
          </cell>
          <cell r="C1882" t="str">
            <v>UN</v>
          </cell>
          <cell r="D1882">
            <v>134.80000000000001</v>
          </cell>
        </row>
        <row r="1883">
          <cell r="A1883" t="str">
            <v>74056/003</v>
          </cell>
          <cell r="B1883" t="str">
            <v>BANCA DE MARMORE SINTETICO 120X60CM COM CUBA, COM SIFAO PLASTICO TIPOCOPO 1.1/4" E VALVULA PLASTICO CROMADO TIPO AMERICANA 3.1/2"X1.1/2" -FORNECIMENTO E INSTALACAO</v>
          </cell>
          <cell r="C1883" t="str">
            <v>UN</v>
          </cell>
          <cell r="D1883">
            <v>126.01</v>
          </cell>
        </row>
        <row r="1884">
          <cell r="A1884">
            <v>74057</v>
          </cell>
          <cell r="B1884" t="str">
            <v>LAVATORIO SUSPENSO</v>
          </cell>
          <cell r="C1884"/>
          <cell r="D1884"/>
        </row>
        <row r="1885">
          <cell r="A1885" t="str">
            <v>74057/001</v>
          </cell>
          <cell r="B1885" t="str">
            <v>LAVATORIO LOUCA BRANCA SUSPENSO 29,5 X 39,0CM, PADRAO POPULAR, COM CONJUNTO PARA FIXACAO - FORNECIMENTO E INSTALACAO</v>
          </cell>
          <cell r="C1885" t="str">
            <v>UN</v>
          </cell>
          <cell r="D1885">
            <v>58.38</v>
          </cell>
        </row>
        <row r="1886">
          <cell r="A1886" t="str">
            <v>74057/002</v>
          </cell>
          <cell r="B1886" t="str">
            <v>LAVATORIO LOUCA BRANCA SUSPENSO 29,5 X 39,0CM, PADRAO POPULAR, COM SIFAO PLASTICO TIPO COPO 1", VALVULA EM PLASTICO BRANCO 1" E CONJUNTO PARA FIXACAO- FORNECIMENTO E INSTALACAO</v>
          </cell>
          <cell r="C1886" t="str">
            <v>UN</v>
          </cell>
          <cell r="D1886">
            <v>81.14</v>
          </cell>
        </row>
        <row r="1887">
          <cell r="A1887">
            <v>74101</v>
          </cell>
          <cell r="B1887" t="str">
            <v>BACIA SANITARIA, ASSENTO PLASTICO, CAIXA DE DESCARGA PVC DE SOBREPOR,ENGATE PLASTICO, TUBO DE DESCIDA E BOLSA DE BORRACHA</v>
          </cell>
          <cell r="C1887"/>
          <cell r="D1887"/>
        </row>
        <row r="1888">
          <cell r="A1888" t="str">
            <v>74101/001</v>
          </cell>
          <cell r="B1888" t="str">
            <v>VASO SANITARIO, ASSENTO PLASTICO, CAIXA DE DESCARGA PVC DE SOBREPOR,ENGATE PLASTICO, TUBO DE DESCIDA E BOLSA DE BORRACHA</v>
          </cell>
          <cell r="C1888" t="str">
            <v>UN</v>
          </cell>
          <cell r="D1888">
            <v>172.1</v>
          </cell>
        </row>
        <row r="1889">
          <cell r="A1889">
            <v>74113</v>
          </cell>
          <cell r="B1889" t="str">
            <v>TAMPO P/VASO SANITARIO</v>
          </cell>
          <cell r="C1889"/>
          <cell r="D1889"/>
        </row>
        <row r="1890">
          <cell r="A1890" t="str">
            <v>74113/001</v>
          </cell>
          <cell r="B1890" t="str">
            <v>ASSENTO PARA VASO SANITARIO INFANTIL DE PLASTICO - FORNECIMENTO E INSTALACAO</v>
          </cell>
          <cell r="C1890" t="str">
            <v>UN</v>
          </cell>
          <cell r="D1890">
            <v>18.79</v>
          </cell>
        </row>
        <row r="1891">
          <cell r="A1891">
            <v>74123</v>
          </cell>
          <cell r="B1891" t="str">
            <v>APARELHO MISTURADOR</v>
          </cell>
          <cell r="C1891"/>
          <cell r="D1891"/>
        </row>
        <row r="1892">
          <cell r="A1892" t="str">
            <v>74123/001</v>
          </cell>
          <cell r="B1892" t="str">
            <v>APARELHO MISTURADOR CROMADO PARA LAVATORIO COM ENGATE FLEXIVEL EM METAL CROMADO 1/2"X30CM - FORNECIMENTO E INSTALACAO</v>
          </cell>
          <cell r="C1892" t="str">
            <v>UN</v>
          </cell>
          <cell r="D1892">
            <v>247.57</v>
          </cell>
        </row>
        <row r="1893">
          <cell r="A1893" t="str">
            <v>74123/002</v>
          </cell>
          <cell r="B1893" t="str">
            <v>APARELHO MISTURADOR CROMADO PARA BIDE COM DUCHA COM ENGATE FLEXIVEL EMMETAL CROMADO 1/2"X30CM - FORNECIMENTO E INSTALACAO</v>
          </cell>
          <cell r="C1893" t="str">
            <v>UN</v>
          </cell>
          <cell r="D1893">
            <v>274.92</v>
          </cell>
        </row>
        <row r="1894">
          <cell r="A1894" t="str">
            <v>74123/003</v>
          </cell>
          <cell r="B1894" t="str">
            <v>APARELHO MISTURADOR CROMADO PARA PIA - FORNECIMENTO E INSTALACAO</v>
          </cell>
          <cell r="C1894" t="str">
            <v>UN</v>
          </cell>
          <cell r="D1894">
            <v>293.26</v>
          </cell>
        </row>
        <row r="1895">
          <cell r="A1895">
            <v>74126</v>
          </cell>
          <cell r="B1895" t="str">
            <v>BANCA GRANITO</v>
          </cell>
          <cell r="C1895"/>
          <cell r="D1895"/>
        </row>
        <row r="1896">
          <cell r="A1896" t="str">
            <v>74126/001</v>
          </cell>
          <cell r="B1896" t="str">
            <v>GRANITO CINZA POLIDO PARA BANCADA E=2,5 CM, LARGURA 60CM - FORNECIMENTO E INSTALACAO</v>
          </cell>
          <cell r="C1896" t="str">
            <v>M</v>
          </cell>
          <cell r="D1896">
            <v>124.73</v>
          </cell>
        </row>
        <row r="1897">
          <cell r="A1897" t="str">
            <v>74126/002</v>
          </cell>
          <cell r="B1897" t="str">
            <v>GRANITO AMENDOA POLIDO PARA BANCADA E=2,0 CM, LARGURA 60CM - FORNECIMENTO E INSTALACAO</v>
          </cell>
          <cell r="C1897" t="str">
            <v>M</v>
          </cell>
          <cell r="D1897">
            <v>146.72999999999999</v>
          </cell>
        </row>
        <row r="1898">
          <cell r="A1898">
            <v>74127</v>
          </cell>
          <cell r="B1898" t="str">
            <v>VALVULA PLASTICA P/PIA, LAVATORIO, TANQUE</v>
          </cell>
          <cell r="C1898"/>
          <cell r="D1898"/>
        </row>
        <row r="1899">
          <cell r="A1899" t="str">
            <v>74127/001</v>
          </cell>
          <cell r="B1899" t="str">
            <v>VALVULA EM PLASTICO BRANCO 1" PARA PIA, TANQUE OU LAVATORIO SEM LADRAO- FORNECIMENTO E INSTALACAO</v>
          </cell>
          <cell r="C1899" t="str">
            <v>UN</v>
          </cell>
          <cell r="D1899">
            <v>6.26</v>
          </cell>
        </row>
        <row r="1900">
          <cell r="A1900" t="str">
            <v>74127/002</v>
          </cell>
          <cell r="B1900" t="str">
            <v>VALVULA EM PLASTICO BRANCO 1" PARA LAVATORIO COM LADRAO - FORNECIMENTOE INSTALACAO</v>
          </cell>
          <cell r="C1900" t="str">
            <v>UN</v>
          </cell>
          <cell r="D1900">
            <v>6.48</v>
          </cell>
        </row>
        <row r="1901">
          <cell r="A1901" t="str">
            <v>74127/003</v>
          </cell>
          <cell r="B1901" t="str">
            <v>VALVULA EM PLASTICO BRANCO 1.1/2"X1.1/4" PARA TANQUE - FORNECIMENTO EINSTALACAO</v>
          </cell>
          <cell r="C1901" t="str">
            <v>UN</v>
          </cell>
          <cell r="D1901">
            <v>6.48</v>
          </cell>
        </row>
        <row r="1902">
          <cell r="A1902">
            <v>74128</v>
          </cell>
          <cell r="B1902" t="str">
            <v>SIFAO CROMADO</v>
          </cell>
          <cell r="C1902"/>
          <cell r="D1902"/>
        </row>
        <row r="1903">
          <cell r="A1903" t="str">
            <v>74128/001</v>
          </cell>
          <cell r="B1903" t="str">
            <v>SIFAO EM METAL CROMADO 1.1/2"X2" - FORNECIMENTO E INSTALACAO</v>
          </cell>
          <cell r="C1903" t="str">
            <v>UN</v>
          </cell>
          <cell r="D1903">
            <v>73.78</v>
          </cell>
        </row>
        <row r="1904">
          <cell r="A1904" t="str">
            <v>74128/002</v>
          </cell>
          <cell r="B1904" t="str">
            <v>SIFAO EM METAL CROMADO 1"X1.1/2" - FORNECIMENTO E INSTALACAO</v>
          </cell>
          <cell r="C1904" t="str">
            <v>UN</v>
          </cell>
          <cell r="D1904">
            <v>59.54</v>
          </cell>
        </row>
        <row r="1905">
          <cell r="A1905" t="str">
            <v>74128/003</v>
          </cell>
          <cell r="B1905" t="str">
            <v>SIFAO EM METAL CROMADO 1"X1.1/4" - FORNECIMENTO E INSTALACAO</v>
          </cell>
          <cell r="C1905" t="str">
            <v>UN</v>
          </cell>
          <cell r="D1905">
            <v>78.44</v>
          </cell>
        </row>
        <row r="1906">
          <cell r="A1906">
            <v>74129</v>
          </cell>
          <cell r="B1906" t="str">
            <v>CUBA DE ACO INOXIDAVEL S/COMPLEMENTOS</v>
          </cell>
          <cell r="C1906"/>
          <cell r="D1906"/>
        </row>
        <row r="1907">
          <cell r="A1907" t="str">
            <v>74129/001</v>
          </cell>
          <cell r="B1907" t="str">
            <v>CUBA DE ACO INOXIDAVEL 46,5X30,0X11,5CM - FORNECIMENTO E INSTALACAO</v>
          </cell>
          <cell r="C1907" t="str">
            <v>UN</v>
          </cell>
          <cell r="D1907">
            <v>63.76</v>
          </cell>
        </row>
        <row r="1908">
          <cell r="A1908" t="str">
            <v>74129/002</v>
          </cell>
          <cell r="B1908" t="str">
            <v>CUBA DE ACO INOXIDAVEL 56,0X33,0X11,5CM - FORNECIMENTO E INSTALACAO</v>
          </cell>
          <cell r="C1908" t="str">
            <v>UN</v>
          </cell>
          <cell r="D1908">
            <v>72.489999999999995</v>
          </cell>
        </row>
        <row r="1909">
          <cell r="A1909" t="str">
            <v>74129/003</v>
          </cell>
          <cell r="B1909" t="str">
            <v>CUBA DE ACO INOXIDAVEL 40,0X34,0X11,5CM - FORNECIMENTO E INSTALACAO</v>
          </cell>
          <cell r="C1909" t="str">
            <v>UN</v>
          </cell>
          <cell r="D1909">
            <v>68.739999999999995</v>
          </cell>
        </row>
        <row r="1910">
          <cell r="A1910">
            <v>74135</v>
          </cell>
          <cell r="B1910" t="str">
            <v>BANCA MARMORE</v>
          </cell>
          <cell r="C1910"/>
          <cell r="D1910"/>
        </row>
        <row r="1911">
          <cell r="A1911" t="str">
            <v>74135/001</v>
          </cell>
          <cell r="B1911" t="str">
            <v>BANCADA (TAMPO) MARMORE BRANCO NACIONAL E = 3CM, LARGURA 50CM, POLIDOCOM FURO PARA CUBA - FORNECIMENTO E INSTALACAO</v>
          </cell>
          <cell r="C1911" t="str">
            <v>M</v>
          </cell>
          <cell r="D1911">
            <v>159.86000000000001</v>
          </cell>
        </row>
        <row r="1912">
          <cell r="A1912" t="str">
            <v>74135/002</v>
          </cell>
          <cell r="B1912" t="str">
            <v>BANCADA (TAMPO) MARMORE BRANCO NACIONAL E = 3CM, LARGURA 55CM, POLIDOCOM FURO PARA CUBA - FORNECIMENTO E INSTALACAO</v>
          </cell>
          <cell r="C1912" t="str">
            <v>M</v>
          </cell>
          <cell r="D1912">
            <v>172.52</v>
          </cell>
        </row>
        <row r="1913">
          <cell r="A1913" t="str">
            <v>74135/003</v>
          </cell>
          <cell r="B1913" t="str">
            <v>BANCADA (TAMPO) MARMORE BRANCO NACIONAL E = 3CM, LARGURA 60CM, POLIDOCOM FURO PARA CUBA</v>
          </cell>
          <cell r="C1913" t="str">
            <v>M</v>
          </cell>
          <cell r="D1913">
            <v>185.19</v>
          </cell>
        </row>
        <row r="1914">
          <cell r="A1914" t="str">
            <v>74135/004</v>
          </cell>
          <cell r="B1914" t="str">
            <v>BANCADA (TAMPO) MARMORE BRANCO NACIONAL E = 3CM, LARGURA 62CM, POLIDOCOM FURO PARA CUBA - FORNECIMENTO E INSTALACAO</v>
          </cell>
          <cell r="C1914" t="str">
            <v>M</v>
          </cell>
          <cell r="D1914">
            <v>190.26</v>
          </cell>
        </row>
        <row r="1915">
          <cell r="A1915" t="str">
            <v>74135/005</v>
          </cell>
          <cell r="B1915" t="str">
            <v>BANCADA (TAMPO) MARMORE BRANCO NACIONAL E = 3CM, LARGURA 67CM, POLIDOCOM FURO PARA CUBA - FORNECIMENTO E INSTALACAO</v>
          </cell>
          <cell r="C1915" t="str">
            <v>M</v>
          </cell>
          <cell r="D1915">
            <v>202.92</v>
          </cell>
        </row>
        <row r="1916">
          <cell r="A1916">
            <v>74146</v>
          </cell>
          <cell r="B1916" t="str">
            <v>TANQUE LOUCA BRANCO SEM COLUNA, COMPLETO</v>
          </cell>
          <cell r="C1916"/>
          <cell r="D1916"/>
        </row>
        <row r="1917">
          <cell r="A1917" t="str">
            <v>74146/001</v>
          </cell>
          <cell r="B1917" t="str">
            <v>TANQUE LOUCA BRANCO SEM COLUNA, COMPLETO INCLUSIVE TORNEIRA METALICA</v>
          </cell>
          <cell r="C1917" t="str">
            <v>UN</v>
          </cell>
          <cell r="D1917">
            <v>189.44</v>
          </cell>
        </row>
        <row r="1918">
          <cell r="A1918">
            <v>74148</v>
          </cell>
          <cell r="B1918" t="str">
            <v>LAVATORIO(BANCA MARMORE BR 80X55CM C/CUBA EMBUTIR)</v>
          </cell>
          <cell r="C1918"/>
          <cell r="D1918"/>
        </row>
        <row r="1919">
          <cell r="A1919" t="str">
            <v>74148/001</v>
          </cell>
          <cell r="B1919" t="str">
            <v>LAVATORIO EM BANCA MARMORE BRANCO 80X55CM COM CUBA EMBUTIR OVAL</v>
          </cell>
          <cell r="C1919" t="str">
            <v>UN</v>
          </cell>
          <cell r="D1919">
            <v>246.74</v>
          </cell>
        </row>
        <row r="1920">
          <cell r="A1920">
            <v>74149</v>
          </cell>
          <cell r="B1920" t="str">
            <v>PIA COZINHA (BANCA GRANITO CINZA / CUBA INOX / TORNEIRA PAREDE)</v>
          </cell>
          <cell r="C1920"/>
          <cell r="D1920"/>
        </row>
        <row r="1921">
          <cell r="A1921" t="str">
            <v>74149/001</v>
          </cell>
          <cell r="B1921" t="str">
            <v>PIA COZINHA EM BANCA GRANITO CINZA 1,20X0,60M/CUBA INOX/TORNEIRA PAREDE</v>
          </cell>
          <cell r="C1921" t="str">
            <v>UN</v>
          </cell>
          <cell r="D1921">
            <v>265.7</v>
          </cell>
        </row>
        <row r="1922">
          <cell r="A1922">
            <v>74193</v>
          </cell>
          <cell r="B1922" t="str">
            <v>VASO SANITARIO COM CAIXA DE DESCARGA ACOPLADA</v>
          </cell>
          <cell r="C1922"/>
          <cell r="D1922"/>
        </row>
        <row r="1923">
          <cell r="A1923" t="str">
            <v>74193/001</v>
          </cell>
          <cell r="B1923" t="str">
            <v>VASO SANITARIO COM CAIXA DE DESCARGA ACOPLADA - LOUCA BRANCA</v>
          </cell>
          <cell r="C1923" t="str">
            <v>UN</v>
          </cell>
          <cell r="D1923">
            <v>233.1</v>
          </cell>
        </row>
        <row r="1924">
          <cell r="A1924">
            <v>74226</v>
          </cell>
          <cell r="B1924" t="str">
            <v>TAMPO MARMORE P/BALCAO</v>
          </cell>
          <cell r="C1924"/>
          <cell r="D1924"/>
        </row>
        <row r="1925">
          <cell r="A1925" t="str">
            <v>74226/001</v>
          </cell>
          <cell r="B1925" t="str">
            <v>BANCADA DE MARMORE POLIDO BRANCO E=3,0CM, LARGURA 45CM - FORNECIMENTOE INSTALACAO</v>
          </cell>
          <cell r="C1925" t="str">
            <v>M</v>
          </cell>
          <cell r="D1925">
            <v>128.83000000000001</v>
          </cell>
        </row>
        <row r="1926">
          <cell r="A1926">
            <v>74227</v>
          </cell>
          <cell r="B1926" t="str">
            <v>CAIXA DESCARGA EMBUTIR PLASTICA</v>
          </cell>
          <cell r="C1926"/>
          <cell r="D1926"/>
        </row>
        <row r="1927">
          <cell r="A1927" t="str">
            <v>74227/001</v>
          </cell>
          <cell r="B1927" t="str">
            <v>CAIXA DESCARGA PLASTICA, EMBUTIR, COMPLETA, COM ESPELHO CROMADO E TUBOBENGALA PVC PARA LIGACAO EM CAIXA DESCARGA DE EMBUTIR - FORNECIMENTOE INSTALACAO</v>
          </cell>
          <cell r="C1927" t="str">
            <v>UN</v>
          </cell>
          <cell r="D1927">
            <v>209.72</v>
          </cell>
        </row>
        <row r="1928">
          <cell r="A1928">
            <v>74230</v>
          </cell>
          <cell r="B1928" t="str">
            <v>ASSENTO PLASTICO P/BACIA SANITARIA</v>
          </cell>
          <cell r="C1928"/>
          <cell r="D1928"/>
        </row>
        <row r="1929">
          <cell r="A1929" t="str">
            <v>74230/001</v>
          </cell>
          <cell r="B1929" t="str">
            <v>ASSENTO PARA VASO SANITARIO DE PLASTICO PADRAO POPULAR - FORNECIMENTOE INSTALACAO</v>
          </cell>
          <cell r="C1929" t="str">
            <v>UN</v>
          </cell>
          <cell r="D1929">
            <v>17.21</v>
          </cell>
        </row>
        <row r="1930">
          <cell r="A1930">
            <v>74234</v>
          </cell>
          <cell r="B1930" t="str">
            <v>MICTORIO LOUCA S/INSTALACAO HIDRAULICA/SANITARIA</v>
          </cell>
          <cell r="C1930"/>
          <cell r="D1930"/>
        </row>
        <row r="1931">
          <cell r="A1931" t="str">
            <v>74234/001</v>
          </cell>
          <cell r="B1931" t="str">
            <v>MICTORIO SIFONADO DE LOUCA BRANCA COM PERTENCES, COM REGISTRO DE PRESSAO 1/2" COM CANOPLA CROMADA ACABAMENTO SIMPLES E CONJUNTO PARA FIXACAO- FORNECIMENTO E INSTALACAO</v>
          </cell>
          <cell r="C1931" t="str">
            <v>UN</v>
          </cell>
          <cell r="D1931">
            <v>200.39</v>
          </cell>
        </row>
        <row r="1932">
          <cell r="A1932">
            <v>184</v>
          </cell>
          <cell r="B1932" t="str">
            <v>FOSSAS/SUMIDOUROS</v>
          </cell>
          <cell r="C1932"/>
          <cell r="D1932"/>
        </row>
        <row r="1933">
          <cell r="A1933">
            <v>6087</v>
          </cell>
          <cell r="B1933" t="str">
            <v>TAMPA EM CONCRETO ARMADO 60X60X5CM P/CX INSPECAO/FOSSA SEPTICA</v>
          </cell>
          <cell r="C1933" t="str">
            <v>UN</v>
          </cell>
          <cell r="D1933">
            <v>17.829999999999998</v>
          </cell>
        </row>
        <row r="1934">
          <cell r="A1934">
            <v>74197</v>
          </cell>
          <cell r="B1934" t="str">
            <v>FOSSA SEPTICA 1500L / ALVENARIA TIJOLO MACICO 1/2VEZ</v>
          </cell>
          <cell r="C1934"/>
          <cell r="D1934"/>
        </row>
        <row r="1935">
          <cell r="A1935" t="str">
            <v>74197/001</v>
          </cell>
          <cell r="B1935" t="str">
            <v>FOSSA SEPTICA EM ALVENARIA DE TIJOLO CERAMICO MACICO DIMENSOES EXTERNAS 1,90X1,10X1,40M, 1.500 LITROS, REVESTIDA INTERNAMENTE COM BARRA LISA, COM TAMPA EM CONCRETO ARMADO COM ESPESSURA 8CM</v>
          </cell>
          <cell r="C1935" t="str">
            <v>UN</v>
          </cell>
          <cell r="D1935">
            <v>891.08</v>
          </cell>
        </row>
        <row r="1936">
          <cell r="A1936">
            <v>74198</v>
          </cell>
          <cell r="B1936" t="str">
            <v>SUMIDOURO H=5,0M COM TIJOLOS MACICOS A CRIVO ARGAMASSADOS</v>
          </cell>
          <cell r="C1936"/>
          <cell r="D1936"/>
        </row>
        <row r="1937">
          <cell r="A1937" t="str">
            <v>74198/001</v>
          </cell>
          <cell r="B1937" t="str">
            <v>SUMIDOURO EM ALVENARIA DE TIJOLO CERAMICO MACICO DIAMETRO 1,20M E ALTURA 5,00M, COM TAMPA EM CONCRETO ARMADO DIAMETRO 1,40M E ESPESSURA 10CM</v>
          </cell>
          <cell r="C1937" t="str">
            <v>UN</v>
          </cell>
          <cell r="D1937">
            <v>726.84</v>
          </cell>
        </row>
        <row r="1938">
          <cell r="A1938" t="str">
            <v>74198/002</v>
          </cell>
          <cell r="B1938" t="str">
            <v>SUMIDOURO EM ALVENARIA DE TIJOLO CERAMICO MACIÇO DIAMETRO 1,40M E ALTURA 5,00M, COM TAMPA EM CONCRETO ARMADO DIAMETRO 1,60M E ESPESSURA 10CM</v>
          </cell>
          <cell r="C1938" t="str">
            <v>UN</v>
          </cell>
          <cell r="D1938">
            <v>904.46</v>
          </cell>
        </row>
        <row r="1939">
          <cell r="A1939">
            <v>185</v>
          </cell>
          <cell r="B1939" t="str">
            <v>PONTOS DE AGUA/ESGOTO</v>
          </cell>
          <cell r="C1939"/>
          <cell r="D1939"/>
        </row>
        <row r="1940">
          <cell r="A1940">
            <v>73958</v>
          </cell>
          <cell r="B1940" t="str">
            <v>PONTO ESGOTO</v>
          </cell>
          <cell r="C1940"/>
          <cell r="D1940"/>
        </row>
        <row r="1941">
          <cell r="A1941" t="str">
            <v>73958/001</v>
          </cell>
          <cell r="B1941" t="str">
            <v>PONTO DE ESGOTO PVC 100MM - MEDIA 1,10M DE TUBO PVC ESGOTO PREDIAL DN100MM E 1 JOELHO PVC 90GRAUS ESGOTO PREDIAL DN 100MM - FORNECIMENTO EINSTALACAO</v>
          </cell>
          <cell r="C1941" t="str">
            <v>PT</v>
          </cell>
          <cell r="D1941">
            <v>68.3</v>
          </cell>
        </row>
        <row r="1942">
          <cell r="A1942">
            <v>73959</v>
          </cell>
          <cell r="B1942" t="str">
            <v>PONTO AGUA FRIA</v>
          </cell>
          <cell r="C1942"/>
          <cell r="D1942"/>
        </row>
        <row r="1943">
          <cell r="A1943" t="str">
            <v>73959/001</v>
          </cell>
          <cell r="B1943" t="str">
            <v>PONTO DE AGUA FRIA PVC 3/4" - MEDIA 5,00M DE TUBO DE PVC ROSCAVEL AGUA FRIA 3/4" E 2 JOELHOS DE PVC ROSCAVEL 90GRAUS AGUA FRIA 3/4" - FORNECIMENTO E INSTALACAO</v>
          </cell>
          <cell r="C1943" t="str">
            <v>PT</v>
          </cell>
          <cell r="D1943">
            <v>56.68</v>
          </cell>
        </row>
        <row r="1944">
          <cell r="A1944" t="str">
            <v>73959/002</v>
          </cell>
          <cell r="B1944" t="str">
            <v>PONTO DE AGUA FRIA PVC 1/2" - MEDIA 5,00M DE TUBO DE PVC ROSCAVEL AGUA FRIA 1/2" E 2 JOELHOS DE PVC ROSCAVEL 90GRAUS AGUA FRIA 1/2" - FORNECIMENTO E INSTALACAO</v>
          </cell>
          <cell r="C1944" t="str">
            <v>PT</v>
          </cell>
          <cell r="D1944">
            <v>51.19</v>
          </cell>
        </row>
        <row r="1945">
          <cell r="A1945">
            <v>74260</v>
          </cell>
          <cell r="B1945" t="str">
            <v>TUBO DE FERRO GALVANIZADO DN=1/2" COM LUVAS SIMPLES E UNIAO - FORNECIMENTO E INSTALACAO</v>
          </cell>
          <cell r="C1945" t="str">
            <v>M</v>
          </cell>
          <cell r="D1945">
            <v>50.99</v>
          </cell>
        </row>
        <row r="1946">
          <cell r="A1946">
            <v>271</v>
          </cell>
          <cell r="B1946" t="str">
            <v>REGISTROS/VALVULAS</v>
          </cell>
          <cell r="C1946"/>
          <cell r="D1946"/>
        </row>
        <row r="1947">
          <cell r="A1947">
            <v>40729</v>
          </cell>
          <cell r="B1947" t="str">
            <v>VALVULA DESCARGA 1.1/2" COM REGISTRO, ACABAMENTO EM METAL CROMADO - FORNECIMENTO E INSTALACAO</v>
          </cell>
          <cell r="C1947" t="str">
            <v>UN</v>
          </cell>
          <cell r="D1947">
            <v>142.06</v>
          </cell>
        </row>
        <row r="1948">
          <cell r="A1948">
            <v>72711</v>
          </cell>
          <cell r="B1948" t="str">
            <v>REGISTRO GAVETA 1/2" BRUTO LATAO - FORNECIMENTO E INSTALACAO</v>
          </cell>
          <cell r="C1948" t="str">
            <v>UN</v>
          </cell>
          <cell r="D1948">
            <v>23.9</v>
          </cell>
        </row>
        <row r="1949">
          <cell r="A1949">
            <v>73663</v>
          </cell>
          <cell r="B1949" t="str">
            <v>REGISTRO DE PRESSÃO COM CANOPLA Ø 25MM (1") - FORNECIMENTO E INSTALAÇÃO</v>
          </cell>
          <cell r="C1949" t="str">
            <v>UN</v>
          </cell>
          <cell r="D1949">
            <v>56.93</v>
          </cell>
        </row>
        <row r="1950">
          <cell r="A1950">
            <v>73664</v>
          </cell>
          <cell r="B1950" t="str">
            <v>REGISTRO DE PRESSÃO COM CANOPLA Ø 15MM (1/2") - FORNECIMENTO E INSTALAÇÃO</v>
          </cell>
          <cell r="C1950" t="str">
            <v>UN</v>
          </cell>
          <cell r="D1950">
            <v>44.23</v>
          </cell>
        </row>
        <row r="1951">
          <cell r="A1951">
            <v>73795</v>
          </cell>
          <cell r="B1951" t="str">
            <v>FORNECIMENTO E COLOCACAO DE VALVULAS DE RETENCAO</v>
          </cell>
          <cell r="C1951"/>
          <cell r="D1951"/>
        </row>
        <row r="1952">
          <cell r="A1952" t="str">
            <v>73795/001</v>
          </cell>
          <cell r="B1952" t="str">
            <v>VÁLVULA DE RETENÇÃO VERTICAL Ø 20MM (3/4") - FORNECIMENTO E INSTALAÇÃO</v>
          </cell>
          <cell r="C1952" t="str">
            <v>UN</v>
          </cell>
          <cell r="D1952">
            <v>36.01</v>
          </cell>
        </row>
        <row r="1953">
          <cell r="A1953" t="str">
            <v>73795/002</v>
          </cell>
          <cell r="B1953" t="str">
            <v>VÁLVULA DE RETENÇÃO VERTICAL Ø 25MM (1") - FORNECIMENTO E INSTALAÇÃO</v>
          </cell>
          <cell r="C1953" t="str">
            <v>UN</v>
          </cell>
          <cell r="D1953">
            <v>40.24</v>
          </cell>
        </row>
        <row r="1954">
          <cell r="A1954" t="str">
            <v>73795/003</v>
          </cell>
          <cell r="B1954" t="str">
            <v>VÁLVULA DE RETENÇÃO VERTICAL Ø 32MM (1.1/4") - FORNECIMENTO E INSTALAÇÃO</v>
          </cell>
          <cell r="C1954" t="str">
            <v>UN</v>
          </cell>
          <cell r="D1954">
            <v>49.31</v>
          </cell>
        </row>
        <row r="1955">
          <cell r="A1955" t="str">
            <v>73795/004</v>
          </cell>
          <cell r="B1955" t="str">
            <v>VÁLVULA DE RETENÇÃO VERTICAL Ø 40MM (1.1/2") - FORNECIMENTO E INSTALAÇÃO</v>
          </cell>
          <cell r="C1955" t="str">
            <v>UN</v>
          </cell>
          <cell r="D1955">
            <v>60.81</v>
          </cell>
        </row>
        <row r="1956">
          <cell r="A1956" t="str">
            <v>73795/005</v>
          </cell>
          <cell r="B1956" t="str">
            <v>VÁLVULA DE RETENÇÃO VERTICAL Ø 50MM (2") - FORNECIMENTO E INSTALAÇÃO</v>
          </cell>
          <cell r="C1956" t="str">
            <v>UN</v>
          </cell>
          <cell r="D1956">
            <v>76.599999999999994</v>
          </cell>
        </row>
        <row r="1957">
          <cell r="A1957" t="str">
            <v>73795/006</v>
          </cell>
          <cell r="B1957" t="str">
            <v>VÁLVULA DE RETENÇÃO VERTICAL Ø 80MM (3") - FORNECIMENTO E INSTALAÇÃO</v>
          </cell>
          <cell r="C1957" t="str">
            <v>UN</v>
          </cell>
          <cell r="D1957">
            <v>157</v>
          </cell>
        </row>
        <row r="1958">
          <cell r="A1958" t="str">
            <v>73795/007</v>
          </cell>
          <cell r="B1958" t="str">
            <v>VÁLVULA DE RETENÇÃO VERTICAL Ø 100MM (4") - FORNECIMENTO E INSTALAÇÃO</v>
          </cell>
          <cell r="C1958" t="str">
            <v>UN</v>
          </cell>
          <cell r="D1958">
            <v>294.64999999999998</v>
          </cell>
        </row>
        <row r="1959">
          <cell r="A1959" t="str">
            <v>73795/008</v>
          </cell>
          <cell r="B1959" t="str">
            <v>VÁLVULA DE RETENÇÃO HORIZONTAL Ø 20MM (3/4") - FORNECIMENTO E INSTALAÇÃO</v>
          </cell>
          <cell r="C1959" t="str">
            <v>UN</v>
          </cell>
          <cell r="D1959">
            <v>46.63</v>
          </cell>
        </row>
        <row r="1960">
          <cell r="A1960" t="str">
            <v>73795/009</v>
          </cell>
          <cell r="B1960" t="str">
            <v>VÁLVULA DE RETENÇÃO HORIZONTAL Ø 25MM (1") - FORNECIMENTO E INSTALAÇÃO</v>
          </cell>
          <cell r="C1960" t="str">
            <v>UN</v>
          </cell>
          <cell r="D1960">
            <v>59.82</v>
          </cell>
        </row>
        <row r="1961">
          <cell r="A1961" t="str">
            <v>73795/010</v>
          </cell>
          <cell r="B1961" t="str">
            <v>VÁLVULA DE RETENÇÃO HORIZONTAL Ø 32MM (1.1/4") - FORNECIMENTO E INSTALAÇÃO</v>
          </cell>
          <cell r="C1961" t="str">
            <v>UN</v>
          </cell>
          <cell r="D1961">
            <v>82.23</v>
          </cell>
        </row>
        <row r="1962">
          <cell r="A1962" t="str">
            <v>73795/011</v>
          </cell>
          <cell r="B1962" t="str">
            <v>VÁLVULA DE RETENÇÃO HORIZONTAL Ø 40MM (1.1/2") - FORNECIMENTO E INSTALAÇÃO</v>
          </cell>
          <cell r="C1962" t="str">
            <v>UN</v>
          </cell>
          <cell r="D1962">
            <v>95.77</v>
          </cell>
        </row>
        <row r="1963">
          <cell r="A1963" t="str">
            <v>73795/012</v>
          </cell>
          <cell r="B1963" t="str">
            <v>VÁLVULA DE RETENÇÃO HORIZONTAL Ø 50MM (2") - FORNECIMENTO E INSTALAÇÃO</v>
          </cell>
          <cell r="C1963" t="str">
            <v>UN</v>
          </cell>
          <cell r="D1963">
            <v>135.24</v>
          </cell>
        </row>
        <row r="1964">
          <cell r="A1964" t="str">
            <v>73795/013</v>
          </cell>
          <cell r="B1964" t="str">
            <v>VÁLVULA DE RETENÇÃO HORIZONTAL Ø 65MM (2.1/2") - FORNECIMENTO E INSTALAÇÃO</v>
          </cell>
          <cell r="C1964" t="str">
            <v>UN</v>
          </cell>
          <cell r="D1964">
            <v>179.81</v>
          </cell>
        </row>
        <row r="1965">
          <cell r="A1965" t="str">
            <v>73795/014</v>
          </cell>
          <cell r="B1965" t="str">
            <v>VÁLVULA DE RETENÇÃO HORIZONTAL Ø 80MM (3") - FORNECIMENTO E INSTALAÇÃO</v>
          </cell>
          <cell r="C1965" t="str">
            <v>UN</v>
          </cell>
          <cell r="D1965">
            <v>205.5</v>
          </cell>
        </row>
        <row r="1966">
          <cell r="A1966" t="str">
            <v>73795/015</v>
          </cell>
          <cell r="B1966" t="str">
            <v>VÁLVULA DE RETENÇÃO HORIZONTAL Ø 100MM (4") - FORNECIMENTO E INSTALAÇÃO</v>
          </cell>
          <cell r="C1966" t="str">
            <v>UN</v>
          </cell>
          <cell r="D1966">
            <v>389.97</v>
          </cell>
        </row>
        <row r="1967">
          <cell r="A1967">
            <v>73796</v>
          </cell>
          <cell r="B1967" t="str">
            <v>FORNECIMENTO E COLOCACAO DE VALVULAS DE PE</v>
          </cell>
          <cell r="C1967"/>
          <cell r="D1967"/>
        </row>
        <row r="1968">
          <cell r="A1968" t="str">
            <v>73796/001</v>
          </cell>
          <cell r="B1968" t="str">
            <v>VÁLVULA DE PÉ COM CRIVO Ø 20MM (3/4") - FORNECIMENTO E INSTALAÇÃO</v>
          </cell>
          <cell r="C1968" t="str">
            <v>UN</v>
          </cell>
          <cell r="D1968">
            <v>40.479999999999997</v>
          </cell>
        </row>
        <row r="1969">
          <cell r="A1969" t="str">
            <v>73796/002</v>
          </cell>
          <cell r="B1969" t="str">
            <v>VÁLVULA DE PÉ COM CRIVO Ø 25MM (1") - FORNECIMENTO E INSTALAÇÃO</v>
          </cell>
          <cell r="C1969" t="str">
            <v>UN</v>
          </cell>
          <cell r="D1969">
            <v>44.99</v>
          </cell>
        </row>
        <row r="1970">
          <cell r="A1970" t="str">
            <v>73796/003</v>
          </cell>
          <cell r="B1970" t="str">
            <v>VÁLVULA DE PÉ COM CRIVO Ø 40MM (1.1/2") - FORNECIMENTO E INSTALAÇÃO</v>
          </cell>
          <cell r="C1970" t="str">
            <v>UN</v>
          </cell>
          <cell r="D1970">
            <v>71.53</v>
          </cell>
        </row>
        <row r="1971">
          <cell r="A1971" t="str">
            <v>73796/004</v>
          </cell>
          <cell r="B1971" t="str">
            <v>VÁLVULA DE PÉ COM CRIVO Ø 50MM (2") - FORNECIMENTO E INSTALAÇÃO</v>
          </cell>
          <cell r="C1971" t="str">
            <v>UN</v>
          </cell>
          <cell r="D1971">
            <v>94.68</v>
          </cell>
        </row>
        <row r="1972">
          <cell r="A1972" t="str">
            <v>73796/005</v>
          </cell>
          <cell r="B1972" t="str">
            <v>VÁLVULA DE PÉ COM CRIVO Ø 65MM (2.1/2") - FORNECIMENTO E INSTALAÇÃO</v>
          </cell>
          <cell r="C1972" t="str">
            <v>UN</v>
          </cell>
          <cell r="D1972">
            <v>165.36</v>
          </cell>
        </row>
        <row r="1973">
          <cell r="A1973" t="str">
            <v>73796/006</v>
          </cell>
          <cell r="B1973" t="str">
            <v>VÁLVULA DE PÉ COM CRIVO Ø 80MM (3") - FORNECIMENTO E INSTALAÇÃO</v>
          </cell>
          <cell r="C1973" t="str">
            <v>UN</v>
          </cell>
          <cell r="D1973">
            <v>210.09</v>
          </cell>
        </row>
        <row r="1974">
          <cell r="A1974" t="str">
            <v>73796/007</v>
          </cell>
          <cell r="B1974" t="str">
            <v>VÁLVULA DE PÉ COM CRIVO Ø 100MM (4") - FORNECIMENTO E INSTALAÇÃO</v>
          </cell>
          <cell r="C1974" t="str">
            <v>UN</v>
          </cell>
          <cell r="D1974">
            <v>343.69</v>
          </cell>
        </row>
        <row r="1975">
          <cell r="A1975">
            <v>73797</v>
          </cell>
          <cell r="B1975" t="str">
            <v>REGISTROS DE GAVETA - FORNECIMENTO E COLOCACAO</v>
          </cell>
          <cell r="C1975"/>
          <cell r="D1975"/>
        </row>
        <row r="1976">
          <cell r="A1976" t="str">
            <v>73797/001</v>
          </cell>
          <cell r="B1976" t="str">
            <v>REGISTRO DE GAVETA COM CANOPLA Ø 32MM (1.1/4") - FORNECIMENTO E INSTALAÇÃO</v>
          </cell>
          <cell r="C1976" t="str">
            <v>UN</v>
          </cell>
          <cell r="D1976">
            <v>76.25</v>
          </cell>
        </row>
        <row r="1977">
          <cell r="A1977">
            <v>73870</v>
          </cell>
          <cell r="B1977" t="str">
            <v>FORNECIMENTO E COLOCACAO DE REGISTROS DE ESFERA</v>
          </cell>
          <cell r="C1977"/>
          <cell r="D1977"/>
        </row>
        <row r="1978">
          <cell r="A1978" t="str">
            <v>73870/001</v>
          </cell>
          <cell r="B1978" t="str">
            <v>VÁLVULA DE ESFERA EM BRONZE Ø 1/2" - FORNECIMENTO E INSTALAÇÃO</v>
          </cell>
          <cell r="C1978" t="str">
            <v>UN</v>
          </cell>
          <cell r="D1978">
            <v>28.72</v>
          </cell>
        </row>
        <row r="1979">
          <cell r="A1979" t="str">
            <v>73870/002</v>
          </cell>
          <cell r="B1979" t="str">
            <v>VÁLVULA DE ESFERA EM BRONZE Ø 3/4" - FORNECIMENTO E INSTALAÇÃO</v>
          </cell>
          <cell r="C1979" t="str">
            <v>UN</v>
          </cell>
          <cell r="D1979">
            <v>32.18</v>
          </cell>
        </row>
        <row r="1980">
          <cell r="A1980" t="str">
            <v>73870/003</v>
          </cell>
          <cell r="B1980" t="str">
            <v>VÁLVULA DE ESFERA EM BRONZE Ø 1.1/4" - FORNECIMENTO E INSTALAÇÃO</v>
          </cell>
          <cell r="C1980" t="str">
            <v>UN</v>
          </cell>
          <cell r="D1980">
            <v>40.89</v>
          </cell>
        </row>
        <row r="1981">
          <cell r="A1981" t="str">
            <v>73870/004</v>
          </cell>
          <cell r="B1981" t="str">
            <v>REGISTRO DE ESFERA EM BRONZE D= 1.1/4" FORNEC E COLOCACAO</v>
          </cell>
          <cell r="C1981" t="str">
            <v>UN</v>
          </cell>
          <cell r="D1981">
            <v>56.26</v>
          </cell>
        </row>
        <row r="1982">
          <cell r="A1982" t="str">
            <v>73870/005</v>
          </cell>
          <cell r="B1982" t="str">
            <v>VÁLVULA DE ESFERA EM BRONZE Ø 1.1/2" - FORNECIMENTO E INSTALAÇÃO</v>
          </cell>
          <cell r="C1982" t="str">
            <v>UN</v>
          </cell>
          <cell r="D1982">
            <v>67.36</v>
          </cell>
        </row>
        <row r="1983">
          <cell r="A1983" t="str">
            <v>73870/006</v>
          </cell>
          <cell r="B1983" t="str">
            <v>VÁLVULA DE ESFERA EM BRONZE Ø 2" - FORNECIMENTO E INSTALAÇÃO</v>
          </cell>
          <cell r="C1983" t="str">
            <v>UN</v>
          </cell>
          <cell r="D1983">
            <v>98.58</v>
          </cell>
        </row>
        <row r="1984">
          <cell r="A1984">
            <v>73975</v>
          </cell>
          <cell r="B1984" t="str">
            <v>FORN./ASSENT REGISTRO PRESSAO CROMADO 3/4"</v>
          </cell>
          <cell r="C1984"/>
          <cell r="D1984"/>
        </row>
        <row r="1985">
          <cell r="A1985" t="str">
            <v>73975/001</v>
          </cell>
          <cell r="B1985" t="str">
            <v>REGISTRO PRESSAO 3/4" COM CANOPLA ACABAMENTO CROMADO SIMPLES - FORNECIMENTO E INSTALACAO</v>
          </cell>
          <cell r="C1985" t="str">
            <v>UN</v>
          </cell>
          <cell r="D1985">
            <v>47.34</v>
          </cell>
        </row>
        <row r="1986">
          <cell r="A1986">
            <v>74091</v>
          </cell>
          <cell r="B1986" t="str">
            <v>VALVULA DE RETENCAO VERTICAL DE 2 1/2" ASSENTE C/FIO BAHIA E PASTA</v>
          </cell>
          <cell r="C1986"/>
          <cell r="D1986"/>
        </row>
        <row r="1987">
          <cell r="A1987" t="str">
            <v>74091/001</v>
          </cell>
          <cell r="B1987" t="str">
            <v>VALVULA RETENCAO VERTICAL BRONZE (PN-16) 2.1/2" 200PSI - EXTREMIDADESCOM ROSCA - FORNECIMENTO E INSTALACAO</v>
          </cell>
          <cell r="C1987" t="str">
            <v>UN</v>
          </cell>
          <cell r="D1987">
            <v>134.58000000000001</v>
          </cell>
        </row>
        <row r="1988">
          <cell r="A1988">
            <v>74093</v>
          </cell>
          <cell r="B1988" t="str">
            <v>VALVULA DE RETENCAO DE PE COM CRIVO 1 1/4"</v>
          </cell>
          <cell r="C1988"/>
          <cell r="D1988"/>
        </row>
        <row r="1989">
          <cell r="A1989" t="str">
            <v>74093/001</v>
          </cell>
          <cell r="B1989" t="str">
            <v>VALVULA PE COM CRIVO BRONZE 1.1/4" - FORNECIMENTO E INSTALACAO</v>
          </cell>
          <cell r="C1989" t="str">
            <v>UN</v>
          </cell>
          <cell r="D1989">
            <v>62.79</v>
          </cell>
        </row>
        <row r="1990">
          <cell r="A1990">
            <v>74169</v>
          </cell>
          <cell r="B1990" t="str">
            <v>FORN/ASSENT VALVULA GLOBO 2 1/2 POL</v>
          </cell>
          <cell r="C1990"/>
          <cell r="D1990"/>
        </row>
        <row r="1991">
          <cell r="A1991" t="str">
            <v>74169/001</v>
          </cell>
          <cell r="B1991" t="str">
            <v>REGISTRO/VALVULA GLOBO ANGULAR 45 GRAUS EM LATAO PARA HIDRANTES DE INCÊNDIO PREDIAL DN 2.1/2" - FORNECIMENTO E INSTALACAO</v>
          </cell>
          <cell r="C1991" t="str">
            <v>UN</v>
          </cell>
          <cell r="D1991">
            <v>204.06</v>
          </cell>
        </row>
        <row r="1992">
          <cell r="A1992">
            <v>74174</v>
          </cell>
          <cell r="B1992" t="str">
            <v>FORN/ASSENT REGISTRO GAVETA CANOPLA CROMADA 1 1/2</v>
          </cell>
          <cell r="C1992"/>
          <cell r="D1992"/>
        </row>
        <row r="1993">
          <cell r="A1993" t="str">
            <v>74174/001</v>
          </cell>
          <cell r="B1993" t="str">
            <v>REGISTRO GAVETA 1.1/2" COM CANOPLA ACABAMENTO CROMADO SIMPLES - FORNECIMENTO E INSTALACAO</v>
          </cell>
          <cell r="C1993" t="str">
            <v>UN</v>
          </cell>
          <cell r="D1993">
            <v>87.67</v>
          </cell>
        </row>
        <row r="1994">
          <cell r="A1994">
            <v>74175</v>
          </cell>
          <cell r="B1994" t="str">
            <v>FORN/ASSENT REGISTRO GAVETA CANOPLA CROMADA 1 POL</v>
          </cell>
          <cell r="C1994"/>
          <cell r="D1994"/>
        </row>
        <row r="1995">
          <cell r="A1995" t="str">
            <v>74175/001</v>
          </cell>
          <cell r="B1995" t="str">
            <v>REGISTRO GAVETA 1" COM CANOPLA ACABAMENTO CROMADO SIMPLES - FORNECIMENTO E INSTALACAO</v>
          </cell>
          <cell r="C1995" t="str">
            <v>UN</v>
          </cell>
          <cell r="D1995">
            <v>54.17</v>
          </cell>
        </row>
        <row r="1996">
          <cell r="A1996">
            <v>74176</v>
          </cell>
          <cell r="B1996" t="str">
            <v>FORN/ASSENT REGISTRO GAVETA CANOPLA CROMADA 3/4"</v>
          </cell>
          <cell r="C1996"/>
          <cell r="D1996"/>
        </row>
        <row r="1997">
          <cell r="A1997" t="str">
            <v>74176/001</v>
          </cell>
          <cell r="B1997" t="str">
            <v>REGISTRO GAVETA 3/4" COM CANOPLA ACABAMENTO CROMADO SIMPLES - FORNECIMENTO E INSTALACAO</v>
          </cell>
          <cell r="C1997" t="str">
            <v>UN</v>
          </cell>
          <cell r="D1997">
            <v>46.97</v>
          </cell>
        </row>
        <row r="1998">
          <cell r="A1998">
            <v>74177</v>
          </cell>
          <cell r="B1998" t="str">
            <v>FORN/ASSENT REGISTRO GAVETA CANOPLA CROMADA 1/2"</v>
          </cell>
          <cell r="C1998"/>
          <cell r="D1998"/>
        </row>
        <row r="1999">
          <cell r="A1999" t="str">
            <v>74177/001</v>
          </cell>
          <cell r="B1999" t="str">
            <v>REGISTRO GAVETA 1/2" COM CANOPLA ACABAMENTO CROMADO SIMPLES - FORNECIMENTO E INSTALACAO</v>
          </cell>
          <cell r="C1999" t="str">
            <v>UN</v>
          </cell>
          <cell r="D1999">
            <v>46.26</v>
          </cell>
        </row>
        <row r="2000">
          <cell r="A2000">
            <v>74178</v>
          </cell>
          <cell r="B2000" t="str">
            <v>FORN/ASSENT REGISTRO GAVERTA BRUTO 4 POL</v>
          </cell>
          <cell r="C2000"/>
          <cell r="D2000"/>
        </row>
        <row r="2001">
          <cell r="A2001" t="str">
            <v>74178/001</v>
          </cell>
          <cell r="B2001" t="str">
            <v>REGISTRO GAVETA 4" BRUTO LATAO - FORNECIMENTO E INSTALACAO</v>
          </cell>
          <cell r="C2001" t="str">
            <v>UN</v>
          </cell>
          <cell r="D2001">
            <v>395.6</v>
          </cell>
        </row>
        <row r="2002">
          <cell r="A2002">
            <v>74179</v>
          </cell>
          <cell r="B2002" t="str">
            <v>FORN/ASSENT REGISTRO GAVETA BRUTO 3 POL</v>
          </cell>
          <cell r="C2002"/>
          <cell r="D2002"/>
        </row>
        <row r="2003">
          <cell r="A2003" t="str">
            <v>74179/001</v>
          </cell>
          <cell r="B2003" t="str">
            <v>REGISTRO GAVETA 3" BRUTO LATAO - FORNECIMENTO E INSTALACAO</v>
          </cell>
          <cell r="C2003" t="str">
            <v>UN</v>
          </cell>
          <cell r="D2003">
            <v>237.03</v>
          </cell>
        </row>
        <row r="2004">
          <cell r="A2004">
            <v>74180</v>
          </cell>
          <cell r="B2004" t="str">
            <v>FORN/ASSENT REGISTRO GAVETA BRUTO 2 1/2 POL</v>
          </cell>
          <cell r="C2004"/>
          <cell r="D2004"/>
        </row>
        <row r="2005">
          <cell r="A2005" t="str">
            <v>74180/001</v>
          </cell>
          <cell r="B2005" t="str">
            <v>REGISTRO GAVETA 2.1/2" BRUTO LATAO - FORNECIMENTO E INSTALACAO</v>
          </cell>
          <cell r="C2005" t="str">
            <v>UN</v>
          </cell>
          <cell r="D2005">
            <v>162.84</v>
          </cell>
        </row>
        <row r="2006">
          <cell r="A2006">
            <v>74181</v>
          </cell>
          <cell r="B2006" t="str">
            <v>FORN/ASSENT REGISTRO GAVETA BRUTO 2 POL</v>
          </cell>
          <cell r="C2006"/>
          <cell r="D2006"/>
        </row>
        <row r="2007">
          <cell r="A2007" t="str">
            <v>74181/001</v>
          </cell>
          <cell r="B2007" t="str">
            <v>REGISTRO GAVETA 2" BRUTO LATAO - FORNECIMENTO E INSTALACAO</v>
          </cell>
          <cell r="C2007" t="str">
            <v>UN</v>
          </cell>
          <cell r="D2007">
            <v>71.599999999999994</v>
          </cell>
        </row>
        <row r="2008">
          <cell r="A2008">
            <v>74182</v>
          </cell>
          <cell r="B2008" t="str">
            <v>FORN/ASSENT REGISTRO GAVETA BRUTO 1 1/2 POL</v>
          </cell>
          <cell r="C2008"/>
          <cell r="D2008"/>
        </row>
        <row r="2009">
          <cell r="A2009" t="str">
            <v>74182/001</v>
          </cell>
          <cell r="B2009" t="str">
            <v>REGISTRO GAVETA 1.1/2" BRUTO LATAO - FORNECIMENTO E INSTALACAO</v>
          </cell>
          <cell r="C2009" t="str">
            <v>UN</v>
          </cell>
          <cell r="D2009">
            <v>52.61</v>
          </cell>
        </row>
        <row r="2010">
          <cell r="A2010">
            <v>74183</v>
          </cell>
          <cell r="B2010" t="str">
            <v>FORN/ASSENT REGISTRO GAVETA BRUTO 1 1/4 POL</v>
          </cell>
          <cell r="C2010"/>
          <cell r="D2010"/>
        </row>
        <row r="2011">
          <cell r="A2011" t="str">
            <v>74183/001</v>
          </cell>
          <cell r="B2011" t="str">
            <v>REGISTRO GAVETA 1.1/4" BRUTO LATAO - FORNECIMENTO E INSTALACAO</v>
          </cell>
          <cell r="C2011" t="str">
            <v>UN</v>
          </cell>
          <cell r="D2011">
            <v>44.75</v>
          </cell>
        </row>
        <row r="2012">
          <cell r="A2012">
            <v>74184</v>
          </cell>
          <cell r="B2012" t="str">
            <v>FORN/ASSENT REGISTRO GAVETA BRUTO 1 POL</v>
          </cell>
          <cell r="C2012"/>
          <cell r="D2012"/>
        </row>
        <row r="2013">
          <cell r="A2013" t="str">
            <v>74184/001</v>
          </cell>
          <cell r="B2013" t="str">
            <v>REGISTRO GAVETA 1" BRUTO LATAO - FORNECIMENTO E INSTALACAO</v>
          </cell>
          <cell r="C2013" t="str">
            <v>UN</v>
          </cell>
          <cell r="D2013">
            <v>31.46</v>
          </cell>
        </row>
        <row r="2014">
          <cell r="A2014">
            <v>74185</v>
          </cell>
          <cell r="B2014" t="str">
            <v>FORN/ASSENT REGISTRO GAVETA BRUTO 3/4 POL</v>
          </cell>
          <cell r="C2014"/>
          <cell r="D2014"/>
        </row>
        <row r="2015">
          <cell r="A2015" t="str">
            <v>74185/001</v>
          </cell>
          <cell r="B2015" t="str">
            <v>REGISTRO GAVETA 3/4" BRUTO LATAO - FORNECIMENTO E INSTALACAO</v>
          </cell>
          <cell r="C2015" t="str">
            <v>UN</v>
          </cell>
          <cell r="D2015">
            <v>24.96</v>
          </cell>
        </row>
        <row r="2016">
          <cell r="A2016">
            <v>273</v>
          </cell>
          <cell r="B2016" t="str">
            <v>COLUNAS/BARRILETES E RAMAIS</v>
          </cell>
          <cell r="C2016"/>
          <cell r="D2016"/>
        </row>
        <row r="2017">
          <cell r="A2017">
            <v>74026</v>
          </cell>
          <cell r="B2017" t="str">
            <v>COLUNA DE VENTILAÇÃO</v>
          </cell>
          <cell r="C2017"/>
          <cell r="D2017"/>
        </row>
        <row r="2018">
          <cell r="A2018" t="str">
            <v>74026/001</v>
          </cell>
          <cell r="B2018" t="str">
            <v>TUBO PVC PARA ESGOTO PREDIAL DN 100MM - FORNECIMENTO E INSTALACAO</v>
          </cell>
          <cell r="C2018" t="str">
            <v>M</v>
          </cell>
          <cell r="D2018">
            <v>13.46</v>
          </cell>
        </row>
        <row r="2019">
          <cell r="A2019">
            <v>297</v>
          </cell>
          <cell r="B2019" t="str">
            <v>SERVICOS DIVERSOS</v>
          </cell>
          <cell r="C2019"/>
          <cell r="D2019"/>
        </row>
        <row r="2020">
          <cell r="A2020">
            <v>40730</v>
          </cell>
          <cell r="B2020" t="str">
            <v>ABRIGO PARA HIDRANTE DE PAREDE COMPLETO - EXECUCAO</v>
          </cell>
          <cell r="C2020" t="str">
            <v>UN</v>
          </cell>
          <cell r="D2020">
            <v>939.13</v>
          </cell>
        </row>
        <row r="2021">
          <cell r="A2021">
            <v>72135</v>
          </cell>
          <cell r="B2021" t="str">
            <v>ABERTURA/FECHAMENTO RASGO ALVENARIA PARA TUBOS, FECHAMENTO COM ARGAMASSA TRACO 1:4 (CIMENTO E AREIA)</v>
          </cell>
          <cell r="C2021" t="str">
            <v>M</v>
          </cell>
          <cell r="D2021">
            <v>2.33</v>
          </cell>
        </row>
        <row r="2022">
          <cell r="A2022">
            <v>72285</v>
          </cell>
          <cell r="B2022" t="str">
            <v>CAIXA DE AREIA 40X40X40CM EM ALVENARIA - EXECUÇÃO</v>
          </cell>
          <cell r="C2022" t="str">
            <v>UN</v>
          </cell>
          <cell r="D2022">
            <v>50.93</v>
          </cell>
        </row>
        <row r="2023">
          <cell r="A2023">
            <v>72286</v>
          </cell>
          <cell r="B2023" t="str">
            <v>CAIXA DE AREIA 60X60X60CM EM ALVENARIA - EXECUÇÃO</v>
          </cell>
          <cell r="C2023" t="str">
            <v>UN</v>
          </cell>
          <cell r="D2023">
            <v>93.04</v>
          </cell>
        </row>
        <row r="2024">
          <cell r="A2024">
            <v>72289</v>
          </cell>
          <cell r="B2024" t="str">
            <v>CAIXA DE INSPEÇÃO 80X80X80CM EM ALVENARIA - EXECUÇÃO</v>
          </cell>
          <cell r="C2024" t="str">
            <v>UN</v>
          </cell>
          <cell r="D2024">
            <v>211.78</v>
          </cell>
        </row>
        <row r="2025">
          <cell r="A2025">
            <v>72290</v>
          </cell>
          <cell r="B2025" t="str">
            <v>CAIXA DE INSPEÇÃO 90X90X80CM EM ALVENARIA - EXECUÇÃO</v>
          </cell>
          <cell r="C2025" t="str">
            <v>UN</v>
          </cell>
          <cell r="D2025">
            <v>241.35</v>
          </cell>
        </row>
        <row r="2026">
          <cell r="A2026">
            <v>73828</v>
          </cell>
          <cell r="B2026" t="str">
            <v>PH-A.43 - CAIXA DE PROTECAO PARA HIDROMETRO</v>
          </cell>
          <cell r="C2026"/>
          <cell r="D2026"/>
        </row>
        <row r="2027">
          <cell r="A2027" t="str">
            <v>73828/001</v>
          </cell>
          <cell r="B2027" t="str">
            <v>ABRIGO PARA CAVALETE/HIDRÔMETRO PRÉ-MOLDADO DE CONCRETO - FORNECIMENTOE INSTALAÇÃO</v>
          </cell>
          <cell r="C2027" t="str">
            <v>UN</v>
          </cell>
          <cell r="D2027">
            <v>70.27</v>
          </cell>
        </row>
        <row r="2028">
          <cell r="A2028">
            <v>74092</v>
          </cell>
          <cell r="B2028" t="str">
            <v>BOIA DE MERCURIO</v>
          </cell>
          <cell r="C2028"/>
          <cell r="D2028"/>
        </row>
        <row r="2029">
          <cell r="A2029" t="str">
            <v>74092/001</v>
          </cell>
          <cell r="B2029" t="str">
            <v>AUTOMATICO DE BOIA SUPERIOR 10A/250V - FORNECIMENTO E INSTALACAO</v>
          </cell>
          <cell r="C2029" t="str">
            <v>UN</v>
          </cell>
          <cell r="D2029">
            <v>52.35</v>
          </cell>
        </row>
        <row r="2030">
          <cell r="A2030">
            <v>74102</v>
          </cell>
          <cell r="B2030" t="str">
            <v>CAIXA DE PROTECAO PARA HIDROMETRO</v>
          </cell>
          <cell r="C2030"/>
          <cell r="D2030"/>
        </row>
        <row r="2031">
          <cell r="A2031" t="str">
            <v>74102/001</v>
          </cell>
          <cell r="B2031" t="str">
            <v>CAIXA PARA HIDROMETRO CONCRETO PRE-MOLDADO - FORNECIMENTO E INSTALACAO</v>
          </cell>
          <cell r="C2031" t="str">
            <v>UN</v>
          </cell>
          <cell r="D2031">
            <v>70.27</v>
          </cell>
        </row>
        <row r="2032">
          <cell r="A2032" t="str">
            <v>INPR</v>
          </cell>
          <cell r="B2032" t="str">
            <v>INSTALACOES DE PRODUCAO</v>
          </cell>
          <cell r="C2032"/>
          <cell r="D2032"/>
        </row>
        <row r="2033">
          <cell r="A2033">
            <v>232</v>
          </cell>
          <cell r="B2033" t="str">
            <v>INSTALACAO DE BOMBAS EM GERAL</v>
          </cell>
          <cell r="C2033"/>
          <cell r="D2033"/>
        </row>
        <row r="2034">
          <cell r="A2034">
            <v>73826</v>
          </cell>
          <cell r="B2034" t="str">
            <v>INSTALACAO DE COMPRESSOR DE AR OU SOPRADOR</v>
          </cell>
          <cell r="C2034"/>
          <cell r="D2034"/>
        </row>
        <row r="2035">
          <cell r="A2035" t="str">
            <v>73826/001</v>
          </cell>
          <cell r="B2035" t="str">
            <v>INSTALACAO DE COMPRESSOR DE AR, POTENCIA &lt;= 5 CV</v>
          </cell>
          <cell r="C2035" t="str">
            <v>UN</v>
          </cell>
          <cell r="D2035">
            <v>250.04</v>
          </cell>
        </row>
        <row r="2036">
          <cell r="A2036" t="str">
            <v>73826/002</v>
          </cell>
          <cell r="B2036" t="str">
            <v>INSTALACAO DE COMPRESSOR DE AR, POTENCIA &gt; 5 E &lt;= 10 CV</v>
          </cell>
          <cell r="C2036" t="str">
            <v>UN</v>
          </cell>
          <cell r="D2036">
            <v>325.06</v>
          </cell>
        </row>
        <row r="2037">
          <cell r="A2037">
            <v>73834</v>
          </cell>
          <cell r="B2037" t="str">
            <v>INSTALACAO DE CONJUNTO MOTO BOMBA SUBMERSIVEL</v>
          </cell>
          <cell r="C2037"/>
          <cell r="D2037"/>
        </row>
        <row r="2038">
          <cell r="A2038" t="str">
            <v>73834/001</v>
          </cell>
          <cell r="B2038" t="str">
            <v>INSTALACAO DE CONJ.MOTO BOMBA SUBMERSIVEL ATE 10 CV</v>
          </cell>
          <cell r="C2038" t="str">
            <v>UN</v>
          </cell>
          <cell r="D2038">
            <v>88.43</v>
          </cell>
        </row>
        <row r="2039">
          <cell r="A2039" t="str">
            <v>73834/002</v>
          </cell>
          <cell r="B2039" t="str">
            <v>INSTALACAO DE CONJ.MOTO BOMBA SUBMERSIVEL DE 11 A 25 CV</v>
          </cell>
          <cell r="C2039" t="str">
            <v>UN</v>
          </cell>
          <cell r="D2039">
            <v>141.49</v>
          </cell>
        </row>
        <row r="2040">
          <cell r="A2040" t="str">
            <v>73834/003</v>
          </cell>
          <cell r="B2040" t="str">
            <v>INSTALACAO DE CONJ.MOTO BOMBA SUBMERSIVEL DE 26 A 50 CV</v>
          </cell>
          <cell r="C2040" t="str">
            <v>UN</v>
          </cell>
          <cell r="D2040">
            <v>282.98</v>
          </cell>
        </row>
        <row r="2041">
          <cell r="A2041" t="str">
            <v>73834/004</v>
          </cell>
          <cell r="B2041" t="str">
            <v>INSTALACAO DE CONJ.MOTO BOMBA SUBMERSIVEL DE 51 A 100 CV</v>
          </cell>
          <cell r="C2041" t="str">
            <v>UN</v>
          </cell>
          <cell r="D2041">
            <v>424.46</v>
          </cell>
        </row>
        <row r="2042">
          <cell r="A2042">
            <v>73835</v>
          </cell>
          <cell r="B2042" t="str">
            <v>INSTALACAO DE CONJUNTO MOTO BOMBA VERTICAL</v>
          </cell>
          <cell r="C2042"/>
          <cell r="D2042"/>
        </row>
        <row r="2043">
          <cell r="A2043" t="str">
            <v>73835/001</v>
          </cell>
          <cell r="B2043" t="str">
            <v>INSTALACAO DE CONJ.MOTO BOMBA VERTICAL POT &lt;= 100 CV</v>
          </cell>
          <cell r="C2043" t="str">
            <v>UN</v>
          </cell>
          <cell r="D2043">
            <v>591.83000000000004</v>
          </cell>
        </row>
        <row r="2044">
          <cell r="A2044" t="str">
            <v>73835/002</v>
          </cell>
          <cell r="B2044" t="str">
            <v>INSTALACAO DE CONJ.MOTO BOMBA VERTICAL 100 &lt; POT &lt;= 200 CV</v>
          </cell>
          <cell r="C2044" t="str">
            <v>UN</v>
          </cell>
          <cell r="D2044">
            <v>804.89</v>
          </cell>
        </row>
        <row r="2045">
          <cell r="A2045" t="str">
            <v>73835/003</v>
          </cell>
          <cell r="B2045" t="str">
            <v>INSTALACAO DE CONJ.MOTO BOMBA VERTICAL 200 &lt; POT &lt;= 300 CV</v>
          </cell>
          <cell r="C2045" t="str">
            <v>UN</v>
          </cell>
          <cell r="D2045">
            <v>899.58</v>
          </cell>
        </row>
        <row r="2046">
          <cell r="A2046">
            <v>73836</v>
          </cell>
          <cell r="B2046" t="str">
            <v>INSTALACAO DE CONJUNTO MOTO BOMBA HORIZONTAL</v>
          </cell>
          <cell r="C2046"/>
          <cell r="D2046"/>
        </row>
        <row r="2047">
          <cell r="A2047" t="str">
            <v>73836/001</v>
          </cell>
          <cell r="B2047" t="str">
            <v>INSTALACAO DE CONJ.MOTO BOMBA HORIZONTAL ATE 10 CV</v>
          </cell>
          <cell r="C2047" t="str">
            <v>UN</v>
          </cell>
          <cell r="D2047">
            <v>236.73</v>
          </cell>
        </row>
        <row r="2048">
          <cell r="A2048" t="str">
            <v>73836/002</v>
          </cell>
          <cell r="B2048" t="str">
            <v>INSTALACAO DE CONJ.MOTO BOMBA HORIZONTAL DE 12,5 A 25 CV</v>
          </cell>
          <cell r="C2048" t="str">
            <v>UN</v>
          </cell>
          <cell r="D2048">
            <v>307.75</v>
          </cell>
        </row>
        <row r="2049">
          <cell r="A2049" t="str">
            <v>73836/003</v>
          </cell>
          <cell r="B2049" t="str">
            <v>INSTALACAO DE CONJ.MOTO BOMBA HORIZONTAL DE 30 A 75 CV</v>
          </cell>
          <cell r="C2049" t="str">
            <v>UN</v>
          </cell>
          <cell r="D2049">
            <v>473.47</v>
          </cell>
        </row>
        <row r="2050">
          <cell r="A2050" t="str">
            <v>73836/004</v>
          </cell>
          <cell r="B2050" t="str">
            <v>INSTALACAO DE CONJ.MOTO BOMBA HORIZONTAL DE 100 A 150 CV</v>
          </cell>
          <cell r="C2050" t="str">
            <v>UN</v>
          </cell>
          <cell r="D2050">
            <v>757.55</v>
          </cell>
        </row>
        <row r="2051">
          <cell r="A2051">
            <v>73837</v>
          </cell>
          <cell r="B2051" t="str">
            <v>INSTALACAO DE CONJUNTO MOTO BOMBA SUBMERSO/POSICIONAMENTO</v>
          </cell>
          <cell r="C2051"/>
          <cell r="D2051"/>
        </row>
        <row r="2052">
          <cell r="A2052" t="str">
            <v>73837/001</v>
          </cell>
          <cell r="B2052" t="str">
            <v>INSTALACAO DE CONJ.MOTO BOMBA SUBMERSO ATE 5 CV</v>
          </cell>
          <cell r="C2052" t="str">
            <v>UN</v>
          </cell>
          <cell r="D2052">
            <v>88.43</v>
          </cell>
        </row>
        <row r="2053">
          <cell r="A2053" t="str">
            <v>73837/002</v>
          </cell>
          <cell r="B2053" t="str">
            <v>INSTALACAO DE CONJ.MOTO BOMBA SUBMERSO DE 6 A 25 CV</v>
          </cell>
          <cell r="C2053" t="str">
            <v>UN</v>
          </cell>
          <cell r="D2053">
            <v>176.86</v>
          </cell>
        </row>
        <row r="2054">
          <cell r="A2054" t="str">
            <v>73837/003</v>
          </cell>
          <cell r="B2054" t="str">
            <v>INSTALACAO DE CONJ.MOTO BOMBA SUBMERSO DE 26 A 50 CV</v>
          </cell>
          <cell r="C2054" t="str">
            <v>UN</v>
          </cell>
          <cell r="D2054">
            <v>353.72</v>
          </cell>
        </row>
        <row r="2055">
          <cell r="A2055">
            <v>240</v>
          </cell>
          <cell r="B2055" t="str">
            <v>MONTAGENS EM GERAL</v>
          </cell>
          <cell r="C2055"/>
          <cell r="D2055"/>
        </row>
        <row r="2056">
          <cell r="A2056">
            <v>73612</v>
          </cell>
          <cell r="B2056" t="str">
            <v>INSTALACAO DE CLORADOR</v>
          </cell>
          <cell r="C2056" t="str">
            <v>UN</v>
          </cell>
          <cell r="D2056">
            <v>188.32</v>
          </cell>
        </row>
        <row r="2057">
          <cell r="A2057">
            <v>73660</v>
          </cell>
          <cell r="B2057" t="str">
            <v>LEITO FILTRANTE - ASSENTAMENTO DE BLOCOS LEOPOLD</v>
          </cell>
          <cell r="C2057" t="str">
            <v>M2</v>
          </cell>
          <cell r="D2057">
            <v>38.74</v>
          </cell>
        </row>
        <row r="2058">
          <cell r="A2058">
            <v>73661</v>
          </cell>
          <cell r="B2058" t="str">
            <v>FORNECIMENTO E INSTALACAO DE TALHA E TROLEY MANUAL DE 1 TONELADA</v>
          </cell>
          <cell r="C2058" t="str">
            <v>UN</v>
          </cell>
          <cell r="D2058">
            <v>1218.1199999999999</v>
          </cell>
        </row>
        <row r="2059">
          <cell r="A2059">
            <v>73693</v>
          </cell>
          <cell r="B2059" t="str">
            <v>LEITO FILTRANTE - COLOCACAO DE LONA PLASTICA</v>
          </cell>
          <cell r="C2059" t="str">
            <v>M2</v>
          </cell>
          <cell r="D2059">
            <v>9.51</v>
          </cell>
        </row>
        <row r="2060">
          <cell r="A2060">
            <v>73694</v>
          </cell>
          <cell r="B2060" t="str">
            <v>INSTALACAO DE BOMBA DOSADORA</v>
          </cell>
          <cell r="C2060" t="str">
            <v>UN</v>
          </cell>
          <cell r="D2060">
            <v>68.150000000000006</v>
          </cell>
        </row>
        <row r="2061">
          <cell r="A2061">
            <v>73695</v>
          </cell>
          <cell r="B2061" t="str">
            <v>INSTALACAO DE AGITADOR</v>
          </cell>
          <cell r="C2061" t="str">
            <v>UN</v>
          </cell>
          <cell r="D2061">
            <v>35.049999999999997</v>
          </cell>
        </row>
        <row r="2062">
          <cell r="A2062">
            <v>73824</v>
          </cell>
          <cell r="B2062" t="str">
            <v>INSTALACAO DE MISTURADOR</v>
          </cell>
          <cell r="C2062"/>
          <cell r="D2062"/>
        </row>
        <row r="2063">
          <cell r="A2063" t="str">
            <v>73824/001</v>
          </cell>
          <cell r="B2063" t="str">
            <v>INSTALACAO DE MISTURADOR VERTICAL</v>
          </cell>
          <cell r="C2063" t="str">
            <v>UN</v>
          </cell>
          <cell r="D2063">
            <v>188.32</v>
          </cell>
        </row>
        <row r="2064">
          <cell r="A2064">
            <v>73825</v>
          </cell>
          <cell r="B2064" t="str">
            <v>VERTEDORES</v>
          </cell>
          <cell r="C2064"/>
          <cell r="D2064"/>
        </row>
        <row r="2065">
          <cell r="A2065" t="str">
            <v>73825/001</v>
          </cell>
          <cell r="B2065" t="str">
            <v>VERTEDOR RETANGULAR DE MADEIRA</v>
          </cell>
          <cell r="C2065" t="str">
            <v>M2</v>
          </cell>
          <cell r="D2065">
            <v>325.66000000000003</v>
          </cell>
        </row>
        <row r="2066">
          <cell r="A2066" t="str">
            <v>73825/002</v>
          </cell>
          <cell r="B2066" t="str">
            <v>VERTEDOR TRIANGULAR DE ALUMINIO</v>
          </cell>
          <cell r="C2066" t="str">
            <v>M2</v>
          </cell>
          <cell r="D2066">
            <v>278.89999999999998</v>
          </cell>
        </row>
        <row r="2067">
          <cell r="A2067">
            <v>73873</v>
          </cell>
          <cell r="B2067" t="str">
            <v>LEITO FILTRANTE</v>
          </cell>
          <cell r="C2067"/>
          <cell r="D2067"/>
        </row>
        <row r="2068">
          <cell r="A2068" t="str">
            <v>73873/001</v>
          </cell>
          <cell r="B2068" t="str">
            <v>LEITO FILTRANTE - COLOCACAO E APILOAMENTO DE TERRA NO FILTRO</v>
          </cell>
          <cell r="C2068" t="str">
            <v>M3</v>
          </cell>
          <cell r="D2068">
            <v>33.31</v>
          </cell>
        </row>
        <row r="2069">
          <cell r="A2069" t="str">
            <v>73873/002</v>
          </cell>
          <cell r="B2069" t="str">
            <v>LEITO FILTRANTE - FORN.E ENCHIMENTO C/ BRITA NO. 4</v>
          </cell>
          <cell r="C2069" t="str">
            <v>M3</v>
          </cell>
          <cell r="D2069">
            <v>131.72</v>
          </cell>
        </row>
        <row r="2070">
          <cell r="A2070" t="str">
            <v>73873/003</v>
          </cell>
          <cell r="B2070" t="str">
            <v>LEITO FILTRANTE - COLOCACAO DE AREIA NOS FILTROS</v>
          </cell>
          <cell r="C2070" t="str">
            <v>M3</v>
          </cell>
          <cell r="D2070">
            <v>33.31</v>
          </cell>
        </row>
        <row r="2071">
          <cell r="A2071" t="str">
            <v>73873/004</v>
          </cell>
          <cell r="B2071" t="str">
            <v>LEITO FILTRANTE - COLOCACAO DE PEDREGULHOS NOS FILTROS</v>
          </cell>
          <cell r="C2071" t="str">
            <v>M3</v>
          </cell>
          <cell r="D2071">
            <v>36.479999999999997</v>
          </cell>
        </row>
        <row r="2072">
          <cell r="A2072" t="str">
            <v>73873/005</v>
          </cell>
          <cell r="B2072" t="str">
            <v>LEITO FILTRANTE - COLOCACAO DE ANTRACITO NOS FILTROS</v>
          </cell>
          <cell r="C2072" t="str">
            <v>M3</v>
          </cell>
          <cell r="D2072">
            <v>33.31</v>
          </cell>
        </row>
        <row r="2073">
          <cell r="A2073" t="str">
            <v>LIPR</v>
          </cell>
          <cell r="B2073" t="str">
            <v>LIGACOES PREDIAIS AGUA/ESGOTO/ENERGIA/TELEFONE</v>
          </cell>
          <cell r="C2073"/>
          <cell r="D2073"/>
        </row>
        <row r="2074">
          <cell r="A2074">
            <v>58</v>
          </cell>
          <cell r="B2074" t="str">
            <v>LIGACOES PREDIAIS DE AGUA</v>
          </cell>
          <cell r="C2074"/>
          <cell r="D2074"/>
        </row>
        <row r="2075">
          <cell r="A2075">
            <v>73659</v>
          </cell>
          <cell r="B2075" t="str">
            <v>LIGAÇÃO DOMICILIAR DE ÁGUA, DA REDE AO HIDRÔMETRO, COMPOSTO POR COLARDE TOMADA DE PVC COM TRAVAS DE 50MMX1/2”, ADAPTADOR PVC SOLDÁVEL/ROSCA20MMX1/2”, TUBO PVC SOLDÁVEL ÁGUA FRIA 20MM E REGISTRO DE PVC ESFERAROSCÁVEL 1/2” - FORNECIMENTO E INSTALAÇÃO</v>
          </cell>
          <cell r="C2075" t="str">
            <v>UN</v>
          </cell>
          <cell r="D2075">
            <v>100.08</v>
          </cell>
        </row>
        <row r="2076">
          <cell r="A2076">
            <v>73827</v>
          </cell>
          <cell r="B2076" t="str">
            <v>KIT CAVALETE</v>
          </cell>
          <cell r="C2076"/>
          <cell r="D2076"/>
        </row>
        <row r="2077">
          <cell r="A2077" t="str">
            <v>73827/001</v>
          </cell>
          <cell r="B2077" t="str">
            <v>KIT CAVALETE PVC COM REGISTRO 1/2" - FORNECIMENTO E INSTALAÇÃO</v>
          </cell>
          <cell r="C2077" t="str">
            <v>UN</v>
          </cell>
          <cell r="D2077">
            <v>39.72</v>
          </cell>
        </row>
        <row r="2078">
          <cell r="A2078">
            <v>74217</v>
          </cell>
          <cell r="B2078" t="str">
            <v>AQUISICAO E INSTALACAO DE HIDROMETRO</v>
          </cell>
          <cell r="C2078"/>
          <cell r="D2078"/>
        </row>
        <row r="2079">
          <cell r="A2079" t="str">
            <v>74217/001</v>
          </cell>
          <cell r="B2079" t="str">
            <v>HIDROMETRO 3,00M3/H, D=1/2" - FORNECIMENTO E INSTALACAO</v>
          </cell>
          <cell r="C2079" t="str">
            <v>UN</v>
          </cell>
          <cell r="D2079">
            <v>71.790000000000006</v>
          </cell>
        </row>
        <row r="2080">
          <cell r="A2080" t="str">
            <v>74217/002</v>
          </cell>
          <cell r="B2080" t="str">
            <v>HIDROMETRO 5,00M3/H, D=3/4" - FORNECIMENTO E INSTALACAO</v>
          </cell>
          <cell r="C2080" t="str">
            <v>UN</v>
          </cell>
          <cell r="D2080">
            <v>94</v>
          </cell>
        </row>
        <row r="2081">
          <cell r="A2081" t="str">
            <v>74217/003</v>
          </cell>
          <cell r="B2081" t="str">
            <v>HIDROMETRO 1,50M3/H, D=1/2" - FORNECIMENTO E INSTALACAO</v>
          </cell>
          <cell r="C2081" t="str">
            <v>UN</v>
          </cell>
          <cell r="D2081">
            <v>68.66</v>
          </cell>
        </row>
        <row r="2082">
          <cell r="A2082">
            <v>74218</v>
          </cell>
          <cell r="B2082" t="str">
            <v>MONTAGEM E INSTALACAO DE CAVALETE</v>
          </cell>
          <cell r="C2082"/>
          <cell r="D2082"/>
        </row>
        <row r="2083">
          <cell r="A2083" t="str">
            <v>74218/001</v>
          </cell>
          <cell r="B2083" t="str">
            <v>KIT CAVALETE PVC COM REGISTRO 3/4" - FORNECIMENTO E INSTALACAO</v>
          </cell>
          <cell r="C2083" t="str">
            <v>UN</v>
          </cell>
          <cell r="D2083">
            <v>43.44</v>
          </cell>
        </row>
        <row r="2084">
          <cell r="A2084">
            <v>74253</v>
          </cell>
          <cell r="B2084" t="str">
            <v>RAMAL PREDIAL</v>
          </cell>
          <cell r="C2084"/>
          <cell r="D2084"/>
        </row>
        <row r="2085">
          <cell r="A2085" t="str">
            <v>74253/001</v>
          </cell>
          <cell r="B2085" t="str">
            <v>RAMAL PREDIAL EM TUBO PEAD 20MM - FORNECIMENTO, INSTALAÇÃO, ESCAVAÇÃOE REATERRO</v>
          </cell>
          <cell r="C2085" t="str">
            <v>M</v>
          </cell>
          <cell r="D2085">
            <v>10.66</v>
          </cell>
        </row>
        <row r="2086">
          <cell r="A2086">
            <v>59</v>
          </cell>
          <cell r="B2086" t="str">
            <v>LIGACOES PREDIAIS DE ESGOTO</v>
          </cell>
          <cell r="C2086"/>
          <cell r="D2086"/>
        </row>
        <row r="2087">
          <cell r="A2087">
            <v>73658</v>
          </cell>
          <cell r="B2087" t="str">
            <v>LIGAÇÃO DOMICILIAR DE ESGOTO DN 100MM, DA CASA ATÉ A CAIXA, COMPOSTO POR 10,0M TUBO DE PVC ESGOTO PREDIAL DN 100MM E CAIXA DE ALVENARIA COMTAMPA DE CONCRETO - FORNECIMENTO E INSTALAÇÃO</v>
          </cell>
          <cell r="C2087" t="str">
            <v>UN</v>
          </cell>
          <cell r="D2087">
            <v>286.32</v>
          </cell>
        </row>
        <row r="2088">
          <cell r="A2088">
            <v>73784</v>
          </cell>
          <cell r="B2088" t="str">
            <v>LIGACOES DE ESGOTOS EM TUBOS DE PVC</v>
          </cell>
          <cell r="C2088"/>
          <cell r="D2088"/>
        </row>
        <row r="2089">
          <cell r="A2089" t="str">
            <v>73784/001</v>
          </cell>
          <cell r="B2089" t="str">
            <v>LIGAÇÃO DE ESGOTO EM TUBO PVC ESGOTO SÉRIE-R DN 100MM, DA CAIXA ATÉ AREDE, INCLUINDO ESCAVAÇÃO E REATERRO ATÉ 1,00M, COMPOSTO POR 10,50M DETUBO PVC SÉRIE-R ESGOTO DN 100MM, JUNÇÃO SIMPLES PVC PARA ESGOTO PREDIAL DN 100X100MM E CURVA PVC 90GRAUS PARA RE</v>
          </cell>
          <cell r="C2089" t="str">
            <v>UN</v>
          </cell>
          <cell r="D2089">
            <v>569.46</v>
          </cell>
        </row>
        <row r="2090">
          <cell r="A2090" t="str">
            <v>73784/002</v>
          </cell>
          <cell r="B2090" t="str">
            <v>LIGAÇÃO DE ESGOTO EM TUBO PVC ESGOTO SÉRIE-R DN 150MM, DA CAIXA ATÉ AREDE, INCLUINDO ESCAVAÇÃO E REATERRO ATÉ 1,00M, COMPOSTO POR 13,65M DETUBO PVC SÉRIE-R ESGOTO DN 150MM - FORNECIMENTO E INSTALAÇÃO</v>
          </cell>
          <cell r="C2090" t="str">
            <v>UN</v>
          </cell>
          <cell r="D2090">
            <v>797.5</v>
          </cell>
        </row>
        <row r="2091">
          <cell r="A2091">
            <v>73869</v>
          </cell>
          <cell r="B2091" t="str">
            <v>LIGACOES DE ESGOTOS EM TUBOS CERAMICOS</v>
          </cell>
          <cell r="C2091"/>
          <cell r="D2091"/>
        </row>
        <row r="2092">
          <cell r="A2092" t="str">
            <v>73869/001</v>
          </cell>
          <cell r="B2092" t="str">
            <v>LIGAÇÃO DE ESGOTO EM TUBO CERÂMICO DN 100MM, DA CAIXA ATÉ A REDE, INCLUINDO ESCAVAÇÃO E REATERRO ATÉ 1,00M, COMPOSTO POR 11,48M DE TUBO CERÂMICO ESGOTO DN 100MM E CURVA CERÂMICA 45GRAUS ESGOTO DN 100MM - FORNECIMENTO E INSTALAÇÃO</v>
          </cell>
          <cell r="C2092" t="str">
            <v>UN</v>
          </cell>
          <cell r="D2092">
            <v>492.77</v>
          </cell>
        </row>
        <row r="2093">
          <cell r="A2093" t="str">
            <v>73869/002</v>
          </cell>
          <cell r="B2093" t="str">
            <v>LIGAÇÃO DE ESGOTO EM TUBO CERÂMICO DN 150MM, DA CAIXA ATÉ A REDE, INCLUINDO ESCAVAÇÃO E REATERRO ATÉ 1,00M, COMPOSTO POR 11,48M DE TUBO CERÂMICO ESGOTO DN 150MM E CURVA CERÂMICA 45GRAUS ESGOTO DN 150MM - FORNECIMENTO E INSTALAÇÃO</v>
          </cell>
          <cell r="C2093" t="str">
            <v>UN</v>
          </cell>
          <cell r="D2093">
            <v>550.21</v>
          </cell>
        </row>
        <row r="2094">
          <cell r="A2094" t="str">
            <v>73869/003</v>
          </cell>
          <cell r="B2094" t="str">
            <v>LIGAÇÃO DE ESGOTO EM TUBO CERÂMICO DN 200MM, DA CAIXA ATÉ A REDE, INCLUINDO ESCAVAÇÃO E REATERRO ATÉ 1,00M, COMPOSTO POR 11,48M DE TUBO CERÂMICO ESGOTO DN 200MM E CURVA CERÂMICA 45GRAUS ESGOTO DN 200MM - FORNECIMENTO E INSTALAÇÃO</v>
          </cell>
          <cell r="C2094" t="str">
            <v>UN</v>
          </cell>
          <cell r="D2094">
            <v>653.44000000000005</v>
          </cell>
        </row>
        <row r="2095">
          <cell r="A2095">
            <v>74216</v>
          </cell>
          <cell r="B2095" t="str">
            <v>RAMAL PREDIAL DE ESGOTO PARA REDE EM IMPLANTACAO (MAO-DE OBRA EMATERIAL, INCLUINDO ESCAVACAO MANUAL ATE 1,50 METROS E REATERRO)</v>
          </cell>
          <cell r="C2095"/>
          <cell r="D2095"/>
        </row>
        <row r="2096">
          <cell r="A2096" t="str">
            <v>74216/001</v>
          </cell>
          <cell r="B2096" t="str">
            <v>RAMAL PREDIAL DE ESGOTO EM TUBO PVC ESGOTO DN 100MM - FORNECIMENTO, INSTALACAO, ESCAVACAO E REATERRO</v>
          </cell>
          <cell r="C2096" t="str">
            <v>M</v>
          </cell>
          <cell r="D2096">
            <v>38.07</v>
          </cell>
        </row>
        <row r="2097">
          <cell r="A2097" t="str">
            <v>74216/002</v>
          </cell>
          <cell r="B2097" t="str">
            <v>RAMAL PREDIAL DE ESGOTO EM TUBO CERAMICO ESGOTO DN 100MM - FORNECIMENTO, INSTALACAO, ESCAVACAO E REATERRO</v>
          </cell>
          <cell r="C2097" t="str">
            <v>M</v>
          </cell>
          <cell r="D2097">
            <v>39.630000000000003</v>
          </cell>
        </row>
        <row r="2098">
          <cell r="A2098" t="str">
            <v>MOVT</v>
          </cell>
          <cell r="B2098" t="str">
            <v>MOVIMENTO DE TERRA</v>
          </cell>
          <cell r="C2098"/>
          <cell r="D2098"/>
        </row>
        <row r="2099">
          <cell r="A2099">
            <v>17</v>
          </cell>
          <cell r="B2099" t="str">
            <v>DRAGAGEM</v>
          </cell>
          <cell r="C2099"/>
          <cell r="D2099"/>
        </row>
        <row r="2100">
          <cell r="A2100">
            <v>76451</v>
          </cell>
          <cell r="B2100" t="str">
            <v>ESCAVACAO SUBMERSA</v>
          </cell>
          <cell r="C2100"/>
          <cell r="D2100"/>
        </row>
        <row r="2101">
          <cell r="A2101" t="str">
            <v>76451/001</v>
          </cell>
          <cell r="B2101" t="str">
            <v>ESCAVACAO MECANIZADA SUBMERSA (DRAGAGEM E CARGA), UTILIZANDO CAMINHÃOBASCULANTE, ESCAVADEIRA TIPO DRAGA DE ARRASTE E RETROESCAVADEIRA COM CARREGADEIRA</v>
          </cell>
          <cell r="C2101" t="str">
            <v>M3</v>
          </cell>
          <cell r="D2101">
            <v>18.32</v>
          </cell>
        </row>
        <row r="2102">
          <cell r="A2102">
            <v>18</v>
          </cell>
          <cell r="B2102" t="str">
            <v>CORTE/ESCAVACAO EM JAZIDAS OU CAMPO ABERTO</v>
          </cell>
          <cell r="C2102"/>
          <cell r="D2102"/>
        </row>
        <row r="2103">
          <cell r="A2103">
            <v>7011</v>
          </cell>
          <cell r="B2103" t="str">
            <v>ESCAVACAO E ACERTO MANUAL NA FAIXA DE 0,45M DE LARGURA P/ EXECUCAODE MEIO-FIO E SARJETA CONJUGADOS</v>
          </cell>
          <cell r="C2103" t="str">
            <v>M</v>
          </cell>
          <cell r="D2103">
            <v>2.4700000000000002</v>
          </cell>
        </row>
        <row r="2104">
          <cell r="A2104">
            <v>73903</v>
          </cell>
          <cell r="B2104" t="str">
            <v>ESCAVAÇÃO MECANIZADA A CEU ABERTO</v>
          </cell>
          <cell r="C2104"/>
          <cell r="D2104"/>
        </row>
        <row r="2105">
          <cell r="A2105" t="str">
            <v>73903/001</v>
          </cell>
          <cell r="B2105" t="str">
            <v>LIMPEZA SUPERFICIAL DA CAMADA VEGETAL EM JAZIDA</v>
          </cell>
          <cell r="C2105" t="str">
            <v>M2</v>
          </cell>
          <cell r="D2105">
            <v>0.48</v>
          </cell>
        </row>
        <row r="2106">
          <cell r="A2106" t="str">
            <v>73903/002</v>
          </cell>
          <cell r="B2106" t="str">
            <v>EXPURGO DE JAZIDA</v>
          </cell>
          <cell r="C2106" t="str">
            <v>M3</v>
          </cell>
          <cell r="D2106">
            <v>2.5099999999999998</v>
          </cell>
        </row>
        <row r="2107">
          <cell r="A2107">
            <v>74151</v>
          </cell>
          <cell r="B2107" t="str">
            <v>ESCAVACAO E CARGA MATERIAL 1A CATEGORIA</v>
          </cell>
          <cell r="C2107"/>
          <cell r="D2107"/>
        </row>
        <row r="2108">
          <cell r="A2108" t="str">
            <v>74151/001</v>
          </cell>
          <cell r="B2108" t="str">
            <v>ESCAVACAO E CARGA MATERIAL 1A CATEGORIA, UTILIZANDO TRATOR DE ESTEIRASDE 110 A 160HP COM LAMINA, PESO OPERACIONAL * 13T E PA CARREGADEIRACOM 170 HP.</v>
          </cell>
          <cell r="C2108" t="str">
            <v>M3</v>
          </cell>
          <cell r="D2108">
            <v>2.98</v>
          </cell>
        </row>
        <row r="2109">
          <cell r="A2109">
            <v>74152</v>
          </cell>
          <cell r="B2109" t="str">
            <v>ESCAVACAO E CARGA EM MATERIAL DE JAZIDA 1A CATEGORIA</v>
          </cell>
          <cell r="C2109"/>
          <cell r="D2109"/>
        </row>
        <row r="2110">
          <cell r="A2110" t="str">
            <v>74152/001</v>
          </cell>
          <cell r="B2110" t="str">
            <v>ESCAVACAO E CARGA DE MATERIAL DE JAZIDA 1A CAT UTILIZANDO TRATOR SOBREESTEIRAS 305 HP C/ LAMINA (VU=10ANOS / 20.000H)</v>
          </cell>
          <cell r="C2110" t="str">
            <v>M3</v>
          </cell>
          <cell r="D2110">
            <v>3.43</v>
          </cell>
        </row>
        <row r="2111">
          <cell r="A2111">
            <v>74154</v>
          </cell>
          <cell r="B2111" t="str">
            <v>ESCAVACAO, CARGA E TRANSPORTE DMT 50 A 200M C/ CAMINHAO BASCULANTE</v>
          </cell>
          <cell r="C2111"/>
          <cell r="D2111"/>
        </row>
        <row r="2112">
          <cell r="A2112" t="str">
            <v>74154/001</v>
          </cell>
          <cell r="B2112" t="str">
            <v>ESCAVACAO, CARGA E TRANSPORTE DE MATERIAL DE 1A CATEGORIA COM TRATORSOBRE ESTEIRAS 305 HP E CACAMBA 5M3, DMT 50 A 200M</v>
          </cell>
          <cell r="C2112" t="str">
            <v>M3</v>
          </cell>
          <cell r="D2112">
            <v>4.38</v>
          </cell>
        </row>
        <row r="2113">
          <cell r="A2113">
            <v>74155</v>
          </cell>
          <cell r="B2113" t="str">
            <v>ESCAVACAO E TRANSPORTE DMT 50M C/TRATOR ESTEIRAS CAT D8</v>
          </cell>
          <cell r="C2113"/>
          <cell r="D2113"/>
        </row>
        <row r="2114">
          <cell r="A2114" t="str">
            <v>74155/001</v>
          </cell>
          <cell r="B2114" t="str">
            <v>ESCAVACAO E TRANSP MAT 1A CAT DMT 50M C/TRATOR EST CAT D8 C/ LAMINA</v>
          </cell>
          <cell r="C2114" t="str">
            <v>M3</v>
          </cell>
          <cell r="D2114">
            <v>1.43</v>
          </cell>
        </row>
        <row r="2115">
          <cell r="A2115" t="str">
            <v>74155/002</v>
          </cell>
          <cell r="B2115" t="str">
            <v>ESCAVACAO E TRANSPORTE DE MATERIAL DE 2A CAT DMT 50M COM TRATOR SOBREESTEIRAS 305 HP COM LAMINA E ESCARIFICADOR</v>
          </cell>
          <cell r="C2115" t="str">
            <v>M3</v>
          </cell>
          <cell r="D2115">
            <v>2.77</v>
          </cell>
        </row>
        <row r="2116">
          <cell r="A2116">
            <v>74205</v>
          </cell>
          <cell r="B2116" t="str">
            <v>ESCAVACAO DE MATERIAL 1A. CATEGORIA (SUBLEITO)</v>
          </cell>
          <cell r="C2116"/>
          <cell r="D2116"/>
        </row>
        <row r="2117">
          <cell r="A2117" t="str">
            <v>74205/001</v>
          </cell>
          <cell r="B2117" t="str">
            <v>ESCAVACAO MECANICA DE MATERIAL 1A. CATEGORIA, PROVENIENTE DE CORTE DESUBLEITO (C/TRATOR ESTEIRAS 160HP)</v>
          </cell>
          <cell r="C2117" t="str">
            <v>M3</v>
          </cell>
          <cell r="D2117">
            <v>2.11</v>
          </cell>
        </row>
        <row r="2118">
          <cell r="A2118">
            <v>74222</v>
          </cell>
          <cell r="B2118" t="str">
            <v>ESCAVACAO E TRANSPORTE DMT 50M C/TRATOR ESTEIRAS CAT D6</v>
          </cell>
          <cell r="C2118"/>
          <cell r="D2118"/>
        </row>
        <row r="2119">
          <cell r="A2119" t="str">
            <v>74222/001</v>
          </cell>
          <cell r="B2119" t="str">
            <v>ESCAVACAO MECANICA E TRANSPORTE EM MATERIAL DE 1A CATEGORIA COM USO EXCLUSIVO DE TRATOR SOBRE ESTEIRAS 153HP,DMT ATE 50M</v>
          </cell>
          <cell r="C2119" t="str">
            <v>M3</v>
          </cell>
          <cell r="D2119">
            <v>4.1500000000000004</v>
          </cell>
        </row>
        <row r="2120">
          <cell r="A2120">
            <v>76452</v>
          </cell>
          <cell r="B2120" t="str">
            <v>ESCAVACAO MECANIZADA DE AREA, QQ TERRENO, EXCETO ROCHA</v>
          </cell>
          <cell r="C2120"/>
          <cell r="D2120"/>
        </row>
        <row r="2121">
          <cell r="A2121" t="str">
            <v>76452/001</v>
          </cell>
          <cell r="B2121" t="str">
            <v>ESCAVACAO MECANIZADA DE AREA (C/TRATOR DE ESTEIRAS TIPO D8)</v>
          </cell>
          <cell r="C2121" t="str">
            <v>M3</v>
          </cell>
          <cell r="D2121">
            <v>2.3199999999999998</v>
          </cell>
        </row>
        <row r="2122">
          <cell r="A2122">
            <v>76453</v>
          </cell>
          <cell r="B2122" t="str">
            <v>ESCAVACAO SUBMERSA</v>
          </cell>
          <cell r="C2122"/>
          <cell r="D2122"/>
        </row>
        <row r="2123">
          <cell r="A2123" t="str">
            <v>76453/001</v>
          </cell>
          <cell r="B2123" t="str">
            <v>DRAGAGEM (C/ ESCAVADEIRA DRAG LINE DE ARRASTE 140HP)</v>
          </cell>
          <cell r="C2123" t="str">
            <v>M3</v>
          </cell>
          <cell r="D2123">
            <v>18.190000000000001</v>
          </cell>
        </row>
        <row r="2124">
          <cell r="A2124">
            <v>19</v>
          </cell>
          <cell r="B2124" t="str">
            <v>ESCAVACAO DE VALAS</v>
          </cell>
          <cell r="C2124"/>
          <cell r="D2124"/>
        </row>
        <row r="2125">
          <cell r="A2125">
            <v>6430</v>
          </cell>
          <cell r="B2125" t="str">
            <v>ESCAVACAO MANUAL DE CAVAS(FUNDACOES RASAS,=2,00 M)</v>
          </cell>
          <cell r="C2125" t="str">
            <v>M3</v>
          </cell>
          <cell r="D2125">
            <v>20.57</v>
          </cell>
        </row>
        <row r="2126">
          <cell r="A2126">
            <v>6507</v>
          </cell>
          <cell r="B2126" t="str">
            <v>ESCAV. MEC. P/CONSTRUCAO DE SUMIDOURO P/EFLUENTE LIQUIDO DA FOSSA SEPTICA,D INT = 300CM / H INT = 660 CM ( P/ COMP. 11516/1)</v>
          </cell>
          <cell r="C2126" t="str">
            <v>M3</v>
          </cell>
          <cell r="D2126">
            <v>163.94</v>
          </cell>
        </row>
        <row r="2127">
          <cell r="A2127">
            <v>72915</v>
          </cell>
          <cell r="B2127" t="str">
            <v>ESCAVACAO MECANICA DE VALA EM MATERIAL DE 2A. CATEGORIA ATE 2 M DE PROFUNDIDADE COM UTILIZACAO DE ESCAVADEIRA HIDRAULICA</v>
          </cell>
          <cell r="C2127" t="str">
            <v>M3</v>
          </cell>
          <cell r="D2127">
            <v>10.39</v>
          </cell>
        </row>
        <row r="2128">
          <cell r="A2128">
            <v>72917</v>
          </cell>
          <cell r="B2128" t="str">
            <v>ESCAVACAO MECANICA DE VALA EM MATERIAL 2A. CATEGORIA DE 2,01 ATE 4,00M DE PROFUNDIDADE COM UTILIZACAO DE ESCAVADEIRA HIDRAULICA</v>
          </cell>
          <cell r="C2128" t="str">
            <v>M3</v>
          </cell>
          <cell r="D2128">
            <v>11.87</v>
          </cell>
        </row>
        <row r="2129">
          <cell r="A2129">
            <v>72918</v>
          </cell>
          <cell r="B2129" t="str">
            <v>ESCAVACAO MECANICA DE VALA EM MATERIAL 2A. CATEGORIA DE 4,01 ATE 6,00M DE PROFUNDIDADE COM UTILIZACAO DE ESCAVADEIRA HIDRAULICA</v>
          </cell>
          <cell r="C2129" t="str">
            <v>M3</v>
          </cell>
          <cell r="D2129">
            <v>13.85</v>
          </cell>
        </row>
        <row r="2130">
          <cell r="A2130">
            <v>73962</v>
          </cell>
          <cell r="B2130" t="str">
            <v>ESCAVACAO MECANICA DE VALAS</v>
          </cell>
          <cell r="C2130"/>
          <cell r="D2130"/>
        </row>
        <row r="2131">
          <cell r="A2131" t="str">
            <v>73962/004</v>
          </cell>
          <cell r="B2131" t="str">
            <v>ESCAVACAO DE VALA NAO ESCORADA EM MATERIAL DE 1A CATEGORIA COM PROFUNDIDADE DE 1,5 ATE 3M COM RETROESCAVADEIRA 75HP, SEM ESGOTAMENTO</v>
          </cell>
          <cell r="C2131" t="str">
            <v>M3</v>
          </cell>
          <cell r="D2131">
            <v>5.62</v>
          </cell>
        </row>
        <row r="2132">
          <cell r="A2132" t="str">
            <v>73962/013</v>
          </cell>
          <cell r="B2132" t="str">
            <v>ESCAVACAO DE VALA NAO ESCORADA EM MATERIAL 1A CATEGORIA , PROFUNDIDADEATE 1,5 M COM ESCAVADEIRA HIDRAULICA 105 HP(CAPACIDADE DE 0,78M3), SEM ESGOTAMENTO</v>
          </cell>
          <cell r="C2132" t="str">
            <v>M3</v>
          </cell>
          <cell r="D2132">
            <v>3.96</v>
          </cell>
        </row>
        <row r="2133">
          <cell r="A2133" t="str">
            <v>73962/021</v>
          </cell>
          <cell r="B2133" t="str">
            <v>ESCAVACAO DE VALA ESCORADA EM MATERIAL 1A CATEGORIA , PROFUNDIDADE ATE1,5 M COM ESCAVADEIRA HIDRAULICA 105 HP(CAPACIDADE DE 0,78M3), SEM ESGOTAMENTO</v>
          </cell>
          <cell r="C2133" t="str">
            <v>M3</v>
          </cell>
          <cell r="D2133">
            <v>4.78</v>
          </cell>
        </row>
        <row r="2134">
          <cell r="A2134">
            <v>73965</v>
          </cell>
          <cell r="B2134" t="str">
            <v>ESCAVACAO MANUAL DE VALAS</v>
          </cell>
          <cell r="C2134"/>
          <cell r="D2134"/>
        </row>
        <row r="2135">
          <cell r="A2135" t="str">
            <v>73965/001</v>
          </cell>
          <cell r="B2135" t="str">
            <v>ESCAVAÇÃO MANUAL DE VALA, A FRIO, EM MATERIAL DE 2A CATEGORIA (MOLEDOOU ROCHA DECOMPOSTA) ATÉ 1,50M</v>
          </cell>
          <cell r="C2135" t="str">
            <v>M3</v>
          </cell>
          <cell r="D2135">
            <v>51.43</v>
          </cell>
        </row>
        <row r="2136">
          <cell r="A2136" t="str">
            <v>73965/002</v>
          </cell>
          <cell r="B2136" t="str">
            <v>ESCAVAÇÃO MANUAL DE VALA, A FRIO, EM MATERIAL DE 2A CATEGORIA (MOLEDOOU ROCHA DECOMPOSTA), DE 3 ATÉ 4,5M, EXCLUINDO ESGOTAMENTO E ESCORAMENTO.</v>
          </cell>
          <cell r="C2136" t="str">
            <v>M3</v>
          </cell>
          <cell r="D2136">
            <v>75.430000000000007</v>
          </cell>
        </row>
        <row r="2137">
          <cell r="A2137" t="str">
            <v>73965/003</v>
          </cell>
          <cell r="B2137" t="str">
            <v>ESCAVAÇÃO MANUAL DE VALA, A FRIO, EM MATERIAL DE 2A CATEGORIA (MOLEDOOU ROCHA DECOMPOSTA), DE 4,5 ATÉ 6M, EXCLUINDO ESGOTAMENTO E ESCORAMENTO.</v>
          </cell>
          <cell r="C2137" t="str">
            <v>M3</v>
          </cell>
          <cell r="D2137">
            <v>89.14</v>
          </cell>
        </row>
        <row r="2138">
          <cell r="A2138" t="str">
            <v>73965/004</v>
          </cell>
          <cell r="B2138" t="str">
            <v>ESCAVACAO MANUAL DE VALA EM ARGILA OU PEDRA SOLTA DO TAMANHO MEDIO DEPEDRA DE MAO, ATE 1,5M, EXCLUINDO ESGOTAMENTO/ESCORAMENTO.</v>
          </cell>
          <cell r="C2138" t="str">
            <v>M3</v>
          </cell>
          <cell r="D2138">
            <v>32.909999999999997</v>
          </cell>
        </row>
        <row r="2139">
          <cell r="A2139" t="str">
            <v>73965/005</v>
          </cell>
          <cell r="B2139" t="str">
            <v>ESCAVACAO MANUAL DE VALA EM ARGILA OU PEDRA SOLTA DO TAMANHO MEDIO DEPEDRA DE MAO, DE 1,5 ATE 3M, EXCLUINDO ESGOTAMENTO/ESCORAMENTO.</v>
          </cell>
          <cell r="C2139" t="str">
            <v>M3</v>
          </cell>
          <cell r="D2139">
            <v>38.4</v>
          </cell>
        </row>
        <row r="2140">
          <cell r="A2140" t="str">
            <v>73965/006</v>
          </cell>
          <cell r="B2140" t="str">
            <v>ESCAVACAO MANUAL DE VALA EM ARGILA OU PEDRA SOLTA DO TAMANHO MEDIO DEPEDRA DE MAO, DE 3 ATE 4,5M, EXCLUINDO ESGOTAMENTO/ESCORAMENTO</v>
          </cell>
          <cell r="C2140" t="str">
            <v>M3</v>
          </cell>
          <cell r="D2140">
            <v>61.71</v>
          </cell>
        </row>
        <row r="2141">
          <cell r="A2141" t="str">
            <v>73965/007</v>
          </cell>
          <cell r="B2141" t="str">
            <v>ESCAVACAO MANUAL DE VALA EM ARGILA OU PEDRA SOLTA DO TAMANHO MEDIO DEPEDRA DE MAO, DE 4,5 ATE 6M, EXCLUINDO ESGOTAMENTO/ESCORAMENTO.</v>
          </cell>
          <cell r="C2141" t="str">
            <v>M3</v>
          </cell>
          <cell r="D2141">
            <v>75.430000000000007</v>
          </cell>
        </row>
        <row r="2142">
          <cell r="A2142" t="str">
            <v>73965/008</v>
          </cell>
          <cell r="B2142" t="str">
            <v>ESCAVACAO MANUAL DE VALA EM LODO, ATE 1,5M, EXCLUINDO ESGOTAMENTO/ESCORAMENTO</v>
          </cell>
          <cell r="C2142" t="str">
            <v>M3</v>
          </cell>
          <cell r="D2142">
            <v>37.71</v>
          </cell>
        </row>
        <row r="2143">
          <cell r="A2143" t="str">
            <v>73965/009</v>
          </cell>
          <cell r="B2143" t="str">
            <v>ESCAVACAO MANUAL DE VALA EM LODO, DE 1,5 ATE 3M, EXCLUINDO ESGOTAMENTO/ESCORAMENTO.</v>
          </cell>
          <cell r="C2143" t="str">
            <v>M3</v>
          </cell>
          <cell r="D2143">
            <v>68.569999999999993</v>
          </cell>
        </row>
        <row r="2144">
          <cell r="A2144" t="str">
            <v>73965/010</v>
          </cell>
          <cell r="B2144" t="str">
            <v>ESCAVACAO MANUAL DE VALA EM MATERIAL DE 1A CATEGORIA ATE 1,5M EXCLUINDO ESGOTAMENTO / ESCORAMENTO</v>
          </cell>
          <cell r="C2144" t="str">
            <v>M3</v>
          </cell>
          <cell r="D2144">
            <v>24</v>
          </cell>
        </row>
        <row r="2145">
          <cell r="A2145" t="str">
            <v>73965/011</v>
          </cell>
          <cell r="B2145" t="str">
            <v>ESCAVACAO MANUAL DE VALA EM MATERIAL DE 1A CATEGORIA DE 1,5 ATE 3M EXCLUINDO ESGOTAMENTO / ESCORAMENTO</v>
          </cell>
          <cell r="C2145" t="str">
            <v>M3</v>
          </cell>
          <cell r="D2145">
            <v>30.86</v>
          </cell>
        </row>
        <row r="2146">
          <cell r="A2146" t="str">
            <v>73965/012</v>
          </cell>
          <cell r="B2146" t="str">
            <v>ESCAVACAO MANUAL DE VALA EM MATERIAL DE 1A CATEGORIA DE 3 ATE 4,5M EXCLUINDO ESGOTAMENTO / ESCORAMENTO</v>
          </cell>
          <cell r="C2146" t="str">
            <v>M3</v>
          </cell>
          <cell r="D2146">
            <v>41.14</v>
          </cell>
        </row>
        <row r="2147">
          <cell r="A2147" t="str">
            <v>73965/013</v>
          </cell>
          <cell r="B2147" t="str">
            <v>ESCAVACAO MANUAL DE VALA EM MATERIAL DE 1A CATEGORIA, DE 6 A 7,5M, EXCLUINDO ESGOTAMENTO / ESCORAMENTO.</v>
          </cell>
          <cell r="C2147" t="str">
            <v>M3</v>
          </cell>
          <cell r="D2147">
            <v>68.569999999999993</v>
          </cell>
        </row>
        <row r="2148">
          <cell r="A2148" t="str">
            <v>73965/014</v>
          </cell>
          <cell r="B2148" t="str">
            <v>ESCAVACAO MANUAL DE VALA EM ARGILA RIJA OU PEDRA SOLTA DO TAMANHO MEDIO DE PEDRA DE MAO, DE 6 A 7,5M, EXCLUINDO ESGOTAMENTO / ESCORAMENTO.</v>
          </cell>
          <cell r="C2148" t="str">
            <v>M3</v>
          </cell>
          <cell r="D2148">
            <v>89.14</v>
          </cell>
        </row>
        <row r="2149">
          <cell r="A2149" t="str">
            <v>73965/015</v>
          </cell>
          <cell r="B2149" t="str">
            <v>ESCAVACAO MANUAL DE VALAS H &lt;= 1,50 M</v>
          </cell>
          <cell r="C2149" t="str">
            <v>M3</v>
          </cell>
          <cell r="D2149">
            <v>20.57</v>
          </cell>
        </row>
        <row r="2150">
          <cell r="A2150">
            <v>74019</v>
          </cell>
          <cell r="B2150" t="str">
            <v>ESCAVACAO MANUAL DE VALAS RASAS, QQ TERRENO, EXCETO ROCHA</v>
          </cell>
          <cell r="C2150"/>
          <cell r="D2150"/>
        </row>
        <row r="2151">
          <cell r="A2151" t="str">
            <v>74019/001</v>
          </cell>
          <cell r="B2151" t="str">
            <v>ESCAVACAO MANUAL (VALAS OU FUNDACOES RASAS)</v>
          </cell>
          <cell r="C2151" t="str">
            <v>M3</v>
          </cell>
          <cell r="D2151">
            <v>22.29</v>
          </cell>
        </row>
        <row r="2152">
          <cell r="A2152">
            <v>74120</v>
          </cell>
          <cell r="B2152" t="str">
            <v>ALEM DE 1,50 METROS ATE 3,00 METROS DE PROFUNDIDADE</v>
          </cell>
          <cell r="C2152"/>
          <cell r="D2152"/>
        </row>
        <row r="2153">
          <cell r="A2153" t="str">
            <v>74120/001</v>
          </cell>
          <cell r="B2153" t="str">
            <v>ESCAVACAO MANUAL P/CONSTRUCAO DE FOSSA SEPTICA TIPO OMS,DI = 200 CM, HI = 240 CM</v>
          </cell>
          <cell r="C2153" t="str">
            <v>M3</v>
          </cell>
          <cell r="D2153">
            <v>313.10000000000002</v>
          </cell>
        </row>
        <row r="2154">
          <cell r="A2154">
            <v>76443</v>
          </cell>
          <cell r="B2154" t="str">
            <v>ESCAVACAO MANUAL DE VALAS</v>
          </cell>
          <cell r="C2154"/>
          <cell r="D2154"/>
        </row>
        <row r="2155">
          <cell r="A2155" t="str">
            <v>76443/001</v>
          </cell>
          <cell r="B2155" t="str">
            <v>ESCAVACAO MANUAL VALA/CAVA MAT 1A CAT ATE 1,5M EXCL ESG/ESCOR EM BECO(LARG ATE 2M) IMPOSSIBILITANDO ENTRADA DE CAMINHAO OU EQUIPAMENTO MOTORIZADO P/RETIRADA MATERIAL</v>
          </cell>
          <cell r="C2155" t="str">
            <v>M3</v>
          </cell>
          <cell r="D2155">
            <v>28.8</v>
          </cell>
        </row>
        <row r="2156">
          <cell r="A2156" t="str">
            <v>76443/002</v>
          </cell>
          <cell r="B2156" t="str">
            <v>ESCAVACAO MANUAL VALA/CAVA MAT 1A CAT DE 1,5 A 3M EXCL ESG/ESCOR EM BECO (LARG ATE 2M) IMPOSSIBILITANDO ENTRADA DE CAMINHAO OU EQUIPAMENTO MOTORIZADO P/RETIRADA DO MATERIAL</v>
          </cell>
          <cell r="C2156" t="str">
            <v>M3</v>
          </cell>
          <cell r="D2156">
            <v>37.03</v>
          </cell>
        </row>
        <row r="2157">
          <cell r="A2157" t="str">
            <v>76443/003</v>
          </cell>
          <cell r="B2157" t="str">
            <v>ESCAVACAO MANUAL VALA/CAVA MAT 1A CAT DE 3,0 A 4,5M EXCL ESG/ESCOR EMBECO (LARG ATE 2M) IMPOSSIBILITANDO ENTRADA DE CAMINHAO OU EQUIPAMENTOMOTORIZADO P/RETIRADA DO MATERIAL</v>
          </cell>
          <cell r="C2157" t="str">
            <v>M3</v>
          </cell>
          <cell r="D2157">
            <v>49.37</v>
          </cell>
        </row>
        <row r="2158">
          <cell r="A2158" t="str">
            <v>76443/004</v>
          </cell>
          <cell r="B2158" t="str">
            <v>ESCAVACAO MANUAL VALA/CAVA EM LODO/LAMA ATE 1,5M EXCL ESG/ESCOR EM BECO (LARG ATE 2M) EM FAVELAS</v>
          </cell>
          <cell r="C2158" t="str">
            <v>M3</v>
          </cell>
          <cell r="D2158">
            <v>43.41</v>
          </cell>
        </row>
        <row r="2159">
          <cell r="A2159" t="str">
            <v>76443/005</v>
          </cell>
          <cell r="B2159" t="str">
            <v>ESCAVACAO MANUAL VALA/CAVA EM LODO/LAMA DE 1,5M A 3,0M EXCL ESG/ESCOREM BECO (LARG ATE 2M) EM FAVELAS</v>
          </cell>
          <cell r="C2159" t="str">
            <v>M3</v>
          </cell>
          <cell r="D2159">
            <v>78.86</v>
          </cell>
        </row>
        <row r="2160">
          <cell r="A2160" t="str">
            <v>76443/006</v>
          </cell>
          <cell r="B2160" t="str">
            <v>ESCAVACAO MANUAL VALA, A FRIO, MAT 2A CAT, PROFUNDIDADE DE 6 A 7,5M, EXCL ESG/ESCOR (MOLEDO OU ROCHA DECOMPOSTA)</v>
          </cell>
          <cell r="C2160" t="str">
            <v>M3</v>
          </cell>
          <cell r="D2160">
            <v>102.86</v>
          </cell>
        </row>
        <row r="2161">
          <cell r="A2161">
            <v>20</v>
          </cell>
          <cell r="B2161" t="str">
            <v>ATERRO COM OU S/COMPACTACAO</v>
          </cell>
          <cell r="C2161"/>
          <cell r="D2161"/>
        </row>
        <row r="2162">
          <cell r="A2162">
            <v>5719</v>
          </cell>
          <cell r="B2162" t="str">
            <v>REATERRO APILOADO EM CAMADAS 0,20M, UTILIZANDO MATERIAL ARGILO-ARENOSOADQUIRIDO EM JAZIDA, JÁ CONSIDERANDO UM ACRÉSCIMO DE 25% NO VOLUME DOMATERIAL ADQUIRIDO, NÃO CONSIDERANDO O TRANSPORTE ATÉ O REATERRO</v>
          </cell>
          <cell r="C2162" t="str">
            <v>M3</v>
          </cell>
          <cell r="D2162">
            <v>29.27</v>
          </cell>
        </row>
        <row r="2163">
          <cell r="A2163">
            <v>55835</v>
          </cell>
          <cell r="B2163" t="str">
            <v>ATERRO INTERNO (EDIFICACOES) COMPACTADO MANUALMENTE</v>
          </cell>
          <cell r="C2163" t="str">
            <v>M3</v>
          </cell>
          <cell r="D2163">
            <v>24</v>
          </cell>
        </row>
        <row r="2164">
          <cell r="A2164">
            <v>73904</v>
          </cell>
          <cell r="B2164" t="str">
            <v>ATERRO MANUAL COMPACTADO</v>
          </cell>
          <cell r="C2164"/>
          <cell r="D2164"/>
        </row>
        <row r="2165">
          <cell r="A2165" t="str">
            <v>73904/001</v>
          </cell>
          <cell r="B2165" t="str">
            <v>ATERRO APILOADO(MANUAL) EM CAMADAS DE 20 CM COM MATERIAL DE EMPRÉSTIMO.</v>
          </cell>
          <cell r="C2165" t="str">
            <v>M3</v>
          </cell>
          <cell r="D2165">
            <v>55.77</v>
          </cell>
        </row>
        <row r="2166">
          <cell r="A2166" t="str">
            <v>73904/002</v>
          </cell>
          <cell r="B2166" t="str">
            <v>REATERRO APILOADO (MANUAL) DE VALA COM DESLOCAMENTO DE MATERIAL EM CAMADAS DE 20 CM (BECOS, FAVELAS ETC.)</v>
          </cell>
          <cell r="C2166" t="str">
            <v>M3</v>
          </cell>
          <cell r="D2166">
            <v>24</v>
          </cell>
        </row>
        <row r="2167">
          <cell r="A2167">
            <v>74153</v>
          </cell>
          <cell r="B2167" t="str">
            <v>ESPALHAMENTO MECANIZADO DE MATERIAL 1A. CATEGORIA</v>
          </cell>
          <cell r="C2167"/>
          <cell r="D2167"/>
        </row>
        <row r="2168">
          <cell r="A2168" t="str">
            <v>74153/001</v>
          </cell>
          <cell r="B2168" t="str">
            <v>ESPALHAMENTO MECANIZADO (COM MOTONIVELADORA 140 HP) MATERIAL 1A. CATEGORIA</v>
          </cell>
          <cell r="C2168" t="str">
            <v>M2</v>
          </cell>
          <cell r="D2168">
            <v>0.21</v>
          </cell>
        </row>
        <row r="2169">
          <cell r="A2169">
            <v>21</v>
          </cell>
          <cell r="B2169" t="str">
            <v>ATERRO/REATERRO DE VALAS COM OU S/COMPACTACAO</v>
          </cell>
          <cell r="C2169"/>
          <cell r="D2169"/>
        </row>
        <row r="2170">
          <cell r="A2170">
            <v>72920</v>
          </cell>
          <cell r="B2170" t="str">
            <v>REATERRO DE VALA COM MATERIAL GRANULAR REAPROVEITADO ADENSADO E VIBRADO</v>
          </cell>
          <cell r="C2170" t="str">
            <v>M3</v>
          </cell>
          <cell r="D2170">
            <v>10.19</v>
          </cell>
        </row>
        <row r="2171">
          <cell r="A2171">
            <v>72921</v>
          </cell>
          <cell r="B2171" t="str">
            <v>REATERRO DE VALA COM MATERIAL GRANULAR DE EMPRESTIMO ADENSADO E VIBRADO</v>
          </cell>
          <cell r="C2171" t="str">
            <v>M3</v>
          </cell>
          <cell r="D2171">
            <v>38.65</v>
          </cell>
        </row>
        <row r="2172">
          <cell r="A2172">
            <v>73964</v>
          </cell>
          <cell r="B2172" t="str">
            <v>REATERRO DE VALAS</v>
          </cell>
          <cell r="C2172"/>
          <cell r="D2172"/>
        </row>
        <row r="2173">
          <cell r="A2173" t="str">
            <v>73964/001</v>
          </cell>
          <cell r="B2173" t="str">
            <v>REATERRO DE VALA/CAVA COMPACTADA A MACO EM CAMADAS DE 20CM ( EM BECOSDE ATÉ 2,50M DE LARGURA EM FAVELAS)</v>
          </cell>
          <cell r="C2173" t="str">
            <v>M3</v>
          </cell>
          <cell r="D2173">
            <v>20.57</v>
          </cell>
        </row>
        <row r="2174">
          <cell r="A2174" t="str">
            <v>73964/002</v>
          </cell>
          <cell r="B2174" t="str">
            <v>REATER VALA/CAVA COMPACT/MACO CAMADAS 30CM EM BECO ATE 2,50MLARGURA EM FAVELAS</v>
          </cell>
          <cell r="C2174" t="str">
            <v>M3</v>
          </cell>
          <cell r="D2174">
            <v>17.28</v>
          </cell>
        </row>
        <row r="2175">
          <cell r="A2175" t="str">
            <v>73964/003</v>
          </cell>
          <cell r="B2175" t="str">
            <v>REATERRO VALA/CAVA C/TRATOR 200CV EXCL COMPACTACAO</v>
          </cell>
          <cell r="C2175" t="str">
            <v>M3</v>
          </cell>
          <cell r="D2175">
            <v>1.91</v>
          </cell>
        </row>
        <row r="2176">
          <cell r="A2176" t="str">
            <v>73964/004</v>
          </cell>
          <cell r="B2176" t="str">
            <v>REATERRO DE VALAS / CAVAS, COMPACTADA A MAÇO, EM CAMADAS DE ATÉ 30 CM.</v>
          </cell>
          <cell r="C2176" t="str">
            <v>M3</v>
          </cell>
          <cell r="D2176">
            <v>14.4</v>
          </cell>
        </row>
        <row r="2177">
          <cell r="A2177" t="str">
            <v>73964/005</v>
          </cell>
          <cell r="B2177" t="str">
            <v>REATERRO DE VALA/CAVA SEM CONTROLE DE COMPACTAÇÃO , UTILIZANDO RETRO-ESCAVADEIRA E COMPACTACADOR VIBRATORIO COM MATERIAL REAPROVEITADO</v>
          </cell>
          <cell r="C2177" t="str">
            <v>M3</v>
          </cell>
          <cell r="D2177">
            <v>5.73</v>
          </cell>
        </row>
        <row r="2178">
          <cell r="A2178" t="str">
            <v>73964/006</v>
          </cell>
          <cell r="B2178" t="str">
            <v>REATERRO MANUAL DE VALAS</v>
          </cell>
          <cell r="C2178" t="str">
            <v>M3</v>
          </cell>
          <cell r="D2178">
            <v>20.57</v>
          </cell>
        </row>
        <row r="2179">
          <cell r="A2179">
            <v>74006</v>
          </cell>
          <cell r="B2179" t="str">
            <v>ATERRO/REATERRO DE VALAS</v>
          </cell>
          <cell r="C2179"/>
          <cell r="D2179"/>
        </row>
        <row r="2180">
          <cell r="A2180" t="str">
            <v>74006/001</v>
          </cell>
          <cell r="B2180" t="str">
            <v>COMPACTACAO DE VALAS,MANUALMENTE, SEM CONTROLE DE GC</v>
          </cell>
          <cell r="C2180" t="str">
            <v>M3</v>
          </cell>
          <cell r="D2180">
            <v>11.66</v>
          </cell>
        </row>
        <row r="2181">
          <cell r="A2181">
            <v>74015</v>
          </cell>
          <cell r="B2181" t="str">
            <v>REATERRO COMPACTADO DE VALAS</v>
          </cell>
          <cell r="C2181"/>
          <cell r="D2181"/>
        </row>
        <row r="2182">
          <cell r="A2182" t="str">
            <v>74015/001</v>
          </cell>
          <cell r="B2182" t="str">
            <v>REATERRO E COMPACTACAO MECANICO DE VALA COM COMPACTADOR MANUAL TIPO SOQUETE VIBRATORIO</v>
          </cell>
          <cell r="C2182" t="str">
            <v>M3</v>
          </cell>
          <cell r="D2182">
            <v>16.63</v>
          </cell>
        </row>
        <row r="2183">
          <cell r="A2183">
            <v>76444</v>
          </cell>
          <cell r="B2183" t="str">
            <v>ATERRO/REATERRO DE VALAS</v>
          </cell>
          <cell r="C2183"/>
          <cell r="D2183"/>
        </row>
        <row r="2184">
          <cell r="A2184" t="str">
            <v>76444/001</v>
          </cell>
          <cell r="B2184" t="str">
            <v>COMPACTACAO MECANICA DE VALAS, SEM CONTROLE DE GC (COMPACTADOR TIPO SAPO ATE 35 KG)</v>
          </cell>
          <cell r="C2184" t="str">
            <v>M3</v>
          </cell>
          <cell r="D2184">
            <v>6.82</v>
          </cell>
        </row>
        <row r="2185">
          <cell r="A2185" t="str">
            <v>76444/002</v>
          </cell>
          <cell r="B2185" t="str">
            <v>COMPACTACAO MECANICA DE VALAS,C/CONTR.DO GC &gt;= 95% DO PN(C/COMPACTADORSOLOS C/ PLACA VIBRATORIA MOTOR DIESEL/GASOLINA 7 A 10 HP)</v>
          </cell>
          <cell r="C2185" t="str">
            <v>M3</v>
          </cell>
          <cell r="D2185">
            <v>9.7799999999999994</v>
          </cell>
        </row>
        <row r="2186">
          <cell r="A2186">
            <v>22</v>
          </cell>
          <cell r="B2186" t="str">
            <v>CARGA, DESCARGA E/OU TRANSPORTE DE MATERIAIS</v>
          </cell>
          <cell r="C2186"/>
          <cell r="D2186"/>
        </row>
        <row r="2187">
          <cell r="A2187">
            <v>5626</v>
          </cell>
          <cell r="B2187" t="str">
            <v>TRANSPORTE DE MATERIAL DE QUALQUER NATUREZA DMT &gt; 10 KM</v>
          </cell>
          <cell r="C2187" t="str">
            <v>T/KM</v>
          </cell>
          <cell r="D2187">
            <v>0.65</v>
          </cell>
        </row>
        <row r="2188">
          <cell r="A2188">
            <v>72818</v>
          </cell>
          <cell r="B2188" t="str">
            <v>ESCAVACAO, CARGA E TRANSPORTE DE MATERIAL DE 1A CATEGORIA, CAMINHO DESERVICO LEITO NATURAL, COM ESCAVADEIRA HIDRAULICA E CAMINHAO BASCULANTE 6 M3, DMT 50 ATE 200 M</v>
          </cell>
          <cell r="C2188" t="str">
            <v>M3</v>
          </cell>
          <cell r="D2188">
            <v>3.99</v>
          </cell>
        </row>
        <row r="2189">
          <cell r="A2189">
            <v>72821</v>
          </cell>
          <cell r="B2189" t="str">
            <v>ESCAVACAO, CARGA E TRANSPORTE DE MATERIAL DE 1A CATEGORIA, CAMINHO DESERVICO LEITO NATURAL, COM ESCAVADEIRA HIDRAULICA E CAMINHAO BASCULANTE 6 M3, DMT 200 ATE 400 M</v>
          </cell>
          <cell r="C2189" t="str">
            <v>M3</v>
          </cell>
          <cell r="D2189">
            <v>4.07</v>
          </cell>
        </row>
        <row r="2190">
          <cell r="A2190">
            <v>72822</v>
          </cell>
          <cell r="B2190" t="str">
            <v>ESCAVACAO, CARGA E TRANSPORTE DE MATERIAL DE 1A CATEGORIA, CAMINHO DESERVICO LEITO NATURAL, COM ESCAVADEIRA HIDRAULICA E CAMINHAO BASCULANTE 6 M3, DMT 400 ATE 600 M</v>
          </cell>
          <cell r="C2190" t="str">
            <v>M3</v>
          </cell>
          <cell r="D2190">
            <v>4.1399999999999997</v>
          </cell>
        </row>
        <row r="2191">
          <cell r="A2191">
            <v>72823</v>
          </cell>
          <cell r="B2191" t="str">
            <v>ESCAVACAO, CARGA E TRANSPORTE DE MATERIAL DE 1A CATEGORIA, CAMINHO DESERVICO LEITO NATURAL, COM ESCAVADEIRA HIDRAULICA E CAMINHAO BASCULANTE 6 M3, DMT 600 ATE 800 M</v>
          </cell>
          <cell r="C2191" t="str">
            <v>M3</v>
          </cell>
          <cell r="D2191">
            <v>4.2</v>
          </cell>
        </row>
        <row r="2192">
          <cell r="A2192">
            <v>72824</v>
          </cell>
          <cell r="B2192" t="str">
            <v>ESCAVACAO, CARGA E TRANSPORTE DE MATERIAL DE 1A CATEGORIA, CAMINHO DESERVICO LEITO NATURAL, COM ESCAVADEIRA HIDRAULICA E CAMINHAO BASCULANTE 6 M3, DMT 800 ATE 1.000 M</v>
          </cell>
          <cell r="C2192" t="str">
            <v>M3</v>
          </cell>
          <cell r="D2192">
            <v>4.32</v>
          </cell>
        </row>
        <row r="2193">
          <cell r="A2193">
            <v>72825</v>
          </cell>
          <cell r="B2193" t="str">
            <v>ESCAVACAO, CARGA E TRANSPORTE DE MATERIAL DE 1A CATEGORIA, CAMINHO DESERVICO REVESTIMENTO PRIMARIO, COM ESCAVADEIRA HIDRAULICA E CAMINHAO BASCULANTE 6 M3, DMT 50 ATE 200 M</v>
          </cell>
          <cell r="C2193" t="str">
            <v>M3</v>
          </cell>
          <cell r="D2193">
            <v>3.75</v>
          </cell>
        </row>
        <row r="2194">
          <cell r="A2194">
            <v>72826</v>
          </cell>
          <cell r="B2194" t="str">
            <v>ESCAVACAO, CARGA E TRANSPORTE DE MATERIAL DE 1A CATEGORIA, CAMINHO DESERVICO REVESTIMENTO PRIMARIO, COM ESCAVADEIRA HIDRAULICA E CAMINHAO BASCULANTE 6 M3, DMT 200 ATE 400 M</v>
          </cell>
          <cell r="C2194" t="str">
            <v>M3</v>
          </cell>
          <cell r="D2194">
            <v>3.81</v>
          </cell>
        </row>
        <row r="2195">
          <cell r="A2195">
            <v>72827</v>
          </cell>
          <cell r="B2195" t="str">
            <v>ESCAVACAO, CARGA E TRANSPORTE DE MATERIAL DE 1A CATEGORIA, CAMINHO DESERVICO REVESTIMENTO PRIMARIO, COM ESCAVADEIRA HIDRAULICA E CAMINHAO BASCULANTE 6 M3, DMT 400 ATE 600 M</v>
          </cell>
          <cell r="C2195" t="str">
            <v>M3</v>
          </cell>
          <cell r="D2195">
            <v>3.87</v>
          </cell>
        </row>
        <row r="2196">
          <cell r="A2196">
            <v>72828</v>
          </cell>
          <cell r="B2196" t="str">
            <v>ESCAVACAO, CARGA E TRANSPORTE DE MATERIAL DE 1A CATEGORIA, CAMINHO DESERVICO REVESTIMENTO PRIMARIO, COM ESCAVADEIRA HIDRAULICA E CAMINHAO BASCULANTE 6 M3, DMT 600 ATE 800 M</v>
          </cell>
          <cell r="C2196" t="str">
            <v>M3</v>
          </cell>
          <cell r="D2196">
            <v>3.94</v>
          </cell>
        </row>
        <row r="2197">
          <cell r="A2197">
            <v>72829</v>
          </cell>
          <cell r="B2197" t="str">
            <v>ESCAVACAO, CARGA E TRANSPORTE DE MATERIAL DE 1A CATEGORIA, CAMINHO DESERVICO REVESTIMENTO PRIMARIO, COM ESCAVADEIRA HIDRAULICA E CAMINHAO BASCULANTE 6 M3, DMT 800 ATE 1.000 M</v>
          </cell>
          <cell r="C2197" t="str">
            <v>M3</v>
          </cell>
          <cell r="D2197">
            <v>4.0199999999999996</v>
          </cell>
        </row>
        <row r="2198">
          <cell r="A2198">
            <v>72832</v>
          </cell>
          <cell r="B2198" t="str">
            <v>ESCAVACAO, CARGA E TRANSPORTE DE MATERIAL DE 1A CATEGORIA, CAMINHO DESERVICO PAVIMENTADO, COM ESCAVADEIRA HIDRAULICA E CAMINHAO BASCULANTE6 M3, DMT 50 ATE 200 M</v>
          </cell>
          <cell r="C2198" t="str">
            <v>M3</v>
          </cell>
          <cell r="D2198">
            <v>3.55</v>
          </cell>
        </row>
        <row r="2199">
          <cell r="A2199">
            <v>72833</v>
          </cell>
          <cell r="B2199" t="str">
            <v>ESCAVACAO, CARGA E TRANSPORTE DE MATERIAL DE 1A CATEGORIA, CAMINHO DESERVICO PAVIMENTADO, COM ESCAVADEIRA HIDRAULICA E CAMINHAO BASCULANTE6 M3, DMT 200 ATE 400 M</v>
          </cell>
          <cell r="C2199" t="str">
            <v>M3</v>
          </cell>
          <cell r="D2199">
            <v>3.61</v>
          </cell>
        </row>
        <row r="2200">
          <cell r="A2200">
            <v>72834</v>
          </cell>
          <cell r="B2200" t="str">
            <v>ESCAVACAO, CARGA E TRANSPORTE DE MATERIAL DE 1A CATEGORIA, CAMINHO DESERVICO PAVIMENTADO, COM ESCAVADEIRA HIDRAULICA E CAMINHAO BASCULANTE6 M3, DMT 400 ATE 600 M</v>
          </cell>
          <cell r="C2200" t="str">
            <v>M3</v>
          </cell>
          <cell r="D2200">
            <v>3.67</v>
          </cell>
        </row>
        <row r="2201">
          <cell r="A2201">
            <v>72835</v>
          </cell>
          <cell r="B2201" t="str">
            <v>ESCAVACAO, CARGA E TRANSPORTE DE MATERIAL DE 1A CATEGORIA, CAMINHO DESERVICO PAVIMENTADO, COM ESCAVADEIRA HIDRAULICA E CAMINHAO BASCULANTE6 M3, DMT 600 ATE 800 M</v>
          </cell>
          <cell r="C2201" t="str">
            <v>M3</v>
          </cell>
          <cell r="D2201">
            <v>3.73</v>
          </cell>
        </row>
        <row r="2202">
          <cell r="A2202">
            <v>72836</v>
          </cell>
          <cell r="B2202" t="str">
            <v>ESCAVACAO, CARGA E TRANSPORTE DE MATERIAL DE 1A CATEGORIA, CAMINHO DESERVICO PAVIMENTADO, COM ESCAVADEIRA HIDRAULICA E CAMINHAO BASCULANTE6 M3, DMT 800 ATE 1.000 M</v>
          </cell>
          <cell r="C2202" t="str">
            <v>M3</v>
          </cell>
          <cell r="D2202">
            <v>3.8</v>
          </cell>
        </row>
        <row r="2203">
          <cell r="A2203">
            <v>72838</v>
          </cell>
          <cell r="B2203" t="str">
            <v>TRANSPORTE COMERCIAL COM CAMINHAO CARROCERIA 9 T, RODOVIA EM LEITO NATURAL</v>
          </cell>
          <cell r="C2203" t="str">
            <v>TXKM</v>
          </cell>
          <cell r="D2203">
            <v>0.61</v>
          </cell>
        </row>
        <row r="2204">
          <cell r="A2204">
            <v>72839</v>
          </cell>
          <cell r="B2204" t="str">
            <v>TRANSPORTE COMERCIAL COM CAMINHAO CARROCERIA 9 T, RODOVIA COM REVESTIMENTO PRIMARIO</v>
          </cell>
          <cell r="C2204" t="str">
            <v>TXKM</v>
          </cell>
          <cell r="D2204">
            <v>0.49</v>
          </cell>
        </row>
        <row r="2205">
          <cell r="A2205">
            <v>72840</v>
          </cell>
          <cell r="B2205" t="str">
            <v>TRANSPORTE COMERCIAL COM CAMINHAO CARROCERIA 9 T, RODOVIA PAVIMENTADA</v>
          </cell>
          <cell r="C2205" t="str">
            <v>TXKM</v>
          </cell>
          <cell r="D2205">
            <v>0.41</v>
          </cell>
        </row>
        <row r="2206">
          <cell r="A2206">
            <v>72841</v>
          </cell>
          <cell r="B2206" t="str">
            <v>TRANSPORTE COMERCIAL COM CAMINHAO BASCULANTE 6 M3, RODOVIA EM LEITO NATURAL</v>
          </cell>
          <cell r="C2206" t="str">
            <v>TXKM</v>
          </cell>
          <cell r="D2206">
            <v>0.66</v>
          </cell>
        </row>
        <row r="2207">
          <cell r="A2207">
            <v>72842</v>
          </cell>
          <cell r="B2207" t="str">
            <v>TRANSPORTE COMERCIAL COM CAMINHAO BASCULANTE 6 M3, RODOVIA COM REVESTIMENTO PRIMARIO</v>
          </cell>
          <cell r="C2207" t="str">
            <v>TXKM</v>
          </cell>
          <cell r="D2207">
            <v>0.53</v>
          </cell>
        </row>
        <row r="2208">
          <cell r="A2208">
            <v>72843</v>
          </cell>
          <cell r="B2208" t="str">
            <v>TRANSPORTE COMERCIAL COM CAMINHAO BASCULANTE 6 M3, RODOVIA PAVIMENTADA</v>
          </cell>
          <cell r="C2208" t="str">
            <v>TXKM</v>
          </cell>
          <cell r="D2208">
            <v>0.44</v>
          </cell>
        </row>
        <row r="2209">
          <cell r="A2209">
            <v>72844</v>
          </cell>
          <cell r="B2209" t="str">
            <v>CARGA, MANOBRAS E DESCARGA DE AREIA, BRITA, PEDRA DE MAO E SOLOS COM CAMINHAO BASCULANTE 6 M3 (DESCARGA LIVRE)</v>
          </cell>
          <cell r="C2209" t="str">
            <v>T</v>
          </cell>
          <cell r="D2209">
            <v>0.46</v>
          </cell>
        </row>
        <row r="2210">
          <cell r="A2210">
            <v>72845</v>
          </cell>
          <cell r="B2210" t="str">
            <v>CARGA, MANOBRAS E DESCARGA DE BRITA PARA TRATAMENTOS SUPERFICIAIS, COMCAMINHAO BASCULANTE 6 M3</v>
          </cell>
          <cell r="C2210" t="str">
            <v>T</v>
          </cell>
          <cell r="D2210">
            <v>2.77</v>
          </cell>
        </row>
        <row r="2211">
          <cell r="A2211">
            <v>72846</v>
          </cell>
          <cell r="B2211" t="str">
            <v>CARGA, MANOBRAS E DESCARGA DE MISTURA BETUMINOSA A QUENTE, COM CAMINHAO BASCULANTE 6 M3</v>
          </cell>
          <cell r="C2211" t="str">
            <v>T</v>
          </cell>
          <cell r="D2211">
            <v>2.29</v>
          </cell>
        </row>
        <row r="2212">
          <cell r="A2212">
            <v>72847</v>
          </cell>
          <cell r="B2212" t="str">
            <v>CARGA, MANOBRAS E DESCARGA DE MISTURA BETUMINOSA A FRIO, COM CAMINHAOBASCULANTE 6 M3</v>
          </cell>
          <cell r="C2212" t="str">
            <v>T</v>
          </cell>
          <cell r="D2212">
            <v>4.93</v>
          </cell>
        </row>
        <row r="2213">
          <cell r="A2213">
            <v>72848</v>
          </cell>
          <cell r="B2213" t="str">
            <v>CARGA, MANOBRAS E DESCARGA DE BRITA PARA BASE DE MACADAME, COM CAMINHAO BASCULANTE 6 M3</v>
          </cell>
          <cell r="C2213" t="str">
            <v>T</v>
          </cell>
          <cell r="D2213">
            <v>1.23</v>
          </cell>
        </row>
        <row r="2214">
          <cell r="A2214">
            <v>72849</v>
          </cell>
          <cell r="B2214" t="str">
            <v>CARGA, MANOBRAS E DESCARGA DE MISTURAS DE SOLOS E AGREGADOS (BASES ESTABILIZADAS EM USINA) COM CAMINHAO BASCULANTE 6 M3</v>
          </cell>
          <cell r="C2214" t="str">
            <v>T</v>
          </cell>
          <cell r="D2214">
            <v>1.58</v>
          </cell>
        </row>
        <row r="2215">
          <cell r="A2215">
            <v>72850</v>
          </cell>
          <cell r="B2215" t="str">
            <v>CARGA, MANOBRAS E DESCARGA DE MATERIAIS DIVERSOS, COM CAMINHAO CARROCERIA 9T (CARGA E DESCARGA MANUAIS)</v>
          </cell>
          <cell r="C2215" t="str">
            <v>T</v>
          </cell>
          <cell r="D2215">
            <v>7.67</v>
          </cell>
        </row>
        <row r="2216">
          <cell r="A2216">
            <v>72851</v>
          </cell>
          <cell r="B2216" t="str">
            <v>TRANSPORTE LOCAL COM CAMINHAO BASCULANTE 6 M3, RODOVIA EM LEITO NATURAL, DMT ATE 200 M</v>
          </cell>
          <cell r="C2216" t="str">
            <v>M3</v>
          </cell>
          <cell r="D2216">
            <v>2.25</v>
          </cell>
        </row>
        <row r="2217">
          <cell r="A2217">
            <v>72852</v>
          </cell>
          <cell r="B2217" t="str">
            <v>TRANSPORTE LOCAL COM CAMINHAO BASCULANTE 6 M3, RODOVIA EM LEITO NATURAL, DMT 200 A 400 M</v>
          </cell>
          <cell r="C2217" t="str">
            <v>M3</v>
          </cell>
          <cell r="D2217">
            <v>2.31</v>
          </cell>
        </row>
        <row r="2218">
          <cell r="A2218">
            <v>72853</v>
          </cell>
          <cell r="B2218" t="str">
            <v>TRANSPORTE LOCAL COM CAMINHAO BASCULANTE 6 M3, RODOVIA EM LEITO NATURAL, DMT 400 A 600 M</v>
          </cell>
          <cell r="C2218" t="str">
            <v>M3</v>
          </cell>
          <cell r="D2218">
            <v>2.37</v>
          </cell>
        </row>
        <row r="2219">
          <cell r="A2219">
            <v>72854</v>
          </cell>
          <cell r="B2219" t="str">
            <v>TRANSPORTE LOCAL COM CAMINHAO BASCULANTE 6 M3, RODOVIA EM LEITO NATURAL, DMT 600 A 800 M</v>
          </cell>
          <cell r="C2219" t="str">
            <v>M3</v>
          </cell>
          <cell r="D2219">
            <v>2.44</v>
          </cell>
        </row>
        <row r="2220">
          <cell r="A2220">
            <v>72855</v>
          </cell>
          <cell r="B2220" t="str">
            <v>TRANSPORTE LOCAL COM CAMINHAO BASCULANTE 6 M3, RODOVIA EM LEITO NATURAL, DMT 800 A 1.000 M</v>
          </cell>
          <cell r="C2220" t="str">
            <v>M3</v>
          </cell>
          <cell r="D2220">
            <v>2.5</v>
          </cell>
        </row>
        <row r="2221">
          <cell r="A2221">
            <v>72856</v>
          </cell>
          <cell r="B2221" t="str">
            <v>TRANSPORTE LOCAL COM CAMINHAO BASCULANTE 6 M3, RODOVIA EM LEITO NATURAL</v>
          </cell>
          <cell r="C2221" t="str">
            <v>M3XKM</v>
          </cell>
          <cell r="D2221">
            <v>1.0900000000000001</v>
          </cell>
        </row>
        <row r="2222">
          <cell r="A2222">
            <v>72857</v>
          </cell>
          <cell r="B2222" t="str">
            <v>TRANSPORTE LOCAL COM CAMINHAO BASCULANTE 6 M3, RODOVIA COM REVESTIMENTO PRIMARIO, DMT ATE 200 M</v>
          </cell>
          <cell r="C2222" t="str">
            <v>M3</v>
          </cell>
          <cell r="D2222">
            <v>2</v>
          </cell>
        </row>
        <row r="2223">
          <cell r="A2223">
            <v>72858</v>
          </cell>
          <cell r="B2223" t="str">
            <v>TRANSPORTE LOCAL COM CAMINHAO BASCULANTE 6 M3, RODOVIA COM REVESTIMENTO PRIMARIO, DMT 200 A 400 M</v>
          </cell>
          <cell r="C2223" t="str">
            <v>M3</v>
          </cell>
          <cell r="D2223">
            <v>2.0499999999999998</v>
          </cell>
        </row>
        <row r="2224">
          <cell r="A2224">
            <v>72859</v>
          </cell>
          <cell r="B2224" t="str">
            <v>TRANSPORTE LOCAL COM CAMINHAO BASCULANTE 6 M3, RODOVIA COM REVESTIMENTO PRIMARIO, DMT 400 A 600 M</v>
          </cell>
          <cell r="C2224" t="str">
            <v>M3</v>
          </cell>
          <cell r="D2224">
            <v>2.11</v>
          </cell>
        </row>
        <row r="2225">
          <cell r="A2225">
            <v>72860</v>
          </cell>
          <cell r="B2225" t="str">
            <v>TRANSPORTE LOCAL COM CAMINHAO BASCULANTE 6 M3, RODOVIA COM REVESTIMENTO PRIMARIO, DMT 600 A 800 M</v>
          </cell>
          <cell r="C2225" t="str">
            <v>M3</v>
          </cell>
          <cell r="D2225">
            <v>2.17</v>
          </cell>
        </row>
        <row r="2226">
          <cell r="A2226">
            <v>72874</v>
          </cell>
          <cell r="B2226" t="str">
            <v>TRANSPORTE LOCAL COM CAMINHAO BASCULANTE 6 M3, RODOVIA COM REVESTIMENTO PRIMARIO, DMT 800 A 1.000 M</v>
          </cell>
          <cell r="C2226" t="str">
            <v>M3</v>
          </cell>
          <cell r="D2226">
            <v>2.23</v>
          </cell>
        </row>
        <row r="2227">
          <cell r="A2227">
            <v>72875</v>
          </cell>
          <cell r="B2227" t="str">
            <v>TRANSPORTE LOCAL COM CAMINHÃO BASCULANTE 6 M3, RODOVIA COM REVESTIMENTO PRIMARIO</v>
          </cell>
          <cell r="C2227" t="str">
            <v>M3XKM</v>
          </cell>
          <cell r="D2227">
            <v>0.98</v>
          </cell>
        </row>
        <row r="2228">
          <cell r="A2228">
            <v>72876</v>
          </cell>
          <cell r="B2228" t="str">
            <v>TRANSPORTE LOCAL COM CAMINHÃO BASCULANTE 6 M3, RODOVIA PAVIMENTADA, DMT ATE 200 M</v>
          </cell>
          <cell r="C2228" t="str">
            <v>M3</v>
          </cell>
          <cell r="D2228">
            <v>1.79</v>
          </cell>
        </row>
        <row r="2229">
          <cell r="A2229">
            <v>72877</v>
          </cell>
          <cell r="B2229" t="str">
            <v>TRANSPORTE LOCAL COM CAMINHAO BASCULANTE 6 M3, RODOVIA PAVIMENTADA, DMT 200 A 400 M</v>
          </cell>
          <cell r="C2229" t="str">
            <v>M3</v>
          </cell>
          <cell r="D2229">
            <v>1.84</v>
          </cell>
        </row>
        <row r="2230">
          <cell r="A2230">
            <v>72878</v>
          </cell>
          <cell r="B2230" t="str">
            <v>TRANSPORTE LOCAL COM CAMINHAO BASCULANTE 6 M3, RODOVIA PAVIMENTADA, DMT 400 A 600 M</v>
          </cell>
          <cell r="C2230" t="str">
            <v>M3</v>
          </cell>
          <cell r="D2230">
            <v>1.89</v>
          </cell>
        </row>
        <row r="2231">
          <cell r="A2231">
            <v>72879</v>
          </cell>
          <cell r="B2231" t="str">
            <v>TRANSPORTE LOCAL COM CAMINHAO BASCULANTE 6 M3, RODOVIA PAVIMENTADA, DMT 600 A 800 M</v>
          </cell>
          <cell r="C2231" t="str">
            <v>M3</v>
          </cell>
          <cell r="D2231">
            <v>1.95</v>
          </cell>
        </row>
        <row r="2232">
          <cell r="A2232">
            <v>72880</v>
          </cell>
          <cell r="B2232" t="str">
            <v>TRANSPORTE LOCAL COM CAMINHAO BASCULANTE 6 M3, RODOVIA PAVIMENTADA, DMT 800 A 1.000 M</v>
          </cell>
          <cell r="C2232" t="str">
            <v>M3</v>
          </cell>
          <cell r="D2232">
            <v>2</v>
          </cell>
        </row>
        <row r="2233">
          <cell r="A2233">
            <v>72881</v>
          </cell>
          <cell r="B2233" t="str">
            <v>TRANSPORTE LOCAL COM CAMINHAO BASCULANTE 6 M3, RODOVIA PAVIMENTADA ( PARA DISTANCIAS SUPERIORES A 4 KM )</v>
          </cell>
          <cell r="C2233" t="str">
            <v>M3XKM</v>
          </cell>
          <cell r="D2233">
            <v>0.88</v>
          </cell>
        </row>
        <row r="2234">
          <cell r="A2234">
            <v>72882</v>
          </cell>
          <cell r="B2234" t="str">
            <v>TRANSPORTE COMERCIAL COM CAMINHAO CARROCERIA 9 T, RODOVIA EM LEITO NATURAL</v>
          </cell>
          <cell r="C2234" t="str">
            <v>M3XKM</v>
          </cell>
          <cell r="D2234">
            <v>0.91</v>
          </cell>
        </row>
        <row r="2235">
          <cell r="A2235">
            <v>72883</v>
          </cell>
          <cell r="B2235" t="str">
            <v>TRANSPORTE COMERCIAL COM CAMINHAO CARROCERIA 9 T, RODOVIA COM REVESTIMENTO PRIMARIO</v>
          </cell>
          <cell r="C2235" t="str">
            <v>M3XKM</v>
          </cell>
          <cell r="D2235">
            <v>0.73</v>
          </cell>
        </row>
        <row r="2236">
          <cell r="A2236">
            <v>72884</v>
          </cell>
          <cell r="B2236" t="str">
            <v>TRANSPORTE COMERCIAL COM CAMINHAO CARROCERIA 9 T, RODOVIA PAVIMENTADA</v>
          </cell>
          <cell r="C2236" t="str">
            <v>M3XKM</v>
          </cell>
          <cell r="D2236">
            <v>0.61</v>
          </cell>
        </row>
        <row r="2237">
          <cell r="A2237">
            <v>72885</v>
          </cell>
          <cell r="B2237" t="str">
            <v>TRANSPORTE COMERCIAL COM CAMINHAO BASCULANTE 6 M3, RODOVIA EM LEITO NATURAL</v>
          </cell>
          <cell r="C2237" t="str">
            <v>M3XKM</v>
          </cell>
          <cell r="D2237">
            <v>0.99</v>
          </cell>
        </row>
        <row r="2238">
          <cell r="A2238">
            <v>72886</v>
          </cell>
          <cell r="B2238" t="str">
            <v>TRANSPORTE COMERCIAL COM CAMINHAO BASCULANTE 6 M3, RODOVIA COM REVESTIMENTO PRIMARIO</v>
          </cell>
          <cell r="C2238" t="str">
            <v>M3XKM</v>
          </cell>
          <cell r="D2238">
            <v>0.79</v>
          </cell>
        </row>
        <row r="2239">
          <cell r="A2239">
            <v>72887</v>
          </cell>
          <cell r="B2239" t="str">
            <v>TRANSPORTE COMERCIAL COM CAMINHAO BASCULANTE 6 M3, RODOVIA PAVIMENTADA</v>
          </cell>
          <cell r="C2239" t="str">
            <v>M3XKM</v>
          </cell>
          <cell r="D2239">
            <v>0.66</v>
          </cell>
        </row>
        <row r="2240">
          <cell r="A2240">
            <v>72888</v>
          </cell>
          <cell r="B2240" t="str">
            <v>CARGA, MANOBRAS E DESCARGA DE AREIA, BRITA, PEDRA DE MAO E SOLOS COM CAMINHAO BASCULANTE 6 M3 (DESCARGA LIVRE)</v>
          </cell>
          <cell r="C2240" t="str">
            <v>M3</v>
          </cell>
          <cell r="D2240">
            <v>0.69</v>
          </cell>
        </row>
        <row r="2241">
          <cell r="A2241">
            <v>72890</v>
          </cell>
          <cell r="B2241" t="str">
            <v>CARGA, MANOBRAS E DESCARGA DE BRITA PARA TRATAMENTOS SUPERFICIAIS, COMCAMINHAO BASCULANTE 6 M3, DESCARGA EM DISTRIBUIDOR</v>
          </cell>
          <cell r="C2241" t="str">
            <v>M3</v>
          </cell>
          <cell r="D2241">
            <v>4.16</v>
          </cell>
        </row>
        <row r="2242">
          <cell r="A2242">
            <v>72891</v>
          </cell>
          <cell r="B2242" t="str">
            <v>CARGA, MANOBRAS E DESCARGA DE MISTURA BETUMINOSA A QUENTE, COM CAMINHAO BASCULANTE 6 M3, DESCARGA EM VIBRO-ACABADORA</v>
          </cell>
          <cell r="C2242" t="str">
            <v>M3</v>
          </cell>
          <cell r="D2242">
            <v>3.43</v>
          </cell>
        </row>
        <row r="2243">
          <cell r="A2243">
            <v>72892</v>
          </cell>
          <cell r="B2243" t="str">
            <v>CARGA, MANOBRAS E DESCARGA DE DE MISTURA BETUMINOSA A FRIO, COM CAMINHAO BASCULANTE 6 M3, DESCARGA EM VIBRO-ACABADORA</v>
          </cell>
          <cell r="C2243" t="str">
            <v>M3</v>
          </cell>
          <cell r="D2243">
            <v>7.4</v>
          </cell>
        </row>
        <row r="2244">
          <cell r="A2244">
            <v>72893</v>
          </cell>
          <cell r="B2244" t="str">
            <v>CARGA, MANOBRAS E DESCARGA DE BRITA PARA BASE DE MACADAME, COM CAMINHAO BASCULANTE 6 M3, DESCARGA EM DISTRIBUIDOR</v>
          </cell>
          <cell r="C2244" t="str">
            <v>M3</v>
          </cell>
          <cell r="D2244">
            <v>1.84</v>
          </cell>
        </row>
        <row r="2245">
          <cell r="A2245">
            <v>72894</v>
          </cell>
          <cell r="B2245" t="str">
            <v>CARGA, MANOBRAS E DESCARGA DE MISTURAS DE SOLOS E AGREGADOS, COM CAMINHAO BASCULANTE 6 M3, DESCARGA EM DISTRIBUIDOR</v>
          </cell>
          <cell r="C2245" t="str">
            <v>M3</v>
          </cell>
          <cell r="D2245">
            <v>2.37</v>
          </cell>
        </row>
        <row r="2246">
          <cell r="A2246">
            <v>72895</v>
          </cell>
          <cell r="B2246" t="str">
            <v>CARGA, MANOBRAS E DESCARGA DE MATERIAIS DIVERSOS, COM CAMINHAO CARROCERIA 9 T (CARGA E DESCARGA MANUAIS)</v>
          </cell>
          <cell r="C2246" t="str">
            <v>M3</v>
          </cell>
          <cell r="D2246">
            <v>12.47</v>
          </cell>
        </row>
        <row r="2247">
          <cell r="A2247">
            <v>72896</v>
          </cell>
          <cell r="B2247" t="str">
            <v>CARGA MANUAL DE TERRA EM CAMINHAO BASCULANTE 6 M3</v>
          </cell>
          <cell r="C2247" t="str">
            <v>M3</v>
          </cell>
          <cell r="D2247">
            <v>9.57</v>
          </cell>
        </row>
        <row r="2248">
          <cell r="A2248">
            <v>72897</v>
          </cell>
          <cell r="B2248" t="str">
            <v>CARGA MANUAL DE ENTULHO EM CAMINHAO BASCULANTE 6 M3</v>
          </cell>
          <cell r="C2248" t="str">
            <v>M3</v>
          </cell>
          <cell r="D2248">
            <v>11.62</v>
          </cell>
        </row>
        <row r="2249">
          <cell r="A2249">
            <v>72898</v>
          </cell>
          <cell r="B2249" t="str">
            <v>CARGA E DESCARGA MECANIZADAS DE ENTULHO EM CAMINHAO BASCULANTE 6 M3</v>
          </cell>
          <cell r="C2249" t="str">
            <v>M3</v>
          </cell>
          <cell r="D2249">
            <v>0.69</v>
          </cell>
        </row>
        <row r="2250">
          <cell r="A2250">
            <v>72899</v>
          </cell>
          <cell r="B2250" t="str">
            <v>TRANSPORTE DE ENTULHO COM CAMINHÃO BASCULANTE 6 M3, RODOVIA PAVIMENTADA, DMT ATE 0,5 KM</v>
          </cell>
          <cell r="C2250" t="str">
            <v>M3</v>
          </cell>
          <cell r="D2250">
            <v>3.22</v>
          </cell>
        </row>
        <row r="2251">
          <cell r="A2251">
            <v>72900</v>
          </cell>
          <cell r="B2251" t="str">
            <v>TRANSPORTE DE ENTULHO COM CAMINHAO BASCULANTE 6 M3, RODOVIA PAVIMENTADA, DMT 0,5 A 1,0 KM</v>
          </cell>
          <cell r="C2251" t="str">
            <v>M3</v>
          </cell>
          <cell r="D2251">
            <v>3.55</v>
          </cell>
        </row>
        <row r="2252">
          <cell r="A2252">
            <v>74010</v>
          </cell>
          <cell r="B2252" t="str">
            <v>CARGA E DESCARGA MECANIZADA</v>
          </cell>
          <cell r="C2252"/>
          <cell r="D2252"/>
        </row>
        <row r="2253">
          <cell r="A2253" t="str">
            <v>74010/001</v>
          </cell>
          <cell r="B2253" t="str">
            <v>CARGA E DESCARGA MECANICA DE SOLO UTILIZANDO CAMINHAO BASCULANTE 5,0M3/11T E PA CARREGADEIRA SOBRE PNEUS * 105 HP * CAP. 1,72M3.</v>
          </cell>
          <cell r="C2253" t="str">
            <v>M3</v>
          </cell>
          <cell r="D2253">
            <v>0.99</v>
          </cell>
        </row>
        <row r="2254">
          <cell r="A2254">
            <v>74011</v>
          </cell>
          <cell r="B2254" t="str">
            <v>TRANSPORTE DE MATERIAL</v>
          </cell>
          <cell r="C2254"/>
          <cell r="D2254"/>
        </row>
        <row r="2255">
          <cell r="A2255" t="str">
            <v>74011/001</v>
          </cell>
          <cell r="B2255" t="str">
            <v>TRANSPORTE LOCAL EM LEITO NATURAL, COM CAMINHAO BASCULANTE 6M3</v>
          </cell>
          <cell r="C2255" t="str">
            <v>M3/KM</v>
          </cell>
          <cell r="D2255">
            <v>1.1299999999999999</v>
          </cell>
        </row>
        <row r="2256">
          <cell r="A2256">
            <v>74140</v>
          </cell>
          <cell r="B2256" t="str">
            <v>CARGA, TRANSPORTE E DESCARGA DE MATERIAL - MMA</v>
          </cell>
          <cell r="C2256"/>
          <cell r="D2256"/>
        </row>
        <row r="2257">
          <cell r="A2257" t="str">
            <v>74140/001</v>
          </cell>
          <cell r="B2257" t="str">
            <v>CARGA, TRANSPORTE E DESCARGA MECANICA ATE 1,00 KM</v>
          </cell>
          <cell r="C2257" t="str">
            <v>M3</v>
          </cell>
          <cell r="D2257">
            <v>1.85</v>
          </cell>
        </row>
        <row r="2258">
          <cell r="A2258" t="str">
            <v>74140/002</v>
          </cell>
          <cell r="B2258" t="str">
            <v>CARGA, TRANSPORTE E DESCARGA MECANICA ATE 5,00 KM</v>
          </cell>
          <cell r="C2258" t="str">
            <v>M3</v>
          </cell>
          <cell r="D2258">
            <v>6.85</v>
          </cell>
        </row>
        <row r="2259">
          <cell r="A2259" t="str">
            <v>74140/003</v>
          </cell>
          <cell r="B2259" t="str">
            <v>CARGA, TRANSPORTE E DESCARGA MECANICA ATE 10,00 KM</v>
          </cell>
          <cell r="C2259" t="str">
            <v>M3</v>
          </cell>
          <cell r="D2259">
            <v>8.1</v>
          </cell>
        </row>
        <row r="2260">
          <cell r="A2260">
            <v>74203</v>
          </cell>
          <cell r="B2260" t="str">
            <v>REMOCAO DE MATERIAL 1A. CATEGORIA, C/ CARGA MECANICA E TRANSPORTE.</v>
          </cell>
          <cell r="C2260"/>
          <cell r="D2260"/>
        </row>
        <row r="2261">
          <cell r="A2261" t="str">
            <v>74203/001</v>
          </cell>
          <cell r="B2261" t="str">
            <v>REMOCAO DE MATERIAL 1A. CATEGORIA, EM CAMINHAO BASCULANTE, D.M.T.=6 KM(INCLUSIVE CARGA MECANICA E DESCARGA).</v>
          </cell>
          <cell r="C2261" t="str">
            <v>M3</v>
          </cell>
          <cell r="D2261">
            <v>8.61</v>
          </cell>
        </row>
        <row r="2262">
          <cell r="A2262">
            <v>74204</v>
          </cell>
          <cell r="B2262" t="str">
            <v>TRANSPORTE DE MATERIAL COM D.M.T.= 6,0 KM</v>
          </cell>
          <cell r="C2262"/>
          <cell r="D2262"/>
        </row>
        <row r="2263">
          <cell r="A2263" t="str">
            <v>74204/001</v>
          </cell>
          <cell r="B2263" t="str">
            <v>TRANSPORTE DE MATERIAL - BOTA-FORA, D.M.T.= 6,0 KM</v>
          </cell>
          <cell r="C2263" t="str">
            <v>M3</v>
          </cell>
          <cell r="D2263">
            <v>6.8</v>
          </cell>
        </row>
        <row r="2264">
          <cell r="A2264">
            <v>74207</v>
          </cell>
          <cell r="B2264" t="str">
            <v>TRANSPORTE DE MATERIAL COM D.M.T.= 10,0 KM</v>
          </cell>
          <cell r="C2264"/>
          <cell r="D2264"/>
        </row>
        <row r="2265">
          <cell r="A2265" t="str">
            <v>74207/001</v>
          </cell>
          <cell r="B2265" t="str">
            <v>TRANSPORTE DE MATERIAL - BOTA-FORA, D.M.T = 10,0 KM</v>
          </cell>
          <cell r="C2265" t="str">
            <v>M3</v>
          </cell>
          <cell r="D2265">
            <v>11.34</v>
          </cell>
        </row>
        <row r="2266">
          <cell r="A2266">
            <v>74241</v>
          </cell>
          <cell r="B2266" t="str">
            <v>EMPILHAMENTO DE SOLO ORGANICO</v>
          </cell>
          <cell r="C2266"/>
          <cell r="D2266"/>
        </row>
        <row r="2267">
          <cell r="A2267" t="str">
            <v>74241/001</v>
          </cell>
          <cell r="B2267" t="str">
            <v>EMPILHAMENTO DE SOLO ORGANICO RETIRADO NA AREA DO ATERRO COM TRATOR SOBRE ESTEIRAS COM 160HP.</v>
          </cell>
          <cell r="C2267" t="str">
            <v>M3</v>
          </cell>
          <cell r="D2267">
            <v>3.64</v>
          </cell>
        </row>
        <row r="2268">
          <cell r="A2268">
            <v>74255</v>
          </cell>
          <cell r="B2268" t="str">
            <v>CARGA MANUAL EM CAMINHAO BASCULANTE</v>
          </cell>
          <cell r="C2268"/>
          <cell r="D2268"/>
        </row>
        <row r="2269">
          <cell r="A2269" t="str">
            <v>74255/001</v>
          </cell>
          <cell r="B2269" t="str">
            <v>CARGA MANUAL DE TERRA EM CAMINHAO BASCULANTE (NAO INCLUI O CUSTOCUSTO IMPRODUTIVO DO CAMINHAO BASCULANTE)</v>
          </cell>
          <cell r="C2269" t="str">
            <v>M3</v>
          </cell>
          <cell r="D2269">
            <v>4.1100000000000003</v>
          </cell>
        </row>
        <row r="2270">
          <cell r="A2270" t="str">
            <v>74255/002</v>
          </cell>
          <cell r="B2270" t="str">
            <v>CARGA MANUAL DE TERRA EM CAMINHAO BASCULANTE (INCLUI O CUSTOIMPRODUTIVO DIURNO DO CAMINHAO BASCULANTE C/ CACAMBA 4,0M3)</v>
          </cell>
          <cell r="C2270" t="str">
            <v>M3</v>
          </cell>
          <cell r="D2270">
            <v>9.31</v>
          </cell>
        </row>
        <row r="2271">
          <cell r="A2271" t="str">
            <v>74255/003</v>
          </cell>
          <cell r="B2271" t="str">
            <v>CARGA MANUAL DE MATERIAL A GRANEL (2 SERVENTES) EM CAMINHAO BASCULANTEC/ CACAMBA DE 4,0M3 INCLUINDO DESCARGA MECÂNICA</v>
          </cell>
          <cell r="C2271" t="str">
            <v>M3</v>
          </cell>
          <cell r="D2271">
            <v>15.37</v>
          </cell>
        </row>
        <row r="2272">
          <cell r="A2272">
            <v>225</v>
          </cell>
          <cell r="B2272" t="str">
            <v>REGULARIZACAO E APILOAMENTO DE FUNDO DE VALAS</v>
          </cell>
          <cell r="C2272"/>
          <cell r="D2272"/>
        </row>
        <row r="2273">
          <cell r="A2273">
            <v>73733</v>
          </cell>
          <cell r="B2273" t="str">
            <v>COMPACTAÇÃO MANUAL FUNDO DE VALAS COM MAÇO=10 KG PARA REDE DE ESGOTO -131401051</v>
          </cell>
          <cell r="C2273" t="str">
            <v>M2</v>
          </cell>
          <cell r="D2273">
            <v>2.31</v>
          </cell>
        </row>
        <row r="2274">
          <cell r="A2274">
            <v>282</v>
          </cell>
          <cell r="B2274" t="str">
            <v>FORNEC. DE MAT. C/OU S/CARGA, DESC. E TRANSPORTE</v>
          </cell>
          <cell r="C2274"/>
          <cell r="D2274"/>
        </row>
        <row r="2275">
          <cell r="A2275">
            <v>6513</v>
          </cell>
          <cell r="B2275" t="str">
            <v>FORNECIMENTO E LANCAMENTO DE PEDRA DE MAO P/CONSTRUCAO DE SUMIDOUROP/EFLUENTE LIQUIDO DA FOSSA SEPTICA D INT = 300 CM, H INT = 660 CM (P/COMP.11516/1)</v>
          </cell>
          <cell r="C2275" t="str">
            <v>M3</v>
          </cell>
          <cell r="D2275">
            <v>7767.68</v>
          </cell>
        </row>
        <row r="2276">
          <cell r="A2276">
            <v>6514</v>
          </cell>
          <cell r="B2276" t="str">
            <v>FORNECIMENTO E LANCAMENTO DE BRITA N. 4</v>
          </cell>
          <cell r="C2276" t="str">
            <v>M3</v>
          </cell>
          <cell r="D2276">
            <v>105.78</v>
          </cell>
        </row>
        <row r="2277">
          <cell r="A2277">
            <v>283</v>
          </cell>
          <cell r="B2277" t="str">
            <v>COMPACTACAO OU APILOAMENTO</v>
          </cell>
          <cell r="C2277"/>
          <cell r="D2277"/>
        </row>
        <row r="2278">
          <cell r="A2278">
            <v>5622</v>
          </cell>
          <cell r="B2278" t="str">
            <v>REGULARIZACAO E COMPACTACAO MANUAL DE TERRENO COM SOQUETE</v>
          </cell>
          <cell r="C2278" t="str">
            <v>M2</v>
          </cell>
          <cell r="D2278">
            <v>2.2599999999999998</v>
          </cell>
        </row>
        <row r="2279">
          <cell r="A2279">
            <v>6508</v>
          </cell>
          <cell r="B2279" t="str">
            <v>REGULARIZACAO E COMPACTACAO MANUAL, P/ CONSTRUCAO DE SUMIDOUROP/EFLUENTE LIQUIDO DA FOSSA SEPTICA, D INT = 300 CM E H INT = 660 CM (P/ COMP.11516/1)</v>
          </cell>
          <cell r="C2279" t="str">
            <v>M2</v>
          </cell>
          <cell r="D2279">
            <v>158.4</v>
          </cell>
        </row>
        <row r="2280">
          <cell r="A2280">
            <v>41721</v>
          </cell>
          <cell r="B2280" t="str">
            <v>COMPACTACAO MECANICA A 95% DO PROCTOR NORMAL - PAVIMENTACAO URBANA</v>
          </cell>
          <cell r="C2280" t="str">
            <v>M3</v>
          </cell>
          <cell r="D2280">
            <v>2.27</v>
          </cell>
        </row>
        <row r="2281">
          <cell r="A2281">
            <v>41722</v>
          </cell>
          <cell r="B2281" t="str">
            <v>COMPACTACAO MECANICA A 100% DO PROCTOR NORMAL - PAVIMENTACAO URBANA</v>
          </cell>
          <cell r="C2281" t="str">
            <v>M3</v>
          </cell>
          <cell r="D2281">
            <v>3.61</v>
          </cell>
        </row>
        <row r="2282">
          <cell r="A2282">
            <v>74005</v>
          </cell>
          <cell r="B2282" t="str">
            <v>ATERRO/REATERRO DE AREAS</v>
          </cell>
          <cell r="C2282"/>
          <cell r="D2282"/>
        </row>
        <row r="2283">
          <cell r="A2283" t="str">
            <v>74005/001</v>
          </cell>
          <cell r="B2283" t="str">
            <v>COMPACTACAO MECANICA, SEM CONTROLE DO GC (C/COMPACTADOR PLACA 400 KG)</v>
          </cell>
          <cell r="C2283" t="str">
            <v>M3</v>
          </cell>
          <cell r="D2283">
            <v>2.13</v>
          </cell>
        </row>
        <row r="2284">
          <cell r="A2284" t="str">
            <v>74005/002</v>
          </cell>
          <cell r="B2284" t="str">
            <v>COMPACTACAO MECANICA C/ CONTROLE DO GC&gt;=95% DO PN (AREAS) (C/MONIVELADORA 140 HP E ROLO COMPRESSOR VIBRATORIO 80 HP)</v>
          </cell>
          <cell r="C2284" t="str">
            <v>M3</v>
          </cell>
          <cell r="D2284">
            <v>2.2400000000000002</v>
          </cell>
        </row>
        <row r="2285">
          <cell r="A2285">
            <v>74009</v>
          </cell>
          <cell r="B2285" t="str">
            <v>REGULARIZACAO E/OU COMPACTACAO</v>
          </cell>
          <cell r="C2285"/>
          <cell r="D2285"/>
        </row>
        <row r="2286">
          <cell r="A2286" t="str">
            <v>74009/001</v>
          </cell>
          <cell r="B2286" t="str">
            <v>REGULARIZACAO E COMPACTACAO MANUAL DE TERRENO</v>
          </cell>
          <cell r="C2286" t="str">
            <v>M2</v>
          </cell>
          <cell r="D2286">
            <v>2.2599999999999998</v>
          </cell>
        </row>
        <row r="2287">
          <cell r="A2287">
            <v>74016</v>
          </cell>
          <cell r="B2287" t="str">
            <v>REGULARIZACAO E/OU COMPACTACAO</v>
          </cell>
          <cell r="C2287"/>
          <cell r="D2287"/>
        </row>
        <row r="2288">
          <cell r="A2288" t="str">
            <v>74016/001</v>
          </cell>
          <cell r="B2288" t="str">
            <v>REGULARIZACAO E COMPACTACAO DE TERRENO, COM SOQUETE</v>
          </cell>
          <cell r="C2288" t="str">
            <v>M2</v>
          </cell>
          <cell r="D2288">
            <v>2.2599999999999998</v>
          </cell>
        </row>
        <row r="2289">
          <cell r="A2289">
            <v>74034</v>
          </cell>
          <cell r="B2289" t="str">
            <v>ESPALHAMENTO E COMPACTAÇÃO DE MATERIAL</v>
          </cell>
          <cell r="C2289"/>
          <cell r="D2289"/>
        </row>
        <row r="2290">
          <cell r="A2290" t="str">
            <v>74034/001</v>
          </cell>
          <cell r="B2290" t="str">
            <v>ESPALHAMENTO DE MATERIAL DE 1A CATEGORIA COM TRATOR DE ESTEIRA COM 153HP</v>
          </cell>
          <cell r="C2290" t="str">
            <v>M3</v>
          </cell>
          <cell r="D2290">
            <v>2.2000000000000002</v>
          </cell>
        </row>
        <row r="2291">
          <cell r="A2291" t="str">
            <v>PARE</v>
          </cell>
          <cell r="B2291" t="str">
            <v>PAREDES/PAINEIS</v>
          </cell>
          <cell r="C2291"/>
          <cell r="D2291"/>
        </row>
        <row r="2292">
          <cell r="A2292">
            <v>63</v>
          </cell>
          <cell r="B2292" t="str">
            <v>ALVENARIA DE TIJOLOS CERAMICOS</v>
          </cell>
          <cell r="C2292"/>
          <cell r="D2292"/>
        </row>
        <row r="2293">
          <cell r="A2293">
            <v>6110</v>
          </cell>
          <cell r="B2293" t="str">
            <v>ALVENARIA DE EMBASAMENTO EM TIJOLOS CERAMICOS MACICOS 5X10X20CM, ASSENTADO COM ARGAMASSA TRACO 1:2:8 (CIMENTO, CAL E AREIA)</v>
          </cell>
          <cell r="C2293" t="str">
            <v>M3</v>
          </cell>
          <cell r="D2293">
            <v>355.18</v>
          </cell>
        </row>
        <row r="2294">
          <cell r="A2294">
            <v>6113</v>
          </cell>
          <cell r="B2294" t="str">
            <v>ENCUNHAMENTO (APERTO DE ALVENARIA) EM TIJOLOS CERAMICOS MACICOS 5X10X20CM 1 VEZ (ESPESSURA 20CM), ASSENTADO COM ARGAMASSA TRACO 1:6 (CIMENTOE AREIA)</v>
          </cell>
          <cell r="C2294" t="str">
            <v>M</v>
          </cell>
          <cell r="D2294">
            <v>14.26</v>
          </cell>
        </row>
        <row r="2295">
          <cell r="A2295">
            <v>6449</v>
          </cell>
          <cell r="B2295" t="str">
            <v>ALVENARIA DE TIJOLOS MACIÇOS,E=10 CM,DO ”PESCOÇO” DO POÇO DE VISTORIADA FOSSA D INT = 80 CM, H INT = 70 CM, COM TOTAL DE 1,98M2</v>
          </cell>
          <cell r="C2295" t="str">
            <v>M2</v>
          </cell>
          <cell r="D2295">
            <v>94.51</v>
          </cell>
        </row>
        <row r="2296">
          <cell r="A2296">
            <v>6512</v>
          </cell>
          <cell r="B2296" t="str">
            <v>ALVENARIA EM TIJOLOS, E=10 CM, P/ CONSTRUCAO DE SUMIDOURO P/EFLUENTE LIQUIDO DA FOSSA SEPTICA, D INT = 300 CM E H INT = 660 CM (P/COMP.11516/1)</v>
          </cell>
          <cell r="C2296" t="str">
            <v>M2</v>
          </cell>
          <cell r="D2296">
            <v>94.51</v>
          </cell>
        </row>
        <row r="2297">
          <cell r="A2297">
            <v>6519</v>
          </cell>
          <cell r="B2297" t="str">
            <v>ALVENARIA EM TIJOLO CERAMICO MACICO 5X10X20CM 1 VEZ (ESPESSURA 20CM),ASSENTADO COM ARGAMASSA TRACO 1:2:8 (CIMENTO, CAL E AREIA)</v>
          </cell>
          <cell r="C2297" t="str">
            <v>M2</v>
          </cell>
          <cell r="D2297">
            <v>76.7</v>
          </cell>
        </row>
        <row r="2298">
          <cell r="A2298">
            <v>6520</v>
          </cell>
          <cell r="B2298" t="str">
            <v>MODULO DE 15,07M2 DE ALVENARIA EM TIJOLOS MACICOS, E=20 CM, P/CONSTRUCAO DE FOSSA SEPTICA TIPO OMS, D INT = 200 CM, H INT = 240 CM</v>
          </cell>
          <cell r="C2298" t="str">
            <v>M2</v>
          </cell>
          <cell r="D2298">
            <v>1155.8699999999999</v>
          </cell>
        </row>
        <row r="2299">
          <cell r="A2299">
            <v>6521</v>
          </cell>
          <cell r="B2299" t="str">
            <v>MODULO DE 16,59M2 DE ALVENARIA EM TIJOLOS MACICOS, E = 20 CM, P/CONSTRUCAO DE SUMIDOURO P/EFLUENTE LIQUIDO DA FOSSA SEPTICA, D INT = 300 CM/ H INT = 660 CM</v>
          </cell>
          <cell r="C2299" t="str">
            <v>M2</v>
          </cell>
          <cell r="D2299">
            <v>1272.45</v>
          </cell>
        </row>
        <row r="2300">
          <cell r="A2300">
            <v>68049</v>
          </cell>
          <cell r="B2300" t="str">
            <v>CINTA E CONTRAVERGA EM TIJOLO CERAMICO MACICO 5X10X20CM 1/2 VEZ</v>
          </cell>
          <cell r="C2300" t="str">
            <v>M2</v>
          </cell>
          <cell r="D2300">
            <v>62.18</v>
          </cell>
        </row>
        <row r="2301">
          <cell r="A2301">
            <v>72131</v>
          </cell>
          <cell r="B2301" t="str">
            <v>ALVENARIA EM TIJOLO CERAMICO MACICO 5X10X20CM 1/2 VEZ (ESPESSURA 10CM), ASSENTADO COM ARGAMASSA TRACO 1:2:8 (CIMENTO, CAL E AREIA)</v>
          </cell>
          <cell r="C2301" t="str">
            <v>M2</v>
          </cell>
          <cell r="D2301">
            <v>49.67</v>
          </cell>
        </row>
        <row r="2302">
          <cell r="A2302">
            <v>72132</v>
          </cell>
          <cell r="B2302" t="str">
            <v>ALVENARIA EM TIJOLO CERAMICO MACICO 5X10X20CM ESPELHO (ESPESSURA 5CM),ASSENTADO COM ARGAMASSA TRACO 1:2:8 (CIMENTO, CAL E AREIA)</v>
          </cell>
          <cell r="C2302" t="str">
            <v>M2</v>
          </cell>
          <cell r="D2302">
            <v>25.74</v>
          </cell>
        </row>
        <row r="2303">
          <cell r="A2303">
            <v>72133</v>
          </cell>
          <cell r="B2303" t="str">
            <v>ALVENARIA EM TIJOLO CERAMICO MACICO 5X10X20CM 1 1/2 VEZ (ESPESSURA 30CM), ASSENTADO COM ARGAMASSA TRACO 1:2:8 (CIMENTO, CAL E AREIA)</v>
          </cell>
          <cell r="C2303" t="str">
            <v>M2</v>
          </cell>
          <cell r="D2303">
            <v>116.15</v>
          </cell>
        </row>
        <row r="2304">
          <cell r="A2304">
            <v>72177</v>
          </cell>
          <cell r="B2304" t="str">
            <v>TELA TIPO DEPLOYEE PARA REFORCO DE ALVENARIA</v>
          </cell>
          <cell r="C2304" t="str">
            <v>M2</v>
          </cell>
          <cell r="D2304">
            <v>2.4300000000000002</v>
          </cell>
        </row>
        <row r="2305">
          <cell r="A2305">
            <v>73810</v>
          </cell>
          <cell r="B2305" t="str">
            <v>ALVENARIA DE TIJOLOS APARENTES DE 2 FUROS (1/2 VEZ), ASSENTADOS E RE-JUNTADOS COM ARGAMASSA DE CIMENTO E AREIA</v>
          </cell>
          <cell r="C2305"/>
          <cell r="D2305"/>
        </row>
        <row r="2306">
          <cell r="A2306" t="str">
            <v>73810/001</v>
          </cell>
          <cell r="B2306" t="str">
            <v>ALVENARIA COM TIJOLOS APARENTES 6,5X10X20CM, ASSENTADOS COM ARGAMASSATRACO 1:6 (CIMENTO E AREIA) PREPARO MANUAL</v>
          </cell>
          <cell r="C2306" t="str">
            <v>M2</v>
          </cell>
          <cell r="D2306">
            <v>68.14</v>
          </cell>
        </row>
        <row r="2307">
          <cell r="A2307">
            <v>73935</v>
          </cell>
          <cell r="B2307" t="str">
            <v>ALVENARIA TIJ CERAMICO FURADO</v>
          </cell>
          <cell r="C2307"/>
          <cell r="D2307"/>
        </row>
        <row r="2308">
          <cell r="A2308" t="str">
            <v>73935/001</v>
          </cell>
          <cell r="B2308" t="str">
            <v>ALVENARIA EM TIJOLO CERAMICO FURADO 10X20X20CM, 1/2 VEZ, ASSENTADO EMARGAMASSA TRACO 1:4 (CIMENTO E AREIA),E=1CM</v>
          </cell>
          <cell r="C2308" t="str">
            <v>M2</v>
          </cell>
          <cell r="D2308">
            <v>29.02</v>
          </cell>
        </row>
        <row r="2309">
          <cell r="A2309" t="str">
            <v>73935/002</v>
          </cell>
          <cell r="B2309" t="str">
            <v>ALVENARIA EM TIJOLO CERAMICO FURADO 10X20X20CM, 1 VEZ, ASSENTADO EM ARGAMASSA TRACO 1:5 (CIMENTO E AREIA), E=1CM</v>
          </cell>
          <cell r="C2309" t="str">
            <v>M2</v>
          </cell>
          <cell r="D2309">
            <v>51.12</v>
          </cell>
        </row>
        <row r="2310">
          <cell r="A2310" t="str">
            <v>73935/003</v>
          </cell>
          <cell r="B2310" t="str">
            <v>ALVENARIA EM TIJOLO CERAMICO FURADO 4 FUROS 10X10X20CM, 1/2 VEZ, ASSENTADO EM ARGAMASSA TRACO 1:8 (CIMENTO E AREIA), E= 1CM</v>
          </cell>
          <cell r="C2310" t="str">
            <v>M2</v>
          </cell>
          <cell r="D2310">
            <v>44.38</v>
          </cell>
        </row>
        <row r="2311">
          <cell r="A2311" t="str">
            <v>73935/004</v>
          </cell>
          <cell r="B2311" t="str">
            <v>ALVENARIA EM TIJOLO CERAMICO FURADO 10X10X20CM, 1 VEZ, ASSENTADO EM ARGAMASSA TRACO 1:8 (CIMENTO E AREIA) E=1,0CM</v>
          </cell>
          <cell r="C2311" t="str">
            <v>M2</v>
          </cell>
          <cell r="D2311">
            <v>80</v>
          </cell>
        </row>
        <row r="2312">
          <cell r="A2312" t="str">
            <v>73935/005</v>
          </cell>
          <cell r="B2312" t="str">
            <v>ALVENARIA EM TIJOLO CERAMICO FURADO 10X15X20CM, 1/2 VEZ, ASSENTADO EMARGAMASSA TRACO 1:4 (CIMENTO E AREIA)</v>
          </cell>
          <cell r="C2312" t="str">
            <v>M2</v>
          </cell>
          <cell r="D2312">
            <v>34.74</v>
          </cell>
        </row>
        <row r="2313">
          <cell r="A2313">
            <v>73943</v>
          </cell>
          <cell r="B2313" t="str">
            <v>ALVENARIA 1/2 VEZ TIJOLO CERAMICO MACICO</v>
          </cell>
          <cell r="C2313"/>
          <cell r="D2313"/>
        </row>
        <row r="2314">
          <cell r="A2314" t="str">
            <v>73943/001</v>
          </cell>
          <cell r="B2314" t="str">
            <v>ALVENARIA DE TIJOLOS MACICOS, E=10 CM , C/ ARGAMASSA CIM/CAL/AREIA,TRACO 1:2:8</v>
          </cell>
          <cell r="C2314" t="str">
            <v>M2</v>
          </cell>
          <cell r="D2314">
            <v>47.73</v>
          </cell>
        </row>
        <row r="2315">
          <cell r="A2315">
            <v>73982</v>
          </cell>
          <cell r="B2315" t="str">
            <v>ALVENARIA 1/2 VEZ DE TIJOLO CERAMICO FURADO</v>
          </cell>
          <cell r="C2315"/>
          <cell r="D2315"/>
        </row>
        <row r="2316">
          <cell r="A2316" t="str">
            <v>73982/001</v>
          </cell>
          <cell r="B2316" t="str">
            <v>ALVENARIA EM TIJOLO CERAMICO FURADO 10X20X20CM, 1/2 VEZ, ASSENTADO EMARGAMASSA TRACO 1:2:8 (CIMENTO, CAL E AREIA), JUNTAS 12MM</v>
          </cell>
          <cell r="C2316" t="str">
            <v>M2</v>
          </cell>
          <cell r="D2316">
            <v>25.69</v>
          </cell>
        </row>
        <row r="2317">
          <cell r="A2317">
            <v>73987</v>
          </cell>
          <cell r="B2317" t="str">
            <v>ALVENARIA DE 1 VEZ DE TIJOLO CERAMICO FURADO</v>
          </cell>
          <cell r="C2317"/>
          <cell r="D2317"/>
        </row>
        <row r="2318">
          <cell r="A2318" t="str">
            <v>73987/001</v>
          </cell>
          <cell r="B2318" t="str">
            <v>ALVENARIA EM TIJOLO CERAMICO FURADO 10X20X20CM, 1 VEZ, ASSENTADO EM ARGAMASSA TRACO 1:2:8 (CIMENTO, CAL E AREIA), JUNTAS 10MM</v>
          </cell>
          <cell r="C2318" t="str">
            <v>M2</v>
          </cell>
          <cell r="D2318">
            <v>51.25</v>
          </cell>
        </row>
        <row r="2319">
          <cell r="A2319">
            <v>73988</v>
          </cell>
          <cell r="B2319" t="str">
            <v>APERTO DE ALVENARIA C/ ARGAMASSA</v>
          </cell>
          <cell r="C2319"/>
          <cell r="D2319"/>
        </row>
        <row r="2320">
          <cell r="A2320" t="str">
            <v>73988/001</v>
          </cell>
          <cell r="B2320" t="str">
            <v>ENCUNHAMENTO (APERTO) DE ALVENARIA 1 VEZ COM ARGAMASSA TRACO 1:0,5:8 (CIMENTO, CAL E AREIA), ESPESSURA 3CM</v>
          </cell>
          <cell r="C2320" t="str">
            <v>M</v>
          </cell>
          <cell r="D2320">
            <v>4.8899999999999997</v>
          </cell>
        </row>
        <row r="2321">
          <cell r="A2321" t="str">
            <v>73988/002</v>
          </cell>
          <cell r="B2321" t="str">
            <v>ENCUNHAMENTO (APERTO) DE ALVENARIA 1/2 VEZ COM ARGAMASSA TRACO 1:0,5:8(CIMENTO, CAL E AREIA), ESPESSURA 3CM</v>
          </cell>
          <cell r="C2321" t="str">
            <v>M</v>
          </cell>
          <cell r="D2321">
            <v>3.06</v>
          </cell>
        </row>
        <row r="2322">
          <cell r="A2322">
            <v>74018</v>
          </cell>
          <cell r="B2322" t="str">
            <v>ALVENARIA 1/2 VEZ TIJOLO CERAMICO MACICO</v>
          </cell>
          <cell r="C2322"/>
          <cell r="D2322"/>
        </row>
        <row r="2323">
          <cell r="A2323" t="str">
            <v>74018/001</v>
          </cell>
          <cell r="B2323" t="str">
            <v>CAIXA EM ALVENARIA ENTERRADA, DE TIJOLOS CERAMICOS MACICOS 1/2 VEZ DIMENSOES EXTERNAS 60X60X60CM, INCLUSO TAMPA EM CONCRETO E EMBOCAMENTO</v>
          </cell>
          <cell r="C2323" t="str">
            <v>UN</v>
          </cell>
          <cell r="D2323">
            <v>83.08</v>
          </cell>
        </row>
        <row r="2324">
          <cell r="A2324">
            <v>74110</v>
          </cell>
          <cell r="B2324" t="str">
            <v>ALVENARIA BLOCO CERAM ESTRUT 14X19X29 ARGAMASSA 1:3 CIMENTO E AREIAC/GROUT E ARMACAO.</v>
          </cell>
          <cell r="C2324"/>
          <cell r="D2324"/>
        </row>
        <row r="2325">
          <cell r="A2325" t="str">
            <v>74110/001</v>
          </cell>
          <cell r="B2325" t="str">
            <v>ALVENARIA EM BLOCO CERAMICO ESTRUTURAL 14X19X29CM, 1/2 VEZ, ASSENTADOCOM ARGAMASSA TRACO 1:3 (CIMENTO E AREIA), INCLUSO ACO CA-60</v>
          </cell>
          <cell r="C2325" t="str">
            <v>M2</v>
          </cell>
          <cell r="D2325">
            <v>44.74</v>
          </cell>
        </row>
        <row r="2326">
          <cell r="A2326">
            <v>76445</v>
          </cell>
          <cell r="B2326" t="str">
            <v>ALVENARIA 10CM TIJ CER FURADO 10X10X20CM CIMENTO/AREIA 1:10</v>
          </cell>
          <cell r="C2326"/>
          <cell r="D2326"/>
        </row>
        <row r="2327">
          <cell r="A2327" t="str">
            <v>76445/001</v>
          </cell>
          <cell r="B2327" t="str">
            <v>ALVENARIA DE TIJOLOS CERAMICOS FURADOS 10X20X20CM, ASSENTADOS COM ARGAMASSA CIMENTO/AREIA 1:10 COM PREPARO MANUAL, ESP. PAREDE = 10CM, COM JUNTAS DE 12MM, CONSIDERANDO 8% DE PERDAS NOS TIJOLOS, SEM PERDAS DE ARGAMASSA</v>
          </cell>
          <cell r="C2327" t="str">
            <v>M2</v>
          </cell>
          <cell r="D2327">
            <v>28.29</v>
          </cell>
        </row>
        <row r="2328">
          <cell r="A2328" t="str">
            <v>76445/002</v>
          </cell>
          <cell r="B2328" t="str">
            <v>ALVENARIA DE TIJOLOS CERAMICOS FURADOS, 10X20X30CM, ASSENTADOS COM ARGAMASSA CIMENTO/AREIA 1:7 COM PREPARO MANUAL, ESP. PAREDE = 10CM, COM JUNTAS DE 15MM, CONSIDERANDO 8% DE PERDAS NOS TIJOLOS E 5% NA ARGAMASSADE ASSENTAMENTO</v>
          </cell>
          <cell r="C2328" t="str">
            <v>M2</v>
          </cell>
          <cell r="D2328">
            <v>21.62</v>
          </cell>
        </row>
        <row r="2329">
          <cell r="A2329" t="str">
            <v>76445/003</v>
          </cell>
          <cell r="B2329" t="str">
            <v>ALVENARIA DE TIJOLOS CERAMICOS FURADOS 10X10X20CM, ASSENTADOS COM ARGAMASSA CIMENTO/AREIA 1:10 COM PREPARO MANUAL, ESP. PAREDE = 10CM, COM JUNTAS DE 12MM, CONSIDERANDO 9% DE PERDAS NOS TIJOLOS E 10% NA ARGAMASSA DE ASSENTAMENTO</v>
          </cell>
          <cell r="C2329" t="str">
            <v>M2</v>
          </cell>
          <cell r="D2329">
            <v>44.53</v>
          </cell>
        </row>
        <row r="2330">
          <cell r="A2330">
            <v>64</v>
          </cell>
          <cell r="B2330" t="str">
            <v>ALVENARIA DE ELEMENTOS VAZADOS CERAMICOS</v>
          </cell>
          <cell r="C2330"/>
          <cell r="D2330"/>
        </row>
        <row r="2331">
          <cell r="A2331">
            <v>9875</v>
          </cell>
          <cell r="B2331" t="str">
            <v>COBOGO CERAMICO (ELEMENTO VAZADO), 9X20X20CM, ASSENTADO COM ARGAMASSATRACO 1:4 DE CIMENTO E AREIA</v>
          </cell>
          <cell r="C2331" t="str">
            <v>M2</v>
          </cell>
          <cell r="D2331">
            <v>61.58</v>
          </cell>
        </row>
        <row r="2332">
          <cell r="A2332">
            <v>65</v>
          </cell>
          <cell r="B2332" t="str">
            <v>ALVENARIA DE BLOCOS DE CONCRETO</v>
          </cell>
          <cell r="C2332"/>
          <cell r="D2332"/>
        </row>
        <row r="2333">
          <cell r="A2333">
            <v>40804</v>
          </cell>
          <cell r="B2333" t="str">
            <v>MARCACAO DE ALVENARIA DE BLOCOS DE CONCRETO PARA BLOCO 10X20X40, COM ARGAMASSA TRACO 1:2:8 (CIMENTO, CAL E AREIA)</v>
          </cell>
          <cell r="C2333" t="str">
            <v>M</v>
          </cell>
          <cell r="D2333">
            <v>5.69</v>
          </cell>
        </row>
        <row r="2334">
          <cell r="A2334">
            <v>73998</v>
          </cell>
          <cell r="B2334" t="str">
            <v>ALVENARIA BLOCO CONCRETO</v>
          </cell>
          <cell r="C2334"/>
          <cell r="D2334"/>
        </row>
        <row r="2335">
          <cell r="A2335" t="str">
            <v>73998/001</v>
          </cell>
          <cell r="B2335" t="str">
            <v>ALVENARIA DE BLOCOS DE CONCRETO VEDACAO 9X19X39CM, ESPESSURA 9CM, ASSENTADOS COM ARGAMASSA TRACO 1:0,5:11 (CIMENTO, CAL E AREIA)</v>
          </cell>
          <cell r="C2335" t="str">
            <v>M2</v>
          </cell>
          <cell r="D2335">
            <v>26.16</v>
          </cell>
        </row>
        <row r="2336">
          <cell r="A2336" t="str">
            <v>73998/002</v>
          </cell>
          <cell r="B2336" t="str">
            <v>ALVENARIA DE BLOCOS DE CONCRETO VEDACAO TIPO CANALETA 14X19X19CM, ASSENTADOS COM ARGAMASSA TRACO 1:0,5:11 (CIMENTO, CAL E AREIA)</v>
          </cell>
          <cell r="C2336" t="str">
            <v>M2</v>
          </cell>
          <cell r="D2336">
            <v>37.58</v>
          </cell>
        </row>
        <row r="2337">
          <cell r="A2337" t="str">
            <v>73998/003</v>
          </cell>
          <cell r="B2337" t="str">
            <v>ALV ESTRUTURAL BL CONC 14X19X39CM -4.5MPA, ARG.CIM/CAL/AREIA 1:5:11</v>
          </cell>
          <cell r="C2337" t="str">
            <v>M2</v>
          </cell>
          <cell r="D2337">
            <v>36.5</v>
          </cell>
        </row>
        <row r="2338">
          <cell r="A2338" t="str">
            <v>73998/004</v>
          </cell>
          <cell r="B2338" t="str">
            <v>ALVENARIA DE BLOCOS DE CONCRETO ESTRUTURAL 14X19X39CM, ESPESSURA 14CM,ASSENTADOS COM ARGAMASSA TRACO 1:0,25:4 (CIMENTO, CAL E AREIA)</v>
          </cell>
          <cell r="C2338" t="str">
            <v>M2</v>
          </cell>
          <cell r="D2338">
            <v>41.06</v>
          </cell>
        </row>
        <row r="2339">
          <cell r="A2339" t="str">
            <v>73998/005</v>
          </cell>
          <cell r="B2339" t="str">
            <v>ALVENARIA DE BLOCOS DE CONCRETO ESTRUTURAL TIPO CANALETA 9X19X19CM, ASSENTADOS COM ARGAMASSA TRACO 1:0,25:4 (CIMENTO, CAL E AREIA)</v>
          </cell>
          <cell r="C2339" t="str">
            <v>M2</v>
          </cell>
          <cell r="D2339">
            <v>28.6</v>
          </cell>
        </row>
        <row r="2340">
          <cell r="A2340" t="str">
            <v>73998/006</v>
          </cell>
          <cell r="B2340" t="str">
            <v>ALVENARIA DE BLOCOS DE CONCRETO ESTRUTURAL 19X19X39CM, ESPESSURA 19CM,ASSENTADOS COM ARGAMASSA TRACO 1:0,25:4 (CIMENTO, CAL E AREIA)</v>
          </cell>
          <cell r="C2340" t="str">
            <v>M2</v>
          </cell>
          <cell r="D2340">
            <v>48.81</v>
          </cell>
        </row>
        <row r="2341">
          <cell r="A2341" t="str">
            <v>73998/007</v>
          </cell>
          <cell r="B2341" t="str">
            <v>ALVENARIA DE BLOCOS DE CONCRETO VEDACAO 19X19X39CM, ESPESSURA 19CM, ASSENTADOS COM ARGAMASSA TRACO 1:0,5:8 (CIMENTO, CAL E AREIA), COM JUNTADE 10MM</v>
          </cell>
          <cell r="C2341" t="str">
            <v>M2</v>
          </cell>
          <cell r="D2341">
            <v>35.380000000000003</v>
          </cell>
        </row>
        <row r="2342">
          <cell r="A2342" t="str">
            <v>73998/008</v>
          </cell>
          <cell r="B2342" t="str">
            <v>ALVENARIA DE BLOCOS DE CONCRETO VEDACAO 9X19X39CM, ESPESSURA 9CM, ASSENTADOS COM PASTA DE ARGAMASSA COLANTE, COM JUNTA DE 10MM</v>
          </cell>
          <cell r="C2342" t="str">
            <v>M2</v>
          </cell>
          <cell r="D2342">
            <v>19.79</v>
          </cell>
        </row>
        <row r="2343">
          <cell r="A2343" t="str">
            <v>73998/009</v>
          </cell>
          <cell r="B2343" t="str">
            <v>ALVENARIA DE BLOCOS DE CONCRETO VEDACAO 14X19X39CM, ESPESSURA 14CM, ASSENTADOS COM ARGAMASSA TRACO 1:0,5:8 (CIMENTO, CAL E AREIA), COM JUNTADE 10MM</v>
          </cell>
          <cell r="C2343" t="str">
            <v>M2</v>
          </cell>
          <cell r="D2343">
            <v>30.65</v>
          </cell>
        </row>
        <row r="2344">
          <cell r="A2344" t="str">
            <v>73998/010</v>
          </cell>
          <cell r="B2344" t="str">
            <v>ALVENARIA DE BLOCOS DE CONCRETO VEDACAO 9X19X39CM, ESPESSURA 9CM, ASSENTADOS COM ARGAMASSA TRACO 1:0,5:8 (CIMENTO, CAL E AREIA), C/ JUNTA DE10MM</v>
          </cell>
          <cell r="C2344" t="str">
            <v>M2</v>
          </cell>
          <cell r="D2344">
            <v>25.05</v>
          </cell>
        </row>
        <row r="2345">
          <cell r="A2345">
            <v>66</v>
          </cell>
          <cell r="B2345" t="str">
            <v>ALVENARIA DE ELEMENTOS VAZADOS DE CONCRETO</v>
          </cell>
          <cell r="C2345"/>
          <cell r="D2345"/>
        </row>
        <row r="2346">
          <cell r="A2346">
            <v>73937</v>
          </cell>
          <cell r="B2346" t="str">
            <v>ALVENARIA ELEMENTO VAZADO CONCRETO (COBOGO)</v>
          </cell>
          <cell r="C2346"/>
          <cell r="D2346"/>
        </row>
        <row r="2347">
          <cell r="A2347" t="str">
            <v>73937/001</v>
          </cell>
          <cell r="B2347" t="str">
            <v>COBOGO DE CONCRETO (ELEMENTO VAZADO), 7X50X50CM, ASSENTADO COM ARGAMASSA TRACO 1:4 (CIMENTO E AREIA)</v>
          </cell>
          <cell r="C2347" t="str">
            <v>M2</v>
          </cell>
          <cell r="D2347">
            <v>62.98</v>
          </cell>
        </row>
        <row r="2348">
          <cell r="A2348" t="str">
            <v>73937/002</v>
          </cell>
          <cell r="B2348" t="str">
            <v>ALVENARIA ELEM VAZADO CONCRETO VENEZIANA 15X22X39CM 72A-NEO REX CIMENTO/AREIA 1:4</v>
          </cell>
          <cell r="C2348" t="str">
            <v>M2</v>
          </cell>
          <cell r="D2348">
            <v>66.099999999999994</v>
          </cell>
        </row>
        <row r="2349">
          <cell r="A2349" t="str">
            <v>73937/003</v>
          </cell>
          <cell r="B2349" t="str">
            <v>COBOGO DE CONCRETO (ELEMENTO VAZADO), 7X50X50CM, ASSENTADO COM ARGAMASSA TRACO 1:3 (CIMENTO E AREIA)</v>
          </cell>
          <cell r="C2349" t="str">
            <v>M2</v>
          </cell>
          <cell r="D2349">
            <v>63.2</v>
          </cell>
        </row>
        <row r="2350">
          <cell r="A2350" t="str">
            <v>73937/004</v>
          </cell>
          <cell r="B2350" t="str">
            <v>COBOGO DE CONCRETO (ELEMENTO VAZADO), 6X29X29CM, ASSENTADO COM ARGAMASSA TRACO 1:7 (CIMENTO E AREIA)</v>
          </cell>
          <cell r="C2350" t="str">
            <v>M2</v>
          </cell>
          <cell r="D2350">
            <v>94.12</v>
          </cell>
        </row>
        <row r="2351">
          <cell r="A2351" t="str">
            <v>73937/005</v>
          </cell>
          <cell r="B2351" t="str">
            <v>COBOGO DE CONCRETO (ELEMENTO VAZADO), 10X29X39CM ABERTURA COM VIDRO, ASSENTADO COM ARGAMASSA TRACO 1:5 (CIMENTO E AREIA)</v>
          </cell>
          <cell r="C2351" t="str">
            <v>M2</v>
          </cell>
          <cell r="D2351">
            <v>75.91</v>
          </cell>
        </row>
        <row r="2352">
          <cell r="A2352">
            <v>74196</v>
          </cell>
          <cell r="B2352" t="str">
            <v>COBOGO CONCRETO</v>
          </cell>
          <cell r="C2352"/>
          <cell r="D2352"/>
        </row>
        <row r="2353">
          <cell r="A2353" t="str">
            <v>74196/001</v>
          </cell>
          <cell r="B2353" t="str">
            <v>COBOGO DE CONCRETO (ELEMENTO VAZADO), 5X50X50CM, ASSENTADO COM ARGAMASSA DE CIMENTO E AREIA COM ACO CA-25</v>
          </cell>
          <cell r="C2353" t="str">
            <v>M2</v>
          </cell>
          <cell r="D2353">
            <v>75.08</v>
          </cell>
        </row>
        <row r="2354">
          <cell r="A2354">
            <v>76446</v>
          </cell>
          <cell r="B2354" t="str">
            <v>ALVENARIA ELEMENTO VAZADO CONCRETO (COBOGO)</v>
          </cell>
          <cell r="C2354"/>
          <cell r="D2354"/>
        </row>
        <row r="2355">
          <cell r="A2355" t="str">
            <v>76446/001</v>
          </cell>
          <cell r="B2355" t="str">
            <v>ALVENARIA DE ELEMENTO VAZADO DE CONCRETO, 7X50X50CM, ASSENTADOS COM ARGAMASSA 1:7 CIMENTO:AREIA, PREPARO MANUAL</v>
          </cell>
          <cell r="C2355" t="str">
            <v>M2</v>
          </cell>
          <cell r="D2355">
            <v>62.47</v>
          </cell>
        </row>
        <row r="2356">
          <cell r="A2356">
            <v>67</v>
          </cell>
          <cell r="B2356" t="str">
            <v>ALVENARIA DE BLOCOS DE VIDRO</v>
          </cell>
          <cell r="C2356"/>
          <cell r="D2356"/>
        </row>
        <row r="2357">
          <cell r="A2357">
            <v>40718</v>
          </cell>
          <cell r="B2357" t="str">
            <v>ALVENARIA DE BLOCO DE VIDRO 10X20X20CM ASSENTADOS COM ARGAMASSA CIM/CAL/AREIA 1:2:8 + CIMENTO BRANCO</v>
          </cell>
          <cell r="C2357" t="str">
            <v>M2</v>
          </cell>
          <cell r="D2357">
            <v>421.56</v>
          </cell>
        </row>
        <row r="2358">
          <cell r="A2358">
            <v>72139</v>
          </cell>
          <cell r="B2358" t="str">
            <v>BLOCOS DE VIDRO TIPO CANELADO 19X19X8CM, ASSENTADO COM ARGAMASSA TRACO1:3 (CIMENTO E AREIA GROSSA) PREPARO MECANICO, COM REJUNTAMENTO EM CIMENTO BRANCO E BARRAS DE ACO</v>
          </cell>
          <cell r="C2358" t="str">
            <v>M2</v>
          </cell>
          <cell r="D2358">
            <v>420.48</v>
          </cell>
        </row>
        <row r="2359">
          <cell r="A2359">
            <v>72175</v>
          </cell>
          <cell r="B2359" t="str">
            <v>BLOCOS DE VIDRO TIPO XADREZ 20X20X10CM, ASSENTADO COM ARGAMASSA TRACO1:3 (CIMENTO E AREIA GROSSA) PREPARO MECANICO, COM REJUNTAMENTO EM CIMENTO BRANCO E BARRAS DE ACO</v>
          </cell>
          <cell r="C2359" t="str">
            <v>M2</v>
          </cell>
          <cell r="D2359">
            <v>449.63</v>
          </cell>
        </row>
        <row r="2360">
          <cell r="A2360">
            <v>72176</v>
          </cell>
          <cell r="B2360" t="str">
            <v>BLOCOS DE VIDRO TIPO XADREZ 20X10X8CM, ASSENTADO COM ARGAMASSA TRACO 1:3 (CIMENTO E AREIA GROSSA) PREPARO MECANICO, COM REJUNTAMENTO EM CIMENTO BRANCO E BARRAS DE ACO</v>
          </cell>
          <cell r="C2360" t="str">
            <v>M2</v>
          </cell>
          <cell r="D2360">
            <v>278.79000000000002</v>
          </cell>
        </row>
        <row r="2361">
          <cell r="A2361">
            <v>68</v>
          </cell>
          <cell r="B2361" t="str">
            <v>ALVENARIA DE BLOCOS DE PEDRA COM JUNTA ARGAMASSADA</v>
          </cell>
          <cell r="C2361"/>
          <cell r="D2361"/>
        </row>
        <row r="2362">
          <cell r="A2362">
            <v>74053</v>
          </cell>
          <cell r="B2362" t="str">
            <v>ALVENARIA EM PEDRA RACHAO</v>
          </cell>
          <cell r="C2362"/>
          <cell r="D2362"/>
        </row>
        <row r="2363">
          <cell r="A2363" t="str">
            <v>74053/001</v>
          </cell>
          <cell r="B2363" t="str">
            <v>ALVENARIA EM PEDRA RACHAO OU PEDRA DE MAO, ASSENTADA COM ARGAMASSA TRACO 1:6 (CIMENTO E AREIA)</v>
          </cell>
          <cell r="C2363" t="str">
            <v>M3</v>
          </cell>
          <cell r="D2363">
            <v>275.64</v>
          </cell>
        </row>
        <row r="2364">
          <cell r="A2364" t="str">
            <v>74053/002</v>
          </cell>
          <cell r="B2364" t="str">
            <v>ALVENARIA EM PEDRA RACHAO OU PEDRA DE MAO, ASSENTADA COM ARGAMASSA TRACO 1:8 (CIMENTO E AREIA)</v>
          </cell>
          <cell r="C2364" t="str">
            <v>M3</v>
          </cell>
          <cell r="D2364">
            <v>266.7</v>
          </cell>
        </row>
        <row r="2365">
          <cell r="A2365" t="str">
            <v>74053/003</v>
          </cell>
          <cell r="B2365" t="str">
            <v>ALVENARIA EM PEDRA RACHAO OU PEDRA DE MAO, ASSENTADA COM ARGAMASSA TRACO 1:10 (CIMENTO E AREIA)</v>
          </cell>
          <cell r="C2365" t="str">
            <v>M3</v>
          </cell>
          <cell r="D2365">
            <v>262.93</v>
          </cell>
        </row>
        <row r="2366">
          <cell r="A2366">
            <v>70</v>
          </cell>
          <cell r="B2366" t="str">
            <v>DIVISORIAS/MARMORE/GRANITO/MARMORITE/CONCRETO/MAD.AGLOM.</v>
          </cell>
          <cell r="C2366"/>
          <cell r="D2366"/>
        </row>
        <row r="2367">
          <cell r="A2367">
            <v>72178</v>
          </cell>
          <cell r="B2367" t="str">
            <v>RETIRADA DE DIVISORIAS EM CHAPAS DE MADEIRA, COM MONTANTES METALICOS</v>
          </cell>
          <cell r="C2367" t="str">
            <v>M2</v>
          </cell>
          <cell r="D2367">
            <v>10.8</v>
          </cell>
        </row>
        <row r="2368">
          <cell r="A2368">
            <v>72179</v>
          </cell>
          <cell r="B2368" t="str">
            <v>RECOLOCACAO DE PLACAS DIVISORIAS DE GRANILITE, CONSIDERANDO REAPROVEITAMENTO DO MATERIAL</v>
          </cell>
          <cell r="C2368" t="str">
            <v>M2</v>
          </cell>
          <cell r="D2368">
            <v>22.51</v>
          </cell>
        </row>
        <row r="2369">
          <cell r="A2369">
            <v>72180</v>
          </cell>
          <cell r="B2369" t="str">
            <v>RECOLOCACAO DE DIVISORIAS TIPO CHAPAS OU TABUAS, EXCLUSIVE ENTARUGAMENTO, CONSIDERANDO REAPROVEITAMENTO DO MATERIAL</v>
          </cell>
          <cell r="C2369" t="str">
            <v>M2</v>
          </cell>
          <cell r="D2369">
            <v>6.86</v>
          </cell>
        </row>
        <row r="2370">
          <cell r="A2370">
            <v>72181</v>
          </cell>
          <cell r="B2370" t="str">
            <v>RECOLOCACAO DE DIVISORIAS TIPO CHAPAS OU TABUAS, INCLUSIVE ENTARUGAMENTO, CONSIDERANDO REAPROVEITAMENTO DO MATERIAL</v>
          </cell>
          <cell r="C2370" t="str">
            <v>M2</v>
          </cell>
          <cell r="D2370">
            <v>13.99</v>
          </cell>
        </row>
        <row r="2371">
          <cell r="A2371">
            <v>72244</v>
          </cell>
          <cell r="B2371" t="str">
            <v>DIVISORIA EM GRANITO CINZA, ESP=2CM, POLIDO DUAS FACES, INCLUSIVE ASSENTAMENTO, CONSIDERANDO 5% DE PERDAS PARA O GRANITO</v>
          </cell>
          <cell r="C2371" t="str">
            <v>M2</v>
          </cell>
          <cell r="D2371">
            <v>178.95</v>
          </cell>
        </row>
        <row r="2372">
          <cell r="A2372">
            <v>73774</v>
          </cell>
          <cell r="B2372" t="str">
            <v>PAREDE DIVISORIA PARA SANITARIOS E BANHEIROS</v>
          </cell>
          <cell r="C2372"/>
          <cell r="D2372"/>
        </row>
        <row r="2373">
          <cell r="A2373" t="str">
            <v>73774/001</v>
          </cell>
          <cell r="B2373" t="str">
            <v>DIVISORIA EM MARMORITE ESPESSURA 35MM, CHUMBAMENTO NO PISO E PAREDE COM ARGAMASSA DE CIMENTO E AREIA, POLIMENTO MANUAL, EXCLUSIVE FERRAGENS</v>
          </cell>
          <cell r="C2373" t="str">
            <v>M2</v>
          </cell>
          <cell r="D2373">
            <v>138.49</v>
          </cell>
        </row>
        <row r="2374">
          <cell r="A2374">
            <v>73862</v>
          </cell>
          <cell r="B2374" t="str">
            <v>DIVISORIAS EM MADEIRA OU PAINEIS PRE-FABRICADOS</v>
          </cell>
          <cell r="C2374"/>
          <cell r="D2374"/>
        </row>
        <row r="2375">
          <cell r="A2375" t="str">
            <v>73862/001</v>
          </cell>
          <cell r="B2375" t="str">
            <v>DIVISORIA EM CHAPA DE FIBRA DE MADEIRA PAINEL CEGO ESPESSURA 12MM, INCLUSIVE PORTAS E MATA-JUNTAS, EXCLUSIVE FERRAGENS</v>
          </cell>
          <cell r="C2375" t="str">
            <v>M2</v>
          </cell>
          <cell r="D2375">
            <v>193.44</v>
          </cell>
        </row>
        <row r="2376">
          <cell r="A2376" t="str">
            <v>73862/002</v>
          </cell>
          <cell r="B2376" t="str">
            <v>DIVISORIA EM CHAPA DE FIBRA DE MADEIRA ESPESSURA 12MM COM VIDRO LISO ESPESSURA 4MM NA PARTE SUPERIOR, INCLUSIVE PORTAS E MATA-JUNTAS, EXCLUSIVE FERRAGENS</v>
          </cell>
          <cell r="C2376" t="str">
            <v>M2</v>
          </cell>
          <cell r="D2376">
            <v>220.35</v>
          </cell>
        </row>
        <row r="2377">
          <cell r="A2377" t="str">
            <v>73862/003</v>
          </cell>
          <cell r="B2377" t="str">
            <v>DIVISORIA 35MM PAINEL CEGO MIOLO COLMEIA REVESTIDA C/CHAPA LAMINADA EMCORES FIBRA MADEIRA PRENSADA C/MONTANTES ALUMINIO ANODIZADO NATURAL EM"L" "T" OU "X" INCL PORTAS EXCL SUAS FERRAGENS.</v>
          </cell>
          <cell r="C2377" t="str">
            <v>M2</v>
          </cell>
          <cell r="D2377">
            <v>94.32</v>
          </cell>
        </row>
        <row r="2378">
          <cell r="A2378" t="str">
            <v>73862/004</v>
          </cell>
          <cell r="B2378" t="str">
            <v>DIVISORIA 35MM PAINEL CEGO MIOLO VERMICULITA REVESTIDA C/CHAPA LAMINA-DA EM CORES DE MADEIRA PRENSADA C/MONTANTES ALUMINO ANODIZADO NATURALEM "L" "T" OU "X" INCL PORTAS EXCL SUAS FERRAGENS.</v>
          </cell>
          <cell r="C2378" t="str">
            <v>M2</v>
          </cell>
          <cell r="D2378">
            <v>224.01</v>
          </cell>
        </row>
        <row r="2379">
          <cell r="A2379" t="str">
            <v>73862/005</v>
          </cell>
          <cell r="B2379" t="str">
            <v>DIVISORIA 35MM PAINEL CEGO MIOLO COLMEIA REVESTIDA C/FORMICA EM CHAPADE FIBRA DE MADEIRA PRENSADA C/MONTANTES ALUMINIO ANODIZADO NATURAL EM"L" "T" OU "X" INCL PORTAS EXCL SUAS FERRAGENS.</v>
          </cell>
          <cell r="C2379" t="str">
            <v>M2</v>
          </cell>
          <cell r="D2379">
            <v>94.32</v>
          </cell>
        </row>
        <row r="2380">
          <cell r="A2380" t="str">
            <v>73862/006</v>
          </cell>
          <cell r="B2380" t="str">
            <v>DIVISORIA 35MM PAINEL CEGO MIOLO VERMICULITA REVESTIDA C/FORMICA EMCHAPA DE FIBRA DE MADEIRA PRENSADA C/MONTANTES ALUMINIO ANODIZADO NA-TURAL EM "L" "T" OU "X" INCL PORTAS EXCL SUAS FERRAGENS.</v>
          </cell>
          <cell r="C2380" t="str">
            <v>M2</v>
          </cell>
          <cell r="D2380">
            <v>224.01</v>
          </cell>
        </row>
        <row r="2381">
          <cell r="A2381" t="str">
            <v>73862/007</v>
          </cell>
          <cell r="B2381" t="str">
            <v>DIVISORIA 35MM BANDEIRA VIDRO MIOLO COLMEIA REVESTIDA C/CHAPA LAMINADAEM FIBRA MADEIRA PRENSADA CORES C/MONTANTES ALUMINIO ANODIZADO NATURALEM "L" "T" OU "X" INCL PORTAS EXCL FERRAGENS.</v>
          </cell>
          <cell r="C2381" t="str">
            <v>M2</v>
          </cell>
          <cell r="D2381">
            <v>104.29</v>
          </cell>
        </row>
        <row r="2382">
          <cell r="A2382" t="str">
            <v>73862/008</v>
          </cell>
          <cell r="B2382" t="str">
            <v>DIVISORIA 35MM BANDEIRA VIDRO MIOLO VERMICULITA REVESTIDA CHAPA LA-MINADA EM CORES DE MADEIRA PRENSADA C/MONTANTES ALUMINO ANODIZADO NA-TURAL EM "L" "T" OU "X" INCL PORTAS EXCL SUAS FERRAGENS.</v>
          </cell>
          <cell r="C2382" t="str">
            <v>M2</v>
          </cell>
          <cell r="D2382">
            <v>233.44</v>
          </cell>
        </row>
        <row r="2383">
          <cell r="A2383" t="str">
            <v>73862/009</v>
          </cell>
          <cell r="B2383" t="str">
            <v>DIVISORIA 35MM BANDEIRA VIDRO MIOLO COLMEIA REVESTIDA C/FORMICA EM CHAPA FIBRA MADEIRA PRENSADA C/MONTANTES ALUMINIO ANODIZADO NATURAL EM"L""T" OU "X" INCL PORTAS EXCL SUAS FERRAGENS E VIDRO.</v>
          </cell>
          <cell r="C2383" t="str">
            <v>M2</v>
          </cell>
          <cell r="D2383">
            <v>104.29</v>
          </cell>
        </row>
        <row r="2384">
          <cell r="A2384" t="str">
            <v>73862/010</v>
          </cell>
          <cell r="B2384" t="str">
            <v>DIVISORIA 35MM BANDEIRA VIDRO MIOLO VERMICULITA REVESTIDA C/FORMICA EMCHAPA FIBRA MADEIRA PRENSADA C/MONTANTES ALUMINIO ANODIZADO NATURAL EM"L" "T" OU "X" INCL PORTAS EXCL SUAS FERRAGENS.</v>
          </cell>
          <cell r="C2384" t="str">
            <v>M2</v>
          </cell>
          <cell r="D2384">
            <v>233.44</v>
          </cell>
        </row>
        <row r="2385">
          <cell r="A2385" t="str">
            <v>73862/011</v>
          </cell>
          <cell r="B2385" t="str">
            <v>DIVISORIA 35MM PAINEL C/VIDRO MIOLO COLMEIA REVESTIDA C/CHAPA LAMINADAEM FIBRA MADEIRA PRENSADA CORES C/MONTANTES ALUMINIO ANODIZADO NATURALEM "L" "T" OU "X" INCL PORTAS EXCL SUAS FERRAGENS.</v>
          </cell>
          <cell r="C2385" t="str">
            <v>M2</v>
          </cell>
          <cell r="D2385">
            <v>99.74</v>
          </cell>
        </row>
        <row r="2386">
          <cell r="A2386" t="str">
            <v>73862/012</v>
          </cell>
          <cell r="B2386" t="str">
            <v>DIVISORIA 35MM PAINEL C/VIDRO MIOLO VERMICULITA REVESTIDA C/CHAPA LA-MINADA EM CORES FIBRA MADEIRA PRENSADA C/MONTANTES ALUMINIO ANODIZADONATURAL EM "L" "T" OU "X" INCL PORTAS EXCL SUAS FERRAGENS.</v>
          </cell>
          <cell r="C2386" t="str">
            <v>M2</v>
          </cell>
          <cell r="D2386">
            <v>233.44</v>
          </cell>
        </row>
        <row r="2387">
          <cell r="A2387" t="str">
            <v>73862/013</v>
          </cell>
          <cell r="B2387" t="str">
            <v>DIVISORIA 35MM PAINEL C/VIDRO MIOLO COLMEIA REVESTIDA C/FORMICA EM CHAPA FIBRA MADEIRA PRENSADA C/MONTANTES ALUMINIO ANODIZADO NATURAL EM"L""T" OU "X" INCL PORTAS EXCL SUAS FERRAGENS.</v>
          </cell>
          <cell r="C2387" t="str">
            <v>M2</v>
          </cell>
          <cell r="D2387">
            <v>99.74</v>
          </cell>
        </row>
        <row r="2388">
          <cell r="A2388" t="str">
            <v>73862/014</v>
          </cell>
          <cell r="B2388" t="str">
            <v>DIVISORIA 35MM PAINEL C/VIDRO MIOLO VERMICULITA REVESTIDA C/FORMICA EMCHAPA FIBRA MADEIRA PRENSADA C/MONTANTES ALUMINIO ANODIZADO NATURAL EM"L" "T" OU "X" INCL PORTAS EXCL SUAS FERRAGENS.</v>
          </cell>
          <cell r="C2388" t="str">
            <v>M2</v>
          </cell>
          <cell r="D2388">
            <v>233.44</v>
          </cell>
        </row>
        <row r="2389">
          <cell r="A2389">
            <v>73909</v>
          </cell>
          <cell r="B2389" t="str">
            <v>PAINEL DIVISORIO MADEIRA</v>
          </cell>
          <cell r="C2389"/>
          <cell r="D2389"/>
        </row>
        <row r="2390">
          <cell r="A2390" t="str">
            <v>73909/001</v>
          </cell>
          <cell r="B2390" t="str">
            <v>DIVISORIA EM MADEIRA COMPENSADA RESINADA ESPESSURA 6MM, ESTRUTURADA EMMADEIRA DE LEI 3"X3"</v>
          </cell>
          <cell r="C2390" t="str">
            <v>M2</v>
          </cell>
          <cell r="D2390">
            <v>114.88</v>
          </cell>
        </row>
        <row r="2391">
          <cell r="A2391">
            <v>74229</v>
          </cell>
          <cell r="B2391" t="str">
            <v>PAINEL DIVISORIO MARMORE/GRANITO</v>
          </cell>
          <cell r="C2391"/>
          <cell r="D2391"/>
        </row>
        <row r="2392">
          <cell r="A2392" t="str">
            <v>74229/001</v>
          </cell>
          <cell r="B2392" t="str">
            <v>DIVISORIA EM MARMORE BRANCO POLIDO, ESPESSURA 3 CM, ASSENTADO COM ARGAMASSA TRACO 1:4 (CIMENTO E AREIA), ARREMATE COM CIMENTO BRANCO, EXCLUSIVE FERRAGENS</v>
          </cell>
          <cell r="C2392" t="str">
            <v>M2</v>
          </cell>
          <cell r="D2392">
            <v>337.05</v>
          </cell>
        </row>
        <row r="2393">
          <cell r="A2393">
            <v>251</v>
          </cell>
          <cell r="B2393" t="str">
            <v>ALVENARIA DE BLOCO-CONCRETO CELULAR</v>
          </cell>
          <cell r="C2393"/>
          <cell r="D2393"/>
        </row>
        <row r="2394">
          <cell r="A2394">
            <v>73863</v>
          </cell>
          <cell r="B2394" t="str">
            <v>ALVENARIA DE BLOCOS DE CONCRETO CELULAR</v>
          </cell>
          <cell r="C2394"/>
          <cell r="D2394"/>
        </row>
        <row r="2395">
          <cell r="A2395" t="str">
            <v>73863/001</v>
          </cell>
          <cell r="B2395" t="str">
            <v>ALVENARIA COM BLOCOS DE CONCRETO CELULAR 10X30X60CM, ESPESSURA 10CM, ASSENTADOS COM ARGAMASSA TRACO 1:2:9 (CIMENTO, CAL E AREIA) PREPARO MANUAL</v>
          </cell>
          <cell r="C2395" t="str">
            <v>M2</v>
          </cell>
          <cell r="D2395">
            <v>35.71</v>
          </cell>
        </row>
        <row r="2396">
          <cell r="A2396" t="str">
            <v>73863/002</v>
          </cell>
          <cell r="B2396" t="str">
            <v>ALVENARIA COM BLOCOS DE CONCRETO CELULAR 20X30X60CM, ESPESSURA 20CM, ASSENTADOS COM ARGAMASSA TRACO 1:2:9 (CIMENTO, CAL E AREIA) PREPARO MANUAL</v>
          </cell>
          <cell r="C2396" t="str">
            <v>M2</v>
          </cell>
          <cell r="D2396">
            <v>71.08</v>
          </cell>
        </row>
        <row r="2397">
          <cell r="A2397">
            <v>322</v>
          </cell>
          <cell r="B2397" t="str">
            <v>PAREDE DE ADOBE</v>
          </cell>
          <cell r="C2397"/>
          <cell r="D2397"/>
        </row>
        <row r="2398">
          <cell r="A2398">
            <v>68079</v>
          </cell>
          <cell r="B2398" t="str">
            <v>PAREDE DE ADOBE PARA FORNOS</v>
          </cell>
          <cell r="C2398" t="str">
            <v>M3</v>
          </cell>
          <cell r="D2398">
            <v>345.25</v>
          </cell>
        </row>
        <row r="2399">
          <cell r="A2399" t="str">
            <v>PAVI</v>
          </cell>
          <cell r="B2399" t="str">
            <v>PAVIMENTACAO</v>
          </cell>
          <cell r="C2399"/>
          <cell r="D2399"/>
        </row>
        <row r="2400">
          <cell r="A2400">
            <v>54</v>
          </cell>
          <cell r="B2400" t="str">
            <v>RECOMPOSICAO DE PAVIMENTACAO</v>
          </cell>
          <cell r="C2400"/>
          <cell r="D2400"/>
        </row>
        <row r="2401">
          <cell r="A2401">
            <v>72948</v>
          </cell>
          <cell r="B2401" t="str">
            <v>COLCHAO DE AREIA PARA PAVIMENTACAO EM PARALELEPIPEDO OU BLOCOS DE CONCRETO INTERTRAVADOS</v>
          </cell>
          <cell r="C2401" t="str">
            <v>M3</v>
          </cell>
          <cell r="D2401">
            <v>53.86</v>
          </cell>
        </row>
        <row r="2402">
          <cell r="A2402">
            <v>72949</v>
          </cell>
          <cell r="B2402" t="str">
            <v>DEMOLICAO DE PAVIMENTACAO ASFALTICA, EXCLUSIVE TRANSPORTE DO MATERIALRETIRADO</v>
          </cell>
          <cell r="C2402" t="str">
            <v>M3</v>
          </cell>
          <cell r="D2402">
            <v>16.940000000000001</v>
          </cell>
        </row>
        <row r="2403">
          <cell r="A2403">
            <v>73790</v>
          </cell>
          <cell r="B2403" t="str">
            <v>REFORMA CONSERVACAO LOGRADOUROS EM PARALELEPIPEDO</v>
          </cell>
          <cell r="C2403"/>
          <cell r="D2403"/>
        </row>
        <row r="2404">
          <cell r="A2404" t="str">
            <v>73790/001</v>
          </cell>
          <cell r="B2404" t="str">
            <v>RETIRADA, LIMPEZA E REASSENTAMENTO DE PARALELEPIPEDO SOBRE COLCHAO DEPO DE PEDRA ESPESSURA 10CM, REJUNTADO COM BETUME E PEDRISCO, CONSIDERANDO APROVEITAMENTO DO PARALELEPIPEDO</v>
          </cell>
          <cell r="C2404" t="str">
            <v>M2</v>
          </cell>
          <cell r="D2404">
            <v>38.4</v>
          </cell>
        </row>
        <row r="2405">
          <cell r="A2405" t="str">
            <v>73790/002</v>
          </cell>
          <cell r="B2405" t="str">
            <v>REASSENTAMENTO DE PARALELEPIPEDO SOBRE COLCHAO DE PO DE PEDRA ESPESSURA 10CM, REJUNTADO COM BETUME E PEDRISCO, CONSIDERANDO APROVEITAMENTO DO PARALELEPIPEDO</v>
          </cell>
          <cell r="C2405" t="str">
            <v>M2</v>
          </cell>
          <cell r="D2405">
            <v>29.49</v>
          </cell>
        </row>
        <row r="2406">
          <cell r="A2406" t="str">
            <v>73790/003</v>
          </cell>
          <cell r="B2406" t="str">
            <v>RETIRADA, LIMPEZA E REASSENTAMENTO DE PARALELEPIPEDO SOBRE COLCHAO DEPO DE PEDRA ESPESSURA 10CM, REJUNTADO COM ARGAMASSA TRACO 1:3 (CIMENTOE AREIA), CONSIDERANDO APROVEITAMENTO DO PARALELEPIPEDO</v>
          </cell>
          <cell r="C2406" t="str">
            <v>M2</v>
          </cell>
          <cell r="D2406">
            <v>35.03</v>
          </cell>
        </row>
        <row r="2407">
          <cell r="A2407" t="str">
            <v>73790/004</v>
          </cell>
          <cell r="B2407" t="str">
            <v>REASSENTAMENTO DE PARALELEPIPEDO SOBRE COLCHAO DE PO DE PEDRA ESPESSURA 10CM, REJUNTADO COM ARGAMASSA TRACO 1:3 (CIMENTO E AREIA), CONSIDERANDO APROVEITAMENTO DO PARALELEPIPEDO</v>
          </cell>
          <cell r="C2407" t="str">
            <v>M2</v>
          </cell>
          <cell r="D2407">
            <v>26.12</v>
          </cell>
        </row>
        <row r="2408">
          <cell r="A2408">
            <v>55</v>
          </cell>
          <cell r="B2408" t="str">
            <v>REGULARIZACAO/REFORCO DE SUBLEITO</v>
          </cell>
          <cell r="C2408"/>
          <cell r="D2408"/>
        </row>
        <row r="2409">
          <cell r="A2409">
            <v>41879</v>
          </cell>
          <cell r="B2409" t="str">
            <v>CONFORMACAO GEOMETRICA DE PLATAFORMA PARA EXECUCAO DE REVESTIMENTO PRIMARIO EM RODOVIAS VICINAIS</v>
          </cell>
          <cell r="C2409" t="str">
            <v>M2</v>
          </cell>
          <cell r="D2409">
            <v>0.12</v>
          </cell>
        </row>
        <row r="2410">
          <cell r="A2410">
            <v>73841</v>
          </cell>
          <cell r="B2410" t="str">
            <v>CAMINHO DE SERVICO</v>
          </cell>
          <cell r="C2410"/>
          <cell r="D2410"/>
        </row>
        <row r="2411">
          <cell r="A2411" t="str">
            <v>73841/001</v>
          </cell>
          <cell r="B2411" t="str">
            <v>CAMINHO DE SERVICO REALIZADO MECANICAMENTE INCL ESCAVACAO DESMATAMENTODESTOCAMENTO ACERTO E COMPACTACAO.</v>
          </cell>
          <cell r="C2411" t="str">
            <v>M</v>
          </cell>
          <cell r="D2411">
            <v>6.05</v>
          </cell>
        </row>
        <row r="2412">
          <cell r="A2412">
            <v>56</v>
          </cell>
          <cell r="B2412" t="str">
            <v>EXECUCAO DE SUB-LEITO, LEITO, SUB-BASE, BASE ETC</v>
          </cell>
          <cell r="C2412"/>
          <cell r="D2412"/>
        </row>
        <row r="2413">
          <cell r="A2413">
            <v>72910</v>
          </cell>
          <cell r="B2413" t="str">
            <v>BASE DE SOLO ARENOSO FINO, COMPACTACAO 100% PROCTOR MODIFICADO</v>
          </cell>
          <cell r="C2413" t="str">
            <v>M3</v>
          </cell>
          <cell r="D2413">
            <v>11.06</v>
          </cell>
        </row>
        <row r="2414">
          <cell r="A2414">
            <v>72911</v>
          </cell>
          <cell r="B2414" t="str">
            <v>BASE DE SOLO ESTABILIZADO SEM MISTURA, COMPACTACAO 100% PROCTOR NORMAL, EXCLUSIVE ESCAVACAO, CARGA E TRANSPORTE DO SOLO</v>
          </cell>
          <cell r="C2414" t="str">
            <v>M3</v>
          </cell>
          <cell r="D2414">
            <v>7.74</v>
          </cell>
        </row>
        <row r="2415">
          <cell r="A2415">
            <v>72912</v>
          </cell>
          <cell r="B2415" t="str">
            <v>BASE DE SOLO CIMENTO 2% MISTURA EM PISTA, COMPACTACAO 100% PROCTOR INTERMEDIARIO, EXCLUSIVE ESCAVACAO, CARGA E TRANSPORTE DO SOLO</v>
          </cell>
          <cell r="C2415" t="str">
            <v>M3</v>
          </cell>
          <cell r="D2415">
            <v>25.68</v>
          </cell>
        </row>
        <row r="2416">
          <cell r="A2416">
            <v>72913</v>
          </cell>
          <cell r="B2416" t="str">
            <v>BASE DE SOLO CIMENTO 4% MISTURA EM PISTA, COMPACTACAO 100% PROCTOR NORMAL, EXCLUSIVE TRANSPORTE DO SOLO</v>
          </cell>
          <cell r="C2416" t="str">
            <v>M3</v>
          </cell>
          <cell r="D2416">
            <v>39.159999999999997</v>
          </cell>
        </row>
        <row r="2417">
          <cell r="A2417">
            <v>72914</v>
          </cell>
          <cell r="B2417" t="str">
            <v>BASE DE SOLO CIMENTO 6% MISTURA EM PISTA, COMPACTACAO 100% PROCTOR NORMAL, EXCLUSIVE ESCAVACAO, CARGA E TRANSPORTE DO SOLO</v>
          </cell>
          <cell r="C2417" t="str">
            <v>M3</v>
          </cell>
          <cell r="D2417">
            <v>55.16</v>
          </cell>
        </row>
        <row r="2418">
          <cell r="A2418">
            <v>72916</v>
          </cell>
          <cell r="B2418" t="str">
            <v>BASE DE SOLO CIMENTO 2% MISTURA EM USINA, COMPACTACAO 100% PROCTOR INTERMEDIARIO, EXCLUSIVE ESCAVACAO, CARGA E TRANSPORTE DO SOLO</v>
          </cell>
          <cell r="C2418" t="str">
            <v>M3</v>
          </cell>
          <cell r="D2418">
            <v>28.74</v>
          </cell>
        </row>
        <row r="2419">
          <cell r="A2419">
            <v>72919</v>
          </cell>
          <cell r="B2419" t="str">
            <v>BASE DE SOLO CIMENTO 4% MISTURA EM USINA, COMPACTACAO 100% PROCTOR NORMAL, EXCLUSIVE ESCAVACAO, CARGA E TRANSPORTE DO SOLO</v>
          </cell>
          <cell r="C2419" t="str">
            <v>M3</v>
          </cell>
          <cell r="D2419">
            <v>40.86</v>
          </cell>
        </row>
        <row r="2420">
          <cell r="A2420">
            <v>72922</v>
          </cell>
          <cell r="B2420" t="str">
            <v>BASE DE SOLO CIMENTO 6% COM MISTURA EM USINA, COMPACTACAO 100% PROCTORNORMAL, EXCLUSIVE ESCAVACAO, CARGA E TRANSPORTE DO SOLO</v>
          </cell>
          <cell r="C2420" t="str">
            <v>M3</v>
          </cell>
          <cell r="D2420">
            <v>55.8</v>
          </cell>
        </row>
        <row r="2421">
          <cell r="A2421">
            <v>72923</v>
          </cell>
          <cell r="B2421" t="str">
            <v>BASE DE SOLO - BRITA (40/60), MISTURA EM USINA, COMPACTACAO 100% PROCTOR MODIFICADO, EXCLUSIVE ESCAVACAO, CARGA E TRANSPORTE</v>
          </cell>
          <cell r="C2421" t="str">
            <v>M3</v>
          </cell>
          <cell r="D2421">
            <v>101.56</v>
          </cell>
        </row>
        <row r="2422">
          <cell r="A2422">
            <v>72924</v>
          </cell>
          <cell r="B2422" t="str">
            <v>BASE DE SOLO - BRITA (50/50), MISTURA EM USINA, COMPACTACAO 100% PROCTOR MODIFICADO, EXCLUSIVE ESCAVACAO, CARGA E TRANSPORTE</v>
          </cell>
          <cell r="C2422" t="str">
            <v>M3</v>
          </cell>
          <cell r="D2422">
            <v>86.16</v>
          </cell>
        </row>
        <row r="2423">
          <cell r="A2423">
            <v>72961</v>
          </cell>
          <cell r="B2423" t="str">
            <v>REGULARIZACAO E COMPACTACAO DE SUBLEITO ATE 20 CM DE ESPESSURA</v>
          </cell>
          <cell r="C2423" t="str">
            <v>M2</v>
          </cell>
          <cell r="D2423">
            <v>1.52</v>
          </cell>
        </row>
        <row r="2424">
          <cell r="A2424">
            <v>73615</v>
          </cell>
          <cell r="B2424" t="str">
            <v>COLCHAO DE AREIA, INCLUSIVE MAO-DE-OBRA DE ESPALHAMENTO, TRANSPORTE COM CARRO DE MAO E FORNECIMENTO COMERCIAL</v>
          </cell>
          <cell r="C2424" t="str">
            <v>M3</v>
          </cell>
          <cell r="D2424">
            <v>69.040000000000006</v>
          </cell>
        </row>
        <row r="2425">
          <cell r="A2425">
            <v>73692</v>
          </cell>
          <cell r="B2425" t="str">
            <v>LASTRO DE AREIA MEDIA</v>
          </cell>
          <cell r="C2425" t="str">
            <v>M3</v>
          </cell>
          <cell r="D2425">
            <v>64.83</v>
          </cell>
        </row>
        <row r="2426">
          <cell r="A2426">
            <v>73766</v>
          </cell>
          <cell r="B2426" t="str">
            <v>BASE E SUB-BASE</v>
          </cell>
          <cell r="C2426"/>
          <cell r="D2426"/>
        </row>
        <row r="2427">
          <cell r="A2427" t="str">
            <v>73766/001</v>
          </cell>
          <cell r="B2427" t="str">
            <v>BASE PARA PAVIMENTACAO COM MACADAME HIDRAULICO, INCLUSIVE COMPACTACAO</v>
          </cell>
          <cell r="C2427" t="str">
            <v>M3</v>
          </cell>
          <cell r="D2427">
            <v>174.7</v>
          </cell>
        </row>
        <row r="2428">
          <cell r="A2428">
            <v>57</v>
          </cell>
          <cell r="B2428" t="str">
            <v>EXECUCAO DE PAVIMENTACOES DIVERSAS</v>
          </cell>
          <cell r="C2428"/>
          <cell r="D2428"/>
        </row>
        <row r="2429">
          <cell r="A2429">
            <v>72799</v>
          </cell>
          <cell r="B2429" t="str">
            <v>PAVIMENTO EM PARALELEPIPEDO SOBRE COLCHAO DE AREIA REJUNTADO COM ARGAMASSA DE CIMENTO E AREIA NO TRAÇO 1:3 (PEDRAS PEQUENAS - 42 PECAS POR M2)</v>
          </cell>
          <cell r="C2429" t="str">
            <v>M2</v>
          </cell>
          <cell r="D2429">
            <v>44.63</v>
          </cell>
        </row>
        <row r="2430">
          <cell r="A2430">
            <v>72942</v>
          </cell>
          <cell r="B2430" t="str">
            <v>PINTURA DE LIGACAO COM EMULSAO RR-1C</v>
          </cell>
          <cell r="C2430" t="str">
            <v>M2</v>
          </cell>
          <cell r="D2430">
            <v>1.05</v>
          </cell>
        </row>
        <row r="2431">
          <cell r="A2431">
            <v>72943</v>
          </cell>
          <cell r="B2431" t="str">
            <v>PINTURA DE LIGACAO COM EMULSAO RR-2C</v>
          </cell>
          <cell r="C2431" t="str">
            <v>M2</v>
          </cell>
          <cell r="D2431">
            <v>1.1000000000000001</v>
          </cell>
        </row>
        <row r="2432">
          <cell r="A2432">
            <v>72944</v>
          </cell>
          <cell r="B2432" t="str">
            <v>PAVIMENTACAO EM PARALELEPIPEDO SOBRE COLCHAO DE AREIA 10CM, REJUNTADOCOM AREIA</v>
          </cell>
          <cell r="C2432" t="str">
            <v>M2</v>
          </cell>
          <cell r="D2432">
            <v>39.31</v>
          </cell>
        </row>
        <row r="2433">
          <cell r="A2433">
            <v>72945</v>
          </cell>
          <cell r="B2433" t="str">
            <v>IMPRIMACAO DE BASE DE PAVIMENTACAO COM EMULSAO CM-30</v>
          </cell>
          <cell r="C2433" t="str">
            <v>M2</v>
          </cell>
          <cell r="D2433">
            <v>2.99</v>
          </cell>
        </row>
        <row r="2434">
          <cell r="A2434">
            <v>72946</v>
          </cell>
          <cell r="B2434" t="str">
            <v>IMPRIMACAO DE BASE DE PAVIMENTACAO COM EMULSAO CM-70</v>
          </cell>
          <cell r="C2434" t="str">
            <v>M2</v>
          </cell>
          <cell r="D2434">
            <v>3.2</v>
          </cell>
        </row>
        <row r="2435">
          <cell r="A2435">
            <v>72954</v>
          </cell>
          <cell r="B2435" t="str">
            <v>LAMA ASFALTICA FINA COM EMULSAO RL-1C</v>
          </cell>
          <cell r="C2435" t="str">
            <v>M2</v>
          </cell>
          <cell r="D2435">
            <v>4.3</v>
          </cell>
        </row>
        <row r="2436">
          <cell r="A2436">
            <v>72955</v>
          </cell>
          <cell r="B2436" t="str">
            <v>LAMA ASFALTICA GROSSA COM EMULSAO RL-1C</v>
          </cell>
          <cell r="C2436" t="str">
            <v>M2</v>
          </cell>
          <cell r="D2436">
            <v>9.35</v>
          </cell>
        </row>
        <row r="2437">
          <cell r="A2437">
            <v>72956</v>
          </cell>
          <cell r="B2437" t="str">
            <v>TRATAMENTO SUPERFICIAL SIMPLES - TSS, COM EMULSAO RR-2C</v>
          </cell>
          <cell r="C2437" t="str">
            <v>M2</v>
          </cell>
          <cell r="D2437">
            <v>5.2</v>
          </cell>
        </row>
        <row r="2438">
          <cell r="A2438">
            <v>72958</v>
          </cell>
          <cell r="B2438" t="str">
            <v>TRATAMENTO SUPERFICIAL DUPLO - TSD, COM EMULSAO RR-2C</v>
          </cell>
          <cell r="C2438" t="str">
            <v>M2</v>
          </cell>
          <cell r="D2438">
            <v>9.75</v>
          </cell>
        </row>
        <row r="2439">
          <cell r="A2439">
            <v>72960</v>
          </cell>
          <cell r="B2439" t="str">
            <v>TRATAMENTO SUPERFICIAL TRIPLO - TST, COM EMULSAO RR-2C</v>
          </cell>
          <cell r="C2439" t="str">
            <v>M2</v>
          </cell>
          <cell r="D2439">
            <v>12.35</v>
          </cell>
        </row>
        <row r="2440">
          <cell r="A2440">
            <v>72966</v>
          </cell>
          <cell r="B2440" t="str">
            <v>MEIO-FIO GRANITICO 100 X 50 X 15CM, SOBRE BASE DE CONCRETO SIMPLES E REJUNTADO COM ARGAMASSA TRACO 1:3 (CIMENTO E AREIA)</v>
          </cell>
          <cell r="C2440" t="str">
            <v>M</v>
          </cell>
          <cell r="D2440">
            <v>30.06</v>
          </cell>
        </row>
        <row r="2441">
          <cell r="A2441">
            <v>72967</v>
          </cell>
          <cell r="B2441" t="str">
            <v>MEIO-FIO DE CONCRETO PRE-MOLDADO 12 X 30 CM, SOBRE BASE DE CONCRETO SIMPLES E REJUNTADO COM ARGAMASSA TRACO 1:3 (CIMENTO E AREIA)</v>
          </cell>
          <cell r="C2441" t="str">
            <v>M</v>
          </cell>
          <cell r="D2441">
            <v>24.18</v>
          </cell>
        </row>
        <row r="2442">
          <cell r="A2442">
            <v>72969</v>
          </cell>
          <cell r="B2442" t="str">
            <v>CARGA DE PEDRA PARA PAVIMENTO POLIEDRICO</v>
          </cell>
          <cell r="C2442" t="str">
            <v>M2</v>
          </cell>
          <cell r="D2442">
            <v>0.46</v>
          </cell>
        </row>
        <row r="2443">
          <cell r="A2443">
            <v>72970</v>
          </cell>
          <cell r="B2443" t="str">
            <v>COLCHAO COM ARGILA EXTRAIDA PARA PAVIMENTO POLIEDRICO, EXCLUSIVE TRANSPORTE DA ARGILA E INDENIZACAO JAZIDA</v>
          </cell>
          <cell r="C2443" t="str">
            <v>M2</v>
          </cell>
          <cell r="D2443">
            <v>0.79</v>
          </cell>
        </row>
        <row r="2444">
          <cell r="A2444">
            <v>72971</v>
          </cell>
          <cell r="B2444" t="str">
            <v>COMPACTACAO DE PAVIMENTO POLIEDRICO</v>
          </cell>
          <cell r="C2444" t="str">
            <v>M2</v>
          </cell>
          <cell r="D2444">
            <v>0.26</v>
          </cell>
        </row>
        <row r="2445">
          <cell r="A2445">
            <v>72972</v>
          </cell>
          <cell r="B2445" t="str">
            <v>CONTENCAO LATERAL COM SOLO LOCAL PARA PAVIMENTO POLIEDRICO</v>
          </cell>
          <cell r="C2445" t="str">
            <v>M2</v>
          </cell>
          <cell r="D2445">
            <v>0.37</v>
          </cell>
        </row>
        <row r="2446">
          <cell r="A2446">
            <v>72973</v>
          </cell>
          <cell r="B2446" t="str">
            <v>CORTE E PREPARO DE CORDAO DE PEDRA PARA PAVIMENTO POLIEDRICO</v>
          </cell>
          <cell r="C2446" t="str">
            <v>M</v>
          </cell>
          <cell r="D2446">
            <v>0.69</v>
          </cell>
        </row>
        <row r="2447">
          <cell r="A2447">
            <v>72974</v>
          </cell>
          <cell r="B2447" t="str">
            <v>CORTE E PREPARO DE PEDRA PARA PAVIMENTO POLIEDRICO</v>
          </cell>
          <cell r="C2447" t="str">
            <v>M2</v>
          </cell>
          <cell r="D2447">
            <v>2.29</v>
          </cell>
        </row>
        <row r="2448">
          <cell r="A2448">
            <v>72975</v>
          </cell>
          <cell r="B2448" t="str">
            <v>DESMONTE MANUAL DE PEDRA PARA PAVIMENTO POLIEDRICO</v>
          </cell>
          <cell r="C2448" t="str">
            <v>M2</v>
          </cell>
          <cell r="D2448">
            <v>0.26</v>
          </cell>
        </row>
        <row r="2449">
          <cell r="A2449">
            <v>72976</v>
          </cell>
          <cell r="B2449" t="str">
            <v>CARGA DE CORDAO DE PEDRA PARA PAVIMENTO POLIEDRICO</v>
          </cell>
          <cell r="C2449" t="str">
            <v>M</v>
          </cell>
          <cell r="D2449">
            <v>0.23</v>
          </cell>
        </row>
        <row r="2450">
          <cell r="A2450">
            <v>72977</v>
          </cell>
          <cell r="B2450" t="str">
            <v>ENCHIMENTO COM ARGILA EXTRAIDA PARA PAVIMENTO POLIEDRICO, EXCLUSIVE TRANSPORTE DA ARGILA E INDENIZACAO JAZIDA</v>
          </cell>
          <cell r="C2450" t="str">
            <v>M2</v>
          </cell>
          <cell r="D2450">
            <v>0.25</v>
          </cell>
        </row>
        <row r="2451">
          <cell r="A2451">
            <v>72978</v>
          </cell>
          <cell r="B2451" t="str">
            <v>EXTRACAO, CARGA E ASSENTAMENTO DE CORDAO DE PEDRA PARA PAVIMENTO POLIEDRICO, EXCLUSIVE TRANSPORTE DE PEDRA E INDENIZACAO PEDREIRA</v>
          </cell>
          <cell r="C2451" t="str">
            <v>M</v>
          </cell>
          <cell r="D2451">
            <v>2.29</v>
          </cell>
        </row>
        <row r="2452">
          <cell r="A2452">
            <v>72979</v>
          </cell>
          <cell r="B2452" t="str">
            <v>EXTRACAO, CARGA, PREPARO E ASSENTAMENTO DE PEDRAS POLIEDRICAS, EXCLUSIVE TRANSPORTE DE PEDRA E INDENIZACAO PEDREIRA</v>
          </cell>
          <cell r="C2452" t="str">
            <v>M2</v>
          </cell>
          <cell r="D2452">
            <v>4.37</v>
          </cell>
        </row>
        <row r="2453">
          <cell r="A2453">
            <v>73759</v>
          </cell>
          <cell r="B2453" t="str">
            <v>REVESTIMENTO BETUMINOSO</v>
          </cell>
          <cell r="C2453"/>
          <cell r="D2453"/>
        </row>
        <row r="2454">
          <cell r="A2454" t="str">
            <v>73759/001</v>
          </cell>
          <cell r="B2454" t="str">
            <v>PRE-MISTURADO A FRIO COM EMULSAO RM-1C, INCLUSO USINAGEM E APLICACAO,EXCLUSIVE TRANSPORTE</v>
          </cell>
          <cell r="C2454" t="str">
            <v>M3</v>
          </cell>
          <cell r="D2454">
            <v>371.85</v>
          </cell>
        </row>
        <row r="2455">
          <cell r="A2455">
            <v>73760</v>
          </cell>
          <cell r="B2455" t="str">
            <v>REVESTIMENTO BETUMINOSO</v>
          </cell>
          <cell r="C2455"/>
          <cell r="D2455"/>
        </row>
        <row r="2456">
          <cell r="A2456" t="str">
            <v>73760/001</v>
          </cell>
          <cell r="B2456" t="str">
            <v>CAPA SELANTE COMPREENDENDO APLICAÇÃO DE ASFALTO NA PROPORÇÃO DE 0,7 A1,5L / M², DISTRIBUIÇÃO DE AGREGADOS DE 5 A 15KG/M² E COMPACTAÇÃO COMROLO - COM USO DA EMULSAO RR-2C, INCLUSO APLICACAO E COMPACTACAO</v>
          </cell>
          <cell r="C2456" t="str">
            <v>M2</v>
          </cell>
          <cell r="D2456">
            <v>2.5299999999999998</v>
          </cell>
        </row>
        <row r="2457">
          <cell r="A2457">
            <v>73764</v>
          </cell>
          <cell r="B2457" t="str">
            <v>PAVIMENTACAO DE LAJOTAS DE CONCRETO INTERTRAVADA</v>
          </cell>
          <cell r="C2457"/>
          <cell r="D2457"/>
        </row>
        <row r="2458">
          <cell r="A2458" t="str">
            <v>73764/001</v>
          </cell>
          <cell r="B2458" t="str">
            <v>PAVIMENTACAO EM BLOCOS DE CONCRETO SEXTAVADO, ESPESSURA 6 CM, JUNTA RÍGIDA, COM ARGAMASSA NO TRACO 1:4 (CIMENTO E AREIA), ASSENTADOS SOBRE COLCHAO DE PO DE PEDRA, COM APOIO DE CAMINHÃO TOCO.</v>
          </cell>
          <cell r="C2458" t="str">
            <v>M2</v>
          </cell>
          <cell r="D2458">
            <v>53.62</v>
          </cell>
        </row>
        <row r="2459">
          <cell r="A2459" t="str">
            <v>73764/002</v>
          </cell>
          <cell r="B2459" t="str">
            <v>PAVIMENTACAO EM BLOCOS DE CONCRETO SEXTAVADO, ESPESSURA 8 CM, COM JUNTA RÍGIDA, EM ARGAMASSA NO TRACO 1:4 (CIMENTO E AREIA), ASSENTADOS SOBRE COLCHAO DE PO DE PEDRA, COM APOIO DE CAMINHÃO TOCO</v>
          </cell>
          <cell r="C2459" t="str">
            <v>M2</v>
          </cell>
          <cell r="D2459">
            <v>57.55</v>
          </cell>
        </row>
        <row r="2460">
          <cell r="A2460" t="str">
            <v>73764/003</v>
          </cell>
          <cell r="B2460" t="str">
            <v>PAVIMENTACAO EM BLOCOS DE CONCRETO SEXTAVADO, ESPESSURA 10 CM, COM JUNTA RÍGIDA, EM ARGAMASSA TRACO 1:4 (CIMENTO E AREIA) , ASSENTADOS SOBRECOLCHAO DE PO DE PEDRA, COM APOIO DE CAMINHÃO TOCO.</v>
          </cell>
          <cell r="C2460" t="str">
            <v>M2</v>
          </cell>
          <cell r="D2460">
            <v>79.12</v>
          </cell>
        </row>
        <row r="2461">
          <cell r="A2461" t="str">
            <v>73764/004</v>
          </cell>
          <cell r="B2461" t="str">
            <v>PAVIMENTACAO EM BLOCOS INTERTRAVADOS DE CONCRETO, ESPESSURA 6,5 CM, FCK 35MPA, ASSENTADOS SOBRE COLCHAO DE AREIA.</v>
          </cell>
          <cell r="C2461" t="str">
            <v>M2</v>
          </cell>
          <cell r="D2461">
            <v>38.78</v>
          </cell>
        </row>
        <row r="2462">
          <cell r="A2462" t="str">
            <v>73764/005</v>
          </cell>
          <cell r="B2462" t="str">
            <v>PAVIMENTACAO EM BLOCOS INTERTRAVADOS DE CONCRETO, ESPESSURA 8CM, FCK 35MPA, ASSENTADOS SOBRE COLCHAO DE AREIA.</v>
          </cell>
          <cell r="C2462" t="str">
            <v>M2</v>
          </cell>
          <cell r="D2462">
            <v>42</v>
          </cell>
        </row>
        <row r="2463">
          <cell r="A2463" t="str">
            <v>73764/006</v>
          </cell>
          <cell r="B2463" t="str">
            <v>PAVIMENTACAO EM BLOCOS INTERTRAVADOS DE CONCRETO, ESPESSURA 10CM, FCK35MPA, ASSENTADOS SOBRE COLCHAO DE AREIA.</v>
          </cell>
          <cell r="C2463" t="str">
            <v>M2</v>
          </cell>
          <cell r="D2463">
            <v>50.61</v>
          </cell>
        </row>
        <row r="2464">
          <cell r="A2464">
            <v>73765</v>
          </cell>
          <cell r="B2464" t="str">
            <v>PAVIMENTACAO C/PARALELEPIPEDO</v>
          </cell>
          <cell r="C2464"/>
          <cell r="D2464"/>
        </row>
        <row r="2465">
          <cell r="A2465" t="str">
            <v>73765/001</v>
          </cell>
          <cell r="B2465" t="str">
            <v>PAVIMENTACAO EM PARALELEPIPEDO SOBRE COLCHAO DE PO DE PEDRA ESPESSURA10CM, REJUNTADO COM ARGAMASSA DE CIMENTO E AREIA TRACO 1:3 (CIMENTO EAREIA)</v>
          </cell>
          <cell r="C2465" t="str">
            <v>M2</v>
          </cell>
          <cell r="D2465">
            <v>50.19</v>
          </cell>
        </row>
        <row r="2466">
          <cell r="A2466" t="str">
            <v>73765/002</v>
          </cell>
          <cell r="B2466" t="str">
            <v>PAVIMENTACAO EM PARALELEPIPEDO SOBRE COLCHAO DE PO DE PEDRA ESPESSURA10CM, REJUNTADO COM BETUME E PEDRISCO</v>
          </cell>
          <cell r="C2466" t="str">
            <v>M2</v>
          </cell>
          <cell r="D2466">
            <v>53.56</v>
          </cell>
        </row>
        <row r="2467">
          <cell r="A2467">
            <v>73849</v>
          </cell>
          <cell r="B2467" t="str">
            <v>FORNECIMENTO AREIA-ASFALTO</v>
          </cell>
          <cell r="C2467"/>
          <cell r="D2467"/>
        </row>
        <row r="2468">
          <cell r="A2468" t="str">
            <v>73849/001</v>
          </cell>
          <cell r="B2468" t="str">
            <v>AREIA ASFALTO A QUENTE (AAUQ) COM CAP 50/70, INCLUSO USINAGEM E APLICACAO, EXCLUSIVE TRANSPORTE</v>
          </cell>
          <cell r="C2468" t="str">
            <v>M3</v>
          </cell>
          <cell r="D2468">
            <v>424.07</v>
          </cell>
        </row>
        <row r="2469">
          <cell r="A2469" t="str">
            <v>73849/002</v>
          </cell>
          <cell r="B2469" t="str">
            <v>AREIA ASFALTO A FRIO (AAUF), COM CAP 50/70 INCLUSO USINAGEM E APLICACAO, EXCLUSIVE TRANSPORTE</v>
          </cell>
          <cell r="C2469" t="str">
            <v>M3</v>
          </cell>
          <cell r="D2469">
            <v>346.28</v>
          </cell>
        </row>
        <row r="2470">
          <cell r="A2470">
            <v>73892</v>
          </cell>
          <cell r="B2470" t="str">
            <v>CALCADA EM CONCRETO</v>
          </cell>
          <cell r="C2470"/>
          <cell r="D2470"/>
        </row>
        <row r="2471">
          <cell r="A2471" t="str">
            <v>73892/001</v>
          </cell>
          <cell r="B2471" t="str">
            <v>EXECUÇÃO DE CALÇADA EM CONCRETO NÃO ESTRUTURAL, COM USO DE SEIXO ROLADO, PREPARO MECÂNICO, E ESPESSURA DE 7CM</v>
          </cell>
          <cell r="C2471" t="str">
            <v>M2</v>
          </cell>
          <cell r="D2471">
            <v>27.12</v>
          </cell>
        </row>
        <row r="2472">
          <cell r="A2472" t="str">
            <v>73892/002</v>
          </cell>
          <cell r="B2472" t="str">
            <v>EXECUÇÃO DE CALÇADA EM CONCRETO 1:3:5 (FCK=12 MPA) PREPARO MECÂNICO,E= 7CM</v>
          </cell>
          <cell r="C2472" t="str">
            <v>M2</v>
          </cell>
          <cell r="D2472">
            <v>25.02</v>
          </cell>
        </row>
        <row r="2473">
          <cell r="A2473">
            <v>249</v>
          </cell>
          <cell r="B2473" t="str">
            <v>SINALIZACAO HORIZONTAL/VERTICAL</v>
          </cell>
          <cell r="C2473"/>
          <cell r="D2473"/>
        </row>
        <row r="2474">
          <cell r="A2474">
            <v>72947</v>
          </cell>
          <cell r="B2474" t="str">
            <v>SINALIZACAO HORIZONTAL COM TINTA RETRORREFLETIVA A BASE DE RESINA ACRILICA COM MICROESFERAS DE VIDRO</v>
          </cell>
          <cell r="C2474" t="str">
            <v>M2</v>
          </cell>
          <cell r="D2474">
            <v>13.43</v>
          </cell>
        </row>
        <row r="2475">
          <cell r="A2475">
            <v>250</v>
          </cell>
          <cell r="B2475" t="str">
            <v>MURETA DIVISORIA E/OU DE PROTECAO</v>
          </cell>
          <cell r="C2475"/>
          <cell r="D2475"/>
        </row>
        <row r="2476">
          <cell r="A2476">
            <v>73770</v>
          </cell>
          <cell r="B2476" t="str">
            <v>BARREIRA PRE-MOLDADA CONCR ARMADO/MURETA DIVISORIA DE TRAFEGO</v>
          </cell>
          <cell r="C2476"/>
          <cell r="D2476"/>
        </row>
        <row r="2477">
          <cell r="A2477" t="str">
            <v>73770/001</v>
          </cell>
          <cell r="B2477" t="str">
            <v>BARREIRA PRE-MOLDADA EXTERNA CONCRETO ARMADO 0,25X0,40X1,14M TIPO DER--RJ FCK=25MPA ACO CA-50 INCL VIGOTA HORIZONTAL MONTANTE A CADA 1,00MFERROS DE LIGACAO E MATERIAIS.</v>
          </cell>
          <cell r="C2477" t="str">
            <v>M</v>
          </cell>
          <cell r="D2477">
            <v>379.49</v>
          </cell>
        </row>
        <row r="2478">
          <cell r="A2478" t="str">
            <v>73770/002</v>
          </cell>
          <cell r="B2478" t="str">
            <v>BARREIRA DUPLA PRE-MOL INTER CONCRETO ARMADO 0,15X0,65X0,77M TIPO DER--RJ FCK=25MPA ACO CA-50 INCL FERROS DE LIGACAO E MATERIAIS.</v>
          </cell>
          <cell r="C2478" t="str">
            <v>M</v>
          </cell>
          <cell r="D2478">
            <v>301.45</v>
          </cell>
        </row>
        <row r="2479">
          <cell r="A2479" t="str">
            <v>73770/003</v>
          </cell>
          <cell r="B2479" t="str">
            <v>BARREIRA PRE-MOLDADA EXTERNA CONCRETO ARMADO 0,15X0,40X1,47M TIPO DER--RJ FCK=25MPA ACO CA-50 FIXADA EM SOLO PARTE ENTERRADA C/SAPATA LATE-RAL 1,50M CONCRETADA NO LOCAL INCL MATERIAIS EXCL BERCOS.</v>
          </cell>
          <cell r="C2479" t="str">
            <v>M</v>
          </cell>
          <cell r="D2479">
            <v>873.75</v>
          </cell>
        </row>
        <row r="2480">
          <cell r="A2480" t="str">
            <v>73770/004</v>
          </cell>
          <cell r="B2480" t="str">
            <v>BARREIRA PRE-MOLDADA EXTERNA CONCRETO ARMADO 0,25X0,40X2,34M TIPO DER--RJ FCK=25MPA ACO CA 50 C/SAPATA LATERAL CONCRETADA NO LOCAL C/0,60CMLARGURA INCL VIGOTAS HORIZONTAIS MONTANTES A CADA 1,00M E MATERIAISEXCL BERCOS.</v>
          </cell>
          <cell r="C2480" t="str">
            <v>M</v>
          </cell>
          <cell r="D2480">
            <v>916.43</v>
          </cell>
        </row>
        <row r="2481">
          <cell r="A2481" t="str">
            <v>73770/005</v>
          </cell>
          <cell r="B2481" t="str">
            <v>BARREIRA DUPLA PRE-MOL INTER CONCRETO ARMADO 0,15X0,65X1,27M TIPO DER--RJ FCK=25MPA ACO CA-50 C/SAPATAS LATERAIS 0,50M CONCRETADAS NO LOCALINCL MATERIAIS EXCL BERCOS.</v>
          </cell>
          <cell r="C2481" t="str">
            <v>M</v>
          </cell>
          <cell r="D2481">
            <v>830.31</v>
          </cell>
        </row>
        <row r="2482">
          <cell r="A2482">
            <v>287</v>
          </cell>
          <cell r="B2482" t="str">
            <v>FABRICACAO/EXECUCAO DE CBUQ/PRE-MISTURADOS</v>
          </cell>
          <cell r="C2482"/>
          <cell r="D2482"/>
        </row>
        <row r="2483">
          <cell r="A2483">
            <v>72962</v>
          </cell>
          <cell r="B2483" t="str">
            <v>USINAGEM DE CBUQ COM CAP 50/70, PARA CAPA DE ROLAMENTO</v>
          </cell>
          <cell r="C2483" t="str">
            <v>T</v>
          </cell>
          <cell r="D2483">
            <v>185.97</v>
          </cell>
        </row>
        <row r="2484">
          <cell r="A2484">
            <v>72963</v>
          </cell>
          <cell r="B2484" t="str">
            <v>USINAGEM DE CBUQ COM CAP 50/70, PARA BINDER</v>
          </cell>
          <cell r="C2484" t="str">
            <v>T</v>
          </cell>
          <cell r="D2484">
            <v>160.91999999999999</v>
          </cell>
        </row>
        <row r="2485">
          <cell r="A2485">
            <v>72964</v>
          </cell>
          <cell r="B2485" t="str">
            <v>CONCRETO BETUMINOSO USINADO A QUENTE COM CAP 50/70, BINDER, INCLUSO USINAGEM E APLICACAO, EXCLUSIVE TRANSPORTE</v>
          </cell>
          <cell r="C2485" t="str">
            <v>T</v>
          </cell>
          <cell r="D2485">
            <v>169.55</v>
          </cell>
        </row>
        <row r="2486">
          <cell r="A2486">
            <v>72965</v>
          </cell>
          <cell r="B2486" t="str">
            <v>FABRICAÇÃO E APLICAÇÃO DE CONCRETO BETUMINOSO USINADO A QUENTE(CBUQ),CAP 50/70, EXCLUSIVE TRANSPORTE</v>
          </cell>
          <cell r="C2486" t="str">
            <v>T</v>
          </cell>
          <cell r="D2486">
            <v>194.6</v>
          </cell>
        </row>
        <row r="2487">
          <cell r="A2487" t="str">
            <v>PINT</v>
          </cell>
          <cell r="B2487" t="str">
            <v>PINTURAS</v>
          </cell>
          <cell r="C2487"/>
          <cell r="D2487"/>
        </row>
        <row r="2488">
          <cell r="A2488">
            <v>155</v>
          </cell>
          <cell r="B2488" t="str">
            <v>PINTURA DE PAREDE</v>
          </cell>
          <cell r="C2488"/>
          <cell r="D2488"/>
        </row>
        <row r="2489">
          <cell r="A2489">
            <v>72125</v>
          </cell>
          <cell r="B2489" t="str">
            <v>RASPAGEM DE PINTURA PVA</v>
          </cell>
          <cell r="C2489" t="str">
            <v>M2</v>
          </cell>
          <cell r="D2489">
            <v>3.43</v>
          </cell>
        </row>
        <row r="2490">
          <cell r="A2490">
            <v>72126</v>
          </cell>
          <cell r="B2490" t="str">
            <v>RASPAGEM DE PINTURA LATEX ACRILICA</v>
          </cell>
          <cell r="C2490" t="str">
            <v>M2</v>
          </cell>
          <cell r="D2490">
            <v>4.8</v>
          </cell>
        </row>
        <row r="2491">
          <cell r="A2491">
            <v>73657</v>
          </cell>
          <cell r="B2491" t="str">
            <v>PINTURA COM CAL HIDRATADA, TRES DEMAOS, INCLUSO COLA</v>
          </cell>
          <cell r="C2491" t="str">
            <v>M2</v>
          </cell>
          <cell r="D2491">
            <v>4.68</v>
          </cell>
        </row>
        <row r="2492">
          <cell r="A2492">
            <v>73746</v>
          </cell>
          <cell r="B2492" t="str">
            <v>APLICACAO DE TEXTURADO ACRILICO</v>
          </cell>
          <cell r="C2492"/>
          <cell r="D2492"/>
        </row>
        <row r="2493">
          <cell r="A2493" t="str">
            <v>73746/001</v>
          </cell>
          <cell r="B2493" t="str">
            <v>PINTURA COM TINTA TEXTURIZADA ACRILICA PARA AMBIENTES INTERNOS/EXTERNOS</v>
          </cell>
          <cell r="C2493" t="str">
            <v>M2</v>
          </cell>
          <cell r="D2493">
            <v>10.01</v>
          </cell>
        </row>
        <row r="2494">
          <cell r="A2494">
            <v>73750</v>
          </cell>
          <cell r="B2494" t="str">
            <v>PINTURA LATEX PVA SOBRE REBOCO</v>
          </cell>
          <cell r="C2494"/>
          <cell r="D2494"/>
        </row>
        <row r="2495">
          <cell r="A2495" t="str">
            <v>73750/001</v>
          </cell>
          <cell r="B2495" t="str">
            <v>PINTURA LATEX PVA AMBIENTES INTERNOS, DUAS DEMAOS</v>
          </cell>
          <cell r="C2495" t="str">
            <v>M2</v>
          </cell>
          <cell r="D2495">
            <v>6.01</v>
          </cell>
        </row>
        <row r="2496">
          <cell r="A2496">
            <v>73751</v>
          </cell>
          <cell r="B2496" t="str">
            <v>SELADOR P/ PAREDE</v>
          </cell>
          <cell r="C2496"/>
          <cell r="D2496"/>
        </row>
        <row r="2497">
          <cell r="A2497" t="str">
            <v>73751/001</v>
          </cell>
          <cell r="B2497" t="str">
            <v>FUNDO SELADOR PVA AMBIENTES INTERNOS, UMA DEMAO</v>
          </cell>
          <cell r="C2497" t="str">
            <v>M2</v>
          </cell>
          <cell r="D2497">
            <v>2.0699999999999998</v>
          </cell>
        </row>
        <row r="2498">
          <cell r="A2498">
            <v>73791</v>
          </cell>
          <cell r="B2498" t="str">
            <v>PINTURA COM TINTA EM PO</v>
          </cell>
          <cell r="C2498"/>
          <cell r="D2498"/>
        </row>
        <row r="2499">
          <cell r="A2499" t="str">
            <v>73791/001</v>
          </cell>
          <cell r="B2499" t="str">
            <v>PINTURA COM TINTA EM PO INDUSTRIALIZADA DE CAL, PIGMENTO E FIXADOR, DUAS DEMAOS</v>
          </cell>
          <cell r="C2499" t="str">
            <v>M2</v>
          </cell>
          <cell r="D2499">
            <v>4.12</v>
          </cell>
        </row>
        <row r="2500">
          <cell r="A2500">
            <v>73793</v>
          </cell>
          <cell r="B2500" t="str">
            <v>PINTURAS A OLEO E ALQUIDICOS SOBRE PAREDES E TETOS</v>
          </cell>
          <cell r="C2500"/>
          <cell r="D2500"/>
        </row>
        <row r="2501">
          <cell r="A2501" t="str">
            <v>73793/001</v>
          </cell>
          <cell r="B2501" t="str">
            <v>PINTURA COM TINTA ACRILICA EM TELHAS CERAMICAS, DUAS DEMAOS, INCLUSO LIMPEZA</v>
          </cell>
          <cell r="C2501" t="str">
            <v>M2</v>
          </cell>
          <cell r="D2501">
            <v>5.16</v>
          </cell>
        </row>
        <row r="2502">
          <cell r="A2502" t="str">
            <v>73793/002</v>
          </cell>
          <cell r="B2502" t="str">
            <v>PINTURA COM TINTA ACRILICA EM TELHAS CERAMICAS, TRES DEMAOS, INCLUSO LIMPEZA</v>
          </cell>
          <cell r="C2502" t="str">
            <v>M2</v>
          </cell>
          <cell r="D2502">
            <v>6.62</v>
          </cell>
        </row>
        <row r="2503">
          <cell r="A2503">
            <v>73954</v>
          </cell>
          <cell r="B2503" t="str">
            <v>PINTURA LATEX ACRILICA EXTERNA/INTERNA S/SELADOR</v>
          </cell>
          <cell r="C2503"/>
          <cell r="D2503"/>
        </row>
        <row r="2504">
          <cell r="A2504" t="str">
            <v>73954/001</v>
          </cell>
          <cell r="B2504" t="str">
            <v>PINTURA LATEX ACRILICA AMBIENTES INTERNOS/EXTERNOS, TRES DEMAOS</v>
          </cell>
          <cell r="C2504" t="str">
            <v>M2</v>
          </cell>
          <cell r="D2504">
            <v>13.01</v>
          </cell>
        </row>
        <row r="2505">
          <cell r="A2505" t="str">
            <v>73954/002</v>
          </cell>
          <cell r="B2505" t="str">
            <v>PINTURA LATEX ACRILICA AMBIENTES INTERNOS/EXTERNOS, DUAS DEMAOS</v>
          </cell>
          <cell r="C2505" t="str">
            <v>M2</v>
          </cell>
          <cell r="D2505">
            <v>10.73</v>
          </cell>
        </row>
        <row r="2506">
          <cell r="A2506" t="str">
            <v>73954/003</v>
          </cell>
          <cell r="B2506" t="str">
            <v>PINTURA LATEX ACRILICA AMBIENTES INTERNOS/EXTERNOS, UMA DEMAOS</v>
          </cell>
          <cell r="C2506" t="str">
            <v>M2</v>
          </cell>
          <cell r="D2506">
            <v>7.82</v>
          </cell>
        </row>
        <row r="2507">
          <cell r="A2507">
            <v>73955</v>
          </cell>
          <cell r="B2507" t="str">
            <v>EMASSAMENTO P/PINTURA LATEX PVA</v>
          </cell>
          <cell r="C2507"/>
          <cell r="D2507"/>
        </row>
        <row r="2508">
          <cell r="A2508" t="str">
            <v>73955/001</v>
          </cell>
          <cell r="B2508" t="str">
            <v>EMASSAMENTO COM MASSA LATEX PVA PARA AMBIENTES INTERNOS, UMA DEMAO</v>
          </cell>
          <cell r="C2508" t="str">
            <v>M2</v>
          </cell>
          <cell r="D2508">
            <v>3.67</v>
          </cell>
        </row>
        <row r="2509">
          <cell r="A2509" t="str">
            <v>73955/002</v>
          </cell>
          <cell r="B2509" t="str">
            <v>EMASSAMENTO COM MASSA LATEX PVA PARA AMBIENTES INTERNOS, DUAS DEMAOS</v>
          </cell>
          <cell r="C2509" t="str">
            <v>M2</v>
          </cell>
          <cell r="D2509">
            <v>7.34</v>
          </cell>
        </row>
        <row r="2510">
          <cell r="A2510">
            <v>73999</v>
          </cell>
          <cell r="B2510" t="str">
            <v>CAIACAO</v>
          </cell>
          <cell r="C2510"/>
          <cell r="D2510"/>
        </row>
        <row r="2511">
          <cell r="A2511" t="str">
            <v>73999/001</v>
          </cell>
          <cell r="B2511" t="str">
            <v>PINTURA COM CAL, EM PAREDES INTERNAS, TRES DEMAOS, INCLUSO OLEO DE LINHACA</v>
          </cell>
          <cell r="C2511" t="str">
            <v>M2</v>
          </cell>
          <cell r="D2511">
            <v>3.52</v>
          </cell>
        </row>
        <row r="2512">
          <cell r="A2512">
            <v>74133</v>
          </cell>
          <cell r="B2512" t="str">
            <v>EMASSAMENTO P/PINTURA OLEO/ESMALTE</v>
          </cell>
          <cell r="C2512"/>
          <cell r="D2512"/>
        </row>
        <row r="2513">
          <cell r="A2513" t="str">
            <v>74133/001</v>
          </cell>
          <cell r="B2513" t="str">
            <v>EMASSAMENTO COM MASA A BASE OLEO EM PAREDES, UMA DEMAO</v>
          </cell>
          <cell r="C2513" t="str">
            <v>M2</v>
          </cell>
          <cell r="D2513">
            <v>7.75</v>
          </cell>
        </row>
        <row r="2514">
          <cell r="A2514" t="str">
            <v>74133/002</v>
          </cell>
          <cell r="B2514" t="str">
            <v>EMASSAMENTO COM MASA A BASE OLEO EM PAREDES, DUAS DEMAOS</v>
          </cell>
          <cell r="C2514" t="str">
            <v>M2</v>
          </cell>
          <cell r="D2514">
            <v>9.6999999999999993</v>
          </cell>
        </row>
        <row r="2515">
          <cell r="A2515">
            <v>74134</v>
          </cell>
          <cell r="B2515" t="str">
            <v>EMASSAMENTO P/PINTURA ACRILICA</v>
          </cell>
          <cell r="C2515"/>
          <cell r="D2515"/>
        </row>
        <row r="2516">
          <cell r="A2516" t="str">
            <v>74134/001</v>
          </cell>
          <cell r="B2516" t="str">
            <v>EMASSAMENTO COM MASSA ACRILICA PARA AMBIENTES INTERNOS/EXTERNOS, UMA DEMAO</v>
          </cell>
          <cell r="C2516" t="str">
            <v>M2</v>
          </cell>
          <cell r="D2516">
            <v>4.7699999999999996</v>
          </cell>
        </row>
        <row r="2517">
          <cell r="A2517" t="str">
            <v>74134/002</v>
          </cell>
          <cell r="B2517" t="str">
            <v>EMASSAMENTO COM MASSA ACRILICA PARA AMBIENTES INTERNOS/EXTERNOS, DUASDEMAOS</v>
          </cell>
          <cell r="C2517" t="str">
            <v>M2</v>
          </cell>
          <cell r="D2517">
            <v>9.42</v>
          </cell>
        </row>
        <row r="2518">
          <cell r="A2518">
            <v>74233</v>
          </cell>
          <cell r="B2518" t="str">
            <v>PINTURA C/FUNDO SELADOR ACRILICO</v>
          </cell>
          <cell r="C2518"/>
          <cell r="D2518"/>
        </row>
        <row r="2519">
          <cell r="A2519" t="str">
            <v>74233/001</v>
          </cell>
          <cell r="B2519" t="str">
            <v>FUNDO SELADOR ACRILICO AMBIENTES INTERNOS/EXTERNOS, UMA DEMAO</v>
          </cell>
          <cell r="C2519" t="str">
            <v>M2</v>
          </cell>
          <cell r="D2519">
            <v>3.13</v>
          </cell>
        </row>
        <row r="2520">
          <cell r="A2520">
            <v>157</v>
          </cell>
          <cell r="B2520" t="str">
            <v>PINTURA EM MADEIRA</v>
          </cell>
          <cell r="C2520"/>
          <cell r="D2520"/>
        </row>
        <row r="2521">
          <cell r="A2521">
            <v>6081</v>
          </cell>
          <cell r="B2521" t="str">
            <v>PINTURA EM VERNIZ POLIURETANO BRILHANTE EM MADEIRA, TRES DEMAOS</v>
          </cell>
          <cell r="C2521" t="str">
            <v>M2</v>
          </cell>
          <cell r="D2521">
            <v>9.59</v>
          </cell>
        </row>
        <row r="2522">
          <cell r="A2522">
            <v>6082</v>
          </cell>
          <cell r="B2522" t="str">
            <v>PINTURA EM VERNIZ SINTETICO BRILHANTE EM MADEIRA, TRES DEMAOS</v>
          </cell>
          <cell r="C2522" t="str">
            <v>M2</v>
          </cell>
          <cell r="D2522">
            <v>9.4700000000000006</v>
          </cell>
        </row>
        <row r="2523">
          <cell r="A2523">
            <v>73739</v>
          </cell>
          <cell r="B2523" t="str">
            <v>PINTURA ESMALTE</v>
          </cell>
          <cell r="C2523"/>
          <cell r="D2523"/>
        </row>
        <row r="2524">
          <cell r="A2524" t="str">
            <v>73739/001</v>
          </cell>
          <cell r="B2524" t="str">
            <v>PINTURA ESMALTE ACETINADO EM MADEIRA, DUAS DEMAOS</v>
          </cell>
          <cell r="C2524" t="str">
            <v>M2</v>
          </cell>
          <cell r="D2524">
            <v>9.58</v>
          </cell>
        </row>
        <row r="2525">
          <cell r="A2525">
            <v>73832</v>
          </cell>
          <cell r="B2525" t="str">
            <v>EMASSAMENTO MADEIRA</v>
          </cell>
          <cell r="C2525"/>
          <cell r="D2525"/>
        </row>
        <row r="2526">
          <cell r="A2526" t="str">
            <v>73832/001</v>
          </cell>
          <cell r="B2526" t="str">
            <v>EMASSAMENTO MASSA BASE A OLEO EM MADEIRA, DUAS DEMAOS</v>
          </cell>
          <cell r="C2526" t="str">
            <v>M2</v>
          </cell>
          <cell r="D2526">
            <v>9.35</v>
          </cell>
        </row>
        <row r="2527">
          <cell r="A2527">
            <v>74065</v>
          </cell>
          <cell r="B2527" t="str">
            <v>PINTURA ESMALTE ACETINADO 2 DEMAOS APARELHADA P/MADEIRA</v>
          </cell>
          <cell r="C2527"/>
          <cell r="D2527"/>
        </row>
        <row r="2528">
          <cell r="A2528" t="str">
            <v>74065/001</v>
          </cell>
          <cell r="B2528" t="str">
            <v>PINTURA ESMALTE FOSCO PARA MADEIRA, DUAS DEMAOS, INCLUSO APARELHAMENTOCOM FUNDO NIVELADOR BRANCO FOSCO</v>
          </cell>
          <cell r="C2528" t="str">
            <v>M2</v>
          </cell>
          <cell r="D2528">
            <v>14.35</v>
          </cell>
        </row>
        <row r="2529">
          <cell r="A2529" t="str">
            <v>74065/002</v>
          </cell>
          <cell r="B2529" t="str">
            <v>PINTURA ESMALTE ACETINADO PARA MADEIRA, DUAS DEMAOS, INCLUSO APARELHAMENTO COM FUNDO NIVELADOR BRANCO FOSCO</v>
          </cell>
          <cell r="C2529" t="str">
            <v>M2</v>
          </cell>
          <cell r="D2529">
            <v>14.23</v>
          </cell>
        </row>
        <row r="2530">
          <cell r="A2530" t="str">
            <v>74065/003</v>
          </cell>
          <cell r="B2530" t="str">
            <v>PINTURA ESMALTE BRILHANTE PARA MADEIRA, DUAS DEMAOS, INCLUSO APARELHAMENTO COM FUNDO NIVELADOR BRANCO FOSCO</v>
          </cell>
          <cell r="C2530" t="str">
            <v>M2</v>
          </cell>
          <cell r="D2530">
            <v>13.96</v>
          </cell>
        </row>
        <row r="2531">
          <cell r="A2531">
            <v>158</v>
          </cell>
          <cell r="B2531" t="str">
            <v>PINTURA PARA METAL</v>
          </cell>
          <cell r="C2531"/>
          <cell r="D2531"/>
        </row>
        <row r="2532">
          <cell r="A2532">
            <v>6067</v>
          </cell>
          <cell r="B2532" t="str">
            <v>PINTURA ESMALTE 2 DEMAOS C/1 DEMAO ZARCAO P/ESQUADRIA FERRO</v>
          </cell>
          <cell r="C2532" t="str">
            <v>M2</v>
          </cell>
          <cell r="D2532">
            <v>18.25</v>
          </cell>
        </row>
        <row r="2533">
          <cell r="A2533">
            <v>72127</v>
          </cell>
          <cell r="B2533" t="str">
            <v>RASPAGEM DE PINTURA A BASE OLEO</v>
          </cell>
          <cell r="C2533" t="str">
            <v>M2</v>
          </cell>
          <cell r="D2533">
            <v>3.43</v>
          </cell>
        </row>
        <row r="2534">
          <cell r="A2534">
            <v>73656</v>
          </cell>
          <cell r="B2534" t="str">
            <v>JATEAMENTO COMERCIAL COM AREIA EM ESTRUTURA DE ACO CARBONO</v>
          </cell>
          <cell r="C2534" t="str">
            <v>M2</v>
          </cell>
          <cell r="D2534">
            <v>6.02</v>
          </cell>
        </row>
        <row r="2535">
          <cell r="A2535">
            <v>73696</v>
          </cell>
          <cell r="B2535" t="str">
            <v>REMOCAO DE PINTURA A BASE OLEO OU ESMALTE,</v>
          </cell>
          <cell r="C2535" t="str">
            <v>M2</v>
          </cell>
          <cell r="D2535">
            <v>5.69</v>
          </cell>
        </row>
        <row r="2536">
          <cell r="A2536">
            <v>73794</v>
          </cell>
          <cell r="B2536" t="str">
            <v>PINTURA EM FERRO, SOBRE BASE ANTI-CORROSIVA, EM DUAS DEMAOS</v>
          </cell>
          <cell r="C2536"/>
          <cell r="D2536"/>
        </row>
        <row r="2537">
          <cell r="A2537" t="str">
            <v>73794/001</v>
          </cell>
          <cell r="B2537" t="str">
            <v>PINTURA COM TINTA GRAFITE ESMALTE EM FERRO</v>
          </cell>
          <cell r="C2537" t="str">
            <v>M2</v>
          </cell>
          <cell r="D2537">
            <v>15.31</v>
          </cell>
        </row>
        <row r="2538">
          <cell r="A2538">
            <v>73865</v>
          </cell>
          <cell r="B2538" t="str">
            <v>PRIMER EPOXI</v>
          </cell>
          <cell r="C2538"/>
          <cell r="D2538"/>
        </row>
        <row r="2539">
          <cell r="A2539" t="str">
            <v>73865/001</v>
          </cell>
          <cell r="B2539" t="str">
            <v>PINTURA EM PRIMER EPOXI EM ESTRUTURA DE ACO CARBONO APLICADO A REVOLVER, UMA DEMAO, ESPESSURA 25MICRA</v>
          </cell>
          <cell r="C2539" t="str">
            <v>M2</v>
          </cell>
          <cell r="D2539">
            <v>6.62</v>
          </cell>
        </row>
        <row r="2540">
          <cell r="A2540">
            <v>73924</v>
          </cell>
          <cell r="B2540" t="str">
            <v>PINTURA ESMALTE</v>
          </cell>
          <cell r="C2540"/>
          <cell r="D2540"/>
        </row>
        <row r="2541">
          <cell r="A2541" t="str">
            <v>73924/001</v>
          </cell>
          <cell r="B2541" t="str">
            <v>PINTURA ESMALTE BRILHANTE, DUAS DEMAOS, PARA FERRO</v>
          </cell>
          <cell r="C2541" t="str">
            <v>M2</v>
          </cell>
          <cell r="D2541">
            <v>15.48</v>
          </cell>
        </row>
        <row r="2542">
          <cell r="A2542" t="str">
            <v>73924/002</v>
          </cell>
          <cell r="B2542" t="str">
            <v>PINTURA ESMALTE ACETINADO, DUAS DEMAOS, PARA FERRO</v>
          </cell>
          <cell r="C2542" t="str">
            <v>M2</v>
          </cell>
          <cell r="D2542">
            <v>15.75</v>
          </cell>
        </row>
        <row r="2543">
          <cell r="A2543" t="str">
            <v>73924/003</v>
          </cell>
          <cell r="B2543" t="str">
            <v>PINTURA ESMALTE FOSCO, DUAS DEMAOS, PARA FERRO</v>
          </cell>
          <cell r="C2543" t="str">
            <v>M2</v>
          </cell>
          <cell r="D2543">
            <v>15.87</v>
          </cell>
        </row>
        <row r="2544">
          <cell r="A2544">
            <v>74064</v>
          </cell>
          <cell r="B2544" t="str">
            <v>PINTURA FUNDO OXIDO FERRO/ZARCAO 1 DEMAO P/FERRO</v>
          </cell>
          <cell r="C2544"/>
          <cell r="D2544"/>
        </row>
        <row r="2545">
          <cell r="A2545" t="str">
            <v>74064/001</v>
          </cell>
          <cell r="B2545" t="str">
            <v>PINTURA FUNDO OXIDO DE FERRO/ZARCAO, DUAS DEMAOS, PARA FERRO</v>
          </cell>
          <cell r="C2545" t="str">
            <v>M2</v>
          </cell>
          <cell r="D2545">
            <v>10.87</v>
          </cell>
        </row>
        <row r="2546">
          <cell r="A2546" t="str">
            <v>74064/002</v>
          </cell>
          <cell r="B2546" t="str">
            <v>PINTURA FUNDO OXIDO DE FERRO/ZARCAO, UMA DEMAO, PARA FERRO</v>
          </cell>
          <cell r="C2546" t="str">
            <v>M2</v>
          </cell>
          <cell r="D2546">
            <v>6.83</v>
          </cell>
        </row>
        <row r="2547">
          <cell r="A2547">
            <v>74145</v>
          </cell>
          <cell r="B2547" t="str">
            <v>PINTURA DE PECAS METALICAS A REVOLVER(AR-COMPRIMIDO)</v>
          </cell>
          <cell r="C2547"/>
          <cell r="D2547"/>
        </row>
        <row r="2548">
          <cell r="A2548" t="str">
            <v>74145/001</v>
          </cell>
          <cell r="B2548" t="str">
            <v>PINTURA EM ESMALTE SINTETICO EM PECAS METALICAS UTILIZANDO REVOLVER/COMPRESSOR, DUAS DEMAOS, INCLUSO UMA DEMAO FUNDO OXIDO DE FERRO/ZARCAO</v>
          </cell>
          <cell r="C2548" t="str">
            <v>M2</v>
          </cell>
          <cell r="D2548">
            <v>10.46</v>
          </cell>
        </row>
        <row r="2549">
          <cell r="A2549">
            <v>159</v>
          </cell>
          <cell r="B2549" t="str">
            <v>VERNIZ</v>
          </cell>
          <cell r="C2549"/>
          <cell r="D2549"/>
        </row>
        <row r="2550">
          <cell r="A2550">
            <v>40905</v>
          </cell>
          <cell r="B2550" t="str">
            <v>PINTURA VERNIZ EM FORRO DE MADEIRA, DUAS DEMAOS</v>
          </cell>
          <cell r="C2550" t="str">
            <v>M2</v>
          </cell>
          <cell r="D2550">
            <v>9.44</v>
          </cell>
        </row>
        <row r="2551">
          <cell r="A2551">
            <v>73966</v>
          </cell>
          <cell r="B2551" t="str">
            <v>ENVERNIZAMENTO E ENCERAMENTO DE MADEIRA E CONCRETO</v>
          </cell>
          <cell r="C2551"/>
          <cell r="D2551"/>
        </row>
        <row r="2552">
          <cell r="A2552" t="str">
            <v>73966/001</v>
          </cell>
          <cell r="B2552" t="str">
            <v>PINTURA VERNIZ SINTETICO BRILHANTE EM SUPERFICIE DE CONCRETO OU TIJOLOAPARENTE, DUAS DEMAOS</v>
          </cell>
          <cell r="C2552" t="str">
            <v>M2</v>
          </cell>
          <cell r="D2552">
            <v>4.93</v>
          </cell>
        </row>
        <row r="2553">
          <cell r="A2553" t="str">
            <v>73966/002</v>
          </cell>
          <cell r="B2553" t="str">
            <v>PINTURA VERNIZ ACRILICO INCOLOR EM SUPERFICIE DE CONCRETO OU TIJOLO APARENTE, TRES DEMAOS</v>
          </cell>
          <cell r="C2553" t="str">
            <v>M2</v>
          </cell>
          <cell r="D2553">
            <v>8.32</v>
          </cell>
        </row>
        <row r="2554">
          <cell r="A2554" t="str">
            <v>73966/003</v>
          </cell>
          <cell r="B2554" t="str">
            <v>PINTURA VERNIZ POLIURETANO BRILHANTE INCOLOR EM CONCRETO APICOADO, TRES DEMAOS</v>
          </cell>
          <cell r="C2554" t="str">
            <v>M2</v>
          </cell>
          <cell r="D2554">
            <v>16.63</v>
          </cell>
        </row>
        <row r="2555">
          <cell r="A2555">
            <v>160</v>
          </cell>
          <cell r="B2555" t="str">
            <v>PINTURA IMUNIZANTE</v>
          </cell>
          <cell r="C2555"/>
          <cell r="D2555"/>
        </row>
        <row r="2556">
          <cell r="A2556">
            <v>74109</v>
          </cell>
          <cell r="B2556" t="str">
            <v>PINTURA IMUNIZANTE</v>
          </cell>
          <cell r="C2556"/>
          <cell r="D2556"/>
        </row>
        <row r="2557">
          <cell r="A2557" t="str">
            <v>74109/001</v>
          </cell>
          <cell r="B2557" t="str">
            <v>PINTURA IMUNIZANTE PARA MADEIRA, DUAS DEMAOS</v>
          </cell>
          <cell r="C2557" t="str">
            <v>M2</v>
          </cell>
          <cell r="D2557">
            <v>11.8</v>
          </cell>
        </row>
        <row r="2558">
          <cell r="A2558">
            <v>161</v>
          </cell>
          <cell r="B2558" t="str">
            <v>PINTURA PARA PISO</v>
          </cell>
          <cell r="C2558"/>
          <cell r="D2558"/>
        </row>
        <row r="2559">
          <cell r="A2559">
            <v>41595</v>
          </cell>
          <cell r="B2559" t="str">
            <v>DEMARCACAO COM TINTA ACRILICA PARA PISOS DE FAIXAS EM QUADRA POLIESPORTIVA</v>
          </cell>
          <cell r="C2559" t="str">
            <v>M</v>
          </cell>
          <cell r="D2559">
            <v>4.68</v>
          </cell>
        </row>
        <row r="2560">
          <cell r="A2560">
            <v>73978</v>
          </cell>
          <cell r="B2560" t="str">
            <v>PINTURAS IMPERMEABILIZANTES</v>
          </cell>
          <cell r="C2560"/>
          <cell r="D2560"/>
        </row>
        <row r="2561">
          <cell r="A2561" t="str">
            <v>73978/001</v>
          </cell>
          <cell r="B2561" t="str">
            <v>PINTURA HIDROFUGANTE COM SOLUCAO DE SILICONE, PARA APLICACAO EM TIJOLOS E CONCRETO APARENTE, UMA DEMAO</v>
          </cell>
          <cell r="C2561" t="str">
            <v>M2</v>
          </cell>
          <cell r="D2561">
            <v>8.99</v>
          </cell>
        </row>
        <row r="2562">
          <cell r="A2562">
            <v>74245</v>
          </cell>
          <cell r="B2562" t="str">
            <v>PINTURA EM PISO DE CONCRETO COM TINTA ACRILICA</v>
          </cell>
          <cell r="C2562"/>
          <cell r="D2562"/>
        </row>
        <row r="2563">
          <cell r="A2563" t="str">
            <v>74245/001</v>
          </cell>
          <cell r="B2563" t="str">
            <v>PINTURA COM TINTA ACRILICA PARA PISOS EM QUADRAS POLIESPORTIVAS</v>
          </cell>
          <cell r="C2563" t="str">
            <v>M2</v>
          </cell>
          <cell r="D2563">
            <v>6.13</v>
          </cell>
        </row>
        <row r="2564">
          <cell r="A2564" t="str">
            <v>PISO</v>
          </cell>
          <cell r="B2564" t="str">
            <v>PISOS</v>
          </cell>
          <cell r="C2564"/>
          <cell r="D2564"/>
        </row>
        <row r="2565">
          <cell r="A2565">
            <v>111</v>
          </cell>
          <cell r="B2565" t="str">
            <v>PISO CIMENTADO</v>
          </cell>
          <cell r="C2565"/>
          <cell r="D2565"/>
        </row>
        <row r="2566">
          <cell r="A2566">
            <v>73675</v>
          </cell>
          <cell r="B2566" t="str">
            <v>PISO RUSTICO EM CONCRETO, ESPESSURA 7CM, COM JUNTAS EM MADEIRA</v>
          </cell>
          <cell r="C2566" t="str">
            <v>M2</v>
          </cell>
          <cell r="D2566">
            <v>42.24</v>
          </cell>
        </row>
        <row r="2567">
          <cell r="A2567">
            <v>73676</v>
          </cell>
          <cell r="B2567" t="str">
            <v>PISO CIMENTADO LISO COM PO XADREZ, ESPESSURA 1,5CM, INCLUSO JUNTAS DEDILATACAO PLASTICA</v>
          </cell>
          <cell r="C2567" t="str">
            <v>M2</v>
          </cell>
          <cell r="D2567">
            <v>26.58</v>
          </cell>
        </row>
        <row r="2568">
          <cell r="A2568">
            <v>73922</v>
          </cell>
          <cell r="B2568" t="str">
            <v>CIMENTADO LISO DESEMPENADO E=2,0CM CIMENTO/AREIA 1:3</v>
          </cell>
          <cell r="C2568"/>
          <cell r="D2568"/>
        </row>
        <row r="2569">
          <cell r="A2569" t="str">
            <v>73922/001</v>
          </cell>
          <cell r="B2569" t="str">
            <v>PISO CIMENTADO LISO DESEMPENADO, TRACO 1:3 (CIMENTO E AREIA), ESPESSURA 3,5CM, PREPARO MANUAL</v>
          </cell>
          <cell r="C2569" t="str">
            <v>M2</v>
          </cell>
          <cell r="D2569">
            <v>27.36</v>
          </cell>
        </row>
        <row r="2570">
          <cell r="A2570" t="str">
            <v>73922/002</v>
          </cell>
          <cell r="B2570" t="str">
            <v>PISO CIMENTADO LISO DESEMPENADO, TRACO 1:4 (CIMENTO E AREIA), ESPESSURA 2,5CM, PREPARO MANUAL</v>
          </cell>
          <cell r="C2570" t="str">
            <v>M2</v>
          </cell>
          <cell r="D2570">
            <v>22.94</v>
          </cell>
        </row>
        <row r="2571">
          <cell r="A2571" t="str">
            <v>73922/003</v>
          </cell>
          <cell r="B2571" t="str">
            <v>PISO CIMENTADO LISO DESEMPENADO, TRACO 1:3 (CIMENTO E AREIA), ESPESSURA 2,0CM, PREPARO MANUAL</v>
          </cell>
          <cell r="C2571" t="str">
            <v>M2</v>
          </cell>
          <cell r="D2571">
            <v>22.43</v>
          </cell>
        </row>
        <row r="2572">
          <cell r="A2572" t="str">
            <v>73922/004</v>
          </cell>
          <cell r="B2572" t="str">
            <v>PISO CIMENTADO LISO DESEMPENADO, TRACO 1:4 (CIMENTO E AREIA), ESPESSURA 2,0CM, PREPARO MANUAL</v>
          </cell>
          <cell r="C2572" t="str">
            <v>M2</v>
          </cell>
          <cell r="D2572">
            <v>21.52</v>
          </cell>
        </row>
        <row r="2573">
          <cell r="A2573" t="str">
            <v>73922/005</v>
          </cell>
          <cell r="B2573" t="str">
            <v>PISO CIMENTADO LISO DESEMPENADO, TRACO 1:3 (CIMENTO E AREIA), ESPESSURA 3,0CM, PREPARO MANUAL</v>
          </cell>
          <cell r="C2573" t="str">
            <v>M2</v>
          </cell>
          <cell r="D2573">
            <v>25.72</v>
          </cell>
        </row>
        <row r="2574">
          <cell r="A2574">
            <v>73923</v>
          </cell>
          <cell r="B2574" t="str">
            <v>CIMENTADO RUSTICO E=1,5CM CIMENTO/AREIA 1:4</v>
          </cell>
          <cell r="C2574"/>
          <cell r="D2574"/>
        </row>
        <row r="2575">
          <cell r="A2575" t="str">
            <v>73923/001</v>
          </cell>
          <cell r="B2575" t="str">
            <v>PISO CIMENTADO RUSTICO TRACO 1:4 (CIMENTO E AREIA), ESPESSURA 2,0CM, PREPARO MANUAL</v>
          </cell>
          <cell r="C2575" t="str">
            <v>M2</v>
          </cell>
          <cell r="D2575">
            <v>19.14</v>
          </cell>
        </row>
        <row r="2576">
          <cell r="A2576" t="str">
            <v>73923/002</v>
          </cell>
          <cell r="B2576" t="str">
            <v>PISO CIMENTADO RUSTICO TRACO 1:4 (CIMENTO E AREIA), ESPESSURA 3,0CM, PREPARO MANUAL</v>
          </cell>
          <cell r="C2576" t="str">
            <v>M2</v>
          </cell>
          <cell r="D2576">
            <v>21.97</v>
          </cell>
        </row>
        <row r="2577">
          <cell r="A2577" t="str">
            <v>73923/003</v>
          </cell>
          <cell r="B2577" t="str">
            <v>PISO CIMENTADO RUSTICO TRACO 1:3 (CIMENTO E AREIA), ESPESSURA 2,0CM, INCLUSO FRISO ANTI-DERRAPANTE, PREPARO MANUAL</v>
          </cell>
          <cell r="C2577" t="str">
            <v>M2</v>
          </cell>
          <cell r="D2577">
            <v>21.52</v>
          </cell>
        </row>
        <row r="2578">
          <cell r="A2578">
            <v>73974</v>
          </cell>
          <cell r="B2578" t="str">
            <v>PISO CIMENTADO RUSTICO</v>
          </cell>
          <cell r="C2578"/>
          <cell r="D2578"/>
        </row>
        <row r="2579">
          <cell r="A2579" t="str">
            <v>73974/001</v>
          </cell>
          <cell r="B2579" t="str">
            <v>PISO CIMENTADO RUSTICO TRACO 1:3 (CIMENTO E AREIA), ESPESSURA 2,0CM, PREPARO MANUAL</v>
          </cell>
          <cell r="C2579" t="str">
            <v>M2</v>
          </cell>
          <cell r="D2579">
            <v>19.61</v>
          </cell>
        </row>
        <row r="2580">
          <cell r="A2580">
            <v>73991</v>
          </cell>
          <cell r="B2580" t="str">
            <v>PISO CIMENTADO LISO C/ IMPERMEABILIZANTE</v>
          </cell>
          <cell r="C2580"/>
          <cell r="D2580"/>
        </row>
        <row r="2581">
          <cell r="A2581" t="str">
            <v>73991/001</v>
          </cell>
          <cell r="B2581" t="str">
            <v>PISO CIMENTADO LISO (QUEIMADO), TRACO 1:4 (CIMENTO E AREIA), ESPESSURA1,5CM, PREPARO MANUAL, INCLUSO ADITIVO IMPERMEABILIZANTE</v>
          </cell>
          <cell r="C2581" t="str">
            <v>M2</v>
          </cell>
          <cell r="D2581">
            <v>21.77</v>
          </cell>
        </row>
        <row r="2582">
          <cell r="A2582" t="str">
            <v>73991/002</v>
          </cell>
          <cell r="B2582" t="str">
            <v>PISO CIMENTADO LISO (QUEIMADO), TRACO 1:3 (CIMENTO E AREIA), ESPESSURA1,5CM, PREPARO MANUAL</v>
          </cell>
          <cell r="C2582" t="str">
            <v>M2</v>
          </cell>
          <cell r="D2582">
            <v>20.170000000000002</v>
          </cell>
        </row>
        <row r="2583">
          <cell r="A2583" t="str">
            <v>73991/003</v>
          </cell>
          <cell r="B2583" t="str">
            <v>PISO CIMENTADO LISO (QUEIMADO), TRACO 1:3 (CIMENTO E AREIA), ESPESSURA3,0CM, PREPARO MECANICO, INCLUSO ADITIVO IMPERMEABILIZANTE</v>
          </cell>
          <cell r="C2583" t="str">
            <v>M2</v>
          </cell>
          <cell r="D2583">
            <v>28.45</v>
          </cell>
        </row>
        <row r="2584">
          <cell r="A2584" t="str">
            <v>73991/004</v>
          </cell>
          <cell r="B2584" t="str">
            <v>PISO CIMENTADO LISO (QUEIMADO), TRACO 1:3 (CIMENTO E AREIA), ESPESSURA1,5 CM, PREPARO MECANICO, INCLUSO ADITIVO IMPERMEABILIZANTE</v>
          </cell>
          <cell r="C2584" t="str">
            <v>M2</v>
          </cell>
          <cell r="D2584">
            <v>20.440000000000001</v>
          </cell>
        </row>
        <row r="2585">
          <cell r="A2585">
            <v>74079</v>
          </cell>
          <cell r="B2585" t="str">
            <v>CIMENTADO LISO QUEIMADO E=2CM C/JUNTA BATIDA CIM/AREIA 1:3</v>
          </cell>
          <cell r="C2585"/>
          <cell r="D2585"/>
        </row>
        <row r="2586">
          <cell r="A2586" t="str">
            <v>74079/001</v>
          </cell>
          <cell r="B2586" t="str">
            <v>PISO CIMENTADO LISO (QUEIMADO) TRACO 1:4 (CIMENTO E AREIA), ESPESSURA2,0CM, PREPARO MANUAL, INCLUSO JUNTAS DE DILATACAO</v>
          </cell>
          <cell r="C2586" t="str">
            <v>M2</v>
          </cell>
          <cell r="D2586">
            <v>28.37</v>
          </cell>
        </row>
        <row r="2587">
          <cell r="A2587" t="str">
            <v>74079/002</v>
          </cell>
          <cell r="B2587" t="str">
            <v>CIMENTADO LISO QUEIMADO E=2CM C/JUNTA BATIDA CIM/AREIA 1:3</v>
          </cell>
          <cell r="C2587" t="str">
            <v>M2</v>
          </cell>
          <cell r="D2587">
            <v>28.42</v>
          </cell>
        </row>
        <row r="2588">
          <cell r="A2588">
            <v>76447</v>
          </cell>
          <cell r="B2588" t="str">
            <v>PISO CIMENTADO LISO</v>
          </cell>
          <cell r="C2588"/>
          <cell r="D2588"/>
        </row>
        <row r="2589">
          <cell r="A2589" t="str">
            <v>76447/001</v>
          </cell>
          <cell r="B2589" t="str">
            <v>PISO CIMENTADO LISO C/CIM/AREIA MEDIA PENEIRADA 1:3 E=2,5CM PREPARO C/BETONEIRA</v>
          </cell>
          <cell r="C2589" t="str">
            <v>M2</v>
          </cell>
          <cell r="D2589">
            <v>23.48</v>
          </cell>
        </row>
        <row r="2590">
          <cell r="A2590">
            <v>76448</v>
          </cell>
          <cell r="B2590" t="str">
            <v>CIMENTADO RUSTICO E=1,5CM CIMENTO/AREIA 1:4</v>
          </cell>
          <cell r="C2590"/>
          <cell r="D2590"/>
        </row>
        <row r="2591">
          <cell r="A2591" t="str">
            <v>76448/001</v>
          </cell>
          <cell r="B2591" t="str">
            <v>CIMENTADO RUSTICO E=1,5CM, COM ARGAMASSA CIMENTO/AREIA 1:4, PREPARO MANUAL</v>
          </cell>
          <cell r="C2591" t="str">
            <v>M2</v>
          </cell>
          <cell r="D2591">
            <v>17.73</v>
          </cell>
        </row>
        <row r="2592">
          <cell r="A2592" t="str">
            <v>76448/002</v>
          </cell>
          <cell r="B2592" t="str">
            <v>CIMENTADO RUSTICO E=3,5CM, COM ARGAMASSA CIMENTO/AREIA 1:4, PREPARO MANUAL</v>
          </cell>
          <cell r="C2592" t="str">
            <v>M2</v>
          </cell>
          <cell r="D2592">
            <v>23.39</v>
          </cell>
        </row>
        <row r="2593">
          <cell r="A2593" t="str">
            <v>76448/003</v>
          </cell>
          <cell r="B2593" t="str">
            <v>CIMENTADO RUSTICO E=2,5CM, COM ARGAMASSA CIMENTO/AREIA 1:4, PREPARO MANUAL</v>
          </cell>
          <cell r="C2593" t="str">
            <v>M2</v>
          </cell>
          <cell r="D2593">
            <v>20.56</v>
          </cell>
        </row>
        <row r="2594">
          <cell r="A2594">
            <v>112</v>
          </cell>
          <cell r="B2594" t="str">
            <v>PISO DE MADEIRA</v>
          </cell>
          <cell r="C2594"/>
          <cell r="D2594"/>
        </row>
        <row r="2595">
          <cell r="A2595">
            <v>72191</v>
          </cell>
          <cell r="B2595" t="str">
            <v>RECOLOCACAO DE TACOS DE MADEIRA, CONSIDERANDO REAPROVEITAMENTO DE MATERIAL</v>
          </cell>
          <cell r="C2595" t="str">
            <v>M2</v>
          </cell>
          <cell r="D2595">
            <v>35.6</v>
          </cell>
        </row>
        <row r="2596">
          <cell r="A2596">
            <v>72192</v>
          </cell>
          <cell r="B2596" t="str">
            <v>RECOLOCACAO DE ASSOALHO DE MADEIRA, CONSIDERANDO REAPROVEITAMENTO DO MATERIAL</v>
          </cell>
          <cell r="C2596" t="str">
            <v>M2</v>
          </cell>
          <cell r="D2596">
            <v>9.6199999999999992</v>
          </cell>
        </row>
        <row r="2597">
          <cell r="A2597">
            <v>72193</v>
          </cell>
          <cell r="B2597" t="str">
            <v>RECOLOCACAO DE ASSOALHO DE MADEIRA E VIGAMENTO, CONSIDERANDO REAPROVEITAMENTO DO MATERIAL</v>
          </cell>
          <cell r="C2597" t="str">
            <v>M2</v>
          </cell>
          <cell r="D2597">
            <v>25.48</v>
          </cell>
        </row>
        <row r="2598">
          <cell r="A2598">
            <v>73655</v>
          </cell>
          <cell r="B2598" t="str">
            <v>PISO EM TABUA DE MADEIRA DE LEI 1A, ESPESSURA 2,5CM, FIXADO EM PECAS DE MADEIRA</v>
          </cell>
          <cell r="C2598" t="str">
            <v>M2</v>
          </cell>
          <cell r="D2598">
            <v>82.62</v>
          </cell>
        </row>
        <row r="2599">
          <cell r="A2599">
            <v>73734</v>
          </cell>
          <cell r="B2599" t="str">
            <v>PISO EM MADEIRA</v>
          </cell>
          <cell r="C2599"/>
          <cell r="D2599"/>
        </row>
        <row r="2600">
          <cell r="A2600" t="str">
            <v>73734/001</v>
          </cell>
          <cell r="B2600" t="str">
            <v>PISO EM TACO DE MADEIRA 7X21CM, ASSENTADO COM ARGAMASSA TRACO 1:4 (CIMENTO E AREIA)</v>
          </cell>
          <cell r="C2600" t="str">
            <v>M2</v>
          </cell>
          <cell r="D2600">
            <v>67.73</v>
          </cell>
        </row>
        <row r="2601">
          <cell r="A2601">
            <v>113</v>
          </cell>
          <cell r="B2601" t="str">
            <v>PISO CERAMICO</v>
          </cell>
          <cell r="C2601"/>
          <cell r="D2601"/>
        </row>
        <row r="2602">
          <cell r="A2602">
            <v>6060</v>
          </cell>
          <cell r="B2602" t="str">
            <v>PISO EM CERAMICA ESMALTADA 20X30CM P/PISO, PEI-4, 1ª QUALIDADE, C/ARGCOLANTE INCL. REJUNTE C/CIMENTO BRANCO, CONSIDERANDO 5% DE PERDAS PARA A CERÂMICA</v>
          </cell>
          <cell r="C2602" t="str">
            <v>M2</v>
          </cell>
          <cell r="D2602">
            <v>23.3</v>
          </cell>
        </row>
        <row r="2603">
          <cell r="A2603">
            <v>73629</v>
          </cell>
          <cell r="B2603" t="str">
            <v>PISO EM LADRILHO HIDRAULICO 20X20CM, ASSENTADO COM ARGAMASSA COLANTE</v>
          </cell>
          <cell r="C2603" t="str">
            <v>M2</v>
          </cell>
          <cell r="D2603">
            <v>36.31</v>
          </cell>
        </row>
        <row r="2604">
          <cell r="A2604">
            <v>73829</v>
          </cell>
          <cell r="B2604" t="str">
            <v>CERAMICA P/PISO EXTRA/1A. PORTOBELLO/ELIANE/GAIL OU SIMILAR (15X15)-220307</v>
          </cell>
          <cell r="C2604"/>
          <cell r="D2604"/>
        </row>
        <row r="2605">
          <cell r="A2605" t="str">
            <v>73829/001</v>
          </cell>
          <cell r="B2605" t="str">
            <v>PISO EM CERAMICA ESMALTADA 1A PEI-V, PADRAO MEDIO, ASSENTADA COM ARGAMASSA COLANTE</v>
          </cell>
          <cell r="C2605" t="str">
            <v>M2</v>
          </cell>
          <cell r="D2605">
            <v>44.81</v>
          </cell>
        </row>
        <row r="2606">
          <cell r="A2606">
            <v>73946</v>
          </cell>
          <cell r="B2606" t="str">
            <v>PISO CERAMICO ESMALT LINHA POPULAR, ASSENT. C/ARG.COLANTE, INCL REJUNT(NAO INCLUI REGULARIZACAO DE BASE E RODAPE)</v>
          </cell>
          <cell r="C2606"/>
          <cell r="D2606"/>
        </row>
        <row r="2607">
          <cell r="A2607" t="str">
            <v>73946/001</v>
          </cell>
          <cell r="B2607" t="str">
            <v>PISO EM CERAMICA ESMALTADA LINHA POPULAR PEI-4, ASSENTADA COM ARGAMASSA COLANTE, COM REJUNTAMENTO EM CIMENTO BRANCO</v>
          </cell>
          <cell r="C2607" t="str">
            <v>M2</v>
          </cell>
          <cell r="D2607">
            <v>21.59</v>
          </cell>
        </row>
        <row r="2608">
          <cell r="A2608">
            <v>74108</v>
          </cell>
          <cell r="B2608" t="str">
            <v>PISO CERAMICO 30X30CM CIMENTO/CAL/AREIA 1:2:6 TP GRES/STO ANTONIO/TERRAGRES OU SIMILAR</v>
          </cell>
          <cell r="C2608"/>
          <cell r="D2608"/>
        </row>
        <row r="2609">
          <cell r="A2609" t="str">
            <v>74108/001</v>
          </cell>
          <cell r="B2609" t="str">
            <v>PISO CERAMICO GRES 1A PEI-4 30X30CM, ASSENTADO COM ARGAMASSA TRACO 1:4(CIMENTO E AREIA) PREPARO MANUAL, COM REJUNTE EM CIMENTO COMUM</v>
          </cell>
          <cell r="C2609" t="str">
            <v>M2</v>
          </cell>
          <cell r="D2609">
            <v>30.99</v>
          </cell>
        </row>
        <row r="2610">
          <cell r="A2610">
            <v>115</v>
          </cell>
          <cell r="B2610" t="str">
            <v>PISO DE PEDRA</v>
          </cell>
          <cell r="C2610"/>
          <cell r="D2610"/>
        </row>
        <row r="2611">
          <cell r="A2611">
            <v>73743</v>
          </cell>
          <cell r="B2611" t="str">
            <v>PISO EM PEDRA</v>
          </cell>
          <cell r="C2611"/>
          <cell r="D2611"/>
        </row>
        <row r="2612">
          <cell r="A2612" t="str">
            <v>73743/001</v>
          </cell>
          <cell r="B2612" t="str">
            <v>PISO EM PEDRA SÃO TOME 20X40CM, ASSENTADA COM ARGAMASSA DE CIMENTO E AREIA, COM REJUNTAMENTO EM CIMENTO BRANCO</v>
          </cell>
          <cell r="C2612" t="str">
            <v>M2</v>
          </cell>
          <cell r="D2612">
            <v>94.71</v>
          </cell>
        </row>
        <row r="2613">
          <cell r="A2613">
            <v>73818</v>
          </cell>
          <cell r="B2613" t="str">
            <v>PAVIMENTACAO C/PEDRISCO S/COMPACTACAO E=5CM -11209</v>
          </cell>
          <cell r="C2613"/>
          <cell r="D2613"/>
        </row>
        <row r="2614">
          <cell r="A2614" t="str">
            <v>73818/001</v>
          </cell>
          <cell r="B2614" t="str">
            <v>PAVIMENTACAO EM PEDRISCO, ESPESSURA 5CM</v>
          </cell>
          <cell r="C2614" t="str">
            <v>M2</v>
          </cell>
          <cell r="D2614">
            <v>6.57</v>
          </cell>
        </row>
        <row r="2615">
          <cell r="A2615">
            <v>73921</v>
          </cell>
          <cell r="B2615" t="str">
            <v>PISO PEDRA</v>
          </cell>
          <cell r="C2615"/>
          <cell r="D2615"/>
        </row>
        <row r="2616">
          <cell r="A2616" t="str">
            <v>73921/001</v>
          </cell>
          <cell r="B2616" t="str">
            <v>PISO EM PEDRA PORTUGUESA 50% BRANCA 50% PRETA, ASSENTADA SOBRE BASE DESAIBRO, COM REJUNTAMENTO EM CIMENTO BRANCO</v>
          </cell>
          <cell r="C2616" t="str">
            <v>M2</v>
          </cell>
          <cell r="D2616">
            <v>45.02</v>
          </cell>
        </row>
        <row r="2617">
          <cell r="A2617" t="str">
            <v>73921/002</v>
          </cell>
          <cell r="B2617" t="str">
            <v>PISO EM PEDRA ARDOSIA, 40X40CM, ESPESSURA 1CM, ASSENTADA COM ARGAMASSACOLANTE, COM REJUNTE EM CIMENTO COMUM</v>
          </cell>
          <cell r="C2617" t="str">
            <v>M2</v>
          </cell>
          <cell r="D2617">
            <v>19.57</v>
          </cell>
        </row>
        <row r="2618">
          <cell r="A2618">
            <v>73957</v>
          </cell>
          <cell r="B2618" t="str">
            <v>PISOS DE PEDRA PORTUGUESA, ARENITO E ARDOSIA</v>
          </cell>
          <cell r="C2618"/>
          <cell r="D2618"/>
        </row>
        <row r="2619">
          <cell r="A2619" t="str">
            <v>73957/001</v>
          </cell>
          <cell r="B2619" t="str">
            <v>RECOMPOSICAO DE PISO EM PEDRA PORTUGUESA, ASSENTADA SOBRE ARGAMASSA SECA TRACO 1:5 (CIMENTO E SAIBRO), COM REJUNTE EM CIMENTO COMUM, COM APROVEITAMENTO DA PEDRA</v>
          </cell>
          <cell r="C2619" t="str">
            <v>M2</v>
          </cell>
          <cell r="D2619">
            <v>38.36</v>
          </cell>
        </row>
        <row r="2620">
          <cell r="A2620">
            <v>74160</v>
          </cell>
          <cell r="B2620" t="str">
            <v>PISO EM PEDRA ARDOSIA, E = 1,00 CM</v>
          </cell>
          <cell r="C2620"/>
          <cell r="D2620"/>
        </row>
        <row r="2621">
          <cell r="A2621" t="str">
            <v>74160/001</v>
          </cell>
          <cell r="B2621" t="str">
            <v>PISO EM PEDRA ARDOSIA IRREGULAR, ESPESSURA 1CM, ASSENTADA COM ARGAMASSA TRACO 1:0,5:5 (CIMENTO, CAL E AREIA), COM REJUNTE EM CIMENTO BRANCO</v>
          </cell>
          <cell r="C2621" t="str">
            <v>M2</v>
          </cell>
          <cell r="D2621">
            <v>23.36</v>
          </cell>
        </row>
        <row r="2622">
          <cell r="A2622">
            <v>74235</v>
          </cell>
          <cell r="B2622" t="str">
            <v>PISOS DE PEDRA PORTUGUESA ARENITO E ARDOSIA</v>
          </cell>
          <cell r="C2622"/>
          <cell r="D2622"/>
        </row>
        <row r="2623">
          <cell r="A2623" t="str">
            <v>74235/001</v>
          </cell>
          <cell r="B2623" t="str">
            <v>PISO EM PEDRA PORTUGUESA 60% BRANCA 40% PRETA, ASSENTADA EM ARGAMASSATRACO 1:5 (CIMENTO E SAIBRO), INCLUSO ACERTO DO TERRENO</v>
          </cell>
          <cell r="C2623" t="str">
            <v>M2</v>
          </cell>
          <cell r="D2623">
            <v>55.01</v>
          </cell>
        </row>
        <row r="2624">
          <cell r="A2624">
            <v>116</v>
          </cell>
          <cell r="B2624" t="str">
            <v>PISO VINILICO/BORRACHA</v>
          </cell>
          <cell r="C2624"/>
          <cell r="D2624"/>
        </row>
        <row r="2625">
          <cell r="A2625">
            <v>72185</v>
          </cell>
          <cell r="B2625" t="str">
            <v>PISO VINILICO SEMIFLEXIVEL PADRAO LISO, ESPESSURA 2MM, FIXADO COM COLA</v>
          </cell>
          <cell r="C2625" t="str">
            <v>M2</v>
          </cell>
          <cell r="D2625">
            <v>41.02</v>
          </cell>
        </row>
        <row r="2626">
          <cell r="A2626">
            <v>72186</v>
          </cell>
          <cell r="B2626" t="str">
            <v>PISO VINILICO SEMIFLEXIVEL PADRAO LISO, ESPESSURA 3,2MM, FIXADO COM COLA</v>
          </cell>
          <cell r="C2626" t="str">
            <v>M2</v>
          </cell>
          <cell r="D2626">
            <v>66.150000000000006</v>
          </cell>
        </row>
        <row r="2627">
          <cell r="A2627">
            <v>72187</v>
          </cell>
          <cell r="B2627" t="str">
            <v>PISO DE BORRACHA FRISADO, ESPESSURA 7MM, ASSENTADO COM ARGAMASSA TRACO1:3 (CIMENTO E AREIA)</v>
          </cell>
          <cell r="C2627" t="str">
            <v>M2</v>
          </cell>
          <cell r="D2627">
            <v>117.46</v>
          </cell>
        </row>
        <row r="2628">
          <cell r="A2628">
            <v>72188</v>
          </cell>
          <cell r="B2628" t="str">
            <v>PISO DE BORRACHA PASTILHADO, ESPESSURA 7MM, ASSENTADO COM ARGAMASSA TRACO 1:3 (CIMENTO E AREIA)</v>
          </cell>
          <cell r="C2628" t="str">
            <v>M2</v>
          </cell>
          <cell r="D2628">
            <v>157.54</v>
          </cell>
        </row>
        <row r="2629">
          <cell r="A2629">
            <v>73876</v>
          </cell>
          <cell r="B2629" t="str">
            <v>PLURIGOMA</v>
          </cell>
          <cell r="C2629"/>
          <cell r="D2629"/>
        </row>
        <row r="2630">
          <cell r="A2630" t="str">
            <v>73876/001</v>
          </cell>
          <cell r="B2630" t="str">
            <v>PISO EM BORRACHA SINTETICA ESPESSURA 7MM, PASTILHADO, ASSENTADO EM COLA</v>
          </cell>
          <cell r="C2630" t="str">
            <v>M2</v>
          </cell>
          <cell r="D2630">
            <v>114.66</v>
          </cell>
        </row>
        <row r="2631">
          <cell r="A2631">
            <v>117</v>
          </cell>
          <cell r="B2631" t="str">
            <v>PISO DE ALTA RESISTENCIA</v>
          </cell>
          <cell r="C2631"/>
          <cell r="D2631"/>
        </row>
        <row r="2632">
          <cell r="A2632">
            <v>72136</v>
          </cell>
          <cell r="B2632" t="str">
            <v>PISO INDUSTRIAL ALTA RESISTENCIA ESPESSURA 8MM, INCLUSO JUNTAS DE DILATACAO PLASTICAS E POLIMENTO MECANIZADO</v>
          </cell>
          <cell r="C2632" t="str">
            <v>M2</v>
          </cell>
          <cell r="D2632">
            <v>42.97</v>
          </cell>
        </row>
        <row r="2633">
          <cell r="A2633">
            <v>72137</v>
          </cell>
          <cell r="B2633" t="str">
            <v>PISO INDUSTRIAL ALTA RESISTENCIA ESPESSURA 12MM, INCLUSO JUNTAS DE DILATACAO PLASTICAS E POLIMENTO MECANIZADO</v>
          </cell>
          <cell r="C2633" t="str">
            <v>M2</v>
          </cell>
          <cell r="D2633">
            <v>53.57</v>
          </cell>
        </row>
        <row r="2634">
          <cell r="A2634">
            <v>72815</v>
          </cell>
          <cell r="B2634" t="str">
            <v>PISO COM REVESTIMENTO EPOXI</v>
          </cell>
          <cell r="C2634" t="str">
            <v>M2</v>
          </cell>
          <cell r="D2634">
            <v>25.63</v>
          </cell>
        </row>
        <row r="2635">
          <cell r="A2635">
            <v>118</v>
          </cell>
          <cell r="B2635" t="str">
            <v>PISO GRANILITE/MARMORITE</v>
          </cell>
          <cell r="C2635"/>
          <cell r="D2635"/>
        </row>
        <row r="2636">
          <cell r="A2636">
            <v>9691</v>
          </cell>
          <cell r="B2636" t="str">
            <v>PISO EM GRANILITE BRANCO, INCLUSO JUNTAS DE DILATACAO PLASTICAS E POLIMENTO MECANIZADO</v>
          </cell>
          <cell r="C2636" t="str">
            <v>M2</v>
          </cell>
          <cell r="D2636">
            <v>56.48</v>
          </cell>
        </row>
        <row r="2637">
          <cell r="A2637">
            <v>119</v>
          </cell>
          <cell r="B2637" t="str">
            <v>PISO DE MARMORE/GRANITO</v>
          </cell>
          <cell r="C2637"/>
          <cell r="D2637"/>
        </row>
        <row r="2638">
          <cell r="A2638">
            <v>72138</v>
          </cell>
          <cell r="B2638" t="str">
            <v>PISO EM GRANITO BRANCO 50X50CM LEVIGADO ESPESSURA 2CM, ASSENTADO COM ARGAMASSA COLANTE DUPLA COLAGEM, COM REJUNTAMENTO EM CIMENTO BRANCO</v>
          </cell>
          <cell r="C2638" t="str">
            <v>M2</v>
          </cell>
          <cell r="D2638">
            <v>187.17</v>
          </cell>
        </row>
        <row r="2639">
          <cell r="A2639">
            <v>121</v>
          </cell>
          <cell r="B2639" t="str">
            <v>SOLEIRA DE GRANILITE, MARMORITE E OUTROS</v>
          </cell>
          <cell r="C2639"/>
          <cell r="D2639"/>
        </row>
        <row r="2640">
          <cell r="A2640">
            <v>74159</v>
          </cell>
          <cell r="B2640" t="str">
            <v>SOLEIRA DE ARDOSIA</v>
          </cell>
          <cell r="C2640"/>
          <cell r="D2640"/>
        </row>
        <row r="2641">
          <cell r="A2641" t="str">
            <v>74159/001</v>
          </cell>
          <cell r="B2641" t="str">
            <v>SOLEIRA EM ARDOSIA, LARGURA 15CM, ASSENTADA COM ARGAMASSA DE CIMENTO EAREIA</v>
          </cell>
          <cell r="C2641" t="str">
            <v>M</v>
          </cell>
          <cell r="D2641">
            <v>11.77</v>
          </cell>
        </row>
        <row r="2642">
          <cell r="A2642">
            <v>74191</v>
          </cell>
          <cell r="B2642" t="str">
            <v>SOLEIRA DE CIMENTO</v>
          </cell>
          <cell r="C2642"/>
          <cell r="D2642"/>
        </row>
        <row r="2643">
          <cell r="A2643" t="str">
            <v>74191/001</v>
          </cell>
          <cell r="B2643" t="str">
            <v>SOLEIRA DE CIMENTO ALISADO, LARGURA 15CM, COM IMPERMEABILIZANTE</v>
          </cell>
          <cell r="C2643" t="str">
            <v>M</v>
          </cell>
          <cell r="D2643">
            <v>2.33</v>
          </cell>
        </row>
        <row r="2644">
          <cell r="A2644">
            <v>74192</v>
          </cell>
          <cell r="B2644" t="str">
            <v>SOLEIRA DE MARMORITE</v>
          </cell>
          <cell r="C2644"/>
          <cell r="D2644"/>
        </row>
        <row r="2645">
          <cell r="A2645" t="str">
            <v>74192/001</v>
          </cell>
          <cell r="B2645" t="str">
            <v>SOLEIRA DE MARMORITE PRE-MOLDADA, LARGURA 15CM, ASSENTADA COM ARGAMASSA DE CIMENTO E AREIA</v>
          </cell>
          <cell r="C2645" t="str">
            <v>M</v>
          </cell>
          <cell r="D2645">
            <v>37.33</v>
          </cell>
        </row>
        <row r="2646">
          <cell r="A2646">
            <v>122</v>
          </cell>
          <cell r="B2646" t="str">
            <v>SOLEIRA DE MARMORE/GRANITO</v>
          </cell>
          <cell r="C2646"/>
          <cell r="D2646"/>
        </row>
        <row r="2647">
          <cell r="A2647">
            <v>74111</v>
          </cell>
          <cell r="B2647" t="str">
            <v>SOLEIRA MARMORE BRANCO</v>
          </cell>
          <cell r="C2647"/>
          <cell r="D2647"/>
        </row>
        <row r="2648">
          <cell r="A2648" t="str">
            <v>74111/001</v>
          </cell>
          <cell r="B2648" t="str">
            <v>SOLEIRA DE MARMORE BRANCO, LARGURA 5CM, ESPESSURA 3CM, ASSENTADA COM ARGAMASSA COLANTE</v>
          </cell>
          <cell r="C2648" t="str">
            <v>M</v>
          </cell>
          <cell r="D2648">
            <v>29.94</v>
          </cell>
        </row>
        <row r="2649">
          <cell r="A2649">
            <v>130</v>
          </cell>
          <cell r="B2649" t="str">
            <v>RODAPE DE MADEIRA</v>
          </cell>
          <cell r="C2649"/>
          <cell r="D2649"/>
        </row>
        <row r="2650">
          <cell r="A2650">
            <v>72194</v>
          </cell>
          <cell r="B2650" t="str">
            <v>RECOLOCACAO DE RODAPE DE MADEIRA E CORDAO, CONSIDERANDO REAPROVEITAMENTO DO MATERIAL</v>
          </cell>
          <cell r="C2650" t="str">
            <v>M</v>
          </cell>
          <cell r="D2650">
            <v>7.32</v>
          </cell>
        </row>
        <row r="2651">
          <cell r="A2651">
            <v>73886</v>
          </cell>
          <cell r="B2651" t="str">
            <v>RODAPES DE MADEIRA</v>
          </cell>
          <cell r="C2651"/>
          <cell r="D2651"/>
        </row>
        <row r="2652">
          <cell r="A2652" t="str">
            <v>73886/001</v>
          </cell>
          <cell r="B2652" t="str">
            <v>RODAPE EM MADEIRA, ALTURA 7CM, FIXADO EM PECAS DE MADEIRA</v>
          </cell>
          <cell r="C2652" t="str">
            <v>M</v>
          </cell>
          <cell r="D2652">
            <v>9.93</v>
          </cell>
        </row>
        <row r="2653">
          <cell r="A2653">
            <v>131</v>
          </cell>
          <cell r="B2653" t="str">
            <v>RODAPE CERAMICO</v>
          </cell>
          <cell r="C2653"/>
          <cell r="D2653"/>
        </row>
        <row r="2654">
          <cell r="A2654">
            <v>73985</v>
          </cell>
          <cell r="B2654" t="str">
            <v>RODAPE CERAMICA ESMALTADA</v>
          </cell>
          <cell r="C2654"/>
          <cell r="D2654"/>
        </row>
        <row r="2655">
          <cell r="A2655" t="str">
            <v>73985/001</v>
          </cell>
          <cell r="B2655" t="str">
            <v>RODAPE EM CERAMICA ESMALTADA LINHA POPULAR PEI-4, ASSENTADA COM ARGAMASSA FABRICADA NO LOCAL, COM REJUNTAMENTO EM CIMENTO BRANCO</v>
          </cell>
          <cell r="C2655" t="str">
            <v>M</v>
          </cell>
          <cell r="D2655">
            <v>7.03</v>
          </cell>
        </row>
        <row r="2656">
          <cell r="A2656">
            <v>164</v>
          </cell>
          <cell r="B2656" t="str">
            <v>RODAPE DE MARMORE,GRANITO,MARMORITE,GRANILITE E OUTROS</v>
          </cell>
          <cell r="C2656"/>
          <cell r="D2656"/>
        </row>
        <row r="2657">
          <cell r="A2657">
            <v>6123</v>
          </cell>
          <cell r="B2657" t="str">
            <v>RODAPE EM ARGAMASSA TRACO 1:0,5:5 (CIMENTO, CAL E AREIA), LARGURA 8CM,PREPARO MECANICO</v>
          </cell>
          <cell r="C2657" t="str">
            <v>M</v>
          </cell>
          <cell r="D2657">
            <v>7.55</v>
          </cell>
        </row>
        <row r="2658">
          <cell r="A2658">
            <v>40904</v>
          </cell>
          <cell r="B2658" t="str">
            <v>RODAPE EM PEDRA ARDOSIA, LARGURA 8CM, ASSENTADA COM ARGAMASSA DE CIMENTO, CAL E AREIA, COM REJUNTAMENTO EM CIMENTO BRANCO</v>
          </cell>
          <cell r="C2658" t="str">
            <v>ML</v>
          </cell>
          <cell r="D2658">
            <v>12.68</v>
          </cell>
        </row>
        <row r="2659">
          <cell r="A2659">
            <v>73630</v>
          </cell>
          <cell r="B2659" t="str">
            <v>RODAPE EM CONCRETO CANTO VIVO, INCLUSO POLIMENTO MECANICO</v>
          </cell>
          <cell r="C2659" t="str">
            <v>M</v>
          </cell>
          <cell r="D2659">
            <v>5.42</v>
          </cell>
        </row>
        <row r="2660">
          <cell r="A2660">
            <v>73742</v>
          </cell>
          <cell r="B2660" t="str">
            <v>RODAPE DE GRANITO</v>
          </cell>
          <cell r="C2660"/>
          <cell r="D2660"/>
        </row>
        <row r="2661">
          <cell r="A2661" t="str">
            <v>73742/001</v>
          </cell>
          <cell r="B2661" t="str">
            <v>RODAPE EM MARMORE BRANCO, ESPESSURA 7CM</v>
          </cell>
          <cell r="C2661" t="str">
            <v>M</v>
          </cell>
          <cell r="D2661">
            <v>21.39</v>
          </cell>
        </row>
        <row r="2662">
          <cell r="A2662">
            <v>73808</v>
          </cell>
          <cell r="B2662" t="str">
            <v>RODAPE DE ARGAMASSA DE ALTA RESISTENCIA DUBERTON, KORODUR OU SIMILAR,COM 10,0 CM DE ALTURA E COM ACABAMENTO RASPADO</v>
          </cell>
          <cell r="C2662"/>
          <cell r="D2662"/>
        </row>
        <row r="2663">
          <cell r="A2663" t="str">
            <v>73808/001</v>
          </cell>
          <cell r="B2663" t="str">
            <v>RODAPE EM ARGAMASSA COM AGREGADO DE ALTA RESISTENCIA, ALTURA 10CM</v>
          </cell>
          <cell r="C2663" t="str">
            <v>M</v>
          </cell>
          <cell r="D2663">
            <v>22.63</v>
          </cell>
        </row>
        <row r="2664">
          <cell r="A2664">
            <v>73850</v>
          </cell>
          <cell r="B2664" t="str">
            <v>RODAPE DE MARMORITE</v>
          </cell>
          <cell r="C2664"/>
          <cell r="D2664"/>
        </row>
        <row r="2665">
          <cell r="A2665" t="str">
            <v>73850/001</v>
          </cell>
          <cell r="B2665" t="str">
            <v>RODAPE EM MARMORITE, ALTURA 10CM</v>
          </cell>
          <cell r="C2665" t="str">
            <v>M</v>
          </cell>
          <cell r="D2665">
            <v>12.64</v>
          </cell>
        </row>
        <row r="2666">
          <cell r="A2666">
            <v>258</v>
          </cell>
          <cell r="B2666" t="str">
            <v>PISO CONCRETO</v>
          </cell>
          <cell r="C2666"/>
          <cell r="D2666"/>
        </row>
        <row r="2667">
          <cell r="A2667">
            <v>68325</v>
          </cell>
          <cell r="B2667" t="str">
            <v>PISO LAMINADO EM CONCRETO 20 MPA PREPARO MECANICO, ESPESSURA 7CM, INCLUSO SELANTE ELASTICO A BASE DE POLIURETANO</v>
          </cell>
          <cell r="C2667" t="str">
            <v>M2</v>
          </cell>
          <cell r="D2667">
            <v>35.24</v>
          </cell>
        </row>
        <row r="2668">
          <cell r="A2668">
            <v>68333</v>
          </cell>
          <cell r="B2668" t="str">
            <v>PISO EM CONCRETO DESEMPENADO PARA QUADRAS POLIESPORTIVAS PREPARO MECANICO, ESPESSURA 7CM, INCLUSO JUNTAS DE DILATACAO E LASTRO IMPERMEABILIZADO</v>
          </cell>
          <cell r="C2668" t="str">
            <v>M2</v>
          </cell>
          <cell r="D2668">
            <v>30.77</v>
          </cell>
        </row>
        <row r="2669">
          <cell r="A2669">
            <v>72182</v>
          </cell>
          <cell r="B2669" t="str">
            <v>PISO EM CONCRETO PARA QUADRAS POLIESPORTIVAS, CONCRETO PREPARO MECANICO 20MPA, ESPESSURA 7CM, INCLUSO POLIMENTO E JUNTAS EM POLIURETANO 2X2M</v>
          </cell>
          <cell r="C2669" t="str">
            <v>M2</v>
          </cell>
          <cell r="D2669">
            <v>39.119999999999997</v>
          </cell>
        </row>
        <row r="2670">
          <cell r="A2670">
            <v>72183</v>
          </cell>
          <cell r="B2670" t="str">
            <v>PISO EM CONCRETO ESTRUTURAL 20MPA PREPARO MECANICO, COM ARMACAO EM TELA SOLDADA</v>
          </cell>
          <cell r="C2670" t="str">
            <v>M2</v>
          </cell>
          <cell r="D2670">
            <v>54.66</v>
          </cell>
        </row>
        <row r="2671">
          <cell r="A2671">
            <v>72195</v>
          </cell>
          <cell r="B2671" t="str">
            <v>LAJOTA PRE-MOLDADA DE CONCRETO, ESPESSURA 7CM, COM JUNTA EM GRAMA</v>
          </cell>
          <cell r="C2671" t="str">
            <v>M2</v>
          </cell>
          <cell r="D2671">
            <v>35.869999999999997</v>
          </cell>
        </row>
        <row r="2672">
          <cell r="A2672">
            <v>72196</v>
          </cell>
          <cell r="B2672" t="str">
            <v>REBAIXAMENTO DE GUIA DE CONCRETO</v>
          </cell>
          <cell r="C2672" t="str">
            <v>M</v>
          </cell>
          <cell r="D2672">
            <v>14.3</v>
          </cell>
        </row>
        <row r="2673">
          <cell r="A2673">
            <v>74147</v>
          </cell>
          <cell r="B2673" t="str">
            <v>PISO C/BLOKRET H=8CM PRE-FABRICADO, INCLUSIVE COLCHAO AREIA H=6,0CM</v>
          </cell>
          <cell r="C2673"/>
          <cell r="D2673"/>
        </row>
        <row r="2674">
          <cell r="A2674" t="str">
            <v>74147/001</v>
          </cell>
          <cell r="B2674" t="str">
            <v>PISO EM BLOCO SEXTAVADO 30X30CM, ESPESSURA 8CM, ASSENTADO SOBRE COLCHAO DE AREIA ESPESSURA 6CM</v>
          </cell>
          <cell r="C2674" t="str">
            <v>M2</v>
          </cell>
          <cell r="D2674">
            <v>42.63</v>
          </cell>
        </row>
        <row r="2675">
          <cell r="A2675">
            <v>264</v>
          </cell>
          <cell r="B2675" t="str">
            <v>REGULARIZACAO DE CONTRA-PISOS E OUTRAS SUPERFICIES</v>
          </cell>
          <cell r="C2675"/>
          <cell r="D2675"/>
        </row>
        <row r="2676">
          <cell r="A2676">
            <v>6051</v>
          </cell>
          <cell r="B2676" t="str">
            <v>REGULARIZACAO DE PISO/BASE EM ARGAMASSA TRACO 1:0,5:5 (CIMENTO, CAL EAREIA), ESPESSURA 2,5CM, PREPARO MECANICO</v>
          </cell>
          <cell r="C2676" t="str">
            <v>M2</v>
          </cell>
          <cell r="D2676">
            <v>11.59</v>
          </cell>
        </row>
        <row r="2677">
          <cell r="A2677">
            <v>73920</v>
          </cell>
          <cell r="B2677" t="str">
            <v>PREPARACAO SUB BASE P/PAVIM EM PEDRA PORTUGUESA</v>
          </cell>
          <cell r="C2677"/>
          <cell r="D2677"/>
        </row>
        <row r="2678">
          <cell r="A2678" t="str">
            <v>73920/001</v>
          </cell>
          <cell r="B2678" t="str">
            <v>REGULARIZACAO DE PISO/BASE EM ARGAMASSA TRACO 1:3 (CIMENTO E AREIA), ESPESSURA 2,0CM, PREPARO MANUAL</v>
          </cell>
          <cell r="C2678" t="str">
            <v>M2</v>
          </cell>
          <cell r="D2678">
            <v>9.74</v>
          </cell>
        </row>
        <row r="2679">
          <cell r="A2679" t="str">
            <v>73920/002</v>
          </cell>
          <cell r="B2679" t="str">
            <v>REGULARIZACAO DE PISO/BASE EM ARGAMASSA TRACO 1:3 (CIMENTO E AREIA), ESPESSURA 3,0CM, PREPARO MANUAL</v>
          </cell>
          <cell r="C2679" t="str">
            <v>M2</v>
          </cell>
          <cell r="D2679">
            <v>13.82</v>
          </cell>
        </row>
        <row r="2680">
          <cell r="A2680" t="str">
            <v>73920/003</v>
          </cell>
          <cell r="B2680" t="str">
            <v>REGULARIZACAO DE PISO/BASE EM ARGAMASSA TRACO 1:4 (CIMENTO E AREIA), ESPESSURA 3,0CM, PREPARO MANUAL</v>
          </cell>
          <cell r="C2680" t="str">
            <v>M2</v>
          </cell>
          <cell r="D2680">
            <v>12.46</v>
          </cell>
        </row>
        <row r="2681">
          <cell r="A2681" t="str">
            <v>73920/004</v>
          </cell>
          <cell r="B2681" t="str">
            <v>REGULARIZACAO DE PISO/BASE EM ARGAMASSA TRACO 1:5 (CIMENTO E AREIA), ESPESSURA 2,0CM, PREPARO MANUAL</v>
          </cell>
          <cell r="C2681" t="str">
            <v>M2</v>
          </cell>
          <cell r="D2681">
            <v>8.19</v>
          </cell>
        </row>
        <row r="2682">
          <cell r="A2682" t="str">
            <v>73920/005</v>
          </cell>
          <cell r="B2682" t="str">
            <v>REGULARIZACAO DE PISO/BASE EM ARGAMASSA TRACO 1:5 (CIMENTO E AREIA), ESPESSURA 3,0CM, PREPARO MANUAL</v>
          </cell>
          <cell r="C2682" t="str">
            <v>M2</v>
          </cell>
          <cell r="D2682">
            <v>11.49</v>
          </cell>
        </row>
        <row r="2683">
          <cell r="A2683" t="str">
            <v>73920/006</v>
          </cell>
          <cell r="B2683" t="str">
            <v>REGULARIZACAO DE PISO/BASE EM ARGAMASSA TRACO 1:5 (CIMENTO E AREIA), ESPESSURA 5,0CM, PREPARO MANUAL</v>
          </cell>
          <cell r="C2683" t="str">
            <v>M2</v>
          </cell>
          <cell r="D2683">
            <v>19.68</v>
          </cell>
        </row>
        <row r="2684">
          <cell r="A2684">
            <v>73977</v>
          </cell>
          <cell r="B2684" t="str">
            <v>REGULARIZACAO DE BASE C/ARG. 1:3 CIM/AREIA SEM PENEIRAR</v>
          </cell>
          <cell r="C2684"/>
          <cell r="D2684"/>
        </row>
        <row r="2685">
          <cell r="A2685" t="str">
            <v>73977/001</v>
          </cell>
          <cell r="B2685" t="str">
            <v>REGULARIZACAO DE PISO/BASE EM ARGAMASSA TRACO 1:3 (CIMENTO E AREIA GROSSA SEM PENEIRAR), ESPESSURA 3,0CM, PREPARO MECANICO</v>
          </cell>
          <cell r="C2685" t="str">
            <v>M2</v>
          </cell>
          <cell r="D2685">
            <v>13.32</v>
          </cell>
        </row>
        <row r="2686">
          <cell r="A2686" t="str">
            <v>73977/002</v>
          </cell>
          <cell r="B2686" t="str">
            <v>REGULARIZACAO DE PISO/BASE EM ARGAMASSA TRACO 1:3 (CIMENTO E AREIA GROSSA SEM PENEIRAR), ESPESSURA 5,0CM, PREPARO MECANICO</v>
          </cell>
          <cell r="C2686" t="str">
            <v>M2</v>
          </cell>
          <cell r="D2686">
            <v>19.559999999999999</v>
          </cell>
        </row>
        <row r="2687">
          <cell r="A2687">
            <v>74095</v>
          </cell>
          <cell r="B2687" t="str">
            <v>ACABAMENTO DESEMPOLADO DE LAJE DE CONCRETO</v>
          </cell>
          <cell r="C2687"/>
          <cell r="D2687"/>
        </row>
        <row r="2688">
          <cell r="A2688" t="str">
            <v>74095/001</v>
          </cell>
          <cell r="B2688" t="str">
            <v>ACABAMENTO DESEMPOLADO DE LAJE DE CONCRETO SIMPLES</v>
          </cell>
          <cell r="C2688" t="str">
            <v>M2</v>
          </cell>
          <cell r="D2688">
            <v>6.75</v>
          </cell>
        </row>
        <row r="2689">
          <cell r="A2689">
            <v>299</v>
          </cell>
          <cell r="B2689" t="str">
            <v>LASTROS (AREIA, BRITA, CASCALHO ETC)</v>
          </cell>
          <cell r="C2689"/>
          <cell r="D2689"/>
        </row>
        <row r="2690">
          <cell r="A2690">
            <v>73907</v>
          </cell>
          <cell r="B2690" t="str">
            <v>CONTRAPISO/LASTRO CONCRETO</v>
          </cell>
          <cell r="C2690"/>
          <cell r="D2690"/>
        </row>
        <row r="2691">
          <cell r="A2691" t="str">
            <v>73907/001</v>
          </cell>
          <cell r="B2691" t="str">
            <v>LASTRO DE CONCRETO TRACO 1:2,5:5, ESPESSURA 8CM, PREPARO MECANICO</v>
          </cell>
          <cell r="C2691" t="str">
            <v>M2</v>
          </cell>
          <cell r="D2691">
            <v>32.99</v>
          </cell>
        </row>
        <row r="2692">
          <cell r="A2692" t="str">
            <v>73907/002</v>
          </cell>
          <cell r="B2692" t="str">
            <v>LASTRO DE CONCRETO TRACO 1:2,5:5, ESPESSURA 7CM, PREPARO MECANICO</v>
          </cell>
          <cell r="C2692" t="str">
            <v>M2</v>
          </cell>
          <cell r="D2692">
            <v>29.15</v>
          </cell>
        </row>
        <row r="2693">
          <cell r="A2693" t="str">
            <v>73907/003</v>
          </cell>
          <cell r="B2693" t="str">
            <v>CONTRAPISO/LASTRO CONCRETO 1:3:6 S/BETONEIRA E=5CM</v>
          </cell>
          <cell r="C2693" t="str">
            <v>M2</v>
          </cell>
          <cell r="D2693">
            <v>21.47</v>
          </cell>
        </row>
        <row r="2694">
          <cell r="A2694" t="str">
            <v>73907/004</v>
          </cell>
          <cell r="B2694" t="str">
            <v>LASTRO DE CONCRETO TRACO 1:2,5:5, ESPESSURA 3CM, PREPARO MECANICO</v>
          </cell>
          <cell r="C2694" t="str">
            <v>M2</v>
          </cell>
          <cell r="D2694">
            <v>13.79</v>
          </cell>
        </row>
        <row r="2695">
          <cell r="A2695" t="str">
            <v>73907/005</v>
          </cell>
          <cell r="B2695" t="str">
            <v>LASTRO DE CONCRETO TRACO 1:3:5, ESPESSURA 7CM, PREPARO MECANICO</v>
          </cell>
          <cell r="C2695" t="str">
            <v>M2</v>
          </cell>
          <cell r="D2695">
            <v>28.4</v>
          </cell>
        </row>
        <row r="2696">
          <cell r="A2696" t="str">
            <v>73907/006</v>
          </cell>
          <cell r="B2696" t="str">
            <v>LASTRO DE CONCRETO TRACO 1:4:8, ESPESSURA 3CM, PREPARO MECANICO</v>
          </cell>
          <cell r="C2696" t="str">
            <v>M2</v>
          </cell>
          <cell r="D2696">
            <v>12.84</v>
          </cell>
        </row>
        <row r="2697">
          <cell r="A2697" t="str">
            <v>73907/007</v>
          </cell>
          <cell r="B2697" t="str">
            <v>LASTRO DE CONCRETO TRACO 1:3:5, ESPESSURA 5CM, PREPARO MECANICO</v>
          </cell>
          <cell r="C2697" t="str">
            <v>M2</v>
          </cell>
          <cell r="D2697">
            <v>20.94</v>
          </cell>
        </row>
        <row r="2698">
          <cell r="A2698" t="str">
            <v>73907/008</v>
          </cell>
          <cell r="B2698" t="str">
            <v>LASTRO DE CONCRETO TRACO 1:3:5, ESPESSURA 8CM, PREPARO MECANICO</v>
          </cell>
          <cell r="C2698" t="str">
            <v>M2</v>
          </cell>
          <cell r="D2698">
            <v>32.130000000000003</v>
          </cell>
        </row>
        <row r="2699">
          <cell r="A2699" t="str">
            <v>73907/009</v>
          </cell>
          <cell r="B2699" t="str">
            <v>LASTRO DE CONCRETO TRACO 1:3:5, ESPESSURA 3CM, PREPARO MECANICO</v>
          </cell>
          <cell r="C2699" t="str">
            <v>M2</v>
          </cell>
          <cell r="D2699">
            <v>13.47</v>
          </cell>
        </row>
        <row r="2700">
          <cell r="A2700" t="str">
            <v>73907/010</v>
          </cell>
          <cell r="B2700" t="str">
            <v>LASTRO DE CONCRETO TRACO 1:3:5, ESPESSURA 10CM</v>
          </cell>
          <cell r="C2700" t="str">
            <v>M2</v>
          </cell>
          <cell r="D2700">
            <v>39.6</v>
          </cell>
        </row>
        <row r="2701">
          <cell r="A2701" t="str">
            <v>73907/011</v>
          </cell>
          <cell r="B2701" t="str">
            <v>LASTRO DE CONCRETO TRACO 1:4:8, ESPESSURA 10CM, PREPARO MECANICO</v>
          </cell>
          <cell r="C2701" t="str">
            <v>M2</v>
          </cell>
          <cell r="D2701">
            <v>37.49</v>
          </cell>
        </row>
        <row r="2702">
          <cell r="A2702" t="str">
            <v>73907/012</v>
          </cell>
          <cell r="B2702" t="str">
            <v>LASTRO DE CONCRETO TRACO 1:2,5:5, ESPESSURA 10CM, PREPARO MECANICO</v>
          </cell>
          <cell r="C2702" t="str">
            <v>M2</v>
          </cell>
          <cell r="D2702">
            <v>40.67</v>
          </cell>
        </row>
        <row r="2703">
          <cell r="A2703">
            <v>73919</v>
          </cell>
          <cell r="B2703" t="str">
            <v>CONTRAPISO ARGAMASSA CIMENTO/AREIA</v>
          </cell>
          <cell r="C2703"/>
          <cell r="D2703"/>
        </row>
        <row r="2704">
          <cell r="A2704" t="str">
            <v>73919/001</v>
          </cell>
          <cell r="B2704" t="str">
            <v>CONTRAPISO EM ARGAMASSA TRACO 1:4 (CIMENTO E AREIA), ESPESSURA 6CM, PREPARO MANUAL</v>
          </cell>
          <cell r="C2704" t="str">
            <v>M2</v>
          </cell>
          <cell r="D2704">
            <v>25.71</v>
          </cell>
        </row>
        <row r="2705">
          <cell r="A2705" t="str">
            <v>73919/002</v>
          </cell>
          <cell r="B2705" t="str">
            <v>CONTRAPISO EM ARGAMASSA TRACO 1:4 (CIMENTO E AREIA), ESPESSURA 5CM, PREPARO MANUAL</v>
          </cell>
          <cell r="C2705" t="str">
            <v>M2</v>
          </cell>
          <cell r="D2705">
            <v>21.29</v>
          </cell>
        </row>
        <row r="2706">
          <cell r="A2706" t="str">
            <v>73919/003</v>
          </cell>
          <cell r="B2706" t="str">
            <v>CONTRAPISO EM ARGAMASSA TRACO 1:4 (CIMENTO E AREIA), ESPESSURA 4CM, PREPARO MANUAL</v>
          </cell>
          <cell r="C2706" t="str">
            <v>M2</v>
          </cell>
          <cell r="D2706">
            <v>16.87</v>
          </cell>
        </row>
        <row r="2707">
          <cell r="A2707" t="str">
            <v>73919/004</v>
          </cell>
          <cell r="B2707" t="str">
            <v>CONTRAPISO EM ARGAMASSA TRACO 1:4 (CIMENTO E AREIA), ESPESSURA 7CM, PREPARO MANUAL</v>
          </cell>
          <cell r="C2707" t="str">
            <v>M2</v>
          </cell>
          <cell r="D2707">
            <v>28.54</v>
          </cell>
        </row>
        <row r="2708">
          <cell r="A2708" t="str">
            <v>73919/005</v>
          </cell>
          <cell r="B2708" t="str">
            <v>CONTRAPISO EM ARGAMASSA TRACO 1:3 (CIMENTO E AREIA), INTERNO SOBRE LAJE, ADERIDO, ESPESSURA 2,5CM, PREPARO MECANICO</v>
          </cell>
          <cell r="C2708" t="str">
            <v>M2</v>
          </cell>
          <cell r="D2708">
            <v>16.37</v>
          </cell>
        </row>
        <row r="2709">
          <cell r="A2709" t="str">
            <v>73919/006</v>
          </cell>
          <cell r="B2709" t="str">
            <v>CONTRAPISO EM ARGAMASSA TRACO 1:4 (CIMENTO E AREIA), INTERNO SOBRE LAJE, ADERIDO, ESPESSURA 2,5CM, PREPARO MECANICO</v>
          </cell>
          <cell r="C2709" t="str">
            <v>M2</v>
          </cell>
          <cell r="D2709">
            <v>15.94</v>
          </cell>
        </row>
        <row r="2710">
          <cell r="A2710" t="str">
            <v>73919/007</v>
          </cell>
          <cell r="B2710" t="str">
            <v>CONTRAPISO EM ARGAMASSA TRACO 1:5 (CIMENTO E AREIA), INTERNO SOBRE LAJE, ADERIDO, ESPESSURA 2,5CM, PREPARO MECANICO</v>
          </cell>
          <cell r="C2710" t="str">
            <v>M2</v>
          </cell>
          <cell r="D2710">
            <v>15.18</v>
          </cell>
        </row>
        <row r="2711">
          <cell r="A2711" t="str">
            <v>73919/008</v>
          </cell>
          <cell r="B2711" t="str">
            <v>CONTRAPISO EM ARGAMASSA TRACO 1:6 (CIMENTO E AREIA), INTERNO SOBRE LAJE, ADERIDO, ESPESSURA 2,5CM, PREPARO MECANICO</v>
          </cell>
          <cell r="C2711" t="str">
            <v>M2</v>
          </cell>
          <cell r="D2711">
            <v>14.65</v>
          </cell>
        </row>
        <row r="2712">
          <cell r="A2712" t="str">
            <v>73919/009</v>
          </cell>
          <cell r="B2712" t="str">
            <v>CONTRAPISO EM ARGAMASSA TRACO 1:4 (CIMENTO E AREIA), INTERNO SOBRE LAJE, NAO ADERIDO, ESPESSURA 3,5CM, PREPARO MECANICO</v>
          </cell>
          <cell r="C2712" t="str">
            <v>M2</v>
          </cell>
          <cell r="D2712">
            <v>20.55</v>
          </cell>
        </row>
        <row r="2713">
          <cell r="A2713" t="str">
            <v>73919/010</v>
          </cell>
          <cell r="B2713" t="str">
            <v>CONTRAPISO EM ARGAMASSA TRACO 1:5 (CIMENTO E AREIA), INTERNO SOBRE LAJE, NAO ADERIDO, ESPESSURA 3,5CM, PREPARO MECANICO</v>
          </cell>
          <cell r="C2713" t="str">
            <v>M2</v>
          </cell>
          <cell r="D2713">
            <v>19.53</v>
          </cell>
        </row>
        <row r="2714">
          <cell r="A2714" t="str">
            <v>73919/011</v>
          </cell>
          <cell r="B2714" t="str">
            <v>CONTRAPISO EM ARGAMASSA TRACO 1:6 (CIMENTO E AREIA), INTERNO SOBRE LAJE, NAO ADERIDO, ESPESSURA 3,5CM, PREPARO MECANICO</v>
          </cell>
          <cell r="C2714" t="str">
            <v>M2</v>
          </cell>
          <cell r="D2714">
            <v>18.82</v>
          </cell>
        </row>
        <row r="2715">
          <cell r="A2715">
            <v>73981</v>
          </cell>
          <cell r="B2715" t="str">
            <v>LASTRO DE CONCRETO MAGRO</v>
          </cell>
          <cell r="C2715"/>
          <cell r="D2715"/>
        </row>
        <row r="2716">
          <cell r="A2716" t="str">
            <v>73981/001</v>
          </cell>
          <cell r="B2716" t="str">
            <v>LASTRO DE CONCRETO TRACO 1:4:8, ESPESSURA 7CM, PREPARO MECANICO</v>
          </cell>
          <cell r="C2716" t="str">
            <v>M2</v>
          </cell>
          <cell r="D2716">
            <v>26.92</v>
          </cell>
        </row>
        <row r="2717">
          <cell r="A2717" t="str">
            <v>73981/002</v>
          </cell>
          <cell r="B2717" t="str">
            <v>LASTRO DE CONCRETO TRACO 1:4:8, ESPESSURA 5CM, PREPARO MECANICO</v>
          </cell>
          <cell r="C2717" t="str">
            <v>M2</v>
          </cell>
          <cell r="D2717">
            <v>19.88</v>
          </cell>
        </row>
        <row r="2718">
          <cell r="A2718" t="str">
            <v>73981/003</v>
          </cell>
          <cell r="B2718" t="str">
            <v>LASTRO DE CONCRETO TRACO 1:4:8, ESPESSURA 8CM, PREPARO MECANICO</v>
          </cell>
          <cell r="C2718" t="str">
            <v>M2</v>
          </cell>
          <cell r="D2718">
            <v>30.45</v>
          </cell>
        </row>
        <row r="2719">
          <cell r="A2719">
            <v>74048</v>
          </cell>
          <cell r="B2719" t="str">
            <v>CONTRAPISO/LASTRO CONCRETO C/IMPERMEABILIZACAO</v>
          </cell>
          <cell r="C2719"/>
          <cell r="D2719"/>
        </row>
        <row r="2720">
          <cell r="A2720" t="str">
            <v>74048/001</v>
          </cell>
          <cell r="B2720" t="str">
            <v>LASTRO DE CONCRETO TRACO 1:2,5:5, ESPESSURA 3CM, PREPARO MECANICO, INCLUSO ADITIVO IMPERMEABILIZANTE</v>
          </cell>
          <cell r="C2720" t="str">
            <v>M2</v>
          </cell>
          <cell r="D2720">
            <v>16.989999999999998</v>
          </cell>
        </row>
        <row r="2721">
          <cell r="A2721" t="str">
            <v>74048/002</v>
          </cell>
          <cell r="B2721" t="str">
            <v>LASTRO DE CONCRETO TRACO 1:2,5:5, ESPESSURA 5CM, PREPARO MECANICO, INCLUSO ADITIVO IMPERMEABILIZANTE</v>
          </cell>
          <cell r="C2721" t="str">
            <v>M2</v>
          </cell>
          <cell r="D2721">
            <v>26.8</v>
          </cell>
        </row>
        <row r="2722">
          <cell r="A2722" t="str">
            <v>74048/003</v>
          </cell>
          <cell r="B2722" t="str">
            <v>LASTRO DE CONCRETO TRACO 1:2,5:5, ESPESSURA 7CM, PREPARO MECANICO, INCLUSO ADITIVO IMPERMEABILIZANTE</v>
          </cell>
          <cell r="C2722" t="str">
            <v>M2</v>
          </cell>
          <cell r="D2722">
            <v>36.61</v>
          </cell>
        </row>
        <row r="2723">
          <cell r="A2723" t="str">
            <v>74048/004</v>
          </cell>
          <cell r="B2723" t="str">
            <v>LASTRO DE CONCRETO TRACO 1:3:5, ESPESSURA 3CM, PREPARO MECANICO, INCLUSO ADITIVO IMPERMEABILIZANTE</v>
          </cell>
          <cell r="C2723" t="str">
            <v>M2</v>
          </cell>
          <cell r="D2723">
            <v>16.670000000000002</v>
          </cell>
        </row>
        <row r="2724">
          <cell r="A2724" t="str">
            <v>74048/005</v>
          </cell>
          <cell r="B2724" t="str">
            <v>LASTRO DE CONCRETO TRACO 1:3:5, ESPESSURA 5CM, PREPARO MECANICO, INCLUSO ADITIVO IMPERMEABILIZANTE</v>
          </cell>
          <cell r="C2724" t="str">
            <v>M2</v>
          </cell>
          <cell r="D2724">
            <v>26.27</v>
          </cell>
        </row>
        <row r="2725">
          <cell r="A2725" t="str">
            <v>74048/006</v>
          </cell>
          <cell r="B2725" t="str">
            <v>LASTRO DE CONCRETO TRACO 1:3:5, ESPESSURA 7CM, PREPARO MECANICO, INCLUSO ADITIVO IMPERMEABILIZANTE</v>
          </cell>
          <cell r="C2725" t="str">
            <v>M2</v>
          </cell>
          <cell r="D2725">
            <v>35.86</v>
          </cell>
        </row>
        <row r="2726">
          <cell r="A2726" t="str">
            <v>74048/007</v>
          </cell>
          <cell r="B2726" t="str">
            <v>LASTRO DE CONCRETO TRACO 1:4:8, ESPESSURA 3CM, PREPARO MECANICO, INCLUSO ADITIVO IMPERMEABILIZANTE</v>
          </cell>
          <cell r="C2726" t="str">
            <v>M2</v>
          </cell>
          <cell r="D2726">
            <v>16.04</v>
          </cell>
        </row>
        <row r="2727">
          <cell r="A2727" t="str">
            <v>74048/008</v>
          </cell>
          <cell r="B2727" t="str">
            <v>LASTRO DE CONCRETO TRACO 1:4:8, ESPESSURA 5CM, PREPARO MECANICO, INCLUSO ADITIVO IMPERMEABILIZANTE</v>
          </cell>
          <cell r="C2727" t="str">
            <v>M2</v>
          </cell>
          <cell r="D2727">
            <v>25.21</v>
          </cell>
        </row>
        <row r="2728">
          <cell r="A2728" t="str">
            <v>74048/009</v>
          </cell>
          <cell r="B2728" t="str">
            <v>LASTRO DE CONCRETO TRACO 1:4:8, ESPESSURA 7CM, PREPARO MECANICO, INCLUSO ADITIVO IMPERMEABILIZANTE</v>
          </cell>
          <cell r="C2728" t="str">
            <v>M2</v>
          </cell>
          <cell r="D2728">
            <v>34.39</v>
          </cell>
        </row>
        <row r="2729">
          <cell r="A2729">
            <v>74249</v>
          </cell>
          <cell r="B2729" t="str">
            <v>LASTRO DE PEDRA BRITADA APILOADO</v>
          </cell>
          <cell r="C2729"/>
          <cell r="D2729"/>
        </row>
        <row r="2730">
          <cell r="A2730" t="str">
            <v>74249/001</v>
          </cell>
          <cell r="B2730" t="str">
            <v>LASTRO DE BRITA 25MM, ESPESSURA 3CM, INCLUSO COMPACTACAO MANUAL</v>
          </cell>
          <cell r="C2730" t="str">
            <v>M2</v>
          </cell>
          <cell r="D2730">
            <v>4.1500000000000004</v>
          </cell>
        </row>
        <row r="2731">
          <cell r="A2731">
            <v>308</v>
          </cell>
          <cell r="B2731" t="str">
            <v>RODAPE VINILICO/BORRACHA</v>
          </cell>
          <cell r="C2731"/>
          <cell r="D2731"/>
        </row>
        <row r="2732">
          <cell r="A2732">
            <v>72189</v>
          </cell>
          <cell r="B2732" t="str">
            <v>RODAPE VINILICO ALTURA 5CM, ESPESSURA 1MM, FIXADO COM COLA</v>
          </cell>
          <cell r="C2732" t="str">
            <v>M</v>
          </cell>
          <cell r="D2732">
            <v>11.49</v>
          </cell>
        </row>
        <row r="2733">
          <cell r="A2733">
            <v>72190</v>
          </cell>
          <cell r="B2733" t="str">
            <v>RODAPE BORRACHA LISO, ALTURA 7CM, ESPESSURA 1MM, FIXADO COM COLA</v>
          </cell>
          <cell r="C2733" t="str">
            <v>M</v>
          </cell>
          <cell r="D2733">
            <v>16.190000000000001</v>
          </cell>
        </row>
        <row r="2734">
          <cell r="A2734" t="str">
            <v>REVE</v>
          </cell>
          <cell r="B2734" t="str">
            <v>REVESTIMENTO E TRATAMENTO DE SUPERFICIES</v>
          </cell>
          <cell r="C2734"/>
          <cell r="D2734"/>
        </row>
        <row r="2735">
          <cell r="A2735">
            <v>106</v>
          </cell>
          <cell r="B2735" t="str">
            <v>CHAPISCO</v>
          </cell>
          <cell r="C2735"/>
          <cell r="D2735"/>
        </row>
        <row r="2736">
          <cell r="A2736">
            <v>5974</v>
          </cell>
          <cell r="B2736" t="str">
            <v>CHAPISCO EM PAREDES TRACO 1:4 (CIMENTO E AREIA), ESPESSURA 0,5CM, PREPARO MECANICO</v>
          </cell>
          <cell r="C2736" t="str">
            <v>M2</v>
          </cell>
          <cell r="D2736">
            <v>2.87</v>
          </cell>
        </row>
        <row r="2737">
          <cell r="A2737">
            <v>5975</v>
          </cell>
          <cell r="B2737" t="str">
            <v>CHAPISCO EM TETOS TRACO 1:3 (CIMENTO E AREIA), ESPESSURA 0,5CM, PREPARO MECANICO</v>
          </cell>
          <cell r="C2737" t="str">
            <v>M2</v>
          </cell>
          <cell r="D2737">
            <v>5.46</v>
          </cell>
        </row>
        <row r="2738">
          <cell r="A2738">
            <v>73928</v>
          </cell>
          <cell r="B2738" t="str">
            <v>CHAPISCA ARGAMASSA CIMENTO/AREIA 1:4 E=0,7CM</v>
          </cell>
          <cell r="C2738"/>
          <cell r="D2738"/>
        </row>
        <row r="2739">
          <cell r="A2739" t="str">
            <v>73928/001</v>
          </cell>
          <cell r="B2739" t="str">
            <v>CHAPISCO EM PAREDES TRACO 1:4 (CIMENTO E AREIA), ESPESSURA 0,5CM, PREPARO MANUAL</v>
          </cell>
          <cell r="C2739" t="str">
            <v>M2</v>
          </cell>
          <cell r="D2739">
            <v>3</v>
          </cell>
        </row>
        <row r="2740">
          <cell r="A2740" t="str">
            <v>73928/002</v>
          </cell>
          <cell r="B2740" t="str">
            <v>CHAPISCO TRACO 1:3 (CIMENTO E AREIA), ESPESSURA 0,5CM, PREPARO MANUAL</v>
          </cell>
          <cell r="C2740" t="str">
            <v>M2</v>
          </cell>
          <cell r="D2740">
            <v>3.23</v>
          </cell>
        </row>
        <row r="2741">
          <cell r="A2741" t="str">
            <v>73928/003</v>
          </cell>
          <cell r="B2741" t="str">
            <v>CHAPISCA ARGAMASSA CIMENTO/AREIA 1:4 E=0,7CM</v>
          </cell>
          <cell r="C2741" t="str">
            <v>M2</v>
          </cell>
          <cell r="D2741">
            <v>4.3600000000000003</v>
          </cell>
        </row>
        <row r="2742">
          <cell r="A2742" t="str">
            <v>73928/004</v>
          </cell>
          <cell r="B2742" t="str">
            <v>CHAPISCO ARGAMASSA CIMENTO/AREIA 1:6 E=0,7CM</v>
          </cell>
          <cell r="C2742" t="str">
            <v>M2</v>
          </cell>
          <cell r="D2742">
            <v>3.98</v>
          </cell>
        </row>
        <row r="2743">
          <cell r="A2743" t="str">
            <v>73928/005</v>
          </cell>
          <cell r="B2743" t="str">
            <v>CHAPISCO TRACO 1:3 (CIMENTO E AREIA), ESPESSURA 0,5CM, PREPARO MECANICO, INCLUSO ADITIVO IMPERMEABILIZANTE</v>
          </cell>
          <cell r="C2743" t="str">
            <v>M2</v>
          </cell>
          <cell r="D2743">
            <v>3.52</v>
          </cell>
        </row>
        <row r="2744">
          <cell r="A2744" t="str">
            <v>73928/006</v>
          </cell>
          <cell r="B2744" t="str">
            <v>CHAPISCO TRACO 1:4 (CIMENTO E AREIA), ESPESSURA 0,5CM, PREPARO MANUAL,INCLUSO ADITIVO IMPERMEABILIZANTE</v>
          </cell>
          <cell r="C2744" t="str">
            <v>M2</v>
          </cell>
          <cell r="D2744">
            <v>3.53</v>
          </cell>
        </row>
        <row r="2745">
          <cell r="A2745" t="str">
            <v>73928/007</v>
          </cell>
          <cell r="B2745" t="str">
            <v>CHAPISCO TRACO 1:4 (CIMENTO E PEDRISCO), ESPESSURA 0,5CM, PREPARO MANUAL</v>
          </cell>
          <cell r="C2745" t="str">
            <v>M2</v>
          </cell>
          <cell r="D2745">
            <v>4.72</v>
          </cell>
        </row>
        <row r="2746">
          <cell r="A2746">
            <v>74161</v>
          </cell>
          <cell r="B2746" t="str">
            <v>CHAPISCO EM PAREDES ARG CIM/AREIA 1:3 4=0,5CM</v>
          </cell>
          <cell r="C2746"/>
          <cell r="D2746"/>
        </row>
        <row r="2747">
          <cell r="A2747" t="str">
            <v>74161/001</v>
          </cell>
          <cell r="B2747" t="str">
            <v>CHAPISCO EM PAREDES TRACO 1:3 (CIMENTO E AREIA), ESPESSURA 0,5CM, PREPARO MECANICO</v>
          </cell>
          <cell r="C2747" t="str">
            <v>M2</v>
          </cell>
          <cell r="D2747">
            <v>3.15</v>
          </cell>
        </row>
        <row r="2748">
          <cell r="A2748">
            <v>74199</v>
          </cell>
          <cell r="B2748" t="str">
            <v>CHAPISCO RUSTICO/PAREDES ARG CIM/AREIA 1:3 E=2,0CM</v>
          </cell>
          <cell r="C2748"/>
          <cell r="D2748"/>
        </row>
        <row r="2749">
          <cell r="A2749" t="str">
            <v>74199/001</v>
          </cell>
          <cell r="B2749" t="str">
            <v>CHAPISCO RUSTICO TRACO 1:3 (CIMENTO E AREIA), ESPESSURA 2CM, PREPARO MANUAL</v>
          </cell>
          <cell r="C2749" t="str">
            <v>M2</v>
          </cell>
          <cell r="D2749">
            <v>22.2</v>
          </cell>
        </row>
        <row r="2750">
          <cell r="A2750">
            <v>107</v>
          </cell>
          <cell r="B2750" t="str">
            <v>EMBOCO</v>
          </cell>
          <cell r="C2750"/>
          <cell r="D2750"/>
        </row>
        <row r="2751">
          <cell r="A2751">
            <v>5976</v>
          </cell>
          <cell r="B2751" t="str">
            <v>EMBOCO EM TETOS TRACO 1:4 (CAL E AREIA MEDIA), ESPESSURA 1,5CM, PREPARO MANUAL</v>
          </cell>
          <cell r="C2751" t="str">
            <v>M2</v>
          </cell>
          <cell r="D2751">
            <v>13.64</v>
          </cell>
        </row>
        <row r="2752">
          <cell r="A2752">
            <v>5978</v>
          </cell>
          <cell r="B2752" t="str">
            <v>EMBOCO EM PAREDES INTERNAS TRACO 1:5 (CAL E AREIA MEDIA), ESPESSURA 2,0CM, PREPARO MANUAL</v>
          </cell>
          <cell r="C2752" t="str">
            <v>M2</v>
          </cell>
          <cell r="D2752">
            <v>12.72</v>
          </cell>
        </row>
        <row r="2753">
          <cell r="A2753">
            <v>5982</v>
          </cell>
          <cell r="B2753" t="str">
            <v>EMBOCO PAULISTA (MASSA UNICA) EM TETOS TRACO 1:2:11 (CIMENTO, CAL E AREIA), ESPESSURA 1,5CM, PREPARO MECANICO.</v>
          </cell>
          <cell r="C2753" t="str">
            <v>M2</v>
          </cell>
          <cell r="D2753">
            <v>10.98</v>
          </cell>
        </row>
        <row r="2754">
          <cell r="A2754">
            <v>5983</v>
          </cell>
          <cell r="B2754" t="str">
            <v>EMBOCO PAULISTA (MASSA UNICA) TRACO 1:1:4 (CIMENTO, CAL E AREIA), ESPESSURA 2,0CM, PREPARO MECANICO</v>
          </cell>
          <cell r="C2754" t="str">
            <v>M2</v>
          </cell>
          <cell r="D2754">
            <v>17.79</v>
          </cell>
        </row>
        <row r="2755">
          <cell r="A2755">
            <v>5984</v>
          </cell>
          <cell r="B2755" t="str">
            <v>EMBOCO TRACO 1:1:4 (CIMENTO, CAL E AREIA), ESPESSURA 2,0CM, PREPARO MECANICO, INCLUSO ADITIVO IMPERMEABILIZANTE</v>
          </cell>
          <cell r="C2755" t="str">
            <v>M2</v>
          </cell>
          <cell r="D2755">
            <v>18.73</v>
          </cell>
        </row>
        <row r="2756">
          <cell r="A2756">
            <v>5990</v>
          </cell>
          <cell r="B2756" t="str">
            <v>EMBOCO TRACO 1:2:11(CIMENTO, CAL E AREIA), ESPESSURA 2,0CM, PREPARO MECANICO.</v>
          </cell>
          <cell r="C2756" t="str">
            <v>M2</v>
          </cell>
          <cell r="D2756">
            <v>13.58</v>
          </cell>
        </row>
        <row r="2757">
          <cell r="A2757">
            <v>5991</v>
          </cell>
          <cell r="B2757" t="str">
            <v>BARRA LISA COM ARGAMASSA TRACO 1:4 (CIMENTO E AREIA GROSSA), ESPESSURA2CM, PREPARO MECANICO, INCLUSO ADITIVO IMPERMEABILIZANTE</v>
          </cell>
          <cell r="C2757" t="str">
            <v>M2</v>
          </cell>
          <cell r="D2757">
            <v>22.11</v>
          </cell>
        </row>
        <row r="2758">
          <cell r="A2758">
            <v>5992</v>
          </cell>
          <cell r="B2758" t="str">
            <v>EMBOCO PAULISTA (MASSA UNICA) TRACO 1:2:11(CIMENTO, CAL E AREIA), ESPESSURA 2,0CM, PREPARO MECANICO.</v>
          </cell>
          <cell r="C2758" t="str">
            <v>M2</v>
          </cell>
          <cell r="D2758">
            <v>15.38</v>
          </cell>
        </row>
        <row r="2759">
          <cell r="A2759">
            <v>5993</v>
          </cell>
          <cell r="B2759" t="str">
            <v>EMBOCO TRACO 1:2:8 (CIMENTO, CAL E AREIA), ESPESSURA 2,0CM, PREPARO MECANICO</v>
          </cell>
          <cell r="C2759" t="str">
            <v>M2</v>
          </cell>
          <cell r="D2759">
            <v>14.38</v>
          </cell>
        </row>
        <row r="2760">
          <cell r="A2760">
            <v>5997</v>
          </cell>
          <cell r="B2760" t="str">
            <v>BARRA LISA COM ARGAMASSA TRACO 1:4 (CIMENTO E AREIA GROSSA), ESPESSURA2CM, PREPARO MECANICO</v>
          </cell>
          <cell r="C2760" t="str">
            <v>M2</v>
          </cell>
          <cell r="D2760">
            <v>19.98</v>
          </cell>
        </row>
        <row r="2761">
          <cell r="A2761">
            <v>6435</v>
          </cell>
          <cell r="B2761" t="str">
            <v>EMBOCO INTERNO, TRACO 1,0:2,0:9,0 SOBRE CHAPISCO 1:3</v>
          </cell>
          <cell r="C2761" t="str">
            <v>M2</v>
          </cell>
          <cell r="D2761">
            <v>17.86</v>
          </cell>
        </row>
        <row r="2762">
          <cell r="A2762">
            <v>6505</v>
          </cell>
          <cell r="B2762" t="str">
            <v>EMBOCO INTERNO P/ CONSTRUCAO DE FOSSA SEPTICA TIPO OMS D = 200CM / H INT = 240 CM - TOTAL DE 16,84M2</v>
          </cell>
          <cell r="C2762" t="str">
            <v>M2</v>
          </cell>
          <cell r="D2762">
            <v>17.86</v>
          </cell>
        </row>
        <row r="2763">
          <cell r="A2763">
            <v>68055</v>
          </cell>
          <cell r="B2763" t="str">
            <v>EMBOCO TRACO 1:4 (CAL E AREIA MEDIA) + 130 KG CIMENTO, ESPESSURA 2,0CM, PREPARO MECANICO</v>
          </cell>
          <cell r="C2763" t="str">
            <v>M2</v>
          </cell>
          <cell r="D2763">
            <v>13.92</v>
          </cell>
        </row>
        <row r="2764">
          <cell r="A2764">
            <v>73741</v>
          </cell>
          <cell r="B2764" t="str">
            <v>EMBOCO C/IMPERMEABILIZANTE</v>
          </cell>
          <cell r="C2764"/>
          <cell r="D2764"/>
        </row>
        <row r="2765">
          <cell r="A2765" t="str">
            <v>73741/001</v>
          </cell>
          <cell r="B2765" t="str">
            <v>EMBOCO PAULISTA (MASSA UNICA) TRACO 1:4 (CIMENTO E AREIA), ESPESSURA 2,0CM, PREPARO MANUAL, INCLUSO ADITIVO IMPERMEABILIZANTE</v>
          </cell>
          <cell r="C2765" t="str">
            <v>M2</v>
          </cell>
          <cell r="D2765">
            <v>17.309999999999999</v>
          </cell>
        </row>
        <row r="2766">
          <cell r="A2766">
            <v>73927</v>
          </cell>
          <cell r="B2766" t="str">
            <v>EMBOCO</v>
          </cell>
          <cell r="C2766"/>
          <cell r="D2766"/>
        </row>
        <row r="2767">
          <cell r="A2767" t="str">
            <v>73927/001</v>
          </cell>
          <cell r="B2767" t="str">
            <v>EMBOCO TRACO 1:7 (CIMENTO E AREIA), ESPESSURA 1,5CM, PREPARO MANUAL</v>
          </cell>
          <cell r="C2767" t="str">
            <v>M2</v>
          </cell>
          <cell r="D2767">
            <v>11.14</v>
          </cell>
        </row>
        <row r="2768">
          <cell r="A2768" t="str">
            <v>73927/002</v>
          </cell>
          <cell r="B2768" t="str">
            <v>EMBOCO TRACO 1:4 (CIMENTO E AREIA), ESPESSURA 2,0CM, PREPARO MANUAL</v>
          </cell>
          <cell r="C2768" t="str">
            <v>M2</v>
          </cell>
          <cell r="D2768">
            <v>15.18</v>
          </cell>
        </row>
        <row r="2769">
          <cell r="A2769" t="str">
            <v>73927/003</v>
          </cell>
          <cell r="B2769" t="str">
            <v>EMBOCO TRACO 1:2:8 (CIMENTO, CAL E AREIA), ESPESSURA 1,5CM, PREPARO MANUAL</v>
          </cell>
          <cell r="C2769" t="str">
            <v>M2</v>
          </cell>
          <cell r="D2769">
            <v>11.98</v>
          </cell>
        </row>
        <row r="2770">
          <cell r="A2770" t="str">
            <v>73927/004</v>
          </cell>
          <cell r="B2770" t="str">
            <v>EMBOCO TRACO 1:2:6 (CIMENTO, CAL E AREIA), ESPESSURA 2,0CM, PREPARO MANUAL</v>
          </cell>
          <cell r="C2770" t="str">
            <v>M2</v>
          </cell>
          <cell r="D2770">
            <v>15.9</v>
          </cell>
        </row>
        <row r="2771">
          <cell r="A2771" t="str">
            <v>73927/005</v>
          </cell>
          <cell r="B2771" t="str">
            <v>EMBOCO PAULISTA (MASSA UNICA) TRACO 1:6 (CIMENTO E AREIA), ESPESSURA 2,5CM, PREPARO MANUAL</v>
          </cell>
          <cell r="C2771" t="str">
            <v>M2</v>
          </cell>
          <cell r="D2771">
            <v>16.84</v>
          </cell>
        </row>
        <row r="2772">
          <cell r="A2772" t="str">
            <v>73927/006</v>
          </cell>
          <cell r="B2772" t="str">
            <v>EMBOCO PAULISTA (MASSA UNICA) TRACO 1:1:6 (CIMENTO, CAL E AREIA), ESPESSURA 2,0CM, PREPARO MANUAL</v>
          </cell>
          <cell r="C2772" t="str">
            <v>M2</v>
          </cell>
          <cell r="D2772">
            <v>15.01</v>
          </cell>
        </row>
        <row r="2773">
          <cell r="A2773" t="str">
            <v>73927/007</v>
          </cell>
          <cell r="B2773" t="str">
            <v>EMBOCO PAULISTA (MASSA UNICA) TRACO 1:2:9 (CIMENTO, CAL E AREIA), ESPESSURA 2,0CM, PREPARO MANUAL</v>
          </cell>
          <cell r="C2773" t="str">
            <v>M2</v>
          </cell>
          <cell r="D2773">
            <v>14.59</v>
          </cell>
        </row>
        <row r="2774">
          <cell r="A2774" t="str">
            <v>73927/008</v>
          </cell>
          <cell r="B2774" t="str">
            <v>EMBOCO PAULISTA (MASSA UNICA) TRACO 1:2:8 (CIMENTO, CAL E AREIA), ESPESSURA 1,5CM, PREPARO MANUAL</v>
          </cell>
          <cell r="C2774" t="str">
            <v>M2</v>
          </cell>
          <cell r="D2774">
            <v>11.98</v>
          </cell>
        </row>
        <row r="2775">
          <cell r="A2775" t="str">
            <v>73927/009</v>
          </cell>
          <cell r="B2775" t="str">
            <v>EMBOCO PAULISTA (MASSA UNICA) TRACO 1:2:8 (CIMENTO, CAL E AREIA), ESPESSURA 2,0CM, PREPARO MANUAL</v>
          </cell>
          <cell r="C2775" t="str">
            <v>M2</v>
          </cell>
          <cell r="D2775">
            <v>14.92</v>
          </cell>
        </row>
        <row r="2776">
          <cell r="A2776" t="str">
            <v>73927/010</v>
          </cell>
          <cell r="B2776" t="str">
            <v>EMBOCO PAULISTA CIMENTO/CAL/AREIA 1:3:10 E=3,0CM</v>
          </cell>
          <cell r="C2776" t="str">
            <v>M2</v>
          </cell>
          <cell r="D2776">
            <v>27.21</v>
          </cell>
        </row>
        <row r="2777">
          <cell r="A2777" t="str">
            <v>73927/011</v>
          </cell>
          <cell r="B2777" t="str">
            <v>EMBOCO PAULISTA (MASSA UNICA) TRACO 1:3 (CIMENTO E AREIA), ESPESSURA 2,0CM, PREPARO MANUAL</v>
          </cell>
          <cell r="C2777" t="str">
            <v>M2</v>
          </cell>
          <cell r="D2777">
            <v>16.09</v>
          </cell>
        </row>
        <row r="2778">
          <cell r="A2778">
            <v>108</v>
          </cell>
          <cell r="B2778" t="str">
            <v>REBOCO</v>
          </cell>
          <cell r="C2778"/>
          <cell r="D2778"/>
        </row>
        <row r="2779">
          <cell r="A2779">
            <v>5994</v>
          </cell>
          <cell r="B2779" t="str">
            <v>REBOCO EM TETOS ARGAMASSA TRACO 1:2 (CAL E AREIA FINA PENEIRADA), ESPESSURA 0,5CM PREPARO MANUAL</v>
          </cell>
          <cell r="C2779" t="str">
            <v>M2</v>
          </cell>
          <cell r="D2779">
            <v>10.95</v>
          </cell>
        </row>
        <row r="2780">
          <cell r="A2780">
            <v>5995</v>
          </cell>
          <cell r="B2780" t="str">
            <v>REBOCO PARA PAREDES ARGAMASSA TRACO 1:4,5 (CAL E AREIA FINA PENEIRADA), ESPESSURA 0,5CM, PREPARO MECANICO</v>
          </cell>
          <cell r="C2780" t="str">
            <v>M2</v>
          </cell>
          <cell r="D2780">
            <v>9.0399999999999991</v>
          </cell>
        </row>
        <row r="2781">
          <cell r="A2781">
            <v>5996</v>
          </cell>
          <cell r="B2781" t="str">
            <v>REBOCO PARA TETOS ARGAMASSA TRACO 1:4,5 (CAL E AREIA FINA PENEIRADA),ESPESSURA 0,5CM PREPARO MECANICO</v>
          </cell>
          <cell r="C2781" t="str">
            <v>M2</v>
          </cell>
          <cell r="D2781">
            <v>10.63</v>
          </cell>
        </row>
        <row r="2782">
          <cell r="A2782">
            <v>5998</v>
          </cell>
          <cell r="B2782" t="str">
            <v>PASTA DE CIMENTO PORTLAND, ESPESSURA 1MM</v>
          </cell>
          <cell r="C2782" t="str">
            <v>M2</v>
          </cell>
          <cell r="D2782">
            <v>0.64</v>
          </cell>
        </row>
        <row r="2783">
          <cell r="A2783">
            <v>73747</v>
          </cell>
          <cell r="B2783" t="str">
            <v>REVESTIMENTOS ESPECIAIS</v>
          </cell>
          <cell r="C2783"/>
          <cell r="D2783"/>
        </row>
        <row r="2784">
          <cell r="A2784" t="str">
            <v>73747/001</v>
          </cell>
          <cell r="B2784" t="str">
            <v>ISOLAMENTO ACUSTICO EM ESPUMA DE POLIURETANO ESPESSURA 20 MM, DENSIDADE 29KG/M3</v>
          </cell>
          <cell r="C2784" t="str">
            <v>M2</v>
          </cell>
          <cell r="D2784">
            <v>36.86</v>
          </cell>
        </row>
        <row r="2785">
          <cell r="A2785">
            <v>73926</v>
          </cell>
          <cell r="B2785" t="str">
            <v>BARRA LISA</v>
          </cell>
          <cell r="C2785"/>
          <cell r="D2785"/>
        </row>
        <row r="2786">
          <cell r="A2786" t="str">
            <v>73926/001</v>
          </cell>
          <cell r="B2786" t="str">
            <v>BARRA LISA COM ARGAMASSA TRACO 1:2 (CIMENTO E AREIA), ESPESSURA 0,5CM,PREPARO MANUAL</v>
          </cell>
          <cell r="C2786" t="str">
            <v>M2</v>
          </cell>
          <cell r="D2786">
            <v>15.12</v>
          </cell>
        </row>
        <row r="2787">
          <cell r="A2787" t="str">
            <v>73926/002</v>
          </cell>
          <cell r="B2787" t="str">
            <v>BARRA LISA COM ARGAMASSA TRACO 1:3 (CIMENTO E AREIA), ESPESSURA 1,5CM,PREPARO MANUAL</v>
          </cell>
          <cell r="C2787" t="str">
            <v>M2</v>
          </cell>
          <cell r="D2787">
            <v>19.64</v>
          </cell>
        </row>
        <row r="2788">
          <cell r="A2788" t="str">
            <v>73926/003</v>
          </cell>
          <cell r="B2788" t="str">
            <v>BARRA LISA COM ARGAMASSA TRACO 1:3 (CIMENTO E AREIA), ESPESSURA 1,0CM,PREPARO MANUAL</v>
          </cell>
          <cell r="C2788" t="str">
            <v>M2</v>
          </cell>
          <cell r="D2788">
            <v>18</v>
          </cell>
        </row>
        <row r="2789">
          <cell r="A2789" t="str">
            <v>73926/004</v>
          </cell>
          <cell r="B2789" t="str">
            <v>BARRA LISA COM ARGAMASSA TRACO 1:4 (CIMENTO E AREIA), ESPESSURA 2,0CM,PREPARO MANUAL</v>
          </cell>
          <cell r="C2789" t="str">
            <v>M2</v>
          </cell>
          <cell r="D2789">
            <v>21.96</v>
          </cell>
        </row>
        <row r="2790">
          <cell r="A2790" t="str">
            <v>73926/005</v>
          </cell>
          <cell r="B2790" t="str">
            <v>BARRA LISA COM ARGAMASSA TRACO 1:5 (CIMENTO E AREIA), ESPESSURA 1,5CM,PREPARO MANUAL</v>
          </cell>
          <cell r="C2790" t="str">
            <v>M2</v>
          </cell>
          <cell r="D2790">
            <v>18.48</v>
          </cell>
        </row>
        <row r="2791">
          <cell r="A2791" t="str">
            <v>73926/006</v>
          </cell>
          <cell r="B2791" t="str">
            <v>BARRA LISA COM ARGAMASSA TRACO 1:5 (CIMENTO E AREIA), ESPESSURA 1,0CM,PREPARO MANUAL</v>
          </cell>
          <cell r="C2791" t="str">
            <v>M2</v>
          </cell>
          <cell r="D2791">
            <v>17.22</v>
          </cell>
        </row>
        <row r="2792">
          <cell r="A2792" t="str">
            <v>73926/007</v>
          </cell>
          <cell r="B2792" t="str">
            <v>BARRA LISA COM ARGAMASSA TRACO 1:3 (CIMENTO E AREIA), ESPESSURA 0,5CM,PREPARO MANUAL</v>
          </cell>
          <cell r="C2792" t="str">
            <v>M2</v>
          </cell>
          <cell r="D2792">
            <v>14.77</v>
          </cell>
        </row>
        <row r="2793">
          <cell r="A2793" t="str">
            <v>73926/008</v>
          </cell>
          <cell r="B2793" t="str">
            <v>BARRA LISA COM ARGAMASSA TRACO 1:4 (CIMENTO E AREIA), COM CORANTE AMARELO, ESPESSURA 2,0CM, PREPARO MANUAL</v>
          </cell>
          <cell r="C2793" t="str">
            <v>M2</v>
          </cell>
          <cell r="D2793">
            <v>27.38</v>
          </cell>
        </row>
        <row r="2794">
          <cell r="A2794">
            <v>74001</v>
          </cell>
          <cell r="B2794" t="str">
            <v>REVESTIMENTO DE PAREDES</v>
          </cell>
          <cell r="C2794"/>
          <cell r="D2794"/>
        </row>
        <row r="2795">
          <cell r="A2795" t="str">
            <v>74001/001</v>
          </cell>
          <cell r="B2795" t="str">
            <v>REBOCO COM ARGAMASSA PRE-FABRICADA, ESPESSURA 0,5CM, PREPARO MECANICO</v>
          </cell>
          <cell r="C2795" t="str">
            <v>M2</v>
          </cell>
          <cell r="D2795">
            <v>10.41</v>
          </cell>
        </row>
        <row r="2796">
          <cell r="A2796" t="str">
            <v>74001/002</v>
          </cell>
          <cell r="B2796" t="str">
            <v>REVESTIMENTO DE GESSO EM PAREDES INTERNAS EM BLOCOS DE CONCRETO, ESPESSURA 0,7CM</v>
          </cell>
          <cell r="C2796" t="str">
            <v>M2</v>
          </cell>
          <cell r="D2796">
            <v>8.4600000000000009</v>
          </cell>
        </row>
        <row r="2797">
          <cell r="A2797">
            <v>74105</v>
          </cell>
          <cell r="B2797" t="str">
            <v>REVESTIMENTO DE TETOS C/GESSO CORRIDO</v>
          </cell>
          <cell r="C2797"/>
          <cell r="D2797"/>
        </row>
        <row r="2798">
          <cell r="A2798" t="str">
            <v>74105/001</v>
          </cell>
          <cell r="B2798" t="str">
            <v>REVESTIMENTO DE TETOS COM GESSO CORRIDO DISTORCIDO</v>
          </cell>
          <cell r="C2798" t="str">
            <v>M2</v>
          </cell>
          <cell r="D2798">
            <v>7.79</v>
          </cell>
        </row>
        <row r="2799">
          <cell r="A2799">
            <v>74201</v>
          </cell>
          <cell r="B2799" t="str">
            <v>REBOCO EXTERNO</v>
          </cell>
          <cell r="C2799"/>
          <cell r="D2799"/>
        </row>
        <row r="2800">
          <cell r="A2800" t="str">
            <v>74201/001</v>
          </cell>
          <cell r="B2800" t="str">
            <v>EMBOCO PAULISTA (MASSA UNICA) TRACO 1:2:8 (CIMENTO, CAL E AREIA), ESPESSURA 2,0CM, PREPARO MECANICO</v>
          </cell>
          <cell r="C2800" t="str">
            <v>M2</v>
          </cell>
          <cell r="D2800">
            <v>14.38</v>
          </cell>
        </row>
        <row r="2801">
          <cell r="A2801">
            <v>75481</v>
          </cell>
          <cell r="B2801" t="str">
            <v>REBOCO PARA PAREDES INTERNAS, ARGAMASSA TRACO 1:2 (CAL E AREIA FINA PENEIRADA), PREPARO MANUAL</v>
          </cell>
          <cell r="C2801" t="str">
            <v>M2</v>
          </cell>
          <cell r="D2801">
            <v>8.3800000000000008</v>
          </cell>
        </row>
        <row r="2802">
          <cell r="A2802">
            <v>109</v>
          </cell>
          <cell r="B2802" t="str">
            <v>AZULEJO</v>
          </cell>
          <cell r="C2802"/>
          <cell r="D2802"/>
        </row>
        <row r="2803">
          <cell r="A2803">
            <v>5999</v>
          </cell>
          <cell r="B2803" t="str">
            <v>AZULEJO 2A 15X15CM FIXADO COM ARGAMASSA COLANTE, JUNTAS A PRUMO, REJUNTAMENTO COM CIMENTO BRANCO</v>
          </cell>
          <cell r="C2803" t="str">
            <v>M2</v>
          </cell>
          <cell r="D2803">
            <v>26.63</v>
          </cell>
        </row>
        <row r="2804">
          <cell r="A2804">
            <v>6000</v>
          </cell>
          <cell r="B2804" t="str">
            <v>AZULEJO 2A 15X15CM FIXADO COM ARGAMASSA COLANTE, JUNTAS EM AMARRACAO,REJUNTAMENTO COM CIMENTO BRANCO</v>
          </cell>
          <cell r="C2804" t="str">
            <v>M2</v>
          </cell>
          <cell r="D2804">
            <v>25.82</v>
          </cell>
        </row>
        <row r="2805">
          <cell r="A2805">
            <v>73925</v>
          </cell>
          <cell r="B2805" t="str">
            <v>AZULEJO BRANCO</v>
          </cell>
          <cell r="C2805"/>
          <cell r="D2805"/>
        </row>
        <row r="2806">
          <cell r="A2806" t="str">
            <v>73925/001</v>
          </cell>
          <cell r="B2806" t="str">
            <v>AZULEJO 1A 15X15CM FIXADO COM NATA DE CIMENTO, REJUNTAMENTO COM CIMENTO BRANCO</v>
          </cell>
          <cell r="C2806" t="str">
            <v>M2</v>
          </cell>
          <cell r="D2806">
            <v>27.1</v>
          </cell>
        </row>
        <row r="2807">
          <cell r="A2807" t="str">
            <v>73925/002</v>
          </cell>
          <cell r="B2807" t="str">
            <v>AZULEJO 1A 15X15CM FIXADO ARGAMASSA COLANTE, REJUNTAMENTO COM CIMENTOBRANCO</v>
          </cell>
          <cell r="C2807" t="str">
            <v>M2</v>
          </cell>
          <cell r="D2807">
            <v>27.35</v>
          </cell>
        </row>
        <row r="2808">
          <cell r="A2808">
            <v>110</v>
          </cell>
          <cell r="B2808" t="str">
            <v>PASTILHAS,CERAMICAS, PLACAS PRE-MOLDADAS E OUTROS</v>
          </cell>
          <cell r="C2808"/>
          <cell r="D2808"/>
        </row>
        <row r="2809">
          <cell r="A2809">
            <v>73609</v>
          </cell>
          <cell r="B2809" t="str">
            <v>TIJOLETES DE LITOCERAMICA, FIXADO COM NATA DE CIMENTO, REJUNTAMENTO COM CIMENTO BRANCO, INCLUSO LIMPEZA</v>
          </cell>
          <cell r="C2809" t="str">
            <v>M2</v>
          </cell>
          <cell r="D2809">
            <v>64.569999999999993</v>
          </cell>
        </row>
        <row r="2810">
          <cell r="A2810">
            <v>73667</v>
          </cell>
          <cell r="B2810" t="str">
            <v>PASTILHA CERAMICA ESMALTADA QUADRADA 1", FIXADA COM NATA DE CIMENTO, REJUNTAMENTO COM CIMENTO BRANCO, INCLUSO LIMPEZA</v>
          </cell>
          <cell r="C2810" t="str">
            <v>M2</v>
          </cell>
          <cell r="D2810">
            <v>121.99</v>
          </cell>
        </row>
        <row r="2811">
          <cell r="A2811">
            <v>73912</v>
          </cell>
          <cell r="B2811" t="str">
            <v>CERAMICA ESMALTADA P/PAREDE</v>
          </cell>
          <cell r="C2811"/>
          <cell r="D2811"/>
        </row>
        <row r="2812">
          <cell r="A2812" t="str">
            <v>73912/001</v>
          </cell>
          <cell r="B2812" t="str">
            <v>CERAMICA ESMALTADA EM PAREDES 1A, PEI-4, 20X20CM, PADRAO MEDIO, FIXADACOM ARGAMASSA COLANTE E REJUNTAMENTO COM CIMENTO BRANCO</v>
          </cell>
          <cell r="C2812" t="str">
            <v>M2</v>
          </cell>
          <cell r="D2812">
            <v>20.48</v>
          </cell>
        </row>
        <row r="2813">
          <cell r="A2813" t="str">
            <v>73912/002</v>
          </cell>
          <cell r="B2813" t="str">
            <v>CERAMICA ESMALTADA EM PAREDES 1A, PEI-4, 20X20CM, PADRAO ALTO, FIXADACOM ARGAMASSA COLANTE E REJUNTAMENTO COM CIMENTO BRANCO</v>
          </cell>
          <cell r="C2813" t="str">
            <v>M2</v>
          </cell>
          <cell r="D2813">
            <v>20.84</v>
          </cell>
        </row>
        <row r="2814">
          <cell r="A2814">
            <v>123</v>
          </cell>
          <cell r="B2814" t="str">
            <v>PEITORIL CERAMICO</v>
          </cell>
          <cell r="C2814"/>
          <cell r="D2814"/>
        </row>
        <row r="2815">
          <cell r="A2815">
            <v>74087</v>
          </cell>
          <cell r="B2815" t="str">
            <v>PEITORIL EM ARDOSIA</v>
          </cell>
          <cell r="C2815"/>
          <cell r="D2815"/>
        </row>
        <row r="2816">
          <cell r="A2816" t="str">
            <v>74087/001</v>
          </cell>
          <cell r="B2816" t="str">
            <v>PEITORIL EM ARDOSIA, LARGURA 15CM</v>
          </cell>
          <cell r="C2816" t="str">
            <v>M</v>
          </cell>
          <cell r="D2816">
            <v>8.42</v>
          </cell>
        </row>
        <row r="2817">
          <cell r="A2817">
            <v>129</v>
          </cell>
          <cell r="B2817" t="str">
            <v>PEITORIL DE CONCRETO</v>
          </cell>
          <cell r="C2817"/>
          <cell r="D2817"/>
        </row>
        <row r="2818">
          <cell r="A2818">
            <v>40675</v>
          </cell>
          <cell r="B2818" t="str">
            <v>ASSENTAMENTO DE PEITORIL DE CIMENTO, INCLUSO ADITIVO IMPERMEABILIZANTE</v>
          </cell>
          <cell r="C2818" t="str">
            <v>M</v>
          </cell>
          <cell r="D2818">
            <v>2.4</v>
          </cell>
        </row>
        <row r="2819">
          <cell r="A2819">
            <v>133</v>
          </cell>
          <cell r="B2819" t="str">
            <v>FORRO DE MADEIRA</v>
          </cell>
          <cell r="C2819"/>
          <cell r="D2819"/>
        </row>
        <row r="2820">
          <cell r="A2820">
            <v>9536</v>
          </cell>
          <cell r="B2820" t="str">
            <v>FORRO DE BEIRAL EM MADEIRA TIPO CEDRINHO, INCLUSO TESTEIRA ALTURA15CME MEIA-CANA</v>
          </cell>
          <cell r="C2820" t="str">
            <v>M2</v>
          </cell>
          <cell r="D2820">
            <v>58.04</v>
          </cell>
        </row>
        <row r="2821">
          <cell r="A2821">
            <v>74250</v>
          </cell>
          <cell r="B2821" t="str">
            <v>FORRO DE TABUA DE PINHO</v>
          </cell>
          <cell r="C2821"/>
          <cell r="D2821"/>
        </row>
        <row r="2822">
          <cell r="A2822" t="str">
            <v>74250/001</v>
          </cell>
          <cell r="B2822" t="str">
            <v>FORRO DE MADEIRA TIPO CEDRINHO, LARGURA DAS TABUAS 10CM, ESPESSURA 1CM, EXCLUSIVE ENTARUGAMENTO</v>
          </cell>
          <cell r="C2822" t="str">
            <v>M2</v>
          </cell>
          <cell r="D2822">
            <v>31.41</v>
          </cell>
        </row>
        <row r="2823">
          <cell r="A2823" t="str">
            <v>74250/002</v>
          </cell>
          <cell r="B2823" t="str">
            <v>FORRO DE MADEIRA TIPO PINUS, LARGURA DAS TABUAS 10 CM, ESPESSURA 1CM,INCLUSIVE ENTARUGAMENTO E MEIA-CANA</v>
          </cell>
          <cell r="C2823" t="str">
            <v>M2</v>
          </cell>
          <cell r="D2823">
            <v>27.79</v>
          </cell>
        </row>
        <row r="2824">
          <cell r="A2824">
            <v>134</v>
          </cell>
          <cell r="B2824" t="str">
            <v>FORRO DE GESSO</v>
          </cell>
          <cell r="C2824"/>
          <cell r="D2824"/>
        </row>
        <row r="2825">
          <cell r="A2825">
            <v>72197</v>
          </cell>
          <cell r="B2825" t="str">
            <v>SANCA DE GESSO, ALTURA 15CM, MOLDADA NA OBRA</v>
          </cell>
          <cell r="C2825" t="str">
            <v>M</v>
          </cell>
          <cell r="D2825">
            <v>13.66</v>
          </cell>
        </row>
        <row r="2826">
          <cell r="A2826">
            <v>73792</v>
          </cell>
          <cell r="B2826" t="str">
            <v>FORRO DE GESSO</v>
          </cell>
          <cell r="C2826"/>
          <cell r="D2826"/>
        </row>
        <row r="2827">
          <cell r="A2827" t="str">
            <v>73792/001</v>
          </cell>
          <cell r="B2827" t="str">
            <v>FORRO EM PLACA DE GESSO PRE-MOLDADA LISO, ESPESSURA CENTRAL 12MM E NASBORDAS 30MM, PLACAS 60X60CM, BISOTADO, INCLUSO ESTRUTURA DE MADEIRA</v>
          </cell>
          <cell r="C2827" t="str">
            <v>M2</v>
          </cell>
          <cell r="D2827">
            <v>39.97</v>
          </cell>
        </row>
        <row r="2828">
          <cell r="A2828">
            <v>73986</v>
          </cell>
          <cell r="B2828" t="str">
            <v>FORRO DE GESSO</v>
          </cell>
          <cell r="C2828"/>
          <cell r="D2828"/>
        </row>
        <row r="2829">
          <cell r="A2829" t="str">
            <v>73986/001</v>
          </cell>
          <cell r="B2829" t="str">
            <v>FORRO DE GESSO EM PLACAS 60X60CM, ESPESSURA 1,2CM, INCLUSIVE FIXACAO COM ARAME</v>
          </cell>
          <cell r="C2829" t="str">
            <v>M2</v>
          </cell>
          <cell r="D2829">
            <v>15.85</v>
          </cell>
        </row>
        <row r="2830">
          <cell r="A2830">
            <v>135</v>
          </cell>
          <cell r="B2830" t="str">
            <v>FORRO PACOTE</v>
          </cell>
          <cell r="C2830"/>
          <cell r="D2830"/>
        </row>
        <row r="2831">
          <cell r="A2831">
            <v>73778</v>
          </cell>
          <cell r="B2831" t="str">
            <v>FORROS TIPO PACOTE</v>
          </cell>
          <cell r="C2831"/>
          <cell r="D2831"/>
        </row>
        <row r="2832">
          <cell r="A2832" t="str">
            <v>73778/001</v>
          </cell>
          <cell r="B2832" t="str">
            <v>FORRO EM CHAPAS DE FIBRA DE MADEIRA TIPO PACOTE, ACABAMENTO EM PINTURATEXTURIZADA BRANCA, INCLUSO ESTRUTURA EM PERFIS T DE ALUMINIO</v>
          </cell>
          <cell r="C2832" t="str">
            <v>M2</v>
          </cell>
          <cell r="D2832">
            <v>79.63</v>
          </cell>
        </row>
        <row r="2833">
          <cell r="A2833" t="str">
            <v>73778/002</v>
          </cell>
          <cell r="B2833" t="str">
            <v>FORRO TIPO PARALINE COM REGUAS ABERTAS LISAS PERFURADAS EM ACO GALVANIZADO</v>
          </cell>
          <cell r="C2833" t="str">
            <v>M2</v>
          </cell>
          <cell r="D2833">
            <v>98</v>
          </cell>
        </row>
        <row r="2834">
          <cell r="A2834" t="str">
            <v>73778/003</v>
          </cell>
          <cell r="B2834" t="str">
            <v>FORRO TIPO FIBRAROC ESPESSURA 15MM, PERFIL CARTOLA</v>
          </cell>
          <cell r="C2834" t="str">
            <v>M2</v>
          </cell>
          <cell r="D2834">
            <v>68.27</v>
          </cell>
        </row>
        <row r="2835">
          <cell r="A2835" t="str">
            <v>73778/004</v>
          </cell>
          <cell r="B2835" t="str">
            <v>FORRO EM PLACAS DE LA DE VIDRO, REVESTIDO COM FILME PLASTICO, ESPESSURA 15MM</v>
          </cell>
          <cell r="C2835" t="str">
            <v>M2</v>
          </cell>
          <cell r="D2835">
            <v>51.78</v>
          </cell>
        </row>
        <row r="2836">
          <cell r="A2836">
            <v>257</v>
          </cell>
          <cell r="B2836" t="str">
            <v>LAMINADO PARA PAREDE</v>
          </cell>
          <cell r="C2836"/>
          <cell r="D2836"/>
        </row>
        <row r="2837">
          <cell r="A2837">
            <v>72200</v>
          </cell>
          <cell r="B2837" t="str">
            <v>REVESTIMENTO EM LAMINADO MELAMINICO TEXTURIZADO, ESPESSURA 1,3MM, FIXADO COM COLA</v>
          </cell>
          <cell r="C2837" t="str">
            <v>M2</v>
          </cell>
          <cell r="D2837">
            <v>46.26</v>
          </cell>
        </row>
        <row r="2838">
          <cell r="A2838">
            <v>290</v>
          </cell>
          <cell r="B2838" t="str">
            <v>REVESTIMENTO DE CORRIMAO</v>
          </cell>
          <cell r="C2838"/>
          <cell r="D2838"/>
        </row>
        <row r="2839">
          <cell r="A2839">
            <v>73807</v>
          </cell>
          <cell r="B2839" t="str">
            <v>CORRIMAO DE GRANITO ARTIFICIAL (MARMORITE) COM 15 CM DE LARGURA</v>
          </cell>
          <cell r="C2839"/>
          <cell r="D2839"/>
        </row>
        <row r="2840">
          <cell r="A2840" t="str">
            <v>73807/001</v>
          </cell>
          <cell r="B2840" t="str">
            <v>CORRIMAO EM MARMORITE, LARGURA 15CM</v>
          </cell>
          <cell r="C2840" t="str">
            <v>M</v>
          </cell>
          <cell r="D2840">
            <v>44.19</v>
          </cell>
        </row>
        <row r="2841">
          <cell r="A2841">
            <v>311</v>
          </cell>
          <cell r="B2841" t="str">
            <v>FORRO METALICO/PVC</v>
          </cell>
          <cell r="C2841"/>
          <cell r="D2841"/>
        </row>
        <row r="2842">
          <cell r="A2842">
            <v>41602</v>
          </cell>
          <cell r="B2842" t="str">
            <v>FORRO PVC EM PLACAS COM LARGURA DE 10CM, ESPESSURA 8MM, COMP DE 6,0M,LISO, (INCLUSIVE COLOCACAO, EXCLUSIVE ESTRUTURA DE SUPORTE)</v>
          </cell>
          <cell r="C2842" t="str">
            <v>M2</v>
          </cell>
          <cell r="D2842">
            <v>20</v>
          </cell>
        </row>
        <row r="2843">
          <cell r="A2843">
            <v>72201</v>
          </cell>
          <cell r="B2843" t="str">
            <v>RECOLOCACO DE FORROS EM REGUA DE PVC E PERFIS, CONSIDERANDO REAPROVEITAMENTO DO MATERIAL</v>
          </cell>
          <cell r="C2843" t="str">
            <v>M2</v>
          </cell>
          <cell r="D2843">
            <v>4.76</v>
          </cell>
        </row>
        <row r="2844">
          <cell r="A2844">
            <v>315</v>
          </cell>
          <cell r="B2844" t="str">
            <v>REVESTIMENTO TERMICO E/OU ACUSTICO</v>
          </cell>
          <cell r="C2844"/>
          <cell r="D2844"/>
        </row>
        <row r="2845">
          <cell r="A2845">
            <v>72198</v>
          </cell>
          <cell r="B2845" t="str">
            <v>ISOLAMENTO TERMICO COM ARGAMASSA TRACO 1:3 (CIMENTO E AREIA), COM ADICAO DE PEROLAS DE ISOPOR, ESPESSURA 6CM</v>
          </cell>
          <cell r="C2845" t="str">
            <v>M2</v>
          </cell>
          <cell r="D2845">
            <v>59.44</v>
          </cell>
        </row>
        <row r="2846">
          <cell r="A2846">
            <v>73833</v>
          </cell>
          <cell r="B2846" t="str">
            <v>ISOLAMENTO TERMICO C/LA DE VIDRO</v>
          </cell>
          <cell r="C2846"/>
          <cell r="D2846"/>
        </row>
        <row r="2847">
          <cell r="A2847" t="str">
            <v>73833/001</v>
          </cell>
          <cell r="B2847" t="str">
            <v>ISOLAMENTO TERMICO COM MANTA DE LA DE VIDRO, ESPESSURA 2,5CM</v>
          </cell>
          <cell r="C2847" t="str">
            <v>M2</v>
          </cell>
          <cell r="D2847">
            <v>49.14</v>
          </cell>
        </row>
        <row r="2848">
          <cell r="A2848" t="str">
            <v>SEDI</v>
          </cell>
          <cell r="B2848" t="str">
            <v>SERVICOS DIVERSOS</v>
          </cell>
          <cell r="C2848"/>
          <cell r="D2848"/>
        </row>
        <row r="2849">
          <cell r="A2849">
            <v>148</v>
          </cell>
          <cell r="B2849" t="str">
            <v>JUNTA ELASTICA</v>
          </cell>
          <cell r="C2849"/>
          <cell r="D2849"/>
        </row>
        <row r="2850">
          <cell r="A2850">
            <v>73754</v>
          </cell>
          <cell r="B2850" t="str">
            <v>JUNTA DE DILATACAO E VEDACAO</v>
          </cell>
          <cell r="C2850"/>
          <cell r="D2850"/>
        </row>
        <row r="2851">
          <cell r="A2851" t="str">
            <v>73754/001</v>
          </cell>
          <cell r="B2851" t="str">
            <v>JUNTA DE DILATACAO E VEDACAO TIPO JEENE, INCLUSO CORTE E REMOCAO DO PAVIMENTO</v>
          </cell>
          <cell r="C2851" t="str">
            <v>M</v>
          </cell>
          <cell r="D2851">
            <v>310.08999999999997</v>
          </cell>
        </row>
        <row r="2852">
          <cell r="A2852">
            <v>73898</v>
          </cell>
          <cell r="B2852" t="str">
            <v>JUNTA ELASTICA</v>
          </cell>
          <cell r="C2852"/>
          <cell r="D2852"/>
        </row>
        <row r="2853">
          <cell r="A2853" t="str">
            <v>73898/001</v>
          </cell>
          <cell r="B2853" t="str">
            <v>JUNTA DE DILATACAO ELASTICA (PVC) O-220/6 PRESSAO ATE 30 MCA</v>
          </cell>
          <cell r="C2853" t="str">
            <v>M</v>
          </cell>
          <cell r="D2853">
            <v>73.180000000000007</v>
          </cell>
        </row>
        <row r="2854">
          <cell r="A2854">
            <v>209</v>
          </cell>
          <cell r="B2854" t="str">
            <v>ANDAIMES</v>
          </cell>
          <cell r="C2854"/>
          <cell r="D2854"/>
        </row>
        <row r="2855">
          <cell r="A2855">
            <v>72817</v>
          </cell>
          <cell r="B2855" t="str">
            <v>BANDEJA SALVA-VIDAS/COLETA DE ENTULHOS, COM TABUA</v>
          </cell>
          <cell r="C2855" t="str">
            <v>M</v>
          </cell>
          <cell r="D2855">
            <v>121.07</v>
          </cell>
        </row>
        <row r="2856">
          <cell r="A2856">
            <v>73618</v>
          </cell>
          <cell r="B2856" t="str">
            <v>LOCACAO DE ANDAIME METALICO TIPO FACHADEIRO</v>
          </cell>
          <cell r="C2856" t="str">
            <v>M2</v>
          </cell>
          <cell r="D2856">
            <v>5.29</v>
          </cell>
        </row>
        <row r="2857">
          <cell r="A2857">
            <v>73673</v>
          </cell>
          <cell r="B2857" t="str">
            <v>ANDAIME PARA REVESTIMENTO DE FORROS EM MADEIRA DE 3A</v>
          </cell>
          <cell r="C2857" t="str">
            <v>M2</v>
          </cell>
          <cell r="D2857">
            <v>10.34</v>
          </cell>
        </row>
        <row r="2858">
          <cell r="A2858">
            <v>73674</v>
          </cell>
          <cell r="B2858" t="str">
            <v>ANDAIME PARA ALVENARIA EM MADEIRA DE 2A</v>
          </cell>
          <cell r="C2858" t="str">
            <v>M2</v>
          </cell>
          <cell r="D2858">
            <v>12.49</v>
          </cell>
        </row>
        <row r="2859">
          <cell r="A2859">
            <v>73804</v>
          </cell>
          <cell r="B2859" t="str">
            <v>PROTECAO PARA FACHADAS</v>
          </cell>
          <cell r="C2859"/>
          <cell r="D2859"/>
        </row>
        <row r="2860">
          <cell r="A2860" t="str">
            <v>73804/001</v>
          </cell>
          <cell r="B2860" t="str">
            <v>PROTECAO DE FACHADA COM TELA DE POLIPROPILENO FIXADA EM ESTRUTURA DE MADEIRA COM ARAME GALVANIZADO</v>
          </cell>
          <cell r="C2860" t="str">
            <v>M2</v>
          </cell>
          <cell r="D2860">
            <v>14.92</v>
          </cell>
        </row>
        <row r="2861">
          <cell r="A2861">
            <v>210</v>
          </cell>
          <cell r="B2861" t="str">
            <v>ARGAMASSAS</v>
          </cell>
          <cell r="C2861"/>
          <cell r="D2861"/>
        </row>
        <row r="2862">
          <cell r="A2862">
            <v>6011</v>
          </cell>
          <cell r="B2862" t="str">
            <v>ARGAMASSA TRACO 1:3 (CIMENTO E AREIA MEDIA PENEIRADA), PREPARO MECANICO</v>
          </cell>
          <cell r="C2862" t="str">
            <v>M3</v>
          </cell>
          <cell r="D2862">
            <v>389.26</v>
          </cell>
        </row>
        <row r="2863">
          <cell r="A2863">
            <v>6013</v>
          </cell>
          <cell r="B2863" t="str">
            <v>ARGAMASSA TRACO 1:3 (CIMENTO E AREIA GROSSA NAO PENEIRADA), PREPARO MECANICO</v>
          </cell>
          <cell r="C2863" t="str">
            <v>M3</v>
          </cell>
          <cell r="D2863">
            <v>311.93</v>
          </cell>
        </row>
        <row r="2864">
          <cell r="A2864">
            <v>6014</v>
          </cell>
          <cell r="B2864" t="str">
            <v>ARGAMASSA TRACO 1:4 (CIMENTO E AREIA MEDIA PENEIRADA), PREPARO MECANICO</v>
          </cell>
          <cell r="C2864" t="str">
            <v>M3</v>
          </cell>
          <cell r="D2864">
            <v>339.25</v>
          </cell>
        </row>
        <row r="2865">
          <cell r="A2865">
            <v>6016</v>
          </cell>
          <cell r="B2865" t="str">
            <v>ARGAMASSA TRACO 1:5 (CIMENTO E AREIA MEDIA NAO PENEIRADA), PREPARO MECANICO</v>
          </cell>
          <cell r="C2865" t="str">
            <v>M3</v>
          </cell>
          <cell r="D2865">
            <v>227.78</v>
          </cell>
        </row>
        <row r="2866">
          <cell r="A2866">
            <v>6019</v>
          </cell>
          <cell r="B2866" t="str">
            <v>ARGAMASSA TRACO 1:6 (CIMENTO E AREIA MEDIA NAO PENEIRADA), PREPARO MECANICO</v>
          </cell>
          <cell r="C2866" t="str">
            <v>M3</v>
          </cell>
          <cell r="D2866">
            <v>204.28</v>
          </cell>
        </row>
        <row r="2867">
          <cell r="A2867">
            <v>6020</v>
          </cell>
          <cell r="B2867" t="str">
            <v>ARGAMASSA CIMENTO/AREIA GROSSA SEM PENEIRAR 1:8 PREPARO MANUAL</v>
          </cell>
          <cell r="C2867" t="str">
            <v>M3</v>
          </cell>
          <cell r="D2867">
            <v>209.65</v>
          </cell>
        </row>
        <row r="2868">
          <cell r="A2868">
            <v>6022</v>
          </cell>
          <cell r="B2868" t="str">
            <v>ARGAMASSA TRACO 1:2 (CAL E AREIA FINA PENEIRADA), PREPARO MANUAL</v>
          </cell>
          <cell r="C2868" t="str">
            <v>M3</v>
          </cell>
          <cell r="D2868">
            <v>286.08</v>
          </cell>
        </row>
        <row r="2869">
          <cell r="A2869">
            <v>6023</v>
          </cell>
          <cell r="B2869" t="str">
            <v>ARGAMASSA TRACO 1:4,5 (CAL E AREIA MEDIA NAO PENEIRADA), PREPARO MECANICO</v>
          </cell>
          <cell r="C2869" t="str">
            <v>M3</v>
          </cell>
          <cell r="D2869">
            <v>148.02000000000001</v>
          </cell>
        </row>
        <row r="2870">
          <cell r="A2870">
            <v>6025</v>
          </cell>
          <cell r="B2870" t="str">
            <v>ARGAMASSA TRACO 1:4,5 (CAL E AREIA MEDIA NAO PENEIRADA), PREPARO MANUAL</v>
          </cell>
          <cell r="C2870" t="str">
            <v>M3</v>
          </cell>
          <cell r="D2870">
            <v>169.47</v>
          </cell>
        </row>
        <row r="2871">
          <cell r="A2871">
            <v>6026</v>
          </cell>
          <cell r="B2871" t="str">
            <v>ARGAMASSA TRACO 1:5 (CAL E AREIA MEDIA NAO PENEIRADA), PREPARO MANUAL</v>
          </cell>
          <cell r="C2871" t="str">
            <v>M3</v>
          </cell>
          <cell r="D2871">
            <v>160.38</v>
          </cell>
        </row>
        <row r="2872">
          <cell r="A2872">
            <v>6028</v>
          </cell>
          <cell r="B2872" t="str">
            <v>ARGAMASSA TRACO 1:2:8 (CIMENTO, CAL E AREIA MEDIA NAO PENEIRADA), PREPARO MECANICO</v>
          </cell>
          <cell r="C2872" t="str">
            <v>M3</v>
          </cell>
          <cell r="D2872">
            <v>243.01</v>
          </cell>
        </row>
        <row r="2873">
          <cell r="A2873">
            <v>6030</v>
          </cell>
          <cell r="B2873" t="str">
            <v>ARGAMASSA TRACO 1:2:9 (CIMENTO, CAL E AREIA MEDIA NAO PENEIRADA), PREPARO MECANICO</v>
          </cell>
          <cell r="C2873" t="str">
            <v>M3</v>
          </cell>
          <cell r="D2873">
            <v>226.82</v>
          </cell>
        </row>
        <row r="2874">
          <cell r="A2874">
            <v>6032</v>
          </cell>
          <cell r="B2874" t="str">
            <v>ARGAMASSA TRACO 1:0,5:8 (CIMENTO, CAL E AREIA MEDIA NAO PENEIRADA),PREPARO MECANICO</v>
          </cell>
          <cell r="C2874" t="str">
            <v>M3</v>
          </cell>
          <cell r="D2874">
            <v>192.69</v>
          </cell>
        </row>
        <row r="2875">
          <cell r="A2875">
            <v>6033</v>
          </cell>
          <cell r="B2875" t="str">
            <v>ARGAMASSA TRACO 1:2:11 (CIMENTO, CAL E AREIA MEDIA NAO PENEIRADA), PREPARO MECANICO</v>
          </cell>
          <cell r="C2875" t="str">
            <v>M3</v>
          </cell>
          <cell r="D2875">
            <v>203.34</v>
          </cell>
        </row>
        <row r="2876">
          <cell r="A2876">
            <v>6034</v>
          </cell>
          <cell r="B2876" t="str">
            <v>ARGAMASSA TRACO 1:2:11 (CIMENTO, CAL E AREIA MEDIA PENEIRADA), PREPARO MECANICO</v>
          </cell>
          <cell r="C2876" t="str">
            <v>M3</v>
          </cell>
          <cell r="D2876">
            <v>280.31</v>
          </cell>
        </row>
        <row r="2877">
          <cell r="A2877">
            <v>6035</v>
          </cell>
          <cell r="B2877" t="str">
            <v>ARGAMASSA TRACO 1:3:9 (CIMENTO, CAL E AREIA FINA PENEIRADA), PREPAROMECANICO</v>
          </cell>
          <cell r="C2877" t="str">
            <v>M3</v>
          </cell>
          <cell r="D2877">
            <v>323.61</v>
          </cell>
        </row>
        <row r="2878">
          <cell r="A2878">
            <v>6036</v>
          </cell>
          <cell r="B2878" t="str">
            <v>ARGAMASSA TRACO 1:4,5 (CAL E AREIA FINA PENEIRADA), PREPARO MECANICO</v>
          </cell>
          <cell r="C2878" t="str">
            <v>M3</v>
          </cell>
          <cell r="D2878">
            <v>222.44</v>
          </cell>
        </row>
        <row r="2879">
          <cell r="A2879">
            <v>6037</v>
          </cell>
          <cell r="B2879" t="str">
            <v>ARGAMASSA TRACO 1:4 (CAL E AREIA MEDIA NÃO PENEIRADA) + 130KG CIMENTO, PREPARO MECANICO</v>
          </cell>
          <cell r="C2879" t="str">
            <v>M3</v>
          </cell>
          <cell r="D2879">
            <v>220.16</v>
          </cell>
        </row>
        <row r="2880">
          <cell r="A2880">
            <v>6038</v>
          </cell>
          <cell r="B2880" t="str">
            <v>ARGAMASSA TRACO 1:4 (CAL E AREIA MEDIA PENEIRADA), + 130KG DE CIMENTO- PREPARO MECANICO</v>
          </cell>
          <cell r="C2880" t="str">
            <v>M3</v>
          </cell>
          <cell r="D2880">
            <v>297.12</v>
          </cell>
        </row>
        <row r="2881">
          <cell r="A2881">
            <v>6039</v>
          </cell>
          <cell r="B2881" t="str">
            <v>ARGAMASSA TRACO 1:1:4 (CIMENTO, CAL E AREIA MEDIA NAO PENEIRADA), PREPARO MECANICO</v>
          </cell>
          <cell r="C2881" t="str">
            <v>M3</v>
          </cell>
          <cell r="D2881">
            <v>323.44</v>
          </cell>
        </row>
        <row r="2882">
          <cell r="A2882">
            <v>6040</v>
          </cell>
          <cell r="B2882" t="str">
            <v>ARGAMASSA TRACO 1:0,5:5 (CIMENTO, CAL E AREIA MEDIA NAO PENEIRADA), PREPARO MECANICO</v>
          </cell>
          <cell r="C2882" t="str">
            <v>M3</v>
          </cell>
          <cell r="D2882">
            <v>251.02</v>
          </cell>
        </row>
        <row r="2883">
          <cell r="A2883">
            <v>75492</v>
          </cell>
          <cell r="B2883" t="str">
            <v>ARGAMASSA CIMENTO/AREIA MEDIA 1:3 - PREPARO MECANICO (BETONEIRA ELETRICA)</v>
          </cell>
          <cell r="C2883" t="str">
            <v>M3</v>
          </cell>
          <cell r="D2883">
            <v>270.60000000000002</v>
          </cell>
        </row>
        <row r="2884">
          <cell r="A2884">
            <v>75493</v>
          </cell>
          <cell r="B2884" t="str">
            <v>ARGAMASSA CIMENTO/AREIA MEDIA 1:4 - PREPARO MECANICO (BETONEIRA ELETRICA)</v>
          </cell>
          <cell r="C2884" t="str">
            <v>M3</v>
          </cell>
          <cell r="D2884">
            <v>257.58999999999997</v>
          </cell>
        </row>
        <row r="2885">
          <cell r="A2885">
            <v>75494</v>
          </cell>
          <cell r="B2885" t="str">
            <v>ARGAMASSA CIMENTO/AREIA MEDIA 1:5 - PREPARO MECANICO (BETONEIRA ELETRICA)</v>
          </cell>
          <cell r="C2885" t="str">
            <v>M3</v>
          </cell>
          <cell r="D2885">
            <v>235.11</v>
          </cell>
        </row>
        <row r="2886">
          <cell r="A2886">
            <v>75495</v>
          </cell>
          <cell r="B2886" t="str">
            <v>ARGAMASSA CIMENTO AREIA/MEDIA 1:6 - PREPARO MECANICO (BETONEIRA ELETRICA)</v>
          </cell>
          <cell r="C2886" t="str">
            <v>M3</v>
          </cell>
          <cell r="D2886">
            <v>219.37</v>
          </cell>
        </row>
        <row r="2887">
          <cell r="A2887">
            <v>211</v>
          </cell>
          <cell r="B2887" t="str">
            <v>CARGA, DESCARGA E TRANSPORTE DE MATERIAIS</v>
          </cell>
          <cell r="C2887"/>
          <cell r="D2887"/>
        </row>
        <row r="2888">
          <cell r="A2888">
            <v>72871</v>
          </cell>
          <cell r="B2888" t="str">
            <v>MOBILIZACAO E INSTALACAO DE 01 EQUIPAMENTO DE SONDAGEM, DISTANCIA ATE10KM</v>
          </cell>
          <cell r="C2888" t="str">
            <v>UN</v>
          </cell>
          <cell r="D2888">
            <v>166.25</v>
          </cell>
        </row>
        <row r="2889">
          <cell r="A2889">
            <v>72872</v>
          </cell>
          <cell r="B2889" t="str">
            <v>MOBILIZACAO E INSTALACAO DE 01 EQUIPAMENTO DE SONDAGEM, DISTANCIA DE 10KM ATE 20KM</v>
          </cell>
          <cell r="C2889" t="str">
            <v>UN</v>
          </cell>
          <cell r="D2889">
            <v>282.35000000000002</v>
          </cell>
        </row>
        <row r="2890">
          <cell r="A2890">
            <v>72873</v>
          </cell>
          <cell r="B2890" t="str">
            <v>MOBILIZACAO E INSTALACAO DE 01 EQUIPAMENTO DE SONDAGEM, DISTANCIA ACIMA DE 20KM</v>
          </cell>
          <cell r="C2890" t="str">
            <v>UN</v>
          </cell>
          <cell r="D2890">
            <v>398.44</v>
          </cell>
        </row>
        <row r="2891">
          <cell r="A2891">
            <v>73901</v>
          </cell>
          <cell r="B2891" t="str">
            <v>TRANSPORTE VERTICAL</v>
          </cell>
          <cell r="C2891"/>
          <cell r="D2891"/>
        </row>
        <row r="2892">
          <cell r="A2892" t="str">
            <v>73901/001</v>
          </cell>
          <cell r="B2892" t="str">
            <v>TRANSPORTE VERTICAL MANUAL DE MATERIAIS DIVERSOS A 1ª LAJE</v>
          </cell>
          <cell r="C2892" t="str">
            <v>M3</v>
          </cell>
          <cell r="D2892">
            <v>12</v>
          </cell>
        </row>
        <row r="2893">
          <cell r="A2893" t="str">
            <v>73901/002</v>
          </cell>
          <cell r="B2893" t="str">
            <v>TRANSPORTE VERTICAL MANUAL DE MATERIAIS DIVERSOS A 2ª LAJE</v>
          </cell>
          <cell r="C2893" t="str">
            <v>M3</v>
          </cell>
          <cell r="D2893">
            <v>28.8</v>
          </cell>
        </row>
        <row r="2894">
          <cell r="A2894" t="str">
            <v>73901/003</v>
          </cell>
          <cell r="B2894" t="str">
            <v>TRANSPORTE VERTICAL MANUAL DE MATERIAIS DIVERSOS A 1ª LAJE</v>
          </cell>
          <cell r="C2894" t="str">
            <v>T</v>
          </cell>
          <cell r="D2894">
            <v>24</v>
          </cell>
        </row>
        <row r="2895">
          <cell r="A2895" t="str">
            <v>73901/004</v>
          </cell>
          <cell r="B2895" t="str">
            <v>TRANSPORTE VERTICAL MANUAL DE MATERIAIS DIVERSOS A 2ª LAJE</v>
          </cell>
          <cell r="C2895" t="str">
            <v>T</v>
          </cell>
          <cell r="D2895">
            <v>39.770000000000003</v>
          </cell>
        </row>
        <row r="2896">
          <cell r="A2896">
            <v>74023</v>
          </cell>
          <cell r="B2896" t="str">
            <v>TRANSPORTE HORIZONTAL MANUAL</v>
          </cell>
          <cell r="C2896"/>
          <cell r="D2896"/>
        </row>
        <row r="2897">
          <cell r="A2897" t="str">
            <v>74023/001</v>
          </cell>
          <cell r="B2897" t="str">
            <v>TRANSPORTE HORIZONTAL DE MATERIAIS DIVERSOS A 30M</v>
          </cell>
          <cell r="C2897" t="str">
            <v>M3</v>
          </cell>
          <cell r="D2897">
            <v>16.46</v>
          </cell>
        </row>
        <row r="2898">
          <cell r="A2898" t="str">
            <v>74023/002</v>
          </cell>
          <cell r="B2898" t="str">
            <v>TRANSPORTE HORIZONTAL DE MATERIAIS DIVERSOS A 40M</v>
          </cell>
          <cell r="C2898" t="str">
            <v>M3</v>
          </cell>
          <cell r="D2898">
            <v>18.510000000000002</v>
          </cell>
        </row>
        <row r="2899">
          <cell r="A2899" t="str">
            <v>74023/003</v>
          </cell>
          <cell r="B2899" t="str">
            <v>TRANSPORTE HORIZONTAL DE MATERIAIS DIVERSOS A 50M</v>
          </cell>
          <cell r="C2899" t="str">
            <v>M3</v>
          </cell>
          <cell r="D2899">
            <v>19.89</v>
          </cell>
        </row>
        <row r="2900">
          <cell r="A2900" t="str">
            <v>74023/004</v>
          </cell>
          <cell r="B2900" t="str">
            <v>TRANSPORTE HORIZONTAL DE MATERIAIS DIVERSOS A 60M</v>
          </cell>
          <cell r="C2900" t="str">
            <v>M3</v>
          </cell>
          <cell r="D2900">
            <v>20.91</v>
          </cell>
        </row>
        <row r="2901">
          <cell r="A2901" t="str">
            <v>74023/005</v>
          </cell>
          <cell r="B2901" t="str">
            <v>TRANSPORTE HORIZONTAL DE MATERIAIS DIVERSOS A 100M</v>
          </cell>
          <cell r="C2901" t="str">
            <v>M3</v>
          </cell>
          <cell r="D2901">
            <v>27.43</v>
          </cell>
        </row>
        <row r="2902">
          <cell r="A2902" t="str">
            <v>74023/006</v>
          </cell>
          <cell r="B2902" t="str">
            <v>TRANSPORTE HORIZONTAL DE MATERIAIS DIVERSOS A 30M</v>
          </cell>
          <cell r="C2902" t="str">
            <v>T</v>
          </cell>
          <cell r="D2902">
            <v>10.29</v>
          </cell>
        </row>
        <row r="2903">
          <cell r="A2903" t="str">
            <v>74023/007</v>
          </cell>
          <cell r="B2903" t="str">
            <v>TRANSPORTE HORIZONTAL DE MATERIAIS DIVERSOS A 40M</v>
          </cell>
          <cell r="C2903" t="str">
            <v>T</v>
          </cell>
          <cell r="D2903">
            <v>11.31</v>
          </cell>
        </row>
        <row r="2904">
          <cell r="A2904" t="str">
            <v>74023/008</v>
          </cell>
          <cell r="B2904" t="str">
            <v>TRANSPORTE HORIZONTAL DE MATERIAIS DIVERSOS A 50M</v>
          </cell>
          <cell r="C2904" t="str">
            <v>T</v>
          </cell>
          <cell r="D2904">
            <v>12.34</v>
          </cell>
        </row>
        <row r="2905">
          <cell r="A2905" t="str">
            <v>74023/009</v>
          </cell>
          <cell r="B2905" t="str">
            <v>TRANSPORTE HORIZONTAL DE MATERIAIS DIVERSOS A 60M</v>
          </cell>
          <cell r="C2905" t="str">
            <v>T</v>
          </cell>
          <cell r="D2905">
            <v>13.37</v>
          </cell>
        </row>
        <row r="2906">
          <cell r="A2906" t="str">
            <v>74023/010</v>
          </cell>
          <cell r="B2906" t="str">
            <v>TRANSPORTE HORIZONTAL DE MATERIAIS DIVERSOS A 100M</v>
          </cell>
          <cell r="C2906" t="str">
            <v>T</v>
          </cell>
          <cell r="D2906">
            <v>16.8</v>
          </cell>
        </row>
        <row r="2907">
          <cell r="A2907">
            <v>212</v>
          </cell>
          <cell r="B2907" t="str">
            <v>LIMPEZA E ARREMATES FINAIS</v>
          </cell>
          <cell r="C2907"/>
          <cell r="D2907"/>
        </row>
        <row r="2908">
          <cell r="A2908">
            <v>9537</v>
          </cell>
          <cell r="B2908" t="str">
            <v>LIMPEZA FINAL DA OBRA</v>
          </cell>
          <cell r="C2908" t="str">
            <v>M2</v>
          </cell>
          <cell r="D2908">
            <v>1.1100000000000001</v>
          </cell>
        </row>
        <row r="2909">
          <cell r="A2909">
            <v>73745</v>
          </cell>
          <cell r="B2909" t="str">
            <v>LIMPEZAS DE SUPERFICIES</v>
          </cell>
          <cell r="C2909"/>
          <cell r="D2909"/>
        </row>
        <row r="2910">
          <cell r="A2910" t="str">
            <v>73745/001</v>
          </cell>
          <cell r="B2910" t="str">
            <v>LIMPEZA DE ESTRUTURAL DE ACO OU CONCRETO COM JATEAMENTO DE AREIA</v>
          </cell>
          <cell r="C2910" t="str">
            <v>M2</v>
          </cell>
          <cell r="D2910">
            <v>5.58</v>
          </cell>
        </row>
        <row r="2911">
          <cell r="A2911">
            <v>73800</v>
          </cell>
          <cell r="B2911" t="str">
            <v>POLIMENTO DE PISOS</v>
          </cell>
          <cell r="C2911"/>
          <cell r="D2911"/>
        </row>
        <row r="2912">
          <cell r="A2912" t="str">
            <v>73800/001</v>
          </cell>
          <cell r="B2912" t="str">
            <v>LIMPEZA E POLIMENTO MECANIZADO EM PISO ALTA RESISTENCIA, UTILIZANDO ESTUQUE COM ADESIVO, CIMENTO BRANCO E CORANTE</v>
          </cell>
          <cell r="C2912" t="str">
            <v>M2</v>
          </cell>
          <cell r="D2912">
            <v>22.09</v>
          </cell>
        </row>
        <row r="2913">
          <cell r="A2913">
            <v>73806</v>
          </cell>
          <cell r="B2913" t="str">
            <v>LIMPEZA DE SUPERFICIES</v>
          </cell>
          <cell r="C2913"/>
          <cell r="D2913"/>
        </row>
        <row r="2914">
          <cell r="A2914" t="str">
            <v>73806/001</v>
          </cell>
          <cell r="B2914" t="str">
            <v>LIMPEZA DE SUPERFICIES COM JATO DE ALTA PRESSAO DE AR E AGUA</v>
          </cell>
          <cell r="C2914" t="str">
            <v>M2</v>
          </cell>
          <cell r="D2914">
            <v>0.73</v>
          </cell>
        </row>
        <row r="2915">
          <cell r="A2915">
            <v>73948</v>
          </cell>
          <cell r="B2915" t="str">
            <v>LIMPEZA DIVERSAS DA OBRA</v>
          </cell>
          <cell r="C2915"/>
          <cell r="D2915"/>
        </row>
        <row r="2916">
          <cell r="A2916" t="str">
            <v>73948/001</v>
          </cell>
          <cell r="B2916" t="str">
            <v>LIMPEZA REVESTIMENTO PLASTICO EM PAREDE</v>
          </cell>
          <cell r="C2916" t="str">
            <v>M2</v>
          </cell>
          <cell r="D2916">
            <v>7.95</v>
          </cell>
        </row>
        <row r="2917">
          <cell r="A2917" t="str">
            <v>73948/002</v>
          </cell>
          <cell r="B2917" t="str">
            <v>LIMPEZA/PREPARO SUPERFICIE CONCRETO P/PINTURA</v>
          </cell>
          <cell r="C2917" t="str">
            <v>M2</v>
          </cell>
          <cell r="D2917">
            <v>3.72</v>
          </cell>
        </row>
        <row r="2918">
          <cell r="A2918" t="str">
            <v>73948/003</v>
          </cell>
          <cell r="B2918" t="str">
            <v>LIMPEZA AZULEJO</v>
          </cell>
          <cell r="C2918" t="str">
            <v>M2</v>
          </cell>
          <cell r="D2918">
            <v>2.62</v>
          </cell>
        </row>
        <row r="2919">
          <cell r="A2919" t="str">
            <v>73948/004</v>
          </cell>
          <cell r="B2919" t="str">
            <v>LIMPEZA E LAVAGEM DE PASTILHAS</v>
          </cell>
          <cell r="C2919" t="str">
            <v>M2</v>
          </cell>
          <cell r="D2919">
            <v>3.72</v>
          </cell>
        </row>
        <row r="2920">
          <cell r="A2920" t="str">
            <v>73948/005</v>
          </cell>
          <cell r="B2920" t="str">
            <v>LIMPEZA CHAPA MELAMINICA EM PAREDE</v>
          </cell>
          <cell r="C2920" t="str">
            <v>M2</v>
          </cell>
          <cell r="D2920">
            <v>2.71</v>
          </cell>
        </row>
        <row r="2921">
          <cell r="A2921" t="str">
            <v>73948/006</v>
          </cell>
          <cell r="B2921" t="str">
            <v>LIMPEZA LAMBRI ALUMINIO</v>
          </cell>
          <cell r="C2921" t="str">
            <v>M2</v>
          </cell>
          <cell r="D2921">
            <v>6.1</v>
          </cell>
        </row>
        <row r="2922">
          <cell r="A2922" t="str">
            <v>73948/007</v>
          </cell>
          <cell r="B2922" t="str">
            <v>LIMPEZA ESQUADRIA FERRO C/SOLVENTE</v>
          </cell>
          <cell r="C2922" t="str">
            <v>M2</v>
          </cell>
          <cell r="D2922">
            <v>10.69</v>
          </cell>
        </row>
        <row r="2923">
          <cell r="A2923" t="str">
            <v>73948/008</v>
          </cell>
          <cell r="B2923" t="str">
            <v>LIMPEZA VIDRO COMUM</v>
          </cell>
          <cell r="C2923" t="str">
            <v>M2</v>
          </cell>
          <cell r="D2923">
            <v>5.15</v>
          </cell>
        </row>
        <row r="2924">
          <cell r="A2924" t="str">
            <v>73948/009</v>
          </cell>
          <cell r="B2924" t="str">
            <v>LIMPEZA FORRO</v>
          </cell>
          <cell r="C2924" t="str">
            <v>M2</v>
          </cell>
          <cell r="D2924">
            <v>10.57</v>
          </cell>
        </row>
        <row r="2925">
          <cell r="A2925" t="str">
            <v>73948/010</v>
          </cell>
          <cell r="B2925" t="str">
            <v>LIMPEZA PISO MARMORE/GRANITO</v>
          </cell>
          <cell r="C2925" t="str">
            <v>M2</v>
          </cell>
          <cell r="D2925">
            <v>10.01</v>
          </cell>
        </row>
        <row r="2926">
          <cell r="A2926" t="str">
            <v>73948/011</v>
          </cell>
          <cell r="B2926" t="str">
            <v>LIMPEZA PISO CERAMICO</v>
          </cell>
          <cell r="C2926" t="str">
            <v>M2</v>
          </cell>
          <cell r="D2926">
            <v>9.0299999999999994</v>
          </cell>
        </row>
        <row r="2927">
          <cell r="A2927" t="str">
            <v>73948/012</v>
          </cell>
          <cell r="B2927" t="str">
            <v>LIMPEZA PISO PLACA BORRACHA C/ENCERAMENTO</v>
          </cell>
          <cell r="C2927" t="str">
            <v>M2</v>
          </cell>
          <cell r="D2927">
            <v>11.83</v>
          </cell>
        </row>
        <row r="2928">
          <cell r="A2928" t="str">
            <v>73948/013</v>
          </cell>
          <cell r="B2928" t="str">
            <v>LIMPEZA PISO PLACA BORRACHA</v>
          </cell>
          <cell r="C2928" t="str">
            <v>M2</v>
          </cell>
          <cell r="D2928">
            <v>4.29</v>
          </cell>
        </row>
        <row r="2929">
          <cell r="A2929" t="str">
            <v>73948/014</v>
          </cell>
          <cell r="B2929" t="str">
            <v>LIMPEZA PISO CIMENTADO</v>
          </cell>
          <cell r="C2929" t="str">
            <v>M2</v>
          </cell>
          <cell r="D2929">
            <v>5.41</v>
          </cell>
        </row>
        <row r="2930">
          <cell r="A2930" t="str">
            <v>73948/015</v>
          </cell>
          <cell r="B2930" t="str">
            <v>LIMPEZA PISO MARMORITE/GRANILITE</v>
          </cell>
          <cell r="C2930" t="str">
            <v>M2</v>
          </cell>
          <cell r="D2930">
            <v>6.3</v>
          </cell>
        </row>
        <row r="2931">
          <cell r="A2931" t="str">
            <v>73948/016</v>
          </cell>
          <cell r="B2931" t="str">
            <v>LIMPEZA MANUAL DO TERRENO (C/ RASPAGEM SUPERFICIAL)</v>
          </cell>
          <cell r="C2931" t="str">
            <v>M2</v>
          </cell>
          <cell r="D2931">
            <v>1.71</v>
          </cell>
        </row>
        <row r="2932">
          <cell r="A2932">
            <v>74086</v>
          </cell>
          <cell r="B2932" t="str">
            <v>LIMPEZA DIVERSAS DA OBRA</v>
          </cell>
          <cell r="C2932"/>
          <cell r="D2932"/>
        </row>
        <row r="2933">
          <cell r="A2933" t="str">
            <v>74086/001</v>
          </cell>
          <cell r="B2933" t="str">
            <v>LIMPEZA LOUCAS E METAIS</v>
          </cell>
          <cell r="C2933" t="str">
            <v>UN</v>
          </cell>
          <cell r="D2933">
            <v>11.51</v>
          </cell>
        </row>
        <row r="2934">
          <cell r="A2934">
            <v>74243</v>
          </cell>
          <cell r="B2934" t="str">
            <v>LIMPEZA GERAL DE QUADRA POLIESPORTIVA</v>
          </cell>
          <cell r="C2934"/>
          <cell r="D2934"/>
        </row>
        <row r="2935">
          <cell r="A2935" t="str">
            <v>74243/001</v>
          </cell>
          <cell r="B2935" t="str">
            <v>LIMPEZA GERAL DE QUADRA POLIESPORTIVA</v>
          </cell>
          <cell r="C2935" t="str">
            <v>M2</v>
          </cell>
          <cell r="D2935">
            <v>0.96</v>
          </cell>
        </row>
        <row r="2936">
          <cell r="A2936">
            <v>215</v>
          </cell>
          <cell r="B2936" t="str">
            <v>ABERTURA DE POCO | CISTERNA OU CACIMBA |</v>
          </cell>
          <cell r="C2936"/>
          <cell r="D2936"/>
        </row>
        <row r="2937">
          <cell r="A2937">
            <v>74163</v>
          </cell>
          <cell r="B2937" t="str">
            <v>PERFURACAO DE POCO</v>
          </cell>
          <cell r="C2937"/>
          <cell r="D2937"/>
        </row>
        <row r="2938">
          <cell r="A2938" t="str">
            <v>74163/001</v>
          </cell>
          <cell r="B2938" t="str">
            <v>PERFURACAO DE POCO COM PERFURATRIZ PNEUMATICA</v>
          </cell>
          <cell r="C2938" t="str">
            <v>M</v>
          </cell>
          <cell r="D2938">
            <v>19.79</v>
          </cell>
        </row>
        <row r="2939">
          <cell r="A2939" t="str">
            <v>74163/002</v>
          </cell>
          <cell r="B2939" t="str">
            <v>PERFURACAO DE POCO COM PERFURATRIZ A PERCUSSAO</v>
          </cell>
          <cell r="C2939" t="str">
            <v>M</v>
          </cell>
          <cell r="D2939">
            <v>43.76</v>
          </cell>
        </row>
        <row r="2940">
          <cell r="A2940">
            <v>216</v>
          </cell>
          <cell r="B2940" t="str">
            <v>POCO TUBULAR PROFUNDO</v>
          </cell>
          <cell r="C2940"/>
          <cell r="D2940"/>
        </row>
        <row r="2941">
          <cell r="A2941">
            <v>40841</v>
          </cell>
          <cell r="B2941" t="str">
            <v>ABRACADEIRA P/POCOS PROFUNDOS</v>
          </cell>
          <cell r="C2941" t="str">
            <v>UN</v>
          </cell>
          <cell r="D2941">
            <v>63.51</v>
          </cell>
        </row>
        <row r="2942">
          <cell r="A2942">
            <v>318</v>
          </cell>
          <cell r="B2942" t="str">
            <v>OUTROS</v>
          </cell>
          <cell r="C2942"/>
          <cell r="D2942"/>
        </row>
        <row r="2943">
          <cell r="A2943">
            <v>5962</v>
          </cell>
          <cell r="B2943" t="str">
            <v>TANQUE ESTACIONARIO TAA -MACARICO CAP 20 000 L - DEPRECIACAO E JUROS</v>
          </cell>
          <cell r="C2943" t="str">
            <v>UN</v>
          </cell>
          <cell r="D2943">
            <v>6.62</v>
          </cell>
        </row>
        <row r="2944">
          <cell r="A2944">
            <v>6391</v>
          </cell>
          <cell r="B2944" t="str">
            <v>SOLDA TOPO DESCENDENTE CHANFRADA ESPESSURA=1/4" CHAPA/PERFIL/TUBO ACOCOM CONVERSOR DIESEL.</v>
          </cell>
          <cell r="C2944" t="str">
            <v>M</v>
          </cell>
          <cell r="D2944">
            <v>62.71</v>
          </cell>
        </row>
        <row r="2945">
          <cell r="A2945">
            <v>71516</v>
          </cell>
          <cell r="B2945" t="str">
            <v>CONJUNTO DE MANGUEIRA PARA COMBATE A INCENDIO EM FIBRA DE POLIESTER PURA, COM 1.1/2", REVESTIDA INTERNAMENTE, COM 2 LANCES DE 15M CADA</v>
          </cell>
          <cell r="C2945" t="str">
            <v>UN</v>
          </cell>
          <cell r="D2945">
            <v>478.34</v>
          </cell>
        </row>
        <row r="2946">
          <cell r="A2946">
            <v>73289</v>
          </cell>
          <cell r="B2946" t="str">
            <v>CUSTOS C/MATRIAL-AQUECEDOR DE FLUIDO TERMICO C/CALDEIRA</v>
          </cell>
          <cell r="C2946" t="str">
            <v>H</v>
          </cell>
          <cell r="D2946">
            <v>4.6399999999999997</v>
          </cell>
        </row>
        <row r="2947">
          <cell r="A2947">
            <v>73360</v>
          </cell>
          <cell r="B2947" t="str">
            <v>AQUECEDOR DE FLUIDO TERMICO C/CALDEIRA - CHP</v>
          </cell>
          <cell r="C2947" t="str">
            <v>CHP</v>
          </cell>
          <cell r="D2947">
            <v>12.29</v>
          </cell>
        </row>
        <row r="2948">
          <cell r="A2948">
            <v>73916</v>
          </cell>
          <cell r="B2948" t="str">
            <v>´PLACA DE IDENTIFICAÇÃO</v>
          </cell>
          <cell r="C2948"/>
          <cell r="D2948"/>
        </row>
        <row r="2949">
          <cell r="A2949" t="str">
            <v>73916/001</v>
          </cell>
          <cell r="B2949" t="str">
            <v>PLACA DE IDENTIFICAÇÃO EM CHAPA GALVANIZADA NUM. 18, 12X18CM</v>
          </cell>
          <cell r="C2949" t="str">
            <v>UN</v>
          </cell>
          <cell r="D2949">
            <v>30.8</v>
          </cell>
        </row>
        <row r="2950">
          <cell r="A2950" t="str">
            <v>73916/002</v>
          </cell>
          <cell r="B2950" t="str">
            <v>PLACA ESMALTADA PARA IDENTIFICAÇÃO NR DE RUA, DIMENSÕES 45X25CM</v>
          </cell>
          <cell r="C2950" t="str">
            <v>UN</v>
          </cell>
          <cell r="D2950">
            <v>78.569999999999993</v>
          </cell>
        </row>
        <row r="2951">
          <cell r="A2951" t="str">
            <v>73916/003</v>
          </cell>
          <cell r="B2951" t="str">
            <v>PLACA DE IDENTIFICAÇÃO EM CHAPA GALVANIZADA NUM. 18, DIMENSÕES 8X12CM</v>
          </cell>
          <cell r="C2951" t="str">
            <v>UN</v>
          </cell>
          <cell r="D2951">
            <v>15.36</v>
          </cell>
        </row>
        <row r="2952">
          <cell r="A2952">
            <v>74029</v>
          </cell>
          <cell r="B2952" t="str">
            <v>BETONEIRAS</v>
          </cell>
          <cell r="C2952"/>
          <cell r="D2952"/>
        </row>
        <row r="2953">
          <cell r="A2953" t="str">
            <v>74029/001</v>
          </cell>
          <cell r="B2953" t="str">
            <v>BETONEIRA DIESEL 580L (CP) MISTURA SECA, CARREGAMENTO MECANICO E TAMBOR REVERSÍVEL. - EXCLUSIVE OPERADOR</v>
          </cell>
          <cell r="C2953" t="str">
            <v>H</v>
          </cell>
          <cell r="D2953">
            <v>13.52</v>
          </cell>
        </row>
        <row r="2954">
          <cell r="A2954" t="str">
            <v>74029/002</v>
          </cell>
          <cell r="B2954" t="str">
            <v>BETONEIRA DIESEL, 580L (CI) MISTURA SECA, CARREGADOR MECANICO E TAMBORREVERSÍVEL.- EXCLUSIVE OPERADOR</v>
          </cell>
          <cell r="C2954" t="str">
            <v>H</v>
          </cell>
          <cell r="D2954">
            <v>4.92</v>
          </cell>
        </row>
        <row r="2955">
          <cell r="A2955">
            <v>74030</v>
          </cell>
          <cell r="B2955" t="str">
            <v>GUINDASTES E/OU BRAÇO MECÂNICO</v>
          </cell>
          <cell r="C2955"/>
          <cell r="D2955"/>
        </row>
        <row r="2956">
          <cell r="A2956" t="str">
            <v>74030/001</v>
          </cell>
          <cell r="B2956" t="str">
            <v>GUINDAUTO (CI) CAP.3,5 TON., MONTADO SOBRE CAMINHÃO TOCO (EXCL. O CAMINHÃO) APROX.2,0M DE ALCANCE HORIZONTAL, 7,0 NA VERTICAL. EXCL. OPERADOR.</v>
          </cell>
          <cell r="C2956" t="str">
            <v>H</v>
          </cell>
          <cell r="D2956">
            <v>16.989999999999998</v>
          </cell>
        </row>
        <row r="2957">
          <cell r="A2957" t="str">
            <v>74030/002</v>
          </cell>
          <cell r="B2957" t="str">
            <v>GUINDAUTO (CP) CARGA MAX 3,25T (A 2M) E 1,62T (A 4M), ALTURA MAX = 6,6M, MONTADO SOBRE CAMINHÃO TOCO (EXCL. O CAMINHÃO E OPERADOR).</v>
          </cell>
          <cell r="C2957" t="str">
            <v>H</v>
          </cell>
          <cell r="D2957">
            <v>19.21</v>
          </cell>
        </row>
        <row r="2958">
          <cell r="A2958">
            <v>74032</v>
          </cell>
          <cell r="B2958" t="str">
            <v>ESCAVADEIRA</v>
          </cell>
          <cell r="C2958"/>
          <cell r="D2958"/>
        </row>
        <row r="2959">
          <cell r="A2959" t="str">
            <v>74032/001</v>
          </cell>
          <cell r="B2959" t="str">
            <v>ESCAVADEIRA HIDRAULICA SOBRE ESTEIRAS 110HP A DIESEL - CHP - INCLUSIVEOPERADOR</v>
          </cell>
          <cell r="C2959" t="str">
            <v>CHP</v>
          </cell>
          <cell r="D2959">
            <v>152.56</v>
          </cell>
        </row>
        <row r="2960">
          <cell r="A2960" t="str">
            <v>74032/002</v>
          </cell>
          <cell r="B2960" t="str">
            <v>ESCAVADEIRA HIDRAULICA SOBRE ESTEIRAS 110HP A DIESEL - CHI - INCLUISVEOPERADOR</v>
          </cell>
          <cell r="C2960" t="str">
            <v>CHI</v>
          </cell>
          <cell r="D2960">
            <v>65.069999999999993</v>
          </cell>
        </row>
        <row r="2961">
          <cell r="A2961">
            <v>74035</v>
          </cell>
          <cell r="B2961" t="str">
            <v>CARREGADOR FRONTAL / PÁ CARREGADEIRA</v>
          </cell>
          <cell r="C2961"/>
          <cell r="D2961"/>
        </row>
        <row r="2962">
          <cell r="A2962" t="str">
            <v>74035/001</v>
          </cell>
          <cell r="B2962" t="str">
            <v>CARREGADOR FRONTAL (PA CARREGADEIRA) SOBRE RODAS 105HP CAPACIDADE DA CAÇAMBA 1,4 A 1,7M3 - CHP - INCLUSIVE OPERADOR</v>
          </cell>
          <cell r="C2962" t="str">
            <v>H</v>
          </cell>
          <cell r="D2962">
            <v>103.54</v>
          </cell>
        </row>
        <row r="2963">
          <cell r="A2963">
            <v>74036</v>
          </cell>
          <cell r="B2963" t="str">
            <v>TRATOR</v>
          </cell>
          <cell r="C2963"/>
          <cell r="D2963"/>
        </row>
        <row r="2964">
          <cell r="A2964" t="str">
            <v>74036/001</v>
          </cell>
          <cell r="B2964" t="str">
            <v>TRATOR DE ESTEIRAS, 153HP - CHI - INCLUSIVE OPERADOR</v>
          </cell>
          <cell r="C2964" t="str">
            <v>H</v>
          </cell>
          <cell r="D2964">
            <v>99.17</v>
          </cell>
        </row>
        <row r="2965">
          <cell r="A2965" t="str">
            <v>74036/002</v>
          </cell>
          <cell r="B2965" t="str">
            <v>TRATOR ESTEIRAS DIESEL 140CV - CHP - INCLUSIVE OPERADOR</v>
          </cell>
          <cell r="C2965" t="str">
            <v>H</v>
          </cell>
          <cell r="D2965">
            <v>226.43</v>
          </cell>
        </row>
        <row r="2966">
          <cell r="A2966">
            <v>74037</v>
          </cell>
          <cell r="B2966" t="str">
            <v>CAMINHÃO</v>
          </cell>
          <cell r="C2966"/>
          <cell r="D2966"/>
        </row>
        <row r="2967">
          <cell r="A2967" t="str">
            <v>74037/001</v>
          </cell>
          <cell r="B2967" t="str">
            <v>CAMINHÃO BASCULANTE TOCO 4M3, MOTOR DIESEL 160CV COM MOTORISTA</v>
          </cell>
          <cell r="C2967" t="str">
            <v>H</v>
          </cell>
          <cell r="D2967">
            <v>75.17</v>
          </cell>
        </row>
        <row r="2968">
          <cell r="A2968" t="str">
            <v>74037/002</v>
          </cell>
          <cell r="B2968" t="str">
            <v>CAMINHÃO TOCO, CARROCERIA FIXA ABERTA MADEIRA, MOTOR DIESEL - CHI - COM MOTORISTA</v>
          </cell>
          <cell r="C2968" t="str">
            <v>CHI</v>
          </cell>
          <cell r="D2968">
            <v>27.45</v>
          </cell>
        </row>
        <row r="2969">
          <cell r="A2969" t="str">
            <v>74037/003</v>
          </cell>
          <cell r="B2969" t="str">
            <v>CAMINHÃO TOCO, CARROCERIA FIXA ABERTA DE MADEIRA, MOTOR A DIESEL - CHP- COM MOTORISTA</v>
          </cell>
          <cell r="C2969" t="str">
            <v>CHP</v>
          </cell>
          <cell r="D2969">
            <v>76.959999999999994</v>
          </cell>
        </row>
        <row r="2970">
          <cell r="A2970">
            <v>74040</v>
          </cell>
          <cell r="B2970" t="str">
            <v>SOQUETE COMPACTADOR</v>
          </cell>
          <cell r="C2970"/>
          <cell r="D2970"/>
        </row>
        <row r="2971">
          <cell r="A2971" t="str">
            <v>74040/001</v>
          </cell>
          <cell r="B2971" t="str">
            <v>SOQUETE COMPACTADOR 72KG GASOLINA, 3HP (CHP) EXCLUSIVE OPERADOR.</v>
          </cell>
          <cell r="C2971" t="str">
            <v>H</v>
          </cell>
          <cell r="D2971">
            <v>8.09</v>
          </cell>
        </row>
        <row r="2972">
          <cell r="A2972" t="str">
            <v>74040/002</v>
          </cell>
          <cell r="B2972" t="str">
            <v>SOQUETE COMPACTADOR 72KG, GASOLINA, 3HP, (CHI), EXCLUSIVE OPERADOR.</v>
          </cell>
          <cell r="C2972" t="str">
            <v>H</v>
          </cell>
          <cell r="D2972">
            <v>3.12</v>
          </cell>
        </row>
        <row r="2973">
          <cell r="A2973">
            <v>321</v>
          </cell>
          <cell r="B2973" t="str">
            <v>COMPOSICAO SERVICO MIGRACAO</v>
          </cell>
          <cell r="C2973"/>
          <cell r="D2973"/>
        </row>
        <row r="2974">
          <cell r="A2974">
            <v>660</v>
          </cell>
          <cell r="B2974" t="str">
            <v>CONCRETO DOSADO 10 MPA SOMENTE MATERIAIS INCL 5% PERDAS</v>
          </cell>
          <cell r="C2974" t="str">
            <v>M3</v>
          </cell>
          <cell r="D2974">
            <v>229.35</v>
          </cell>
        </row>
        <row r="2975">
          <cell r="A2975">
            <v>661</v>
          </cell>
          <cell r="B2975" t="str">
            <v>CONCRETO DOSADO 15 MPA SOMENTE MATERIAIS INCL 5% PERDAS</v>
          </cell>
          <cell r="C2975" t="str">
            <v>M3</v>
          </cell>
          <cell r="D2975">
            <v>246.66</v>
          </cell>
        </row>
        <row r="2976">
          <cell r="A2976">
            <v>1847</v>
          </cell>
          <cell r="B2976" t="str">
            <v>ARGAMASSA CIMENTO/AREIA GROSSA SEM PENEIRAR 1:3 PREPARO MANUAL</v>
          </cell>
          <cell r="C2976" t="str">
            <v>M3</v>
          </cell>
          <cell r="D2976">
            <v>317.95</v>
          </cell>
        </row>
        <row r="2977">
          <cell r="A2977">
            <v>1852</v>
          </cell>
          <cell r="B2977" t="str">
            <v>ARGAMASSA CIMENTO/AREIA GROSSA 1:6 C/PREPARO MANUAL</v>
          </cell>
          <cell r="C2977" t="str">
            <v>M3</v>
          </cell>
          <cell r="D2977">
            <v>233.89</v>
          </cell>
        </row>
        <row r="2978">
          <cell r="A2978">
            <v>1855</v>
          </cell>
          <cell r="B2978" t="str">
            <v>ARGAMASSA MISTA CIMENTO/CAL HIDRATADA/AREIA FINA 1:2:9</v>
          </cell>
          <cell r="C2978" t="str">
            <v>M3</v>
          </cell>
          <cell r="D2978">
            <v>243.61</v>
          </cell>
        </row>
        <row r="2979">
          <cell r="A2979">
            <v>1857</v>
          </cell>
          <cell r="B2979" t="str">
            <v>ABERTURA/ENCHIM RASGO ALVEN P/DUTOS D=1/2" A 1 1/2" ARG CIM/C.HID/AREIA 1:2:9</v>
          </cell>
          <cell r="C2979" t="str">
            <v>M</v>
          </cell>
          <cell r="D2979">
            <v>2.65</v>
          </cell>
        </row>
        <row r="2980">
          <cell r="A2980">
            <v>1980</v>
          </cell>
          <cell r="B2980" t="str">
            <v>FORMA MADEIRA 1,4 VEZES PINHO 3A ESP=2,5CM P/PECAS CONCRETOARMADO INCL FORN MATERIAIS E DESMOLDAGEM EXCL ESCORAMENTO.</v>
          </cell>
          <cell r="C2980" t="str">
            <v>M2</v>
          </cell>
          <cell r="D2980">
            <v>35.54</v>
          </cell>
        </row>
        <row r="2981">
          <cell r="A2981">
            <v>2596</v>
          </cell>
          <cell r="B2981" t="str">
            <v>BARRA DE ACO CA-25 REDONDA DIAM DE 6,3 A 8,00MM (1/4 A 5/16) SEMSALIENCIA OU MOSSA</v>
          </cell>
          <cell r="C2981" t="str">
            <v>KG</v>
          </cell>
          <cell r="D2981">
            <v>4.32</v>
          </cell>
        </row>
        <row r="2982">
          <cell r="A2982">
            <v>2913</v>
          </cell>
          <cell r="B2982" t="str">
            <v>BETONEIRA MOTOR GAS P/320L MIST SECA (CP) CARREG MEC E TAMBOR REVERSI-VEL - EXCL OPERADOR</v>
          </cell>
          <cell r="C2982" t="str">
            <v>H</v>
          </cell>
          <cell r="D2982">
            <v>8.1300000000000008</v>
          </cell>
        </row>
        <row r="2983">
          <cell r="A2983">
            <v>2963</v>
          </cell>
          <cell r="B2983" t="str">
            <v>RETRO-ESCAVADEIRA DIESEL 75CV (CP) INCL OPERADOR-CAPAC CACAMBA 0,76M3</v>
          </cell>
          <cell r="C2983" t="str">
            <v>H</v>
          </cell>
          <cell r="D2983">
            <v>84.83</v>
          </cell>
        </row>
        <row r="2984">
          <cell r="A2984">
            <v>3061</v>
          </cell>
          <cell r="B2984" t="str">
            <v>ESCAVACAO MEC VALA N ESCOR MAT 1A CAT C/RETROESCAV ATE 1,50MEXCL ESGOTAMENTO</v>
          </cell>
          <cell r="C2984" t="str">
            <v>M3</v>
          </cell>
          <cell r="D2984">
            <v>4.6399999999999997</v>
          </cell>
        </row>
        <row r="2985">
          <cell r="A2985">
            <v>3062</v>
          </cell>
          <cell r="B2985" t="str">
            <v>ESCAVACAO MEC DE VALA NAO ESCORADA EM MATERIAL DE 1A CATEGORIA COM PROFUNDIDADE DE 1,5 ATE 3M COM RETROESCAVADEIRA 75HP, SEM ESGOTAMENTO.</v>
          </cell>
          <cell r="C2985" t="str">
            <v>M3</v>
          </cell>
          <cell r="D2985">
            <v>5.62</v>
          </cell>
        </row>
        <row r="2986">
          <cell r="A2986">
            <v>3063</v>
          </cell>
          <cell r="B2986" t="str">
            <v>ESCAV MEC VALA ESCORADA ATE 1,50M C/RETRO MAT 1A COM REDUTOR (C/PEDRAS/ INST PREDIAIS/OUTROS REDUT PRODUTIV) - EXCL. ESGOT/ESCORAM</v>
          </cell>
          <cell r="C2986" t="str">
            <v>M3</v>
          </cell>
          <cell r="D2986">
            <v>14.38</v>
          </cell>
        </row>
        <row r="2987">
          <cell r="A2987">
            <v>3065</v>
          </cell>
          <cell r="B2987" t="str">
            <v>ESCAV MEC.VALA ESCORADA C/RETRO DE 1,5 A 3M PROF MAT 1A COM REDUTOR (PEDRAS/INST PREDIAIS/OUTROS REDUT PRODUTIV) - EXCL. ESGOTAM / ESCORAMENTO.</v>
          </cell>
          <cell r="C2987" t="str">
            <v>M3</v>
          </cell>
          <cell r="D2987">
            <v>18.440000000000001</v>
          </cell>
        </row>
        <row r="2988">
          <cell r="A2988">
            <v>3066</v>
          </cell>
          <cell r="B2988" t="str">
            <v>ESCAVACAO MEC.VALA N ESCOR ATE 1,5M C/RETRO MAT 1A (C/PEDRAS/INST PREDIAIS/OUTROS REDUT PRODUTIV OU CAVAS FUNDACAO) - EXCL ESGOTAMENTO</v>
          </cell>
          <cell r="C2988" t="str">
            <v>M3</v>
          </cell>
          <cell r="D2988">
            <v>11.74</v>
          </cell>
        </row>
        <row r="2989">
          <cell r="A2989">
            <v>3069</v>
          </cell>
          <cell r="B2989" t="str">
            <v>ESCAVACAO MEC. VALA N ESCOR MAT 1A C/RETRO ENTRE 1,5 E 3MC/ REDUTOR(PEDRAS/INST PREDIAIS/OUTROS REDUTORES PRODUTIV OU CAVAS FUNDACAO) EXCL ESGOTAMENTO.</v>
          </cell>
          <cell r="C2989" t="str">
            <v>M3</v>
          </cell>
          <cell r="D2989">
            <v>14.28</v>
          </cell>
        </row>
        <row r="2990">
          <cell r="A2990">
            <v>3070</v>
          </cell>
          <cell r="B2990" t="str">
            <v>ESCAVACAO MEC DE VALA ESCORADA COM RETRO 75 HP, EM MATERIAL DE 1A CATEGORIA ATÉ 1,5M DE PROFUNDIDADE, EXCLUINDO ESGOTAMENTO E ESCORAMENTO.</v>
          </cell>
          <cell r="C2990" t="str">
            <v>M3</v>
          </cell>
          <cell r="D2990">
            <v>5.41</v>
          </cell>
        </row>
        <row r="2991">
          <cell r="A2991">
            <v>3071</v>
          </cell>
          <cell r="B2991" t="str">
            <v>ESCAVACAO MEC.VALA ESCORADA MAT 1A CAT C/RETRO DE 1,5 A 3M- EXCLUSIVEESGOT E ESCORAMENTO</v>
          </cell>
          <cell r="C2991" t="str">
            <v>M3</v>
          </cell>
          <cell r="D2991">
            <v>6.89</v>
          </cell>
        </row>
        <row r="2992">
          <cell r="A2992">
            <v>3496</v>
          </cell>
          <cell r="B2992" t="str">
            <v>ALUGUEL ELEVADOR EQUIPADO P/TRANSP CONCR A 10M ALT-CP-S/OPERADOR COM GUINCHO DE 10CV 16M TORRE DESMONTAVEL CACAMBA AUTOMATICA DE 550L FUNILP/DESCARGA E SILO DE ESPERA DE 1000L</v>
          </cell>
          <cell r="C2992" t="str">
            <v>H</v>
          </cell>
          <cell r="D2992">
            <v>7.6</v>
          </cell>
        </row>
        <row r="2993">
          <cell r="A2993">
            <v>3533</v>
          </cell>
          <cell r="B2993" t="str">
            <v>VIBRADOR DE IMERSAO MOTOR ELETR 2CV (CP) TUBO DE 48X48 C/MANGOTEDE 5M COMP -EXCL OPERADOR</v>
          </cell>
          <cell r="C2993" t="str">
            <v>H</v>
          </cell>
          <cell r="D2993">
            <v>1.22</v>
          </cell>
        </row>
        <row r="2994">
          <cell r="A2994">
            <v>3636</v>
          </cell>
          <cell r="B2994" t="str">
            <v>RETRO-ESCAVADEIRA DIESEL 75CV, INCL OPERADOR-CAPAC CACAMBA 0,76M3 (HORA IMPRODUTIVA)</v>
          </cell>
          <cell r="C2994" t="str">
            <v>H</v>
          </cell>
          <cell r="D2994">
            <v>32.43</v>
          </cell>
        </row>
        <row r="2995">
          <cell r="A2995">
            <v>3732</v>
          </cell>
          <cell r="B2995" t="str">
            <v>ALUGUEL ELEVADOR EQUIPADO P/TRANSP CONCR A 10M ALT-CI-S/OPERADOR COMGUINCHO DE 10CV 16M TORRE DESMONTAVEL CACAMBA AUTOMATICA DE 550L FUNILP/DESCARGA E SILO ESPERA DE 1000L</v>
          </cell>
          <cell r="C2995" t="str">
            <v>H</v>
          </cell>
          <cell r="D2995">
            <v>4.01</v>
          </cell>
        </row>
        <row r="2996">
          <cell r="A2996">
            <v>3775</v>
          </cell>
          <cell r="B2996" t="str">
            <v>BETONEIRA MOTOR GAS P/320L MIST SECA (CI) CARREG MEC E TAMBOR REVERSI-VEL - EXCL OPERADOR</v>
          </cell>
          <cell r="C2996" t="str">
            <v>H</v>
          </cell>
          <cell r="D2996">
            <v>1.2</v>
          </cell>
        </row>
        <row r="2997">
          <cell r="A2997">
            <v>3783</v>
          </cell>
          <cell r="B2997" t="str">
            <v>VIBRADOR DE IMERSAO MOTOR ELETR 2CV (CI) TUBO 48X480MM C/MANGOTEDE 5M COMP - EXCL OPERADOR</v>
          </cell>
          <cell r="C2997" t="str">
            <v>H</v>
          </cell>
          <cell r="D2997">
            <v>0.75</v>
          </cell>
        </row>
        <row r="2998">
          <cell r="A2998">
            <v>4877</v>
          </cell>
          <cell r="B2998" t="str">
            <v>BETONEIRA 320L ELETRICA TRIFASICA C/CARREGADOR MECANICO C/OPERADOR - P</v>
          </cell>
          <cell r="C2998" t="str">
            <v>H</v>
          </cell>
          <cell r="D2998">
            <v>9.7899999999999991</v>
          </cell>
        </row>
        <row r="2999">
          <cell r="A2999">
            <v>4884</v>
          </cell>
          <cell r="B2999" t="str">
            <v>ARGAMASSA TRACO 1:3 (CIMENTO E AREIA), PREPARO MANUAL</v>
          </cell>
          <cell r="C2999" t="str">
            <v>M3</v>
          </cell>
          <cell r="D2999">
            <v>328.62</v>
          </cell>
        </row>
        <row r="3000">
          <cell r="A3000">
            <v>4885</v>
          </cell>
          <cell r="B3000" t="str">
            <v>ARGAMASSA TRACO 1:4 (CIMENTO E AREIA), PREPARO MANUAL</v>
          </cell>
          <cell r="C3000" t="str">
            <v>M3</v>
          </cell>
          <cell r="D3000">
            <v>283.04000000000002</v>
          </cell>
        </row>
        <row r="3001">
          <cell r="A3001">
            <v>4886</v>
          </cell>
          <cell r="B3001" t="str">
            <v>ARGAMASSA TRACO 1:5 (CIMENTO E AREIA), PREPARO MANUAL</v>
          </cell>
          <cell r="C3001" t="str">
            <v>M3</v>
          </cell>
          <cell r="D3001">
            <v>250.96</v>
          </cell>
        </row>
        <row r="3002">
          <cell r="A3002">
            <v>4889</v>
          </cell>
          <cell r="B3002" t="str">
            <v>ARGAMASSA TRACO 1:8 (CIMENTO E AREIA), PREPARO MANUAL</v>
          </cell>
          <cell r="C3002" t="str">
            <v>M3</v>
          </cell>
          <cell r="D3002">
            <v>211.15</v>
          </cell>
        </row>
        <row r="3003">
          <cell r="A3003">
            <v>5089</v>
          </cell>
          <cell r="B3003" t="str">
            <v>ROLO COMPACTADOR VIBRATORIO PE DE CARNEIRO PARA SOLOS, POTENCIA 80HP,PESO MÁXIMO OPERACIONAL 8,8T - MANUTENCAO</v>
          </cell>
          <cell r="C3003" t="str">
            <v>H</v>
          </cell>
          <cell r="D3003">
            <v>15.68</v>
          </cell>
        </row>
        <row r="3004">
          <cell r="A3004">
            <v>5623</v>
          </cell>
          <cell r="B3004" t="str">
            <v>CAMINHAO BASCULANTE 4,0M3 TOCO 162CV PBT=11800KG - JUROS</v>
          </cell>
          <cell r="C3004" t="str">
            <v>H</v>
          </cell>
          <cell r="D3004">
            <v>4.4000000000000004</v>
          </cell>
        </row>
        <row r="3005">
          <cell r="A3005">
            <v>5624</v>
          </cell>
          <cell r="B3005" t="str">
            <v>CAMINHAO BASCULANTE 4,0M3 TOCO 162CV PBT=11800KG - OPERACAO</v>
          </cell>
          <cell r="C3005" t="str">
            <v>H</v>
          </cell>
          <cell r="D3005">
            <v>58.53</v>
          </cell>
        </row>
        <row r="3006">
          <cell r="A3006">
            <v>5627</v>
          </cell>
          <cell r="B3006" t="str">
            <v>ESCAVADEIRA HIDRAULICA SOBRE ESTEIRA 105HP, PESO OPERACIONAL 17T, CAP.0,8M3 - DEPRECIACAO</v>
          </cell>
          <cell r="C3006" t="str">
            <v>H</v>
          </cell>
          <cell r="D3006">
            <v>43.73</v>
          </cell>
        </row>
        <row r="3007">
          <cell r="A3007">
            <v>5628</v>
          </cell>
          <cell r="B3007" t="str">
            <v>ESCAVADEIRA HIDRAULICA SOBRE ESTEIRA 105HP, PESO OPERACIONAL 17T, CAP.0,8M3 - JUROS</v>
          </cell>
          <cell r="C3007" t="str">
            <v>H</v>
          </cell>
          <cell r="D3007">
            <v>16.54</v>
          </cell>
        </row>
        <row r="3008">
          <cell r="A3008">
            <v>5629</v>
          </cell>
          <cell r="B3008" t="str">
            <v>ESCAVADEIRA HIDRAULICA SOBRE ESTEIRA 105HP, PESO OPERACIONAL 17T, CAP.0,8M3 - MANUTENCAO</v>
          </cell>
          <cell r="C3008" t="str">
            <v>H</v>
          </cell>
          <cell r="D3008">
            <v>35.020000000000003</v>
          </cell>
        </row>
        <row r="3009">
          <cell r="A3009">
            <v>5630</v>
          </cell>
          <cell r="B3009" t="str">
            <v>ESCAVADEIRA HIDRAULICA SOBRE ESTEIRA 105HP, PESO OPERACIONAL 17T, CAP.0,8M3 - MATERIAIS NA OPERACAO</v>
          </cell>
          <cell r="C3009" t="str">
            <v>H</v>
          </cell>
          <cell r="D3009">
            <v>57.71</v>
          </cell>
        </row>
        <row r="3010">
          <cell r="A3010">
            <v>5631</v>
          </cell>
          <cell r="B3010" t="str">
            <v>ESCAVADEIRA HIDRAULICA SOBRE ESTEIRA 105HP, PESO OPERACIONAL 17T, CAP.0,8M3 - CHP DIURNO</v>
          </cell>
          <cell r="C3010" t="str">
            <v>CHP</v>
          </cell>
          <cell r="D3010">
            <v>161.22</v>
          </cell>
        </row>
        <row r="3011">
          <cell r="A3011">
            <v>5632</v>
          </cell>
          <cell r="B3011" t="str">
            <v>ESCAVADEIRA HIDRAULICA SOBRE ESTEIRA 105HP, PESO OPERACIONAL 17T, CAP.0,8M3 - CHI DIURNO</v>
          </cell>
          <cell r="C3011" t="str">
            <v>CHI</v>
          </cell>
          <cell r="D3011">
            <v>68.5</v>
          </cell>
        </row>
        <row r="3012">
          <cell r="A3012">
            <v>5653</v>
          </cell>
          <cell r="B3012" t="str">
            <v>PA CARREGADEIRA SOBRE RODAS, POTENCIA 105HP, CAPACIDADE DA CACAMBA 1,4A 1,7M3 - DEPRECIACAO E JUROS</v>
          </cell>
          <cell r="C3012" t="str">
            <v>H</v>
          </cell>
          <cell r="D3012">
            <v>40.03</v>
          </cell>
        </row>
        <row r="3013">
          <cell r="A3013">
            <v>5654</v>
          </cell>
          <cell r="B3013" t="str">
            <v>PA CARREGADEIRA SOBRE RODAS, POTENCIA 105HP, CAPACIDADE DA CACAMBA 1,4A 1,7M3 - MANUTENCAO</v>
          </cell>
          <cell r="C3013" t="str">
            <v>H</v>
          </cell>
          <cell r="D3013">
            <v>30.35</v>
          </cell>
        </row>
        <row r="3014">
          <cell r="A3014">
            <v>5655</v>
          </cell>
          <cell r="B3014" t="str">
            <v>PA CARREGADEIRA SOBRE RODAS, POTENCIA 105HP, CAPACIDADE DA CACAMBA 1,4A 1,7M3 - CUSTO HORARIO DE MATERIAIS NA OPERACAO</v>
          </cell>
          <cell r="C3014" t="str">
            <v>H</v>
          </cell>
          <cell r="D3014">
            <v>46.99</v>
          </cell>
        </row>
        <row r="3015">
          <cell r="A3015">
            <v>5656</v>
          </cell>
          <cell r="B3015" t="str">
            <v>PA CARREGADEIRA SOBRE RODAS, POTENCIA 105HP, CAPACIDADE DA CACAMBA 1,4A 1,7M3 - MAO-DE-OBRA DIURNA NA OPERACAO</v>
          </cell>
          <cell r="C3015" t="str">
            <v>H</v>
          </cell>
          <cell r="D3015">
            <v>8.85</v>
          </cell>
        </row>
        <row r="3016">
          <cell r="A3016">
            <v>5657</v>
          </cell>
          <cell r="B3016" t="str">
            <v>GRADE ARADORA COM 24 DISCOS DE 24” SOBRE PNEUS - DEPRECIACAO/JUROS</v>
          </cell>
          <cell r="C3016" t="str">
            <v>H</v>
          </cell>
          <cell r="D3016">
            <v>4.33</v>
          </cell>
        </row>
        <row r="3017">
          <cell r="A3017">
            <v>5658</v>
          </cell>
          <cell r="B3017" t="str">
            <v>GRADE ARADORA COM 24 DISCOS DE 24" SOBRE PNEUS - MANUTENCAO</v>
          </cell>
          <cell r="C3017" t="str">
            <v>H</v>
          </cell>
          <cell r="D3017">
            <v>1.44</v>
          </cell>
        </row>
        <row r="3018">
          <cell r="A3018">
            <v>5663</v>
          </cell>
          <cell r="B3018" t="str">
            <v>RETRO-ESCAVADEIRA, 4 X 4, 86 CV (VU= 5 ANOS) - DEPRECIAÇÃO E JUROS</v>
          </cell>
          <cell r="C3018" t="str">
            <v>H</v>
          </cell>
          <cell r="D3018">
            <v>25.69</v>
          </cell>
        </row>
        <row r="3019">
          <cell r="A3019">
            <v>5664</v>
          </cell>
          <cell r="B3019" t="str">
            <v>RETRO-ESCAVADEIRA, 4 X 4, 86 CV (VU= 5 ANOS) - MANUTENÇÃO</v>
          </cell>
          <cell r="C3019" t="str">
            <v>H</v>
          </cell>
          <cell r="D3019">
            <v>19.48</v>
          </cell>
        </row>
        <row r="3020">
          <cell r="A3020">
            <v>5665</v>
          </cell>
          <cell r="B3020" t="str">
            <v>RETRO-ESCAVADEIRA, 4 X 4, 86 CV (VU= 5 ANOS) - MÃO DE OBRA/OPERAÇÃO</v>
          </cell>
          <cell r="C3020" t="str">
            <v>H</v>
          </cell>
          <cell r="D3020">
            <v>8.23</v>
          </cell>
        </row>
        <row r="3021">
          <cell r="A3021">
            <v>5666</v>
          </cell>
          <cell r="B3021" t="str">
            <v>RETROESCAVADEIRA SOBRE RODAS 79 HP</v>
          </cell>
          <cell r="C3021" t="str">
            <v>H</v>
          </cell>
          <cell r="D3021">
            <v>23.73</v>
          </cell>
        </row>
        <row r="3022">
          <cell r="A3022">
            <v>5667</v>
          </cell>
          <cell r="B3022" t="str">
            <v>RETROESCAVADEIRA C/ CARREGADEIRA SOBRE PNEUS C/TRANSMISSÃO MECÂNICA 79HP (VU=5ANOS) - MANUTENÇÃO</v>
          </cell>
          <cell r="C3022" t="str">
            <v>H</v>
          </cell>
          <cell r="D3022">
            <v>17.98</v>
          </cell>
        </row>
        <row r="3023">
          <cell r="A3023">
            <v>5668</v>
          </cell>
          <cell r="B3023" t="str">
            <v>RETRO-ESCAVADEIRA, 75CV (VU= 5 ANOS)-CUSTO DE MATERIAIS NA OPERACAO</v>
          </cell>
          <cell r="C3023" t="str">
            <v>H</v>
          </cell>
          <cell r="D3023">
            <v>26.79</v>
          </cell>
        </row>
        <row r="3024">
          <cell r="A3024">
            <v>5669</v>
          </cell>
          <cell r="B3024" t="str">
            <v>RETRO-ESCAVADEIRA, 75CV (VU= 5 ANOS)-MÃO DE OBRA/OPERAÇÃO</v>
          </cell>
          <cell r="C3024" t="str">
            <v>H</v>
          </cell>
          <cell r="D3024">
            <v>8.23</v>
          </cell>
        </row>
        <row r="3025">
          <cell r="A3025">
            <v>5670</v>
          </cell>
          <cell r="B3025" t="str">
            <v>ROLO COMPACTADOR VIBRATORIO, CILINDRO LISO, AUTO-PROPELIDO 80HP, PESOMAXIMO OPERACIONAL 8,1T - CHP DIURNO - JUROS E DEPRECIACAO</v>
          </cell>
          <cell r="C3025" t="str">
            <v>H</v>
          </cell>
          <cell r="D3025">
            <v>27.22</v>
          </cell>
        </row>
        <row r="3026">
          <cell r="A3026">
            <v>5671</v>
          </cell>
          <cell r="B3026" t="str">
            <v>ROLO COMPACTADOR VIBRATORIO DE UM CILINDRO LISO DE ACO, POTENCIA 80HP,PESO MAXIMO OPERACIONAL 8,1T - MANUTENCAO</v>
          </cell>
          <cell r="C3026" t="str">
            <v>H</v>
          </cell>
          <cell r="D3026">
            <v>16.399999999999999</v>
          </cell>
        </row>
        <row r="3027">
          <cell r="A3027">
            <v>5672</v>
          </cell>
          <cell r="B3027" t="str">
            <v>ROLO COMPACTADOR VIBRATÓRIO DE CILINDRO LISO, AUTO-PROP., POTÊNCIA 80HP, PESO MÁXIMO OPERACIONAL 8,1T - CUSTO DA MÃO-DE-OBRA NA OPERAÇÃO</v>
          </cell>
          <cell r="C3027" t="str">
            <v>H</v>
          </cell>
          <cell r="D3027">
            <v>8.23</v>
          </cell>
        </row>
        <row r="3028">
          <cell r="A3028">
            <v>5673</v>
          </cell>
          <cell r="B3028" t="str">
            <v>ROLO COMPACTADOR VIBRATORIO LISO AUTO-PROP, POTÊNCIA 83 CV - 6,6T, IMPACTO DINÂMICO 18,5/11,5T - DEPRECIAÇÃO E JUROS</v>
          </cell>
          <cell r="C3028" t="str">
            <v>H</v>
          </cell>
          <cell r="D3028">
            <v>9.51</v>
          </cell>
        </row>
        <row r="3029">
          <cell r="A3029">
            <v>5674</v>
          </cell>
          <cell r="B3029" t="str">
            <v>ROLO COMPACTADOR VIBRATÓRIO,AUTO-PROPEL., DE CILINDRO LISO, 83 CV, PESO OPERACIONAL 6,6T, IMPACTO DINÂMICO 18,5/11,5T - MANUTENÇÃO.</v>
          </cell>
          <cell r="C3029" t="str">
            <v>H</v>
          </cell>
          <cell r="D3029">
            <v>14.3</v>
          </cell>
        </row>
        <row r="3030">
          <cell r="A3030">
            <v>5675</v>
          </cell>
          <cell r="B3030" t="str">
            <v>ROLO COMPACTADOR VIBRATÓRIO, TANDEM, CILINDRO LISO DE AÇO, AUTO-PROPEL., 40HP - 4,4T, IMPACTO DINÂMICO 3,1T, VU 5 ANOS - DEPRECIAÇÃO E JUROS</v>
          </cell>
          <cell r="C3030" t="str">
            <v>H</v>
          </cell>
          <cell r="D3030">
            <v>8.8800000000000008</v>
          </cell>
        </row>
        <row r="3031">
          <cell r="A3031">
            <v>5676</v>
          </cell>
          <cell r="B3031" t="str">
            <v>ROLO COMPACTADOR VIBRATORIO, TANDEM, CILINDRO LISO, AUTO-PROPEL. 40HP- 4,4T, IMPACTO DINAMICO 3,1T, VU 5 ANOS - MANUTENCAO.</v>
          </cell>
          <cell r="C3031" t="str">
            <v>H</v>
          </cell>
          <cell r="D3031">
            <v>5.34</v>
          </cell>
        </row>
        <row r="3032">
          <cell r="A3032">
            <v>5677</v>
          </cell>
          <cell r="B3032" t="str">
            <v>ROLO COMPACTADOR VIBRATORIO, TANDEM, CILINDRO LISO AUTO-PROPEL. 40HP -4,4T, IMPACTO DINAMICO 3,1T, VU 5 ANOS - CUSTO COM MATERIAIS NA OPERAÇÃO.</v>
          </cell>
          <cell r="C3032" t="str">
            <v>H</v>
          </cell>
          <cell r="D3032">
            <v>17.309999999999999</v>
          </cell>
        </row>
        <row r="3033">
          <cell r="A3033">
            <v>5678</v>
          </cell>
          <cell r="B3033" t="str">
            <v>RETRO-ESCAVADEIRA, 4 X 4, 86 CV (VU= 5 ANOS) - CHP DIURNO</v>
          </cell>
          <cell r="C3033" t="str">
            <v>CHP</v>
          </cell>
          <cell r="D3033">
            <v>84.72</v>
          </cell>
        </row>
        <row r="3034">
          <cell r="A3034">
            <v>5679</v>
          </cell>
          <cell r="B3034" t="str">
            <v>RETRO-ESCAVADEIRA, 4 X 4, 86 CV (VU= 5 ANOS) - CHI DIURNO</v>
          </cell>
          <cell r="C3034" t="str">
            <v>CHI</v>
          </cell>
          <cell r="D3034">
            <v>33.909999999999997</v>
          </cell>
        </row>
        <row r="3035">
          <cell r="A3035">
            <v>5680</v>
          </cell>
          <cell r="B3035" t="str">
            <v>RETRO-ESCAVADEIRA, 75CV (VU= 5 ANOS) -CHP DIURNO</v>
          </cell>
          <cell r="C3035" t="str">
            <v>CHP</v>
          </cell>
          <cell r="D3035">
            <v>76.72</v>
          </cell>
        </row>
        <row r="3036">
          <cell r="A3036">
            <v>5681</v>
          </cell>
          <cell r="B3036" t="str">
            <v>RETRO-ESCAVADEIRA, 75CV (VU= 5 ANOS) -CHI DIURNO</v>
          </cell>
          <cell r="C3036" t="str">
            <v>CHI</v>
          </cell>
          <cell r="D3036">
            <v>31.96</v>
          </cell>
        </row>
        <row r="3037">
          <cell r="A3037">
            <v>5682</v>
          </cell>
          <cell r="B3037" t="str">
            <v>ROLO COMPACTADOR VIBRATÓRIO, CILINDRO LISO, AUTO-PROPEL. 80HP, PESO MÁXIMO OPERACIONAL 8,1T - CHP DIURNO</v>
          </cell>
          <cell r="C3037" t="str">
            <v>CHP</v>
          </cell>
          <cell r="D3037">
            <v>105.43</v>
          </cell>
        </row>
        <row r="3038">
          <cell r="A3038">
            <v>5683</v>
          </cell>
          <cell r="B3038" t="str">
            <v>ROLO COMPACTADOR VIBRATÓRIO DE CILINDRO LISO, AUTO-PROPEL. DE AÇO, 80HP - 8,1T - CHI DIURNO</v>
          </cell>
          <cell r="C3038" t="str">
            <v>CHI</v>
          </cell>
          <cell r="D3038">
            <v>35.450000000000003</v>
          </cell>
        </row>
        <row r="3039">
          <cell r="A3039">
            <v>5684</v>
          </cell>
          <cell r="B3039" t="str">
            <v>ROLO COMPACTADOR VIBRATÓRIO DE CILINDRO LISO, AUTO-PROPEL. 83 CV - 6,6T, IMPACTO DINÂMICO 18,5/11,5T - CHP DIURNO</v>
          </cell>
          <cell r="C3039" t="str">
            <v>CHP</v>
          </cell>
          <cell r="D3039">
            <v>85.62</v>
          </cell>
        </row>
        <row r="3040">
          <cell r="A3040">
            <v>5685</v>
          </cell>
          <cell r="B3040" t="str">
            <v>ROLO COMPACTADOR VIBRATÓRIO DE CILINDRO LISO, 83 HP - 6,6T, IMPACTODINÂMICO 18,5/11,5T - CHI.</v>
          </cell>
          <cell r="C3040" t="str">
            <v>CHI</v>
          </cell>
          <cell r="D3040">
            <v>17.739999999999998</v>
          </cell>
        </row>
        <row r="3041">
          <cell r="A3041">
            <v>5686</v>
          </cell>
          <cell r="B3041" t="str">
            <v>ROLO COMPACTADOR VIBRATÓRIO, TANDEM, AUTO PROPEL., CILINDRO LISO DE AÇO, 40HP - 4,4T, IMPACTO DINÂMICO 3,1T- VU 5 ANOS - CHP DIURNO.</v>
          </cell>
          <cell r="C3041" t="str">
            <v>CHP</v>
          </cell>
          <cell r="D3041">
            <v>39.75</v>
          </cell>
        </row>
        <row r="3042">
          <cell r="A3042">
            <v>5687</v>
          </cell>
          <cell r="B3042" t="str">
            <v>PA CARREGADEIRA SOBRE RODAS, POTENCIA 105HP, CAPACIDADE DA CACAMBA 1,4A 1,7M3 - CUSTO HORARIO PRODUTIVO DIURNO</v>
          </cell>
          <cell r="C3042" t="str">
            <v>CHP</v>
          </cell>
          <cell r="D3042">
            <v>126.21</v>
          </cell>
        </row>
        <row r="3043">
          <cell r="A3043">
            <v>5688</v>
          </cell>
          <cell r="B3043" t="str">
            <v>PA CARREGADEIRA SOBRE RODAS, POTENCIA 105HP, CAPACIDADE DA CACAMBA 1,4A 1,7M3 - CUSTO HORARIO IMPRODUTIVO DIURNO</v>
          </cell>
          <cell r="C3043" t="str">
            <v>CHI</v>
          </cell>
          <cell r="D3043">
            <v>48.88</v>
          </cell>
        </row>
        <row r="3044">
          <cell r="A3044">
            <v>5689</v>
          </cell>
          <cell r="B3044" t="str">
            <v>GRADE ARADORA COM 24 DISCOS DE 24" SOBRE PNEUS - CHP DIURNO</v>
          </cell>
          <cell r="C3044" t="str">
            <v>CHP</v>
          </cell>
          <cell r="D3044">
            <v>5.77</v>
          </cell>
        </row>
        <row r="3045">
          <cell r="A3045">
            <v>5690</v>
          </cell>
          <cell r="B3045" t="str">
            <v>GRADE ARADORA COM 24 DISCOS DE 24 ” SOBRE PNEUS - CHI DIURNO</v>
          </cell>
          <cell r="C3045" t="str">
            <v>CHI</v>
          </cell>
          <cell r="D3045">
            <v>4.33</v>
          </cell>
        </row>
        <row r="3046">
          <cell r="A3046">
            <v>5691</v>
          </cell>
          <cell r="B3046" t="str">
            <v>BOMBA CENTRIFUGA C/ MOTOR A GASOLINA 3,5CV - DEPRECIAÇÃO E JUROS</v>
          </cell>
          <cell r="C3046" t="str">
            <v>H</v>
          </cell>
          <cell r="D3046">
            <v>0.37</v>
          </cell>
        </row>
        <row r="3047">
          <cell r="A3047">
            <v>5692</v>
          </cell>
          <cell r="B3047" t="str">
            <v>BOMBA CENTRIFUGA C/ MOTOR A GASOLINA 3,5CV - MANUTENÇÃO</v>
          </cell>
          <cell r="C3047" t="str">
            <v>H</v>
          </cell>
          <cell r="D3047">
            <v>0.15</v>
          </cell>
        </row>
        <row r="3048">
          <cell r="A3048">
            <v>5693</v>
          </cell>
          <cell r="B3048" t="str">
            <v>BOMBA C/MOTOR A GASOLINA AUTOESCORVANTE PARA AGUA SUJA - 3/4 HPMATERIAIS - OPERACAO</v>
          </cell>
          <cell r="C3048" t="str">
            <v>H</v>
          </cell>
          <cell r="D3048">
            <v>3.33</v>
          </cell>
        </row>
        <row r="3049">
          <cell r="A3049">
            <v>5694</v>
          </cell>
          <cell r="B3049" t="str">
            <v>CAMINHAO BASCULANTE, 162HP- 6M3 (VU=5ANOS) - DEPRECIACAO E JUROS</v>
          </cell>
          <cell r="C3049" t="str">
            <v>H</v>
          </cell>
          <cell r="D3049">
            <v>20.38</v>
          </cell>
        </row>
        <row r="3050">
          <cell r="A3050">
            <v>5695</v>
          </cell>
          <cell r="B3050" t="str">
            <v>CAMINHAO BASCULANTE, 162HP- 6M3 (VU=5ANOS) - MANUTENCAO</v>
          </cell>
          <cell r="C3050" t="str">
            <v>H</v>
          </cell>
          <cell r="D3050">
            <v>17.75</v>
          </cell>
        </row>
        <row r="3051">
          <cell r="A3051">
            <v>5696</v>
          </cell>
          <cell r="B3051" t="str">
            <v>USINA DE ASFALTO A QUENTE FIXA CAP.40/80 TON/H-DEPRECIACA0 E JUROS</v>
          </cell>
          <cell r="C3051" t="str">
            <v>H</v>
          </cell>
          <cell r="D3051">
            <v>216.35</v>
          </cell>
        </row>
        <row r="3052">
          <cell r="A3052">
            <v>5697</v>
          </cell>
          <cell r="B3052" t="str">
            <v>USINA DE ASFALTO A QUENTE FIXA CAP.40/80 TON/H-MANUTENCAO</v>
          </cell>
          <cell r="C3052" t="str">
            <v>H</v>
          </cell>
          <cell r="D3052">
            <v>141.30000000000001</v>
          </cell>
        </row>
        <row r="3053">
          <cell r="A3053">
            <v>5698</v>
          </cell>
          <cell r="B3053" t="str">
            <v>USINA DE ASFALTO A QUENTE FIXA CAP.40/80 TON/H-MATERIAL E OPERACAO</v>
          </cell>
          <cell r="C3053" t="str">
            <v>H</v>
          </cell>
          <cell r="D3053">
            <v>10.56</v>
          </cell>
        </row>
        <row r="3054">
          <cell r="A3054">
            <v>5699</v>
          </cell>
          <cell r="B3054" t="str">
            <v>USINA DA ASFALTO A QUENTE, FIXA, CAPACIDADE 40 A 80TON/H - MÃO-DE-OBRANA OPERAÇÃO DIURNA</v>
          </cell>
          <cell r="C3054" t="str">
            <v>H</v>
          </cell>
          <cell r="D3054">
            <v>33.61</v>
          </cell>
        </row>
        <row r="3055">
          <cell r="A3055">
            <v>5700</v>
          </cell>
          <cell r="B3055" t="str">
            <v>USINA DA ASFALTO A QUENTE, FIXA, CAPACIDADE 40 A 80TON/H - MÃO-DE-OBRANA OPERAÇÃO NOTURNA</v>
          </cell>
          <cell r="C3055" t="str">
            <v>H</v>
          </cell>
          <cell r="D3055">
            <v>40.33</v>
          </cell>
        </row>
        <row r="3056">
          <cell r="A3056">
            <v>5701</v>
          </cell>
          <cell r="B3056" t="str">
            <v>CAMINHAO BASCULANTE, 162HP- 6M3 /MAO-DE-OBRA NA OPERACAO NOTURNA</v>
          </cell>
          <cell r="C3056" t="str">
            <v>H</v>
          </cell>
          <cell r="D3056">
            <v>8.26</v>
          </cell>
        </row>
        <row r="3057">
          <cell r="A3057">
            <v>5702</v>
          </cell>
          <cell r="B3057" t="str">
            <v>USINA DE CONCRETO FIXA CAPACIDADE 90/120 M³, 63HP - DEPRECIAÇÃO E JUROS</v>
          </cell>
          <cell r="C3057" t="str">
            <v>H</v>
          </cell>
          <cell r="D3057">
            <v>24.97</v>
          </cell>
        </row>
        <row r="3058">
          <cell r="A3058">
            <v>5703</v>
          </cell>
          <cell r="B3058" t="str">
            <v>USINA DE CONCRETO FIXA CAPACIDADE 90/120 M³, 63HP - MATERIAIS NA OPERAÇÃO</v>
          </cell>
          <cell r="C3058" t="str">
            <v>H</v>
          </cell>
          <cell r="D3058">
            <v>29.52</v>
          </cell>
        </row>
        <row r="3059">
          <cell r="A3059">
            <v>5704</v>
          </cell>
          <cell r="B3059" t="str">
            <v>USINA DE CONCRETO FIXA CAPACIDADE 90/120 M³, 63HP - MÃO-DE-OBRA NA OPERAÇÃO DIURNA</v>
          </cell>
          <cell r="C3059" t="str">
            <v>H</v>
          </cell>
          <cell r="D3059">
            <v>22.41</v>
          </cell>
        </row>
        <row r="3060">
          <cell r="A3060">
            <v>5705</v>
          </cell>
          <cell r="B3060" t="str">
            <v>CAMINHAO CARROCERIA ABERTA,EM MADEIRA, TOCO, 170CV - 11T (VU=6ANOS) -MANUTENCAO</v>
          </cell>
          <cell r="C3060" t="str">
            <v>H</v>
          </cell>
          <cell r="D3060">
            <v>10.66</v>
          </cell>
        </row>
        <row r="3061">
          <cell r="A3061">
            <v>5706</v>
          </cell>
          <cell r="B3061" t="str">
            <v>USINA MISTURADORA DE SOLOS, DOSADORES TRIPLOS, CALHA VIBRATÓRIA, CAPCIDADE 200/500 TON, 201HP - DEPRECIAÇÃO E JUROS</v>
          </cell>
          <cell r="C3061" t="str">
            <v>H</v>
          </cell>
          <cell r="D3061">
            <v>128.37</v>
          </cell>
        </row>
        <row r="3062">
          <cell r="A3062">
            <v>5707</v>
          </cell>
          <cell r="B3062" t="str">
            <v>USINA MISTURADORA DE SOLOS, DOSADORES TRIPLOS, CALHA VIBRATÓRIA, CAPCIDADE 200/500 TON, 201HP - MANUTENÇÃO</v>
          </cell>
          <cell r="C3062" t="str">
            <v>H</v>
          </cell>
          <cell r="D3062">
            <v>83.75</v>
          </cell>
        </row>
        <row r="3063">
          <cell r="A3063">
            <v>5708</v>
          </cell>
          <cell r="B3063" t="str">
            <v>USINA MISTURADORA DE SOLOS, DOSADORES TRIPLOS, CALHA VIBRATÓRIA, CAPCIDADE 200/500 TON, 201HP - MÃO-DE-OBRA NA OPERAÇÃO NOTURNA</v>
          </cell>
          <cell r="C3063" t="str">
            <v>H</v>
          </cell>
          <cell r="D3063">
            <v>47.06</v>
          </cell>
        </row>
        <row r="3064">
          <cell r="A3064">
            <v>5709</v>
          </cell>
          <cell r="B3064" t="str">
            <v>VIBROACABADORA SOBRE ESTEIRAS POTENCIA MAX. 105CV CAPACIDADE ATE 450 T/H - DEPRECIACAO E JUROS</v>
          </cell>
          <cell r="C3064" t="str">
            <v>H</v>
          </cell>
          <cell r="D3064">
            <v>111.16</v>
          </cell>
        </row>
        <row r="3065">
          <cell r="A3065">
            <v>5710</v>
          </cell>
          <cell r="B3065" t="str">
            <v>VIBROACABADORA SOBRE ESTEIRAS POTENCIA MAX. 105CV CAPACIDADE ATE 450 T/H - MANUTENCAO</v>
          </cell>
          <cell r="C3065" t="str">
            <v>H</v>
          </cell>
          <cell r="D3065">
            <v>66.75</v>
          </cell>
        </row>
        <row r="3066">
          <cell r="A3066">
            <v>5711</v>
          </cell>
          <cell r="B3066" t="str">
            <v>VIBROACABADORA SOBRE ESTEIRAS POTENCIA MAX. 105CV CAPACIDADE ATE 450 T/H - MATERIAS NA OPERACAO</v>
          </cell>
          <cell r="C3066" t="str">
            <v>H</v>
          </cell>
          <cell r="D3066">
            <v>22.46</v>
          </cell>
        </row>
        <row r="3067">
          <cell r="A3067">
            <v>5712</v>
          </cell>
          <cell r="B3067" t="str">
            <v>VASSOURA MECÂNICA REBOCÁVEL C/ ESCOVA CILÍNDRICA LARGURA = 2,44M - DEPRECIAÇÃO E JUROS</v>
          </cell>
          <cell r="C3067" t="str">
            <v>H</v>
          </cell>
          <cell r="D3067">
            <v>3.09</v>
          </cell>
        </row>
        <row r="3068">
          <cell r="A3068">
            <v>5713</v>
          </cell>
          <cell r="B3068" t="str">
            <v>TRATOR PNEUS TRAÇÃO 4X2, 82CV, PESO C/ LASTRO 4,555 T (VU=5ANOS) -DEPRECIAÇÃO E JUROS</v>
          </cell>
          <cell r="C3068" t="str">
            <v>H</v>
          </cell>
          <cell r="D3068">
            <v>13.85</v>
          </cell>
        </row>
        <row r="3069">
          <cell r="A3069">
            <v>5714</v>
          </cell>
          <cell r="B3069" t="str">
            <v>TRATOR PNEUS TRAÇÃO 4X2, 82 CV, PESO C/ LASTRO 4,555 T (VU=5ANOS) - MANUTENÇÃO</v>
          </cell>
          <cell r="C3069" t="str">
            <v>H</v>
          </cell>
          <cell r="D3069">
            <v>8.4</v>
          </cell>
        </row>
        <row r="3070">
          <cell r="A3070">
            <v>5715</v>
          </cell>
          <cell r="B3070" t="str">
            <v>TRATOR PNEUS TRAÇÃO 4X2, 82 CV, PESO C/ LASTRO 4,555 T - MATERIAIS NAOPERAÇÃO</v>
          </cell>
          <cell r="C3070" t="str">
            <v>H</v>
          </cell>
          <cell r="D3070">
            <v>44.52</v>
          </cell>
        </row>
        <row r="3071">
          <cell r="A3071">
            <v>5716</v>
          </cell>
          <cell r="B3071" t="str">
            <v>TRATOR PNEUS TRAÇÃO 4X2, 82 CV, PESO C/ LASTRO 4,555 T - MÃO-DE-OBRA OPERACAO DIURNA</v>
          </cell>
          <cell r="C3071" t="str">
            <v>H</v>
          </cell>
          <cell r="D3071">
            <v>9.0399999999999991</v>
          </cell>
        </row>
        <row r="3072">
          <cell r="A3072">
            <v>5717</v>
          </cell>
          <cell r="B3072" t="str">
            <v>TRATOR DE ESTEIRAS POTENCIA 165 HP, PESO OPERACIONAL 17,1T (VU=5ANOS)- DEPRECIACAO E JUROS</v>
          </cell>
          <cell r="C3072" t="str">
            <v>H</v>
          </cell>
          <cell r="D3072">
            <v>100.33</v>
          </cell>
        </row>
        <row r="3073">
          <cell r="A3073">
            <v>5718</v>
          </cell>
          <cell r="B3073" t="str">
            <v>TRATOR DE ESTEIRAS POTENCIA 165 HP, PESO OPERACIONAL 17,1T - VALOR MATERIAIS NA OPERACAO</v>
          </cell>
          <cell r="C3073" t="str">
            <v>H</v>
          </cell>
          <cell r="D3073">
            <v>65.95</v>
          </cell>
        </row>
        <row r="3074">
          <cell r="A3074">
            <v>5720</v>
          </cell>
          <cell r="B3074" t="str">
            <v>TRATOR DE ESTEIRAS 153HP PESO OPERACIONAL 15T, COM RODA MOTRIZ ELEVADA(VU=5ANOS) -DEPRECIACAO E JUROS</v>
          </cell>
          <cell r="C3074" t="str">
            <v>H</v>
          </cell>
          <cell r="D3074">
            <v>102.93</v>
          </cell>
        </row>
        <row r="3075">
          <cell r="A3075">
            <v>5721</v>
          </cell>
          <cell r="B3075" t="str">
            <v>TRATOR DE ESTEIRAS 153HP PESO OPERACIONAL 15T, COM RODA MOTRIZ ELEVADA- MATERIAIS NA OPERACAO</v>
          </cell>
          <cell r="C3075" t="str">
            <v>H</v>
          </cell>
          <cell r="D3075">
            <v>63.07</v>
          </cell>
        </row>
        <row r="3076">
          <cell r="A3076">
            <v>5722</v>
          </cell>
          <cell r="B3076" t="str">
            <v>TRATOR DE ESTEIRAS COM LAMINA - POTENCIA 305 HP - PESO OPERACIONAL 37T - MATERIAIS NA OPERACAO</v>
          </cell>
          <cell r="C3076" t="str">
            <v>H</v>
          </cell>
          <cell r="D3076">
            <v>125.72</v>
          </cell>
        </row>
        <row r="3077">
          <cell r="A3077">
            <v>5723</v>
          </cell>
          <cell r="B3077" t="str">
            <v>TRATOR DE ESTEIRAS 99HP, PESO OPERACIONAL 8,5T (VU=5ANOS) - DEPRECIAOE JUROS</v>
          </cell>
          <cell r="C3077" t="str">
            <v>H</v>
          </cell>
          <cell r="D3077">
            <v>56.67</v>
          </cell>
        </row>
        <row r="3078">
          <cell r="A3078">
            <v>5724</v>
          </cell>
          <cell r="B3078" t="str">
            <v>TRATOR DE ESTEIRAS 99HP, PESO OPERACIONAL 8,5T (VU=5ANOS) - MANUTENCAO</v>
          </cell>
          <cell r="C3078" t="str">
            <v>H</v>
          </cell>
          <cell r="D3078">
            <v>42.96</v>
          </cell>
        </row>
        <row r="3079">
          <cell r="A3079">
            <v>5725</v>
          </cell>
          <cell r="B3079" t="str">
            <v>TRATOR DE ESTEIRAS 99HP, PESO OPERACIONAL 8,5T - MAO-DE-OBRA NA OPERACAO DIURNA</v>
          </cell>
          <cell r="C3079" t="str">
            <v>H</v>
          </cell>
          <cell r="D3079">
            <v>9.0399999999999991</v>
          </cell>
        </row>
        <row r="3080">
          <cell r="A3080">
            <v>5726</v>
          </cell>
          <cell r="B3080" t="str">
            <v>TRATOR DE ESTEIRAS 99HP, PESO OPERACIONAL 8,5T - MAO-DE-OBRA NA OPERACAO NOTURNA</v>
          </cell>
          <cell r="C3080" t="str">
            <v>H</v>
          </cell>
          <cell r="D3080">
            <v>10.85</v>
          </cell>
        </row>
        <row r="3081">
          <cell r="A3081">
            <v>5727</v>
          </cell>
          <cell r="B3081" t="str">
            <v>ROLO COMPACTADOR VIBRATÓRIO REBOCÁVEL CILINDRO LISO, 4,7T, IMPACTO DINÂMICO 18,3T - MANUTENÇÃO.</v>
          </cell>
          <cell r="C3081" t="str">
            <v>H</v>
          </cell>
          <cell r="D3081">
            <v>2.62</v>
          </cell>
        </row>
        <row r="3082">
          <cell r="A3082">
            <v>5728</v>
          </cell>
          <cell r="B3082" t="str">
            <v>ROLO COMPACTADOR VIBRATÓRIO, TANDEM, AUTO-PROPEL.,CILINDRO LISO, 58CV- 6,5/9,4 T, SEM OU COM LASTRO - DEPRECIAÇÃO E JUROS.</v>
          </cell>
          <cell r="C3082" t="str">
            <v>H</v>
          </cell>
          <cell r="D3082">
            <v>20.29</v>
          </cell>
        </row>
        <row r="3083">
          <cell r="A3083">
            <v>5729</v>
          </cell>
          <cell r="B3083" t="str">
            <v>ROLO COMPACTADOR VIBRATÓRIO, TANDEM, AUTO-PROPEL.,CILINDRO LISO, 58CV- 6,5/9,4 T, SEM OU COM LASTRO - MANUTENÇÃO.</v>
          </cell>
          <cell r="C3083" t="str">
            <v>H</v>
          </cell>
          <cell r="D3083">
            <v>12.18</v>
          </cell>
        </row>
        <row r="3084">
          <cell r="A3084">
            <v>5730</v>
          </cell>
          <cell r="B3084" t="str">
            <v>ROLO COMPACTADOR VIBRATÓRIO, TANDEM, AUTO-PROPEL.,CILINDRO LISO, 58CV- 6,5/9,4 T, SEM OU COM LASTRO - CUSTOS COM MATERIAIS NA OPERAÇÃO.</v>
          </cell>
          <cell r="C3084" t="str">
            <v>H</v>
          </cell>
          <cell r="D3084">
            <v>31.33</v>
          </cell>
        </row>
        <row r="3085">
          <cell r="A3085">
            <v>5731</v>
          </cell>
          <cell r="B3085" t="str">
            <v>ROLO COMPACTADOR VIBRATÓRIO, TANDEM, AUTO-PROPEL.,CILINDRO LISO, 58CV- 6,5/9,4 T, SEM OU COM LASTRO - CUSTOS COM MÃO DE OBRA NA OPERAÇÃONOTURNA.</v>
          </cell>
          <cell r="C3085" t="str">
            <v>H</v>
          </cell>
          <cell r="D3085">
            <v>9.8699999999999992</v>
          </cell>
        </row>
        <row r="3086">
          <cell r="A3086">
            <v>5732</v>
          </cell>
          <cell r="B3086" t="str">
            <v>ROLO COMPACTADOR PNEUMÁTICO, AUTO-PROPEL., PRESSÃO VARIÁVEL, 99HP, PESO OPERACIONAL SEM OU COM LASTRO 8,3/21,0 T - MANUTENÇÃO.</v>
          </cell>
          <cell r="C3086" t="str">
            <v>H</v>
          </cell>
          <cell r="D3086">
            <v>22.18</v>
          </cell>
        </row>
        <row r="3087">
          <cell r="A3087">
            <v>5733</v>
          </cell>
          <cell r="B3087" t="str">
            <v>ROLO COMPACTADOR PNEUMÁTICO, AUTO-PROPEL., PRESSÃO VARIÁVEL, 99HP, PESO OPERACIONAL SEM OU COM LASTRO 8,3/21,0 T - CUSTO COM MATERIAIS NA OPERAÇÃO</v>
          </cell>
          <cell r="C3087" t="str">
            <v>H</v>
          </cell>
          <cell r="D3087">
            <v>59.77</v>
          </cell>
        </row>
        <row r="3088">
          <cell r="A3088">
            <v>5734</v>
          </cell>
          <cell r="B3088" t="str">
            <v>RETRO-ESCAVADEIRA, 74HP (VU=6 ANOS)- DEPRECIAÇÃO E JUROS</v>
          </cell>
          <cell r="C3088" t="str">
            <v>H</v>
          </cell>
          <cell r="D3088">
            <v>23.53</v>
          </cell>
        </row>
        <row r="3089">
          <cell r="A3089">
            <v>5735</v>
          </cell>
          <cell r="B3089" t="str">
            <v>RETRO-ESCAVADEIRA, 74HP (VU= 6 ANOS) - MANUTENÇÃO</v>
          </cell>
          <cell r="C3089" t="str">
            <v>H</v>
          </cell>
          <cell r="D3089">
            <v>13.67</v>
          </cell>
        </row>
        <row r="3090">
          <cell r="A3090">
            <v>5736</v>
          </cell>
          <cell r="B3090" t="str">
            <v>RETRO-ESCAVADEIRA, 74HP (VU= 5 ANOS) - MATERIAIS OPERAÇÃO</v>
          </cell>
          <cell r="C3090" t="str">
            <v>H</v>
          </cell>
          <cell r="D3090">
            <v>34.619999999999997</v>
          </cell>
        </row>
        <row r="3091">
          <cell r="A3091">
            <v>5737</v>
          </cell>
          <cell r="B3091" t="str">
            <v>RETRO-ESCAVADEIRA, 74HP (VU=6 ANOS) - MÃO-DE-OBRA/OPERAÇÃO</v>
          </cell>
          <cell r="C3091" t="str">
            <v>H</v>
          </cell>
          <cell r="D3091">
            <v>8.23</v>
          </cell>
        </row>
        <row r="3092">
          <cell r="A3092">
            <v>5738</v>
          </cell>
          <cell r="B3092" t="str">
            <v>ROLO COMPACTADOR VIBRATÓRIO PÉ DE CARNEIRO, OPERADO POR CONTROLE REMOTO, POTÊNCIA 17HP, PESO OPERACIONAL 1,65T - DEPRECIAÇÃO E JUROS</v>
          </cell>
          <cell r="C3092" t="str">
            <v>H</v>
          </cell>
          <cell r="D3092">
            <v>5.66</v>
          </cell>
        </row>
        <row r="3093">
          <cell r="A3093">
            <v>5739</v>
          </cell>
          <cell r="B3093" t="str">
            <v>ROLO COMPACTADOR VIBRATÓRIO PÉ DE CARNEIRO, OPERADO POR CONTROLE REMOTO, 17HP - 1,65T - MANUTENÇÃO.</v>
          </cell>
          <cell r="C3093" t="str">
            <v>H</v>
          </cell>
          <cell r="D3093">
            <v>1.89</v>
          </cell>
        </row>
        <row r="3094">
          <cell r="A3094">
            <v>5740</v>
          </cell>
          <cell r="B3094" t="str">
            <v>EQUIPAMENTO PARA LAMA ASFALTICA COM SILO DE AGREGADO 6M3, DOSADOR DE CIMENTO, MONTADO SOBRE CAMINHÃO - DEPRECIACAO E JUROS</v>
          </cell>
          <cell r="C3094" t="str">
            <v>H</v>
          </cell>
          <cell r="D3094">
            <v>41.72</v>
          </cell>
        </row>
        <row r="3095">
          <cell r="A3095">
            <v>5741</v>
          </cell>
          <cell r="B3095" t="str">
            <v>EQUIPAMENTO PARA LAMA ASFALTICA COM SILO DE AGREGADO 6M3, DOSADOR DE CIMENTO, A SER MONTADO SOBRE CAMINHÃO (NAO INCLUI O CAMINHAO) - CUSTO HORARIO DE MANUTENCAO</v>
          </cell>
          <cell r="C3095" t="str">
            <v>H</v>
          </cell>
          <cell r="D3095">
            <v>18.8</v>
          </cell>
        </row>
        <row r="3096">
          <cell r="A3096">
            <v>5742</v>
          </cell>
          <cell r="B3096" t="str">
            <v>EQUIPAMENTO PARA LAMA ASFALTICA COM SILO DE AGREGADO 6M3, DOSADOR DE CIMENTO, A SER MONTADO SOBRE CAMINHÃO (NAO INCLUI O CAMINHAO) - CUSTO HORARIO DE MATERIAIS NA OPERACAO</v>
          </cell>
          <cell r="C3096" t="str">
            <v>H</v>
          </cell>
          <cell r="D3096">
            <v>52.76</v>
          </cell>
        </row>
        <row r="3097">
          <cell r="A3097">
            <v>5743</v>
          </cell>
          <cell r="B3097" t="str">
            <v>EQUIPAMENTO PARA LAMA ASFALTICA COM SILO DE AGREGADO 6M3, DOSADOR DE CIMENTO, A SER MONTADO SOBRE CAMINHÃO (NAO INCLUI O CAMINHAO) - MAO-DE-OBRA DIURNA NA OPERACAO</v>
          </cell>
          <cell r="C3097" t="str">
            <v>H</v>
          </cell>
          <cell r="D3097">
            <v>8.43</v>
          </cell>
        </row>
        <row r="3098">
          <cell r="A3098">
            <v>5744</v>
          </cell>
          <cell r="B3098" t="str">
            <v>EQUIPAMENTO PARA LAMA ASFALTICA COM SILO DE AGREGADO 6M3, DOSADOR DE CIMENTO, MONTADO SOBRE CAMINHÃO - MAO-DE-OBRA NOTURNA NA OPERACAO</v>
          </cell>
          <cell r="C3098" t="str">
            <v>H</v>
          </cell>
          <cell r="D3098">
            <v>10.11</v>
          </cell>
        </row>
        <row r="3099">
          <cell r="A3099">
            <v>5745</v>
          </cell>
          <cell r="B3099" t="str">
            <v>CAMINHAO PIPA 6.000L TOCO 162CV - PBT=11800KG C/BOMBA GASOLINA - DEPRECIACAO E JUROS</v>
          </cell>
          <cell r="C3099" t="str">
            <v>H</v>
          </cell>
          <cell r="D3099">
            <v>16.899999999999999</v>
          </cell>
        </row>
        <row r="3100">
          <cell r="A3100">
            <v>5746</v>
          </cell>
          <cell r="B3100" t="str">
            <v>CAMINHAO PIPA 6.000L TOCO 162CV - PBT=11800KG C/BOMBA GASOLINA -MANUTENCAO</v>
          </cell>
          <cell r="C3100" t="str">
            <v>H</v>
          </cell>
          <cell r="D3100">
            <v>10.17</v>
          </cell>
        </row>
        <row r="3101">
          <cell r="A3101">
            <v>5747</v>
          </cell>
          <cell r="B3101" t="str">
            <v>CAMINHAO PIPA 6000L TOCO, 162CV - 7,5T (VU=6ANOS) (INCLUI TANQUE DE ACO PARA TRANSPORTE DE AGUA) - CUSTO HORARIO DE MATERIAIS NA OPERACAO</v>
          </cell>
          <cell r="C3101" t="str">
            <v>H</v>
          </cell>
          <cell r="D3101">
            <v>38.33</v>
          </cell>
        </row>
        <row r="3102">
          <cell r="A3102">
            <v>5748</v>
          </cell>
          <cell r="B3102" t="str">
            <v>CAMINHAO PIPA 6000L TOCO, 162CV - 7,5T (VU=6ANOS) (INCLUI TANQUE DE ACO PARA TRANSPORTE DE AGUA E MOTOBOMBA CENTRIFUGA A GASOLINA 3,5CV) - MAO-DE-OBRA DIURNA NA OPERACAO</v>
          </cell>
          <cell r="C3102" t="str">
            <v>H</v>
          </cell>
          <cell r="D3102">
            <v>8.43</v>
          </cell>
        </row>
        <row r="3103">
          <cell r="A3103">
            <v>5750</v>
          </cell>
          <cell r="B3103" t="str">
            <v>CAMINHAO TOCO, 177CV - 14T (VU=6ANOS) (NAO INCLUI CARROCERIA) - DEPRECIACAO E JUROS</v>
          </cell>
          <cell r="C3103" t="str">
            <v>H</v>
          </cell>
          <cell r="D3103">
            <v>17.91</v>
          </cell>
        </row>
        <row r="3104">
          <cell r="A3104">
            <v>5751</v>
          </cell>
          <cell r="B3104" t="str">
            <v>CAMINHAO TOCO, 177CV - 14T (VU=6ANOS) (NAO INCLUI CARROCERIA) - MANUTENCAO</v>
          </cell>
          <cell r="C3104" t="str">
            <v>H</v>
          </cell>
          <cell r="D3104">
            <v>12.99</v>
          </cell>
        </row>
        <row r="3105">
          <cell r="A3105">
            <v>5752</v>
          </cell>
          <cell r="B3105" t="str">
            <v>CAMINHAO TOCO, 177CV - 14T (VU=6ANOS) (NAO INCLUI CARROCERIA) - MAO-DE-OBRA NOTURNA NA OPERACAO</v>
          </cell>
          <cell r="C3105" t="str">
            <v>H</v>
          </cell>
          <cell r="D3105">
            <v>10.11</v>
          </cell>
        </row>
        <row r="3106">
          <cell r="A3106">
            <v>5753</v>
          </cell>
          <cell r="B3106" t="str">
            <v>CAMINHAO TOCO, 170CV - 11T (VU=6ANOS) (NAO INCLUI CARROCERIA) - DEPRECIACAO E JUROS</v>
          </cell>
          <cell r="C3106" t="str">
            <v>H</v>
          </cell>
          <cell r="D3106">
            <v>17.57</v>
          </cell>
        </row>
        <row r="3107">
          <cell r="A3107">
            <v>5754</v>
          </cell>
          <cell r="B3107" t="str">
            <v>CAMINHAO TOCO, 170CV - 11T (VU=6ANOS) (NAO INCLUI CARROCERIA) - MANUTENCAO</v>
          </cell>
          <cell r="C3107" t="str">
            <v>H</v>
          </cell>
          <cell r="D3107">
            <v>10.210000000000001</v>
          </cell>
        </row>
        <row r="3108">
          <cell r="A3108">
            <v>5755</v>
          </cell>
          <cell r="B3108" t="str">
            <v>CAMINHAO TOCO, 170CV - 11T (VU=6ANOS) (NAO INCLUI CARROCERIA) - MAO-DE-OBRA DIURNA NA OPERACAO</v>
          </cell>
          <cell r="C3108" t="str">
            <v>H</v>
          </cell>
          <cell r="D3108">
            <v>8.43</v>
          </cell>
        </row>
        <row r="3109">
          <cell r="A3109">
            <v>5756</v>
          </cell>
          <cell r="B3109" t="str">
            <v>CAMINHAO PIPA 6000L TOCO, 162CV - 7,5T (VU=6ANOS) (INCLUI TANQUE DE ACO PARA TRANSPORTE DE AGUA E MOTOBOMBA CENTRIFUGA A GASOLINA 3,5CV) - DEPRECIACAO E JUROS</v>
          </cell>
          <cell r="C3109" t="str">
            <v>H</v>
          </cell>
          <cell r="D3109">
            <v>14.75</v>
          </cell>
        </row>
        <row r="3110">
          <cell r="A3110">
            <v>5757</v>
          </cell>
          <cell r="B3110" t="str">
            <v>CAMINHAO PIPA 6000L TOCO, 162CV - 7,5T (VU=6ANOS) (INCLUI TANQUE DE ACO PARA TRANSPORTE DE AGUA E MOTOBOMBA CENTRIFUGA A GASOLINA 3,5CV) - MANUTENCAO</v>
          </cell>
          <cell r="C3110" t="str">
            <v>H</v>
          </cell>
          <cell r="D3110">
            <v>8.5</v>
          </cell>
        </row>
        <row r="3111">
          <cell r="A3111">
            <v>5758</v>
          </cell>
          <cell r="B3111" t="str">
            <v>CAMINHAO PIPA 6000L TOCO, 162CV - 7,5T (VU=6ANOS) (INCLUI TANQUE DE ACO PARA TRANSPORTE DE AGUA E MOTOBOMBA CENTRIFUGA A GASOLINA 3,5CV) - CUSTO HORARIO DE MATERIAIS NA OPERACAO</v>
          </cell>
          <cell r="C3111" t="str">
            <v>H</v>
          </cell>
          <cell r="D3111">
            <v>61.86</v>
          </cell>
        </row>
        <row r="3112">
          <cell r="A3112">
            <v>5759</v>
          </cell>
          <cell r="B3112" t="str">
            <v>CAMINHAO PIPA F12000 142HP TANQUE 6000L/MAO-DE-OBRA NA OPERACAO DIURNA</v>
          </cell>
          <cell r="C3112" t="str">
            <v>H</v>
          </cell>
          <cell r="D3112">
            <v>6.88</v>
          </cell>
        </row>
        <row r="3113">
          <cell r="A3113">
            <v>5760</v>
          </cell>
          <cell r="B3113" t="str">
            <v>CAMINHAO PIPA 6000L TOCO, 162CV - 7,5T (VU=6ANOS) (INCLUI TANQUE DE ACO PARA TRANSPORTE DE AGUA) - MAO-DE-OBRA NOTURNA NA OPERACAO</v>
          </cell>
          <cell r="C3113" t="str">
            <v>H</v>
          </cell>
          <cell r="D3113">
            <v>10.11</v>
          </cell>
        </row>
        <row r="3114">
          <cell r="A3114">
            <v>5761</v>
          </cell>
          <cell r="B3114" t="str">
            <v>CAMINHAO PIPA 6000L TOCO, 162CV - 7,5T (VU=6ANOS) (INCLUI TANQUE DE ACO PARA TRANSPORTE DE AGUA E MOTOBOMBA CENTRIFUGA A GASOLINA 3,5CV) - CUSTO HORARIO PRODUTIVO DIURNO</v>
          </cell>
          <cell r="C3114" t="str">
            <v>CHP</v>
          </cell>
          <cell r="D3114">
            <v>93.54</v>
          </cell>
        </row>
        <row r="3115">
          <cell r="A3115">
            <v>5762</v>
          </cell>
          <cell r="B3115" t="str">
            <v>CAMINHAO PIPA 10000L TRUCADO, 208CV - 21,1T (VU=6ANOS) (INCLUI TANQUEDE ACO PARA TRANSPORTE DE AGUA E MOTOBOMBA CENTRIFUGA A GASOLINA 3,5CV) - DEPRECIACAO E JUROS</v>
          </cell>
          <cell r="C3115" t="str">
            <v>H</v>
          </cell>
          <cell r="D3115">
            <v>16.239999999999998</v>
          </cell>
        </row>
        <row r="3116">
          <cell r="A3116">
            <v>5763</v>
          </cell>
          <cell r="B3116" t="str">
            <v>CAMINHAO PIPA 10000L TRUCADO, 208CV - 21,1T (VU=6ANOS) (INCLUI TANQUEDE ACO PARA TRANSPORTE DE AGUA E MOTOBOMBA CENTRIFUGA A GASOLINA 3,5CV) - MANUTENCAO</v>
          </cell>
          <cell r="C3116" t="str">
            <v>H</v>
          </cell>
          <cell r="D3116">
            <v>9.3699999999999992</v>
          </cell>
        </row>
        <row r="3117">
          <cell r="A3117">
            <v>5764</v>
          </cell>
          <cell r="B3117" t="str">
            <v>CAMINHAO PIPA 10000L TRUCADO, 208CV - 21,1T (VU=6ANOS) (INCLUI TANQUEDE ACO PARA TRANSPORTE DE AGUA E MOTOBOMBA CENTRIFUGA A GASOLINA 3,5CV) - MAO-DE-OBRA NOTURNA NA OPERACAO</v>
          </cell>
          <cell r="C3117" t="str">
            <v>H</v>
          </cell>
          <cell r="D3117">
            <v>10.11</v>
          </cell>
        </row>
        <row r="3118">
          <cell r="A3118">
            <v>5765</v>
          </cell>
          <cell r="B3118" t="str">
            <v>DISTRIBUIDOR DE BETUME COM TANQUE DE 2500L, REBOCAVEL, PNEUMATICO COMMOTOR A GASOLINA 3,4HP - MANUTENCAO</v>
          </cell>
          <cell r="C3118" t="str">
            <v>H</v>
          </cell>
          <cell r="D3118">
            <v>6.08</v>
          </cell>
        </row>
        <row r="3119">
          <cell r="A3119">
            <v>5766</v>
          </cell>
          <cell r="B3119" t="str">
            <v>DISTRIBUIDOR DE BETUME COM TANQUE DE 2500L, REBOCAVEL, PNEUMATICO COMMOTOR A GASOLINA 3,4HP - CUSTO COM MATERIAIS NA OPERACAO</v>
          </cell>
          <cell r="C3119" t="str">
            <v>H</v>
          </cell>
          <cell r="D3119">
            <v>34.33</v>
          </cell>
        </row>
        <row r="3120">
          <cell r="A3120">
            <v>5767</v>
          </cell>
          <cell r="B3120" t="str">
            <v>DISTRIBUIDOR DE BETUME COM TANQUE DE 2500L, REBOCAVEL, PNEUMATICO COMMOTOR A GASOLINA 3,4HP - CUSTO COM MAO-DE-OBRA NA OPERACAO DIURNA</v>
          </cell>
          <cell r="C3120" t="str">
            <v>H</v>
          </cell>
          <cell r="D3120">
            <v>0.06</v>
          </cell>
        </row>
        <row r="3121">
          <cell r="A3121">
            <v>5768</v>
          </cell>
          <cell r="B3121" t="str">
            <v>DISTRIBUIDOR DE BETUME COM TANQUE DE 2500L, REBOCAVEL, PNEUMATICO COMMOTOR A GASOLINA 3,4HP - CUSTO COM MAO-DE-OBRA NA OPERACAO NOTURNA</v>
          </cell>
          <cell r="C3121" t="str">
            <v>H</v>
          </cell>
          <cell r="D3121">
            <v>7.0000000000000007E-2</v>
          </cell>
        </row>
        <row r="3122">
          <cell r="A3122">
            <v>5769</v>
          </cell>
          <cell r="B3122" t="str">
            <v>DISTRIBUIDOR DE ASFALTO MONTADO SOBRE CAMINHAO TOCO 162 HP, COM TANQUEISOLADO 6 M3 COM BARRA ESPARGIDORA DE 3,66 M - MANUTENCAO</v>
          </cell>
          <cell r="C3122" t="str">
            <v>H</v>
          </cell>
          <cell r="D3122">
            <v>27.41</v>
          </cell>
        </row>
        <row r="3123">
          <cell r="A3123">
            <v>5770</v>
          </cell>
          <cell r="B3123" t="str">
            <v>DISTRIBUIDOR DE ASFALTO MONTADO SOBRE CAMINHAO TOCO 162 HP, COM TANQUEISOLADO 6 M3 COM BARRA ESPARGIDORA DE 3,66 M - CUSTO C/ MAO-DE-OBRANA OPERACAO DIURNA.</v>
          </cell>
          <cell r="C3123" t="str">
            <v>H</v>
          </cell>
          <cell r="D3123">
            <v>16.850000000000001</v>
          </cell>
        </row>
        <row r="3124">
          <cell r="A3124">
            <v>5771</v>
          </cell>
          <cell r="B3124" t="str">
            <v>DISTRIBUIDOR DE ASFALTO CAP 5.000L SOBRE CAMINHAO TOCO 142HP - CUSTO C/ MAO-DE-OBRA NA OPERACAO NOTURNA</v>
          </cell>
          <cell r="C3124" t="str">
            <v>H</v>
          </cell>
          <cell r="D3124">
            <v>20.22</v>
          </cell>
        </row>
        <row r="3125">
          <cell r="A3125">
            <v>5775</v>
          </cell>
          <cell r="B3125" t="str">
            <v>LANCA ELEVATORIA TELESCOPICA DE ACIONAMENTO HIDRAULICO, CAPACIDADE DECARGA 30.000 KG, COM CESTO, MONTADA SOBRE CAMINHAO TRUCADO - MANUTENCAO</v>
          </cell>
          <cell r="C3125" t="str">
            <v>H</v>
          </cell>
          <cell r="D3125">
            <v>71.260000000000005</v>
          </cell>
        </row>
        <row r="3126">
          <cell r="A3126">
            <v>5776</v>
          </cell>
          <cell r="B3126" t="str">
            <v>LANCA ELEVATORIA TELESCOPICA DE ACIONAMENTO HIDRAULICO, CAPACIDADE DECARGA 30.000 KG, COM CESTO, MONTADA SOBRE CAMINHAO TRUCADO - CUSTO COM MATERIAIS NA OPERACAO</v>
          </cell>
          <cell r="C3126" t="str">
            <v>H</v>
          </cell>
          <cell r="D3126">
            <v>54.41</v>
          </cell>
        </row>
        <row r="3127">
          <cell r="A3127">
            <v>5777</v>
          </cell>
          <cell r="B3127" t="str">
            <v>GUINDASTE MUNK COM CESTO, CARGA MAXIMA 5,75T (A 2M) E 2,3T ( A 5M), ALTURA MAXIMA = 7,9M, MONTADO SOBRE CAMINHAO DE CARROCERIA FORD 162HP -MANUTENCAO</v>
          </cell>
          <cell r="C3127" t="str">
            <v>H</v>
          </cell>
          <cell r="D3127">
            <v>13.98</v>
          </cell>
        </row>
        <row r="3128">
          <cell r="A3128">
            <v>5778</v>
          </cell>
          <cell r="B3128" t="str">
            <v>MOTONIVELADORA 140HP (VU=6ANOS) - DEPRECIACAO E JUROS</v>
          </cell>
          <cell r="C3128" t="str">
            <v>H</v>
          </cell>
          <cell r="D3128">
            <v>70.709999999999994</v>
          </cell>
        </row>
        <row r="3129">
          <cell r="A3129">
            <v>5779</v>
          </cell>
          <cell r="B3129" t="str">
            <v>MOTONIVELADORA 140HP (VU=6ANOS) - MANUTENCAO</v>
          </cell>
          <cell r="C3129" t="str">
            <v>H</v>
          </cell>
          <cell r="D3129">
            <v>41.09</v>
          </cell>
        </row>
        <row r="3130">
          <cell r="A3130">
            <v>5782</v>
          </cell>
          <cell r="B3130" t="str">
            <v>MOTOSCRAPER 270HP - CUSTO COM MATERIAIS NA OPERACAO</v>
          </cell>
          <cell r="C3130" t="str">
            <v>H</v>
          </cell>
          <cell r="D3130">
            <v>111.29</v>
          </cell>
        </row>
        <row r="3131">
          <cell r="A3131">
            <v>5783</v>
          </cell>
          <cell r="B3131" t="str">
            <v>MOTOSCRAPER 270HP -CUSTO COM MA0-DE-0BRA NA OPERACAO DIURNA</v>
          </cell>
          <cell r="C3131" t="str">
            <v>H</v>
          </cell>
          <cell r="D3131">
            <v>8.23</v>
          </cell>
        </row>
        <row r="3132">
          <cell r="A3132">
            <v>5786</v>
          </cell>
          <cell r="B3132" t="str">
            <v>PA CARREGADEIRA SOBRE RODAS 180 HP - CAPACIDADE DA CACAMBA. 2,5 A 3,3M3 - PESO OPERACIONAL 17.428 - (VU=5ANOS) - DEPRECIACAO E JUROS</v>
          </cell>
          <cell r="C3132" t="str">
            <v>H</v>
          </cell>
          <cell r="D3132">
            <v>75.19</v>
          </cell>
        </row>
        <row r="3133">
          <cell r="A3133">
            <v>5787</v>
          </cell>
          <cell r="B3133" t="str">
            <v>PA CARREGADEIRA SOBRE RODAS 180 HP - CAPACIDADE DA CACAMBA. 2,5 A 3,3M3 - PESO OPERACIONAL 17.428 - CUSTO C/MATERIAIS NA OPERACAO</v>
          </cell>
          <cell r="C3133" t="str">
            <v>H</v>
          </cell>
          <cell r="D3133">
            <v>70.069999999999993</v>
          </cell>
        </row>
        <row r="3134">
          <cell r="A3134">
            <v>5788</v>
          </cell>
          <cell r="B3134" t="str">
            <v>PA CARREGADEIRA SOBRE RODAS 180 HP - CAPACIDADE DA CACAMBA. 2,5 A 3,3M3 - PESO OPERACIONAL 17.428 - CUSTO C/ MAO-DE-OBRA NA OPERACAO DIURNA</v>
          </cell>
          <cell r="C3134" t="str">
            <v>H</v>
          </cell>
          <cell r="D3134">
            <v>8.85</v>
          </cell>
        </row>
        <row r="3135">
          <cell r="A3135">
            <v>5789</v>
          </cell>
          <cell r="B3135" t="str">
            <v>PA CARREGADEIRA SOBRE RODAS 180 HP - CAPACIDADE DA CACAMBA. 2,5 A 3,3M3 - PESO OPERACIONAL 17.428 - CUSTO C/ MAO-DE-OBRA NA OPERACAO NOTURNA</v>
          </cell>
          <cell r="C3135" t="str">
            <v>H</v>
          </cell>
          <cell r="D3135">
            <v>10.62</v>
          </cell>
        </row>
        <row r="3136">
          <cell r="A3136">
            <v>5790</v>
          </cell>
          <cell r="B3136" t="str">
            <v>ROLO COMPACTADOR VIBRATÓRIO DE UM CILINDRO AÇO LISO, POTÊNCIA 80HP, PESO OPERACIONAL 8,1T - DEPRECIAÇÃO E JUROS</v>
          </cell>
          <cell r="C3136" t="str">
            <v>H</v>
          </cell>
          <cell r="D3136">
            <v>27.35</v>
          </cell>
        </row>
        <row r="3137">
          <cell r="A3137">
            <v>5791</v>
          </cell>
          <cell r="B3137" t="str">
            <v>ROLO COMPACTADOR VIBRATÓRIO, AUTO-PREOPEL.,CILINDRO LISO, 80HP - 8,1T- MANUTENÇÃO.</v>
          </cell>
          <cell r="C3137" t="str">
            <v>H</v>
          </cell>
          <cell r="D3137">
            <v>16.420000000000002</v>
          </cell>
        </row>
        <row r="3138">
          <cell r="A3138">
            <v>5792</v>
          </cell>
          <cell r="B3138" t="str">
            <v>ROLO COMPACTADOR VIBRATÓRIO, AUTO-PREOPEL.,CILINDRO LISO, 80HP - 8,1T- CUSTOS COM MATERIAIS NAOPERAÇÃO.</v>
          </cell>
          <cell r="C3138" t="str">
            <v>H</v>
          </cell>
          <cell r="D3138">
            <v>31.33</v>
          </cell>
        </row>
        <row r="3139">
          <cell r="A3139">
            <v>5793</v>
          </cell>
          <cell r="B3139" t="str">
            <v>ROLO COMPACTADOR VIBRATÓRIO DE UM CILINDRO LISO, POTÊNCIA 80HP, PESO OPERACIONAL 8,1T - MÃO-DE-OBRA NA OPERAÇÃO NOTURNA</v>
          </cell>
          <cell r="C3139" t="str">
            <v>H</v>
          </cell>
          <cell r="D3139">
            <v>9.8699999999999992</v>
          </cell>
        </row>
        <row r="3140">
          <cell r="A3140">
            <v>5794</v>
          </cell>
          <cell r="B3140" t="str">
            <v>MARTELETE OU ROMPEDOR PNEUMÁTICO MANUAL 28KG, FREQUENCIA DE IMPACTO 1230/MINUTO - DEPRECIAÇÃO E JUROS</v>
          </cell>
          <cell r="C3140" t="str">
            <v>H</v>
          </cell>
          <cell r="D3140">
            <v>1.56</v>
          </cell>
        </row>
        <row r="3141">
          <cell r="A3141">
            <v>5795</v>
          </cell>
          <cell r="B3141" t="str">
            <v>MARTELETE OU ROMPEDOR PNEUMÁTICO MANUAL 28KG, FREQUENCIA DE IMPACTO 1230/MINUTO - CHP DIURNO</v>
          </cell>
          <cell r="C3141" t="str">
            <v>CHP</v>
          </cell>
          <cell r="D3141">
            <v>13.14</v>
          </cell>
        </row>
        <row r="3142">
          <cell r="A3142">
            <v>5796</v>
          </cell>
          <cell r="B3142" t="str">
            <v>MARTELETE OU ROMPEDOR PNEUMÁTICO MANUAL 28KG, FREQUENCIA DE IMPACTO 1230/MINUTO - MÃO DE OBRA NA OPERAÇÃO DIURNA</v>
          </cell>
          <cell r="C3142" t="str">
            <v>H</v>
          </cell>
          <cell r="D3142">
            <v>9.52</v>
          </cell>
        </row>
        <row r="3143">
          <cell r="A3143">
            <v>5797</v>
          </cell>
          <cell r="B3143" t="str">
            <v>COMPRESSOR DE AR REBOCAVEL, DESCARGA LIVRE EFETIVA 180PCM, PRESSAO DETRABALHO 102 PSI, MOTOR A DIESEL 89CV - MANUTENCAO</v>
          </cell>
          <cell r="C3143" t="str">
            <v>H</v>
          </cell>
          <cell r="D3143">
            <v>2.41</v>
          </cell>
        </row>
        <row r="3144">
          <cell r="A3144">
            <v>5798</v>
          </cell>
          <cell r="B3144" t="str">
            <v>COMPRESSOR DE AR REBOCAVEL, DESCARGA LIVRE EFETIVA 180PCM, PRESSAO DETRABALHO 102 PSI, MOTOR A DIESEL 89CV - MAO-DE-OBRA DIURNA NA OPERACAO</v>
          </cell>
          <cell r="C3144" t="str">
            <v>H</v>
          </cell>
          <cell r="D3144">
            <v>6.86</v>
          </cell>
        </row>
        <row r="3145">
          <cell r="A3145">
            <v>5799</v>
          </cell>
          <cell r="B3145" t="str">
            <v>BOMBA ELETRICA TRIFASICA SUBMERSA 3CV PARA DRENAGEM - JUROS E DEPRECIACAO</v>
          </cell>
          <cell r="C3145" t="str">
            <v>H</v>
          </cell>
          <cell r="D3145">
            <v>0.49</v>
          </cell>
        </row>
        <row r="3146">
          <cell r="A3146">
            <v>5800</v>
          </cell>
          <cell r="B3146" t="str">
            <v>BOMBA ELETRICA SUBMERSA MONOFASICA 3CV - MANUTENCAO</v>
          </cell>
          <cell r="C3146" t="str">
            <v>H</v>
          </cell>
          <cell r="D3146">
            <v>0.2</v>
          </cell>
        </row>
        <row r="3147">
          <cell r="A3147">
            <v>5801</v>
          </cell>
          <cell r="B3147" t="str">
            <v>COMPACTADOR DE SOLOS COM PLACA VIBRATORIA, 46X51CM, 5HP, 156KG, DIESEL, IMPACTO DINAMICO 1700KG - DEPRECIACAO E JUROS</v>
          </cell>
          <cell r="C3147" t="str">
            <v>H</v>
          </cell>
          <cell r="D3147">
            <v>4.41</v>
          </cell>
        </row>
        <row r="3148">
          <cell r="A3148">
            <v>5802</v>
          </cell>
          <cell r="B3148" t="str">
            <v>COMPACTADOR DE SOLOS COM PLACA VIBRATORIA, 46X51CM, 5HP, 156KG, DIESEL, IMPACTO DINAMICO 1700KG - MANUTENCAO</v>
          </cell>
          <cell r="C3148" t="str">
            <v>H</v>
          </cell>
          <cell r="D3148">
            <v>1.75</v>
          </cell>
        </row>
        <row r="3149">
          <cell r="A3149">
            <v>5803</v>
          </cell>
          <cell r="B3149" t="str">
            <v>COMPACTADOR DE SOLOS COM PLACA VIBRATORIA, 46X51CM, 5HP, 156KG, DIESEL, IMPACTO DINAMICO 1700KG - CUSTO HORARIO DE MATERIAIS NA OPERACAO</v>
          </cell>
          <cell r="C3149" t="str">
            <v>H</v>
          </cell>
          <cell r="D3149">
            <v>1.65</v>
          </cell>
        </row>
        <row r="3150">
          <cell r="A3150">
            <v>5804</v>
          </cell>
          <cell r="B3150" t="str">
            <v>COMPACTADOR DE SOLOS COM PLACA VIBRATORIA, 46X51CM, 5HP, 156KG, DIESEL, IMPACTO DINAMICO 1700KG - MAO-DE-OBRA DIURNA NA OPERACAO</v>
          </cell>
          <cell r="C3150" t="str">
            <v>H</v>
          </cell>
          <cell r="D3150">
            <v>6.86</v>
          </cell>
        </row>
        <row r="3151">
          <cell r="A3151">
            <v>5806</v>
          </cell>
          <cell r="B3151" t="str">
            <v>BOMBA C/MOTOR A GASOLINA AUTOESCORVANTE P/AGUA SUJA 3/4HP -CHI DIURNA</v>
          </cell>
          <cell r="C3151" t="str">
            <v>CHI</v>
          </cell>
          <cell r="D3151">
            <v>0.37</v>
          </cell>
        </row>
        <row r="3152">
          <cell r="A3152">
            <v>5808</v>
          </cell>
          <cell r="B3152" t="str">
            <v>USINA DE ASFALTO A QUENTE FIXA CAP.40/80 TON/H - CHP DIURNO</v>
          </cell>
          <cell r="C3152" t="str">
            <v>CHP</v>
          </cell>
          <cell r="D3152">
            <v>401.81</v>
          </cell>
        </row>
        <row r="3153">
          <cell r="A3153">
            <v>5809</v>
          </cell>
          <cell r="B3153" t="str">
            <v>USINA DE ASFALTO A QUENTE FIXA CAP.40/80 TON/H - CHP NOTURNO</v>
          </cell>
          <cell r="C3153" t="str">
            <v>CHP-N</v>
          </cell>
          <cell r="D3153">
            <v>408.54</v>
          </cell>
        </row>
        <row r="3154">
          <cell r="A3154">
            <v>5811</v>
          </cell>
          <cell r="B3154" t="str">
            <v>CAMINHAO BASCULANTE, 6M3,12T - 162HP (VU=5ANOS) - CHP DIURNO</v>
          </cell>
          <cell r="C3154" t="str">
            <v>CHP</v>
          </cell>
          <cell r="D3154">
            <v>98.6</v>
          </cell>
        </row>
        <row r="3155">
          <cell r="A3155">
            <v>5812</v>
          </cell>
          <cell r="B3155" t="str">
            <v>CAMINHAO BASCULANTE, 6M3,12T - 162HP (VU=5ANOS) - CHP NOTURNO</v>
          </cell>
          <cell r="C3155" t="str">
            <v>CHP-N</v>
          </cell>
          <cell r="D3155">
            <v>99.98</v>
          </cell>
        </row>
        <row r="3156">
          <cell r="A3156">
            <v>5822</v>
          </cell>
          <cell r="B3156" t="str">
            <v>CAMINHAO BASCULANTE, 6M3, 12T - 162HP (VU=5ANOS) - CHI NOTURNO</v>
          </cell>
          <cell r="C3156" t="str">
            <v>CHI-N</v>
          </cell>
          <cell r="D3156">
            <v>28.64</v>
          </cell>
        </row>
        <row r="3157">
          <cell r="A3157">
            <v>5823</v>
          </cell>
          <cell r="B3157" t="str">
            <v>USINA DE CONCRETO FIXA CAPACIDADE 90/120 M³, 63HP - CHP DIURNO</v>
          </cell>
          <cell r="C3157" t="str">
            <v>CHP</v>
          </cell>
          <cell r="D3157">
            <v>95.46</v>
          </cell>
        </row>
        <row r="3158">
          <cell r="A3158">
            <v>5824</v>
          </cell>
          <cell r="B3158" t="str">
            <v>CAMINHAO CARROCERIA ABERTA,EM MADEIRA, TOCO, 170CV - 11T (VU=6ANOS) -CUSTO HORÁRIO DE PRODUÇÃO DIURNA</v>
          </cell>
          <cell r="C3158" t="str">
            <v>CHP</v>
          </cell>
          <cell r="D3158">
            <v>91.01</v>
          </cell>
        </row>
        <row r="3159">
          <cell r="A3159">
            <v>5825</v>
          </cell>
          <cell r="B3159" t="str">
            <v>CAMINHAO CARROCERIA ABERTA,EM MADEIRA, TOCO, 170CV - 11T (VU=6ANOS) -CHP NOTURNO</v>
          </cell>
          <cell r="C3159" t="str">
            <v>CHP-N</v>
          </cell>
          <cell r="D3159">
            <v>90.85</v>
          </cell>
        </row>
        <row r="3160">
          <cell r="A3160">
            <v>5826</v>
          </cell>
          <cell r="B3160" t="str">
            <v>CAMINHAO CARROCERIA ABERTA,EM MADEIRA, TOCO, 170CV - 11T (VU=6ANOS) -CHI DIURNO</v>
          </cell>
          <cell r="C3160" t="str">
            <v>CHI</v>
          </cell>
          <cell r="D3160">
            <v>26.77</v>
          </cell>
        </row>
        <row r="3161">
          <cell r="A3161">
            <v>5827</v>
          </cell>
          <cell r="B3161" t="str">
            <v>CAMINHAO CARROCERIA ABERTA,EM MADEIRA, TOCO, 170CV - 11T (VU=6ANOS) -CHI NOTURNO</v>
          </cell>
          <cell r="C3161" t="str">
            <v>CHI-N</v>
          </cell>
          <cell r="D3161">
            <v>26.6</v>
          </cell>
        </row>
        <row r="3162">
          <cell r="A3162">
            <v>5828</v>
          </cell>
          <cell r="B3162" t="str">
            <v>USINA DE CONCRETO FIXA CAPACIDADE 90/120 M³, 63HP - CHP NOTURNO</v>
          </cell>
          <cell r="C3162" t="str">
            <v>CHP-N</v>
          </cell>
          <cell r="D3162">
            <v>99.95</v>
          </cell>
        </row>
        <row r="3163">
          <cell r="A3163">
            <v>5829</v>
          </cell>
          <cell r="B3163" t="str">
            <v>USINA DE CONCRETO FIXA CAPACIDADE 90/120 M³, 63HP - CHI DIURNO</v>
          </cell>
          <cell r="C3163" t="str">
            <v>CHI</v>
          </cell>
          <cell r="D3163">
            <v>47.38</v>
          </cell>
        </row>
        <row r="3164">
          <cell r="A3164">
            <v>5830</v>
          </cell>
          <cell r="B3164" t="str">
            <v>USINA DE CONCRETO FIXA CAPACIDADE 90/120 M³, 63HP - CHI NOTURNO</v>
          </cell>
          <cell r="C3164" t="str">
            <v>CHI-N</v>
          </cell>
          <cell r="D3164">
            <v>51.86</v>
          </cell>
        </row>
        <row r="3165">
          <cell r="A3165">
            <v>5831</v>
          </cell>
          <cell r="B3165" t="str">
            <v>USINA MISTURADORA DE SOLOS CAPCIDADE DE 100/200 T, 110HP - CHP DIURNO</v>
          </cell>
          <cell r="C3165" t="str">
            <v>CHP</v>
          </cell>
          <cell r="D3165">
            <v>286.49</v>
          </cell>
        </row>
        <row r="3166">
          <cell r="A3166">
            <v>5832</v>
          </cell>
          <cell r="B3166" t="str">
            <v>USINA MISTURADORA DE SOLOS CAPCIDADE DE 100/200 T, 110HP - CHP NOTURNO</v>
          </cell>
          <cell r="C3166" t="str">
            <v>CHP-N</v>
          </cell>
          <cell r="D3166">
            <v>294.33</v>
          </cell>
        </row>
        <row r="3167">
          <cell r="A3167">
            <v>5834</v>
          </cell>
          <cell r="B3167" t="str">
            <v>USINA MISTURADORA DE SOLOS, DOSADORES TRIPLOS, CALHA VIBRATÓRIA, CAPCIDADE 200/500 TON, 201HP - CHI NOTURNO</v>
          </cell>
          <cell r="C3167" t="str">
            <v>CHI-N</v>
          </cell>
          <cell r="D3167">
            <v>175.43</v>
          </cell>
        </row>
        <row r="3168">
          <cell r="A3168">
            <v>5835</v>
          </cell>
          <cell r="B3168" t="str">
            <v>VIBROACABADORA SOBRE ESTEIRAS POTENCIA MAX. 105CV CAPACIDADE ATE 450 T/H - CHP DIURNO</v>
          </cell>
          <cell r="C3168" t="str">
            <v>CHP</v>
          </cell>
          <cell r="D3168">
            <v>208.6</v>
          </cell>
        </row>
        <row r="3169">
          <cell r="A3169">
            <v>5836</v>
          </cell>
          <cell r="B3169" t="str">
            <v>VIBROACABADORA SOBRE ESTEIRAS POTENCIA MAX. 105CV CAPACIDADE ATE 450 T/H - CHP NOTURNO</v>
          </cell>
          <cell r="C3169" t="str">
            <v>CHP-N</v>
          </cell>
          <cell r="D3169">
            <v>210.25</v>
          </cell>
        </row>
        <row r="3170">
          <cell r="A3170">
            <v>5837</v>
          </cell>
          <cell r="B3170" t="str">
            <v>VIBROACABADORA SOBRE ESTEIRAS POTENCIA MAX. 105CV CAPACIDADE ATE 450 T/H - CHI DIURNO</v>
          </cell>
          <cell r="C3170" t="str">
            <v>CHI</v>
          </cell>
          <cell r="D3170">
            <v>119.39</v>
          </cell>
        </row>
        <row r="3171">
          <cell r="A3171">
            <v>5838</v>
          </cell>
          <cell r="B3171" t="str">
            <v>VIBROACABADORA SOBRE ESTEIRAS POTENCIA MAX. 105CV CAPACIDADE ATE 450 T/H - CHI NOTURNO</v>
          </cell>
          <cell r="C3171" t="str">
            <v>CHI-N</v>
          </cell>
          <cell r="D3171">
            <v>121.03</v>
          </cell>
        </row>
        <row r="3172">
          <cell r="A3172">
            <v>5839</v>
          </cell>
          <cell r="B3172" t="str">
            <v>VASSOURA MECÂNICA REBOCÁVEL C/ ESCOVA CILÍNDRICA LARGURA = 2,44M - CHPDIURNO</v>
          </cell>
          <cell r="C3172" t="str">
            <v>CHP</v>
          </cell>
          <cell r="D3172">
            <v>4.1100000000000003</v>
          </cell>
        </row>
        <row r="3173">
          <cell r="A3173">
            <v>5841</v>
          </cell>
          <cell r="B3173" t="str">
            <v>VASSOURA MECÂNICA REBOCÁVEL C/ ESCOVA CILÍNDRICA LARGURA = 2,44M - CHIDIURNO</v>
          </cell>
          <cell r="C3173" t="str">
            <v>CHI</v>
          </cell>
          <cell r="D3173">
            <v>3.09</v>
          </cell>
        </row>
        <row r="3174">
          <cell r="A3174">
            <v>5843</v>
          </cell>
          <cell r="B3174" t="str">
            <v>TRATOR DE PNEUS 110 A 126 HP - CHP DIURNO</v>
          </cell>
          <cell r="C3174" t="str">
            <v>CHP</v>
          </cell>
          <cell r="D3174">
            <v>102.7</v>
          </cell>
        </row>
        <row r="3175">
          <cell r="A3175">
            <v>5844</v>
          </cell>
          <cell r="B3175" t="str">
            <v>TRATOR DE PNEUS 110 A 126 HP - CHP NOTURNO</v>
          </cell>
          <cell r="C3175" t="str">
            <v>CHP-N</v>
          </cell>
          <cell r="D3175">
            <v>113.82</v>
          </cell>
        </row>
        <row r="3176">
          <cell r="A3176">
            <v>5845</v>
          </cell>
          <cell r="B3176" t="str">
            <v>TRATOR DE PNEUS 110 A 126 HP - CHI DIURNO</v>
          </cell>
          <cell r="C3176" t="str">
            <v>CHI</v>
          </cell>
          <cell r="D3176">
            <v>35.01</v>
          </cell>
        </row>
        <row r="3177">
          <cell r="A3177">
            <v>5846</v>
          </cell>
          <cell r="B3177" t="str">
            <v>TRATOR DE PNEUS 110 A 126 HP - CHI NOTURNO</v>
          </cell>
          <cell r="C3177" t="str">
            <v>CHI-N</v>
          </cell>
          <cell r="D3177">
            <v>46.14</v>
          </cell>
        </row>
        <row r="3178">
          <cell r="A3178">
            <v>5847</v>
          </cell>
          <cell r="B3178" t="str">
            <v>TRATOR DE ESTEIRAS POTENCIA 165 HP, PESO OPERACIONAL 17,1T - CHP DIURNO</v>
          </cell>
          <cell r="C3178" t="str">
            <v>CHP</v>
          </cell>
          <cell r="D3178">
            <v>259.16000000000003</v>
          </cell>
        </row>
        <row r="3179">
          <cell r="A3179">
            <v>5848</v>
          </cell>
          <cell r="B3179" t="str">
            <v>TRATOR DE ESTEIRAS POTENCIA 165 HP, PESO OPERACIONAL 17,1T - CHP NOTURNO</v>
          </cell>
          <cell r="C3179" t="str">
            <v>CHP-N</v>
          </cell>
          <cell r="D3179">
            <v>253.21</v>
          </cell>
        </row>
        <row r="3180">
          <cell r="A3180">
            <v>5849</v>
          </cell>
          <cell r="B3180" t="str">
            <v>TRATOR DE ESTEIRAS POTENCIA 165 HP, PESO OPERACIONAL 17,1T - CHI DIURNO</v>
          </cell>
          <cell r="C3180" t="str">
            <v>CHI</v>
          </cell>
          <cell r="D3180">
            <v>117.14</v>
          </cell>
        </row>
        <row r="3181">
          <cell r="A3181">
            <v>5850</v>
          </cell>
          <cell r="B3181" t="str">
            <v>TRATOR DE ESTEIRAS POTENCIA 165 HP, PESO OPERACIONAL 17,1 - CHI NOTURNO</v>
          </cell>
          <cell r="C3181" t="str">
            <v>CHI-N</v>
          </cell>
          <cell r="D3181">
            <v>111.19</v>
          </cell>
        </row>
        <row r="3182">
          <cell r="A3182">
            <v>5851</v>
          </cell>
          <cell r="B3182" t="str">
            <v>TRATOR DE ESTEIRAS 153HP PESO OPERACIONAL 15T, COM RODA MOTRIZ ELEVADA- CHP DIURNO</v>
          </cell>
          <cell r="C3182" t="str">
            <v>CHP</v>
          </cell>
          <cell r="D3182">
            <v>253.08</v>
          </cell>
        </row>
        <row r="3183">
          <cell r="A3183">
            <v>5852</v>
          </cell>
          <cell r="B3183" t="str">
            <v>TRATOR DE ESTEIRAS 153HP PESO OPERACIONAL 15T, COM RODA MOTRIZ ELEVADA- CHP NOTURNO</v>
          </cell>
          <cell r="C3183" t="str">
            <v>CHP-N</v>
          </cell>
          <cell r="D3183">
            <v>254.88</v>
          </cell>
        </row>
        <row r="3184">
          <cell r="A3184">
            <v>5853</v>
          </cell>
          <cell r="B3184" t="str">
            <v>TRATOR DE ESTEIRAS 153HP PESO OPERACIONAL 15T, COM RODA MOTRIZ ELEVADA- CHI DIURNO</v>
          </cell>
          <cell r="C3184" t="str">
            <v>CHI</v>
          </cell>
          <cell r="D3184">
            <v>111.97</v>
          </cell>
        </row>
        <row r="3185">
          <cell r="A3185">
            <v>5854</v>
          </cell>
          <cell r="B3185" t="str">
            <v>TRATOR DE ESTEIRAS 153HP PESO OPERACIONAL 15T, COM RODA MOTRIZ ELEVADA- CHI NOTURNO</v>
          </cell>
          <cell r="C3185" t="str">
            <v>CHI-N</v>
          </cell>
          <cell r="D3185">
            <v>113.78</v>
          </cell>
        </row>
        <row r="3186">
          <cell r="A3186">
            <v>5855</v>
          </cell>
          <cell r="B3186" t="str">
            <v>TRATOR DE ESTEIRAS COM LAMINA - POTENCIA 305 HP - PESO OPERACIONAL 37T - CHP DIURNO</v>
          </cell>
          <cell r="C3186" t="str">
            <v>CHP</v>
          </cell>
          <cell r="D3186">
            <v>593.49</v>
          </cell>
        </row>
        <row r="3187">
          <cell r="A3187">
            <v>5856</v>
          </cell>
          <cell r="B3187" t="str">
            <v>TRATOR DE ESTEIRAS COM LAMINA - POTENCIA 305 HP - PESO OPERACIONAL 37T - CHP NOTURNO</v>
          </cell>
          <cell r="C3187" t="str">
            <v>CHP-N</v>
          </cell>
          <cell r="D3187">
            <v>595.29999999999995</v>
          </cell>
        </row>
        <row r="3188">
          <cell r="A3188">
            <v>5857</v>
          </cell>
          <cell r="B3188" t="str">
            <v>TRATOR DE ESTEIRAS COM LAMINA - POTENCIA 305 HP - PESO OPERACIONAL 37T - CHI DIURNO</v>
          </cell>
          <cell r="C3188" t="str">
            <v>CHI</v>
          </cell>
          <cell r="D3188">
            <v>269.95999999999998</v>
          </cell>
        </row>
        <row r="3189">
          <cell r="A3189">
            <v>5858</v>
          </cell>
          <cell r="B3189" t="str">
            <v>TRATOR DE ESTEIRAS COM LAMINA - POTENCIA 305 HP - PESO OPERACIONAL 37T - CHI NOTURNO</v>
          </cell>
          <cell r="C3189" t="str">
            <v>CHI-N</v>
          </cell>
          <cell r="D3189">
            <v>271.77</v>
          </cell>
        </row>
        <row r="3190">
          <cell r="A3190">
            <v>5860</v>
          </cell>
          <cell r="B3190" t="str">
            <v>TRATOR DE ESTEIRAS 99HP, PESO OPERACIONAL 8,5T - CHP NOTURNO</v>
          </cell>
          <cell r="C3190" t="str">
            <v>CHP-N</v>
          </cell>
          <cell r="D3190">
            <v>143.46</v>
          </cell>
        </row>
        <row r="3191">
          <cell r="A3191">
            <v>5861</v>
          </cell>
          <cell r="B3191" t="str">
            <v>TRATOR DE ESTEIRAS 99HP, PESO OPERACIONAL 8,5T - CHI DIURNO</v>
          </cell>
          <cell r="C3191" t="str">
            <v>CHI</v>
          </cell>
          <cell r="D3191">
            <v>65.709999999999994</v>
          </cell>
        </row>
        <row r="3192">
          <cell r="A3192">
            <v>5862</v>
          </cell>
          <cell r="B3192" t="str">
            <v>TRATOR DE ESTEIRAS 99HP, PESO OPERACIONAL 8,5T - CHI NOTURNO</v>
          </cell>
          <cell r="C3192" t="str">
            <v>CHI-N</v>
          </cell>
          <cell r="D3192">
            <v>67.52</v>
          </cell>
        </row>
        <row r="3193">
          <cell r="A3193">
            <v>5863</v>
          </cell>
          <cell r="B3193" t="str">
            <v>ROLO COMPACTADOR VIBRATÓRIO REBOCÁVEL AÇO LISO, PESO 4,7T, IMPACTO DINÂMICO 18,3T - CHP DIURNO</v>
          </cell>
          <cell r="C3193" t="str">
            <v>CHP</v>
          </cell>
          <cell r="D3193">
            <v>50.04</v>
          </cell>
        </row>
        <row r="3194">
          <cell r="A3194">
            <v>5864</v>
          </cell>
          <cell r="B3194" t="str">
            <v>ROLO COMPACTADOR VIBRATÓRIO REBOCÁVEL AÇO LISO, PESO 4,7T, IMPACTO DINÂMICO 18,3T - CHP NOTURNO</v>
          </cell>
          <cell r="C3194" t="str">
            <v>CHP-N</v>
          </cell>
          <cell r="D3194">
            <v>51.68</v>
          </cell>
        </row>
        <row r="3195">
          <cell r="A3195">
            <v>5865</v>
          </cell>
          <cell r="B3195" t="str">
            <v>ROLO COMPACTADOR VIBRATÓRIO REBOCÁVEL AÇO LISO, PESO 4,7T, IMPACTO DINÂMICO 18,3T - CHI DIURNO</v>
          </cell>
          <cell r="C3195" t="str">
            <v>CHI</v>
          </cell>
          <cell r="D3195">
            <v>16.09</v>
          </cell>
        </row>
        <row r="3196">
          <cell r="A3196">
            <v>5866</v>
          </cell>
          <cell r="B3196" t="str">
            <v>ROLO COMPACTADOR VIBRATÓRIO REBOCÁVEL AÇO LISO, PESO 4,7T, IMPACTO DINÂMICO 18,3T - CHI NOTURNO</v>
          </cell>
          <cell r="C3196" t="str">
            <v>CHI-N</v>
          </cell>
          <cell r="D3196">
            <v>17.73</v>
          </cell>
        </row>
        <row r="3197">
          <cell r="A3197">
            <v>5867</v>
          </cell>
          <cell r="B3197" t="str">
            <v>ROLO COMPACTADOR VIBRATÓRIO TANDEM AÇO LISO, POTÊNCIA 58CV, PESO SEM/COM LASTRO 6,5/9,4 T - CHP DIURNO</v>
          </cell>
          <cell r="C3197" t="str">
            <v>CHP</v>
          </cell>
          <cell r="D3197">
            <v>80.61</v>
          </cell>
        </row>
        <row r="3198">
          <cell r="A3198">
            <v>5868</v>
          </cell>
          <cell r="B3198" t="str">
            <v>ROLO COMPACTADOR VIBRATÓRIO TANDEM AÇO LISO, POTÊNCIA 58CV, PESO SEM/COM LASTRO 6,5/9,4 T - CHP NOTURNO</v>
          </cell>
          <cell r="C3198" t="str">
            <v>CHP-N</v>
          </cell>
          <cell r="D3198">
            <v>73.680000000000007</v>
          </cell>
        </row>
        <row r="3199">
          <cell r="A3199">
            <v>5869</v>
          </cell>
          <cell r="B3199" t="str">
            <v>ROLO COMPACTADOR VIBRATÓRIO TANDEM AÇO LISO, POTÊNCIA 58CV, PESO SEM/COM LASTRO 6,5/9,4 T - CHI DIURNO</v>
          </cell>
          <cell r="C3199" t="str">
            <v>CHI</v>
          </cell>
          <cell r="D3199">
            <v>37.1</v>
          </cell>
        </row>
        <row r="3200">
          <cell r="A3200">
            <v>5870</v>
          </cell>
          <cell r="B3200" t="str">
            <v>ROLO COMPACTADOR VIBRATÓRIO TANDEM AÇO LISO, POTÊNCIA 58CV, PESO SEM/COM LASTRO 6,5/9,4 T - CHI NOTURNO</v>
          </cell>
          <cell r="C3200" t="str">
            <v>CHI-N</v>
          </cell>
          <cell r="D3200">
            <v>30.17</v>
          </cell>
        </row>
        <row r="3201">
          <cell r="A3201">
            <v>5871</v>
          </cell>
          <cell r="B3201" t="str">
            <v>ROLO COMPACTADOR DE PNEUS ESTÁTICO PARA ASFALTO, PRESSÃO VARIÁVEL, POTÊNCIA 99HP, PESO OPERACIONAL SEM/COM LASTRO 8,3/21,0 T - CHP DIURNO</v>
          </cell>
          <cell r="C3201" t="str">
            <v>CHP</v>
          </cell>
          <cell r="D3201">
            <v>127.13</v>
          </cell>
        </row>
        <row r="3202">
          <cell r="A3202">
            <v>5872</v>
          </cell>
          <cell r="B3202" t="str">
            <v>ROLO COMPACTADOR DE PNEUS ESTÁTICO PARA ASFALTO, PRESSÃO VARIÁVEL, POTÊNCIA 99HP, PESO OPERACIONAL SEM/COM LASTRO 8,3/21,0 T - CHP NOTURNO</v>
          </cell>
          <cell r="C3202" t="str">
            <v>CHP-N</v>
          </cell>
          <cell r="D3202">
            <v>139.07</v>
          </cell>
        </row>
        <row r="3203">
          <cell r="A3203">
            <v>5873</v>
          </cell>
          <cell r="B3203" t="str">
            <v>ROLO COMPACTADOR DE PNEUS ESTÁTICO PARA ASFALTO, PRESSÃO VARIÁVEL, POTÊNCIA 99HP, PESO OPERACIONAL SEM/COM LASTRO 8,3/21,0 T - CHI DIURNO</v>
          </cell>
          <cell r="C3203" t="str">
            <v>CHI</v>
          </cell>
          <cell r="D3203">
            <v>45.18</v>
          </cell>
        </row>
        <row r="3204">
          <cell r="A3204">
            <v>5874</v>
          </cell>
          <cell r="B3204" t="str">
            <v>ROLO COMPACTADOR DE PNEUS ESTÁTICO PARA ASFALTO, PRESSÃO VARIÁVEL, POTÊNCIA 99HP, PESO OPERACIONAL SEM/COM LASTRO 8,3/21,0 T - CHI NOTURNO</v>
          </cell>
          <cell r="C3204" t="str">
            <v>CHI-N</v>
          </cell>
          <cell r="D3204">
            <v>57.12</v>
          </cell>
        </row>
        <row r="3205">
          <cell r="A3205">
            <v>5875</v>
          </cell>
          <cell r="B3205" t="str">
            <v>RETRO-ESCAVADEIRA, 74HP - (VU = 6 ANOS) - CHP DIURNO</v>
          </cell>
          <cell r="C3205" t="str">
            <v>CHP</v>
          </cell>
          <cell r="D3205">
            <v>79.3</v>
          </cell>
        </row>
        <row r="3206">
          <cell r="A3206">
            <v>5876</v>
          </cell>
          <cell r="B3206" t="str">
            <v>RETRO-ESCAVADEIRA, 74HP (VU = 6 ANOS) - CHP NOTURNO</v>
          </cell>
          <cell r="C3206" t="str">
            <v>CHP-N</v>
          </cell>
          <cell r="D3206">
            <v>80.06</v>
          </cell>
        </row>
        <row r="3207">
          <cell r="A3207">
            <v>5877</v>
          </cell>
          <cell r="B3207" t="str">
            <v>RETRO-ESCAVADEIRA, 74HP (VU = 6 ANOS) - CHI DIURNO</v>
          </cell>
          <cell r="C3207" t="str">
            <v>CHI</v>
          </cell>
          <cell r="D3207">
            <v>31</v>
          </cell>
        </row>
        <row r="3208">
          <cell r="A3208">
            <v>5878</v>
          </cell>
          <cell r="B3208" t="str">
            <v>RETRO-ESCAVADEIRA, 74HP (VU = 6 ANOS) - CHI NOTURNO</v>
          </cell>
          <cell r="C3208" t="str">
            <v>CHI-N</v>
          </cell>
          <cell r="D3208">
            <v>31.76</v>
          </cell>
        </row>
        <row r="3209">
          <cell r="A3209">
            <v>5879</v>
          </cell>
          <cell r="B3209" t="str">
            <v>ROLO COMPACTADOR VIBRATÓRIO PÉ DE CARNEIRO, OPERADO POR CONTROLE REMOTO, POTÊNCIA 17HP, PESO OPERACIONAL 1,65T - CHP DIURNO</v>
          </cell>
          <cell r="C3209" t="str">
            <v>CHP</v>
          </cell>
          <cell r="D3209">
            <v>7.54</v>
          </cell>
        </row>
        <row r="3210">
          <cell r="A3210">
            <v>5880</v>
          </cell>
          <cell r="B3210" t="str">
            <v>ROLO COMPACTADOR VIBRATÓRIO PÉ DE CARNEIRO, OPERADO POR CONTROLE REMOTO, POTÊNCIA 17HP, PESO OPERACIONAL 1,65T - CHP NOTURNO</v>
          </cell>
          <cell r="C3210" t="str">
            <v>CHP-N</v>
          </cell>
          <cell r="D3210">
            <v>7.54</v>
          </cell>
        </row>
        <row r="3211">
          <cell r="A3211">
            <v>5881</v>
          </cell>
          <cell r="B3211" t="str">
            <v>ROLO COMPACTADOR VIBRATÓRIO PÉ DE CARNEIRO, OPERADO POR CONTROLE REMOTO, POTÊNCIA 17HP, PESO OPERACIONAL 1,65T - CHI</v>
          </cell>
          <cell r="C3211" t="str">
            <v>CHI</v>
          </cell>
          <cell r="D3211">
            <v>5.66</v>
          </cell>
        </row>
        <row r="3212">
          <cell r="A3212">
            <v>5882</v>
          </cell>
          <cell r="B3212" t="str">
            <v>EQUIPAMENTO PARA LAMA ASFALTICA COM SILO DE AGREGADO 6M3, DOSADOR DE CIMENTO, A SER MONTADO SOBRE CAMINHÃO (NAO INCLUI O CAMINHAO) - CUSTO HORARIO PRODUTIVO DIURNO</v>
          </cell>
          <cell r="C3212" t="str">
            <v>CHP</v>
          </cell>
          <cell r="D3212">
            <v>121.71</v>
          </cell>
        </row>
        <row r="3213">
          <cell r="A3213">
            <v>5883</v>
          </cell>
          <cell r="B3213" t="str">
            <v>EQUIPAMENTO PARA LAMA ASFALTICA COM SILO DE AGREGADO 6M3, DOSADOR DE CIMENTO, A SER MONTADO SOBRE CAMINHÃO (NAO INCLUI O CAMINHAO) - CUSTO HORARIO PRODUTIVO NOTURNO</v>
          </cell>
          <cell r="C3213" t="str">
            <v>CHP-N</v>
          </cell>
          <cell r="D3213">
            <v>123.39</v>
          </cell>
        </row>
        <row r="3214">
          <cell r="A3214">
            <v>5884</v>
          </cell>
          <cell r="B3214" t="str">
            <v>EQUIPAMENTO PARA LAMA ASFALTICA COM SILO DE AGREGADO 6M3, DOSADOR DE CIMENTO, A SER MONTADO SOBRE CAMINHÃO (NAO INCLUI O CAMINHAO) - CUSTO HORARIO IMPRODUTIVO DIURNO</v>
          </cell>
          <cell r="C3214" t="str">
            <v>CHI</v>
          </cell>
          <cell r="D3214">
            <v>50.14</v>
          </cell>
        </row>
        <row r="3215">
          <cell r="A3215">
            <v>5885</v>
          </cell>
          <cell r="B3215" t="str">
            <v>EQUIPAMENTO PARA LAMA ASFALTICA COM SILO DE AGREGADO 6M3, DOSADOR DE CIMENTO, MONTADO SOBRE CAMINHÃO - CHI NOTURNO</v>
          </cell>
          <cell r="C3215" t="str">
            <v>CHI-N</v>
          </cell>
          <cell r="D3215">
            <v>51.83</v>
          </cell>
        </row>
        <row r="3216">
          <cell r="A3216">
            <v>5886</v>
          </cell>
          <cell r="B3216" t="str">
            <v>CAMINHAO PIPA FORD F12000 6000L 162HP C/BOMBA GASOLINA - CHP DIURNO</v>
          </cell>
          <cell r="C3216" t="str">
            <v>CHP</v>
          </cell>
          <cell r="D3216">
            <v>73.83</v>
          </cell>
        </row>
        <row r="3217">
          <cell r="A3217">
            <v>5888</v>
          </cell>
          <cell r="B3217" t="str">
            <v>CAMINHAO PIPA FORD F12000 6000L 162HP C/BOMBA GASOLINA - CHI DIURNO</v>
          </cell>
          <cell r="C3217" t="str">
            <v>CHI</v>
          </cell>
          <cell r="D3217">
            <v>25.32</v>
          </cell>
        </row>
        <row r="3218">
          <cell r="A3218">
            <v>5890</v>
          </cell>
          <cell r="B3218" t="str">
            <v>CAMINHAO TOCO, 177CV - 14T (VU=6ANOS) (NAO INCLUI CARROCERIA) - CUSTOHORARIO PRODUTIVO DIURNO</v>
          </cell>
          <cell r="C3218" t="str">
            <v>CHP</v>
          </cell>
          <cell r="D3218">
            <v>93.74</v>
          </cell>
        </row>
        <row r="3219">
          <cell r="A3219">
            <v>5891</v>
          </cell>
          <cell r="B3219" t="str">
            <v>CAMINHAO TOCO, 177CV - 14T (VU=6ANOS) (NAO INCLUI CARROCERIA) - CUSTOHORARIO PRODUTIVO NOTURNO</v>
          </cell>
          <cell r="C3219" t="str">
            <v>CHP-N</v>
          </cell>
          <cell r="D3219">
            <v>95.42</v>
          </cell>
        </row>
        <row r="3220">
          <cell r="A3220">
            <v>5892</v>
          </cell>
          <cell r="B3220" t="str">
            <v>CAMINHAO TOCO, 177CV - 14T (VU=6ANOS) (NAO INCLUI CARROCERIA) - CUSTOHORARIO IMPRODUTIVO DIURNO</v>
          </cell>
          <cell r="C3220" t="str">
            <v>CHI</v>
          </cell>
          <cell r="D3220">
            <v>26.33</v>
          </cell>
        </row>
        <row r="3221">
          <cell r="A3221">
            <v>5893</v>
          </cell>
          <cell r="B3221" t="str">
            <v>CAMINHAO TOCO, 177CV - 14T (VU=6ANOS) (NAO INCLUI CARROCERIA) - CUSTOHORARIO IMPRODUTIVO NOTURNO</v>
          </cell>
          <cell r="C3221" t="str">
            <v>CHI-N</v>
          </cell>
          <cell r="D3221">
            <v>28.02</v>
          </cell>
        </row>
        <row r="3222">
          <cell r="A3222">
            <v>5894</v>
          </cell>
          <cell r="B3222" t="str">
            <v>CAMINHAO TOCO, 170CV - 11T (VU=6ANOS) (NAO INCLUI CARROCERIA) - CUSTOHORARIO PRODUTIVO DIURNO</v>
          </cell>
          <cell r="C3222" t="str">
            <v>CHP</v>
          </cell>
          <cell r="D3222">
            <v>89.79</v>
          </cell>
        </row>
        <row r="3223">
          <cell r="A3223">
            <v>5895</v>
          </cell>
          <cell r="B3223" t="str">
            <v>CAMINHAO TOCO, 170CV - 11T (VU=6ANOS) (NAO INCLUI CARROCERIA) - CUSTOHORARIO PRODUTIVO NOTURNO</v>
          </cell>
          <cell r="C3223" t="str">
            <v>CHP-N</v>
          </cell>
          <cell r="D3223">
            <v>91.47</v>
          </cell>
        </row>
        <row r="3224">
          <cell r="A3224">
            <v>5896</v>
          </cell>
          <cell r="B3224" t="str">
            <v>CAMINHAO TOCO, 170CV - 11T (VU=6ANOS) (NAO INCLUI CARROCERIA) - CUSTOHORARIO IMPRODUTIVO DIURNO</v>
          </cell>
          <cell r="C3224" t="str">
            <v>CHI</v>
          </cell>
          <cell r="D3224">
            <v>25.99</v>
          </cell>
        </row>
        <row r="3225">
          <cell r="A3225">
            <v>5897</v>
          </cell>
          <cell r="B3225" t="str">
            <v>CAMINHAO TOCO, 170CV - 11T (VU=6ANOS) (NAO INCLUI CARROCERIA) - CUSTOHORARIO IMPRODUTIVO NOTURNO</v>
          </cell>
          <cell r="C3225" t="str">
            <v>CHI-N</v>
          </cell>
          <cell r="D3225">
            <v>27.68</v>
          </cell>
        </row>
        <row r="3226">
          <cell r="A3226">
            <v>5898</v>
          </cell>
          <cell r="B3226" t="str">
            <v>CAMINHAO PIPA 6000L TOCO, 162CV - 7,5T (VU=6ANOS) (INCLUI TANQUE DE ACO PARA TRANSPORTE DE AGUA E MOTOBOMBA CENTRIFUGA A GASOLINA 3,5CV) - CUSTO HORARIO PRODUTIVO NOTURNO</v>
          </cell>
          <cell r="C3226" t="str">
            <v>CHP-N</v>
          </cell>
          <cell r="D3226">
            <v>95.23</v>
          </cell>
        </row>
        <row r="3227">
          <cell r="A3227">
            <v>5900</v>
          </cell>
          <cell r="B3227" t="str">
            <v>CAMINHAO PIPA 6000L TOCO, 162CV - 7,5T (VU=6ANOS) (INCLUI TANQUE DE ACO PARA TRANSPORTE DE AGUA E MOTOBOMBA CENTRIFUGA A GASOLINA 3,5CV) - CUSTO HORARIO IMPRODUTIVO NOTURNO</v>
          </cell>
          <cell r="C3227" t="str">
            <v>CHI-N</v>
          </cell>
          <cell r="D3227">
            <v>24.87</v>
          </cell>
        </row>
        <row r="3228">
          <cell r="A3228">
            <v>5901</v>
          </cell>
          <cell r="B3228" t="str">
            <v>CAMINHAO PIPA 10000L TRUCADO, 208CV - 21,1T (VU=6ANOS) (INCLUI TANQUEDE ACO PARA TRANSPORTE DE AGUA E MOTOBOMBA CENTRIFUGA A GASOLINA 3,5CV) - CUSTO HORARIO PRODUTIVO DIURNO</v>
          </cell>
          <cell r="C3228" t="str">
            <v>CHP</v>
          </cell>
          <cell r="D3228">
            <v>88.89</v>
          </cell>
        </row>
        <row r="3229">
          <cell r="A3229">
            <v>5902</v>
          </cell>
          <cell r="B3229" t="str">
            <v>CAMINHAO PIPA 10000L TRUCADO, 208CV - 21,1T (VU=6ANOS) (INCLUI TANQUEDE ACO PARA TRANSPORTE DE AGUA E MOTOBOMBA CENTRIFUGA A GASOLINA 3,5CV) - CUSTO HORARIO PRODUTIVO NOTURNO</v>
          </cell>
          <cell r="C3229" t="str">
            <v>CHP-N</v>
          </cell>
          <cell r="D3229">
            <v>90.57</v>
          </cell>
        </row>
        <row r="3230">
          <cell r="A3230">
            <v>5903</v>
          </cell>
          <cell r="B3230" t="str">
            <v>CAMINHAO PIPA 10000L TRUCADO, 208CV - 21,1T (VU=6ANOS) (INCLUI TANQUEDE ACO PARA TRANSPORTE DE AGUA E MOTOBOMBA CENTRIFUGA A GASOLINA 3,5CV) - CUSTO HORARIO IMPRODUTIVO DIURNO</v>
          </cell>
          <cell r="C3230" t="str">
            <v>CHI</v>
          </cell>
          <cell r="D3230">
            <v>24.67</v>
          </cell>
        </row>
        <row r="3231">
          <cell r="A3231">
            <v>5904</v>
          </cell>
          <cell r="B3231" t="str">
            <v>CAMINHAO PIPA 10000L TRUCADO, 208CV - 21,1T (VU=6ANOS) (INCLUI TANQUEDE ACO PARA TRANSPORTE DE AGUA E MOTOBOMBA CENTRIFUGA A GASOLINA 3,5CV) - CUSTO HORARIO IMPRODUTIVO NOTURNO</v>
          </cell>
          <cell r="C3231" t="str">
            <v>CHI-N</v>
          </cell>
          <cell r="D3231">
            <v>26.35</v>
          </cell>
        </row>
        <row r="3232">
          <cell r="A3232">
            <v>5905</v>
          </cell>
          <cell r="B3232" t="str">
            <v>DISTRIBUIDOR DE AGREGADO TIPO DOSADOR REBOCAVEL COM 4 PNEUS COM LARGURA 3,66 M - CHP DIURNO</v>
          </cell>
          <cell r="C3232" t="str">
            <v>CHP</v>
          </cell>
          <cell r="D3232">
            <v>12.24</v>
          </cell>
        </row>
        <row r="3233">
          <cell r="A3233">
            <v>5906</v>
          </cell>
          <cell r="B3233" t="str">
            <v>DISTRIBUIDOR DE AGREGADO TIPO DOSADOR REBOCAVEL COM 4 PNEUS COM LARGURA 3,66 M - CHP NOTURNO</v>
          </cell>
          <cell r="C3233" t="str">
            <v>CHP-N</v>
          </cell>
          <cell r="D3233">
            <v>12.24</v>
          </cell>
        </row>
        <row r="3234">
          <cell r="A3234">
            <v>5907</v>
          </cell>
          <cell r="B3234" t="str">
            <v>DISTRIBUIDOR DE AGREGADO TIPO DOSADOR REBOCAVEL COM 4 PNEUS COM LARGURA 3,66 M - CHI DIURNO</v>
          </cell>
          <cell r="C3234" t="str">
            <v>CHI</v>
          </cell>
          <cell r="D3234">
            <v>8.98</v>
          </cell>
        </row>
        <row r="3235">
          <cell r="A3235">
            <v>5908</v>
          </cell>
          <cell r="B3235" t="str">
            <v>DISTRIBUIDOR DE AGREGADO TIPO DOSADOR REBOCAVEL COM 4 PNEUS COM LARGURA 3,66 M - CHI NOTURNO</v>
          </cell>
          <cell r="C3235" t="str">
            <v>CHI-N</v>
          </cell>
          <cell r="D3235">
            <v>8.98</v>
          </cell>
        </row>
        <row r="3236">
          <cell r="A3236">
            <v>5909</v>
          </cell>
          <cell r="B3236" t="str">
            <v>DISTRIBUIDOR DE BETUME COM TANQUE DE 2500L, REBOCAVEL, PNEUMATICO COMMOTOR A GASOLINA 3,4HP - CHP DIURNO</v>
          </cell>
          <cell r="C3236" t="str">
            <v>CHP</v>
          </cell>
          <cell r="D3236">
            <v>50.95</v>
          </cell>
        </row>
        <row r="3237">
          <cell r="A3237">
            <v>5910</v>
          </cell>
          <cell r="B3237" t="str">
            <v>DISTRIBUIDOR DE BETUME COM TANQUE DE 2500L, REBOCAVEL, PNEUMATICO COMMOTOR A GASOLINA 3,4HP - CHP NOTURNO</v>
          </cell>
          <cell r="C3237" t="str">
            <v>CHP-N</v>
          </cell>
          <cell r="D3237">
            <v>50.96</v>
          </cell>
        </row>
        <row r="3238">
          <cell r="A3238">
            <v>5911</v>
          </cell>
          <cell r="B3238" t="str">
            <v>DISTRIBUIDOR DE BETUME COM TANQUE DE 2500L, REBOCAVEL, PNEUMATICO COMMOTOR A GASOLINA 3,4HP - CHI DIURNO</v>
          </cell>
          <cell r="C3238" t="str">
            <v>CHI</v>
          </cell>
          <cell r="D3238">
            <v>10.54</v>
          </cell>
        </row>
        <row r="3239">
          <cell r="A3239">
            <v>5912</v>
          </cell>
          <cell r="B3239" t="str">
            <v>DISTRIBUIDOR DE BETUME COM TANQUE DE 2500L, REBOCAVEL, PNEUMATICO COMMOTOR A GASOLINA 3,4HP - CHI NOTURNO</v>
          </cell>
          <cell r="C3239" t="str">
            <v>CHI-N</v>
          </cell>
          <cell r="D3239">
            <v>10.56</v>
          </cell>
        </row>
        <row r="3240">
          <cell r="A3240">
            <v>5913</v>
          </cell>
          <cell r="B3240" t="str">
            <v>DISTRIBUIDOR DE ASFALTO MONTADO SOBRE CAMINHAO TOCO 162 HP, COM TANQUEISOLADO 6 M3 COM BARRA ESPARGIDORA DE 3,66 M - CHP DIURNO</v>
          </cell>
          <cell r="C3240" t="str">
            <v>CHP</v>
          </cell>
          <cell r="D3240">
            <v>170.86</v>
          </cell>
        </row>
        <row r="3241">
          <cell r="A3241">
            <v>5914</v>
          </cell>
          <cell r="B3241" t="str">
            <v>DISTRIBUIDOR DE ASFALTO MONTADO SOBRE CAMINHAO TOCO 162 HP, COM TANQUEISOLADO 6 M3 COM BARRA ESPARGIDORA DE 3,66 M - CHP NOTURNO</v>
          </cell>
          <cell r="C3241" t="str">
            <v>CHP-N</v>
          </cell>
          <cell r="D3241">
            <v>174.23</v>
          </cell>
        </row>
        <row r="3242">
          <cell r="A3242">
            <v>5915</v>
          </cell>
          <cell r="B3242" t="str">
            <v>DISTRIBUIDOR DE ASFALTO MONTADO SOBRE CAMINHAO TOCO 162 HP, COM TANQUEISOLADO 6 M3 COM BARRA ESPARGIDORA DE 3,66 M - CHI DIURNO</v>
          </cell>
          <cell r="C3242" t="str">
            <v>CHI</v>
          </cell>
          <cell r="D3242">
            <v>63.07</v>
          </cell>
        </row>
        <row r="3243">
          <cell r="A3243">
            <v>5916</v>
          </cell>
          <cell r="B3243" t="str">
            <v>DISTRIBUIDOR DE ASFALTO MONTADO SOBRE CAMINHAO TOCO 162 HP, COM TANQUEISOLADO 6 M3 COM BARRA ESPARGIDORA DE 3,66 M - CHI NOTURNO</v>
          </cell>
          <cell r="C3243" t="str">
            <v>CHI-N</v>
          </cell>
          <cell r="D3243">
            <v>66.44</v>
          </cell>
        </row>
        <row r="3244">
          <cell r="A3244">
            <v>5921</v>
          </cell>
          <cell r="B3244" t="str">
            <v>GRADE ARADORA COM 20 DISCOS DE 24 " SOBRE PNEUS - CHP DIURNO</v>
          </cell>
          <cell r="C3244" t="str">
            <v>CHP</v>
          </cell>
          <cell r="D3244">
            <v>4.8499999999999996</v>
          </cell>
        </row>
        <row r="3245">
          <cell r="A3245">
            <v>5922</v>
          </cell>
          <cell r="B3245" t="str">
            <v>GRADE ARADORA COM 20 DISCOS DE 24 " SOBRE PNEUS - CHP NOTURNO</v>
          </cell>
          <cell r="C3245" t="str">
            <v>CHP-N</v>
          </cell>
          <cell r="D3245">
            <v>4.8499999999999996</v>
          </cell>
        </row>
        <row r="3246">
          <cell r="A3246">
            <v>5923</v>
          </cell>
          <cell r="B3246" t="str">
            <v>GRADE ARADORA COM 20 DISCOS DE 24" SOBRE PNEUS - CHI DIURNO</v>
          </cell>
          <cell r="C3246" t="str">
            <v>CHI</v>
          </cell>
          <cell r="D3246">
            <v>3.64</v>
          </cell>
        </row>
        <row r="3247">
          <cell r="A3247">
            <v>5924</v>
          </cell>
          <cell r="B3247" t="str">
            <v>LANCA ELEVATORIA TELESCOPICA DE ACIONAMENTO HIDRAULICO, CAPACIDADE DECARGA 30.000 KG, COM CESTO, MONTADA SOBRE CAMINHAO TRUCADO - CHP DIURNO</v>
          </cell>
          <cell r="C3247" t="str">
            <v>CHP</v>
          </cell>
          <cell r="D3247">
            <v>277.68</v>
          </cell>
        </row>
        <row r="3248">
          <cell r="A3248">
            <v>5925</v>
          </cell>
          <cell r="B3248" t="str">
            <v>LANCA ELEVATORIA TELESCOPICA DE ACIONAMENTO HIDRAULICO, CAPACIDADE DECARGA 30.000 KG, COM CESTO, MONTADA SOBRE CAMINHAO TRUCADO - CHP NOTURNO</v>
          </cell>
          <cell r="C3248" t="str">
            <v>CHP-N</v>
          </cell>
          <cell r="D3248">
            <v>279.36</v>
          </cell>
        </row>
        <row r="3249">
          <cell r="A3249">
            <v>5926</v>
          </cell>
          <cell r="B3249" t="str">
            <v>LANCA ELEVATORIA TELESCOPICA DE ACIONAMENTO HIDRAULICO, CAPACIDADE DECARGA 30.000 KG, COM CESTO, MONTADA SOBRE CAMINHAO TRUCADO - CHI DIURNO</v>
          </cell>
          <cell r="C3249" t="str">
            <v>CHI</v>
          </cell>
          <cell r="D3249">
            <v>152</v>
          </cell>
        </row>
        <row r="3250">
          <cell r="A3250">
            <v>5927</v>
          </cell>
          <cell r="B3250" t="str">
            <v>LANCA ELEVATORIA TELESCOPICA DE ACIONAMENTO HIDRAULICO, CAPACIDADE DECARGA 30.000 KG, COM CESTO, MONTADA SOBRE CAMINHAO TRUCADO - CHI NOTURNO</v>
          </cell>
          <cell r="C3250" t="str">
            <v>CHI-N</v>
          </cell>
          <cell r="D3250">
            <v>153.69</v>
          </cell>
        </row>
        <row r="3251">
          <cell r="A3251">
            <v>5928</v>
          </cell>
          <cell r="B3251" t="str">
            <v>GUINDASTE MUNK COM CESTO, CARGA MAXIMA 5,75T (A 2M) E 2,3T ( A 5M), ALT URA MAXIMA = 7,9M, MONTADO SOBRE CAMINHAO DE CARROCERIA 162HP - CHP DIURNO</v>
          </cell>
          <cell r="C3251" t="str">
            <v>CHP</v>
          </cell>
          <cell r="D3251">
            <v>101.5</v>
          </cell>
        </row>
        <row r="3252">
          <cell r="A3252">
            <v>5929</v>
          </cell>
          <cell r="B3252" t="str">
            <v>GUINDASTE MUNK COM CESTO, CARGA MAXIMA 5,75T (A 2M) E 2,3T ( A 5M), ALTURA MAXIMA = 7,9M, MONTADO SOBRE CAMINHAO DE CARROCERIA 162HP - CHPNOTURNO</v>
          </cell>
          <cell r="C3252" t="str">
            <v>CHP-N</v>
          </cell>
          <cell r="D3252">
            <v>103.19</v>
          </cell>
        </row>
        <row r="3253">
          <cell r="A3253">
            <v>5930</v>
          </cell>
          <cell r="B3253" t="str">
            <v>GUINDASTE MUNK COM CESTO, CARGA MAXIMA 5,75T (A 2M) E 2,3T ( A 5M), ALT URA MAXIMA = 7,9M, MONTADO SOBRE CAMINHAO DE CARROCERIA 162HP - CHIDIURNO</v>
          </cell>
          <cell r="C3253" t="str">
            <v>CHI</v>
          </cell>
          <cell r="D3253">
            <v>33.94</v>
          </cell>
        </row>
        <row r="3254">
          <cell r="A3254">
            <v>5931</v>
          </cell>
          <cell r="B3254" t="str">
            <v>GUINDASTE MUNK COM CESTO, CARGA MAXIMA 5,75T (A 2M) E 2,3T ( A 5M), ALT URA MAXIMA = 7,9M, MONTADO SOBRE CAMINHAO DE CARROCERIA 162HP - CHINOTURNO</v>
          </cell>
          <cell r="C3254" t="str">
            <v>CHI-N</v>
          </cell>
          <cell r="D3254">
            <v>35.619999999999997</v>
          </cell>
        </row>
        <row r="3255">
          <cell r="A3255">
            <v>5932</v>
          </cell>
          <cell r="B3255" t="str">
            <v>MOTONIVELADORA CATERPILLAR 120 140HP (VU=6ANOS) - CHP DIURNO</v>
          </cell>
          <cell r="C3255" t="str">
            <v>CHP</v>
          </cell>
          <cell r="D3255">
            <v>178.53</v>
          </cell>
        </row>
        <row r="3256">
          <cell r="A3256">
            <v>5933</v>
          </cell>
          <cell r="B3256" t="str">
            <v>MOTONIVELADORA 140HP (VU=6ANOS) - CHP NOTURNO</v>
          </cell>
          <cell r="C3256" t="str">
            <v>CHP-N</v>
          </cell>
          <cell r="D3256">
            <v>180.33</v>
          </cell>
        </row>
        <row r="3257">
          <cell r="A3257">
            <v>5934</v>
          </cell>
          <cell r="B3257" t="str">
            <v>MOTONIVELADORA 140HP (VU=6ANOS) - CHI DIURNO</v>
          </cell>
          <cell r="C3257" t="str">
            <v>CHI</v>
          </cell>
          <cell r="D3257">
            <v>79.73</v>
          </cell>
        </row>
        <row r="3258">
          <cell r="A3258">
            <v>5935</v>
          </cell>
          <cell r="B3258" t="str">
            <v>MOTONIVELADORA 140HP (VU=6ANOS) - CHI NOTURNO</v>
          </cell>
          <cell r="C3258" t="str">
            <v>CHI-N</v>
          </cell>
          <cell r="D3258">
            <v>81.540000000000006</v>
          </cell>
        </row>
        <row r="3259">
          <cell r="A3259">
            <v>5940</v>
          </cell>
          <cell r="B3259" t="str">
            <v>PA CARREGADEIRA SOBRE RODAS 105 HP - CAPACIDADE DA CACAMBA 1,4 A 1,7 M3 - PESO OPERACIONAL 9.100 KG - CHP DIURNO</v>
          </cell>
          <cell r="C3259" t="str">
            <v>CHP</v>
          </cell>
          <cell r="D3259">
            <v>120.44</v>
          </cell>
        </row>
        <row r="3260">
          <cell r="A3260">
            <v>5941</v>
          </cell>
          <cell r="B3260" t="str">
            <v>PA CARREGADEIRA SOBRE RODAS 105 HP - CAPACIDADE DA CACAMBA 1,4 A 1,7 M3 - PESO OPERACIONAL 9.100 KG - CHP NOTURNO</v>
          </cell>
          <cell r="C3260" t="str">
            <v>CHP-N</v>
          </cell>
          <cell r="D3260">
            <v>122.21</v>
          </cell>
        </row>
        <row r="3261">
          <cell r="A3261">
            <v>5942</v>
          </cell>
          <cell r="B3261" t="str">
            <v>PA CARREGADEIRA SOBRE RODAS 105 HP - CAPACIDADE DA CACAMBA 1,4 A 1,7 M3 - PESO OPERACIONAL 9.100 KG - CHI DIURNO</v>
          </cell>
          <cell r="C3261" t="str">
            <v>CHI</v>
          </cell>
          <cell r="D3261">
            <v>48.88</v>
          </cell>
        </row>
        <row r="3262">
          <cell r="A3262">
            <v>5943</v>
          </cell>
          <cell r="B3262" t="str">
            <v>PA CARREGADEIRA SOBRE RODAS 105 HP - CAPACIDADE DA CACAMBA 1,4 A 1,7 M3 - PESO OPERACIONAL 9.100 KG - CHI NOTURNO</v>
          </cell>
          <cell r="C3262" t="str">
            <v>CHI-N</v>
          </cell>
          <cell r="D3262">
            <v>50.65</v>
          </cell>
        </row>
        <row r="3263">
          <cell r="A3263">
            <v>5944</v>
          </cell>
          <cell r="B3263" t="str">
            <v>PA CARREGADEIRA SOBRE RODAS 180 HP - CAPACIDADE DA CACAMBA. 2,5 A 3,3M3 - PESO OPERACIONAL 17.428 - CHP DIURNO</v>
          </cell>
          <cell r="C3263" t="str">
            <v>CHP</v>
          </cell>
          <cell r="D3263">
            <v>211.11</v>
          </cell>
        </row>
        <row r="3264">
          <cell r="A3264">
            <v>5945</v>
          </cell>
          <cell r="B3264" t="str">
            <v>PA CARREGADEIRA SOBRE RODAS 180 HP - CAPACIDADE DA CACAMBA. 2,5 A 3,3M3 - PESO OPERACIONAL 17.428 - CHP NOTURNO</v>
          </cell>
          <cell r="C3264" t="str">
            <v>CHP-N</v>
          </cell>
          <cell r="D3264">
            <v>212.88</v>
          </cell>
        </row>
        <row r="3265">
          <cell r="A3265">
            <v>5946</v>
          </cell>
          <cell r="B3265" t="str">
            <v>PA CARREGADEIRA SOBRE RODAS 180 HP - CAPACIDADE DA CACAMBA. 2,5 A 3,3M3 - PESO OPERACIONAL 17.428 - CHI DIURNO</v>
          </cell>
          <cell r="C3265" t="str">
            <v>CHI</v>
          </cell>
          <cell r="D3265">
            <v>84.04</v>
          </cell>
        </row>
        <row r="3266">
          <cell r="A3266">
            <v>5947</v>
          </cell>
          <cell r="B3266" t="str">
            <v>PA CARREGADEIRA SOBRE RODAS 180 HP - CAPACIDADE DA CACAMBA. 2,5 A 3,3M3 - PESO OPERACIONAL 17.428 - CHI NOTURNO</v>
          </cell>
          <cell r="C3266" t="str">
            <v>CHI-N</v>
          </cell>
          <cell r="D3266">
            <v>85.81</v>
          </cell>
        </row>
        <row r="3267">
          <cell r="A3267">
            <v>5948</v>
          </cell>
          <cell r="B3267" t="str">
            <v>ROLO COMPACTADOR VIBRATÓRIO DE UM CILINDRO AÇO LISO, POTÊNCIA 80HP, PESO OPERACIONAL 8,1T - CHP DIURNO</v>
          </cell>
          <cell r="C3267" t="str">
            <v>CHP</v>
          </cell>
          <cell r="D3267">
            <v>95.75</v>
          </cell>
        </row>
        <row r="3268">
          <cell r="A3268">
            <v>5949</v>
          </cell>
          <cell r="B3268" t="str">
            <v>ROLO COMPACTADOR VIBRATÓRIO DE UM CILINDRO AÇO LISO, POTÊNCIA 80HP, PESO OPERACIONAL 8,1T - CHP NOTURNO</v>
          </cell>
          <cell r="C3268" t="str">
            <v>CHP-N</v>
          </cell>
          <cell r="D3268">
            <v>84.97</v>
          </cell>
        </row>
        <row r="3269">
          <cell r="A3269">
            <v>5951</v>
          </cell>
          <cell r="B3269" t="str">
            <v>ROLO COMPACTADOR VIBRATÓRIO DE UM CILINDRO AÇO LISO, POTÊNCIA 80HP, PESO OPERACIONAL 8,1T - CHI NOTURNO</v>
          </cell>
          <cell r="C3269" t="str">
            <v>CHI-N</v>
          </cell>
          <cell r="D3269">
            <v>37.22</v>
          </cell>
        </row>
        <row r="3270">
          <cell r="A3270">
            <v>5952</v>
          </cell>
          <cell r="B3270" t="str">
            <v>MARTELETE OU ROMPEDOR PNEUMÁTICO MANUAL 28KG, FREQUENCIA DE IMPACTO 1230/MINUTO - CHI DIURNO</v>
          </cell>
          <cell r="C3270" t="str">
            <v>CHI</v>
          </cell>
          <cell r="D3270">
            <v>11.08</v>
          </cell>
        </row>
        <row r="3271">
          <cell r="A3271">
            <v>5953</v>
          </cell>
          <cell r="B3271" t="str">
            <v>COMPRESSOR DE AR REBOCAVEL, DESCARGA LIVRE EFETIVA 180PCM, PRESSAO DETRABALHO 102 PSI, MOTOR A DIESEL 89CV - CUSTO HORARIO PRODUTIVO DIURNO</v>
          </cell>
          <cell r="C3271" t="str">
            <v>CHP</v>
          </cell>
          <cell r="D3271">
            <v>54.11</v>
          </cell>
        </row>
        <row r="3272">
          <cell r="A3272">
            <v>5954</v>
          </cell>
          <cell r="B3272" t="str">
            <v>COMPRESSOR DE AR REBOCAVEL, DESCARGA LIVRE EFETIVA 180PCM, PRESSAO DETRABALHO 102 PSI, MOTOR A DIESEL 89CV - CUSTO HORARIO IMPRODUTIVO DIURNO</v>
          </cell>
          <cell r="C3272" t="str">
            <v>CHI</v>
          </cell>
          <cell r="D3272">
            <v>18.72</v>
          </cell>
        </row>
        <row r="3273">
          <cell r="A3273">
            <v>5955</v>
          </cell>
          <cell r="B3273" t="str">
            <v>BOMBA ELETRICA SUBMERSA MONOFASICA 3CV - CHP DIURNO</v>
          </cell>
          <cell r="C3273" t="str">
            <v>CHP</v>
          </cell>
          <cell r="D3273">
            <v>1.73</v>
          </cell>
        </row>
        <row r="3274">
          <cell r="A3274">
            <v>5957</v>
          </cell>
          <cell r="B3274" t="str">
            <v>COMPACTADOR DE SOLOS COM PLACA VIBRATORIA, 46X51CM, 5HP, 156KG, DIESEL, IMPACTO DINAMICO 1700KG - CUSTO HORARIO PRODUTIVO DIURNO</v>
          </cell>
          <cell r="C3274" t="str">
            <v>CHP</v>
          </cell>
          <cell r="D3274">
            <v>14.66</v>
          </cell>
        </row>
        <row r="3275">
          <cell r="A3275">
            <v>5958</v>
          </cell>
          <cell r="B3275" t="str">
            <v>COMPACTADOR DE SOLOS COM PLACA VIBRATORIA, 46X51CM, 5HP, 156KG, DIESEL, IMPACTO DINAMICO 1700KG - CUSTO HORARIO PRODUTIVO NOTURNO</v>
          </cell>
          <cell r="C3275" t="str">
            <v>CHP-N</v>
          </cell>
          <cell r="D3275">
            <v>16.03</v>
          </cell>
        </row>
        <row r="3276">
          <cell r="A3276">
            <v>5959</v>
          </cell>
          <cell r="B3276" t="str">
            <v>COMPACTADOR DE SOLOS COM PLACA VIBRATORIA, 46X51CM, 5HP, 156KG, DIESEL, IMPACTO DINAMICO 1700KG - CUSTO HORARIO IMPRODUTIVO DIURNO</v>
          </cell>
          <cell r="C3276" t="str">
            <v>CHI</v>
          </cell>
          <cell r="D3276">
            <v>11.27</v>
          </cell>
        </row>
        <row r="3277">
          <cell r="A3277">
            <v>5960</v>
          </cell>
          <cell r="B3277" t="str">
            <v>COMPACTADOR DE SOLOS COM PLACA VIBRATORIA, 46X51CM, 5HP, 156KG, DIESEL, IMPACTO DINAMICO 1700KG - CUSTO HORARIO IMPRODUTIVO NOTURNO</v>
          </cell>
          <cell r="C3277" t="str">
            <v>CHI-N</v>
          </cell>
          <cell r="D3277">
            <v>12.64</v>
          </cell>
        </row>
        <row r="3278">
          <cell r="A3278">
            <v>5961</v>
          </cell>
          <cell r="B3278" t="str">
            <v>CAMINHAO BASCULANTE, 162HP, 6M3 - 12T (VU=5ANOS) - CHI DIURNO</v>
          </cell>
          <cell r="C3278" t="str">
            <v>CHI</v>
          </cell>
          <cell r="D3278">
            <v>27.26</v>
          </cell>
        </row>
        <row r="3279">
          <cell r="A3279">
            <v>5965</v>
          </cell>
          <cell r="B3279" t="str">
            <v>TANQUE ESTACIONARIO TAA -MACARICO CAP 20 000 L - CHI DIURNO</v>
          </cell>
          <cell r="C3279" t="str">
            <v>CHI</v>
          </cell>
          <cell r="D3279">
            <v>6.62</v>
          </cell>
        </row>
        <row r="3280">
          <cell r="A3280">
            <v>6156</v>
          </cell>
          <cell r="B3280" t="str">
            <v>CAMINHAO BASCULANTE 4,0M3 TOCO 162CV PBT=11800KG - CHI DIURNO</v>
          </cell>
          <cell r="C3280" t="str">
            <v>CHI</v>
          </cell>
          <cell r="D3280">
            <v>25.96</v>
          </cell>
        </row>
        <row r="3281">
          <cell r="A3281">
            <v>6174</v>
          </cell>
          <cell r="B3281" t="str">
            <v>CAMINHAO BASCULANTE - 5,0M3 - 170HP,11,24T (VU=5ANOS) - CHP DIURNO</v>
          </cell>
          <cell r="C3281" t="str">
            <v>CHP</v>
          </cell>
          <cell r="D3281">
            <v>112.72</v>
          </cell>
        </row>
        <row r="3282">
          <cell r="A3282">
            <v>6175</v>
          </cell>
          <cell r="B3282" t="str">
            <v>CAMINHAO BASCULANTE - 5,0M3 - 170HP,11,24T (VU=5ANOS)/DEPRECIACAO E JUROS</v>
          </cell>
          <cell r="C3282" t="str">
            <v>CHI</v>
          </cell>
          <cell r="D3282">
            <v>32.93</v>
          </cell>
        </row>
        <row r="3283">
          <cell r="A3283">
            <v>6176</v>
          </cell>
          <cell r="B3283" t="str">
            <v>CAMINHAO BASCULANTE,5,0 M3 - 11,24T - 170HP (VU=5ANOS) - DEPRECIACAO</v>
          </cell>
          <cell r="C3283" t="str">
            <v>H</v>
          </cell>
          <cell r="D3283">
            <v>24.97</v>
          </cell>
        </row>
        <row r="3284">
          <cell r="A3284">
            <v>6177</v>
          </cell>
          <cell r="B3284" t="str">
            <v>CAMINHAO BASCULANTE, 5,0 M3 - 170HP -11,24T (VU=5ANOS) - JUROS</v>
          </cell>
          <cell r="C3284" t="str">
            <v>H</v>
          </cell>
          <cell r="D3284">
            <v>7.96</v>
          </cell>
        </row>
        <row r="3285">
          <cell r="A3285">
            <v>6178</v>
          </cell>
          <cell r="B3285" t="str">
            <v>CAMINHAO BASCULANTE,TOCO 5,0 M3 - 170HP -11,24T (VU=5ANOS) -CUSTOS C/MATERIAL NA OPERACAO.</v>
          </cell>
          <cell r="C3285" t="str">
            <v>H</v>
          </cell>
          <cell r="D3285">
            <v>54.82</v>
          </cell>
        </row>
        <row r="3286">
          <cell r="A3286">
            <v>6179</v>
          </cell>
          <cell r="B3286" t="str">
            <v>CAMINHAO BASCULANTE - 4,0M3 - 8,5T -152HP / MAO-DE-OBRA NA OPERACAO DIURNA</v>
          </cell>
          <cell r="C3286" t="str">
            <v>H</v>
          </cell>
          <cell r="D3286">
            <v>8.43</v>
          </cell>
        </row>
        <row r="3287">
          <cell r="A3287">
            <v>6225</v>
          </cell>
          <cell r="B3287" t="str">
            <v>IMPERMEABILIZACAO CALHAS/LAJES DESCOBERTA C/3 DEMAOS VEDAPREN PRETO</v>
          </cell>
          <cell r="C3287" t="str">
            <v>M2</v>
          </cell>
          <cell r="D3287">
            <v>18.309999999999999</v>
          </cell>
        </row>
        <row r="3288">
          <cell r="A3288">
            <v>6236</v>
          </cell>
          <cell r="B3288" t="str">
            <v>TRATOR DE ESTEIRAS COM LAMINA - POTENCIA 305 HP - PESO OPERACIONAL 37T (VU=10ANOS) - CHP DIURNO</v>
          </cell>
          <cell r="C3288" t="str">
            <v>CHP</v>
          </cell>
          <cell r="D3288">
            <v>408.74</v>
          </cell>
        </row>
        <row r="3289">
          <cell r="A3289">
            <v>6237</v>
          </cell>
          <cell r="B3289" t="str">
            <v>TRATOR DE ESTEIRAS COM LAMINA - POTENCIA 305 HP - PESO OPERACIONAL 37T (VU=10ANOS) - DEPRECIACAO E JUROS</v>
          </cell>
          <cell r="C3289" t="str">
            <v>H</v>
          </cell>
          <cell r="D3289">
            <v>175.06</v>
          </cell>
        </row>
        <row r="3290">
          <cell r="A3290">
            <v>6238</v>
          </cell>
          <cell r="B3290" t="str">
            <v>TRATOR DE ESTEIRAS COM LAMINA - POTENCIA 305 HP - PESO OPERACIONAL 37T (VU=10ANOS) - MANUTENCAO</v>
          </cell>
          <cell r="C3290" t="str">
            <v>H</v>
          </cell>
          <cell r="D3290">
            <v>98.91</v>
          </cell>
        </row>
        <row r="3291">
          <cell r="A3291">
            <v>6239</v>
          </cell>
          <cell r="B3291" t="str">
            <v>TRATOR DE ESTEIRAS COM LAMINA - POTENCIA 305 HP - PESO OPERACIONAL 37T (VU=10ANOS) -CHI DIURNO</v>
          </cell>
          <cell r="C3291" t="str">
            <v>CHI</v>
          </cell>
          <cell r="D3291">
            <v>184.11</v>
          </cell>
        </row>
        <row r="3292">
          <cell r="A3292">
            <v>6240</v>
          </cell>
          <cell r="B3292" t="str">
            <v>PA CARREGADEIRA SOBRE RODAS 180 HP - CAPACIDADE DA CACAMBA. 2,5 A 3,3M3 - PESO OPERACIONAL 17.428 (VU=8A) - DEPRECIACAO E JUROS</v>
          </cell>
          <cell r="C3292" t="str">
            <v>H</v>
          </cell>
          <cell r="D3292">
            <v>57.4</v>
          </cell>
        </row>
        <row r="3293">
          <cell r="A3293">
            <v>6241</v>
          </cell>
          <cell r="B3293" t="str">
            <v>PA CARREGADEIRA SOBRE RODAS 180 HP - CAPACIDADE DA CACAMBA. 2,5 A 3,3M3 - PESO OPERACIONAL 17.428 (VU=8ANOS) - MANUTENCAO</v>
          </cell>
          <cell r="C3293" t="str">
            <v>H</v>
          </cell>
          <cell r="D3293">
            <v>30.27</v>
          </cell>
        </row>
        <row r="3294">
          <cell r="A3294">
            <v>6242</v>
          </cell>
          <cell r="B3294" t="str">
            <v>PA CARREGADEIRA SOBRE RODAS 180 HP - CAPACIDADE DA CACAMBA. 2,5 A 3,3M3 - PESO OPERACIONAL 17.428 - CHP DIURNO</v>
          </cell>
          <cell r="C3294" t="str">
            <v>CHP</v>
          </cell>
          <cell r="D3294">
            <v>166.59</v>
          </cell>
        </row>
        <row r="3295">
          <cell r="A3295">
            <v>6243</v>
          </cell>
          <cell r="B3295" t="str">
            <v>PA CARREGADEIRA SOBRE RODAS 180 HP - CAPACIDADE DA CACAMBA. 2,5 A 3,3M3 - PESO OPERACIONAL 17.428 - CHI DIURNO</v>
          </cell>
          <cell r="C3295" t="str">
            <v>CHI</v>
          </cell>
          <cell r="D3295">
            <v>66.25</v>
          </cell>
        </row>
        <row r="3296">
          <cell r="A3296">
            <v>6244</v>
          </cell>
          <cell r="B3296" t="str">
            <v>MOTONIVELADORA 140HP PESO OPERACIONAL 12,5T - DEPRECIACAO E JUROS</v>
          </cell>
          <cell r="C3296" t="str">
            <v>H</v>
          </cell>
          <cell r="D3296">
            <v>62.03</v>
          </cell>
        </row>
        <row r="3297">
          <cell r="A3297">
            <v>6245</v>
          </cell>
          <cell r="B3297" t="str">
            <v>MOTONIVELADORA 140HP PESO OPERACIONAL 12,5T - MANUTENCAO</v>
          </cell>
          <cell r="C3297" t="str">
            <v>H</v>
          </cell>
          <cell r="D3297">
            <v>30.8</v>
          </cell>
        </row>
        <row r="3298">
          <cell r="A3298">
            <v>6246</v>
          </cell>
          <cell r="B3298" t="str">
            <v>MOTONIVELADORA 140HP PESO OPERACIONAL 12,5T - CHP DIURNO</v>
          </cell>
          <cell r="C3298" t="str">
            <v>CHP</v>
          </cell>
          <cell r="D3298">
            <v>159.56</v>
          </cell>
        </row>
        <row r="3299">
          <cell r="A3299">
            <v>6247</v>
          </cell>
          <cell r="B3299" t="str">
            <v>MOTONIVELADORA CATERPILLAR 140HP (VU=8ANOS/16.000H) - CHI DIURNO</v>
          </cell>
          <cell r="C3299" t="str">
            <v>CHI</v>
          </cell>
          <cell r="D3299">
            <v>71.05</v>
          </cell>
        </row>
        <row r="3300">
          <cell r="A3300">
            <v>6248</v>
          </cell>
          <cell r="B3300" t="str">
            <v>TRATOR DE ESTEIRAS 153HP PESO OPERACIONAL 15T, COM RODA MOTRIZ ELEVADA(VU=10AN0S) -DEPRECIAO E JUROS</v>
          </cell>
          <cell r="C3300" t="str">
            <v>H</v>
          </cell>
          <cell r="D3300">
            <v>69.06</v>
          </cell>
        </row>
        <row r="3301">
          <cell r="A3301">
            <v>6249</v>
          </cell>
          <cell r="B3301" t="str">
            <v>TRATOR DE ESTEIRAS CATERPILLAR D6 153HP (VU=10AN0S) - MANUTENCAO</v>
          </cell>
          <cell r="C3301" t="str">
            <v>H</v>
          </cell>
          <cell r="D3301">
            <v>39.020000000000003</v>
          </cell>
        </row>
        <row r="3302">
          <cell r="A3302">
            <v>6250</v>
          </cell>
          <cell r="B3302" t="str">
            <v>TRATOR DE ESTEIRAS CATERPILLAR D6 153HP (VU=10AN0S) - CHP DIURNO</v>
          </cell>
          <cell r="C3302" t="str">
            <v>CHP</v>
          </cell>
          <cell r="D3302">
            <v>180.19</v>
          </cell>
        </row>
        <row r="3303">
          <cell r="A3303">
            <v>6252</v>
          </cell>
          <cell r="B3303" t="str">
            <v>CAMINHAO BASCULANTE,6,0 M3 - 211CV - 11,24T,(VU=7ANOS) - DEPRECIACAOE JUROS</v>
          </cell>
          <cell r="C3303" t="str">
            <v>H</v>
          </cell>
          <cell r="D3303">
            <v>23.49</v>
          </cell>
        </row>
        <row r="3304">
          <cell r="A3304">
            <v>6253</v>
          </cell>
          <cell r="B3304" t="str">
            <v>CAMINHAO BASCULANTE 204CV (VU=7ANOS) - MANUTENCAO</v>
          </cell>
          <cell r="C3304" t="str">
            <v>H</v>
          </cell>
          <cell r="D3304">
            <v>13.78</v>
          </cell>
        </row>
        <row r="3305">
          <cell r="A3305">
            <v>6254</v>
          </cell>
          <cell r="B3305" t="str">
            <v>CAMINHAO BASCULANTE 204CV - CUSTO COM MATERIAL NA OPERACAO</v>
          </cell>
          <cell r="C3305" t="str">
            <v>H</v>
          </cell>
          <cell r="D3305">
            <v>84.09</v>
          </cell>
        </row>
        <row r="3306">
          <cell r="A3306">
            <v>6255</v>
          </cell>
          <cell r="B3306" t="str">
            <v>CAMINHAO BASCULANTE 204CV / VALOR DA MAO-DE-OBRA NA OPERACAO</v>
          </cell>
          <cell r="C3306" t="str">
            <v>H</v>
          </cell>
          <cell r="D3306">
            <v>7.77</v>
          </cell>
        </row>
        <row r="3307">
          <cell r="A3307">
            <v>6256</v>
          </cell>
          <cell r="B3307" t="str">
            <v>CAMINHAO BASCULANTE 204CV (VU=7ANOS/14.000H) - CHP DIURNO</v>
          </cell>
          <cell r="C3307" t="str">
            <v>CHP</v>
          </cell>
          <cell r="D3307">
            <v>129.13</v>
          </cell>
        </row>
        <row r="3308">
          <cell r="A3308">
            <v>6257</v>
          </cell>
          <cell r="B3308" t="str">
            <v>CAMINHAO BASCULANTE 204CV (VU=7ANOS/14.000H) - CHI DIURNO</v>
          </cell>
          <cell r="C3308" t="str">
            <v>CHI</v>
          </cell>
          <cell r="D3308">
            <v>31.26</v>
          </cell>
        </row>
        <row r="3309">
          <cell r="A3309">
            <v>6258</v>
          </cell>
          <cell r="B3309" t="str">
            <v>CAMINHAO PIPA 6000L TOCO, 162CV - 7,5T (VU=6ANOS) (INCLUI TANQUE DE ACO PARA TRANSPORTE DE AGUA) - DEPRECIACAO E JUROS</v>
          </cell>
          <cell r="C3309" t="str">
            <v>H</v>
          </cell>
          <cell r="D3309">
            <v>12.61</v>
          </cell>
        </row>
        <row r="3310">
          <cell r="A3310">
            <v>6259</v>
          </cell>
          <cell r="B3310" t="str">
            <v>CAMINHAO PIPA 6000L TOCO, 162CV - 7,5T (VU=6ANOS) (INCLUI TANQUE DE ACO PARA TRANSPORTE DE AGUA) - CUSTO HORARIO PRODUTIVO DIURNO</v>
          </cell>
          <cell r="C3310" t="str">
            <v>CHP</v>
          </cell>
          <cell r="D3310">
            <v>64.099999999999994</v>
          </cell>
        </row>
        <row r="3311">
          <cell r="A3311">
            <v>6260</v>
          </cell>
          <cell r="B3311" t="str">
            <v>CAMINHAO PIPA 6000L TOCO, 162CV - 7,5T (VU=6ANOS) (INCLUI TANQUE DE ACO PARA TRANSPORTE DE AGUA) - CUSTO HORARIO IMPRODUTIVO DIURNO</v>
          </cell>
          <cell r="C3311" t="str">
            <v>CHI</v>
          </cell>
          <cell r="D3311">
            <v>21.04</v>
          </cell>
        </row>
        <row r="3312">
          <cell r="A3312">
            <v>6275</v>
          </cell>
          <cell r="B3312" t="str">
            <v>BLOCO CONCR PREMOLD TP CANALETA 14X19X19CM ASSENT C/ARG 1:6 CIM/AREIA.</v>
          </cell>
          <cell r="C3312" t="str">
            <v>M</v>
          </cell>
          <cell r="D3312">
            <v>6.33</v>
          </cell>
        </row>
        <row r="3313">
          <cell r="A3313">
            <v>6388</v>
          </cell>
          <cell r="B3313" t="str">
            <v>MAQUINA SOLDA ARCO 375A DIESEL 33CV CHP DIURNO EXCLUSIVE OPERADOR</v>
          </cell>
          <cell r="C3313" t="str">
            <v>H</v>
          </cell>
          <cell r="D3313">
            <v>33.21</v>
          </cell>
        </row>
        <row r="3314">
          <cell r="A3314">
            <v>6389</v>
          </cell>
          <cell r="B3314" t="str">
            <v>MAQUINA SOLDA ARCO 375A DIESEL 33CV CHI DIURNO EXCLUSIVE OPERADOR</v>
          </cell>
          <cell r="C3314" t="str">
            <v>H</v>
          </cell>
          <cell r="D3314">
            <v>9.99</v>
          </cell>
        </row>
        <row r="3315">
          <cell r="A3315">
            <v>6390</v>
          </cell>
          <cell r="B3315" t="str">
            <v>MAQUINA SOLDA ARCO 375A DIESEL 33CV CHI NOTURNO EXCLUSIVE OPERADOR</v>
          </cell>
          <cell r="C3315" t="str">
            <v>H</v>
          </cell>
          <cell r="D3315">
            <v>7.2</v>
          </cell>
        </row>
        <row r="3316">
          <cell r="A3316">
            <v>6538</v>
          </cell>
          <cell r="B3316" t="str">
            <v>TRATOR DE ESTEIRAS - D6 - DEPRECIACAO</v>
          </cell>
          <cell r="C3316" t="str">
            <v>H</v>
          </cell>
          <cell r="D3316">
            <v>78.040000000000006</v>
          </cell>
        </row>
        <row r="3317">
          <cell r="A3317">
            <v>6539</v>
          </cell>
          <cell r="B3317" t="str">
            <v>TRATOR DE ESTEIRAS - D6 - JUROS</v>
          </cell>
          <cell r="C3317" t="str">
            <v>H</v>
          </cell>
          <cell r="D3317">
            <v>24.89</v>
          </cell>
        </row>
        <row r="3318">
          <cell r="A3318">
            <v>6540</v>
          </cell>
          <cell r="B3318" t="str">
            <v>TRATOR DE ESTEIRAS - D6 - MANUTENCAO</v>
          </cell>
          <cell r="C3318" t="str">
            <v>H</v>
          </cell>
          <cell r="D3318">
            <v>78.040000000000006</v>
          </cell>
        </row>
        <row r="3319">
          <cell r="A3319">
            <v>6541</v>
          </cell>
          <cell r="B3319" t="str">
            <v>TRATOR DE ESTEIRAS - D6 - CUSTOS C/ MAT. NA OPERACAO</v>
          </cell>
          <cell r="C3319" t="str">
            <v>H</v>
          </cell>
          <cell r="D3319">
            <v>57.71</v>
          </cell>
        </row>
        <row r="3320">
          <cell r="A3320">
            <v>6542</v>
          </cell>
          <cell r="B3320" t="str">
            <v>TRATOR DE ESTEIRAS - D6 - MAO DE OBRA NA OPERACAO</v>
          </cell>
          <cell r="C3320" t="str">
            <v>H</v>
          </cell>
          <cell r="D3320">
            <v>8.65</v>
          </cell>
        </row>
        <row r="3321">
          <cell r="A3321">
            <v>6543</v>
          </cell>
          <cell r="B3321" t="str">
            <v>TRATOR DE ESTEIRAS CATERPILLAR - D6 - LIMPEZA DE AREA</v>
          </cell>
          <cell r="C3321" t="str">
            <v>CHP</v>
          </cell>
          <cell r="D3321">
            <v>247.32</v>
          </cell>
        </row>
        <row r="3322">
          <cell r="A3322">
            <v>6554</v>
          </cell>
          <cell r="B3322" t="str">
            <v>TRATOR DE PNEUS 110 A 126 HP - CHP DIURNO</v>
          </cell>
          <cell r="C3322" t="str">
            <v>CHP</v>
          </cell>
          <cell r="D3322">
            <v>75.81</v>
          </cell>
        </row>
        <row r="3323">
          <cell r="A3323">
            <v>6878</v>
          </cell>
          <cell r="B3323" t="str">
            <v>CAMINHAO BASCULANTE 4,0M3 TOCO 162CV PBT=11800KG - CHP DIURNO</v>
          </cell>
          <cell r="C3323" t="str">
            <v>CHP</v>
          </cell>
          <cell r="D3323">
            <v>97.41</v>
          </cell>
        </row>
        <row r="3324">
          <cell r="A3324">
            <v>6879</v>
          </cell>
          <cell r="B3324" t="str">
            <v>ROLO COMPACTADOR DE PNEUS ESTATICO, PRESSAO VARIAVEL, POTENCIA 111HP -PESO SEM/COM LASTRO 9,5/22,4T. - CHP</v>
          </cell>
          <cell r="C3324" t="str">
            <v>CHP</v>
          </cell>
          <cell r="D3324">
            <v>128.11000000000001</v>
          </cell>
        </row>
        <row r="3325">
          <cell r="A3325">
            <v>6880</v>
          </cell>
          <cell r="B3325" t="str">
            <v>ROLO COMPACTADOR DE PNEUS ESTATICO, PRESSAO VARIAVEL, POTENCIA 111HP -PESO SEM/COM LASTRO 9,5/22,4T - CHI</v>
          </cell>
          <cell r="C3325" t="str">
            <v>CHI</v>
          </cell>
          <cell r="D3325">
            <v>60.71</v>
          </cell>
        </row>
        <row r="3326">
          <cell r="A3326">
            <v>7006</v>
          </cell>
          <cell r="B3326" t="str">
            <v>EXTRUSORA DE GUIAS E SARJETAS 14HP - CHP</v>
          </cell>
          <cell r="C3326" t="str">
            <v>CHP</v>
          </cell>
          <cell r="D3326">
            <v>13.26</v>
          </cell>
        </row>
        <row r="3327">
          <cell r="A3327">
            <v>7008</v>
          </cell>
          <cell r="B3327" t="str">
            <v>EXTRUSORA DE GUIAS E SARJETAS 14HP - DEPRECIACAO</v>
          </cell>
          <cell r="C3327" t="str">
            <v>H</v>
          </cell>
          <cell r="D3327">
            <v>4.5999999999999996</v>
          </cell>
        </row>
        <row r="3328">
          <cell r="A3328">
            <v>7009</v>
          </cell>
          <cell r="B3328" t="str">
            <v>EXTRUSORA DE GUIAS E SARJETAS 14HP - JUROS</v>
          </cell>
          <cell r="C3328" t="str">
            <v>H</v>
          </cell>
          <cell r="D3328">
            <v>1.74</v>
          </cell>
        </row>
        <row r="3329">
          <cell r="A3329">
            <v>7010</v>
          </cell>
          <cell r="B3329" t="str">
            <v>EXTRUSORA DE GUIAS E SARJETAS 14HP - MANUTENCAO</v>
          </cell>
          <cell r="C3329" t="str">
            <v>H</v>
          </cell>
          <cell r="D3329">
            <v>2.2999999999999998</v>
          </cell>
        </row>
        <row r="3330">
          <cell r="A3330">
            <v>7012</v>
          </cell>
          <cell r="B3330" t="str">
            <v>VEICULO UTILITARIO TIPO PICK-UP A GASOLINA COM 56,8CV - CHP</v>
          </cell>
          <cell r="C3330" t="str">
            <v>CHP</v>
          </cell>
          <cell r="D3330">
            <v>75.36</v>
          </cell>
        </row>
        <row r="3331">
          <cell r="A3331">
            <v>7013</v>
          </cell>
          <cell r="B3331" t="str">
            <v>VEICULO UTILITARIO TIPO PICK-UP A GASOLINA COM 56,8CV - DEPRECIACAO</v>
          </cell>
          <cell r="C3331" t="str">
            <v>H</v>
          </cell>
          <cell r="D3331">
            <v>4.99</v>
          </cell>
        </row>
        <row r="3332">
          <cell r="A3332">
            <v>7014</v>
          </cell>
          <cell r="B3332" t="str">
            <v>VEICULO UTILITARIO TIPO PICK-UP A GASOLINA COM 56,8CV - JUROS</v>
          </cell>
          <cell r="C3332" t="str">
            <v>H</v>
          </cell>
          <cell r="D3332">
            <v>2.11</v>
          </cell>
        </row>
        <row r="3333">
          <cell r="A3333">
            <v>7015</v>
          </cell>
          <cell r="B3333" t="str">
            <v>VEICULO UTILITARIO TIPO PICK-UP A GASOLINA COM 56,8CV - MANUTENCAO</v>
          </cell>
          <cell r="C3333" t="str">
            <v>H</v>
          </cell>
          <cell r="D3333">
            <v>4.1100000000000003</v>
          </cell>
        </row>
        <row r="3334">
          <cell r="A3334">
            <v>7016</v>
          </cell>
          <cell r="B3334" t="str">
            <v>VEICULO UTILITARIO TIPO PICK-UP A GASOLINA COM 56,8CV - CUSTOS C/MATERIAL NA OPERACAO</v>
          </cell>
          <cell r="C3334" t="str">
            <v>H</v>
          </cell>
          <cell r="D3334">
            <v>55.77</v>
          </cell>
        </row>
        <row r="3335">
          <cell r="A3335">
            <v>7017</v>
          </cell>
          <cell r="B3335" t="str">
            <v>MÃO-DE-OBRA OPERAÇÃO DIURNA - VEÍCULO LEVE</v>
          </cell>
          <cell r="C3335" t="str">
            <v>H</v>
          </cell>
          <cell r="D3335">
            <v>8.3800000000000008</v>
          </cell>
        </row>
        <row r="3336">
          <cell r="A3336">
            <v>7018</v>
          </cell>
          <cell r="B3336" t="str">
            <v>DISTRIBUIDOR DE BETUME 6000L 56CV SOB PRESSAO MONTADO SOBRE CHASSIS DECAMINHAO - CHP</v>
          </cell>
          <cell r="C3336" t="str">
            <v>CHP</v>
          </cell>
          <cell r="D3336">
            <v>160.02000000000001</v>
          </cell>
        </row>
        <row r="3337">
          <cell r="A3337">
            <v>7019</v>
          </cell>
          <cell r="B3337" t="str">
            <v>DISTRIBUIDOR DE BETUME 6000L 56CV SOB PRESSAO MONTADO SOBRE CHASSIS DECAMINHAO - DEPRECIACAO</v>
          </cell>
          <cell r="C3337" t="str">
            <v>H</v>
          </cell>
          <cell r="D3337">
            <v>20.61</v>
          </cell>
        </row>
        <row r="3338">
          <cell r="A3338">
            <v>7020</v>
          </cell>
          <cell r="B3338" t="str">
            <v>DISTRIBUIDOR DE BETUME 6000L 56CV SOB PRESSAO MONTADO SOBRE CHASSIS DECAMINHAO - JUROS</v>
          </cell>
          <cell r="C3338" t="str">
            <v>H</v>
          </cell>
          <cell r="D3338">
            <v>10.3</v>
          </cell>
        </row>
        <row r="3339">
          <cell r="A3339">
            <v>7021</v>
          </cell>
          <cell r="B3339" t="str">
            <v>DISTRIBUIDOR DE BETUME 6000L 56CV SOB PRESSAO MONTADO SOBRE CHASSIS DECAMINHAO - MANUTENCAO</v>
          </cell>
          <cell r="C3339" t="str">
            <v>H</v>
          </cell>
          <cell r="D3339">
            <v>18.55</v>
          </cell>
        </row>
        <row r="3340">
          <cell r="A3340">
            <v>7022</v>
          </cell>
          <cell r="B3340" t="str">
            <v>DISTRIBUIDOR DE BETUME 6000L, 56CV SOB PRESSAO MONTADO SOBRE CHASSIS DE CAMINHAO - CUSTOS COM MATERIAL OPERACAO DIURNA</v>
          </cell>
          <cell r="C3340" t="str">
            <v>H</v>
          </cell>
          <cell r="D3340">
            <v>110.56</v>
          </cell>
        </row>
        <row r="3341">
          <cell r="A3341">
            <v>7023</v>
          </cell>
          <cell r="B3341" t="str">
            <v>DISTRIBUIDOR DE BETUME 6000L 56CV SOB PRESSAO MONTADO SOBRE CHASSIS DECAMINHÃO - CHI</v>
          </cell>
          <cell r="C3341" t="str">
            <v>CHI</v>
          </cell>
          <cell r="D3341">
            <v>30.91</v>
          </cell>
        </row>
        <row r="3342">
          <cell r="A3342">
            <v>7024</v>
          </cell>
          <cell r="B3342" t="str">
            <v>ROLO COMPACTADOR DE PNEUS 111HP 11TON - CHP</v>
          </cell>
          <cell r="C3342" t="str">
            <v>CHP</v>
          </cell>
          <cell r="D3342">
            <v>111.65</v>
          </cell>
        </row>
        <row r="3343">
          <cell r="A3343">
            <v>7025</v>
          </cell>
          <cell r="B3343" t="str">
            <v>ROLO COMPACTADOR DE PNEUS 111HP 11TON - CHI</v>
          </cell>
          <cell r="C3343" t="str">
            <v>CHI</v>
          </cell>
          <cell r="D3343">
            <v>44.26</v>
          </cell>
        </row>
        <row r="3344">
          <cell r="A3344">
            <v>7026</v>
          </cell>
          <cell r="B3344" t="str">
            <v>ROLO COMPACTADOR DE PNEUS 111HP 11TON - DEPRECIACAO</v>
          </cell>
          <cell r="C3344" t="str">
            <v>H</v>
          </cell>
          <cell r="D3344">
            <v>24.03</v>
          </cell>
        </row>
        <row r="3345">
          <cell r="A3345">
            <v>7027</v>
          </cell>
          <cell r="B3345" t="str">
            <v>ROLO COMPACTADOR DE PNEUS 111HP 11TON - JUROS</v>
          </cell>
          <cell r="C3345" t="str">
            <v>H</v>
          </cell>
          <cell r="D3345">
            <v>12.01</v>
          </cell>
        </row>
        <row r="3346">
          <cell r="A3346">
            <v>7028</v>
          </cell>
          <cell r="B3346" t="str">
            <v>ROLO COMPACTADOR DE PNEUS 111HP 11TON - MANUTENCAO</v>
          </cell>
          <cell r="C3346" t="str">
            <v>H</v>
          </cell>
          <cell r="D3346">
            <v>21.64</v>
          </cell>
        </row>
        <row r="3347">
          <cell r="A3347">
            <v>7029</v>
          </cell>
          <cell r="B3347" t="str">
            <v>ROLO COMPACTADOR DE PNEUS 111HP 11TON - CUSTOS COM MAO-DE-OBRA NA OPERACAO DIURNA</v>
          </cell>
          <cell r="C3347" t="str">
            <v>H</v>
          </cell>
          <cell r="D3347">
            <v>8.23</v>
          </cell>
        </row>
        <row r="3348">
          <cell r="A3348">
            <v>7030</v>
          </cell>
          <cell r="B3348" t="str">
            <v>TANQUE ESTACINARIO TAA COM SERPENTINA E CAPACIDADE PARA 30.000L - CHP</v>
          </cell>
          <cell r="C3348" t="str">
            <v>CHP</v>
          </cell>
          <cell r="D3348">
            <v>401.92</v>
          </cell>
        </row>
        <row r="3349">
          <cell r="A3349">
            <v>7031</v>
          </cell>
          <cell r="B3349" t="str">
            <v>TANQUE ESTACINARIO TAA COM SERPENTINA E CAPACIDADE PARA 30.000L - CHI</v>
          </cell>
          <cell r="C3349" t="str">
            <v>CHI</v>
          </cell>
          <cell r="D3349">
            <v>7.19</v>
          </cell>
        </row>
        <row r="3350">
          <cell r="A3350">
            <v>7032</v>
          </cell>
          <cell r="B3350" t="str">
            <v>TANQUE ESTACINARIO TAA COM SERPENTINA E CAPACIDADE PARA 30.000L - DEPRECIACAO</v>
          </cell>
          <cell r="C3350" t="str">
            <v>H</v>
          </cell>
          <cell r="D3350">
            <v>5.22</v>
          </cell>
        </row>
        <row r="3351">
          <cell r="A3351">
            <v>7033</v>
          </cell>
          <cell r="B3351" t="str">
            <v>TANQUE ESTACINARIO TAA COM SERPENTINA E CAPACIDADE PARA 30.000L - JUROS</v>
          </cell>
          <cell r="C3351" t="str">
            <v>H</v>
          </cell>
          <cell r="D3351">
            <v>1.97</v>
          </cell>
        </row>
        <row r="3352">
          <cell r="A3352">
            <v>7034</v>
          </cell>
          <cell r="B3352" t="str">
            <v>TANQUE ESTACINARIO TAA COM SERPENTINA E CAPACIDADE PARA 30.000L - MANUTENCAO</v>
          </cell>
          <cell r="C3352" t="str">
            <v>H</v>
          </cell>
          <cell r="D3352">
            <v>2.61</v>
          </cell>
        </row>
        <row r="3353">
          <cell r="A3353">
            <v>7035</v>
          </cell>
          <cell r="B3353" t="str">
            <v>TANQUE ESTACINARIO TAA COM SERPENTINA CAPACIDADE DE 30.000L - CUSTOS COM MATERIAL</v>
          </cell>
          <cell r="C3353" t="str">
            <v>H</v>
          </cell>
          <cell r="D3353">
            <v>392.12</v>
          </cell>
        </row>
        <row r="3354">
          <cell r="A3354">
            <v>7036</v>
          </cell>
          <cell r="B3354" t="str">
            <v>ROLO COMPACTADOR DE PNEUS ESTÁTICO PRESSÃO VARIÁVEL AUTO-PROPELIDO, POTÊNCIA 111HP, PESO OPERACIONAL SEM/COM LASTRO 8/23 T - CHP</v>
          </cell>
          <cell r="C3354" t="str">
            <v>CHP</v>
          </cell>
          <cell r="D3354">
            <v>111.65</v>
          </cell>
        </row>
        <row r="3355">
          <cell r="A3355">
            <v>7037</v>
          </cell>
          <cell r="B3355" t="str">
            <v>ROLO COMPACTADOR DE PNEUS ESTÁTICO PRESSÃO VARIÁVEL AUTO-PROPELIDO, POTÊNCIA 111HP, PESO OPERACIONAL SEM/COM LASTRO 8/23 T - CHI</v>
          </cell>
          <cell r="C3355" t="str">
            <v>CHI</v>
          </cell>
          <cell r="D3355">
            <v>44.26</v>
          </cell>
        </row>
        <row r="3356">
          <cell r="A3356">
            <v>7038</v>
          </cell>
          <cell r="B3356" t="str">
            <v>ROLO COMPACTADOR DE PNEUS ESTATICO, PRESSAO VARIAVEL, POTENCIA 111HP -PESO SEM/COM LASTRO 9,5/22,4T - DEPRECIACAO</v>
          </cell>
          <cell r="C3356" t="str">
            <v>H</v>
          </cell>
          <cell r="D3356">
            <v>24.03</v>
          </cell>
        </row>
        <row r="3357">
          <cell r="A3357">
            <v>7039</v>
          </cell>
          <cell r="B3357" t="str">
            <v>ROLO COMPACTADOR DE PNEUS ESTATICO, PRESSAO VARIAVEL, POTENCIA 111HP -PESO SEM/COM LASTRO 9,5/22,4T - JUROS</v>
          </cell>
          <cell r="C3357" t="str">
            <v>H</v>
          </cell>
          <cell r="D3357">
            <v>12.01</v>
          </cell>
        </row>
        <row r="3358">
          <cell r="A3358">
            <v>7040</v>
          </cell>
          <cell r="B3358" t="str">
            <v>ROLO COMPACTADOR DE PNEUS ESTATICO, PRESSAO VARIAVEL, POTENCIA 111HP -PESO SEM/COM LASTRO 9,5/22,4T - MANUTENCAO</v>
          </cell>
          <cell r="C3358" t="str">
            <v>H</v>
          </cell>
          <cell r="D3358">
            <v>21.64</v>
          </cell>
        </row>
        <row r="3359">
          <cell r="A3359">
            <v>7041</v>
          </cell>
          <cell r="B3359" t="str">
            <v>ROLO COMPACTADOR DE PNEUS ESTATICO, PRESSAO VARIAVEL, POTENCIA 111HP -PESO SEM/COM LASTRO 9,5/22,4T - CUSTOS COM MAO-DE-OBRA NA OPERACAO</v>
          </cell>
          <cell r="C3359" t="str">
            <v>H</v>
          </cell>
          <cell r="D3359">
            <v>8.23</v>
          </cell>
        </row>
        <row r="3360">
          <cell r="A3360">
            <v>7042</v>
          </cell>
          <cell r="B3360" t="str">
            <v>CONJUNTO MOTOR-BOMBA DIESEL PARA DRENAGEM DE AGUA SUJA - 6HP - CHP</v>
          </cell>
          <cell r="C3360" t="str">
            <v>CHP</v>
          </cell>
          <cell r="D3360">
            <v>12.88</v>
          </cell>
        </row>
        <row r="3361">
          <cell r="A3361">
            <v>7043</v>
          </cell>
          <cell r="B3361" t="str">
            <v>CONJUNTO MOTOR-BOMBA DIESEL PARA DRENAGEM DE AGUA SUJA - 6HP - CHI</v>
          </cell>
          <cell r="C3361" t="str">
            <v>CHI</v>
          </cell>
          <cell r="D3361">
            <v>9.1</v>
          </cell>
        </row>
        <row r="3362">
          <cell r="A3362">
            <v>7044</v>
          </cell>
          <cell r="B3362" t="str">
            <v>CONJUNTO MOTOR-BOMBA DIESEL PARA DRENAGEM DE AGUA SUJA - 6HP - DEPRECIACAO</v>
          </cell>
          <cell r="C3362" t="str">
            <v>H</v>
          </cell>
          <cell r="D3362">
            <v>0.28000000000000003</v>
          </cell>
        </row>
        <row r="3363">
          <cell r="A3363">
            <v>7045</v>
          </cell>
          <cell r="B3363" t="str">
            <v>CONJUNTO MOTOR-BOMBA DIESEL PARA DRENAGEM DE AGUA SUJA - 6HP - JUROS</v>
          </cell>
          <cell r="C3363" t="str">
            <v>H</v>
          </cell>
          <cell r="D3363">
            <v>0.17</v>
          </cell>
        </row>
        <row r="3364">
          <cell r="A3364">
            <v>7046</v>
          </cell>
          <cell r="B3364" t="str">
            <v>CONJUNTO MOTOR-BOMBA DIESEL PARA DRENAGEM DE AGUA SUJA - 6HP - MANUTENCAO</v>
          </cell>
          <cell r="C3364" t="str">
            <v>H</v>
          </cell>
          <cell r="D3364">
            <v>0.28000000000000003</v>
          </cell>
        </row>
        <row r="3365">
          <cell r="A3365">
            <v>7047</v>
          </cell>
          <cell r="B3365" t="str">
            <v>CONJUNTO MOTOR-BOMBA DIESEL PARA DRENAGEM DE AGUA SUJA - 6HP - CUSTOSCOM MATERIAL NA OPERACAO</v>
          </cell>
          <cell r="C3365" t="str">
            <v>H</v>
          </cell>
          <cell r="D3365">
            <v>3.5</v>
          </cell>
        </row>
        <row r="3366">
          <cell r="A3366">
            <v>7048</v>
          </cell>
          <cell r="B3366" t="str">
            <v>CONJUNTO MOTOR-BOMBA DIESEL PARA DRENAGEM DE AGUA SUJA - 6HP - MAO-DE-OBRA NA OPERACAO</v>
          </cell>
          <cell r="C3366" t="str">
            <v>H</v>
          </cell>
          <cell r="D3366">
            <v>8.65</v>
          </cell>
        </row>
        <row r="3367">
          <cell r="A3367">
            <v>7049</v>
          </cell>
          <cell r="B3367" t="str">
            <v>ROLO COMPACTADOR VIBRATÓRIO PÉ DE CARNEIRO, POTÊNCIA 150HP, PESO OPERACIONAL 9,8 T, IMPACTO DINÂMICO 31,75 T - CHP</v>
          </cell>
          <cell r="C3367" t="str">
            <v>CHP</v>
          </cell>
          <cell r="D3367">
            <v>115.65</v>
          </cell>
        </row>
        <row r="3368">
          <cell r="A3368">
            <v>7050</v>
          </cell>
          <cell r="B3368" t="str">
            <v>ROLO COMPACTADOR AUTOPROPELIDO 127HP 10260KG - CHI</v>
          </cell>
          <cell r="C3368" t="str">
            <v>CHI</v>
          </cell>
          <cell r="D3368">
            <v>42.64</v>
          </cell>
        </row>
        <row r="3369">
          <cell r="A3369">
            <v>7051</v>
          </cell>
          <cell r="B3369" t="str">
            <v>ROLO COMPACTADOR VIBRATÓRIO PÉ DE CARNEIRO, POTÊNCIA 150HP, PESO OPERACIONAL 9,8 T, IMPACTO DINÂMICO 31,75 T - DEPRECIACAO</v>
          </cell>
          <cell r="C3369" t="str">
            <v>H</v>
          </cell>
          <cell r="D3369">
            <v>22.94</v>
          </cell>
        </row>
        <row r="3370">
          <cell r="A3370">
            <v>7052</v>
          </cell>
          <cell r="B3370" t="str">
            <v>ROLO COMPACTADOR VIBRATÓRIO PÉ DE CARNEIRO, POTÊNCIA 150HP, PESO OPERACIONAL 9,8 T, IMPACTO DINÂMICO 31,75 T - JUROS</v>
          </cell>
          <cell r="C3370" t="str">
            <v>H</v>
          </cell>
          <cell r="D3370">
            <v>11.47</v>
          </cell>
        </row>
        <row r="3371">
          <cell r="A3371">
            <v>7053</v>
          </cell>
          <cell r="B3371" t="str">
            <v>ROLO COMPACTADOR VIBRATÓRIO PÉ DE CARNEIRO, POTÊNCIA 150HP, PESO OPERACIONAL 9,8 T, IMPACTO DINÂMICO 31,75 T</v>
          </cell>
          <cell r="C3371" t="str">
            <v>H</v>
          </cell>
          <cell r="D3371">
            <v>20.66</v>
          </cell>
        </row>
        <row r="3372">
          <cell r="A3372">
            <v>7054</v>
          </cell>
          <cell r="B3372" t="str">
            <v>ROLO COMPACTADOR VIBRATÓRIO PÉ DE CARNEIRO, POTÊNCIA 150HP, PESO OPERACIONAL 9,8 T, IMPACTO DINÂMICO 31,75 T - CUSTOS COM MATERIAL NA OPERACAO</v>
          </cell>
          <cell r="C3372" t="str">
            <v>H</v>
          </cell>
          <cell r="D3372">
            <v>52.35</v>
          </cell>
        </row>
        <row r="3373">
          <cell r="A3373">
            <v>7055</v>
          </cell>
          <cell r="B3373" t="str">
            <v>ROLO COMPACTADOR AUTOPROPELIDO 127HP 10260KG - MAO-DE-OBRA NA OPERACAO</v>
          </cell>
          <cell r="C3373" t="str">
            <v>H</v>
          </cell>
          <cell r="D3373">
            <v>8.23</v>
          </cell>
        </row>
        <row r="3374">
          <cell r="A3374">
            <v>7056</v>
          </cell>
          <cell r="B3374" t="str">
            <v>CAMINHAO BASCULANTE TOCO 4,0M3 152CV CARGA UTIL 8,5T - CHP</v>
          </cell>
          <cell r="C3374" t="str">
            <v>CHP</v>
          </cell>
          <cell r="D3374">
            <v>110.76</v>
          </cell>
        </row>
        <row r="3375">
          <cell r="A3375">
            <v>7057</v>
          </cell>
          <cell r="B3375" t="str">
            <v>CAMINHAO BASCULANTE TOCO 4,0M3 152CV CARGA UTIL 8,5T -CHI</v>
          </cell>
          <cell r="C3375" t="str">
            <v>CHI</v>
          </cell>
          <cell r="D3375">
            <v>30.71</v>
          </cell>
        </row>
        <row r="3376">
          <cell r="A3376">
            <v>7058</v>
          </cell>
          <cell r="B3376" t="str">
            <v>CAMINHAO BASCULANTE 4,0M3 152CV COM CAPACIDADE UTIL DE 8,5T - DEPRECIACAO</v>
          </cell>
          <cell r="C3376" t="str">
            <v>H</v>
          </cell>
          <cell r="D3376">
            <v>17.39</v>
          </cell>
        </row>
        <row r="3377">
          <cell r="A3377">
            <v>7059</v>
          </cell>
          <cell r="B3377" t="str">
            <v>CAMINHAO BASCULANTE 4,0M3 CARGA UTIL 8,5T 152CV - JUROS</v>
          </cell>
          <cell r="C3377" t="str">
            <v>H</v>
          </cell>
          <cell r="D3377">
            <v>5.55</v>
          </cell>
        </row>
        <row r="3378">
          <cell r="A3378">
            <v>7060</v>
          </cell>
          <cell r="B3378" t="str">
            <v>CAMINHAO BASCULANTE 4,0M3 CARGA UTIL 8,5T 152CV - MANUTENCAO</v>
          </cell>
          <cell r="C3378" t="str">
            <v>H</v>
          </cell>
          <cell r="D3378">
            <v>17.39</v>
          </cell>
        </row>
        <row r="3379">
          <cell r="A3379">
            <v>7061</v>
          </cell>
          <cell r="B3379" t="str">
            <v>CAMINHAO BASCULANTE 4,0M3 CARGA UTIL 8,5T 152CV - CUSTOS COM MATERIALNA OPERACAO</v>
          </cell>
          <cell r="C3379" t="str">
            <v>H</v>
          </cell>
          <cell r="D3379">
            <v>62.65</v>
          </cell>
        </row>
        <row r="3380">
          <cell r="A3380">
            <v>7062</v>
          </cell>
          <cell r="B3380" t="str">
            <v>CAMINHAO BASCULANTE 4,0M3 CARGA UTIL 8,5T 152CV - MAO-DE-OBRA NA OPERACAO</v>
          </cell>
          <cell r="C3380" t="str">
            <v>H</v>
          </cell>
          <cell r="D3380">
            <v>7.77</v>
          </cell>
        </row>
        <row r="3381">
          <cell r="A3381">
            <v>7063</v>
          </cell>
          <cell r="B3381" t="str">
            <v>TRATOR DE PNEUS 110 A 126 HP - DEPRECIACAO</v>
          </cell>
          <cell r="C3381" t="str">
            <v>H</v>
          </cell>
          <cell r="D3381">
            <v>19.690000000000001</v>
          </cell>
        </row>
        <row r="3382">
          <cell r="A3382">
            <v>7064</v>
          </cell>
          <cell r="B3382" t="str">
            <v>TRATOR DE PNEUS 110 A 126 HP - JUROS</v>
          </cell>
          <cell r="C3382" t="str">
            <v>H</v>
          </cell>
          <cell r="D3382">
            <v>6.28</v>
          </cell>
        </row>
        <row r="3383">
          <cell r="A3383">
            <v>7065</v>
          </cell>
          <cell r="B3383" t="str">
            <v>TRATOR DE PNEUS 110 A 126 HP - MANUTENCAO</v>
          </cell>
          <cell r="C3383" t="str">
            <v>H</v>
          </cell>
          <cell r="D3383">
            <v>15.75</v>
          </cell>
        </row>
        <row r="3384">
          <cell r="A3384">
            <v>7066</v>
          </cell>
          <cell r="B3384" t="str">
            <v>TRATOR DE PNEUS 110 A 126 HP - CUSTOS COM MATERIAL NA OPERACAO</v>
          </cell>
          <cell r="C3384" t="str">
            <v>H</v>
          </cell>
          <cell r="D3384">
            <v>51.94</v>
          </cell>
        </row>
        <row r="3385">
          <cell r="A3385">
            <v>7067</v>
          </cell>
          <cell r="B3385" t="str">
            <v>TRATOR DE PNEUS 110 A 126 HP - MAO-DE-OBRA NA OPERACAO DIURNA</v>
          </cell>
          <cell r="C3385" t="str">
            <v>H</v>
          </cell>
          <cell r="D3385">
            <v>9.0399999999999991</v>
          </cell>
        </row>
        <row r="3386">
          <cell r="A3386">
            <v>53590</v>
          </cell>
          <cell r="B3386" t="str">
            <v>LANCAMENTO DE CONCRETO EM ESTRUTURA</v>
          </cell>
          <cell r="C3386" t="str">
            <v>M3</v>
          </cell>
          <cell r="D3386">
            <v>99.87</v>
          </cell>
        </row>
        <row r="3387">
          <cell r="A3387">
            <v>53781</v>
          </cell>
          <cell r="B3387" t="str">
            <v>CAMINHAO BASCULANTE 4,0M3 TOCO 162CV PBT=11800KG - DEPRECIACAO</v>
          </cell>
          <cell r="C3387" t="str">
            <v>H</v>
          </cell>
          <cell r="D3387">
            <v>13.79</v>
          </cell>
        </row>
        <row r="3388">
          <cell r="A3388">
            <v>53782</v>
          </cell>
          <cell r="B3388" t="str">
            <v>CAMINHAO BASCULANTE 4,0M3 TOCO 162CV PBT=11800KG - MANUTENCAO</v>
          </cell>
          <cell r="C3388" t="str">
            <v>H</v>
          </cell>
          <cell r="D3388">
            <v>13.79</v>
          </cell>
        </row>
        <row r="3389">
          <cell r="A3389">
            <v>53785</v>
          </cell>
          <cell r="B3389" t="str">
            <v>CAMINHAO BASCULANTE 4,0M3 TOCO 162CV PBT=11800KG - MAO-DE-OBRA NA OPERACAO DIURNA</v>
          </cell>
          <cell r="C3389" t="str">
            <v>H</v>
          </cell>
          <cell r="D3389">
            <v>7.77</v>
          </cell>
        </row>
        <row r="3390">
          <cell r="A3390">
            <v>53786</v>
          </cell>
          <cell r="B3390" t="str">
            <v>RETRO-ESCAVADEIRA, 4 X 4, 86 CV (VU= 5 ANOS) - MATERIAIS/OPERAÇÃO</v>
          </cell>
          <cell r="C3390" t="str">
            <v>H</v>
          </cell>
          <cell r="D3390">
            <v>31.33</v>
          </cell>
        </row>
        <row r="3391">
          <cell r="A3391">
            <v>53787</v>
          </cell>
          <cell r="B3391" t="str">
            <v>ROLO COMPACTADOR VIBRATÓRIO DE CILINDRO LISO, AUTO-PROPEL. 80HP, PESOMÁXIMO OPERACIONAL 8,1T - CUSTO DE MATERIAIS NA OPERAÇÃO</v>
          </cell>
          <cell r="C3391" t="str">
            <v>H</v>
          </cell>
          <cell r="D3391">
            <v>53.59</v>
          </cell>
        </row>
        <row r="3392">
          <cell r="A3392">
            <v>53788</v>
          </cell>
          <cell r="B3392" t="str">
            <v>ROLO COMPACTADOR VIBRATORIO DE CILINDRO LISO, AUTO-PROPELIDO 83 CV -6,6T, IMPACTO DINAMICO 18,5/11,5T - CUSTO DE MATERIAIS NA OPERACAO</v>
          </cell>
          <cell r="C3392" t="str">
            <v>H</v>
          </cell>
          <cell r="D3392">
            <v>53.59</v>
          </cell>
        </row>
        <row r="3393">
          <cell r="A3393">
            <v>53789</v>
          </cell>
          <cell r="B3393" t="str">
            <v>ROLO COMPACTADOR VIBRATÓRIO DE CILINDRO LISO, AUTO-PROPEL. 83 CV - 6,6T, IMPACTO DINÂMICO 18,5/11,5T - MAO-DE-OBRA NA OPERACAO</v>
          </cell>
          <cell r="C3393" t="str">
            <v>H</v>
          </cell>
          <cell r="D3393">
            <v>8.23</v>
          </cell>
        </row>
        <row r="3394">
          <cell r="A3394">
            <v>53790</v>
          </cell>
          <cell r="B3394" t="str">
            <v>ROLO COMPACTADOR VIBRATÓRIO, TANDEM, CILINDRO LISO, AUTO-PROPEL. - 40HP - 4,4T, IMPACTO DINÂMICO 3,1T, VU 5 ANOS - CHP DIURNO .</v>
          </cell>
          <cell r="C3394" t="str">
            <v>H</v>
          </cell>
          <cell r="D3394">
            <v>8.23</v>
          </cell>
        </row>
        <row r="3395">
          <cell r="A3395">
            <v>53792</v>
          </cell>
          <cell r="B3395" t="str">
            <v>CAMINHAO BASCULANTE ,162HP- 6M3 - OPERACAO DIURNA</v>
          </cell>
          <cell r="C3395" t="str">
            <v>H</v>
          </cell>
          <cell r="D3395">
            <v>53.59</v>
          </cell>
        </row>
        <row r="3396">
          <cell r="A3396">
            <v>53793</v>
          </cell>
          <cell r="B3396" t="str">
            <v>CAMINHAO BASCULANTE ,162HP- 6M3 / MAO-DE-OBRA NA OPERACAO DIURNA</v>
          </cell>
          <cell r="C3396" t="str">
            <v>H</v>
          </cell>
          <cell r="D3396">
            <v>6.88</v>
          </cell>
        </row>
        <row r="3397">
          <cell r="A3397">
            <v>53794</v>
          </cell>
          <cell r="B3397" t="str">
            <v>USINA DE CONCRETO FIXA CAPACIDADE 90/120 M³, 63HP - MANUTENÇÃO</v>
          </cell>
          <cell r="C3397" t="str">
            <v>H</v>
          </cell>
          <cell r="D3397">
            <v>18.559999999999999</v>
          </cell>
        </row>
        <row r="3398">
          <cell r="A3398">
            <v>53795</v>
          </cell>
          <cell r="B3398" t="str">
            <v>USINA DE CONCRETO FIXA CAPACIDADE 90/120 M³, 63HP - MÃO-DE-OBRA NA OPERAÇÃO NOTURNA</v>
          </cell>
          <cell r="C3398" t="str">
            <v>H</v>
          </cell>
          <cell r="D3398">
            <v>26.89</v>
          </cell>
        </row>
        <row r="3399">
          <cell r="A3399">
            <v>53796</v>
          </cell>
          <cell r="B3399" t="str">
            <v>CAMINHAO CARROCERIA ABERTA,EM MADEIRA, TOCO, 170CV - 11T (VU=6ANOS) -CHI DIURNO - DEPRECIACAO E JUROS</v>
          </cell>
          <cell r="C3399" t="str">
            <v>H</v>
          </cell>
          <cell r="D3399">
            <v>18.34</v>
          </cell>
        </row>
        <row r="3400">
          <cell r="A3400">
            <v>53797</v>
          </cell>
          <cell r="B3400" t="str">
            <v>CAMINHAO CARROCERIA ABERTA,EM MADEIRA, TOCO, 170CV - 11T (VU=6ANOS) -MATERIAIS/OPERACAO</v>
          </cell>
          <cell r="C3400" t="str">
            <v>H</v>
          </cell>
          <cell r="D3400">
            <v>53.59</v>
          </cell>
        </row>
        <row r="3401">
          <cell r="A3401">
            <v>53798</v>
          </cell>
          <cell r="B3401" t="str">
            <v>CAMINHAO CARROCERIA ABERTA,EM MADEIRA, TOCO, 170CV - 11T (VU=6ANOS) -MAO-DE-OBRA DIURNA NA OPERACAO</v>
          </cell>
          <cell r="C3401" t="str">
            <v>H</v>
          </cell>
          <cell r="D3401">
            <v>8.43</v>
          </cell>
        </row>
        <row r="3402">
          <cell r="A3402">
            <v>53799</v>
          </cell>
          <cell r="B3402" t="str">
            <v>CAMINHAO CARROCERIA ABERTA,EM MADEIRA, TOCO, 170CV - 11T (VU=6ANOS) -CHI DIURNO - MAO-DE-OBRA NA OPERACAO NOTURNA</v>
          </cell>
          <cell r="C3402" t="str">
            <v>H</v>
          </cell>
          <cell r="D3402">
            <v>8.26</v>
          </cell>
        </row>
        <row r="3403">
          <cell r="A3403">
            <v>53800</v>
          </cell>
          <cell r="B3403" t="str">
            <v>USINA MISTURADORA DE SOLOS, DOSADORES TRIPLOS, CALHA VIBRATÓRIA, CAPACIDADE 200/500 TON, 201HP - MATERIAIS NA OPERAÇÃO</v>
          </cell>
          <cell r="C3403" t="str">
            <v>H</v>
          </cell>
          <cell r="D3403">
            <v>35.159999999999997</v>
          </cell>
        </row>
        <row r="3404">
          <cell r="A3404">
            <v>53801</v>
          </cell>
          <cell r="B3404" t="str">
            <v>USINA MISTURADORA DE SOLOS, DOSADORES TRIPLOS, CALHA VIBRATÓRIA, CAPCIDADE 200/500 TON, 201HP - MÃO-DE-OBRA NA OPERAÇÃO DIURNA</v>
          </cell>
          <cell r="C3404" t="str">
            <v>H</v>
          </cell>
          <cell r="D3404">
            <v>39.21</v>
          </cell>
        </row>
        <row r="3405">
          <cell r="A3405">
            <v>53802</v>
          </cell>
          <cell r="B3405" t="str">
            <v>VIBROACABADORA SOBRE ESTEIRAS POTENCIA MAX. 105CV CAPACIDADE ATE 450 T/H - MAO-DE-OBRA NA OPERACAO DIURNA</v>
          </cell>
          <cell r="C3405" t="str">
            <v>H</v>
          </cell>
          <cell r="D3405">
            <v>8.23</v>
          </cell>
        </row>
        <row r="3406">
          <cell r="A3406">
            <v>53803</v>
          </cell>
          <cell r="B3406" t="str">
            <v>VIBROACABADORA SOBRE ESTEIRAS POTENCIA MAX. 105CV CAPACIDADE ATE 450 T/H - MAO-DE-OBRA NA OPERACAO NOTURNA</v>
          </cell>
          <cell r="C3406" t="str">
            <v>H</v>
          </cell>
          <cell r="D3406">
            <v>9.8699999999999992</v>
          </cell>
        </row>
        <row r="3407">
          <cell r="A3407">
            <v>53804</v>
          </cell>
          <cell r="B3407" t="str">
            <v>VASSOURA MECÂNICA REBOCÁVEL C/ ESCOVA CILÍNDRICA LARGURA DE VARRIMENTO= 2,44M - MANUTENÇÃO</v>
          </cell>
          <cell r="C3407" t="str">
            <v>H</v>
          </cell>
          <cell r="D3407">
            <v>1.03</v>
          </cell>
        </row>
        <row r="3408">
          <cell r="A3408">
            <v>53805</v>
          </cell>
          <cell r="B3408" t="str">
            <v>TRATOR PNEUS TRAÇÃO 4X2, 82 CV, PESO C/ LASTRO 4,555 T - MAO-DE-OBRAOPERACAO NOTURNA</v>
          </cell>
          <cell r="C3408" t="str">
            <v>H</v>
          </cell>
          <cell r="D3408">
            <v>10.85</v>
          </cell>
        </row>
        <row r="3409">
          <cell r="A3409">
            <v>53806</v>
          </cell>
          <cell r="B3409" t="str">
            <v>TRATOR DE ESTEIRAS POTENCIA 165 HP, PESO OPERACIONAL 17,1T (VU=5ANOS)- MANUTENCAO</v>
          </cell>
          <cell r="C3409" t="str">
            <v>H</v>
          </cell>
          <cell r="D3409">
            <v>76.069999999999993</v>
          </cell>
        </row>
        <row r="3410">
          <cell r="A3410">
            <v>53807</v>
          </cell>
          <cell r="B3410" t="str">
            <v>TRATOR DE ESTEIRAS POTENCIA 165 HP, PESO OPERACIONAL 17,1T - MAO-DE-OBRA NA OPERACAO DIURNA</v>
          </cell>
          <cell r="C3410" t="str">
            <v>H</v>
          </cell>
          <cell r="D3410">
            <v>16.809999999999999</v>
          </cell>
        </row>
        <row r="3411">
          <cell r="A3411">
            <v>53808</v>
          </cell>
          <cell r="B3411" t="str">
            <v>TRATOR DE ESTEIRAS POTENCIA 165 HP, PESO OPERACIONAL 17,1T - MAO-DE-OBRA NA OPERACAO NOTURNA</v>
          </cell>
          <cell r="C3411" t="str">
            <v>H</v>
          </cell>
          <cell r="D3411">
            <v>10.85</v>
          </cell>
        </row>
        <row r="3412">
          <cell r="A3412">
            <v>53810</v>
          </cell>
          <cell r="B3412" t="str">
            <v>TRATOR DE ESTEIRAS 153HP PESO OPERACIONAL 15T, COM RODA MOTRIZ ELEVADA(VU=5ANOS) - MANUTENCAO</v>
          </cell>
          <cell r="C3412" t="str">
            <v>H</v>
          </cell>
          <cell r="D3412">
            <v>78.040000000000006</v>
          </cell>
        </row>
        <row r="3413">
          <cell r="A3413">
            <v>53811</v>
          </cell>
          <cell r="B3413" t="str">
            <v>TRATOR DE ESTEIRAS 153HP PESO OPERACIONAL 15T, COM RODA MOTRIZ ELEVADA- MA0-DE-OBRA NA OPERACAO DIURNA</v>
          </cell>
          <cell r="C3413" t="str">
            <v>H</v>
          </cell>
          <cell r="D3413">
            <v>9.0399999999999991</v>
          </cell>
        </row>
        <row r="3414">
          <cell r="A3414">
            <v>53812</v>
          </cell>
          <cell r="B3414" t="str">
            <v>TRATOR DE ESTEIRAS 153HP PESO OPERACIONAL 15T, COM RODA MOTRIZ ELEVADA- MA0-DE-OBRA NA OPERACAO NOTURNA</v>
          </cell>
          <cell r="C3414" t="str">
            <v>H</v>
          </cell>
          <cell r="D3414">
            <v>10.85</v>
          </cell>
        </row>
        <row r="3415">
          <cell r="A3415">
            <v>53813</v>
          </cell>
          <cell r="B3415" t="str">
            <v>TRATOR DE ESTEIRAS COM LAMINA - POTENCIA 305 HP - PESO OPERACIONAL 37T (VU=5ANOS) -DEPRECIACAO E JUROS</v>
          </cell>
          <cell r="C3415" t="str">
            <v>H</v>
          </cell>
          <cell r="D3415">
            <v>260.91000000000003</v>
          </cell>
        </row>
        <row r="3416">
          <cell r="A3416">
            <v>53814</v>
          </cell>
          <cell r="B3416" t="str">
            <v>TRATOR DE ESTEIRAS COM LAMINA - POTENCIA 305 HP - PESO OPERACIONAL 37T (VU=5ANOS) - MANUTENCAO</v>
          </cell>
          <cell r="C3416" t="str">
            <v>H</v>
          </cell>
          <cell r="D3416">
            <v>197.81</v>
          </cell>
        </row>
        <row r="3417">
          <cell r="A3417">
            <v>53815</v>
          </cell>
          <cell r="B3417" t="str">
            <v>TRATOR DE ESTEIRAS COM LAMINA - POTENCIA 305 HP - PESO OPERACIONAL 37T - MAO-DE-OBRA NA OPERACAO DIURNA</v>
          </cell>
          <cell r="C3417" t="str">
            <v>H</v>
          </cell>
          <cell r="D3417">
            <v>9.0399999999999991</v>
          </cell>
        </row>
        <row r="3418">
          <cell r="A3418">
            <v>53816</v>
          </cell>
          <cell r="B3418" t="str">
            <v>TRATOR SOBRE ESTEIRAS 305HP - MAO-DE-OBRA NA OPERACAO NOTURNA</v>
          </cell>
          <cell r="C3418" t="str">
            <v>H</v>
          </cell>
          <cell r="D3418">
            <v>10.85</v>
          </cell>
        </row>
        <row r="3419">
          <cell r="A3419">
            <v>53817</v>
          </cell>
          <cell r="B3419" t="str">
            <v>TRATOR DE ESTEIRAS 99HP, PESO OPERACIONAL 8,5T - MATERIAIS NA OPERACAO</v>
          </cell>
          <cell r="C3419" t="str">
            <v>H</v>
          </cell>
          <cell r="D3419">
            <v>32.979999999999997</v>
          </cell>
        </row>
        <row r="3420">
          <cell r="A3420">
            <v>53818</v>
          </cell>
          <cell r="B3420" t="str">
            <v>ROLO COMPACTADOR VIBRATÓRIO REBOCÁVEL AÇO LISO, PESO 4,7T, IMPACTO DINÂMICO 18,3T - DEPRECIAÇÃO E JUROS</v>
          </cell>
          <cell r="C3420" t="str">
            <v>H</v>
          </cell>
          <cell r="D3420">
            <v>7.86</v>
          </cell>
        </row>
        <row r="3421">
          <cell r="A3421">
            <v>53819</v>
          </cell>
          <cell r="B3421" t="str">
            <v>ROLO COMPACTADOR VIBRATÓRIO REBOCÁVEL AÇO LISO, PESO 4,7T, IMPACTO DINÂMICO 18,3T - CUSTO COM MATERIAIS NA OPERACAO</v>
          </cell>
          <cell r="C3421" t="str">
            <v>H</v>
          </cell>
          <cell r="D3421">
            <v>31.33</v>
          </cell>
        </row>
        <row r="3422">
          <cell r="A3422">
            <v>53820</v>
          </cell>
          <cell r="B3422" t="str">
            <v>ROLO COMPACTADOR VIBRATÓRIO REBOCÁVEL AÇO LISO, PESO 4,7T, IMPACTO DINÂMICO 18,3T - CUSTO COM MAO-DE-OBRA NA OPERACAO DIURNA</v>
          </cell>
          <cell r="C3422" t="str">
            <v>H</v>
          </cell>
          <cell r="D3422">
            <v>8.23</v>
          </cell>
        </row>
        <row r="3423">
          <cell r="A3423">
            <v>53821</v>
          </cell>
          <cell r="B3423" t="str">
            <v>ROLO COMPACTADOR VIBRATÓRIO REBOCÁVEL AÇO LISO, PESO 4,7T, IMPACTO DINÂMICO 18,3T - CUSTO COM MÃO -DE-OBRA NA OPERAÇÃO NOTURNA</v>
          </cell>
          <cell r="C3423" t="str">
            <v>H</v>
          </cell>
          <cell r="D3423">
            <v>9.8699999999999992</v>
          </cell>
        </row>
        <row r="3424">
          <cell r="A3424">
            <v>53822</v>
          </cell>
          <cell r="B3424" t="str">
            <v>ROLO COMPACTADOR VIBRATÓRIO TANDEM AÇO LISO, POTÊNCIA 58CV, PESO SEM/COM LASTRO 6,5/9,4 T - CUSTO COM MÃO-DE-OBRA NA OPERAÇÃO DIURNA</v>
          </cell>
          <cell r="C3424" t="str">
            <v>H</v>
          </cell>
          <cell r="D3424">
            <v>16.809999999999999</v>
          </cell>
        </row>
        <row r="3425">
          <cell r="A3425">
            <v>53823</v>
          </cell>
          <cell r="B3425" t="str">
            <v>ROLO COMPACTADOR DE PNEUS ESTÁTICO PARA ASFALTO, PRESSÃO VARIÁVEL, POTÊNCIA 99HP, PESO OPERACIONAL SEM/COM LASTRO 8,3/21,0 T - DEPRECIAÇÃO EJUROS</v>
          </cell>
          <cell r="C3425" t="str">
            <v>H</v>
          </cell>
          <cell r="D3425">
            <v>36.950000000000003</v>
          </cell>
        </row>
        <row r="3426">
          <cell r="A3426">
            <v>53824</v>
          </cell>
          <cell r="B3426" t="str">
            <v>ROLO COMPACTADOR DE PNEUS ESTATICO PARA ASFALTO, PRESSAO VARIAVEL, POTENCIA 99HP, PESO OPERACIONAL SEM/COM LASTRO 8,3/21,0 T - CUSTO COM MAO-DE-OBRA NA OPERACAO DIURNA</v>
          </cell>
          <cell r="C3426" t="str">
            <v>H</v>
          </cell>
          <cell r="D3426">
            <v>8.23</v>
          </cell>
        </row>
        <row r="3427">
          <cell r="A3427">
            <v>53825</v>
          </cell>
          <cell r="B3427" t="str">
            <v>ROLO COMPACTADOR DE PNEUS ESTÁTICO PARA ASFALTO, PRESSÃO VARIÁVEL, POTÊNCIA 99HP, PESO OPERACIONAL SEM/COM LASTRO 8,3/21,0 T - CUSTO COM MATERIAIS NA OPERAÇÃO NOTURNA</v>
          </cell>
          <cell r="C3427" t="str">
            <v>H</v>
          </cell>
          <cell r="D3427">
            <v>20.170000000000002</v>
          </cell>
        </row>
        <row r="3428">
          <cell r="A3428">
            <v>53826</v>
          </cell>
          <cell r="B3428" t="str">
            <v>RETRO-ESCAVADEIRA, 74HP (VU=6 ANOS)- MÃO DE OBRA/OPERAÇÃO</v>
          </cell>
          <cell r="C3428" t="str">
            <v>H</v>
          </cell>
          <cell r="D3428">
            <v>7.47</v>
          </cell>
        </row>
        <row r="3429">
          <cell r="A3429">
            <v>53827</v>
          </cell>
          <cell r="B3429" t="str">
            <v>CAMINHAO TOCO, 177CV - 14T (VU=6ANOS) (NAO INCLUI CARROCERIA) - CUSTOHORARIO DE MATERIAIS NA OPERACAO</v>
          </cell>
          <cell r="C3429" t="str">
            <v>H</v>
          </cell>
          <cell r="D3429">
            <v>54.41</v>
          </cell>
        </row>
        <row r="3430">
          <cell r="A3430">
            <v>53828</v>
          </cell>
          <cell r="B3430" t="str">
            <v>CAMINHAO TOCO, 177CV - 14T (VU=6ANOS) (NAO INCLUI CARROCERIA) - MAO-DE-OBRA DIURNA NA OPERACAO</v>
          </cell>
          <cell r="C3430" t="str">
            <v>H</v>
          </cell>
          <cell r="D3430">
            <v>8.43</v>
          </cell>
        </row>
        <row r="3431">
          <cell r="A3431">
            <v>53829</v>
          </cell>
          <cell r="B3431" t="str">
            <v>CAMINHAO TOCO, 170CV - 11T (VU=6ANOS) (NAO INCLUI CARROCERIA) - CUSTOHORARIO DE MATERIAIS NA OPERACAO</v>
          </cell>
          <cell r="C3431" t="str">
            <v>H</v>
          </cell>
          <cell r="D3431">
            <v>53.59</v>
          </cell>
        </row>
        <row r="3432">
          <cell r="A3432">
            <v>53830</v>
          </cell>
          <cell r="B3432" t="str">
            <v>CAMINHAO TOCO, 170CV - 11T (VU=6ANOS) (NAO INCLUI CARROCERIA) - MAO-DE-OBRA NA OPERACAO NOTURNA</v>
          </cell>
          <cell r="C3432" t="str">
            <v>H</v>
          </cell>
          <cell r="D3432">
            <v>10.11</v>
          </cell>
        </row>
        <row r="3433">
          <cell r="A3433">
            <v>53831</v>
          </cell>
          <cell r="B3433" t="str">
            <v>CAMINHAO PIPA 10000L TRUCADO, 208CV - 21,1T (VU=6ANOS) (INCLUI TANQUEDE ACO PARA TRANSPORTE DE AGUA E MOTOBOMBA CENTRIFUGA A GASOLINA 3,5CV) - CUSTO HORARIO DE MATERIAIS NA OPERACAO</v>
          </cell>
          <cell r="C3433" t="str">
            <v>H</v>
          </cell>
          <cell r="D3433">
            <v>54.85</v>
          </cell>
        </row>
        <row r="3434">
          <cell r="A3434">
            <v>53832</v>
          </cell>
          <cell r="B3434" t="str">
            <v>CAMINHAO PIPA 10000L TRUCADO, 208CV - 21,1T (VU=6ANOS) (INCLUI TANQUEDE ACO PARA TRANSPORTE DE AGUA E MOTOBOMBA CENTRIFUGA A GASOLINA 3,5CV) - MAO-DE-OBRA DIURNA NA OPERACAO</v>
          </cell>
          <cell r="C3434" t="str">
            <v>H</v>
          </cell>
          <cell r="D3434">
            <v>8.43</v>
          </cell>
        </row>
        <row r="3435">
          <cell r="A3435">
            <v>53833</v>
          </cell>
          <cell r="B3435" t="str">
            <v>DISTRIBUIDOR DE AGREGADO TIPO DOSADOR REBOCAVEL COM 4 PNEUS COM LARGURA 3,66 M - DEPRECIACAO E JUROS</v>
          </cell>
          <cell r="C3435" t="str">
            <v>H</v>
          </cell>
          <cell r="D3435">
            <v>8.98</v>
          </cell>
        </row>
        <row r="3436">
          <cell r="A3436">
            <v>53834</v>
          </cell>
          <cell r="B3436" t="str">
            <v>DISTRIBUIDOR DE AGREGADO TIPO DOSADOR REBOCAVEL COM 4 PNEUS COM LARGURA 3,66 M - MANUTENCAO</v>
          </cell>
          <cell r="C3436" t="str">
            <v>H</v>
          </cell>
          <cell r="D3436">
            <v>3.26</v>
          </cell>
        </row>
        <row r="3437">
          <cell r="A3437">
            <v>53835</v>
          </cell>
          <cell r="B3437" t="str">
            <v>DISTRIBUIDOR DE BETUME COM TANQUE DE 2500L, REBOCAVEL, PNEUMATICO COMMOTOR A GASOLINA 3,4HP - DEPRECIACAO E JUROS</v>
          </cell>
          <cell r="C3437" t="str">
            <v>H</v>
          </cell>
          <cell r="D3437">
            <v>10.48</v>
          </cell>
        </row>
        <row r="3438">
          <cell r="A3438">
            <v>53836</v>
          </cell>
          <cell r="B3438" t="str">
            <v>DISTRIBUIDOR DE ASFALTO MONTADO SOBRE CAMINHAO TOCO 162 HP, COM TANQUEISOLADO 6 M3 COM BARRA ESPARGIDORA DE 3,66 M - DEPRECIACAO E JUROS</v>
          </cell>
          <cell r="C3438" t="str">
            <v>H</v>
          </cell>
          <cell r="D3438">
            <v>46.22</v>
          </cell>
        </row>
        <row r="3439">
          <cell r="A3439">
            <v>53837</v>
          </cell>
          <cell r="B3439" t="str">
            <v>DISTRIBUIDOR DE ASFALTO MONTADO SOBRE CAMINHAO TOCO 162 HP, COM TANQUEISOLADO 6 M3 COM BARRA ESPARGIDORA DE 3,66 M - CUSTO C/ MATERIAIS NAOPERACAO</v>
          </cell>
          <cell r="C3439" t="str">
            <v>H</v>
          </cell>
          <cell r="D3439">
            <v>80.38</v>
          </cell>
        </row>
        <row r="3440">
          <cell r="A3440">
            <v>53840</v>
          </cell>
          <cell r="B3440" t="str">
            <v>GRADE ARADORA COM 20 DISCOS DE 24 " SOBRE PNEUS - DEPRECIACAO E JUROS</v>
          </cell>
          <cell r="C3440" t="str">
            <v>H</v>
          </cell>
          <cell r="D3440">
            <v>3.64</v>
          </cell>
        </row>
        <row r="3441">
          <cell r="A3441">
            <v>53841</v>
          </cell>
          <cell r="B3441" t="str">
            <v>GRADE ARADORA COM 20 DISCOS DE 24 " SOBRE PNEUS - MANUTENCAO</v>
          </cell>
          <cell r="C3441" t="str">
            <v>H</v>
          </cell>
          <cell r="D3441">
            <v>1.21</v>
          </cell>
        </row>
        <row r="3442">
          <cell r="A3442">
            <v>53842</v>
          </cell>
          <cell r="B3442" t="str">
            <v>LANCA ELEVATORIA TELESCOPICA DE ACIONAMENTO HIDRAULICO, CAPACIDADE DECARGA 30.000 KG, COM CESTO, MONTADA SOBRE CAMINHAO TRUCADO - CUSTO COMMA0-DE-OBRA NA OPERACAO NOTURNA - DEPRECIACAO E JUROS</v>
          </cell>
          <cell r="C3442" t="str">
            <v>H</v>
          </cell>
          <cell r="D3442">
            <v>143.58000000000001</v>
          </cell>
        </row>
        <row r="3443">
          <cell r="A3443">
            <v>53843</v>
          </cell>
          <cell r="B3443" t="str">
            <v>LANCA ELEVATORIA TELESCOPICA DE ACIONAMENTO HIDRAULICO, CAPACIDADE DECARGA 30.000 KG, COM CESTO, MONTADA SOBRE CAMINHAO TRUCADO - CUSTO COMMA0-DE-OBRA NA OPERACAO DIURNA</v>
          </cell>
          <cell r="C3443" t="str">
            <v>H</v>
          </cell>
          <cell r="D3443">
            <v>8.43</v>
          </cell>
        </row>
        <row r="3444">
          <cell r="A3444">
            <v>53844</v>
          </cell>
          <cell r="B3444" t="str">
            <v>LANCA ELEVATORIA TELESCOPICA DE ACIONAMENTO HIDRAULICO, CAPACIDADE DECARGA 30.000 KG, COM CESTO, MONTADA SOBRE CAMINHAO TRUCADO - CUSTO COMMA0-DE-OBRA NA OPERACAO NOTURNA</v>
          </cell>
          <cell r="C3444" t="str">
            <v>H</v>
          </cell>
          <cell r="D3444">
            <v>10.11</v>
          </cell>
        </row>
        <row r="3445">
          <cell r="A3445">
            <v>53845</v>
          </cell>
          <cell r="B3445" t="str">
            <v>GUINDASTE MUNK COM CESTO, CARGA MAXIMA 5,75T (A 2M) E 2,3T ( A 5M), ALTURA MAXIMA = 7,9M, MONTADO SOBRE CAMINHAO DE CARROCERIA 162HP - DEPRECIACAO E JUROS</v>
          </cell>
          <cell r="C3445" t="str">
            <v>H</v>
          </cell>
          <cell r="D3445">
            <v>25.51</v>
          </cell>
        </row>
        <row r="3446">
          <cell r="A3446">
            <v>53846</v>
          </cell>
          <cell r="B3446" t="str">
            <v>GUINDASTE MUNK COM CESTO, CARGA MAXIMA 5,75T (A 2M) E 2,3T ( A 5M), ALTURA MAXIMA = 7,9M, MONTADO SOBRE CAMINHAO DE CARROCERIA 162HP - CUSTOCOM MATERIAIS NA OPERACAO</v>
          </cell>
          <cell r="C3446" t="str">
            <v>H</v>
          </cell>
          <cell r="D3446">
            <v>53.59</v>
          </cell>
        </row>
        <row r="3447">
          <cell r="A3447">
            <v>53847</v>
          </cell>
          <cell r="B3447" t="str">
            <v>GUINDASTE MUNK COM CESTO, CARGA MAXIMA 5,75T (A 2M) E 2,3T ( A 5M), ALTURA MAXIMA = 7,9M, MONTADO SOBRE CAMINHAO DE CARROCERIA FORD 162HP -CUSTO COM MA0-DE-0BRA NA OPERACAO DIURNA</v>
          </cell>
          <cell r="C3447" t="str">
            <v>H</v>
          </cell>
          <cell r="D3447">
            <v>8.43</v>
          </cell>
        </row>
        <row r="3448">
          <cell r="A3448">
            <v>53848</v>
          </cell>
          <cell r="B3448" t="str">
            <v>GUINDASTE MUNK COM CESTO, CARGA MAXIMA 5,75T (A 2M) E 2,3T ( A 5M), ALTURA MAXIMA = 7,9M, MONTADO SOBRE CAMINHAO DE CARROCERIA FORD 162HP -CUSTO C/MA0-DE-0BRA NA OPERCAO NOTURNA</v>
          </cell>
          <cell r="C3448" t="str">
            <v>H</v>
          </cell>
          <cell r="D3448">
            <v>10.11</v>
          </cell>
        </row>
        <row r="3449">
          <cell r="A3449">
            <v>53849</v>
          </cell>
          <cell r="B3449" t="str">
            <v>MOTONIVELADORA 140HP PESO OPERACIONAL 12,5T - CUSTO COM MATERIAIS NAOPERACAO</v>
          </cell>
          <cell r="C3449" t="str">
            <v>H</v>
          </cell>
          <cell r="D3449">
            <v>57.71</v>
          </cell>
        </row>
        <row r="3450">
          <cell r="A3450">
            <v>53850</v>
          </cell>
          <cell r="B3450" t="str">
            <v>MOTONIVELADORA 140HP PESO OPERACIONAL 12,5T - MAO-DE-OBRA NA OPERACAODIURNA</v>
          </cell>
          <cell r="C3450" t="str">
            <v>H</v>
          </cell>
          <cell r="D3450">
            <v>9.02</v>
          </cell>
        </row>
        <row r="3451">
          <cell r="A3451">
            <v>53851</v>
          </cell>
          <cell r="B3451" t="str">
            <v>MOTONIVELADORA 140HP -MAO-DE-OBRA NA OPERACAO NOTURNA</v>
          </cell>
          <cell r="C3451" t="str">
            <v>H</v>
          </cell>
          <cell r="D3451">
            <v>10.82</v>
          </cell>
        </row>
        <row r="3452">
          <cell r="A3452">
            <v>53852</v>
          </cell>
          <cell r="B3452" t="str">
            <v>MOTOSCRAPER 270HP -CUSTO COM MA0-DE-0BRA NA OPERACAO NOTURNA</v>
          </cell>
          <cell r="C3452" t="str">
            <v>H</v>
          </cell>
          <cell r="D3452">
            <v>9.8699999999999992</v>
          </cell>
        </row>
        <row r="3453">
          <cell r="A3453">
            <v>53853</v>
          </cell>
          <cell r="B3453" t="str">
            <v>MOTOSCRAPER 270HP - CUSTO C/MATERIAIS NA OPERACAO</v>
          </cell>
          <cell r="C3453" t="str">
            <v>H</v>
          </cell>
          <cell r="D3453">
            <v>111.29</v>
          </cell>
        </row>
        <row r="3454">
          <cell r="A3454">
            <v>53854</v>
          </cell>
          <cell r="B3454" t="str">
            <v>MOTOSCRAPER 270HP - CUSTO C/MAO-DE-OBRA NA OPERACAO DIURNA</v>
          </cell>
          <cell r="C3454" t="str">
            <v>H</v>
          </cell>
          <cell r="D3454">
            <v>8.23</v>
          </cell>
        </row>
        <row r="3455">
          <cell r="A3455">
            <v>53855</v>
          </cell>
          <cell r="B3455" t="str">
            <v>MOTOSCRAPER 270HP - CUSTO C/MAO-DE-OBRA NA OPERACAO NOTURNA</v>
          </cell>
          <cell r="C3455" t="str">
            <v>H</v>
          </cell>
          <cell r="D3455">
            <v>9.8699999999999992</v>
          </cell>
        </row>
        <row r="3456">
          <cell r="A3456">
            <v>53856</v>
          </cell>
          <cell r="B3456" t="str">
            <v>PA CARREGADEIRA SOBRE RODAS 105 HP - CAPACIDADE DA CACAMBA 1,4 A 1,7 M3 - PESO OPERACIONAL 9.100 KG (VU=5ANOS) - DEPRECIACAO E JUROS</v>
          </cell>
          <cell r="C3456" t="str">
            <v>H</v>
          </cell>
          <cell r="D3456">
            <v>40.03</v>
          </cell>
        </row>
        <row r="3457">
          <cell r="A3457">
            <v>53857</v>
          </cell>
          <cell r="B3457" t="str">
            <v>PA CARREGADEIRA SOBRE RODAS 105 HP - CAPACIDADE DA CACAMBA 1,4 A 1,7 M3 - PESO OPERACIONAL 9.100 KG (VU=5ANOS) - MANUTENCAO</v>
          </cell>
          <cell r="C3457" t="str">
            <v>H</v>
          </cell>
          <cell r="D3457">
            <v>30.35</v>
          </cell>
        </row>
        <row r="3458">
          <cell r="A3458">
            <v>53858</v>
          </cell>
          <cell r="B3458" t="str">
            <v>PA CARREGADEIRA SOBRE RODAS 105 HP - CAPACIDADE DA CACAMBA 1,4 A 1,7 M3 - PESO OPERACIONAL 9.100 KG - CUSTO C/ MATERIAIS NA OPERACAO</v>
          </cell>
          <cell r="C3458" t="str">
            <v>H</v>
          </cell>
          <cell r="D3458">
            <v>41.22</v>
          </cell>
        </row>
        <row r="3459">
          <cell r="A3459">
            <v>53859</v>
          </cell>
          <cell r="B3459" t="str">
            <v>PA CARREGADEIRA SOBRE RODAS 105 HP - CAPACIDADE DA CACAMBA 1,4 A 1,7 M3 - PESO OPERACIONAL 9.100 KG - CUSTO C/ MAO-DE-OBRA NA OPERACAO DIURNA</v>
          </cell>
          <cell r="C3459" t="str">
            <v>H</v>
          </cell>
          <cell r="D3459">
            <v>8.85</v>
          </cell>
        </row>
        <row r="3460">
          <cell r="A3460">
            <v>53860</v>
          </cell>
          <cell r="B3460" t="str">
            <v>PA CARREGADEIRA SOBRE RODAS 105 HP - CAPACIDADE DA CACAMBA 1,4 A 1,7 M3 - PESO OPERACIONAL 9.100 KG - CUSTO C/ MAO-DE-OBRA NA OPERACAO NOTURNA</v>
          </cell>
          <cell r="C3460" t="str">
            <v>H</v>
          </cell>
          <cell r="D3460">
            <v>10.62</v>
          </cell>
        </row>
        <row r="3461">
          <cell r="A3461">
            <v>53861</v>
          </cell>
          <cell r="B3461" t="str">
            <v>PA CARREGADEIRA SOBRE RODAS 180 HP - CAPACIDADE DA CACAMBA. 2,5 A 3,3M3 - PESO OPERACIONAL 17.428 (VU=5ANOS) - MANUTENCAO</v>
          </cell>
          <cell r="C3461" t="str">
            <v>H</v>
          </cell>
          <cell r="D3461">
            <v>57</v>
          </cell>
        </row>
        <row r="3462">
          <cell r="A3462">
            <v>53862</v>
          </cell>
          <cell r="B3462" t="str">
            <v>ROLO COMPACTADOR VIBRATÓRIO DE UM CILINDRO AÇO LISO, POTÊNCIA 80HP, PESO OPERACIONAL 8,1T - CUSTO DA MÃO-DE-OBRA NA OPERAÇÃO DIURNA</v>
          </cell>
          <cell r="C3462" t="str">
            <v>H</v>
          </cell>
          <cell r="D3462">
            <v>20.65</v>
          </cell>
        </row>
        <row r="3463">
          <cell r="A3463">
            <v>53863</v>
          </cell>
          <cell r="B3463" t="str">
            <v>MARTELETE OU ROMPEDOR PNEUMÁTICO MANUAL 28KG, FREQUENCIA DE IMPACTO 1230/MINUTO - MANUTENÇÃO</v>
          </cell>
          <cell r="C3463" t="str">
            <v>H</v>
          </cell>
          <cell r="D3463">
            <v>2.06</v>
          </cell>
        </row>
        <row r="3464">
          <cell r="A3464">
            <v>53864</v>
          </cell>
          <cell r="B3464" t="str">
            <v>COMPRESSOR DE AR REBOCAVEL, DESCARGA LIVRE EFETIVA 180PCM, PRESSAO DETRABALHO 102 PSI, MOTOR A DIESEL 89CV - DEPRECIACAO E JUROS</v>
          </cell>
          <cell r="C3464" t="str">
            <v>H</v>
          </cell>
          <cell r="D3464">
            <v>11.86</v>
          </cell>
        </row>
        <row r="3465">
          <cell r="A3465">
            <v>53865</v>
          </cell>
          <cell r="B3465" t="str">
            <v>COMPRESSOR DE AR REBOCAVEL, DESCARGA LIVRE EFETIVA 180PCM, PRESSAO DETRABALHO 102 PSI, MOTOR A DIESEL 89CV - CUSTO HORARIO DE MATERIAIS NAOPERACAO</v>
          </cell>
          <cell r="C3465" t="str">
            <v>H</v>
          </cell>
          <cell r="D3465">
            <v>32.979999999999997</v>
          </cell>
        </row>
        <row r="3466">
          <cell r="A3466">
            <v>53866</v>
          </cell>
          <cell r="B3466" t="str">
            <v>BOMBA ELETRICA SUBMERSA MONOFASICA 3CV - MATERIAIS NA OPERACAO</v>
          </cell>
          <cell r="C3466" t="str">
            <v>H</v>
          </cell>
          <cell r="D3466">
            <v>1.04</v>
          </cell>
        </row>
        <row r="3467">
          <cell r="A3467">
            <v>53867</v>
          </cell>
          <cell r="B3467" t="str">
            <v>COMPACTADOR DE SOLOS COM PLACA VIBRATORIA, 46X51CM, 5HP, 156KG, DIESEL, IMPACTO DINAMICO 1700KG - MAO-DE-OBRA NOTURNA NA OPERACAO</v>
          </cell>
          <cell r="C3467" t="str">
            <v>H</v>
          </cell>
          <cell r="D3467">
            <v>8.23</v>
          </cell>
        </row>
        <row r="3468">
          <cell r="A3468">
            <v>53868</v>
          </cell>
          <cell r="B3468" t="str">
            <v>ROLO COMPACTADOR VIBRATÓRIO PÉ DE CARNEIRO, OPERADO POR CONTROLE REMOTO, POTÊNCIA 17HP, PESO OPERACIONAL 1,65T - CHI NOTURNO</v>
          </cell>
          <cell r="C3468" t="str">
            <v>CHI-N</v>
          </cell>
          <cell r="D3468">
            <v>5.66</v>
          </cell>
        </row>
        <row r="3469">
          <cell r="A3469">
            <v>53869</v>
          </cell>
          <cell r="B3469" t="str">
            <v>GRADE ARADORA COM 20 DISCOS DE 24 " SOBRE PNEUS - CHI NOTURNO</v>
          </cell>
          <cell r="C3469" t="str">
            <v>CHI-N</v>
          </cell>
          <cell r="D3469">
            <v>3.64</v>
          </cell>
        </row>
        <row r="3470">
          <cell r="A3470">
            <v>53879</v>
          </cell>
          <cell r="B3470" t="str">
            <v>CUSTOS C/MATERIAL NA OPERACAO-ROLO COMPACTADOR PNEUS MULLER AP-23AUTO-PROPELIDO 111HP PESO SEM/COM LASTRO 8/23T</v>
          </cell>
          <cell r="C3470" t="str">
            <v>H</v>
          </cell>
          <cell r="D3470">
            <v>45.75</v>
          </cell>
        </row>
        <row r="3471">
          <cell r="A3471">
            <v>53881</v>
          </cell>
          <cell r="B3471" t="str">
            <v>CAMINHAO BASCULANTE - 5,0 M3 - 170CV - 11,24T (VU=5ANOS) - MANUTENCAO</v>
          </cell>
          <cell r="C3471" t="str">
            <v>H</v>
          </cell>
          <cell r="D3471">
            <v>24.97</v>
          </cell>
        </row>
        <row r="3472">
          <cell r="A3472">
            <v>53882</v>
          </cell>
          <cell r="B3472" t="str">
            <v>CAMINHAO PIPA 6000L TOCO, 162CV - 7,5T (VU=6ANOS) (INCLUI TANQUE DE ACO PARA TRANSPORTE DE AGUA) - MANUTENCAO</v>
          </cell>
          <cell r="C3472" t="str">
            <v>H</v>
          </cell>
          <cell r="D3472">
            <v>6.26</v>
          </cell>
        </row>
        <row r="3473">
          <cell r="A3473">
            <v>55147</v>
          </cell>
          <cell r="B3473" t="str">
            <v>MAO-DE-OBRA NA OPERACAO-ROLO COMPACTADOR PNEUS MULLER AP-23 111HPAUTO-PROPELIDO PESO SEM/COM LASTRO 8/23T</v>
          </cell>
          <cell r="C3473" t="str">
            <v>H</v>
          </cell>
          <cell r="D3473">
            <v>24.68</v>
          </cell>
        </row>
        <row r="3474">
          <cell r="A3474">
            <v>55255</v>
          </cell>
          <cell r="B3474" t="str">
            <v>EXTRUSORA DE GUIAS E SARJETAS 14HP - CUSTOS COM MATERIAL NA OPERACAO DIURNA</v>
          </cell>
          <cell r="C3474" t="str">
            <v>H</v>
          </cell>
          <cell r="D3474">
            <v>4.63</v>
          </cell>
        </row>
        <row r="3475">
          <cell r="A3475">
            <v>55263</v>
          </cell>
          <cell r="B3475" t="str">
            <v>ROLO COMPACTADOR PNEUMATICO AUTO-PROPELIDO 111HP 8/23T - CUSTOS COMMATERIAL NA OPERACAO</v>
          </cell>
          <cell r="C3475" t="str">
            <v>H</v>
          </cell>
          <cell r="D3475">
            <v>45.75</v>
          </cell>
        </row>
        <row r="3476">
          <cell r="A3476">
            <v>55264</v>
          </cell>
          <cell r="B3476" t="str">
            <v>TRATOR DE PNEUS 110 A 126 HP - MAO-DE-OBRA NA OPERACAO NOTURNA</v>
          </cell>
          <cell r="C3476" t="str">
            <v>H</v>
          </cell>
          <cell r="D3476">
            <v>20.170000000000002</v>
          </cell>
        </row>
        <row r="3477">
          <cell r="A3477">
            <v>65695</v>
          </cell>
          <cell r="B3477" t="str">
            <v>ROLO COMPACTADOR PNEUMATICO AUTOPROPELIDO 111HP 11TON - CUSTOS COM MATERIAL NA OPERACAO DIURNA</v>
          </cell>
          <cell r="C3477" t="str">
            <v>H</v>
          </cell>
          <cell r="D3477">
            <v>45.75</v>
          </cell>
        </row>
        <row r="3478">
          <cell r="A3478">
            <v>67825</v>
          </cell>
          <cell r="B3478" t="str">
            <v>CAMINHAO BASCULANTE COM 4,0 M3, 8,5 T - 152 CV - CUSTOS COM MATERIALNA OPERACAO</v>
          </cell>
          <cell r="C3478" t="str">
            <v>H</v>
          </cell>
          <cell r="D3478">
            <v>56.06</v>
          </cell>
        </row>
        <row r="3479">
          <cell r="A3479">
            <v>67826</v>
          </cell>
          <cell r="B3479" t="str">
            <v>CAMINHAO BASCULANTE -4,0 M3 - 152CV - 8,5T (CHP)</v>
          </cell>
          <cell r="C3479" t="str">
            <v>CHP</v>
          </cell>
          <cell r="D3479">
            <v>104.16</v>
          </cell>
        </row>
        <row r="3480">
          <cell r="A3480">
            <v>67827</v>
          </cell>
          <cell r="B3480" t="str">
            <v>CAMINHAO TOCO BASCULANTE 152CV, 4M3, 8,5T (CHI)</v>
          </cell>
          <cell r="C3480" t="str">
            <v>CHI</v>
          </cell>
          <cell r="D3480">
            <v>30.71</v>
          </cell>
        </row>
        <row r="3481">
          <cell r="A3481">
            <v>73286</v>
          </cell>
          <cell r="B3481" t="str">
            <v>DEPRECIAO E JUROS-AQUECEDOR DE FLUIDO TERMICO C/CALDEIRA</v>
          </cell>
          <cell r="C3481" t="str">
            <v>H</v>
          </cell>
          <cell r="D3481">
            <v>5.22</v>
          </cell>
        </row>
        <row r="3482">
          <cell r="A3482">
            <v>73287</v>
          </cell>
          <cell r="B3482" t="str">
            <v>DEPRECIACAO/TANQUE ESTACIONARIO FERLEX TAA-SERPENTINA CAP. 30.000L</v>
          </cell>
          <cell r="C3482" t="str">
            <v>H</v>
          </cell>
          <cell r="D3482">
            <v>5.22</v>
          </cell>
        </row>
        <row r="3483">
          <cell r="A3483">
            <v>73288</v>
          </cell>
          <cell r="B3483" t="str">
            <v>CUSTOS C/MATERIAL NA OPERACAO/TANQUE ESTACIONARIO FERLEX TAA-SERPENT.CAP. 30.000L</v>
          </cell>
          <cell r="C3483" t="str">
            <v>H</v>
          </cell>
          <cell r="D3483">
            <v>392.12</v>
          </cell>
        </row>
        <row r="3484">
          <cell r="A3484">
            <v>73290</v>
          </cell>
          <cell r="B3484" t="str">
            <v>JUROS/TANQUE ESTACIONARIO FERLEX TAA-SERPENTINA CAP.30.000L</v>
          </cell>
          <cell r="C3484" t="str">
            <v>H</v>
          </cell>
          <cell r="D3484">
            <v>1.97</v>
          </cell>
        </row>
        <row r="3485">
          <cell r="A3485">
            <v>73291</v>
          </cell>
          <cell r="B3485" t="str">
            <v>MANUTENCAO-AQUECEDOR DE FLUIDO TERMICO C/CALDEIRA</v>
          </cell>
          <cell r="C3485" t="str">
            <v>H</v>
          </cell>
          <cell r="D3485">
            <v>2.4300000000000002</v>
          </cell>
        </row>
        <row r="3486">
          <cell r="A3486">
            <v>73292</v>
          </cell>
          <cell r="B3486" t="str">
            <v>MANUTENCAO/TANQUE ESTACIONARIO FERLEX TAA-SERPENTINA CAP. 30.000L</v>
          </cell>
          <cell r="C3486" t="str">
            <v>H</v>
          </cell>
          <cell r="D3486">
            <v>2.61</v>
          </cell>
        </row>
        <row r="3487">
          <cell r="A3487">
            <v>73293</v>
          </cell>
          <cell r="B3487" t="str">
            <v>CONCRETO DOSADO 15 MPA SOMENTE MATERIAIS INCL 5% PERDAS</v>
          </cell>
          <cell r="C3487" t="str">
            <v>M3</v>
          </cell>
          <cell r="D3487">
            <v>246.66</v>
          </cell>
        </row>
        <row r="3488">
          <cell r="A3488">
            <v>73294</v>
          </cell>
          <cell r="B3488" t="str">
            <v>BETONEIRA MOTOR GAS P/320L MIST SECA (CP) CARREG MEC E TAMBOR REVERSI-VEL - EXCL OPERADOR</v>
          </cell>
          <cell r="C3488" t="str">
            <v>H</v>
          </cell>
          <cell r="D3488">
            <v>8.1300000000000008</v>
          </cell>
        </row>
        <row r="3489">
          <cell r="A3489">
            <v>73295</v>
          </cell>
          <cell r="B3489" t="str">
            <v>BETONEIRA MOTOR GAS P/320L MIST SECA (CI) CARREG MEC E TAMBOR REVERSI-VEL - EXCL OPERADOR</v>
          </cell>
          <cell r="C3489" t="str">
            <v>H</v>
          </cell>
          <cell r="D3489">
            <v>1.2</v>
          </cell>
        </row>
        <row r="3490">
          <cell r="A3490">
            <v>73296</v>
          </cell>
          <cell r="B3490" t="str">
            <v>ALUGUEL ELEVADOR EQUIPADO P/TRANSP CONCR A 10M ALT-CP-S/OPERADOR COMGUINCHO DE 10CV 16M TORRE DESMONTAVEL CACAMBA AUTOMATICA DE 550L FUNILP/DESCARGA E SILO DE ESPERA DE 1000L</v>
          </cell>
          <cell r="C3490" t="str">
            <v>H</v>
          </cell>
          <cell r="D3490">
            <v>7.6</v>
          </cell>
        </row>
        <row r="3491">
          <cell r="A3491">
            <v>73297</v>
          </cell>
          <cell r="B3491" t="str">
            <v>CONCRETO DOSADO 10 MPA SOMENTE MATERIAIS INCL 5% PERDAS</v>
          </cell>
          <cell r="C3491" t="str">
            <v>M3</v>
          </cell>
          <cell r="D3491">
            <v>229.35</v>
          </cell>
        </row>
        <row r="3492">
          <cell r="A3492">
            <v>73298</v>
          </cell>
          <cell r="B3492" t="str">
            <v>VIBRADOR DE IMERSAO MOTOR ELETR 2CV (CP) TUBO DE 48X48 C/MANGOTEDE 5M COMP -EXCL OPERADOR</v>
          </cell>
          <cell r="C3492" t="str">
            <v>H</v>
          </cell>
          <cell r="D3492">
            <v>1.22</v>
          </cell>
        </row>
        <row r="3493">
          <cell r="A3493">
            <v>73299</v>
          </cell>
          <cell r="B3493" t="str">
            <v>VIBRADOR DE IMERSAO MOTOR ELETR 2CV (CI) TUBO 48X480MM C/MANGOTEDE 5M COMP - EXCL OPERADOR</v>
          </cell>
          <cell r="C3493" t="str">
            <v>H</v>
          </cell>
          <cell r="D3493">
            <v>0.75</v>
          </cell>
        </row>
        <row r="3494">
          <cell r="A3494">
            <v>73300</v>
          </cell>
          <cell r="B3494" t="str">
            <v>ALUGUEL ELEVADOR EQUIPADO P/TRANSP CONCR A 10M ALT-CI-S/OPERADOR COMGUINCHO DE 10CV 16M TORRE DESMONTAVEL CACAMBA AUTOMATICA DE 550L FUNILP/DESCARGA E SILO ESPERA DE 1000L</v>
          </cell>
          <cell r="C3494" t="str">
            <v>H</v>
          </cell>
          <cell r="D3494">
            <v>4.01</v>
          </cell>
        </row>
        <row r="3495">
          <cell r="A3495">
            <v>73301</v>
          </cell>
          <cell r="B3495" t="str">
            <v>ESCORAMENTO FORMAS ATE 3,30M</v>
          </cell>
          <cell r="C3495" t="str">
            <v>M3</v>
          </cell>
          <cell r="D3495">
            <v>5.36</v>
          </cell>
        </row>
        <row r="3496">
          <cell r="A3496">
            <v>73302</v>
          </cell>
          <cell r="B3496" t="str">
            <v>FORMA MADEIRA 1,4 VEZES PINHO 3A ESP=2,5CM P/PECAS CONCRETOARMADO INCL FORN MATERIAIS E DESMOLDAGEM EXCL ESCORAMENTO.</v>
          </cell>
          <cell r="C3496" t="str">
            <v>M2</v>
          </cell>
          <cell r="D3496">
            <v>35.54</v>
          </cell>
        </row>
        <row r="3497">
          <cell r="A3497">
            <v>73303</v>
          </cell>
          <cell r="B3497" t="str">
            <v>DEPRECIAO E JUROS - GRUPO GERADOR 150 KVA</v>
          </cell>
          <cell r="C3497" t="str">
            <v>H</v>
          </cell>
          <cell r="D3497">
            <v>3.83</v>
          </cell>
        </row>
        <row r="3498">
          <cell r="A3498">
            <v>73304</v>
          </cell>
          <cell r="B3498" t="str">
            <v>CUSTOS COMBUSTIVEL + MATERIAL DISTRIBUIDOR DE AGREGADO SPRE*</v>
          </cell>
          <cell r="C3498" t="str">
            <v>H</v>
          </cell>
          <cell r="D3498">
            <v>40.35</v>
          </cell>
        </row>
        <row r="3499">
          <cell r="A3499">
            <v>73305</v>
          </cell>
          <cell r="B3499" t="str">
            <v>DISTRIBUIDOR DE AGREGADOS AUTOPROPELIDO CAP 3 M3, A DIESEL, 6 CC, 140CV - JUROS</v>
          </cell>
          <cell r="C3499" t="str">
            <v>H</v>
          </cell>
          <cell r="D3499">
            <v>29.83</v>
          </cell>
        </row>
        <row r="3500">
          <cell r="A3500">
            <v>73306</v>
          </cell>
          <cell r="B3500" t="str">
            <v>ALUGUEL CAMINHAO BASCUL NO TOCO 5M3 MOTOR DIESEL 132CV (CP) C/MOTORISTA</v>
          </cell>
          <cell r="C3500" t="str">
            <v>H</v>
          </cell>
          <cell r="D3500">
            <v>75.17</v>
          </cell>
        </row>
        <row r="3501">
          <cell r="A3501">
            <v>73307</v>
          </cell>
          <cell r="B3501" t="str">
            <v>MANUTENCAO - GRUPO GERADOR 150 KVA</v>
          </cell>
          <cell r="C3501" t="str">
            <v>H</v>
          </cell>
          <cell r="D3501">
            <v>1.35</v>
          </cell>
        </row>
        <row r="3502">
          <cell r="A3502">
            <v>73308</v>
          </cell>
          <cell r="B3502" t="str">
            <v>DISTRIBUIDOR DE AGREGADOS AUTOPROPELIDO CAP 3 M3, A DIESEL, 6 CC, 140CV - DEPRECIACAO</v>
          </cell>
          <cell r="C3502" t="str">
            <v>H</v>
          </cell>
          <cell r="D3502">
            <v>79.010000000000005</v>
          </cell>
        </row>
        <row r="3503">
          <cell r="A3503">
            <v>73309</v>
          </cell>
          <cell r="B3503" t="str">
            <v>ROLO COMPACTADOR VIBRATORIO PE DE CARNEIRO PARA SOLOS, POTENCIA 80HP,PESO MÁXIMO OPERACIONAL 8,8T - DEPRECIACAO</v>
          </cell>
          <cell r="C3503" t="str">
            <v>H</v>
          </cell>
          <cell r="D3503">
            <v>17.41</v>
          </cell>
        </row>
        <row r="3504">
          <cell r="A3504">
            <v>73310</v>
          </cell>
          <cell r="B3504" t="str">
            <v>CUSTO HORARIO COM DEPRECIACAO E JUROS-RETRO-ESCAVADEIRA SOBRE RODAS -CASE 580 H - 74 HP</v>
          </cell>
          <cell r="C3504" t="str">
            <v>H</v>
          </cell>
          <cell r="D3504">
            <v>23.53</v>
          </cell>
        </row>
        <row r="3505">
          <cell r="A3505">
            <v>73311</v>
          </cell>
          <cell r="B3505" t="str">
            <v>CUSTOS C/MATERIAL OPERACAO - GRUPO GERADOR 150 KVA</v>
          </cell>
          <cell r="C3505" t="str">
            <v>H</v>
          </cell>
          <cell r="D3505">
            <v>74.2</v>
          </cell>
        </row>
        <row r="3506">
          <cell r="A3506">
            <v>73312</v>
          </cell>
          <cell r="B3506" t="str">
            <v>DISTRIBUIDOR DE AGREGADOS AUTOPROPELIDO CAP 3 M3, A DIESEL, 6 CC, 140CV - MANUTENCAO</v>
          </cell>
          <cell r="C3506" t="str">
            <v>H</v>
          </cell>
          <cell r="D3506">
            <v>39.5</v>
          </cell>
        </row>
        <row r="3507">
          <cell r="A3507">
            <v>73313</v>
          </cell>
          <cell r="B3507" t="str">
            <v>ROLO COMPACTADOR VIBRATORIO PE DE CARNEIRO PARA SOLOS, POTENCIA 80HP,PESO MÁXIMO OPERACIONAL 8,8T - JUROS</v>
          </cell>
          <cell r="C3507" t="str">
            <v>H</v>
          </cell>
          <cell r="D3507">
            <v>8.6999999999999993</v>
          </cell>
        </row>
        <row r="3508">
          <cell r="A3508">
            <v>73314</v>
          </cell>
          <cell r="B3508" t="str">
            <v>CUSTO HORARIO COM MAO-DE-OBRA NA OPERACAO DIURNA-RETRO-ESCAVADEIRA SO-BRE RODAS - CASE 580 H - 74 HP</v>
          </cell>
          <cell r="C3508" t="str">
            <v>H</v>
          </cell>
          <cell r="D3508">
            <v>16.809999999999999</v>
          </cell>
        </row>
        <row r="3509">
          <cell r="A3509">
            <v>73315</v>
          </cell>
          <cell r="B3509" t="str">
            <v>CUSTOS COMBUSTIVEL + MATERIAL NA OPERACAO DE ROLO VIBRATORIO TT SPV 84PE-DE-CARNEIRO</v>
          </cell>
          <cell r="C3509" t="str">
            <v>H</v>
          </cell>
          <cell r="D3509">
            <v>68.010000000000005</v>
          </cell>
        </row>
        <row r="3510">
          <cell r="A3510">
            <v>73316</v>
          </cell>
          <cell r="B3510" t="str">
            <v>CUSTO HORARIO COM MANUTENCAO-RETRO-ESCAVADEIRA SOBRE RODAS - CASE 580H - 74 HP</v>
          </cell>
          <cell r="C3510" t="str">
            <v>H</v>
          </cell>
          <cell r="D3510">
            <v>13.67</v>
          </cell>
        </row>
        <row r="3511">
          <cell r="A3511">
            <v>73317</v>
          </cell>
          <cell r="B3511" t="str">
            <v>CUSTO HORARIO COM MATERIAIS NA OPERACAO-RETRO-ESCAVADEIRA SOBRE RODAS- CASE 580 H - 74 HP</v>
          </cell>
          <cell r="C3511" t="str">
            <v>H</v>
          </cell>
          <cell r="D3511">
            <v>34.619999999999997</v>
          </cell>
        </row>
        <row r="3512">
          <cell r="A3512">
            <v>73318</v>
          </cell>
          <cell r="B3512" t="str">
            <v>TRATOR CARREGADEIRA E RETRO-ESCAVADEIRA DIESEL 75CV (CP) INCL OPERADOR-CAPAC CACAMBA 0,76M3</v>
          </cell>
          <cell r="C3512" t="str">
            <v>H</v>
          </cell>
          <cell r="D3512">
            <v>84.83</v>
          </cell>
        </row>
        <row r="3513">
          <cell r="A3513">
            <v>73319</v>
          </cell>
          <cell r="B3513" t="str">
            <v>CUSTO HORARIO COM DEPRECIACAO E JUROS - COMPRESSOR ATLAS COPCO - XA80170 PCM 80 HP</v>
          </cell>
          <cell r="C3513" t="str">
            <v>H</v>
          </cell>
          <cell r="D3513">
            <v>11.86</v>
          </cell>
        </row>
        <row r="3514">
          <cell r="A3514">
            <v>73320</v>
          </cell>
          <cell r="B3514" t="str">
            <v>TRATOR CARREGADEIRA E RETRO-ESCAVADEIRA DIESEL 75CV (CI) INCL OPERADOR-CAPAC CACAMBA 0,76M3</v>
          </cell>
          <cell r="C3514" t="str">
            <v>H</v>
          </cell>
          <cell r="D3514">
            <v>32.43</v>
          </cell>
        </row>
        <row r="3515">
          <cell r="A3515">
            <v>73321</v>
          </cell>
          <cell r="B3515" t="str">
            <v>GRUPO GERADOR TRANSPORTAVEL SOBRE RODAS 60/66KVA (CP) DIESEL 85CV(1.800RPM) - EXCL OPERADOR</v>
          </cell>
          <cell r="C3515" t="str">
            <v>H</v>
          </cell>
          <cell r="D3515">
            <v>42.6</v>
          </cell>
        </row>
        <row r="3516">
          <cell r="A3516">
            <v>73322</v>
          </cell>
          <cell r="B3516" t="str">
            <v>CUSTO HORARIO COM MATERIAIS NA OPERACAO - COMPRESSOR ATLAS COPCO - XA80 170 PCM 80 HP</v>
          </cell>
          <cell r="C3516" t="str">
            <v>H</v>
          </cell>
          <cell r="D3516">
            <v>32.979999999999997</v>
          </cell>
        </row>
        <row r="3517">
          <cell r="A3517">
            <v>73323</v>
          </cell>
          <cell r="B3517" t="str">
            <v>CUSTO HORARIO COM MANUTENCAO - COMPRESSOR ATLAS COPCO - XA80 170 PCM80 HP</v>
          </cell>
          <cell r="C3517" t="str">
            <v>H</v>
          </cell>
          <cell r="D3517">
            <v>2.41</v>
          </cell>
        </row>
        <row r="3518">
          <cell r="A3518">
            <v>73324</v>
          </cell>
          <cell r="B3518" t="str">
            <v>CARREGADOR FRONTAL RODAS DIESEL 100CV CAPAC RASA 1,30M3 (CP) INCLOPERADOR</v>
          </cell>
          <cell r="C3518" t="str">
            <v>H</v>
          </cell>
          <cell r="D3518">
            <v>103.54</v>
          </cell>
        </row>
        <row r="3519">
          <cell r="A3519">
            <v>73325</v>
          </cell>
          <cell r="B3519" t="str">
            <v>CUSTO HORARIO COM MAO-DE-OBRA NA OPERACAO DIURNA - COMPRESSOR ATLAS COPCO - XA80 170 PCM 80 HP</v>
          </cell>
          <cell r="C3519" t="str">
            <v>H</v>
          </cell>
          <cell r="D3519">
            <v>5.6</v>
          </cell>
        </row>
        <row r="3520">
          <cell r="A3520">
            <v>73326</v>
          </cell>
          <cell r="B3520" t="str">
            <v>ALUGUEL CAMINHAO BASCUL NO TOCO 5M3 MOTOR DIESEL 132CV (CI) C/MOTORISTA</v>
          </cell>
          <cell r="C3520" t="str">
            <v>H</v>
          </cell>
          <cell r="D3520">
            <v>24.92</v>
          </cell>
        </row>
        <row r="3521">
          <cell r="A3521">
            <v>73327</v>
          </cell>
          <cell r="B3521" t="str">
            <v>CUSTO HORARIO COM MAO-DE-OBRA NA OPERACAO DIURNA - MARTELETE OU ROMPE-DOR ATLAS COPCO - TEX 31</v>
          </cell>
          <cell r="C3521" t="str">
            <v>H</v>
          </cell>
          <cell r="D3521">
            <v>9.52</v>
          </cell>
        </row>
        <row r="3522">
          <cell r="A3522">
            <v>73328</v>
          </cell>
          <cell r="B3522" t="str">
            <v>ACO CA-50 B DIAM DE 5/8" A 1" ( MEDIA )</v>
          </cell>
          <cell r="C3522" t="str">
            <v>KG</v>
          </cell>
          <cell r="D3522">
            <v>3.62</v>
          </cell>
        </row>
        <row r="3523">
          <cell r="A3523">
            <v>73329</v>
          </cell>
          <cell r="B3523" t="str">
            <v>CUSTO HORARIO C/ DEPRECIACAO E JUROS - CAMINHAO CARROCERIA MERCEDESBENZ - 1418/48 184 HP</v>
          </cell>
          <cell r="C3523" t="str">
            <v>H</v>
          </cell>
          <cell r="D3523">
            <v>16.329999999999998</v>
          </cell>
        </row>
        <row r="3524">
          <cell r="A3524">
            <v>73330</v>
          </cell>
          <cell r="B3524" t="str">
            <v>CARREGADOR FRONTAL RODAS DIESEL 100CV CAPAC RASA 1,30M3 (CI) INCLOPERADOR</v>
          </cell>
          <cell r="C3524" t="str">
            <v>H</v>
          </cell>
          <cell r="D3524">
            <v>43.85</v>
          </cell>
        </row>
        <row r="3525">
          <cell r="A3525">
            <v>73331</v>
          </cell>
          <cell r="B3525" t="str">
            <v>VIBRADOR DE IMERSAO MOTOR GAS 3,5CV (CP) TUBO 48X480MM C/MANGOTEDE 5M COMP - EXCL OPERADOR</v>
          </cell>
          <cell r="C3525" t="str">
            <v>H</v>
          </cell>
          <cell r="D3525">
            <v>3.42</v>
          </cell>
        </row>
        <row r="3526">
          <cell r="A3526">
            <v>73332</v>
          </cell>
          <cell r="B3526" t="str">
            <v>CUSTO HORARIO COM MANUTENCAO - MARTELETE OU ROMPEDOR ATLAS COPCO - TEX31</v>
          </cell>
          <cell r="C3526" t="str">
            <v>H</v>
          </cell>
          <cell r="D3526">
            <v>2.06</v>
          </cell>
        </row>
        <row r="3527">
          <cell r="A3527">
            <v>73333</v>
          </cell>
          <cell r="B3527" t="str">
            <v>GRUPO GERADOR C/POTENCIA 1450W/110V C.A OU 12V C.C. (CI) GAS 3,4HP(3.600RPM) DE 4 TEMPOS REFRIGERACAO A AR - EXCL OPERADOR</v>
          </cell>
          <cell r="C3527" t="str">
            <v>H</v>
          </cell>
          <cell r="D3527">
            <v>0.69</v>
          </cell>
        </row>
        <row r="3528">
          <cell r="A3528">
            <v>73334</v>
          </cell>
          <cell r="B3528" t="str">
            <v>BETONEIRA DIESEL P/580L MIST SECA (CP) CARREG MEC E TAMBOR REVERSIVELEXCL OPERADOR</v>
          </cell>
          <cell r="C3528" t="str">
            <v>H</v>
          </cell>
          <cell r="D3528">
            <v>14.36</v>
          </cell>
        </row>
        <row r="3529">
          <cell r="A3529">
            <v>73335</v>
          </cell>
          <cell r="B3529" t="str">
            <v>CUSTO HORARIO C/ MANUTENCAO - CAMINHAO CARROCERIA MERCEDES BENZ -1418/48 184 HP</v>
          </cell>
          <cell r="C3529" t="str">
            <v>H</v>
          </cell>
          <cell r="D3529">
            <v>8.1199999999999992</v>
          </cell>
        </row>
        <row r="3530">
          <cell r="A3530">
            <v>73336</v>
          </cell>
          <cell r="B3530" t="str">
            <v>USINA MIST A FRIO CAPAC 50T/H (CP) INCL EQUIPE DE OPERACAO</v>
          </cell>
          <cell r="C3530" t="str">
            <v>H</v>
          </cell>
          <cell r="D3530">
            <v>213.87</v>
          </cell>
        </row>
        <row r="3531">
          <cell r="A3531">
            <v>73337</v>
          </cell>
          <cell r="B3531" t="str">
            <v>CUSTO HORARIO COM DEPRECIACAO E JUROS - MARTELETE OU ROMPEDOR ATLAS COPCO - TEX 31</v>
          </cell>
          <cell r="C3531" t="str">
            <v>H</v>
          </cell>
          <cell r="D3531">
            <v>1.56</v>
          </cell>
        </row>
        <row r="3532">
          <cell r="A3532">
            <v>73338</v>
          </cell>
          <cell r="B3532" t="str">
            <v>COMPRESSOR AR PORTATIL/REBOCAVEL DESC 170PCM DIESEL 40CV (CI) PRESSAODE TRABALHO DE 102PSI - EXCL OPERADOR</v>
          </cell>
          <cell r="C3532" t="str">
            <v>H</v>
          </cell>
          <cell r="D3532">
            <v>7.34</v>
          </cell>
        </row>
        <row r="3533">
          <cell r="A3533">
            <v>73339</v>
          </cell>
          <cell r="B3533" t="str">
            <v>TRATOR DE PNEUS MOTOR DIESEL 61CV (CI) INCL OPERADOR</v>
          </cell>
          <cell r="C3533" t="str">
            <v>H</v>
          </cell>
          <cell r="D3533">
            <v>16.52</v>
          </cell>
        </row>
        <row r="3534">
          <cell r="A3534">
            <v>73340</v>
          </cell>
          <cell r="B3534" t="str">
            <v>CUSTO HORARIO C/ MATERIAIS NA OPERACAO - CAMINHAO CARROCERIA MERCEDESBENZ - 1418/48 HP</v>
          </cell>
          <cell r="C3534" t="str">
            <v>H</v>
          </cell>
          <cell r="D3534">
            <v>75.84</v>
          </cell>
        </row>
        <row r="3535">
          <cell r="A3535">
            <v>73341</v>
          </cell>
          <cell r="B3535" t="str">
            <v>GUINDAUTO CAPAC 3,5T APROX 2M ALCANCE VERT 7M (CP) SOBRE CHASSIS DECAMINHAO (EXCL ESTE) EXCL OPERADOR</v>
          </cell>
          <cell r="C3535" t="str">
            <v>H</v>
          </cell>
          <cell r="D3535">
            <v>19.21</v>
          </cell>
        </row>
        <row r="3536">
          <cell r="A3536">
            <v>73342</v>
          </cell>
          <cell r="B3536" t="str">
            <v>CUSTO HORARIO C/ MAO-DE-OBRA NA OPERACAO DIURNA - CAMINHAO CARROCERIAMERCEDES BENZ - 1418/48 184 HP</v>
          </cell>
          <cell r="C3536" t="str">
            <v>H</v>
          </cell>
          <cell r="D3536">
            <v>6.64</v>
          </cell>
        </row>
        <row r="3537">
          <cell r="A3537">
            <v>73343</v>
          </cell>
          <cell r="B3537" t="str">
            <v>VIBRADOR DE IMERSAO MOTOR GAS 3,5CV TUBO DE 48X480MM (CI) C/MANGOTEDE 5M COMP -EXCL OPERADOR</v>
          </cell>
          <cell r="C3537" t="str">
            <v>H</v>
          </cell>
          <cell r="D3537">
            <v>0.7</v>
          </cell>
        </row>
        <row r="3538">
          <cell r="A3538">
            <v>73344</v>
          </cell>
          <cell r="B3538" t="str">
            <v>GRUPO GERADOR ESTACIONARIO C/ALTERNADOR 125/145KVA (CP) DIESEL 165CVEXCL OPERADOR</v>
          </cell>
          <cell r="C3538" t="str">
            <v>H</v>
          </cell>
          <cell r="D3538">
            <v>88.76</v>
          </cell>
        </row>
        <row r="3539">
          <cell r="A3539">
            <v>73345</v>
          </cell>
          <cell r="B3539" t="str">
            <v>ROLO COMPACTADOR TANDEM 5 A 10T DIESEL 58,5CV (CI) INCL OPERADOR</v>
          </cell>
          <cell r="C3539" t="str">
            <v>H</v>
          </cell>
          <cell r="D3539">
            <v>28.13</v>
          </cell>
        </row>
        <row r="3540">
          <cell r="A3540">
            <v>73347</v>
          </cell>
          <cell r="B3540" t="str">
            <v>CORTE ACO CA-50B OU CA 50-A DIAM 8,0 A 12,5MM</v>
          </cell>
          <cell r="C3540" t="str">
            <v>KG</v>
          </cell>
          <cell r="D3540">
            <v>1.67</v>
          </cell>
        </row>
        <row r="3541">
          <cell r="A3541">
            <v>73348</v>
          </cell>
          <cell r="B3541" t="str">
            <v>CUSTO HORARIO C/ DEPRECIACAO E JUROS - GUINDASTE AUTOPROPELIDO MADAL- MD 10 A 45 HP</v>
          </cell>
          <cell r="C3541" t="str">
            <v>H</v>
          </cell>
          <cell r="D3541">
            <v>29.82</v>
          </cell>
        </row>
        <row r="3542">
          <cell r="A3542">
            <v>73349</v>
          </cell>
          <cell r="B3542" t="str">
            <v>BARRA ACO CA-50B DIAM ACIMA 12,5MM</v>
          </cell>
          <cell r="C3542" t="str">
            <v>KG</v>
          </cell>
          <cell r="D3542">
            <v>4.18</v>
          </cell>
        </row>
        <row r="3543">
          <cell r="A3543">
            <v>73351</v>
          </cell>
          <cell r="B3543" t="str">
            <v>ALVENARIA TIJOLO FURADO 10X20X20CM, 1/2 VEZ, C/ ARGAMASSA DE CIM /SABRO, E JUNTAS DE 1,0CM</v>
          </cell>
          <cell r="C3543" t="str">
            <v>M2</v>
          </cell>
          <cell r="D3543">
            <v>26.89</v>
          </cell>
        </row>
        <row r="3544">
          <cell r="A3544">
            <v>73352</v>
          </cell>
          <cell r="B3544" t="str">
            <v>CUSTO HORARIO C/ DEPRECIACAO E JUROS - GUINCHO 8 T MUNCK - 640/18S/ CAMINHAO MERCEDES BENZ 1418/51 184 HP</v>
          </cell>
          <cell r="C3544" t="str">
            <v>H</v>
          </cell>
          <cell r="D3544">
            <v>7.17</v>
          </cell>
        </row>
        <row r="3545">
          <cell r="A3545">
            <v>73353</v>
          </cell>
          <cell r="B3545" t="str">
            <v>COMPACTADOR DE PNEUS AUTO-PROPULSOR DIESEL 76HP C/7 PNEUS-CI- PESO5,5/20T INCL OPERADOR</v>
          </cell>
          <cell r="C3545" t="str">
            <v>H</v>
          </cell>
          <cell r="D3545">
            <v>43.24</v>
          </cell>
        </row>
        <row r="3546">
          <cell r="A3546">
            <v>73354</v>
          </cell>
          <cell r="B3546" t="str">
            <v>MAQUINA DE JUNTAS GAS 8,25CV PART MANUAL (CI) INCL OPERADOR</v>
          </cell>
          <cell r="C3546" t="str">
            <v>H</v>
          </cell>
          <cell r="D3546">
            <v>9.5500000000000007</v>
          </cell>
        </row>
        <row r="3547">
          <cell r="A3547">
            <v>73355</v>
          </cell>
          <cell r="B3547" t="str">
            <v>ALUGUEL CAMINHAO CARROC FIXA TOCO 7,5T MOTOR DIESEL 132CV (CF) C/MOTORISTA</v>
          </cell>
          <cell r="C3547" t="str">
            <v>H</v>
          </cell>
          <cell r="D3547">
            <v>33.35</v>
          </cell>
        </row>
        <row r="3548">
          <cell r="A3548">
            <v>73356</v>
          </cell>
          <cell r="B3548" t="str">
            <v>BARRA ACO CA-50B DIAM 8,0 A 12,5MM</v>
          </cell>
          <cell r="C3548" t="str">
            <v>KG</v>
          </cell>
          <cell r="D3548">
            <v>4.3899999999999997</v>
          </cell>
        </row>
        <row r="3549">
          <cell r="A3549">
            <v>73357</v>
          </cell>
          <cell r="B3549" t="str">
            <v>ESCAV MANUAL VALA/CAVA MAT 1A CAT ATE 1,50M EXCL ESG/ESCOR(AREIA ARGILA OU PICARRA)</v>
          </cell>
          <cell r="C3549" t="str">
            <v>M3</v>
          </cell>
          <cell r="D3549">
            <v>24</v>
          </cell>
        </row>
        <row r="3550">
          <cell r="A3550">
            <v>73358</v>
          </cell>
          <cell r="B3550" t="str">
            <v>CONCRETO DOSADO 20 MPA SOMENTE MATERIAIS INCL 5% PERDAS.</v>
          </cell>
          <cell r="C3550" t="str">
            <v>M3</v>
          </cell>
          <cell r="D3550">
            <v>265.74</v>
          </cell>
        </row>
        <row r="3551">
          <cell r="A3551">
            <v>73359</v>
          </cell>
          <cell r="B3551" t="str">
            <v>CUSTO HORARIO C/ MANUTENCAO - GUINDASTE AUTOPROPELIDO MADAL -MD 10A 45 HP</v>
          </cell>
          <cell r="C3551" t="str">
            <v>H</v>
          </cell>
          <cell r="D3551">
            <v>17.48</v>
          </cell>
        </row>
        <row r="3552">
          <cell r="A3552">
            <v>73361</v>
          </cell>
          <cell r="B3552" t="str">
            <v>CONCRETO CICLOPICO C/CONC DOS RAC 10 MPA 30% PED DE MAO INCLTRANSP HORIZ C/CARRINHOS ATE 20M E COLOCACAO.</v>
          </cell>
          <cell r="C3552" t="str">
            <v>M3</v>
          </cell>
          <cell r="D3552">
            <v>275.5</v>
          </cell>
        </row>
        <row r="3553">
          <cell r="A3553">
            <v>73362</v>
          </cell>
          <cell r="B3553" t="str">
            <v>LANCAMENTO CONCRETO P/PECAS S/ARMAD PROD 7 M3/H INCL APENASTRANSP HORIZ C/CARRINHOS ATE 20M COLOCACAO ADENS E ACAB.</v>
          </cell>
          <cell r="C3553" t="str">
            <v>M3</v>
          </cell>
          <cell r="D3553">
            <v>30.07</v>
          </cell>
        </row>
        <row r="3554">
          <cell r="A3554">
            <v>73363</v>
          </cell>
          <cell r="B3554" t="str">
            <v>EMBOCO ARGAMASSA CIMENTO AREIA 1:2 E=1,5CM INCL CHAPISCO 1:3 E=9MM</v>
          </cell>
          <cell r="C3554" t="str">
            <v>M2</v>
          </cell>
          <cell r="D3554">
            <v>16.920000000000002</v>
          </cell>
        </row>
        <row r="3555">
          <cell r="A3555">
            <v>73364</v>
          </cell>
          <cell r="B3555" t="str">
            <v>TANQUE ESTACIONARIO FERLEX TAA-SERPENTINA CAP. 30.000L</v>
          </cell>
          <cell r="C3555" t="str">
            <v>CHP</v>
          </cell>
          <cell r="D3555">
            <v>401.92</v>
          </cell>
        </row>
        <row r="3556">
          <cell r="A3556">
            <v>73365</v>
          </cell>
          <cell r="B3556" t="str">
            <v>CUSTO HORARIO C/ MANUTENCAO - GUINCHO 8 T MUNCK - 640/18 S/ CAMINHAOMERCEDES BENZ 1418/51 184 HP</v>
          </cell>
          <cell r="C3556" t="str">
            <v>H</v>
          </cell>
          <cell r="D3556">
            <v>3.56</v>
          </cell>
        </row>
        <row r="3557">
          <cell r="A3557">
            <v>73366</v>
          </cell>
          <cell r="B3557" t="str">
            <v>ROLO VIBRATORIO LISO 7T AUTO-PROPULSOR DIESEL 76,5H (CI) INCL OPERADORLARG TOTAL 2,015M</v>
          </cell>
          <cell r="C3557" t="str">
            <v>H</v>
          </cell>
          <cell r="D3557">
            <v>34.9</v>
          </cell>
        </row>
        <row r="3558">
          <cell r="A3558">
            <v>73367</v>
          </cell>
          <cell r="B3558" t="str">
            <v>ROMPEDOR PNEUNATICO 32,6KG CONSUMO AR 38,8L (CI) S/OPERADOR PONTEIRAE MANGUEIRA - FREQUENCIA DE IMPACTOS 1110 IMP/MIN</v>
          </cell>
          <cell r="C3558" t="str">
            <v>H</v>
          </cell>
          <cell r="D3558">
            <v>1.93</v>
          </cell>
        </row>
        <row r="3559">
          <cell r="A3559">
            <v>73368</v>
          </cell>
          <cell r="B3559" t="str">
            <v>GUINDAUTO CAPAC 3,5T APROX 2M ALCANCE VERT 7M (CI) SOBRE CHASSI DECAMINHAO (EXCL ESTE) EXCL OPERADOR</v>
          </cell>
          <cell r="C3559" t="str">
            <v>H</v>
          </cell>
          <cell r="D3559">
            <v>16.989999999999998</v>
          </cell>
        </row>
        <row r="3560">
          <cell r="A3560">
            <v>73370</v>
          </cell>
          <cell r="B3560" t="str">
            <v>TRANSPORTE QQ NAT CAM BASCULANTE 30 KM/H 8.00 T EXCL DESPE-SA CARGA/DESC ESPERA DO CAMINHAO/SERVENTE/E OU EQUIP AUX.</v>
          </cell>
          <cell r="C3560" t="str">
            <v>T/KM</v>
          </cell>
          <cell r="D3560">
            <v>0.75</v>
          </cell>
        </row>
        <row r="3561">
          <cell r="A3561">
            <v>73371</v>
          </cell>
          <cell r="B3561" t="str">
            <v>ROLO COMPACTADOR TANDEM 5 A 10T DIESEL 58,5CV (CP) INCL OPERADOR</v>
          </cell>
          <cell r="C3561" t="str">
            <v>H</v>
          </cell>
          <cell r="D3561">
            <v>58.73</v>
          </cell>
        </row>
        <row r="3562">
          <cell r="A3562">
            <v>73372</v>
          </cell>
          <cell r="B3562" t="str">
            <v>PINHO DE TERCEIRA 1" X 12" E 1" X 9"</v>
          </cell>
          <cell r="C3562" t="str">
            <v>M2</v>
          </cell>
          <cell r="D3562">
            <v>17.02</v>
          </cell>
        </row>
        <row r="3563">
          <cell r="A3563">
            <v>73373</v>
          </cell>
          <cell r="B3563" t="str">
            <v>CUSTO HORARIO C/ MATERIAIS NA OPERACAO - GUINDASTE AUTOPROPELIDO MADAL- MD 10A 45 HP</v>
          </cell>
          <cell r="C3563" t="str">
            <v>H</v>
          </cell>
          <cell r="D3563">
            <v>18.55</v>
          </cell>
        </row>
        <row r="3564">
          <cell r="A3564">
            <v>73374</v>
          </cell>
          <cell r="B3564" t="str">
            <v>USINA PRE-MISTURADORA DE SOLOS CAPAC 350/600T/H (CF) INCL EQUIPEDE OPERACAO</v>
          </cell>
          <cell r="C3564" t="str">
            <v>H</v>
          </cell>
          <cell r="D3564">
            <v>179.38</v>
          </cell>
        </row>
        <row r="3565">
          <cell r="A3565">
            <v>73375</v>
          </cell>
          <cell r="B3565" t="str">
            <v>CORTE ACO CA-5AB OU CA 50-A DIAM ACIMA 12,5MM</v>
          </cell>
          <cell r="C3565" t="str">
            <v>KG</v>
          </cell>
          <cell r="D3565">
            <v>1.43</v>
          </cell>
        </row>
        <row r="3566">
          <cell r="A3566">
            <v>73376</v>
          </cell>
          <cell r="B3566" t="str">
            <v>CUSTO HORARIO C/ MAO-DE-OBRA NA OPERACAO DIURNA - GUINCHO 8 T MUNCK -640/18 S/ CAMINHAO MERCEDES BENZ 1418/51 184 HP</v>
          </cell>
          <cell r="C3566" t="str">
            <v>H</v>
          </cell>
          <cell r="D3566">
            <v>6.64</v>
          </cell>
        </row>
        <row r="3567">
          <cell r="A3567">
            <v>73377</v>
          </cell>
          <cell r="B3567" t="str">
            <v>VIBRO-ACABADORA ASF SOBRE ESTEIRA DIESEL 69CV (CI) C/EXTENSAO P/PAVI-MENTO - INCL OPERADOR E AUXILIAR</v>
          </cell>
          <cell r="C3567" t="str">
            <v>H</v>
          </cell>
          <cell r="D3567">
            <v>121.41</v>
          </cell>
        </row>
        <row r="3568">
          <cell r="A3568">
            <v>73378</v>
          </cell>
          <cell r="B3568" t="str">
            <v>ROMPEDOR PNEUMATICO 32,6KG CONSUMO AR 38,8L (CP) S/OPERADOR PONTEIRAE MANGUEIRA-FREQUENCIA DE IMPACTO DE 1110 IMP/MIN</v>
          </cell>
          <cell r="C3568" t="str">
            <v>H</v>
          </cell>
          <cell r="D3568">
            <v>2.67</v>
          </cell>
        </row>
        <row r="3569">
          <cell r="A3569">
            <v>73379</v>
          </cell>
          <cell r="B3569" t="str">
            <v>ESCAVADEIRA HIDR DIESEL 92CV CAPAC 0,78M3 (CP) INCL OPERADOR - COM3 BRACOS ARTICULADOS BRACO INTERMEDIARIO AJUSTAVEL EM 3 POSICOES</v>
          </cell>
          <cell r="C3569" t="str">
            <v>H</v>
          </cell>
          <cell r="D3569">
            <v>152.56</v>
          </cell>
        </row>
        <row r="3570">
          <cell r="A3570">
            <v>73380</v>
          </cell>
          <cell r="B3570" t="str">
            <v>VIBRO-ACABADORA ASF SOBRE ESTEIRA DIESEL 69CV (CP) C/EXTENSAO P/PAVI-MENTO - INCL OPERADOR E AUXILIAR</v>
          </cell>
          <cell r="C3570" t="str">
            <v>H</v>
          </cell>
          <cell r="D3570">
            <v>206.54</v>
          </cell>
        </row>
        <row r="3571">
          <cell r="A3571">
            <v>73381</v>
          </cell>
          <cell r="B3571" t="str">
            <v>CONCRETO DOSADO 25 MPA SOMENTE MATERIAIS INCL 5% PERDAS.</v>
          </cell>
          <cell r="C3571" t="str">
            <v>M3</v>
          </cell>
          <cell r="D3571">
            <v>281.41000000000003</v>
          </cell>
        </row>
        <row r="3572">
          <cell r="A3572">
            <v>73382</v>
          </cell>
          <cell r="B3572" t="str">
            <v>CUSTO HORARIO C/ MAO-DE-OBRA NA OPERACAO DIURNA - GUINDASTEAUTOPROPELIDO MADAL - MD 10A 45 HP</v>
          </cell>
          <cell r="C3572" t="str">
            <v>H</v>
          </cell>
          <cell r="D3572">
            <v>6.64</v>
          </cell>
        </row>
        <row r="3573">
          <cell r="A3573">
            <v>73383</v>
          </cell>
          <cell r="B3573" t="str">
            <v>CUSTO HORARIO C/ MATERIAIS NA OPERACAO - GUINCHO 8 T MUNCK - 640/18S/ CAMINHAO MERCEDES BENZ 1418/51 184 HP</v>
          </cell>
          <cell r="C3573" t="str">
            <v>H</v>
          </cell>
          <cell r="D3573">
            <v>70.069999999999993</v>
          </cell>
        </row>
        <row r="3574">
          <cell r="A3574">
            <v>73384</v>
          </cell>
          <cell r="B3574" t="str">
            <v>PREPARO DE CONCRETO COM MISTURA E AMASSAMENTO EM 2 BETONEIRAS 600L COMPRODUCAO DE 7M3/H EXCL MATERIAIS.</v>
          </cell>
          <cell r="C3574" t="str">
            <v>M3</v>
          </cell>
          <cell r="D3574">
            <v>24.39</v>
          </cell>
        </row>
        <row r="3575">
          <cell r="A3575">
            <v>73385</v>
          </cell>
          <cell r="B3575" t="str">
            <v>ESCAVADEIRA HIDR DIESEL 92CV CAPAC 0,78M3 (CI) INCL OPERADOR-COM3BRACOS ARTICULADOS AJUSTAVEIS EM 3 POSICOES</v>
          </cell>
          <cell r="C3575" t="str">
            <v>H</v>
          </cell>
          <cell r="D3575">
            <v>65.069999999999993</v>
          </cell>
        </row>
        <row r="3576">
          <cell r="A3576">
            <v>73386</v>
          </cell>
          <cell r="B3576" t="str">
            <v>ALUGUEL CAMINHAO BASCUL NO TOCO 4M3 DMOTOR DIESEL 85CV (CI) C/MOTORISTA</v>
          </cell>
          <cell r="C3576" t="str">
            <v>H</v>
          </cell>
          <cell r="D3576">
            <v>24.92</v>
          </cell>
        </row>
        <row r="3577">
          <cell r="A3577">
            <v>73387</v>
          </cell>
          <cell r="B3577" t="str">
            <v>GRUPO GERADOR C/POTENCIA 1450W/110V C.A OU 12V C.C. (CP) GAS 3,4HPREFRIGERADO A AR - EXCL OPERADOR</v>
          </cell>
          <cell r="C3577" t="str">
            <v>H</v>
          </cell>
          <cell r="D3577">
            <v>6.99</v>
          </cell>
        </row>
        <row r="3578">
          <cell r="A3578">
            <v>73388</v>
          </cell>
          <cell r="B3578" t="str">
            <v>COMPRESSOR AR PORTATIL/REBOCAVEL DESC 170PCM DIESEL 40CV (CP) PRESSAODE TRABALHO DE 102PSI - EXCL OPERADOR</v>
          </cell>
          <cell r="C3578" t="str">
            <v>H</v>
          </cell>
          <cell r="D3578">
            <v>44.98</v>
          </cell>
        </row>
        <row r="3579">
          <cell r="A3579">
            <v>73389</v>
          </cell>
          <cell r="B3579" t="str">
            <v>ESPALHADOR AGREG REBOCAVEL CAPAC RASA 1,3M3 PESO 860KG (CP) DIAM ROLO127MM (5") - EXCL OPERADOR</v>
          </cell>
          <cell r="C3579" t="str">
            <v>H</v>
          </cell>
          <cell r="D3579">
            <v>11.3</v>
          </cell>
        </row>
        <row r="3580">
          <cell r="A3580">
            <v>73390</v>
          </cell>
          <cell r="B3580" t="str">
            <v>COMPACTADOR DE PNEUS AUTO-PROPULSOR DIESEL 76HP C/7 PNEUS-CP -PESO5,5/20T INCL OPERADOR</v>
          </cell>
          <cell r="C3580" t="str">
            <v>H</v>
          </cell>
          <cell r="D3580">
            <v>86.48</v>
          </cell>
        </row>
        <row r="3581">
          <cell r="A3581">
            <v>73391</v>
          </cell>
          <cell r="B3581" t="str">
            <v>BARRA DE ACO CA-25 REDONDA DIAM DE 6,3 A 8,00MM (1/4 A 5/16) SEMSALIENCIA OU MOSSA</v>
          </cell>
          <cell r="C3581" t="str">
            <v>KG</v>
          </cell>
          <cell r="D3581">
            <v>4.32</v>
          </cell>
        </row>
        <row r="3582">
          <cell r="A3582">
            <v>73392</v>
          </cell>
          <cell r="B3582" t="str">
            <v>FORMA PLACAS MADEIRIT APROV 3 VEZES</v>
          </cell>
          <cell r="C3582" t="str">
            <v>M2</v>
          </cell>
          <cell r="D3582">
            <v>33.58</v>
          </cell>
        </row>
        <row r="3583">
          <cell r="A3583">
            <v>73393</v>
          </cell>
          <cell r="B3583" t="str">
            <v>CORTE ACO CA-25 DIAM 6,3 A 8,0MM</v>
          </cell>
          <cell r="C3583" t="str">
            <v>KG</v>
          </cell>
          <cell r="D3583">
            <v>1.59</v>
          </cell>
        </row>
        <row r="3584">
          <cell r="A3584">
            <v>73394</v>
          </cell>
          <cell r="B3584" t="str">
            <v>FORMA PLANA P/FUNDACAO E BALDRAME EM CHAPA RESINADA E=10 MM</v>
          </cell>
          <cell r="C3584" t="str">
            <v>M2</v>
          </cell>
          <cell r="D3584">
            <v>22.87</v>
          </cell>
        </row>
        <row r="3585">
          <cell r="A3585">
            <v>73395</v>
          </cell>
          <cell r="B3585" t="str">
            <v>GRUPO GERADOR 150 KVA- CHI</v>
          </cell>
          <cell r="C3585" t="str">
            <v>CHI</v>
          </cell>
          <cell r="D3585">
            <v>3.83</v>
          </cell>
        </row>
        <row r="3586">
          <cell r="A3586">
            <v>73396</v>
          </cell>
          <cell r="B3586" t="str">
            <v>DEGRAU DE FERRO FUNDIDO NUM 1 DE 3,0 KG</v>
          </cell>
          <cell r="C3586" t="str">
            <v>UN</v>
          </cell>
          <cell r="D3586">
            <v>32</v>
          </cell>
        </row>
        <row r="3587">
          <cell r="A3587">
            <v>73397</v>
          </cell>
          <cell r="B3587" t="str">
            <v>EMBOCO CIMENTO AREIA 1:4 ESP=1,5CM INCL CHAPISCO 1:3 E=9MM</v>
          </cell>
          <cell r="C3587" t="str">
            <v>M2</v>
          </cell>
          <cell r="D3587">
            <v>15.38</v>
          </cell>
        </row>
        <row r="3588">
          <cell r="A3588">
            <v>73398</v>
          </cell>
          <cell r="B3588" t="str">
            <v>BARRA ACO CA-25 DIAM MAIOR OU IGUAL 10MM</v>
          </cell>
          <cell r="C3588" t="str">
            <v>KG</v>
          </cell>
          <cell r="D3588">
            <v>3.83</v>
          </cell>
        </row>
        <row r="3589">
          <cell r="A3589">
            <v>73399</v>
          </cell>
          <cell r="B3589" t="str">
            <v>DEPRECIAO E JUROS - MAQUINA DE DEMARCAR FAIXAS AUTOPROP.</v>
          </cell>
          <cell r="C3589" t="str">
            <v>H</v>
          </cell>
          <cell r="D3589">
            <v>64.209999999999994</v>
          </cell>
        </row>
        <row r="3590">
          <cell r="A3590">
            <v>73400</v>
          </cell>
          <cell r="B3590" t="str">
            <v>TRATOR ESTEIRAS DIESEL APROX 200CV C/LAMINA 2500KG (CI) INCL OPERADOR</v>
          </cell>
          <cell r="C3590" t="str">
            <v>H</v>
          </cell>
          <cell r="D3590">
            <v>102.81</v>
          </cell>
        </row>
        <row r="3591">
          <cell r="A3591">
            <v>73401</v>
          </cell>
          <cell r="B3591" t="str">
            <v>COMPRESSOR AR PORTATIL/REBOCAVEL DESC 170PCM DIESEL 40CV (CF) PRESSAODE TRABALHO DE 102PSI - EXCL OPERADOR</v>
          </cell>
          <cell r="C3591" t="str">
            <v>H</v>
          </cell>
          <cell r="D3591">
            <v>11.49</v>
          </cell>
        </row>
        <row r="3592">
          <cell r="A3592">
            <v>73402</v>
          </cell>
          <cell r="B3592" t="str">
            <v>USINA PRE-MISTURADORA DE SOLOS CAPAC 350/600T/H (CP) INCL EQUIPEDE OPERACAO</v>
          </cell>
          <cell r="C3592" t="str">
            <v>H</v>
          </cell>
          <cell r="D3592">
            <v>243.18</v>
          </cell>
        </row>
        <row r="3593">
          <cell r="A3593">
            <v>73403</v>
          </cell>
          <cell r="B3593" t="str">
            <v>ALUGUEL CAMINHAO TANQUE 6000L DIESEL 132CV (CP) C/MOTORISTA</v>
          </cell>
          <cell r="C3593" t="str">
            <v>H</v>
          </cell>
          <cell r="D3593">
            <v>72.25</v>
          </cell>
        </row>
        <row r="3594">
          <cell r="A3594">
            <v>73404</v>
          </cell>
          <cell r="B3594" t="str">
            <v>FORMA MADEIRA 2 VEZES PINHO 3A ESP=2,5CM P/PECAS DE CONCRETOARMADO INCL FORN MATERIAIS E DESMOLDAGEM EXCL ESCORAMENTO.ARMADO INCL FORN MATERIAISE DESMOLDAGEM EXCL ESCORAMENTO.</v>
          </cell>
          <cell r="C3594" t="str">
            <v>M2</v>
          </cell>
          <cell r="D3594">
            <v>30.02</v>
          </cell>
        </row>
        <row r="3595">
          <cell r="A3595">
            <v>73405</v>
          </cell>
          <cell r="B3595" t="str">
            <v>CUSTO HORARIO PRODUTIVO DIURNO-RETRO-ESCAVADEIRA SOBRE RODAS - CASE580 H - 74 HP</v>
          </cell>
          <cell r="C3595" t="str">
            <v>CHP</v>
          </cell>
          <cell r="D3595">
            <v>88.64</v>
          </cell>
        </row>
        <row r="3596">
          <cell r="A3596">
            <v>73406</v>
          </cell>
          <cell r="B3596" t="str">
            <v>CONCRETO FCK= 15,0 MPA ( 1: 2,5:3) , INCLUIDO PREPARO MECANICO, LANÇAMENTO E ADENSAMENTO.</v>
          </cell>
          <cell r="C3596" t="str">
            <v>M3</v>
          </cell>
          <cell r="D3596">
            <v>352.83</v>
          </cell>
        </row>
        <row r="3597">
          <cell r="A3597">
            <v>73407</v>
          </cell>
          <cell r="B3597" t="str">
            <v>JUROS/CAMINHAO CARROCERIA FIXA FORD F-12000 - 142CV</v>
          </cell>
          <cell r="C3597" t="str">
            <v>H</v>
          </cell>
          <cell r="D3597">
            <v>5.03</v>
          </cell>
        </row>
        <row r="3598">
          <cell r="A3598">
            <v>73408</v>
          </cell>
          <cell r="B3598" t="str">
            <v>DISTRIBUIDOR DE AGREGADOS AUTOPROPELIDO, CAP 3 M3, A DIESEL, 6 CC, 140CV</v>
          </cell>
          <cell r="C3598" t="str">
            <v>CHP</v>
          </cell>
          <cell r="D3598">
            <v>197.12</v>
          </cell>
        </row>
        <row r="3599">
          <cell r="A3599">
            <v>73409</v>
          </cell>
          <cell r="B3599" t="str">
            <v>CARGA 200T/DIA 8H/DESC C/PA CARREG CAP 1.5M3/CAM BASC CAP 8TDIESEL INCL TEMPO ESPERA/MANOBRA/CARGA/DESC P/CAMINHAO/TEMPOESPERA/OPERACAO P/PA-CARREGADEIRA</v>
          </cell>
          <cell r="C3599" t="str">
            <v>T</v>
          </cell>
          <cell r="D3599">
            <v>3.38</v>
          </cell>
        </row>
        <row r="3600">
          <cell r="A3600">
            <v>73410</v>
          </cell>
          <cell r="B3600" t="str">
            <v>FORMA PLANA P/VIGA, PILAR E PAREDE EM CHAPA RESINADA E= 10 MM</v>
          </cell>
          <cell r="C3600" t="str">
            <v>M2</v>
          </cell>
          <cell r="D3600">
            <v>36.130000000000003</v>
          </cell>
        </row>
        <row r="3601">
          <cell r="A3601">
            <v>73411</v>
          </cell>
          <cell r="B3601" t="str">
            <v>CUSTOS C/MAO-DE-OBRA OPERACAO- MAQUINA DE DEMARCAR FAIXAS</v>
          </cell>
          <cell r="C3601" t="str">
            <v>H</v>
          </cell>
          <cell r="D3601">
            <v>7.43</v>
          </cell>
        </row>
        <row r="3602">
          <cell r="A3602">
            <v>73412</v>
          </cell>
          <cell r="B3602" t="str">
            <v>CUSTO HORARIO PRODUTIVO DIURNO - COMPRESSOR ATLAS COPCO - XA80 170 PCM80 HP</v>
          </cell>
          <cell r="C3602" t="str">
            <v>CHP</v>
          </cell>
          <cell r="D3602">
            <v>52.85</v>
          </cell>
        </row>
        <row r="3603">
          <cell r="A3603">
            <v>73413</v>
          </cell>
          <cell r="B3603" t="str">
            <v>ESCAVACAO MEC.VALA N ESCOR ATE 1,5M C/RETRO MAT 1A COM REDUTOR (PEDRAS/INST PREDIAIS/OUTROS REDUT PRODUT OU CAVAS FUNDACAO) - EXCL. ESGOTAMENTO</v>
          </cell>
          <cell r="C3603" t="str">
            <v>M3</v>
          </cell>
          <cell r="D3603">
            <v>11.74</v>
          </cell>
        </row>
        <row r="3604">
          <cell r="A3604">
            <v>73414</v>
          </cell>
          <cell r="B3604" t="str">
            <v>ROLO VIBRATORIO LISO 7T AUTO-PROPULSOR DIESEL 76,5H (CP) INCL OPERADORLARGURA TOTAL 2,015M</v>
          </cell>
          <cell r="C3604" t="str">
            <v>H</v>
          </cell>
          <cell r="D3604">
            <v>74.23</v>
          </cell>
        </row>
        <row r="3605">
          <cell r="A3605">
            <v>73415</v>
          </cell>
          <cell r="B3605" t="str">
            <v>PINTURA DE SUPERFICIE COM LATEX</v>
          </cell>
          <cell r="C3605" t="str">
            <v>M2</v>
          </cell>
          <cell r="D3605">
            <v>4.97</v>
          </cell>
        </row>
        <row r="3606">
          <cell r="A3606">
            <v>73416</v>
          </cell>
          <cell r="B3606" t="str">
            <v>CUSTOS C/MATERIAL NA OPERACAO/CAMINHAO CARROCERIA FIXA FORD F-12000 -142HP</v>
          </cell>
          <cell r="C3606" t="str">
            <v>H</v>
          </cell>
          <cell r="D3606">
            <v>58.53</v>
          </cell>
        </row>
        <row r="3607">
          <cell r="A3607">
            <v>73417</v>
          </cell>
          <cell r="B3607" t="str">
            <v>GRUPO GERADOR 150 KVA- CHP</v>
          </cell>
          <cell r="C3607" t="str">
            <v>CHP</v>
          </cell>
          <cell r="D3607">
            <v>79.38</v>
          </cell>
        </row>
        <row r="3608">
          <cell r="A3608">
            <v>73418</v>
          </cell>
          <cell r="B3608" t="str">
            <v>ALVENARIA P/CX ENTERR ATE 0,80M C/BL CONC 10X20X40CM C/ARGAMASSA 1:4CIMENTO E AREIA E CONCRETO 20MPA P/ENCHIMENTO DOS FUROS.</v>
          </cell>
          <cell r="C3608" t="str">
            <v>M2</v>
          </cell>
          <cell r="D3608">
            <v>41.51</v>
          </cell>
        </row>
        <row r="3609">
          <cell r="A3609">
            <v>73419</v>
          </cell>
          <cell r="B3609" t="str">
            <v>USINA P/MISTURA BETUM ALTA CLASSE A QUENTE CAPAC 60/90T/H-CP INCLEQUIPE DE OPERACAO</v>
          </cell>
          <cell r="C3609" t="str">
            <v>H</v>
          </cell>
          <cell r="D3609">
            <v>1198.73</v>
          </cell>
        </row>
        <row r="3610">
          <cell r="A3610">
            <v>73420</v>
          </cell>
          <cell r="B3610" t="str">
            <v>LANCAMENTO CONCRETO P/PECAS S/ARMAD PROD 2 M3/H INCL APENASTRANSP HORIZ C/CARRINHOS ATE 20M COLOCACAO ADENS E ACAB.</v>
          </cell>
          <cell r="C3610" t="str">
            <v>M3</v>
          </cell>
          <cell r="D3610">
            <v>30.46</v>
          </cell>
        </row>
        <row r="3611">
          <cell r="A3611">
            <v>73421</v>
          </cell>
          <cell r="B3611" t="str">
            <v>CUSTO HORARIO C/DEPRECIACAO E JUROS - MOTONIVELADORA CATERPILLAR 120 G125 HP</v>
          </cell>
          <cell r="C3611" t="str">
            <v>H</v>
          </cell>
          <cell r="D3611">
            <v>48.29</v>
          </cell>
        </row>
        <row r="3612">
          <cell r="A3612">
            <v>73422</v>
          </cell>
          <cell r="B3612" t="str">
            <v>FORMA MADEIRA 1 VEZ PINHO 3A ESP=2,5CM P/PECAS DE CONCRETOARMADO INCL FORN MATERIAIS E DESMOLDAGEM EXCL ESCORAMENTO.</v>
          </cell>
          <cell r="C3612" t="str">
            <v>M2</v>
          </cell>
          <cell r="D3612">
            <v>42.78</v>
          </cell>
        </row>
        <row r="3613">
          <cell r="A3613">
            <v>73423</v>
          </cell>
          <cell r="B3613" t="str">
            <v>ALVENARIA TIJOLO MACICO 7X10X20CM CIM/SB/AR 1:2:2 PROF=80A160CM 1 VEZP/CAIXAS ENTERRADAS</v>
          </cell>
          <cell r="C3613" t="str">
            <v>M2</v>
          </cell>
          <cell r="D3613">
            <v>106.48</v>
          </cell>
        </row>
        <row r="3614">
          <cell r="A3614">
            <v>73424</v>
          </cell>
          <cell r="B3614" t="str">
            <v>ESCAV MANUAL VALA/CAVA MAT 1A CAT 3 A 4,5M EXCL ESG/ESCOR</v>
          </cell>
          <cell r="C3614" t="str">
            <v>M3</v>
          </cell>
          <cell r="D3614">
            <v>41.14</v>
          </cell>
        </row>
        <row r="3615">
          <cell r="A3615">
            <v>73425</v>
          </cell>
          <cell r="B3615" t="str">
            <v>CUSTO HORARIO COM DEPRECIACAO E JUROS - TRATOR DE ESTEIRAS CATERPILLARD6D PS - 163 6A - 140 HP</v>
          </cell>
          <cell r="C3615" t="str">
            <v>H</v>
          </cell>
          <cell r="D3615">
            <v>69.14</v>
          </cell>
        </row>
        <row r="3616">
          <cell r="A3616">
            <v>73426</v>
          </cell>
          <cell r="B3616" t="str">
            <v>PERFURACAO MANUAL DIAMETRO 20 CM (5 TF)</v>
          </cell>
          <cell r="C3616" t="str">
            <v>M</v>
          </cell>
          <cell r="D3616">
            <v>36.36</v>
          </cell>
        </row>
        <row r="3617">
          <cell r="A3617">
            <v>73427</v>
          </cell>
          <cell r="B3617" t="str">
            <v>BOMBA C/MOTOR A GASOLINA AUTOESCORVANTE PARA AGUA SUJA - 3/4 HPDEPRECIACAO E JUROS</v>
          </cell>
          <cell r="C3617" t="str">
            <v>H</v>
          </cell>
          <cell r="D3617">
            <v>0.37</v>
          </cell>
        </row>
        <row r="3618">
          <cell r="A3618">
            <v>73428</v>
          </cell>
          <cell r="B3618" t="str">
            <v>CUSTO HORARIO PRODUTIVO DIURNO - MARTELETE OU ROMPEDOR ATLAS COPCO -TEX 31</v>
          </cell>
          <cell r="C3618" t="str">
            <v>CHP</v>
          </cell>
          <cell r="D3618">
            <v>13.14</v>
          </cell>
        </row>
        <row r="3619">
          <cell r="A3619">
            <v>73429</v>
          </cell>
          <cell r="B3619" t="str">
            <v>ALUGUEL CAMINHAO TANQUE 6.000L DIESEL 132CV (CI) C/MOTORISTA</v>
          </cell>
          <cell r="C3619" t="str">
            <v>H</v>
          </cell>
          <cell r="D3619">
            <v>23.44</v>
          </cell>
        </row>
        <row r="3620">
          <cell r="A3620">
            <v>73430</v>
          </cell>
          <cell r="B3620" t="str">
            <v>ESCAVACAO MEC. VALA N ESCOR MAT 1A C/RETRO ENTRE 1,5 E 3M C/ REDUTOR (PEDRAS/INST PREDIAIS/OUTROS REDUT.PRODUTIV OU CAVAS FUNDACAO ) - EXCL.ESGOTAMENTO.</v>
          </cell>
          <cell r="C3620" t="str">
            <v>M3</v>
          </cell>
          <cell r="D3620">
            <v>14.28</v>
          </cell>
        </row>
        <row r="3621">
          <cell r="A3621">
            <v>73431</v>
          </cell>
          <cell r="B3621" t="str">
            <v>PINHO TERCEIRA 2,5X10CM</v>
          </cell>
          <cell r="C3621" t="str">
            <v>M</v>
          </cell>
          <cell r="D3621">
            <v>1.75</v>
          </cell>
        </row>
        <row r="3622">
          <cell r="A3622">
            <v>73432</v>
          </cell>
          <cell r="B3622" t="str">
            <v>CHP - BETONEIRA CAPAC. 320 L, MOTOR DIESEL 6 HP, ALFA 320 OU SIMILAR</v>
          </cell>
          <cell r="C3622" t="str">
            <v>H</v>
          </cell>
          <cell r="D3622">
            <v>13.15</v>
          </cell>
        </row>
        <row r="3623">
          <cell r="A3623">
            <v>73433</v>
          </cell>
          <cell r="B3623" t="str">
            <v>DEPRECIACAO/CAMINHAO CARROCERIA FIXA FORD F-12000 CHASSI 194" - 142CV</v>
          </cell>
          <cell r="C3623" t="str">
            <v>H</v>
          </cell>
          <cell r="D3623">
            <v>13.31</v>
          </cell>
        </row>
        <row r="3624">
          <cell r="A3624">
            <v>73434</v>
          </cell>
          <cell r="B3624" t="str">
            <v>CUSTO HORARIO COM MANUTENCAO - TRATOR DE ESTEIRAS CATERPILLARD6D PS - 163 6A - 140 HP</v>
          </cell>
          <cell r="C3624" t="str">
            <v>H</v>
          </cell>
          <cell r="D3624">
            <v>39.020000000000003</v>
          </cell>
        </row>
        <row r="3625">
          <cell r="A3625">
            <v>73435</v>
          </cell>
          <cell r="B3625" t="str">
            <v>MANUTENCAO - MAQUINA DE DEMARCAR FAIXAS AUTOPROP.</v>
          </cell>
          <cell r="C3625" t="str">
            <v>H</v>
          </cell>
          <cell r="D3625">
            <v>44.01</v>
          </cell>
        </row>
        <row r="3626">
          <cell r="A3626">
            <v>73436</v>
          </cell>
          <cell r="B3626" t="str">
            <v>ROLO COMPACTADOR VIBRATORIO PE DE CARNEIRO PARA SOLOS, POTENCIA 80HP,PESO MÁXIMO OPERACIONAL 8,8T</v>
          </cell>
          <cell r="C3626" t="str">
            <v>CHP</v>
          </cell>
          <cell r="D3626">
            <v>134.47999999999999</v>
          </cell>
        </row>
        <row r="3627">
          <cell r="A3627">
            <v>73437</v>
          </cell>
          <cell r="B3627" t="str">
            <v>SERRA CIRCULAR MAKITA 5900B 7` 2,3HP - CHP</v>
          </cell>
          <cell r="C3627" t="str">
            <v>H</v>
          </cell>
          <cell r="D3627">
            <v>11.19</v>
          </cell>
        </row>
        <row r="3628">
          <cell r="A3628">
            <v>73438</v>
          </cell>
          <cell r="B3628" t="str">
            <v>ESCAVACAO MANUAL VALA/CAVA ENTRE 6,00 E 7,50M PROF EM MAT 1ACAT (AREIA ARGILA OU PICARRA) EXCL ESCORAMENTO E ESGOTAMENTO.</v>
          </cell>
          <cell r="C3628" t="str">
            <v>M3</v>
          </cell>
          <cell r="D3628">
            <v>68.569999999999993</v>
          </cell>
        </row>
        <row r="3629">
          <cell r="A3629">
            <v>73439</v>
          </cell>
          <cell r="B3629" t="str">
            <v>MOTO BOMBA SOBRE RODAS GAS DE 10,5CV A 3600RPM (CI) C/BOMBA CENTRIFUGAAUTO-ESCORVANTE DE ROTOR ABERTO BOCAIS DE 3" - EXCL OPERADOR</v>
          </cell>
          <cell r="C3629" t="str">
            <v>H</v>
          </cell>
          <cell r="D3629">
            <v>3.25</v>
          </cell>
        </row>
        <row r="3630">
          <cell r="A3630">
            <v>73440</v>
          </cell>
          <cell r="B3630" t="str">
            <v>USINA DOSADOR/MISTURADOR AGREG CONCR C/SILO CIM P/50T (CI) INCLMAO-DE-OBRA P/ALIMENTACAO E OPERACAO DA CENTRAL</v>
          </cell>
          <cell r="C3630" t="str">
            <v>H</v>
          </cell>
          <cell r="D3630">
            <v>108.12</v>
          </cell>
        </row>
        <row r="3631">
          <cell r="A3631">
            <v>73441</v>
          </cell>
          <cell r="B3631" t="str">
            <v>USINA DOSADORA/MIST AGREG CONCR C/SILO CIM P/50T (CP) INCL MAO-DE-OBRAP/ALIMENTACAO E OPER</v>
          </cell>
          <cell r="C3631" t="str">
            <v>H</v>
          </cell>
          <cell r="D3631">
            <v>150.41</v>
          </cell>
        </row>
        <row r="3632">
          <cell r="A3632">
            <v>73443</v>
          </cell>
          <cell r="B3632" t="str">
            <v>CUSTO HORARIO C/MANUTENCAO - MOTONIVELADORA CATERPILLAR 120 G - 125 HP</v>
          </cell>
          <cell r="C3632" t="str">
            <v>H</v>
          </cell>
          <cell r="D3632">
            <v>36.96</v>
          </cell>
        </row>
        <row r="3633">
          <cell r="A3633">
            <v>73444</v>
          </cell>
          <cell r="B3633" t="str">
            <v>PREPARO DE CONCRETO COM MISTURA E AMASSAMENTO EM 1 BETONEIRA 320L COMPRODUCAO DE 2M3/H, EXCLUSIVE MATERIAIS.</v>
          </cell>
          <cell r="C3633" t="str">
            <v>M3</v>
          </cell>
          <cell r="D3633">
            <v>34.92</v>
          </cell>
        </row>
        <row r="3634">
          <cell r="A3634">
            <v>73445</v>
          </cell>
          <cell r="B3634" t="str">
            <v>CAIACAO INT OU EXT SOBRE REVESTIMENTO LISO C/ADOCAO DE FIXADOR COMCOM DUAS DEMAOS</v>
          </cell>
          <cell r="C3634" t="str">
            <v>M2</v>
          </cell>
          <cell r="D3634">
            <v>3.67</v>
          </cell>
        </row>
        <row r="3635">
          <cell r="A3635">
            <v>73446</v>
          </cell>
          <cell r="B3635" t="str">
            <v>PINTURA DE SUPERFICIE C/TINTA GRAFITE</v>
          </cell>
          <cell r="C3635" t="str">
            <v>M2</v>
          </cell>
          <cell r="D3635">
            <v>9.51</v>
          </cell>
        </row>
        <row r="3636">
          <cell r="A3636">
            <v>73447</v>
          </cell>
          <cell r="B3636" t="str">
            <v>ESCAVACAO MANUAL DE VALAS EM TERRA COMPACTA, PROF. 2 M &lt; H &lt;= 3 M</v>
          </cell>
          <cell r="C3636" t="str">
            <v>M3</v>
          </cell>
          <cell r="D3636">
            <v>23.66</v>
          </cell>
        </row>
        <row r="3637">
          <cell r="A3637">
            <v>73448</v>
          </cell>
          <cell r="B3637" t="str">
            <v>BOMBA C/MOTOR A GASOLINA AUTOESCORVANTE PARA AGUA SUJA - 3/4 HPMANUTENCAO</v>
          </cell>
          <cell r="C3637" t="str">
            <v>H</v>
          </cell>
          <cell r="D3637">
            <v>0.15</v>
          </cell>
        </row>
        <row r="3638">
          <cell r="A3638">
            <v>73449</v>
          </cell>
          <cell r="B3638" t="str">
            <v>ARGAMASSA CIMENTO/AREIA 1:4 - PREPARO MANUAL - P</v>
          </cell>
          <cell r="C3638" t="str">
            <v>M3</v>
          </cell>
          <cell r="D3638">
            <v>283.04000000000002</v>
          </cell>
        </row>
        <row r="3639">
          <cell r="A3639">
            <v>73450</v>
          </cell>
          <cell r="B3639" t="str">
            <v>CUSTO HORARIO IMPRODUTIVO DIURNO - MARTELETE OU ROMPEDOR ATLAS COPCO -TEX 31</v>
          </cell>
          <cell r="C3639" t="str">
            <v>CHI</v>
          </cell>
          <cell r="D3639">
            <v>11.08</v>
          </cell>
        </row>
        <row r="3640">
          <cell r="A3640">
            <v>73451</v>
          </cell>
          <cell r="B3640" t="str">
            <v>TRATOR ESTEIRAS DIESEL APROX 200CV C/LAMINA 2500KG (CUSTO PRODUTIVO) INCL OPERADOR</v>
          </cell>
          <cell r="C3640" t="str">
            <v>H</v>
          </cell>
          <cell r="D3640">
            <v>254.81</v>
          </cell>
        </row>
        <row r="3641">
          <cell r="A3641">
            <v>73452</v>
          </cell>
          <cell r="B3641" t="str">
            <v>MOTONIVELADORA MOTOR DIESEL 125CV INCL OPERADOR (CP)</v>
          </cell>
          <cell r="C3641" t="str">
            <v>H</v>
          </cell>
          <cell r="D3641">
            <v>181.69</v>
          </cell>
        </row>
        <row r="3642">
          <cell r="A3642">
            <v>73453</v>
          </cell>
          <cell r="B3642" t="str">
            <v>TRATOR DE PNEUS MOTOR DIESEL 61CV INCL OPERADOR (CP)</v>
          </cell>
          <cell r="C3642" t="str">
            <v>H</v>
          </cell>
          <cell r="D3642">
            <v>45.84</v>
          </cell>
        </row>
        <row r="3643">
          <cell r="A3643">
            <v>73454</v>
          </cell>
          <cell r="B3643" t="str">
            <v>ALUGUEL CAMINHAO CARROC FIXA TOCO 7,5T MOTOR DIESEL 132CV(CP) C/MOTORISTA</v>
          </cell>
          <cell r="C3643" t="str">
            <v>H</v>
          </cell>
          <cell r="D3643">
            <v>76.959999999999994</v>
          </cell>
        </row>
        <row r="3644">
          <cell r="A3644">
            <v>73455</v>
          </cell>
          <cell r="B3644" t="str">
            <v>ARGAMASSA CIMENTO/AREIA 1:4 - PREPARO MECANICO</v>
          </cell>
          <cell r="C3644" t="str">
            <v>M3</v>
          </cell>
          <cell r="D3644">
            <v>256.81</v>
          </cell>
        </row>
        <row r="3645">
          <cell r="A3645">
            <v>73456</v>
          </cell>
          <cell r="B3645" t="str">
            <v>MANUTENCAO/CAMINHAO CARROCERIA FIXA FORD F-12000 - 142CV</v>
          </cell>
          <cell r="C3645" t="str">
            <v>H</v>
          </cell>
          <cell r="D3645">
            <v>10.66</v>
          </cell>
        </row>
        <row r="3646">
          <cell r="A3646">
            <v>73457</v>
          </cell>
          <cell r="B3646" t="str">
            <v>CUSTO HORARIO C/MATERIAIS NA OPERACAO - MOTONIVELADORA CATERPILLAR120G - 125 HP</v>
          </cell>
          <cell r="C3646" t="str">
            <v>H</v>
          </cell>
          <cell r="D3646">
            <v>57.71</v>
          </cell>
        </row>
        <row r="3647">
          <cell r="A3647">
            <v>73458</v>
          </cell>
          <cell r="B3647" t="str">
            <v>CUSTO HORARIO COM MATERIAIS NA OPERACAO - TRATOR DE ESTEIRASCATERPILLAR D6D PS - 163 6A - 140 HP</v>
          </cell>
          <cell r="C3647" t="str">
            <v>H</v>
          </cell>
          <cell r="D3647">
            <v>57.71</v>
          </cell>
        </row>
        <row r="3648">
          <cell r="A3648">
            <v>73459</v>
          </cell>
          <cell r="B3648" t="str">
            <v>CUSTOS C/MATERIAL OPERCAO -MAQUINA DE DEMARCAR FAIXAS AUTO</v>
          </cell>
          <cell r="C3648" t="str">
            <v>H</v>
          </cell>
          <cell r="D3648">
            <v>12.37</v>
          </cell>
        </row>
        <row r="3649">
          <cell r="A3649">
            <v>73460</v>
          </cell>
          <cell r="B3649" t="str">
            <v>MACARANDUBA APARELHADA 3" X 4.1/2"</v>
          </cell>
          <cell r="C3649" t="str">
            <v>M</v>
          </cell>
          <cell r="D3649">
            <v>15.66</v>
          </cell>
        </row>
        <row r="3650">
          <cell r="A3650">
            <v>73461</v>
          </cell>
          <cell r="B3650" t="str">
            <v>LANCAMENTO CONCRETO P/PECAS S/ARMAD PR 3.5 M3/H INCL APENASTRANSP HORIZ C/CARRINHOS ATE 20M COLOCACAO ADENS E ACAB.</v>
          </cell>
          <cell r="C3650" t="str">
            <v>M3</v>
          </cell>
          <cell r="D3650">
            <v>30.22</v>
          </cell>
        </row>
        <row r="3651">
          <cell r="A3651">
            <v>73462</v>
          </cell>
          <cell r="B3651" t="str">
            <v>LANCAMENTO CONCRETO P/PECAS S/ARMAD PROD 2 M3/H INCL TRANSP HORIZ C/CARRINHOS ATE 20M VERT C/TORRE ATE 10M GUINCHO COLOCACAO ADENS E ACAB.</v>
          </cell>
          <cell r="C3651" t="str">
            <v>M3</v>
          </cell>
          <cell r="D3651">
            <v>44.64</v>
          </cell>
        </row>
        <row r="3652">
          <cell r="A3652">
            <v>73463</v>
          </cell>
          <cell r="B3652" t="str">
            <v>MOTO BOMBA SOBRE RODAS GAS DE 10,5CV A 3600RPM (CP) C/BOMBA CENTRIFUGAAUTO-ESCORVANTE DE ROTOR ABERTO BOCAIS DE 3" - EXCL OPERADOR</v>
          </cell>
          <cell r="C3652" t="str">
            <v>H</v>
          </cell>
          <cell r="D3652">
            <v>17.03</v>
          </cell>
        </row>
        <row r="3653">
          <cell r="A3653">
            <v>73464</v>
          </cell>
          <cell r="B3653" t="str">
            <v>CHP MAQUINA PROJETORA DE CONCRETO</v>
          </cell>
          <cell r="C3653" t="str">
            <v>H</v>
          </cell>
          <cell r="D3653">
            <v>13.15</v>
          </cell>
        </row>
        <row r="3654">
          <cell r="A3654">
            <v>73465</v>
          </cell>
          <cell r="B3654" t="str">
            <v>PISO CIMENTADO E=1,5CM C/ARGAMASSA 1:3 CIMENTO AREIA ALISADO COLHERSOBRE BASE EXISTENTE.</v>
          </cell>
          <cell r="C3654" t="str">
            <v>M2</v>
          </cell>
          <cell r="D3654">
            <v>16.71</v>
          </cell>
        </row>
        <row r="3655">
          <cell r="A3655">
            <v>73466</v>
          </cell>
          <cell r="B3655" t="str">
            <v>ESCORAMENTO FORMAS 1,50 A 5,00M APROV 2 VEZES</v>
          </cell>
          <cell r="C3655" t="str">
            <v>M2</v>
          </cell>
          <cell r="D3655">
            <v>18.760000000000002</v>
          </cell>
        </row>
        <row r="3656">
          <cell r="A3656">
            <v>73467</v>
          </cell>
          <cell r="B3656" t="str">
            <v>CUSTO HORARIO PRODUTIVO DIURNO - CAMINHAO CARROCERIA MERCEDES BENZ -1418/48 184 HP</v>
          </cell>
          <cell r="C3656" t="str">
            <v>CHP</v>
          </cell>
          <cell r="D3656">
            <v>106.93</v>
          </cell>
        </row>
        <row r="3657">
          <cell r="A3657">
            <v>73468</v>
          </cell>
          <cell r="B3657" t="str">
            <v>ARGAMASSA CIMENTO/AREIA 1:3 - PREPARO MECANICO</v>
          </cell>
          <cell r="C3657" t="str">
            <v>M3</v>
          </cell>
          <cell r="D3657">
            <v>281.98</v>
          </cell>
        </row>
        <row r="3658">
          <cell r="A3658">
            <v>73469</v>
          </cell>
          <cell r="B3658" t="str">
            <v>BOMBA C/MOTOR A GASOLINA AUTOESCORVANTE PARA AGUA SUJA - 3/4 HPMATERIAIS - OPERACAO</v>
          </cell>
          <cell r="C3658" t="str">
            <v>H</v>
          </cell>
          <cell r="D3658">
            <v>3.33</v>
          </cell>
        </row>
        <row r="3659">
          <cell r="A3659">
            <v>73470</v>
          </cell>
          <cell r="B3659" t="str">
            <v>AREIA PENEIRADA - PREPARO MANUAL - P</v>
          </cell>
          <cell r="C3659" t="str">
            <v>M3</v>
          </cell>
          <cell r="D3659">
            <v>222.36</v>
          </cell>
        </row>
        <row r="3660">
          <cell r="A3660">
            <v>73471</v>
          </cell>
          <cell r="B3660" t="str">
            <v>ARGAMASSA CIMENTO/AREIA 1:3 - PREPARO MANUAL - P</v>
          </cell>
          <cell r="C3660" t="str">
            <v>M3</v>
          </cell>
          <cell r="D3660">
            <v>328.62</v>
          </cell>
        </row>
        <row r="3661">
          <cell r="A3661">
            <v>73472</v>
          </cell>
          <cell r="B3661" t="str">
            <v>CUSTO HORARIO IMPRODUTIVO DIURNO - COMPRESSOR ATLAS COPCO - XA80 170PCM 80 HP</v>
          </cell>
          <cell r="C3661" t="str">
            <v>CHI</v>
          </cell>
          <cell r="D3661">
            <v>17.46</v>
          </cell>
        </row>
        <row r="3662">
          <cell r="A3662">
            <v>73473</v>
          </cell>
          <cell r="B3662" t="str">
            <v>VASSOURA MEC REBOCAVEL LARG DE TRAB 2,44M (CI) EXCL OPERADOR</v>
          </cell>
          <cell r="C3662" t="str">
            <v>H</v>
          </cell>
          <cell r="D3662">
            <v>6.48</v>
          </cell>
        </row>
        <row r="3663">
          <cell r="A3663">
            <v>73474</v>
          </cell>
          <cell r="B3663" t="str">
            <v>ALUGUEL CAMINHAO CARROC FIXA TOCO 7,5T MOTOR DIESEL 132CV (CI) C/MOTORISTA</v>
          </cell>
          <cell r="C3663" t="str">
            <v>H</v>
          </cell>
          <cell r="D3663">
            <v>27.45</v>
          </cell>
        </row>
        <row r="3664">
          <cell r="A3664">
            <v>73475</v>
          </cell>
          <cell r="B3664" t="str">
            <v>TACO DE ALVENARIA (2,5X10X20)CM</v>
          </cell>
          <cell r="C3664" t="str">
            <v>UN</v>
          </cell>
          <cell r="D3664">
            <v>0.39</v>
          </cell>
        </row>
        <row r="3665">
          <cell r="A3665">
            <v>73476</v>
          </cell>
          <cell r="B3665" t="str">
            <v>MOTONIVELADORA MOTOR DIESEL 125CV INCL OPERADOR (CI)</v>
          </cell>
          <cell r="C3665" t="str">
            <v>H</v>
          </cell>
          <cell r="D3665">
            <v>80.099999999999994</v>
          </cell>
        </row>
        <row r="3666">
          <cell r="A3666">
            <v>73477</v>
          </cell>
          <cell r="B3666" t="str">
            <v>MAQUINA DE SOLDA A ARCO 375A DIESEL 33CV (CP) EXCL OPERADOR</v>
          </cell>
          <cell r="C3666" t="str">
            <v>H</v>
          </cell>
          <cell r="D3666">
            <v>33.21</v>
          </cell>
        </row>
        <row r="3667">
          <cell r="A3667">
            <v>73478</v>
          </cell>
          <cell r="B3667" t="str">
            <v>MAQUINA DE JUNTAS GAS 8,25CV PART MANUAL (CP) INCL OPERADOR</v>
          </cell>
          <cell r="C3667" t="str">
            <v>H</v>
          </cell>
          <cell r="D3667">
            <v>67.44</v>
          </cell>
        </row>
        <row r="3668">
          <cell r="A3668">
            <v>73479</v>
          </cell>
          <cell r="B3668" t="str">
            <v>DISTRIBUIDOR BETUME SOB PRESSAO GAS (CP) SOBRE CHASSIS CAMINHAO -INCL ESTE C/MOTORISTA</v>
          </cell>
          <cell r="C3668" t="str">
            <v>H</v>
          </cell>
          <cell r="D3668">
            <v>151.91999999999999</v>
          </cell>
        </row>
        <row r="3669">
          <cell r="A3669">
            <v>73480</v>
          </cell>
          <cell r="B3669" t="str">
            <v>CUSTO HORARIO PRODUTIVO - GUINDASTE MUNK 640/18 - 8T S/CAMINHAO MERCE-DES BENZ 1418/51 - 184 HP</v>
          </cell>
          <cell r="C3669" t="str">
            <v>H</v>
          </cell>
          <cell r="D3669">
            <v>94.25</v>
          </cell>
        </row>
        <row r="3670">
          <cell r="A3670">
            <v>73481</v>
          </cell>
          <cell r="B3670" t="str">
            <v>ESCAVACAO MANUAL DE VALAS EM TERRA COMPACTA, PROF. DE 0 M &lt; H &lt;= 1 M</v>
          </cell>
          <cell r="C3670" t="str">
            <v>M3</v>
          </cell>
          <cell r="D3670">
            <v>17.489999999999998</v>
          </cell>
        </row>
        <row r="3671">
          <cell r="A3671">
            <v>73482</v>
          </cell>
          <cell r="B3671" t="str">
            <v>ARGAMASSA DE CIMENTO E AREIA MEDIA NÃO PENEIRADA, NO TRACO 1:3 – PREPARO MANUAL</v>
          </cell>
          <cell r="C3671" t="str">
            <v>M3</v>
          </cell>
          <cell r="D3671">
            <v>315.22000000000003</v>
          </cell>
        </row>
        <row r="3672">
          <cell r="A3672">
            <v>73483</v>
          </cell>
          <cell r="B3672" t="str">
            <v>CUSTOS C/MAO-DE-OBRA NA OPERACAO/CAMINHAO CARROCERIA FIXA FORD F-12000- 142HP</v>
          </cell>
          <cell r="C3672" t="str">
            <v>H</v>
          </cell>
          <cell r="D3672">
            <v>8.43</v>
          </cell>
        </row>
        <row r="3673">
          <cell r="A3673">
            <v>73484</v>
          </cell>
          <cell r="B3673" t="str">
            <v>CUSTO HORARIO C/MAO-DE-OBRA NA OPERACAO - MOTONIVELADORA CATERPILLAR120G - 125 HP</v>
          </cell>
          <cell r="C3673" t="str">
            <v>H</v>
          </cell>
          <cell r="D3673">
            <v>6.88</v>
          </cell>
        </row>
        <row r="3674">
          <cell r="A3674">
            <v>73485</v>
          </cell>
          <cell r="B3674" t="str">
            <v>CUSTO HORARIO COM MAO-DE-OBRA NA OPERACAO DIURNA - TRATOR DE ESTEIRASCATERPILLAR D6D PS - 163 6A - 140 HP</v>
          </cell>
          <cell r="C3674" t="str">
            <v>H</v>
          </cell>
          <cell r="D3674">
            <v>7.34</v>
          </cell>
        </row>
        <row r="3675">
          <cell r="A3675">
            <v>73486</v>
          </cell>
          <cell r="B3675" t="str">
            <v>MARCO MADEIRA REGIONAL 1A 7X3,5CM - P</v>
          </cell>
          <cell r="C3675" t="str">
            <v>M</v>
          </cell>
          <cell r="D3675">
            <v>15.45</v>
          </cell>
        </row>
        <row r="3676">
          <cell r="A3676">
            <v>73487</v>
          </cell>
          <cell r="B3676" t="str">
            <v>SERRA CIRCULAR MAKITA 5900B 7` 2,3HP - CHI</v>
          </cell>
          <cell r="C3676" t="str">
            <v>H</v>
          </cell>
          <cell r="D3676">
            <v>8.18</v>
          </cell>
        </row>
        <row r="3677">
          <cell r="A3677">
            <v>73488</v>
          </cell>
          <cell r="B3677" t="str">
            <v>MACARANDUBA APARELHADA 3" X 6"</v>
          </cell>
          <cell r="C3677" t="str">
            <v>M</v>
          </cell>
          <cell r="D3677">
            <v>20.45</v>
          </cell>
        </row>
        <row r="3678">
          <cell r="A3678">
            <v>73489</v>
          </cell>
          <cell r="B3678" t="str">
            <v>MACARANDUBA APARELHADA DE 3" X 9"</v>
          </cell>
          <cell r="C3678" t="str">
            <v>M</v>
          </cell>
          <cell r="D3678">
            <v>31.34</v>
          </cell>
        </row>
        <row r="3679">
          <cell r="A3679">
            <v>73490</v>
          </cell>
          <cell r="B3679" t="str">
            <v>TUBO CA-1 CONCR ARMADO P/GALERIAS AGUAS PLUV DIAM=0,80M FORNEC MATCOM AREIA CIMENTO 1:4 - FORNECIMENTO E ASSENTAMENTO, INCLUSIVE TOPOGRAFO</v>
          </cell>
          <cell r="C3679" t="str">
            <v>M</v>
          </cell>
          <cell r="D3679">
            <v>192.66</v>
          </cell>
        </row>
        <row r="3680">
          <cell r="A3680">
            <v>73491</v>
          </cell>
          <cell r="B3680" t="str">
            <v>MAQUINA POLIDORA 4HP 12A 220V EXCL ESMERIL E OPERADOR (CP)</v>
          </cell>
          <cell r="C3680" t="str">
            <v>H</v>
          </cell>
          <cell r="D3680">
            <v>3.22</v>
          </cell>
        </row>
        <row r="3681">
          <cell r="A3681">
            <v>73492</v>
          </cell>
          <cell r="B3681" t="str">
            <v>EXTRUSORA DE GUIAS E SARJETAS S/FORMAS DIESEL 14CV (CP) EXCL OPERADOR</v>
          </cell>
          <cell r="C3681" t="str">
            <v>UN</v>
          </cell>
          <cell r="D3681">
            <v>10.58</v>
          </cell>
        </row>
        <row r="3682">
          <cell r="A3682">
            <v>73493</v>
          </cell>
          <cell r="B3682" t="str">
            <v>TEODOLITO CONVENCIONAL DE MICROMETRO C/LEITURA NUMERICA (CP) PRECISAODE 6S PARA LEVANTAMENTO DE TERRENOS DIVERSOS</v>
          </cell>
          <cell r="C3682" t="str">
            <v>H</v>
          </cell>
          <cell r="D3682">
            <v>2.2200000000000002</v>
          </cell>
        </row>
        <row r="3683">
          <cell r="A3683">
            <v>73495</v>
          </cell>
          <cell r="B3683" t="str">
            <v>TRATOR ESTEIRAS DIESEL APROX 335CV C/LAMINA 5000KG (CP) INCL OPERADOR</v>
          </cell>
          <cell r="C3683" t="str">
            <v>H</v>
          </cell>
          <cell r="D3683">
            <v>550.04999999999995</v>
          </cell>
        </row>
        <row r="3684">
          <cell r="A3684">
            <v>73496</v>
          </cell>
          <cell r="B3684" t="str">
            <v>SOCADOR PNEUMATICO 18,5KG CONSUMO AR 0,82M3/M (CP) INCL OPERADOR</v>
          </cell>
          <cell r="C3684" t="str">
            <v>H</v>
          </cell>
          <cell r="D3684">
            <v>3.52</v>
          </cell>
        </row>
        <row r="3685">
          <cell r="A3685">
            <v>73497</v>
          </cell>
          <cell r="B3685" t="str">
            <v>CHP - COMPRESSOR DE 760PCM, MOTOR DIESEL 269HP, ATLAS COPCO, MOD XA360SB, OU SIMILAR</v>
          </cell>
          <cell r="C3685" t="str">
            <v>H</v>
          </cell>
          <cell r="D3685">
            <v>128.76</v>
          </cell>
        </row>
        <row r="3686">
          <cell r="A3686">
            <v>73498</v>
          </cell>
          <cell r="B3686" t="str">
            <v>PREPARO DE CONCRETO C/MISTURA E AMASSAMENTO, CONDICOES ESPECIAIS, 1 BETONEIRA 320L PROD 1M3/H EXCL MATERIAIS.</v>
          </cell>
          <cell r="C3686" t="str">
            <v>M3</v>
          </cell>
          <cell r="D3686">
            <v>49.28</v>
          </cell>
        </row>
        <row r="3687">
          <cell r="A3687">
            <v>73499</v>
          </cell>
          <cell r="B3687" t="str">
            <v>VERGAS DE CONCRETO ARMADO PARA ALVENARIA COM APROVEITAMENTO DA MADEIRAPOR 10 VEZES</v>
          </cell>
          <cell r="C3687" t="str">
            <v>M3</v>
          </cell>
          <cell r="D3687">
            <v>991.34</v>
          </cell>
        </row>
        <row r="3688">
          <cell r="A3688">
            <v>73500</v>
          </cell>
          <cell r="B3688" t="str">
            <v>ESCAV MANUAL VALA/CAVA MAT 1A CAT 1,5 A 3M EXCL ESG/ESCOR(AREIA ARGILA OU PICARRA)</v>
          </cell>
          <cell r="C3688" t="str">
            <v>M3</v>
          </cell>
          <cell r="D3688">
            <v>30.86</v>
          </cell>
        </row>
        <row r="3689">
          <cell r="A3689">
            <v>73501</v>
          </cell>
          <cell r="B3689" t="str">
            <v>CUSTO HORARIO PRODUTIVO DIURNO - GUINCHO 8 T MUNCK - 640/18 S/CAMINHAO MERCEDES BENZ 1418/51 184 HP</v>
          </cell>
          <cell r="C3689" t="str">
            <v>CHP</v>
          </cell>
          <cell r="D3689">
            <v>87.45</v>
          </cell>
        </row>
        <row r="3690">
          <cell r="A3690">
            <v>73502</v>
          </cell>
          <cell r="B3690" t="str">
            <v>CUSTO HORARIO PRODUTIVO DIURNO - GUINDASTE AUTOPROPELIDO MADAL -MD 10A 45 HP</v>
          </cell>
          <cell r="C3690" t="str">
            <v>CHP</v>
          </cell>
          <cell r="D3690">
            <v>72.489999999999995</v>
          </cell>
        </row>
        <row r="3691">
          <cell r="A3691">
            <v>73503</v>
          </cell>
          <cell r="B3691" t="str">
            <v>TRANSPORTE DE TUBOS DE PVC DN 1000</v>
          </cell>
          <cell r="C3691" t="str">
            <v>M</v>
          </cell>
          <cell r="D3691">
            <v>3.93</v>
          </cell>
        </row>
        <row r="3692">
          <cell r="A3692">
            <v>73504</v>
          </cell>
          <cell r="B3692" t="str">
            <v>TRANSPORTE DE TUBOS DE PVC DN 900</v>
          </cell>
          <cell r="C3692" t="str">
            <v>M</v>
          </cell>
          <cell r="D3692">
            <v>3.32</v>
          </cell>
        </row>
        <row r="3693">
          <cell r="A3693">
            <v>73505</v>
          </cell>
          <cell r="B3693" t="str">
            <v>TRANSPORTE DE TUBOS DE PVC DN 800</v>
          </cell>
          <cell r="C3693" t="str">
            <v>M</v>
          </cell>
          <cell r="D3693">
            <v>2.75</v>
          </cell>
        </row>
        <row r="3694">
          <cell r="A3694">
            <v>73506</v>
          </cell>
          <cell r="B3694" t="str">
            <v>TRANSPORTE DE TUBOS DE PVC DN 700</v>
          </cell>
          <cell r="C3694" t="str">
            <v>M</v>
          </cell>
          <cell r="D3694">
            <v>2.23</v>
          </cell>
        </row>
        <row r="3695">
          <cell r="A3695">
            <v>73507</v>
          </cell>
          <cell r="B3695" t="str">
            <v>TRANSPORTE DE TUBOS DE PVC DN 600</v>
          </cell>
          <cell r="C3695" t="str">
            <v>M</v>
          </cell>
          <cell r="D3695">
            <v>1.74</v>
          </cell>
        </row>
        <row r="3696">
          <cell r="A3696">
            <v>73508</v>
          </cell>
          <cell r="B3696" t="str">
            <v>TRANSPORTE DE TUBOS DE PVC DN 500</v>
          </cell>
          <cell r="C3696" t="str">
            <v>M</v>
          </cell>
          <cell r="D3696">
            <v>1.33</v>
          </cell>
        </row>
        <row r="3697">
          <cell r="A3697">
            <v>73509</v>
          </cell>
          <cell r="B3697" t="str">
            <v>TRANSPORTE DE TUBOS DE PVC DN 400</v>
          </cell>
          <cell r="C3697" t="str">
            <v>M</v>
          </cell>
          <cell r="D3697">
            <v>0.97</v>
          </cell>
        </row>
        <row r="3698">
          <cell r="A3698">
            <v>73510</v>
          </cell>
          <cell r="B3698" t="str">
            <v>TRANSPORTE DE TUBOS DE FERRO DUTIL DN 1200</v>
          </cell>
          <cell r="C3698" t="str">
            <v>M</v>
          </cell>
          <cell r="D3698">
            <v>10.130000000000001</v>
          </cell>
        </row>
        <row r="3699">
          <cell r="A3699">
            <v>73511</v>
          </cell>
          <cell r="B3699" t="str">
            <v>TRANSPORTE DE TUBOS DE FERRO DUTIL DN 1100</v>
          </cell>
          <cell r="C3699" t="str">
            <v>M</v>
          </cell>
          <cell r="D3699">
            <v>8.74</v>
          </cell>
        </row>
        <row r="3700">
          <cell r="A3700">
            <v>73512</v>
          </cell>
          <cell r="B3700" t="str">
            <v>TRANSPORTE DE TUBOS DE FERRO DUTIL DN 1000</v>
          </cell>
          <cell r="C3700" t="str">
            <v>M</v>
          </cell>
          <cell r="D3700">
            <v>7.58</v>
          </cell>
        </row>
        <row r="3701">
          <cell r="A3701">
            <v>73513</v>
          </cell>
          <cell r="B3701" t="str">
            <v>TRANSPORTE DE TUBOS DE FERRO DUTIL DN 900</v>
          </cell>
          <cell r="C3701" t="str">
            <v>M</v>
          </cell>
          <cell r="D3701">
            <v>6.39</v>
          </cell>
        </row>
        <row r="3702">
          <cell r="A3702">
            <v>73514</v>
          </cell>
          <cell r="B3702" t="str">
            <v>TRANSPORTE DE TUBOS DE FERRO DUTIL DN 800</v>
          </cell>
          <cell r="C3702" t="str">
            <v>M</v>
          </cell>
          <cell r="D3702">
            <v>5.3</v>
          </cell>
        </row>
        <row r="3703">
          <cell r="A3703">
            <v>73515</v>
          </cell>
          <cell r="B3703" t="str">
            <v>TRANSPORTE DE TUBOS DE FERRO DUTIL DN 700</v>
          </cell>
          <cell r="C3703" t="str">
            <v>M</v>
          </cell>
          <cell r="D3703">
            <v>4.29</v>
          </cell>
        </row>
        <row r="3704">
          <cell r="A3704">
            <v>73516</v>
          </cell>
          <cell r="B3704" t="str">
            <v>TRANSPORTE DE TUBOS DE FERRO DUTIL DN 600</v>
          </cell>
          <cell r="C3704" t="str">
            <v>M</v>
          </cell>
          <cell r="D3704">
            <v>3.38</v>
          </cell>
        </row>
        <row r="3705">
          <cell r="A3705">
            <v>73517</v>
          </cell>
          <cell r="B3705" t="str">
            <v>TRANSPORTE DE TUBOS DE FERRO DUTIL DN 500</v>
          </cell>
          <cell r="C3705" t="str">
            <v>M</v>
          </cell>
          <cell r="D3705">
            <v>2.56</v>
          </cell>
        </row>
        <row r="3706">
          <cell r="A3706">
            <v>73518</v>
          </cell>
          <cell r="B3706" t="str">
            <v>TRANSPORTE DE TUBOS DE FERRO DUTIL DN 450</v>
          </cell>
          <cell r="C3706" t="str">
            <v>M</v>
          </cell>
          <cell r="D3706">
            <v>2.2200000000000002</v>
          </cell>
        </row>
        <row r="3707">
          <cell r="A3707">
            <v>73519</v>
          </cell>
          <cell r="B3707" t="str">
            <v>TRANSPORTE DE TUBOS DE FERRO DUTIL DN 400</v>
          </cell>
          <cell r="C3707" t="str">
            <v>M</v>
          </cell>
          <cell r="D3707">
            <v>1.86</v>
          </cell>
        </row>
        <row r="3708">
          <cell r="A3708">
            <v>73520</v>
          </cell>
          <cell r="B3708" t="str">
            <v>TRANSPORTE DE TUBOS DE FERRO DUTIL DN 350</v>
          </cell>
          <cell r="C3708" t="str">
            <v>M</v>
          </cell>
          <cell r="D3708">
            <v>1.56</v>
          </cell>
        </row>
        <row r="3709">
          <cell r="A3709">
            <v>73521</v>
          </cell>
          <cell r="B3709" t="str">
            <v>TRANSPORTE DE TUBOS DE FERRO DUTIL DN 300</v>
          </cell>
          <cell r="C3709" t="str">
            <v>M</v>
          </cell>
          <cell r="D3709">
            <v>1.26</v>
          </cell>
        </row>
        <row r="3710">
          <cell r="A3710">
            <v>73522</v>
          </cell>
          <cell r="B3710" t="str">
            <v>TRANSPORTE DE TUBOS DE FERRO DUTIL DN 250</v>
          </cell>
          <cell r="C3710" t="str">
            <v>M</v>
          </cell>
          <cell r="D3710">
            <v>0.99</v>
          </cell>
        </row>
        <row r="3711">
          <cell r="A3711">
            <v>73523</v>
          </cell>
          <cell r="B3711" t="str">
            <v>TRANSPORTE DE TUBOS DE FERRO DUTIL DN 200</v>
          </cell>
          <cell r="C3711" t="str">
            <v>M</v>
          </cell>
          <cell r="D3711">
            <v>0.75</v>
          </cell>
        </row>
        <row r="3712">
          <cell r="A3712">
            <v>73524</v>
          </cell>
          <cell r="B3712" t="str">
            <v>TRANSPORTE DE TUBOS DE FERRO DUTIL DN 150</v>
          </cell>
          <cell r="C3712" t="str">
            <v>M</v>
          </cell>
          <cell r="D3712">
            <v>0.59</v>
          </cell>
        </row>
        <row r="3713">
          <cell r="A3713">
            <v>73525</v>
          </cell>
          <cell r="B3713" t="str">
            <v>CORTE ACO CA-60 DIAM 6,4 A 8,0MM</v>
          </cell>
          <cell r="C3713" t="str">
            <v>KG</v>
          </cell>
          <cell r="D3713">
            <v>1.9</v>
          </cell>
        </row>
        <row r="3714">
          <cell r="A3714">
            <v>73526</v>
          </cell>
          <cell r="B3714" t="str">
            <v>ARGAMASSA TRACO 1:7 (CIMENTO E AREIA), PREPARO MANUAL</v>
          </cell>
          <cell r="C3714" t="str">
            <v>M3</v>
          </cell>
          <cell r="D3714">
            <v>214.04</v>
          </cell>
        </row>
        <row r="3715">
          <cell r="A3715">
            <v>73527</v>
          </cell>
          <cell r="B3715" t="str">
            <v>ARGAMASSA TRACO 1:2 (CIMENTO E AREIA), PREPARO MANUAL</v>
          </cell>
          <cell r="C3715" t="str">
            <v>M3</v>
          </cell>
          <cell r="D3715">
            <v>398.78</v>
          </cell>
        </row>
        <row r="3716">
          <cell r="A3716">
            <v>73528</v>
          </cell>
          <cell r="B3716" t="str">
            <v>LANCAMENTO CONCRETO P/PECAS ARMADAS PROD 2 M3/H INCL TRANSPHORIZ C/CARRINHOS ATE 20M VERT C/TORRE ATE 10M GUINCHO COLOCACAO ADENS E ACAB.</v>
          </cell>
          <cell r="C3716" t="str">
            <v>M3</v>
          </cell>
          <cell r="D3716">
            <v>49.18</v>
          </cell>
        </row>
        <row r="3717">
          <cell r="A3717">
            <v>73529</v>
          </cell>
          <cell r="B3717" t="str">
            <v>INSTALACAO DE AQUECIMENTO E ARMAZENAMENTO DE ASFALTO (CP) EM 2 TANQUESDE 30000L CADA - INCL OPERADOR</v>
          </cell>
          <cell r="C3717" t="str">
            <v>H</v>
          </cell>
          <cell r="D3717">
            <v>50.29</v>
          </cell>
        </row>
        <row r="3718">
          <cell r="A3718">
            <v>73530</v>
          </cell>
          <cell r="B3718" t="str">
            <v>VASSOURA MEC REBOCAVEL LARG DE TRAB 2,44M (CP) EXCL OPERADOR</v>
          </cell>
          <cell r="C3718" t="str">
            <v>H</v>
          </cell>
          <cell r="D3718">
            <v>8.8000000000000007</v>
          </cell>
        </row>
        <row r="3719">
          <cell r="A3719">
            <v>73531</v>
          </cell>
          <cell r="B3719" t="str">
            <v>ALUGUEL CAMINHAO BASCUL NO TOCO 4M3 MOTOR DIESEL 85CV (CP) C/MOTORISTA</v>
          </cell>
          <cell r="C3719" t="str">
            <v>H</v>
          </cell>
          <cell r="D3719">
            <v>68.569999999999993</v>
          </cell>
        </row>
        <row r="3720">
          <cell r="A3720">
            <v>73532</v>
          </cell>
          <cell r="B3720" t="str">
            <v>CUSTO HORARIO PRODUTIVO - TALHA MANUAL</v>
          </cell>
          <cell r="C3720" t="str">
            <v>CHP</v>
          </cell>
          <cell r="D3720">
            <v>0.37</v>
          </cell>
        </row>
        <row r="3721">
          <cell r="A3721">
            <v>73533</v>
          </cell>
          <cell r="B3721" t="str">
            <v>CONCRETO P/CAMADAS PREPARATORIAS 180KG/M3 CIMENTO SOMENTE MATERIAISINCL 5% PERDAS.</v>
          </cell>
          <cell r="C3721" t="str">
            <v>M3</v>
          </cell>
          <cell r="D3721">
            <v>201.52</v>
          </cell>
        </row>
        <row r="3722">
          <cell r="A3722">
            <v>73534</v>
          </cell>
          <cell r="B3722" t="str">
            <v>CUSTO HORARIO IMPRODUTIVO DIURNO-RETRO-ESCAVADEIRA SOBRE RODAS - CASE580 H - 74 HP</v>
          </cell>
          <cell r="C3722" t="str">
            <v>CHI</v>
          </cell>
          <cell r="D3722">
            <v>40.340000000000003</v>
          </cell>
        </row>
        <row r="3723">
          <cell r="A3723">
            <v>73535</v>
          </cell>
          <cell r="B3723" t="str">
            <v>CHP - CAMINHAO C/GUINCHO 6T, MOTOR DIESEL 136HP, M. BENZ MOD L1214,MUNCK MOD, M 640/18, OU SIMILAR</v>
          </cell>
          <cell r="C3723" t="str">
            <v>H</v>
          </cell>
          <cell r="D3723">
            <v>117</v>
          </cell>
        </row>
        <row r="3724">
          <cell r="A3724">
            <v>73536</v>
          </cell>
          <cell r="B3724" t="str">
            <v>BOMBA C/MOTOR A GASOLINA AUTOESCORVANTE PARA AGUA SUJA - 3/4HPCHP DIURNA</v>
          </cell>
          <cell r="C3724" t="str">
            <v>CHP</v>
          </cell>
          <cell r="D3724">
            <v>3.85</v>
          </cell>
        </row>
        <row r="3725">
          <cell r="A3725">
            <v>73537</v>
          </cell>
          <cell r="B3725" t="str">
            <v>ESCAV MANUAL VALA/CAVA MAT 1A CAT 4,5 A 6M EXCL ESG/ESCOR(AREIA ARGILA OU PICARRA)</v>
          </cell>
          <cell r="C3725" t="str">
            <v>M3</v>
          </cell>
          <cell r="D3725">
            <v>54.86</v>
          </cell>
        </row>
        <row r="3726">
          <cell r="A3726">
            <v>73538</v>
          </cell>
          <cell r="B3726" t="str">
            <v>MAQUINA DE DEMARCAR FAIXAS AUTOPROP. - CHP</v>
          </cell>
          <cell r="C3726" t="str">
            <v>CHP</v>
          </cell>
          <cell r="D3726">
            <v>128.01</v>
          </cell>
        </row>
        <row r="3727">
          <cell r="A3727">
            <v>73539</v>
          </cell>
          <cell r="B3727" t="str">
            <v>DOBRADICA LATAO CROMADO 3X3" C/ANEL - P</v>
          </cell>
          <cell r="C3727" t="str">
            <v>UN</v>
          </cell>
          <cell r="D3727">
            <v>13.43</v>
          </cell>
        </row>
        <row r="3728">
          <cell r="A3728">
            <v>73540</v>
          </cell>
          <cell r="B3728" t="str">
            <v>COLOCACAO CUBA LOUCA/ACO INOX EXCLUSIVE CUBA/COMPLEMENTO - P</v>
          </cell>
          <cell r="C3728" t="str">
            <v>UN</v>
          </cell>
          <cell r="D3728">
            <v>16.88</v>
          </cell>
        </row>
        <row r="3729">
          <cell r="A3729">
            <v>73541</v>
          </cell>
          <cell r="B3729" t="str">
            <v>COLOCACAO BANCA MARMORE/GRANITO/ACO INOX EXCLUSIVE BANCA - P</v>
          </cell>
          <cell r="C3729" t="str">
            <v>M</v>
          </cell>
          <cell r="D3729">
            <v>33.200000000000003</v>
          </cell>
        </row>
        <row r="3730">
          <cell r="A3730">
            <v>73542</v>
          </cell>
          <cell r="B3730" t="str">
            <v>BUCHA/ARRUELA ALUMINIO 3/4" - P</v>
          </cell>
          <cell r="C3730" t="str">
            <v>CJ</v>
          </cell>
          <cell r="D3730">
            <v>0.93</v>
          </cell>
        </row>
        <row r="3731">
          <cell r="A3731">
            <v>73543</v>
          </cell>
          <cell r="B3731" t="str">
            <v>BUCHA/ARRUELA ALUMINIO 1/2" - P</v>
          </cell>
          <cell r="C3731" t="str">
            <v>CJ</v>
          </cell>
          <cell r="D3731">
            <v>0.78</v>
          </cell>
        </row>
        <row r="3732">
          <cell r="A3732">
            <v>73544</v>
          </cell>
          <cell r="B3732" t="str">
            <v>ARGAMASSA CIMENTO/CAL HIDRATADA/AREIA PENEIRADA 1:3:10 - PREPARO MANUAL - P</v>
          </cell>
          <cell r="C3732" t="str">
            <v>M3</v>
          </cell>
          <cell r="D3732">
            <v>484.16</v>
          </cell>
        </row>
        <row r="3733">
          <cell r="A3733">
            <v>73545</v>
          </cell>
          <cell r="B3733" t="str">
            <v>ARGAMASSA TRACO 1:2:9 (CIMENTO, CAL E AREIA), PREPARO MANUAL</v>
          </cell>
          <cell r="C3733" t="str">
            <v>M3</v>
          </cell>
          <cell r="D3733">
            <v>253.76</v>
          </cell>
        </row>
        <row r="3734">
          <cell r="A3734">
            <v>73546</v>
          </cell>
          <cell r="B3734" t="str">
            <v>ARGAMASSA TRACO 1:2:8 (CIMENTO, CAL E AREIA SEM PENEIRAR), PREPARO MANUAL</v>
          </cell>
          <cell r="C3734" t="str">
            <v>M3</v>
          </cell>
          <cell r="D3734">
            <v>269.95</v>
          </cell>
        </row>
        <row r="3735">
          <cell r="A3735">
            <v>73547</v>
          </cell>
          <cell r="B3735" t="str">
            <v>ARGAMASSA TRACO 1:2:6 (CIMENTO, CAL E AREIA SEM PENEIRAR), PREPARO MANUAL</v>
          </cell>
          <cell r="C3735" t="str">
            <v>M3</v>
          </cell>
          <cell r="D3735">
            <v>319.33</v>
          </cell>
        </row>
        <row r="3736">
          <cell r="A3736">
            <v>73548</v>
          </cell>
          <cell r="B3736" t="str">
            <v>ARGAMASSA TRACO 1:3 (CIMENTO E AREIA), PREPARO MANUAL, INCLUSO ADITIVOIMPERMEABILIZANTE</v>
          </cell>
          <cell r="C3736" t="str">
            <v>M3</v>
          </cell>
          <cell r="D3736">
            <v>386.4</v>
          </cell>
        </row>
        <row r="3737">
          <cell r="A3737">
            <v>73549</v>
          </cell>
          <cell r="B3737" t="str">
            <v>ARGAMASSA TRACO 1:4 (CIMENTO E AREIA), PREPARO MANUAL, INCLUSO ADITIVOIMPERMEABILIZANTE</v>
          </cell>
          <cell r="C3737" t="str">
            <v>M3</v>
          </cell>
          <cell r="D3737">
            <v>389.64</v>
          </cell>
        </row>
        <row r="3738">
          <cell r="A3738">
            <v>73550</v>
          </cell>
          <cell r="B3738" t="str">
            <v>ARGAMASSA TRACO 1:1:6 (CIMENTO, CAL E AREIA SEM PENEIRAR), PREPARO MANUAL</v>
          </cell>
          <cell r="C3738" t="str">
            <v>M3</v>
          </cell>
          <cell r="D3738">
            <v>274.56</v>
          </cell>
        </row>
        <row r="3739">
          <cell r="A3739">
            <v>73551</v>
          </cell>
          <cell r="B3739" t="str">
            <v>ARGAMASSA TRACO 1:4 (CIMENTO E PEDRISCO), PREPARO MANUAL</v>
          </cell>
          <cell r="C3739" t="str">
            <v>M3</v>
          </cell>
          <cell r="D3739">
            <v>309.14</v>
          </cell>
        </row>
        <row r="3740">
          <cell r="A3740">
            <v>73552</v>
          </cell>
          <cell r="B3740" t="str">
            <v>ARGAMASSA TRACO 1:6 (CIMENTO E AREIA), PREPARO MANUAL</v>
          </cell>
          <cell r="C3740" t="str">
            <v>M3</v>
          </cell>
          <cell r="D3740">
            <v>229.42</v>
          </cell>
        </row>
        <row r="3741">
          <cell r="A3741">
            <v>73553</v>
          </cell>
          <cell r="B3741" t="str">
            <v>MAQUINA DE PINTAR FAIXA CONSMAQ FX24 14HP - CHP</v>
          </cell>
          <cell r="C3741" t="str">
            <v>H</v>
          </cell>
          <cell r="D3741">
            <v>183.49</v>
          </cell>
        </row>
        <row r="3742">
          <cell r="A3742">
            <v>73554</v>
          </cell>
          <cell r="B3742" t="str">
            <v>MACARANDUBA APARELHADA 3" X 3"</v>
          </cell>
          <cell r="C3742" t="str">
            <v>M</v>
          </cell>
          <cell r="D3742">
            <v>10.220000000000001</v>
          </cell>
        </row>
        <row r="3743">
          <cell r="A3743">
            <v>73555</v>
          </cell>
          <cell r="B3743" t="str">
            <v>TACO DE CANELA 2,5X10X10CM</v>
          </cell>
          <cell r="C3743" t="str">
            <v>UN</v>
          </cell>
          <cell r="D3743">
            <v>0.19</v>
          </cell>
        </row>
        <row r="3744">
          <cell r="A3744">
            <v>73556</v>
          </cell>
          <cell r="B3744" t="str">
            <v>ACO CA50 B DIAM DE 1/4" E 1/2" (MEDIA)</v>
          </cell>
          <cell r="C3744" t="str">
            <v>KG</v>
          </cell>
          <cell r="D3744">
            <v>3.69</v>
          </cell>
        </row>
        <row r="3745">
          <cell r="A3745">
            <v>73557</v>
          </cell>
          <cell r="B3745" t="str">
            <v>MAQUINA POLIDORA 4HP 12AMP 220V EXCL ESMERIL E OPERADOR (CI)</v>
          </cell>
          <cell r="C3745" t="str">
            <v>H</v>
          </cell>
          <cell r="D3745">
            <v>1.0900000000000001</v>
          </cell>
        </row>
        <row r="3746">
          <cell r="A3746">
            <v>73558</v>
          </cell>
          <cell r="B3746" t="str">
            <v>EXTRUSORA DE GUIAS E SARJETAS S/FORMAS DIESEL 14CV (CI) EXCL OPERADOR</v>
          </cell>
          <cell r="C3746" t="str">
            <v>H</v>
          </cell>
          <cell r="D3746">
            <v>3.63</v>
          </cell>
        </row>
        <row r="3747">
          <cell r="A3747">
            <v>73559</v>
          </cell>
          <cell r="B3747" t="str">
            <v>USINA PRE-MISTURADORA DE SOLOS CAPAC 350/600T/H (CI) INCL EQUIPEDE OPERACAO</v>
          </cell>
          <cell r="C3747" t="str">
            <v>H</v>
          </cell>
          <cell r="D3747">
            <v>150.66</v>
          </cell>
        </row>
        <row r="3748">
          <cell r="A3748">
            <v>73560</v>
          </cell>
          <cell r="B3748" t="str">
            <v>SOCADOR PNEUMATICO 18.5KG CONSUMO AR 0,82M3/M (CI) INCL OPERADOR</v>
          </cell>
          <cell r="C3748" t="str">
            <v>H</v>
          </cell>
          <cell r="D3748">
            <v>2.72</v>
          </cell>
        </row>
        <row r="3749">
          <cell r="A3749">
            <v>73561</v>
          </cell>
          <cell r="B3749" t="str">
            <v>POSTE CONCRETO CIRCULAR 11,0M - 600KG</v>
          </cell>
          <cell r="C3749" t="str">
            <v>UN</v>
          </cell>
          <cell r="D3749">
            <v>1097.3399999999999</v>
          </cell>
        </row>
        <row r="3750">
          <cell r="A3750">
            <v>73562</v>
          </cell>
          <cell r="B3750" t="str">
            <v>NIVEL WILD-NA-Z</v>
          </cell>
          <cell r="C3750" t="str">
            <v>H</v>
          </cell>
          <cell r="D3750">
            <v>0.73</v>
          </cell>
        </row>
        <row r="3751">
          <cell r="A3751">
            <v>73563</v>
          </cell>
          <cell r="B3751" t="str">
            <v>TRATOR ESTEIRAS DIESEL APROX 335CV C/LAMINA 5000KG (CI) INCL OPERADOR</v>
          </cell>
          <cell r="C3751" t="str">
            <v>H</v>
          </cell>
          <cell r="D3751">
            <v>238.11</v>
          </cell>
        </row>
        <row r="3752">
          <cell r="A3752">
            <v>73564</v>
          </cell>
          <cell r="B3752" t="str">
            <v>CORTE REMOCAO DO PAVIMENTO APICOAMENTO LAJE FORMAS E CONCRETAGEM BER-COS FCK=25MPA-24H UTILIZANDO GRAUTH</v>
          </cell>
          <cell r="C3752" t="str">
            <v>M</v>
          </cell>
          <cell r="D3752">
            <v>256.08999999999997</v>
          </cell>
        </row>
        <row r="3753">
          <cell r="A3753">
            <v>73565</v>
          </cell>
          <cell r="B3753" t="str">
            <v>LANCAMENTO CONCRETO P/PECAS ARMADAS PROD 2 M3/H INCL APENASTRANSP HORIZ C/CARRINHOS ATE 20M COLOCACAO ADENS E ACAB.</v>
          </cell>
          <cell r="C3753" t="str">
            <v>M3</v>
          </cell>
          <cell r="D3753">
            <v>30.6</v>
          </cell>
        </row>
        <row r="3754">
          <cell r="A3754">
            <v>73566</v>
          </cell>
          <cell r="B3754" t="str">
            <v>ESCAV.MEC (ESCAV HIDR)VALA ESCOR PROF=4,5 A 6M MAT 1A CAT EXCL ESGOTAMENTO E ESCORAMENTO.</v>
          </cell>
          <cell r="C3754" t="str">
            <v>M3</v>
          </cell>
          <cell r="D3754">
            <v>11.75</v>
          </cell>
        </row>
        <row r="3755">
          <cell r="A3755">
            <v>73567</v>
          </cell>
          <cell r="B3755" t="str">
            <v>ESCAV.MEC (ESCAV HIDR)VALA ESCOR PROF=3 A 4,5M MAT 1A CAT EXCLESGOTAMENTO E ESCORAMENTO.</v>
          </cell>
          <cell r="C3755" t="str">
            <v>M3</v>
          </cell>
          <cell r="D3755">
            <v>8.0500000000000007</v>
          </cell>
        </row>
        <row r="3756">
          <cell r="A3756">
            <v>73568</v>
          </cell>
          <cell r="B3756" t="str">
            <v>ESCAV.MEC (ESCAV HIDR)VALA ESCOR PROF=1,5 A 3M MAT 1A CAT EXCLESGOTAMENTO E ESCORAMENTO.</v>
          </cell>
          <cell r="C3756" t="str">
            <v>M3</v>
          </cell>
          <cell r="D3756">
            <v>5.46</v>
          </cell>
        </row>
        <row r="3757">
          <cell r="A3757">
            <v>73569</v>
          </cell>
          <cell r="B3757" t="str">
            <v>ESCAV.MEC (ESCAV HIDR)VALA ESCOR PROF&gt;1,5M MAT 1A CAT EXCL ESG/ESCORAMENTO.</v>
          </cell>
          <cell r="C3757" t="str">
            <v>M3</v>
          </cell>
          <cell r="D3757">
            <v>4.78</v>
          </cell>
        </row>
        <row r="3758">
          <cell r="A3758">
            <v>73570</v>
          </cell>
          <cell r="B3758" t="str">
            <v>ESCAV.MEC (ESCAV HIDR)VALA ESCOR PROF=4,5 A 6M MAT 1A C/REDUTORESPRODUT(CAVAS FUNDACOES/PEDRAS/INST PREDIAIS/OUTROS)EXCL ESG/ESCORAMENTO.</v>
          </cell>
          <cell r="C3758" t="str">
            <v>M3</v>
          </cell>
          <cell r="D3758">
            <v>30.63</v>
          </cell>
        </row>
        <row r="3759">
          <cell r="A3759">
            <v>73571</v>
          </cell>
          <cell r="B3759" t="str">
            <v>ESCAV.MEC. (ESCAV HIDR)VALA ESCOR DE 3 A 4,5M MAT 1A C/REDUTORESPRODUTIVIDADE(CAVAS FUNDACOES/PEDRAS/INST PREDIAIS/OUTROS) -EXCLUSIVE ESGOT. E ESCORAMENTO.</v>
          </cell>
          <cell r="C3759" t="str">
            <v>M3</v>
          </cell>
          <cell r="D3759">
            <v>19.18</v>
          </cell>
        </row>
        <row r="3760">
          <cell r="A3760">
            <v>73572</v>
          </cell>
          <cell r="B3760" t="str">
            <v>ESCAV.MEC. (ESCAV HIDR)VALA ESCOR DE 1,5 A 3MMAT 1A C/REDUTOR PRODUTIVIDADE(CAVAS FUNDACOES/PEDRAS/INST PREDIAIS/OUTROS)EXCLESGOTAMENTO E ESCORAMENTO.</v>
          </cell>
          <cell r="C3760" t="str">
            <v>M3</v>
          </cell>
          <cell r="D3760">
            <v>13.25</v>
          </cell>
        </row>
        <row r="3761">
          <cell r="A3761">
            <v>73573</v>
          </cell>
          <cell r="B3761" t="str">
            <v>ESCAV MEC.VALA(ESCAV HIDR)ESCOR ATE 1,5MMAT 1A C/REDUTOR PRODUT (CAVAFUND/PEDRAS/INST PREDIAIS/OUTROS) EXCL ESGOT / ESCORAMENTO.</v>
          </cell>
          <cell r="C3761" t="str">
            <v>M3</v>
          </cell>
          <cell r="D3761">
            <v>12.56</v>
          </cell>
        </row>
        <row r="3762">
          <cell r="A3762">
            <v>73574</v>
          </cell>
          <cell r="B3762" t="str">
            <v>ESCAV.MEC. VALA N ESCOR DE 4,5 A 6M(ESCAV HIDRAUL 0,78M3)MAT1ACAT EXCLESGOTAMENTO.</v>
          </cell>
          <cell r="C3762" t="str">
            <v>M3</v>
          </cell>
          <cell r="D3762">
            <v>6.88</v>
          </cell>
        </row>
        <row r="3763">
          <cell r="A3763">
            <v>73575</v>
          </cell>
          <cell r="B3763" t="str">
            <v>ESCAV MEC VALA N ESCOR DE 3 A 4,5M(ESCAV HIDRAUL O,78M3)MAT 1A CAT EXCL ESGOTAMENTO.</v>
          </cell>
          <cell r="C3763" t="str">
            <v>M3</v>
          </cell>
          <cell r="D3763">
            <v>5.63</v>
          </cell>
        </row>
        <row r="3764">
          <cell r="A3764">
            <v>73576</v>
          </cell>
          <cell r="B3764" t="str">
            <v>ESCAV MEC VALA N ESCOR DE1,5 A 3M(ESCAV HIDRAUL 0,78M3)MAT 1A CAT EXCLESGOTAMENTOO.</v>
          </cell>
          <cell r="C3764" t="str">
            <v>M3</v>
          </cell>
          <cell r="D3764">
            <v>4.49</v>
          </cell>
        </row>
        <row r="3765">
          <cell r="A3765">
            <v>73577</v>
          </cell>
          <cell r="B3765" t="str">
            <v>ESCAV MEC VALA N ESCOR DE 4,5 A 6M PROF (C/ESCAV HIDR 0,78M3) MAT 1A CAT C/REDUTOR(C/PEDRAS/INST PREDIAIS/OUTROS REDUTORES PRODUT OU CAVASFUND) EXCL ESGOTAMENTO</v>
          </cell>
          <cell r="C3765" t="str">
            <v>M3</v>
          </cell>
          <cell r="D3765">
            <v>16.809999999999999</v>
          </cell>
        </row>
        <row r="3766">
          <cell r="A3766">
            <v>73578</v>
          </cell>
          <cell r="B3766" t="str">
            <v>ESCAV MEC VALA N ESCOR DE 3 A 4,5M PROF(C/ESCAV HIDR0,78M3) MAT 1A CATC/ REDUTOR(C/PEDRAS/INST PREDIAIS/OUTROS REDUT PRODUT. OU CAVAS FUND)EXCL ESGOTAMENTO</v>
          </cell>
          <cell r="C3766" t="str">
            <v>M3</v>
          </cell>
          <cell r="D3766">
            <v>13.49</v>
          </cell>
        </row>
        <row r="3767">
          <cell r="A3767">
            <v>73579</v>
          </cell>
          <cell r="B3767" t="str">
            <v>ESCAV MEC VALA N ESCOR DE 1,5 A 3M PROF(C/ESCAV HIDRAUL 0,78M3) MAT 1ACAT C/REDUTOR(C/PEDRAS/INST PREDIAIS/OUTROS REDUT PRODUT. OU CAVAS FUND) EXCL ESGOTAMENTO.</v>
          </cell>
          <cell r="C3767" t="str">
            <v>M3</v>
          </cell>
          <cell r="D3767">
            <v>11.7</v>
          </cell>
        </row>
        <row r="3768">
          <cell r="A3768">
            <v>73580</v>
          </cell>
          <cell r="B3768" t="str">
            <v>ESCAV MEC.VALA N ESCORADA(C/ESCAV HIDRAUL 0,78M3) ATE 1,5M PROF MAT 1AC/REDUTOR(C/PEDRAS/INST PREDIAIS/OUTROS REDUT PRODUT OU CAVAS FUND) EXCL ESGOTAM</v>
          </cell>
          <cell r="C3768" t="str">
            <v>M3</v>
          </cell>
          <cell r="D3768">
            <v>10.199999999999999</v>
          </cell>
        </row>
        <row r="3769">
          <cell r="A3769">
            <v>73581</v>
          </cell>
          <cell r="B3769" t="str">
            <v>POSTE CONCRETO CIRC 7M/CARGA TOPO 300KG C/ESCAV-EXCL TRANSP</v>
          </cell>
          <cell r="C3769" t="str">
            <v>UN</v>
          </cell>
          <cell r="D3769">
            <v>554.21</v>
          </cell>
        </row>
        <row r="3770">
          <cell r="A3770">
            <v>73582</v>
          </cell>
          <cell r="B3770" t="str">
            <v>TRATOR ESTEIRAS DIESEL APROX 200CV C/LAMINA 2500KG (CF) INCL OPERADOR</v>
          </cell>
          <cell r="C3770" t="str">
            <v>H</v>
          </cell>
          <cell r="D3770">
            <v>126.12</v>
          </cell>
        </row>
        <row r="3771">
          <cell r="A3771">
            <v>73583</v>
          </cell>
          <cell r="B3771" t="str">
            <v>CUSTO HORARIO PRODUTIVO - MOTONIVELADORA CATERPILLAR 120G - 125 HP</v>
          </cell>
          <cell r="C3771" t="str">
            <v>H</v>
          </cell>
          <cell r="D3771">
            <v>149.84</v>
          </cell>
        </row>
        <row r="3772">
          <cell r="A3772">
            <v>73584</v>
          </cell>
          <cell r="B3772" t="str">
            <v>PEROBA ROSA 3" X 3"</v>
          </cell>
          <cell r="C3772" t="str">
            <v>M</v>
          </cell>
          <cell r="D3772">
            <v>10.220000000000001</v>
          </cell>
        </row>
        <row r="3773">
          <cell r="A3773">
            <v>73585</v>
          </cell>
          <cell r="B3773" t="str">
            <v>CAMINHAO CARROCERIA FIXA FORD F-12000 12T / 142CV</v>
          </cell>
          <cell r="C3773" t="str">
            <v>CHP</v>
          </cell>
          <cell r="D3773">
            <v>95.96</v>
          </cell>
        </row>
        <row r="3774">
          <cell r="A3774">
            <v>73586</v>
          </cell>
          <cell r="B3774" t="str">
            <v>CUSTO HORARIO PRODUTIVO DIURNO - TRATOR DE ESTEIRAS CATERPILLARD6D PS - 163 6A - 140 HP</v>
          </cell>
          <cell r="C3774" t="str">
            <v>CHP</v>
          </cell>
          <cell r="D3774">
            <v>173.2</v>
          </cell>
        </row>
        <row r="3775">
          <cell r="A3775">
            <v>73587</v>
          </cell>
          <cell r="B3775" t="str">
            <v>TRANSPORTE DE TUBOS DE PVC DN 350</v>
          </cell>
          <cell r="C3775" t="str">
            <v>M</v>
          </cell>
          <cell r="D3775">
            <v>0.67</v>
          </cell>
        </row>
        <row r="3776">
          <cell r="A3776">
            <v>73588</v>
          </cell>
          <cell r="B3776" t="str">
            <v>TRANSPORTE DE TUBOS DE PVC DN 300</v>
          </cell>
          <cell r="C3776" t="str">
            <v>M</v>
          </cell>
          <cell r="D3776">
            <v>0.45</v>
          </cell>
        </row>
        <row r="3777">
          <cell r="A3777">
            <v>73589</v>
          </cell>
          <cell r="B3777" t="str">
            <v>TRANSPORTE DE TUBOS DE PVC DN 250</v>
          </cell>
          <cell r="C3777" t="str">
            <v>M</v>
          </cell>
          <cell r="D3777">
            <v>0.31</v>
          </cell>
        </row>
        <row r="3778">
          <cell r="A3778">
            <v>73590</v>
          </cell>
          <cell r="B3778" t="str">
            <v>TRANSPORTE DE TUBOS DE PVC DN 200</v>
          </cell>
          <cell r="C3778" t="str">
            <v>M</v>
          </cell>
          <cell r="D3778">
            <v>0.19</v>
          </cell>
        </row>
        <row r="3779">
          <cell r="A3779">
            <v>73591</v>
          </cell>
          <cell r="B3779" t="str">
            <v>TRANSPORTE DE TUBOS DE PVC DN 150</v>
          </cell>
          <cell r="C3779" t="str">
            <v>M</v>
          </cell>
          <cell r="D3779">
            <v>0.12</v>
          </cell>
        </row>
        <row r="3780">
          <cell r="A3780">
            <v>73592</v>
          </cell>
          <cell r="B3780" t="str">
            <v>TRANSPORTE DE TUBOS DE PVC DN 125</v>
          </cell>
          <cell r="C3780" t="str">
            <v>M</v>
          </cell>
          <cell r="D3780">
            <v>0.1</v>
          </cell>
        </row>
        <row r="3781">
          <cell r="A3781">
            <v>73593</v>
          </cell>
          <cell r="B3781" t="str">
            <v>TRANSPORTE DE TUBOS DE PVC DN 100</v>
          </cell>
          <cell r="C3781" t="str">
            <v>M</v>
          </cell>
          <cell r="D3781">
            <v>0.18</v>
          </cell>
        </row>
        <row r="3782">
          <cell r="A3782">
            <v>73594</v>
          </cell>
          <cell r="B3782" t="str">
            <v>TRANSPORTE DE TUBOS DE PVC DN 75</v>
          </cell>
          <cell r="C3782" t="str">
            <v>M</v>
          </cell>
          <cell r="D3782">
            <v>0.14000000000000001</v>
          </cell>
        </row>
        <row r="3783">
          <cell r="A3783">
            <v>73595</v>
          </cell>
          <cell r="B3783" t="str">
            <v>TRANSPORTE DE TUBOS DE PVC DN 50</v>
          </cell>
          <cell r="C3783" t="str">
            <v>M</v>
          </cell>
          <cell r="D3783">
            <v>0.09</v>
          </cell>
        </row>
        <row r="3784">
          <cell r="A3784">
            <v>73596</v>
          </cell>
          <cell r="B3784" t="str">
            <v>TRANSPORTE DE TUBOS DE PVC DN 25</v>
          </cell>
          <cell r="C3784" t="str">
            <v>M</v>
          </cell>
          <cell r="D3784">
            <v>0.02</v>
          </cell>
        </row>
        <row r="3785">
          <cell r="A3785">
            <v>73597</v>
          </cell>
          <cell r="B3785" t="str">
            <v>TRANSPORTE DE TUBOS DE FERRO DUTIL DN 100</v>
          </cell>
          <cell r="C3785" t="str">
            <v>M</v>
          </cell>
          <cell r="D3785">
            <v>0.45</v>
          </cell>
        </row>
        <row r="3786">
          <cell r="A3786">
            <v>73598</v>
          </cell>
          <cell r="B3786" t="str">
            <v>TRANSPORTE DE TUBOS DE FERRO DUTIL DN 75</v>
          </cell>
          <cell r="C3786" t="str">
            <v>M</v>
          </cell>
          <cell r="D3786">
            <v>0.3</v>
          </cell>
        </row>
        <row r="3787">
          <cell r="A3787">
            <v>73599</v>
          </cell>
          <cell r="B3787" t="str">
            <v>ESCAVACAO MECANICA VALAS EM QUALQUER TIPO DE SOLO EXCETO ROCHA,PROF. 0&lt; H &lt; 4 M</v>
          </cell>
          <cell r="C3787" t="str">
            <v>M3</v>
          </cell>
          <cell r="D3787">
            <v>6.38</v>
          </cell>
        </row>
        <row r="3788">
          <cell r="A3788">
            <v>73601</v>
          </cell>
          <cell r="B3788" t="str">
            <v>GRUPO GERADOR TRANSPORTAVEL SOBRE RODAS 60/66KVA (CF) DIESEL 85CVEXCL OPERADOR</v>
          </cell>
          <cell r="C3788" t="str">
            <v>H</v>
          </cell>
          <cell r="D3788">
            <v>3.21</v>
          </cell>
        </row>
        <row r="3789">
          <cell r="A3789">
            <v>73602</v>
          </cell>
          <cell r="B3789" t="str">
            <v>EQUIPAMENTO P/LIMP E DESOBSTRUCAO GALERIAS ESG/AGUAS PLUV-CP- TIPOBUCKET MACHINE COMPLETA COM CACAMBA E 60 VARETAS - INCL OPERADOR</v>
          </cell>
          <cell r="C3789" t="str">
            <v>H</v>
          </cell>
          <cell r="D3789">
            <v>23.08</v>
          </cell>
        </row>
        <row r="3790">
          <cell r="A3790">
            <v>73617</v>
          </cell>
          <cell r="B3790" t="str">
            <v>ESCAVACAO MANUAL MAT 1A CAT A CEU ABERTO PROF ATE 0,50M C/REMOCAO ATE 1 DAM.</v>
          </cell>
          <cell r="C3790" t="str">
            <v>M2</v>
          </cell>
          <cell r="D3790">
            <v>16.46</v>
          </cell>
        </row>
        <row r="3791">
          <cell r="A3791">
            <v>73699</v>
          </cell>
          <cell r="B3791" t="str">
            <v>ESCAVACAO DE BASE ALARGADA DE TUBULAO PLANO, BASE ENTRE 4,50M E 7,50MDA COTA DE ARRASAMENTO, EM MAT. 1A CAT., A CEU ABERTO, EXCLUINDO CARGA, TRANSPORTE E DESCARGA DO MATERIAL ESCAVADO.</v>
          </cell>
          <cell r="C3791" t="str">
            <v>M3</v>
          </cell>
          <cell r="D3791">
            <v>19.7</v>
          </cell>
        </row>
        <row r="3792">
          <cell r="A3792">
            <v>73700</v>
          </cell>
          <cell r="B3792" t="str">
            <v>ESCAVACAO DE BASE ALARGADA DE TUBULAO PLANO, BASE ATE 4,50M DA COTA DEARRASAMENTO, EM MAT. 1A CAT., A CEU ABERTO, EXCLUINDO CARGA, TRANSPORTE E DESCARGA DO MATERIAL ESCAVADO.</v>
          </cell>
          <cell r="C3792" t="str">
            <v>M3</v>
          </cell>
          <cell r="D3792">
            <v>57.25</v>
          </cell>
        </row>
        <row r="3793">
          <cell r="A3793">
            <v>73701</v>
          </cell>
          <cell r="B3793" t="str">
            <v>ESCAVACAO DE FUSTE DE TUBULAO D=2,00M PLANO, BASE ENTRE 4,50M E 7,50MDA COTA DE ARRASAMENTO, C/CAMISA DE CONCRETO ARMADO, ESCAVAÇÃO EM MAT.1A CAT., EXCLUINDO MATERIAL, MAO DE OBRA, CONCRETO, FORMAS, ARMACAO,CARGA, TRANSPORTE E DESCARGA DO MATERIAL ESC</v>
          </cell>
          <cell r="C3793" t="str">
            <v>M</v>
          </cell>
          <cell r="D3793">
            <v>275.2</v>
          </cell>
        </row>
        <row r="3794">
          <cell r="A3794">
            <v>73702</v>
          </cell>
          <cell r="B3794" t="str">
            <v>ESCAVACAO DE FUSTE DE TUBULAO D=2,00M PLANO, BASE ATE 4,50M DA COTA DEARRASAMENTO, C/ CAMISA DE CONCRETO ARMADO, ESCAVAÇÃO EM MAT. 1A CAT.,EXCLUINDO MATERIAL, MAO DE OBRA, CONCRETO, FORMAS, ARMACAO, CARGA, TRANSPORTE E DESCARGA DO MATERIAL ESCAVADO E A</v>
          </cell>
          <cell r="C3794" t="str">
            <v>M</v>
          </cell>
          <cell r="D3794">
            <v>180.75</v>
          </cell>
        </row>
        <row r="3795">
          <cell r="A3795">
            <v>73703</v>
          </cell>
          <cell r="B3795" t="str">
            <v>ESCAVACAO DE FUSTE DE TUBULAO D=1,80M PLANO, BASE ENTRE 4,50M E 7,50MDA COTA DE ARRASAMENTO, C/CAMISA DE CONCRETO ARMADO, ESCAVAÇÃO EM MAT.1A CAT., EXCLUINDO MATERIAL, MAO DE OBRA, CONCRETO, FORMAS, ARMACAO,CARGA, TRANSPORTE E DESCARGA DO MATERIAL ESC</v>
          </cell>
          <cell r="C3795" t="str">
            <v>M</v>
          </cell>
          <cell r="D3795">
            <v>223.01</v>
          </cell>
        </row>
        <row r="3796">
          <cell r="A3796">
            <v>73704</v>
          </cell>
          <cell r="B3796" t="str">
            <v>ESCAVACAO DE FUSTE DE TUBULAO D=1,80M PLANO, BASE ATE 4,50M DA COTA DEARRASAMENTO, C/CAMISA DE CONCRETO ARMADO, ESCAVAÇÃO EM MAT. 1A CAT.,EXCLUINDO MATERIAL, MAO DE OBRA, CONCRETO, FORMAS, ARMACAO, CARGA, TRANSPORTE E DESCARGA DO MAT. ESCAVADO E ALARGA</v>
          </cell>
          <cell r="C3796" t="str">
            <v>M</v>
          </cell>
          <cell r="D3796">
            <v>146.54</v>
          </cell>
        </row>
        <row r="3797">
          <cell r="A3797">
            <v>73705</v>
          </cell>
          <cell r="B3797" t="str">
            <v>ESCAVACAO DE FUSTE DE TUBULAO D=1,60M PLANO, BASE ATE 4,50M DA COTA DEARRASAMENTO, C/CAMISA DE CONCRETO ARMADO, MAT. 1A CAT., EXCLUINDO MATERIAL, MAO DE OBRA, CONCRETO, FORMAS, ARMACAO, CARGA, TRANSPORTE E DESCARGA DO MATERIAL ESCAVADO E ALARGAMENTO DA</v>
          </cell>
          <cell r="C3797" t="str">
            <v>M</v>
          </cell>
          <cell r="D3797">
            <v>115.6</v>
          </cell>
        </row>
        <row r="3798">
          <cell r="A3798">
            <v>73706</v>
          </cell>
          <cell r="B3798" t="str">
            <v>ESCAVACAO DE FUSTE DE TUBULAO D=1,50M PLANO, BASE ENTRE 4,50M E 7,50MDA COTA DE ARRASAMENTO, C/CAMISA DE CONCRETO ARMADO, MAT. 1A CAT., EXCLUINDO MATERIAL, MAO DE OBRA, CONCRETO, FORMAS, ARMACAO, CARGA E DESCARGA DO MATERIAL ESCAVADO E ALARGAMENTO DA BA</v>
          </cell>
          <cell r="C3798" t="str">
            <v>M</v>
          </cell>
          <cell r="D3798">
            <v>154.72999999999999</v>
          </cell>
        </row>
        <row r="3799">
          <cell r="A3799">
            <v>73707</v>
          </cell>
          <cell r="B3799" t="str">
            <v>ESCAVACAO DE FUSTE DE TUBULAO D=1,40M PLANO, BASE ENTRE 4,50M E 7,50MDA COTA DE ARRASAMENTO, COM CAMISA DE CONCRETO ARMADO, ESCAVAÇÃO EM MAT. 1A CAT., EXCLUINDO MATERIAL, MAO DE OBRA, CONCRETO, FORMAS, ARMACAO, CARGA E DESCARGA DO MATERIAL ESCAVADO E AL</v>
          </cell>
          <cell r="C3799" t="str">
            <v>M</v>
          </cell>
          <cell r="D3799">
            <v>134.97999999999999</v>
          </cell>
        </row>
        <row r="3800">
          <cell r="A3800">
            <v>73708</v>
          </cell>
          <cell r="B3800" t="str">
            <v>ESCAVACAO DE FUSTE DE TUBULAO D=1,40M PLANO, BASE ATE 4,50M DA COTA DEARRASAMENTO, C/CAMISA DE CONCRETO ARMADO, ESCAVAÇÃO EM MAT. 1A CAT.,EXCLUINDO MATERIAL, MAO DE OBRA, CONCRETO, FORMAS, ARMACAO, CARGA E DESCARGA DO MAT ESCAVADO E ALARGAMENTO DA BASE</v>
          </cell>
          <cell r="C3800" t="str">
            <v>M</v>
          </cell>
          <cell r="D3800">
            <v>88.13</v>
          </cell>
        </row>
        <row r="3801">
          <cell r="A3801">
            <v>73709</v>
          </cell>
          <cell r="B3801" t="str">
            <v>GRUPO GERADOR ESTACIONARIO C/ALTERNADOR 125/145KVA (CI) DIESEL 165CVEXCL OPERADOR</v>
          </cell>
          <cell r="C3801" t="str">
            <v>H</v>
          </cell>
          <cell r="D3801">
            <v>4.7699999999999996</v>
          </cell>
        </row>
        <row r="3802">
          <cell r="A3802">
            <v>73710</v>
          </cell>
          <cell r="B3802" t="str">
            <v>BASE PARA PAVIMENTACAO COM BRITA GRADUADA, INCLUSIVE COMPACTACAO</v>
          </cell>
          <cell r="C3802" t="str">
            <v>M3</v>
          </cell>
          <cell r="D3802">
            <v>166.56</v>
          </cell>
        </row>
        <row r="3803">
          <cell r="A3803">
            <v>73711</v>
          </cell>
          <cell r="B3803" t="str">
            <v>BASE PARA PAVIMENTACAO COM BRITA CORRIDA, INCLUSIVE COMPACTACAO</v>
          </cell>
          <cell r="C3803" t="str">
            <v>M3</v>
          </cell>
          <cell r="D3803">
            <v>127.66</v>
          </cell>
        </row>
        <row r="3804">
          <cell r="A3804">
            <v>73712</v>
          </cell>
          <cell r="B3804" t="str">
            <v>EQUIPAMENTO ROTATIVO PARA DESOBSTRUCAO E LIMPEZA DE GALERIAS TP BUCKEMACHINE (CP) CONSIDERANDO APENAS A MANUTENCAO E MATERIAL DE OPERAÇÃO</v>
          </cell>
          <cell r="C3804" t="str">
            <v>H</v>
          </cell>
          <cell r="D3804">
            <v>13.22</v>
          </cell>
        </row>
        <row r="3805">
          <cell r="A3805">
            <v>73713</v>
          </cell>
          <cell r="B3805" t="str">
            <v>ARRASAMENTO DE TUBULAO DE CONCRETO D=1,00 A 1,20M. (INCLUI ENCARREGADO).</v>
          </cell>
          <cell r="C3805" t="str">
            <v>UN</v>
          </cell>
          <cell r="D3805">
            <v>285.82</v>
          </cell>
        </row>
        <row r="3806">
          <cell r="A3806">
            <v>73714</v>
          </cell>
          <cell r="B3806" t="str">
            <v>CAIXA PARA RALO C OM GRELHA FOFO 135 KG DE ALV TIJOLO MACICO (7X10X20)PAREDES DE UMA VEZ (0.20 M) DE 0.90X1.20X1.50 M (EXTERNA) COM ARGAMASSA 1:4 CIMENTO:AREIA, BASE CONC FCK=10 MPA, EXCLUSIVE ESCAVACAO E REATERRO.</v>
          </cell>
          <cell r="C3806" t="str">
            <v>UN</v>
          </cell>
          <cell r="D3806">
            <v>890.06</v>
          </cell>
        </row>
        <row r="3807">
          <cell r="A3807">
            <v>73715</v>
          </cell>
          <cell r="B3807" t="str">
            <v>PINTURA VERNIZ TIPO GOMA LACA DISSOLVIDO EM ALCOOL</v>
          </cell>
          <cell r="C3807" t="str">
            <v>M2</v>
          </cell>
          <cell r="D3807">
            <v>29.34</v>
          </cell>
        </row>
        <row r="3808">
          <cell r="A3808">
            <v>73716</v>
          </cell>
          <cell r="B3808" t="str">
            <v>ESCORAMENTO DE PONTILHOES, PONTES VIADUTO CONC.ARMADO C/MAD LEI, PINHO3A APROVEITANDO 30% MADEIRA</v>
          </cell>
          <cell r="C3808" t="str">
            <v>M3</v>
          </cell>
          <cell r="D3808">
            <v>67.430000000000007</v>
          </cell>
        </row>
        <row r="3809">
          <cell r="A3809">
            <v>73717</v>
          </cell>
          <cell r="B3809" t="str">
            <v>ESCORAMENTO FORMAS 4,00 A 5,00M</v>
          </cell>
          <cell r="C3809" t="str">
            <v>M3</v>
          </cell>
          <cell r="D3809">
            <v>10.210000000000001</v>
          </cell>
        </row>
        <row r="3810">
          <cell r="A3810">
            <v>73718</v>
          </cell>
          <cell r="B3810" t="str">
            <v>ASSENTAMENTO DE TUBOS DE CONCRETO DIAMETRO = 1500MM, SIMPLES OU ARMADO, JUNTA EM ARGAMASSA 1:3 CIMENTO:AREIA</v>
          </cell>
          <cell r="C3810" t="str">
            <v>M</v>
          </cell>
          <cell r="D3810">
            <v>160.62</v>
          </cell>
        </row>
        <row r="3811">
          <cell r="A3811">
            <v>73719</v>
          </cell>
          <cell r="B3811" t="str">
            <v>ASSENTAMENTO DE TUBOS DE CONCRETO DIAMETRO = 1200MM, SIMPLES OU ARMADO, JUNTA EM ARGAMASSA 1:3 CIMENTO:AREIA</v>
          </cell>
          <cell r="C3811" t="str">
            <v>M</v>
          </cell>
          <cell r="D3811">
            <v>102.94</v>
          </cell>
        </row>
        <row r="3812">
          <cell r="A3812">
            <v>73720</v>
          </cell>
          <cell r="B3812" t="str">
            <v>ASSENTAMENTO DE TUBOS DE CONCRETO DIAMETRO = 800MM, SIMPLES OU ARMADO,JUNTA EM ARGAMASSA 1:3 CIMENTO:AREIA</v>
          </cell>
          <cell r="C3812" t="str">
            <v>M</v>
          </cell>
          <cell r="D3812">
            <v>55.13</v>
          </cell>
        </row>
        <row r="3813">
          <cell r="A3813">
            <v>73721</v>
          </cell>
          <cell r="B3813" t="str">
            <v>ASSENTAMENTO DE TUBOS DE CONCRETO DIAMETRO = 1000MM, SIMPLES OU ARMADO, JUNTA EM ARGAMASSA 1:3 CIMENTO:AREIA</v>
          </cell>
          <cell r="C3813" t="str">
            <v>M</v>
          </cell>
          <cell r="D3813">
            <v>82.71</v>
          </cell>
        </row>
        <row r="3814">
          <cell r="A3814">
            <v>73722</v>
          </cell>
          <cell r="B3814" t="str">
            <v>ASSENTAMENTO DE TUBOS DE CONCRETO DIAMETRO = 600MM, SIMPLES OU ARMADO,JUNTA EM ARGAMASSA 1:3 CIMENTO:AREIA</v>
          </cell>
          <cell r="C3814" t="str">
            <v>M</v>
          </cell>
          <cell r="D3814">
            <v>26.56</v>
          </cell>
        </row>
        <row r="3815">
          <cell r="A3815">
            <v>73723</v>
          </cell>
          <cell r="B3815" t="str">
            <v>ASSENTAMENTO DE TUBOS DE CONCRETO DIAMETRO = 500MM, SIMPLES OU ARMADO,JUNTA EM ARGAMASSA 1:3 CIMENTO:AREIA</v>
          </cell>
          <cell r="C3815" t="str">
            <v>M</v>
          </cell>
          <cell r="D3815">
            <v>20.7</v>
          </cell>
        </row>
        <row r="3816">
          <cell r="A3816">
            <v>73724</v>
          </cell>
          <cell r="B3816" t="str">
            <v>ASSENTAMENTO DE TUBOS DE CONCRETO DIAMETRO = 400MM, SIMPLES OU ARMADO,JUNTA EM ARGAMASSA 1:3 CIMENTO:AREIA</v>
          </cell>
          <cell r="C3816" t="str">
            <v>M</v>
          </cell>
          <cell r="D3816">
            <v>13.65</v>
          </cell>
        </row>
        <row r="3817">
          <cell r="A3817">
            <v>73725</v>
          </cell>
          <cell r="B3817" t="str">
            <v>ASSENTAMENTO SIMPLES DE TUBOS DE CERÂMICA COM JUNTA ARGAMASSADA - DN 400 MM</v>
          </cell>
          <cell r="C3817" t="str">
            <v>M</v>
          </cell>
          <cell r="D3817">
            <v>14.08</v>
          </cell>
        </row>
        <row r="3818">
          <cell r="A3818">
            <v>73726</v>
          </cell>
          <cell r="B3818" t="str">
            <v>ASSENTAMENTO SIMPLES DE TUBOS DE CERÂMICA COM JUNTA ARGAMASSADA - DN 375 MM</v>
          </cell>
          <cell r="C3818" t="str">
            <v>M</v>
          </cell>
          <cell r="D3818">
            <v>11.72</v>
          </cell>
        </row>
        <row r="3819">
          <cell r="A3819">
            <v>73727</v>
          </cell>
          <cell r="B3819" t="str">
            <v>ASSENTAMENTO DE MANILHAS E CONEXOES CERAMICAS DIAMETRO = 300MM, JUNTAEM ARGAMASSA 1:3 CIMENTO:AREIA</v>
          </cell>
          <cell r="C3819" t="str">
            <v>M</v>
          </cell>
          <cell r="D3819">
            <v>8.5399999999999991</v>
          </cell>
        </row>
        <row r="3820">
          <cell r="A3820">
            <v>73728</v>
          </cell>
          <cell r="B3820" t="str">
            <v>ASSENTAMENTO DE MANILHAS E CONEXOES CERAMICAS DIAMETRO = 250MM, JUNTAEM ARGAMASSA 1:3 CIMENTO:AREIA</v>
          </cell>
          <cell r="C3820" t="str">
            <v>M</v>
          </cell>
          <cell r="D3820">
            <v>7.77</v>
          </cell>
        </row>
        <row r="3821">
          <cell r="A3821">
            <v>73729</v>
          </cell>
          <cell r="B3821" t="str">
            <v>ASSENTAMENTO DE MANILHAS E CONEXOES CERAMICAS DIAMETRO = 200MM, JUNTAEM ARGAMASSA 1:3 CIMENTO:AREIA</v>
          </cell>
          <cell r="C3821" t="str">
            <v>M</v>
          </cell>
          <cell r="D3821">
            <v>5.7</v>
          </cell>
        </row>
        <row r="3822">
          <cell r="A3822">
            <v>73730</v>
          </cell>
          <cell r="B3822" t="str">
            <v>ASSENTAMENTO DE TUBOS DE CONCRETO DIAMETRO = 300MM, SIMPLES OU ARMADO,JUNTA EM ARGAMASSA 1:3 CIMENTO:AREIA</v>
          </cell>
          <cell r="C3822" t="str">
            <v>M</v>
          </cell>
          <cell r="D3822">
            <v>9.6</v>
          </cell>
        </row>
        <row r="3823">
          <cell r="A3823">
            <v>73731</v>
          </cell>
          <cell r="B3823" t="str">
            <v>ASSENTAMENTO DE MANILHAS E CONEXOES CERAMICAS, DIAMETRO = 100MM, JUNTAEM ARGAMASSA, 1:3 CIMENTO:AREIA</v>
          </cell>
          <cell r="C3823" t="str">
            <v>M</v>
          </cell>
          <cell r="D3823">
            <v>3.26</v>
          </cell>
        </row>
        <row r="3824">
          <cell r="A3824">
            <v>73732</v>
          </cell>
          <cell r="B3824" t="str">
            <v>DESFORMA DE ESTRUTURAS, ALT. OU PROFUND. MAIOR QUE 1,50M</v>
          </cell>
          <cell r="C3824" t="str">
            <v>M2</v>
          </cell>
          <cell r="D3824">
            <v>14.9</v>
          </cell>
        </row>
        <row r="3825">
          <cell r="A3825" t="str">
            <v>SERP</v>
          </cell>
          <cell r="B3825" t="str">
            <v>SERVICOS PRELIMINARES</v>
          </cell>
          <cell r="C3825"/>
          <cell r="D3825"/>
        </row>
        <row r="3826">
          <cell r="A3826">
            <v>10</v>
          </cell>
          <cell r="B3826" t="str">
            <v>PREPARO DO TERRENO</v>
          </cell>
          <cell r="C3826"/>
          <cell r="D3826"/>
        </row>
        <row r="3827">
          <cell r="A3827">
            <v>73671</v>
          </cell>
          <cell r="B3827" t="str">
            <v>DESMATAMENTO DE ARVORES ENTRE 0,15M E 0,30M DE DIAMETRO INCLUSIVEDESTOCAMENTO E LIMPEZA DO TERRENO, UTILIZANDO TRATOR DE ESTEIRAS. (ENCARREGADO INCLUSO)</v>
          </cell>
          <cell r="C3827" t="str">
            <v>UN</v>
          </cell>
          <cell r="D3827">
            <v>3.38</v>
          </cell>
        </row>
        <row r="3828">
          <cell r="A3828">
            <v>73672</v>
          </cell>
          <cell r="B3828" t="str">
            <v>LIMPEZA MECANIZADA DE TERRENO, INCLUSIVE RETIRADA DE ARVORE ENTRE 0,05M E 0,15M DE DIAMETRO</v>
          </cell>
          <cell r="C3828" t="str">
            <v>M2</v>
          </cell>
          <cell r="D3828">
            <v>0.36</v>
          </cell>
        </row>
        <row r="3829">
          <cell r="A3829">
            <v>73822</v>
          </cell>
          <cell r="B3829" t="str">
            <v>LIMPEZA DE TERRENO - ROCADA</v>
          </cell>
          <cell r="C3829"/>
          <cell r="D3829"/>
        </row>
        <row r="3830">
          <cell r="A3830" t="str">
            <v>73822/001</v>
          </cell>
          <cell r="B3830" t="str">
            <v>LIMPEZA DE TERRENO - ROÇADA DENSA (COM PEQUENOS ARBUSTOS)</v>
          </cell>
          <cell r="C3830" t="str">
            <v>M2</v>
          </cell>
          <cell r="D3830">
            <v>2.06</v>
          </cell>
        </row>
        <row r="3831">
          <cell r="A3831" t="str">
            <v>73822/002</v>
          </cell>
          <cell r="B3831" t="str">
            <v>LIMPEZA DE TERRENO - RASPAGEM MECANIZADA (MOTONIVELADORA) DE CAMADA VEGETAL</v>
          </cell>
          <cell r="C3831" t="str">
            <v>M2</v>
          </cell>
          <cell r="D3831">
            <v>0.47</v>
          </cell>
        </row>
        <row r="3832">
          <cell r="A3832">
            <v>73859</v>
          </cell>
          <cell r="B3832" t="str">
            <v>DESMATAMENTO / LIMPEZA</v>
          </cell>
          <cell r="C3832"/>
          <cell r="D3832"/>
        </row>
        <row r="3833">
          <cell r="A3833" t="str">
            <v>73859/001</v>
          </cell>
          <cell r="B3833" t="str">
            <v>DESMATAMENTO/LIMPEZA TERRENOS C/EQUIP MECAN(TRATOR:1000M2/H)</v>
          </cell>
          <cell r="C3833" t="str">
            <v>M2</v>
          </cell>
          <cell r="D3833">
            <v>0.22</v>
          </cell>
        </row>
        <row r="3834">
          <cell r="A3834" t="str">
            <v>73859/002</v>
          </cell>
          <cell r="B3834" t="str">
            <v>CAPINA MANUAL EM SERVICOS RODOVIARIOS</v>
          </cell>
          <cell r="C3834" t="str">
            <v>M2</v>
          </cell>
          <cell r="D3834">
            <v>0.55000000000000004</v>
          </cell>
        </row>
        <row r="3835">
          <cell r="A3835">
            <v>73871</v>
          </cell>
          <cell r="B3835" t="str">
            <v>DESTOCAMENTOS</v>
          </cell>
          <cell r="C3835"/>
          <cell r="D3835"/>
        </row>
        <row r="3836">
          <cell r="A3836" t="str">
            <v>73871/001</v>
          </cell>
          <cell r="B3836" t="str">
            <v>DESTOCA ARVORE PORTE MEDIO/RAIZ PROFUNDA S/REMOCAO/AUX MECAN</v>
          </cell>
          <cell r="C3836" t="str">
            <v>UN</v>
          </cell>
          <cell r="D3836">
            <v>85.03</v>
          </cell>
        </row>
        <row r="3837">
          <cell r="A3837" t="str">
            <v>73871/002</v>
          </cell>
          <cell r="B3837" t="str">
            <v>DESTOCAMENTO MECANICO DE TOCOS D&lt;=30CM</v>
          </cell>
          <cell r="C3837" t="str">
            <v>UN</v>
          </cell>
          <cell r="D3837">
            <v>28.02</v>
          </cell>
        </row>
        <row r="3838">
          <cell r="A3838" t="str">
            <v>73871/003</v>
          </cell>
          <cell r="B3838" t="str">
            <v>DESTOCAMENTO MECANICO DE TOCOS D=30 A 50CM</v>
          </cell>
          <cell r="C3838" t="str">
            <v>UN</v>
          </cell>
          <cell r="D3838">
            <v>50.14</v>
          </cell>
        </row>
        <row r="3839">
          <cell r="A3839" t="str">
            <v>73871/004</v>
          </cell>
          <cell r="B3839" t="str">
            <v>DESTOCAMENTO MECANICO DE TOCOS D&gt;50CM</v>
          </cell>
          <cell r="C3839" t="str">
            <v>UN</v>
          </cell>
          <cell r="D3839">
            <v>83.94</v>
          </cell>
        </row>
        <row r="3840">
          <cell r="A3840">
            <v>11</v>
          </cell>
          <cell r="B3840" t="str">
            <v>TRANSITO E SEGURANCA</v>
          </cell>
          <cell r="C3840"/>
          <cell r="D3840"/>
        </row>
        <row r="3841">
          <cell r="A3841">
            <v>74220</v>
          </cell>
          <cell r="B3841" t="str">
            <v>TAPUME DE VEDACAO</v>
          </cell>
          <cell r="C3841"/>
          <cell r="D3841"/>
        </row>
        <row r="3842">
          <cell r="A3842" t="str">
            <v>74220/001</v>
          </cell>
          <cell r="B3842" t="str">
            <v>TAPUME DE CHAPA DE MADEIRA COMPENSADA (6MM) - PINTURA A CAL- APROVEITAMENTO 2 X</v>
          </cell>
          <cell r="C3842" t="str">
            <v>M2</v>
          </cell>
          <cell r="D3842">
            <v>27.82</v>
          </cell>
        </row>
        <row r="3843">
          <cell r="A3843">
            <v>74221</v>
          </cell>
          <cell r="B3843" t="str">
            <v>SINALIZACAO DE TRANSITO</v>
          </cell>
          <cell r="C3843"/>
          <cell r="D3843"/>
        </row>
        <row r="3844">
          <cell r="A3844" t="str">
            <v>74221/001</v>
          </cell>
          <cell r="B3844" t="str">
            <v>SINALIZACAO DE TRANSITO - NOTURNA</v>
          </cell>
          <cell r="C3844" t="str">
            <v>M</v>
          </cell>
          <cell r="D3844">
            <v>1.23</v>
          </cell>
        </row>
        <row r="3845">
          <cell r="A3845">
            <v>12</v>
          </cell>
          <cell r="B3845" t="str">
            <v>ACESSOS/PASSADICOS</v>
          </cell>
          <cell r="C3845"/>
          <cell r="D3845"/>
        </row>
        <row r="3846">
          <cell r="A3846">
            <v>74219</v>
          </cell>
          <cell r="B3846" t="str">
            <v>PASSADICOS E TRAVESSIAS - MONTAGEM, MANUTENCAO E REMOCAO</v>
          </cell>
          <cell r="C3846"/>
          <cell r="D3846"/>
        </row>
        <row r="3847">
          <cell r="A3847" t="str">
            <v>74219/001</v>
          </cell>
          <cell r="B3847" t="str">
            <v>PASSADICOS DE MADEIRA PARA PEDESTRES</v>
          </cell>
          <cell r="C3847" t="str">
            <v>M2</v>
          </cell>
          <cell r="D3847">
            <v>33.340000000000003</v>
          </cell>
        </row>
        <row r="3848">
          <cell r="A3848" t="str">
            <v>74219/002</v>
          </cell>
          <cell r="B3848" t="str">
            <v>TRAVESSIA DE MADEIRA PARA VEICULOS</v>
          </cell>
          <cell r="C3848" t="str">
            <v>M2</v>
          </cell>
          <cell r="D3848">
            <v>27.95</v>
          </cell>
        </row>
        <row r="3849">
          <cell r="A3849">
            <v>13</v>
          </cell>
          <cell r="B3849" t="str">
            <v>SUSTENTACOES DIVERSAS</v>
          </cell>
          <cell r="C3849"/>
          <cell r="D3849"/>
        </row>
        <row r="3850">
          <cell r="A3850">
            <v>73875</v>
          </cell>
          <cell r="B3850" t="str">
            <v>LOCACAO DE ANDAIMES</v>
          </cell>
          <cell r="C3850"/>
          <cell r="D3850"/>
        </row>
        <row r="3851">
          <cell r="A3851" t="str">
            <v>73875/001</v>
          </cell>
          <cell r="B3851" t="str">
            <v>LOCACAO DE ANDAIME METALICO TUBULAR TIPO TORRE</v>
          </cell>
          <cell r="C3851" t="str">
            <v>M/MES</v>
          </cell>
          <cell r="D3851">
            <v>14.43</v>
          </cell>
        </row>
        <row r="3852">
          <cell r="A3852">
            <v>14</v>
          </cell>
          <cell r="B3852" t="str">
            <v>DEMOLICOES/RETIRADAS</v>
          </cell>
          <cell r="C3852"/>
          <cell r="D3852"/>
        </row>
        <row r="3853">
          <cell r="A3853">
            <v>72208</v>
          </cell>
          <cell r="B3853" t="str">
            <v>CARGA MECANIZADA E REMOCAO E ENTULHO COM TRANSPORTE ATE 1KM</v>
          </cell>
          <cell r="C3853" t="str">
            <v>M3</v>
          </cell>
          <cell r="D3853">
            <v>2.58</v>
          </cell>
        </row>
        <row r="3854">
          <cell r="A3854">
            <v>72209</v>
          </cell>
          <cell r="B3854" t="str">
            <v>CARGA MANUAL E REMOCAO E ENTULHO COM TRANSPORTE ATE 1KM EM CAMINHAO BASCULANTE 8 M3</v>
          </cell>
          <cell r="C3854" t="str">
            <v>M3</v>
          </cell>
          <cell r="D3854">
            <v>9.42</v>
          </cell>
        </row>
        <row r="3855">
          <cell r="A3855">
            <v>72210</v>
          </cell>
          <cell r="B3855" t="str">
            <v>DESTOCAMENTO DE TRONCOS COM DIAMETRO DE 10CM ATE 30CM, INCLUSIVE REMOCAO DE RAIZES</v>
          </cell>
          <cell r="C3855" t="str">
            <v>UN</v>
          </cell>
          <cell r="D3855">
            <v>14.56</v>
          </cell>
        </row>
        <row r="3856">
          <cell r="A3856">
            <v>72211</v>
          </cell>
          <cell r="B3856" t="str">
            <v>DESTOCAMENTO DE TRONCOS COM DIAMETRO DE 30CM ATE 50CM, INCLUSIVE REMOCAO DE RAIZES</v>
          </cell>
          <cell r="C3856" t="str">
            <v>UN</v>
          </cell>
          <cell r="D3856">
            <v>40.479999999999997</v>
          </cell>
        </row>
        <row r="3857">
          <cell r="A3857">
            <v>72212</v>
          </cell>
          <cell r="B3857" t="str">
            <v>DESTOCAMENTO DE TRONCOS COM DIAMETRO MAIOR DO QUE 50CM, INCLUSIVE REMOCAO DE RAIZES</v>
          </cell>
          <cell r="C3857" t="str">
            <v>UN</v>
          </cell>
          <cell r="D3857">
            <v>48.23</v>
          </cell>
        </row>
        <row r="3858">
          <cell r="A3858">
            <v>72214</v>
          </cell>
          <cell r="B3858" t="str">
            <v>DEMOLICAO DE ALVENARIA ESTRUTURAL DE BLOCOS VAZADOS DE CONCRETO</v>
          </cell>
          <cell r="C3858" t="str">
            <v>M3</v>
          </cell>
          <cell r="D3858">
            <v>27.43</v>
          </cell>
        </row>
        <row r="3859">
          <cell r="A3859">
            <v>72215</v>
          </cell>
          <cell r="B3859" t="str">
            <v>DEMOLICAO DE ALVENARIA DE ELEMENTOS CERAMICOS VAZADOS</v>
          </cell>
          <cell r="C3859" t="str">
            <v>M3</v>
          </cell>
          <cell r="D3859">
            <v>17.14</v>
          </cell>
        </row>
        <row r="3860">
          <cell r="A3860">
            <v>72216</v>
          </cell>
          <cell r="B3860" t="str">
            <v>DEMOLICAO DE VERGAS, CINTAS E PILARETES DE CONCRETO</v>
          </cell>
          <cell r="C3860" t="str">
            <v>M3</v>
          </cell>
          <cell r="D3860">
            <v>89.14</v>
          </cell>
        </row>
        <row r="3861">
          <cell r="A3861">
            <v>72217</v>
          </cell>
          <cell r="B3861" t="str">
            <v>DEMOLICAO DE PLACAS DIVISORIAS DE GRANILITE</v>
          </cell>
          <cell r="C3861" t="str">
            <v>M2</v>
          </cell>
          <cell r="D3861">
            <v>3.43</v>
          </cell>
        </row>
        <row r="3862">
          <cell r="A3862">
            <v>72218</v>
          </cell>
          <cell r="B3862" t="str">
            <v>DEMOLICAO DE DIVISORIAS EM CHAPAS OU TABUAS, INCLUSIVE DEMOLICAO DE ENTARUGAMENTO</v>
          </cell>
          <cell r="C3862" t="str">
            <v>M2</v>
          </cell>
          <cell r="D3862">
            <v>2.74</v>
          </cell>
        </row>
        <row r="3863">
          <cell r="A3863">
            <v>72219</v>
          </cell>
          <cell r="B3863" t="str">
            <v>DEMOLICAO DE ALVENARIA DE BLOCOS DE PEDRA NATURAL</v>
          </cell>
          <cell r="C3863" t="str">
            <v>M3</v>
          </cell>
          <cell r="D3863">
            <v>44.57</v>
          </cell>
        </row>
        <row r="3864">
          <cell r="A3864">
            <v>72220</v>
          </cell>
          <cell r="B3864" t="str">
            <v>RETIRADA DE ALVENARIA DE TIJOLOS DE VIDRO</v>
          </cell>
          <cell r="C3864" t="str">
            <v>M2</v>
          </cell>
          <cell r="D3864">
            <v>6.86</v>
          </cell>
        </row>
        <row r="3865">
          <cell r="A3865">
            <v>72221</v>
          </cell>
          <cell r="B3865" t="str">
            <v>RETIRADA DE PLACAS DIVISORIAS DE GRANILITE</v>
          </cell>
          <cell r="C3865" t="str">
            <v>M2</v>
          </cell>
          <cell r="D3865">
            <v>6.86</v>
          </cell>
        </row>
        <row r="3866">
          <cell r="A3866">
            <v>72222</v>
          </cell>
          <cell r="B3866" t="str">
            <v>RETIRADAS DE DIVISORIAS EM CHAPAS OU TABUAS, SEM RETIRADA DO ENTARUGAMENTO</v>
          </cell>
          <cell r="C3866" t="str">
            <v>M2</v>
          </cell>
          <cell r="D3866">
            <v>3.6</v>
          </cell>
        </row>
        <row r="3867">
          <cell r="A3867">
            <v>72223</v>
          </cell>
          <cell r="B3867" t="str">
            <v>RETIRADAS DE DIVISORIAS EM CHAPAS OU TABUAS, COM RETIRADA DO ENTARUGAMENTO</v>
          </cell>
          <cell r="C3867" t="str">
            <v>M2</v>
          </cell>
          <cell r="D3867">
            <v>7.2</v>
          </cell>
        </row>
        <row r="3868">
          <cell r="A3868">
            <v>72224</v>
          </cell>
          <cell r="B3868" t="str">
            <v>DEMOLICAO DE TELHAS CERAMICAS OU DE VIDRO</v>
          </cell>
          <cell r="C3868" t="str">
            <v>M2</v>
          </cell>
          <cell r="D3868">
            <v>4.1100000000000003</v>
          </cell>
        </row>
        <row r="3869">
          <cell r="A3869">
            <v>72225</v>
          </cell>
          <cell r="B3869" t="str">
            <v>DEMOLICAO DE TELHAS ONDULADAS</v>
          </cell>
          <cell r="C3869" t="str">
            <v>M2</v>
          </cell>
          <cell r="D3869">
            <v>1.71</v>
          </cell>
        </row>
        <row r="3870">
          <cell r="A3870">
            <v>72226</v>
          </cell>
          <cell r="B3870" t="str">
            <v>RETIRADA DE ESTRUTURA DE MADEIRA PONTALETEADA PARA TELHAS CERAMICAS OUDE VIDRO</v>
          </cell>
          <cell r="C3870" t="str">
            <v>M2</v>
          </cell>
          <cell r="D3870">
            <v>4.76</v>
          </cell>
        </row>
        <row r="3871">
          <cell r="A3871">
            <v>72227</v>
          </cell>
          <cell r="B3871" t="str">
            <v>RETIRADA DE ESTRUTURA DE MADEIRA PONTALETEADA PARA TELHAS ONDULADAS</v>
          </cell>
          <cell r="C3871" t="str">
            <v>M2</v>
          </cell>
          <cell r="D3871">
            <v>3.17</v>
          </cell>
        </row>
        <row r="3872">
          <cell r="A3872">
            <v>72228</v>
          </cell>
          <cell r="B3872" t="str">
            <v>RETIRADA DE ESTRUTURA DE MADEIRA COM TESOURAS PARA TELHAS CERAMICAS OUDE VIDRO</v>
          </cell>
          <cell r="C3872" t="str">
            <v>M2</v>
          </cell>
          <cell r="D3872">
            <v>7.93</v>
          </cell>
        </row>
        <row r="3873">
          <cell r="A3873">
            <v>72229</v>
          </cell>
          <cell r="B3873" t="str">
            <v>RETIRADA DE ESTRUTURA DE MADEIRA COM TESOURAS PARA TELHAS ONDULADAS</v>
          </cell>
          <cell r="C3873" t="str">
            <v>M2</v>
          </cell>
          <cell r="D3873">
            <v>6.34</v>
          </cell>
        </row>
        <row r="3874">
          <cell r="A3874">
            <v>72230</v>
          </cell>
          <cell r="B3874" t="str">
            <v>RETIRADA DE TELHAS DE CERAMICAS OU DE VIDRO</v>
          </cell>
          <cell r="C3874" t="str">
            <v>M2</v>
          </cell>
          <cell r="D3874">
            <v>3.43</v>
          </cell>
        </row>
        <row r="3875">
          <cell r="A3875">
            <v>72231</v>
          </cell>
          <cell r="B3875" t="str">
            <v>RETIRADA DE TELHAS ONDULADAS</v>
          </cell>
          <cell r="C3875" t="str">
            <v>M2</v>
          </cell>
          <cell r="D3875">
            <v>2.4</v>
          </cell>
        </row>
        <row r="3876">
          <cell r="A3876">
            <v>72232</v>
          </cell>
          <cell r="B3876" t="str">
            <v>RETIRADA DE CUMEEIRAS CERAMICAS</v>
          </cell>
          <cell r="C3876" t="str">
            <v>M</v>
          </cell>
          <cell r="D3876">
            <v>2.06</v>
          </cell>
        </row>
        <row r="3877">
          <cell r="A3877">
            <v>72233</v>
          </cell>
          <cell r="B3877" t="str">
            <v>RETIRADA DE CUMEEIRAS EM ALUMINIO</v>
          </cell>
          <cell r="C3877" t="str">
            <v>M</v>
          </cell>
          <cell r="D3877">
            <v>1.37</v>
          </cell>
        </row>
        <row r="3878">
          <cell r="A3878">
            <v>72234</v>
          </cell>
          <cell r="B3878" t="str">
            <v>DEMOLICAO DE FORRO DE GESSO</v>
          </cell>
          <cell r="C3878" t="str">
            <v>M2</v>
          </cell>
          <cell r="D3878">
            <v>2.06</v>
          </cell>
        </row>
        <row r="3879">
          <cell r="A3879">
            <v>72235</v>
          </cell>
          <cell r="B3879" t="str">
            <v>DEMOLICAO DE ENTARUGAMENTO DE FORRO</v>
          </cell>
          <cell r="C3879" t="str">
            <v>M2</v>
          </cell>
          <cell r="D3879">
            <v>2.74</v>
          </cell>
        </row>
        <row r="3880">
          <cell r="A3880">
            <v>72236</v>
          </cell>
          <cell r="B3880" t="str">
            <v>RETIRADA DE FORRO DE MADEIRA EM TABUAS</v>
          </cell>
          <cell r="C3880" t="str">
            <v>M2</v>
          </cell>
          <cell r="D3880">
            <v>5.23</v>
          </cell>
        </row>
        <row r="3881">
          <cell r="A3881">
            <v>72237</v>
          </cell>
          <cell r="B3881" t="str">
            <v>RETIRADA DE ENTARUGAMENTO DE FORRO</v>
          </cell>
          <cell r="C3881" t="str">
            <v>M2</v>
          </cell>
          <cell r="D3881">
            <v>6.34</v>
          </cell>
        </row>
        <row r="3882">
          <cell r="A3882">
            <v>72238</v>
          </cell>
          <cell r="B3882" t="str">
            <v>RETIRADA DE FORRO EM REGUAS DE PVC, INCLUSIVE RETIRADA DE PERFIS</v>
          </cell>
          <cell r="C3882" t="str">
            <v>M2</v>
          </cell>
          <cell r="D3882">
            <v>3.17</v>
          </cell>
        </row>
        <row r="3883">
          <cell r="A3883">
            <v>72239</v>
          </cell>
          <cell r="B3883" t="str">
            <v>RETIRADA DE TACOS DE MADEIRA</v>
          </cell>
          <cell r="C3883" t="str">
            <v>M2</v>
          </cell>
          <cell r="D3883">
            <v>2.38</v>
          </cell>
        </row>
        <row r="3884">
          <cell r="A3884">
            <v>72240</v>
          </cell>
          <cell r="B3884" t="str">
            <v>RETIRADA DE ASSOALHO DE MADEIRA, EXCLUSIVE RETIRADA DE VIGAMENTO</v>
          </cell>
          <cell r="C3884" t="str">
            <v>M2</v>
          </cell>
          <cell r="D3884">
            <v>11.36</v>
          </cell>
        </row>
        <row r="3885">
          <cell r="A3885">
            <v>72241</v>
          </cell>
          <cell r="B3885" t="str">
            <v>RETIRADA DE ASSOALHO DE MADEIRA, INCLUSIVE RETIRADA DE VIGAMENTO</v>
          </cell>
          <cell r="C3885" t="str">
            <v>M2</v>
          </cell>
          <cell r="D3885">
            <v>13.63</v>
          </cell>
        </row>
        <row r="3886">
          <cell r="A3886">
            <v>72242</v>
          </cell>
          <cell r="B3886" t="str">
            <v>RETIRADA DE RODAPES DE MADEIRA, INCLUSIVE RETIRADA DE CORDAO</v>
          </cell>
          <cell r="C3886" t="str">
            <v>M2</v>
          </cell>
          <cell r="D3886">
            <v>2.42</v>
          </cell>
        </row>
        <row r="3887">
          <cell r="A3887">
            <v>73616</v>
          </cell>
          <cell r="B3887" t="str">
            <v>DEMOLICAO DE CONCRETO SIMPLES</v>
          </cell>
          <cell r="C3887" t="str">
            <v>M3</v>
          </cell>
          <cell r="D3887">
            <v>100.85</v>
          </cell>
        </row>
        <row r="3888">
          <cell r="A3888">
            <v>73801</v>
          </cell>
          <cell r="B3888" t="str">
            <v>DEMOLICAO MANUAL DE PISO / CONTRAPISO</v>
          </cell>
          <cell r="C3888"/>
          <cell r="D3888"/>
        </row>
        <row r="3889">
          <cell r="A3889" t="str">
            <v>73801/001</v>
          </cell>
          <cell r="B3889" t="str">
            <v>DEMOLICAO DE PISO DE ALTA RESISTENCIA</v>
          </cell>
          <cell r="C3889" t="str">
            <v>M2</v>
          </cell>
          <cell r="D3889">
            <v>10.29</v>
          </cell>
        </row>
        <row r="3890">
          <cell r="A3890" t="str">
            <v>73801/002</v>
          </cell>
          <cell r="B3890" t="str">
            <v>DEMOLICAO DE CAMADA DE ASSENTAMENTO/CONTRAPISO COM USO DE PONTEIRO, ESPESSURA ATE 4CM</v>
          </cell>
          <cell r="C3890" t="str">
            <v>M2</v>
          </cell>
          <cell r="D3890">
            <v>10.29</v>
          </cell>
        </row>
        <row r="3891">
          <cell r="A3891">
            <v>73802</v>
          </cell>
          <cell r="B3891" t="str">
            <v>DEMOLICAO MANUAL DE REVESTIMENTOS EM PAREDES</v>
          </cell>
          <cell r="C3891"/>
          <cell r="D3891"/>
        </row>
        <row r="3892">
          <cell r="A3892" t="str">
            <v>73802/001</v>
          </cell>
          <cell r="B3892" t="str">
            <v>DEMOLICAO DE REVESTIMENTO DE ARGAMASSA DE CAL E AREIA</v>
          </cell>
          <cell r="C3892" t="str">
            <v>M2</v>
          </cell>
          <cell r="D3892">
            <v>3.43</v>
          </cell>
        </row>
        <row r="3893">
          <cell r="A3893">
            <v>73874</v>
          </cell>
          <cell r="B3893" t="str">
            <v>REMOCAO DE PINTURAS COM JATEAMENTO DE AREIA</v>
          </cell>
          <cell r="C3893"/>
          <cell r="D3893"/>
        </row>
        <row r="3894">
          <cell r="A3894" t="str">
            <v>73874/001</v>
          </cell>
          <cell r="B3894" t="str">
            <v>REMOCAO DE PINTURAS COM JATEAMENTO DE AREIA, EM SUPERFICIES METALICAS</v>
          </cell>
          <cell r="C3894" t="str">
            <v>M2</v>
          </cell>
          <cell r="D3894">
            <v>8.9600000000000009</v>
          </cell>
        </row>
        <row r="3895">
          <cell r="A3895">
            <v>73895</v>
          </cell>
          <cell r="B3895" t="str">
            <v>DEMOLICAO PISO MARMORE/SOLEIRA/PEITORIL/ESCADA</v>
          </cell>
          <cell r="C3895"/>
          <cell r="D3895"/>
        </row>
        <row r="3896">
          <cell r="A3896" t="str">
            <v>73895/001</v>
          </cell>
          <cell r="B3896" t="str">
            <v>DEMOLICAO DE PISO DE MARMORE E ARGAMASSA DE ASSENTAMENTO</v>
          </cell>
          <cell r="C3896" t="str">
            <v>M2</v>
          </cell>
          <cell r="D3896">
            <v>4.1500000000000004</v>
          </cell>
        </row>
        <row r="3897">
          <cell r="A3897">
            <v>73896</v>
          </cell>
          <cell r="B3897" t="str">
            <v>RETIRADA DE AZULEJOS OU LADRILHOS</v>
          </cell>
          <cell r="C3897"/>
          <cell r="D3897"/>
        </row>
        <row r="3898">
          <cell r="A3898" t="str">
            <v>73896/001</v>
          </cell>
          <cell r="B3898" t="str">
            <v>RETIRADA CUIDADOSA DE AZULEJOS/LADRILHOS E ARGAMASSA DE ASSENTAMENTO</v>
          </cell>
          <cell r="C3898" t="str">
            <v>M2</v>
          </cell>
          <cell r="D3898">
            <v>23.79</v>
          </cell>
        </row>
        <row r="3899">
          <cell r="A3899">
            <v>73899</v>
          </cell>
          <cell r="B3899" t="str">
            <v>DEMOLICAO DE ALVENARIA DE TIJOLOS S/REAPROVEITAMENTO</v>
          </cell>
          <cell r="C3899"/>
          <cell r="D3899"/>
        </row>
        <row r="3900">
          <cell r="A3900" t="str">
            <v>73899/001</v>
          </cell>
          <cell r="B3900" t="str">
            <v>DEMOLICAO DE ALVENARIA DE TIJOLOS MACICOS S/REAPROVEITAMENTO</v>
          </cell>
          <cell r="C3900" t="str">
            <v>M3</v>
          </cell>
          <cell r="D3900">
            <v>31.03</v>
          </cell>
        </row>
        <row r="3901">
          <cell r="A3901" t="str">
            <v>73899/002</v>
          </cell>
          <cell r="B3901" t="str">
            <v>DEMOLICAO DE ALVENARIA DE TIJOLOS FURADOS S/REAPROVEITAMENTO</v>
          </cell>
          <cell r="C3901" t="str">
            <v>M3</v>
          </cell>
          <cell r="D3901">
            <v>38.79</v>
          </cell>
        </row>
        <row r="3902">
          <cell r="A3902">
            <v>16</v>
          </cell>
          <cell r="B3902" t="str">
            <v>LIGACOES PROVISORIAS</v>
          </cell>
          <cell r="C3902"/>
          <cell r="D3902"/>
        </row>
        <row r="3903">
          <cell r="A3903">
            <v>73960</v>
          </cell>
          <cell r="B3903" t="str">
            <v>LIGACOES PROVISORIAS AGUA/ESGOTO</v>
          </cell>
          <cell r="C3903"/>
          <cell r="D3903"/>
        </row>
        <row r="3904">
          <cell r="A3904" t="str">
            <v>73960/001</v>
          </cell>
          <cell r="B3904" t="str">
            <v>INSTAL/LIGACAO PROVISORIA ELETRICA BAIXA TENSAO P/CANT OBRAOBRA,M3-CHAVE 100A CARGA 3KWH,20CV EXCL FORN MEDIDOR</v>
          </cell>
          <cell r="C3904" t="str">
            <v>UN</v>
          </cell>
          <cell r="D3904">
            <v>855.87</v>
          </cell>
        </row>
        <row r="3905">
          <cell r="A3905">
            <v>233</v>
          </cell>
          <cell r="B3905" t="str">
            <v>SINALIZACAO DO CANTEIRO DE OBRAS</v>
          </cell>
          <cell r="C3905"/>
          <cell r="D3905"/>
        </row>
        <row r="3906">
          <cell r="A3906">
            <v>73683</v>
          </cell>
          <cell r="B3906" t="str">
            <v>INSTALACAO DE GAMBIARRA PARA SINALIZACAO, COM 20 M, INCLUINDO LAMPADA,BOCAL E BALDE A CADA 2 M</v>
          </cell>
          <cell r="C3906" t="str">
            <v>UN</v>
          </cell>
          <cell r="D3906">
            <v>23.65</v>
          </cell>
        </row>
        <row r="3907">
          <cell r="A3907" t="str">
            <v>SERT</v>
          </cell>
          <cell r="B3907" t="str">
            <v>SERVICOS TECNICOS</v>
          </cell>
          <cell r="C3907"/>
          <cell r="D3907"/>
        </row>
        <row r="3908">
          <cell r="A3908">
            <v>6</v>
          </cell>
          <cell r="B3908" t="str">
            <v>CONTROLE TECNOLOGICO</v>
          </cell>
          <cell r="C3908"/>
          <cell r="D3908"/>
        </row>
        <row r="3909">
          <cell r="A3909">
            <v>72742</v>
          </cell>
          <cell r="B3909" t="str">
            <v>ENSAIO DE RECEBIMENTO E ACEITACAO DE CIMENTO PORTLAND</v>
          </cell>
          <cell r="C3909" t="str">
            <v>UN</v>
          </cell>
          <cell r="D3909">
            <v>230.46</v>
          </cell>
        </row>
        <row r="3910">
          <cell r="A3910">
            <v>72743</v>
          </cell>
          <cell r="B3910" t="str">
            <v>ENSAIO DE RECEBIMENTO E ACEITACAO DE AGREGADO GRAUDO</v>
          </cell>
          <cell r="C3910" t="str">
            <v>UN</v>
          </cell>
          <cell r="D3910">
            <v>115.23</v>
          </cell>
        </row>
        <row r="3911">
          <cell r="A3911">
            <v>73900</v>
          </cell>
          <cell r="B3911" t="str">
            <v>ENSAIOS TECNOLÓGICO DE ASFALTO</v>
          </cell>
          <cell r="C3911"/>
          <cell r="D3911"/>
        </row>
        <row r="3912">
          <cell r="A3912" t="str">
            <v>73900/001</v>
          </cell>
          <cell r="B3912" t="str">
            <v>ENSAIOS DE IMPRIMACAO - ASFALTO DILUIDO</v>
          </cell>
          <cell r="C3912" t="str">
            <v>M2</v>
          </cell>
          <cell r="D3912">
            <v>0.02</v>
          </cell>
        </row>
        <row r="3913">
          <cell r="A3913" t="str">
            <v>73900/002</v>
          </cell>
          <cell r="B3913" t="str">
            <v>ENSAIOS DE TRATAMENTO SUPERFICIAL SIMPLES - COM CAP</v>
          </cell>
          <cell r="C3913" t="str">
            <v>M2</v>
          </cell>
          <cell r="D3913">
            <v>0.06</v>
          </cell>
        </row>
        <row r="3914">
          <cell r="A3914" t="str">
            <v>73900/003</v>
          </cell>
          <cell r="B3914" t="str">
            <v>ENSAIOS DE TRATAMENTO SUPERFICIAL SIMPLES - COM EMULSAO ASFALTICA</v>
          </cell>
          <cell r="C3914" t="str">
            <v>M2</v>
          </cell>
          <cell r="D3914">
            <v>0.06</v>
          </cell>
        </row>
        <row r="3915">
          <cell r="A3915" t="str">
            <v>73900/004</v>
          </cell>
          <cell r="B3915" t="str">
            <v>ENSAIOS DE TRATAMENTO SUPERFICIAL DUPLO - COM CAP</v>
          </cell>
          <cell r="C3915" t="str">
            <v>M2</v>
          </cell>
          <cell r="D3915">
            <v>7.0000000000000007E-2</v>
          </cell>
        </row>
        <row r="3916">
          <cell r="A3916" t="str">
            <v>73900/005</v>
          </cell>
          <cell r="B3916" t="str">
            <v>ENSAIOS DE TRATAMENTO SUPERFICIAL DUPLO - COM EMULSAO ASFALTICA</v>
          </cell>
          <cell r="C3916" t="str">
            <v>M2</v>
          </cell>
          <cell r="D3916">
            <v>0.1</v>
          </cell>
        </row>
        <row r="3917">
          <cell r="A3917" t="str">
            <v>73900/006</v>
          </cell>
          <cell r="B3917" t="str">
            <v>ENSAIOS DE TRATAMENTO SUPERFICIAL TRIPLO - COM CAP</v>
          </cell>
          <cell r="C3917" t="str">
            <v>M2</v>
          </cell>
          <cell r="D3917">
            <v>0.1</v>
          </cell>
        </row>
        <row r="3918">
          <cell r="A3918" t="str">
            <v>73900/007</v>
          </cell>
          <cell r="B3918" t="str">
            <v>ENSAIOS DE TRATAMENTO SUPERFICIAL TRIPLO - COM EMULSAO ASFALTICA</v>
          </cell>
          <cell r="C3918" t="str">
            <v>M2</v>
          </cell>
          <cell r="D3918">
            <v>0.11</v>
          </cell>
        </row>
        <row r="3919">
          <cell r="A3919" t="str">
            <v>73900/008</v>
          </cell>
          <cell r="B3919" t="str">
            <v>ENSAIOS DE MACADAME BETUMINOSO POR PENETRACAO - COM CAP</v>
          </cell>
          <cell r="C3919" t="str">
            <v>M3</v>
          </cell>
          <cell r="D3919">
            <v>0.51</v>
          </cell>
        </row>
        <row r="3920">
          <cell r="A3920" t="str">
            <v>73900/009</v>
          </cell>
          <cell r="B3920" t="str">
            <v>ENSAIOS DE MACADAME BETUMINOSO POR PENETRACAO - COM EMULSAO ASFALTICA</v>
          </cell>
          <cell r="C3920" t="str">
            <v>M3</v>
          </cell>
          <cell r="D3920">
            <v>0.51</v>
          </cell>
        </row>
        <row r="3921">
          <cell r="A3921" t="str">
            <v>73900/010</v>
          </cell>
          <cell r="B3921" t="str">
            <v>ENSAIOS DE PRE MISTURADO A FRIO</v>
          </cell>
          <cell r="C3921" t="str">
            <v>M3</v>
          </cell>
          <cell r="D3921">
            <v>0.4</v>
          </cell>
        </row>
        <row r="3922">
          <cell r="A3922" t="str">
            <v>73900/011</v>
          </cell>
          <cell r="B3922" t="str">
            <v>ENSAIOS DE AREIA ASFALTO A QUENTE</v>
          </cell>
          <cell r="C3922" t="str">
            <v>T</v>
          </cell>
          <cell r="D3922">
            <v>13</v>
          </cell>
        </row>
        <row r="3923">
          <cell r="A3923" t="str">
            <v>73900/012</v>
          </cell>
          <cell r="B3923" t="str">
            <v>ENSAIOS DE CONCRETO ASFALTICO</v>
          </cell>
          <cell r="C3923" t="str">
            <v>T</v>
          </cell>
          <cell r="D3923">
            <v>18.12</v>
          </cell>
        </row>
        <row r="3924">
          <cell r="A3924">
            <v>74020</v>
          </cell>
          <cell r="B3924" t="str">
            <v>ENSAIO TECNOLOGICO COM CONCRETO</v>
          </cell>
          <cell r="C3924"/>
          <cell r="D3924"/>
        </row>
        <row r="3925">
          <cell r="A3925" t="str">
            <v>74020/001</v>
          </cell>
          <cell r="B3925" t="str">
            <v>ENSAIO DE PAVIMENTO DE CONCRETO</v>
          </cell>
          <cell r="C3925" t="str">
            <v>M3</v>
          </cell>
          <cell r="D3925">
            <v>8.91</v>
          </cell>
        </row>
        <row r="3926">
          <cell r="A3926" t="str">
            <v>74020/002</v>
          </cell>
          <cell r="B3926" t="str">
            <v>ENSAIOS DE PAVIMENTO DE CONCRETO COMPACTADO COM ROLO</v>
          </cell>
          <cell r="C3926" t="str">
            <v>M3</v>
          </cell>
          <cell r="D3926">
            <v>7.9</v>
          </cell>
        </row>
        <row r="3927">
          <cell r="A3927">
            <v>74021</v>
          </cell>
          <cell r="B3927" t="str">
            <v>ENSAIO TECNOLOGICO DE TERRAPLENAGEM</v>
          </cell>
          <cell r="C3927"/>
          <cell r="D3927"/>
        </row>
        <row r="3928">
          <cell r="A3928" t="str">
            <v>74021/001</v>
          </cell>
          <cell r="B3928" t="str">
            <v>ENSAIOS DE TERRAPLENAGEM - CORPO DO ATERRO</v>
          </cell>
          <cell r="C3928" t="str">
            <v>M3</v>
          </cell>
          <cell r="D3928">
            <v>0.22</v>
          </cell>
        </row>
        <row r="3929">
          <cell r="A3929" t="str">
            <v>74021/002</v>
          </cell>
          <cell r="B3929" t="str">
            <v>ENSAIO DE TERRAPLENAGEM - CAMADA FINAL DO ATERRO</v>
          </cell>
          <cell r="C3929" t="str">
            <v>M3</v>
          </cell>
          <cell r="D3929">
            <v>0.69</v>
          </cell>
        </row>
        <row r="3930">
          <cell r="A3930" t="str">
            <v>74021/003</v>
          </cell>
          <cell r="B3930" t="str">
            <v>ENSAIOS DE REGULARIZACAO DO SUBLEITO</v>
          </cell>
          <cell r="C3930" t="str">
            <v>M2</v>
          </cell>
          <cell r="D3930">
            <v>0.32</v>
          </cell>
        </row>
        <row r="3931">
          <cell r="A3931" t="str">
            <v>74021/004</v>
          </cell>
          <cell r="B3931" t="str">
            <v>ENSAIOS DE REFORCO DO SUBLEITO</v>
          </cell>
          <cell r="C3931" t="str">
            <v>M3</v>
          </cell>
          <cell r="D3931">
            <v>0.57999999999999996</v>
          </cell>
        </row>
        <row r="3932">
          <cell r="A3932" t="str">
            <v>74021/005</v>
          </cell>
          <cell r="B3932" t="str">
            <v>ENSAIOS DE SUB BASE DE SOLO MELHORADO COM CIMENTO</v>
          </cell>
          <cell r="C3932" t="str">
            <v>M3</v>
          </cell>
          <cell r="D3932">
            <v>0.57999999999999996</v>
          </cell>
        </row>
        <row r="3933">
          <cell r="A3933" t="str">
            <v>74021/006</v>
          </cell>
          <cell r="B3933" t="str">
            <v>ENSAIOS DE BASE ESTABILIZADA GRANULOMETRICAMENTE</v>
          </cell>
          <cell r="C3933" t="str">
            <v>M3</v>
          </cell>
          <cell r="D3933">
            <v>0.62</v>
          </cell>
        </row>
        <row r="3934">
          <cell r="A3934" t="str">
            <v>74021/007</v>
          </cell>
          <cell r="B3934" t="str">
            <v>ENSAIO DE BASE DE SOLO MELHORADO COM CIMENTO</v>
          </cell>
          <cell r="C3934" t="str">
            <v>M3</v>
          </cell>
          <cell r="D3934">
            <v>0.57999999999999996</v>
          </cell>
        </row>
        <row r="3935">
          <cell r="A3935" t="str">
            <v>74021/008</v>
          </cell>
          <cell r="B3935" t="str">
            <v>ENSAIOS DE BASE DE SOLO CIMENTO</v>
          </cell>
          <cell r="C3935" t="str">
            <v>M3</v>
          </cell>
          <cell r="D3935">
            <v>0.63</v>
          </cell>
        </row>
        <row r="3936">
          <cell r="A3936">
            <v>74022</v>
          </cell>
          <cell r="B3936" t="str">
            <v>ENSAIO TECNOLOGICO</v>
          </cell>
          <cell r="C3936"/>
          <cell r="D3936"/>
        </row>
        <row r="3937">
          <cell r="A3937" t="str">
            <v>74022/001</v>
          </cell>
          <cell r="B3937" t="str">
            <v>ENSAIO DE PENETRACAO - MATERIAL BETUMINOSO</v>
          </cell>
          <cell r="C3937" t="str">
            <v>UN</v>
          </cell>
          <cell r="D3937">
            <v>48.97</v>
          </cell>
        </row>
        <row r="3938">
          <cell r="A3938" t="str">
            <v>74022/002</v>
          </cell>
          <cell r="B3938" t="str">
            <v>ENSAIO DE VISCOSIDADE SAYBOLT - FUROL - MATERIAL BETUMINOSO</v>
          </cell>
          <cell r="C3938" t="str">
            <v>UN</v>
          </cell>
          <cell r="D3938">
            <v>63.38</v>
          </cell>
        </row>
        <row r="3939">
          <cell r="A3939" t="str">
            <v>74022/003</v>
          </cell>
          <cell r="B3939" t="str">
            <v>ENSAIO DE DETERMINACAO DA PENEIRACAO - EMULSAO ASFALTICA</v>
          </cell>
          <cell r="C3939" t="str">
            <v>UN</v>
          </cell>
          <cell r="D3939">
            <v>57.62</v>
          </cell>
        </row>
        <row r="3940">
          <cell r="A3940" t="str">
            <v>74022/004</v>
          </cell>
          <cell r="B3940" t="str">
            <v>ENSAIO DE DETERMINACAO DA SEDIMENTACAO - EMULSAO ASFALTICA</v>
          </cell>
          <cell r="C3940" t="str">
            <v>UN</v>
          </cell>
          <cell r="D3940">
            <v>63.38</v>
          </cell>
        </row>
        <row r="3941">
          <cell r="A3941" t="str">
            <v>74022/005</v>
          </cell>
          <cell r="B3941" t="str">
            <v>ENSAIO DE DETERMINACAO DO TEOR DE BETUME - CIMENTO ASFALTICO DE PETROLEO</v>
          </cell>
          <cell r="C3941" t="str">
            <v>UN</v>
          </cell>
          <cell r="D3941">
            <v>50.41</v>
          </cell>
        </row>
        <row r="3942">
          <cell r="A3942" t="str">
            <v>74022/006</v>
          </cell>
          <cell r="B3942" t="str">
            <v>ENSAIO DE GRANULOMETRIA POR PENEIRAMENTO - SOLOS</v>
          </cell>
          <cell r="C3942" t="str">
            <v>UN</v>
          </cell>
          <cell r="D3942">
            <v>46.09</v>
          </cell>
        </row>
        <row r="3943">
          <cell r="A3943" t="str">
            <v>74022/007</v>
          </cell>
          <cell r="B3943" t="str">
            <v>ENSAIO DE GRANULOMETRIA POR PENEIRAMENTO E SEDIMENTACAO - SOLOS</v>
          </cell>
          <cell r="C3943" t="str">
            <v>UN</v>
          </cell>
          <cell r="D3943">
            <v>54.73</v>
          </cell>
        </row>
        <row r="3944">
          <cell r="A3944" t="str">
            <v>74022/008</v>
          </cell>
          <cell r="B3944" t="str">
            <v>ENSAIO DE LIMITE DE LIQUIDEZ - SOLOS</v>
          </cell>
          <cell r="C3944" t="str">
            <v>UN</v>
          </cell>
          <cell r="D3944">
            <v>28.81</v>
          </cell>
        </row>
        <row r="3945">
          <cell r="A3945" t="str">
            <v>74022/009</v>
          </cell>
          <cell r="B3945" t="str">
            <v>ENSAIO DE LIMITE DE PLASTICIDADE - SOLOS</v>
          </cell>
          <cell r="C3945" t="str">
            <v>UN</v>
          </cell>
          <cell r="D3945">
            <v>25.93</v>
          </cell>
        </row>
        <row r="3946">
          <cell r="A3946" t="str">
            <v>74022/010</v>
          </cell>
          <cell r="B3946" t="str">
            <v>ENSAIO DE COMPACTACAO - AMOSTRAS NAO TRABALHADAS - ENERGIA NORMAL - SOLOS</v>
          </cell>
          <cell r="C3946" t="str">
            <v>UN</v>
          </cell>
          <cell r="D3946">
            <v>54.73</v>
          </cell>
        </row>
        <row r="3947">
          <cell r="A3947" t="str">
            <v>74022/011</v>
          </cell>
          <cell r="B3947" t="str">
            <v>ENSAIO DE COMPACTACAO - AMOSTRAS NAO TRABALHADAS - ENERGIA INTERMEDIARIA - SOLOS</v>
          </cell>
          <cell r="C3947" t="str">
            <v>UN</v>
          </cell>
          <cell r="D3947">
            <v>83.54</v>
          </cell>
        </row>
        <row r="3948">
          <cell r="A3948" t="str">
            <v>74022/012</v>
          </cell>
          <cell r="B3948" t="str">
            <v>ENSAIO DE COMPACTACAO - AMOSTRAS NAO TRABALHADAS - ENERGIA MODIFICADA- SOLOS</v>
          </cell>
          <cell r="C3948" t="str">
            <v>UN</v>
          </cell>
          <cell r="D3948">
            <v>109.47</v>
          </cell>
        </row>
        <row r="3949">
          <cell r="A3949" t="str">
            <v>74022/013</v>
          </cell>
          <cell r="B3949" t="str">
            <v>ENSAIO DE COMPACTACAO - AMOSTRAS TRABALHADAS - SOLOS</v>
          </cell>
          <cell r="C3949" t="str">
            <v>UN</v>
          </cell>
          <cell r="D3949">
            <v>57.62</v>
          </cell>
        </row>
        <row r="3950">
          <cell r="A3950" t="str">
            <v>74022/014</v>
          </cell>
          <cell r="B3950" t="str">
            <v>ENSAIO DE MASSA ESPECIFICA - IN SITU - METODO FRASCO DE AREIA - SOLOS</v>
          </cell>
          <cell r="C3950" t="str">
            <v>UN</v>
          </cell>
          <cell r="D3950">
            <v>20.170000000000002</v>
          </cell>
        </row>
        <row r="3951">
          <cell r="A3951" t="str">
            <v>74022/015</v>
          </cell>
          <cell r="B3951" t="str">
            <v>ENSAIO DE MASSA ESPECIFICA - IN SITU - METODO BALAO DE BORRACHA - SOLOS</v>
          </cell>
          <cell r="C3951" t="str">
            <v>UN</v>
          </cell>
          <cell r="D3951">
            <v>23.05</v>
          </cell>
        </row>
        <row r="3952">
          <cell r="A3952" t="str">
            <v>74022/016</v>
          </cell>
          <cell r="B3952" t="str">
            <v>ENSAIO DE DENSIDADE REAL - SOLOS</v>
          </cell>
          <cell r="C3952" t="str">
            <v>UN</v>
          </cell>
          <cell r="D3952">
            <v>25.93</v>
          </cell>
        </row>
        <row r="3953">
          <cell r="A3953" t="str">
            <v>74022/017</v>
          </cell>
          <cell r="B3953" t="str">
            <v>ENSAIO DE ABRASAO LOS ANGELES - AGREGADOS</v>
          </cell>
          <cell r="C3953" t="str">
            <v>UN</v>
          </cell>
          <cell r="D3953">
            <v>120.99</v>
          </cell>
        </row>
        <row r="3954">
          <cell r="A3954" t="str">
            <v>74022/018</v>
          </cell>
          <cell r="B3954" t="str">
            <v>ENSAIO DE MASSA ESPECIFICA - IN SITU - EMPREGO DO OLEO - SOLOS</v>
          </cell>
          <cell r="C3954" t="str">
            <v>UN</v>
          </cell>
          <cell r="D3954">
            <v>31.69</v>
          </cell>
        </row>
        <row r="3955">
          <cell r="A3955" t="str">
            <v>74022/019</v>
          </cell>
          <cell r="B3955" t="str">
            <v>ENSAIO DE INDICE DE SUPORTE CALIFORNIA - AMOSTRAS NAO TRABALHADAS - ENERGIA NORMAL - SOLOS</v>
          </cell>
          <cell r="C3955" t="str">
            <v>UN</v>
          </cell>
          <cell r="D3955">
            <v>66.260000000000005</v>
          </cell>
        </row>
        <row r="3956">
          <cell r="A3956" t="str">
            <v>74022/020</v>
          </cell>
          <cell r="B3956" t="str">
            <v>ENSAIO DE INDICE DE SUPORTE CALIFORNIA - AMOSTRAS NAO TRABALHADAS - ENERGIA INTERMEDIARIA - SOLOS</v>
          </cell>
          <cell r="C3956" t="str">
            <v>UN</v>
          </cell>
          <cell r="D3956">
            <v>74.900000000000006</v>
          </cell>
        </row>
        <row r="3957">
          <cell r="A3957" t="str">
            <v>74022/021</v>
          </cell>
          <cell r="B3957" t="str">
            <v>ENSAIO DE INDICE DE SUPORTE CALIFORNIA- AMOSTRAS NAO TRABALHADAS - ENERGIA MODIFICADA- SOLOS</v>
          </cell>
          <cell r="C3957" t="str">
            <v>UN</v>
          </cell>
          <cell r="D3957">
            <v>80.66</v>
          </cell>
        </row>
        <row r="3958">
          <cell r="A3958" t="str">
            <v>74022/022</v>
          </cell>
          <cell r="B3958" t="str">
            <v>ENSAIO DE TEOR DE UMIDADE - METODO EXPEDITO DO ALCOOL - SOLOS</v>
          </cell>
          <cell r="C3958" t="str">
            <v>UN</v>
          </cell>
          <cell r="D3958">
            <v>17.28</v>
          </cell>
        </row>
        <row r="3959">
          <cell r="A3959" t="str">
            <v>74022/023</v>
          </cell>
          <cell r="B3959" t="str">
            <v>ENSAIO DE TEOR DE UMIDADE - PROCESSO SPEEDY - SOLOS E AGREGADOS MIUDOS</v>
          </cell>
          <cell r="C3959" t="str">
            <v>UN</v>
          </cell>
          <cell r="D3959">
            <v>17.28</v>
          </cell>
        </row>
        <row r="3960">
          <cell r="A3960" t="str">
            <v>74022/024</v>
          </cell>
          <cell r="B3960" t="str">
            <v>ENSAIO DE TEOR DE UMIDADE - EM LABORATORIO - SOLOS</v>
          </cell>
          <cell r="C3960" t="str">
            <v>UN</v>
          </cell>
          <cell r="D3960">
            <v>23.05</v>
          </cell>
        </row>
        <row r="3961">
          <cell r="A3961" t="str">
            <v>74022/025</v>
          </cell>
          <cell r="B3961" t="str">
            <v>ENSAIO DE PONTO DE FULGOR - MATERIAL BETUMINOSO</v>
          </cell>
          <cell r="C3961" t="str">
            <v>UN</v>
          </cell>
          <cell r="D3961">
            <v>46.09</v>
          </cell>
        </row>
        <row r="3962">
          <cell r="A3962" t="str">
            <v>74022/026</v>
          </cell>
          <cell r="B3962" t="str">
            <v>ENSAIO DE DESTILACAO - ASFALTO DILUIDO</v>
          </cell>
          <cell r="C3962" t="str">
            <v>UN</v>
          </cell>
          <cell r="D3962">
            <v>74.900000000000006</v>
          </cell>
        </row>
        <row r="3963">
          <cell r="A3963" t="str">
            <v>74022/027</v>
          </cell>
          <cell r="B3963" t="str">
            <v>ENSAIO DE CONTROLE DE TAXA DE APLICACAO DE LIGANTE BETUMINOSO</v>
          </cell>
          <cell r="C3963" t="str">
            <v>UN</v>
          </cell>
          <cell r="D3963">
            <v>20.170000000000002</v>
          </cell>
        </row>
        <row r="3964">
          <cell r="A3964" t="str">
            <v>74022/028</v>
          </cell>
          <cell r="B3964" t="str">
            <v>ENSAIO DE SUSCEPTIBILIDADE TERMICA - INDICE PFEIFFER - MATERIAL ASFALTICO</v>
          </cell>
          <cell r="C3964" t="str">
            <v>UN</v>
          </cell>
          <cell r="D3964">
            <v>72.02</v>
          </cell>
        </row>
        <row r="3965">
          <cell r="A3965" t="str">
            <v>74022/029</v>
          </cell>
          <cell r="B3965" t="str">
            <v>ENSAIO DE ESPUMA - MATERIAL ASFALTICO</v>
          </cell>
          <cell r="C3965" t="str">
            <v>UN</v>
          </cell>
          <cell r="D3965">
            <v>51.85</v>
          </cell>
        </row>
        <row r="3966">
          <cell r="A3966" t="str">
            <v>74022/030</v>
          </cell>
          <cell r="B3966" t="str">
            <v>ENSAIO DE RESISTENCIA A COMPRESSAO SIMPLES - CONCRETO</v>
          </cell>
          <cell r="C3966" t="str">
            <v>UN</v>
          </cell>
          <cell r="D3966">
            <v>51.85</v>
          </cell>
        </row>
        <row r="3967">
          <cell r="A3967" t="str">
            <v>74022/031</v>
          </cell>
          <cell r="B3967" t="str">
            <v>ENSAIO DE RESISTENCIA A TRACAO POR COMPRESSAO DIAMETRAL - CONCRETO</v>
          </cell>
          <cell r="C3967" t="str">
            <v>UN</v>
          </cell>
          <cell r="D3967">
            <v>51.85</v>
          </cell>
        </row>
        <row r="3968">
          <cell r="A3968" t="str">
            <v>74022/032</v>
          </cell>
          <cell r="B3968" t="str">
            <v>ENSAIO DE RESISTENCIA A TRACAO NA FLEXAO DE CONCRETO</v>
          </cell>
          <cell r="C3968" t="str">
            <v>UN</v>
          </cell>
          <cell r="D3968">
            <v>57.62</v>
          </cell>
        </row>
        <row r="3969">
          <cell r="A3969" t="str">
            <v>74022/033</v>
          </cell>
          <cell r="B3969" t="str">
            <v>ENSAIO DE RESILIENCIA - SOLOS</v>
          </cell>
          <cell r="C3969" t="str">
            <v>UN</v>
          </cell>
          <cell r="D3969">
            <v>371.62</v>
          </cell>
        </row>
        <row r="3970">
          <cell r="A3970" t="str">
            <v>74022/034</v>
          </cell>
          <cell r="B3970" t="str">
            <v>ENSAIO DE RESILIENCIA - MISTURAS BETUMINOSAS</v>
          </cell>
          <cell r="C3970" t="str">
            <v>UN</v>
          </cell>
          <cell r="D3970">
            <v>77.78</v>
          </cell>
        </row>
        <row r="3971">
          <cell r="A3971" t="str">
            <v>74022/035</v>
          </cell>
          <cell r="B3971" t="str">
            <v>ENSAIO DE PERCENTAGEM DE BETUME - MISTURAS BETUMINOSAS</v>
          </cell>
          <cell r="C3971" t="str">
            <v>UN</v>
          </cell>
          <cell r="D3971">
            <v>43.21</v>
          </cell>
        </row>
        <row r="3972">
          <cell r="A3972" t="str">
            <v>74022/036</v>
          </cell>
          <cell r="B3972" t="str">
            <v>ENSAIO DE ADESIVIDADE - RESISTENCIA A AGUA - EMULSAO ASFALTICA</v>
          </cell>
          <cell r="C3972" t="str">
            <v>UN</v>
          </cell>
          <cell r="D3972">
            <v>34.57</v>
          </cell>
        </row>
        <row r="3973">
          <cell r="A3973" t="str">
            <v>74022/037</v>
          </cell>
          <cell r="B3973" t="str">
            <v>ENSAIO DE ADESIVIDADE A LIGANTE BETUMINOSO - AGREGADO GRAUDO</v>
          </cell>
          <cell r="C3973" t="str">
            <v>UN</v>
          </cell>
          <cell r="D3973">
            <v>28.81</v>
          </cell>
        </row>
        <row r="3974">
          <cell r="A3974" t="str">
            <v>74022/038</v>
          </cell>
          <cell r="B3974" t="str">
            <v>ENSAIO DE EXPANSIBILIDADE - SOLOS</v>
          </cell>
          <cell r="C3974" t="str">
            <v>UN</v>
          </cell>
          <cell r="D3974">
            <v>41.77</v>
          </cell>
        </row>
        <row r="3975">
          <cell r="A3975" t="str">
            <v>74022/039</v>
          </cell>
          <cell r="B3975" t="str">
            <v>PREPARACAO DE AMOSTRAS PARA ENSAIO DE CARACTERIZACAO - SOLOS</v>
          </cell>
          <cell r="C3975" t="str">
            <v>UN</v>
          </cell>
          <cell r="D3975">
            <v>31.69</v>
          </cell>
        </row>
        <row r="3976">
          <cell r="A3976" t="str">
            <v>74022/040</v>
          </cell>
          <cell r="B3976" t="str">
            <v>ENSAIO MARSHALL - MISTURA BETUMINOSA A QUENTE</v>
          </cell>
          <cell r="C3976" t="str">
            <v>UN</v>
          </cell>
          <cell r="D3976">
            <v>100.83</v>
          </cell>
        </row>
        <row r="3977">
          <cell r="A3977" t="str">
            <v>74022/041</v>
          </cell>
          <cell r="B3977" t="str">
            <v>ENSAIO DE DETERMINACAO DO INDICE DE FORMA - AGREGADOS</v>
          </cell>
          <cell r="C3977" t="str">
            <v>UN</v>
          </cell>
          <cell r="D3977">
            <v>28.81</v>
          </cell>
        </row>
        <row r="3978">
          <cell r="A3978" t="str">
            <v>74022/042</v>
          </cell>
          <cell r="B3978" t="str">
            <v>ENSAIO DE EQUIVALENTE EM AREIA - SOLOS</v>
          </cell>
          <cell r="C3978" t="str">
            <v>UN</v>
          </cell>
          <cell r="D3978">
            <v>25.93</v>
          </cell>
        </row>
        <row r="3979">
          <cell r="A3979" t="str">
            <v>74022/043</v>
          </cell>
          <cell r="B3979" t="str">
            <v>ENSAIO DE MOLDAGEM E CURA DE SOLO CIMENTO</v>
          </cell>
          <cell r="C3979" t="str">
            <v>UN</v>
          </cell>
          <cell r="D3979">
            <v>28.81</v>
          </cell>
        </row>
        <row r="3980">
          <cell r="A3980" t="str">
            <v>74022/044</v>
          </cell>
          <cell r="B3980" t="str">
            <v>ENSAIO DE COMPRESSAO AXIAL DE SOLO CIMENTO</v>
          </cell>
          <cell r="C3980" t="str">
            <v>UN</v>
          </cell>
          <cell r="D3980">
            <v>23.05</v>
          </cell>
        </row>
        <row r="3981">
          <cell r="A3981" t="str">
            <v>74022/045</v>
          </cell>
          <cell r="B3981" t="str">
            <v>ENSAIO DE VISCOSIDADE CINEMATICA - ASFALTO</v>
          </cell>
          <cell r="C3981" t="str">
            <v>UN</v>
          </cell>
          <cell r="D3981">
            <v>57.62</v>
          </cell>
        </row>
        <row r="3982">
          <cell r="A3982" t="str">
            <v>74022/047</v>
          </cell>
          <cell r="B3982" t="str">
            <v>ENSAIO DE RESIDUO POR EVAPORACAO - EMULSAO ASFALTICA</v>
          </cell>
          <cell r="C3982" t="str">
            <v>UN</v>
          </cell>
          <cell r="D3982">
            <v>28.81</v>
          </cell>
        </row>
        <row r="3983">
          <cell r="A3983" t="str">
            <v>74022/048</v>
          </cell>
          <cell r="B3983" t="str">
            <v>ENSAIO DE CARGA DA PARTICULA - EMULSAO ASFALTICA</v>
          </cell>
          <cell r="C3983" t="str">
            <v>UN</v>
          </cell>
          <cell r="D3983">
            <v>21.61</v>
          </cell>
        </row>
        <row r="3984">
          <cell r="A3984" t="str">
            <v>74022/049</v>
          </cell>
          <cell r="B3984" t="str">
            <v>ENSAIO DE DESEMULSIBILIDADE - EMULSAO ASFALTICA</v>
          </cell>
          <cell r="C3984" t="str">
            <v>UN</v>
          </cell>
          <cell r="D3984">
            <v>57.62</v>
          </cell>
        </row>
        <row r="3985">
          <cell r="A3985" t="str">
            <v>74022/050</v>
          </cell>
          <cell r="B3985" t="str">
            <v>ENSAIO DE DETERMINACAO DA TAXA DE ESPALHAMENTO DO AGREGADO</v>
          </cell>
          <cell r="C3985" t="str">
            <v>UN</v>
          </cell>
          <cell r="D3985">
            <v>14.4</v>
          </cell>
        </row>
        <row r="3986">
          <cell r="A3986" t="str">
            <v>74022/051</v>
          </cell>
          <cell r="B3986" t="str">
            <v>ENSAIO DE ADESIVIDADE A LIGANTE BETUMINOSO - AGREGADO</v>
          </cell>
          <cell r="C3986" t="str">
            <v>UN</v>
          </cell>
          <cell r="D3986">
            <v>31.69</v>
          </cell>
        </row>
        <row r="3987">
          <cell r="A3987" t="str">
            <v>74022/052</v>
          </cell>
          <cell r="B3987" t="str">
            <v>ENSAIO DE GRANULOMETRIA DO AGREGADO</v>
          </cell>
          <cell r="C3987" t="str">
            <v>UN</v>
          </cell>
          <cell r="D3987">
            <v>28.81</v>
          </cell>
        </row>
        <row r="3988">
          <cell r="A3988" t="str">
            <v>74022/053</v>
          </cell>
          <cell r="B3988" t="str">
            <v>ENSAIO DE CONTROLE DO GRAU DE COMPACTACAO DA MISTURA ASFALTICA</v>
          </cell>
          <cell r="C3988" t="str">
            <v>UN</v>
          </cell>
          <cell r="D3988">
            <v>25.93</v>
          </cell>
        </row>
        <row r="3989">
          <cell r="A3989" t="str">
            <v>74022/054</v>
          </cell>
          <cell r="B3989" t="str">
            <v>ENSAIO DE GRANULOMETRIA DO FILLER</v>
          </cell>
          <cell r="C3989" t="str">
            <v>UN</v>
          </cell>
          <cell r="D3989">
            <v>25.93</v>
          </cell>
        </row>
        <row r="3990">
          <cell r="A3990" t="str">
            <v>74022/055</v>
          </cell>
          <cell r="B3990" t="str">
            <v>ENSAIO DE TRACAO POR COMPRESSAO DIAMETRAL - MISTURAS BETUMINOSAS</v>
          </cell>
          <cell r="C3990" t="str">
            <v>UN</v>
          </cell>
          <cell r="D3990">
            <v>72.02</v>
          </cell>
        </row>
        <row r="3991">
          <cell r="A3991" t="str">
            <v>74022/056</v>
          </cell>
          <cell r="B3991" t="str">
            <v>ENSAIO DE DENSIDADE DO MATERIAL BETUMINOSO</v>
          </cell>
          <cell r="C3991" t="str">
            <v>UN</v>
          </cell>
          <cell r="D3991">
            <v>21.8</v>
          </cell>
        </row>
        <row r="3992">
          <cell r="A3992" t="str">
            <v>74022/057</v>
          </cell>
          <cell r="B3992" t="str">
            <v>ENSAIO DE CONSISTENCIA DO CONCRETO CCR - INDICE VEBE</v>
          </cell>
          <cell r="C3992" t="str">
            <v>UN</v>
          </cell>
          <cell r="D3992">
            <v>21.8</v>
          </cell>
        </row>
        <row r="3993">
          <cell r="A3993" t="str">
            <v>74022/058</v>
          </cell>
          <cell r="B3993" t="str">
            <v>ENSAIO DE ABATIMENTO DO TRONCO DE CONE</v>
          </cell>
          <cell r="C3993" t="str">
            <v>UN</v>
          </cell>
          <cell r="D3993">
            <v>21.8</v>
          </cell>
        </row>
        <row r="3994">
          <cell r="A3994">
            <v>74259</v>
          </cell>
          <cell r="B3994" t="str">
            <v>ENSAIOS DE PINTURA DE LIGACAO</v>
          </cell>
          <cell r="C3994" t="str">
            <v>M2</v>
          </cell>
          <cell r="D3994">
            <v>0.01</v>
          </cell>
        </row>
        <row r="3995">
          <cell r="A3995">
            <v>7</v>
          </cell>
          <cell r="B3995" t="str">
            <v>SONDAGENS</v>
          </cell>
          <cell r="C3995"/>
          <cell r="D3995"/>
        </row>
        <row r="3996">
          <cell r="A3996">
            <v>72733</v>
          </cell>
          <cell r="B3996" t="str">
            <v>MOBILIZACAO E DESMOBILIZACAO DE EQUIPAMENTO DE SONDAGEM A PERCUSSAO</v>
          </cell>
          <cell r="C3996" t="str">
            <v>UN</v>
          </cell>
          <cell r="D3996">
            <v>398.44</v>
          </cell>
        </row>
        <row r="3997">
          <cell r="A3997">
            <v>8</v>
          </cell>
          <cell r="B3997" t="str">
            <v>LOCACAO</v>
          </cell>
          <cell r="C3997"/>
          <cell r="D3997"/>
        </row>
        <row r="3998">
          <cell r="A3998">
            <v>68051</v>
          </cell>
          <cell r="B3998" t="str">
            <v>LOCACAO ALVENARIA</v>
          </cell>
          <cell r="C3998" t="str">
            <v>M</v>
          </cell>
          <cell r="D3998">
            <v>2.54</v>
          </cell>
        </row>
        <row r="3999">
          <cell r="A3999">
            <v>73610</v>
          </cell>
          <cell r="B3999" t="str">
            <v>LOCAÇÃO DE REDES DE ÁGUA OU DE ESGOTO, INCLUSIVE TOPOGRAFO</v>
          </cell>
          <cell r="C3999" t="str">
            <v>M</v>
          </cell>
          <cell r="D3999">
            <v>0.36</v>
          </cell>
        </row>
        <row r="4000">
          <cell r="A4000">
            <v>73679</v>
          </cell>
          <cell r="B4000" t="str">
            <v>LOCAÇÃO DE ADUTORAS, COLETORES TRONCO E INTERCEPTORES - ATÉ DN 500 MM,INCLUSIVE TOPOGRAFO</v>
          </cell>
          <cell r="C4000" t="str">
            <v>M</v>
          </cell>
          <cell r="D4000">
            <v>0.55000000000000004</v>
          </cell>
        </row>
        <row r="4001">
          <cell r="A4001">
            <v>73686</v>
          </cell>
          <cell r="B4001" t="str">
            <v>LOCACAO DA OBRA, COM USO DE EQUIPAMENTOS TOPOGRAFICOS, INCLUSIVE TOPOGRAFO E NIVELADOR</v>
          </cell>
          <cell r="C4001" t="str">
            <v>M2</v>
          </cell>
          <cell r="D4001">
            <v>8.0399999999999991</v>
          </cell>
        </row>
        <row r="4002">
          <cell r="A4002">
            <v>73992</v>
          </cell>
          <cell r="B4002" t="str">
            <v>LOCACAO DE OBRA</v>
          </cell>
          <cell r="C4002"/>
          <cell r="D4002"/>
        </row>
        <row r="4003">
          <cell r="A4003" t="str">
            <v>73992/001</v>
          </cell>
          <cell r="B4003" t="str">
            <v>LOCACAO CONVENCIONAL DE OBRA, ATRAVÉS DE GABARITO DE TABUAS CORRIDAS PONTALETADAS A CADA 1,50M, SEM REAPROVEITAMENTO</v>
          </cell>
          <cell r="C4003" t="str">
            <v>M2</v>
          </cell>
          <cell r="D4003">
            <v>4.8899999999999997</v>
          </cell>
        </row>
        <row r="4004">
          <cell r="A4004">
            <v>74077</v>
          </cell>
          <cell r="B4004" t="str">
            <v>LOCACAO OBRA C/PECA DE PINHO / REAPROVEITAMENTO</v>
          </cell>
          <cell r="C4004"/>
          <cell r="D4004"/>
        </row>
        <row r="4005">
          <cell r="A4005" t="str">
            <v>74077/001</v>
          </cell>
          <cell r="B4005" t="str">
            <v>LOCACAO CONVENCIONAL DE OBRA, ATRAVÉS DE GABARITO DE TABUAS CORRIDAS PONTALETADAS, SEM REAPROVEITAMENTO</v>
          </cell>
          <cell r="C4005" t="str">
            <v>M2</v>
          </cell>
          <cell r="D4005">
            <v>4.37</v>
          </cell>
        </row>
        <row r="4006">
          <cell r="A4006" t="str">
            <v>74077/002</v>
          </cell>
          <cell r="B4006" t="str">
            <v>LOCACAO CONVENCIONAL DE OBRA, ATRAVÉS DE GABARITO DE TABUAS CORRIDAS PONTALETADAS, COM REAPROVEITAMENTO DE 10 VEZES.</v>
          </cell>
          <cell r="C4006" t="str">
            <v>M2</v>
          </cell>
          <cell r="D4006">
            <v>2.04</v>
          </cell>
        </row>
        <row r="4007">
          <cell r="A4007" t="str">
            <v>74077/003</v>
          </cell>
          <cell r="B4007" t="str">
            <v>LOCACAO CONVENCIONAL DE OBRA, ATRAVÉS DE GABARITO DE TABUAS CORRIDAS PONTALETADAS, COM REAPROVEITAMENTO DE 3 VEZES.</v>
          </cell>
          <cell r="C4007" t="str">
            <v>M2</v>
          </cell>
          <cell r="D4007">
            <v>2.65</v>
          </cell>
        </row>
        <row r="4008">
          <cell r="A4008">
            <v>9</v>
          </cell>
          <cell r="B4008" t="str">
            <v>LEVANTAMENTO CADASTRAL</v>
          </cell>
          <cell r="C4008"/>
          <cell r="D4008"/>
        </row>
        <row r="4009">
          <cell r="A4009">
            <v>73677</v>
          </cell>
          <cell r="B4009" t="str">
            <v>CADASTRO DE LIGAÇÕES PREDIAIS, INCLUSIVE TOPOGRAFO E DESENHISTA</v>
          </cell>
          <cell r="C4009" t="str">
            <v>UN</v>
          </cell>
          <cell r="D4009">
            <v>3.57</v>
          </cell>
        </row>
        <row r="4010">
          <cell r="A4010">
            <v>73678</v>
          </cell>
          <cell r="B4010" t="str">
            <v>CADASTRO DE ADUTORAS. COLETORES E INTERCEPTORES - ATÉ DN 500 MM, INCLUSIVE TOPOGRAFO E DESENHISTA</v>
          </cell>
          <cell r="C4010" t="str">
            <v>M</v>
          </cell>
          <cell r="D4010">
            <v>1.18</v>
          </cell>
        </row>
        <row r="4011">
          <cell r="A4011">
            <v>73682</v>
          </cell>
          <cell r="B4011" t="str">
            <v>CADASTRO DE REDES, INCLUSIVE TOPOGRAFO E DESENHISTA</v>
          </cell>
          <cell r="C4011" t="str">
            <v>M</v>
          </cell>
          <cell r="D4011">
            <v>0.52</v>
          </cell>
        </row>
        <row r="4012">
          <cell r="A4012">
            <v>73758</v>
          </cell>
          <cell r="B4012" t="str">
            <v>LEVANT SECAO TRANSV C/NIVEL P/M LINEAR SECAO</v>
          </cell>
          <cell r="C4012"/>
          <cell r="D4012"/>
        </row>
        <row r="4013">
          <cell r="A4013" t="str">
            <v>73758/001</v>
          </cell>
          <cell r="B4013" t="str">
            <v>LEVANTAMENTO SECAO TRANSVERSAL C/NIVEL TERRENO NAO ACIDENTADO VEGETAÇÃO DENSA INCLUSIVE DESENHO ESC 1:200 EM PAPEL VEGETAL MILIMETRADO (MEDIDO P/M SECAO), INCLUSIVE NIVELADOR, AUXILIAR DE CALCULO TOPOGRAFICO EDESENHISTA.</v>
          </cell>
          <cell r="C4013" t="str">
            <v>M</v>
          </cell>
          <cell r="D4013">
            <v>0.57999999999999996</v>
          </cell>
        </row>
        <row r="4014">
          <cell r="A4014" t="str">
            <v>URBA</v>
          </cell>
          <cell r="B4014" t="str">
            <v>URBANIZACAO</v>
          </cell>
          <cell r="C4014"/>
          <cell r="D4014"/>
        </row>
        <row r="4015">
          <cell r="A4015">
            <v>201</v>
          </cell>
          <cell r="B4015" t="str">
            <v>PORTAO</v>
          </cell>
          <cell r="C4015"/>
          <cell r="D4015"/>
        </row>
        <row r="4016">
          <cell r="A4016">
            <v>73814</v>
          </cell>
          <cell r="B4016" t="str">
            <v>PORTAO DE FERRO GALVANIZADO</v>
          </cell>
          <cell r="C4016"/>
          <cell r="D4016"/>
        </row>
        <row r="4017">
          <cell r="A4017" t="str">
            <v>73814/001</v>
          </cell>
          <cell r="B4017" t="str">
            <v>PORTAO EM TUBO DE ACO GALVANIZADO, PAINEL UNICO, 1MX1,6M, INCLUSO CADEADO</v>
          </cell>
          <cell r="C4017" t="str">
            <v>UN</v>
          </cell>
          <cell r="D4017">
            <v>326.06</v>
          </cell>
        </row>
        <row r="4018">
          <cell r="A4018" t="str">
            <v>73814/002</v>
          </cell>
          <cell r="B4018" t="str">
            <v>PORTAO DE FERRO GALVANIZADO 4,0X1,2M PAINEL ÚNICO, INCLUSIVE CADEADO</v>
          </cell>
          <cell r="C4018" t="str">
            <v>UN</v>
          </cell>
          <cell r="D4018">
            <v>812.09</v>
          </cell>
        </row>
        <row r="4019">
          <cell r="A4019">
            <v>73823</v>
          </cell>
          <cell r="B4019" t="str">
            <v>PORTAO PADRAO SANEPAR</v>
          </cell>
          <cell r="C4019"/>
          <cell r="D4019"/>
        </row>
        <row r="4020">
          <cell r="A4020" t="str">
            <v>73823/001</v>
          </cell>
          <cell r="B4020" t="str">
            <v>PORTAO EM CHAPA DE FERRO E TELA, INCLUSIVE PINTURA E PILARES DE APOIO(PARA VEICULOS)</v>
          </cell>
          <cell r="C4020" t="str">
            <v>UN</v>
          </cell>
          <cell r="D4020">
            <v>1975.83</v>
          </cell>
        </row>
        <row r="4021">
          <cell r="A4021" t="str">
            <v>73823/002</v>
          </cell>
          <cell r="B4021" t="str">
            <v>PORTAO EM CHAPA DE FERRO E TELA, INCLUSIVE PINTURA E PILARES DE APOIO(PARA PEDESTRES)</v>
          </cell>
          <cell r="C4021" t="str">
            <v>UN</v>
          </cell>
          <cell r="D4021">
            <v>794.84</v>
          </cell>
        </row>
        <row r="4022">
          <cell r="A4022">
            <v>202</v>
          </cell>
          <cell r="B4022" t="str">
            <v>CERCA/PROTETORES</v>
          </cell>
          <cell r="C4022"/>
          <cell r="D4022"/>
        </row>
        <row r="4023">
          <cell r="A4023">
            <v>74038</v>
          </cell>
          <cell r="B4023" t="str">
            <v>PORTÃO PARA CERCA</v>
          </cell>
          <cell r="C4023"/>
          <cell r="D4023"/>
        </row>
        <row r="4024">
          <cell r="A4024" t="str">
            <v>74038/001</v>
          </cell>
          <cell r="B4024" t="str">
            <v>PORTÃO COM MOURÃO DE MADEIRA ROLIÇA D=11CM COM 5 FIOS DE ARAME FARPADONº 14.</v>
          </cell>
          <cell r="C4024" t="str">
            <v>M</v>
          </cell>
          <cell r="D4024">
            <v>10.07</v>
          </cell>
        </row>
        <row r="4025">
          <cell r="A4025">
            <v>74039</v>
          </cell>
          <cell r="B4025" t="str">
            <v>CERCA COM MOURÕES DE MADEIRA</v>
          </cell>
          <cell r="C4025"/>
          <cell r="D4025"/>
        </row>
        <row r="4026">
          <cell r="A4026" t="str">
            <v>74039/001</v>
          </cell>
          <cell r="B4026" t="str">
            <v>CERCA COM MOURÕES DE MADEIRA ROLIÇA D=11CM, ESPAÇAMENTO DE 2M, ALTURALIVRE DE 1M, CRAVADOS 0,50M, COM 5 FIOS DE ARAME FARPADO Nº14 CLASSE 250 - FORNEC E COLOC.</v>
          </cell>
          <cell r="C4026" t="str">
            <v>M</v>
          </cell>
          <cell r="D4026">
            <v>10.07</v>
          </cell>
        </row>
        <row r="4027">
          <cell r="A4027">
            <v>74118</v>
          </cell>
          <cell r="B4027" t="str">
            <v>CERCA VIVA - MMA</v>
          </cell>
          <cell r="C4027"/>
          <cell r="D4027"/>
        </row>
        <row r="4028">
          <cell r="A4028" t="str">
            <v>74118/001</v>
          </cell>
          <cell r="B4028" t="str">
            <v>CERCA VIVA DE HISBICO, CEDRIHO, CALIAMDRA, ACALIFA - FORNEC. E PLANTIO</v>
          </cell>
          <cell r="C4028" t="str">
            <v>M</v>
          </cell>
          <cell r="D4028">
            <v>5.2</v>
          </cell>
        </row>
        <row r="4029">
          <cell r="A4029">
            <v>74142</v>
          </cell>
          <cell r="B4029" t="str">
            <v>CERCA COM MOUROES - MMA</v>
          </cell>
          <cell r="C4029"/>
          <cell r="D4029"/>
        </row>
        <row r="4030">
          <cell r="A4030" t="str">
            <v>74142/001</v>
          </cell>
          <cell r="B4030" t="str">
            <v>CERCA COM MOURÕES DE CONCRETO, RETO, ESPAÇAMENTO DE 3M, CRAVADOS 0,5M,COM 4 FIOS DE ARAME FARPADO Nº14 CLASSE 250 - FORNEC E COLOC.</v>
          </cell>
          <cell r="C4030" t="str">
            <v>M</v>
          </cell>
          <cell r="D4030">
            <v>23.58</v>
          </cell>
        </row>
        <row r="4031">
          <cell r="A4031" t="str">
            <v>74142/002</v>
          </cell>
          <cell r="B4031" t="str">
            <v>CERCA COM MOURÕES DE MADEIRA, 7,5X7,5CM, ESPAÇAMENTO DE 2M, ALTURA LIVRE DE 2M, CRAVADOS 0,5M, COM 4 FIOS DE ARAME FARPADO Nº14 CLASSE 250 -FORNEC E COLOC.</v>
          </cell>
          <cell r="C4031" t="str">
            <v>M</v>
          </cell>
          <cell r="D4031">
            <v>14</v>
          </cell>
        </row>
        <row r="4032">
          <cell r="A4032" t="str">
            <v>74142/003</v>
          </cell>
          <cell r="B4032" t="str">
            <v>CERCA COM MOURÕES DE MADEIRA, 7,5X7,5CM, ESPAÇAMENTO DE 2M, CRAVADOS 0,5M, COM 8 FIOS DE ARAME FARPADO Nº14 CLASSE 250 - FORNEC E COLOC.</v>
          </cell>
          <cell r="C4032" t="str">
            <v>M</v>
          </cell>
          <cell r="D4032">
            <v>17.059999999999999</v>
          </cell>
        </row>
        <row r="4033">
          <cell r="A4033" t="str">
            <v>74142/004</v>
          </cell>
          <cell r="B4033" t="str">
            <v>CERCA COM MOURÕES DE CONCRETO, SEÇÃO "T" PONTA INCLINADA, 7,5X7,5CM, ESPAÇAMENTO DE 3M, CRAVADOS 0,5M, COM 11 FIOS DE ARAME FARPADO Nº14 CLASSE 250 - FORNEC E COLOC.</v>
          </cell>
          <cell r="C4033" t="str">
            <v>M</v>
          </cell>
          <cell r="D4033">
            <v>29.37</v>
          </cell>
        </row>
        <row r="4034">
          <cell r="A4034">
            <v>74143</v>
          </cell>
          <cell r="B4034" t="str">
            <v>CERCA DE ARAME LISO</v>
          </cell>
          <cell r="C4034"/>
          <cell r="D4034"/>
        </row>
        <row r="4035">
          <cell r="A4035" t="str">
            <v>74143/001</v>
          </cell>
          <cell r="B4035" t="str">
            <v>CERCA C/ POSTES RETOS DE CONCRETO (ESTICADORES RETOS) DE 15X15 CM, ALT. DE 2,3 A 2,5 M, COM ESCORAS DE 10 X 10 CM NOS CANTOS, COM 12 FIOS DEARAME LISO (PARA DIVISÃO DE TERRENOS URBANOS)</v>
          </cell>
          <cell r="C4035" t="str">
            <v>M</v>
          </cell>
          <cell r="D4035">
            <v>28.32</v>
          </cell>
        </row>
        <row r="4036">
          <cell r="A4036" t="str">
            <v>74143/002</v>
          </cell>
          <cell r="B4036" t="str">
            <v>CERCA C/ POSTES RETOS DE CONCRETO (ESTICADORES RETOS) DE 15X15 CM, ALT. DE 2,3 A 2,5 M, COM ESCORAS DE 10 X 10 CM NOS CANTOS, COM 09 FIOS DEARAME LISO (PARA DIVISÃO DE TERRENOS URBANOS)</v>
          </cell>
          <cell r="C4036" t="str">
            <v>M</v>
          </cell>
          <cell r="D4036">
            <v>27.29</v>
          </cell>
        </row>
        <row r="4037">
          <cell r="A4037">
            <v>204</v>
          </cell>
          <cell r="B4037" t="str">
            <v>ALAMBRADO</v>
          </cell>
          <cell r="C4037"/>
          <cell r="D4037"/>
        </row>
        <row r="4038">
          <cell r="A4038">
            <v>73787</v>
          </cell>
          <cell r="B4038" t="str">
            <v>ALAMBRADO</v>
          </cell>
          <cell r="C4038"/>
          <cell r="D4038"/>
        </row>
        <row r="4039">
          <cell r="A4039" t="str">
            <v>73787/001</v>
          </cell>
          <cell r="B4039" t="str">
            <v>ALAMBRADO EM TUBOS DE FERRO GALVANIZADO A CADA 2M ALTURA 3M, FIXADOS EM BLOCOS DE CONCRETO, COM TELA DE ARAME GALVANIZADO REVESTIDO COM PVCFIO 12 MALHA 7,5CM</v>
          </cell>
          <cell r="C4039" t="str">
            <v>M2</v>
          </cell>
          <cell r="D4039">
            <v>127.47</v>
          </cell>
        </row>
        <row r="4040">
          <cell r="A4040">
            <v>74244</v>
          </cell>
          <cell r="B4040" t="str">
            <v>ALAMBRADO PARA QUADRA POLIESPORTIVA</v>
          </cell>
          <cell r="C4040"/>
          <cell r="D4040"/>
        </row>
        <row r="4041">
          <cell r="A4041" t="str">
            <v>74244/001</v>
          </cell>
          <cell r="B4041" t="str">
            <v>ALAMBRADO PARA QUADRA POLIESPORTIVA, ESTRUTURADA EM TUBO DE AÇO GALV.C/COSTURA DIN 2440, DIÂMETRO 2", E TELA EM ARAME GALVANIZADO 14 BWG, MALHA QUADRADA COM ABERTURA DE 2".</v>
          </cell>
          <cell r="C4041" t="str">
            <v>M2</v>
          </cell>
          <cell r="D4041">
            <v>86.69</v>
          </cell>
        </row>
        <row r="4042">
          <cell r="A4042">
            <v>205</v>
          </cell>
          <cell r="B4042" t="str">
            <v>ARBORIZACAO, INCLUSIVE PREPARO DO SOLO</v>
          </cell>
          <cell r="C4042"/>
          <cell r="D4042"/>
        </row>
        <row r="4043">
          <cell r="A4043">
            <v>73788</v>
          </cell>
          <cell r="B4043" t="str">
            <v>PLANTIO DE ARVORES E ARBUSTOS</v>
          </cell>
          <cell r="C4043"/>
          <cell r="D4043"/>
        </row>
        <row r="4044">
          <cell r="A4044" t="str">
            <v>73788/001</v>
          </cell>
          <cell r="B4044" t="str">
            <v>PLANTIO ARBUSTO DE H=0.5 A 0.7M COM 12 UNID/M2, APENAS MÃO DE OBRA, EXCLUSO O FORNECIMENTO DA MUDA E DO ADUBO</v>
          </cell>
          <cell r="C4044" t="str">
            <v>M2</v>
          </cell>
          <cell r="D4044">
            <v>3.43</v>
          </cell>
        </row>
        <row r="4045">
          <cell r="A4045" t="str">
            <v>73788/002</v>
          </cell>
          <cell r="B4045" t="str">
            <v>GRADE EM MADEIRA PARA PROTECAO DE MUDAS DE ARVORES</v>
          </cell>
          <cell r="C4045" t="str">
            <v>UN</v>
          </cell>
          <cell r="D4045">
            <v>64.87</v>
          </cell>
        </row>
        <row r="4046">
          <cell r="A4046">
            <v>73967</v>
          </cell>
          <cell r="B4046" t="str">
            <v>PLANTIO DE ARBUSTOS E ARVORES</v>
          </cell>
          <cell r="C4046"/>
          <cell r="D4046"/>
        </row>
        <row r="4047">
          <cell r="A4047" t="str">
            <v>73967/001</v>
          </cell>
          <cell r="B4047" t="str">
            <v>ARBUSTO CO ALTURA MAIOR DO QUE 1,00 METRO</v>
          </cell>
          <cell r="C4047" t="str">
            <v>UN</v>
          </cell>
          <cell r="D4047">
            <v>33.090000000000003</v>
          </cell>
        </row>
        <row r="4048">
          <cell r="A4048" t="str">
            <v>73967/002</v>
          </cell>
          <cell r="B4048" t="str">
            <v>PLANTIO DE ARVORE COM ALTURA MAIOR DO QUE 2,00 METROS</v>
          </cell>
          <cell r="C4048" t="str">
            <v>UN</v>
          </cell>
          <cell r="D4048">
            <v>41.35</v>
          </cell>
        </row>
        <row r="4049">
          <cell r="A4049" t="str">
            <v>73967/003</v>
          </cell>
          <cell r="B4049" t="str">
            <v>PLANTIO DE ARVORE ISOLADA ATÉ 2,00M DE ALT, DE QUALQUER ESPECIE, EM LOGRADOURO PUBLICO, INCLUSIVE TRANSPORTE DE TERRA PRETA. EXCLUSIVE FORNECIMENTO DA ARVORE</v>
          </cell>
          <cell r="C4049" t="str">
            <v>UN</v>
          </cell>
          <cell r="D4049">
            <v>22.29</v>
          </cell>
        </row>
        <row r="4050">
          <cell r="A4050" t="str">
            <v>73967/004</v>
          </cell>
          <cell r="B4050" t="str">
            <v>IRRIGAÇÃO DE ÁRVORE COM CARRO PIPA</v>
          </cell>
          <cell r="C4050" t="str">
            <v>UN</v>
          </cell>
          <cell r="D4050">
            <v>0.18</v>
          </cell>
        </row>
        <row r="4051">
          <cell r="A4051" t="str">
            <v>73967/005</v>
          </cell>
          <cell r="B4051" t="str">
            <v>ESTACA MANGUE</v>
          </cell>
          <cell r="C4051" t="str">
            <v>UN</v>
          </cell>
          <cell r="D4051">
            <v>3.91</v>
          </cell>
        </row>
        <row r="4052">
          <cell r="A4052">
            <v>206</v>
          </cell>
          <cell r="B4052" t="str">
            <v>GRAMA, INCLUSIVE PREPARO DO SOLO</v>
          </cell>
          <cell r="C4052"/>
          <cell r="D4052"/>
        </row>
        <row r="4053">
          <cell r="A4053">
            <v>74236</v>
          </cell>
          <cell r="B4053" t="str">
            <v>PLANTIO DE GRAMA</v>
          </cell>
          <cell r="C4053"/>
          <cell r="D4053"/>
        </row>
        <row r="4054">
          <cell r="A4054" t="str">
            <v>74236/001</v>
          </cell>
          <cell r="B4054" t="str">
            <v>GRAMA BATATAIS EM PLACAS</v>
          </cell>
          <cell r="C4054" t="str">
            <v>M2</v>
          </cell>
          <cell r="D4054">
            <v>7.16</v>
          </cell>
        </row>
        <row r="4055">
          <cell r="A4055">
            <v>207</v>
          </cell>
          <cell r="B4055" t="str">
            <v>PASSEIO</v>
          </cell>
          <cell r="C4055"/>
          <cell r="D4055"/>
        </row>
        <row r="4056">
          <cell r="A4056">
            <v>73608</v>
          </cell>
          <cell r="B4056" t="str">
            <v>PISO EM PEDRA PORTUGUESA BRANCA ASSENTADA SOBRE ARGAMASSA SECA TRACO 1:6 (CIMENTO E AREIA) E REJUNTADA COM ARGAMASSA SECA TRACO 1:2 (CIMENTOE AREIA)</v>
          </cell>
          <cell r="C4056" t="str">
            <v>M2</v>
          </cell>
          <cell r="D4056">
            <v>52.91</v>
          </cell>
        </row>
        <row r="4057">
          <cell r="A4057">
            <v>208</v>
          </cell>
          <cell r="B4057" t="str">
            <v>PLAYGROUND/QUADRAS</v>
          </cell>
          <cell r="C4057"/>
          <cell r="D4057"/>
        </row>
        <row r="4058">
          <cell r="A4058">
            <v>73603</v>
          </cell>
          <cell r="B4058" t="str">
            <v>CONJUNTO DE TABELAS DE BASQUETE EM LAMINADO NAVAL, INCLUSO REDE E ARO</v>
          </cell>
          <cell r="C4058" t="str">
            <v>CJ</v>
          </cell>
          <cell r="D4058">
            <v>753.73</v>
          </cell>
        </row>
        <row r="4059">
          <cell r="A4059">
            <v>73604</v>
          </cell>
          <cell r="B4059" t="str">
            <v>CONJUNTO DE TRAVES PARA FUTSAL PINTADAS, INCLUSO REDE</v>
          </cell>
          <cell r="C4059" t="str">
            <v>CJ</v>
          </cell>
          <cell r="D4059">
            <v>1342.1</v>
          </cell>
        </row>
        <row r="4060">
          <cell r="A4060">
            <v>277</v>
          </cell>
          <cell r="B4060" t="str">
            <v>MANUTENCAO E LIMPEZA DE AREAS VERDES</v>
          </cell>
          <cell r="C4060"/>
          <cell r="D4060"/>
        </row>
        <row r="4061">
          <cell r="A4061">
            <v>73864</v>
          </cell>
          <cell r="B4061" t="str">
            <v>NIVELAMENTO DE SOLO</v>
          </cell>
          <cell r="C4061"/>
          <cell r="D4061"/>
        </row>
        <row r="4062">
          <cell r="A4062" t="str">
            <v>73864/001</v>
          </cell>
          <cell r="B4062" t="str">
            <v>NIVELAMENTO E COMPACTACAO D/AREAS ENSAIBRADAS</v>
          </cell>
          <cell r="C4062" t="str">
            <v>HA</v>
          </cell>
          <cell r="D4062">
            <v>1723.11</v>
          </cell>
        </row>
        <row r="4063">
          <cell r="A4063">
            <v>278</v>
          </cell>
          <cell r="B4063" t="str">
            <v>FORNECIMENTO DE ADUBOS, MATERIAIS E EQUIPAMENTOS PARA JARDIM</v>
          </cell>
          <cell r="C4063"/>
          <cell r="D4063"/>
        </row>
        <row r="4064">
          <cell r="A4064">
            <v>74228</v>
          </cell>
          <cell r="B4064" t="str">
            <v>BANCOS DE CONCRETO P/JARDIM</v>
          </cell>
          <cell r="C4064"/>
          <cell r="D4064"/>
        </row>
        <row r="4065">
          <cell r="A4065" t="str">
            <v>74228/001</v>
          </cell>
          <cell r="B4065" t="str">
            <v>BANCO DE CONCRETO APARENTE LARG=45CM E 10CM ESPESSURA SOBRE DOIS APOI-OS DO MESMO MATERIAL COM SECAO DE 10X30CM.</v>
          </cell>
          <cell r="C4065" t="str">
            <v>M</v>
          </cell>
          <cell r="D4065">
            <v>103.25</v>
          </cell>
        </row>
        <row r="4066">
          <cell r="A4066" t="str">
            <v>-------------</v>
          </cell>
          <cell r="B4066" t="str">
            <v>---------------------------------------------------</v>
          </cell>
          <cell r="C4066"/>
          <cell r="D4066"/>
        </row>
        <row r="4067">
          <cell r="A4067" t="str">
            <v>TOTAIS DO VIN</v>
          </cell>
          <cell r="B4067" t="str">
            <v>ULO - AGRUPADORES: 525 COMPOSIÇÕES: 3.288</v>
          </cell>
          <cell r="C4067"/>
          <cell r="D4067"/>
        </row>
        <row r="4068">
          <cell r="A4068" t="str">
            <v>-------------</v>
          </cell>
          <cell r="B4068" t="str">
            <v>---------------------------------------------------</v>
          </cell>
          <cell r="C4068"/>
          <cell r="D4068"/>
        </row>
        <row r="4069">
          <cell r="A4069" t="str">
            <v>TOTALIZAÇÃO</v>
          </cell>
          <cell r="B4069" t="str">
            <v>E COMPOSIÇOES</v>
          </cell>
          <cell r="C4069"/>
          <cell r="D4069"/>
        </row>
        <row r="4070">
          <cell r="A4070" t="str">
            <v>-------------</v>
          </cell>
          <cell r="B4070" t="str">
            <v>---------------------------------------------------AGRUPADOR COMPOSIÇÃO</v>
          </cell>
          <cell r="C4070"/>
          <cell r="D4070"/>
        </row>
        <row r="4071">
          <cell r="A4071" t="str">
            <v>-------------</v>
          </cell>
          <cell r="B4071" t="str">
            <v>---------------------------------------------------</v>
          </cell>
          <cell r="C4071"/>
          <cell r="D4071"/>
        </row>
        <row r="4072">
          <cell r="A4072" t="str">
            <v>TOTAL GERAL .</v>
          </cell>
          <cell r="B4072" t="str">
            <v>...... 525 3.288</v>
          </cell>
          <cell r="C4072"/>
          <cell r="D4072"/>
        </row>
        <row r="4073">
          <cell r="A4073" t="str">
            <v>im de arquivo</v>
          </cell>
          <cell r="B4073"/>
          <cell r="C4073"/>
          <cell r="D4073"/>
        </row>
      </sheetData>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TETICO_PAC_OBRA_3000"/>
      <sheetName val="ANALIT_PAC_OBRA_3000"/>
      <sheetName val="CRONOGRAMA"/>
      <sheetName val="BDI"/>
      <sheetName val="ANALISE_PAC_OBRA_3000"/>
      <sheetName val="COMPOSIÇÃO"/>
      <sheetName val="Plan1"/>
      <sheetName val="RELATÓRIO"/>
      <sheetName val="REAJU (2)"/>
    </sheetNames>
    <sheetDataSet>
      <sheetData sheetId="0"/>
      <sheetData sheetId="1"/>
      <sheetData sheetId="2"/>
      <sheetData sheetId="3"/>
      <sheetData sheetId="4"/>
      <sheetData sheetId="5"/>
      <sheetData sheetId="6">
        <row r="2">
          <cell r="A2"/>
          <cell r="B2" t="str">
            <v>S U M Á R I O</v>
          </cell>
          <cell r="C2"/>
          <cell r="D2"/>
        </row>
        <row r="3">
          <cell r="A3" t="str">
            <v>DADOS DO RELAT</v>
          </cell>
          <cell r="B3" t="str">
            <v>RIO</v>
          </cell>
          <cell r="C3"/>
          <cell r="D3"/>
        </row>
        <row r="4">
          <cell r="A4" t="str">
            <v>+-------------</v>
          </cell>
          <cell r="B4" t="str">
            <v>----------------------------------------------------------------------</v>
          </cell>
          <cell r="C4" t="str">
            <v>--------------------</v>
          </cell>
          <cell r="D4" t="str">
            <v>----------------------</v>
          </cell>
        </row>
        <row r="5">
          <cell r="A5" t="str">
            <v>| NOME</v>
          </cell>
          <cell r="B5" t="str">
            <v>PCI.817-01</v>
          </cell>
          <cell r="C5" t="str">
            <v>EMIS</v>
          </cell>
          <cell r="D5" t="str">
            <v>ÃO : 18/10/2011 18:36:</v>
          </cell>
        </row>
        <row r="6">
          <cell r="A6" t="str">
            <v>| DESCRIÇÃO</v>
          </cell>
          <cell r="B6" t="str">
            <v>Custos de Composição – Sintético</v>
          </cell>
          <cell r="C6"/>
          <cell r="D6"/>
        </row>
        <row r="7">
          <cell r="A7" t="str">
            <v>| VERSÃO</v>
          </cell>
          <cell r="B7" t="str">
            <v>00</v>
          </cell>
          <cell r="C7"/>
          <cell r="D7"/>
        </row>
        <row r="8">
          <cell r="A8" t="str">
            <v>+-------------</v>
          </cell>
          <cell r="B8" t="str">
            <v>----------------------------------------------------------------------</v>
          </cell>
          <cell r="C8" t="str">
            <v>--------------------</v>
          </cell>
          <cell r="D8" t="str">
            <v>----------------------</v>
          </cell>
        </row>
        <row r="9">
          <cell r="A9" t="str">
            <v>DADOS DA SOLIC</v>
          </cell>
          <cell r="B9" t="str">
            <v>TAÇÃO</v>
          </cell>
          <cell r="C9"/>
          <cell r="D9"/>
        </row>
        <row r="10">
          <cell r="A10" t="str">
            <v>+-------------</v>
          </cell>
          <cell r="B10" t="str">
            <v>----------------------------------------------------------------------</v>
          </cell>
          <cell r="C10" t="str">
            <v>--------------------</v>
          </cell>
          <cell r="D10" t="str">
            <v>----------------------</v>
          </cell>
        </row>
        <row r="11">
          <cell r="A11" t="str">
            <v>| PROTOCOLO</v>
          </cell>
          <cell r="B11" t="str">
            <v>000123658</v>
          </cell>
          <cell r="C11"/>
          <cell r="D11"/>
        </row>
        <row r="12">
          <cell r="A12" t="str">
            <v>| USUÁRIO</v>
          </cell>
          <cell r="B12" t="str">
            <v>C111995 - LUCIANO KANACILO</v>
          </cell>
          <cell r="C12"/>
          <cell r="D12"/>
        </row>
        <row r="13">
          <cell r="A13" t="str">
            <v>| LOTAÇÃO</v>
          </cell>
          <cell r="B13" t="str">
            <v>NACIONAL</v>
          </cell>
          <cell r="C13"/>
          <cell r="D13"/>
        </row>
        <row r="14">
          <cell r="A14" t="str">
            <v>| PARÂMETROS</v>
          </cell>
          <cell r="B14"/>
          <cell r="C14"/>
          <cell r="D14"/>
        </row>
        <row r="15">
          <cell r="A15" t="str">
            <v>|</v>
          </cell>
          <cell r="B15" t="str">
            <v>ABRANGÊNCIA : NACIONAL</v>
          </cell>
          <cell r="C15"/>
          <cell r="D15"/>
        </row>
        <row r="16">
          <cell r="A16" t="str">
            <v>|</v>
          </cell>
          <cell r="B16" t="str">
            <v>LOCALIDADE : CUIABA</v>
          </cell>
          <cell r="C16"/>
          <cell r="D16"/>
        </row>
        <row r="17">
          <cell r="A17" t="str">
            <v>|</v>
          </cell>
          <cell r="B17" t="str">
            <v>VÍNCULO : CAIXA REFERENCIAL</v>
          </cell>
          <cell r="C17"/>
          <cell r="D17"/>
        </row>
        <row r="18">
          <cell r="A18" t="str">
            <v>|</v>
          </cell>
          <cell r="B18" t="str">
            <v>DATA DE PREÇO : 07/2011</v>
          </cell>
          <cell r="C18"/>
          <cell r="D18"/>
        </row>
        <row r="19">
          <cell r="A19" t="str">
            <v>|</v>
          </cell>
          <cell r="B19" t="str">
            <v>DATA DE RT : 01/07/2011</v>
          </cell>
          <cell r="C19"/>
          <cell r="D19"/>
        </row>
        <row r="20">
          <cell r="A20" t="str">
            <v>|</v>
          </cell>
          <cell r="B20" t="str">
            <v>NÍVEL DE PREÇO : MEDIANO</v>
          </cell>
          <cell r="C20"/>
          <cell r="D20"/>
        </row>
        <row r="21">
          <cell r="A21" t="str">
            <v>|</v>
          </cell>
          <cell r="B21" t="str">
            <v>ENCARGOS : S</v>
          </cell>
          <cell r="C21"/>
          <cell r="D21"/>
        </row>
        <row r="22">
          <cell r="A22" t="str">
            <v>|</v>
          </cell>
          <cell r="B22" t="str">
            <v>CLASSES A SUPRIMIR : NENHUMA</v>
          </cell>
          <cell r="C22"/>
          <cell r="D22"/>
        </row>
        <row r="23">
          <cell r="A23" t="str">
            <v>|</v>
          </cell>
          <cell r="B23"/>
          <cell r="C23"/>
          <cell r="D23"/>
        </row>
        <row r="24">
          <cell r="A24" t="str">
            <v>+-------------</v>
          </cell>
          <cell r="B24" t="str">
            <v>----------------------------------------------------------------------</v>
          </cell>
          <cell r="C24" t="str">
            <v>--------------------</v>
          </cell>
          <cell r="D24" t="str">
            <v>----------------------</v>
          </cell>
        </row>
        <row r="25">
          <cell r="A25" t="str">
            <v>PCI.817.01 - C</v>
          </cell>
          <cell r="B25" t="str">
            <v>STO DE COMPOSIÇÕES - SINTÉTICO</v>
          </cell>
          <cell r="C25" t="str">
            <v>EMISSãO:</v>
          </cell>
          <cell r="D25" t="str">
            <v>18/10/2011 AS 18:36:49</v>
          </cell>
        </row>
        <row r="26">
          <cell r="A26" t="str">
            <v>ENCARGOS SOCIA</v>
          </cell>
          <cell r="B26" t="str">
            <v>S SOBRE PREÇOS DA MÃO-DE-OBRA: 121,20%(HORA) 80,71%(MÊS)</v>
          </cell>
          <cell r="C26"/>
          <cell r="D26"/>
        </row>
        <row r="27">
          <cell r="A27" t="str">
            <v>ABRANGÊNCIA :</v>
          </cell>
          <cell r="B27" t="str">
            <v>ACIONAL LOCALIDADE : CUI</v>
          </cell>
          <cell r="C27" t="str">
            <v>ABA</v>
          </cell>
          <cell r="D27"/>
        </row>
        <row r="28">
          <cell r="A28" t="str">
            <v>REF.COLETA : M</v>
          </cell>
          <cell r="B28" t="str">
            <v>DIANO</v>
          </cell>
          <cell r="C28" t="str">
            <v>DATA DE</v>
          </cell>
          <cell r="D28" t="str">
            <v>REÇO : 07/2011</v>
          </cell>
        </row>
        <row r="29">
          <cell r="A29" t="str">
            <v>ASTU</v>
          </cell>
          <cell r="B29" t="str">
            <v>ASSENTAMENTO DE TUBOS E PECAS</v>
          </cell>
          <cell r="C29"/>
          <cell r="D29"/>
        </row>
        <row r="30">
          <cell r="A30">
            <v>45</v>
          </cell>
          <cell r="B30" t="str">
            <v>FORNEC E/OU ASSENT DE TUBO DE FERRO FUNDIDO JUNTA ELASTICA</v>
          </cell>
          <cell r="C30"/>
          <cell r="D30"/>
        </row>
        <row r="31">
          <cell r="A31">
            <v>73887</v>
          </cell>
          <cell r="B31" t="str">
            <v>ASSENTAMENTO DE TUBO DE FERRO FUNDIDO COM JUNTA ELASTICA</v>
          </cell>
          <cell r="C31"/>
          <cell r="D31"/>
        </row>
        <row r="32">
          <cell r="A32" t="str">
            <v>73887/001</v>
          </cell>
          <cell r="B32" t="str">
            <v>ASSENTAMENTO SIMPLES DE TUBOS DE FºFº C/ JUNTA ELÁSTICA - DN 75 MM</v>
          </cell>
          <cell r="C32" t="str">
            <v>M</v>
          </cell>
          <cell r="D32">
            <v>1.56</v>
          </cell>
        </row>
        <row r="33">
          <cell r="A33" t="str">
            <v>73887/002</v>
          </cell>
          <cell r="B33" t="str">
            <v>ASSENTAMENTO DE TUBO FOFO COM JUNTA ELASTICA - DN 100 - INCLUSIVE TRANSPORTE</v>
          </cell>
          <cell r="C33" t="str">
            <v>M</v>
          </cell>
          <cell r="D33">
            <v>1.89</v>
          </cell>
        </row>
        <row r="34">
          <cell r="A34" t="str">
            <v>73887/003</v>
          </cell>
          <cell r="B34" t="str">
            <v>ASSENTAMENTO DE TUBO FOFO COM JUNTA ELASTICA - DN 150 - INCLUSIVE TRANSPORTE</v>
          </cell>
          <cell r="C34" t="str">
            <v>M</v>
          </cell>
          <cell r="D34">
            <v>3.52</v>
          </cell>
        </row>
        <row r="35">
          <cell r="A35" t="str">
            <v>73887/004</v>
          </cell>
          <cell r="B35" t="str">
            <v>ASSENTAMENTO DE TUBO FOFO COM JUNTA ELASTICA - DN 200 - INCLUSIVE TRANSPORTE</v>
          </cell>
          <cell r="C35" t="str">
            <v>M</v>
          </cell>
          <cell r="D35">
            <v>4.5</v>
          </cell>
        </row>
        <row r="36">
          <cell r="A36" t="str">
            <v>73887/005</v>
          </cell>
          <cell r="B36" t="str">
            <v>ASSENTAMENTO SIMPLES DE TUBOS DE FºFº C/ JUNTA ELÁSTICA - DN 250 MM</v>
          </cell>
          <cell r="C36" t="str">
            <v>M</v>
          </cell>
          <cell r="D36">
            <v>5.45</v>
          </cell>
        </row>
        <row r="37">
          <cell r="A37" t="str">
            <v>73887/006</v>
          </cell>
          <cell r="B37" t="str">
            <v>ASSENTAMENTO DE TUBO FOFO COM JUNTA ELASTICA - DN 300 - INCLUSIVE TRANSPORTE</v>
          </cell>
          <cell r="C37" t="str">
            <v>M</v>
          </cell>
          <cell r="D37">
            <v>6.16</v>
          </cell>
        </row>
        <row r="38">
          <cell r="A38" t="str">
            <v>73887/007</v>
          </cell>
          <cell r="B38" t="str">
            <v>ASSENTAMENTO SIMPLES DE TUBOS DE FºFº C/ JUNTA ELÁSTICA - DN 350 MM</v>
          </cell>
          <cell r="C38" t="str">
            <v>M</v>
          </cell>
          <cell r="D38">
            <v>7.24</v>
          </cell>
        </row>
        <row r="39">
          <cell r="A39" t="str">
            <v>73887/008</v>
          </cell>
          <cell r="B39" t="str">
            <v>ASSENTAMENTO SIMPLES DE TUBOS DE FºFº C/ JUNTA ELÁSTICA - DN 400 MM</v>
          </cell>
          <cell r="C39" t="str">
            <v>M</v>
          </cell>
          <cell r="D39">
            <v>8.3000000000000007</v>
          </cell>
        </row>
        <row r="40">
          <cell r="A40" t="str">
            <v>73887/009</v>
          </cell>
          <cell r="B40" t="str">
            <v>ASSENTAMENTO SIMPLES DE TUBOS DE FºFº C/ JUNTA ELÁSTICA - DN 450 MM</v>
          </cell>
          <cell r="C40" t="str">
            <v>M</v>
          </cell>
          <cell r="D40">
            <v>9.33</v>
          </cell>
        </row>
        <row r="41">
          <cell r="A41" t="str">
            <v>73887/010</v>
          </cell>
          <cell r="B41" t="str">
            <v>ASSENTAMENTO SIMPLES DE TUBOS DE FºFº C/ JUNTA ELÁSTICA - DN 500 MM</v>
          </cell>
          <cell r="C41" t="str">
            <v>M</v>
          </cell>
          <cell r="D41">
            <v>10.44</v>
          </cell>
        </row>
        <row r="42">
          <cell r="A42" t="str">
            <v>73887/011</v>
          </cell>
          <cell r="B42" t="str">
            <v>ASSENTAMENTO SIMPLES DE TUBOS DE FºFº C/ JUNTA ELÁSTICA - DN 600 MM</v>
          </cell>
          <cell r="C42" t="str">
            <v>M</v>
          </cell>
          <cell r="D42">
            <v>12.6</v>
          </cell>
        </row>
        <row r="43">
          <cell r="A43" t="str">
            <v>73887/012</v>
          </cell>
          <cell r="B43" t="str">
            <v>ASSENTAMENTO SIMPLES DE TUBOS DE FºFº C/ JUNTA ELÁSTICA - DN 700 MM</v>
          </cell>
          <cell r="C43" t="str">
            <v>M</v>
          </cell>
          <cell r="D43">
            <v>15.59</v>
          </cell>
        </row>
        <row r="44">
          <cell r="A44" t="str">
            <v>73887/013</v>
          </cell>
          <cell r="B44" t="str">
            <v>ASSENTAMENTO SIMPLES DE TUBOS DE FºFº C/ JUNTA ELÁSTICA - DN 800 MM</v>
          </cell>
          <cell r="C44" t="str">
            <v>M</v>
          </cell>
          <cell r="D44">
            <v>18</v>
          </cell>
        </row>
        <row r="45">
          <cell r="A45" t="str">
            <v>73887/014</v>
          </cell>
          <cell r="B45" t="str">
            <v>ASSENTAMENTO SIMPLES DE TUBOS DE FºFº C/ JUNTA ELÁSTICA - DN 900 MM</v>
          </cell>
          <cell r="C45" t="str">
            <v>M</v>
          </cell>
          <cell r="D45">
            <v>21.24</v>
          </cell>
        </row>
        <row r="46">
          <cell r="A46" t="str">
            <v>73887/015</v>
          </cell>
          <cell r="B46" t="str">
            <v>ASSENTAMENTO SIMPLES DE TUBOS DE FºFº C/ JUNTA ELÁSTICA - DN 1000 MM</v>
          </cell>
          <cell r="C46" t="str">
            <v>M</v>
          </cell>
          <cell r="D46">
            <v>22.74</v>
          </cell>
        </row>
        <row r="47">
          <cell r="A47" t="str">
            <v>73887/016</v>
          </cell>
          <cell r="B47" t="str">
            <v>ASSENTAMENTO SIMPLES DE TUBOS DE FºFº C/ JUNTA ELÁSTICA - DN 1100 MM</v>
          </cell>
          <cell r="C47" t="str">
            <v>M</v>
          </cell>
          <cell r="D47">
            <v>26.92</v>
          </cell>
        </row>
        <row r="48">
          <cell r="A48" t="str">
            <v>73887/017</v>
          </cell>
          <cell r="B48" t="str">
            <v>ASSENTAMENTO SIMPLES DE TUBOS DE FºFº C/ JUNTA ELÁSTICA - DN 1200 MM</v>
          </cell>
          <cell r="C48" t="str">
            <v>M</v>
          </cell>
          <cell r="D48">
            <v>31.91</v>
          </cell>
        </row>
        <row r="49">
          <cell r="A49">
            <v>74213</v>
          </cell>
          <cell r="B49" t="str">
            <v>MODULO TIPO - REDE DE AGUA &gt; FORN. E ASSENTAMENTO DE TUBOS DE F0F0:COMPREENDE LOCACAO DA OBRA, CADASTRAMENTO DE INTERFERENCIAS, ESCAVACAODE VALA, EXCETO ROCHA, ATE A PROFUNDIDADE DE 1,50 METROS.INCLUI - CARGA,TRANSPORTE E DESCARGA DO MATE</v>
          </cell>
          <cell r="C49"/>
          <cell r="D49"/>
        </row>
        <row r="50">
          <cell r="A50" t="str">
            <v>74213/001</v>
          </cell>
          <cell r="B50" t="str">
            <v>MODULO TIPO: REDE DE AGUA, COM FORNECIMENTO E ASSENTAMENTO DE TUBO FºFº DN 200 MM-K7, COMPREENDENDO: LOCACAO, CADASTRAMENTO DE INTERFERENCIAS, ESCAVACAO E REATERRO COMPACTADO DE VALA, EXCETO ROCHA, ATE 1,50 M.INCLUSIVE TOPOGRAFO. ATENÇÃO: VIDE DESCRIÇÃO</v>
          </cell>
          <cell r="C50" t="str">
            <v>M</v>
          </cell>
          <cell r="D50">
            <v>12.34</v>
          </cell>
        </row>
        <row r="51">
          <cell r="A51">
            <v>47</v>
          </cell>
          <cell r="B51" t="str">
            <v>FORNEC E/OU ASSENT DE TUBO DE PVC COM JUNTA SOLDADA</v>
          </cell>
          <cell r="C51"/>
          <cell r="D51"/>
        </row>
        <row r="52">
          <cell r="A52">
            <v>6516</v>
          </cell>
          <cell r="B52" t="str">
            <v>FORNECIMENTO E ASSENTAMENTO SIMPLES DE TUBO PVC P/ESGOTOD = 100 MM</v>
          </cell>
          <cell r="C52" t="str">
            <v>M</v>
          </cell>
          <cell r="D52">
            <v>11.13</v>
          </cell>
        </row>
        <row r="53">
          <cell r="A53">
            <v>6517</v>
          </cell>
          <cell r="B53" t="str">
            <v>FORNECIMENTO E ASSENTAMENTO DE TUBO DE ESGOTO P/CONSTRUCAO DE SUMIDOURO P/EFLUENTE LIQUIDO DA FOSSA SEPTICA, D INT = 300 CM / H INT = 660 CM(P/ COMP.11516/1)</v>
          </cell>
          <cell r="C53" t="str">
            <v>M</v>
          </cell>
          <cell r="D53">
            <v>33.39</v>
          </cell>
        </row>
        <row r="54">
          <cell r="A54">
            <v>73819</v>
          </cell>
          <cell r="B54" t="str">
            <v>ASSENTAMENTO DE TUBO DE PVC COM JUNTA SOLDADA</v>
          </cell>
          <cell r="C54"/>
          <cell r="D54"/>
        </row>
        <row r="55">
          <cell r="A55" t="str">
            <v>73819/001</v>
          </cell>
          <cell r="B55" t="str">
            <v>ASSENTAMENTO TUBO PVC COM JUNTA SOLDADA - DN 25</v>
          </cell>
          <cell r="C55" t="str">
            <v>M</v>
          </cell>
          <cell r="D55">
            <v>0.94</v>
          </cell>
        </row>
        <row r="56">
          <cell r="A56">
            <v>48</v>
          </cell>
          <cell r="B56" t="str">
            <v>FORNEC E/OU ASSENT DE TUBO DE PVC COM JUNTA ELASTICA</v>
          </cell>
          <cell r="C56"/>
          <cell r="D56"/>
        </row>
        <row r="57">
          <cell r="A57">
            <v>73840</v>
          </cell>
          <cell r="B57" t="str">
            <v>ASSENTAMENTO TUBO PVC, RPVC, PVC DEFOFO, PRFV P/ESGOTO COM JE</v>
          </cell>
          <cell r="C57"/>
          <cell r="D57"/>
        </row>
        <row r="58">
          <cell r="A58" t="str">
            <v>73840/001</v>
          </cell>
          <cell r="B58" t="str">
            <v>ASSENTAMENTO TUBO PVC COM JUNTA ELASTICA - DN 100 P/ESGOTO</v>
          </cell>
          <cell r="C58" t="str">
            <v>M</v>
          </cell>
          <cell r="D58">
            <v>1.97</v>
          </cell>
        </row>
        <row r="59">
          <cell r="A59" t="str">
            <v>73840/002</v>
          </cell>
          <cell r="B59" t="str">
            <v>ASSENTAMENTO DE TUBOS DE PVC, RPVC, PVC DE FºFº, PRFV P/ ESGOTO COM JUNTA ELÁSTICA - DN 125 MM</v>
          </cell>
          <cell r="C59" t="str">
            <v>M</v>
          </cell>
          <cell r="D59">
            <v>2.02</v>
          </cell>
        </row>
        <row r="60">
          <cell r="A60" t="str">
            <v>73840/003</v>
          </cell>
          <cell r="B60" t="str">
            <v>ASSENTAMENTO TUBO PVC COM JUNTA ELASTICA - DN 150 P/ESGOTO</v>
          </cell>
          <cell r="C60" t="str">
            <v>M</v>
          </cell>
          <cell r="D60">
            <v>2.1800000000000002</v>
          </cell>
        </row>
        <row r="61">
          <cell r="A61" t="str">
            <v>73840/004</v>
          </cell>
          <cell r="B61" t="str">
            <v>ASSENTAMENTO TUBO PVC COM JUNTA ELASTICA - DN 200 P/ESGOTO</v>
          </cell>
          <cell r="C61" t="str">
            <v>M</v>
          </cell>
          <cell r="D61">
            <v>2.5099999999999998</v>
          </cell>
        </row>
        <row r="62">
          <cell r="A62" t="str">
            <v>73840/005</v>
          </cell>
          <cell r="B62" t="str">
            <v>ASSENTAMENTO DE TUBOS DE PVC, RPVC, PVC DE FºFº, PRFV P/ ESGOTO COM JUNTA ELÁSTICA - DN 250 MM</v>
          </cell>
          <cell r="C62" t="str">
            <v>M</v>
          </cell>
          <cell r="D62">
            <v>2.88</v>
          </cell>
        </row>
        <row r="63">
          <cell r="A63" t="str">
            <v>73840/006</v>
          </cell>
          <cell r="B63" t="str">
            <v>ASSENTAMENTO DE TUBOS DE PVC, RPVC, PVC DE FºFº, PRFV P/ ESGOTO COM JUNTA ELÁSTICA - DN 300 MM</v>
          </cell>
          <cell r="C63" t="str">
            <v>M</v>
          </cell>
          <cell r="D63">
            <v>3.28</v>
          </cell>
        </row>
        <row r="64">
          <cell r="A64">
            <v>73888</v>
          </cell>
          <cell r="B64" t="str">
            <v>ASSENTAMENTO TUBO PVC, RPVC, PVC DEFOFO, PRFV P/AGUA COM JE</v>
          </cell>
          <cell r="C64"/>
          <cell r="D64"/>
        </row>
        <row r="65">
          <cell r="A65" t="str">
            <v>73888/001</v>
          </cell>
          <cell r="B65" t="str">
            <v>ASSENTAMENTO TUBO PVC COM JUNTA ELASTICA - DN 50 P/AGUA</v>
          </cell>
          <cell r="C65" t="str">
            <v>M</v>
          </cell>
          <cell r="D65">
            <v>0.86</v>
          </cell>
        </row>
        <row r="66">
          <cell r="A66" t="str">
            <v>73888/002</v>
          </cell>
          <cell r="B66" t="str">
            <v>ASSENTAMENTO TUBO PVC COM JUNTA ELASTICA - DN 75 P/AGUA</v>
          </cell>
          <cell r="C66" t="str">
            <v>M</v>
          </cell>
          <cell r="D66">
            <v>1.1599999999999999</v>
          </cell>
        </row>
        <row r="67">
          <cell r="A67" t="str">
            <v>73888/003</v>
          </cell>
          <cell r="B67" t="str">
            <v>ASSENTAMENTO TUBO PVC COM JUNTA ELASTICA - DN 100 P/AGUA - INCLUSIVE TRANSPORTE</v>
          </cell>
          <cell r="C67" t="str">
            <v>M</v>
          </cell>
          <cell r="D67">
            <v>1.46</v>
          </cell>
        </row>
        <row r="68">
          <cell r="A68" t="str">
            <v>73888/004</v>
          </cell>
          <cell r="B68" t="str">
            <v>ASSENTAMENTO TUBO PVC COM JUNTA ELASTICA - DN 150 P/AGUA - INCLUSIVE TRANSPORTE</v>
          </cell>
          <cell r="C68" t="str">
            <v>M</v>
          </cell>
          <cell r="D68">
            <v>1.66</v>
          </cell>
        </row>
        <row r="69">
          <cell r="A69" t="str">
            <v>73888/005</v>
          </cell>
          <cell r="B69" t="str">
            <v>ASSENTAMENTO TUBO PVC COM JUNTA ELASTICA - DN 200 P/AGUA - INCLUSIVE TRANSPORTE</v>
          </cell>
          <cell r="C69" t="str">
            <v>M</v>
          </cell>
          <cell r="D69">
            <v>1.99</v>
          </cell>
        </row>
        <row r="70">
          <cell r="A70" t="str">
            <v>73888/006</v>
          </cell>
          <cell r="B70" t="str">
            <v>ASSENTAMENTO TUBO PVC COM JUNTA ELASTICA - DN 250 P/AGUA</v>
          </cell>
          <cell r="C70" t="str">
            <v>M</v>
          </cell>
          <cell r="D70">
            <v>2.37</v>
          </cell>
        </row>
        <row r="71">
          <cell r="A71" t="str">
            <v>73888/007</v>
          </cell>
          <cell r="B71" t="str">
            <v>ASSENTAMENTO TUBO PVC COM JUNTA ELASTICA - DN 300 P/AGUA</v>
          </cell>
          <cell r="C71" t="str">
            <v>M</v>
          </cell>
          <cell r="D71">
            <v>3.02</v>
          </cell>
        </row>
        <row r="72">
          <cell r="A72" t="str">
            <v>73888/008</v>
          </cell>
          <cell r="B72" t="str">
            <v>ASSENTAMENTO DE TUBOS DE PVC, RPVC, PVC DE FºFº, PRFV P/ ÁGUA COM JUNTA ELÁSTICA - DN 350 MM</v>
          </cell>
          <cell r="C72" t="str">
            <v>M</v>
          </cell>
          <cell r="D72">
            <v>3.5</v>
          </cell>
        </row>
        <row r="73">
          <cell r="A73" t="str">
            <v>73888/009</v>
          </cell>
          <cell r="B73" t="str">
            <v>ASSENTAMENTO DE TUBOS DE PVC, RPVC, PVC DE FºFº, PRFV P/ ÁGUA COM JUNTA ELÁSTICA - DN 400 MM</v>
          </cell>
          <cell r="C73" t="str">
            <v>M</v>
          </cell>
          <cell r="D73">
            <v>5.08</v>
          </cell>
        </row>
        <row r="74">
          <cell r="A74" t="str">
            <v>73888/010</v>
          </cell>
          <cell r="B74" t="str">
            <v>ASSENTAMENTO DE TUBOS DE PVC, RPVC, PVC DE FºFº, PRFV P/ ÁGUA COM JUNTA ELÁSTICA - DN 500 MM</v>
          </cell>
          <cell r="C74" t="str">
            <v>M</v>
          </cell>
          <cell r="D74">
            <v>5.89</v>
          </cell>
        </row>
        <row r="75">
          <cell r="A75" t="str">
            <v>73888/011</v>
          </cell>
          <cell r="B75" t="str">
            <v>ASSENTAMENTO DE TUBOS DE PVC, RPVC, PVC DE FºFº, PRFV P/ ÁGUA COM JUNTA ELÁSTICA - DN 600 MM</v>
          </cell>
          <cell r="C75" t="str">
            <v>M</v>
          </cell>
          <cell r="D75">
            <v>6.9</v>
          </cell>
        </row>
        <row r="76">
          <cell r="A76" t="str">
            <v>73888/012</v>
          </cell>
          <cell r="B76" t="str">
            <v>ASSENTAMENTO DE TUBOS DE PVC, RPVC, PVC DE FºFº, PRFV P/ ÁGUA COM JUNTA ELÁSTICA - DN 700 MM</v>
          </cell>
          <cell r="C76" t="str">
            <v>M</v>
          </cell>
          <cell r="D76">
            <v>7.87</v>
          </cell>
        </row>
        <row r="77">
          <cell r="A77" t="str">
            <v>73888/013</v>
          </cell>
          <cell r="B77" t="str">
            <v>ASSENTAMENTO DE TUBOS DE PVC, RPVC, PVC DE FºFº, PRFV P/ ÁGUA COM JUNTA ELÁSTICA - DN 800 MM</v>
          </cell>
          <cell r="C77" t="str">
            <v>M</v>
          </cell>
          <cell r="D77">
            <v>8.9499999999999993</v>
          </cell>
        </row>
        <row r="78">
          <cell r="A78" t="str">
            <v>73888/014</v>
          </cell>
          <cell r="B78" t="str">
            <v>ASSENTAMENTO DE TUBOS DE PVC, RPVC, PVC DE FºFº, PRFV P/ ÁGUA COM JUNTA ELÁSTICA - DN 900 MM</v>
          </cell>
          <cell r="C78" t="str">
            <v>M</v>
          </cell>
          <cell r="D78">
            <v>10.039999999999999</v>
          </cell>
        </row>
        <row r="79">
          <cell r="A79" t="str">
            <v>73888/015</v>
          </cell>
          <cell r="B79" t="str">
            <v>ASSENTAMENTO DE TUBOS DE PVC, RPVC, PVC DE FºFº, PRFV P/ ÁGUA COM JUNTA ELÁSTICA - DN 1000 MM</v>
          </cell>
          <cell r="C79" t="str">
            <v>M</v>
          </cell>
          <cell r="D79">
            <v>11.1</v>
          </cell>
        </row>
        <row r="80">
          <cell r="A80">
            <v>49</v>
          </cell>
          <cell r="B80" t="str">
            <v>FORNEC E/OU ASSENT DE TUBO CERAMICO COM JUNTA ARGAMASSADA</v>
          </cell>
          <cell r="C80"/>
          <cell r="D80"/>
        </row>
        <row r="81">
          <cell r="A81">
            <v>73812</v>
          </cell>
          <cell r="B81" t="str">
            <v>ASSENTAMENTO DE MANILHAS E CONEXOES CERAMICAS</v>
          </cell>
          <cell r="C81"/>
          <cell r="D81"/>
        </row>
        <row r="82">
          <cell r="A82" t="str">
            <v>73812/001</v>
          </cell>
          <cell r="B82" t="str">
            <v>ASSENTAMENTO DE TUBO CERAMICO, DIAMETRO = 150 MM, COM JUNTA EM ARGAMASSA 1:3 CIMENTO:AREIA</v>
          </cell>
          <cell r="C82" t="str">
            <v>M</v>
          </cell>
          <cell r="D82">
            <v>4.76</v>
          </cell>
        </row>
        <row r="83">
          <cell r="A83">
            <v>50</v>
          </cell>
          <cell r="B83" t="str">
            <v>FORNEC E/OU ASSENT DE TUBO CERAMICO COM JUNTA ASFALTICA</v>
          </cell>
          <cell r="C83"/>
          <cell r="D83"/>
        </row>
        <row r="84">
          <cell r="A84">
            <v>73684</v>
          </cell>
          <cell r="B84" t="str">
            <v>ASSENTAMENTO DE TUBOS CERÂMICOS DIAMETRO 150MM, COM JUNTA ASFÁLTICA</v>
          </cell>
          <cell r="C84" t="str">
            <v>M</v>
          </cell>
          <cell r="D84">
            <v>13.94</v>
          </cell>
        </row>
        <row r="85">
          <cell r="A85">
            <v>73811</v>
          </cell>
          <cell r="B85" t="str">
            <v>ASSENTAMENTO SIMPLES DE TUBOS E PECAS DE CERAMICA</v>
          </cell>
          <cell r="C85"/>
          <cell r="D85"/>
        </row>
        <row r="86">
          <cell r="A86" t="str">
            <v>73811/001</v>
          </cell>
          <cell r="B86" t="str">
            <v>ASSENTAMENTO SIMPLES DE TUBOS DE CERÂMICA COM JUNTA ASFÁLTICA - DN 100MM</v>
          </cell>
          <cell r="C86" t="str">
            <v>M</v>
          </cell>
          <cell r="D86">
            <v>7.18</v>
          </cell>
        </row>
        <row r="87">
          <cell r="A87" t="str">
            <v>73811/002</v>
          </cell>
          <cell r="B87" t="str">
            <v>ASSENTAMENTO SIMPLES DE TUBOS DE CERÂMICA COM JUNTA ASFÁLTICA - DN 200MM</v>
          </cell>
          <cell r="C87" t="str">
            <v>M</v>
          </cell>
          <cell r="D87">
            <v>10.71</v>
          </cell>
        </row>
        <row r="88">
          <cell r="A88" t="str">
            <v>73811/003</v>
          </cell>
          <cell r="B88" t="str">
            <v>ASSENTAMENTO SIMPLES DE TUBOS DE CERÂMICA COM JUNTA ASFÁLTICA - DN 250MM</v>
          </cell>
          <cell r="C88" t="str">
            <v>M</v>
          </cell>
          <cell r="D88">
            <v>13.1</v>
          </cell>
        </row>
        <row r="89">
          <cell r="A89" t="str">
            <v>73811/004</v>
          </cell>
          <cell r="B89" t="str">
            <v>ASSENTAMENTO SIMPLES DE TUBOS DE CERÂMICA COM JUNTA ASFÁLTICA - DN 300MM</v>
          </cell>
          <cell r="C89" t="str">
            <v>M</v>
          </cell>
          <cell r="D89">
            <v>15.26</v>
          </cell>
        </row>
        <row r="90">
          <cell r="A90" t="str">
            <v>73811/005</v>
          </cell>
          <cell r="B90" t="str">
            <v>ASSENTAMENTO SIMPLES DE TUBOS DE CERÂMICA COM JUNTA ASFÁLTICA - DN 375MM</v>
          </cell>
          <cell r="C90" t="str">
            <v>M</v>
          </cell>
          <cell r="D90">
            <v>17.739999999999998</v>
          </cell>
        </row>
        <row r="91">
          <cell r="A91" t="str">
            <v>73811/006</v>
          </cell>
          <cell r="B91" t="str">
            <v>ASSENTAMENTO SIMPLES DE TUBOS DE CERÂMICA COM JUNTA ASFÁLTICA - DN 450MM</v>
          </cell>
          <cell r="C91" t="str">
            <v>M</v>
          </cell>
          <cell r="D91">
            <v>20.46</v>
          </cell>
        </row>
        <row r="92">
          <cell r="A92">
            <v>51</v>
          </cell>
          <cell r="B92" t="str">
            <v>FORNEC E/OU ASSENT DE TUBO DE CONCRETO COM JUNTA ELASTICA</v>
          </cell>
          <cell r="C92"/>
          <cell r="D92"/>
        </row>
        <row r="93">
          <cell r="A93">
            <v>73879</v>
          </cell>
          <cell r="B93" t="str">
            <v>ASSENTAMENTO DE TUBOS DE CONCRETO COM ANEL DE BORRACHA</v>
          </cell>
          <cell r="C93"/>
          <cell r="D93"/>
        </row>
        <row r="94">
          <cell r="A94" t="str">
            <v>73879/001</v>
          </cell>
          <cell r="B94" t="str">
            <v>ASSENTAMENTO DE TUBOS DE CONCRETO COM JUNTA ELÁSTICA - DN 300 MM</v>
          </cell>
          <cell r="C94" t="str">
            <v>M</v>
          </cell>
          <cell r="D94">
            <v>11.5</v>
          </cell>
        </row>
        <row r="95">
          <cell r="A95" t="str">
            <v>73879/002</v>
          </cell>
          <cell r="B95" t="str">
            <v>ASSENTAMENTO DE TUBO DE CONCRETO DIAMETRO 400 MM, JUNTAS COM ANEL DE BORRACHA, MONTAGEM COM AUXÍLIO DE EQUIPAMENTOS</v>
          </cell>
          <cell r="C95" t="str">
            <v>M</v>
          </cell>
          <cell r="D95">
            <v>17.920000000000002</v>
          </cell>
        </row>
        <row r="96">
          <cell r="A96" t="str">
            <v>73879/003</v>
          </cell>
          <cell r="B96" t="str">
            <v>ASSENTAMENTO DE TUBO DE CONCRETO DIAMETRO 500 MM, JUNTAS COM ANEL DE BORRACHA, MONTAGEM COM AUXÍLIO DE EQUIPAMENTOS</v>
          </cell>
          <cell r="C96" t="str">
            <v>M</v>
          </cell>
          <cell r="D96">
            <v>27.21</v>
          </cell>
        </row>
        <row r="97">
          <cell r="A97" t="str">
            <v>73879/004</v>
          </cell>
          <cell r="B97" t="str">
            <v>ASSENTAMENTO DE TUBO DE CONCRETO DIAMETRO 600 MM, JUNTAS COM ANEL DE BORRACHA, MONTAGEM COM AUXÍLIO DE EQUIPAMENTOS</v>
          </cell>
          <cell r="C97" t="str">
            <v>M</v>
          </cell>
          <cell r="D97">
            <v>35.17</v>
          </cell>
        </row>
        <row r="98">
          <cell r="A98" t="str">
            <v>73879/005</v>
          </cell>
          <cell r="B98" t="str">
            <v>ASSENTAMENTO DE TUBO DE CONCRETO DIAMETRO 700 MM, JUNTAS COM ANEL DE BORRACHA, MONTAGEM COM AUXÍLIO DE EQUIPAMENTOS</v>
          </cell>
          <cell r="C98" t="str">
            <v>M</v>
          </cell>
          <cell r="D98">
            <v>51.06</v>
          </cell>
        </row>
        <row r="99">
          <cell r="A99" t="str">
            <v>73879/006</v>
          </cell>
          <cell r="B99" t="str">
            <v>ASSENTAMENTO DE TUBO DE CONCRETO DIAMETRO 800 MM, JUNTAS COM ANEL DE BORRACHA, MONTAGEM COM AUXÍLIO DE EQUIPAMENTOS</v>
          </cell>
          <cell r="C99" t="str">
            <v>M</v>
          </cell>
          <cell r="D99">
            <v>56.9</v>
          </cell>
        </row>
        <row r="100">
          <cell r="A100" t="str">
            <v>73879/007</v>
          </cell>
          <cell r="B100" t="str">
            <v>ASSENTAMENTO DE TUBO DE CONCRETO DIAMETRO 900 MM, JUNTAS COM ANEL DE BORRACHA, MONTAGEM COM AUXÍLIO DE EQUIPAMENTOS</v>
          </cell>
          <cell r="C100" t="str">
            <v>M</v>
          </cell>
          <cell r="D100">
            <v>81.010000000000005</v>
          </cell>
        </row>
        <row r="101">
          <cell r="A101" t="str">
            <v>73879/008</v>
          </cell>
          <cell r="B101" t="str">
            <v>ASSENTAMENTO DE TUBO DE CONCRETO DIAMETRO 1000MM, JUNTAS COM ANEL DE BORRACHA, MONTAGEM COM AUXÍLIO DE EQUIPAMENTOS</v>
          </cell>
          <cell r="C101" t="str">
            <v>M</v>
          </cell>
          <cell r="D101">
            <v>88.92</v>
          </cell>
        </row>
        <row r="102">
          <cell r="A102" t="str">
            <v>73879/009</v>
          </cell>
          <cell r="B102" t="str">
            <v>ASSENTAMENTO DE TUBO DE CONCRETO DIAMETRO 1200 MM, JUNTAS COM ANEL DEBORRACHA, MONTAGEM COM AUXÍLIO DE EQUIPAMENTOS</v>
          </cell>
          <cell r="C102" t="str">
            <v>M</v>
          </cell>
          <cell r="D102">
            <v>119.44</v>
          </cell>
        </row>
        <row r="103">
          <cell r="A103">
            <v>53</v>
          </cell>
          <cell r="B103" t="str">
            <v>FORNEC E/OU ASSENT DE HIDRANTES TAMPOES E PECAS ESPECIAIS</v>
          </cell>
          <cell r="C103"/>
          <cell r="D103"/>
        </row>
        <row r="104">
          <cell r="A104">
            <v>73606</v>
          </cell>
          <cell r="B104" t="str">
            <v>ASSENTAMENTO DE TAMPAO DE FERRO FUNDIDO 900 MM</v>
          </cell>
          <cell r="C104" t="str">
            <v>UN</v>
          </cell>
          <cell r="D104">
            <v>59.48</v>
          </cell>
        </row>
        <row r="105">
          <cell r="A105">
            <v>73607</v>
          </cell>
          <cell r="B105" t="str">
            <v>ASSENTAMENTO DE TAMPAO DE FERRO FUNDIDO 600 MM</v>
          </cell>
          <cell r="C105" t="str">
            <v>UN</v>
          </cell>
          <cell r="D105">
            <v>39.65</v>
          </cell>
        </row>
        <row r="106">
          <cell r="A106">
            <v>230</v>
          </cell>
          <cell r="B106" t="str">
            <v>FORNEC E/OU ASSENT DE TUBO PVC DEFOFO COM JUNTA ELASTICA</v>
          </cell>
          <cell r="C106"/>
          <cell r="D106"/>
        </row>
        <row r="107">
          <cell r="A107">
            <v>74215</v>
          </cell>
          <cell r="B107" t="str">
            <v>MODULO TIPO - REDE DE AGUA &gt; FORN. E ASSENT. DE TUBOS DE PVC DEFOFO:COMPREENDE LOCACAO DA OBRA, CADASTRAMENTO DE INTERFERENCIAS, ESCAVACAODE VALA, EXCETO ROCHA, PROFUNDIDADE ATE 1,50 METROS.INCLUI - CARGA, TRANSPORTE E DECARGA DO MATE</v>
          </cell>
          <cell r="C107"/>
          <cell r="D107"/>
        </row>
        <row r="108">
          <cell r="A108" t="str">
            <v>74215/001</v>
          </cell>
          <cell r="B108" t="str">
            <v>MODULO TIPO: REDE DE AGUA, COM FORNECIMENTO E ASSENTAMENTO DE TUBO PVCDEFOFO 200MM EB-1208 P/ REDE AGUA JE 1 MPA, COMPREENDENDO: LOCACAO, CADASTRAMENTO DE INTERFERENCIAS, ESCAVACAO E REATERRO COMPACTADO DE VALA, EXCETO ROCHA, ATE 1,50 M, INCLUSIVE TOPÓG</v>
          </cell>
          <cell r="C108" t="str">
            <v>M</v>
          </cell>
          <cell r="D108">
            <v>94.56</v>
          </cell>
        </row>
        <row r="109">
          <cell r="A109" t="str">
            <v>74215/002</v>
          </cell>
          <cell r="B109" t="str">
            <v>MODULO TIPO: REDE DE AGUA, COM FORNECIMENTO E ASSENTAMENTO DE TUBO PVCDEFOFO 150MM EB-1208 P/ REDE AGUA JE 1 MPA, COMPREENDENDO: LOCACAO, CADASTRAMENTO DE INTERFERENCIAS, ESCAVACAO E REATERRO COMPACTADO DE VALA, EXCETO ROCHA, ATE 1,50 M, INCLUSIVE TOPÓG</v>
          </cell>
          <cell r="C109" t="str">
            <v>M</v>
          </cell>
          <cell r="D109">
            <v>57.07</v>
          </cell>
        </row>
        <row r="110">
          <cell r="A110" t="str">
            <v>74215/003</v>
          </cell>
          <cell r="B110" t="str">
            <v>MODULO TIPO: REDE DE AGUA, COM FORNECIMENTO E ASSENTAMENTO DE TUBO PVCDEFOFO 100MM EB-1208 P/ REDE AGUA JE 1 MPA, COMPREENDENDO: LOCACAO, CADASTRAMENTO DE INTERFERENCIAS, ESCAVACAO E REATERRO COMPACTADO DE VALA, EXCETO ROCHA, ATE 1,50 M, INCLUSIVE TOPÓG</v>
          </cell>
          <cell r="C110" t="str">
            <v>M</v>
          </cell>
          <cell r="D110">
            <v>31.06</v>
          </cell>
        </row>
        <row r="111">
          <cell r="A111">
            <v>253</v>
          </cell>
          <cell r="B111" t="str">
            <v>FORNEC E/OU ASSENT DE CONECCOES DIVERSAS</v>
          </cell>
          <cell r="C111"/>
          <cell r="D111"/>
        </row>
        <row r="112">
          <cell r="A112">
            <v>6518</v>
          </cell>
          <cell r="B112" t="str">
            <v>AQUISICAO DE MATERIAL PVC P/ A CONSTRUCAO DE FOSSA SEPTICATIPO OMS, D INT = 200 CM / H INT = 240 CM</v>
          </cell>
          <cell r="C112" t="str">
            <v>UN</v>
          </cell>
          <cell r="D112">
            <v>179.49</v>
          </cell>
        </row>
        <row r="113">
          <cell r="A113">
            <v>254</v>
          </cell>
          <cell r="B113" t="str">
            <v>FORNEC E/OU ASSENT DE VALVULAS E REGISTROS</v>
          </cell>
          <cell r="C113"/>
          <cell r="D113"/>
        </row>
        <row r="114">
          <cell r="A114">
            <v>73884</v>
          </cell>
          <cell r="B114" t="str">
            <v>INSTALACAO DE VALVULA OU REGISTRO C/JUNTA FLANGEADA</v>
          </cell>
          <cell r="C114"/>
          <cell r="D114"/>
        </row>
        <row r="115">
          <cell r="A115" t="str">
            <v>73884/001</v>
          </cell>
          <cell r="B115" t="str">
            <v>INSTALAÇÃO DE VÁLVULAS OU REGISTROS COM JUNTA FLANGEADA - DN 50</v>
          </cell>
          <cell r="C115" t="str">
            <v>UN</v>
          </cell>
          <cell r="D115">
            <v>27.39</v>
          </cell>
        </row>
        <row r="116">
          <cell r="A116" t="str">
            <v>73884/002</v>
          </cell>
          <cell r="B116" t="str">
            <v>INSTALAÇÃO DE VÁLVULAS OU REGISTROS COM JUNTA FLANGEADA - DN 75</v>
          </cell>
          <cell r="C116" t="str">
            <v>UN</v>
          </cell>
          <cell r="D116">
            <v>41.7</v>
          </cell>
        </row>
        <row r="117">
          <cell r="A117" t="str">
            <v>73884/003</v>
          </cell>
          <cell r="B117" t="str">
            <v>INSTALAÇÃO DE VÁLVULAS OU REGISTROS COM JUNTA FLANGEADA - DN 100</v>
          </cell>
          <cell r="C117" t="str">
            <v>UN</v>
          </cell>
          <cell r="D117">
            <v>52.12</v>
          </cell>
        </row>
        <row r="118">
          <cell r="A118" t="str">
            <v>73884/004</v>
          </cell>
          <cell r="B118" t="str">
            <v>INSTALAÇÃO DE VÁLVULAS OU REGISTROS COM JUNTA FLANGEADA - DN 150</v>
          </cell>
          <cell r="C118" t="str">
            <v>UN</v>
          </cell>
          <cell r="D118">
            <v>287.86</v>
          </cell>
        </row>
        <row r="119">
          <cell r="A119" t="str">
            <v>73884/005</v>
          </cell>
          <cell r="B119" t="str">
            <v>INSTALAÇÃO DE VÁLVULAS OU REGISTROS COM JUNTA FLANGEADA - DN 200</v>
          </cell>
          <cell r="C119" t="str">
            <v>UN</v>
          </cell>
          <cell r="D119">
            <v>335.84</v>
          </cell>
        </row>
        <row r="120">
          <cell r="A120" t="str">
            <v>73884/006</v>
          </cell>
          <cell r="B120" t="str">
            <v>INSTALAÇÃO DE VÁLVULAS OU REGISTROS COM JUNTA FLANGEADA - DN 250</v>
          </cell>
          <cell r="C120" t="str">
            <v>UN</v>
          </cell>
          <cell r="D120">
            <v>407.8</v>
          </cell>
        </row>
        <row r="121">
          <cell r="A121" t="str">
            <v>73884/007</v>
          </cell>
          <cell r="B121" t="str">
            <v>INSTALAÇÃO DE VÁLVULAS OU REGISTROS COM JUNTA FLANGEADA - DN 300</v>
          </cell>
          <cell r="C121" t="str">
            <v>UN</v>
          </cell>
          <cell r="D121">
            <v>455.78</v>
          </cell>
        </row>
        <row r="122">
          <cell r="A122" t="str">
            <v>73884/008</v>
          </cell>
          <cell r="B122" t="str">
            <v>INSTALAÇÃO DE VÁLVULAS OU REGISTROS COM JUNTA FLANGEADA - DN 350</v>
          </cell>
          <cell r="C122" t="str">
            <v>UN</v>
          </cell>
          <cell r="D122">
            <v>479.77</v>
          </cell>
        </row>
        <row r="123">
          <cell r="A123" t="str">
            <v>73884/009</v>
          </cell>
          <cell r="B123" t="str">
            <v>INSTALAÇÃO DE VÁLVULAS OU REGISTROS COM JUNTA FLANGEADA - DN 400</v>
          </cell>
          <cell r="C123" t="str">
            <v>UN</v>
          </cell>
          <cell r="D123">
            <v>527.74</v>
          </cell>
        </row>
        <row r="124">
          <cell r="A124" t="str">
            <v>73884/010</v>
          </cell>
          <cell r="B124" t="str">
            <v>INSTALAÇÃO DE VÁLVULAS OU REGISTROS COM JUNTA FLANGEADA - DN 450</v>
          </cell>
          <cell r="C124" t="str">
            <v>UN</v>
          </cell>
          <cell r="D124">
            <v>551.73</v>
          </cell>
        </row>
        <row r="125">
          <cell r="A125" t="str">
            <v>73884/011</v>
          </cell>
          <cell r="B125" t="str">
            <v>INSTALAÇÃO DE VÁLVULAS OU REGISTROS COM JUNTA FLANGEADA - DN 500</v>
          </cell>
          <cell r="C125" t="str">
            <v>UN</v>
          </cell>
          <cell r="D125">
            <v>599.71</v>
          </cell>
        </row>
        <row r="126">
          <cell r="A126" t="str">
            <v>73884/012</v>
          </cell>
          <cell r="B126" t="str">
            <v>INSTALAÇÃO DE VÁLVULAS OU REGISTROS COM JUNTA FLANGEADA - DN 600</v>
          </cell>
          <cell r="C126" t="str">
            <v>UN</v>
          </cell>
          <cell r="D126">
            <v>647.67999999999995</v>
          </cell>
        </row>
        <row r="127">
          <cell r="A127" t="str">
            <v>73884/013</v>
          </cell>
          <cell r="B127" t="str">
            <v>INSTALAÇÃO DE VÁLVULAS OU REGISTROS COM JUNTA FLANGEADA - DN 700</v>
          </cell>
          <cell r="C127" t="str">
            <v>UN</v>
          </cell>
          <cell r="D127">
            <v>710.07</v>
          </cell>
        </row>
        <row r="128">
          <cell r="A128" t="str">
            <v>73884/014</v>
          </cell>
          <cell r="B128" t="str">
            <v>INSTALAÇÃO DE VÁLVULAS OU REGISTROS COM JUNTA FLANGEADA - DN 800</v>
          </cell>
          <cell r="C128" t="str">
            <v>UN</v>
          </cell>
          <cell r="D128">
            <v>710.07</v>
          </cell>
        </row>
        <row r="129">
          <cell r="A129" t="str">
            <v>73884/015</v>
          </cell>
          <cell r="B129" t="str">
            <v>INSTALAÇÃO DE VÁLVULAS OU REGISTROS COM JUNTA FLANGEADA - DN 900</v>
          </cell>
          <cell r="C129" t="str">
            <v>UN</v>
          </cell>
          <cell r="D129">
            <v>735.43</v>
          </cell>
        </row>
        <row r="130">
          <cell r="A130" t="str">
            <v>73884/016</v>
          </cell>
          <cell r="B130" t="str">
            <v>INSTALAÇÃO DE VÁLVULAS OU REGISTROS COM JUNTA FLANGEADA - DN 1000</v>
          </cell>
          <cell r="C130" t="str">
            <v>UN</v>
          </cell>
          <cell r="D130">
            <v>811.51</v>
          </cell>
        </row>
        <row r="131">
          <cell r="A131">
            <v>73885</v>
          </cell>
          <cell r="B131" t="str">
            <v>INSTALACAO DE VALVULA OU REGISTRO C/JUNTA ELASTICA</v>
          </cell>
          <cell r="C131"/>
          <cell r="D131"/>
        </row>
        <row r="132">
          <cell r="A132" t="str">
            <v>73885/001</v>
          </cell>
          <cell r="B132" t="str">
            <v>INSTALAÇÃO DE VÁLVULAS OU REGISTROS COM JUNTA ELÁSTICA - DN 50</v>
          </cell>
          <cell r="C132" t="str">
            <v>UN</v>
          </cell>
          <cell r="D132">
            <v>12.84</v>
          </cell>
        </row>
        <row r="133">
          <cell r="A133" t="str">
            <v>73885/002</v>
          </cell>
          <cell r="B133" t="str">
            <v>INSTALAÇÃO DE VÁLVULAS OU REGISTROS COM JUNTA ELÁSTICA - DN 75</v>
          </cell>
          <cell r="C133" t="str">
            <v>UN</v>
          </cell>
          <cell r="D133">
            <v>15.64</v>
          </cell>
        </row>
        <row r="134">
          <cell r="A134" t="str">
            <v>73885/003</v>
          </cell>
          <cell r="B134" t="str">
            <v>INSTALAÇÃO DE VÁLVULAS OU REGISTROS COM JUNTA ELÁSTICA - DN 100</v>
          </cell>
          <cell r="C134" t="str">
            <v>UN</v>
          </cell>
          <cell r="D134">
            <v>17.72</v>
          </cell>
        </row>
        <row r="135">
          <cell r="A135" t="str">
            <v>73885/004</v>
          </cell>
          <cell r="B135" t="str">
            <v>INSTALAÇÃO DE VÁLVULAS OU REGISTROS COM JUNTA ELÁSTICA - DN 150</v>
          </cell>
          <cell r="C135" t="str">
            <v>UN</v>
          </cell>
          <cell r="D135">
            <v>105.55</v>
          </cell>
        </row>
        <row r="136">
          <cell r="A136" t="str">
            <v>73885/005</v>
          </cell>
          <cell r="B136" t="str">
            <v>INSTALAÇÃO DE VÁLVULAS OU REGISTROS COM JUNTA ELÁSTICA - DN 200</v>
          </cell>
          <cell r="C136" t="str">
            <v>UN</v>
          </cell>
          <cell r="D136">
            <v>136.72999999999999</v>
          </cell>
        </row>
        <row r="137">
          <cell r="A137" t="str">
            <v>73885/006</v>
          </cell>
          <cell r="B137" t="str">
            <v>NSTALAÇÃO DE VÁLVULAS OU REGISTROS COM JUNTA ELÁSTICA - DN 250</v>
          </cell>
          <cell r="C137" t="str">
            <v>UN</v>
          </cell>
          <cell r="D137">
            <v>160.72</v>
          </cell>
        </row>
        <row r="138">
          <cell r="A138" t="str">
            <v>73885/007</v>
          </cell>
          <cell r="B138" t="str">
            <v>INSTALAÇÃO DE VÁLVULAS OU REGISTROS COM JUNTA ELÁSTICA - DN 300</v>
          </cell>
          <cell r="C138" t="str">
            <v>UN</v>
          </cell>
          <cell r="D138">
            <v>175.11</v>
          </cell>
        </row>
        <row r="139">
          <cell r="A139" t="str">
            <v>73885/008</v>
          </cell>
          <cell r="B139" t="str">
            <v>INSTALAÇÃO DE VÁLVULAS OU REGISTROS COM JUNTA ELÁSTICA - DN 350</v>
          </cell>
          <cell r="C139" t="str">
            <v>UN</v>
          </cell>
          <cell r="D139">
            <v>191.91</v>
          </cell>
        </row>
        <row r="140">
          <cell r="A140" t="str">
            <v>73885/009</v>
          </cell>
          <cell r="B140" t="str">
            <v>INSTALAÇÃO DE VÁLVULAS OU REGISTROS COM JUNTA ELÁSTICA - DN 400</v>
          </cell>
          <cell r="C140" t="str">
            <v>UN</v>
          </cell>
          <cell r="D140">
            <v>211.1</v>
          </cell>
        </row>
        <row r="141">
          <cell r="A141" t="str">
            <v>73885/010</v>
          </cell>
          <cell r="B141" t="str">
            <v>INSTALAÇÃO DE VÁLVULAS OU REGISTROS COM JUNTA ELÁSTICA - DN 450</v>
          </cell>
          <cell r="C141" t="str">
            <v>UN</v>
          </cell>
          <cell r="D141">
            <v>227.89</v>
          </cell>
        </row>
        <row r="142">
          <cell r="A142" t="str">
            <v>73885/011</v>
          </cell>
          <cell r="B142" t="str">
            <v>NSTALAÇÃO DE VÁLVULAS OU REGISTROS COM JUNTA ELÁSTICA - DN 500</v>
          </cell>
          <cell r="C142" t="str">
            <v>UN</v>
          </cell>
          <cell r="D142">
            <v>239.88</v>
          </cell>
        </row>
        <row r="143">
          <cell r="A143" t="str">
            <v>73885/012</v>
          </cell>
          <cell r="B143" t="str">
            <v>INSTALAÇÃO DE VÁLVULAS OU REGISTROS COM JUNTA ELÁSTICA - DN 600</v>
          </cell>
          <cell r="C143" t="str">
            <v>UN</v>
          </cell>
          <cell r="D143">
            <v>273.47000000000003</v>
          </cell>
        </row>
        <row r="144">
          <cell r="A144">
            <v>292</v>
          </cell>
          <cell r="B144" t="str">
            <v>FORNEC E/OU ASSENT DE TUBO DE ACO COM JUNTA ELASTICA</v>
          </cell>
          <cell r="C144"/>
          <cell r="D144"/>
        </row>
        <row r="145">
          <cell r="A145">
            <v>73839</v>
          </cell>
          <cell r="B145" t="str">
            <v>ASSENTAMENTO DE TUBO DE ACO COM JUNTA ELASTICA - COMP = 6,0 M</v>
          </cell>
          <cell r="C145"/>
          <cell r="D145"/>
        </row>
        <row r="146">
          <cell r="A146" t="str">
            <v>73839/001</v>
          </cell>
          <cell r="B146" t="str">
            <v>ASSENTAMENTO DE TUBOS DE AÇO, COM JUNTA ELÁSTICA (COMPRIMENTO DE 6,00M) - DN 150 MM</v>
          </cell>
          <cell r="C146" t="str">
            <v>M</v>
          </cell>
          <cell r="D146">
            <v>3.82</v>
          </cell>
        </row>
        <row r="147">
          <cell r="A147" t="str">
            <v>73839/002</v>
          </cell>
          <cell r="B147" t="str">
            <v>ASSENTAMENTO DE TUBOS DE AÇO, COM JUNTA ELÁSTICA (COMPRIMENTO DE 6,00M) - DN 200 MM</v>
          </cell>
          <cell r="C147" t="str">
            <v>M</v>
          </cell>
          <cell r="D147">
            <v>4.88</v>
          </cell>
        </row>
        <row r="148">
          <cell r="A148" t="str">
            <v>73839/003</v>
          </cell>
          <cell r="B148" t="str">
            <v>ASSENTAMENTO DE TUBOS DE AÇO, COM JUNTA ELÁSTICA (COMPRIMENTO DE 6,00M) - DN 250 MM</v>
          </cell>
          <cell r="C148" t="str">
            <v>M</v>
          </cell>
          <cell r="D148">
            <v>5.89</v>
          </cell>
        </row>
        <row r="149">
          <cell r="A149" t="str">
            <v>73839/004</v>
          </cell>
          <cell r="B149" t="str">
            <v>ASSENTAMENTO DE TUBOS DE AÇO, COM JUNTA ELÁSTICA (COMPRIMENTO DE 6,00M) - DN 300 MM</v>
          </cell>
          <cell r="C149" t="str">
            <v>M</v>
          </cell>
          <cell r="D149">
            <v>6.65</v>
          </cell>
        </row>
        <row r="150">
          <cell r="A150" t="str">
            <v>73839/005</v>
          </cell>
          <cell r="B150" t="str">
            <v>ASSENTAMENTO DE TUBOS DE AÇO, COM JUNTA ELÁSTICA (COMPRIMENTO DE 6,00M) - DN 350 MM</v>
          </cell>
          <cell r="C150" t="str">
            <v>M</v>
          </cell>
          <cell r="D150">
            <v>7.81</v>
          </cell>
        </row>
        <row r="151">
          <cell r="A151" t="str">
            <v>73839/006</v>
          </cell>
          <cell r="B151" t="str">
            <v>ASSENTAMENTO DE TUBOS DE AÇO, COM JUNTA ELÁSTICA (COMPRIMENTO DE 6,00M) - DN 400 MM</v>
          </cell>
          <cell r="C151" t="str">
            <v>M</v>
          </cell>
          <cell r="D151">
            <v>8.94</v>
          </cell>
        </row>
        <row r="152">
          <cell r="A152" t="str">
            <v>73839/007</v>
          </cell>
          <cell r="B152" t="str">
            <v>ASSENTAMENTO DE TUBOS DE AÇO, COM JUNTA ELÁSTICA (COMPRIMENTO DE 6,00M) - DN 450 MM</v>
          </cell>
          <cell r="C152" t="str">
            <v>M</v>
          </cell>
          <cell r="D152">
            <v>10.039999999999999</v>
          </cell>
        </row>
        <row r="153">
          <cell r="A153" t="str">
            <v>73839/008</v>
          </cell>
          <cell r="B153" t="str">
            <v>ASSENTAMENTO DE TUBOS DE AÇO, COM JUNTA ELÁSTICA (COMPRIMENTO DE 6,00M) - DN 500 MM</v>
          </cell>
          <cell r="C153" t="str">
            <v>M</v>
          </cell>
          <cell r="D153">
            <v>11.22</v>
          </cell>
        </row>
        <row r="154">
          <cell r="A154" t="str">
            <v>73839/009</v>
          </cell>
          <cell r="B154" t="str">
            <v>ASSENTAMENTO DE TUBOS DE AÇO, COM JUNTA ELÁSTICA (COMPRIMENTO DE 6,00M) - DN 600 MM</v>
          </cell>
          <cell r="C154" t="str">
            <v>M</v>
          </cell>
          <cell r="D154">
            <v>13.52</v>
          </cell>
        </row>
        <row r="155">
          <cell r="A155" t="str">
            <v>73839/010</v>
          </cell>
          <cell r="B155" t="str">
            <v>ASSENTAMENTO DE TUBOS DE AÇO, COM JUNTA ELÁSTICA (COMPRIMENTO DE 6,00M) - DN 700 MM</v>
          </cell>
          <cell r="C155" t="str">
            <v>M</v>
          </cell>
          <cell r="D155">
            <v>16.71</v>
          </cell>
        </row>
        <row r="156">
          <cell r="A156" t="str">
            <v>73839/011</v>
          </cell>
          <cell r="B156" t="str">
            <v>ASSENTAMENTO DE TUBOS DE AÇO, COM JUNTA ELÁSTICA (COMPRIMENTO DE 6,00M) - DN 800 MM</v>
          </cell>
          <cell r="C156" t="str">
            <v>M</v>
          </cell>
          <cell r="D156">
            <v>19.27</v>
          </cell>
        </row>
        <row r="157">
          <cell r="A157" t="str">
            <v>73839/012</v>
          </cell>
          <cell r="B157" t="str">
            <v>ASSENTAMENTO DE TUBOS DE AÇO, COM JUNTA ELÁSTICA (COMPRIMENTO DE 6,00M) - DN 900 MM</v>
          </cell>
          <cell r="C157" t="str">
            <v>M</v>
          </cell>
          <cell r="D157">
            <v>22.72</v>
          </cell>
        </row>
        <row r="158">
          <cell r="A158" t="str">
            <v>73839/013</v>
          </cell>
          <cell r="B158" t="str">
            <v>ASSENTAMENTO DE TUBOS DE AÇO, COM JUNTA ELÁSTICA (COMPRIMENTO DE 6,00M) - DN 1000 MM</v>
          </cell>
          <cell r="C158" t="str">
            <v>M</v>
          </cell>
          <cell r="D158">
            <v>24.26</v>
          </cell>
        </row>
        <row r="159">
          <cell r="A159" t="str">
            <v>73839/014</v>
          </cell>
          <cell r="B159" t="str">
            <v>ASSENTAMENTO DE TUBOS DE AÇO, COM JUNTA ELÁSTICA (COMPRIMENTO DE 6,00M) - DN 1100 MM</v>
          </cell>
          <cell r="C159" t="str">
            <v>M</v>
          </cell>
          <cell r="D159">
            <v>28.74</v>
          </cell>
        </row>
        <row r="160">
          <cell r="A160" t="str">
            <v>73839/015</v>
          </cell>
          <cell r="B160" t="str">
            <v>ASSENTAMENTO DE TUBOS DE AÇO, COM JUNTA ELÁSTICA (COMPRIMENTO DE 6,00M) - DN 1200 MM</v>
          </cell>
          <cell r="C160" t="str">
            <v>M</v>
          </cell>
          <cell r="D160">
            <v>34.08</v>
          </cell>
        </row>
        <row r="161">
          <cell r="A161" t="str">
            <v>CANT</v>
          </cell>
          <cell r="B161" t="str">
            <v>CANTEIRO DE OBRAS</v>
          </cell>
          <cell r="C161"/>
          <cell r="D161"/>
        </row>
        <row r="162">
          <cell r="A162">
            <v>1</v>
          </cell>
          <cell r="B162" t="str">
            <v>CONSTRUCAO DO CANTEIRO</v>
          </cell>
          <cell r="C162"/>
          <cell r="D162"/>
        </row>
        <row r="163">
          <cell r="A163">
            <v>73752</v>
          </cell>
          <cell r="B163" t="str">
            <v>SANITARIO C/VASO/CHUVEIRO PARA PESSOAL DE OBRA</v>
          </cell>
          <cell r="C163"/>
          <cell r="D163"/>
        </row>
        <row r="164">
          <cell r="A164" t="str">
            <v>73752/001</v>
          </cell>
          <cell r="B164" t="str">
            <v>SANITÁRIO COM VASO E CHUVEIRO PARA PESSOAL DE OBRA, COLETIVO DE 2 MÓDULOS, INCLUSIVE INSTALAÇÃO E APARE-LHOS, REAPROVEITADO 2 VEZES</v>
          </cell>
          <cell r="C164" t="str">
            <v>UN</v>
          </cell>
          <cell r="D164">
            <v>1874.34</v>
          </cell>
        </row>
        <row r="165">
          <cell r="A165">
            <v>73803</v>
          </cell>
          <cell r="B165" t="str">
            <v>GALPAO P/OFICINA/DEPOSITO CANTEIRO OBRA(MAD LEI)</v>
          </cell>
          <cell r="C165"/>
          <cell r="D165"/>
        </row>
        <row r="166">
          <cell r="A166" t="str">
            <v>73803/001</v>
          </cell>
          <cell r="B166" t="str">
            <v>GALPÃO ABERTO PARA OFICINA E DEPÓSITO DE CANTEIRO DE OBRAS, EM MADEIRADE LEI</v>
          </cell>
          <cell r="C166" t="str">
            <v>M2</v>
          </cell>
          <cell r="D166">
            <v>132</v>
          </cell>
        </row>
        <row r="167">
          <cell r="A167">
            <v>73805</v>
          </cell>
          <cell r="B167" t="str">
            <v>BARRACOES DE OBRA</v>
          </cell>
          <cell r="C167"/>
          <cell r="D167"/>
        </row>
        <row r="168">
          <cell r="A168" t="str">
            <v>73805/001</v>
          </cell>
          <cell r="B168" t="str">
            <v>BARRACAO DE OBRA PARA ALOJAMENTO/ESCRITORIO, PISO EM PINHO 3A, PAREDESEM COMPENSADO 10MM, COBERTURA EM TELHA AMIANTO 6MM, INCLUSO INSTALACOES ELETRICAS E ESQUADRIAS</v>
          </cell>
          <cell r="C168" t="str">
            <v>M2</v>
          </cell>
          <cell r="D168">
            <v>154.96</v>
          </cell>
        </row>
        <row r="169">
          <cell r="A169">
            <v>74210</v>
          </cell>
          <cell r="B169" t="str">
            <v>BARRACAO DE OBRA</v>
          </cell>
          <cell r="C169"/>
          <cell r="D169"/>
        </row>
        <row r="170">
          <cell r="A170" t="str">
            <v>74210/001</v>
          </cell>
          <cell r="B170" t="str">
            <v>BARRACAO PARA DEPOSITO EM TABUAS DE MADEIRA, COBERTURA EM FIBROCIMENTO4 MM, INCLUSO PISO ARGAMASSA TRAÇO 1:6 (CIMENTO E AREIA)</v>
          </cell>
          <cell r="C170" t="str">
            <v>M2</v>
          </cell>
          <cell r="D170">
            <v>189.14</v>
          </cell>
        </row>
        <row r="171">
          <cell r="A171">
            <v>74242</v>
          </cell>
          <cell r="B171" t="str">
            <v>CONSTRUCAO DE BARRACAO DE OBRA - MMA</v>
          </cell>
          <cell r="C171"/>
          <cell r="D171"/>
        </row>
        <row r="172">
          <cell r="A172" t="str">
            <v>74242/001</v>
          </cell>
          <cell r="B172" t="str">
            <v>BARRACAO DE OBRA EM CHAPA DE MADEIRA COMPENSADA COM BANHEIRO, COBERTURA EM FIBROCIMENTO 4 MM, INCLUSO INSTALACOES HIDRO-SANITARIAS E ELETRICAS</v>
          </cell>
          <cell r="C172" t="str">
            <v>M2</v>
          </cell>
          <cell r="D172">
            <v>111.75</v>
          </cell>
        </row>
        <row r="173">
          <cell r="A173">
            <v>2</v>
          </cell>
          <cell r="B173" t="str">
            <v>PLACA DE OBRA</v>
          </cell>
          <cell r="C173"/>
          <cell r="D173"/>
        </row>
        <row r="174">
          <cell r="A174">
            <v>74209</v>
          </cell>
          <cell r="B174" t="str">
            <v>AQUISICAO E ASSENTAMENTO PLACA DE OBRA</v>
          </cell>
          <cell r="C174"/>
          <cell r="D174"/>
        </row>
        <row r="175">
          <cell r="A175" t="str">
            <v>74209/001</v>
          </cell>
          <cell r="B175" t="str">
            <v>PLACA DE OBRA EM CHAPA DE ACO GALVANIZADO</v>
          </cell>
          <cell r="C175" t="str">
            <v>M2</v>
          </cell>
          <cell r="D175">
            <v>167.96</v>
          </cell>
        </row>
        <row r="176">
          <cell r="A176">
            <v>4</v>
          </cell>
          <cell r="B176" t="str">
            <v>MOBILIZACAO E DESMOBILIZACAO</v>
          </cell>
          <cell r="C176"/>
          <cell r="D176"/>
        </row>
        <row r="177">
          <cell r="A177">
            <v>73756</v>
          </cell>
          <cell r="B177" t="str">
            <v>MONTAGEM E DESMONTAGEM USINA DE CONCRETO</v>
          </cell>
          <cell r="C177"/>
          <cell r="D177"/>
        </row>
        <row r="178">
          <cell r="A178" t="str">
            <v>73756/001</v>
          </cell>
          <cell r="B178" t="str">
            <v>MONTAGEM / DESMONTAGEM DE USINA CONCRETO TIPO PAREDE C/SILOS HORIZONTAL P/3 AGREGADOS, INCLUSIVE MECANICO (PESADO) E MESTRE DE OBRAS</v>
          </cell>
          <cell r="C178" t="str">
            <v>UN</v>
          </cell>
          <cell r="D178">
            <v>19164.97</v>
          </cell>
        </row>
        <row r="179">
          <cell r="A179">
            <v>73847</v>
          </cell>
          <cell r="B179" t="str">
            <v>ALUGUEL DE CONTAINER</v>
          </cell>
          <cell r="C179"/>
          <cell r="D179"/>
        </row>
        <row r="180">
          <cell r="A180" t="str">
            <v>73847/001</v>
          </cell>
          <cell r="B180" t="str">
            <v>ALUGUEL CONTAINER/ESCRIT INCL INST ELET LARG=2,20 COMP=6,20MALT=2,50M CHAPA ACO C/NERV TRAPEZ FORRO C/ISOL TERMO/ACUSTICOCHASSIS REFORC PISO COMPENS NAVAL EXC TRANSP/CARGA/DESCARGA</v>
          </cell>
          <cell r="C180" t="str">
            <v>MES</v>
          </cell>
          <cell r="D180">
            <v>373.84</v>
          </cell>
        </row>
        <row r="181">
          <cell r="A181" t="str">
            <v>73847/002</v>
          </cell>
          <cell r="B181" t="str">
            <v>ALUGUEL CONTAINER/ESCRIT/WC C/1 VASO/1 LAV/1 MIC/4 CHUV LARG=2,20M COMPR=6,20M ALT=2,50M CHAPA ACO NERV TRAPEZ FORROC/ISOL TERMO-ACUST CHASSIS REFORC PISO COMPENS NAVAL INCL INSTELETR/HIDRO-SANIT EXCL TRANSP/CARGA/DESCARGA</v>
          </cell>
          <cell r="C181" t="str">
            <v>MES</v>
          </cell>
          <cell r="D181">
            <v>405.92</v>
          </cell>
        </row>
        <row r="182">
          <cell r="A182" t="str">
            <v>73847/003</v>
          </cell>
          <cell r="B182" t="str">
            <v>ALUGUEL CONTAINER/SANIT C/2 VASOS/1 LAVAT/1 MIC/4 CHUV LARG=2,20M COMPR=6,20M ALT=2,50M CHAPA ACO C/NERV TRAPEZ FORRO C/ISOLAM TERMO/ACUSTICO CHASSIS REFORC PISO COMPENS NAVAL INCLINST ELETR/HIDR EXCL TRANSP/CARGA/DESCARG</v>
          </cell>
          <cell r="C182" t="str">
            <v>MES</v>
          </cell>
          <cell r="D182">
            <v>580.78</v>
          </cell>
        </row>
        <row r="183">
          <cell r="A183" t="str">
            <v>73847/004</v>
          </cell>
          <cell r="B183" t="str">
            <v>ALUGUEL CONTAINER/SANIT C/4 VASOS/1 LAVAT/1 MIC/4 CHUV LARG=2,20M COMPR=6,20M ALT=2,50M CHAPAS ACO C/NERV TRAPEZ FORRO C/ISOL TERMO-ACUST CHASSIS REFORC PISO COMPENS NAVAL INCL INST RAELETR/HIDRO-SANIT EXCL TRANSP/CARGA/DESCARGA</v>
          </cell>
          <cell r="C183" t="str">
            <v>MES</v>
          </cell>
          <cell r="D183">
            <v>625.47</v>
          </cell>
        </row>
        <row r="184">
          <cell r="A184" t="str">
            <v>73847/005</v>
          </cell>
          <cell r="B184" t="str">
            <v>ALUGUEL CONTAINER/SANIT C/7 VASOS/1 LAVAT/1 MIC LARG=2,20MCOMPR=6,20M ALT=2,50M CHAPA ACO NERV TRAPEZ FORRO C/ISOLTERMO-ACUST CHASSIS REFORC PISO COMPENS NAVAL INCL INST ELET/HIDRO-SANIT EXCL TRANSP/CARGA/DESCARGA</v>
          </cell>
          <cell r="C184" t="str">
            <v>MES</v>
          </cell>
          <cell r="D184">
            <v>645.66999999999996</v>
          </cell>
        </row>
        <row r="185">
          <cell r="A185" t="str">
            <v>COBE</v>
          </cell>
          <cell r="B185" t="str">
            <v>COBERTURA</v>
          </cell>
          <cell r="C185"/>
          <cell r="D185"/>
        </row>
        <row r="186">
          <cell r="A186">
            <v>73</v>
          </cell>
          <cell r="B186" t="str">
            <v>MADEIRAMENTO</v>
          </cell>
          <cell r="C186"/>
          <cell r="D186"/>
        </row>
        <row r="187">
          <cell r="A187">
            <v>55960</v>
          </cell>
          <cell r="B187" t="str">
            <v>IMUNIZACAO MADEIRAMENTO COBERTURA COM IMUNIZANTE INCOLOR</v>
          </cell>
          <cell r="C187" t="str">
            <v>M2</v>
          </cell>
          <cell r="D187">
            <v>3.33</v>
          </cell>
        </row>
        <row r="188">
          <cell r="A188">
            <v>72085</v>
          </cell>
          <cell r="B188" t="str">
            <v>RECOLOCACAO DE MADEIRAMENTO DO TELHADO - RIPAS, CONSIDERANDO REAPROVEITAMENTO DE MATERIAL</v>
          </cell>
          <cell r="C188" t="str">
            <v>M</v>
          </cell>
          <cell r="D188">
            <v>0.8</v>
          </cell>
        </row>
        <row r="189">
          <cell r="A189">
            <v>72086</v>
          </cell>
          <cell r="B189" t="str">
            <v>RECOLOCACAO DE MADEIRAMENTO DO TELHADO - CAIBROS, CONSIDERANDO REAPROVEITAMENTO DE MATERIAL</v>
          </cell>
          <cell r="C189" t="str">
            <v>M</v>
          </cell>
          <cell r="D189">
            <v>2.44</v>
          </cell>
        </row>
        <row r="190">
          <cell r="A190">
            <v>72087</v>
          </cell>
          <cell r="B190" t="str">
            <v>RECOLOCACAO DE MADEIRAMENTO DO TELHADO - VIGAS, CONSIDERANDO REAPROVEITAMENTO DE MATERIAL</v>
          </cell>
          <cell r="C190" t="str">
            <v>M</v>
          </cell>
          <cell r="D190">
            <v>6.51</v>
          </cell>
        </row>
        <row r="191">
          <cell r="A191">
            <v>72088</v>
          </cell>
          <cell r="B191" t="str">
            <v>RECOLOCACAO DE FERRAGENS PARA MADEIRAMENTO DO TELHADO, CONSIDERANDO REAPROVEITAMENTO DE MATERIAL</v>
          </cell>
          <cell r="C191" t="str">
            <v>UN</v>
          </cell>
          <cell r="D191">
            <v>4.76</v>
          </cell>
        </row>
        <row r="192">
          <cell r="A192">
            <v>73931</v>
          </cell>
          <cell r="B192" t="str">
            <v>ESTRUTURA MADEIRA ANCOR LAJE/PAREDE P/TELHA ESTRUTURAL FIBROCIMENTO</v>
          </cell>
          <cell r="C192"/>
          <cell r="D192"/>
        </row>
        <row r="193">
          <cell r="A193" t="str">
            <v>73931/001</v>
          </cell>
          <cell r="B193" t="str">
            <v>ESTRUTURA PARA TELHA ONDULADA FIBROCIMENTO, ALUMINIO OU PLASTICA, EM MADEIRA APARELHADA, APOIADA EM LAJE OU PAREDE</v>
          </cell>
          <cell r="C193" t="str">
            <v>M2</v>
          </cell>
          <cell r="D193">
            <v>23.98</v>
          </cell>
        </row>
        <row r="194">
          <cell r="A194" t="str">
            <v>73931/002</v>
          </cell>
          <cell r="B194" t="str">
            <v>ESTRUTURA PARA TELHA ESTRUTURAL FIBROCIMENTO, EM MADEIRA APARELHADA, ANCORADA EM LAJE OU PAREDE</v>
          </cell>
          <cell r="C194" t="str">
            <v>M2</v>
          </cell>
          <cell r="D194">
            <v>17.329999999999998</v>
          </cell>
        </row>
        <row r="195">
          <cell r="A195" t="str">
            <v>73931/003</v>
          </cell>
          <cell r="B195" t="str">
            <v>ESTRUTURA PARA TELHA CERAMICA, EM MADEIRA APARELHADA, APOIADA EM PAREDE</v>
          </cell>
          <cell r="C195" t="str">
            <v>M2</v>
          </cell>
          <cell r="D195">
            <v>44.61</v>
          </cell>
        </row>
        <row r="196">
          <cell r="A196">
            <v>73939</v>
          </cell>
          <cell r="B196" t="str">
            <v>CHAPA CELULOSE PRENSADA 122X224X1,2CM FORNECIMENTO</v>
          </cell>
          <cell r="C196"/>
          <cell r="D196"/>
        </row>
        <row r="197">
          <cell r="A197" t="str">
            <v>73939/001</v>
          </cell>
          <cell r="B197" t="str">
            <v>TESOURA COMPLETA EM MACARANDUBA SERRADA, PARA TELHADOS COM VAOS DE 4M</v>
          </cell>
          <cell r="C197" t="str">
            <v>UN</v>
          </cell>
          <cell r="D197">
            <v>486.48</v>
          </cell>
        </row>
        <row r="198">
          <cell r="A198" t="str">
            <v>73939/002</v>
          </cell>
          <cell r="B198" t="str">
            <v>TESOURA COMPLETA EM MACARANDUBA APARELHADA, PARA TELHADOS COM VAOS DE4M</v>
          </cell>
          <cell r="C198" t="str">
            <v>UN</v>
          </cell>
          <cell r="D198">
            <v>669.2</v>
          </cell>
        </row>
        <row r="199">
          <cell r="A199" t="str">
            <v>73939/003</v>
          </cell>
          <cell r="B199" t="str">
            <v>TESOURA COMPLETA EM MACARANDUBA SERRADA, PARA TELHADOS COM VAOS DE 5M</v>
          </cell>
          <cell r="C199" t="str">
            <v>UN</v>
          </cell>
          <cell r="D199">
            <v>585.03</v>
          </cell>
        </row>
        <row r="200">
          <cell r="A200" t="str">
            <v>73939/004</v>
          </cell>
          <cell r="B200" t="str">
            <v>TESOURA COMPLETA EM MACARANDUBA APARELHADA, PARA TELHADOS COM VAOS DE5M</v>
          </cell>
          <cell r="C200" t="str">
            <v>UN</v>
          </cell>
          <cell r="D200">
            <v>706.95</v>
          </cell>
        </row>
        <row r="201">
          <cell r="A201" t="str">
            <v>73939/005</v>
          </cell>
          <cell r="B201" t="str">
            <v>TESOURA COMPLETA EM MACARANDUBA SERRADA, PARA TELHADOS COM VAOS DE 6M</v>
          </cell>
          <cell r="C201" t="str">
            <v>UN</v>
          </cell>
          <cell r="D201">
            <v>726.57</v>
          </cell>
        </row>
        <row r="202">
          <cell r="A202" t="str">
            <v>73939/006</v>
          </cell>
          <cell r="B202" t="str">
            <v>TESOURA COMPLETA EM MACARANDUBA APARELHADA, PARA TELHADOS COM VAOS DE6M</v>
          </cell>
          <cell r="C202" t="str">
            <v>UN</v>
          </cell>
          <cell r="D202">
            <v>869.78</v>
          </cell>
        </row>
        <row r="203">
          <cell r="A203" t="str">
            <v>73939/007</v>
          </cell>
          <cell r="B203" t="str">
            <v>TESOURA COMPLETA EM MACARANDUBA SERRADA, PARA TELHADOS COM VAOS DE 7M</v>
          </cell>
          <cell r="C203" t="str">
            <v>UN</v>
          </cell>
          <cell r="D203">
            <v>842.19</v>
          </cell>
        </row>
        <row r="204">
          <cell r="A204" t="str">
            <v>73939/008</v>
          </cell>
          <cell r="B204" t="str">
            <v>TESOURA COMPLETA EM MACARANDUBA APARELHADA, PARA TELHADOS COM VAOS DE7M</v>
          </cell>
          <cell r="C204" t="str">
            <v>UN</v>
          </cell>
          <cell r="D204">
            <v>1009.79</v>
          </cell>
        </row>
        <row r="205">
          <cell r="A205" t="str">
            <v>73939/009</v>
          </cell>
          <cell r="B205" t="str">
            <v>TESOURA COMPLETA EM MACARANDUBA SERRADA, PARA TELHADOS COM VAOS DE 8M</v>
          </cell>
          <cell r="C205" t="str">
            <v>UN</v>
          </cell>
          <cell r="D205">
            <v>1054.45</v>
          </cell>
        </row>
        <row r="206">
          <cell r="A206" t="str">
            <v>73939/010</v>
          </cell>
          <cell r="B206" t="str">
            <v>TESOURA COMPLETA EM MACARANDUBA APARELHADA, PARA TELHADOS COM VAOS DE8M</v>
          </cell>
          <cell r="C206" t="str">
            <v>UN</v>
          </cell>
          <cell r="D206">
            <v>1350.61</v>
          </cell>
        </row>
        <row r="207">
          <cell r="A207" t="str">
            <v>73939/011</v>
          </cell>
          <cell r="B207" t="str">
            <v>TESOURA COMPLETA EM MACARANDUBA SERRADA, PARA TELHADOS COM VAOS DE 9M</v>
          </cell>
          <cell r="C207" t="str">
            <v>UN</v>
          </cell>
          <cell r="D207">
            <v>1187.3</v>
          </cell>
        </row>
        <row r="208">
          <cell r="A208" t="str">
            <v>73939/012</v>
          </cell>
          <cell r="B208" t="str">
            <v>TESOURA COMPLETA EM MACARANDUBA APARELHADA, PARA TELHADOS COM VAOS DE9M</v>
          </cell>
          <cell r="C208" t="str">
            <v>UN</v>
          </cell>
          <cell r="D208">
            <v>1520.87</v>
          </cell>
        </row>
        <row r="209">
          <cell r="A209" t="str">
            <v>73939/013</v>
          </cell>
          <cell r="B209" t="str">
            <v>TESOURA COMPLETA EM MACARANDUBA SERRADA, PARA TELHADOS COM VAOS DE 10M</v>
          </cell>
          <cell r="C209" t="str">
            <v>UN</v>
          </cell>
          <cell r="D209">
            <v>1398.18</v>
          </cell>
        </row>
        <row r="210">
          <cell r="A210" t="str">
            <v>73939/014</v>
          </cell>
          <cell r="B210" t="str">
            <v>TESOURA COMPLETA EM MACARANDUBA APARELHADA, PARA TELHADOS COM VAOS DE10M</v>
          </cell>
          <cell r="C210" t="str">
            <v>UN</v>
          </cell>
          <cell r="D210">
            <v>1682.66</v>
          </cell>
        </row>
        <row r="211">
          <cell r="A211" t="str">
            <v>73939/015</v>
          </cell>
          <cell r="B211" t="str">
            <v>TESOURA COMPLETA EM MACARANDUBA SERRADA, PARA TELHADOS COM VAOS DE 11M</v>
          </cell>
          <cell r="C211" t="str">
            <v>UN</v>
          </cell>
          <cell r="D211">
            <v>1641.57</v>
          </cell>
        </row>
        <row r="212">
          <cell r="A212" t="str">
            <v>73939/016</v>
          </cell>
          <cell r="B212" t="str">
            <v>TESOURA COMPLETA EM MACARANDUBA APARELHADA, PARA TELHADOS COM VAOS DE11M</v>
          </cell>
          <cell r="C212" t="str">
            <v>UN</v>
          </cell>
          <cell r="D212">
            <v>1956.72</v>
          </cell>
        </row>
        <row r="213">
          <cell r="A213" t="str">
            <v>73939/017</v>
          </cell>
          <cell r="B213" t="str">
            <v>TESOURA COMPLETA EM MACARANDUBA SERRADA, PARA TELHADOS COM VAOS DE 12M</v>
          </cell>
          <cell r="C213" t="str">
            <v>UN</v>
          </cell>
          <cell r="D213">
            <v>1809.06</v>
          </cell>
        </row>
        <row r="214">
          <cell r="A214" t="str">
            <v>73939/018</v>
          </cell>
          <cell r="B214" t="str">
            <v>TESOURA COMPLETA EM MACARANDUBA APARELHADA, PARA TELHADOS COM VAOS DE12M</v>
          </cell>
          <cell r="C214" t="str">
            <v>UN</v>
          </cell>
          <cell r="D214">
            <v>2176.7199999999998</v>
          </cell>
        </row>
        <row r="215">
          <cell r="A215" t="str">
            <v>73939/019</v>
          </cell>
          <cell r="B215" t="str">
            <v>TESOURA COMPLETA EM MACARANDUBA SERRADA, PARA TELHADOS COM VAOS DE 14M</v>
          </cell>
          <cell r="C215" t="str">
            <v>UN</v>
          </cell>
          <cell r="D215">
            <v>2088.65</v>
          </cell>
        </row>
        <row r="216">
          <cell r="A216" t="str">
            <v>73939/020</v>
          </cell>
          <cell r="B216" t="str">
            <v>TESOURA COMPLETA EM MACARANDUBA APARELHADA, PARA TELHADOS COM VAOS DE14M</v>
          </cell>
          <cell r="C216" t="str">
            <v>UN</v>
          </cell>
          <cell r="D216">
            <v>2513.41</v>
          </cell>
        </row>
        <row r="217">
          <cell r="A217">
            <v>74</v>
          </cell>
          <cell r="B217" t="str">
            <v>TELHAMENTO COM TELHA CERAMICA</v>
          </cell>
          <cell r="C217"/>
          <cell r="D217"/>
        </row>
        <row r="218">
          <cell r="A218">
            <v>72089</v>
          </cell>
          <cell r="B218" t="str">
            <v>RECOLOCACAO DE TELHAS CERAMICAS TIPO FRANCESA, CONSIDERANDO REAPROVEITAMENTO DE MATERIAL</v>
          </cell>
          <cell r="C218" t="str">
            <v>M2</v>
          </cell>
          <cell r="D218">
            <v>5.19</v>
          </cell>
        </row>
        <row r="219">
          <cell r="A219">
            <v>72091</v>
          </cell>
          <cell r="B219" t="str">
            <v>RECOLOCACAO DE TELHAS CERAMICAS TIPO PLAN, CONSIDERANDO REAPROVEITAMENTO DE MATERIAL</v>
          </cell>
          <cell r="C219" t="str">
            <v>M2</v>
          </cell>
          <cell r="D219">
            <v>17.04</v>
          </cell>
        </row>
        <row r="220">
          <cell r="A220">
            <v>72101</v>
          </cell>
          <cell r="B220" t="str">
            <v>REVISAO GERAL DE TELHADOS DE TELHAS CERAMICAS</v>
          </cell>
          <cell r="C220" t="str">
            <v>M2</v>
          </cell>
          <cell r="D220">
            <v>2.96</v>
          </cell>
        </row>
        <row r="221">
          <cell r="A221">
            <v>72103</v>
          </cell>
          <cell r="B221" t="str">
            <v>RECOLOCACAO DE CUMEEIRAS CERAMICAS COM ARGAMASSA TRACO 1:2:11 (CIMENTO, CAL HIDRATADA E AREIA), CONSIDERANDO APROVEITAMENTO DO MATERIAL</v>
          </cell>
          <cell r="C221" t="str">
            <v>M</v>
          </cell>
          <cell r="D221">
            <v>8.48</v>
          </cell>
        </row>
        <row r="222">
          <cell r="A222">
            <v>73938</v>
          </cell>
          <cell r="B222" t="str">
            <v>COBERTURA TELHA CERAMICA</v>
          </cell>
          <cell r="C222"/>
          <cell r="D222"/>
        </row>
        <row r="223">
          <cell r="A223" t="str">
            <v>73938/001</v>
          </cell>
          <cell r="B223" t="str">
            <v>COBERTURA EM TELHA CERAMICA TIPO COLONIAL, COM ARGAMASSA TRACO 1:3 (CIMENTO E AREIA)</v>
          </cell>
          <cell r="C223" t="str">
            <v>M2</v>
          </cell>
          <cell r="D223">
            <v>49.5</v>
          </cell>
        </row>
        <row r="224">
          <cell r="A224" t="str">
            <v>73938/002</v>
          </cell>
          <cell r="B224" t="str">
            <v>COBERTURA EM TELHA CERAMICA TIPO PLAN</v>
          </cell>
          <cell r="C224" t="str">
            <v>M2</v>
          </cell>
          <cell r="D224">
            <v>36.020000000000003</v>
          </cell>
        </row>
        <row r="225">
          <cell r="A225" t="str">
            <v>73938/003</v>
          </cell>
          <cell r="B225" t="str">
            <v>COBERTURA EM TELHA CERAMICA TIPO FRANCESA OU MARSELHA</v>
          </cell>
          <cell r="C225" t="str">
            <v>M2</v>
          </cell>
          <cell r="D225">
            <v>24.64</v>
          </cell>
        </row>
        <row r="226">
          <cell r="A226" t="str">
            <v>73938/004</v>
          </cell>
          <cell r="B226" t="str">
            <v>COBERTURA EM TELHA CERAMICA TIPO CANAL, COM ARGAMASSA TRACO 1:3 (CIMENTO E AREIA) E ARAME RECOZIDO</v>
          </cell>
          <cell r="C226" t="str">
            <v>M2</v>
          </cell>
          <cell r="D226">
            <v>39.61</v>
          </cell>
        </row>
        <row r="227">
          <cell r="A227" t="str">
            <v>73938/005</v>
          </cell>
          <cell r="B227" t="str">
            <v>COBERTURA EM TELHA CERAMICA TIPO PAULISTA, COM ARGAMASSA TRACO 1:3 (CIMENTO E AREIA) E ARAME RECOZIDO</v>
          </cell>
          <cell r="C227" t="str">
            <v>M2</v>
          </cell>
          <cell r="D227">
            <v>58.61</v>
          </cell>
        </row>
        <row r="228">
          <cell r="A228" t="str">
            <v>73938/006</v>
          </cell>
          <cell r="B228" t="str">
            <v>CORDAO DE ARREMATE EM BEIRAIS COM TELHA CERAMICA EMBOCADA TRACO 1:2:8(CIMENTO, CAL E AREIA)</v>
          </cell>
          <cell r="C228" t="str">
            <v>M</v>
          </cell>
          <cell r="D228">
            <v>10.92</v>
          </cell>
        </row>
        <row r="229">
          <cell r="A229" t="str">
            <v>73938/007</v>
          </cell>
          <cell r="B229" t="str">
            <v>EMBOCAMENTO DE ULTIMA FIADA DE TELHA PLAN, COLONIAL OU PAULISTA, COM ARGAMASSA TRACO 1:2:8 (CIMENTO, CAL HIDRATADA E AREIA)</v>
          </cell>
          <cell r="C229" t="str">
            <v>M</v>
          </cell>
          <cell r="D229">
            <v>5.24</v>
          </cell>
        </row>
        <row r="230">
          <cell r="A230">
            <v>76450</v>
          </cell>
          <cell r="B230" t="str">
            <v>COBERTURA TELHA CERAMICA</v>
          </cell>
          <cell r="C230"/>
          <cell r="D230"/>
        </row>
        <row r="231">
          <cell r="A231" t="str">
            <v>76450/001</v>
          </cell>
          <cell r="B231" t="str">
            <v>COBERTURA EM TELHA CERAMICA TIPO PAULISTINHA (COLONIAL TRAPEZOIDAL), COM ARGAMASSA TRACO 1:3 (CIMENTO E AREIA) E ARAME RECOZIDO</v>
          </cell>
          <cell r="C231" t="str">
            <v>M2</v>
          </cell>
          <cell r="D231">
            <v>66.98</v>
          </cell>
        </row>
        <row r="232">
          <cell r="A232">
            <v>75</v>
          </cell>
          <cell r="B232" t="str">
            <v>TELHAMENTO COM TELHA DE FIBROCIMENTO</v>
          </cell>
          <cell r="C232"/>
          <cell r="D232"/>
        </row>
        <row r="233">
          <cell r="A233">
            <v>72092</v>
          </cell>
          <cell r="B233" t="str">
            <v>RECOLOCACAO DE TELHAS ONDULADAS COM MASSA PARA VEDACAO, CONSIDERANDO REAPROVEITAMENTO DE MATERIAL</v>
          </cell>
          <cell r="C233" t="str">
            <v>M2</v>
          </cell>
          <cell r="D233">
            <v>4.92</v>
          </cell>
        </row>
        <row r="234">
          <cell r="A234">
            <v>72093</v>
          </cell>
          <cell r="B234" t="str">
            <v>RECOLOCACAO DE TELHA DE FIBROCIMENTO ESTRUTURAL LARGURA UTIL 44 CM, INCLUSO ACESSORIOS DE FIXACAO E VEDACAO, CONSIDERANDO APROVEITAMENTO DOMATERIAL</v>
          </cell>
          <cell r="C234" t="str">
            <v>M2</v>
          </cell>
          <cell r="D234">
            <v>4.88</v>
          </cell>
        </row>
        <row r="235">
          <cell r="A235">
            <v>72094</v>
          </cell>
          <cell r="B235" t="str">
            <v>RECOLOCACAO DE TELHA DE FIBROCIMENTO ESTRUTURAL LARGURA UTIL 90 CM, INCLUSO ACESSORIOS DE FIXACAO E VEDACAO, CONSIDERANDO APROVEITAMENTO DOMATERIAL</v>
          </cell>
          <cell r="C235" t="str">
            <v>M2</v>
          </cell>
          <cell r="D235">
            <v>19.68</v>
          </cell>
        </row>
        <row r="236">
          <cell r="A236">
            <v>73633</v>
          </cell>
          <cell r="B236" t="str">
            <v>COBERTURA COM TELHA DE FIBROCIMENTO ESTRUTURAL LARGURA UTIL 90CM, INCLUSO ACESSORIOS DE FIXACAO E VEDACAO</v>
          </cell>
          <cell r="C236" t="str">
            <v>M2</v>
          </cell>
          <cell r="D236">
            <v>43.28</v>
          </cell>
        </row>
        <row r="237">
          <cell r="A237">
            <v>73634</v>
          </cell>
          <cell r="B237" t="str">
            <v>COBERTURA COM TELHA DE FIBROCIMENTO ESTRUTURAL LARGURA UTIL 49CM, INCLUSO ACESSORIOS DE FIXACAO E VEDACAO</v>
          </cell>
          <cell r="C237" t="str">
            <v>M2</v>
          </cell>
          <cell r="D237">
            <v>58.52</v>
          </cell>
        </row>
        <row r="238">
          <cell r="A238">
            <v>74088</v>
          </cell>
          <cell r="B238" t="str">
            <v>TELHAMENTO C/ TELHA DE FIBROCIMENTO</v>
          </cell>
          <cell r="C238"/>
          <cell r="D238"/>
        </row>
        <row r="239">
          <cell r="A239" t="str">
            <v>74088/001</v>
          </cell>
          <cell r="B239" t="str">
            <v>TELHAMENTO COM TELHA DE FIBROCIMENTO ONDULADA, ESPESSURA 6MM, INCLUSOJUNTAS DE VEDACAO E ACESSORIOS DE FIXACAO</v>
          </cell>
          <cell r="C239" t="str">
            <v>M2</v>
          </cell>
          <cell r="D239">
            <v>19.88</v>
          </cell>
        </row>
        <row r="240">
          <cell r="A240">
            <v>76</v>
          </cell>
          <cell r="B240" t="str">
            <v>TELHAMENTO COM TELHA METALICA</v>
          </cell>
          <cell r="C240"/>
          <cell r="D240"/>
        </row>
        <row r="241">
          <cell r="A241">
            <v>73866</v>
          </cell>
          <cell r="B241" t="str">
            <v>ESTRUTURA DE ACO</v>
          </cell>
          <cell r="C241"/>
          <cell r="D241"/>
        </row>
        <row r="242">
          <cell r="A242" t="str">
            <v>73866/001</v>
          </cell>
          <cell r="B242" t="str">
            <v>ESTRUTURA PARA COBERTURA TIPO FINK, EM ALUMINIO ANODIZADO, VAO DE 20M,ESPACAMENTO DAS TESOURAS DE 5M ATE 6,5M</v>
          </cell>
          <cell r="C242" t="str">
            <v>M2</v>
          </cell>
          <cell r="D242">
            <v>458.2</v>
          </cell>
        </row>
        <row r="243">
          <cell r="A243" t="str">
            <v>73866/002</v>
          </cell>
          <cell r="B243" t="str">
            <v>ESTRUTURA PARA COBERTURA TIPO FINK, EM ALUMINIO ANODIZADO, VAO DE 30M,ESPACAMENTO DAS TESOURAS DE 5M ATE 6,5M</v>
          </cell>
          <cell r="C243" t="str">
            <v>M2</v>
          </cell>
          <cell r="D243">
            <v>480.99</v>
          </cell>
        </row>
        <row r="244">
          <cell r="A244" t="str">
            <v>73866/003</v>
          </cell>
          <cell r="B244" t="str">
            <v>ESTRUTURA PARA COBERTURA TIPO FINK, EM ALUMINIO ANODIZADO, VAO DE 40M,ESPACAMENTO DAS TESOURAS DE 5M ATE 6,5M</v>
          </cell>
          <cell r="C244" t="str">
            <v>M2</v>
          </cell>
          <cell r="D244">
            <v>503.08</v>
          </cell>
        </row>
        <row r="245">
          <cell r="A245" t="str">
            <v>73866/004</v>
          </cell>
          <cell r="B245" t="str">
            <v>ESTRUTURA PARA COBERTURA EM ARCO, EM ALUMINIO ANODIZADO, VAO DE 20M, ESPACAMENTO DE 5M ATE 6,5M</v>
          </cell>
          <cell r="C245" t="str">
            <v>M2</v>
          </cell>
          <cell r="D245">
            <v>419.52</v>
          </cell>
        </row>
        <row r="246">
          <cell r="A246" t="str">
            <v>73866/005</v>
          </cell>
          <cell r="B246" t="str">
            <v>ESTRUTURA PARA COBERTURA EM ARCO, EM ALUMINIO ANODIZADO, VAO DE 30M, ESPACAMENTO DE 5M ATE 6,5M</v>
          </cell>
          <cell r="C246" t="str">
            <v>M2</v>
          </cell>
          <cell r="D246">
            <v>446.16</v>
          </cell>
        </row>
        <row r="247">
          <cell r="A247" t="str">
            <v>73866/006</v>
          </cell>
          <cell r="B247" t="str">
            <v>ESTRUTURA PARA COBERTURA EM ARCO, EM ALUMINIO ANODIZADO, VAO DE 40M, ESPACAMENTO DE 5M ATE 6,5M</v>
          </cell>
          <cell r="C247" t="str">
            <v>M2</v>
          </cell>
          <cell r="D247">
            <v>468.05</v>
          </cell>
        </row>
        <row r="248">
          <cell r="A248" t="str">
            <v>73866/007</v>
          </cell>
          <cell r="B248" t="str">
            <v>ESTRUTURA PARA COBERTURA TIPO SHED, EM ALUMINIO ANODIZADO, VAO DE 20M,ESPACAMENTO DAS TESOURAS DE 5M ATE 6,5M</v>
          </cell>
          <cell r="C248" t="str">
            <v>M2</v>
          </cell>
          <cell r="D248">
            <v>499.81</v>
          </cell>
        </row>
        <row r="249">
          <cell r="A249" t="str">
            <v>73866/008</v>
          </cell>
          <cell r="B249" t="str">
            <v>ESTRUTURA PARA COBERTURA TIPO SHED, EM ALUMINIO ANODIZADO, VAO DE 30M,ESPACAMENTO DAS TESOURAS DE 5M ATE 6,5M</v>
          </cell>
          <cell r="C249" t="str">
            <v>M2</v>
          </cell>
          <cell r="D249">
            <v>605.27</v>
          </cell>
        </row>
        <row r="250">
          <cell r="A250" t="str">
            <v>73866/009</v>
          </cell>
          <cell r="B250" t="str">
            <v>ESTRUTURA PARA COBERTURA TIPO SHED, EM ALUMINIO ANODIZADO, VAO DE 40M,ESPACAMENTO DAS TESOURAS DE 5M ATE 6,5M</v>
          </cell>
          <cell r="C250" t="str">
            <v>M2</v>
          </cell>
          <cell r="D250">
            <v>627.82000000000005</v>
          </cell>
        </row>
        <row r="251">
          <cell r="A251">
            <v>73867</v>
          </cell>
          <cell r="B251" t="str">
            <v>ESTRUTURA ESPACIAL</v>
          </cell>
          <cell r="C251"/>
          <cell r="D251"/>
        </row>
        <row r="252">
          <cell r="A252" t="str">
            <v>73867/001</v>
          </cell>
          <cell r="B252" t="str">
            <v>ESTRUTURA TIPO ESPACIAL EM ALUMINIO ANODIZADO, VAO DE 20M</v>
          </cell>
          <cell r="C252" t="str">
            <v>M2</v>
          </cell>
          <cell r="D252">
            <v>193.2</v>
          </cell>
        </row>
        <row r="253">
          <cell r="A253" t="str">
            <v>73867/002</v>
          </cell>
          <cell r="B253" t="str">
            <v>ESTRUTURA TIPO ESPACIAL EM ALUMINIO ANODIZADO, VAO DE 30M</v>
          </cell>
          <cell r="C253" t="str">
            <v>M2</v>
          </cell>
          <cell r="D253">
            <v>218.03</v>
          </cell>
        </row>
        <row r="254">
          <cell r="A254" t="str">
            <v>73867/003</v>
          </cell>
          <cell r="B254" t="str">
            <v>ESTRUTURA TIPO ESPACIAL EM ALUMINIO ANODIZADO, VAO DE 40M</v>
          </cell>
          <cell r="C254" t="str">
            <v>M2</v>
          </cell>
          <cell r="D254">
            <v>273.20999999999998</v>
          </cell>
        </row>
        <row r="255">
          <cell r="A255" t="str">
            <v>73867/004</v>
          </cell>
          <cell r="B255" t="str">
            <v>ESTRUTURA TIPO ESPACIAL EM ALUMINIO ANODIZADO, VAO DE 50M</v>
          </cell>
          <cell r="C255" t="str">
            <v>M2</v>
          </cell>
          <cell r="D255">
            <v>284.25</v>
          </cell>
        </row>
        <row r="256">
          <cell r="A256">
            <v>75220</v>
          </cell>
          <cell r="B256" t="str">
            <v>CUMEEIRA DE ALUMÍNIO, PERFIL ONDULADO</v>
          </cell>
          <cell r="C256" t="str">
            <v>M</v>
          </cell>
          <cell r="D256">
            <v>38.729999999999997</v>
          </cell>
        </row>
        <row r="257">
          <cell r="A257">
            <v>75381</v>
          </cell>
          <cell r="B257" t="str">
            <v>TELHA METÁLICA</v>
          </cell>
          <cell r="C257"/>
          <cell r="D257"/>
        </row>
        <row r="258">
          <cell r="A258" t="str">
            <v>75381/001</v>
          </cell>
          <cell r="B258" t="str">
            <v>COBERTURA COM TELHA CHAPA AÇO ZINCADO, ONDULADA, ESP=0,5MM</v>
          </cell>
          <cell r="C258" t="str">
            <v>M2</v>
          </cell>
          <cell r="D258">
            <v>29.57</v>
          </cell>
        </row>
        <row r="259">
          <cell r="A259">
            <v>77</v>
          </cell>
          <cell r="B259" t="str">
            <v>MADEIRAMENTO/TELHAMENTO C/ TELHAS CERAMICAS</v>
          </cell>
          <cell r="C259"/>
          <cell r="D259"/>
        </row>
        <row r="260">
          <cell r="A260">
            <v>72076</v>
          </cell>
          <cell r="B260" t="str">
            <v>ESTRUTURA DE MADEIRA 2A SERRADA NAO APARELHADA, PARA TELHAS CERAMICAS</v>
          </cell>
          <cell r="C260" t="str">
            <v>M2</v>
          </cell>
          <cell r="D260">
            <v>40.33</v>
          </cell>
        </row>
        <row r="261">
          <cell r="A261">
            <v>72077</v>
          </cell>
          <cell r="B261" t="str">
            <v>ESTRUTURA DE MADEIRA DE LEI 1A SERRADA NAO APARELHADA, PARA TELHAS CERAMICAS, VAOS ATE 7M</v>
          </cell>
          <cell r="C261" t="str">
            <v>M2</v>
          </cell>
          <cell r="D261">
            <v>57.57</v>
          </cell>
        </row>
        <row r="262">
          <cell r="A262">
            <v>72078</v>
          </cell>
          <cell r="B262" t="str">
            <v>ESTRUTURA DE MADEIRA DE LEI 1A SERRADA NAO APARELHADA, PARA TELHAS CERAMICAS, VAOS 7M ATE 10 M</v>
          </cell>
          <cell r="C262" t="str">
            <v>M2</v>
          </cell>
          <cell r="D262">
            <v>67.040000000000006</v>
          </cell>
        </row>
        <row r="263">
          <cell r="A263">
            <v>72079</v>
          </cell>
          <cell r="B263" t="str">
            <v>ESTRUTURA DE MADEIRA DE LEI 1A SERRADA NAO APARELHADA, PARA TELHAS CERAMICAS, VAOS 10M ATE 13M</v>
          </cell>
          <cell r="C263" t="str">
            <v>M2</v>
          </cell>
          <cell r="D263">
            <v>71.98</v>
          </cell>
        </row>
        <row r="264">
          <cell r="A264">
            <v>72080</v>
          </cell>
          <cell r="B264" t="str">
            <v>ESTRUTURA DE MADEIRA DE LEI 1A SERRADA NAO APARELHADA, PARA TELHAS CERAMICAS, VAOS 13M ATE 18M</v>
          </cell>
          <cell r="C264" t="str">
            <v>M2</v>
          </cell>
          <cell r="D264">
            <v>82.98</v>
          </cell>
        </row>
        <row r="265">
          <cell r="A265">
            <v>76455</v>
          </cell>
          <cell r="B265" t="str">
            <v>CONSERVACAO COBERTURAS PREDIAIS - PAR</v>
          </cell>
          <cell r="C265"/>
          <cell r="D265"/>
        </row>
        <row r="266">
          <cell r="A266" t="str">
            <v>76455/001</v>
          </cell>
          <cell r="B266" t="str">
            <v>CONSERVACAO COBERTURA PREDIAL/PAR, DE TELHAS FRANCESAS</v>
          </cell>
          <cell r="C266" t="str">
            <v>M2</v>
          </cell>
          <cell r="D266">
            <v>20.96</v>
          </cell>
        </row>
        <row r="267">
          <cell r="A267" t="str">
            <v>76455/002</v>
          </cell>
          <cell r="B267" t="str">
            <v>CONSERVACAO COBERTURA PREDIAL/PAR, DE TELHAS COLONIAIS</v>
          </cell>
          <cell r="C267" t="str">
            <v>M2</v>
          </cell>
          <cell r="D267">
            <v>23.97</v>
          </cell>
        </row>
        <row r="268">
          <cell r="A268" t="str">
            <v>76455/003</v>
          </cell>
          <cell r="B268" t="str">
            <v>CONSERVACAO COBERTURA PREDIAL/PAR, DE TELHAS ROMANAS</v>
          </cell>
          <cell r="C268" t="str">
            <v>M2</v>
          </cell>
          <cell r="D268">
            <v>22.73</v>
          </cell>
        </row>
        <row r="269">
          <cell r="A269">
            <v>78</v>
          </cell>
          <cell r="B269" t="str">
            <v>MADEIRAMENTO/TELHAMENTO C/ TELHAS FIBROCIMENTO</v>
          </cell>
          <cell r="C269"/>
          <cell r="D269"/>
        </row>
        <row r="270">
          <cell r="A270">
            <v>72081</v>
          </cell>
          <cell r="B270" t="str">
            <v>ESTRUTURA DE MADEIRA DE LEI 1A SERRADA NAO APARELHADA, PARA TELHAS ONDULADAS, VAOS ATE 7M</v>
          </cell>
          <cell r="C270" t="str">
            <v>M2</v>
          </cell>
          <cell r="D270">
            <v>39.020000000000003</v>
          </cell>
        </row>
        <row r="271">
          <cell r="A271">
            <v>72082</v>
          </cell>
          <cell r="B271" t="str">
            <v>ESTRUTURA DE MADEIRA DE LEI 1A SERRADA NAO APARELHADA, PARA TELHAS ONDULADAS, VAOS DE 7M ATE 10M</v>
          </cell>
          <cell r="C271" t="str">
            <v>M2</v>
          </cell>
          <cell r="D271">
            <v>42.81</v>
          </cell>
        </row>
        <row r="272">
          <cell r="A272">
            <v>72083</v>
          </cell>
          <cell r="B272" t="str">
            <v>ESTRUTURA DE MADEIRA DE LEI 1A SERRADA NAO APARELHADA, PARA TELHAS ONDULADAS, VAOS DE 10M ATE 13M</v>
          </cell>
          <cell r="C272" t="str">
            <v>M2</v>
          </cell>
          <cell r="D272">
            <v>50.61</v>
          </cell>
        </row>
        <row r="273">
          <cell r="A273">
            <v>72084</v>
          </cell>
          <cell r="B273" t="str">
            <v>ESTRUTURA DE MADEIRA DE LEI 1A SERRADA NAO APARELHADA, PARA TELHAS ONDULADAS, VAOS DE 13M ATE 18M</v>
          </cell>
          <cell r="C273" t="str">
            <v>M2</v>
          </cell>
          <cell r="D273">
            <v>60.25</v>
          </cell>
        </row>
        <row r="274">
          <cell r="A274">
            <v>79</v>
          </cell>
          <cell r="B274" t="str">
            <v>CUMEEIRA CERAMICA</v>
          </cell>
          <cell r="C274"/>
          <cell r="D274"/>
        </row>
        <row r="275">
          <cell r="A275">
            <v>6058</v>
          </cell>
          <cell r="B275" t="str">
            <v>CUMEEIRA COM TELHA CERAMICA EMBOCADA COM ARGAMASSA TRACO 1:2:8 (CIMENTO, CAL HIDRATADA E AREIA)</v>
          </cell>
          <cell r="C275" t="str">
            <v>M</v>
          </cell>
          <cell r="D275">
            <v>12.73</v>
          </cell>
        </row>
        <row r="276">
          <cell r="A276">
            <v>73930</v>
          </cell>
          <cell r="B276" t="str">
            <v>ARREMATE TELHA CERAMICA EMBOCADA C/ARGAMASSA CIMENTO/AREIA/SAIBRO 1:2:3</v>
          </cell>
          <cell r="C276"/>
          <cell r="D276"/>
        </row>
        <row r="277">
          <cell r="A277" t="str">
            <v>73930/001</v>
          </cell>
          <cell r="B277" t="str">
            <v>CORDAO DE ARREMATE COM TELHA CERAMICA TIPO CANAL EMBOCADA COM ARGAMASSA TRACO 1:3 (CIMENTO E AREIA)</v>
          </cell>
          <cell r="C277" t="str">
            <v>M</v>
          </cell>
          <cell r="D277">
            <v>10.029999999999999</v>
          </cell>
        </row>
        <row r="278">
          <cell r="A278">
            <v>80</v>
          </cell>
          <cell r="B278" t="str">
            <v>CUMEEIRA DE FIBROCIMENTO</v>
          </cell>
          <cell r="C278"/>
          <cell r="D278"/>
        </row>
        <row r="279">
          <cell r="A279">
            <v>73744</v>
          </cell>
          <cell r="B279" t="str">
            <v>CUMIEIRA DE FIBROCIMENTO</v>
          </cell>
          <cell r="C279"/>
          <cell r="D279"/>
        </row>
        <row r="280">
          <cell r="A280" t="str">
            <v>73744/001</v>
          </cell>
          <cell r="B280" t="str">
            <v>CUMEEIRA PARA TELHA DE FIBROCIMENTO ESTRUTURAL, INCLUSO ACESSORIOS PARA FIXACAO E VEDACAO</v>
          </cell>
          <cell r="C280" t="str">
            <v>M</v>
          </cell>
          <cell r="D280">
            <v>79</v>
          </cell>
        </row>
        <row r="281">
          <cell r="A281">
            <v>74045</v>
          </cell>
          <cell r="B281" t="str">
            <v>CUMEEIRA FIBROCIMENTO</v>
          </cell>
          <cell r="C281"/>
          <cell r="D281"/>
        </row>
        <row r="282">
          <cell r="A282" t="str">
            <v>74045/001</v>
          </cell>
          <cell r="B282" t="str">
            <v>CUMEEIRA UNIVERSAL PARA TELHA DE FIBROCIMENTO ONDULADA ESPESSURA 6 MM,INCLUSO JUNTAS DE VEDACAO E ACESSORIOS DE FIXACAO</v>
          </cell>
          <cell r="C282" t="str">
            <v>M</v>
          </cell>
          <cell r="D282">
            <v>47.16</v>
          </cell>
        </row>
        <row r="283">
          <cell r="A283" t="str">
            <v>74045/002</v>
          </cell>
          <cell r="B283" t="str">
            <v>CUMEEIRA TIPO SHED PARA TELHA DE FIBROCIMENTO ONDULADA, INCLUSO JUNTASDE VEDACAO E ACESSORIOS DE FIXACAO</v>
          </cell>
          <cell r="C283" t="str">
            <v>M</v>
          </cell>
          <cell r="D283">
            <v>39.07</v>
          </cell>
        </row>
        <row r="284">
          <cell r="A284">
            <v>84</v>
          </cell>
          <cell r="B284" t="str">
            <v>CALHA METALICA</v>
          </cell>
          <cell r="C284"/>
          <cell r="D284"/>
        </row>
        <row r="285">
          <cell r="A285">
            <v>72104</v>
          </cell>
          <cell r="B285" t="str">
            <v>CALHA EM CHAPA DE ACO GALVANIZADO N.24, DESENVOLVIMENTO 33CM</v>
          </cell>
          <cell r="C285" t="str">
            <v>M</v>
          </cell>
          <cell r="D285">
            <v>23.37</v>
          </cell>
        </row>
        <row r="286">
          <cell r="A286">
            <v>72105</v>
          </cell>
          <cell r="B286" t="str">
            <v>CALHA EM CHAPA DE ACO GALVANIZADO N.24, DESENVOLVIMENTO 50CM</v>
          </cell>
          <cell r="C286" t="str">
            <v>M</v>
          </cell>
          <cell r="D286">
            <v>34.96</v>
          </cell>
        </row>
        <row r="287">
          <cell r="A287">
            <v>74158</v>
          </cell>
          <cell r="B287" t="str">
            <v>CONSERVACAO DE CALHAS - PAR</v>
          </cell>
          <cell r="C287"/>
          <cell r="D287"/>
        </row>
        <row r="288">
          <cell r="A288" t="str">
            <v>74158/001</v>
          </cell>
          <cell r="B288" t="str">
            <v>CONSERVACAO DE CALHAS METALICAS</v>
          </cell>
          <cell r="C288" t="str">
            <v>M</v>
          </cell>
          <cell r="D288">
            <v>7.41</v>
          </cell>
        </row>
        <row r="289">
          <cell r="A289">
            <v>86</v>
          </cell>
          <cell r="B289" t="str">
            <v>RUFO METALICO</v>
          </cell>
          <cell r="C289"/>
          <cell r="D289"/>
        </row>
        <row r="290">
          <cell r="A290">
            <v>72106</v>
          </cell>
          <cell r="B290" t="str">
            <v>RUFO EM CHAPA DE ACO GALVANIZADO N.24, DESENVOLVIMENTO 16CM</v>
          </cell>
          <cell r="C290" t="str">
            <v>M</v>
          </cell>
          <cell r="D290">
            <v>14.6</v>
          </cell>
        </row>
        <row r="291">
          <cell r="A291">
            <v>72107</v>
          </cell>
          <cell r="B291" t="str">
            <v>RUFO EM CHAPA DE ACO GALVANIZADO N.24, DESENVOLVIMENTO 25CM</v>
          </cell>
          <cell r="C291" t="str">
            <v>M</v>
          </cell>
          <cell r="D291">
            <v>17.75</v>
          </cell>
        </row>
        <row r="292">
          <cell r="A292">
            <v>72108</v>
          </cell>
          <cell r="B292" t="str">
            <v>RUFO EM CHAPA DE ACO GALVANIZADO N.24, DESENVOLVIMENTO 33CM</v>
          </cell>
          <cell r="C292" t="str">
            <v>M</v>
          </cell>
          <cell r="D292">
            <v>28.43</v>
          </cell>
        </row>
        <row r="293">
          <cell r="A293">
            <v>72109</v>
          </cell>
          <cell r="B293" t="str">
            <v>RUFO EM CHAPA DE ACO GALVANIZADO N.24, DESENVOLVIMENTO 50CM</v>
          </cell>
          <cell r="C293" t="str">
            <v>M</v>
          </cell>
          <cell r="D293">
            <v>28.91</v>
          </cell>
        </row>
        <row r="294">
          <cell r="A294">
            <v>87</v>
          </cell>
          <cell r="B294" t="str">
            <v>RUFO/ESPIGAO/RINCAO DIVERSOS</v>
          </cell>
          <cell r="C294"/>
          <cell r="D294"/>
        </row>
        <row r="295">
          <cell r="A295">
            <v>73868</v>
          </cell>
          <cell r="B295" t="str">
            <v>RUFOS PARA COBERTURAS EM TELHAS FIBROCIMENTO</v>
          </cell>
          <cell r="C295"/>
          <cell r="D295"/>
        </row>
        <row r="296">
          <cell r="A296" t="str">
            <v>73868/001</v>
          </cell>
          <cell r="B296" t="str">
            <v>RUFO EM FIBROCIMENTO, INCLUSO ACESSORIOS DE FIXACAO E VEDACAO</v>
          </cell>
          <cell r="C296" t="str">
            <v>M</v>
          </cell>
          <cell r="D296">
            <v>28.32</v>
          </cell>
        </row>
        <row r="297">
          <cell r="A297">
            <v>88</v>
          </cell>
          <cell r="B297" t="str">
            <v>RUFO EM CONCRETO</v>
          </cell>
          <cell r="C297"/>
          <cell r="D297"/>
        </row>
        <row r="298">
          <cell r="A298">
            <v>68058</v>
          </cell>
          <cell r="B298" t="str">
            <v>RUFO EM CONCRETO ARMADO, LARGURA 40CM E ESPESSURA 7CM</v>
          </cell>
          <cell r="C298" t="str">
            <v>M</v>
          </cell>
          <cell r="D298">
            <v>41.47</v>
          </cell>
        </row>
        <row r="299">
          <cell r="A299">
            <v>74098</v>
          </cell>
          <cell r="B299" t="str">
            <v>ALGEROZ EM CONCRETO ARMADO (RUFO DE CONCRETO)</v>
          </cell>
          <cell r="C299"/>
          <cell r="D299"/>
        </row>
        <row r="300">
          <cell r="A300" t="str">
            <v>74098/001</v>
          </cell>
          <cell r="B300" t="str">
            <v>RUFO EM CONCRETO ARMADO, LARGURA 40CM, ESPESSURA 3CM</v>
          </cell>
          <cell r="C300" t="str">
            <v>M</v>
          </cell>
          <cell r="D300">
            <v>18.72</v>
          </cell>
        </row>
        <row r="301">
          <cell r="A301">
            <v>252</v>
          </cell>
          <cell r="B301" t="str">
            <v>TELHAMENTO COM TELHA DE FIBRA DE VIDRO</v>
          </cell>
          <cell r="C301"/>
          <cell r="D301"/>
        </row>
        <row r="302">
          <cell r="A302">
            <v>41619</v>
          </cell>
          <cell r="B302" t="str">
            <v>COBERTURA COM TELHA DE FIBRA DE VIDRO ONDULADA COLORIDA, ESPESSURA 6MM, INCLUSO ACESSORIOS DE FIXACAO</v>
          </cell>
          <cell r="C302" t="str">
            <v>M2</v>
          </cell>
          <cell r="D302">
            <v>29.22</v>
          </cell>
        </row>
        <row r="303">
          <cell r="A303">
            <v>291</v>
          </cell>
          <cell r="B303" t="str">
            <v>ESTRUTURA METALICA</v>
          </cell>
          <cell r="C303"/>
          <cell r="D303"/>
        </row>
        <row r="304">
          <cell r="A304">
            <v>72110</v>
          </cell>
          <cell r="B304" t="str">
            <v>ESTRUTURA METALICA EM TESOURAS, VAO 12M</v>
          </cell>
          <cell r="C304" t="str">
            <v>M2</v>
          </cell>
          <cell r="D304">
            <v>50.42</v>
          </cell>
        </row>
        <row r="305">
          <cell r="A305">
            <v>72111</v>
          </cell>
          <cell r="B305" t="str">
            <v>ESTRUTURA METALICA EM TESOURAS, VAO 15M</v>
          </cell>
          <cell r="C305" t="str">
            <v>M2</v>
          </cell>
          <cell r="D305">
            <v>55.09</v>
          </cell>
        </row>
        <row r="306">
          <cell r="A306">
            <v>72112</v>
          </cell>
          <cell r="B306" t="str">
            <v>ESTRUTURA METALICA EM TESOURAS, VAO 20M</v>
          </cell>
          <cell r="C306" t="str">
            <v>M2</v>
          </cell>
          <cell r="D306">
            <v>59.75</v>
          </cell>
        </row>
        <row r="307">
          <cell r="A307">
            <v>72113</v>
          </cell>
          <cell r="B307" t="str">
            <v>ESTRUTURA METALICA EM TESOURAS, VAO 25M</v>
          </cell>
          <cell r="C307" t="str">
            <v>M2</v>
          </cell>
          <cell r="D307">
            <v>67.22</v>
          </cell>
        </row>
        <row r="308">
          <cell r="A308">
            <v>72114</v>
          </cell>
          <cell r="B308" t="str">
            <v>ESTRUTURA METALICA EM TESOURAS, VAO 30M</v>
          </cell>
          <cell r="C308" t="str">
            <v>M2</v>
          </cell>
          <cell r="D308">
            <v>74.69</v>
          </cell>
        </row>
        <row r="309">
          <cell r="A309">
            <v>73970</v>
          </cell>
          <cell r="B309" t="str">
            <v>ESTRUTURAS METALICAS DIVERSAS</v>
          </cell>
          <cell r="C309"/>
          <cell r="D309"/>
        </row>
        <row r="310">
          <cell r="A310" t="str">
            <v>73970/001</v>
          </cell>
          <cell r="B310" t="str">
            <v>ESTRUTURA METALICA EM ACO ESTRUTURAL PERFIL ”I” 12’’ X 5 1/4’’</v>
          </cell>
          <cell r="C310" t="str">
            <v>KG</v>
          </cell>
          <cell r="D310">
            <v>7.03</v>
          </cell>
        </row>
        <row r="311">
          <cell r="A311" t="str">
            <v>73970/002</v>
          </cell>
          <cell r="B311" t="str">
            <v>ESTRUTURA METALICA EM ACO ESTRUTURAL PERFIL ”I” 6’’ X 3 3/8’’</v>
          </cell>
          <cell r="C311" t="str">
            <v>KG</v>
          </cell>
          <cell r="D311">
            <v>4.8099999999999996</v>
          </cell>
        </row>
        <row r="312">
          <cell r="A312" t="str">
            <v>DROP</v>
          </cell>
          <cell r="B312" t="str">
            <v>DRENAGEM/OBRAS DE CONTENCAO/POCOS DE VISITA E CAIXAS</v>
          </cell>
          <cell r="C312"/>
          <cell r="D312"/>
        </row>
        <row r="313">
          <cell r="A313">
            <v>26</v>
          </cell>
          <cell r="B313" t="str">
            <v>ESGOTAMENTO COM BOMBA</v>
          </cell>
          <cell r="C313"/>
          <cell r="D313"/>
        </row>
        <row r="314">
          <cell r="A314">
            <v>73891</v>
          </cell>
          <cell r="B314" t="str">
            <v>ESGOTAMENTO COM BOMBAS</v>
          </cell>
          <cell r="C314"/>
          <cell r="D314"/>
        </row>
        <row r="315">
          <cell r="A315" t="str">
            <v>73891/001</v>
          </cell>
          <cell r="B315" t="str">
            <v>ESGOTAMENTO COM MOTO-BOMBA AUTOESCOVANTE</v>
          </cell>
          <cell r="C315" t="str">
            <v>H</v>
          </cell>
          <cell r="D315">
            <v>4.53</v>
          </cell>
        </row>
        <row r="316">
          <cell r="A316">
            <v>27</v>
          </cell>
          <cell r="B316" t="str">
            <v>REBAIXAMENTO DO LENCOL FREATICO</v>
          </cell>
          <cell r="C316"/>
          <cell r="D316"/>
        </row>
        <row r="317">
          <cell r="A317">
            <v>73882</v>
          </cell>
          <cell r="B317" t="str">
            <v>MEIA CANA DE CONCRETO</v>
          </cell>
          <cell r="C317"/>
          <cell r="D317"/>
        </row>
        <row r="318">
          <cell r="A318" t="str">
            <v>73882/001</v>
          </cell>
          <cell r="B318" t="str">
            <v>CALHA EM CONCRETO SIMPLES, EM MEIA CANA, DIAMETRO 200 MM</v>
          </cell>
          <cell r="C318" t="str">
            <v>M</v>
          </cell>
          <cell r="D318">
            <v>14.3</v>
          </cell>
        </row>
        <row r="319">
          <cell r="A319" t="str">
            <v>73882/002</v>
          </cell>
          <cell r="B319" t="str">
            <v>MEIA CANA DE CONCRETO, DIAMETRO 300 MM</v>
          </cell>
          <cell r="C319" t="str">
            <v>M</v>
          </cell>
          <cell r="D319">
            <v>17.84</v>
          </cell>
        </row>
        <row r="320">
          <cell r="A320" t="str">
            <v>73882/003</v>
          </cell>
          <cell r="B320" t="str">
            <v>MEIA CANA DE CONCRETO, DIAMETRO 400 MM</v>
          </cell>
          <cell r="C320" t="str">
            <v>M</v>
          </cell>
          <cell r="D320">
            <v>22.98</v>
          </cell>
        </row>
        <row r="321">
          <cell r="A321" t="str">
            <v>73882/004</v>
          </cell>
          <cell r="B321" t="str">
            <v>MEIA CANA DE CONCRETO, DIAMETRO 500 MM</v>
          </cell>
          <cell r="C321" t="str">
            <v>M</v>
          </cell>
          <cell r="D321">
            <v>35.57</v>
          </cell>
        </row>
        <row r="322">
          <cell r="A322" t="str">
            <v>73882/005</v>
          </cell>
          <cell r="B322" t="str">
            <v>MEIA CANA DE CONCRETO, DIAMETRO 600 MM</v>
          </cell>
          <cell r="C322" t="str">
            <v>M</v>
          </cell>
          <cell r="D322">
            <v>44.44</v>
          </cell>
        </row>
        <row r="323">
          <cell r="A323">
            <v>73893</v>
          </cell>
          <cell r="B323" t="str">
            <v>REBAIXAMENTO DE LENCOL FREATICO C/POCOS</v>
          </cell>
          <cell r="C323"/>
          <cell r="D323"/>
        </row>
        <row r="324">
          <cell r="A324" t="str">
            <v>73893/001</v>
          </cell>
          <cell r="B324" t="str">
            <v>REBAIXAMENTO DE LENCOL FREATICO COM TUBO DE CONCRETO CA-1 DN 800</v>
          </cell>
          <cell r="C324" t="str">
            <v>M</v>
          </cell>
          <cell r="D324">
            <v>86.88</v>
          </cell>
        </row>
        <row r="325">
          <cell r="A325">
            <v>28</v>
          </cell>
          <cell r="B325" t="str">
            <v>DRENOS</v>
          </cell>
          <cell r="C325"/>
          <cell r="D325"/>
        </row>
        <row r="326">
          <cell r="A326">
            <v>73816</v>
          </cell>
          <cell r="B326" t="str">
            <v>DRENAGEM SUBTERRANEA</v>
          </cell>
          <cell r="C326"/>
          <cell r="D326"/>
        </row>
        <row r="327">
          <cell r="A327" t="str">
            <v>73816/001</v>
          </cell>
          <cell r="B327" t="str">
            <v>EXECUÇÃO DE DRENO COM TUBOS DE PVC CORRUGADO FLEXÍVEL PERFURADO - DN 100</v>
          </cell>
          <cell r="C327" t="str">
            <v>M</v>
          </cell>
          <cell r="D327">
            <v>20.89</v>
          </cell>
        </row>
        <row r="328">
          <cell r="A328" t="str">
            <v>73816/002</v>
          </cell>
          <cell r="B328" t="str">
            <v>DRENO VERTICAL COM PEDRISCO</v>
          </cell>
          <cell r="C328" t="str">
            <v>M</v>
          </cell>
          <cell r="D328">
            <v>11.91</v>
          </cell>
        </row>
        <row r="329">
          <cell r="A329">
            <v>73881</v>
          </cell>
          <cell r="B329" t="str">
            <v>DRENO COM MANTA GEOTEXTIL</v>
          </cell>
          <cell r="C329"/>
          <cell r="D329"/>
        </row>
        <row r="330">
          <cell r="A330" t="str">
            <v>73881/001</v>
          </cell>
          <cell r="B330" t="str">
            <v>DRENO COM MANTA GEOTEXTIL 200 G/M2</v>
          </cell>
          <cell r="C330" t="str">
            <v>M2</v>
          </cell>
          <cell r="D330">
            <v>5.79</v>
          </cell>
        </row>
        <row r="331">
          <cell r="A331" t="str">
            <v>73881/002</v>
          </cell>
          <cell r="B331" t="str">
            <v>DRENO COM MANTA GEOTEXTIL 300 G/M2</v>
          </cell>
          <cell r="C331" t="str">
            <v>M2</v>
          </cell>
          <cell r="D331">
            <v>8.76</v>
          </cell>
        </row>
        <row r="332">
          <cell r="A332" t="str">
            <v>73881/003</v>
          </cell>
          <cell r="B332" t="str">
            <v>DRENO COM MANTA GEOTEXTIL 400 G/M2</v>
          </cell>
          <cell r="C332" t="str">
            <v>M2</v>
          </cell>
          <cell r="D332">
            <v>10.69</v>
          </cell>
        </row>
        <row r="333">
          <cell r="A333">
            <v>73883</v>
          </cell>
          <cell r="B333" t="str">
            <v>DRENO FRANCES C/MATERIAL FILTRANTE</v>
          </cell>
          <cell r="C333"/>
          <cell r="D333"/>
        </row>
        <row r="334">
          <cell r="A334" t="str">
            <v>73883/001</v>
          </cell>
          <cell r="B334" t="str">
            <v>DRENO FRANCES COM AREIA</v>
          </cell>
          <cell r="C334" t="str">
            <v>M3</v>
          </cell>
          <cell r="D334">
            <v>62.25</v>
          </cell>
        </row>
        <row r="335">
          <cell r="A335" t="str">
            <v>73883/002</v>
          </cell>
          <cell r="B335" t="str">
            <v>DRENO FRANCES COM BRITA</v>
          </cell>
          <cell r="C335" t="str">
            <v>M3</v>
          </cell>
          <cell r="D335">
            <v>129.86000000000001</v>
          </cell>
        </row>
        <row r="336">
          <cell r="A336" t="str">
            <v>73883/003</v>
          </cell>
          <cell r="B336" t="str">
            <v>DRENO FRANCES COM CASCALHO</v>
          </cell>
          <cell r="C336" t="str">
            <v>M3</v>
          </cell>
          <cell r="D336">
            <v>49.33</v>
          </cell>
        </row>
        <row r="337">
          <cell r="A337">
            <v>73902</v>
          </cell>
          <cell r="B337" t="str">
            <v>CAMADA DRENANTE COM BRITA</v>
          </cell>
          <cell r="C337"/>
          <cell r="D337"/>
        </row>
        <row r="338">
          <cell r="A338" t="str">
            <v>73902/001</v>
          </cell>
          <cell r="B338" t="str">
            <v>CAMADA DRENANTE COM BRITA NUM 3</v>
          </cell>
          <cell r="C338" t="str">
            <v>M3</v>
          </cell>
          <cell r="D338">
            <v>117.17</v>
          </cell>
        </row>
        <row r="339">
          <cell r="A339">
            <v>73968</v>
          </cell>
          <cell r="B339" t="str">
            <v>COLOCACAO DE MANTA - MMA</v>
          </cell>
          <cell r="C339"/>
          <cell r="D339"/>
        </row>
        <row r="340">
          <cell r="A340" t="str">
            <v>73968/001</v>
          </cell>
          <cell r="B340" t="str">
            <v>COLOCACAO MANTA IMPERMEABILIZANTE</v>
          </cell>
          <cell r="C340" t="str">
            <v>M2</v>
          </cell>
          <cell r="D340">
            <v>30.88</v>
          </cell>
        </row>
        <row r="341">
          <cell r="A341">
            <v>73969</v>
          </cell>
          <cell r="B341" t="str">
            <v>DRENOS DE CHORUME EM TUBOS DRENANTES - MMA</v>
          </cell>
          <cell r="C341"/>
          <cell r="D341"/>
        </row>
        <row r="342">
          <cell r="A342" t="str">
            <v>73969/001</v>
          </cell>
          <cell r="B342" t="str">
            <v>DRENOS DE CHORUME EM TUBOS DRENANTES DE CONCRETO, DIAM=200MM,ENVOLTOS EM BRITA E GEOTEXTIL</v>
          </cell>
          <cell r="C342" t="str">
            <v>M</v>
          </cell>
          <cell r="D342">
            <v>53.74</v>
          </cell>
        </row>
        <row r="343">
          <cell r="A343">
            <v>74017</v>
          </cell>
          <cell r="B343" t="str">
            <v>EXECUCAO DE DRENOS DE CHORUME EM TUBOS DRENANTES</v>
          </cell>
          <cell r="C343"/>
          <cell r="D343"/>
        </row>
        <row r="344">
          <cell r="A344" t="str">
            <v>74017/001</v>
          </cell>
          <cell r="B344" t="str">
            <v>DRENOS DE CHORUME EM TUBOS DRENANTES, PVC, DIAM=100 MM, ENVOLTOSEM BRITA E GEOTEXTIL</v>
          </cell>
          <cell r="C344" t="str">
            <v>M</v>
          </cell>
          <cell r="D344">
            <v>38.44</v>
          </cell>
        </row>
        <row r="345">
          <cell r="A345" t="str">
            <v>74017/002</v>
          </cell>
          <cell r="B345" t="str">
            <v>DRENOS DE CHORUME EM TUBOS DRENANTES, PVC, DIAM=150 MM, ENVOLTOSEM BRITA E GEOTEXTIL</v>
          </cell>
          <cell r="C345" t="str">
            <v>M</v>
          </cell>
          <cell r="D345">
            <v>45.9</v>
          </cell>
        </row>
        <row r="346">
          <cell r="A346">
            <v>74167</v>
          </cell>
          <cell r="B346" t="str">
            <v>FORNECIMENTO/ASSENTAMENTO DE MANTA GEOTEXTIL BIDIM OP-60 EM DRENOS</v>
          </cell>
          <cell r="C346"/>
          <cell r="D346"/>
        </row>
        <row r="347">
          <cell r="A347" t="str">
            <v>74167/001</v>
          </cell>
          <cell r="B347" t="str">
            <v>FORNECIMENTO/ASSENTAMENTO DE MANTA GEOTEXTIL RT-31 (ANT OP-60) BIDIM</v>
          </cell>
          <cell r="C347" t="str">
            <v>M2</v>
          </cell>
          <cell r="D347">
            <v>17.64</v>
          </cell>
        </row>
        <row r="348">
          <cell r="A348">
            <v>75029</v>
          </cell>
          <cell r="B348" t="str">
            <v>TUBULAÇÃO EM PVC CORRUGADO RIGIDO PERFURADO P/ DRENAGEM</v>
          </cell>
          <cell r="C348"/>
          <cell r="D348"/>
        </row>
        <row r="349">
          <cell r="A349" t="str">
            <v>75029/001</v>
          </cell>
          <cell r="B349" t="str">
            <v>TUBO PVC CORRUGADO RIGIDO PERFURADO DN 150 PARA DRENAGEM - FORNECIMENTO E INSTALACAO</v>
          </cell>
          <cell r="C349" t="str">
            <v>M</v>
          </cell>
          <cell r="D349">
            <v>21.57</v>
          </cell>
        </row>
        <row r="350">
          <cell r="A350">
            <v>29</v>
          </cell>
          <cell r="B350" t="str">
            <v>ENROCAMENTOS</v>
          </cell>
          <cell r="C350"/>
          <cell r="D350"/>
        </row>
        <row r="351">
          <cell r="A351">
            <v>6454</v>
          </cell>
          <cell r="B351" t="str">
            <v>FORNECIMENTO E LANCAMENTO DE PEDRA DE MAO</v>
          </cell>
          <cell r="C351" t="str">
            <v>M3</v>
          </cell>
          <cell r="D351">
            <v>131.16999999999999</v>
          </cell>
        </row>
        <row r="352">
          <cell r="A352">
            <v>73611</v>
          </cell>
          <cell r="B352" t="str">
            <v>ENROCAMENTO COM PEDRA ARGAMASSADA TRAÇO 1:4 COM PEDRA DE MÃO</v>
          </cell>
          <cell r="C352" t="str">
            <v>M3</v>
          </cell>
          <cell r="D352">
            <v>254.33</v>
          </cell>
        </row>
        <row r="353">
          <cell r="A353">
            <v>73670</v>
          </cell>
          <cell r="B353" t="str">
            <v>MACIÇO DE ENROCAMENTO COM TOPOGRAFIA, INCLUSIVE TOPOGRAFO</v>
          </cell>
          <cell r="C353" t="str">
            <v>M3</v>
          </cell>
          <cell r="D353">
            <v>137.77000000000001</v>
          </cell>
        </row>
        <row r="354">
          <cell r="A354">
            <v>73697</v>
          </cell>
          <cell r="B354" t="str">
            <v>ENROCAMENTO MANUAL, SEM ARRUMACAO DO MATERIAL</v>
          </cell>
          <cell r="C354" t="str">
            <v>M3</v>
          </cell>
          <cell r="D354">
            <v>133.24</v>
          </cell>
        </row>
        <row r="355">
          <cell r="A355">
            <v>73698</v>
          </cell>
          <cell r="B355" t="str">
            <v>ENROCAMENTO MANUAL, COM ARRUMACAO DO MATERIAL</v>
          </cell>
          <cell r="C355" t="str">
            <v>M3</v>
          </cell>
          <cell r="D355">
            <v>157.88999999999999</v>
          </cell>
        </row>
        <row r="356">
          <cell r="A356">
            <v>30</v>
          </cell>
          <cell r="B356" t="str">
            <v>ENSECADEIRAS</v>
          </cell>
          <cell r="C356"/>
          <cell r="D356"/>
        </row>
        <row r="357">
          <cell r="A357">
            <v>73890</v>
          </cell>
          <cell r="B357" t="str">
            <v>ENSECADEIRA DE MADEIRA</v>
          </cell>
          <cell r="C357"/>
          <cell r="D357"/>
        </row>
        <row r="358">
          <cell r="A358" t="str">
            <v>73890/001</v>
          </cell>
          <cell r="B358" t="str">
            <v>ENSECADEIRA DE MADEIRA COM PAREDE SIMPLES</v>
          </cell>
          <cell r="C358" t="str">
            <v>M2</v>
          </cell>
          <cell r="D358">
            <v>68.37</v>
          </cell>
        </row>
        <row r="359">
          <cell r="A359" t="str">
            <v>73890/002</v>
          </cell>
          <cell r="B359" t="str">
            <v>ENSECADEIRA DE MADEIRA COM PAREDE DUPLA</v>
          </cell>
          <cell r="C359" t="str">
            <v>M2</v>
          </cell>
          <cell r="D359">
            <v>173.18</v>
          </cell>
        </row>
        <row r="360">
          <cell r="A360">
            <v>31</v>
          </cell>
          <cell r="B360" t="str">
            <v>GABIOES</v>
          </cell>
          <cell r="C360"/>
          <cell r="D360"/>
        </row>
        <row r="361">
          <cell r="A361">
            <v>73666</v>
          </cell>
          <cell r="B361" t="str">
            <v>PROTECAO COM GABIOES DE PEDRA DE MÃO EM CAIXA DE MALHA HEXAGONAL 8CM X10CM</v>
          </cell>
          <cell r="C361" t="str">
            <v>M3</v>
          </cell>
          <cell r="D361">
            <v>417.89</v>
          </cell>
        </row>
        <row r="362">
          <cell r="A362">
            <v>73842</v>
          </cell>
          <cell r="B362" t="str">
            <v>GABIAO TIPO COLCHAO RENO</v>
          </cell>
          <cell r="C362"/>
          <cell r="D362"/>
        </row>
        <row r="363">
          <cell r="A363" t="str">
            <v>73842/001</v>
          </cell>
          <cell r="B363" t="str">
            <v>GABIAO TIPO COLCHAO RENO COM H = 0,17 M</v>
          </cell>
          <cell r="C363" t="str">
            <v>M2</v>
          </cell>
          <cell r="D363">
            <v>73.39</v>
          </cell>
        </row>
        <row r="364">
          <cell r="A364" t="str">
            <v>73842/002</v>
          </cell>
          <cell r="B364" t="str">
            <v>GABIAO TIPO COLCHAO RENO COM H = 0,23 M</v>
          </cell>
          <cell r="C364" t="str">
            <v>M2</v>
          </cell>
          <cell r="D364">
            <v>81.47</v>
          </cell>
        </row>
        <row r="365">
          <cell r="A365" t="str">
            <v>73842/003</v>
          </cell>
          <cell r="B365" t="str">
            <v>GABIAO TIPO COLCHAO RENO COM H = 0,30 M</v>
          </cell>
          <cell r="C365" t="str">
            <v>M2</v>
          </cell>
          <cell r="D365">
            <v>93.04</v>
          </cell>
        </row>
        <row r="366">
          <cell r="A366">
            <v>73889</v>
          </cell>
          <cell r="B366" t="str">
            <v>GABIAO TIPO CAIXA COM DIAFRAGMA</v>
          </cell>
          <cell r="C366"/>
          <cell r="D366"/>
        </row>
        <row r="367">
          <cell r="A367" t="str">
            <v>73889/001</v>
          </cell>
          <cell r="B367" t="str">
            <v>GABIAO TIPO CAIXA COM DIAFRAGMA GALVANIZADO</v>
          </cell>
          <cell r="C367" t="str">
            <v>M3</v>
          </cell>
          <cell r="D367">
            <v>242.55</v>
          </cell>
        </row>
        <row r="368">
          <cell r="A368" t="str">
            <v>73889/002</v>
          </cell>
          <cell r="B368" t="str">
            <v>GABIAO TIPO CAIXA COM DIAFRAGMA GALVANIZADO PLASTIFICADO</v>
          </cell>
          <cell r="C368" t="str">
            <v>M3</v>
          </cell>
          <cell r="D368">
            <v>242.55</v>
          </cell>
        </row>
        <row r="369">
          <cell r="A369">
            <v>32</v>
          </cell>
          <cell r="B369" t="str">
            <v>MUROS DE ARRIMO</v>
          </cell>
          <cell r="C369"/>
          <cell r="D369"/>
        </row>
        <row r="370">
          <cell r="A370">
            <v>73843</v>
          </cell>
          <cell r="B370" t="str">
            <v>MURO DE ARRIMO DE CONCRETO</v>
          </cell>
          <cell r="C370"/>
          <cell r="D370"/>
        </row>
        <row r="371">
          <cell r="A371" t="str">
            <v>73843/001</v>
          </cell>
          <cell r="B371" t="str">
            <v>MURO DE ARRIMO DE CONCRETO CICLOPICO COM 30% DE PEDRA DE MAO</v>
          </cell>
          <cell r="C371" t="str">
            <v>M3</v>
          </cell>
          <cell r="D371">
            <v>261.64999999999998</v>
          </cell>
        </row>
        <row r="372">
          <cell r="A372">
            <v>73844</v>
          </cell>
          <cell r="B372" t="str">
            <v>MURO DE ARRIMO DE ALVENARIA</v>
          </cell>
          <cell r="C372"/>
          <cell r="D372"/>
        </row>
        <row r="373">
          <cell r="A373" t="str">
            <v>73844/001</v>
          </cell>
          <cell r="B373" t="str">
            <v>MURO DE ARRIMO DE ALVENARIA DE PEDRA ARGAMASSADA</v>
          </cell>
          <cell r="C373" t="str">
            <v>M3</v>
          </cell>
          <cell r="D373">
            <v>320.48</v>
          </cell>
        </row>
        <row r="374">
          <cell r="A374" t="str">
            <v>73844/002</v>
          </cell>
          <cell r="B374" t="str">
            <v>MURO DE ARRIMO DE ALVENARIA DE TIJOLOS</v>
          </cell>
          <cell r="C374" t="str">
            <v>M3</v>
          </cell>
          <cell r="D374">
            <v>258.31</v>
          </cell>
        </row>
        <row r="375">
          <cell r="A375">
            <v>35</v>
          </cell>
          <cell r="B375" t="str">
            <v>CALHAS DE DRENAGEM/ALAS DE GALERIAS (ESTRUT. DE LANCAMENTO)</v>
          </cell>
          <cell r="C375"/>
          <cell r="D375"/>
        </row>
        <row r="376">
          <cell r="A376">
            <v>74150</v>
          </cell>
          <cell r="B376" t="str">
            <v>VALETA E SAIDAS LATERAIS D AGU</v>
          </cell>
          <cell r="C376"/>
          <cell r="D376"/>
        </row>
        <row r="377">
          <cell r="A377" t="str">
            <v>74150/001</v>
          </cell>
          <cell r="B377" t="str">
            <v>VALETA E SAIDAS LATERAIS D AGUA (EXECUTADA C/MOTONIVELADORA</v>
          </cell>
          <cell r="C377" t="str">
            <v>M</v>
          </cell>
          <cell r="D377">
            <v>0.71</v>
          </cell>
        </row>
        <row r="378">
          <cell r="A378">
            <v>36</v>
          </cell>
          <cell r="B378" t="str">
            <v>POCOS DE VISITA/BOCAS DE LOBO/CX. DE PASSAGEM/CX. DIVERSAS</v>
          </cell>
          <cell r="C378"/>
          <cell r="D378"/>
        </row>
        <row r="379">
          <cell r="A379">
            <v>73772</v>
          </cell>
          <cell r="B379" t="str">
            <v>BUEIRO TUBULAR DE CONCRETO ARMADO</v>
          </cell>
          <cell r="C379"/>
          <cell r="D379"/>
        </row>
        <row r="380">
          <cell r="A380" t="str">
            <v>73772/001</v>
          </cell>
          <cell r="B380" t="str">
            <v>BUEIRO SIMPLES TUBULAÇÃO DE CONCRETO ARMADO DIAM=0,80M ALT=1,50M ASSENTE EM BERCO CONCRETO CICLOPICO INCLUSIVE MATERIAIS ESCAVACAO E REATERRO E TOPOGRAFO, EXCLUSIVE MATERIAL JAZIDA E TRANSPORTE.</v>
          </cell>
          <cell r="C380" t="str">
            <v>M</v>
          </cell>
          <cell r="D380">
            <v>516.1</v>
          </cell>
        </row>
        <row r="381">
          <cell r="A381">
            <v>73799</v>
          </cell>
          <cell r="B381" t="str">
            <v>FORNECIMENTO/ASSENT GRELHAS FF P/CAIXAS DE RALO</v>
          </cell>
          <cell r="C381"/>
          <cell r="D381"/>
        </row>
        <row r="382">
          <cell r="A382" t="str">
            <v>73799/001</v>
          </cell>
          <cell r="B382" t="str">
            <v>GRELHA EM FERRO FUNDIDO, DIMENSÕES 30X90CM, 85KG PARA CX RALO, FORNECIDA E ASSENTADA COM ARGAMASSA 1:4 CIMENTO:AREIA.</v>
          </cell>
          <cell r="C382" t="str">
            <v>UN</v>
          </cell>
          <cell r="D382">
            <v>223.29</v>
          </cell>
        </row>
        <row r="383">
          <cell r="A383">
            <v>73856</v>
          </cell>
          <cell r="B383" t="str">
            <v>BOCA PARA BUEIRO TUBULAR DE CONCRETO SIMPLES</v>
          </cell>
          <cell r="C383"/>
          <cell r="D383"/>
        </row>
        <row r="384">
          <cell r="A384" t="str">
            <v>73856/001</v>
          </cell>
          <cell r="B384" t="str">
            <v>BOCA P/BUEIRO SIMPLES TUBULAR D=0,40M EM CONC CICLOP INCL FORMAS ESCA-VACAO REATERRO E MATERIAIS EXCL MATERIAL REATERRO JAZIDA E TRANSPORTE.</v>
          </cell>
          <cell r="C384" t="str">
            <v>UN</v>
          </cell>
          <cell r="D384">
            <v>244.86</v>
          </cell>
        </row>
        <row r="385">
          <cell r="A385" t="str">
            <v>73856/002</v>
          </cell>
          <cell r="B385" t="str">
            <v>BOCA PARA BUEIRO SIMPLES TUBULAR, DIAMETRO =0,60M, EM CONCRETO CICLOPICO, INCLUINDO FORMAS, ESCAVACAO, REATERRO E MATERIAIS, EXCLUINDO MATERIAL REATERRO JAZIDA E TRANSPORTE.</v>
          </cell>
          <cell r="C385" t="str">
            <v>UN</v>
          </cell>
          <cell r="D385">
            <v>414.56</v>
          </cell>
        </row>
        <row r="386">
          <cell r="A386" t="str">
            <v>73856/003</v>
          </cell>
          <cell r="B386" t="str">
            <v>BOCA PARA BUEIRO SIMPLES TUBULAR, DIAMETRO =0,80M, EM CONCRETO CICLOPICO, INCLUINDO FORMAS, ESCAVACAO, REATERRO E MATERIAIS, EXCLUINDO MATERIAL REATERRO JAZIDA E TRANSPORTE.</v>
          </cell>
          <cell r="C386" t="str">
            <v>UN</v>
          </cell>
          <cell r="D386">
            <v>637.28</v>
          </cell>
        </row>
        <row r="387">
          <cell r="A387" t="str">
            <v>73856/004</v>
          </cell>
          <cell r="B387" t="str">
            <v>BOCA PARA BUEIRO SIMPLES TUBULAR, DIAMETRO =1,00M, EM CONCRETO CICLOPICO, INCLUINDO FORMAS, ESCAVACAO, REATERRO E MATERIAIS, EXCLUINDO MATERIAL REATERRO JAZIDA E TRANSPORTE.</v>
          </cell>
          <cell r="C387" t="str">
            <v>UN</v>
          </cell>
          <cell r="D387">
            <v>917.98</v>
          </cell>
        </row>
        <row r="388">
          <cell r="A388" t="str">
            <v>73856/005</v>
          </cell>
          <cell r="B388" t="str">
            <v>BOCA PARA BUEIRO SIMPLES TUBULAR, DIAMETRO =1,20M, EM CONCRETO CICLOPICO, INCLUINDO FORMAS, ESCAVACAO, REATERRO E MATERIAIS, EXCLUINDO MATERIAL REATERRO JAZIDA E TRANSPORTE.</v>
          </cell>
          <cell r="C388" t="str">
            <v>UN</v>
          </cell>
          <cell r="D388">
            <v>1260.53</v>
          </cell>
        </row>
        <row r="389">
          <cell r="A389" t="str">
            <v>73856/006</v>
          </cell>
          <cell r="B389" t="str">
            <v>BOCA PARA BUEIRO DUPLO TUBULAR, DIAMETRO =0,40M, EM CONCRETO CICLOPICO, INCLUINDO FORMAS, ESCAVACAO, REATERRO E MATERIAIS, EXCLUINDO MATERIAL REATERRO JAZIDA E TRANSPORTE.</v>
          </cell>
          <cell r="C389" t="str">
            <v>UN</v>
          </cell>
          <cell r="D389">
            <v>353.37</v>
          </cell>
        </row>
        <row r="390">
          <cell r="A390" t="str">
            <v>73856/007</v>
          </cell>
          <cell r="B390" t="str">
            <v>BOCA PARA BUEIRO DUPLO TUBULAR, DIAMETRO =0,60M, EM CONCRETO CICLOPICO, INCLUINDO FORMAS, ESCAVACAO, REATERRO E MATERIAIS, EXCLUINDO MATERIAL REATERRO JAZIDA E TRANSPORTE.</v>
          </cell>
          <cell r="C390" t="str">
            <v>UN</v>
          </cell>
          <cell r="D390">
            <v>599.88</v>
          </cell>
        </row>
        <row r="391">
          <cell r="A391" t="str">
            <v>73856/008</v>
          </cell>
          <cell r="B391" t="str">
            <v>BOCA PARA BUEIRO DUPLO TUBULAR, DIAMETRO =0,80M, EM CONCRETO CICLOPICO, INCLUINDO FORMAS, ESCAVACAO, REATERRO E MATERIAIS, EXCLUINDO MATERIAL REATERRO JAZIDA E TRANSPORTE.</v>
          </cell>
          <cell r="C391" t="str">
            <v>UN</v>
          </cell>
          <cell r="D391">
            <v>921.12</v>
          </cell>
        </row>
        <row r="392">
          <cell r="A392" t="str">
            <v>73856/009</v>
          </cell>
          <cell r="B392" t="str">
            <v>BOCA PARA BUEIRO DUPLO TUBULAR, DIAMETRO =1,00M, EM CONCRETO CICLOPICO, INCLUINDO FORMAS, ESCAVACAO, REATERRO E MATERIAIS, EXCLUINDO MATERIAL REATERRO JAZIDA E TRANSPORTE.</v>
          </cell>
          <cell r="C392" t="str">
            <v>UN</v>
          </cell>
          <cell r="D392">
            <v>1322.32</v>
          </cell>
        </row>
        <row r="393">
          <cell r="A393" t="str">
            <v>73856/010</v>
          </cell>
          <cell r="B393" t="str">
            <v>BOCA PARA BUEIRO DUPLOTUBULAR, DIAMETRO =1,20M, EM CONCRETO CICLOPICO,INCLUINDO FORMAS, ESCAVACAO, REATERRO E MATERIAIS, EXCLUINDO MATERIALREATERRO JAZIDA E TRANSPORTE.</v>
          </cell>
          <cell r="C393" t="str">
            <v>UN</v>
          </cell>
          <cell r="D393">
            <v>1808.99</v>
          </cell>
        </row>
        <row r="394">
          <cell r="A394" t="str">
            <v>73856/011</v>
          </cell>
          <cell r="B394" t="str">
            <v>BOCA PARA BUEIRO TRIPLO TUBULAR, DIAMETRO =0,40M, EM CONCRETO CICLOPICO, INCLUINDO FORMAS, ESCAVACAO, REATERRO E MATERIAIS, EXCLUINDO MATERIAL REATERRO JAZIDA E TRANSPORTE.</v>
          </cell>
          <cell r="C394" t="str">
            <v>UN</v>
          </cell>
          <cell r="D394">
            <v>461.61</v>
          </cell>
        </row>
        <row r="395">
          <cell r="A395" t="str">
            <v>73856/012</v>
          </cell>
          <cell r="B395" t="str">
            <v>BOCA PARA BUEIRO TRIPLO TUBULAR, DIAMETRO =0,60M, EM CONCRETO CICLOPICO, INCLUINDO FORMAS, ESCAVACAO, REATERRO E MATERIAIS, EXCLUINDO MATERIAL REATERRO JAZIDA E TRANSPORTE.</v>
          </cell>
          <cell r="C395" t="str">
            <v>UN</v>
          </cell>
          <cell r="D395">
            <v>784.94</v>
          </cell>
        </row>
        <row r="396">
          <cell r="A396" t="str">
            <v>73856/013</v>
          </cell>
          <cell r="B396" t="str">
            <v>BOCA PARA BUEIRO TRIPLO TUBULAR, DIAMETRO =0,80M, EM CONCRETO CICLOPICO, INCLUINDO FORMAS, ESCAVACAO, REATERRO E MATERIAIS, EXCLUINDO MATERIAL REATERRO JAZIDA E TRANSPORTE.</v>
          </cell>
          <cell r="C396" t="str">
            <v>UN</v>
          </cell>
          <cell r="D396">
            <v>1204.69</v>
          </cell>
        </row>
        <row r="397">
          <cell r="A397" t="str">
            <v>73856/014</v>
          </cell>
          <cell r="B397" t="str">
            <v>BOCA PARA BUEIRO TRIPLO TUBULAR, DIAMETRO =1,00M, EM CONCRETO CICLOPICO, INCLUINDO FORMAS, ESCAVACAO, REATERRO E MATERIAIS, EXCLUINDO MATERIAL REATERRO JAZIDA E TRANSPORTE.</v>
          </cell>
          <cell r="C397" t="str">
            <v>UN</v>
          </cell>
          <cell r="D397">
            <v>1726.93</v>
          </cell>
        </row>
        <row r="398">
          <cell r="A398" t="str">
            <v>73856/015</v>
          </cell>
          <cell r="B398" t="str">
            <v>BOCA PARA BUEIRO TRIPLO TUBULAR, DIAMETRO =1,20M, EM CONCRETO CICLOPICO, INCLUINDO FORMAS, ESCAVACAO, REATERRO E MATERIAIS, EXCLUINDO MATERIAL REATERRO JAZIDA E TRANSPORTE.</v>
          </cell>
          <cell r="C398" t="str">
            <v>UN</v>
          </cell>
          <cell r="D398">
            <v>2357.44</v>
          </cell>
        </row>
        <row r="399">
          <cell r="A399">
            <v>73950</v>
          </cell>
          <cell r="B399" t="str">
            <v>CAIXA RALO "BOCA DE LOBO" EM ALVENARIA C/GRELHA FERRO</v>
          </cell>
          <cell r="C399"/>
          <cell r="D399"/>
        </row>
        <row r="400">
          <cell r="A400" t="str">
            <v>73950/001</v>
          </cell>
          <cell r="B400" t="str">
            <v>CAIXA TIPO ”BOCA LOBO” 30X90X90CM, EM ALV TIJ MACICO 1 VEZ, REVESTIDACOM ARGAMASSA 1:4 CIMENTO:AREIA, SOBRE BASE DE CONCRETO SIMPLES FCK=10MPA, COM GRELHA FOFO 135KG, INCLUINDO ESCAVACAO E REATERRO.</v>
          </cell>
          <cell r="C400" t="str">
            <v>UN</v>
          </cell>
          <cell r="D400">
            <v>690.83</v>
          </cell>
        </row>
        <row r="401">
          <cell r="A401">
            <v>73963</v>
          </cell>
          <cell r="B401" t="str">
            <v>POCO VISITA ANEL CONCRETO P/COLETOR ESGOTO SANITARIO</v>
          </cell>
          <cell r="C401"/>
          <cell r="D401"/>
        </row>
        <row r="402">
          <cell r="A402" t="str">
            <v>73963/001</v>
          </cell>
          <cell r="B402" t="str">
            <v>POCO DE VISITA PARA REDE DE ESG. SANIT., EM ANEIS DE CONCRETO, DIÂMETRO = 60CM, PROF=80CM, INCLUINDO DEGRAU, EXCLUINDO TAMPAO FERRO FUNDIDO.</v>
          </cell>
          <cell r="C402" t="str">
            <v>UN</v>
          </cell>
          <cell r="D402">
            <v>199.71</v>
          </cell>
        </row>
        <row r="403">
          <cell r="A403" t="str">
            <v>73963/002</v>
          </cell>
          <cell r="B403" t="str">
            <v>POCO DE VISITA PARA REDE DE ESG. SANIT., EM ANEIS DE CONCRETO, DIÂMETRO = 60CM, PROF = 100CM, INCLUINDO DEGRAU, EXCLUINDO TAMPAO FERRO FUNDIDO.</v>
          </cell>
          <cell r="C403" t="str">
            <v>UN</v>
          </cell>
          <cell r="D403">
            <v>247.9</v>
          </cell>
        </row>
        <row r="404">
          <cell r="A404" t="str">
            <v>73963/003</v>
          </cell>
          <cell r="B404" t="str">
            <v>POCO DE VISITA PARA REDE DE ESG. SANIT., EM ANEIS DE CONCRETO, DIÂMETRO = 60CM, PROF = 60CM, INCLUINDO DEGRAU, EXCLUINDO TAMPAO FERRO FUNDIDO.</v>
          </cell>
          <cell r="C404" t="str">
            <v>UN</v>
          </cell>
          <cell r="D404">
            <v>175.41</v>
          </cell>
        </row>
        <row r="405">
          <cell r="A405" t="str">
            <v>73963/004</v>
          </cell>
          <cell r="B405" t="str">
            <v>POCO DE VISITA PARA REDE DE ESG. SANIT., EM ANEIS DE CONCRETO, DIÂMETRO = 60CM E 110CM, PROF = 105CM, INCLUINDO DEGRAU, EXCLUINDO TAMPAO FERRO FUNDIDO.</v>
          </cell>
          <cell r="C405" t="str">
            <v>UN</v>
          </cell>
          <cell r="D405">
            <v>759.26</v>
          </cell>
        </row>
        <row r="406">
          <cell r="A406" t="str">
            <v>73963/005</v>
          </cell>
          <cell r="B406" t="str">
            <v>POCO DE VISITA PARA REDE DE ESG. SANIT., EM ANEIS DE CONCRETO, DIÂMETRO = 60CM E 110CM, PROF = 120CM, INCLUINDO DEGRAU, EXCLUINDO TAMPAO FERRO FUNDIDO.</v>
          </cell>
          <cell r="C406" t="str">
            <v>UN</v>
          </cell>
          <cell r="D406">
            <v>830.68</v>
          </cell>
        </row>
        <row r="407">
          <cell r="A407" t="str">
            <v>73963/006</v>
          </cell>
          <cell r="B407" t="str">
            <v>POCO DE VISITA PARA REDE DE ESG. SANIT., EM ANEIS DE CONCRETO, DIÂMETRO = 60CM E 110CM, PROF = 140CM, INCLUINDO DEGRAU, EXCLUINDO TAMPAO FERRO FUNDIDO.</v>
          </cell>
          <cell r="C407" t="str">
            <v>UN</v>
          </cell>
          <cell r="D407">
            <v>938.93</v>
          </cell>
        </row>
        <row r="408">
          <cell r="A408" t="str">
            <v>73963/007</v>
          </cell>
          <cell r="B408" t="str">
            <v>POCO DE VISITA PARA REDE DE ESG. SANIT., EM ANEIS DE CONCRETO, DIÂMETRO = 60CM E 110CM, PROF = 150CM, INCLUINDO DEGRAU, EXCLUINDO TAMPAO FERRO FUNDIDO.</v>
          </cell>
          <cell r="C408" t="str">
            <v>UN</v>
          </cell>
          <cell r="D408">
            <v>993.14</v>
          </cell>
        </row>
        <row r="409">
          <cell r="A409" t="str">
            <v>73963/008</v>
          </cell>
          <cell r="B409" t="str">
            <v>POCO DE VISITA PARA REDE DE ESG. SANIT., EM ANEIS DE CONCRETO, DIÂMETRO = 60CM E 110CM, PROF = 160CM, INCLUINDO DEGRAU, EXCLUINDO TAMPAO FERRO FUNDIDO.</v>
          </cell>
          <cell r="C409" t="str">
            <v>UN</v>
          </cell>
          <cell r="D409">
            <v>997.97</v>
          </cell>
        </row>
        <row r="410">
          <cell r="A410" t="str">
            <v>73963/009</v>
          </cell>
          <cell r="B410" t="str">
            <v>POCO DE VISITA PARA REDE DE ESG. SANIT., EM ANEIS DE CONCRETO, DIÂMETRO = 110CM, PROF = 170CM, INCLUINDO DEGRAU, EXCLUINDO TAMPAO FERRO FUNDIDO.</v>
          </cell>
          <cell r="C410" t="str">
            <v>UN</v>
          </cell>
          <cell r="D410">
            <v>1069.17</v>
          </cell>
        </row>
        <row r="411">
          <cell r="A411" t="str">
            <v>73963/010</v>
          </cell>
          <cell r="B411" t="str">
            <v>POCO DE VISITA PARA REDE DE ESG. SANIT., EM ANEIS DE CONCRETO, DIÂMETRO = 60CM E 110CM, PROF = 200CM, INCLUINDO DEGRAU, EXCLUINDO TAMPAO FERRO FUNDIDO.</v>
          </cell>
          <cell r="C411" t="str">
            <v>UN</v>
          </cell>
          <cell r="D411">
            <v>1133.19</v>
          </cell>
        </row>
        <row r="412">
          <cell r="A412" t="str">
            <v>73963/011</v>
          </cell>
          <cell r="B412" t="str">
            <v>POCO DE VISITA PARA REDE DE ESG. SANIT., EM ANEIS DE CONCRETO, DIÂMETRO = 60CM E 110CM, PROF = 230CM, INCLUINDO DEGRAU, EXCLUINDO TAMPAO FERRO FUNDIDO.</v>
          </cell>
          <cell r="C412" t="str">
            <v>UN</v>
          </cell>
          <cell r="D412">
            <v>1217.47</v>
          </cell>
        </row>
        <row r="413">
          <cell r="A413" t="str">
            <v>73963/012</v>
          </cell>
          <cell r="B413" t="str">
            <v>POCO DE VISITA PARA REDE DE ESG. SANIT., EM ANEIS DE CONCRETO, DIÂMETRO = 60CM E 110CM, PROF = 260CM, INCLUINDO DEGRAU, EXCLUINDO TAMPAO FERRO FUNDIDO.</v>
          </cell>
          <cell r="C413" t="str">
            <v>UN</v>
          </cell>
          <cell r="D413">
            <v>1347.61</v>
          </cell>
        </row>
        <row r="414">
          <cell r="A414" t="str">
            <v>73963/013</v>
          </cell>
          <cell r="B414" t="str">
            <v>POCO DE VISITA PARA REDE DE ESG. SANIT., EM ANEIS DE CONCRETO, DIÂMETRO = 60CM E 110CM, PROF = 290CM, INCLUINDO DEGRAU, EXCLUINDO TAMPAO FERRO FUNDIDO.</v>
          </cell>
          <cell r="C414" t="str">
            <v>UN</v>
          </cell>
          <cell r="D414">
            <v>1473.31</v>
          </cell>
        </row>
        <row r="415">
          <cell r="A415" t="str">
            <v>73963/014</v>
          </cell>
          <cell r="B415" t="str">
            <v>POCO DE VISITA PARA REDE DE ESG. SANIT., EM ANEIS DE CONCRETO, DIÂMETRO = 60CM E 110CM, PROF = 320CM, INCLUINDO DEGRAU, EXCLUINDO TAMPAO FERRO FUNDIDO.</v>
          </cell>
          <cell r="C415" t="str">
            <v>UN</v>
          </cell>
          <cell r="D415">
            <v>1544.95</v>
          </cell>
        </row>
        <row r="416">
          <cell r="A416" t="str">
            <v>73963/015</v>
          </cell>
          <cell r="B416" t="str">
            <v>POCO DE VISITA PARA REDE DE ESG. SANIT., EM ANEIS DE CONCRETO, DIÂMETRO = 60CM E 110CM, PROF = 350CM, INCLUINDO DEGRAU, EXCLUINDO TAMPAO FERRO FUNDIDO.</v>
          </cell>
          <cell r="C416" t="str">
            <v>UN</v>
          </cell>
          <cell r="D416">
            <v>1679.55</v>
          </cell>
        </row>
        <row r="417">
          <cell r="A417" t="str">
            <v>73963/016</v>
          </cell>
          <cell r="B417" t="str">
            <v>POCO DE VISITA PARA REDE DE ESG. SANIT., EM ANEIS DE CONCRETO, DIÂMETRO = 60CM E 110CM, PROF = 380CM, INCLUINDO DEGRAU, EXCLUINDO TAMPAO FERRO FUNDIDO.</v>
          </cell>
          <cell r="C417" t="str">
            <v>UN</v>
          </cell>
          <cell r="D417">
            <v>1796.47</v>
          </cell>
        </row>
        <row r="418">
          <cell r="A418" t="str">
            <v>73963/017</v>
          </cell>
          <cell r="B418" t="str">
            <v>POCO DE VISITA PARA REDE DE ESG. SANIT., EM ANEIS DE CONCRETO, DIÂMETRO = 60CM E 110CM, PROF = 410CM, INCLUINDO DEGRAU, EXCLUINDO TAMPAO FERRO FUNDIDO.</v>
          </cell>
          <cell r="C418" t="str">
            <v>UN</v>
          </cell>
          <cell r="D418">
            <v>1931.45</v>
          </cell>
        </row>
        <row r="419">
          <cell r="A419" t="str">
            <v>73963/018</v>
          </cell>
          <cell r="B419" t="str">
            <v>POCO DE VISITA PARA REDE DE ESG. SANIT., EM ANEIS DE CONCRETO, DIÂMETRO = 60CM E 110CM, PROF = 440CM, INCLUINDO DEGRAU, EXCLUINDO TAMPAO FERRO FUNDIDO.</v>
          </cell>
          <cell r="C419" t="str">
            <v>UN</v>
          </cell>
          <cell r="D419">
            <v>2025.01</v>
          </cell>
        </row>
        <row r="420">
          <cell r="A420" t="str">
            <v>73963/019</v>
          </cell>
          <cell r="B420" t="str">
            <v>POCO DE VISITA PARA REDE DE ESG. SANIT., EM ANEIS DE CONCRETO, DIÂMETRO = 60CM E 110CM, PROF = 470CM, INCLUINDO DEGRAU, EXCLUINDO TAMPAO FERRO FUNDIDO.</v>
          </cell>
          <cell r="C420" t="str">
            <v>UN</v>
          </cell>
          <cell r="D420">
            <v>2150.9299999999998</v>
          </cell>
        </row>
        <row r="421">
          <cell r="A421" t="str">
            <v>73963/020</v>
          </cell>
          <cell r="B421" t="str">
            <v>POCO DE VISITA PARA REDE DE ESG. SANIT., EM ANEIS DE CONCRETO, DIÂMETRO = 60CM E 110CM, PROF = 500CM, INCLUINDO DEGRAU, EXCLUINDO TAMPAO FERRO FUNDIDO.</v>
          </cell>
          <cell r="C421" t="str">
            <v>UN</v>
          </cell>
          <cell r="D421">
            <v>2276.48</v>
          </cell>
        </row>
        <row r="422">
          <cell r="A422" t="str">
            <v>73963/021</v>
          </cell>
          <cell r="B422" t="str">
            <v>POCO DE VISITA PARA REDE DE ESG. SANIT., EM ANEIS DE CONCRETO, DIÂMETRO = 60CM E 110CM, PROF = 530CM, INCLUINDO DEGRAU, EXCLUINDO TAMPAO FERRO FUNDIDO.</v>
          </cell>
          <cell r="C422" t="str">
            <v>UN</v>
          </cell>
          <cell r="D422">
            <v>2409.54</v>
          </cell>
        </row>
        <row r="423">
          <cell r="A423" t="str">
            <v>73963/022</v>
          </cell>
          <cell r="B423" t="str">
            <v>POCO DE VISITA PARA REDE DE ESG. SANIT., EM ANEIS DE CONCRETO, DIÂMETRO = 60CM E 110CM, PROF = 560CM, INCLUINDO DEGRAU, EXCLUINDO TAMPAO FERRO FUNDIDO.</v>
          </cell>
          <cell r="C423" t="str">
            <v>UN</v>
          </cell>
          <cell r="D423">
            <v>2535.1</v>
          </cell>
        </row>
        <row r="424">
          <cell r="A424" t="str">
            <v>73963/023</v>
          </cell>
          <cell r="B424" t="str">
            <v>POCO DE VISITA PARA REDE DE ESG. SANIT., EM ANEIS DE CONCRETO, DIÂMETRO = 60CM E 110CM, PROF = 590CM, INCLUINDO DEGRAU, EXCLUINDO TAMPAO FERRO FUNDIDO.</v>
          </cell>
          <cell r="C424" t="str">
            <v>UN</v>
          </cell>
          <cell r="D424">
            <v>2660.65</v>
          </cell>
        </row>
        <row r="425">
          <cell r="A425" t="str">
            <v>73963/024</v>
          </cell>
          <cell r="B425" t="str">
            <v>POCO DE VISITA PARA REDE DE ESG. SANIT., EM ANEIS DE CONCRETO, DIÂMETRO = 60CM E 110CM, PROF = 690CM, INCLUINDO DEGRAU, EXCLUINDO TAMPAO FERRO FUNDIDO.</v>
          </cell>
          <cell r="C425" t="str">
            <v>UN</v>
          </cell>
          <cell r="D425">
            <v>2786.83</v>
          </cell>
        </row>
        <row r="426">
          <cell r="A426" t="str">
            <v>73963/025</v>
          </cell>
          <cell r="B426" t="str">
            <v>POCO DE VISITA PARA REDE DE ESG. SANIT., EM ANEIS DE CONCRETO, DIÂMETRO = 60CM E 110CM, PROF = 650CM, INCLUINDO DEGRAU, EXCLUINDO TAMPAO FERRO FUNDIDO.</v>
          </cell>
          <cell r="C426" t="str">
            <v>UN</v>
          </cell>
          <cell r="D426">
            <v>2912.38</v>
          </cell>
        </row>
        <row r="427">
          <cell r="A427" t="str">
            <v>73963/026</v>
          </cell>
          <cell r="B427" t="str">
            <v>POCO DE VISITA PARA REDE DE ESG. SANIT., EM ANEIS DE CONCRETO, DIÂMETRO = 60CM E 110CM, PROF = 680CM, INCLUINDO DEGRAU, EXCLUINDO TAMPAO FERRO FUNDIDO.</v>
          </cell>
          <cell r="C427" t="str">
            <v>UN</v>
          </cell>
          <cell r="D427">
            <v>3038.3</v>
          </cell>
        </row>
        <row r="428">
          <cell r="A428" t="str">
            <v>73963/027</v>
          </cell>
          <cell r="B428" t="str">
            <v>POCO DE VISITA PARA REDE DE ESG. SANIT., EM ANEIS DE CONCRETO, DIÂMETRO = 60CM E 110CM, PROF = 710CM, INCLUINDO DEGRAU, EXCLUINDO TAMPAO FERRO FUNDIDO.</v>
          </cell>
          <cell r="C428" t="str">
            <v>UN</v>
          </cell>
          <cell r="D428">
            <v>3163.86</v>
          </cell>
        </row>
        <row r="429">
          <cell r="A429" t="str">
            <v>73963/028</v>
          </cell>
          <cell r="B429" t="str">
            <v>POCO VISITA ESG SANIT ANEL CONC PRE-MOLD PROF=1,20M C/TAMPAOFF TIPO MEDIO(AD)D=60CM 125KG/DEGRAUS FF/REJUNTAMENTO ANEIS/REVEST LISO CALHA INTERNA C/ARG CIM/AREIA 1:4. BASE/BANQUETAEM CONCR FCK=10MPA</v>
          </cell>
          <cell r="C429" t="str">
            <v>UN</v>
          </cell>
          <cell r="D429">
            <v>981.69</v>
          </cell>
        </row>
        <row r="430">
          <cell r="A430" t="str">
            <v>73963/029</v>
          </cell>
          <cell r="B430" t="str">
            <v>POCO VISITA ESG SANIT ANEL CONC PRE-MOLD PROF=1,40M C/TAMPAOFF TIPO MEDIO(AD)D=60CM 125KG/DEGRAUS FF/REJUNTAMENTO ANEIS/REVEST LISO CALHA INTERNA C/ARG CIM/AREIA 1:4. BASE/BANQUETAEM CONCR FCK=10MPA</v>
          </cell>
          <cell r="C430" t="str">
            <v>UN</v>
          </cell>
          <cell r="D430">
            <v>1066.23</v>
          </cell>
        </row>
        <row r="431">
          <cell r="A431" t="str">
            <v>73963/030</v>
          </cell>
          <cell r="B431" t="str">
            <v>POCO VISITA ESG SANIT ANEL CONC PRE-MOLD PROF=1,50M C/TAMPAOFF TIPO MEDIO(AD)D=60CM 125KG/DEGRAUS FF/REJUNTAMENTO ANEIS/REVEST LISO CALHA INTERNA C/ARG CIM/AREIA 1:4. BASE/BANQUETAEM CONCR FCK=10MPA</v>
          </cell>
          <cell r="C431" t="str">
            <v>UN</v>
          </cell>
          <cell r="D431">
            <v>1156.57</v>
          </cell>
        </row>
        <row r="432">
          <cell r="A432" t="str">
            <v>73963/031</v>
          </cell>
          <cell r="B432" t="str">
            <v>POCO VISITA ESG SANIT ANEL CONC PRE-MOLD PROF=1,60M C/TAMPAOFF TIPO MEDIO(AD)D=60CM 125KG/DEGRAUS FF/REJUNTAMENTO ANEIS/REVEST LISO CALHA INTERNA C/ARG CIM/AREIA 1:4. BASE/BANQUETAEM CONCR FCK=10MPA</v>
          </cell>
          <cell r="C432" t="str">
            <v>UN</v>
          </cell>
          <cell r="D432">
            <v>1161.99</v>
          </cell>
        </row>
        <row r="433">
          <cell r="A433" t="str">
            <v>73963/032</v>
          </cell>
          <cell r="B433" t="str">
            <v>POCO VISITA ESG SANIT ANEL CONC PRE-MOLD PROF=1,70M C/TAMPAOFF TIPO MEDIO(AD)D=60CM 125KG/DEGRAUS FF/REJUNTAMENTO ANEIS/REVEST LISO CALHA INTERNA C/ARG CIM/AREIA 1:4. BASE/BANQUETAEM CONCR FCK=10MPA</v>
          </cell>
          <cell r="C433" t="str">
            <v>UN</v>
          </cell>
          <cell r="D433">
            <v>1179.1199999999999</v>
          </cell>
        </row>
        <row r="434">
          <cell r="A434" t="str">
            <v>73963/033</v>
          </cell>
          <cell r="B434" t="str">
            <v>POCO VISITA ESG SANIT ANEL CONC PRE-MOLD PROF=2,00M C/TAMPAOFF TIPO MEDIO(AD)D=60CM 125KG/DEGRAUS FF/REJUNTAMENTO ANEIS/REVEST LISO CALHA INTERNA C/ARG CIM/AREIA 1:4. BASE/BANQUETAEM CONCR FCK=10MPA</v>
          </cell>
          <cell r="C434" t="str">
            <v>UN</v>
          </cell>
          <cell r="D434">
            <v>1305.81</v>
          </cell>
        </row>
        <row r="435">
          <cell r="A435" t="str">
            <v>73963/034</v>
          </cell>
          <cell r="B435" t="str">
            <v>POCO VISITA ESG SANIT ANEL CONC PRE MOLD PROF=2,30M C/TAMPAOFF TIPO MEDIO(AD)D=60CM 125KG/DEGRAUS FF/REJUNTAMENTO ANEIS/REVEST LISO CALHA INTERNA C/ARG CIM/AREIA 1:4. BASE/BANQUETAEM CONCR FCK=10MPA</v>
          </cell>
          <cell r="C435" t="str">
            <v>UN</v>
          </cell>
          <cell r="D435">
            <v>1378.88</v>
          </cell>
        </row>
        <row r="436">
          <cell r="A436" t="str">
            <v>73963/035</v>
          </cell>
          <cell r="B436" t="str">
            <v>POCO VISITA ESG SANIT ANEL CONC PRE-MOLD PROF=2,60M C/TAMPAOFF TIPO MEDIO(AD)D=60CM 125KG/DEGRAUS FF/REJUNTAMENTO ANEIS/REVEST LISO CALHA INTERNA C/ARG CIM/AREIA 1:4. BASE/BANQUETAEM CONCR FCK=10MPA</v>
          </cell>
          <cell r="C436" t="str">
            <v>UN</v>
          </cell>
          <cell r="D436">
            <v>1505.57</v>
          </cell>
        </row>
        <row r="437">
          <cell r="A437" t="str">
            <v>73963/036</v>
          </cell>
          <cell r="B437" t="str">
            <v>POCO VISITA ESG SANIT ANEL CONC PRE-MOLD PROF=2,90M C/TAMPAOFF TIPO MEDIO(AD) D=60CM 125KG/DEGRAUS FF/REJUNTAMENTO ANEIS/REVEST LISO CALHA INTERNA C/ARG CIM/AREIA 1:4. BASE/BANQUETAEM CONCR FCK=10MPA</v>
          </cell>
          <cell r="C437" t="str">
            <v>UN</v>
          </cell>
          <cell r="D437">
            <v>1632.26</v>
          </cell>
        </row>
        <row r="438">
          <cell r="A438" t="str">
            <v>73963/037</v>
          </cell>
          <cell r="B438" t="str">
            <v>POCO VISITA ESG SANIT ANEL CONC PRE-MOLD PROF=3,20M C/TAMPAOFF TIPO MEDIO(AD)D=60CM 125KG/DEGRAUS FF/REJUNTAMENTOANEIS/REVEST LISO CALHA INTERNA C/ARG CIM/AREIA 1:4. BASE/BANQUETAEM CONCR FCK=10MPA</v>
          </cell>
          <cell r="C438" t="str">
            <v>UN</v>
          </cell>
          <cell r="D438">
            <v>1726.95</v>
          </cell>
        </row>
        <row r="439">
          <cell r="A439" t="str">
            <v>73963/038</v>
          </cell>
          <cell r="B439" t="str">
            <v>POCO VISITA ESG SANIT ANEL CONC PRE-MOLD PROF=3,50M C/TAMPAOFF TIPO MEDIO(AD)D=60CM 125KG/DEGRAUS FF/REJUNTAMENTO/ANEIS/REVEST LISO CALHA INTERNA C/ARG CIM/AREIA 1:4. BASE/BANQUETAEM CONCR FCK=10MPA</v>
          </cell>
          <cell r="C439" t="str">
            <v>UN</v>
          </cell>
          <cell r="D439">
            <v>1853.98</v>
          </cell>
        </row>
        <row r="440">
          <cell r="A440" t="str">
            <v>73963/039</v>
          </cell>
          <cell r="B440" t="str">
            <v>POCO VISITA ESG SANIT ANEL CONC PRE-MOLD PROF=3,80M C/TAMPAOFF TIPO MEDIO(AD)D=60CM 125KG/DEGRAUS FF/REJUNTAMENTO ANEIS/REVEST LISO CALHA INTERNA C/ARG CIM/AREIA 1:4. BASE/BANQUETAEM CONCR FCK=10MPA</v>
          </cell>
          <cell r="C440" t="str">
            <v>UN</v>
          </cell>
          <cell r="D440">
            <v>1980.89</v>
          </cell>
        </row>
        <row r="441">
          <cell r="A441" t="str">
            <v>73963/040</v>
          </cell>
          <cell r="B441" t="str">
            <v>POCO VISITA ESG SANIT ANEL CONC PRE-MOLD PROF=4,10M C/TAMPAOFF TIPO MEDIO(AD)D=60CM 125KG/DEGRAUS FF/REJUNTAMENTO ANEIS/REVEST LISO CALHA INTERNA C/ARG CIM/AREIA 1:4. BASE/BANQUETAEM CONCR FCK=10MPA</v>
          </cell>
          <cell r="C441" t="str">
            <v>UN</v>
          </cell>
          <cell r="D441">
            <v>2073.0500000000002</v>
          </cell>
        </row>
        <row r="442">
          <cell r="A442" t="str">
            <v>73963/041</v>
          </cell>
          <cell r="B442" t="str">
            <v>POCO VISITA ESG SANIT ANEL CONC PRE MOLD PROF=4,40M C/TAMPAOFF TIPO MEDIO(AD)D=60CM 125KG/DEGRAUS FF/REJUNTAMENTO ANEIS/REVEST LISO CALHA INTERNA C/ARG CIM/AREIA 1:4. BASE/BANQUETAEM CONCR FCK=10MPA</v>
          </cell>
          <cell r="C442" t="str">
            <v>UN</v>
          </cell>
          <cell r="D442">
            <v>2198.75</v>
          </cell>
        </row>
        <row r="443">
          <cell r="A443" t="str">
            <v>73963/042</v>
          </cell>
          <cell r="B443" t="str">
            <v>POCO VISITA ESG SANIT ANEL CONC PRE-MOLD PROF=4,70M C/TAMPAOFF TIPO MEDIO(AD)D=60CM 125KG/DEGRAUS FF/REJUNTAMENTO ANEIS/REVEST LISO CALHA INTERNA C/ARG CIM/AREIA 1:4. BASE/BANQUETAEM CONCR FCK=10MPA</v>
          </cell>
          <cell r="C443" t="str">
            <v>UN</v>
          </cell>
          <cell r="D443">
            <v>2297.2199999999998</v>
          </cell>
        </row>
        <row r="444">
          <cell r="A444" t="str">
            <v>73963/043</v>
          </cell>
          <cell r="B444" t="str">
            <v>POCO VISITA ESG SANIT ANEL CONC PRE-MOLD PROF=5,00M C/TAMPAOFF TIPO MEDIO(AD)D=60CM 125KG/DEGRAUS FF/REJUNTAMENTO ANEIS/REVEST LISO CALHA INTERNA C/ARG CIM/AREIA 1:4. BASE/BANQUETAEM CONCR FCK=10MPA</v>
          </cell>
          <cell r="C444" t="str">
            <v>UN</v>
          </cell>
          <cell r="D444">
            <v>2404.92</v>
          </cell>
        </row>
        <row r="445">
          <cell r="A445" t="str">
            <v>73963/044</v>
          </cell>
          <cell r="B445" t="str">
            <v>POCO VISITA ESG SANIT ANEL CONC PRE-MOLD PROF=0,80M C/TAMPAOFF TIPO MEDIO(AD)D=60CM 125KG/DEGRAUS FF/REJUNTAMENTO ANEIS/REVEST LISO CALHA INTERNA C/ARG CIM/AREIA 1:4. BASE/BANQUETAEM CONCR FCK=10MPA</v>
          </cell>
          <cell r="C445" t="str">
            <v>UN</v>
          </cell>
          <cell r="D445">
            <v>430.9</v>
          </cell>
        </row>
        <row r="446">
          <cell r="A446" t="str">
            <v>73963/045</v>
          </cell>
          <cell r="B446" t="str">
            <v>POCO DE VISITA PARA REDE DE ESG. SANIT., EM ANEIS DE CONCRETO, DIÂMETRO = 60CM E 110CM, PROF = 240CM, INCLUINDO DEGRAU, EXCLUINDO TAMPAO FERRO FUNDIDO.</v>
          </cell>
          <cell r="C446" t="str">
            <v>UN</v>
          </cell>
          <cell r="D446">
            <v>1269.5999999999999</v>
          </cell>
        </row>
        <row r="447">
          <cell r="A447" t="str">
            <v>73963/046</v>
          </cell>
          <cell r="B447" t="str">
            <v>POCO DE VISITA PARA REDE DE ESG. SANIT., EM ANEIS DE CONCRETO, DIÂMETRO = 60CM E 110CM, PROF = 250CM, INCLUINDO DEGRAU, EXCLUINDO TAMPAO FERRO FUNDIDO.</v>
          </cell>
          <cell r="C447" t="str">
            <v>UN</v>
          </cell>
          <cell r="D447">
            <v>1304.23</v>
          </cell>
        </row>
        <row r="448">
          <cell r="A448" t="str">
            <v>73963/047</v>
          </cell>
          <cell r="B448" t="str">
            <v>POCO DE VISITA PARA REDE DE ESG. SANIT., EM ANEIS DE CONCRETO, DIÂMETRO = 60CM E 110CM, PROF = 280CM, INCLUINDO DEGRAU, EXCLUINDO TAMPAO FERRO FUNDIDO.</v>
          </cell>
          <cell r="C448" t="str">
            <v>UN</v>
          </cell>
          <cell r="D448">
            <v>1431.41</v>
          </cell>
        </row>
        <row r="449">
          <cell r="A449" t="str">
            <v>73963/048</v>
          </cell>
          <cell r="B449" t="str">
            <v>POCO DE VISITA PARA REDE DE ESG. SANIT., EM ANEIS DE CONCRETO, DIÂMETRO = 60CM E 110CM, PROF = 310CM, INCLUINDO DEGRAU, EXCLUINDO TAMPAO FERRO FUNDIDO.</v>
          </cell>
          <cell r="C449" t="str">
            <v>UN</v>
          </cell>
          <cell r="D449">
            <v>1521.07</v>
          </cell>
        </row>
        <row r="450">
          <cell r="A450">
            <v>74124</v>
          </cell>
          <cell r="B450" t="str">
            <v>POCO VISITA CONCRETO ARMADO P/COLETOR AGUAS PLUVIAIS</v>
          </cell>
          <cell r="C450"/>
          <cell r="D450"/>
        </row>
        <row r="451">
          <cell r="A451" t="str">
            <v>74124/001</v>
          </cell>
          <cell r="B451" t="str">
            <v>POCO VISITA AG PLUV:CONC ARM 1X1X1,40M COLETOR D=40 A 50CMPAREDE E=15CM BASE CONC FCK=10MPA REVEST C/ARG CIM/AREIA 1:4DEGRAUS FF INCL FORN TODOS MATERIAIS</v>
          </cell>
          <cell r="C451" t="str">
            <v>UN</v>
          </cell>
          <cell r="D451">
            <v>1188.5</v>
          </cell>
        </row>
        <row r="452">
          <cell r="A452" t="str">
            <v>74124/002</v>
          </cell>
          <cell r="B452" t="str">
            <v>POCO VISITA AG PLUV:CONC ARM 1,10X1,10X1,40M COLETOR D=60CMPAREDE E=15CM BASE CONC FCK=10MPA REVEST C/ARG CIM/AREIA 1:4DEGRAUS FF INCL FORN TODOS MATERIAIS</v>
          </cell>
          <cell r="C452" t="str">
            <v>UN</v>
          </cell>
          <cell r="D452">
            <v>1383.59</v>
          </cell>
        </row>
        <row r="453">
          <cell r="A453" t="str">
            <v>74124/003</v>
          </cell>
          <cell r="B453" t="str">
            <v>POCO VISITA AG PLUV:CONC ARM 1,20X1,20X1,40M COLETOR D=70CMPAREDE E=15CM BASE CONC FCK=10MPA REVEST C/ARG CIM/AREIA 1:4DEGRAUS FF INCL FORN TODOS MATERIAIS</v>
          </cell>
          <cell r="C453" t="str">
            <v>UN</v>
          </cell>
          <cell r="D453">
            <v>1496.85</v>
          </cell>
        </row>
        <row r="454">
          <cell r="A454" t="str">
            <v>74124/004</v>
          </cell>
          <cell r="B454" t="str">
            <v>POCO VISITA AG PLUV:CONC ARM 1,30X1,30X1,40M COLETOR D=80CMPAREDE E=15CM BASE CONC FCK=10MPA REVEST C/ARG CIM/AREIA 1:4DEGRAUS FF INCL FORN TODOS MATERIAIS</v>
          </cell>
          <cell r="C454" t="str">
            <v>UN</v>
          </cell>
          <cell r="D454">
            <v>1673.87</v>
          </cell>
        </row>
        <row r="455">
          <cell r="A455" t="str">
            <v>74124/005</v>
          </cell>
          <cell r="B455" t="str">
            <v>POCO VISITA CONCRETO ARMADO P/AG PLUV 1,40X1,40X1,50M COLETOR D=90CMPAREDE E=15CM BASE CONCRETO FCK=10MPA REVESTIDO C/ARG CIM/AREIA 1:4DEGRAUS FF INCL FORN TODOS MATERIAIS</v>
          </cell>
          <cell r="C455" t="str">
            <v>UN</v>
          </cell>
          <cell r="D455">
            <v>1962.32</v>
          </cell>
        </row>
        <row r="456">
          <cell r="A456" t="str">
            <v>74124/006</v>
          </cell>
          <cell r="B456" t="str">
            <v>POCO VISITA AG PLUV:CONC ARM 1,50X1,50X1,60M COLETOR D=1M PAREDE E=15CM BASE CONC FCK=10MPA REVEST C/ARG CIM/AREIA 1:4DEGRAUS FF INCL FORN TODOS MATERIAIS</v>
          </cell>
          <cell r="C456" t="str">
            <v>UN</v>
          </cell>
          <cell r="D456">
            <v>2154.94</v>
          </cell>
        </row>
        <row r="457">
          <cell r="A457" t="str">
            <v>74124/007</v>
          </cell>
          <cell r="B457" t="str">
            <v>POCO VISITA AG PLUV:CONC ARM 1,60X1,60X1,70M COLETOR D=1,10MPAREDE E=15CM BASE CONC FCK=10MPA REVEST C/ARG CIM/AREIA 1:4DEGRAUS FF INCL FORN TODOS MATERIAIS</v>
          </cell>
          <cell r="C457" t="str">
            <v>UN</v>
          </cell>
          <cell r="D457">
            <v>2344.4499999999998</v>
          </cell>
        </row>
        <row r="458">
          <cell r="A458" t="str">
            <v>74124/008</v>
          </cell>
          <cell r="B458" t="str">
            <v>POCO VISITA AG PLUV:CONC ARM 1,70X1,70X1,80M COLETOR D=1,20MPAREDE E=15CM BASE CONC FCK=10MPA REVEST C/ARG CIM/AREIA 1:4DEGRAUS FF INCL FORN TODOS MATERIAIS</v>
          </cell>
          <cell r="C458" t="str">
            <v>UN</v>
          </cell>
          <cell r="D458">
            <v>2530.2800000000002</v>
          </cell>
        </row>
        <row r="459">
          <cell r="A459">
            <v>74162</v>
          </cell>
          <cell r="B459" t="str">
            <v>CAIXA DE ALVENARIA P/ PROTECAO DE REGISTRO</v>
          </cell>
          <cell r="C459"/>
          <cell r="D459"/>
        </row>
        <row r="460">
          <cell r="A460" t="str">
            <v>74162/001</v>
          </cell>
          <cell r="B460" t="str">
            <v>CAIXA DE CONCRETO, ALTURA = 1,00 METRO, DIAMETRO REGISTRO &lt; 150 MM</v>
          </cell>
          <cell r="C460" t="str">
            <v>UN</v>
          </cell>
          <cell r="D460">
            <v>65.06</v>
          </cell>
        </row>
        <row r="461">
          <cell r="A461">
            <v>74206</v>
          </cell>
          <cell r="B461" t="str">
            <v>CAIXAS COLETORAS</v>
          </cell>
          <cell r="C461"/>
          <cell r="D461"/>
        </row>
        <row r="462">
          <cell r="A462" t="str">
            <v>74206/001</v>
          </cell>
          <cell r="B462" t="str">
            <v>CAIXA COLETORA, 1,20X1,20X1,50M, COM FUNDO E TAMPA DE CONCRETO E PAREDES EM ALVENARIA</v>
          </cell>
          <cell r="C462" t="str">
            <v>UN</v>
          </cell>
          <cell r="D462">
            <v>851.38</v>
          </cell>
        </row>
        <row r="463">
          <cell r="A463" t="str">
            <v>74206/002</v>
          </cell>
          <cell r="B463" t="str">
            <v>CAIXA COLETORA, 0,25 X 0,85 X 1,0 M (REF.DR-01/OBRAS RE)</v>
          </cell>
          <cell r="C463" t="str">
            <v>UN</v>
          </cell>
          <cell r="D463">
            <v>410.64</v>
          </cell>
        </row>
        <row r="464">
          <cell r="A464">
            <v>74212</v>
          </cell>
          <cell r="B464" t="str">
            <v>MODULO TIPO &gt; POCO DE INSPECAO EM ALVENARIACOMPREENDE: - ESCAVACAO EM QQ TERRENO, EXCETO ROCHA, TRANSPORTE,CARGA,DESCARGA E ESPALHAMENTO DO MATERIAL EXCEDENTE EM BOTA -FORA.</v>
          </cell>
          <cell r="C464"/>
          <cell r="D464"/>
        </row>
        <row r="465">
          <cell r="A465" t="str">
            <v>74212/001</v>
          </cell>
          <cell r="B465" t="str">
            <v>MÓDULO TÍPICO &gt; POÇO DE VISITA EM ALVENARIA PARA REDE DE ESGOTO SANITÁRIO, DIAMETRO 0,60 M - PROFUNDIDADE 1,60 METROS</v>
          </cell>
          <cell r="C465" t="str">
            <v>UN</v>
          </cell>
          <cell r="D465">
            <v>1880.85</v>
          </cell>
        </row>
        <row r="466">
          <cell r="A466">
            <v>74214</v>
          </cell>
          <cell r="B466" t="str">
            <v>MODULO TIPO &gt; PV EM ALVENARIA P/ REDE COLETORACOMPREENDE: - ESCAVACAO EM QQ TERRENO, EXCETO ROCHA, TRANSPORTE,CARGA,DESCARGA E ESPALHAMENTO DO MATERIAL EXCEDENTE EM BOTA-FORA.</v>
          </cell>
          <cell r="C466"/>
          <cell r="D466"/>
        </row>
        <row r="467">
          <cell r="A467" t="str">
            <v>74214/001</v>
          </cell>
          <cell r="B467" t="str">
            <v>MÓDULO TÍPICO &gt; POÇO DE VISITA EM ALVENARIA PARA REDE DE ESGOTO SANITÁRIO, DIAMETRO 1,20 M - PROFUNDIDADE ATE 2,00 METROS</v>
          </cell>
          <cell r="C467" t="str">
            <v>UN</v>
          </cell>
          <cell r="D467">
            <v>3234.98</v>
          </cell>
        </row>
        <row r="468">
          <cell r="A468" t="str">
            <v>74214/002</v>
          </cell>
          <cell r="B468" t="str">
            <v>MÓDULO TÍPICO &gt; POÇO DE VISITA EM ALVENARIA PARA REDE DE ESGOTO SANITÁRIO, DIAMETRO 1,20 M - PROFUNDIDADE ATE 4,00 METROS.</v>
          </cell>
          <cell r="C468" t="str">
            <v>UN</v>
          </cell>
          <cell r="D468">
            <v>4611.6899999999996</v>
          </cell>
        </row>
        <row r="469">
          <cell r="A469">
            <v>74224</v>
          </cell>
          <cell r="B469" t="str">
            <v>POCO DE VISITA - DRENAGEM PLUVIAL - EM CONCRETO ESTRUTURAL</v>
          </cell>
          <cell r="C469"/>
          <cell r="D469"/>
        </row>
        <row r="470">
          <cell r="A470" t="str">
            <v>74224/001</v>
          </cell>
          <cell r="B470" t="str">
            <v>POÇO DE VISITA EM CONCRETO ESTRUTURAL - DRENAGEM PLUVIAL, DIMENSÕES INTERNAS DE 90X150X80CM (LARGXCOMPXALT.)”, PARA REDE DE 600 MM, EXCLUSOTAMPÃO E CHAMINÉ.</v>
          </cell>
          <cell r="C470" t="str">
            <v>UN</v>
          </cell>
          <cell r="D470">
            <v>1239.9000000000001</v>
          </cell>
        </row>
        <row r="471">
          <cell r="A471">
            <v>37</v>
          </cell>
          <cell r="B471" t="str">
            <v>MEIO FIO, LINHA D'AGUA E SARJERTA</v>
          </cell>
          <cell r="C471"/>
          <cell r="D471"/>
        </row>
        <row r="472">
          <cell r="A472">
            <v>73763</v>
          </cell>
          <cell r="B472" t="str">
            <v>SARJETA E MEIO FIO CONJUGADOS</v>
          </cell>
          <cell r="C472"/>
          <cell r="D472"/>
        </row>
        <row r="473">
          <cell r="A473" t="str">
            <v>73763/001</v>
          </cell>
          <cell r="B473" t="str">
            <v>MEIO-FIO E SARJETA DE CONCRETO MOLDADO NO LOCAL, USINADO 15 MPA, COM 0,65 M BASE X 0,30 M ALTURA, REJUNTE EM ARGAMASSA TRACO 1:3,5 (CIMENTOE AREIA)</v>
          </cell>
          <cell r="C473" t="str">
            <v>M</v>
          </cell>
          <cell r="D473">
            <v>59.62</v>
          </cell>
        </row>
        <row r="474">
          <cell r="A474" t="str">
            <v>73763/002</v>
          </cell>
          <cell r="B474" t="str">
            <v>MEIO-FIO E SARJETA DE CONCRETO MOLDADO NO LOCAL, USINADO 15 MPA, COM 0,45 M BASE X 0,30 M ALTURA, REJUNTE EM ARGAMASSA TRACO 1:3,5 (CIMENTOE AREIA)</v>
          </cell>
          <cell r="C474" t="str">
            <v>M</v>
          </cell>
          <cell r="D474">
            <v>43.85</v>
          </cell>
        </row>
        <row r="475">
          <cell r="A475" t="str">
            <v>73763/003</v>
          </cell>
          <cell r="B475" t="str">
            <v>MEIO-FIO E SARJETA CONJUGADOS DE CONCRETO 15 MPA, 47 CM BASE X 30 CM ALTURA, MOLDADO "IN LOCO" COM EXTRUSORA</v>
          </cell>
          <cell r="C475" t="str">
            <v>M</v>
          </cell>
          <cell r="D475">
            <v>38.03</v>
          </cell>
        </row>
        <row r="476">
          <cell r="A476" t="str">
            <v>73763/004</v>
          </cell>
          <cell r="B476" t="str">
            <v>MEIO-FIO E SARJETA CONJUGADOS DE CONCRETO 15 MPA, 35 CM BASE X 30 CM ALTURA, MOLDADO "IN LOCO" COM EXTRUSORA</v>
          </cell>
          <cell r="C476" t="str">
            <v>M</v>
          </cell>
          <cell r="D476">
            <v>31.88</v>
          </cell>
        </row>
        <row r="477">
          <cell r="A477" t="str">
            <v>73763/005</v>
          </cell>
          <cell r="B477" t="str">
            <v>MEIO-FIO E SARJETA CONJUGADOS DE CONCRETO 15 MPA, 30 CM BASE X 26 CM ALTURA, MOLDADO "IN LOCO" COM EXTRUSORA</v>
          </cell>
          <cell r="C477" t="str">
            <v>M</v>
          </cell>
          <cell r="D477">
            <v>23.23</v>
          </cell>
        </row>
        <row r="478">
          <cell r="A478">
            <v>73789</v>
          </cell>
          <cell r="B478" t="str">
            <v>MEIO FIO CONCRETO</v>
          </cell>
          <cell r="C478"/>
          <cell r="D478"/>
        </row>
        <row r="479">
          <cell r="A479" t="str">
            <v>73789/001</v>
          </cell>
          <cell r="B479" t="str">
            <v>MEIO-FIO DE CONCRETO MOLDADO NO LOCAL, USINADO 15 MPA, COM 0,45 M ALTURA X 0,15 M BASE, REJUNTE EM ARGAMASSA TRACO 1:3,5 (CIMENTO E AREIA)</v>
          </cell>
          <cell r="C479" t="str">
            <v>M</v>
          </cell>
          <cell r="D479">
            <v>36.130000000000003</v>
          </cell>
        </row>
        <row r="480">
          <cell r="A480" t="str">
            <v>73789/002</v>
          </cell>
          <cell r="B480" t="str">
            <v>MEIO-FIO DE CONCRETO MOLDADO NO LOCAL, USINADO 15 MPA, COM 0,30 M ALTURA X 0,15 M BASE, REJUNTE EM ARGAMASSA TRACO 1:3,5 (CIMENTO E AREIA)</v>
          </cell>
          <cell r="C480" t="str">
            <v>M</v>
          </cell>
          <cell r="D480">
            <v>24.9</v>
          </cell>
        </row>
        <row r="481">
          <cell r="A481">
            <v>74012</v>
          </cell>
          <cell r="B481" t="str">
            <v>SARJETA - CONCRETO ESTRUTURAL</v>
          </cell>
          <cell r="C481"/>
          <cell r="D481"/>
        </row>
        <row r="482">
          <cell r="A482" t="str">
            <v>74012/001</v>
          </cell>
          <cell r="B482" t="str">
            <v>SARJETA EM CONCRETO, PREPARO MANUAL, COM SEIXO ROLADO, ESPESSURA = 8CM, LARGURA = 40CM.</v>
          </cell>
          <cell r="C482" t="str">
            <v>M</v>
          </cell>
          <cell r="D482">
            <v>27.25</v>
          </cell>
        </row>
        <row r="483">
          <cell r="A483">
            <v>74208</v>
          </cell>
          <cell r="B483" t="str">
            <v>CONSTRUCAO DE MEIO-FIO E LINHA D AGU</v>
          </cell>
          <cell r="C483"/>
          <cell r="D483"/>
        </row>
        <row r="484">
          <cell r="A484" t="str">
            <v>74208/001</v>
          </cell>
          <cell r="B484" t="str">
            <v>CONSTRUCAO DE MEIO-FIO DE PEDRAS GRANITICAS, REJUNTADO C/ ARGAMASSA DECIMENTO E AREIA 1:2 E LINHA D AGUA DE PARALELEPIPEDOS,ASSENTADOS SOBREMISTURA DE CIMENTO E AREIA 1:6, C/ 6,0 CM DE ESPESSURA E REJUNTADOS C/ARGAMASSA DE CIMENTO E AREIA 1:2, INCLUSIV</v>
          </cell>
          <cell r="C484" t="str">
            <v>M</v>
          </cell>
          <cell r="D484">
            <v>47.19</v>
          </cell>
        </row>
        <row r="485">
          <cell r="A485">
            <v>74211</v>
          </cell>
          <cell r="B485" t="str">
            <v>LINHA D AGUA EM PARALELEPIPEDOS GRANITICO</v>
          </cell>
          <cell r="C485"/>
          <cell r="D485"/>
        </row>
        <row r="486">
          <cell r="A486" t="str">
            <v>74211/001</v>
          </cell>
          <cell r="B486" t="str">
            <v>LINHA D AGUA EM PARALELEPIPEDOS GRANITICOS, REJUNTADOS C/ ARCIMENTO E AREIA TRACO 1:3</v>
          </cell>
          <cell r="C486" t="str">
            <v>M</v>
          </cell>
          <cell r="D486">
            <v>23.49</v>
          </cell>
        </row>
        <row r="487">
          <cell r="A487">
            <v>74223</v>
          </cell>
          <cell r="B487" t="str">
            <v>MEIO-FIO</v>
          </cell>
          <cell r="C487"/>
          <cell r="D487"/>
        </row>
        <row r="488">
          <cell r="A488" t="str">
            <v>74223/001</v>
          </cell>
          <cell r="B488" t="str">
            <v>MEIO-FIO (GUIA) DE CONCRETO PRE-MOLDADO, DIMENSÕES 12X15X30X100CM (FACE SUPERIORXFACE INFERIORXALTURAXCOMPRIMENTO),REJUNTADO C/ARGAMASSA 1:4CIMENTO:AREIA, INCLUINDO ESCAVAÇÃO E REATERRO.</v>
          </cell>
          <cell r="C488" t="str">
            <v>M</v>
          </cell>
          <cell r="D488">
            <v>28.39</v>
          </cell>
        </row>
        <row r="489">
          <cell r="A489" t="str">
            <v>74223/002</v>
          </cell>
          <cell r="B489" t="str">
            <v>MEIO-FIO EM PEDRA GRANITICA, REJUNTADO C/ARGAMASSA CIMENTO E AREIA 1:3</v>
          </cell>
          <cell r="C489" t="str">
            <v>M</v>
          </cell>
          <cell r="D489">
            <v>22.58</v>
          </cell>
        </row>
        <row r="490">
          <cell r="A490">
            <v>74237</v>
          </cell>
          <cell r="B490" t="str">
            <v>MEIO-FIO COM SARJETA, EXECUTADO COM EXTRUSORA</v>
          </cell>
          <cell r="C490"/>
          <cell r="D490"/>
        </row>
        <row r="491">
          <cell r="A491" t="str">
            <v>74237/001</v>
          </cell>
          <cell r="B491" t="str">
            <v>MEIO-FIO COM SARJETA, EXECUTADO C/EXTRUSORA (SARJETA 30X8CMMEIO-FIO 15X10CM X H=23CM), INCLUI ESC.E ACERTO FAIXA 0,45M</v>
          </cell>
          <cell r="C491" t="str">
            <v>M</v>
          </cell>
          <cell r="D491">
            <v>21.68</v>
          </cell>
        </row>
        <row r="492">
          <cell r="A492">
            <v>317</v>
          </cell>
          <cell r="B492" t="str">
            <v>BUEIROS</v>
          </cell>
          <cell r="C492"/>
          <cell r="D492"/>
        </row>
        <row r="493">
          <cell r="A493">
            <v>74239</v>
          </cell>
          <cell r="B493" t="str">
            <v>CONSTRUCAO DE SUMIDOURO</v>
          </cell>
          <cell r="C493"/>
          <cell r="D493"/>
        </row>
        <row r="494">
          <cell r="A494" t="str">
            <v>74239/001</v>
          </cell>
          <cell r="B494" t="str">
            <v>P/EFLUENTE LIQUIDO DA FOSSA SEPTICA, D INT = 300CM / H INT = 660 CM</v>
          </cell>
          <cell r="C494" t="str">
            <v>UN</v>
          </cell>
          <cell r="D494">
            <v>12380.75</v>
          </cell>
        </row>
        <row r="495">
          <cell r="A495">
            <v>74240</v>
          </cell>
          <cell r="B495" t="str">
            <v>CONSTRUCAO DE FOSSA SEPTICA TIPO OMS</v>
          </cell>
          <cell r="C495"/>
          <cell r="D495"/>
        </row>
        <row r="496">
          <cell r="A496" t="str">
            <v>74240/001</v>
          </cell>
          <cell r="B496" t="str">
            <v>D INT = 200 CM, H INT = 240 CM</v>
          </cell>
          <cell r="C496" t="str">
            <v>UN</v>
          </cell>
          <cell r="D496">
            <v>2936.8</v>
          </cell>
        </row>
        <row r="497">
          <cell r="A497" t="str">
            <v>ESCO</v>
          </cell>
          <cell r="B497" t="str">
            <v>ESCORAMENTO</v>
          </cell>
          <cell r="C497"/>
          <cell r="D497"/>
        </row>
        <row r="498">
          <cell r="A498">
            <v>24</v>
          </cell>
          <cell r="B498" t="str">
            <v>ESCORAMENTO METALICO EM VALAS OU POCOS</v>
          </cell>
          <cell r="C498"/>
          <cell r="D498"/>
        </row>
        <row r="499">
          <cell r="A499">
            <v>73877</v>
          </cell>
          <cell r="B499" t="str">
            <v>ESCORAMENTO DE VALAS COM PRANCHOES METALICOS E QUADROS UTILIZANDO LON-GARINAS DE MADEIRA DE 3X5", INCLUSIVE POSTERIOR RETIRADA</v>
          </cell>
          <cell r="C499"/>
          <cell r="D499"/>
        </row>
        <row r="500">
          <cell r="A500" t="str">
            <v>73877/001</v>
          </cell>
          <cell r="B500" t="str">
            <v>ESCORAMENTO DE VALAS COM PRANCHOES METALICOS - AREA CRAVADA</v>
          </cell>
          <cell r="C500" t="str">
            <v>M2</v>
          </cell>
          <cell r="D500">
            <v>32.619999999999997</v>
          </cell>
        </row>
        <row r="501">
          <cell r="A501" t="str">
            <v>73877/002</v>
          </cell>
          <cell r="B501" t="str">
            <v>ESCORAMENTO DE VALAS COM PRANCHOES METALICOS - AREA NAO CRAVADA</v>
          </cell>
          <cell r="C501" t="str">
            <v>M2</v>
          </cell>
          <cell r="D501">
            <v>20.76</v>
          </cell>
        </row>
        <row r="502">
          <cell r="A502" t="str">
            <v>ESQV</v>
          </cell>
          <cell r="B502" t="str">
            <v>ESQUADRIAS/FERRAGENS/VIDROS</v>
          </cell>
          <cell r="C502"/>
          <cell r="D502"/>
        </row>
        <row r="503">
          <cell r="A503">
            <v>89</v>
          </cell>
          <cell r="B503" t="str">
            <v>PORTA DE MADEIRA</v>
          </cell>
          <cell r="C503"/>
          <cell r="D503"/>
        </row>
        <row r="504">
          <cell r="A504">
            <v>7100</v>
          </cell>
          <cell r="B504" t="str">
            <v>LAMINADO MELAMINICO TEXTURIZADO COLADO EM COMPENSADO ESPESSURA 1,3MM</v>
          </cell>
          <cell r="C504" t="str">
            <v>M2</v>
          </cell>
          <cell r="D504">
            <v>29.55</v>
          </cell>
        </row>
        <row r="505">
          <cell r="A505">
            <v>7101</v>
          </cell>
          <cell r="B505" t="str">
            <v>LAMINADO MELAMINICO LISO FOSCO E=1,3MM COLADO EM COMPENSA*</v>
          </cell>
          <cell r="C505" t="str">
            <v>M2</v>
          </cell>
          <cell r="D505">
            <v>28.32</v>
          </cell>
        </row>
        <row r="506">
          <cell r="A506">
            <v>72141</v>
          </cell>
          <cell r="B506" t="str">
            <v>FAIXA BATE MACA EM LAMINADO MELAMINICO TEXTURIZADO ESPESSURA 1,3MM PARA PORTA DE MADEIRA</v>
          </cell>
          <cell r="C506" t="str">
            <v>M2</v>
          </cell>
          <cell r="D506">
            <v>25.61</v>
          </cell>
        </row>
        <row r="507">
          <cell r="A507">
            <v>72142</v>
          </cell>
          <cell r="B507" t="str">
            <v>RETIRADA DE FOLHAS DE PORTA DE PASSAGEM OU JANELA</v>
          </cell>
          <cell r="C507" t="str">
            <v>UN</v>
          </cell>
          <cell r="D507">
            <v>4.5</v>
          </cell>
        </row>
        <row r="508">
          <cell r="A508">
            <v>72143</v>
          </cell>
          <cell r="B508" t="str">
            <v>RETIRADA DE BATENTES DE MADEIRA</v>
          </cell>
          <cell r="C508" t="str">
            <v>UN</v>
          </cell>
          <cell r="D508">
            <v>21.61</v>
          </cell>
        </row>
        <row r="509">
          <cell r="A509">
            <v>72144</v>
          </cell>
          <cell r="B509" t="str">
            <v>RECOLOCACAO DE FOLHAS DE PORTA DE PASSAGEM OU JANELA, CONSIDERANDO REAPROVEITAMENTO DO MATERIAL</v>
          </cell>
          <cell r="C509" t="str">
            <v>UN</v>
          </cell>
          <cell r="D509">
            <v>34.89</v>
          </cell>
        </row>
        <row r="510">
          <cell r="A510">
            <v>72146</v>
          </cell>
          <cell r="B510" t="str">
            <v>RECOLOCACAO DE BATENTES DE MADEIRA, CONSIDERANDO REAPROVEITAMENTO DE MATERIAL</v>
          </cell>
          <cell r="C510" t="str">
            <v>UN</v>
          </cell>
          <cell r="D510">
            <v>21.92</v>
          </cell>
        </row>
        <row r="511">
          <cell r="A511">
            <v>73880</v>
          </cell>
          <cell r="B511" t="str">
            <v>PORTA DE MADEIRA ALMOFADADA</v>
          </cell>
          <cell r="C511"/>
          <cell r="D511"/>
        </row>
        <row r="512">
          <cell r="A512" t="str">
            <v>73880/002</v>
          </cell>
          <cell r="B512" t="str">
            <v>PORTA DE MADEIRA ALMOFADADA SEMI-OCA 1A 0,80 A 2,10 INCLUSO ADUELA, ALIZAR, DOBRADIÇA E FECHADURA EXTERNA PADRÃO POPULAR</v>
          </cell>
          <cell r="C512" t="str">
            <v>UN</v>
          </cell>
          <cell r="D512">
            <v>443.71</v>
          </cell>
        </row>
        <row r="513">
          <cell r="A513">
            <v>73905</v>
          </cell>
          <cell r="B513" t="str">
            <v>BANDEIRA EM VENEZIANA MAD REGIONAL 1A 100X40CM FIXA C/ADUELA E ALIZAR</v>
          </cell>
          <cell r="C513"/>
          <cell r="D513"/>
        </row>
        <row r="514">
          <cell r="A514" t="str">
            <v>73905/001</v>
          </cell>
          <cell r="B514" t="str">
            <v>BANDEIRA PARA VIDRO EM MADEIRA 1A FIXA SEM ADUELA E ALIZAR, 40X60CM</v>
          </cell>
          <cell r="C514" t="str">
            <v>UN</v>
          </cell>
          <cell r="D514">
            <v>42.67</v>
          </cell>
        </row>
        <row r="515">
          <cell r="A515" t="str">
            <v>73905/002</v>
          </cell>
          <cell r="B515" t="str">
            <v>BANDEIRA PARA VIDRO EM MADEIRA 2A FIXA SEM ADUELA E ALIZAR, 40X60CM</v>
          </cell>
          <cell r="C515" t="str">
            <v>UN</v>
          </cell>
          <cell r="D515">
            <v>35.61</v>
          </cell>
        </row>
        <row r="516">
          <cell r="A516">
            <v>73906</v>
          </cell>
          <cell r="B516" t="str">
            <v>PORTA MADEIRA VENEZIANA</v>
          </cell>
          <cell r="C516"/>
          <cell r="D516"/>
        </row>
        <row r="517">
          <cell r="A517" t="str">
            <v>73906/001</v>
          </cell>
          <cell r="B517" t="str">
            <v>PORTA DE MADEIRA TIPO VENEZIANA, 70X210X3,5CM, INCLUSO ADUELA 1A, ALIZAR 1A E DOBRADICA COM ANEIS</v>
          </cell>
          <cell r="C517" t="str">
            <v>UN</v>
          </cell>
          <cell r="D517">
            <v>456.49</v>
          </cell>
        </row>
        <row r="518">
          <cell r="A518" t="str">
            <v>73906/002</v>
          </cell>
          <cell r="B518" t="str">
            <v>PORTA DE MADEIRA TIPO VENEZIANA 70X210X3,5CM C/MARCO 1A 7X3,5CM C/DOBRADICA LATAO CROMADO C/ANEIS</v>
          </cell>
          <cell r="C518" t="str">
            <v>UN</v>
          </cell>
          <cell r="D518">
            <v>386.48</v>
          </cell>
        </row>
        <row r="519">
          <cell r="A519" t="str">
            <v>73906/003</v>
          </cell>
          <cell r="B519" t="str">
            <v>PORTA DE MADEIRA TIPO VENEZIANA, 80X210X3CM, INCLUSO ADUELA 1A, ALIZAR1A E DOBRADICA COM ANEIS</v>
          </cell>
          <cell r="C519" t="str">
            <v>UN</v>
          </cell>
          <cell r="D519">
            <v>600.27</v>
          </cell>
        </row>
        <row r="520">
          <cell r="A520" t="str">
            <v>73906/004</v>
          </cell>
          <cell r="B520" t="str">
            <v>PORTA DE MADEIRA TIPO VENEZIANA, 120X210X3CM, 2 FOLHAS, INCLUSO ADUELA1A, ALIZAR 1A E DOBRADICA COM ANEIS</v>
          </cell>
          <cell r="C520" t="str">
            <v>UN</v>
          </cell>
          <cell r="D520">
            <v>816.94</v>
          </cell>
        </row>
        <row r="521">
          <cell r="A521" t="str">
            <v>73906/005</v>
          </cell>
          <cell r="B521" t="str">
            <v>PORTA DE MADEIRA TIPO VENEZIANA, 140X210X3CM, 2 FOLHAS, INCLUSO ADUELA1A, ALIZAR 1A E DOBRADICA COM ANEIS</v>
          </cell>
          <cell r="C521" t="str">
            <v>UN</v>
          </cell>
          <cell r="D521">
            <v>849.27</v>
          </cell>
        </row>
        <row r="522">
          <cell r="A522" t="str">
            <v>73906/006</v>
          </cell>
          <cell r="B522" t="str">
            <v>PORTA DE MADEIRA TIPO VENEZIANA, 60X210X3CM, INCLUSO ADUELA 1A, ALIZAR1A E DOBRADICA COM ANEIS</v>
          </cell>
          <cell r="C522" t="str">
            <v>UN</v>
          </cell>
          <cell r="D522">
            <v>482.73</v>
          </cell>
        </row>
        <row r="523">
          <cell r="A523">
            <v>73910</v>
          </cell>
          <cell r="B523" t="str">
            <v>PORTA DE MADEIRA COMPENSADA LISA</v>
          </cell>
          <cell r="C523"/>
          <cell r="D523"/>
        </row>
        <row r="524">
          <cell r="A524" t="str">
            <v>73910/001</v>
          </cell>
          <cell r="B524" t="str">
            <v>PORTA DE MADEIRA COMPENSADA LISA PARA PINTURA, 0,60X2,10M, INCLUSO ADUELA 2A, ALIZAR 2A E DOBRADICA</v>
          </cell>
          <cell r="C524" t="str">
            <v>UN</v>
          </cell>
          <cell r="D524">
            <v>189.87</v>
          </cell>
        </row>
        <row r="525">
          <cell r="A525" t="str">
            <v>73910/002</v>
          </cell>
          <cell r="B525" t="str">
            <v>PORTA DE MADEIRA COMPENSADA LISA PARA CERA/VERNIZ, 0,60X2,10M, INCLUSOADUELA 1A, ALIZAR 1A E DOBRADICA COM ANEL</v>
          </cell>
          <cell r="C525" t="str">
            <v>UN</v>
          </cell>
          <cell r="D525">
            <v>277.92</v>
          </cell>
        </row>
        <row r="526">
          <cell r="A526" t="str">
            <v>73910/003</v>
          </cell>
          <cell r="B526" t="str">
            <v>PORTA DE MADEIRA COMPENSADA LISA PARA PINTURA, 0,70X2,10M, INCLUSO ADUELA 2A, ALIZAR 2A E DOBRADICA</v>
          </cell>
          <cell r="C526" t="str">
            <v>UN</v>
          </cell>
          <cell r="D526">
            <v>192.18</v>
          </cell>
        </row>
        <row r="527">
          <cell r="A527" t="str">
            <v>73910/004</v>
          </cell>
          <cell r="B527" t="str">
            <v>PORTA DE MADEIRA COMPENSADA LISA PARA CERA/VERNIZ, 0,70X2,10M, INCLUSOADUELA 1A, ALIZAR 1A E DOBRADICA COM ANEL</v>
          </cell>
          <cell r="C527" t="str">
            <v>UN</v>
          </cell>
          <cell r="D527">
            <v>282.52</v>
          </cell>
        </row>
        <row r="528">
          <cell r="A528" t="str">
            <v>73910/005</v>
          </cell>
          <cell r="B528" t="str">
            <v>PORTA DE MADEIRA COMPENSADA LISA PARA PINTURA, 0,80X2,10M, INCLUSO ADUELA 2A, ALIZAR 2A E DOBRADICA</v>
          </cell>
          <cell r="C528" t="str">
            <v>UN</v>
          </cell>
          <cell r="D528">
            <v>194.75</v>
          </cell>
        </row>
        <row r="529">
          <cell r="A529" t="str">
            <v>73910/006</v>
          </cell>
          <cell r="B529" t="str">
            <v>PORTA DE MADEIRA COMPENSADA LISA PARA CERA/VERNIZ, 0,80X2,10M, INCLUSOADUELA 1A, ALIZAR 1A E DOBRADICA COM ANEL</v>
          </cell>
          <cell r="C529" t="str">
            <v>UN</v>
          </cell>
          <cell r="D529">
            <v>288.31</v>
          </cell>
        </row>
        <row r="530">
          <cell r="A530" t="str">
            <v>73910/007</v>
          </cell>
          <cell r="B530" t="str">
            <v>PORTA DE MADEIRA COMPENSADA LISA PARA CERA/VERNIZ, 0,90X2,10M, INCLUSOADUELA 1A, ALIZAR 1A E DOBRADICA COM ANEL</v>
          </cell>
          <cell r="C530" t="str">
            <v>UN</v>
          </cell>
          <cell r="D530">
            <v>301.93</v>
          </cell>
        </row>
        <row r="531">
          <cell r="A531" t="str">
            <v>73910/008</v>
          </cell>
          <cell r="B531" t="str">
            <v>PORTA DE MADEIRA COMPENSADA LISA PARA PINTURA, 1,20X2,10M, 2 FOLHAS, INCLUSO ADUELA 2A, ALIZAR 2A E DOBRADICA</v>
          </cell>
          <cell r="C531" t="str">
            <v>UN</v>
          </cell>
          <cell r="D531">
            <v>280.87</v>
          </cell>
        </row>
        <row r="532">
          <cell r="A532" t="str">
            <v>73910/009</v>
          </cell>
          <cell r="B532" t="str">
            <v>PORTA DE MADEIRA COMPENSADA LISA PARA CERA/VERNIZ, 1,20X2,10M, 2 FOLHAS, INCLUSO ADUELA 1A, ALIZAR 1A E DOBRADICA COM ANEL</v>
          </cell>
          <cell r="C532" t="str">
            <v>UN</v>
          </cell>
          <cell r="D532">
            <v>405.29</v>
          </cell>
        </row>
        <row r="533">
          <cell r="A533" t="str">
            <v>73910/010</v>
          </cell>
          <cell r="B533" t="str">
            <v>PORTA DE MADEIRA COMPENSADA LISA PARA PINTURA, 0,90X2,10M, INCLUSO ADUELA 2A, ALIZAR 2A E DOBRADICA</v>
          </cell>
          <cell r="C533" t="str">
            <v>UN</v>
          </cell>
          <cell r="D533">
            <v>211.02</v>
          </cell>
        </row>
        <row r="534">
          <cell r="A534" t="str">
            <v>73910/011</v>
          </cell>
          <cell r="B534" t="str">
            <v>PORTA DE MADEIRA COMPENSADA LISA PARA PINTURA, 1,60X2,10M, 2 FOLHAS, INCLUSO ADUELA 2A, ALIZAR 2A E DOBRADICA</v>
          </cell>
          <cell r="C534" t="str">
            <v>UN</v>
          </cell>
          <cell r="D534">
            <v>292.83</v>
          </cell>
        </row>
        <row r="535">
          <cell r="A535">
            <v>73934</v>
          </cell>
          <cell r="B535" t="str">
            <v>PORTA DURADOOR 60X210X3,5CM C/ADUELA 13CM E ALIZAR DE 3A C/DOBRADICA LATAO CROMADO</v>
          </cell>
          <cell r="C535"/>
          <cell r="D535"/>
        </row>
        <row r="536">
          <cell r="A536" t="str">
            <v>73934/001</v>
          </cell>
          <cell r="B536" t="str">
            <v>PORTA EM CHAPA DE FIBRA DE EUCALIPTO LISA PARA PINTURA, 0,80X2,10 M, INCLUSO ADUELA 3A, ALIZAR 3A E DOBRADICA</v>
          </cell>
          <cell r="C536" t="str">
            <v>UN</v>
          </cell>
          <cell r="D536">
            <v>210.82</v>
          </cell>
        </row>
        <row r="537">
          <cell r="A537" t="str">
            <v>73934/002</v>
          </cell>
          <cell r="B537" t="str">
            <v>PORTA EM CHAPA DE FIBRA DE EUCALIPTO LISA PARA PINTURA, 0,70X2,10 M, INCLUSO ADUELA 3A, ALIZAR 3A E DOBRADICA</v>
          </cell>
          <cell r="C537" t="str">
            <v>UN</v>
          </cell>
          <cell r="D537">
            <v>251.17</v>
          </cell>
        </row>
        <row r="538">
          <cell r="A538" t="str">
            <v>73934/003</v>
          </cell>
          <cell r="B538" t="str">
            <v>PORTA EM CHAPA DE FIBRA DE EUCALIPTO LISA PARA PINTURA, 0,60X2,10 M, INCLUSO ADUELA 3A, ALIZAR 3A E DOBRADICA</v>
          </cell>
          <cell r="C538" t="str">
            <v>UN</v>
          </cell>
          <cell r="D538">
            <v>246.39</v>
          </cell>
        </row>
        <row r="539">
          <cell r="A539">
            <v>74139</v>
          </cell>
          <cell r="B539" t="str">
            <v>PORTA P/SANITARIO C/LAMINADO, MARCO E FERRAGENS</v>
          </cell>
          <cell r="C539"/>
          <cell r="D539"/>
        </row>
        <row r="540">
          <cell r="A540" t="str">
            <v>74139/001</v>
          </cell>
          <cell r="B540" t="str">
            <v>PORTA DE MADEIRA PARA BANHEIRO EM COMPENSADO COM LAMINADO TEXTURIZADO0,80X1,60M, INCLUSO MARCO, DOBRADICAS E TARJETA TIPO LIVRE/OCUPADO</v>
          </cell>
          <cell r="C540" t="str">
            <v>UN</v>
          </cell>
          <cell r="D540">
            <v>186.76</v>
          </cell>
        </row>
        <row r="541">
          <cell r="A541" t="str">
            <v>74139/002</v>
          </cell>
          <cell r="B541" t="str">
            <v>PORTA DE MADEIRA PARA BANHEIRO EM COMPENSADO COM LAMINADO TEXTURIZADO0,60X1,60M, INCLUSO MARCO, DOBRADICAS E TARJETA TIPO LIVRE/OCUPADO</v>
          </cell>
          <cell r="C541" t="str">
            <v>UN</v>
          </cell>
          <cell r="D541">
            <v>162.44</v>
          </cell>
        </row>
        <row r="542">
          <cell r="A542">
            <v>90</v>
          </cell>
          <cell r="B542" t="str">
            <v>JANELA DE MADEIRA</v>
          </cell>
          <cell r="C542"/>
          <cell r="D542"/>
        </row>
        <row r="543">
          <cell r="A543">
            <v>73773</v>
          </cell>
          <cell r="B543" t="str">
            <v>DIVERSOS</v>
          </cell>
          <cell r="C543"/>
          <cell r="D543"/>
        </row>
        <row r="544">
          <cell r="A544" t="str">
            <v>73773/001</v>
          </cell>
          <cell r="B544" t="str">
            <v>QUADRO DE MADEIRA PARA APARELHO DE AR-CONDICIONADO COM ALIZAR, FIXADOEM TACO DE MADEIRA</v>
          </cell>
          <cell r="C544" t="str">
            <v>UN</v>
          </cell>
          <cell r="D544">
            <v>53.93</v>
          </cell>
        </row>
        <row r="545">
          <cell r="A545">
            <v>73813</v>
          </cell>
          <cell r="B545" t="str">
            <v>JANELA DE MADEIRA</v>
          </cell>
          <cell r="C545"/>
          <cell r="D545"/>
        </row>
        <row r="546">
          <cell r="A546" t="str">
            <v>73813/001</v>
          </cell>
          <cell r="B546" t="str">
            <v>JANELA DE ABRIR DE MADEIRA 1A COM ALMOFADA, 1,5X1,5M, INCLUSO GUARNICOES E DOBRADICAS</v>
          </cell>
          <cell r="C546" t="str">
            <v>UN</v>
          </cell>
          <cell r="D546">
            <v>640.73</v>
          </cell>
        </row>
        <row r="547">
          <cell r="A547">
            <v>91</v>
          </cell>
          <cell r="B547" t="str">
            <v>GUARDA-CORPO DE MADEIRA</v>
          </cell>
          <cell r="C547"/>
          <cell r="D547"/>
        </row>
        <row r="548">
          <cell r="A548">
            <v>73668</v>
          </cell>
          <cell r="B548" t="str">
            <v>GUARDA CORPO EM MADEIRA 1A SERRADA APARELHADA</v>
          </cell>
          <cell r="C548" t="str">
            <v>M</v>
          </cell>
          <cell r="D548">
            <v>71.83</v>
          </cell>
        </row>
        <row r="549">
          <cell r="A549">
            <v>92</v>
          </cell>
          <cell r="B549" t="str">
            <v>PORTA E/OU TAMPA DE FERRO</v>
          </cell>
          <cell r="C549"/>
          <cell r="D549"/>
        </row>
        <row r="550">
          <cell r="A550">
            <v>40678</v>
          </cell>
          <cell r="B550" t="str">
            <v>PORTA DE ABRIR PARA ABRIGO DE MEDIDORES E BOTIJOES, EM FERRO QUADRICULADO, COM GUARNICOES</v>
          </cell>
          <cell r="C550" t="str">
            <v>M2</v>
          </cell>
          <cell r="D550">
            <v>118.93</v>
          </cell>
        </row>
        <row r="551">
          <cell r="A551">
            <v>72140</v>
          </cell>
          <cell r="B551" t="str">
            <v>PORTA DE FERRO PARA LIXEIRA, DE ABRIR, TIPO CHAPA, 0,70X2,10M , COM GUARNICOES</v>
          </cell>
          <cell r="C551" t="str">
            <v>UN</v>
          </cell>
          <cell r="D551">
            <v>151.24</v>
          </cell>
        </row>
        <row r="552">
          <cell r="A552">
            <v>73632</v>
          </cell>
          <cell r="B552" t="str">
            <v>PORTA CORTA-FOGO 0,90X2,10X0,04M</v>
          </cell>
          <cell r="C552" t="str">
            <v>UN</v>
          </cell>
          <cell r="D552">
            <v>409.34</v>
          </cell>
        </row>
        <row r="553">
          <cell r="A553">
            <v>73933</v>
          </cell>
          <cell r="B553" t="str">
            <v>PORTA DE FERRO DE ABRIR</v>
          </cell>
          <cell r="C553"/>
          <cell r="D553"/>
        </row>
        <row r="554">
          <cell r="A554" t="str">
            <v>73933/001</v>
          </cell>
          <cell r="B554" t="str">
            <v>PORTA DE FERRO ABRIR TIPO GRADE COM CHAPA 0,87X2,10M, INCLUSO GUARNICOES</v>
          </cell>
          <cell r="C554" t="str">
            <v>M2</v>
          </cell>
          <cell r="D554">
            <v>160.21</v>
          </cell>
        </row>
        <row r="555">
          <cell r="A555" t="str">
            <v>73933/002</v>
          </cell>
          <cell r="B555" t="str">
            <v>PORTA DE FERRO ABRIR TIPO CHAPA LISA 0,87X2,10M, INCLUSO GUARNICOES</v>
          </cell>
          <cell r="C555" t="str">
            <v>M2</v>
          </cell>
          <cell r="D555">
            <v>188.36</v>
          </cell>
        </row>
        <row r="556">
          <cell r="A556" t="str">
            <v>73933/003</v>
          </cell>
          <cell r="B556" t="str">
            <v>PORTA DE FERRO, DE ABRIR, VENEZIANA SEM BANDEIRA SEM FERRAGENS</v>
          </cell>
          <cell r="C556" t="str">
            <v>M2</v>
          </cell>
          <cell r="D556">
            <v>170.45</v>
          </cell>
        </row>
        <row r="557">
          <cell r="A557" t="str">
            <v>73933/004</v>
          </cell>
          <cell r="B557" t="str">
            <v>PORTA DE FERRO, DE ABRIR, BARRA CHATA COM REQUADRO E GUARNIÇÃO</v>
          </cell>
          <cell r="C557" t="str">
            <v>M2</v>
          </cell>
          <cell r="D557">
            <v>151.66999999999999</v>
          </cell>
        </row>
        <row r="558">
          <cell r="A558">
            <v>74073</v>
          </cell>
          <cell r="B558" t="str">
            <v>ALÇAPÃO DE FERRO</v>
          </cell>
          <cell r="C558"/>
          <cell r="D558"/>
        </row>
        <row r="559">
          <cell r="A559" t="str">
            <v>74073/001</v>
          </cell>
          <cell r="B559" t="str">
            <v>ALCAPAO EM FERRO 0,6MX0,6M, INCLUSO FERRAGENS</v>
          </cell>
          <cell r="C559" t="str">
            <v>UN</v>
          </cell>
          <cell r="D559">
            <v>51.88</v>
          </cell>
        </row>
        <row r="560">
          <cell r="A560" t="str">
            <v>74073/002</v>
          </cell>
          <cell r="B560" t="str">
            <v>ALCAPAO EM FERRO 0,7MX0,7M, INCLUSO FERRAGENS</v>
          </cell>
          <cell r="C560" t="str">
            <v>UN</v>
          </cell>
          <cell r="D560">
            <v>60.22</v>
          </cell>
        </row>
        <row r="561">
          <cell r="A561">
            <v>74136</v>
          </cell>
          <cell r="B561" t="str">
            <v>PORTA DE AÇO DE ENROLAR</v>
          </cell>
          <cell r="C561"/>
          <cell r="D561"/>
        </row>
        <row r="562">
          <cell r="A562" t="str">
            <v>74136/001</v>
          </cell>
          <cell r="B562" t="str">
            <v>PORTA DE ACO DE ENROLAR TIPO GRADE, CHAPA 14</v>
          </cell>
          <cell r="C562" t="str">
            <v>M2</v>
          </cell>
          <cell r="D562">
            <v>495.18</v>
          </cell>
        </row>
        <row r="563">
          <cell r="A563" t="str">
            <v>74136/002</v>
          </cell>
          <cell r="B563" t="str">
            <v>PORTA DE ACO DE ENROLAR TIPO TIJOLINHO, VAZADA, CHAPA 24 RAIADA LARGA</v>
          </cell>
          <cell r="C563" t="str">
            <v>M2</v>
          </cell>
          <cell r="D563">
            <v>547.38</v>
          </cell>
        </row>
        <row r="564">
          <cell r="A564" t="str">
            <v>74136/003</v>
          </cell>
          <cell r="B564" t="str">
            <v>PORTA DE ACO DE ENROLAR ONDULADA CHAPA 24 RAIADA LARGA</v>
          </cell>
          <cell r="C564" t="str">
            <v>M2</v>
          </cell>
          <cell r="D564">
            <v>335.68</v>
          </cell>
        </row>
        <row r="565">
          <cell r="A565">
            <v>74232</v>
          </cell>
          <cell r="B565" t="str">
            <v>PORTA DE FERRO, DE ABRIR, CHAPA DOBRADA</v>
          </cell>
          <cell r="C565"/>
          <cell r="D565"/>
        </row>
        <row r="566">
          <cell r="A566" t="str">
            <v>74232/001</v>
          </cell>
          <cell r="B566" t="str">
            <v>PORTA DE CHAPA DE ACO PRE-ZINCADA, DE ABRIR, 0,87X2,1CM, COM POSTIGOPARA VIDRO</v>
          </cell>
          <cell r="C566" t="str">
            <v>UN</v>
          </cell>
          <cell r="D566">
            <v>390.2</v>
          </cell>
        </row>
        <row r="567">
          <cell r="A567">
            <v>93</v>
          </cell>
          <cell r="B567" t="str">
            <v>JANELA DE FERRO</v>
          </cell>
          <cell r="C567"/>
          <cell r="D567"/>
        </row>
        <row r="568">
          <cell r="A568">
            <v>6103</v>
          </cell>
          <cell r="B568" t="str">
            <v>JANELA BASCULANTE DE FERRO EM CANTONEIRA 5/8"X1/8", LINHA POPULAR</v>
          </cell>
          <cell r="C568" t="str">
            <v>M2</v>
          </cell>
          <cell r="D568">
            <v>277.47000000000003</v>
          </cell>
        </row>
        <row r="569">
          <cell r="A569">
            <v>6104</v>
          </cell>
          <cell r="B569" t="str">
            <v>JANELA BASCULANTE EM CHAPA DE ACO</v>
          </cell>
          <cell r="C569" t="str">
            <v>M2</v>
          </cell>
          <cell r="D569">
            <v>219.92</v>
          </cell>
        </row>
        <row r="570">
          <cell r="A570">
            <v>6126</v>
          </cell>
          <cell r="B570" t="str">
            <v>JANELA DE CORRER EM CHAPA DE ACO, COM 02 FOLHAS PARA VIDRO</v>
          </cell>
          <cell r="C570" t="str">
            <v>M2</v>
          </cell>
          <cell r="D570">
            <v>266.31</v>
          </cell>
        </row>
        <row r="571">
          <cell r="A571">
            <v>72148</v>
          </cell>
          <cell r="B571" t="str">
            <v>RETIRADA DE BATENTES METALICOS</v>
          </cell>
          <cell r="C571" t="str">
            <v>UN</v>
          </cell>
          <cell r="D571">
            <v>19.03</v>
          </cell>
        </row>
        <row r="572">
          <cell r="A572">
            <v>72149</v>
          </cell>
          <cell r="B572" t="str">
            <v>RECOLOCACAO DE BATENTES METALICOS, CONSIDERANDO REAPROVEITAMENTO DO MATERIAL</v>
          </cell>
          <cell r="C572" t="str">
            <v>UN</v>
          </cell>
          <cell r="D572">
            <v>20.62</v>
          </cell>
        </row>
        <row r="573">
          <cell r="A573">
            <v>73940</v>
          </cell>
          <cell r="B573" t="str">
            <v>JANELA DE CORRER, EM CHAPA DOBRADA, AÇO COM ADIÇÃO DE COBRE PRÉ-ZINCADO</v>
          </cell>
          <cell r="C573"/>
          <cell r="D573"/>
        </row>
        <row r="574">
          <cell r="A574" t="str">
            <v>73940/001</v>
          </cell>
          <cell r="B574" t="str">
            <v>JANELA DE CORRER EM CHAPA DE ACO DOBRADA, QUATRO FOLHAS, SEM DIVISAO HORIZONTAL, PARA VIDRO, 1,50X1,20M</v>
          </cell>
          <cell r="C574" t="str">
            <v>UN</v>
          </cell>
          <cell r="D574">
            <v>276.42</v>
          </cell>
        </row>
        <row r="575">
          <cell r="A575">
            <v>73945</v>
          </cell>
          <cell r="B575" t="str">
            <v>JANELA DE FERRO, DE CORRER, PARA VIDRO</v>
          </cell>
          <cell r="C575"/>
          <cell r="D575"/>
        </row>
        <row r="576">
          <cell r="A576" t="str">
            <v>73945/001</v>
          </cell>
          <cell r="B576" t="str">
            <v>JANELA DE CHAPA DOBRADA ACO DE CORRER, DUAS FOLHAS, DIVISAO HORIZONTAL</v>
          </cell>
          <cell r="C576" t="str">
            <v>M2</v>
          </cell>
          <cell r="D576">
            <v>264.44</v>
          </cell>
        </row>
        <row r="577">
          <cell r="A577">
            <v>73961</v>
          </cell>
          <cell r="B577" t="str">
            <v>JANELA MAXIM AIR</v>
          </cell>
          <cell r="C577"/>
          <cell r="D577"/>
        </row>
        <row r="578">
          <cell r="A578" t="str">
            <v>73961/001</v>
          </cell>
          <cell r="B578" t="str">
            <v>JANELA MAXIM AIR CHAPA DOBRADA</v>
          </cell>
          <cell r="C578" t="str">
            <v>M2</v>
          </cell>
          <cell r="D578">
            <v>293.24</v>
          </cell>
        </row>
        <row r="579">
          <cell r="A579">
            <v>73984</v>
          </cell>
          <cell r="B579" t="str">
            <v>JANELA DE FERRO, DE CORRER (SEM VIDRO E PINTURA)</v>
          </cell>
          <cell r="C579"/>
          <cell r="D579"/>
        </row>
        <row r="580">
          <cell r="A580" t="str">
            <v>73984/001</v>
          </cell>
          <cell r="B580" t="str">
            <v>JANELA DE CORRER EM CHAPA DE ACO, COM 04 FOLHAS PARA VIDRO, COM DIVISAO HORIZONTAL</v>
          </cell>
          <cell r="C580" t="str">
            <v>M2</v>
          </cell>
          <cell r="D580">
            <v>254.71</v>
          </cell>
        </row>
        <row r="581">
          <cell r="A581" t="str">
            <v>73984/002</v>
          </cell>
          <cell r="B581" t="str">
            <v>JANELA DE CORRER EM FERRO TIPO VENEZIANA, 02 FOLHAS, LINHA POPULAR</v>
          </cell>
          <cell r="C581" t="str">
            <v>M2</v>
          </cell>
          <cell r="D581">
            <v>427.5</v>
          </cell>
        </row>
        <row r="582">
          <cell r="A582">
            <v>94</v>
          </cell>
          <cell r="B582" t="str">
            <v>GRADE DE FERRO</v>
          </cell>
          <cell r="C582"/>
          <cell r="D582"/>
        </row>
        <row r="583">
          <cell r="A583">
            <v>73932</v>
          </cell>
          <cell r="B583" t="str">
            <v>GRADE DE FERRO, BARRA CHATA</v>
          </cell>
          <cell r="C583"/>
          <cell r="D583"/>
        </row>
        <row r="584">
          <cell r="A584" t="str">
            <v>73932/001</v>
          </cell>
          <cell r="B584" t="str">
            <v>GRADE DE FERRO EM BARRA CHATA 3/16"</v>
          </cell>
          <cell r="C584" t="str">
            <v>M2</v>
          </cell>
          <cell r="D584">
            <v>231.55</v>
          </cell>
        </row>
        <row r="585">
          <cell r="A585">
            <v>95</v>
          </cell>
          <cell r="B585" t="str">
            <v>GUARDA-CORPO DE FERRO</v>
          </cell>
          <cell r="C585"/>
          <cell r="D585"/>
        </row>
        <row r="586">
          <cell r="A586">
            <v>73631</v>
          </cell>
          <cell r="B586" t="str">
            <v>GUARDA-CORPO EM TUBO DE ACO GALVANIZADO 1 1/2"</v>
          </cell>
          <cell r="C586" t="str">
            <v>M2</v>
          </cell>
          <cell r="D586">
            <v>197.03</v>
          </cell>
        </row>
        <row r="587">
          <cell r="A587">
            <v>74195</v>
          </cell>
          <cell r="B587" t="str">
            <v>GUARDA-CORPO</v>
          </cell>
          <cell r="C587"/>
          <cell r="D587"/>
        </row>
        <row r="588">
          <cell r="A588" t="str">
            <v>74195/001</v>
          </cell>
          <cell r="B588" t="str">
            <v>GUARDA-CORPO COM CORRIMAO EM FERRO BARRA CHATA 3/16"</v>
          </cell>
          <cell r="C588" t="str">
            <v>M</v>
          </cell>
          <cell r="D588">
            <v>270.79000000000002</v>
          </cell>
        </row>
        <row r="589">
          <cell r="A589">
            <v>97</v>
          </cell>
          <cell r="B589" t="str">
            <v>ESCADAS/CORRIMAOS</v>
          </cell>
          <cell r="C589"/>
          <cell r="D589"/>
        </row>
        <row r="590">
          <cell r="A590">
            <v>73665</v>
          </cell>
          <cell r="B590" t="str">
            <v>ESCADA TIPO MARINHEIRO EM ACO CA-50 9,52MM, INCLUSO PINTURA COM FUNDOANTI-OXIDANTE</v>
          </cell>
          <cell r="C590" t="str">
            <v>M</v>
          </cell>
          <cell r="D590">
            <v>32.56</v>
          </cell>
        </row>
        <row r="591">
          <cell r="A591">
            <v>73669</v>
          </cell>
          <cell r="B591" t="str">
            <v>CORRIMAO EM MADEIRA 1A 2,5X30CM</v>
          </cell>
          <cell r="C591" t="str">
            <v>M</v>
          </cell>
          <cell r="D591">
            <v>39.950000000000003</v>
          </cell>
        </row>
        <row r="592">
          <cell r="A592">
            <v>74072</v>
          </cell>
          <cell r="B592" t="str">
            <v>CORRIMÃO DE FERRO</v>
          </cell>
          <cell r="C592"/>
          <cell r="D592"/>
        </row>
        <row r="593">
          <cell r="A593" t="str">
            <v>74072/001</v>
          </cell>
          <cell r="B593" t="str">
            <v>CORRIMAO EM TUBO ACO GALVANIZADO 3/4" COM BRACADEIRA</v>
          </cell>
          <cell r="C593" t="str">
            <v>M</v>
          </cell>
          <cell r="D593">
            <v>37.57</v>
          </cell>
        </row>
        <row r="594">
          <cell r="A594" t="str">
            <v>74072/002</v>
          </cell>
          <cell r="B594" t="str">
            <v>CORRIMAO EM TUBO ACO GALVANIZADO 2 1/2" COM BRACADEIRA</v>
          </cell>
          <cell r="C594" t="str">
            <v>M</v>
          </cell>
          <cell r="D594">
            <v>73.19</v>
          </cell>
        </row>
        <row r="595">
          <cell r="A595" t="str">
            <v>74072/003</v>
          </cell>
          <cell r="B595" t="str">
            <v>CORRIMAO EM TUBO ACO GALVANIZADO 1 1/4" COM BRACADEIRA</v>
          </cell>
          <cell r="C595" t="str">
            <v>M</v>
          </cell>
          <cell r="D595">
            <v>48.74</v>
          </cell>
        </row>
        <row r="596">
          <cell r="A596">
            <v>74103</v>
          </cell>
          <cell r="B596" t="str">
            <v>ESCADA MARINHEIRO EM FERRO CA-50, D=1/2" (12.5MM), L=0,3M, SEM PROTEÇÃO, INCLUINDO PINTURA ANTI-CORROSIVA (INCLUSIVE FORNECIMENTO E INSTALAÇÃO)</v>
          </cell>
          <cell r="C596"/>
          <cell r="D596"/>
        </row>
        <row r="597">
          <cell r="A597" t="str">
            <v>74103/001</v>
          </cell>
          <cell r="B597" t="str">
            <v>ESCADA TIPO MARINHEIRO EM ACO CA-50 12,5", INCLUSO PINTURA COM FUNDOANTI-OXIDANTE</v>
          </cell>
          <cell r="C597" t="str">
            <v>M</v>
          </cell>
          <cell r="D597">
            <v>40.15</v>
          </cell>
        </row>
        <row r="598">
          <cell r="A598">
            <v>74194</v>
          </cell>
          <cell r="B598" t="str">
            <v>ESCADA MARINHEIRO</v>
          </cell>
          <cell r="C598"/>
          <cell r="D598"/>
        </row>
        <row r="599">
          <cell r="A599" t="str">
            <v>74194/001</v>
          </cell>
          <cell r="B599" t="str">
            <v>ESCADA TIPO MARINHEIRO EM TUBO ACO GALVANIZADO 1 1/2" 5 DEGRAUS</v>
          </cell>
          <cell r="C599" t="str">
            <v>M</v>
          </cell>
          <cell r="D599">
            <v>156.35</v>
          </cell>
        </row>
        <row r="600">
          <cell r="A600">
            <v>98</v>
          </cell>
          <cell r="B600" t="str">
            <v>PORTA E/OU TAMPA DE ALUMINIO</v>
          </cell>
          <cell r="C600"/>
          <cell r="D600"/>
        </row>
        <row r="601">
          <cell r="A601">
            <v>68050</v>
          </cell>
          <cell r="B601" t="str">
            <v>PORTA DE CORRER EM ALUMINIO, PERFIL SERIE 25, COM 02 FOLHAS PARA VIDRO</v>
          </cell>
          <cell r="C601" t="str">
            <v>M2</v>
          </cell>
          <cell r="D601">
            <v>274.33</v>
          </cell>
        </row>
        <row r="602">
          <cell r="A602">
            <v>74071</v>
          </cell>
          <cell r="B602" t="str">
            <v>PORTA DE ALUMÍNIO, DE ABRIR</v>
          </cell>
          <cell r="C602"/>
          <cell r="D602"/>
        </row>
        <row r="603">
          <cell r="A603" t="str">
            <v>74071/001</v>
          </cell>
          <cell r="B603" t="str">
            <v>PORTA DE ABRIR EM ALUMINIO TIPO CHAPA CORRUGADA, PERFIL SERIE 25, COMGUARNICOES</v>
          </cell>
          <cell r="C603" t="str">
            <v>M2</v>
          </cell>
          <cell r="D603">
            <v>354.74</v>
          </cell>
        </row>
        <row r="604">
          <cell r="A604" t="str">
            <v>74071/002</v>
          </cell>
          <cell r="B604" t="str">
            <v>PORTA DE ABRIR EM ALUMINIO TIPO VENEZIANA, PERFIL SERIE 25, COM GUARNICOES</v>
          </cell>
          <cell r="C604" t="str">
            <v>M2</v>
          </cell>
          <cell r="D604">
            <v>356.23</v>
          </cell>
        </row>
        <row r="605">
          <cell r="A605">
            <v>99</v>
          </cell>
          <cell r="B605" t="str">
            <v>GUARDA-CORPO/GRADE DE ALUMINIO</v>
          </cell>
          <cell r="C605"/>
          <cell r="D605"/>
        </row>
        <row r="606">
          <cell r="A606">
            <v>73737</v>
          </cell>
          <cell r="B606" t="str">
            <v>GRADIL ALUMINIO P/VARANDA</v>
          </cell>
          <cell r="C606"/>
          <cell r="D606"/>
        </row>
        <row r="607">
          <cell r="A607" t="str">
            <v>73737/001</v>
          </cell>
          <cell r="B607" t="str">
            <v>GRADIL DE ALUMINIO ANODIZADO TIPO BARRA CHATA PARA VARANDAS, ALTURA 0,4M</v>
          </cell>
          <cell r="C607" t="str">
            <v>M</v>
          </cell>
          <cell r="D607">
            <v>128.49</v>
          </cell>
        </row>
        <row r="608">
          <cell r="A608" t="str">
            <v>73737/002</v>
          </cell>
          <cell r="B608" t="str">
            <v>GRADIL DE ALUMINIO ANODIZADO TIPO BARRA CHATA PARA VARANDAS, ALTURA 1,0M</v>
          </cell>
          <cell r="C608" t="str">
            <v>M</v>
          </cell>
          <cell r="D608">
            <v>291.39999999999998</v>
          </cell>
        </row>
        <row r="609">
          <cell r="A609" t="str">
            <v>73737/003</v>
          </cell>
          <cell r="B609" t="str">
            <v>GRADIL DE ALUMINIO ANODIZADO TIPO BARRA CHATA PARA VARANDAS, ALTURA 1,2M</v>
          </cell>
          <cell r="C609" t="str">
            <v>M</v>
          </cell>
          <cell r="D609">
            <v>343.82</v>
          </cell>
        </row>
        <row r="610">
          <cell r="A610">
            <v>100</v>
          </cell>
          <cell r="B610" t="str">
            <v>FERRAGENS PARA PORTAS</v>
          </cell>
          <cell r="C610"/>
          <cell r="D610"/>
        </row>
        <row r="611">
          <cell r="A611">
            <v>73736</v>
          </cell>
          <cell r="B611" t="str">
            <v>FORNECIMENTO E ASSENTAMENTO DE FERRAGENS</v>
          </cell>
          <cell r="C611"/>
          <cell r="D611"/>
        </row>
        <row r="612">
          <cell r="A612" t="str">
            <v>73736/001</v>
          </cell>
          <cell r="B612" t="str">
            <v>DOBRADICA TIPO VAI E VEM EM LATAO POLIDO 3"</v>
          </cell>
          <cell r="C612" t="str">
            <v>UN</v>
          </cell>
          <cell r="D612">
            <v>25.86</v>
          </cell>
        </row>
        <row r="613">
          <cell r="A613">
            <v>74068</v>
          </cell>
          <cell r="B613" t="str">
            <v>CONJUNTO FERRAGENS CILINDRO 330/ROSETA 303/MACANETA TIPO ALAVANCA LATAO CROMADO LA FONTE</v>
          </cell>
          <cell r="C613"/>
          <cell r="D613"/>
        </row>
        <row r="614">
          <cell r="A614" t="str">
            <v>74068/001</v>
          </cell>
          <cell r="B614" t="str">
            <v>CONJUNTO FERRAGENS CILINDRO 330/ROSETA 303/MACANETA TIPO ALAVANCA LATAO CROMADO LA FONTE</v>
          </cell>
          <cell r="C614" t="str">
            <v>UN</v>
          </cell>
          <cell r="D614">
            <v>383.8</v>
          </cell>
        </row>
        <row r="615">
          <cell r="A615" t="str">
            <v>74068/002</v>
          </cell>
          <cell r="B615" t="str">
            <v>FECHADURA DE EMBUTIR COMPLETA, PARA PORTAS EXTERNAS, PADRAO DE ACABAMENTO POPULAR</v>
          </cell>
          <cell r="C615" t="str">
            <v>UN</v>
          </cell>
          <cell r="D615">
            <v>51.85</v>
          </cell>
        </row>
        <row r="616">
          <cell r="A616" t="str">
            <v>74068/003</v>
          </cell>
          <cell r="B616" t="str">
            <v>FECHADURA DE EMBUTIR COMPLETA, PARA PORTAS EXTERNAS, PADRAO DE ACABAMENTO SUPERIOR</v>
          </cell>
          <cell r="C616" t="str">
            <v>UN</v>
          </cell>
          <cell r="D616">
            <v>189.82</v>
          </cell>
        </row>
        <row r="617">
          <cell r="A617" t="str">
            <v>74068/004</v>
          </cell>
          <cell r="B617" t="str">
            <v>FECHADURA DE EMBUTIR COMPLETA, PARA PORTAS EXTERNAS 2 FOLHAS, PADRAO DE ACABAMENTO POPULAR</v>
          </cell>
          <cell r="C617" t="str">
            <v>UN</v>
          </cell>
          <cell r="D617">
            <v>142.16999999999999</v>
          </cell>
        </row>
        <row r="618">
          <cell r="A618" t="str">
            <v>74068/005</v>
          </cell>
          <cell r="B618" t="str">
            <v>FECHADURA DE SOBREPOR PARA PORTAS EXTERNAS, FERRO PINTADO COM MACANETA</v>
          </cell>
          <cell r="C618" t="str">
            <v>UN</v>
          </cell>
          <cell r="D618">
            <v>52.27</v>
          </cell>
        </row>
        <row r="619">
          <cell r="A619" t="str">
            <v>74068/006</v>
          </cell>
          <cell r="B619" t="str">
            <v>FECHADURA DE EMBUTIR COMPLETA, PARA PORTAS EXTERNAS, PADRAO DE ACABAMENTO MEDIO</v>
          </cell>
          <cell r="C619" t="str">
            <v>UN</v>
          </cell>
          <cell r="D619">
            <v>110.29</v>
          </cell>
        </row>
        <row r="620">
          <cell r="A620">
            <v>74069</v>
          </cell>
          <cell r="B620" t="str">
            <v>CONJUNTO FERRAGENS LATAO CROMADO TRANQUETA COMPLETA LINHA LUXO</v>
          </cell>
          <cell r="C620"/>
          <cell r="D620"/>
        </row>
        <row r="621">
          <cell r="A621" t="str">
            <v>74069/001</v>
          </cell>
          <cell r="B621" t="str">
            <v>FECHADURA DE EMBUTIR COMPLETA, PARA PORTAS DE BANHEIRO, PADRAO DE ACABAMENTO POPULAR</v>
          </cell>
          <cell r="C621" t="str">
            <v>UN</v>
          </cell>
          <cell r="D621">
            <v>44.67</v>
          </cell>
        </row>
        <row r="622">
          <cell r="A622" t="str">
            <v>74069/002</v>
          </cell>
          <cell r="B622" t="str">
            <v>FECHADURA DE EMBUTIR COMPLETA, PARA PORTAS DE BANHEIRO, PADRAO DE ACABAMENTO SUPERIOR</v>
          </cell>
          <cell r="C622" t="str">
            <v>UN</v>
          </cell>
          <cell r="D622">
            <v>160.31</v>
          </cell>
        </row>
        <row r="623">
          <cell r="A623">
            <v>74070</v>
          </cell>
          <cell r="B623" t="str">
            <v>CONJUNTO FERRAGEM GORGES COMPLETA LINHA MEDIA</v>
          </cell>
          <cell r="C623"/>
          <cell r="D623"/>
        </row>
        <row r="624">
          <cell r="A624" t="str">
            <v>74070/001</v>
          </cell>
          <cell r="B624" t="str">
            <v>FECHADURA DE EMBUTIR COMPLETA, PARA PORTAS INTERNAS, PADRAO DE ACABAMENTO SUPERIOR</v>
          </cell>
          <cell r="C624" t="str">
            <v>UN</v>
          </cell>
          <cell r="D624">
            <v>136.72999999999999</v>
          </cell>
        </row>
        <row r="625">
          <cell r="A625" t="str">
            <v>74070/003</v>
          </cell>
          <cell r="B625" t="str">
            <v>FECHADURA DE EMBUTIR COMPLETA, PARA PORTAS INTERNAS, PADRAO DE ACABAMENTO POPULAR</v>
          </cell>
          <cell r="C625" t="str">
            <v>UN</v>
          </cell>
          <cell r="D625">
            <v>44.17</v>
          </cell>
        </row>
        <row r="626">
          <cell r="A626" t="str">
            <v>74070/004</v>
          </cell>
          <cell r="B626" t="str">
            <v>FECHADURA DE EMBUTIR COMPLETA, PARA PORTAS INTERNAS, PADRAO DE ACABAMENTO MEDIO</v>
          </cell>
          <cell r="C626" t="str">
            <v>UN</v>
          </cell>
          <cell r="D626">
            <v>75.150000000000006</v>
          </cell>
        </row>
        <row r="627">
          <cell r="A627">
            <v>102</v>
          </cell>
          <cell r="B627" t="str">
            <v>FERRAGENS DIVERSAS</v>
          </cell>
          <cell r="C627"/>
          <cell r="D627"/>
        </row>
        <row r="628">
          <cell r="A628">
            <v>74046</v>
          </cell>
          <cell r="B628" t="str">
            <v>TARJETA</v>
          </cell>
          <cell r="C628"/>
          <cell r="D628"/>
        </row>
        <row r="629">
          <cell r="A629" t="str">
            <v>74046/001</v>
          </cell>
          <cell r="B629" t="str">
            <v>TARJETA DE FERRO CROMADO DE SOBREPOR 2"</v>
          </cell>
          <cell r="C629" t="str">
            <v>UN</v>
          </cell>
          <cell r="D629">
            <v>5.38</v>
          </cell>
        </row>
        <row r="630">
          <cell r="A630" t="str">
            <v>74046/002</v>
          </cell>
          <cell r="B630" t="str">
            <v>TARJETA TIPO LIVRE/OCUPADO PARA PORTA DE BANHEIRO</v>
          </cell>
          <cell r="C630" t="str">
            <v>UN</v>
          </cell>
          <cell r="D630">
            <v>25.75</v>
          </cell>
        </row>
        <row r="631">
          <cell r="A631">
            <v>74047</v>
          </cell>
          <cell r="B631" t="str">
            <v>DOBRADICA</v>
          </cell>
          <cell r="C631"/>
          <cell r="D631"/>
        </row>
        <row r="632">
          <cell r="A632" t="str">
            <v>74047/001</v>
          </cell>
          <cell r="B632" t="str">
            <v>DOBRADICA EM FERRO CROMADO 3X3", SEM ANEIS</v>
          </cell>
          <cell r="C632" t="str">
            <v>UN</v>
          </cell>
          <cell r="D632">
            <v>7.38</v>
          </cell>
        </row>
        <row r="633">
          <cell r="A633" t="str">
            <v>74047/002</v>
          </cell>
          <cell r="B633" t="str">
            <v>DOBRADICA EM ACO ZINCADO 3X3", SEM ANEIS</v>
          </cell>
          <cell r="C633" t="str">
            <v>UN</v>
          </cell>
          <cell r="D633">
            <v>7.41</v>
          </cell>
        </row>
        <row r="634">
          <cell r="A634" t="str">
            <v>74047/003</v>
          </cell>
          <cell r="B634" t="str">
            <v>DOBRADICA EM LATAO CROMADO 3X3", COM ANEIS</v>
          </cell>
          <cell r="C634" t="str">
            <v>UN</v>
          </cell>
          <cell r="D634">
            <v>13.43</v>
          </cell>
        </row>
        <row r="635">
          <cell r="A635" t="str">
            <v>74047/004</v>
          </cell>
          <cell r="B635" t="str">
            <v>DOBRADICA LATAO CROMADO 3 X 2 1/2"</v>
          </cell>
          <cell r="C635" t="str">
            <v>UN</v>
          </cell>
          <cell r="D635">
            <v>9.49</v>
          </cell>
        </row>
        <row r="636">
          <cell r="A636" t="str">
            <v>74047/005</v>
          </cell>
          <cell r="B636" t="str">
            <v>DOBRADICA EM FERRO GALVANIZADO 1 3/4 X2", COM ANEIS</v>
          </cell>
          <cell r="C636" t="str">
            <v>UN</v>
          </cell>
          <cell r="D636">
            <v>5.51</v>
          </cell>
        </row>
        <row r="637">
          <cell r="A637" t="str">
            <v>74047/006</v>
          </cell>
          <cell r="B637" t="str">
            <v>DOBRADICA EM FERRO CROMADO 2X1", COM ANEIS</v>
          </cell>
          <cell r="C637" t="str">
            <v>UN</v>
          </cell>
          <cell r="D637">
            <v>7</v>
          </cell>
        </row>
        <row r="638">
          <cell r="A638" t="str">
            <v>74047/007</v>
          </cell>
          <cell r="B638" t="str">
            <v>DOBRADICA EM FERRO CROMADO 3X2 1/2", SEM ANEIS</v>
          </cell>
          <cell r="C638" t="str">
            <v>UN</v>
          </cell>
          <cell r="D638">
            <v>6.87</v>
          </cell>
        </row>
        <row r="639">
          <cell r="A639" t="str">
            <v>74047/008</v>
          </cell>
          <cell r="B639" t="str">
            <v>DOBRADICA EM FERRO GALVANIZADO 4X3", COM ANEIS</v>
          </cell>
          <cell r="C639" t="str">
            <v>UN</v>
          </cell>
          <cell r="D639">
            <v>7.1</v>
          </cell>
        </row>
        <row r="640">
          <cell r="A640">
            <v>74084</v>
          </cell>
          <cell r="B640" t="str">
            <v>PORTA CADEADO</v>
          </cell>
          <cell r="C640"/>
          <cell r="D640"/>
        </row>
        <row r="641">
          <cell r="A641" t="str">
            <v>74084/001</v>
          </cell>
          <cell r="B641" t="str">
            <v>PORTA CADEADO COM CADEADO DE ACO 45MM</v>
          </cell>
          <cell r="C641" t="str">
            <v>UN</v>
          </cell>
          <cell r="D641">
            <v>30.59</v>
          </cell>
        </row>
        <row r="642">
          <cell r="A642">
            <v>103</v>
          </cell>
          <cell r="B642" t="str">
            <v>VIDROS/ESPELHOS</v>
          </cell>
          <cell r="C642"/>
          <cell r="D642"/>
        </row>
        <row r="643">
          <cell r="A643">
            <v>72116</v>
          </cell>
          <cell r="B643" t="str">
            <v>VIDRO LISO COMUM TRANSPARENTE, ESPESSURA 3MM</v>
          </cell>
          <cell r="C643" t="str">
            <v>M2</v>
          </cell>
          <cell r="D643">
            <v>66.84</v>
          </cell>
        </row>
        <row r="644">
          <cell r="A644">
            <v>72117</v>
          </cell>
          <cell r="B644" t="str">
            <v>VIDRO LISO COMUM TRANSPARENTE, ESPESSURA 4MM</v>
          </cell>
          <cell r="C644" t="str">
            <v>M2</v>
          </cell>
          <cell r="D644">
            <v>86.34</v>
          </cell>
        </row>
        <row r="645">
          <cell r="A645">
            <v>72118</v>
          </cell>
          <cell r="B645" t="str">
            <v>VIDRO TEMPERADO INCOLOR, ESPESSURA 6MM</v>
          </cell>
          <cell r="C645" t="str">
            <v>M2</v>
          </cell>
          <cell r="D645">
            <v>143.16999999999999</v>
          </cell>
        </row>
        <row r="646">
          <cell r="A646">
            <v>72119</v>
          </cell>
          <cell r="B646" t="str">
            <v>VIDRO TEMPERADO INCOLOR, ESPESSURA 8MM</v>
          </cell>
          <cell r="C646" t="str">
            <v>M2</v>
          </cell>
          <cell r="D646">
            <v>169.32</v>
          </cell>
        </row>
        <row r="647">
          <cell r="A647">
            <v>72120</v>
          </cell>
          <cell r="B647" t="str">
            <v>VIDRO TEMPERADO INCOLOR, ESPESSURA 10MM</v>
          </cell>
          <cell r="C647" t="str">
            <v>M2</v>
          </cell>
          <cell r="D647">
            <v>198.77</v>
          </cell>
        </row>
        <row r="648">
          <cell r="A648">
            <v>72121</v>
          </cell>
          <cell r="B648" t="str">
            <v>VIDRO TEMPERADO COLORIDO, ESPESSURA 10MM</v>
          </cell>
          <cell r="C648" t="str">
            <v>M2</v>
          </cell>
          <cell r="D648">
            <v>235.84</v>
          </cell>
        </row>
        <row r="649">
          <cell r="A649">
            <v>72122</v>
          </cell>
          <cell r="B649" t="str">
            <v>VIDRO FANTASIA TIPO CANELADO, ESPESSURA 4MM</v>
          </cell>
          <cell r="C649" t="str">
            <v>M2</v>
          </cell>
          <cell r="D649">
            <v>67.64</v>
          </cell>
        </row>
        <row r="650">
          <cell r="A650">
            <v>72123</v>
          </cell>
          <cell r="B650" t="str">
            <v>VIDRO ARAMADO, ESPESSURA 7MM</v>
          </cell>
          <cell r="C650" t="str">
            <v>M2</v>
          </cell>
          <cell r="D650">
            <v>223.47</v>
          </cell>
        </row>
        <row r="651">
          <cell r="A651">
            <v>73838</v>
          </cell>
          <cell r="B651" t="str">
            <v>PORTA DE VIDRO TEMPERADO</v>
          </cell>
          <cell r="C651"/>
          <cell r="D651"/>
        </row>
        <row r="652">
          <cell r="A652" t="str">
            <v>73838/001</v>
          </cell>
          <cell r="B652" t="str">
            <v>PORTA DE VIDRO TEMPERADO, 0,9X2,10M, ESPESSURA 10MM, INCLUSIVE ACESSORIOS</v>
          </cell>
          <cell r="C652" t="str">
            <v>UN</v>
          </cell>
          <cell r="D652">
            <v>1387.51</v>
          </cell>
        </row>
        <row r="653">
          <cell r="A653">
            <v>74125</v>
          </cell>
          <cell r="B653" t="str">
            <v>ESPELHO C/MOLDURA</v>
          </cell>
          <cell r="C653"/>
          <cell r="D653"/>
        </row>
        <row r="654">
          <cell r="A654" t="str">
            <v>74125/001</v>
          </cell>
          <cell r="B654" t="str">
            <v>ESPELHO CRISTAL ESPESSURA 4MM, COM MOLDURA DE MADEIRA</v>
          </cell>
          <cell r="C654" t="str">
            <v>M2</v>
          </cell>
          <cell r="D654">
            <v>230.16</v>
          </cell>
        </row>
        <row r="655">
          <cell r="A655" t="str">
            <v>74125/002</v>
          </cell>
          <cell r="B655" t="str">
            <v>ESPELHO CRISTAL ESPESSURA 4MM, COM MOLDURA EM ALUMINIO E COMPENSADO 6MM PLASTIFICADO COLADO</v>
          </cell>
          <cell r="C655" t="str">
            <v>M2</v>
          </cell>
          <cell r="D655">
            <v>293.19</v>
          </cell>
        </row>
        <row r="656">
          <cell r="A656">
            <v>105</v>
          </cell>
          <cell r="B656" t="str">
            <v>PORTOES DE MADEIRA/FERRO/ALUMINIO</v>
          </cell>
          <cell r="C656"/>
          <cell r="D656"/>
        </row>
        <row r="657">
          <cell r="A657">
            <v>68054</v>
          </cell>
          <cell r="B657" t="str">
            <v>PORTAO DE FERRO EM CHAPA PLANA 14"</v>
          </cell>
          <cell r="C657" t="str">
            <v>M2</v>
          </cell>
          <cell r="D657">
            <v>137.91999999999999</v>
          </cell>
        </row>
        <row r="658">
          <cell r="A658">
            <v>74100</v>
          </cell>
          <cell r="B658" t="str">
            <v>PE-A.43 - PORTÃO DE FERRO COM FERRAGENS SEM PINTURA</v>
          </cell>
          <cell r="C658"/>
          <cell r="D658"/>
        </row>
        <row r="659">
          <cell r="A659" t="str">
            <v>74100/001</v>
          </cell>
          <cell r="B659" t="str">
            <v>PORTAO DE FERRO COM VARA 1/2", COM REQUADRO</v>
          </cell>
          <cell r="C659" t="str">
            <v>M2</v>
          </cell>
          <cell r="D659">
            <v>126.19</v>
          </cell>
        </row>
        <row r="660">
          <cell r="A660">
            <v>74238</v>
          </cell>
          <cell r="B660" t="str">
            <v>FABRICACAO E INSTALACAO DE PORTAO PARA ENTRADA DE VEICULOS - MMA</v>
          </cell>
          <cell r="C660"/>
          <cell r="D660"/>
        </row>
        <row r="661">
          <cell r="A661" t="str">
            <v>74238/001</v>
          </cell>
          <cell r="B661" t="str">
            <v>PORTAO EM TELA RIGIDA E MOLDURA EM ACO COM DUAS FOLHAS DE ABRIR 2X3,50MX1,80M, INCLUSO CADEADO, FUNDO OXIDO FERRO/ZARCAO UMA DEMAO E PINTURAESMALTE DUAS DEMAOS</v>
          </cell>
          <cell r="C661" t="str">
            <v>UN</v>
          </cell>
          <cell r="D661">
            <v>2053.4899999999998</v>
          </cell>
        </row>
        <row r="662">
          <cell r="A662" t="str">
            <v>74238/002</v>
          </cell>
          <cell r="B662" t="str">
            <v>PORTAO EM TELA ARAME GALVANIZADO N.12 MALHA 2" E MOLDURA EM TUBOS DE ACO COM DUAS FOLHAS DE ABRIR, INCLUSO FERRAGENS</v>
          </cell>
          <cell r="C662" t="str">
            <v>M2</v>
          </cell>
          <cell r="D662">
            <v>509.57</v>
          </cell>
        </row>
        <row r="663">
          <cell r="A663">
            <v>222</v>
          </cell>
          <cell r="B663" t="str">
            <v>JANELA DE ALUMINIO</v>
          </cell>
          <cell r="C663"/>
          <cell r="D663"/>
        </row>
        <row r="664">
          <cell r="A664">
            <v>68052</v>
          </cell>
          <cell r="B664" t="str">
            <v>JANELA ALUMINIO, BASCULANTE, SERIE 25</v>
          </cell>
          <cell r="C664" t="str">
            <v>M2</v>
          </cell>
          <cell r="D664">
            <v>548.9</v>
          </cell>
        </row>
        <row r="665">
          <cell r="A665">
            <v>73809</v>
          </cell>
          <cell r="B665" t="str">
            <v>JANELA DE ALUMINIO, TIPO CORRER OU MAXIMAR, CONVENCIONAL, INCLUSIVE ASSENTAMENTO</v>
          </cell>
          <cell r="C665"/>
          <cell r="D665"/>
        </row>
        <row r="666">
          <cell r="A666" t="str">
            <v>73809/001</v>
          </cell>
          <cell r="B666" t="str">
            <v>JANELA DE ALUMINIO TIPO MAXIM-AIR, SERIE 25</v>
          </cell>
          <cell r="C666" t="str">
            <v>M2</v>
          </cell>
          <cell r="D666">
            <v>590.97</v>
          </cell>
        </row>
        <row r="667">
          <cell r="A667">
            <v>74067</v>
          </cell>
          <cell r="B667" t="str">
            <v>JANELA DE ALUMÍNIO, DE CORRER</v>
          </cell>
          <cell r="C667"/>
          <cell r="D667"/>
        </row>
        <row r="668">
          <cell r="A668" t="str">
            <v>74067/001</v>
          </cell>
          <cell r="B668" t="str">
            <v>JANELA ALUMINIO DE CORRER, 2 FOLHAS PARA VIDRO, SEM BANDEIRA, LINHA 25</v>
          </cell>
          <cell r="C668" t="str">
            <v>M2</v>
          </cell>
          <cell r="D668">
            <v>546.01</v>
          </cell>
        </row>
        <row r="669">
          <cell r="A669" t="str">
            <v>74067/002</v>
          </cell>
          <cell r="B669" t="str">
            <v>JANELA ALUMINIO DE CORRER, 2 FOLHAS PARA VIDRO, COM BANDEIRA, LINHA 25</v>
          </cell>
          <cell r="C669" t="str">
            <v>M2</v>
          </cell>
          <cell r="D669">
            <v>686.73</v>
          </cell>
        </row>
        <row r="670">
          <cell r="A670" t="str">
            <v>74067/003</v>
          </cell>
          <cell r="B670" t="str">
            <v>JANELA ALUMINIO DE CORRER, VENEZIANA, COM BANDEIRA, LINHA 25</v>
          </cell>
          <cell r="C670" t="str">
            <v>M2</v>
          </cell>
          <cell r="D670">
            <v>832.89</v>
          </cell>
        </row>
        <row r="671">
          <cell r="A671" t="str">
            <v>74067/004</v>
          </cell>
          <cell r="B671" t="str">
            <v>JANELA ALUMINIO DE CORRER, VENEZIANA, SEM BANDEIRA, LINHA 25</v>
          </cell>
          <cell r="C671" t="str">
            <v>M2</v>
          </cell>
          <cell r="D671">
            <v>721.6</v>
          </cell>
        </row>
        <row r="672">
          <cell r="A672">
            <v>304</v>
          </cell>
          <cell r="B672" t="str">
            <v>PERFIL/CANTONEIRA/BARRA</v>
          </cell>
          <cell r="C672"/>
          <cell r="D672"/>
        </row>
        <row r="673">
          <cell r="A673">
            <v>73908</v>
          </cell>
          <cell r="B673" t="str">
            <v>CANTONEIRA DE ALUMÍNIO</v>
          </cell>
          <cell r="C673"/>
          <cell r="D673"/>
        </row>
        <row r="674">
          <cell r="A674" t="str">
            <v>73908/001</v>
          </cell>
          <cell r="B674" t="str">
            <v>CANTONEIRA DE ALUMINIO 2X2”, PARA PROTECAO DE QUINA DE PAREDE</v>
          </cell>
          <cell r="C674" t="str">
            <v>M</v>
          </cell>
          <cell r="D674">
            <v>27.6</v>
          </cell>
        </row>
        <row r="675">
          <cell r="A675" t="str">
            <v>73908/002</v>
          </cell>
          <cell r="B675" t="str">
            <v>CANTONEIRA DE ALUMINIO 1X1" , PARA PROTECAO DE QUINA DE PAREDE</v>
          </cell>
          <cell r="C675" t="str">
            <v>M</v>
          </cell>
          <cell r="D675">
            <v>18.440000000000001</v>
          </cell>
        </row>
        <row r="676">
          <cell r="A676" t="str">
            <v>FOMA</v>
          </cell>
          <cell r="B676" t="str">
            <v>FORNECIMENTO DE MATERIAIS E EQUIPAMENTOS</v>
          </cell>
          <cell r="C676"/>
          <cell r="D676"/>
        </row>
        <row r="677">
          <cell r="A677">
            <v>284</v>
          </cell>
          <cell r="B677" t="str">
            <v>FORNEC. DE MAT. BRITADO C/OU S/CARGA, DESCARGA E TRANSPORTE</v>
          </cell>
          <cell r="C677"/>
          <cell r="D677"/>
        </row>
        <row r="678">
          <cell r="A678">
            <v>6515</v>
          </cell>
          <cell r="B678" t="str">
            <v>FORNECIMENTO E LANCAMENTO DE BRITA N. 4 P/ENVOLTORIA INTERNA DO SUMIDOURO P/ O EFLUENTE LIQUIDO DA FOSSA SEPTICA, D INT = 300 CM / H INT = 660 CM (P/ COMP.11516/1)</v>
          </cell>
          <cell r="C678" t="str">
            <v>M3</v>
          </cell>
          <cell r="D678">
            <v>2341</v>
          </cell>
        </row>
        <row r="679">
          <cell r="A679">
            <v>74119</v>
          </cell>
          <cell r="B679" t="str">
            <v>FORNECIMENTO E ASSENTAMENTO DE BRITA 2 EM DRENOS E FILTROS</v>
          </cell>
          <cell r="C679"/>
          <cell r="D679"/>
        </row>
        <row r="680">
          <cell r="A680" t="str">
            <v>74119/001</v>
          </cell>
          <cell r="B680" t="str">
            <v>FORNECIMENTO E ASSENTAMENTO DE BRITA 2-DRENOS E FILTROS MM</v>
          </cell>
          <cell r="C680" t="str">
            <v>M3</v>
          </cell>
          <cell r="D680">
            <v>112.91</v>
          </cell>
        </row>
        <row r="681">
          <cell r="A681" t="str">
            <v>FUES</v>
          </cell>
          <cell r="B681" t="str">
            <v>FUNDACOES E ESTRUTURAS</v>
          </cell>
          <cell r="C681"/>
          <cell r="D681"/>
        </row>
        <row r="682">
          <cell r="A682">
            <v>38</v>
          </cell>
          <cell r="B682" t="str">
            <v>TUBULOES</v>
          </cell>
          <cell r="C682"/>
          <cell r="D682"/>
        </row>
        <row r="683">
          <cell r="A683">
            <v>73761</v>
          </cell>
          <cell r="B683" t="str">
            <v>ARRASAMENTO DE TUBULAO DE CONCRETO ARMADO</v>
          </cell>
          <cell r="C683"/>
          <cell r="D683"/>
        </row>
        <row r="684">
          <cell r="A684" t="str">
            <v>73761/001</v>
          </cell>
          <cell r="B684" t="str">
            <v>ARRASAMENTO DE TUBULAO DE CONCRETO D=0,80M.</v>
          </cell>
          <cell r="C684" t="str">
            <v>UN</v>
          </cell>
          <cell r="D684">
            <v>190.55</v>
          </cell>
        </row>
        <row r="685">
          <cell r="A685" t="str">
            <v>73761/002</v>
          </cell>
          <cell r="B685" t="str">
            <v>ARRASAMENTO DE TUBULAO DE CONCRETO D=1,25 A 1,40M.</v>
          </cell>
          <cell r="C685" t="str">
            <v>UN</v>
          </cell>
          <cell r="D685">
            <v>330.28</v>
          </cell>
        </row>
        <row r="686">
          <cell r="A686" t="str">
            <v>73761/003</v>
          </cell>
          <cell r="B686" t="str">
            <v>ARRASAMENTO DE TUBULAO DE CONCRETO D=1,45 A 1,60M.</v>
          </cell>
          <cell r="C686" t="str">
            <v>UN</v>
          </cell>
          <cell r="D686">
            <v>381.09</v>
          </cell>
        </row>
        <row r="687">
          <cell r="A687" t="str">
            <v>73761/004</v>
          </cell>
          <cell r="B687" t="str">
            <v>ARRASAMENTO DE TUBULAO DE CONCRETO D=1,65 A 2,00M.</v>
          </cell>
          <cell r="C687" t="str">
            <v>UN</v>
          </cell>
          <cell r="D687">
            <v>476.37</v>
          </cell>
        </row>
        <row r="688">
          <cell r="A688" t="str">
            <v>73761/005</v>
          </cell>
          <cell r="B688" t="str">
            <v>ARRASAMENTO DE TUBULAO DE CONCRETO D=2,10 A 2,50M.</v>
          </cell>
          <cell r="C688" t="str">
            <v>UN</v>
          </cell>
          <cell r="D688">
            <v>590.70000000000005</v>
          </cell>
        </row>
        <row r="689">
          <cell r="A689">
            <v>73852</v>
          </cell>
          <cell r="B689" t="str">
            <v>TUBULAO DE CONCRETO COM CAMISA DE ACO EXCL ESCAVACAO</v>
          </cell>
          <cell r="C689"/>
          <cell r="D689"/>
        </row>
        <row r="690">
          <cell r="A690" t="str">
            <v>73852/002</v>
          </cell>
          <cell r="B690" t="str">
            <v>TUBULAO CONCRETO C/CAMISA ACO INCORPORADA D=1,00M ESPES 1/4 PLANO INFERIOR DA BASE ATE 10,00M DA COTA DE ARRASAMENTO A CEU ABERTO TERRENO 1A CAT EXCL ESCAVACAO E ARMACAO DO FUSTE INCL FERRAGEM DE TRANSICAO A BASE E AOS BLOCOS DE FUNDACAO E O CONCRETO DE</v>
          </cell>
          <cell r="C690" t="str">
            <v>M</v>
          </cell>
          <cell r="D690">
            <v>3260.58</v>
          </cell>
        </row>
        <row r="691">
          <cell r="A691" t="str">
            <v>73852/003</v>
          </cell>
          <cell r="B691" t="str">
            <v>TUBULAO CONCRETO C/CAMISA ACO INCORPORADA D=1,25M ESPES 1/4 PLAN0 INFERIOR DA BASE ATE 10,00M DA COTA DE ARRASAMENTO A CEU ABERTO EM TERRENO 1A CAT EXCL ESCAVACAO E ARMACAO DO FUSTE INCL FERRAGEM DE TRANSICAOABASE E AOS BLOCOS DE FUNDACAO E O CONCRETOD</v>
          </cell>
          <cell r="C691" t="str">
            <v>M</v>
          </cell>
          <cell r="D691">
            <v>4325.1000000000004</v>
          </cell>
        </row>
        <row r="692">
          <cell r="A692" t="str">
            <v>73852/004</v>
          </cell>
          <cell r="B692" t="str">
            <v>TUBULAO CONCRETO C/CAMISA ACO INCORPORADA D=1,50M ESPES 1/4 PLANO INFERIOR DA BASE ATE 10,00M DA COTA DE ARRASAMENTO A CEU ABERTO EM TERRENO 1A CAT EXCL ESCAVACAO E ARMACAO DO FUSTE INCL FERRAGEM DE TRANSICAOABASE E AOS BLOCOS DE FUNDACAO E O CONCRETOD</v>
          </cell>
          <cell r="C692" t="str">
            <v>M</v>
          </cell>
          <cell r="D692">
            <v>7086.34</v>
          </cell>
        </row>
        <row r="693">
          <cell r="A693">
            <v>39</v>
          </cell>
          <cell r="B693" t="str">
            <v>ESTACAS</v>
          </cell>
          <cell r="C693"/>
          <cell r="D693"/>
        </row>
        <row r="694">
          <cell r="A694">
            <v>72819</v>
          </cell>
          <cell r="B694" t="str">
            <v>ESTACA A TRADO (BROCA) DIAMETRO 30CM EM CONCRETO ARMADO MOLDADA IN-LOCO, 20 MPA</v>
          </cell>
          <cell r="C694" t="str">
            <v>M</v>
          </cell>
          <cell r="D694">
            <v>55.31</v>
          </cell>
        </row>
        <row r="695">
          <cell r="A695">
            <v>72820</v>
          </cell>
          <cell r="B695" t="str">
            <v>CORTE E REPARO EM CABECA DE ESTACA</v>
          </cell>
          <cell r="C695" t="str">
            <v>UN</v>
          </cell>
          <cell r="D695">
            <v>19.39</v>
          </cell>
        </row>
        <row r="696">
          <cell r="A696">
            <v>73755</v>
          </cell>
          <cell r="B696" t="str">
            <v>ARMADURA P/PAREDE DIAFRAGMA E PLACA ACO CONTRAPUNCAO</v>
          </cell>
          <cell r="C696"/>
          <cell r="D696"/>
        </row>
        <row r="697">
          <cell r="A697" t="str">
            <v>73755/001</v>
          </cell>
          <cell r="B697" t="str">
            <v>GAIOLA ARMADURA P/PAREDE DIAFRAGMA ACO CA-50 INCL FORNECIMENTO PERDASCORTE DOBRAGEM MONTAGEM E SOLDAS.</v>
          </cell>
          <cell r="C697" t="str">
            <v>KG</v>
          </cell>
          <cell r="D697">
            <v>6.76</v>
          </cell>
        </row>
        <row r="698">
          <cell r="A698">
            <v>74122</v>
          </cell>
          <cell r="B698" t="str">
            <v>ESTACA PRE-MOLDADA</v>
          </cell>
          <cell r="C698"/>
          <cell r="D698"/>
        </row>
        <row r="699">
          <cell r="A699" t="str">
            <v>74122/001</v>
          </cell>
          <cell r="B699" t="str">
            <v>FORNECIMENTO E EXECUÇÃO DE ESTACA PRE-MOLDADA - 20 TONELADAS</v>
          </cell>
          <cell r="C699" t="str">
            <v>M</v>
          </cell>
          <cell r="D699">
            <v>65.849999999999994</v>
          </cell>
        </row>
        <row r="700">
          <cell r="A700">
            <v>74156</v>
          </cell>
          <cell r="B700" t="str">
            <v>BROCAS (ESTACAS A TRADO) MOLDADA IN-LOCO</v>
          </cell>
          <cell r="C700"/>
          <cell r="D700"/>
        </row>
        <row r="701">
          <cell r="A701" t="str">
            <v>74156/001</v>
          </cell>
          <cell r="B701" t="str">
            <v>ESTACA A TRADO(BROCA) D=25CM C/CONCRETO FCK=15MPA+20KG ACO/M3 MOLD.IN-LOCO</v>
          </cell>
          <cell r="C701" t="str">
            <v>M</v>
          </cell>
          <cell r="D701">
            <v>36.35</v>
          </cell>
        </row>
        <row r="702">
          <cell r="A702" t="str">
            <v>74156/002</v>
          </cell>
          <cell r="B702" t="str">
            <v>ESTACA A TRADO(BROCA) D=25CM C/CONCRETO FCK=15MPA SEM ACO MOLDADA IN-LOCO</v>
          </cell>
          <cell r="C702" t="str">
            <v>M</v>
          </cell>
          <cell r="D702">
            <v>31.63</v>
          </cell>
        </row>
        <row r="703">
          <cell r="A703" t="str">
            <v>74156/003</v>
          </cell>
          <cell r="B703" t="str">
            <v>ESTACA A TRADO (BROCA) D=20CM C/CONCRETO FCK=15MPA (SEM ARMAÇÃO)</v>
          </cell>
          <cell r="C703" t="str">
            <v>M</v>
          </cell>
          <cell r="D703">
            <v>26.06</v>
          </cell>
        </row>
        <row r="704">
          <cell r="A704">
            <v>40</v>
          </cell>
          <cell r="B704" t="str">
            <v>LASTROS/FUNDACOES DIVERSAS</v>
          </cell>
          <cell r="C704"/>
          <cell r="D704"/>
        </row>
        <row r="705">
          <cell r="A705">
            <v>73894</v>
          </cell>
          <cell r="B705" t="str">
            <v>LASTRO DE PEDRA MARROADA - 50.620</v>
          </cell>
          <cell r="C705"/>
          <cell r="D705"/>
        </row>
        <row r="706">
          <cell r="A706" t="str">
            <v>73894/001</v>
          </cell>
          <cell r="B706" t="str">
            <v>LASTRO DE PEDRA MARROADA - 50620</v>
          </cell>
          <cell r="C706" t="str">
            <v>M3</v>
          </cell>
          <cell r="D706">
            <v>102.75</v>
          </cell>
        </row>
        <row r="707">
          <cell r="A707">
            <v>74164</v>
          </cell>
          <cell r="B707" t="str">
            <v>LASTRO DE PEDRA BRITADA E FUNDACOES EM BALDRAME</v>
          </cell>
          <cell r="C707"/>
          <cell r="D707"/>
        </row>
        <row r="708">
          <cell r="A708" t="str">
            <v>74164/001</v>
          </cell>
          <cell r="B708" t="str">
            <v>LASTRO DE BRITA Nº 2 APILOADA MANUALMENTE COM MAÇO DE ATÉ 30 KG</v>
          </cell>
          <cell r="C708" t="str">
            <v>M3</v>
          </cell>
          <cell r="D708">
            <v>119.76</v>
          </cell>
        </row>
        <row r="709">
          <cell r="A709" t="str">
            <v>74164/002</v>
          </cell>
          <cell r="B709" t="str">
            <v>CAMADA DE BRITA P/PROTECAO DA LAJE DE COBERTURA</v>
          </cell>
          <cell r="C709" t="str">
            <v>M3</v>
          </cell>
          <cell r="D709">
            <v>162.16999999999999</v>
          </cell>
        </row>
        <row r="710">
          <cell r="A710" t="str">
            <v>74164/003</v>
          </cell>
          <cell r="B710" t="str">
            <v>EXECUÇÃO DE BALDRAME EM CONCRETO CICLOPICO 1:3 C/30% PEDRA-DE-MAO CAVAS ATE 80 CM DE LARGURA, INCLUSIVE ESCAVAÇÃO, EXCLUSIVE FORMAS</v>
          </cell>
          <cell r="C710" t="str">
            <v>M3</v>
          </cell>
          <cell r="D710">
            <v>272.36</v>
          </cell>
        </row>
        <row r="711">
          <cell r="A711" t="str">
            <v>74164/004</v>
          </cell>
          <cell r="B711" t="str">
            <v>LASTRO DE BRITA</v>
          </cell>
          <cell r="C711" t="str">
            <v>M3</v>
          </cell>
          <cell r="D711">
            <v>119.76</v>
          </cell>
        </row>
        <row r="712">
          <cell r="A712">
            <v>41</v>
          </cell>
          <cell r="B712" t="str">
            <v>FORMAS/CIMBRAMENTOS/ESCORAMENTOS</v>
          </cell>
          <cell r="C712"/>
          <cell r="D712"/>
        </row>
        <row r="713">
          <cell r="A713">
            <v>5621</v>
          </cell>
          <cell r="B713" t="str">
            <v>FORMA PARA PAREDES E LAJES DE GALERIAS CELULARES, NÃO INCLUIDO DESMOLDANTE</v>
          </cell>
          <cell r="C713" t="str">
            <v>M2</v>
          </cell>
          <cell r="D713">
            <v>40.33</v>
          </cell>
        </row>
        <row r="714">
          <cell r="A714">
            <v>5651</v>
          </cell>
          <cell r="B714" t="str">
            <v>FORMA DE MADEIRA COMUM PARA FUNDACOES - REAPROVEITAMENTO 5X</v>
          </cell>
          <cell r="C714" t="str">
            <v>M2</v>
          </cell>
          <cell r="D714">
            <v>27.59</v>
          </cell>
        </row>
        <row r="715">
          <cell r="A715">
            <v>5970</v>
          </cell>
          <cell r="B715" t="str">
            <v>FORMAS C/TABUAS 3A (2,5X30,0CM) P/M2 P/FUNDACOES,INCL MONTAGEM EDESMONTAGEM (C/REAPR. 2X)</v>
          </cell>
          <cell r="C715" t="str">
            <v>M2</v>
          </cell>
          <cell r="D715">
            <v>28.64</v>
          </cell>
        </row>
        <row r="716">
          <cell r="A716">
            <v>5987</v>
          </cell>
          <cell r="B716" t="str">
            <v>FORMA PLANA EM CHAPA COMPENSADA RESINADA, ESTRUTURAL, E = 12 MM, COM REAPR.8X</v>
          </cell>
          <cell r="C716" t="str">
            <v>M2</v>
          </cell>
          <cell r="D716">
            <v>43.65</v>
          </cell>
        </row>
        <row r="717">
          <cell r="A717">
            <v>6095</v>
          </cell>
          <cell r="B717" t="str">
            <v>FORMA PLANA TABUA 3A. P/CINTA AMARRACAO INCL. DESMONTAGEM E REAPROVEIT</v>
          </cell>
          <cell r="C717" t="str">
            <v>M2</v>
          </cell>
          <cell r="D717">
            <v>17.09</v>
          </cell>
        </row>
        <row r="718">
          <cell r="A718">
            <v>68328</v>
          </cell>
          <cell r="B718" t="str">
            <v>JUNTA DE DILATACAO COM ISOPOR 10 MM</v>
          </cell>
          <cell r="C718" t="str">
            <v>M2</v>
          </cell>
          <cell r="D718">
            <v>8.4499999999999993</v>
          </cell>
        </row>
        <row r="719">
          <cell r="A719">
            <v>72830</v>
          </cell>
          <cell r="B719" t="str">
            <v>FORMA EM CHAPA DE MADEIRA COMPENSADA PLASTIFICADA 10MM, PARA ESTRUTURAS DE CONCRETO (PILARES/VIGAS/LAJES) REAPR. 5X</v>
          </cell>
          <cell r="C719" t="str">
            <v>M2</v>
          </cell>
          <cell r="D719">
            <v>21.41</v>
          </cell>
        </row>
        <row r="720">
          <cell r="A720">
            <v>72831</v>
          </cell>
          <cell r="B720" t="str">
            <v>FORMA EM CHAPA DE MADEIRA COMPENSADA PLASTIFICADA 12MM, PARA ESTRUTURAS DE CONCRETO (PILARES/VIGAS/LAJES) REAPR. 5X</v>
          </cell>
          <cell r="C720" t="str">
            <v>M2</v>
          </cell>
          <cell r="D720">
            <v>22.02</v>
          </cell>
        </row>
        <row r="721">
          <cell r="A721">
            <v>73653</v>
          </cell>
          <cell r="B721" t="str">
            <v>FORMAS TIPO SANDUICHE COM TABUAS, 30 APROVEITAMENTOS</v>
          </cell>
          <cell r="C721" t="str">
            <v>M2</v>
          </cell>
          <cell r="D721">
            <v>7.75</v>
          </cell>
        </row>
        <row r="722">
          <cell r="A722">
            <v>73654</v>
          </cell>
          <cell r="B722" t="str">
            <v>FORMA PLANA PARA CONCRETO APARENTE, EM COMPENSADO PLASTIFICADO 12MM APROVEITAMENTO DE 3 VEZES, INCLUINDO CONTRAVENTAMENTO E TRAVAMENTO PONTALETADO</v>
          </cell>
          <cell r="C722" t="str">
            <v>M2</v>
          </cell>
          <cell r="D722">
            <v>63.88</v>
          </cell>
        </row>
        <row r="723">
          <cell r="A723">
            <v>73685</v>
          </cell>
          <cell r="B723" t="str">
            <v>CIMBRAMENTO DE MADEIRA</v>
          </cell>
          <cell r="C723" t="str">
            <v>M3</v>
          </cell>
          <cell r="D723">
            <v>18.3</v>
          </cell>
        </row>
        <row r="724">
          <cell r="A724">
            <v>73785</v>
          </cell>
          <cell r="B724" t="str">
            <v>FORMAS DE MADEIRA</v>
          </cell>
          <cell r="C724"/>
          <cell r="D724"/>
        </row>
        <row r="725">
          <cell r="A725" t="str">
            <v>73785/001</v>
          </cell>
          <cell r="B725" t="str">
            <v>FORMA PINHO 3A P/MOLDAGEM DE CINTA SOBRE BALDRAME UTIL 4X INCL FORNECIMENTO DE MATERIAIS E DESMOLDAGEM.</v>
          </cell>
          <cell r="C725" t="str">
            <v>M2</v>
          </cell>
          <cell r="D725">
            <v>13.08</v>
          </cell>
        </row>
        <row r="726">
          <cell r="A726">
            <v>73820</v>
          </cell>
          <cell r="B726" t="str">
            <v>FORMA PARA FUNDACAO E BALDRAME</v>
          </cell>
          <cell r="C726"/>
          <cell r="D726"/>
        </row>
        <row r="727">
          <cell r="A727" t="str">
            <v>73820/001</v>
          </cell>
          <cell r="B727" t="str">
            <v>FORMA CURVA EM CHAPA RESINADA E = 21 MM P/FUNDACAO E BALDRAME</v>
          </cell>
          <cell r="C727" t="str">
            <v>M2</v>
          </cell>
          <cell r="D727">
            <v>33.99</v>
          </cell>
        </row>
        <row r="728">
          <cell r="A728">
            <v>73821</v>
          </cell>
          <cell r="B728" t="str">
            <v>FORMA PARA VIGA, PILAR E PAREDE</v>
          </cell>
          <cell r="C728"/>
          <cell r="D728"/>
        </row>
        <row r="729">
          <cell r="A729" t="str">
            <v>73821/001</v>
          </cell>
          <cell r="B729" t="str">
            <v>FORMA CURVA EM MADEIRA NAO APARELHADA P/VIGA, PILAR E PAREDE</v>
          </cell>
          <cell r="C729" t="str">
            <v>M2</v>
          </cell>
          <cell r="D729">
            <v>61.49</v>
          </cell>
        </row>
        <row r="730">
          <cell r="A730">
            <v>73979</v>
          </cell>
          <cell r="B730" t="str">
            <v>FORMA PLANA EM COMPENSADO</v>
          </cell>
          <cell r="C730"/>
          <cell r="D730"/>
        </row>
        <row r="731">
          <cell r="A731" t="str">
            <v>73979/001</v>
          </cell>
          <cell r="B731" t="str">
            <v>FORMAS PLANAS EM COMPENSADO PLASTIFICADO 18MM P/ VIADUTOS. REAPROVEITAMENTO 2X, INCLUSIVE DESMOLDAGEM.</v>
          </cell>
          <cell r="C731" t="str">
            <v>M2</v>
          </cell>
          <cell r="D731">
            <v>65.349999999999994</v>
          </cell>
        </row>
        <row r="732">
          <cell r="A732" t="str">
            <v>73979/002</v>
          </cell>
          <cell r="B732" t="str">
            <v>FORMA PLANA EM COMPENSADO PLASTIFICADO 18MM PARA LAJE MACICA REAP. 12XINCL. ESCORAMENTO/MONT/DESMONTAGEM</v>
          </cell>
          <cell r="C732" t="str">
            <v>M2</v>
          </cell>
          <cell r="D732">
            <v>26.98</v>
          </cell>
        </row>
        <row r="733">
          <cell r="A733" t="str">
            <v>73979/003</v>
          </cell>
          <cell r="B733" t="str">
            <v>FORMA PLANA C/COMPENSADO PLASTIFICADO 18MM REAP.6X INCL.ESCORAMENTO,MONTAGEM E DESFORMA</v>
          </cell>
          <cell r="C733" t="str">
            <v>M2</v>
          </cell>
          <cell r="D733">
            <v>34.64</v>
          </cell>
        </row>
        <row r="734">
          <cell r="A734" t="str">
            <v>73979/004</v>
          </cell>
          <cell r="B734" t="str">
            <v>DESFORMA DE ESTRUTURAS, H=1,50M</v>
          </cell>
          <cell r="C734" t="str">
            <v>M2</v>
          </cell>
          <cell r="D734">
            <v>7.16</v>
          </cell>
        </row>
        <row r="735">
          <cell r="A735">
            <v>73989</v>
          </cell>
          <cell r="B735" t="str">
            <v>FORMA COMPENSADO RESINADO</v>
          </cell>
          <cell r="C735"/>
          <cell r="D735"/>
        </row>
        <row r="736">
          <cell r="A736" t="str">
            <v>73989/001</v>
          </cell>
          <cell r="B736" t="str">
            <v>FORMA PLANA EM CHAPA COMPENSADA RESINADA, ESTRUTURAL, E = 14 MM.</v>
          </cell>
          <cell r="C736" t="str">
            <v>M2</v>
          </cell>
          <cell r="D736">
            <v>44.79</v>
          </cell>
        </row>
        <row r="737">
          <cell r="A737">
            <v>73993</v>
          </cell>
          <cell r="B737" t="str">
            <v>FORMAS E CIMBRAMENTO</v>
          </cell>
          <cell r="C737"/>
          <cell r="D737"/>
        </row>
        <row r="738">
          <cell r="A738" t="str">
            <v>73993/001</v>
          </cell>
          <cell r="B738" t="str">
            <v>FORMA TABUAS 3A P/VIGAS E PILARES (SEM REAPROVEITAMENTO)</v>
          </cell>
          <cell r="C738" t="str">
            <v>M2</v>
          </cell>
          <cell r="D738">
            <v>64.8</v>
          </cell>
        </row>
        <row r="739">
          <cell r="A739">
            <v>74007</v>
          </cell>
          <cell r="B739" t="str">
            <v>FORMAS PARA CONCRETO, INCLUINDO OS SERVICOS DE ESCORAMENTO,MONTAGEM,DESMONTAGEM, PARA CONCRETO NAO ESTRUTURAL</v>
          </cell>
          <cell r="C739"/>
          <cell r="D739"/>
        </row>
        <row r="740">
          <cell r="A740" t="str">
            <v>74007/001</v>
          </cell>
          <cell r="B740" t="str">
            <v>FORMA DE MADEIRA P/FUNDACAO C/TABUAS 3A 1X12" REAPR 10X</v>
          </cell>
          <cell r="C740" t="str">
            <v>M2</v>
          </cell>
          <cell r="D740">
            <v>22.67</v>
          </cell>
        </row>
        <row r="741">
          <cell r="A741" t="str">
            <v>74007/002</v>
          </cell>
          <cell r="B741" t="str">
            <v>FORMA TABUAS MADEIRA 3A P/PECAS CONCRETO ARM, REAPR 2X, INCL MONT/DESMEXCL ESCORAMENTO</v>
          </cell>
          <cell r="C741" t="str">
            <v>M2</v>
          </cell>
          <cell r="D741">
            <v>30.02</v>
          </cell>
        </row>
        <row r="742">
          <cell r="A742">
            <v>74074</v>
          </cell>
          <cell r="B742" t="str">
            <v>FORMA PINHO 3A P/CONCRETO EM FUNDACAO REAPROV 2 VEZES - CORTE/MONTAGEM/ESCORAMENTO/DESFORMA</v>
          </cell>
          <cell r="C742"/>
          <cell r="D742"/>
        </row>
        <row r="743">
          <cell r="A743" t="str">
            <v>74074/001</v>
          </cell>
          <cell r="B743" t="str">
            <v>FORMA PINHO 3A P/CONCRETO EM FUNDAÇÃO REAPROV 2 VEZES - CORTE/MONTAGEM/ESCORAMENTO/DESFORMA, NÃO INCLUÍDO DESMOLDANTE</v>
          </cell>
          <cell r="C743" t="str">
            <v>M2</v>
          </cell>
          <cell r="D743">
            <v>35.340000000000003</v>
          </cell>
        </row>
        <row r="744">
          <cell r="A744" t="str">
            <v>74074/002</v>
          </cell>
          <cell r="B744" t="str">
            <v>FORMA PINHO 3A P/CONCRETO EM FUNDAÇÃO REAPROV 3 VEZES - CORTE/MONTAGEM/ESCORAMENTO/DESFORMA, NÃO INCLUÍDO DEMOLDANTE</v>
          </cell>
          <cell r="C744" t="str">
            <v>M2</v>
          </cell>
          <cell r="D744">
            <v>30.87</v>
          </cell>
        </row>
        <row r="745">
          <cell r="A745" t="str">
            <v>74074/003</v>
          </cell>
          <cell r="B745" t="str">
            <v>FORMA PINHO 3A P/CONCRETO EM FUNDAÇÃO REAPROV 5 VEZES - CORTE/MONTAGEM/ESCORAMENTO/DESFORMA, NÃO INCLUÍDO DESMOLDANTE</v>
          </cell>
          <cell r="C745" t="str">
            <v>M2</v>
          </cell>
          <cell r="D745">
            <v>30.82</v>
          </cell>
        </row>
        <row r="746">
          <cell r="A746" t="str">
            <v>74074/004</v>
          </cell>
          <cell r="B746" t="str">
            <v>FORMA PINHO 3A P/CONCRETO EM FUNDAÇÃO S/REAPROVEITAMENTO - CORTE/MONTAGEM/ESCORAMENTO/DESFORMA, NÃO INCLUÍDO DESMOLDANTE</v>
          </cell>
          <cell r="C746" t="str">
            <v>M2</v>
          </cell>
          <cell r="D746">
            <v>48.33</v>
          </cell>
        </row>
        <row r="747">
          <cell r="A747">
            <v>74075</v>
          </cell>
          <cell r="B747" t="str">
            <v>FORMA MADEIRA COMP RESINADA 12MM P/ESTRUTURA REAPROV 2 VEZES - CORTE/MONTAGEM/ESCORAMENTO/DESFORMA</v>
          </cell>
          <cell r="C747"/>
          <cell r="D747"/>
        </row>
        <row r="748">
          <cell r="A748" t="str">
            <v>74075/001</v>
          </cell>
          <cell r="B748" t="str">
            <v>FORMA MADEIRA COMP RESINADA 12MM P/ESTRUTURA REAPROV 2 VEZES - CORTE/MONTAGEM/ESCORAMENTO/DESFORMA</v>
          </cell>
          <cell r="C748" t="str">
            <v>M2</v>
          </cell>
          <cell r="D748">
            <v>61.71</v>
          </cell>
        </row>
        <row r="749">
          <cell r="A749" t="str">
            <v>74075/002</v>
          </cell>
          <cell r="B749" t="str">
            <v>FORMA MADEIRA COMP RESINADA 12MM P/ESTRUTURA REAPROV 3 VEZES - CORTE/MONTAGEM/ESCORAMENTO/DESFORMA</v>
          </cell>
          <cell r="C749" t="str">
            <v>M2</v>
          </cell>
          <cell r="D749">
            <v>49.34</v>
          </cell>
        </row>
        <row r="750">
          <cell r="A750" t="str">
            <v>74075/004</v>
          </cell>
          <cell r="B750" t="str">
            <v>FORMA MADEIRA COMP RESINADA 12MM P/ESTRUTURA REAPROV 8 VEZES - CORTE/MONTAGEM/ESCORAMENTO/DESFORMA</v>
          </cell>
          <cell r="C750" t="str">
            <v>M2</v>
          </cell>
          <cell r="D750">
            <v>40.42</v>
          </cell>
        </row>
        <row r="751">
          <cell r="A751" t="str">
            <v>74075/005</v>
          </cell>
          <cell r="B751" t="str">
            <v>FORMA MADEIRA COMP RESINADA 14MM P/ESTRUTURA REAPROV 2 VEZES - CORTE/MONTAGEM/ESCORAMENTO/DESFORMA</v>
          </cell>
          <cell r="C751" t="str">
            <v>M2</v>
          </cell>
          <cell r="D751">
            <v>63.54</v>
          </cell>
        </row>
        <row r="752">
          <cell r="A752" t="str">
            <v>74075/006</v>
          </cell>
          <cell r="B752" t="str">
            <v>FORMA MADEIRA COMP RESINADA 14MM P/ESTRUTURA REAPROV 3 VEZES - CORTE/MONTAGEM/ESCORAMENTO/DESFORMA</v>
          </cell>
          <cell r="C752" t="str">
            <v>M2</v>
          </cell>
          <cell r="D752">
            <v>50.57</v>
          </cell>
        </row>
        <row r="753">
          <cell r="A753" t="str">
            <v>74075/007</v>
          </cell>
          <cell r="B753" t="str">
            <v>FORMA MADEIRA COMP RESINADA 14MM P/ESTRUTURA REAPROV 5 VEZES - CORTE/MONTAGEM/ESCORAMENTO/DESFORMA</v>
          </cell>
          <cell r="C753" t="str">
            <v>M2</v>
          </cell>
          <cell r="D753">
            <v>42.48</v>
          </cell>
        </row>
        <row r="754">
          <cell r="A754" t="str">
            <v>74075/008</v>
          </cell>
          <cell r="B754" t="str">
            <v>FORMA MADEIRA COMP RESINADA 14MM P/ESTRUTURA REAPROV 8 VEZES - CORTE/MONTAGEM/ESCORAMENTO/DESFORMA</v>
          </cell>
          <cell r="C754" t="str">
            <v>M2</v>
          </cell>
          <cell r="D754">
            <v>40.869999999999997</v>
          </cell>
        </row>
        <row r="755">
          <cell r="A755">
            <v>74076</v>
          </cell>
          <cell r="B755" t="str">
            <v>FORMA PINHO 3A P/FUNDACAO RADIER REAPROV 10 VEZES - CORTE/MONTAGEM/ESCORAMENTO/DESFORMA</v>
          </cell>
          <cell r="C755"/>
          <cell r="D755"/>
        </row>
        <row r="756">
          <cell r="A756" t="str">
            <v>74076/001</v>
          </cell>
          <cell r="B756" t="str">
            <v>FORMA PINHO 3A P/FUNDAÇÃO RADIER REAPROV 3 VEZES - CORTE/MONTAGEM/ESCORAMENTO/DESFORMA, NÃO INCLUÍDO DESMOLDANTE</v>
          </cell>
          <cell r="C756" t="str">
            <v>M2</v>
          </cell>
          <cell r="D756">
            <v>15.68</v>
          </cell>
        </row>
        <row r="757">
          <cell r="A757" t="str">
            <v>74076/002</v>
          </cell>
          <cell r="B757" t="str">
            <v>FORMA PINHO 3A P/FUNDAÇÃO RADIER REAPROV 5 VEZES - CORTE/MONTAGEM/ESCORAMENTO/DESFORMA, NÃO INCLUÍDO DESMOLDANTE</v>
          </cell>
          <cell r="C757" t="str">
            <v>M2</v>
          </cell>
          <cell r="D757">
            <v>10.02</v>
          </cell>
        </row>
        <row r="758">
          <cell r="A758" t="str">
            <v>74076/003</v>
          </cell>
          <cell r="B758" t="str">
            <v>FORMA PINHO 3A P/FUNDAÇÃO RADIER REAPROV 10 VEZES - CORTE/MONTAGEM/ESCORAMENTO/DESFORMA, NÃO INCLUÍDO DESMOLDANTE</v>
          </cell>
          <cell r="C758" t="str">
            <v>M2</v>
          </cell>
          <cell r="D758">
            <v>5.79</v>
          </cell>
        </row>
        <row r="759">
          <cell r="A759">
            <v>74107</v>
          </cell>
          <cell r="B759" t="str">
            <v>ESCORAMENTO DE LAJE PRE-MOLDADA</v>
          </cell>
          <cell r="C759"/>
          <cell r="D759"/>
        </row>
        <row r="760">
          <cell r="A760" t="str">
            <v>74107/001</v>
          </cell>
          <cell r="B760" t="str">
            <v>ESCORAMENTO DE LAJE PRE-MOLDADA</v>
          </cell>
          <cell r="C760" t="str">
            <v>M2</v>
          </cell>
          <cell r="D760">
            <v>14.1</v>
          </cell>
        </row>
        <row r="761">
          <cell r="A761">
            <v>42</v>
          </cell>
          <cell r="B761" t="str">
            <v>ARMADURAS</v>
          </cell>
          <cell r="C761"/>
          <cell r="D761"/>
        </row>
        <row r="762">
          <cell r="A762">
            <v>73771</v>
          </cell>
          <cell r="B762" t="str">
            <v>TIRANTES</v>
          </cell>
          <cell r="C762"/>
          <cell r="D762"/>
        </row>
        <row r="763">
          <cell r="A763" t="str">
            <v>73771/001</v>
          </cell>
          <cell r="B763" t="str">
            <v>PROTENSAO DE TIRANTES DE BARRA DE ACO CA-50 EXCL MATERIAIS</v>
          </cell>
          <cell r="C763" t="str">
            <v>UN</v>
          </cell>
          <cell r="D763">
            <v>9.56</v>
          </cell>
        </row>
        <row r="764">
          <cell r="A764">
            <v>73942</v>
          </cell>
          <cell r="B764" t="str">
            <v>ARMACAO ACO CA-60 P/ ESTRUTURAS DE CONCRETO</v>
          </cell>
          <cell r="C764"/>
          <cell r="D764"/>
        </row>
        <row r="765">
          <cell r="A765" t="str">
            <v>73942/001</v>
          </cell>
          <cell r="B765" t="str">
            <v>ARMAÇÃO DE AÇO CA-60 DIAM.7,0 À 8,0MM - FORNECIMENTO / CORTE (C/ PERDADE 10%) / DOBRA / COLOCAÇÃO.</v>
          </cell>
          <cell r="C765" t="str">
            <v>KG</v>
          </cell>
          <cell r="D765">
            <v>5.82</v>
          </cell>
        </row>
        <row r="766">
          <cell r="A766" t="str">
            <v>73942/002</v>
          </cell>
          <cell r="B766" t="str">
            <v>ARMACAO DE ACO CA-60 DIAM. 3,4 A 6,0MM.- FORNECIMENTO / CORTE (C/PERDADE 10%) / DOBRA / COLOCAÇÃO.</v>
          </cell>
          <cell r="C766" t="str">
            <v>KG</v>
          </cell>
          <cell r="D766">
            <v>6.42</v>
          </cell>
        </row>
        <row r="767">
          <cell r="A767">
            <v>73990</v>
          </cell>
          <cell r="B767" t="str">
            <v>ARMACAO CA-50 P/1,0M3 DE CONCRETO</v>
          </cell>
          <cell r="C767"/>
          <cell r="D767"/>
        </row>
        <row r="768">
          <cell r="A768" t="str">
            <v>73990/001</v>
          </cell>
          <cell r="B768" t="str">
            <v>ARMACAO ACO CA-50 P/1,0M3 DE CONCRETO</v>
          </cell>
          <cell r="C768" t="str">
            <v>UN</v>
          </cell>
          <cell r="D768">
            <v>417.55</v>
          </cell>
        </row>
        <row r="769">
          <cell r="A769">
            <v>73994</v>
          </cell>
          <cell r="B769" t="str">
            <v>ARMACAO EM TELA SOLDADA</v>
          </cell>
          <cell r="C769"/>
          <cell r="D769"/>
        </row>
        <row r="770">
          <cell r="A770" t="str">
            <v>73994/001</v>
          </cell>
          <cell r="B770" t="str">
            <v>ARMACAO EM TELA SOLDADA Q-138 (ACO CA-60 4,2MM C/10CM)</v>
          </cell>
          <cell r="C770" t="str">
            <v>KG</v>
          </cell>
          <cell r="D770">
            <v>6.34</v>
          </cell>
        </row>
        <row r="771">
          <cell r="A771">
            <v>74024</v>
          </cell>
          <cell r="B771" t="str">
            <v>ARMAÇÃO PARA ESTACAS</v>
          </cell>
          <cell r="C771"/>
          <cell r="D771"/>
        </row>
        <row r="772">
          <cell r="A772" t="str">
            <v>74024/001</v>
          </cell>
          <cell r="B772" t="str">
            <v>ARMACAO DE ESTACA HELICE CONTINUA OU OMEGA ATE 4,0M, POR GRAVIDADE, COM APOIO DE RETROESCAVADEIRA, ACO CA-50</v>
          </cell>
          <cell r="C772" t="str">
            <v>KG</v>
          </cell>
          <cell r="D772">
            <v>5.38</v>
          </cell>
        </row>
        <row r="773">
          <cell r="A773">
            <v>74254</v>
          </cell>
          <cell r="B773" t="str">
            <v>ARMACAO ACO CA-50 P/ ESTRUTURAS DE CONCRETO</v>
          </cell>
          <cell r="C773"/>
          <cell r="D773"/>
        </row>
        <row r="774">
          <cell r="A774" t="str">
            <v>74254/001</v>
          </cell>
          <cell r="B774" t="str">
            <v>ARMACAO ACO CA-50 DIAM.16,0 (5/8) À 25,0MM (1) - FORNECIMENTO/ CORTE(PERDA DE 10%) / DOBRA / COLOCAÇÃO.</v>
          </cell>
          <cell r="C774" t="str">
            <v>KG</v>
          </cell>
          <cell r="D774">
            <v>5.29</v>
          </cell>
        </row>
        <row r="775">
          <cell r="A775" t="str">
            <v>74254/002</v>
          </cell>
          <cell r="B775" t="str">
            <v>ARMACAO ACO CA-50, DIAM. 6,3 (1/4) À 12,5MM(1/2) -FORNECIMENTO/ CORTE(PERDA DE 10%) / DOBRA / COLOCAÇÃO.</v>
          </cell>
          <cell r="C775" t="str">
            <v>KG</v>
          </cell>
          <cell r="D775">
            <v>5.96</v>
          </cell>
        </row>
        <row r="776">
          <cell r="A776" t="str">
            <v>74254/003</v>
          </cell>
          <cell r="B776" t="str">
            <v>ARMACAO (CORTE, DOBRA E COLOCAÇÃO) ACO CA-50/60 (NAO INCLUI O ACO) DIAM. DE 6,0 (1/4”) À 12,5 (1/2”) MM</v>
          </cell>
          <cell r="C776" t="str">
            <v>KG</v>
          </cell>
          <cell r="D776">
            <v>1.64</v>
          </cell>
        </row>
        <row r="777">
          <cell r="A777" t="str">
            <v>74254/004</v>
          </cell>
          <cell r="B777" t="str">
            <v>CORTE/DOBRA E COLOCACAO DE ARMADURA ACO CA-50/60 (NAO INCLUI O ACO), EM DIAM. DE 16,0 (5/8") À 25,0 (1") MM.</v>
          </cell>
          <cell r="C777" t="str">
            <v>KG</v>
          </cell>
          <cell r="D777">
            <v>1.1499999999999999</v>
          </cell>
        </row>
        <row r="778">
          <cell r="A778">
            <v>43</v>
          </cell>
          <cell r="B778" t="str">
            <v>CONCRETOS</v>
          </cell>
          <cell r="C778"/>
          <cell r="D778"/>
        </row>
        <row r="779">
          <cell r="A779">
            <v>5619</v>
          </cell>
          <cell r="B779" t="str">
            <v>CONCRETO ESTRUTURAL FCK=15MPA, VIRADO EM BETONEIRA, NA OBRA, INCLUSIVEAPLICAÇÃO E ADENSAMENTO. (CONFORME NBR 6118, PERMITIDO APENAS PARA FUNDAÇÕES)</v>
          </cell>
          <cell r="C779" t="str">
            <v>M3</v>
          </cell>
          <cell r="D779">
            <v>365.89</v>
          </cell>
        </row>
        <row r="780">
          <cell r="A780">
            <v>5625</v>
          </cell>
          <cell r="B780" t="str">
            <v>CONCRETO PARA BERCO DE GALERIA, INCLUSIVE PREPARO E LANCAMENTO</v>
          </cell>
          <cell r="C780" t="str">
            <v>M3</v>
          </cell>
          <cell r="D780">
            <v>316.33</v>
          </cell>
        </row>
        <row r="781">
          <cell r="A781">
            <v>5652</v>
          </cell>
          <cell r="B781" t="str">
            <v>CONCRETO NAO ESTRUTURAL, CONSUMO 150 KG/M3 (1:3,5:7), PREPARO COM BETONEIRA</v>
          </cell>
          <cell r="C781" t="str">
            <v>M3</v>
          </cell>
          <cell r="D781">
            <v>229.16</v>
          </cell>
        </row>
        <row r="782">
          <cell r="A782">
            <v>6042</v>
          </cell>
          <cell r="B782" t="str">
            <v>CONCRETO NÃO ESTRUTURAL, PREPARO C/ BETONEIRA CONSUMO CIMENTO=210KG/M3PARA LASTROS, CONTRAPISOS, CALÇADAS, ETC...</v>
          </cell>
          <cell r="C782" t="str">
            <v>M3</v>
          </cell>
          <cell r="D782">
            <v>257.77999999999997</v>
          </cell>
        </row>
        <row r="783">
          <cell r="A783">
            <v>6045</v>
          </cell>
          <cell r="B783" t="str">
            <v>CONCRETO FCK=15MPA CONTROLE ”C” ,EXCLUINDO O LANCAMENTO, PREPARO COM BETONEIRA, UTILIZANDO BRITA 1 E 2. (CONFORME NBR 6118, PERMITIDO APENASPARA FUNDAÇÕES)</v>
          </cell>
          <cell r="C783" t="str">
            <v>M3</v>
          </cell>
          <cell r="D783">
            <v>299.5</v>
          </cell>
        </row>
        <row r="784">
          <cell r="A784">
            <v>6047</v>
          </cell>
          <cell r="B784" t="str">
            <v>CONCRETO MAGRO 1:4:8 C/PREPARO MANUAL</v>
          </cell>
          <cell r="C784" t="str">
            <v>M3</v>
          </cell>
          <cell r="D784">
            <v>284.73</v>
          </cell>
        </row>
        <row r="785">
          <cell r="A785">
            <v>6089</v>
          </cell>
          <cell r="B785" t="str">
            <v>CONCRETO NÃO-ESTRUTURAL FCK=10MPA CONTROLE ”C” ,EXCLUINDO O LANCAMENTO, PREPARO COM BETONEIRA, UTILIZANDO BRITA 1 E 2. (CONFORME NBR 6118, PERMITIDO APENAS PARA FUNDAÇÕES)</v>
          </cell>
          <cell r="C785" t="str">
            <v>M3</v>
          </cell>
          <cell r="D785">
            <v>265.39</v>
          </cell>
        </row>
        <row r="786">
          <cell r="A786">
            <v>6105</v>
          </cell>
          <cell r="B786" t="str">
            <v>PREPARO MECANICO E LANÇAMENTO MANUAL DE CONCRETO CICLÓPICO 1:3:5, COM30% DE PEDRA DE MÃO, CAVAS ATÉ 80CM DE LARGURA.</v>
          </cell>
          <cell r="C786" t="str">
            <v>M3</v>
          </cell>
          <cell r="D786">
            <v>251.79</v>
          </cell>
        </row>
        <row r="787">
          <cell r="A787">
            <v>6427</v>
          </cell>
          <cell r="B787" t="str">
            <v>CONCRETO ARMADO FCK = 15 MPA, PREPARO C/ BETONEIRA, INCLUILANCAMENTO</v>
          </cell>
          <cell r="C787" t="str">
            <v>M3</v>
          </cell>
          <cell r="D787">
            <v>1198.8499999999999</v>
          </cell>
        </row>
        <row r="788">
          <cell r="A788">
            <v>6448</v>
          </cell>
          <cell r="B788" t="str">
            <v>CONCRETO FCK=15 MPA P/ TAMPA DO POCO DE VISTORIA DA FOSSA SEPTICA, COM10CM DE ESPSSURA, TIPO OMS, D INT=200 CM, H INT=240 CM</v>
          </cell>
          <cell r="C788" t="str">
            <v>M3</v>
          </cell>
          <cell r="D788">
            <v>376.44</v>
          </cell>
        </row>
        <row r="789">
          <cell r="A789">
            <v>6501</v>
          </cell>
          <cell r="B789" t="str">
            <v>CONCRETO ARMADO, FCK = 18,0 MPA E 77KG/M3 DE AÇO, PREPARO COM BETONEIRA INCLUI LANCAMENTO.</v>
          </cell>
          <cell r="C789" t="str">
            <v>M3</v>
          </cell>
          <cell r="D789">
            <v>1193.6199999999999</v>
          </cell>
        </row>
        <row r="790">
          <cell r="A790">
            <v>6504</v>
          </cell>
          <cell r="B790" t="str">
            <v>CONCRETO ARMADO DE FUNDO, FCK = 18 MPA,P/CONSTRUCAO DE FOSSA SEPTICATIPO OMS D=200 CM / H INT = 240 CM, TOTAL DE 0,452M3</v>
          </cell>
          <cell r="C790" t="str">
            <v>M3</v>
          </cell>
          <cell r="D790">
            <v>539.52</v>
          </cell>
        </row>
        <row r="791">
          <cell r="A791">
            <v>6506</v>
          </cell>
          <cell r="B791" t="str">
            <v>CONCRETO ARMADO,FCK=18MPA, P/ TAMPA DE "CHAMINÉ", NA CONSTR.DE FOSSA SEPTICA TIPO OMS, D INT = 200 CM / H INT = 240 CM</v>
          </cell>
          <cell r="C791" t="str">
            <v>M3</v>
          </cell>
          <cell r="D791">
            <v>47.74</v>
          </cell>
        </row>
        <row r="792">
          <cell r="A792">
            <v>6509</v>
          </cell>
          <cell r="B792" t="str">
            <v>CONCRETO ARMADO FCK=18 MPA,P/CONSTRUCAO DE SUMIDOURO P/EFLUENTE LIQUIDO DA FOSSA SEPTICA D INT = 300 CM E H INT = 660 CM (P/ COMP.11516/1)</v>
          </cell>
          <cell r="C792" t="str">
            <v>M3</v>
          </cell>
          <cell r="D792">
            <v>429.7</v>
          </cell>
        </row>
        <row r="793">
          <cell r="A793">
            <v>6510</v>
          </cell>
          <cell r="B793" t="str">
            <v>CONCRETO ARMADO FCK=18 MPA,P/CONSTRUCAO DA LAJE SUPERIOR DO SUMIDOUROP/EFLUENTE LIQUIDO DA FOSSA SEPTICA D INT = 300 CM E H INT = 660 CM (P/ COMP.11516/1)</v>
          </cell>
          <cell r="C793" t="str">
            <v>M3</v>
          </cell>
          <cell r="D793">
            <v>47.74</v>
          </cell>
        </row>
        <row r="794">
          <cell r="A794">
            <v>6511</v>
          </cell>
          <cell r="B794" t="str">
            <v>CONCRETO ARMADO FCK = 15 MPA, P/CONSTRUCAO DA TAMPA DO POCO DE VISTORIA DO SUMIDOURO P/EFLUENTE LIQUIDO DA FOSSA SEPTICA D INT = 300 CM / HINT = 660 CM ( P/ COMP. 11516/1)</v>
          </cell>
          <cell r="C794" t="str">
            <v>M3</v>
          </cell>
          <cell r="D794">
            <v>71.930000000000007</v>
          </cell>
        </row>
        <row r="795">
          <cell r="A795">
            <v>40780</v>
          </cell>
          <cell r="B795" t="str">
            <v>REGULARIZACAO DE SUPERFICIE DE CONC. APARENTE</v>
          </cell>
          <cell r="C795" t="str">
            <v>M2</v>
          </cell>
          <cell r="D795">
            <v>4.3899999999999997</v>
          </cell>
        </row>
        <row r="796">
          <cell r="A796">
            <v>73605</v>
          </cell>
          <cell r="B796" t="str">
            <v>CINTA DE AMARRACAO COMPLETA, CONCRETO, FERRAGEM E FÔRMA.</v>
          </cell>
          <cell r="C796" t="str">
            <v>M3</v>
          </cell>
          <cell r="D796">
            <v>823.22</v>
          </cell>
        </row>
        <row r="797">
          <cell r="A797">
            <v>73757</v>
          </cell>
          <cell r="B797" t="str">
            <v>CONCRETO USINADO C/TRANSPORTE HORIZ NA OBRA</v>
          </cell>
          <cell r="C797"/>
          <cell r="D797"/>
        </row>
        <row r="798">
          <cell r="A798" t="str">
            <v>73757/001</v>
          </cell>
          <cell r="B798" t="str">
            <v>CONCRETO IMPORTADO USINA DOSADO RACIONALMENTE 15MPA INCL TRANSPORTE HORIZONTAL EM CARRINHOS ATE 20M ADENSAMENTO E ACABAMENTO.</v>
          </cell>
          <cell r="C798" t="str">
            <v>M3</v>
          </cell>
          <cell r="D798">
            <v>379.24</v>
          </cell>
        </row>
        <row r="799">
          <cell r="A799">
            <v>73846</v>
          </cell>
          <cell r="B799" t="str">
            <v>MURO DE ARRIMO CELULAR</v>
          </cell>
          <cell r="C799"/>
          <cell r="D799"/>
        </row>
        <row r="800">
          <cell r="A800" t="str">
            <v>73846/001</v>
          </cell>
          <cell r="B800" t="str">
            <v>MURO DE ARRIMO CELULAR PECAS PRE-MOLDADAS CONCRETO EXCL FORMAS INCLCONFECCAO DAS PECAS MONTAGEM E COMPACTACAO DO SOLO DE ENCHIMENTO.</v>
          </cell>
          <cell r="C800" t="str">
            <v>M3</v>
          </cell>
          <cell r="D800">
            <v>174.13</v>
          </cell>
        </row>
        <row r="801">
          <cell r="A801" t="str">
            <v>73846/002</v>
          </cell>
          <cell r="B801" t="str">
            <v>MURO DE ARRIMO CELULAR PECAS PRE-MOLDADAS CONCRETO EXCL MATERIAIS EFORMAS INCL CONFECCAO PECAS MONTAGEM E COMPACTACAO DO SOLO(ENCHIMENTO)</v>
          </cell>
          <cell r="C801" t="str">
            <v>M3</v>
          </cell>
          <cell r="D801">
            <v>55.36</v>
          </cell>
        </row>
        <row r="802">
          <cell r="A802">
            <v>73878</v>
          </cell>
          <cell r="B802" t="str">
            <v>APLICACAO DE CONC. PROJETADO</v>
          </cell>
          <cell r="C802"/>
          <cell r="D802"/>
        </row>
        <row r="803">
          <cell r="A803" t="str">
            <v>73878/001</v>
          </cell>
          <cell r="B803" t="str">
            <v>EXECUÇÃO DE CONCRETO PROJETADO, COM CONSUMO DE CIMENTO 350 KG/M3, VIASECA MEDIDO POR SACO DE CIMENTO, PASSADO NA MAQUINA</v>
          </cell>
          <cell r="C803" t="str">
            <v>M3</v>
          </cell>
          <cell r="D803">
            <v>1663.7</v>
          </cell>
        </row>
        <row r="804">
          <cell r="A804" t="str">
            <v>73878/002</v>
          </cell>
          <cell r="B804" t="str">
            <v>EXECUÇÃO DE ARGAMASSA PROJETADA, COM CONSUMO DE CIMENTO 400 KG/M3, VIASECA, MEDIDO POR SACO DE CIMENTO, PASSADO NA MAQUINA</v>
          </cell>
          <cell r="C804" t="str">
            <v>M3</v>
          </cell>
          <cell r="D804">
            <v>1638.95</v>
          </cell>
        </row>
        <row r="805">
          <cell r="A805">
            <v>73936</v>
          </cell>
          <cell r="B805" t="str">
            <v>CONCRETO PREPARADO EM OBRA</v>
          </cell>
          <cell r="C805"/>
          <cell r="D805"/>
        </row>
        <row r="806">
          <cell r="A806" t="str">
            <v>73936/001</v>
          </cell>
          <cell r="B806" t="str">
            <v>CONCRETO 1:2:3 (18 MPA) , C/ BRITA 1 E 2, C/BETONEIRA</v>
          </cell>
          <cell r="C806" t="str">
            <v>M3</v>
          </cell>
          <cell r="D806">
            <v>301.8</v>
          </cell>
        </row>
        <row r="807">
          <cell r="A807" t="str">
            <v>73936/002</v>
          </cell>
          <cell r="B807" t="str">
            <v>CONCRETO 1:2:4 (14 MPA), C/ BRITA 1 E 2, C/BETONEIRA</v>
          </cell>
          <cell r="C807" t="str">
            <v>M3</v>
          </cell>
          <cell r="D807">
            <v>288.92</v>
          </cell>
        </row>
        <row r="808">
          <cell r="A808" t="str">
            <v>73936/003</v>
          </cell>
          <cell r="B808" t="str">
            <v>CONCRETO 1:2,5:5 ( 9 MPA),C/ BRITA 1 E2, C/BETONEIRA</v>
          </cell>
          <cell r="C808" t="str">
            <v>M3</v>
          </cell>
          <cell r="D808">
            <v>270.43</v>
          </cell>
        </row>
        <row r="809">
          <cell r="A809" t="str">
            <v>73936/005</v>
          </cell>
          <cell r="B809" t="str">
            <v>CONCRETO 1:3:5 ( 7 MPA), C/ BRITA 1 E 2, C/BETONEIRA</v>
          </cell>
          <cell r="C809" t="str">
            <v>M3</v>
          </cell>
          <cell r="D809">
            <v>259.68</v>
          </cell>
        </row>
        <row r="810">
          <cell r="A810" t="str">
            <v>73936/007</v>
          </cell>
          <cell r="B810" t="str">
            <v>CONCRETO 1:3:6 ( 6 MPA), C/ BRITA 1 E 2, C/BETONEIRA</v>
          </cell>
          <cell r="C810" t="str">
            <v>M3</v>
          </cell>
          <cell r="D810">
            <v>255.28</v>
          </cell>
        </row>
        <row r="811">
          <cell r="A811" t="str">
            <v>73936/009</v>
          </cell>
          <cell r="B811" t="str">
            <v>CONCRETO 1:4:6 ( 5 MPA), C/ BRITA 1 E 2, C/BETONEIRA</v>
          </cell>
          <cell r="C811" t="str">
            <v>M3</v>
          </cell>
          <cell r="D811">
            <v>242.33</v>
          </cell>
        </row>
        <row r="812">
          <cell r="A812" t="str">
            <v>73936/011</v>
          </cell>
          <cell r="B812" t="str">
            <v>CONCRETO 1:4:8, CONCRETO MAGRO, C/ BRITA 1 E 2, C/BETONEIRA</v>
          </cell>
          <cell r="C812" t="str">
            <v>M3</v>
          </cell>
          <cell r="D812">
            <v>238.59</v>
          </cell>
        </row>
        <row r="813">
          <cell r="A813">
            <v>73944</v>
          </cell>
          <cell r="B813" t="str">
            <v>CONCRETO C/ PREPARO MECANICO (BETONEIRA) NA OBRA</v>
          </cell>
          <cell r="C813"/>
          <cell r="D813"/>
        </row>
        <row r="814">
          <cell r="A814" t="str">
            <v>73944/001</v>
          </cell>
          <cell r="B814" t="str">
            <v>CONCRETO SIMPLES ( 13,5 MPA), C/ BETONEIRA, LANÇAMENTO E ADENSAMENTO C/ VIBRADOR.</v>
          </cell>
          <cell r="C814" t="str">
            <v>M3</v>
          </cell>
          <cell r="D814">
            <v>359.78</v>
          </cell>
        </row>
        <row r="815">
          <cell r="A815">
            <v>73972</v>
          </cell>
          <cell r="B815" t="str">
            <v>CONCRETO C/ PREPARO MECANICO (BETONEIRA) NA OBRA</v>
          </cell>
          <cell r="C815"/>
          <cell r="D815"/>
        </row>
        <row r="816">
          <cell r="A816" t="str">
            <v>73972/001</v>
          </cell>
          <cell r="B816" t="str">
            <v>CONCRETO ESTRUTURAL FCK=25MPA, VIRADO EM BETONEIRA, NA OBRA, SEM LANÇAMENTO</v>
          </cell>
          <cell r="C816" t="str">
            <v>M3</v>
          </cell>
          <cell r="D816">
            <v>319.99</v>
          </cell>
        </row>
        <row r="817">
          <cell r="A817" t="str">
            <v>73972/002</v>
          </cell>
          <cell r="B817" t="str">
            <v>CONCRETO ESTRUTURAL FCK=20MPA, VIRADO EM BETONEIRA, NA OBRA, SEM LANÇAMENTO</v>
          </cell>
          <cell r="C817" t="str">
            <v>M3</v>
          </cell>
          <cell r="D817">
            <v>309.86</v>
          </cell>
        </row>
        <row r="818">
          <cell r="A818">
            <v>73980</v>
          </cell>
          <cell r="B818" t="str">
            <v>ADENSAMENTO, DESEMPENO E PREPARO DE JUNTAS DE CONCRETAGEM</v>
          </cell>
          <cell r="C818"/>
          <cell r="D818"/>
        </row>
        <row r="819">
          <cell r="A819" t="str">
            <v>73980/001</v>
          </cell>
          <cell r="B819" t="str">
            <v>ADENSAMENTO, DESEMPENO E PREPARO JUNTAS CONCRETAGEM EM CONCRETO BOMBEADO</v>
          </cell>
          <cell r="C819" t="str">
            <v>M3</v>
          </cell>
          <cell r="D819">
            <v>19.149999999999999</v>
          </cell>
        </row>
        <row r="820">
          <cell r="A820">
            <v>73983</v>
          </cell>
          <cell r="B820" t="str">
            <v>CONCRETO ARMADO FCK=15MPA (PREP.NA OBRA C/BETONEIRA), INCLUSIVEIMPERMEABILIZANTE (ESTRUTURAS)</v>
          </cell>
          <cell r="C820"/>
          <cell r="D820"/>
        </row>
        <row r="821">
          <cell r="A821" t="str">
            <v>73983/001</v>
          </cell>
          <cell r="B821" t="str">
            <v>CONCRETO ESTRUTURAL VIRADO NA OBRA CONTROLE C COM IMPERMEABILIZANTE FCK=15MPA SEM LANÇAMENTO</v>
          </cell>
          <cell r="C821" t="str">
            <v>M3</v>
          </cell>
          <cell r="D821">
            <v>325.18</v>
          </cell>
        </row>
        <row r="822">
          <cell r="A822">
            <v>74004</v>
          </cell>
          <cell r="B822" t="str">
            <v>CONCRETOS-INCLUI FORNECIMENTO, LANCAMENTO NAS FORMAS, ADENSAMENTO,DESEMPENO E PREPARO DAS JUNTAS DE CONCRETAGEM.</v>
          </cell>
          <cell r="C822"/>
          <cell r="D822"/>
        </row>
        <row r="823">
          <cell r="A823" t="str">
            <v>74004/001</v>
          </cell>
          <cell r="B823" t="str">
            <v>CONCRETO NAO-ESTRUTURAL, CONSUMO 150 KG CIMENTO/M3 ( TRAÇO 1:3,5:7), PREPARO MECÂNICO EM BETONEIRA, COM LANÇAMENTO(C/ REDUTOR).</v>
          </cell>
          <cell r="C823" t="str">
            <v>M3</v>
          </cell>
          <cell r="D823">
            <v>263.02</v>
          </cell>
        </row>
        <row r="824">
          <cell r="A824" t="str">
            <v>74004/002</v>
          </cell>
          <cell r="B824" t="str">
            <v>FORNECIMENTO, LANÇAMENTO E ADENSAMENTO DE CONCRETO USINADO BOMBEADO FCK=20MPA.</v>
          </cell>
          <cell r="C824" t="str">
            <v>M3</v>
          </cell>
          <cell r="D824">
            <v>335.37</v>
          </cell>
        </row>
        <row r="825">
          <cell r="A825" t="str">
            <v>74004/003</v>
          </cell>
          <cell r="B825" t="str">
            <v>CONCRETO GROUT, FCK=14 MPA</v>
          </cell>
          <cell r="C825" t="str">
            <v>M3</v>
          </cell>
          <cell r="D825">
            <v>333.3</v>
          </cell>
        </row>
        <row r="826">
          <cell r="A826" t="str">
            <v>74004/004</v>
          </cell>
          <cell r="B826" t="str">
            <v>FORNECIMENTO DE CONCRETO USINADO BOMBEADO FCK=15MPA. (CONFORME NBR 6118, PERMITIDO APENAS PARA FUNDAÇÕES)</v>
          </cell>
          <cell r="C826" t="str">
            <v>M3</v>
          </cell>
          <cell r="D826">
            <v>300</v>
          </cell>
        </row>
        <row r="827">
          <cell r="A827">
            <v>74115</v>
          </cell>
          <cell r="B827" t="str">
            <v>CONCRETO PARA LASTRO</v>
          </cell>
          <cell r="C827"/>
          <cell r="D827"/>
        </row>
        <row r="828">
          <cell r="A828" t="str">
            <v>74115/001</v>
          </cell>
          <cell r="B828" t="str">
            <v>EXECUÇÃO DE LASTRO EM CONCRETO (1:2,5:6), PREPARO MANUAL</v>
          </cell>
          <cell r="C828" t="str">
            <v>M3</v>
          </cell>
          <cell r="D828">
            <v>294.42</v>
          </cell>
        </row>
        <row r="829">
          <cell r="A829">
            <v>74137</v>
          </cell>
          <cell r="B829" t="str">
            <v>CONCRETO USINADO C/TRANSPORTE HORIZ NA OBRA</v>
          </cell>
          <cell r="C829"/>
          <cell r="D829"/>
        </row>
        <row r="830">
          <cell r="A830" t="str">
            <v>74137/001</v>
          </cell>
          <cell r="B830" t="str">
            <v>CONCRETO IMPORTADO USINA DOSADO RACIONALMENTE 10MPA INCL TRANSPORTE HORIZONTAL ATE 20M EM CARRINHOS ADENSAMENTO E ACABAMENTO.</v>
          </cell>
          <cell r="C830" t="str">
            <v>M3</v>
          </cell>
          <cell r="D830">
            <v>311.14</v>
          </cell>
        </row>
        <row r="831">
          <cell r="A831" t="str">
            <v>74137/002</v>
          </cell>
          <cell r="B831" t="str">
            <v>CONCRETO USINADO, IMPORTADO, ESTRUTURAL FCK=15MPA INCLUS. TRANSPORTE HORIZONTAL ATÉ 20M (PROD. 2M3/H) EM CARRINHOS, ADENSAMENTO E ACABAMENTO. (CONFORME NBR 6118, PERMITIDO APENAS PARA FUNDAÇÕES)</v>
          </cell>
          <cell r="C831" t="str">
            <v>M3</v>
          </cell>
          <cell r="D831">
            <v>330.6</v>
          </cell>
        </row>
        <row r="832">
          <cell r="A832" t="str">
            <v>74137/003</v>
          </cell>
          <cell r="B832" t="str">
            <v>CONCRETO USINADO, IMPORTADO, ESTRUTURAL FCK=20MPA INCLUS. TRANSPORTE HORIZONTAL ATÉ 20M (PROD. 2M3/H) EM CARRINHOS, ADENSAMENTO E ACABAMENTO</v>
          </cell>
          <cell r="C832" t="str">
            <v>M3</v>
          </cell>
          <cell r="D832">
            <v>346.81</v>
          </cell>
        </row>
        <row r="833">
          <cell r="A833" t="str">
            <v>74137/004</v>
          </cell>
          <cell r="B833" t="str">
            <v>CONCRETO USINADO, IMPORTADO, ESTRUTURAL FCK=25MPA INCLUS. TRANSPORTE HORIZONTAL ATÉ 20M (PROD. 2M3/H) EM CARRINHOS, ADENSAMENTO E ACABAMENTO.</v>
          </cell>
          <cell r="C833" t="str">
            <v>M3</v>
          </cell>
          <cell r="D833">
            <v>371.14</v>
          </cell>
        </row>
        <row r="834">
          <cell r="A834">
            <v>74138</v>
          </cell>
          <cell r="B834" t="str">
            <v>CONCRETO BOMBEADO</v>
          </cell>
          <cell r="C834"/>
          <cell r="D834"/>
        </row>
        <row r="835">
          <cell r="A835" t="str">
            <v>74138/001</v>
          </cell>
          <cell r="B835" t="str">
            <v>CONCRETO USINADO BOMBEADO FCK=15MPA, INCLUSIVE COLOCAÇÃO, ESPALHAMENTOE ACABAMENTO. (CONFORME NBR6118 PERMITIDO APENAS EM FUNDAÇÕES)</v>
          </cell>
          <cell r="C835" t="str">
            <v>M3</v>
          </cell>
          <cell r="D835">
            <v>334.9</v>
          </cell>
        </row>
        <row r="836">
          <cell r="A836" t="str">
            <v>74138/002</v>
          </cell>
          <cell r="B836" t="str">
            <v>CONCRETO USINADO BOMBEADO FCK=20MPA, INCLUSIVE COLOCAÇÃO, ESPALHAMENTOE ACABAMENTO.</v>
          </cell>
          <cell r="C836" t="str">
            <v>M3</v>
          </cell>
          <cell r="D836">
            <v>351.93</v>
          </cell>
        </row>
        <row r="837">
          <cell r="A837" t="str">
            <v>74138/003</v>
          </cell>
          <cell r="B837" t="str">
            <v>CONCRETO USINADO BOMBEADO FCK=25MPA, INCLUSIVE COLOCAÇÃO, ESPALHAMENTOE ACABAMENTO.</v>
          </cell>
          <cell r="C837" t="str">
            <v>M3</v>
          </cell>
          <cell r="D837">
            <v>377.47</v>
          </cell>
        </row>
        <row r="838">
          <cell r="A838" t="str">
            <v>74138/004</v>
          </cell>
          <cell r="B838" t="str">
            <v>CONCRETO USINADO BOMBEADO FCK=30MPA, INCLUSIVE COLOCAÇÃO, ESPALHAMENTOE ACABAMENTO.</v>
          </cell>
          <cell r="C838" t="str">
            <v>M3</v>
          </cell>
          <cell r="D838">
            <v>409.99</v>
          </cell>
        </row>
        <row r="839">
          <cell r="A839" t="str">
            <v>74138/005</v>
          </cell>
          <cell r="B839" t="str">
            <v>CONCRETO USINADO BOMBEADO FCK=35MPA, INCLUSIVE COLOCAÇÃO, ESPALHAMENTOE ACABAMENTO.</v>
          </cell>
          <cell r="C839" t="str">
            <v>M3</v>
          </cell>
          <cell r="D839">
            <v>428.51</v>
          </cell>
        </row>
        <row r="840">
          <cell r="A840" t="str">
            <v>74138/006</v>
          </cell>
          <cell r="B840" t="str">
            <v>CONCRETO USINADO BOMBEADO FCK=15MPA, PARA ENCHIMENTO ENTRE O TUBO E CAMISA TUNEL LINE</v>
          </cell>
          <cell r="C840" t="str">
            <v>M3</v>
          </cell>
          <cell r="D840">
            <v>334.9</v>
          </cell>
        </row>
        <row r="841">
          <cell r="A841" t="str">
            <v>74138/007</v>
          </cell>
          <cell r="B841" t="str">
            <v>CONCRETO USINADO BOMBEADO FCK=18MPA, INCLUSIVE COLOCAÇÃO, ESPALHAMENTOE ACABAMEMTO. (CONFORME NBR 6118, PERMITIDO APENAS EM FUNDAÇÕES)</v>
          </cell>
          <cell r="C841" t="str">
            <v>M3</v>
          </cell>
          <cell r="D841">
            <v>347.67</v>
          </cell>
        </row>
        <row r="842">
          <cell r="A842" t="str">
            <v>74138/008</v>
          </cell>
          <cell r="B842" t="str">
            <v>CONCRETO USINADO BOMBEADO FCK=24MPA, INCLUSIVE COLOCAÇÃO, ESPALHAMENTOE ACABAMENTO.</v>
          </cell>
          <cell r="C842" t="str">
            <v>M3</v>
          </cell>
          <cell r="D842">
            <v>376.77</v>
          </cell>
        </row>
        <row r="843">
          <cell r="A843">
            <v>74157</v>
          </cell>
          <cell r="B843" t="str">
            <v>LANCAMENTO MANUAL DE CONCRETO</v>
          </cell>
          <cell r="C843"/>
          <cell r="D843"/>
        </row>
        <row r="844">
          <cell r="A844" t="str">
            <v>74157/001</v>
          </cell>
          <cell r="B844" t="str">
            <v>LANÇAMENTO E ADENSAMENTO DE CONCRETO EM FUNDAÇÕES.</v>
          </cell>
          <cell r="C844" t="str">
            <v>M3</v>
          </cell>
          <cell r="D844">
            <v>52.52</v>
          </cell>
        </row>
        <row r="845">
          <cell r="A845" t="str">
            <v>74157/002</v>
          </cell>
          <cell r="B845" t="str">
            <v>LANCAMENTO MANUAL DE CONCRETO EM ESTRUTURAS, INCL. VIBRACAO</v>
          </cell>
          <cell r="C845" t="str">
            <v>M3</v>
          </cell>
          <cell r="D845">
            <v>100.1</v>
          </cell>
        </row>
        <row r="846">
          <cell r="A846" t="str">
            <v>74157/003</v>
          </cell>
          <cell r="B846" t="str">
            <v>LANCAMENTO/APLICACAO MANUAL DE CONCRETO EM ESTRUTURAS</v>
          </cell>
          <cell r="C846" t="str">
            <v>M3</v>
          </cell>
          <cell r="D846">
            <v>99.87</v>
          </cell>
        </row>
        <row r="847">
          <cell r="A847" t="str">
            <v>74157/004</v>
          </cell>
          <cell r="B847" t="str">
            <v>LANCAMENTO/APLICACAO MANUAL DE CONCRETO EM FUNDACOES</v>
          </cell>
          <cell r="C847" t="str">
            <v>M3</v>
          </cell>
          <cell r="D847">
            <v>52.29</v>
          </cell>
        </row>
        <row r="848">
          <cell r="A848">
            <v>74251</v>
          </cell>
          <cell r="B848" t="str">
            <v>TRATAMENTO DE SUP. CONC. APARENTE C/VERNIZ 2 DEM?O</v>
          </cell>
          <cell r="C848"/>
          <cell r="D848"/>
        </row>
        <row r="849">
          <cell r="A849" t="str">
            <v>74251/001</v>
          </cell>
          <cell r="B849" t="str">
            <v>TRATAMENTO DE SUP. CONC. APARENTE C/VERNIZ</v>
          </cell>
          <cell r="C849" t="str">
            <v>M2</v>
          </cell>
          <cell r="D849">
            <v>6.01</v>
          </cell>
        </row>
        <row r="850">
          <cell r="A850">
            <v>44</v>
          </cell>
          <cell r="B850" t="str">
            <v>LAJE PRE-FABRICADA</v>
          </cell>
          <cell r="C850"/>
          <cell r="D850"/>
        </row>
        <row r="851">
          <cell r="A851">
            <v>74141</v>
          </cell>
          <cell r="B851" t="str">
            <v>LAJE PRE-MOLDADA</v>
          </cell>
          <cell r="C851"/>
          <cell r="D851"/>
        </row>
        <row r="852">
          <cell r="A852" t="str">
            <v>74141/001</v>
          </cell>
          <cell r="B852" t="str">
            <v>LAJE PRE-MOLD BETA 11 P/1KN/M2 VAOS 4,40M/INCL VIGOTAS TIJOLOS ARMADURA NEGATIVA CAPEAMENTO 3CM CONCRETO 20MPA ESCORAMENTO MATERIAL E MAO DE OBRA.</v>
          </cell>
          <cell r="C852" t="str">
            <v>M2</v>
          </cell>
          <cell r="D852">
            <v>60.89</v>
          </cell>
        </row>
        <row r="853">
          <cell r="A853">
            <v>74202</v>
          </cell>
          <cell r="B853" t="str">
            <v>LAJE PRE-MOLDADA</v>
          </cell>
          <cell r="C853"/>
          <cell r="D853"/>
        </row>
        <row r="854">
          <cell r="A854" t="str">
            <v>74202/001</v>
          </cell>
          <cell r="B854" t="str">
            <v>LAJE PRE-MOLDADA P/FORRO, SOBRECARGA 100KG/M2, VAOS ATE 3,50M/E=8CM, C/LAJOTAS E CAP.C/CONC FCK=20MPA, 3CM, INTER-EIXO 38CM, C/ESCORAMENTO (REAPR.3X) E FERRAGEM NEGATIVA</v>
          </cell>
          <cell r="C854" t="str">
            <v>M2</v>
          </cell>
          <cell r="D854">
            <v>54.9</v>
          </cell>
        </row>
        <row r="855">
          <cell r="A855" t="str">
            <v>74202/002</v>
          </cell>
          <cell r="B855" t="str">
            <v>LAJE PRE-MOLDADA P/PISO, SOBRECARGA 200KG/M2, VAOS ATE 3,50M/E=8CM, C/LAJOTAS E CAP.C/CONC FCK=20MPA, 4CM, INTER-EIXO 38CM, C/ESCORAMENTO (REAPR.3X) E FERRAGEM NEGATIVA</v>
          </cell>
          <cell r="C855" t="str">
            <v>M2</v>
          </cell>
          <cell r="D855">
            <v>62.06</v>
          </cell>
        </row>
        <row r="856">
          <cell r="A856">
            <v>247</v>
          </cell>
          <cell r="B856" t="str">
            <v>EMBASAMENTOS</v>
          </cell>
          <cell r="C856"/>
          <cell r="D856"/>
        </row>
        <row r="857">
          <cell r="A857">
            <v>6122</v>
          </cell>
          <cell r="B857" t="str">
            <v>EMBASAMENTO C/PEDRA ARGAMASSADA UTILIZANDO ARG.CIM/AREIA 1:4</v>
          </cell>
          <cell r="C857" t="str">
            <v>M3</v>
          </cell>
          <cell r="D857">
            <v>262.23</v>
          </cell>
        </row>
        <row r="858">
          <cell r="A858">
            <v>73817</v>
          </cell>
          <cell r="B858" t="str">
            <v>EMBASAMENTO DE MATERIAL GRANULAR</v>
          </cell>
          <cell r="C858"/>
          <cell r="D858"/>
        </row>
        <row r="859">
          <cell r="A859" t="str">
            <v>73817/001</v>
          </cell>
          <cell r="B859" t="str">
            <v>EMBASAMENTO DE MATERIAL GRANULAR - PO DE PEDRA</v>
          </cell>
          <cell r="C859" t="str">
            <v>M3</v>
          </cell>
          <cell r="D859">
            <v>106.02</v>
          </cell>
        </row>
        <row r="860">
          <cell r="A860" t="str">
            <v>73817/002</v>
          </cell>
          <cell r="B860" t="str">
            <v>EMBASAMENTO DE MATERIAL GRANULAR - RACHAO</v>
          </cell>
          <cell r="C860" t="str">
            <v>M3</v>
          </cell>
          <cell r="D860">
            <v>115.35</v>
          </cell>
        </row>
        <row r="861">
          <cell r="A861">
            <v>74078</v>
          </cell>
          <cell r="B861" t="str">
            <v>AGULHAMENTO DE PEDRA MARROADA NO FUNDO DE VALAS</v>
          </cell>
          <cell r="C861"/>
          <cell r="D861"/>
        </row>
        <row r="862">
          <cell r="A862" t="str">
            <v>74078/001</v>
          </cell>
          <cell r="B862" t="str">
            <v>AGULHAMENTO FUNDO DE VALAS C/MACO 30KG PEDRA-DE-MAO H=10CM</v>
          </cell>
          <cell r="C862" t="str">
            <v>M2</v>
          </cell>
          <cell r="D862">
            <v>18.47</v>
          </cell>
        </row>
        <row r="863">
          <cell r="A863" t="str">
            <v>74078/002</v>
          </cell>
          <cell r="B863" t="str">
            <v>AGULHAMENTO FUNDO DE VALAS C/MACO 30KG PEDRA-DE-MAO H=5CM</v>
          </cell>
          <cell r="C863" t="str">
            <v>M2</v>
          </cell>
          <cell r="D863">
            <v>9.23</v>
          </cell>
        </row>
        <row r="864">
          <cell r="A864">
            <v>296</v>
          </cell>
          <cell r="B864" t="str">
            <v>CINTAS E VERGAS</v>
          </cell>
          <cell r="C864"/>
          <cell r="D864"/>
        </row>
        <row r="865">
          <cell r="A865">
            <v>73995</v>
          </cell>
          <cell r="B865" t="str">
            <v>CINTAS CONCRETO</v>
          </cell>
          <cell r="C865"/>
          <cell r="D865"/>
        </row>
        <row r="866">
          <cell r="A866" t="str">
            <v>73995/001</v>
          </cell>
          <cell r="B866" t="str">
            <v>CINTA DE AMARRAÇÃO EM CONCRETO ARMADO FCK=20MPA CONTROLE ”C”.PREP.MECANICO NA OBRA, AÇO(55KG/M3), FORMAS MADEIRA C/ MONT/DESMON E LANCAMENTO/VIBRACAO MANUAL</v>
          </cell>
          <cell r="C866" t="str">
            <v>M3</v>
          </cell>
          <cell r="D866">
            <v>1169.1500000000001</v>
          </cell>
        </row>
        <row r="867">
          <cell r="A867">
            <v>74099</v>
          </cell>
          <cell r="B867" t="str">
            <v>CONCRETO ARMADO FCK=15MPA PREP. MECANICO FORMA CANALETA (15X20X20),ACOCA 60 ATE 3/16 = 45,13 KG/M3</v>
          </cell>
          <cell r="C867"/>
          <cell r="D867"/>
        </row>
        <row r="868">
          <cell r="A868" t="str">
            <v>74099/001</v>
          </cell>
          <cell r="B868" t="str">
            <v>VERGA, CONTRAVERGA, OU CINTA EM CONCRETO ARMADO FCK=20MPA, PREP. MECANICO, FORMA CANALETA (15X20X20), AÇO CA 60 5.0 (TAXA DE FERRAGEM = 45,13 KG/M3).</v>
          </cell>
          <cell r="C868" t="str">
            <v>M3</v>
          </cell>
          <cell r="D868">
            <v>840.44</v>
          </cell>
        </row>
        <row r="869">
          <cell r="A869">
            <v>74200</v>
          </cell>
          <cell r="B869" t="str">
            <v>VERGA CONCRETO ARMADO</v>
          </cell>
          <cell r="C869"/>
          <cell r="D869"/>
        </row>
        <row r="870">
          <cell r="A870" t="str">
            <v>74200/001</v>
          </cell>
          <cell r="B870" t="str">
            <v>VERGA 10X10CM EM CONCRETO PRÉ-MOLDADO FCK=20MPA (PREPARO COM BETONEIRA) AÇO CA60, BITOLA FINA, INCLUSIVE FORMAS TABUA 3A.</v>
          </cell>
          <cell r="C870" t="str">
            <v>M</v>
          </cell>
          <cell r="D870">
            <v>10.74</v>
          </cell>
        </row>
        <row r="871">
          <cell r="A871">
            <v>301</v>
          </cell>
          <cell r="B871" t="str">
            <v>ESTRUTURAS DIVERSAS</v>
          </cell>
          <cell r="C871"/>
          <cell r="D871"/>
        </row>
        <row r="872">
          <cell r="A872">
            <v>71623</v>
          </cell>
          <cell r="B872" t="str">
            <v>CHAPIM DE CONCRETO APARENTE COM ACABAMENTO DESEMPENADO, FORMA DE COMPENSADO PLASTIFICADO (MADEIRIT ) DE 14 X 10 CM, FUNDIDO NO LOCAL.</v>
          </cell>
          <cell r="C872" t="str">
            <v>M</v>
          </cell>
          <cell r="D872">
            <v>17.13</v>
          </cell>
        </row>
        <row r="873">
          <cell r="A873">
            <v>74081</v>
          </cell>
          <cell r="B873" t="str">
            <v>PILAR MADEIRA DE LEI</v>
          </cell>
          <cell r="C873"/>
          <cell r="D873"/>
        </row>
        <row r="874">
          <cell r="A874" t="str">
            <v>74081/001</v>
          </cell>
          <cell r="B874" t="str">
            <v>PILAR MADEIRA DE LEI 15X15X100CM COLOCADO, INCLUSIVE BASE CONCRETO</v>
          </cell>
          <cell r="C874" t="str">
            <v>M</v>
          </cell>
          <cell r="D874">
            <v>62.04</v>
          </cell>
        </row>
        <row r="875">
          <cell r="A875">
            <v>74112</v>
          </cell>
          <cell r="B875" t="str">
            <v>LAJE MACICA CONCRETO FCK=25MPA E=8CM, INCL. FORMA PLASTIFICADA 18MM /ESCORAMENTO MAD SERRADA C/REAP. 12X E 95,0KG ACO CA-50/60 /M3</v>
          </cell>
          <cell r="C875"/>
          <cell r="D875"/>
        </row>
        <row r="876">
          <cell r="A876" t="str">
            <v>74112/001</v>
          </cell>
          <cell r="B876" t="str">
            <v>LAJE MACICA CONCRETO FCK=25MPA E=8CM, INCL. FORMA PLASTIFICADA 18MM /ESCORAMENTO MAD SERRADA C/REAP. 12X E 95,0KG ACO CA-50/60 /M3</v>
          </cell>
          <cell r="C876" t="str">
            <v>M3</v>
          </cell>
          <cell r="D876">
            <v>1366.57</v>
          </cell>
        </row>
        <row r="877">
          <cell r="A877">
            <v>74144</v>
          </cell>
          <cell r="B877" t="str">
            <v>PILAR E SUPORTE CAIXA D AGUA EM MADEIRA 1A CASAS HP</v>
          </cell>
          <cell r="C877"/>
          <cell r="D877"/>
        </row>
        <row r="878">
          <cell r="A878" t="str">
            <v>74144/001</v>
          </cell>
          <cell r="B878" t="str">
            <v>PILAR EM MADEIRA 1A (15X15X2,70CM) INCL 3 DEMAOS VERNIZ SEM COLOCACAO</v>
          </cell>
          <cell r="C878" t="str">
            <v>UN</v>
          </cell>
          <cell r="D878">
            <v>102.65</v>
          </cell>
        </row>
        <row r="879">
          <cell r="A879" t="str">
            <v>74144/002</v>
          </cell>
          <cell r="B879" t="str">
            <v>SUPORTE APOIO CAIXA D AGUA BARROTES MADEIRA DE 1</v>
          </cell>
          <cell r="C879" t="str">
            <v>UN</v>
          </cell>
          <cell r="D879">
            <v>16.45</v>
          </cell>
        </row>
        <row r="880">
          <cell r="A880" t="str">
            <v>IMPE</v>
          </cell>
          <cell r="B880" t="str">
            <v>IMPERMEABILIZACOES E PROTECOES DIVERSAS</v>
          </cell>
          <cell r="C880"/>
          <cell r="D880"/>
        </row>
        <row r="881">
          <cell r="A881">
            <v>138</v>
          </cell>
          <cell r="B881" t="str">
            <v>IMPERMEABILIZACAO COM ARGAMASSA</v>
          </cell>
          <cell r="C881"/>
          <cell r="D881"/>
        </row>
        <row r="882">
          <cell r="A882">
            <v>5968</v>
          </cell>
          <cell r="B882" t="str">
            <v>IMPERMEABILIZACAO EM BASE ALVENARIA ARGAMASSA TRACO 1:3 (CIMENTO E AREIA MEDIA) ESPESSURA 2CM COM IMPERMEABILIZANTE</v>
          </cell>
          <cell r="C882" t="str">
            <v>M2</v>
          </cell>
          <cell r="D882">
            <v>21.7</v>
          </cell>
        </row>
        <row r="883">
          <cell r="A883">
            <v>6130</v>
          </cell>
          <cell r="B883" t="str">
            <v>IMPERMEABILIZACAO EM PISOS COM ARGAMASSA TRACO 1:4 (CIMENTO E AREIA GROSSA) ESPESSURA 2,5CM COM IMPERMEABILIZANTE</v>
          </cell>
          <cell r="C883" t="str">
            <v>M2</v>
          </cell>
          <cell r="D883">
            <v>13.6</v>
          </cell>
        </row>
        <row r="884">
          <cell r="A884">
            <v>74000</v>
          </cell>
          <cell r="B884" t="str">
            <v>IMPERMEABILIZACAO RIGIDA C/ARG. CIM/AREIA + IMPERMEABILIZANTE</v>
          </cell>
          <cell r="C884"/>
          <cell r="D884"/>
        </row>
        <row r="885">
          <cell r="A885" t="str">
            <v>74000/001</v>
          </cell>
          <cell r="B885" t="str">
            <v>IMPERMEABILIZACAO COM ARMAGASSA TRACO 1:3 (CIMENTO E AREIA GROSSA) ESPESSURA 2,5CM COM IMPERMEABILIZANTE BASE HIDROFUGA</v>
          </cell>
          <cell r="C885" t="str">
            <v>M2</v>
          </cell>
          <cell r="D885">
            <v>28.27</v>
          </cell>
        </row>
        <row r="886">
          <cell r="A886">
            <v>141</v>
          </cell>
          <cell r="B886" t="str">
            <v>IMPERMEABILIZACAO COM MANTA</v>
          </cell>
          <cell r="C886"/>
          <cell r="D886"/>
        </row>
        <row r="887">
          <cell r="A887">
            <v>68053</v>
          </cell>
          <cell r="B887" t="str">
            <v>LONA PLASTICA PRETA, ESPESSURA 150 MICRAS - FORNECIMENTO E COLOCAÇÃO</v>
          </cell>
          <cell r="C887" t="str">
            <v>M2</v>
          </cell>
          <cell r="D887">
            <v>2.52</v>
          </cell>
        </row>
        <row r="888">
          <cell r="A888">
            <v>73753</v>
          </cell>
          <cell r="B888" t="str">
            <v>IMPERMEABILIZACAO DE TERRACOS E LAJES</v>
          </cell>
          <cell r="C888"/>
          <cell r="D888"/>
        </row>
        <row r="889">
          <cell r="A889" t="str">
            <v>73753/001</v>
          </cell>
          <cell r="B889" t="str">
            <v>IMPERMEABILIZACAO COM MANTA ASFALTICA ESPESSURA 3MM PROTEGIDA COM FILME DE ALUMINIO GOFRADO ESPESSURA 0,8MM, INCLUSO EMULSAO ASFALTICA</v>
          </cell>
          <cell r="C889" t="str">
            <v>M2</v>
          </cell>
          <cell r="D889">
            <v>48.28</v>
          </cell>
        </row>
        <row r="890">
          <cell r="A890" t="str">
            <v>73753/002</v>
          </cell>
          <cell r="B890" t="str">
            <v>IMPERMEABILIZACAO COM MANTA BUTILICA ESPESSURA 0,8MM, INCLUSO CINTA DECALDEACAO E COLA ADESIVA</v>
          </cell>
          <cell r="C890" t="str">
            <v>M2</v>
          </cell>
          <cell r="D890">
            <v>82.68</v>
          </cell>
        </row>
        <row r="891">
          <cell r="A891">
            <v>73971</v>
          </cell>
          <cell r="B891" t="str">
            <v>IMPERMEABILIZACAO C/MANTA TORODIM 4MM</v>
          </cell>
          <cell r="C891"/>
          <cell r="D891"/>
        </row>
        <row r="892">
          <cell r="A892" t="str">
            <v>73971/001</v>
          </cell>
          <cell r="B892" t="str">
            <v>IMPERMEABILIZACAO COM MANTA ASFALTICA 4MM</v>
          </cell>
          <cell r="C892" t="str">
            <v>M2</v>
          </cell>
          <cell r="D892">
            <v>33.56</v>
          </cell>
        </row>
        <row r="893">
          <cell r="A893">
            <v>74031</v>
          </cell>
          <cell r="B893" t="str">
            <v>MANTA GEOTEXTIL TP BIDIM</v>
          </cell>
          <cell r="C893"/>
          <cell r="D893"/>
        </row>
        <row r="894">
          <cell r="A894" t="str">
            <v>74031/001</v>
          </cell>
          <cell r="B894" t="str">
            <v>MANTA GEOTEXTIL NÃO-TECIDO 100% POLIESTER</v>
          </cell>
          <cell r="C894" t="str">
            <v>M2</v>
          </cell>
          <cell r="D894">
            <v>17.66</v>
          </cell>
        </row>
        <row r="895">
          <cell r="A895">
            <v>74033</v>
          </cell>
          <cell r="B895" t="str">
            <v>ESTABILIZAÇÃO DE SOLO COM GEOMEMBRANA</v>
          </cell>
          <cell r="C895"/>
          <cell r="D895"/>
        </row>
        <row r="896">
          <cell r="A896" t="str">
            <v>74033/001</v>
          </cell>
          <cell r="B896" t="str">
            <v>GEOMEMBRANA LISA PEAD ESPESSURA 2MM</v>
          </cell>
          <cell r="C896" t="str">
            <v>M2</v>
          </cell>
          <cell r="D896">
            <v>27.22</v>
          </cell>
        </row>
        <row r="897">
          <cell r="A897">
            <v>144</v>
          </cell>
          <cell r="B897" t="str">
            <v>IMPERMEABILIZACAO COM CIMENTO CRISTALIZADO</v>
          </cell>
          <cell r="C897"/>
          <cell r="D897"/>
        </row>
        <row r="898">
          <cell r="A898">
            <v>73929</v>
          </cell>
          <cell r="B898" t="str">
            <v>CIMENTO ESPECIAL CRISTALIZANTE DENVERLIT C/EMULSAO ADESIVA DENVERFIX -DENVER-1 DEMAO P/SUB SOLO/BALDRAMES/GALERIAS/JARDINEIRAS/ETC</v>
          </cell>
          <cell r="C898"/>
          <cell r="D898"/>
        </row>
        <row r="899">
          <cell r="A899" t="str">
            <v>73929/001</v>
          </cell>
          <cell r="B899" t="str">
            <v>CIMENTO ESPECIAL CRISTALIZANTE COM ADESIVO LIQUIDO DE ALTA PERFORMANCEA BASE DE RESINA ACRÍLICA, UMA DEMAO</v>
          </cell>
          <cell r="C899" t="str">
            <v>M2</v>
          </cell>
          <cell r="D899">
            <v>13.99</v>
          </cell>
        </row>
        <row r="900">
          <cell r="A900" t="str">
            <v>73929/002</v>
          </cell>
          <cell r="B900" t="str">
            <v>CIMENTO ESPECIAL CRISTALIZANTE COM ADESIVO LIQUIDO DE ALTA PERFORMANCEA BASE DE RESINA ACRÍLICA, TRES DEMAOS</v>
          </cell>
          <cell r="C900" t="str">
            <v>M2</v>
          </cell>
          <cell r="D900">
            <v>41.97</v>
          </cell>
        </row>
        <row r="901">
          <cell r="A901" t="str">
            <v>73929/003</v>
          </cell>
          <cell r="B901" t="str">
            <v>IMPERMEABILIZACAO COM PO CRISTALIZANTE COM ADITIVO PEGA RAPIDA E SELADOR PARA AREAS SUJEITAS A PRESSAO DE LENCOL FREATICO</v>
          </cell>
          <cell r="C901" t="str">
            <v>M2</v>
          </cell>
          <cell r="D901">
            <v>35.07</v>
          </cell>
        </row>
        <row r="902">
          <cell r="A902" t="str">
            <v>73929/004</v>
          </cell>
          <cell r="B902" t="str">
            <v>IMPERMEABILIZACAO COM CIMENTO CRISTALIZANTE COM EMULSAO ADESIVA PARA ESTRUTURA ENTERRADA, PROFUNDIDADE ATE 7M</v>
          </cell>
          <cell r="C902" t="str">
            <v>M2</v>
          </cell>
          <cell r="D902">
            <v>26.24</v>
          </cell>
        </row>
        <row r="903">
          <cell r="A903">
            <v>145</v>
          </cell>
          <cell r="B903" t="str">
            <v>IMPERMEABILIZACAO BETUMINOSA C/EMULSAO ASFALTICA E ACRILICA</v>
          </cell>
          <cell r="C903"/>
          <cell r="D903"/>
        </row>
        <row r="904">
          <cell r="A904">
            <v>72075</v>
          </cell>
          <cell r="B904" t="str">
            <v>IMPERMEABILIZACAO SEMI-FLEXIVEL COM TINTA ASFALTICA EM SUPERFICIES LISAS DE PEQUENAS DIMENSOES</v>
          </cell>
          <cell r="C904" t="str">
            <v>M2</v>
          </cell>
          <cell r="D904">
            <v>5.79</v>
          </cell>
        </row>
        <row r="905">
          <cell r="A905">
            <v>73762</v>
          </cell>
          <cell r="B905" t="str">
            <v>IMPERMEABILIZACAO DE TERRACOS E LAJES</v>
          </cell>
          <cell r="C905"/>
          <cell r="D905"/>
        </row>
        <row r="906">
          <cell r="A906" t="str">
            <v>73762/001</v>
          </cell>
          <cell r="B906" t="str">
            <v>IMPERMEABILIZACAO DE LAJE COM ASFALTO ELASTOMERICO, INCLUSO PRIMER E VEU DE POLIESTER.</v>
          </cell>
          <cell r="C906" t="str">
            <v>M2</v>
          </cell>
          <cell r="D906">
            <v>48.67</v>
          </cell>
        </row>
        <row r="907">
          <cell r="A907" t="str">
            <v>73762/002</v>
          </cell>
          <cell r="B907" t="str">
            <v>IMPERMEABILIZACAO DE LAJE COM EMULSAO ACRILICA SOBRE CIMENTO CRISTALIZANTE, INCLUSO VEU DE FIBRA DE VIDRO</v>
          </cell>
          <cell r="C907" t="str">
            <v>M2</v>
          </cell>
          <cell r="D907">
            <v>35.1</v>
          </cell>
        </row>
        <row r="908">
          <cell r="A908" t="str">
            <v>73762/003</v>
          </cell>
          <cell r="B908" t="str">
            <v>IMPERMEABILIZACAO DE LAJE COM EMULSAO ACRILICA ESTILENADA COM TELA SOBRE CIMENTO CRISTALIZANTE, INCLUSO EMULSAO ADESIVA DE BASE ACRILICA</v>
          </cell>
          <cell r="C908" t="str">
            <v>M2</v>
          </cell>
          <cell r="D908">
            <v>57.69</v>
          </cell>
        </row>
        <row r="909">
          <cell r="A909" t="str">
            <v>73762/004</v>
          </cell>
          <cell r="B909" t="str">
            <v>IMPERMEABILIZACAO DE LAJE COM ASFALTO ELASTOMERICO, SETE DEMAOS, INCLUSO PRIMER E VEU DE FIBRA DE VIDRO</v>
          </cell>
          <cell r="C909" t="str">
            <v>M2</v>
          </cell>
          <cell r="D909">
            <v>62.73</v>
          </cell>
        </row>
        <row r="910">
          <cell r="A910">
            <v>73830</v>
          </cell>
          <cell r="B910" t="str">
            <v>IMPERMEABILIZACAO DE TALUDES</v>
          </cell>
          <cell r="C910"/>
          <cell r="D910"/>
        </row>
        <row r="911">
          <cell r="A911" t="str">
            <v>73830/001</v>
          </cell>
          <cell r="B911" t="str">
            <v>IMPERMEABILIZACAO DE TALUDES COM REVESTIMENTO IMPERMEABILIZANTE SEMI-FLEXIVEL BI-COMPONENTE</v>
          </cell>
          <cell r="C911" t="str">
            <v>M2</v>
          </cell>
          <cell r="D911">
            <v>7.11</v>
          </cell>
        </row>
        <row r="912">
          <cell r="A912">
            <v>74066</v>
          </cell>
          <cell r="B912" t="str">
            <v>IMPERMEABILIZACAO FLEXIVEL</v>
          </cell>
          <cell r="C912"/>
          <cell r="D912"/>
        </row>
        <row r="913">
          <cell r="A913" t="str">
            <v>74066/001</v>
          </cell>
          <cell r="B913" t="str">
            <v>IMPERMEABILIZACAO FLEXIVEL A BASE DE ELASTOMERO PARA MARQUISES, TERRACOS, CALHAS, LAJES E JARDINEIRAS, 3 DEMAOS</v>
          </cell>
          <cell r="C913" t="str">
            <v>M2</v>
          </cell>
          <cell r="D913">
            <v>33.200000000000003</v>
          </cell>
        </row>
        <row r="914">
          <cell r="A914" t="str">
            <v>74066/002</v>
          </cell>
          <cell r="B914" t="str">
            <v>IMPERMEABILIZACAO FLEXIVEL A BASE ACRILICA PARA CALHAS, LAJES, JARDINEIRAS E MARQUISES, SEIS DEMAOS</v>
          </cell>
          <cell r="C914" t="str">
            <v>M2</v>
          </cell>
          <cell r="D914">
            <v>149.44</v>
          </cell>
        </row>
        <row r="915">
          <cell r="A915">
            <v>74096</v>
          </cell>
          <cell r="B915" t="str">
            <v>IMPERMEABILIZACAO DE AREA MOLHADA</v>
          </cell>
          <cell r="C915"/>
          <cell r="D915"/>
        </row>
        <row r="916">
          <cell r="A916" t="str">
            <v>74096/001</v>
          </cell>
          <cell r="B916" t="str">
            <v>IMPERMEABILIZACAO COM ASFALTO ELASTOMERICO EM CALHAS E LAJES DESCOBERTAS, 3 DEMAOS, ESTRUTURADO COM VEU DE POLIESTER</v>
          </cell>
          <cell r="C916" t="str">
            <v>M2</v>
          </cell>
          <cell r="D916">
            <v>30.24</v>
          </cell>
        </row>
        <row r="917">
          <cell r="A917">
            <v>74097</v>
          </cell>
          <cell r="B917" t="str">
            <v>IMPERMEABILIZACAO CALHAS/LAJES DESCOBERTAS</v>
          </cell>
          <cell r="C917"/>
          <cell r="D917"/>
        </row>
        <row r="918">
          <cell r="A918" t="str">
            <v>74097/001</v>
          </cell>
          <cell r="B918" t="str">
            <v>IMPERMEABILIZACAO COM ASFALTO ELASTOMERICO EM CALHAS E LAJES DESCOBERTAS, TRES DEMAOS</v>
          </cell>
          <cell r="C918" t="str">
            <v>M2</v>
          </cell>
          <cell r="D918">
            <v>18.309999999999999</v>
          </cell>
        </row>
        <row r="919">
          <cell r="A919">
            <v>74106</v>
          </cell>
          <cell r="B919" t="str">
            <v>IMPERMEAB. DE FUNDACOES/BALDRAMES/MUROS DE ARRIMO/ALICERCES E REVEST.EM CONTATO C/SOLO - UTILIZ. TINTA BETUMINOSA TIPO NEUTROLIN / 2DEMAOS</v>
          </cell>
          <cell r="C919"/>
          <cell r="D919"/>
        </row>
        <row r="920">
          <cell r="A920" t="str">
            <v>74106/001</v>
          </cell>
          <cell r="B920" t="str">
            <v>IMPERMEABILIZACAO COM TINTA BETUMINOSA EM FUNDACOES, BALDRAMES E MUROSDE ARRIMO, DUAS DEMAOS</v>
          </cell>
          <cell r="C920" t="str">
            <v>M2</v>
          </cell>
          <cell r="D920">
            <v>5.15</v>
          </cell>
        </row>
        <row r="921">
          <cell r="A921">
            <v>146</v>
          </cell>
          <cell r="B921" t="str">
            <v>IMPERMEABILIZACAO COM PINTURA</v>
          </cell>
          <cell r="C921"/>
          <cell r="D921"/>
        </row>
        <row r="922">
          <cell r="A922">
            <v>73872</v>
          </cell>
          <cell r="B922" t="str">
            <v>IMPERMEABILIZACAO COM RESINA EPOXI</v>
          </cell>
          <cell r="C922"/>
          <cell r="D922"/>
        </row>
        <row r="923">
          <cell r="A923" t="str">
            <v>73872/001</v>
          </cell>
          <cell r="B923" t="str">
            <v>PINTURA IMPERMEABILIZANTE COM TINTA A BASE DE RESINA EPOXI ALCATRAO, UMA DEMAO</v>
          </cell>
          <cell r="C923" t="str">
            <v>M2</v>
          </cell>
          <cell r="D923">
            <v>15.69</v>
          </cell>
        </row>
        <row r="924">
          <cell r="A924" t="str">
            <v>73872/002</v>
          </cell>
          <cell r="B924" t="str">
            <v>PINTURA IMPERMEABILIZANTE COM TINTA A BASE DE RESINA EPOXI ALCATRAO, DUAS DEMAOS</v>
          </cell>
          <cell r="C924" t="str">
            <v>M2</v>
          </cell>
          <cell r="D924">
            <v>30.54</v>
          </cell>
        </row>
        <row r="925">
          <cell r="A925">
            <v>147</v>
          </cell>
          <cell r="B925" t="str">
            <v>IMPERMEABILIZACAO COM MASTIQUE</v>
          </cell>
          <cell r="C925"/>
          <cell r="D925"/>
        </row>
        <row r="926">
          <cell r="A926">
            <v>72124</v>
          </cell>
          <cell r="B926" t="str">
            <v>IMPERMEABILIZACAO COM MASTIQUE ELASTICO A BASE DE SILICONE</v>
          </cell>
          <cell r="C926" t="str">
            <v>DM3</v>
          </cell>
          <cell r="D926">
            <v>68.42</v>
          </cell>
        </row>
        <row r="927">
          <cell r="A927">
            <v>74025</v>
          </cell>
          <cell r="B927" t="str">
            <v>CONSERVACAO DE CALHAS DE CONCRETO - PAR</v>
          </cell>
          <cell r="C927"/>
          <cell r="D927"/>
        </row>
        <row r="928">
          <cell r="A928" t="str">
            <v>74025/001</v>
          </cell>
          <cell r="B928" t="str">
            <v>IMPERMEABILIZACAO DE CALHAS DE CONCRETO COM MASTIQUE BETUMINOSO A FRIO</v>
          </cell>
          <cell r="C928" t="str">
            <v>M</v>
          </cell>
          <cell r="D928">
            <v>24.31</v>
          </cell>
        </row>
        <row r="929">
          <cell r="A929">
            <v>74121</v>
          </cell>
          <cell r="B929" t="str">
            <v>JUNTA DE DILATACAO</v>
          </cell>
          <cell r="C929"/>
          <cell r="D929"/>
        </row>
        <row r="930">
          <cell r="A930" t="str">
            <v>74121/001</v>
          </cell>
          <cell r="B930" t="str">
            <v>JUNTA DE DILATACAO COM SELANTE ELASTICO MONOCOMPONENTE A BASE DE POLIURETANO 1X1CM</v>
          </cell>
          <cell r="C930" t="str">
            <v>M</v>
          </cell>
          <cell r="D930">
            <v>19.41</v>
          </cell>
        </row>
        <row r="931">
          <cell r="A931">
            <v>74190</v>
          </cell>
          <cell r="B931" t="str">
            <v>IMPERMEABILIZACAO DE LAJES</v>
          </cell>
          <cell r="C931"/>
          <cell r="D931"/>
        </row>
        <row r="932">
          <cell r="A932" t="str">
            <v>74190/001</v>
          </cell>
          <cell r="B932" t="str">
            <v>IMPERMEABILIZACAO COM MASTIQUE BETUMINOSO A FRIO EM LAJES SUPERIORES</v>
          </cell>
          <cell r="C932" t="str">
            <v>M2</v>
          </cell>
          <cell r="D932">
            <v>81.31</v>
          </cell>
        </row>
        <row r="933">
          <cell r="A933">
            <v>150</v>
          </cell>
          <cell r="B933" t="str">
            <v>PROTECAO DE SUPERFICIE COM ARGAMASSA</v>
          </cell>
          <cell r="C933"/>
          <cell r="D933"/>
        </row>
        <row r="934">
          <cell r="A934">
            <v>73635</v>
          </cell>
          <cell r="B934" t="str">
            <v>PROTECAO MECANICA COM ARGAMASSA TRACO 1:3 (CIMENTO E AREIA), ESPESSURA2 CM</v>
          </cell>
          <cell r="C934" t="str">
            <v>M2</v>
          </cell>
          <cell r="D934">
            <v>9.9499999999999993</v>
          </cell>
        </row>
        <row r="935">
          <cell r="A935" t="str">
            <v>INEL</v>
          </cell>
          <cell r="B935" t="str">
            <v>INSTALACAO ELETRICA/ELETRIFICACAO E ILUMINACAO EXTERNA</v>
          </cell>
          <cell r="C935"/>
          <cell r="D935"/>
        </row>
        <row r="936">
          <cell r="A936">
            <v>165</v>
          </cell>
          <cell r="B936" t="str">
            <v>ELETRODUTOS/CALHAS PARA LEITO DE CABOS</v>
          </cell>
          <cell r="C936"/>
          <cell r="D936"/>
        </row>
        <row r="937">
          <cell r="A937">
            <v>40802</v>
          </cell>
          <cell r="B937" t="str">
            <v>ELETRODUTO DE PVC RIGIDO SOLDAVEL 25MM (1"), FORNECIMENTO E INSTALACAO</v>
          </cell>
          <cell r="C937" t="str">
            <v>M</v>
          </cell>
          <cell r="D937">
            <v>9.19</v>
          </cell>
        </row>
        <row r="938">
          <cell r="A938">
            <v>55858</v>
          </cell>
          <cell r="B938" t="str">
            <v>ELETRODUTO DE FERRO ESMALTADO LEVE 3/4" , FORNECIMENTO E INSTALACAO</v>
          </cell>
          <cell r="C938" t="str">
            <v>M</v>
          </cell>
          <cell r="D938">
            <v>15.06</v>
          </cell>
        </row>
        <row r="939">
          <cell r="A939">
            <v>55859</v>
          </cell>
          <cell r="B939" t="str">
            <v>ELETRODUTO DE FERRO ESMALTADO LEVE 1" , FORNECIMENTO E INSTALACAO</v>
          </cell>
          <cell r="C939" t="str">
            <v>M</v>
          </cell>
          <cell r="D939">
            <v>18.2</v>
          </cell>
        </row>
        <row r="940">
          <cell r="A940">
            <v>55860</v>
          </cell>
          <cell r="B940" t="str">
            <v>ELETRODUTO DE FERRO ESMALTADO PESADO 1 1/2", FORNECIMENTO E INSTALACAO</v>
          </cell>
          <cell r="C940" t="str">
            <v>M</v>
          </cell>
          <cell r="D940">
            <v>28.41</v>
          </cell>
        </row>
        <row r="941">
          <cell r="A941">
            <v>55861</v>
          </cell>
          <cell r="B941" t="str">
            <v>ELETRODUTO DE FERRO ESMALTADO PESADO 2", FORNECIMENTO E INSTALACAO</v>
          </cell>
          <cell r="C941" t="str">
            <v>M</v>
          </cell>
          <cell r="D941">
            <v>35.130000000000003</v>
          </cell>
        </row>
        <row r="942">
          <cell r="A942">
            <v>55862</v>
          </cell>
          <cell r="B942" t="str">
            <v>ELETRODUTO DE FERRO ESMALTADO PESADO 4", FORNECIMENTO E INSTALACAO</v>
          </cell>
          <cell r="C942" t="str">
            <v>M</v>
          </cell>
          <cell r="D942">
            <v>91.57</v>
          </cell>
        </row>
        <row r="943">
          <cell r="A943">
            <v>55865</v>
          </cell>
          <cell r="B943" t="str">
            <v>ELETRODUTO DE PVC RIGIDO ROSCAVEL 40MM (1 1/2"), FORNECIMENTO E INSTALACAO</v>
          </cell>
          <cell r="C943" t="str">
            <v>M</v>
          </cell>
          <cell r="D943">
            <v>17.02</v>
          </cell>
        </row>
        <row r="944">
          <cell r="A944">
            <v>55866</v>
          </cell>
          <cell r="B944" t="str">
            <v>ELETRODUTO DE PVC RIGIDO ROSCAVEL 50MM (2"), FORNECIMENTO E INSTALACAO</v>
          </cell>
          <cell r="C944" t="str">
            <v>M</v>
          </cell>
          <cell r="D944">
            <v>20.74</v>
          </cell>
        </row>
        <row r="945">
          <cell r="A945">
            <v>55867</v>
          </cell>
          <cell r="B945" t="str">
            <v>ELETRODUTO DE PVC RIGIDO ROSCAVEL 75MM (3"), FORNECIMENTO E INSTALACAO</v>
          </cell>
          <cell r="C945" t="str">
            <v>M</v>
          </cell>
          <cell r="D945">
            <v>39.99</v>
          </cell>
        </row>
        <row r="946">
          <cell r="A946">
            <v>55868</v>
          </cell>
          <cell r="B946" t="str">
            <v>ELETRODUTO DE PVC RIGIDO ROSCAVEL 100MM (4”), FORNECIMENTO E INSTALACAO</v>
          </cell>
          <cell r="C946" t="str">
            <v>M</v>
          </cell>
          <cell r="D946">
            <v>55.69</v>
          </cell>
        </row>
        <row r="947">
          <cell r="A947">
            <v>72296</v>
          </cell>
          <cell r="B947" t="str">
            <v>TUBO DE PVC PARA PROTEÇÃO DE CORDOALHA - 2"X3M</v>
          </cell>
          <cell r="C947" t="str">
            <v>UN</v>
          </cell>
          <cell r="D947">
            <v>42.5</v>
          </cell>
        </row>
        <row r="948">
          <cell r="A948">
            <v>72308</v>
          </cell>
          <cell r="B948" t="str">
            <v>ELETRODUTO DE ACO GALVANIZADO ELETROLÍTICO TIPO LEVE 3/4", INCLUSIVE CONEXOES - FORNECIMENTO E INSTALACAO</v>
          </cell>
          <cell r="C948" t="str">
            <v>M</v>
          </cell>
          <cell r="D948">
            <v>12.51</v>
          </cell>
        </row>
        <row r="949">
          <cell r="A949">
            <v>72309</v>
          </cell>
          <cell r="B949" t="str">
            <v>ELETRODUTO DE ACO GALVANIZADO ELETROLÍTICO TIPO LEVE 1", INCLUSIVE CONEXOES - FORNECIMENTO E INSTALACAO</v>
          </cell>
          <cell r="C949" t="str">
            <v>M</v>
          </cell>
          <cell r="D949">
            <v>13.23</v>
          </cell>
        </row>
        <row r="950">
          <cell r="A950">
            <v>72310</v>
          </cell>
          <cell r="B950" t="str">
            <v>ELETRODUTO DE ACO GALVANIZADO ELETROLÍTICO TIPO SEMI-PESADO 1 1/2", INCLUSIVE CONEXOES - FORNECIMENTO E INSTALACAO</v>
          </cell>
          <cell r="C950" t="str">
            <v>M</v>
          </cell>
          <cell r="D950">
            <v>22.51</v>
          </cell>
        </row>
        <row r="951">
          <cell r="A951">
            <v>72311</v>
          </cell>
          <cell r="B951" t="str">
            <v>ELETRODUTO DE ACO GALVANIZADO ELETROLÍTICO TIPO SEMI-PESADO 2", INCLUSIVE CONEXOES - FORNECIMENTO E INSTALACAO</v>
          </cell>
          <cell r="C951" t="str">
            <v>M</v>
          </cell>
          <cell r="D951">
            <v>25.39</v>
          </cell>
        </row>
        <row r="952">
          <cell r="A952">
            <v>72312</v>
          </cell>
          <cell r="B952" t="str">
            <v>ELETRODUTO DE ACO GALVANIZADO ELETROLÍTICO TIPO SEMI-PESADO 2 1/2", INCLUSIVE CONEXOES - FORNECIMENTO E INSTALACAO</v>
          </cell>
          <cell r="C952" t="str">
            <v>M</v>
          </cell>
          <cell r="D952">
            <v>35.25</v>
          </cell>
        </row>
        <row r="953">
          <cell r="A953">
            <v>72316</v>
          </cell>
          <cell r="B953" t="str">
            <v>ELETRODUTO DE ACO GALVANIZADO ELETROLÍTICO TIPO SEMI-PESADO 3", INCLUSIVE CONEXOES - FORNECIMENTO E INSTALACAO</v>
          </cell>
          <cell r="C953" t="str">
            <v>M</v>
          </cell>
          <cell r="D953">
            <v>42.15</v>
          </cell>
        </row>
        <row r="954">
          <cell r="A954">
            <v>72925</v>
          </cell>
          <cell r="B954" t="str">
            <v>ELETRODUTO METALICO FLEXIVEL FABRICADO COM FITA DE ACO ZINCADO, REVESTIDO EXTERNAMENTE COM PVC PRETO D = 25 MM - FORNECIMENTO E INSTALACAO</v>
          </cell>
          <cell r="C954" t="str">
            <v>M</v>
          </cell>
          <cell r="D954">
            <v>7.58</v>
          </cell>
        </row>
        <row r="955">
          <cell r="A955">
            <v>72926</v>
          </cell>
          <cell r="B955" t="str">
            <v>ELETRODUTO METALICO FLEXIVEL FABRICADO COM FITA DE ACO ZINCADO, REVESTIDO EXTERNAMENTE COM PVC PRETO D = 40 MM - FORNECIMENTO E INSTALACAO</v>
          </cell>
          <cell r="C955" t="str">
            <v>M</v>
          </cell>
          <cell r="D955">
            <v>12.94</v>
          </cell>
        </row>
        <row r="956">
          <cell r="A956">
            <v>72933</v>
          </cell>
          <cell r="B956" t="str">
            <v>ELETRODUTO DE PVC FLEXIVEL CORRUGADO 16 MM FORNECIMENTO E INSTALACAO</v>
          </cell>
          <cell r="C956" t="str">
            <v>M</v>
          </cell>
          <cell r="D956">
            <v>2.82</v>
          </cell>
        </row>
        <row r="957">
          <cell r="A957">
            <v>72934</v>
          </cell>
          <cell r="B957" t="str">
            <v>ELETRODUTO DE PVC FLEXIVEL CORRUGADO 20 MM FORNECIMENTO E INSTALACAO</v>
          </cell>
          <cell r="C957" t="str">
            <v>M</v>
          </cell>
          <cell r="D957">
            <v>3.47</v>
          </cell>
        </row>
        <row r="958">
          <cell r="A958">
            <v>72935</v>
          </cell>
          <cell r="B958" t="str">
            <v>ELETRODUTO DE PVC FLEXIVEL CORRUGADO 25 MM FORNECIMENTO E INSTALACAO</v>
          </cell>
          <cell r="C958" t="str">
            <v>M</v>
          </cell>
          <cell r="D958">
            <v>4.43</v>
          </cell>
        </row>
        <row r="959">
          <cell r="A959">
            <v>72936</v>
          </cell>
          <cell r="B959" t="str">
            <v>ELETRODUTO DE PVC FLEXIVEL CORRUGADO 32 MM FORNECIMENTO E INSTALACAO</v>
          </cell>
          <cell r="C959" t="str">
            <v>M</v>
          </cell>
          <cell r="D959">
            <v>6.18</v>
          </cell>
        </row>
        <row r="960">
          <cell r="A960">
            <v>73613</v>
          </cell>
          <cell r="B960" t="str">
            <v>ELETRODUTO DE PVC RÍGIDO ROSCÁVEL 20 MM (3/4") FORNECIMENTO E INSTALACAO</v>
          </cell>
          <cell r="C960" t="str">
            <v>M</v>
          </cell>
          <cell r="D960">
            <v>5.23</v>
          </cell>
        </row>
        <row r="961">
          <cell r="A961">
            <v>73614</v>
          </cell>
          <cell r="B961" t="str">
            <v>ELETRODUTO DE PVC RÍGIDO ROSCÁVEL 15 MM (1/2") FORNECIMENTO E INSTALACAO</v>
          </cell>
          <cell r="C961" t="str">
            <v>M</v>
          </cell>
          <cell r="D961">
            <v>4.5999999999999996</v>
          </cell>
        </row>
        <row r="962">
          <cell r="A962">
            <v>73625</v>
          </cell>
          <cell r="B962" t="str">
            <v>ELETRODUTO METÁLICO FLEXIVEL TIPO CONDUITE D = 1"</v>
          </cell>
          <cell r="C962" t="str">
            <v>M</v>
          </cell>
          <cell r="D962">
            <v>7.41</v>
          </cell>
        </row>
        <row r="963">
          <cell r="A963">
            <v>73626</v>
          </cell>
          <cell r="B963" t="str">
            <v>ELETRODUTO METÁLICO FLEXIVEL TIPO CONDUITE D = 1/2"</v>
          </cell>
          <cell r="C963" t="str">
            <v>M</v>
          </cell>
          <cell r="D963">
            <v>6.14</v>
          </cell>
        </row>
        <row r="964">
          <cell r="A964">
            <v>73627</v>
          </cell>
          <cell r="B964" t="str">
            <v>ELETRODUTO DE ACO GALVANIZADO ELETROLÍTICO TIPO LEVE 1/2" FORNECER E INSTALAR</v>
          </cell>
          <cell r="C964" t="str">
            <v>M</v>
          </cell>
          <cell r="D964">
            <v>6.37</v>
          </cell>
        </row>
        <row r="965">
          <cell r="A965">
            <v>73740</v>
          </cell>
          <cell r="B965" t="str">
            <v>ELETRODUTO FERRO GALVANIZADO S/CONEXAO/INCL ABERTURA/FECHAMENTO E GUIA</v>
          </cell>
          <cell r="C965"/>
          <cell r="D965"/>
        </row>
        <row r="966">
          <cell r="A966" t="str">
            <v>73740/001</v>
          </cell>
          <cell r="B966" t="str">
            <v>ELETRODUTO FERRO GALVANIZADO 1/2"</v>
          </cell>
          <cell r="C966" t="str">
            <v>M</v>
          </cell>
          <cell r="D966">
            <v>6.43</v>
          </cell>
        </row>
        <row r="967">
          <cell r="A967">
            <v>73798</v>
          </cell>
          <cell r="B967" t="str">
            <v>DUTOS DE POLIESTER DE ALTA DENSIDADE(PEAD)</v>
          </cell>
          <cell r="C967"/>
          <cell r="D967"/>
        </row>
        <row r="968">
          <cell r="A968" t="str">
            <v>73798/001</v>
          </cell>
          <cell r="B968" t="str">
            <v>DUTO ESPIRAL FLEXIVEL SINGELO, POLIETILENO DE ALTA DENSIDADE REVESTIDOCOM PVC COM FIO GUIA DE ACO GALVANIZADO, LANCADO DIRETO NO SOLO INCLUSIVE CONEXOES - D = 50MM (2") - CONSTRUCAO LINHA SIMPLES</v>
          </cell>
          <cell r="C968" t="str">
            <v>M</v>
          </cell>
          <cell r="D968">
            <v>14.19</v>
          </cell>
        </row>
        <row r="969">
          <cell r="A969" t="str">
            <v>73798/002</v>
          </cell>
          <cell r="B969" t="str">
            <v>DUTO ESPIRAL FLEXIVEL SINGELO, POLIETILENO DE ALTA DENSIDADE REVESTIDOCOM PVC COM FIO GUIA DE ACO GALVANIZADO, LANCADO DIRETO NO SOLO INCLUSIVE CONEXOES - D = 50MM (2") - CONSTRUCAO LINHA DUPLA</v>
          </cell>
          <cell r="C969" t="str">
            <v>M</v>
          </cell>
          <cell r="D969">
            <v>24.96</v>
          </cell>
        </row>
        <row r="970">
          <cell r="A970" t="str">
            <v>73798/003</v>
          </cell>
          <cell r="B970" t="str">
            <v>DUTO ESPIRAL FLEXIVEL SINGELO, POLIETILENO DE ALTA DENSIDADE REVESTIDOCOM PVC COM FIO GUIA DE ACO GALVANIZADO, LANCADO DIRETO NO SOLO INCLUSIVE CONEXOES - D = 75MM (3") - CONSTRUCAO LINHA SIMPLES</v>
          </cell>
          <cell r="C970" t="str">
            <v>M</v>
          </cell>
          <cell r="D970">
            <v>20.07</v>
          </cell>
        </row>
        <row r="971">
          <cell r="A971" t="str">
            <v>73798/004</v>
          </cell>
          <cell r="B971" t="str">
            <v>DUTO ESPIRAL FLEXIVEL SINGELO, POLIETILENO DE ALTA DENSIDADE REVESTIDOCOM PVC COM FIO GUIA DE ACO GALVANIZADO, LANCADO DIRETO NO SOLO INCLUSIVE CONEXOES - D = 75MM (3") - CONSTRUCAO LINHA DUPLA</v>
          </cell>
          <cell r="C971" t="str">
            <v>M</v>
          </cell>
          <cell r="D971">
            <v>36.450000000000003</v>
          </cell>
        </row>
        <row r="972">
          <cell r="A972">
            <v>74044</v>
          </cell>
          <cell r="B972" t="str">
            <v>ELETRODUTO PVC RIGIDO APARENTE</v>
          </cell>
          <cell r="C972"/>
          <cell r="D972"/>
        </row>
        <row r="973">
          <cell r="A973" t="str">
            <v>74044/001</v>
          </cell>
          <cell r="B973" t="str">
            <v>ELETRODUTO PVC RIGIDO 3/4” APARENTE, FORNECIMENTO E INSTALACAO</v>
          </cell>
          <cell r="C973" t="str">
            <v>M</v>
          </cell>
          <cell r="D973">
            <v>6.35</v>
          </cell>
        </row>
        <row r="974">
          <cell r="A974" t="str">
            <v>74044/002</v>
          </cell>
          <cell r="B974" t="str">
            <v>ELETRODUTO PVC RIGIDO 1/2” APARENTE, FORNECIMENTO E INSTALACAO</v>
          </cell>
          <cell r="C974" t="str">
            <v>M</v>
          </cell>
          <cell r="D974">
            <v>5.34</v>
          </cell>
        </row>
        <row r="975">
          <cell r="A975">
            <v>74252</v>
          </cell>
          <cell r="B975" t="str">
            <v>FORN/ASSENT. ELETRODUTO PVC ROSCA 25 MM (1")</v>
          </cell>
          <cell r="C975"/>
          <cell r="D975"/>
        </row>
        <row r="976">
          <cell r="A976" t="str">
            <v>74252/001</v>
          </cell>
          <cell r="B976" t="str">
            <v>ELETRODUTO DE PVC RIGIDO ROSCAVEL 25MM (1"), FORNECIMENTO E INSTALACAO</v>
          </cell>
          <cell r="C976" t="str">
            <v>M</v>
          </cell>
          <cell r="D976">
            <v>9</v>
          </cell>
        </row>
        <row r="977">
          <cell r="A977">
            <v>166</v>
          </cell>
          <cell r="B977" t="str">
            <v>CONEXOES</v>
          </cell>
          <cell r="C977"/>
          <cell r="D977"/>
        </row>
        <row r="978">
          <cell r="A978">
            <v>72259</v>
          </cell>
          <cell r="B978" t="str">
            <v>TERMINAL OU CONECTOR DE PRESSAO - PARA CABO 10MM2 - FORNECIMENTO E INSTALACAO</v>
          </cell>
          <cell r="C978" t="str">
            <v>UN</v>
          </cell>
          <cell r="D978">
            <v>7.28</v>
          </cell>
        </row>
        <row r="979">
          <cell r="A979">
            <v>72260</v>
          </cell>
          <cell r="B979" t="str">
            <v>TERMINAL OU CONECTOR DE PRESSAO - PARA CABO 16MM2 - FORNECIMENTO E INSTALACAO</v>
          </cell>
          <cell r="C979" t="str">
            <v>UN</v>
          </cell>
          <cell r="D979">
            <v>7.84</v>
          </cell>
        </row>
        <row r="980">
          <cell r="A980">
            <v>72261</v>
          </cell>
          <cell r="B980" t="str">
            <v>TERMINAL OU CONECTOR DE PRESSAO - PARA CABO 25MM2 - FORNECIMENTO E INSTALACAO</v>
          </cell>
          <cell r="C980" t="str">
            <v>UN</v>
          </cell>
          <cell r="D980">
            <v>8.77</v>
          </cell>
        </row>
        <row r="981">
          <cell r="A981">
            <v>72262</v>
          </cell>
          <cell r="B981" t="str">
            <v>TERMINAL OU CONECTOR DE PRESSAO - PARA CABO 35MM2 - FORNECIMENTO E INSTALACAO</v>
          </cell>
          <cell r="C981" t="str">
            <v>UN</v>
          </cell>
          <cell r="D981">
            <v>8.77</v>
          </cell>
        </row>
        <row r="982">
          <cell r="A982">
            <v>72263</v>
          </cell>
          <cell r="B982" t="str">
            <v>TERMINAL OU CONECTOR DE PRESSAO - PARA CABO 50MM2 - FORNECIMENTO E INSTALACAO</v>
          </cell>
          <cell r="C982" t="str">
            <v>UN</v>
          </cell>
          <cell r="D982">
            <v>11.57</v>
          </cell>
        </row>
        <row r="983">
          <cell r="A983">
            <v>72264</v>
          </cell>
          <cell r="B983" t="str">
            <v>TERMINAL OU CONECTOR DE PRESSAO - PARA CABO 70MM2 - FORNECIMENTO E INSTALACAO</v>
          </cell>
          <cell r="C983" t="str">
            <v>UN</v>
          </cell>
          <cell r="D983">
            <v>11.57</v>
          </cell>
        </row>
        <row r="984">
          <cell r="A984">
            <v>72265</v>
          </cell>
          <cell r="B984" t="str">
            <v>TERMINAL OU CONECTOR DE PRESSAO - PARA CABO 95MM2 - FORNECIMENTO E INSTALACAO</v>
          </cell>
          <cell r="C984" t="str">
            <v>UN</v>
          </cell>
          <cell r="D984">
            <v>13.43</v>
          </cell>
        </row>
        <row r="985">
          <cell r="A985">
            <v>72266</v>
          </cell>
          <cell r="B985" t="str">
            <v>TERMINAL OU CONECTOR DE PRESSAO - PARA CABO 120MM2 - FORNECIMENTO E INSTALACAO</v>
          </cell>
          <cell r="C985" t="str">
            <v>UN</v>
          </cell>
          <cell r="D985">
            <v>17.350000000000001</v>
          </cell>
        </row>
        <row r="986">
          <cell r="A986">
            <v>72267</v>
          </cell>
          <cell r="B986" t="str">
            <v>TERMINAL OU CONECTOR DE PRESSAO - PARA CABO 150MM2 - FORNECIMENTO E INSTALACAO</v>
          </cell>
          <cell r="C986" t="str">
            <v>UN</v>
          </cell>
          <cell r="D986">
            <v>17.350000000000001</v>
          </cell>
        </row>
        <row r="987">
          <cell r="A987">
            <v>72268</v>
          </cell>
          <cell r="B987" t="str">
            <v>TERMINAL OU CONECTOR DE PRESSAO - PARA CABO 185MM2 - FORNECIMENTO E INSTALACAO</v>
          </cell>
          <cell r="C987" t="str">
            <v>UN</v>
          </cell>
          <cell r="D987">
            <v>17.350000000000001</v>
          </cell>
        </row>
        <row r="988">
          <cell r="A988">
            <v>72269</v>
          </cell>
          <cell r="B988" t="str">
            <v>TERMINAL OU CONECTOR DE PRESSAO - PARA CABO 240MM2 - FORNECIMENTO E INSTALACAO</v>
          </cell>
          <cell r="C988" t="str">
            <v>UN</v>
          </cell>
          <cell r="D988">
            <v>23.91</v>
          </cell>
        </row>
        <row r="989">
          <cell r="A989">
            <v>72270</v>
          </cell>
          <cell r="B989" t="str">
            <v>TERMINAL OU CONECTOR DE PRESSAO - PARA CABO 300MM2 - FORNECIMENTO E INSTALACAO</v>
          </cell>
          <cell r="C989" t="str">
            <v>UN</v>
          </cell>
          <cell r="D989">
            <v>20.329999999999998</v>
          </cell>
        </row>
        <row r="990">
          <cell r="A990">
            <v>72271</v>
          </cell>
          <cell r="B990" t="str">
            <v>CONECTOR PARAFUSO FENDIDO "SPLIT-BOLT" - PARA CABO DE 16MM2 - FORNECERE INSTALAR</v>
          </cell>
          <cell r="C990" t="str">
            <v>UN</v>
          </cell>
          <cell r="D990">
            <v>6.05</v>
          </cell>
        </row>
        <row r="991">
          <cell r="A991">
            <v>72272</v>
          </cell>
          <cell r="B991" t="str">
            <v>CONECTOR PARAFUSO FENDIDO "SPLIT-BOLT" - PARA CABO DE 35MM2 - FORNECERE INSTALAR</v>
          </cell>
          <cell r="C991" t="str">
            <v>UN</v>
          </cell>
          <cell r="D991">
            <v>6.61</v>
          </cell>
        </row>
        <row r="992">
          <cell r="A992">
            <v>73619</v>
          </cell>
          <cell r="B992" t="str">
            <v>CONECTOR RETO BITOLA 1" EM FERRO GALVANIZADO OU ALUMINIO PARA ADAPTARENTRADA DE ELETRODUTO METÁLICO FLEXIVEL EM CAIXA E QUADROS</v>
          </cell>
          <cell r="C992" t="str">
            <v>UN</v>
          </cell>
          <cell r="D992">
            <v>3.88</v>
          </cell>
        </row>
        <row r="993">
          <cell r="A993">
            <v>73620</v>
          </cell>
          <cell r="B993" t="str">
            <v>CONECTOR RETO BITOLA 3/4" EM FERRO GALVANIZADO OU ALUMINIO PARA ADAPTAR ENTRADA DE ELETRODUTO METÁLICO FLEXIVEL EM CAIXA E QUADROS</v>
          </cell>
          <cell r="C993" t="str">
            <v>UN</v>
          </cell>
          <cell r="D993">
            <v>3.1</v>
          </cell>
        </row>
        <row r="994">
          <cell r="A994">
            <v>73621</v>
          </cell>
          <cell r="B994" t="str">
            <v>BOX RETO D= 1/2” - 70330 CONECTOR RETO BITOLA 1/2" EM FERRO GALVANIZADO OU ALUMINIO PARA ADAPTAR ENTRADA DE ELETRODUTO METÁLICO FLEXIVEL EMCAIXA E QUADROS</v>
          </cell>
          <cell r="C994" t="str">
            <v>UN</v>
          </cell>
          <cell r="D994">
            <v>2.7</v>
          </cell>
        </row>
        <row r="995">
          <cell r="A995">
            <v>73622</v>
          </cell>
          <cell r="B995" t="str">
            <v>CONECTOR CURVO 90 GRAUS BITOLA 1" EM FERRO GALVANIZADO OU ALUMINIO PARA ADAPTAR ENTRADA DE ELETRODUTO METÁLICO FLEXIVEL EM CAIXA E QUADROS</v>
          </cell>
          <cell r="C995" t="str">
            <v>UN</v>
          </cell>
          <cell r="D995">
            <v>7.45</v>
          </cell>
        </row>
        <row r="996">
          <cell r="A996">
            <v>73623</v>
          </cell>
          <cell r="B996" t="str">
            <v>CONECTOR CURVO 90 GRAUS BITOLA 3/4" EM FERRO GALVANIZADO OU ALUMINIO PARA ADAPTAR ENTRADA DE ELETRODUTO METÁLICO FLEXIVEL EM CAIXA E QUADROS</v>
          </cell>
          <cell r="C996" t="str">
            <v>UN</v>
          </cell>
          <cell r="D996">
            <v>6.27</v>
          </cell>
        </row>
        <row r="997">
          <cell r="A997">
            <v>167</v>
          </cell>
          <cell r="B997" t="str">
            <v>FIOS/CABOS</v>
          </cell>
          <cell r="C997"/>
          <cell r="D997"/>
        </row>
        <row r="998">
          <cell r="A998">
            <v>55869</v>
          </cell>
          <cell r="B998" t="str">
            <v>CORDAO FLEXIVEL EM COBRE ISOLADO PARALELO OU TORCIDO 2 X 1,5 MM2</v>
          </cell>
          <cell r="C998" t="str">
            <v>M</v>
          </cell>
          <cell r="D998">
            <v>4.63</v>
          </cell>
        </row>
        <row r="999">
          <cell r="A999">
            <v>64626</v>
          </cell>
          <cell r="B999" t="str">
            <v>FIO ISOLADO PVC 750V 1,5 MM2, FORNECIMENTO E INSTALACAO</v>
          </cell>
          <cell r="C999" t="str">
            <v>M</v>
          </cell>
          <cell r="D999">
            <v>2.2400000000000002</v>
          </cell>
        </row>
        <row r="1000">
          <cell r="A1000">
            <v>72249</v>
          </cell>
          <cell r="B1000" t="str">
            <v>CABO DE COBRE NU 6 MM2</v>
          </cell>
          <cell r="C1000" t="str">
            <v>M</v>
          </cell>
          <cell r="D1000">
            <v>3.59</v>
          </cell>
        </row>
        <row r="1001">
          <cell r="A1001">
            <v>72250</v>
          </cell>
          <cell r="B1001" t="str">
            <v>CABO DE COBRE NU 10 MM2</v>
          </cell>
          <cell r="C1001" t="str">
            <v>M</v>
          </cell>
          <cell r="D1001">
            <v>5.22</v>
          </cell>
        </row>
        <row r="1002">
          <cell r="A1002">
            <v>72251</v>
          </cell>
          <cell r="B1002" t="str">
            <v>CABO DE COBRE NU 16 MM2</v>
          </cell>
          <cell r="C1002" t="str">
            <v>M</v>
          </cell>
          <cell r="D1002">
            <v>6.73</v>
          </cell>
        </row>
        <row r="1003">
          <cell r="A1003">
            <v>72252</v>
          </cell>
          <cell r="B1003" t="str">
            <v>CABO DE COBRE NU 25 MM2</v>
          </cell>
          <cell r="C1003" t="str">
            <v>M</v>
          </cell>
          <cell r="D1003">
            <v>10.94</v>
          </cell>
        </row>
        <row r="1004">
          <cell r="A1004">
            <v>72253</v>
          </cell>
          <cell r="B1004" t="str">
            <v>CABO DE COBRE NU 35 MM2</v>
          </cell>
          <cell r="C1004" t="str">
            <v>M</v>
          </cell>
          <cell r="D1004">
            <v>13.91</v>
          </cell>
        </row>
        <row r="1005">
          <cell r="A1005">
            <v>72254</v>
          </cell>
          <cell r="B1005" t="str">
            <v>CABO DE COBRE NU 50 MM2</v>
          </cell>
          <cell r="C1005" t="str">
            <v>M</v>
          </cell>
          <cell r="D1005">
            <v>18.73</v>
          </cell>
        </row>
        <row r="1006">
          <cell r="A1006">
            <v>72255</v>
          </cell>
          <cell r="B1006" t="str">
            <v>CABO DE COBRE NU 70 MM2</v>
          </cell>
          <cell r="C1006" t="str">
            <v>M</v>
          </cell>
          <cell r="D1006">
            <v>25.67</v>
          </cell>
        </row>
        <row r="1007">
          <cell r="A1007">
            <v>72256</v>
          </cell>
          <cell r="B1007" t="str">
            <v>CABO DE COBRE NU 95 MM2</v>
          </cell>
          <cell r="C1007" t="str">
            <v>M</v>
          </cell>
          <cell r="D1007">
            <v>32.54</v>
          </cell>
        </row>
        <row r="1008">
          <cell r="A1008">
            <v>72257</v>
          </cell>
          <cell r="B1008" t="str">
            <v>CABO DE COBRE NU 120 MM2</v>
          </cell>
          <cell r="C1008" t="str">
            <v>M</v>
          </cell>
          <cell r="D1008">
            <v>40.71</v>
          </cell>
        </row>
        <row r="1009">
          <cell r="A1009">
            <v>73688</v>
          </cell>
          <cell r="B1009" t="str">
            <v>CABO TELEFONICO CTP-APL-50, 30 PARES (USO EXTERNO) - FORNECIMENTO E INSTALACAO</v>
          </cell>
          <cell r="C1009" t="str">
            <v>M</v>
          </cell>
          <cell r="D1009">
            <v>9.92</v>
          </cell>
        </row>
        <row r="1010">
          <cell r="A1010">
            <v>73689</v>
          </cell>
          <cell r="B1010" t="str">
            <v>CABO TELEFONICO CTP-APL-50, 20 PARES (USO EXTERNO) - FORNECIMENTO E INSTALACAO</v>
          </cell>
          <cell r="C1010" t="str">
            <v>M</v>
          </cell>
          <cell r="D1010">
            <v>7.98</v>
          </cell>
        </row>
        <row r="1011">
          <cell r="A1011">
            <v>73690</v>
          </cell>
          <cell r="B1011" t="str">
            <v>CABO TELEFONICO CTP-APL-50, 10 PARES (USO EXTERNO) - FORNECIMENTO E INSTALACAO</v>
          </cell>
          <cell r="C1011" t="str">
            <v>M</v>
          </cell>
          <cell r="D1011">
            <v>5.09</v>
          </cell>
        </row>
        <row r="1012">
          <cell r="A1012">
            <v>73860</v>
          </cell>
          <cell r="B1012" t="str">
            <v>FIOS E CABOS C/ISOL.TERMOPLASTICO TENSAO 450/750V</v>
          </cell>
          <cell r="C1012"/>
          <cell r="D1012"/>
        </row>
        <row r="1013">
          <cell r="A1013" t="str">
            <v>73860/007</v>
          </cell>
          <cell r="B1013" t="str">
            <v>CABO DE COBRE ISOLADO PVC RESISTENTE A CHAMA 450/750 V 1,5 MM2 FORNECIMENTO E INSTALACAO</v>
          </cell>
          <cell r="C1013" t="str">
            <v>M</v>
          </cell>
          <cell r="D1013">
            <v>1.47</v>
          </cell>
        </row>
        <row r="1014">
          <cell r="A1014" t="str">
            <v>73860/008</v>
          </cell>
          <cell r="B1014" t="str">
            <v>CABO DE COBRE ISOLADO PVC RESISTENTE A CHAMA 450/750 V 2,5 MM2 FORNECIMENTO E INSTALACAO</v>
          </cell>
          <cell r="C1014" t="str">
            <v>M</v>
          </cell>
          <cell r="D1014">
            <v>1.96</v>
          </cell>
        </row>
        <row r="1015">
          <cell r="A1015" t="str">
            <v>73860/009</v>
          </cell>
          <cell r="B1015" t="str">
            <v>CABO DE COBRE ISOLADO PVC RESISTENTE A CHAMA 450/750 V 4 MM2 FORNECIMENTO E INSTALACAO</v>
          </cell>
          <cell r="C1015" t="str">
            <v>M</v>
          </cell>
          <cell r="D1015">
            <v>2.95</v>
          </cell>
        </row>
        <row r="1016">
          <cell r="A1016" t="str">
            <v>73860/010</v>
          </cell>
          <cell r="B1016" t="str">
            <v>CABO DE COBRE ISOLADO PVC RESISTENTE A CHAMA 450/750 V 6 MM2 FORNECIMENTO E INSTALACAO</v>
          </cell>
          <cell r="C1016" t="str">
            <v>M</v>
          </cell>
          <cell r="D1016">
            <v>4.08</v>
          </cell>
        </row>
        <row r="1017">
          <cell r="A1017" t="str">
            <v>73860/011</v>
          </cell>
          <cell r="B1017" t="str">
            <v>CABO DE COBRE ISOLADO PVC RESISTENTE A CHAMA 450/750 V 10 MM2 FORNECIMENTO E INSTALACAO</v>
          </cell>
          <cell r="C1017" t="str">
            <v>M</v>
          </cell>
          <cell r="D1017">
            <v>6.45</v>
          </cell>
        </row>
        <row r="1018">
          <cell r="A1018" t="str">
            <v>73860/012</v>
          </cell>
          <cell r="B1018" t="str">
            <v>CABO DE COBRE ISOLADO PVC RESISTENTE A CHAMA 450/750 V 16 MM2 FORNECIMENTO E INSTALACAO</v>
          </cell>
          <cell r="C1018" t="str">
            <v>M</v>
          </cell>
          <cell r="D1018">
            <v>7.43</v>
          </cell>
        </row>
        <row r="1019">
          <cell r="A1019" t="str">
            <v>73860/013</v>
          </cell>
          <cell r="B1019" t="str">
            <v>CABO DE COBRE ISOLADO PVC RESISTENTE A CHAMA 450/750 V 25 MM2 FORNECIMENTO E INSTALACAO</v>
          </cell>
          <cell r="C1019" t="str">
            <v>M</v>
          </cell>
          <cell r="D1019">
            <v>10.95</v>
          </cell>
        </row>
        <row r="1020">
          <cell r="A1020" t="str">
            <v>73860/014</v>
          </cell>
          <cell r="B1020" t="str">
            <v>CABO DE COBRE ISOLADO PVC RESISTENTE A CHAMA 450/750 V 50 MM2 FORNECIMENTO E INSTALACAO</v>
          </cell>
          <cell r="C1020" t="str">
            <v>M</v>
          </cell>
          <cell r="D1020">
            <v>19.95</v>
          </cell>
        </row>
        <row r="1021">
          <cell r="A1021" t="str">
            <v>73860/015</v>
          </cell>
          <cell r="B1021" t="str">
            <v>CABO DE COBRE ISOLADO PVC RESISTENTE A CHAMA 450/750 V 70 MM2 FORNECIMENTO E INSTALACAO</v>
          </cell>
          <cell r="C1021" t="str">
            <v>M</v>
          </cell>
          <cell r="D1021">
            <v>28.57</v>
          </cell>
        </row>
        <row r="1022">
          <cell r="A1022" t="str">
            <v>73860/016</v>
          </cell>
          <cell r="B1022" t="str">
            <v>CABO DE COBRE ISOLADO PVC RESISTENTE A CHAMA 450/750 V 95 MM2 FORNECIMENTO E INSTALACAO</v>
          </cell>
          <cell r="C1022" t="str">
            <v>M</v>
          </cell>
          <cell r="D1022">
            <v>37.9</v>
          </cell>
        </row>
        <row r="1023">
          <cell r="A1023" t="str">
            <v>73860/017</v>
          </cell>
          <cell r="B1023" t="str">
            <v>CABO DE COBRE ISOLADO PVC RESISTENTE A CHAMA 450/750 V 120 MM2 FORNECIMENTO E INSTALACAO</v>
          </cell>
          <cell r="C1023" t="str">
            <v>M</v>
          </cell>
          <cell r="D1023">
            <v>46.85</v>
          </cell>
        </row>
        <row r="1024">
          <cell r="A1024" t="str">
            <v>73860/018</v>
          </cell>
          <cell r="B1024" t="str">
            <v>CABO DE COBRE ISOLADO PVC RESISTENTE A CHAMA 450/750 V 150 MM2 FORNECIMENTO E INSTALACAO</v>
          </cell>
          <cell r="C1024" t="str">
            <v>M</v>
          </cell>
          <cell r="D1024">
            <v>56.24</v>
          </cell>
        </row>
        <row r="1025">
          <cell r="A1025" t="str">
            <v>73860/019</v>
          </cell>
          <cell r="B1025" t="str">
            <v>CABO DE COBRE ISOLADO PVC RESISTENTE A CHAMA 450/750 V 185 MM2 FORNECIMENTO E INSTALACAO</v>
          </cell>
          <cell r="C1025" t="str">
            <v>M</v>
          </cell>
          <cell r="D1025">
            <v>69.53</v>
          </cell>
        </row>
        <row r="1026">
          <cell r="A1026" t="str">
            <v>73860/020</v>
          </cell>
          <cell r="B1026" t="str">
            <v>CABO DE COBRE ISOLADO PVC RESISTENTE A CHAMA 450/750 V 240 MM2 FORNECIMENTO E INSTALACAO</v>
          </cell>
          <cell r="C1026" t="str">
            <v>M</v>
          </cell>
          <cell r="D1026">
            <v>89.11</v>
          </cell>
        </row>
        <row r="1027">
          <cell r="A1027" t="str">
            <v>73860/021</v>
          </cell>
          <cell r="B1027" t="str">
            <v>CABO DE COBRE ISOLADO PVC RESISTENTE A CHAMA 450/750 V 300 MM2 FORNECIMENTO E INSTALACAO</v>
          </cell>
          <cell r="C1027" t="str">
            <v>M</v>
          </cell>
          <cell r="D1027">
            <v>107.4</v>
          </cell>
        </row>
        <row r="1028">
          <cell r="A1028" t="str">
            <v>73860/022</v>
          </cell>
          <cell r="B1028" t="str">
            <v>CABO DE COBRE ISOLADO PVC RESISTENTE A CHAMA 450/750 V 35 MM2 FORNECIMENTO E INSTALACAO</v>
          </cell>
          <cell r="C1028" t="str">
            <v>M</v>
          </cell>
          <cell r="D1028">
            <v>14.8</v>
          </cell>
        </row>
        <row r="1029">
          <cell r="A1029">
            <v>74116</v>
          </cell>
          <cell r="B1029" t="str">
            <v>FORN/INSTAL FIO ISOLADO PVC 750V 4MM2</v>
          </cell>
          <cell r="C1029"/>
          <cell r="D1029"/>
        </row>
        <row r="1030">
          <cell r="A1030" t="str">
            <v>74116/001</v>
          </cell>
          <cell r="B1030" t="str">
            <v>FIO ISOLADO PVC 750V 4 MM2, FORNECIMENTO E INSTALACAO</v>
          </cell>
          <cell r="C1030" t="str">
            <v>M</v>
          </cell>
          <cell r="D1030">
            <v>3.36</v>
          </cell>
        </row>
        <row r="1031">
          <cell r="A1031">
            <v>74117</v>
          </cell>
          <cell r="B1031" t="str">
            <v>FORN/INSTAL FIO ISOLADO PVC 750V 2,5MM2</v>
          </cell>
          <cell r="C1031"/>
          <cell r="D1031"/>
        </row>
        <row r="1032">
          <cell r="A1032" t="str">
            <v>74117/001</v>
          </cell>
          <cell r="B1032" t="str">
            <v>FIO ISOLADO PVC 750V 2,5 MM2, FORNECIMENTO E INSTALACAO</v>
          </cell>
          <cell r="C1032" t="str">
            <v>M</v>
          </cell>
          <cell r="D1032">
            <v>2.69</v>
          </cell>
        </row>
        <row r="1033">
          <cell r="A1033">
            <v>74172</v>
          </cell>
          <cell r="B1033" t="str">
            <v>FORN/INSTAL FIO ISOLADO PVC 750V 10MM2</v>
          </cell>
          <cell r="C1033"/>
          <cell r="D1033"/>
        </row>
        <row r="1034">
          <cell r="A1034" t="str">
            <v>74172/001</v>
          </cell>
          <cell r="B1034" t="str">
            <v>FIO ISOLADO PVC 750V 10 MM2, FORNECIMENTO E INSTALACAO</v>
          </cell>
          <cell r="C1034" t="str">
            <v>M</v>
          </cell>
          <cell r="D1034">
            <v>5.71</v>
          </cell>
        </row>
        <row r="1035">
          <cell r="A1035">
            <v>74173</v>
          </cell>
          <cell r="B1035" t="str">
            <v>FORN/INSTAL FIO ISOLADO PVC 750V 6MM2</v>
          </cell>
          <cell r="C1035"/>
          <cell r="D1035"/>
        </row>
        <row r="1036">
          <cell r="A1036" t="str">
            <v>74173/001</v>
          </cell>
          <cell r="B1036" t="str">
            <v>FIO ISOLADO PVC 750V 6 MM2, FORNECIMENTO E INSTALACAO</v>
          </cell>
          <cell r="C1036" t="str">
            <v>M</v>
          </cell>
          <cell r="D1036">
            <v>4.12</v>
          </cell>
        </row>
        <row r="1037">
          <cell r="A1037">
            <v>74855</v>
          </cell>
          <cell r="B1037" t="str">
            <v>FIO C/ISOLAMENTO TERMOPLASTICO ANTICHAMA NA BITOLA DE 16MM2 COM PREPARO CORTE E ENFIACAO EM ELETRODUTOS 450/750V-FORNEC E COLOCACAO</v>
          </cell>
          <cell r="C1037" t="str">
            <v>M</v>
          </cell>
          <cell r="D1037">
            <v>8.17</v>
          </cell>
        </row>
        <row r="1038">
          <cell r="A1038">
            <v>168</v>
          </cell>
          <cell r="B1038" t="str">
            <v>CAIXAS</v>
          </cell>
          <cell r="C1038"/>
          <cell r="D1038"/>
        </row>
        <row r="1039">
          <cell r="A1039">
            <v>73861</v>
          </cell>
          <cell r="B1039" t="str">
            <v>CONDULETES</v>
          </cell>
          <cell r="C1039"/>
          <cell r="D1039"/>
        </row>
        <row r="1040">
          <cell r="A1040" t="str">
            <v>73861/001</v>
          </cell>
          <cell r="B1040" t="str">
            <v>CONDULETE 1/2" EM LIGA DE ALUMÍNIO FUNDIDO TIPO ”B” - FORNECIMENTO E INSTALACAO</v>
          </cell>
          <cell r="C1040" t="str">
            <v>UN</v>
          </cell>
          <cell r="D1040">
            <v>9.73</v>
          </cell>
        </row>
        <row r="1041">
          <cell r="A1041" t="str">
            <v>73861/002</v>
          </cell>
          <cell r="B1041" t="str">
            <v>CONDULETE 3/4" EM LIGA DE ALUMÍNIO FUNDIDO TIPO "B" - FORNECIMENTO E INSTALACAO</v>
          </cell>
          <cell r="C1041" t="str">
            <v>UN</v>
          </cell>
          <cell r="D1041">
            <v>11.06</v>
          </cell>
        </row>
        <row r="1042">
          <cell r="A1042" t="str">
            <v>73861/003</v>
          </cell>
          <cell r="B1042" t="str">
            <v>CONDULETE 1" EM LIGA DE ALUMÍNIO FUNDIDO TIPO "B" - FORNECIMENTO E INSTALACAO</v>
          </cell>
          <cell r="C1042" t="str">
            <v>UN</v>
          </cell>
          <cell r="D1042">
            <v>15.6</v>
          </cell>
        </row>
        <row r="1043">
          <cell r="A1043" t="str">
            <v>73861/004</v>
          </cell>
          <cell r="B1043" t="str">
            <v>CONDULETE 1/2" EM LIGA DE ALUMÍNIO FUNDIDO TIPO "C" - FORNECIMENTO E INSTALACAO</v>
          </cell>
          <cell r="C1043" t="str">
            <v>UN</v>
          </cell>
          <cell r="D1043">
            <v>10.94</v>
          </cell>
        </row>
        <row r="1044">
          <cell r="A1044" t="str">
            <v>73861/005</v>
          </cell>
          <cell r="B1044" t="str">
            <v>CONDULETE 3/4" EM LIGA DE ALUMÍNIO FUNDIDO TIPO "C" - FORNECIMENTO EINSTALACAO</v>
          </cell>
          <cell r="C1044" t="str">
            <v>UN</v>
          </cell>
          <cell r="D1044">
            <v>11.59</v>
          </cell>
        </row>
        <row r="1045">
          <cell r="A1045" t="str">
            <v>73861/006</v>
          </cell>
          <cell r="B1045" t="str">
            <v>CONDULETE 1" EM LIGA DE ALUMÍNIO FUNDIDO TIPO "C" - FORNECIMENTO E INSTALACAO</v>
          </cell>
          <cell r="C1045" t="str">
            <v>UN</v>
          </cell>
          <cell r="D1045">
            <v>17.38</v>
          </cell>
        </row>
        <row r="1046">
          <cell r="A1046" t="str">
            <v>73861/007</v>
          </cell>
          <cell r="B1046" t="str">
            <v>CONDULETE 1/2" EM LIGA DE ALUMÍNIO FUNDIDO TIPO "E" - FORNECIMENTO E INSTALACAO</v>
          </cell>
          <cell r="C1046" t="str">
            <v>UN</v>
          </cell>
          <cell r="D1046">
            <v>9.14</v>
          </cell>
        </row>
        <row r="1047">
          <cell r="A1047" t="str">
            <v>73861/008</v>
          </cell>
          <cell r="B1047" t="str">
            <v>CONDULETE 3/4" EM LIGA DE ALUMÍNIO FUNDIDO TIPO "E" - FORNECIMENTO E INSTALACAO</v>
          </cell>
          <cell r="C1047" t="str">
            <v>UN</v>
          </cell>
          <cell r="D1047">
            <v>10.3</v>
          </cell>
        </row>
        <row r="1048">
          <cell r="A1048" t="str">
            <v>73861/009</v>
          </cell>
          <cell r="B1048" t="str">
            <v>CONDULETE 1" EM LIGA DE ALUMÍNIO FUNDIDO TIPO "E" - FORNECIMENTO E INSTALACAO</v>
          </cell>
          <cell r="C1048" t="str">
            <v>UN</v>
          </cell>
          <cell r="D1048">
            <v>15.89</v>
          </cell>
        </row>
        <row r="1049">
          <cell r="A1049" t="str">
            <v>73861/010</v>
          </cell>
          <cell r="B1049" t="str">
            <v>CONDULETE 1/2" EM LIGA DE ALUMÍNIO FUNDIDO TIPO "LB" - FORNECIMENTO EINSTALACAO</v>
          </cell>
          <cell r="C1049" t="str">
            <v>UN</v>
          </cell>
          <cell r="D1049">
            <v>10.29</v>
          </cell>
        </row>
        <row r="1050">
          <cell r="A1050" t="str">
            <v>73861/011</v>
          </cell>
          <cell r="B1050" t="str">
            <v>CONDULETE 3/4" EM LIGA DE ALUMÍNIO FUNDIDO TIPO "LB" - FORNECIMENTO EINSTALACAO</v>
          </cell>
          <cell r="C1050" t="str">
            <v>UN</v>
          </cell>
          <cell r="D1050">
            <v>11.64</v>
          </cell>
        </row>
        <row r="1051">
          <cell r="A1051" t="str">
            <v>73861/012</v>
          </cell>
          <cell r="B1051" t="str">
            <v>CONDULETE 1" EM LIGA DE ALUMÍNIO FUNDIDO TIPO "LB" - FORNECIMENTO E INSTALACAO</v>
          </cell>
          <cell r="C1051" t="str">
            <v>UN</v>
          </cell>
          <cell r="D1051">
            <v>17.13</v>
          </cell>
        </row>
        <row r="1052">
          <cell r="A1052" t="str">
            <v>73861/013</v>
          </cell>
          <cell r="B1052" t="str">
            <v>CONDULETE 1/2" EM LIGA DE ALUMÍNIO FUNDIDO TIPO "LL" - FORNECIMENTO EINSTALACAO</v>
          </cell>
          <cell r="C1052" t="str">
            <v>UN</v>
          </cell>
          <cell r="D1052">
            <v>10.29</v>
          </cell>
        </row>
        <row r="1053">
          <cell r="A1053" t="str">
            <v>73861/014</v>
          </cell>
          <cell r="B1053" t="str">
            <v>CONDULETE 3/4" EM LIGA DE ALUMÍNIO FUNDIDO TIPO "LL" - FORNECIMENTO EINSTALACAO</v>
          </cell>
          <cell r="C1053" t="str">
            <v>UN</v>
          </cell>
          <cell r="D1053">
            <v>11.64</v>
          </cell>
        </row>
        <row r="1054">
          <cell r="A1054" t="str">
            <v>73861/015</v>
          </cell>
          <cell r="B1054" t="str">
            <v>CONDULETE 1" EM LIGA DE ALUMÍNIO FUNDIDO TIPO "LL" - FORNECIMENTO E INSTALACAO</v>
          </cell>
          <cell r="C1054" t="str">
            <v>UN</v>
          </cell>
          <cell r="D1054">
            <v>17.13</v>
          </cell>
        </row>
        <row r="1055">
          <cell r="A1055" t="str">
            <v>73861/016</v>
          </cell>
          <cell r="B1055" t="str">
            <v>CONDULETE 1/2" EM LIGA DE ALUMÍNIO FUNDIDO TIPO "X" - FORNECIMENTO E INSTALACAO</v>
          </cell>
          <cell r="C1055" t="str">
            <v>UN</v>
          </cell>
          <cell r="D1055">
            <v>12.54</v>
          </cell>
        </row>
        <row r="1056">
          <cell r="A1056" t="str">
            <v>73861/017</v>
          </cell>
          <cell r="B1056" t="str">
            <v>CONDULETE 3/4" EM LIGA DE ALUMÍNIO FUNDIDO TIPO "X" - FORNECIMENTO E INSTALACAO</v>
          </cell>
          <cell r="C1056" t="str">
            <v>UN</v>
          </cell>
          <cell r="D1056">
            <v>14.21</v>
          </cell>
        </row>
        <row r="1057">
          <cell r="A1057" t="str">
            <v>73861/018</v>
          </cell>
          <cell r="B1057" t="str">
            <v>CONDULETE 1" EM LIGA DE ALUMÍNIO FUNDIDO TIPO "X" - FORNECIMENTO E INSTALACAO</v>
          </cell>
          <cell r="C1057" t="str">
            <v>UN</v>
          </cell>
          <cell r="D1057">
            <v>22.82</v>
          </cell>
        </row>
        <row r="1058">
          <cell r="A1058" t="str">
            <v>73861/019</v>
          </cell>
          <cell r="B1058" t="str">
            <v>CONDULETE 1/2" EM LIGA DE ALUMÍNIO FUNDIDO TIPO "T" - FORNECIMENTO E INSTALACAO</v>
          </cell>
          <cell r="C1058" t="str">
            <v>UN</v>
          </cell>
          <cell r="D1058">
            <v>11.98</v>
          </cell>
        </row>
        <row r="1059">
          <cell r="A1059" t="str">
            <v>73861/020</v>
          </cell>
          <cell r="B1059" t="str">
            <v>CONDULETE 3/4" EM LIGA DE ALUMÍNIO FUNDIDO TIPO "T" - FORNECIMENTO E INSTALACAO</v>
          </cell>
          <cell r="C1059" t="str">
            <v>UN</v>
          </cell>
          <cell r="D1059">
            <v>12.95</v>
          </cell>
        </row>
        <row r="1060">
          <cell r="A1060" t="str">
            <v>73861/021</v>
          </cell>
          <cell r="B1060" t="str">
            <v>CONDULETE 1" EM LIGA DE ALUMÍNIO FUNDIDO TIPO "T" - FORNECIMENTO E INSTALACAO</v>
          </cell>
          <cell r="C1060" t="str">
            <v>UN</v>
          </cell>
          <cell r="D1060">
            <v>20.41</v>
          </cell>
        </row>
        <row r="1061">
          <cell r="A1061">
            <v>74043</v>
          </cell>
          <cell r="B1061" t="str">
            <v>CONDULETE PVC 3/4”</v>
          </cell>
          <cell r="C1061"/>
          <cell r="D1061"/>
        </row>
        <row r="1062">
          <cell r="A1062" t="str">
            <v>74043/001</v>
          </cell>
          <cell r="B1062" t="str">
            <v>CONDULETE PVC TIPO B 3/4” SEM TAMPA, FORNECIMENTO E INSTALACAO</v>
          </cell>
          <cell r="C1062" t="str">
            <v>UN</v>
          </cell>
          <cell r="D1062">
            <v>13.89</v>
          </cell>
        </row>
        <row r="1063">
          <cell r="A1063" t="str">
            <v>74043/002</v>
          </cell>
          <cell r="B1063" t="str">
            <v>CONDULETE PVC TIPO LL 3/4 ” SEM TAMPA, FORNECIMENTO E INSTALACAO</v>
          </cell>
          <cell r="C1063" t="str">
            <v>UN</v>
          </cell>
          <cell r="D1063">
            <v>11.07</v>
          </cell>
        </row>
        <row r="1064">
          <cell r="A1064" t="str">
            <v>74043/003</v>
          </cell>
          <cell r="B1064" t="str">
            <v>CONDULETE PVC TIPO ”TB” 3/4” SEM TAMPA, FORNECIMENTO E INSTALACAO</v>
          </cell>
          <cell r="C1064" t="str">
            <v>UN</v>
          </cell>
          <cell r="D1064">
            <v>19.64</v>
          </cell>
        </row>
        <row r="1065">
          <cell r="A1065" t="str">
            <v>74043/004</v>
          </cell>
          <cell r="B1065" t="str">
            <v>CAIXA DE LIGACAO EM ALUMINIO SILICIO, TIPO CONDULETE FORMATO "C" 3/4" , FORNECIMENTO E INSTALACAO</v>
          </cell>
          <cell r="C1065" t="str">
            <v>UN</v>
          </cell>
          <cell r="D1065">
            <v>11.59</v>
          </cell>
        </row>
        <row r="1066">
          <cell r="A1066">
            <v>74248</v>
          </cell>
          <cell r="B1066" t="str">
            <v>CAIXA DE PASSAGEM EM ALVENARIA COM TAMPA DE CONCR</v>
          </cell>
          <cell r="C1066"/>
          <cell r="D1066"/>
        </row>
        <row r="1067">
          <cell r="A1067" t="str">
            <v>74248/001</v>
          </cell>
          <cell r="B1067" t="str">
            <v>CAIXA DE PASSAGEM EM ALVENARIA COM TAMPA CONCRETO 40X40X40 CM</v>
          </cell>
          <cell r="C1067" t="str">
            <v>UN</v>
          </cell>
          <cell r="D1067">
            <v>54.83</v>
          </cell>
        </row>
        <row r="1068">
          <cell r="A1068">
            <v>169</v>
          </cell>
          <cell r="B1068" t="str">
            <v>QUADROS/DISJUNTORES</v>
          </cell>
          <cell r="C1068"/>
          <cell r="D1068"/>
        </row>
        <row r="1069">
          <cell r="A1069">
            <v>68066</v>
          </cell>
          <cell r="B1069" t="str">
            <v>CAIXA DE PROTECAO PARA MEDIDOR MONOFASICO, FORNECIMENTO E INSTALACAO</v>
          </cell>
          <cell r="C1069" t="str">
            <v>UN</v>
          </cell>
          <cell r="D1069">
            <v>88.19</v>
          </cell>
        </row>
        <row r="1070">
          <cell r="A1070">
            <v>72319</v>
          </cell>
          <cell r="B1070" t="str">
            <v>DISJUNTOR BAIXA TENSAO TRIPOLAR A SECO 800A/600V, INCLUSIVE ELETROTÉCNICO</v>
          </cell>
          <cell r="C1070" t="str">
            <v>UN</v>
          </cell>
          <cell r="D1070">
            <v>4008.11</v>
          </cell>
        </row>
        <row r="1071">
          <cell r="A1071">
            <v>72341</v>
          </cell>
          <cell r="B1071" t="str">
            <v>CONTATOR TRIPOLAR I NOMINAL 12A - FORNECIMENTO E INSTALACAO INCLUSIVEELETROTÉCNICO</v>
          </cell>
          <cell r="C1071" t="str">
            <v>UN</v>
          </cell>
          <cell r="D1071">
            <v>150.84</v>
          </cell>
        </row>
        <row r="1072">
          <cell r="A1072">
            <v>72343</v>
          </cell>
          <cell r="B1072" t="str">
            <v>CONTATOR TRIPOLAR I NOMINAL 22A - FORNECIMENTO E INSTALACAO INCLUSIVEELETROTÉCNICO</v>
          </cell>
          <cell r="C1072" t="str">
            <v>UN</v>
          </cell>
          <cell r="D1072">
            <v>190.61</v>
          </cell>
        </row>
        <row r="1073">
          <cell r="A1073">
            <v>72344</v>
          </cell>
          <cell r="B1073" t="str">
            <v>CONTATOR TRIPOLAR I NOMINAL 36A - FORNECIMENTO E INSTALACAO INCLUSIVEELETROTÉCNICO</v>
          </cell>
          <cell r="C1073" t="str">
            <v>UN</v>
          </cell>
          <cell r="D1073">
            <v>364.98</v>
          </cell>
        </row>
        <row r="1074">
          <cell r="A1074">
            <v>72345</v>
          </cell>
          <cell r="B1074" t="str">
            <v>CONTATOR TRIPOLAR I NOMIMAL 94A - FORNECIMENTO E INSTALACAO INCLUSIVEELETROTÉCNICO</v>
          </cell>
          <cell r="C1074" t="str">
            <v>UN</v>
          </cell>
          <cell r="D1074">
            <v>1005.05</v>
          </cell>
        </row>
        <row r="1075">
          <cell r="A1075">
            <v>73918</v>
          </cell>
          <cell r="B1075" t="str">
            <v>CAIXA PASSAGEM P/TELEFONE</v>
          </cell>
          <cell r="C1075"/>
          <cell r="D1075"/>
        </row>
        <row r="1076">
          <cell r="A1076" t="str">
            <v>73918/001</v>
          </cell>
          <cell r="B1076" t="str">
            <v>CAIXA DE PASSAGEM PARA TELEFONE 10X10X5CM, FORNECIMENTO E INSTALACAO</v>
          </cell>
          <cell r="C1076" t="str">
            <v>UN</v>
          </cell>
          <cell r="D1076">
            <v>32.020000000000003</v>
          </cell>
        </row>
        <row r="1077">
          <cell r="A1077" t="str">
            <v>73918/002</v>
          </cell>
          <cell r="B1077" t="str">
            <v>CAIXA DE PASSAGEM PARA TELEFONE 80X80X15CM, FORNECIMENTO E INSTALACAO</v>
          </cell>
          <cell r="C1077" t="str">
            <v>UN</v>
          </cell>
          <cell r="D1077">
            <v>310.86</v>
          </cell>
        </row>
        <row r="1078">
          <cell r="A1078" t="str">
            <v>73918/003</v>
          </cell>
          <cell r="B1078" t="str">
            <v>CAIXA DE PASSAGEM PARA TELEFONE 150X150X15CM, FORNECIMENTO E INSTALACAO</v>
          </cell>
          <cell r="C1078" t="str">
            <v>UN</v>
          </cell>
          <cell r="D1078">
            <v>1130.81</v>
          </cell>
        </row>
        <row r="1079">
          <cell r="A1079">
            <v>74052</v>
          </cell>
          <cell r="B1079" t="str">
            <v>P/DISTRIBUICAO 4 CIRCUITOS INCLUSIVE ACESSORIOS</v>
          </cell>
          <cell r="C1079"/>
          <cell r="D1079"/>
        </row>
        <row r="1080">
          <cell r="A1080" t="str">
            <v>74052/001</v>
          </cell>
          <cell r="B1080" t="str">
            <v>QUADRO DE DISTRIBUICAO PARA TELEFONE N.4, 60X60X12CM EM CHAPA METALICA, SEM ACESSORIOS, PADRAO TELEBRAS, FORNECIMENTO E INSTALACAO</v>
          </cell>
          <cell r="C1080" t="str">
            <v>UN</v>
          </cell>
          <cell r="D1080">
            <v>197.81</v>
          </cell>
        </row>
        <row r="1081">
          <cell r="A1081" t="str">
            <v>74052/002</v>
          </cell>
          <cell r="B1081" t="str">
            <v>QUADRO DE DISTRIBUICAO PARA TELEFONE N.3, 40X40X12CM EM CHAPA METALICA, SEM ACESSORIOS, PADRAO TELEBRAS, FORNECIMENTO E INSTALACAO</v>
          </cell>
          <cell r="C1081" t="str">
            <v>UN</v>
          </cell>
          <cell r="D1081">
            <v>134.44999999999999</v>
          </cell>
        </row>
        <row r="1082">
          <cell r="A1082" t="str">
            <v>74052/003</v>
          </cell>
          <cell r="B1082" t="str">
            <v>QUADRO DE DISTRIBUICAO PARA TELEFONE N.2, 20X20X12CM EM CHAPA METALICA, SEM ACESSORIOS, PADRAO TELEBRAS, FORNECIMENTO E INSTALACAO</v>
          </cell>
          <cell r="C1082" t="str">
            <v>UN</v>
          </cell>
          <cell r="D1082">
            <v>81.64</v>
          </cell>
        </row>
        <row r="1083">
          <cell r="A1083" t="str">
            <v>74052/004</v>
          </cell>
          <cell r="B1083" t="str">
            <v>QUADRO DE DISTRIBUICAO DE ENERGIA SEM PORTA, 4 CIRCUITOS, INCLUSIVE ACESSORIOS</v>
          </cell>
          <cell r="C1083" t="str">
            <v>UN</v>
          </cell>
          <cell r="D1083">
            <v>93.56</v>
          </cell>
        </row>
        <row r="1084">
          <cell r="A1084" t="str">
            <v>74052/005</v>
          </cell>
          <cell r="B1084" t="str">
            <v>QUADRO DE MEDICAO GERAL EM CHAPA METALICA PARA EDIFICIOS COM 16 APTOS,INCLUSIVE DISJUNTORES E ATERRAMENTO</v>
          </cell>
          <cell r="C1084" t="str">
            <v>UN</v>
          </cell>
          <cell r="D1084">
            <v>893.77</v>
          </cell>
        </row>
        <row r="1085">
          <cell r="A1085">
            <v>74130</v>
          </cell>
          <cell r="B1085" t="str">
            <v>DISJUNTORES</v>
          </cell>
          <cell r="C1085"/>
          <cell r="D1085"/>
        </row>
        <row r="1086">
          <cell r="A1086" t="str">
            <v>74130/001</v>
          </cell>
          <cell r="B1086" t="str">
            <v>DISJUNTOR TERMOMAGNETICO MONOPOLAR PADRAO NEMA (AMERICANO) 10 A 30A 240V, FORNECIMENTO E INSTALACAO</v>
          </cell>
          <cell r="C1086" t="str">
            <v>UN</v>
          </cell>
          <cell r="D1086">
            <v>7.97</v>
          </cell>
        </row>
        <row r="1087">
          <cell r="A1087" t="str">
            <v>74130/002</v>
          </cell>
          <cell r="B1087" t="str">
            <v>DISJUNTOR TERMOMAGNETICO MONOPOLAR PADRAO NEMA (AMERICANO) 35 A 50A 240V, FORNECIMENTO E INSTALACAO</v>
          </cell>
          <cell r="C1087" t="str">
            <v>UN</v>
          </cell>
          <cell r="D1087">
            <v>11.68</v>
          </cell>
        </row>
        <row r="1088">
          <cell r="A1088" t="str">
            <v>74130/003</v>
          </cell>
          <cell r="B1088" t="str">
            <v>DISJUNTOR TERMOMAGNETICO BIPOLAR PADRAO NEMA (AMERICANO) 10 A 50A 240V, FORNECIMENTO E INSTALACAO</v>
          </cell>
          <cell r="C1088" t="str">
            <v>UN</v>
          </cell>
          <cell r="D1088">
            <v>45.15</v>
          </cell>
        </row>
        <row r="1089">
          <cell r="A1089" t="str">
            <v>74130/004</v>
          </cell>
          <cell r="B1089" t="str">
            <v>DISJUNTOR TERMOMAGNETICO TRIPOLAR PADRAO NEMA (AMERICANO) 10 A 50A 240V, FORNECIMENTO E INSTALACAO</v>
          </cell>
          <cell r="C1089" t="str">
            <v>UN</v>
          </cell>
          <cell r="D1089">
            <v>54.29</v>
          </cell>
        </row>
        <row r="1090">
          <cell r="A1090" t="str">
            <v>74130/005</v>
          </cell>
          <cell r="B1090" t="str">
            <v>DISJUNTOR TERMOMAGNETICO TRIPOLAR PADRAO NEMA (AMERICANO) 60 A 100A 240V, FORNECIMENTO E INSTALACAO</v>
          </cell>
          <cell r="C1090" t="str">
            <v>UN</v>
          </cell>
          <cell r="D1090">
            <v>76.3</v>
          </cell>
        </row>
        <row r="1091">
          <cell r="A1091" t="str">
            <v>74130/006</v>
          </cell>
          <cell r="B1091" t="str">
            <v>DISJUNTOR TERMOMAGNETICO TRIPOLAR PADRAO NEMA (AMERICANO) 125 A 150A 240V, FORNECIMENTO E INSTALACAO</v>
          </cell>
          <cell r="C1091" t="str">
            <v>UN</v>
          </cell>
          <cell r="D1091">
            <v>194.87</v>
          </cell>
        </row>
        <row r="1092">
          <cell r="A1092" t="str">
            <v>74130/007</v>
          </cell>
          <cell r="B1092" t="str">
            <v>DISJUNTOR TERMOMAGNETICO TRIPOLAR EM CAIXA MOLDADA 250A 600V, FORNECIMENTO E INSTALACAO</v>
          </cell>
          <cell r="C1092" t="str">
            <v>UN</v>
          </cell>
          <cell r="D1092">
            <v>821.86</v>
          </cell>
        </row>
        <row r="1093">
          <cell r="A1093" t="str">
            <v>74130/008</v>
          </cell>
          <cell r="B1093" t="str">
            <v>DISJUNTOR TERMOMAGNETICO TRIPOLAR EM CAIXA MOLDADA 300 A 400A 600V, FORNECIMENTO E INSTALACAO</v>
          </cell>
          <cell r="C1093" t="str">
            <v>UN</v>
          </cell>
          <cell r="D1093">
            <v>1052.8399999999999</v>
          </cell>
        </row>
        <row r="1094">
          <cell r="A1094" t="str">
            <v>74130/009</v>
          </cell>
          <cell r="B1094" t="str">
            <v>DISJUNTOR TERMOMAGNETICO TRIPOLAR EM CAIXA MOLDADA 500 A 600A 600V, FORNECIMENTO E INSTALACAO</v>
          </cell>
          <cell r="C1094" t="str">
            <v>UN</v>
          </cell>
          <cell r="D1094">
            <v>2370.89</v>
          </cell>
        </row>
        <row r="1095">
          <cell r="A1095" t="str">
            <v>74130/010</v>
          </cell>
          <cell r="B1095" t="str">
            <v>DISJUNTOR TERMOMAGNETICO TRIPOLAR EM CAIXA MOLDADA 175 A 225A 240V, FORNECIMENTO E INSTALACAO</v>
          </cell>
          <cell r="C1095" t="str">
            <v>UN</v>
          </cell>
          <cell r="D1095">
            <v>630.71</v>
          </cell>
        </row>
        <row r="1096">
          <cell r="A1096">
            <v>74131</v>
          </cell>
          <cell r="B1096" t="str">
            <v>QUADROS DE DISTRIBUICAO.</v>
          </cell>
          <cell r="C1096"/>
          <cell r="D1096"/>
        </row>
        <row r="1097">
          <cell r="A1097" t="str">
            <v>74131/001</v>
          </cell>
          <cell r="B1097" t="str">
            <v>QUADRO DE DISTRIBUICAO DE ENERGIA EM CHAPA METALICA, PARA 3 DISJUNTORES TERMOMAGNETICOS MONOPOLARES, SEM DISPOSITIVO PARA CHAVE GERAL, COM PORTA, SEM BARRAMENTOS FASES E COM BARRAMENTO NEUTRO, FORNECIMENTO E INSTALACAO</v>
          </cell>
          <cell r="C1097" t="str">
            <v>UN</v>
          </cell>
          <cell r="D1097">
            <v>48.28</v>
          </cell>
        </row>
        <row r="1098">
          <cell r="A1098" t="str">
            <v>74131/002</v>
          </cell>
          <cell r="B1098" t="str">
            <v>QUADRO DE DISTRIBUICAO DE ENERGIA EM CHAPA METALICA, DE EMBUTIR, SEM PORTA, PARA 6 DISJUNTORES TERMOMAGNETICOS MONOPOLARES, SEM DISPOSITIVOPARA CHAVE GERAL, SEM BARRAMENTOS FASES E COM BARRAMENTO NEUTRO, FORNECIMENTO E INSTALACAO</v>
          </cell>
          <cell r="C1098" t="str">
            <v>UN</v>
          </cell>
          <cell r="D1098">
            <v>56.51</v>
          </cell>
        </row>
        <row r="1099">
          <cell r="A1099" t="str">
            <v>74131/003</v>
          </cell>
          <cell r="B1099" t="str">
            <v>QUADRO DE DISTRIBUICAO DE ENERGIA EM CHAPA METALICA, DE EMBUTIR, SEM PORTA, PARA 12 DISJUNTORES TERMOMAGNETICOS MONOPOLARES, SEM DISPOSITIVOPARA CHAVE GERAL, SEM BARRAMENTOS FASES E COM BARRAMENTO NEUTRO, FORNECIMENTO E INSTALACAO</v>
          </cell>
          <cell r="C1099" t="str">
            <v>UN</v>
          </cell>
          <cell r="D1099">
            <v>85.22</v>
          </cell>
        </row>
        <row r="1100">
          <cell r="A1100" t="str">
            <v>74131/004</v>
          </cell>
          <cell r="B1100" t="str">
            <v>QUADRO DE DISTRIBUICAO DE ENERGIA EM CHAPA METALICA, DE SOBREPOR, COMPORTA, PARA 18 DISJUNTORES TERMOMAGNETICOS MONOPOLARES, SEM DISPOSITIVO PARA CHAVE GERAL, COM BARRAMENTO TRIFASICO E NEUTRO, FORNECIMENTO EINSTALACAO</v>
          </cell>
          <cell r="C1100" t="str">
            <v>UN</v>
          </cell>
          <cell r="D1100">
            <v>303.62</v>
          </cell>
        </row>
        <row r="1101">
          <cell r="A1101" t="str">
            <v>74131/005</v>
          </cell>
          <cell r="B1101" t="str">
            <v>QUADRO DE DISTRIBUICAO DE ENERGIA EM CHAPA METALICA, DE SOBREPOR, COMPORTA, PARA 24 DISJUNTORES TERMOMAGNETICOS MONOPOLARES, SEM DISPOSITIVO PARA CHAVE GERAL, COM BARRAMENTO TRIFASICO E NEUTRO, FORNECIMENTO EINSTALACAO</v>
          </cell>
          <cell r="C1101" t="str">
            <v>UN</v>
          </cell>
          <cell r="D1101">
            <v>355.84</v>
          </cell>
        </row>
        <row r="1102">
          <cell r="A1102" t="str">
            <v>74131/006</v>
          </cell>
          <cell r="B1102" t="str">
            <v>QUADRO DE DISTRIBUICAO DE ENERGIA EM CHAPA METALICA, DE EMBUTIR, COM PORTA, PARA 32 DISJUNTORES TERMOMAGNETICOS MONOPOLARES, SEM DISPOSITIVOPARA CHAVE GERAL, COM BARRAMENTO TRIFASICO E NEUTRO, FORNECIMENTO E INSTALACAO</v>
          </cell>
          <cell r="C1102" t="str">
            <v>UN</v>
          </cell>
          <cell r="D1102">
            <v>512.45000000000005</v>
          </cell>
        </row>
        <row r="1103">
          <cell r="A1103" t="str">
            <v>74131/007</v>
          </cell>
          <cell r="B1103" t="str">
            <v>QUADRO DE DISTRIBUICAO DE ENERGIA EM CHAPA METALICA, DE EMBUTIR, COM PORTA, PARA 40 DISJUNTORES TERMOMAGNETICOS MONOPOLARES, COM DISPOSITIVOPARA CHAVE GERAL, COM BARRAMENTO TRIFASICO E NEUTRO, FORNECIMENTO E INSTALACAO</v>
          </cell>
          <cell r="C1103" t="str">
            <v>UN</v>
          </cell>
          <cell r="D1103">
            <v>582.82000000000005</v>
          </cell>
        </row>
        <row r="1104">
          <cell r="A1104" t="str">
            <v>74131/008</v>
          </cell>
          <cell r="B1104" t="str">
            <v>QUADRO DE DISTRIBUICAO DE ENERGIA EM CHAPA METALICA, DE EMBUTIR, COM PORTA, PARA 50 DISJUNTORES TERMOMAGNETICOS MONOPOLARES, SEM DISPOSITIVOPARA CHAVE GERAL, COM BARRAMENTO TRIFASICO E NEUTRO, FORNECIMENTO E INSTALACAO</v>
          </cell>
          <cell r="C1104" t="str">
            <v>UN</v>
          </cell>
          <cell r="D1104">
            <v>784.03</v>
          </cell>
        </row>
        <row r="1105">
          <cell r="A1105">
            <v>74247</v>
          </cell>
          <cell r="B1105" t="str">
            <v>INSTALACAO DE QUADRO DE DISTRIBUICAO DE EMBUTIR(QUADRA DESCOBERTA DO MET)</v>
          </cell>
          <cell r="C1105"/>
          <cell r="D1105"/>
        </row>
        <row r="1106">
          <cell r="A1106" t="str">
            <v>74247/001</v>
          </cell>
          <cell r="B1106" t="str">
            <v>QUADRO DE DISTRIBUICAO DE ENERGIA EM CHAPA METALICA, DE EMBUTIR, PARA12 DISJUNTORES TERMOMAGNETICOS MONOPOLARES, COM BARRAMENTO TRIFASICO,FORNECIMENTO E INSTALACAO</v>
          </cell>
          <cell r="C1106" t="str">
            <v>UN</v>
          </cell>
          <cell r="D1106">
            <v>175.31</v>
          </cell>
        </row>
        <row r="1107">
          <cell r="A1107">
            <v>76449</v>
          </cell>
          <cell r="B1107" t="str">
            <v>CAIXA PASSAGEM P/TELEFONE</v>
          </cell>
          <cell r="C1107"/>
          <cell r="D1107"/>
        </row>
        <row r="1108">
          <cell r="A1108" t="str">
            <v>76449/001</v>
          </cell>
          <cell r="B1108" t="str">
            <v>CAIXA DE PASSAGEM PARA TELEFONE 20X20X12CM, FORNECIMENTO E INSTALACAO</v>
          </cell>
          <cell r="C1108" t="str">
            <v>UN</v>
          </cell>
          <cell r="D1108">
            <v>75.739999999999995</v>
          </cell>
        </row>
        <row r="1109">
          <cell r="A1109" t="str">
            <v>76449/002</v>
          </cell>
          <cell r="B1109" t="str">
            <v>CAIXA DE PASSAGEM PARA TELEFONE 40X40X12CM, FORNECIMENTO E INSTALACAO</v>
          </cell>
          <cell r="C1109" t="str">
            <v>UN</v>
          </cell>
          <cell r="D1109">
            <v>126.15</v>
          </cell>
        </row>
        <row r="1110">
          <cell r="A1110" t="str">
            <v>76449/003</v>
          </cell>
          <cell r="B1110" t="str">
            <v>CAIXA DE PASSAGEM PARA TELEFONE 60X 60X12CM, FORNECIMENTO E INSTALACAO</v>
          </cell>
          <cell r="C1110" t="str">
            <v>UN</v>
          </cell>
          <cell r="D1110">
            <v>192.82</v>
          </cell>
        </row>
        <row r="1111">
          <cell r="A1111">
            <v>170</v>
          </cell>
          <cell r="B1111" t="str">
            <v>INTERRUPTOR/TOMADA</v>
          </cell>
          <cell r="C1111"/>
          <cell r="D1111"/>
        </row>
        <row r="1112">
          <cell r="A1112">
            <v>72331</v>
          </cell>
          <cell r="B1112" t="str">
            <v>INTERRUPTOR SIMPLES - 1 TECLA - FORNECIMENTO E INSTALACAO</v>
          </cell>
          <cell r="C1112" t="str">
            <v>UN</v>
          </cell>
          <cell r="D1112">
            <v>6.21</v>
          </cell>
        </row>
        <row r="1113">
          <cell r="A1113">
            <v>72332</v>
          </cell>
          <cell r="B1113" t="str">
            <v>INTERRUPTOR SIMPLES - 2 TECLAS - FORNECIMENTO E INSTALACAO</v>
          </cell>
          <cell r="C1113" t="str">
            <v>UN</v>
          </cell>
          <cell r="D1113">
            <v>8.34</v>
          </cell>
        </row>
        <row r="1114">
          <cell r="A1114">
            <v>72333</v>
          </cell>
          <cell r="B1114" t="str">
            <v>INTERRUPTOR SIMPLES BIPOLAR - 1 TECLA - FORNECIMENTO E INSTALACAO</v>
          </cell>
          <cell r="C1114" t="str">
            <v>UN</v>
          </cell>
          <cell r="D1114">
            <v>20.12</v>
          </cell>
        </row>
        <row r="1115">
          <cell r="A1115">
            <v>72334</v>
          </cell>
          <cell r="B1115" t="str">
            <v>INTERRUPTOR PARALELO - 1 TECLA - FORNECIMENTO E INSTALACAO</v>
          </cell>
          <cell r="C1115" t="str">
            <v>UN</v>
          </cell>
          <cell r="D1115">
            <v>7.5</v>
          </cell>
        </row>
        <row r="1116">
          <cell r="A1116">
            <v>72335</v>
          </cell>
          <cell r="B1116" t="str">
            <v>ESPELHO PLÁSTICO - 4"X2" - FORNECIMENTO E INSTALACAO</v>
          </cell>
          <cell r="C1116" t="str">
            <v>UN</v>
          </cell>
          <cell r="D1116">
            <v>2.04</v>
          </cell>
        </row>
        <row r="1117">
          <cell r="A1117">
            <v>72336</v>
          </cell>
          <cell r="B1117" t="str">
            <v>ESPELHO PLÁSTICO - 4"X4" - FORNECIMENTO E INSTALACAO</v>
          </cell>
          <cell r="C1117" t="str">
            <v>UN</v>
          </cell>
          <cell r="D1117">
            <v>3.56</v>
          </cell>
        </row>
        <row r="1118">
          <cell r="A1118">
            <v>72337</v>
          </cell>
          <cell r="B1118" t="str">
            <v>TOMADA PARA TELEFONE DE 4 POLOS PADRAO TELEBRÁS - FORNECIMENTO E INSTALACAO</v>
          </cell>
          <cell r="C1118" t="str">
            <v>UN</v>
          </cell>
          <cell r="D1118">
            <v>11</v>
          </cell>
        </row>
        <row r="1119">
          <cell r="A1119">
            <v>72339</v>
          </cell>
          <cell r="B1119" t="str">
            <v>TOMADA 3P+T 30A - 440V - FORNECIMENTO E INSTALACAO</v>
          </cell>
          <cell r="C1119" t="str">
            <v>UN</v>
          </cell>
          <cell r="D1119">
            <v>20.39</v>
          </cell>
        </row>
        <row r="1120">
          <cell r="A1120">
            <v>171</v>
          </cell>
          <cell r="B1120" t="str">
            <v>LUMINARIA INTERNA/BOCAL/LAMPADAS</v>
          </cell>
          <cell r="C1120"/>
          <cell r="D1120"/>
        </row>
        <row r="1121">
          <cell r="A1121">
            <v>72248</v>
          </cell>
          <cell r="B1121" t="str">
            <v>LAMPADA INCANDESCENTE - 40W - FORNECIMENTO E COLOCAÇÃO</v>
          </cell>
          <cell r="C1121" t="str">
            <v>UN</v>
          </cell>
          <cell r="D1121">
            <v>1.68</v>
          </cell>
        </row>
        <row r="1122">
          <cell r="A1122">
            <v>72273</v>
          </cell>
          <cell r="B1122" t="str">
            <v>LÂMPADA INCANDESCENTE - 60W - FORNECIMENTO E COLOCAÇÃO</v>
          </cell>
          <cell r="C1122" t="str">
            <v>UN</v>
          </cell>
          <cell r="D1122">
            <v>1.68</v>
          </cell>
        </row>
        <row r="1123">
          <cell r="A1123">
            <v>72274</v>
          </cell>
          <cell r="B1123" t="str">
            <v>LÂMPADA INCANDESCENTE - 100W - FORNECIMENTO E COLOCAÇÃO</v>
          </cell>
          <cell r="C1123" t="str">
            <v>UN</v>
          </cell>
          <cell r="D1123">
            <v>1.95</v>
          </cell>
        </row>
        <row r="1124">
          <cell r="A1124">
            <v>72275</v>
          </cell>
          <cell r="B1124" t="str">
            <v>LÂMPADA INCANDESCENTE - 150W - FORNECIMENTO E COLOCAÇÃO</v>
          </cell>
          <cell r="C1124" t="str">
            <v>UN</v>
          </cell>
          <cell r="D1124">
            <v>2.48</v>
          </cell>
        </row>
        <row r="1125">
          <cell r="A1125">
            <v>72277</v>
          </cell>
          <cell r="B1125" t="str">
            <v>LÂMPADA INCANDESCENTE - 200W - FORNECIMENTO E COLOCAÇÃO</v>
          </cell>
          <cell r="C1125" t="str">
            <v>UN</v>
          </cell>
          <cell r="D1125">
            <v>2.92</v>
          </cell>
        </row>
        <row r="1126">
          <cell r="A1126">
            <v>72278</v>
          </cell>
          <cell r="B1126" t="str">
            <v>LÂMPADA VAPOR METÁLICO - 400W - FORNECIMENTO E COLOCAÇÃO</v>
          </cell>
          <cell r="C1126" t="str">
            <v>UN</v>
          </cell>
          <cell r="D1126">
            <v>95.84</v>
          </cell>
        </row>
        <row r="1127">
          <cell r="A1127">
            <v>72280</v>
          </cell>
          <cell r="B1127" t="str">
            <v>IGNITOR PARA PARTIDA LÂMPADA VAPOR SÓDIO ALTA PRESSÃO ATÉ 400W</v>
          </cell>
          <cell r="C1127" t="str">
            <v>UN</v>
          </cell>
          <cell r="D1127">
            <v>38.08</v>
          </cell>
        </row>
        <row r="1128">
          <cell r="A1128">
            <v>73738</v>
          </cell>
          <cell r="B1128" t="str">
            <v>REATORES</v>
          </cell>
          <cell r="C1128"/>
          <cell r="D1128"/>
        </row>
        <row r="1129">
          <cell r="A1129" t="str">
            <v>73738/001</v>
          </cell>
          <cell r="B1129" t="str">
            <v>STARTER DE 20W OU 40W FORNECIMENTO E COLOCACAO</v>
          </cell>
          <cell r="C1129" t="str">
            <v>UN</v>
          </cell>
          <cell r="D1129">
            <v>1.71</v>
          </cell>
        </row>
        <row r="1130">
          <cell r="A1130">
            <v>73953</v>
          </cell>
          <cell r="B1130" t="str">
            <v>LUMINARIA INTERNA TP CALHA SOBREPOR</v>
          </cell>
          <cell r="C1130"/>
          <cell r="D1130"/>
        </row>
        <row r="1131">
          <cell r="A1131" t="str">
            <v>73953/001</v>
          </cell>
          <cell r="B1131" t="str">
            <v>LUMINARIA TIPO CALHA, DE SOBREPOR, COM REATOR DE PARTIDA RAPIDA E LAMPADA FLUORESCENTE 1X20W, COMPLETA, FORNECIMENTO E INSTALACAO</v>
          </cell>
          <cell r="C1131" t="str">
            <v>UN</v>
          </cell>
          <cell r="D1131">
            <v>37.82</v>
          </cell>
        </row>
        <row r="1132">
          <cell r="A1132" t="str">
            <v>73953/002</v>
          </cell>
          <cell r="B1132" t="str">
            <v>LUMINARIA TIPO CALHA, DE SOBREPOR, COM REATOR DE PARTIDA RAPIDA E LAMPADA FLUORESCENTE 2X20W, COMPLETA, FORNECIMENTO E INSTALACAO</v>
          </cell>
          <cell r="C1132" t="str">
            <v>UN</v>
          </cell>
          <cell r="D1132">
            <v>56.46</v>
          </cell>
        </row>
        <row r="1133">
          <cell r="A1133" t="str">
            <v>73953/003</v>
          </cell>
          <cell r="B1133" t="str">
            <v>LUMINARIA TIPO CALHA, DE SOBREPOR, COM REATOR DE PARTIDA RAPIDA E LAMPADA FLUORESCENTE 3X20W, COMPLETA, FORNECIMENTO E INSTALACAO</v>
          </cell>
          <cell r="C1133" t="str">
            <v>UN</v>
          </cell>
          <cell r="D1133">
            <v>84.37</v>
          </cell>
        </row>
        <row r="1134">
          <cell r="A1134" t="str">
            <v>73953/004</v>
          </cell>
          <cell r="B1134" t="str">
            <v>LUMINARIA TIPO CALHA, DE SOBREPOR, COM REATOR DE PARTIDA RAPIDA E LAMPADA FLUORESCENTE 4X20W, COMPLETA, FORNECIMENTO E INSTALACAO</v>
          </cell>
          <cell r="C1134" t="str">
            <v>UN</v>
          </cell>
          <cell r="D1134">
            <v>90.69</v>
          </cell>
        </row>
        <row r="1135">
          <cell r="A1135" t="str">
            <v>73953/005</v>
          </cell>
          <cell r="B1135" t="str">
            <v>LUMINARIA TIPO CALHA, DE SOBREPOR, COM REATOR DE PARTIDA RAPIDA E LAMPADA FLUORESCENTE 1X40W, COMPLETA, FORNECIMENTO E INSTALACAO</v>
          </cell>
          <cell r="C1135" t="str">
            <v>UN</v>
          </cell>
          <cell r="D1135">
            <v>44.04</v>
          </cell>
        </row>
        <row r="1136">
          <cell r="A1136" t="str">
            <v>73953/006</v>
          </cell>
          <cell r="B1136" t="str">
            <v>LUMINARIA TIPO CALHA, DE SOBREPOR, COM REATOR DE PARTIDA RAPIDA E LAMPADA FLUORESCENTE 2X40W, COMPLETA, FORNECIMENTO E INSTALACAO</v>
          </cell>
          <cell r="C1136" t="str">
            <v>UN</v>
          </cell>
          <cell r="D1136">
            <v>61.12</v>
          </cell>
        </row>
        <row r="1137">
          <cell r="A1137" t="str">
            <v>73953/007</v>
          </cell>
          <cell r="B1137" t="str">
            <v>LUMINARIA TIPO CALHA, DE SOBREPOR, COM REATOR DE PARTIDA RAPIDA E LAMPADA FLUORESCENTE 3X40W, COMPLETA, FORNECIMENTO E INSTALACAO</v>
          </cell>
          <cell r="C1137" t="str">
            <v>UN</v>
          </cell>
          <cell r="D1137">
            <v>84.16</v>
          </cell>
        </row>
        <row r="1138">
          <cell r="A1138" t="str">
            <v>73953/008</v>
          </cell>
          <cell r="B1138" t="str">
            <v>LUMINARIA TIPO CALHA, DE SOBREPOR, COM REATOR DE PARTIDA RAPIDA E LAMPADA FLUORESCENTE 4X40W, COMPLETA, FORNECIMENTO E INSTALACAO</v>
          </cell>
          <cell r="C1138" t="str">
            <v>UN</v>
          </cell>
          <cell r="D1138">
            <v>104.83</v>
          </cell>
        </row>
        <row r="1139">
          <cell r="A1139" t="str">
            <v>73953/009</v>
          </cell>
          <cell r="B1139" t="str">
            <v>LUMINARIA SOBREPOR TP CALHA C/REATOR PART CONVENC LAMP 1X20W E STARTERFIX EM LAJE OU FORRO - FORNECIMENTO E COLOCACAO</v>
          </cell>
          <cell r="C1139" t="str">
            <v>UN</v>
          </cell>
          <cell r="D1139">
            <v>34.590000000000003</v>
          </cell>
        </row>
        <row r="1140">
          <cell r="A1140">
            <v>74041</v>
          </cell>
          <cell r="B1140" t="str">
            <v>LUMINARIA GLOBO</v>
          </cell>
          <cell r="C1140"/>
          <cell r="D1140"/>
        </row>
        <row r="1141">
          <cell r="A1141" t="str">
            <v>74041/001</v>
          </cell>
          <cell r="B1141" t="str">
            <v>LUMINARIA GLOBO VIDRO LEITOSO/PLAFONIER/BOCAL/LAMPADA 60W</v>
          </cell>
          <cell r="C1141" t="str">
            <v>UN</v>
          </cell>
          <cell r="D1141">
            <v>30.29</v>
          </cell>
        </row>
        <row r="1142">
          <cell r="A1142" t="str">
            <v>74041/002</v>
          </cell>
          <cell r="B1142" t="str">
            <v>LUMINARIA GLOBO VIDRO LEITOSO/PLAFONIER/BOCAL/LAMPADA 100W</v>
          </cell>
          <cell r="C1142" t="str">
            <v>UN</v>
          </cell>
          <cell r="D1142">
            <v>30.55</v>
          </cell>
        </row>
        <row r="1143">
          <cell r="A1143">
            <v>74082</v>
          </cell>
          <cell r="B1143" t="str">
            <v>REFLETOR</v>
          </cell>
          <cell r="C1143"/>
          <cell r="D1143"/>
        </row>
        <row r="1144">
          <cell r="A1144" t="str">
            <v>74082/001</v>
          </cell>
          <cell r="B1144" t="str">
            <v>REFLETOR REDONDO EM ALUMINIO COM SUPORTE E ALCA REGULAVEL PARA FIXACAO, COM LAMPADA VAPOR DE MERCURIO 250W</v>
          </cell>
          <cell r="C1144" t="str">
            <v>UN</v>
          </cell>
          <cell r="D1144">
            <v>136.32</v>
          </cell>
        </row>
        <row r="1145">
          <cell r="A1145">
            <v>74094</v>
          </cell>
          <cell r="B1145" t="str">
            <v>LUMINARIA INTERNA</v>
          </cell>
          <cell r="C1145"/>
          <cell r="D1145"/>
        </row>
        <row r="1146">
          <cell r="A1146" t="str">
            <v>74094/001</v>
          </cell>
          <cell r="B1146" t="str">
            <v>LUMINARIA TIPO SPOT PARA 1 LAMPADA INCANDESCENTE/FLUORESCENTE COMPACTA</v>
          </cell>
          <cell r="C1146" t="str">
            <v>UN</v>
          </cell>
          <cell r="D1146">
            <v>16.2</v>
          </cell>
        </row>
        <row r="1147">
          <cell r="A1147">
            <v>172</v>
          </cell>
          <cell r="B1147" t="str">
            <v>FORNECIMENTO DE MAT/MO P/ELETRIFICACAO E ILUMINACAO PUBLICA</v>
          </cell>
          <cell r="C1147"/>
          <cell r="D1147"/>
        </row>
        <row r="1148">
          <cell r="A1148">
            <v>73767</v>
          </cell>
          <cell r="B1148" t="str">
            <v>FORNEC/COLOC DE CONECTORES/LACO DE ROLDANA E ALCA P/ILUM PUBLICA</v>
          </cell>
          <cell r="C1148"/>
          <cell r="D1148"/>
        </row>
        <row r="1149">
          <cell r="A1149" t="str">
            <v>73767/001</v>
          </cell>
          <cell r="B1149" t="str">
            <v>GRAMPO PARALELO EM ALUMINIO FUNDIDO OU ESTRUDADO DE 2 PARAFUSOS, PARACABO DE 6 A 50 MM2, PASTA ANTIOXIDANTE. FORNEC E INSTALAÇÃO.</v>
          </cell>
          <cell r="C1149" t="str">
            <v>UN</v>
          </cell>
          <cell r="D1149">
            <v>5.33</v>
          </cell>
        </row>
        <row r="1150">
          <cell r="A1150" t="str">
            <v>73767/002</v>
          </cell>
          <cell r="B1150" t="str">
            <v>ALCA PRE-FORMADA DISTRIBUIÇÃO EM ACO RECOBERTO COM ALUMINIO PARA CABO25MM2, ENCAPADO. FORNECIMENTO E INSTALAÇÃO.</v>
          </cell>
          <cell r="C1150" t="str">
            <v>UN</v>
          </cell>
          <cell r="D1150">
            <v>6.46</v>
          </cell>
        </row>
        <row r="1151">
          <cell r="A1151" t="str">
            <v>73767/003</v>
          </cell>
          <cell r="B1151" t="str">
            <v>LACO DE ROLDANA PRE-FORMADO ACO RECOBERTO DE ALUMINIO PARA CABO DE ALUMINIO NU BITOLA 25MM2 - FORNECIMENTO E COLOCACAO</v>
          </cell>
          <cell r="C1151" t="str">
            <v>UN</v>
          </cell>
          <cell r="D1151">
            <v>4.25</v>
          </cell>
        </row>
        <row r="1152">
          <cell r="A1152" t="str">
            <v>73767/004</v>
          </cell>
          <cell r="B1152" t="str">
            <v>ALCA PRE-FORMADA DISTRIBUICAO EM ACO RECOBERTO COM ALUMINIO NU PARA CABO 25MM2, ENCAPADO. FORNECIMENTO E INSTALACAO.</v>
          </cell>
          <cell r="C1152" t="str">
            <v>UN</v>
          </cell>
          <cell r="D1152">
            <v>3.06</v>
          </cell>
        </row>
        <row r="1153">
          <cell r="A1153" t="str">
            <v>73767/005</v>
          </cell>
          <cell r="B1153" t="str">
            <v>ALCA PRE-FORMADA SERV DE ACO RECOB C/ALUM NU ENCAPADO 25MM2 (BITOLA)CONF PROJ A4-148-CP RIOLUZ FORNECIMENTO E COLOCACAO</v>
          </cell>
          <cell r="C1153" t="str">
            <v>UN</v>
          </cell>
          <cell r="D1153">
            <v>4.1500000000000004</v>
          </cell>
        </row>
        <row r="1154">
          <cell r="A1154" t="str">
            <v>73767/006</v>
          </cell>
          <cell r="B1154" t="str">
            <v>CONECTOR DE PARAFUSO FENDIDO EM LIGA DE COBRE COM SEPARADOR DE CABOS PARA CABO 50 MM2 - FORNECIMENTO E INSTALACAO</v>
          </cell>
          <cell r="C1154" t="str">
            <v>UN</v>
          </cell>
          <cell r="D1154">
            <v>8.48</v>
          </cell>
        </row>
        <row r="1155">
          <cell r="A1155">
            <v>73853</v>
          </cell>
          <cell r="B1155" t="str">
            <v>INSTALACAO DE REDE DE BAIXA TENSAO</v>
          </cell>
          <cell r="C1155"/>
          <cell r="D1155"/>
        </row>
        <row r="1156">
          <cell r="A1156" t="str">
            <v>73853/001</v>
          </cell>
          <cell r="B1156" t="str">
            <v>INSTALACAO DE REDE AEREA, BAIXA TENSAO COM UM CONDUTOR - COBRE. MAO DEOBRA.</v>
          </cell>
          <cell r="C1156" t="str">
            <v>UN</v>
          </cell>
          <cell r="D1156">
            <v>13.04</v>
          </cell>
        </row>
        <row r="1157">
          <cell r="A1157" t="str">
            <v>73853/002</v>
          </cell>
          <cell r="B1157" t="str">
            <v>INSTALACAO DE REDE AEREA, BAIXA TENSAO COM DOIS CONDUTORES - COBRE. MAO DE OBRA.</v>
          </cell>
          <cell r="C1157" t="str">
            <v>UN</v>
          </cell>
          <cell r="D1157">
            <v>26.08</v>
          </cell>
        </row>
        <row r="1158">
          <cell r="A1158" t="str">
            <v>73853/003</v>
          </cell>
          <cell r="B1158" t="str">
            <v>INSTALACAO DE REDE AEREA, BAIXA TENSAO COM TRES CONDUTORES - COBRE. MAO DE OBRA.</v>
          </cell>
          <cell r="C1158" t="str">
            <v>UN</v>
          </cell>
          <cell r="D1158">
            <v>39.11</v>
          </cell>
        </row>
        <row r="1159">
          <cell r="A1159" t="str">
            <v>73853/004</v>
          </cell>
          <cell r="B1159" t="str">
            <v>INSTALACAO DE REDE AEREA, BAIXA TENSAO COM QUATRO CONDUTORES - COBRE.MAO DE OBRA.</v>
          </cell>
          <cell r="C1159" t="str">
            <v>UN</v>
          </cell>
          <cell r="D1159">
            <v>52.15</v>
          </cell>
        </row>
        <row r="1160">
          <cell r="A1160" t="str">
            <v>73853/005</v>
          </cell>
          <cell r="B1160" t="str">
            <v>INSTALACAO DE REDE AEREA, BAIXA TENSAO COM TRES CONDUTORES - ALUMINIO.MAO DE OBRA.</v>
          </cell>
          <cell r="C1160" t="str">
            <v>UN</v>
          </cell>
          <cell r="D1160">
            <v>42.37</v>
          </cell>
        </row>
        <row r="1161">
          <cell r="A1161" t="str">
            <v>73853/006</v>
          </cell>
          <cell r="B1161" t="str">
            <v>INSTALACAO DE REDE AEREA, BAIXA TENSAO COM QUATRO CONDUTORES - ALUMINIO. MAO DE OBRA.</v>
          </cell>
          <cell r="C1161" t="str">
            <v>UN</v>
          </cell>
          <cell r="D1161">
            <v>65.19</v>
          </cell>
        </row>
        <row r="1162">
          <cell r="A1162" t="str">
            <v>73853/007</v>
          </cell>
          <cell r="B1162" t="str">
            <v>INSTALACAO DE REDE AEREA, BAIXA TENSAO COM UM CONDUTOR - ALUMINIO. MAODE OBRA.</v>
          </cell>
          <cell r="C1162" t="str">
            <v>UN</v>
          </cell>
          <cell r="D1162">
            <v>19.559999999999999</v>
          </cell>
        </row>
        <row r="1163">
          <cell r="A1163" t="str">
            <v>73853/008</v>
          </cell>
          <cell r="B1163" t="str">
            <v>INSTALACAO DE REDE AEREA, BAIXA TENSAO COM DOIS CONDUTORES - ALUMINIO.MAO DE OBRA.</v>
          </cell>
          <cell r="C1163" t="str">
            <v>UN</v>
          </cell>
          <cell r="D1163">
            <v>32.590000000000003</v>
          </cell>
        </row>
        <row r="1164">
          <cell r="A1164">
            <v>73854</v>
          </cell>
          <cell r="B1164" t="str">
            <v>FERRAGENS REDE BAIXA TENSAO-FORNEC E/OU INSTALACAO</v>
          </cell>
          <cell r="C1164"/>
          <cell r="D1164"/>
        </row>
        <row r="1165">
          <cell r="A1165" t="str">
            <v>73854/001</v>
          </cell>
          <cell r="B1165" t="str">
            <v>ARMACAO SECUNDARIA VERTICAL COMPLETA PARA REDE BAIXA TENSAO.MAO DE OBRA PARA INSTALACAO.</v>
          </cell>
          <cell r="C1165" t="str">
            <v>UN</v>
          </cell>
          <cell r="D1165">
            <v>6.52</v>
          </cell>
        </row>
        <row r="1166">
          <cell r="A1166" t="str">
            <v>73854/002</v>
          </cell>
          <cell r="B1166" t="str">
            <v>ARMACAO SECUNDARIA VERTICAL COMPLETA PARA REDE DE BAIXA TENSÃO, CONJUNTO DE 4 ESTRIBOS COM CONDUTORES, ALINHAMENTO RETO, ANGULO INFERIOR A90 GRAUS E PONTO TERMINAL. FORNECIMENTO E INSTALAÇÃO.</v>
          </cell>
          <cell r="C1166" t="str">
            <v>UN</v>
          </cell>
          <cell r="D1166">
            <v>38.9</v>
          </cell>
        </row>
        <row r="1167">
          <cell r="A1167" t="str">
            <v>73854/003</v>
          </cell>
          <cell r="B1167" t="str">
            <v>ARMACAO SECUNDARIA VERTICAL COMPLETA PARA REDE DE BAIXA TENSÃO, CONJUNTO DE 3 ESTRIBOS COM CONDUTORES , ALINHAMENTO RETO, ANGULO INFERIOR A90GRAUS E PONTO TERMINAL. FORNECIMENTO E INSTALACAO</v>
          </cell>
          <cell r="C1167" t="str">
            <v>UN</v>
          </cell>
          <cell r="D1167">
            <v>28.69</v>
          </cell>
        </row>
        <row r="1168">
          <cell r="A1168">
            <v>73897</v>
          </cell>
          <cell r="B1168" t="str">
            <v>INSTALACAO DE REDE DE 13,8KV</v>
          </cell>
          <cell r="C1168"/>
          <cell r="D1168"/>
        </row>
        <row r="1169">
          <cell r="A1169" t="str">
            <v>73897/001</v>
          </cell>
          <cell r="B1169" t="str">
            <v>INSTALACAO DE REDE AEREA, 13,8 KV, DOIS CONDUTORES - COBRE.MAO DE OBRA.</v>
          </cell>
          <cell r="C1169" t="str">
            <v>UN</v>
          </cell>
          <cell r="D1169">
            <v>39.11</v>
          </cell>
        </row>
        <row r="1170">
          <cell r="A1170" t="str">
            <v>73897/002</v>
          </cell>
          <cell r="B1170" t="str">
            <v>INSTALACAO DE REDE AEREA, 13,8 KV, TRES CONDUTORES - COBRE. MAO DE OBRA</v>
          </cell>
          <cell r="C1170" t="str">
            <v>UN</v>
          </cell>
          <cell r="D1170">
            <v>65.19</v>
          </cell>
        </row>
        <row r="1171">
          <cell r="A1171" t="str">
            <v>73897/003</v>
          </cell>
          <cell r="B1171" t="str">
            <v>INSTALACAO DE REDE AEREA, 13,8 KV, DOIS CONDUTORES - ALUMINIO.MAO DE OBRA</v>
          </cell>
          <cell r="C1171" t="str">
            <v>UN</v>
          </cell>
          <cell r="D1171">
            <v>52.15</v>
          </cell>
        </row>
        <row r="1172">
          <cell r="A1172" t="str">
            <v>73897/004</v>
          </cell>
          <cell r="B1172" t="str">
            <v>INSTALACAO DE REDE AEREA, 13,8 KV, TRES CONDUTORES - ALUMINIO. MAO DEOBRA</v>
          </cell>
          <cell r="C1172" t="str">
            <v>UN</v>
          </cell>
          <cell r="D1172">
            <v>78.23</v>
          </cell>
        </row>
        <row r="1173">
          <cell r="A1173">
            <v>173</v>
          </cell>
          <cell r="B1173" t="str">
            <v>POSTE DE CONCRETO</v>
          </cell>
          <cell r="C1173"/>
          <cell r="D1173"/>
        </row>
        <row r="1174">
          <cell r="A1174">
            <v>73624</v>
          </cell>
          <cell r="B1174" t="str">
            <v>SUPORTE PARA TRANSFORMADOR EM POSTE DE CONCRETO CIRCULAR</v>
          </cell>
          <cell r="C1174" t="str">
            <v>UN</v>
          </cell>
          <cell r="D1174">
            <v>84.02</v>
          </cell>
        </row>
        <row r="1175">
          <cell r="A1175">
            <v>73783</v>
          </cell>
          <cell r="B1175" t="str">
            <v>POSTE DE CONCRETO - ASSENTAMENTO</v>
          </cell>
          <cell r="C1175"/>
          <cell r="D1175"/>
        </row>
        <row r="1176">
          <cell r="A1176" t="str">
            <v>73783/001</v>
          </cell>
          <cell r="B1176" t="str">
            <v>POSTE CONCRETO SEÇÃO CIRCULAR COMPRIMENTO=5M CARGA NOMINAL TOPO 100KGINCLUSIVE ESCAVACAO EXCLUSIVE TRANSPORTE - FORNECIMENTO E COLOCAÇÃO</v>
          </cell>
          <cell r="C1176" t="str">
            <v>UN</v>
          </cell>
          <cell r="D1176">
            <v>283.10000000000002</v>
          </cell>
        </row>
        <row r="1177">
          <cell r="A1177" t="str">
            <v>73783/002</v>
          </cell>
          <cell r="B1177" t="str">
            <v>POSTE CONCRETO SEÇÃO CIRCULAR COMPRIMENTO=5M CARGA NOMINAL TOPO 200KGINCLUSIVE ESCAVACAO EXCLUSIVE TRANSPORTE - FORNECIMENTO E COLOCAÇÃO</v>
          </cell>
          <cell r="C1177" t="str">
            <v>UN</v>
          </cell>
          <cell r="D1177">
            <v>301.70999999999998</v>
          </cell>
        </row>
        <row r="1178">
          <cell r="A1178" t="str">
            <v>73783/003</v>
          </cell>
          <cell r="B1178" t="str">
            <v>POSTE CONCRETO SEÇÃO CIRCULAR COMPRIMENTO=5M CARGA NOMINAL TOPO 300KGINCLUSIVE ESCAVACAO EXCLUSIVE TRANSPORTE - FORNECIMENTO E COLOCAÇÃO</v>
          </cell>
          <cell r="C1178" t="str">
            <v>UN</v>
          </cell>
          <cell r="D1178">
            <v>367.18</v>
          </cell>
        </row>
        <row r="1179">
          <cell r="A1179" t="str">
            <v>73783/004</v>
          </cell>
          <cell r="B1179" t="str">
            <v>POSTE CONCRETO SEÇÃO CIRCULAR COMPRIMENTO=5M CARGA NOMINAL TOPO 400KGINCLUSIVE ESCAVACAO EXCLUSIVE TRANSPORTE - FORNECIMENTO E COLOCAÇÃO</v>
          </cell>
          <cell r="C1179" t="str">
            <v>UN</v>
          </cell>
          <cell r="D1179">
            <v>394.94</v>
          </cell>
        </row>
        <row r="1180">
          <cell r="A1180" t="str">
            <v>73783/005</v>
          </cell>
          <cell r="B1180" t="str">
            <v>POSTE CONCRETO SEÇÃO CIRCULAR COMPRIMENTO=7M CARGA NOMINAL TOPO 100KGINCLUSIVE ESCAVACAO EXCLUSIVE TRANSPORTE - FORNECIMENTO E COLOCAÇÃO</v>
          </cell>
          <cell r="C1180" t="str">
            <v>UN</v>
          </cell>
          <cell r="D1180">
            <v>397.2</v>
          </cell>
        </row>
        <row r="1181">
          <cell r="A1181" t="str">
            <v>73783/006</v>
          </cell>
          <cell r="B1181" t="str">
            <v>POSTE CONCRETO SEÇÃO CIRCULAR COMPRIMENTO=7M CARGA NOMINAL TOPO 200KGINCLUSIVE ESCAVACAO EXCLUSIVE TRANSPORTE - FORNECIMENTO E COLOCAÇÃO</v>
          </cell>
          <cell r="C1181" t="str">
            <v>UN</v>
          </cell>
          <cell r="D1181">
            <v>454.04</v>
          </cell>
        </row>
        <row r="1182">
          <cell r="A1182" t="str">
            <v>73783/007</v>
          </cell>
          <cell r="B1182" t="str">
            <v>POSTE CONCRETO SEÇÃO CIRCULAR COMPRIMENTO=7M CARGA NOMINAL TOPO 400KGINCLUSIVE ESCAVACAO EXCLUSIVE TRANSPORTE - FORNECIMENTO E COLOCAÇÃO</v>
          </cell>
          <cell r="C1182" t="str">
            <v>UN</v>
          </cell>
          <cell r="D1182">
            <v>580.58000000000004</v>
          </cell>
        </row>
        <row r="1183">
          <cell r="A1183" t="str">
            <v>73783/008</v>
          </cell>
          <cell r="B1183" t="str">
            <v>POSTE CONCRETO SEÇÃO CIRCULAR COMPRIMENTO=11M E CARGA NOMINAL 200KG INCLUSIVE ESCAVACAO EXCLUSIVE TRANSPORTE - FORNECIMENTO E COLOCAÇÃO</v>
          </cell>
          <cell r="C1183" t="str">
            <v>UN</v>
          </cell>
          <cell r="D1183">
            <v>812.05</v>
          </cell>
        </row>
        <row r="1184">
          <cell r="A1184" t="str">
            <v>73783/009</v>
          </cell>
          <cell r="B1184" t="str">
            <v>POSTE CONCRETO SEÇÃO CIRCULAR COMPRIMENTO=11M CARGA NOMINAL NO TOPO 300KG INCLUSIVE ESCAVACAO EXCLUSIVE TRANSPORTE - FORNECIMENTO E COLOCAÇÃO</v>
          </cell>
          <cell r="C1184" t="str">
            <v>UN</v>
          </cell>
          <cell r="D1184">
            <v>957.22</v>
          </cell>
        </row>
        <row r="1185">
          <cell r="A1185" t="str">
            <v>73783/010</v>
          </cell>
          <cell r="B1185" t="str">
            <v>POSTE CONCRETO SEÇÃO CIRCULAR COMPRIMENTO=11M CARGA NOMINAL NO TOPO 400KG INCLUSIVE ESCAVACAO EXCLUSIVE TRANSPORTE - FORNECIMENTO E COLOCAÇÃO</v>
          </cell>
          <cell r="C1185" t="str">
            <v>UN</v>
          </cell>
          <cell r="D1185">
            <v>1095.29</v>
          </cell>
        </row>
        <row r="1186">
          <cell r="A1186" t="str">
            <v>73783/011</v>
          </cell>
          <cell r="B1186" t="str">
            <v>POSTE CONCRETO SEÇÃO CIRCULAR COMPRIMENTO=14M CARGA NOMINAL NO TOPO 400KG INCLUSIVE ESCAVACAO EXCLUSIVE TRANSPORTE - FORNECIMENTO E COLOCAÇÃO</v>
          </cell>
          <cell r="C1186" t="str">
            <v>UN</v>
          </cell>
          <cell r="D1186">
            <v>1479.78</v>
          </cell>
        </row>
        <row r="1187">
          <cell r="A1187" t="str">
            <v>73783/012</v>
          </cell>
          <cell r="B1187" t="str">
            <v>POSTE CONCRETO SEÇÃO CIRCULAR COMPRIMENTO=7M CARGA NOMINAL NO TOPO 300KG INCLUSIVE ESCAVACAO EXCLUSIVE TRANSPORTE - FORNECIMENTO E COLOCAÇÃO</v>
          </cell>
          <cell r="C1187" t="str">
            <v>UN</v>
          </cell>
          <cell r="D1187">
            <v>554.21</v>
          </cell>
        </row>
        <row r="1188">
          <cell r="A1188" t="str">
            <v>73783/013</v>
          </cell>
          <cell r="B1188" t="str">
            <v>POSTE CONCRETO SEÇÃO CIRCULAR COMPRIMENTO=9M CARGA NOMINAL NO TOPO 150KG INCLUSIVE ESCAVACAO EXCLUSIVE TRANSPORTE - FORNECIMENTO E COLOCAÇÃO</v>
          </cell>
          <cell r="C1188" t="str">
            <v>UN</v>
          </cell>
          <cell r="D1188">
            <v>581.03</v>
          </cell>
        </row>
        <row r="1189">
          <cell r="A1189" t="str">
            <v>73783/014</v>
          </cell>
          <cell r="B1189" t="str">
            <v>POSTE CONCRETO SEÇÃO CIRCULAR COMPRIMENTO=9M CARGA NOMINAL NO TOPO 200KG INCLUSIVE ESCAVACAO EXCLUSIVE TRANSPORTE - FORNECIMENTO E COLOCAÇÃO</v>
          </cell>
          <cell r="C1189" t="str">
            <v>UN</v>
          </cell>
          <cell r="D1189">
            <v>625.21</v>
          </cell>
        </row>
        <row r="1190">
          <cell r="A1190" t="str">
            <v>73783/015</v>
          </cell>
          <cell r="B1190" t="str">
            <v>POSTE CONCRETO SEÇÃO CIRCULAR COMPRIMENTO=9M CARGA NOMINAL NO TOPO 300KG INCLUSIVE ESCAVACAO EXCLUSIVE TRANSPORTE - FORNECIMENTO E COLOCAÇÃO</v>
          </cell>
          <cell r="C1190" t="str">
            <v>UN</v>
          </cell>
          <cell r="D1190">
            <v>756.49</v>
          </cell>
        </row>
        <row r="1191">
          <cell r="A1191" t="str">
            <v>73783/016</v>
          </cell>
          <cell r="B1191" t="str">
            <v>POSTE CONCRETO SEÇÃO CIRCULAR COMPRIMENTO=9M CARGA NOMINAL NO TOPO 400KG INCLUSIVE ESCAVACAO EXCLUSIVE TRANSPORTE - FORNECIMENTO E COLOCAÇÃO</v>
          </cell>
          <cell r="C1191" t="str">
            <v>UN</v>
          </cell>
          <cell r="D1191">
            <v>798.35</v>
          </cell>
        </row>
        <row r="1192">
          <cell r="A1192" t="str">
            <v>73783/017</v>
          </cell>
          <cell r="B1192" t="str">
            <v>POSTE CONCRETO SEÇÃO CIRCULAR COMPRIMENTO=11M CARGA NOMINAL NO TOPO 600KG INCLUSIVE ESCAVACAO EXCLUSIVE TRANSPORTE - FORNECIMENTO E COLOCAÇÃO</v>
          </cell>
          <cell r="C1192" t="str">
            <v>UN</v>
          </cell>
          <cell r="D1192">
            <v>1097.3399999999999</v>
          </cell>
        </row>
        <row r="1193">
          <cell r="A1193">
            <v>76454</v>
          </cell>
          <cell r="B1193" t="str">
            <v>ENTRADA DE ENERGIA EM BT TRIFASICA 70 A (QUAD DES)</v>
          </cell>
          <cell r="C1193"/>
          <cell r="D1193"/>
        </row>
        <row r="1194">
          <cell r="A1194" t="str">
            <v>76454/001</v>
          </cell>
          <cell r="B1194" t="str">
            <v>ENTRADA DE ENERGIA EM BT TRIFASICA 70 A (QUADRA DESCOBERTA)</v>
          </cell>
          <cell r="C1194" t="str">
            <v>UN</v>
          </cell>
          <cell r="D1194">
            <v>1809.35</v>
          </cell>
        </row>
        <row r="1195">
          <cell r="A1195">
            <v>174</v>
          </cell>
          <cell r="B1195" t="str">
            <v>POSTE METALICO</v>
          </cell>
          <cell r="C1195"/>
          <cell r="D1195"/>
        </row>
        <row r="1196">
          <cell r="A1196">
            <v>73769</v>
          </cell>
          <cell r="B1196" t="str">
            <v>POSTES DE ACO FORNECIMENTO E ASSENTAMENTO</v>
          </cell>
          <cell r="C1196"/>
          <cell r="D1196"/>
        </row>
        <row r="1197">
          <cell r="A1197" t="str">
            <v>73769/001</v>
          </cell>
          <cell r="B1197" t="str">
            <v>POSTE ACO CONICO CONTINUO CURVO SIMPLES SEM BASE C/JANELA 9M (INSPECAO) - FORNECIMENTO E INSTALACAO</v>
          </cell>
          <cell r="C1197" t="str">
            <v>UN</v>
          </cell>
          <cell r="D1197">
            <v>689.13</v>
          </cell>
        </row>
        <row r="1198">
          <cell r="A1198" t="str">
            <v>73769/002</v>
          </cell>
          <cell r="B1198" t="str">
            <v>POSTE DE AÇO CONICO CONTÍNUO CURVO SIMPLES, FLANGEADO, COM JANELA DE INSPEÇÃO H=9M - FORNECIMENTO E INSTALACAO</v>
          </cell>
          <cell r="C1198" t="str">
            <v>UN</v>
          </cell>
          <cell r="D1198">
            <v>590.64</v>
          </cell>
        </row>
        <row r="1199">
          <cell r="A1199" t="str">
            <v>73769/003</v>
          </cell>
          <cell r="B1199" t="str">
            <v>POSTE DE ACO CONICO CONTINUO CURVO DUPLO, FLANGEADO, COM JANELA DE INSPECAO H=9M - FORNECIMENTO E INSTALACAO</v>
          </cell>
          <cell r="C1199" t="str">
            <v>UN</v>
          </cell>
          <cell r="D1199">
            <v>757.18</v>
          </cell>
        </row>
        <row r="1200">
          <cell r="A1200" t="str">
            <v>73769/004</v>
          </cell>
          <cell r="B1200" t="str">
            <v>POSTE DE ACO CONICO CONTINUO RETO, FLANGEADO, H=9M - FORNECIMENTO E INSTALACAO</v>
          </cell>
          <cell r="C1200" t="str">
            <v>UN</v>
          </cell>
          <cell r="D1200">
            <v>623.84</v>
          </cell>
        </row>
        <row r="1201">
          <cell r="A1201">
            <v>73855</v>
          </cell>
          <cell r="B1201" t="str">
            <v>CHUMBADORES DE ACO</v>
          </cell>
          <cell r="C1201"/>
          <cell r="D1201"/>
        </row>
        <row r="1202">
          <cell r="A1202" t="str">
            <v>73855/001</v>
          </cell>
          <cell r="B1202" t="str">
            <v>CHUMBADOR DE AÇO PARA FIXAÇÃO DE POSTE DE ACO RETO OU CURVO 7 A 9M COMFLANGE - FORNECIMENTO E INSTALACAO</v>
          </cell>
          <cell r="C1202" t="str">
            <v>UN</v>
          </cell>
          <cell r="D1202">
            <v>190.49</v>
          </cell>
        </row>
        <row r="1203">
          <cell r="A1203">
            <v>175</v>
          </cell>
          <cell r="B1203" t="str">
            <v>LUMINARIA EXTERNA</v>
          </cell>
          <cell r="C1203"/>
          <cell r="D1203"/>
        </row>
        <row r="1204">
          <cell r="A1204">
            <v>72281</v>
          </cell>
          <cell r="B1204" t="str">
            <v>REATOR PARA LÂMPADA VAPOR DE MERCÚRIO USO EXTERNO 220V/400W</v>
          </cell>
          <cell r="C1204" t="str">
            <v>UN</v>
          </cell>
          <cell r="D1204">
            <v>70.62</v>
          </cell>
        </row>
        <row r="1205">
          <cell r="A1205">
            <v>72282</v>
          </cell>
          <cell r="B1205" t="str">
            <v>REATOR PARA LÂMPADA VAPOR DE SÓDIO ALTA PRESSÃO - 220V/250W - USO EXTERNO</v>
          </cell>
          <cell r="C1205" t="str">
            <v>UN</v>
          </cell>
          <cell r="D1205">
            <v>88.9</v>
          </cell>
        </row>
        <row r="1206">
          <cell r="A1206">
            <v>73831</v>
          </cell>
          <cell r="B1206" t="str">
            <v>LAMPADAS E RECEPTACULOS</v>
          </cell>
          <cell r="C1206"/>
          <cell r="D1206"/>
        </row>
        <row r="1207">
          <cell r="A1207" t="str">
            <v>73831/001</v>
          </cell>
          <cell r="B1207" t="str">
            <v>LAMPADA DE VAPOR DE MERCURIO DE 125W - FORNECIMENTO E INSTALACAO</v>
          </cell>
          <cell r="C1207" t="str">
            <v>UN</v>
          </cell>
          <cell r="D1207">
            <v>12.29</v>
          </cell>
        </row>
        <row r="1208">
          <cell r="A1208" t="str">
            <v>73831/002</v>
          </cell>
          <cell r="B1208" t="str">
            <v>LAMPADA DE VAPOR DE MERCURIO DE 250W - FORNECIMENTO E INSTALACAO</v>
          </cell>
          <cell r="C1208" t="str">
            <v>UN</v>
          </cell>
          <cell r="D1208">
            <v>23.44</v>
          </cell>
        </row>
        <row r="1209">
          <cell r="A1209" t="str">
            <v>73831/003</v>
          </cell>
          <cell r="B1209" t="str">
            <v>LAMPADA DE VAPOR DE MERCURIO DE 400W/250V - FORNECIMENTO E INSTALACAO</v>
          </cell>
          <cell r="C1209" t="str">
            <v>UN</v>
          </cell>
          <cell r="D1209">
            <v>34.369999999999997</v>
          </cell>
        </row>
        <row r="1210">
          <cell r="A1210" t="str">
            <v>73831/004</v>
          </cell>
          <cell r="B1210" t="str">
            <v>LAMPADA MISTA DE 160W - FORNECIMENTO E INSTALACAO</v>
          </cell>
          <cell r="C1210" t="str">
            <v>UN</v>
          </cell>
          <cell r="D1210">
            <v>12.88</v>
          </cell>
        </row>
        <row r="1211">
          <cell r="A1211" t="str">
            <v>73831/005</v>
          </cell>
          <cell r="B1211" t="str">
            <v>LAMPADA MISTA DE 250W - FORNECIMENTO E INSTALACAO</v>
          </cell>
          <cell r="C1211" t="str">
            <v>UN</v>
          </cell>
          <cell r="D1211">
            <v>16.440000000000001</v>
          </cell>
        </row>
        <row r="1212">
          <cell r="A1212" t="str">
            <v>73831/006</v>
          </cell>
          <cell r="B1212" t="str">
            <v>LAMPADA MISTA DE 500W - FORNECIMENTO E INSTALACAO</v>
          </cell>
          <cell r="C1212" t="str">
            <v>UN</v>
          </cell>
          <cell r="D1212">
            <v>35.08</v>
          </cell>
        </row>
        <row r="1213">
          <cell r="A1213" t="str">
            <v>73831/007</v>
          </cell>
          <cell r="B1213" t="str">
            <v>LAMPADA DE VAPOR DE SODIO DE 150WX220V - FORNECIMENTO E INSTALACAO</v>
          </cell>
          <cell r="C1213" t="str">
            <v>UN</v>
          </cell>
          <cell r="D1213">
            <v>33.46</v>
          </cell>
        </row>
        <row r="1214">
          <cell r="A1214" t="str">
            <v>73831/008</v>
          </cell>
          <cell r="B1214" t="str">
            <v>LAMPADA DE VAPOR DE SODIO DE 250WX220V - FORNECIMENTO E INSTALACAO</v>
          </cell>
          <cell r="C1214" t="str">
            <v>UN</v>
          </cell>
          <cell r="D1214">
            <v>37.9</v>
          </cell>
        </row>
        <row r="1215">
          <cell r="A1215" t="str">
            <v>73831/009</v>
          </cell>
          <cell r="B1215" t="str">
            <v>LAMPADA DE VAPOR DE SODIO DE 400WX220V - FORNECIMENTO E INSTALACAO</v>
          </cell>
          <cell r="C1215" t="str">
            <v>UN</v>
          </cell>
          <cell r="D1215">
            <v>44.96</v>
          </cell>
        </row>
        <row r="1216">
          <cell r="A1216">
            <v>74231</v>
          </cell>
          <cell r="B1216" t="str">
            <v>LUMINARIA EXTERNA ABERTA</v>
          </cell>
          <cell r="C1216"/>
          <cell r="D1216"/>
        </row>
        <row r="1217">
          <cell r="A1217" t="str">
            <v>74231/001</v>
          </cell>
          <cell r="B1217" t="str">
            <v>LUMINARIA ABERTA PARA ILUMINACAO PUBLICA, PARA LAMPADA A VAPOR DE MERCURIO ATE 400W E MISTA ATE 500W, COM BRACO EM TUBO DE ACO GALV D=50MM PROJ HOR=2.500MM E PROJ VERT= 2.200MM, FORNECIMENTO E INSTALACAO</v>
          </cell>
          <cell r="C1217" t="str">
            <v>UN</v>
          </cell>
          <cell r="D1217">
            <v>74.069999999999993</v>
          </cell>
        </row>
        <row r="1218">
          <cell r="A1218">
            <v>74246</v>
          </cell>
          <cell r="B1218" t="str">
            <v>REFLETOR PARA LAMPADAS VAPOR DE MERCURIO, VAPOR DE SODIO, VAPOR METALICO</v>
          </cell>
          <cell r="C1218"/>
          <cell r="D1218"/>
        </row>
        <row r="1219">
          <cell r="A1219" t="str">
            <v>74246/001</v>
          </cell>
          <cell r="B1219" t="str">
            <v>REFLETOR RETANGULAR FECHADO COM LAMPADA VAPOR METALICO 400 W</v>
          </cell>
          <cell r="C1219" t="str">
            <v>UN</v>
          </cell>
          <cell r="D1219">
            <v>201.63</v>
          </cell>
        </row>
        <row r="1220">
          <cell r="A1220">
            <v>176</v>
          </cell>
          <cell r="B1220" t="str">
            <v>TRANSFORMADORES</v>
          </cell>
          <cell r="C1220"/>
          <cell r="D1220"/>
        </row>
        <row r="1221">
          <cell r="A1221">
            <v>73857</v>
          </cell>
          <cell r="B1221" t="str">
            <v>TRANSFORMADORES DE DISTRIBUICAO</v>
          </cell>
          <cell r="C1221"/>
          <cell r="D1221"/>
        </row>
        <row r="1222">
          <cell r="A1222" t="str">
            <v>73857/001</v>
          </cell>
          <cell r="B1222" t="str">
            <v>TRANSFORMADOR DISTRIBUICAO 75KVA TRIFASICO 60HZ CLASSE 15KV IMERSO EMÓLEO MINERAL FORNECIMENTO E INSTALACAO</v>
          </cell>
          <cell r="C1222" t="str">
            <v>UN</v>
          </cell>
          <cell r="D1222">
            <v>5789.54</v>
          </cell>
        </row>
        <row r="1223">
          <cell r="A1223" t="str">
            <v>73857/002</v>
          </cell>
          <cell r="B1223" t="str">
            <v>TRANSFORMADOR DISTRIBUICAO 112,5KVA TRIFASICO 60HZ CLASSE 15KV IMERSOEM ÓLEO MINERAL FORNECIMENTO E INSTALACAO</v>
          </cell>
          <cell r="C1223" t="str">
            <v>UN</v>
          </cell>
          <cell r="D1223">
            <v>7475.16</v>
          </cell>
        </row>
        <row r="1224">
          <cell r="A1224" t="str">
            <v>73857/003</v>
          </cell>
          <cell r="B1224" t="str">
            <v>TRANSFORMADOR DISTRIBUICAO 150KVA TRIFASICO 60HZ CLASSE 15KV IMERSO EM ÓLEO MINERAL FORNECIMENTO E INSTALACAO</v>
          </cell>
          <cell r="C1224" t="str">
            <v>UN</v>
          </cell>
          <cell r="D1224">
            <v>8676.18</v>
          </cell>
        </row>
        <row r="1225">
          <cell r="A1225" t="str">
            <v>73857/004</v>
          </cell>
          <cell r="B1225" t="str">
            <v>TRANSFORMADOR DISTRIBUICAO 225KVA TRIFASICO 60HZ CLASSE 15KV IMERSO EM ÓLEO MINERAL FORNECIMENTO E INSTALACAO</v>
          </cell>
          <cell r="C1225" t="str">
            <v>UN</v>
          </cell>
          <cell r="D1225">
            <v>12470.58</v>
          </cell>
        </row>
        <row r="1226">
          <cell r="A1226" t="str">
            <v>73857/005</v>
          </cell>
          <cell r="B1226" t="str">
            <v>TRANSFORMADOR DISTRIBUICAO 300KVA TRIFASICO 60HZ CLASSE 15KV IMERSO EM ÓLEO MINERAL FORNECIMENTO E INSTALACAO</v>
          </cell>
          <cell r="C1226" t="str">
            <v>UN</v>
          </cell>
          <cell r="D1226">
            <v>15347.25</v>
          </cell>
        </row>
        <row r="1227">
          <cell r="A1227" t="str">
            <v>73857/006</v>
          </cell>
          <cell r="B1227" t="str">
            <v>TRANSFORMADOR DISTRIBUICAO 500KVA TRIFASICO 60HZ CLASSE 15KV IMERSO EM ÓLEO MINERAL FORNECIMENTO E INSTALACAO</v>
          </cell>
          <cell r="C1227" t="str">
            <v>UN</v>
          </cell>
          <cell r="D1227">
            <v>22952.89</v>
          </cell>
        </row>
        <row r="1228">
          <cell r="A1228" t="str">
            <v>73857/007</v>
          </cell>
          <cell r="B1228" t="str">
            <v>TRANSFORMADOR DISTRIBUICAO 30KVA TRIFASICO 60HZ CLASSE 15KV IMERSO EMÓLEO MINERAL FORNECIMENTO E INSTALACAO</v>
          </cell>
          <cell r="C1228" t="str">
            <v>UN</v>
          </cell>
          <cell r="D1228">
            <v>3871.78</v>
          </cell>
        </row>
        <row r="1229">
          <cell r="A1229" t="str">
            <v>73857/008</v>
          </cell>
          <cell r="B1229" t="str">
            <v>TRANSFORMADOR DISTRIBUICAO 45KVA TRIFASICO 60HZ CLASSE 15KV IMERSO EMÓLEO MINERAL FORNECIMENTO E INSTALACAO</v>
          </cell>
          <cell r="C1229" t="str">
            <v>UN</v>
          </cell>
          <cell r="D1229">
            <v>4517.18</v>
          </cell>
        </row>
        <row r="1230">
          <cell r="A1230" t="str">
            <v>73857/009</v>
          </cell>
          <cell r="B1230" t="str">
            <v>TRANSFORMADOR DISTRIBUICAO 750KVA TRIFASICO 60HZ CLASSE 15KV IMERSO EM ÓLEO MINERAL FORNECIMENTO E INSTALACAO</v>
          </cell>
          <cell r="C1230" t="str">
            <v>UN</v>
          </cell>
          <cell r="D1230">
            <v>40572.129999999997</v>
          </cell>
        </row>
        <row r="1231">
          <cell r="A1231" t="str">
            <v>73857/010</v>
          </cell>
          <cell r="B1231" t="str">
            <v>TRANSFORMADOR DISTRIBUICAO 1000KVA TRIFASICO 60HZ CLASSE 15KV IMERSOEM ÓLEO MINERAL FORNECIMENTO E INSTALACAO</v>
          </cell>
          <cell r="C1231" t="str">
            <v>UN</v>
          </cell>
          <cell r="D1231">
            <v>59928.04</v>
          </cell>
        </row>
        <row r="1232">
          <cell r="A1232">
            <v>177</v>
          </cell>
          <cell r="B1232" t="str">
            <v>PONTOS DE LUZ/TOMADAS ANTENA TV/CAMPAINHAS/INTERRUPTORES</v>
          </cell>
          <cell r="C1232"/>
          <cell r="D1232"/>
        </row>
        <row r="1233">
          <cell r="A1233">
            <v>72340</v>
          </cell>
          <cell r="B1233" t="str">
            <v>CAMPAINHA CIGARRA DE SOBREPOR - FORNECIMENTO E INSTALACAO</v>
          </cell>
          <cell r="C1233" t="str">
            <v>UN</v>
          </cell>
          <cell r="D1233">
            <v>19.190000000000001</v>
          </cell>
        </row>
        <row r="1234">
          <cell r="A1234">
            <v>73915</v>
          </cell>
          <cell r="B1234" t="str">
            <v>PONTO DE CAMPAINHA / TELEFONE / TV</v>
          </cell>
          <cell r="C1234"/>
          <cell r="D1234"/>
        </row>
        <row r="1235">
          <cell r="A1235" t="str">
            <v>73915/001</v>
          </cell>
          <cell r="B1235" t="str">
            <v>PONTO DE CAMPAINHA COM CIGARRA</v>
          </cell>
          <cell r="C1235" t="str">
            <v>UN</v>
          </cell>
          <cell r="D1235">
            <v>37.99</v>
          </cell>
        </row>
        <row r="1236">
          <cell r="A1236" t="str">
            <v>73915/002</v>
          </cell>
          <cell r="B1236" t="str">
            <v>PONTO DE TV SECO PARA EDIFICIOS</v>
          </cell>
          <cell r="C1236" t="str">
            <v>UN</v>
          </cell>
          <cell r="D1236">
            <v>23.31</v>
          </cell>
        </row>
        <row r="1237">
          <cell r="A1237">
            <v>73917</v>
          </cell>
          <cell r="B1237" t="str">
            <v>PONTO TOMADA</v>
          </cell>
          <cell r="C1237"/>
          <cell r="D1237"/>
        </row>
        <row r="1238">
          <cell r="A1238" t="str">
            <v>73917/001</v>
          </cell>
          <cell r="B1238" t="str">
            <v>PONTO TOMADA BIPOLAR 10A/250V EM PISO COM ELETRODUTO PVC 1/2" E CAIXAFERRO GALVANIZADO 4X2" SEM PLACA</v>
          </cell>
          <cell r="C1238" t="str">
            <v>PT</v>
          </cell>
          <cell r="D1238">
            <v>53.37</v>
          </cell>
        </row>
        <row r="1239">
          <cell r="A1239" t="str">
            <v>73917/002</v>
          </cell>
          <cell r="B1239" t="str">
            <v>PONTO TOMADA BIPOLAR 10A/250V EM PISO COM ELETRODUTO DE FERRO GALV 3/4" E CAIXA FERRO GALVANIZADO 4X4" SEM PLACA</v>
          </cell>
          <cell r="C1239" t="str">
            <v>PT</v>
          </cell>
          <cell r="D1239">
            <v>86.07</v>
          </cell>
        </row>
        <row r="1240">
          <cell r="A1240" t="str">
            <v>73917/003</v>
          </cell>
          <cell r="B1240" t="str">
            <v>PONTO TOMADA BIPOLAR 10A/250V COM ELETRODUTO PVC 1/2" E CAIXA 4X2" COMPLACA</v>
          </cell>
          <cell r="C1240" t="str">
            <v>PT</v>
          </cell>
          <cell r="D1240">
            <v>58.1</v>
          </cell>
        </row>
        <row r="1241">
          <cell r="A1241" t="str">
            <v>73917/004</v>
          </cell>
          <cell r="B1241" t="str">
            <v>PONTO TOMADA BIPOLAR 10A/250V COM ELETRODUTO FERRO ESMALTADO 3/4" E CAIXA 4X2" COM PLACA</v>
          </cell>
          <cell r="C1241" t="str">
            <v>PT</v>
          </cell>
          <cell r="D1241">
            <v>84.73</v>
          </cell>
        </row>
        <row r="1242">
          <cell r="A1242" t="str">
            <v>73917/005</v>
          </cell>
          <cell r="B1242" t="str">
            <v>PONTO TOMADA BIPOLAR 10A/250V COM ELETRODUTO FERRO GALVANIZADO 3/4" ECAIXA 4X2" COM PLACA</v>
          </cell>
          <cell r="C1242" t="str">
            <v>PT</v>
          </cell>
          <cell r="D1242">
            <v>72.5</v>
          </cell>
        </row>
        <row r="1243">
          <cell r="A1243" t="str">
            <v>73917/006</v>
          </cell>
          <cell r="B1243" t="str">
            <v>PONTO TOMADA BIPOLAR COM CONTATO TERRA 20A/250V COM ELETRODUTO PVC 3/4" E CAIXA 4X2" COM PLACA</v>
          </cell>
          <cell r="C1243" t="str">
            <v>PT</v>
          </cell>
          <cell r="D1243">
            <v>147.08000000000001</v>
          </cell>
        </row>
        <row r="1244">
          <cell r="A1244">
            <v>73952</v>
          </cell>
          <cell r="B1244" t="str">
            <v>PONTOS DE TOMADA</v>
          </cell>
          <cell r="C1244"/>
          <cell r="D1244"/>
        </row>
        <row r="1245">
          <cell r="A1245" t="str">
            <v>73952/001</v>
          </cell>
          <cell r="B1245" t="str">
            <v>INSTALACAO PONTO TOMADA EQUIVALENTE 2 VARAS ELETRODUTO FERRO ESMALTADO3/4", 12M FIO 2,5MM2, CAIXAS CONEXOES E TOMADA DE EMBUTIR COM PLACA,INCLUSIVE ABERTURA E FECHAMENTO DE RASGO EM ALVENARIA</v>
          </cell>
          <cell r="C1245" t="str">
            <v>UN</v>
          </cell>
          <cell r="D1245">
            <v>139.88</v>
          </cell>
        </row>
        <row r="1246">
          <cell r="A1246" t="str">
            <v>73952/002</v>
          </cell>
          <cell r="B1246" t="str">
            <v>INSTALACAO 1 CONJUNTO 2 PONTOS TOMADA COM 3 VARAS ELETRODUTO FERRO ESMALTADO 3/4", 18M DE FIO 2,5MM2 CAIXAS CONEXOES E TOMADAS DE EMBUTIR COM PLACAS INCLUSIVE ABERTURA E FECHAMENTO DE RASGO EM ALVENARIA</v>
          </cell>
          <cell r="C1246" t="str">
            <v>UN</v>
          </cell>
          <cell r="D1246">
            <v>188.89</v>
          </cell>
        </row>
        <row r="1247">
          <cell r="A1247" t="str">
            <v>73952/003</v>
          </cell>
          <cell r="B1247" t="str">
            <v>INSTALACAO 1 CONJUNTO 3 PONTOS TOMADA COM 4 VARAS ELETRODUTO FERRO ESMALTADO 3/4", 25M DE DE FIO 2,5MM2 CAIXAS CONEXOES E TOMADAS DE EMBUTIRCOM PLACAS, INCLUSIVE ABERTURA E FECHAMENTO DE RASGO EM ALVENARIA</v>
          </cell>
          <cell r="C1247" t="str">
            <v>UN</v>
          </cell>
          <cell r="D1247">
            <v>238.72</v>
          </cell>
        </row>
        <row r="1248">
          <cell r="A1248" t="str">
            <v>73952/004</v>
          </cell>
          <cell r="B1248" t="str">
            <v>INSTALACAO 1 CONJUNTO 4 PONTOS TOMADA COM 5 VARAS ELETRODUTO FERRO ESMALTADO 3/4", 30M DE FIO 2,5MM2 CAIXAS CONEXOES E TOMADAS DE EMBUTIR COM PLACAS, INCLUSIVE ABERTURA E FECHAMENTO DE RASGOS EM ALVENARIA</v>
          </cell>
          <cell r="C1248" t="str">
            <v>UN</v>
          </cell>
          <cell r="D1248">
            <v>286.91000000000003</v>
          </cell>
        </row>
        <row r="1249">
          <cell r="A1249" t="str">
            <v>73952/005</v>
          </cell>
          <cell r="B1249" t="str">
            <v>INSTALACAO PONTO TOMADA EQUIVALENTE 2 VARAS ELETRODUTO PVC RIGIDO DE 3/4" 12M DE FIO 2,5MM2 CAIXAS CONEXOES E TOMADA DE EMBUTIR COM PLACA, INCLUSIVE ABERTURA E FECHAMENTO DE RASGO EM ALVENARIA</v>
          </cell>
          <cell r="C1249" t="str">
            <v>UN</v>
          </cell>
          <cell r="D1249">
            <v>100.72</v>
          </cell>
        </row>
        <row r="1250">
          <cell r="A1250" t="str">
            <v>73952/006</v>
          </cell>
          <cell r="B1250" t="str">
            <v>INSTALACAO PONTO TOMADA EQUIVALENTE 2 VARAS ELETRODUTO PVC RIGIDO DE 1/2" 12M DE FIO 2,5MM2 CAIXAS CONEXOES TOMADA DE EMBUTIR COM PLACA, INCLUSIVE ABERTURA E FECHAMENTO DE RASGO EM ALVENARIA</v>
          </cell>
          <cell r="C1250" t="str">
            <v>UN</v>
          </cell>
          <cell r="D1250">
            <v>86.61</v>
          </cell>
        </row>
        <row r="1251">
          <cell r="A1251" t="str">
            <v>73952/007</v>
          </cell>
          <cell r="B1251" t="str">
            <v>INSTALACAO 1 CONJUNTO 2 TOMADAS EQUIVALENTE 3 VARAS ELETRODUTO PVC RIGIDO 3/4” 18M DE FIO 2,5MM2 CAIXAS CONEXOES E TOMADAS DE EMBUTIR COM PLACA INCLUSIVE ABERTURA E FECHAMENTO DE RASGO EM ALVENARIA</v>
          </cell>
          <cell r="C1251" t="str">
            <v>UN</v>
          </cell>
          <cell r="D1251">
            <v>132.31</v>
          </cell>
        </row>
        <row r="1252">
          <cell r="A1252" t="str">
            <v>73952/008</v>
          </cell>
          <cell r="B1252" t="str">
            <v>INSTALACAO 1 CONJUNTO 2 TOMADAS EQUIVALENTE 3 VARAS ELETRODUTO PVC RIGIDO 1/2", 18M DE FIO 2,5MM2 CAIXAS CONEXOES E TOMADAS DE EMBUTIR COM PLACA, INCLUSIVE ABERTURA E FECHAMENTO DE RASGO EM ALVENARIA</v>
          </cell>
          <cell r="C1252" t="str">
            <v>UN</v>
          </cell>
          <cell r="D1252">
            <v>121.85</v>
          </cell>
        </row>
        <row r="1253">
          <cell r="A1253" t="str">
            <v>73952/009</v>
          </cell>
          <cell r="B1253" t="str">
            <v>INSTALACAO 1 CONJUNTO 3 TOMADAS EQUIVALENTE 4 VARAS ELETRODUTO PVC RIGIDO 3/4", 25M DE FIO 2,5MM2 CAIXAS CONEXOES E TOMADAS DE EMBUTIR COM PLACA, INCLUSIVE ABERTURA E FECHAMENTO DE RASGO EM ALVENARIA</v>
          </cell>
          <cell r="C1253" t="str">
            <v>UN</v>
          </cell>
          <cell r="D1253">
            <v>174.91</v>
          </cell>
        </row>
        <row r="1254">
          <cell r="A1254" t="str">
            <v>73952/010</v>
          </cell>
          <cell r="B1254" t="str">
            <v>INSTALACAO 1 CONJUNTO 3 TOMADAS EQUIVALENTE 4 VARAS ELETRODUTO PVC RIGIDO 1/2", 25M DE FIO 2,5MM2 CAIXAS CONEXOES E TOMADAS DE EMBUTIR COM PLACA, INCLUSIVE CONEXOES E FECHAMENTO DE RASGO EM ALVENARIA</v>
          </cell>
          <cell r="C1254" t="str">
            <v>UN</v>
          </cell>
          <cell r="D1254">
            <v>156.01</v>
          </cell>
        </row>
        <row r="1255">
          <cell r="A1255" t="str">
            <v>73952/011</v>
          </cell>
          <cell r="B1255" t="str">
            <v>INSTALACAO 1 CONJUNTO 4 TOMADAS EQUIVALENTE 5 VARAS ELETRODUTO PVC RIGIDO DE 3/4", 30M DE FIO 2,5MM2 CAIXAS CONEXOES E TOMADAS DE EMBUTIR COM PLACA, INCLUSIVE ABERTURA E FECHAMENTO DE RASGO EM ALVENARIA</v>
          </cell>
          <cell r="C1255" t="str">
            <v>UN</v>
          </cell>
          <cell r="D1255">
            <v>211.23</v>
          </cell>
        </row>
        <row r="1256">
          <cell r="A1256" t="str">
            <v>73952/012</v>
          </cell>
          <cell r="B1256" t="str">
            <v>INSTALACAO 1 CONJUNTO 4 TOMADAS EQUIVALENTE 5 VARAS ELETRODUTO PVC RIGIDO 1/2", 30M DE FIO 2,5MM2 CAIXAS CONEXOES E TOMADAS DE EMBUTIR COM PLACA, INCLUSIVE ABERTURA E FECHAMENTO DE RASGO EM ALVENARIA</v>
          </cell>
          <cell r="C1256" t="str">
            <v>UN</v>
          </cell>
          <cell r="D1256">
            <v>187.93</v>
          </cell>
        </row>
        <row r="1257">
          <cell r="A1257" t="str">
            <v>73952/013</v>
          </cell>
          <cell r="B1257" t="str">
            <v>PONTO TOMADA BIPOLAR COM CONTATO TERRA 20A/250V EMBUTIDO PAREDE, ELETRODUTO PVC RIGIDO</v>
          </cell>
          <cell r="C1257" t="str">
            <v>UN</v>
          </cell>
          <cell r="D1257">
            <v>202.24</v>
          </cell>
        </row>
        <row r="1258">
          <cell r="A1258">
            <v>74042</v>
          </cell>
          <cell r="B1258" t="str">
            <v>PONTO INTERRUPTOR</v>
          </cell>
          <cell r="C1258"/>
          <cell r="D1258"/>
        </row>
        <row r="1259">
          <cell r="A1259" t="str">
            <v>74042/001</v>
          </cell>
          <cell r="B1259" t="str">
            <v>PONTO INTERRUPTOR SIMPLES COM ELETRODUTO PVC 1/2" E CAIXA 4X2"</v>
          </cell>
          <cell r="C1259" t="str">
            <v>PT</v>
          </cell>
          <cell r="D1259">
            <v>53.66</v>
          </cell>
        </row>
        <row r="1260">
          <cell r="A1260" t="str">
            <v>74042/002</v>
          </cell>
          <cell r="B1260" t="str">
            <v>PONTO INTERRUPTOR DUPLO SIMPLES COM ELETRODUTO PVC 1/2" E CAIXA 4X2"</v>
          </cell>
          <cell r="C1260" t="str">
            <v>PT</v>
          </cell>
          <cell r="D1260">
            <v>77.3</v>
          </cell>
        </row>
        <row r="1261">
          <cell r="A1261" t="str">
            <v>74042/003</v>
          </cell>
          <cell r="B1261" t="str">
            <v>PONTO INTERRUPTOR TRIPLO SIMPLES COM ELETRODUTO PVC 3/4" E CAIXA 4X2"</v>
          </cell>
          <cell r="C1261" t="str">
            <v>PT</v>
          </cell>
          <cell r="D1261">
            <v>86.41</v>
          </cell>
        </row>
        <row r="1262">
          <cell r="A1262" t="str">
            <v>74042/004</v>
          </cell>
          <cell r="B1262" t="str">
            <v>PONTO INTERRUPTOR SIMPLES COM ELETRODUTO FERRO ESMALTADO 3/4" E CAIXA4X2"</v>
          </cell>
          <cell r="C1262" t="str">
            <v>PT</v>
          </cell>
          <cell r="D1262">
            <v>74.02</v>
          </cell>
        </row>
        <row r="1263">
          <cell r="A1263" t="str">
            <v>74042/005</v>
          </cell>
          <cell r="B1263" t="str">
            <v>PONTO INTERRUPTOR TRIPLO SIMPLES COM ELETRODUTO FERRO ESMALTADO 3/4" ECAIXA 4X2"</v>
          </cell>
          <cell r="C1263" t="str">
            <v>PT</v>
          </cell>
          <cell r="D1263">
            <v>107.28</v>
          </cell>
        </row>
        <row r="1264">
          <cell r="A1264" t="str">
            <v>74042/006</v>
          </cell>
          <cell r="B1264" t="str">
            <v>PONTO INTERRUPTOR SIMPLES COM ELETRODUTO FERRO GALVANIZADO 3/4" E CAIXA 4X2"</v>
          </cell>
          <cell r="C1264" t="str">
            <v>PT</v>
          </cell>
          <cell r="D1264">
            <v>64.260000000000005</v>
          </cell>
        </row>
        <row r="1265">
          <cell r="A1265" t="str">
            <v>74042/007</v>
          </cell>
          <cell r="B1265" t="str">
            <v>PONTO INTERRUPTOR THREE-WAY COM ELETRODUTO PVC 3/4" E CAIXA 4X2"</v>
          </cell>
          <cell r="C1265" t="str">
            <v>PT</v>
          </cell>
          <cell r="D1265">
            <v>192.22</v>
          </cell>
        </row>
        <row r="1266">
          <cell r="A1266">
            <v>74054</v>
          </cell>
          <cell r="B1266" t="str">
            <v>PONTO DE LUZ (CAIXA, ELETRODUTO, FIOS E INTERRUPTOR)</v>
          </cell>
          <cell r="C1266"/>
          <cell r="D1266"/>
        </row>
        <row r="1267">
          <cell r="A1267" t="str">
            <v>74054/001</v>
          </cell>
          <cell r="B1267" t="str">
            <v>PONTO DE LUZ (CAIXA, ELETRODUTO, FIOS E INTERRUPTOR)</v>
          </cell>
          <cell r="C1267" t="str">
            <v>UN</v>
          </cell>
          <cell r="D1267">
            <v>83.37</v>
          </cell>
        </row>
        <row r="1268">
          <cell r="A1268" t="str">
            <v>74054/002</v>
          </cell>
          <cell r="B1268" t="str">
            <v>PONTO DE TOMADA (CAIXA, ELETRODUTO, FIOS E TOMADA)</v>
          </cell>
          <cell r="C1268" t="str">
            <v>UN</v>
          </cell>
          <cell r="D1268">
            <v>69.599999999999994</v>
          </cell>
        </row>
        <row r="1269">
          <cell r="A1269" t="str">
            <v>74054/003</v>
          </cell>
          <cell r="B1269" t="str">
            <v>PONTO DE TOMADA PARA AR CONDICIONADO (CAIXA, ELETRODUTO, FIOS E TOMADA)</v>
          </cell>
          <cell r="C1269" t="str">
            <v>UN</v>
          </cell>
          <cell r="D1269">
            <v>132.03</v>
          </cell>
        </row>
        <row r="1270">
          <cell r="A1270">
            <v>74062</v>
          </cell>
          <cell r="B1270" t="str">
            <v>PONTO INTERRUPTOR DUPLO SIMPLES/TOMADA ELETR PVC 3/4" - 4X2"</v>
          </cell>
          <cell r="C1270"/>
          <cell r="D1270"/>
        </row>
        <row r="1271">
          <cell r="A1271" t="str">
            <v>74062/001</v>
          </cell>
          <cell r="B1271" t="str">
            <v>PONTO INTERRUPTOR SIMPLES/TOMADA COM ELETRODUTO PVC 1/2" E CAIXA 4X2"</v>
          </cell>
          <cell r="C1271" t="str">
            <v>PT</v>
          </cell>
          <cell r="D1271">
            <v>75.72</v>
          </cell>
        </row>
        <row r="1272">
          <cell r="A1272" t="str">
            <v>74062/002</v>
          </cell>
          <cell r="B1272" t="str">
            <v>PONTO INTERRUPTOR DUPLO SIMPLES/TOMADA COM ELETRODUTO PVC 3/4" E CAIXA4X2"</v>
          </cell>
          <cell r="C1272" t="str">
            <v>PT</v>
          </cell>
          <cell r="D1272">
            <v>87.44</v>
          </cell>
        </row>
        <row r="1273">
          <cell r="A1273" t="str">
            <v>74062/003</v>
          </cell>
          <cell r="B1273" t="str">
            <v>PONTO INTERRUPTOR SIMPLES/TOMADA COM ELETRODUTO FERRO GALVANIZADO 3/4”" E CAIXA 4X2"</v>
          </cell>
          <cell r="C1273" t="str">
            <v>PT</v>
          </cell>
          <cell r="D1273">
            <v>91.69</v>
          </cell>
        </row>
        <row r="1274">
          <cell r="A1274">
            <v>74063</v>
          </cell>
          <cell r="B1274" t="str">
            <v>PONTO LUZ PAREDE</v>
          </cell>
          <cell r="C1274"/>
          <cell r="D1274"/>
        </row>
        <row r="1275">
          <cell r="A1275" t="str">
            <v>74063/001</v>
          </cell>
          <cell r="B1275" t="str">
            <v>PONTO LUZ PAREDE (ARANDELA) ELETRODUTO PVC 3/4"</v>
          </cell>
          <cell r="C1275" t="str">
            <v>PT</v>
          </cell>
          <cell r="D1275">
            <v>63.82</v>
          </cell>
        </row>
        <row r="1276">
          <cell r="A1276" t="str">
            <v>74063/002</v>
          </cell>
          <cell r="B1276" t="str">
            <v>PONTO LUZ PAREDE (ARANDELA) ELETRODUTO FERRO ESMALTADO 3/4"</v>
          </cell>
          <cell r="C1276" t="str">
            <v>PT</v>
          </cell>
          <cell r="D1276">
            <v>80.63</v>
          </cell>
        </row>
        <row r="1277">
          <cell r="A1277">
            <v>74080</v>
          </cell>
          <cell r="B1277" t="str">
            <v>PONTO INTERRUPTOR SOBREPOR APARENTE</v>
          </cell>
          <cell r="C1277"/>
          <cell r="D1277"/>
        </row>
        <row r="1278">
          <cell r="A1278" t="str">
            <v>74080/001</v>
          </cell>
          <cell r="B1278" t="str">
            <v>PONTO INTERRUPTOR SOBREPOR APARENTE 1 SECAO C/12,00M FIO 2,5MM2</v>
          </cell>
          <cell r="C1278" t="str">
            <v>UN</v>
          </cell>
          <cell r="D1278">
            <v>67.28</v>
          </cell>
        </row>
        <row r="1279">
          <cell r="A1279">
            <v>74083</v>
          </cell>
          <cell r="B1279" t="str">
            <v>INSTALACAO PONTO LUZ APARENTE SOBRE MADEIRAMENTO, FIO 2,5MM, FITA ISO-LANTE, BUCHAS DE NYLON E PARAFUSOS, CLEATS E BOCAL DE PORCELANA</v>
          </cell>
          <cell r="C1279"/>
          <cell r="D1279"/>
        </row>
        <row r="1280">
          <cell r="A1280" t="str">
            <v>74083/001</v>
          </cell>
          <cell r="B1280" t="str">
            <v>INSTALACAO PONTO LUZ APARENTE SOBRE MADEIRAMENTO, FIO 2,5MM, FITA ISOLANTE, BUCHAS DE NYLON E PARAFUSOS, CLEATS E BOCAL DE PORCELANA</v>
          </cell>
          <cell r="C1280" t="str">
            <v>UN</v>
          </cell>
          <cell r="D1280">
            <v>69.98</v>
          </cell>
        </row>
        <row r="1281">
          <cell r="A1281">
            <v>74114</v>
          </cell>
          <cell r="B1281" t="str">
            <v>PONTO DE TOMADA P/CHUVEIRO ELETRICO</v>
          </cell>
          <cell r="C1281"/>
          <cell r="D1281"/>
        </row>
        <row r="1282">
          <cell r="A1282" t="str">
            <v>74114/001</v>
          </cell>
          <cell r="B1282" t="str">
            <v>PONTO PARA CHUVEIRO ELETRICO COM CAIXA, ELETRODUTO E FIO</v>
          </cell>
          <cell r="C1282" t="str">
            <v>PT</v>
          </cell>
          <cell r="D1282">
            <v>67.94</v>
          </cell>
        </row>
        <row r="1283">
          <cell r="A1283">
            <v>74132</v>
          </cell>
          <cell r="B1283" t="str">
            <v>PONTOS DE LUZ - ELETRODUTO DE PVC</v>
          </cell>
          <cell r="C1283"/>
          <cell r="D1283"/>
        </row>
        <row r="1284">
          <cell r="A1284" t="str">
            <v>74132/001</v>
          </cell>
          <cell r="B1284" t="str">
            <v>INSTALACAO PONTO LUZ EQUIVALENTE A 2 VARAS ELETRODUTO PVC RIGIDO 3/4",12M DE FIO 2,5MM2 CAIXAS CONEXOES LUVAS CURVA E INTERRUPTOR EMBUTIR COM PLACA, INCLUSIVE ABERTURA E FECHAMENTO RASGO ALVENARIA</v>
          </cell>
          <cell r="C1284" t="str">
            <v>UN</v>
          </cell>
          <cell r="D1284">
            <v>112.01</v>
          </cell>
        </row>
        <row r="1285">
          <cell r="A1285" t="str">
            <v>74132/002</v>
          </cell>
          <cell r="B1285" t="str">
            <v>INSTALACAO PONTO LUZ EQUIVALENTE A 2 VARAS ELETRODUTO PVC RIGIDO 1/2",12M FIO 2,5MM2 CAIXAS CONEXOES LUVAS CURVA E INTERRUPTOR COM PLACA, INCLUSIVE ABERTURA E FECHAMENTO DE RASGO EM ALVENARIA</v>
          </cell>
          <cell r="C1285" t="str">
            <v>UN</v>
          </cell>
          <cell r="D1285">
            <v>98.19</v>
          </cell>
        </row>
        <row r="1286">
          <cell r="A1286" t="str">
            <v>74132/003</v>
          </cell>
          <cell r="B1286" t="str">
            <v>INSTALACAO CONJUNTO 2 PONTOS LUZ EQUIVALENTE 5 VARAS ELETRODUTO PVC RIGIDO 3/4", 33M FIO 2,5MM2 CAIXAS CONEXOES LUVAS CURVA E INTERRUPTOR EMBUTIR COM PLACA, INCLUSIVE ABERTURA E FECHAMENTO DE RASGO EM ALVENARIA</v>
          </cell>
          <cell r="C1286" t="str">
            <v>UN</v>
          </cell>
          <cell r="D1286">
            <v>204.09</v>
          </cell>
        </row>
        <row r="1287">
          <cell r="A1287" t="str">
            <v>74132/004</v>
          </cell>
          <cell r="B1287" t="str">
            <v>INSTALACAO CONJUNTO 2 PONTOS LUZ EQUIVALENTE 5 VARAS ELETRODUTO PVC RIGIDO 1/2", 33M FIO 2,5MM2 CAIXAS CONEXOES LUVAS CURVA E INTERRUPTOR EMBUTIR COM PLACA, INCLUSIVE ABERTURA E FECHAMENTO DE RASGO EM ALVENARIA</v>
          </cell>
          <cell r="C1287" t="str">
            <v>UN</v>
          </cell>
          <cell r="D1287">
            <v>179.13</v>
          </cell>
        </row>
        <row r="1288">
          <cell r="A1288" t="str">
            <v>74132/005</v>
          </cell>
          <cell r="B1288" t="str">
            <v>INSTALACAO CONJUNTO 3 PONTOS LUZ EQUIVALENTE 6 VARAS ELETRODUTO PVC RIGIDO 3/4" 50M FIO 2,5MM2 CAIXAS CONEXOES LUVAS CURVA E INTERRUPTOR EMBUTIR COM PLACA, INCLUSIVE ABERTURA E FECHAMENTO RASGO DE ALVENARIA</v>
          </cell>
          <cell r="C1288" t="str">
            <v>UN</v>
          </cell>
          <cell r="D1288">
            <v>273.56</v>
          </cell>
        </row>
        <row r="1289">
          <cell r="A1289" t="str">
            <v>74132/006</v>
          </cell>
          <cell r="B1289" t="str">
            <v>INSTALACAO CONJUNTO 3 PONTOS LUZ EQUIVALENTE 6 VARAS ELETRODUTO PVC RIGIDO 1/2", 50M FIO 2,5MM2 CAIXAS CONEXOES LUVAS CURVA E INTERRUPTOR EMBUTIR COM PLACA, INCLUSIVE ABERTURA E FECHAMENTO RASGO EM ALVENARIA</v>
          </cell>
          <cell r="C1289" t="str">
            <v>UN</v>
          </cell>
          <cell r="D1289">
            <v>242.33</v>
          </cell>
        </row>
        <row r="1290">
          <cell r="A1290" t="str">
            <v>74132/007</v>
          </cell>
          <cell r="B1290" t="str">
            <v>INSTALACAO CONJUNTO 4 PONTOS LUZ EQUIVALENTE 7 VARAS ELETRODUTO PVC RIGIDO 3/4", 50M FIO 2,5MM2 CAIXAS CONEXOES LUVAS CURVA E INTERRUPTOR EMBUTIR COM PLACA INCLUSIVE ABERTURA E FECHAMENTO RASGO EM ALVENARIA</v>
          </cell>
          <cell r="C1290" t="str">
            <v>UN</v>
          </cell>
          <cell r="D1290">
            <v>288.93</v>
          </cell>
        </row>
        <row r="1291">
          <cell r="A1291" t="str">
            <v>74132/008</v>
          </cell>
          <cell r="B1291" t="str">
            <v>INSTALACAO CONJUNTO 4 PONTOS LUZ EQUIVALENTE 7 VARAS ELETRODUTO PVC RIGIDO 1/2", 50M FIO 2,5MM2 CAIXAS CONEXOES LUVAS CURVA E INTERRUPTOR EMBUTIR COM PLACA INCLUSIVE ABERTURA E FECHAMENTO RASGO ALVENARIA</v>
          </cell>
          <cell r="C1291" t="str">
            <v>UN</v>
          </cell>
          <cell r="D1291">
            <v>261.19</v>
          </cell>
        </row>
        <row r="1292">
          <cell r="A1292" t="str">
            <v>74132/009</v>
          </cell>
          <cell r="B1292" t="str">
            <v>INSTALACAO CONJUNTO 5 PONTOS LUZ EQUIVALENTE 8 VARAS ELETRODUTO PVC RIGIDO 3/4", 57M FIO 2,5MM2 CAIXAS CONEXOES LUVAS CURVA E INTERRUPTOR EMBUTIR COM PLACA, INCLUSIVE ABERTURA E FECHAMENTO RASGO ALVENARIA</v>
          </cell>
          <cell r="C1292" t="str">
            <v>UN</v>
          </cell>
          <cell r="D1292">
            <v>329.95</v>
          </cell>
        </row>
        <row r="1293">
          <cell r="A1293" t="str">
            <v>74132/010</v>
          </cell>
          <cell r="B1293" t="str">
            <v>INSTALACAO CONJUNTO 5 PONTOS LUZ EQUIVALENTE 8 VARAS ELETRODUTO PVC RIGIDO 1/2", 57M FIO 2,5MM2 CAIXAS CONEXOES LUVAS CURVA E INTERRUPTOR EMBUTIR COM PLACA, INCLUSIVE ABERTURA E FECHAMENTO RASGO ALVENARIA</v>
          </cell>
          <cell r="C1293" t="str">
            <v>UN</v>
          </cell>
          <cell r="D1293">
            <v>299.79000000000002</v>
          </cell>
        </row>
        <row r="1294">
          <cell r="A1294" t="str">
            <v>74132/011</v>
          </cell>
          <cell r="B1294" t="str">
            <v>INSTALACAO CONJUNTO 6 PONTOS LUZ EQUIVALENTE 9 VARAS ELETRODUTO PVC RIGIDO 3/4", 66M FIO 2,5MM2 CAIXAS CONEXOES LUVAS CURVA E INTERRUPTOR EMBUTIR COM PLACA, INCLUSIVE ABERTURA E FECHAMENTO RASGO ALVENARIA</v>
          </cell>
          <cell r="C1294" t="str">
            <v>UN</v>
          </cell>
          <cell r="D1294">
            <v>381.22</v>
          </cell>
        </row>
        <row r="1295">
          <cell r="A1295" t="str">
            <v>74132/012</v>
          </cell>
          <cell r="B1295" t="str">
            <v>INSTALACAO CONJUNTO 6 PONTOS LUZ EQUIVALENTE 9 VARAS ELETRODUTO PVC RIGIDO 1/2", 66M FIO 2,5MM2 CAIXAS CONEXOES LUVAS CURVA E INTERRUPTOR EMBUTIR COM PLACA, INCLUSIVE ABERTURA E FECHAMENTO RASGO ALVENARIA</v>
          </cell>
          <cell r="C1295" t="str">
            <v>UN</v>
          </cell>
          <cell r="D1295">
            <v>343.69</v>
          </cell>
        </row>
        <row r="1296">
          <cell r="A1296" t="str">
            <v>74132/013</v>
          </cell>
          <cell r="B1296" t="str">
            <v>INSTALACAO CONJUNTO 8 PONTOS LUZ EQUIVALENTE 10 VARAS ELETRODUTO PVC RIGIDO 3/4", 80M FIO 2,5MM2 CAIXAS CONEXOES LUVAS CURVA E INTERRUPTOR EMBUTIR COM PLACA, INCLUSIVE ABERTURA E FECHAMENTO RASGO ALVENARIA</v>
          </cell>
          <cell r="C1296" t="str">
            <v>UN</v>
          </cell>
          <cell r="D1296">
            <v>451.36</v>
          </cell>
        </row>
        <row r="1297">
          <cell r="A1297" t="str">
            <v>74132/014</v>
          </cell>
          <cell r="B1297" t="str">
            <v>INSTALACAO CONJUNTO 2 PONTOS LUZ EQUIVALENTE 3 VARAS ELETRODUTO PVC RIGIDO 3/4”, 20M FIO 2,5MM2 CAIXAS CONEXOES LUVAS E CONSIDERANDO O CONTROLE DOS PONTOS DIRETO NO QUADRO DE DISTRIBUICAO DE LUZ</v>
          </cell>
          <cell r="C1297" t="str">
            <v>UN</v>
          </cell>
          <cell r="D1297">
            <v>172.12</v>
          </cell>
        </row>
        <row r="1298">
          <cell r="A1298" t="str">
            <v>74132/015</v>
          </cell>
          <cell r="B1298" t="str">
            <v>INSTALACAO CONJUNTO 2 PONTOS LUZ EQUIVALENTE 3 VARAS ELETRODUTO PVC RIGIDO 1/2", 20M FIO 2,5MM2 CAIXAS CONEXOES LUVAS E CONSIDERANDO O CONTROLE DOS PONTOS DIRETO NO QUADRO DE DISTRIBUICAO DE LUZ</v>
          </cell>
          <cell r="C1298" t="str">
            <v>UN</v>
          </cell>
          <cell r="D1298">
            <v>164.97</v>
          </cell>
        </row>
        <row r="1299">
          <cell r="A1299" t="str">
            <v>74132/016</v>
          </cell>
          <cell r="B1299" t="str">
            <v>INSTALACAO CONJUNTO 3 PONTOS LUZ EQUIVALENTE 5 VARAS ELETRODUTO PVC RIGIDO 3/4", 30M FIO 2,5MM2 CAIXAS CONEXOES LUVAS E CONSIDERANDO O CONTROLE DOS PONTOS DIRETO NO QUADRO DE DISTRIBUICAO DE LUZ</v>
          </cell>
          <cell r="C1299" t="str">
            <v>UN</v>
          </cell>
          <cell r="D1299">
            <v>225.04</v>
          </cell>
        </row>
        <row r="1300">
          <cell r="A1300" t="str">
            <v>74132/017</v>
          </cell>
          <cell r="B1300" t="str">
            <v>INSTALACAO CONJUNTO 3 PONTOS LUZ EQUIVALENTE 5 VARAS ELETRODUTO PVC RIGIDO 1/2", 30M FIO 2,5MM2 CAIXAS CONEXOES LUVAS E CONSIDERANDO O CONTROLE DOS PONTOS DIRETO NO QUADRO DE DISTRIBUICAO DE LUZ</v>
          </cell>
          <cell r="C1300" t="str">
            <v>UN</v>
          </cell>
          <cell r="D1300">
            <v>206.21</v>
          </cell>
        </row>
        <row r="1301">
          <cell r="A1301" t="str">
            <v>74132/018</v>
          </cell>
          <cell r="B1301" t="str">
            <v>INSTALACAO CONJUNTO 4 PONTOS LUZ EQUIVALENTE 6 VARAS ELETRODUTO PVC RIGIDO 3/4", 40M FIO 2,5MM2 CAIXAS CONEXOES LUVAS CONSIDERANDO O CONTROLE DOS PONTOS DIRETO NO QUADRO DE DISTRIBUICAO DE LUZ</v>
          </cell>
          <cell r="C1301" t="str">
            <v>UN</v>
          </cell>
          <cell r="D1301">
            <v>222.25</v>
          </cell>
        </row>
        <row r="1302">
          <cell r="A1302" t="str">
            <v>74132/019</v>
          </cell>
          <cell r="B1302" t="str">
            <v>INSTALACAO CONJUNTO 4 PONTOS LUZ EQUIVALENTE 6 VARAS ELETRODUTO PVC RIGIDO 1/2", 40M FIO 2,5MM2 CAIXAS CONEXOES LUVAS E CONSIDERANDO O CONTROLE DOS PONTOS DIRETO NO QUADRO DE DISTRIBUICAO DE LUZ</v>
          </cell>
          <cell r="C1302" t="str">
            <v>UN</v>
          </cell>
          <cell r="D1302">
            <v>194.95</v>
          </cell>
        </row>
        <row r="1303">
          <cell r="A1303" t="str">
            <v>74132/020</v>
          </cell>
          <cell r="B1303" t="str">
            <v>INSTALACAO CONJUNTO 5 PONTOS LUZ EQUIVALENTE 7 VARAS ELETRODUTO PVC RIGIDO 3/4", 45M FIO 2,5MM2 CAIXAS CONEXOES LUVAS E CONSIDERANDO O CONTROLE DOS PONTOS DIRETO NO QUADRO DE DISTRIBUICAO DE LUZ</v>
          </cell>
          <cell r="C1303" t="str">
            <v>UN</v>
          </cell>
          <cell r="D1303">
            <v>257.10000000000002</v>
          </cell>
        </row>
        <row r="1304">
          <cell r="A1304" t="str">
            <v>74132/021</v>
          </cell>
          <cell r="B1304" t="str">
            <v>INSTALACAO CONJUNTO 5 PONTOS LUZ EQUIVALENTE 7 VARAS ELETRODUTO PVC RIGIDO 1/2", 45M FIO 2,5MM2 CAIXAS CONEXOES LUVAS E CONSIDERANDO O CONTROLE DOS PONTOS DIRETO NO QUADRO DE DISTRIBUICAO DE LUZ</v>
          </cell>
          <cell r="C1304" t="str">
            <v>UN</v>
          </cell>
          <cell r="D1304">
            <v>228.07</v>
          </cell>
        </row>
        <row r="1305">
          <cell r="A1305" t="str">
            <v>74132/022</v>
          </cell>
          <cell r="B1305" t="str">
            <v>INSTALACAO 1 CONJUNTO 6 PONTOS LUZ EQUIVALENTE 8 VARAS ELETRODUTO PVC3/4” RIGIDO, 53M DE FIO 2,5MM2 CAIXAS CONEXOES LUVAS E CONSIDERANDO OCONTROLE DOS PONTOS DIRETO NO QUADRO DE DISTRIBUICAO DE LUZ</v>
          </cell>
          <cell r="C1305" t="str">
            <v>UN</v>
          </cell>
          <cell r="D1305">
            <v>300.98</v>
          </cell>
        </row>
        <row r="1306">
          <cell r="A1306" t="str">
            <v>74132/023</v>
          </cell>
          <cell r="B1306" t="str">
            <v>INSTALACAO 1 CONJUNTO 6 PONTOS LUZ EQUIVALENTE 8 VARAS ELETRODUTO PVC1/2", 53M FIO 2,5MM2 CAIXAS CONEXOES LUVAS E CONSIDERANDO O CONTROLEDOS PONTOS DIRETO NO QUADRO DE DISTRIBUICAO DE LUZ</v>
          </cell>
          <cell r="C1306" t="str">
            <v>UN</v>
          </cell>
          <cell r="D1306">
            <v>264.87</v>
          </cell>
        </row>
        <row r="1307">
          <cell r="A1307" t="str">
            <v>74132/024</v>
          </cell>
          <cell r="B1307" t="str">
            <v>INSTALACAO 1 CONJUNTO 8 PONTOS LUZ EQUIVALENTE 9 VARAS ELETRODUTO PVC3/4", 57M DE FIO 2,5MM2 CAIXAS CONEXOES LUVAS E CONSIDERANDO O CONTROLE DOS PONTOS DIRETO NO QUADRO DE DISTRIBUICAO DE LUZ</v>
          </cell>
          <cell r="C1307" t="str">
            <v>UN</v>
          </cell>
          <cell r="D1307">
            <v>342.77</v>
          </cell>
        </row>
        <row r="1308">
          <cell r="A1308">
            <v>178</v>
          </cell>
          <cell r="B1308" t="str">
            <v>GERADORES</v>
          </cell>
          <cell r="C1308"/>
          <cell r="D1308"/>
        </row>
        <row r="1309">
          <cell r="A1309">
            <v>74027</v>
          </cell>
          <cell r="B1309" t="str">
            <v>GRUPO GERADOR 150/170 KVA - MOTOR DIESEL</v>
          </cell>
          <cell r="C1309"/>
          <cell r="D1309"/>
        </row>
        <row r="1310">
          <cell r="A1310" t="str">
            <v>74027/001</v>
          </cell>
          <cell r="B1310" t="str">
            <v>GRUPO GERADOR 150/170 KVA MOTOR DIESEL - DEPRECIACAO</v>
          </cell>
          <cell r="C1310" t="str">
            <v>H</v>
          </cell>
          <cell r="D1310">
            <v>4.51</v>
          </cell>
        </row>
        <row r="1311">
          <cell r="A1311" t="str">
            <v>74027/002</v>
          </cell>
          <cell r="B1311" t="str">
            <v>GRUPO GERADOR 150/170 KVA MOTOR DIESEL - JUROS</v>
          </cell>
          <cell r="C1311" t="str">
            <v>H</v>
          </cell>
          <cell r="D1311">
            <v>1.7</v>
          </cell>
        </row>
        <row r="1312">
          <cell r="A1312" t="str">
            <v>74027/003</v>
          </cell>
          <cell r="B1312" t="str">
            <v>GRUPO GERADOR 150/170 KVA MOTOR DIESEL - MANUTENCAO</v>
          </cell>
          <cell r="C1312" t="str">
            <v>H</v>
          </cell>
          <cell r="D1312">
            <v>2.2599999999999998</v>
          </cell>
        </row>
        <row r="1313">
          <cell r="A1313" t="str">
            <v>74027/004</v>
          </cell>
          <cell r="B1313" t="str">
            <v>GRUPO GERADOR 150/170 KVA MOTOR DIESEL - MATERIAL NA OPERACAO</v>
          </cell>
          <cell r="C1313" t="str">
            <v>H</v>
          </cell>
          <cell r="D1313">
            <v>69.25</v>
          </cell>
        </row>
        <row r="1314">
          <cell r="A1314" t="str">
            <v>74027/005</v>
          </cell>
          <cell r="B1314" t="str">
            <v>GRUPO GERADOR 150/170 KVA MOTOR DIESEL - UTILIZACAO OPERATIVA</v>
          </cell>
          <cell r="C1314" t="str">
            <v>CHP</v>
          </cell>
          <cell r="D1314">
            <v>77.709999999999994</v>
          </cell>
        </row>
        <row r="1315">
          <cell r="A1315">
            <v>74028</v>
          </cell>
          <cell r="B1315" t="str">
            <v>GRUPO GERADOR 40 KVA - MOTOR DIESEL</v>
          </cell>
          <cell r="C1315"/>
          <cell r="D1315"/>
        </row>
        <row r="1316">
          <cell r="A1316" t="str">
            <v>74028/001</v>
          </cell>
          <cell r="B1316" t="str">
            <v>GRUPO GERADOR 40 KVA MOTOR DIESEL - DEPRECIACAO E JUROS</v>
          </cell>
          <cell r="C1316" t="str">
            <v>H</v>
          </cell>
          <cell r="D1316">
            <v>2.0499999999999998</v>
          </cell>
        </row>
        <row r="1317">
          <cell r="A1317" t="str">
            <v>74028/002</v>
          </cell>
          <cell r="B1317" t="str">
            <v>GRUPO GERADOR 40 KVA MOTOR DIESEL - MANUTENCAO</v>
          </cell>
          <cell r="C1317" t="str">
            <v>H</v>
          </cell>
          <cell r="D1317">
            <v>0.73</v>
          </cell>
        </row>
        <row r="1318">
          <cell r="A1318" t="str">
            <v>74028/003</v>
          </cell>
          <cell r="B1318" t="str">
            <v>GRUPO GERADOR 40 KVA MOTOR DIESEL - MATERIAL NA OPERACAO</v>
          </cell>
          <cell r="C1318" t="str">
            <v>H</v>
          </cell>
          <cell r="D1318">
            <v>22.67</v>
          </cell>
        </row>
        <row r="1319">
          <cell r="A1319" t="str">
            <v>74028/004</v>
          </cell>
          <cell r="B1319" t="str">
            <v>GRUPO GERADOR 40 KVA MOTOR DIESEL - UTILIZACAO OPERATIVA</v>
          </cell>
          <cell r="C1319" t="str">
            <v>CHP</v>
          </cell>
          <cell r="D1319">
            <v>25.45</v>
          </cell>
        </row>
        <row r="1320">
          <cell r="A1320">
            <v>243</v>
          </cell>
          <cell r="B1320" t="str">
            <v>SISTEMAS DE PROTECAO/ATERRAMENTO</v>
          </cell>
          <cell r="C1320"/>
          <cell r="D1320"/>
        </row>
        <row r="1321">
          <cell r="A1321">
            <v>68069</v>
          </cell>
          <cell r="B1321" t="str">
            <v>HASTE COPPERWELD 5/8” X 3,0M COM CONECTOR</v>
          </cell>
          <cell r="C1321" t="str">
            <v>UN</v>
          </cell>
          <cell r="D1321">
            <v>35.49</v>
          </cell>
        </row>
        <row r="1322">
          <cell r="A1322">
            <v>68070</v>
          </cell>
          <cell r="B1322" t="str">
            <v>PARA-RAIOS TIPO FRANKLIN - CABO E SUPORTE ISOLADOR</v>
          </cell>
          <cell r="C1322" t="str">
            <v>M</v>
          </cell>
          <cell r="D1322">
            <v>28.32</v>
          </cell>
        </row>
        <row r="1323">
          <cell r="A1323">
            <v>72927</v>
          </cell>
          <cell r="B1323" t="str">
            <v>CORDOALHA DE COBRE NU, INCLUSIVE ISOLADORES - 16,00 MM2 - FORNECIMENTOE INSTALACAO</v>
          </cell>
          <cell r="C1323" t="str">
            <v>M</v>
          </cell>
          <cell r="D1323">
            <v>17.28</v>
          </cell>
        </row>
        <row r="1324">
          <cell r="A1324">
            <v>72928</v>
          </cell>
          <cell r="B1324" t="str">
            <v>CORDOALHA DE COBRE NU, INCLUSIVE ISOLADORES - 25,00 MM2 - FORNECIMENTOE INSTALACAO</v>
          </cell>
          <cell r="C1324" t="str">
            <v>M</v>
          </cell>
          <cell r="D1324">
            <v>21.03</v>
          </cell>
        </row>
        <row r="1325">
          <cell r="A1325">
            <v>72929</v>
          </cell>
          <cell r="B1325" t="str">
            <v>CORDOALHA DE COBRE NU, INCLUSIVE ISOLADORES - 35,00 MM2 - FORNECIMENTOE INSTALACAO</v>
          </cell>
          <cell r="C1325" t="str">
            <v>M</v>
          </cell>
          <cell r="D1325">
            <v>24.02</v>
          </cell>
        </row>
        <row r="1326">
          <cell r="A1326">
            <v>72930</v>
          </cell>
          <cell r="B1326" t="str">
            <v>CORDOALHA DE COBRE NU, INCLUSIVE ISOLADORES - 50,00 MM2 - FORNECIMENTOE INSTALACAO</v>
          </cell>
          <cell r="C1326" t="str">
            <v>M</v>
          </cell>
          <cell r="D1326">
            <v>28.87</v>
          </cell>
        </row>
        <row r="1327">
          <cell r="A1327">
            <v>72931</v>
          </cell>
          <cell r="B1327" t="str">
            <v>CORDOALHA DE COBRE NU, INCLUSIVE ISOLADORES - 70,00 MM2 - FORNECIMENTOE INSTALACAO</v>
          </cell>
          <cell r="C1327" t="str">
            <v>M</v>
          </cell>
          <cell r="D1327">
            <v>35.869999999999997</v>
          </cell>
        </row>
        <row r="1328">
          <cell r="A1328">
            <v>72932</v>
          </cell>
          <cell r="B1328" t="str">
            <v>CORDOALHA DE COBRE NU, INCLUSIVE ISOLADORES - 95,00 MM2 - FORNECIMENTOE INSTALACAO</v>
          </cell>
          <cell r="C1328" t="str">
            <v>M</v>
          </cell>
          <cell r="D1328">
            <v>42.81</v>
          </cell>
        </row>
        <row r="1329">
          <cell r="A1329">
            <v>244</v>
          </cell>
          <cell r="B1329" t="str">
            <v>SERVICOS DIVERSOS</v>
          </cell>
          <cell r="C1329"/>
          <cell r="D1329"/>
        </row>
        <row r="1330">
          <cell r="A1330">
            <v>9535</v>
          </cell>
          <cell r="B1330" t="str">
            <v>CHUVEIRO ELETRICO COMUM CORPO PLASTICO TIPO DUCHA, FORNECIMENTO E INSTALACAO</v>
          </cell>
          <cell r="C1330" t="str">
            <v>UN</v>
          </cell>
          <cell r="D1330">
            <v>34.18</v>
          </cell>
        </row>
        <row r="1331">
          <cell r="A1331">
            <v>9540</v>
          </cell>
          <cell r="B1331" t="str">
            <v>ENTRADA DE ENERGIA ELETRICA AEREA MONOFASICA 50A</v>
          </cell>
          <cell r="C1331" t="str">
            <v>UN</v>
          </cell>
          <cell r="D1331">
            <v>751.04</v>
          </cell>
        </row>
        <row r="1332">
          <cell r="A1332">
            <v>41598</v>
          </cell>
          <cell r="B1332" t="str">
            <v>ENTRADA PROVISORIA DE ENERGIA ELETRICA AEREA TRIFASICA 40A EM POSTE MADEIRA</v>
          </cell>
          <cell r="C1332" t="str">
            <v>UN</v>
          </cell>
          <cell r="D1332">
            <v>618.29</v>
          </cell>
        </row>
        <row r="1333">
          <cell r="A1333">
            <v>72315</v>
          </cell>
          <cell r="B1333" t="str">
            <v>TERMINAL AÉREO EM AÇO GALVANIZADO COM BASE DE FIXAÇÃO H=30CM</v>
          </cell>
          <cell r="C1333" t="str">
            <v>UN</v>
          </cell>
          <cell r="D1333">
            <v>15.6</v>
          </cell>
        </row>
        <row r="1334">
          <cell r="A1334">
            <v>72941</v>
          </cell>
          <cell r="B1334" t="str">
            <v>APARELHO SINALIZADOR DE SAIDA DE GARAGEM, COM CELULA FOTOELETRICA - FORNECIMENTO E INSTALACAO</v>
          </cell>
          <cell r="C1334" t="str">
            <v>UN</v>
          </cell>
          <cell r="D1334">
            <v>272.58</v>
          </cell>
        </row>
        <row r="1335">
          <cell r="A1335">
            <v>73781</v>
          </cell>
          <cell r="B1335" t="str">
            <v>DIVERSOS PARA SUBESTACAO</v>
          </cell>
          <cell r="C1335"/>
          <cell r="D1335"/>
        </row>
        <row r="1336">
          <cell r="A1336" t="str">
            <v>73781/001</v>
          </cell>
          <cell r="B1336" t="str">
            <v>MUFLA TERMINAL PRIMARIA UNIPOLAR USO INTERNO PARA CABO 35/120MM2, ISOLACAO 15/25KV EM EPR - BORRACHA DE SILICONE. FORNECIMENTO E INSTALACAO.</v>
          </cell>
          <cell r="C1336" t="str">
            <v>UN</v>
          </cell>
          <cell r="D1336">
            <v>314.06</v>
          </cell>
        </row>
        <row r="1337">
          <cell r="A1337" t="str">
            <v>73781/002</v>
          </cell>
          <cell r="B1337" t="str">
            <v>ISOLADOR DE PINO TP HI-POT CILINDRICO CLASSE 15KV. FORNECIMENTO E INSTALACAO.</v>
          </cell>
          <cell r="C1337" t="str">
            <v>UN</v>
          </cell>
          <cell r="D1337">
            <v>14.26</v>
          </cell>
        </row>
        <row r="1338">
          <cell r="A1338" t="str">
            <v>73781/003</v>
          </cell>
          <cell r="B1338" t="str">
            <v>ISOLADOR DE SUSPENSAO (DISCO) TP CAVILHA CLASSE 15KV - 6''. FORNECIMENTO E INSTALACAO.</v>
          </cell>
          <cell r="C1338" t="str">
            <v>UN</v>
          </cell>
          <cell r="D1338">
            <v>52.34</v>
          </cell>
        </row>
        <row r="1339">
          <cell r="A1339" t="str">
            <v>73781/004</v>
          </cell>
          <cell r="B1339" t="str">
            <v>CAIXA DE MEDICAO PADRAO CONCESSIONARIA LOCAL ALTA TENSAO-FORNECIMENTOE INSTALACAO.</v>
          </cell>
          <cell r="C1339" t="str">
            <v>UN</v>
          </cell>
          <cell r="D1339">
            <v>531.79</v>
          </cell>
        </row>
        <row r="1340">
          <cell r="A1340" t="str">
            <v>73781/005</v>
          </cell>
          <cell r="B1340" t="str">
            <v>DISJUNTOR TRIFASICO A VOLUME REDUZIDO DE OLEO,INSTALACAO ABRIGADA, 15KV - CN630A, COM RELE PRIMARIO, LCC - 14,7 KA, 350MVA-FORNECIMENTO E INSTALACAO.</v>
          </cell>
          <cell r="C1340" t="str">
            <v>UN</v>
          </cell>
          <cell r="D1340">
            <v>10864.68</v>
          </cell>
        </row>
        <row r="1341">
          <cell r="A1341">
            <v>73782</v>
          </cell>
          <cell r="B1341" t="str">
            <v>TERMINAL MECANICO</v>
          </cell>
          <cell r="C1341"/>
          <cell r="D1341"/>
        </row>
        <row r="1342">
          <cell r="A1342" t="str">
            <v>73782/001</v>
          </cell>
          <cell r="B1342" t="str">
            <v>TERMINAL A PRESSAO REFORCADO PARA CONEXAO DE CABO DE COBRE A BARRA, CABO 16 E 25MM2 - FORNECIMENTO E INSTALACAO</v>
          </cell>
          <cell r="C1342" t="str">
            <v>UN</v>
          </cell>
          <cell r="D1342">
            <v>11.4</v>
          </cell>
        </row>
        <row r="1343">
          <cell r="A1343" t="str">
            <v>73782/002</v>
          </cell>
          <cell r="B1343" t="str">
            <v>TERMINAL A PRESSAO REFORCADO PARA CONEXAO DE CABO DE COBRE A BARRA, CABO 50 E 70MM2 - FORNECIMENTO E INSTALACAO</v>
          </cell>
          <cell r="C1343" t="str">
            <v>UN</v>
          </cell>
          <cell r="D1343">
            <v>18.190000000000001</v>
          </cell>
        </row>
        <row r="1344">
          <cell r="A1344" t="str">
            <v>73782/003</v>
          </cell>
          <cell r="B1344" t="str">
            <v>TERMINAL A PRESSAO REFORCADO PARA CONEXAO DE CABO DE COBRE A BARRA, CABO 95 E 120MM2 - FORNECIMENTO E INSTALACAO</v>
          </cell>
          <cell r="C1344" t="str">
            <v>UN</v>
          </cell>
          <cell r="D1344">
            <v>27.97</v>
          </cell>
        </row>
        <row r="1345">
          <cell r="A1345" t="str">
            <v>73782/004</v>
          </cell>
          <cell r="B1345" t="str">
            <v>TERMINAL A PRESSAO REFORCADO PARA CONEXAO DE CABO DE COBRE A BARRA, CABO 150 E 185MM2 - FORNECIMENTO E INSTALACAO</v>
          </cell>
          <cell r="C1345" t="str">
            <v>UN</v>
          </cell>
          <cell r="D1345">
            <v>34.19</v>
          </cell>
        </row>
        <row r="1346">
          <cell r="A1346">
            <v>73851</v>
          </cell>
          <cell r="B1346" t="str">
            <v>ARMACOES SECUNDARIAS</v>
          </cell>
          <cell r="C1346"/>
          <cell r="D1346"/>
        </row>
        <row r="1347">
          <cell r="A1347" t="str">
            <v>73851/001</v>
          </cell>
          <cell r="B1347" t="str">
            <v>ARMACAO SECUNDARIA OU REX COMPLETA PARA DUAS LINHAS-FORNECIMENTO E INSTALACAO.</v>
          </cell>
          <cell r="C1347" t="str">
            <v>UN</v>
          </cell>
          <cell r="D1347">
            <v>51.71</v>
          </cell>
        </row>
        <row r="1348">
          <cell r="A1348" t="str">
            <v>73851/002</v>
          </cell>
          <cell r="B1348" t="str">
            <v>ARMACAO SECUNDARIA OU REX COMPLETA PARA TRESLINHAS-FORNECIMENTO E INSTALACAO.</v>
          </cell>
          <cell r="C1348" t="str">
            <v>UN</v>
          </cell>
          <cell r="D1348">
            <v>73.930000000000007</v>
          </cell>
        </row>
        <row r="1349">
          <cell r="A1349" t="str">
            <v>73851/003</v>
          </cell>
          <cell r="B1349" t="str">
            <v>ARMACAO SECUNDARIA OU REX COMPLETA PARA QUATRO LINHAS-FORNECIMENTO E INSTALACAO.</v>
          </cell>
          <cell r="C1349" t="str">
            <v>UN</v>
          </cell>
          <cell r="D1349">
            <v>87.37</v>
          </cell>
        </row>
        <row r="1350">
          <cell r="A1350">
            <v>270</v>
          </cell>
          <cell r="B1350" t="str">
            <v>CHAVES EM GERAL/FUSIVEIS E CONECTORES</v>
          </cell>
          <cell r="C1350"/>
          <cell r="D1350"/>
        </row>
        <row r="1351">
          <cell r="A1351">
            <v>72322</v>
          </cell>
          <cell r="B1351" t="str">
            <v>CHAVE SECCIONADORA TRIPOLAR, ABERTURA SOB CARGA, COM FUSÍVEIS NH - 100A/250V - FORNECIMENTO E INSTALACAO</v>
          </cell>
          <cell r="C1351" t="str">
            <v>UN</v>
          </cell>
          <cell r="D1351">
            <v>185.03</v>
          </cell>
        </row>
        <row r="1352">
          <cell r="A1352">
            <v>72326</v>
          </cell>
          <cell r="B1352" t="str">
            <v>CHAVE SECCIONADORA TRIPOLAR, ABERTURA SOB CARGA, COM FUSÍVEIS NH - 200A/250V</v>
          </cell>
          <cell r="C1352" t="str">
            <v>UN</v>
          </cell>
          <cell r="D1352">
            <v>226.89</v>
          </cell>
        </row>
        <row r="1353">
          <cell r="A1353">
            <v>72327</v>
          </cell>
          <cell r="B1353" t="str">
            <v>FUSÍVEL TIPO "DIAZED", TIPO RÁPIDO OU RETARDADO - 2/25A - FORNECIMENTOE INSTALACAO</v>
          </cell>
          <cell r="C1353" t="str">
            <v>UN</v>
          </cell>
          <cell r="D1353">
            <v>2.59</v>
          </cell>
        </row>
        <row r="1354">
          <cell r="A1354">
            <v>72328</v>
          </cell>
          <cell r="B1354" t="str">
            <v>FUSÍVEL TIPO "DIAZED", TIPO RÁPIDO OU RETARDADO - 35/63A - FORNECIMENTO E INSTALACAO</v>
          </cell>
          <cell r="C1354" t="str">
            <v>UN</v>
          </cell>
          <cell r="D1354">
            <v>2.79</v>
          </cell>
        </row>
        <row r="1355">
          <cell r="A1355">
            <v>72330</v>
          </cell>
          <cell r="B1355" t="str">
            <v>FUSÍVEL TIPO NH - 100 / 200A - FORNECIMENTO E INSTALACAO</v>
          </cell>
          <cell r="C1355" t="str">
            <v>UN</v>
          </cell>
          <cell r="D1355">
            <v>12.99</v>
          </cell>
        </row>
        <row r="1356">
          <cell r="A1356">
            <v>73780</v>
          </cell>
          <cell r="B1356" t="str">
            <v>CHAVES</v>
          </cell>
          <cell r="C1356"/>
          <cell r="D1356"/>
        </row>
        <row r="1357">
          <cell r="A1357" t="str">
            <v>73780/001</v>
          </cell>
          <cell r="B1357" t="str">
            <v>CHAVE FUSIVEL UNIPOLAR, 15KV - 100A, EQUIPADA COM COMANDO PARA HASTE DE MANOBRA . FORNECIMENTO E INSTALAÇÃO.</v>
          </cell>
          <cell r="C1357" t="str">
            <v>UN</v>
          </cell>
          <cell r="D1357">
            <v>157.21</v>
          </cell>
        </row>
        <row r="1358">
          <cell r="A1358" t="str">
            <v>73780/002</v>
          </cell>
          <cell r="B1358" t="str">
            <v>CHAVE BLINDADA TRIPOLAR 250V, 30A - FORNECIMENTO E INSTALACAO</v>
          </cell>
          <cell r="C1358" t="str">
            <v>UN</v>
          </cell>
          <cell r="D1358">
            <v>98.48</v>
          </cell>
        </row>
        <row r="1359">
          <cell r="A1359" t="str">
            <v>73780/003</v>
          </cell>
          <cell r="B1359" t="str">
            <v>CHAVE BLINDADA TRIPOLAR 250V, 60A - FORNECIMENTO E INSTALACAO</v>
          </cell>
          <cell r="C1359" t="str">
            <v>UN</v>
          </cell>
          <cell r="D1359">
            <v>156.56</v>
          </cell>
        </row>
        <row r="1360">
          <cell r="A1360" t="str">
            <v>73780/004</v>
          </cell>
          <cell r="B1360" t="str">
            <v>CHAVE BLINDADA TRIPOLAR 250V, 100A - FORNECIMENTO E INSTALACAO</v>
          </cell>
          <cell r="C1360" t="str">
            <v>UN</v>
          </cell>
          <cell r="D1360">
            <v>351.51</v>
          </cell>
        </row>
        <row r="1361">
          <cell r="A1361" t="str">
            <v>INES</v>
          </cell>
          <cell r="B1361" t="str">
            <v>INSTALACOES ESPECIAIS</v>
          </cell>
          <cell r="C1361"/>
          <cell r="D1361"/>
        </row>
        <row r="1362">
          <cell r="A1362">
            <v>186</v>
          </cell>
          <cell r="B1362" t="str">
            <v>INCENDIO</v>
          </cell>
          <cell r="C1362"/>
          <cell r="D1362"/>
        </row>
        <row r="1363">
          <cell r="A1363">
            <v>72283</v>
          </cell>
          <cell r="B1363" t="str">
            <v>ABRIGO PARA HIDRANTE, 75X45X17CM, COM REGISTRO GLOBO ANGULAR 45º 2.1/2", ADAPTADOR STORZ 2.1/2", MANGUEIRA DE INCÊNDIO 15M, REDUÇÃO 2.1/2X1.1/2" E ESGUICHO EM LATÃO 1.1/2" - FORNECIMENTO E INSTALAÇÃO</v>
          </cell>
          <cell r="C1363" t="str">
            <v>UN</v>
          </cell>
          <cell r="D1363">
            <v>912.19</v>
          </cell>
        </row>
        <row r="1364">
          <cell r="A1364">
            <v>72284</v>
          </cell>
          <cell r="B1364" t="str">
            <v>ABRIGO PARA HIDRANTE, 90X60X17CM, COM REGISTRO GLOBO ANGULAR 45º 2.1/2", ADAPTADOR STORZ 2.1/2", MANGUEIRA DE INCÊNDIO 20M, REDUÇÃO 2.1/2X1.1/2" E ESGUICHO EM LATÃO 1.1/2" - FORNECIMENTO E INSTALAÇÃO</v>
          </cell>
          <cell r="C1364" t="str">
            <v>UN</v>
          </cell>
          <cell r="D1364">
            <v>1070.1400000000001</v>
          </cell>
        </row>
        <row r="1365">
          <cell r="A1365">
            <v>72287</v>
          </cell>
          <cell r="B1365" t="str">
            <v>CAIXA DE INCÊNDIO 45X75X17CM - FORNECIMENTO E INSTALAÇÃO</v>
          </cell>
          <cell r="C1365" t="str">
            <v>UN</v>
          </cell>
          <cell r="D1365">
            <v>247.33</v>
          </cell>
        </row>
        <row r="1366">
          <cell r="A1366">
            <v>72288</v>
          </cell>
          <cell r="B1366" t="str">
            <v>CAIXA DE INCÊNDIO 60X75X17CM - FORNECIMENTO E INSTALAÇÃO</v>
          </cell>
          <cell r="C1366" t="str">
            <v>UN</v>
          </cell>
          <cell r="D1366">
            <v>317.76</v>
          </cell>
        </row>
        <row r="1367">
          <cell r="A1367">
            <v>72554</v>
          </cell>
          <cell r="B1367" t="str">
            <v>EXTINTOR DE CO2 6KG - FORNECIMENTO E INSTALACAO</v>
          </cell>
          <cell r="C1367" t="str">
            <v>UN</v>
          </cell>
          <cell r="D1367">
            <v>430.23</v>
          </cell>
        </row>
        <row r="1368">
          <cell r="A1368">
            <v>73775</v>
          </cell>
          <cell r="B1368" t="str">
            <v>EXTINTOR DE INCENDIO</v>
          </cell>
          <cell r="C1368"/>
          <cell r="D1368"/>
        </row>
        <row r="1369">
          <cell r="A1369" t="str">
            <v>73775/001</v>
          </cell>
          <cell r="B1369" t="str">
            <v>EXTINTOR INCENDIO TP PO QUIMICO 4KG FORNECIMENTO E COLOCACAO</v>
          </cell>
          <cell r="C1369" t="str">
            <v>UN</v>
          </cell>
          <cell r="D1369">
            <v>112.73</v>
          </cell>
        </row>
        <row r="1370">
          <cell r="A1370" t="str">
            <v>73775/002</v>
          </cell>
          <cell r="B1370" t="str">
            <v>EXTINTOR INCENDIO AGUA-PRESSURIZADA 10L INCL SUPORTE PAREDE CARGACOMPLETA FORNECIMENTO E COLOCACAO</v>
          </cell>
          <cell r="C1370" t="str">
            <v>UN</v>
          </cell>
          <cell r="D1370">
            <v>128.18</v>
          </cell>
        </row>
        <row r="1371">
          <cell r="A1371">
            <v>187</v>
          </cell>
          <cell r="B1371" t="str">
            <v>TELEFONE</v>
          </cell>
          <cell r="C1371"/>
          <cell r="D1371"/>
        </row>
        <row r="1372">
          <cell r="A1372">
            <v>73662</v>
          </cell>
          <cell r="B1372" t="str">
            <v>PONTO DE TOMADA PARA TELEFONE, COM TOMADA PADRAO TELEBRAS EM CAIXA DEPVC COM PLACA, ELETRODUTO DE PVC RIGIDO E FIACAO ATE A CAIXA DE DISTRIBUICAO DO PAVIMENTO</v>
          </cell>
          <cell r="C1372" t="str">
            <v>PT</v>
          </cell>
          <cell r="D1372">
            <v>96.95</v>
          </cell>
        </row>
        <row r="1373">
          <cell r="A1373">
            <v>73749</v>
          </cell>
          <cell r="B1373" t="str">
            <v>CAIXAS PARA INSTALACOES TELEFONICAS</v>
          </cell>
          <cell r="C1373"/>
          <cell r="D1373"/>
        </row>
        <row r="1374">
          <cell r="A1374" t="str">
            <v>73749/001</v>
          </cell>
          <cell r="B1374" t="str">
            <v>CAIXA ENTERRADA PARA INSTALACOES TELEFONICAS TIPO R1 MEDIDAS 0,60X0,35X0,50M EM BLOCOS DE CONCRETO ESTRUTURAL 0,10X0,20X0,40M ASSENTADOS COMARGAMASSA DE CIMENTO E AREIA TRACO 1:4</v>
          </cell>
          <cell r="C1374" t="str">
            <v>UN</v>
          </cell>
          <cell r="D1374">
            <v>113.77</v>
          </cell>
        </row>
        <row r="1375">
          <cell r="A1375" t="str">
            <v>73749/002</v>
          </cell>
          <cell r="B1375" t="str">
            <v>CAIXA ENTERRADA PARA INSTALACOES TELEFONICAS TIPO R2 MEDIDAS 1,07X0,52X0,50M EM BLOCOS DE CONCRETO ESTRUTURAL 0,10X0,20X0,40M ASSENTADOS COMARGAMASSA DE CIMENTO E AREIA TRACO 1:4</v>
          </cell>
          <cell r="C1375" t="str">
            <v>UN</v>
          </cell>
          <cell r="D1375">
            <v>212.88</v>
          </cell>
        </row>
        <row r="1376">
          <cell r="A1376" t="str">
            <v>73749/003</v>
          </cell>
          <cell r="B1376" t="str">
            <v>CAIXA ENTERRADA PARA INSTALACOES TELEFONICAS TIPO R3 MEDIDAS 1,30X1,20X1,20M EM BLOCOS DE CONCRETO ESTRUTURAL 0,10X0,20X0,40M ASSENTADOS COMARGAMASSA DE CIMENTO E AREIA TRACO 1:4</v>
          </cell>
          <cell r="C1376" t="str">
            <v>UN</v>
          </cell>
          <cell r="D1376">
            <v>695.12</v>
          </cell>
        </row>
        <row r="1377">
          <cell r="A1377">
            <v>73768</v>
          </cell>
          <cell r="B1377" t="str">
            <v>CABOS TELEFONICOS</v>
          </cell>
          <cell r="C1377"/>
          <cell r="D1377"/>
        </row>
        <row r="1378">
          <cell r="A1378" t="str">
            <v>73768/001</v>
          </cell>
          <cell r="B1378" t="str">
            <v>FIO TELEFONICO FI BITOLA 0,6MM - 2 CONDUTORES - FORNECIMENTO E INSTALACAO</v>
          </cell>
          <cell r="C1378" t="str">
            <v>M</v>
          </cell>
          <cell r="D1378">
            <v>0.95</v>
          </cell>
        </row>
        <row r="1379">
          <cell r="A1379" t="str">
            <v>73768/002</v>
          </cell>
          <cell r="B1379" t="str">
            <v>CABO TELEFONICO FE BITOLA 1,0MM - 2 CONDUTORES PARA USO EXTERNO - FORNECIMENTO E INSTALACAO</v>
          </cell>
          <cell r="C1379" t="str">
            <v>M</v>
          </cell>
          <cell r="D1379">
            <v>1.74</v>
          </cell>
        </row>
        <row r="1380">
          <cell r="A1380" t="str">
            <v>73768/003</v>
          </cell>
          <cell r="B1380" t="str">
            <v>CABO TELEFONICO CI-50 10 PARES (USO INTERNO) - FORNECIMENTO E INSTALACAO</v>
          </cell>
          <cell r="C1380" t="str">
            <v>M</v>
          </cell>
          <cell r="D1380">
            <v>3.87</v>
          </cell>
        </row>
        <row r="1381">
          <cell r="A1381" t="str">
            <v>73768/004</v>
          </cell>
          <cell r="B1381" t="str">
            <v>CABO TELEFONICO CI-50 20PARES (USO INTERNO) - FORNECIMENTO E INSTALACAO</v>
          </cell>
          <cell r="C1381" t="str">
            <v>M</v>
          </cell>
          <cell r="D1381">
            <v>5.79</v>
          </cell>
        </row>
        <row r="1382">
          <cell r="A1382" t="str">
            <v>73768/005</v>
          </cell>
          <cell r="B1382" t="str">
            <v>CABO TELEFONICO CI-50 30PARES (USO INTERNO) - FORNECIMENTO E INSTALACAO</v>
          </cell>
          <cell r="C1382" t="str">
            <v>M</v>
          </cell>
          <cell r="D1382">
            <v>7.8</v>
          </cell>
        </row>
        <row r="1383">
          <cell r="A1383" t="str">
            <v>73768/006</v>
          </cell>
          <cell r="B1383" t="str">
            <v>CABO TELEFONICO CI-50 50PARES (USO INTERNO) - FORNECIMENTO E INSTALACAO</v>
          </cell>
          <cell r="C1383" t="str">
            <v>M</v>
          </cell>
          <cell r="D1383">
            <v>12.98</v>
          </cell>
        </row>
        <row r="1384">
          <cell r="A1384" t="str">
            <v>73768/007</v>
          </cell>
          <cell r="B1384" t="str">
            <v>CABO TELEFONICO CI-50 75 PARES (USO INTERNO) - FORNECIMENTO E INSTALACAO</v>
          </cell>
          <cell r="C1384" t="str">
            <v>M</v>
          </cell>
          <cell r="D1384">
            <v>15.91</v>
          </cell>
        </row>
        <row r="1385">
          <cell r="A1385" t="str">
            <v>73768/008</v>
          </cell>
          <cell r="B1385" t="str">
            <v>CABO TELEFONICO CI-50 200 PARES (USO INTERNO) - FORNECIMENTO E INSTALACAO</v>
          </cell>
          <cell r="C1385" t="str">
            <v>M</v>
          </cell>
          <cell r="D1385">
            <v>46.06</v>
          </cell>
        </row>
        <row r="1386">
          <cell r="A1386" t="str">
            <v>73768/009</v>
          </cell>
          <cell r="B1386" t="str">
            <v>CABO TELEFONICO CCI-50 1 PAR (USO INTERNO) - FORNECIMENTO E INSTALACAO</v>
          </cell>
          <cell r="C1386" t="str">
            <v>M</v>
          </cell>
          <cell r="D1386">
            <v>0.71</v>
          </cell>
        </row>
        <row r="1387">
          <cell r="A1387" t="str">
            <v>73768/010</v>
          </cell>
          <cell r="B1387" t="str">
            <v>CABO TELEFONICO CCI-50 2 PARES (USO INTERNO) - FORNECIMENTO E INSTALACAO</v>
          </cell>
          <cell r="C1387" t="str">
            <v>M</v>
          </cell>
          <cell r="D1387">
            <v>0.96</v>
          </cell>
        </row>
        <row r="1388">
          <cell r="A1388" t="str">
            <v>73768/011</v>
          </cell>
          <cell r="B1388" t="str">
            <v>CABO TELEFONICO CCI-50 3 PARES (USO INTERNO) - FORNECIMENTO E INSTALACAO</v>
          </cell>
          <cell r="C1388" t="str">
            <v>M</v>
          </cell>
          <cell r="D1388">
            <v>1.25</v>
          </cell>
        </row>
        <row r="1389">
          <cell r="A1389" t="str">
            <v>73768/012</v>
          </cell>
          <cell r="B1389" t="str">
            <v>CABO TELEFONICO CCI-50 4 PARES (USO INTERNO) - FORNECIMENTO E INSTALACAO</v>
          </cell>
          <cell r="C1389" t="str">
            <v>M</v>
          </cell>
          <cell r="D1389">
            <v>1.44</v>
          </cell>
        </row>
        <row r="1390">
          <cell r="A1390" t="str">
            <v>73768/013</v>
          </cell>
          <cell r="B1390" t="str">
            <v>CABO TELEFONICO CCI-50 5 PARES (USO INTERNO) - FORNECIMENTO E INSTALACAO</v>
          </cell>
          <cell r="C1390" t="str">
            <v>M</v>
          </cell>
          <cell r="D1390">
            <v>1.67</v>
          </cell>
        </row>
        <row r="1391">
          <cell r="A1391" t="str">
            <v>73768/014</v>
          </cell>
          <cell r="B1391" t="str">
            <v>CABO TELEFONICO CCI-50 6 PARES (USO INTERNO) - FORNECIMENTO E INSTALACAO</v>
          </cell>
          <cell r="C1391" t="str">
            <v>M</v>
          </cell>
          <cell r="D1391">
            <v>2.29</v>
          </cell>
        </row>
        <row r="1392">
          <cell r="A1392">
            <v>74002</v>
          </cell>
          <cell r="B1392" t="str">
            <v>INSTALACAO TELEFONICA</v>
          </cell>
          <cell r="C1392"/>
          <cell r="D1392"/>
        </row>
        <row r="1393">
          <cell r="A1393" t="str">
            <v>74002/001</v>
          </cell>
          <cell r="B1393" t="str">
            <v>INSTALACOES TELEFONICAS P/ EDIFICIO RESIDENCIAL C/ 4 PAVTOS 16 UNID.</v>
          </cell>
          <cell r="C1393" t="str">
            <v>UN</v>
          </cell>
          <cell r="D1393">
            <v>3041.27</v>
          </cell>
        </row>
        <row r="1394">
          <cell r="A1394">
            <v>200</v>
          </cell>
          <cell r="B1394" t="str">
            <v>PARA RAIOS</v>
          </cell>
          <cell r="C1394"/>
          <cell r="D1394"/>
        </row>
        <row r="1395">
          <cell r="A1395">
            <v>8260</v>
          </cell>
          <cell r="B1395" t="str">
            <v>INSTALACAO PARA-RAIOS P/RESERVATORIO</v>
          </cell>
          <cell r="C1395" t="str">
            <v>UN</v>
          </cell>
          <cell r="D1395">
            <v>1737.3</v>
          </cell>
        </row>
        <row r="1396">
          <cell r="A1396">
            <v>274</v>
          </cell>
          <cell r="B1396" t="str">
            <v>GAS</v>
          </cell>
          <cell r="C1396"/>
          <cell r="D1396"/>
        </row>
        <row r="1397">
          <cell r="A1397">
            <v>74003</v>
          </cell>
          <cell r="B1397" t="str">
            <v>INSTALACAO GAS</v>
          </cell>
          <cell r="C1397"/>
          <cell r="D1397"/>
        </row>
        <row r="1398">
          <cell r="A1398" t="str">
            <v>74003/001</v>
          </cell>
          <cell r="B1398" t="str">
            <v>INSTALACOES GAS CENTRAL P/ EDIFICIO RESIDENCIAL C/ 4 PAVTOS 16 UNID.UMA CENTRAL POR BLOCO COM 16 PONTOS</v>
          </cell>
          <cell r="C1398" t="str">
            <v>UN</v>
          </cell>
          <cell r="D1398">
            <v>3309.44</v>
          </cell>
        </row>
        <row r="1399">
          <cell r="A1399" t="str">
            <v>INHI</v>
          </cell>
          <cell r="B1399" t="str">
            <v>INSTALACOES HIDRO SANITARIAS</v>
          </cell>
          <cell r="C1399"/>
          <cell r="D1399"/>
        </row>
        <row r="1400">
          <cell r="A1400">
            <v>179</v>
          </cell>
          <cell r="B1400" t="str">
            <v>FORNEC. E ASSENTAMENTO DE TUBOS P/INSTALACAO DOMICILIAR</v>
          </cell>
          <cell r="C1400"/>
          <cell r="D1400"/>
        </row>
        <row r="1401">
          <cell r="A1401">
            <v>73777</v>
          </cell>
          <cell r="B1401" t="str">
            <v>TUBULAÇÃO EM PVC ROSCAVEL S/ CONEXOES P/ AGUA FRIA</v>
          </cell>
          <cell r="C1401"/>
          <cell r="D1401"/>
        </row>
        <row r="1402">
          <cell r="A1402" t="str">
            <v>73777/001</v>
          </cell>
          <cell r="B1402" t="str">
            <v>TUBO DE PVC BRANCO ROSQUEÁVEL 1/2" - FORNECIMENTO E INSTALAÇÃO</v>
          </cell>
          <cell r="C1402" t="str">
            <v>M</v>
          </cell>
          <cell r="D1402">
            <v>4.6500000000000004</v>
          </cell>
        </row>
        <row r="1403">
          <cell r="A1403" t="str">
            <v>73777/002</v>
          </cell>
          <cell r="B1403" t="str">
            <v>TUBO DE PVC BRANCO ROSQUEÁVEL 3/4" - FORNECIMENTO E INSTALAÇÃO</v>
          </cell>
          <cell r="C1403" t="str">
            <v>M</v>
          </cell>
          <cell r="D1403">
            <v>5.99</v>
          </cell>
        </row>
        <row r="1404">
          <cell r="A1404" t="str">
            <v>73777/003</v>
          </cell>
          <cell r="B1404" t="str">
            <v>TUBO DE PVC BRANCO ROSQUEÁVEL 1" - FORNECIMENTO E INSTALAÇÃO</v>
          </cell>
          <cell r="C1404" t="str">
            <v>M</v>
          </cell>
          <cell r="D1404">
            <v>10.27</v>
          </cell>
        </row>
        <row r="1405">
          <cell r="A1405" t="str">
            <v>73777/004</v>
          </cell>
          <cell r="B1405" t="str">
            <v>TUBO DE PVC BRANCO ROSQUEÁVEL 1.1/2" - FORNECIMENTO E INSTALAÇÃO</v>
          </cell>
          <cell r="C1405" t="str">
            <v>M</v>
          </cell>
          <cell r="D1405">
            <v>14.73</v>
          </cell>
        </row>
        <row r="1406">
          <cell r="A1406" t="str">
            <v>73777/005</v>
          </cell>
          <cell r="B1406" t="str">
            <v>TUBO DE PVC BRANCO ROSQUEÁVEL 2" - FORNECIMENTO E INSTALAÇÃO</v>
          </cell>
          <cell r="C1406" t="str">
            <v>M</v>
          </cell>
          <cell r="D1406">
            <v>21.36</v>
          </cell>
        </row>
        <row r="1407">
          <cell r="A1407" t="str">
            <v>73777/006</v>
          </cell>
          <cell r="B1407" t="str">
            <v>TUBO DE PVC BRANCO ROSQUEÁVEL 2.1/2" - FORNECIMENTO E INSTALAÇÃO</v>
          </cell>
          <cell r="C1407" t="str">
            <v>M</v>
          </cell>
          <cell r="D1407">
            <v>39.840000000000003</v>
          </cell>
        </row>
        <row r="1408">
          <cell r="A1408" t="str">
            <v>73777/007</v>
          </cell>
          <cell r="B1408" t="str">
            <v>TUBO DE PVC BRANCO ROSQUEÁVEL 3" - FORNECIMENTO E INSTALAÇÃO</v>
          </cell>
          <cell r="C1408" t="str">
            <v>M</v>
          </cell>
          <cell r="D1408">
            <v>51.04</v>
          </cell>
        </row>
        <row r="1409">
          <cell r="A1409" t="str">
            <v>73777/008</v>
          </cell>
          <cell r="B1409" t="str">
            <v>TUBO DE PVC BRANCO ROSQUEÁVEL 4" - FORNECIMENTO E INSTALAÇÃO</v>
          </cell>
          <cell r="C1409" t="str">
            <v>M</v>
          </cell>
          <cell r="D1409">
            <v>60.21</v>
          </cell>
        </row>
        <row r="1410">
          <cell r="A1410">
            <v>73779</v>
          </cell>
          <cell r="B1410" t="str">
            <v>TUBULAÇÃO EM PVC S/ CONEXÕES P/ ESGOTO E AGUAS PLUVIAIS</v>
          </cell>
          <cell r="C1410"/>
          <cell r="D1410"/>
        </row>
        <row r="1411">
          <cell r="A1411" t="str">
            <v>73779/001</v>
          </cell>
          <cell r="B1411" t="str">
            <v>TUBO DE PVC BRANCO, SEM CONEXÕES, PONTA E BOLSA SOLDÁVEL 40MM - FORNECIMENTO E INSTALAÇÃO</v>
          </cell>
          <cell r="C1411" t="str">
            <v>M</v>
          </cell>
          <cell r="D1411">
            <v>5.92</v>
          </cell>
        </row>
        <row r="1412">
          <cell r="A1412" t="str">
            <v>73779/002</v>
          </cell>
          <cell r="B1412" t="str">
            <v>TUBO DE PVC BRANCO, SEM CONEXÕES, PONTA, BOLSA E VIROLA 50MM - FORNECIMENTO E INSTALAÇÃO</v>
          </cell>
          <cell r="C1412" t="str">
            <v>M</v>
          </cell>
          <cell r="D1412">
            <v>8.9600000000000009</v>
          </cell>
        </row>
        <row r="1413">
          <cell r="A1413" t="str">
            <v>73779/003</v>
          </cell>
          <cell r="B1413" t="str">
            <v>TUBO DE PVC BRANCO, SEM CONEXÕES, PONTA, BOLSA E VIROLA 75MM - FORNECIMENTO E INSTALAÇÃO</v>
          </cell>
          <cell r="C1413" t="str">
            <v>M</v>
          </cell>
          <cell r="D1413">
            <v>11.75</v>
          </cell>
        </row>
        <row r="1414">
          <cell r="A1414">
            <v>73786</v>
          </cell>
          <cell r="B1414" t="str">
            <v>TUBULAÇÃO EM AÇO GALVANIZADO C/ COSTURA S/ CONEXÕES</v>
          </cell>
          <cell r="C1414"/>
          <cell r="D1414"/>
        </row>
        <row r="1415">
          <cell r="A1415" t="str">
            <v>73786/001</v>
          </cell>
          <cell r="B1415" t="str">
            <v>TUBO DE AÇO GALVANIZADO, SEM CONEXÕES COM COSTURA Ø20MM (3/4") - FORNECIMENTO E INSTALAÇÃO</v>
          </cell>
          <cell r="C1415" t="str">
            <v>M</v>
          </cell>
          <cell r="D1415">
            <v>15.12</v>
          </cell>
        </row>
        <row r="1416">
          <cell r="A1416" t="str">
            <v>73786/002</v>
          </cell>
          <cell r="B1416" t="str">
            <v>TUBO DE AÇO GALVANIZADO, SEM CONEXÕES COM COSTURA Ø25MM (1") - FORNECIMENTO E INSTALAÇÃO</v>
          </cell>
          <cell r="C1416" t="str">
            <v>M</v>
          </cell>
          <cell r="D1416">
            <v>17.829999999999998</v>
          </cell>
        </row>
        <row r="1417">
          <cell r="A1417" t="str">
            <v>73786/003</v>
          </cell>
          <cell r="B1417" t="str">
            <v>TUBO DE AÇO GALVANIZADO, SEM CONEXÕES COM COSTURA Ø32MM (1.1/4") - FORNECIMENTO E INSTALAÇÃO</v>
          </cell>
          <cell r="C1417" t="str">
            <v>M</v>
          </cell>
          <cell r="D1417">
            <v>28.09</v>
          </cell>
        </row>
        <row r="1418">
          <cell r="A1418" t="str">
            <v>73786/004</v>
          </cell>
          <cell r="B1418" t="str">
            <v>TUBO DE AÇO GALVANIZADO, SEM CONEXÕES COM COSTURA Ø40MM (1.1/2") - FORNECIMENTO E INSTALAÇÃO</v>
          </cell>
          <cell r="C1418" t="str">
            <v>M</v>
          </cell>
          <cell r="D1418">
            <v>31.2</v>
          </cell>
        </row>
        <row r="1419">
          <cell r="A1419" t="str">
            <v>73786/005</v>
          </cell>
          <cell r="B1419" t="str">
            <v>TUBO DE AÇO GALVANIZADO, SEM CONEXÕES COM COSTURA Ø50MM (2") - FORNECIMENTO E INSTALAÇÃO</v>
          </cell>
          <cell r="C1419" t="str">
            <v>M</v>
          </cell>
          <cell r="D1419">
            <v>42.88</v>
          </cell>
        </row>
        <row r="1420">
          <cell r="A1420" t="str">
            <v>73786/006</v>
          </cell>
          <cell r="B1420" t="str">
            <v>TUBO DE AÇO GALVANIZADO, SEM CONEXÕES COM COSTURA Ø65MM (2.1/2") - FORNECIMENTO E INSTALAÇÃO</v>
          </cell>
          <cell r="C1420" t="str">
            <v>M</v>
          </cell>
          <cell r="D1420">
            <v>55.9</v>
          </cell>
        </row>
        <row r="1421">
          <cell r="A1421" t="str">
            <v>73786/007</v>
          </cell>
          <cell r="B1421" t="str">
            <v>TUBO DE AÇO GALVANIZADO, SEM CONEXÕES COM COSTURA Ø80MM (3") - FORNECIMENTO E INSTALAÇÃO</v>
          </cell>
          <cell r="C1421" t="str">
            <v>M</v>
          </cell>
          <cell r="D1421">
            <v>63.08</v>
          </cell>
        </row>
        <row r="1422">
          <cell r="A1422" t="str">
            <v>73786/008</v>
          </cell>
          <cell r="B1422" t="str">
            <v>TUBO DE AÇO GALVANIZADO, SEM CONEXÕES COM COSTURA Ø100MM (4") - FORNECIMENTO E INSTALAÇÃO</v>
          </cell>
          <cell r="C1422" t="str">
            <v>M</v>
          </cell>
          <cell r="D1422">
            <v>99.83</v>
          </cell>
        </row>
        <row r="1423">
          <cell r="A1423" t="str">
            <v>73786/011</v>
          </cell>
          <cell r="B1423" t="str">
            <v>TUBO ACO GALVANIZADO, C/ COSTURA S/ CONEXÕES 15MM (1/2") - FORNECIMENTO E INSTALAÇÃO</v>
          </cell>
          <cell r="C1423" t="str">
            <v>M</v>
          </cell>
          <cell r="D1423">
            <v>13.27</v>
          </cell>
        </row>
        <row r="1424">
          <cell r="A1424">
            <v>73976</v>
          </cell>
          <cell r="B1424" t="str">
            <v>TUBULAÇÃO EM AÇO GALVANIZADO C/ COSTURA C/ CONEXÕES</v>
          </cell>
          <cell r="C1424"/>
          <cell r="D1424"/>
        </row>
        <row r="1425">
          <cell r="A1425" t="str">
            <v>73976/002</v>
          </cell>
          <cell r="B1425" t="str">
            <v>TUBO DE AÇO GALVANIZADO COM COSTURA 1/2" (15MM), INCLUSIVE CONEXÕES -FORNECIMENTO E INSTALAÇÃO</v>
          </cell>
          <cell r="C1425" t="str">
            <v>M</v>
          </cell>
          <cell r="D1425">
            <v>12.23</v>
          </cell>
        </row>
        <row r="1426">
          <cell r="A1426" t="str">
            <v>73976/003</v>
          </cell>
          <cell r="B1426" t="str">
            <v>TUBO DE AÇO GALVANIZADO COM COSTURA 3/4" (20MM), INCLUSIVE CONEXÕES -FORNECIMENTO E INSTALAÇÃO</v>
          </cell>
          <cell r="C1426" t="str">
            <v>M</v>
          </cell>
          <cell r="D1426">
            <v>16.399999999999999</v>
          </cell>
        </row>
        <row r="1427">
          <cell r="A1427" t="str">
            <v>73976/004</v>
          </cell>
          <cell r="B1427" t="str">
            <v>TUBO DE AÇO GALVANIZADO COM COSTURA 1" (25MM), INCLUSIVE CONEXOES - FORNECIMENTO E INSTALACAO</v>
          </cell>
          <cell r="C1427" t="str">
            <v>M</v>
          </cell>
          <cell r="D1427">
            <v>39.46</v>
          </cell>
        </row>
        <row r="1428">
          <cell r="A1428" t="str">
            <v>73976/005</v>
          </cell>
          <cell r="B1428" t="str">
            <v>TUBO DE AÇO GALVANIZADO COM COSTURA 1.1/4" (32MM), INCLUSIVE CONEXOES- FORNECIMENTO E INSTALACAO</v>
          </cell>
          <cell r="C1428" t="str">
            <v>M</v>
          </cell>
          <cell r="D1428">
            <v>54.72</v>
          </cell>
        </row>
        <row r="1429">
          <cell r="A1429" t="str">
            <v>73976/006</v>
          </cell>
          <cell r="B1429" t="str">
            <v>TUBO DE AÇO GALVANIZADO COM COSTURA 1.1/2" (40MM), INCLUSIVE CONEXOES- FORNECIMENTO E INSTALACAO</v>
          </cell>
          <cell r="C1429" t="str">
            <v>M</v>
          </cell>
          <cell r="D1429">
            <v>59.18</v>
          </cell>
        </row>
        <row r="1430">
          <cell r="A1430" t="str">
            <v>73976/007</v>
          </cell>
          <cell r="B1430" t="str">
            <v>TUBO DE AÇO GALVANIZADO COM COSTURA 2" (50MM), INCLUSIVE CONEXOES - FORNECIMENTO E INSTALACAO</v>
          </cell>
          <cell r="C1430" t="str">
            <v>M</v>
          </cell>
          <cell r="D1430">
            <v>76.63</v>
          </cell>
        </row>
        <row r="1431">
          <cell r="A1431" t="str">
            <v>73976/008</v>
          </cell>
          <cell r="B1431" t="str">
            <v>TUBO DE AÇO GALVANIZADO COM COSTURA 2.1/2" (65MM), INCLUSIVE CONEXOES- FORNECIMENTO E INSTALACAO</v>
          </cell>
          <cell r="C1431" t="str">
            <v>M</v>
          </cell>
          <cell r="D1431">
            <v>96.02</v>
          </cell>
        </row>
        <row r="1432">
          <cell r="A1432" t="str">
            <v>73976/009</v>
          </cell>
          <cell r="B1432" t="str">
            <v>TUBO DE AÇO GALVANIZADO COM COSTURA 3" (80MM), INCLUSIVE CONEXOES - FORNECIMENTO E INSTALACAO</v>
          </cell>
          <cell r="C1432" t="str">
            <v>M</v>
          </cell>
          <cell r="D1432">
            <v>102.86</v>
          </cell>
        </row>
        <row r="1433">
          <cell r="A1433" t="str">
            <v>73976/010</v>
          </cell>
          <cell r="B1433" t="str">
            <v>TUBO DE AÇO GALVANIZADO COM COSTURA 4" (100MM), INCLUSIVE CONEXOES - FORNECIMENTO E INSTALACAO</v>
          </cell>
          <cell r="C1433" t="str">
            <v>M</v>
          </cell>
          <cell r="D1433">
            <v>148.80000000000001</v>
          </cell>
        </row>
        <row r="1434">
          <cell r="A1434" t="str">
            <v>73976/011</v>
          </cell>
          <cell r="B1434" t="str">
            <v>TUBO DE AÇO GALVANIZADO COM COSTURA 6" (150MM), INCLUSIVE CONEXÕES - INSTALAÇÃO</v>
          </cell>
          <cell r="C1434" t="str">
            <v>M</v>
          </cell>
          <cell r="D1434">
            <v>217.67</v>
          </cell>
        </row>
        <row r="1435">
          <cell r="A1435">
            <v>74061</v>
          </cell>
          <cell r="B1435" t="str">
            <v>TUBULAÇÃO EM COBRE S/ CONEXÕES</v>
          </cell>
          <cell r="C1435"/>
          <cell r="D1435"/>
        </row>
        <row r="1436">
          <cell r="A1436" t="str">
            <v>74061/001</v>
          </cell>
          <cell r="B1436" t="str">
            <v>TUBO DE COBRE CLASSE "E" 15MM - FORNECIMENTO E INSTALACAO</v>
          </cell>
          <cell r="C1436" t="str">
            <v>M</v>
          </cell>
          <cell r="D1436">
            <v>16.54</v>
          </cell>
        </row>
        <row r="1437">
          <cell r="A1437" t="str">
            <v>74061/002</v>
          </cell>
          <cell r="B1437" t="str">
            <v>TUBO DE COBRE CLASSE "E" 22MM - FORNECIMENTO E INSTALACAO</v>
          </cell>
          <cell r="C1437" t="str">
            <v>M</v>
          </cell>
          <cell r="D1437">
            <v>22.39</v>
          </cell>
        </row>
        <row r="1438">
          <cell r="A1438" t="str">
            <v>74061/003</v>
          </cell>
          <cell r="B1438" t="str">
            <v>TUBO DE COBRE CLASSE "E" 28MM - FORNECIMENTO E INSTALACAO</v>
          </cell>
          <cell r="C1438" t="str">
            <v>M</v>
          </cell>
          <cell r="D1438">
            <v>26.79</v>
          </cell>
        </row>
        <row r="1439">
          <cell r="A1439" t="str">
            <v>74061/004</v>
          </cell>
          <cell r="B1439" t="str">
            <v>TUBO DE COBRE CLASSE "E" 35MM - FORNECIMENTO E INSTALACAO</v>
          </cell>
          <cell r="C1439" t="str">
            <v>M</v>
          </cell>
          <cell r="D1439">
            <v>39</v>
          </cell>
        </row>
        <row r="1440">
          <cell r="A1440" t="str">
            <v>74061/005</v>
          </cell>
          <cell r="B1440" t="str">
            <v>TUBO DE COBRE CLASSE "E" 42MM - FORNECIMENTO E INSTALACAO</v>
          </cell>
          <cell r="C1440" t="str">
            <v>M</v>
          </cell>
          <cell r="D1440">
            <v>61.98</v>
          </cell>
        </row>
        <row r="1441">
          <cell r="A1441" t="str">
            <v>74061/006</v>
          </cell>
          <cell r="B1441" t="str">
            <v>TUBO DE COBRE CLASSE "E" 54MM - FORNECIMENTO E INSTALACAO</v>
          </cell>
          <cell r="C1441" t="str">
            <v>M</v>
          </cell>
          <cell r="D1441">
            <v>76.34</v>
          </cell>
        </row>
        <row r="1442">
          <cell r="A1442" t="str">
            <v>74061/007</v>
          </cell>
          <cell r="B1442" t="str">
            <v>TUBO DE COBRE CLASSE "E" 66MM - FORNECIMENTO E INSTALACAO</v>
          </cell>
          <cell r="C1442" t="str">
            <v>M</v>
          </cell>
          <cell r="D1442">
            <v>106.33</v>
          </cell>
        </row>
        <row r="1443">
          <cell r="A1443" t="str">
            <v>74061/008</v>
          </cell>
          <cell r="B1443" t="str">
            <v>TUBO DE COBRE CLASSE "E" 79MM - FORNECIMENTO E INSTALACAO</v>
          </cell>
          <cell r="C1443" t="str">
            <v>M</v>
          </cell>
          <cell r="D1443">
            <v>150.66</v>
          </cell>
        </row>
        <row r="1444">
          <cell r="A1444" t="str">
            <v>74061/009</v>
          </cell>
          <cell r="B1444" t="str">
            <v>TUBO DE COBRE CLASSE "E" 104MM - FORNECIMENTO E INSTALACAO</v>
          </cell>
          <cell r="C1444" t="str">
            <v>M</v>
          </cell>
          <cell r="D1444">
            <v>215.14</v>
          </cell>
        </row>
        <row r="1445">
          <cell r="A1445">
            <v>74089</v>
          </cell>
          <cell r="B1445" t="str">
            <v>TUBULAÇÃO EM PVC SERIE 'R' C/ JUNTA SOLDADA P/ ESGOTO E AGUAS PLUVIAIS</v>
          </cell>
          <cell r="C1445"/>
          <cell r="D1445"/>
        </row>
        <row r="1446">
          <cell r="A1446" t="str">
            <v>74089/001</v>
          </cell>
          <cell r="B1446" t="str">
            <v>TUBO PVC ESGOTO SÉRIE R DN 100MM JUNTA SOLDADA - FORNECIMENTO E INSTALAÇÃO</v>
          </cell>
          <cell r="C1446" t="str">
            <v>M</v>
          </cell>
          <cell r="D1446">
            <v>18.89</v>
          </cell>
        </row>
        <row r="1447">
          <cell r="A1447">
            <v>74090</v>
          </cell>
          <cell r="B1447" t="str">
            <v>TUBULAÇÃO EM PVC ROSCAVEL C/ CONEXÕES P/ AGUA FRIA</v>
          </cell>
          <cell r="C1447"/>
          <cell r="D1447"/>
        </row>
        <row r="1448">
          <cell r="A1448" t="str">
            <v>74090/001</v>
          </cell>
          <cell r="B1448" t="str">
            <v>TUBO PVC ROSCÁVEL ÁGUA FRIA 3" (75MM), INCLUSIVE CONEXÕES - FORNECIMENTO E INSTALAÇÃ</v>
          </cell>
          <cell r="C1448" t="str">
            <v>M</v>
          </cell>
          <cell r="D1448">
            <v>71.83</v>
          </cell>
        </row>
        <row r="1449">
          <cell r="A1449" t="str">
            <v>74090/002</v>
          </cell>
          <cell r="B1449" t="str">
            <v>TUBO PVC ROSCÁVEL AGUA FRIA 1" (25MM), INCLUSIVE CONEXOES - FORNECIMENTO E INSTALACAO</v>
          </cell>
          <cell r="C1449" t="str">
            <v>M</v>
          </cell>
          <cell r="D1449">
            <v>11.07</v>
          </cell>
        </row>
        <row r="1450">
          <cell r="A1450">
            <v>74165</v>
          </cell>
          <cell r="B1450" t="str">
            <v>TUBULAÇÃO EM PVC C/ CONEXÕES P/ ESGOTO E AGUAS PLUVIAIS</v>
          </cell>
          <cell r="C1450"/>
          <cell r="D1450"/>
        </row>
        <row r="1451">
          <cell r="A1451" t="str">
            <v>74165/001</v>
          </cell>
          <cell r="B1451" t="str">
            <v>TUBO PVC ESGOTO JS PREDIAL DN 40MM, INCLUSIVE CONEXOES - FORNECIMENTOE INSTALACAO</v>
          </cell>
          <cell r="C1451" t="str">
            <v>M</v>
          </cell>
          <cell r="D1451">
            <v>13.96</v>
          </cell>
        </row>
        <row r="1452">
          <cell r="A1452" t="str">
            <v>74165/002</v>
          </cell>
          <cell r="B1452" t="str">
            <v>TUBO PVC ESGOTO PREDIAL DN 50MM, INCLUSIVE CONEXOES - FORNECIMENTO E INSTALACAO</v>
          </cell>
          <cell r="C1452" t="str">
            <v>M</v>
          </cell>
          <cell r="D1452">
            <v>18.940000000000001</v>
          </cell>
        </row>
        <row r="1453">
          <cell r="A1453" t="str">
            <v>74165/003</v>
          </cell>
          <cell r="B1453" t="str">
            <v>TUBO PVC ESGOTO PREDIAL DN 75MM, INCLUSIVE CONEXOES - FORNECIMENTO E INSTALACAO</v>
          </cell>
          <cell r="C1453" t="str">
            <v>M</v>
          </cell>
          <cell r="D1453">
            <v>25.86</v>
          </cell>
        </row>
        <row r="1454">
          <cell r="A1454" t="str">
            <v>74165/004</v>
          </cell>
          <cell r="B1454" t="str">
            <v>TUBO PVC ESGOTO PREDIAL DN 100MM, INCLUSIVE CONEXOES - FORNECIMENTO EINSTALACAO</v>
          </cell>
          <cell r="C1454" t="str">
            <v>M</v>
          </cell>
          <cell r="D1454">
            <v>27.71</v>
          </cell>
        </row>
        <row r="1455">
          <cell r="A1455">
            <v>74168</v>
          </cell>
          <cell r="B1455" t="str">
            <v>TUBULAÇÃO EM PVC SERIE 'R' C/ ANEL DE BORRACHA P/ ESGOTO E AGUAS PLUVIAIS</v>
          </cell>
          <cell r="C1455"/>
          <cell r="D1455"/>
        </row>
        <row r="1456">
          <cell r="A1456" t="str">
            <v>74168/001</v>
          </cell>
          <cell r="B1456" t="str">
            <v>TUBO PVC ESGOTO SERIE R DN 150MM C/ ANEL DE BORRACHA - FORNECIMENTO EINSTALACAO</v>
          </cell>
          <cell r="C1456" t="str">
            <v>M</v>
          </cell>
          <cell r="D1456">
            <v>42.11</v>
          </cell>
        </row>
        <row r="1457">
          <cell r="A1457" t="str">
            <v>74168/002</v>
          </cell>
          <cell r="B1457" t="str">
            <v>TUBO PVC ESGOTO SERIE R DN 100MM C/ ANEL DE BORRACHA - FORNECIMENTO EINSTALACAO</v>
          </cell>
          <cell r="C1457" t="str">
            <v>M</v>
          </cell>
          <cell r="D1457">
            <v>19.36</v>
          </cell>
        </row>
        <row r="1458">
          <cell r="A1458">
            <v>75027</v>
          </cell>
          <cell r="B1458" t="str">
            <v>TUBULAÇÃO EM AÇO PRETO S/ COSTURA C/ CONEXÕES</v>
          </cell>
          <cell r="C1458"/>
          <cell r="D1458"/>
        </row>
        <row r="1459">
          <cell r="A1459" t="str">
            <v>75027/001</v>
          </cell>
          <cell r="B1459" t="str">
            <v>TUBO DE AÇO PRETO 2" SEM COSTURA SCHEDULE 40/NBR 5590, INCLUSIVE CONEXOES - FORNECIMENTO E INSTALACAO</v>
          </cell>
          <cell r="C1459" t="str">
            <v>M</v>
          </cell>
          <cell r="D1459">
            <v>93.3</v>
          </cell>
        </row>
        <row r="1460">
          <cell r="A1460" t="str">
            <v>75027/002</v>
          </cell>
          <cell r="B1460" t="str">
            <v>TUBO DE AÇO PRETO 2.1/2" SEM COSTURA SCHEDULE 40/NBR 5590, INCLUSIVE CONEXOES - FORNECIMENTO E INSTALACAO</v>
          </cell>
          <cell r="C1460" t="str">
            <v>M</v>
          </cell>
          <cell r="D1460">
            <v>103.1</v>
          </cell>
        </row>
        <row r="1461">
          <cell r="A1461" t="str">
            <v>75027/003</v>
          </cell>
          <cell r="B1461" t="str">
            <v>TUBO DE AÇO PRETO 3" SEM COSTURA SCHEDULE 40/NBR 5590, INCLUSIVE CONEXOES - FORNECIMENTO E INSTALACAO</v>
          </cell>
          <cell r="C1461" t="str">
            <v>M</v>
          </cell>
          <cell r="D1461">
            <v>115.57</v>
          </cell>
        </row>
        <row r="1462">
          <cell r="A1462" t="str">
            <v>75027/004</v>
          </cell>
          <cell r="B1462" t="str">
            <v>TUBO DE AÇO PRETO 4" SEM COSTURA SCHEDULE 40/NBR 5590, INCLUSIVE CONEXOES - FORNECIMENTO E INSTALACAO</v>
          </cell>
          <cell r="C1462" t="str">
            <v>M</v>
          </cell>
          <cell r="D1462">
            <v>166.57</v>
          </cell>
        </row>
        <row r="1463">
          <cell r="A1463" t="str">
            <v>75027/005</v>
          </cell>
          <cell r="B1463" t="str">
            <v>TUBO DE AÇO PRETO 6" SEM COSTURA SCHEDULE 40/NBR 5590, INCLUSIVE CONEXÕES - FORNECIMENTO E INSTALAÇÃO</v>
          </cell>
          <cell r="C1463" t="str">
            <v>M</v>
          </cell>
          <cell r="D1463">
            <v>257.63</v>
          </cell>
        </row>
        <row r="1464">
          <cell r="A1464">
            <v>75028</v>
          </cell>
          <cell r="B1464" t="str">
            <v>TUBULAÇÃO CERAMICA C/ REJUNTE DE ARGAMASSA</v>
          </cell>
          <cell r="C1464"/>
          <cell r="D1464"/>
        </row>
        <row r="1465">
          <cell r="A1465" t="str">
            <v>75028/001</v>
          </cell>
          <cell r="B1465" t="str">
            <v>TUBO CERAMICO 75MM REJUNTADO COM ARGAMASSA DE CIMENTO E AREIA TRACO 1:3 - FORNECIMENTO E INSTALACAO</v>
          </cell>
          <cell r="C1465" t="str">
            <v>M</v>
          </cell>
          <cell r="D1465">
            <v>9.6</v>
          </cell>
        </row>
        <row r="1466">
          <cell r="A1466" t="str">
            <v>75028/002</v>
          </cell>
          <cell r="B1466" t="str">
            <v>TUBO CERÂMICO 100MM REJUNTADO COM ARGAMASSA DE CIMENTO E AREIA TRACO 1:3 - FORNECIMENTO E INSTALACAO</v>
          </cell>
          <cell r="C1466" t="str">
            <v>M</v>
          </cell>
          <cell r="D1466">
            <v>9.77</v>
          </cell>
        </row>
        <row r="1467">
          <cell r="A1467" t="str">
            <v>75028/003</v>
          </cell>
          <cell r="B1467" t="str">
            <v>TUBO CERÂMICO 150MM REJUNTADO COM ARGAMASSA DE CIMENTO E AREIA TRACO 1:3 - FORNECIMENTO E INSTALACAO</v>
          </cell>
          <cell r="C1467" t="str">
            <v>M</v>
          </cell>
          <cell r="D1467">
            <v>12</v>
          </cell>
        </row>
        <row r="1468">
          <cell r="A1468" t="str">
            <v>75028/004</v>
          </cell>
          <cell r="B1468" t="str">
            <v>TUBO CERÂMICO 200MM REJUNTADO COM ARGAMASSA DE CIMENTO E AREIA TRACO 1:3 - FORNECIMENTO E INSTALACAO</v>
          </cell>
          <cell r="C1468" t="str">
            <v>M</v>
          </cell>
          <cell r="D1468">
            <v>17.399999999999999</v>
          </cell>
        </row>
        <row r="1469">
          <cell r="A1469" t="str">
            <v>75028/005</v>
          </cell>
          <cell r="B1469" t="str">
            <v>TUBO CERAMICO 250MM REJUNTADO COM ARGAMASSA DE CIMENTO E AREIA TRACO 1:3 - FORNECIMENTO E INSTALACAO</v>
          </cell>
          <cell r="C1469" t="str">
            <v>M</v>
          </cell>
          <cell r="D1469">
            <v>27.04</v>
          </cell>
        </row>
        <row r="1470">
          <cell r="A1470" t="str">
            <v>75028/006</v>
          </cell>
          <cell r="B1470" t="str">
            <v>TUBO CERAMICO 300MM REJUNTADO COM ARGAMASSA DE CIMENTO E AREIA TRACO 1:3 - FORNECIMENTO E INSTALACAO</v>
          </cell>
          <cell r="C1470" t="str">
            <v>M</v>
          </cell>
          <cell r="D1470">
            <v>38.83</v>
          </cell>
        </row>
        <row r="1471">
          <cell r="A1471">
            <v>75030</v>
          </cell>
          <cell r="B1471" t="str">
            <v>TUBULAÇÃO EM PVC SOLDAVEL C/ CONEXÕES P/ AGUA FRIA</v>
          </cell>
          <cell r="C1471"/>
          <cell r="D1471"/>
        </row>
        <row r="1472">
          <cell r="A1472" t="str">
            <v>75030/001</v>
          </cell>
          <cell r="B1472" t="str">
            <v>TUBO PVC SOLDAVEL AGUA FRIA DN 25MM, INCLUSIVE CONEXOES - FORNECIMENTOE INSTALACAO</v>
          </cell>
          <cell r="C1472" t="str">
            <v>M</v>
          </cell>
          <cell r="D1472">
            <v>10.37</v>
          </cell>
        </row>
        <row r="1473">
          <cell r="A1473" t="str">
            <v>75030/002</v>
          </cell>
          <cell r="B1473" t="str">
            <v>TUBO PVC SOLDAVEL AGUA FRIA DN 32MM, INCLUSIVE CONEXOES - FORNECIMENTOE INSTALACAO</v>
          </cell>
          <cell r="C1473" t="str">
            <v>M</v>
          </cell>
          <cell r="D1473">
            <v>15.3</v>
          </cell>
        </row>
        <row r="1474">
          <cell r="A1474" t="str">
            <v>75030/003</v>
          </cell>
          <cell r="B1474" t="str">
            <v>TUBO PVC SOLDAVEL AGUA FRIA DN 40MM, INCLUSIVE CONEXOES - FORNECIMENTOE INSTALACAO</v>
          </cell>
          <cell r="C1474" t="str">
            <v>M</v>
          </cell>
          <cell r="D1474">
            <v>18.93</v>
          </cell>
        </row>
        <row r="1475">
          <cell r="A1475" t="str">
            <v>75030/004</v>
          </cell>
          <cell r="B1475" t="str">
            <v>TUBO PVC SOLDAVEL AGUA FRIA DN 50MM, INCLUSIVE CONEXOES - FORNECIMENTOE INSTALACAO</v>
          </cell>
          <cell r="C1475" t="str">
            <v>M</v>
          </cell>
          <cell r="D1475">
            <v>21.63</v>
          </cell>
        </row>
        <row r="1476">
          <cell r="A1476" t="str">
            <v>75030/005</v>
          </cell>
          <cell r="B1476" t="str">
            <v>TUBO PVC SOLDAVEL AGUA FRIA DN 60MM, INCLUSIVE CONEXOES - FORNECIMENTOE INSTALACAO</v>
          </cell>
          <cell r="C1476" t="str">
            <v>M</v>
          </cell>
          <cell r="D1476">
            <v>33.15</v>
          </cell>
        </row>
        <row r="1477">
          <cell r="A1477" t="str">
            <v>75030/006</v>
          </cell>
          <cell r="B1477" t="str">
            <v>TUBO PVC SOLDAVEL AGUA FRIA DN 75MM, INCLUSIVE CONEXOES - FORNECIMENTOE INSTALACAO</v>
          </cell>
          <cell r="C1477" t="str">
            <v>M</v>
          </cell>
          <cell r="D1477">
            <v>48.08</v>
          </cell>
        </row>
        <row r="1478">
          <cell r="A1478" t="str">
            <v>75030/007</v>
          </cell>
          <cell r="B1478" t="str">
            <v>TUBO PVC SOLDAVEL AGUA FRIA DN 85MM, INCLUSIVE CONEXOES - FORNECIMENTOE INSTALACAO</v>
          </cell>
          <cell r="C1478" t="str">
            <v>M</v>
          </cell>
          <cell r="D1478">
            <v>57.75</v>
          </cell>
        </row>
        <row r="1479">
          <cell r="A1479">
            <v>75031</v>
          </cell>
          <cell r="B1479" t="str">
            <v>TUBULAÇÃO EM CPVC S/ CONEXÕES P/ AGUA QUENTE</v>
          </cell>
          <cell r="C1479"/>
          <cell r="D1479"/>
        </row>
        <row r="1480">
          <cell r="A1480" t="str">
            <v>75031/001</v>
          </cell>
          <cell r="B1480" t="str">
            <v>TUBO CPVC 15MM - FORNECIMENTO E INSTALACAO</v>
          </cell>
          <cell r="C1480" t="str">
            <v>M</v>
          </cell>
          <cell r="D1480">
            <v>8.1999999999999993</v>
          </cell>
        </row>
        <row r="1481">
          <cell r="A1481" t="str">
            <v>75031/002</v>
          </cell>
          <cell r="B1481" t="str">
            <v>TUBO CPVC 22MM - FORNECIMENTO E INSTALACAO</v>
          </cell>
          <cell r="C1481" t="str">
            <v>M</v>
          </cell>
          <cell r="D1481">
            <v>13.42</v>
          </cell>
        </row>
        <row r="1482">
          <cell r="A1482" t="str">
            <v>75031/003</v>
          </cell>
          <cell r="B1482" t="str">
            <v>TUBO CPVC 28MM - FORNECIMENTO E INSTALACAO</v>
          </cell>
          <cell r="C1482" t="str">
            <v>M</v>
          </cell>
          <cell r="D1482">
            <v>20.59</v>
          </cell>
        </row>
        <row r="1483">
          <cell r="A1483">
            <v>75051</v>
          </cell>
          <cell r="B1483" t="str">
            <v>TUBULAÇÃO EM PVC SOLDAVEL S/ CONEXÕES P/ AGUA FRIA</v>
          </cell>
          <cell r="C1483"/>
          <cell r="D1483"/>
        </row>
        <row r="1484">
          <cell r="A1484" t="str">
            <v>75051/001</v>
          </cell>
          <cell r="B1484" t="str">
            <v>TUBO DE PVC SOLDAVEL, SEM CONEXOES 20MM - FORNECIMENTO E INSTALACAO</v>
          </cell>
          <cell r="C1484" t="str">
            <v>M</v>
          </cell>
          <cell r="D1484">
            <v>3.27</v>
          </cell>
        </row>
        <row r="1485">
          <cell r="A1485" t="str">
            <v>75051/002</v>
          </cell>
          <cell r="B1485" t="str">
            <v>TUBO DE PVC SOLDAVEL, SEM CONEXOES 25MM - FORNECIMENTO E INSTALACAO</v>
          </cell>
          <cell r="C1485" t="str">
            <v>M</v>
          </cell>
          <cell r="D1485">
            <v>4.18</v>
          </cell>
        </row>
        <row r="1486">
          <cell r="A1486" t="str">
            <v>75051/003</v>
          </cell>
          <cell r="B1486" t="str">
            <v>TUBO DE PVC SOLDAVEL, SEM CONEXOES 32MM - FORNECIMENTO E INSTALACAO</v>
          </cell>
          <cell r="C1486" t="str">
            <v>M</v>
          </cell>
          <cell r="D1486">
            <v>7.21</v>
          </cell>
        </row>
        <row r="1487">
          <cell r="A1487" t="str">
            <v>75051/004</v>
          </cell>
          <cell r="B1487" t="str">
            <v>TUBO DE PVC SOLDAVEL, SEM CONEXOES 40MM - FORNECIMENTO E INSTALACAO</v>
          </cell>
          <cell r="C1487" t="str">
            <v>M</v>
          </cell>
          <cell r="D1487">
            <v>10.199999999999999</v>
          </cell>
        </row>
        <row r="1488">
          <cell r="A1488" t="str">
            <v>75051/005</v>
          </cell>
          <cell r="B1488" t="str">
            <v>TUBO DE PVC SOLDAVEL, SEM CONEXOES 50MM - FORNECIMENTO E INSTALACAO</v>
          </cell>
          <cell r="C1488" t="str">
            <v>M</v>
          </cell>
          <cell r="D1488">
            <v>12.05</v>
          </cell>
        </row>
        <row r="1489">
          <cell r="A1489" t="str">
            <v>75051/006</v>
          </cell>
          <cell r="B1489" t="str">
            <v>TUBO DE PVC SOLDAVEL, SEM CONEXOES 60MM - FORNECIMENTO E INSTALACAO</v>
          </cell>
          <cell r="C1489" t="str">
            <v>M</v>
          </cell>
          <cell r="D1489">
            <v>20.03</v>
          </cell>
        </row>
        <row r="1490">
          <cell r="A1490" t="str">
            <v>75051/007</v>
          </cell>
          <cell r="B1490" t="str">
            <v>TUBO DE PVC SOLDAVEL, SEM CONEXOES 85MM - FORNECIMENTO E INSTALACAO</v>
          </cell>
          <cell r="C1490" t="str">
            <v>M</v>
          </cell>
          <cell r="D1490">
            <v>39.1</v>
          </cell>
        </row>
        <row r="1491">
          <cell r="A1491">
            <v>180</v>
          </cell>
          <cell r="B1491" t="str">
            <v>CONEXOES</v>
          </cell>
          <cell r="C1491"/>
          <cell r="D1491"/>
        </row>
        <row r="1492">
          <cell r="A1492">
            <v>72291</v>
          </cell>
          <cell r="B1492" t="str">
            <v>CAIXA SIFONADA EM PVC 150X185X75MM SIMPLES - FORNECIMENTO E INSTALAÇÃO</v>
          </cell>
          <cell r="C1492" t="str">
            <v>UN</v>
          </cell>
          <cell r="D1492">
            <v>33.44</v>
          </cell>
        </row>
        <row r="1493">
          <cell r="A1493">
            <v>72293</v>
          </cell>
          <cell r="B1493" t="str">
            <v>CAP PVC ESGOTO 50MM (TAMPÃO) - FORNECIMENTO E INSTALAÇÃO</v>
          </cell>
          <cell r="C1493" t="str">
            <v>UN</v>
          </cell>
          <cell r="D1493">
            <v>4.24</v>
          </cell>
        </row>
        <row r="1494">
          <cell r="A1494">
            <v>72294</v>
          </cell>
          <cell r="B1494" t="str">
            <v>CAP PVC ESGOTO 75MM (TAMPÃO) - FORNECIMENTO E INSTALAÇÃO</v>
          </cell>
          <cell r="C1494" t="str">
            <v>UN</v>
          </cell>
          <cell r="D1494">
            <v>6.72</v>
          </cell>
        </row>
        <row r="1495">
          <cell r="A1495">
            <v>72295</v>
          </cell>
          <cell r="B1495" t="str">
            <v>CAP PVC ESGOTO 100MM (TAMPÃO) - FORNECIMENTO E INSTALAÇÃO</v>
          </cell>
          <cell r="C1495" t="str">
            <v>UN</v>
          </cell>
          <cell r="D1495">
            <v>9.1300000000000008</v>
          </cell>
        </row>
        <row r="1496">
          <cell r="A1496">
            <v>72297</v>
          </cell>
          <cell r="B1496" t="str">
            <v>COTOVELO DE AÇO GALVANIZADO 1.1/2" - FORNECIMENTO E INSTALAÇÃO</v>
          </cell>
          <cell r="C1496" t="str">
            <v>UN</v>
          </cell>
          <cell r="D1496">
            <v>28.86</v>
          </cell>
        </row>
        <row r="1497">
          <cell r="A1497">
            <v>72298</v>
          </cell>
          <cell r="B1497" t="str">
            <v>COTOVELO DE AÇO GALVANIZADO 1.1/4" - FORNECIMENTO E INSTALAÇÃO</v>
          </cell>
          <cell r="C1497" t="str">
            <v>UN</v>
          </cell>
          <cell r="D1497">
            <v>22.55</v>
          </cell>
        </row>
        <row r="1498">
          <cell r="A1498">
            <v>72300</v>
          </cell>
          <cell r="B1498" t="str">
            <v>COTOVELO DE AÇO GALVANIZADO 1" - FORNECIMENTO E INSTALAÇÃO</v>
          </cell>
          <cell r="C1498" t="str">
            <v>UN</v>
          </cell>
          <cell r="D1498">
            <v>14.52</v>
          </cell>
        </row>
        <row r="1499">
          <cell r="A1499">
            <v>72301</v>
          </cell>
          <cell r="B1499" t="str">
            <v>COTOVELO DE AÇO GALVANIZADO 1/2" - FORNECIMENTO E INSTALAÇÃO</v>
          </cell>
          <cell r="C1499" t="str">
            <v>UN</v>
          </cell>
          <cell r="D1499">
            <v>10.53</v>
          </cell>
        </row>
        <row r="1500">
          <cell r="A1500">
            <v>72302</v>
          </cell>
          <cell r="B1500" t="str">
            <v>COTOVELO DE AÇO GALVANIZADO 2.1/2"</v>
          </cell>
          <cell r="C1500" t="str">
            <v>UN</v>
          </cell>
          <cell r="D1500">
            <v>66.28</v>
          </cell>
        </row>
        <row r="1501">
          <cell r="A1501">
            <v>72303</v>
          </cell>
          <cell r="B1501" t="str">
            <v>COTOVELO DE AÇO GALVANIZADO 2.1/2" - FORNECIMENTO E INSTALAÇÃO</v>
          </cell>
          <cell r="C1501" t="str">
            <v>UN</v>
          </cell>
          <cell r="D1501">
            <v>39.44</v>
          </cell>
        </row>
        <row r="1502">
          <cell r="A1502">
            <v>72304</v>
          </cell>
          <cell r="B1502" t="str">
            <v>COTOVELO DE AÇO GALVANIZADO 3" - FORNECIMENTO E INSTALAÇÃO</v>
          </cell>
          <cell r="C1502" t="str">
            <v>UN</v>
          </cell>
          <cell r="D1502">
            <v>86.4</v>
          </cell>
        </row>
        <row r="1503">
          <cell r="A1503">
            <v>72305</v>
          </cell>
          <cell r="B1503" t="str">
            <v>COTOVELO DE AÇO GALVANIZADO 3/4" - FORNECIMENTO E INSTALAÇÃO</v>
          </cell>
          <cell r="C1503" t="str">
            <v>UN</v>
          </cell>
          <cell r="D1503">
            <v>11.98</v>
          </cell>
        </row>
        <row r="1504">
          <cell r="A1504">
            <v>72306</v>
          </cell>
          <cell r="B1504" t="str">
            <v>COTOVELO DE AÇO GALVANIZADO 4" - FORNECIMENTO E INSTALAÇÃO</v>
          </cell>
          <cell r="C1504" t="str">
            <v>UN</v>
          </cell>
          <cell r="D1504">
            <v>144.58000000000001</v>
          </cell>
        </row>
        <row r="1505">
          <cell r="A1505">
            <v>72307</v>
          </cell>
          <cell r="B1505" t="str">
            <v>COTOVELO DE AÇO GALVANIZADO 5" - FORNECIMENTO E INSTALAÇÃO</v>
          </cell>
          <cell r="C1505" t="str">
            <v>UN</v>
          </cell>
          <cell r="D1505">
            <v>343.61</v>
          </cell>
        </row>
        <row r="1506">
          <cell r="A1506">
            <v>72313</v>
          </cell>
          <cell r="B1506" t="str">
            <v>COTOVELO DE AÇO GALVANIZADO 6" - FORNECIMENTO E INSTALAÇÃO</v>
          </cell>
          <cell r="C1506" t="str">
            <v>UN</v>
          </cell>
          <cell r="D1506">
            <v>426.27</v>
          </cell>
        </row>
        <row r="1507">
          <cell r="A1507">
            <v>72314</v>
          </cell>
          <cell r="B1507" t="str">
            <v>COTOVELO DE COBRE 42MM, LIGAÇÃO SOLDADA - FORNECIMENTO E INSTALAÇÃO</v>
          </cell>
          <cell r="C1507" t="str">
            <v>UN</v>
          </cell>
          <cell r="D1507">
            <v>45.5</v>
          </cell>
        </row>
        <row r="1508">
          <cell r="A1508">
            <v>72317</v>
          </cell>
          <cell r="B1508" t="str">
            <v>COTOVELO DE COBRE 54MM, LIGAÇÃO SOLDADA - FORNECIMENTO E INSTALAÇÃO</v>
          </cell>
          <cell r="C1508" t="str">
            <v>UN</v>
          </cell>
          <cell r="D1508">
            <v>65.23</v>
          </cell>
        </row>
        <row r="1509">
          <cell r="A1509">
            <v>72318</v>
          </cell>
          <cell r="B1509" t="str">
            <v>COTOVELO DE COBRE 66MM, LIGAÇÃO SOLDADA - FORNECIMENTO E INSTALAÇÃO</v>
          </cell>
          <cell r="C1509" t="str">
            <v>UN</v>
          </cell>
          <cell r="D1509">
            <v>184.36</v>
          </cell>
        </row>
        <row r="1510">
          <cell r="A1510">
            <v>72320</v>
          </cell>
          <cell r="B1510" t="str">
            <v>COTOVELO DE COBRE 79MM, LIGAÇÃO SOLDADA - FORNECIMENTO E INSTALAÇÃO</v>
          </cell>
          <cell r="C1510" t="str">
            <v>UN</v>
          </cell>
          <cell r="D1510">
            <v>219.45</v>
          </cell>
        </row>
        <row r="1511">
          <cell r="A1511">
            <v>72431</v>
          </cell>
          <cell r="B1511" t="str">
            <v>TE DE PVC ROSQUEAVEL AGUA FRIA 1.1/2" - FORNECIMENTO E INSTALACAO</v>
          </cell>
          <cell r="C1511" t="str">
            <v>UN</v>
          </cell>
          <cell r="D1511">
            <v>17.34</v>
          </cell>
        </row>
        <row r="1512">
          <cell r="A1512">
            <v>72432</v>
          </cell>
          <cell r="B1512" t="str">
            <v>TE DE PVC ROSQUEAVEL AGUA FRIA 1.1/4" - FORNECIMENTO E INSTALACAO</v>
          </cell>
          <cell r="C1512" t="str">
            <v>UN</v>
          </cell>
          <cell r="D1512">
            <v>15.97</v>
          </cell>
        </row>
        <row r="1513">
          <cell r="A1513">
            <v>72433</v>
          </cell>
          <cell r="B1513" t="str">
            <v>TE DE PVC ROSQUEAVEL AGUA FRIA 1" - FORNECIMENTO E INSTALACAO</v>
          </cell>
          <cell r="C1513" t="str">
            <v>UN</v>
          </cell>
          <cell r="D1513">
            <v>8.92</v>
          </cell>
        </row>
        <row r="1514">
          <cell r="A1514">
            <v>72434</v>
          </cell>
          <cell r="B1514" t="str">
            <v>TE DE PVC ROSQUEAVEL AGUA FRIA 1/2" - FORNECIMENTO E INSTALACAO</v>
          </cell>
          <cell r="C1514" t="str">
            <v>UN</v>
          </cell>
          <cell r="D1514">
            <v>4.58</v>
          </cell>
        </row>
        <row r="1515">
          <cell r="A1515">
            <v>72435</v>
          </cell>
          <cell r="B1515" t="str">
            <v>TE DE PVC ROSQUEAVEL AGUA FRIA 2" - FORNECIMENTO E INSTALACAO</v>
          </cell>
          <cell r="C1515" t="str">
            <v>UN</v>
          </cell>
          <cell r="D1515">
            <v>27.93</v>
          </cell>
        </row>
        <row r="1516">
          <cell r="A1516">
            <v>72436</v>
          </cell>
          <cell r="B1516" t="str">
            <v>TE DE PVC ROSQUEAVEL AGUA FRIA 3/4" - FORNECIMENTO E INSTALACAO</v>
          </cell>
          <cell r="C1516" t="str">
            <v>UN</v>
          </cell>
          <cell r="D1516">
            <v>5.21</v>
          </cell>
        </row>
        <row r="1517">
          <cell r="A1517">
            <v>72437</v>
          </cell>
          <cell r="B1517" t="str">
            <v>TE DE PVC SOLDAVEL AGUA FRIA 110MM - FORNECIMENTO E INSTALACAO</v>
          </cell>
          <cell r="C1517" t="str">
            <v>UN</v>
          </cell>
          <cell r="D1517">
            <v>111.84</v>
          </cell>
        </row>
        <row r="1518">
          <cell r="A1518">
            <v>72438</v>
          </cell>
          <cell r="B1518" t="str">
            <v>TE DE PVC SOLDAVEL AGUA FRIA 20MM - FORNECIMENTO E INSTALACAO</v>
          </cell>
          <cell r="C1518" t="str">
            <v>UN</v>
          </cell>
          <cell r="D1518">
            <v>3.68</v>
          </cell>
        </row>
        <row r="1519">
          <cell r="A1519">
            <v>72439</v>
          </cell>
          <cell r="B1519" t="str">
            <v>TE DE PVC SOLDAVEL AGUA FRIA 25MM - FORNECIMENTO E INSTALACAO</v>
          </cell>
          <cell r="C1519" t="str">
            <v>UN</v>
          </cell>
          <cell r="D1519">
            <v>4.0199999999999996</v>
          </cell>
        </row>
        <row r="1520">
          <cell r="A1520">
            <v>72440</v>
          </cell>
          <cell r="B1520" t="str">
            <v>TE DE PVC SOLDAVEL AGUA FRIA 32MM - FORNECIMENTO E INSTALACAO</v>
          </cell>
          <cell r="C1520" t="str">
            <v>UN</v>
          </cell>
          <cell r="D1520">
            <v>5.64</v>
          </cell>
        </row>
        <row r="1521">
          <cell r="A1521">
            <v>72441</v>
          </cell>
          <cell r="B1521" t="str">
            <v>TE DE PVC SOLDAVEL AGUA FRIA 40MM - FORNECIMENTO E INSTALACAO</v>
          </cell>
          <cell r="C1521" t="str">
            <v>UN</v>
          </cell>
          <cell r="D1521">
            <v>9.6999999999999993</v>
          </cell>
        </row>
        <row r="1522">
          <cell r="A1522">
            <v>72442</v>
          </cell>
          <cell r="B1522" t="str">
            <v>TE DE PVC SOLDAVEL AGUA FRIA 50MM - FORNECIMENTO E INSTALACAO</v>
          </cell>
          <cell r="C1522" t="str">
            <v>UN</v>
          </cell>
          <cell r="D1522">
            <v>10.81</v>
          </cell>
        </row>
        <row r="1523">
          <cell r="A1523">
            <v>72443</v>
          </cell>
          <cell r="B1523" t="str">
            <v>TE DE PVC SOLDAVEL AGUA FRIA 60MM - FORNECIMENTO E INSTALACAO</v>
          </cell>
          <cell r="C1523" t="str">
            <v>UN</v>
          </cell>
          <cell r="D1523">
            <v>27.45</v>
          </cell>
        </row>
        <row r="1524">
          <cell r="A1524">
            <v>72444</v>
          </cell>
          <cell r="B1524" t="str">
            <v>TE DE PVC SOLDAVEL AGUA FRIA 75MM - FORNECIMENTO E INSTALACAO</v>
          </cell>
          <cell r="C1524" t="str">
            <v>UN</v>
          </cell>
          <cell r="D1524">
            <v>43.14</v>
          </cell>
        </row>
        <row r="1525">
          <cell r="A1525">
            <v>72445</v>
          </cell>
          <cell r="B1525" t="str">
            <v>TE DE PVC SOLDAVEL AGUA FRIA 85MM - FORNECIMENTO E INSTALACAO</v>
          </cell>
          <cell r="C1525" t="str">
            <v>UN</v>
          </cell>
          <cell r="D1525">
            <v>57.76</v>
          </cell>
        </row>
        <row r="1526">
          <cell r="A1526">
            <v>72446</v>
          </cell>
          <cell r="B1526" t="str">
            <v>TE REDUÇÃO PVC ROSQUEAVEL AGUA FRIA 1.1/2X3/4" - FORNECIMENTO E INSTALACAO</v>
          </cell>
          <cell r="C1526" t="str">
            <v>UN</v>
          </cell>
          <cell r="D1526">
            <v>14.99</v>
          </cell>
        </row>
        <row r="1527">
          <cell r="A1527">
            <v>72447</v>
          </cell>
          <cell r="B1527" t="str">
            <v>TE REDUÇÃO PVC ROSQUEAVEL AGUA FRIA 1X3/4" - FORNECIMENTO E INSTALACAO</v>
          </cell>
          <cell r="C1527" t="str">
            <v>UN</v>
          </cell>
          <cell r="D1527">
            <v>8.35</v>
          </cell>
        </row>
        <row r="1528">
          <cell r="A1528">
            <v>72448</v>
          </cell>
          <cell r="B1528" t="str">
            <v>TE REDUÇÃO PVC ROSQUEAVEL AGUA FRIA 3/4X1/2" - FORNECIMENTO E INSTALACAO</v>
          </cell>
          <cell r="C1528" t="str">
            <v>UN</v>
          </cell>
          <cell r="D1528">
            <v>6.25</v>
          </cell>
        </row>
        <row r="1529">
          <cell r="A1529">
            <v>72449</v>
          </cell>
          <cell r="B1529" t="str">
            <v>TE REDUÇÃO PVC SOLDAVEL AGUA FRIA 110X60MM - FORNECIMENTO E INSTALACAO</v>
          </cell>
          <cell r="C1529" t="str">
            <v>UN</v>
          </cell>
          <cell r="D1529">
            <v>75.19</v>
          </cell>
        </row>
        <row r="1530">
          <cell r="A1530">
            <v>72450</v>
          </cell>
          <cell r="B1530" t="str">
            <v>TE REDUÇÃO PVC SOLDAVEL AGUA FRIA 25X20MM - FORNECIMENTO E INSTALACAO</v>
          </cell>
          <cell r="C1530" t="str">
            <v>UN</v>
          </cell>
          <cell r="D1530">
            <v>4.95</v>
          </cell>
        </row>
        <row r="1531">
          <cell r="A1531">
            <v>72451</v>
          </cell>
          <cell r="B1531" t="str">
            <v>TE REDUÇÃO PVC SOLDAVEL AGUA FRIA 32X25MM - FORNECIMENTO E INSTALACAO</v>
          </cell>
          <cell r="C1531" t="str">
            <v>UN</v>
          </cell>
          <cell r="D1531">
            <v>7.3</v>
          </cell>
        </row>
        <row r="1532">
          <cell r="A1532">
            <v>72452</v>
          </cell>
          <cell r="B1532" t="str">
            <v>TE REDUÇÃO PVC SOLDAVEL AGUA FRIA 40X32MM - FORNECIMENTO E INSTALACAO</v>
          </cell>
          <cell r="C1532" t="str">
            <v>UN</v>
          </cell>
          <cell r="D1532">
            <v>8.7899999999999991</v>
          </cell>
        </row>
        <row r="1533">
          <cell r="A1533">
            <v>72453</v>
          </cell>
          <cell r="B1533" t="str">
            <v>TE REDUÇÃO PVC SOLDAVEL AGUA FRIA 50X20MM - FORNECIMENTO E INSTALACAO</v>
          </cell>
          <cell r="C1533" t="str">
            <v>UN</v>
          </cell>
          <cell r="D1533">
            <v>11.11</v>
          </cell>
        </row>
        <row r="1534">
          <cell r="A1534">
            <v>72454</v>
          </cell>
          <cell r="B1534" t="str">
            <v>TE REDUÇÃO PVC SOLDAVEL AGUA FRIA 50X25MM - FORNECIMENTO E INSTALACAO</v>
          </cell>
          <cell r="C1534" t="str">
            <v>UN</v>
          </cell>
          <cell r="D1534">
            <v>11.13</v>
          </cell>
        </row>
        <row r="1535">
          <cell r="A1535">
            <v>72455</v>
          </cell>
          <cell r="B1535" t="str">
            <v>TE REDUÇÃO PVC SOLDAVEL AGUA FRIA 50X32MM - FORNECIMENTO E INSTALACAO</v>
          </cell>
          <cell r="C1535" t="str">
            <v>UN</v>
          </cell>
          <cell r="D1535">
            <v>14.6</v>
          </cell>
        </row>
        <row r="1536">
          <cell r="A1536">
            <v>72456</v>
          </cell>
          <cell r="B1536" t="str">
            <v>TE REDUÇÃO PVC SOLDAVEL AGUA FRIA 50X40MM - FORNECIMENTO E INSTALACAO</v>
          </cell>
          <cell r="C1536" t="str">
            <v>UN</v>
          </cell>
          <cell r="D1536">
            <v>17.190000000000001</v>
          </cell>
        </row>
        <row r="1537">
          <cell r="A1537">
            <v>72457</v>
          </cell>
          <cell r="B1537" t="str">
            <v>TE REDUCAO PVC SOLDAVEL AGUA FRIA 75X50MM - FORNECIMENTO E INSTALACAO</v>
          </cell>
          <cell r="C1537" t="str">
            <v>UN</v>
          </cell>
          <cell r="D1537">
            <v>31.8</v>
          </cell>
        </row>
        <row r="1538">
          <cell r="A1538">
            <v>72458</v>
          </cell>
          <cell r="B1538" t="str">
            <v>TE REDUCAO PVC SOLDAVEL AGUA FRIA 85X60MM - FORNECIMENTO E INSTALACAO</v>
          </cell>
          <cell r="C1538" t="str">
            <v>UN</v>
          </cell>
          <cell r="D1538">
            <v>61.29</v>
          </cell>
        </row>
        <row r="1539">
          <cell r="A1539">
            <v>72459</v>
          </cell>
          <cell r="B1539" t="str">
            <v>TE SANITARIO 100X100MM, JUNTA SOLDADA - FORNECIMENTO E INSTALACAO</v>
          </cell>
          <cell r="C1539" t="str">
            <v>UN</v>
          </cell>
          <cell r="D1539">
            <v>19.93</v>
          </cell>
        </row>
        <row r="1540">
          <cell r="A1540">
            <v>72460</v>
          </cell>
          <cell r="B1540" t="str">
            <v>TE SANITARIO 100X100MM, COM ANEIS - FORNECIMENTO E INSTALACAO</v>
          </cell>
          <cell r="C1540" t="str">
            <v>UN</v>
          </cell>
          <cell r="D1540">
            <v>24.32</v>
          </cell>
        </row>
        <row r="1541">
          <cell r="A1541">
            <v>72461</v>
          </cell>
          <cell r="B1541" t="str">
            <v>TE SANITARIO 100X50MM, COM ANÉIS - FORNECIMENTO E INSTALACAO</v>
          </cell>
          <cell r="C1541" t="str">
            <v>UN</v>
          </cell>
          <cell r="D1541">
            <v>21.39</v>
          </cell>
        </row>
        <row r="1542">
          <cell r="A1542">
            <v>72462</v>
          </cell>
          <cell r="B1542" t="str">
            <v>TE SANITARIO 100X75MM, COM ANÉIS - FORNECIMENTO E INSTALACAO</v>
          </cell>
          <cell r="C1542" t="str">
            <v>UN</v>
          </cell>
          <cell r="D1542">
            <v>21.77</v>
          </cell>
        </row>
        <row r="1543">
          <cell r="A1543">
            <v>72463</v>
          </cell>
          <cell r="B1543" t="str">
            <v>TE SANITARIO 50X50MM, JUNTA SOLDADA - FORNECIMENTO E INSTALACAO</v>
          </cell>
          <cell r="C1543" t="str">
            <v>UN</v>
          </cell>
          <cell r="D1543">
            <v>9.9499999999999993</v>
          </cell>
        </row>
        <row r="1544">
          <cell r="A1544">
            <v>72464</v>
          </cell>
          <cell r="B1544" t="str">
            <v>TE SANITARIO 50X50MM, COM ANÉIS - FORNECIMENTO E INSTALACAO</v>
          </cell>
          <cell r="C1544" t="str">
            <v>UN</v>
          </cell>
          <cell r="D1544">
            <v>12.25</v>
          </cell>
        </row>
        <row r="1545">
          <cell r="A1545">
            <v>72465</v>
          </cell>
          <cell r="B1545" t="str">
            <v>TE SANITARIO 75X50MM, COM ANÉIS - FORNECIMENTO E INSTALACAO</v>
          </cell>
          <cell r="C1545" t="str">
            <v>UN</v>
          </cell>
          <cell r="D1545">
            <v>17.149999999999999</v>
          </cell>
        </row>
        <row r="1546">
          <cell r="A1546">
            <v>72466</v>
          </cell>
          <cell r="B1546" t="str">
            <v>TE SANITARIO 75X75MM, JUNTA SOLDADA - FORNECIMENTO E INSTALACAO</v>
          </cell>
          <cell r="C1546" t="str">
            <v>UN</v>
          </cell>
          <cell r="D1546">
            <v>17.940000000000001</v>
          </cell>
        </row>
        <row r="1547">
          <cell r="A1547">
            <v>72467</v>
          </cell>
          <cell r="B1547" t="str">
            <v>TE SANITARIO 75X75MM, COM ANEIS - FORNECIMENTO E INSTALACAO</v>
          </cell>
          <cell r="C1547" t="str">
            <v>UN</v>
          </cell>
          <cell r="D1547">
            <v>22.28</v>
          </cell>
        </row>
        <row r="1548">
          <cell r="A1548">
            <v>72474</v>
          </cell>
          <cell r="B1548" t="str">
            <v>UNIAO DE ACO GALVANIZADO 1.1/2" - FORNECIMENTO E INSTALACAO</v>
          </cell>
          <cell r="C1548" t="str">
            <v>UN</v>
          </cell>
          <cell r="D1548">
            <v>47.63</v>
          </cell>
        </row>
        <row r="1549">
          <cell r="A1549">
            <v>72475</v>
          </cell>
          <cell r="B1549" t="str">
            <v>UNIAO DE ACO GALVANIZADO 1.1/4" - FORNECIMENTO E INSTALACAO</v>
          </cell>
          <cell r="C1549" t="str">
            <v>UN</v>
          </cell>
          <cell r="D1549">
            <v>41.48</v>
          </cell>
        </row>
        <row r="1550">
          <cell r="A1550">
            <v>72476</v>
          </cell>
          <cell r="B1550" t="str">
            <v>UNIAO DE ACO GALVANIZADO 1" - FORNECIMENTO E INSTALACAO</v>
          </cell>
          <cell r="C1550" t="str">
            <v>UN</v>
          </cell>
          <cell r="D1550">
            <v>28.98</v>
          </cell>
        </row>
        <row r="1551">
          <cell r="A1551">
            <v>72477</v>
          </cell>
          <cell r="B1551" t="str">
            <v>UNIAO DE ACO GALVANIZADO 1/2" - FORNECIMENTO E INSTALACAO</v>
          </cell>
          <cell r="C1551" t="str">
            <v>UN</v>
          </cell>
          <cell r="D1551">
            <v>20.02</v>
          </cell>
        </row>
        <row r="1552">
          <cell r="A1552">
            <v>72478</v>
          </cell>
          <cell r="B1552" t="str">
            <v>UNIAO DE ACO GALVANIZADO 2.1/2" - FORNECIMENTO E INSTALACAO</v>
          </cell>
          <cell r="C1552" t="str">
            <v>UN</v>
          </cell>
          <cell r="D1552">
            <v>104.42</v>
          </cell>
        </row>
        <row r="1553">
          <cell r="A1553">
            <v>72479</v>
          </cell>
          <cell r="B1553" t="str">
            <v>UNIAO DE ACO GALVANIZADO 2" - FORNECIMENTO E INSTALACAO</v>
          </cell>
          <cell r="C1553" t="str">
            <v>UN</v>
          </cell>
          <cell r="D1553">
            <v>69.41</v>
          </cell>
        </row>
        <row r="1554">
          <cell r="A1554">
            <v>72480</v>
          </cell>
          <cell r="B1554" t="str">
            <v>UNIAO DE ACO GALVANIZADO 3" - FORNECIMENTO E INSTALACAO</v>
          </cell>
          <cell r="C1554" t="str">
            <v>UN</v>
          </cell>
          <cell r="D1554">
            <v>151.6</v>
          </cell>
        </row>
        <row r="1555">
          <cell r="A1555">
            <v>72481</v>
          </cell>
          <cell r="B1555" t="str">
            <v>UNIAO DE ACO GALVANIZADO 3/4" - FORNECIMENTO E INSTALACAO</v>
          </cell>
          <cell r="C1555" t="str">
            <v>UN</v>
          </cell>
          <cell r="D1555">
            <v>26.02</v>
          </cell>
        </row>
        <row r="1556">
          <cell r="A1556">
            <v>72482</v>
          </cell>
          <cell r="B1556" t="str">
            <v>UNIAO DE ACO GALVANIZADO 4" - FORNECIMENTO E INSTALACAO</v>
          </cell>
          <cell r="C1556" t="str">
            <v>UN</v>
          </cell>
          <cell r="D1556">
            <v>201.49</v>
          </cell>
        </row>
        <row r="1557">
          <cell r="A1557">
            <v>72539</v>
          </cell>
          <cell r="B1557" t="str">
            <v>CURVA PVC 90º ESGOTO 100X50MM COM VISITA - FORNECIMENTO E INSTALACAO</v>
          </cell>
          <cell r="C1557" t="str">
            <v>UN</v>
          </cell>
          <cell r="D1557">
            <v>16.64</v>
          </cell>
        </row>
        <row r="1558">
          <cell r="A1558">
            <v>72540</v>
          </cell>
          <cell r="B1558" t="str">
            <v>CURVA PVC 90º ESGOTO 100X75MM COM VISITA - FORNECIMENTO E INSTALACAO</v>
          </cell>
          <cell r="C1558" t="str">
            <v>UN</v>
          </cell>
          <cell r="D1558">
            <v>37.380000000000003</v>
          </cell>
        </row>
        <row r="1559">
          <cell r="A1559">
            <v>72541</v>
          </cell>
          <cell r="B1559" t="str">
            <v>CURVA PVC CURTA 90º ESGOTO 100MM - FORNECIMENTO E INSTALACAO</v>
          </cell>
          <cell r="C1559" t="str">
            <v>UN</v>
          </cell>
          <cell r="D1559">
            <v>20.64</v>
          </cell>
        </row>
        <row r="1560">
          <cell r="A1560">
            <v>72542</v>
          </cell>
          <cell r="B1560" t="str">
            <v>CURVA PVC LONGA 90º ESGOTO 100MM - FORNECIMENTO E INSTALACAO</v>
          </cell>
          <cell r="C1560" t="str">
            <v>UN</v>
          </cell>
          <cell r="D1560">
            <v>34.65</v>
          </cell>
        </row>
        <row r="1561">
          <cell r="A1561">
            <v>72543</v>
          </cell>
          <cell r="B1561" t="str">
            <v>CURVA PVC LONGA 45º ESGOTO 100MM - FORNECIMENTO E INSTALACAO</v>
          </cell>
          <cell r="C1561" t="str">
            <v>UN</v>
          </cell>
          <cell r="D1561">
            <v>35.21</v>
          </cell>
        </row>
        <row r="1562">
          <cell r="A1562">
            <v>72544</v>
          </cell>
          <cell r="B1562" t="str">
            <v>CURVA PVC CURTA 90º ESGOTO 50MM - FORNECIMENTO E INSTALACAO</v>
          </cell>
          <cell r="C1562" t="str">
            <v>UN</v>
          </cell>
          <cell r="D1562">
            <v>10.7</v>
          </cell>
        </row>
        <row r="1563">
          <cell r="A1563">
            <v>72545</v>
          </cell>
          <cell r="B1563" t="str">
            <v>CURVA PVC LONGA 90º ESGOTO 50MM - FORNECIMENTO E INSTALACAO</v>
          </cell>
          <cell r="C1563" t="str">
            <v>UN</v>
          </cell>
          <cell r="D1563">
            <v>8.93</v>
          </cell>
        </row>
        <row r="1564">
          <cell r="A1564">
            <v>72546</v>
          </cell>
          <cell r="B1564" t="str">
            <v>CURVA PVC LONGA 45º ESGOTO 50MM - FORNECIMENTO E INSTALACAO</v>
          </cell>
          <cell r="C1564" t="str">
            <v>UN</v>
          </cell>
          <cell r="D1564">
            <v>15.71</v>
          </cell>
        </row>
        <row r="1565">
          <cell r="A1565">
            <v>72547</v>
          </cell>
          <cell r="B1565" t="str">
            <v>CURVA PVC CURTA 90º ESGOTO 40MM - FORNECIMENTO E INSTALACAO</v>
          </cell>
          <cell r="C1565" t="str">
            <v>UN</v>
          </cell>
          <cell r="D1565">
            <v>5.07</v>
          </cell>
        </row>
        <row r="1566">
          <cell r="A1566">
            <v>72548</v>
          </cell>
          <cell r="B1566" t="str">
            <v>CURVA PVC LONGA 90º ESGOTO 40MM - FORNECIMENTO E INSTALACAO</v>
          </cell>
          <cell r="C1566" t="str">
            <v>UN</v>
          </cell>
          <cell r="D1566">
            <v>5.73</v>
          </cell>
        </row>
        <row r="1567">
          <cell r="A1567">
            <v>72550</v>
          </cell>
          <cell r="B1567" t="str">
            <v>CURVA PVC CURTA 90º ESGOTO 75MM - FORNECIMENTO E INSTALACAO</v>
          </cell>
          <cell r="C1567" t="str">
            <v>UN</v>
          </cell>
          <cell r="D1567">
            <v>18.3</v>
          </cell>
        </row>
        <row r="1568">
          <cell r="A1568">
            <v>72551</v>
          </cell>
          <cell r="B1568" t="str">
            <v>CURVA PVC LONGA 90º ESGOTO 75MM - FORNECIMENTO E INSTALACAO</v>
          </cell>
          <cell r="C1568" t="str">
            <v>UN</v>
          </cell>
          <cell r="D1568">
            <v>22.02</v>
          </cell>
        </row>
        <row r="1569">
          <cell r="A1569">
            <v>72552</v>
          </cell>
          <cell r="B1569" t="str">
            <v>CURVA PVC LONGA 45º ESGOTO 75MM - FORNECIMENTO E INSTALACAO</v>
          </cell>
          <cell r="C1569" t="str">
            <v>UN</v>
          </cell>
          <cell r="D1569">
            <v>32.36</v>
          </cell>
        </row>
        <row r="1570">
          <cell r="A1570">
            <v>72556</v>
          </cell>
          <cell r="B1570" t="str">
            <v>JOELHO PVC 90º ESGOTO 100MM - FORNECIMENTO E INSTALACAO</v>
          </cell>
          <cell r="C1570" t="str">
            <v>UN</v>
          </cell>
          <cell r="D1570">
            <v>14.65</v>
          </cell>
        </row>
        <row r="1571">
          <cell r="A1571">
            <v>72557</v>
          </cell>
          <cell r="B1571" t="str">
            <v>JOELHO PVC 45º ESGOTO 100MM - FORNECIMENTO E INSTALACAO</v>
          </cell>
          <cell r="C1571" t="str">
            <v>UN</v>
          </cell>
          <cell r="D1571">
            <v>14.21</v>
          </cell>
        </row>
        <row r="1572">
          <cell r="A1572">
            <v>72558</v>
          </cell>
          <cell r="B1572" t="str">
            <v>JOELHO PVC 90º ESGOTO 40MM - FORNECIMENTO E INSTALACAO</v>
          </cell>
          <cell r="C1572" t="str">
            <v>UN</v>
          </cell>
          <cell r="D1572">
            <v>5.67</v>
          </cell>
        </row>
        <row r="1573">
          <cell r="A1573">
            <v>72559</v>
          </cell>
          <cell r="B1573" t="str">
            <v>JOELHO PVC 45º ESGOTO 40MM - FORNECIMENTO E INSTALACAO</v>
          </cell>
          <cell r="C1573" t="str">
            <v>UN</v>
          </cell>
          <cell r="D1573">
            <v>5.87</v>
          </cell>
        </row>
        <row r="1574">
          <cell r="A1574">
            <v>72560</v>
          </cell>
          <cell r="B1574" t="str">
            <v>JOELHO PVC 90º ESGOTO 50MM - FORNECIMENTO E INSTALACAO</v>
          </cell>
          <cell r="C1574" t="str">
            <v>UN</v>
          </cell>
          <cell r="D1574">
            <v>6.81</v>
          </cell>
        </row>
        <row r="1575">
          <cell r="A1575">
            <v>72561</v>
          </cell>
          <cell r="B1575" t="str">
            <v>JOELHO PVC 45º ESGOTO 50MM - FORNECIMENTO E INSTALACAO</v>
          </cell>
          <cell r="C1575" t="str">
            <v>UN</v>
          </cell>
          <cell r="D1575">
            <v>7.31</v>
          </cell>
        </row>
        <row r="1576">
          <cell r="A1576">
            <v>72562</v>
          </cell>
          <cell r="B1576" t="str">
            <v>JOELHO PVC 90º ESGOTO 75MM - FORNECIMENTO E INSTALACAO</v>
          </cell>
          <cell r="C1576" t="str">
            <v>UN</v>
          </cell>
          <cell r="D1576">
            <v>11.17</v>
          </cell>
        </row>
        <row r="1577">
          <cell r="A1577">
            <v>72563</v>
          </cell>
          <cell r="B1577" t="str">
            <v>JOELHO PVC SOLDAVEL 90º AGUA FRIA 110MM - FORNECIMENTO E INSTALACAO</v>
          </cell>
          <cell r="C1577" t="str">
            <v>UN</v>
          </cell>
          <cell r="D1577">
            <v>151.05000000000001</v>
          </cell>
        </row>
        <row r="1578">
          <cell r="A1578">
            <v>72564</v>
          </cell>
          <cell r="B1578" t="str">
            <v>JOELHO PVC 45º ESGOTO 75MM - FORNECIMENTO E INSTALACAO</v>
          </cell>
          <cell r="C1578" t="str">
            <v>UN</v>
          </cell>
          <cell r="D1578">
            <v>11.81</v>
          </cell>
        </row>
        <row r="1579">
          <cell r="A1579">
            <v>72570</v>
          </cell>
          <cell r="B1579" t="str">
            <v>JOELHO PVC SOLDAVEL 45º AGUA FRIA 110MM - FORNECIMENTO E INSTALACAO</v>
          </cell>
          <cell r="C1579" t="str">
            <v>UN</v>
          </cell>
          <cell r="D1579">
            <v>138.79</v>
          </cell>
        </row>
        <row r="1580">
          <cell r="A1580">
            <v>72571</v>
          </cell>
          <cell r="B1580" t="str">
            <v>JOELHO PVC SOLDAVEL 90º AGUA FRIA 20MM - FORNECIMENTO E INSTALACAO</v>
          </cell>
          <cell r="C1580" t="str">
            <v>UN</v>
          </cell>
          <cell r="D1580">
            <v>3.37</v>
          </cell>
        </row>
        <row r="1581">
          <cell r="A1581">
            <v>72572</v>
          </cell>
          <cell r="B1581" t="str">
            <v>JOELHO PVC SOLDAVEL 45º AGUA FRIA 20MM - FORNECIMENTO E INSTALACAO</v>
          </cell>
          <cell r="C1581" t="str">
            <v>UN</v>
          </cell>
          <cell r="D1581">
            <v>3.52</v>
          </cell>
        </row>
        <row r="1582">
          <cell r="A1582">
            <v>72573</v>
          </cell>
          <cell r="B1582" t="str">
            <v>JOELHO PVC SOLDAVEL 90º AGUA FRIA 25MM - FORNECIMENTO E INSTALACAO</v>
          </cell>
          <cell r="C1582" t="str">
            <v>UN</v>
          </cell>
          <cell r="D1582">
            <v>3.68</v>
          </cell>
        </row>
        <row r="1583">
          <cell r="A1583">
            <v>72574</v>
          </cell>
          <cell r="B1583" t="str">
            <v>JOELHO PVC SOLDAVEL 45º AGUA FRIA 25MM - FORNECIMENTO E INSTALACAO</v>
          </cell>
          <cell r="C1583" t="str">
            <v>UN</v>
          </cell>
          <cell r="D1583">
            <v>4.2300000000000004</v>
          </cell>
        </row>
        <row r="1584">
          <cell r="A1584">
            <v>72575</v>
          </cell>
          <cell r="B1584" t="str">
            <v>JOELHO PVC SOLDAVEL 90º AGUA FRIA 32MM - FORNECIMENTO E INSTALACAO</v>
          </cell>
          <cell r="C1584" t="str">
            <v>UN</v>
          </cell>
          <cell r="D1584">
            <v>4.55</v>
          </cell>
        </row>
        <row r="1585">
          <cell r="A1585">
            <v>72576</v>
          </cell>
          <cell r="B1585" t="str">
            <v>JOELHO PVC SOLDAVEL 45º AGUA FRIA 32MM - FORNECIMENTO E INSTALACAO</v>
          </cell>
          <cell r="C1585" t="str">
            <v>UN</v>
          </cell>
          <cell r="D1585">
            <v>5.79</v>
          </cell>
        </row>
        <row r="1586">
          <cell r="A1586">
            <v>72577</v>
          </cell>
          <cell r="B1586" t="str">
            <v>JOELHO PVC SOLDAVEL 90º AGUA FRIA 40MM - FORNECIMENTO E INSTALACAO</v>
          </cell>
          <cell r="C1586" t="str">
            <v>UN</v>
          </cell>
          <cell r="D1586">
            <v>7.31</v>
          </cell>
        </row>
        <row r="1587">
          <cell r="A1587">
            <v>72578</v>
          </cell>
          <cell r="B1587" t="str">
            <v>JOELHO PVC SOLDAVEL 45º AGUA FRIA 40MM - FORNECIMENTO E INSTALACAO</v>
          </cell>
          <cell r="C1587" t="str">
            <v>UN</v>
          </cell>
          <cell r="D1587">
            <v>8.0500000000000007</v>
          </cell>
        </row>
        <row r="1588">
          <cell r="A1588">
            <v>72579</v>
          </cell>
          <cell r="B1588" t="str">
            <v>JOELHO PVC SOLDAVEL 90º AGUA FRIA 50MM - FORNECIMENTO E INSTALACAO</v>
          </cell>
          <cell r="C1588" t="str">
            <v>UN</v>
          </cell>
          <cell r="D1588">
            <v>7.96</v>
          </cell>
        </row>
        <row r="1589">
          <cell r="A1589">
            <v>72580</v>
          </cell>
          <cell r="B1589" t="str">
            <v>JOELHO PVC SOLDAVEL 45º AGUA FRIA 50MM - FORNECIMENTO E INSTALACAO</v>
          </cell>
          <cell r="C1589" t="str">
            <v>UN</v>
          </cell>
          <cell r="D1589">
            <v>9.1999999999999993</v>
          </cell>
        </row>
        <row r="1590">
          <cell r="A1590">
            <v>72581</v>
          </cell>
          <cell r="B1590" t="str">
            <v>JOELHO PVC SOLDAVEL 90º AGUA FRIA 60MM - FORNECIMENTO E INSTALACAO</v>
          </cell>
          <cell r="C1590" t="str">
            <v>UN</v>
          </cell>
          <cell r="D1590">
            <v>22.28</v>
          </cell>
        </row>
        <row r="1591">
          <cell r="A1591">
            <v>72582</v>
          </cell>
          <cell r="B1591" t="str">
            <v>JOELHO PVC SOLDAVEL 45º AGUA FRIA 60MM - FORNECIMENTO E INSTALACAO</v>
          </cell>
          <cell r="C1591" t="str">
            <v>UN</v>
          </cell>
          <cell r="D1591">
            <v>21.88</v>
          </cell>
        </row>
        <row r="1592">
          <cell r="A1592">
            <v>72583</v>
          </cell>
          <cell r="B1592" t="str">
            <v>JOELHO PVC SOLDAVEL 90º AGUA FRIA 75MM - FORNECIMENTO E INSTALACAO</v>
          </cell>
          <cell r="C1592" t="str">
            <v>UN</v>
          </cell>
          <cell r="D1592">
            <v>60.7</v>
          </cell>
        </row>
        <row r="1593">
          <cell r="A1593">
            <v>72584</v>
          </cell>
          <cell r="B1593" t="str">
            <v>JOELHO PVC SOLDAVEL 45º AGUA FRIA 75MM - FORNECIMENTO E INSTALACAO</v>
          </cell>
          <cell r="C1593" t="str">
            <v>UN</v>
          </cell>
          <cell r="D1593">
            <v>46.41</v>
          </cell>
        </row>
        <row r="1594">
          <cell r="A1594">
            <v>72585</v>
          </cell>
          <cell r="B1594" t="str">
            <v>JOELHO PVC SOLDAVEL 90º AGUA FRIA 85MM - FORNECIMENTO E INSTALACAO</v>
          </cell>
          <cell r="C1594" t="str">
            <v>UN</v>
          </cell>
          <cell r="D1594">
            <v>68.47</v>
          </cell>
        </row>
        <row r="1595">
          <cell r="A1595">
            <v>72586</v>
          </cell>
          <cell r="B1595" t="str">
            <v>JOELHO PVC SOLDAVEL 45º AGUA FRIA 85MM - FORNECIMENTO E INSTALACAO</v>
          </cell>
          <cell r="C1595" t="str">
            <v>UN</v>
          </cell>
          <cell r="D1595">
            <v>52.64</v>
          </cell>
        </row>
        <row r="1596">
          <cell r="A1596">
            <v>72587</v>
          </cell>
          <cell r="B1596" t="str">
            <v>JOELHO PVC ROSQUEAVEL 90º AGUA FRIA 1.1/2" - FORNECIMENTO E INSTALACAO</v>
          </cell>
          <cell r="C1596" t="str">
            <v>UN</v>
          </cell>
          <cell r="D1596">
            <v>13.16</v>
          </cell>
        </row>
        <row r="1597">
          <cell r="A1597">
            <v>72588</v>
          </cell>
          <cell r="B1597" t="str">
            <v>JOELHO PVC ROSQUEAVEL 45º AGUA FRIA 1.1/2" - FORNECIMENTO E INSTALACAO</v>
          </cell>
          <cell r="C1597" t="str">
            <v>UN</v>
          </cell>
          <cell r="D1597">
            <v>14.86</v>
          </cell>
        </row>
        <row r="1598">
          <cell r="A1598">
            <v>72589</v>
          </cell>
          <cell r="B1598" t="str">
            <v>JOELHO PVC ROSQUEAVEL 90º AGUA FRIA 1.1/4" - FORNECIMENTO E INSTALACAO</v>
          </cell>
          <cell r="C1598" t="str">
            <v>UN</v>
          </cell>
          <cell r="D1598">
            <v>12.28</v>
          </cell>
        </row>
        <row r="1599">
          <cell r="A1599">
            <v>72590</v>
          </cell>
          <cell r="B1599" t="str">
            <v>JOELHO PVC ROSQUEAVEL 45º AGUA FRIA 1.1/4" - FORNECIMENTO E INSTALACAO</v>
          </cell>
          <cell r="C1599" t="str">
            <v>UN</v>
          </cell>
          <cell r="D1599">
            <v>10.67</v>
          </cell>
        </row>
        <row r="1600">
          <cell r="A1600">
            <v>72591</v>
          </cell>
          <cell r="B1600" t="str">
            <v>JOELHO PVC ROSQUEAVEL 90º AGUA FRIA 1" - FORNECIMENTO E INSTALACAO</v>
          </cell>
          <cell r="C1600" t="str">
            <v>UN</v>
          </cell>
          <cell r="D1600">
            <v>6.5</v>
          </cell>
        </row>
        <row r="1601">
          <cell r="A1601">
            <v>72592</v>
          </cell>
          <cell r="B1601" t="str">
            <v>JOELHO PVC ROSQUEAVEL 45º AGUA FRIA 1" - FORNECIMENTO E INSTALACAO</v>
          </cell>
          <cell r="C1601" t="str">
            <v>UN</v>
          </cell>
          <cell r="D1601">
            <v>9.76</v>
          </cell>
        </row>
        <row r="1602">
          <cell r="A1602">
            <v>72593</v>
          </cell>
          <cell r="B1602" t="str">
            <v>JOELHO PVC ROSQUEAVEL 90º AGUA FRIA 1/2" - FORNECIMENTO E INSTALACAO</v>
          </cell>
          <cell r="C1602" t="str">
            <v>UN</v>
          </cell>
          <cell r="D1602">
            <v>4.13</v>
          </cell>
        </row>
        <row r="1603">
          <cell r="A1603">
            <v>72594</v>
          </cell>
          <cell r="B1603" t="str">
            <v>JOELHO PVC ROSQUEAVEL 45º AGUA FRIA 1/2" - FORNECIMENTO E INSTALACAO</v>
          </cell>
          <cell r="C1603" t="str">
            <v>UN</v>
          </cell>
          <cell r="D1603">
            <v>4.87</v>
          </cell>
        </row>
        <row r="1604">
          <cell r="A1604">
            <v>72595</v>
          </cell>
          <cell r="B1604" t="str">
            <v>JOELHO PVC ROSQUEAVEL 90º AGUA FRIA 2" - FORNECIMENTO E INSTALACAO</v>
          </cell>
          <cell r="C1604" t="str">
            <v>UN</v>
          </cell>
          <cell r="D1604">
            <v>23.01</v>
          </cell>
        </row>
        <row r="1605">
          <cell r="A1605">
            <v>72596</v>
          </cell>
          <cell r="B1605" t="str">
            <v>JOELHO PVC ROSQUEAVEL 45º AGUA FRIA 2" - FORNECIMENTO E INSTALACAO</v>
          </cell>
          <cell r="C1605" t="str">
            <v>UN</v>
          </cell>
          <cell r="D1605">
            <v>20.100000000000001</v>
          </cell>
        </row>
        <row r="1606">
          <cell r="A1606">
            <v>72597</v>
          </cell>
          <cell r="B1606" t="str">
            <v>JOELHO PVC ROSQUEAVEL 90º AGUA FRIA 3/4" - FORNECIMENTO E INSTALACAO</v>
          </cell>
          <cell r="C1606" t="str">
            <v>UN</v>
          </cell>
          <cell r="D1606">
            <v>4.92</v>
          </cell>
        </row>
        <row r="1607">
          <cell r="A1607">
            <v>72598</v>
          </cell>
          <cell r="B1607" t="str">
            <v>JOELHO PVC ROSQUEAVEL 45º AGUA FRIA 3/4" - FORNECIMENTO E INSTALACAO</v>
          </cell>
          <cell r="C1607" t="str">
            <v>UN</v>
          </cell>
          <cell r="D1607">
            <v>5.76</v>
          </cell>
        </row>
        <row r="1608">
          <cell r="A1608">
            <v>72599</v>
          </cell>
          <cell r="B1608" t="str">
            <v>JOELHO REDUCAO PVC ROSQUEAVEL 90º AGUA FRIA 1X3/4" - FORNECIMENTO E INSTALACAO</v>
          </cell>
          <cell r="C1608" t="str">
            <v>UN</v>
          </cell>
          <cell r="D1608">
            <v>6.53</v>
          </cell>
        </row>
        <row r="1609">
          <cell r="A1609">
            <v>72600</v>
          </cell>
          <cell r="B1609" t="str">
            <v>JOELHO REDUCAO PVC ROSQUEAVEL 90º AGUA FRIA 3/4X1/2" - FORNECIMENTO EINSTALACAO</v>
          </cell>
          <cell r="C1609" t="str">
            <v>UN</v>
          </cell>
          <cell r="D1609">
            <v>5.0999999999999996</v>
          </cell>
        </row>
        <row r="1610">
          <cell r="A1610">
            <v>72601</v>
          </cell>
          <cell r="B1610" t="str">
            <v>JOELHO REDUCAO PVC SOLDAVEL 90º AGUA FRIA 25X20MM - FORNECIMENTO E INSTALACAO</v>
          </cell>
          <cell r="C1610" t="str">
            <v>UN</v>
          </cell>
          <cell r="D1610">
            <v>4.57</v>
          </cell>
        </row>
        <row r="1611">
          <cell r="A1611">
            <v>72602</v>
          </cell>
          <cell r="B1611" t="str">
            <v>JOELHO REDUCAO PVC SOLDAVEL 90º AGUA FRIA 32X25MM - FORNECIMENTO E INSTALACAO</v>
          </cell>
          <cell r="C1611" t="str">
            <v>UN</v>
          </cell>
          <cell r="D1611">
            <v>5.44</v>
          </cell>
        </row>
        <row r="1612">
          <cell r="A1612">
            <v>72603</v>
          </cell>
          <cell r="B1612" t="str">
            <v>JUNCAO PVC ESGOTO 100X100MM - FORNECIMENTO E INSTALACAO</v>
          </cell>
          <cell r="C1612" t="str">
            <v>UN</v>
          </cell>
          <cell r="D1612">
            <v>22.96</v>
          </cell>
        </row>
        <row r="1613">
          <cell r="A1613">
            <v>72604</v>
          </cell>
          <cell r="B1613" t="str">
            <v>JUNCAO PVC ESGOTO 50X50MM - FORNECIMENTO E INSTALACAO</v>
          </cell>
          <cell r="C1613" t="str">
            <v>UN</v>
          </cell>
          <cell r="D1613">
            <v>9.84</v>
          </cell>
        </row>
        <row r="1614">
          <cell r="A1614">
            <v>72605</v>
          </cell>
          <cell r="B1614" t="str">
            <v>JUNCAO PVC ESGOTO 75X75MM - FORNECIMENTO E INSTALACAO</v>
          </cell>
          <cell r="C1614" t="str">
            <v>UN</v>
          </cell>
          <cell r="D1614">
            <v>17.79</v>
          </cell>
        </row>
        <row r="1615">
          <cell r="A1615">
            <v>72609</v>
          </cell>
          <cell r="B1615" t="str">
            <v>JUNCAO DUPLA PVC ESGOTO 100X100X100MM - FORNECIMENTO E INSTALACAO</v>
          </cell>
          <cell r="C1615" t="str">
            <v>UN</v>
          </cell>
          <cell r="D1615">
            <v>35.07</v>
          </cell>
        </row>
        <row r="1616">
          <cell r="A1616">
            <v>72610</v>
          </cell>
          <cell r="B1616" t="str">
            <v>JUNCAO DUPLA PVC ESGOTO 75X75X75MM - FORNECIMENTO E INSTALACAO</v>
          </cell>
          <cell r="C1616" t="str">
            <v>UN</v>
          </cell>
          <cell r="D1616">
            <v>20.52</v>
          </cell>
        </row>
        <row r="1617">
          <cell r="A1617">
            <v>72611</v>
          </cell>
          <cell r="B1617" t="str">
            <v>LUVA DE ACO GALVANIZADO 1.1/2" - FORNECIMENTO E INSTALACAO</v>
          </cell>
          <cell r="C1617" t="str">
            <v>UN</v>
          </cell>
          <cell r="D1617">
            <v>18.32</v>
          </cell>
        </row>
        <row r="1618">
          <cell r="A1618">
            <v>72612</v>
          </cell>
          <cell r="B1618" t="str">
            <v>LUVA DE ACO GALVANIZADO 1.1/4" - FORNECIMENTO E INSTALACAO</v>
          </cell>
          <cell r="C1618" t="str">
            <v>UN</v>
          </cell>
          <cell r="D1618">
            <v>14.61</v>
          </cell>
        </row>
        <row r="1619">
          <cell r="A1619">
            <v>72613</v>
          </cell>
          <cell r="B1619" t="str">
            <v>LUVA DE ACO GALVANIZADO 1" - FORNECIMENTO E INSTALACAO</v>
          </cell>
          <cell r="C1619" t="str">
            <v>UN</v>
          </cell>
          <cell r="D1619">
            <v>11.43</v>
          </cell>
        </row>
        <row r="1620">
          <cell r="A1620">
            <v>72614</v>
          </cell>
          <cell r="B1620" t="str">
            <v>LUVA DE ACO GALVANIZADO 1/2" - FORNECIMENTO E INSTALACAO</v>
          </cell>
          <cell r="C1620" t="str">
            <v>UN</v>
          </cell>
          <cell r="D1620">
            <v>7.09</v>
          </cell>
        </row>
        <row r="1621">
          <cell r="A1621">
            <v>72615</v>
          </cell>
          <cell r="B1621" t="str">
            <v>LUVA DE ACO GALVANIZADO 2.1/2" - FORNECIMENTO E INSTALACAO</v>
          </cell>
          <cell r="C1621" t="str">
            <v>UN</v>
          </cell>
          <cell r="D1621">
            <v>43.7</v>
          </cell>
        </row>
        <row r="1622">
          <cell r="A1622">
            <v>72616</v>
          </cell>
          <cell r="B1622" t="str">
            <v>LUVA DE ACO GALVANIZADO 2" - FORNECIMENTO E INSTALACAO</v>
          </cell>
          <cell r="C1622" t="str">
            <v>UN</v>
          </cell>
          <cell r="D1622">
            <v>25.28</v>
          </cell>
        </row>
        <row r="1623">
          <cell r="A1623">
            <v>72617</v>
          </cell>
          <cell r="B1623" t="str">
            <v>LUVA DE ACO GALVANIZADO 3" - FORNECIMENTO E INSTALACAO</v>
          </cell>
          <cell r="C1623" t="str">
            <v>UN</v>
          </cell>
          <cell r="D1623">
            <v>62.03</v>
          </cell>
        </row>
        <row r="1624">
          <cell r="A1624">
            <v>72618</v>
          </cell>
          <cell r="B1624" t="str">
            <v>LUVA DE ACO GALVANIZADO 3/4" - FORNECIMENTO E INSTALACAO</v>
          </cell>
          <cell r="C1624" t="str">
            <v>UN</v>
          </cell>
          <cell r="D1624">
            <v>8.89</v>
          </cell>
        </row>
        <row r="1625">
          <cell r="A1625">
            <v>72619</v>
          </cell>
          <cell r="B1625" t="str">
            <v>LUVA DE ACO GALVANIZADO 4" - FORNECIMENTO E INSTALACAO</v>
          </cell>
          <cell r="C1625" t="str">
            <v>UN</v>
          </cell>
          <cell r="D1625">
            <v>89.22</v>
          </cell>
        </row>
        <row r="1626">
          <cell r="A1626">
            <v>72620</v>
          </cell>
          <cell r="B1626" t="str">
            <v>LUVA DE ACO GALVANIZADO 5" - FORNECIMENTO E INSTALACAO</v>
          </cell>
          <cell r="C1626" t="str">
            <v>UN</v>
          </cell>
          <cell r="D1626">
            <v>170.5</v>
          </cell>
        </row>
        <row r="1627">
          <cell r="A1627">
            <v>72621</v>
          </cell>
          <cell r="B1627" t="str">
            <v>LUVA DE ACO GALVANIZADO 6" - FORNECIMENTO E INSTALACAO</v>
          </cell>
          <cell r="C1627" t="str">
            <v>UN</v>
          </cell>
          <cell r="D1627">
            <v>241.54</v>
          </cell>
        </row>
        <row r="1628">
          <cell r="A1628">
            <v>72622</v>
          </cell>
          <cell r="B1628" t="str">
            <v>LUVA DE COBRE SEM ANEL SOLDA 15MM - FORNECIMENTO E INSTALACAO</v>
          </cell>
          <cell r="C1628" t="str">
            <v>UN</v>
          </cell>
          <cell r="D1628">
            <v>4.08</v>
          </cell>
        </row>
        <row r="1629">
          <cell r="A1629">
            <v>72623</v>
          </cell>
          <cell r="B1629" t="str">
            <v>LUVA DE COBRE SEM ANEL SOLDA 28MM - FORNECIMENTO E INSTALACAO</v>
          </cell>
          <cell r="C1629" t="str">
            <v>UN</v>
          </cell>
          <cell r="D1629">
            <v>9.19</v>
          </cell>
        </row>
        <row r="1630">
          <cell r="A1630">
            <v>72624</v>
          </cell>
          <cell r="B1630" t="str">
            <v>LUVA DE COBRE SEM ANEL SOLDA 42MM - FORNECIMENTO E INSTALACAO</v>
          </cell>
          <cell r="C1630" t="str">
            <v>UN</v>
          </cell>
          <cell r="D1630">
            <v>25.33</v>
          </cell>
        </row>
        <row r="1631">
          <cell r="A1631">
            <v>72625</v>
          </cell>
          <cell r="B1631" t="str">
            <v>LUVA DE COBRE SEM ANEL SOLDA 54MM - FORNECIMENTO E INSTALACAO</v>
          </cell>
          <cell r="C1631" t="str">
            <v>UN</v>
          </cell>
          <cell r="D1631">
            <v>37.409999999999997</v>
          </cell>
        </row>
        <row r="1632">
          <cell r="A1632">
            <v>72626</v>
          </cell>
          <cell r="B1632" t="str">
            <v>LUVA DE COBRE SEM ANEL SOLDA 66MM - FORNECIMENTO E INSTALACAO</v>
          </cell>
          <cell r="C1632" t="str">
            <v>UN</v>
          </cell>
          <cell r="D1632">
            <v>101.87</v>
          </cell>
        </row>
        <row r="1633">
          <cell r="A1633">
            <v>72627</v>
          </cell>
          <cell r="B1633" t="str">
            <v>LUVA DE COBRE SEM ANEL SOLDA 79MM - FORNECIMENTO E INSTALACAO</v>
          </cell>
          <cell r="C1633" t="str">
            <v>UN</v>
          </cell>
          <cell r="D1633">
            <v>138.62</v>
          </cell>
        </row>
        <row r="1634">
          <cell r="A1634">
            <v>72628</v>
          </cell>
          <cell r="B1634" t="str">
            <v>LUVA PVC ESGOTO 100MM - FORNECIMENTO E INSTALACAO</v>
          </cell>
          <cell r="C1634" t="str">
            <v>UN</v>
          </cell>
          <cell r="D1634">
            <v>9.3800000000000008</v>
          </cell>
        </row>
        <row r="1635">
          <cell r="A1635">
            <v>72629</v>
          </cell>
          <cell r="B1635" t="str">
            <v>LUVA PVC ESGOTO 40MM - FORNECIMENTO E INSTALACAO</v>
          </cell>
          <cell r="C1635" t="str">
            <v>UN</v>
          </cell>
          <cell r="D1635">
            <v>3.32</v>
          </cell>
        </row>
        <row r="1636">
          <cell r="A1636">
            <v>72630</v>
          </cell>
          <cell r="B1636" t="str">
            <v>LUVA PVC ESGOTO 50MM - FORNECIMENTO E INSTALACAO</v>
          </cell>
          <cell r="C1636" t="str">
            <v>UN</v>
          </cell>
          <cell r="D1636">
            <v>4.8499999999999996</v>
          </cell>
        </row>
        <row r="1637">
          <cell r="A1637">
            <v>72631</v>
          </cell>
          <cell r="B1637" t="str">
            <v>LUVA PVC ESGOTO 75MM - FORNECIMENTO E INSTALACAO</v>
          </cell>
          <cell r="C1637" t="str">
            <v>UN</v>
          </cell>
          <cell r="D1637">
            <v>7.17</v>
          </cell>
        </row>
        <row r="1638">
          <cell r="A1638">
            <v>72632</v>
          </cell>
          <cell r="B1638" t="str">
            <v>LUVA PVC ROSQUEAVEL AGUA FRIA 1.1/2" - FORNECIMENTO E INSTALACAO</v>
          </cell>
          <cell r="C1638" t="str">
            <v>UN</v>
          </cell>
          <cell r="D1638">
            <v>5.85</v>
          </cell>
        </row>
        <row r="1639">
          <cell r="A1639">
            <v>72633</v>
          </cell>
          <cell r="B1639" t="str">
            <v>LUVA PVC ROSQUEAVEL AGUA FRIA 1.1/4" - FORNECIMENTO E INSTALACAO</v>
          </cell>
          <cell r="C1639" t="str">
            <v>UN</v>
          </cell>
          <cell r="D1639">
            <v>5.78</v>
          </cell>
        </row>
        <row r="1640">
          <cell r="A1640">
            <v>72634</v>
          </cell>
          <cell r="B1640" t="str">
            <v>LUVA PVC ROSQUEAVEL AGUA FRIA 1" - FORNECIMENTO E INSTALACAO</v>
          </cell>
          <cell r="C1640" t="str">
            <v>UN</v>
          </cell>
          <cell r="D1640">
            <v>3.96</v>
          </cell>
        </row>
        <row r="1641">
          <cell r="A1641">
            <v>72635</v>
          </cell>
          <cell r="B1641" t="str">
            <v>LUVA PVC ROSQUEAVEL AGUA FRIA 1/2" - FORNECIMENTO E INSTALACAO</v>
          </cell>
          <cell r="C1641" t="str">
            <v>UN</v>
          </cell>
          <cell r="D1641">
            <v>2.38</v>
          </cell>
        </row>
        <row r="1642">
          <cell r="A1642">
            <v>72636</v>
          </cell>
          <cell r="B1642" t="str">
            <v>LUVA PVC ROSQUEAVEL AGUA FRIA 2.1/2" - FORNECIMENTO E INSTALACAO</v>
          </cell>
          <cell r="C1642" t="str">
            <v>UN</v>
          </cell>
          <cell r="D1642">
            <v>14.65</v>
          </cell>
        </row>
        <row r="1643">
          <cell r="A1643">
            <v>72637</v>
          </cell>
          <cell r="B1643" t="str">
            <v>LUVA PVC ROSQUEAVEL AGUA FRIA 2" - FORNECIMENTO E INSTALACAO</v>
          </cell>
          <cell r="C1643" t="str">
            <v>UN</v>
          </cell>
          <cell r="D1643">
            <v>10.68</v>
          </cell>
        </row>
        <row r="1644">
          <cell r="A1644">
            <v>72638</v>
          </cell>
          <cell r="B1644" t="str">
            <v>LUVA PVC ROSQUEAVEL AGUA FRIA 3" - FORNECIMENTO E INSTALACAO</v>
          </cell>
          <cell r="C1644" t="str">
            <v>UN</v>
          </cell>
          <cell r="D1644">
            <v>17.37</v>
          </cell>
        </row>
        <row r="1645">
          <cell r="A1645">
            <v>72639</v>
          </cell>
          <cell r="B1645" t="str">
            <v>LUVA PVC ROSQUEAVEL AGUA FRIA 3/4" - FORNECIMENTO E INSTALACAO</v>
          </cell>
          <cell r="C1645" t="str">
            <v>UN</v>
          </cell>
          <cell r="D1645">
            <v>2.92</v>
          </cell>
        </row>
        <row r="1646">
          <cell r="A1646">
            <v>72640</v>
          </cell>
          <cell r="B1646" t="str">
            <v>LUVA PVC ROSQUEAVEL AGUA FRIA 4" - FORNECIMENTO E INSTALACAO</v>
          </cell>
          <cell r="C1646" t="str">
            <v>UN</v>
          </cell>
          <cell r="D1646">
            <v>27.26</v>
          </cell>
        </row>
        <row r="1647">
          <cell r="A1647">
            <v>72641</v>
          </cell>
          <cell r="B1647" t="str">
            <v>LUVA PVC SOLDAVEL AGUA FRIA 110MM - FORNECIMENTO E INSTALACAO</v>
          </cell>
          <cell r="C1647" t="str">
            <v>UN</v>
          </cell>
          <cell r="D1647">
            <v>55.24</v>
          </cell>
        </row>
        <row r="1648">
          <cell r="A1648">
            <v>72642</v>
          </cell>
          <cell r="B1648" t="str">
            <v>LUVA PVC SOLDAVEL AGUA FRIA 20MM - FORNECIMENTO E INSTALACAO</v>
          </cell>
          <cell r="C1648" t="str">
            <v>UN</v>
          </cell>
          <cell r="D1648">
            <v>2.15</v>
          </cell>
        </row>
        <row r="1649">
          <cell r="A1649">
            <v>72643</v>
          </cell>
          <cell r="B1649" t="str">
            <v>LUVA PVC SOLDAVEL AGUA FRIA 25MM - FORNECIMENTO E INSTALACAO</v>
          </cell>
          <cell r="C1649" t="str">
            <v>UN</v>
          </cell>
          <cell r="D1649">
            <v>2.39</v>
          </cell>
        </row>
        <row r="1650">
          <cell r="A1650">
            <v>72644</v>
          </cell>
          <cell r="B1650" t="str">
            <v>LUVA PVC SOLDAVEL AGUA FRIA 32MM - FORNECIMENTO E INSTALACAO</v>
          </cell>
          <cell r="C1650" t="str">
            <v>UN</v>
          </cell>
          <cell r="D1650">
            <v>3.33</v>
          </cell>
        </row>
        <row r="1651">
          <cell r="A1651">
            <v>72645</v>
          </cell>
          <cell r="B1651" t="str">
            <v>LUVA PVC SOLDAVEL AGUA FRIA 40MM - FORNECIMENTO E INSTALACAO</v>
          </cell>
          <cell r="C1651" t="str">
            <v>UN</v>
          </cell>
          <cell r="D1651">
            <v>5.33</v>
          </cell>
        </row>
        <row r="1652">
          <cell r="A1652">
            <v>72646</v>
          </cell>
          <cell r="B1652" t="str">
            <v>LUVA PVC SOLDAVEL AGUA FRIA 50MM - FORNECIMENTO E INSTALACAO</v>
          </cell>
          <cell r="C1652" t="str">
            <v>UN</v>
          </cell>
          <cell r="D1652">
            <v>5.62</v>
          </cell>
        </row>
        <row r="1653">
          <cell r="A1653">
            <v>72647</v>
          </cell>
          <cell r="B1653" t="str">
            <v>LUVA PVC SOLDAVEL AGUA FRIA 60MM - FORNECIMENTO E INSTALACAO</v>
          </cell>
          <cell r="C1653" t="str">
            <v>UN</v>
          </cell>
          <cell r="D1653">
            <v>13.29</v>
          </cell>
        </row>
        <row r="1654">
          <cell r="A1654">
            <v>72648</v>
          </cell>
          <cell r="B1654" t="str">
            <v>LUVA PVC SOLDAVEL AGUA FRIA 75MM - FORNECIMENTO E INSTALACAO</v>
          </cell>
          <cell r="C1654" t="str">
            <v>UN</v>
          </cell>
          <cell r="D1654">
            <v>17.05</v>
          </cell>
        </row>
        <row r="1655">
          <cell r="A1655">
            <v>72649</v>
          </cell>
          <cell r="B1655" t="str">
            <v>LUVA PVC SOLDAVEL AGUA FRIA 85MM - FORNECIMENTO E INSTALACAO</v>
          </cell>
          <cell r="C1655" t="str">
            <v>UN</v>
          </cell>
          <cell r="D1655">
            <v>41.07</v>
          </cell>
        </row>
        <row r="1656">
          <cell r="A1656">
            <v>72650</v>
          </cell>
          <cell r="B1656" t="str">
            <v>LUVA REDUCAO ACO GALVANIZADO 1.1/2X1.1/4" - FORNECIMENTO E INSTALACAO</v>
          </cell>
          <cell r="C1656" t="str">
            <v>UN</v>
          </cell>
          <cell r="D1656">
            <v>25.61</v>
          </cell>
        </row>
        <row r="1657">
          <cell r="A1657">
            <v>72651</v>
          </cell>
          <cell r="B1657" t="str">
            <v>LUVA REDUCAO ACO GALVANIZADO 1.1/2X1" - FORNECIMENTO E INSTALACAO</v>
          </cell>
          <cell r="C1657" t="str">
            <v>UN</v>
          </cell>
          <cell r="D1657">
            <v>24.76</v>
          </cell>
        </row>
        <row r="1658">
          <cell r="A1658">
            <v>72652</v>
          </cell>
          <cell r="B1658" t="str">
            <v>LUVA REDUCAO ACO GALVANIZADO 1.1/2X3/4" - FORNECIMENTO E INSTALACAO</v>
          </cell>
          <cell r="C1658" t="str">
            <v>UN</v>
          </cell>
          <cell r="D1658">
            <v>23.37</v>
          </cell>
        </row>
        <row r="1659">
          <cell r="A1659">
            <v>72653</v>
          </cell>
          <cell r="B1659" t="str">
            <v>LUVA REDUCAO ACO GALVANIZADO 1.1/4X1" - FORNECIMENTO E INSTALACAO</v>
          </cell>
          <cell r="C1659" t="str">
            <v>UN</v>
          </cell>
          <cell r="D1659">
            <v>19.649999999999999</v>
          </cell>
        </row>
        <row r="1660">
          <cell r="A1660">
            <v>72654</v>
          </cell>
          <cell r="B1660" t="str">
            <v>LUVA REDUCAO ACO GALVANIZADO 1.1/4X1/2" - FORNECIMENTO E INSTALACAO</v>
          </cell>
          <cell r="C1660" t="str">
            <v>UN</v>
          </cell>
          <cell r="D1660">
            <v>17.77</v>
          </cell>
        </row>
        <row r="1661">
          <cell r="A1661">
            <v>72655</v>
          </cell>
          <cell r="B1661" t="str">
            <v>LUVA REDUCAO ACO GALVANIZADO 1.1/4X3/4" - FORNECIMENTO E INSTALACAO</v>
          </cell>
          <cell r="C1661" t="str">
            <v>UN</v>
          </cell>
          <cell r="D1661">
            <v>18.62</v>
          </cell>
        </row>
        <row r="1662">
          <cell r="A1662">
            <v>72656</v>
          </cell>
          <cell r="B1662" t="str">
            <v>LUVA REDUCAO ACO GALVANIZADO 1X1/2" - FORNECIMENTO E INSTALACAO</v>
          </cell>
          <cell r="C1662" t="str">
            <v>UN</v>
          </cell>
          <cell r="D1662">
            <v>13.53</v>
          </cell>
        </row>
        <row r="1663">
          <cell r="A1663">
            <v>72657</v>
          </cell>
          <cell r="B1663" t="str">
            <v>LUVA REDUCAO ACO GALVANIZADO 1X3/4" - FORNECIMENTO E INSTALACAO</v>
          </cell>
          <cell r="C1663" t="str">
            <v>UN</v>
          </cell>
          <cell r="D1663">
            <v>14.3</v>
          </cell>
        </row>
        <row r="1664">
          <cell r="A1664">
            <v>72658</v>
          </cell>
          <cell r="B1664" t="str">
            <v>LUVA REDUCAO ACO GALVANIZADO 2.1/2X1.1/2" - FORNECIMENTO E INSTALACAO</v>
          </cell>
          <cell r="C1664" t="str">
            <v>UN</v>
          </cell>
          <cell r="D1664">
            <v>51.83</v>
          </cell>
        </row>
        <row r="1665">
          <cell r="A1665">
            <v>72659</v>
          </cell>
          <cell r="B1665" t="str">
            <v>LUVA REDUCAO ACO GALVANIZADO 2.1/2X2" - FORNECIMENTO E INSTALACAO</v>
          </cell>
          <cell r="C1665" t="str">
            <v>UN</v>
          </cell>
          <cell r="D1665">
            <v>52.19</v>
          </cell>
        </row>
        <row r="1666">
          <cell r="A1666">
            <v>72660</v>
          </cell>
          <cell r="B1666" t="str">
            <v>LUVA REDUCAO ACO GALVANIZADO 2X1.1/2" - FORNECIMENTO E INSTALACAO</v>
          </cell>
          <cell r="C1666" t="str">
            <v>UN</v>
          </cell>
          <cell r="D1666">
            <v>33.97</v>
          </cell>
        </row>
        <row r="1667">
          <cell r="A1667">
            <v>72661</v>
          </cell>
          <cell r="B1667" t="str">
            <v>LUVA REDUCAO ACO GALVANIZADO 2X1.1/4" - FORNECIMENTO E INSTALACAO</v>
          </cell>
          <cell r="C1667" t="str">
            <v>UN</v>
          </cell>
          <cell r="D1667">
            <v>33.25</v>
          </cell>
        </row>
        <row r="1668">
          <cell r="A1668">
            <v>72662</v>
          </cell>
          <cell r="B1668" t="str">
            <v>LUVA REDUCAO ACO GALVANIZADO 2X1" - FORNECIMENTO E INSTALACAO</v>
          </cell>
          <cell r="C1668" t="str">
            <v>UN</v>
          </cell>
          <cell r="D1668">
            <v>32.72</v>
          </cell>
        </row>
        <row r="1669">
          <cell r="A1669">
            <v>72663</v>
          </cell>
          <cell r="B1669" t="str">
            <v>LUVA REDUCAO ACO GALVANIZADO 3/4X1/2" - FORNECIMENTO E INSTALACAO</v>
          </cell>
          <cell r="C1669" t="str">
            <v>UN</v>
          </cell>
          <cell r="D1669">
            <v>10.75</v>
          </cell>
        </row>
        <row r="1670">
          <cell r="A1670">
            <v>72664</v>
          </cell>
          <cell r="B1670" t="str">
            <v>LUVA REDUCAO ACO GALVANIZADO 3X1.1/2" - FORNECIMENTO E INSTALACAO</v>
          </cell>
          <cell r="C1670" t="str">
            <v>UN</v>
          </cell>
          <cell r="D1670">
            <v>69.510000000000005</v>
          </cell>
        </row>
        <row r="1671">
          <cell r="A1671">
            <v>72665</v>
          </cell>
          <cell r="B1671" t="str">
            <v>LUVA REDUCAO ACO GALVANIZADO 3X2.1/2" - FORNECIMENTO E INSTALACAO</v>
          </cell>
          <cell r="C1671" t="str">
            <v>UN</v>
          </cell>
          <cell r="D1671">
            <v>70.39</v>
          </cell>
        </row>
        <row r="1672">
          <cell r="A1672">
            <v>72666</v>
          </cell>
          <cell r="B1672" t="str">
            <v>LUVA REDUCAO ACO GALVANIZADO 3X2" - FORNECIMENTO E INSTALACAO</v>
          </cell>
          <cell r="C1672" t="str">
            <v>UN</v>
          </cell>
          <cell r="D1672">
            <v>69.87</v>
          </cell>
        </row>
        <row r="1673">
          <cell r="A1673">
            <v>72667</v>
          </cell>
          <cell r="B1673" t="str">
            <v>LUVA REDUCAO ACO GALVANIZADO 4X2.1/2" - FORNECIMENTO E INSTALACAO</v>
          </cell>
          <cell r="C1673" t="str">
            <v>UN</v>
          </cell>
          <cell r="D1673">
            <v>97.55</v>
          </cell>
        </row>
        <row r="1674">
          <cell r="A1674">
            <v>72668</v>
          </cell>
          <cell r="B1674" t="str">
            <v>LUVA REDUCAO ACO GALVANIZADO 4X2" - FORNECIMENTO E INSTALACAO</v>
          </cell>
          <cell r="C1674" t="str">
            <v>UN</v>
          </cell>
          <cell r="D1674">
            <v>97.21</v>
          </cell>
        </row>
        <row r="1675">
          <cell r="A1675">
            <v>72669</v>
          </cell>
          <cell r="B1675" t="str">
            <v>LUVA REDUCAO ACO GALVANIZADO 4X3" - FORNECIMENTO E INSTALACAO</v>
          </cell>
          <cell r="C1675" t="str">
            <v>UN</v>
          </cell>
          <cell r="D1675">
            <v>100.59</v>
          </cell>
        </row>
        <row r="1676">
          <cell r="A1676">
            <v>72670</v>
          </cell>
          <cell r="B1676" t="str">
            <v>NIPLE DE PVC ROSQUEAVEL AGUA FRIA 1" - FORNECIMENTO E INSTALACAO</v>
          </cell>
          <cell r="C1676" t="str">
            <v>UN</v>
          </cell>
          <cell r="D1676">
            <v>3.74</v>
          </cell>
        </row>
        <row r="1677">
          <cell r="A1677">
            <v>72671</v>
          </cell>
          <cell r="B1677" t="str">
            <v>NIPLE DE PVC ROSQUEAVEL AGUA FRIA 1/2" - FORNECIMENTO E INSTALACAO</v>
          </cell>
          <cell r="C1677" t="str">
            <v>UN</v>
          </cell>
          <cell r="D1677">
            <v>2.5499999999999998</v>
          </cell>
        </row>
        <row r="1678">
          <cell r="A1678">
            <v>72672</v>
          </cell>
          <cell r="B1678" t="str">
            <v>NIPLE DE PVC ROSQUEAVEL AGUA FRIA 2" - FORNECIMENTO E INSTALACAO</v>
          </cell>
          <cell r="C1678" t="str">
            <v>UN</v>
          </cell>
          <cell r="D1678">
            <v>9.6300000000000008</v>
          </cell>
        </row>
        <row r="1679">
          <cell r="A1679">
            <v>72673</v>
          </cell>
          <cell r="B1679" t="str">
            <v>NIPLE DE ACO GALVANIZADO 1.1/2" - FORNECIMENTO E INSTALACAO</v>
          </cell>
          <cell r="C1679" t="str">
            <v>UN</v>
          </cell>
          <cell r="D1679">
            <v>15.09</v>
          </cell>
        </row>
        <row r="1680">
          <cell r="A1680">
            <v>72674</v>
          </cell>
          <cell r="B1680" t="str">
            <v>NIPLE DE ACO GALVANIZADO 1.1/4" - FORNECIMENTO E INSTALACAO</v>
          </cell>
          <cell r="C1680" t="str">
            <v>UN</v>
          </cell>
          <cell r="D1680">
            <v>13.31</v>
          </cell>
        </row>
        <row r="1681">
          <cell r="A1681">
            <v>72675</v>
          </cell>
          <cell r="B1681" t="str">
            <v>NIPLE DE ACO GALVANIZADO 1" - FORNECIMENTO E INSTALACAO</v>
          </cell>
          <cell r="C1681" t="str">
            <v>UN</v>
          </cell>
          <cell r="D1681">
            <v>10.6</v>
          </cell>
        </row>
        <row r="1682">
          <cell r="A1682">
            <v>72676</v>
          </cell>
          <cell r="B1682" t="str">
            <v>NIPLE DE ACO GALVANIZADO 1/2" - FORNECIMENTO E INSTALACAO</v>
          </cell>
          <cell r="C1682" t="str">
            <v>UN</v>
          </cell>
          <cell r="D1682">
            <v>6.4</v>
          </cell>
        </row>
        <row r="1683">
          <cell r="A1683">
            <v>72677</v>
          </cell>
          <cell r="B1683" t="str">
            <v>NIPLE DE ACO GALVANIZADO 2.1/2" - FORNECIMENTO E INSTALACAO</v>
          </cell>
          <cell r="C1683" t="str">
            <v>UN</v>
          </cell>
          <cell r="D1683">
            <v>36.28</v>
          </cell>
        </row>
        <row r="1684">
          <cell r="A1684">
            <v>72678</v>
          </cell>
          <cell r="B1684" t="str">
            <v>NIPLE DE ACO GALVANIZADO 2" - FORNECIMENTO E INSTALACAO</v>
          </cell>
          <cell r="C1684" t="str">
            <v>UN</v>
          </cell>
          <cell r="D1684">
            <v>27.02</v>
          </cell>
        </row>
        <row r="1685">
          <cell r="A1685">
            <v>72679</v>
          </cell>
          <cell r="B1685" t="str">
            <v>NIPLE DE ACO GALVANIZADO 3" - FORNECIMENTO E INSTALACAO</v>
          </cell>
          <cell r="C1685" t="str">
            <v>UN</v>
          </cell>
          <cell r="D1685">
            <v>49.63</v>
          </cell>
        </row>
        <row r="1686">
          <cell r="A1686">
            <v>72680</v>
          </cell>
          <cell r="B1686" t="str">
            <v>NIPLE DE ACO GALVANIZADO 3/4" - FORNECIMENTO E INSTALACAO</v>
          </cell>
          <cell r="C1686" t="str">
            <v>UN</v>
          </cell>
          <cell r="D1686">
            <v>7.81</v>
          </cell>
        </row>
        <row r="1687">
          <cell r="A1687">
            <v>72681</v>
          </cell>
          <cell r="B1687" t="str">
            <v>NIPLE DE ACO GALVANIZADO 4" - FORNECIMENTO E INSTALACAO</v>
          </cell>
          <cell r="C1687" t="str">
            <v>UN</v>
          </cell>
          <cell r="D1687">
            <v>74.599999999999994</v>
          </cell>
        </row>
        <row r="1688">
          <cell r="A1688">
            <v>72682</v>
          </cell>
          <cell r="B1688" t="str">
            <v>NIPLE DE ACO GALVANIZADO 5" - FORNECIMENTO E INSTALACAO</v>
          </cell>
          <cell r="C1688" t="str">
            <v>UN</v>
          </cell>
          <cell r="D1688">
            <v>128.35</v>
          </cell>
        </row>
        <row r="1689">
          <cell r="A1689">
            <v>72683</v>
          </cell>
          <cell r="B1689" t="str">
            <v>NIPLE DE ACO GALVANIZADO 6" - FORNECIMENTO E INSTALACAO</v>
          </cell>
          <cell r="C1689" t="str">
            <v>UN</v>
          </cell>
          <cell r="D1689">
            <v>155.66999999999999</v>
          </cell>
        </row>
        <row r="1690">
          <cell r="A1690">
            <v>72686</v>
          </cell>
          <cell r="B1690" t="str">
            <v>REDUCAO DE PVC ROSQUEAVEL AGUA FRIA 1.1/2X1.1/4" - FORNECIMENTO E INSTALACAO</v>
          </cell>
          <cell r="C1690" t="str">
            <v>UN</v>
          </cell>
          <cell r="D1690">
            <v>7.31</v>
          </cell>
        </row>
        <row r="1691">
          <cell r="A1691">
            <v>72687</v>
          </cell>
          <cell r="B1691" t="str">
            <v>REDUCAO DE PVC ROSQUEAVEL AGUA FRIA 1.1/2X1" - FORNECIMENTO E INSTALACAO</v>
          </cell>
          <cell r="C1691" t="str">
            <v>UN</v>
          </cell>
          <cell r="D1691">
            <v>8.81</v>
          </cell>
        </row>
        <row r="1692">
          <cell r="A1692">
            <v>72688</v>
          </cell>
          <cell r="B1692" t="str">
            <v>REDUCAO DE PVC ROSQUEAVEL AGUA FRIA 1.1/2X3/4" - FORNECIMENTO E INSTALACAO</v>
          </cell>
          <cell r="C1692" t="str">
            <v>UN</v>
          </cell>
          <cell r="D1692">
            <v>8.4</v>
          </cell>
        </row>
        <row r="1693">
          <cell r="A1693">
            <v>72689</v>
          </cell>
          <cell r="B1693" t="str">
            <v>REDUCAO DE PVC ROSQUEAVEL AGUA FRIA 1.1/4X1" - FORNECIMENTO E INSTALACAO</v>
          </cell>
          <cell r="C1693" t="str">
            <v>UN</v>
          </cell>
          <cell r="D1693">
            <v>5.18</v>
          </cell>
        </row>
        <row r="1694">
          <cell r="A1694">
            <v>72690</v>
          </cell>
          <cell r="B1694" t="str">
            <v>REDUCAO DE PVC ROSQUEAVEL AGUA FRIA 1.1/4X3/4" - FORNECIMENTO E INSTALACAO</v>
          </cell>
          <cell r="C1694" t="str">
            <v>UN</v>
          </cell>
          <cell r="D1694">
            <v>4.76</v>
          </cell>
        </row>
        <row r="1695">
          <cell r="A1695">
            <v>72691</v>
          </cell>
          <cell r="B1695" t="str">
            <v>REDUCAO DE PVC ROSQUEAVEL AGUA FRIA 1X1/2" - FORNECIMENTO E INSTALACAO</v>
          </cell>
          <cell r="C1695" t="str">
            <v>UN</v>
          </cell>
          <cell r="D1695">
            <v>3.92</v>
          </cell>
        </row>
        <row r="1696">
          <cell r="A1696">
            <v>72692</v>
          </cell>
          <cell r="B1696" t="str">
            <v>REDUCAO DE PVC ROSQUEAVEL AGUA FRIA 1X3/4" - FORNECIMENTO E INSTALACAO</v>
          </cell>
          <cell r="C1696" t="str">
            <v>UN</v>
          </cell>
          <cell r="D1696">
            <v>3.52</v>
          </cell>
        </row>
        <row r="1697">
          <cell r="A1697">
            <v>72693</v>
          </cell>
          <cell r="B1697" t="str">
            <v>REDUCAO DE PVC ROSQUEAVEL AGUA FRIA 2X1.1/2" - FORNECIMENTO E INSTALACAO</v>
          </cell>
          <cell r="C1697" t="str">
            <v>UN</v>
          </cell>
          <cell r="D1697">
            <v>12.18</v>
          </cell>
        </row>
        <row r="1698">
          <cell r="A1698">
            <v>72694</v>
          </cell>
          <cell r="B1698" t="str">
            <v>REDUCAO DE PVC ROSQUEAVEL AGUA FRIA 2X1.1/4" - FORNECIMENTO E INSTALACAO</v>
          </cell>
          <cell r="C1698" t="str">
            <v>UN</v>
          </cell>
          <cell r="D1698">
            <v>12.56</v>
          </cell>
        </row>
        <row r="1699">
          <cell r="A1699">
            <v>72695</v>
          </cell>
          <cell r="B1699" t="str">
            <v>REDUCAO DE PVC ROSQUEAVEL AGUA FRIA 2X1" - FORNECIMENTO E INSTALACAO</v>
          </cell>
          <cell r="C1699" t="str">
            <v>UN</v>
          </cell>
          <cell r="D1699">
            <v>13.72</v>
          </cell>
        </row>
        <row r="1700">
          <cell r="A1700">
            <v>72696</v>
          </cell>
          <cell r="B1700" t="str">
            <v>REDUCAO DE PVC ROSQUEAVEL AGUA FRIA 3/4X1/2" - FORNECIMENTO E INSTALACAO</v>
          </cell>
          <cell r="C1700" t="str">
            <v>UN</v>
          </cell>
          <cell r="D1700">
            <v>2.38</v>
          </cell>
        </row>
        <row r="1701">
          <cell r="A1701">
            <v>72697</v>
          </cell>
          <cell r="B1701" t="str">
            <v>REDUCAO DE PVC SOLDAVEL AGUA FRIA 110X60MM - FORNECIMENTO E INSTALACAO</v>
          </cell>
          <cell r="C1701" t="str">
            <v>UN</v>
          </cell>
          <cell r="D1701">
            <v>27.84</v>
          </cell>
        </row>
        <row r="1702">
          <cell r="A1702">
            <v>72698</v>
          </cell>
          <cell r="B1702" t="str">
            <v>REDUCAO DE PVC SOLDAVEL AGUA FRIA 110X75MM - FORNECIMENTO E INSTALACAO</v>
          </cell>
          <cell r="C1702" t="str">
            <v>UN</v>
          </cell>
          <cell r="D1702">
            <v>32.08</v>
          </cell>
        </row>
        <row r="1703">
          <cell r="A1703">
            <v>72699</v>
          </cell>
          <cell r="B1703" t="str">
            <v>REDUCAO DE PVC SOLDAVEL AGUA FRIA 32X20MM - FORNECIMENTO E INSTALACAO</v>
          </cell>
          <cell r="C1703" t="str">
            <v>UN</v>
          </cell>
          <cell r="D1703">
            <v>3.24</v>
          </cell>
        </row>
        <row r="1704">
          <cell r="A1704">
            <v>72700</v>
          </cell>
          <cell r="B1704" t="str">
            <v>REDUCAO DE PVC SOLDAVEL AGUA FRIA 40X20MM - FORNECIMENTO E INSTALACAO</v>
          </cell>
          <cell r="C1704" t="str">
            <v>UN</v>
          </cell>
          <cell r="D1704">
            <v>4.16</v>
          </cell>
        </row>
        <row r="1705">
          <cell r="A1705">
            <v>72701</v>
          </cell>
          <cell r="B1705" t="str">
            <v>REDUCAO DE PVC SOLDAVEL AGUA FRIA 40X25MM - FORNECIMENTO E INSTALACAO</v>
          </cell>
          <cell r="C1705" t="str">
            <v>UN</v>
          </cell>
          <cell r="D1705">
            <v>4.63</v>
          </cell>
        </row>
        <row r="1706">
          <cell r="A1706">
            <v>72702</v>
          </cell>
          <cell r="B1706" t="str">
            <v>REDUCAO DE PVC SOLDAVEL AGUA FRIA 50X20MM - FORNECIMENTO E INSTALACAO</v>
          </cell>
          <cell r="C1706" t="str">
            <v>UN</v>
          </cell>
          <cell r="D1706">
            <v>5.21</v>
          </cell>
        </row>
        <row r="1707">
          <cell r="A1707">
            <v>72703</v>
          </cell>
          <cell r="B1707" t="str">
            <v>REDUCAO DE PVC SOLDAVEL AGUA FRIA 50X25MM - FORNECIMENTO E INSTALACAO</v>
          </cell>
          <cell r="C1707" t="str">
            <v>UN</v>
          </cell>
          <cell r="D1707">
            <v>5.33</v>
          </cell>
        </row>
        <row r="1708">
          <cell r="A1708">
            <v>72704</v>
          </cell>
          <cell r="B1708" t="str">
            <v>REDUCAO DE PVC SOLDAVEL AGUA FRIA 50X32MM - FORNECIMENTO E INSTALACAO</v>
          </cell>
          <cell r="C1708" t="str">
            <v>UN</v>
          </cell>
          <cell r="D1708">
            <v>6.49</v>
          </cell>
        </row>
        <row r="1709">
          <cell r="A1709">
            <v>72705</v>
          </cell>
          <cell r="B1709" t="str">
            <v>REDUCAO DE PVC SOLDAVEL AGUA FRIA 60X25MM - FORNECIMENTO E INSTALACAO</v>
          </cell>
          <cell r="C1709" t="str">
            <v>UN</v>
          </cell>
          <cell r="D1709">
            <v>9.49</v>
          </cell>
        </row>
        <row r="1710">
          <cell r="A1710">
            <v>72706</v>
          </cell>
          <cell r="B1710" t="str">
            <v>REDUCAO DE PVC SOLDAVEL AGUA FRIA 60X32MM - FORNECIMENTO E INSTALACAO</v>
          </cell>
          <cell r="C1710" t="str">
            <v>UN</v>
          </cell>
          <cell r="D1710">
            <v>11.36</v>
          </cell>
        </row>
        <row r="1711">
          <cell r="A1711">
            <v>72707</v>
          </cell>
          <cell r="B1711" t="str">
            <v>REDUCAO DE PVC SOLDAVEL AGUA FRIA 60X40MM - FORNECIMENTO E INSTALACAO</v>
          </cell>
          <cell r="C1711" t="str">
            <v>UN</v>
          </cell>
          <cell r="D1711">
            <v>12.67</v>
          </cell>
        </row>
        <row r="1712">
          <cell r="A1712">
            <v>72708</v>
          </cell>
          <cell r="B1712" t="str">
            <v>REDUCAO DE PVC SOLDAVEL AGUA FRIA 60X50MM - FORNECIMENTO E INSTALACAO</v>
          </cell>
          <cell r="C1712" t="str">
            <v>UN</v>
          </cell>
          <cell r="D1712">
            <v>16.02</v>
          </cell>
        </row>
        <row r="1713">
          <cell r="A1713">
            <v>72709</v>
          </cell>
          <cell r="B1713" t="str">
            <v>REDUCAO DE PVC SOLDAVEL AGUA FRIA 75X50MM - FORNECIMENTO E INSTALACAO</v>
          </cell>
          <cell r="C1713" t="str">
            <v>UN</v>
          </cell>
          <cell r="D1713">
            <v>18.18</v>
          </cell>
        </row>
        <row r="1714">
          <cell r="A1714">
            <v>72710</v>
          </cell>
          <cell r="B1714" t="str">
            <v>REDUCAO DE PVC SOLDAVEL AGUA FRIA 85X60MM - FORNECIMENTO E INSTALACAO</v>
          </cell>
          <cell r="C1714" t="str">
            <v>UN</v>
          </cell>
          <cell r="D1714">
            <v>20.04</v>
          </cell>
        </row>
        <row r="1715">
          <cell r="A1715">
            <v>72712</v>
          </cell>
          <cell r="B1715" t="str">
            <v>TE DE ACO GALVANIZADO 1.1/2" - FORNECIMENTO E INSTALACAO</v>
          </cell>
          <cell r="C1715" t="str">
            <v>UN</v>
          </cell>
          <cell r="D1715">
            <v>31.8</v>
          </cell>
        </row>
        <row r="1716">
          <cell r="A1716">
            <v>72713</v>
          </cell>
          <cell r="B1716" t="str">
            <v>TE DE ACO GALVANIZADO 1.1/4" - FORNECIMENTO E INSTALACAO</v>
          </cell>
          <cell r="C1716" t="str">
            <v>UN</v>
          </cell>
          <cell r="D1716">
            <v>26.86</v>
          </cell>
        </row>
        <row r="1717">
          <cell r="A1717">
            <v>72714</v>
          </cell>
          <cell r="B1717" t="str">
            <v>TE DE ACO GALVANIZADO 1" - FORNECIMENTO E INSTALACAO</v>
          </cell>
          <cell r="C1717" t="str">
            <v>UN</v>
          </cell>
          <cell r="D1717">
            <v>18.420000000000002</v>
          </cell>
        </row>
        <row r="1718">
          <cell r="A1718">
            <v>72715</v>
          </cell>
          <cell r="B1718" t="str">
            <v>TE DE ACO GALVANIZADO 2.1/2" - FORNECIMENTO E INSTALACAO</v>
          </cell>
          <cell r="C1718" t="str">
            <v>UN</v>
          </cell>
          <cell r="D1718">
            <v>79.22</v>
          </cell>
        </row>
        <row r="1719">
          <cell r="A1719">
            <v>72716</v>
          </cell>
          <cell r="B1719" t="str">
            <v>TE DE ACO GALVANIZADO 2" - FORNECIMENTO E INSTALACAO</v>
          </cell>
          <cell r="C1719" t="str">
            <v>UN</v>
          </cell>
          <cell r="D1719">
            <v>50.12</v>
          </cell>
        </row>
        <row r="1720">
          <cell r="A1720">
            <v>72717</v>
          </cell>
          <cell r="B1720" t="str">
            <v>TE DE ACO GALVANIZADO 3" - FORNECIMENTO E INSTALACAO</v>
          </cell>
          <cell r="C1720" t="str">
            <v>UN</v>
          </cell>
          <cell r="D1720">
            <v>99.51</v>
          </cell>
        </row>
        <row r="1721">
          <cell r="A1721">
            <v>72718</v>
          </cell>
          <cell r="B1721" t="str">
            <v>TE DE ACO GALVANIZADO 3/4" - FORNECIMENTO E INSTALACAO</v>
          </cell>
          <cell r="C1721" t="str">
            <v>UN</v>
          </cell>
          <cell r="D1721">
            <v>13.37</v>
          </cell>
        </row>
        <row r="1722">
          <cell r="A1722">
            <v>72719</v>
          </cell>
          <cell r="B1722" t="str">
            <v>TE DE ACO GALVANIZADO 4" - FORNECIMENTO E INSTALACAO</v>
          </cell>
          <cell r="C1722" t="str">
            <v>UN</v>
          </cell>
          <cell r="D1722">
            <v>179.59</v>
          </cell>
        </row>
        <row r="1723">
          <cell r="A1723">
            <v>72720</v>
          </cell>
          <cell r="B1723" t="str">
            <v>TE DE ACO GALVANIZADO 5" - FORNECIMENTO E INSTALACAO</v>
          </cell>
          <cell r="C1723" t="str">
            <v>UN</v>
          </cell>
          <cell r="D1723">
            <v>324.43</v>
          </cell>
        </row>
        <row r="1724">
          <cell r="A1724">
            <v>72721</v>
          </cell>
          <cell r="B1724" t="str">
            <v>TE DE ACO GALVANIZADO 6" - FORNECIMENTO E INSTALACAO</v>
          </cell>
          <cell r="C1724" t="str">
            <v>UN</v>
          </cell>
          <cell r="D1724">
            <v>458.33</v>
          </cell>
        </row>
        <row r="1725">
          <cell r="A1725">
            <v>72722</v>
          </cell>
          <cell r="B1725" t="str">
            <v>TE DE COBRE 15MM LIGAÇÃO SOLDADA - FORNECIMENTO E INSTALACAO</v>
          </cell>
          <cell r="C1725" t="str">
            <v>UN</v>
          </cell>
          <cell r="D1725">
            <v>5.92</v>
          </cell>
        </row>
        <row r="1726">
          <cell r="A1726">
            <v>72723</v>
          </cell>
          <cell r="B1726" t="str">
            <v>TE DE COBRE 22MM LIGAÇÃO SOLDADA - FORNECIMENTO E INSTALACAO</v>
          </cell>
          <cell r="C1726" t="str">
            <v>UN</v>
          </cell>
          <cell r="D1726">
            <v>10.69</v>
          </cell>
        </row>
        <row r="1727">
          <cell r="A1727">
            <v>72724</v>
          </cell>
          <cell r="B1727" t="str">
            <v>TE DE COBRE 28MM LIGAÇÃO SOLDADA - FORNECIMENTO E INSTALACAO</v>
          </cell>
          <cell r="C1727" t="str">
            <v>UN</v>
          </cell>
          <cell r="D1727">
            <v>16.84</v>
          </cell>
        </row>
        <row r="1728">
          <cell r="A1728">
            <v>72725</v>
          </cell>
          <cell r="B1728" t="str">
            <v>TE DE COBRE 35MM LIGAÇÃO SOLDADA - FORNECIMENTO E INSTALACAO</v>
          </cell>
          <cell r="C1728" t="str">
            <v>UN</v>
          </cell>
          <cell r="D1728">
            <v>36.11</v>
          </cell>
        </row>
        <row r="1729">
          <cell r="A1729">
            <v>72726</v>
          </cell>
          <cell r="B1729" t="str">
            <v>TE DE COBRE 42MM LIGAÇÃO SOLDADA - FORNECIMENTO E INSTALACAO</v>
          </cell>
          <cell r="C1729" t="str">
            <v>UN</v>
          </cell>
          <cell r="D1729">
            <v>47.84</v>
          </cell>
        </row>
        <row r="1730">
          <cell r="A1730">
            <v>72727</v>
          </cell>
          <cell r="B1730" t="str">
            <v>TE DE COBRE 54MM LIGAÇÃO SOLDADA - FORNECIMENTO E INSTALACAO</v>
          </cell>
          <cell r="C1730" t="str">
            <v>UN</v>
          </cell>
          <cell r="D1730">
            <v>96.75</v>
          </cell>
        </row>
        <row r="1731">
          <cell r="A1731">
            <v>72728</v>
          </cell>
          <cell r="B1731" t="str">
            <v>TE DE COBRE 66MM LIGAÇÃO SOLDADA - FORNECIMENTO E INSTALACAO</v>
          </cell>
          <cell r="C1731" t="str">
            <v>UN</v>
          </cell>
          <cell r="D1731">
            <v>214.5</v>
          </cell>
        </row>
        <row r="1732">
          <cell r="A1732">
            <v>72729</v>
          </cell>
          <cell r="B1732" t="str">
            <v>TE DE COBRE 79MM LIGAÇÃO SOLDADA - FORNECIMENTO E INSTALACAO</v>
          </cell>
          <cell r="C1732" t="str">
            <v>UN</v>
          </cell>
          <cell r="D1732">
            <v>344.7</v>
          </cell>
        </row>
        <row r="1733">
          <cell r="A1733">
            <v>72773</v>
          </cell>
          <cell r="B1733" t="str">
            <v>JUNCAO PVC ESGOTO 75X50MM - FORNECIMENTO E INSTALACAO</v>
          </cell>
          <cell r="C1733" t="str">
            <v>UN</v>
          </cell>
          <cell r="D1733">
            <v>18.13</v>
          </cell>
        </row>
        <row r="1734">
          <cell r="A1734">
            <v>72774</v>
          </cell>
          <cell r="B1734" t="str">
            <v>JUNCAO PVC ESGOTO 100X50MM - FORNECIMENTO E INSTALACAO</v>
          </cell>
          <cell r="C1734" t="str">
            <v>UN</v>
          </cell>
          <cell r="D1734">
            <v>21.08</v>
          </cell>
        </row>
        <row r="1735">
          <cell r="A1735">
            <v>72775</v>
          </cell>
          <cell r="B1735" t="str">
            <v>JUNCAO PVC ESGOTO 100X75MM - FORNECIMENTO E INSTALACAO</v>
          </cell>
          <cell r="C1735" t="str">
            <v>UN</v>
          </cell>
          <cell r="D1735">
            <v>28.55</v>
          </cell>
        </row>
        <row r="1736">
          <cell r="A1736">
            <v>72783</v>
          </cell>
          <cell r="B1736" t="str">
            <v>ADAPTADOR PVC SOLDAVEL COM FLANGES E ANEL PARA CAIXA D'AGUA 20MMX1/2"- FORNECIMENTO E INSTALACAO</v>
          </cell>
          <cell r="C1736" t="str">
            <v>UN</v>
          </cell>
          <cell r="D1736">
            <v>8.01</v>
          </cell>
        </row>
        <row r="1737">
          <cell r="A1737">
            <v>72784</v>
          </cell>
          <cell r="B1737" t="str">
            <v>ADAPTADOR PVC SOLDAVEL COM FLANGES E ANEL PARA CAIXA D'AGUA 25MMX3/4"- FORNECIMENTO E INSTALACAO</v>
          </cell>
          <cell r="C1737" t="str">
            <v>UN</v>
          </cell>
          <cell r="D1737">
            <v>9.5500000000000007</v>
          </cell>
        </row>
        <row r="1738">
          <cell r="A1738">
            <v>72785</v>
          </cell>
          <cell r="B1738" t="str">
            <v>ADAPTADOR PVC SOLDAVEL COM FLANGES E ANEL PARA CAIXA D'AGUA 32MMX1" -FORNECIMENTO E INSTALACAO</v>
          </cell>
          <cell r="C1738" t="str">
            <v>UN</v>
          </cell>
          <cell r="D1738">
            <v>15.47</v>
          </cell>
        </row>
        <row r="1739">
          <cell r="A1739">
            <v>72786</v>
          </cell>
          <cell r="B1739" t="str">
            <v>ADAPTADOR PVC SOLDAVEL COM FLANGES E ANEL PARA CAIXA D'AGUA 40MMX1.1/4" - FORNECIMENTO E INSTALACAO</v>
          </cell>
          <cell r="C1739" t="str">
            <v>UN</v>
          </cell>
          <cell r="D1739">
            <v>20.49</v>
          </cell>
        </row>
        <row r="1740">
          <cell r="A1740">
            <v>72787</v>
          </cell>
          <cell r="B1740" t="str">
            <v>ADAPTADOR PVC SOLDAVEL COM FLANGES E ANEL PARA CAIXA D'AGUA 50MMX1.1/2" - FORNECIMENTO E INSTALACAO</v>
          </cell>
          <cell r="C1740" t="str">
            <v>UN</v>
          </cell>
          <cell r="D1740">
            <v>21.22</v>
          </cell>
        </row>
        <row r="1741">
          <cell r="A1741">
            <v>72788</v>
          </cell>
          <cell r="B1741" t="str">
            <v>ADAPTADOR PVC SOLDAVEL COM FLANGES E ANEL PARA CAIXA D'AGUA 60MMX2" -FORNECIMENTO E INSTALACAO</v>
          </cell>
          <cell r="C1741" t="str">
            <v>UN</v>
          </cell>
          <cell r="D1741">
            <v>32.06</v>
          </cell>
        </row>
        <row r="1742">
          <cell r="A1742">
            <v>72789</v>
          </cell>
          <cell r="B1742" t="str">
            <v>ADAPTADOR PVC SOLDAVEL COM FLANGES LIVRES PARA CAIXA D'AGUA 25MMX3/4"- FORNECIMENTO E INSTALACAO</v>
          </cell>
          <cell r="C1742" t="str">
            <v>UN</v>
          </cell>
          <cell r="D1742">
            <v>10.65</v>
          </cell>
        </row>
        <row r="1743">
          <cell r="A1743">
            <v>72790</v>
          </cell>
          <cell r="B1743" t="str">
            <v>ADAPTADOR PVC SOLDAVEL COM FLANGES LIVRES PARA CAIXA D'AGUA 32MMX1" -FORNECIMENTO E INSTALACAO</v>
          </cell>
          <cell r="C1743" t="str">
            <v>UN</v>
          </cell>
          <cell r="D1743">
            <v>12.89</v>
          </cell>
        </row>
        <row r="1744">
          <cell r="A1744">
            <v>72791</v>
          </cell>
          <cell r="B1744" t="str">
            <v>ADAPTADOR PVC SOLDAVEL COM FLANGES LIVRES PARA CAIXA D'AGUA 40MMX1.1/4" - FORNECIMENTO E INSTALACAO</v>
          </cell>
          <cell r="C1744" t="str">
            <v>UN</v>
          </cell>
          <cell r="D1744">
            <v>16.37</v>
          </cell>
        </row>
        <row r="1745">
          <cell r="A1745">
            <v>72792</v>
          </cell>
          <cell r="B1745" t="str">
            <v>ADAPTADOR PVC SOLDAVEL COM FLANGES LIVRES PARA CAIXA D'AGUA 50MMX1.1/2" - FORNECIMENTO E INSTALACAO</v>
          </cell>
          <cell r="C1745" t="str">
            <v>UN</v>
          </cell>
          <cell r="D1745">
            <v>28.97</v>
          </cell>
        </row>
        <row r="1746">
          <cell r="A1746">
            <v>72793</v>
          </cell>
          <cell r="B1746" t="str">
            <v>ADAPTADOR PVC SOLDAVEL COM FLANGES LIVRES PARA CAIXA D'AGUA 60MMX2" -FORNECIMENTO E INSTALACAO</v>
          </cell>
          <cell r="C1746" t="str">
            <v>UN</v>
          </cell>
          <cell r="D1746">
            <v>40.64</v>
          </cell>
        </row>
        <row r="1747">
          <cell r="A1747">
            <v>72794</v>
          </cell>
          <cell r="B1747" t="str">
            <v>ADAPTADOR PVC SOLDAVEL COM FLANGES LIVRES PARA CAIXA D'AGUA 75MMX2.1/2" - FORNECIMENTO E INSTALACAO</v>
          </cell>
          <cell r="C1747" t="str">
            <v>UN</v>
          </cell>
          <cell r="D1747">
            <v>122.09</v>
          </cell>
        </row>
        <row r="1748">
          <cell r="A1748">
            <v>72795</v>
          </cell>
          <cell r="B1748" t="str">
            <v>ADAPTADOR PVC SOLDAVEL COM FLANGES LIVRES PARA CAIXA D'AGUA 85MMX3" -FORNECIMENTO E INSTALACAO</v>
          </cell>
          <cell r="C1748" t="str">
            <v>UN</v>
          </cell>
          <cell r="D1748">
            <v>166.3</v>
          </cell>
        </row>
        <row r="1749">
          <cell r="A1749">
            <v>72796</v>
          </cell>
          <cell r="B1749" t="str">
            <v>ADAPTADOR PVC SOLDAVEL COM FLANGES LIVRES PARA CAIXA D'AGUA 110MMX4" -FORNECIMENTO E INSTALACAO</v>
          </cell>
          <cell r="C1749" t="str">
            <v>UN</v>
          </cell>
          <cell r="D1749">
            <v>232.64</v>
          </cell>
        </row>
        <row r="1750">
          <cell r="A1750">
            <v>72797</v>
          </cell>
          <cell r="B1750" t="str">
            <v>ADAPTADOR PVC SOLDAVEL LONGO COM FLANGES LIVRES PARA CAIXA D'AGUA 25MMX3/4" - FORNECIMENTO E INSTALACAO</v>
          </cell>
          <cell r="C1750" t="str">
            <v>UN</v>
          </cell>
          <cell r="D1750">
            <v>12.14</v>
          </cell>
        </row>
        <row r="1751">
          <cell r="A1751">
            <v>72798</v>
          </cell>
          <cell r="B1751" t="str">
            <v>ADAPTADOR PVC SOLDAVEL LONGO COM FLANGES LIVRES PARA CAIXA D'AGUA 32MMX1" - FORNECIMENTO E INSTALACAO</v>
          </cell>
          <cell r="C1751" t="str">
            <v>UN</v>
          </cell>
          <cell r="D1751">
            <v>14.65</v>
          </cell>
        </row>
        <row r="1752">
          <cell r="A1752">
            <v>72800</v>
          </cell>
          <cell r="B1752" t="str">
            <v>ADAPTADOR PVC SOLDAVEL LONGO COM FLANGES LIVRES PARA CAIXA D'AGUA 40MMX1.1/4" - FORNECIMENTO E INSTALACAO</v>
          </cell>
          <cell r="C1752" t="str">
            <v>UN</v>
          </cell>
          <cell r="D1752">
            <v>18.62</v>
          </cell>
        </row>
        <row r="1753">
          <cell r="A1753">
            <v>72801</v>
          </cell>
          <cell r="B1753" t="str">
            <v>ADAPTADOR PVC SOLDAVEL LONGO COM FLANGES LIVRES PARA CAIXA D'AGUA 50MMX1.1/2" - FORNECIMENTO E INSTALACAO</v>
          </cell>
          <cell r="C1753" t="str">
            <v>UN</v>
          </cell>
          <cell r="D1753">
            <v>33.1</v>
          </cell>
        </row>
        <row r="1754">
          <cell r="A1754">
            <v>72802</v>
          </cell>
          <cell r="B1754" t="str">
            <v>ADAPTADOR PVC SOLDAVEL LONGO COM FLANGES LIVRES PARA CAIXA D'AGUA 60MMX2" - FORNECIMENTO E INSTALACAO</v>
          </cell>
          <cell r="C1754" t="str">
            <v>UN</v>
          </cell>
          <cell r="D1754">
            <v>44.43</v>
          </cell>
        </row>
        <row r="1755">
          <cell r="A1755">
            <v>72803</v>
          </cell>
          <cell r="B1755" t="str">
            <v>ADAPTADOR PVC SOLDAVEL LONGO COM FLANGES LIVRES PARA CAIXA D'AGUA 75MMX2.1/2" - FORNECIMENTO E INSTALACAO</v>
          </cell>
          <cell r="C1755" t="str">
            <v>UN</v>
          </cell>
          <cell r="D1755">
            <v>133.86000000000001</v>
          </cell>
        </row>
        <row r="1756">
          <cell r="A1756">
            <v>72804</v>
          </cell>
          <cell r="B1756" t="str">
            <v>ADAPTADOR PVC SOLDAVEL LONGO COM FLANGES LIVRES PARA CAIXA D'AGUA 85MMX3" - FORNECIMENTO E INSTALACAO</v>
          </cell>
          <cell r="C1756" t="str">
            <v>UN</v>
          </cell>
          <cell r="D1756">
            <v>181.08</v>
          </cell>
        </row>
        <row r="1757">
          <cell r="A1757">
            <v>72805</v>
          </cell>
          <cell r="B1757" t="str">
            <v>ADAPTADOR PVC SOLDAVEL LONGO COM FLANGES LIVRES PARA CAIXA D'AGUA 110MMX4" - FORNECIMENTO E INSTALACAO</v>
          </cell>
          <cell r="C1757" t="str">
            <v>UN</v>
          </cell>
          <cell r="D1757">
            <v>255.52</v>
          </cell>
        </row>
        <row r="1758">
          <cell r="A1758">
            <v>72806</v>
          </cell>
          <cell r="B1758" t="str">
            <v>TE PVC SOLDAVEL COM ROSCA AGUA FRIA 20MMX20MMX1/2" - FORNECIMENTO E INSTALACAO</v>
          </cell>
          <cell r="C1758" t="str">
            <v>UN</v>
          </cell>
          <cell r="D1758">
            <v>3.7</v>
          </cell>
        </row>
        <row r="1759">
          <cell r="A1759">
            <v>72808</v>
          </cell>
          <cell r="B1759" t="str">
            <v>TE PVC SOLDAVEL COM ROSCA AGUA FRIA 25MMX25MMX1/2" - FORNECIMENTO E INSTALACAO</v>
          </cell>
          <cell r="C1759" t="str">
            <v>UN</v>
          </cell>
          <cell r="D1759">
            <v>4.72</v>
          </cell>
        </row>
        <row r="1760">
          <cell r="A1760">
            <v>72809</v>
          </cell>
          <cell r="B1760" t="str">
            <v>TE PVC SOLDAVEL COM ROSCA AGUA FRIA 32MMX32MMX3/4" - FORNECIMENTO E INSTALACAO</v>
          </cell>
          <cell r="C1760" t="str">
            <v>UN</v>
          </cell>
          <cell r="D1760">
            <v>8.7799999999999994</v>
          </cell>
        </row>
        <row r="1761">
          <cell r="A1761">
            <v>73636</v>
          </cell>
          <cell r="B1761" t="str">
            <v>TE PVC SOLDAVEL COM ROSCA METALICA AGUA FRIA 25MMX25MMX1/2" - FORNECIMENTO E INSTALACAO</v>
          </cell>
          <cell r="C1761" t="str">
            <v>UN</v>
          </cell>
          <cell r="D1761">
            <v>9.9700000000000006</v>
          </cell>
        </row>
        <row r="1762">
          <cell r="A1762">
            <v>73637</v>
          </cell>
          <cell r="B1762" t="str">
            <v>TE PVC SOLDAVEL COM ROSCA METALICA AGUA FRIA 25MMX25MMX3/4" - FORNECIMENTO E INSTALACAO</v>
          </cell>
          <cell r="C1762" t="str">
            <v>UN</v>
          </cell>
          <cell r="D1762">
            <v>10.130000000000001</v>
          </cell>
        </row>
        <row r="1763">
          <cell r="A1763">
            <v>73638</v>
          </cell>
          <cell r="B1763" t="str">
            <v>TE PVC SOLDAVEL COM ROSCA METALICA AGUA FRIA 20MMX20MMX1/2" - FORNECIMENTO E INSTALACAO</v>
          </cell>
          <cell r="C1763" t="str">
            <v>UN</v>
          </cell>
          <cell r="D1763">
            <v>9.32</v>
          </cell>
        </row>
        <row r="1764">
          <cell r="A1764">
            <v>73639</v>
          </cell>
          <cell r="B1764" t="str">
            <v>JOELHO PVC SOLDAVEL COM ROSCA METALICA 90º AGUA FRIA 25MMX3/4" - FORNECIMENTO E INSTALACAO</v>
          </cell>
          <cell r="C1764" t="str">
            <v>UN</v>
          </cell>
          <cell r="D1764">
            <v>8.16</v>
          </cell>
        </row>
        <row r="1765">
          <cell r="A1765">
            <v>73640</v>
          </cell>
          <cell r="B1765" t="str">
            <v>JOELHO PVC SOLDAVEL COM ROSCA METALICA 90º ÁGUA FRIA 20MMX1/2" - FORNECIMENTO E INSTALACAO</v>
          </cell>
          <cell r="C1765" t="str">
            <v>UN</v>
          </cell>
          <cell r="D1765">
            <v>7</v>
          </cell>
        </row>
        <row r="1766">
          <cell r="A1766">
            <v>73641</v>
          </cell>
          <cell r="B1766" t="str">
            <v>JOELHO PVC SOLDAVEL COM ROSCA 90º AGUA FRIA 25MMX1/2" - FORNECIMENTO EINSTALACAO</v>
          </cell>
          <cell r="C1766" t="str">
            <v>UN</v>
          </cell>
          <cell r="D1766">
            <v>4.82</v>
          </cell>
        </row>
        <row r="1767">
          <cell r="A1767">
            <v>73642</v>
          </cell>
          <cell r="B1767" t="str">
            <v>JOELHO PVC SOLDAVEL COM ROSCA METALICA 90º AGUA FRIA 25MMX1/2" - FORNECIMENTO E INSTALACAO</v>
          </cell>
          <cell r="C1767" t="str">
            <v>UN</v>
          </cell>
          <cell r="D1767">
            <v>7.35</v>
          </cell>
        </row>
        <row r="1768">
          <cell r="A1768">
            <v>73643</v>
          </cell>
          <cell r="B1768" t="str">
            <v>JOELHO PVC SOLDAVEL COM ROSCA 90º AGUA FRIA 25MMX3/4" - FORNECIMENTO EINSTALACAO</v>
          </cell>
          <cell r="C1768" t="str">
            <v>UN</v>
          </cell>
          <cell r="D1768">
            <v>5.33</v>
          </cell>
        </row>
        <row r="1769">
          <cell r="A1769">
            <v>73644</v>
          </cell>
          <cell r="B1769" t="str">
            <v>JOELHO PVC SOLDAVEL COM ROSCA 90º AGUA FRIA 20MMX1/2" - FORNECIMENTO EINSTALACAO</v>
          </cell>
          <cell r="C1769" t="str">
            <v>UN</v>
          </cell>
          <cell r="D1769">
            <v>4.5199999999999996</v>
          </cell>
        </row>
        <row r="1770">
          <cell r="A1770">
            <v>73645</v>
          </cell>
          <cell r="B1770" t="str">
            <v>LUVA PVC SOLDAVEL COM ROSCA AGUA FRIA 50MMX1.1/2" - FORNECIMENTO E INSTALACAO</v>
          </cell>
          <cell r="C1770" t="str">
            <v>UN</v>
          </cell>
          <cell r="D1770">
            <v>23.29</v>
          </cell>
        </row>
        <row r="1771">
          <cell r="A1771">
            <v>73646</v>
          </cell>
          <cell r="B1771" t="str">
            <v>LUVA PVC SOLDAVEL COM ROSCA AGUA FRIA 40MMX1.1/4" - FORNECIMENTO E INSTALACAO</v>
          </cell>
          <cell r="C1771" t="str">
            <v>UN</v>
          </cell>
          <cell r="D1771">
            <v>12.1</v>
          </cell>
        </row>
        <row r="1772">
          <cell r="A1772">
            <v>73647</v>
          </cell>
          <cell r="B1772" t="str">
            <v>LUVA PVC SOLDAVEL COM ROSCA AGUA FRIA 32MMX1" - FORNECIMENTO E INSTALACAO</v>
          </cell>
          <cell r="C1772" t="str">
            <v>UN</v>
          </cell>
          <cell r="D1772">
            <v>5.39</v>
          </cell>
        </row>
        <row r="1773">
          <cell r="A1773">
            <v>73648</v>
          </cell>
          <cell r="B1773" t="str">
            <v>LUVA PVC SOLDAVEL COM ROSCA AGUA FRIA 25MMX3/4" - FORNECIMENTO E INSTALACAO</v>
          </cell>
          <cell r="C1773" t="str">
            <v>UN</v>
          </cell>
          <cell r="D1773">
            <v>3.54</v>
          </cell>
        </row>
        <row r="1774">
          <cell r="A1774">
            <v>73649</v>
          </cell>
          <cell r="B1774" t="str">
            <v>LUVA PVC SOLDAVEL COM ROSCA AGUA FRIA 20MMX1/2" - FORNECIMENTO E INSTALACAO</v>
          </cell>
          <cell r="C1774" t="str">
            <v>UN</v>
          </cell>
          <cell r="D1774">
            <v>3.37</v>
          </cell>
        </row>
        <row r="1775">
          <cell r="A1775">
            <v>73650</v>
          </cell>
          <cell r="B1775" t="str">
            <v>LUVA PVC SOLDAVEL COM ROSCA AGUA FRIA 25MMX1/2" - FORNECIMENTO E INSTALACAO</v>
          </cell>
          <cell r="C1775" t="str">
            <v>UN</v>
          </cell>
          <cell r="D1775">
            <v>3.94</v>
          </cell>
        </row>
        <row r="1776">
          <cell r="A1776">
            <v>73691</v>
          </cell>
          <cell r="B1776" t="str">
            <v>LUVA PVC SOLDAVEL COM ROSCA METALICA AGUA FRIA 25MMX1/2" - FORNECIMENTO E INSTALACAO</v>
          </cell>
          <cell r="C1776" t="str">
            <v>UN</v>
          </cell>
          <cell r="D1776">
            <v>5.59</v>
          </cell>
        </row>
        <row r="1777">
          <cell r="A1777">
            <v>74059</v>
          </cell>
          <cell r="B1777" t="str">
            <v>LUVA COBRE</v>
          </cell>
          <cell r="C1777"/>
          <cell r="D1777"/>
        </row>
        <row r="1778">
          <cell r="A1778" t="str">
            <v>74059/001</v>
          </cell>
          <cell r="B1778" t="str">
            <v>LUVA DE COBRE SEM ANEL SOLDA 22MM - FORNECIMENTO E INSTALACAO</v>
          </cell>
          <cell r="C1778" t="str">
            <v>UN</v>
          </cell>
          <cell r="D1778">
            <v>6.2</v>
          </cell>
        </row>
        <row r="1779">
          <cell r="A1779" t="str">
            <v>74059/002</v>
          </cell>
          <cell r="B1779" t="str">
            <v>LUVA DE COBRE SEM ANEL SOLDA 35MM - FORNECIMENTO E INSTALAÇÃO</v>
          </cell>
          <cell r="C1779" t="str">
            <v>UN</v>
          </cell>
          <cell r="D1779">
            <v>19.88</v>
          </cell>
        </row>
        <row r="1780">
          <cell r="A1780">
            <v>74060</v>
          </cell>
          <cell r="B1780" t="str">
            <v>COTOVELO COBRE</v>
          </cell>
          <cell r="C1780"/>
          <cell r="D1780"/>
        </row>
        <row r="1781">
          <cell r="A1781" t="str">
            <v>74060/001</v>
          </cell>
          <cell r="B1781" t="str">
            <v>COTOVELO DE COBRE SEM ANEL SOLDA 22MM - FORNECIMENTO E INSTALACAO</v>
          </cell>
          <cell r="C1781" t="str">
            <v>UN</v>
          </cell>
          <cell r="D1781">
            <v>10.41</v>
          </cell>
        </row>
        <row r="1782">
          <cell r="A1782" t="str">
            <v>74060/002</v>
          </cell>
          <cell r="B1782" t="str">
            <v>COTOVELO DE COBRE SEM ANEL SOLDA 28MM - FORNECIMENTO E INSTALACAO</v>
          </cell>
          <cell r="C1782" t="str">
            <v>UN</v>
          </cell>
          <cell r="D1782">
            <v>13.16</v>
          </cell>
        </row>
        <row r="1783">
          <cell r="A1783" t="str">
            <v>74060/003</v>
          </cell>
          <cell r="B1783" t="str">
            <v>COTOVELO DE COBRE SEM ANEL SOLDA 35MM - FORNECIMENTO E INSTALACAO</v>
          </cell>
          <cell r="C1783" t="str">
            <v>UN</v>
          </cell>
          <cell r="D1783">
            <v>31.92</v>
          </cell>
        </row>
        <row r="1784">
          <cell r="A1784" t="str">
            <v>74060/004</v>
          </cell>
          <cell r="B1784" t="str">
            <v>COTOVELO DE COBRE SEM ANEL SOLDA 15MM - FORNECIMENTO E INSTALACAO</v>
          </cell>
          <cell r="C1784" t="str">
            <v>UN</v>
          </cell>
          <cell r="D1784">
            <v>6.1</v>
          </cell>
        </row>
        <row r="1785">
          <cell r="A1785">
            <v>181</v>
          </cell>
          <cell r="B1785" t="str">
            <v>CAIXAS D'DAGUA, DE INSPECAO E DE GORDURA</v>
          </cell>
          <cell r="C1785"/>
          <cell r="D1785"/>
        </row>
        <row r="1786">
          <cell r="A1786">
            <v>6171</v>
          </cell>
          <cell r="B1786" t="str">
            <v>TAMPA DE CONCRETO ARMADO 60X60X5CM PARA CAIXA</v>
          </cell>
          <cell r="C1786" t="str">
            <v>UN</v>
          </cell>
          <cell r="D1786">
            <v>17.920000000000002</v>
          </cell>
        </row>
        <row r="1787">
          <cell r="A1787">
            <v>73735</v>
          </cell>
          <cell r="B1787" t="str">
            <v>RESERVATORIO DE FIBROCIMENTO</v>
          </cell>
          <cell r="C1787"/>
          <cell r="D1787"/>
        </row>
        <row r="1788">
          <cell r="A1788" t="str">
            <v>73735/001</v>
          </cell>
          <cell r="B1788" t="str">
            <v>RESERV. DE FIBROC. CAP=1000L C/ACESSORIOS</v>
          </cell>
          <cell r="C1788" t="str">
            <v>UN</v>
          </cell>
          <cell r="D1788">
            <v>468.68</v>
          </cell>
        </row>
        <row r="1789">
          <cell r="A1789" t="str">
            <v>73735/002</v>
          </cell>
          <cell r="B1789" t="str">
            <v>RESERV. DE FIBROC. CAP=500L SOBRE ESTRUT. DE MADEIRA</v>
          </cell>
          <cell r="C1789" t="str">
            <v>UN</v>
          </cell>
          <cell r="D1789">
            <v>340.4</v>
          </cell>
        </row>
        <row r="1790">
          <cell r="A1790">
            <v>73748</v>
          </cell>
          <cell r="B1790" t="str">
            <v>FORNECIMENTO E COLOCACAO DE CAIXAS D AGUA EM FIBROCIMENT</v>
          </cell>
          <cell r="C1790"/>
          <cell r="D1790"/>
        </row>
        <row r="1791">
          <cell r="A1791" t="str">
            <v>73748/001</v>
          </cell>
          <cell r="B1791" t="str">
            <v>RESERVATÓRIO D’ÁGUA DE FIBROCIMENTO CILÍNDRICO OU RETANGULAR, CAPACIDADE 1.000L - FORNECIMENTO E COLOCAÇÃO ( EXCLUSIVE TUBULAÇÕES E BOIA)</v>
          </cell>
          <cell r="C1791" t="str">
            <v>UN</v>
          </cell>
          <cell r="D1791">
            <v>275.19</v>
          </cell>
        </row>
        <row r="1792">
          <cell r="A1792" t="str">
            <v>73748/002</v>
          </cell>
          <cell r="B1792" t="str">
            <v>FORNECIMETO E INSTALAÇÃO DE CAIXA D´ÁGUA FIBROCIMENTO 500L, ENTRADA 20MM COM BÓIA 1/2", SAÍDA 25MM E SISTEMA DE LIMPEZA E EXTRAVASOR 32MM (PADRÃO POPULAR)</v>
          </cell>
          <cell r="C1792" t="str">
            <v>UN</v>
          </cell>
          <cell r="D1792">
            <v>339.07</v>
          </cell>
        </row>
        <row r="1793">
          <cell r="A1793">
            <v>74051</v>
          </cell>
          <cell r="B1793" t="str">
            <v>CAIXA GORDURA CONCRETO PRE-MOLDADO</v>
          </cell>
          <cell r="C1793"/>
          <cell r="D1793"/>
        </row>
        <row r="1794">
          <cell r="A1794" t="str">
            <v>74051/001</v>
          </cell>
          <cell r="B1794" t="str">
            <v>CAIXA DE GORDURA DUPLA EM CONCRETO PRE-MOLDADO DN 60MM COM TAMPA - FORNECIMENTO E INSTALACAO</v>
          </cell>
          <cell r="C1794" t="str">
            <v>UN</v>
          </cell>
          <cell r="D1794">
            <v>111.24</v>
          </cell>
        </row>
        <row r="1795">
          <cell r="A1795" t="str">
            <v>74051/002</v>
          </cell>
          <cell r="B1795" t="str">
            <v>CAIXA DE GORDURA SIMPLES EM CONCRETO PRE-MOLDADO DN 40MM COM TAMPA - FORNECIMENTO E INSTALACAO</v>
          </cell>
          <cell r="C1795" t="str">
            <v>UN</v>
          </cell>
          <cell r="D1795">
            <v>53.27</v>
          </cell>
        </row>
        <row r="1796">
          <cell r="A1796">
            <v>74058</v>
          </cell>
          <cell r="B1796" t="str">
            <v>TORNEIRA BOIA BRUTO 1"</v>
          </cell>
          <cell r="C1796"/>
          <cell r="D1796"/>
        </row>
        <row r="1797">
          <cell r="A1797" t="str">
            <v>74058/001</v>
          </cell>
          <cell r="B1797" t="str">
            <v>TORNEIRA DE BOIA REAL 1/2” COM BALAO METALICO - FORNECIMENTO E INSTALACAO</v>
          </cell>
          <cell r="C1797" t="str">
            <v>UN</v>
          </cell>
          <cell r="D1797">
            <v>32.04</v>
          </cell>
        </row>
        <row r="1798">
          <cell r="A1798" t="str">
            <v>74058/002</v>
          </cell>
          <cell r="B1798" t="str">
            <v>TORNEIRA DE BOIA VAZAO TOTAL 3/4” COM BALAO PLASTICO - FORNECIMENTO EINSTALACAO</v>
          </cell>
          <cell r="C1798" t="str">
            <v>UN</v>
          </cell>
          <cell r="D1798">
            <v>42.96</v>
          </cell>
        </row>
        <row r="1799">
          <cell r="A1799" t="str">
            <v>74058/003</v>
          </cell>
          <cell r="B1799" t="str">
            <v>TORNEIRA DE BOIA REAL 1” COM BALAO PLASTICO - FORNECIMENTO E INSTALACAO</v>
          </cell>
          <cell r="C1799" t="str">
            <v>UN</v>
          </cell>
          <cell r="D1799">
            <v>45.04</v>
          </cell>
        </row>
        <row r="1800">
          <cell r="A1800" t="str">
            <v>74058/004</v>
          </cell>
          <cell r="B1800" t="str">
            <v>TORNEIRA DE BÓIA REAL 2" COM BALAO PLASTICO - FORNECIMENTO E INSTALACAO</v>
          </cell>
          <cell r="C1800" t="str">
            <v>UN</v>
          </cell>
          <cell r="D1800">
            <v>95.23</v>
          </cell>
        </row>
        <row r="1801">
          <cell r="A1801">
            <v>74104</v>
          </cell>
          <cell r="B1801" t="str">
            <v>CAIXA DE INSPECAO OU PASSAGEM 60X60CM TAMPA DE CONCRETO</v>
          </cell>
          <cell r="C1801"/>
          <cell r="D1801"/>
        </row>
        <row r="1802">
          <cell r="A1802" t="str">
            <v>74104/001</v>
          </cell>
          <cell r="B1802" t="str">
            <v>CAIXA DE INSPEÇÃO EM ALVENARIA DE TIJOLO MACIÇO 60X60X60CM, REVESTIDAINTERNAMENTO COM BARRA LISA (CIMENTO E AREIA, TRAÇO 1:4) E=2,0CM, COMTAMPA PRÉ-MOLDADA DE CONCRETO E FUNDO DE CONCRETO 15MPA TIPO C - ESCAVAÇÃO E CONFECÇÃO</v>
          </cell>
          <cell r="C1802" t="str">
            <v>UN</v>
          </cell>
          <cell r="D1802">
            <v>84.64</v>
          </cell>
        </row>
        <row r="1803">
          <cell r="A1803">
            <v>74166</v>
          </cell>
          <cell r="B1803" t="str">
            <v>CAIXA DE PASSAGEM (INSPECAO) PRE-MOLDADA DN 60 CM</v>
          </cell>
          <cell r="C1803"/>
          <cell r="D1803"/>
        </row>
        <row r="1804">
          <cell r="A1804" t="str">
            <v>74166/001</v>
          </cell>
          <cell r="B1804" t="str">
            <v>CAIXA DE INSPEÇÃO EM CONCRETO PRÉ-MOLDADO DN 60MM COM TAMPA H= 60CM -FORNECIMENTO E INSTALACAO</v>
          </cell>
          <cell r="C1804" t="str">
            <v>UN</v>
          </cell>
          <cell r="D1804">
            <v>91.56</v>
          </cell>
        </row>
        <row r="1805">
          <cell r="A1805" t="str">
            <v>74166/002</v>
          </cell>
          <cell r="B1805" t="str">
            <v>CAIXA DE INSPECAO EM ANEL DE CONCRETO PRE MOLDADO, COM 950MM DE ALTURATOTAL. ANEIS COM ESP=50MM, DIAM.=600MM. EXCLUSIVE TAMPAO E ESCAVACAO- FORNECIMENTO E INSTALACAO</v>
          </cell>
          <cell r="C1805" t="str">
            <v>UN</v>
          </cell>
          <cell r="D1805">
            <v>115.08</v>
          </cell>
        </row>
        <row r="1806">
          <cell r="A1806">
            <v>74225</v>
          </cell>
          <cell r="B1806" t="str">
            <v>CAIXA GORDURA PVC</v>
          </cell>
          <cell r="C1806"/>
          <cell r="D1806"/>
        </row>
        <row r="1807">
          <cell r="A1807" t="str">
            <v>74225/001</v>
          </cell>
          <cell r="B1807" t="str">
            <v>CAIXA DE GORDURA EM PVC 250X230X75MM, COM TAMPA E PORTA-TAMPA - FORNECIMENTO E INSTALACAO</v>
          </cell>
          <cell r="C1807" t="str">
            <v>UN</v>
          </cell>
          <cell r="D1807">
            <v>55.74</v>
          </cell>
        </row>
        <row r="1808">
          <cell r="A1808">
            <v>182</v>
          </cell>
          <cell r="B1808" t="str">
            <v>RALOS/CAIXA SIFONADA</v>
          </cell>
          <cell r="C1808"/>
          <cell r="D1808"/>
        </row>
        <row r="1809">
          <cell r="A1809">
            <v>40777</v>
          </cell>
          <cell r="B1809" t="str">
            <v>CAIXA SIFONADA PVC 150X150X50MM COM GRELHA REDONDA BRANCA - FORNECIMENTO E INSTALACAO</v>
          </cell>
          <cell r="C1809" t="str">
            <v>UN</v>
          </cell>
          <cell r="D1809">
            <v>25.06</v>
          </cell>
        </row>
        <row r="1810">
          <cell r="A1810">
            <v>72292</v>
          </cell>
          <cell r="B1810" t="str">
            <v>CAIXA SIFONADA EM PVC 100X100X50MM SIMPLES - FORNECIMENTO E INSTALAÇÃO</v>
          </cell>
          <cell r="C1810" t="str">
            <v>UN</v>
          </cell>
          <cell r="D1810">
            <v>25.82</v>
          </cell>
        </row>
        <row r="1811">
          <cell r="A1811">
            <v>72684</v>
          </cell>
          <cell r="B1811" t="str">
            <v>RALO SECO DE PVC 100X100MM SIMPLES - FORNECIMENTO E INSTALACAO</v>
          </cell>
          <cell r="C1811" t="str">
            <v>UN</v>
          </cell>
          <cell r="D1811">
            <v>12.44</v>
          </cell>
        </row>
        <row r="1812">
          <cell r="A1812">
            <v>72685</v>
          </cell>
          <cell r="B1812" t="str">
            <v>RALO SIFONADO DE PVC 100X100MM SIMPLES - FORNECIMENTO E INSTALACAO</v>
          </cell>
          <cell r="C1812" t="str">
            <v>UN</v>
          </cell>
          <cell r="D1812">
            <v>14.35</v>
          </cell>
        </row>
        <row r="1813">
          <cell r="A1813">
            <v>183</v>
          </cell>
          <cell r="B1813" t="str">
            <v>APARELHOS SANITARIOS, LOUCAS, METAIS E OUTROS</v>
          </cell>
          <cell r="C1813"/>
          <cell r="D1813"/>
        </row>
        <row r="1814">
          <cell r="A1814">
            <v>6004</v>
          </cell>
          <cell r="B1814" t="str">
            <v>PAPELEIRA DE LOUCA BRANCA - FORNECIMENTO E INSTALACAO</v>
          </cell>
          <cell r="C1814" t="str">
            <v>UN</v>
          </cell>
          <cell r="D1814">
            <v>36.130000000000003</v>
          </cell>
        </row>
        <row r="1815">
          <cell r="A1815">
            <v>6007</v>
          </cell>
          <cell r="B1815" t="str">
            <v>SABONETEIRA DE LOUCA BRANCA 7,5X15CM - FORNECIMENTO E INSTALACAO</v>
          </cell>
          <cell r="C1815" t="str">
            <v>UN</v>
          </cell>
          <cell r="D1815">
            <v>29.76</v>
          </cell>
        </row>
        <row r="1816">
          <cell r="A1816">
            <v>6008</v>
          </cell>
          <cell r="B1816" t="str">
            <v>CABIDE DE LOUCA BRANCA SIMPLES TIPO GANCHO - FORNECIMENTO E INSTALACAO</v>
          </cell>
          <cell r="C1816" t="str">
            <v>UN</v>
          </cell>
          <cell r="D1816">
            <v>25.24</v>
          </cell>
        </row>
        <row r="1817">
          <cell r="A1817">
            <v>6009</v>
          </cell>
          <cell r="B1817" t="str">
            <v>LAVATORIO EM LOUCA BRANCA, SEM COLUNA PADRAO POPULAR, COM TORNEIRA CROMADA POPULAR , SIFAO,VALVULA E ENGATE PLASTICO</v>
          </cell>
          <cell r="C1817" t="str">
            <v>UN</v>
          </cell>
          <cell r="D1817">
            <v>117.02</v>
          </cell>
        </row>
        <row r="1818">
          <cell r="A1818">
            <v>6021</v>
          </cell>
          <cell r="B1818" t="str">
            <v>VASO SANITARIO SIFONADO LOUÇA BRANCA PADRAO POPULAR, COM CONJUNTO PARAFIXAÇAO PARA VASO SANITÁRIO COM PARAFUSO, ARRUELA E BUCHA - FORNECIMENTO E INSTALACAO</v>
          </cell>
          <cell r="C1818" t="str">
            <v>UN</v>
          </cell>
          <cell r="D1818">
            <v>119.07</v>
          </cell>
        </row>
        <row r="1819">
          <cell r="A1819">
            <v>6024</v>
          </cell>
          <cell r="B1819" t="str">
            <v>CAIXA DE DESCARGA PLASTICA EXTERNA COMPLETA,CAPACIDADE 9L COM TUBO DEDESCARGA, ENGATE FLEXIVEL, BOIA E SUPORTE PARA FIXAÇÃO, BOLSA DE LIGAÇÃO EM PVC FLEXÍVEL E CONJUNTO PARA FIXACAO DE CAIXA DE DESCARGA - FORNECIMENTO E INSTALACAO</v>
          </cell>
          <cell r="C1819" t="str">
            <v>UN</v>
          </cell>
          <cell r="D1819">
            <v>51.36</v>
          </cell>
        </row>
        <row r="1820">
          <cell r="A1820">
            <v>6031</v>
          </cell>
          <cell r="B1820" t="str">
            <v>BANCA (TAMPO) DE MARMORE SINTETICO 120X60CM COM CUBA, VALVULA EM PLASTICO BRANCO 1", SIFAO PLASTICO TIPO COPO 1" E TORNEIRA CROMADA LONGA 1/2" OU 3/4" PARA PIA PADRAO POPULAR - FORNECIMENTO E INSTALACAO</v>
          </cell>
          <cell r="C1820" t="str">
            <v>UN</v>
          </cell>
          <cell r="D1820">
            <v>157.99</v>
          </cell>
        </row>
        <row r="1821">
          <cell r="A1821">
            <v>6043</v>
          </cell>
          <cell r="B1821" t="str">
            <v>BANCA (TAMPO) DE MARMORITE, GRANILITE OU GRANITITA 120X60CM COM CUBA,VALVULA EM PLASTICO BRANCO 1”, SIFAO PLASTICO TIPO COPO 1” E TORNEIRACROMADA LONGA 1/2” OU 3/4” PARA PIA PADRAO POPULAR - FORNECIMENTO E INSTALACAO</v>
          </cell>
          <cell r="C1821" t="str">
            <v>UN</v>
          </cell>
          <cell r="D1821">
            <v>168.45</v>
          </cell>
        </row>
        <row r="1822">
          <cell r="A1822">
            <v>6049</v>
          </cell>
          <cell r="B1822" t="str">
            <v>TANQUE SIMPLES PRE-MOLDADO DE CONCRETO COM VALVULA EM PLASTICO BRANCO1.1/4"X1.1/2", SIFAO PLASTICO TIPO COPO 1.1/4" E TORNEIRA DE METAL AMARELO CURTA 1/2" OU 3/4" PARA TANQUE - FORNECIMENTO E INSTALACAO</v>
          </cell>
          <cell r="C1822" t="str">
            <v>UN</v>
          </cell>
          <cell r="D1822">
            <v>131.4</v>
          </cell>
        </row>
        <row r="1823">
          <cell r="A1823">
            <v>6052</v>
          </cell>
          <cell r="B1823" t="str">
            <v>TANQUE DE MARMORE SINTETICO 22 LITROS COM VALVULA EM PLASTICO BRANCO 1.1/4"X1.1/2", SIFAO PLASTICO TIPO COPO 1.1/4" E TORNEIRA DE METAL AMARELO CURTA 1/2" OU 3/4" PARA TANQUE - FORNECIMENTO E INSTALACAO</v>
          </cell>
          <cell r="C1823" t="str">
            <v>UN</v>
          </cell>
          <cell r="D1823">
            <v>136.41</v>
          </cell>
        </row>
        <row r="1824">
          <cell r="A1824">
            <v>68061</v>
          </cell>
          <cell r="B1824" t="str">
            <v>CHUVEIRO PLASTICO BRANCO SIMPLES - FORNECIMENTO E INSTALACAO</v>
          </cell>
          <cell r="C1824" t="str">
            <v>UN</v>
          </cell>
          <cell r="D1824">
            <v>9.73</v>
          </cell>
        </row>
        <row r="1825">
          <cell r="A1825">
            <v>72739</v>
          </cell>
          <cell r="B1825" t="str">
            <v>VASO SANITARIO INFANTIL SIFONADO, PARA VALVULA DE DESCARGA, EM LOUCA BRANCA, COM ACESSORIOS, INCLUSIVE ASSENTO PLASTICO, BOLSA DE BORRACHA PARA LIGACAO, TUBO PVC LIGACAO - FORNECIMENTO E INSTALACAO</v>
          </cell>
          <cell r="C1825" t="str">
            <v>UN</v>
          </cell>
          <cell r="D1825">
            <v>171.18</v>
          </cell>
        </row>
        <row r="1826">
          <cell r="A1826">
            <v>73628</v>
          </cell>
          <cell r="B1826" t="str">
            <v>BACIA TURCA C/TUBO DE LIGACAO - 50508</v>
          </cell>
          <cell r="C1826" t="str">
            <v>UN</v>
          </cell>
          <cell r="D1826">
            <v>138.05000000000001</v>
          </cell>
        </row>
        <row r="1827">
          <cell r="A1827">
            <v>73911</v>
          </cell>
          <cell r="B1827" t="str">
            <v>APARELHOS DE ACO INOXIDAVEL</v>
          </cell>
          <cell r="C1827"/>
          <cell r="D1827"/>
        </row>
        <row r="1828">
          <cell r="A1828" t="str">
            <v>73911/001</v>
          </cell>
          <cell r="B1828" t="str">
            <v>CUBA ACO INOXIDAVEL 40,0X34,0X11,5 CM, COM SIFAO EM METAL CROMADO 1.1/2X1.1/2", VALVULA EM METAL CROMADO TIPO AMERICANA 3.1/2"X1.1/2" PARA PIA - FORNECIMENTO E INSTALACAO</v>
          </cell>
          <cell r="C1828" t="str">
            <v>UN</v>
          </cell>
          <cell r="D1828">
            <v>142.77000000000001</v>
          </cell>
        </row>
        <row r="1829">
          <cell r="A1829" t="str">
            <v>73911/002</v>
          </cell>
          <cell r="B1829" t="str">
            <v>CUBA ACO INOXIDAVEL 56,0X33,0X11,5 CM, COM SIFAO EM METAL CROMADO 1.1/2X1.1/2", VALVULA EM METAL CROMADO TIPO AMERICANA 3.1/2"X1.1/2" PARA PIA - FORNECIMENTO E INSTALACAO</v>
          </cell>
          <cell r="C1829" t="str">
            <v>UN</v>
          </cell>
          <cell r="D1829">
            <v>151.28</v>
          </cell>
        </row>
        <row r="1830">
          <cell r="A1830">
            <v>73913</v>
          </cell>
          <cell r="B1830" t="str">
            <v>BALCAO DE PIA EM RESILINEA 1,2 X 0,6 M C/SIFAO PLASTICO(PIA DE COZINHA EM GRANILITE/MARMORITE)</v>
          </cell>
          <cell r="C1830"/>
          <cell r="D1830"/>
        </row>
        <row r="1831">
          <cell r="A1831" t="str">
            <v>73913/001</v>
          </cell>
          <cell r="B1831" t="str">
            <v>BANCADA (TAMPO) COM CUBA EM MARMORITE, GRANILITE OU GRANITINA 120X60CMPARA PIA - FORNECIMENTO E INSTALACAO</v>
          </cell>
          <cell r="C1831" t="str">
            <v>UN</v>
          </cell>
          <cell r="D1831">
            <v>96.56</v>
          </cell>
        </row>
        <row r="1832">
          <cell r="A1832">
            <v>73947</v>
          </cell>
          <cell r="B1832" t="str">
            <v>APARELHOS DE LOUCA - FORNECIMENTO E/OU COLOCACAO</v>
          </cell>
          <cell r="C1832"/>
          <cell r="D1832"/>
        </row>
        <row r="1833">
          <cell r="A1833" t="str">
            <v>73947/001</v>
          </cell>
          <cell r="B1833" t="str">
            <v>LAVATORIO LOUCA BR MEDIO LUXO C/LADRAO MED 55X45 RABICHO CROMADO DE1/2", C/COLUNA INCL ACESSORIOS DE FIXACAO.FERRAGENS EM METAL CROMADOSIFAO 1680 DE 1"X1.1/4" APARELHO MISTURADOR 1875/C45 C/AREJADOR VALVULA DE ESCOAMENTO 1603 RABICHO EM PVC. FORN</v>
          </cell>
          <cell r="C1833" t="str">
            <v>UN</v>
          </cell>
          <cell r="D1833">
            <v>327.33999999999997</v>
          </cell>
        </row>
        <row r="1834">
          <cell r="A1834" t="str">
            <v>73947/002</v>
          </cell>
          <cell r="B1834" t="str">
            <v>LAVATORIO LOUCA BR EMBUTIR(CUBA) MEDIO LUXO S/LADRAO 52X39CM FERRAGENS EM METAL CROMADO SIFAO 1680 1"X1.1/4" TORNEIRA DE PRESSAO 1193DE 1/2" E VALVULA DE ESCOAMENTO 1600 RABICHO EM PVC FORNECIMENTO</v>
          </cell>
          <cell r="C1834" t="str">
            <v>UN</v>
          </cell>
          <cell r="D1834">
            <v>160.61000000000001</v>
          </cell>
        </row>
        <row r="1835">
          <cell r="A1835" t="str">
            <v>73947/003</v>
          </cell>
          <cell r="B1835" t="str">
            <v>TANQUE LOUCA BRANCA C/COLUNA MED 56X48CM (EM TORNO)INCL ACESSORIOSDE FIX FERRAGENS EM METAL CROMADO TORNEIRA DE PRESSAO 1158 DE 1/2"VALVULA DE ESCOAMENTO 1605 E SIFAO 1680 DE 1.1/4"X1.1/2" - FORNEC</v>
          </cell>
          <cell r="C1835" t="str">
            <v>UN</v>
          </cell>
          <cell r="D1835">
            <v>244.31</v>
          </cell>
        </row>
        <row r="1836">
          <cell r="A1836" t="str">
            <v>73947/004</v>
          </cell>
          <cell r="B1836" t="str">
            <v>TANQUE LOUCA BRANCA C/COLUNAS E MED 60X56CM (EM TORNO)INCL ACESSORIOSDE FIX FERRAGENS EM METAL CROMADO TORNEIRA PRESSAO 1158 1/2" VALVULAESCOAMENTO 1605 E SIFAO 1680 DE 1.1/2"X1.1/2" - FORNECIMENTO</v>
          </cell>
          <cell r="C1836" t="str">
            <v>UN</v>
          </cell>
          <cell r="D1836">
            <v>241.23</v>
          </cell>
        </row>
        <row r="1837">
          <cell r="A1837" t="str">
            <v>73947/005</v>
          </cell>
          <cell r="B1837" t="str">
            <v>MICTORIO DE LOUCA BRANCA C/SIFAO INTEGRADO E MED 33X28X53CM FERRAGENSEM METAL CROMADO REGISTRO DE PRESSAO 1416 DE 1/2" E TUBO DE LIGACAO DE1/2" - FORNECIMENTO</v>
          </cell>
          <cell r="C1837" t="str">
            <v>UN</v>
          </cell>
          <cell r="D1837">
            <v>158.06</v>
          </cell>
        </row>
        <row r="1838">
          <cell r="A1838" t="str">
            <v>73947/006</v>
          </cell>
          <cell r="B1838" t="str">
            <v>LAVATORIO LOUCA BRANCA D/SOBREPOR MED LUXO C/LADRAO 53X43CM FERRAGENSE METAL CROMADO SIFAO 1680 1"X1.1/4",TORNEIRA D/PRESSAO 1193 1/2" EVALVULA DE ESCOAMENTO 1603 RABICHO EM PVC FORNECIMENTO.</v>
          </cell>
          <cell r="C1838" t="str">
            <v>UN</v>
          </cell>
          <cell r="D1838">
            <v>183.62</v>
          </cell>
        </row>
        <row r="1839">
          <cell r="A1839" t="str">
            <v>73947/007</v>
          </cell>
          <cell r="B1839" t="str">
            <v>LAVATORIO LOUCA BRANCA D/EMBUTIR(CUBA) MED LUXO 52X39CM C/LADRAO FERRAGENS EM METAL CROMADO SIFAO 1680 1"X1.1/4" TORNEIRA DE PRESSAO 1193DE 1/2" E VALVULA DE ESCOAMENTO 1603 RABICHO EM PVC FORNECIMENTO</v>
          </cell>
          <cell r="C1839" t="str">
            <v>UN</v>
          </cell>
          <cell r="D1839">
            <v>185.36</v>
          </cell>
        </row>
        <row r="1840">
          <cell r="A1840" t="str">
            <v>73947/008</v>
          </cell>
          <cell r="B1840" t="str">
            <v>LAVATORIO LOUCA BRANCA POPULAR S/LADRAO MED 47X35CM INCLUSIVE ACESSORIOS DE FIX - FORNECIMENTO</v>
          </cell>
          <cell r="C1840" t="str">
            <v>UN</v>
          </cell>
          <cell r="D1840">
            <v>33.83</v>
          </cell>
        </row>
        <row r="1841">
          <cell r="A1841" t="str">
            <v>73947/009</v>
          </cell>
          <cell r="B1841" t="str">
            <v>SABONETEIRA LOUCA BRANCA 15X15CM - FORNECIMENTO E INSTALACAO</v>
          </cell>
          <cell r="C1841" t="str">
            <v>UN</v>
          </cell>
          <cell r="D1841">
            <v>23.11</v>
          </cell>
        </row>
        <row r="1842">
          <cell r="A1842" t="str">
            <v>73947/010</v>
          </cell>
          <cell r="B1842" t="str">
            <v>PORTA-TOALHA DE LOUCA BRANCA COM BASTÃO PLASTICO - FORNECIMENTO E INSTALACAO</v>
          </cell>
          <cell r="C1842" t="str">
            <v>UN</v>
          </cell>
          <cell r="D1842">
            <v>25.05</v>
          </cell>
        </row>
        <row r="1843">
          <cell r="A1843" t="str">
            <v>73947/011</v>
          </cell>
          <cell r="B1843" t="str">
            <v>VASO SANITARIO LOUCA BRANCA CAIXA DESCARGA ACOPLADA 35X65X35CM INCL ASSENTO PLASTICO E RABICHO CROMADO EXCL COLOCACAO.</v>
          </cell>
          <cell r="C1843" t="str">
            <v>UN</v>
          </cell>
          <cell r="D1843">
            <v>221.33</v>
          </cell>
        </row>
        <row r="1844">
          <cell r="A1844" t="str">
            <v>73947/012</v>
          </cell>
          <cell r="B1844" t="str">
            <v>PORTA SABONETE LIQUIDO FORNECIMENTO</v>
          </cell>
          <cell r="C1844" t="str">
            <v>UN</v>
          </cell>
          <cell r="D1844">
            <v>23.84</v>
          </cell>
        </row>
        <row r="1845">
          <cell r="A1845">
            <v>73949</v>
          </cell>
          <cell r="B1845" t="str">
            <v>TORNEIRA PRESSAO CROMADA</v>
          </cell>
          <cell r="C1845"/>
          <cell r="D1845"/>
        </row>
        <row r="1846">
          <cell r="A1846" t="str">
            <v>73949/001</v>
          </cell>
          <cell r="B1846" t="str">
            <v>TORNEIRA CROMADA 1/2" OU 3/4" PARA JARDIM OU TANQUE, PADRAO ALTO - FORNECIMENTO E INSTALACAO</v>
          </cell>
          <cell r="C1846" t="str">
            <v>UN</v>
          </cell>
          <cell r="D1846">
            <v>55.13</v>
          </cell>
        </row>
        <row r="1847">
          <cell r="A1847" t="str">
            <v>73949/002</v>
          </cell>
          <cell r="B1847" t="str">
            <v>TORNEIRA CROMADA LONGA 1/2" OU 3/4" DE PAREDE PARA PIA, PADRAO POPULAR- FORNECIMENTO E INSTALACAO</v>
          </cell>
          <cell r="C1847" t="str">
            <v>UN</v>
          </cell>
          <cell r="D1847">
            <v>34.380000000000003</v>
          </cell>
        </row>
        <row r="1848">
          <cell r="A1848" t="str">
            <v>73949/003</v>
          </cell>
          <cell r="B1848" t="str">
            <v>TORNEIRA CROMADA LONGA 1/2" OU 3/4" DE PAREDE PARA PIA DE COZINHA COMAREJADOR, PADRAO MEDIO - FORNECIMENTO E INSTALACAO</v>
          </cell>
          <cell r="C1848" t="str">
            <v>UN</v>
          </cell>
          <cell r="D1848">
            <v>91.53</v>
          </cell>
        </row>
        <row r="1849">
          <cell r="A1849" t="str">
            <v>73949/004</v>
          </cell>
          <cell r="B1849" t="str">
            <v>TORNEIRA CROMADA TUBO MOVEL DE PAREDE 1/2" OU 3/4" PARA PIA DE COZINHA, PADRAO MEDIO - FORNECIMENTO E INSTALACAO</v>
          </cell>
          <cell r="C1849" t="str">
            <v>UN</v>
          </cell>
          <cell r="D1849">
            <v>104.68</v>
          </cell>
        </row>
        <row r="1850">
          <cell r="A1850" t="str">
            <v>73949/005</v>
          </cell>
          <cell r="B1850" t="str">
            <v>TORNEIRA CROMADA 1/2" OU 3/4" DE BANCADA PARA LAVATORIO, PADRAO POPULAR COM ENGATE FLEXIVEL EM METAL CROMADO 1/2"X30CM- FORNECIMENTO E INSTALACAO</v>
          </cell>
          <cell r="C1850" t="str">
            <v>UN</v>
          </cell>
          <cell r="D1850">
            <v>51.6</v>
          </cell>
        </row>
        <row r="1851">
          <cell r="A1851" t="str">
            <v>73949/006</v>
          </cell>
          <cell r="B1851" t="str">
            <v>TORNEIRA CROMADA MÉDIA 1/2" OU 3/4", DE PAREDE, PADRÃO POPULAR - FORNECIMENTO E INSTALACAO</v>
          </cell>
          <cell r="C1851" t="str">
            <v>UN</v>
          </cell>
          <cell r="D1851">
            <v>35.57</v>
          </cell>
        </row>
        <row r="1852">
          <cell r="A1852" t="str">
            <v>73949/007</v>
          </cell>
          <cell r="B1852" t="str">
            <v>TORNEIRA CROMADA TUBO MOVEL PARA BANCADA 1/2" OU 3/4" PARA PIA DE COZINHA, PADRAO ALTO - FORNECIMENTO E INSTALACAO</v>
          </cell>
          <cell r="C1852" t="str">
            <v>UN</v>
          </cell>
          <cell r="D1852">
            <v>174.19</v>
          </cell>
        </row>
        <row r="1853">
          <cell r="A1853" t="str">
            <v>73949/008</v>
          </cell>
          <cell r="B1853" t="str">
            <v>TORNEIRA CROMADA 1/2" OU 3/4" PARA TANQUE, PADRÃO POPULAR - FORNECIMENTO E INSTALACAO</v>
          </cell>
          <cell r="C1853" t="str">
            <v>UN</v>
          </cell>
          <cell r="D1853">
            <v>22.07</v>
          </cell>
        </row>
        <row r="1854">
          <cell r="A1854" t="str">
            <v>73949/009</v>
          </cell>
          <cell r="B1854" t="str">
            <v>TORNEIRA CROMADA 1/2" OU 3/4" PARA LAVATORIO, PADRÃO POPULAR, COM ENGATE FLEXIVEL PLASTICO 1/2"X30CM - FORNECIMENTO E INSTALACAO</v>
          </cell>
          <cell r="C1854" t="str">
            <v>UN</v>
          </cell>
          <cell r="D1854">
            <v>40.4</v>
          </cell>
        </row>
        <row r="1855">
          <cell r="A1855">
            <v>73951</v>
          </cell>
          <cell r="B1855" t="str">
            <v>SIFAO PLASTICO</v>
          </cell>
          <cell r="C1855"/>
          <cell r="D1855"/>
        </row>
        <row r="1856">
          <cell r="A1856" t="str">
            <v>73951/001</v>
          </cell>
          <cell r="B1856" t="str">
            <v>SIFAO PLASTICO PARA LAVATORIO OU PIA TIPO COPO 1.1/4" - FORNECIMENTO EINSTALACAO</v>
          </cell>
          <cell r="C1856" t="str">
            <v>UN</v>
          </cell>
          <cell r="D1856">
            <v>16.18</v>
          </cell>
        </row>
        <row r="1857">
          <cell r="A1857" t="str">
            <v>73951/002</v>
          </cell>
          <cell r="B1857" t="str">
            <v>SIFAO PLASTICO PARA LAVATORIO OU PIA TIPO COPO 1" - FORNECIMENTO E INSTALACAO</v>
          </cell>
          <cell r="C1857" t="str">
            <v>UN</v>
          </cell>
          <cell r="D1857">
            <v>16.27</v>
          </cell>
        </row>
        <row r="1858">
          <cell r="A1858">
            <v>73956</v>
          </cell>
          <cell r="B1858" t="str">
            <v>TORNEIRA PRESSAO PLASTICA</v>
          </cell>
          <cell r="C1858"/>
          <cell r="D1858"/>
        </row>
        <row r="1859">
          <cell r="A1859" t="str">
            <v>73956/001</v>
          </cell>
          <cell r="B1859" t="str">
            <v>TORNEIRA PLÁSTICA 3/4" PARA TANQUE - FORNECIMENTO E INSTALACAO</v>
          </cell>
          <cell r="C1859" t="str">
            <v>UN</v>
          </cell>
          <cell r="D1859">
            <v>13.82</v>
          </cell>
        </row>
        <row r="1860">
          <cell r="A1860" t="str">
            <v>73956/002</v>
          </cell>
          <cell r="B1860" t="str">
            <v>TORNEIRA PLASTICA 1/2” PARA PIA - FORNECIMENTO E INSTALACAO</v>
          </cell>
          <cell r="C1860" t="str">
            <v>UN</v>
          </cell>
          <cell r="D1860">
            <v>14.06</v>
          </cell>
        </row>
        <row r="1861">
          <cell r="A1861" t="str">
            <v>73956/003</v>
          </cell>
          <cell r="B1861" t="str">
            <v>TORNEIRA PLASTICA 1/2" PARA LAVATORIO COM ENGATE FLEXIVEL EM METAL CROMADO 1/2"X30CM - FORNECIMENTO E INSTALACAO</v>
          </cell>
          <cell r="C1861" t="str">
            <v>UN</v>
          </cell>
          <cell r="D1861">
            <v>30.19</v>
          </cell>
        </row>
        <row r="1862">
          <cell r="A1862">
            <v>73996</v>
          </cell>
          <cell r="B1862" t="str">
            <v>TANQUE PRE-MOLDADO CONCRETO, COMPLETO</v>
          </cell>
          <cell r="C1862"/>
          <cell r="D1862"/>
        </row>
        <row r="1863">
          <cell r="A1863" t="str">
            <v>73996/001</v>
          </cell>
          <cell r="B1863" t="str">
            <v>TANQUE SIMPLES PRE-MOLDADO DE CONCRETO COM VALVULA EM PLASTICO BRANCO1.1/4"X1.1/2", SIFAO PLASTICO TIPO COPO 1.1/4" E TORNEIRA PLASTICA 3/4" - FORNECIMENTO E INSTALACAO</v>
          </cell>
          <cell r="C1863" t="str">
            <v>UN</v>
          </cell>
          <cell r="D1863">
            <v>126.33</v>
          </cell>
        </row>
        <row r="1864">
          <cell r="A1864">
            <v>74013</v>
          </cell>
          <cell r="B1864" t="str">
            <v>BANCA MARMORE S/FURO SOBRE APOIO DE ALVENARIA/VERGA</v>
          </cell>
          <cell r="C1864"/>
          <cell r="D1864"/>
        </row>
        <row r="1865">
          <cell r="A1865" t="str">
            <v>74013/001</v>
          </cell>
          <cell r="B1865" t="str">
            <v>BANCADA DE MARMORE POLIDO BRANCO E=3,0CM, LARGURA 60CM, COM PREVISAO DE ALVENARIA E CINTA DE AMARRACAO - FORNECIMENTO E INSTALACAO</v>
          </cell>
          <cell r="C1865" t="str">
            <v>M</v>
          </cell>
          <cell r="D1865">
            <v>189.48</v>
          </cell>
        </row>
        <row r="1866">
          <cell r="A1866">
            <v>74014</v>
          </cell>
          <cell r="B1866" t="str">
            <v>VALVULA CROMADA P/PIA, LAVATORIO, TANQUE</v>
          </cell>
          <cell r="C1866"/>
          <cell r="D1866"/>
        </row>
        <row r="1867">
          <cell r="A1867" t="str">
            <v>74014/001</v>
          </cell>
          <cell r="B1867" t="str">
            <v>VALVULA EM METAL CROMADO 3.1/2"X1.1/2" - FORNECIMENTO E INSTALACAO</v>
          </cell>
          <cell r="C1867" t="str">
            <v>UN</v>
          </cell>
          <cell r="D1867">
            <v>29</v>
          </cell>
        </row>
        <row r="1868">
          <cell r="A1868" t="str">
            <v>74014/002</v>
          </cell>
          <cell r="B1868" t="str">
            <v>VALVULA EM PLASTICO CROMADO 1" PARA LAVATORIO - FORNECIMENTO E INSTALACAO</v>
          </cell>
          <cell r="C1868" t="str">
            <v>UN</v>
          </cell>
          <cell r="D1868">
            <v>9.67</v>
          </cell>
        </row>
        <row r="1869">
          <cell r="A1869">
            <v>74049</v>
          </cell>
          <cell r="B1869" t="str">
            <v>PRATELEIRA MARMORE</v>
          </cell>
          <cell r="C1869"/>
          <cell r="D1869"/>
        </row>
        <row r="1870">
          <cell r="A1870" t="str">
            <v>74049/001</v>
          </cell>
          <cell r="B1870" t="str">
            <v>MARMORE BRANCO POLIDO PARA BANCADA (TAMPO) E=3CM, LARGURA 55CM ENGASTADA NA PAREDE - FORNECIMENTO E INSTALACAO</v>
          </cell>
          <cell r="C1870" t="str">
            <v>M</v>
          </cell>
          <cell r="D1870">
            <v>163.95</v>
          </cell>
        </row>
        <row r="1871">
          <cell r="A1871" t="str">
            <v>74049/002</v>
          </cell>
          <cell r="B1871" t="str">
            <v>MARMORE BRANCO POLIDO PARA BANCADA (TAMPO) E=3CM, LARGURA 60CM ENGASTADA NA PAREDE - FORNECIMENTO E INSTALACAO</v>
          </cell>
          <cell r="C1871" t="str">
            <v>M</v>
          </cell>
          <cell r="D1871">
            <v>175.92</v>
          </cell>
        </row>
        <row r="1872">
          <cell r="A1872" t="str">
            <v>74049/003</v>
          </cell>
          <cell r="B1872" t="str">
            <v>MARMORE BRANCO POLIDO PARA BANCADA (TAMPO) E=3CM, LARGURA 40CM ENGASTADA NA PAREDE - FORNECIMENTO E INSTALACAO</v>
          </cell>
          <cell r="C1872" t="str">
            <v>M</v>
          </cell>
          <cell r="D1872">
            <v>128.04</v>
          </cell>
        </row>
        <row r="1873">
          <cell r="A1873" t="str">
            <v>74049/004</v>
          </cell>
          <cell r="B1873" t="str">
            <v>MARMORE BRANCO POLIDO PARA BANCADA (TAMPO) E=3CM, LARGURA 30CM ENGASTADA NA PAREDE - FORNECIMENTO E INSTALACAO</v>
          </cell>
          <cell r="C1873" t="str">
            <v>M</v>
          </cell>
          <cell r="D1873">
            <v>104.1</v>
          </cell>
        </row>
        <row r="1874">
          <cell r="A1874">
            <v>74050</v>
          </cell>
          <cell r="B1874" t="str">
            <v>BANCA ACO INOX C/CUBA EM PAREDE,SEM COMPLEMENTOS (SIFAO/VALV/TORN)</v>
          </cell>
          <cell r="C1874"/>
          <cell r="D1874"/>
        </row>
        <row r="1875">
          <cell r="A1875" t="str">
            <v>74050/001</v>
          </cell>
          <cell r="B1875" t="str">
            <v>PIA ACO INOXIDAVEL 120X60CM COM 1 CUBA - FORNECIMENTO E INSTALACAO</v>
          </cell>
          <cell r="C1875" t="str">
            <v>UN</v>
          </cell>
          <cell r="D1875">
            <v>164.54</v>
          </cell>
        </row>
        <row r="1876">
          <cell r="A1876" t="str">
            <v>74050/002</v>
          </cell>
          <cell r="B1876" t="str">
            <v>PIA ACO INOXIDAVEL 200X60CM COM 2 CUBAS - FORNECIMENTO E INSTALACAO</v>
          </cell>
          <cell r="C1876" t="str">
            <v>UN</v>
          </cell>
          <cell r="D1876">
            <v>318.45999999999998</v>
          </cell>
        </row>
        <row r="1877">
          <cell r="A1877">
            <v>74055</v>
          </cell>
          <cell r="B1877" t="str">
            <v>TANQUE MARMORE SINTETICA CAP=22L S/COMPLEMENTOS</v>
          </cell>
          <cell r="C1877"/>
          <cell r="D1877"/>
        </row>
        <row r="1878">
          <cell r="A1878" t="str">
            <v>74055/001</v>
          </cell>
          <cell r="B1878" t="str">
            <v>TANQUE MARMORE SINTETICO 22 LITROS, COM CONJUNTO PARA FIXACAO - FORNECIMENTO E INSTALACAO</v>
          </cell>
          <cell r="C1878" t="str">
            <v>UN</v>
          </cell>
          <cell r="D1878">
            <v>95.35</v>
          </cell>
        </row>
        <row r="1879">
          <cell r="A1879" t="str">
            <v>74055/002</v>
          </cell>
          <cell r="B1879" t="str">
            <v>TANQUE MARMORE SINTETICO 22 LITROS, COM VALVULA EM PLASTICO BRANCO 1.1/4" X 1.1/2" CONJUNTO PARA FIXACAO- FORNECIMENTO E INSTALACAO</v>
          </cell>
          <cell r="C1879" t="str">
            <v>UN</v>
          </cell>
          <cell r="D1879">
            <v>101.84</v>
          </cell>
        </row>
        <row r="1880">
          <cell r="A1880">
            <v>74056</v>
          </cell>
          <cell r="B1880" t="str">
            <v>BANCA/CUBA RESINA SINTETICA</v>
          </cell>
          <cell r="C1880"/>
          <cell r="D1880"/>
        </row>
        <row r="1881">
          <cell r="A1881" t="str">
            <v>74056/001</v>
          </cell>
          <cell r="B1881" t="str">
            <v>BANCADA (TAMPO) MARMORE SINTETICO 120X60CM COM CUBA - FORNECIMENTO E INSTALACAO</v>
          </cell>
          <cell r="C1881" t="str">
            <v>UN</v>
          </cell>
          <cell r="D1881">
            <v>103.34</v>
          </cell>
        </row>
        <row r="1882">
          <cell r="A1882" t="str">
            <v>74056/002</v>
          </cell>
          <cell r="B1882" t="str">
            <v>BANCADA (TAMPO) MARMORE SINTETICO 150X50CM COM CUBA - FORNECIMENTO E INSTALACAO</v>
          </cell>
          <cell r="C1882" t="str">
            <v>UN</v>
          </cell>
          <cell r="D1882">
            <v>134.80000000000001</v>
          </cell>
        </row>
        <row r="1883">
          <cell r="A1883" t="str">
            <v>74056/003</v>
          </cell>
          <cell r="B1883" t="str">
            <v>BANCA DE MARMORE SINTETICO 120X60CM COM CUBA, COM SIFAO PLASTICO TIPOCOPO 1.1/4" E VALVULA PLASTICO CROMADO TIPO AMERICANA 3.1/2"X1.1/2" -FORNECIMENTO E INSTALACAO</v>
          </cell>
          <cell r="C1883" t="str">
            <v>UN</v>
          </cell>
          <cell r="D1883">
            <v>126.01</v>
          </cell>
        </row>
        <row r="1884">
          <cell r="A1884">
            <v>74057</v>
          </cell>
          <cell r="B1884" t="str">
            <v>LAVATORIO SUSPENSO</v>
          </cell>
          <cell r="C1884"/>
          <cell r="D1884"/>
        </row>
        <row r="1885">
          <cell r="A1885" t="str">
            <v>74057/001</v>
          </cell>
          <cell r="B1885" t="str">
            <v>LAVATORIO LOUCA BRANCA SUSPENSO 29,5 X 39,0CM, PADRAO POPULAR, COM CONJUNTO PARA FIXACAO - FORNECIMENTO E INSTALACAO</v>
          </cell>
          <cell r="C1885" t="str">
            <v>UN</v>
          </cell>
          <cell r="D1885">
            <v>58.38</v>
          </cell>
        </row>
        <row r="1886">
          <cell r="A1886" t="str">
            <v>74057/002</v>
          </cell>
          <cell r="B1886" t="str">
            <v>LAVATORIO LOUCA BRANCA SUSPENSO 29,5 X 39,0CM, PADRAO POPULAR, COM SIFAO PLASTICO TIPO COPO 1", VALVULA EM PLASTICO BRANCO 1" E CONJUNTO PARA FIXACAO- FORNECIMENTO E INSTALACAO</v>
          </cell>
          <cell r="C1886" t="str">
            <v>UN</v>
          </cell>
          <cell r="D1886">
            <v>81.14</v>
          </cell>
        </row>
        <row r="1887">
          <cell r="A1887">
            <v>74101</v>
          </cell>
          <cell r="B1887" t="str">
            <v>BACIA SANITARIA, ASSENTO PLASTICO, CAIXA DE DESCARGA PVC DE SOBREPOR,ENGATE PLASTICO, TUBO DE DESCIDA E BOLSA DE BORRACHA</v>
          </cell>
          <cell r="C1887"/>
          <cell r="D1887"/>
        </row>
        <row r="1888">
          <cell r="A1888" t="str">
            <v>74101/001</v>
          </cell>
          <cell r="B1888" t="str">
            <v>VASO SANITARIO, ASSENTO PLASTICO, CAIXA DE DESCARGA PVC DE SOBREPOR,ENGATE PLASTICO, TUBO DE DESCIDA E BOLSA DE BORRACHA</v>
          </cell>
          <cell r="C1888" t="str">
            <v>UN</v>
          </cell>
          <cell r="D1888">
            <v>172.1</v>
          </cell>
        </row>
        <row r="1889">
          <cell r="A1889">
            <v>74113</v>
          </cell>
          <cell r="B1889" t="str">
            <v>TAMPO P/VASO SANITARIO</v>
          </cell>
          <cell r="C1889"/>
          <cell r="D1889"/>
        </row>
        <row r="1890">
          <cell r="A1890" t="str">
            <v>74113/001</v>
          </cell>
          <cell r="B1890" t="str">
            <v>ASSENTO PARA VASO SANITARIO INFANTIL DE PLASTICO - FORNECIMENTO E INSTALACAO</v>
          </cell>
          <cell r="C1890" t="str">
            <v>UN</v>
          </cell>
          <cell r="D1890">
            <v>18.79</v>
          </cell>
        </row>
        <row r="1891">
          <cell r="A1891">
            <v>74123</v>
          </cell>
          <cell r="B1891" t="str">
            <v>APARELHO MISTURADOR</v>
          </cell>
          <cell r="C1891"/>
          <cell r="D1891"/>
        </row>
        <row r="1892">
          <cell r="A1892" t="str">
            <v>74123/001</v>
          </cell>
          <cell r="B1892" t="str">
            <v>APARELHO MISTURADOR CROMADO PARA LAVATORIO COM ENGATE FLEXIVEL EM METAL CROMADO 1/2"X30CM - FORNECIMENTO E INSTALACAO</v>
          </cell>
          <cell r="C1892" t="str">
            <v>UN</v>
          </cell>
          <cell r="D1892">
            <v>247.57</v>
          </cell>
        </row>
        <row r="1893">
          <cell r="A1893" t="str">
            <v>74123/002</v>
          </cell>
          <cell r="B1893" t="str">
            <v>APARELHO MISTURADOR CROMADO PARA BIDE COM DUCHA COM ENGATE FLEXIVEL EMMETAL CROMADO 1/2"X30CM - FORNECIMENTO E INSTALACAO</v>
          </cell>
          <cell r="C1893" t="str">
            <v>UN</v>
          </cell>
          <cell r="D1893">
            <v>274.92</v>
          </cell>
        </row>
        <row r="1894">
          <cell r="A1894" t="str">
            <v>74123/003</v>
          </cell>
          <cell r="B1894" t="str">
            <v>APARELHO MISTURADOR CROMADO PARA PIA - FORNECIMENTO E INSTALACAO</v>
          </cell>
          <cell r="C1894" t="str">
            <v>UN</v>
          </cell>
          <cell r="D1894">
            <v>293.26</v>
          </cell>
        </row>
        <row r="1895">
          <cell r="A1895">
            <v>74126</v>
          </cell>
          <cell r="B1895" t="str">
            <v>BANCA GRANITO</v>
          </cell>
          <cell r="C1895"/>
          <cell r="D1895"/>
        </row>
        <row r="1896">
          <cell r="A1896" t="str">
            <v>74126/001</v>
          </cell>
          <cell r="B1896" t="str">
            <v>GRANITO CINZA POLIDO PARA BANCADA E=2,5 CM, LARGURA 60CM - FORNECIMENTO E INSTALACAO</v>
          </cell>
          <cell r="C1896" t="str">
            <v>M</v>
          </cell>
          <cell r="D1896">
            <v>124.73</v>
          </cell>
        </row>
        <row r="1897">
          <cell r="A1897" t="str">
            <v>74126/002</v>
          </cell>
          <cell r="B1897" t="str">
            <v>GRANITO AMENDOA POLIDO PARA BANCADA E=2,0 CM, LARGURA 60CM - FORNECIMENTO E INSTALACAO</v>
          </cell>
          <cell r="C1897" t="str">
            <v>M</v>
          </cell>
          <cell r="D1897">
            <v>146.72999999999999</v>
          </cell>
        </row>
        <row r="1898">
          <cell r="A1898">
            <v>74127</v>
          </cell>
          <cell r="B1898" t="str">
            <v>VALVULA PLASTICA P/PIA, LAVATORIO, TANQUE</v>
          </cell>
          <cell r="C1898"/>
          <cell r="D1898"/>
        </row>
        <row r="1899">
          <cell r="A1899" t="str">
            <v>74127/001</v>
          </cell>
          <cell r="B1899" t="str">
            <v>VALVULA EM PLASTICO BRANCO 1" PARA PIA, TANQUE OU LAVATORIO SEM LADRAO- FORNECIMENTO E INSTALACAO</v>
          </cell>
          <cell r="C1899" t="str">
            <v>UN</v>
          </cell>
          <cell r="D1899">
            <v>6.26</v>
          </cell>
        </row>
        <row r="1900">
          <cell r="A1900" t="str">
            <v>74127/002</v>
          </cell>
          <cell r="B1900" t="str">
            <v>VALVULA EM PLASTICO BRANCO 1" PARA LAVATORIO COM LADRAO - FORNECIMENTOE INSTALACAO</v>
          </cell>
          <cell r="C1900" t="str">
            <v>UN</v>
          </cell>
          <cell r="D1900">
            <v>6.48</v>
          </cell>
        </row>
        <row r="1901">
          <cell r="A1901" t="str">
            <v>74127/003</v>
          </cell>
          <cell r="B1901" t="str">
            <v>VALVULA EM PLASTICO BRANCO 1.1/2"X1.1/4" PARA TANQUE - FORNECIMENTO EINSTALACAO</v>
          </cell>
          <cell r="C1901" t="str">
            <v>UN</v>
          </cell>
          <cell r="D1901">
            <v>6.48</v>
          </cell>
        </row>
        <row r="1902">
          <cell r="A1902">
            <v>74128</v>
          </cell>
          <cell r="B1902" t="str">
            <v>SIFAO CROMADO</v>
          </cell>
          <cell r="C1902"/>
          <cell r="D1902"/>
        </row>
        <row r="1903">
          <cell r="A1903" t="str">
            <v>74128/001</v>
          </cell>
          <cell r="B1903" t="str">
            <v>SIFAO EM METAL CROMADO 1.1/2"X2" - FORNECIMENTO E INSTALACAO</v>
          </cell>
          <cell r="C1903" t="str">
            <v>UN</v>
          </cell>
          <cell r="D1903">
            <v>73.78</v>
          </cell>
        </row>
        <row r="1904">
          <cell r="A1904" t="str">
            <v>74128/002</v>
          </cell>
          <cell r="B1904" t="str">
            <v>SIFAO EM METAL CROMADO 1"X1.1/2" - FORNECIMENTO E INSTALACAO</v>
          </cell>
          <cell r="C1904" t="str">
            <v>UN</v>
          </cell>
          <cell r="D1904">
            <v>59.54</v>
          </cell>
        </row>
        <row r="1905">
          <cell r="A1905" t="str">
            <v>74128/003</v>
          </cell>
          <cell r="B1905" t="str">
            <v>SIFAO EM METAL CROMADO 1"X1.1/4" - FORNECIMENTO E INSTALACAO</v>
          </cell>
          <cell r="C1905" t="str">
            <v>UN</v>
          </cell>
          <cell r="D1905">
            <v>78.44</v>
          </cell>
        </row>
        <row r="1906">
          <cell r="A1906">
            <v>74129</v>
          </cell>
          <cell r="B1906" t="str">
            <v>CUBA DE ACO INOXIDAVEL S/COMPLEMENTOS</v>
          </cell>
          <cell r="C1906"/>
          <cell r="D1906"/>
        </row>
        <row r="1907">
          <cell r="A1907" t="str">
            <v>74129/001</v>
          </cell>
          <cell r="B1907" t="str">
            <v>CUBA DE ACO INOXIDAVEL 46,5X30,0X11,5CM - FORNECIMENTO E INSTALACAO</v>
          </cell>
          <cell r="C1907" t="str">
            <v>UN</v>
          </cell>
          <cell r="D1907">
            <v>63.76</v>
          </cell>
        </row>
        <row r="1908">
          <cell r="A1908" t="str">
            <v>74129/002</v>
          </cell>
          <cell r="B1908" t="str">
            <v>CUBA DE ACO INOXIDAVEL 56,0X33,0X11,5CM - FORNECIMENTO E INSTALACAO</v>
          </cell>
          <cell r="C1908" t="str">
            <v>UN</v>
          </cell>
          <cell r="D1908">
            <v>72.489999999999995</v>
          </cell>
        </row>
        <row r="1909">
          <cell r="A1909" t="str">
            <v>74129/003</v>
          </cell>
          <cell r="B1909" t="str">
            <v>CUBA DE ACO INOXIDAVEL 40,0X34,0X11,5CM - FORNECIMENTO E INSTALACAO</v>
          </cell>
          <cell r="C1909" t="str">
            <v>UN</v>
          </cell>
          <cell r="D1909">
            <v>68.739999999999995</v>
          </cell>
        </row>
        <row r="1910">
          <cell r="A1910">
            <v>74135</v>
          </cell>
          <cell r="B1910" t="str">
            <v>BANCA MARMORE</v>
          </cell>
          <cell r="C1910"/>
          <cell r="D1910"/>
        </row>
        <row r="1911">
          <cell r="A1911" t="str">
            <v>74135/001</v>
          </cell>
          <cell r="B1911" t="str">
            <v>BANCADA (TAMPO) MARMORE BRANCO NACIONAL E = 3CM, LARGURA 50CM, POLIDOCOM FURO PARA CUBA - FORNECIMENTO E INSTALACAO</v>
          </cell>
          <cell r="C1911" t="str">
            <v>M</v>
          </cell>
          <cell r="D1911">
            <v>159.86000000000001</v>
          </cell>
        </row>
        <row r="1912">
          <cell r="A1912" t="str">
            <v>74135/002</v>
          </cell>
          <cell r="B1912" t="str">
            <v>BANCADA (TAMPO) MARMORE BRANCO NACIONAL E = 3CM, LARGURA 55CM, POLIDOCOM FURO PARA CUBA - FORNECIMENTO E INSTALACAO</v>
          </cell>
          <cell r="C1912" t="str">
            <v>M</v>
          </cell>
          <cell r="D1912">
            <v>172.52</v>
          </cell>
        </row>
        <row r="1913">
          <cell r="A1913" t="str">
            <v>74135/003</v>
          </cell>
          <cell r="B1913" t="str">
            <v>BANCADA (TAMPO) MARMORE BRANCO NACIONAL E = 3CM, LARGURA 60CM, POLIDOCOM FURO PARA CUBA</v>
          </cell>
          <cell r="C1913" t="str">
            <v>M</v>
          </cell>
          <cell r="D1913">
            <v>185.19</v>
          </cell>
        </row>
        <row r="1914">
          <cell r="A1914" t="str">
            <v>74135/004</v>
          </cell>
          <cell r="B1914" t="str">
            <v>BANCADA (TAMPO) MARMORE BRANCO NACIONAL E = 3CM, LARGURA 62CM, POLIDOCOM FURO PARA CUBA - FORNECIMENTO E INSTALACAO</v>
          </cell>
          <cell r="C1914" t="str">
            <v>M</v>
          </cell>
          <cell r="D1914">
            <v>190.26</v>
          </cell>
        </row>
        <row r="1915">
          <cell r="A1915" t="str">
            <v>74135/005</v>
          </cell>
          <cell r="B1915" t="str">
            <v>BANCADA (TAMPO) MARMORE BRANCO NACIONAL E = 3CM, LARGURA 67CM, POLIDOCOM FURO PARA CUBA - FORNECIMENTO E INSTALACAO</v>
          </cell>
          <cell r="C1915" t="str">
            <v>M</v>
          </cell>
          <cell r="D1915">
            <v>202.92</v>
          </cell>
        </row>
        <row r="1916">
          <cell r="A1916">
            <v>74146</v>
          </cell>
          <cell r="B1916" t="str">
            <v>TANQUE LOUCA BRANCO SEM COLUNA, COMPLETO</v>
          </cell>
          <cell r="C1916"/>
          <cell r="D1916"/>
        </row>
        <row r="1917">
          <cell r="A1917" t="str">
            <v>74146/001</v>
          </cell>
          <cell r="B1917" t="str">
            <v>TANQUE LOUCA BRANCO SEM COLUNA, COMPLETO INCLUSIVE TORNEIRA METALICA</v>
          </cell>
          <cell r="C1917" t="str">
            <v>UN</v>
          </cell>
          <cell r="D1917">
            <v>189.44</v>
          </cell>
        </row>
        <row r="1918">
          <cell r="A1918">
            <v>74148</v>
          </cell>
          <cell r="B1918" t="str">
            <v>LAVATORIO(BANCA MARMORE BR 80X55CM C/CUBA EMBUTIR)</v>
          </cell>
          <cell r="C1918"/>
          <cell r="D1918"/>
        </row>
        <row r="1919">
          <cell r="A1919" t="str">
            <v>74148/001</v>
          </cell>
          <cell r="B1919" t="str">
            <v>LAVATORIO EM BANCA MARMORE BRANCO 80X55CM COM CUBA EMBUTIR OVAL</v>
          </cell>
          <cell r="C1919" t="str">
            <v>UN</v>
          </cell>
          <cell r="D1919">
            <v>246.74</v>
          </cell>
        </row>
        <row r="1920">
          <cell r="A1920">
            <v>74149</v>
          </cell>
          <cell r="B1920" t="str">
            <v>PIA COZINHA (BANCA GRANITO CINZA / CUBA INOX / TORNEIRA PAREDE)</v>
          </cell>
          <cell r="C1920"/>
          <cell r="D1920"/>
        </row>
        <row r="1921">
          <cell r="A1921" t="str">
            <v>74149/001</v>
          </cell>
          <cell r="B1921" t="str">
            <v>PIA COZINHA EM BANCA GRANITO CINZA 1,20X0,60M/CUBA INOX/TORNEIRA PAREDE</v>
          </cell>
          <cell r="C1921" t="str">
            <v>UN</v>
          </cell>
          <cell r="D1921">
            <v>265.7</v>
          </cell>
        </row>
        <row r="1922">
          <cell r="A1922">
            <v>74193</v>
          </cell>
          <cell r="B1922" t="str">
            <v>VASO SANITARIO COM CAIXA DE DESCARGA ACOPLADA</v>
          </cell>
          <cell r="C1922"/>
          <cell r="D1922"/>
        </row>
        <row r="1923">
          <cell r="A1923" t="str">
            <v>74193/001</v>
          </cell>
          <cell r="B1923" t="str">
            <v>VASO SANITARIO COM CAIXA DE DESCARGA ACOPLADA - LOUCA BRANCA</v>
          </cell>
          <cell r="C1923" t="str">
            <v>UN</v>
          </cell>
          <cell r="D1923">
            <v>233.1</v>
          </cell>
        </row>
        <row r="1924">
          <cell r="A1924">
            <v>74226</v>
          </cell>
          <cell r="B1924" t="str">
            <v>TAMPO MARMORE P/BALCAO</v>
          </cell>
          <cell r="C1924"/>
          <cell r="D1924"/>
        </row>
        <row r="1925">
          <cell r="A1925" t="str">
            <v>74226/001</v>
          </cell>
          <cell r="B1925" t="str">
            <v>BANCADA DE MARMORE POLIDO BRANCO E=3,0CM, LARGURA 45CM - FORNECIMENTOE INSTALACAO</v>
          </cell>
          <cell r="C1925" t="str">
            <v>M</v>
          </cell>
          <cell r="D1925">
            <v>128.83000000000001</v>
          </cell>
        </row>
        <row r="1926">
          <cell r="A1926">
            <v>74227</v>
          </cell>
          <cell r="B1926" t="str">
            <v>CAIXA DESCARGA EMBUTIR PLASTICA</v>
          </cell>
          <cell r="C1926"/>
          <cell r="D1926"/>
        </row>
        <row r="1927">
          <cell r="A1927" t="str">
            <v>74227/001</v>
          </cell>
          <cell r="B1927" t="str">
            <v>CAIXA DESCARGA PLASTICA, EMBUTIR, COMPLETA, COM ESPELHO CROMADO E TUBOBENGALA PVC PARA LIGACAO EM CAIXA DESCARGA DE EMBUTIR - FORNECIMENTOE INSTALACAO</v>
          </cell>
          <cell r="C1927" t="str">
            <v>UN</v>
          </cell>
          <cell r="D1927">
            <v>209.72</v>
          </cell>
        </row>
        <row r="1928">
          <cell r="A1928">
            <v>74230</v>
          </cell>
          <cell r="B1928" t="str">
            <v>ASSENTO PLASTICO P/BACIA SANITARIA</v>
          </cell>
          <cell r="C1928"/>
          <cell r="D1928"/>
        </row>
        <row r="1929">
          <cell r="A1929" t="str">
            <v>74230/001</v>
          </cell>
          <cell r="B1929" t="str">
            <v>ASSENTO PARA VASO SANITARIO DE PLASTICO PADRAO POPULAR - FORNECIMENTOE INSTALACAO</v>
          </cell>
          <cell r="C1929" t="str">
            <v>UN</v>
          </cell>
          <cell r="D1929">
            <v>17.21</v>
          </cell>
        </row>
        <row r="1930">
          <cell r="A1930">
            <v>74234</v>
          </cell>
          <cell r="B1930" t="str">
            <v>MICTORIO LOUCA S/INSTALACAO HIDRAULICA/SANITARIA</v>
          </cell>
          <cell r="C1930"/>
          <cell r="D1930"/>
        </row>
        <row r="1931">
          <cell r="A1931" t="str">
            <v>74234/001</v>
          </cell>
          <cell r="B1931" t="str">
            <v>MICTORIO SIFONADO DE LOUCA BRANCA COM PERTENCES, COM REGISTRO DE PRESSAO 1/2" COM CANOPLA CROMADA ACABAMENTO SIMPLES E CONJUNTO PARA FIXACAO- FORNECIMENTO E INSTALACAO</v>
          </cell>
          <cell r="C1931" t="str">
            <v>UN</v>
          </cell>
          <cell r="D1931">
            <v>200.39</v>
          </cell>
        </row>
        <row r="1932">
          <cell r="A1932">
            <v>184</v>
          </cell>
          <cell r="B1932" t="str">
            <v>FOSSAS/SUMIDOUROS</v>
          </cell>
          <cell r="C1932"/>
          <cell r="D1932"/>
        </row>
        <row r="1933">
          <cell r="A1933">
            <v>6087</v>
          </cell>
          <cell r="B1933" t="str">
            <v>TAMPA EM CONCRETO ARMADO 60X60X5CM P/CX INSPECAO/FOSSA SEPTICA</v>
          </cell>
          <cell r="C1933" t="str">
            <v>UN</v>
          </cell>
          <cell r="D1933">
            <v>17.829999999999998</v>
          </cell>
        </row>
        <row r="1934">
          <cell r="A1934">
            <v>74197</v>
          </cell>
          <cell r="B1934" t="str">
            <v>FOSSA SEPTICA 1500L / ALVENARIA TIJOLO MACICO 1/2VEZ</v>
          </cell>
          <cell r="C1934"/>
          <cell r="D1934"/>
        </row>
        <row r="1935">
          <cell r="A1935" t="str">
            <v>74197/001</v>
          </cell>
          <cell r="B1935" t="str">
            <v>FOSSA SEPTICA EM ALVENARIA DE TIJOLO CERAMICO MACICO DIMENSOES EXTERNAS 1,90X1,10X1,40M, 1.500 LITROS, REVESTIDA INTERNAMENTE COM BARRA LISA, COM TAMPA EM CONCRETO ARMADO COM ESPESSURA 8CM</v>
          </cell>
          <cell r="C1935" t="str">
            <v>UN</v>
          </cell>
          <cell r="D1935">
            <v>891.08</v>
          </cell>
        </row>
        <row r="1936">
          <cell r="A1936">
            <v>74198</v>
          </cell>
          <cell r="B1936" t="str">
            <v>SUMIDOURO H=5,0M COM TIJOLOS MACICOS A CRIVO ARGAMASSADOS</v>
          </cell>
          <cell r="C1936"/>
          <cell r="D1936"/>
        </row>
        <row r="1937">
          <cell r="A1937" t="str">
            <v>74198/001</v>
          </cell>
          <cell r="B1937" t="str">
            <v>SUMIDOURO EM ALVENARIA DE TIJOLO CERAMICO MACICO DIAMETRO 1,20M E ALTURA 5,00M, COM TAMPA EM CONCRETO ARMADO DIAMETRO 1,40M E ESPESSURA 10CM</v>
          </cell>
          <cell r="C1937" t="str">
            <v>UN</v>
          </cell>
          <cell r="D1937">
            <v>726.84</v>
          </cell>
        </row>
        <row r="1938">
          <cell r="A1938" t="str">
            <v>74198/002</v>
          </cell>
          <cell r="B1938" t="str">
            <v>SUMIDOURO EM ALVENARIA DE TIJOLO CERAMICO MACIÇO DIAMETRO 1,40M E ALTURA 5,00M, COM TAMPA EM CONCRETO ARMADO DIAMETRO 1,60M E ESPESSURA 10CM</v>
          </cell>
          <cell r="C1938" t="str">
            <v>UN</v>
          </cell>
          <cell r="D1938">
            <v>904.46</v>
          </cell>
        </row>
        <row r="1939">
          <cell r="A1939">
            <v>185</v>
          </cell>
          <cell r="B1939" t="str">
            <v>PONTOS DE AGUA/ESGOTO</v>
          </cell>
          <cell r="C1939"/>
          <cell r="D1939"/>
        </row>
        <row r="1940">
          <cell r="A1940">
            <v>73958</v>
          </cell>
          <cell r="B1940" t="str">
            <v>PONTO ESGOTO</v>
          </cell>
          <cell r="C1940"/>
          <cell r="D1940"/>
        </row>
        <row r="1941">
          <cell r="A1941" t="str">
            <v>73958/001</v>
          </cell>
          <cell r="B1941" t="str">
            <v>PONTO DE ESGOTO PVC 100MM - MEDIA 1,10M DE TUBO PVC ESGOTO PREDIAL DN100MM E 1 JOELHO PVC 90GRAUS ESGOTO PREDIAL DN 100MM - FORNECIMENTO EINSTALACAO</v>
          </cell>
          <cell r="C1941" t="str">
            <v>PT</v>
          </cell>
          <cell r="D1941">
            <v>68.3</v>
          </cell>
        </row>
        <row r="1942">
          <cell r="A1942">
            <v>73959</v>
          </cell>
          <cell r="B1942" t="str">
            <v>PONTO AGUA FRIA</v>
          </cell>
          <cell r="C1942"/>
          <cell r="D1942"/>
        </row>
        <row r="1943">
          <cell r="A1943" t="str">
            <v>73959/001</v>
          </cell>
          <cell r="B1943" t="str">
            <v>PONTO DE AGUA FRIA PVC 3/4" - MEDIA 5,00M DE TUBO DE PVC ROSCAVEL AGUA FRIA 3/4" E 2 JOELHOS DE PVC ROSCAVEL 90GRAUS AGUA FRIA 3/4" - FORNECIMENTO E INSTALACAO</v>
          </cell>
          <cell r="C1943" t="str">
            <v>PT</v>
          </cell>
          <cell r="D1943">
            <v>56.68</v>
          </cell>
        </row>
        <row r="1944">
          <cell r="A1944" t="str">
            <v>73959/002</v>
          </cell>
          <cell r="B1944" t="str">
            <v>PONTO DE AGUA FRIA PVC 1/2" - MEDIA 5,00M DE TUBO DE PVC ROSCAVEL AGUA FRIA 1/2" E 2 JOELHOS DE PVC ROSCAVEL 90GRAUS AGUA FRIA 1/2" - FORNECIMENTO E INSTALACAO</v>
          </cell>
          <cell r="C1944" t="str">
            <v>PT</v>
          </cell>
          <cell r="D1944">
            <v>51.19</v>
          </cell>
        </row>
        <row r="1945">
          <cell r="A1945">
            <v>74260</v>
          </cell>
          <cell r="B1945" t="str">
            <v>TUBO DE FERRO GALVANIZADO DN=1/2" COM LUVAS SIMPLES E UNIAO - FORNECIMENTO E INSTALACAO</v>
          </cell>
          <cell r="C1945" t="str">
            <v>M</v>
          </cell>
          <cell r="D1945">
            <v>50.99</v>
          </cell>
        </row>
        <row r="1946">
          <cell r="A1946">
            <v>271</v>
          </cell>
          <cell r="B1946" t="str">
            <v>REGISTROS/VALVULAS</v>
          </cell>
          <cell r="C1946"/>
          <cell r="D1946"/>
        </row>
        <row r="1947">
          <cell r="A1947">
            <v>40729</v>
          </cell>
          <cell r="B1947" t="str">
            <v>VALVULA DESCARGA 1.1/2" COM REGISTRO, ACABAMENTO EM METAL CROMADO - FORNECIMENTO E INSTALACAO</v>
          </cell>
          <cell r="C1947" t="str">
            <v>UN</v>
          </cell>
          <cell r="D1947">
            <v>142.06</v>
          </cell>
        </row>
        <row r="1948">
          <cell r="A1948">
            <v>72711</v>
          </cell>
          <cell r="B1948" t="str">
            <v>REGISTRO GAVETA 1/2" BRUTO LATAO - FORNECIMENTO E INSTALACAO</v>
          </cell>
          <cell r="C1948" t="str">
            <v>UN</v>
          </cell>
          <cell r="D1948">
            <v>23.9</v>
          </cell>
        </row>
        <row r="1949">
          <cell r="A1949">
            <v>73663</v>
          </cell>
          <cell r="B1949" t="str">
            <v>REGISTRO DE PRESSÃO COM CANOPLA Ø 25MM (1") - FORNECIMENTO E INSTALAÇÃO</v>
          </cell>
          <cell r="C1949" t="str">
            <v>UN</v>
          </cell>
          <cell r="D1949">
            <v>56.93</v>
          </cell>
        </row>
        <row r="1950">
          <cell r="A1950">
            <v>73664</v>
          </cell>
          <cell r="B1950" t="str">
            <v>REGISTRO DE PRESSÃO COM CANOPLA Ø 15MM (1/2") - FORNECIMENTO E INSTALAÇÃO</v>
          </cell>
          <cell r="C1950" t="str">
            <v>UN</v>
          </cell>
          <cell r="D1950">
            <v>44.23</v>
          </cell>
        </row>
        <row r="1951">
          <cell r="A1951">
            <v>73795</v>
          </cell>
          <cell r="B1951" t="str">
            <v>FORNECIMENTO E COLOCACAO DE VALVULAS DE RETENCAO</v>
          </cell>
          <cell r="C1951"/>
          <cell r="D1951"/>
        </row>
        <row r="1952">
          <cell r="A1952" t="str">
            <v>73795/001</v>
          </cell>
          <cell r="B1952" t="str">
            <v>VÁLVULA DE RETENÇÃO VERTICAL Ø 20MM (3/4") - FORNECIMENTO E INSTALAÇÃO</v>
          </cell>
          <cell r="C1952" t="str">
            <v>UN</v>
          </cell>
          <cell r="D1952">
            <v>36.01</v>
          </cell>
        </row>
        <row r="1953">
          <cell r="A1953" t="str">
            <v>73795/002</v>
          </cell>
          <cell r="B1953" t="str">
            <v>VÁLVULA DE RETENÇÃO VERTICAL Ø 25MM (1") - FORNECIMENTO E INSTALAÇÃO</v>
          </cell>
          <cell r="C1953" t="str">
            <v>UN</v>
          </cell>
          <cell r="D1953">
            <v>40.24</v>
          </cell>
        </row>
        <row r="1954">
          <cell r="A1954" t="str">
            <v>73795/003</v>
          </cell>
          <cell r="B1954" t="str">
            <v>VÁLVULA DE RETENÇÃO VERTICAL Ø 32MM (1.1/4") - FORNECIMENTO E INSTALAÇÃO</v>
          </cell>
          <cell r="C1954" t="str">
            <v>UN</v>
          </cell>
          <cell r="D1954">
            <v>49.31</v>
          </cell>
        </row>
        <row r="1955">
          <cell r="A1955" t="str">
            <v>73795/004</v>
          </cell>
          <cell r="B1955" t="str">
            <v>VÁLVULA DE RETENÇÃO VERTICAL Ø 40MM (1.1/2") - FORNECIMENTO E INSTALAÇÃO</v>
          </cell>
          <cell r="C1955" t="str">
            <v>UN</v>
          </cell>
          <cell r="D1955">
            <v>60.81</v>
          </cell>
        </row>
        <row r="1956">
          <cell r="A1956" t="str">
            <v>73795/005</v>
          </cell>
          <cell r="B1956" t="str">
            <v>VÁLVULA DE RETENÇÃO VERTICAL Ø 50MM (2") - FORNECIMENTO E INSTALAÇÃO</v>
          </cell>
          <cell r="C1956" t="str">
            <v>UN</v>
          </cell>
          <cell r="D1956">
            <v>76.599999999999994</v>
          </cell>
        </row>
        <row r="1957">
          <cell r="A1957" t="str">
            <v>73795/006</v>
          </cell>
          <cell r="B1957" t="str">
            <v>VÁLVULA DE RETENÇÃO VERTICAL Ø 80MM (3") - FORNECIMENTO E INSTALAÇÃO</v>
          </cell>
          <cell r="C1957" t="str">
            <v>UN</v>
          </cell>
          <cell r="D1957">
            <v>157</v>
          </cell>
        </row>
        <row r="1958">
          <cell r="A1958" t="str">
            <v>73795/007</v>
          </cell>
          <cell r="B1958" t="str">
            <v>VÁLVULA DE RETENÇÃO VERTICAL Ø 100MM (4") - FORNECIMENTO E INSTALAÇÃO</v>
          </cell>
          <cell r="C1958" t="str">
            <v>UN</v>
          </cell>
          <cell r="D1958">
            <v>294.64999999999998</v>
          </cell>
        </row>
        <row r="1959">
          <cell r="A1959" t="str">
            <v>73795/008</v>
          </cell>
          <cell r="B1959" t="str">
            <v>VÁLVULA DE RETENÇÃO HORIZONTAL Ø 20MM (3/4") - FORNECIMENTO E INSTALAÇÃO</v>
          </cell>
          <cell r="C1959" t="str">
            <v>UN</v>
          </cell>
          <cell r="D1959">
            <v>46.63</v>
          </cell>
        </row>
        <row r="1960">
          <cell r="A1960" t="str">
            <v>73795/009</v>
          </cell>
          <cell r="B1960" t="str">
            <v>VÁLVULA DE RETENÇÃO HORIZONTAL Ø 25MM (1") - FORNECIMENTO E INSTALAÇÃO</v>
          </cell>
          <cell r="C1960" t="str">
            <v>UN</v>
          </cell>
          <cell r="D1960">
            <v>59.82</v>
          </cell>
        </row>
        <row r="1961">
          <cell r="A1961" t="str">
            <v>73795/010</v>
          </cell>
          <cell r="B1961" t="str">
            <v>VÁLVULA DE RETENÇÃO HORIZONTAL Ø 32MM (1.1/4") - FORNECIMENTO E INSTALAÇÃO</v>
          </cell>
          <cell r="C1961" t="str">
            <v>UN</v>
          </cell>
          <cell r="D1961">
            <v>82.23</v>
          </cell>
        </row>
        <row r="1962">
          <cell r="A1962" t="str">
            <v>73795/011</v>
          </cell>
          <cell r="B1962" t="str">
            <v>VÁLVULA DE RETENÇÃO HORIZONTAL Ø 40MM (1.1/2") - FORNECIMENTO E INSTALAÇÃO</v>
          </cell>
          <cell r="C1962" t="str">
            <v>UN</v>
          </cell>
          <cell r="D1962">
            <v>95.77</v>
          </cell>
        </row>
        <row r="1963">
          <cell r="A1963" t="str">
            <v>73795/012</v>
          </cell>
          <cell r="B1963" t="str">
            <v>VÁLVULA DE RETENÇÃO HORIZONTAL Ø 50MM (2") - FORNECIMENTO E INSTALAÇÃO</v>
          </cell>
          <cell r="C1963" t="str">
            <v>UN</v>
          </cell>
          <cell r="D1963">
            <v>135.24</v>
          </cell>
        </row>
        <row r="1964">
          <cell r="A1964" t="str">
            <v>73795/013</v>
          </cell>
          <cell r="B1964" t="str">
            <v>VÁLVULA DE RETENÇÃO HORIZONTAL Ø 65MM (2.1/2") - FORNECIMENTO E INSTALAÇÃO</v>
          </cell>
          <cell r="C1964" t="str">
            <v>UN</v>
          </cell>
          <cell r="D1964">
            <v>179.81</v>
          </cell>
        </row>
        <row r="1965">
          <cell r="A1965" t="str">
            <v>73795/014</v>
          </cell>
          <cell r="B1965" t="str">
            <v>VÁLVULA DE RETENÇÃO HORIZONTAL Ø 80MM (3") - FORNECIMENTO E INSTALAÇÃO</v>
          </cell>
          <cell r="C1965" t="str">
            <v>UN</v>
          </cell>
          <cell r="D1965">
            <v>205.5</v>
          </cell>
        </row>
        <row r="1966">
          <cell r="A1966" t="str">
            <v>73795/015</v>
          </cell>
          <cell r="B1966" t="str">
            <v>VÁLVULA DE RETENÇÃO HORIZONTAL Ø 100MM (4") - FORNECIMENTO E INSTALAÇÃO</v>
          </cell>
          <cell r="C1966" t="str">
            <v>UN</v>
          </cell>
          <cell r="D1966">
            <v>389.97</v>
          </cell>
        </row>
        <row r="1967">
          <cell r="A1967">
            <v>73796</v>
          </cell>
          <cell r="B1967" t="str">
            <v>FORNECIMENTO E COLOCACAO DE VALVULAS DE PE</v>
          </cell>
          <cell r="C1967"/>
          <cell r="D1967"/>
        </row>
        <row r="1968">
          <cell r="A1968" t="str">
            <v>73796/001</v>
          </cell>
          <cell r="B1968" t="str">
            <v>VÁLVULA DE PÉ COM CRIVO Ø 20MM (3/4") - FORNECIMENTO E INSTALAÇÃO</v>
          </cell>
          <cell r="C1968" t="str">
            <v>UN</v>
          </cell>
          <cell r="D1968">
            <v>40.479999999999997</v>
          </cell>
        </row>
        <row r="1969">
          <cell r="A1969" t="str">
            <v>73796/002</v>
          </cell>
          <cell r="B1969" t="str">
            <v>VÁLVULA DE PÉ COM CRIVO Ø 25MM (1") - FORNECIMENTO E INSTALAÇÃO</v>
          </cell>
          <cell r="C1969" t="str">
            <v>UN</v>
          </cell>
          <cell r="D1969">
            <v>44.99</v>
          </cell>
        </row>
        <row r="1970">
          <cell r="A1970" t="str">
            <v>73796/003</v>
          </cell>
          <cell r="B1970" t="str">
            <v>VÁLVULA DE PÉ COM CRIVO Ø 40MM (1.1/2") - FORNECIMENTO E INSTALAÇÃO</v>
          </cell>
          <cell r="C1970" t="str">
            <v>UN</v>
          </cell>
          <cell r="D1970">
            <v>71.53</v>
          </cell>
        </row>
        <row r="1971">
          <cell r="A1971" t="str">
            <v>73796/004</v>
          </cell>
          <cell r="B1971" t="str">
            <v>VÁLVULA DE PÉ COM CRIVO Ø 50MM (2") - FORNECIMENTO E INSTALAÇÃO</v>
          </cell>
          <cell r="C1971" t="str">
            <v>UN</v>
          </cell>
          <cell r="D1971">
            <v>94.68</v>
          </cell>
        </row>
        <row r="1972">
          <cell r="A1972" t="str">
            <v>73796/005</v>
          </cell>
          <cell r="B1972" t="str">
            <v>VÁLVULA DE PÉ COM CRIVO Ø 65MM (2.1/2") - FORNECIMENTO E INSTALAÇÃO</v>
          </cell>
          <cell r="C1972" t="str">
            <v>UN</v>
          </cell>
          <cell r="D1972">
            <v>165.36</v>
          </cell>
        </row>
        <row r="1973">
          <cell r="A1973" t="str">
            <v>73796/006</v>
          </cell>
          <cell r="B1973" t="str">
            <v>VÁLVULA DE PÉ COM CRIVO Ø 80MM (3") - FORNECIMENTO E INSTALAÇÃO</v>
          </cell>
          <cell r="C1973" t="str">
            <v>UN</v>
          </cell>
          <cell r="D1973">
            <v>210.09</v>
          </cell>
        </row>
        <row r="1974">
          <cell r="A1974" t="str">
            <v>73796/007</v>
          </cell>
          <cell r="B1974" t="str">
            <v>VÁLVULA DE PÉ COM CRIVO Ø 100MM (4") - FORNECIMENTO E INSTALAÇÃO</v>
          </cell>
          <cell r="C1974" t="str">
            <v>UN</v>
          </cell>
          <cell r="D1974">
            <v>343.69</v>
          </cell>
        </row>
        <row r="1975">
          <cell r="A1975">
            <v>73797</v>
          </cell>
          <cell r="B1975" t="str">
            <v>REGISTROS DE GAVETA - FORNECIMENTO E COLOCACAO</v>
          </cell>
          <cell r="C1975"/>
          <cell r="D1975"/>
        </row>
        <row r="1976">
          <cell r="A1976" t="str">
            <v>73797/001</v>
          </cell>
          <cell r="B1976" t="str">
            <v>REGISTRO DE GAVETA COM CANOPLA Ø 32MM (1.1/4") - FORNECIMENTO E INSTALAÇÃO</v>
          </cell>
          <cell r="C1976" t="str">
            <v>UN</v>
          </cell>
          <cell r="D1976">
            <v>76.25</v>
          </cell>
        </row>
        <row r="1977">
          <cell r="A1977">
            <v>73870</v>
          </cell>
          <cell r="B1977" t="str">
            <v>FORNECIMENTO E COLOCACAO DE REGISTROS DE ESFERA</v>
          </cell>
          <cell r="C1977"/>
          <cell r="D1977"/>
        </row>
        <row r="1978">
          <cell r="A1978" t="str">
            <v>73870/001</v>
          </cell>
          <cell r="B1978" t="str">
            <v>VÁLVULA DE ESFERA EM BRONZE Ø 1/2" - FORNECIMENTO E INSTALAÇÃO</v>
          </cell>
          <cell r="C1978" t="str">
            <v>UN</v>
          </cell>
          <cell r="D1978">
            <v>28.72</v>
          </cell>
        </row>
        <row r="1979">
          <cell r="A1979" t="str">
            <v>73870/002</v>
          </cell>
          <cell r="B1979" t="str">
            <v>VÁLVULA DE ESFERA EM BRONZE Ø 3/4" - FORNECIMENTO E INSTALAÇÃO</v>
          </cell>
          <cell r="C1979" t="str">
            <v>UN</v>
          </cell>
          <cell r="D1979">
            <v>32.18</v>
          </cell>
        </row>
        <row r="1980">
          <cell r="A1980" t="str">
            <v>73870/003</v>
          </cell>
          <cell r="B1980" t="str">
            <v>VÁLVULA DE ESFERA EM BRONZE Ø 1.1/4" - FORNECIMENTO E INSTALAÇÃO</v>
          </cell>
          <cell r="C1980" t="str">
            <v>UN</v>
          </cell>
          <cell r="D1980">
            <v>40.89</v>
          </cell>
        </row>
        <row r="1981">
          <cell r="A1981" t="str">
            <v>73870/004</v>
          </cell>
          <cell r="B1981" t="str">
            <v>REGISTRO DE ESFERA EM BRONZE D= 1.1/4" FORNEC E COLOCACAO</v>
          </cell>
          <cell r="C1981" t="str">
            <v>UN</v>
          </cell>
          <cell r="D1981">
            <v>56.26</v>
          </cell>
        </row>
        <row r="1982">
          <cell r="A1982" t="str">
            <v>73870/005</v>
          </cell>
          <cell r="B1982" t="str">
            <v>VÁLVULA DE ESFERA EM BRONZE Ø 1.1/2" - FORNECIMENTO E INSTALAÇÃO</v>
          </cell>
          <cell r="C1982" t="str">
            <v>UN</v>
          </cell>
          <cell r="D1982">
            <v>67.36</v>
          </cell>
        </row>
        <row r="1983">
          <cell r="A1983" t="str">
            <v>73870/006</v>
          </cell>
          <cell r="B1983" t="str">
            <v>VÁLVULA DE ESFERA EM BRONZE Ø 2" - FORNECIMENTO E INSTALAÇÃO</v>
          </cell>
          <cell r="C1983" t="str">
            <v>UN</v>
          </cell>
          <cell r="D1983">
            <v>98.58</v>
          </cell>
        </row>
        <row r="1984">
          <cell r="A1984">
            <v>73975</v>
          </cell>
          <cell r="B1984" t="str">
            <v>FORN./ASSENT REGISTRO PRESSAO CROMADO 3/4"</v>
          </cell>
          <cell r="C1984"/>
          <cell r="D1984"/>
        </row>
        <row r="1985">
          <cell r="A1985" t="str">
            <v>73975/001</v>
          </cell>
          <cell r="B1985" t="str">
            <v>REGISTRO PRESSAO 3/4" COM CANOPLA ACABAMENTO CROMADO SIMPLES - FORNECIMENTO E INSTALACAO</v>
          </cell>
          <cell r="C1985" t="str">
            <v>UN</v>
          </cell>
          <cell r="D1985">
            <v>47.34</v>
          </cell>
        </row>
        <row r="1986">
          <cell r="A1986">
            <v>74091</v>
          </cell>
          <cell r="B1986" t="str">
            <v>VALVULA DE RETENCAO VERTICAL DE 2 1/2" ASSENTE C/FIO BAHIA E PASTA</v>
          </cell>
          <cell r="C1986"/>
          <cell r="D1986"/>
        </row>
        <row r="1987">
          <cell r="A1987" t="str">
            <v>74091/001</v>
          </cell>
          <cell r="B1987" t="str">
            <v>VALVULA RETENCAO VERTICAL BRONZE (PN-16) 2.1/2" 200PSI - EXTREMIDADESCOM ROSCA - FORNECIMENTO E INSTALACAO</v>
          </cell>
          <cell r="C1987" t="str">
            <v>UN</v>
          </cell>
          <cell r="D1987">
            <v>134.58000000000001</v>
          </cell>
        </row>
        <row r="1988">
          <cell r="A1988">
            <v>74093</v>
          </cell>
          <cell r="B1988" t="str">
            <v>VALVULA DE RETENCAO DE PE COM CRIVO 1 1/4"</v>
          </cell>
          <cell r="C1988"/>
          <cell r="D1988"/>
        </row>
        <row r="1989">
          <cell r="A1989" t="str">
            <v>74093/001</v>
          </cell>
          <cell r="B1989" t="str">
            <v>VALVULA PE COM CRIVO BRONZE 1.1/4" - FORNECIMENTO E INSTALACAO</v>
          </cell>
          <cell r="C1989" t="str">
            <v>UN</v>
          </cell>
          <cell r="D1989">
            <v>62.79</v>
          </cell>
        </row>
        <row r="1990">
          <cell r="A1990">
            <v>74169</v>
          </cell>
          <cell r="B1990" t="str">
            <v>FORN/ASSENT VALVULA GLOBO 2 1/2 POL</v>
          </cell>
          <cell r="C1990"/>
          <cell r="D1990"/>
        </row>
        <row r="1991">
          <cell r="A1991" t="str">
            <v>74169/001</v>
          </cell>
          <cell r="B1991" t="str">
            <v>REGISTRO/VALVULA GLOBO ANGULAR 45 GRAUS EM LATAO PARA HIDRANTES DE INCÊNDIO PREDIAL DN 2.1/2" - FORNECIMENTO E INSTALACAO</v>
          </cell>
          <cell r="C1991" t="str">
            <v>UN</v>
          </cell>
          <cell r="D1991">
            <v>204.06</v>
          </cell>
        </row>
        <row r="1992">
          <cell r="A1992">
            <v>74174</v>
          </cell>
          <cell r="B1992" t="str">
            <v>FORN/ASSENT REGISTRO GAVETA CANOPLA CROMADA 1 1/2</v>
          </cell>
          <cell r="C1992"/>
          <cell r="D1992"/>
        </row>
        <row r="1993">
          <cell r="A1993" t="str">
            <v>74174/001</v>
          </cell>
          <cell r="B1993" t="str">
            <v>REGISTRO GAVETA 1.1/2" COM CANOPLA ACABAMENTO CROMADO SIMPLES - FORNECIMENTO E INSTALACAO</v>
          </cell>
          <cell r="C1993" t="str">
            <v>UN</v>
          </cell>
          <cell r="D1993">
            <v>87.67</v>
          </cell>
        </row>
        <row r="1994">
          <cell r="A1994">
            <v>74175</v>
          </cell>
          <cell r="B1994" t="str">
            <v>FORN/ASSENT REGISTRO GAVETA CANOPLA CROMADA 1 POL</v>
          </cell>
          <cell r="C1994"/>
          <cell r="D1994"/>
        </row>
        <row r="1995">
          <cell r="A1995" t="str">
            <v>74175/001</v>
          </cell>
          <cell r="B1995" t="str">
            <v>REGISTRO GAVETA 1" COM CANOPLA ACABAMENTO CROMADO SIMPLES - FORNECIMENTO E INSTALACAO</v>
          </cell>
          <cell r="C1995" t="str">
            <v>UN</v>
          </cell>
          <cell r="D1995">
            <v>54.17</v>
          </cell>
        </row>
        <row r="1996">
          <cell r="A1996">
            <v>74176</v>
          </cell>
          <cell r="B1996" t="str">
            <v>FORN/ASSENT REGISTRO GAVETA CANOPLA CROMADA 3/4"</v>
          </cell>
          <cell r="C1996"/>
          <cell r="D1996"/>
        </row>
        <row r="1997">
          <cell r="A1997" t="str">
            <v>74176/001</v>
          </cell>
          <cell r="B1997" t="str">
            <v>REGISTRO GAVETA 3/4" COM CANOPLA ACABAMENTO CROMADO SIMPLES - FORNECIMENTO E INSTALACAO</v>
          </cell>
          <cell r="C1997" t="str">
            <v>UN</v>
          </cell>
          <cell r="D1997">
            <v>46.97</v>
          </cell>
        </row>
        <row r="1998">
          <cell r="A1998">
            <v>74177</v>
          </cell>
          <cell r="B1998" t="str">
            <v>FORN/ASSENT REGISTRO GAVETA CANOPLA CROMADA 1/2"</v>
          </cell>
          <cell r="C1998"/>
          <cell r="D1998"/>
        </row>
        <row r="1999">
          <cell r="A1999" t="str">
            <v>74177/001</v>
          </cell>
          <cell r="B1999" t="str">
            <v>REGISTRO GAVETA 1/2" COM CANOPLA ACABAMENTO CROMADO SIMPLES - FORNECIMENTO E INSTALACAO</v>
          </cell>
          <cell r="C1999" t="str">
            <v>UN</v>
          </cell>
          <cell r="D1999">
            <v>46.26</v>
          </cell>
        </row>
        <row r="2000">
          <cell r="A2000">
            <v>74178</v>
          </cell>
          <cell r="B2000" t="str">
            <v>FORN/ASSENT REGISTRO GAVERTA BRUTO 4 POL</v>
          </cell>
          <cell r="C2000"/>
          <cell r="D2000"/>
        </row>
        <row r="2001">
          <cell r="A2001" t="str">
            <v>74178/001</v>
          </cell>
          <cell r="B2001" t="str">
            <v>REGISTRO GAVETA 4" BRUTO LATAO - FORNECIMENTO E INSTALACAO</v>
          </cell>
          <cell r="C2001" t="str">
            <v>UN</v>
          </cell>
          <cell r="D2001">
            <v>395.6</v>
          </cell>
        </row>
        <row r="2002">
          <cell r="A2002">
            <v>74179</v>
          </cell>
          <cell r="B2002" t="str">
            <v>FORN/ASSENT REGISTRO GAVETA BRUTO 3 POL</v>
          </cell>
          <cell r="C2002"/>
          <cell r="D2002"/>
        </row>
        <row r="2003">
          <cell r="A2003" t="str">
            <v>74179/001</v>
          </cell>
          <cell r="B2003" t="str">
            <v>REGISTRO GAVETA 3" BRUTO LATAO - FORNECIMENTO E INSTALACAO</v>
          </cell>
          <cell r="C2003" t="str">
            <v>UN</v>
          </cell>
          <cell r="D2003">
            <v>237.03</v>
          </cell>
        </row>
        <row r="2004">
          <cell r="A2004">
            <v>74180</v>
          </cell>
          <cell r="B2004" t="str">
            <v>FORN/ASSENT REGISTRO GAVETA BRUTO 2 1/2 POL</v>
          </cell>
          <cell r="C2004"/>
          <cell r="D2004"/>
        </row>
        <row r="2005">
          <cell r="A2005" t="str">
            <v>74180/001</v>
          </cell>
          <cell r="B2005" t="str">
            <v>REGISTRO GAVETA 2.1/2" BRUTO LATAO - FORNECIMENTO E INSTALACAO</v>
          </cell>
          <cell r="C2005" t="str">
            <v>UN</v>
          </cell>
          <cell r="D2005">
            <v>162.84</v>
          </cell>
        </row>
        <row r="2006">
          <cell r="A2006">
            <v>74181</v>
          </cell>
          <cell r="B2006" t="str">
            <v>FORN/ASSENT REGISTRO GAVETA BRUTO 2 POL</v>
          </cell>
          <cell r="C2006"/>
          <cell r="D2006"/>
        </row>
        <row r="2007">
          <cell r="A2007" t="str">
            <v>74181/001</v>
          </cell>
          <cell r="B2007" t="str">
            <v>REGISTRO GAVETA 2" BRUTO LATAO - FORNECIMENTO E INSTALACAO</v>
          </cell>
          <cell r="C2007" t="str">
            <v>UN</v>
          </cell>
          <cell r="D2007">
            <v>71.599999999999994</v>
          </cell>
        </row>
        <row r="2008">
          <cell r="A2008">
            <v>74182</v>
          </cell>
          <cell r="B2008" t="str">
            <v>FORN/ASSENT REGISTRO GAVETA BRUTO 1 1/2 POL</v>
          </cell>
          <cell r="C2008"/>
          <cell r="D2008"/>
        </row>
        <row r="2009">
          <cell r="A2009" t="str">
            <v>74182/001</v>
          </cell>
          <cell r="B2009" t="str">
            <v>REGISTRO GAVETA 1.1/2" BRUTO LATAO - FORNECIMENTO E INSTALACAO</v>
          </cell>
          <cell r="C2009" t="str">
            <v>UN</v>
          </cell>
          <cell r="D2009">
            <v>52.61</v>
          </cell>
        </row>
        <row r="2010">
          <cell r="A2010">
            <v>74183</v>
          </cell>
          <cell r="B2010" t="str">
            <v>FORN/ASSENT REGISTRO GAVETA BRUTO 1 1/4 POL</v>
          </cell>
          <cell r="C2010"/>
          <cell r="D2010"/>
        </row>
        <row r="2011">
          <cell r="A2011" t="str">
            <v>74183/001</v>
          </cell>
          <cell r="B2011" t="str">
            <v>REGISTRO GAVETA 1.1/4" BRUTO LATAO - FORNECIMENTO E INSTALACAO</v>
          </cell>
          <cell r="C2011" t="str">
            <v>UN</v>
          </cell>
          <cell r="D2011">
            <v>44.75</v>
          </cell>
        </row>
        <row r="2012">
          <cell r="A2012">
            <v>74184</v>
          </cell>
          <cell r="B2012" t="str">
            <v>FORN/ASSENT REGISTRO GAVETA BRUTO 1 POL</v>
          </cell>
          <cell r="C2012"/>
          <cell r="D2012"/>
        </row>
        <row r="2013">
          <cell r="A2013" t="str">
            <v>74184/001</v>
          </cell>
          <cell r="B2013" t="str">
            <v>REGISTRO GAVETA 1" BRUTO LATAO - FORNECIMENTO E INSTALACAO</v>
          </cell>
          <cell r="C2013" t="str">
            <v>UN</v>
          </cell>
          <cell r="D2013">
            <v>31.46</v>
          </cell>
        </row>
        <row r="2014">
          <cell r="A2014">
            <v>74185</v>
          </cell>
          <cell r="B2014" t="str">
            <v>FORN/ASSENT REGISTRO GAVETA BRUTO 3/4 POL</v>
          </cell>
          <cell r="C2014"/>
          <cell r="D2014"/>
        </row>
        <row r="2015">
          <cell r="A2015" t="str">
            <v>74185/001</v>
          </cell>
          <cell r="B2015" t="str">
            <v>REGISTRO GAVETA 3/4" BRUTO LATAO - FORNECIMENTO E INSTALACAO</v>
          </cell>
          <cell r="C2015" t="str">
            <v>UN</v>
          </cell>
          <cell r="D2015">
            <v>24.96</v>
          </cell>
        </row>
        <row r="2016">
          <cell r="A2016">
            <v>273</v>
          </cell>
          <cell r="B2016" t="str">
            <v>COLUNAS/BARRILETES E RAMAIS</v>
          </cell>
          <cell r="C2016"/>
          <cell r="D2016"/>
        </row>
        <row r="2017">
          <cell r="A2017">
            <v>74026</v>
          </cell>
          <cell r="B2017" t="str">
            <v>COLUNA DE VENTILAÇÃO</v>
          </cell>
          <cell r="C2017"/>
          <cell r="D2017"/>
        </row>
        <row r="2018">
          <cell r="A2018" t="str">
            <v>74026/001</v>
          </cell>
          <cell r="B2018" t="str">
            <v>TUBO PVC PARA ESGOTO PREDIAL DN 100MM - FORNECIMENTO E INSTALACAO</v>
          </cell>
          <cell r="C2018" t="str">
            <v>M</v>
          </cell>
          <cell r="D2018">
            <v>13.46</v>
          </cell>
        </row>
        <row r="2019">
          <cell r="A2019">
            <v>297</v>
          </cell>
          <cell r="B2019" t="str">
            <v>SERVICOS DIVERSOS</v>
          </cell>
          <cell r="C2019"/>
          <cell r="D2019"/>
        </row>
        <row r="2020">
          <cell r="A2020">
            <v>40730</v>
          </cell>
          <cell r="B2020" t="str">
            <v>ABRIGO PARA HIDRANTE DE PAREDE COMPLETO - EXECUCAO</v>
          </cell>
          <cell r="C2020" t="str">
            <v>UN</v>
          </cell>
          <cell r="D2020">
            <v>939.13</v>
          </cell>
        </row>
        <row r="2021">
          <cell r="A2021">
            <v>72135</v>
          </cell>
          <cell r="B2021" t="str">
            <v>ABERTURA/FECHAMENTO RASGO ALVENARIA PARA TUBOS, FECHAMENTO COM ARGAMASSA TRACO 1:4 (CIMENTO E AREIA)</v>
          </cell>
          <cell r="C2021" t="str">
            <v>M</v>
          </cell>
          <cell r="D2021">
            <v>2.33</v>
          </cell>
        </row>
        <row r="2022">
          <cell r="A2022">
            <v>72285</v>
          </cell>
          <cell r="B2022" t="str">
            <v>CAIXA DE AREIA 40X40X40CM EM ALVENARIA - EXECUÇÃO</v>
          </cell>
          <cell r="C2022" t="str">
            <v>UN</v>
          </cell>
          <cell r="D2022">
            <v>50.93</v>
          </cell>
        </row>
        <row r="2023">
          <cell r="A2023">
            <v>72286</v>
          </cell>
          <cell r="B2023" t="str">
            <v>CAIXA DE AREIA 60X60X60CM EM ALVENARIA - EXECUÇÃO</v>
          </cell>
          <cell r="C2023" t="str">
            <v>UN</v>
          </cell>
          <cell r="D2023">
            <v>93.04</v>
          </cell>
        </row>
        <row r="2024">
          <cell r="A2024">
            <v>72289</v>
          </cell>
          <cell r="B2024" t="str">
            <v>CAIXA DE INSPEÇÃO 80X80X80CM EM ALVENARIA - EXECUÇÃO</v>
          </cell>
          <cell r="C2024" t="str">
            <v>UN</v>
          </cell>
          <cell r="D2024">
            <v>211.78</v>
          </cell>
        </row>
        <row r="2025">
          <cell r="A2025">
            <v>72290</v>
          </cell>
          <cell r="B2025" t="str">
            <v>CAIXA DE INSPEÇÃO 90X90X80CM EM ALVENARIA - EXECUÇÃO</v>
          </cell>
          <cell r="C2025" t="str">
            <v>UN</v>
          </cell>
          <cell r="D2025">
            <v>241.35</v>
          </cell>
        </row>
        <row r="2026">
          <cell r="A2026">
            <v>73828</v>
          </cell>
          <cell r="B2026" t="str">
            <v>PH-A.43 - CAIXA DE PROTECAO PARA HIDROMETRO</v>
          </cell>
          <cell r="C2026"/>
          <cell r="D2026"/>
        </row>
        <row r="2027">
          <cell r="A2027" t="str">
            <v>73828/001</v>
          </cell>
          <cell r="B2027" t="str">
            <v>ABRIGO PARA CAVALETE/HIDRÔMETRO PRÉ-MOLDADO DE CONCRETO - FORNECIMENTOE INSTALAÇÃO</v>
          </cell>
          <cell r="C2027" t="str">
            <v>UN</v>
          </cell>
          <cell r="D2027">
            <v>70.27</v>
          </cell>
        </row>
        <row r="2028">
          <cell r="A2028">
            <v>74092</v>
          </cell>
          <cell r="B2028" t="str">
            <v>BOIA DE MERCURIO</v>
          </cell>
          <cell r="C2028"/>
          <cell r="D2028"/>
        </row>
        <row r="2029">
          <cell r="A2029" t="str">
            <v>74092/001</v>
          </cell>
          <cell r="B2029" t="str">
            <v>AUTOMATICO DE BOIA SUPERIOR 10A/250V - FORNECIMENTO E INSTALACAO</v>
          </cell>
          <cell r="C2029" t="str">
            <v>UN</v>
          </cell>
          <cell r="D2029">
            <v>52.35</v>
          </cell>
        </row>
        <row r="2030">
          <cell r="A2030">
            <v>74102</v>
          </cell>
          <cell r="B2030" t="str">
            <v>CAIXA DE PROTECAO PARA HIDROMETRO</v>
          </cell>
          <cell r="C2030"/>
          <cell r="D2030"/>
        </row>
        <row r="2031">
          <cell r="A2031" t="str">
            <v>74102/001</v>
          </cell>
          <cell r="B2031" t="str">
            <v>CAIXA PARA HIDROMETRO CONCRETO PRE-MOLDADO - FORNECIMENTO E INSTALACAO</v>
          </cell>
          <cell r="C2031" t="str">
            <v>UN</v>
          </cell>
          <cell r="D2031">
            <v>70.27</v>
          </cell>
        </row>
        <row r="2032">
          <cell r="A2032" t="str">
            <v>INPR</v>
          </cell>
          <cell r="B2032" t="str">
            <v>INSTALACOES DE PRODUCAO</v>
          </cell>
          <cell r="C2032"/>
          <cell r="D2032"/>
        </row>
        <row r="2033">
          <cell r="A2033">
            <v>232</v>
          </cell>
          <cell r="B2033" t="str">
            <v>INSTALACAO DE BOMBAS EM GERAL</v>
          </cell>
          <cell r="C2033"/>
          <cell r="D2033"/>
        </row>
        <row r="2034">
          <cell r="A2034">
            <v>73826</v>
          </cell>
          <cell r="B2034" t="str">
            <v>INSTALACAO DE COMPRESSOR DE AR OU SOPRADOR</v>
          </cell>
          <cell r="C2034"/>
          <cell r="D2034"/>
        </row>
        <row r="2035">
          <cell r="A2035" t="str">
            <v>73826/001</v>
          </cell>
          <cell r="B2035" t="str">
            <v>INSTALACAO DE COMPRESSOR DE AR, POTENCIA &lt;= 5 CV</v>
          </cell>
          <cell r="C2035" t="str">
            <v>UN</v>
          </cell>
          <cell r="D2035">
            <v>250.04</v>
          </cell>
        </row>
        <row r="2036">
          <cell r="A2036" t="str">
            <v>73826/002</v>
          </cell>
          <cell r="B2036" t="str">
            <v>INSTALACAO DE COMPRESSOR DE AR, POTENCIA &gt; 5 E &lt;= 10 CV</v>
          </cell>
          <cell r="C2036" t="str">
            <v>UN</v>
          </cell>
          <cell r="D2036">
            <v>325.06</v>
          </cell>
        </row>
        <row r="2037">
          <cell r="A2037">
            <v>73834</v>
          </cell>
          <cell r="B2037" t="str">
            <v>INSTALACAO DE CONJUNTO MOTO BOMBA SUBMERSIVEL</v>
          </cell>
          <cell r="C2037"/>
          <cell r="D2037"/>
        </row>
        <row r="2038">
          <cell r="A2038" t="str">
            <v>73834/001</v>
          </cell>
          <cell r="B2038" t="str">
            <v>INSTALACAO DE CONJ.MOTO BOMBA SUBMERSIVEL ATE 10 CV</v>
          </cell>
          <cell r="C2038" t="str">
            <v>UN</v>
          </cell>
          <cell r="D2038">
            <v>88.43</v>
          </cell>
        </row>
        <row r="2039">
          <cell r="A2039" t="str">
            <v>73834/002</v>
          </cell>
          <cell r="B2039" t="str">
            <v>INSTALACAO DE CONJ.MOTO BOMBA SUBMERSIVEL DE 11 A 25 CV</v>
          </cell>
          <cell r="C2039" t="str">
            <v>UN</v>
          </cell>
          <cell r="D2039">
            <v>141.49</v>
          </cell>
        </row>
        <row r="2040">
          <cell r="A2040" t="str">
            <v>73834/003</v>
          </cell>
          <cell r="B2040" t="str">
            <v>INSTALACAO DE CONJ.MOTO BOMBA SUBMERSIVEL DE 26 A 50 CV</v>
          </cell>
          <cell r="C2040" t="str">
            <v>UN</v>
          </cell>
          <cell r="D2040">
            <v>282.98</v>
          </cell>
        </row>
        <row r="2041">
          <cell r="A2041" t="str">
            <v>73834/004</v>
          </cell>
          <cell r="B2041" t="str">
            <v>INSTALACAO DE CONJ.MOTO BOMBA SUBMERSIVEL DE 51 A 100 CV</v>
          </cell>
          <cell r="C2041" t="str">
            <v>UN</v>
          </cell>
          <cell r="D2041">
            <v>424.46</v>
          </cell>
        </row>
        <row r="2042">
          <cell r="A2042">
            <v>73835</v>
          </cell>
          <cell r="B2042" t="str">
            <v>INSTALACAO DE CONJUNTO MOTO BOMBA VERTICAL</v>
          </cell>
          <cell r="C2042"/>
          <cell r="D2042"/>
        </row>
        <row r="2043">
          <cell r="A2043" t="str">
            <v>73835/001</v>
          </cell>
          <cell r="B2043" t="str">
            <v>INSTALACAO DE CONJ.MOTO BOMBA VERTICAL POT &lt;= 100 CV</v>
          </cell>
          <cell r="C2043" t="str">
            <v>UN</v>
          </cell>
          <cell r="D2043">
            <v>591.83000000000004</v>
          </cell>
        </row>
        <row r="2044">
          <cell r="A2044" t="str">
            <v>73835/002</v>
          </cell>
          <cell r="B2044" t="str">
            <v>INSTALACAO DE CONJ.MOTO BOMBA VERTICAL 100 &lt; POT &lt;= 200 CV</v>
          </cell>
          <cell r="C2044" t="str">
            <v>UN</v>
          </cell>
          <cell r="D2044">
            <v>804.89</v>
          </cell>
        </row>
        <row r="2045">
          <cell r="A2045" t="str">
            <v>73835/003</v>
          </cell>
          <cell r="B2045" t="str">
            <v>INSTALACAO DE CONJ.MOTO BOMBA VERTICAL 200 &lt; POT &lt;= 300 CV</v>
          </cell>
          <cell r="C2045" t="str">
            <v>UN</v>
          </cell>
          <cell r="D2045">
            <v>899.58</v>
          </cell>
        </row>
        <row r="2046">
          <cell r="A2046">
            <v>73836</v>
          </cell>
          <cell r="B2046" t="str">
            <v>INSTALACAO DE CONJUNTO MOTO BOMBA HORIZONTAL</v>
          </cell>
          <cell r="C2046"/>
          <cell r="D2046"/>
        </row>
        <row r="2047">
          <cell r="A2047" t="str">
            <v>73836/001</v>
          </cell>
          <cell r="B2047" t="str">
            <v>INSTALACAO DE CONJ.MOTO BOMBA HORIZONTAL ATE 10 CV</v>
          </cell>
          <cell r="C2047" t="str">
            <v>UN</v>
          </cell>
          <cell r="D2047">
            <v>236.73</v>
          </cell>
        </row>
        <row r="2048">
          <cell r="A2048" t="str">
            <v>73836/002</v>
          </cell>
          <cell r="B2048" t="str">
            <v>INSTALACAO DE CONJ.MOTO BOMBA HORIZONTAL DE 12,5 A 25 CV</v>
          </cell>
          <cell r="C2048" t="str">
            <v>UN</v>
          </cell>
          <cell r="D2048">
            <v>307.75</v>
          </cell>
        </row>
        <row r="2049">
          <cell r="A2049" t="str">
            <v>73836/003</v>
          </cell>
          <cell r="B2049" t="str">
            <v>INSTALACAO DE CONJ.MOTO BOMBA HORIZONTAL DE 30 A 75 CV</v>
          </cell>
          <cell r="C2049" t="str">
            <v>UN</v>
          </cell>
          <cell r="D2049">
            <v>473.47</v>
          </cell>
        </row>
        <row r="2050">
          <cell r="A2050" t="str">
            <v>73836/004</v>
          </cell>
          <cell r="B2050" t="str">
            <v>INSTALACAO DE CONJ.MOTO BOMBA HORIZONTAL DE 100 A 150 CV</v>
          </cell>
          <cell r="C2050" t="str">
            <v>UN</v>
          </cell>
          <cell r="D2050">
            <v>757.55</v>
          </cell>
        </row>
        <row r="2051">
          <cell r="A2051">
            <v>73837</v>
          </cell>
          <cell r="B2051" t="str">
            <v>INSTALACAO DE CONJUNTO MOTO BOMBA SUBMERSO/POSICIONAMENTO</v>
          </cell>
          <cell r="C2051"/>
          <cell r="D2051"/>
        </row>
        <row r="2052">
          <cell r="A2052" t="str">
            <v>73837/001</v>
          </cell>
          <cell r="B2052" t="str">
            <v>INSTALACAO DE CONJ.MOTO BOMBA SUBMERSO ATE 5 CV</v>
          </cell>
          <cell r="C2052" t="str">
            <v>UN</v>
          </cell>
          <cell r="D2052">
            <v>88.43</v>
          </cell>
        </row>
        <row r="2053">
          <cell r="A2053" t="str">
            <v>73837/002</v>
          </cell>
          <cell r="B2053" t="str">
            <v>INSTALACAO DE CONJ.MOTO BOMBA SUBMERSO DE 6 A 25 CV</v>
          </cell>
          <cell r="C2053" t="str">
            <v>UN</v>
          </cell>
          <cell r="D2053">
            <v>176.86</v>
          </cell>
        </row>
        <row r="2054">
          <cell r="A2054" t="str">
            <v>73837/003</v>
          </cell>
          <cell r="B2054" t="str">
            <v>INSTALACAO DE CONJ.MOTO BOMBA SUBMERSO DE 26 A 50 CV</v>
          </cell>
          <cell r="C2054" t="str">
            <v>UN</v>
          </cell>
          <cell r="D2054">
            <v>353.72</v>
          </cell>
        </row>
        <row r="2055">
          <cell r="A2055">
            <v>240</v>
          </cell>
          <cell r="B2055" t="str">
            <v>MONTAGENS EM GERAL</v>
          </cell>
          <cell r="C2055"/>
          <cell r="D2055"/>
        </row>
        <row r="2056">
          <cell r="A2056">
            <v>73612</v>
          </cell>
          <cell r="B2056" t="str">
            <v>INSTALACAO DE CLORADOR</v>
          </cell>
          <cell r="C2056" t="str">
            <v>UN</v>
          </cell>
          <cell r="D2056">
            <v>188.32</v>
          </cell>
        </row>
        <row r="2057">
          <cell r="A2057">
            <v>73660</v>
          </cell>
          <cell r="B2057" t="str">
            <v>LEITO FILTRANTE - ASSENTAMENTO DE BLOCOS LEOPOLD</v>
          </cell>
          <cell r="C2057" t="str">
            <v>M2</v>
          </cell>
          <cell r="D2057">
            <v>38.74</v>
          </cell>
        </row>
        <row r="2058">
          <cell r="A2058">
            <v>73661</v>
          </cell>
          <cell r="B2058" t="str">
            <v>FORNECIMENTO E INSTALACAO DE TALHA E TROLEY MANUAL DE 1 TONELADA</v>
          </cell>
          <cell r="C2058" t="str">
            <v>UN</v>
          </cell>
          <cell r="D2058">
            <v>1218.1199999999999</v>
          </cell>
        </row>
        <row r="2059">
          <cell r="A2059">
            <v>73693</v>
          </cell>
          <cell r="B2059" t="str">
            <v>LEITO FILTRANTE - COLOCACAO DE LONA PLASTICA</v>
          </cell>
          <cell r="C2059" t="str">
            <v>M2</v>
          </cell>
          <cell r="D2059">
            <v>9.51</v>
          </cell>
        </row>
        <row r="2060">
          <cell r="A2060">
            <v>73694</v>
          </cell>
          <cell r="B2060" t="str">
            <v>INSTALACAO DE BOMBA DOSADORA</v>
          </cell>
          <cell r="C2060" t="str">
            <v>UN</v>
          </cell>
          <cell r="D2060">
            <v>68.150000000000006</v>
          </cell>
        </row>
        <row r="2061">
          <cell r="A2061">
            <v>73695</v>
          </cell>
          <cell r="B2061" t="str">
            <v>INSTALACAO DE AGITADOR</v>
          </cell>
          <cell r="C2061" t="str">
            <v>UN</v>
          </cell>
          <cell r="D2061">
            <v>35.049999999999997</v>
          </cell>
        </row>
        <row r="2062">
          <cell r="A2062">
            <v>73824</v>
          </cell>
          <cell r="B2062" t="str">
            <v>INSTALACAO DE MISTURADOR</v>
          </cell>
          <cell r="C2062"/>
          <cell r="D2062"/>
        </row>
        <row r="2063">
          <cell r="A2063" t="str">
            <v>73824/001</v>
          </cell>
          <cell r="B2063" t="str">
            <v>INSTALACAO DE MISTURADOR VERTICAL</v>
          </cell>
          <cell r="C2063" t="str">
            <v>UN</v>
          </cell>
          <cell r="D2063">
            <v>188.32</v>
          </cell>
        </row>
        <row r="2064">
          <cell r="A2064">
            <v>73825</v>
          </cell>
          <cell r="B2064" t="str">
            <v>VERTEDORES</v>
          </cell>
          <cell r="C2064"/>
          <cell r="D2064"/>
        </row>
        <row r="2065">
          <cell r="A2065" t="str">
            <v>73825/001</v>
          </cell>
          <cell r="B2065" t="str">
            <v>VERTEDOR RETANGULAR DE MADEIRA</v>
          </cell>
          <cell r="C2065" t="str">
            <v>M2</v>
          </cell>
          <cell r="D2065">
            <v>325.66000000000003</v>
          </cell>
        </row>
        <row r="2066">
          <cell r="A2066" t="str">
            <v>73825/002</v>
          </cell>
          <cell r="B2066" t="str">
            <v>VERTEDOR TRIANGULAR DE ALUMINIO</v>
          </cell>
          <cell r="C2066" t="str">
            <v>M2</v>
          </cell>
          <cell r="D2066">
            <v>278.89999999999998</v>
          </cell>
        </row>
        <row r="2067">
          <cell r="A2067">
            <v>73873</v>
          </cell>
          <cell r="B2067" t="str">
            <v>LEITO FILTRANTE</v>
          </cell>
          <cell r="C2067"/>
          <cell r="D2067"/>
        </row>
        <row r="2068">
          <cell r="A2068" t="str">
            <v>73873/001</v>
          </cell>
          <cell r="B2068" t="str">
            <v>LEITO FILTRANTE - COLOCACAO E APILOAMENTO DE TERRA NO FILTRO</v>
          </cell>
          <cell r="C2068" t="str">
            <v>M3</v>
          </cell>
          <cell r="D2068">
            <v>33.31</v>
          </cell>
        </row>
        <row r="2069">
          <cell r="A2069" t="str">
            <v>73873/002</v>
          </cell>
          <cell r="B2069" t="str">
            <v>LEITO FILTRANTE - FORN.E ENCHIMENTO C/ BRITA NO. 4</v>
          </cell>
          <cell r="C2069" t="str">
            <v>M3</v>
          </cell>
          <cell r="D2069">
            <v>131.72</v>
          </cell>
        </row>
        <row r="2070">
          <cell r="A2070" t="str">
            <v>73873/003</v>
          </cell>
          <cell r="B2070" t="str">
            <v>LEITO FILTRANTE - COLOCACAO DE AREIA NOS FILTROS</v>
          </cell>
          <cell r="C2070" t="str">
            <v>M3</v>
          </cell>
          <cell r="D2070">
            <v>33.31</v>
          </cell>
        </row>
        <row r="2071">
          <cell r="A2071" t="str">
            <v>73873/004</v>
          </cell>
          <cell r="B2071" t="str">
            <v>LEITO FILTRANTE - COLOCACAO DE PEDREGULHOS NOS FILTROS</v>
          </cell>
          <cell r="C2071" t="str">
            <v>M3</v>
          </cell>
          <cell r="D2071">
            <v>36.479999999999997</v>
          </cell>
        </row>
        <row r="2072">
          <cell r="A2072" t="str">
            <v>73873/005</v>
          </cell>
          <cell r="B2072" t="str">
            <v>LEITO FILTRANTE - COLOCACAO DE ANTRACITO NOS FILTROS</v>
          </cell>
          <cell r="C2072" t="str">
            <v>M3</v>
          </cell>
          <cell r="D2072">
            <v>33.31</v>
          </cell>
        </row>
        <row r="2073">
          <cell r="A2073" t="str">
            <v>LIPR</v>
          </cell>
          <cell r="B2073" t="str">
            <v>LIGACOES PREDIAIS AGUA/ESGOTO/ENERGIA/TELEFONE</v>
          </cell>
          <cell r="C2073"/>
          <cell r="D2073"/>
        </row>
        <row r="2074">
          <cell r="A2074">
            <v>58</v>
          </cell>
          <cell r="B2074" t="str">
            <v>LIGACOES PREDIAIS DE AGUA</v>
          </cell>
          <cell r="C2074"/>
          <cell r="D2074"/>
        </row>
        <row r="2075">
          <cell r="A2075">
            <v>73659</v>
          </cell>
          <cell r="B2075" t="str">
            <v>LIGAÇÃO DOMICILIAR DE ÁGUA, DA REDE AO HIDRÔMETRO, COMPOSTO POR COLARDE TOMADA DE PVC COM TRAVAS DE 50MMX1/2”, ADAPTADOR PVC SOLDÁVEL/ROSCA20MMX1/2”, TUBO PVC SOLDÁVEL ÁGUA FRIA 20MM E REGISTRO DE PVC ESFERAROSCÁVEL 1/2” - FORNECIMENTO E INSTALAÇÃO</v>
          </cell>
          <cell r="C2075" t="str">
            <v>UN</v>
          </cell>
          <cell r="D2075">
            <v>100.08</v>
          </cell>
        </row>
        <row r="2076">
          <cell r="A2076">
            <v>73827</v>
          </cell>
          <cell r="B2076" t="str">
            <v>KIT CAVALETE</v>
          </cell>
          <cell r="C2076"/>
          <cell r="D2076"/>
        </row>
        <row r="2077">
          <cell r="A2077" t="str">
            <v>73827/001</v>
          </cell>
          <cell r="B2077" t="str">
            <v>KIT CAVALETE PVC COM REGISTRO 1/2" - FORNECIMENTO E INSTALAÇÃO</v>
          </cell>
          <cell r="C2077" t="str">
            <v>UN</v>
          </cell>
          <cell r="D2077">
            <v>39.72</v>
          </cell>
        </row>
        <row r="2078">
          <cell r="A2078">
            <v>74217</v>
          </cell>
          <cell r="B2078" t="str">
            <v>AQUISICAO E INSTALACAO DE HIDROMETRO</v>
          </cell>
          <cell r="C2078"/>
          <cell r="D2078"/>
        </row>
        <row r="2079">
          <cell r="A2079" t="str">
            <v>74217/001</v>
          </cell>
          <cell r="B2079" t="str">
            <v>HIDROMETRO 3,00M3/H, D=1/2" - FORNECIMENTO E INSTALACAO</v>
          </cell>
          <cell r="C2079" t="str">
            <v>UN</v>
          </cell>
          <cell r="D2079">
            <v>71.790000000000006</v>
          </cell>
        </row>
        <row r="2080">
          <cell r="A2080" t="str">
            <v>74217/002</v>
          </cell>
          <cell r="B2080" t="str">
            <v>HIDROMETRO 5,00M3/H, D=3/4" - FORNECIMENTO E INSTALACAO</v>
          </cell>
          <cell r="C2080" t="str">
            <v>UN</v>
          </cell>
          <cell r="D2080">
            <v>94</v>
          </cell>
        </row>
        <row r="2081">
          <cell r="A2081" t="str">
            <v>74217/003</v>
          </cell>
          <cell r="B2081" t="str">
            <v>HIDROMETRO 1,50M3/H, D=1/2" - FORNECIMENTO E INSTALACAO</v>
          </cell>
          <cell r="C2081" t="str">
            <v>UN</v>
          </cell>
          <cell r="D2081">
            <v>68.66</v>
          </cell>
        </row>
        <row r="2082">
          <cell r="A2082">
            <v>74218</v>
          </cell>
          <cell r="B2082" t="str">
            <v>MONTAGEM E INSTALACAO DE CAVALETE</v>
          </cell>
          <cell r="C2082"/>
          <cell r="D2082"/>
        </row>
        <row r="2083">
          <cell r="A2083" t="str">
            <v>74218/001</v>
          </cell>
          <cell r="B2083" t="str">
            <v>KIT CAVALETE PVC COM REGISTRO 3/4" - FORNECIMENTO E INSTALACAO</v>
          </cell>
          <cell r="C2083" t="str">
            <v>UN</v>
          </cell>
          <cell r="D2083">
            <v>43.44</v>
          </cell>
        </row>
        <row r="2084">
          <cell r="A2084">
            <v>74253</v>
          </cell>
          <cell r="B2084" t="str">
            <v>RAMAL PREDIAL</v>
          </cell>
          <cell r="C2084"/>
          <cell r="D2084"/>
        </row>
        <row r="2085">
          <cell r="A2085" t="str">
            <v>74253/001</v>
          </cell>
          <cell r="B2085" t="str">
            <v>RAMAL PREDIAL EM TUBO PEAD 20MM - FORNECIMENTO, INSTALAÇÃO, ESCAVAÇÃOE REATERRO</v>
          </cell>
          <cell r="C2085" t="str">
            <v>M</v>
          </cell>
          <cell r="D2085">
            <v>10.66</v>
          </cell>
        </row>
        <row r="2086">
          <cell r="A2086">
            <v>59</v>
          </cell>
          <cell r="B2086" t="str">
            <v>LIGACOES PREDIAIS DE ESGOTO</v>
          </cell>
          <cell r="C2086"/>
          <cell r="D2086"/>
        </row>
        <row r="2087">
          <cell r="A2087">
            <v>73658</v>
          </cell>
          <cell r="B2087" t="str">
            <v>LIGAÇÃO DOMICILIAR DE ESGOTO DN 100MM, DA CASA ATÉ A CAIXA, COMPOSTO POR 10,0M TUBO DE PVC ESGOTO PREDIAL DN 100MM E CAIXA DE ALVENARIA COMTAMPA DE CONCRETO - FORNECIMENTO E INSTALAÇÃO</v>
          </cell>
          <cell r="C2087" t="str">
            <v>UN</v>
          </cell>
          <cell r="D2087">
            <v>286.32</v>
          </cell>
        </row>
        <row r="2088">
          <cell r="A2088">
            <v>73784</v>
          </cell>
          <cell r="B2088" t="str">
            <v>LIGACOES DE ESGOTOS EM TUBOS DE PVC</v>
          </cell>
          <cell r="C2088"/>
          <cell r="D2088"/>
        </row>
        <row r="2089">
          <cell r="A2089" t="str">
            <v>73784/001</v>
          </cell>
          <cell r="B2089" t="str">
            <v>LIGAÇÃO DE ESGOTO EM TUBO PVC ESGOTO SÉRIE-R DN 100MM, DA CAIXA ATÉ AREDE, INCLUINDO ESCAVAÇÃO E REATERRO ATÉ 1,00M, COMPOSTO POR 10,50M DETUBO PVC SÉRIE-R ESGOTO DN 100MM, JUNÇÃO SIMPLES PVC PARA ESGOTO PREDIAL DN 100X100MM E CURVA PVC 90GRAUS PARA RE</v>
          </cell>
          <cell r="C2089" t="str">
            <v>UN</v>
          </cell>
          <cell r="D2089">
            <v>569.46</v>
          </cell>
        </row>
        <row r="2090">
          <cell r="A2090" t="str">
            <v>73784/002</v>
          </cell>
          <cell r="B2090" t="str">
            <v>LIGAÇÃO DE ESGOTO EM TUBO PVC ESGOTO SÉRIE-R DN 150MM, DA CAIXA ATÉ AREDE, INCLUINDO ESCAVAÇÃO E REATERRO ATÉ 1,00M, COMPOSTO POR 13,65M DETUBO PVC SÉRIE-R ESGOTO DN 150MM - FORNECIMENTO E INSTALAÇÃO</v>
          </cell>
          <cell r="C2090" t="str">
            <v>UN</v>
          </cell>
          <cell r="D2090">
            <v>797.5</v>
          </cell>
        </row>
        <row r="2091">
          <cell r="A2091">
            <v>73869</v>
          </cell>
          <cell r="B2091" t="str">
            <v>LIGACOES DE ESGOTOS EM TUBOS CERAMICOS</v>
          </cell>
          <cell r="C2091"/>
          <cell r="D2091"/>
        </row>
        <row r="2092">
          <cell r="A2092" t="str">
            <v>73869/001</v>
          </cell>
          <cell r="B2092" t="str">
            <v>LIGAÇÃO DE ESGOTO EM TUBO CERÂMICO DN 100MM, DA CAIXA ATÉ A REDE, INCLUINDO ESCAVAÇÃO E REATERRO ATÉ 1,00M, COMPOSTO POR 11,48M DE TUBO CERÂMICO ESGOTO DN 100MM E CURVA CERÂMICA 45GRAUS ESGOTO DN 100MM - FORNECIMENTO E INSTALAÇÃO</v>
          </cell>
          <cell r="C2092" t="str">
            <v>UN</v>
          </cell>
          <cell r="D2092">
            <v>492.77</v>
          </cell>
        </row>
        <row r="2093">
          <cell r="A2093" t="str">
            <v>73869/002</v>
          </cell>
          <cell r="B2093" t="str">
            <v>LIGAÇÃO DE ESGOTO EM TUBO CERÂMICO DN 150MM, DA CAIXA ATÉ A REDE, INCLUINDO ESCAVAÇÃO E REATERRO ATÉ 1,00M, COMPOSTO POR 11,48M DE TUBO CERÂMICO ESGOTO DN 150MM E CURVA CERÂMICA 45GRAUS ESGOTO DN 150MM - FORNECIMENTO E INSTALAÇÃO</v>
          </cell>
          <cell r="C2093" t="str">
            <v>UN</v>
          </cell>
          <cell r="D2093">
            <v>550.21</v>
          </cell>
        </row>
        <row r="2094">
          <cell r="A2094" t="str">
            <v>73869/003</v>
          </cell>
          <cell r="B2094" t="str">
            <v>LIGAÇÃO DE ESGOTO EM TUBO CERÂMICO DN 200MM, DA CAIXA ATÉ A REDE, INCLUINDO ESCAVAÇÃO E REATERRO ATÉ 1,00M, COMPOSTO POR 11,48M DE TUBO CERÂMICO ESGOTO DN 200MM E CURVA CERÂMICA 45GRAUS ESGOTO DN 200MM - FORNECIMENTO E INSTALAÇÃO</v>
          </cell>
          <cell r="C2094" t="str">
            <v>UN</v>
          </cell>
          <cell r="D2094">
            <v>653.44000000000005</v>
          </cell>
        </row>
        <row r="2095">
          <cell r="A2095">
            <v>74216</v>
          </cell>
          <cell r="B2095" t="str">
            <v>RAMAL PREDIAL DE ESGOTO PARA REDE EM IMPLANTACAO (MAO-DE OBRA EMATERIAL, INCLUINDO ESCAVACAO MANUAL ATE 1,50 METROS E REATERRO)</v>
          </cell>
          <cell r="C2095"/>
          <cell r="D2095"/>
        </row>
        <row r="2096">
          <cell r="A2096" t="str">
            <v>74216/001</v>
          </cell>
          <cell r="B2096" t="str">
            <v>RAMAL PREDIAL DE ESGOTO EM TUBO PVC ESGOTO DN 100MM - FORNECIMENTO, INSTALACAO, ESCAVACAO E REATERRO</v>
          </cell>
          <cell r="C2096" t="str">
            <v>M</v>
          </cell>
          <cell r="D2096">
            <v>38.07</v>
          </cell>
        </row>
        <row r="2097">
          <cell r="A2097" t="str">
            <v>74216/002</v>
          </cell>
          <cell r="B2097" t="str">
            <v>RAMAL PREDIAL DE ESGOTO EM TUBO CERAMICO ESGOTO DN 100MM - FORNECIMENTO, INSTALACAO, ESCAVACAO E REATERRO</v>
          </cell>
          <cell r="C2097" t="str">
            <v>M</v>
          </cell>
          <cell r="D2097">
            <v>39.630000000000003</v>
          </cell>
        </row>
        <row r="2098">
          <cell r="A2098" t="str">
            <v>MOVT</v>
          </cell>
          <cell r="B2098" t="str">
            <v>MOVIMENTO DE TERRA</v>
          </cell>
          <cell r="C2098"/>
          <cell r="D2098"/>
        </row>
        <row r="2099">
          <cell r="A2099">
            <v>17</v>
          </cell>
          <cell r="B2099" t="str">
            <v>DRAGAGEM</v>
          </cell>
          <cell r="C2099"/>
          <cell r="D2099"/>
        </row>
        <row r="2100">
          <cell r="A2100">
            <v>76451</v>
          </cell>
          <cell r="B2100" t="str">
            <v>ESCAVACAO SUBMERSA</v>
          </cell>
          <cell r="C2100"/>
          <cell r="D2100"/>
        </row>
        <row r="2101">
          <cell r="A2101" t="str">
            <v>76451/001</v>
          </cell>
          <cell r="B2101" t="str">
            <v>ESCAVACAO MECANIZADA SUBMERSA (DRAGAGEM E CARGA), UTILIZANDO CAMINHÃOBASCULANTE, ESCAVADEIRA TIPO DRAGA DE ARRASTE E RETROESCAVADEIRA COM CARREGADEIRA</v>
          </cell>
          <cell r="C2101" t="str">
            <v>M3</v>
          </cell>
          <cell r="D2101">
            <v>18.32</v>
          </cell>
        </row>
        <row r="2102">
          <cell r="A2102">
            <v>18</v>
          </cell>
          <cell r="B2102" t="str">
            <v>CORTE/ESCAVACAO EM JAZIDAS OU CAMPO ABERTO</v>
          </cell>
          <cell r="C2102"/>
          <cell r="D2102"/>
        </row>
        <row r="2103">
          <cell r="A2103">
            <v>7011</v>
          </cell>
          <cell r="B2103" t="str">
            <v>ESCAVACAO E ACERTO MANUAL NA FAIXA DE 0,45M DE LARGURA P/ EXECUCAODE MEIO-FIO E SARJETA CONJUGADOS</v>
          </cell>
          <cell r="C2103" t="str">
            <v>M</v>
          </cell>
          <cell r="D2103">
            <v>2.4700000000000002</v>
          </cell>
        </row>
        <row r="2104">
          <cell r="A2104">
            <v>73903</v>
          </cell>
          <cell r="B2104" t="str">
            <v>ESCAVAÇÃO MECANIZADA A CEU ABERTO</v>
          </cell>
          <cell r="C2104"/>
          <cell r="D2104"/>
        </row>
        <row r="2105">
          <cell r="A2105" t="str">
            <v>73903/001</v>
          </cell>
          <cell r="B2105" t="str">
            <v>LIMPEZA SUPERFICIAL DA CAMADA VEGETAL EM JAZIDA</v>
          </cell>
          <cell r="C2105" t="str">
            <v>M2</v>
          </cell>
          <cell r="D2105">
            <v>0.48</v>
          </cell>
        </row>
        <row r="2106">
          <cell r="A2106" t="str">
            <v>73903/002</v>
          </cell>
          <cell r="B2106" t="str">
            <v>EXPURGO DE JAZIDA</v>
          </cell>
          <cell r="C2106" t="str">
            <v>M3</v>
          </cell>
          <cell r="D2106">
            <v>2.5099999999999998</v>
          </cell>
        </row>
        <row r="2107">
          <cell r="A2107">
            <v>74151</v>
          </cell>
          <cell r="B2107" t="str">
            <v>ESCAVACAO E CARGA MATERIAL 1A CATEGORIA</v>
          </cell>
          <cell r="C2107"/>
          <cell r="D2107"/>
        </row>
        <row r="2108">
          <cell r="A2108" t="str">
            <v>74151/001</v>
          </cell>
          <cell r="B2108" t="str">
            <v>ESCAVACAO E CARGA MATERIAL 1A CATEGORIA, UTILIZANDO TRATOR DE ESTEIRASDE 110 A 160HP COM LAMINA, PESO OPERACIONAL * 13T E PA CARREGADEIRACOM 170 HP.</v>
          </cell>
          <cell r="C2108" t="str">
            <v>M3</v>
          </cell>
          <cell r="D2108">
            <v>2.98</v>
          </cell>
        </row>
        <row r="2109">
          <cell r="A2109">
            <v>74152</v>
          </cell>
          <cell r="B2109" t="str">
            <v>ESCAVACAO E CARGA EM MATERIAL DE JAZIDA 1A CATEGORIA</v>
          </cell>
          <cell r="C2109"/>
          <cell r="D2109"/>
        </row>
        <row r="2110">
          <cell r="A2110" t="str">
            <v>74152/001</v>
          </cell>
          <cell r="B2110" t="str">
            <v>ESCAVACAO E CARGA DE MATERIAL DE JAZIDA 1A CAT UTILIZANDO TRATOR SOBREESTEIRAS 305 HP C/ LAMINA (VU=10ANOS / 20.000H)</v>
          </cell>
          <cell r="C2110" t="str">
            <v>M3</v>
          </cell>
          <cell r="D2110">
            <v>3.43</v>
          </cell>
        </row>
        <row r="2111">
          <cell r="A2111">
            <v>74154</v>
          </cell>
          <cell r="B2111" t="str">
            <v>ESCAVACAO, CARGA E TRANSPORTE DMT 50 A 200M C/ CAMINHAO BASCULANTE</v>
          </cell>
          <cell r="C2111"/>
          <cell r="D2111"/>
        </row>
        <row r="2112">
          <cell r="A2112" t="str">
            <v>74154/001</v>
          </cell>
          <cell r="B2112" t="str">
            <v>ESCAVACAO, CARGA E TRANSPORTE DE MATERIAL DE 1A CATEGORIA COM TRATORSOBRE ESTEIRAS 305 HP E CACAMBA 5M3, DMT 50 A 200M</v>
          </cell>
          <cell r="C2112" t="str">
            <v>M3</v>
          </cell>
          <cell r="D2112">
            <v>4.38</v>
          </cell>
        </row>
        <row r="2113">
          <cell r="A2113">
            <v>74155</v>
          </cell>
          <cell r="B2113" t="str">
            <v>ESCAVACAO E TRANSPORTE DMT 50M C/TRATOR ESTEIRAS CAT D8</v>
          </cell>
          <cell r="C2113"/>
          <cell r="D2113"/>
        </row>
        <row r="2114">
          <cell r="A2114" t="str">
            <v>74155/001</v>
          </cell>
          <cell r="B2114" t="str">
            <v>ESCAVACAO E TRANSP MAT 1A CAT DMT 50M C/TRATOR EST CAT D8 C/ LAMINA</v>
          </cell>
          <cell r="C2114" t="str">
            <v>M3</v>
          </cell>
          <cell r="D2114">
            <v>1.43</v>
          </cell>
        </row>
        <row r="2115">
          <cell r="A2115" t="str">
            <v>74155/002</v>
          </cell>
          <cell r="B2115" t="str">
            <v>ESCAVACAO E TRANSPORTE DE MATERIAL DE 2A CAT DMT 50M COM TRATOR SOBREESTEIRAS 305 HP COM LAMINA E ESCARIFICADOR</v>
          </cell>
          <cell r="C2115" t="str">
            <v>M3</v>
          </cell>
          <cell r="D2115">
            <v>2.77</v>
          </cell>
        </row>
        <row r="2116">
          <cell r="A2116">
            <v>74205</v>
          </cell>
          <cell r="B2116" t="str">
            <v>ESCAVACAO DE MATERIAL 1A. CATEGORIA (SUBLEITO)</v>
          </cell>
          <cell r="C2116"/>
          <cell r="D2116"/>
        </row>
        <row r="2117">
          <cell r="A2117" t="str">
            <v>74205/001</v>
          </cell>
          <cell r="B2117" t="str">
            <v>ESCAVACAO MECANICA DE MATERIAL 1A. CATEGORIA, PROVENIENTE DE CORTE DESUBLEITO (C/TRATOR ESTEIRAS 160HP)</v>
          </cell>
          <cell r="C2117" t="str">
            <v>M3</v>
          </cell>
          <cell r="D2117">
            <v>2.11</v>
          </cell>
        </row>
        <row r="2118">
          <cell r="A2118">
            <v>74222</v>
          </cell>
          <cell r="B2118" t="str">
            <v>ESCAVACAO E TRANSPORTE DMT 50M C/TRATOR ESTEIRAS CAT D6</v>
          </cell>
          <cell r="C2118"/>
          <cell r="D2118"/>
        </row>
        <row r="2119">
          <cell r="A2119" t="str">
            <v>74222/001</v>
          </cell>
          <cell r="B2119" t="str">
            <v>ESCAVACAO MECANICA E TRANSPORTE EM MATERIAL DE 1A CATEGORIA COM USO EXCLUSIVO DE TRATOR SOBRE ESTEIRAS 153HP,DMT ATE 50M</v>
          </cell>
          <cell r="C2119" t="str">
            <v>M3</v>
          </cell>
          <cell r="D2119">
            <v>4.1500000000000004</v>
          </cell>
        </row>
        <row r="2120">
          <cell r="A2120">
            <v>76452</v>
          </cell>
          <cell r="B2120" t="str">
            <v>ESCAVACAO MECANIZADA DE AREA, QQ TERRENO, EXCETO ROCHA</v>
          </cell>
          <cell r="C2120"/>
          <cell r="D2120"/>
        </row>
        <row r="2121">
          <cell r="A2121" t="str">
            <v>76452/001</v>
          </cell>
          <cell r="B2121" t="str">
            <v>ESCAVACAO MECANIZADA DE AREA (C/TRATOR DE ESTEIRAS TIPO D8)</v>
          </cell>
          <cell r="C2121" t="str">
            <v>M3</v>
          </cell>
          <cell r="D2121">
            <v>2.3199999999999998</v>
          </cell>
        </row>
        <row r="2122">
          <cell r="A2122">
            <v>76453</v>
          </cell>
          <cell r="B2122" t="str">
            <v>ESCAVACAO SUBMERSA</v>
          </cell>
          <cell r="C2122"/>
          <cell r="D2122"/>
        </row>
        <row r="2123">
          <cell r="A2123" t="str">
            <v>76453/001</v>
          </cell>
          <cell r="B2123" t="str">
            <v>DRAGAGEM (C/ ESCAVADEIRA DRAG LINE DE ARRASTE 140HP)</v>
          </cell>
          <cell r="C2123" t="str">
            <v>M3</v>
          </cell>
          <cell r="D2123">
            <v>18.190000000000001</v>
          </cell>
        </row>
        <row r="2124">
          <cell r="A2124">
            <v>19</v>
          </cell>
          <cell r="B2124" t="str">
            <v>ESCAVACAO DE VALAS</v>
          </cell>
          <cell r="C2124"/>
          <cell r="D2124"/>
        </row>
        <row r="2125">
          <cell r="A2125">
            <v>6430</v>
          </cell>
          <cell r="B2125" t="str">
            <v>ESCAVACAO MANUAL DE CAVAS(FUNDACOES RASAS,=2,00 M)</v>
          </cell>
          <cell r="C2125" t="str">
            <v>M3</v>
          </cell>
          <cell r="D2125">
            <v>20.57</v>
          </cell>
        </row>
        <row r="2126">
          <cell r="A2126">
            <v>6507</v>
          </cell>
          <cell r="B2126" t="str">
            <v>ESCAV. MEC. P/CONSTRUCAO DE SUMIDOURO P/EFLUENTE LIQUIDO DA FOSSA SEPTICA,D INT = 300CM / H INT = 660 CM ( P/ COMP. 11516/1)</v>
          </cell>
          <cell r="C2126" t="str">
            <v>M3</v>
          </cell>
          <cell r="D2126">
            <v>163.94</v>
          </cell>
        </row>
        <row r="2127">
          <cell r="A2127">
            <v>72915</v>
          </cell>
          <cell r="B2127" t="str">
            <v>ESCAVACAO MECANICA DE VALA EM MATERIAL DE 2A. CATEGORIA ATE 2 M DE PROFUNDIDADE COM UTILIZACAO DE ESCAVADEIRA HIDRAULICA</v>
          </cell>
          <cell r="C2127" t="str">
            <v>M3</v>
          </cell>
          <cell r="D2127">
            <v>10.39</v>
          </cell>
        </row>
        <row r="2128">
          <cell r="A2128">
            <v>72917</v>
          </cell>
          <cell r="B2128" t="str">
            <v>ESCAVACAO MECANICA DE VALA EM MATERIAL 2A. CATEGORIA DE 2,01 ATE 4,00M DE PROFUNDIDADE COM UTILIZACAO DE ESCAVADEIRA HIDRAULICA</v>
          </cell>
          <cell r="C2128" t="str">
            <v>M3</v>
          </cell>
          <cell r="D2128">
            <v>11.87</v>
          </cell>
        </row>
        <row r="2129">
          <cell r="A2129">
            <v>72918</v>
          </cell>
          <cell r="B2129" t="str">
            <v>ESCAVACAO MECANICA DE VALA EM MATERIAL 2A. CATEGORIA DE 4,01 ATE 6,00M DE PROFUNDIDADE COM UTILIZACAO DE ESCAVADEIRA HIDRAULICA</v>
          </cell>
          <cell r="C2129" t="str">
            <v>M3</v>
          </cell>
          <cell r="D2129">
            <v>13.85</v>
          </cell>
        </row>
        <row r="2130">
          <cell r="A2130">
            <v>73962</v>
          </cell>
          <cell r="B2130" t="str">
            <v>ESCAVACAO MECANICA DE VALAS</v>
          </cell>
          <cell r="C2130"/>
          <cell r="D2130"/>
        </row>
        <row r="2131">
          <cell r="A2131" t="str">
            <v>73962/004</v>
          </cell>
          <cell r="B2131" t="str">
            <v>ESCAVACAO DE VALA NAO ESCORADA EM MATERIAL DE 1A CATEGORIA COM PROFUNDIDADE DE 1,5 ATE 3M COM RETROESCAVADEIRA 75HP, SEM ESGOTAMENTO</v>
          </cell>
          <cell r="C2131" t="str">
            <v>M3</v>
          </cell>
          <cell r="D2131">
            <v>5.62</v>
          </cell>
        </row>
        <row r="2132">
          <cell r="A2132" t="str">
            <v>73962/013</v>
          </cell>
          <cell r="B2132" t="str">
            <v>ESCAVACAO DE VALA NAO ESCORADA EM MATERIAL 1A CATEGORIA , PROFUNDIDADEATE 1,5 M COM ESCAVADEIRA HIDRAULICA 105 HP(CAPACIDADE DE 0,78M3), SEM ESGOTAMENTO</v>
          </cell>
          <cell r="C2132" t="str">
            <v>M3</v>
          </cell>
          <cell r="D2132">
            <v>3.96</v>
          </cell>
        </row>
        <row r="2133">
          <cell r="A2133" t="str">
            <v>73962/021</v>
          </cell>
          <cell r="B2133" t="str">
            <v>ESCAVACAO DE VALA ESCORADA EM MATERIAL 1A CATEGORIA , PROFUNDIDADE ATE1,5 M COM ESCAVADEIRA HIDRAULICA 105 HP(CAPACIDADE DE 0,78M3), SEM ESGOTAMENTO</v>
          </cell>
          <cell r="C2133" t="str">
            <v>M3</v>
          </cell>
          <cell r="D2133">
            <v>4.78</v>
          </cell>
        </row>
        <row r="2134">
          <cell r="A2134">
            <v>73965</v>
          </cell>
          <cell r="B2134" t="str">
            <v>ESCAVACAO MANUAL DE VALAS</v>
          </cell>
          <cell r="C2134"/>
          <cell r="D2134"/>
        </row>
        <row r="2135">
          <cell r="A2135" t="str">
            <v>73965/001</v>
          </cell>
          <cell r="B2135" t="str">
            <v>ESCAVAÇÃO MANUAL DE VALA, A FRIO, EM MATERIAL DE 2A CATEGORIA (MOLEDOOU ROCHA DECOMPOSTA) ATÉ 1,50M</v>
          </cell>
          <cell r="C2135" t="str">
            <v>M3</v>
          </cell>
          <cell r="D2135">
            <v>51.43</v>
          </cell>
        </row>
        <row r="2136">
          <cell r="A2136" t="str">
            <v>73965/002</v>
          </cell>
          <cell r="B2136" t="str">
            <v>ESCAVAÇÃO MANUAL DE VALA, A FRIO, EM MATERIAL DE 2A CATEGORIA (MOLEDOOU ROCHA DECOMPOSTA), DE 3 ATÉ 4,5M, EXCLUINDO ESGOTAMENTO E ESCORAMENTO.</v>
          </cell>
          <cell r="C2136" t="str">
            <v>M3</v>
          </cell>
          <cell r="D2136">
            <v>75.430000000000007</v>
          </cell>
        </row>
        <row r="2137">
          <cell r="A2137" t="str">
            <v>73965/003</v>
          </cell>
          <cell r="B2137" t="str">
            <v>ESCAVAÇÃO MANUAL DE VALA, A FRIO, EM MATERIAL DE 2A CATEGORIA (MOLEDOOU ROCHA DECOMPOSTA), DE 4,5 ATÉ 6M, EXCLUINDO ESGOTAMENTO E ESCORAMENTO.</v>
          </cell>
          <cell r="C2137" t="str">
            <v>M3</v>
          </cell>
          <cell r="D2137">
            <v>89.14</v>
          </cell>
        </row>
        <row r="2138">
          <cell r="A2138" t="str">
            <v>73965/004</v>
          </cell>
          <cell r="B2138" t="str">
            <v>ESCAVACAO MANUAL DE VALA EM ARGILA OU PEDRA SOLTA DO TAMANHO MEDIO DEPEDRA DE MAO, ATE 1,5M, EXCLUINDO ESGOTAMENTO/ESCORAMENTO.</v>
          </cell>
          <cell r="C2138" t="str">
            <v>M3</v>
          </cell>
          <cell r="D2138">
            <v>32.909999999999997</v>
          </cell>
        </row>
        <row r="2139">
          <cell r="A2139" t="str">
            <v>73965/005</v>
          </cell>
          <cell r="B2139" t="str">
            <v>ESCAVACAO MANUAL DE VALA EM ARGILA OU PEDRA SOLTA DO TAMANHO MEDIO DEPEDRA DE MAO, DE 1,5 ATE 3M, EXCLUINDO ESGOTAMENTO/ESCORAMENTO.</v>
          </cell>
          <cell r="C2139" t="str">
            <v>M3</v>
          </cell>
          <cell r="D2139">
            <v>38.4</v>
          </cell>
        </row>
        <row r="2140">
          <cell r="A2140" t="str">
            <v>73965/006</v>
          </cell>
          <cell r="B2140" t="str">
            <v>ESCAVACAO MANUAL DE VALA EM ARGILA OU PEDRA SOLTA DO TAMANHO MEDIO DEPEDRA DE MAO, DE 3 ATE 4,5M, EXCLUINDO ESGOTAMENTO/ESCORAMENTO</v>
          </cell>
          <cell r="C2140" t="str">
            <v>M3</v>
          </cell>
          <cell r="D2140">
            <v>61.71</v>
          </cell>
        </row>
        <row r="2141">
          <cell r="A2141" t="str">
            <v>73965/007</v>
          </cell>
          <cell r="B2141" t="str">
            <v>ESCAVACAO MANUAL DE VALA EM ARGILA OU PEDRA SOLTA DO TAMANHO MEDIO DEPEDRA DE MAO, DE 4,5 ATE 6M, EXCLUINDO ESGOTAMENTO/ESCORAMENTO.</v>
          </cell>
          <cell r="C2141" t="str">
            <v>M3</v>
          </cell>
          <cell r="D2141">
            <v>75.430000000000007</v>
          </cell>
        </row>
        <row r="2142">
          <cell r="A2142" t="str">
            <v>73965/008</v>
          </cell>
          <cell r="B2142" t="str">
            <v>ESCAVACAO MANUAL DE VALA EM LODO, ATE 1,5M, EXCLUINDO ESGOTAMENTO/ESCORAMENTO</v>
          </cell>
          <cell r="C2142" t="str">
            <v>M3</v>
          </cell>
          <cell r="D2142">
            <v>37.71</v>
          </cell>
        </row>
        <row r="2143">
          <cell r="A2143" t="str">
            <v>73965/009</v>
          </cell>
          <cell r="B2143" t="str">
            <v>ESCAVACAO MANUAL DE VALA EM LODO, DE 1,5 ATE 3M, EXCLUINDO ESGOTAMENTO/ESCORAMENTO.</v>
          </cell>
          <cell r="C2143" t="str">
            <v>M3</v>
          </cell>
          <cell r="D2143">
            <v>68.569999999999993</v>
          </cell>
        </row>
        <row r="2144">
          <cell r="A2144" t="str">
            <v>73965/010</v>
          </cell>
          <cell r="B2144" t="str">
            <v>ESCAVACAO MANUAL DE VALA EM MATERIAL DE 1A CATEGORIA ATE 1,5M EXCLUINDO ESGOTAMENTO / ESCORAMENTO</v>
          </cell>
          <cell r="C2144" t="str">
            <v>M3</v>
          </cell>
          <cell r="D2144">
            <v>24</v>
          </cell>
        </row>
        <row r="2145">
          <cell r="A2145" t="str">
            <v>73965/011</v>
          </cell>
          <cell r="B2145" t="str">
            <v>ESCAVACAO MANUAL DE VALA EM MATERIAL DE 1A CATEGORIA DE 1,5 ATE 3M EXCLUINDO ESGOTAMENTO / ESCORAMENTO</v>
          </cell>
          <cell r="C2145" t="str">
            <v>M3</v>
          </cell>
          <cell r="D2145">
            <v>30.86</v>
          </cell>
        </row>
        <row r="2146">
          <cell r="A2146" t="str">
            <v>73965/012</v>
          </cell>
          <cell r="B2146" t="str">
            <v>ESCAVACAO MANUAL DE VALA EM MATERIAL DE 1A CATEGORIA DE 3 ATE 4,5M EXCLUINDO ESGOTAMENTO / ESCORAMENTO</v>
          </cell>
          <cell r="C2146" t="str">
            <v>M3</v>
          </cell>
          <cell r="D2146">
            <v>41.14</v>
          </cell>
        </row>
        <row r="2147">
          <cell r="A2147" t="str">
            <v>73965/013</v>
          </cell>
          <cell r="B2147" t="str">
            <v>ESCAVACAO MANUAL DE VALA EM MATERIAL DE 1A CATEGORIA, DE 6 A 7,5M, EXCLUINDO ESGOTAMENTO / ESCORAMENTO.</v>
          </cell>
          <cell r="C2147" t="str">
            <v>M3</v>
          </cell>
          <cell r="D2147">
            <v>68.569999999999993</v>
          </cell>
        </row>
        <row r="2148">
          <cell r="A2148" t="str">
            <v>73965/014</v>
          </cell>
          <cell r="B2148" t="str">
            <v>ESCAVACAO MANUAL DE VALA EM ARGILA RIJA OU PEDRA SOLTA DO TAMANHO MEDIO DE PEDRA DE MAO, DE 6 A 7,5M, EXCLUINDO ESGOTAMENTO / ESCORAMENTO.</v>
          </cell>
          <cell r="C2148" t="str">
            <v>M3</v>
          </cell>
          <cell r="D2148">
            <v>89.14</v>
          </cell>
        </row>
        <row r="2149">
          <cell r="A2149" t="str">
            <v>73965/015</v>
          </cell>
          <cell r="B2149" t="str">
            <v>ESCAVACAO MANUAL DE VALAS H &lt;= 1,50 M</v>
          </cell>
          <cell r="C2149" t="str">
            <v>M3</v>
          </cell>
          <cell r="D2149">
            <v>20.57</v>
          </cell>
        </row>
        <row r="2150">
          <cell r="A2150">
            <v>74019</v>
          </cell>
          <cell r="B2150" t="str">
            <v>ESCAVACAO MANUAL DE VALAS RASAS, QQ TERRENO, EXCETO ROCHA</v>
          </cell>
          <cell r="C2150"/>
          <cell r="D2150"/>
        </row>
        <row r="2151">
          <cell r="A2151" t="str">
            <v>74019/001</v>
          </cell>
          <cell r="B2151" t="str">
            <v>ESCAVACAO MANUAL (VALAS OU FUNDACOES RASAS)</v>
          </cell>
          <cell r="C2151" t="str">
            <v>M3</v>
          </cell>
          <cell r="D2151">
            <v>22.29</v>
          </cell>
        </row>
        <row r="2152">
          <cell r="A2152">
            <v>74120</v>
          </cell>
          <cell r="B2152" t="str">
            <v>ALEM DE 1,50 METROS ATE 3,00 METROS DE PROFUNDIDADE</v>
          </cell>
          <cell r="C2152"/>
          <cell r="D2152"/>
        </row>
        <row r="2153">
          <cell r="A2153" t="str">
            <v>74120/001</v>
          </cell>
          <cell r="B2153" t="str">
            <v>ESCAVACAO MANUAL P/CONSTRUCAO DE FOSSA SEPTICA TIPO OMS,DI = 200 CM, HI = 240 CM</v>
          </cell>
          <cell r="C2153" t="str">
            <v>M3</v>
          </cell>
          <cell r="D2153">
            <v>313.10000000000002</v>
          </cell>
        </row>
        <row r="2154">
          <cell r="A2154">
            <v>76443</v>
          </cell>
          <cell r="B2154" t="str">
            <v>ESCAVACAO MANUAL DE VALAS</v>
          </cell>
          <cell r="C2154"/>
          <cell r="D2154"/>
        </row>
        <row r="2155">
          <cell r="A2155" t="str">
            <v>76443/001</v>
          </cell>
          <cell r="B2155" t="str">
            <v>ESCAVACAO MANUAL VALA/CAVA MAT 1A CAT ATE 1,5M EXCL ESG/ESCOR EM BECO(LARG ATE 2M) IMPOSSIBILITANDO ENTRADA DE CAMINHAO OU EQUIPAMENTO MOTORIZADO P/RETIRADA MATERIAL</v>
          </cell>
          <cell r="C2155" t="str">
            <v>M3</v>
          </cell>
          <cell r="D2155">
            <v>28.8</v>
          </cell>
        </row>
        <row r="2156">
          <cell r="A2156" t="str">
            <v>76443/002</v>
          </cell>
          <cell r="B2156" t="str">
            <v>ESCAVACAO MANUAL VALA/CAVA MAT 1A CAT DE 1,5 A 3M EXCL ESG/ESCOR EM BECO (LARG ATE 2M) IMPOSSIBILITANDO ENTRADA DE CAMINHAO OU EQUIPAMENTO MOTORIZADO P/RETIRADA DO MATERIAL</v>
          </cell>
          <cell r="C2156" t="str">
            <v>M3</v>
          </cell>
          <cell r="D2156">
            <v>37.03</v>
          </cell>
        </row>
        <row r="2157">
          <cell r="A2157" t="str">
            <v>76443/003</v>
          </cell>
          <cell r="B2157" t="str">
            <v>ESCAVACAO MANUAL VALA/CAVA MAT 1A CAT DE 3,0 A 4,5M EXCL ESG/ESCOR EMBECO (LARG ATE 2M) IMPOSSIBILITANDO ENTRADA DE CAMINHAO OU EQUIPAMENTOMOTORIZADO P/RETIRADA DO MATERIAL</v>
          </cell>
          <cell r="C2157" t="str">
            <v>M3</v>
          </cell>
          <cell r="D2157">
            <v>49.37</v>
          </cell>
        </row>
        <row r="2158">
          <cell r="A2158" t="str">
            <v>76443/004</v>
          </cell>
          <cell r="B2158" t="str">
            <v>ESCAVACAO MANUAL VALA/CAVA EM LODO/LAMA ATE 1,5M EXCL ESG/ESCOR EM BECO (LARG ATE 2M) EM FAVELAS</v>
          </cell>
          <cell r="C2158" t="str">
            <v>M3</v>
          </cell>
          <cell r="D2158">
            <v>43.41</v>
          </cell>
        </row>
        <row r="2159">
          <cell r="A2159" t="str">
            <v>76443/005</v>
          </cell>
          <cell r="B2159" t="str">
            <v>ESCAVACAO MANUAL VALA/CAVA EM LODO/LAMA DE 1,5M A 3,0M EXCL ESG/ESCOREM BECO (LARG ATE 2M) EM FAVELAS</v>
          </cell>
          <cell r="C2159" t="str">
            <v>M3</v>
          </cell>
          <cell r="D2159">
            <v>78.86</v>
          </cell>
        </row>
        <row r="2160">
          <cell r="A2160" t="str">
            <v>76443/006</v>
          </cell>
          <cell r="B2160" t="str">
            <v>ESCAVACAO MANUAL VALA, A FRIO, MAT 2A CAT, PROFUNDIDADE DE 6 A 7,5M, EXCL ESG/ESCOR (MOLEDO OU ROCHA DECOMPOSTA)</v>
          </cell>
          <cell r="C2160" t="str">
            <v>M3</v>
          </cell>
          <cell r="D2160">
            <v>102.86</v>
          </cell>
        </row>
        <row r="2161">
          <cell r="A2161">
            <v>20</v>
          </cell>
          <cell r="B2161" t="str">
            <v>ATERRO COM OU S/COMPACTACAO</v>
          </cell>
          <cell r="C2161"/>
          <cell r="D2161"/>
        </row>
        <row r="2162">
          <cell r="A2162">
            <v>5719</v>
          </cell>
          <cell r="B2162" t="str">
            <v>REATERRO APILOADO EM CAMADAS 0,20M, UTILIZANDO MATERIAL ARGILO-ARENOSOADQUIRIDO EM JAZIDA, JÁ CONSIDERANDO UM ACRÉSCIMO DE 25% NO VOLUME DOMATERIAL ADQUIRIDO, NÃO CONSIDERANDO O TRANSPORTE ATÉ O REATERRO</v>
          </cell>
          <cell r="C2162" t="str">
            <v>M3</v>
          </cell>
          <cell r="D2162">
            <v>29.27</v>
          </cell>
        </row>
        <row r="2163">
          <cell r="A2163">
            <v>55835</v>
          </cell>
          <cell r="B2163" t="str">
            <v>ATERRO INTERNO (EDIFICACOES) COMPACTADO MANUALMENTE</v>
          </cell>
          <cell r="C2163" t="str">
            <v>M3</v>
          </cell>
          <cell r="D2163">
            <v>24</v>
          </cell>
        </row>
        <row r="2164">
          <cell r="A2164">
            <v>73904</v>
          </cell>
          <cell r="B2164" t="str">
            <v>ATERRO MANUAL COMPACTADO</v>
          </cell>
          <cell r="C2164"/>
          <cell r="D2164"/>
        </row>
        <row r="2165">
          <cell r="A2165" t="str">
            <v>73904/001</v>
          </cell>
          <cell r="B2165" t="str">
            <v>ATERRO APILOADO(MANUAL) EM CAMADAS DE 20 CM COM MATERIAL DE EMPRÉSTIMO.</v>
          </cell>
          <cell r="C2165" t="str">
            <v>M3</v>
          </cell>
          <cell r="D2165">
            <v>55.77</v>
          </cell>
        </row>
        <row r="2166">
          <cell r="A2166" t="str">
            <v>73904/002</v>
          </cell>
          <cell r="B2166" t="str">
            <v>REATERRO APILOADO (MANUAL) DE VALA COM DESLOCAMENTO DE MATERIAL EM CAMADAS DE 20 CM (BECOS, FAVELAS ETC.)</v>
          </cell>
          <cell r="C2166" t="str">
            <v>M3</v>
          </cell>
          <cell r="D2166">
            <v>24</v>
          </cell>
        </row>
        <row r="2167">
          <cell r="A2167">
            <v>74153</v>
          </cell>
          <cell r="B2167" t="str">
            <v>ESPALHAMENTO MECANIZADO DE MATERIAL 1A. CATEGORIA</v>
          </cell>
          <cell r="C2167"/>
          <cell r="D2167"/>
        </row>
        <row r="2168">
          <cell r="A2168" t="str">
            <v>74153/001</v>
          </cell>
          <cell r="B2168" t="str">
            <v>ESPALHAMENTO MECANIZADO (COM MOTONIVELADORA 140 HP) MATERIAL 1A. CATEGORIA</v>
          </cell>
          <cell r="C2168" t="str">
            <v>M2</v>
          </cell>
          <cell r="D2168">
            <v>0.21</v>
          </cell>
        </row>
        <row r="2169">
          <cell r="A2169">
            <v>21</v>
          </cell>
          <cell r="B2169" t="str">
            <v>ATERRO/REATERRO DE VALAS COM OU S/COMPACTACAO</v>
          </cell>
          <cell r="C2169"/>
          <cell r="D2169"/>
        </row>
        <row r="2170">
          <cell r="A2170">
            <v>72920</v>
          </cell>
          <cell r="B2170" t="str">
            <v>REATERRO DE VALA COM MATERIAL GRANULAR REAPROVEITADO ADENSADO E VIBRADO</v>
          </cell>
          <cell r="C2170" t="str">
            <v>M3</v>
          </cell>
          <cell r="D2170">
            <v>10.19</v>
          </cell>
        </row>
        <row r="2171">
          <cell r="A2171">
            <v>72921</v>
          </cell>
          <cell r="B2171" t="str">
            <v>REATERRO DE VALA COM MATERIAL GRANULAR DE EMPRESTIMO ADENSADO E VIBRADO</v>
          </cell>
          <cell r="C2171" t="str">
            <v>M3</v>
          </cell>
          <cell r="D2171">
            <v>38.65</v>
          </cell>
        </row>
        <row r="2172">
          <cell r="A2172">
            <v>73964</v>
          </cell>
          <cell r="B2172" t="str">
            <v>REATERRO DE VALAS</v>
          </cell>
          <cell r="C2172"/>
          <cell r="D2172"/>
        </row>
        <row r="2173">
          <cell r="A2173" t="str">
            <v>73964/001</v>
          </cell>
          <cell r="B2173" t="str">
            <v>REATERRO DE VALA/CAVA COMPACTADA A MACO EM CAMADAS DE 20CM ( EM BECOSDE ATÉ 2,50M DE LARGURA EM FAVELAS)</v>
          </cell>
          <cell r="C2173" t="str">
            <v>M3</v>
          </cell>
          <cell r="D2173">
            <v>20.57</v>
          </cell>
        </row>
        <row r="2174">
          <cell r="A2174" t="str">
            <v>73964/002</v>
          </cell>
          <cell r="B2174" t="str">
            <v>REATER VALA/CAVA COMPACT/MACO CAMADAS 30CM EM BECO ATE 2,50MLARGURA EM FAVELAS</v>
          </cell>
          <cell r="C2174" t="str">
            <v>M3</v>
          </cell>
          <cell r="D2174">
            <v>17.28</v>
          </cell>
        </row>
        <row r="2175">
          <cell r="A2175" t="str">
            <v>73964/003</v>
          </cell>
          <cell r="B2175" t="str">
            <v>REATERRO VALA/CAVA C/TRATOR 200CV EXCL COMPACTACAO</v>
          </cell>
          <cell r="C2175" t="str">
            <v>M3</v>
          </cell>
          <cell r="D2175">
            <v>1.91</v>
          </cell>
        </row>
        <row r="2176">
          <cell r="A2176" t="str">
            <v>73964/004</v>
          </cell>
          <cell r="B2176" t="str">
            <v>REATERRO DE VALAS / CAVAS, COMPACTADA A MAÇO, EM CAMADAS DE ATÉ 30 CM.</v>
          </cell>
          <cell r="C2176" t="str">
            <v>M3</v>
          </cell>
          <cell r="D2176">
            <v>14.4</v>
          </cell>
        </row>
        <row r="2177">
          <cell r="A2177" t="str">
            <v>73964/005</v>
          </cell>
          <cell r="B2177" t="str">
            <v>REATERRO DE VALA/CAVA SEM CONTROLE DE COMPACTAÇÃO , UTILIZANDO RETRO-ESCAVADEIRA E COMPACTACADOR VIBRATORIO COM MATERIAL REAPROVEITADO</v>
          </cell>
          <cell r="C2177" t="str">
            <v>M3</v>
          </cell>
          <cell r="D2177">
            <v>5.73</v>
          </cell>
        </row>
        <row r="2178">
          <cell r="A2178" t="str">
            <v>73964/006</v>
          </cell>
          <cell r="B2178" t="str">
            <v>REATERRO MANUAL DE VALAS</v>
          </cell>
          <cell r="C2178" t="str">
            <v>M3</v>
          </cell>
          <cell r="D2178">
            <v>20.57</v>
          </cell>
        </row>
        <row r="2179">
          <cell r="A2179">
            <v>74006</v>
          </cell>
          <cell r="B2179" t="str">
            <v>ATERRO/REATERRO DE VALAS</v>
          </cell>
          <cell r="C2179"/>
          <cell r="D2179"/>
        </row>
        <row r="2180">
          <cell r="A2180" t="str">
            <v>74006/001</v>
          </cell>
          <cell r="B2180" t="str">
            <v>COMPACTACAO DE VALAS,MANUALMENTE, SEM CONTROLE DE GC</v>
          </cell>
          <cell r="C2180" t="str">
            <v>M3</v>
          </cell>
          <cell r="D2180">
            <v>11.66</v>
          </cell>
        </row>
        <row r="2181">
          <cell r="A2181">
            <v>74015</v>
          </cell>
          <cell r="B2181" t="str">
            <v>REATERRO COMPACTADO DE VALAS</v>
          </cell>
          <cell r="C2181"/>
          <cell r="D2181"/>
        </row>
        <row r="2182">
          <cell r="A2182" t="str">
            <v>74015/001</v>
          </cell>
          <cell r="B2182" t="str">
            <v>REATERRO E COMPACTACAO MECANICO DE VALA COM COMPACTADOR MANUAL TIPO SOQUETE VIBRATORIO</v>
          </cell>
          <cell r="C2182" t="str">
            <v>M3</v>
          </cell>
          <cell r="D2182">
            <v>16.63</v>
          </cell>
        </row>
        <row r="2183">
          <cell r="A2183">
            <v>76444</v>
          </cell>
          <cell r="B2183" t="str">
            <v>ATERRO/REATERRO DE VALAS</v>
          </cell>
          <cell r="C2183"/>
          <cell r="D2183"/>
        </row>
        <row r="2184">
          <cell r="A2184" t="str">
            <v>76444/001</v>
          </cell>
          <cell r="B2184" t="str">
            <v>COMPACTACAO MECANICA DE VALAS, SEM CONTROLE DE GC (COMPACTADOR TIPO SAPO ATE 35 KG)</v>
          </cell>
          <cell r="C2184" t="str">
            <v>M3</v>
          </cell>
          <cell r="D2184">
            <v>6.82</v>
          </cell>
        </row>
        <row r="2185">
          <cell r="A2185" t="str">
            <v>76444/002</v>
          </cell>
          <cell r="B2185" t="str">
            <v>COMPACTACAO MECANICA DE VALAS,C/CONTR.DO GC &gt;= 95% DO PN(C/COMPACTADORSOLOS C/ PLACA VIBRATORIA MOTOR DIESEL/GASOLINA 7 A 10 HP)</v>
          </cell>
          <cell r="C2185" t="str">
            <v>M3</v>
          </cell>
          <cell r="D2185">
            <v>9.7799999999999994</v>
          </cell>
        </row>
        <row r="2186">
          <cell r="A2186">
            <v>22</v>
          </cell>
          <cell r="B2186" t="str">
            <v>CARGA, DESCARGA E/OU TRANSPORTE DE MATERIAIS</v>
          </cell>
          <cell r="C2186"/>
          <cell r="D2186"/>
        </row>
        <row r="2187">
          <cell r="A2187">
            <v>5626</v>
          </cell>
          <cell r="B2187" t="str">
            <v>TRANSPORTE DE MATERIAL DE QUALQUER NATUREZA DMT &gt; 10 KM</v>
          </cell>
          <cell r="C2187" t="str">
            <v>T/KM</v>
          </cell>
          <cell r="D2187">
            <v>0.65</v>
          </cell>
        </row>
        <row r="2188">
          <cell r="A2188">
            <v>72818</v>
          </cell>
          <cell r="B2188" t="str">
            <v>ESCAVACAO, CARGA E TRANSPORTE DE MATERIAL DE 1A CATEGORIA, CAMINHO DESERVICO LEITO NATURAL, COM ESCAVADEIRA HIDRAULICA E CAMINHAO BASCULANTE 6 M3, DMT 50 ATE 200 M</v>
          </cell>
          <cell r="C2188" t="str">
            <v>M3</v>
          </cell>
          <cell r="D2188">
            <v>3.99</v>
          </cell>
        </row>
        <row r="2189">
          <cell r="A2189">
            <v>72821</v>
          </cell>
          <cell r="B2189" t="str">
            <v>ESCAVACAO, CARGA E TRANSPORTE DE MATERIAL DE 1A CATEGORIA, CAMINHO DESERVICO LEITO NATURAL, COM ESCAVADEIRA HIDRAULICA E CAMINHAO BASCULANTE 6 M3, DMT 200 ATE 400 M</v>
          </cell>
          <cell r="C2189" t="str">
            <v>M3</v>
          </cell>
          <cell r="D2189">
            <v>4.07</v>
          </cell>
        </row>
        <row r="2190">
          <cell r="A2190">
            <v>72822</v>
          </cell>
          <cell r="B2190" t="str">
            <v>ESCAVACAO, CARGA E TRANSPORTE DE MATERIAL DE 1A CATEGORIA, CAMINHO DESERVICO LEITO NATURAL, COM ESCAVADEIRA HIDRAULICA E CAMINHAO BASCULANTE 6 M3, DMT 400 ATE 600 M</v>
          </cell>
          <cell r="C2190" t="str">
            <v>M3</v>
          </cell>
          <cell r="D2190">
            <v>4.1399999999999997</v>
          </cell>
        </row>
        <row r="2191">
          <cell r="A2191">
            <v>72823</v>
          </cell>
          <cell r="B2191" t="str">
            <v>ESCAVACAO, CARGA E TRANSPORTE DE MATERIAL DE 1A CATEGORIA, CAMINHO DESERVICO LEITO NATURAL, COM ESCAVADEIRA HIDRAULICA E CAMINHAO BASCULANTE 6 M3, DMT 600 ATE 800 M</v>
          </cell>
          <cell r="C2191" t="str">
            <v>M3</v>
          </cell>
          <cell r="D2191">
            <v>4.2</v>
          </cell>
        </row>
        <row r="2192">
          <cell r="A2192">
            <v>72824</v>
          </cell>
          <cell r="B2192" t="str">
            <v>ESCAVACAO, CARGA E TRANSPORTE DE MATERIAL DE 1A CATEGORIA, CAMINHO DESERVICO LEITO NATURAL, COM ESCAVADEIRA HIDRAULICA E CAMINHAO BASCULANTE 6 M3, DMT 800 ATE 1.000 M</v>
          </cell>
          <cell r="C2192" t="str">
            <v>M3</v>
          </cell>
          <cell r="D2192">
            <v>4.32</v>
          </cell>
        </row>
        <row r="2193">
          <cell r="A2193">
            <v>72825</v>
          </cell>
          <cell r="B2193" t="str">
            <v>ESCAVACAO, CARGA E TRANSPORTE DE MATERIAL DE 1A CATEGORIA, CAMINHO DESERVICO REVESTIMENTO PRIMARIO, COM ESCAVADEIRA HIDRAULICA E CAMINHAO BASCULANTE 6 M3, DMT 50 ATE 200 M</v>
          </cell>
          <cell r="C2193" t="str">
            <v>M3</v>
          </cell>
          <cell r="D2193">
            <v>3.75</v>
          </cell>
        </row>
        <row r="2194">
          <cell r="A2194">
            <v>72826</v>
          </cell>
          <cell r="B2194" t="str">
            <v>ESCAVACAO, CARGA E TRANSPORTE DE MATERIAL DE 1A CATEGORIA, CAMINHO DESERVICO REVESTIMENTO PRIMARIO, COM ESCAVADEIRA HIDRAULICA E CAMINHAO BASCULANTE 6 M3, DMT 200 ATE 400 M</v>
          </cell>
          <cell r="C2194" t="str">
            <v>M3</v>
          </cell>
          <cell r="D2194">
            <v>3.81</v>
          </cell>
        </row>
        <row r="2195">
          <cell r="A2195">
            <v>72827</v>
          </cell>
          <cell r="B2195" t="str">
            <v>ESCAVACAO, CARGA E TRANSPORTE DE MATERIAL DE 1A CATEGORIA, CAMINHO DESERVICO REVESTIMENTO PRIMARIO, COM ESCAVADEIRA HIDRAULICA E CAMINHAO BASCULANTE 6 M3, DMT 400 ATE 600 M</v>
          </cell>
          <cell r="C2195" t="str">
            <v>M3</v>
          </cell>
          <cell r="D2195">
            <v>3.87</v>
          </cell>
        </row>
        <row r="2196">
          <cell r="A2196">
            <v>72828</v>
          </cell>
          <cell r="B2196" t="str">
            <v>ESCAVACAO, CARGA E TRANSPORTE DE MATERIAL DE 1A CATEGORIA, CAMINHO DESERVICO REVESTIMENTO PRIMARIO, COM ESCAVADEIRA HIDRAULICA E CAMINHAO BASCULANTE 6 M3, DMT 600 ATE 800 M</v>
          </cell>
          <cell r="C2196" t="str">
            <v>M3</v>
          </cell>
          <cell r="D2196">
            <v>3.94</v>
          </cell>
        </row>
        <row r="2197">
          <cell r="A2197">
            <v>72829</v>
          </cell>
          <cell r="B2197" t="str">
            <v>ESCAVACAO, CARGA E TRANSPORTE DE MATERIAL DE 1A CATEGORIA, CAMINHO DESERVICO REVESTIMENTO PRIMARIO, COM ESCAVADEIRA HIDRAULICA E CAMINHAO BASCULANTE 6 M3, DMT 800 ATE 1.000 M</v>
          </cell>
          <cell r="C2197" t="str">
            <v>M3</v>
          </cell>
          <cell r="D2197">
            <v>4.0199999999999996</v>
          </cell>
        </row>
        <row r="2198">
          <cell r="A2198">
            <v>72832</v>
          </cell>
          <cell r="B2198" t="str">
            <v>ESCAVACAO, CARGA E TRANSPORTE DE MATERIAL DE 1A CATEGORIA, CAMINHO DESERVICO PAVIMENTADO, COM ESCAVADEIRA HIDRAULICA E CAMINHAO BASCULANTE6 M3, DMT 50 ATE 200 M</v>
          </cell>
          <cell r="C2198" t="str">
            <v>M3</v>
          </cell>
          <cell r="D2198">
            <v>3.55</v>
          </cell>
        </row>
        <row r="2199">
          <cell r="A2199">
            <v>72833</v>
          </cell>
          <cell r="B2199" t="str">
            <v>ESCAVACAO, CARGA E TRANSPORTE DE MATERIAL DE 1A CATEGORIA, CAMINHO DESERVICO PAVIMENTADO, COM ESCAVADEIRA HIDRAULICA E CAMINHAO BASCULANTE6 M3, DMT 200 ATE 400 M</v>
          </cell>
          <cell r="C2199" t="str">
            <v>M3</v>
          </cell>
          <cell r="D2199">
            <v>3.61</v>
          </cell>
        </row>
        <row r="2200">
          <cell r="A2200">
            <v>72834</v>
          </cell>
          <cell r="B2200" t="str">
            <v>ESCAVACAO, CARGA E TRANSPORTE DE MATERIAL DE 1A CATEGORIA, CAMINHO DESERVICO PAVIMENTADO, COM ESCAVADEIRA HIDRAULICA E CAMINHAO BASCULANTE6 M3, DMT 400 ATE 600 M</v>
          </cell>
          <cell r="C2200" t="str">
            <v>M3</v>
          </cell>
          <cell r="D2200">
            <v>3.67</v>
          </cell>
        </row>
        <row r="2201">
          <cell r="A2201">
            <v>72835</v>
          </cell>
          <cell r="B2201" t="str">
            <v>ESCAVACAO, CARGA E TRANSPORTE DE MATERIAL DE 1A CATEGORIA, CAMINHO DESERVICO PAVIMENTADO, COM ESCAVADEIRA HIDRAULICA E CAMINHAO BASCULANTE6 M3, DMT 600 ATE 800 M</v>
          </cell>
          <cell r="C2201" t="str">
            <v>M3</v>
          </cell>
          <cell r="D2201">
            <v>3.73</v>
          </cell>
        </row>
        <row r="2202">
          <cell r="A2202">
            <v>72836</v>
          </cell>
          <cell r="B2202" t="str">
            <v>ESCAVACAO, CARGA E TRANSPORTE DE MATERIAL DE 1A CATEGORIA, CAMINHO DESERVICO PAVIMENTADO, COM ESCAVADEIRA HIDRAULICA E CAMINHAO BASCULANTE6 M3, DMT 800 ATE 1.000 M</v>
          </cell>
          <cell r="C2202" t="str">
            <v>M3</v>
          </cell>
          <cell r="D2202">
            <v>3.8</v>
          </cell>
        </row>
        <row r="2203">
          <cell r="A2203">
            <v>72838</v>
          </cell>
          <cell r="B2203" t="str">
            <v>TRANSPORTE COMERCIAL COM CAMINHAO CARROCERIA 9 T, RODOVIA EM LEITO NATURAL</v>
          </cell>
          <cell r="C2203" t="str">
            <v>TXKM</v>
          </cell>
          <cell r="D2203">
            <v>0.61</v>
          </cell>
        </row>
        <row r="2204">
          <cell r="A2204">
            <v>72839</v>
          </cell>
          <cell r="B2204" t="str">
            <v>TRANSPORTE COMERCIAL COM CAMINHAO CARROCERIA 9 T, RODOVIA COM REVESTIMENTO PRIMARIO</v>
          </cell>
          <cell r="C2204" t="str">
            <v>TXKM</v>
          </cell>
          <cell r="D2204">
            <v>0.49</v>
          </cell>
        </row>
        <row r="2205">
          <cell r="A2205">
            <v>72840</v>
          </cell>
          <cell r="B2205" t="str">
            <v>TRANSPORTE COMERCIAL COM CAMINHAO CARROCERIA 9 T, RODOVIA PAVIMENTADA</v>
          </cell>
          <cell r="C2205" t="str">
            <v>TXKM</v>
          </cell>
          <cell r="D2205">
            <v>0.41</v>
          </cell>
        </row>
        <row r="2206">
          <cell r="A2206">
            <v>72841</v>
          </cell>
          <cell r="B2206" t="str">
            <v>TRANSPORTE COMERCIAL COM CAMINHAO BASCULANTE 6 M3, RODOVIA EM LEITO NATURAL</v>
          </cell>
          <cell r="C2206" t="str">
            <v>TXKM</v>
          </cell>
          <cell r="D2206">
            <v>0.66</v>
          </cell>
        </row>
        <row r="2207">
          <cell r="A2207">
            <v>72842</v>
          </cell>
          <cell r="B2207" t="str">
            <v>TRANSPORTE COMERCIAL COM CAMINHAO BASCULANTE 6 M3, RODOVIA COM REVESTIMENTO PRIMARIO</v>
          </cell>
          <cell r="C2207" t="str">
            <v>TXKM</v>
          </cell>
          <cell r="D2207">
            <v>0.53</v>
          </cell>
        </row>
        <row r="2208">
          <cell r="A2208">
            <v>72843</v>
          </cell>
          <cell r="B2208" t="str">
            <v>TRANSPORTE COMERCIAL COM CAMINHAO BASCULANTE 6 M3, RODOVIA PAVIMENTADA</v>
          </cell>
          <cell r="C2208" t="str">
            <v>TXKM</v>
          </cell>
          <cell r="D2208">
            <v>0.44</v>
          </cell>
        </row>
        <row r="2209">
          <cell r="A2209">
            <v>72844</v>
          </cell>
          <cell r="B2209" t="str">
            <v>CARGA, MANOBRAS E DESCARGA DE AREIA, BRITA, PEDRA DE MAO E SOLOS COM CAMINHAO BASCULANTE 6 M3 (DESCARGA LIVRE)</v>
          </cell>
          <cell r="C2209" t="str">
            <v>T</v>
          </cell>
          <cell r="D2209">
            <v>0.46</v>
          </cell>
        </row>
        <row r="2210">
          <cell r="A2210">
            <v>72845</v>
          </cell>
          <cell r="B2210" t="str">
            <v>CARGA, MANOBRAS E DESCARGA DE BRITA PARA TRATAMENTOS SUPERFICIAIS, COMCAMINHAO BASCULANTE 6 M3</v>
          </cell>
          <cell r="C2210" t="str">
            <v>T</v>
          </cell>
          <cell r="D2210">
            <v>2.77</v>
          </cell>
        </row>
        <row r="2211">
          <cell r="A2211">
            <v>72846</v>
          </cell>
          <cell r="B2211" t="str">
            <v>CARGA, MANOBRAS E DESCARGA DE MISTURA BETUMINOSA A QUENTE, COM CAMINHAO BASCULANTE 6 M3</v>
          </cell>
          <cell r="C2211" t="str">
            <v>T</v>
          </cell>
          <cell r="D2211">
            <v>2.29</v>
          </cell>
        </row>
        <row r="2212">
          <cell r="A2212">
            <v>72847</v>
          </cell>
          <cell r="B2212" t="str">
            <v>CARGA, MANOBRAS E DESCARGA DE MISTURA BETUMINOSA A FRIO, COM CAMINHAOBASCULANTE 6 M3</v>
          </cell>
          <cell r="C2212" t="str">
            <v>T</v>
          </cell>
          <cell r="D2212">
            <v>4.93</v>
          </cell>
        </row>
        <row r="2213">
          <cell r="A2213">
            <v>72848</v>
          </cell>
          <cell r="B2213" t="str">
            <v>CARGA, MANOBRAS E DESCARGA DE BRITA PARA BASE DE MACADAME, COM CAMINHAO BASCULANTE 6 M3</v>
          </cell>
          <cell r="C2213" t="str">
            <v>T</v>
          </cell>
          <cell r="D2213">
            <v>1.23</v>
          </cell>
        </row>
        <row r="2214">
          <cell r="A2214">
            <v>72849</v>
          </cell>
          <cell r="B2214" t="str">
            <v>CARGA, MANOBRAS E DESCARGA DE MISTURAS DE SOLOS E AGREGADOS (BASES ESTABILIZADAS EM USINA) COM CAMINHAO BASCULANTE 6 M3</v>
          </cell>
          <cell r="C2214" t="str">
            <v>T</v>
          </cell>
          <cell r="D2214">
            <v>1.58</v>
          </cell>
        </row>
        <row r="2215">
          <cell r="A2215">
            <v>72850</v>
          </cell>
          <cell r="B2215" t="str">
            <v>CARGA, MANOBRAS E DESCARGA DE MATERIAIS DIVERSOS, COM CAMINHAO CARROCERIA 9T (CARGA E DESCARGA MANUAIS)</v>
          </cell>
          <cell r="C2215" t="str">
            <v>T</v>
          </cell>
          <cell r="D2215">
            <v>7.67</v>
          </cell>
        </row>
        <row r="2216">
          <cell r="A2216">
            <v>72851</v>
          </cell>
          <cell r="B2216" t="str">
            <v>TRANSPORTE LOCAL COM CAMINHAO BASCULANTE 6 M3, RODOVIA EM LEITO NATURAL, DMT ATE 200 M</v>
          </cell>
          <cell r="C2216" t="str">
            <v>M3</v>
          </cell>
          <cell r="D2216">
            <v>2.25</v>
          </cell>
        </row>
        <row r="2217">
          <cell r="A2217">
            <v>72852</v>
          </cell>
          <cell r="B2217" t="str">
            <v>TRANSPORTE LOCAL COM CAMINHAO BASCULANTE 6 M3, RODOVIA EM LEITO NATURAL, DMT 200 A 400 M</v>
          </cell>
          <cell r="C2217" t="str">
            <v>M3</v>
          </cell>
          <cell r="D2217">
            <v>2.31</v>
          </cell>
        </row>
        <row r="2218">
          <cell r="A2218">
            <v>72853</v>
          </cell>
          <cell r="B2218" t="str">
            <v>TRANSPORTE LOCAL COM CAMINHAO BASCULANTE 6 M3, RODOVIA EM LEITO NATURAL, DMT 400 A 600 M</v>
          </cell>
          <cell r="C2218" t="str">
            <v>M3</v>
          </cell>
          <cell r="D2218">
            <v>2.37</v>
          </cell>
        </row>
        <row r="2219">
          <cell r="A2219">
            <v>72854</v>
          </cell>
          <cell r="B2219" t="str">
            <v>TRANSPORTE LOCAL COM CAMINHAO BASCULANTE 6 M3, RODOVIA EM LEITO NATURAL, DMT 600 A 800 M</v>
          </cell>
          <cell r="C2219" t="str">
            <v>M3</v>
          </cell>
          <cell r="D2219">
            <v>2.44</v>
          </cell>
        </row>
        <row r="2220">
          <cell r="A2220">
            <v>72855</v>
          </cell>
          <cell r="B2220" t="str">
            <v>TRANSPORTE LOCAL COM CAMINHAO BASCULANTE 6 M3, RODOVIA EM LEITO NATURAL, DMT 800 A 1.000 M</v>
          </cell>
          <cell r="C2220" t="str">
            <v>M3</v>
          </cell>
          <cell r="D2220">
            <v>2.5</v>
          </cell>
        </row>
        <row r="2221">
          <cell r="A2221">
            <v>72856</v>
          </cell>
          <cell r="B2221" t="str">
            <v>TRANSPORTE LOCAL COM CAMINHAO BASCULANTE 6 M3, RODOVIA EM LEITO NATURAL</v>
          </cell>
          <cell r="C2221" t="str">
            <v>M3XKM</v>
          </cell>
          <cell r="D2221">
            <v>1.0900000000000001</v>
          </cell>
        </row>
        <row r="2222">
          <cell r="A2222">
            <v>72857</v>
          </cell>
          <cell r="B2222" t="str">
            <v>TRANSPORTE LOCAL COM CAMINHAO BASCULANTE 6 M3, RODOVIA COM REVESTIMENTO PRIMARIO, DMT ATE 200 M</v>
          </cell>
          <cell r="C2222" t="str">
            <v>M3</v>
          </cell>
          <cell r="D2222">
            <v>2</v>
          </cell>
        </row>
        <row r="2223">
          <cell r="A2223">
            <v>72858</v>
          </cell>
          <cell r="B2223" t="str">
            <v>TRANSPORTE LOCAL COM CAMINHAO BASCULANTE 6 M3, RODOVIA COM REVESTIMENTO PRIMARIO, DMT 200 A 400 M</v>
          </cell>
          <cell r="C2223" t="str">
            <v>M3</v>
          </cell>
          <cell r="D2223">
            <v>2.0499999999999998</v>
          </cell>
        </row>
        <row r="2224">
          <cell r="A2224">
            <v>72859</v>
          </cell>
          <cell r="B2224" t="str">
            <v>TRANSPORTE LOCAL COM CAMINHAO BASCULANTE 6 M3, RODOVIA COM REVESTIMENTO PRIMARIO, DMT 400 A 600 M</v>
          </cell>
          <cell r="C2224" t="str">
            <v>M3</v>
          </cell>
          <cell r="D2224">
            <v>2.11</v>
          </cell>
        </row>
        <row r="2225">
          <cell r="A2225">
            <v>72860</v>
          </cell>
          <cell r="B2225" t="str">
            <v>TRANSPORTE LOCAL COM CAMINHAO BASCULANTE 6 M3, RODOVIA COM REVESTIMENTO PRIMARIO, DMT 600 A 800 M</v>
          </cell>
          <cell r="C2225" t="str">
            <v>M3</v>
          </cell>
          <cell r="D2225">
            <v>2.17</v>
          </cell>
        </row>
        <row r="2226">
          <cell r="A2226">
            <v>72874</v>
          </cell>
          <cell r="B2226" t="str">
            <v>TRANSPORTE LOCAL COM CAMINHAO BASCULANTE 6 M3, RODOVIA COM REVESTIMENTO PRIMARIO, DMT 800 A 1.000 M</v>
          </cell>
          <cell r="C2226" t="str">
            <v>M3</v>
          </cell>
          <cell r="D2226">
            <v>2.23</v>
          </cell>
        </row>
        <row r="2227">
          <cell r="A2227">
            <v>72875</v>
          </cell>
          <cell r="B2227" t="str">
            <v>TRANSPORTE LOCAL COM CAMINHÃO BASCULANTE 6 M3, RODOVIA COM REVESTIMENTO PRIMARIO</v>
          </cell>
          <cell r="C2227" t="str">
            <v>M3XKM</v>
          </cell>
          <cell r="D2227">
            <v>0.98</v>
          </cell>
        </row>
        <row r="2228">
          <cell r="A2228">
            <v>72876</v>
          </cell>
          <cell r="B2228" t="str">
            <v>TRANSPORTE LOCAL COM CAMINHÃO BASCULANTE 6 M3, RODOVIA PAVIMENTADA, DMT ATE 200 M</v>
          </cell>
          <cell r="C2228" t="str">
            <v>M3</v>
          </cell>
          <cell r="D2228">
            <v>1.79</v>
          </cell>
        </row>
        <row r="2229">
          <cell r="A2229">
            <v>72877</v>
          </cell>
          <cell r="B2229" t="str">
            <v>TRANSPORTE LOCAL COM CAMINHAO BASCULANTE 6 M3, RODOVIA PAVIMENTADA, DMT 200 A 400 M</v>
          </cell>
          <cell r="C2229" t="str">
            <v>M3</v>
          </cell>
          <cell r="D2229">
            <v>1.84</v>
          </cell>
        </row>
        <row r="2230">
          <cell r="A2230">
            <v>72878</v>
          </cell>
          <cell r="B2230" t="str">
            <v>TRANSPORTE LOCAL COM CAMINHAO BASCULANTE 6 M3, RODOVIA PAVIMENTADA, DMT 400 A 600 M</v>
          </cell>
          <cell r="C2230" t="str">
            <v>M3</v>
          </cell>
          <cell r="D2230">
            <v>1.89</v>
          </cell>
        </row>
        <row r="2231">
          <cell r="A2231">
            <v>72879</v>
          </cell>
          <cell r="B2231" t="str">
            <v>TRANSPORTE LOCAL COM CAMINHAO BASCULANTE 6 M3, RODOVIA PAVIMENTADA, DMT 600 A 800 M</v>
          </cell>
          <cell r="C2231" t="str">
            <v>M3</v>
          </cell>
          <cell r="D2231">
            <v>1.95</v>
          </cell>
        </row>
        <row r="2232">
          <cell r="A2232">
            <v>72880</v>
          </cell>
          <cell r="B2232" t="str">
            <v>TRANSPORTE LOCAL COM CAMINHAO BASCULANTE 6 M3, RODOVIA PAVIMENTADA, DMT 800 A 1.000 M</v>
          </cell>
          <cell r="C2232" t="str">
            <v>M3</v>
          </cell>
          <cell r="D2232">
            <v>2</v>
          </cell>
        </row>
        <row r="2233">
          <cell r="A2233">
            <v>72881</v>
          </cell>
          <cell r="B2233" t="str">
            <v>TRANSPORTE LOCAL COM CAMINHAO BASCULANTE 6 M3, RODOVIA PAVIMENTADA ( PARA DISTANCIAS SUPERIORES A 4 KM )</v>
          </cell>
          <cell r="C2233" t="str">
            <v>M3XKM</v>
          </cell>
          <cell r="D2233">
            <v>0.88</v>
          </cell>
        </row>
        <row r="2234">
          <cell r="A2234">
            <v>72882</v>
          </cell>
          <cell r="B2234" t="str">
            <v>TRANSPORTE COMERCIAL COM CAMINHAO CARROCERIA 9 T, RODOVIA EM LEITO NATURAL</v>
          </cell>
          <cell r="C2234" t="str">
            <v>M3XKM</v>
          </cell>
          <cell r="D2234">
            <v>0.91</v>
          </cell>
        </row>
        <row r="2235">
          <cell r="A2235">
            <v>72883</v>
          </cell>
          <cell r="B2235" t="str">
            <v>TRANSPORTE COMERCIAL COM CAMINHAO CARROCERIA 9 T, RODOVIA COM REVESTIMENTO PRIMARIO</v>
          </cell>
          <cell r="C2235" t="str">
            <v>M3XKM</v>
          </cell>
          <cell r="D2235">
            <v>0.73</v>
          </cell>
        </row>
        <row r="2236">
          <cell r="A2236">
            <v>72884</v>
          </cell>
          <cell r="B2236" t="str">
            <v>TRANSPORTE COMERCIAL COM CAMINHAO CARROCERIA 9 T, RODOVIA PAVIMENTADA</v>
          </cell>
          <cell r="C2236" t="str">
            <v>M3XKM</v>
          </cell>
          <cell r="D2236">
            <v>0.61</v>
          </cell>
        </row>
        <row r="2237">
          <cell r="A2237">
            <v>72885</v>
          </cell>
          <cell r="B2237" t="str">
            <v>TRANSPORTE COMERCIAL COM CAMINHAO BASCULANTE 6 M3, RODOVIA EM LEITO NATURAL</v>
          </cell>
          <cell r="C2237" t="str">
            <v>M3XKM</v>
          </cell>
          <cell r="D2237">
            <v>0.99</v>
          </cell>
        </row>
        <row r="2238">
          <cell r="A2238">
            <v>72886</v>
          </cell>
          <cell r="B2238" t="str">
            <v>TRANSPORTE COMERCIAL COM CAMINHAO BASCULANTE 6 M3, RODOVIA COM REVESTIMENTO PRIMARIO</v>
          </cell>
          <cell r="C2238" t="str">
            <v>M3XKM</v>
          </cell>
          <cell r="D2238">
            <v>0.79</v>
          </cell>
        </row>
        <row r="2239">
          <cell r="A2239">
            <v>72887</v>
          </cell>
          <cell r="B2239" t="str">
            <v>TRANSPORTE COMERCIAL COM CAMINHAO BASCULANTE 6 M3, RODOVIA PAVIMENTADA</v>
          </cell>
          <cell r="C2239" t="str">
            <v>M3XKM</v>
          </cell>
          <cell r="D2239">
            <v>0.66</v>
          </cell>
        </row>
        <row r="2240">
          <cell r="A2240">
            <v>72888</v>
          </cell>
          <cell r="B2240" t="str">
            <v>CARGA, MANOBRAS E DESCARGA DE AREIA, BRITA, PEDRA DE MAO E SOLOS COM CAMINHAO BASCULANTE 6 M3 (DESCARGA LIVRE)</v>
          </cell>
          <cell r="C2240" t="str">
            <v>M3</v>
          </cell>
          <cell r="D2240">
            <v>0.69</v>
          </cell>
        </row>
        <row r="2241">
          <cell r="A2241">
            <v>72890</v>
          </cell>
          <cell r="B2241" t="str">
            <v>CARGA, MANOBRAS E DESCARGA DE BRITA PARA TRATAMENTOS SUPERFICIAIS, COMCAMINHAO BASCULANTE 6 M3, DESCARGA EM DISTRIBUIDOR</v>
          </cell>
          <cell r="C2241" t="str">
            <v>M3</v>
          </cell>
          <cell r="D2241">
            <v>4.16</v>
          </cell>
        </row>
        <row r="2242">
          <cell r="A2242">
            <v>72891</v>
          </cell>
          <cell r="B2242" t="str">
            <v>CARGA, MANOBRAS E DESCARGA DE MISTURA BETUMINOSA A QUENTE, COM CAMINHAO BASCULANTE 6 M3, DESCARGA EM VIBRO-ACABADORA</v>
          </cell>
          <cell r="C2242" t="str">
            <v>M3</v>
          </cell>
          <cell r="D2242">
            <v>3.43</v>
          </cell>
        </row>
        <row r="2243">
          <cell r="A2243">
            <v>72892</v>
          </cell>
          <cell r="B2243" t="str">
            <v>CARGA, MANOBRAS E DESCARGA DE DE MISTURA BETUMINOSA A FRIO, COM CAMINHAO BASCULANTE 6 M3, DESCARGA EM VIBRO-ACABADORA</v>
          </cell>
          <cell r="C2243" t="str">
            <v>M3</v>
          </cell>
          <cell r="D2243">
            <v>7.4</v>
          </cell>
        </row>
        <row r="2244">
          <cell r="A2244">
            <v>72893</v>
          </cell>
          <cell r="B2244" t="str">
            <v>CARGA, MANOBRAS E DESCARGA DE BRITA PARA BASE DE MACADAME, COM CAMINHAO BASCULANTE 6 M3, DESCARGA EM DISTRIBUIDOR</v>
          </cell>
          <cell r="C2244" t="str">
            <v>M3</v>
          </cell>
          <cell r="D2244">
            <v>1.84</v>
          </cell>
        </row>
        <row r="2245">
          <cell r="A2245">
            <v>72894</v>
          </cell>
          <cell r="B2245" t="str">
            <v>CARGA, MANOBRAS E DESCARGA DE MISTURAS DE SOLOS E AGREGADOS, COM CAMINHAO BASCULANTE 6 M3, DESCARGA EM DISTRIBUIDOR</v>
          </cell>
          <cell r="C2245" t="str">
            <v>M3</v>
          </cell>
          <cell r="D2245">
            <v>2.37</v>
          </cell>
        </row>
        <row r="2246">
          <cell r="A2246">
            <v>72895</v>
          </cell>
          <cell r="B2246" t="str">
            <v>CARGA, MANOBRAS E DESCARGA DE MATERIAIS DIVERSOS, COM CAMINHAO CARROCERIA 9 T (CARGA E DESCARGA MANUAIS)</v>
          </cell>
          <cell r="C2246" t="str">
            <v>M3</v>
          </cell>
          <cell r="D2246">
            <v>12.47</v>
          </cell>
        </row>
        <row r="2247">
          <cell r="A2247">
            <v>72896</v>
          </cell>
          <cell r="B2247" t="str">
            <v>CARGA MANUAL DE TERRA EM CAMINHAO BASCULANTE 6 M3</v>
          </cell>
          <cell r="C2247" t="str">
            <v>M3</v>
          </cell>
          <cell r="D2247">
            <v>9.57</v>
          </cell>
        </row>
        <row r="2248">
          <cell r="A2248">
            <v>72897</v>
          </cell>
          <cell r="B2248" t="str">
            <v>CARGA MANUAL DE ENTULHO EM CAMINHAO BASCULANTE 6 M3</v>
          </cell>
          <cell r="C2248" t="str">
            <v>M3</v>
          </cell>
          <cell r="D2248">
            <v>11.62</v>
          </cell>
        </row>
        <row r="2249">
          <cell r="A2249">
            <v>72898</v>
          </cell>
          <cell r="B2249" t="str">
            <v>CARGA E DESCARGA MECANIZADAS DE ENTULHO EM CAMINHAO BASCULANTE 6 M3</v>
          </cell>
          <cell r="C2249" t="str">
            <v>M3</v>
          </cell>
          <cell r="D2249">
            <v>0.69</v>
          </cell>
        </row>
        <row r="2250">
          <cell r="A2250">
            <v>72899</v>
          </cell>
          <cell r="B2250" t="str">
            <v>TRANSPORTE DE ENTULHO COM CAMINHÃO BASCULANTE 6 M3, RODOVIA PAVIMENTADA, DMT ATE 0,5 KM</v>
          </cell>
          <cell r="C2250" t="str">
            <v>M3</v>
          </cell>
          <cell r="D2250">
            <v>3.22</v>
          </cell>
        </row>
        <row r="2251">
          <cell r="A2251">
            <v>72900</v>
          </cell>
          <cell r="B2251" t="str">
            <v>TRANSPORTE DE ENTULHO COM CAMINHAO BASCULANTE 6 M3, RODOVIA PAVIMENTADA, DMT 0,5 A 1,0 KM</v>
          </cell>
          <cell r="C2251" t="str">
            <v>M3</v>
          </cell>
          <cell r="D2251">
            <v>3.55</v>
          </cell>
        </row>
        <row r="2252">
          <cell r="A2252">
            <v>74010</v>
          </cell>
          <cell r="B2252" t="str">
            <v>CARGA E DESCARGA MECANIZADA</v>
          </cell>
          <cell r="C2252"/>
          <cell r="D2252"/>
        </row>
        <row r="2253">
          <cell r="A2253" t="str">
            <v>74010/001</v>
          </cell>
          <cell r="B2253" t="str">
            <v>CARGA E DESCARGA MECANICA DE SOLO UTILIZANDO CAMINHAO BASCULANTE 5,0M3/11T E PA CARREGADEIRA SOBRE PNEUS * 105 HP * CAP. 1,72M3.</v>
          </cell>
          <cell r="C2253" t="str">
            <v>M3</v>
          </cell>
          <cell r="D2253">
            <v>0.99</v>
          </cell>
        </row>
        <row r="2254">
          <cell r="A2254">
            <v>74011</v>
          </cell>
          <cell r="B2254" t="str">
            <v>TRANSPORTE DE MATERIAL</v>
          </cell>
          <cell r="C2254"/>
          <cell r="D2254"/>
        </row>
        <row r="2255">
          <cell r="A2255" t="str">
            <v>74011/001</v>
          </cell>
          <cell r="B2255" t="str">
            <v>TRANSPORTE LOCAL EM LEITO NATURAL, COM CAMINHAO BASCULANTE 6M3</v>
          </cell>
          <cell r="C2255" t="str">
            <v>M3/KM</v>
          </cell>
          <cell r="D2255">
            <v>1.1299999999999999</v>
          </cell>
        </row>
        <row r="2256">
          <cell r="A2256">
            <v>74140</v>
          </cell>
          <cell r="B2256" t="str">
            <v>CARGA, TRANSPORTE E DESCARGA DE MATERIAL - MMA</v>
          </cell>
          <cell r="C2256"/>
          <cell r="D2256"/>
        </row>
        <row r="2257">
          <cell r="A2257" t="str">
            <v>74140/001</v>
          </cell>
          <cell r="B2257" t="str">
            <v>CARGA, TRANSPORTE E DESCARGA MECANICA ATE 1,00 KM</v>
          </cell>
          <cell r="C2257" t="str">
            <v>M3</v>
          </cell>
          <cell r="D2257">
            <v>1.85</v>
          </cell>
        </row>
        <row r="2258">
          <cell r="A2258" t="str">
            <v>74140/002</v>
          </cell>
          <cell r="B2258" t="str">
            <v>CARGA, TRANSPORTE E DESCARGA MECANICA ATE 5,00 KM</v>
          </cell>
          <cell r="C2258" t="str">
            <v>M3</v>
          </cell>
          <cell r="D2258">
            <v>6.85</v>
          </cell>
        </row>
        <row r="2259">
          <cell r="A2259" t="str">
            <v>74140/003</v>
          </cell>
          <cell r="B2259" t="str">
            <v>CARGA, TRANSPORTE E DESCARGA MECANICA ATE 10,00 KM</v>
          </cell>
          <cell r="C2259" t="str">
            <v>M3</v>
          </cell>
          <cell r="D2259">
            <v>8.1</v>
          </cell>
        </row>
        <row r="2260">
          <cell r="A2260">
            <v>74203</v>
          </cell>
          <cell r="B2260" t="str">
            <v>REMOCAO DE MATERIAL 1A. CATEGORIA, C/ CARGA MECANICA E TRANSPORTE.</v>
          </cell>
          <cell r="C2260"/>
          <cell r="D2260"/>
        </row>
        <row r="2261">
          <cell r="A2261" t="str">
            <v>74203/001</v>
          </cell>
          <cell r="B2261" t="str">
            <v>REMOCAO DE MATERIAL 1A. CATEGORIA, EM CAMINHAO BASCULANTE, D.M.T.=6 KM(INCLUSIVE CARGA MECANICA E DESCARGA).</v>
          </cell>
          <cell r="C2261" t="str">
            <v>M3</v>
          </cell>
          <cell r="D2261">
            <v>8.61</v>
          </cell>
        </row>
        <row r="2262">
          <cell r="A2262">
            <v>74204</v>
          </cell>
          <cell r="B2262" t="str">
            <v>TRANSPORTE DE MATERIAL COM D.M.T.= 6,0 KM</v>
          </cell>
          <cell r="C2262"/>
          <cell r="D2262"/>
        </row>
        <row r="2263">
          <cell r="A2263" t="str">
            <v>74204/001</v>
          </cell>
          <cell r="B2263" t="str">
            <v>TRANSPORTE DE MATERIAL - BOTA-FORA, D.M.T.= 6,0 KM</v>
          </cell>
          <cell r="C2263" t="str">
            <v>M3</v>
          </cell>
          <cell r="D2263">
            <v>6.8</v>
          </cell>
        </row>
        <row r="2264">
          <cell r="A2264">
            <v>74207</v>
          </cell>
          <cell r="B2264" t="str">
            <v>TRANSPORTE DE MATERIAL COM D.M.T.= 10,0 KM</v>
          </cell>
          <cell r="C2264"/>
          <cell r="D2264"/>
        </row>
        <row r="2265">
          <cell r="A2265" t="str">
            <v>74207/001</v>
          </cell>
          <cell r="B2265" t="str">
            <v>TRANSPORTE DE MATERIAL - BOTA-FORA, D.M.T = 10,0 KM</v>
          </cell>
          <cell r="C2265" t="str">
            <v>M3</v>
          </cell>
          <cell r="D2265">
            <v>11.34</v>
          </cell>
        </row>
        <row r="2266">
          <cell r="A2266">
            <v>74241</v>
          </cell>
          <cell r="B2266" t="str">
            <v>EMPILHAMENTO DE SOLO ORGANICO</v>
          </cell>
          <cell r="C2266"/>
          <cell r="D2266"/>
        </row>
        <row r="2267">
          <cell r="A2267" t="str">
            <v>74241/001</v>
          </cell>
          <cell r="B2267" t="str">
            <v>EMPILHAMENTO DE SOLO ORGANICO RETIRADO NA AREA DO ATERRO COM TRATOR SOBRE ESTEIRAS COM 160HP.</v>
          </cell>
          <cell r="C2267" t="str">
            <v>M3</v>
          </cell>
          <cell r="D2267">
            <v>3.64</v>
          </cell>
        </row>
        <row r="2268">
          <cell r="A2268">
            <v>74255</v>
          </cell>
          <cell r="B2268" t="str">
            <v>CARGA MANUAL EM CAMINHAO BASCULANTE</v>
          </cell>
          <cell r="C2268"/>
          <cell r="D2268"/>
        </row>
        <row r="2269">
          <cell r="A2269" t="str">
            <v>74255/001</v>
          </cell>
          <cell r="B2269" t="str">
            <v>CARGA MANUAL DE TERRA EM CAMINHAO BASCULANTE (NAO INCLUI O CUSTOCUSTO IMPRODUTIVO DO CAMINHAO BASCULANTE)</v>
          </cell>
          <cell r="C2269" t="str">
            <v>M3</v>
          </cell>
          <cell r="D2269">
            <v>4.1100000000000003</v>
          </cell>
        </row>
        <row r="2270">
          <cell r="A2270" t="str">
            <v>74255/002</v>
          </cell>
          <cell r="B2270" t="str">
            <v>CARGA MANUAL DE TERRA EM CAMINHAO BASCULANTE (INCLUI O CUSTOIMPRODUTIVO DIURNO DO CAMINHAO BASCULANTE C/ CACAMBA 4,0M3)</v>
          </cell>
          <cell r="C2270" t="str">
            <v>M3</v>
          </cell>
          <cell r="D2270">
            <v>9.31</v>
          </cell>
        </row>
        <row r="2271">
          <cell r="A2271" t="str">
            <v>74255/003</v>
          </cell>
          <cell r="B2271" t="str">
            <v>CARGA MANUAL DE MATERIAL A GRANEL (2 SERVENTES) EM CAMINHAO BASCULANTEC/ CACAMBA DE 4,0M3 INCLUINDO DESCARGA MECÂNICA</v>
          </cell>
          <cell r="C2271" t="str">
            <v>M3</v>
          </cell>
          <cell r="D2271">
            <v>15.37</v>
          </cell>
        </row>
        <row r="2272">
          <cell r="A2272">
            <v>225</v>
          </cell>
          <cell r="B2272" t="str">
            <v>REGULARIZACAO E APILOAMENTO DE FUNDO DE VALAS</v>
          </cell>
          <cell r="C2272"/>
          <cell r="D2272"/>
        </row>
        <row r="2273">
          <cell r="A2273">
            <v>73733</v>
          </cell>
          <cell r="B2273" t="str">
            <v>COMPACTAÇÃO MANUAL FUNDO DE VALAS COM MAÇO=10 KG PARA REDE DE ESGOTO -131401051</v>
          </cell>
          <cell r="C2273" t="str">
            <v>M2</v>
          </cell>
          <cell r="D2273">
            <v>2.31</v>
          </cell>
        </row>
        <row r="2274">
          <cell r="A2274">
            <v>282</v>
          </cell>
          <cell r="B2274" t="str">
            <v>FORNEC. DE MAT. C/OU S/CARGA, DESC. E TRANSPORTE</v>
          </cell>
          <cell r="C2274"/>
          <cell r="D2274"/>
        </row>
        <row r="2275">
          <cell r="A2275">
            <v>6513</v>
          </cell>
          <cell r="B2275" t="str">
            <v>FORNECIMENTO E LANCAMENTO DE PEDRA DE MAO P/CONSTRUCAO DE SUMIDOUROP/EFLUENTE LIQUIDO DA FOSSA SEPTICA D INT = 300 CM, H INT = 660 CM (P/COMP.11516/1)</v>
          </cell>
          <cell r="C2275" t="str">
            <v>M3</v>
          </cell>
          <cell r="D2275">
            <v>7767.68</v>
          </cell>
        </row>
        <row r="2276">
          <cell r="A2276">
            <v>6514</v>
          </cell>
          <cell r="B2276" t="str">
            <v>FORNECIMENTO E LANCAMENTO DE BRITA N. 4</v>
          </cell>
          <cell r="C2276" t="str">
            <v>M3</v>
          </cell>
          <cell r="D2276">
            <v>105.78</v>
          </cell>
        </row>
        <row r="2277">
          <cell r="A2277">
            <v>283</v>
          </cell>
          <cell r="B2277" t="str">
            <v>COMPACTACAO OU APILOAMENTO</v>
          </cell>
          <cell r="C2277"/>
          <cell r="D2277"/>
        </row>
        <row r="2278">
          <cell r="A2278">
            <v>5622</v>
          </cell>
          <cell r="B2278" t="str">
            <v>REGULARIZACAO E COMPACTACAO MANUAL DE TERRENO COM SOQUETE</v>
          </cell>
          <cell r="C2278" t="str">
            <v>M2</v>
          </cell>
          <cell r="D2278">
            <v>2.2599999999999998</v>
          </cell>
        </row>
        <row r="2279">
          <cell r="A2279">
            <v>6508</v>
          </cell>
          <cell r="B2279" t="str">
            <v>REGULARIZACAO E COMPACTACAO MANUAL, P/ CONSTRUCAO DE SUMIDOUROP/EFLUENTE LIQUIDO DA FOSSA SEPTICA, D INT = 300 CM E H INT = 660 CM (P/ COMP.11516/1)</v>
          </cell>
          <cell r="C2279" t="str">
            <v>M2</v>
          </cell>
          <cell r="D2279">
            <v>158.4</v>
          </cell>
        </row>
        <row r="2280">
          <cell r="A2280">
            <v>41721</v>
          </cell>
          <cell r="B2280" t="str">
            <v>COMPACTACAO MECANICA A 95% DO PROCTOR NORMAL - PAVIMENTACAO URBANA</v>
          </cell>
          <cell r="C2280" t="str">
            <v>M3</v>
          </cell>
          <cell r="D2280">
            <v>2.27</v>
          </cell>
        </row>
        <row r="2281">
          <cell r="A2281">
            <v>41722</v>
          </cell>
          <cell r="B2281" t="str">
            <v>COMPACTACAO MECANICA A 100% DO PROCTOR NORMAL - PAVIMENTACAO URBANA</v>
          </cell>
          <cell r="C2281" t="str">
            <v>M3</v>
          </cell>
          <cell r="D2281">
            <v>3.61</v>
          </cell>
        </row>
        <row r="2282">
          <cell r="A2282">
            <v>74005</v>
          </cell>
          <cell r="B2282" t="str">
            <v>ATERRO/REATERRO DE AREAS</v>
          </cell>
          <cell r="C2282"/>
          <cell r="D2282"/>
        </row>
        <row r="2283">
          <cell r="A2283" t="str">
            <v>74005/001</v>
          </cell>
          <cell r="B2283" t="str">
            <v>COMPACTACAO MECANICA, SEM CONTROLE DO GC (C/COMPACTADOR PLACA 400 KG)</v>
          </cell>
          <cell r="C2283" t="str">
            <v>M3</v>
          </cell>
          <cell r="D2283">
            <v>2.13</v>
          </cell>
        </row>
        <row r="2284">
          <cell r="A2284" t="str">
            <v>74005/002</v>
          </cell>
          <cell r="B2284" t="str">
            <v>COMPACTACAO MECANICA C/ CONTROLE DO GC&gt;=95% DO PN (AREAS) (C/MONIVELADORA 140 HP E ROLO COMPRESSOR VIBRATORIO 80 HP)</v>
          </cell>
          <cell r="C2284" t="str">
            <v>M3</v>
          </cell>
          <cell r="D2284">
            <v>2.2400000000000002</v>
          </cell>
        </row>
        <row r="2285">
          <cell r="A2285">
            <v>74009</v>
          </cell>
          <cell r="B2285" t="str">
            <v>REGULARIZACAO E/OU COMPACTACAO</v>
          </cell>
          <cell r="C2285"/>
          <cell r="D2285"/>
        </row>
        <row r="2286">
          <cell r="A2286" t="str">
            <v>74009/001</v>
          </cell>
          <cell r="B2286" t="str">
            <v>REGULARIZACAO E COMPACTACAO MANUAL DE TERRENO</v>
          </cell>
          <cell r="C2286" t="str">
            <v>M2</v>
          </cell>
          <cell r="D2286">
            <v>2.2599999999999998</v>
          </cell>
        </row>
        <row r="2287">
          <cell r="A2287">
            <v>74016</v>
          </cell>
          <cell r="B2287" t="str">
            <v>REGULARIZACAO E/OU COMPACTACAO</v>
          </cell>
          <cell r="C2287"/>
          <cell r="D2287"/>
        </row>
        <row r="2288">
          <cell r="A2288" t="str">
            <v>74016/001</v>
          </cell>
          <cell r="B2288" t="str">
            <v>REGULARIZACAO E COMPACTACAO DE TERRENO, COM SOQUETE</v>
          </cell>
          <cell r="C2288" t="str">
            <v>M2</v>
          </cell>
          <cell r="D2288">
            <v>2.2599999999999998</v>
          </cell>
        </row>
        <row r="2289">
          <cell r="A2289">
            <v>74034</v>
          </cell>
          <cell r="B2289" t="str">
            <v>ESPALHAMENTO E COMPACTAÇÃO DE MATERIAL</v>
          </cell>
          <cell r="C2289"/>
          <cell r="D2289"/>
        </row>
        <row r="2290">
          <cell r="A2290" t="str">
            <v>74034/001</v>
          </cell>
          <cell r="B2290" t="str">
            <v>ESPALHAMENTO DE MATERIAL DE 1A CATEGORIA COM TRATOR DE ESTEIRA COM 153HP</v>
          </cell>
          <cell r="C2290" t="str">
            <v>M3</v>
          </cell>
          <cell r="D2290">
            <v>2.2000000000000002</v>
          </cell>
        </row>
        <row r="2291">
          <cell r="A2291" t="str">
            <v>PARE</v>
          </cell>
          <cell r="B2291" t="str">
            <v>PAREDES/PAINEIS</v>
          </cell>
          <cell r="C2291"/>
          <cell r="D2291"/>
        </row>
        <row r="2292">
          <cell r="A2292">
            <v>63</v>
          </cell>
          <cell r="B2292" t="str">
            <v>ALVENARIA DE TIJOLOS CERAMICOS</v>
          </cell>
          <cell r="C2292"/>
          <cell r="D2292"/>
        </row>
        <row r="2293">
          <cell r="A2293">
            <v>6110</v>
          </cell>
          <cell r="B2293" t="str">
            <v>ALVENARIA DE EMBASAMENTO EM TIJOLOS CERAMICOS MACICOS 5X10X20CM, ASSENTADO COM ARGAMASSA TRACO 1:2:8 (CIMENTO, CAL E AREIA)</v>
          </cell>
          <cell r="C2293" t="str">
            <v>M3</v>
          </cell>
          <cell r="D2293">
            <v>355.18</v>
          </cell>
        </row>
        <row r="2294">
          <cell r="A2294">
            <v>6113</v>
          </cell>
          <cell r="B2294" t="str">
            <v>ENCUNHAMENTO (APERTO DE ALVENARIA) EM TIJOLOS CERAMICOS MACICOS 5X10X20CM 1 VEZ (ESPESSURA 20CM), ASSENTADO COM ARGAMASSA TRACO 1:6 (CIMENTOE AREIA)</v>
          </cell>
          <cell r="C2294" t="str">
            <v>M</v>
          </cell>
          <cell r="D2294">
            <v>14.26</v>
          </cell>
        </row>
        <row r="2295">
          <cell r="A2295">
            <v>6449</v>
          </cell>
          <cell r="B2295" t="str">
            <v>ALVENARIA DE TIJOLOS MACIÇOS,E=10 CM,DO ”PESCOÇO” DO POÇO DE VISTORIADA FOSSA D INT = 80 CM, H INT = 70 CM, COM TOTAL DE 1,98M2</v>
          </cell>
          <cell r="C2295" t="str">
            <v>M2</v>
          </cell>
          <cell r="D2295">
            <v>94.51</v>
          </cell>
        </row>
        <row r="2296">
          <cell r="A2296">
            <v>6512</v>
          </cell>
          <cell r="B2296" t="str">
            <v>ALVENARIA EM TIJOLOS, E=10 CM, P/ CONSTRUCAO DE SUMIDOURO P/EFLUENTE LIQUIDO DA FOSSA SEPTICA, D INT = 300 CM E H INT = 660 CM (P/COMP.11516/1)</v>
          </cell>
          <cell r="C2296" t="str">
            <v>M2</v>
          </cell>
          <cell r="D2296">
            <v>94.51</v>
          </cell>
        </row>
        <row r="2297">
          <cell r="A2297">
            <v>6519</v>
          </cell>
          <cell r="B2297" t="str">
            <v>ALVENARIA EM TIJOLO CERAMICO MACICO 5X10X20CM 1 VEZ (ESPESSURA 20CM),ASSENTADO COM ARGAMASSA TRACO 1:2:8 (CIMENTO, CAL E AREIA)</v>
          </cell>
          <cell r="C2297" t="str">
            <v>M2</v>
          </cell>
          <cell r="D2297">
            <v>76.7</v>
          </cell>
        </row>
        <row r="2298">
          <cell r="A2298">
            <v>6520</v>
          </cell>
          <cell r="B2298" t="str">
            <v>MODULO DE 15,07M2 DE ALVENARIA EM TIJOLOS MACICOS, E=20 CM, P/CONSTRUCAO DE FOSSA SEPTICA TIPO OMS, D INT = 200 CM, H INT = 240 CM</v>
          </cell>
          <cell r="C2298" t="str">
            <v>M2</v>
          </cell>
          <cell r="D2298">
            <v>1155.8699999999999</v>
          </cell>
        </row>
        <row r="2299">
          <cell r="A2299">
            <v>6521</v>
          </cell>
          <cell r="B2299" t="str">
            <v>MODULO DE 16,59M2 DE ALVENARIA EM TIJOLOS MACICOS, E = 20 CM, P/CONSTRUCAO DE SUMIDOURO P/EFLUENTE LIQUIDO DA FOSSA SEPTICA, D INT = 300 CM/ H INT = 660 CM</v>
          </cell>
          <cell r="C2299" t="str">
            <v>M2</v>
          </cell>
          <cell r="D2299">
            <v>1272.45</v>
          </cell>
        </row>
        <row r="2300">
          <cell r="A2300">
            <v>68049</v>
          </cell>
          <cell r="B2300" t="str">
            <v>CINTA E CONTRAVERGA EM TIJOLO CERAMICO MACICO 5X10X20CM 1/2 VEZ</v>
          </cell>
          <cell r="C2300" t="str">
            <v>M2</v>
          </cell>
          <cell r="D2300">
            <v>62.18</v>
          </cell>
        </row>
        <row r="2301">
          <cell r="A2301">
            <v>72131</v>
          </cell>
          <cell r="B2301" t="str">
            <v>ALVENARIA EM TIJOLO CERAMICO MACICO 5X10X20CM 1/2 VEZ (ESPESSURA 10CM), ASSENTADO COM ARGAMASSA TRACO 1:2:8 (CIMENTO, CAL E AREIA)</v>
          </cell>
          <cell r="C2301" t="str">
            <v>M2</v>
          </cell>
          <cell r="D2301">
            <v>49.67</v>
          </cell>
        </row>
        <row r="2302">
          <cell r="A2302">
            <v>72132</v>
          </cell>
          <cell r="B2302" t="str">
            <v>ALVENARIA EM TIJOLO CERAMICO MACICO 5X10X20CM ESPELHO (ESPESSURA 5CM),ASSENTADO COM ARGAMASSA TRACO 1:2:8 (CIMENTO, CAL E AREIA)</v>
          </cell>
          <cell r="C2302" t="str">
            <v>M2</v>
          </cell>
          <cell r="D2302">
            <v>25.74</v>
          </cell>
        </row>
        <row r="2303">
          <cell r="A2303">
            <v>72133</v>
          </cell>
          <cell r="B2303" t="str">
            <v>ALVENARIA EM TIJOLO CERAMICO MACICO 5X10X20CM 1 1/2 VEZ (ESPESSURA 30CM), ASSENTADO COM ARGAMASSA TRACO 1:2:8 (CIMENTO, CAL E AREIA)</v>
          </cell>
          <cell r="C2303" t="str">
            <v>M2</v>
          </cell>
          <cell r="D2303">
            <v>116.15</v>
          </cell>
        </row>
        <row r="2304">
          <cell r="A2304">
            <v>72177</v>
          </cell>
          <cell r="B2304" t="str">
            <v>TELA TIPO DEPLOYEE PARA REFORCO DE ALVENARIA</v>
          </cell>
          <cell r="C2304" t="str">
            <v>M2</v>
          </cell>
          <cell r="D2304">
            <v>2.4300000000000002</v>
          </cell>
        </row>
        <row r="2305">
          <cell r="A2305">
            <v>73810</v>
          </cell>
          <cell r="B2305" t="str">
            <v>ALVENARIA DE TIJOLOS APARENTES DE 2 FUROS (1/2 VEZ), ASSENTADOS E RE-JUNTADOS COM ARGAMASSA DE CIMENTO E AREIA</v>
          </cell>
          <cell r="C2305"/>
          <cell r="D2305"/>
        </row>
        <row r="2306">
          <cell r="A2306" t="str">
            <v>73810/001</v>
          </cell>
          <cell r="B2306" t="str">
            <v>ALVENARIA COM TIJOLOS APARENTES 6,5X10X20CM, ASSENTADOS COM ARGAMASSATRACO 1:6 (CIMENTO E AREIA) PREPARO MANUAL</v>
          </cell>
          <cell r="C2306" t="str">
            <v>M2</v>
          </cell>
          <cell r="D2306">
            <v>68.14</v>
          </cell>
        </row>
        <row r="2307">
          <cell r="A2307">
            <v>73935</v>
          </cell>
          <cell r="B2307" t="str">
            <v>ALVENARIA TIJ CERAMICO FURADO</v>
          </cell>
          <cell r="C2307"/>
          <cell r="D2307"/>
        </row>
        <row r="2308">
          <cell r="A2308" t="str">
            <v>73935/001</v>
          </cell>
          <cell r="B2308" t="str">
            <v>ALVENARIA EM TIJOLO CERAMICO FURADO 10X20X20CM, 1/2 VEZ, ASSENTADO EMARGAMASSA TRACO 1:4 (CIMENTO E AREIA),E=1CM</v>
          </cell>
          <cell r="C2308" t="str">
            <v>M2</v>
          </cell>
          <cell r="D2308">
            <v>29.02</v>
          </cell>
        </row>
        <row r="2309">
          <cell r="A2309" t="str">
            <v>73935/002</v>
          </cell>
          <cell r="B2309" t="str">
            <v>ALVENARIA EM TIJOLO CERAMICO FURADO 10X20X20CM, 1 VEZ, ASSENTADO EM ARGAMASSA TRACO 1:5 (CIMENTO E AREIA), E=1CM</v>
          </cell>
          <cell r="C2309" t="str">
            <v>M2</v>
          </cell>
          <cell r="D2309">
            <v>51.12</v>
          </cell>
        </row>
        <row r="2310">
          <cell r="A2310" t="str">
            <v>73935/003</v>
          </cell>
          <cell r="B2310" t="str">
            <v>ALVENARIA EM TIJOLO CERAMICO FURADO 4 FUROS 10X10X20CM, 1/2 VEZ, ASSENTADO EM ARGAMASSA TRACO 1:8 (CIMENTO E AREIA), E= 1CM</v>
          </cell>
          <cell r="C2310" t="str">
            <v>M2</v>
          </cell>
          <cell r="D2310">
            <v>44.38</v>
          </cell>
        </row>
        <row r="2311">
          <cell r="A2311" t="str">
            <v>73935/004</v>
          </cell>
          <cell r="B2311" t="str">
            <v>ALVENARIA EM TIJOLO CERAMICO FURADO 10X10X20CM, 1 VEZ, ASSENTADO EM ARGAMASSA TRACO 1:8 (CIMENTO E AREIA) E=1,0CM</v>
          </cell>
          <cell r="C2311" t="str">
            <v>M2</v>
          </cell>
          <cell r="D2311">
            <v>80</v>
          </cell>
        </row>
        <row r="2312">
          <cell r="A2312" t="str">
            <v>73935/005</v>
          </cell>
          <cell r="B2312" t="str">
            <v>ALVENARIA EM TIJOLO CERAMICO FURADO 10X15X20CM, 1/2 VEZ, ASSENTADO EMARGAMASSA TRACO 1:4 (CIMENTO E AREIA)</v>
          </cell>
          <cell r="C2312" t="str">
            <v>M2</v>
          </cell>
          <cell r="D2312">
            <v>34.74</v>
          </cell>
        </row>
        <row r="2313">
          <cell r="A2313">
            <v>73943</v>
          </cell>
          <cell r="B2313" t="str">
            <v>ALVENARIA 1/2 VEZ TIJOLO CERAMICO MACICO</v>
          </cell>
          <cell r="C2313"/>
          <cell r="D2313"/>
        </row>
        <row r="2314">
          <cell r="A2314" t="str">
            <v>73943/001</v>
          </cell>
          <cell r="B2314" t="str">
            <v>ALVENARIA DE TIJOLOS MACICOS, E=10 CM , C/ ARGAMASSA CIM/CAL/AREIA,TRACO 1:2:8</v>
          </cell>
          <cell r="C2314" t="str">
            <v>M2</v>
          </cell>
          <cell r="D2314">
            <v>47.73</v>
          </cell>
        </row>
        <row r="2315">
          <cell r="A2315">
            <v>73982</v>
          </cell>
          <cell r="B2315" t="str">
            <v>ALVENARIA 1/2 VEZ DE TIJOLO CERAMICO FURADO</v>
          </cell>
          <cell r="C2315"/>
          <cell r="D2315"/>
        </row>
        <row r="2316">
          <cell r="A2316" t="str">
            <v>73982/001</v>
          </cell>
          <cell r="B2316" t="str">
            <v>ALVENARIA EM TIJOLO CERAMICO FURADO 10X20X20CM, 1/2 VEZ, ASSENTADO EMARGAMASSA TRACO 1:2:8 (CIMENTO, CAL E AREIA), JUNTAS 12MM</v>
          </cell>
          <cell r="C2316" t="str">
            <v>M2</v>
          </cell>
          <cell r="D2316">
            <v>25.69</v>
          </cell>
        </row>
        <row r="2317">
          <cell r="A2317">
            <v>73987</v>
          </cell>
          <cell r="B2317" t="str">
            <v>ALVENARIA DE 1 VEZ DE TIJOLO CERAMICO FURADO</v>
          </cell>
          <cell r="C2317"/>
          <cell r="D2317"/>
        </row>
        <row r="2318">
          <cell r="A2318" t="str">
            <v>73987/001</v>
          </cell>
          <cell r="B2318" t="str">
            <v>ALVENARIA EM TIJOLO CERAMICO FURADO 10X20X20CM, 1 VEZ, ASSENTADO EM ARGAMASSA TRACO 1:2:8 (CIMENTO, CAL E AREIA), JUNTAS 10MM</v>
          </cell>
          <cell r="C2318" t="str">
            <v>M2</v>
          </cell>
          <cell r="D2318">
            <v>51.25</v>
          </cell>
        </row>
        <row r="2319">
          <cell r="A2319">
            <v>73988</v>
          </cell>
          <cell r="B2319" t="str">
            <v>APERTO DE ALVENARIA C/ ARGAMASSA</v>
          </cell>
          <cell r="C2319"/>
          <cell r="D2319"/>
        </row>
        <row r="2320">
          <cell r="A2320" t="str">
            <v>73988/001</v>
          </cell>
          <cell r="B2320" t="str">
            <v>ENCUNHAMENTO (APERTO) DE ALVENARIA 1 VEZ COM ARGAMASSA TRACO 1:0,5:8 (CIMENTO, CAL E AREIA), ESPESSURA 3CM</v>
          </cell>
          <cell r="C2320" t="str">
            <v>M</v>
          </cell>
          <cell r="D2320">
            <v>4.8899999999999997</v>
          </cell>
        </row>
        <row r="2321">
          <cell r="A2321" t="str">
            <v>73988/002</v>
          </cell>
          <cell r="B2321" t="str">
            <v>ENCUNHAMENTO (APERTO) DE ALVENARIA 1/2 VEZ COM ARGAMASSA TRACO 1:0,5:8(CIMENTO, CAL E AREIA), ESPESSURA 3CM</v>
          </cell>
          <cell r="C2321" t="str">
            <v>M</v>
          </cell>
          <cell r="D2321">
            <v>3.06</v>
          </cell>
        </row>
        <row r="2322">
          <cell r="A2322">
            <v>74018</v>
          </cell>
          <cell r="B2322" t="str">
            <v>ALVENARIA 1/2 VEZ TIJOLO CERAMICO MACICO</v>
          </cell>
          <cell r="C2322"/>
          <cell r="D2322"/>
        </row>
        <row r="2323">
          <cell r="A2323" t="str">
            <v>74018/001</v>
          </cell>
          <cell r="B2323" t="str">
            <v>CAIXA EM ALVENARIA ENTERRADA, DE TIJOLOS CERAMICOS MACICOS 1/2 VEZ DIMENSOES EXTERNAS 60X60X60CM, INCLUSO TAMPA EM CONCRETO E EMBOCAMENTO</v>
          </cell>
          <cell r="C2323" t="str">
            <v>UN</v>
          </cell>
          <cell r="D2323">
            <v>83.08</v>
          </cell>
        </row>
        <row r="2324">
          <cell r="A2324">
            <v>74110</v>
          </cell>
          <cell r="B2324" t="str">
            <v>ALVENARIA BLOCO CERAM ESTRUT 14X19X29 ARGAMASSA 1:3 CIMENTO E AREIAC/GROUT E ARMACAO.</v>
          </cell>
          <cell r="C2324"/>
          <cell r="D2324"/>
        </row>
        <row r="2325">
          <cell r="A2325" t="str">
            <v>74110/001</v>
          </cell>
          <cell r="B2325" t="str">
            <v>ALVENARIA EM BLOCO CERAMICO ESTRUTURAL 14X19X29CM, 1/2 VEZ, ASSENTADOCOM ARGAMASSA TRACO 1:3 (CIMENTO E AREIA), INCLUSO ACO CA-60</v>
          </cell>
          <cell r="C2325" t="str">
            <v>M2</v>
          </cell>
          <cell r="D2325">
            <v>44.74</v>
          </cell>
        </row>
        <row r="2326">
          <cell r="A2326">
            <v>76445</v>
          </cell>
          <cell r="B2326" t="str">
            <v>ALVENARIA 10CM TIJ CER FURADO 10X10X20CM CIMENTO/AREIA 1:10</v>
          </cell>
          <cell r="C2326"/>
          <cell r="D2326"/>
        </row>
        <row r="2327">
          <cell r="A2327" t="str">
            <v>76445/001</v>
          </cell>
          <cell r="B2327" t="str">
            <v>ALVENARIA DE TIJOLOS CERAMICOS FURADOS 10X20X20CM, ASSENTADOS COM ARGAMASSA CIMENTO/AREIA 1:10 COM PREPARO MANUAL, ESP. PAREDE = 10CM, COM JUNTAS DE 12MM, CONSIDERANDO 8% DE PERDAS NOS TIJOLOS, SEM PERDAS DE ARGAMASSA</v>
          </cell>
          <cell r="C2327" t="str">
            <v>M2</v>
          </cell>
          <cell r="D2327">
            <v>28.29</v>
          </cell>
        </row>
        <row r="2328">
          <cell r="A2328" t="str">
            <v>76445/002</v>
          </cell>
          <cell r="B2328" t="str">
            <v>ALVENARIA DE TIJOLOS CERAMICOS FURADOS, 10X20X30CM, ASSENTADOS COM ARGAMASSA CIMENTO/AREIA 1:7 COM PREPARO MANUAL, ESP. PAREDE = 10CM, COM JUNTAS DE 15MM, CONSIDERANDO 8% DE PERDAS NOS TIJOLOS E 5% NA ARGAMASSADE ASSENTAMENTO</v>
          </cell>
          <cell r="C2328" t="str">
            <v>M2</v>
          </cell>
          <cell r="D2328">
            <v>21.62</v>
          </cell>
        </row>
        <row r="2329">
          <cell r="A2329" t="str">
            <v>76445/003</v>
          </cell>
          <cell r="B2329" t="str">
            <v>ALVENARIA DE TIJOLOS CERAMICOS FURADOS 10X10X20CM, ASSENTADOS COM ARGAMASSA CIMENTO/AREIA 1:10 COM PREPARO MANUAL, ESP. PAREDE = 10CM, COM JUNTAS DE 12MM, CONSIDERANDO 9% DE PERDAS NOS TIJOLOS E 10% NA ARGAMASSA DE ASSENTAMENTO</v>
          </cell>
          <cell r="C2329" t="str">
            <v>M2</v>
          </cell>
          <cell r="D2329">
            <v>44.53</v>
          </cell>
        </row>
        <row r="2330">
          <cell r="A2330">
            <v>64</v>
          </cell>
          <cell r="B2330" t="str">
            <v>ALVENARIA DE ELEMENTOS VAZADOS CERAMICOS</v>
          </cell>
          <cell r="C2330"/>
          <cell r="D2330"/>
        </row>
        <row r="2331">
          <cell r="A2331">
            <v>9875</v>
          </cell>
          <cell r="B2331" t="str">
            <v>COBOGO CERAMICO (ELEMENTO VAZADO), 9X20X20CM, ASSENTADO COM ARGAMASSATRACO 1:4 DE CIMENTO E AREIA</v>
          </cell>
          <cell r="C2331" t="str">
            <v>M2</v>
          </cell>
          <cell r="D2331">
            <v>61.58</v>
          </cell>
        </row>
        <row r="2332">
          <cell r="A2332">
            <v>65</v>
          </cell>
          <cell r="B2332" t="str">
            <v>ALVENARIA DE BLOCOS DE CONCRETO</v>
          </cell>
          <cell r="C2332"/>
          <cell r="D2332"/>
        </row>
        <row r="2333">
          <cell r="A2333">
            <v>40804</v>
          </cell>
          <cell r="B2333" t="str">
            <v>MARCACAO DE ALVENARIA DE BLOCOS DE CONCRETO PARA BLOCO 10X20X40, COM ARGAMASSA TRACO 1:2:8 (CIMENTO, CAL E AREIA)</v>
          </cell>
          <cell r="C2333" t="str">
            <v>M</v>
          </cell>
          <cell r="D2333">
            <v>5.69</v>
          </cell>
        </row>
        <row r="2334">
          <cell r="A2334">
            <v>73998</v>
          </cell>
          <cell r="B2334" t="str">
            <v>ALVENARIA BLOCO CONCRETO</v>
          </cell>
          <cell r="C2334"/>
          <cell r="D2334"/>
        </row>
        <row r="2335">
          <cell r="A2335" t="str">
            <v>73998/001</v>
          </cell>
          <cell r="B2335" t="str">
            <v>ALVENARIA DE BLOCOS DE CONCRETO VEDACAO 9X19X39CM, ESPESSURA 9CM, ASSENTADOS COM ARGAMASSA TRACO 1:0,5:11 (CIMENTO, CAL E AREIA)</v>
          </cell>
          <cell r="C2335" t="str">
            <v>M2</v>
          </cell>
          <cell r="D2335">
            <v>26.16</v>
          </cell>
        </row>
        <row r="2336">
          <cell r="A2336" t="str">
            <v>73998/002</v>
          </cell>
          <cell r="B2336" t="str">
            <v>ALVENARIA DE BLOCOS DE CONCRETO VEDACAO TIPO CANALETA 14X19X19CM, ASSENTADOS COM ARGAMASSA TRACO 1:0,5:11 (CIMENTO, CAL E AREIA)</v>
          </cell>
          <cell r="C2336" t="str">
            <v>M2</v>
          </cell>
          <cell r="D2336">
            <v>37.58</v>
          </cell>
        </row>
        <row r="2337">
          <cell r="A2337" t="str">
            <v>73998/003</v>
          </cell>
          <cell r="B2337" t="str">
            <v>ALV ESTRUTURAL BL CONC 14X19X39CM -4.5MPA, ARG.CIM/CAL/AREIA 1:5:11</v>
          </cell>
          <cell r="C2337" t="str">
            <v>M2</v>
          </cell>
          <cell r="D2337">
            <v>36.5</v>
          </cell>
        </row>
        <row r="2338">
          <cell r="A2338" t="str">
            <v>73998/004</v>
          </cell>
          <cell r="B2338" t="str">
            <v>ALVENARIA DE BLOCOS DE CONCRETO ESTRUTURAL 14X19X39CM, ESPESSURA 14CM,ASSENTADOS COM ARGAMASSA TRACO 1:0,25:4 (CIMENTO, CAL E AREIA)</v>
          </cell>
          <cell r="C2338" t="str">
            <v>M2</v>
          </cell>
          <cell r="D2338">
            <v>41.06</v>
          </cell>
        </row>
        <row r="2339">
          <cell r="A2339" t="str">
            <v>73998/005</v>
          </cell>
          <cell r="B2339" t="str">
            <v>ALVENARIA DE BLOCOS DE CONCRETO ESTRUTURAL TIPO CANALETA 9X19X19CM, ASSENTADOS COM ARGAMASSA TRACO 1:0,25:4 (CIMENTO, CAL E AREIA)</v>
          </cell>
          <cell r="C2339" t="str">
            <v>M2</v>
          </cell>
          <cell r="D2339">
            <v>28.6</v>
          </cell>
        </row>
        <row r="2340">
          <cell r="A2340" t="str">
            <v>73998/006</v>
          </cell>
          <cell r="B2340" t="str">
            <v>ALVENARIA DE BLOCOS DE CONCRETO ESTRUTURAL 19X19X39CM, ESPESSURA 19CM,ASSENTADOS COM ARGAMASSA TRACO 1:0,25:4 (CIMENTO, CAL E AREIA)</v>
          </cell>
          <cell r="C2340" t="str">
            <v>M2</v>
          </cell>
          <cell r="D2340">
            <v>48.81</v>
          </cell>
        </row>
        <row r="2341">
          <cell r="A2341" t="str">
            <v>73998/007</v>
          </cell>
          <cell r="B2341" t="str">
            <v>ALVENARIA DE BLOCOS DE CONCRETO VEDACAO 19X19X39CM, ESPESSURA 19CM, ASSENTADOS COM ARGAMASSA TRACO 1:0,5:8 (CIMENTO, CAL E AREIA), COM JUNTADE 10MM</v>
          </cell>
          <cell r="C2341" t="str">
            <v>M2</v>
          </cell>
          <cell r="D2341">
            <v>35.380000000000003</v>
          </cell>
        </row>
        <row r="2342">
          <cell r="A2342" t="str">
            <v>73998/008</v>
          </cell>
          <cell r="B2342" t="str">
            <v>ALVENARIA DE BLOCOS DE CONCRETO VEDACAO 9X19X39CM, ESPESSURA 9CM, ASSENTADOS COM PASTA DE ARGAMASSA COLANTE, COM JUNTA DE 10MM</v>
          </cell>
          <cell r="C2342" t="str">
            <v>M2</v>
          </cell>
          <cell r="D2342">
            <v>19.79</v>
          </cell>
        </row>
        <row r="2343">
          <cell r="A2343" t="str">
            <v>73998/009</v>
          </cell>
          <cell r="B2343" t="str">
            <v>ALVENARIA DE BLOCOS DE CONCRETO VEDACAO 14X19X39CM, ESPESSURA 14CM, ASSENTADOS COM ARGAMASSA TRACO 1:0,5:8 (CIMENTO, CAL E AREIA), COM JUNTADE 10MM</v>
          </cell>
          <cell r="C2343" t="str">
            <v>M2</v>
          </cell>
          <cell r="D2343">
            <v>30.65</v>
          </cell>
        </row>
        <row r="2344">
          <cell r="A2344" t="str">
            <v>73998/010</v>
          </cell>
          <cell r="B2344" t="str">
            <v>ALVENARIA DE BLOCOS DE CONCRETO VEDACAO 9X19X39CM, ESPESSURA 9CM, ASSENTADOS COM ARGAMASSA TRACO 1:0,5:8 (CIMENTO, CAL E AREIA), C/ JUNTA DE10MM</v>
          </cell>
          <cell r="C2344" t="str">
            <v>M2</v>
          </cell>
          <cell r="D2344">
            <v>25.05</v>
          </cell>
        </row>
        <row r="2345">
          <cell r="A2345">
            <v>66</v>
          </cell>
          <cell r="B2345" t="str">
            <v>ALVENARIA DE ELEMENTOS VAZADOS DE CONCRETO</v>
          </cell>
          <cell r="C2345"/>
          <cell r="D2345"/>
        </row>
        <row r="2346">
          <cell r="A2346">
            <v>73937</v>
          </cell>
          <cell r="B2346" t="str">
            <v>ALVENARIA ELEMENTO VAZADO CONCRETO (COBOGO)</v>
          </cell>
          <cell r="C2346"/>
          <cell r="D2346"/>
        </row>
        <row r="2347">
          <cell r="A2347" t="str">
            <v>73937/001</v>
          </cell>
          <cell r="B2347" t="str">
            <v>COBOGO DE CONCRETO (ELEMENTO VAZADO), 7X50X50CM, ASSENTADO COM ARGAMASSA TRACO 1:4 (CIMENTO E AREIA)</v>
          </cell>
          <cell r="C2347" t="str">
            <v>M2</v>
          </cell>
          <cell r="D2347">
            <v>62.98</v>
          </cell>
        </row>
        <row r="2348">
          <cell r="A2348" t="str">
            <v>73937/002</v>
          </cell>
          <cell r="B2348" t="str">
            <v>ALVENARIA ELEM VAZADO CONCRETO VENEZIANA 15X22X39CM 72A-NEO REX CIMENTO/AREIA 1:4</v>
          </cell>
          <cell r="C2348" t="str">
            <v>M2</v>
          </cell>
          <cell r="D2348">
            <v>66.099999999999994</v>
          </cell>
        </row>
        <row r="2349">
          <cell r="A2349" t="str">
            <v>73937/003</v>
          </cell>
          <cell r="B2349" t="str">
            <v>COBOGO DE CONCRETO (ELEMENTO VAZADO), 7X50X50CM, ASSENTADO COM ARGAMASSA TRACO 1:3 (CIMENTO E AREIA)</v>
          </cell>
          <cell r="C2349" t="str">
            <v>M2</v>
          </cell>
          <cell r="D2349">
            <v>63.2</v>
          </cell>
        </row>
        <row r="2350">
          <cell r="A2350" t="str">
            <v>73937/004</v>
          </cell>
          <cell r="B2350" t="str">
            <v>COBOGO DE CONCRETO (ELEMENTO VAZADO), 6X29X29CM, ASSENTADO COM ARGAMASSA TRACO 1:7 (CIMENTO E AREIA)</v>
          </cell>
          <cell r="C2350" t="str">
            <v>M2</v>
          </cell>
          <cell r="D2350">
            <v>94.12</v>
          </cell>
        </row>
        <row r="2351">
          <cell r="A2351" t="str">
            <v>73937/005</v>
          </cell>
          <cell r="B2351" t="str">
            <v>COBOGO DE CONCRETO (ELEMENTO VAZADO), 10X29X39CM ABERTURA COM VIDRO, ASSENTADO COM ARGAMASSA TRACO 1:5 (CIMENTO E AREIA)</v>
          </cell>
          <cell r="C2351" t="str">
            <v>M2</v>
          </cell>
          <cell r="D2351">
            <v>75.91</v>
          </cell>
        </row>
        <row r="2352">
          <cell r="A2352">
            <v>74196</v>
          </cell>
          <cell r="B2352" t="str">
            <v>COBOGO CONCRETO</v>
          </cell>
          <cell r="C2352"/>
          <cell r="D2352"/>
        </row>
        <row r="2353">
          <cell r="A2353" t="str">
            <v>74196/001</v>
          </cell>
          <cell r="B2353" t="str">
            <v>COBOGO DE CONCRETO (ELEMENTO VAZADO), 5X50X50CM, ASSENTADO COM ARGAMASSA DE CIMENTO E AREIA COM ACO CA-25</v>
          </cell>
          <cell r="C2353" t="str">
            <v>M2</v>
          </cell>
          <cell r="D2353">
            <v>75.08</v>
          </cell>
        </row>
        <row r="2354">
          <cell r="A2354">
            <v>76446</v>
          </cell>
          <cell r="B2354" t="str">
            <v>ALVENARIA ELEMENTO VAZADO CONCRETO (COBOGO)</v>
          </cell>
          <cell r="C2354"/>
          <cell r="D2354"/>
        </row>
        <row r="2355">
          <cell r="A2355" t="str">
            <v>76446/001</v>
          </cell>
          <cell r="B2355" t="str">
            <v>ALVENARIA DE ELEMENTO VAZADO DE CONCRETO, 7X50X50CM, ASSENTADOS COM ARGAMASSA 1:7 CIMENTO:AREIA, PREPARO MANUAL</v>
          </cell>
          <cell r="C2355" t="str">
            <v>M2</v>
          </cell>
          <cell r="D2355">
            <v>62.47</v>
          </cell>
        </row>
        <row r="2356">
          <cell r="A2356">
            <v>67</v>
          </cell>
          <cell r="B2356" t="str">
            <v>ALVENARIA DE BLOCOS DE VIDRO</v>
          </cell>
          <cell r="C2356"/>
          <cell r="D2356"/>
        </row>
        <row r="2357">
          <cell r="A2357">
            <v>40718</v>
          </cell>
          <cell r="B2357" t="str">
            <v>ALVENARIA DE BLOCO DE VIDRO 10X20X20CM ASSENTADOS COM ARGAMASSA CIM/CAL/AREIA 1:2:8 + CIMENTO BRANCO</v>
          </cell>
          <cell r="C2357" t="str">
            <v>M2</v>
          </cell>
          <cell r="D2357">
            <v>421.56</v>
          </cell>
        </row>
        <row r="2358">
          <cell r="A2358">
            <v>72139</v>
          </cell>
          <cell r="B2358" t="str">
            <v>BLOCOS DE VIDRO TIPO CANELADO 19X19X8CM, ASSENTADO COM ARGAMASSA TRACO1:3 (CIMENTO E AREIA GROSSA) PREPARO MECANICO, COM REJUNTAMENTO EM CIMENTO BRANCO E BARRAS DE ACO</v>
          </cell>
          <cell r="C2358" t="str">
            <v>M2</v>
          </cell>
          <cell r="D2358">
            <v>420.48</v>
          </cell>
        </row>
        <row r="2359">
          <cell r="A2359">
            <v>72175</v>
          </cell>
          <cell r="B2359" t="str">
            <v>BLOCOS DE VIDRO TIPO XADREZ 20X20X10CM, ASSENTADO COM ARGAMASSA TRACO1:3 (CIMENTO E AREIA GROSSA) PREPARO MECANICO, COM REJUNTAMENTO EM CIMENTO BRANCO E BARRAS DE ACO</v>
          </cell>
          <cell r="C2359" t="str">
            <v>M2</v>
          </cell>
          <cell r="D2359">
            <v>449.63</v>
          </cell>
        </row>
        <row r="2360">
          <cell r="A2360">
            <v>72176</v>
          </cell>
          <cell r="B2360" t="str">
            <v>BLOCOS DE VIDRO TIPO XADREZ 20X10X8CM, ASSENTADO COM ARGAMASSA TRACO 1:3 (CIMENTO E AREIA GROSSA) PREPARO MECANICO, COM REJUNTAMENTO EM CIMENTO BRANCO E BARRAS DE ACO</v>
          </cell>
          <cell r="C2360" t="str">
            <v>M2</v>
          </cell>
          <cell r="D2360">
            <v>278.79000000000002</v>
          </cell>
        </row>
        <row r="2361">
          <cell r="A2361">
            <v>68</v>
          </cell>
          <cell r="B2361" t="str">
            <v>ALVENARIA DE BLOCOS DE PEDRA COM JUNTA ARGAMASSADA</v>
          </cell>
          <cell r="C2361"/>
          <cell r="D2361"/>
        </row>
        <row r="2362">
          <cell r="A2362">
            <v>74053</v>
          </cell>
          <cell r="B2362" t="str">
            <v>ALVENARIA EM PEDRA RACHAO</v>
          </cell>
          <cell r="C2362"/>
          <cell r="D2362"/>
        </row>
        <row r="2363">
          <cell r="A2363" t="str">
            <v>74053/001</v>
          </cell>
          <cell r="B2363" t="str">
            <v>ALVENARIA EM PEDRA RACHAO OU PEDRA DE MAO, ASSENTADA COM ARGAMASSA TRACO 1:6 (CIMENTO E AREIA)</v>
          </cell>
          <cell r="C2363" t="str">
            <v>M3</v>
          </cell>
          <cell r="D2363">
            <v>275.64</v>
          </cell>
        </row>
        <row r="2364">
          <cell r="A2364" t="str">
            <v>74053/002</v>
          </cell>
          <cell r="B2364" t="str">
            <v>ALVENARIA EM PEDRA RACHAO OU PEDRA DE MAO, ASSENTADA COM ARGAMASSA TRACO 1:8 (CIMENTO E AREIA)</v>
          </cell>
          <cell r="C2364" t="str">
            <v>M3</v>
          </cell>
          <cell r="D2364">
            <v>266.7</v>
          </cell>
        </row>
        <row r="2365">
          <cell r="A2365" t="str">
            <v>74053/003</v>
          </cell>
          <cell r="B2365" t="str">
            <v>ALVENARIA EM PEDRA RACHAO OU PEDRA DE MAO, ASSENTADA COM ARGAMASSA TRACO 1:10 (CIMENTO E AREIA)</v>
          </cell>
          <cell r="C2365" t="str">
            <v>M3</v>
          </cell>
          <cell r="D2365">
            <v>262.93</v>
          </cell>
        </row>
        <row r="2366">
          <cell r="A2366">
            <v>70</v>
          </cell>
          <cell r="B2366" t="str">
            <v>DIVISORIAS/MARMORE/GRANITO/MARMORITE/CONCRETO/MAD.AGLOM.</v>
          </cell>
          <cell r="C2366"/>
          <cell r="D2366"/>
        </row>
        <row r="2367">
          <cell r="A2367">
            <v>72178</v>
          </cell>
          <cell r="B2367" t="str">
            <v>RETIRADA DE DIVISORIAS EM CHAPAS DE MADEIRA, COM MONTANTES METALICOS</v>
          </cell>
          <cell r="C2367" t="str">
            <v>M2</v>
          </cell>
          <cell r="D2367">
            <v>10.8</v>
          </cell>
        </row>
        <row r="2368">
          <cell r="A2368">
            <v>72179</v>
          </cell>
          <cell r="B2368" t="str">
            <v>RECOLOCACAO DE PLACAS DIVISORIAS DE GRANILITE, CONSIDERANDO REAPROVEITAMENTO DO MATERIAL</v>
          </cell>
          <cell r="C2368" t="str">
            <v>M2</v>
          </cell>
          <cell r="D2368">
            <v>22.51</v>
          </cell>
        </row>
        <row r="2369">
          <cell r="A2369">
            <v>72180</v>
          </cell>
          <cell r="B2369" t="str">
            <v>RECOLOCACAO DE DIVISORIAS TIPO CHAPAS OU TABUAS, EXCLUSIVE ENTARUGAMENTO, CONSIDERANDO REAPROVEITAMENTO DO MATERIAL</v>
          </cell>
          <cell r="C2369" t="str">
            <v>M2</v>
          </cell>
          <cell r="D2369">
            <v>6.86</v>
          </cell>
        </row>
        <row r="2370">
          <cell r="A2370">
            <v>72181</v>
          </cell>
          <cell r="B2370" t="str">
            <v>RECOLOCACAO DE DIVISORIAS TIPO CHAPAS OU TABUAS, INCLUSIVE ENTARUGAMENTO, CONSIDERANDO REAPROVEITAMENTO DO MATERIAL</v>
          </cell>
          <cell r="C2370" t="str">
            <v>M2</v>
          </cell>
          <cell r="D2370">
            <v>13.99</v>
          </cell>
        </row>
        <row r="2371">
          <cell r="A2371">
            <v>72244</v>
          </cell>
          <cell r="B2371" t="str">
            <v>DIVISORIA EM GRANITO CINZA, ESP=2CM, POLIDO DUAS FACES, INCLUSIVE ASSENTAMENTO, CONSIDERANDO 5% DE PERDAS PARA O GRANITO</v>
          </cell>
          <cell r="C2371" t="str">
            <v>M2</v>
          </cell>
          <cell r="D2371">
            <v>178.95</v>
          </cell>
        </row>
        <row r="2372">
          <cell r="A2372">
            <v>73774</v>
          </cell>
          <cell r="B2372" t="str">
            <v>PAREDE DIVISORIA PARA SANITARIOS E BANHEIROS</v>
          </cell>
          <cell r="C2372"/>
          <cell r="D2372"/>
        </row>
        <row r="2373">
          <cell r="A2373" t="str">
            <v>73774/001</v>
          </cell>
          <cell r="B2373" t="str">
            <v>DIVISORIA EM MARMORITE ESPESSURA 35MM, CHUMBAMENTO NO PISO E PAREDE COM ARGAMASSA DE CIMENTO E AREIA, POLIMENTO MANUAL, EXCLUSIVE FERRAGENS</v>
          </cell>
          <cell r="C2373" t="str">
            <v>M2</v>
          </cell>
          <cell r="D2373">
            <v>138.49</v>
          </cell>
        </row>
        <row r="2374">
          <cell r="A2374">
            <v>73862</v>
          </cell>
          <cell r="B2374" t="str">
            <v>DIVISORIAS EM MADEIRA OU PAINEIS PRE-FABRICADOS</v>
          </cell>
          <cell r="C2374"/>
          <cell r="D2374"/>
        </row>
        <row r="2375">
          <cell r="A2375" t="str">
            <v>73862/001</v>
          </cell>
          <cell r="B2375" t="str">
            <v>DIVISORIA EM CHAPA DE FIBRA DE MADEIRA PAINEL CEGO ESPESSURA 12MM, INCLUSIVE PORTAS E MATA-JUNTAS, EXCLUSIVE FERRAGENS</v>
          </cell>
          <cell r="C2375" t="str">
            <v>M2</v>
          </cell>
          <cell r="D2375">
            <v>193.44</v>
          </cell>
        </row>
        <row r="2376">
          <cell r="A2376" t="str">
            <v>73862/002</v>
          </cell>
          <cell r="B2376" t="str">
            <v>DIVISORIA EM CHAPA DE FIBRA DE MADEIRA ESPESSURA 12MM COM VIDRO LISO ESPESSURA 4MM NA PARTE SUPERIOR, INCLUSIVE PORTAS E MATA-JUNTAS, EXCLUSIVE FERRAGENS</v>
          </cell>
          <cell r="C2376" t="str">
            <v>M2</v>
          </cell>
          <cell r="D2376">
            <v>220.35</v>
          </cell>
        </row>
        <row r="2377">
          <cell r="A2377" t="str">
            <v>73862/003</v>
          </cell>
          <cell r="B2377" t="str">
            <v>DIVISORIA 35MM PAINEL CEGO MIOLO COLMEIA REVESTIDA C/CHAPA LAMINADA EMCORES FIBRA MADEIRA PRENSADA C/MONTANTES ALUMINIO ANODIZADO NATURAL EM"L" "T" OU "X" INCL PORTAS EXCL SUAS FERRAGENS.</v>
          </cell>
          <cell r="C2377" t="str">
            <v>M2</v>
          </cell>
          <cell r="D2377">
            <v>94.32</v>
          </cell>
        </row>
        <row r="2378">
          <cell r="A2378" t="str">
            <v>73862/004</v>
          </cell>
          <cell r="B2378" t="str">
            <v>DIVISORIA 35MM PAINEL CEGO MIOLO VERMICULITA REVESTIDA C/CHAPA LAMINA-DA EM CORES DE MADEIRA PRENSADA C/MONTANTES ALUMINO ANODIZADO NATURALEM "L" "T" OU "X" INCL PORTAS EXCL SUAS FERRAGENS.</v>
          </cell>
          <cell r="C2378" t="str">
            <v>M2</v>
          </cell>
          <cell r="D2378">
            <v>224.01</v>
          </cell>
        </row>
        <row r="2379">
          <cell r="A2379" t="str">
            <v>73862/005</v>
          </cell>
          <cell r="B2379" t="str">
            <v>DIVISORIA 35MM PAINEL CEGO MIOLO COLMEIA REVESTIDA C/FORMICA EM CHAPADE FIBRA DE MADEIRA PRENSADA C/MONTANTES ALUMINIO ANODIZADO NATURAL EM"L" "T" OU "X" INCL PORTAS EXCL SUAS FERRAGENS.</v>
          </cell>
          <cell r="C2379" t="str">
            <v>M2</v>
          </cell>
          <cell r="D2379">
            <v>94.32</v>
          </cell>
        </row>
        <row r="2380">
          <cell r="A2380" t="str">
            <v>73862/006</v>
          </cell>
          <cell r="B2380" t="str">
            <v>DIVISORIA 35MM PAINEL CEGO MIOLO VERMICULITA REVESTIDA C/FORMICA EMCHAPA DE FIBRA DE MADEIRA PRENSADA C/MONTANTES ALUMINIO ANODIZADO NA-TURAL EM "L" "T" OU "X" INCL PORTAS EXCL SUAS FERRAGENS.</v>
          </cell>
          <cell r="C2380" t="str">
            <v>M2</v>
          </cell>
          <cell r="D2380">
            <v>224.01</v>
          </cell>
        </row>
        <row r="2381">
          <cell r="A2381" t="str">
            <v>73862/007</v>
          </cell>
          <cell r="B2381" t="str">
            <v>DIVISORIA 35MM BANDEIRA VIDRO MIOLO COLMEIA REVESTIDA C/CHAPA LAMINADAEM FIBRA MADEIRA PRENSADA CORES C/MONTANTES ALUMINIO ANODIZADO NATURALEM "L" "T" OU "X" INCL PORTAS EXCL FERRAGENS.</v>
          </cell>
          <cell r="C2381" t="str">
            <v>M2</v>
          </cell>
          <cell r="D2381">
            <v>104.29</v>
          </cell>
        </row>
        <row r="2382">
          <cell r="A2382" t="str">
            <v>73862/008</v>
          </cell>
          <cell r="B2382" t="str">
            <v>DIVISORIA 35MM BANDEIRA VIDRO MIOLO VERMICULITA REVESTIDA CHAPA LA-MINADA EM CORES DE MADEIRA PRENSADA C/MONTANTES ALUMINO ANODIZADO NA-TURAL EM "L" "T" OU "X" INCL PORTAS EXCL SUAS FERRAGENS.</v>
          </cell>
          <cell r="C2382" t="str">
            <v>M2</v>
          </cell>
          <cell r="D2382">
            <v>233.44</v>
          </cell>
        </row>
        <row r="2383">
          <cell r="A2383" t="str">
            <v>73862/009</v>
          </cell>
          <cell r="B2383" t="str">
            <v>DIVISORIA 35MM BANDEIRA VIDRO MIOLO COLMEIA REVESTIDA C/FORMICA EM CHAPA FIBRA MADEIRA PRENSADA C/MONTANTES ALUMINIO ANODIZADO NATURAL EM"L""T" OU "X" INCL PORTAS EXCL SUAS FERRAGENS E VIDRO.</v>
          </cell>
          <cell r="C2383" t="str">
            <v>M2</v>
          </cell>
          <cell r="D2383">
            <v>104.29</v>
          </cell>
        </row>
        <row r="2384">
          <cell r="A2384" t="str">
            <v>73862/010</v>
          </cell>
          <cell r="B2384" t="str">
            <v>DIVISORIA 35MM BANDEIRA VIDRO MIOLO VERMICULITA REVESTIDA C/FORMICA EMCHAPA FIBRA MADEIRA PRENSADA C/MONTANTES ALUMINIO ANODIZADO NATURAL EM"L" "T" OU "X" INCL PORTAS EXCL SUAS FERRAGENS.</v>
          </cell>
          <cell r="C2384" t="str">
            <v>M2</v>
          </cell>
          <cell r="D2384">
            <v>233.44</v>
          </cell>
        </row>
        <row r="2385">
          <cell r="A2385" t="str">
            <v>73862/011</v>
          </cell>
          <cell r="B2385" t="str">
            <v>DIVISORIA 35MM PAINEL C/VIDRO MIOLO COLMEIA REVESTIDA C/CHAPA LAMINADAEM FIBRA MADEIRA PRENSADA CORES C/MONTANTES ALUMINIO ANODIZADO NATURALEM "L" "T" OU "X" INCL PORTAS EXCL SUAS FERRAGENS.</v>
          </cell>
          <cell r="C2385" t="str">
            <v>M2</v>
          </cell>
          <cell r="D2385">
            <v>99.74</v>
          </cell>
        </row>
        <row r="2386">
          <cell r="A2386" t="str">
            <v>73862/012</v>
          </cell>
          <cell r="B2386" t="str">
            <v>DIVISORIA 35MM PAINEL C/VIDRO MIOLO VERMICULITA REVESTIDA C/CHAPA LA-MINADA EM CORES FIBRA MADEIRA PRENSADA C/MONTANTES ALUMINIO ANODIZADONATURAL EM "L" "T" OU "X" INCL PORTAS EXCL SUAS FERRAGENS.</v>
          </cell>
          <cell r="C2386" t="str">
            <v>M2</v>
          </cell>
          <cell r="D2386">
            <v>233.44</v>
          </cell>
        </row>
        <row r="2387">
          <cell r="A2387" t="str">
            <v>73862/013</v>
          </cell>
          <cell r="B2387" t="str">
            <v>DIVISORIA 35MM PAINEL C/VIDRO MIOLO COLMEIA REVESTIDA C/FORMICA EM CHAPA FIBRA MADEIRA PRENSADA C/MONTANTES ALUMINIO ANODIZADO NATURAL EM"L""T" OU "X" INCL PORTAS EXCL SUAS FERRAGENS.</v>
          </cell>
          <cell r="C2387" t="str">
            <v>M2</v>
          </cell>
          <cell r="D2387">
            <v>99.74</v>
          </cell>
        </row>
        <row r="2388">
          <cell r="A2388" t="str">
            <v>73862/014</v>
          </cell>
          <cell r="B2388" t="str">
            <v>DIVISORIA 35MM PAINEL C/VIDRO MIOLO VERMICULITA REVESTIDA C/FORMICA EMCHAPA FIBRA MADEIRA PRENSADA C/MONTANTES ALUMINIO ANODIZADO NATURAL EM"L" "T" OU "X" INCL PORTAS EXCL SUAS FERRAGENS.</v>
          </cell>
          <cell r="C2388" t="str">
            <v>M2</v>
          </cell>
          <cell r="D2388">
            <v>233.44</v>
          </cell>
        </row>
        <row r="2389">
          <cell r="A2389">
            <v>73909</v>
          </cell>
          <cell r="B2389" t="str">
            <v>PAINEL DIVISORIO MADEIRA</v>
          </cell>
          <cell r="C2389"/>
          <cell r="D2389"/>
        </row>
        <row r="2390">
          <cell r="A2390" t="str">
            <v>73909/001</v>
          </cell>
          <cell r="B2390" t="str">
            <v>DIVISORIA EM MADEIRA COMPENSADA RESINADA ESPESSURA 6MM, ESTRUTURADA EMMADEIRA DE LEI 3"X3"</v>
          </cell>
          <cell r="C2390" t="str">
            <v>M2</v>
          </cell>
          <cell r="D2390">
            <v>114.88</v>
          </cell>
        </row>
        <row r="2391">
          <cell r="A2391">
            <v>74229</v>
          </cell>
          <cell r="B2391" t="str">
            <v>PAINEL DIVISORIO MARMORE/GRANITO</v>
          </cell>
          <cell r="C2391"/>
          <cell r="D2391"/>
        </row>
        <row r="2392">
          <cell r="A2392" t="str">
            <v>74229/001</v>
          </cell>
          <cell r="B2392" t="str">
            <v>DIVISORIA EM MARMORE BRANCO POLIDO, ESPESSURA 3 CM, ASSENTADO COM ARGAMASSA TRACO 1:4 (CIMENTO E AREIA), ARREMATE COM CIMENTO BRANCO, EXCLUSIVE FERRAGENS</v>
          </cell>
          <cell r="C2392" t="str">
            <v>M2</v>
          </cell>
          <cell r="D2392">
            <v>337.05</v>
          </cell>
        </row>
        <row r="2393">
          <cell r="A2393">
            <v>251</v>
          </cell>
          <cell r="B2393" t="str">
            <v>ALVENARIA DE BLOCO-CONCRETO CELULAR</v>
          </cell>
          <cell r="C2393"/>
          <cell r="D2393"/>
        </row>
        <row r="2394">
          <cell r="A2394">
            <v>73863</v>
          </cell>
          <cell r="B2394" t="str">
            <v>ALVENARIA DE BLOCOS DE CONCRETO CELULAR</v>
          </cell>
          <cell r="C2394"/>
          <cell r="D2394"/>
        </row>
        <row r="2395">
          <cell r="A2395" t="str">
            <v>73863/001</v>
          </cell>
          <cell r="B2395" t="str">
            <v>ALVENARIA COM BLOCOS DE CONCRETO CELULAR 10X30X60CM, ESPESSURA 10CM, ASSENTADOS COM ARGAMASSA TRACO 1:2:9 (CIMENTO, CAL E AREIA) PREPARO MANUAL</v>
          </cell>
          <cell r="C2395" t="str">
            <v>M2</v>
          </cell>
          <cell r="D2395">
            <v>35.71</v>
          </cell>
        </row>
        <row r="2396">
          <cell r="A2396" t="str">
            <v>73863/002</v>
          </cell>
          <cell r="B2396" t="str">
            <v>ALVENARIA COM BLOCOS DE CONCRETO CELULAR 20X30X60CM, ESPESSURA 20CM, ASSENTADOS COM ARGAMASSA TRACO 1:2:9 (CIMENTO, CAL E AREIA) PREPARO MANUAL</v>
          </cell>
          <cell r="C2396" t="str">
            <v>M2</v>
          </cell>
          <cell r="D2396">
            <v>71.08</v>
          </cell>
        </row>
        <row r="2397">
          <cell r="A2397">
            <v>322</v>
          </cell>
          <cell r="B2397" t="str">
            <v>PAREDE DE ADOBE</v>
          </cell>
          <cell r="C2397"/>
          <cell r="D2397"/>
        </row>
        <row r="2398">
          <cell r="A2398">
            <v>68079</v>
          </cell>
          <cell r="B2398" t="str">
            <v>PAREDE DE ADOBE PARA FORNOS</v>
          </cell>
          <cell r="C2398" t="str">
            <v>M3</v>
          </cell>
          <cell r="D2398">
            <v>345.25</v>
          </cell>
        </row>
        <row r="2399">
          <cell r="A2399" t="str">
            <v>PAVI</v>
          </cell>
          <cell r="B2399" t="str">
            <v>PAVIMENTACAO</v>
          </cell>
          <cell r="C2399"/>
          <cell r="D2399"/>
        </row>
        <row r="2400">
          <cell r="A2400">
            <v>54</v>
          </cell>
          <cell r="B2400" t="str">
            <v>RECOMPOSICAO DE PAVIMENTACAO</v>
          </cell>
          <cell r="C2400"/>
          <cell r="D2400"/>
        </row>
        <row r="2401">
          <cell r="A2401">
            <v>72948</v>
          </cell>
          <cell r="B2401" t="str">
            <v>COLCHAO DE AREIA PARA PAVIMENTACAO EM PARALELEPIPEDO OU BLOCOS DE CONCRETO INTERTRAVADOS</v>
          </cell>
          <cell r="C2401" t="str">
            <v>M3</v>
          </cell>
          <cell r="D2401">
            <v>53.86</v>
          </cell>
        </row>
        <row r="2402">
          <cell r="A2402">
            <v>72949</v>
          </cell>
          <cell r="B2402" t="str">
            <v>DEMOLICAO DE PAVIMENTACAO ASFALTICA, EXCLUSIVE TRANSPORTE DO MATERIALRETIRADO</v>
          </cell>
          <cell r="C2402" t="str">
            <v>M3</v>
          </cell>
          <cell r="D2402">
            <v>16.940000000000001</v>
          </cell>
        </row>
        <row r="2403">
          <cell r="A2403">
            <v>73790</v>
          </cell>
          <cell r="B2403" t="str">
            <v>REFORMA CONSERVACAO LOGRADOUROS EM PARALELEPIPEDO</v>
          </cell>
          <cell r="C2403"/>
          <cell r="D2403"/>
        </row>
        <row r="2404">
          <cell r="A2404" t="str">
            <v>73790/001</v>
          </cell>
          <cell r="B2404" t="str">
            <v>RETIRADA, LIMPEZA E REASSENTAMENTO DE PARALELEPIPEDO SOBRE COLCHAO DEPO DE PEDRA ESPESSURA 10CM, REJUNTADO COM BETUME E PEDRISCO, CONSIDERANDO APROVEITAMENTO DO PARALELEPIPEDO</v>
          </cell>
          <cell r="C2404" t="str">
            <v>M2</v>
          </cell>
          <cell r="D2404">
            <v>38.4</v>
          </cell>
        </row>
        <row r="2405">
          <cell r="A2405" t="str">
            <v>73790/002</v>
          </cell>
          <cell r="B2405" t="str">
            <v>REASSENTAMENTO DE PARALELEPIPEDO SOBRE COLCHAO DE PO DE PEDRA ESPESSURA 10CM, REJUNTADO COM BETUME E PEDRISCO, CONSIDERANDO APROVEITAMENTO DO PARALELEPIPEDO</v>
          </cell>
          <cell r="C2405" t="str">
            <v>M2</v>
          </cell>
          <cell r="D2405">
            <v>29.49</v>
          </cell>
        </row>
        <row r="2406">
          <cell r="A2406" t="str">
            <v>73790/003</v>
          </cell>
          <cell r="B2406" t="str">
            <v>RETIRADA, LIMPEZA E REASSENTAMENTO DE PARALELEPIPEDO SOBRE COLCHAO DEPO DE PEDRA ESPESSURA 10CM, REJUNTADO COM ARGAMASSA TRACO 1:3 (CIMENTOE AREIA), CONSIDERANDO APROVEITAMENTO DO PARALELEPIPEDO</v>
          </cell>
          <cell r="C2406" t="str">
            <v>M2</v>
          </cell>
          <cell r="D2406">
            <v>35.03</v>
          </cell>
        </row>
        <row r="2407">
          <cell r="A2407" t="str">
            <v>73790/004</v>
          </cell>
          <cell r="B2407" t="str">
            <v>REASSENTAMENTO DE PARALELEPIPEDO SOBRE COLCHAO DE PO DE PEDRA ESPESSURA 10CM, REJUNTADO COM ARGAMASSA TRACO 1:3 (CIMENTO E AREIA), CONSIDERANDO APROVEITAMENTO DO PARALELEPIPEDO</v>
          </cell>
          <cell r="C2407" t="str">
            <v>M2</v>
          </cell>
          <cell r="D2407">
            <v>26.12</v>
          </cell>
        </row>
        <row r="2408">
          <cell r="A2408">
            <v>55</v>
          </cell>
          <cell r="B2408" t="str">
            <v>REGULARIZACAO/REFORCO DE SUBLEITO</v>
          </cell>
          <cell r="C2408"/>
          <cell r="D2408"/>
        </row>
        <row r="2409">
          <cell r="A2409">
            <v>41879</v>
          </cell>
          <cell r="B2409" t="str">
            <v>CONFORMACAO GEOMETRICA DE PLATAFORMA PARA EXECUCAO DE REVESTIMENTO PRIMARIO EM RODOVIAS VICINAIS</v>
          </cell>
          <cell r="C2409" t="str">
            <v>M2</v>
          </cell>
          <cell r="D2409">
            <v>0.12</v>
          </cell>
        </row>
        <row r="2410">
          <cell r="A2410">
            <v>73841</v>
          </cell>
          <cell r="B2410" t="str">
            <v>CAMINHO DE SERVICO</v>
          </cell>
          <cell r="C2410"/>
          <cell r="D2410"/>
        </row>
        <row r="2411">
          <cell r="A2411" t="str">
            <v>73841/001</v>
          </cell>
          <cell r="B2411" t="str">
            <v>CAMINHO DE SERVICO REALIZADO MECANICAMENTE INCL ESCAVACAO DESMATAMENTODESTOCAMENTO ACERTO E COMPACTACAO.</v>
          </cell>
          <cell r="C2411" t="str">
            <v>M</v>
          </cell>
          <cell r="D2411">
            <v>6.05</v>
          </cell>
        </row>
        <row r="2412">
          <cell r="A2412">
            <v>56</v>
          </cell>
          <cell r="B2412" t="str">
            <v>EXECUCAO DE SUB-LEITO, LEITO, SUB-BASE, BASE ETC</v>
          </cell>
          <cell r="C2412"/>
          <cell r="D2412"/>
        </row>
        <row r="2413">
          <cell r="A2413">
            <v>72910</v>
          </cell>
          <cell r="B2413" t="str">
            <v>BASE DE SOLO ARENOSO FINO, COMPACTACAO 100% PROCTOR MODIFICADO</v>
          </cell>
          <cell r="C2413" t="str">
            <v>M3</v>
          </cell>
          <cell r="D2413">
            <v>11.06</v>
          </cell>
        </row>
        <row r="2414">
          <cell r="A2414">
            <v>72911</v>
          </cell>
          <cell r="B2414" t="str">
            <v>BASE DE SOLO ESTABILIZADO SEM MISTURA, COMPACTACAO 100% PROCTOR NORMAL, EXCLUSIVE ESCAVACAO, CARGA E TRANSPORTE DO SOLO</v>
          </cell>
          <cell r="C2414" t="str">
            <v>M3</v>
          </cell>
          <cell r="D2414">
            <v>7.74</v>
          </cell>
        </row>
        <row r="2415">
          <cell r="A2415">
            <v>72912</v>
          </cell>
          <cell r="B2415" t="str">
            <v>BASE DE SOLO CIMENTO 2% MISTURA EM PISTA, COMPACTACAO 100% PROCTOR INTERMEDIARIO, EXCLUSIVE ESCAVACAO, CARGA E TRANSPORTE DO SOLO</v>
          </cell>
          <cell r="C2415" t="str">
            <v>M3</v>
          </cell>
          <cell r="D2415">
            <v>25.68</v>
          </cell>
        </row>
        <row r="2416">
          <cell r="A2416">
            <v>72913</v>
          </cell>
          <cell r="B2416" t="str">
            <v>BASE DE SOLO CIMENTO 4% MISTURA EM PISTA, COMPACTACAO 100% PROCTOR NORMAL, EXCLUSIVE TRANSPORTE DO SOLO</v>
          </cell>
          <cell r="C2416" t="str">
            <v>M3</v>
          </cell>
          <cell r="D2416">
            <v>39.159999999999997</v>
          </cell>
        </row>
        <row r="2417">
          <cell r="A2417">
            <v>72914</v>
          </cell>
          <cell r="B2417" t="str">
            <v>BASE DE SOLO CIMENTO 6% MISTURA EM PISTA, COMPACTACAO 100% PROCTOR NORMAL, EXCLUSIVE ESCAVACAO, CARGA E TRANSPORTE DO SOLO</v>
          </cell>
          <cell r="C2417" t="str">
            <v>M3</v>
          </cell>
          <cell r="D2417">
            <v>55.16</v>
          </cell>
        </row>
        <row r="2418">
          <cell r="A2418">
            <v>72916</v>
          </cell>
          <cell r="B2418" t="str">
            <v>BASE DE SOLO CIMENTO 2% MISTURA EM USINA, COMPACTACAO 100% PROCTOR INTERMEDIARIO, EXCLUSIVE ESCAVACAO, CARGA E TRANSPORTE DO SOLO</v>
          </cell>
          <cell r="C2418" t="str">
            <v>M3</v>
          </cell>
          <cell r="D2418">
            <v>28.74</v>
          </cell>
        </row>
        <row r="2419">
          <cell r="A2419">
            <v>72919</v>
          </cell>
          <cell r="B2419" t="str">
            <v>BASE DE SOLO CIMENTO 4% MISTURA EM USINA, COMPACTACAO 100% PROCTOR NORMAL, EXCLUSIVE ESCAVACAO, CARGA E TRANSPORTE DO SOLO</v>
          </cell>
          <cell r="C2419" t="str">
            <v>M3</v>
          </cell>
          <cell r="D2419">
            <v>40.86</v>
          </cell>
        </row>
        <row r="2420">
          <cell r="A2420">
            <v>72922</v>
          </cell>
          <cell r="B2420" t="str">
            <v>BASE DE SOLO CIMENTO 6% COM MISTURA EM USINA, COMPACTACAO 100% PROCTORNORMAL, EXCLUSIVE ESCAVACAO, CARGA E TRANSPORTE DO SOLO</v>
          </cell>
          <cell r="C2420" t="str">
            <v>M3</v>
          </cell>
          <cell r="D2420">
            <v>55.8</v>
          </cell>
        </row>
        <row r="2421">
          <cell r="A2421">
            <v>72923</v>
          </cell>
          <cell r="B2421" t="str">
            <v>BASE DE SOLO - BRITA (40/60), MISTURA EM USINA, COMPACTACAO 100% PROCTOR MODIFICADO, EXCLUSIVE ESCAVACAO, CARGA E TRANSPORTE</v>
          </cell>
          <cell r="C2421" t="str">
            <v>M3</v>
          </cell>
          <cell r="D2421">
            <v>101.56</v>
          </cell>
        </row>
        <row r="2422">
          <cell r="A2422">
            <v>72924</v>
          </cell>
          <cell r="B2422" t="str">
            <v>BASE DE SOLO - BRITA (50/50), MISTURA EM USINA, COMPACTACAO 100% PROCTOR MODIFICADO, EXCLUSIVE ESCAVACAO, CARGA E TRANSPORTE</v>
          </cell>
          <cell r="C2422" t="str">
            <v>M3</v>
          </cell>
          <cell r="D2422">
            <v>86.16</v>
          </cell>
        </row>
        <row r="2423">
          <cell r="A2423">
            <v>72961</v>
          </cell>
          <cell r="B2423" t="str">
            <v>REGULARIZACAO E COMPACTACAO DE SUBLEITO ATE 20 CM DE ESPESSURA</v>
          </cell>
          <cell r="C2423" t="str">
            <v>M2</v>
          </cell>
          <cell r="D2423">
            <v>1.52</v>
          </cell>
        </row>
        <row r="2424">
          <cell r="A2424">
            <v>73615</v>
          </cell>
          <cell r="B2424" t="str">
            <v>COLCHAO DE AREIA, INCLUSIVE MAO-DE-OBRA DE ESPALHAMENTO, TRANSPORTE COM CARRO DE MAO E FORNECIMENTO COMERCIAL</v>
          </cell>
          <cell r="C2424" t="str">
            <v>M3</v>
          </cell>
          <cell r="D2424">
            <v>69.040000000000006</v>
          </cell>
        </row>
        <row r="2425">
          <cell r="A2425">
            <v>73692</v>
          </cell>
          <cell r="B2425" t="str">
            <v>LASTRO DE AREIA MEDIA</v>
          </cell>
          <cell r="C2425" t="str">
            <v>M3</v>
          </cell>
          <cell r="D2425">
            <v>64.83</v>
          </cell>
        </row>
        <row r="2426">
          <cell r="A2426">
            <v>73766</v>
          </cell>
          <cell r="B2426" t="str">
            <v>BASE E SUB-BASE</v>
          </cell>
          <cell r="C2426"/>
          <cell r="D2426"/>
        </row>
        <row r="2427">
          <cell r="A2427" t="str">
            <v>73766/001</v>
          </cell>
          <cell r="B2427" t="str">
            <v>BASE PARA PAVIMENTACAO COM MACADAME HIDRAULICO, INCLUSIVE COMPACTACAO</v>
          </cell>
          <cell r="C2427" t="str">
            <v>M3</v>
          </cell>
          <cell r="D2427">
            <v>174.7</v>
          </cell>
        </row>
        <row r="2428">
          <cell r="A2428">
            <v>57</v>
          </cell>
          <cell r="B2428" t="str">
            <v>EXECUCAO DE PAVIMENTACOES DIVERSAS</v>
          </cell>
          <cell r="C2428"/>
          <cell r="D2428"/>
        </row>
        <row r="2429">
          <cell r="A2429">
            <v>72799</v>
          </cell>
          <cell r="B2429" t="str">
            <v>PAVIMENTO EM PARALELEPIPEDO SOBRE COLCHAO DE AREIA REJUNTADO COM ARGAMASSA DE CIMENTO E AREIA NO TRAÇO 1:3 (PEDRAS PEQUENAS - 42 PECAS POR M2)</v>
          </cell>
          <cell r="C2429" t="str">
            <v>M2</v>
          </cell>
          <cell r="D2429">
            <v>44.63</v>
          </cell>
        </row>
        <row r="2430">
          <cell r="A2430">
            <v>72942</v>
          </cell>
          <cell r="B2430" t="str">
            <v>PINTURA DE LIGACAO COM EMULSAO RR-1C</v>
          </cell>
          <cell r="C2430" t="str">
            <v>M2</v>
          </cell>
          <cell r="D2430">
            <v>1.05</v>
          </cell>
        </row>
        <row r="2431">
          <cell r="A2431">
            <v>72943</v>
          </cell>
          <cell r="B2431" t="str">
            <v>PINTURA DE LIGACAO COM EMULSAO RR-2C</v>
          </cell>
          <cell r="C2431" t="str">
            <v>M2</v>
          </cell>
          <cell r="D2431">
            <v>1.1000000000000001</v>
          </cell>
        </row>
        <row r="2432">
          <cell r="A2432">
            <v>72944</v>
          </cell>
          <cell r="B2432" t="str">
            <v>PAVIMENTACAO EM PARALELEPIPEDO SOBRE COLCHAO DE AREIA 10CM, REJUNTADOCOM AREIA</v>
          </cell>
          <cell r="C2432" t="str">
            <v>M2</v>
          </cell>
          <cell r="D2432">
            <v>39.31</v>
          </cell>
        </row>
        <row r="2433">
          <cell r="A2433">
            <v>72945</v>
          </cell>
          <cell r="B2433" t="str">
            <v>IMPRIMACAO DE BASE DE PAVIMENTACAO COM EMULSAO CM-30</v>
          </cell>
          <cell r="C2433" t="str">
            <v>M2</v>
          </cell>
          <cell r="D2433">
            <v>2.99</v>
          </cell>
        </row>
        <row r="2434">
          <cell r="A2434">
            <v>72946</v>
          </cell>
          <cell r="B2434" t="str">
            <v>IMPRIMACAO DE BASE DE PAVIMENTACAO COM EMULSAO CM-70</v>
          </cell>
          <cell r="C2434" t="str">
            <v>M2</v>
          </cell>
          <cell r="D2434">
            <v>3.2</v>
          </cell>
        </row>
        <row r="2435">
          <cell r="A2435">
            <v>72954</v>
          </cell>
          <cell r="B2435" t="str">
            <v>LAMA ASFALTICA FINA COM EMULSAO RL-1C</v>
          </cell>
          <cell r="C2435" t="str">
            <v>M2</v>
          </cell>
          <cell r="D2435">
            <v>4.3</v>
          </cell>
        </row>
        <row r="2436">
          <cell r="A2436">
            <v>72955</v>
          </cell>
          <cell r="B2436" t="str">
            <v>LAMA ASFALTICA GROSSA COM EMULSAO RL-1C</v>
          </cell>
          <cell r="C2436" t="str">
            <v>M2</v>
          </cell>
          <cell r="D2436">
            <v>9.35</v>
          </cell>
        </row>
        <row r="2437">
          <cell r="A2437">
            <v>72956</v>
          </cell>
          <cell r="B2437" t="str">
            <v>TRATAMENTO SUPERFICIAL SIMPLES - TSS, COM EMULSAO RR-2C</v>
          </cell>
          <cell r="C2437" t="str">
            <v>M2</v>
          </cell>
          <cell r="D2437">
            <v>5.2</v>
          </cell>
        </row>
        <row r="2438">
          <cell r="A2438">
            <v>72958</v>
          </cell>
          <cell r="B2438" t="str">
            <v>TRATAMENTO SUPERFICIAL DUPLO - TSD, COM EMULSAO RR-2C</v>
          </cell>
          <cell r="C2438" t="str">
            <v>M2</v>
          </cell>
          <cell r="D2438">
            <v>9.75</v>
          </cell>
        </row>
        <row r="2439">
          <cell r="A2439">
            <v>72960</v>
          </cell>
          <cell r="B2439" t="str">
            <v>TRATAMENTO SUPERFICIAL TRIPLO - TST, COM EMULSAO RR-2C</v>
          </cell>
          <cell r="C2439" t="str">
            <v>M2</v>
          </cell>
          <cell r="D2439">
            <v>12.35</v>
          </cell>
        </row>
        <row r="2440">
          <cell r="A2440">
            <v>72966</v>
          </cell>
          <cell r="B2440" t="str">
            <v>MEIO-FIO GRANITICO 100 X 50 X 15CM, SOBRE BASE DE CONCRETO SIMPLES E REJUNTADO COM ARGAMASSA TRACO 1:3 (CIMENTO E AREIA)</v>
          </cell>
          <cell r="C2440" t="str">
            <v>M</v>
          </cell>
          <cell r="D2440">
            <v>30.06</v>
          </cell>
        </row>
        <row r="2441">
          <cell r="A2441">
            <v>72967</v>
          </cell>
          <cell r="B2441" t="str">
            <v>MEIO-FIO DE CONCRETO PRE-MOLDADO 12 X 30 CM, SOBRE BASE DE CONCRETO SIMPLES E REJUNTADO COM ARGAMASSA TRACO 1:3 (CIMENTO E AREIA)</v>
          </cell>
          <cell r="C2441" t="str">
            <v>M</v>
          </cell>
          <cell r="D2441">
            <v>24.18</v>
          </cell>
        </row>
        <row r="2442">
          <cell r="A2442">
            <v>72969</v>
          </cell>
          <cell r="B2442" t="str">
            <v>CARGA DE PEDRA PARA PAVIMENTO POLIEDRICO</v>
          </cell>
          <cell r="C2442" t="str">
            <v>M2</v>
          </cell>
          <cell r="D2442">
            <v>0.46</v>
          </cell>
        </row>
        <row r="2443">
          <cell r="A2443">
            <v>72970</v>
          </cell>
          <cell r="B2443" t="str">
            <v>COLCHAO COM ARGILA EXTRAIDA PARA PAVIMENTO POLIEDRICO, EXCLUSIVE TRANSPORTE DA ARGILA E INDENIZACAO JAZIDA</v>
          </cell>
          <cell r="C2443" t="str">
            <v>M2</v>
          </cell>
          <cell r="D2443">
            <v>0.79</v>
          </cell>
        </row>
        <row r="2444">
          <cell r="A2444">
            <v>72971</v>
          </cell>
          <cell r="B2444" t="str">
            <v>COMPACTACAO DE PAVIMENTO POLIEDRICO</v>
          </cell>
          <cell r="C2444" t="str">
            <v>M2</v>
          </cell>
          <cell r="D2444">
            <v>0.26</v>
          </cell>
        </row>
        <row r="2445">
          <cell r="A2445">
            <v>72972</v>
          </cell>
          <cell r="B2445" t="str">
            <v>CONTENCAO LATERAL COM SOLO LOCAL PARA PAVIMENTO POLIEDRICO</v>
          </cell>
          <cell r="C2445" t="str">
            <v>M2</v>
          </cell>
          <cell r="D2445">
            <v>0.37</v>
          </cell>
        </row>
        <row r="2446">
          <cell r="A2446">
            <v>72973</v>
          </cell>
          <cell r="B2446" t="str">
            <v>CORTE E PREPARO DE CORDAO DE PEDRA PARA PAVIMENTO POLIEDRICO</v>
          </cell>
          <cell r="C2446" t="str">
            <v>M</v>
          </cell>
          <cell r="D2446">
            <v>0.69</v>
          </cell>
        </row>
        <row r="2447">
          <cell r="A2447">
            <v>72974</v>
          </cell>
          <cell r="B2447" t="str">
            <v>CORTE E PREPARO DE PEDRA PARA PAVIMENTO POLIEDRICO</v>
          </cell>
          <cell r="C2447" t="str">
            <v>M2</v>
          </cell>
          <cell r="D2447">
            <v>2.29</v>
          </cell>
        </row>
        <row r="2448">
          <cell r="A2448">
            <v>72975</v>
          </cell>
          <cell r="B2448" t="str">
            <v>DESMONTE MANUAL DE PEDRA PARA PAVIMENTO POLIEDRICO</v>
          </cell>
          <cell r="C2448" t="str">
            <v>M2</v>
          </cell>
          <cell r="D2448">
            <v>0.26</v>
          </cell>
        </row>
        <row r="2449">
          <cell r="A2449">
            <v>72976</v>
          </cell>
          <cell r="B2449" t="str">
            <v>CARGA DE CORDAO DE PEDRA PARA PAVIMENTO POLIEDRICO</v>
          </cell>
          <cell r="C2449" t="str">
            <v>M</v>
          </cell>
          <cell r="D2449">
            <v>0.23</v>
          </cell>
        </row>
        <row r="2450">
          <cell r="A2450">
            <v>72977</v>
          </cell>
          <cell r="B2450" t="str">
            <v>ENCHIMENTO COM ARGILA EXTRAIDA PARA PAVIMENTO POLIEDRICO, EXCLUSIVE TRANSPORTE DA ARGILA E INDENIZACAO JAZIDA</v>
          </cell>
          <cell r="C2450" t="str">
            <v>M2</v>
          </cell>
          <cell r="D2450">
            <v>0.25</v>
          </cell>
        </row>
        <row r="2451">
          <cell r="A2451">
            <v>72978</v>
          </cell>
          <cell r="B2451" t="str">
            <v>EXTRACAO, CARGA E ASSENTAMENTO DE CORDAO DE PEDRA PARA PAVIMENTO POLIEDRICO, EXCLUSIVE TRANSPORTE DE PEDRA E INDENIZACAO PEDREIRA</v>
          </cell>
          <cell r="C2451" t="str">
            <v>M</v>
          </cell>
          <cell r="D2451">
            <v>2.29</v>
          </cell>
        </row>
        <row r="2452">
          <cell r="A2452">
            <v>72979</v>
          </cell>
          <cell r="B2452" t="str">
            <v>EXTRACAO, CARGA, PREPARO E ASSENTAMENTO DE PEDRAS POLIEDRICAS, EXCLUSIVE TRANSPORTE DE PEDRA E INDENIZACAO PEDREIRA</v>
          </cell>
          <cell r="C2452" t="str">
            <v>M2</v>
          </cell>
          <cell r="D2452">
            <v>4.37</v>
          </cell>
        </row>
        <row r="2453">
          <cell r="A2453">
            <v>73759</v>
          </cell>
          <cell r="B2453" t="str">
            <v>REVESTIMENTO BETUMINOSO</v>
          </cell>
          <cell r="C2453"/>
          <cell r="D2453"/>
        </row>
        <row r="2454">
          <cell r="A2454" t="str">
            <v>73759/001</v>
          </cell>
          <cell r="B2454" t="str">
            <v>PRE-MISTURADO A FRIO COM EMULSAO RM-1C, INCLUSO USINAGEM E APLICACAO,EXCLUSIVE TRANSPORTE</v>
          </cell>
          <cell r="C2454" t="str">
            <v>M3</v>
          </cell>
          <cell r="D2454">
            <v>371.85</v>
          </cell>
        </row>
        <row r="2455">
          <cell r="A2455">
            <v>73760</v>
          </cell>
          <cell r="B2455" t="str">
            <v>REVESTIMENTO BETUMINOSO</v>
          </cell>
          <cell r="C2455"/>
          <cell r="D2455"/>
        </row>
        <row r="2456">
          <cell r="A2456" t="str">
            <v>73760/001</v>
          </cell>
          <cell r="B2456" t="str">
            <v>CAPA SELANTE COMPREENDENDO APLICAÇÃO DE ASFALTO NA PROPORÇÃO DE 0,7 A1,5L / M², DISTRIBUIÇÃO DE AGREGADOS DE 5 A 15KG/M² E COMPACTAÇÃO COMROLO - COM USO DA EMULSAO RR-2C, INCLUSO APLICACAO E COMPACTACAO</v>
          </cell>
          <cell r="C2456" t="str">
            <v>M2</v>
          </cell>
          <cell r="D2456">
            <v>2.5299999999999998</v>
          </cell>
        </row>
        <row r="2457">
          <cell r="A2457">
            <v>73764</v>
          </cell>
          <cell r="B2457" t="str">
            <v>PAVIMENTACAO DE LAJOTAS DE CONCRETO INTERTRAVADA</v>
          </cell>
          <cell r="C2457"/>
          <cell r="D2457"/>
        </row>
        <row r="2458">
          <cell r="A2458" t="str">
            <v>73764/001</v>
          </cell>
          <cell r="B2458" t="str">
            <v>PAVIMENTACAO EM BLOCOS DE CONCRETO SEXTAVADO, ESPESSURA 6 CM, JUNTA RÍGIDA, COM ARGAMASSA NO TRACO 1:4 (CIMENTO E AREIA), ASSENTADOS SOBRE COLCHAO DE PO DE PEDRA, COM APOIO DE CAMINHÃO TOCO.</v>
          </cell>
          <cell r="C2458" t="str">
            <v>M2</v>
          </cell>
          <cell r="D2458">
            <v>53.62</v>
          </cell>
        </row>
        <row r="2459">
          <cell r="A2459" t="str">
            <v>73764/002</v>
          </cell>
          <cell r="B2459" t="str">
            <v>PAVIMENTACAO EM BLOCOS DE CONCRETO SEXTAVADO, ESPESSURA 8 CM, COM JUNTA RÍGIDA, EM ARGAMASSA NO TRACO 1:4 (CIMENTO E AREIA), ASSENTADOS SOBRE COLCHAO DE PO DE PEDRA, COM APOIO DE CAMINHÃO TOCO</v>
          </cell>
          <cell r="C2459" t="str">
            <v>M2</v>
          </cell>
          <cell r="D2459">
            <v>57.55</v>
          </cell>
        </row>
        <row r="2460">
          <cell r="A2460" t="str">
            <v>73764/003</v>
          </cell>
          <cell r="B2460" t="str">
            <v>PAVIMENTACAO EM BLOCOS DE CONCRETO SEXTAVADO, ESPESSURA 10 CM, COM JUNTA RÍGIDA, EM ARGAMASSA TRACO 1:4 (CIMENTO E AREIA) , ASSENTADOS SOBRECOLCHAO DE PO DE PEDRA, COM APOIO DE CAMINHÃO TOCO.</v>
          </cell>
          <cell r="C2460" t="str">
            <v>M2</v>
          </cell>
          <cell r="D2460">
            <v>79.12</v>
          </cell>
        </row>
        <row r="2461">
          <cell r="A2461" t="str">
            <v>73764/004</v>
          </cell>
          <cell r="B2461" t="str">
            <v>PAVIMENTACAO EM BLOCOS INTERTRAVADOS DE CONCRETO, ESPESSURA 6,5 CM, FCK 35MPA, ASSENTADOS SOBRE COLCHAO DE AREIA.</v>
          </cell>
          <cell r="C2461" t="str">
            <v>M2</v>
          </cell>
          <cell r="D2461">
            <v>38.78</v>
          </cell>
        </row>
        <row r="2462">
          <cell r="A2462" t="str">
            <v>73764/005</v>
          </cell>
          <cell r="B2462" t="str">
            <v>PAVIMENTACAO EM BLOCOS INTERTRAVADOS DE CONCRETO, ESPESSURA 8CM, FCK 35MPA, ASSENTADOS SOBRE COLCHAO DE AREIA.</v>
          </cell>
          <cell r="C2462" t="str">
            <v>M2</v>
          </cell>
          <cell r="D2462">
            <v>42</v>
          </cell>
        </row>
        <row r="2463">
          <cell r="A2463" t="str">
            <v>73764/006</v>
          </cell>
          <cell r="B2463" t="str">
            <v>PAVIMENTACAO EM BLOCOS INTERTRAVADOS DE CONCRETO, ESPESSURA 10CM, FCK35MPA, ASSENTADOS SOBRE COLCHAO DE AREIA.</v>
          </cell>
          <cell r="C2463" t="str">
            <v>M2</v>
          </cell>
          <cell r="D2463">
            <v>50.61</v>
          </cell>
        </row>
        <row r="2464">
          <cell r="A2464">
            <v>73765</v>
          </cell>
          <cell r="B2464" t="str">
            <v>PAVIMENTACAO C/PARALELEPIPEDO</v>
          </cell>
          <cell r="C2464"/>
          <cell r="D2464"/>
        </row>
        <row r="2465">
          <cell r="A2465" t="str">
            <v>73765/001</v>
          </cell>
          <cell r="B2465" t="str">
            <v>PAVIMENTACAO EM PARALELEPIPEDO SOBRE COLCHAO DE PO DE PEDRA ESPESSURA10CM, REJUNTADO COM ARGAMASSA DE CIMENTO E AREIA TRACO 1:3 (CIMENTO EAREIA)</v>
          </cell>
          <cell r="C2465" t="str">
            <v>M2</v>
          </cell>
          <cell r="D2465">
            <v>50.19</v>
          </cell>
        </row>
        <row r="2466">
          <cell r="A2466" t="str">
            <v>73765/002</v>
          </cell>
          <cell r="B2466" t="str">
            <v>PAVIMENTACAO EM PARALELEPIPEDO SOBRE COLCHAO DE PO DE PEDRA ESPESSURA10CM, REJUNTADO COM BETUME E PEDRISCO</v>
          </cell>
          <cell r="C2466" t="str">
            <v>M2</v>
          </cell>
          <cell r="D2466">
            <v>53.56</v>
          </cell>
        </row>
        <row r="2467">
          <cell r="A2467">
            <v>73849</v>
          </cell>
          <cell r="B2467" t="str">
            <v>FORNECIMENTO AREIA-ASFALTO</v>
          </cell>
          <cell r="C2467"/>
          <cell r="D2467"/>
        </row>
        <row r="2468">
          <cell r="A2468" t="str">
            <v>73849/001</v>
          </cell>
          <cell r="B2468" t="str">
            <v>AREIA ASFALTO A QUENTE (AAUQ) COM CAP 50/70, INCLUSO USINAGEM E APLICACAO, EXCLUSIVE TRANSPORTE</v>
          </cell>
          <cell r="C2468" t="str">
            <v>M3</v>
          </cell>
          <cell r="D2468">
            <v>424.07</v>
          </cell>
        </row>
        <row r="2469">
          <cell r="A2469" t="str">
            <v>73849/002</v>
          </cell>
          <cell r="B2469" t="str">
            <v>AREIA ASFALTO A FRIO (AAUF), COM CAP 50/70 INCLUSO USINAGEM E APLICACAO, EXCLUSIVE TRANSPORTE</v>
          </cell>
          <cell r="C2469" t="str">
            <v>M3</v>
          </cell>
          <cell r="D2469">
            <v>346.28</v>
          </cell>
        </row>
        <row r="2470">
          <cell r="A2470">
            <v>73892</v>
          </cell>
          <cell r="B2470" t="str">
            <v>CALCADA EM CONCRETO</v>
          </cell>
          <cell r="C2470"/>
          <cell r="D2470"/>
        </row>
        <row r="2471">
          <cell r="A2471" t="str">
            <v>73892/001</v>
          </cell>
          <cell r="B2471" t="str">
            <v>EXECUÇÃO DE CALÇADA EM CONCRETO NÃO ESTRUTURAL, COM USO DE SEIXO ROLADO, PREPARO MECÂNICO, E ESPESSURA DE 7CM</v>
          </cell>
          <cell r="C2471" t="str">
            <v>M2</v>
          </cell>
          <cell r="D2471">
            <v>27.12</v>
          </cell>
        </row>
        <row r="2472">
          <cell r="A2472" t="str">
            <v>73892/002</v>
          </cell>
          <cell r="B2472" t="str">
            <v>EXECUÇÃO DE CALÇADA EM CONCRETO 1:3:5 (FCK=12 MPA) PREPARO MECÂNICO,E= 7CM</v>
          </cell>
          <cell r="C2472" t="str">
            <v>M2</v>
          </cell>
          <cell r="D2472">
            <v>25.02</v>
          </cell>
        </row>
        <row r="2473">
          <cell r="A2473">
            <v>249</v>
          </cell>
          <cell r="B2473" t="str">
            <v>SINALIZACAO HORIZONTAL/VERTICAL</v>
          </cell>
          <cell r="C2473"/>
          <cell r="D2473"/>
        </row>
        <row r="2474">
          <cell r="A2474">
            <v>72947</v>
          </cell>
          <cell r="B2474" t="str">
            <v>SINALIZACAO HORIZONTAL COM TINTA RETRORREFLETIVA A BASE DE RESINA ACRILICA COM MICROESFERAS DE VIDRO</v>
          </cell>
          <cell r="C2474" t="str">
            <v>M2</v>
          </cell>
          <cell r="D2474">
            <v>13.43</v>
          </cell>
        </row>
        <row r="2475">
          <cell r="A2475">
            <v>250</v>
          </cell>
          <cell r="B2475" t="str">
            <v>MURETA DIVISORIA E/OU DE PROTECAO</v>
          </cell>
          <cell r="C2475"/>
          <cell r="D2475"/>
        </row>
        <row r="2476">
          <cell r="A2476">
            <v>73770</v>
          </cell>
          <cell r="B2476" t="str">
            <v>BARREIRA PRE-MOLDADA CONCR ARMADO/MURETA DIVISORIA DE TRAFEGO</v>
          </cell>
          <cell r="C2476"/>
          <cell r="D2476"/>
        </row>
        <row r="2477">
          <cell r="A2477" t="str">
            <v>73770/001</v>
          </cell>
          <cell r="B2477" t="str">
            <v>BARREIRA PRE-MOLDADA EXTERNA CONCRETO ARMADO 0,25X0,40X1,14M TIPO DER--RJ FCK=25MPA ACO CA-50 INCL VIGOTA HORIZONTAL MONTANTE A CADA 1,00MFERROS DE LIGACAO E MATERIAIS.</v>
          </cell>
          <cell r="C2477" t="str">
            <v>M</v>
          </cell>
          <cell r="D2477">
            <v>379.49</v>
          </cell>
        </row>
        <row r="2478">
          <cell r="A2478" t="str">
            <v>73770/002</v>
          </cell>
          <cell r="B2478" t="str">
            <v>BARREIRA DUPLA PRE-MOL INTER CONCRETO ARMADO 0,15X0,65X0,77M TIPO DER--RJ FCK=25MPA ACO CA-50 INCL FERROS DE LIGACAO E MATERIAIS.</v>
          </cell>
          <cell r="C2478" t="str">
            <v>M</v>
          </cell>
          <cell r="D2478">
            <v>301.45</v>
          </cell>
        </row>
        <row r="2479">
          <cell r="A2479" t="str">
            <v>73770/003</v>
          </cell>
          <cell r="B2479" t="str">
            <v>BARREIRA PRE-MOLDADA EXTERNA CONCRETO ARMADO 0,15X0,40X1,47M TIPO DER--RJ FCK=25MPA ACO CA-50 FIXADA EM SOLO PARTE ENTERRADA C/SAPATA LATE-RAL 1,50M CONCRETADA NO LOCAL INCL MATERIAIS EXCL BERCOS.</v>
          </cell>
          <cell r="C2479" t="str">
            <v>M</v>
          </cell>
          <cell r="D2479">
            <v>873.75</v>
          </cell>
        </row>
        <row r="2480">
          <cell r="A2480" t="str">
            <v>73770/004</v>
          </cell>
          <cell r="B2480" t="str">
            <v>BARREIRA PRE-MOLDADA EXTERNA CONCRETO ARMADO 0,25X0,40X2,34M TIPO DER--RJ FCK=25MPA ACO CA 50 C/SAPATA LATERAL CONCRETADA NO LOCAL C/0,60CMLARGURA INCL VIGOTAS HORIZONTAIS MONTANTES A CADA 1,00M E MATERIAISEXCL BERCOS.</v>
          </cell>
          <cell r="C2480" t="str">
            <v>M</v>
          </cell>
          <cell r="D2480">
            <v>916.43</v>
          </cell>
        </row>
        <row r="2481">
          <cell r="A2481" t="str">
            <v>73770/005</v>
          </cell>
          <cell r="B2481" t="str">
            <v>BARREIRA DUPLA PRE-MOL INTER CONCRETO ARMADO 0,15X0,65X1,27M TIPO DER--RJ FCK=25MPA ACO CA-50 C/SAPATAS LATERAIS 0,50M CONCRETADAS NO LOCALINCL MATERIAIS EXCL BERCOS.</v>
          </cell>
          <cell r="C2481" t="str">
            <v>M</v>
          </cell>
          <cell r="D2481">
            <v>830.31</v>
          </cell>
        </row>
        <row r="2482">
          <cell r="A2482">
            <v>287</v>
          </cell>
          <cell r="B2482" t="str">
            <v>FABRICACAO/EXECUCAO DE CBUQ/PRE-MISTURADOS</v>
          </cell>
          <cell r="C2482"/>
          <cell r="D2482"/>
        </row>
        <row r="2483">
          <cell r="A2483">
            <v>72962</v>
          </cell>
          <cell r="B2483" t="str">
            <v>USINAGEM DE CBUQ COM CAP 50/70, PARA CAPA DE ROLAMENTO</v>
          </cell>
          <cell r="C2483" t="str">
            <v>T</v>
          </cell>
          <cell r="D2483">
            <v>185.97</v>
          </cell>
        </row>
        <row r="2484">
          <cell r="A2484">
            <v>72963</v>
          </cell>
          <cell r="B2484" t="str">
            <v>USINAGEM DE CBUQ COM CAP 50/70, PARA BINDER</v>
          </cell>
          <cell r="C2484" t="str">
            <v>T</v>
          </cell>
          <cell r="D2484">
            <v>160.91999999999999</v>
          </cell>
        </row>
        <row r="2485">
          <cell r="A2485">
            <v>72964</v>
          </cell>
          <cell r="B2485" t="str">
            <v>CONCRETO BETUMINOSO USINADO A QUENTE COM CAP 50/70, BINDER, INCLUSO USINAGEM E APLICACAO, EXCLUSIVE TRANSPORTE</v>
          </cell>
          <cell r="C2485" t="str">
            <v>T</v>
          </cell>
          <cell r="D2485">
            <v>169.55</v>
          </cell>
        </row>
        <row r="2486">
          <cell r="A2486">
            <v>72965</v>
          </cell>
          <cell r="B2486" t="str">
            <v>FABRICAÇÃO E APLICAÇÃO DE CONCRETO BETUMINOSO USINADO A QUENTE(CBUQ),CAP 50/70, EXCLUSIVE TRANSPORTE</v>
          </cell>
          <cell r="C2486" t="str">
            <v>T</v>
          </cell>
          <cell r="D2486">
            <v>194.6</v>
          </cell>
        </row>
        <row r="2487">
          <cell r="A2487" t="str">
            <v>PINT</v>
          </cell>
          <cell r="B2487" t="str">
            <v>PINTURAS</v>
          </cell>
          <cell r="C2487"/>
          <cell r="D2487"/>
        </row>
        <row r="2488">
          <cell r="A2488">
            <v>155</v>
          </cell>
          <cell r="B2488" t="str">
            <v>PINTURA DE PAREDE</v>
          </cell>
          <cell r="C2488"/>
          <cell r="D2488"/>
        </row>
        <row r="2489">
          <cell r="A2489">
            <v>72125</v>
          </cell>
          <cell r="B2489" t="str">
            <v>RASPAGEM DE PINTURA PVA</v>
          </cell>
          <cell r="C2489" t="str">
            <v>M2</v>
          </cell>
          <cell r="D2489">
            <v>3.43</v>
          </cell>
        </row>
        <row r="2490">
          <cell r="A2490">
            <v>72126</v>
          </cell>
          <cell r="B2490" t="str">
            <v>RASPAGEM DE PINTURA LATEX ACRILICA</v>
          </cell>
          <cell r="C2490" t="str">
            <v>M2</v>
          </cell>
          <cell r="D2490">
            <v>4.8</v>
          </cell>
        </row>
        <row r="2491">
          <cell r="A2491">
            <v>73657</v>
          </cell>
          <cell r="B2491" t="str">
            <v>PINTURA COM CAL HIDRATADA, TRES DEMAOS, INCLUSO COLA</v>
          </cell>
          <cell r="C2491" t="str">
            <v>M2</v>
          </cell>
          <cell r="D2491">
            <v>4.68</v>
          </cell>
        </row>
        <row r="2492">
          <cell r="A2492">
            <v>73746</v>
          </cell>
          <cell r="B2492" t="str">
            <v>APLICACAO DE TEXTURADO ACRILICO</v>
          </cell>
          <cell r="C2492"/>
          <cell r="D2492"/>
        </row>
        <row r="2493">
          <cell r="A2493" t="str">
            <v>73746/001</v>
          </cell>
          <cell r="B2493" t="str">
            <v>PINTURA COM TINTA TEXTURIZADA ACRILICA PARA AMBIENTES INTERNOS/EXTERNOS</v>
          </cell>
          <cell r="C2493" t="str">
            <v>M2</v>
          </cell>
          <cell r="D2493">
            <v>10.01</v>
          </cell>
        </row>
        <row r="2494">
          <cell r="A2494">
            <v>73750</v>
          </cell>
          <cell r="B2494" t="str">
            <v>PINTURA LATEX PVA SOBRE REBOCO</v>
          </cell>
          <cell r="C2494"/>
          <cell r="D2494"/>
        </row>
        <row r="2495">
          <cell r="A2495" t="str">
            <v>73750/001</v>
          </cell>
          <cell r="B2495" t="str">
            <v>PINTURA LATEX PVA AMBIENTES INTERNOS, DUAS DEMAOS</v>
          </cell>
          <cell r="C2495" t="str">
            <v>M2</v>
          </cell>
          <cell r="D2495">
            <v>6.01</v>
          </cell>
        </row>
        <row r="2496">
          <cell r="A2496">
            <v>73751</v>
          </cell>
          <cell r="B2496" t="str">
            <v>SELADOR P/ PAREDE</v>
          </cell>
          <cell r="C2496"/>
          <cell r="D2496"/>
        </row>
        <row r="2497">
          <cell r="A2497" t="str">
            <v>73751/001</v>
          </cell>
          <cell r="B2497" t="str">
            <v>FUNDO SELADOR PVA AMBIENTES INTERNOS, UMA DEMAO</v>
          </cell>
          <cell r="C2497" t="str">
            <v>M2</v>
          </cell>
          <cell r="D2497">
            <v>2.0699999999999998</v>
          </cell>
        </row>
        <row r="2498">
          <cell r="A2498">
            <v>73791</v>
          </cell>
          <cell r="B2498" t="str">
            <v>PINTURA COM TINTA EM PO</v>
          </cell>
          <cell r="C2498"/>
          <cell r="D2498"/>
        </row>
        <row r="2499">
          <cell r="A2499" t="str">
            <v>73791/001</v>
          </cell>
          <cell r="B2499" t="str">
            <v>PINTURA COM TINTA EM PO INDUSTRIALIZADA DE CAL, PIGMENTO E FIXADOR, DUAS DEMAOS</v>
          </cell>
          <cell r="C2499" t="str">
            <v>M2</v>
          </cell>
          <cell r="D2499">
            <v>4.12</v>
          </cell>
        </row>
        <row r="2500">
          <cell r="A2500">
            <v>73793</v>
          </cell>
          <cell r="B2500" t="str">
            <v>PINTURAS A OLEO E ALQUIDICOS SOBRE PAREDES E TETOS</v>
          </cell>
          <cell r="C2500"/>
          <cell r="D2500"/>
        </row>
        <row r="2501">
          <cell r="A2501" t="str">
            <v>73793/001</v>
          </cell>
          <cell r="B2501" t="str">
            <v>PINTURA COM TINTA ACRILICA EM TELHAS CERAMICAS, DUAS DEMAOS, INCLUSO LIMPEZA</v>
          </cell>
          <cell r="C2501" t="str">
            <v>M2</v>
          </cell>
          <cell r="D2501">
            <v>5.16</v>
          </cell>
        </row>
        <row r="2502">
          <cell r="A2502" t="str">
            <v>73793/002</v>
          </cell>
          <cell r="B2502" t="str">
            <v>PINTURA COM TINTA ACRILICA EM TELHAS CERAMICAS, TRES DEMAOS, INCLUSO LIMPEZA</v>
          </cell>
          <cell r="C2502" t="str">
            <v>M2</v>
          </cell>
          <cell r="D2502">
            <v>6.62</v>
          </cell>
        </row>
        <row r="2503">
          <cell r="A2503">
            <v>73954</v>
          </cell>
          <cell r="B2503" t="str">
            <v>PINTURA LATEX ACRILICA EXTERNA/INTERNA S/SELADOR</v>
          </cell>
          <cell r="C2503"/>
          <cell r="D2503"/>
        </row>
        <row r="2504">
          <cell r="A2504" t="str">
            <v>73954/001</v>
          </cell>
          <cell r="B2504" t="str">
            <v>PINTURA LATEX ACRILICA AMBIENTES INTERNOS/EXTERNOS, TRES DEMAOS</v>
          </cell>
          <cell r="C2504" t="str">
            <v>M2</v>
          </cell>
          <cell r="D2504">
            <v>13.01</v>
          </cell>
        </row>
        <row r="2505">
          <cell r="A2505" t="str">
            <v>73954/002</v>
          </cell>
          <cell r="B2505" t="str">
            <v>PINTURA LATEX ACRILICA AMBIENTES INTERNOS/EXTERNOS, DUAS DEMAOS</v>
          </cell>
          <cell r="C2505" t="str">
            <v>M2</v>
          </cell>
          <cell r="D2505">
            <v>10.73</v>
          </cell>
        </row>
        <row r="2506">
          <cell r="A2506" t="str">
            <v>73954/003</v>
          </cell>
          <cell r="B2506" t="str">
            <v>PINTURA LATEX ACRILICA AMBIENTES INTERNOS/EXTERNOS, UMA DEMAOS</v>
          </cell>
          <cell r="C2506" t="str">
            <v>M2</v>
          </cell>
          <cell r="D2506">
            <v>7.82</v>
          </cell>
        </row>
        <row r="2507">
          <cell r="A2507">
            <v>73955</v>
          </cell>
          <cell r="B2507" t="str">
            <v>EMASSAMENTO P/PINTURA LATEX PVA</v>
          </cell>
          <cell r="C2507"/>
          <cell r="D2507"/>
        </row>
        <row r="2508">
          <cell r="A2508" t="str">
            <v>73955/001</v>
          </cell>
          <cell r="B2508" t="str">
            <v>EMASSAMENTO COM MASSA LATEX PVA PARA AMBIENTES INTERNOS, UMA DEMAO</v>
          </cell>
          <cell r="C2508" t="str">
            <v>M2</v>
          </cell>
          <cell r="D2508">
            <v>3.67</v>
          </cell>
        </row>
        <row r="2509">
          <cell r="A2509" t="str">
            <v>73955/002</v>
          </cell>
          <cell r="B2509" t="str">
            <v>EMASSAMENTO COM MASSA LATEX PVA PARA AMBIENTES INTERNOS, DUAS DEMAOS</v>
          </cell>
          <cell r="C2509" t="str">
            <v>M2</v>
          </cell>
          <cell r="D2509">
            <v>7.34</v>
          </cell>
        </row>
        <row r="2510">
          <cell r="A2510">
            <v>73999</v>
          </cell>
          <cell r="B2510" t="str">
            <v>CAIACAO</v>
          </cell>
          <cell r="C2510"/>
          <cell r="D2510"/>
        </row>
        <row r="2511">
          <cell r="A2511" t="str">
            <v>73999/001</v>
          </cell>
          <cell r="B2511" t="str">
            <v>PINTURA COM CAL, EM PAREDES INTERNAS, TRES DEMAOS, INCLUSO OLEO DE LINHACA</v>
          </cell>
          <cell r="C2511" t="str">
            <v>M2</v>
          </cell>
          <cell r="D2511">
            <v>3.52</v>
          </cell>
        </row>
        <row r="2512">
          <cell r="A2512">
            <v>74133</v>
          </cell>
          <cell r="B2512" t="str">
            <v>EMASSAMENTO P/PINTURA OLEO/ESMALTE</v>
          </cell>
          <cell r="C2512"/>
          <cell r="D2512"/>
        </row>
        <row r="2513">
          <cell r="A2513" t="str">
            <v>74133/001</v>
          </cell>
          <cell r="B2513" t="str">
            <v>EMASSAMENTO COM MASA A BASE OLEO EM PAREDES, UMA DEMAO</v>
          </cell>
          <cell r="C2513" t="str">
            <v>M2</v>
          </cell>
          <cell r="D2513">
            <v>7.75</v>
          </cell>
        </row>
        <row r="2514">
          <cell r="A2514" t="str">
            <v>74133/002</v>
          </cell>
          <cell r="B2514" t="str">
            <v>EMASSAMENTO COM MASA A BASE OLEO EM PAREDES, DUAS DEMAOS</v>
          </cell>
          <cell r="C2514" t="str">
            <v>M2</v>
          </cell>
          <cell r="D2514">
            <v>9.6999999999999993</v>
          </cell>
        </row>
        <row r="2515">
          <cell r="A2515">
            <v>74134</v>
          </cell>
          <cell r="B2515" t="str">
            <v>EMASSAMENTO P/PINTURA ACRILICA</v>
          </cell>
          <cell r="C2515"/>
          <cell r="D2515"/>
        </row>
        <row r="2516">
          <cell r="A2516" t="str">
            <v>74134/001</v>
          </cell>
          <cell r="B2516" t="str">
            <v>EMASSAMENTO COM MASSA ACRILICA PARA AMBIENTES INTERNOS/EXTERNOS, UMA DEMAO</v>
          </cell>
          <cell r="C2516" t="str">
            <v>M2</v>
          </cell>
          <cell r="D2516">
            <v>4.7699999999999996</v>
          </cell>
        </row>
        <row r="2517">
          <cell r="A2517" t="str">
            <v>74134/002</v>
          </cell>
          <cell r="B2517" t="str">
            <v>EMASSAMENTO COM MASSA ACRILICA PARA AMBIENTES INTERNOS/EXTERNOS, DUASDEMAOS</v>
          </cell>
          <cell r="C2517" t="str">
            <v>M2</v>
          </cell>
          <cell r="D2517">
            <v>9.42</v>
          </cell>
        </row>
        <row r="2518">
          <cell r="A2518">
            <v>74233</v>
          </cell>
          <cell r="B2518" t="str">
            <v>PINTURA C/FUNDO SELADOR ACRILICO</v>
          </cell>
          <cell r="C2518"/>
          <cell r="D2518"/>
        </row>
        <row r="2519">
          <cell r="A2519" t="str">
            <v>74233/001</v>
          </cell>
          <cell r="B2519" t="str">
            <v>FUNDO SELADOR ACRILICO AMBIENTES INTERNOS/EXTERNOS, UMA DEMAO</v>
          </cell>
          <cell r="C2519" t="str">
            <v>M2</v>
          </cell>
          <cell r="D2519">
            <v>3.13</v>
          </cell>
        </row>
        <row r="2520">
          <cell r="A2520">
            <v>157</v>
          </cell>
          <cell r="B2520" t="str">
            <v>PINTURA EM MADEIRA</v>
          </cell>
          <cell r="C2520"/>
          <cell r="D2520"/>
        </row>
        <row r="2521">
          <cell r="A2521">
            <v>6081</v>
          </cell>
          <cell r="B2521" t="str">
            <v>PINTURA EM VERNIZ POLIURETANO BRILHANTE EM MADEIRA, TRES DEMAOS</v>
          </cell>
          <cell r="C2521" t="str">
            <v>M2</v>
          </cell>
          <cell r="D2521">
            <v>9.59</v>
          </cell>
        </row>
        <row r="2522">
          <cell r="A2522">
            <v>6082</v>
          </cell>
          <cell r="B2522" t="str">
            <v>PINTURA EM VERNIZ SINTETICO BRILHANTE EM MADEIRA, TRES DEMAOS</v>
          </cell>
          <cell r="C2522" t="str">
            <v>M2</v>
          </cell>
          <cell r="D2522">
            <v>9.4700000000000006</v>
          </cell>
        </row>
        <row r="2523">
          <cell r="A2523">
            <v>73739</v>
          </cell>
          <cell r="B2523" t="str">
            <v>PINTURA ESMALTE</v>
          </cell>
          <cell r="C2523"/>
          <cell r="D2523"/>
        </row>
        <row r="2524">
          <cell r="A2524" t="str">
            <v>73739/001</v>
          </cell>
          <cell r="B2524" t="str">
            <v>PINTURA ESMALTE ACETINADO EM MADEIRA, DUAS DEMAOS</v>
          </cell>
          <cell r="C2524" t="str">
            <v>M2</v>
          </cell>
          <cell r="D2524">
            <v>9.58</v>
          </cell>
        </row>
        <row r="2525">
          <cell r="A2525">
            <v>73832</v>
          </cell>
          <cell r="B2525" t="str">
            <v>EMASSAMENTO MADEIRA</v>
          </cell>
          <cell r="C2525"/>
          <cell r="D2525"/>
        </row>
        <row r="2526">
          <cell r="A2526" t="str">
            <v>73832/001</v>
          </cell>
          <cell r="B2526" t="str">
            <v>EMASSAMENTO MASSA BASE A OLEO EM MADEIRA, DUAS DEMAOS</v>
          </cell>
          <cell r="C2526" t="str">
            <v>M2</v>
          </cell>
          <cell r="D2526">
            <v>9.35</v>
          </cell>
        </row>
        <row r="2527">
          <cell r="A2527">
            <v>74065</v>
          </cell>
          <cell r="B2527" t="str">
            <v>PINTURA ESMALTE ACETINADO 2 DEMAOS APARELHADA P/MADEIRA</v>
          </cell>
          <cell r="C2527"/>
          <cell r="D2527"/>
        </row>
        <row r="2528">
          <cell r="A2528" t="str">
            <v>74065/001</v>
          </cell>
          <cell r="B2528" t="str">
            <v>PINTURA ESMALTE FOSCO PARA MADEIRA, DUAS DEMAOS, INCLUSO APARELHAMENTOCOM FUNDO NIVELADOR BRANCO FOSCO</v>
          </cell>
          <cell r="C2528" t="str">
            <v>M2</v>
          </cell>
          <cell r="D2528">
            <v>14.35</v>
          </cell>
        </row>
        <row r="2529">
          <cell r="A2529" t="str">
            <v>74065/002</v>
          </cell>
          <cell r="B2529" t="str">
            <v>PINTURA ESMALTE ACETINADO PARA MADEIRA, DUAS DEMAOS, INCLUSO APARELHAMENTO COM FUNDO NIVELADOR BRANCO FOSCO</v>
          </cell>
          <cell r="C2529" t="str">
            <v>M2</v>
          </cell>
          <cell r="D2529">
            <v>14.23</v>
          </cell>
        </row>
        <row r="2530">
          <cell r="A2530" t="str">
            <v>74065/003</v>
          </cell>
          <cell r="B2530" t="str">
            <v>PINTURA ESMALTE BRILHANTE PARA MADEIRA, DUAS DEMAOS, INCLUSO APARELHAMENTO COM FUNDO NIVELADOR BRANCO FOSCO</v>
          </cell>
          <cell r="C2530" t="str">
            <v>M2</v>
          </cell>
          <cell r="D2530">
            <v>13.96</v>
          </cell>
        </row>
        <row r="2531">
          <cell r="A2531">
            <v>158</v>
          </cell>
          <cell r="B2531" t="str">
            <v>PINTURA PARA METAL</v>
          </cell>
          <cell r="C2531"/>
          <cell r="D2531"/>
        </row>
        <row r="2532">
          <cell r="A2532">
            <v>6067</v>
          </cell>
          <cell r="B2532" t="str">
            <v>PINTURA ESMALTE 2 DEMAOS C/1 DEMAO ZARCAO P/ESQUADRIA FERRO</v>
          </cell>
          <cell r="C2532" t="str">
            <v>M2</v>
          </cell>
          <cell r="D2532">
            <v>18.25</v>
          </cell>
        </row>
        <row r="2533">
          <cell r="A2533">
            <v>72127</v>
          </cell>
          <cell r="B2533" t="str">
            <v>RASPAGEM DE PINTURA A BASE OLEO</v>
          </cell>
          <cell r="C2533" t="str">
            <v>M2</v>
          </cell>
          <cell r="D2533">
            <v>3.43</v>
          </cell>
        </row>
        <row r="2534">
          <cell r="A2534">
            <v>73656</v>
          </cell>
          <cell r="B2534" t="str">
            <v>JATEAMENTO COMERCIAL COM AREIA EM ESTRUTURA DE ACO CARBONO</v>
          </cell>
          <cell r="C2534" t="str">
            <v>M2</v>
          </cell>
          <cell r="D2534">
            <v>6.02</v>
          </cell>
        </row>
        <row r="2535">
          <cell r="A2535">
            <v>73696</v>
          </cell>
          <cell r="B2535" t="str">
            <v>REMOCAO DE PINTURA A BASE OLEO OU ESMALTE,</v>
          </cell>
          <cell r="C2535" t="str">
            <v>M2</v>
          </cell>
          <cell r="D2535">
            <v>5.69</v>
          </cell>
        </row>
        <row r="2536">
          <cell r="A2536">
            <v>73794</v>
          </cell>
          <cell r="B2536" t="str">
            <v>PINTURA EM FERRO, SOBRE BASE ANTI-CORROSIVA, EM DUAS DEMAOS</v>
          </cell>
          <cell r="C2536"/>
          <cell r="D2536"/>
        </row>
        <row r="2537">
          <cell r="A2537" t="str">
            <v>73794/001</v>
          </cell>
          <cell r="B2537" t="str">
            <v>PINTURA COM TINTA GRAFITE ESMALTE EM FERRO</v>
          </cell>
          <cell r="C2537" t="str">
            <v>M2</v>
          </cell>
          <cell r="D2537">
            <v>15.31</v>
          </cell>
        </row>
        <row r="2538">
          <cell r="A2538">
            <v>73865</v>
          </cell>
          <cell r="B2538" t="str">
            <v>PRIMER EPOXI</v>
          </cell>
          <cell r="C2538"/>
          <cell r="D2538"/>
        </row>
        <row r="2539">
          <cell r="A2539" t="str">
            <v>73865/001</v>
          </cell>
          <cell r="B2539" t="str">
            <v>PINTURA EM PRIMER EPOXI EM ESTRUTURA DE ACO CARBONO APLICADO A REVOLVER, UMA DEMAO, ESPESSURA 25MICRA</v>
          </cell>
          <cell r="C2539" t="str">
            <v>M2</v>
          </cell>
          <cell r="D2539">
            <v>6.62</v>
          </cell>
        </row>
        <row r="2540">
          <cell r="A2540">
            <v>73924</v>
          </cell>
          <cell r="B2540" t="str">
            <v>PINTURA ESMALTE</v>
          </cell>
          <cell r="C2540"/>
          <cell r="D2540"/>
        </row>
        <row r="2541">
          <cell r="A2541" t="str">
            <v>73924/001</v>
          </cell>
          <cell r="B2541" t="str">
            <v>PINTURA ESMALTE BRILHANTE, DUAS DEMAOS, PARA FERRO</v>
          </cell>
          <cell r="C2541" t="str">
            <v>M2</v>
          </cell>
          <cell r="D2541">
            <v>15.48</v>
          </cell>
        </row>
        <row r="2542">
          <cell r="A2542" t="str">
            <v>73924/002</v>
          </cell>
          <cell r="B2542" t="str">
            <v>PINTURA ESMALTE ACETINADO, DUAS DEMAOS, PARA FERRO</v>
          </cell>
          <cell r="C2542" t="str">
            <v>M2</v>
          </cell>
          <cell r="D2542">
            <v>15.75</v>
          </cell>
        </row>
        <row r="2543">
          <cell r="A2543" t="str">
            <v>73924/003</v>
          </cell>
          <cell r="B2543" t="str">
            <v>PINTURA ESMALTE FOSCO, DUAS DEMAOS, PARA FERRO</v>
          </cell>
          <cell r="C2543" t="str">
            <v>M2</v>
          </cell>
          <cell r="D2543">
            <v>15.87</v>
          </cell>
        </row>
        <row r="2544">
          <cell r="A2544">
            <v>74064</v>
          </cell>
          <cell r="B2544" t="str">
            <v>PINTURA FUNDO OXIDO FERRO/ZARCAO 1 DEMAO P/FERRO</v>
          </cell>
          <cell r="C2544"/>
          <cell r="D2544"/>
        </row>
        <row r="2545">
          <cell r="A2545" t="str">
            <v>74064/001</v>
          </cell>
          <cell r="B2545" t="str">
            <v>PINTURA FUNDO OXIDO DE FERRO/ZARCAO, DUAS DEMAOS, PARA FERRO</v>
          </cell>
          <cell r="C2545" t="str">
            <v>M2</v>
          </cell>
          <cell r="D2545">
            <v>10.87</v>
          </cell>
        </row>
        <row r="2546">
          <cell r="A2546" t="str">
            <v>74064/002</v>
          </cell>
          <cell r="B2546" t="str">
            <v>PINTURA FUNDO OXIDO DE FERRO/ZARCAO, UMA DEMAO, PARA FERRO</v>
          </cell>
          <cell r="C2546" t="str">
            <v>M2</v>
          </cell>
          <cell r="D2546">
            <v>6.83</v>
          </cell>
        </row>
        <row r="2547">
          <cell r="A2547">
            <v>74145</v>
          </cell>
          <cell r="B2547" t="str">
            <v>PINTURA DE PECAS METALICAS A REVOLVER(AR-COMPRIMIDO)</v>
          </cell>
          <cell r="C2547"/>
          <cell r="D2547"/>
        </row>
        <row r="2548">
          <cell r="A2548" t="str">
            <v>74145/001</v>
          </cell>
          <cell r="B2548" t="str">
            <v>PINTURA EM ESMALTE SINTETICO EM PECAS METALICAS UTILIZANDO REVOLVER/COMPRESSOR, DUAS DEMAOS, INCLUSO UMA DEMAO FUNDO OXIDO DE FERRO/ZARCAO</v>
          </cell>
          <cell r="C2548" t="str">
            <v>M2</v>
          </cell>
          <cell r="D2548">
            <v>10.46</v>
          </cell>
        </row>
        <row r="2549">
          <cell r="A2549">
            <v>159</v>
          </cell>
          <cell r="B2549" t="str">
            <v>VERNIZ</v>
          </cell>
          <cell r="C2549"/>
          <cell r="D2549"/>
        </row>
        <row r="2550">
          <cell r="A2550">
            <v>40905</v>
          </cell>
          <cell r="B2550" t="str">
            <v>PINTURA VERNIZ EM FORRO DE MADEIRA, DUAS DEMAOS</v>
          </cell>
          <cell r="C2550" t="str">
            <v>M2</v>
          </cell>
          <cell r="D2550">
            <v>9.44</v>
          </cell>
        </row>
        <row r="2551">
          <cell r="A2551">
            <v>73966</v>
          </cell>
          <cell r="B2551" t="str">
            <v>ENVERNIZAMENTO E ENCERAMENTO DE MADEIRA E CONCRETO</v>
          </cell>
          <cell r="C2551"/>
          <cell r="D2551"/>
        </row>
        <row r="2552">
          <cell r="A2552" t="str">
            <v>73966/001</v>
          </cell>
          <cell r="B2552" t="str">
            <v>PINTURA VERNIZ SINTETICO BRILHANTE EM SUPERFICIE DE CONCRETO OU TIJOLOAPARENTE, DUAS DEMAOS</v>
          </cell>
          <cell r="C2552" t="str">
            <v>M2</v>
          </cell>
          <cell r="D2552">
            <v>4.93</v>
          </cell>
        </row>
        <row r="2553">
          <cell r="A2553" t="str">
            <v>73966/002</v>
          </cell>
          <cell r="B2553" t="str">
            <v>PINTURA VERNIZ ACRILICO INCOLOR EM SUPERFICIE DE CONCRETO OU TIJOLO APARENTE, TRES DEMAOS</v>
          </cell>
          <cell r="C2553" t="str">
            <v>M2</v>
          </cell>
          <cell r="D2553">
            <v>8.32</v>
          </cell>
        </row>
        <row r="2554">
          <cell r="A2554" t="str">
            <v>73966/003</v>
          </cell>
          <cell r="B2554" t="str">
            <v>PINTURA VERNIZ POLIURETANO BRILHANTE INCOLOR EM CONCRETO APICOADO, TRES DEMAOS</v>
          </cell>
          <cell r="C2554" t="str">
            <v>M2</v>
          </cell>
          <cell r="D2554">
            <v>16.63</v>
          </cell>
        </row>
        <row r="2555">
          <cell r="A2555">
            <v>160</v>
          </cell>
          <cell r="B2555" t="str">
            <v>PINTURA IMUNIZANTE</v>
          </cell>
          <cell r="C2555"/>
          <cell r="D2555"/>
        </row>
        <row r="2556">
          <cell r="A2556">
            <v>74109</v>
          </cell>
          <cell r="B2556" t="str">
            <v>PINTURA IMUNIZANTE</v>
          </cell>
          <cell r="C2556"/>
          <cell r="D2556"/>
        </row>
        <row r="2557">
          <cell r="A2557" t="str">
            <v>74109/001</v>
          </cell>
          <cell r="B2557" t="str">
            <v>PINTURA IMUNIZANTE PARA MADEIRA, DUAS DEMAOS</v>
          </cell>
          <cell r="C2557" t="str">
            <v>M2</v>
          </cell>
          <cell r="D2557">
            <v>11.8</v>
          </cell>
        </row>
        <row r="2558">
          <cell r="A2558">
            <v>161</v>
          </cell>
          <cell r="B2558" t="str">
            <v>PINTURA PARA PISO</v>
          </cell>
          <cell r="C2558"/>
          <cell r="D2558"/>
        </row>
        <row r="2559">
          <cell r="A2559">
            <v>41595</v>
          </cell>
          <cell r="B2559" t="str">
            <v>DEMARCACAO COM TINTA ACRILICA PARA PISOS DE FAIXAS EM QUADRA POLIESPORTIVA</v>
          </cell>
          <cell r="C2559" t="str">
            <v>M</v>
          </cell>
          <cell r="D2559">
            <v>4.68</v>
          </cell>
        </row>
        <row r="2560">
          <cell r="A2560">
            <v>73978</v>
          </cell>
          <cell r="B2560" t="str">
            <v>PINTURAS IMPERMEABILIZANTES</v>
          </cell>
          <cell r="C2560"/>
          <cell r="D2560"/>
        </row>
        <row r="2561">
          <cell r="A2561" t="str">
            <v>73978/001</v>
          </cell>
          <cell r="B2561" t="str">
            <v>PINTURA HIDROFUGANTE COM SOLUCAO DE SILICONE, PARA APLICACAO EM TIJOLOS E CONCRETO APARENTE, UMA DEMAO</v>
          </cell>
          <cell r="C2561" t="str">
            <v>M2</v>
          </cell>
          <cell r="D2561">
            <v>8.99</v>
          </cell>
        </row>
        <row r="2562">
          <cell r="A2562">
            <v>74245</v>
          </cell>
          <cell r="B2562" t="str">
            <v>PINTURA EM PISO DE CONCRETO COM TINTA ACRILICA</v>
          </cell>
          <cell r="C2562"/>
          <cell r="D2562"/>
        </row>
        <row r="2563">
          <cell r="A2563" t="str">
            <v>74245/001</v>
          </cell>
          <cell r="B2563" t="str">
            <v>PINTURA COM TINTA ACRILICA PARA PISOS EM QUADRAS POLIESPORTIVAS</v>
          </cell>
          <cell r="C2563" t="str">
            <v>M2</v>
          </cell>
          <cell r="D2563">
            <v>6.13</v>
          </cell>
        </row>
        <row r="2564">
          <cell r="A2564" t="str">
            <v>PISO</v>
          </cell>
          <cell r="B2564" t="str">
            <v>PISOS</v>
          </cell>
          <cell r="C2564"/>
          <cell r="D2564"/>
        </row>
        <row r="2565">
          <cell r="A2565">
            <v>111</v>
          </cell>
          <cell r="B2565" t="str">
            <v>PISO CIMENTADO</v>
          </cell>
          <cell r="C2565"/>
          <cell r="D2565"/>
        </row>
        <row r="2566">
          <cell r="A2566">
            <v>73675</v>
          </cell>
          <cell r="B2566" t="str">
            <v>PISO RUSTICO EM CONCRETO, ESPESSURA 7CM, COM JUNTAS EM MADEIRA</v>
          </cell>
          <cell r="C2566" t="str">
            <v>M2</v>
          </cell>
          <cell r="D2566">
            <v>42.24</v>
          </cell>
        </row>
        <row r="2567">
          <cell r="A2567">
            <v>73676</v>
          </cell>
          <cell r="B2567" t="str">
            <v>PISO CIMENTADO LISO COM PO XADREZ, ESPESSURA 1,5CM, INCLUSO JUNTAS DEDILATACAO PLASTICA</v>
          </cell>
          <cell r="C2567" t="str">
            <v>M2</v>
          </cell>
          <cell r="D2567">
            <v>26.58</v>
          </cell>
        </row>
        <row r="2568">
          <cell r="A2568">
            <v>73922</v>
          </cell>
          <cell r="B2568" t="str">
            <v>CIMENTADO LISO DESEMPENADO E=2,0CM CIMENTO/AREIA 1:3</v>
          </cell>
          <cell r="C2568"/>
          <cell r="D2568"/>
        </row>
        <row r="2569">
          <cell r="A2569" t="str">
            <v>73922/001</v>
          </cell>
          <cell r="B2569" t="str">
            <v>PISO CIMENTADO LISO DESEMPENADO, TRACO 1:3 (CIMENTO E AREIA), ESPESSURA 3,5CM, PREPARO MANUAL</v>
          </cell>
          <cell r="C2569" t="str">
            <v>M2</v>
          </cell>
          <cell r="D2569">
            <v>27.36</v>
          </cell>
        </row>
        <row r="2570">
          <cell r="A2570" t="str">
            <v>73922/002</v>
          </cell>
          <cell r="B2570" t="str">
            <v>PISO CIMENTADO LISO DESEMPENADO, TRACO 1:4 (CIMENTO E AREIA), ESPESSURA 2,5CM, PREPARO MANUAL</v>
          </cell>
          <cell r="C2570" t="str">
            <v>M2</v>
          </cell>
          <cell r="D2570">
            <v>22.94</v>
          </cell>
        </row>
        <row r="2571">
          <cell r="A2571" t="str">
            <v>73922/003</v>
          </cell>
          <cell r="B2571" t="str">
            <v>PISO CIMENTADO LISO DESEMPENADO, TRACO 1:3 (CIMENTO E AREIA), ESPESSURA 2,0CM, PREPARO MANUAL</v>
          </cell>
          <cell r="C2571" t="str">
            <v>M2</v>
          </cell>
          <cell r="D2571">
            <v>22.43</v>
          </cell>
        </row>
        <row r="2572">
          <cell r="A2572" t="str">
            <v>73922/004</v>
          </cell>
          <cell r="B2572" t="str">
            <v>PISO CIMENTADO LISO DESEMPENADO, TRACO 1:4 (CIMENTO E AREIA), ESPESSURA 2,0CM, PREPARO MANUAL</v>
          </cell>
          <cell r="C2572" t="str">
            <v>M2</v>
          </cell>
          <cell r="D2572">
            <v>21.52</v>
          </cell>
        </row>
        <row r="2573">
          <cell r="A2573" t="str">
            <v>73922/005</v>
          </cell>
          <cell r="B2573" t="str">
            <v>PISO CIMENTADO LISO DESEMPENADO, TRACO 1:3 (CIMENTO E AREIA), ESPESSURA 3,0CM, PREPARO MANUAL</v>
          </cell>
          <cell r="C2573" t="str">
            <v>M2</v>
          </cell>
          <cell r="D2573">
            <v>25.72</v>
          </cell>
        </row>
        <row r="2574">
          <cell r="A2574">
            <v>73923</v>
          </cell>
          <cell r="B2574" t="str">
            <v>CIMENTADO RUSTICO E=1,5CM CIMENTO/AREIA 1:4</v>
          </cell>
          <cell r="C2574"/>
          <cell r="D2574"/>
        </row>
        <row r="2575">
          <cell r="A2575" t="str">
            <v>73923/001</v>
          </cell>
          <cell r="B2575" t="str">
            <v>PISO CIMENTADO RUSTICO TRACO 1:4 (CIMENTO E AREIA), ESPESSURA 2,0CM, PREPARO MANUAL</v>
          </cell>
          <cell r="C2575" t="str">
            <v>M2</v>
          </cell>
          <cell r="D2575">
            <v>19.14</v>
          </cell>
        </row>
        <row r="2576">
          <cell r="A2576" t="str">
            <v>73923/002</v>
          </cell>
          <cell r="B2576" t="str">
            <v>PISO CIMENTADO RUSTICO TRACO 1:4 (CIMENTO E AREIA), ESPESSURA 3,0CM, PREPARO MANUAL</v>
          </cell>
          <cell r="C2576" t="str">
            <v>M2</v>
          </cell>
          <cell r="D2576">
            <v>21.97</v>
          </cell>
        </row>
        <row r="2577">
          <cell r="A2577" t="str">
            <v>73923/003</v>
          </cell>
          <cell r="B2577" t="str">
            <v>PISO CIMENTADO RUSTICO TRACO 1:3 (CIMENTO E AREIA), ESPESSURA 2,0CM, INCLUSO FRISO ANTI-DERRAPANTE, PREPARO MANUAL</v>
          </cell>
          <cell r="C2577" t="str">
            <v>M2</v>
          </cell>
          <cell r="D2577">
            <v>21.52</v>
          </cell>
        </row>
        <row r="2578">
          <cell r="A2578">
            <v>73974</v>
          </cell>
          <cell r="B2578" t="str">
            <v>PISO CIMENTADO RUSTICO</v>
          </cell>
          <cell r="C2578"/>
          <cell r="D2578"/>
        </row>
        <row r="2579">
          <cell r="A2579" t="str">
            <v>73974/001</v>
          </cell>
          <cell r="B2579" t="str">
            <v>PISO CIMENTADO RUSTICO TRACO 1:3 (CIMENTO E AREIA), ESPESSURA 2,0CM, PREPARO MANUAL</v>
          </cell>
          <cell r="C2579" t="str">
            <v>M2</v>
          </cell>
          <cell r="D2579">
            <v>19.61</v>
          </cell>
        </row>
        <row r="2580">
          <cell r="A2580">
            <v>73991</v>
          </cell>
          <cell r="B2580" t="str">
            <v>PISO CIMENTADO LISO C/ IMPERMEABILIZANTE</v>
          </cell>
          <cell r="C2580"/>
          <cell r="D2580"/>
        </row>
        <row r="2581">
          <cell r="A2581" t="str">
            <v>73991/001</v>
          </cell>
          <cell r="B2581" t="str">
            <v>PISO CIMENTADO LISO (QUEIMADO), TRACO 1:4 (CIMENTO E AREIA), ESPESSURA1,5CM, PREPARO MANUAL, INCLUSO ADITIVO IMPERMEABILIZANTE</v>
          </cell>
          <cell r="C2581" t="str">
            <v>M2</v>
          </cell>
          <cell r="D2581">
            <v>21.77</v>
          </cell>
        </row>
        <row r="2582">
          <cell r="A2582" t="str">
            <v>73991/002</v>
          </cell>
          <cell r="B2582" t="str">
            <v>PISO CIMENTADO LISO (QUEIMADO), TRACO 1:3 (CIMENTO E AREIA), ESPESSURA1,5CM, PREPARO MANUAL</v>
          </cell>
          <cell r="C2582" t="str">
            <v>M2</v>
          </cell>
          <cell r="D2582">
            <v>20.170000000000002</v>
          </cell>
        </row>
        <row r="2583">
          <cell r="A2583" t="str">
            <v>73991/003</v>
          </cell>
          <cell r="B2583" t="str">
            <v>PISO CIMENTADO LISO (QUEIMADO), TRACO 1:3 (CIMENTO E AREIA), ESPESSURA3,0CM, PREPARO MECANICO, INCLUSO ADITIVO IMPERMEABILIZANTE</v>
          </cell>
          <cell r="C2583" t="str">
            <v>M2</v>
          </cell>
          <cell r="D2583">
            <v>28.45</v>
          </cell>
        </row>
        <row r="2584">
          <cell r="A2584" t="str">
            <v>73991/004</v>
          </cell>
          <cell r="B2584" t="str">
            <v>PISO CIMENTADO LISO (QUEIMADO), TRACO 1:3 (CIMENTO E AREIA), ESPESSURA1,5 CM, PREPARO MECANICO, INCLUSO ADITIVO IMPERMEABILIZANTE</v>
          </cell>
          <cell r="C2584" t="str">
            <v>M2</v>
          </cell>
          <cell r="D2584">
            <v>20.440000000000001</v>
          </cell>
        </row>
        <row r="2585">
          <cell r="A2585">
            <v>74079</v>
          </cell>
          <cell r="B2585" t="str">
            <v>CIMENTADO LISO QUEIMADO E=2CM C/JUNTA BATIDA CIM/AREIA 1:3</v>
          </cell>
          <cell r="C2585"/>
          <cell r="D2585"/>
        </row>
        <row r="2586">
          <cell r="A2586" t="str">
            <v>74079/001</v>
          </cell>
          <cell r="B2586" t="str">
            <v>PISO CIMENTADO LISO (QUEIMADO) TRACO 1:4 (CIMENTO E AREIA), ESPESSURA2,0CM, PREPARO MANUAL, INCLUSO JUNTAS DE DILATACAO</v>
          </cell>
          <cell r="C2586" t="str">
            <v>M2</v>
          </cell>
          <cell r="D2586">
            <v>28.37</v>
          </cell>
        </row>
        <row r="2587">
          <cell r="A2587" t="str">
            <v>74079/002</v>
          </cell>
          <cell r="B2587" t="str">
            <v>CIMENTADO LISO QUEIMADO E=2CM C/JUNTA BATIDA CIM/AREIA 1:3</v>
          </cell>
          <cell r="C2587" t="str">
            <v>M2</v>
          </cell>
          <cell r="D2587">
            <v>28.42</v>
          </cell>
        </row>
        <row r="2588">
          <cell r="A2588">
            <v>76447</v>
          </cell>
          <cell r="B2588" t="str">
            <v>PISO CIMENTADO LISO</v>
          </cell>
          <cell r="C2588"/>
          <cell r="D2588"/>
        </row>
        <row r="2589">
          <cell r="A2589" t="str">
            <v>76447/001</v>
          </cell>
          <cell r="B2589" t="str">
            <v>PISO CIMENTADO LISO C/CIM/AREIA MEDIA PENEIRADA 1:3 E=2,5CM PREPARO C/BETONEIRA</v>
          </cell>
          <cell r="C2589" t="str">
            <v>M2</v>
          </cell>
          <cell r="D2589">
            <v>23.48</v>
          </cell>
        </row>
        <row r="2590">
          <cell r="A2590">
            <v>76448</v>
          </cell>
          <cell r="B2590" t="str">
            <v>CIMENTADO RUSTICO E=1,5CM CIMENTO/AREIA 1:4</v>
          </cell>
          <cell r="C2590"/>
          <cell r="D2590"/>
        </row>
        <row r="2591">
          <cell r="A2591" t="str">
            <v>76448/001</v>
          </cell>
          <cell r="B2591" t="str">
            <v>CIMENTADO RUSTICO E=1,5CM, COM ARGAMASSA CIMENTO/AREIA 1:4, PREPARO MANUAL</v>
          </cell>
          <cell r="C2591" t="str">
            <v>M2</v>
          </cell>
          <cell r="D2591">
            <v>17.73</v>
          </cell>
        </row>
        <row r="2592">
          <cell r="A2592" t="str">
            <v>76448/002</v>
          </cell>
          <cell r="B2592" t="str">
            <v>CIMENTADO RUSTICO E=3,5CM, COM ARGAMASSA CIMENTO/AREIA 1:4, PREPARO MANUAL</v>
          </cell>
          <cell r="C2592" t="str">
            <v>M2</v>
          </cell>
          <cell r="D2592">
            <v>23.39</v>
          </cell>
        </row>
        <row r="2593">
          <cell r="A2593" t="str">
            <v>76448/003</v>
          </cell>
          <cell r="B2593" t="str">
            <v>CIMENTADO RUSTICO E=2,5CM, COM ARGAMASSA CIMENTO/AREIA 1:4, PREPARO MANUAL</v>
          </cell>
          <cell r="C2593" t="str">
            <v>M2</v>
          </cell>
          <cell r="D2593">
            <v>20.56</v>
          </cell>
        </row>
        <row r="2594">
          <cell r="A2594">
            <v>112</v>
          </cell>
          <cell r="B2594" t="str">
            <v>PISO DE MADEIRA</v>
          </cell>
          <cell r="C2594"/>
          <cell r="D2594"/>
        </row>
        <row r="2595">
          <cell r="A2595">
            <v>72191</v>
          </cell>
          <cell r="B2595" t="str">
            <v>RECOLOCACAO DE TACOS DE MADEIRA, CONSIDERANDO REAPROVEITAMENTO DE MATERIAL</v>
          </cell>
          <cell r="C2595" t="str">
            <v>M2</v>
          </cell>
          <cell r="D2595">
            <v>35.6</v>
          </cell>
        </row>
        <row r="2596">
          <cell r="A2596">
            <v>72192</v>
          </cell>
          <cell r="B2596" t="str">
            <v>RECOLOCACAO DE ASSOALHO DE MADEIRA, CONSIDERANDO REAPROVEITAMENTO DO MATERIAL</v>
          </cell>
          <cell r="C2596" t="str">
            <v>M2</v>
          </cell>
          <cell r="D2596">
            <v>9.6199999999999992</v>
          </cell>
        </row>
        <row r="2597">
          <cell r="A2597">
            <v>72193</v>
          </cell>
          <cell r="B2597" t="str">
            <v>RECOLOCACAO DE ASSOALHO DE MADEIRA E VIGAMENTO, CONSIDERANDO REAPROVEITAMENTO DO MATERIAL</v>
          </cell>
          <cell r="C2597" t="str">
            <v>M2</v>
          </cell>
          <cell r="D2597">
            <v>25.48</v>
          </cell>
        </row>
        <row r="2598">
          <cell r="A2598">
            <v>73655</v>
          </cell>
          <cell r="B2598" t="str">
            <v>PISO EM TABUA DE MADEIRA DE LEI 1A, ESPESSURA 2,5CM, FIXADO EM PECAS DE MADEIRA</v>
          </cell>
          <cell r="C2598" t="str">
            <v>M2</v>
          </cell>
          <cell r="D2598">
            <v>82.62</v>
          </cell>
        </row>
        <row r="2599">
          <cell r="A2599">
            <v>73734</v>
          </cell>
          <cell r="B2599" t="str">
            <v>PISO EM MADEIRA</v>
          </cell>
          <cell r="C2599"/>
          <cell r="D2599"/>
        </row>
        <row r="2600">
          <cell r="A2600" t="str">
            <v>73734/001</v>
          </cell>
          <cell r="B2600" t="str">
            <v>PISO EM TACO DE MADEIRA 7X21CM, ASSENTADO COM ARGAMASSA TRACO 1:4 (CIMENTO E AREIA)</v>
          </cell>
          <cell r="C2600" t="str">
            <v>M2</v>
          </cell>
          <cell r="D2600">
            <v>67.73</v>
          </cell>
        </row>
        <row r="2601">
          <cell r="A2601">
            <v>113</v>
          </cell>
          <cell r="B2601" t="str">
            <v>PISO CERAMICO</v>
          </cell>
          <cell r="C2601"/>
          <cell r="D2601"/>
        </row>
        <row r="2602">
          <cell r="A2602">
            <v>6060</v>
          </cell>
          <cell r="B2602" t="str">
            <v>PISO EM CERAMICA ESMALTADA 20X30CM P/PISO, PEI-4, 1ª QUALIDADE, C/ARGCOLANTE INCL. REJUNTE C/CIMENTO BRANCO, CONSIDERANDO 5% DE PERDAS PARA A CERÂMICA</v>
          </cell>
          <cell r="C2602" t="str">
            <v>M2</v>
          </cell>
          <cell r="D2602">
            <v>23.3</v>
          </cell>
        </row>
        <row r="2603">
          <cell r="A2603">
            <v>73629</v>
          </cell>
          <cell r="B2603" t="str">
            <v>PISO EM LADRILHO HIDRAULICO 20X20CM, ASSENTADO COM ARGAMASSA COLANTE</v>
          </cell>
          <cell r="C2603" t="str">
            <v>M2</v>
          </cell>
          <cell r="D2603">
            <v>36.31</v>
          </cell>
        </row>
        <row r="2604">
          <cell r="A2604">
            <v>73829</v>
          </cell>
          <cell r="B2604" t="str">
            <v>CERAMICA P/PISO EXTRA/1A. PORTOBELLO/ELIANE/GAIL OU SIMILAR (15X15)-220307</v>
          </cell>
          <cell r="C2604"/>
          <cell r="D2604"/>
        </row>
        <row r="2605">
          <cell r="A2605" t="str">
            <v>73829/001</v>
          </cell>
          <cell r="B2605" t="str">
            <v>PISO EM CERAMICA ESMALTADA 1A PEI-V, PADRAO MEDIO, ASSENTADA COM ARGAMASSA COLANTE</v>
          </cell>
          <cell r="C2605" t="str">
            <v>M2</v>
          </cell>
          <cell r="D2605">
            <v>44.81</v>
          </cell>
        </row>
        <row r="2606">
          <cell r="A2606">
            <v>73946</v>
          </cell>
          <cell r="B2606" t="str">
            <v>PISO CERAMICO ESMALT LINHA POPULAR, ASSENT. C/ARG.COLANTE, INCL REJUNT(NAO INCLUI REGULARIZACAO DE BASE E RODAPE)</v>
          </cell>
          <cell r="C2606"/>
          <cell r="D2606"/>
        </row>
        <row r="2607">
          <cell r="A2607" t="str">
            <v>73946/001</v>
          </cell>
          <cell r="B2607" t="str">
            <v>PISO EM CERAMICA ESMALTADA LINHA POPULAR PEI-4, ASSENTADA COM ARGAMASSA COLANTE, COM REJUNTAMENTO EM CIMENTO BRANCO</v>
          </cell>
          <cell r="C2607" t="str">
            <v>M2</v>
          </cell>
          <cell r="D2607">
            <v>21.59</v>
          </cell>
        </row>
        <row r="2608">
          <cell r="A2608">
            <v>74108</v>
          </cell>
          <cell r="B2608" t="str">
            <v>PISO CERAMICO 30X30CM CIMENTO/CAL/AREIA 1:2:6 TP GRES/STO ANTONIO/TERRAGRES OU SIMILAR</v>
          </cell>
          <cell r="C2608"/>
          <cell r="D2608"/>
        </row>
        <row r="2609">
          <cell r="A2609" t="str">
            <v>74108/001</v>
          </cell>
          <cell r="B2609" t="str">
            <v>PISO CERAMICO GRES 1A PEI-4 30X30CM, ASSENTADO COM ARGAMASSA TRACO 1:4(CIMENTO E AREIA) PREPARO MANUAL, COM REJUNTE EM CIMENTO COMUM</v>
          </cell>
          <cell r="C2609" t="str">
            <v>M2</v>
          </cell>
          <cell r="D2609">
            <v>30.99</v>
          </cell>
        </row>
        <row r="2610">
          <cell r="A2610">
            <v>115</v>
          </cell>
          <cell r="B2610" t="str">
            <v>PISO DE PEDRA</v>
          </cell>
          <cell r="C2610"/>
          <cell r="D2610"/>
        </row>
        <row r="2611">
          <cell r="A2611">
            <v>73743</v>
          </cell>
          <cell r="B2611" t="str">
            <v>PISO EM PEDRA</v>
          </cell>
          <cell r="C2611"/>
          <cell r="D2611"/>
        </row>
        <row r="2612">
          <cell r="A2612" t="str">
            <v>73743/001</v>
          </cell>
          <cell r="B2612" t="str">
            <v>PISO EM PEDRA SÃO TOME 20X40CM, ASSENTADA COM ARGAMASSA DE CIMENTO E AREIA, COM REJUNTAMENTO EM CIMENTO BRANCO</v>
          </cell>
          <cell r="C2612" t="str">
            <v>M2</v>
          </cell>
          <cell r="D2612">
            <v>94.71</v>
          </cell>
        </row>
        <row r="2613">
          <cell r="A2613">
            <v>73818</v>
          </cell>
          <cell r="B2613" t="str">
            <v>PAVIMENTACAO C/PEDRISCO S/COMPACTACAO E=5CM -11209</v>
          </cell>
          <cell r="C2613"/>
          <cell r="D2613"/>
        </row>
        <row r="2614">
          <cell r="A2614" t="str">
            <v>73818/001</v>
          </cell>
          <cell r="B2614" t="str">
            <v>PAVIMENTACAO EM PEDRISCO, ESPESSURA 5CM</v>
          </cell>
          <cell r="C2614" t="str">
            <v>M2</v>
          </cell>
          <cell r="D2614">
            <v>6.57</v>
          </cell>
        </row>
        <row r="2615">
          <cell r="A2615">
            <v>73921</v>
          </cell>
          <cell r="B2615" t="str">
            <v>PISO PEDRA</v>
          </cell>
          <cell r="C2615"/>
          <cell r="D2615"/>
        </row>
        <row r="2616">
          <cell r="A2616" t="str">
            <v>73921/001</v>
          </cell>
          <cell r="B2616" t="str">
            <v>PISO EM PEDRA PORTUGUESA 50% BRANCA 50% PRETA, ASSENTADA SOBRE BASE DESAIBRO, COM REJUNTAMENTO EM CIMENTO BRANCO</v>
          </cell>
          <cell r="C2616" t="str">
            <v>M2</v>
          </cell>
          <cell r="D2616">
            <v>45.02</v>
          </cell>
        </row>
        <row r="2617">
          <cell r="A2617" t="str">
            <v>73921/002</v>
          </cell>
          <cell r="B2617" t="str">
            <v>PISO EM PEDRA ARDOSIA, 40X40CM, ESPESSURA 1CM, ASSENTADA COM ARGAMASSACOLANTE, COM REJUNTE EM CIMENTO COMUM</v>
          </cell>
          <cell r="C2617" t="str">
            <v>M2</v>
          </cell>
          <cell r="D2617">
            <v>19.57</v>
          </cell>
        </row>
        <row r="2618">
          <cell r="A2618">
            <v>73957</v>
          </cell>
          <cell r="B2618" t="str">
            <v>PISOS DE PEDRA PORTUGUESA, ARENITO E ARDOSIA</v>
          </cell>
          <cell r="C2618"/>
          <cell r="D2618"/>
        </row>
        <row r="2619">
          <cell r="A2619" t="str">
            <v>73957/001</v>
          </cell>
          <cell r="B2619" t="str">
            <v>RECOMPOSICAO DE PISO EM PEDRA PORTUGUESA, ASSENTADA SOBRE ARGAMASSA SECA TRACO 1:5 (CIMENTO E SAIBRO), COM REJUNTE EM CIMENTO COMUM, COM APROVEITAMENTO DA PEDRA</v>
          </cell>
          <cell r="C2619" t="str">
            <v>M2</v>
          </cell>
          <cell r="D2619">
            <v>38.36</v>
          </cell>
        </row>
        <row r="2620">
          <cell r="A2620">
            <v>74160</v>
          </cell>
          <cell r="B2620" t="str">
            <v>PISO EM PEDRA ARDOSIA, E = 1,00 CM</v>
          </cell>
          <cell r="C2620"/>
          <cell r="D2620"/>
        </row>
        <row r="2621">
          <cell r="A2621" t="str">
            <v>74160/001</v>
          </cell>
          <cell r="B2621" t="str">
            <v>PISO EM PEDRA ARDOSIA IRREGULAR, ESPESSURA 1CM, ASSENTADA COM ARGAMASSA TRACO 1:0,5:5 (CIMENTO, CAL E AREIA), COM REJUNTE EM CIMENTO BRANCO</v>
          </cell>
          <cell r="C2621" t="str">
            <v>M2</v>
          </cell>
          <cell r="D2621">
            <v>23.36</v>
          </cell>
        </row>
        <row r="2622">
          <cell r="A2622">
            <v>74235</v>
          </cell>
          <cell r="B2622" t="str">
            <v>PISOS DE PEDRA PORTUGUESA ARENITO E ARDOSIA</v>
          </cell>
          <cell r="C2622"/>
          <cell r="D2622"/>
        </row>
        <row r="2623">
          <cell r="A2623" t="str">
            <v>74235/001</v>
          </cell>
          <cell r="B2623" t="str">
            <v>PISO EM PEDRA PORTUGUESA 60% BRANCA 40% PRETA, ASSENTADA EM ARGAMASSATRACO 1:5 (CIMENTO E SAIBRO), INCLUSO ACERTO DO TERRENO</v>
          </cell>
          <cell r="C2623" t="str">
            <v>M2</v>
          </cell>
          <cell r="D2623">
            <v>55.01</v>
          </cell>
        </row>
        <row r="2624">
          <cell r="A2624">
            <v>116</v>
          </cell>
          <cell r="B2624" t="str">
            <v>PISO VINILICO/BORRACHA</v>
          </cell>
          <cell r="C2624"/>
          <cell r="D2624"/>
        </row>
        <row r="2625">
          <cell r="A2625">
            <v>72185</v>
          </cell>
          <cell r="B2625" t="str">
            <v>PISO VINILICO SEMIFLEXIVEL PADRAO LISO, ESPESSURA 2MM, FIXADO COM COLA</v>
          </cell>
          <cell r="C2625" t="str">
            <v>M2</v>
          </cell>
          <cell r="D2625">
            <v>41.02</v>
          </cell>
        </row>
        <row r="2626">
          <cell r="A2626">
            <v>72186</v>
          </cell>
          <cell r="B2626" t="str">
            <v>PISO VINILICO SEMIFLEXIVEL PADRAO LISO, ESPESSURA 3,2MM, FIXADO COM COLA</v>
          </cell>
          <cell r="C2626" t="str">
            <v>M2</v>
          </cell>
          <cell r="D2626">
            <v>66.150000000000006</v>
          </cell>
        </row>
        <row r="2627">
          <cell r="A2627">
            <v>72187</v>
          </cell>
          <cell r="B2627" t="str">
            <v>PISO DE BORRACHA FRISADO, ESPESSURA 7MM, ASSENTADO COM ARGAMASSA TRACO1:3 (CIMENTO E AREIA)</v>
          </cell>
          <cell r="C2627" t="str">
            <v>M2</v>
          </cell>
          <cell r="D2627">
            <v>117.46</v>
          </cell>
        </row>
        <row r="2628">
          <cell r="A2628">
            <v>72188</v>
          </cell>
          <cell r="B2628" t="str">
            <v>PISO DE BORRACHA PASTILHADO, ESPESSURA 7MM, ASSENTADO COM ARGAMASSA TRACO 1:3 (CIMENTO E AREIA)</v>
          </cell>
          <cell r="C2628" t="str">
            <v>M2</v>
          </cell>
          <cell r="D2628">
            <v>157.54</v>
          </cell>
        </row>
        <row r="2629">
          <cell r="A2629">
            <v>73876</v>
          </cell>
          <cell r="B2629" t="str">
            <v>PLURIGOMA</v>
          </cell>
          <cell r="C2629"/>
          <cell r="D2629"/>
        </row>
        <row r="2630">
          <cell r="A2630" t="str">
            <v>73876/001</v>
          </cell>
          <cell r="B2630" t="str">
            <v>PISO EM BORRACHA SINTETICA ESPESSURA 7MM, PASTILHADO, ASSENTADO EM COLA</v>
          </cell>
          <cell r="C2630" t="str">
            <v>M2</v>
          </cell>
          <cell r="D2630">
            <v>114.66</v>
          </cell>
        </row>
        <row r="2631">
          <cell r="A2631">
            <v>117</v>
          </cell>
          <cell r="B2631" t="str">
            <v>PISO DE ALTA RESISTENCIA</v>
          </cell>
          <cell r="C2631"/>
          <cell r="D2631"/>
        </row>
        <row r="2632">
          <cell r="A2632">
            <v>72136</v>
          </cell>
          <cell r="B2632" t="str">
            <v>PISO INDUSTRIAL ALTA RESISTENCIA ESPESSURA 8MM, INCLUSO JUNTAS DE DILATACAO PLASTICAS E POLIMENTO MECANIZADO</v>
          </cell>
          <cell r="C2632" t="str">
            <v>M2</v>
          </cell>
          <cell r="D2632">
            <v>42.97</v>
          </cell>
        </row>
        <row r="2633">
          <cell r="A2633">
            <v>72137</v>
          </cell>
          <cell r="B2633" t="str">
            <v>PISO INDUSTRIAL ALTA RESISTENCIA ESPESSURA 12MM, INCLUSO JUNTAS DE DILATACAO PLASTICAS E POLIMENTO MECANIZADO</v>
          </cell>
          <cell r="C2633" t="str">
            <v>M2</v>
          </cell>
          <cell r="D2633">
            <v>53.57</v>
          </cell>
        </row>
        <row r="2634">
          <cell r="A2634">
            <v>72815</v>
          </cell>
          <cell r="B2634" t="str">
            <v>PISO COM REVESTIMENTO EPOXI</v>
          </cell>
          <cell r="C2634" t="str">
            <v>M2</v>
          </cell>
          <cell r="D2634">
            <v>25.63</v>
          </cell>
        </row>
        <row r="2635">
          <cell r="A2635">
            <v>118</v>
          </cell>
          <cell r="B2635" t="str">
            <v>PISO GRANILITE/MARMORITE</v>
          </cell>
          <cell r="C2635"/>
          <cell r="D2635"/>
        </row>
        <row r="2636">
          <cell r="A2636">
            <v>9691</v>
          </cell>
          <cell r="B2636" t="str">
            <v>PISO EM GRANILITE BRANCO, INCLUSO JUNTAS DE DILATACAO PLASTICAS E POLIMENTO MECANIZADO</v>
          </cell>
          <cell r="C2636" t="str">
            <v>M2</v>
          </cell>
          <cell r="D2636">
            <v>56.48</v>
          </cell>
        </row>
        <row r="2637">
          <cell r="A2637">
            <v>119</v>
          </cell>
          <cell r="B2637" t="str">
            <v>PISO DE MARMORE/GRANITO</v>
          </cell>
          <cell r="C2637"/>
          <cell r="D2637"/>
        </row>
        <row r="2638">
          <cell r="A2638">
            <v>72138</v>
          </cell>
          <cell r="B2638" t="str">
            <v>PISO EM GRANITO BRANCO 50X50CM LEVIGADO ESPESSURA 2CM, ASSENTADO COM ARGAMASSA COLANTE DUPLA COLAGEM, COM REJUNTAMENTO EM CIMENTO BRANCO</v>
          </cell>
          <cell r="C2638" t="str">
            <v>M2</v>
          </cell>
          <cell r="D2638">
            <v>187.17</v>
          </cell>
        </row>
        <row r="2639">
          <cell r="A2639">
            <v>121</v>
          </cell>
          <cell r="B2639" t="str">
            <v>SOLEIRA DE GRANILITE, MARMORITE E OUTROS</v>
          </cell>
          <cell r="C2639"/>
          <cell r="D2639"/>
        </row>
        <row r="2640">
          <cell r="A2640">
            <v>74159</v>
          </cell>
          <cell r="B2640" t="str">
            <v>SOLEIRA DE ARDOSIA</v>
          </cell>
          <cell r="C2640"/>
          <cell r="D2640"/>
        </row>
        <row r="2641">
          <cell r="A2641" t="str">
            <v>74159/001</v>
          </cell>
          <cell r="B2641" t="str">
            <v>SOLEIRA EM ARDOSIA, LARGURA 15CM, ASSENTADA COM ARGAMASSA DE CIMENTO EAREIA</v>
          </cell>
          <cell r="C2641" t="str">
            <v>M</v>
          </cell>
          <cell r="D2641">
            <v>11.77</v>
          </cell>
        </row>
        <row r="2642">
          <cell r="A2642">
            <v>74191</v>
          </cell>
          <cell r="B2642" t="str">
            <v>SOLEIRA DE CIMENTO</v>
          </cell>
          <cell r="C2642"/>
          <cell r="D2642"/>
        </row>
        <row r="2643">
          <cell r="A2643" t="str">
            <v>74191/001</v>
          </cell>
          <cell r="B2643" t="str">
            <v>SOLEIRA DE CIMENTO ALISADO, LARGURA 15CM, COM IMPERMEABILIZANTE</v>
          </cell>
          <cell r="C2643" t="str">
            <v>M</v>
          </cell>
          <cell r="D2643">
            <v>2.33</v>
          </cell>
        </row>
        <row r="2644">
          <cell r="A2644">
            <v>74192</v>
          </cell>
          <cell r="B2644" t="str">
            <v>SOLEIRA DE MARMORITE</v>
          </cell>
          <cell r="C2644"/>
          <cell r="D2644"/>
        </row>
        <row r="2645">
          <cell r="A2645" t="str">
            <v>74192/001</v>
          </cell>
          <cell r="B2645" t="str">
            <v>SOLEIRA DE MARMORITE PRE-MOLDADA, LARGURA 15CM, ASSENTADA COM ARGAMASSA DE CIMENTO E AREIA</v>
          </cell>
          <cell r="C2645" t="str">
            <v>M</v>
          </cell>
          <cell r="D2645">
            <v>37.33</v>
          </cell>
        </row>
        <row r="2646">
          <cell r="A2646">
            <v>122</v>
          </cell>
          <cell r="B2646" t="str">
            <v>SOLEIRA DE MARMORE/GRANITO</v>
          </cell>
          <cell r="C2646"/>
          <cell r="D2646"/>
        </row>
        <row r="2647">
          <cell r="A2647">
            <v>74111</v>
          </cell>
          <cell r="B2647" t="str">
            <v>SOLEIRA MARMORE BRANCO</v>
          </cell>
          <cell r="C2647"/>
          <cell r="D2647"/>
        </row>
        <row r="2648">
          <cell r="A2648" t="str">
            <v>74111/001</v>
          </cell>
          <cell r="B2648" t="str">
            <v>SOLEIRA DE MARMORE BRANCO, LARGURA 5CM, ESPESSURA 3CM, ASSENTADA COM ARGAMASSA COLANTE</v>
          </cell>
          <cell r="C2648" t="str">
            <v>M</v>
          </cell>
          <cell r="D2648">
            <v>29.94</v>
          </cell>
        </row>
        <row r="2649">
          <cell r="A2649">
            <v>130</v>
          </cell>
          <cell r="B2649" t="str">
            <v>RODAPE DE MADEIRA</v>
          </cell>
          <cell r="C2649"/>
          <cell r="D2649"/>
        </row>
        <row r="2650">
          <cell r="A2650">
            <v>72194</v>
          </cell>
          <cell r="B2650" t="str">
            <v>RECOLOCACAO DE RODAPE DE MADEIRA E CORDAO, CONSIDERANDO REAPROVEITAMENTO DO MATERIAL</v>
          </cell>
          <cell r="C2650" t="str">
            <v>M</v>
          </cell>
          <cell r="D2650">
            <v>7.32</v>
          </cell>
        </row>
        <row r="2651">
          <cell r="A2651">
            <v>73886</v>
          </cell>
          <cell r="B2651" t="str">
            <v>RODAPES DE MADEIRA</v>
          </cell>
          <cell r="C2651"/>
          <cell r="D2651"/>
        </row>
        <row r="2652">
          <cell r="A2652" t="str">
            <v>73886/001</v>
          </cell>
          <cell r="B2652" t="str">
            <v>RODAPE EM MADEIRA, ALTURA 7CM, FIXADO EM PECAS DE MADEIRA</v>
          </cell>
          <cell r="C2652" t="str">
            <v>M</v>
          </cell>
          <cell r="D2652">
            <v>9.93</v>
          </cell>
        </row>
        <row r="2653">
          <cell r="A2653">
            <v>131</v>
          </cell>
          <cell r="B2653" t="str">
            <v>RODAPE CERAMICO</v>
          </cell>
          <cell r="C2653"/>
          <cell r="D2653"/>
        </row>
        <row r="2654">
          <cell r="A2654">
            <v>73985</v>
          </cell>
          <cell r="B2654" t="str">
            <v>RODAPE CERAMICA ESMALTADA</v>
          </cell>
          <cell r="C2654"/>
          <cell r="D2654"/>
        </row>
        <row r="2655">
          <cell r="A2655" t="str">
            <v>73985/001</v>
          </cell>
          <cell r="B2655" t="str">
            <v>RODAPE EM CERAMICA ESMALTADA LINHA POPULAR PEI-4, ASSENTADA COM ARGAMASSA FABRICADA NO LOCAL, COM REJUNTAMENTO EM CIMENTO BRANCO</v>
          </cell>
          <cell r="C2655" t="str">
            <v>M</v>
          </cell>
          <cell r="D2655">
            <v>7.03</v>
          </cell>
        </row>
        <row r="2656">
          <cell r="A2656">
            <v>164</v>
          </cell>
          <cell r="B2656" t="str">
            <v>RODAPE DE MARMORE,GRANITO,MARMORITE,GRANILITE E OUTROS</v>
          </cell>
          <cell r="C2656"/>
          <cell r="D2656"/>
        </row>
        <row r="2657">
          <cell r="A2657">
            <v>6123</v>
          </cell>
          <cell r="B2657" t="str">
            <v>RODAPE EM ARGAMASSA TRACO 1:0,5:5 (CIMENTO, CAL E AREIA), LARGURA 8CM,PREPARO MECANICO</v>
          </cell>
          <cell r="C2657" t="str">
            <v>M</v>
          </cell>
          <cell r="D2657">
            <v>7.55</v>
          </cell>
        </row>
        <row r="2658">
          <cell r="A2658">
            <v>40904</v>
          </cell>
          <cell r="B2658" t="str">
            <v>RODAPE EM PEDRA ARDOSIA, LARGURA 8CM, ASSENTADA COM ARGAMASSA DE CIMENTO, CAL E AREIA, COM REJUNTAMENTO EM CIMENTO BRANCO</v>
          </cell>
          <cell r="C2658" t="str">
            <v>ML</v>
          </cell>
          <cell r="D2658">
            <v>12.68</v>
          </cell>
        </row>
        <row r="2659">
          <cell r="A2659">
            <v>73630</v>
          </cell>
          <cell r="B2659" t="str">
            <v>RODAPE EM CONCRETO CANTO VIVO, INCLUSO POLIMENTO MECANICO</v>
          </cell>
          <cell r="C2659" t="str">
            <v>M</v>
          </cell>
          <cell r="D2659">
            <v>5.42</v>
          </cell>
        </row>
        <row r="2660">
          <cell r="A2660">
            <v>73742</v>
          </cell>
          <cell r="B2660" t="str">
            <v>RODAPE DE GRANITO</v>
          </cell>
          <cell r="C2660"/>
          <cell r="D2660"/>
        </row>
        <row r="2661">
          <cell r="A2661" t="str">
            <v>73742/001</v>
          </cell>
          <cell r="B2661" t="str">
            <v>RODAPE EM MARMORE BRANCO, ESPESSURA 7CM</v>
          </cell>
          <cell r="C2661" t="str">
            <v>M</v>
          </cell>
          <cell r="D2661">
            <v>21.39</v>
          </cell>
        </row>
        <row r="2662">
          <cell r="A2662">
            <v>73808</v>
          </cell>
          <cell r="B2662" t="str">
            <v>RODAPE DE ARGAMASSA DE ALTA RESISTENCIA DUBERTON, KORODUR OU SIMILAR,COM 10,0 CM DE ALTURA E COM ACABAMENTO RASPADO</v>
          </cell>
          <cell r="C2662"/>
          <cell r="D2662"/>
        </row>
        <row r="2663">
          <cell r="A2663" t="str">
            <v>73808/001</v>
          </cell>
          <cell r="B2663" t="str">
            <v>RODAPE EM ARGAMASSA COM AGREGADO DE ALTA RESISTENCIA, ALTURA 10CM</v>
          </cell>
          <cell r="C2663" t="str">
            <v>M</v>
          </cell>
          <cell r="D2663">
            <v>22.63</v>
          </cell>
        </row>
        <row r="2664">
          <cell r="A2664">
            <v>73850</v>
          </cell>
          <cell r="B2664" t="str">
            <v>RODAPE DE MARMORITE</v>
          </cell>
          <cell r="C2664"/>
          <cell r="D2664"/>
        </row>
        <row r="2665">
          <cell r="A2665" t="str">
            <v>73850/001</v>
          </cell>
          <cell r="B2665" t="str">
            <v>RODAPE EM MARMORITE, ALTURA 10CM</v>
          </cell>
          <cell r="C2665" t="str">
            <v>M</v>
          </cell>
          <cell r="D2665">
            <v>12.64</v>
          </cell>
        </row>
        <row r="2666">
          <cell r="A2666">
            <v>258</v>
          </cell>
          <cell r="B2666" t="str">
            <v>PISO CONCRETO</v>
          </cell>
          <cell r="C2666"/>
          <cell r="D2666"/>
        </row>
        <row r="2667">
          <cell r="A2667">
            <v>68325</v>
          </cell>
          <cell r="B2667" t="str">
            <v>PISO LAMINADO EM CONCRETO 20 MPA PREPARO MECANICO, ESPESSURA 7CM, INCLUSO SELANTE ELASTICO A BASE DE POLIURETANO</v>
          </cell>
          <cell r="C2667" t="str">
            <v>M2</v>
          </cell>
          <cell r="D2667">
            <v>35.24</v>
          </cell>
        </row>
        <row r="2668">
          <cell r="A2668">
            <v>68333</v>
          </cell>
          <cell r="B2668" t="str">
            <v>PISO EM CONCRETO DESEMPENADO PARA QUADRAS POLIESPORTIVAS PREPARO MECANICO, ESPESSURA 7CM, INCLUSO JUNTAS DE DILATACAO E LASTRO IMPERMEABILIZADO</v>
          </cell>
          <cell r="C2668" t="str">
            <v>M2</v>
          </cell>
          <cell r="D2668">
            <v>30.77</v>
          </cell>
        </row>
        <row r="2669">
          <cell r="A2669">
            <v>72182</v>
          </cell>
          <cell r="B2669" t="str">
            <v>PISO EM CONCRETO PARA QUADRAS POLIESPORTIVAS, CONCRETO PREPARO MECANICO 20MPA, ESPESSURA 7CM, INCLUSO POLIMENTO E JUNTAS EM POLIURETANO 2X2M</v>
          </cell>
          <cell r="C2669" t="str">
            <v>M2</v>
          </cell>
          <cell r="D2669">
            <v>39.119999999999997</v>
          </cell>
        </row>
        <row r="2670">
          <cell r="A2670">
            <v>72183</v>
          </cell>
          <cell r="B2670" t="str">
            <v>PISO EM CONCRETO ESTRUTURAL 20MPA PREPARO MECANICO, COM ARMACAO EM TELA SOLDADA</v>
          </cell>
          <cell r="C2670" t="str">
            <v>M2</v>
          </cell>
          <cell r="D2670">
            <v>54.66</v>
          </cell>
        </row>
        <row r="2671">
          <cell r="A2671">
            <v>72195</v>
          </cell>
          <cell r="B2671" t="str">
            <v>LAJOTA PRE-MOLDADA DE CONCRETO, ESPESSURA 7CM, COM JUNTA EM GRAMA</v>
          </cell>
          <cell r="C2671" t="str">
            <v>M2</v>
          </cell>
          <cell r="D2671">
            <v>35.869999999999997</v>
          </cell>
        </row>
        <row r="2672">
          <cell r="A2672">
            <v>72196</v>
          </cell>
          <cell r="B2672" t="str">
            <v>REBAIXAMENTO DE GUIA DE CONCRETO</v>
          </cell>
          <cell r="C2672" t="str">
            <v>M</v>
          </cell>
          <cell r="D2672">
            <v>14.3</v>
          </cell>
        </row>
        <row r="2673">
          <cell r="A2673">
            <v>74147</v>
          </cell>
          <cell r="B2673" t="str">
            <v>PISO C/BLOKRET H=8CM PRE-FABRICADO, INCLUSIVE COLCHAO AREIA H=6,0CM</v>
          </cell>
          <cell r="C2673"/>
          <cell r="D2673"/>
        </row>
        <row r="2674">
          <cell r="A2674" t="str">
            <v>74147/001</v>
          </cell>
          <cell r="B2674" t="str">
            <v>PISO EM BLOCO SEXTAVADO 30X30CM, ESPESSURA 8CM, ASSENTADO SOBRE COLCHAO DE AREIA ESPESSURA 6CM</v>
          </cell>
          <cell r="C2674" t="str">
            <v>M2</v>
          </cell>
          <cell r="D2674">
            <v>42.63</v>
          </cell>
        </row>
        <row r="2675">
          <cell r="A2675">
            <v>264</v>
          </cell>
          <cell r="B2675" t="str">
            <v>REGULARIZACAO DE CONTRA-PISOS E OUTRAS SUPERFICIES</v>
          </cell>
          <cell r="C2675"/>
          <cell r="D2675"/>
        </row>
        <row r="2676">
          <cell r="A2676">
            <v>6051</v>
          </cell>
          <cell r="B2676" t="str">
            <v>REGULARIZACAO DE PISO/BASE EM ARGAMASSA TRACO 1:0,5:5 (CIMENTO, CAL EAREIA), ESPESSURA 2,5CM, PREPARO MECANICO</v>
          </cell>
          <cell r="C2676" t="str">
            <v>M2</v>
          </cell>
          <cell r="D2676">
            <v>11.59</v>
          </cell>
        </row>
        <row r="2677">
          <cell r="A2677">
            <v>73920</v>
          </cell>
          <cell r="B2677" t="str">
            <v>PREPARACAO SUB BASE P/PAVIM EM PEDRA PORTUGUESA</v>
          </cell>
          <cell r="C2677"/>
          <cell r="D2677"/>
        </row>
        <row r="2678">
          <cell r="A2678" t="str">
            <v>73920/001</v>
          </cell>
          <cell r="B2678" t="str">
            <v>REGULARIZACAO DE PISO/BASE EM ARGAMASSA TRACO 1:3 (CIMENTO E AREIA), ESPESSURA 2,0CM, PREPARO MANUAL</v>
          </cell>
          <cell r="C2678" t="str">
            <v>M2</v>
          </cell>
          <cell r="D2678">
            <v>9.74</v>
          </cell>
        </row>
        <row r="2679">
          <cell r="A2679" t="str">
            <v>73920/002</v>
          </cell>
          <cell r="B2679" t="str">
            <v>REGULARIZACAO DE PISO/BASE EM ARGAMASSA TRACO 1:3 (CIMENTO E AREIA), ESPESSURA 3,0CM, PREPARO MANUAL</v>
          </cell>
          <cell r="C2679" t="str">
            <v>M2</v>
          </cell>
          <cell r="D2679">
            <v>13.82</v>
          </cell>
        </row>
        <row r="2680">
          <cell r="A2680" t="str">
            <v>73920/003</v>
          </cell>
          <cell r="B2680" t="str">
            <v>REGULARIZACAO DE PISO/BASE EM ARGAMASSA TRACO 1:4 (CIMENTO E AREIA), ESPESSURA 3,0CM, PREPARO MANUAL</v>
          </cell>
          <cell r="C2680" t="str">
            <v>M2</v>
          </cell>
          <cell r="D2680">
            <v>12.46</v>
          </cell>
        </row>
        <row r="2681">
          <cell r="A2681" t="str">
            <v>73920/004</v>
          </cell>
          <cell r="B2681" t="str">
            <v>REGULARIZACAO DE PISO/BASE EM ARGAMASSA TRACO 1:5 (CIMENTO E AREIA), ESPESSURA 2,0CM, PREPARO MANUAL</v>
          </cell>
          <cell r="C2681" t="str">
            <v>M2</v>
          </cell>
          <cell r="D2681">
            <v>8.19</v>
          </cell>
        </row>
        <row r="2682">
          <cell r="A2682" t="str">
            <v>73920/005</v>
          </cell>
          <cell r="B2682" t="str">
            <v>REGULARIZACAO DE PISO/BASE EM ARGAMASSA TRACO 1:5 (CIMENTO E AREIA), ESPESSURA 3,0CM, PREPARO MANUAL</v>
          </cell>
          <cell r="C2682" t="str">
            <v>M2</v>
          </cell>
          <cell r="D2682">
            <v>11.49</v>
          </cell>
        </row>
        <row r="2683">
          <cell r="A2683" t="str">
            <v>73920/006</v>
          </cell>
          <cell r="B2683" t="str">
            <v>REGULARIZACAO DE PISO/BASE EM ARGAMASSA TRACO 1:5 (CIMENTO E AREIA), ESPESSURA 5,0CM, PREPARO MANUAL</v>
          </cell>
          <cell r="C2683" t="str">
            <v>M2</v>
          </cell>
          <cell r="D2683">
            <v>19.68</v>
          </cell>
        </row>
        <row r="2684">
          <cell r="A2684">
            <v>73977</v>
          </cell>
          <cell r="B2684" t="str">
            <v>REGULARIZACAO DE BASE C/ARG. 1:3 CIM/AREIA SEM PENEIRAR</v>
          </cell>
          <cell r="C2684"/>
          <cell r="D2684"/>
        </row>
        <row r="2685">
          <cell r="A2685" t="str">
            <v>73977/001</v>
          </cell>
          <cell r="B2685" t="str">
            <v>REGULARIZACAO DE PISO/BASE EM ARGAMASSA TRACO 1:3 (CIMENTO E AREIA GROSSA SEM PENEIRAR), ESPESSURA 3,0CM, PREPARO MECANICO</v>
          </cell>
          <cell r="C2685" t="str">
            <v>M2</v>
          </cell>
          <cell r="D2685">
            <v>13.32</v>
          </cell>
        </row>
        <row r="2686">
          <cell r="A2686" t="str">
            <v>73977/002</v>
          </cell>
          <cell r="B2686" t="str">
            <v>REGULARIZACAO DE PISO/BASE EM ARGAMASSA TRACO 1:3 (CIMENTO E AREIA GROSSA SEM PENEIRAR), ESPESSURA 5,0CM, PREPARO MECANICO</v>
          </cell>
          <cell r="C2686" t="str">
            <v>M2</v>
          </cell>
          <cell r="D2686">
            <v>19.559999999999999</v>
          </cell>
        </row>
        <row r="2687">
          <cell r="A2687">
            <v>74095</v>
          </cell>
          <cell r="B2687" t="str">
            <v>ACABAMENTO DESEMPOLADO DE LAJE DE CONCRETO</v>
          </cell>
          <cell r="C2687"/>
          <cell r="D2687"/>
        </row>
        <row r="2688">
          <cell r="A2688" t="str">
            <v>74095/001</v>
          </cell>
          <cell r="B2688" t="str">
            <v>ACABAMENTO DESEMPOLADO DE LAJE DE CONCRETO SIMPLES</v>
          </cell>
          <cell r="C2688" t="str">
            <v>M2</v>
          </cell>
          <cell r="D2688">
            <v>6.75</v>
          </cell>
        </row>
        <row r="2689">
          <cell r="A2689">
            <v>299</v>
          </cell>
          <cell r="B2689" t="str">
            <v>LASTROS (AREIA, BRITA, CASCALHO ETC)</v>
          </cell>
          <cell r="C2689"/>
          <cell r="D2689"/>
        </row>
        <row r="2690">
          <cell r="A2690">
            <v>73907</v>
          </cell>
          <cell r="B2690" t="str">
            <v>CONTRAPISO/LASTRO CONCRETO</v>
          </cell>
          <cell r="C2690"/>
          <cell r="D2690"/>
        </row>
        <row r="2691">
          <cell r="A2691" t="str">
            <v>73907/001</v>
          </cell>
          <cell r="B2691" t="str">
            <v>LASTRO DE CONCRETO TRACO 1:2,5:5, ESPESSURA 8CM, PREPARO MECANICO</v>
          </cell>
          <cell r="C2691" t="str">
            <v>M2</v>
          </cell>
          <cell r="D2691">
            <v>32.99</v>
          </cell>
        </row>
        <row r="2692">
          <cell r="A2692" t="str">
            <v>73907/002</v>
          </cell>
          <cell r="B2692" t="str">
            <v>LASTRO DE CONCRETO TRACO 1:2,5:5, ESPESSURA 7CM, PREPARO MECANICO</v>
          </cell>
          <cell r="C2692" t="str">
            <v>M2</v>
          </cell>
          <cell r="D2692">
            <v>29.15</v>
          </cell>
        </row>
        <row r="2693">
          <cell r="A2693" t="str">
            <v>73907/003</v>
          </cell>
          <cell r="B2693" t="str">
            <v>CONTRAPISO/LASTRO CONCRETO 1:3:6 S/BETONEIRA E=5CM</v>
          </cell>
          <cell r="C2693" t="str">
            <v>M2</v>
          </cell>
          <cell r="D2693">
            <v>21.47</v>
          </cell>
        </row>
        <row r="2694">
          <cell r="A2694" t="str">
            <v>73907/004</v>
          </cell>
          <cell r="B2694" t="str">
            <v>LASTRO DE CONCRETO TRACO 1:2,5:5, ESPESSURA 3CM, PREPARO MECANICO</v>
          </cell>
          <cell r="C2694" t="str">
            <v>M2</v>
          </cell>
          <cell r="D2694">
            <v>13.79</v>
          </cell>
        </row>
        <row r="2695">
          <cell r="A2695" t="str">
            <v>73907/005</v>
          </cell>
          <cell r="B2695" t="str">
            <v>LASTRO DE CONCRETO TRACO 1:3:5, ESPESSURA 7CM, PREPARO MECANICO</v>
          </cell>
          <cell r="C2695" t="str">
            <v>M2</v>
          </cell>
          <cell r="D2695">
            <v>28.4</v>
          </cell>
        </row>
        <row r="2696">
          <cell r="A2696" t="str">
            <v>73907/006</v>
          </cell>
          <cell r="B2696" t="str">
            <v>LASTRO DE CONCRETO TRACO 1:4:8, ESPESSURA 3CM, PREPARO MECANICO</v>
          </cell>
          <cell r="C2696" t="str">
            <v>M2</v>
          </cell>
          <cell r="D2696">
            <v>12.84</v>
          </cell>
        </row>
        <row r="2697">
          <cell r="A2697" t="str">
            <v>73907/007</v>
          </cell>
          <cell r="B2697" t="str">
            <v>LASTRO DE CONCRETO TRACO 1:3:5, ESPESSURA 5CM, PREPARO MECANICO</v>
          </cell>
          <cell r="C2697" t="str">
            <v>M2</v>
          </cell>
          <cell r="D2697">
            <v>20.94</v>
          </cell>
        </row>
        <row r="2698">
          <cell r="A2698" t="str">
            <v>73907/008</v>
          </cell>
          <cell r="B2698" t="str">
            <v>LASTRO DE CONCRETO TRACO 1:3:5, ESPESSURA 8CM, PREPARO MECANICO</v>
          </cell>
          <cell r="C2698" t="str">
            <v>M2</v>
          </cell>
          <cell r="D2698">
            <v>32.130000000000003</v>
          </cell>
        </row>
        <row r="2699">
          <cell r="A2699" t="str">
            <v>73907/009</v>
          </cell>
          <cell r="B2699" t="str">
            <v>LASTRO DE CONCRETO TRACO 1:3:5, ESPESSURA 3CM, PREPARO MECANICO</v>
          </cell>
          <cell r="C2699" t="str">
            <v>M2</v>
          </cell>
          <cell r="D2699">
            <v>13.47</v>
          </cell>
        </row>
        <row r="2700">
          <cell r="A2700" t="str">
            <v>73907/010</v>
          </cell>
          <cell r="B2700" t="str">
            <v>LASTRO DE CONCRETO TRACO 1:3:5, ESPESSURA 10CM</v>
          </cell>
          <cell r="C2700" t="str">
            <v>M2</v>
          </cell>
          <cell r="D2700">
            <v>39.6</v>
          </cell>
        </row>
        <row r="2701">
          <cell r="A2701" t="str">
            <v>73907/011</v>
          </cell>
          <cell r="B2701" t="str">
            <v>LASTRO DE CONCRETO TRACO 1:4:8, ESPESSURA 10CM, PREPARO MECANICO</v>
          </cell>
          <cell r="C2701" t="str">
            <v>M2</v>
          </cell>
          <cell r="D2701">
            <v>37.49</v>
          </cell>
        </row>
        <row r="2702">
          <cell r="A2702" t="str">
            <v>73907/012</v>
          </cell>
          <cell r="B2702" t="str">
            <v>LASTRO DE CONCRETO TRACO 1:2,5:5, ESPESSURA 10CM, PREPARO MECANICO</v>
          </cell>
          <cell r="C2702" t="str">
            <v>M2</v>
          </cell>
          <cell r="D2702">
            <v>40.67</v>
          </cell>
        </row>
        <row r="2703">
          <cell r="A2703">
            <v>73919</v>
          </cell>
          <cell r="B2703" t="str">
            <v>CONTRAPISO ARGAMASSA CIMENTO/AREIA</v>
          </cell>
          <cell r="C2703"/>
          <cell r="D2703"/>
        </row>
        <row r="2704">
          <cell r="A2704" t="str">
            <v>73919/001</v>
          </cell>
          <cell r="B2704" t="str">
            <v>CONTRAPISO EM ARGAMASSA TRACO 1:4 (CIMENTO E AREIA), ESPESSURA 6CM, PREPARO MANUAL</v>
          </cell>
          <cell r="C2704" t="str">
            <v>M2</v>
          </cell>
          <cell r="D2704">
            <v>25.71</v>
          </cell>
        </row>
        <row r="2705">
          <cell r="A2705" t="str">
            <v>73919/002</v>
          </cell>
          <cell r="B2705" t="str">
            <v>CONTRAPISO EM ARGAMASSA TRACO 1:4 (CIMENTO E AREIA), ESPESSURA 5CM, PREPARO MANUAL</v>
          </cell>
          <cell r="C2705" t="str">
            <v>M2</v>
          </cell>
          <cell r="D2705">
            <v>21.29</v>
          </cell>
        </row>
        <row r="2706">
          <cell r="A2706" t="str">
            <v>73919/003</v>
          </cell>
          <cell r="B2706" t="str">
            <v>CONTRAPISO EM ARGAMASSA TRACO 1:4 (CIMENTO E AREIA), ESPESSURA 4CM, PREPARO MANUAL</v>
          </cell>
          <cell r="C2706" t="str">
            <v>M2</v>
          </cell>
          <cell r="D2706">
            <v>16.87</v>
          </cell>
        </row>
        <row r="2707">
          <cell r="A2707" t="str">
            <v>73919/004</v>
          </cell>
          <cell r="B2707" t="str">
            <v>CONTRAPISO EM ARGAMASSA TRACO 1:4 (CIMENTO E AREIA), ESPESSURA 7CM, PREPARO MANUAL</v>
          </cell>
          <cell r="C2707" t="str">
            <v>M2</v>
          </cell>
          <cell r="D2707">
            <v>28.54</v>
          </cell>
        </row>
        <row r="2708">
          <cell r="A2708" t="str">
            <v>73919/005</v>
          </cell>
          <cell r="B2708" t="str">
            <v>CONTRAPISO EM ARGAMASSA TRACO 1:3 (CIMENTO E AREIA), INTERNO SOBRE LAJE, ADERIDO, ESPESSURA 2,5CM, PREPARO MECANICO</v>
          </cell>
          <cell r="C2708" t="str">
            <v>M2</v>
          </cell>
          <cell r="D2708">
            <v>16.37</v>
          </cell>
        </row>
        <row r="2709">
          <cell r="A2709" t="str">
            <v>73919/006</v>
          </cell>
          <cell r="B2709" t="str">
            <v>CONTRAPISO EM ARGAMASSA TRACO 1:4 (CIMENTO E AREIA), INTERNO SOBRE LAJE, ADERIDO, ESPESSURA 2,5CM, PREPARO MECANICO</v>
          </cell>
          <cell r="C2709" t="str">
            <v>M2</v>
          </cell>
          <cell r="D2709">
            <v>15.94</v>
          </cell>
        </row>
        <row r="2710">
          <cell r="A2710" t="str">
            <v>73919/007</v>
          </cell>
          <cell r="B2710" t="str">
            <v>CONTRAPISO EM ARGAMASSA TRACO 1:5 (CIMENTO E AREIA), INTERNO SOBRE LAJE, ADERIDO, ESPESSURA 2,5CM, PREPARO MECANICO</v>
          </cell>
          <cell r="C2710" t="str">
            <v>M2</v>
          </cell>
          <cell r="D2710">
            <v>15.18</v>
          </cell>
        </row>
        <row r="2711">
          <cell r="A2711" t="str">
            <v>73919/008</v>
          </cell>
          <cell r="B2711" t="str">
            <v>CONTRAPISO EM ARGAMASSA TRACO 1:6 (CIMENTO E AREIA), INTERNO SOBRE LAJE, ADERIDO, ESPESSURA 2,5CM, PREPARO MECANICO</v>
          </cell>
          <cell r="C2711" t="str">
            <v>M2</v>
          </cell>
          <cell r="D2711">
            <v>14.65</v>
          </cell>
        </row>
        <row r="2712">
          <cell r="A2712" t="str">
            <v>73919/009</v>
          </cell>
          <cell r="B2712" t="str">
            <v>CONTRAPISO EM ARGAMASSA TRACO 1:4 (CIMENTO E AREIA), INTERNO SOBRE LAJE, NAO ADERIDO, ESPESSURA 3,5CM, PREPARO MECANICO</v>
          </cell>
          <cell r="C2712" t="str">
            <v>M2</v>
          </cell>
          <cell r="D2712">
            <v>20.55</v>
          </cell>
        </row>
        <row r="2713">
          <cell r="A2713" t="str">
            <v>73919/010</v>
          </cell>
          <cell r="B2713" t="str">
            <v>CONTRAPISO EM ARGAMASSA TRACO 1:5 (CIMENTO E AREIA), INTERNO SOBRE LAJE, NAO ADERIDO, ESPESSURA 3,5CM, PREPARO MECANICO</v>
          </cell>
          <cell r="C2713" t="str">
            <v>M2</v>
          </cell>
          <cell r="D2713">
            <v>19.53</v>
          </cell>
        </row>
        <row r="2714">
          <cell r="A2714" t="str">
            <v>73919/011</v>
          </cell>
          <cell r="B2714" t="str">
            <v>CONTRAPISO EM ARGAMASSA TRACO 1:6 (CIMENTO E AREIA), INTERNO SOBRE LAJE, NAO ADERIDO, ESPESSURA 3,5CM, PREPARO MECANICO</v>
          </cell>
          <cell r="C2714" t="str">
            <v>M2</v>
          </cell>
          <cell r="D2714">
            <v>18.82</v>
          </cell>
        </row>
        <row r="2715">
          <cell r="A2715">
            <v>73981</v>
          </cell>
          <cell r="B2715" t="str">
            <v>LASTRO DE CONCRETO MAGRO</v>
          </cell>
          <cell r="C2715"/>
          <cell r="D2715"/>
        </row>
        <row r="2716">
          <cell r="A2716" t="str">
            <v>73981/001</v>
          </cell>
          <cell r="B2716" t="str">
            <v>LASTRO DE CONCRETO TRACO 1:4:8, ESPESSURA 7CM, PREPARO MECANICO</v>
          </cell>
          <cell r="C2716" t="str">
            <v>M2</v>
          </cell>
          <cell r="D2716">
            <v>26.92</v>
          </cell>
        </row>
        <row r="2717">
          <cell r="A2717" t="str">
            <v>73981/002</v>
          </cell>
          <cell r="B2717" t="str">
            <v>LASTRO DE CONCRETO TRACO 1:4:8, ESPESSURA 5CM, PREPARO MECANICO</v>
          </cell>
          <cell r="C2717" t="str">
            <v>M2</v>
          </cell>
          <cell r="D2717">
            <v>19.88</v>
          </cell>
        </row>
        <row r="2718">
          <cell r="A2718" t="str">
            <v>73981/003</v>
          </cell>
          <cell r="B2718" t="str">
            <v>LASTRO DE CONCRETO TRACO 1:4:8, ESPESSURA 8CM, PREPARO MECANICO</v>
          </cell>
          <cell r="C2718" t="str">
            <v>M2</v>
          </cell>
          <cell r="D2718">
            <v>30.45</v>
          </cell>
        </row>
        <row r="2719">
          <cell r="A2719">
            <v>74048</v>
          </cell>
          <cell r="B2719" t="str">
            <v>CONTRAPISO/LASTRO CONCRETO C/IMPERMEABILIZACAO</v>
          </cell>
          <cell r="C2719"/>
          <cell r="D2719"/>
        </row>
        <row r="2720">
          <cell r="A2720" t="str">
            <v>74048/001</v>
          </cell>
          <cell r="B2720" t="str">
            <v>LASTRO DE CONCRETO TRACO 1:2,5:5, ESPESSURA 3CM, PREPARO MECANICO, INCLUSO ADITIVO IMPERMEABILIZANTE</v>
          </cell>
          <cell r="C2720" t="str">
            <v>M2</v>
          </cell>
          <cell r="D2720">
            <v>16.989999999999998</v>
          </cell>
        </row>
        <row r="2721">
          <cell r="A2721" t="str">
            <v>74048/002</v>
          </cell>
          <cell r="B2721" t="str">
            <v>LASTRO DE CONCRETO TRACO 1:2,5:5, ESPESSURA 5CM, PREPARO MECANICO, INCLUSO ADITIVO IMPERMEABILIZANTE</v>
          </cell>
          <cell r="C2721" t="str">
            <v>M2</v>
          </cell>
          <cell r="D2721">
            <v>26.8</v>
          </cell>
        </row>
        <row r="2722">
          <cell r="A2722" t="str">
            <v>74048/003</v>
          </cell>
          <cell r="B2722" t="str">
            <v>LASTRO DE CONCRETO TRACO 1:2,5:5, ESPESSURA 7CM, PREPARO MECANICO, INCLUSO ADITIVO IMPERMEABILIZANTE</v>
          </cell>
          <cell r="C2722" t="str">
            <v>M2</v>
          </cell>
          <cell r="D2722">
            <v>36.61</v>
          </cell>
        </row>
        <row r="2723">
          <cell r="A2723" t="str">
            <v>74048/004</v>
          </cell>
          <cell r="B2723" t="str">
            <v>LASTRO DE CONCRETO TRACO 1:3:5, ESPESSURA 3CM, PREPARO MECANICO, INCLUSO ADITIVO IMPERMEABILIZANTE</v>
          </cell>
          <cell r="C2723" t="str">
            <v>M2</v>
          </cell>
          <cell r="D2723">
            <v>16.670000000000002</v>
          </cell>
        </row>
        <row r="2724">
          <cell r="A2724" t="str">
            <v>74048/005</v>
          </cell>
          <cell r="B2724" t="str">
            <v>LASTRO DE CONCRETO TRACO 1:3:5, ESPESSURA 5CM, PREPARO MECANICO, INCLUSO ADITIVO IMPERMEABILIZANTE</v>
          </cell>
          <cell r="C2724" t="str">
            <v>M2</v>
          </cell>
          <cell r="D2724">
            <v>26.27</v>
          </cell>
        </row>
        <row r="2725">
          <cell r="A2725" t="str">
            <v>74048/006</v>
          </cell>
          <cell r="B2725" t="str">
            <v>LASTRO DE CONCRETO TRACO 1:3:5, ESPESSURA 7CM, PREPARO MECANICO, INCLUSO ADITIVO IMPERMEABILIZANTE</v>
          </cell>
          <cell r="C2725" t="str">
            <v>M2</v>
          </cell>
          <cell r="D2725">
            <v>35.86</v>
          </cell>
        </row>
        <row r="2726">
          <cell r="A2726" t="str">
            <v>74048/007</v>
          </cell>
          <cell r="B2726" t="str">
            <v>LASTRO DE CONCRETO TRACO 1:4:8, ESPESSURA 3CM, PREPARO MECANICO, INCLUSO ADITIVO IMPERMEABILIZANTE</v>
          </cell>
          <cell r="C2726" t="str">
            <v>M2</v>
          </cell>
          <cell r="D2726">
            <v>16.04</v>
          </cell>
        </row>
        <row r="2727">
          <cell r="A2727" t="str">
            <v>74048/008</v>
          </cell>
          <cell r="B2727" t="str">
            <v>LASTRO DE CONCRETO TRACO 1:4:8, ESPESSURA 5CM, PREPARO MECANICO, INCLUSO ADITIVO IMPERMEABILIZANTE</v>
          </cell>
          <cell r="C2727" t="str">
            <v>M2</v>
          </cell>
          <cell r="D2727">
            <v>25.21</v>
          </cell>
        </row>
        <row r="2728">
          <cell r="A2728" t="str">
            <v>74048/009</v>
          </cell>
          <cell r="B2728" t="str">
            <v>LASTRO DE CONCRETO TRACO 1:4:8, ESPESSURA 7CM, PREPARO MECANICO, INCLUSO ADITIVO IMPERMEABILIZANTE</v>
          </cell>
          <cell r="C2728" t="str">
            <v>M2</v>
          </cell>
          <cell r="D2728">
            <v>34.39</v>
          </cell>
        </row>
        <row r="2729">
          <cell r="A2729">
            <v>74249</v>
          </cell>
          <cell r="B2729" t="str">
            <v>LASTRO DE PEDRA BRITADA APILOADO</v>
          </cell>
          <cell r="C2729"/>
          <cell r="D2729"/>
        </row>
        <row r="2730">
          <cell r="A2730" t="str">
            <v>74249/001</v>
          </cell>
          <cell r="B2730" t="str">
            <v>LASTRO DE BRITA 25MM, ESPESSURA 3CM, INCLUSO COMPACTACAO MANUAL</v>
          </cell>
          <cell r="C2730" t="str">
            <v>M2</v>
          </cell>
          <cell r="D2730">
            <v>4.1500000000000004</v>
          </cell>
        </row>
        <row r="2731">
          <cell r="A2731">
            <v>308</v>
          </cell>
          <cell r="B2731" t="str">
            <v>RODAPE VINILICO/BORRACHA</v>
          </cell>
          <cell r="C2731"/>
          <cell r="D2731"/>
        </row>
        <row r="2732">
          <cell r="A2732">
            <v>72189</v>
          </cell>
          <cell r="B2732" t="str">
            <v>RODAPE VINILICO ALTURA 5CM, ESPESSURA 1MM, FIXADO COM COLA</v>
          </cell>
          <cell r="C2732" t="str">
            <v>M</v>
          </cell>
          <cell r="D2732">
            <v>11.49</v>
          </cell>
        </row>
        <row r="2733">
          <cell r="A2733">
            <v>72190</v>
          </cell>
          <cell r="B2733" t="str">
            <v>RODAPE BORRACHA LISO, ALTURA 7CM, ESPESSURA 1MM, FIXADO COM COLA</v>
          </cell>
          <cell r="C2733" t="str">
            <v>M</v>
          </cell>
          <cell r="D2733">
            <v>16.190000000000001</v>
          </cell>
        </row>
        <row r="2734">
          <cell r="A2734" t="str">
            <v>REVE</v>
          </cell>
          <cell r="B2734" t="str">
            <v>REVESTIMENTO E TRATAMENTO DE SUPERFICIES</v>
          </cell>
          <cell r="C2734"/>
          <cell r="D2734"/>
        </row>
        <row r="2735">
          <cell r="A2735">
            <v>106</v>
          </cell>
          <cell r="B2735" t="str">
            <v>CHAPISCO</v>
          </cell>
          <cell r="C2735"/>
          <cell r="D2735"/>
        </row>
        <row r="2736">
          <cell r="A2736">
            <v>5974</v>
          </cell>
          <cell r="B2736" t="str">
            <v>CHAPISCO EM PAREDES TRACO 1:4 (CIMENTO E AREIA), ESPESSURA 0,5CM, PREPARO MECANICO</v>
          </cell>
          <cell r="C2736" t="str">
            <v>M2</v>
          </cell>
          <cell r="D2736">
            <v>2.87</v>
          </cell>
        </row>
        <row r="2737">
          <cell r="A2737">
            <v>5975</v>
          </cell>
          <cell r="B2737" t="str">
            <v>CHAPISCO EM TETOS TRACO 1:3 (CIMENTO E AREIA), ESPESSURA 0,5CM, PREPARO MECANICO</v>
          </cell>
          <cell r="C2737" t="str">
            <v>M2</v>
          </cell>
          <cell r="D2737">
            <v>5.46</v>
          </cell>
        </row>
        <row r="2738">
          <cell r="A2738">
            <v>73928</v>
          </cell>
          <cell r="B2738" t="str">
            <v>CHAPISCA ARGAMASSA CIMENTO/AREIA 1:4 E=0,7CM</v>
          </cell>
          <cell r="C2738"/>
          <cell r="D2738"/>
        </row>
        <row r="2739">
          <cell r="A2739" t="str">
            <v>73928/001</v>
          </cell>
          <cell r="B2739" t="str">
            <v>CHAPISCO EM PAREDES TRACO 1:4 (CIMENTO E AREIA), ESPESSURA 0,5CM, PREPARO MANUAL</v>
          </cell>
          <cell r="C2739" t="str">
            <v>M2</v>
          </cell>
          <cell r="D2739">
            <v>3</v>
          </cell>
        </row>
        <row r="2740">
          <cell r="A2740" t="str">
            <v>73928/002</v>
          </cell>
          <cell r="B2740" t="str">
            <v>CHAPISCO TRACO 1:3 (CIMENTO E AREIA), ESPESSURA 0,5CM, PREPARO MANUAL</v>
          </cell>
          <cell r="C2740" t="str">
            <v>M2</v>
          </cell>
          <cell r="D2740">
            <v>3.23</v>
          </cell>
        </row>
        <row r="2741">
          <cell r="A2741" t="str">
            <v>73928/003</v>
          </cell>
          <cell r="B2741" t="str">
            <v>CHAPISCA ARGAMASSA CIMENTO/AREIA 1:4 E=0,7CM</v>
          </cell>
          <cell r="C2741" t="str">
            <v>M2</v>
          </cell>
          <cell r="D2741">
            <v>4.3600000000000003</v>
          </cell>
        </row>
        <row r="2742">
          <cell r="A2742" t="str">
            <v>73928/004</v>
          </cell>
          <cell r="B2742" t="str">
            <v>CHAPISCO ARGAMASSA CIMENTO/AREIA 1:6 E=0,7CM</v>
          </cell>
          <cell r="C2742" t="str">
            <v>M2</v>
          </cell>
          <cell r="D2742">
            <v>3.98</v>
          </cell>
        </row>
        <row r="2743">
          <cell r="A2743" t="str">
            <v>73928/005</v>
          </cell>
          <cell r="B2743" t="str">
            <v>CHAPISCO TRACO 1:3 (CIMENTO E AREIA), ESPESSURA 0,5CM, PREPARO MECANICO, INCLUSO ADITIVO IMPERMEABILIZANTE</v>
          </cell>
          <cell r="C2743" t="str">
            <v>M2</v>
          </cell>
          <cell r="D2743">
            <v>3.52</v>
          </cell>
        </row>
        <row r="2744">
          <cell r="A2744" t="str">
            <v>73928/006</v>
          </cell>
          <cell r="B2744" t="str">
            <v>CHAPISCO TRACO 1:4 (CIMENTO E AREIA), ESPESSURA 0,5CM, PREPARO MANUAL,INCLUSO ADITIVO IMPERMEABILIZANTE</v>
          </cell>
          <cell r="C2744" t="str">
            <v>M2</v>
          </cell>
          <cell r="D2744">
            <v>3.53</v>
          </cell>
        </row>
        <row r="2745">
          <cell r="A2745" t="str">
            <v>73928/007</v>
          </cell>
          <cell r="B2745" t="str">
            <v>CHAPISCO TRACO 1:4 (CIMENTO E PEDRISCO), ESPESSURA 0,5CM, PREPARO MANUAL</v>
          </cell>
          <cell r="C2745" t="str">
            <v>M2</v>
          </cell>
          <cell r="D2745">
            <v>4.72</v>
          </cell>
        </row>
        <row r="2746">
          <cell r="A2746">
            <v>74161</v>
          </cell>
          <cell r="B2746" t="str">
            <v>CHAPISCO EM PAREDES ARG CIM/AREIA 1:3 4=0,5CM</v>
          </cell>
          <cell r="C2746"/>
          <cell r="D2746"/>
        </row>
        <row r="2747">
          <cell r="A2747" t="str">
            <v>74161/001</v>
          </cell>
          <cell r="B2747" t="str">
            <v>CHAPISCO EM PAREDES TRACO 1:3 (CIMENTO E AREIA), ESPESSURA 0,5CM, PREPARO MECANICO</v>
          </cell>
          <cell r="C2747" t="str">
            <v>M2</v>
          </cell>
          <cell r="D2747">
            <v>3.15</v>
          </cell>
        </row>
        <row r="2748">
          <cell r="A2748">
            <v>74199</v>
          </cell>
          <cell r="B2748" t="str">
            <v>CHAPISCO RUSTICO/PAREDES ARG CIM/AREIA 1:3 E=2,0CM</v>
          </cell>
          <cell r="C2748"/>
          <cell r="D2748"/>
        </row>
        <row r="2749">
          <cell r="A2749" t="str">
            <v>74199/001</v>
          </cell>
          <cell r="B2749" t="str">
            <v>CHAPISCO RUSTICO TRACO 1:3 (CIMENTO E AREIA), ESPESSURA 2CM, PREPARO MANUAL</v>
          </cell>
          <cell r="C2749" t="str">
            <v>M2</v>
          </cell>
          <cell r="D2749">
            <v>22.2</v>
          </cell>
        </row>
        <row r="2750">
          <cell r="A2750">
            <v>107</v>
          </cell>
          <cell r="B2750" t="str">
            <v>EMBOCO</v>
          </cell>
          <cell r="C2750"/>
          <cell r="D2750"/>
        </row>
        <row r="2751">
          <cell r="A2751">
            <v>5976</v>
          </cell>
          <cell r="B2751" t="str">
            <v>EMBOCO EM TETOS TRACO 1:4 (CAL E AREIA MEDIA), ESPESSURA 1,5CM, PREPARO MANUAL</v>
          </cell>
          <cell r="C2751" t="str">
            <v>M2</v>
          </cell>
          <cell r="D2751">
            <v>13.64</v>
          </cell>
        </row>
        <row r="2752">
          <cell r="A2752">
            <v>5978</v>
          </cell>
          <cell r="B2752" t="str">
            <v>EMBOCO EM PAREDES INTERNAS TRACO 1:5 (CAL E AREIA MEDIA), ESPESSURA 2,0CM, PREPARO MANUAL</v>
          </cell>
          <cell r="C2752" t="str">
            <v>M2</v>
          </cell>
          <cell r="D2752">
            <v>12.72</v>
          </cell>
        </row>
        <row r="2753">
          <cell r="A2753">
            <v>5982</v>
          </cell>
          <cell r="B2753" t="str">
            <v>EMBOCO PAULISTA (MASSA UNICA) EM TETOS TRACO 1:2:11 (CIMENTO, CAL E AREIA), ESPESSURA 1,5CM, PREPARO MECANICO.</v>
          </cell>
          <cell r="C2753" t="str">
            <v>M2</v>
          </cell>
          <cell r="D2753">
            <v>10.98</v>
          </cell>
        </row>
        <row r="2754">
          <cell r="A2754">
            <v>5983</v>
          </cell>
          <cell r="B2754" t="str">
            <v>EMBOCO PAULISTA (MASSA UNICA) TRACO 1:1:4 (CIMENTO, CAL E AREIA), ESPESSURA 2,0CM, PREPARO MECANICO</v>
          </cell>
          <cell r="C2754" t="str">
            <v>M2</v>
          </cell>
          <cell r="D2754">
            <v>17.79</v>
          </cell>
        </row>
        <row r="2755">
          <cell r="A2755">
            <v>5984</v>
          </cell>
          <cell r="B2755" t="str">
            <v>EMBOCO TRACO 1:1:4 (CIMENTO, CAL E AREIA), ESPESSURA 2,0CM, PREPARO MECANICO, INCLUSO ADITIVO IMPERMEABILIZANTE</v>
          </cell>
          <cell r="C2755" t="str">
            <v>M2</v>
          </cell>
          <cell r="D2755">
            <v>18.73</v>
          </cell>
        </row>
        <row r="2756">
          <cell r="A2756">
            <v>5990</v>
          </cell>
          <cell r="B2756" t="str">
            <v>EMBOCO TRACO 1:2:11(CIMENTO, CAL E AREIA), ESPESSURA 2,0CM, PREPARO MECANICO.</v>
          </cell>
          <cell r="C2756" t="str">
            <v>M2</v>
          </cell>
          <cell r="D2756">
            <v>13.58</v>
          </cell>
        </row>
        <row r="2757">
          <cell r="A2757">
            <v>5991</v>
          </cell>
          <cell r="B2757" t="str">
            <v>BARRA LISA COM ARGAMASSA TRACO 1:4 (CIMENTO E AREIA GROSSA), ESPESSURA2CM, PREPARO MECANICO, INCLUSO ADITIVO IMPERMEABILIZANTE</v>
          </cell>
          <cell r="C2757" t="str">
            <v>M2</v>
          </cell>
          <cell r="D2757">
            <v>22.11</v>
          </cell>
        </row>
        <row r="2758">
          <cell r="A2758">
            <v>5992</v>
          </cell>
          <cell r="B2758" t="str">
            <v>EMBOCO PAULISTA (MASSA UNICA) TRACO 1:2:11(CIMENTO, CAL E AREIA), ESPESSURA 2,0CM, PREPARO MECANICO.</v>
          </cell>
          <cell r="C2758" t="str">
            <v>M2</v>
          </cell>
          <cell r="D2758">
            <v>15.38</v>
          </cell>
        </row>
        <row r="2759">
          <cell r="A2759">
            <v>5993</v>
          </cell>
          <cell r="B2759" t="str">
            <v>EMBOCO TRACO 1:2:8 (CIMENTO, CAL E AREIA), ESPESSURA 2,0CM, PREPARO MECANICO</v>
          </cell>
          <cell r="C2759" t="str">
            <v>M2</v>
          </cell>
          <cell r="D2759">
            <v>14.38</v>
          </cell>
        </row>
        <row r="2760">
          <cell r="A2760">
            <v>5997</v>
          </cell>
          <cell r="B2760" t="str">
            <v>BARRA LISA COM ARGAMASSA TRACO 1:4 (CIMENTO E AREIA GROSSA), ESPESSURA2CM, PREPARO MECANICO</v>
          </cell>
          <cell r="C2760" t="str">
            <v>M2</v>
          </cell>
          <cell r="D2760">
            <v>19.98</v>
          </cell>
        </row>
        <row r="2761">
          <cell r="A2761">
            <v>6435</v>
          </cell>
          <cell r="B2761" t="str">
            <v>EMBOCO INTERNO, TRACO 1,0:2,0:9,0 SOBRE CHAPISCO 1:3</v>
          </cell>
          <cell r="C2761" t="str">
            <v>M2</v>
          </cell>
          <cell r="D2761">
            <v>17.86</v>
          </cell>
        </row>
        <row r="2762">
          <cell r="A2762">
            <v>6505</v>
          </cell>
          <cell r="B2762" t="str">
            <v>EMBOCO INTERNO P/ CONSTRUCAO DE FOSSA SEPTICA TIPO OMS D = 200CM / H INT = 240 CM - TOTAL DE 16,84M2</v>
          </cell>
          <cell r="C2762" t="str">
            <v>M2</v>
          </cell>
          <cell r="D2762">
            <v>17.86</v>
          </cell>
        </row>
        <row r="2763">
          <cell r="A2763">
            <v>68055</v>
          </cell>
          <cell r="B2763" t="str">
            <v>EMBOCO TRACO 1:4 (CAL E AREIA MEDIA) + 130 KG CIMENTO, ESPESSURA 2,0CM, PREPARO MECANICO</v>
          </cell>
          <cell r="C2763" t="str">
            <v>M2</v>
          </cell>
          <cell r="D2763">
            <v>13.92</v>
          </cell>
        </row>
        <row r="2764">
          <cell r="A2764">
            <v>73741</v>
          </cell>
          <cell r="B2764" t="str">
            <v>EMBOCO C/IMPERMEABILIZANTE</v>
          </cell>
          <cell r="C2764"/>
          <cell r="D2764"/>
        </row>
        <row r="2765">
          <cell r="A2765" t="str">
            <v>73741/001</v>
          </cell>
          <cell r="B2765" t="str">
            <v>EMBOCO PAULISTA (MASSA UNICA) TRACO 1:4 (CIMENTO E AREIA), ESPESSURA 2,0CM, PREPARO MANUAL, INCLUSO ADITIVO IMPERMEABILIZANTE</v>
          </cell>
          <cell r="C2765" t="str">
            <v>M2</v>
          </cell>
          <cell r="D2765">
            <v>17.309999999999999</v>
          </cell>
        </row>
        <row r="2766">
          <cell r="A2766">
            <v>73927</v>
          </cell>
          <cell r="B2766" t="str">
            <v>EMBOCO</v>
          </cell>
          <cell r="C2766"/>
          <cell r="D2766"/>
        </row>
        <row r="2767">
          <cell r="A2767" t="str">
            <v>73927/001</v>
          </cell>
          <cell r="B2767" t="str">
            <v>EMBOCO TRACO 1:7 (CIMENTO E AREIA), ESPESSURA 1,5CM, PREPARO MANUAL</v>
          </cell>
          <cell r="C2767" t="str">
            <v>M2</v>
          </cell>
          <cell r="D2767">
            <v>11.14</v>
          </cell>
        </row>
        <row r="2768">
          <cell r="A2768" t="str">
            <v>73927/002</v>
          </cell>
          <cell r="B2768" t="str">
            <v>EMBOCO TRACO 1:4 (CIMENTO E AREIA), ESPESSURA 2,0CM, PREPARO MANUAL</v>
          </cell>
          <cell r="C2768" t="str">
            <v>M2</v>
          </cell>
          <cell r="D2768">
            <v>15.18</v>
          </cell>
        </row>
        <row r="2769">
          <cell r="A2769" t="str">
            <v>73927/003</v>
          </cell>
          <cell r="B2769" t="str">
            <v>EMBOCO TRACO 1:2:8 (CIMENTO, CAL E AREIA), ESPESSURA 1,5CM, PREPARO MANUAL</v>
          </cell>
          <cell r="C2769" t="str">
            <v>M2</v>
          </cell>
          <cell r="D2769">
            <v>11.98</v>
          </cell>
        </row>
        <row r="2770">
          <cell r="A2770" t="str">
            <v>73927/004</v>
          </cell>
          <cell r="B2770" t="str">
            <v>EMBOCO TRACO 1:2:6 (CIMENTO, CAL E AREIA), ESPESSURA 2,0CM, PREPARO MANUAL</v>
          </cell>
          <cell r="C2770" t="str">
            <v>M2</v>
          </cell>
          <cell r="D2770">
            <v>15.9</v>
          </cell>
        </row>
        <row r="2771">
          <cell r="A2771" t="str">
            <v>73927/005</v>
          </cell>
          <cell r="B2771" t="str">
            <v>EMBOCO PAULISTA (MASSA UNICA) TRACO 1:6 (CIMENTO E AREIA), ESPESSURA 2,5CM, PREPARO MANUAL</v>
          </cell>
          <cell r="C2771" t="str">
            <v>M2</v>
          </cell>
          <cell r="D2771">
            <v>16.84</v>
          </cell>
        </row>
        <row r="2772">
          <cell r="A2772" t="str">
            <v>73927/006</v>
          </cell>
          <cell r="B2772" t="str">
            <v>EMBOCO PAULISTA (MASSA UNICA) TRACO 1:1:6 (CIMENTO, CAL E AREIA), ESPESSURA 2,0CM, PREPARO MANUAL</v>
          </cell>
          <cell r="C2772" t="str">
            <v>M2</v>
          </cell>
          <cell r="D2772">
            <v>15.01</v>
          </cell>
        </row>
        <row r="2773">
          <cell r="A2773" t="str">
            <v>73927/007</v>
          </cell>
          <cell r="B2773" t="str">
            <v>EMBOCO PAULISTA (MASSA UNICA) TRACO 1:2:9 (CIMENTO, CAL E AREIA), ESPESSURA 2,0CM, PREPARO MANUAL</v>
          </cell>
          <cell r="C2773" t="str">
            <v>M2</v>
          </cell>
          <cell r="D2773">
            <v>14.59</v>
          </cell>
        </row>
        <row r="2774">
          <cell r="A2774" t="str">
            <v>73927/008</v>
          </cell>
          <cell r="B2774" t="str">
            <v>EMBOCO PAULISTA (MASSA UNICA) TRACO 1:2:8 (CIMENTO, CAL E AREIA), ESPESSURA 1,5CM, PREPARO MANUAL</v>
          </cell>
          <cell r="C2774" t="str">
            <v>M2</v>
          </cell>
          <cell r="D2774">
            <v>11.98</v>
          </cell>
        </row>
        <row r="2775">
          <cell r="A2775" t="str">
            <v>73927/009</v>
          </cell>
          <cell r="B2775" t="str">
            <v>EMBOCO PAULISTA (MASSA UNICA) TRACO 1:2:8 (CIMENTO, CAL E AREIA), ESPESSURA 2,0CM, PREPARO MANUAL</v>
          </cell>
          <cell r="C2775" t="str">
            <v>M2</v>
          </cell>
          <cell r="D2775">
            <v>14.92</v>
          </cell>
        </row>
        <row r="2776">
          <cell r="A2776" t="str">
            <v>73927/010</v>
          </cell>
          <cell r="B2776" t="str">
            <v>EMBOCO PAULISTA CIMENTO/CAL/AREIA 1:3:10 E=3,0CM</v>
          </cell>
          <cell r="C2776" t="str">
            <v>M2</v>
          </cell>
          <cell r="D2776">
            <v>27.21</v>
          </cell>
        </row>
        <row r="2777">
          <cell r="A2777" t="str">
            <v>73927/011</v>
          </cell>
          <cell r="B2777" t="str">
            <v>EMBOCO PAULISTA (MASSA UNICA) TRACO 1:3 (CIMENTO E AREIA), ESPESSURA 2,0CM, PREPARO MANUAL</v>
          </cell>
          <cell r="C2777" t="str">
            <v>M2</v>
          </cell>
          <cell r="D2777">
            <v>16.09</v>
          </cell>
        </row>
        <row r="2778">
          <cell r="A2778">
            <v>108</v>
          </cell>
          <cell r="B2778" t="str">
            <v>REBOCO</v>
          </cell>
          <cell r="C2778"/>
          <cell r="D2778"/>
        </row>
        <row r="2779">
          <cell r="A2779">
            <v>5994</v>
          </cell>
          <cell r="B2779" t="str">
            <v>REBOCO EM TETOS ARGAMASSA TRACO 1:2 (CAL E AREIA FINA PENEIRADA), ESPESSURA 0,5CM PREPARO MANUAL</v>
          </cell>
          <cell r="C2779" t="str">
            <v>M2</v>
          </cell>
          <cell r="D2779">
            <v>10.95</v>
          </cell>
        </row>
        <row r="2780">
          <cell r="A2780">
            <v>5995</v>
          </cell>
          <cell r="B2780" t="str">
            <v>REBOCO PARA PAREDES ARGAMASSA TRACO 1:4,5 (CAL E AREIA FINA PENEIRADA), ESPESSURA 0,5CM, PREPARO MECANICO</v>
          </cell>
          <cell r="C2780" t="str">
            <v>M2</v>
          </cell>
          <cell r="D2780">
            <v>9.0399999999999991</v>
          </cell>
        </row>
        <row r="2781">
          <cell r="A2781">
            <v>5996</v>
          </cell>
          <cell r="B2781" t="str">
            <v>REBOCO PARA TETOS ARGAMASSA TRACO 1:4,5 (CAL E AREIA FINA PENEIRADA),ESPESSURA 0,5CM PREPARO MECANICO</v>
          </cell>
          <cell r="C2781" t="str">
            <v>M2</v>
          </cell>
          <cell r="D2781">
            <v>10.63</v>
          </cell>
        </row>
        <row r="2782">
          <cell r="A2782">
            <v>5998</v>
          </cell>
          <cell r="B2782" t="str">
            <v>PASTA DE CIMENTO PORTLAND, ESPESSURA 1MM</v>
          </cell>
          <cell r="C2782" t="str">
            <v>M2</v>
          </cell>
          <cell r="D2782">
            <v>0.64</v>
          </cell>
        </row>
        <row r="2783">
          <cell r="A2783">
            <v>73747</v>
          </cell>
          <cell r="B2783" t="str">
            <v>REVESTIMENTOS ESPECIAIS</v>
          </cell>
          <cell r="C2783"/>
          <cell r="D2783"/>
        </row>
        <row r="2784">
          <cell r="A2784" t="str">
            <v>73747/001</v>
          </cell>
          <cell r="B2784" t="str">
            <v>ISOLAMENTO ACUSTICO EM ESPUMA DE POLIURETANO ESPESSURA 20 MM, DENSIDADE 29KG/M3</v>
          </cell>
          <cell r="C2784" t="str">
            <v>M2</v>
          </cell>
          <cell r="D2784">
            <v>36.86</v>
          </cell>
        </row>
        <row r="2785">
          <cell r="A2785">
            <v>73926</v>
          </cell>
          <cell r="B2785" t="str">
            <v>BARRA LISA</v>
          </cell>
          <cell r="C2785"/>
          <cell r="D2785"/>
        </row>
        <row r="2786">
          <cell r="A2786" t="str">
            <v>73926/001</v>
          </cell>
          <cell r="B2786" t="str">
            <v>BARRA LISA COM ARGAMASSA TRACO 1:2 (CIMENTO E AREIA), ESPESSURA 0,5CM,PREPARO MANUAL</v>
          </cell>
          <cell r="C2786" t="str">
            <v>M2</v>
          </cell>
          <cell r="D2786">
            <v>15.12</v>
          </cell>
        </row>
        <row r="2787">
          <cell r="A2787" t="str">
            <v>73926/002</v>
          </cell>
          <cell r="B2787" t="str">
            <v>BARRA LISA COM ARGAMASSA TRACO 1:3 (CIMENTO E AREIA), ESPESSURA 1,5CM,PREPARO MANUAL</v>
          </cell>
          <cell r="C2787" t="str">
            <v>M2</v>
          </cell>
          <cell r="D2787">
            <v>19.64</v>
          </cell>
        </row>
        <row r="2788">
          <cell r="A2788" t="str">
            <v>73926/003</v>
          </cell>
          <cell r="B2788" t="str">
            <v>BARRA LISA COM ARGAMASSA TRACO 1:3 (CIMENTO E AREIA), ESPESSURA 1,0CM,PREPARO MANUAL</v>
          </cell>
          <cell r="C2788" t="str">
            <v>M2</v>
          </cell>
          <cell r="D2788">
            <v>18</v>
          </cell>
        </row>
        <row r="2789">
          <cell r="A2789" t="str">
            <v>73926/004</v>
          </cell>
          <cell r="B2789" t="str">
            <v>BARRA LISA COM ARGAMASSA TRACO 1:4 (CIMENTO E AREIA), ESPESSURA 2,0CM,PREPARO MANUAL</v>
          </cell>
          <cell r="C2789" t="str">
            <v>M2</v>
          </cell>
          <cell r="D2789">
            <v>21.96</v>
          </cell>
        </row>
        <row r="2790">
          <cell r="A2790" t="str">
            <v>73926/005</v>
          </cell>
          <cell r="B2790" t="str">
            <v>BARRA LISA COM ARGAMASSA TRACO 1:5 (CIMENTO E AREIA), ESPESSURA 1,5CM,PREPARO MANUAL</v>
          </cell>
          <cell r="C2790" t="str">
            <v>M2</v>
          </cell>
          <cell r="D2790">
            <v>18.48</v>
          </cell>
        </row>
        <row r="2791">
          <cell r="A2791" t="str">
            <v>73926/006</v>
          </cell>
          <cell r="B2791" t="str">
            <v>BARRA LISA COM ARGAMASSA TRACO 1:5 (CIMENTO E AREIA), ESPESSURA 1,0CM,PREPARO MANUAL</v>
          </cell>
          <cell r="C2791" t="str">
            <v>M2</v>
          </cell>
          <cell r="D2791">
            <v>17.22</v>
          </cell>
        </row>
        <row r="2792">
          <cell r="A2792" t="str">
            <v>73926/007</v>
          </cell>
          <cell r="B2792" t="str">
            <v>BARRA LISA COM ARGAMASSA TRACO 1:3 (CIMENTO E AREIA), ESPESSURA 0,5CM,PREPARO MANUAL</v>
          </cell>
          <cell r="C2792" t="str">
            <v>M2</v>
          </cell>
          <cell r="D2792">
            <v>14.77</v>
          </cell>
        </row>
        <row r="2793">
          <cell r="A2793" t="str">
            <v>73926/008</v>
          </cell>
          <cell r="B2793" t="str">
            <v>BARRA LISA COM ARGAMASSA TRACO 1:4 (CIMENTO E AREIA), COM CORANTE AMARELO, ESPESSURA 2,0CM, PREPARO MANUAL</v>
          </cell>
          <cell r="C2793" t="str">
            <v>M2</v>
          </cell>
          <cell r="D2793">
            <v>27.38</v>
          </cell>
        </row>
        <row r="2794">
          <cell r="A2794">
            <v>74001</v>
          </cell>
          <cell r="B2794" t="str">
            <v>REVESTIMENTO DE PAREDES</v>
          </cell>
          <cell r="C2794"/>
          <cell r="D2794"/>
        </row>
        <row r="2795">
          <cell r="A2795" t="str">
            <v>74001/001</v>
          </cell>
          <cell r="B2795" t="str">
            <v>REBOCO COM ARGAMASSA PRE-FABRICADA, ESPESSURA 0,5CM, PREPARO MECANICO</v>
          </cell>
          <cell r="C2795" t="str">
            <v>M2</v>
          </cell>
          <cell r="D2795">
            <v>10.41</v>
          </cell>
        </row>
        <row r="2796">
          <cell r="A2796" t="str">
            <v>74001/002</v>
          </cell>
          <cell r="B2796" t="str">
            <v>REVESTIMENTO DE GESSO EM PAREDES INTERNAS EM BLOCOS DE CONCRETO, ESPESSURA 0,7CM</v>
          </cell>
          <cell r="C2796" t="str">
            <v>M2</v>
          </cell>
          <cell r="D2796">
            <v>8.4600000000000009</v>
          </cell>
        </row>
        <row r="2797">
          <cell r="A2797">
            <v>74105</v>
          </cell>
          <cell r="B2797" t="str">
            <v>REVESTIMENTO DE TETOS C/GESSO CORRIDO</v>
          </cell>
          <cell r="C2797"/>
          <cell r="D2797"/>
        </row>
        <row r="2798">
          <cell r="A2798" t="str">
            <v>74105/001</v>
          </cell>
          <cell r="B2798" t="str">
            <v>REVESTIMENTO DE TETOS COM GESSO CORRIDO DISTORCIDO</v>
          </cell>
          <cell r="C2798" t="str">
            <v>M2</v>
          </cell>
          <cell r="D2798">
            <v>7.79</v>
          </cell>
        </row>
        <row r="2799">
          <cell r="A2799">
            <v>74201</v>
          </cell>
          <cell r="B2799" t="str">
            <v>REBOCO EXTERNO</v>
          </cell>
          <cell r="C2799"/>
          <cell r="D2799"/>
        </row>
        <row r="2800">
          <cell r="A2800" t="str">
            <v>74201/001</v>
          </cell>
          <cell r="B2800" t="str">
            <v>EMBOCO PAULISTA (MASSA UNICA) TRACO 1:2:8 (CIMENTO, CAL E AREIA), ESPESSURA 2,0CM, PREPARO MECANICO</v>
          </cell>
          <cell r="C2800" t="str">
            <v>M2</v>
          </cell>
          <cell r="D2800">
            <v>14.38</v>
          </cell>
        </row>
        <row r="2801">
          <cell r="A2801">
            <v>75481</v>
          </cell>
          <cell r="B2801" t="str">
            <v>REBOCO PARA PAREDES INTERNAS, ARGAMASSA TRACO 1:2 (CAL E AREIA FINA PENEIRADA), PREPARO MANUAL</v>
          </cell>
          <cell r="C2801" t="str">
            <v>M2</v>
          </cell>
          <cell r="D2801">
            <v>8.3800000000000008</v>
          </cell>
        </row>
        <row r="2802">
          <cell r="A2802">
            <v>109</v>
          </cell>
          <cell r="B2802" t="str">
            <v>AZULEJO</v>
          </cell>
          <cell r="C2802"/>
          <cell r="D2802"/>
        </row>
        <row r="2803">
          <cell r="A2803">
            <v>5999</v>
          </cell>
          <cell r="B2803" t="str">
            <v>AZULEJO 2A 15X15CM FIXADO COM ARGAMASSA COLANTE, JUNTAS A PRUMO, REJUNTAMENTO COM CIMENTO BRANCO</v>
          </cell>
          <cell r="C2803" t="str">
            <v>M2</v>
          </cell>
          <cell r="D2803">
            <v>26.63</v>
          </cell>
        </row>
        <row r="2804">
          <cell r="A2804">
            <v>6000</v>
          </cell>
          <cell r="B2804" t="str">
            <v>AZULEJO 2A 15X15CM FIXADO COM ARGAMASSA COLANTE, JUNTAS EM AMARRACAO,REJUNTAMENTO COM CIMENTO BRANCO</v>
          </cell>
          <cell r="C2804" t="str">
            <v>M2</v>
          </cell>
          <cell r="D2804">
            <v>25.82</v>
          </cell>
        </row>
        <row r="2805">
          <cell r="A2805">
            <v>73925</v>
          </cell>
          <cell r="B2805" t="str">
            <v>AZULEJO BRANCO</v>
          </cell>
          <cell r="C2805"/>
          <cell r="D2805"/>
        </row>
        <row r="2806">
          <cell r="A2806" t="str">
            <v>73925/001</v>
          </cell>
          <cell r="B2806" t="str">
            <v>AZULEJO 1A 15X15CM FIXADO COM NATA DE CIMENTO, REJUNTAMENTO COM CIMENTO BRANCO</v>
          </cell>
          <cell r="C2806" t="str">
            <v>M2</v>
          </cell>
          <cell r="D2806">
            <v>27.1</v>
          </cell>
        </row>
        <row r="2807">
          <cell r="A2807" t="str">
            <v>73925/002</v>
          </cell>
          <cell r="B2807" t="str">
            <v>AZULEJO 1A 15X15CM FIXADO ARGAMASSA COLANTE, REJUNTAMENTO COM CIMENTOBRANCO</v>
          </cell>
          <cell r="C2807" t="str">
            <v>M2</v>
          </cell>
          <cell r="D2807">
            <v>27.35</v>
          </cell>
        </row>
        <row r="2808">
          <cell r="A2808">
            <v>110</v>
          </cell>
          <cell r="B2808" t="str">
            <v>PASTILHAS,CERAMICAS, PLACAS PRE-MOLDADAS E OUTROS</v>
          </cell>
          <cell r="C2808"/>
          <cell r="D2808"/>
        </row>
        <row r="2809">
          <cell r="A2809">
            <v>73609</v>
          </cell>
          <cell r="B2809" t="str">
            <v>TIJOLETES DE LITOCERAMICA, FIXADO COM NATA DE CIMENTO, REJUNTAMENTO COM CIMENTO BRANCO, INCLUSO LIMPEZA</v>
          </cell>
          <cell r="C2809" t="str">
            <v>M2</v>
          </cell>
          <cell r="D2809">
            <v>64.569999999999993</v>
          </cell>
        </row>
        <row r="2810">
          <cell r="A2810">
            <v>73667</v>
          </cell>
          <cell r="B2810" t="str">
            <v>PASTILHA CERAMICA ESMALTADA QUADRADA 1", FIXADA COM NATA DE CIMENTO, REJUNTAMENTO COM CIMENTO BRANCO, INCLUSO LIMPEZA</v>
          </cell>
          <cell r="C2810" t="str">
            <v>M2</v>
          </cell>
          <cell r="D2810">
            <v>121.99</v>
          </cell>
        </row>
        <row r="2811">
          <cell r="A2811">
            <v>73912</v>
          </cell>
          <cell r="B2811" t="str">
            <v>CERAMICA ESMALTADA P/PAREDE</v>
          </cell>
          <cell r="C2811"/>
          <cell r="D2811"/>
        </row>
        <row r="2812">
          <cell r="A2812" t="str">
            <v>73912/001</v>
          </cell>
          <cell r="B2812" t="str">
            <v>CERAMICA ESMALTADA EM PAREDES 1A, PEI-4, 20X20CM, PADRAO MEDIO, FIXADACOM ARGAMASSA COLANTE E REJUNTAMENTO COM CIMENTO BRANCO</v>
          </cell>
          <cell r="C2812" t="str">
            <v>M2</v>
          </cell>
          <cell r="D2812">
            <v>20.48</v>
          </cell>
        </row>
        <row r="2813">
          <cell r="A2813" t="str">
            <v>73912/002</v>
          </cell>
          <cell r="B2813" t="str">
            <v>CERAMICA ESMALTADA EM PAREDES 1A, PEI-4, 20X20CM, PADRAO ALTO, FIXADACOM ARGAMASSA COLANTE E REJUNTAMENTO COM CIMENTO BRANCO</v>
          </cell>
          <cell r="C2813" t="str">
            <v>M2</v>
          </cell>
          <cell r="D2813">
            <v>20.84</v>
          </cell>
        </row>
        <row r="2814">
          <cell r="A2814">
            <v>123</v>
          </cell>
          <cell r="B2814" t="str">
            <v>PEITORIL CERAMICO</v>
          </cell>
          <cell r="C2814"/>
          <cell r="D2814"/>
        </row>
        <row r="2815">
          <cell r="A2815">
            <v>74087</v>
          </cell>
          <cell r="B2815" t="str">
            <v>PEITORIL EM ARDOSIA</v>
          </cell>
          <cell r="C2815"/>
          <cell r="D2815"/>
        </row>
        <row r="2816">
          <cell r="A2816" t="str">
            <v>74087/001</v>
          </cell>
          <cell r="B2816" t="str">
            <v>PEITORIL EM ARDOSIA, LARGURA 15CM</v>
          </cell>
          <cell r="C2816" t="str">
            <v>M</v>
          </cell>
          <cell r="D2816">
            <v>8.42</v>
          </cell>
        </row>
        <row r="2817">
          <cell r="A2817">
            <v>129</v>
          </cell>
          <cell r="B2817" t="str">
            <v>PEITORIL DE CONCRETO</v>
          </cell>
          <cell r="C2817"/>
          <cell r="D2817"/>
        </row>
        <row r="2818">
          <cell r="A2818">
            <v>40675</v>
          </cell>
          <cell r="B2818" t="str">
            <v>ASSENTAMENTO DE PEITORIL DE CIMENTO, INCLUSO ADITIVO IMPERMEABILIZANTE</v>
          </cell>
          <cell r="C2818" t="str">
            <v>M</v>
          </cell>
          <cell r="D2818">
            <v>2.4</v>
          </cell>
        </row>
        <row r="2819">
          <cell r="A2819">
            <v>133</v>
          </cell>
          <cell r="B2819" t="str">
            <v>FORRO DE MADEIRA</v>
          </cell>
          <cell r="C2819"/>
          <cell r="D2819"/>
        </row>
        <row r="2820">
          <cell r="A2820">
            <v>9536</v>
          </cell>
          <cell r="B2820" t="str">
            <v>FORRO DE BEIRAL EM MADEIRA TIPO CEDRINHO, INCLUSO TESTEIRA ALTURA15CME MEIA-CANA</v>
          </cell>
          <cell r="C2820" t="str">
            <v>M2</v>
          </cell>
          <cell r="D2820">
            <v>58.04</v>
          </cell>
        </row>
        <row r="2821">
          <cell r="A2821">
            <v>74250</v>
          </cell>
          <cell r="B2821" t="str">
            <v>FORRO DE TABUA DE PINHO</v>
          </cell>
          <cell r="C2821"/>
          <cell r="D2821"/>
        </row>
        <row r="2822">
          <cell r="A2822" t="str">
            <v>74250/001</v>
          </cell>
          <cell r="B2822" t="str">
            <v>FORRO DE MADEIRA TIPO CEDRINHO, LARGURA DAS TABUAS 10CM, ESPESSURA 1CM, EXCLUSIVE ENTARUGAMENTO</v>
          </cell>
          <cell r="C2822" t="str">
            <v>M2</v>
          </cell>
          <cell r="D2822">
            <v>31.41</v>
          </cell>
        </row>
        <row r="2823">
          <cell r="A2823" t="str">
            <v>74250/002</v>
          </cell>
          <cell r="B2823" t="str">
            <v>FORRO DE MADEIRA TIPO PINUS, LARGURA DAS TABUAS 10 CM, ESPESSURA 1CM,INCLUSIVE ENTARUGAMENTO E MEIA-CANA</v>
          </cell>
          <cell r="C2823" t="str">
            <v>M2</v>
          </cell>
          <cell r="D2823">
            <v>27.79</v>
          </cell>
        </row>
        <row r="2824">
          <cell r="A2824">
            <v>134</v>
          </cell>
          <cell r="B2824" t="str">
            <v>FORRO DE GESSO</v>
          </cell>
          <cell r="C2824"/>
          <cell r="D2824"/>
        </row>
        <row r="2825">
          <cell r="A2825">
            <v>72197</v>
          </cell>
          <cell r="B2825" t="str">
            <v>SANCA DE GESSO, ALTURA 15CM, MOLDADA NA OBRA</v>
          </cell>
          <cell r="C2825" t="str">
            <v>M</v>
          </cell>
          <cell r="D2825">
            <v>13.66</v>
          </cell>
        </row>
        <row r="2826">
          <cell r="A2826">
            <v>73792</v>
          </cell>
          <cell r="B2826" t="str">
            <v>FORRO DE GESSO</v>
          </cell>
          <cell r="C2826"/>
          <cell r="D2826"/>
        </row>
        <row r="2827">
          <cell r="A2827" t="str">
            <v>73792/001</v>
          </cell>
          <cell r="B2827" t="str">
            <v>FORRO EM PLACA DE GESSO PRE-MOLDADA LISO, ESPESSURA CENTRAL 12MM E NASBORDAS 30MM, PLACAS 60X60CM, BISOTADO, INCLUSO ESTRUTURA DE MADEIRA</v>
          </cell>
          <cell r="C2827" t="str">
            <v>M2</v>
          </cell>
          <cell r="D2827">
            <v>39.97</v>
          </cell>
        </row>
        <row r="2828">
          <cell r="A2828">
            <v>73986</v>
          </cell>
          <cell r="B2828" t="str">
            <v>FORRO DE GESSO</v>
          </cell>
          <cell r="C2828"/>
          <cell r="D2828"/>
        </row>
        <row r="2829">
          <cell r="A2829" t="str">
            <v>73986/001</v>
          </cell>
          <cell r="B2829" t="str">
            <v>FORRO DE GESSO EM PLACAS 60X60CM, ESPESSURA 1,2CM, INCLUSIVE FIXACAO COM ARAME</v>
          </cell>
          <cell r="C2829" t="str">
            <v>M2</v>
          </cell>
          <cell r="D2829">
            <v>15.85</v>
          </cell>
        </row>
        <row r="2830">
          <cell r="A2830">
            <v>135</v>
          </cell>
          <cell r="B2830" t="str">
            <v>FORRO PACOTE</v>
          </cell>
          <cell r="C2830"/>
          <cell r="D2830"/>
        </row>
        <row r="2831">
          <cell r="A2831">
            <v>73778</v>
          </cell>
          <cell r="B2831" t="str">
            <v>FORROS TIPO PACOTE</v>
          </cell>
          <cell r="C2831"/>
          <cell r="D2831"/>
        </row>
        <row r="2832">
          <cell r="A2832" t="str">
            <v>73778/001</v>
          </cell>
          <cell r="B2832" t="str">
            <v>FORRO EM CHAPAS DE FIBRA DE MADEIRA TIPO PACOTE, ACABAMENTO EM PINTURATEXTURIZADA BRANCA, INCLUSO ESTRUTURA EM PERFIS T DE ALUMINIO</v>
          </cell>
          <cell r="C2832" t="str">
            <v>M2</v>
          </cell>
          <cell r="D2832">
            <v>79.63</v>
          </cell>
        </row>
        <row r="2833">
          <cell r="A2833" t="str">
            <v>73778/002</v>
          </cell>
          <cell r="B2833" t="str">
            <v>FORRO TIPO PARALINE COM REGUAS ABERTAS LISAS PERFURADAS EM ACO GALVANIZADO</v>
          </cell>
          <cell r="C2833" t="str">
            <v>M2</v>
          </cell>
          <cell r="D2833">
            <v>98</v>
          </cell>
        </row>
        <row r="2834">
          <cell r="A2834" t="str">
            <v>73778/003</v>
          </cell>
          <cell r="B2834" t="str">
            <v>FORRO TIPO FIBRAROC ESPESSURA 15MM, PERFIL CARTOLA</v>
          </cell>
          <cell r="C2834" t="str">
            <v>M2</v>
          </cell>
          <cell r="D2834">
            <v>68.27</v>
          </cell>
        </row>
        <row r="2835">
          <cell r="A2835" t="str">
            <v>73778/004</v>
          </cell>
          <cell r="B2835" t="str">
            <v>FORRO EM PLACAS DE LA DE VIDRO, REVESTIDO COM FILME PLASTICO, ESPESSURA 15MM</v>
          </cell>
          <cell r="C2835" t="str">
            <v>M2</v>
          </cell>
          <cell r="D2835">
            <v>51.78</v>
          </cell>
        </row>
        <row r="2836">
          <cell r="A2836">
            <v>257</v>
          </cell>
          <cell r="B2836" t="str">
            <v>LAMINADO PARA PAREDE</v>
          </cell>
          <cell r="C2836"/>
          <cell r="D2836"/>
        </row>
        <row r="2837">
          <cell r="A2837">
            <v>72200</v>
          </cell>
          <cell r="B2837" t="str">
            <v>REVESTIMENTO EM LAMINADO MELAMINICO TEXTURIZADO, ESPESSURA 1,3MM, FIXADO COM COLA</v>
          </cell>
          <cell r="C2837" t="str">
            <v>M2</v>
          </cell>
          <cell r="D2837">
            <v>46.26</v>
          </cell>
        </row>
        <row r="2838">
          <cell r="A2838">
            <v>290</v>
          </cell>
          <cell r="B2838" t="str">
            <v>REVESTIMENTO DE CORRIMAO</v>
          </cell>
          <cell r="C2838"/>
          <cell r="D2838"/>
        </row>
        <row r="2839">
          <cell r="A2839">
            <v>73807</v>
          </cell>
          <cell r="B2839" t="str">
            <v>CORRIMAO DE GRANITO ARTIFICIAL (MARMORITE) COM 15 CM DE LARGURA</v>
          </cell>
          <cell r="C2839"/>
          <cell r="D2839"/>
        </row>
        <row r="2840">
          <cell r="A2840" t="str">
            <v>73807/001</v>
          </cell>
          <cell r="B2840" t="str">
            <v>CORRIMAO EM MARMORITE, LARGURA 15CM</v>
          </cell>
          <cell r="C2840" t="str">
            <v>M</v>
          </cell>
          <cell r="D2840">
            <v>44.19</v>
          </cell>
        </row>
        <row r="2841">
          <cell r="A2841">
            <v>311</v>
          </cell>
          <cell r="B2841" t="str">
            <v>FORRO METALICO/PVC</v>
          </cell>
          <cell r="C2841"/>
          <cell r="D2841"/>
        </row>
        <row r="2842">
          <cell r="A2842">
            <v>41602</v>
          </cell>
          <cell r="B2842" t="str">
            <v>FORRO PVC EM PLACAS COM LARGURA DE 10CM, ESPESSURA 8MM, COMP DE 6,0M,LISO, (INCLUSIVE COLOCACAO, EXCLUSIVE ESTRUTURA DE SUPORTE)</v>
          </cell>
          <cell r="C2842" t="str">
            <v>M2</v>
          </cell>
          <cell r="D2842">
            <v>20</v>
          </cell>
        </row>
        <row r="2843">
          <cell r="A2843">
            <v>72201</v>
          </cell>
          <cell r="B2843" t="str">
            <v>RECOLOCACO DE FORROS EM REGUA DE PVC E PERFIS, CONSIDERANDO REAPROVEITAMENTO DO MATERIAL</v>
          </cell>
          <cell r="C2843" t="str">
            <v>M2</v>
          </cell>
          <cell r="D2843">
            <v>4.76</v>
          </cell>
        </row>
        <row r="2844">
          <cell r="A2844">
            <v>315</v>
          </cell>
          <cell r="B2844" t="str">
            <v>REVESTIMENTO TERMICO E/OU ACUSTICO</v>
          </cell>
          <cell r="C2844"/>
          <cell r="D2844"/>
        </row>
        <row r="2845">
          <cell r="A2845">
            <v>72198</v>
          </cell>
          <cell r="B2845" t="str">
            <v>ISOLAMENTO TERMICO COM ARGAMASSA TRACO 1:3 (CIMENTO E AREIA), COM ADICAO DE PEROLAS DE ISOPOR, ESPESSURA 6CM</v>
          </cell>
          <cell r="C2845" t="str">
            <v>M2</v>
          </cell>
          <cell r="D2845">
            <v>59.44</v>
          </cell>
        </row>
        <row r="2846">
          <cell r="A2846">
            <v>73833</v>
          </cell>
          <cell r="B2846" t="str">
            <v>ISOLAMENTO TERMICO C/LA DE VIDRO</v>
          </cell>
          <cell r="C2846"/>
          <cell r="D2846"/>
        </row>
        <row r="2847">
          <cell r="A2847" t="str">
            <v>73833/001</v>
          </cell>
          <cell r="B2847" t="str">
            <v>ISOLAMENTO TERMICO COM MANTA DE LA DE VIDRO, ESPESSURA 2,5CM</v>
          </cell>
          <cell r="C2847" t="str">
            <v>M2</v>
          </cell>
          <cell r="D2847">
            <v>49.14</v>
          </cell>
        </row>
        <row r="2848">
          <cell r="A2848" t="str">
            <v>SEDI</v>
          </cell>
          <cell r="B2848" t="str">
            <v>SERVICOS DIVERSOS</v>
          </cell>
          <cell r="C2848"/>
          <cell r="D2848"/>
        </row>
        <row r="2849">
          <cell r="A2849">
            <v>148</v>
          </cell>
          <cell r="B2849" t="str">
            <v>JUNTA ELASTICA</v>
          </cell>
          <cell r="C2849"/>
          <cell r="D2849"/>
        </row>
        <row r="2850">
          <cell r="A2850">
            <v>73754</v>
          </cell>
          <cell r="B2850" t="str">
            <v>JUNTA DE DILATACAO E VEDACAO</v>
          </cell>
          <cell r="C2850"/>
          <cell r="D2850"/>
        </row>
        <row r="2851">
          <cell r="A2851" t="str">
            <v>73754/001</v>
          </cell>
          <cell r="B2851" t="str">
            <v>JUNTA DE DILATACAO E VEDACAO TIPO JEENE, INCLUSO CORTE E REMOCAO DO PAVIMENTO</v>
          </cell>
          <cell r="C2851" t="str">
            <v>M</v>
          </cell>
          <cell r="D2851">
            <v>310.08999999999997</v>
          </cell>
        </row>
        <row r="2852">
          <cell r="A2852">
            <v>73898</v>
          </cell>
          <cell r="B2852" t="str">
            <v>JUNTA ELASTICA</v>
          </cell>
          <cell r="C2852"/>
          <cell r="D2852"/>
        </row>
        <row r="2853">
          <cell r="A2853" t="str">
            <v>73898/001</v>
          </cell>
          <cell r="B2853" t="str">
            <v>JUNTA DE DILATACAO ELASTICA (PVC) O-220/6 PRESSAO ATE 30 MCA</v>
          </cell>
          <cell r="C2853" t="str">
            <v>M</v>
          </cell>
          <cell r="D2853">
            <v>73.180000000000007</v>
          </cell>
        </row>
        <row r="2854">
          <cell r="A2854">
            <v>209</v>
          </cell>
          <cell r="B2854" t="str">
            <v>ANDAIMES</v>
          </cell>
          <cell r="C2854"/>
          <cell r="D2854"/>
        </row>
        <row r="2855">
          <cell r="A2855">
            <v>72817</v>
          </cell>
          <cell r="B2855" t="str">
            <v>BANDEJA SALVA-VIDAS/COLETA DE ENTULHOS, COM TABUA</v>
          </cell>
          <cell r="C2855" t="str">
            <v>M</v>
          </cell>
          <cell r="D2855">
            <v>121.07</v>
          </cell>
        </row>
        <row r="2856">
          <cell r="A2856">
            <v>73618</v>
          </cell>
          <cell r="B2856" t="str">
            <v>LOCACAO DE ANDAIME METALICO TIPO FACHADEIRO</v>
          </cell>
          <cell r="C2856" t="str">
            <v>M2</v>
          </cell>
          <cell r="D2856">
            <v>5.29</v>
          </cell>
        </row>
        <row r="2857">
          <cell r="A2857">
            <v>73673</v>
          </cell>
          <cell r="B2857" t="str">
            <v>ANDAIME PARA REVESTIMENTO DE FORROS EM MADEIRA DE 3A</v>
          </cell>
          <cell r="C2857" t="str">
            <v>M2</v>
          </cell>
          <cell r="D2857">
            <v>10.34</v>
          </cell>
        </row>
        <row r="2858">
          <cell r="A2858">
            <v>73674</v>
          </cell>
          <cell r="B2858" t="str">
            <v>ANDAIME PARA ALVENARIA EM MADEIRA DE 2A</v>
          </cell>
          <cell r="C2858" t="str">
            <v>M2</v>
          </cell>
          <cell r="D2858">
            <v>12.49</v>
          </cell>
        </row>
        <row r="2859">
          <cell r="A2859">
            <v>73804</v>
          </cell>
          <cell r="B2859" t="str">
            <v>PROTECAO PARA FACHADAS</v>
          </cell>
          <cell r="C2859"/>
          <cell r="D2859"/>
        </row>
        <row r="2860">
          <cell r="A2860" t="str">
            <v>73804/001</v>
          </cell>
          <cell r="B2860" t="str">
            <v>PROTECAO DE FACHADA COM TELA DE POLIPROPILENO FIXADA EM ESTRUTURA DE MADEIRA COM ARAME GALVANIZADO</v>
          </cell>
          <cell r="C2860" t="str">
            <v>M2</v>
          </cell>
          <cell r="D2860">
            <v>14.92</v>
          </cell>
        </row>
        <row r="2861">
          <cell r="A2861">
            <v>210</v>
          </cell>
          <cell r="B2861" t="str">
            <v>ARGAMASSAS</v>
          </cell>
          <cell r="C2861"/>
          <cell r="D2861"/>
        </row>
        <row r="2862">
          <cell r="A2862">
            <v>6011</v>
          </cell>
          <cell r="B2862" t="str">
            <v>ARGAMASSA TRACO 1:3 (CIMENTO E AREIA MEDIA PENEIRADA), PREPARO MECANICO</v>
          </cell>
          <cell r="C2862" t="str">
            <v>M3</v>
          </cell>
          <cell r="D2862">
            <v>389.26</v>
          </cell>
        </row>
        <row r="2863">
          <cell r="A2863">
            <v>6013</v>
          </cell>
          <cell r="B2863" t="str">
            <v>ARGAMASSA TRACO 1:3 (CIMENTO E AREIA GROSSA NAO PENEIRADA), PREPARO MECANICO</v>
          </cell>
          <cell r="C2863" t="str">
            <v>M3</v>
          </cell>
          <cell r="D2863">
            <v>311.93</v>
          </cell>
        </row>
        <row r="2864">
          <cell r="A2864">
            <v>6014</v>
          </cell>
          <cell r="B2864" t="str">
            <v>ARGAMASSA TRACO 1:4 (CIMENTO E AREIA MEDIA PENEIRADA), PREPARO MECANICO</v>
          </cell>
          <cell r="C2864" t="str">
            <v>M3</v>
          </cell>
          <cell r="D2864">
            <v>339.25</v>
          </cell>
        </row>
        <row r="2865">
          <cell r="A2865">
            <v>6016</v>
          </cell>
          <cell r="B2865" t="str">
            <v>ARGAMASSA TRACO 1:5 (CIMENTO E AREIA MEDIA NAO PENEIRADA), PREPARO MECANICO</v>
          </cell>
          <cell r="C2865" t="str">
            <v>M3</v>
          </cell>
          <cell r="D2865">
            <v>227.78</v>
          </cell>
        </row>
        <row r="2866">
          <cell r="A2866">
            <v>6019</v>
          </cell>
          <cell r="B2866" t="str">
            <v>ARGAMASSA TRACO 1:6 (CIMENTO E AREIA MEDIA NAO PENEIRADA), PREPARO MECANICO</v>
          </cell>
          <cell r="C2866" t="str">
            <v>M3</v>
          </cell>
          <cell r="D2866">
            <v>204.28</v>
          </cell>
        </row>
        <row r="2867">
          <cell r="A2867">
            <v>6020</v>
          </cell>
          <cell r="B2867" t="str">
            <v>ARGAMASSA CIMENTO/AREIA GROSSA SEM PENEIRAR 1:8 PREPARO MANUAL</v>
          </cell>
          <cell r="C2867" t="str">
            <v>M3</v>
          </cell>
          <cell r="D2867">
            <v>209.65</v>
          </cell>
        </row>
        <row r="2868">
          <cell r="A2868">
            <v>6022</v>
          </cell>
          <cell r="B2868" t="str">
            <v>ARGAMASSA TRACO 1:2 (CAL E AREIA FINA PENEIRADA), PREPARO MANUAL</v>
          </cell>
          <cell r="C2868" t="str">
            <v>M3</v>
          </cell>
          <cell r="D2868">
            <v>286.08</v>
          </cell>
        </row>
        <row r="2869">
          <cell r="A2869">
            <v>6023</v>
          </cell>
          <cell r="B2869" t="str">
            <v>ARGAMASSA TRACO 1:4,5 (CAL E AREIA MEDIA NAO PENEIRADA), PREPARO MECANICO</v>
          </cell>
          <cell r="C2869" t="str">
            <v>M3</v>
          </cell>
          <cell r="D2869">
            <v>148.02000000000001</v>
          </cell>
        </row>
        <row r="2870">
          <cell r="A2870">
            <v>6025</v>
          </cell>
          <cell r="B2870" t="str">
            <v>ARGAMASSA TRACO 1:4,5 (CAL E AREIA MEDIA NAO PENEIRADA), PREPARO MANUAL</v>
          </cell>
          <cell r="C2870" t="str">
            <v>M3</v>
          </cell>
          <cell r="D2870">
            <v>169.47</v>
          </cell>
        </row>
        <row r="2871">
          <cell r="A2871">
            <v>6026</v>
          </cell>
          <cell r="B2871" t="str">
            <v>ARGAMASSA TRACO 1:5 (CAL E AREIA MEDIA NAO PENEIRADA), PREPARO MANUAL</v>
          </cell>
          <cell r="C2871" t="str">
            <v>M3</v>
          </cell>
          <cell r="D2871">
            <v>160.38</v>
          </cell>
        </row>
        <row r="2872">
          <cell r="A2872">
            <v>6028</v>
          </cell>
          <cell r="B2872" t="str">
            <v>ARGAMASSA TRACO 1:2:8 (CIMENTO, CAL E AREIA MEDIA NAO PENEIRADA), PREPARO MECANICO</v>
          </cell>
          <cell r="C2872" t="str">
            <v>M3</v>
          </cell>
          <cell r="D2872">
            <v>243.01</v>
          </cell>
        </row>
        <row r="2873">
          <cell r="A2873">
            <v>6030</v>
          </cell>
          <cell r="B2873" t="str">
            <v>ARGAMASSA TRACO 1:2:9 (CIMENTO, CAL E AREIA MEDIA NAO PENEIRADA), PREPARO MECANICO</v>
          </cell>
          <cell r="C2873" t="str">
            <v>M3</v>
          </cell>
          <cell r="D2873">
            <v>226.82</v>
          </cell>
        </row>
        <row r="2874">
          <cell r="A2874">
            <v>6032</v>
          </cell>
          <cell r="B2874" t="str">
            <v>ARGAMASSA TRACO 1:0,5:8 (CIMENTO, CAL E AREIA MEDIA NAO PENEIRADA),PREPARO MECANICO</v>
          </cell>
          <cell r="C2874" t="str">
            <v>M3</v>
          </cell>
          <cell r="D2874">
            <v>192.69</v>
          </cell>
        </row>
        <row r="2875">
          <cell r="A2875">
            <v>6033</v>
          </cell>
          <cell r="B2875" t="str">
            <v>ARGAMASSA TRACO 1:2:11 (CIMENTO, CAL E AREIA MEDIA NAO PENEIRADA), PREPARO MECANICO</v>
          </cell>
          <cell r="C2875" t="str">
            <v>M3</v>
          </cell>
          <cell r="D2875">
            <v>203.34</v>
          </cell>
        </row>
        <row r="2876">
          <cell r="A2876">
            <v>6034</v>
          </cell>
          <cell r="B2876" t="str">
            <v>ARGAMASSA TRACO 1:2:11 (CIMENTO, CAL E AREIA MEDIA PENEIRADA), PREPARO MECANICO</v>
          </cell>
          <cell r="C2876" t="str">
            <v>M3</v>
          </cell>
          <cell r="D2876">
            <v>280.31</v>
          </cell>
        </row>
        <row r="2877">
          <cell r="A2877">
            <v>6035</v>
          </cell>
          <cell r="B2877" t="str">
            <v>ARGAMASSA TRACO 1:3:9 (CIMENTO, CAL E AREIA FINA PENEIRADA), PREPAROMECANICO</v>
          </cell>
          <cell r="C2877" t="str">
            <v>M3</v>
          </cell>
          <cell r="D2877">
            <v>323.61</v>
          </cell>
        </row>
        <row r="2878">
          <cell r="A2878">
            <v>6036</v>
          </cell>
          <cell r="B2878" t="str">
            <v>ARGAMASSA TRACO 1:4,5 (CAL E AREIA FINA PENEIRADA), PREPARO MECANICO</v>
          </cell>
          <cell r="C2878" t="str">
            <v>M3</v>
          </cell>
          <cell r="D2878">
            <v>222.44</v>
          </cell>
        </row>
        <row r="2879">
          <cell r="A2879">
            <v>6037</v>
          </cell>
          <cell r="B2879" t="str">
            <v>ARGAMASSA TRACO 1:4 (CAL E AREIA MEDIA NÃO PENEIRADA) + 130KG CIMENTO, PREPARO MECANICO</v>
          </cell>
          <cell r="C2879" t="str">
            <v>M3</v>
          </cell>
          <cell r="D2879">
            <v>220.16</v>
          </cell>
        </row>
        <row r="2880">
          <cell r="A2880">
            <v>6038</v>
          </cell>
          <cell r="B2880" t="str">
            <v>ARGAMASSA TRACO 1:4 (CAL E AREIA MEDIA PENEIRADA), + 130KG DE CIMENTO- PREPARO MECANICO</v>
          </cell>
          <cell r="C2880" t="str">
            <v>M3</v>
          </cell>
          <cell r="D2880">
            <v>297.12</v>
          </cell>
        </row>
        <row r="2881">
          <cell r="A2881">
            <v>6039</v>
          </cell>
          <cell r="B2881" t="str">
            <v>ARGAMASSA TRACO 1:1:4 (CIMENTO, CAL E AREIA MEDIA NAO PENEIRADA), PREPARO MECANICO</v>
          </cell>
          <cell r="C2881" t="str">
            <v>M3</v>
          </cell>
          <cell r="D2881">
            <v>323.44</v>
          </cell>
        </row>
        <row r="2882">
          <cell r="A2882">
            <v>6040</v>
          </cell>
          <cell r="B2882" t="str">
            <v>ARGAMASSA TRACO 1:0,5:5 (CIMENTO, CAL E AREIA MEDIA NAO PENEIRADA), PREPARO MECANICO</v>
          </cell>
          <cell r="C2882" t="str">
            <v>M3</v>
          </cell>
          <cell r="D2882">
            <v>251.02</v>
          </cell>
        </row>
        <row r="2883">
          <cell r="A2883">
            <v>75492</v>
          </cell>
          <cell r="B2883" t="str">
            <v>ARGAMASSA CIMENTO/AREIA MEDIA 1:3 - PREPARO MECANICO (BETONEIRA ELETRICA)</v>
          </cell>
          <cell r="C2883" t="str">
            <v>M3</v>
          </cell>
          <cell r="D2883">
            <v>270.60000000000002</v>
          </cell>
        </row>
        <row r="2884">
          <cell r="A2884">
            <v>75493</v>
          </cell>
          <cell r="B2884" t="str">
            <v>ARGAMASSA CIMENTO/AREIA MEDIA 1:4 - PREPARO MECANICO (BETONEIRA ELETRICA)</v>
          </cell>
          <cell r="C2884" t="str">
            <v>M3</v>
          </cell>
          <cell r="D2884">
            <v>257.58999999999997</v>
          </cell>
        </row>
        <row r="2885">
          <cell r="A2885">
            <v>75494</v>
          </cell>
          <cell r="B2885" t="str">
            <v>ARGAMASSA CIMENTO/AREIA MEDIA 1:5 - PREPARO MECANICO (BETONEIRA ELETRICA)</v>
          </cell>
          <cell r="C2885" t="str">
            <v>M3</v>
          </cell>
          <cell r="D2885">
            <v>235.11</v>
          </cell>
        </row>
        <row r="2886">
          <cell r="A2886">
            <v>75495</v>
          </cell>
          <cell r="B2886" t="str">
            <v>ARGAMASSA CIMENTO AREIA/MEDIA 1:6 - PREPARO MECANICO (BETONEIRA ELETRICA)</v>
          </cell>
          <cell r="C2886" t="str">
            <v>M3</v>
          </cell>
          <cell r="D2886">
            <v>219.37</v>
          </cell>
        </row>
        <row r="2887">
          <cell r="A2887">
            <v>211</v>
          </cell>
          <cell r="B2887" t="str">
            <v>CARGA, DESCARGA E TRANSPORTE DE MATERIAIS</v>
          </cell>
          <cell r="C2887"/>
          <cell r="D2887"/>
        </row>
        <row r="2888">
          <cell r="A2888">
            <v>72871</v>
          </cell>
          <cell r="B2888" t="str">
            <v>MOBILIZACAO E INSTALACAO DE 01 EQUIPAMENTO DE SONDAGEM, DISTANCIA ATE10KM</v>
          </cell>
          <cell r="C2888" t="str">
            <v>UN</v>
          </cell>
          <cell r="D2888">
            <v>166.25</v>
          </cell>
        </row>
        <row r="2889">
          <cell r="A2889">
            <v>72872</v>
          </cell>
          <cell r="B2889" t="str">
            <v>MOBILIZACAO E INSTALACAO DE 01 EQUIPAMENTO DE SONDAGEM, DISTANCIA DE 10KM ATE 20KM</v>
          </cell>
          <cell r="C2889" t="str">
            <v>UN</v>
          </cell>
          <cell r="D2889">
            <v>282.35000000000002</v>
          </cell>
        </row>
        <row r="2890">
          <cell r="A2890">
            <v>72873</v>
          </cell>
          <cell r="B2890" t="str">
            <v>MOBILIZACAO E INSTALACAO DE 01 EQUIPAMENTO DE SONDAGEM, DISTANCIA ACIMA DE 20KM</v>
          </cell>
          <cell r="C2890" t="str">
            <v>UN</v>
          </cell>
          <cell r="D2890">
            <v>398.44</v>
          </cell>
        </row>
        <row r="2891">
          <cell r="A2891">
            <v>73901</v>
          </cell>
          <cell r="B2891" t="str">
            <v>TRANSPORTE VERTICAL</v>
          </cell>
          <cell r="C2891"/>
          <cell r="D2891"/>
        </row>
        <row r="2892">
          <cell r="A2892" t="str">
            <v>73901/001</v>
          </cell>
          <cell r="B2892" t="str">
            <v>TRANSPORTE VERTICAL MANUAL DE MATERIAIS DIVERSOS A 1ª LAJE</v>
          </cell>
          <cell r="C2892" t="str">
            <v>M3</v>
          </cell>
          <cell r="D2892">
            <v>12</v>
          </cell>
        </row>
        <row r="2893">
          <cell r="A2893" t="str">
            <v>73901/002</v>
          </cell>
          <cell r="B2893" t="str">
            <v>TRANSPORTE VERTICAL MANUAL DE MATERIAIS DIVERSOS A 2ª LAJE</v>
          </cell>
          <cell r="C2893" t="str">
            <v>M3</v>
          </cell>
          <cell r="D2893">
            <v>28.8</v>
          </cell>
        </row>
        <row r="2894">
          <cell r="A2894" t="str">
            <v>73901/003</v>
          </cell>
          <cell r="B2894" t="str">
            <v>TRANSPORTE VERTICAL MANUAL DE MATERIAIS DIVERSOS A 1ª LAJE</v>
          </cell>
          <cell r="C2894" t="str">
            <v>T</v>
          </cell>
          <cell r="D2894">
            <v>24</v>
          </cell>
        </row>
        <row r="2895">
          <cell r="A2895" t="str">
            <v>73901/004</v>
          </cell>
          <cell r="B2895" t="str">
            <v>TRANSPORTE VERTICAL MANUAL DE MATERIAIS DIVERSOS A 2ª LAJE</v>
          </cell>
          <cell r="C2895" t="str">
            <v>T</v>
          </cell>
          <cell r="D2895">
            <v>39.770000000000003</v>
          </cell>
        </row>
        <row r="2896">
          <cell r="A2896">
            <v>74023</v>
          </cell>
          <cell r="B2896" t="str">
            <v>TRANSPORTE HORIZONTAL MANUAL</v>
          </cell>
          <cell r="C2896"/>
          <cell r="D2896"/>
        </row>
        <row r="2897">
          <cell r="A2897" t="str">
            <v>74023/001</v>
          </cell>
          <cell r="B2897" t="str">
            <v>TRANSPORTE HORIZONTAL DE MATERIAIS DIVERSOS A 30M</v>
          </cell>
          <cell r="C2897" t="str">
            <v>M3</v>
          </cell>
          <cell r="D2897">
            <v>16.46</v>
          </cell>
        </row>
        <row r="2898">
          <cell r="A2898" t="str">
            <v>74023/002</v>
          </cell>
          <cell r="B2898" t="str">
            <v>TRANSPORTE HORIZONTAL DE MATERIAIS DIVERSOS A 40M</v>
          </cell>
          <cell r="C2898" t="str">
            <v>M3</v>
          </cell>
          <cell r="D2898">
            <v>18.510000000000002</v>
          </cell>
        </row>
        <row r="2899">
          <cell r="A2899" t="str">
            <v>74023/003</v>
          </cell>
          <cell r="B2899" t="str">
            <v>TRANSPORTE HORIZONTAL DE MATERIAIS DIVERSOS A 50M</v>
          </cell>
          <cell r="C2899" t="str">
            <v>M3</v>
          </cell>
          <cell r="D2899">
            <v>19.89</v>
          </cell>
        </row>
        <row r="2900">
          <cell r="A2900" t="str">
            <v>74023/004</v>
          </cell>
          <cell r="B2900" t="str">
            <v>TRANSPORTE HORIZONTAL DE MATERIAIS DIVERSOS A 60M</v>
          </cell>
          <cell r="C2900" t="str">
            <v>M3</v>
          </cell>
          <cell r="D2900">
            <v>20.91</v>
          </cell>
        </row>
        <row r="2901">
          <cell r="A2901" t="str">
            <v>74023/005</v>
          </cell>
          <cell r="B2901" t="str">
            <v>TRANSPORTE HORIZONTAL DE MATERIAIS DIVERSOS A 100M</v>
          </cell>
          <cell r="C2901" t="str">
            <v>M3</v>
          </cell>
          <cell r="D2901">
            <v>27.43</v>
          </cell>
        </row>
        <row r="2902">
          <cell r="A2902" t="str">
            <v>74023/006</v>
          </cell>
          <cell r="B2902" t="str">
            <v>TRANSPORTE HORIZONTAL DE MATERIAIS DIVERSOS A 30M</v>
          </cell>
          <cell r="C2902" t="str">
            <v>T</v>
          </cell>
          <cell r="D2902">
            <v>10.29</v>
          </cell>
        </row>
        <row r="2903">
          <cell r="A2903" t="str">
            <v>74023/007</v>
          </cell>
          <cell r="B2903" t="str">
            <v>TRANSPORTE HORIZONTAL DE MATERIAIS DIVERSOS A 40M</v>
          </cell>
          <cell r="C2903" t="str">
            <v>T</v>
          </cell>
          <cell r="D2903">
            <v>11.31</v>
          </cell>
        </row>
        <row r="2904">
          <cell r="A2904" t="str">
            <v>74023/008</v>
          </cell>
          <cell r="B2904" t="str">
            <v>TRANSPORTE HORIZONTAL DE MATERIAIS DIVERSOS A 50M</v>
          </cell>
          <cell r="C2904" t="str">
            <v>T</v>
          </cell>
          <cell r="D2904">
            <v>12.34</v>
          </cell>
        </row>
        <row r="2905">
          <cell r="A2905" t="str">
            <v>74023/009</v>
          </cell>
          <cell r="B2905" t="str">
            <v>TRANSPORTE HORIZONTAL DE MATERIAIS DIVERSOS A 60M</v>
          </cell>
          <cell r="C2905" t="str">
            <v>T</v>
          </cell>
          <cell r="D2905">
            <v>13.37</v>
          </cell>
        </row>
        <row r="2906">
          <cell r="A2906" t="str">
            <v>74023/010</v>
          </cell>
          <cell r="B2906" t="str">
            <v>TRANSPORTE HORIZONTAL DE MATERIAIS DIVERSOS A 100M</v>
          </cell>
          <cell r="C2906" t="str">
            <v>T</v>
          </cell>
          <cell r="D2906">
            <v>16.8</v>
          </cell>
        </row>
        <row r="2907">
          <cell r="A2907">
            <v>212</v>
          </cell>
          <cell r="B2907" t="str">
            <v>LIMPEZA E ARREMATES FINAIS</v>
          </cell>
          <cell r="C2907"/>
          <cell r="D2907"/>
        </row>
        <row r="2908">
          <cell r="A2908">
            <v>9537</v>
          </cell>
          <cell r="B2908" t="str">
            <v>LIMPEZA FINAL DA OBRA</v>
          </cell>
          <cell r="C2908" t="str">
            <v>M2</v>
          </cell>
          <cell r="D2908">
            <v>1.1100000000000001</v>
          </cell>
        </row>
        <row r="2909">
          <cell r="A2909">
            <v>73745</v>
          </cell>
          <cell r="B2909" t="str">
            <v>LIMPEZAS DE SUPERFICIES</v>
          </cell>
          <cell r="C2909"/>
          <cell r="D2909"/>
        </row>
        <row r="2910">
          <cell r="A2910" t="str">
            <v>73745/001</v>
          </cell>
          <cell r="B2910" t="str">
            <v>LIMPEZA DE ESTRUTURAL DE ACO OU CONCRETO COM JATEAMENTO DE AREIA</v>
          </cell>
          <cell r="C2910" t="str">
            <v>M2</v>
          </cell>
          <cell r="D2910">
            <v>5.58</v>
          </cell>
        </row>
        <row r="2911">
          <cell r="A2911">
            <v>73800</v>
          </cell>
          <cell r="B2911" t="str">
            <v>POLIMENTO DE PISOS</v>
          </cell>
          <cell r="C2911"/>
          <cell r="D2911"/>
        </row>
        <row r="2912">
          <cell r="A2912" t="str">
            <v>73800/001</v>
          </cell>
          <cell r="B2912" t="str">
            <v>LIMPEZA E POLIMENTO MECANIZADO EM PISO ALTA RESISTENCIA, UTILIZANDO ESTUQUE COM ADESIVO, CIMENTO BRANCO E CORANTE</v>
          </cell>
          <cell r="C2912" t="str">
            <v>M2</v>
          </cell>
          <cell r="D2912">
            <v>22.09</v>
          </cell>
        </row>
        <row r="2913">
          <cell r="A2913">
            <v>73806</v>
          </cell>
          <cell r="B2913" t="str">
            <v>LIMPEZA DE SUPERFICIES</v>
          </cell>
          <cell r="C2913"/>
          <cell r="D2913"/>
        </row>
        <row r="2914">
          <cell r="A2914" t="str">
            <v>73806/001</v>
          </cell>
          <cell r="B2914" t="str">
            <v>LIMPEZA DE SUPERFICIES COM JATO DE ALTA PRESSAO DE AR E AGUA</v>
          </cell>
          <cell r="C2914" t="str">
            <v>M2</v>
          </cell>
          <cell r="D2914">
            <v>0.73</v>
          </cell>
        </row>
        <row r="2915">
          <cell r="A2915">
            <v>73948</v>
          </cell>
          <cell r="B2915" t="str">
            <v>LIMPEZA DIVERSAS DA OBRA</v>
          </cell>
          <cell r="C2915"/>
          <cell r="D2915"/>
        </row>
        <row r="2916">
          <cell r="A2916" t="str">
            <v>73948/001</v>
          </cell>
          <cell r="B2916" t="str">
            <v>LIMPEZA REVESTIMENTO PLASTICO EM PAREDE</v>
          </cell>
          <cell r="C2916" t="str">
            <v>M2</v>
          </cell>
          <cell r="D2916">
            <v>7.95</v>
          </cell>
        </row>
        <row r="2917">
          <cell r="A2917" t="str">
            <v>73948/002</v>
          </cell>
          <cell r="B2917" t="str">
            <v>LIMPEZA/PREPARO SUPERFICIE CONCRETO P/PINTURA</v>
          </cell>
          <cell r="C2917" t="str">
            <v>M2</v>
          </cell>
          <cell r="D2917">
            <v>3.72</v>
          </cell>
        </row>
        <row r="2918">
          <cell r="A2918" t="str">
            <v>73948/003</v>
          </cell>
          <cell r="B2918" t="str">
            <v>LIMPEZA AZULEJO</v>
          </cell>
          <cell r="C2918" t="str">
            <v>M2</v>
          </cell>
          <cell r="D2918">
            <v>2.62</v>
          </cell>
        </row>
        <row r="2919">
          <cell r="A2919" t="str">
            <v>73948/004</v>
          </cell>
          <cell r="B2919" t="str">
            <v>LIMPEZA E LAVAGEM DE PASTILHAS</v>
          </cell>
          <cell r="C2919" t="str">
            <v>M2</v>
          </cell>
          <cell r="D2919">
            <v>3.72</v>
          </cell>
        </row>
        <row r="2920">
          <cell r="A2920" t="str">
            <v>73948/005</v>
          </cell>
          <cell r="B2920" t="str">
            <v>LIMPEZA CHAPA MELAMINICA EM PAREDE</v>
          </cell>
          <cell r="C2920" t="str">
            <v>M2</v>
          </cell>
          <cell r="D2920">
            <v>2.71</v>
          </cell>
        </row>
        <row r="2921">
          <cell r="A2921" t="str">
            <v>73948/006</v>
          </cell>
          <cell r="B2921" t="str">
            <v>LIMPEZA LAMBRI ALUMINIO</v>
          </cell>
          <cell r="C2921" t="str">
            <v>M2</v>
          </cell>
          <cell r="D2921">
            <v>6.1</v>
          </cell>
        </row>
        <row r="2922">
          <cell r="A2922" t="str">
            <v>73948/007</v>
          </cell>
          <cell r="B2922" t="str">
            <v>LIMPEZA ESQUADRIA FERRO C/SOLVENTE</v>
          </cell>
          <cell r="C2922" t="str">
            <v>M2</v>
          </cell>
          <cell r="D2922">
            <v>10.69</v>
          </cell>
        </row>
        <row r="2923">
          <cell r="A2923" t="str">
            <v>73948/008</v>
          </cell>
          <cell r="B2923" t="str">
            <v>LIMPEZA VIDRO COMUM</v>
          </cell>
          <cell r="C2923" t="str">
            <v>M2</v>
          </cell>
          <cell r="D2923">
            <v>5.15</v>
          </cell>
        </row>
        <row r="2924">
          <cell r="A2924" t="str">
            <v>73948/009</v>
          </cell>
          <cell r="B2924" t="str">
            <v>LIMPEZA FORRO</v>
          </cell>
          <cell r="C2924" t="str">
            <v>M2</v>
          </cell>
          <cell r="D2924">
            <v>10.57</v>
          </cell>
        </row>
        <row r="2925">
          <cell r="A2925" t="str">
            <v>73948/010</v>
          </cell>
          <cell r="B2925" t="str">
            <v>LIMPEZA PISO MARMORE/GRANITO</v>
          </cell>
          <cell r="C2925" t="str">
            <v>M2</v>
          </cell>
          <cell r="D2925">
            <v>10.01</v>
          </cell>
        </row>
        <row r="2926">
          <cell r="A2926" t="str">
            <v>73948/011</v>
          </cell>
          <cell r="B2926" t="str">
            <v>LIMPEZA PISO CERAMICO</v>
          </cell>
          <cell r="C2926" t="str">
            <v>M2</v>
          </cell>
          <cell r="D2926">
            <v>9.0299999999999994</v>
          </cell>
        </row>
        <row r="2927">
          <cell r="A2927" t="str">
            <v>73948/012</v>
          </cell>
          <cell r="B2927" t="str">
            <v>LIMPEZA PISO PLACA BORRACHA C/ENCERAMENTO</v>
          </cell>
          <cell r="C2927" t="str">
            <v>M2</v>
          </cell>
          <cell r="D2927">
            <v>11.83</v>
          </cell>
        </row>
        <row r="2928">
          <cell r="A2928" t="str">
            <v>73948/013</v>
          </cell>
          <cell r="B2928" t="str">
            <v>LIMPEZA PISO PLACA BORRACHA</v>
          </cell>
          <cell r="C2928" t="str">
            <v>M2</v>
          </cell>
          <cell r="D2928">
            <v>4.29</v>
          </cell>
        </row>
        <row r="2929">
          <cell r="A2929" t="str">
            <v>73948/014</v>
          </cell>
          <cell r="B2929" t="str">
            <v>LIMPEZA PISO CIMENTADO</v>
          </cell>
          <cell r="C2929" t="str">
            <v>M2</v>
          </cell>
          <cell r="D2929">
            <v>5.41</v>
          </cell>
        </row>
        <row r="2930">
          <cell r="A2930" t="str">
            <v>73948/015</v>
          </cell>
          <cell r="B2930" t="str">
            <v>LIMPEZA PISO MARMORITE/GRANILITE</v>
          </cell>
          <cell r="C2930" t="str">
            <v>M2</v>
          </cell>
          <cell r="D2930">
            <v>6.3</v>
          </cell>
        </row>
        <row r="2931">
          <cell r="A2931" t="str">
            <v>73948/016</v>
          </cell>
          <cell r="B2931" t="str">
            <v>LIMPEZA MANUAL DO TERRENO (C/ RASPAGEM SUPERFICIAL)</v>
          </cell>
          <cell r="C2931" t="str">
            <v>M2</v>
          </cell>
          <cell r="D2931">
            <v>1.71</v>
          </cell>
        </row>
        <row r="2932">
          <cell r="A2932">
            <v>74086</v>
          </cell>
          <cell r="B2932" t="str">
            <v>LIMPEZA DIVERSAS DA OBRA</v>
          </cell>
          <cell r="C2932"/>
          <cell r="D2932"/>
        </row>
        <row r="2933">
          <cell r="A2933" t="str">
            <v>74086/001</v>
          </cell>
          <cell r="B2933" t="str">
            <v>LIMPEZA LOUCAS E METAIS</v>
          </cell>
          <cell r="C2933" t="str">
            <v>UN</v>
          </cell>
          <cell r="D2933">
            <v>11.51</v>
          </cell>
        </row>
        <row r="2934">
          <cell r="A2934">
            <v>74243</v>
          </cell>
          <cell r="B2934" t="str">
            <v>LIMPEZA GERAL DE QUADRA POLIESPORTIVA</v>
          </cell>
          <cell r="C2934"/>
          <cell r="D2934"/>
        </row>
        <row r="2935">
          <cell r="A2935" t="str">
            <v>74243/001</v>
          </cell>
          <cell r="B2935" t="str">
            <v>LIMPEZA GERAL DE QUADRA POLIESPORTIVA</v>
          </cell>
          <cell r="C2935" t="str">
            <v>M2</v>
          </cell>
          <cell r="D2935">
            <v>0.96</v>
          </cell>
        </row>
        <row r="2936">
          <cell r="A2936">
            <v>215</v>
          </cell>
          <cell r="B2936" t="str">
            <v>ABERTURA DE POCO | CISTERNA OU CACIMBA |</v>
          </cell>
          <cell r="C2936"/>
          <cell r="D2936"/>
        </row>
        <row r="2937">
          <cell r="A2937">
            <v>74163</v>
          </cell>
          <cell r="B2937" t="str">
            <v>PERFURACAO DE POCO</v>
          </cell>
          <cell r="C2937"/>
          <cell r="D2937"/>
        </row>
        <row r="2938">
          <cell r="A2938" t="str">
            <v>74163/001</v>
          </cell>
          <cell r="B2938" t="str">
            <v>PERFURACAO DE POCO COM PERFURATRIZ PNEUMATICA</v>
          </cell>
          <cell r="C2938" t="str">
            <v>M</v>
          </cell>
          <cell r="D2938">
            <v>19.79</v>
          </cell>
        </row>
        <row r="2939">
          <cell r="A2939" t="str">
            <v>74163/002</v>
          </cell>
          <cell r="B2939" t="str">
            <v>PERFURACAO DE POCO COM PERFURATRIZ A PERCUSSAO</v>
          </cell>
          <cell r="C2939" t="str">
            <v>M</v>
          </cell>
          <cell r="D2939">
            <v>43.76</v>
          </cell>
        </row>
        <row r="2940">
          <cell r="A2940">
            <v>216</v>
          </cell>
          <cell r="B2940" t="str">
            <v>POCO TUBULAR PROFUNDO</v>
          </cell>
          <cell r="C2940"/>
          <cell r="D2940"/>
        </row>
        <row r="2941">
          <cell r="A2941">
            <v>40841</v>
          </cell>
          <cell r="B2941" t="str">
            <v>ABRACADEIRA P/POCOS PROFUNDOS</v>
          </cell>
          <cell r="C2941" t="str">
            <v>UN</v>
          </cell>
          <cell r="D2941">
            <v>63.51</v>
          </cell>
        </row>
        <row r="2942">
          <cell r="A2942">
            <v>318</v>
          </cell>
          <cell r="B2942" t="str">
            <v>OUTROS</v>
          </cell>
          <cell r="C2942"/>
          <cell r="D2942"/>
        </row>
        <row r="2943">
          <cell r="A2943">
            <v>5962</v>
          </cell>
          <cell r="B2943" t="str">
            <v>TANQUE ESTACIONARIO TAA -MACARICO CAP 20 000 L - DEPRECIACAO E JUROS</v>
          </cell>
          <cell r="C2943" t="str">
            <v>UN</v>
          </cell>
          <cell r="D2943">
            <v>6.62</v>
          </cell>
        </row>
        <row r="2944">
          <cell r="A2944">
            <v>6391</v>
          </cell>
          <cell r="B2944" t="str">
            <v>SOLDA TOPO DESCENDENTE CHANFRADA ESPESSURA=1/4" CHAPA/PERFIL/TUBO ACOCOM CONVERSOR DIESEL.</v>
          </cell>
          <cell r="C2944" t="str">
            <v>M</v>
          </cell>
          <cell r="D2944">
            <v>62.71</v>
          </cell>
        </row>
        <row r="2945">
          <cell r="A2945">
            <v>71516</v>
          </cell>
          <cell r="B2945" t="str">
            <v>CONJUNTO DE MANGUEIRA PARA COMBATE A INCENDIO EM FIBRA DE POLIESTER PURA, COM 1.1/2", REVESTIDA INTERNAMENTE, COM 2 LANCES DE 15M CADA</v>
          </cell>
          <cell r="C2945" t="str">
            <v>UN</v>
          </cell>
          <cell r="D2945">
            <v>478.34</v>
          </cell>
        </row>
        <row r="2946">
          <cell r="A2946">
            <v>73289</v>
          </cell>
          <cell r="B2946" t="str">
            <v>CUSTOS C/MATRIAL-AQUECEDOR DE FLUIDO TERMICO C/CALDEIRA</v>
          </cell>
          <cell r="C2946" t="str">
            <v>H</v>
          </cell>
          <cell r="D2946">
            <v>4.6399999999999997</v>
          </cell>
        </row>
        <row r="2947">
          <cell r="A2947">
            <v>73360</v>
          </cell>
          <cell r="B2947" t="str">
            <v>AQUECEDOR DE FLUIDO TERMICO C/CALDEIRA - CHP</v>
          </cell>
          <cell r="C2947" t="str">
            <v>CHP</v>
          </cell>
          <cell r="D2947">
            <v>12.29</v>
          </cell>
        </row>
        <row r="2948">
          <cell r="A2948">
            <v>73916</v>
          </cell>
          <cell r="B2948" t="str">
            <v>´PLACA DE IDENTIFICAÇÃO</v>
          </cell>
          <cell r="C2948"/>
          <cell r="D2948"/>
        </row>
        <row r="2949">
          <cell r="A2949" t="str">
            <v>73916/001</v>
          </cell>
          <cell r="B2949" t="str">
            <v>PLACA DE IDENTIFICAÇÃO EM CHAPA GALVANIZADA NUM. 18, 12X18CM</v>
          </cell>
          <cell r="C2949" t="str">
            <v>UN</v>
          </cell>
          <cell r="D2949">
            <v>30.8</v>
          </cell>
        </row>
        <row r="2950">
          <cell r="A2950" t="str">
            <v>73916/002</v>
          </cell>
          <cell r="B2950" t="str">
            <v>PLACA ESMALTADA PARA IDENTIFICAÇÃO NR DE RUA, DIMENSÕES 45X25CM</v>
          </cell>
          <cell r="C2950" t="str">
            <v>UN</v>
          </cell>
          <cell r="D2950">
            <v>78.569999999999993</v>
          </cell>
        </row>
        <row r="2951">
          <cell r="A2951" t="str">
            <v>73916/003</v>
          </cell>
          <cell r="B2951" t="str">
            <v>PLACA DE IDENTIFICAÇÃO EM CHAPA GALVANIZADA NUM. 18, DIMENSÕES 8X12CM</v>
          </cell>
          <cell r="C2951" t="str">
            <v>UN</v>
          </cell>
          <cell r="D2951">
            <v>15.36</v>
          </cell>
        </row>
        <row r="2952">
          <cell r="A2952">
            <v>74029</v>
          </cell>
          <cell r="B2952" t="str">
            <v>BETONEIRAS</v>
          </cell>
          <cell r="C2952"/>
          <cell r="D2952"/>
        </row>
        <row r="2953">
          <cell r="A2953" t="str">
            <v>74029/001</v>
          </cell>
          <cell r="B2953" t="str">
            <v>BETONEIRA DIESEL 580L (CP) MISTURA SECA, CARREGAMENTO MECANICO E TAMBOR REVERSÍVEL. - EXCLUSIVE OPERADOR</v>
          </cell>
          <cell r="C2953" t="str">
            <v>H</v>
          </cell>
          <cell r="D2953">
            <v>13.52</v>
          </cell>
        </row>
        <row r="2954">
          <cell r="A2954" t="str">
            <v>74029/002</v>
          </cell>
          <cell r="B2954" t="str">
            <v>BETONEIRA DIESEL, 580L (CI) MISTURA SECA, CARREGADOR MECANICO E TAMBORREVERSÍVEL.- EXCLUSIVE OPERADOR</v>
          </cell>
          <cell r="C2954" t="str">
            <v>H</v>
          </cell>
          <cell r="D2954">
            <v>4.92</v>
          </cell>
        </row>
        <row r="2955">
          <cell r="A2955">
            <v>74030</v>
          </cell>
          <cell r="B2955" t="str">
            <v>GUINDASTES E/OU BRAÇO MECÂNICO</v>
          </cell>
          <cell r="C2955"/>
          <cell r="D2955"/>
        </row>
        <row r="2956">
          <cell r="A2956" t="str">
            <v>74030/001</v>
          </cell>
          <cell r="B2956" t="str">
            <v>GUINDAUTO (CI) CAP.3,5 TON., MONTADO SOBRE CAMINHÃO TOCO (EXCL. O CAMINHÃO) APROX.2,0M DE ALCANCE HORIZONTAL, 7,0 NA VERTICAL. EXCL. OPERADOR.</v>
          </cell>
          <cell r="C2956" t="str">
            <v>H</v>
          </cell>
          <cell r="D2956">
            <v>16.989999999999998</v>
          </cell>
        </row>
        <row r="2957">
          <cell r="A2957" t="str">
            <v>74030/002</v>
          </cell>
          <cell r="B2957" t="str">
            <v>GUINDAUTO (CP) CARGA MAX 3,25T (A 2M) E 1,62T (A 4M), ALTURA MAX = 6,6M, MONTADO SOBRE CAMINHÃO TOCO (EXCL. O CAMINHÃO E OPERADOR).</v>
          </cell>
          <cell r="C2957" t="str">
            <v>H</v>
          </cell>
          <cell r="D2957">
            <v>19.21</v>
          </cell>
        </row>
        <row r="2958">
          <cell r="A2958">
            <v>74032</v>
          </cell>
          <cell r="B2958" t="str">
            <v>ESCAVADEIRA</v>
          </cell>
          <cell r="C2958"/>
          <cell r="D2958"/>
        </row>
        <row r="2959">
          <cell r="A2959" t="str">
            <v>74032/001</v>
          </cell>
          <cell r="B2959" t="str">
            <v>ESCAVADEIRA HIDRAULICA SOBRE ESTEIRAS 110HP A DIESEL - CHP - INCLUSIVEOPERADOR</v>
          </cell>
          <cell r="C2959" t="str">
            <v>CHP</v>
          </cell>
          <cell r="D2959">
            <v>152.56</v>
          </cell>
        </row>
        <row r="2960">
          <cell r="A2960" t="str">
            <v>74032/002</v>
          </cell>
          <cell r="B2960" t="str">
            <v>ESCAVADEIRA HIDRAULICA SOBRE ESTEIRAS 110HP A DIESEL - CHI - INCLUISVEOPERADOR</v>
          </cell>
          <cell r="C2960" t="str">
            <v>CHI</v>
          </cell>
          <cell r="D2960">
            <v>65.069999999999993</v>
          </cell>
        </row>
        <row r="2961">
          <cell r="A2961">
            <v>74035</v>
          </cell>
          <cell r="B2961" t="str">
            <v>CARREGADOR FRONTAL / PÁ CARREGADEIRA</v>
          </cell>
          <cell r="C2961"/>
          <cell r="D2961"/>
        </row>
        <row r="2962">
          <cell r="A2962" t="str">
            <v>74035/001</v>
          </cell>
          <cell r="B2962" t="str">
            <v>CARREGADOR FRONTAL (PA CARREGADEIRA) SOBRE RODAS 105HP CAPACIDADE DA CAÇAMBA 1,4 A 1,7M3 - CHP - INCLUSIVE OPERADOR</v>
          </cell>
          <cell r="C2962" t="str">
            <v>H</v>
          </cell>
          <cell r="D2962">
            <v>103.54</v>
          </cell>
        </row>
        <row r="2963">
          <cell r="A2963">
            <v>74036</v>
          </cell>
          <cell r="B2963" t="str">
            <v>TRATOR</v>
          </cell>
          <cell r="C2963"/>
          <cell r="D2963"/>
        </row>
        <row r="2964">
          <cell r="A2964" t="str">
            <v>74036/001</v>
          </cell>
          <cell r="B2964" t="str">
            <v>TRATOR DE ESTEIRAS, 153HP - CHI - INCLUSIVE OPERADOR</v>
          </cell>
          <cell r="C2964" t="str">
            <v>H</v>
          </cell>
          <cell r="D2964">
            <v>99.17</v>
          </cell>
        </row>
        <row r="2965">
          <cell r="A2965" t="str">
            <v>74036/002</v>
          </cell>
          <cell r="B2965" t="str">
            <v>TRATOR ESTEIRAS DIESEL 140CV - CHP - INCLUSIVE OPERADOR</v>
          </cell>
          <cell r="C2965" t="str">
            <v>H</v>
          </cell>
          <cell r="D2965">
            <v>226.43</v>
          </cell>
        </row>
        <row r="2966">
          <cell r="A2966">
            <v>74037</v>
          </cell>
          <cell r="B2966" t="str">
            <v>CAMINHÃO</v>
          </cell>
          <cell r="C2966"/>
          <cell r="D2966"/>
        </row>
        <row r="2967">
          <cell r="A2967" t="str">
            <v>74037/001</v>
          </cell>
          <cell r="B2967" t="str">
            <v>CAMINHÃO BASCULANTE TOCO 4M3, MOTOR DIESEL 160CV COM MOTORISTA</v>
          </cell>
          <cell r="C2967" t="str">
            <v>H</v>
          </cell>
          <cell r="D2967">
            <v>75.17</v>
          </cell>
        </row>
        <row r="2968">
          <cell r="A2968" t="str">
            <v>74037/002</v>
          </cell>
          <cell r="B2968" t="str">
            <v>CAMINHÃO TOCO, CARROCERIA FIXA ABERTA MADEIRA, MOTOR DIESEL - CHI - COM MOTORISTA</v>
          </cell>
          <cell r="C2968" t="str">
            <v>CHI</v>
          </cell>
          <cell r="D2968">
            <v>27.45</v>
          </cell>
        </row>
        <row r="2969">
          <cell r="A2969" t="str">
            <v>74037/003</v>
          </cell>
          <cell r="B2969" t="str">
            <v>CAMINHÃO TOCO, CARROCERIA FIXA ABERTA DE MADEIRA, MOTOR A DIESEL - CHP- COM MOTORISTA</v>
          </cell>
          <cell r="C2969" t="str">
            <v>CHP</v>
          </cell>
          <cell r="D2969">
            <v>76.959999999999994</v>
          </cell>
        </row>
        <row r="2970">
          <cell r="A2970">
            <v>74040</v>
          </cell>
          <cell r="B2970" t="str">
            <v>SOQUETE COMPACTADOR</v>
          </cell>
          <cell r="C2970"/>
          <cell r="D2970"/>
        </row>
        <row r="2971">
          <cell r="A2971" t="str">
            <v>74040/001</v>
          </cell>
          <cell r="B2971" t="str">
            <v>SOQUETE COMPACTADOR 72KG GASOLINA, 3HP (CHP) EXCLUSIVE OPERADOR.</v>
          </cell>
          <cell r="C2971" t="str">
            <v>H</v>
          </cell>
          <cell r="D2971">
            <v>8.09</v>
          </cell>
        </row>
        <row r="2972">
          <cell r="A2972" t="str">
            <v>74040/002</v>
          </cell>
          <cell r="B2972" t="str">
            <v>SOQUETE COMPACTADOR 72KG, GASOLINA, 3HP, (CHI), EXCLUSIVE OPERADOR.</v>
          </cell>
          <cell r="C2972" t="str">
            <v>H</v>
          </cell>
          <cell r="D2972">
            <v>3.12</v>
          </cell>
        </row>
        <row r="2973">
          <cell r="A2973">
            <v>321</v>
          </cell>
          <cell r="B2973" t="str">
            <v>COMPOSICAO SERVICO MIGRACAO</v>
          </cell>
          <cell r="C2973"/>
          <cell r="D2973"/>
        </row>
        <row r="2974">
          <cell r="A2974">
            <v>660</v>
          </cell>
          <cell r="B2974" t="str">
            <v>CONCRETO DOSADO 10 MPA SOMENTE MATERIAIS INCL 5% PERDAS</v>
          </cell>
          <cell r="C2974" t="str">
            <v>M3</v>
          </cell>
          <cell r="D2974">
            <v>229.35</v>
          </cell>
        </row>
        <row r="2975">
          <cell r="A2975">
            <v>661</v>
          </cell>
          <cell r="B2975" t="str">
            <v>CONCRETO DOSADO 15 MPA SOMENTE MATERIAIS INCL 5% PERDAS</v>
          </cell>
          <cell r="C2975" t="str">
            <v>M3</v>
          </cell>
          <cell r="D2975">
            <v>246.66</v>
          </cell>
        </row>
        <row r="2976">
          <cell r="A2976">
            <v>1847</v>
          </cell>
          <cell r="B2976" t="str">
            <v>ARGAMASSA CIMENTO/AREIA GROSSA SEM PENEIRAR 1:3 PREPARO MANUAL</v>
          </cell>
          <cell r="C2976" t="str">
            <v>M3</v>
          </cell>
          <cell r="D2976">
            <v>317.95</v>
          </cell>
        </row>
        <row r="2977">
          <cell r="A2977">
            <v>1852</v>
          </cell>
          <cell r="B2977" t="str">
            <v>ARGAMASSA CIMENTO/AREIA GROSSA 1:6 C/PREPARO MANUAL</v>
          </cell>
          <cell r="C2977" t="str">
            <v>M3</v>
          </cell>
          <cell r="D2977">
            <v>233.89</v>
          </cell>
        </row>
        <row r="2978">
          <cell r="A2978">
            <v>1855</v>
          </cell>
          <cell r="B2978" t="str">
            <v>ARGAMASSA MISTA CIMENTO/CAL HIDRATADA/AREIA FINA 1:2:9</v>
          </cell>
          <cell r="C2978" t="str">
            <v>M3</v>
          </cell>
          <cell r="D2978">
            <v>243.61</v>
          </cell>
        </row>
        <row r="2979">
          <cell r="A2979">
            <v>1857</v>
          </cell>
          <cell r="B2979" t="str">
            <v>ABERTURA/ENCHIM RASGO ALVEN P/DUTOS D=1/2" A 1 1/2" ARG CIM/C.HID/AREIA 1:2:9</v>
          </cell>
          <cell r="C2979" t="str">
            <v>M</v>
          </cell>
          <cell r="D2979">
            <v>2.65</v>
          </cell>
        </row>
        <row r="2980">
          <cell r="A2980">
            <v>1980</v>
          </cell>
          <cell r="B2980" t="str">
            <v>FORMA MADEIRA 1,4 VEZES PINHO 3A ESP=2,5CM P/PECAS CONCRETOARMADO INCL FORN MATERIAIS E DESMOLDAGEM EXCL ESCORAMENTO.</v>
          </cell>
          <cell r="C2980" t="str">
            <v>M2</v>
          </cell>
          <cell r="D2980">
            <v>35.54</v>
          </cell>
        </row>
        <row r="2981">
          <cell r="A2981">
            <v>2596</v>
          </cell>
          <cell r="B2981" t="str">
            <v>BARRA DE ACO CA-25 REDONDA DIAM DE 6,3 A 8,00MM (1/4 A 5/16) SEMSALIENCIA OU MOSSA</v>
          </cell>
          <cell r="C2981" t="str">
            <v>KG</v>
          </cell>
          <cell r="D2981">
            <v>4.32</v>
          </cell>
        </row>
        <row r="2982">
          <cell r="A2982">
            <v>2913</v>
          </cell>
          <cell r="B2982" t="str">
            <v>BETONEIRA MOTOR GAS P/320L MIST SECA (CP) CARREG MEC E TAMBOR REVERSI-VEL - EXCL OPERADOR</v>
          </cell>
          <cell r="C2982" t="str">
            <v>H</v>
          </cell>
          <cell r="D2982">
            <v>8.1300000000000008</v>
          </cell>
        </row>
        <row r="2983">
          <cell r="A2983">
            <v>2963</v>
          </cell>
          <cell r="B2983" t="str">
            <v>RETRO-ESCAVADEIRA DIESEL 75CV (CP) INCL OPERADOR-CAPAC CACAMBA 0,76M3</v>
          </cell>
          <cell r="C2983" t="str">
            <v>H</v>
          </cell>
          <cell r="D2983">
            <v>84.83</v>
          </cell>
        </row>
        <row r="2984">
          <cell r="A2984">
            <v>3061</v>
          </cell>
          <cell r="B2984" t="str">
            <v>ESCAVACAO MEC VALA N ESCOR MAT 1A CAT C/RETROESCAV ATE 1,50MEXCL ESGOTAMENTO</v>
          </cell>
          <cell r="C2984" t="str">
            <v>M3</v>
          </cell>
          <cell r="D2984">
            <v>4.6399999999999997</v>
          </cell>
        </row>
        <row r="2985">
          <cell r="A2985">
            <v>3062</v>
          </cell>
          <cell r="B2985" t="str">
            <v>ESCAVACAO MEC DE VALA NAO ESCORADA EM MATERIAL DE 1A CATEGORIA COM PROFUNDIDADE DE 1,5 ATE 3M COM RETROESCAVADEIRA 75HP, SEM ESGOTAMENTO.</v>
          </cell>
          <cell r="C2985" t="str">
            <v>M3</v>
          </cell>
          <cell r="D2985">
            <v>5.62</v>
          </cell>
        </row>
        <row r="2986">
          <cell r="A2986">
            <v>3063</v>
          </cell>
          <cell r="B2986" t="str">
            <v>ESCAV MEC VALA ESCORADA ATE 1,50M C/RETRO MAT 1A COM REDUTOR (C/PEDRAS/ INST PREDIAIS/OUTROS REDUT PRODUTIV) - EXCL. ESGOT/ESCORAM</v>
          </cell>
          <cell r="C2986" t="str">
            <v>M3</v>
          </cell>
          <cell r="D2986">
            <v>14.38</v>
          </cell>
        </row>
        <row r="2987">
          <cell r="A2987">
            <v>3065</v>
          </cell>
          <cell r="B2987" t="str">
            <v>ESCAV MEC.VALA ESCORADA C/RETRO DE 1,5 A 3M PROF MAT 1A COM REDUTOR (PEDRAS/INST PREDIAIS/OUTROS REDUT PRODUTIV) - EXCL. ESGOTAM / ESCORAMENTO.</v>
          </cell>
          <cell r="C2987" t="str">
            <v>M3</v>
          </cell>
          <cell r="D2987">
            <v>18.440000000000001</v>
          </cell>
        </row>
        <row r="2988">
          <cell r="A2988">
            <v>3066</v>
          </cell>
          <cell r="B2988" t="str">
            <v>ESCAVACAO MEC.VALA N ESCOR ATE 1,5M C/RETRO MAT 1A (C/PEDRAS/INST PREDIAIS/OUTROS REDUT PRODUTIV OU CAVAS FUNDACAO) - EXCL ESGOTAMENTO</v>
          </cell>
          <cell r="C2988" t="str">
            <v>M3</v>
          </cell>
          <cell r="D2988">
            <v>11.74</v>
          </cell>
        </row>
        <row r="2989">
          <cell r="A2989">
            <v>3069</v>
          </cell>
          <cell r="B2989" t="str">
            <v>ESCAVACAO MEC. VALA N ESCOR MAT 1A C/RETRO ENTRE 1,5 E 3MC/ REDUTOR(PEDRAS/INST PREDIAIS/OUTROS REDUTORES PRODUTIV OU CAVAS FUNDACAO) EXCL ESGOTAMENTO.</v>
          </cell>
          <cell r="C2989" t="str">
            <v>M3</v>
          </cell>
          <cell r="D2989">
            <v>14.28</v>
          </cell>
        </row>
        <row r="2990">
          <cell r="A2990">
            <v>3070</v>
          </cell>
          <cell r="B2990" t="str">
            <v>ESCAVACAO MEC DE VALA ESCORADA COM RETRO 75 HP, EM MATERIAL DE 1A CATEGORIA ATÉ 1,5M DE PROFUNDIDADE, EXCLUINDO ESGOTAMENTO E ESCORAMENTO.</v>
          </cell>
          <cell r="C2990" t="str">
            <v>M3</v>
          </cell>
          <cell r="D2990">
            <v>5.41</v>
          </cell>
        </row>
        <row r="2991">
          <cell r="A2991">
            <v>3071</v>
          </cell>
          <cell r="B2991" t="str">
            <v>ESCAVACAO MEC.VALA ESCORADA MAT 1A CAT C/RETRO DE 1,5 A 3M- EXCLUSIVEESGOT E ESCORAMENTO</v>
          </cell>
          <cell r="C2991" t="str">
            <v>M3</v>
          </cell>
          <cell r="D2991">
            <v>6.89</v>
          </cell>
        </row>
        <row r="2992">
          <cell r="A2992">
            <v>3496</v>
          </cell>
          <cell r="B2992" t="str">
            <v>ALUGUEL ELEVADOR EQUIPADO P/TRANSP CONCR A 10M ALT-CP-S/OPERADOR COM GUINCHO DE 10CV 16M TORRE DESMONTAVEL CACAMBA AUTOMATICA DE 550L FUNILP/DESCARGA E SILO DE ESPERA DE 1000L</v>
          </cell>
          <cell r="C2992" t="str">
            <v>H</v>
          </cell>
          <cell r="D2992">
            <v>7.6</v>
          </cell>
        </row>
        <row r="2993">
          <cell r="A2993">
            <v>3533</v>
          </cell>
          <cell r="B2993" t="str">
            <v>VIBRADOR DE IMERSAO MOTOR ELETR 2CV (CP) TUBO DE 48X48 C/MANGOTEDE 5M COMP -EXCL OPERADOR</v>
          </cell>
          <cell r="C2993" t="str">
            <v>H</v>
          </cell>
          <cell r="D2993">
            <v>1.22</v>
          </cell>
        </row>
        <row r="2994">
          <cell r="A2994">
            <v>3636</v>
          </cell>
          <cell r="B2994" t="str">
            <v>RETRO-ESCAVADEIRA DIESEL 75CV, INCL OPERADOR-CAPAC CACAMBA 0,76M3 (HORA IMPRODUTIVA)</v>
          </cell>
          <cell r="C2994" t="str">
            <v>H</v>
          </cell>
          <cell r="D2994">
            <v>32.43</v>
          </cell>
        </row>
        <row r="2995">
          <cell r="A2995">
            <v>3732</v>
          </cell>
          <cell r="B2995" t="str">
            <v>ALUGUEL ELEVADOR EQUIPADO P/TRANSP CONCR A 10M ALT-CI-S/OPERADOR COMGUINCHO DE 10CV 16M TORRE DESMONTAVEL CACAMBA AUTOMATICA DE 550L FUNILP/DESCARGA E SILO ESPERA DE 1000L</v>
          </cell>
          <cell r="C2995" t="str">
            <v>H</v>
          </cell>
          <cell r="D2995">
            <v>4.01</v>
          </cell>
        </row>
        <row r="2996">
          <cell r="A2996">
            <v>3775</v>
          </cell>
          <cell r="B2996" t="str">
            <v>BETONEIRA MOTOR GAS P/320L MIST SECA (CI) CARREG MEC E TAMBOR REVERSI-VEL - EXCL OPERADOR</v>
          </cell>
          <cell r="C2996" t="str">
            <v>H</v>
          </cell>
          <cell r="D2996">
            <v>1.2</v>
          </cell>
        </row>
        <row r="2997">
          <cell r="A2997">
            <v>3783</v>
          </cell>
          <cell r="B2997" t="str">
            <v>VIBRADOR DE IMERSAO MOTOR ELETR 2CV (CI) TUBO 48X480MM C/MANGOTEDE 5M COMP - EXCL OPERADOR</v>
          </cell>
          <cell r="C2997" t="str">
            <v>H</v>
          </cell>
          <cell r="D2997">
            <v>0.75</v>
          </cell>
        </row>
        <row r="2998">
          <cell r="A2998">
            <v>4877</v>
          </cell>
          <cell r="B2998" t="str">
            <v>BETONEIRA 320L ELETRICA TRIFASICA C/CARREGADOR MECANICO C/OPERADOR - P</v>
          </cell>
          <cell r="C2998" t="str">
            <v>H</v>
          </cell>
          <cell r="D2998">
            <v>9.7899999999999991</v>
          </cell>
        </row>
        <row r="2999">
          <cell r="A2999">
            <v>4884</v>
          </cell>
          <cell r="B2999" t="str">
            <v>ARGAMASSA TRACO 1:3 (CIMENTO E AREIA), PREPARO MANUAL</v>
          </cell>
          <cell r="C2999" t="str">
            <v>M3</v>
          </cell>
          <cell r="D2999">
            <v>328.62</v>
          </cell>
        </row>
        <row r="3000">
          <cell r="A3000">
            <v>4885</v>
          </cell>
          <cell r="B3000" t="str">
            <v>ARGAMASSA TRACO 1:4 (CIMENTO E AREIA), PREPARO MANUAL</v>
          </cell>
          <cell r="C3000" t="str">
            <v>M3</v>
          </cell>
          <cell r="D3000">
            <v>283.04000000000002</v>
          </cell>
        </row>
        <row r="3001">
          <cell r="A3001">
            <v>4886</v>
          </cell>
          <cell r="B3001" t="str">
            <v>ARGAMASSA TRACO 1:5 (CIMENTO E AREIA), PREPARO MANUAL</v>
          </cell>
          <cell r="C3001" t="str">
            <v>M3</v>
          </cell>
          <cell r="D3001">
            <v>250.96</v>
          </cell>
        </row>
        <row r="3002">
          <cell r="A3002">
            <v>4889</v>
          </cell>
          <cell r="B3002" t="str">
            <v>ARGAMASSA TRACO 1:8 (CIMENTO E AREIA), PREPARO MANUAL</v>
          </cell>
          <cell r="C3002" t="str">
            <v>M3</v>
          </cell>
          <cell r="D3002">
            <v>211.15</v>
          </cell>
        </row>
        <row r="3003">
          <cell r="A3003">
            <v>5089</v>
          </cell>
          <cell r="B3003" t="str">
            <v>ROLO COMPACTADOR VIBRATORIO PE DE CARNEIRO PARA SOLOS, POTENCIA 80HP,PESO MÁXIMO OPERACIONAL 8,8T - MANUTENCAO</v>
          </cell>
          <cell r="C3003" t="str">
            <v>H</v>
          </cell>
          <cell r="D3003">
            <v>15.68</v>
          </cell>
        </row>
        <row r="3004">
          <cell r="A3004">
            <v>5623</v>
          </cell>
          <cell r="B3004" t="str">
            <v>CAMINHAO BASCULANTE 4,0M3 TOCO 162CV PBT=11800KG - JUROS</v>
          </cell>
          <cell r="C3004" t="str">
            <v>H</v>
          </cell>
          <cell r="D3004">
            <v>4.4000000000000004</v>
          </cell>
        </row>
        <row r="3005">
          <cell r="A3005">
            <v>5624</v>
          </cell>
          <cell r="B3005" t="str">
            <v>CAMINHAO BASCULANTE 4,0M3 TOCO 162CV PBT=11800KG - OPERACAO</v>
          </cell>
          <cell r="C3005" t="str">
            <v>H</v>
          </cell>
          <cell r="D3005">
            <v>58.53</v>
          </cell>
        </row>
        <row r="3006">
          <cell r="A3006">
            <v>5627</v>
          </cell>
          <cell r="B3006" t="str">
            <v>ESCAVADEIRA HIDRAULICA SOBRE ESTEIRA 105HP, PESO OPERACIONAL 17T, CAP.0,8M3 - DEPRECIACAO</v>
          </cell>
          <cell r="C3006" t="str">
            <v>H</v>
          </cell>
          <cell r="D3006">
            <v>43.73</v>
          </cell>
        </row>
        <row r="3007">
          <cell r="A3007">
            <v>5628</v>
          </cell>
          <cell r="B3007" t="str">
            <v>ESCAVADEIRA HIDRAULICA SOBRE ESTEIRA 105HP, PESO OPERACIONAL 17T, CAP.0,8M3 - JUROS</v>
          </cell>
          <cell r="C3007" t="str">
            <v>H</v>
          </cell>
          <cell r="D3007">
            <v>16.54</v>
          </cell>
        </row>
        <row r="3008">
          <cell r="A3008">
            <v>5629</v>
          </cell>
          <cell r="B3008" t="str">
            <v>ESCAVADEIRA HIDRAULICA SOBRE ESTEIRA 105HP, PESO OPERACIONAL 17T, CAP.0,8M3 - MANUTENCAO</v>
          </cell>
          <cell r="C3008" t="str">
            <v>H</v>
          </cell>
          <cell r="D3008">
            <v>35.020000000000003</v>
          </cell>
        </row>
        <row r="3009">
          <cell r="A3009">
            <v>5630</v>
          </cell>
          <cell r="B3009" t="str">
            <v>ESCAVADEIRA HIDRAULICA SOBRE ESTEIRA 105HP, PESO OPERACIONAL 17T, CAP.0,8M3 - MATERIAIS NA OPERACAO</v>
          </cell>
          <cell r="C3009" t="str">
            <v>H</v>
          </cell>
          <cell r="D3009">
            <v>57.71</v>
          </cell>
        </row>
        <row r="3010">
          <cell r="A3010">
            <v>5631</v>
          </cell>
          <cell r="B3010" t="str">
            <v>ESCAVADEIRA HIDRAULICA SOBRE ESTEIRA 105HP, PESO OPERACIONAL 17T, CAP.0,8M3 - CHP DIURNO</v>
          </cell>
          <cell r="C3010" t="str">
            <v>CHP</v>
          </cell>
          <cell r="D3010">
            <v>161.22</v>
          </cell>
        </row>
        <row r="3011">
          <cell r="A3011">
            <v>5632</v>
          </cell>
          <cell r="B3011" t="str">
            <v>ESCAVADEIRA HIDRAULICA SOBRE ESTEIRA 105HP, PESO OPERACIONAL 17T, CAP.0,8M3 - CHI DIURNO</v>
          </cell>
          <cell r="C3011" t="str">
            <v>CHI</v>
          </cell>
          <cell r="D3011">
            <v>68.5</v>
          </cell>
        </row>
        <row r="3012">
          <cell r="A3012">
            <v>5653</v>
          </cell>
          <cell r="B3012" t="str">
            <v>PA CARREGADEIRA SOBRE RODAS, POTENCIA 105HP, CAPACIDADE DA CACAMBA 1,4A 1,7M3 - DEPRECIACAO E JUROS</v>
          </cell>
          <cell r="C3012" t="str">
            <v>H</v>
          </cell>
          <cell r="D3012">
            <v>40.03</v>
          </cell>
        </row>
        <row r="3013">
          <cell r="A3013">
            <v>5654</v>
          </cell>
          <cell r="B3013" t="str">
            <v>PA CARREGADEIRA SOBRE RODAS, POTENCIA 105HP, CAPACIDADE DA CACAMBA 1,4A 1,7M3 - MANUTENCAO</v>
          </cell>
          <cell r="C3013" t="str">
            <v>H</v>
          </cell>
          <cell r="D3013">
            <v>30.35</v>
          </cell>
        </row>
        <row r="3014">
          <cell r="A3014">
            <v>5655</v>
          </cell>
          <cell r="B3014" t="str">
            <v>PA CARREGADEIRA SOBRE RODAS, POTENCIA 105HP, CAPACIDADE DA CACAMBA 1,4A 1,7M3 - CUSTO HORARIO DE MATERIAIS NA OPERACAO</v>
          </cell>
          <cell r="C3014" t="str">
            <v>H</v>
          </cell>
          <cell r="D3014">
            <v>46.99</v>
          </cell>
        </row>
        <row r="3015">
          <cell r="A3015">
            <v>5656</v>
          </cell>
          <cell r="B3015" t="str">
            <v>PA CARREGADEIRA SOBRE RODAS, POTENCIA 105HP, CAPACIDADE DA CACAMBA 1,4A 1,7M3 - MAO-DE-OBRA DIURNA NA OPERACAO</v>
          </cell>
          <cell r="C3015" t="str">
            <v>H</v>
          </cell>
          <cell r="D3015">
            <v>8.85</v>
          </cell>
        </row>
        <row r="3016">
          <cell r="A3016">
            <v>5657</v>
          </cell>
          <cell r="B3016" t="str">
            <v>GRADE ARADORA COM 24 DISCOS DE 24” SOBRE PNEUS - DEPRECIACAO/JUROS</v>
          </cell>
          <cell r="C3016" t="str">
            <v>H</v>
          </cell>
          <cell r="D3016">
            <v>4.33</v>
          </cell>
        </row>
        <row r="3017">
          <cell r="A3017">
            <v>5658</v>
          </cell>
          <cell r="B3017" t="str">
            <v>GRADE ARADORA COM 24 DISCOS DE 24" SOBRE PNEUS - MANUTENCAO</v>
          </cell>
          <cell r="C3017" t="str">
            <v>H</v>
          </cell>
          <cell r="D3017">
            <v>1.44</v>
          </cell>
        </row>
        <row r="3018">
          <cell r="A3018">
            <v>5663</v>
          </cell>
          <cell r="B3018" t="str">
            <v>RETRO-ESCAVADEIRA, 4 X 4, 86 CV (VU= 5 ANOS) - DEPRECIAÇÃO E JUROS</v>
          </cell>
          <cell r="C3018" t="str">
            <v>H</v>
          </cell>
          <cell r="D3018">
            <v>25.69</v>
          </cell>
        </row>
        <row r="3019">
          <cell r="A3019">
            <v>5664</v>
          </cell>
          <cell r="B3019" t="str">
            <v>RETRO-ESCAVADEIRA, 4 X 4, 86 CV (VU= 5 ANOS) - MANUTENÇÃO</v>
          </cell>
          <cell r="C3019" t="str">
            <v>H</v>
          </cell>
          <cell r="D3019">
            <v>19.48</v>
          </cell>
        </row>
        <row r="3020">
          <cell r="A3020">
            <v>5665</v>
          </cell>
          <cell r="B3020" t="str">
            <v>RETRO-ESCAVADEIRA, 4 X 4, 86 CV (VU= 5 ANOS) - MÃO DE OBRA/OPERAÇÃO</v>
          </cell>
          <cell r="C3020" t="str">
            <v>H</v>
          </cell>
          <cell r="D3020">
            <v>8.23</v>
          </cell>
        </row>
        <row r="3021">
          <cell r="A3021">
            <v>5666</v>
          </cell>
          <cell r="B3021" t="str">
            <v>RETROESCAVADEIRA SOBRE RODAS 79 HP</v>
          </cell>
          <cell r="C3021" t="str">
            <v>H</v>
          </cell>
          <cell r="D3021">
            <v>23.73</v>
          </cell>
        </row>
        <row r="3022">
          <cell r="A3022">
            <v>5667</v>
          </cell>
          <cell r="B3022" t="str">
            <v>RETROESCAVADEIRA C/ CARREGADEIRA SOBRE PNEUS C/TRANSMISSÃO MECÂNICA 79HP (VU=5ANOS) - MANUTENÇÃO</v>
          </cell>
          <cell r="C3022" t="str">
            <v>H</v>
          </cell>
          <cell r="D3022">
            <v>17.98</v>
          </cell>
        </row>
        <row r="3023">
          <cell r="A3023">
            <v>5668</v>
          </cell>
          <cell r="B3023" t="str">
            <v>RETRO-ESCAVADEIRA, 75CV (VU= 5 ANOS)-CUSTO DE MATERIAIS NA OPERACAO</v>
          </cell>
          <cell r="C3023" t="str">
            <v>H</v>
          </cell>
          <cell r="D3023">
            <v>26.79</v>
          </cell>
        </row>
        <row r="3024">
          <cell r="A3024">
            <v>5669</v>
          </cell>
          <cell r="B3024" t="str">
            <v>RETRO-ESCAVADEIRA, 75CV (VU= 5 ANOS)-MÃO DE OBRA/OPERAÇÃO</v>
          </cell>
          <cell r="C3024" t="str">
            <v>H</v>
          </cell>
          <cell r="D3024">
            <v>8.23</v>
          </cell>
        </row>
        <row r="3025">
          <cell r="A3025">
            <v>5670</v>
          </cell>
          <cell r="B3025" t="str">
            <v>ROLO COMPACTADOR VIBRATORIO, CILINDRO LISO, AUTO-PROPELIDO 80HP, PESOMAXIMO OPERACIONAL 8,1T - CHP DIURNO - JUROS E DEPRECIACAO</v>
          </cell>
          <cell r="C3025" t="str">
            <v>H</v>
          </cell>
          <cell r="D3025">
            <v>27.22</v>
          </cell>
        </row>
        <row r="3026">
          <cell r="A3026">
            <v>5671</v>
          </cell>
          <cell r="B3026" t="str">
            <v>ROLO COMPACTADOR VIBRATORIO DE UM CILINDRO LISO DE ACO, POTENCIA 80HP,PESO MAXIMO OPERACIONAL 8,1T - MANUTENCAO</v>
          </cell>
          <cell r="C3026" t="str">
            <v>H</v>
          </cell>
          <cell r="D3026">
            <v>16.399999999999999</v>
          </cell>
        </row>
        <row r="3027">
          <cell r="A3027">
            <v>5672</v>
          </cell>
          <cell r="B3027" t="str">
            <v>ROLO COMPACTADOR VIBRATÓRIO DE CILINDRO LISO, AUTO-PROP., POTÊNCIA 80HP, PESO MÁXIMO OPERACIONAL 8,1T - CUSTO DA MÃO-DE-OBRA NA OPERAÇÃO</v>
          </cell>
          <cell r="C3027" t="str">
            <v>H</v>
          </cell>
          <cell r="D3027">
            <v>8.23</v>
          </cell>
        </row>
        <row r="3028">
          <cell r="A3028">
            <v>5673</v>
          </cell>
          <cell r="B3028" t="str">
            <v>ROLO COMPACTADOR VIBRATORIO LISO AUTO-PROP, POTÊNCIA 83 CV - 6,6T, IMPACTO DINÂMICO 18,5/11,5T - DEPRECIAÇÃO E JUROS</v>
          </cell>
          <cell r="C3028" t="str">
            <v>H</v>
          </cell>
          <cell r="D3028">
            <v>9.51</v>
          </cell>
        </row>
        <row r="3029">
          <cell r="A3029">
            <v>5674</v>
          </cell>
          <cell r="B3029" t="str">
            <v>ROLO COMPACTADOR VIBRATÓRIO,AUTO-PROPEL., DE CILINDRO LISO, 83 CV, PESO OPERACIONAL 6,6T, IMPACTO DINÂMICO 18,5/11,5T - MANUTENÇÃO.</v>
          </cell>
          <cell r="C3029" t="str">
            <v>H</v>
          </cell>
          <cell r="D3029">
            <v>14.3</v>
          </cell>
        </row>
        <row r="3030">
          <cell r="A3030">
            <v>5675</v>
          </cell>
          <cell r="B3030" t="str">
            <v>ROLO COMPACTADOR VIBRATÓRIO, TANDEM, CILINDRO LISO DE AÇO, AUTO-PROPEL., 40HP - 4,4T, IMPACTO DINÂMICO 3,1T, VU 5 ANOS - DEPRECIAÇÃO E JUROS</v>
          </cell>
          <cell r="C3030" t="str">
            <v>H</v>
          </cell>
          <cell r="D3030">
            <v>8.8800000000000008</v>
          </cell>
        </row>
        <row r="3031">
          <cell r="A3031">
            <v>5676</v>
          </cell>
          <cell r="B3031" t="str">
            <v>ROLO COMPACTADOR VIBRATORIO, TANDEM, CILINDRO LISO, AUTO-PROPEL. 40HP- 4,4T, IMPACTO DINAMICO 3,1T, VU 5 ANOS - MANUTENCAO.</v>
          </cell>
          <cell r="C3031" t="str">
            <v>H</v>
          </cell>
          <cell r="D3031">
            <v>5.34</v>
          </cell>
        </row>
        <row r="3032">
          <cell r="A3032">
            <v>5677</v>
          </cell>
          <cell r="B3032" t="str">
            <v>ROLO COMPACTADOR VIBRATORIO, TANDEM, CILINDRO LISO AUTO-PROPEL. 40HP -4,4T, IMPACTO DINAMICO 3,1T, VU 5 ANOS - CUSTO COM MATERIAIS NA OPERAÇÃO.</v>
          </cell>
          <cell r="C3032" t="str">
            <v>H</v>
          </cell>
          <cell r="D3032">
            <v>17.309999999999999</v>
          </cell>
        </row>
        <row r="3033">
          <cell r="A3033">
            <v>5678</v>
          </cell>
          <cell r="B3033" t="str">
            <v>RETRO-ESCAVADEIRA, 4 X 4, 86 CV (VU= 5 ANOS) - CHP DIURNO</v>
          </cell>
          <cell r="C3033" t="str">
            <v>CHP</v>
          </cell>
          <cell r="D3033">
            <v>84.72</v>
          </cell>
        </row>
        <row r="3034">
          <cell r="A3034">
            <v>5679</v>
          </cell>
          <cell r="B3034" t="str">
            <v>RETRO-ESCAVADEIRA, 4 X 4, 86 CV (VU= 5 ANOS) - CHI DIURNO</v>
          </cell>
          <cell r="C3034" t="str">
            <v>CHI</v>
          </cell>
          <cell r="D3034">
            <v>33.909999999999997</v>
          </cell>
        </row>
        <row r="3035">
          <cell r="A3035">
            <v>5680</v>
          </cell>
          <cell r="B3035" t="str">
            <v>RETRO-ESCAVADEIRA, 75CV (VU= 5 ANOS) -CHP DIURNO</v>
          </cell>
          <cell r="C3035" t="str">
            <v>CHP</v>
          </cell>
          <cell r="D3035">
            <v>76.72</v>
          </cell>
        </row>
        <row r="3036">
          <cell r="A3036">
            <v>5681</v>
          </cell>
          <cell r="B3036" t="str">
            <v>RETRO-ESCAVADEIRA, 75CV (VU= 5 ANOS) -CHI DIURNO</v>
          </cell>
          <cell r="C3036" t="str">
            <v>CHI</v>
          </cell>
          <cell r="D3036">
            <v>31.96</v>
          </cell>
        </row>
        <row r="3037">
          <cell r="A3037">
            <v>5682</v>
          </cell>
          <cell r="B3037" t="str">
            <v>ROLO COMPACTADOR VIBRATÓRIO, CILINDRO LISO, AUTO-PROPEL. 80HP, PESO MÁXIMO OPERACIONAL 8,1T - CHP DIURNO</v>
          </cell>
          <cell r="C3037" t="str">
            <v>CHP</v>
          </cell>
          <cell r="D3037">
            <v>105.43</v>
          </cell>
        </row>
        <row r="3038">
          <cell r="A3038">
            <v>5683</v>
          </cell>
          <cell r="B3038" t="str">
            <v>ROLO COMPACTADOR VIBRATÓRIO DE CILINDRO LISO, AUTO-PROPEL. DE AÇO, 80HP - 8,1T - CHI DIURNO</v>
          </cell>
          <cell r="C3038" t="str">
            <v>CHI</v>
          </cell>
          <cell r="D3038">
            <v>35.450000000000003</v>
          </cell>
        </row>
        <row r="3039">
          <cell r="A3039">
            <v>5684</v>
          </cell>
          <cell r="B3039" t="str">
            <v>ROLO COMPACTADOR VIBRATÓRIO DE CILINDRO LISO, AUTO-PROPEL. 83 CV - 6,6T, IMPACTO DINÂMICO 18,5/11,5T - CHP DIURNO</v>
          </cell>
          <cell r="C3039" t="str">
            <v>CHP</v>
          </cell>
          <cell r="D3039">
            <v>85.62</v>
          </cell>
        </row>
        <row r="3040">
          <cell r="A3040">
            <v>5685</v>
          </cell>
          <cell r="B3040" t="str">
            <v>ROLO COMPACTADOR VIBRATÓRIO DE CILINDRO LISO, 83 HP - 6,6T, IMPACTODINÂMICO 18,5/11,5T - CHI.</v>
          </cell>
          <cell r="C3040" t="str">
            <v>CHI</v>
          </cell>
          <cell r="D3040">
            <v>17.739999999999998</v>
          </cell>
        </row>
        <row r="3041">
          <cell r="A3041">
            <v>5686</v>
          </cell>
          <cell r="B3041" t="str">
            <v>ROLO COMPACTADOR VIBRATÓRIO, TANDEM, AUTO PROPEL., CILINDRO LISO DE AÇO, 40HP - 4,4T, IMPACTO DINÂMICO 3,1T- VU 5 ANOS - CHP DIURNO.</v>
          </cell>
          <cell r="C3041" t="str">
            <v>CHP</v>
          </cell>
          <cell r="D3041">
            <v>39.75</v>
          </cell>
        </row>
        <row r="3042">
          <cell r="A3042">
            <v>5687</v>
          </cell>
          <cell r="B3042" t="str">
            <v>PA CARREGADEIRA SOBRE RODAS, POTENCIA 105HP, CAPACIDADE DA CACAMBA 1,4A 1,7M3 - CUSTO HORARIO PRODUTIVO DIURNO</v>
          </cell>
          <cell r="C3042" t="str">
            <v>CHP</v>
          </cell>
          <cell r="D3042">
            <v>126.21</v>
          </cell>
        </row>
        <row r="3043">
          <cell r="A3043">
            <v>5688</v>
          </cell>
          <cell r="B3043" t="str">
            <v>PA CARREGADEIRA SOBRE RODAS, POTENCIA 105HP, CAPACIDADE DA CACAMBA 1,4A 1,7M3 - CUSTO HORARIO IMPRODUTIVO DIURNO</v>
          </cell>
          <cell r="C3043" t="str">
            <v>CHI</v>
          </cell>
          <cell r="D3043">
            <v>48.88</v>
          </cell>
        </row>
        <row r="3044">
          <cell r="A3044">
            <v>5689</v>
          </cell>
          <cell r="B3044" t="str">
            <v>GRADE ARADORA COM 24 DISCOS DE 24" SOBRE PNEUS - CHP DIURNO</v>
          </cell>
          <cell r="C3044" t="str">
            <v>CHP</v>
          </cell>
          <cell r="D3044">
            <v>5.77</v>
          </cell>
        </row>
        <row r="3045">
          <cell r="A3045">
            <v>5690</v>
          </cell>
          <cell r="B3045" t="str">
            <v>GRADE ARADORA COM 24 DISCOS DE 24 ” SOBRE PNEUS - CHI DIURNO</v>
          </cell>
          <cell r="C3045" t="str">
            <v>CHI</v>
          </cell>
          <cell r="D3045">
            <v>4.33</v>
          </cell>
        </row>
        <row r="3046">
          <cell r="A3046">
            <v>5691</v>
          </cell>
          <cell r="B3046" t="str">
            <v>BOMBA CENTRIFUGA C/ MOTOR A GASOLINA 3,5CV - DEPRECIAÇÃO E JUROS</v>
          </cell>
          <cell r="C3046" t="str">
            <v>H</v>
          </cell>
          <cell r="D3046">
            <v>0.37</v>
          </cell>
        </row>
        <row r="3047">
          <cell r="A3047">
            <v>5692</v>
          </cell>
          <cell r="B3047" t="str">
            <v>BOMBA CENTRIFUGA C/ MOTOR A GASOLINA 3,5CV - MANUTENÇÃO</v>
          </cell>
          <cell r="C3047" t="str">
            <v>H</v>
          </cell>
          <cell r="D3047">
            <v>0.15</v>
          </cell>
        </row>
        <row r="3048">
          <cell r="A3048">
            <v>5693</v>
          </cell>
          <cell r="B3048" t="str">
            <v>BOMBA C/MOTOR A GASOLINA AUTOESCORVANTE PARA AGUA SUJA - 3/4 HPMATERIAIS - OPERACAO</v>
          </cell>
          <cell r="C3048" t="str">
            <v>H</v>
          </cell>
          <cell r="D3048">
            <v>3.33</v>
          </cell>
        </row>
        <row r="3049">
          <cell r="A3049">
            <v>5694</v>
          </cell>
          <cell r="B3049" t="str">
            <v>CAMINHAO BASCULANTE, 162HP- 6M3 (VU=5ANOS) - DEPRECIACAO E JUROS</v>
          </cell>
          <cell r="C3049" t="str">
            <v>H</v>
          </cell>
          <cell r="D3049">
            <v>20.38</v>
          </cell>
        </row>
        <row r="3050">
          <cell r="A3050">
            <v>5695</v>
          </cell>
          <cell r="B3050" t="str">
            <v>CAMINHAO BASCULANTE, 162HP- 6M3 (VU=5ANOS) - MANUTENCAO</v>
          </cell>
          <cell r="C3050" t="str">
            <v>H</v>
          </cell>
          <cell r="D3050">
            <v>17.75</v>
          </cell>
        </row>
        <row r="3051">
          <cell r="A3051">
            <v>5696</v>
          </cell>
          <cell r="B3051" t="str">
            <v>USINA DE ASFALTO A QUENTE FIXA CAP.40/80 TON/H-DEPRECIACA0 E JUROS</v>
          </cell>
          <cell r="C3051" t="str">
            <v>H</v>
          </cell>
          <cell r="D3051">
            <v>216.35</v>
          </cell>
        </row>
        <row r="3052">
          <cell r="A3052">
            <v>5697</v>
          </cell>
          <cell r="B3052" t="str">
            <v>USINA DE ASFALTO A QUENTE FIXA CAP.40/80 TON/H-MANUTENCAO</v>
          </cell>
          <cell r="C3052" t="str">
            <v>H</v>
          </cell>
          <cell r="D3052">
            <v>141.30000000000001</v>
          </cell>
        </row>
        <row r="3053">
          <cell r="A3053">
            <v>5698</v>
          </cell>
          <cell r="B3053" t="str">
            <v>USINA DE ASFALTO A QUENTE FIXA CAP.40/80 TON/H-MATERIAL E OPERACAO</v>
          </cell>
          <cell r="C3053" t="str">
            <v>H</v>
          </cell>
          <cell r="D3053">
            <v>10.56</v>
          </cell>
        </row>
        <row r="3054">
          <cell r="A3054">
            <v>5699</v>
          </cell>
          <cell r="B3054" t="str">
            <v>USINA DA ASFALTO A QUENTE, FIXA, CAPACIDADE 40 A 80TON/H - MÃO-DE-OBRANA OPERAÇÃO DIURNA</v>
          </cell>
          <cell r="C3054" t="str">
            <v>H</v>
          </cell>
          <cell r="D3054">
            <v>33.61</v>
          </cell>
        </row>
        <row r="3055">
          <cell r="A3055">
            <v>5700</v>
          </cell>
          <cell r="B3055" t="str">
            <v>USINA DA ASFALTO A QUENTE, FIXA, CAPACIDADE 40 A 80TON/H - MÃO-DE-OBRANA OPERAÇÃO NOTURNA</v>
          </cell>
          <cell r="C3055" t="str">
            <v>H</v>
          </cell>
          <cell r="D3055">
            <v>40.33</v>
          </cell>
        </row>
        <row r="3056">
          <cell r="A3056">
            <v>5701</v>
          </cell>
          <cell r="B3056" t="str">
            <v>CAMINHAO BASCULANTE, 162HP- 6M3 /MAO-DE-OBRA NA OPERACAO NOTURNA</v>
          </cell>
          <cell r="C3056" t="str">
            <v>H</v>
          </cell>
          <cell r="D3056">
            <v>8.26</v>
          </cell>
        </row>
        <row r="3057">
          <cell r="A3057">
            <v>5702</v>
          </cell>
          <cell r="B3057" t="str">
            <v>USINA DE CONCRETO FIXA CAPACIDADE 90/120 M³, 63HP - DEPRECIAÇÃO E JUROS</v>
          </cell>
          <cell r="C3057" t="str">
            <v>H</v>
          </cell>
          <cell r="D3057">
            <v>24.97</v>
          </cell>
        </row>
        <row r="3058">
          <cell r="A3058">
            <v>5703</v>
          </cell>
          <cell r="B3058" t="str">
            <v>USINA DE CONCRETO FIXA CAPACIDADE 90/120 M³, 63HP - MATERIAIS NA OPERAÇÃO</v>
          </cell>
          <cell r="C3058" t="str">
            <v>H</v>
          </cell>
          <cell r="D3058">
            <v>29.52</v>
          </cell>
        </row>
        <row r="3059">
          <cell r="A3059">
            <v>5704</v>
          </cell>
          <cell r="B3059" t="str">
            <v>USINA DE CONCRETO FIXA CAPACIDADE 90/120 M³, 63HP - MÃO-DE-OBRA NA OPERAÇÃO DIURNA</v>
          </cell>
          <cell r="C3059" t="str">
            <v>H</v>
          </cell>
          <cell r="D3059">
            <v>22.41</v>
          </cell>
        </row>
        <row r="3060">
          <cell r="A3060">
            <v>5705</v>
          </cell>
          <cell r="B3060" t="str">
            <v>CAMINHAO CARROCERIA ABERTA,EM MADEIRA, TOCO, 170CV - 11T (VU=6ANOS) -MANUTENCAO</v>
          </cell>
          <cell r="C3060" t="str">
            <v>H</v>
          </cell>
          <cell r="D3060">
            <v>10.66</v>
          </cell>
        </row>
        <row r="3061">
          <cell r="A3061">
            <v>5706</v>
          </cell>
          <cell r="B3061" t="str">
            <v>USINA MISTURADORA DE SOLOS, DOSADORES TRIPLOS, CALHA VIBRATÓRIA, CAPCIDADE 200/500 TON, 201HP - DEPRECIAÇÃO E JUROS</v>
          </cell>
          <cell r="C3061" t="str">
            <v>H</v>
          </cell>
          <cell r="D3061">
            <v>128.37</v>
          </cell>
        </row>
        <row r="3062">
          <cell r="A3062">
            <v>5707</v>
          </cell>
          <cell r="B3062" t="str">
            <v>USINA MISTURADORA DE SOLOS, DOSADORES TRIPLOS, CALHA VIBRATÓRIA, CAPCIDADE 200/500 TON, 201HP - MANUTENÇÃO</v>
          </cell>
          <cell r="C3062" t="str">
            <v>H</v>
          </cell>
          <cell r="D3062">
            <v>83.75</v>
          </cell>
        </row>
        <row r="3063">
          <cell r="A3063">
            <v>5708</v>
          </cell>
          <cell r="B3063" t="str">
            <v>USINA MISTURADORA DE SOLOS, DOSADORES TRIPLOS, CALHA VIBRATÓRIA, CAPCIDADE 200/500 TON, 201HP - MÃO-DE-OBRA NA OPERAÇÃO NOTURNA</v>
          </cell>
          <cell r="C3063" t="str">
            <v>H</v>
          </cell>
          <cell r="D3063">
            <v>47.06</v>
          </cell>
        </row>
        <row r="3064">
          <cell r="A3064">
            <v>5709</v>
          </cell>
          <cell r="B3064" t="str">
            <v>VIBROACABADORA SOBRE ESTEIRAS POTENCIA MAX. 105CV CAPACIDADE ATE 450 T/H - DEPRECIACAO E JUROS</v>
          </cell>
          <cell r="C3064" t="str">
            <v>H</v>
          </cell>
          <cell r="D3064">
            <v>111.16</v>
          </cell>
        </row>
        <row r="3065">
          <cell r="A3065">
            <v>5710</v>
          </cell>
          <cell r="B3065" t="str">
            <v>VIBROACABADORA SOBRE ESTEIRAS POTENCIA MAX. 105CV CAPACIDADE ATE 450 T/H - MANUTENCAO</v>
          </cell>
          <cell r="C3065" t="str">
            <v>H</v>
          </cell>
          <cell r="D3065">
            <v>66.75</v>
          </cell>
        </row>
        <row r="3066">
          <cell r="A3066">
            <v>5711</v>
          </cell>
          <cell r="B3066" t="str">
            <v>VIBROACABADORA SOBRE ESTEIRAS POTENCIA MAX. 105CV CAPACIDADE ATE 450 T/H - MATERIAS NA OPERACAO</v>
          </cell>
          <cell r="C3066" t="str">
            <v>H</v>
          </cell>
          <cell r="D3066">
            <v>22.46</v>
          </cell>
        </row>
        <row r="3067">
          <cell r="A3067">
            <v>5712</v>
          </cell>
          <cell r="B3067" t="str">
            <v>VASSOURA MECÂNICA REBOCÁVEL C/ ESCOVA CILÍNDRICA LARGURA = 2,44M - DEPRECIAÇÃO E JUROS</v>
          </cell>
          <cell r="C3067" t="str">
            <v>H</v>
          </cell>
          <cell r="D3067">
            <v>3.09</v>
          </cell>
        </row>
        <row r="3068">
          <cell r="A3068">
            <v>5713</v>
          </cell>
          <cell r="B3068" t="str">
            <v>TRATOR PNEUS TRAÇÃO 4X2, 82CV, PESO C/ LASTRO 4,555 T (VU=5ANOS) -DEPRECIAÇÃO E JUROS</v>
          </cell>
          <cell r="C3068" t="str">
            <v>H</v>
          </cell>
          <cell r="D3068">
            <v>13.85</v>
          </cell>
        </row>
        <row r="3069">
          <cell r="A3069">
            <v>5714</v>
          </cell>
          <cell r="B3069" t="str">
            <v>TRATOR PNEUS TRAÇÃO 4X2, 82 CV, PESO C/ LASTRO 4,555 T (VU=5ANOS) - MANUTENÇÃO</v>
          </cell>
          <cell r="C3069" t="str">
            <v>H</v>
          </cell>
          <cell r="D3069">
            <v>8.4</v>
          </cell>
        </row>
        <row r="3070">
          <cell r="A3070">
            <v>5715</v>
          </cell>
          <cell r="B3070" t="str">
            <v>TRATOR PNEUS TRAÇÃO 4X2, 82 CV, PESO C/ LASTRO 4,555 T - MATERIAIS NAOPERAÇÃO</v>
          </cell>
          <cell r="C3070" t="str">
            <v>H</v>
          </cell>
          <cell r="D3070">
            <v>44.52</v>
          </cell>
        </row>
        <row r="3071">
          <cell r="A3071">
            <v>5716</v>
          </cell>
          <cell r="B3071" t="str">
            <v>TRATOR PNEUS TRAÇÃO 4X2, 82 CV, PESO C/ LASTRO 4,555 T - MÃO-DE-OBRA OPERACAO DIURNA</v>
          </cell>
          <cell r="C3071" t="str">
            <v>H</v>
          </cell>
          <cell r="D3071">
            <v>9.0399999999999991</v>
          </cell>
        </row>
        <row r="3072">
          <cell r="A3072">
            <v>5717</v>
          </cell>
          <cell r="B3072" t="str">
            <v>TRATOR DE ESTEIRAS POTENCIA 165 HP, PESO OPERACIONAL 17,1T (VU=5ANOS)- DEPRECIACAO E JUROS</v>
          </cell>
          <cell r="C3072" t="str">
            <v>H</v>
          </cell>
          <cell r="D3072">
            <v>100.33</v>
          </cell>
        </row>
        <row r="3073">
          <cell r="A3073">
            <v>5718</v>
          </cell>
          <cell r="B3073" t="str">
            <v>TRATOR DE ESTEIRAS POTENCIA 165 HP, PESO OPERACIONAL 17,1T - VALOR MATERIAIS NA OPERACAO</v>
          </cell>
          <cell r="C3073" t="str">
            <v>H</v>
          </cell>
          <cell r="D3073">
            <v>65.95</v>
          </cell>
        </row>
        <row r="3074">
          <cell r="A3074">
            <v>5720</v>
          </cell>
          <cell r="B3074" t="str">
            <v>TRATOR DE ESTEIRAS 153HP PESO OPERACIONAL 15T, COM RODA MOTRIZ ELEVADA(VU=5ANOS) -DEPRECIACAO E JUROS</v>
          </cell>
          <cell r="C3074" t="str">
            <v>H</v>
          </cell>
          <cell r="D3074">
            <v>102.93</v>
          </cell>
        </row>
        <row r="3075">
          <cell r="A3075">
            <v>5721</v>
          </cell>
          <cell r="B3075" t="str">
            <v>TRATOR DE ESTEIRAS 153HP PESO OPERACIONAL 15T, COM RODA MOTRIZ ELEVADA- MATERIAIS NA OPERACAO</v>
          </cell>
          <cell r="C3075" t="str">
            <v>H</v>
          </cell>
          <cell r="D3075">
            <v>63.07</v>
          </cell>
        </row>
        <row r="3076">
          <cell r="A3076">
            <v>5722</v>
          </cell>
          <cell r="B3076" t="str">
            <v>TRATOR DE ESTEIRAS COM LAMINA - POTENCIA 305 HP - PESO OPERACIONAL 37T - MATERIAIS NA OPERACAO</v>
          </cell>
          <cell r="C3076" t="str">
            <v>H</v>
          </cell>
          <cell r="D3076">
            <v>125.72</v>
          </cell>
        </row>
        <row r="3077">
          <cell r="A3077">
            <v>5723</v>
          </cell>
          <cell r="B3077" t="str">
            <v>TRATOR DE ESTEIRAS 99HP, PESO OPERACIONAL 8,5T (VU=5ANOS) - DEPRECIAOE JUROS</v>
          </cell>
          <cell r="C3077" t="str">
            <v>H</v>
          </cell>
          <cell r="D3077">
            <v>56.67</v>
          </cell>
        </row>
        <row r="3078">
          <cell r="A3078">
            <v>5724</v>
          </cell>
          <cell r="B3078" t="str">
            <v>TRATOR DE ESTEIRAS 99HP, PESO OPERACIONAL 8,5T (VU=5ANOS) - MANUTENCAO</v>
          </cell>
          <cell r="C3078" t="str">
            <v>H</v>
          </cell>
          <cell r="D3078">
            <v>42.96</v>
          </cell>
        </row>
        <row r="3079">
          <cell r="A3079">
            <v>5725</v>
          </cell>
          <cell r="B3079" t="str">
            <v>TRATOR DE ESTEIRAS 99HP, PESO OPERACIONAL 8,5T - MAO-DE-OBRA NA OPERACAO DIURNA</v>
          </cell>
          <cell r="C3079" t="str">
            <v>H</v>
          </cell>
          <cell r="D3079">
            <v>9.0399999999999991</v>
          </cell>
        </row>
        <row r="3080">
          <cell r="A3080">
            <v>5726</v>
          </cell>
          <cell r="B3080" t="str">
            <v>TRATOR DE ESTEIRAS 99HP, PESO OPERACIONAL 8,5T - MAO-DE-OBRA NA OPERACAO NOTURNA</v>
          </cell>
          <cell r="C3080" t="str">
            <v>H</v>
          </cell>
          <cell r="D3080">
            <v>10.85</v>
          </cell>
        </row>
        <row r="3081">
          <cell r="A3081">
            <v>5727</v>
          </cell>
          <cell r="B3081" t="str">
            <v>ROLO COMPACTADOR VIBRATÓRIO REBOCÁVEL CILINDRO LISO, 4,7T, IMPACTO DINÂMICO 18,3T - MANUTENÇÃO.</v>
          </cell>
          <cell r="C3081" t="str">
            <v>H</v>
          </cell>
          <cell r="D3081">
            <v>2.62</v>
          </cell>
        </row>
        <row r="3082">
          <cell r="A3082">
            <v>5728</v>
          </cell>
          <cell r="B3082" t="str">
            <v>ROLO COMPACTADOR VIBRATÓRIO, TANDEM, AUTO-PROPEL.,CILINDRO LISO, 58CV- 6,5/9,4 T, SEM OU COM LASTRO - DEPRECIAÇÃO E JUROS.</v>
          </cell>
          <cell r="C3082" t="str">
            <v>H</v>
          </cell>
          <cell r="D3082">
            <v>20.29</v>
          </cell>
        </row>
        <row r="3083">
          <cell r="A3083">
            <v>5729</v>
          </cell>
          <cell r="B3083" t="str">
            <v>ROLO COMPACTADOR VIBRATÓRIO, TANDEM, AUTO-PROPEL.,CILINDRO LISO, 58CV- 6,5/9,4 T, SEM OU COM LASTRO - MANUTENÇÃO.</v>
          </cell>
          <cell r="C3083" t="str">
            <v>H</v>
          </cell>
          <cell r="D3083">
            <v>12.18</v>
          </cell>
        </row>
        <row r="3084">
          <cell r="A3084">
            <v>5730</v>
          </cell>
          <cell r="B3084" t="str">
            <v>ROLO COMPACTADOR VIBRATÓRIO, TANDEM, AUTO-PROPEL.,CILINDRO LISO, 58CV- 6,5/9,4 T, SEM OU COM LASTRO - CUSTOS COM MATERIAIS NA OPERAÇÃO.</v>
          </cell>
          <cell r="C3084" t="str">
            <v>H</v>
          </cell>
          <cell r="D3084">
            <v>31.33</v>
          </cell>
        </row>
        <row r="3085">
          <cell r="A3085">
            <v>5731</v>
          </cell>
          <cell r="B3085" t="str">
            <v>ROLO COMPACTADOR VIBRATÓRIO, TANDEM, AUTO-PROPEL.,CILINDRO LISO, 58CV- 6,5/9,4 T, SEM OU COM LASTRO - CUSTOS COM MÃO DE OBRA NA OPERAÇÃONOTURNA.</v>
          </cell>
          <cell r="C3085" t="str">
            <v>H</v>
          </cell>
          <cell r="D3085">
            <v>9.8699999999999992</v>
          </cell>
        </row>
        <row r="3086">
          <cell r="A3086">
            <v>5732</v>
          </cell>
          <cell r="B3086" t="str">
            <v>ROLO COMPACTADOR PNEUMÁTICO, AUTO-PROPEL., PRESSÃO VARIÁVEL, 99HP, PESO OPERACIONAL SEM OU COM LASTRO 8,3/21,0 T - MANUTENÇÃO.</v>
          </cell>
          <cell r="C3086" t="str">
            <v>H</v>
          </cell>
          <cell r="D3086">
            <v>22.18</v>
          </cell>
        </row>
        <row r="3087">
          <cell r="A3087">
            <v>5733</v>
          </cell>
          <cell r="B3087" t="str">
            <v>ROLO COMPACTADOR PNEUMÁTICO, AUTO-PROPEL., PRESSÃO VARIÁVEL, 99HP, PESO OPERACIONAL SEM OU COM LASTRO 8,3/21,0 T - CUSTO COM MATERIAIS NA OPERAÇÃO</v>
          </cell>
          <cell r="C3087" t="str">
            <v>H</v>
          </cell>
          <cell r="D3087">
            <v>59.77</v>
          </cell>
        </row>
        <row r="3088">
          <cell r="A3088">
            <v>5734</v>
          </cell>
          <cell r="B3088" t="str">
            <v>RETRO-ESCAVADEIRA, 74HP (VU=6 ANOS)- DEPRECIAÇÃO E JUROS</v>
          </cell>
          <cell r="C3088" t="str">
            <v>H</v>
          </cell>
          <cell r="D3088">
            <v>23.53</v>
          </cell>
        </row>
        <row r="3089">
          <cell r="A3089">
            <v>5735</v>
          </cell>
          <cell r="B3089" t="str">
            <v>RETRO-ESCAVADEIRA, 74HP (VU= 6 ANOS) - MANUTENÇÃO</v>
          </cell>
          <cell r="C3089" t="str">
            <v>H</v>
          </cell>
          <cell r="D3089">
            <v>13.67</v>
          </cell>
        </row>
        <row r="3090">
          <cell r="A3090">
            <v>5736</v>
          </cell>
          <cell r="B3090" t="str">
            <v>RETRO-ESCAVADEIRA, 74HP (VU= 5 ANOS) - MATERIAIS OPERAÇÃO</v>
          </cell>
          <cell r="C3090" t="str">
            <v>H</v>
          </cell>
          <cell r="D3090">
            <v>34.619999999999997</v>
          </cell>
        </row>
        <row r="3091">
          <cell r="A3091">
            <v>5737</v>
          </cell>
          <cell r="B3091" t="str">
            <v>RETRO-ESCAVADEIRA, 74HP (VU=6 ANOS) - MÃO-DE-OBRA/OPERAÇÃO</v>
          </cell>
          <cell r="C3091" t="str">
            <v>H</v>
          </cell>
          <cell r="D3091">
            <v>8.23</v>
          </cell>
        </row>
        <row r="3092">
          <cell r="A3092">
            <v>5738</v>
          </cell>
          <cell r="B3092" t="str">
            <v>ROLO COMPACTADOR VIBRATÓRIO PÉ DE CARNEIRO, OPERADO POR CONTROLE REMOTO, POTÊNCIA 17HP, PESO OPERACIONAL 1,65T - DEPRECIAÇÃO E JUROS</v>
          </cell>
          <cell r="C3092" t="str">
            <v>H</v>
          </cell>
          <cell r="D3092">
            <v>5.66</v>
          </cell>
        </row>
        <row r="3093">
          <cell r="A3093">
            <v>5739</v>
          </cell>
          <cell r="B3093" t="str">
            <v>ROLO COMPACTADOR VIBRATÓRIO PÉ DE CARNEIRO, OPERADO POR CONTROLE REMOTO, 17HP - 1,65T - MANUTENÇÃO.</v>
          </cell>
          <cell r="C3093" t="str">
            <v>H</v>
          </cell>
          <cell r="D3093">
            <v>1.89</v>
          </cell>
        </row>
        <row r="3094">
          <cell r="A3094">
            <v>5740</v>
          </cell>
          <cell r="B3094" t="str">
            <v>EQUIPAMENTO PARA LAMA ASFALTICA COM SILO DE AGREGADO 6M3, DOSADOR DE CIMENTO, MONTADO SOBRE CAMINHÃO - DEPRECIACAO E JUROS</v>
          </cell>
          <cell r="C3094" t="str">
            <v>H</v>
          </cell>
          <cell r="D3094">
            <v>41.72</v>
          </cell>
        </row>
        <row r="3095">
          <cell r="A3095">
            <v>5741</v>
          </cell>
          <cell r="B3095" t="str">
            <v>EQUIPAMENTO PARA LAMA ASFALTICA COM SILO DE AGREGADO 6M3, DOSADOR DE CIMENTO, A SER MONTADO SOBRE CAMINHÃO (NAO INCLUI O CAMINHAO) - CUSTO HORARIO DE MANUTENCAO</v>
          </cell>
          <cell r="C3095" t="str">
            <v>H</v>
          </cell>
          <cell r="D3095">
            <v>18.8</v>
          </cell>
        </row>
        <row r="3096">
          <cell r="A3096">
            <v>5742</v>
          </cell>
          <cell r="B3096" t="str">
            <v>EQUIPAMENTO PARA LAMA ASFALTICA COM SILO DE AGREGADO 6M3, DOSADOR DE CIMENTO, A SER MONTADO SOBRE CAMINHÃO (NAO INCLUI O CAMINHAO) - CUSTO HORARIO DE MATERIAIS NA OPERACAO</v>
          </cell>
          <cell r="C3096" t="str">
            <v>H</v>
          </cell>
          <cell r="D3096">
            <v>52.76</v>
          </cell>
        </row>
        <row r="3097">
          <cell r="A3097">
            <v>5743</v>
          </cell>
          <cell r="B3097" t="str">
            <v>EQUIPAMENTO PARA LAMA ASFALTICA COM SILO DE AGREGADO 6M3, DOSADOR DE CIMENTO, A SER MONTADO SOBRE CAMINHÃO (NAO INCLUI O CAMINHAO) - MAO-DE-OBRA DIURNA NA OPERACAO</v>
          </cell>
          <cell r="C3097" t="str">
            <v>H</v>
          </cell>
          <cell r="D3097">
            <v>8.43</v>
          </cell>
        </row>
        <row r="3098">
          <cell r="A3098">
            <v>5744</v>
          </cell>
          <cell r="B3098" t="str">
            <v>EQUIPAMENTO PARA LAMA ASFALTICA COM SILO DE AGREGADO 6M3, DOSADOR DE CIMENTO, MONTADO SOBRE CAMINHÃO - MAO-DE-OBRA NOTURNA NA OPERACAO</v>
          </cell>
          <cell r="C3098" t="str">
            <v>H</v>
          </cell>
          <cell r="D3098">
            <v>10.11</v>
          </cell>
        </row>
        <row r="3099">
          <cell r="A3099">
            <v>5745</v>
          </cell>
          <cell r="B3099" t="str">
            <v>CAMINHAO PIPA 6.000L TOCO 162CV - PBT=11800KG C/BOMBA GASOLINA - DEPRECIACAO E JUROS</v>
          </cell>
          <cell r="C3099" t="str">
            <v>H</v>
          </cell>
          <cell r="D3099">
            <v>16.899999999999999</v>
          </cell>
        </row>
        <row r="3100">
          <cell r="A3100">
            <v>5746</v>
          </cell>
          <cell r="B3100" t="str">
            <v>CAMINHAO PIPA 6.000L TOCO 162CV - PBT=11800KG C/BOMBA GASOLINA -MANUTENCAO</v>
          </cell>
          <cell r="C3100" t="str">
            <v>H</v>
          </cell>
          <cell r="D3100">
            <v>10.17</v>
          </cell>
        </row>
        <row r="3101">
          <cell r="A3101">
            <v>5747</v>
          </cell>
          <cell r="B3101" t="str">
            <v>CAMINHAO PIPA 6000L TOCO, 162CV - 7,5T (VU=6ANOS) (INCLUI TANQUE DE ACO PARA TRANSPORTE DE AGUA) - CUSTO HORARIO DE MATERIAIS NA OPERACAO</v>
          </cell>
          <cell r="C3101" t="str">
            <v>H</v>
          </cell>
          <cell r="D3101">
            <v>38.33</v>
          </cell>
        </row>
        <row r="3102">
          <cell r="A3102">
            <v>5748</v>
          </cell>
          <cell r="B3102" t="str">
            <v>CAMINHAO PIPA 6000L TOCO, 162CV - 7,5T (VU=6ANOS) (INCLUI TANQUE DE ACO PARA TRANSPORTE DE AGUA E MOTOBOMBA CENTRIFUGA A GASOLINA 3,5CV) - MAO-DE-OBRA DIURNA NA OPERACAO</v>
          </cell>
          <cell r="C3102" t="str">
            <v>H</v>
          </cell>
          <cell r="D3102">
            <v>8.43</v>
          </cell>
        </row>
        <row r="3103">
          <cell r="A3103">
            <v>5750</v>
          </cell>
          <cell r="B3103" t="str">
            <v>CAMINHAO TOCO, 177CV - 14T (VU=6ANOS) (NAO INCLUI CARROCERIA) - DEPRECIACAO E JUROS</v>
          </cell>
          <cell r="C3103" t="str">
            <v>H</v>
          </cell>
          <cell r="D3103">
            <v>17.91</v>
          </cell>
        </row>
        <row r="3104">
          <cell r="A3104">
            <v>5751</v>
          </cell>
          <cell r="B3104" t="str">
            <v>CAMINHAO TOCO, 177CV - 14T (VU=6ANOS) (NAO INCLUI CARROCERIA) - MANUTENCAO</v>
          </cell>
          <cell r="C3104" t="str">
            <v>H</v>
          </cell>
          <cell r="D3104">
            <v>12.99</v>
          </cell>
        </row>
        <row r="3105">
          <cell r="A3105">
            <v>5752</v>
          </cell>
          <cell r="B3105" t="str">
            <v>CAMINHAO TOCO, 177CV - 14T (VU=6ANOS) (NAO INCLUI CARROCERIA) - MAO-DE-OBRA NOTURNA NA OPERACAO</v>
          </cell>
          <cell r="C3105" t="str">
            <v>H</v>
          </cell>
          <cell r="D3105">
            <v>10.11</v>
          </cell>
        </row>
        <row r="3106">
          <cell r="A3106">
            <v>5753</v>
          </cell>
          <cell r="B3106" t="str">
            <v>CAMINHAO TOCO, 170CV - 11T (VU=6ANOS) (NAO INCLUI CARROCERIA) - DEPRECIACAO E JUROS</v>
          </cell>
          <cell r="C3106" t="str">
            <v>H</v>
          </cell>
          <cell r="D3106">
            <v>17.57</v>
          </cell>
        </row>
        <row r="3107">
          <cell r="A3107">
            <v>5754</v>
          </cell>
          <cell r="B3107" t="str">
            <v>CAMINHAO TOCO, 170CV - 11T (VU=6ANOS) (NAO INCLUI CARROCERIA) - MANUTENCAO</v>
          </cell>
          <cell r="C3107" t="str">
            <v>H</v>
          </cell>
          <cell r="D3107">
            <v>10.210000000000001</v>
          </cell>
        </row>
        <row r="3108">
          <cell r="A3108">
            <v>5755</v>
          </cell>
          <cell r="B3108" t="str">
            <v>CAMINHAO TOCO, 170CV - 11T (VU=6ANOS) (NAO INCLUI CARROCERIA) - MAO-DE-OBRA DIURNA NA OPERACAO</v>
          </cell>
          <cell r="C3108" t="str">
            <v>H</v>
          </cell>
          <cell r="D3108">
            <v>8.43</v>
          </cell>
        </row>
        <row r="3109">
          <cell r="A3109">
            <v>5756</v>
          </cell>
          <cell r="B3109" t="str">
            <v>CAMINHAO PIPA 6000L TOCO, 162CV - 7,5T (VU=6ANOS) (INCLUI TANQUE DE ACO PARA TRANSPORTE DE AGUA E MOTOBOMBA CENTRIFUGA A GASOLINA 3,5CV) - DEPRECIACAO E JUROS</v>
          </cell>
          <cell r="C3109" t="str">
            <v>H</v>
          </cell>
          <cell r="D3109">
            <v>14.75</v>
          </cell>
        </row>
        <row r="3110">
          <cell r="A3110">
            <v>5757</v>
          </cell>
          <cell r="B3110" t="str">
            <v>CAMINHAO PIPA 6000L TOCO, 162CV - 7,5T (VU=6ANOS) (INCLUI TANQUE DE ACO PARA TRANSPORTE DE AGUA E MOTOBOMBA CENTRIFUGA A GASOLINA 3,5CV) - MANUTENCAO</v>
          </cell>
          <cell r="C3110" t="str">
            <v>H</v>
          </cell>
          <cell r="D3110">
            <v>8.5</v>
          </cell>
        </row>
        <row r="3111">
          <cell r="A3111">
            <v>5758</v>
          </cell>
          <cell r="B3111" t="str">
            <v>CAMINHAO PIPA 6000L TOCO, 162CV - 7,5T (VU=6ANOS) (INCLUI TANQUE DE ACO PARA TRANSPORTE DE AGUA E MOTOBOMBA CENTRIFUGA A GASOLINA 3,5CV) - CUSTO HORARIO DE MATERIAIS NA OPERACAO</v>
          </cell>
          <cell r="C3111" t="str">
            <v>H</v>
          </cell>
          <cell r="D3111">
            <v>61.86</v>
          </cell>
        </row>
        <row r="3112">
          <cell r="A3112">
            <v>5759</v>
          </cell>
          <cell r="B3112" t="str">
            <v>CAMINHAO PIPA F12000 142HP TANQUE 6000L/MAO-DE-OBRA NA OPERACAO DIURNA</v>
          </cell>
          <cell r="C3112" t="str">
            <v>H</v>
          </cell>
          <cell r="D3112">
            <v>6.88</v>
          </cell>
        </row>
        <row r="3113">
          <cell r="A3113">
            <v>5760</v>
          </cell>
          <cell r="B3113" t="str">
            <v>CAMINHAO PIPA 6000L TOCO, 162CV - 7,5T (VU=6ANOS) (INCLUI TANQUE DE ACO PARA TRANSPORTE DE AGUA) - MAO-DE-OBRA NOTURNA NA OPERACAO</v>
          </cell>
          <cell r="C3113" t="str">
            <v>H</v>
          </cell>
          <cell r="D3113">
            <v>10.11</v>
          </cell>
        </row>
        <row r="3114">
          <cell r="A3114">
            <v>5761</v>
          </cell>
          <cell r="B3114" t="str">
            <v>CAMINHAO PIPA 6000L TOCO, 162CV - 7,5T (VU=6ANOS) (INCLUI TANQUE DE ACO PARA TRANSPORTE DE AGUA E MOTOBOMBA CENTRIFUGA A GASOLINA 3,5CV) - CUSTO HORARIO PRODUTIVO DIURNO</v>
          </cell>
          <cell r="C3114" t="str">
            <v>CHP</v>
          </cell>
          <cell r="D3114">
            <v>93.54</v>
          </cell>
        </row>
        <row r="3115">
          <cell r="A3115">
            <v>5762</v>
          </cell>
          <cell r="B3115" t="str">
            <v>CAMINHAO PIPA 10000L TRUCADO, 208CV - 21,1T (VU=6ANOS) (INCLUI TANQUEDE ACO PARA TRANSPORTE DE AGUA E MOTOBOMBA CENTRIFUGA A GASOLINA 3,5CV) - DEPRECIACAO E JUROS</v>
          </cell>
          <cell r="C3115" t="str">
            <v>H</v>
          </cell>
          <cell r="D3115">
            <v>16.239999999999998</v>
          </cell>
        </row>
        <row r="3116">
          <cell r="A3116">
            <v>5763</v>
          </cell>
          <cell r="B3116" t="str">
            <v>CAMINHAO PIPA 10000L TRUCADO, 208CV - 21,1T (VU=6ANOS) (INCLUI TANQUEDE ACO PARA TRANSPORTE DE AGUA E MOTOBOMBA CENTRIFUGA A GASOLINA 3,5CV) - MANUTENCAO</v>
          </cell>
          <cell r="C3116" t="str">
            <v>H</v>
          </cell>
          <cell r="D3116">
            <v>9.3699999999999992</v>
          </cell>
        </row>
        <row r="3117">
          <cell r="A3117">
            <v>5764</v>
          </cell>
          <cell r="B3117" t="str">
            <v>CAMINHAO PIPA 10000L TRUCADO, 208CV - 21,1T (VU=6ANOS) (INCLUI TANQUEDE ACO PARA TRANSPORTE DE AGUA E MOTOBOMBA CENTRIFUGA A GASOLINA 3,5CV) - MAO-DE-OBRA NOTURNA NA OPERACAO</v>
          </cell>
          <cell r="C3117" t="str">
            <v>H</v>
          </cell>
          <cell r="D3117">
            <v>10.11</v>
          </cell>
        </row>
        <row r="3118">
          <cell r="A3118">
            <v>5765</v>
          </cell>
          <cell r="B3118" t="str">
            <v>DISTRIBUIDOR DE BETUME COM TANQUE DE 2500L, REBOCAVEL, PNEUMATICO COMMOTOR A GASOLINA 3,4HP - MANUTENCAO</v>
          </cell>
          <cell r="C3118" t="str">
            <v>H</v>
          </cell>
          <cell r="D3118">
            <v>6.08</v>
          </cell>
        </row>
        <row r="3119">
          <cell r="A3119">
            <v>5766</v>
          </cell>
          <cell r="B3119" t="str">
            <v>DISTRIBUIDOR DE BETUME COM TANQUE DE 2500L, REBOCAVEL, PNEUMATICO COMMOTOR A GASOLINA 3,4HP - CUSTO COM MATERIAIS NA OPERACAO</v>
          </cell>
          <cell r="C3119" t="str">
            <v>H</v>
          </cell>
          <cell r="D3119">
            <v>34.33</v>
          </cell>
        </row>
        <row r="3120">
          <cell r="A3120">
            <v>5767</v>
          </cell>
          <cell r="B3120" t="str">
            <v>DISTRIBUIDOR DE BETUME COM TANQUE DE 2500L, REBOCAVEL, PNEUMATICO COMMOTOR A GASOLINA 3,4HP - CUSTO COM MAO-DE-OBRA NA OPERACAO DIURNA</v>
          </cell>
          <cell r="C3120" t="str">
            <v>H</v>
          </cell>
          <cell r="D3120">
            <v>0.06</v>
          </cell>
        </row>
        <row r="3121">
          <cell r="A3121">
            <v>5768</v>
          </cell>
          <cell r="B3121" t="str">
            <v>DISTRIBUIDOR DE BETUME COM TANQUE DE 2500L, REBOCAVEL, PNEUMATICO COMMOTOR A GASOLINA 3,4HP - CUSTO COM MAO-DE-OBRA NA OPERACAO NOTURNA</v>
          </cell>
          <cell r="C3121" t="str">
            <v>H</v>
          </cell>
          <cell r="D3121">
            <v>7.0000000000000007E-2</v>
          </cell>
        </row>
        <row r="3122">
          <cell r="A3122">
            <v>5769</v>
          </cell>
          <cell r="B3122" t="str">
            <v>DISTRIBUIDOR DE ASFALTO MONTADO SOBRE CAMINHAO TOCO 162 HP, COM TANQUEISOLADO 6 M3 COM BARRA ESPARGIDORA DE 3,66 M - MANUTENCAO</v>
          </cell>
          <cell r="C3122" t="str">
            <v>H</v>
          </cell>
          <cell r="D3122">
            <v>27.41</v>
          </cell>
        </row>
        <row r="3123">
          <cell r="A3123">
            <v>5770</v>
          </cell>
          <cell r="B3123" t="str">
            <v>DISTRIBUIDOR DE ASFALTO MONTADO SOBRE CAMINHAO TOCO 162 HP, COM TANQUEISOLADO 6 M3 COM BARRA ESPARGIDORA DE 3,66 M - CUSTO C/ MAO-DE-OBRANA OPERACAO DIURNA.</v>
          </cell>
          <cell r="C3123" t="str">
            <v>H</v>
          </cell>
          <cell r="D3123">
            <v>16.850000000000001</v>
          </cell>
        </row>
        <row r="3124">
          <cell r="A3124">
            <v>5771</v>
          </cell>
          <cell r="B3124" t="str">
            <v>DISTRIBUIDOR DE ASFALTO CAP 5.000L SOBRE CAMINHAO TOCO 142HP - CUSTO C/ MAO-DE-OBRA NA OPERACAO NOTURNA</v>
          </cell>
          <cell r="C3124" t="str">
            <v>H</v>
          </cell>
          <cell r="D3124">
            <v>20.22</v>
          </cell>
        </row>
        <row r="3125">
          <cell r="A3125">
            <v>5775</v>
          </cell>
          <cell r="B3125" t="str">
            <v>LANCA ELEVATORIA TELESCOPICA DE ACIONAMENTO HIDRAULICO, CAPACIDADE DECARGA 30.000 KG, COM CESTO, MONTADA SOBRE CAMINHAO TRUCADO - MANUTENCAO</v>
          </cell>
          <cell r="C3125" t="str">
            <v>H</v>
          </cell>
          <cell r="D3125">
            <v>71.260000000000005</v>
          </cell>
        </row>
        <row r="3126">
          <cell r="A3126">
            <v>5776</v>
          </cell>
          <cell r="B3126" t="str">
            <v>LANCA ELEVATORIA TELESCOPICA DE ACIONAMENTO HIDRAULICO, CAPACIDADE DECARGA 30.000 KG, COM CESTO, MONTADA SOBRE CAMINHAO TRUCADO - CUSTO COM MATERIAIS NA OPERACAO</v>
          </cell>
          <cell r="C3126" t="str">
            <v>H</v>
          </cell>
          <cell r="D3126">
            <v>54.41</v>
          </cell>
        </row>
        <row r="3127">
          <cell r="A3127">
            <v>5777</v>
          </cell>
          <cell r="B3127" t="str">
            <v>GUINDASTE MUNK COM CESTO, CARGA MAXIMA 5,75T (A 2M) E 2,3T ( A 5M), ALTURA MAXIMA = 7,9M, MONTADO SOBRE CAMINHAO DE CARROCERIA FORD 162HP -MANUTENCAO</v>
          </cell>
          <cell r="C3127" t="str">
            <v>H</v>
          </cell>
          <cell r="D3127">
            <v>13.98</v>
          </cell>
        </row>
        <row r="3128">
          <cell r="A3128">
            <v>5778</v>
          </cell>
          <cell r="B3128" t="str">
            <v>MOTONIVELADORA 140HP (VU=6ANOS) - DEPRECIACAO E JUROS</v>
          </cell>
          <cell r="C3128" t="str">
            <v>H</v>
          </cell>
          <cell r="D3128">
            <v>70.709999999999994</v>
          </cell>
        </row>
        <row r="3129">
          <cell r="A3129">
            <v>5779</v>
          </cell>
          <cell r="B3129" t="str">
            <v>MOTONIVELADORA 140HP (VU=6ANOS) - MANUTENCAO</v>
          </cell>
          <cell r="C3129" t="str">
            <v>H</v>
          </cell>
          <cell r="D3129">
            <v>41.09</v>
          </cell>
        </row>
        <row r="3130">
          <cell r="A3130">
            <v>5782</v>
          </cell>
          <cell r="B3130" t="str">
            <v>MOTOSCRAPER 270HP - CUSTO COM MATERIAIS NA OPERACAO</v>
          </cell>
          <cell r="C3130" t="str">
            <v>H</v>
          </cell>
          <cell r="D3130">
            <v>111.29</v>
          </cell>
        </row>
        <row r="3131">
          <cell r="A3131">
            <v>5783</v>
          </cell>
          <cell r="B3131" t="str">
            <v>MOTOSCRAPER 270HP -CUSTO COM MA0-DE-0BRA NA OPERACAO DIURNA</v>
          </cell>
          <cell r="C3131" t="str">
            <v>H</v>
          </cell>
          <cell r="D3131">
            <v>8.23</v>
          </cell>
        </row>
        <row r="3132">
          <cell r="A3132">
            <v>5786</v>
          </cell>
          <cell r="B3132" t="str">
            <v>PA CARREGADEIRA SOBRE RODAS 180 HP - CAPACIDADE DA CACAMBA. 2,5 A 3,3M3 - PESO OPERACIONAL 17.428 - (VU=5ANOS) - DEPRECIACAO E JUROS</v>
          </cell>
          <cell r="C3132" t="str">
            <v>H</v>
          </cell>
          <cell r="D3132">
            <v>75.19</v>
          </cell>
        </row>
        <row r="3133">
          <cell r="A3133">
            <v>5787</v>
          </cell>
          <cell r="B3133" t="str">
            <v>PA CARREGADEIRA SOBRE RODAS 180 HP - CAPACIDADE DA CACAMBA. 2,5 A 3,3M3 - PESO OPERACIONAL 17.428 - CUSTO C/MATERIAIS NA OPERACAO</v>
          </cell>
          <cell r="C3133" t="str">
            <v>H</v>
          </cell>
          <cell r="D3133">
            <v>70.069999999999993</v>
          </cell>
        </row>
        <row r="3134">
          <cell r="A3134">
            <v>5788</v>
          </cell>
          <cell r="B3134" t="str">
            <v>PA CARREGADEIRA SOBRE RODAS 180 HP - CAPACIDADE DA CACAMBA. 2,5 A 3,3M3 - PESO OPERACIONAL 17.428 - CUSTO C/ MAO-DE-OBRA NA OPERACAO DIURNA</v>
          </cell>
          <cell r="C3134" t="str">
            <v>H</v>
          </cell>
          <cell r="D3134">
            <v>8.85</v>
          </cell>
        </row>
        <row r="3135">
          <cell r="A3135">
            <v>5789</v>
          </cell>
          <cell r="B3135" t="str">
            <v>PA CARREGADEIRA SOBRE RODAS 180 HP - CAPACIDADE DA CACAMBA. 2,5 A 3,3M3 - PESO OPERACIONAL 17.428 - CUSTO C/ MAO-DE-OBRA NA OPERACAO NOTURNA</v>
          </cell>
          <cell r="C3135" t="str">
            <v>H</v>
          </cell>
          <cell r="D3135">
            <v>10.62</v>
          </cell>
        </row>
        <row r="3136">
          <cell r="A3136">
            <v>5790</v>
          </cell>
          <cell r="B3136" t="str">
            <v>ROLO COMPACTADOR VIBRATÓRIO DE UM CILINDRO AÇO LISO, POTÊNCIA 80HP, PESO OPERACIONAL 8,1T - DEPRECIAÇÃO E JUROS</v>
          </cell>
          <cell r="C3136" t="str">
            <v>H</v>
          </cell>
          <cell r="D3136">
            <v>27.35</v>
          </cell>
        </row>
        <row r="3137">
          <cell r="A3137">
            <v>5791</v>
          </cell>
          <cell r="B3137" t="str">
            <v>ROLO COMPACTADOR VIBRATÓRIO, AUTO-PREOPEL.,CILINDRO LISO, 80HP - 8,1T- MANUTENÇÃO.</v>
          </cell>
          <cell r="C3137" t="str">
            <v>H</v>
          </cell>
          <cell r="D3137">
            <v>16.420000000000002</v>
          </cell>
        </row>
        <row r="3138">
          <cell r="A3138">
            <v>5792</v>
          </cell>
          <cell r="B3138" t="str">
            <v>ROLO COMPACTADOR VIBRATÓRIO, AUTO-PREOPEL.,CILINDRO LISO, 80HP - 8,1T- CUSTOS COM MATERIAIS NAOPERAÇÃO.</v>
          </cell>
          <cell r="C3138" t="str">
            <v>H</v>
          </cell>
          <cell r="D3138">
            <v>31.33</v>
          </cell>
        </row>
        <row r="3139">
          <cell r="A3139">
            <v>5793</v>
          </cell>
          <cell r="B3139" t="str">
            <v>ROLO COMPACTADOR VIBRATÓRIO DE UM CILINDRO LISO, POTÊNCIA 80HP, PESO OPERACIONAL 8,1T - MÃO-DE-OBRA NA OPERAÇÃO NOTURNA</v>
          </cell>
          <cell r="C3139" t="str">
            <v>H</v>
          </cell>
          <cell r="D3139">
            <v>9.8699999999999992</v>
          </cell>
        </row>
        <row r="3140">
          <cell r="A3140">
            <v>5794</v>
          </cell>
          <cell r="B3140" t="str">
            <v>MARTELETE OU ROMPEDOR PNEUMÁTICO MANUAL 28KG, FREQUENCIA DE IMPACTO 1230/MINUTO - DEPRECIAÇÃO E JUROS</v>
          </cell>
          <cell r="C3140" t="str">
            <v>H</v>
          </cell>
          <cell r="D3140">
            <v>1.56</v>
          </cell>
        </row>
        <row r="3141">
          <cell r="A3141">
            <v>5795</v>
          </cell>
          <cell r="B3141" t="str">
            <v>MARTELETE OU ROMPEDOR PNEUMÁTICO MANUAL 28KG, FREQUENCIA DE IMPACTO 1230/MINUTO - CHP DIURNO</v>
          </cell>
          <cell r="C3141" t="str">
            <v>CHP</v>
          </cell>
          <cell r="D3141">
            <v>13.14</v>
          </cell>
        </row>
        <row r="3142">
          <cell r="A3142">
            <v>5796</v>
          </cell>
          <cell r="B3142" t="str">
            <v>MARTELETE OU ROMPEDOR PNEUMÁTICO MANUAL 28KG, FREQUENCIA DE IMPACTO 1230/MINUTO - MÃO DE OBRA NA OPERAÇÃO DIURNA</v>
          </cell>
          <cell r="C3142" t="str">
            <v>H</v>
          </cell>
          <cell r="D3142">
            <v>9.52</v>
          </cell>
        </row>
        <row r="3143">
          <cell r="A3143">
            <v>5797</v>
          </cell>
          <cell r="B3143" t="str">
            <v>COMPRESSOR DE AR REBOCAVEL, DESCARGA LIVRE EFETIVA 180PCM, PRESSAO DETRABALHO 102 PSI, MOTOR A DIESEL 89CV - MANUTENCAO</v>
          </cell>
          <cell r="C3143" t="str">
            <v>H</v>
          </cell>
          <cell r="D3143">
            <v>2.41</v>
          </cell>
        </row>
        <row r="3144">
          <cell r="A3144">
            <v>5798</v>
          </cell>
          <cell r="B3144" t="str">
            <v>COMPRESSOR DE AR REBOCAVEL, DESCARGA LIVRE EFETIVA 180PCM, PRESSAO DETRABALHO 102 PSI, MOTOR A DIESEL 89CV - MAO-DE-OBRA DIURNA NA OPERACAO</v>
          </cell>
          <cell r="C3144" t="str">
            <v>H</v>
          </cell>
          <cell r="D3144">
            <v>6.86</v>
          </cell>
        </row>
        <row r="3145">
          <cell r="A3145">
            <v>5799</v>
          </cell>
          <cell r="B3145" t="str">
            <v>BOMBA ELETRICA TRIFASICA SUBMERSA 3CV PARA DRENAGEM - JUROS E DEPRECIACAO</v>
          </cell>
          <cell r="C3145" t="str">
            <v>H</v>
          </cell>
          <cell r="D3145">
            <v>0.49</v>
          </cell>
        </row>
        <row r="3146">
          <cell r="A3146">
            <v>5800</v>
          </cell>
          <cell r="B3146" t="str">
            <v>BOMBA ELETRICA SUBMERSA MONOFASICA 3CV - MANUTENCAO</v>
          </cell>
          <cell r="C3146" t="str">
            <v>H</v>
          </cell>
          <cell r="D3146">
            <v>0.2</v>
          </cell>
        </row>
        <row r="3147">
          <cell r="A3147">
            <v>5801</v>
          </cell>
          <cell r="B3147" t="str">
            <v>COMPACTADOR DE SOLOS COM PLACA VIBRATORIA, 46X51CM, 5HP, 156KG, DIESEL, IMPACTO DINAMICO 1700KG - DEPRECIACAO E JUROS</v>
          </cell>
          <cell r="C3147" t="str">
            <v>H</v>
          </cell>
          <cell r="D3147">
            <v>4.41</v>
          </cell>
        </row>
        <row r="3148">
          <cell r="A3148">
            <v>5802</v>
          </cell>
          <cell r="B3148" t="str">
            <v>COMPACTADOR DE SOLOS COM PLACA VIBRATORIA, 46X51CM, 5HP, 156KG, DIESEL, IMPACTO DINAMICO 1700KG - MANUTENCAO</v>
          </cell>
          <cell r="C3148" t="str">
            <v>H</v>
          </cell>
          <cell r="D3148">
            <v>1.75</v>
          </cell>
        </row>
        <row r="3149">
          <cell r="A3149">
            <v>5803</v>
          </cell>
          <cell r="B3149" t="str">
            <v>COMPACTADOR DE SOLOS COM PLACA VIBRATORIA, 46X51CM, 5HP, 156KG, DIESEL, IMPACTO DINAMICO 1700KG - CUSTO HORARIO DE MATERIAIS NA OPERACAO</v>
          </cell>
          <cell r="C3149" t="str">
            <v>H</v>
          </cell>
          <cell r="D3149">
            <v>1.65</v>
          </cell>
        </row>
        <row r="3150">
          <cell r="A3150">
            <v>5804</v>
          </cell>
          <cell r="B3150" t="str">
            <v>COMPACTADOR DE SOLOS COM PLACA VIBRATORIA, 46X51CM, 5HP, 156KG, DIESEL, IMPACTO DINAMICO 1700KG - MAO-DE-OBRA DIURNA NA OPERACAO</v>
          </cell>
          <cell r="C3150" t="str">
            <v>H</v>
          </cell>
          <cell r="D3150">
            <v>6.86</v>
          </cell>
        </row>
        <row r="3151">
          <cell r="A3151">
            <v>5806</v>
          </cell>
          <cell r="B3151" t="str">
            <v>BOMBA C/MOTOR A GASOLINA AUTOESCORVANTE P/AGUA SUJA 3/4HP -CHI DIURNA</v>
          </cell>
          <cell r="C3151" t="str">
            <v>CHI</v>
          </cell>
          <cell r="D3151">
            <v>0.37</v>
          </cell>
        </row>
        <row r="3152">
          <cell r="A3152">
            <v>5808</v>
          </cell>
          <cell r="B3152" t="str">
            <v>USINA DE ASFALTO A QUENTE FIXA CAP.40/80 TON/H - CHP DIURNO</v>
          </cell>
          <cell r="C3152" t="str">
            <v>CHP</v>
          </cell>
          <cell r="D3152">
            <v>401.81</v>
          </cell>
        </row>
        <row r="3153">
          <cell r="A3153">
            <v>5809</v>
          </cell>
          <cell r="B3153" t="str">
            <v>USINA DE ASFALTO A QUENTE FIXA CAP.40/80 TON/H - CHP NOTURNO</v>
          </cell>
          <cell r="C3153" t="str">
            <v>CHP-N</v>
          </cell>
          <cell r="D3153">
            <v>408.54</v>
          </cell>
        </row>
        <row r="3154">
          <cell r="A3154">
            <v>5811</v>
          </cell>
          <cell r="B3154" t="str">
            <v>CAMINHAO BASCULANTE, 6M3,12T - 162HP (VU=5ANOS) - CHP DIURNO</v>
          </cell>
          <cell r="C3154" t="str">
            <v>CHP</v>
          </cell>
          <cell r="D3154">
            <v>98.6</v>
          </cell>
        </row>
        <row r="3155">
          <cell r="A3155">
            <v>5812</v>
          </cell>
          <cell r="B3155" t="str">
            <v>CAMINHAO BASCULANTE, 6M3,12T - 162HP (VU=5ANOS) - CHP NOTURNO</v>
          </cell>
          <cell r="C3155" t="str">
            <v>CHP-N</v>
          </cell>
          <cell r="D3155">
            <v>99.98</v>
          </cell>
        </row>
        <row r="3156">
          <cell r="A3156">
            <v>5822</v>
          </cell>
          <cell r="B3156" t="str">
            <v>CAMINHAO BASCULANTE, 6M3, 12T - 162HP (VU=5ANOS) - CHI NOTURNO</v>
          </cell>
          <cell r="C3156" t="str">
            <v>CHI-N</v>
          </cell>
          <cell r="D3156">
            <v>28.64</v>
          </cell>
        </row>
        <row r="3157">
          <cell r="A3157">
            <v>5823</v>
          </cell>
          <cell r="B3157" t="str">
            <v>USINA DE CONCRETO FIXA CAPACIDADE 90/120 M³, 63HP - CHP DIURNO</v>
          </cell>
          <cell r="C3157" t="str">
            <v>CHP</v>
          </cell>
          <cell r="D3157">
            <v>95.46</v>
          </cell>
        </row>
        <row r="3158">
          <cell r="A3158">
            <v>5824</v>
          </cell>
          <cell r="B3158" t="str">
            <v>CAMINHAO CARROCERIA ABERTA,EM MADEIRA, TOCO, 170CV - 11T (VU=6ANOS) -CUSTO HORÁRIO DE PRODUÇÃO DIURNA</v>
          </cell>
          <cell r="C3158" t="str">
            <v>CHP</v>
          </cell>
          <cell r="D3158">
            <v>91.01</v>
          </cell>
        </row>
        <row r="3159">
          <cell r="A3159">
            <v>5825</v>
          </cell>
          <cell r="B3159" t="str">
            <v>CAMINHAO CARROCERIA ABERTA,EM MADEIRA, TOCO, 170CV - 11T (VU=6ANOS) -CHP NOTURNO</v>
          </cell>
          <cell r="C3159" t="str">
            <v>CHP-N</v>
          </cell>
          <cell r="D3159">
            <v>90.85</v>
          </cell>
        </row>
        <row r="3160">
          <cell r="A3160">
            <v>5826</v>
          </cell>
          <cell r="B3160" t="str">
            <v>CAMINHAO CARROCERIA ABERTA,EM MADEIRA, TOCO, 170CV - 11T (VU=6ANOS) -CHI DIURNO</v>
          </cell>
          <cell r="C3160" t="str">
            <v>CHI</v>
          </cell>
          <cell r="D3160">
            <v>26.77</v>
          </cell>
        </row>
        <row r="3161">
          <cell r="A3161">
            <v>5827</v>
          </cell>
          <cell r="B3161" t="str">
            <v>CAMINHAO CARROCERIA ABERTA,EM MADEIRA, TOCO, 170CV - 11T (VU=6ANOS) -CHI NOTURNO</v>
          </cell>
          <cell r="C3161" t="str">
            <v>CHI-N</v>
          </cell>
          <cell r="D3161">
            <v>26.6</v>
          </cell>
        </row>
        <row r="3162">
          <cell r="A3162">
            <v>5828</v>
          </cell>
          <cell r="B3162" t="str">
            <v>USINA DE CONCRETO FIXA CAPACIDADE 90/120 M³, 63HP - CHP NOTURNO</v>
          </cell>
          <cell r="C3162" t="str">
            <v>CHP-N</v>
          </cell>
          <cell r="D3162">
            <v>99.95</v>
          </cell>
        </row>
        <row r="3163">
          <cell r="A3163">
            <v>5829</v>
          </cell>
          <cell r="B3163" t="str">
            <v>USINA DE CONCRETO FIXA CAPACIDADE 90/120 M³, 63HP - CHI DIURNO</v>
          </cell>
          <cell r="C3163" t="str">
            <v>CHI</v>
          </cell>
          <cell r="D3163">
            <v>47.38</v>
          </cell>
        </row>
        <row r="3164">
          <cell r="A3164">
            <v>5830</v>
          </cell>
          <cell r="B3164" t="str">
            <v>USINA DE CONCRETO FIXA CAPACIDADE 90/120 M³, 63HP - CHI NOTURNO</v>
          </cell>
          <cell r="C3164" t="str">
            <v>CHI-N</v>
          </cell>
          <cell r="D3164">
            <v>51.86</v>
          </cell>
        </row>
        <row r="3165">
          <cell r="A3165">
            <v>5831</v>
          </cell>
          <cell r="B3165" t="str">
            <v>USINA MISTURADORA DE SOLOS CAPCIDADE DE 100/200 T, 110HP - CHP DIURNO</v>
          </cell>
          <cell r="C3165" t="str">
            <v>CHP</v>
          </cell>
          <cell r="D3165">
            <v>286.49</v>
          </cell>
        </row>
        <row r="3166">
          <cell r="A3166">
            <v>5832</v>
          </cell>
          <cell r="B3166" t="str">
            <v>USINA MISTURADORA DE SOLOS CAPCIDADE DE 100/200 T, 110HP - CHP NOTURNO</v>
          </cell>
          <cell r="C3166" t="str">
            <v>CHP-N</v>
          </cell>
          <cell r="D3166">
            <v>294.33</v>
          </cell>
        </row>
        <row r="3167">
          <cell r="A3167">
            <v>5834</v>
          </cell>
          <cell r="B3167" t="str">
            <v>USINA MISTURADORA DE SOLOS, DOSADORES TRIPLOS, CALHA VIBRATÓRIA, CAPCIDADE 200/500 TON, 201HP - CHI NOTURNO</v>
          </cell>
          <cell r="C3167" t="str">
            <v>CHI-N</v>
          </cell>
          <cell r="D3167">
            <v>175.43</v>
          </cell>
        </row>
        <row r="3168">
          <cell r="A3168">
            <v>5835</v>
          </cell>
          <cell r="B3168" t="str">
            <v>VIBROACABADORA SOBRE ESTEIRAS POTENCIA MAX. 105CV CAPACIDADE ATE 450 T/H - CHP DIURNO</v>
          </cell>
          <cell r="C3168" t="str">
            <v>CHP</v>
          </cell>
          <cell r="D3168">
            <v>208.6</v>
          </cell>
        </row>
        <row r="3169">
          <cell r="A3169">
            <v>5836</v>
          </cell>
          <cell r="B3169" t="str">
            <v>VIBROACABADORA SOBRE ESTEIRAS POTENCIA MAX. 105CV CAPACIDADE ATE 450 T/H - CHP NOTURNO</v>
          </cell>
          <cell r="C3169" t="str">
            <v>CHP-N</v>
          </cell>
          <cell r="D3169">
            <v>210.25</v>
          </cell>
        </row>
        <row r="3170">
          <cell r="A3170">
            <v>5837</v>
          </cell>
          <cell r="B3170" t="str">
            <v>VIBROACABADORA SOBRE ESTEIRAS POTENCIA MAX. 105CV CAPACIDADE ATE 450 T/H - CHI DIURNO</v>
          </cell>
          <cell r="C3170" t="str">
            <v>CHI</v>
          </cell>
          <cell r="D3170">
            <v>119.39</v>
          </cell>
        </row>
        <row r="3171">
          <cell r="A3171">
            <v>5838</v>
          </cell>
          <cell r="B3171" t="str">
            <v>VIBROACABADORA SOBRE ESTEIRAS POTENCIA MAX. 105CV CAPACIDADE ATE 450 T/H - CHI NOTURNO</v>
          </cell>
          <cell r="C3171" t="str">
            <v>CHI-N</v>
          </cell>
          <cell r="D3171">
            <v>121.03</v>
          </cell>
        </row>
        <row r="3172">
          <cell r="A3172">
            <v>5839</v>
          </cell>
          <cell r="B3172" t="str">
            <v>VASSOURA MECÂNICA REBOCÁVEL C/ ESCOVA CILÍNDRICA LARGURA = 2,44M - CHPDIURNO</v>
          </cell>
          <cell r="C3172" t="str">
            <v>CHP</v>
          </cell>
          <cell r="D3172">
            <v>4.1100000000000003</v>
          </cell>
        </row>
        <row r="3173">
          <cell r="A3173">
            <v>5841</v>
          </cell>
          <cell r="B3173" t="str">
            <v>VASSOURA MECÂNICA REBOCÁVEL C/ ESCOVA CILÍNDRICA LARGURA = 2,44M - CHIDIURNO</v>
          </cell>
          <cell r="C3173" t="str">
            <v>CHI</v>
          </cell>
          <cell r="D3173">
            <v>3.09</v>
          </cell>
        </row>
        <row r="3174">
          <cell r="A3174">
            <v>5843</v>
          </cell>
          <cell r="B3174" t="str">
            <v>TRATOR DE PNEUS 110 A 126 HP - CHP DIURNO</v>
          </cell>
          <cell r="C3174" t="str">
            <v>CHP</v>
          </cell>
          <cell r="D3174">
            <v>102.7</v>
          </cell>
        </row>
        <row r="3175">
          <cell r="A3175">
            <v>5844</v>
          </cell>
          <cell r="B3175" t="str">
            <v>TRATOR DE PNEUS 110 A 126 HP - CHP NOTURNO</v>
          </cell>
          <cell r="C3175" t="str">
            <v>CHP-N</v>
          </cell>
          <cell r="D3175">
            <v>113.82</v>
          </cell>
        </row>
        <row r="3176">
          <cell r="A3176">
            <v>5845</v>
          </cell>
          <cell r="B3176" t="str">
            <v>TRATOR DE PNEUS 110 A 126 HP - CHI DIURNO</v>
          </cell>
          <cell r="C3176" t="str">
            <v>CHI</v>
          </cell>
          <cell r="D3176">
            <v>35.01</v>
          </cell>
        </row>
        <row r="3177">
          <cell r="A3177">
            <v>5846</v>
          </cell>
          <cell r="B3177" t="str">
            <v>TRATOR DE PNEUS 110 A 126 HP - CHI NOTURNO</v>
          </cell>
          <cell r="C3177" t="str">
            <v>CHI-N</v>
          </cell>
          <cell r="D3177">
            <v>46.14</v>
          </cell>
        </row>
        <row r="3178">
          <cell r="A3178">
            <v>5847</v>
          </cell>
          <cell r="B3178" t="str">
            <v>TRATOR DE ESTEIRAS POTENCIA 165 HP, PESO OPERACIONAL 17,1T - CHP DIURNO</v>
          </cell>
          <cell r="C3178" t="str">
            <v>CHP</v>
          </cell>
          <cell r="D3178">
            <v>259.16000000000003</v>
          </cell>
        </row>
        <row r="3179">
          <cell r="A3179">
            <v>5848</v>
          </cell>
          <cell r="B3179" t="str">
            <v>TRATOR DE ESTEIRAS POTENCIA 165 HP, PESO OPERACIONAL 17,1T - CHP NOTURNO</v>
          </cell>
          <cell r="C3179" t="str">
            <v>CHP-N</v>
          </cell>
          <cell r="D3179">
            <v>253.21</v>
          </cell>
        </row>
        <row r="3180">
          <cell r="A3180">
            <v>5849</v>
          </cell>
          <cell r="B3180" t="str">
            <v>TRATOR DE ESTEIRAS POTENCIA 165 HP, PESO OPERACIONAL 17,1T - CHI DIURNO</v>
          </cell>
          <cell r="C3180" t="str">
            <v>CHI</v>
          </cell>
          <cell r="D3180">
            <v>117.14</v>
          </cell>
        </row>
        <row r="3181">
          <cell r="A3181">
            <v>5850</v>
          </cell>
          <cell r="B3181" t="str">
            <v>TRATOR DE ESTEIRAS POTENCIA 165 HP, PESO OPERACIONAL 17,1 - CHI NOTURNO</v>
          </cell>
          <cell r="C3181" t="str">
            <v>CHI-N</v>
          </cell>
          <cell r="D3181">
            <v>111.19</v>
          </cell>
        </row>
        <row r="3182">
          <cell r="A3182">
            <v>5851</v>
          </cell>
          <cell r="B3182" t="str">
            <v>TRATOR DE ESTEIRAS 153HP PESO OPERACIONAL 15T, COM RODA MOTRIZ ELEVADA- CHP DIURNO</v>
          </cell>
          <cell r="C3182" t="str">
            <v>CHP</v>
          </cell>
          <cell r="D3182">
            <v>253.08</v>
          </cell>
        </row>
        <row r="3183">
          <cell r="A3183">
            <v>5852</v>
          </cell>
          <cell r="B3183" t="str">
            <v>TRATOR DE ESTEIRAS 153HP PESO OPERACIONAL 15T, COM RODA MOTRIZ ELEVADA- CHP NOTURNO</v>
          </cell>
          <cell r="C3183" t="str">
            <v>CHP-N</v>
          </cell>
          <cell r="D3183">
            <v>254.88</v>
          </cell>
        </row>
        <row r="3184">
          <cell r="A3184">
            <v>5853</v>
          </cell>
          <cell r="B3184" t="str">
            <v>TRATOR DE ESTEIRAS 153HP PESO OPERACIONAL 15T, COM RODA MOTRIZ ELEVADA- CHI DIURNO</v>
          </cell>
          <cell r="C3184" t="str">
            <v>CHI</v>
          </cell>
          <cell r="D3184">
            <v>111.97</v>
          </cell>
        </row>
        <row r="3185">
          <cell r="A3185">
            <v>5854</v>
          </cell>
          <cell r="B3185" t="str">
            <v>TRATOR DE ESTEIRAS 153HP PESO OPERACIONAL 15T, COM RODA MOTRIZ ELEVADA- CHI NOTURNO</v>
          </cell>
          <cell r="C3185" t="str">
            <v>CHI-N</v>
          </cell>
          <cell r="D3185">
            <v>113.78</v>
          </cell>
        </row>
        <row r="3186">
          <cell r="A3186">
            <v>5855</v>
          </cell>
          <cell r="B3186" t="str">
            <v>TRATOR DE ESTEIRAS COM LAMINA - POTENCIA 305 HP - PESO OPERACIONAL 37T - CHP DIURNO</v>
          </cell>
          <cell r="C3186" t="str">
            <v>CHP</v>
          </cell>
          <cell r="D3186">
            <v>593.49</v>
          </cell>
        </row>
        <row r="3187">
          <cell r="A3187">
            <v>5856</v>
          </cell>
          <cell r="B3187" t="str">
            <v>TRATOR DE ESTEIRAS COM LAMINA - POTENCIA 305 HP - PESO OPERACIONAL 37T - CHP NOTURNO</v>
          </cell>
          <cell r="C3187" t="str">
            <v>CHP-N</v>
          </cell>
          <cell r="D3187">
            <v>595.29999999999995</v>
          </cell>
        </row>
        <row r="3188">
          <cell r="A3188">
            <v>5857</v>
          </cell>
          <cell r="B3188" t="str">
            <v>TRATOR DE ESTEIRAS COM LAMINA - POTENCIA 305 HP - PESO OPERACIONAL 37T - CHI DIURNO</v>
          </cell>
          <cell r="C3188" t="str">
            <v>CHI</v>
          </cell>
          <cell r="D3188">
            <v>269.95999999999998</v>
          </cell>
        </row>
        <row r="3189">
          <cell r="A3189">
            <v>5858</v>
          </cell>
          <cell r="B3189" t="str">
            <v>TRATOR DE ESTEIRAS COM LAMINA - POTENCIA 305 HP - PESO OPERACIONAL 37T - CHI NOTURNO</v>
          </cell>
          <cell r="C3189" t="str">
            <v>CHI-N</v>
          </cell>
          <cell r="D3189">
            <v>271.77</v>
          </cell>
        </row>
        <row r="3190">
          <cell r="A3190">
            <v>5860</v>
          </cell>
          <cell r="B3190" t="str">
            <v>TRATOR DE ESTEIRAS 99HP, PESO OPERACIONAL 8,5T - CHP NOTURNO</v>
          </cell>
          <cell r="C3190" t="str">
            <v>CHP-N</v>
          </cell>
          <cell r="D3190">
            <v>143.46</v>
          </cell>
        </row>
        <row r="3191">
          <cell r="A3191">
            <v>5861</v>
          </cell>
          <cell r="B3191" t="str">
            <v>TRATOR DE ESTEIRAS 99HP, PESO OPERACIONAL 8,5T - CHI DIURNO</v>
          </cell>
          <cell r="C3191" t="str">
            <v>CHI</v>
          </cell>
          <cell r="D3191">
            <v>65.709999999999994</v>
          </cell>
        </row>
        <row r="3192">
          <cell r="A3192">
            <v>5862</v>
          </cell>
          <cell r="B3192" t="str">
            <v>TRATOR DE ESTEIRAS 99HP, PESO OPERACIONAL 8,5T - CHI NOTURNO</v>
          </cell>
          <cell r="C3192" t="str">
            <v>CHI-N</v>
          </cell>
          <cell r="D3192">
            <v>67.52</v>
          </cell>
        </row>
        <row r="3193">
          <cell r="A3193">
            <v>5863</v>
          </cell>
          <cell r="B3193" t="str">
            <v>ROLO COMPACTADOR VIBRATÓRIO REBOCÁVEL AÇO LISO, PESO 4,7T, IMPACTO DINÂMICO 18,3T - CHP DIURNO</v>
          </cell>
          <cell r="C3193" t="str">
            <v>CHP</v>
          </cell>
          <cell r="D3193">
            <v>50.04</v>
          </cell>
        </row>
        <row r="3194">
          <cell r="A3194">
            <v>5864</v>
          </cell>
          <cell r="B3194" t="str">
            <v>ROLO COMPACTADOR VIBRATÓRIO REBOCÁVEL AÇO LISO, PESO 4,7T, IMPACTO DINÂMICO 18,3T - CHP NOTURNO</v>
          </cell>
          <cell r="C3194" t="str">
            <v>CHP-N</v>
          </cell>
          <cell r="D3194">
            <v>51.68</v>
          </cell>
        </row>
        <row r="3195">
          <cell r="A3195">
            <v>5865</v>
          </cell>
          <cell r="B3195" t="str">
            <v>ROLO COMPACTADOR VIBRATÓRIO REBOCÁVEL AÇO LISO, PESO 4,7T, IMPACTO DINÂMICO 18,3T - CHI DIURNO</v>
          </cell>
          <cell r="C3195" t="str">
            <v>CHI</v>
          </cell>
          <cell r="D3195">
            <v>16.09</v>
          </cell>
        </row>
        <row r="3196">
          <cell r="A3196">
            <v>5866</v>
          </cell>
          <cell r="B3196" t="str">
            <v>ROLO COMPACTADOR VIBRATÓRIO REBOCÁVEL AÇO LISO, PESO 4,7T, IMPACTO DINÂMICO 18,3T - CHI NOTURNO</v>
          </cell>
          <cell r="C3196" t="str">
            <v>CHI-N</v>
          </cell>
          <cell r="D3196">
            <v>17.73</v>
          </cell>
        </row>
        <row r="3197">
          <cell r="A3197">
            <v>5867</v>
          </cell>
          <cell r="B3197" t="str">
            <v>ROLO COMPACTADOR VIBRATÓRIO TANDEM AÇO LISO, POTÊNCIA 58CV, PESO SEM/COM LASTRO 6,5/9,4 T - CHP DIURNO</v>
          </cell>
          <cell r="C3197" t="str">
            <v>CHP</v>
          </cell>
          <cell r="D3197">
            <v>80.61</v>
          </cell>
        </row>
        <row r="3198">
          <cell r="A3198">
            <v>5868</v>
          </cell>
          <cell r="B3198" t="str">
            <v>ROLO COMPACTADOR VIBRATÓRIO TANDEM AÇO LISO, POTÊNCIA 58CV, PESO SEM/COM LASTRO 6,5/9,4 T - CHP NOTURNO</v>
          </cell>
          <cell r="C3198" t="str">
            <v>CHP-N</v>
          </cell>
          <cell r="D3198">
            <v>73.680000000000007</v>
          </cell>
        </row>
        <row r="3199">
          <cell r="A3199">
            <v>5869</v>
          </cell>
          <cell r="B3199" t="str">
            <v>ROLO COMPACTADOR VIBRATÓRIO TANDEM AÇO LISO, POTÊNCIA 58CV, PESO SEM/COM LASTRO 6,5/9,4 T - CHI DIURNO</v>
          </cell>
          <cell r="C3199" t="str">
            <v>CHI</v>
          </cell>
          <cell r="D3199">
            <v>37.1</v>
          </cell>
        </row>
        <row r="3200">
          <cell r="A3200">
            <v>5870</v>
          </cell>
          <cell r="B3200" t="str">
            <v>ROLO COMPACTADOR VIBRATÓRIO TANDEM AÇO LISO, POTÊNCIA 58CV, PESO SEM/COM LASTRO 6,5/9,4 T - CHI NOTURNO</v>
          </cell>
          <cell r="C3200" t="str">
            <v>CHI-N</v>
          </cell>
          <cell r="D3200">
            <v>30.17</v>
          </cell>
        </row>
        <row r="3201">
          <cell r="A3201">
            <v>5871</v>
          </cell>
          <cell r="B3201" t="str">
            <v>ROLO COMPACTADOR DE PNEUS ESTÁTICO PARA ASFALTO, PRESSÃO VARIÁVEL, POTÊNCIA 99HP, PESO OPERACIONAL SEM/COM LASTRO 8,3/21,0 T - CHP DIURNO</v>
          </cell>
          <cell r="C3201" t="str">
            <v>CHP</v>
          </cell>
          <cell r="D3201">
            <v>127.13</v>
          </cell>
        </row>
        <row r="3202">
          <cell r="A3202">
            <v>5872</v>
          </cell>
          <cell r="B3202" t="str">
            <v>ROLO COMPACTADOR DE PNEUS ESTÁTICO PARA ASFALTO, PRESSÃO VARIÁVEL, POTÊNCIA 99HP, PESO OPERACIONAL SEM/COM LASTRO 8,3/21,0 T - CHP NOTURNO</v>
          </cell>
          <cell r="C3202" t="str">
            <v>CHP-N</v>
          </cell>
          <cell r="D3202">
            <v>139.07</v>
          </cell>
        </row>
        <row r="3203">
          <cell r="A3203">
            <v>5873</v>
          </cell>
          <cell r="B3203" t="str">
            <v>ROLO COMPACTADOR DE PNEUS ESTÁTICO PARA ASFALTO, PRESSÃO VARIÁVEL, POTÊNCIA 99HP, PESO OPERACIONAL SEM/COM LASTRO 8,3/21,0 T - CHI DIURNO</v>
          </cell>
          <cell r="C3203" t="str">
            <v>CHI</v>
          </cell>
          <cell r="D3203">
            <v>45.18</v>
          </cell>
        </row>
        <row r="3204">
          <cell r="A3204">
            <v>5874</v>
          </cell>
          <cell r="B3204" t="str">
            <v>ROLO COMPACTADOR DE PNEUS ESTÁTICO PARA ASFALTO, PRESSÃO VARIÁVEL, POTÊNCIA 99HP, PESO OPERACIONAL SEM/COM LASTRO 8,3/21,0 T - CHI NOTURNO</v>
          </cell>
          <cell r="C3204" t="str">
            <v>CHI-N</v>
          </cell>
          <cell r="D3204">
            <v>57.12</v>
          </cell>
        </row>
        <row r="3205">
          <cell r="A3205">
            <v>5875</v>
          </cell>
          <cell r="B3205" t="str">
            <v>RETRO-ESCAVADEIRA, 74HP - (VU = 6 ANOS) - CHP DIURNO</v>
          </cell>
          <cell r="C3205" t="str">
            <v>CHP</v>
          </cell>
          <cell r="D3205">
            <v>79.3</v>
          </cell>
        </row>
        <row r="3206">
          <cell r="A3206">
            <v>5876</v>
          </cell>
          <cell r="B3206" t="str">
            <v>RETRO-ESCAVADEIRA, 74HP (VU = 6 ANOS) - CHP NOTURNO</v>
          </cell>
          <cell r="C3206" t="str">
            <v>CHP-N</v>
          </cell>
          <cell r="D3206">
            <v>80.06</v>
          </cell>
        </row>
        <row r="3207">
          <cell r="A3207">
            <v>5877</v>
          </cell>
          <cell r="B3207" t="str">
            <v>RETRO-ESCAVADEIRA, 74HP (VU = 6 ANOS) - CHI DIURNO</v>
          </cell>
          <cell r="C3207" t="str">
            <v>CHI</v>
          </cell>
          <cell r="D3207">
            <v>31</v>
          </cell>
        </row>
        <row r="3208">
          <cell r="A3208">
            <v>5878</v>
          </cell>
          <cell r="B3208" t="str">
            <v>RETRO-ESCAVADEIRA, 74HP (VU = 6 ANOS) - CHI NOTURNO</v>
          </cell>
          <cell r="C3208" t="str">
            <v>CHI-N</v>
          </cell>
          <cell r="D3208">
            <v>31.76</v>
          </cell>
        </row>
        <row r="3209">
          <cell r="A3209">
            <v>5879</v>
          </cell>
          <cell r="B3209" t="str">
            <v>ROLO COMPACTADOR VIBRATÓRIO PÉ DE CARNEIRO, OPERADO POR CONTROLE REMOTO, POTÊNCIA 17HP, PESO OPERACIONAL 1,65T - CHP DIURNO</v>
          </cell>
          <cell r="C3209" t="str">
            <v>CHP</v>
          </cell>
          <cell r="D3209">
            <v>7.54</v>
          </cell>
        </row>
        <row r="3210">
          <cell r="A3210">
            <v>5880</v>
          </cell>
          <cell r="B3210" t="str">
            <v>ROLO COMPACTADOR VIBRATÓRIO PÉ DE CARNEIRO, OPERADO POR CONTROLE REMOTO, POTÊNCIA 17HP, PESO OPERACIONAL 1,65T - CHP NOTURNO</v>
          </cell>
          <cell r="C3210" t="str">
            <v>CHP-N</v>
          </cell>
          <cell r="D3210">
            <v>7.54</v>
          </cell>
        </row>
        <row r="3211">
          <cell r="A3211">
            <v>5881</v>
          </cell>
          <cell r="B3211" t="str">
            <v>ROLO COMPACTADOR VIBRATÓRIO PÉ DE CARNEIRO, OPERADO POR CONTROLE REMOTO, POTÊNCIA 17HP, PESO OPERACIONAL 1,65T - CHI</v>
          </cell>
          <cell r="C3211" t="str">
            <v>CHI</v>
          </cell>
          <cell r="D3211">
            <v>5.66</v>
          </cell>
        </row>
        <row r="3212">
          <cell r="A3212">
            <v>5882</v>
          </cell>
          <cell r="B3212" t="str">
            <v>EQUIPAMENTO PARA LAMA ASFALTICA COM SILO DE AGREGADO 6M3, DOSADOR DE CIMENTO, A SER MONTADO SOBRE CAMINHÃO (NAO INCLUI O CAMINHAO) - CUSTO HORARIO PRODUTIVO DIURNO</v>
          </cell>
          <cell r="C3212" t="str">
            <v>CHP</v>
          </cell>
          <cell r="D3212">
            <v>121.71</v>
          </cell>
        </row>
        <row r="3213">
          <cell r="A3213">
            <v>5883</v>
          </cell>
          <cell r="B3213" t="str">
            <v>EQUIPAMENTO PARA LAMA ASFALTICA COM SILO DE AGREGADO 6M3, DOSADOR DE CIMENTO, A SER MONTADO SOBRE CAMINHÃO (NAO INCLUI O CAMINHAO) - CUSTO HORARIO PRODUTIVO NOTURNO</v>
          </cell>
          <cell r="C3213" t="str">
            <v>CHP-N</v>
          </cell>
          <cell r="D3213">
            <v>123.39</v>
          </cell>
        </row>
        <row r="3214">
          <cell r="A3214">
            <v>5884</v>
          </cell>
          <cell r="B3214" t="str">
            <v>EQUIPAMENTO PARA LAMA ASFALTICA COM SILO DE AGREGADO 6M3, DOSADOR DE CIMENTO, A SER MONTADO SOBRE CAMINHÃO (NAO INCLUI O CAMINHAO) - CUSTO HORARIO IMPRODUTIVO DIURNO</v>
          </cell>
          <cell r="C3214" t="str">
            <v>CHI</v>
          </cell>
          <cell r="D3214">
            <v>50.14</v>
          </cell>
        </row>
        <row r="3215">
          <cell r="A3215">
            <v>5885</v>
          </cell>
          <cell r="B3215" t="str">
            <v>EQUIPAMENTO PARA LAMA ASFALTICA COM SILO DE AGREGADO 6M3, DOSADOR DE CIMENTO, MONTADO SOBRE CAMINHÃO - CHI NOTURNO</v>
          </cell>
          <cell r="C3215" t="str">
            <v>CHI-N</v>
          </cell>
          <cell r="D3215">
            <v>51.83</v>
          </cell>
        </row>
        <row r="3216">
          <cell r="A3216">
            <v>5886</v>
          </cell>
          <cell r="B3216" t="str">
            <v>CAMINHAO PIPA FORD F12000 6000L 162HP C/BOMBA GASOLINA - CHP DIURNO</v>
          </cell>
          <cell r="C3216" t="str">
            <v>CHP</v>
          </cell>
          <cell r="D3216">
            <v>73.83</v>
          </cell>
        </row>
        <row r="3217">
          <cell r="A3217">
            <v>5888</v>
          </cell>
          <cell r="B3217" t="str">
            <v>CAMINHAO PIPA FORD F12000 6000L 162HP C/BOMBA GASOLINA - CHI DIURNO</v>
          </cell>
          <cell r="C3217" t="str">
            <v>CHI</v>
          </cell>
          <cell r="D3217">
            <v>25.32</v>
          </cell>
        </row>
        <row r="3218">
          <cell r="A3218">
            <v>5890</v>
          </cell>
          <cell r="B3218" t="str">
            <v>CAMINHAO TOCO, 177CV - 14T (VU=6ANOS) (NAO INCLUI CARROCERIA) - CUSTOHORARIO PRODUTIVO DIURNO</v>
          </cell>
          <cell r="C3218" t="str">
            <v>CHP</v>
          </cell>
          <cell r="D3218">
            <v>93.74</v>
          </cell>
        </row>
        <row r="3219">
          <cell r="A3219">
            <v>5891</v>
          </cell>
          <cell r="B3219" t="str">
            <v>CAMINHAO TOCO, 177CV - 14T (VU=6ANOS) (NAO INCLUI CARROCERIA) - CUSTOHORARIO PRODUTIVO NOTURNO</v>
          </cell>
          <cell r="C3219" t="str">
            <v>CHP-N</v>
          </cell>
          <cell r="D3219">
            <v>95.42</v>
          </cell>
        </row>
        <row r="3220">
          <cell r="A3220">
            <v>5892</v>
          </cell>
          <cell r="B3220" t="str">
            <v>CAMINHAO TOCO, 177CV - 14T (VU=6ANOS) (NAO INCLUI CARROCERIA) - CUSTOHORARIO IMPRODUTIVO DIURNO</v>
          </cell>
          <cell r="C3220" t="str">
            <v>CHI</v>
          </cell>
          <cell r="D3220">
            <v>26.33</v>
          </cell>
        </row>
        <row r="3221">
          <cell r="A3221">
            <v>5893</v>
          </cell>
          <cell r="B3221" t="str">
            <v>CAMINHAO TOCO, 177CV - 14T (VU=6ANOS) (NAO INCLUI CARROCERIA) - CUSTOHORARIO IMPRODUTIVO NOTURNO</v>
          </cell>
          <cell r="C3221" t="str">
            <v>CHI-N</v>
          </cell>
          <cell r="D3221">
            <v>28.02</v>
          </cell>
        </row>
        <row r="3222">
          <cell r="A3222">
            <v>5894</v>
          </cell>
          <cell r="B3222" t="str">
            <v>CAMINHAO TOCO, 170CV - 11T (VU=6ANOS) (NAO INCLUI CARROCERIA) - CUSTOHORARIO PRODUTIVO DIURNO</v>
          </cell>
          <cell r="C3222" t="str">
            <v>CHP</v>
          </cell>
          <cell r="D3222">
            <v>89.79</v>
          </cell>
        </row>
        <row r="3223">
          <cell r="A3223">
            <v>5895</v>
          </cell>
          <cell r="B3223" t="str">
            <v>CAMINHAO TOCO, 170CV - 11T (VU=6ANOS) (NAO INCLUI CARROCERIA) - CUSTOHORARIO PRODUTIVO NOTURNO</v>
          </cell>
          <cell r="C3223" t="str">
            <v>CHP-N</v>
          </cell>
          <cell r="D3223">
            <v>91.47</v>
          </cell>
        </row>
        <row r="3224">
          <cell r="A3224">
            <v>5896</v>
          </cell>
          <cell r="B3224" t="str">
            <v>CAMINHAO TOCO, 170CV - 11T (VU=6ANOS) (NAO INCLUI CARROCERIA) - CUSTOHORARIO IMPRODUTIVO DIURNO</v>
          </cell>
          <cell r="C3224" t="str">
            <v>CHI</v>
          </cell>
          <cell r="D3224">
            <v>25.99</v>
          </cell>
        </row>
        <row r="3225">
          <cell r="A3225">
            <v>5897</v>
          </cell>
          <cell r="B3225" t="str">
            <v>CAMINHAO TOCO, 170CV - 11T (VU=6ANOS) (NAO INCLUI CARROCERIA) - CUSTOHORARIO IMPRODUTIVO NOTURNO</v>
          </cell>
          <cell r="C3225" t="str">
            <v>CHI-N</v>
          </cell>
          <cell r="D3225">
            <v>27.68</v>
          </cell>
        </row>
        <row r="3226">
          <cell r="A3226">
            <v>5898</v>
          </cell>
          <cell r="B3226" t="str">
            <v>CAMINHAO PIPA 6000L TOCO, 162CV - 7,5T (VU=6ANOS) (INCLUI TANQUE DE ACO PARA TRANSPORTE DE AGUA E MOTOBOMBA CENTRIFUGA A GASOLINA 3,5CV) - CUSTO HORARIO PRODUTIVO NOTURNO</v>
          </cell>
          <cell r="C3226" t="str">
            <v>CHP-N</v>
          </cell>
          <cell r="D3226">
            <v>95.23</v>
          </cell>
        </row>
        <row r="3227">
          <cell r="A3227">
            <v>5900</v>
          </cell>
          <cell r="B3227" t="str">
            <v>CAMINHAO PIPA 6000L TOCO, 162CV - 7,5T (VU=6ANOS) (INCLUI TANQUE DE ACO PARA TRANSPORTE DE AGUA E MOTOBOMBA CENTRIFUGA A GASOLINA 3,5CV) - CUSTO HORARIO IMPRODUTIVO NOTURNO</v>
          </cell>
          <cell r="C3227" t="str">
            <v>CHI-N</v>
          </cell>
          <cell r="D3227">
            <v>24.87</v>
          </cell>
        </row>
        <row r="3228">
          <cell r="A3228">
            <v>5901</v>
          </cell>
          <cell r="B3228" t="str">
            <v>CAMINHAO PIPA 10000L TRUCADO, 208CV - 21,1T (VU=6ANOS) (INCLUI TANQUEDE ACO PARA TRANSPORTE DE AGUA E MOTOBOMBA CENTRIFUGA A GASOLINA 3,5CV) - CUSTO HORARIO PRODUTIVO DIURNO</v>
          </cell>
          <cell r="C3228" t="str">
            <v>CHP</v>
          </cell>
          <cell r="D3228">
            <v>88.89</v>
          </cell>
        </row>
        <row r="3229">
          <cell r="A3229">
            <v>5902</v>
          </cell>
          <cell r="B3229" t="str">
            <v>CAMINHAO PIPA 10000L TRUCADO, 208CV - 21,1T (VU=6ANOS) (INCLUI TANQUEDE ACO PARA TRANSPORTE DE AGUA E MOTOBOMBA CENTRIFUGA A GASOLINA 3,5CV) - CUSTO HORARIO PRODUTIVO NOTURNO</v>
          </cell>
          <cell r="C3229" t="str">
            <v>CHP-N</v>
          </cell>
          <cell r="D3229">
            <v>90.57</v>
          </cell>
        </row>
        <row r="3230">
          <cell r="A3230">
            <v>5903</v>
          </cell>
          <cell r="B3230" t="str">
            <v>CAMINHAO PIPA 10000L TRUCADO, 208CV - 21,1T (VU=6ANOS) (INCLUI TANQUEDE ACO PARA TRANSPORTE DE AGUA E MOTOBOMBA CENTRIFUGA A GASOLINA 3,5CV) - CUSTO HORARIO IMPRODUTIVO DIURNO</v>
          </cell>
          <cell r="C3230" t="str">
            <v>CHI</v>
          </cell>
          <cell r="D3230">
            <v>24.67</v>
          </cell>
        </row>
        <row r="3231">
          <cell r="A3231">
            <v>5904</v>
          </cell>
          <cell r="B3231" t="str">
            <v>CAMINHAO PIPA 10000L TRUCADO, 208CV - 21,1T (VU=6ANOS) (INCLUI TANQUEDE ACO PARA TRANSPORTE DE AGUA E MOTOBOMBA CENTRIFUGA A GASOLINA 3,5CV) - CUSTO HORARIO IMPRODUTIVO NOTURNO</v>
          </cell>
          <cell r="C3231" t="str">
            <v>CHI-N</v>
          </cell>
          <cell r="D3231">
            <v>26.35</v>
          </cell>
        </row>
        <row r="3232">
          <cell r="A3232">
            <v>5905</v>
          </cell>
          <cell r="B3232" t="str">
            <v>DISTRIBUIDOR DE AGREGADO TIPO DOSADOR REBOCAVEL COM 4 PNEUS COM LARGURA 3,66 M - CHP DIURNO</v>
          </cell>
          <cell r="C3232" t="str">
            <v>CHP</v>
          </cell>
          <cell r="D3232">
            <v>12.24</v>
          </cell>
        </row>
        <row r="3233">
          <cell r="A3233">
            <v>5906</v>
          </cell>
          <cell r="B3233" t="str">
            <v>DISTRIBUIDOR DE AGREGADO TIPO DOSADOR REBOCAVEL COM 4 PNEUS COM LARGURA 3,66 M - CHP NOTURNO</v>
          </cell>
          <cell r="C3233" t="str">
            <v>CHP-N</v>
          </cell>
          <cell r="D3233">
            <v>12.24</v>
          </cell>
        </row>
        <row r="3234">
          <cell r="A3234">
            <v>5907</v>
          </cell>
          <cell r="B3234" t="str">
            <v>DISTRIBUIDOR DE AGREGADO TIPO DOSADOR REBOCAVEL COM 4 PNEUS COM LARGURA 3,66 M - CHI DIURNO</v>
          </cell>
          <cell r="C3234" t="str">
            <v>CHI</v>
          </cell>
          <cell r="D3234">
            <v>8.98</v>
          </cell>
        </row>
        <row r="3235">
          <cell r="A3235">
            <v>5908</v>
          </cell>
          <cell r="B3235" t="str">
            <v>DISTRIBUIDOR DE AGREGADO TIPO DOSADOR REBOCAVEL COM 4 PNEUS COM LARGURA 3,66 M - CHI NOTURNO</v>
          </cell>
          <cell r="C3235" t="str">
            <v>CHI-N</v>
          </cell>
          <cell r="D3235">
            <v>8.98</v>
          </cell>
        </row>
        <row r="3236">
          <cell r="A3236">
            <v>5909</v>
          </cell>
          <cell r="B3236" t="str">
            <v>DISTRIBUIDOR DE BETUME COM TANQUE DE 2500L, REBOCAVEL, PNEUMATICO COMMOTOR A GASOLINA 3,4HP - CHP DIURNO</v>
          </cell>
          <cell r="C3236" t="str">
            <v>CHP</v>
          </cell>
          <cell r="D3236">
            <v>50.95</v>
          </cell>
        </row>
        <row r="3237">
          <cell r="A3237">
            <v>5910</v>
          </cell>
          <cell r="B3237" t="str">
            <v>DISTRIBUIDOR DE BETUME COM TANQUE DE 2500L, REBOCAVEL, PNEUMATICO COMMOTOR A GASOLINA 3,4HP - CHP NOTURNO</v>
          </cell>
          <cell r="C3237" t="str">
            <v>CHP-N</v>
          </cell>
          <cell r="D3237">
            <v>50.96</v>
          </cell>
        </row>
        <row r="3238">
          <cell r="A3238">
            <v>5911</v>
          </cell>
          <cell r="B3238" t="str">
            <v>DISTRIBUIDOR DE BETUME COM TANQUE DE 2500L, REBOCAVEL, PNEUMATICO COMMOTOR A GASOLINA 3,4HP - CHI DIURNO</v>
          </cell>
          <cell r="C3238" t="str">
            <v>CHI</v>
          </cell>
          <cell r="D3238">
            <v>10.54</v>
          </cell>
        </row>
        <row r="3239">
          <cell r="A3239">
            <v>5912</v>
          </cell>
          <cell r="B3239" t="str">
            <v>DISTRIBUIDOR DE BETUME COM TANQUE DE 2500L, REBOCAVEL, PNEUMATICO COMMOTOR A GASOLINA 3,4HP - CHI NOTURNO</v>
          </cell>
          <cell r="C3239" t="str">
            <v>CHI-N</v>
          </cell>
          <cell r="D3239">
            <v>10.56</v>
          </cell>
        </row>
        <row r="3240">
          <cell r="A3240">
            <v>5913</v>
          </cell>
          <cell r="B3240" t="str">
            <v>DISTRIBUIDOR DE ASFALTO MONTADO SOBRE CAMINHAO TOCO 162 HP, COM TANQUEISOLADO 6 M3 COM BARRA ESPARGIDORA DE 3,66 M - CHP DIURNO</v>
          </cell>
          <cell r="C3240" t="str">
            <v>CHP</v>
          </cell>
          <cell r="D3240">
            <v>170.86</v>
          </cell>
        </row>
        <row r="3241">
          <cell r="A3241">
            <v>5914</v>
          </cell>
          <cell r="B3241" t="str">
            <v>DISTRIBUIDOR DE ASFALTO MONTADO SOBRE CAMINHAO TOCO 162 HP, COM TANQUEISOLADO 6 M3 COM BARRA ESPARGIDORA DE 3,66 M - CHP NOTURNO</v>
          </cell>
          <cell r="C3241" t="str">
            <v>CHP-N</v>
          </cell>
          <cell r="D3241">
            <v>174.23</v>
          </cell>
        </row>
        <row r="3242">
          <cell r="A3242">
            <v>5915</v>
          </cell>
          <cell r="B3242" t="str">
            <v>DISTRIBUIDOR DE ASFALTO MONTADO SOBRE CAMINHAO TOCO 162 HP, COM TANQUEISOLADO 6 M3 COM BARRA ESPARGIDORA DE 3,66 M - CHI DIURNO</v>
          </cell>
          <cell r="C3242" t="str">
            <v>CHI</v>
          </cell>
          <cell r="D3242">
            <v>63.07</v>
          </cell>
        </row>
        <row r="3243">
          <cell r="A3243">
            <v>5916</v>
          </cell>
          <cell r="B3243" t="str">
            <v>DISTRIBUIDOR DE ASFALTO MONTADO SOBRE CAMINHAO TOCO 162 HP, COM TANQUEISOLADO 6 M3 COM BARRA ESPARGIDORA DE 3,66 M - CHI NOTURNO</v>
          </cell>
          <cell r="C3243" t="str">
            <v>CHI-N</v>
          </cell>
          <cell r="D3243">
            <v>66.44</v>
          </cell>
        </row>
        <row r="3244">
          <cell r="A3244">
            <v>5921</v>
          </cell>
          <cell r="B3244" t="str">
            <v>GRADE ARADORA COM 20 DISCOS DE 24 " SOBRE PNEUS - CHP DIURNO</v>
          </cell>
          <cell r="C3244" t="str">
            <v>CHP</v>
          </cell>
          <cell r="D3244">
            <v>4.8499999999999996</v>
          </cell>
        </row>
        <row r="3245">
          <cell r="A3245">
            <v>5922</v>
          </cell>
          <cell r="B3245" t="str">
            <v>GRADE ARADORA COM 20 DISCOS DE 24 " SOBRE PNEUS - CHP NOTURNO</v>
          </cell>
          <cell r="C3245" t="str">
            <v>CHP-N</v>
          </cell>
          <cell r="D3245">
            <v>4.8499999999999996</v>
          </cell>
        </row>
        <row r="3246">
          <cell r="A3246">
            <v>5923</v>
          </cell>
          <cell r="B3246" t="str">
            <v>GRADE ARADORA COM 20 DISCOS DE 24" SOBRE PNEUS - CHI DIURNO</v>
          </cell>
          <cell r="C3246" t="str">
            <v>CHI</v>
          </cell>
          <cell r="D3246">
            <v>3.64</v>
          </cell>
        </row>
        <row r="3247">
          <cell r="A3247">
            <v>5924</v>
          </cell>
          <cell r="B3247" t="str">
            <v>LANCA ELEVATORIA TELESCOPICA DE ACIONAMENTO HIDRAULICO, CAPACIDADE DECARGA 30.000 KG, COM CESTO, MONTADA SOBRE CAMINHAO TRUCADO - CHP DIURNO</v>
          </cell>
          <cell r="C3247" t="str">
            <v>CHP</v>
          </cell>
          <cell r="D3247">
            <v>277.68</v>
          </cell>
        </row>
        <row r="3248">
          <cell r="A3248">
            <v>5925</v>
          </cell>
          <cell r="B3248" t="str">
            <v>LANCA ELEVATORIA TELESCOPICA DE ACIONAMENTO HIDRAULICO, CAPACIDADE DECARGA 30.000 KG, COM CESTO, MONTADA SOBRE CAMINHAO TRUCADO - CHP NOTURNO</v>
          </cell>
          <cell r="C3248" t="str">
            <v>CHP-N</v>
          </cell>
          <cell r="D3248">
            <v>279.36</v>
          </cell>
        </row>
        <row r="3249">
          <cell r="A3249">
            <v>5926</v>
          </cell>
          <cell r="B3249" t="str">
            <v>LANCA ELEVATORIA TELESCOPICA DE ACIONAMENTO HIDRAULICO, CAPACIDADE DECARGA 30.000 KG, COM CESTO, MONTADA SOBRE CAMINHAO TRUCADO - CHI DIURNO</v>
          </cell>
          <cell r="C3249" t="str">
            <v>CHI</v>
          </cell>
          <cell r="D3249">
            <v>152</v>
          </cell>
        </row>
        <row r="3250">
          <cell r="A3250">
            <v>5927</v>
          </cell>
          <cell r="B3250" t="str">
            <v>LANCA ELEVATORIA TELESCOPICA DE ACIONAMENTO HIDRAULICO, CAPACIDADE DECARGA 30.000 KG, COM CESTO, MONTADA SOBRE CAMINHAO TRUCADO - CHI NOTURNO</v>
          </cell>
          <cell r="C3250" t="str">
            <v>CHI-N</v>
          </cell>
          <cell r="D3250">
            <v>153.69</v>
          </cell>
        </row>
        <row r="3251">
          <cell r="A3251">
            <v>5928</v>
          </cell>
          <cell r="B3251" t="str">
            <v>GUINDASTE MUNK COM CESTO, CARGA MAXIMA 5,75T (A 2M) E 2,3T ( A 5M), ALT URA MAXIMA = 7,9M, MONTADO SOBRE CAMINHAO DE CARROCERIA 162HP - CHP DIURNO</v>
          </cell>
          <cell r="C3251" t="str">
            <v>CHP</v>
          </cell>
          <cell r="D3251">
            <v>101.5</v>
          </cell>
        </row>
        <row r="3252">
          <cell r="A3252">
            <v>5929</v>
          </cell>
          <cell r="B3252" t="str">
            <v>GUINDASTE MUNK COM CESTO, CARGA MAXIMA 5,75T (A 2M) E 2,3T ( A 5M), ALTURA MAXIMA = 7,9M, MONTADO SOBRE CAMINHAO DE CARROCERIA 162HP - CHPNOTURNO</v>
          </cell>
          <cell r="C3252" t="str">
            <v>CHP-N</v>
          </cell>
          <cell r="D3252">
            <v>103.19</v>
          </cell>
        </row>
        <row r="3253">
          <cell r="A3253">
            <v>5930</v>
          </cell>
          <cell r="B3253" t="str">
            <v>GUINDASTE MUNK COM CESTO, CARGA MAXIMA 5,75T (A 2M) E 2,3T ( A 5M), ALT URA MAXIMA = 7,9M, MONTADO SOBRE CAMINHAO DE CARROCERIA 162HP - CHIDIURNO</v>
          </cell>
          <cell r="C3253" t="str">
            <v>CHI</v>
          </cell>
          <cell r="D3253">
            <v>33.94</v>
          </cell>
        </row>
        <row r="3254">
          <cell r="A3254">
            <v>5931</v>
          </cell>
          <cell r="B3254" t="str">
            <v>GUINDASTE MUNK COM CESTO, CARGA MAXIMA 5,75T (A 2M) E 2,3T ( A 5M), ALT URA MAXIMA = 7,9M, MONTADO SOBRE CAMINHAO DE CARROCERIA 162HP - CHINOTURNO</v>
          </cell>
          <cell r="C3254" t="str">
            <v>CHI-N</v>
          </cell>
          <cell r="D3254">
            <v>35.619999999999997</v>
          </cell>
        </row>
        <row r="3255">
          <cell r="A3255">
            <v>5932</v>
          </cell>
          <cell r="B3255" t="str">
            <v>MOTONIVELADORA CATERPILLAR 120 140HP (VU=6ANOS) - CHP DIURNO</v>
          </cell>
          <cell r="C3255" t="str">
            <v>CHP</v>
          </cell>
          <cell r="D3255">
            <v>178.53</v>
          </cell>
        </row>
        <row r="3256">
          <cell r="A3256">
            <v>5933</v>
          </cell>
          <cell r="B3256" t="str">
            <v>MOTONIVELADORA 140HP (VU=6ANOS) - CHP NOTURNO</v>
          </cell>
          <cell r="C3256" t="str">
            <v>CHP-N</v>
          </cell>
          <cell r="D3256">
            <v>180.33</v>
          </cell>
        </row>
        <row r="3257">
          <cell r="A3257">
            <v>5934</v>
          </cell>
          <cell r="B3257" t="str">
            <v>MOTONIVELADORA 140HP (VU=6ANOS) - CHI DIURNO</v>
          </cell>
          <cell r="C3257" t="str">
            <v>CHI</v>
          </cell>
          <cell r="D3257">
            <v>79.73</v>
          </cell>
        </row>
        <row r="3258">
          <cell r="A3258">
            <v>5935</v>
          </cell>
          <cell r="B3258" t="str">
            <v>MOTONIVELADORA 140HP (VU=6ANOS) - CHI NOTURNO</v>
          </cell>
          <cell r="C3258" t="str">
            <v>CHI-N</v>
          </cell>
          <cell r="D3258">
            <v>81.540000000000006</v>
          </cell>
        </row>
        <row r="3259">
          <cell r="A3259">
            <v>5940</v>
          </cell>
          <cell r="B3259" t="str">
            <v>PA CARREGADEIRA SOBRE RODAS 105 HP - CAPACIDADE DA CACAMBA 1,4 A 1,7 M3 - PESO OPERACIONAL 9.100 KG - CHP DIURNO</v>
          </cell>
          <cell r="C3259" t="str">
            <v>CHP</v>
          </cell>
          <cell r="D3259">
            <v>120.44</v>
          </cell>
        </row>
        <row r="3260">
          <cell r="A3260">
            <v>5941</v>
          </cell>
          <cell r="B3260" t="str">
            <v>PA CARREGADEIRA SOBRE RODAS 105 HP - CAPACIDADE DA CACAMBA 1,4 A 1,7 M3 - PESO OPERACIONAL 9.100 KG - CHP NOTURNO</v>
          </cell>
          <cell r="C3260" t="str">
            <v>CHP-N</v>
          </cell>
          <cell r="D3260">
            <v>122.21</v>
          </cell>
        </row>
        <row r="3261">
          <cell r="A3261">
            <v>5942</v>
          </cell>
          <cell r="B3261" t="str">
            <v>PA CARREGADEIRA SOBRE RODAS 105 HP - CAPACIDADE DA CACAMBA 1,4 A 1,7 M3 - PESO OPERACIONAL 9.100 KG - CHI DIURNO</v>
          </cell>
          <cell r="C3261" t="str">
            <v>CHI</v>
          </cell>
          <cell r="D3261">
            <v>48.88</v>
          </cell>
        </row>
        <row r="3262">
          <cell r="A3262">
            <v>5943</v>
          </cell>
          <cell r="B3262" t="str">
            <v>PA CARREGADEIRA SOBRE RODAS 105 HP - CAPACIDADE DA CACAMBA 1,4 A 1,7 M3 - PESO OPERACIONAL 9.100 KG - CHI NOTURNO</v>
          </cell>
          <cell r="C3262" t="str">
            <v>CHI-N</v>
          </cell>
          <cell r="D3262">
            <v>50.65</v>
          </cell>
        </row>
        <row r="3263">
          <cell r="A3263">
            <v>5944</v>
          </cell>
          <cell r="B3263" t="str">
            <v>PA CARREGADEIRA SOBRE RODAS 180 HP - CAPACIDADE DA CACAMBA. 2,5 A 3,3M3 - PESO OPERACIONAL 17.428 - CHP DIURNO</v>
          </cell>
          <cell r="C3263" t="str">
            <v>CHP</v>
          </cell>
          <cell r="D3263">
            <v>211.11</v>
          </cell>
        </row>
        <row r="3264">
          <cell r="A3264">
            <v>5945</v>
          </cell>
          <cell r="B3264" t="str">
            <v>PA CARREGADEIRA SOBRE RODAS 180 HP - CAPACIDADE DA CACAMBA. 2,5 A 3,3M3 - PESO OPERACIONAL 17.428 - CHP NOTURNO</v>
          </cell>
          <cell r="C3264" t="str">
            <v>CHP-N</v>
          </cell>
          <cell r="D3264">
            <v>212.88</v>
          </cell>
        </row>
        <row r="3265">
          <cell r="A3265">
            <v>5946</v>
          </cell>
          <cell r="B3265" t="str">
            <v>PA CARREGADEIRA SOBRE RODAS 180 HP - CAPACIDADE DA CACAMBA. 2,5 A 3,3M3 - PESO OPERACIONAL 17.428 - CHI DIURNO</v>
          </cell>
          <cell r="C3265" t="str">
            <v>CHI</v>
          </cell>
          <cell r="D3265">
            <v>84.04</v>
          </cell>
        </row>
        <row r="3266">
          <cell r="A3266">
            <v>5947</v>
          </cell>
          <cell r="B3266" t="str">
            <v>PA CARREGADEIRA SOBRE RODAS 180 HP - CAPACIDADE DA CACAMBA. 2,5 A 3,3M3 - PESO OPERACIONAL 17.428 - CHI NOTURNO</v>
          </cell>
          <cell r="C3266" t="str">
            <v>CHI-N</v>
          </cell>
          <cell r="D3266">
            <v>85.81</v>
          </cell>
        </row>
        <row r="3267">
          <cell r="A3267">
            <v>5948</v>
          </cell>
          <cell r="B3267" t="str">
            <v>ROLO COMPACTADOR VIBRATÓRIO DE UM CILINDRO AÇO LISO, POTÊNCIA 80HP, PESO OPERACIONAL 8,1T - CHP DIURNO</v>
          </cell>
          <cell r="C3267" t="str">
            <v>CHP</v>
          </cell>
          <cell r="D3267">
            <v>95.75</v>
          </cell>
        </row>
        <row r="3268">
          <cell r="A3268">
            <v>5949</v>
          </cell>
          <cell r="B3268" t="str">
            <v>ROLO COMPACTADOR VIBRATÓRIO DE UM CILINDRO AÇO LISO, POTÊNCIA 80HP, PESO OPERACIONAL 8,1T - CHP NOTURNO</v>
          </cell>
          <cell r="C3268" t="str">
            <v>CHP-N</v>
          </cell>
          <cell r="D3268">
            <v>84.97</v>
          </cell>
        </row>
        <row r="3269">
          <cell r="A3269">
            <v>5951</v>
          </cell>
          <cell r="B3269" t="str">
            <v>ROLO COMPACTADOR VIBRATÓRIO DE UM CILINDRO AÇO LISO, POTÊNCIA 80HP, PESO OPERACIONAL 8,1T - CHI NOTURNO</v>
          </cell>
          <cell r="C3269" t="str">
            <v>CHI-N</v>
          </cell>
          <cell r="D3269">
            <v>37.22</v>
          </cell>
        </row>
        <row r="3270">
          <cell r="A3270">
            <v>5952</v>
          </cell>
          <cell r="B3270" t="str">
            <v>MARTELETE OU ROMPEDOR PNEUMÁTICO MANUAL 28KG, FREQUENCIA DE IMPACTO 1230/MINUTO - CHI DIURNO</v>
          </cell>
          <cell r="C3270" t="str">
            <v>CHI</v>
          </cell>
          <cell r="D3270">
            <v>11.08</v>
          </cell>
        </row>
        <row r="3271">
          <cell r="A3271">
            <v>5953</v>
          </cell>
          <cell r="B3271" t="str">
            <v>COMPRESSOR DE AR REBOCAVEL, DESCARGA LIVRE EFETIVA 180PCM, PRESSAO DETRABALHO 102 PSI, MOTOR A DIESEL 89CV - CUSTO HORARIO PRODUTIVO DIURNO</v>
          </cell>
          <cell r="C3271" t="str">
            <v>CHP</v>
          </cell>
          <cell r="D3271">
            <v>54.11</v>
          </cell>
        </row>
        <row r="3272">
          <cell r="A3272">
            <v>5954</v>
          </cell>
          <cell r="B3272" t="str">
            <v>COMPRESSOR DE AR REBOCAVEL, DESCARGA LIVRE EFETIVA 180PCM, PRESSAO DETRABALHO 102 PSI, MOTOR A DIESEL 89CV - CUSTO HORARIO IMPRODUTIVO DIURNO</v>
          </cell>
          <cell r="C3272" t="str">
            <v>CHI</v>
          </cell>
          <cell r="D3272">
            <v>18.72</v>
          </cell>
        </row>
        <row r="3273">
          <cell r="A3273">
            <v>5955</v>
          </cell>
          <cell r="B3273" t="str">
            <v>BOMBA ELETRICA SUBMERSA MONOFASICA 3CV - CHP DIURNO</v>
          </cell>
          <cell r="C3273" t="str">
            <v>CHP</v>
          </cell>
          <cell r="D3273">
            <v>1.73</v>
          </cell>
        </row>
        <row r="3274">
          <cell r="A3274">
            <v>5957</v>
          </cell>
          <cell r="B3274" t="str">
            <v>COMPACTADOR DE SOLOS COM PLACA VIBRATORIA, 46X51CM, 5HP, 156KG, DIESEL, IMPACTO DINAMICO 1700KG - CUSTO HORARIO PRODUTIVO DIURNO</v>
          </cell>
          <cell r="C3274" t="str">
            <v>CHP</v>
          </cell>
          <cell r="D3274">
            <v>14.66</v>
          </cell>
        </row>
        <row r="3275">
          <cell r="A3275">
            <v>5958</v>
          </cell>
          <cell r="B3275" t="str">
            <v>COMPACTADOR DE SOLOS COM PLACA VIBRATORIA, 46X51CM, 5HP, 156KG, DIESEL, IMPACTO DINAMICO 1700KG - CUSTO HORARIO PRODUTIVO NOTURNO</v>
          </cell>
          <cell r="C3275" t="str">
            <v>CHP-N</v>
          </cell>
          <cell r="D3275">
            <v>16.03</v>
          </cell>
        </row>
        <row r="3276">
          <cell r="A3276">
            <v>5959</v>
          </cell>
          <cell r="B3276" t="str">
            <v>COMPACTADOR DE SOLOS COM PLACA VIBRATORIA, 46X51CM, 5HP, 156KG, DIESEL, IMPACTO DINAMICO 1700KG - CUSTO HORARIO IMPRODUTIVO DIURNO</v>
          </cell>
          <cell r="C3276" t="str">
            <v>CHI</v>
          </cell>
          <cell r="D3276">
            <v>11.27</v>
          </cell>
        </row>
        <row r="3277">
          <cell r="A3277">
            <v>5960</v>
          </cell>
          <cell r="B3277" t="str">
            <v>COMPACTADOR DE SOLOS COM PLACA VIBRATORIA, 46X51CM, 5HP, 156KG, DIESEL, IMPACTO DINAMICO 1700KG - CUSTO HORARIO IMPRODUTIVO NOTURNO</v>
          </cell>
          <cell r="C3277" t="str">
            <v>CHI-N</v>
          </cell>
          <cell r="D3277">
            <v>12.64</v>
          </cell>
        </row>
        <row r="3278">
          <cell r="A3278">
            <v>5961</v>
          </cell>
          <cell r="B3278" t="str">
            <v>CAMINHAO BASCULANTE, 162HP, 6M3 - 12T (VU=5ANOS) - CHI DIURNO</v>
          </cell>
          <cell r="C3278" t="str">
            <v>CHI</v>
          </cell>
          <cell r="D3278">
            <v>27.26</v>
          </cell>
        </row>
        <row r="3279">
          <cell r="A3279">
            <v>5965</v>
          </cell>
          <cell r="B3279" t="str">
            <v>TANQUE ESTACIONARIO TAA -MACARICO CAP 20 000 L - CHI DIURNO</v>
          </cell>
          <cell r="C3279" t="str">
            <v>CHI</v>
          </cell>
          <cell r="D3279">
            <v>6.62</v>
          </cell>
        </row>
        <row r="3280">
          <cell r="A3280">
            <v>6156</v>
          </cell>
          <cell r="B3280" t="str">
            <v>CAMINHAO BASCULANTE 4,0M3 TOCO 162CV PBT=11800KG - CHI DIURNO</v>
          </cell>
          <cell r="C3280" t="str">
            <v>CHI</v>
          </cell>
          <cell r="D3280">
            <v>25.96</v>
          </cell>
        </row>
        <row r="3281">
          <cell r="A3281">
            <v>6174</v>
          </cell>
          <cell r="B3281" t="str">
            <v>CAMINHAO BASCULANTE - 5,0M3 - 170HP,11,24T (VU=5ANOS) - CHP DIURNO</v>
          </cell>
          <cell r="C3281" t="str">
            <v>CHP</v>
          </cell>
          <cell r="D3281">
            <v>112.72</v>
          </cell>
        </row>
        <row r="3282">
          <cell r="A3282">
            <v>6175</v>
          </cell>
          <cell r="B3282" t="str">
            <v>CAMINHAO BASCULANTE - 5,0M3 - 170HP,11,24T (VU=5ANOS)/DEPRECIACAO E JUROS</v>
          </cell>
          <cell r="C3282" t="str">
            <v>CHI</v>
          </cell>
          <cell r="D3282">
            <v>32.93</v>
          </cell>
        </row>
        <row r="3283">
          <cell r="A3283">
            <v>6176</v>
          </cell>
          <cell r="B3283" t="str">
            <v>CAMINHAO BASCULANTE,5,0 M3 - 11,24T - 170HP (VU=5ANOS) - DEPRECIACAO</v>
          </cell>
          <cell r="C3283" t="str">
            <v>H</v>
          </cell>
          <cell r="D3283">
            <v>24.97</v>
          </cell>
        </row>
        <row r="3284">
          <cell r="A3284">
            <v>6177</v>
          </cell>
          <cell r="B3284" t="str">
            <v>CAMINHAO BASCULANTE, 5,0 M3 - 170HP -11,24T (VU=5ANOS) - JUROS</v>
          </cell>
          <cell r="C3284" t="str">
            <v>H</v>
          </cell>
          <cell r="D3284">
            <v>7.96</v>
          </cell>
        </row>
        <row r="3285">
          <cell r="A3285">
            <v>6178</v>
          </cell>
          <cell r="B3285" t="str">
            <v>CAMINHAO BASCULANTE,TOCO 5,0 M3 - 170HP -11,24T (VU=5ANOS) -CUSTOS C/MATERIAL NA OPERACAO.</v>
          </cell>
          <cell r="C3285" t="str">
            <v>H</v>
          </cell>
          <cell r="D3285">
            <v>54.82</v>
          </cell>
        </row>
        <row r="3286">
          <cell r="A3286">
            <v>6179</v>
          </cell>
          <cell r="B3286" t="str">
            <v>CAMINHAO BASCULANTE - 4,0M3 - 8,5T -152HP / MAO-DE-OBRA NA OPERACAO DIURNA</v>
          </cell>
          <cell r="C3286" t="str">
            <v>H</v>
          </cell>
          <cell r="D3286">
            <v>8.43</v>
          </cell>
        </row>
        <row r="3287">
          <cell r="A3287">
            <v>6225</v>
          </cell>
          <cell r="B3287" t="str">
            <v>IMPERMEABILIZACAO CALHAS/LAJES DESCOBERTA C/3 DEMAOS VEDAPREN PRETO</v>
          </cell>
          <cell r="C3287" t="str">
            <v>M2</v>
          </cell>
          <cell r="D3287">
            <v>18.309999999999999</v>
          </cell>
        </row>
        <row r="3288">
          <cell r="A3288">
            <v>6236</v>
          </cell>
          <cell r="B3288" t="str">
            <v>TRATOR DE ESTEIRAS COM LAMINA - POTENCIA 305 HP - PESO OPERACIONAL 37T (VU=10ANOS) - CHP DIURNO</v>
          </cell>
          <cell r="C3288" t="str">
            <v>CHP</v>
          </cell>
          <cell r="D3288">
            <v>408.74</v>
          </cell>
        </row>
        <row r="3289">
          <cell r="A3289">
            <v>6237</v>
          </cell>
          <cell r="B3289" t="str">
            <v>TRATOR DE ESTEIRAS COM LAMINA - POTENCIA 305 HP - PESO OPERACIONAL 37T (VU=10ANOS) - DEPRECIACAO E JUROS</v>
          </cell>
          <cell r="C3289" t="str">
            <v>H</v>
          </cell>
          <cell r="D3289">
            <v>175.06</v>
          </cell>
        </row>
        <row r="3290">
          <cell r="A3290">
            <v>6238</v>
          </cell>
          <cell r="B3290" t="str">
            <v>TRATOR DE ESTEIRAS COM LAMINA - POTENCIA 305 HP - PESO OPERACIONAL 37T (VU=10ANOS) - MANUTENCAO</v>
          </cell>
          <cell r="C3290" t="str">
            <v>H</v>
          </cell>
          <cell r="D3290">
            <v>98.91</v>
          </cell>
        </row>
        <row r="3291">
          <cell r="A3291">
            <v>6239</v>
          </cell>
          <cell r="B3291" t="str">
            <v>TRATOR DE ESTEIRAS COM LAMINA - POTENCIA 305 HP - PESO OPERACIONAL 37T (VU=10ANOS) -CHI DIURNO</v>
          </cell>
          <cell r="C3291" t="str">
            <v>CHI</v>
          </cell>
          <cell r="D3291">
            <v>184.11</v>
          </cell>
        </row>
        <row r="3292">
          <cell r="A3292">
            <v>6240</v>
          </cell>
          <cell r="B3292" t="str">
            <v>PA CARREGADEIRA SOBRE RODAS 180 HP - CAPACIDADE DA CACAMBA. 2,5 A 3,3M3 - PESO OPERACIONAL 17.428 (VU=8A) - DEPRECIACAO E JUROS</v>
          </cell>
          <cell r="C3292" t="str">
            <v>H</v>
          </cell>
          <cell r="D3292">
            <v>57.4</v>
          </cell>
        </row>
        <row r="3293">
          <cell r="A3293">
            <v>6241</v>
          </cell>
          <cell r="B3293" t="str">
            <v>PA CARREGADEIRA SOBRE RODAS 180 HP - CAPACIDADE DA CACAMBA. 2,5 A 3,3M3 - PESO OPERACIONAL 17.428 (VU=8ANOS) - MANUTENCAO</v>
          </cell>
          <cell r="C3293" t="str">
            <v>H</v>
          </cell>
          <cell r="D3293">
            <v>30.27</v>
          </cell>
        </row>
        <row r="3294">
          <cell r="A3294">
            <v>6242</v>
          </cell>
          <cell r="B3294" t="str">
            <v>PA CARREGADEIRA SOBRE RODAS 180 HP - CAPACIDADE DA CACAMBA. 2,5 A 3,3M3 - PESO OPERACIONAL 17.428 - CHP DIURNO</v>
          </cell>
          <cell r="C3294" t="str">
            <v>CHP</v>
          </cell>
          <cell r="D3294">
            <v>166.59</v>
          </cell>
        </row>
        <row r="3295">
          <cell r="A3295">
            <v>6243</v>
          </cell>
          <cell r="B3295" t="str">
            <v>PA CARREGADEIRA SOBRE RODAS 180 HP - CAPACIDADE DA CACAMBA. 2,5 A 3,3M3 - PESO OPERACIONAL 17.428 - CHI DIURNO</v>
          </cell>
          <cell r="C3295" t="str">
            <v>CHI</v>
          </cell>
          <cell r="D3295">
            <v>66.25</v>
          </cell>
        </row>
        <row r="3296">
          <cell r="A3296">
            <v>6244</v>
          </cell>
          <cell r="B3296" t="str">
            <v>MOTONIVELADORA 140HP PESO OPERACIONAL 12,5T - DEPRECIACAO E JUROS</v>
          </cell>
          <cell r="C3296" t="str">
            <v>H</v>
          </cell>
          <cell r="D3296">
            <v>62.03</v>
          </cell>
        </row>
        <row r="3297">
          <cell r="A3297">
            <v>6245</v>
          </cell>
          <cell r="B3297" t="str">
            <v>MOTONIVELADORA 140HP PESO OPERACIONAL 12,5T - MANUTENCAO</v>
          </cell>
          <cell r="C3297" t="str">
            <v>H</v>
          </cell>
          <cell r="D3297">
            <v>30.8</v>
          </cell>
        </row>
        <row r="3298">
          <cell r="A3298">
            <v>6246</v>
          </cell>
          <cell r="B3298" t="str">
            <v>MOTONIVELADORA 140HP PESO OPERACIONAL 12,5T - CHP DIURNO</v>
          </cell>
          <cell r="C3298" t="str">
            <v>CHP</v>
          </cell>
          <cell r="D3298">
            <v>159.56</v>
          </cell>
        </row>
        <row r="3299">
          <cell r="A3299">
            <v>6247</v>
          </cell>
          <cell r="B3299" t="str">
            <v>MOTONIVELADORA CATERPILLAR 140HP (VU=8ANOS/16.000H) - CHI DIURNO</v>
          </cell>
          <cell r="C3299" t="str">
            <v>CHI</v>
          </cell>
          <cell r="D3299">
            <v>71.05</v>
          </cell>
        </row>
        <row r="3300">
          <cell r="A3300">
            <v>6248</v>
          </cell>
          <cell r="B3300" t="str">
            <v>TRATOR DE ESTEIRAS 153HP PESO OPERACIONAL 15T, COM RODA MOTRIZ ELEVADA(VU=10AN0S) -DEPRECIAO E JUROS</v>
          </cell>
          <cell r="C3300" t="str">
            <v>H</v>
          </cell>
          <cell r="D3300">
            <v>69.06</v>
          </cell>
        </row>
        <row r="3301">
          <cell r="A3301">
            <v>6249</v>
          </cell>
          <cell r="B3301" t="str">
            <v>TRATOR DE ESTEIRAS CATERPILLAR D6 153HP (VU=10AN0S) - MANUTENCAO</v>
          </cell>
          <cell r="C3301" t="str">
            <v>H</v>
          </cell>
          <cell r="D3301">
            <v>39.020000000000003</v>
          </cell>
        </row>
        <row r="3302">
          <cell r="A3302">
            <v>6250</v>
          </cell>
          <cell r="B3302" t="str">
            <v>TRATOR DE ESTEIRAS CATERPILLAR D6 153HP (VU=10AN0S) - CHP DIURNO</v>
          </cell>
          <cell r="C3302" t="str">
            <v>CHP</v>
          </cell>
          <cell r="D3302">
            <v>180.19</v>
          </cell>
        </row>
        <row r="3303">
          <cell r="A3303">
            <v>6252</v>
          </cell>
          <cell r="B3303" t="str">
            <v>CAMINHAO BASCULANTE,6,0 M3 - 211CV - 11,24T,(VU=7ANOS) - DEPRECIACAOE JUROS</v>
          </cell>
          <cell r="C3303" t="str">
            <v>H</v>
          </cell>
          <cell r="D3303">
            <v>23.49</v>
          </cell>
        </row>
        <row r="3304">
          <cell r="A3304">
            <v>6253</v>
          </cell>
          <cell r="B3304" t="str">
            <v>CAMINHAO BASCULANTE 204CV (VU=7ANOS) - MANUTENCAO</v>
          </cell>
          <cell r="C3304" t="str">
            <v>H</v>
          </cell>
          <cell r="D3304">
            <v>13.78</v>
          </cell>
        </row>
        <row r="3305">
          <cell r="A3305">
            <v>6254</v>
          </cell>
          <cell r="B3305" t="str">
            <v>CAMINHAO BASCULANTE 204CV - CUSTO COM MATERIAL NA OPERACAO</v>
          </cell>
          <cell r="C3305" t="str">
            <v>H</v>
          </cell>
          <cell r="D3305">
            <v>84.09</v>
          </cell>
        </row>
        <row r="3306">
          <cell r="A3306">
            <v>6255</v>
          </cell>
          <cell r="B3306" t="str">
            <v>CAMINHAO BASCULANTE 204CV / VALOR DA MAO-DE-OBRA NA OPERACAO</v>
          </cell>
          <cell r="C3306" t="str">
            <v>H</v>
          </cell>
          <cell r="D3306">
            <v>7.77</v>
          </cell>
        </row>
        <row r="3307">
          <cell r="A3307">
            <v>6256</v>
          </cell>
          <cell r="B3307" t="str">
            <v>CAMINHAO BASCULANTE 204CV (VU=7ANOS/14.000H) - CHP DIURNO</v>
          </cell>
          <cell r="C3307" t="str">
            <v>CHP</v>
          </cell>
          <cell r="D3307">
            <v>129.13</v>
          </cell>
        </row>
        <row r="3308">
          <cell r="A3308">
            <v>6257</v>
          </cell>
          <cell r="B3308" t="str">
            <v>CAMINHAO BASCULANTE 204CV (VU=7ANOS/14.000H) - CHI DIURNO</v>
          </cell>
          <cell r="C3308" t="str">
            <v>CHI</v>
          </cell>
          <cell r="D3308">
            <v>31.26</v>
          </cell>
        </row>
        <row r="3309">
          <cell r="A3309">
            <v>6258</v>
          </cell>
          <cell r="B3309" t="str">
            <v>CAMINHAO PIPA 6000L TOCO, 162CV - 7,5T (VU=6ANOS) (INCLUI TANQUE DE ACO PARA TRANSPORTE DE AGUA) - DEPRECIACAO E JUROS</v>
          </cell>
          <cell r="C3309" t="str">
            <v>H</v>
          </cell>
          <cell r="D3309">
            <v>12.61</v>
          </cell>
        </row>
        <row r="3310">
          <cell r="A3310">
            <v>6259</v>
          </cell>
          <cell r="B3310" t="str">
            <v>CAMINHAO PIPA 6000L TOCO, 162CV - 7,5T (VU=6ANOS) (INCLUI TANQUE DE ACO PARA TRANSPORTE DE AGUA) - CUSTO HORARIO PRODUTIVO DIURNO</v>
          </cell>
          <cell r="C3310" t="str">
            <v>CHP</v>
          </cell>
          <cell r="D3310">
            <v>64.099999999999994</v>
          </cell>
        </row>
        <row r="3311">
          <cell r="A3311">
            <v>6260</v>
          </cell>
          <cell r="B3311" t="str">
            <v>CAMINHAO PIPA 6000L TOCO, 162CV - 7,5T (VU=6ANOS) (INCLUI TANQUE DE ACO PARA TRANSPORTE DE AGUA) - CUSTO HORARIO IMPRODUTIVO DIURNO</v>
          </cell>
          <cell r="C3311" t="str">
            <v>CHI</v>
          </cell>
          <cell r="D3311">
            <v>21.04</v>
          </cell>
        </row>
        <row r="3312">
          <cell r="A3312">
            <v>6275</v>
          </cell>
          <cell r="B3312" t="str">
            <v>BLOCO CONCR PREMOLD TP CANALETA 14X19X19CM ASSENT C/ARG 1:6 CIM/AREIA.</v>
          </cell>
          <cell r="C3312" t="str">
            <v>M</v>
          </cell>
          <cell r="D3312">
            <v>6.33</v>
          </cell>
        </row>
        <row r="3313">
          <cell r="A3313">
            <v>6388</v>
          </cell>
          <cell r="B3313" t="str">
            <v>MAQUINA SOLDA ARCO 375A DIESEL 33CV CHP DIURNO EXCLUSIVE OPERADOR</v>
          </cell>
          <cell r="C3313" t="str">
            <v>H</v>
          </cell>
          <cell r="D3313">
            <v>33.21</v>
          </cell>
        </row>
        <row r="3314">
          <cell r="A3314">
            <v>6389</v>
          </cell>
          <cell r="B3314" t="str">
            <v>MAQUINA SOLDA ARCO 375A DIESEL 33CV CHI DIURNO EXCLUSIVE OPERADOR</v>
          </cell>
          <cell r="C3314" t="str">
            <v>H</v>
          </cell>
          <cell r="D3314">
            <v>9.99</v>
          </cell>
        </row>
        <row r="3315">
          <cell r="A3315">
            <v>6390</v>
          </cell>
          <cell r="B3315" t="str">
            <v>MAQUINA SOLDA ARCO 375A DIESEL 33CV CHI NOTURNO EXCLUSIVE OPERADOR</v>
          </cell>
          <cell r="C3315" t="str">
            <v>H</v>
          </cell>
          <cell r="D3315">
            <v>7.2</v>
          </cell>
        </row>
        <row r="3316">
          <cell r="A3316">
            <v>6538</v>
          </cell>
          <cell r="B3316" t="str">
            <v>TRATOR DE ESTEIRAS - D6 - DEPRECIACAO</v>
          </cell>
          <cell r="C3316" t="str">
            <v>H</v>
          </cell>
          <cell r="D3316">
            <v>78.040000000000006</v>
          </cell>
        </row>
        <row r="3317">
          <cell r="A3317">
            <v>6539</v>
          </cell>
          <cell r="B3317" t="str">
            <v>TRATOR DE ESTEIRAS - D6 - JUROS</v>
          </cell>
          <cell r="C3317" t="str">
            <v>H</v>
          </cell>
          <cell r="D3317">
            <v>24.89</v>
          </cell>
        </row>
        <row r="3318">
          <cell r="A3318">
            <v>6540</v>
          </cell>
          <cell r="B3318" t="str">
            <v>TRATOR DE ESTEIRAS - D6 - MANUTENCAO</v>
          </cell>
          <cell r="C3318" t="str">
            <v>H</v>
          </cell>
          <cell r="D3318">
            <v>78.040000000000006</v>
          </cell>
        </row>
        <row r="3319">
          <cell r="A3319">
            <v>6541</v>
          </cell>
          <cell r="B3319" t="str">
            <v>TRATOR DE ESTEIRAS - D6 - CUSTOS C/ MAT. NA OPERACAO</v>
          </cell>
          <cell r="C3319" t="str">
            <v>H</v>
          </cell>
          <cell r="D3319">
            <v>57.71</v>
          </cell>
        </row>
        <row r="3320">
          <cell r="A3320">
            <v>6542</v>
          </cell>
          <cell r="B3320" t="str">
            <v>TRATOR DE ESTEIRAS - D6 - MAO DE OBRA NA OPERACAO</v>
          </cell>
          <cell r="C3320" t="str">
            <v>H</v>
          </cell>
          <cell r="D3320">
            <v>8.65</v>
          </cell>
        </row>
        <row r="3321">
          <cell r="A3321">
            <v>6543</v>
          </cell>
          <cell r="B3321" t="str">
            <v>TRATOR DE ESTEIRAS CATERPILLAR - D6 - LIMPEZA DE AREA</v>
          </cell>
          <cell r="C3321" t="str">
            <v>CHP</v>
          </cell>
          <cell r="D3321">
            <v>247.32</v>
          </cell>
        </row>
        <row r="3322">
          <cell r="A3322">
            <v>6554</v>
          </cell>
          <cell r="B3322" t="str">
            <v>TRATOR DE PNEUS 110 A 126 HP - CHP DIURNO</v>
          </cell>
          <cell r="C3322" t="str">
            <v>CHP</v>
          </cell>
          <cell r="D3322">
            <v>75.81</v>
          </cell>
        </row>
        <row r="3323">
          <cell r="A3323">
            <v>6878</v>
          </cell>
          <cell r="B3323" t="str">
            <v>CAMINHAO BASCULANTE 4,0M3 TOCO 162CV PBT=11800KG - CHP DIURNO</v>
          </cell>
          <cell r="C3323" t="str">
            <v>CHP</v>
          </cell>
          <cell r="D3323">
            <v>97.41</v>
          </cell>
        </row>
        <row r="3324">
          <cell r="A3324">
            <v>6879</v>
          </cell>
          <cell r="B3324" t="str">
            <v>ROLO COMPACTADOR DE PNEUS ESTATICO, PRESSAO VARIAVEL, POTENCIA 111HP -PESO SEM/COM LASTRO 9,5/22,4T. - CHP</v>
          </cell>
          <cell r="C3324" t="str">
            <v>CHP</v>
          </cell>
          <cell r="D3324">
            <v>128.11000000000001</v>
          </cell>
        </row>
        <row r="3325">
          <cell r="A3325">
            <v>6880</v>
          </cell>
          <cell r="B3325" t="str">
            <v>ROLO COMPACTADOR DE PNEUS ESTATICO, PRESSAO VARIAVEL, POTENCIA 111HP -PESO SEM/COM LASTRO 9,5/22,4T - CHI</v>
          </cell>
          <cell r="C3325" t="str">
            <v>CHI</v>
          </cell>
          <cell r="D3325">
            <v>60.71</v>
          </cell>
        </row>
        <row r="3326">
          <cell r="A3326">
            <v>7006</v>
          </cell>
          <cell r="B3326" t="str">
            <v>EXTRUSORA DE GUIAS E SARJETAS 14HP - CHP</v>
          </cell>
          <cell r="C3326" t="str">
            <v>CHP</v>
          </cell>
          <cell r="D3326">
            <v>13.26</v>
          </cell>
        </row>
        <row r="3327">
          <cell r="A3327">
            <v>7008</v>
          </cell>
          <cell r="B3327" t="str">
            <v>EXTRUSORA DE GUIAS E SARJETAS 14HP - DEPRECIACAO</v>
          </cell>
          <cell r="C3327" t="str">
            <v>H</v>
          </cell>
          <cell r="D3327">
            <v>4.5999999999999996</v>
          </cell>
        </row>
        <row r="3328">
          <cell r="A3328">
            <v>7009</v>
          </cell>
          <cell r="B3328" t="str">
            <v>EXTRUSORA DE GUIAS E SARJETAS 14HP - JUROS</v>
          </cell>
          <cell r="C3328" t="str">
            <v>H</v>
          </cell>
          <cell r="D3328">
            <v>1.74</v>
          </cell>
        </row>
        <row r="3329">
          <cell r="A3329">
            <v>7010</v>
          </cell>
          <cell r="B3329" t="str">
            <v>EXTRUSORA DE GUIAS E SARJETAS 14HP - MANUTENCAO</v>
          </cell>
          <cell r="C3329" t="str">
            <v>H</v>
          </cell>
          <cell r="D3329">
            <v>2.2999999999999998</v>
          </cell>
        </row>
        <row r="3330">
          <cell r="A3330">
            <v>7012</v>
          </cell>
          <cell r="B3330" t="str">
            <v>VEICULO UTILITARIO TIPO PICK-UP A GASOLINA COM 56,8CV - CHP</v>
          </cell>
          <cell r="C3330" t="str">
            <v>CHP</v>
          </cell>
          <cell r="D3330">
            <v>75.36</v>
          </cell>
        </row>
        <row r="3331">
          <cell r="A3331">
            <v>7013</v>
          </cell>
          <cell r="B3331" t="str">
            <v>VEICULO UTILITARIO TIPO PICK-UP A GASOLINA COM 56,8CV - DEPRECIACAO</v>
          </cell>
          <cell r="C3331" t="str">
            <v>H</v>
          </cell>
          <cell r="D3331">
            <v>4.99</v>
          </cell>
        </row>
        <row r="3332">
          <cell r="A3332">
            <v>7014</v>
          </cell>
          <cell r="B3332" t="str">
            <v>VEICULO UTILITARIO TIPO PICK-UP A GASOLINA COM 56,8CV - JUROS</v>
          </cell>
          <cell r="C3332" t="str">
            <v>H</v>
          </cell>
          <cell r="D3332">
            <v>2.11</v>
          </cell>
        </row>
        <row r="3333">
          <cell r="A3333">
            <v>7015</v>
          </cell>
          <cell r="B3333" t="str">
            <v>VEICULO UTILITARIO TIPO PICK-UP A GASOLINA COM 56,8CV - MANUTENCAO</v>
          </cell>
          <cell r="C3333" t="str">
            <v>H</v>
          </cell>
          <cell r="D3333">
            <v>4.1100000000000003</v>
          </cell>
        </row>
        <row r="3334">
          <cell r="A3334">
            <v>7016</v>
          </cell>
          <cell r="B3334" t="str">
            <v>VEICULO UTILITARIO TIPO PICK-UP A GASOLINA COM 56,8CV - CUSTOS C/MATERIAL NA OPERACAO</v>
          </cell>
          <cell r="C3334" t="str">
            <v>H</v>
          </cell>
          <cell r="D3334">
            <v>55.77</v>
          </cell>
        </row>
        <row r="3335">
          <cell r="A3335">
            <v>7017</v>
          </cell>
          <cell r="B3335" t="str">
            <v>MÃO-DE-OBRA OPERAÇÃO DIURNA - VEÍCULO LEVE</v>
          </cell>
          <cell r="C3335" t="str">
            <v>H</v>
          </cell>
          <cell r="D3335">
            <v>8.3800000000000008</v>
          </cell>
        </row>
        <row r="3336">
          <cell r="A3336">
            <v>7018</v>
          </cell>
          <cell r="B3336" t="str">
            <v>DISTRIBUIDOR DE BETUME 6000L 56CV SOB PRESSAO MONTADO SOBRE CHASSIS DECAMINHAO - CHP</v>
          </cell>
          <cell r="C3336" t="str">
            <v>CHP</v>
          </cell>
          <cell r="D3336">
            <v>160.02000000000001</v>
          </cell>
        </row>
        <row r="3337">
          <cell r="A3337">
            <v>7019</v>
          </cell>
          <cell r="B3337" t="str">
            <v>DISTRIBUIDOR DE BETUME 6000L 56CV SOB PRESSAO MONTADO SOBRE CHASSIS DECAMINHAO - DEPRECIACAO</v>
          </cell>
          <cell r="C3337" t="str">
            <v>H</v>
          </cell>
          <cell r="D3337">
            <v>20.61</v>
          </cell>
        </row>
        <row r="3338">
          <cell r="A3338">
            <v>7020</v>
          </cell>
          <cell r="B3338" t="str">
            <v>DISTRIBUIDOR DE BETUME 6000L 56CV SOB PRESSAO MONTADO SOBRE CHASSIS DECAMINHAO - JUROS</v>
          </cell>
          <cell r="C3338" t="str">
            <v>H</v>
          </cell>
          <cell r="D3338">
            <v>10.3</v>
          </cell>
        </row>
        <row r="3339">
          <cell r="A3339">
            <v>7021</v>
          </cell>
          <cell r="B3339" t="str">
            <v>DISTRIBUIDOR DE BETUME 6000L 56CV SOB PRESSAO MONTADO SOBRE CHASSIS DECAMINHAO - MANUTENCAO</v>
          </cell>
          <cell r="C3339" t="str">
            <v>H</v>
          </cell>
          <cell r="D3339">
            <v>18.55</v>
          </cell>
        </row>
        <row r="3340">
          <cell r="A3340">
            <v>7022</v>
          </cell>
          <cell r="B3340" t="str">
            <v>DISTRIBUIDOR DE BETUME 6000L, 56CV SOB PRESSAO MONTADO SOBRE CHASSIS DE CAMINHAO - CUSTOS COM MATERIAL OPERACAO DIURNA</v>
          </cell>
          <cell r="C3340" t="str">
            <v>H</v>
          </cell>
          <cell r="D3340">
            <v>110.56</v>
          </cell>
        </row>
        <row r="3341">
          <cell r="A3341">
            <v>7023</v>
          </cell>
          <cell r="B3341" t="str">
            <v>DISTRIBUIDOR DE BETUME 6000L 56CV SOB PRESSAO MONTADO SOBRE CHASSIS DECAMINHÃO - CHI</v>
          </cell>
          <cell r="C3341" t="str">
            <v>CHI</v>
          </cell>
          <cell r="D3341">
            <v>30.91</v>
          </cell>
        </row>
        <row r="3342">
          <cell r="A3342">
            <v>7024</v>
          </cell>
          <cell r="B3342" t="str">
            <v>ROLO COMPACTADOR DE PNEUS 111HP 11TON - CHP</v>
          </cell>
          <cell r="C3342" t="str">
            <v>CHP</v>
          </cell>
          <cell r="D3342">
            <v>111.65</v>
          </cell>
        </row>
        <row r="3343">
          <cell r="A3343">
            <v>7025</v>
          </cell>
          <cell r="B3343" t="str">
            <v>ROLO COMPACTADOR DE PNEUS 111HP 11TON - CHI</v>
          </cell>
          <cell r="C3343" t="str">
            <v>CHI</v>
          </cell>
          <cell r="D3343">
            <v>44.26</v>
          </cell>
        </row>
        <row r="3344">
          <cell r="A3344">
            <v>7026</v>
          </cell>
          <cell r="B3344" t="str">
            <v>ROLO COMPACTADOR DE PNEUS 111HP 11TON - DEPRECIACAO</v>
          </cell>
          <cell r="C3344" t="str">
            <v>H</v>
          </cell>
          <cell r="D3344">
            <v>24.03</v>
          </cell>
        </row>
        <row r="3345">
          <cell r="A3345">
            <v>7027</v>
          </cell>
          <cell r="B3345" t="str">
            <v>ROLO COMPACTADOR DE PNEUS 111HP 11TON - JUROS</v>
          </cell>
          <cell r="C3345" t="str">
            <v>H</v>
          </cell>
          <cell r="D3345">
            <v>12.01</v>
          </cell>
        </row>
        <row r="3346">
          <cell r="A3346">
            <v>7028</v>
          </cell>
          <cell r="B3346" t="str">
            <v>ROLO COMPACTADOR DE PNEUS 111HP 11TON - MANUTENCAO</v>
          </cell>
          <cell r="C3346" t="str">
            <v>H</v>
          </cell>
          <cell r="D3346">
            <v>21.64</v>
          </cell>
        </row>
        <row r="3347">
          <cell r="A3347">
            <v>7029</v>
          </cell>
          <cell r="B3347" t="str">
            <v>ROLO COMPACTADOR DE PNEUS 111HP 11TON - CUSTOS COM MAO-DE-OBRA NA OPERACAO DIURNA</v>
          </cell>
          <cell r="C3347" t="str">
            <v>H</v>
          </cell>
          <cell r="D3347">
            <v>8.23</v>
          </cell>
        </row>
        <row r="3348">
          <cell r="A3348">
            <v>7030</v>
          </cell>
          <cell r="B3348" t="str">
            <v>TANQUE ESTACINARIO TAA COM SERPENTINA E CAPACIDADE PARA 30.000L - CHP</v>
          </cell>
          <cell r="C3348" t="str">
            <v>CHP</v>
          </cell>
          <cell r="D3348">
            <v>401.92</v>
          </cell>
        </row>
        <row r="3349">
          <cell r="A3349">
            <v>7031</v>
          </cell>
          <cell r="B3349" t="str">
            <v>TANQUE ESTACINARIO TAA COM SERPENTINA E CAPACIDADE PARA 30.000L - CHI</v>
          </cell>
          <cell r="C3349" t="str">
            <v>CHI</v>
          </cell>
          <cell r="D3349">
            <v>7.19</v>
          </cell>
        </row>
        <row r="3350">
          <cell r="A3350">
            <v>7032</v>
          </cell>
          <cell r="B3350" t="str">
            <v>TANQUE ESTACINARIO TAA COM SERPENTINA E CAPACIDADE PARA 30.000L - DEPRECIACAO</v>
          </cell>
          <cell r="C3350" t="str">
            <v>H</v>
          </cell>
          <cell r="D3350">
            <v>5.22</v>
          </cell>
        </row>
        <row r="3351">
          <cell r="A3351">
            <v>7033</v>
          </cell>
          <cell r="B3351" t="str">
            <v>TANQUE ESTACINARIO TAA COM SERPENTINA E CAPACIDADE PARA 30.000L - JUROS</v>
          </cell>
          <cell r="C3351" t="str">
            <v>H</v>
          </cell>
          <cell r="D3351">
            <v>1.97</v>
          </cell>
        </row>
        <row r="3352">
          <cell r="A3352">
            <v>7034</v>
          </cell>
          <cell r="B3352" t="str">
            <v>TANQUE ESTACINARIO TAA COM SERPENTINA E CAPACIDADE PARA 30.000L - MANUTENCAO</v>
          </cell>
          <cell r="C3352" t="str">
            <v>H</v>
          </cell>
          <cell r="D3352">
            <v>2.61</v>
          </cell>
        </row>
        <row r="3353">
          <cell r="A3353">
            <v>7035</v>
          </cell>
          <cell r="B3353" t="str">
            <v>TANQUE ESTACINARIO TAA COM SERPENTINA CAPACIDADE DE 30.000L - CUSTOS COM MATERIAL</v>
          </cell>
          <cell r="C3353" t="str">
            <v>H</v>
          </cell>
          <cell r="D3353">
            <v>392.12</v>
          </cell>
        </row>
        <row r="3354">
          <cell r="A3354">
            <v>7036</v>
          </cell>
          <cell r="B3354" t="str">
            <v>ROLO COMPACTADOR DE PNEUS ESTÁTICO PRESSÃO VARIÁVEL AUTO-PROPELIDO, POTÊNCIA 111HP, PESO OPERACIONAL SEM/COM LASTRO 8/23 T - CHP</v>
          </cell>
          <cell r="C3354" t="str">
            <v>CHP</v>
          </cell>
          <cell r="D3354">
            <v>111.65</v>
          </cell>
        </row>
        <row r="3355">
          <cell r="A3355">
            <v>7037</v>
          </cell>
          <cell r="B3355" t="str">
            <v>ROLO COMPACTADOR DE PNEUS ESTÁTICO PRESSÃO VARIÁVEL AUTO-PROPELIDO, POTÊNCIA 111HP, PESO OPERACIONAL SEM/COM LASTRO 8/23 T - CHI</v>
          </cell>
          <cell r="C3355" t="str">
            <v>CHI</v>
          </cell>
          <cell r="D3355">
            <v>44.26</v>
          </cell>
        </row>
        <row r="3356">
          <cell r="A3356">
            <v>7038</v>
          </cell>
          <cell r="B3356" t="str">
            <v>ROLO COMPACTADOR DE PNEUS ESTATICO, PRESSAO VARIAVEL, POTENCIA 111HP -PESO SEM/COM LASTRO 9,5/22,4T - DEPRECIACAO</v>
          </cell>
          <cell r="C3356" t="str">
            <v>H</v>
          </cell>
          <cell r="D3356">
            <v>24.03</v>
          </cell>
        </row>
        <row r="3357">
          <cell r="A3357">
            <v>7039</v>
          </cell>
          <cell r="B3357" t="str">
            <v>ROLO COMPACTADOR DE PNEUS ESTATICO, PRESSAO VARIAVEL, POTENCIA 111HP -PESO SEM/COM LASTRO 9,5/22,4T - JUROS</v>
          </cell>
          <cell r="C3357" t="str">
            <v>H</v>
          </cell>
          <cell r="D3357">
            <v>12.01</v>
          </cell>
        </row>
        <row r="3358">
          <cell r="A3358">
            <v>7040</v>
          </cell>
          <cell r="B3358" t="str">
            <v>ROLO COMPACTADOR DE PNEUS ESTATICO, PRESSAO VARIAVEL, POTENCIA 111HP -PESO SEM/COM LASTRO 9,5/22,4T - MANUTENCAO</v>
          </cell>
          <cell r="C3358" t="str">
            <v>H</v>
          </cell>
          <cell r="D3358">
            <v>21.64</v>
          </cell>
        </row>
        <row r="3359">
          <cell r="A3359">
            <v>7041</v>
          </cell>
          <cell r="B3359" t="str">
            <v>ROLO COMPACTADOR DE PNEUS ESTATICO, PRESSAO VARIAVEL, POTENCIA 111HP -PESO SEM/COM LASTRO 9,5/22,4T - CUSTOS COM MAO-DE-OBRA NA OPERACAO</v>
          </cell>
          <cell r="C3359" t="str">
            <v>H</v>
          </cell>
          <cell r="D3359">
            <v>8.23</v>
          </cell>
        </row>
        <row r="3360">
          <cell r="A3360">
            <v>7042</v>
          </cell>
          <cell r="B3360" t="str">
            <v>CONJUNTO MOTOR-BOMBA DIESEL PARA DRENAGEM DE AGUA SUJA - 6HP - CHP</v>
          </cell>
          <cell r="C3360" t="str">
            <v>CHP</v>
          </cell>
          <cell r="D3360">
            <v>12.88</v>
          </cell>
        </row>
        <row r="3361">
          <cell r="A3361">
            <v>7043</v>
          </cell>
          <cell r="B3361" t="str">
            <v>CONJUNTO MOTOR-BOMBA DIESEL PARA DRENAGEM DE AGUA SUJA - 6HP - CHI</v>
          </cell>
          <cell r="C3361" t="str">
            <v>CHI</v>
          </cell>
          <cell r="D3361">
            <v>9.1</v>
          </cell>
        </row>
        <row r="3362">
          <cell r="A3362">
            <v>7044</v>
          </cell>
          <cell r="B3362" t="str">
            <v>CONJUNTO MOTOR-BOMBA DIESEL PARA DRENAGEM DE AGUA SUJA - 6HP - DEPRECIACAO</v>
          </cell>
          <cell r="C3362" t="str">
            <v>H</v>
          </cell>
          <cell r="D3362">
            <v>0.28000000000000003</v>
          </cell>
        </row>
        <row r="3363">
          <cell r="A3363">
            <v>7045</v>
          </cell>
          <cell r="B3363" t="str">
            <v>CONJUNTO MOTOR-BOMBA DIESEL PARA DRENAGEM DE AGUA SUJA - 6HP - JUROS</v>
          </cell>
          <cell r="C3363" t="str">
            <v>H</v>
          </cell>
          <cell r="D3363">
            <v>0.17</v>
          </cell>
        </row>
        <row r="3364">
          <cell r="A3364">
            <v>7046</v>
          </cell>
          <cell r="B3364" t="str">
            <v>CONJUNTO MOTOR-BOMBA DIESEL PARA DRENAGEM DE AGUA SUJA - 6HP - MANUTENCAO</v>
          </cell>
          <cell r="C3364" t="str">
            <v>H</v>
          </cell>
          <cell r="D3364">
            <v>0.28000000000000003</v>
          </cell>
        </row>
        <row r="3365">
          <cell r="A3365">
            <v>7047</v>
          </cell>
          <cell r="B3365" t="str">
            <v>CONJUNTO MOTOR-BOMBA DIESEL PARA DRENAGEM DE AGUA SUJA - 6HP - CUSTOSCOM MATERIAL NA OPERACAO</v>
          </cell>
          <cell r="C3365" t="str">
            <v>H</v>
          </cell>
          <cell r="D3365">
            <v>3.5</v>
          </cell>
        </row>
        <row r="3366">
          <cell r="A3366">
            <v>7048</v>
          </cell>
          <cell r="B3366" t="str">
            <v>CONJUNTO MOTOR-BOMBA DIESEL PARA DRENAGEM DE AGUA SUJA - 6HP - MAO-DE-OBRA NA OPERACAO</v>
          </cell>
          <cell r="C3366" t="str">
            <v>H</v>
          </cell>
          <cell r="D3366">
            <v>8.65</v>
          </cell>
        </row>
        <row r="3367">
          <cell r="A3367">
            <v>7049</v>
          </cell>
          <cell r="B3367" t="str">
            <v>ROLO COMPACTADOR VIBRATÓRIO PÉ DE CARNEIRO, POTÊNCIA 150HP, PESO OPERACIONAL 9,8 T, IMPACTO DINÂMICO 31,75 T - CHP</v>
          </cell>
          <cell r="C3367" t="str">
            <v>CHP</v>
          </cell>
          <cell r="D3367">
            <v>115.65</v>
          </cell>
        </row>
        <row r="3368">
          <cell r="A3368">
            <v>7050</v>
          </cell>
          <cell r="B3368" t="str">
            <v>ROLO COMPACTADOR AUTOPROPELIDO 127HP 10260KG - CHI</v>
          </cell>
          <cell r="C3368" t="str">
            <v>CHI</v>
          </cell>
          <cell r="D3368">
            <v>42.64</v>
          </cell>
        </row>
        <row r="3369">
          <cell r="A3369">
            <v>7051</v>
          </cell>
          <cell r="B3369" t="str">
            <v>ROLO COMPACTADOR VIBRATÓRIO PÉ DE CARNEIRO, POTÊNCIA 150HP, PESO OPERACIONAL 9,8 T, IMPACTO DINÂMICO 31,75 T - DEPRECIACAO</v>
          </cell>
          <cell r="C3369" t="str">
            <v>H</v>
          </cell>
          <cell r="D3369">
            <v>22.94</v>
          </cell>
        </row>
        <row r="3370">
          <cell r="A3370">
            <v>7052</v>
          </cell>
          <cell r="B3370" t="str">
            <v>ROLO COMPACTADOR VIBRATÓRIO PÉ DE CARNEIRO, POTÊNCIA 150HP, PESO OPERACIONAL 9,8 T, IMPACTO DINÂMICO 31,75 T - JUROS</v>
          </cell>
          <cell r="C3370" t="str">
            <v>H</v>
          </cell>
          <cell r="D3370">
            <v>11.47</v>
          </cell>
        </row>
        <row r="3371">
          <cell r="A3371">
            <v>7053</v>
          </cell>
          <cell r="B3371" t="str">
            <v>ROLO COMPACTADOR VIBRATÓRIO PÉ DE CARNEIRO, POTÊNCIA 150HP, PESO OPERACIONAL 9,8 T, IMPACTO DINÂMICO 31,75 T</v>
          </cell>
          <cell r="C3371" t="str">
            <v>H</v>
          </cell>
          <cell r="D3371">
            <v>20.66</v>
          </cell>
        </row>
        <row r="3372">
          <cell r="A3372">
            <v>7054</v>
          </cell>
          <cell r="B3372" t="str">
            <v>ROLO COMPACTADOR VIBRATÓRIO PÉ DE CARNEIRO, POTÊNCIA 150HP, PESO OPERACIONAL 9,8 T, IMPACTO DINÂMICO 31,75 T - CUSTOS COM MATERIAL NA OPERACAO</v>
          </cell>
          <cell r="C3372" t="str">
            <v>H</v>
          </cell>
          <cell r="D3372">
            <v>52.35</v>
          </cell>
        </row>
        <row r="3373">
          <cell r="A3373">
            <v>7055</v>
          </cell>
          <cell r="B3373" t="str">
            <v>ROLO COMPACTADOR AUTOPROPELIDO 127HP 10260KG - MAO-DE-OBRA NA OPERACAO</v>
          </cell>
          <cell r="C3373" t="str">
            <v>H</v>
          </cell>
          <cell r="D3373">
            <v>8.23</v>
          </cell>
        </row>
        <row r="3374">
          <cell r="A3374">
            <v>7056</v>
          </cell>
          <cell r="B3374" t="str">
            <v>CAMINHAO BASCULANTE TOCO 4,0M3 152CV CARGA UTIL 8,5T - CHP</v>
          </cell>
          <cell r="C3374" t="str">
            <v>CHP</v>
          </cell>
          <cell r="D3374">
            <v>110.76</v>
          </cell>
        </row>
        <row r="3375">
          <cell r="A3375">
            <v>7057</v>
          </cell>
          <cell r="B3375" t="str">
            <v>CAMINHAO BASCULANTE TOCO 4,0M3 152CV CARGA UTIL 8,5T -CHI</v>
          </cell>
          <cell r="C3375" t="str">
            <v>CHI</v>
          </cell>
          <cell r="D3375">
            <v>30.71</v>
          </cell>
        </row>
        <row r="3376">
          <cell r="A3376">
            <v>7058</v>
          </cell>
          <cell r="B3376" t="str">
            <v>CAMINHAO BASCULANTE 4,0M3 152CV COM CAPACIDADE UTIL DE 8,5T - DEPRECIACAO</v>
          </cell>
          <cell r="C3376" t="str">
            <v>H</v>
          </cell>
          <cell r="D3376">
            <v>17.39</v>
          </cell>
        </row>
        <row r="3377">
          <cell r="A3377">
            <v>7059</v>
          </cell>
          <cell r="B3377" t="str">
            <v>CAMINHAO BASCULANTE 4,0M3 CARGA UTIL 8,5T 152CV - JUROS</v>
          </cell>
          <cell r="C3377" t="str">
            <v>H</v>
          </cell>
          <cell r="D3377">
            <v>5.55</v>
          </cell>
        </row>
        <row r="3378">
          <cell r="A3378">
            <v>7060</v>
          </cell>
          <cell r="B3378" t="str">
            <v>CAMINHAO BASCULANTE 4,0M3 CARGA UTIL 8,5T 152CV - MANUTENCAO</v>
          </cell>
          <cell r="C3378" t="str">
            <v>H</v>
          </cell>
          <cell r="D3378">
            <v>17.39</v>
          </cell>
        </row>
        <row r="3379">
          <cell r="A3379">
            <v>7061</v>
          </cell>
          <cell r="B3379" t="str">
            <v>CAMINHAO BASCULANTE 4,0M3 CARGA UTIL 8,5T 152CV - CUSTOS COM MATERIALNA OPERACAO</v>
          </cell>
          <cell r="C3379" t="str">
            <v>H</v>
          </cell>
          <cell r="D3379">
            <v>62.65</v>
          </cell>
        </row>
        <row r="3380">
          <cell r="A3380">
            <v>7062</v>
          </cell>
          <cell r="B3380" t="str">
            <v>CAMINHAO BASCULANTE 4,0M3 CARGA UTIL 8,5T 152CV - MAO-DE-OBRA NA OPERACAO</v>
          </cell>
          <cell r="C3380" t="str">
            <v>H</v>
          </cell>
          <cell r="D3380">
            <v>7.77</v>
          </cell>
        </row>
        <row r="3381">
          <cell r="A3381">
            <v>7063</v>
          </cell>
          <cell r="B3381" t="str">
            <v>TRATOR DE PNEUS 110 A 126 HP - DEPRECIACAO</v>
          </cell>
          <cell r="C3381" t="str">
            <v>H</v>
          </cell>
          <cell r="D3381">
            <v>19.690000000000001</v>
          </cell>
        </row>
        <row r="3382">
          <cell r="A3382">
            <v>7064</v>
          </cell>
          <cell r="B3382" t="str">
            <v>TRATOR DE PNEUS 110 A 126 HP - JUROS</v>
          </cell>
          <cell r="C3382" t="str">
            <v>H</v>
          </cell>
          <cell r="D3382">
            <v>6.28</v>
          </cell>
        </row>
        <row r="3383">
          <cell r="A3383">
            <v>7065</v>
          </cell>
          <cell r="B3383" t="str">
            <v>TRATOR DE PNEUS 110 A 126 HP - MANUTENCAO</v>
          </cell>
          <cell r="C3383" t="str">
            <v>H</v>
          </cell>
          <cell r="D3383">
            <v>15.75</v>
          </cell>
        </row>
        <row r="3384">
          <cell r="A3384">
            <v>7066</v>
          </cell>
          <cell r="B3384" t="str">
            <v>TRATOR DE PNEUS 110 A 126 HP - CUSTOS COM MATERIAL NA OPERACAO</v>
          </cell>
          <cell r="C3384" t="str">
            <v>H</v>
          </cell>
          <cell r="D3384">
            <v>51.94</v>
          </cell>
        </row>
        <row r="3385">
          <cell r="A3385">
            <v>7067</v>
          </cell>
          <cell r="B3385" t="str">
            <v>TRATOR DE PNEUS 110 A 126 HP - MAO-DE-OBRA NA OPERACAO DIURNA</v>
          </cell>
          <cell r="C3385" t="str">
            <v>H</v>
          </cell>
          <cell r="D3385">
            <v>9.0399999999999991</v>
          </cell>
        </row>
        <row r="3386">
          <cell r="A3386">
            <v>53590</v>
          </cell>
          <cell r="B3386" t="str">
            <v>LANCAMENTO DE CONCRETO EM ESTRUTURA</v>
          </cell>
          <cell r="C3386" t="str">
            <v>M3</v>
          </cell>
          <cell r="D3386">
            <v>99.87</v>
          </cell>
        </row>
        <row r="3387">
          <cell r="A3387">
            <v>53781</v>
          </cell>
          <cell r="B3387" t="str">
            <v>CAMINHAO BASCULANTE 4,0M3 TOCO 162CV PBT=11800KG - DEPRECIACAO</v>
          </cell>
          <cell r="C3387" t="str">
            <v>H</v>
          </cell>
          <cell r="D3387">
            <v>13.79</v>
          </cell>
        </row>
        <row r="3388">
          <cell r="A3388">
            <v>53782</v>
          </cell>
          <cell r="B3388" t="str">
            <v>CAMINHAO BASCULANTE 4,0M3 TOCO 162CV PBT=11800KG - MANUTENCAO</v>
          </cell>
          <cell r="C3388" t="str">
            <v>H</v>
          </cell>
          <cell r="D3388">
            <v>13.79</v>
          </cell>
        </row>
        <row r="3389">
          <cell r="A3389">
            <v>53785</v>
          </cell>
          <cell r="B3389" t="str">
            <v>CAMINHAO BASCULANTE 4,0M3 TOCO 162CV PBT=11800KG - MAO-DE-OBRA NA OPERACAO DIURNA</v>
          </cell>
          <cell r="C3389" t="str">
            <v>H</v>
          </cell>
          <cell r="D3389">
            <v>7.77</v>
          </cell>
        </row>
        <row r="3390">
          <cell r="A3390">
            <v>53786</v>
          </cell>
          <cell r="B3390" t="str">
            <v>RETRO-ESCAVADEIRA, 4 X 4, 86 CV (VU= 5 ANOS) - MATERIAIS/OPERAÇÃO</v>
          </cell>
          <cell r="C3390" t="str">
            <v>H</v>
          </cell>
          <cell r="D3390">
            <v>31.33</v>
          </cell>
        </row>
        <row r="3391">
          <cell r="A3391">
            <v>53787</v>
          </cell>
          <cell r="B3391" t="str">
            <v>ROLO COMPACTADOR VIBRATÓRIO DE CILINDRO LISO, AUTO-PROPEL. 80HP, PESOMÁXIMO OPERACIONAL 8,1T - CUSTO DE MATERIAIS NA OPERAÇÃO</v>
          </cell>
          <cell r="C3391" t="str">
            <v>H</v>
          </cell>
          <cell r="D3391">
            <v>53.59</v>
          </cell>
        </row>
        <row r="3392">
          <cell r="A3392">
            <v>53788</v>
          </cell>
          <cell r="B3392" t="str">
            <v>ROLO COMPACTADOR VIBRATORIO DE CILINDRO LISO, AUTO-PROPELIDO 83 CV -6,6T, IMPACTO DINAMICO 18,5/11,5T - CUSTO DE MATERIAIS NA OPERACAO</v>
          </cell>
          <cell r="C3392" t="str">
            <v>H</v>
          </cell>
          <cell r="D3392">
            <v>53.59</v>
          </cell>
        </row>
        <row r="3393">
          <cell r="A3393">
            <v>53789</v>
          </cell>
          <cell r="B3393" t="str">
            <v>ROLO COMPACTADOR VIBRATÓRIO DE CILINDRO LISO, AUTO-PROPEL. 83 CV - 6,6T, IMPACTO DINÂMICO 18,5/11,5T - MAO-DE-OBRA NA OPERACAO</v>
          </cell>
          <cell r="C3393" t="str">
            <v>H</v>
          </cell>
          <cell r="D3393">
            <v>8.23</v>
          </cell>
        </row>
        <row r="3394">
          <cell r="A3394">
            <v>53790</v>
          </cell>
          <cell r="B3394" t="str">
            <v>ROLO COMPACTADOR VIBRATÓRIO, TANDEM, CILINDRO LISO, AUTO-PROPEL. - 40HP - 4,4T, IMPACTO DINÂMICO 3,1T, VU 5 ANOS - CHP DIURNO .</v>
          </cell>
          <cell r="C3394" t="str">
            <v>H</v>
          </cell>
          <cell r="D3394">
            <v>8.23</v>
          </cell>
        </row>
        <row r="3395">
          <cell r="A3395">
            <v>53792</v>
          </cell>
          <cell r="B3395" t="str">
            <v>CAMINHAO BASCULANTE ,162HP- 6M3 - OPERACAO DIURNA</v>
          </cell>
          <cell r="C3395" t="str">
            <v>H</v>
          </cell>
          <cell r="D3395">
            <v>53.59</v>
          </cell>
        </row>
        <row r="3396">
          <cell r="A3396">
            <v>53793</v>
          </cell>
          <cell r="B3396" t="str">
            <v>CAMINHAO BASCULANTE ,162HP- 6M3 / MAO-DE-OBRA NA OPERACAO DIURNA</v>
          </cell>
          <cell r="C3396" t="str">
            <v>H</v>
          </cell>
          <cell r="D3396">
            <v>6.88</v>
          </cell>
        </row>
        <row r="3397">
          <cell r="A3397">
            <v>53794</v>
          </cell>
          <cell r="B3397" t="str">
            <v>USINA DE CONCRETO FIXA CAPACIDADE 90/120 M³, 63HP - MANUTENÇÃO</v>
          </cell>
          <cell r="C3397" t="str">
            <v>H</v>
          </cell>
          <cell r="D3397">
            <v>18.559999999999999</v>
          </cell>
        </row>
        <row r="3398">
          <cell r="A3398">
            <v>53795</v>
          </cell>
          <cell r="B3398" t="str">
            <v>USINA DE CONCRETO FIXA CAPACIDADE 90/120 M³, 63HP - MÃO-DE-OBRA NA OPERAÇÃO NOTURNA</v>
          </cell>
          <cell r="C3398" t="str">
            <v>H</v>
          </cell>
          <cell r="D3398">
            <v>26.89</v>
          </cell>
        </row>
        <row r="3399">
          <cell r="A3399">
            <v>53796</v>
          </cell>
          <cell r="B3399" t="str">
            <v>CAMINHAO CARROCERIA ABERTA,EM MADEIRA, TOCO, 170CV - 11T (VU=6ANOS) -CHI DIURNO - DEPRECIACAO E JUROS</v>
          </cell>
          <cell r="C3399" t="str">
            <v>H</v>
          </cell>
          <cell r="D3399">
            <v>18.34</v>
          </cell>
        </row>
        <row r="3400">
          <cell r="A3400">
            <v>53797</v>
          </cell>
          <cell r="B3400" t="str">
            <v>CAMINHAO CARROCERIA ABERTA,EM MADEIRA, TOCO, 170CV - 11T (VU=6ANOS) -MATERIAIS/OPERACAO</v>
          </cell>
          <cell r="C3400" t="str">
            <v>H</v>
          </cell>
          <cell r="D3400">
            <v>53.59</v>
          </cell>
        </row>
        <row r="3401">
          <cell r="A3401">
            <v>53798</v>
          </cell>
          <cell r="B3401" t="str">
            <v>CAMINHAO CARROCERIA ABERTA,EM MADEIRA, TOCO, 170CV - 11T (VU=6ANOS) -MAO-DE-OBRA DIURNA NA OPERACAO</v>
          </cell>
          <cell r="C3401" t="str">
            <v>H</v>
          </cell>
          <cell r="D3401">
            <v>8.43</v>
          </cell>
        </row>
        <row r="3402">
          <cell r="A3402">
            <v>53799</v>
          </cell>
          <cell r="B3402" t="str">
            <v>CAMINHAO CARROCERIA ABERTA,EM MADEIRA, TOCO, 170CV - 11T (VU=6ANOS) -CHI DIURNO - MAO-DE-OBRA NA OPERACAO NOTURNA</v>
          </cell>
          <cell r="C3402" t="str">
            <v>H</v>
          </cell>
          <cell r="D3402">
            <v>8.26</v>
          </cell>
        </row>
        <row r="3403">
          <cell r="A3403">
            <v>53800</v>
          </cell>
          <cell r="B3403" t="str">
            <v>USINA MISTURADORA DE SOLOS, DOSADORES TRIPLOS, CALHA VIBRATÓRIA, CAPACIDADE 200/500 TON, 201HP - MATERIAIS NA OPERAÇÃO</v>
          </cell>
          <cell r="C3403" t="str">
            <v>H</v>
          </cell>
          <cell r="D3403">
            <v>35.159999999999997</v>
          </cell>
        </row>
        <row r="3404">
          <cell r="A3404">
            <v>53801</v>
          </cell>
          <cell r="B3404" t="str">
            <v>USINA MISTURADORA DE SOLOS, DOSADORES TRIPLOS, CALHA VIBRATÓRIA, CAPCIDADE 200/500 TON, 201HP - MÃO-DE-OBRA NA OPERAÇÃO DIURNA</v>
          </cell>
          <cell r="C3404" t="str">
            <v>H</v>
          </cell>
          <cell r="D3404">
            <v>39.21</v>
          </cell>
        </row>
        <row r="3405">
          <cell r="A3405">
            <v>53802</v>
          </cell>
          <cell r="B3405" t="str">
            <v>VIBROACABADORA SOBRE ESTEIRAS POTENCIA MAX. 105CV CAPACIDADE ATE 450 T/H - MAO-DE-OBRA NA OPERACAO DIURNA</v>
          </cell>
          <cell r="C3405" t="str">
            <v>H</v>
          </cell>
          <cell r="D3405">
            <v>8.23</v>
          </cell>
        </row>
        <row r="3406">
          <cell r="A3406">
            <v>53803</v>
          </cell>
          <cell r="B3406" t="str">
            <v>VIBROACABADORA SOBRE ESTEIRAS POTENCIA MAX. 105CV CAPACIDADE ATE 450 T/H - MAO-DE-OBRA NA OPERACAO NOTURNA</v>
          </cell>
          <cell r="C3406" t="str">
            <v>H</v>
          </cell>
          <cell r="D3406">
            <v>9.8699999999999992</v>
          </cell>
        </row>
        <row r="3407">
          <cell r="A3407">
            <v>53804</v>
          </cell>
          <cell r="B3407" t="str">
            <v>VASSOURA MECÂNICA REBOCÁVEL C/ ESCOVA CILÍNDRICA LARGURA DE VARRIMENTO= 2,44M - MANUTENÇÃO</v>
          </cell>
          <cell r="C3407" t="str">
            <v>H</v>
          </cell>
          <cell r="D3407">
            <v>1.03</v>
          </cell>
        </row>
        <row r="3408">
          <cell r="A3408">
            <v>53805</v>
          </cell>
          <cell r="B3408" t="str">
            <v>TRATOR PNEUS TRAÇÃO 4X2, 82 CV, PESO C/ LASTRO 4,555 T - MAO-DE-OBRAOPERACAO NOTURNA</v>
          </cell>
          <cell r="C3408" t="str">
            <v>H</v>
          </cell>
          <cell r="D3408">
            <v>10.85</v>
          </cell>
        </row>
        <row r="3409">
          <cell r="A3409">
            <v>53806</v>
          </cell>
          <cell r="B3409" t="str">
            <v>TRATOR DE ESTEIRAS POTENCIA 165 HP, PESO OPERACIONAL 17,1T (VU=5ANOS)- MANUTENCAO</v>
          </cell>
          <cell r="C3409" t="str">
            <v>H</v>
          </cell>
          <cell r="D3409">
            <v>76.069999999999993</v>
          </cell>
        </row>
        <row r="3410">
          <cell r="A3410">
            <v>53807</v>
          </cell>
          <cell r="B3410" t="str">
            <v>TRATOR DE ESTEIRAS POTENCIA 165 HP, PESO OPERACIONAL 17,1T - MAO-DE-OBRA NA OPERACAO DIURNA</v>
          </cell>
          <cell r="C3410" t="str">
            <v>H</v>
          </cell>
          <cell r="D3410">
            <v>16.809999999999999</v>
          </cell>
        </row>
        <row r="3411">
          <cell r="A3411">
            <v>53808</v>
          </cell>
          <cell r="B3411" t="str">
            <v>TRATOR DE ESTEIRAS POTENCIA 165 HP, PESO OPERACIONAL 17,1T - MAO-DE-OBRA NA OPERACAO NOTURNA</v>
          </cell>
          <cell r="C3411" t="str">
            <v>H</v>
          </cell>
          <cell r="D3411">
            <v>10.85</v>
          </cell>
        </row>
        <row r="3412">
          <cell r="A3412">
            <v>53810</v>
          </cell>
          <cell r="B3412" t="str">
            <v>TRATOR DE ESTEIRAS 153HP PESO OPERACIONAL 15T, COM RODA MOTRIZ ELEVADA(VU=5ANOS) - MANUTENCAO</v>
          </cell>
          <cell r="C3412" t="str">
            <v>H</v>
          </cell>
          <cell r="D3412">
            <v>78.040000000000006</v>
          </cell>
        </row>
        <row r="3413">
          <cell r="A3413">
            <v>53811</v>
          </cell>
          <cell r="B3413" t="str">
            <v>TRATOR DE ESTEIRAS 153HP PESO OPERACIONAL 15T, COM RODA MOTRIZ ELEVADA- MA0-DE-OBRA NA OPERACAO DIURNA</v>
          </cell>
          <cell r="C3413" t="str">
            <v>H</v>
          </cell>
          <cell r="D3413">
            <v>9.0399999999999991</v>
          </cell>
        </row>
        <row r="3414">
          <cell r="A3414">
            <v>53812</v>
          </cell>
          <cell r="B3414" t="str">
            <v>TRATOR DE ESTEIRAS 153HP PESO OPERACIONAL 15T, COM RODA MOTRIZ ELEVADA- MA0-DE-OBRA NA OPERACAO NOTURNA</v>
          </cell>
          <cell r="C3414" t="str">
            <v>H</v>
          </cell>
          <cell r="D3414">
            <v>10.85</v>
          </cell>
        </row>
        <row r="3415">
          <cell r="A3415">
            <v>53813</v>
          </cell>
          <cell r="B3415" t="str">
            <v>TRATOR DE ESTEIRAS COM LAMINA - POTENCIA 305 HP - PESO OPERACIONAL 37T (VU=5ANOS) -DEPRECIACAO E JUROS</v>
          </cell>
          <cell r="C3415" t="str">
            <v>H</v>
          </cell>
          <cell r="D3415">
            <v>260.91000000000003</v>
          </cell>
        </row>
        <row r="3416">
          <cell r="A3416">
            <v>53814</v>
          </cell>
          <cell r="B3416" t="str">
            <v>TRATOR DE ESTEIRAS COM LAMINA - POTENCIA 305 HP - PESO OPERACIONAL 37T (VU=5ANOS) - MANUTENCAO</v>
          </cell>
          <cell r="C3416" t="str">
            <v>H</v>
          </cell>
          <cell r="D3416">
            <v>197.81</v>
          </cell>
        </row>
        <row r="3417">
          <cell r="A3417">
            <v>53815</v>
          </cell>
          <cell r="B3417" t="str">
            <v>TRATOR DE ESTEIRAS COM LAMINA - POTENCIA 305 HP - PESO OPERACIONAL 37T - MAO-DE-OBRA NA OPERACAO DIURNA</v>
          </cell>
          <cell r="C3417" t="str">
            <v>H</v>
          </cell>
          <cell r="D3417">
            <v>9.0399999999999991</v>
          </cell>
        </row>
        <row r="3418">
          <cell r="A3418">
            <v>53816</v>
          </cell>
          <cell r="B3418" t="str">
            <v>TRATOR SOBRE ESTEIRAS 305HP - MAO-DE-OBRA NA OPERACAO NOTURNA</v>
          </cell>
          <cell r="C3418" t="str">
            <v>H</v>
          </cell>
          <cell r="D3418">
            <v>10.85</v>
          </cell>
        </row>
        <row r="3419">
          <cell r="A3419">
            <v>53817</v>
          </cell>
          <cell r="B3419" t="str">
            <v>TRATOR DE ESTEIRAS 99HP, PESO OPERACIONAL 8,5T - MATERIAIS NA OPERACAO</v>
          </cell>
          <cell r="C3419" t="str">
            <v>H</v>
          </cell>
          <cell r="D3419">
            <v>32.979999999999997</v>
          </cell>
        </row>
        <row r="3420">
          <cell r="A3420">
            <v>53818</v>
          </cell>
          <cell r="B3420" t="str">
            <v>ROLO COMPACTADOR VIBRATÓRIO REBOCÁVEL AÇO LISO, PESO 4,7T, IMPACTO DINÂMICO 18,3T - DEPRECIAÇÃO E JUROS</v>
          </cell>
          <cell r="C3420" t="str">
            <v>H</v>
          </cell>
          <cell r="D3420">
            <v>7.86</v>
          </cell>
        </row>
        <row r="3421">
          <cell r="A3421">
            <v>53819</v>
          </cell>
          <cell r="B3421" t="str">
            <v>ROLO COMPACTADOR VIBRATÓRIO REBOCÁVEL AÇO LISO, PESO 4,7T, IMPACTO DINÂMICO 18,3T - CUSTO COM MATERIAIS NA OPERACAO</v>
          </cell>
          <cell r="C3421" t="str">
            <v>H</v>
          </cell>
          <cell r="D3421">
            <v>31.33</v>
          </cell>
        </row>
        <row r="3422">
          <cell r="A3422">
            <v>53820</v>
          </cell>
          <cell r="B3422" t="str">
            <v>ROLO COMPACTADOR VIBRATÓRIO REBOCÁVEL AÇO LISO, PESO 4,7T, IMPACTO DINÂMICO 18,3T - CUSTO COM MAO-DE-OBRA NA OPERACAO DIURNA</v>
          </cell>
          <cell r="C3422" t="str">
            <v>H</v>
          </cell>
          <cell r="D3422">
            <v>8.23</v>
          </cell>
        </row>
        <row r="3423">
          <cell r="A3423">
            <v>53821</v>
          </cell>
          <cell r="B3423" t="str">
            <v>ROLO COMPACTADOR VIBRATÓRIO REBOCÁVEL AÇO LISO, PESO 4,7T, IMPACTO DINÂMICO 18,3T - CUSTO COM MÃO -DE-OBRA NA OPERAÇÃO NOTURNA</v>
          </cell>
          <cell r="C3423" t="str">
            <v>H</v>
          </cell>
          <cell r="D3423">
            <v>9.8699999999999992</v>
          </cell>
        </row>
        <row r="3424">
          <cell r="A3424">
            <v>53822</v>
          </cell>
          <cell r="B3424" t="str">
            <v>ROLO COMPACTADOR VIBRATÓRIO TANDEM AÇO LISO, POTÊNCIA 58CV, PESO SEM/COM LASTRO 6,5/9,4 T - CUSTO COM MÃO-DE-OBRA NA OPERAÇÃO DIURNA</v>
          </cell>
          <cell r="C3424" t="str">
            <v>H</v>
          </cell>
          <cell r="D3424">
            <v>16.809999999999999</v>
          </cell>
        </row>
        <row r="3425">
          <cell r="A3425">
            <v>53823</v>
          </cell>
          <cell r="B3425" t="str">
            <v>ROLO COMPACTADOR DE PNEUS ESTÁTICO PARA ASFALTO, PRESSÃO VARIÁVEL, POTÊNCIA 99HP, PESO OPERACIONAL SEM/COM LASTRO 8,3/21,0 T - DEPRECIAÇÃO EJUROS</v>
          </cell>
          <cell r="C3425" t="str">
            <v>H</v>
          </cell>
          <cell r="D3425">
            <v>36.950000000000003</v>
          </cell>
        </row>
        <row r="3426">
          <cell r="A3426">
            <v>53824</v>
          </cell>
          <cell r="B3426" t="str">
            <v>ROLO COMPACTADOR DE PNEUS ESTATICO PARA ASFALTO, PRESSAO VARIAVEL, POTENCIA 99HP, PESO OPERACIONAL SEM/COM LASTRO 8,3/21,0 T - CUSTO COM MAO-DE-OBRA NA OPERACAO DIURNA</v>
          </cell>
          <cell r="C3426" t="str">
            <v>H</v>
          </cell>
          <cell r="D3426">
            <v>8.23</v>
          </cell>
        </row>
        <row r="3427">
          <cell r="A3427">
            <v>53825</v>
          </cell>
          <cell r="B3427" t="str">
            <v>ROLO COMPACTADOR DE PNEUS ESTÁTICO PARA ASFALTO, PRESSÃO VARIÁVEL, POTÊNCIA 99HP, PESO OPERACIONAL SEM/COM LASTRO 8,3/21,0 T - CUSTO COM MATERIAIS NA OPERAÇÃO NOTURNA</v>
          </cell>
          <cell r="C3427" t="str">
            <v>H</v>
          </cell>
          <cell r="D3427">
            <v>20.170000000000002</v>
          </cell>
        </row>
        <row r="3428">
          <cell r="A3428">
            <v>53826</v>
          </cell>
          <cell r="B3428" t="str">
            <v>RETRO-ESCAVADEIRA, 74HP (VU=6 ANOS)- MÃO DE OBRA/OPERAÇÃO</v>
          </cell>
          <cell r="C3428" t="str">
            <v>H</v>
          </cell>
          <cell r="D3428">
            <v>7.47</v>
          </cell>
        </row>
        <row r="3429">
          <cell r="A3429">
            <v>53827</v>
          </cell>
          <cell r="B3429" t="str">
            <v>CAMINHAO TOCO, 177CV - 14T (VU=6ANOS) (NAO INCLUI CARROCERIA) - CUSTOHORARIO DE MATERIAIS NA OPERACAO</v>
          </cell>
          <cell r="C3429" t="str">
            <v>H</v>
          </cell>
          <cell r="D3429">
            <v>54.41</v>
          </cell>
        </row>
        <row r="3430">
          <cell r="A3430">
            <v>53828</v>
          </cell>
          <cell r="B3430" t="str">
            <v>CAMINHAO TOCO, 177CV - 14T (VU=6ANOS) (NAO INCLUI CARROCERIA) - MAO-DE-OBRA DIURNA NA OPERACAO</v>
          </cell>
          <cell r="C3430" t="str">
            <v>H</v>
          </cell>
          <cell r="D3430">
            <v>8.43</v>
          </cell>
        </row>
        <row r="3431">
          <cell r="A3431">
            <v>53829</v>
          </cell>
          <cell r="B3431" t="str">
            <v>CAMINHAO TOCO, 170CV - 11T (VU=6ANOS) (NAO INCLUI CARROCERIA) - CUSTOHORARIO DE MATERIAIS NA OPERACAO</v>
          </cell>
          <cell r="C3431" t="str">
            <v>H</v>
          </cell>
          <cell r="D3431">
            <v>53.59</v>
          </cell>
        </row>
        <row r="3432">
          <cell r="A3432">
            <v>53830</v>
          </cell>
          <cell r="B3432" t="str">
            <v>CAMINHAO TOCO, 170CV - 11T (VU=6ANOS) (NAO INCLUI CARROCERIA) - MAO-DE-OBRA NA OPERACAO NOTURNA</v>
          </cell>
          <cell r="C3432" t="str">
            <v>H</v>
          </cell>
          <cell r="D3432">
            <v>10.11</v>
          </cell>
        </row>
        <row r="3433">
          <cell r="A3433">
            <v>53831</v>
          </cell>
          <cell r="B3433" t="str">
            <v>CAMINHAO PIPA 10000L TRUCADO, 208CV - 21,1T (VU=6ANOS) (INCLUI TANQUEDE ACO PARA TRANSPORTE DE AGUA E MOTOBOMBA CENTRIFUGA A GASOLINA 3,5CV) - CUSTO HORARIO DE MATERIAIS NA OPERACAO</v>
          </cell>
          <cell r="C3433" t="str">
            <v>H</v>
          </cell>
          <cell r="D3433">
            <v>54.85</v>
          </cell>
        </row>
        <row r="3434">
          <cell r="A3434">
            <v>53832</v>
          </cell>
          <cell r="B3434" t="str">
            <v>CAMINHAO PIPA 10000L TRUCADO, 208CV - 21,1T (VU=6ANOS) (INCLUI TANQUEDE ACO PARA TRANSPORTE DE AGUA E MOTOBOMBA CENTRIFUGA A GASOLINA 3,5CV) - MAO-DE-OBRA DIURNA NA OPERACAO</v>
          </cell>
          <cell r="C3434" t="str">
            <v>H</v>
          </cell>
          <cell r="D3434">
            <v>8.43</v>
          </cell>
        </row>
        <row r="3435">
          <cell r="A3435">
            <v>53833</v>
          </cell>
          <cell r="B3435" t="str">
            <v>DISTRIBUIDOR DE AGREGADO TIPO DOSADOR REBOCAVEL COM 4 PNEUS COM LARGURA 3,66 M - DEPRECIACAO E JUROS</v>
          </cell>
          <cell r="C3435" t="str">
            <v>H</v>
          </cell>
          <cell r="D3435">
            <v>8.98</v>
          </cell>
        </row>
        <row r="3436">
          <cell r="A3436">
            <v>53834</v>
          </cell>
          <cell r="B3436" t="str">
            <v>DISTRIBUIDOR DE AGREGADO TIPO DOSADOR REBOCAVEL COM 4 PNEUS COM LARGURA 3,66 M - MANUTENCAO</v>
          </cell>
          <cell r="C3436" t="str">
            <v>H</v>
          </cell>
          <cell r="D3436">
            <v>3.26</v>
          </cell>
        </row>
        <row r="3437">
          <cell r="A3437">
            <v>53835</v>
          </cell>
          <cell r="B3437" t="str">
            <v>DISTRIBUIDOR DE BETUME COM TANQUE DE 2500L, REBOCAVEL, PNEUMATICO COMMOTOR A GASOLINA 3,4HP - DEPRECIACAO E JUROS</v>
          </cell>
          <cell r="C3437" t="str">
            <v>H</v>
          </cell>
          <cell r="D3437">
            <v>10.48</v>
          </cell>
        </row>
        <row r="3438">
          <cell r="A3438">
            <v>53836</v>
          </cell>
          <cell r="B3438" t="str">
            <v>DISTRIBUIDOR DE ASFALTO MONTADO SOBRE CAMINHAO TOCO 162 HP, COM TANQUEISOLADO 6 M3 COM BARRA ESPARGIDORA DE 3,66 M - DEPRECIACAO E JUROS</v>
          </cell>
          <cell r="C3438" t="str">
            <v>H</v>
          </cell>
          <cell r="D3438">
            <v>46.22</v>
          </cell>
        </row>
        <row r="3439">
          <cell r="A3439">
            <v>53837</v>
          </cell>
          <cell r="B3439" t="str">
            <v>DISTRIBUIDOR DE ASFALTO MONTADO SOBRE CAMINHAO TOCO 162 HP, COM TANQUEISOLADO 6 M3 COM BARRA ESPARGIDORA DE 3,66 M - CUSTO C/ MATERIAIS NAOPERACAO</v>
          </cell>
          <cell r="C3439" t="str">
            <v>H</v>
          </cell>
          <cell r="D3439">
            <v>80.38</v>
          </cell>
        </row>
        <row r="3440">
          <cell r="A3440">
            <v>53840</v>
          </cell>
          <cell r="B3440" t="str">
            <v>GRADE ARADORA COM 20 DISCOS DE 24 " SOBRE PNEUS - DEPRECIACAO E JUROS</v>
          </cell>
          <cell r="C3440" t="str">
            <v>H</v>
          </cell>
          <cell r="D3440">
            <v>3.64</v>
          </cell>
        </row>
        <row r="3441">
          <cell r="A3441">
            <v>53841</v>
          </cell>
          <cell r="B3441" t="str">
            <v>GRADE ARADORA COM 20 DISCOS DE 24 " SOBRE PNEUS - MANUTENCAO</v>
          </cell>
          <cell r="C3441" t="str">
            <v>H</v>
          </cell>
          <cell r="D3441">
            <v>1.21</v>
          </cell>
        </row>
        <row r="3442">
          <cell r="A3442">
            <v>53842</v>
          </cell>
          <cell r="B3442" t="str">
            <v>LANCA ELEVATORIA TELESCOPICA DE ACIONAMENTO HIDRAULICO, CAPACIDADE DECARGA 30.000 KG, COM CESTO, MONTADA SOBRE CAMINHAO TRUCADO - CUSTO COMMA0-DE-OBRA NA OPERACAO NOTURNA - DEPRECIACAO E JUROS</v>
          </cell>
          <cell r="C3442" t="str">
            <v>H</v>
          </cell>
          <cell r="D3442">
            <v>143.58000000000001</v>
          </cell>
        </row>
        <row r="3443">
          <cell r="A3443">
            <v>53843</v>
          </cell>
          <cell r="B3443" t="str">
            <v>LANCA ELEVATORIA TELESCOPICA DE ACIONAMENTO HIDRAULICO, CAPACIDADE DECARGA 30.000 KG, COM CESTO, MONTADA SOBRE CAMINHAO TRUCADO - CUSTO COMMA0-DE-OBRA NA OPERACAO DIURNA</v>
          </cell>
          <cell r="C3443" t="str">
            <v>H</v>
          </cell>
          <cell r="D3443">
            <v>8.43</v>
          </cell>
        </row>
        <row r="3444">
          <cell r="A3444">
            <v>53844</v>
          </cell>
          <cell r="B3444" t="str">
            <v>LANCA ELEVATORIA TELESCOPICA DE ACIONAMENTO HIDRAULICO, CAPACIDADE DECARGA 30.000 KG, COM CESTO, MONTADA SOBRE CAMINHAO TRUCADO - CUSTO COMMA0-DE-OBRA NA OPERACAO NOTURNA</v>
          </cell>
          <cell r="C3444" t="str">
            <v>H</v>
          </cell>
          <cell r="D3444">
            <v>10.11</v>
          </cell>
        </row>
        <row r="3445">
          <cell r="A3445">
            <v>53845</v>
          </cell>
          <cell r="B3445" t="str">
            <v>GUINDASTE MUNK COM CESTO, CARGA MAXIMA 5,75T (A 2M) E 2,3T ( A 5M), ALTURA MAXIMA = 7,9M, MONTADO SOBRE CAMINHAO DE CARROCERIA 162HP - DEPRECIACAO E JUROS</v>
          </cell>
          <cell r="C3445" t="str">
            <v>H</v>
          </cell>
          <cell r="D3445">
            <v>25.51</v>
          </cell>
        </row>
        <row r="3446">
          <cell r="A3446">
            <v>53846</v>
          </cell>
          <cell r="B3446" t="str">
            <v>GUINDASTE MUNK COM CESTO, CARGA MAXIMA 5,75T (A 2M) E 2,3T ( A 5M), ALTURA MAXIMA = 7,9M, MONTADO SOBRE CAMINHAO DE CARROCERIA 162HP - CUSTOCOM MATERIAIS NA OPERACAO</v>
          </cell>
          <cell r="C3446" t="str">
            <v>H</v>
          </cell>
          <cell r="D3446">
            <v>53.59</v>
          </cell>
        </row>
        <row r="3447">
          <cell r="A3447">
            <v>53847</v>
          </cell>
          <cell r="B3447" t="str">
            <v>GUINDASTE MUNK COM CESTO, CARGA MAXIMA 5,75T (A 2M) E 2,3T ( A 5M), ALTURA MAXIMA = 7,9M, MONTADO SOBRE CAMINHAO DE CARROCERIA FORD 162HP -CUSTO COM MA0-DE-0BRA NA OPERACAO DIURNA</v>
          </cell>
          <cell r="C3447" t="str">
            <v>H</v>
          </cell>
          <cell r="D3447">
            <v>8.43</v>
          </cell>
        </row>
        <row r="3448">
          <cell r="A3448">
            <v>53848</v>
          </cell>
          <cell r="B3448" t="str">
            <v>GUINDASTE MUNK COM CESTO, CARGA MAXIMA 5,75T (A 2M) E 2,3T ( A 5M), ALTURA MAXIMA = 7,9M, MONTADO SOBRE CAMINHAO DE CARROCERIA FORD 162HP -CUSTO C/MA0-DE-0BRA NA OPERCAO NOTURNA</v>
          </cell>
          <cell r="C3448" t="str">
            <v>H</v>
          </cell>
          <cell r="D3448">
            <v>10.11</v>
          </cell>
        </row>
        <row r="3449">
          <cell r="A3449">
            <v>53849</v>
          </cell>
          <cell r="B3449" t="str">
            <v>MOTONIVELADORA 140HP PESO OPERACIONAL 12,5T - CUSTO COM MATERIAIS NAOPERACAO</v>
          </cell>
          <cell r="C3449" t="str">
            <v>H</v>
          </cell>
          <cell r="D3449">
            <v>57.71</v>
          </cell>
        </row>
        <row r="3450">
          <cell r="A3450">
            <v>53850</v>
          </cell>
          <cell r="B3450" t="str">
            <v>MOTONIVELADORA 140HP PESO OPERACIONAL 12,5T - MAO-DE-OBRA NA OPERACAODIURNA</v>
          </cell>
          <cell r="C3450" t="str">
            <v>H</v>
          </cell>
          <cell r="D3450">
            <v>9.02</v>
          </cell>
        </row>
        <row r="3451">
          <cell r="A3451">
            <v>53851</v>
          </cell>
          <cell r="B3451" t="str">
            <v>MOTONIVELADORA 140HP -MAO-DE-OBRA NA OPERACAO NOTURNA</v>
          </cell>
          <cell r="C3451" t="str">
            <v>H</v>
          </cell>
          <cell r="D3451">
            <v>10.82</v>
          </cell>
        </row>
        <row r="3452">
          <cell r="A3452">
            <v>53852</v>
          </cell>
          <cell r="B3452" t="str">
            <v>MOTOSCRAPER 270HP -CUSTO COM MA0-DE-0BRA NA OPERACAO NOTURNA</v>
          </cell>
          <cell r="C3452" t="str">
            <v>H</v>
          </cell>
          <cell r="D3452">
            <v>9.8699999999999992</v>
          </cell>
        </row>
        <row r="3453">
          <cell r="A3453">
            <v>53853</v>
          </cell>
          <cell r="B3453" t="str">
            <v>MOTOSCRAPER 270HP - CUSTO C/MATERIAIS NA OPERACAO</v>
          </cell>
          <cell r="C3453" t="str">
            <v>H</v>
          </cell>
          <cell r="D3453">
            <v>111.29</v>
          </cell>
        </row>
        <row r="3454">
          <cell r="A3454">
            <v>53854</v>
          </cell>
          <cell r="B3454" t="str">
            <v>MOTOSCRAPER 270HP - CUSTO C/MAO-DE-OBRA NA OPERACAO DIURNA</v>
          </cell>
          <cell r="C3454" t="str">
            <v>H</v>
          </cell>
          <cell r="D3454">
            <v>8.23</v>
          </cell>
        </row>
        <row r="3455">
          <cell r="A3455">
            <v>53855</v>
          </cell>
          <cell r="B3455" t="str">
            <v>MOTOSCRAPER 270HP - CUSTO C/MAO-DE-OBRA NA OPERACAO NOTURNA</v>
          </cell>
          <cell r="C3455" t="str">
            <v>H</v>
          </cell>
          <cell r="D3455">
            <v>9.8699999999999992</v>
          </cell>
        </row>
        <row r="3456">
          <cell r="A3456">
            <v>53856</v>
          </cell>
          <cell r="B3456" t="str">
            <v>PA CARREGADEIRA SOBRE RODAS 105 HP - CAPACIDADE DA CACAMBA 1,4 A 1,7 M3 - PESO OPERACIONAL 9.100 KG (VU=5ANOS) - DEPRECIACAO E JUROS</v>
          </cell>
          <cell r="C3456" t="str">
            <v>H</v>
          </cell>
          <cell r="D3456">
            <v>40.03</v>
          </cell>
        </row>
        <row r="3457">
          <cell r="A3457">
            <v>53857</v>
          </cell>
          <cell r="B3457" t="str">
            <v>PA CARREGADEIRA SOBRE RODAS 105 HP - CAPACIDADE DA CACAMBA 1,4 A 1,7 M3 - PESO OPERACIONAL 9.100 KG (VU=5ANOS) - MANUTENCAO</v>
          </cell>
          <cell r="C3457" t="str">
            <v>H</v>
          </cell>
          <cell r="D3457">
            <v>30.35</v>
          </cell>
        </row>
        <row r="3458">
          <cell r="A3458">
            <v>53858</v>
          </cell>
          <cell r="B3458" t="str">
            <v>PA CARREGADEIRA SOBRE RODAS 105 HP - CAPACIDADE DA CACAMBA 1,4 A 1,7 M3 - PESO OPERACIONAL 9.100 KG - CUSTO C/ MATERIAIS NA OPERACAO</v>
          </cell>
          <cell r="C3458" t="str">
            <v>H</v>
          </cell>
          <cell r="D3458">
            <v>41.22</v>
          </cell>
        </row>
        <row r="3459">
          <cell r="A3459">
            <v>53859</v>
          </cell>
          <cell r="B3459" t="str">
            <v>PA CARREGADEIRA SOBRE RODAS 105 HP - CAPACIDADE DA CACAMBA 1,4 A 1,7 M3 - PESO OPERACIONAL 9.100 KG - CUSTO C/ MAO-DE-OBRA NA OPERACAO DIURNA</v>
          </cell>
          <cell r="C3459" t="str">
            <v>H</v>
          </cell>
          <cell r="D3459">
            <v>8.85</v>
          </cell>
        </row>
        <row r="3460">
          <cell r="A3460">
            <v>53860</v>
          </cell>
          <cell r="B3460" t="str">
            <v>PA CARREGADEIRA SOBRE RODAS 105 HP - CAPACIDADE DA CACAMBA 1,4 A 1,7 M3 - PESO OPERACIONAL 9.100 KG - CUSTO C/ MAO-DE-OBRA NA OPERACAO NOTURNA</v>
          </cell>
          <cell r="C3460" t="str">
            <v>H</v>
          </cell>
          <cell r="D3460">
            <v>10.62</v>
          </cell>
        </row>
        <row r="3461">
          <cell r="A3461">
            <v>53861</v>
          </cell>
          <cell r="B3461" t="str">
            <v>PA CARREGADEIRA SOBRE RODAS 180 HP - CAPACIDADE DA CACAMBA. 2,5 A 3,3M3 - PESO OPERACIONAL 17.428 (VU=5ANOS) - MANUTENCAO</v>
          </cell>
          <cell r="C3461" t="str">
            <v>H</v>
          </cell>
          <cell r="D3461">
            <v>57</v>
          </cell>
        </row>
        <row r="3462">
          <cell r="A3462">
            <v>53862</v>
          </cell>
          <cell r="B3462" t="str">
            <v>ROLO COMPACTADOR VIBRATÓRIO DE UM CILINDRO AÇO LISO, POTÊNCIA 80HP, PESO OPERACIONAL 8,1T - CUSTO DA MÃO-DE-OBRA NA OPERAÇÃO DIURNA</v>
          </cell>
          <cell r="C3462" t="str">
            <v>H</v>
          </cell>
          <cell r="D3462">
            <v>20.65</v>
          </cell>
        </row>
        <row r="3463">
          <cell r="A3463">
            <v>53863</v>
          </cell>
          <cell r="B3463" t="str">
            <v>MARTELETE OU ROMPEDOR PNEUMÁTICO MANUAL 28KG, FREQUENCIA DE IMPACTO 1230/MINUTO - MANUTENÇÃO</v>
          </cell>
          <cell r="C3463" t="str">
            <v>H</v>
          </cell>
          <cell r="D3463">
            <v>2.06</v>
          </cell>
        </row>
        <row r="3464">
          <cell r="A3464">
            <v>53864</v>
          </cell>
          <cell r="B3464" t="str">
            <v>COMPRESSOR DE AR REBOCAVEL, DESCARGA LIVRE EFETIVA 180PCM, PRESSAO DETRABALHO 102 PSI, MOTOR A DIESEL 89CV - DEPRECIACAO E JUROS</v>
          </cell>
          <cell r="C3464" t="str">
            <v>H</v>
          </cell>
          <cell r="D3464">
            <v>11.86</v>
          </cell>
        </row>
        <row r="3465">
          <cell r="A3465">
            <v>53865</v>
          </cell>
          <cell r="B3465" t="str">
            <v>COMPRESSOR DE AR REBOCAVEL, DESCARGA LIVRE EFETIVA 180PCM, PRESSAO DETRABALHO 102 PSI, MOTOR A DIESEL 89CV - CUSTO HORARIO DE MATERIAIS NAOPERACAO</v>
          </cell>
          <cell r="C3465" t="str">
            <v>H</v>
          </cell>
          <cell r="D3465">
            <v>32.979999999999997</v>
          </cell>
        </row>
        <row r="3466">
          <cell r="A3466">
            <v>53866</v>
          </cell>
          <cell r="B3466" t="str">
            <v>BOMBA ELETRICA SUBMERSA MONOFASICA 3CV - MATERIAIS NA OPERACAO</v>
          </cell>
          <cell r="C3466" t="str">
            <v>H</v>
          </cell>
          <cell r="D3466">
            <v>1.04</v>
          </cell>
        </row>
        <row r="3467">
          <cell r="A3467">
            <v>53867</v>
          </cell>
          <cell r="B3467" t="str">
            <v>COMPACTADOR DE SOLOS COM PLACA VIBRATORIA, 46X51CM, 5HP, 156KG, DIESEL, IMPACTO DINAMICO 1700KG - MAO-DE-OBRA NOTURNA NA OPERACAO</v>
          </cell>
          <cell r="C3467" t="str">
            <v>H</v>
          </cell>
          <cell r="D3467">
            <v>8.23</v>
          </cell>
        </row>
        <row r="3468">
          <cell r="A3468">
            <v>53868</v>
          </cell>
          <cell r="B3468" t="str">
            <v>ROLO COMPACTADOR VIBRATÓRIO PÉ DE CARNEIRO, OPERADO POR CONTROLE REMOTO, POTÊNCIA 17HP, PESO OPERACIONAL 1,65T - CHI NOTURNO</v>
          </cell>
          <cell r="C3468" t="str">
            <v>CHI-N</v>
          </cell>
          <cell r="D3468">
            <v>5.66</v>
          </cell>
        </row>
        <row r="3469">
          <cell r="A3469">
            <v>53869</v>
          </cell>
          <cell r="B3469" t="str">
            <v>GRADE ARADORA COM 20 DISCOS DE 24 " SOBRE PNEUS - CHI NOTURNO</v>
          </cell>
          <cell r="C3469" t="str">
            <v>CHI-N</v>
          </cell>
          <cell r="D3469">
            <v>3.64</v>
          </cell>
        </row>
        <row r="3470">
          <cell r="A3470">
            <v>53879</v>
          </cell>
          <cell r="B3470" t="str">
            <v>CUSTOS C/MATERIAL NA OPERACAO-ROLO COMPACTADOR PNEUS MULLER AP-23AUTO-PROPELIDO 111HP PESO SEM/COM LASTRO 8/23T</v>
          </cell>
          <cell r="C3470" t="str">
            <v>H</v>
          </cell>
          <cell r="D3470">
            <v>45.75</v>
          </cell>
        </row>
        <row r="3471">
          <cell r="A3471">
            <v>53881</v>
          </cell>
          <cell r="B3471" t="str">
            <v>CAMINHAO BASCULANTE - 5,0 M3 - 170CV - 11,24T (VU=5ANOS) - MANUTENCAO</v>
          </cell>
          <cell r="C3471" t="str">
            <v>H</v>
          </cell>
          <cell r="D3471">
            <v>24.97</v>
          </cell>
        </row>
        <row r="3472">
          <cell r="A3472">
            <v>53882</v>
          </cell>
          <cell r="B3472" t="str">
            <v>CAMINHAO PIPA 6000L TOCO, 162CV - 7,5T (VU=6ANOS) (INCLUI TANQUE DE ACO PARA TRANSPORTE DE AGUA) - MANUTENCAO</v>
          </cell>
          <cell r="C3472" t="str">
            <v>H</v>
          </cell>
          <cell r="D3472">
            <v>6.26</v>
          </cell>
        </row>
        <row r="3473">
          <cell r="A3473">
            <v>55147</v>
          </cell>
          <cell r="B3473" t="str">
            <v>MAO-DE-OBRA NA OPERACAO-ROLO COMPACTADOR PNEUS MULLER AP-23 111HPAUTO-PROPELIDO PESO SEM/COM LASTRO 8/23T</v>
          </cell>
          <cell r="C3473" t="str">
            <v>H</v>
          </cell>
          <cell r="D3473">
            <v>24.68</v>
          </cell>
        </row>
        <row r="3474">
          <cell r="A3474">
            <v>55255</v>
          </cell>
          <cell r="B3474" t="str">
            <v>EXTRUSORA DE GUIAS E SARJETAS 14HP - CUSTOS COM MATERIAL NA OPERACAO DIURNA</v>
          </cell>
          <cell r="C3474" t="str">
            <v>H</v>
          </cell>
          <cell r="D3474">
            <v>4.63</v>
          </cell>
        </row>
        <row r="3475">
          <cell r="A3475">
            <v>55263</v>
          </cell>
          <cell r="B3475" t="str">
            <v>ROLO COMPACTADOR PNEUMATICO AUTO-PROPELIDO 111HP 8/23T - CUSTOS COMMATERIAL NA OPERACAO</v>
          </cell>
          <cell r="C3475" t="str">
            <v>H</v>
          </cell>
          <cell r="D3475">
            <v>45.75</v>
          </cell>
        </row>
        <row r="3476">
          <cell r="A3476">
            <v>55264</v>
          </cell>
          <cell r="B3476" t="str">
            <v>TRATOR DE PNEUS 110 A 126 HP - MAO-DE-OBRA NA OPERACAO NOTURNA</v>
          </cell>
          <cell r="C3476" t="str">
            <v>H</v>
          </cell>
          <cell r="D3476">
            <v>20.170000000000002</v>
          </cell>
        </row>
        <row r="3477">
          <cell r="A3477">
            <v>65695</v>
          </cell>
          <cell r="B3477" t="str">
            <v>ROLO COMPACTADOR PNEUMATICO AUTOPROPELIDO 111HP 11TON - CUSTOS COM MATERIAL NA OPERACAO DIURNA</v>
          </cell>
          <cell r="C3477" t="str">
            <v>H</v>
          </cell>
          <cell r="D3477">
            <v>45.75</v>
          </cell>
        </row>
        <row r="3478">
          <cell r="A3478">
            <v>67825</v>
          </cell>
          <cell r="B3478" t="str">
            <v>CAMINHAO BASCULANTE COM 4,0 M3, 8,5 T - 152 CV - CUSTOS COM MATERIALNA OPERACAO</v>
          </cell>
          <cell r="C3478" t="str">
            <v>H</v>
          </cell>
          <cell r="D3478">
            <v>56.06</v>
          </cell>
        </row>
        <row r="3479">
          <cell r="A3479">
            <v>67826</v>
          </cell>
          <cell r="B3479" t="str">
            <v>CAMINHAO BASCULANTE -4,0 M3 - 152CV - 8,5T (CHP)</v>
          </cell>
          <cell r="C3479" t="str">
            <v>CHP</v>
          </cell>
          <cell r="D3479">
            <v>104.16</v>
          </cell>
        </row>
        <row r="3480">
          <cell r="A3480">
            <v>67827</v>
          </cell>
          <cell r="B3480" t="str">
            <v>CAMINHAO TOCO BASCULANTE 152CV, 4M3, 8,5T (CHI)</v>
          </cell>
          <cell r="C3480" t="str">
            <v>CHI</v>
          </cell>
          <cell r="D3480">
            <v>30.71</v>
          </cell>
        </row>
        <row r="3481">
          <cell r="A3481">
            <v>73286</v>
          </cell>
          <cell r="B3481" t="str">
            <v>DEPRECIAO E JUROS-AQUECEDOR DE FLUIDO TERMICO C/CALDEIRA</v>
          </cell>
          <cell r="C3481" t="str">
            <v>H</v>
          </cell>
          <cell r="D3481">
            <v>5.22</v>
          </cell>
        </row>
        <row r="3482">
          <cell r="A3482">
            <v>73287</v>
          </cell>
          <cell r="B3482" t="str">
            <v>DEPRECIACAO/TANQUE ESTACIONARIO FERLEX TAA-SERPENTINA CAP. 30.000L</v>
          </cell>
          <cell r="C3482" t="str">
            <v>H</v>
          </cell>
          <cell r="D3482">
            <v>5.22</v>
          </cell>
        </row>
        <row r="3483">
          <cell r="A3483">
            <v>73288</v>
          </cell>
          <cell r="B3483" t="str">
            <v>CUSTOS C/MATERIAL NA OPERACAO/TANQUE ESTACIONARIO FERLEX TAA-SERPENT.CAP. 30.000L</v>
          </cell>
          <cell r="C3483" t="str">
            <v>H</v>
          </cell>
          <cell r="D3483">
            <v>392.12</v>
          </cell>
        </row>
        <row r="3484">
          <cell r="A3484">
            <v>73290</v>
          </cell>
          <cell r="B3484" t="str">
            <v>JUROS/TANQUE ESTACIONARIO FERLEX TAA-SERPENTINA CAP.30.000L</v>
          </cell>
          <cell r="C3484" t="str">
            <v>H</v>
          </cell>
          <cell r="D3484">
            <v>1.97</v>
          </cell>
        </row>
        <row r="3485">
          <cell r="A3485">
            <v>73291</v>
          </cell>
          <cell r="B3485" t="str">
            <v>MANUTENCAO-AQUECEDOR DE FLUIDO TERMICO C/CALDEIRA</v>
          </cell>
          <cell r="C3485" t="str">
            <v>H</v>
          </cell>
          <cell r="D3485">
            <v>2.4300000000000002</v>
          </cell>
        </row>
        <row r="3486">
          <cell r="A3486">
            <v>73292</v>
          </cell>
          <cell r="B3486" t="str">
            <v>MANUTENCAO/TANQUE ESTACIONARIO FERLEX TAA-SERPENTINA CAP. 30.000L</v>
          </cell>
          <cell r="C3486" t="str">
            <v>H</v>
          </cell>
          <cell r="D3486">
            <v>2.61</v>
          </cell>
        </row>
        <row r="3487">
          <cell r="A3487">
            <v>73293</v>
          </cell>
          <cell r="B3487" t="str">
            <v>CONCRETO DOSADO 15 MPA SOMENTE MATERIAIS INCL 5% PERDAS</v>
          </cell>
          <cell r="C3487" t="str">
            <v>M3</v>
          </cell>
          <cell r="D3487">
            <v>246.66</v>
          </cell>
        </row>
        <row r="3488">
          <cell r="A3488">
            <v>73294</v>
          </cell>
          <cell r="B3488" t="str">
            <v>BETONEIRA MOTOR GAS P/320L MIST SECA (CP) CARREG MEC E TAMBOR REVERSI-VEL - EXCL OPERADOR</v>
          </cell>
          <cell r="C3488" t="str">
            <v>H</v>
          </cell>
          <cell r="D3488">
            <v>8.1300000000000008</v>
          </cell>
        </row>
        <row r="3489">
          <cell r="A3489">
            <v>73295</v>
          </cell>
          <cell r="B3489" t="str">
            <v>BETONEIRA MOTOR GAS P/320L MIST SECA (CI) CARREG MEC E TAMBOR REVERSI-VEL - EXCL OPERADOR</v>
          </cell>
          <cell r="C3489" t="str">
            <v>H</v>
          </cell>
          <cell r="D3489">
            <v>1.2</v>
          </cell>
        </row>
        <row r="3490">
          <cell r="A3490">
            <v>73296</v>
          </cell>
          <cell r="B3490" t="str">
            <v>ALUGUEL ELEVADOR EQUIPADO P/TRANSP CONCR A 10M ALT-CP-S/OPERADOR COMGUINCHO DE 10CV 16M TORRE DESMONTAVEL CACAMBA AUTOMATICA DE 550L FUNILP/DESCARGA E SILO DE ESPERA DE 1000L</v>
          </cell>
          <cell r="C3490" t="str">
            <v>H</v>
          </cell>
          <cell r="D3490">
            <v>7.6</v>
          </cell>
        </row>
        <row r="3491">
          <cell r="A3491">
            <v>73297</v>
          </cell>
          <cell r="B3491" t="str">
            <v>CONCRETO DOSADO 10 MPA SOMENTE MATERIAIS INCL 5% PERDAS</v>
          </cell>
          <cell r="C3491" t="str">
            <v>M3</v>
          </cell>
          <cell r="D3491">
            <v>229.35</v>
          </cell>
        </row>
        <row r="3492">
          <cell r="A3492">
            <v>73298</v>
          </cell>
          <cell r="B3492" t="str">
            <v>VIBRADOR DE IMERSAO MOTOR ELETR 2CV (CP) TUBO DE 48X48 C/MANGOTEDE 5M COMP -EXCL OPERADOR</v>
          </cell>
          <cell r="C3492" t="str">
            <v>H</v>
          </cell>
          <cell r="D3492">
            <v>1.22</v>
          </cell>
        </row>
        <row r="3493">
          <cell r="A3493">
            <v>73299</v>
          </cell>
          <cell r="B3493" t="str">
            <v>VIBRADOR DE IMERSAO MOTOR ELETR 2CV (CI) TUBO 48X480MM C/MANGOTEDE 5M COMP - EXCL OPERADOR</v>
          </cell>
          <cell r="C3493" t="str">
            <v>H</v>
          </cell>
          <cell r="D3493">
            <v>0.75</v>
          </cell>
        </row>
        <row r="3494">
          <cell r="A3494">
            <v>73300</v>
          </cell>
          <cell r="B3494" t="str">
            <v>ALUGUEL ELEVADOR EQUIPADO P/TRANSP CONCR A 10M ALT-CI-S/OPERADOR COMGUINCHO DE 10CV 16M TORRE DESMONTAVEL CACAMBA AUTOMATICA DE 550L FUNILP/DESCARGA E SILO ESPERA DE 1000L</v>
          </cell>
          <cell r="C3494" t="str">
            <v>H</v>
          </cell>
          <cell r="D3494">
            <v>4.01</v>
          </cell>
        </row>
        <row r="3495">
          <cell r="A3495">
            <v>73301</v>
          </cell>
          <cell r="B3495" t="str">
            <v>ESCORAMENTO FORMAS ATE 3,30M</v>
          </cell>
          <cell r="C3495" t="str">
            <v>M3</v>
          </cell>
          <cell r="D3495">
            <v>5.36</v>
          </cell>
        </row>
        <row r="3496">
          <cell r="A3496">
            <v>73302</v>
          </cell>
          <cell r="B3496" t="str">
            <v>FORMA MADEIRA 1,4 VEZES PINHO 3A ESP=2,5CM P/PECAS CONCRETOARMADO INCL FORN MATERIAIS E DESMOLDAGEM EXCL ESCORAMENTO.</v>
          </cell>
          <cell r="C3496" t="str">
            <v>M2</v>
          </cell>
          <cell r="D3496">
            <v>35.54</v>
          </cell>
        </row>
        <row r="3497">
          <cell r="A3497">
            <v>73303</v>
          </cell>
          <cell r="B3497" t="str">
            <v>DEPRECIAO E JUROS - GRUPO GERADOR 150 KVA</v>
          </cell>
          <cell r="C3497" t="str">
            <v>H</v>
          </cell>
          <cell r="D3497">
            <v>3.83</v>
          </cell>
        </row>
        <row r="3498">
          <cell r="A3498">
            <v>73304</v>
          </cell>
          <cell r="B3498" t="str">
            <v>CUSTOS COMBUSTIVEL + MATERIAL DISTRIBUIDOR DE AGREGADO SPRE*</v>
          </cell>
          <cell r="C3498" t="str">
            <v>H</v>
          </cell>
          <cell r="D3498">
            <v>40.35</v>
          </cell>
        </row>
        <row r="3499">
          <cell r="A3499">
            <v>73305</v>
          </cell>
          <cell r="B3499" t="str">
            <v>DISTRIBUIDOR DE AGREGADOS AUTOPROPELIDO CAP 3 M3, A DIESEL, 6 CC, 140CV - JUROS</v>
          </cell>
          <cell r="C3499" t="str">
            <v>H</v>
          </cell>
          <cell r="D3499">
            <v>29.83</v>
          </cell>
        </row>
        <row r="3500">
          <cell r="A3500">
            <v>73306</v>
          </cell>
          <cell r="B3500" t="str">
            <v>ALUGUEL CAMINHAO BASCUL NO TOCO 5M3 MOTOR DIESEL 132CV (CP) C/MOTORISTA</v>
          </cell>
          <cell r="C3500" t="str">
            <v>H</v>
          </cell>
          <cell r="D3500">
            <v>75.17</v>
          </cell>
        </row>
        <row r="3501">
          <cell r="A3501">
            <v>73307</v>
          </cell>
          <cell r="B3501" t="str">
            <v>MANUTENCAO - GRUPO GERADOR 150 KVA</v>
          </cell>
          <cell r="C3501" t="str">
            <v>H</v>
          </cell>
          <cell r="D3501">
            <v>1.35</v>
          </cell>
        </row>
        <row r="3502">
          <cell r="A3502">
            <v>73308</v>
          </cell>
          <cell r="B3502" t="str">
            <v>DISTRIBUIDOR DE AGREGADOS AUTOPROPELIDO CAP 3 M3, A DIESEL, 6 CC, 140CV - DEPRECIACAO</v>
          </cell>
          <cell r="C3502" t="str">
            <v>H</v>
          </cell>
          <cell r="D3502">
            <v>79.010000000000005</v>
          </cell>
        </row>
        <row r="3503">
          <cell r="A3503">
            <v>73309</v>
          </cell>
          <cell r="B3503" t="str">
            <v>ROLO COMPACTADOR VIBRATORIO PE DE CARNEIRO PARA SOLOS, POTENCIA 80HP,PESO MÁXIMO OPERACIONAL 8,8T - DEPRECIACAO</v>
          </cell>
          <cell r="C3503" t="str">
            <v>H</v>
          </cell>
          <cell r="D3503">
            <v>17.41</v>
          </cell>
        </row>
        <row r="3504">
          <cell r="A3504">
            <v>73310</v>
          </cell>
          <cell r="B3504" t="str">
            <v>CUSTO HORARIO COM DEPRECIACAO E JUROS-RETRO-ESCAVADEIRA SOBRE RODAS -CASE 580 H - 74 HP</v>
          </cell>
          <cell r="C3504" t="str">
            <v>H</v>
          </cell>
          <cell r="D3504">
            <v>23.53</v>
          </cell>
        </row>
        <row r="3505">
          <cell r="A3505">
            <v>73311</v>
          </cell>
          <cell r="B3505" t="str">
            <v>CUSTOS C/MATERIAL OPERACAO - GRUPO GERADOR 150 KVA</v>
          </cell>
          <cell r="C3505" t="str">
            <v>H</v>
          </cell>
          <cell r="D3505">
            <v>74.2</v>
          </cell>
        </row>
        <row r="3506">
          <cell r="A3506">
            <v>73312</v>
          </cell>
          <cell r="B3506" t="str">
            <v>DISTRIBUIDOR DE AGREGADOS AUTOPROPELIDO CAP 3 M3, A DIESEL, 6 CC, 140CV - MANUTENCAO</v>
          </cell>
          <cell r="C3506" t="str">
            <v>H</v>
          </cell>
          <cell r="D3506">
            <v>39.5</v>
          </cell>
        </row>
        <row r="3507">
          <cell r="A3507">
            <v>73313</v>
          </cell>
          <cell r="B3507" t="str">
            <v>ROLO COMPACTADOR VIBRATORIO PE DE CARNEIRO PARA SOLOS, POTENCIA 80HP,PESO MÁXIMO OPERACIONAL 8,8T - JUROS</v>
          </cell>
          <cell r="C3507" t="str">
            <v>H</v>
          </cell>
          <cell r="D3507">
            <v>8.6999999999999993</v>
          </cell>
        </row>
        <row r="3508">
          <cell r="A3508">
            <v>73314</v>
          </cell>
          <cell r="B3508" t="str">
            <v>CUSTO HORARIO COM MAO-DE-OBRA NA OPERACAO DIURNA-RETRO-ESCAVADEIRA SO-BRE RODAS - CASE 580 H - 74 HP</v>
          </cell>
          <cell r="C3508" t="str">
            <v>H</v>
          </cell>
          <cell r="D3508">
            <v>16.809999999999999</v>
          </cell>
        </row>
        <row r="3509">
          <cell r="A3509">
            <v>73315</v>
          </cell>
          <cell r="B3509" t="str">
            <v>CUSTOS COMBUSTIVEL + MATERIAL NA OPERACAO DE ROLO VIBRATORIO TT SPV 84PE-DE-CARNEIRO</v>
          </cell>
          <cell r="C3509" t="str">
            <v>H</v>
          </cell>
          <cell r="D3509">
            <v>68.010000000000005</v>
          </cell>
        </row>
        <row r="3510">
          <cell r="A3510">
            <v>73316</v>
          </cell>
          <cell r="B3510" t="str">
            <v>CUSTO HORARIO COM MANUTENCAO-RETRO-ESCAVADEIRA SOBRE RODAS - CASE 580H - 74 HP</v>
          </cell>
          <cell r="C3510" t="str">
            <v>H</v>
          </cell>
          <cell r="D3510">
            <v>13.67</v>
          </cell>
        </row>
        <row r="3511">
          <cell r="A3511">
            <v>73317</v>
          </cell>
          <cell r="B3511" t="str">
            <v>CUSTO HORARIO COM MATERIAIS NA OPERACAO-RETRO-ESCAVADEIRA SOBRE RODAS- CASE 580 H - 74 HP</v>
          </cell>
          <cell r="C3511" t="str">
            <v>H</v>
          </cell>
          <cell r="D3511">
            <v>34.619999999999997</v>
          </cell>
        </row>
        <row r="3512">
          <cell r="A3512">
            <v>73318</v>
          </cell>
          <cell r="B3512" t="str">
            <v>TRATOR CARREGADEIRA E RETRO-ESCAVADEIRA DIESEL 75CV (CP) INCL OPERADOR-CAPAC CACAMBA 0,76M3</v>
          </cell>
          <cell r="C3512" t="str">
            <v>H</v>
          </cell>
          <cell r="D3512">
            <v>84.83</v>
          </cell>
        </row>
        <row r="3513">
          <cell r="A3513">
            <v>73319</v>
          </cell>
          <cell r="B3513" t="str">
            <v>CUSTO HORARIO COM DEPRECIACAO E JUROS - COMPRESSOR ATLAS COPCO - XA80170 PCM 80 HP</v>
          </cell>
          <cell r="C3513" t="str">
            <v>H</v>
          </cell>
          <cell r="D3513">
            <v>11.86</v>
          </cell>
        </row>
        <row r="3514">
          <cell r="A3514">
            <v>73320</v>
          </cell>
          <cell r="B3514" t="str">
            <v>TRATOR CARREGADEIRA E RETRO-ESCAVADEIRA DIESEL 75CV (CI) INCL OPERADOR-CAPAC CACAMBA 0,76M3</v>
          </cell>
          <cell r="C3514" t="str">
            <v>H</v>
          </cell>
          <cell r="D3514">
            <v>32.43</v>
          </cell>
        </row>
        <row r="3515">
          <cell r="A3515">
            <v>73321</v>
          </cell>
          <cell r="B3515" t="str">
            <v>GRUPO GERADOR TRANSPORTAVEL SOBRE RODAS 60/66KVA (CP) DIESEL 85CV(1.800RPM) - EXCL OPERADOR</v>
          </cell>
          <cell r="C3515" t="str">
            <v>H</v>
          </cell>
          <cell r="D3515">
            <v>42.6</v>
          </cell>
        </row>
        <row r="3516">
          <cell r="A3516">
            <v>73322</v>
          </cell>
          <cell r="B3516" t="str">
            <v>CUSTO HORARIO COM MATERIAIS NA OPERACAO - COMPRESSOR ATLAS COPCO - XA80 170 PCM 80 HP</v>
          </cell>
          <cell r="C3516" t="str">
            <v>H</v>
          </cell>
          <cell r="D3516">
            <v>32.979999999999997</v>
          </cell>
        </row>
        <row r="3517">
          <cell r="A3517">
            <v>73323</v>
          </cell>
          <cell r="B3517" t="str">
            <v>CUSTO HORARIO COM MANUTENCAO - COMPRESSOR ATLAS COPCO - XA80 170 PCM80 HP</v>
          </cell>
          <cell r="C3517" t="str">
            <v>H</v>
          </cell>
          <cell r="D3517">
            <v>2.41</v>
          </cell>
        </row>
        <row r="3518">
          <cell r="A3518">
            <v>73324</v>
          </cell>
          <cell r="B3518" t="str">
            <v>CARREGADOR FRONTAL RODAS DIESEL 100CV CAPAC RASA 1,30M3 (CP) INCLOPERADOR</v>
          </cell>
          <cell r="C3518" t="str">
            <v>H</v>
          </cell>
          <cell r="D3518">
            <v>103.54</v>
          </cell>
        </row>
        <row r="3519">
          <cell r="A3519">
            <v>73325</v>
          </cell>
          <cell r="B3519" t="str">
            <v>CUSTO HORARIO COM MAO-DE-OBRA NA OPERACAO DIURNA - COMPRESSOR ATLAS COPCO - XA80 170 PCM 80 HP</v>
          </cell>
          <cell r="C3519" t="str">
            <v>H</v>
          </cell>
          <cell r="D3519">
            <v>5.6</v>
          </cell>
        </row>
        <row r="3520">
          <cell r="A3520">
            <v>73326</v>
          </cell>
          <cell r="B3520" t="str">
            <v>ALUGUEL CAMINHAO BASCUL NO TOCO 5M3 MOTOR DIESEL 132CV (CI) C/MOTORISTA</v>
          </cell>
          <cell r="C3520" t="str">
            <v>H</v>
          </cell>
          <cell r="D3520">
            <v>24.92</v>
          </cell>
        </row>
        <row r="3521">
          <cell r="A3521">
            <v>73327</v>
          </cell>
          <cell r="B3521" t="str">
            <v>CUSTO HORARIO COM MAO-DE-OBRA NA OPERACAO DIURNA - MARTELETE OU ROMPE-DOR ATLAS COPCO - TEX 31</v>
          </cell>
          <cell r="C3521" t="str">
            <v>H</v>
          </cell>
          <cell r="D3521">
            <v>9.52</v>
          </cell>
        </row>
        <row r="3522">
          <cell r="A3522">
            <v>73328</v>
          </cell>
          <cell r="B3522" t="str">
            <v>ACO CA-50 B DIAM DE 5/8" A 1" ( MEDIA )</v>
          </cell>
          <cell r="C3522" t="str">
            <v>KG</v>
          </cell>
          <cell r="D3522">
            <v>3.62</v>
          </cell>
        </row>
        <row r="3523">
          <cell r="A3523">
            <v>73329</v>
          </cell>
          <cell r="B3523" t="str">
            <v>CUSTO HORARIO C/ DEPRECIACAO E JUROS - CAMINHAO CARROCERIA MERCEDESBENZ - 1418/48 184 HP</v>
          </cell>
          <cell r="C3523" t="str">
            <v>H</v>
          </cell>
          <cell r="D3523">
            <v>16.329999999999998</v>
          </cell>
        </row>
        <row r="3524">
          <cell r="A3524">
            <v>73330</v>
          </cell>
          <cell r="B3524" t="str">
            <v>CARREGADOR FRONTAL RODAS DIESEL 100CV CAPAC RASA 1,30M3 (CI) INCLOPERADOR</v>
          </cell>
          <cell r="C3524" t="str">
            <v>H</v>
          </cell>
          <cell r="D3524">
            <v>43.85</v>
          </cell>
        </row>
        <row r="3525">
          <cell r="A3525">
            <v>73331</v>
          </cell>
          <cell r="B3525" t="str">
            <v>VIBRADOR DE IMERSAO MOTOR GAS 3,5CV (CP) TUBO 48X480MM C/MANGOTEDE 5M COMP - EXCL OPERADOR</v>
          </cell>
          <cell r="C3525" t="str">
            <v>H</v>
          </cell>
          <cell r="D3525">
            <v>3.42</v>
          </cell>
        </row>
        <row r="3526">
          <cell r="A3526">
            <v>73332</v>
          </cell>
          <cell r="B3526" t="str">
            <v>CUSTO HORARIO COM MANUTENCAO - MARTELETE OU ROMPEDOR ATLAS COPCO - TEX31</v>
          </cell>
          <cell r="C3526" t="str">
            <v>H</v>
          </cell>
          <cell r="D3526">
            <v>2.06</v>
          </cell>
        </row>
        <row r="3527">
          <cell r="A3527">
            <v>73333</v>
          </cell>
          <cell r="B3527" t="str">
            <v>GRUPO GERADOR C/POTENCIA 1450W/110V C.A OU 12V C.C. (CI) GAS 3,4HP(3.600RPM) DE 4 TEMPOS REFRIGERACAO A AR - EXCL OPERADOR</v>
          </cell>
          <cell r="C3527" t="str">
            <v>H</v>
          </cell>
          <cell r="D3527">
            <v>0.69</v>
          </cell>
        </row>
        <row r="3528">
          <cell r="A3528">
            <v>73334</v>
          </cell>
          <cell r="B3528" t="str">
            <v>BETONEIRA DIESEL P/580L MIST SECA (CP) CARREG MEC E TAMBOR REVERSIVELEXCL OPERADOR</v>
          </cell>
          <cell r="C3528" t="str">
            <v>H</v>
          </cell>
          <cell r="D3528">
            <v>14.36</v>
          </cell>
        </row>
        <row r="3529">
          <cell r="A3529">
            <v>73335</v>
          </cell>
          <cell r="B3529" t="str">
            <v>CUSTO HORARIO C/ MANUTENCAO - CAMINHAO CARROCERIA MERCEDES BENZ -1418/48 184 HP</v>
          </cell>
          <cell r="C3529" t="str">
            <v>H</v>
          </cell>
          <cell r="D3529">
            <v>8.1199999999999992</v>
          </cell>
        </row>
        <row r="3530">
          <cell r="A3530">
            <v>73336</v>
          </cell>
          <cell r="B3530" t="str">
            <v>USINA MIST A FRIO CAPAC 50T/H (CP) INCL EQUIPE DE OPERACAO</v>
          </cell>
          <cell r="C3530" t="str">
            <v>H</v>
          </cell>
          <cell r="D3530">
            <v>213.87</v>
          </cell>
        </row>
        <row r="3531">
          <cell r="A3531">
            <v>73337</v>
          </cell>
          <cell r="B3531" t="str">
            <v>CUSTO HORARIO COM DEPRECIACAO E JUROS - MARTELETE OU ROMPEDOR ATLAS COPCO - TEX 31</v>
          </cell>
          <cell r="C3531" t="str">
            <v>H</v>
          </cell>
          <cell r="D3531">
            <v>1.56</v>
          </cell>
        </row>
        <row r="3532">
          <cell r="A3532">
            <v>73338</v>
          </cell>
          <cell r="B3532" t="str">
            <v>COMPRESSOR AR PORTATIL/REBOCAVEL DESC 170PCM DIESEL 40CV (CI) PRESSAODE TRABALHO DE 102PSI - EXCL OPERADOR</v>
          </cell>
          <cell r="C3532" t="str">
            <v>H</v>
          </cell>
          <cell r="D3532">
            <v>7.34</v>
          </cell>
        </row>
        <row r="3533">
          <cell r="A3533">
            <v>73339</v>
          </cell>
          <cell r="B3533" t="str">
            <v>TRATOR DE PNEUS MOTOR DIESEL 61CV (CI) INCL OPERADOR</v>
          </cell>
          <cell r="C3533" t="str">
            <v>H</v>
          </cell>
          <cell r="D3533">
            <v>16.52</v>
          </cell>
        </row>
        <row r="3534">
          <cell r="A3534">
            <v>73340</v>
          </cell>
          <cell r="B3534" t="str">
            <v>CUSTO HORARIO C/ MATERIAIS NA OPERACAO - CAMINHAO CARROCERIA MERCEDESBENZ - 1418/48 HP</v>
          </cell>
          <cell r="C3534" t="str">
            <v>H</v>
          </cell>
          <cell r="D3534">
            <v>75.84</v>
          </cell>
        </row>
        <row r="3535">
          <cell r="A3535">
            <v>73341</v>
          </cell>
          <cell r="B3535" t="str">
            <v>GUINDAUTO CAPAC 3,5T APROX 2M ALCANCE VERT 7M (CP) SOBRE CHASSIS DECAMINHAO (EXCL ESTE) EXCL OPERADOR</v>
          </cell>
          <cell r="C3535" t="str">
            <v>H</v>
          </cell>
          <cell r="D3535">
            <v>19.21</v>
          </cell>
        </row>
        <row r="3536">
          <cell r="A3536">
            <v>73342</v>
          </cell>
          <cell r="B3536" t="str">
            <v>CUSTO HORARIO C/ MAO-DE-OBRA NA OPERACAO DIURNA - CAMINHAO CARROCERIAMERCEDES BENZ - 1418/48 184 HP</v>
          </cell>
          <cell r="C3536" t="str">
            <v>H</v>
          </cell>
          <cell r="D3536">
            <v>6.64</v>
          </cell>
        </row>
        <row r="3537">
          <cell r="A3537">
            <v>73343</v>
          </cell>
          <cell r="B3537" t="str">
            <v>VIBRADOR DE IMERSAO MOTOR GAS 3,5CV TUBO DE 48X480MM (CI) C/MANGOTEDE 5M COMP -EXCL OPERADOR</v>
          </cell>
          <cell r="C3537" t="str">
            <v>H</v>
          </cell>
          <cell r="D3537">
            <v>0.7</v>
          </cell>
        </row>
        <row r="3538">
          <cell r="A3538">
            <v>73344</v>
          </cell>
          <cell r="B3538" t="str">
            <v>GRUPO GERADOR ESTACIONARIO C/ALTERNADOR 125/145KVA (CP) DIESEL 165CVEXCL OPERADOR</v>
          </cell>
          <cell r="C3538" t="str">
            <v>H</v>
          </cell>
          <cell r="D3538">
            <v>88.76</v>
          </cell>
        </row>
        <row r="3539">
          <cell r="A3539">
            <v>73345</v>
          </cell>
          <cell r="B3539" t="str">
            <v>ROLO COMPACTADOR TANDEM 5 A 10T DIESEL 58,5CV (CI) INCL OPERADOR</v>
          </cell>
          <cell r="C3539" t="str">
            <v>H</v>
          </cell>
          <cell r="D3539">
            <v>28.13</v>
          </cell>
        </row>
        <row r="3540">
          <cell r="A3540">
            <v>73347</v>
          </cell>
          <cell r="B3540" t="str">
            <v>CORTE ACO CA-50B OU CA 50-A DIAM 8,0 A 12,5MM</v>
          </cell>
          <cell r="C3540" t="str">
            <v>KG</v>
          </cell>
          <cell r="D3540">
            <v>1.67</v>
          </cell>
        </row>
        <row r="3541">
          <cell r="A3541">
            <v>73348</v>
          </cell>
          <cell r="B3541" t="str">
            <v>CUSTO HORARIO C/ DEPRECIACAO E JUROS - GUINDASTE AUTOPROPELIDO MADAL- MD 10 A 45 HP</v>
          </cell>
          <cell r="C3541" t="str">
            <v>H</v>
          </cell>
          <cell r="D3541">
            <v>29.82</v>
          </cell>
        </row>
        <row r="3542">
          <cell r="A3542">
            <v>73349</v>
          </cell>
          <cell r="B3542" t="str">
            <v>BARRA ACO CA-50B DIAM ACIMA 12,5MM</v>
          </cell>
          <cell r="C3542" t="str">
            <v>KG</v>
          </cell>
          <cell r="D3542">
            <v>4.18</v>
          </cell>
        </row>
        <row r="3543">
          <cell r="A3543">
            <v>73351</v>
          </cell>
          <cell r="B3543" t="str">
            <v>ALVENARIA TIJOLO FURADO 10X20X20CM, 1/2 VEZ, C/ ARGAMASSA DE CIM /SABRO, E JUNTAS DE 1,0CM</v>
          </cell>
          <cell r="C3543" t="str">
            <v>M2</v>
          </cell>
          <cell r="D3543">
            <v>26.89</v>
          </cell>
        </row>
        <row r="3544">
          <cell r="A3544">
            <v>73352</v>
          </cell>
          <cell r="B3544" t="str">
            <v>CUSTO HORARIO C/ DEPRECIACAO E JUROS - GUINCHO 8 T MUNCK - 640/18S/ CAMINHAO MERCEDES BENZ 1418/51 184 HP</v>
          </cell>
          <cell r="C3544" t="str">
            <v>H</v>
          </cell>
          <cell r="D3544">
            <v>7.17</v>
          </cell>
        </row>
        <row r="3545">
          <cell r="A3545">
            <v>73353</v>
          </cell>
          <cell r="B3545" t="str">
            <v>COMPACTADOR DE PNEUS AUTO-PROPULSOR DIESEL 76HP C/7 PNEUS-CI- PESO5,5/20T INCL OPERADOR</v>
          </cell>
          <cell r="C3545" t="str">
            <v>H</v>
          </cell>
          <cell r="D3545">
            <v>43.24</v>
          </cell>
        </row>
        <row r="3546">
          <cell r="A3546">
            <v>73354</v>
          </cell>
          <cell r="B3546" t="str">
            <v>MAQUINA DE JUNTAS GAS 8,25CV PART MANUAL (CI) INCL OPERADOR</v>
          </cell>
          <cell r="C3546" t="str">
            <v>H</v>
          </cell>
          <cell r="D3546">
            <v>9.5500000000000007</v>
          </cell>
        </row>
        <row r="3547">
          <cell r="A3547">
            <v>73355</v>
          </cell>
          <cell r="B3547" t="str">
            <v>ALUGUEL CAMINHAO CARROC FIXA TOCO 7,5T MOTOR DIESEL 132CV (CF) C/MOTORISTA</v>
          </cell>
          <cell r="C3547" t="str">
            <v>H</v>
          </cell>
          <cell r="D3547">
            <v>33.35</v>
          </cell>
        </row>
        <row r="3548">
          <cell r="A3548">
            <v>73356</v>
          </cell>
          <cell r="B3548" t="str">
            <v>BARRA ACO CA-50B DIAM 8,0 A 12,5MM</v>
          </cell>
          <cell r="C3548" t="str">
            <v>KG</v>
          </cell>
          <cell r="D3548">
            <v>4.3899999999999997</v>
          </cell>
        </row>
        <row r="3549">
          <cell r="A3549">
            <v>73357</v>
          </cell>
          <cell r="B3549" t="str">
            <v>ESCAV MANUAL VALA/CAVA MAT 1A CAT ATE 1,50M EXCL ESG/ESCOR(AREIA ARGILA OU PICARRA)</v>
          </cell>
          <cell r="C3549" t="str">
            <v>M3</v>
          </cell>
          <cell r="D3549">
            <v>24</v>
          </cell>
        </row>
        <row r="3550">
          <cell r="A3550">
            <v>73358</v>
          </cell>
          <cell r="B3550" t="str">
            <v>CONCRETO DOSADO 20 MPA SOMENTE MATERIAIS INCL 5% PERDAS.</v>
          </cell>
          <cell r="C3550" t="str">
            <v>M3</v>
          </cell>
          <cell r="D3550">
            <v>265.74</v>
          </cell>
        </row>
        <row r="3551">
          <cell r="A3551">
            <v>73359</v>
          </cell>
          <cell r="B3551" t="str">
            <v>CUSTO HORARIO C/ MANUTENCAO - GUINDASTE AUTOPROPELIDO MADAL -MD 10A 45 HP</v>
          </cell>
          <cell r="C3551" t="str">
            <v>H</v>
          </cell>
          <cell r="D3551">
            <v>17.48</v>
          </cell>
        </row>
        <row r="3552">
          <cell r="A3552">
            <v>73361</v>
          </cell>
          <cell r="B3552" t="str">
            <v>CONCRETO CICLOPICO C/CONC DOS RAC 10 MPA 30% PED DE MAO INCLTRANSP HORIZ C/CARRINHOS ATE 20M E COLOCACAO.</v>
          </cell>
          <cell r="C3552" t="str">
            <v>M3</v>
          </cell>
          <cell r="D3552">
            <v>275.5</v>
          </cell>
        </row>
        <row r="3553">
          <cell r="A3553">
            <v>73362</v>
          </cell>
          <cell r="B3553" t="str">
            <v>LANCAMENTO CONCRETO P/PECAS S/ARMAD PROD 7 M3/H INCL APENASTRANSP HORIZ C/CARRINHOS ATE 20M COLOCACAO ADENS E ACAB.</v>
          </cell>
          <cell r="C3553" t="str">
            <v>M3</v>
          </cell>
          <cell r="D3553">
            <v>30.07</v>
          </cell>
        </row>
        <row r="3554">
          <cell r="A3554">
            <v>73363</v>
          </cell>
          <cell r="B3554" t="str">
            <v>EMBOCO ARGAMASSA CIMENTO AREIA 1:2 E=1,5CM INCL CHAPISCO 1:3 E=9MM</v>
          </cell>
          <cell r="C3554" t="str">
            <v>M2</v>
          </cell>
          <cell r="D3554">
            <v>16.920000000000002</v>
          </cell>
        </row>
        <row r="3555">
          <cell r="A3555">
            <v>73364</v>
          </cell>
          <cell r="B3555" t="str">
            <v>TANQUE ESTACIONARIO FERLEX TAA-SERPENTINA CAP. 30.000L</v>
          </cell>
          <cell r="C3555" t="str">
            <v>CHP</v>
          </cell>
          <cell r="D3555">
            <v>401.92</v>
          </cell>
        </row>
        <row r="3556">
          <cell r="A3556">
            <v>73365</v>
          </cell>
          <cell r="B3556" t="str">
            <v>CUSTO HORARIO C/ MANUTENCAO - GUINCHO 8 T MUNCK - 640/18 S/ CAMINHAOMERCEDES BENZ 1418/51 184 HP</v>
          </cell>
          <cell r="C3556" t="str">
            <v>H</v>
          </cell>
          <cell r="D3556">
            <v>3.56</v>
          </cell>
        </row>
        <row r="3557">
          <cell r="A3557">
            <v>73366</v>
          </cell>
          <cell r="B3557" t="str">
            <v>ROLO VIBRATORIO LISO 7T AUTO-PROPULSOR DIESEL 76,5H (CI) INCL OPERADORLARG TOTAL 2,015M</v>
          </cell>
          <cell r="C3557" t="str">
            <v>H</v>
          </cell>
          <cell r="D3557">
            <v>34.9</v>
          </cell>
        </row>
        <row r="3558">
          <cell r="A3558">
            <v>73367</v>
          </cell>
          <cell r="B3558" t="str">
            <v>ROMPEDOR PNEUNATICO 32,6KG CONSUMO AR 38,8L (CI) S/OPERADOR PONTEIRAE MANGUEIRA - FREQUENCIA DE IMPACTOS 1110 IMP/MIN</v>
          </cell>
          <cell r="C3558" t="str">
            <v>H</v>
          </cell>
          <cell r="D3558">
            <v>1.93</v>
          </cell>
        </row>
        <row r="3559">
          <cell r="A3559">
            <v>73368</v>
          </cell>
          <cell r="B3559" t="str">
            <v>GUINDAUTO CAPAC 3,5T APROX 2M ALCANCE VERT 7M (CI) SOBRE CHASSI DECAMINHAO (EXCL ESTE) EXCL OPERADOR</v>
          </cell>
          <cell r="C3559" t="str">
            <v>H</v>
          </cell>
          <cell r="D3559">
            <v>16.989999999999998</v>
          </cell>
        </row>
        <row r="3560">
          <cell r="A3560">
            <v>73370</v>
          </cell>
          <cell r="B3560" t="str">
            <v>TRANSPORTE QQ NAT CAM BASCULANTE 30 KM/H 8.00 T EXCL DESPE-SA CARGA/DESC ESPERA DO CAMINHAO/SERVENTE/E OU EQUIP AUX.</v>
          </cell>
          <cell r="C3560" t="str">
            <v>T/KM</v>
          </cell>
          <cell r="D3560">
            <v>0.75</v>
          </cell>
        </row>
        <row r="3561">
          <cell r="A3561">
            <v>73371</v>
          </cell>
          <cell r="B3561" t="str">
            <v>ROLO COMPACTADOR TANDEM 5 A 10T DIESEL 58,5CV (CP) INCL OPERADOR</v>
          </cell>
          <cell r="C3561" t="str">
            <v>H</v>
          </cell>
          <cell r="D3561">
            <v>58.73</v>
          </cell>
        </row>
        <row r="3562">
          <cell r="A3562">
            <v>73372</v>
          </cell>
          <cell r="B3562" t="str">
            <v>PINHO DE TERCEIRA 1" X 12" E 1" X 9"</v>
          </cell>
          <cell r="C3562" t="str">
            <v>M2</v>
          </cell>
          <cell r="D3562">
            <v>17.02</v>
          </cell>
        </row>
        <row r="3563">
          <cell r="A3563">
            <v>73373</v>
          </cell>
          <cell r="B3563" t="str">
            <v>CUSTO HORARIO C/ MATERIAIS NA OPERACAO - GUINDASTE AUTOPROPELIDO MADAL- MD 10A 45 HP</v>
          </cell>
          <cell r="C3563" t="str">
            <v>H</v>
          </cell>
          <cell r="D3563">
            <v>18.55</v>
          </cell>
        </row>
        <row r="3564">
          <cell r="A3564">
            <v>73374</v>
          </cell>
          <cell r="B3564" t="str">
            <v>USINA PRE-MISTURADORA DE SOLOS CAPAC 350/600T/H (CF) INCL EQUIPEDE OPERACAO</v>
          </cell>
          <cell r="C3564" t="str">
            <v>H</v>
          </cell>
          <cell r="D3564">
            <v>179.38</v>
          </cell>
        </row>
        <row r="3565">
          <cell r="A3565">
            <v>73375</v>
          </cell>
          <cell r="B3565" t="str">
            <v>CORTE ACO CA-5AB OU CA 50-A DIAM ACIMA 12,5MM</v>
          </cell>
          <cell r="C3565" t="str">
            <v>KG</v>
          </cell>
          <cell r="D3565">
            <v>1.43</v>
          </cell>
        </row>
        <row r="3566">
          <cell r="A3566">
            <v>73376</v>
          </cell>
          <cell r="B3566" t="str">
            <v>CUSTO HORARIO C/ MAO-DE-OBRA NA OPERACAO DIURNA - GUINCHO 8 T MUNCK -640/18 S/ CAMINHAO MERCEDES BENZ 1418/51 184 HP</v>
          </cell>
          <cell r="C3566" t="str">
            <v>H</v>
          </cell>
          <cell r="D3566">
            <v>6.64</v>
          </cell>
        </row>
        <row r="3567">
          <cell r="A3567">
            <v>73377</v>
          </cell>
          <cell r="B3567" t="str">
            <v>VIBRO-ACABADORA ASF SOBRE ESTEIRA DIESEL 69CV (CI) C/EXTENSAO P/PAVI-MENTO - INCL OPERADOR E AUXILIAR</v>
          </cell>
          <cell r="C3567" t="str">
            <v>H</v>
          </cell>
          <cell r="D3567">
            <v>121.41</v>
          </cell>
        </row>
        <row r="3568">
          <cell r="A3568">
            <v>73378</v>
          </cell>
          <cell r="B3568" t="str">
            <v>ROMPEDOR PNEUMATICO 32,6KG CONSUMO AR 38,8L (CP) S/OPERADOR PONTEIRAE MANGUEIRA-FREQUENCIA DE IMPACTO DE 1110 IMP/MIN</v>
          </cell>
          <cell r="C3568" t="str">
            <v>H</v>
          </cell>
          <cell r="D3568">
            <v>2.67</v>
          </cell>
        </row>
        <row r="3569">
          <cell r="A3569">
            <v>73379</v>
          </cell>
          <cell r="B3569" t="str">
            <v>ESCAVADEIRA HIDR DIESEL 92CV CAPAC 0,78M3 (CP) INCL OPERADOR - COM3 BRACOS ARTICULADOS BRACO INTERMEDIARIO AJUSTAVEL EM 3 POSICOES</v>
          </cell>
          <cell r="C3569" t="str">
            <v>H</v>
          </cell>
          <cell r="D3569">
            <v>152.56</v>
          </cell>
        </row>
        <row r="3570">
          <cell r="A3570">
            <v>73380</v>
          </cell>
          <cell r="B3570" t="str">
            <v>VIBRO-ACABADORA ASF SOBRE ESTEIRA DIESEL 69CV (CP) C/EXTENSAO P/PAVI-MENTO - INCL OPERADOR E AUXILIAR</v>
          </cell>
          <cell r="C3570" t="str">
            <v>H</v>
          </cell>
          <cell r="D3570">
            <v>206.54</v>
          </cell>
        </row>
        <row r="3571">
          <cell r="A3571">
            <v>73381</v>
          </cell>
          <cell r="B3571" t="str">
            <v>CONCRETO DOSADO 25 MPA SOMENTE MATERIAIS INCL 5% PERDAS.</v>
          </cell>
          <cell r="C3571" t="str">
            <v>M3</v>
          </cell>
          <cell r="D3571">
            <v>281.41000000000003</v>
          </cell>
        </row>
        <row r="3572">
          <cell r="A3572">
            <v>73382</v>
          </cell>
          <cell r="B3572" t="str">
            <v>CUSTO HORARIO C/ MAO-DE-OBRA NA OPERACAO DIURNA - GUINDASTEAUTOPROPELIDO MADAL - MD 10A 45 HP</v>
          </cell>
          <cell r="C3572" t="str">
            <v>H</v>
          </cell>
          <cell r="D3572">
            <v>6.64</v>
          </cell>
        </row>
        <row r="3573">
          <cell r="A3573">
            <v>73383</v>
          </cell>
          <cell r="B3573" t="str">
            <v>CUSTO HORARIO C/ MATERIAIS NA OPERACAO - GUINCHO 8 T MUNCK - 640/18S/ CAMINHAO MERCEDES BENZ 1418/51 184 HP</v>
          </cell>
          <cell r="C3573" t="str">
            <v>H</v>
          </cell>
          <cell r="D3573">
            <v>70.069999999999993</v>
          </cell>
        </row>
        <row r="3574">
          <cell r="A3574">
            <v>73384</v>
          </cell>
          <cell r="B3574" t="str">
            <v>PREPARO DE CONCRETO COM MISTURA E AMASSAMENTO EM 2 BETONEIRAS 600L COMPRODUCAO DE 7M3/H EXCL MATERIAIS.</v>
          </cell>
          <cell r="C3574" t="str">
            <v>M3</v>
          </cell>
          <cell r="D3574">
            <v>24.39</v>
          </cell>
        </row>
        <row r="3575">
          <cell r="A3575">
            <v>73385</v>
          </cell>
          <cell r="B3575" t="str">
            <v>ESCAVADEIRA HIDR DIESEL 92CV CAPAC 0,78M3 (CI) INCL OPERADOR-COM3BRACOS ARTICULADOS AJUSTAVEIS EM 3 POSICOES</v>
          </cell>
          <cell r="C3575" t="str">
            <v>H</v>
          </cell>
          <cell r="D3575">
            <v>65.069999999999993</v>
          </cell>
        </row>
        <row r="3576">
          <cell r="A3576">
            <v>73386</v>
          </cell>
          <cell r="B3576" t="str">
            <v>ALUGUEL CAMINHAO BASCUL NO TOCO 4M3 DMOTOR DIESEL 85CV (CI) C/MOTORISTA</v>
          </cell>
          <cell r="C3576" t="str">
            <v>H</v>
          </cell>
          <cell r="D3576">
            <v>24.92</v>
          </cell>
        </row>
        <row r="3577">
          <cell r="A3577">
            <v>73387</v>
          </cell>
          <cell r="B3577" t="str">
            <v>GRUPO GERADOR C/POTENCIA 1450W/110V C.A OU 12V C.C. (CP) GAS 3,4HPREFRIGERADO A AR - EXCL OPERADOR</v>
          </cell>
          <cell r="C3577" t="str">
            <v>H</v>
          </cell>
          <cell r="D3577">
            <v>6.99</v>
          </cell>
        </row>
        <row r="3578">
          <cell r="A3578">
            <v>73388</v>
          </cell>
          <cell r="B3578" t="str">
            <v>COMPRESSOR AR PORTATIL/REBOCAVEL DESC 170PCM DIESEL 40CV (CP) PRESSAODE TRABALHO DE 102PSI - EXCL OPERADOR</v>
          </cell>
          <cell r="C3578" t="str">
            <v>H</v>
          </cell>
          <cell r="D3578">
            <v>44.98</v>
          </cell>
        </row>
        <row r="3579">
          <cell r="A3579">
            <v>73389</v>
          </cell>
          <cell r="B3579" t="str">
            <v>ESPALHADOR AGREG REBOCAVEL CAPAC RASA 1,3M3 PESO 860KG (CP) DIAM ROLO127MM (5") - EXCL OPERADOR</v>
          </cell>
          <cell r="C3579" t="str">
            <v>H</v>
          </cell>
          <cell r="D3579">
            <v>11.3</v>
          </cell>
        </row>
        <row r="3580">
          <cell r="A3580">
            <v>73390</v>
          </cell>
          <cell r="B3580" t="str">
            <v>COMPACTADOR DE PNEUS AUTO-PROPULSOR DIESEL 76HP C/7 PNEUS-CP -PESO5,5/20T INCL OPERADOR</v>
          </cell>
          <cell r="C3580" t="str">
            <v>H</v>
          </cell>
          <cell r="D3580">
            <v>86.48</v>
          </cell>
        </row>
        <row r="3581">
          <cell r="A3581">
            <v>73391</v>
          </cell>
          <cell r="B3581" t="str">
            <v>BARRA DE ACO CA-25 REDONDA DIAM DE 6,3 A 8,00MM (1/4 A 5/16) SEMSALIENCIA OU MOSSA</v>
          </cell>
          <cell r="C3581" t="str">
            <v>KG</v>
          </cell>
          <cell r="D3581">
            <v>4.32</v>
          </cell>
        </row>
        <row r="3582">
          <cell r="A3582">
            <v>73392</v>
          </cell>
          <cell r="B3582" t="str">
            <v>FORMA PLACAS MADEIRIT APROV 3 VEZES</v>
          </cell>
          <cell r="C3582" t="str">
            <v>M2</v>
          </cell>
          <cell r="D3582">
            <v>33.58</v>
          </cell>
        </row>
        <row r="3583">
          <cell r="A3583">
            <v>73393</v>
          </cell>
          <cell r="B3583" t="str">
            <v>CORTE ACO CA-25 DIAM 6,3 A 8,0MM</v>
          </cell>
          <cell r="C3583" t="str">
            <v>KG</v>
          </cell>
          <cell r="D3583">
            <v>1.59</v>
          </cell>
        </row>
        <row r="3584">
          <cell r="A3584">
            <v>73394</v>
          </cell>
          <cell r="B3584" t="str">
            <v>FORMA PLANA P/FUNDACAO E BALDRAME EM CHAPA RESINADA E=10 MM</v>
          </cell>
          <cell r="C3584" t="str">
            <v>M2</v>
          </cell>
          <cell r="D3584">
            <v>22.87</v>
          </cell>
        </row>
        <row r="3585">
          <cell r="A3585">
            <v>73395</v>
          </cell>
          <cell r="B3585" t="str">
            <v>GRUPO GERADOR 150 KVA- CHI</v>
          </cell>
          <cell r="C3585" t="str">
            <v>CHI</v>
          </cell>
          <cell r="D3585">
            <v>3.83</v>
          </cell>
        </row>
        <row r="3586">
          <cell r="A3586">
            <v>73396</v>
          </cell>
          <cell r="B3586" t="str">
            <v>DEGRAU DE FERRO FUNDIDO NUM 1 DE 3,0 KG</v>
          </cell>
          <cell r="C3586" t="str">
            <v>UN</v>
          </cell>
          <cell r="D3586">
            <v>32</v>
          </cell>
        </row>
        <row r="3587">
          <cell r="A3587">
            <v>73397</v>
          </cell>
          <cell r="B3587" t="str">
            <v>EMBOCO CIMENTO AREIA 1:4 ESP=1,5CM INCL CHAPISCO 1:3 E=9MM</v>
          </cell>
          <cell r="C3587" t="str">
            <v>M2</v>
          </cell>
          <cell r="D3587">
            <v>15.38</v>
          </cell>
        </row>
        <row r="3588">
          <cell r="A3588">
            <v>73398</v>
          </cell>
          <cell r="B3588" t="str">
            <v>BARRA ACO CA-25 DIAM MAIOR OU IGUAL 10MM</v>
          </cell>
          <cell r="C3588" t="str">
            <v>KG</v>
          </cell>
          <cell r="D3588">
            <v>3.83</v>
          </cell>
        </row>
        <row r="3589">
          <cell r="A3589">
            <v>73399</v>
          </cell>
          <cell r="B3589" t="str">
            <v>DEPRECIAO E JUROS - MAQUINA DE DEMARCAR FAIXAS AUTOPROP.</v>
          </cell>
          <cell r="C3589" t="str">
            <v>H</v>
          </cell>
          <cell r="D3589">
            <v>64.209999999999994</v>
          </cell>
        </row>
        <row r="3590">
          <cell r="A3590">
            <v>73400</v>
          </cell>
          <cell r="B3590" t="str">
            <v>TRATOR ESTEIRAS DIESEL APROX 200CV C/LAMINA 2500KG (CI) INCL OPERADOR</v>
          </cell>
          <cell r="C3590" t="str">
            <v>H</v>
          </cell>
          <cell r="D3590">
            <v>102.81</v>
          </cell>
        </row>
        <row r="3591">
          <cell r="A3591">
            <v>73401</v>
          </cell>
          <cell r="B3591" t="str">
            <v>COMPRESSOR AR PORTATIL/REBOCAVEL DESC 170PCM DIESEL 40CV (CF) PRESSAODE TRABALHO DE 102PSI - EXCL OPERADOR</v>
          </cell>
          <cell r="C3591" t="str">
            <v>H</v>
          </cell>
          <cell r="D3591">
            <v>11.49</v>
          </cell>
        </row>
        <row r="3592">
          <cell r="A3592">
            <v>73402</v>
          </cell>
          <cell r="B3592" t="str">
            <v>USINA PRE-MISTURADORA DE SOLOS CAPAC 350/600T/H (CP) INCL EQUIPEDE OPERACAO</v>
          </cell>
          <cell r="C3592" t="str">
            <v>H</v>
          </cell>
          <cell r="D3592">
            <v>243.18</v>
          </cell>
        </row>
        <row r="3593">
          <cell r="A3593">
            <v>73403</v>
          </cell>
          <cell r="B3593" t="str">
            <v>ALUGUEL CAMINHAO TANQUE 6000L DIESEL 132CV (CP) C/MOTORISTA</v>
          </cell>
          <cell r="C3593" t="str">
            <v>H</v>
          </cell>
          <cell r="D3593">
            <v>72.25</v>
          </cell>
        </row>
        <row r="3594">
          <cell r="A3594">
            <v>73404</v>
          </cell>
          <cell r="B3594" t="str">
            <v>FORMA MADEIRA 2 VEZES PINHO 3A ESP=2,5CM P/PECAS DE CONCRETOARMADO INCL FORN MATERIAIS E DESMOLDAGEM EXCL ESCORAMENTO.ARMADO INCL FORN MATERIAISE DESMOLDAGEM EXCL ESCORAMENTO.</v>
          </cell>
          <cell r="C3594" t="str">
            <v>M2</v>
          </cell>
          <cell r="D3594">
            <v>30.02</v>
          </cell>
        </row>
        <row r="3595">
          <cell r="A3595">
            <v>73405</v>
          </cell>
          <cell r="B3595" t="str">
            <v>CUSTO HORARIO PRODUTIVO DIURNO-RETRO-ESCAVADEIRA SOBRE RODAS - CASE580 H - 74 HP</v>
          </cell>
          <cell r="C3595" t="str">
            <v>CHP</v>
          </cell>
          <cell r="D3595">
            <v>88.64</v>
          </cell>
        </row>
        <row r="3596">
          <cell r="A3596">
            <v>73406</v>
          </cell>
          <cell r="B3596" t="str">
            <v>CONCRETO FCK= 15,0 MPA ( 1: 2,5:3) , INCLUIDO PREPARO MECANICO, LANÇAMENTO E ADENSAMENTO.</v>
          </cell>
          <cell r="C3596" t="str">
            <v>M3</v>
          </cell>
          <cell r="D3596">
            <v>352.83</v>
          </cell>
        </row>
        <row r="3597">
          <cell r="A3597">
            <v>73407</v>
          </cell>
          <cell r="B3597" t="str">
            <v>JUROS/CAMINHAO CARROCERIA FIXA FORD F-12000 - 142CV</v>
          </cell>
          <cell r="C3597" t="str">
            <v>H</v>
          </cell>
          <cell r="D3597">
            <v>5.03</v>
          </cell>
        </row>
        <row r="3598">
          <cell r="A3598">
            <v>73408</v>
          </cell>
          <cell r="B3598" t="str">
            <v>DISTRIBUIDOR DE AGREGADOS AUTOPROPELIDO, CAP 3 M3, A DIESEL, 6 CC, 140CV</v>
          </cell>
          <cell r="C3598" t="str">
            <v>CHP</v>
          </cell>
          <cell r="D3598">
            <v>197.12</v>
          </cell>
        </row>
        <row r="3599">
          <cell r="A3599">
            <v>73409</v>
          </cell>
          <cell r="B3599" t="str">
            <v>CARGA 200T/DIA 8H/DESC C/PA CARREG CAP 1.5M3/CAM BASC CAP 8TDIESEL INCL TEMPO ESPERA/MANOBRA/CARGA/DESC P/CAMINHAO/TEMPOESPERA/OPERACAO P/PA-CARREGADEIRA</v>
          </cell>
          <cell r="C3599" t="str">
            <v>T</v>
          </cell>
          <cell r="D3599">
            <v>3.38</v>
          </cell>
        </row>
        <row r="3600">
          <cell r="A3600">
            <v>73410</v>
          </cell>
          <cell r="B3600" t="str">
            <v>FORMA PLANA P/VIGA, PILAR E PAREDE EM CHAPA RESINADA E= 10 MM</v>
          </cell>
          <cell r="C3600" t="str">
            <v>M2</v>
          </cell>
          <cell r="D3600">
            <v>36.130000000000003</v>
          </cell>
        </row>
        <row r="3601">
          <cell r="A3601">
            <v>73411</v>
          </cell>
          <cell r="B3601" t="str">
            <v>CUSTOS C/MAO-DE-OBRA OPERACAO- MAQUINA DE DEMARCAR FAIXAS</v>
          </cell>
          <cell r="C3601" t="str">
            <v>H</v>
          </cell>
          <cell r="D3601">
            <v>7.43</v>
          </cell>
        </row>
        <row r="3602">
          <cell r="A3602">
            <v>73412</v>
          </cell>
          <cell r="B3602" t="str">
            <v>CUSTO HORARIO PRODUTIVO DIURNO - COMPRESSOR ATLAS COPCO - XA80 170 PCM80 HP</v>
          </cell>
          <cell r="C3602" t="str">
            <v>CHP</v>
          </cell>
          <cell r="D3602">
            <v>52.85</v>
          </cell>
        </row>
        <row r="3603">
          <cell r="A3603">
            <v>73413</v>
          </cell>
          <cell r="B3603" t="str">
            <v>ESCAVACAO MEC.VALA N ESCOR ATE 1,5M C/RETRO MAT 1A COM REDUTOR (PEDRAS/INST PREDIAIS/OUTROS REDUT PRODUT OU CAVAS FUNDACAO) - EXCL. ESGOTAMENTO</v>
          </cell>
          <cell r="C3603" t="str">
            <v>M3</v>
          </cell>
          <cell r="D3603">
            <v>11.74</v>
          </cell>
        </row>
        <row r="3604">
          <cell r="A3604">
            <v>73414</v>
          </cell>
          <cell r="B3604" t="str">
            <v>ROLO VIBRATORIO LISO 7T AUTO-PROPULSOR DIESEL 76,5H (CP) INCL OPERADORLARGURA TOTAL 2,015M</v>
          </cell>
          <cell r="C3604" t="str">
            <v>H</v>
          </cell>
          <cell r="D3604">
            <v>74.23</v>
          </cell>
        </row>
        <row r="3605">
          <cell r="A3605">
            <v>73415</v>
          </cell>
          <cell r="B3605" t="str">
            <v>PINTURA DE SUPERFICIE COM LATEX</v>
          </cell>
          <cell r="C3605" t="str">
            <v>M2</v>
          </cell>
          <cell r="D3605">
            <v>4.97</v>
          </cell>
        </row>
        <row r="3606">
          <cell r="A3606">
            <v>73416</v>
          </cell>
          <cell r="B3606" t="str">
            <v>CUSTOS C/MATERIAL NA OPERACAO/CAMINHAO CARROCERIA FIXA FORD F-12000 -142HP</v>
          </cell>
          <cell r="C3606" t="str">
            <v>H</v>
          </cell>
          <cell r="D3606">
            <v>58.53</v>
          </cell>
        </row>
        <row r="3607">
          <cell r="A3607">
            <v>73417</v>
          </cell>
          <cell r="B3607" t="str">
            <v>GRUPO GERADOR 150 KVA- CHP</v>
          </cell>
          <cell r="C3607" t="str">
            <v>CHP</v>
          </cell>
          <cell r="D3607">
            <v>79.38</v>
          </cell>
        </row>
        <row r="3608">
          <cell r="A3608">
            <v>73418</v>
          </cell>
          <cell r="B3608" t="str">
            <v>ALVENARIA P/CX ENTERR ATE 0,80M C/BL CONC 10X20X40CM C/ARGAMASSA 1:4CIMENTO E AREIA E CONCRETO 20MPA P/ENCHIMENTO DOS FUROS.</v>
          </cell>
          <cell r="C3608" t="str">
            <v>M2</v>
          </cell>
          <cell r="D3608">
            <v>41.51</v>
          </cell>
        </row>
        <row r="3609">
          <cell r="A3609">
            <v>73419</v>
          </cell>
          <cell r="B3609" t="str">
            <v>USINA P/MISTURA BETUM ALTA CLASSE A QUENTE CAPAC 60/90T/H-CP INCLEQUIPE DE OPERACAO</v>
          </cell>
          <cell r="C3609" t="str">
            <v>H</v>
          </cell>
          <cell r="D3609">
            <v>1198.73</v>
          </cell>
        </row>
        <row r="3610">
          <cell r="A3610">
            <v>73420</v>
          </cell>
          <cell r="B3610" t="str">
            <v>LANCAMENTO CONCRETO P/PECAS S/ARMAD PROD 2 M3/H INCL APENASTRANSP HORIZ C/CARRINHOS ATE 20M COLOCACAO ADENS E ACAB.</v>
          </cell>
          <cell r="C3610" t="str">
            <v>M3</v>
          </cell>
          <cell r="D3610">
            <v>30.46</v>
          </cell>
        </row>
        <row r="3611">
          <cell r="A3611">
            <v>73421</v>
          </cell>
          <cell r="B3611" t="str">
            <v>CUSTO HORARIO C/DEPRECIACAO E JUROS - MOTONIVELADORA CATERPILLAR 120 G125 HP</v>
          </cell>
          <cell r="C3611" t="str">
            <v>H</v>
          </cell>
          <cell r="D3611">
            <v>48.29</v>
          </cell>
        </row>
        <row r="3612">
          <cell r="A3612">
            <v>73422</v>
          </cell>
          <cell r="B3612" t="str">
            <v>FORMA MADEIRA 1 VEZ PINHO 3A ESP=2,5CM P/PECAS DE CONCRETOARMADO INCL FORN MATERIAIS E DESMOLDAGEM EXCL ESCORAMENTO.</v>
          </cell>
          <cell r="C3612" t="str">
            <v>M2</v>
          </cell>
          <cell r="D3612">
            <v>42.78</v>
          </cell>
        </row>
        <row r="3613">
          <cell r="A3613">
            <v>73423</v>
          </cell>
          <cell r="B3613" t="str">
            <v>ALVENARIA TIJOLO MACICO 7X10X20CM CIM/SB/AR 1:2:2 PROF=80A160CM 1 VEZP/CAIXAS ENTERRADAS</v>
          </cell>
          <cell r="C3613" t="str">
            <v>M2</v>
          </cell>
          <cell r="D3613">
            <v>106.48</v>
          </cell>
        </row>
        <row r="3614">
          <cell r="A3614">
            <v>73424</v>
          </cell>
          <cell r="B3614" t="str">
            <v>ESCAV MANUAL VALA/CAVA MAT 1A CAT 3 A 4,5M EXCL ESG/ESCOR</v>
          </cell>
          <cell r="C3614" t="str">
            <v>M3</v>
          </cell>
          <cell r="D3614">
            <v>41.14</v>
          </cell>
        </row>
        <row r="3615">
          <cell r="A3615">
            <v>73425</v>
          </cell>
          <cell r="B3615" t="str">
            <v>CUSTO HORARIO COM DEPRECIACAO E JUROS - TRATOR DE ESTEIRAS CATERPILLARD6D PS - 163 6A - 140 HP</v>
          </cell>
          <cell r="C3615" t="str">
            <v>H</v>
          </cell>
          <cell r="D3615">
            <v>69.14</v>
          </cell>
        </row>
        <row r="3616">
          <cell r="A3616">
            <v>73426</v>
          </cell>
          <cell r="B3616" t="str">
            <v>PERFURACAO MANUAL DIAMETRO 20 CM (5 TF)</v>
          </cell>
          <cell r="C3616" t="str">
            <v>M</v>
          </cell>
          <cell r="D3616">
            <v>36.36</v>
          </cell>
        </row>
        <row r="3617">
          <cell r="A3617">
            <v>73427</v>
          </cell>
          <cell r="B3617" t="str">
            <v>BOMBA C/MOTOR A GASOLINA AUTOESCORVANTE PARA AGUA SUJA - 3/4 HPDEPRECIACAO E JUROS</v>
          </cell>
          <cell r="C3617" t="str">
            <v>H</v>
          </cell>
          <cell r="D3617">
            <v>0.37</v>
          </cell>
        </row>
        <row r="3618">
          <cell r="A3618">
            <v>73428</v>
          </cell>
          <cell r="B3618" t="str">
            <v>CUSTO HORARIO PRODUTIVO DIURNO - MARTELETE OU ROMPEDOR ATLAS COPCO -TEX 31</v>
          </cell>
          <cell r="C3618" t="str">
            <v>CHP</v>
          </cell>
          <cell r="D3618">
            <v>13.14</v>
          </cell>
        </row>
        <row r="3619">
          <cell r="A3619">
            <v>73429</v>
          </cell>
          <cell r="B3619" t="str">
            <v>ALUGUEL CAMINHAO TANQUE 6.000L DIESEL 132CV (CI) C/MOTORISTA</v>
          </cell>
          <cell r="C3619" t="str">
            <v>H</v>
          </cell>
          <cell r="D3619">
            <v>23.44</v>
          </cell>
        </row>
        <row r="3620">
          <cell r="A3620">
            <v>73430</v>
          </cell>
          <cell r="B3620" t="str">
            <v>ESCAVACAO MEC. VALA N ESCOR MAT 1A C/RETRO ENTRE 1,5 E 3M C/ REDUTOR (PEDRAS/INST PREDIAIS/OUTROS REDUT.PRODUTIV OU CAVAS FUNDACAO ) - EXCL.ESGOTAMENTO.</v>
          </cell>
          <cell r="C3620" t="str">
            <v>M3</v>
          </cell>
          <cell r="D3620">
            <v>14.28</v>
          </cell>
        </row>
        <row r="3621">
          <cell r="A3621">
            <v>73431</v>
          </cell>
          <cell r="B3621" t="str">
            <v>PINHO TERCEIRA 2,5X10CM</v>
          </cell>
          <cell r="C3621" t="str">
            <v>M</v>
          </cell>
          <cell r="D3621">
            <v>1.75</v>
          </cell>
        </row>
        <row r="3622">
          <cell r="A3622">
            <v>73432</v>
          </cell>
          <cell r="B3622" t="str">
            <v>CHP - BETONEIRA CAPAC. 320 L, MOTOR DIESEL 6 HP, ALFA 320 OU SIMILAR</v>
          </cell>
          <cell r="C3622" t="str">
            <v>H</v>
          </cell>
          <cell r="D3622">
            <v>13.15</v>
          </cell>
        </row>
        <row r="3623">
          <cell r="A3623">
            <v>73433</v>
          </cell>
          <cell r="B3623" t="str">
            <v>DEPRECIACAO/CAMINHAO CARROCERIA FIXA FORD F-12000 CHASSI 194" - 142CV</v>
          </cell>
          <cell r="C3623" t="str">
            <v>H</v>
          </cell>
          <cell r="D3623">
            <v>13.31</v>
          </cell>
        </row>
        <row r="3624">
          <cell r="A3624">
            <v>73434</v>
          </cell>
          <cell r="B3624" t="str">
            <v>CUSTO HORARIO COM MANUTENCAO - TRATOR DE ESTEIRAS CATERPILLARD6D PS - 163 6A - 140 HP</v>
          </cell>
          <cell r="C3624" t="str">
            <v>H</v>
          </cell>
          <cell r="D3624">
            <v>39.020000000000003</v>
          </cell>
        </row>
        <row r="3625">
          <cell r="A3625">
            <v>73435</v>
          </cell>
          <cell r="B3625" t="str">
            <v>MANUTENCAO - MAQUINA DE DEMARCAR FAIXAS AUTOPROP.</v>
          </cell>
          <cell r="C3625" t="str">
            <v>H</v>
          </cell>
          <cell r="D3625">
            <v>44.01</v>
          </cell>
        </row>
        <row r="3626">
          <cell r="A3626">
            <v>73436</v>
          </cell>
          <cell r="B3626" t="str">
            <v>ROLO COMPACTADOR VIBRATORIO PE DE CARNEIRO PARA SOLOS, POTENCIA 80HP,PESO MÁXIMO OPERACIONAL 8,8T</v>
          </cell>
          <cell r="C3626" t="str">
            <v>CHP</v>
          </cell>
          <cell r="D3626">
            <v>134.47999999999999</v>
          </cell>
        </row>
        <row r="3627">
          <cell r="A3627">
            <v>73437</v>
          </cell>
          <cell r="B3627" t="str">
            <v>SERRA CIRCULAR MAKITA 5900B 7` 2,3HP - CHP</v>
          </cell>
          <cell r="C3627" t="str">
            <v>H</v>
          </cell>
          <cell r="D3627">
            <v>11.19</v>
          </cell>
        </row>
        <row r="3628">
          <cell r="A3628">
            <v>73438</v>
          </cell>
          <cell r="B3628" t="str">
            <v>ESCAVACAO MANUAL VALA/CAVA ENTRE 6,00 E 7,50M PROF EM MAT 1ACAT (AREIA ARGILA OU PICARRA) EXCL ESCORAMENTO E ESGOTAMENTO.</v>
          </cell>
          <cell r="C3628" t="str">
            <v>M3</v>
          </cell>
          <cell r="D3628">
            <v>68.569999999999993</v>
          </cell>
        </row>
        <row r="3629">
          <cell r="A3629">
            <v>73439</v>
          </cell>
          <cell r="B3629" t="str">
            <v>MOTO BOMBA SOBRE RODAS GAS DE 10,5CV A 3600RPM (CI) C/BOMBA CENTRIFUGAAUTO-ESCORVANTE DE ROTOR ABERTO BOCAIS DE 3" - EXCL OPERADOR</v>
          </cell>
          <cell r="C3629" t="str">
            <v>H</v>
          </cell>
          <cell r="D3629">
            <v>3.25</v>
          </cell>
        </row>
        <row r="3630">
          <cell r="A3630">
            <v>73440</v>
          </cell>
          <cell r="B3630" t="str">
            <v>USINA DOSADOR/MISTURADOR AGREG CONCR C/SILO CIM P/50T (CI) INCLMAO-DE-OBRA P/ALIMENTACAO E OPERACAO DA CENTRAL</v>
          </cell>
          <cell r="C3630" t="str">
            <v>H</v>
          </cell>
          <cell r="D3630">
            <v>108.12</v>
          </cell>
        </row>
        <row r="3631">
          <cell r="A3631">
            <v>73441</v>
          </cell>
          <cell r="B3631" t="str">
            <v>USINA DOSADORA/MIST AGREG CONCR C/SILO CIM P/50T (CP) INCL MAO-DE-OBRAP/ALIMENTACAO E OPER</v>
          </cell>
          <cell r="C3631" t="str">
            <v>H</v>
          </cell>
          <cell r="D3631">
            <v>150.41</v>
          </cell>
        </row>
        <row r="3632">
          <cell r="A3632">
            <v>73443</v>
          </cell>
          <cell r="B3632" t="str">
            <v>CUSTO HORARIO C/MANUTENCAO - MOTONIVELADORA CATERPILLAR 120 G - 125 HP</v>
          </cell>
          <cell r="C3632" t="str">
            <v>H</v>
          </cell>
          <cell r="D3632">
            <v>36.96</v>
          </cell>
        </row>
        <row r="3633">
          <cell r="A3633">
            <v>73444</v>
          </cell>
          <cell r="B3633" t="str">
            <v>PREPARO DE CONCRETO COM MISTURA E AMASSAMENTO EM 1 BETONEIRA 320L COMPRODUCAO DE 2M3/H, EXCLUSIVE MATERIAIS.</v>
          </cell>
          <cell r="C3633" t="str">
            <v>M3</v>
          </cell>
          <cell r="D3633">
            <v>34.92</v>
          </cell>
        </row>
        <row r="3634">
          <cell r="A3634">
            <v>73445</v>
          </cell>
          <cell r="B3634" t="str">
            <v>CAIACAO INT OU EXT SOBRE REVESTIMENTO LISO C/ADOCAO DE FIXADOR COMCOM DUAS DEMAOS</v>
          </cell>
          <cell r="C3634" t="str">
            <v>M2</v>
          </cell>
          <cell r="D3634">
            <v>3.67</v>
          </cell>
        </row>
        <row r="3635">
          <cell r="A3635">
            <v>73446</v>
          </cell>
          <cell r="B3635" t="str">
            <v>PINTURA DE SUPERFICIE C/TINTA GRAFITE</v>
          </cell>
          <cell r="C3635" t="str">
            <v>M2</v>
          </cell>
          <cell r="D3635">
            <v>9.51</v>
          </cell>
        </row>
        <row r="3636">
          <cell r="A3636">
            <v>73447</v>
          </cell>
          <cell r="B3636" t="str">
            <v>ESCAVACAO MANUAL DE VALAS EM TERRA COMPACTA, PROF. 2 M &lt; H &lt;= 3 M</v>
          </cell>
          <cell r="C3636" t="str">
            <v>M3</v>
          </cell>
          <cell r="D3636">
            <v>23.66</v>
          </cell>
        </row>
        <row r="3637">
          <cell r="A3637">
            <v>73448</v>
          </cell>
          <cell r="B3637" t="str">
            <v>BOMBA C/MOTOR A GASOLINA AUTOESCORVANTE PARA AGUA SUJA - 3/4 HPMANUTENCAO</v>
          </cell>
          <cell r="C3637" t="str">
            <v>H</v>
          </cell>
          <cell r="D3637">
            <v>0.15</v>
          </cell>
        </row>
        <row r="3638">
          <cell r="A3638">
            <v>73449</v>
          </cell>
          <cell r="B3638" t="str">
            <v>ARGAMASSA CIMENTO/AREIA 1:4 - PREPARO MANUAL - P</v>
          </cell>
          <cell r="C3638" t="str">
            <v>M3</v>
          </cell>
          <cell r="D3638">
            <v>283.04000000000002</v>
          </cell>
        </row>
        <row r="3639">
          <cell r="A3639">
            <v>73450</v>
          </cell>
          <cell r="B3639" t="str">
            <v>CUSTO HORARIO IMPRODUTIVO DIURNO - MARTELETE OU ROMPEDOR ATLAS COPCO -TEX 31</v>
          </cell>
          <cell r="C3639" t="str">
            <v>CHI</v>
          </cell>
          <cell r="D3639">
            <v>11.08</v>
          </cell>
        </row>
        <row r="3640">
          <cell r="A3640">
            <v>73451</v>
          </cell>
          <cell r="B3640" t="str">
            <v>TRATOR ESTEIRAS DIESEL APROX 200CV C/LAMINA 2500KG (CUSTO PRODUTIVO) INCL OPERADOR</v>
          </cell>
          <cell r="C3640" t="str">
            <v>H</v>
          </cell>
          <cell r="D3640">
            <v>254.81</v>
          </cell>
        </row>
        <row r="3641">
          <cell r="A3641">
            <v>73452</v>
          </cell>
          <cell r="B3641" t="str">
            <v>MOTONIVELADORA MOTOR DIESEL 125CV INCL OPERADOR (CP)</v>
          </cell>
          <cell r="C3641" t="str">
            <v>H</v>
          </cell>
          <cell r="D3641">
            <v>181.69</v>
          </cell>
        </row>
        <row r="3642">
          <cell r="A3642">
            <v>73453</v>
          </cell>
          <cell r="B3642" t="str">
            <v>TRATOR DE PNEUS MOTOR DIESEL 61CV INCL OPERADOR (CP)</v>
          </cell>
          <cell r="C3642" t="str">
            <v>H</v>
          </cell>
          <cell r="D3642">
            <v>45.84</v>
          </cell>
        </row>
        <row r="3643">
          <cell r="A3643">
            <v>73454</v>
          </cell>
          <cell r="B3643" t="str">
            <v>ALUGUEL CAMINHAO CARROC FIXA TOCO 7,5T MOTOR DIESEL 132CV(CP) C/MOTORISTA</v>
          </cell>
          <cell r="C3643" t="str">
            <v>H</v>
          </cell>
          <cell r="D3643">
            <v>76.959999999999994</v>
          </cell>
        </row>
        <row r="3644">
          <cell r="A3644">
            <v>73455</v>
          </cell>
          <cell r="B3644" t="str">
            <v>ARGAMASSA CIMENTO/AREIA 1:4 - PREPARO MECANICO</v>
          </cell>
          <cell r="C3644" t="str">
            <v>M3</v>
          </cell>
          <cell r="D3644">
            <v>256.81</v>
          </cell>
        </row>
        <row r="3645">
          <cell r="A3645">
            <v>73456</v>
          </cell>
          <cell r="B3645" t="str">
            <v>MANUTENCAO/CAMINHAO CARROCERIA FIXA FORD F-12000 - 142CV</v>
          </cell>
          <cell r="C3645" t="str">
            <v>H</v>
          </cell>
          <cell r="D3645">
            <v>10.66</v>
          </cell>
        </row>
        <row r="3646">
          <cell r="A3646">
            <v>73457</v>
          </cell>
          <cell r="B3646" t="str">
            <v>CUSTO HORARIO C/MATERIAIS NA OPERACAO - MOTONIVELADORA CATERPILLAR120G - 125 HP</v>
          </cell>
          <cell r="C3646" t="str">
            <v>H</v>
          </cell>
          <cell r="D3646">
            <v>57.71</v>
          </cell>
        </row>
        <row r="3647">
          <cell r="A3647">
            <v>73458</v>
          </cell>
          <cell r="B3647" t="str">
            <v>CUSTO HORARIO COM MATERIAIS NA OPERACAO - TRATOR DE ESTEIRASCATERPILLAR D6D PS - 163 6A - 140 HP</v>
          </cell>
          <cell r="C3647" t="str">
            <v>H</v>
          </cell>
          <cell r="D3647">
            <v>57.71</v>
          </cell>
        </row>
        <row r="3648">
          <cell r="A3648">
            <v>73459</v>
          </cell>
          <cell r="B3648" t="str">
            <v>CUSTOS C/MATERIAL OPERCAO -MAQUINA DE DEMARCAR FAIXAS AUTO</v>
          </cell>
          <cell r="C3648" t="str">
            <v>H</v>
          </cell>
          <cell r="D3648">
            <v>12.37</v>
          </cell>
        </row>
        <row r="3649">
          <cell r="A3649">
            <v>73460</v>
          </cell>
          <cell r="B3649" t="str">
            <v>MACARANDUBA APARELHADA 3" X 4.1/2"</v>
          </cell>
          <cell r="C3649" t="str">
            <v>M</v>
          </cell>
          <cell r="D3649">
            <v>15.66</v>
          </cell>
        </row>
        <row r="3650">
          <cell r="A3650">
            <v>73461</v>
          </cell>
          <cell r="B3650" t="str">
            <v>LANCAMENTO CONCRETO P/PECAS S/ARMAD PR 3.5 M3/H INCL APENASTRANSP HORIZ C/CARRINHOS ATE 20M COLOCACAO ADENS E ACAB.</v>
          </cell>
          <cell r="C3650" t="str">
            <v>M3</v>
          </cell>
          <cell r="D3650">
            <v>30.22</v>
          </cell>
        </row>
        <row r="3651">
          <cell r="A3651">
            <v>73462</v>
          </cell>
          <cell r="B3651" t="str">
            <v>LANCAMENTO CONCRETO P/PECAS S/ARMAD PROD 2 M3/H INCL TRANSP HORIZ C/CARRINHOS ATE 20M VERT C/TORRE ATE 10M GUINCHO COLOCACAO ADENS E ACAB.</v>
          </cell>
          <cell r="C3651" t="str">
            <v>M3</v>
          </cell>
          <cell r="D3651">
            <v>44.64</v>
          </cell>
        </row>
        <row r="3652">
          <cell r="A3652">
            <v>73463</v>
          </cell>
          <cell r="B3652" t="str">
            <v>MOTO BOMBA SOBRE RODAS GAS DE 10,5CV A 3600RPM (CP) C/BOMBA CENTRIFUGAAUTO-ESCORVANTE DE ROTOR ABERTO BOCAIS DE 3" - EXCL OPERADOR</v>
          </cell>
          <cell r="C3652" t="str">
            <v>H</v>
          </cell>
          <cell r="D3652">
            <v>17.03</v>
          </cell>
        </row>
        <row r="3653">
          <cell r="A3653">
            <v>73464</v>
          </cell>
          <cell r="B3653" t="str">
            <v>CHP MAQUINA PROJETORA DE CONCRETO</v>
          </cell>
          <cell r="C3653" t="str">
            <v>H</v>
          </cell>
          <cell r="D3653">
            <v>13.15</v>
          </cell>
        </row>
        <row r="3654">
          <cell r="A3654">
            <v>73465</v>
          </cell>
          <cell r="B3654" t="str">
            <v>PISO CIMENTADO E=1,5CM C/ARGAMASSA 1:3 CIMENTO AREIA ALISADO COLHERSOBRE BASE EXISTENTE.</v>
          </cell>
          <cell r="C3654" t="str">
            <v>M2</v>
          </cell>
          <cell r="D3654">
            <v>16.71</v>
          </cell>
        </row>
        <row r="3655">
          <cell r="A3655">
            <v>73466</v>
          </cell>
          <cell r="B3655" t="str">
            <v>ESCORAMENTO FORMAS 1,50 A 5,00M APROV 2 VEZES</v>
          </cell>
          <cell r="C3655" t="str">
            <v>M2</v>
          </cell>
          <cell r="D3655">
            <v>18.760000000000002</v>
          </cell>
        </row>
        <row r="3656">
          <cell r="A3656">
            <v>73467</v>
          </cell>
          <cell r="B3656" t="str">
            <v>CUSTO HORARIO PRODUTIVO DIURNO - CAMINHAO CARROCERIA MERCEDES BENZ -1418/48 184 HP</v>
          </cell>
          <cell r="C3656" t="str">
            <v>CHP</v>
          </cell>
          <cell r="D3656">
            <v>106.93</v>
          </cell>
        </row>
        <row r="3657">
          <cell r="A3657">
            <v>73468</v>
          </cell>
          <cell r="B3657" t="str">
            <v>ARGAMASSA CIMENTO/AREIA 1:3 - PREPARO MECANICO</v>
          </cell>
          <cell r="C3657" t="str">
            <v>M3</v>
          </cell>
          <cell r="D3657">
            <v>281.98</v>
          </cell>
        </row>
        <row r="3658">
          <cell r="A3658">
            <v>73469</v>
          </cell>
          <cell r="B3658" t="str">
            <v>BOMBA C/MOTOR A GASOLINA AUTOESCORVANTE PARA AGUA SUJA - 3/4 HPMATERIAIS - OPERACAO</v>
          </cell>
          <cell r="C3658" t="str">
            <v>H</v>
          </cell>
          <cell r="D3658">
            <v>3.33</v>
          </cell>
        </row>
        <row r="3659">
          <cell r="A3659">
            <v>73470</v>
          </cell>
          <cell r="B3659" t="str">
            <v>AREIA PENEIRADA - PREPARO MANUAL - P</v>
          </cell>
          <cell r="C3659" t="str">
            <v>M3</v>
          </cell>
          <cell r="D3659">
            <v>222.36</v>
          </cell>
        </row>
        <row r="3660">
          <cell r="A3660">
            <v>73471</v>
          </cell>
          <cell r="B3660" t="str">
            <v>ARGAMASSA CIMENTO/AREIA 1:3 - PREPARO MANUAL - P</v>
          </cell>
          <cell r="C3660" t="str">
            <v>M3</v>
          </cell>
          <cell r="D3660">
            <v>328.62</v>
          </cell>
        </row>
        <row r="3661">
          <cell r="A3661">
            <v>73472</v>
          </cell>
          <cell r="B3661" t="str">
            <v>CUSTO HORARIO IMPRODUTIVO DIURNO - COMPRESSOR ATLAS COPCO - XA80 170PCM 80 HP</v>
          </cell>
          <cell r="C3661" t="str">
            <v>CHI</v>
          </cell>
          <cell r="D3661">
            <v>17.46</v>
          </cell>
        </row>
        <row r="3662">
          <cell r="A3662">
            <v>73473</v>
          </cell>
          <cell r="B3662" t="str">
            <v>VASSOURA MEC REBOCAVEL LARG DE TRAB 2,44M (CI) EXCL OPERADOR</v>
          </cell>
          <cell r="C3662" t="str">
            <v>H</v>
          </cell>
          <cell r="D3662">
            <v>6.48</v>
          </cell>
        </row>
        <row r="3663">
          <cell r="A3663">
            <v>73474</v>
          </cell>
          <cell r="B3663" t="str">
            <v>ALUGUEL CAMINHAO CARROC FIXA TOCO 7,5T MOTOR DIESEL 132CV (CI) C/MOTORISTA</v>
          </cell>
          <cell r="C3663" t="str">
            <v>H</v>
          </cell>
          <cell r="D3663">
            <v>27.45</v>
          </cell>
        </row>
        <row r="3664">
          <cell r="A3664">
            <v>73475</v>
          </cell>
          <cell r="B3664" t="str">
            <v>TACO DE ALVENARIA (2,5X10X20)CM</v>
          </cell>
          <cell r="C3664" t="str">
            <v>UN</v>
          </cell>
          <cell r="D3664">
            <v>0.39</v>
          </cell>
        </row>
        <row r="3665">
          <cell r="A3665">
            <v>73476</v>
          </cell>
          <cell r="B3665" t="str">
            <v>MOTONIVELADORA MOTOR DIESEL 125CV INCL OPERADOR (CI)</v>
          </cell>
          <cell r="C3665" t="str">
            <v>H</v>
          </cell>
          <cell r="D3665">
            <v>80.099999999999994</v>
          </cell>
        </row>
        <row r="3666">
          <cell r="A3666">
            <v>73477</v>
          </cell>
          <cell r="B3666" t="str">
            <v>MAQUINA DE SOLDA A ARCO 375A DIESEL 33CV (CP) EXCL OPERADOR</v>
          </cell>
          <cell r="C3666" t="str">
            <v>H</v>
          </cell>
          <cell r="D3666">
            <v>33.21</v>
          </cell>
        </row>
        <row r="3667">
          <cell r="A3667">
            <v>73478</v>
          </cell>
          <cell r="B3667" t="str">
            <v>MAQUINA DE JUNTAS GAS 8,25CV PART MANUAL (CP) INCL OPERADOR</v>
          </cell>
          <cell r="C3667" t="str">
            <v>H</v>
          </cell>
          <cell r="D3667">
            <v>67.44</v>
          </cell>
        </row>
        <row r="3668">
          <cell r="A3668">
            <v>73479</v>
          </cell>
          <cell r="B3668" t="str">
            <v>DISTRIBUIDOR BETUME SOB PRESSAO GAS (CP) SOBRE CHASSIS CAMINHAO -INCL ESTE C/MOTORISTA</v>
          </cell>
          <cell r="C3668" t="str">
            <v>H</v>
          </cell>
          <cell r="D3668">
            <v>151.91999999999999</v>
          </cell>
        </row>
        <row r="3669">
          <cell r="A3669">
            <v>73480</v>
          </cell>
          <cell r="B3669" t="str">
            <v>CUSTO HORARIO PRODUTIVO - GUINDASTE MUNK 640/18 - 8T S/CAMINHAO MERCE-DES BENZ 1418/51 - 184 HP</v>
          </cell>
          <cell r="C3669" t="str">
            <v>H</v>
          </cell>
          <cell r="D3669">
            <v>94.25</v>
          </cell>
        </row>
        <row r="3670">
          <cell r="A3670">
            <v>73481</v>
          </cell>
          <cell r="B3670" t="str">
            <v>ESCAVACAO MANUAL DE VALAS EM TERRA COMPACTA, PROF. DE 0 M &lt; H &lt;= 1 M</v>
          </cell>
          <cell r="C3670" t="str">
            <v>M3</v>
          </cell>
          <cell r="D3670">
            <v>17.489999999999998</v>
          </cell>
        </row>
        <row r="3671">
          <cell r="A3671">
            <v>73482</v>
          </cell>
          <cell r="B3671" t="str">
            <v>ARGAMASSA DE CIMENTO E AREIA MEDIA NÃO PENEIRADA, NO TRACO 1:3 – PREPARO MANUAL</v>
          </cell>
          <cell r="C3671" t="str">
            <v>M3</v>
          </cell>
          <cell r="D3671">
            <v>315.22000000000003</v>
          </cell>
        </row>
        <row r="3672">
          <cell r="A3672">
            <v>73483</v>
          </cell>
          <cell r="B3672" t="str">
            <v>CUSTOS C/MAO-DE-OBRA NA OPERACAO/CAMINHAO CARROCERIA FIXA FORD F-12000- 142HP</v>
          </cell>
          <cell r="C3672" t="str">
            <v>H</v>
          </cell>
          <cell r="D3672">
            <v>8.43</v>
          </cell>
        </row>
        <row r="3673">
          <cell r="A3673">
            <v>73484</v>
          </cell>
          <cell r="B3673" t="str">
            <v>CUSTO HORARIO C/MAO-DE-OBRA NA OPERACAO - MOTONIVELADORA CATERPILLAR120G - 125 HP</v>
          </cell>
          <cell r="C3673" t="str">
            <v>H</v>
          </cell>
          <cell r="D3673">
            <v>6.88</v>
          </cell>
        </row>
        <row r="3674">
          <cell r="A3674">
            <v>73485</v>
          </cell>
          <cell r="B3674" t="str">
            <v>CUSTO HORARIO COM MAO-DE-OBRA NA OPERACAO DIURNA - TRATOR DE ESTEIRASCATERPILLAR D6D PS - 163 6A - 140 HP</v>
          </cell>
          <cell r="C3674" t="str">
            <v>H</v>
          </cell>
          <cell r="D3674">
            <v>7.34</v>
          </cell>
        </row>
        <row r="3675">
          <cell r="A3675">
            <v>73486</v>
          </cell>
          <cell r="B3675" t="str">
            <v>MARCO MADEIRA REGIONAL 1A 7X3,5CM - P</v>
          </cell>
          <cell r="C3675" t="str">
            <v>M</v>
          </cell>
          <cell r="D3675">
            <v>15.45</v>
          </cell>
        </row>
        <row r="3676">
          <cell r="A3676">
            <v>73487</v>
          </cell>
          <cell r="B3676" t="str">
            <v>SERRA CIRCULAR MAKITA 5900B 7` 2,3HP - CHI</v>
          </cell>
          <cell r="C3676" t="str">
            <v>H</v>
          </cell>
          <cell r="D3676">
            <v>8.18</v>
          </cell>
        </row>
        <row r="3677">
          <cell r="A3677">
            <v>73488</v>
          </cell>
          <cell r="B3677" t="str">
            <v>MACARANDUBA APARELHADA 3" X 6"</v>
          </cell>
          <cell r="C3677" t="str">
            <v>M</v>
          </cell>
          <cell r="D3677">
            <v>20.45</v>
          </cell>
        </row>
        <row r="3678">
          <cell r="A3678">
            <v>73489</v>
          </cell>
          <cell r="B3678" t="str">
            <v>MACARANDUBA APARELHADA DE 3" X 9"</v>
          </cell>
          <cell r="C3678" t="str">
            <v>M</v>
          </cell>
          <cell r="D3678">
            <v>31.34</v>
          </cell>
        </row>
        <row r="3679">
          <cell r="A3679">
            <v>73490</v>
          </cell>
          <cell r="B3679" t="str">
            <v>TUBO CA-1 CONCR ARMADO P/GALERIAS AGUAS PLUV DIAM=0,80M FORNEC MATCOM AREIA CIMENTO 1:4 - FORNECIMENTO E ASSENTAMENTO, INCLUSIVE TOPOGRAFO</v>
          </cell>
          <cell r="C3679" t="str">
            <v>M</v>
          </cell>
          <cell r="D3679">
            <v>192.66</v>
          </cell>
        </row>
        <row r="3680">
          <cell r="A3680">
            <v>73491</v>
          </cell>
          <cell r="B3680" t="str">
            <v>MAQUINA POLIDORA 4HP 12A 220V EXCL ESMERIL E OPERADOR (CP)</v>
          </cell>
          <cell r="C3680" t="str">
            <v>H</v>
          </cell>
          <cell r="D3680">
            <v>3.22</v>
          </cell>
        </row>
        <row r="3681">
          <cell r="A3681">
            <v>73492</v>
          </cell>
          <cell r="B3681" t="str">
            <v>EXTRUSORA DE GUIAS E SARJETAS S/FORMAS DIESEL 14CV (CP) EXCL OPERADOR</v>
          </cell>
          <cell r="C3681" t="str">
            <v>UN</v>
          </cell>
          <cell r="D3681">
            <v>10.58</v>
          </cell>
        </row>
        <row r="3682">
          <cell r="A3682">
            <v>73493</v>
          </cell>
          <cell r="B3682" t="str">
            <v>TEODOLITO CONVENCIONAL DE MICROMETRO C/LEITURA NUMERICA (CP) PRECISAODE 6S PARA LEVANTAMENTO DE TERRENOS DIVERSOS</v>
          </cell>
          <cell r="C3682" t="str">
            <v>H</v>
          </cell>
          <cell r="D3682">
            <v>2.2200000000000002</v>
          </cell>
        </row>
        <row r="3683">
          <cell r="A3683">
            <v>73495</v>
          </cell>
          <cell r="B3683" t="str">
            <v>TRATOR ESTEIRAS DIESEL APROX 335CV C/LAMINA 5000KG (CP) INCL OPERADOR</v>
          </cell>
          <cell r="C3683" t="str">
            <v>H</v>
          </cell>
          <cell r="D3683">
            <v>550.04999999999995</v>
          </cell>
        </row>
        <row r="3684">
          <cell r="A3684">
            <v>73496</v>
          </cell>
          <cell r="B3684" t="str">
            <v>SOCADOR PNEUMATICO 18,5KG CONSUMO AR 0,82M3/M (CP) INCL OPERADOR</v>
          </cell>
          <cell r="C3684" t="str">
            <v>H</v>
          </cell>
          <cell r="D3684">
            <v>3.52</v>
          </cell>
        </row>
        <row r="3685">
          <cell r="A3685">
            <v>73497</v>
          </cell>
          <cell r="B3685" t="str">
            <v>CHP - COMPRESSOR DE 760PCM, MOTOR DIESEL 269HP, ATLAS COPCO, MOD XA360SB, OU SIMILAR</v>
          </cell>
          <cell r="C3685" t="str">
            <v>H</v>
          </cell>
          <cell r="D3685">
            <v>128.76</v>
          </cell>
        </row>
        <row r="3686">
          <cell r="A3686">
            <v>73498</v>
          </cell>
          <cell r="B3686" t="str">
            <v>PREPARO DE CONCRETO C/MISTURA E AMASSAMENTO, CONDICOES ESPECIAIS, 1 BETONEIRA 320L PROD 1M3/H EXCL MATERIAIS.</v>
          </cell>
          <cell r="C3686" t="str">
            <v>M3</v>
          </cell>
          <cell r="D3686">
            <v>49.28</v>
          </cell>
        </row>
        <row r="3687">
          <cell r="A3687">
            <v>73499</v>
          </cell>
          <cell r="B3687" t="str">
            <v>VERGAS DE CONCRETO ARMADO PARA ALVENARIA COM APROVEITAMENTO DA MADEIRAPOR 10 VEZES</v>
          </cell>
          <cell r="C3687" t="str">
            <v>M3</v>
          </cell>
          <cell r="D3687">
            <v>991.34</v>
          </cell>
        </row>
        <row r="3688">
          <cell r="A3688">
            <v>73500</v>
          </cell>
          <cell r="B3688" t="str">
            <v>ESCAV MANUAL VALA/CAVA MAT 1A CAT 1,5 A 3M EXCL ESG/ESCOR(AREIA ARGILA OU PICARRA)</v>
          </cell>
          <cell r="C3688" t="str">
            <v>M3</v>
          </cell>
          <cell r="D3688">
            <v>30.86</v>
          </cell>
        </row>
        <row r="3689">
          <cell r="A3689">
            <v>73501</v>
          </cell>
          <cell r="B3689" t="str">
            <v>CUSTO HORARIO PRODUTIVO DIURNO - GUINCHO 8 T MUNCK - 640/18 S/CAMINHAO MERCEDES BENZ 1418/51 184 HP</v>
          </cell>
          <cell r="C3689" t="str">
            <v>CHP</v>
          </cell>
          <cell r="D3689">
            <v>87.45</v>
          </cell>
        </row>
        <row r="3690">
          <cell r="A3690">
            <v>73502</v>
          </cell>
          <cell r="B3690" t="str">
            <v>CUSTO HORARIO PRODUTIVO DIURNO - GUINDASTE AUTOPROPELIDO MADAL -MD 10A 45 HP</v>
          </cell>
          <cell r="C3690" t="str">
            <v>CHP</v>
          </cell>
          <cell r="D3690">
            <v>72.489999999999995</v>
          </cell>
        </row>
        <row r="3691">
          <cell r="A3691">
            <v>73503</v>
          </cell>
          <cell r="B3691" t="str">
            <v>TRANSPORTE DE TUBOS DE PVC DN 1000</v>
          </cell>
          <cell r="C3691" t="str">
            <v>M</v>
          </cell>
          <cell r="D3691">
            <v>3.93</v>
          </cell>
        </row>
        <row r="3692">
          <cell r="A3692">
            <v>73504</v>
          </cell>
          <cell r="B3692" t="str">
            <v>TRANSPORTE DE TUBOS DE PVC DN 900</v>
          </cell>
          <cell r="C3692" t="str">
            <v>M</v>
          </cell>
          <cell r="D3692">
            <v>3.32</v>
          </cell>
        </row>
        <row r="3693">
          <cell r="A3693">
            <v>73505</v>
          </cell>
          <cell r="B3693" t="str">
            <v>TRANSPORTE DE TUBOS DE PVC DN 800</v>
          </cell>
          <cell r="C3693" t="str">
            <v>M</v>
          </cell>
          <cell r="D3693">
            <v>2.75</v>
          </cell>
        </row>
        <row r="3694">
          <cell r="A3694">
            <v>73506</v>
          </cell>
          <cell r="B3694" t="str">
            <v>TRANSPORTE DE TUBOS DE PVC DN 700</v>
          </cell>
          <cell r="C3694" t="str">
            <v>M</v>
          </cell>
          <cell r="D3694">
            <v>2.23</v>
          </cell>
        </row>
        <row r="3695">
          <cell r="A3695">
            <v>73507</v>
          </cell>
          <cell r="B3695" t="str">
            <v>TRANSPORTE DE TUBOS DE PVC DN 600</v>
          </cell>
          <cell r="C3695" t="str">
            <v>M</v>
          </cell>
          <cell r="D3695">
            <v>1.74</v>
          </cell>
        </row>
        <row r="3696">
          <cell r="A3696">
            <v>73508</v>
          </cell>
          <cell r="B3696" t="str">
            <v>TRANSPORTE DE TUBOS DE PVC DN 500</v>
          </cell>
          <cell r="C3696" t="str">
            <v>M</v>
          </cell>
          <cell r="D3696">
            <v>1.33</v>
          </cell>
        </row>
        <row r="3697">
          <cell r="A3697">
            <v>73509</v>
          </cell>
          <cell r="B3697" t="str">
            <v>TRANSPORTE DE TUBOS DE PVC DN 400</v>
          </cell>
          <cell r="C3697" t="str">
            <v>M</v>
          </cell>
          <cell r="D3697">
            <v>0.97</v>
          </cell>
        </row>
        <row r="3698">
          <cell r="A3698">
            <v>73510</v>
          </cell>
          <cell r="B3698" t="str">
            <v>TRANSPORTE DE TUBOS DE FERRO DUTIL DN 1200</v>
          </cell>
          <cell r="C3698" t="str">
            <v>M</v>
          </cell>
          <cell r="D3698">
            <v>10.130000000000001</v>
          </cell>
        </row>
        <row r="3699">
          <cell r="A3699">
            <v>73511</v>
          </cell>
          <cell r="B3699" t="str">
            <v>TRANSPORTE DE TUBOS DE FERRO DUTIL DN 1100</v>
          </cell>
          <cell r="C3699" t="str">
            <v>M</v>
          </cell>
          <cell r="D3699">
            <v>8.74</v>
          </cell>
        </row>
        <row r="3700">
          <cell r="A3700">
            <v>73512</v>
          </cell>
          <cell r="B3700" t="str">
            <v>TRANSPORTE DE TUBOS DE FERRO DUTIL DN 1000</v>
          </cell>
          <cell r="C3700" t="str">
            <v>M</v>
          </cell>
          <cell r="D3700">
            <v>7.58</v>
          </cell>
        </row>
        <row r="3701">
          <cell r="A3701">
            <v>73513</v>
          </cell>
          <cell r="B3701" t="str">
            <v>TRANSPORTE DE TUBOS DE FERRO DUTIL DN 900</v>
          </cell>
          <cell r="C3701" t="str">
            <v>M</v>
          </cell>
          <cell r="D3701">
            <v>6.39</v>
          </cell>
        </row>
        <row r="3702">
          <cell r="A3702">
            <v>73514</v>
          </cell>
          <cell r="B3702" t="str">
            <v>TRANSPORTE DE TUBOS DE FERRO DUTIL DN 800</v>
          </cell>
          <cell r="C3702" t="str">
            <v>M</v>
          </cell>
          <cell r="D3702">
            <v>5.3</v>
          </cell>
        </row>
        <row r="3703">
          <cell r="A3703">
            <v>73515</v>
          </cell>
          <cell r="B3703" t="str">
            <v>TRANSPORTE DE TUBOS DE FERRO DUTIL DN 700</v>
          </cell>
          <cell r="C3703" t="str">
            <v>M</v>
          </cell>
          <cell r="D3703">
            <v>4.29</v>
          </cell>
        </row>
        <row r="3704">
          <cell r="A3704">
            <v>73516</v>
          </cell>
          <cell r="B3704" t="str">
            <v>TRANSPORTE DE TUBOS DE FERRO DUTIL DN 600</v>
          </cell>
          <cell r="C3704" t="str">
            <v>M</v>
          </cell>
          <cell r="D3704">
            <v>3.38</v>
          </cell>
        </row>
        <row r="3705">
          <cell r="A3705">
            <v>73517</v>
          </cell>
          <cell r="B3705" t="str">
            <v>TRANSPORTE DE TUBOS DE FERRO DUTIL DN 500</v>
          </cell>
          <cell r="C3705" t="str">
            <v>M</v>
          </cell>
          <cell r="D3705">
            <v>2.56</v>
          </cell>
        </row>
        <row r="3706">
          <cell r="A3706">
            <v>73518</v>
          </cell>
          <cell r="B3706" t="str">
            <v>TRANSPORTE DE TUBOS DE FERRO DUTIL DN 450</v>
          </cell>
          <cell r="C3706" t="str">
            <v>M</v>
          </cell>
          <cell r="D3706">
            <v>2.2200000000000002</v>
          </cell>
        </row>
        <row r="3707">
          <cell r="A3707">
            <v>73519</v>
          </cell>
          <cell r="B3707" t="str">
            <v>TRANSPORTE DE TUBOS DE FERRO DUTIL DN 400</v>
          </cell>
          <cell r="C3707" t="str">
            <v>M</v>
          </cell>
          <cell r="D3707">
            <v>1.86</v>
          </cell>
        </row>
        <row r="3708">
          <cell r="A3708">
            <v>73520</v>
          </cell>
          <cell r="B3708" t="str">
            <v>TRANSPORTE DE TUBOS DE FERRO DUTIL DN 350</v>
          </cell>
          <cell r="C3708" t="str">
            <v>M</v>
          </cell>
          <cell r="D3708">
            <v>1.56</v>
          </cell>
        </row>
        <row r="3709">
          <cell r="A3709">
            <v>73521</v>
          </cell>
          <cell r="B3709" t="str">
            <v>TRANSPORTE DE TUBOS DE FERRO DUTIL DN 300</v>
          </cell>
          <cell r="C3709" t="str">
            <v>M</v>
          </cell>
          <cell r="D3709">
            <v>1.26</v>
          </cell>
        </row>
        <row r="3710">
          <cell r="A3710">
            <v>73522</v>
          </cell>
          <cell r="B3710" t="str">
            <v>TRANSPORTE DE TUBOS DE FERRO DUTIL DN 250</v>
          </cell>
          <cell r="C3710" t="str">
            <v>M</v>
          </cell>
          <cell r="D3710">
            <v>0.99</v>
          </cell>
        </row>
        <row r="3711">
          <cell r="A3711">
            <v>73523</v>
          </cell>
          <cell r="B3711" t="str">
            <v>TRANSPORTE DE TUBOS DE FERRO DUTIL DN 200</v>
          </cell>
          <cell r="C3711" t="str">
            <v>M</v>
          </cell>
          <cell r="D3711">
            <v>0.75</v>
          </cell>
        </row>
        <row r="3712">
          <cell r="A3712">
            <v>73524</v>
          </cell>
          <cell r="B3712" t="str">
            <v>TRANSPORTE DE TUBOS DE FERRO DUTIL DN 150</v>
          </cell>
          <cell r="C3712" t="str">
            <v>M</v>
          </cell>
          <cell r="D3712">
            <v>0.59</v>
          </cell>
        </row>
        <row r="3713">
          <cell r="A3713">
            <v>73525</v>
          </cell>
          <cell r="B3713" t="str">
            <v>CORTE ACO CA-60 DIAM 6,4 A 8,0MM</v>
          </cell>
          <cell r="C3713" t="str">
            <v>KG</v>
          </cell>
          <cell r="D3713">
            <v>1.9</v>
          </cell>
        </row>
        <row r="3714">
          <cell r="A3714">
            <v>73526</v>
          </cell>
          <cell r="B3714" t="str">
            <v>ARGAMASSA TRACO 1:7 (CIMENTO E AREIA), PREPARO MANUAL</v>
          </cell>
          <cell r="C3714" t="str">
            <v>M3</v>
          </cell>
          <cell r="D3714">
            <v>214.04</v>
          </cell>
        </row>
        <row r="3715">
          <cell r="A3715">
            <v>73527</v>
          </cell>
          <cell r="B3715" t="str">
            <v>ARGAMASSA TRACO 1:2 (CIMENTO E AREIA), PREPARO MANUAL</v>
          </cell>
          <cell r="C3715" t="str">
            <v>M3</v>
          </cell>
          <cell r="D3715">
            <v>398.78</v>
          </cell>
        </row>
        <row r="3716">
          <cell r="A3716">
            <v>73528</v>
          </cell>
          <cell r="B3716" t="str">
            <v>LANCAMENTO CONCRETO P/PECAS ARMADAS PROD 2 M3/H INCL TRANSPHORIZ C/CARRINHOS ATE 20M VERT C/TORRE ATE 10M GUINCHO COLOCACAO ADENS E ACAB.</v>
          </cell>
          <cell r="C3716" t="str">
            <v>M3</v>
          </cell>
          <cell r="D3716">
            <v>49.18</v>
          </cell>
        </row>
        <row r="3717">
          <cell r="A3717">
            <v>73529</v>
          </cell>
          <cell r="B3717" t="str">
            <v>INSTALACAO DE AQUECIMENTO E ARMAZENAMENTO DE ASFALTO (CP) EM 2 TANQUESDE 30000L CADA - INCL OPERADOR</v>
          </cell>
          <cell r="C3717" t="str">
            <v>H</v>
          </cell>
          <cell r="D3717">
            <v>50.29</v>
          </cell>
        </row>
        <row r="3718">
          <cell r="A3718">
            <v>73530</v>
          </cell>
          <cell r="B3718" t="str">
            <v>VASSOURA MEC REBOCAVEL LARG DE TRAB 2,44M (CP) EXCL OPERADOR</v>
          </cell>
          <cell r="C3718" t="str">
            <v>H</v>
          </cell>
          <cell r="D3718">
            <v>8.8000000000000007</v>
          </cell>
        </row>
        <row r="3719">
          <cell r="A3719">
            <v>73531</v>
          </cell>
          <cell r="B3719" t="str">
            <v>ALUGUEL CAMINHAO BASCUL NO TOCO 4M3 MOTOR DIESEL 85CV (CP) C/MOTORISTA</v>
          </cell>
          <cell r="C3719" t="str">
            <v>H</v>
          </cell>
          <cell r="D3719">
            <v>68.569999999999993</v>
          </cell>
        </row>
        <row r="3720">
          <cell r="A3720">
            <v>73532</v>
          </cell>
          <cell r="B3720" t="str">
            <v>CUSTO HORARIO PRODUTIVO - TALHA MANUAL</v>
          </cell>
          <cell r="C3720" t="str">
            <v>CHP</v>
          </cell>
          <cell r="D3720">
            <v>0.37</v>
          </cell>
        </row>
        <row r="3721">
          <cell r="A3721">
            <v>73533</v>
          </cell>
          <cell r="B3721" t="str">
            <v>CONCRETO P/CAMADAS PREPARATORIAS 180KG/M3 CIMENTO SOMENTE MATERIAISINCL 5% PERDAS.</v>
          </cell>
          <cell r="C3721" t="str">
            <v>M3</v>
          </cell>
          <cell r="D3721">
            <v>201.52</v>
          </cell>
        </row>
        <row r="3722">
          <cell r="A3722">
            <v>73534</v>
          </cell>
          <cell r="B3722" t="str">
            <v>CUSTO HORARIO IMPRODUTIVO DIURNO-RETRO-ESCAVADEIRA SOBRE RODAS - CASE580 H - 74 HP</v>
          </cell>
          <cell r="C3722" t="str">
            <v>CHI</v>
          </cell>
          <cell r="D3722">
            <v>40.340000000000003</v>
          </cell>
        </row>
        <row r="3723">
          <cell r="A3723">
            <v>73535</v>
          </cell>
          <cell r="B3723" t="str">
            <v>CHP - CAMINHAO C/GUINCHO 6T, MOTOR DIESEL 136HP, M. BENZ MOD L1214,MUNCK MOD, M 640/18, OU SIMILAR</v>
          </cell>
          <cell r="C3723" t="str">
            <v>H</v>
          </cell>
          <cell r="D3723">
            <v>117</v>
          </cell>
        </row>
        <row r="3724">
          <cell r="A3724">
            <v>73536</v>
          </cell>
          <cell r="B3724" t="str">
            <v>BOMBA C/MOTOR A GASOLINA AUTOESCORVANTE PARA AGUA SUJA - 3/4HPCHP DIURNA</v>
          </cell>
          <cell r="C3724" t="str">
            <v>CHP</v>
          </cell>
          <cell r="D3724">
            <v>3.85</v>
          </cell>
        </row>
        <row r="3725">
          <cell r="A3725">
            <v>73537</v>
          </cell>
          <cell r="B3725" t="str">
            <v>ESCAV MANUAL VALA/CAVA MAT 1A CAT 4,5 A 6M EXCL ESG/ESCOR(AREIA ARGILA OU PICARRA)</v>
          </cell>
          <cell r="C3725" t="str">
            <v>M3</v>
          </cell>
          <cell r="D3725">
            <v>54.86</v>
          </cell>
        </row>
        <row r="3726">
          <cell r="A3726">
            <v>73538</v>
          </cell>
          <cell r="B3726" t="str">
            <v>MAQUINA DE DEMARCAR FAIXAS AUTOPROP. - CHP</v>
          </cell>
          <cell r="C3726" t="str">
            <v>CHP</v>
          </cell>
          <cell r="D3726">
            <v>128.01</v>
          </cell>
        </row>
        <row r="3727">
          <cell r="A3727">
            <v>73539</v>
          </cell>
          <cell r="B3727" t="str">
            <v>DOBRADICA LATAO CROMADO 3X3" C/ANEL - P</v>
          </cell>
          <cell r="C3727" t="str">
            <v>UN</v>
          </cell>
          <cell r="D3727">
            <v>13.43</v>
          </cell>
        </row>
        <row r="3728">
          <cell r="A3728">
            <v>73540</v>
          </cell>
          <cell r="B3728" t="str">
            <v>COLOCACAO CUBA LOUCA/ACO INOX EXCLUSIVE CUBA/COMPLEMENTO - P</v>
          </cell>
          <cell r="C3728" t="str">
            <v>UN</v>
          </cell>
          <cell r="D3728">
            <v>16.88</v>
          </cell>
        </row>
        <row r="3729">
          <cell r="A3729">
            <v>73541</v>
          </cell>
          <cell r="B3729" t="str">
            <v>COLOCACAO BANCA MARMORE/GRANITO/ACO INOX EXCLUSIVE BANCA - P</v>
          </cell>
          <cell r="C3729" t="str">
            <v>M</v>
          </cell>
          <cell r="D3729">
            <v>33.200000000000003</v>
          </cell>
        </row>
        <row r="3730">
          <cell r="A3730">
            <v>73542</v>
          </cell>
          <cell r="B3730" t="str">
            <v>BUCHA/ARRUELA ALUMINIO 3/4" - P</v>
          </cell>
          <cell r="C3730" t="str">
            <v>CJ</v>
          </cell>
          <cell r="D3730">
            <v>0.93</v>
          </cell>
        </row>
        <row r="3731">
          <cell r="A3731">
            <v>73543</v>
          </cell>
          <cell r="B3731" t="str">
            <v>BUCHA/ARRUELA ALUMINIO 1/2" - P</v>
          </cell>
          <cell r="C3731" t="str">
            <v>CJ</v>
          </cell>
          <cell r="D3731">
            <v>0.78</v>
          </cell>
        </row>
        <row r="3732">
          <cell r="A3732">
            <v>73544</v>
          </cell>
          <cell r="B3732" t="str">
            <v>ARGAMASSA CIMENTO/CAL HIDRATADA/AREIA PENEIRADA 1:3:10 - PREPARO MANUAL - P</v>
          </cell>
          <cell r="C3732" t="str">
            <v>M3</v>
          </cell>
          <cell r="D3732">
            <v>484.16</v>
          </cell>
        </row>
        <row r="3733">
          <cell r="A3733">
            <v>73545</v>
          </cell>
          <cell r="B3733" t="str">
            <v>ARGAMASSA TRACO 1:2:9 (CIMENTO, CAL E AREIA), PREPARO MANUAL</v>
          </cell>
          <cell r="C3733" t="str">
            <v>M3</v>
          </cell>
          <cell r="D3733">
            <v>253.76</v>
          </cell>
        </row>
        <row r="3734">
          <cell r="A3734">
            <v>73546</v>
          </cell>
          <cell r="B3734" t="str">
            <v>ARGAMASSA TRACO 1:2:8 (CIMENTO, CAL E AREIA SEM PENEIRAR), PREPARO MANUAL</v>
          </cell>
          <cell r="C3734" t="str">
            <v>M3</v>
          </cell>
          <cell r="D3734">
            <v>269.95</v>
          </cell>
        </row>
        <row r="3735">
          <cell r="A3735">
            <v>73547</v>
          </cell>
          <cell r="B3735" t="str">
            <v>ARGAMASSA TRACO 1:2:6 (CIMENTO, CAL E AREIA SEM PENEIRAR), PREPARO MANUAL</v>
          </cell>
          <cell r="C3735" t="str">
            <v>M3</v>
          </cell>
          <cell r="D3735">
            <v>319.33</v>
          </cell>
        </row>
        <row r="3736">
          <cell r="A3736">
            <v>73548</v>
          </cell>
          <cell r="B3736" t="str">
            <v>ARGAMASSA TRACO 1:3 (CIMENTO E AREIA), PREPARO MANUAL, INCLUSO ADITIVOIMPERMEABILIZANTE</v>
          </cell>
          <cell r="C3736" t="str">
            <v>M3</v>
          </cell>
          <cell r="D3736">
            <v>386.4</v>
          </cell>
        </row>
        <row r="3737">
          <cell r="A3737">
            <v>73549</v>
          </cell>
          <cell r="B3737" t="str">
            <v>ARGAMASSA TRACO 1:4 (CIMENTO E AREIA), PREPARO MANUAL, INCLUSO ADITIVOIMPERMEABILIZANTE</v>
          </cell>
          <cell r="C3737" t="str">
            <v>M3</v>
          </cell>
          <cell r="D3737">
            <v>389.64</v>
          </cell>
        </row>
        <row r="3738">
          <cell r="A3738">
            <v>73550</v>
          </cell>
          <cell r="B3738" t="str">
            <v>ARGAMASSA TRACO 1:1:6 (CIMENTO, CAL E AREIA SEM PENEIRAR), PREPARO MANUAL</v>
          </cell>
          <cell r="C3738" t="str">
            <v>M3</v>
          </cell>
          <cell r="D3738">
            <v>274.56</v>
          </cell>
        </row>
        <row r="3739">
          <cell r="A3739">
            <v>73551</v>
          </cell>
          <cell r="B3739" t="str">
            <v>ARGAMASSA TRACO 1:4 (CIMENTO E PEDRISCO), PREPARO MANUAL</v>
          </cell>
          <cell r="C3739" t="str">
            <v>M3</v>
          </cell>
          <cell r="D3739">
            <v>309.14</v>
          </cell>
        </row>
        <row r="3740">
          <cell r="A3740">
            <v>73552</v>
          </cell>
          <cell r="B3740" t="str">
            <v>ARGAMASSA TRACO 1:6 (CIMENTO E AREIA), PREPARO MANUAL</v>
          </cell>
          <cell r="C3740" t="str">
            <v>M3</v>
          </cell>
          <cell r="D3740">
            <v>229.42</v>
          </cell>
        </row>
        <row r="3741">
          <cell r="A3741">
            <v>73553</v>
          </cell>
          <cell r="B3741" t="str">
            <v>MAQUINA DE PINTAR FAIXA CONSMAQ FX24 14HP - CHP</v>
          </cell>
          <cell r="C3741" t="str">
            <v>H</v>
          </cell>
          <cell r="D3741">
            <v>183.49</v>
          </cell>
        </row>
        <row r="3742">
          <cell r="A3742">
            <v>73554</v>
          </cell>
          <cell r="B3742" t="str">
            <v>MACARANDUBA APARELHADA 3" X 3"</v>
          </cell>
          <cell r="C3742" t="str">
            <v>M</v>
          </cell>
          <cell r="D3742">
            <v>10.220000000000001</v>
          </cell>
        </row>
        <row r="3743">
          <cell r="A3743">
            <v>73555</v>
          </cell>
          <cell r="B3743" t="str">
            <v>TACO DE CANELA 2,5X10X10CM</v>
          </cell>
          <cell r="C3743" t="str">
            <v>UN</v>
          </cell>
          <cell r="D3743">
            <v>0.19</v>
          </cell>
        </row>
        <row r="3744">
          <cell r="A3744">
            <v>73556</v>
          </cell>
          <cell r="B3744" t="str">
            <v>ACO CA50 B DIAM DE 1/4" E 1/2" (MEDIA)</v>
          </cell>
          <cell r="C3744" t="str">
            <v>KG</v>
          </cell>
          <cell r="D3744">
            <v>3.69</v>
          </cell>
        </row>
        <row r="3745">
          <cell r="A3745">
            <v>73557</v>
          </cell>
          <cell r="B3745" t="str">
            <v>MAQUINA POLIDORA 4HP 12AMP 220V EXCL ESMERIL E OPERADOR (CI)</v>
          </cell>
          <cell r="C3745" t="str">
            <v>H</v>
          </cell>
          <cell r="D3745">
            <v>1.0900000000000001</v>
          </cell>
        </row>
        <row r="3746">
          <cell r="A3746">
            <v>73558</v>
          </cell>
          <cell r="B3746" t="str">
            <v>EXTRUSORA DE GUIAS E SARJETAS S/FORMAS DIESEL 14CV (CI) EXCL OPERADOR</v>
          </cell>
          <cell r="C3746" t="str">
            <v>H</v>
          </cell>
          <cell r="D3746">
            <v>3.63</v>
          </cell>
        </row>
        <row r="3747">
          <cell r="A3747">
            <v>73559</v>
          </cell>
          <cell r="B3747" t="str">
            <v>USINA PRE-MISTURADORA DE SOLOS CAPAC 350/600T/H (CI) INCL EQUIPEDE OPERACAO</v>
          </cell>
          <cell r="C3747" t="str">
            <v>H</v>
          </cell>
          <cell r="D3747">
            <v>150.66</v>
          </cell>
        </row>
        <row r="3748">
          <cell r="A3748">
            <v>73560</v>
          </cell>
          <cell r="B3748" t="str">
            <v>SOCADOR PNEUMATICO 18.5KG CONSUMO AR 0,82M3/M (CI) INCL OPERADOR</v>
          </cell>
          <cell r="C3748" t="str">
            <v>H</v>
          </cell>
          <cell r="D3748">
            <v>2.72</v>
          </cell>
        </row>
        <row r="3749">
          <cell r="A3749">
            <v>73561</v>
          </cell>
          <cell r="B3749" t="str">
            <v>POSTE CONCRETO CIRCULAR 11,0M - 600KG</v>
          </cell>
          <cell r="C3749" t="str">
            <v>UN</v>
          </cell>
          <cell r="D3749">
            <v>1097.3399999999999</v>
          </cell>
        </row>
        <row r="3750">
          <cell r="A3750">
            <v>73562</v>
          </cell>
          <cell r="B3750" t="str">
            <v>NIVEL WILD-NA-Z</v>
          </cell>
          <cell r="C3750" t="str">
            <v>H</v>
          </cell>
          <cell r="D3750">
            <v>0.73</v>
          </cell>
        </row>
        <row r="3751">
          <cell r="A3751">
            <v>73563</v>
          </cell>
          <cell r="B3751" t="str">
            <v>TRATOR ESTEIRAS DIESEL APROX 335CV C/LAMINA 5000KG (CI) INCL OPERADOR</v>
          </cell>
          <cell r="C3751" t="str">
            <v>H</v>
          </cell>
          <cell r="D3751">
            <v>238.11</v>
          </cell>
        </row>
        <row r="3752">
          <cell r="A3752">
            <v>73564</v>
          </cell>
          <cell r="B3752" t="str">
            <v>CORTE REMOCAO DO PAVIMENTO APICOAMENTO LAJE FORMAS E CONCRETAGEM BER-COS FCK=25MPA-24H UTILIZANDO GRAUTH</v>
          </cell>
          <cell r="C3752" t="str">
            <v>M</v>
          </cell>
          <cell r="D3752">
            <v>256.08999999999997</v>
          </cell>
        </row>
        <row r="3753">
          <cell r="A3753">
            <v>73565</v>
          </cell>
          <cell r="B3753" t="str">
            <v>LANCAMENTO CONCRETO P/PECAS ARMADAS PROD 2 M3/H INCL APENASTRANSP HORIZ C/CARRINHOS ATE 20M COLOCACAO ADENS E ACAB.</v>
          </cell>
          <cell r="C3753" t="str">
            <v>M3</v>
          </cell>
          <cell r="D3753">
            <v>30.6</v>
          </cell>
        </row>
        <row r="3754">
          <cell r="A3754">
            <v>73566</v>
          </cell>
          <cell r="B3754" t="str">
            <v>ESCAV.MEC (ESCAV HIDR)VALA ESCOR PROF=4,5 A 6M MAT 1A CAT EXCL ESGOTAMENTO E ESCORAMENTO.</v>
          </cell>
          <cell r="C3754" t="str">
            <v>M3</v>
          </cell>
          <cell r="D3754">
            <v>11.75</v>
          </cell>
        </row>
        <row r="3755">
          <cell r="A3755">
            <v>73567</v>
          </cell>
          <cell r="B3755" t="str">
            <v>ESCAV.MEC (ESCAV HIDR)VALA ESCOR PROF=3 A 4,5M MAT 1A CAT EXCLESGOTAMENTO E ESCORAMENTO.</v>
          </cell>
          <cell r="C3755" t="str">
            <v>M3</v>
          </cell>
          <cell r="D3755">
            <v>8.0500000000000007</v>
          </cell>
        </row>
        <row r="3756">
          <cell r="A3756">
            <v>73568</v>
          </cell>
          <cell r="B3756" t="str">
            <v>ESCAV.MEC (ESCAV HIDR)VALA ESCOR PROF=1,5 A 3M MAT 1A CAT EXCLESGOTAMENTO E ESCORAMENTO.</v>
          </cell>
          <cell r="C3756" t="str">
            <v>M3</v>
          </cell>
          <cell r="D3756">
            <v>5.46</v>
          </cell>
        </row>
        <row r="3757">
          <cell r="A3757">
            <v>73569</v>
          </cell>
          <cell r="B3757" t="str">
            <v>ESCAV.MEC (ESCAV HIDR)VALA ESCOR PROF&gt;1,5M MAT 1A CAT EXCL ESG/ESCORAMENTO.</v>
          </cell>
          <cell r="C3757" t="str">
            <v>M3</v>
          </cell>
          <cell r="D3757">
            <v>4.78</v>
          </cell>
        </row>
        <row r="3758">
          <cell r="A3758">
            <v>73570</v>
          </cell>
          <cell r="B3758" t="str">
            <v>ESCAV.MEC (ESCAV HIDR)VALA ESCOR PROF=4,5 A 6M MAT 1A C/REDUTORESPRODUT(CAVAS FUNDACOES/PEDRAS/INST PREDIAIS/OUTROS)EXCL ESG/ESCORAMENTO.</v>
          </cell>
          <cell r="C3758" t="str">
            <v>M3</v>
          </cell>
          <cell r="D3758">
            <v>30.63</v>
          </cell>
        </row>
        <row r="3759">
          <cell r="A3759">
            <v>73571</v>
          </cell>
          <cell r="B3759" t="str">
            <v>ESCAV.MEC. (ESCAV HIDR)VALA ESCOR DE 3 A 4,5M MAT 1A C/REDUTORESPRODUTIVIDADE(CAVAS FUNDACOES/PEDRAS/INST PREDIAIS/OUTROS) -EXCLUSIVE ESGOT. E ESCORAMENTO.</v>
          </cell>
          <cell r="C3759" t="str">
            <v>M3</v>
          </cell>
          <cell r="D3759">
            <v>19.18</v>
          </cell>
        </row>
        <row r="3760">
          <cell r="A3760">
            <v>73572</v>
          </cell>
          <cell r="B3760" t="str">
            <v>ESCAV.MEC. (ESCAV HIDR)VALA ESCOR DE 1,5 A 3MMAT 1A C/REDUTOR PRODUTIVIDADE(CAVAS FUNDACOES/PEDRAS/INST PREDIAIS/OUTROS)EXCLESGOTAMENTO E ESCORAMENTO.</v>
          </cell>
          <cell r="C3760" t="str">
            <v>M3</v>
          </cell>
          <cell r="D3760">
            <v>13.25</v>
          </cell>
        </row>
        <row r="3761">
          <cell r="A3761">
            <v>73573</v>
          </cell>
          <cell r="B3761" t="str">
            <v>ESCAV MEC.VALA(ESCAV HIDR)ESCOR ATE 1,5MMAT 1A C/REDUTOR PRODUT (CAVAFUND/PEDRAS/INST PREDIAIS/OUTROS) EXCL ESGOT / ESCORAMENTO.</v>
          </cell>
          <cell r="C3761" t="str">
            <v>M3</v>
          </cell>
          <cell r="D3761">
            <v>12.56</v>
          </cell>
        </row>
        <row r="3762">
          <cell r="A3762">
            <v>73574</v>
          </cell>
          <cell r="B3762" t="str">
            <v>ESCAV.MEC. VALA N ESCOR DE 4,5 A 6M(ESCAV HIDRAUL 0,78M3)MAT1ACAT EXCLESGOTAMENTO.</v>
          </cell>
          <cell r="C3762" t="str">
            <v>M3</v>
          </cell>
          <cell r="D3762">
            <v>6.88</v>
          </cell>
        </row>
        <row r="3763">
          <cell r="A3763">
            <v>73575</v>
          </cell>
          <cell r="B3763" t="str">
            <v>ESCAV MEC VALA N ESCOR DE 3 A 4,5M(ESCAV HIDRAUL O,78M3)MAT 1A CAT EXCL ESGOTAMENTO.</v>
          </cell>
          <cell r="C3763" t="str">
            <v>M3</v>
          </cell>
          <cell r="D3763">
            <v>5.63</v>
          </cell>
        </row>
        <row r="3764">
          <cell r="A3764">
            <v>73576</v>
          </cell>
          <cell r="B3764" t="str">
            <v>ESCAV MEC VALA N ESCOR DE1,5 A 3M(ESCAV HIDRAUL 0,78M3)MAT 1A CAT EXCLESGOTAMENTOO.</v>
          </cell>
          <cell r="C3764" t="str">
            <v>M3</v>
          </cell>
          <cell r="D3764">
            <v>4.49</v>
          </cell>
        </row>
        <row r="3765">
          <cell r="A3765">
            <v>73577</v>
          </cell>
          <cell r="B3765" t="str">
            <v>ESCAV MEC VALA N ESCOR DE 4,5 A 6M PROF (C/ESCAV HIDR 0,78M3) MAT 1A CAT C/REDUTOR(C/PEDRAS/INST PREDIAIS/OUTROS REDUTORES PRODUT OU CAVASFUND) EXCL ESGOTAMENTO</v>
          </cell>
          <cell r="C3765" t="str">
            <v>M3</v>
          </cell>
          <cell r="D3765">
            <v>16.809999999999999</v>
          </cell>
        </row>
        <row r="3766">
          <cell r="A3766">
            <v>73578</v>
          </cell>
          <cell r="B3766" t="str">
            <v>ESCAV MEC VALA N ESCOR DE 3 A 4,5M PROF(C/ESCAV HIDR0,78M3) MAT 1A CATC/ REDUTOR(C/PEDRAS/INST PREDIAIS/OUTROS REDUT PRODUT. OU CAVAS FUND)EXCL ESGOTAMENTO</v>
          </cell>
          <cell r="C3766" t="str">
            <v>M3</v>
          </cell>
          <cell r="D3766">
            <v>13.49</v>
          </cell>
        </row>
        <row r="3767">
          <cell r="A3767">
            <v>73579</v>
          </cell>
          <cell r="B3767" t="str">
            <v>ESCAV MEC VALA N ESCOR DE 1,5 A 3M PROF(C/ESCAV HIDRAUL 0,78M3) MAT 1ACAT C/REDUTOR(C/PEDRAS/INST PREDIAIS/OUTROS REDUT PRODUT. OU CAVAS FUND) EXCL ESGOTAMENTO.</v>
          </cell>
          <cell r="C3767" t="str">
            <v>M3</v>
          </cell>
          <cell r="D3767">
            <v>11.7</v>
          </cell>
        </row>
        <row r="3768">
          <cell r="A3768">
            <v>73580</v>
          </cell>
          <cell r="B3768" t="str">
            <v>ESCAV MEC.VALA N ESCORADA(C/ESCAV HIDRAUL 0,78M3) ATE 1,5M PROF MAT 1AC/REDUTOR(C/PEDRAS/INST PREDIAIS/OUTROS REDUT PRODUT OU CAVAS FUND) EXCL ESGOTAM</v>
          </cell>
          <cell r="C3768" t="str">
            <v>M3</v>
          </cell>
          <cell r="D3768">
            <v>10.199999999999999</v>
          </cell>
        </row>
        <row r="3769">
          <cell r="A3769">
            <v>73581</v>
          </cell>
          <cell r="B3769" t="str">
            <v>POSTE CONCRETO CIRC 7M/CARGA TOPO 300KG C/ESCAV-EXCL TRANSP</v>
          </cell>
          <cell r="C3769" t="str">
            <v>UN</v>
          </cell>
          <cell r="D3769">
            <v>554.21</v>
          </cell>
        </row>
        <row r="3770">
          <cell r="A3770">
            <v>73582</v>
          </cell>
          <cell r="B3770" t="str">
            <v>TRATOR ESTEIRAS DIESEL APROX 200CV C/LAMINA 2500KG (CF) INCL OPERADOR</v>
          </cell>
          <cell r="C3770" t="str">
            <v>H</v>
          </cell>
          <cell r="D3770">
            <v>126.12</v>
          </cell>
        </row>
        <row r="3771">
          <cell r="A3771">
            <v>73583</v>
          </cell>
          <cell r="B3771" t="str">
            <v>CUSTO HORARIO PRODUTIVO - MOTONIVELADORA CATERPILLAR 120G - 125 HP</v>
          </cell>
          <cell r="C3771" t="str">
            <v>H</v>
          </cell>
          <cell r="D3771">
            <v>149.84</v>
          </cell>
        </row>
        <row r="3772">
          <cell r="A3772">
            <v>73584</v>
          </cell>
          <cell r="B3772" t="str">
            <v>PEROBA ROSA 3" X 3"</v>
          </cell>
          <cell r="C3772" t="str">
            <v>M</v>
          </cell>
          <cell r="D3772">
            <v>10.220000000000001</v>
          </cell>
        </row>
        <row r="3773">
          <cell r="A3773">
            <v>73585</v>
          </cell>
          <cell r="B3773" t="str">
            <v>CAMINHAO CARROCERIA FIXA FORD F-12000 12T / 142CV</v>
          </cell>
          <cell r="C3773" t="str">
            <v>CHP</v>
          </cell>
          <cell r="D3773">
            <v>95.96</v>
          </cell>
        </row>
        <row r="3774">
          <cell r="A3774">
            <v>73586</v>
          </cell>
          <cell r="B3774" t="str">
            <v>CUSTO HORARIO PRODUTIVO DIURNO - TRATOR DE ESTEIRAS CATERPILLARD6D PS - 163 6A - 140 HP</v>
          </cell>
          <cell r="C3774" t="str">
            <v>CHP</v>
          </cell>
          <cell r="D3774">
            <v>173.2</v>
          </cell>
        </row>
        <row r="3775">
          <cell r="A3775">
            <v>73587</v>
          </cell>
          <cell r="B3775" t="str">
            <v>TRANSPORTE DE TUBOS DE PVC DN 350</v>
          </cell>
          <cell r="C3775" t="str">
            <v>M</v>
          </cell>
          <cell r="D3775">
            <v>0.67</v>
          </cell>
        </row>
        <row r="3776">
          <cell r="A3776">
            <v>73588</v>
          </cell>
          <cell r="B3776" t="str">
            <v>TRANSPORTE DE TUBOS DE PVC DN 300</v>
          </cell>
          <cell r="C3776" t="str">
            <v>M</v>
          </cell>
          <cell r="D3776">
            <v>0.45</v>
          </cell>
        </row>
        <row r="3777">
          <cell r="A3777">
            <v>73589</v>
          </cell>
          <cell r="B3777" t="str">
            <v>TRANSPORTE DE TUBOS DE PVC DN 250</v>
          </cell>
          <cell r="C3777" t="str">
            <v>M</v>
          </cell>
          <cell r="D3777">
            <v>0.31</v>
          </cell>
        </row>
        <row r="3778">
          <cell r="A3778">
            <v>73590</v>
          </cell>
          <cell r="B3778" t="str">
            <v>TRANSPORTE DE TUBOS DE PVC DN 200</v>
          </cell>
          <cell r="C3778" t="str">
            <v>M</v>
          </cell>
          <cell r="D3778">
            <v>0.19</v>
          </cell>
        </row>
        <row r="3779">
          <cell r="A3779">
            <v>73591</v>
          </cell>
          <cell r="B3779" t="str">
            <v>TRANSPORTE DE TUBOS DE PVC DN 150</v>
          </cell>
          <cell r="C3779" t="str">
            <v>M</v>
          </cell>
          <cell r="D3779">
            <v>0.12</v>
          </cell>
        </row>
        <row r="3780">
          <cell r="A3780">
            <v>73592</v>
          </cell>
          <cell r="B3780" t="str">
            <v>TRANSPORTE DE TUBOS DE PVC DN 125</v>
          </cell>
          <cell r="C3780" t="str">
            <v>M</v>
          </cell>
          <cell r="D3780">
            <v>0.1</v>
          </cell>
        </row>
        <row r="3781">
          <cell r="A3781">
            <v>73593</v>
          </cell>
          <cell r="B3781" t="str">
            <v>TRANSPORTE DE TUBOS DE PVC DN 100</v>
          </cell>
          <cell r="C3781" t="str">
            <v>M</v>
          </cell>
          <cell r="D3781">
            <v>0.18</v>
          </cell>
        </row>
        <row r="3782">
          <cell r="A3782">
            <v>73594</v>
          </cell>
          <cell r="B3782" t="str">
            <v>TRANSPORTE DE TUBOS DE PVC DN 75</v>
          </cell>
          <cell r="C3782" t="str">
            <v>M</v>
          </cell>
          <cell r="D3782">
            <v>0.14000000000000001</v>
          </cell>
        </row>
        <row r="3783">
          <cell r="A3783">
            <v>73595</v>
          </cell>
          <cell r="B3783" t="str">
            <v>TRANSPORTE DE TUBOS DE PVC DN 50</v>
          </cell>
          <cell r="C3783" t="str">
            <v>M</v>
          </cell>
          <cell r="D3783">
            <v>0.09</v>
          </cell>
        </row>
        <row r="3784">
          <cell r="A3784">
            <v>73596</v>
          </cell>
          <cell r="B3784" t="str">
            <v>TRANSPORTE DE TUBOS DE PVC DN 25</v>
          </cell>
          <cell r="C3784" t="str">
            <v>M</v>
          </cell>
          <cell r="D3784">
            <v>0.02</v>
          </cell>
        </row>
        <row r="3785">
          <cell r="A3785">
            <v>73597</v>
          </cell>
          <cell r="B3785" t="str">
            <v>TRANSPORTE DE TUBOS DE FERRO DUTIL DN 100</v>
          </cell>
          <cell r="C3785" t="str">
            <v>M</v>
          </cell>
          <cell r="D3785">
            <v>0.45</v>
          </cell>
        </row>
        <row r="3786">
          <cell r="A3786">
            <v>73598</v>
          </cell>
          <cell r="B3786" t="str">
            <v>TRANSPORTE DE TUBOS DE FERRO DUTIL DN 75</v>
          </cell>
          <cell r="C3786" t="str">
            <v>M</v>
          </cell>
          <cell r="D3786">
            <v>0.3</v>
          </cell>
        </row>
        <row r="3787">
          <cell r="A3787">
            <v>73599</v>
          </cell>
          <cell r="B3787" t="str">
            <v>ESCAVACAO MECANICA VALAS EM QUALQUER TIPO DE SOLO EXCETO ROCHA,PROF. 0&lt; H &lt; 4 M</v>
          </cell>
          <cell r="C3787" t="str">
            <v>M3</v>
          </cell>
          <cell r="D3787">
            <v>6.38</v>
          </cell>
        </row>
        <row r="3788">
          <cell r="A3788">
            <v>73601</v>
          </cell>
          <cell r="B3788" t="str">
            <v>GRUPO GERADOR TRANSPORTAVEL SOBRE RODAS 60/66KVA (CF) DIESEL 85CVEXCL OPERADOR</v>
          </cell>
          <cell r="C3788" t="str">
            <v>H</v>
          </cell>
          <cell r="D3788">
            <v>3.21</v>
          </cell>
        </row>
        <row r="3789">
          <cell r="A3789">
            <v>73602</v>
          </cell>
          <cell r="B3789" t="str">
            <v>EQUIPAMENTO P/LIMP E DESOBSTRUCAO GALERIAS ESG/AGUAS PLUV-CP- TIPOBUCKET MACHINE COMPLETA COM CACAMBA E 60 VARETAS - INCL OPERADOR</v>
          </cell>
          <cell r="C3789" t="str">
            <v>H</v>
          </cell>
          <cell r="D3789">
            <v>23.08</v>
          </cell>
        </row>
        <row r="3790">
          <cell r="A3790">
            <v>73617</v>
          </cell>
          <cell r="B3790" t="str">
            <v>ESCAVACAO MANUAL MAT 1A CAT A CEU ABERTO PROF ATE 0,50M C/REMOCAO ATE 1 DAM.</v>
          </cell>
          <cell r="C3790" t="str">
            <v>M2</v>
          </cell>
          <cell r="D3790">
            <v>16.46</v>
          </cell>
        </row>
        <row r="3791">
          <cell r="A3791">
            <v>73699</v>
          </cell>
          <cell r="B3791" t="str">
            <v>ESCAVACAO DE BASE ALARGADA DE TUBULAO PLANO, BASE ENTRE 4,50M E 7,50MDA COTA DE ARRASAMENTO, EM MAT. 1A CAT., A CEU ABERTO, EXCLUINDO CARGA, TRANSPORTE E DESCARGA DO MATERIAL ESCAVADO.</v>
          </cell>
          <cell r="C3791" t="str">
            <v>M3</v>
          </cell>
          <cell r="D3791">
            <v>19.7</v>
          </cell>
        </row>
        <row r="3792">
          <cell r="A3792">
            <v>73700</v>
          </cell>
          <cell r="B3792" t="str">
            <v>ESCAVACAO DE BASE ALARGADA DE TUBULAO PLANO, BASE ATE 4,50M DA COTA DEARRASAMENTO, EM MAT. 1A CAT., A CEU ABERTO, EXCLUINDO CARGA, TRANSPORTE E DESCARGA DO MATERIAL ESCAVADO.</v>
          </cell>
          <cell r="C3792" t="str">
            <v>M3</v>
          </cell>
          <cell r="D3792">
            <v>57.25</v>
          </cell>
        </row>
        <row r="3793">
          <cell r="A3793">
            <v>73701</v>
          </cell>
          <cell r="B3793" t="str">
            <v>ESCAVACAO DE FUSTE DE TUBULAO D=2,00M PLANO, BASE ENTRE 4,50M E 7,50MDA COTA DE ARRASAMENTO, C/CAMISA DE CONCRETO ARMADO, ESCAVAÇÃO EM MAT.1A CAT., EXCLUINDO MATERIAL, MAO DE OBRA, CONCRETO, FORMAS, ARMACAO,CARGA, TRANSPORTE E DESCARGA DO MATERIAL ESC</v>
          </cell>
          <cell r="C3793" t="str">
            <v>M</v>
          </cell>
          <cell r="D3793">
            <v>275.2</v>
          </cell>
        </row>
        <row r="3794">
          <cell r="A3794">
            <v>73702</v>
          </cell>
          <cell r="B3794" t="str">
            <v>ESCAVACAO DE FUSTE DE TUBULAO D=2,00M PLANO, BASE ATE 4,50M DA COTA DEARRASAMENTO, C/ CAMISA DE CONCRETO ARMADO, ESCAVAÇÃO EM MAT. 1A CAT.,EXCLUINDO MATERIAL, MAO DE OBRA, CONCRETO, FORMAS, ARMACAO, CARGA, TRANSPORTE E DESCARGA DO MATERIAL ESCAVADO E A</v>
          </cell>
          <cell r="C3794" t="str">
            <v>M</v>
          </cell>
          <cell r="D3794">
            <v>180.75</v>
          </cell>
        </row>
        <row r="3795">
          <cell r="A3795">
            <v>73703</v>
          </cell>
          <cell r="B3795" t="str">
            <v>ESCAVACAO DE FUSTE DE TUBULAO D=1,80M PLANO, BASE ENTRE 4,50M E 7,50MDA COTA DE ARRASAMENTO, C/CAMISA DE CONCRETO ARMADO, ESCAVAÇÃO EM MAT.1A CAT., EXCLUINDO MATERIAL, MAO DE OBRA, CONCRETO, FORMAS, ARMACAO,CARGA, TRANSPORTE E DESCARGA DO MATERIAL ESC</v>
          </cell>
          <cell r="C3795" t="str">
            <v>M</v>
          </cell>
          <cell r="D3795">
            <v>223.01</v>
          </cell>
        </row>
        <row r="3796">
          <cell r="A3796">
            <v>73704</v>
          </cell>
          <cell r="B3796" t="str">
            <v>ESCAVACAO DE FUSTE DE TUBULAO D=1,80M PLANO, BASE ATE 4,50M DA COTA DEARRASAMENTO, C/CAMISA DE CONCRETO ARMADO, ESCAVAÇÃO EM MAT. 1A CAT.,EXCLUINDO MATERIAL, MAO DE OBRA, CONCRETO, FORMAS, ARMACAO, CARGA, TRANSPORTE E DESCARGA DO MAT. ESCAVADO E ALARGA</v>
          </cell>
          <cell r="C3796" t="str">
            <v>M</v>
          </cell>
          <cell r="D3796">
            <v>146.54</v>
          </cell>
        </row>
        <row r="3797">
          <cell r="A3797">
            <v>73705</v>
          </cell>
          <cell r="B3797" t="str">
            <v>ESCAVACAO DE FUSTE DE TUBULAO D=1,60M PLANO, BASE ATE 4,50M DA COTA DEARRASAMENTO, C/CAMISA DE CONCRETO ARMADO, MAT. 1A CAT., EXCLUINDO MATERIAL, MAO DE OBRA, CONCRETO, FORMAS, ARMACAO, CARGA, TRANSPORTE E DESCARGA DO MATERIAL ESCAVADO E ALARGAMENTO DA</v>
          </cell>
          <cell r="C3797" t="str">
            <v>M</v>
          </cell>
          <cell r="D3797">
            <v>115.6</v>
          </cell>
        </row>
        <row r="3798">
          <cell r="A3798">
            <v>73706</v>
          </cell>
          <cell r="B3798" t="str">
            <v>ESCAVACAO DE FUSTE DE TUBULAO D=1,50M PLANO, BASE ENTRE 4,50M E 7,50MDA COTA DE ARRASAMENTO, C/CAMISA DE CONCRETO ARMADO, MAT. 1A CAT., EXCLUINDO MATERIAL, MAO DE OBRA, CONCRETO, FORMAS, ARMACAO, CARGA E DESCARGA DO MATERIAL ESCAVADO E ALARGAMENTO DA BA</v>
          </cell>
          <cell r="C3798" t="str">
            <v>M</v>
          </cell>
          <cell r="D3798">
            <v>154.72999999999999</v>
          </cell>
        </row>
        <row r="3799">
          <cell r="A3799">
            <v>73707</v>
          </cell>
          <cell r="B3799" t="str">
            <v>ESCAVACAO DE FUSTE DE TUBULAO D=1,40M PLANO, BASE ENTRE 4,50M E 7,50MDA COTA DE ARRASAMENTO, COM CAMISA DE CONCRETO ARMADO, ESCAVAÇÃO EM MAT. 1A CAT., EXCLUINDO MATERIAL, MAO DE OBRA, CONCRETO, FORMAS, ARMACAO, CARGA E DESCARGA DO MATERIAL ESCAVADO E AL</v>
          </cell>
          <cell r="C3799" t="str">
            <v>M</v>
          </cell>
          <cell r="D3799">
            <v>134.97999999999999</v>
          </cell>
        </row>
        <row r="3800">
          <cell r="A3800">
            <v>73708</v>
          </cell>
          <cell r="B3800" t="str">
            <v>ESCAVACAO DE FUSTE DE TUBULAO D=1,40M PLANO, BASE ATE 4,50M DA COTA DEARRASAMENTO, C/CAMISA DE CONCRETO ARMADO, ESCAVAÇÃO EM MAT. 1A CAT.,EXCLUINDO MATERIAL, MAO DE OBRA, CONCRETO, FORMAS, ARMACAO, CARGA E DESCARGA DO MAT ESCAVADO E ALARGAMENTO DA BASE</v>
          </cell>
          <cell r="C3800" t="str">
            <v>M</v>
          </cell>
          <cell r="D3800">
            <v>88.13</v>
          </cell>
        </row>
        <row r="3801">
          <cell r="A3801">
            <v>73709</v>
          </cell>
          <cell r="B3801" t="str">
            <v>GRUPO GERADOR ESTACIONARIO C/ALTERNADOR 125/145KVA (CI) DIESEL 165CVEXCL OPERADOR</v>
          </cell>
          <cell r="C3801" t="str">
            <v>H</v>
          </cell>
          <cell r="D3801">
            <v>4.7699999999999996</v>
          </cell>
        </row>
        <row r="3802">
          <cell r="A3802">
            <v>73710</v>
          </cell>
          <cell r="B3802" t="str">
            <v>BASE PARA PAVIMENTACAO COM BRITA GRADUADA, INCLUSIVE COMPACTACAO</v>
          </cell>
          <cell r="C3802" t="str">
            <v>M3</v>
          </cell>
          <cell r="D3802">
            <v>166.56</v>
          </cell>
        </row>
        <row r="3803">
          <cell r="A3803">
            <v>73711</v>
          </cell>
          <cell r="B3803" t="str">
            <v>BASE PARA PAVIMENTACAO COM BRITA CORRIDA, INCLUSIVE COMPACTACAO</v>
          </cell>
          <cell r="C3803" t="str">
            <v>M3</v>
          </cell>
          <cell r="D3803">
            <v>127.66</v>
          </cell>
        </row>
        <row r="3804">
          <cell r="A3804">
            <v>73712</v>
          </cell>
          <cell r="B3804" t="str">
            <v>EQUIPAMENTO ROTATIVO PARA DESOBSTRUCAO E LIMPEZA DE GALERIAS TP BUCKEMACHINE (CP) CONSIDERANDO APENAS A MANUTENCAO E MATERIAL DE OPERAÇÃO</v>
          </cell>
          <cell r="C3804" t="str">
            <v>H</v>
          </cell>
          <cell r="D3804">
            <v>13.22</v>
          </cell>
        </row>
        <row r="3805">
          <cell r="A3805">
            <v>73713</v>
          </cell>
          <cell r="B3805" t="str">
            <v>ARRASAMENTO DE TUBULAO DE CONCRETO D=1,00 A 1,20M. (INCLUI ENCARREGADO).</v>
          </cell>
          <cell r="C3805" t="str">
            <v>UN</v>
          </cell>
          <cell r="D3805">
            <v>285.82</v>
          </cell>
        </row>
        <row r="3806">
          <cell r="A3806">
            <v>73714</v>
          </cell>
          <cell r="B3806" t="str">
            <v>CAIXA PARA RALO C OM GRELHA FOFO 135 KG DE ALV TIJOLO MACICO (7X10X20)PAREDES DE UMA VEZ (0.20 M) DE 0.90X1.20X1.50 M (EXTERNA) COM ARGAMASSA 1:4 CIMENTO:AREIA, BASE CONC FCK=10 MPA, EXCLUSIVE ESCAVACAO E REATERRO.</v>
          </cell>
          <cell r="C3806" t="str">
            <v>UN</v>
          </cell>
          <cell r="D3806">
            <v>890.06</v>
          </cell>
        </row>
        <row r="3807">
          <cell r="A3807">
            <v>73715</v>
          </cell>
          <cell r="B3807" t="str">
            <v>PINTURA VERNIZ TIPO GOMA LACA DISSOLVIDO EM ALCOOL</v>
          </cell>
          <cell r="C3807" t="str">
            <v>M2</v>
          </cell>
          <cell r="D3807">
            <v>29.34</v>
          </cell>
        </row>
        <row r="3808">
          <cell r="A3808">
            <v>73716</v>
          </cell>
          <cell r="B3808" t="str">
            <v>ESCORAMENTO DE PONTILHOES, PONTES VIADUTO CONC.ARMADO C/MAD LEI, PINHO3A APROVEITANDO 30% MADEIRA</v>
          </cell>
          <cell r="C3808" t="str">
            <v>M3</v>
          </cell>
          <cell r="D3808">
            <v>67.430000000000007</v>
          </cell>
        </row>
        <row r="3809">
          <cell r="A3809">
            <v>73717</v>
          </cell>
          <cell r="B3809" t="str">
            <v>ESCORAMENTO FORMAS 4,00 A 5,00M</v>
          </cell>
          <cell r="C3809" t="str">
            <v>M3</v>
          </cell>
          <cell r="D3809">
            <v>10.210000000000001</v>
          </cell>
        </row>
        <row r="3810">
          <cell r="A3810">
            <v>73718</v>
          </cell>
          <cell r="B3810" t="str">
            <v>ASSENTAMENTO DE TUBOS DE CONCRETO DIAMETRO = 1500MM, SIMPLES OU ARMADO, JUNTA EM ARGAMASSA 1:3 CIMENTO:AREIA</v>
          </cell>
          <cell r="C3810" t="str">
            <v>M</v>
          </cell>
          <cell r="D3810">
            <v>160.62</v>
          </cell>
        </row>
        <row r="3811">
          <cell r="A3811">
            <v>73719</v>
          </cell>
          <cell r="B3811" t="str">
            <v>ASSENTAMENTO DE TUBOS DE CONCRETO DIAMETRO = 1200MM, SIMPLES OU ARMADO, JUNTA EM ARGAMASSA 1:3 CIMENTO:AREIA</v>
          </cell>
          <cell r="C3811" t="str">
            <v>M</v>
          </cell>
          <cell r="D3811">
            <v>102.94</v>
          </cell>
        </row>
        <row r="3812">
          <cell r="A3812">
            <v>73720</v>
          </cell>
          <cell r="B3812" t="str">
            <v>ASSENTAMENTO DE TUBOS DE CONCRETO DIAMETRO = 800MM, SIMPLES OU ARMADO,JUNTA EM ARGAMASSA 1:3 CIMENTO:AREIA</v>
          </cell>
          <cell r="C3812" t="str">
            <v>M</v>
          </cell>
          <cell r="D3812">
            <v>55.13</v>
          </cell>
        </row>
        <row r="3813">
          <cell r="A3813">
            <v>73721</v>
          </cell>
          <cell r="B3813" t="str">
            <v>ASSENTAMENTO DE TUBOS DE CONCRETO DIAMETRO = 1000MM, SIMPLES OU ARMADO, JUNTA EM ARGAMASSA 1:3 CIMENTO:AREIA</v>
          </cell>
          <cell r="C3813" t="str">
            <v>M</v>
          </cell>
          <cell r="D3813">
            <v>82.71</v>
          </cell>
        </row>
        <row r="3814">
          <cell r="A3814">
            <v>73722</v>
          </cell>
          <cell r="B3814" t="str">
            <v>ASSENTAMENTO DE TUBOS DE CONCRETO DIAMETRO = 600MM, SIMPLES OU ARMADO,JUNTA EM ARGAMASSA 1:3 CIMENTO:AREIA</v>
          </cell>
          <cell r="C3814" t="str">
            <v>M</v>
          </cell>
          <cell r="D3814">
            <v>26.56</v>
          </cell>
        </row>
        <row r="3815">
          <cell r="A3815">
            <v>73723</v>
          </cell>
          <cell r="B3815" t="str">
            <v>ASSENTAMENTO DE TUBOS DE CONCRETO DIAMETRO = 500MM, SIMPLES OU ARMADO,JUNTA EM ARGAMASSA 1:3 CIMENTO:AREIA</v>
          </cell>
          <cell r="C3815" t="str">
            <v>M</v>
          </cell>
          <cell r="D3815">
            <v>20.7</v>
          </cell>
        </row>
        <row r="3816">
          <cell r="A3816">
            <v>73724</v>
          </cell>
          <cell r="B3816" t="str">
            <v>ASSENTAMENTO DE TUBOS DE CONCRETO DIAMETRO = 400MM, SIMPLES OU ARMADO,JUNTA EM ARGAMASSA 1:3 CIMENTO:AREIA</v>
          </cell>
          <cell r="C3816" t="str">
            <v>M</v>
          </cell>
          <cell r="D3816">
            <v>13.65</v>
          </cell>
        </row>
        <row r="3817">
          <cell r="A3817">
            <v>73725</v>
          </cell>
          <cell r="B3817" t="str">
            <v>ASSENTAMENTO SIMPLES DE TUBOS DE CERÂMICA COM JUNTA ARGAMASSADA - DN 400 MM</v>
          </cell>
          <cell r="C3817" t="str">
            <v>M</v>
          </cell>
          <cell r="D3817">
            <v>14.08</v>
          </cell>
        </row>
        <row r="3818">
          <cell r="A3818">
            <v>73726</v>
          </cell>
          <cell r="B3818" t="str">
            <v>ASSENTAMENTO SIMPLES DE TUBOS DE CERÂMICA COM JUNTA ARGAMASSADA - DN 375 MM</v>
          </cell>
          <cell r="C3818" t="str">
            <v>M</v>
          </cell>
          <cell r="D3818">
            <v>11.72</v>
          </cell>
        </row>
        <row r="3819">
          <cell r="A3819">
            <v>73727</v>
          </cell>
          <cell r="B3819" t="str">
            <v>ASSENTAMENTO DE MANILHAS E CONEXOES CERAMICAS DIAMETRO = 300MM, JUNTAEM ARGAMASSA 1:3 CIMENTO:AREIA</v>
          </cell>
          <cell r="C3819" t="str">
            <v>M</v>
          </cell>
          <cell r="D3819">
            <v>8.5399999999999991</v>
          </cell>
        </row>
        <row r="3820">
          <cell r="A3820">
            <v>73728</v>
          </cell>
          <cell r="B3820" t="str">
            <v>ASSENTAMENTO DE MANILHAS E CONEXOES CERAMICAS DIAMETRO = 250MM, JUNTAEM ARGAMASSA 1:3 CIMENTO:AREIA</v>
          </cell>
          <cell r="C3820" t="str">
            <v>M</v>
          </cell>
          <cell r="D3820">
            <v>7.77</v>
          </cell>
        </row>
        <row r="3821">
          <cell r="A3821">
            <v>73729</v>
          </cell>
          <cell r="B3821" t="str">
            <v>ASSENTAMENTO DE MANILHAS E CONEXOES CERAMICAS DIAMETRO = 200MM, JUNTAEM ARGAMASSA 1:3 CIMENTO:AREIA</v>
          </cell>
          <cell r="C3821" t="str">
            <v>M</v>
          </cell>
          <cell r="D3821">
            <v>5.7</v>
          </cell>
        </row>
        <row r="3822">
          <cell r="A3822">
            <v>73730</v>
          </cell>
          <cell r="B3822" t="str">
            <v>ASSENTAMENTO DE TUBOS DE CONCRETO DIAMETRO = 300MM, SIMPLES OU ARMADO,JUNTA EM ARGAMASSA 1:3 CIMENTO:AREIA</v>
          </cell>
          <cell r="C3822" t="str">
            <v>M</v>
          </cell>
          <cell r="D3822">
            <v>9.6</v>
          </cell>
        </row>
        <row r="3823">
          <cell r="A3823">
            <v>73731</v>
          </cell>
          <cell r="B3823" t="str">
            <v>ASSENTAMENTO DE MANILHAS E CONEXOES CERAMICAS, DIAMETRO = 100MM, JUNTAEM ARGAMASSA, 1:3 CIMENTO:AREIA</v>
          </cell>
          <cell r="C3823" t="str">
            <v>M</v>
          </cell>
          <cell r="D3823">
            <v>3.26</v>
          </cell>
        </row>
        <row r="3824">
          <cell r="A3824">
            <v>73732</v>
          </cell>
          <cell r="B3824" t="str">
            <v>DESFORMA DE ESTRUTURAS, ALT. OU PROFUND. MAIOR QUE 1,50M</v>
          </cell>
          <cell r="C3824" t="str">
            <v>M2</v>
          </cell>
          <cell r="D3824">
            <v>14.9</v>
          </cell>
        </row>
        <row r="3825">
          <cell r="A3825" t="str">
            <v>SERP</v>
          </cell>
          <cell r="B3825" t="str">
            <v>SERVICOS PRELIMINARES</v>
          </cell>
          <cell r="C3825"/>
          <cell r="D3825"/>
        </row>
        <row r="3826">
          <cell r="A3826">
            <v>10</v>
          </cell>
          <cell r="B3826" t="str">
            <v>PREPARO DO TERRENO</v>
          </cell>
          <cell r="C3826"/>
          <cell r="D3826"/>
        </row>
        <row r="3827">
          <cell r="A3827">
            <v>73671</v>
          </cell>
          <cell r="B3827" t="str">
            <v>DESMATAMENTO DE ARVORES ENTRE 0,15M E 0,30M DE DIAMETRO INCLUSIVEDESTOCAMENTO E LIMPEZA DO TERRENO, UTILIZANDO TRATOR DE ESTEIRAS. (ENCARREGADO INCLUSO)</v>
          </cell>
          <cell r="C3827" t="str">
            <v>UN</v>
          </cell>
          <cell r="D3827">
            <v>3.38</v>
          </cell>
        </row>
        <row r="3828">
          <cell r="A3828">
            <v>73672</v>
          </cell>
          <cell r="B3828" t="str">
            <v>LIMPEZA MECANIZADA DE TERRENO, INCLUSIVE RETIRADA DE ARVORE ENTRE 0,05M E 0,15M DE DIAMETRO</v>
          </cell>
          <cell r="C3828" t="str">
            <v>M2</v>
          </cell>
          <cell r="D3828">
            <v>0.36</v>
          </cell>
        </row>
        <row r="3829">
          <cell r="A3829">
            <v>73822</v>
          </cell>
          <cell r="B3829" t="str">
            <v>LIMPEZA DE TERRENO - ROCADA</v>
          </cell>
          <cell r="C3829"/>
          <cell r="D3829"/>
        </row>
        <row r="3830">
          <cell r="A3830" t="str">
            <v>73822/001</v>
          </cell>
          <cell r="B3830" t="str">
            <v>LIMPEZA DE TERRENO - ROÇADA DENSA (COM PEQUENOS ARBUSTOS)</v>
          </cell>
          <cell r="C3830" t="str">
            <v>M2</v>
          </cell>
          <cell r="D3830">
            <v>2.06</v>
          </cell>
        </row>
        <row r="3831">
          <cell r="A3831" t="str">
            <v>73822/002</v>
          </cell>
          <cell r="B3831" t="str">
            <v>LIMPEZA DE TERRENO - RASPAGEM MECANIZADA (MOTONIVELADORA) DE CAMADA VEGETAL</v>
          </cell>
          <cell r="C3831" t="str">
            <v>M2</v>
          </cell>
          <cell r="D3831">
            <v>0.47</v>
          </cell>
        </row>
        <row r="3832">
          <cell r="A3832">
            <v>73859</v>
          </cell>
          <cell r="B3832" t="str">
            <v>DESMATAMENTO / LIMPEZA</v>
          </cell>
          <cell r="C3832"/>
          <cell r="D3832"/>
        </row>
        <row r="3833">
          <cell r="A3833" t="str">
            <v>73859/001</v>
          </cell>
          <cell r="B3833" t="str">
            <v>DESMATAMENTO/LIMPEZA TERRENOS C/EQUIP MECAN(TRATOR:1000M2/H)</v>
          </cell>
          <cell r="C3833" t="str">
            <v>M2</v>
          </cell>
          <cell r="D3833">
            <v>0.22</v>
          </cell>
        </row>
        <row r="3834">
          <cell r="A3834" t="str">
            <v>73859/002</v>
          </cell>
          <cell r="B3834" t="str">
            <v>CAPINA MANUAL EM SERVICOS RODOVIARIOS</v>
          </cell>
          <cell r="C3834" t="str">
            <v>M2</v>
          </cell>
          <cell r="D3834">
            <v>0.55000000000000004</v>
          </cell>
        </row>
        <row r="3835">
          <cell r="A3835">
            <v>73871</v>
          </cell>
          <cell r="B3835" t="str">
            <v>DESTOCAMENTOS</v>
          </cell>
          <cell r="C3835"/>
          <cell r="D3835"/>
        </row>
        <row r="3836">
          <cell r="A3836" t="str">
            <v>73871/001</v>
          </cell>
          <cell r="B3836" t="str">
            <v>DESTOCA ARVORE PORTE MEDIO/RAIZ PROFUNDA S/REMOCAO/AUX MECAN</v>
          </cell>
          <cell r="C3836" t="str">
            <v>UN</v>
          </cell>
          <cell r="D3836">
            <v>85.03</v>
          </cell>
        </row>
        <row r="3837">
          <cell r="A3837" t="str">
            <v>73871/002</v>
          </cell>
          <cell r="B3837" t="str">
            <v>DESTOCAMENTO MECANICO DE TOCOS D&lt;=30CM</v>
          </cell>
          <cell r="C3837" t="str">
            <v>UN</v>
          </cell>
          <cell r="D3837">
            <v>28.02</v>
          </cell>
        </row>
        <row r="3838">
          <cell r="A3838" t="str">
            <v>73871/003</v>
          </cell>
          <cell r="B3838" t="str">
            <v>DESTOCAMENTO MECANICO DE TOCOS D=30 A 50CM</v>
          </cell>
          <cell r="C3838" t="str">
            <v>UN</v>
          </cell>
          <cell r="D3838">
            <v>50.14</v>
          </cell>
        </row>
        <row r="3839">
          <cell r="A3839" t="str">
            <v>73871/004</v>
          </cell>
          <cell r="B3839" t="str">
            <v>DESTOCAMENTO MECANICO DE TOCOS D&gt;50CM</v>
          </cell>
          <cell r="C3839" t="str">
            <v>UN</v>
          </cell>
          <cell r="D3839">
            <v>83.94</v>
          </cell>
        </row>
        <row r="3840">
          <cell r="A3840">
            <v>11</v>
          </cell>
          <cell r="B3840" t="str">
            <v>TRANSITO E SEGURANCA</v>
          </cell>
          <cell r="C3840"/>
          <cell r="D3840"/>
        </row>
        <row r="3841">
          <cell r="A3841">
            <v>74220</v>
          </cell>
          <cell r="B3841" t="str">
            <v>TAPUME DE VEDACAO</v>
          </cell>
          <cell r="C3841"/>
          <cell r="D3841"/>
        </row>
        <row r="3842">
          <cell r="A3842" t="str">
            <v>74220/001</v>
          </cell>
          <cell r="B3842" t="str">
            <v>TAPUME DE CHAPA DE MADEIRA COMPENSADA (6MM) - PINTURA A CAL- APROVEITAMENTO 2 X</v>
          </cell>
          <cell r="C3842" t="str">
            <v>M2</v>
          </cell>
          <cell r="D3842">
            <v>27.82</v>
          </cell>
        </row>
        <row r="3843">
          <cell r="A3843">
            <v>74221</v>
          </cell>
          <cell r="B3843" t="str">
            <v>SINALIZACAO DE TRANSITO</v>
          </cell>
          <cell r="C3843"/>
          <cell r="D3843"/>
        </row>
        <row r="3844">
          <cell r="A3844" t="str">
            <v>74221/001</v>
          </cell>
          <cell r="B3844" t="str">
            <v>SINALIZACAO DE TRANSITO - NOTURNA</v>
          </cell>
          <cell r="C3844" t="str">
            <v>M</v>
          </cell>
          <cell r="D3844">
            <v>1.23</v>
          </cell>
        </row>
        <row r="3845">
          <cell r="A3845">
            <v>12</v>
          </cell>
          <cell r="B3845" t="str">
            <v>ACESSOS/PASSADICOS</v>
          </cell>
          <cell r="C3845"/>
          <cell r="D3845"/>
        </row>
        <row r="3846">
          <cell r="A3846">
            <v>74219</v>
          </cell>
          <cell r="B3846" t="str">
            <v>PASSADICOS E TRAVESSIAS - MONTAGEM, MANUTENCAO E REMOCAO</v>
          </cell>
          <cell r="C3846"/>
          <cell r="D3846"/>
        </row>
        <row r="3847">
          <cell r="A3847" t="str">
            <v>74219/001</v>
          </cell>
          <cell r="B3847" t="str">
            <v>PASSADICOS DE MADEIRA PARA PEDESTRES</v>
          </cell>
          <cell r="C3847" t="str">
            <v>M2</v>
          </cell>
          <cell r="D3847">
            <v>33.340000000000003</v>
          </cell>
        </row>
        <row r="3848">
          <cell r="A3848" t="str">
            <v>74219/002</v>
          </cell>
          <cell r="B3848" t="str">
            <v>TRAVESSIA DE MADEIRA PARA VEICULOS</v>
          </cell>
          <cell r="C3848" t="str">
            <v>M2</v>
          </cell>
          <cell r="D3848">
            <v>27.95</v>
          </cell>
        </row>
        <row r="3849">
          <cell r="A3849">
            <v>13</v>
          </cell>
          <cell r="B3849" t="str">
            <v>SUSTENTACOES DIVERSAS</v>
          </cell>
          <cell r="C3849"/>
          <cell r="D3849"/>
        </row>
        <row r="3850">
          <cell r="A3850">
            <v>73875</v>
          </cell>
          <cell r="B3850" t="str">
            <v>LOCACAO DE ANDAIMES</v>
          </cell>
          <cell r="C3850"/>
          <cell r="D3850"/>
        </row>
        <row r="3851">
          <cell r="A3851" t="str">
            <v>73875/001</v>
          </cell>
          <cell r="B3851" t="str">
            <v>LOCACAO DE ANDAIME METALICO TUBULAR TIPO TORRE</v>
          </cell>
          <cell r="C3851" t="str">
            <v>M/MES</v>
          </cell>
          <cell r="D3851">
            <v>14.43</v>
          </cell>
        </row>
        <row r="3852">
          <cell r="A3852">
            <v>14</v>
          </cell>
          <cell r="B3852" t="str">
            <v>DEMOLICOES/RETIRADAS</v>
          </cell>
          <cell r="C3852"/>
          <cell r="D3852"/>
        </row>
        <row r="3853">
          <cell r="A3853">
            <v>72208</v>
          </cell>
          <cell r="B3853" t="str">
            <v>CARGA MECANIZADA E REMOCAO E ENTULHO COM TRANSPORTE ATE 1KM</v>
          </cell>
          <cell r="C3853" t="str">
            <v>M3</v>
          </cell>
          <cell r="D3853">
            <v>2.58</v>
          </cell>
        </row>
        <row r="3854">
          <cell r="A3854">
            <v>72209</v>
          </cell>
          <cell r="B3854" t="str">
            <v>CARGA MANUAL E REMOCAO E ENTULHO COM TRANSPORTE ATE 1KM EM CAMINHAO BASCULANTE 8 M3</v>
          </cell>
          <cell r="C3854" t="str">
            <v>M3</v>
          </cell>
          <cell r="D3854">
            <v>9.42</v>
          </cell>
        </row>
        <row r="3855">
          <cell r="A3855">
            <v>72210</v>
          </cell>
          <cell r="B3855" t="str">
            <v>DESTOCAMENTO DE TRONCOS COM DIAMETRO DE 10CM ATE 30CM, INCLUSIVE REMOCAO DE RAIZES</v>
          </cell>
          <cell r="C3855" t="str">
            <v>UN</v>
          </cell>
          <cell r="D3855">
            <v>14.56</v>
          </cell>
        </row>
        <row r="3856">
          <cell r="A3856">
            <v>72211</v>
          </cell>
          <cell r="B3856" t="str">
            <v>DESTOCAMENTO DE TRONCOS COM DIAMETRO DE 30CM ATE 50CM, INCLUSIVE REMOCAO DE RAIZES</v>
          </cell>
          <cell r="C3856" t="str">
            <v>UN</v>
          </cell>
          <cell r="D3856">
            <v>40.479999999999997</v>
          </cell>
        </row>
        <row r="3857">
          <cell r="A3857">
            <v>72212</v>
          </cell>
          <cell r="B3857" t="str">
            <v>DESTOCAMENTO DE TRONCOS COM DIAMETRO MAIOR DO QUE 50CM, INCLUSIVE REMOCAO DE RAIZES</v>
          </cell>
          <cell r="C3857" t="str">
            <v>UN</v>
          </cell>
          <cell r="D3857">
            <v>48.23</v>
          </cell>
        </row>
        <row r="3858">
          <cell r="A3858">
            <v>72214</v>
          </cell>
          <cell r="B3858" t="str">
            <v>DEMOLICAO DE ALVENARIA ESTRUTURAL DE BLOCOS VAZADOS DE CONCRETO</v>
          </cell>
          <cell r="C3858" t="str">
            <v>M3</v>
          </cell>
          <cell r="D3858">
            <v>27.43</v>
          </cell>
        </row>
        <row r="3859">
          <cell r="A3859">
            <v>72215</v>
          </cell>
          <cell r="B3859" t="str">
            <v>DEMOLICAO DE ALVENARIA DE ELEMENTOS CERAMICOS VAZADOS</v>
          </cell>
          <cell r="C3859" t="str">
            <v>M3</v>
          </cell>
          <cell r="D3859">
            <v>17.14</v>
          </cell>
        </row>
        <row r="3860">
          <cell r="A3860">
            <v>72216</v>
          </cell>
          <cell r="B3860" t="str">
            <v>DEMOLICAO DE VERGAS, CINTAS E PILARETES DE CONCRETO</v>
          </cell>
          <cell r="C3860" t="str">
            <v>M3</v>
          </cell>
          <cell r="D3860">
            <v>89.14</v>
          </cell>
        </row>
        <row r="3861">
          <cell r="A3861">
            <v>72217</v>
          </cell>
          <cell r="B3861" t="str">
            <v>DEMOLICAO DE PLACAS DIVISORIAS DE GRANILITE</v>
          </cell>
          <cell r="C3861" t="str">
            <v>M2</v>
          </cell>
          <cell r="D3861">
            <v>3.43</v>
          </cell>
        </row>
        <row r="3862">
          <cell r="A3862">
            <v>72218</v>
          </cell>
          <cell r="B3862" t="str">
            <v>DEMOLICAO DE DIVISORIAS EM CHAPAS OU TABUAS, INCLUSIVE DEMOLICAO DE ENTARUGAMENTO</v>
          </cell>
          <cell r="C3862" t="str">
            <v>M2</v>
          </cell>
          <cell r="D3862">
            <v>2.74</v>
          </cell>
        </row>
        <row r="3863">
          <cell r="A3863">
            <v>72219</v>
          </cell>
          <cell r="B3863" t="str">
            <v>DEMOLICAO DE ALVENARIA DE BLOCOS DE PEDRA NATURAL</v>
          </cell>
          <cell r="C3863" t="str">
            <v>M3</v>
          </cell>
          <cell r="D3863">
            <v>44.57</v>
          </cell>
        </row>
        <row r="3864">
          <cell r="A3864">
            <v>72220</v>
          </cell>
          <cell r="B3864" t="str">
            <v>RETIRADA DE ALVENARIA DE TIJOLOS DE VIDRO</v>
          </cell>
          <cell r="C3864" t="str">
            <v>M2</v>
          </cell>
          <cell r="D3864">
            <v>6.86</v>
          </cell>
        </row>
        <row r="3865">
          <cell r="A3865">
            <v>72221</v>
          </cell>
          <cell r="B3865" t="str">
            <v>RETIRADA DE PLACAS DIVISORIAS DE GRANILITE</v>
          </cell>
          <cell r="C3865" t="str">
            <v>M2</v>
          </cell>
          <cell r="D3865">
            <v>6.86</v>
          </cell>
        </row>
        <row r="3866">
          <cell r="A3866">
            <v>72222</v>
          </cell>
          <cell r="B3866" t="str">
            <v>RETIRADAS DE DIVISORIAS EM CHAPAS OU TABUAS, SEM RETIRADA DO ENTARUGAMENTO</v>
          </cell>
          <cell r="C3866" t="str">
            <v>M2</v>
          </cell>
          <cell r="D3866">
            <v>3.6</v>
          </cell>
        </row>
        <row r="3867">
          <cell r="A3867">
            <v>72223</v>
          </cell>
          <cell r="B3867" t="str">
            <v>RETIRADAS DE DIVISORIAS EM CHAPAS OU TABUAS, COM RETIRADA DO ENTARUGAMENTO</v>
          </cell>
          <cell r="C3867" t="str">
            <v>M2</v>
          </cell>
          <cell r="D3867">
            <v>7.2</v>
          </cell>
        </row>
        <row r="3868">
          <cell r="A3868">
            <v>72224</v>
          </cell>
          <cell r="B3868" t="str">
            <v>DEMOLICAO DE TELHAS CERAMICAS OU DE VIDRO</v>
          </cell>
          <cell r="C3868" t="str">
            <v>M2</v>
          </cell>
          <cell r="D3868">
            <v>4.1100000000000003</v>
          </cell>
        </row>
        <row r="3869">
          <cell r="A3869">
            <v>72225</v>
          </cell>
          <cell r="B3869" t="str">
            <v>DEMOLICAO DE TELHAS ONDULADAS</v>
          </cell>
          <cell r="C3869" t="str">
            <v>M2</v>
          </cell>
          <cell r="D3869">
            <v>1.71</v>
          </cell>
        </row>
        <row r="3870">
          <cell r="A3870">
            <v>72226</v>
          </cell>
          <cell r="B3870" t="str">
            <v>RETIRADA DE ESTRUTURA DE MADEIRA PONTALETEADA PARA TELHAS CERAMICAS OUDE VIDRO</v>
          </cell>
          <cell r="C3870" t="str">
            <v>M2</v>
          </cell>
          <cell r="D3870">
            <v>4.76</v>
          </cell>
        </row>
        <row r="3871">
          <cell r="A3871">
            <v>72227</v>
          </cell>
          <cell r="B3871" t="str">
            <v>RETIRADA DE ESTRUTURA DE MADEIRA PONTALETEADA PARA TELHAS ONDULADAS</v>
          </cell>
          <cell r="C3871" t="str">
            <v>M2</v>
          </cell>
          <cell r="D3871">
            <v>3.17</v>
          </cell>
        </row>
        <row r="3872">
          <cell r="A3872">
            <v>72228</v>
          </cell>
          <cell r="B3872" t="str">
            <v>RETIRADA DE ESTRUTURA DE MADEIRA COM TESOURAS PARA TELHAS CERAMICAS OUDE VIDRO</v>
          </cell>
          <cell r="C3872" t="str">
            <v>M2</v>
          </cell>
          <cell r="D3872">
            <v>7.93</v>
          </cell>
        </row>
        <row r="3873">
          <cell r="A3873">
            <v>72229</v>
          </cell>
          <cell r="B3873" t="str">
            <v>RETIRADA DE ESTRUTURA DE MADEIRA COM TESOURAS PARA TELHAS ONDULADAS</v>
          </cell>
          <cell r="C3873" t="str">
            <v>M2</v>
          </cell>
          <cell r="D3873">
            <v>6.34</v>
          </cell>
        </row>
        <row r="3874">
          <cell r="A3874">
            <v>72230</v>
          </cell>
          <cell r="B3874" t="str">
            <v>RETIRADA DE TELHAS DE CERAMICAS OU DE VIDRO</v>
          </cell>
          <cell r="C3874" t="str">
            <v>M2</v>
          </cell>
          <cell r="D3874">
            <v>3.43</v>
          </cell>
        </row>
        <row r="3875">
          <cell r="A3875">
            <v>72231</v>
          </cell>
          <cell r="B3875" t="str">
            <v>RETIRADA DE TELHAS ONDULADAS</v>
          </cell>
          <cell r="C3875" t="str">
            <v>M2</v>
          </cell>
          <cell r="D3875">
            <v>2.4</v>
          </cell>
        </row>
        <row r="3876">
          <cell r="A3876">
            <v>72232</v>
          </cell>
          <cell r="B3876" t="str">
            <v>RETIRADA DE CUMEEIRAS CERAMICAS</v>
          </cell>
          <cell r="C3876" t="str">
            <v>M</v>
          </cell>
          <cell r="D3876">
            <v>2.06</v>
          </cell>
        </row>
        <row r="3877">
          <cell r="A3877">
            <v>72233</v>
          </cell>
          <cell r="B3877" t="str">
            <v>RETIRADA DE CUMEEIRAS EM ALUMINIO</v>
          </cell>
          <cell r="C3877" t="str">
            <v>M</v>
          </cell>
          <cell r="D3877">
            <v>1.37</v>
          </cell>
        </row>
        <row r="3878">
          <cell r="A3878">
            <v>72234</v>
          </cell>
          <cell r="B3878" t="str">
            <v>DEMOLICAO DE FORRO DE GESSO</v>
          </cell>
          <cell r="C3878" t="str">
            <v>M2</v>
          </cell>
          <cell r="D3878">
            <v>2.06</v>
          </cell>
        </row>
        <row r="3879">
          <cell r="A3879">
            <v>72235</v>
          </cell>
          <cell r="B3879" t="str">
            <v>DEMOLICAO DE ENTARUGAMENTO DE FORRO</v>
          </cell>
          <cell r="C3879" t="str">
            <v>M2</v>
          </cell>
          <cell r="D3879">
            <v>2.74</v>
          </cell>
        </row>
        <row r="3880">
          <cell r="A3880">
            <v>72236</v>
          </cell>
          <cell r="B3880" t="str">
            <v>RETIRADA DE FORRO DE MADEIRA EM TABUAS</v>
          </cell>
          <cell r="C3880" t="str">
            <v>M2</v>
          </cell>
          <cell r="D3880">
            <v>5.23</v>
          </cell>
        </row>
        <row r="3881">
          <cell r="A3881">
            <v>72237</v>
          </cell>
          <cell r="B3881" t="str">
            <v>RETIRADA DE ENTARUGAMENTO DE FORRO</v>
          </cell>
          <cell r="C3881" t="str">
            <v>M2</v>
          </cell>
          <cell r="D3881">
            <v>6.34</v>
          </cell>
        </row>
        <row r="3882">
          <cell r="A3882">
            <v>72238</v>
          </cell>
          <cell r="B3882" t="str">
            <v>RETIRADA DE FORRO EM REGUAS DE PVC, INCLUSIVE RETIRADA DE PERFIS</v>
          </cell>
          <cell r="C3882" t="str">
            <v>M2</v>
          </cell>
          <cell r="D3882">
            <v>3.17</v>
          </cell>
        </row>
        <row r="3883">
          <cell r="A3883">
            <v>72239</v>
          </cell>
          <cell r="B3883" t="str">
            <v>RETIRADA DE TACOS DE MADEIRA</v>
          </cell>
          <cell r="C3883" t="str">
            <v>M2</v>
          </cell>
          <cell r="D3883">
            <v>2.38</v>
          </cell>
        </row>
        <row r="3884">
          <cell r="A3884">
            <v>72240</v>
          </cell>
          <cell r="B3884" t="str">
            <v>RETIRADA DE ASSOALHO DE MADEIRA, EXCLUSIVE RETIRADA DE VIGAMENTO</v>
          </cell>
          <cell r="C3884" t="str">
            <v>M2</v>
          </cell>
          <cell r="D3884">
            <v>11.36</v>
          </cell>
        </row>
        <row r="3885">
          <cell r="A3885">
            <v>72241</v>
          </cell>
          <cell r="B3885" t="str">
            <v>RETIRADA DE ASSOALHO DE MADEIRA, INCLUSIVE RETIRADA DE VIGAMENTO</v>
          </cell>
          <cell r="C3885" t="str">
            <v>M2</v>
          </cell>
          <cell r="D3885">
            <v>13.63</v>
          </cell>
        </row>
        <row r="3886">
          <cell r="A3886">
            <v>72242</v>
          </cell>
          <cell r="B3886" t="str">
            <v>RETIRADA DE RODAPES DE MADEIRA, INCLUSIVE RETIRADA DE CORDAO</v>
          </cell>
          <cell r="C3886" t="str">
            <v>M2</v>
          </cell>
          <cell r="D3886">
            <v>2.42</v>
          </cell>
        </row>
        <row r="3887">
          <cell r="A3887">
            <v>73616</v>
          </cell>
          <cell r="B3887" t="str">
            <v>DEMOLICAO DE CONCRETO SIMPLES</v>
          </cell>
          <cell r="C3887" t="str">
            <v>M3</v>
          </cell>
          <cell r="D3887">
            <v>100.85</v>
          </cell>
        </row>
        <row r="3888">
          <cell r="A3888">
            <v>73801</v>
          </cell>
          <cell r="B3888" t="str">
            <v>DEMOLICAO MANUAL DE PISO / CONTRAPISO</v>
          </cell>
          <cell r="C3888"/>
          <cell r="D3888"/>
        </row>
        <row r="3889">
          <cell r="A3889" t="str">
            <v>73801/001</v>
          </cell>
          <cell r="B3889" t="str">
            <v>DEMOLICAO DE PISO DE ALTA RESISTENCIA</v>
          </cell>
          <cell r="C3889" t="str">
            <v>M2</v>
          </cell>
          <cell r="D3889">
            <v>10.29</v>
          </cell>
        </row>
        <row r="3890">
          <cell r="A3890" t="str">
            <v>73801/002</v>
          </cell>
          <cell r="B3890" t="str">
            <v>DEMOLICAO DE CAMADA DE ASSENTAMENTO/CONTRAPISO COM USO DE PONTEIRO, ESPESSURA ATE 4CM</v>
          </cell>
          <cell r="C3890" t="str">
            <v>M2</v>
          </cell>
          <cell r="D3890">
            <v>10.29</v>
          </cell>
        </row>
        <row r="3891">
          <cell r="A3891">
            <v>73802</v>
          </cell>
          <cell r="B3891" t="str">
            <v>DEMOLICAO MANUAL DE REVESTIMENTOS EM PAREDES</v>
          </cell>
          <cell r="C3891"/>
          <cell r="D3891"/>
        </row>
        <row r="3892">
          <cell r="A3892" t="str">
            <v>73802/001</v>
          </cell>
          <cell r="B3892" t="str">
            <v>DEMOLICAO DE REVESTIMENTO DE ARGAMASSA DE CAL E AREIA</v>
          </cell>
          <cell r="C3892" t="str">
            <v>M2</v>
          </cell>
          <cell r="D3892">
            <v>3.43</v>
          </cell>
        </row>
        <row r="3893">
          <cell r="A3893">
            <v>73874</v>
          </cell>
          <cell r="B3893" t="str">
            <v>REMOCAO DE PINTURAS COM JATEAMENTO DE AREIA</v>
          </cell>
          <cell r="C3893"/>
          <cell r="D3893"/>
        </row>
        <row r="3894">
          <cell r="A3894" t="str">
            <v>73874/001</v>
          </cell>
          <cell r="B3894" t="str">
            <v>REMOCAO DE PINTURAS COM JATEAMENTO DE AREIA, EM SUPERFICIES METALICAS</v>
          </cell>
          <cell r="C3894" t="str">
            <v>M2</v>
          </cell>
          <cell r="D3894">
            <v>8.9600000000000009</v>
          </cell>
        </row>
        <row r="3895">
          <cell r="A3895">
            <v>73895</v>
          </cell>
          <cell r="B3895" t="str">
            <v>DEMOLICAO PISO MARMORE/SOLEIRA/PEITORIL/ESCADA</v>
          </cell>
          <cell r="C3895"/>
          <cell r="D3895"/>
        </row>
        <row r="3896">
          <cell r="A3896" t="str">
            <v>73895/001</v>
          </cell>
          <cell r="B3896" t="str">
            <v>DEMOLICAO DE PISO DE MARMORE E ARGAMASSA DE ASSENTAMENTO</v>
          </cell>
          <cell r="C3896" t="str">
            <v>M2</v>
          </cell>
          <cell r="D3896">
            <v>4.1500000000000004</v>
          </cell>
        </row>
        <row r="3897">
          <cell r="A3897">
            <v>73896</v>
          </cell>
          <cell r="B3897" t="str">
            <v>RETIRADA DE AZULEJOS OU LADRILHOS</v>
          </cell>
          <cell r="C3897"/>
          <cell r="D3897"/>
        </row>
        <row r="3898">
          <cell r="A3898" t="str">
            <v>73896/001</v>
          </cell>
          <cell r="B3898" t="str">
            <v>RETIRADA CUIDADOSA DE AZULEJOS/LADRILHOS E ARGAMASSA DE ASSENTAMENTO</v>
          </cell>
          <cell r="C3898" t="str">
            <v>M2</v>
          </cell>
          <cell r="D3898">
            <v>23.79</v>
          </cell>
        </row>
        <row r="3899">
          <cell r="A3899">
            <v>73899</v>
          </cell>
          <cell r="B3899" t="str">
            <v>DEMOLICAO DE ALVENARIA DE TIJOLOS S/REAPROVEITAMENTO</v>
          </cell>
          <cell r="C3899"/>
          <cell r="D3899"/>
        </row>
        <row r="3900">
          <cell r="A3900" t="str">
            <v>73899/001</v>
          </cell>
          <cell r="B3900" t="str">
            <v>DEMOLICAO DE ALVENARIA DE TIJOLOS MACICOS S/REAPROVEITAMENTO</v>
          </cell>
          <cell r="C3900" t="str">
            <v>M3</v>
          </cell>
          <cell r="D3900">
            <v>31.03</v>
          </cell>
        </row>
        <row r="3901">
          <cell r="A3901" t="str">
            <v>73899/002</v>
          </cell>
          <cell r="B3901" t="str">
            <v>DEMOLICAO DE ALVENARIA DE TIJOLOS FURADOS S/REAPROVEITAMENTO</v>
          </cell>
          <cell r="C3901" t="str">
            <v>M3</v>
          </cell>
          <cell r="D3901">
            <v>38.79</v>
          </cell>
        </row>
        <row r="3902">
          <cell r="A3902">
            <v>16</v>
          </cell>
          <cell r="B3902" t="str">
            <v>LIGACOES PROVISORIAS</v>
          </cell>
          <cell r="C3902"/>
          <cell r="D3902"/>
        </row>
        <row r="3903">
          <cell r="A3903">
            <v>73960</v>
          </cell>
          <cell r="B3903" t="str">
            <v>LIGACOES PROVISORIAS AGUA/ESGOTO</v>
          </cell>
          <cell r="C3903"/>
          <cell r="D3903"/>
        </row>
        <row r="3904">
          <cell r="A3904" t="str">
            <v>73960/001</v>
          </cell>
          <cell r="B3904" t="str">
            <v>INSTAL/LIGACAO PROVISORIA ELETRICA BAIXA TENSAO P/CANT OBRAOBRA,M3-CHAVE 100A CARGA 3KWH,20CV EXCL FORN MEDIDOR</v>
          </cell>
          <cell r="C3904" t="str">
            <v>UN</v>
          </cell>
          <cell r="D3904">
            <v>855.87</v>
          </cell>
        </row>
        <row r="3905">
          <cell r="A3905">
            <v>233</v>
          </cell>
          <cell r="B3905" t="str">
            <v>SINALIZACAO DO CANTEIRO DE OBRAS</v>
          </cell>
          <cell r="C3905"/>
          <cell r="D3905"/>
        </row>
        <row r="3906">
          <cell r="A3906">
            <v>73683</v>
          </cell>
          <cell r="B3906" t="str">
            <v>INSTALACAO DE GAMBIARRA PARA SINALIZACAO, COM 20 M, INCLUINDO LAMPADA,BOCAL E BALDE A CADA 2 M</v>
          </cell>
          <cell r="C3906" t="str">
            <v>UN</v>
          </cell>
          <cell r="D3906">
            <v>23.65</v>
          </cell>
        </row>
        <row r="3907">
          <cell r="A3907" t="str">
            <v>SERT</v>
          </cell>
          <cell r="B3907" t="str">
            <v>SERVICOS TECNICOS</v>
          </cell>
          <cell r="C3907"/>
          <cell r="D3907"/>
        </row>
        <row r="3908">
          <cell r="A3908">
            <v>6</v>
          </cell>
          <cell r="B3908" t="str">
            <v>CONTROLE TECNOLOGICO</v>
          </cell>
          <cell r="C3908"/>
          <cell r="D3908"/>
        </row>
        <row r="3909">
          <cell r="A3909">
            <v>72742</v>
          </cell>
          <cell r="B3909" t="str">
            <v>ENSAIO DE RECEBIMENTO E ACEITACAO DE CIMENTO PORTLAND</v>
          </cell>
          <cell r="C3909" t="str">
            <v>UN</v>
          </cell>
          <cell r="D3909">
            <v>230.46</v>
          </cell>
        </row>
        <row r="3910">
          <cell r="A3910">
            <v>72743</v>
          </cell>
          <cell r="B3910" t="str">
            <v>ENSAIO DE RECEBIMENTO E ACEITACAO DE AGREGADO GRAUDO</v>
          </cell>
          <cell r="C3910" t="str">
            <v>UN</v>
          </cell>
          <cell r="D3910">
            <v>115.23</v>
          </cell>
        </row>
        <row r="3911">
          <cell r="A3911">
            <v>73900</v>
          </cell>
          <cell r="B3911" t="str">
            <v>ENSAIOS TECNOLÓGICO DE ASFALTO</v>
          </cell>
          <cell r="C3911"/>
          <cell r="D3911"/>
        </row>
        <row r="3912">
          <cell r="A3912" t="str">
            <v>73900/001</v>
          </cell>
          <cell r="B3912" t="str">
            <v>ENSAIOS DE IMPRIMACAO - ASFALTO DILUIDO</v>
          </cell>
          <cell r="C3912" t="str">
            <v>M2</v>
          </cell>
          <cell r="D3912">
            <v>0.02</v>
          </cell>
        </row>
        <row r="3913">
          <cell r="A3913" t="str">
            <v>73900/002</v>
          </cell>
          <cell r="B3913" t="str">
            <v>ENSAIOS DE TRATAMENTO SUPERFICIAL SIMPLES - COM CAP</v>
          </cell>
          <cell r="C3913" t="str">
            <v>M2</v>
          </cell>
          <cell r="D3913">
            <v>0.06</v>
          </cell>
        </row>
        <row r="3914">
          <cell r="A3914" t="str">
            <v>73900/003</v>
          </cell>
          <cell r="B3914" t="str">
            <v>ENSAIOS DE TRATAMENTO SUPERFICIAL SIMPLES - COM EMULSAO ASFALTICA</v>
          </cell>
          <cell r="C3914" t="str">
            <v>M2</v>
          </cell>
          <cell r="D3914">
            <v>0.06</v>
          </cell>
        </row>
        <row r="3915">
          <cell r="A3915" t="str">
            <v>73900/004</v>
          </cell>
          <cell r="B3915" t="str">
            <v>ENSAIOS DE TRATAMENTO SUPERFICIAL DUPLO - COM CAP</v>
          </cell>
          <cell r="C3915" t="str">
            <v>M2</v>
          </cell>
          <cell r="D3915">
            <v>7.0000000000000007E-2</v>
          </cell>
        </row>
        <row r="3916">
          <cell r="A3916" t="str">
            <v>73900/005</v>
          </cell>
          <cell r="B3916" t="str">
            <v>ENSAIOS DE TRATAMENTO SUPERFICIAL DUPLO - COM EMULSAO ASFALTICA</v>
          </cell>
          <cell r="C3916" t="str">
            <v>M2</v>
          </cell>
          <cell r="D3916">
            <v>0.1</v>
          </cell>
        </row>
        <row r="3917">
          <cell r="A3917" t="str">
            <v>73900/006</v>
          </cell>
          <cell r="B3917" t="str">
            <v>ENSAIOS DE TRATAMENTO SUPERFICIAL TRIPLO - COM CAP</v>
          </cell>
          <cell r="C3917" t="str">
            <v>M2</v>
          </cell>
          <cell r="D3917">
            <v>0.1</v>
          </cell>
        </row>
        <row r="3918">
          <cell r="A3918" t="str">
            <v>73900/007</v>
          </cell>
          <cell r="B3918" t="str">
            <v>ENSAIOS DE TRATAMENTO SUPERFICIAL TRIPLO - COM EMULSAO ASFALTICA</v>
          </cell>
          <cell r="C3918" t="str">
            <v>M2</v>
          </cell>
          <cell r="D3918">
            <v>0.11</v>
          </cell>
        </row>
        <row r="3919">
          <cell r="A3919" t="str">
            <v>73900/008</v>
          </cell>
          <cell r="B3919" t="str">
            <v>ENSAIOS DE MACADAME BETUMINOSO POR PENETRACAO - COM CAP</v>
          </cell>
          <cell r="C3919" t="str">
            <v>M3</v>
          </cell>
          <cell r="D3919">
            <v>0.51</v>
          </cell>
        </row>
        <row r="3920">
          <cell r="A3920" t="str">
            <v>73900/009</v>
          </cell>
          <cell r="B3920" t="str">
            <v>ENSAIOS DE MACADAME BETUMINOSO POR PENETRACAO - COM EMULSAO ASFALTICA</v>
          </cell>
          <cell r="C3920" t="str">
            <v>M3</v>
          </cell>
          <cell r="D3920">
            <v>0.51</v>
          </cell>
        </row>
        <row r="3921">
          <cell r="A3921" t="str">
            <v>73900/010</v>
          </cell>
          <cell r="B3921" t="str">
            <v>ENSAIOS DE PRE MISTURADO A FRIO</v>
          </cell>
          <cell r="C3921" t="str">
            <v>M3</v>
          </cell>
          <cell r="D3921">
            <v>0.4</v>
          </cell>
        </row>
        <row r="3922">
          <cell r="A3922" t="str">
            <v>73900/011</v>
          </cell>
          <cell r="B3922" t="str">
            <v>ENSAIOS DE AREIA ASFALTO A QUENTE</v>
          </cell>
          <cell r="C3922" t="str">
            <v>T</v>
          </cell>
          <cell r="D3922">
            <v>13</v>
          </cell>
        </row>
        <row r="3923">
          <cell r="A3923" t="str">
            <v>73900/012</v>
          </cell>
          <cell r="B3923" t="str">
            <v>ENSAIOS DE CONCRETO ASFALTICO</v>
          </cell>
          <cell r="C3923" t="str">
            <v>T</v>
          </cell>
          <cell r="D3923">
            <v>18.12</v>
          </cell>
        </row>
        <row r="3924">
          <cell r="A3924">
            <v>74020</v>
          </cell>
          <cell r="B3924" t="str">
            <v>ENSAIO TECNOLOGICO COM CONCRETO</v>
          </cell>
          <cell r="C3924"/>
          <cell r="D3924"/>
        </row>
        <row r="3925">
          <cell r="A3925" t="str">
            <v>74020/001</v>
          </cell>
          <cell r="B3925" t="str">
            <v>ENSAIO DE PAVIMENTO DE CONCRETO</v>
          </cell>
          <cell r="C3925" t="str">
            <v>M3</v>
          </cell>
          <cell r="D3925">
            <v>8.91</v>
          </cell>
        </row>
        <row r="3926">
          <cell r="A3926" t="str">
            <v>74020/002</v>
          </cell>
          <cell r="B3926" t="str">
            <v>ENSAIOS DE PAVIMENTO DE CONCRETO COMPACTADO COM ROLO</v>
          </cell>
          <cell r="C3926" t="str">
            <v>M3</v>
          </cell>
          <cell r="D3926">
            <v>7.9</v>
          </cell>
        </row>
        <row r="3927">
          <cell r="A3927">
            <v>74021</v>
          </cell>
          <cell r="B3927" t="str">
            <v>ENSAIO TECNOLOGICO DE TERRAPLENAGEM</v>
          </cell>
          <cell r="C3927"/>
          <cell r="D3927"/>
        </row>
        <row r="3928">
          <cell r="A3928" t="str">
            <v>74021/001</v>
          </cell>
          <cell r="B3928" t="str">
            <v>ENSAIOS DE TERRAPLENAGEM - CORPO DO ATERRO</v>
          </cell>
          <cell r="C3928" t="str">
            <v>M3</v>
          </cell>
          <cell r="D3928">
            <v>0.22</v>
          </cell>
        </row>
        <row r="3929">
          <cell r="A3929" t="str">
            <v>74021/002</v>
          </cell>
          <cell r="B3929" t="str">
            <v>ENSAIO DE TERRAPLENAGEM - CAMADA FINAL DO ATERRO</v>
          </cell>
          <cell r="C3929" t="str">
            <v>M3</v>
          </cell>
          <cell r="D3929">
            <v>0.69</v>
          </cell>
        </row>
        <row r="3930">
          <cell r="A3930" t="str">
            <v>74021/003</v>
          </cell>
          <cell r="B3930" t="str">
            <v>ENSAIOS DE REGULARIZACAO DO SUBLEITO</v>
          </cell>
          <cell r="C3930" t="str">
            <v>M2</v>
          </cell>
          <cell r="D3930">
            <v>0.32</v>
          </cell>
        </row>
        <row r="3931">
          <cell r="A3931" t="str">
            <v>74021/004</v>
          </cell>
          <cell r="B3931" t="str">
            <v>ENSAIOS DE REFORCO DO SUBLEITO</v>
          </cell>
          <cell r="C3931" t="str">
            <v>M3</v>
          </cell>
          <cell r="D3931">
            <v>0.57999999999999996</v>
          </cell>
        </row>
        <row r="3932">
          <cell r="A3932" t="str">
            <v>74021/005</v>
          </cell>
          <cell r="B3932" t="str">
            <v>ENSAIOS DE SUB BASE DE SOLO MELHORADO COM CIMENTO</v>
          </cell>
          <cell r="C3932" t="str">
            <v>M3</v>
          </cell>
          <cell r="D3932">
            <v>0.57999999999999996</v>
          </cell>
        </row>
        <row r="3933">
          <cell r="A3933" t="str">
            <v>74021/006</v>
          </cell>
          <cell r="B3933" t="str">
            <v>ENSAIOS DE BASE ESTABILIZADA GRANULOMETRICAMENTE</v>
          </cell>
          <cell r="C3933" t="str">
            <v>M3</v>
          </cell>
          <cell r="D3933">
            <v>0.62</v>
          </cell>
        </row>
        <row r="3934">
          <cell r="A3934" t="str">
            <v>74021/007</v>
          </cell>
          <cell r="B3934" t="str">
            <v>ENSAIO DE BASE DE SOLO MELHORADO COM CIMENTO</v>
          </cell>
          <cell r="C3934" t="str">
            <v>M3</v>
          </cell>
          <cell r="D3934">
            <v>0.57999999999999996</v>
          </cell>
        </row>
        <row r="3935">
          <cell r="A3935" t="str">
            <v>74021/008</v>
          </cell>
          <cell r="B3935" t="str">
            <v>ENSAIOS DE BASE DE SOLO CIMENTO</v>
          </cell>
          <cell r="C3935" t="str">
            <v>M3</v>
          </cell>
          <cell r="D3935">
            <v>0.63</v>
          </cell>
        </row>
        <row r="3936">
          <cell r="A3936">
            <v>74022</v>
          </cell>
          <cell r="B3936" t="str">
            <v>ENSAIO TECNOLOGICO</v>
          </cell>
          <cell r="C3936"/>
          <cell r="D3936"/>
        </row>
        <row r="3937">
          <cell r="A3937" t="str">
            <v>74022/001</v>
          </cell>
          <cell r="B3937" t="str">
            <v>ENSAIO DE PENETRACAO - MATERIAL BETUMINOSO</v>
          </cell>
          <cell r="C3937" t="str">
            <v>UN</v>
          </cell>
          <cell r="D3937">
            <v>48.97</v>
          </cell>
        </row>
        <row r="3938">
          <cell r="A3938" t="str">
            <v>74022/002</v>
          </cell>
          <cell r="B3938" t="str">
            <v>ENSAIO DE VISCOSIDADE SAYBOLT - FUROL - MATERIAL BETUMINOSO</v>
          </cell>
          <cell r="C3938" t="str">
            <v>UN</v>
          </cell>
          <cell r="D3938">
            <v>63.38</v>
          </cell>
        </row>
        <row r="3939">
          <cell r="A3939" t="str">
            <v>74022/003</v>
          </cell>
          <cell r="B3939" t="str">
            <v>ENSAIO DE DETERMINACAO DA PENEIRACAO - EMULSAO ASFALTICA</v>
          </cell>
          <cell r="C3939" t="str">
            <v>UN</v>
          </cell>
          <cell r="D3939">
            <v>57.62</v>
          </cell>
        </row>
        <row r="3940">
          <cell r="A3940" t="str">
            <v>74022/004</v>
          </cell>
          <cell r="B3940" t="str">
            <v>ENSAIO DE DETERMINACAO DA SEDIMENTACAO - EMULSAO ASFALTICA</v>
          </cell>
          <cell r="C3940" t="str">
            <v>UN</v>
          </cell>
          <cell r="D3940">
            <v>63.38</v>
          </cell>
        </row>
        <row r="3941">
          <cell r="A3941" t="str">
            <v>74022/005</v>
          </cell>
          <cell r="B3941" t="str">
            <v>ENSAIO DE DETERMINACAO DO TEOR DE BETUME - CIMENTO ASFALTICO DE PETROLEO</v>
          </cell>
          <cell r="C3941" t="str">
            <v>UN</v>
          </cell>
          <cell r="D3941">
            <v>50.41</v>
          </cell>
        </row>
        <row r="3942">
          <cell r="A3942" t="str">
            <v>74022/006</v>
          </cell>
          <cell r="B3942" t="str">
            <v>ENSAIO DE GRANULOMETRIA POR PENEIRAMENTO - SOLOS</v>
          </cell>
          <cell r="C3942" t="str">
            <v>UN</v>
          </cell>
          <cell r="D3942">
            <v>46.09</v>
          </cell>
        </row>
        <row r="3943">
          <cell r="A3943" t="str">
            <v>74022/007</v>
          </cell>
          <cell r="B3943" t="str">
            <v>ENSAIO DE GRANULOMETRIA POR PENEIRAMENTO E SEDIMENTACAO - SOLOS</v>
          </cell>
          <cell r="C3943" t="str">
            <v>UN</v>
          </cell>
          <cell r="D3943">
            <v>54.73</v>
          </cell>
        </row>
        <row r="3944">
          <cell r="A3944" t="str">
            <v>74022/008</v>
          </cell>
          <cell r="B3944" t="str">
            <v>ENSAIO DE LIMITE DE LIQUIDEZ - SOLOS</v>
          </cell>
          <cell r="C3944" t="str">
            <v>UN</v>
          </cell>
          <cell r="D3944">
            <v>28.81</v>
          </cell>
        </row>
        <row r="3945">
          <cell r="A3945" t="str">
            <v>74022/009</v>
          </cell>
          <cell r="B3945" t="str">
            <v>ENSAIO DE LIMITE DE PLASTICIDADE - SOLOS</v>
          </cell>
          <cell r="C3945" t="str">
            <v>UN</v>
          </cell>
          <cell r="D3945">
            <v>25.93</v>
          </cell>
        </row>
        <row r="3946">
          <cell r="A3946" t="str">
            <v>74022/010</v>
          </cell>
          <cell r="B3946" t="str">
            <v>ENSAIO DE COMPACTACAO - AMOSTRAS NAO TRABALHADAS - ENERGIA NORMAL - SOLOS</v>
          </cell>
          <cell r="C3946" t="str">
            <v>UN</v>
          </cell>
          <cell r="D3946">
            <v>54.73</v>
          </cell>
        </row>
        <row r="3947">
          <cell r="A3947" t="str">
            <v>74022/011</v>
          </cell>
          <cell r="B3947" t="str">
            <v>ENSAIO DE COMPACTACAO - AMOSTRAS NAO TRABALHADAS - ENERGIA INTERMEDIARIA - SOLOS</v>
          </cell>
          <cell r="C3947" t="str">
            <v>UN</v>
          </cell>
          <cell r="D3947">
            <v>83.54</v>
          </cell>
        </row>
        <row r="3948">
          <cell r="A3948" t="str">
            <v>74022/012</v>
          </cell>
          <cell r="B3948" t="str">
            <v>ENSAIO DE COMPACTACAO - AMOSTRAS NAO TRABALHADAS - ENERGIA MODIFICADA- SOLOS</v>
          </cell>
          <cell r="C3948" t="str">
            <v>UN</v>
          </cell>
          <cell r="D3948">
            <v>109.47</v>
          </cell>
        </row>
        <row r="3949">
          <cell r="A3949" t="str">
            <v>74022/013</v>
          </cell>
          <cell r="B3949" t="str">
            <v>ENSAIO DE COMPACTACAO - AMOSTRAS TRABALHADAS - SOLOS</v>
          </cell>
          <cell r="C3949" t="str">
            <v>UN</v>
          </cell>
          <cell r="D3949">
            <v>57.62</v>
          </cell>
        </row>
        <row r="3950">
          <cell r="A3950" t="str">
            <v>74022/014</v>
          </cell>
          <cell r="B3950" t="str">
            <v>ENSAIO DE MASSA ESPECIFICA - IN SITU - METODO FRASCO DE AREIA - SOLOS</v>
          </cell>
          <cell r="C3950" t="str">
            <v>UN</v>
          </cell>
          <cell r="D3950">
            <v>20.170000000000002</v>
          </cell>
        </row>
        <row r="3951">
          <cell r="A3951" t="str">
            <v>74022/015</v>
          </cell>
          <cell r="B3951" t="str">
            <v>ENSAIO DE MASSA ESPECIFICA - IN SITU - METODO BALAO DE BORRACHA - SOLOS</v>
          </cell>
          <cell r="C3951" t="str">
            <v>UN</v>
          </cell>
          <cell r="D3951">
            <v>23.05</v>
          </cell>
        </row>
        <row r="3952">
          <cell r="A3952" t="str">
            <v>74022/016</v>
          </cell>
          <cell r="B3952" t="str">
            <v>ENSAIO DE DENSIDADE REAL - SOLOS</v>
          </cell>
          <cell r="C3952" t="str">
            <v>UN</v>
          </cell>
          <cell r="D3952">
            <v>25.93</v>
          </cell>
        </row>
        <row r="3953">
          <cell r="A3953" t="str">
            <v>74022/017</v>
          </cell>
          <cell r="B3953" t="str">
            <v>ENSAIO DE ABRASAO LOS ANGELES - AGREGADOS</v>
          </cell>
          <cell r="C3953" t="str">
            <v>UN</v>
          </cell>
          <cell r="D3953">
            <v>120.99</v>
          </cell>
        </row>
        <row r="3954">
          <cell r="A3954" t="str">
            <v>74022/018</v>
          </cell>
          <cell r="B3954" t="str">
            <v>ENSAIO DE MASSA ESPECIFICA - IN SITU - EMPREGO DO OLEO - SOLOS</v>
          </cell>
          <cell r="C3954" t="str">
            <v>UN</v>
          </cell>
          <cell r="D3954">
            <v>31.69</v>
          </cell>
        </row>
        <row r="3955">
          <cell r="A3955" t="str">
            <v>74022/019</v>
          </cell>
          <cell r="B3955" t="str">
            <v>ENSAIO DE INDICE DE SUPORTE CALIFORNIA - AMOSTRAS NAO TRABALHADAS - ENERGIA NORMAL - SOLOS</v>
          </cell>
          <cell r="C3955" t="str">
            <v>UN</v>
          </cell>
          <cell r="D3955">
            <v>66.260000000000005</v>
          </cell>
        </row>
        <row r="3956">
          <cell r="A3956" t="str">
            <v>74022/020</v>
          </cell>
          <cell r="B3956" t="str">
            <v>ENSAIO DE INDICE DE SUPORTE CALIFORNIA - AMOSTRAS NAO TRABALHADAS - ENERGIA INTERMEDIARIA - SOLOS</v>
          </cell>
          <cell r="C3956" t="str">
            <v>UN</v>
          </cell>
          <cell r="D3956">
            <v>74.900000000000006</v>
          </cell>
        </row>
        <row r="3957">
          <cell r="A3957" t="str">
            <v>74022/021</v>
          </cell>
          <cell r="B3957" t="str">
            <v>ENSAIO DE INDICE DE SUPORTE CALIFORNIA- AMOSTRAS NAO TRABALHADAS - ENERGIA MODIFICADA- SOLOS</v>
          </cell>
          <cell r="C3957" t="str">
            <v>UN</v>
          </cell>
          <cell r="D3957">
            <v>80.66</v>
          </cell>
        </row>
        <row r="3958">
          <cell r="A3958" t="str">
            <v>74022/022</v>
          </cell>
          <cell r="B3958" t="str">
            <v>ENSAIO DE TEOR DE UMIDADE - METODO EXPEDITO DO ALCOOL - SOLOS</v>
          </cell>
          <cell r="C3958" t="str">
            <v>UN</v>
          </cell>
          <cell r="D3958">
            <v>17.28</v>
          </cell>
        </row>
        <row r="3959">
          <cell r="A3959" t="str">
            <v>74022/023</v>
          </cell>
          <cell r="B3959" t="str">
            <v>ENSAIO DE TEOR DE UMIDADE - PROCESSO SPEEDY - SOLOS E AGREGADOS MIUDOS</v>
          </cell>
          <cell r="C3959" t="str">
            <v>UN</v>
          </cell>
          <cell r="D3959">
            <v>17.28</v>
          </cell>
        </row>
        <row r="3960">
          <cell r="A3960" t="str">
            <v>74022/024</v>
          </cell>
          <cell r="B3960" t="str">
            <v>ENSAIO DE TEOR DE UMIDADE - EM LABORATORIO - SOLOS</v>
          </cell>
          <cell r="C3960" t="str">
            <v>UN</v>
          </cell>
          <cell r="D3960">
            <v>23.05</v>
          </cell>
        </row>
        <row r="3961">
          <cell r="A3961" t="str">
            <v>74022/025</v>
          </cell>
          <cell r="B3961" t="str">
            <v>ENSAIO DE PONTO DE FULGOR - MATERIAL BETUMINOSO</v>
          </cell>
          <cell r="C3961" t="str">
            <v>UN</v>
          </cell>
          <cell r="D3961">
            <v>46.09</v>
          </cell>
        </row>
        <row r="3962">
          <cell r="A3962" t="str">
            <v>74022/026</v>
          </cell>
          <cell r="B3962" t="str">
            <v>ENSAIO DE DESTILACAO - ASFALTO DILUIDO</v>
          </cell>
          <cell r="C3962" t="str">
            <v>UN</v>
          </cell>
          <cell r="D3962">
            <v>74.900000000000006</v>
          </cell>
        </row>
        <row r="3963">
          <cell r="A3963" t="str">
            <v>74022/027</v>
          </cell>
          <cell r="B3963" t="str">
            <v>ENSAIO DE CONTROLE DE TAXA DE APLICACAO DE LIGANTE BETUMINOSO</v>
          </cell>
          <cell r="C3963" t="str">
            <v>UN</v>
          </cell>
          <cell r="D3963">
            <v>20.170000000000002</v>
          </cell>
        </row>
        <row r="3964">
          <cell r="A3964" t="str">
            <v>74022/028</v>
          </cell>
          <cell r="B3964" t="str">
            <v>ENSAIO DE SUSCEPTIBILIDADE TERMICA - INDICE PFEIFFER - MATERIAL ASFALTICO</v>
          </cell>
          <cell r="C3964" t="str">
            <v>UN</v>
          </cell>
          <cell r="D3964">
            <v>72.02</v>
          </cell>
        </row>
        <row r="3965">
          <cell r="A3965" t="str">
            <v>74022/029</v>
          </cell>
          <cell r="B3965" t="str">
            <v>ENSAIO DE ESPUMA - MATERIAL ASFALTICO</v>
          </cell>
          <cell r="C3965" t="str">
            <v>UN</v>
          </cell>
          <cell r="D3965">
            <v>51.85</v>
          </cell>
        </row>
        <row r="3966">
          <cell r="A3966" t="str">
            <v>74022/030</v>
          </cell>
          <cell r="B3966" t="str">
            <v>ENSAIO DE RESISTENCIA A COMPRESSAO SIMPLES - CONCRETO</v>
          </cell>
          <cell r="C3966" t="str">
            <v>UN</v>
          </cell>
          <cell r="D3966">
            <v>51.85</v>
          </cell>
        </row>
        <row r="3967">
          <cell r="A3967" t="str">
            <v>74022/031</v>
          </cell>
          <cell r="B3967" t="str">
            <v>ENSAIO DE RESISTENCIA A TRACAO POR COMPRESSAO DIAMETRAL - CONCRETO</v>
          </cell>
          <cell r="C3967" t="str">
            <v>UN</v>
          </cell>
          <cell r="D3967">
            <v>51.85</v>
          </cell>
        </row>
        <row r="3968">
          <cell r="A3968" t="str">
            <v>74022/032</v>
          </cell>
          <cell r="B3968" t="str">
            <v>ENSAIO DE RESISTENCIA A TRACAO NA FLEXAO DE CONCRETO</v>
          </cell>
          <cell r="C3968" t="str">
            <v>UN</v>
          </cell>
          <cell r="D3968">
            <v>57.62</v>
          </cell>
        </row>
        <row r="3969">
          <cell r="A3969" t="str">
            <v>74022/033</v>
          </cell>
          <cell r="B3969" t="str">
            <v>ENSAIO DE RESILIENCIA - SOLOS</v>
          </cell>
          <cell r="C3969" t="str">
            <v>UN</v>
          </cell>
          <cell r="D3969">
            <v>371.62</v>
          </cell>
        </row>
        <row r="3970">
          <cell r="A3970" t="str">
            <v>74022/034</v>
          </cell>
          <cell r="B3970" t="str">
            <v>ENSAIO DE RESILIENCIA - MISTURAS BETUMINOSAS</v>
          </cell>
          <cell r="C3970" t="str">
            <v>UN</v>
          </cell>
          <cell r="D3970">
            <v>77.78</v>
          </cell>
        </row>
        <row r="3971">
          <cell r="A3971" t="str">
            <v>74022/035</v>
          </cell>
          <cell r="B3971" t="str">
            <v>ENSAIO DE PERCENTAGEM DE BETUME - MISTURAS BETUMINOSAS</v>
          </cell>
          <cell r="C3971" t="str">
            <v>UN</v>
          </cell>
          <cell r="D3971">
            <v>43.21</v>
          </cell>
        </row>
        <row r="3972">
          <cell r="A3972" t="str">
            <v>74022/036</v>
          </cell>
          <cell r="B3972" t="str">
            <v>ENSAIO DE ADESIVIDADE - RESISTENCIA A AGUA - EMULSAO ASFALTICA</v>
          </cell>
          <cell r="C3972" t="str">
            <v>UN</v>
          </cell>
          <cell r="D3972">
            <v>34.57</v>
          </cell>
        </row>
        <row r="3973">
          <cell r="A3973" t="str">
            <v>74022/037</v>
          </cell>
          <cell r="B3973" t="str">
            <v>ENSAIO DE ADESIVIDADE A LIGANTE BETUMINOSO - AGREGADO GRAUDO</v>
          </cell>
          <cell r="C3973" t="str">
            <v>UN</v>
          </cell>
          <cell r="D3973">
            <v>28.81</v>
          </cell>
        </row>
        <row r="3974">
          <cell r="A3974" t="str">
            <v>74022/038</v>
          </cell>
          <cell r="B3974" t="str">
            <v>ENSAIO DE EXPANSIBILIDADE - SOLOS</v>
          </cell>
          <cell r="C3974" t="str">
            <v>UN</v>
          </cell>
          <cell r="D3974">
            <v>41.77</v>
          </cell>
        </row>
        <row r="3975">
          <cell r="A3975" t="str">
            <v>74022/039</v>
          </cell>
          <cell r="B3975" t="str">
            <v>PREPARACAO DE AMOSTRAS PARA ENSAIO DE CARACTERIZACAO - SOLOS</v>
          </cell>
          <cell r="C3975" t="str">
            <v>UN</v>
          </cell>
          <cell r="D3975">
            <v>31.69</v>
          </cell>
        </row>
        <row r="3976">
          <cell r="A3976" t="str">
            <v>74022/040</v>
          </cell>
          <cell r="B3976" t="str">
            <v>ENSAIO MARSHALL - MISTURA BETUMINOSA A QUENTE</v>
          </cell>
          <cell r="C3976" t="str">
            <v>UN</v>
          </cell>
          <cell r="D3976">
            <v>100.83</v>
          </cell>
        </row>
        <row r="3977">
          <cell r="A3977" t="str">
            <v>74022/041</v>
          </cell>
          <cell r="B3977" t="str">
            <v>ENSAIO DE DETERMINACAO DO INDICE DE FORMA - AGREGADOS</v>
          </cell>
          <cell r="C3977" t="str">
            <v>UN</v>
          </cell>
          <cell r="D3977">
            <v>28.81</v>
          </cell>
        </row>
        <row r="3978">
          <cell r="A3978" t="str">
            <v>74022/042</v>
          </cell>
          <cell r="B3978" t="str">
            <v>ENSAIO DE EQUIVALENTE EM AREIA - SOLOS</v>
          </cell>
          <cell r="C3978" t="str">
            <v>UN</v>
          </cell>
          <cell r="D3978">
            <v>25.93</v>
          </cell>
        </row>
        <row r="3979">
          <cell r="A3979" t="str">
            <v>74022/043</v>
          </cell>
          <cell r="B3979" t="str">
            <v>ENSAIO DE MOLDAGEM E CURA DE SOLO CIMENTO</v>
          </cell>
          <cell r="C3979" t="str">
            <v>UN</v>
          </cell>
          <cell r="D3979">
            <v>28.81</v>
          </cell>
        </row>
        <row r="3980">
          <cell r="A3980" t="str">
            <v>74022/044</v>
          </cell>
          <cell r="B3980" t="str">
            <v>ENSAIO DE COMPRESSAO AXIAL DE SOLO CIMENTO</v>
          </cell>
          <cell r="C3980" t="str">
            <v>UN</v>
          </cell>
          <cell r="D3980">
            <v>23.05</v>
          </cell>
        </row>
        <row r="3981">
          <cell r="A3981" t="str">
            <v>74022/045</v>
          </cell>
          <cell r="B3981" t="str">
            <v>ENSAIO DE VISCOSIDADE CINEMATICA - ASFALTO</v>
          </cell>
          <cell r="C3981" t="str">
            <v>UN</v>
          </cell>
          <cell r="D3981">
            <v>57.62</v>
          </cell>
        </row>
        <row r="3982">
          <cell r="A3982" t="str">
            <v>74022/047</v>
          </cell>
          <cell r="B3982" t="str">
            <v>ENSAIO DE RESIDUO POR EVAPORACAO - EMULSAO ASFALTICA</v>
          </cell>
          <cell r="C3982" t="str">
            <v>UN</v>
          </cell>
          <cell r="D3982">
            <v>28.81</v>
          </cell>
        </row>
        <row r="3983">
          <cell r="A3983" t="str">
            <v>74022/048</v>
          </cell>
          <cell r="B3983" t="str">
            <v>ENSAIO DE CARGA DA PARTICULA - EMULSAO ASFALTICA</v>
          </cell>
          <cell r="C3983" t="str">
            <v>UN</v>
          </cell>
          <cell r="D3983">
            <v>21.61</v>
          </cell>
        </row>
        <row r="3984">
          <cell r="A3984" t="str">
            <v>74022/049</v>
          </cell>
          <cell r="B3984" t="str">
            <v>ENSAIO DE DESEMULSIBILIDADE - EMULSAO ASFALTICA</v>
          </cell>
          <cell r="C3984" t="str">
            <v>UN</v>
          </cell>
          <cell r="D3984">
            <v>57.62</v>
          </cell>
        </row>
        <row r="3985">
          <cell r="A3985" t="str">
            <v>74022/050</v>
          </cell>
          <cell r="B3985" t="str">
            <v>ENSAIO DE DETERMINACAO DA TAXA DE ESPALHAMENTO DO AGREGADO</v>
          </cell>
          <cell r="C3985" t="str">
            <v>UN</v>
          </cell>
          <cell r="D3985">
            <v>14.4</v>
          </cell>
        </row>
        <row r="3986">
          <cell r="A3986" t="str">
            <v>74022/051</v>
          </cell>
          <cell r="B3986" t="str">
            <v>ENSAIO DE ADESIVIDADE A LIGANTE BETUMINOSO - AGREGADO</v>
          </cell>
          <cell r="C3986" t="str">
            <v>UN</v>
          </cell>
          <cell r="D3986">
            <v>31.69</v>
          </cell>
        </row>
        <row r="3987">
          <cell r="A3987" t="str">
            <v>74022/052</v>
          </cell>
          <cell r="B3987" t="str">
            <v>ENSAIO DE GRANULOMETRIA DO AGREGADO</v>
          </cell>
          <cell r="C3987" t="str">
            <v>UN</v>
          </cell>
          <cell r="D3987">
            <v>28.81</v>
          </cell>
        </row>
        <row r="3988">
          <cell r="A3988" t="str">
            <v>74022/053</v>
          </cell>
          <cell r="B3988" t="str">
            <v>ENSAIO DE CONTROLE DO GRAU DE COMPACTACAO DA MISTURA ASFALTICA</v>
          </cell>
          <cell r="C3988" t="str">
            <v>UN</v>
          </cell>
          <cell r="D3988">
            <v>25.93</v>
          </cell>
        </row>
        <row r="3989">
          <cell r="A3989" t="str">
            <v>74022/054</v>
          </cell>
          <cell r="B3989" t="str">
            <v>ENSAIO DE GRANULOMETRIA DO FILLER</v>
          </cell>
          <cell r="C3989" t="str">
            <v>UN</v>
          </cell>
          <cell r="D3989">
            <v>25.93</v>
          </cell>
        </row>
        <row r="3990">
          <cell r="A3990" t="str">
            <v>74022/055</v>
          </cell>
          <cell r="B3990" t="str">
            <v>ENSAIO DE TRACAO POR COMPRESSAO DIAMETRAL - MISTURAS BETUMINOSAS</v>
          </cell>
          <cell r="C3990" t="str">
            <v>UN</v>
          </cell>
          <cell r="D3990">
            <v>72.02</v>
          </cell>
        </row>
        <row r="3991">
          <cell r="A3991" t="str">
            <v>74022/056</v>
          </cell>
          <cell r="B3991" t="str">
            <v>ENSAIO DE DENSIDADE DO MATERIAL BETUMINOSO</v>
          </cell>
          <cell r="C3991" t="str">
            <v>UN</v>
          </cell>
          <cell r="D3991">
            <v>21.8</v>
          </cell>
        </row>
        <row r="3992">
          <cell r="A3992" t="str">
            <v>74022/057</v>
          </cell>
          <cell r="B3992" t="str">
            <v>ENSAIO DE CONSISTENCIA DO CONCRETO CCR - INDICE VEBE</v>
          </cell>
          <cell r="C3992" t="str">
            <v>UN</v>
          </cell>
          <cell r="D3992">
            <v>21.8</v>
          </cell>
        </row>
        <row r="3993">
          <cell r="A3993" t="str">
            <v>74022/058</v>
          </cell>
          <cell r="B3993" t="str">
            <v>ENSAIO DE ABATIMENTO DO TRONCO DE CONE</v>
          </cell>
          <cell r="C3993" t="str">
            <v>UN</v>
          </cell>
          <cell r="D3993">
            <v>21.8</v>
          </cell>
        </row>
        <row r="3994">
          <cell r="A3994">
            <v>74259</v>
          </cell>
          <cell r="B3994" t="str">
            <v>ENSAIOS DE PINTURA DE LIGACAO</v>
          </cell>
          <cell r="C3994" t="str">
            <v>M2</v>
          </cell>
          <cell r="D3994">
            <v>0.01</v>
          </cell>
        </row>
        <row r="3995">
          <cell r="A3995">
            <v>7</v>
          </cell>
          <cell r="B3995" t="str">
            <v>SONDAGENS</v>
          </cell>
          <cell r="C3995"/>
          <cell r="D3995"/>
        </row>
        <row r="3996">
          <cell r="A3996">
            <v>72733</v>
          </cell>
          <cell r="B3996" t="str">
            <v>MOBILIZACAO E DESMOBILIZACAO DE EQUIPAMENTO DE SONDAGEM A PERCUSSAO</v>
          </cell>
          <cell r="C3996" t="str">
            <v>UN</v>
          </cell>
          <cell r="D3996">
            <v>398.44</v>
          </cell>
        </row>
        <row r="3997">
          <cell r="A3997">
            <v>8</v>
          </cell>
          <cell r="B3997" t="str">
            <v>LOCACAO</v>
          </cell>
          <cell r="C3997"/>
          <cell r="D3997"/>
        </row>
        <row r="3998">
          <cell r="A3998">
            <v>68051</v>
          </cell>
          <cell r="B3998" t="str">
            <v>LOCACAO ALVENARIA</v>
          </cell>
          <cell r="C3998" t="str">
            <v>M</v>
          </cell>
          <cell r="D3998">
            <v>2.54</v>
          </cell>
        </row>
        <row r="3999">
          <cell r="A3999">
            <v>73610</v>
          </cell>
          <cell r="B3999" t="str">
            <v>LOCAÇÃO DE REDES DE ÁGUA OU DE ESGOTO, INCLUSIVE TOPOGRAFO</v>
          </cell>
          <cell r="C3999" t="str">
            <v>M</v>
          </cell>
          <cell r="D3999">
            <v>0.36</v>
          </cell>
        </row>
        <row r="4000">
          <cell r="A4000">
            <v>73679</v>
          </cell>
          <cell r="B4000" t="str">
            <v>LOCAÇÃO DE ADUTORAS, COLETORES TRONCO E INTERCEPTORES - ATÉ DN 500 MM,INCLUSIVE TOPOGRAFO</v>
          </cell>
          <cell r="C4000" t="str">
            <v>M</v>
          </cell>
          <cell r="D4000">
            <v>0.55000000000000004</v>
          </cell>
        </row>
        <row r="4001">
          <cell r="A4001">
            <v>73686</v>
          </cell>
          <cell r="B4001" t="str">
            <v>LOCACAO DA OBRA, COM USO DE EQUIPAMENTOS TOPOGRAFICOS, INCLUSIVE TOPOGRAFO E NIVELADOR</v>
          </cell>
          <cell r="C4001" t="str">
            <v>M2</v>
          </cell>
          <cell r="D4001">
            <v>8.0399999999999991</v>
          </cell>
        </row>
        <row r="4002">
          <cell r="A4002">
            <v>73992</v>
          </cell>
          <cell r="B4002" t="str">
            <v>LOCACAO DE OBRA</v>
          </cell>
          <cell r="C4002"/>
          <cell r="D4002"/>
        </row>
        <row r="4003">
          <cell r="A4003" t="str">
            <v>73992/001</v>
          </cell>
          <cell r="B4003" t="str">
            <v>LOCACAO CONVENCIONAL DE OBRA, ATRAVÉS DE GABARITO DE TABUAS CORRIDAS PONTALETADAS A CADA 1,50M, SEM REAPROVEITAMENTO</v>
          </cell>
          <cell r="C4003" t="str">
            <v>M2</v>
          </cell>
          <cell r="D4003">
            <v>4.8899999999999997</v>
          </cell>
        </row>
        <row r="4004">
          <cell r="A4004">
            <v>74077</v>
          </cell>
          <cell r="B4004" t="str">
            <v>LOCACAO OBRA C/PECA DE PINHO / REAPROVEITAMENTO</v>
          </cell>
          <cell r="C4004"/>
          <cell r="D4004"/>
        </row>
        <row r="4005">
          <cell r="A4005" t="str">
            <v>74077/001</v>
          </cell>
          <cell r="B4005" t="str">
            <v>LOCACAO CONVENCIONAL DE OBRA, ATRAVÉS DE GABARITO DE TABUAS CORRIDAS PONTALETADAS, SEM REAPROVEITAMENTO</v>
          </cell>
          <cell r="C4005" t="str">
            <v>M2</v>
          </cell>
          <cell r="D4005">
            <v>4.37</v>
          </cell>
        </row>
        <row r="4006">
          <cell r="A4006" t="str">
            <v>74077/002</v>
          </cell>
          <cell r="B4006" t="str">
            <v>LOCACAO CONVENCIONAL DE OBRA, ATRAVÉS DE GABARITO DE TABUAS CORRIDAS PONTALETADAS, COM REAPROVEITAMENTO DE 10 VEZES.</v>
          </cell>
          <cell r="C4006" t="str">
            <v>M2</v>
          </cell>
          <cell r="D4006">
            <v>2.04</v>
          </cell>
        </row>
        <row r="4007">
          <cell r="A4007" t="str">
            <v>74077/003</v>
          </cell>
          <cell r="B4007" t="str">
            <v>LOCACAO CONVENCIONAL DE OBRA, ATRAVÉS DE GABARITO DE TABUAS CORRIDAS PONTALETADAS, COM REAPROVEITAMENTO DE 3 VEZES.</v>
          </cell>
          <cell r="C4007" t="str">
            <v>M2</v>
          </cell>
          <cell r="D4007">
            <v>2.65</v>
          </cell>
        </row>
        <row r="4008">
          <cell r="A4008">
            <v>9</v>
          </cell>
          <cell r="B4008" t="str">
            <v>LEVANTAMENTO CADASTRAL</v>
          </cell>
          <cell r="C4008"/>
          <cell r="D4008"/>
        </row>
        <row r="4009">
          <cell r="A4009">
            <v>73677</v>
          </cell>
          <cell r="B4009" t="str">
            <v>CADASTRO DE LIGAÇÕES PREDIAIS, INCLUSIVE TOPOGRAFO E DESENHISTA</v>
          </cell>
          <cell r="C4009" t="str">
            <v>UN</v>
          </cell>
          <cell r="D4009">
            <v>3.57</v>
          </cell>
        </row>
        <row r="4010">
          <cell r="A4010">
            <v>73678</v>
          </cell>
          <cell r="B4010" t="str">
            <v>CADASTRO DE ADUTORAS. COLETORES E INTERCEPTORES - ATÉ DN 500 MM, INCLUSIVE TOPOGRAFO E DESENHISTA</v>
          </cell>
          <cell r="C4010" t="str">
            <v>M</v>
          </cell>
          <cell r="D4010">
            <v>1.18</v>
          </cell>
        </row>
        <row r="4011">
          <cell r="A4011">
            <v>73682</v>
          </cell>
          <cell r="B4011" t="str">
            <v>CADASTRO DE REDES, INCLUSIVE TOPOGRAFO E DESENHISTA</v>
          </cell>
          <cell r="C4011" t="str">
            <v>M</v>
          </cell>
          <cell r="D4011">
            <v>0.52</v>
          </cell>
        </row>
        <row r="4012">
          <cell r="A4012">
            <v>73758</v>
          </cell>
          <cell r="B4012" t="str">
            <v>LEVANT SECAO TRANSV C/NIVEL P/M LINEAR SECAO</v>
          </cell>
          <cell r="C4012"/>
          <cell r="D4012"/>
        </row>
        <row r="4013">
          <cell r="A4013" t="str">
            <v>73758/001</v>
          </cell>
          <cell r="B4013" t="str">
            <v>LEVANTAMENTO SECAO TRANSVERSAL C/NIVEL TERRENO NAO ACIDENTADO VEGETAÇÃO DENSA INCLUSIVE DESENHO ESC 1:200 EM PAPEL VEGETAL MILIMETRADO (MEDIDO P/M SECAO), INCLUSIVE NIVELADOR, AUXILIAR DE CALCULO TOPOGRAFICO EDESENHISTA.</v>
          </cell>
          <cell r="C4013" t="str">
            <v>M</v>
          </cell>
          <cell r="D4013">
            <v>0.57999999999999996</v>
          </cell>
        </row>
        <row r="4014">
          <cell r="A4014" t="str">
            <v>URBA</v>
          </cell>
          <cell r="B4014" t="str">
            <v>URBANIZACAO</v>
          </cell>
          <cell r="C4014"/>
          <cell r="D4014"/>
        </row>
        <row r="4015">
          <cell r="A4015">
            <v>201</v>
          </cell>
          <cell r="B4015" t="str">
            <v>PORTAO</v>
          </cell>
          <cell r="C4015"/>
          <cell r="D4015"/>
        </row>
        <row r="4016">
          <cell r="A4016">
            <v>73814</v>
          </cell>
          <cell r="B4016" t="str">
            <v>PORTAO DE FERRO GALVANIZADO</v>
          </cell>
          <cell r="C4016"/>
          <cell r="D4016"/>
        </row>
        <row r="4017">
          <cell r="A4017" t="str">
            <v>73814/001</v>
          </cell>
          <cell r="B4017" t="str">
            <v>PORTAO EM TUBO DE ACO GALVANIZADO, PAINEL UNICO, 1MX1,6M, INCLUSO CADEADO</v>
          </cell>
          <cell r="C4017" t="str">
            <v>UN</v>
          </cell>
          <cell r="D4017">
            <v>326.06</v>
          </cell>
        </row>
        <row r="4018">
          <cell r="A4018" t="str">
            <v>73814/002</v>
          </cell>
          <cell r="B4018" t="str">
            <v>PORTAO DE FERRO GALVANIZADO 4,0X1,2M PAINEL ÚNICO, INCLUSIVE CADEADO</v>
          </cell>
          <cell r="C4018" t="str">
            <v>UN</v>
          </cell>
          <cell r="D4018">
            <v>812.09</v>
          </cell>
        </row>
        <row r="4019">
          <cell r="A4019">
            <v>73823</v>
          </cell>
          <cell r="B4019" t="str">
            <v>PORTAO PADRAO SANEPAR</v>
          </cell>
          <cell r="C4019"/>
          <cell r="D4019"/>
        </row>
        <row r="4020">
          <cell r="A4020" t="str">
            <v>73823/001</v>
          </cell>
          <cell r="B4020" t="str">
            <v>PORTAO EM CHAPA DE FERRO E TELA, INCLUSIVE PINTURA E PILARES DE APOIO(PARA VEICULOS)</v>
          </cell>
          <cell r="C4020" t="str">
            <v>UN</v>
          </cell>
          <cell r="D4020">
            <v>1975.83</v>
          </cell>
        </row>
        <row r="4021">
          <cell r="A4021" t="str">
            <v>73823/002</v>
          </cell>
          <cell r="B4021" t="str">
            <v>PORTAO EM CHAPA DE FERRO E TELA, INCLUSIVE PINTURA E PILARES DE APOIO(PARA PEDESTRES)</v>
          </cell>
          <cell r="C4021" t="str">
            <v>UN</v>
          </cell>
          <cell r="D4021">
            <v>794.84</v>
          </cell>
        </row>
        <row r="4022">
          <cell r="A4022">
            <v>202</v>
          </cell>
          <cell r="B4022" t="str">
            <v>CERCA/PROTETORES</v>
          </cell>
          <cell r="C4022"/>
          <cell r="D4022"/>
        </row>
        <row r="4023">
          <cell r="A4023">
            <v>74038</v>
          </cell>
          <cell r="B4023" t="str">
            <v>PORTÃO PARA CERCA</v>
          </cell>
          <cell r="C4023"/>
          <cell r="D4023"/>
        </row>
        <row r="4024">
          <cell r="A4024" t="str">
            <v>74038/001</v>
          </cell>
          <cell r="B4024" t="str">
            <v>PORTÃO COM MOURÃO DE MADEIRA ROLIÇA D=11CM COM 5 FIOS DE ARAME FARPADONº 14.</v>
          </cell>
          <cell r="C4024" t="str">
            <v>M</v>
          </cell>
          <cell r="D4024">
            <v>10.07</v>
          </cell>
        </row>
        <row r="4025">
          <cell r="A4025">
            <v>74039</v>
          </cell>
          <cell r="B4025" t="str">
            <v>CERCA COM MOURÕES DE MADEIRA</v>
          </cell>
          <cell r="C4025"/>
          <cell r="D4025"/>
        </row>
        <row r="4026">
          <cell r="A4026" t="str">
            <v>74039/001</v>
          </cell>
          <cell r="B4026" t="str">
            <v>CERCA COM MOURÕES DE MADEIRA ROLIÇA D=11CM, ESPAÇAMENTO DE 2M, ALTURALIVRE DE 1M, CRAVADOS 0,50M, COM 5 FIOS DE ARAME FARPADO Nº14 CLASSE 250 - FORNEC E COLOC.</v>
          </cell>
          <cell r="C4026" t="str">
            <v>M</v>
          </cell>
          <cell r="D4026">
            <v>10.07</v>
          </cell>
        </row>
        <row r="4027">
          <cell r="A4027">
            <v>74118</v>
          </cell>
          <cell r="B4027" t="str">
            <v>CERCA VIVA - MMA</v>
          </cell>
          <cell r="C4027"/>
          <cell r="D4027"/>
        </row>
        <row r="4028">
          <cell r="A4028" t="str">
            <v>74118/001</v>
          </cell>
          <cell r="B4028" t="str">
            <v>CERCA VIVA DE HISBICO, CEDRIHO, CALIAMDRA, ACALIFA - FORNEC. E PLANTIO</v>
          </cell>
          <cell r="C4028" t="str">
            <v>M</v>
          </cell>
          <cell r="D4028">
            <v>5.2</v>
          </cell>
        </row>
        <row r="4029">
          <cell r="A4029">
            <v>74142</v>
          </cell>
          <cell r="B4029" t="str">
            <v>CERCA COM MOUROES - MMA</v>
          </cell>
          <cell r="C4029"/>
          <cell r="D4029"/>
        </row>
        <row r="4030">
          <cell r="A4030" t="str">
            <v>74142/001</v>
          </cell>
          <cell r="B4030" t="str">
            <v>CERCA COM MOURÕES DE CONCRETO, RETO, ESPAÇAMENTO DE 3M, CRAVADOS 0,5M,COM 4 FIOS DE ARAME FARPADO Nº14 CLASSE 250 - FORNEC E COLOC.</v>
          </cell>
          <cell r="C4030" t="str">
            <v>M</v>
          </cell>
          <cell r="D4030">
            <v>23.58</v>
          </cell>
        </row>
        <row r="4031">
          <cell r="A4031" t="str">
            <v>74142/002</v>
          </cell>
          <cell r="B4031" t="str">
            <v>CERCA COM MOURÕES DE MADEIRA, 7,5X7,5CM, ESPAÇAMENTO DE 2M, ALTURA LIVRE DE 2M, CRAVADOS 0,5M, COM 4 FIOS DE ARAME FARPADO Nº14 CLASSE 250 -FORNEC E COLOC.</v>
          </cell>
          <cell r="C4031" t="str">
            <v>M</v>
          </cell>
          <cell r="D4031">
            <v>14</v>
          </cell>
        </row>
        <row r="4032">
          <cell r="A4032" t="str">
            <v>74142/003</v>
          </cell>
          <cell r="B4032" t="str">
            <v>CERCA COM MOURÕES DE MADEIRA, 7,5X7,5CM, ESPAÇAMENTO DE 2M, CRAVADOS 0,5M, COM 8 FIOS DE ARAME FARPADO Nº14 CLASSE 250 - FORNEC E COLOC.</v>
          </cell>
          <cell r="C4032" t="str">
            <v>M</v>
          </cell>
          <cell r="D4032">
            <v>17.059999999999999</v>
          </cell>
        </row>
        <row r="4033">
          <cell r="A4033" t="str">
            <v>74142/004</v>
          </cell>
          <cell r="B4033" t="str">
            <v>CERCA COM MOURÕES DE CONCRETO, SEÇÃO "T" PONTA INCLINADA, 7,5X7,5CM, ESPAÇAMENTO DE 3M, CRAVADOS 0,5M, COM 11 FIOS DE ARAME FARPADO Nº14 CLASSE 250 - FORNEC E COLOC.</v>
          </cell>
          <cell r="C4033" t="str">
            <v>M</v>
          </cell>
          <cell r="D4033">
            <v>29.37</v>
          </cell>
        </row>
        <row r="4034">
          <cell r="A4034">
            <v>74143</v>
          </cell>
          <cell r="B4034" t="str">
            <v>CERCA DE ARAME LISO</v>
          </cell>
          <cell r="C4034"/>
          <cell r="D4034"/>
        </row>
        <row r="4035">
          <cell r="A4035" t="str">
            <v>74143/001</v>
          </cell>
          <cell r="B4035" t="str">
            <v>CERCA C/ POSTES RETOS DE CONCRETO (ESTICADORES RETOS) DE 15X15 CM, ALT. DE 2,3 A 2,5 M, COM ESCORAS DE 10 X 10 CM NOS CANTOS, COM 12 FIOS DEARAME LISO (PARA DIVISÃO DE TERRENOS URBANOS)</v>
          </cell>
          <cell r="C4035" t="str">
            <v>M</v>
          </cell>
          <cell r="D4035">
            <v>28.32</v>
          </cell>
        </row>
        <row r="4036">
          <cell r="A4036" t="str">
            <v>74143/002</v>
          </cell>
          <cell r="B4036" t="str">
            <v>CERCA C/ POSTES RETOS DE CONCRETO (ESTICADORES RETOS) DE 15X15 CM, ALT. DE 2,3 A 2,5 M, COM ESCORAS DE 10 X 10 CM NOS CANTOS, COM 09 FIOS DEARAME LISO (PARA DIVISÃO DE TERRENOS URBANOS)</v>
          </cell>
          <cell r="C4036" t="str">
            <v>M</v>
          </cell>
          <cell r="D4036">
            <v>27.29</v>
          </cell>
        </row>
        <row r="4037">
          <cell r="A4037">
            <v>204</v>
          </cell>
          <cell r="B4037" t="str">
            <v>ALAMBRADO</v>
          </cell>
          <cell r="C4037"/>
          <cell r="D4037"/>
        </row>
        <row r="4038">
          <cell r="A4038">
            <v>73787</v>
          </cell>
          <cell r="B4038" t="str">
            <v>ALAMBRADO</v>
          </cell>
          <cell r="C4038"/>
          <cell r="D4038"/>
        </row>
        <row r="4039">
          <cell r="A4039" t="str">
            <v>73787/001</v>
          </cell>
          <cell r="B4039" t="str">
            <v>ALAMBRADO EM TUBOS DE FERRO GALVANIZADO A CADA 2M ALTURA 3M, FIXADOS EM BLOCOS DE CONCRETO, COM TELA DE ARAME GALVANIZADO REVESTIDO COM PVCFIO 12 MALHA 7,5CM</v>
          </cell>
          <cell r="C4039" t="str">
            <v>M2</v>
          </cell>
          <cell r="D4039">
            <v>127.47</v>
          </cell>
        </row>
        <row r="4040">
          <cell r="A4040">
            <v>74244</v>
          </cell>
          <cell r="B4040" t="str">
            <v>ALAMBRADO PARA QUADRA POLIESPORTIVA</v>
          </cell>
          <cell r="C4040"/>
          <cell r="D4040"/>
        </row>
        <row r="4041">
          <cell r="A4041" t="str">
            <v>74244/001</v>
          </cell>
          <cell r="B4041" t="str">
            <v>ALAMBRADO PARA QUADRA POLIESPORTIVA, ESTRUTURADA EM TUBO DE AÇO GALV.C/COSTURA DIN 2440, DIÂMETRO 2", E TELA EM ARAME GALVANIZADO 14 BWG, MALHA QUADRADA COM ABERTURA DE 2".</v>
          </cell>
          <cell r="C4041" t="str">
            <v>M2</v>
          </cell>
          <cell r="D4041">
            <v>86.69</v>
          </cell>
        </row>
        <row r="4042">
          <cell r="A4042">
            <v>205</v>
          </cell>
          <cell r="B4042" t="str">
            <v>ARBORIZACAO, INCLUSIVE PREPARO DO SOLO</v>
          </cell>
          <cell r="C4042"/>
          <cell r="D4042"/>
        </row>
        <row r="4043">
          <cell r="A4043">
            <v>73788</v>
          </cell>
          <cell r="B4043" t="str">
            <v>PLANTIO DE ARVORES E ARBUSTOS</v>
          </cell>
          <cell r="C4043"/>
          <cell r="D4043"/>
        </row>
        <row r="4044">
          <cell r="A4044" t="str">
            <v>73788/001</v>
          </cell>
          <cell r="B4044" t="str">
            <v>PLANTIO ARBUSTO DE H=0.5 A 0.7M COM 12 UNID/M2, APENAS MÃO DE OBRA, EXCLUSO O FORNECIMENTO DA MUDA E DO ADUBO</v>
          </cell>
          <cell r="C4044" t="str">
            <v>M2</v>
          </cell>
          <cell r="D4044">
            <v>3.43</v>
          </cell>
        </row>
        <row r="4045">
          <cell r="A4045" t="str">
            <v>73788/002</v>
          </cell>
          <cell r="B4045" t="str">
            <v>GRADE EM MADEIRA PARA PROTECAO DE MUDAS DE ARVORES</v>
          </cell>
          <cell r="C4045" t="str">
            <v>UN</v>
          </cell>
          <cell r="D4045">
            <v>64.87</v>
          </cell>
        </row>
        <row r="4046">
          <cell r="A4046">
            <v>73967</v>
          </cell>
          <cell r="B4046" t="str">
            <v>PLANTIO DE ARBUSTOS E ARVORES</v>
          </cell>
          <cell r="C4046"/>
          <cell r="D4046"/>
        </row>
        <row r="4047">
          <cell r="A4047" t="str">
            <v>73967/001</v>
          </cell>
          <cell r="B4047" t="str">
            <v>ARBUSTO CO ALTURA MAIOR DO QUE 1,00 METRO</v>
          </cell>
          <cell r="C4047" t="str">
            <v>UN</v>
          </cell>
          <cell r="D4047">
            <v>33.090000000000003</v>
          </cell>
        </row>
        <row r="4048">
          <cell r="A4048" t="str">
            <v>73967/002</v>
          </cell>
          <cell r="B4048" t="str">
            <v>PLANTIO DE ARVORE COM ALTURA MAIOR DO QUE 2,00 METROS</v>
          </cell>
          <cell r="C4048" t="str">
            <v>UN</v>
          </cell>
          <cell r="D4048">
            <v>41.35</v>
          </cell>
        </row>
        <row r="4049">
          <cell r="A4049" t="str">
            <v>73967/003</v>
          </cell>
          <cell r="B4049" t="str">
            <v>PLANTIO DE ARVORE ISOLADA ATÉ 2,00M DE ALT, DE QUALQUER ESPECIE, EM LOGRADOURO PUBLICO, INCLUSIVE TRANSPORTE DE TERRA PRETA. EXCLUSIVE FORNECIMENTO DA ARVORE</v>
          </cell>
          <cell r="C4049" t="str">
            <v>UN</v>
          </cell>
          <cell r="D4049">
            <v>22.29</v>
          </cell>
        </row>
        <row r="4050">
          <cell r="A4050" t="str">
            <v>73967/004</v>
          </cell>
          <cell r="B4050" t="str">
            <v>IRRIGAÇÃO DE ÁRVORE COM CARRO PIPA</v>
          </cell>
          <cell r="C4050" t="str">
            <v>UN</v>
          </cell>
          <cell r="D4050">
            <v>0.18</v>
          </cell>
        </row>
        <row r="4051">
          <cell r="A4051" t="str">
            <v>73967/005</v>
          </cell>
          <cell r="B4051" t="str">
            <v>ESTACA MANGUE</v>
          </cell>
          <cell r="C4051" t="str">
            <v>UN</v>
          </cell>
          <cell r="D4051">
            <v>3.91</v>
          </cell>
        </row>
        <row r="4052">
          <cell r="A4052">
            <v>206</v>
          </cell>
          <cell r="B4052" t="str">
            <v>GRAMA, INCLUSIVE PREPARO DO SOLO</v>
          </cell>
          <cell r="C4052"/>
          <cell r="D4052"/>
        </row>
        <row r="4053">
          <cell r="A4053">
            <v>74236</v>
          </cell>
          <cell r="B4053" t="str">
            <v>PLANTIO DE GRAMA</v>
          </cell>
          <cell r="C4053"/>
          <cell r="D4053"/>
        </row>
        <row r="4054">
          <cell r="A4054" t="str">
            <v>74236/001</v>
          </cell>
          <cell r="B4054" t="str">
            <v>GRAMA BATATAIS EM PLACAS</v>
          </cell>
          <cell r="C4054" t="str">
            <v>M2</v>
          </cell>
          <cell r="D4054">
            <v>7.16</v>
          </cell>
        </row>
        <row r="4055">
          <cell r="A4055">
            <v>207</v>
          </cell>
          <cell r="B4055" t="str">
            <v>PASSEIO</v>
          </cell>
          <cell r="C4055"/>
          <cell r="D4055"/>
        </row>
        <row r="4056">
          <cell r="A4056">
            <v>73608</v>
          </cell>
          <cell r="B4056" t="str">
            <v>PISO EM PEDRA PORTUGUESA BRANCA ASSENTADA SOBRE ARGAMASSA SECA TRACO 1:6 (CIMENTO E AREIA) E REJUNTADA COM ARGAMASSA SECA TRACO 1:2 (CIMENTOE AREIA)</v>
          </cell>
          <cell r="C4056" t="str">
            <v>M2</v>
          </cell>
          <cell r="D4056">
            <v>52.91</v>
          </cell>
        </row>
        <row r="4057">
          <cell r="A4057">
            <v>208</v>
          </cell>
          <cell r="B4057" t="str">
            <v>PLAYGROUND/QUADRAS</v>
          </cell>
          <cell r="C4057"/>
          <cell r="D4057"/>
        </row>
        <row r="4058">
          <cell r="A4058">
            <v>73603</v>
          </cell>
          <cell r="B4058" t="str">
            <v>CONJUNTO DE TABELAS DE BASQUETE EM LAMINADO NAVAL, INCLUSO REDE E ARO</v>
          </cell>
          <cell r="C4058" t="str">
            <v>CJ</v>
          </cell>
          <cell r="D4058">
            <v>753.73</v>
          </cell>
        </row>
        <row r="4059">
          <cell r="A4059">
            <v>73604</v>
          </cell>
          <cell r="B4059" t="str">
            <v>CONJUNTO DE TRAVES PARA FUTSAL PINTADAS, INCLUSO REDE</v>
          </cell>
          <cell r="C4059" t="str">
            <v>CJ</v>
          </cell>
          <cell r="D4059">
            <v>1342.1</v>
          </cell>
        </row>
        <row r="4060">
          <cell r="A4060">
            <v>277</v>
          </cell>
          <cell r="B4060" t="str">
            <v>MANUTENCAO E LIMPEZA DE AREAS VERDES</v>
          </cell>
          <cell r="C4060"/>
          <cell r="D4060"/>
        </row>
        <row r="4061">
          <cell r="A4061">
            <v>73864</v>
          </cell>
          <cell r="B4061" t="str">
            <v>NIVELAMENTO DE SOLO</v>
          </cell>
          <cell r="C4061"/>
          <cell r="D4061"/>
        </row>
        <row r="4062">
          <cell r="A4062" t="str">
            <v>73864/001</v>
          </cell>
          <cell r="B4062" t="str">
            <v>NIVELAMENTO E COMPACTACAO D/AREAS ENSAIBRADAS</v>
          </cell>
          <cell r="C4062" t="str">
            <v>HA</v>
          </cell>
          <cell r="D4062">
            <v>1723.11</v>
          </cell>
        </row>
        <row r="4063">
          <cell r="A4063">
            <v>278</v>
          </cell>
          <cell r="B4063" t="str">
            <v>FORNECIMENTO DE ADUBOS, MATERIAIS E EQUIPAMENTOS PARA JARDIM</v>
          </cell>
          <cell r="C4063"/>
          <cell r="D4063"/>
        </row>
        <row r="4064">
          <cell r="A4064">
            <v>74228</v>
          </cell>
          <cell r="B4064" t="str">
            <v>BANCOS DE CONCRETO P/JARDIM</v>
          </cell>
          <cell r="C4064"/>
          <cell r="D4064"/>
        </row>
        <row r="4065">
          <cell r="A4065" t="str">
            <v>74228/001</v>
          </cell>
          <cell r="B4065" t="str">
            <v>BANCO DE CONCRETO APARENTE LARG=45CM E 10CM ESPESSURA SOBRE DOIS APOI-OS DO MESMO MATERIAL COM SECAO DE 10X30CM.</v>
          </cell>
          <cell r="C4065" t="str">
            <v>M</v>
          </cell>
          <cell r="D4065">
            <v>103.25</v>
          </cell>
        </row>
        <row r="4066">
          <cell r="A4066" t="str">
            <v>-------------</v>
          </cell>
          <cell r="B4066" t="str">
            <v>---------------------------------------------------</v>
          </cell>
          <cell r="C4066"/>
          <cell r="D4066"/>
        </row>
        <row r="4067">
          <cell r="A4067" t="str">
            <v>TOTAIS DO VIN</v>
          </cell>
          <cell r="B4067" t="str">
            <v>ULO - AGRUPADORES: 525 COMPOSIÇÕES: 3.288</v>
          </cell>
          <cell r="C4067"/>
          <cell r="D4067"/>
        </row>
        <row r="4068">
          <cell r="A4068" t="str">
            <v>-------------</v>
          </cell>
          <cell r="B4068" t="str">
            <v>---------------------------------------------------</v>
          </cell>
          <cell r="C4068"/>
          <cell r="D4068"/>
        </row>
        <row r="4069">
          <cell r="A4069" t="str">
            <v>TOTALIZAÇÃO</v>
          </cell>
          <cell r="B4069" t="str">
            <v>E COMPOSIÇOES</v>
          </cell>
          <cell r="C4069"/>
          <cell r="D4069"/>
        </row>
        <row r="4070">
          <cell r="A4070" t="str">
            <v>-------------</v>
          </cell>
          <cell r="B4070" t="str">
            <v>---------------------------------------------------AGRUPADOR COMPOSIÇÃO</v>
          </cell>
          <cell r="C4070"/>
          <cell r="D4070"/>
        </row>
        <row r="4071">
          <cell r="A4071" t="str">
            <v>-------------</v>
          </cell>
          <cell r="B4071" t="str">
            <v>---------------------------------------------------</v>
          </cell>
          <cell r="C4071"/>
          <cell r="D4071"/>
        </row>
        <row r="4072">
          <cell r="A4072" t="str">
            <v>TOTAL GERAL .</v>
          </cell>
          <cell r="B4072" t="str">
            <v>...... 525 3.288</v>
          </cell>
          <cell r="C4072"/>
          <cell r="D4072"/>
        </row>
        <row r="4073">
          <cell r="A4073" t="str">
            <v>im de arquivo</v>
          </cell>
          <cell r="B4073"/>
          <cell r="C4073"/>
          <cell r="D4073"/>
        </row>
      </sheetData>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Resumo"/>
      <sheetName val="Orçamento"/>
      <sheetName val="Composição atual"/>
      <sheetName val="MEMORIAL DE CÁLCULO "/>
      <sheetName val="BDI - Serviço"/>
      <sheetName val="BDI-Equipamentos"/>
      <sheetName val="Encargos Sociais"/>
      <sheetName val="Mapa de Cotação"/>
      <sheetName val="Cronograma Fisíco-Financeiro"/>
      <sheetName val="SINAPI08-24"/>
    </sheetNames>
    <sheetDataSet>
      <sheetData sheetId="0"/>
      <sheetData sheetId="1"/>
      <sheetData sheetId="2"/>
      <sheetData sheetId="3"/>
      <sheetData sheetId="4"/>
      <sheetData sheetId="5"/>
      <sheetData sheetId="6"/>
      <sheetData sheetId="7"/>
      <sheetData sheetId="8">
        <row r="23">
          <cell r="B23" t="str">
            <v>COT - 001</v>
          </cell>
        </row>
      </sheetData>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 Orçam. -boa esperança I e I"/>
      <sheetName val="pl. Orçam. -boa esperança I (2)"/>
      <sheetName val="pl. Orçam. -boa esperança I (3)"/>
      <sheetName val="Escav mecân"/>
      <sheetName val="Carga solo"/>
      <sheetName val="Transp solo"/>
      <sheetName val="Subleito"/>
      <sheetName val="Estabil solo-sub base"/>
      <sheetName val="Estabil solo-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 val="aterro pontesul"/>
      <sheetName val="dmt_ev"/>
      <sheetName val="comp_nãodesonerada"/>
      <sheetName val="ins_nãodesonerada"/>
    </sheetNames>
    <sheetDataSet>
      <sheetData sheetId="0">
        <row r="12">
          <cell r="B12" t="str">
            <v>Firma: AGRIMAT ENGª INDUSTRIA E COMÉRCIO LTDA</v>
          </cell>
        </row>
      </sheetData>
      <sheetData sheetId="1">
        <row r="12">
          <cell r="B12" t="str">
            <v>Firma: AGRIMAT ENGª INDUSTRIA E COMÉRCIO LTDA</v>
          </cell>
        </row>
      </sheetData>
      <sheetData sheetId="2"/>
      <sheetData sheetId="3"/>
      <sheetData sheetId="4">
        <row r="12">
          <cell r="B12" t="str">
            <v>Firma: AGRIMAT ENGª INDUSTRIA E COMÉRCIO LTDA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 Orçam. -boa esperança I e I"/>
      <sheetName val="pl. Orçam. -boa esperança I (2)"/>
      <sheetName val="pl. Orçam. -boa esperança I (3)"/>
      <sheetName val="Escav mecân"/>
      <sheetName val="Carga solo"/>
      <sheetName val="Transp solo"/>
      <sheetName val="Subleito"/>
      <sheetName val="Estabil solo-sub base"/>
      <sheetName val="Estabil solo-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null"/>
      <sheetName val="ORÇAMENTO"/>
      <sheetName val="PREFEITURAS"/>
      <sheetName val="BDI"/>
      <sheetName val="LEIS_SOCIAIS"/>
      <sheetName val="MEMÓRIA"/>
      <sheetName val="COMPOSIÇÕES"/>
      <sheetName val="TCU"/>
      <sheetName val="RESUMO"/>
      <sheetName val="CRONOGRAMA"/>
      <sheetName val="Mapa_cotações"/>
      <sheetName val="REF.SINAPI"/>
      <sheetName val="COTAÇÕES"/>
    </sheetNames>
    <sheetDataSet>
      <sheetData sheetId="0" refreshError="1">
        <row r="1">
          <cell r="A1" t="str">
            <v>PCI.817.01 - CUSTO DE COMPOSIÇÕES - SINTÉTICO                                               DATA DE EMISSÃO: 15/03/2021 23:37:05            DATA DE RT: 13/03/2021</v>
          </cell>
        </row>
        <row r="2">
          <cell r="A2" t="str">
            <v>ENCARGOS SOCIAIS DESONERADOS: 83,92%(HORA)   48,10%(MÊS)</v>
          </cell>
        </row>
        <row r="3">
          <cell r="A3" t="str">
            <v>ABRANGÊNCIA : NACIONAL                                              LOCALIDADE  : CUIABA                                                                                                              DATA DE PREÇO   : 02/2021 REFERÊNCIA COLETA : MEDIANO</v>
          </cell>
        </row>
        <row r="5">
          <cell r="A5" t="str">
            <v>DESCRICAO DA CLASSE</v>
          </cell>
          <cell r="B5" t="str">
            <v>SIGLA DA CLASSE</v>
          </cell>
          <cell r="C5" t="str">
            <v>DESCRICAO DO TIPO 1</v>
          </cell>
          <cell r="D5" t="str">
            <v>SIGLA DO TIPO 1</v>
          </cell>
          <cell r="E5" t="str">
            <v>CODIGO DO AGRUPADOR</v>
          </cell>
          <cell r="F5" t="str">
            <v>DESCRICAO DO AGRUPADOR</v>
          </cell>
          <cell r="G5" t="str">
            <v>CODIGO  DA COMPOSICAO</v>
          </cell>
          <cell r="H5" t="str">
            <v>DESCRICAO DA COMPOSICAO</v>
          </cell>
        </row>
        <row r="7">
          <cell r="A7" t="str">
            <v>ASSENTAMENTO DE TUBOS E PECAS</v>
          </cell>
          <cell r="B7" t="str">
            <v>ASTU</v>
          </cell>
          <cell r="C7" t="str">
            <v>FORNEC E/OU ASSENT DE TUBO DE FERRO FUNDIDO JUNTA ELASTICA</v>
          </cell>
          <cell r="D7" t="str">
            <v>0045</v>
          </cell>
          <cell r="E7">
            <v>0</v>
          </cell>
          <cell r="F7">
            <v>0</v>
          </cell>
          <cell r="G7" t="str">
            <v>97141</v>
          </cell>
          <cell r="H7" t="str">
            <v>ASSENTAMENTO DE TUBO DE FERRO FUNDIDO PARA REDE DE ÁGUA, DN 80 MM, JUNTA ELÁSTICA, INSTALADO EM LOCAL COM NÍVEL ALTO DE INTERFERÊNCIAS (NÃO INCLUI FORNECIMENTO). AF_11/2017</v>
          </cell>
        </row>
        <row r="8">
          <cell r="A8" t="str">
            <v>ASSENTAMENTO DE TUBOS E PECAS</v>
          </cell>
          <cell r="B8" t="str">
            <v>ASTU</v>
          </cell>
          <cell r="C8" t="str">
            <v>FORNEC E/OU ASSENT DE TUBO DE FERRO FUNDIDO JUNTA ELASTICA</v>
          </cell>
          <cell r="D8" t="str">
            <v>0045</v>
          </cell>
          <cell r="E8">
            <v>0</v>
          </cell>
          <cell r="F8">
            <v>0</v>
          </cell>
          <cell r="G8" t="str">
            <v>97142</v>
          </cell>
          <cell r="H8" t="str">
            <v>ASSENTAMENTO DE TUBO DE FERRO FUNDIDO PARA REDE DE ÁGUA, DN 100 MM, JUNTA ELÁSTICA, INSTALADO EM LOCAL COM NÍVEL ALTO DE INTERFERÊNCIAS (NÃO INCLUI FORNECIMENTO). AF_11/2017</v>
          </cell>
        </row>
        <row r="9">
          <cell r="A9" t="str">
            <v>ASSENTAMENTO DE TUBOS E PECAS</v>
          </cell>
          <cell r="B9" t="str">
            <v>ASTU</v>
          </cell>
          <cell r="C9" t="str">
            <v>FORNEC E/OU ASSENT DE TUBO DE FERRO FUNDIDO JUNTA ELASTICA</v>
          </cell>
          <cell r="D9" t="str">
            <v>0045</v>
          </cell>
          <cell r="E9">
            <v>0</v>
          </cell>
          <cell r="F9">
            <v>0</v>
          </cell>
          <cell r="G9" t="str">
            <v>97143</v>
          </cell>
          <cell r="H9" t="str">
            <v>ASSENTAMENTO DE TUBO DE FERRO FUNDIDO PARA REDE DE ÁGUA, DN 150 MM, JUNTA ELÁSTICA, INSTALADO EM LOCAL COM NÍVEL ALTO DE INTERFERÊNCIAS (NÃO INCLUI FORNECIMENTO). AF_11/2017</v>
          </cell>
        </row>
        <row r="10">
          <cell r="A10" t="str">
            <v>ASSENTAMENTO DE TUBOS E PECAS</v>
          </cell>
          <cell r="B10" t="str">
            <v>ASTU</v>
          </cell>
          <cell r="C10" t="str">
            <v>FORNEC E/OU ASSENT DE TUBO DE FERRO FUNDIDO JUNTA ELASTICA</v>
          </cell>
          <cell r="D10" t="str">
            <v>0045</v>
          </cell>
          <cell r="E10">
            <v>0</v>
          </cell>
          <cell r="F10">
            <v>0</v>
          </cell>
          <cell r="G10" t="str">
            <v>97144</v>
          </cell>
          <cell r="H10" t="str">
            <v>ASSENTAMENTO DE TUBO DE FERRO FUNDIDO PARA REDE DE ÁGUA, DN 200 MM, JUNTA ELÁSTICA, INSTALADO EM LOCAL COM NÍVEL ALTO DE INTERFERÊNCIAS (NÃO INCLUI FORNECIMENTO). AF_11/2017</v>
          </cell>
        </row>
        <row r="11">
          <cell r="A11" t="str">
            <v>ASSENTAMENTO DE TUBOS E PECAS</v>
          </cell>
          <cell r="B11" t="str">
            <v>ASTU</v>
          </cell>
          <cell r="C11" t="str">
            <v>FORNEC E/OU ASSENT DE TUBO DE FERRO FUNDIDO JUNTA ELASTICA</v>
          </cell>
          <cell r="D11" t="str">
            <v>0045</v>
          </cell>
          <cell r="E11">
            <v>0</v>
          </cell>
          <cell r="F11">
            <v>0</v>
          </cell>
          <cell r="G11" t="str">
            <v>97145</v>
          </cell>
          <cell r="H11" t="str">
            <v>ASSENTAMENTO DE TUBO DE FERRO FUNDIDO PARA REDE DE ÁGUA, DN 250 MM, JUNTA ELÁSTICA, INSTALADO EM LOCAL COM NÍVEL ALTO DE INTERFERÊNCIAS (NÃO INCLUI FORNECIMENTO). AF_11/2017</v>
          </cell>
        </row>
        <row r="12">
          <cell r="A12" t="str">
            <v>ASSENTAMENTO DE TUBOS E PECAS</v>
          </cell>
          <cell r="B12" t="str">
            <v>ASTU</v>
          </cell>
          <cell r="C12" t="str">
            <v>FORNEC E/OU ASSENT DE TUBO DE FERRO FUNDIDO JUNTA ELASTICA</v>
          </cell>
          <cell r="D12" t="str">
            <v>0045</v>
          </cell>
          <cell r="E12">
            <v>0</v>
          </cell>
          <cell r="F12">
            <v>0</v>
          </cell>
          <cell r="G12" t="str">
            <v>97146</v>
          </cell>
          <cell r="H12" t="str">
            <v>ASSENTAMENTO DE TUBO DE FERRO FUNDIDO PARA REDE DE ÁGUA, DN 300 MM, JUNTA ELÁSTICA, INSTALADO EM LOCAL COM NÍVEL ALTO DE INTERFERÊNCIAS (NÃO INCLUI FORNECIMENTO). AF_11/2017</v>
          </cell>
        </row>
        <row r="13">
          <cell r="A13" t="str">
            <v>ASSENTAMENTO DE TUBOS E PECAS</v>
          </cell>
          <cell r="B13" t="str">
            <v>ASTU</v>
          </cell>
          <cell r="C13" t="str">
            <v>FORNEC E/OU ASSENT DE TUBO DE FERRO FUNDIDO JUNTA ELASTICA</v>
          </cell>
          <cell r="D13" t="str">
            <v>0045</v>
          </cell>
          <cell r="E13">
            <v>0</v>
          </cell>
          <cell r="F13">
            <v>0</v>
          </cell>
          <cell r="G13" t="str">
            <v>97147</v>
          </cell>
          <cell r="H13" t="str">
            <v>ASSENTAMENTO DE TUBO DE FERRO FUNDIDO PARA REDE DE ÁGUA, DN 350 MM, JUNTA ELÁSTICA, INSTALADO EM LOCAL COM NÍVEL ALTO DE INTERFERÊNCIAS (NÃO INCLUI FORNECIMENTO). AF_11/2017</v>
          </cell>
        </row>
        <row r="14">
          <cell r="A14" t="str">
            <v>ASSENTAMENTO DE TUBOS E PECAS</v>
          </cell>
          <cell r="B14" t="str">
            <v>ASTU</v>
          </cell>
          <cell r="C14" t="str">
            <v>FORNEC E/OU ASSENT DE TUBO DE FERRO FUNDIDO JUNTA ELASTICA</v>
          </cell>
          <cell r="D14" t="str">
            <v>0045</v>
          </cell>
          <cell r="E14">
            <v>0</v>
          </cell>
          <cell r="F14">
            <v>0</v>
          </cell>
          <cell r="G14" t="str">
            <v>97148</v>
          </cell>
          <cell r="H14" t="str">
            <v>ASSENTAMENTO DE TUBO DE FERRO FUNDIDO PARA REDE DE ÁGUA, DN 400 MM, JUNTA ELÁSTICA, INSTALADO EM LOCAL COM NÍVEL ALTO DE INTERFERÊNCIAS (NÃO INCLUI FORNECIMENTO). AF_11/2017</v>
          </cell>
        </row>
        <row r="15">
          <cell r="A15" t="str">
            <v>ASSENTAMENTO DE TUBOS E PECAS</v>
          </cell>
          <cell r="B15" t="str">
            <v>ASTU</v>
          </cell>
          <cell r="C15" t="str">
            <v>FORNEC E/OU ASSENT DE TUBO DE FERRO FUNDIDO JUNTA ELASTICA</v>
          </cell>
          <cell r="D15" t="str">
            <v>0045</v>
          </cell>
          <cell r="E15">
            <v>0</v>
          </cell>
          <cell r="F15">
            <v>0</v>
          </cell>
          <cell r="G15" t="str">
            <v>97149</v>
          </cell>
          <cell r="H15" t="str">
            <v>ASSENTAMENTO DE TUBO DE FERRO FUNDIDO PARA REDE DE ÁGUA, DN 450 MM, JUNTA ELÁSTICA, INSTALADO EM LOCAL COM NÍVEL ALTO DE INTERFERÊNCIAS (NÃO INCLUI FORNECIMENTO). AF_11/2017</v>
          </cell>
        </row>
        <row r="16">
          <cell r="A16" t="str">
            <v>ASSENTAMENTO DE TUBOS E PECAS</v>
          </cell>
          <cell r="B16" t="str">
            <v>ASTU</v>
          </cell>
          <cell r="C16" t="str">
            <v>FORNEC E/OU ASSENT DE TUBO DE FERRO FUNDIDO JUNTA ELASTICA</v>
          </cell>
          <cell r="D16" t="str">
            <v>0045</v>
          </cell>
          <cell r="E16">
            <v>0</v>
          </cell>
          <cell r="F16">
            <v>0</v>
          </cell>
          <cell r="G16" t="str">
            <v>97150</v>
          </cell>
          <cell r="H16" t="str">
            <v>ASSENTAMENTO DE TUBO DE FERRO FUNDIDO PARA REDE DE ÁGUA, DN 500 MM, JUNTA ELÁSTICA, INSTALADO EM LOCAL COM NÍVEL ALTO DE INTERFERÊNCIAS (NÃO INCLUI FORNECIMENTO). AF_11/2017</v>
          </cell>
        </row>
        <row r="17">
          <cell r="A17" t="str">
            <v>ASSENTAMENTO DE TUBOS E PECAS</v>
          </cell>
          <cell r="B17" t="str">
            <v>ASTU</v>
          </cell>
          <cell r="C17" t="str">
            <v>FORNEC E/OU ASSENT DE TUBO DE FERRO FUNDIDO JUNTA ELASTICA</v>
          </cell>
          <cell r="D17" t="str">
            <v>0045</v>
          </cell>
          <cell r="E17">
            <v>0</v>
          </cell>
          <cell r="F17">
            <v>0</v>
          </cell>
          <cell r="G17" t="str">
            <v>97151</v>
          </cell>
          <cell r="H17" t="str">
            <v>ASSENTAMENTO DE TUBO DE FERRO FUNDIDO PARA REDE DE ÁGUA, DN 600 MM, JUNTA ELÁSTICA, INSTALADO EM LOCAL COM NÍVEL ALTO DE INTERFERÊNCIAS (NÃO INCLUI FORNECIMENTO). AF_11/2017</v>
          </cell>
        </row>
        <row r="18">
          <cell r="A18" t="str">
            <v>ASSENTAMENTO DE TUBOS E PECAS</v>
          </cell>
          <cell r="B18" t="str">
            <v>ASTU</v>
          </cell>
          <cell r="C18" t="str">
            <v>FORNEC E/OU ASSENT DE TUBO DE FERRO FUNDIDO JUNTA ELASTICA</v>
          </cell>
          <cell r="D18" t="str">
            <v>0045</v>
          </cell>
          <cell r="E18">
            <v>0</v>
          </cell>
          <cell r="F18">
            <v>0</v>
          </cell>
          <cell r="G18" t="str">
            <v>97152</v>
          </cell>
          <cell r="H18" t="str">
            <v>ASSENTAMENTO DE TUBO DE FERRO FUNDIDO PARA REDE DE ÁGUA, DN 700 MM, JUNTA ELÁSTICA, INSTALADO EM LOCAL COM NÍVEL ALTO DE INTERFERÊNCIAS (NÃO INCLUI FORNECIMENTO). AF_11/2017</v>
          </cell>
        </row>
        <row r="19">
          <cell r="A19" t="str">
            <v>ASSENTAMENTO DE TUBOS E PECAS</v>
          </cell>
          <cell r="B19" t="str">
            <v>ASTU</v>
          </cell>
          <cell r="C19" t="str">
            <v>FORNEC E/OU ASSENT DE TUBO DE FERRO FUNDIDO JUNTA ELASTICA</v>
          </cell>
          <cell r="D19" t="str">
            <v>0045</v>
          </cell>
          <cell r="E19">
            <v>0</v>
          </cell>
          <cell r="F19">
            <v>0</v>
          </cell>
          <cell r="G19" t="str">
            <v>97153</v>
          </cell>
          <cell r="H19" t="str">
            <v>ASSENTAMENTO DE TUBO DE FERRO FUNDIDO PARA REDE DE ÁGUA, DN 800 MM, JUNTA ELÁSTICA, INSTALADO EM LOCAL COM NÍVEL ALTO DE INTERFERÊNCIAS (NÃO INCLUI FORNECIMENTO). AF_11/2017</v>
          </cell>
        </row>
        <row r="20">
          <cell r="A20" t="str">
            <v>ASSENTAMENTO DE TUBOS E PECAS</v>
          </cell>
          <cell r="B20" t="str">
            <v>ASTU</v>
          </cell>
          <cell r="C20" t="str">
            <v>FORNEC E/OU ASSENT DE TUBO DE FERRO FUNDIDO JUNTA ELASTICA</v>
          </cell>
          <cell r="D20" t="str">
            <v>0045</v>
          </cell>
          <cell r="E20">
            <v>0</v>
          </cell>
          <cell r="F20">
            <v>0</v>
          </cell>
          <cell r="G20" t="str">
            <v>97154</v>
          </cell>
          <cell r="H20" t="str">
            <v>ASSENTAMENTO DE TUBO DE FERRO FUNDIDO PARA REDE DE ÁGUA, DN 900 MM, JUNTA ELÁSTICA, INSTALADO EM LOCAL COM NÍVEL ALTO DE INTERFERÊNCIAS (NÃO INCLUI FORNECIMENTO). AF_11/2017</v>
          </cell>
        </row>
        <row r="21">
          <cell r="A21" t="str">
            <v>ASSENTAMENTO DE TUBOS E PECAS</v>
          </cell>
          <cell r="B21" t="str">
            <v>ASTU</v>
          </cell>
          <cell r="C21" t="str">
            <v>FORNEC E/OU ASSENT DE TUBO DE FERRO FUNDIDO JUNTA ELASTICA</v>
          </cell>
          <cell r="D21" t="str">
            <v>0045</v>
          </cell>
          <cell r="E21">
            <v>0</v>
          </cell>
          <cell r="F21">
            <v>0</v>
          </cell>
          <cell r="G21" t="str">
            <v>97155</v>
          </cell>
          <cell r="H21" t="str">
            <v>ASSENTAMENTO DE TUBO DE FERRO FUNDIDO PARA REDE DE ÁGUA, DN 1000 MM, JUNTA ELÁSTICA, INSTALADO EM LOCAL COM NÍVEL ALTO DE INTERFERÊNCIAS (NÃO INCLUI FORNECIMENTO). AF_11/2017</v>
          </cell>
        </row>
        <row r="22">
          <cell r="A22" t="str">
            <v>ASSENTAMENTO DE TUBOS E PECAS</v>
          </cell>
          <cell r="B22" t="str">
            <v>ASTU</v>
          </cell>
          <cell r="C22" t="str">
            <v>FORNEC E/OU ASSENT DE TUBO DE FERRO FUNDIDO JUNTA ELASTICA</v>
          </cell>
          <cell r="D22" t="str">
            <v>0045</v>
          </cell>
          <cell r="E22">
            <v>0</v>
          </cell>
          <cell r="F22">
            <v>0</v>
          </cell>
          <cell r="G22" t="str">
            <v>97156</v>
          </cell>
          <cell r="H22" t="str">
            <v>ASSENTAMENTO DE TUBO DE FERRO FUNDIDO PARA REDE DE ÁGUA, DN 1200 MM, JUNTA ELÁSTICA, INSTALADO EM LOCAL COM NÍVEL ALTO DE INTERFERÊNCIAS (NÃO INCLUI FORNECIMENTO). AF_11/2017</v>
          </cell>
        </row>
        <row r="23">
          <cell r="A23" t="str">
            <v>ASSENTAMENTO DE TUBOS E PECAS</v>
          </cell>
          <cell r="B23" t="str">
            <v>ASTU</v>
          </cell>
          <cell r="C23" t="str">
            <v>FORNEC E/OU ASSENT DE TUBO DE FERRO FUNDIDO JUNTA ELASTICA</v>
          </cell>
          <cell r="D23" t="str">
            <v>0045</v>
          </cell>
          <cell r="E23">
            <v>0</v>
          </cell>
          <cell r="F23">
            <v>0</v>
          </cell>
          <cell r="G23" t="str">
            <v>97157</v>
          </cell>
          <cell r="H23" t="str">
            <v>ASSENTAMENTO DE TUBO DE FERRO FUNDIDO PARA REDE DE ÁGUA, DN 80 MM, JUNTA ELÁSTICA, INSTALADO EM LOCAL COM NÍVEL BAIXO DE INTERFERÊNCIAS (NÃO INCLUI FORNECIMENTO). AF_11/2017</v>
          </cell>
        </row>
        <row r="24">
          <cell r="A24" t="str">
            <v>ASSENTAMENTO DE TUBOS E PECAS</v>
          </cell>
          <cell r="B24" t="str">
            <v>ASTU</v>
          </cell>
          <cell r="C24" t="str">
            <v>FORNEC E/OU ASSENT DE TUBO DE FERRO FUNDIDO JUNTA ELASTICA</v>
          </cell>
          <cell r="D24" t="str">
            <v>0045</v>
          </cell>
          <cell r="E24">
            <v>0</v>
          </cell>
          <cell r="F24">
            <v>0</v>
          </cell>
          <cell r="G24" t="str">
            <v>97158</v>
          </cell>
          <cell r="H24" t="str">
            <v>ASSENTAMENTO DE TUBO DE FERRO FUNDIDO PARA REDE DE ÁGUA, DN 100 MM, JUNTA ELÁSTICA, INSTALADO EM LOCAL COM NÍVEL BAIXO DE INTERFERÊNCIAS (NÃO INCLUI FORNECIMENTO). AF_11/2017</v>
          </cell>
        </row>
        <row r="25">
          <cell r="A25" t="str">
            <v>ASSENTAMENTO DE TUBOS E PECAS</v>
          </cell>
          <cell r="B25" t="str">
            <v>ASTU</v>
          </cell>
          <cell r="C25" t="str">
            <v>FORNEC E/OU ASSENT DE TUBO DE FERRO FUNDIDO JUNTA ELASTICA</v>
          </cell>
          <cell r="D25" t="str">
            <v>0045</v>
          </cell>
          <cell r="E25">
            <v>0</v>
          </cell>
          <cell r="F25">
            <v>0</v>
          </cell>
          <cell r="G25" t="str">
            <v>97159</v>
          </cell>
          <cell r="H25" t="str">
            <v>ASSENTAMENTO DE TUBO DE FERRO FUNDIDO PARA REDE DE ÁGUA, DN 150 MM, JUNTA ELÁSTICA, INSTALADO EM LOCAL COM NÍVEL BAIXO DE INTERFERÊNCIAS (NÃO INCLUI FORNECIMENTO). AF_11/2017</v>
          </cell>
        </row>
        <row r="26">
          <cell r="A26" t="str">
            <v>ASSENTAMENTO DE TUBOS E PECAS</v>
          </cell>
          <cell r="B26" t="str">
            <v>ASTU</v>
          </cell>
          <cell r="C26" t="str">
            <v>FORNEC E/OU ASSENT DE TUBO DE FERRO FUNDIDO JUNTA ELASTICA</v>
          </cell>
          <cell r="D26" t="str">
            <v>0045</v>
          </cell>
          <cell r="E26">
            <v>0</v>
          </cell>
          <cell r="F26">
            <v>0</v>
          </cell>
          <cell r="G26" t="str">
            <v>97160</v>
          </cell>
          <cell r="H26" t="str">
            <v>ASSENTAMENTO DE TUBO DE FERRO FUNDIDO PARA REDE DE ÁGUA, DN 200 MM, JUNTA ELÁSTICA, INSTALADO EM LOCAL COM NÍVEL BAIXO DE INTERFERÊNCIAS (NÃO INCLUI FORNECIMENTO). AF_11/2017</v>
          </cell>
        </row>
        <row r="27">
          <cell r="A27" t="str">
            <v>ASSENTAMENTO DE TUBOS E PECAS</v>
          </cell>
          <cell r="B27" t="str">
            <v>ASTU</v>
          </cell>
          <cell r="C27" t="str">
            <v>FORNEC E/OU ASSENT DE TUBO DE FERRO FUNDIDO JUNTA ELASTICA</v>
          </cell>
          <cell r="D27" t="str">
            <v>0045</v>
          </cell>
          <cell r="E27">
            <v>0</v>
          </cell>
          <cell r="F27">
            <v>0</v>
          </cell>
          <cell r="G27" t="str">
            <v>97161</v>
          </cell>
          <cell r="H27" t="str">
            <v>ASSENTAMENTO DE TUBO DE FERRO FUNDIDO PARA REDE DE ÁGUA, DN 250 MM, JUNTA ELÁSTICA, INSTALADO EM LOCAL COM NÍVEL BAIXO DE INTERFERÊNCIAS (NÃO INCLUI FORNECIMENTO). AF_11/2017</v>
          </cell>
        </row>
        <row r="28">
          <cell r="A28" t="str">
            <v>ASSENTAMENTO DE TUBOS E PECAS</v>
          </cell>
          <cell r="B28" t="str">
            <v>ASTU</v>
          </cell>
          <cell r="C28" t="str">
            <v>FORNEC E/OU ASSENT DE TUBO DE FERRO FUNDIDO JUNTA ELASTICA</v>
          </cell>
          <cell r="D28" t="str">
            <v>0045</v>
          </cell>
          <cell r="E28">
            <v>0</v>
          </cell>
          <cell r="F28">
            <v>0</v>
          </cell>
          <cell r="G28" t="str">
            <v>97162</v>
          </cell>
          <cell r="H28" t="str">
            <v>ASSENTAMENTO DE TUBO DE FERRO FUNDIDO PARA REDE DE ÁGUA, DN 300 MM, JUNTA ELÁSTICA, INSTALADO EM LOCAL COM NÍVEL BAIXO DE INTERFERÊNCIAS (NÃO INCLUI FORNECIMENTO). AF_11/2017</v>
          </cell>
        </row>
        <row r="29">
          <cell r="A29" t="str">
            <v>ASSENTAMENTO DE TUBOS E PECAS</v>
          </cell>
          <cell r="B29" t="str">
            <v>ASTU</v>
          </cell>
          <cell r="C29" t="str">
            <v>FORNEC E/OU ASSENT DE TUBO DE FERRO FUNDIDO JUNTA ELASTICA</v>
          </cell>
          <cell r="D29" t="str">
            <v>0045</v>
          </cell>
          <cell r="E29">
            <v>0</v>
          </cell>
          <cell r="F29">
            <v>0</v>
          </cell>
          <cell r="G29" t="str">
            <v>97163</v>
          </cell>
          <cell r="H29" t="str">
            <v>ASSENTAMENTO DE TUBO DE FERRO FUNDIDO PARA REDE DE ÁGUA, DN 350 MM, JUNTA ELÁSTICA, INSTALADO EM LOCAL COM NÍVEL BAIXO DE INTERFERÊNCIAS (NÃO INCLUI FORNECIMENTO). AF_11/2017</v>
          </cell>
        </row>
        <row r="30">
          <cell r="A30" t="str">
            <v>ASSENTAMENTO DE TUBOS E PECAS</v>
          </cell>
          <cell r="B30" t="str">
            <v>ASTU</v>
          </cell>
          <cell r="C30" t="str">
            <v>FORNEC E/OU ASSENT DE TUBO DE FERRO FUNDIDO JUNTA ELASTICA</v>
          </cell>
          <cell r="D30" t="str">
            <v>0045</v>
          </cell>
          <cell r="E30">
            <v>0</v>
          </cell>
          <cell r="F30">
            <v>0</v>
          </cell>
          <cell r="G30" t="str">
            <v>97164</v>
          </cell>
          <cell r="H30" t="str">
            <v>ASSENTAMENTO DE TUBO DE FERRO FUNDIDO PARA REDE DE ÁGUA, DN 400 MM, JUNTA ELÁSTICA, INSTALADO EM LOCAL COM NÍVEL BAIXO DE INTERFERÊNCIAS (NÃO INCLUI FORNECIMENTO). AF_11/2017</v>
          </cell>
        </row>
        <row r="31">
          <cell r="A31" t="str">
            <v>ASSENTAMENTO DE TUBOS E PECAS</v>
          </cell>
          <cell r="B31" t="str">
            <v>ASTU</v>
          </cell>
          <cell r="C31" t="str">
            <v>FORNEC E/OU ASSENT DE TUBO DE FERRO FUNDIDO JUNTA ELASTICA</v>
          </cell>
          <cell r="D31" t="str">
            <v>0045</v>
          </cell>
          <cell r="E31">
            <v>0</v>
          </cell>
          <cell r="F31">
            <v>0</v>
          </cell>
          <cell r="G31" t="str">
            <v>97165</v>
          </cell>
          <cell r="H31" t="str">
            <v>ASSENTAMENTO DE TUBO DE FERRO FUNDIDO PARA REDE DE ÁGUA, DN 450 MM, JUNTA ELÁSTICA, INSTALADO EM LOCAL COM NÍVEL BAIXO DE INTERFERÊNCIAS (NÃO INCLUI FORNECIMENTO). AF_11/2017</v>
          </cell>
        </row>
        <row r="32">
          <cell r="A32" t="str">
            <v>ASSENTAMENTO DE TUBOS E PECAS</v>
          </cell>
          <cell r="B32" t="str">
            <v>ASTU</v>
          </cell>
          <cell r="C32" t="str">
            <v>FORNEC E/OU ASSENT DE TUBO DE FERRO FUNDIDO JUNTA ELASTICA</v>
          </cell>
          <cell r="D32" t="str">
            <v>0045</v>
          </cell>
          <cell r="E32">
            <v>0</v>
          </cell>
          <cell r="F32">
            <v>0</v>
          </cell>
          <cell r="G32" t="str">
            <v>97166</v>
          </cell>
          <cell r="H32" t="str">
            <v>ASSENTAMENTO DE TUBO DE FERRO FUNDIDO PARA REDE DE ÁGUA, DN 500 MM, JUNTA ELÁSTICA, INSTALADO EM LOCAL COM NÍVEL BAIXO DE INTERFERÊNCIAS (NÃO INCLUI FORNECIMENTO). AF_11/2017</v>
          </cell>
        </row>
        <row r="33">
          <cell r="A33" t="str">
            <v>ASSENTAMENTO DE TUBOS E PECAS</v>
          </cell>
          <cell r="B33" t="str">
            <v>ASTU</v>
          </cell>
          <cell r="C33" t="str">
            <v>FORNEC E/OU ASSENT DE TUBO DE FERRO FUNDIDO JUNTA ELASTICA</v>
          </cell>
          <cell r="D33" t="str">
            <v>0045</v>
          </cell>
          <cell r="E33">
            <v>0</v>
          </cell>
          <cell r="F33">
            <v>0</v>
          </cell>
          <cell r="G33" t="str">
            <v>97167</v>
          </cell>
          <cell r="H33" t="str">
            <v>ASSENTAMENTO DE TUBO DE FERRO FUNDIDO PARA REDE DE ÁGUA, DN 600 MM, JUNTA ELÁSTICA, INSTALADO EM LOCAL COM NÍVEL BAIXO DE INTERFERÊNCIAS (NÃO INCLUI FORNECIMENTO). AF_11/2017</v>
          </cell>
        </row>
        <row r="34">
          <cell r="A34" t="str">
            <v>ASSENTAMENTO DE TUBOS E PECAS</v>
          </cell>
          <cell r="B34" t="str">
            <v>ASTU</v>
          </cell>
          <cell r="C34" t="str">
            <v>FORNEC E/OU ASSENT DE TUBO DE FERRO FUNDIDO JUNTA ELASTICA</v>
          </cell>
          <cell r="D34" t="str">
            <v>0045</v>
          </cell>
          <cell r="E34">
            <v>0</v>
          </cell>
          <cell r="F34">
            <v>0</v>
          </cell>
          <cell r="G34" t="str">
            <v>97168</v>
          </cell>
          <cell r="H34" t="str">
            <v>ASSENTAMENTO DE TUBO DE FERRO FUNDIDO PARA REDE DE ÁGUA, DN 700 MM, JUNTA ELÁSTICA, INSTALADO EM LOCAL COM NÍVEL BAIXO DE INTERFERÊNCIAS (NÃO INCLUI FORNECIMENTO). AF_11/2017</v>
          </cell>
        </row>
        <row r="35">
          <cell r="A35" t="str">
            <v>ASSENTAMENTO DE TUBOS E PECAS</v>
          </cell>
          <cell r="B35" t="str">
            <v>ASTU</v>
          </cell>
          <cell r="C35" t="str">
            <v>FORNEC E/OU ASSENT DE TUBO DE FERRO FUNDIDO JUNTA ELASTICA</v>
          </cell>
          <cell r="D35" t="str">
            <v>0045</v>
          </cell>
          <cell r="E35">
            <v>0</v>
          </cell>
          <cell r="F35">
            <v>0</v>
          </cell>
          <cell r="G35" t="str">
            <v>97169</v>
          </cell>
          <cell r="H35" t="str">
            <v>ASSENTAMENTO DE TUBO DE FERRO FUNDIDO PARA REDE DE ÁGUA, DN 800 MM, JUNTA ELÁSTICA, INSTALADO EM LOCAL COM NÍVEL BAIXO DE INTERFERÊNCIAS (NÃO INCLUI FORNECIMENTO). AF_11/2017</v>
          </cell>
        </row>
        <row r="36">
          <cell r="A36" t="str">
            <v>ASSENTAMENTO DE TUBOS E PECAS</v>
          </cell>
          <cell r="B36" t="str">
            <v>ASTU</v>
          </cell>
          <cell r="C36" t="str">
            <v>FORNEC E/OU ASSENT DE TUBO DE FERRO FUNDIDO JUNTA ELASTICA</v>
          </cell>
          <cell r="D36" t="str">
            <v>0045</v>
          </cell>
          <cell r="E36">
            <v>0</v>
          </cell>
          <cell r="F36">
            <v>0</v>
          </cell>
          <cell r="G36" t="str">
            <v>97170</v>
          </cell>
          <cell r="H36" t="str">
            <v>ASSENTAMENTO DE TUBO DE FERRO FUNDIDO PARA REDE DE ÁGUA, DN 900 MM, JUNTA ELÁSTICA, INSTALADO EM LOCAL COM NÍVEL BAIXO DE INTERFERÊNCIAS (NÃO INCLUI FORNECIMENTO). AF_11/2017</v>
          </cell>
        </row>
        <row r="37">
          <cell r="A37" t="str">
            <v>ASSENTAMENTO DE TUBOS E PECAS</v>
          </cell>
          <cell r="B37" t="str">
            <v>ASTU</v>
          </cell>
          <cell r="C37" t="str">
            <v>FORNEC E/OU ASSENT DE TUBO DE FERRO FUNDIDO JUNTA ELASTICA</v>
          </cell>
          <cell r="D37" t="str">
            <v>0045</v>
          </cell>
          <cell r="E37">
            <v>0</v>
          </cell>
          <cell r="F37">
            <v>0</v>
          </cell>
          <cell r="G37" t="str">
            <v>97171</v>
          </cell>
          <cell r="H37" t="str">
            <v>ASSENTAMENTO DE TUBO DE FERRO FUNDIDO PARA REDE DE ÁGUA, DN 1000 MM, JUNTA ELÁSTICA, INSTALADO EM LOCAL COM NÍVEL BAIXO DE INTERFERÊNCIAS (NÃO INCLUI FORNECIMENTO). AF_11/2017</v>
          </cell>
        </row>
        <row r="38">
          <cell r="A38" t="str">
            <v>ASSENTAMENTO DE TUBOS E PECAS</v>
          </cell>
          <cell r="B38" t="str">
            <v>ASTU</v>
          </cell>
          <cell r="C38" t="str">
            <v>FORNEC E/OU ASSENT DE TUBO DE FERRO FUNDIDO JUNTA ELASTICA</v>
          </cell>
          <cell r="D38" t="str">
            <v>0045</v>
          </cell>
          <cell r="E38">
            <v>0</v>
          </cell>
          <cell r="F38">
            <v>0</v>
          </cell>
          <cell r="G38" t="str">
            <v>97172</v>
          </cell>
          <cell r="H38" t="str">
            <v>ASSENTAMENTO DE TUBO DE FERRO FUNDIDO PARA REDE DE ÁGUA, DN 1200 MM, JUNTA ELÁSTICA, INSTALADO EM LOCAL COM NÍVEL BAIXO DE INTERFERÊNCIAS (NÃO INCLUI FORNECIMENTO). AF_11/2017</v>
          </cell>
        </row>
        <row r="39">
          <cell r="A39" t="str">
            <v>ASSENTAMENTO DE TUBOS E PECAS</v>
          </cell>
          <cell r="B39" t="str">
            <v>ASTU</v>
          </cell>
          <cell r="C39" t="str">
            <v>FORNEC E/OU ASSENT DE TUBO DE ACO COM JUNTA SOLDADA</v>
          </cell>
          <cell r="D39" t="str">
            <v>0046</v>
          </cell>
          <cell r="E39">
            <v>0</v>
          </cell>
          <cell r="F39">
            <v>0</v>
          </cell>
          <cell r="G39" t="str">
            <v>97173</v>
          </cell>
          <cell r="H39" t="str">
            <v>ASSENTAMENTO DE TUBO DE AÇO CARBONO PARA REDE DE ÁGUA, DN 600 MM (24), JUNTA SOLDADA, INSTALADO EM LOCAL COM NÍVEL ALTO DE INTERFERÊNCIAS (NÃO INCLUI FORNECIMENTO). AF_11/2017</v>
          </cell>
        </row>
        <row r="40">
          <cell r="A40" t="str">
            <v>ASSENTAMENTO DE TUBOS E PECAS</v>
          </cell>
          <cell r="B40" t="str">
            <v>ASTU</v>
          </cell>
          <cell r="C40" t="str">
            <v>FORNEC E/OU ASSENT DE TUBO DE ACO COM JUNTA SOLDADA</v>
          </cell>
          <cell r="D40" t="str">
            <v>0046</v>
          </cell>
          <cell r="E40">
            <v>0</v>
          </cell>
          <cell r="F40">
            <v>0</v>
          </cell>
          <cell r="G40" t="str">
            <v>97174</v>
          </cell>
          <cell r="H40" t="str">
            <v>ASSENTAMENTO DE TUBO DE AÇO CARBONO PARA REDE DE ÁGUA, DN 700 MM (28), JUNTA SOLDADA, INSTALADO EM LOCAL COM NÍVEL ALTO DE INTERFERÊNCIAS (NÃO INCLUI FORNECIMENTO). AF_11/2017</v>
          </cell>
        </row>
        <row r="41">
          <cell r="A41" t="str">
            <v>ASSENTAMENTO DE TUBOS E PECAS</v>
          </cell>
          <cell r="B41" t="str">
            <v>ASTU</v>
          </cell>
          <cell r="C41" t="str">
            <v>FORNEC E/OU ASSENT DE TUBO DE ACO COM JUNTA SOLDADA</v>
          </cell>
          <cell r="D41" t="str">
            <v>0046</v>
          </cell>
          <cell r="E41">
            <v>0</v>
          </cell>
          <cell r="F41">
            <v>0</v>
          </cell>
          <cell r="G41" t="str">
            <v>97175</v>
          </cell>
          <cell r="H41" t="str">
            <v>ASSENTAMENTO DE TUBO DE AÇO CARBONO PARA REDE DE ÁGUA, DN 800 MM (32), JUNTA SOLDADA, INSTALADO EM LOCAL COM NÍVEL ALTO DE INTERFERÊNCIAS (NÃO INCLUI FORNECIMENTO). AF_11/2017</v>
          </cell>
        </row>
        <row r="42">
          <cell r="A42" t="str">
            <v>ASSENTAMENTO DE TUBOS E PECAS</v>
          </cell>
          <cell r="B42" t="str">
            <v>ASTU</v>
          </cell>
          <cell r="C42" t="str">
            <v>FORNEC E/OU ASSENT DE TUBO DE ACO COM JUNTA SOLDADA</v>
          </cell>
          <cell r="D42" t="str">
            <v>0046</v>
          </cell>
          <cell r="E42">
            <v>0</v>
          </cell>
          <cell r="F42">
            <v>0</v>
          </cell>
          <cell r="G42" t="str">
            <v>97176</v>
          </cell>
          <cell r="H42" t="str">
            <v>ASSENTAMENTO DE TUBO DE AÇO CARBONO PARA REDE DE ÁGUA, DN 900 MM (36), JUNTA SOLDADA, INSTALADO EM LOCAL COM NÍVEL ALTO DE INTERFERÊNCIAS (NÃO INCLUI FORNECIMENTO). AF_11/2017</v>
          </cell>
        </row>
        <row r="43">
          <cell r="A43" t="str">
            <v>ASSENTAMENTO DE TUBOS E PECAS</v>
          </cell>
          <cell r="B43" t="str">
            <v>ASTU</v>
          </cell>
          <cell r="C43" t="str">
            <v>FORNEC E/OU ASSENT DE TUBO DE ACO COM JUNTA SOLDADA</v>
          </cell>
          <cell r="D43" t="str">
            <v>0046</v>
          </cell>
          <cell r="E43">
            <v>0</v>
          </cell>
          <cell r="F43">
            <v>0</v>
          </cell>
          <cell r="G43" t="str">
            <v>97177</v>
          </cell>
          <cell r="H43" t="str">
            <v>ASSENTAMENTO DE TUBO DE AÇO CARBONO PARA REDE DE ÁGUA, DN 1000 MM (40) OU DN 1100 MM (44), JUNTA SOLDADA, INSTALADO EM LOCAL COM NÍVEL ALTO DE INTERFERÊNCIAS (NÃO INCLUI FORNECIMENTO). AF_11/2017</v>
          </cell>
        </row>
        <row r="44">
          <cell r="A44" t="str">
            <v>ASSENTAMENTO DE TUBOS E PECAS</v>
          </cell>
          <cell r="B44" t="str">
            <v>ASTU</v>
          </cell>
          <cell r="C44" t="str">
            <v>FORNEC E/OU ASSENT DE TUBO DE ACO COM JUNTA SOLDADA</v>
          </cell>
          <cell r="D44" t="str">
            <v>0046</v>
          </cell>
          <cell r="E44">
            <v>0</v>
          </cell>
          <cell r="F44">
            <v>0</v>
          </cell>
          <cell r="G44" t="str">
            <v>97178</v>
          </cell>
          <cell r="H44" t="str">
            <v>ASSENTAMENTO DE TUBO DE AÇO CARBONO PARA REDE DE ÁGUA, DN 1200 MM (48) OU DN 1300 MM (52), JUNTA SOLDADA, INSTALADO EM LOCAL COM NÍVEL ALTO DE INTERFERÊNCIAS (NÃO INCLUI FORNECIMENTO). AF_11/2017</v>
          </cell>
        </row>
        <row r="45">
          <cell r="A45" t="str">
            <v>ASSENTAMENTO DE TUBOS E PECAS</v>
          </cell>
          <cell r="B45" t="str">
            <v>ASTU</v>
          </cell>
          <cell r="C45" t="str">
            <v>FORNEC E/OU ASSENT DE TUBO DE ACO COM JUNTA SOLDADA</v>
          </cell>
          <cell r="D45" t="str">
            <v>0046</v>
          </cell>
          <cell r="E45">
            <v>0</v>
          </cell>
          <cell r="F45">
            <v>0</v>
          </cell>
          <cell r="G45" t="str">
            <v>97179</v>
          </cell>
          <cell r="H45" t="str">
            <v>ASSENTAMENTO DE TUBO DE AÇO CARBONO PARA REDE DE ÁGUA, DN 1400 MM (56'') OU DN 1500 MM (60), JUNTA SOLDADA, INSTALADO EM LOCAL COM NÍVEL ALTO DE INTERFERÊNCIAS (NÃO INCLUI FORNECIMENTO). AF_11/2017</v>
          </cell>
        </row>
        <row r="46">
          <cell r="A46" t="str">
            <v>ASSENTAMENTO DE TUBOS E PECAS</v>
          </cell>
          <cell r="B46" t="str">
            <v>ASTU</v>
          </cell>
          <cell r="C46" t="str">
            <v>FORNEC E/OU ASSENT DE TUBO DE ACO COM JUNTA SOLDADA</v>
          </cell>
          <cell r="D46" t="str">
            <v>0046</v>
          </cell>
          <cell r="E46">
            <v>0</v>
          </cell>
          <cell r="F46">
            <v>0</v>
          </cell>
          <cell r="G46" t="str">
            <v>97180</v>
          </cell>
          <cell r="H46" t="str">
            <v>ASSENTAMENTO DE TUBO DE AÇO CARBONO PARA REDE DE ÁGUA, DN 1600 MM (64) OU DN 1700 MM (68), JUNTA SOLDADA, INSTALADO EM LOCAL COM NÍVEL ALTO DE INTERFERÊNCIAS (NÃO INCLUI FORNECIMENTO). AF_11/2017</v>
          </cell>
        </row>
        <row r="47">
          <cell r="A47" t="str">
            <v>ASSENTAMENTO DE TUBOS E PECAS</v>
          </cell>
          <cell r="B47" t="str">
            <v>ASTU</v>
          </cell>
          <cell r="C47" t="str">
            <v>FORNEC E/OU ASSENT DE TUBO DE ACO COM JUNTA SOLDADA</v>
          </cell>
          <cell r="D47" t="str">
            <v>0046</v>
          </cell>
          <cell r="E47">
            <v>0</v>
          </cell>
          <cell r="F47">
            <v>0</v>
          </cell>
          <cell r="G47" t="str">
            <v>97181</v>
          </cell>
          <cell r="H47" t="str">
            <v>ASSENTAMENTO DE TUBO DE AÇO CARBONO PARA REDE DE ÁGUA, DN 1800 MM (72) OU DN 1900 MM (76), JUNTA SOLDADA, INSTALADO EM LOCAL COM NÍVEL ALTO DE INTERFERÊNCIAS (NÃO INCLUI FORNECIMENTO). AF_11/2017</v>
          </cell>
        </row>
        <row r="48">
          <cell r="A48" t="str">
            <v>ASSENTAMENTO DE TUBOS E PECAS</v>
          </cell>
          <cell r="B48" t="str">
            <v>ASTU</v>
          </cell>
          <cell r="C48" t="str">
            <v>FORNEC E/OU ASSENT DE TUBO DE ACO COM JUNTA SOLDADA</v>
          </cell>
          <cell r="D48" t="str">
            <v>0046</v>
          </cell>
          <cell r="E48">
            <v>0</v>
          </cell>
          <cell r="F48">
            <v>0</v>
          </cell>
          <cell r="G48" t="str">
            <v>97182</v>
          </cell>
          <cell r="H48" t="str">
            <v>ASSENTAMENTO DE TUBO DE AÇO CARBONO PARA REDE DE ÁGUA, DN 2000 MM (80) OU DN 2100 MM (84), JUNTA SOLDADA, INSTALADO EM LOCAL COM NÍVEL ALTO DE INTERFERÊNCIAS (NÃO INCLUI FORNECIMENTO). AF_11/2017</v>
          </cell>
        </row>
        <row r="49">
          <cell r="A49" t="str">
            <v>ASSENTAMENTO DE TUBOS E PECAS</v>
          </cell>
          <cell r="B49" t="str">
            <v>ASTU</v>
          </cell>
          <cell r="C49" t="str">
            <v>FORNEC E/OU ASSENT DE TUBO DE ACO COM JUNTA SOLDADA</v>
          </cell>
          <cell r="D49" t="str">
            <v>0046</v>
          </cell>
          <cell r="E49">
            <v>0</v>
          </cell>
          <cell r="F49">
            <v>0</v>
          </cell>
          <cell r="G49" t="str">
            <v>97183</v>
          </cell>
          <cell r="H49" t="str">
            <v>ASSENTAMENTO DE TUBO DE AÇO CARBONO PARA REDE DE ÁGUA, DN 600 MM (24), JUNTA SOLDADA, INSTALADO EM LOCAL COM NÍVEL BAIXO DE INTERFERÊNCIAS (NÃO INCLUI FORNECIMENTO). AF_11/2017</v>
          </cell>
        </row>
        <row r="50">
          <cell r="A50" t="str">
            <v>ASSENTAMENTO DE TUBOS E PECAS</v>
          </cell>
          <cell r="B50" t="str">
            <v>ASTU</v>
          </cell>
          <cell r="C50" t="str">
            <v>FORNEC E/OU ASSENT DE TUBO DE ACO COM JUNTA SOLDADA</v>
          </cell>
          <cell r="D50" t="str">
            <v>0046</v>
          </cell>
          <cell r="E50">
            <v>0</v>
          </cell>
          <cell r="F50">
            <v>0</v>
          </cell>
          <cell r="G50" t="str">
            <v>97184</v>
          </cell>
          <cell r="H50" t="str">
            <v>ASSENTAMENTO DE TUBO DE AÇO CARBONO PARA REDE DE ÁGUA, DN 700 MM (28), JUNTA SOLDADA, INSTALADO EM LOCAL COM NÍVEL BAIXO DE INTERFERÊNCIAS (NÃO INCLUI FORNECIMENTO). AF_11/2017</v>
          </cell>
        </row>
        <row r="51">
          <cell r="A51" t="str">
            <v>ASSENTAMENTO DE TUBOS E PECAS</v>
          </cell>
          <cell r="B51" t="str">
            <v>ASTU</v>
          </cell>
          <cell r="C51" t="str">
            <v>FORNEC E/OU ASSENT DE TUBO DE ACO COM JUNTA SOLDADA</v>
          </cell>
          <cell r="D51" t="str">
            <v>0046</v>
          </cell>
          <cell r="E51">
            <v>0</v>
          </cell>
          <cell r="F51">
            <v>0</v>
          </cell>
          <cell r="G51" t="str">
            <v>97185</v>
          </cell>
          <cell r="H51" t="str">
            <v>ASSENTAMENTO DE TUBO DE AÇO CARBONO PARA REDE DE ÁGUA, DN 800 MM (32), JUNTA SOLDADA, INSTALADO EM LOCAL COM NÍVEL BAIXO DE INTERFERÊNCIAS (NÃO INCLUI FORNECIMENTO). AF_11/2017</v>
          </cell>
        </row>
        <row r="52">
          <cell r="A52" t="str">
            <v>ASSENTAMENTO DE TUBOS E PECAS</v>
          </cell>
          <cell r="B52" t="str">
            <v>ASTU</v>
          </cell>
          <cell r="C52" t="str">
            <v>FORNEC E/OU ASSENT DE TUBO DE ACO COM JUNTA SOLDADA</v>
          </cell>
          <cell r="D52" t="str">
            <v>0046</v>
          </cell>
          <cell r="E52">
            <v>0</v>
          </cell>
          <cell r="F52">
            <v>0</v>
          </cell>
          <cell r="G52" t="str">
            <v>97186</v>
          </cell>
          <cell r="H52" t="str">
            <v>ASSENTAMENTO DE TUBO DE AÇO CARBONO PARA REDE DE ÁGUA, DN 900 MM (36), JUNTA SOLDADA, INSTALADO EM LOCAL COM NÍVEL BAIXO DE INTERFERÊNCIAS (NÃO INCLUI FORNECIMENTO). AF_11/2017</v>
          </cell>
        </row>
        <row r="53">
          <cell r="A53" t="str">
            <v>ASSENTAMENTO DE TUBOS E PECAS</v>
          </cell>
          <cell r="B53" t="str">
            <v>ASTU</v>
          </cell>
          <cell r="C53" t="str">
            <v>FORNEC E/OU ASSENT DE TUBO DE ACO COM JUNTA SOLDADA</v>
          </cell>
          <cell r="D53" t="str">
            <v>0046</v>
          </cell>
          <cell r="E53">
            <v>0</v>
          </cell>
          <cell r="F53">
            <v>0</v>
          </cell>
          <cell r="G53" t="str">
            <v>97187</v>
          </cell>
          <cell r="H53" t="str">
            <v>ASSENTAMENTO DE TUBO DE AÇO CARBONO PARA REDE DE ÁGUA, DN 1000 MM (40  ) OU DN 1100 MM (44  ), JUNTA SOLDADA, INSTALADO EM LOCAL COM NÍVEL BAIXO DE INTERFERÊNCIAS (NÃO INCLUI FORNECIMENTO). AF_11/2017</v>
          </cell>
        </row>
        <row r="54">
          <cell r="A54" t="str">
            <v>ASSENTAMENTO DE TUBOS E PECAS</v>
          </cell>
          <cell r="B54" t="str">
            <v>ASTU</v>
          </cell>
          <cell r="C54" t="str">
            <v>FORNEC E/OU ASSENT DE TUBO DE ACO COM JUNTA SOLDADA</v>
          </cell>
          <cell r="D54" t="str">
            <v>0046</v>
          </cell>
          <cell r="E54">
            <v>0</v>
          </cell>
          <cell r="F54">
            <v>0</v>
          </cell>
          <cell r="G54" t="str">
            <v>97188</v>
          </cell>
          <cell r="H54" t="str">
            <v>ASSENTAMENTO DE TUBO DE AÇO CARBONO PARA REDE DE ÁGUA, DN 1200 MM (48) OU DN 1300 MM (52), JUNTA SOLDADA, INSTALADO EM LOCAL COM NÍVEL BAIXO DE INTERFERÊNCIAS (NÃO INCLUI FORNECIMENTO). AF_11/2017</v>
          </cell>
        </row>
        <row r="55">
          <cell r="A55" t="str">
            <v>ASSENTAMENTO DE TUBOS E PECAS</v>
          </cell>
          <cell r="B55" t="str">
            <v>ASTU</v>
          </cell>
          <cell r="C55" t="str">
            <v>FORNEC E/OU ASSENT DE TUBO DE ACO COM JUNTA SOLDADA</v>
          </cell>
          <cell r="D55" t="str">
            <v>0046</v>
          </cell>
          <cell r="E55">
            <v>0</v>
          </cell>
          <cell r="F55">
            <v>0</v>
          </cell>
          <cell r="G55" t="str">
            <v>97189</v>
          </cell>
          <cell r="H55" t="str">
            <v>ASSENTAMENTO DE TUBO DE AÇO CARBONO PARA REDE DE ÁGUA, DN 1400 MM (56'') OU DN 1500 MM (60), JUNTA SOLDADA, INSTALADO EM LOCAL COM NÍVEL BAIXO DE INTERFERÊNCIAS (NÃO INCLUI FORNECIMENTO). AF_11/2017</v>
          </cell>
        </row>
        <row r="56">
          <cell r="A56" t="str">
            <v>ASSENTAMENTO DE TUBOS E PECAS</v>
          </cell>
          <cell r="B56" t="str">
            <v>ASTU</v>
          </cell>
          <cell r="C56" t="str">
            <v>FORNEC E/OU ASSENT DE TUBO DE ACO COM JUNTA SOLDADA</v>
          </cell>
          <cell r="D56" t="str">
            <v>0046</v>
          </cell>
          <cell r="E56">
            <v>0</v>
          </cell>
          <cell r="F56">
            <v>0</v>
          </cell>
          <cell r="G56" t="str">
            <v>97190</v>
          </cell>
          <cell r="H56" t="str">
            <v>ASSENTAMENTO DE TUBO DE AÇO CARBONO PARA REDE DE ÁGUA, DN 1600 MM (64) OU DN 1700 MM (68), JUNTA SOLDADA, INSTALADO EM LOCAL COM NÍVEL BAIXO DE INTERFERÊNCIAS (NÃO INCLUI FORNECIMENTO). AF_11/2017</v>
          </cell>
        </row>
        <row r="57">
          <cell r="A57" t="str">
            <v>ASSENTAMENTO DE TUBOS E PECAS</v>
          </cell>
          <cell r="B57" t="str">
            <v>ASTU</v>
          </cell>
          <cell r="C57" t="str">
            <v>FORNEC E/OU ASSENT DE TUBO DE ACO COM JUNTA SOLDADA</v>
          </cell>
          <cell r="D57" t="str">
            <v>0046</v>
          </cell>
          <cell r="E57">
            <v>0</v>
          </cell>
          <cell r="F57">
            <v>0</v>
          </cell>
          <cell r="G57" t="str">
            <v>97191</v>
          </cell>
          <cell r="H57" t="str">
            <v>ASSENTAMENTO DE TUBO DE AÇO CARBONO PARA REDE DE ÁGUA, DN 1800 MM (72) OU DN 1900 MM (76), JUNTA SOLDADA, INSTALADO EM LOCAL COM NÍVEL BAIXO DE INTERFERÊNCIAS (NÃO INCLUI FORNECIMENTO). AF_11/2017</v>
          </cell>
        </row>
        <row r="58">
          <cell r="A58" t="str">
            <v>ASSENTAMENTO DE TUBOS E PECAS</v>
          </cell>
          <cell r="B58" t="str">
            <v>ASTU</v>
          </cell>
          <cell r="C58" t="str">
            <v>FORNEC E/OU ASSENT DE TUBO DE ACO COM JUNTA SOLDADA</v>
          </cell>
          <cell r="D58" t="str">
            <v>0046</v>
          </cell>
          <cell r="E58">
            <v>0</v>
          </cell>
          <cell r="F58">
            <v>0</v>
          </cell>
          <cell r="G58" t="str">
            <v>97192</v>
          </cell>
          <cell r="H58" t="str">
            <v>ASSENTAMENTO DE TUBO DE AÇO CARBONO PARA REDE DE ÁGUA, DN 2000 MM (80) OU DN 2100 MM (84), JUNTA SOLDADA, INSTALADO EM LOCAL COM NÍVEL BAIXO DE INTERFERÊNCIAS (NÃO INCLUI FORNECIMENTO). AF_11/2017</v>
          </cell>
        </row>
        <row r="59">
          <cell r="A59" t="str">
            <v>ASSENTAMENTO DE TUBOS E PECAS</v>
          </cell>
          <cell r="B59" t="str">
            <v>ASTU</v>
          </cell>
          <cell r="C59" t="str">
            <v>FORNEC E/OU ASSENT DE TUBO DE PVC COM JUNTA ELASTICA</v>
          </cell>
          <cell r="D59" t="str">
            <v>0048</v>
          </cell>
          <cell r="E59">
            <v>0</v>
          </cell>
          <cell r="F59">
            <v>0</v>
          </cell>
          <cell r="G59" t="str">
            <v>90694</v>
          </cell>
          <cell r="H59" t="str">
            <v>TUBO DE PVC PARA REDE COLETORA DE ESGOTO DE PAREDE MACIÇA, DN 100 MM, JUNTA ELÁSTICA - FORNECIMENTO E ASSENTAMENTO. AF_01/2021</v>
          </cell>
        </row>
        <row r="60">
          <cell r="A60" t="str">
            <v>ASSENTAMENTO DE TUBOS E PECAS</v>
          </cell>
          <cell r="B60" t="str">
            <v>ASTU</v>
          </cell>
          <cell r="C60" t="str">
            <v>FORNEC E/OU ASSENT DE TUBO DE PVC COM JUNTA ELASTICA</v>
          </cell>
          <cell r="D60" t="str">
            <v>0048</v>
          </cell>
          <cell r="E60">
            <v>0</v>
          </cell>
          <cell r="F60">
            <v>0</v>
          </cell>
          <cell r="G60" t="str">
            <v>90695</v>
          </cell>
          <cell r="H60" t="str">
            <v>TUBO DE PVC PARA REDE COLETORA DE ESGOTO DE PAREDE MACIÇA, DN 150 MM, JUNTA ELÁSTICA  - FORNECIMENTO E ASSENTAMENTO. AF_01/2021</v>
          </cell>
        </row>
        <row r="61">
          <cell r="A61" t="str">
            <v>ASSENTAMENTO DE TUBOS E PECAS</v>
          </cell>
          <cell r="B61" t="str">
            <v>ASTU</v>
          </cell>
          <cell r="C61" t="str">
            <v>FORNEC E/OU ASSENT DE TUBO DE PVC COM JUNTA ELASTICA</v>
          </cell>
          <cell r="D61" t="str">
            <v>0048</v>
          </cell>
          <cell r="E61">
            <v>0</v>
          </cell>
          <cell r="F61">
            <v>0</v>
          </cell>
          <cell r="G61" t="str">
            <v>90696</v>
          </cell>
          <cell r="H61" t="str">
            <v>TUBO DE PVC PARA REDE COLETORA DE ESGOTO DE PAREDE MACIÇA, DN 200 MM, JUNTA ELÁSTICA - FORNECIMENTO E ASSENTAMENTO. AF_01/2021</v>
          </cell>
        </row>
        <row r="62">
          <cell r="A62" t="str">
            <v>ASSENTAMENTO DE TUBOS E PECAS</v>
          </cell>
          <cell r="B62" t="str">
            <v>ASTU</v>
          </cell>
          <cell r="C62" t="str">
            <v>FORNEC E/OU ASSENT DE TUBO DE PVC COM JUNTA ELASTICA</v>
          </cell>
          <cell r="D62" t="str">
            <v>0048</v>
          </cell>
          <cell r="E62">
            <v>0</v>
          </cell>
          <cell r="F62">
            <v>0</v>
          </cell>
          <cell r="G62" t="str">
            <v>90697</v>
          </cell>
          <cell r="H62" t="str">
            <v>TUBO DE PVC PARA REDE COLETORA DE ESGOTO DE PAREDE MACIÇA, DN 250 MM, JUNTA ELÁSTICA  - FORNECIMENTO E ASSENTAMENTO. AF_01/2021</v>
          </cell>
        </row>
        <row r="63">
          <cell r="A63" t="str">
            <v>ASSENTAMENTO DE TUBOS E PECAS</v>
          </cell>
          <cell r="B63" t="str">
            <v>ASTU</v>
          </cell>
          <cell r="C63" t="str">
            <v>FORNEC E/OU ASSENT DE TUBO DE PVC COM JUNTA ELASTICA</v>
          </cell>
          <cell r="D63" t="str">
            <v>0048</v>
          </cell>
          <cell r="E63">
            <v>0</v>
          </cell>
          <cell r="F63">
            <v>0</v>
          </cell>
          <cell r="G63" t="str">
            <v>90698</v>
          </cell>
          <cell r="H63" t="str">
            <v>TUBO DE PVC PARA REDE COLETORA DE ESGOTO DE PAREDE MACIÇA, DN 300 MM, JUNTA ELÁSTICA,  FORNECIMENTO E ASSENTAMENTO. AF_01/2021</v>
          </cell>
        </row>
        <row r="64">
          <cell r="A64" t="str">
            <v>ASSENTAMENTO DE TUBOS E PECAS</v>
          </cell>
          <cell r="B64" t="str">
            <v>ASTU</v>
          </cell>
          <cell r="C64" t="str">
            <v>FORNEC E/OU ASSENT DE TUBO DE PVC COM JUNTA ELASTICA</v>
          </cell>
          <cell r="D64" t="str">
            <v>0048</v>
          </cell>
          <cell r="E64">
            <v>0</v>
          </cell>
          <cell r="F64">
            <v>0</v>
          </cell>
          <cell r="G64" t="str">
            <v>90699</v>
          </cell>
          <cell r="H64" t="str">
            <v>TUBO DE PVC PARA REDE COLETORA DE ESGOTO DE PAREDE MACIÇA, DN 350 MM, JUNTA ELÁSTICA  - FORNECIMENTO E ASSENTAMENTO. AF_01/2021</v>
          </cell>
        </row>
        <row r="65">
          <cell r="A65" t="str">
            <v>ASSENTAMENTO DE TUBOS E PECAS</v>
          </cell>
          <cell r="B65" t="str">
            <v>ASTU</v>
          </cell>
          <cell r="C65" t="str">
            <v>FORNEC E/OU ASSENT DE TUBO DE PVC COM JUNTA ELASTICA</v>
          </cell>
          <cell r="D65" t="str">
            <v>0048</v>
          </cell>
          <cell r="E65">
            <v>0</v>
          </cell>
          <cell r="F65">
            <v>0</v>
          </cell>
          <cell r="G65" t="str">
            <v>90700</v>
          </cell>
          <cell r="H65" t="str">
            <v>TUBO DE PVC PARA REDE COLETORA DE ESGOTO DE PAREDE MACIÇA, DN 400 MM, JUNTA ELÁSTICA  FORNECIMENTO E ASSENTAMENTO. AF_01/2021</v>
          </cell>
        </row>
        <row r="66">
          <cell r="A66" t="str">
            <v>ASSENTAMENTO DE TUBOS E PECAS</v>
          </cell>
          <cell r="B66" t="str">
            <v>ASTU</v>
          </cell>
          <cell r="C66" t="str">
            <v>FORNEC E/OU ASSENT DE TUBO DE PVC COM JUNTA ELASTICA</v>
          </cell>
          <cell r="D66" t="str">
            <v>0048</v>
          </cell>
          <cell r="E66">
            <v>0</v>
          </cell>
          <cell r="F66">
            <v>0</v>
          </cell>
          <cell r="G66" t="str">
            <v>90701</v>
          </cell>
          <cell r="H66" t="str">
            <v>TUBO DE PVC CORRUGADO DE DUPLA PAREDE PARA REDE COLETORA DE ESGOTO, DN 150 MM, JUNTA ELÁSTICA - FORNECIMENTO E ASSENTAMENTO. AF_01/2021</v>
          </cell>
        </row>
        <row r="67">
          <cell r="A67" t="str">
            <v>ASSENTAMENTO DE TUBOS E PECAS</v>
          </cell>
          <cell r="B67" t="str">
            <v>ASTU</v>
          </cell>
          <cell r="C67" t="str">
            <v>FORNEC E/OU ASSENT DE TUBO DE PVC COM JUNTA ELASTICA</v>
          </cell>
          <cell r="D67" t="str">
            <v>0048</v>
          </cell>
          <cell r="E67">
            <v>0</v>
          </cell>
          <cell r="F67">
            <v>0</v>
          </cell>
          <cell r="G67" t="str">
            <v>90702</v>
          </cell>
          <cell r="H67" t="str">
            <v>TUBO DE PVC CORRUGADO DE DUPLA PAREDE PARA REDE COLETORA DE ESGOTO, DN 200 MM, JUNTA ELÁSTICA - FORNECIMENTO E ASSENTAMENTO. AF_01/2021</v>
          </cell>
        </row>
        <row r="68">
          <cell r="A68" t="str">
            <v>ASSENTAMENTO DE TUBOS E PECAS</v>
          </cell>
          <cell r="B68" t="str">
            <v>ASTU</v>
          </cell>
          <cell r="C68" t="str">
            <v>FORNEC E/OU ASSENT DE TUBO DE PVC COM JUNTA ELASTICA</v>
          </cell>
          <cell r="D68" t="str">
            <v>0048</v>
          </cell>
          <cell r="E68">
            <v>0</v>
          </cell>
          <cell r="F68">
            <v>0</v>
          </cell>
          <cell r="G68" t="str">
            <v>90703</v>
          </cell>
          <cell r="H68" t="str">
            <v>TUBO DE PVC CORRUGADO DE DUPLA PAREDE PARA REDE COLETORA DE ESGOTO, DN 250 MM, JUNTA ELÁSTICA - FORNECIMENTO E ASSENTAMENTO. AF_01/2021</v>
          </cell>
        </row>
        <row r="69">
          <cell r="A69" t="str">
            <v>ASSENTAMENTO DE TUBOS E PECAS</v>
          </cell>
          <cell r="B69" t="str">
            <v>ASTU</v>
          </cell>
          <cell r="C69" t="str">
            <v>FORNEC E/OU ASSENT DE TUBO DE PVC COM JUNTA ELASTICA</v>
          </cell>
          <cell r="D69" t="str">
            <v>0048</v>
          </cell>
          <cell r="E69">
            <v>0</v>
          </cell>
          <cell r="F69">
            <v>0</v>
          </cell>
          <cell r="G69" t="str">
            <v>90704</v>
          </cell>
          <cell r="H69" t="str">
            <v>TUBO DE PVC CORRUGADO DE DUPLA PAREDE PARA REDE COLETORA DE ESGOTO, DN 300 MM, JUNTA ELÁSTICA - FORNECIMENTO E ASSENTAMENTO. AF_01/2021</v>
          </cell>
        </row>
        <row r="70">
          <cell r="A70" t="str">
            <v>ASSENTAMENTO DE TUBOS E PECAS</v>
          </cell>
          <cell r="B70" t="str">
            <v>ASTU</v>
          </cell>
          <cell r="C70" t="str">
            <v>FORNEC E/OU ASSENT DE TUBO DE PVC COM JUNTA ELASTICA</v>
          </cell>
          <cell r="D70" t="str">
            <v>0048</v>
          </cell>
          <cell r="E70">
            <v>0</v>
          </cell>
          <cell r="F70">
            <v>0</v>
          </cell>
          <cell r="G70" t="str">
            <v>90705</v>
          </cell>
          <cell r="H70" t="str">
            <v>TUBO DE PVC CORRUGADO DE DUPLA PAREDE PARA REDE COLETORA DE ESGOTO, DN 350 MM, JUNTA ELÁSTICA - FORNECIMENTO E ASSENTAMENTO. AF_01/2021</v>
          </cell>
        </row>
        <row r="71">
          <cell r="A71" t="str">
            <v>ASSENTAMENTO DE TUBOS E PECAS</v>
          </cell>
          <cell r="B71" t="str">
            <v>ASTU</v>
          </cell>
          <cell r="C71" t="str">
            <v>FORNEC E/OU ASSENT DE TUBO DE PVC COM JUNTA ELASTICA</v>
          </cell>
          <cell r="D71" t="str">
            <v>0048</v>
          </cell>
          <cell r="E71">
            <v>0</v>
          </cell>
          <cell r="F71">
            <v>0</v>
          </cell>
          <cell r="G71" t="str">
            <v>90706</v>
          </cell>
          <cell r="H71" t="str">
            <v>TUBO DE PVC CORRUGADO DE DUPLA PAREDE PARA REDE COLETORA DE ESGOTO, DN 400 MM, JUNTA ELÁSTICA - FORNECIMENTO E ASSENTAMENTO. AF_01/2021</v>
          </cell>
        </row>
        <row r="72">
          <cell r="A72" t="str">
            <v>ASSENTAMENTO DE TUBOS E PECAS</v>
          </cell>
          <cell r="B72" t="str">
            <v>ASTU</v>
          </cell>
          <cell r="C72" t="str">
            <v>FORNEC E/OU ASSENT DE TUBO DE PVC COM JUNTA ELASTICA</v>
          </cell>
          <cell r="D72" t="str">
            <v>0048</v>
          </cell>
          <cell r="E72">
            <v>0</v>
          </cell>
          <cell r="F72">
            <v>0</v>
          </cell>
          <cell r="G72" t="str">
            <v>90708</v>
          </cell>
          <cell r="H72" t="str">
            <v>TUBO DE PEAD CORRUGADO DE DUPLA PAREDE PARA REDE COLETORA DE ESGOTO, DN 600 MM, JUNTA ELÁSTICA INTEGRADA - FORNECIMENTO E ASSENTAMENTO. AF_01/2021</v>
          </cell>
        </row>
        <row r="73">
          <cell r="A73" t="str">
            <v>ASSENTAMENTO DE TUBOS E PECAS</v>
          </cell>
          <cell r="B73" t="str">
            <v>ASTU</v>
          </cell>
          <cell r="C73" t="str">
            <v>FORNEC E/OU ASSENT DE TUBO DE PVC COM JUNTA ELASTICA</v>
          </cell>
          <cell r="D73" t="str">
            <v>0048</v>
          </cell>
          <cell r="E73">
            <v>0</v>
          </cell>
          <cell r="F73">
            <v>0</v>
          </cell>
          <cell r="G73" t="str">
            <v>90724</v>
          </cell>
          <cell r="H73" t="str">
            <v>JUNTA ARGAMASSADA ENTRE TUBO DN 100 MM E O POÇO DE VISITA/ CAIXA DE CONCRETO OU ALVENARIA EM REDES DE ESGOTO. AF_01/2021</v>
          </cell>
        </row>
        <row r="74">
          <cell r="A74" t="str">
            <v>ASSENTAMENTO DE TUBOS E PECAS</v>
          </cell>
          <cell r="B74" t="str">
            <v>ASTU</v>
          </cell>
          <cell r="C74" t="str">
            <v>FORNEC E/OU ASSENT DE TUBO DE PVC COM JUNTA ELASTICA</v>
          </cell>
          <cell r="D74" t="str">
            <v>0048</v>
          </cell>
          <cell r="E74">
            <v>0</v>
          </cell>
          <cell r="F74">
            <v>0</v>
          </cell>
          <cell r="G74" t="str">
            <v>90725</v>
          </cell>
          <cell r="H74" t="str">
            <v>JUNTA ARGAMASSADA ENTRE TUBO DN 150 MM E O POÇO DE VISITA/ CAIXA DE CONCRETO OU ALVENARIA EM REDES DE ESGOTO. AF_01/2021</v>
          </cell>
        </row>
        <row r="75">
          <cell r="A75" t="str">
            <v>ASSENTAMENTO DE TUBOS E PECAS</v>
          </cell>
          <cell r="B75" t="str">
            <v>ASTU</v>
          </cell>
          <cell r="C75" t="str">
            <v>FORNEC E/OU ASSENT DE TUBO DE PVC COM JUNTA ELASTICA</v>
          </cell>
          <cell r="D75" t="str">
            <v>0048</v>
          </cell>
          <cell r="E75">
            <v>0</v>
          </cell>
          <cell r="F75">
            <v>0</v>
          </cell>
          <cell r="G75" t="str">
            <v>90726</v>
          </cell>
          <cell r="H75" t="str">
            <v>JUNTA ARGAMASSADA ENTRE TUBO DN 200 MM E O POÇO/ CAIXA DE CONCRETO OU ALVENARIA EM REDES DE ESGOTO. AF_01/2021</v>
          </cell>
        </row>
        <row r="76">
          <cell r="A76" t="str">
            <v>ASSENTAMENTO DE TUBOS E PECAS</v>
          </cell>
          <cell r="B76" t="str">
            <v>ASTU</v>
          </cell>
          <cell r="C76" t="str">
            <v>FORNEC E/OU ASSENT DE TUBO DE PVC COM JUNTA ELASTICA</v>
          </cell>
          <cell r="D76" t="str">
            <v>0048</v>
          </cell>
          <cell r="E76">
            <v>0</v>
          </cell>
          <cell r="F76">
            <v>0</v>
          </cell>
          <cell r="G76" t="str">
            <v>90727</v>
          </cell>
          <cell r="H76" t="str">
            <v>JUNTA ARGAMASSADA ENTRE TUBO DN 250 MM E O POÇO DE VISITA/ CAIXA DE CONCRETO OU ALVENARIA EM REDES DE ESGOTO. AF_01/2021</v>
          </cell>
        </row>
        <row r="77">
          <cell r="A77" t="str">
            <v>ASSENTAMENTO DE TUBOS E PECAS</v>
          </cell>
          <cell r="B77" t="str">
            <v>ASTU</v>
          </cell>
          <cell r="C77" t="str">
            <v>FORNEC E/OU ASSENT DE TUBO DE PVC COM JUNTA ELASTICA</v>
          </cell>
          <cell r="D77" t="str">
            <v>0048</v>
          </cell>
          <cell r="E77">
            <v>0</v>
          </cell>
          <cell r="F77">
            <v>0</v>
          </cell>
          <cell r="G77" t="str">
            <v>90728</v>
          </cell>
          <cell r="H77" t="str">
            <v>JUNTA ARGAMASSADA ENTRE TUBO DN 300 MM E O POÇO DE VISITA/ CAIXA DE CONCRETO OU ALVENARIA EM REDES DE ESGOTO. AF_01/2021</v>
          </cell>
        </row>
        <row r="78">
          <cell r="A78" t="str">
            <v>ASSENTAMENTO DE TUBOS E PECAS</v>
          </cell>
          <cell r="B78" t="str">
            <v>ASTU</v>
          </cell>
          <cell r="C78" t="str">
            <v>FORNEC E/OU ASSENT DE TUBO DE PVC COM JUNTA ELASTICA</v>
          </cell>
          <cell r="D78" t="str">
            <v>0048</v>
          </cell>
          <cell r="E78">
            <v>0</v>
          </cell>
          <cell r="F78">
            <v>0</v>
          </cell>
          <cell r="G78" t="str">
            <v>90729</v>
          </cell>
          <cell r="H78" t="str">
            <v>JUNTA ARGAMASSADA ENTRE TUBO DN 350 MM E O POÇO DE VISITA/ CAIXA DE CONCRETO OU ALVENARIA EM REDES DE ESGOTO. AF_01/2021</v>
          </cell>
        </row>
        <row r="79">
          <cell r="A79" t="str">
            <v>ASSENTAMENTO DE TUBOS E PECAS</v>
          </cell>
          <cell r="B79" t="str">
            <v>ASTU</v>
          </cell>
          <cell r="C79" t="str">
            <v>FORNEC E/OU ASSENT DE TUBO DE PVC COM JUNTA ELASTICA</v>
          </cell>
          <cell r="D79" t="str">
            <v>0048</v>
          </cell>
          <cell r="E79">
            <v>0</v>
          </cell>
          <cell r="F79">
            <v>0</v>
          </cell>
          <cell r="G79" t="str">
            <v>90730</v>
          </cell>
          <cell r="H79" t="str">
            <v>JUNTA ARGAMASSADA ENTRE TUBO DN 400 MM E O POÇO DE VISITA/ CAIXA DE CONCRETO OU ALVENARIA EM REDES DE ESGOTO. AF_01/2021</v>
          </cell>
        </row>
        <row r="80">
          <cell r="A80" t="str">
            <v>ASSENTAMENTO DE TUBOS E PECAS</v>
          </cell>
          <cell r="B80" t="str">
            <v>ASTU</v>
          </cell>
          <cell r="C80" t="str">
            <v>FORNEC E/OU ASSENT DE TUBO DE PVC COM JUNTA ELASTICA</v>
          </cell>
          <cell r="D80" t="str">
            <v>0048</v>
          </cell>
          <cell r="E80">
            <v>0</v>
          </cell>
          <cell r="F80">
            <v>0</v>
          </cell>
          <cell r="G80" t="str">
            <v>90731</v>
          </cell>
          <cell r="H80" t="str">
            <v>JUNTA ARGAMASSADA ENTRE TUBO DN 450 MM E O POÇO DE VISITA/ CAIXA DE CONCRETO OU ALVENARIA EM REDES DE ESGOTO. AF_01/2021</v>
          </cell>
        </row>
        <row r="81">
          <cell r="A81" t="str">
            <v>ASSENTAMENTO DE TUBOS E PECAS</v>
          </cell>
          <cell r="B81" t="str">
            <v>ASTU</v>
          </cell>
          <cell r="C81" t="str">
            <v>FORNEC E/OU ASSENT DE TUBO DE PVC COM JUNTA ELASTICA</v>
          </cell>
          <cell r="D81" t="str">
            <v>0048</v>
          </cell>
          <cell r="E81">
            <v>0</v>
          </cell>
          <cell r="F81">
            <v>0</v>
          </cell>
          <cell r="G81" t="str">
            <v>90732</v>
          </cell>
          <cell r="H81" t="str">
            <v>JUNTA ARGAMASSADA ENTRE TUBO DN 600 MM E O POÇO DE VISITA/ CAIXA DE CONCRETO OU ALVENARIA EM REDES DE ESGOTO. AF_01/2021</v>
          </cell>
        </row>
        <row r="82">
          <cell r="A82" t="str">
            <v>ASSENTAMENTO DE TUBOS E PECAS</v>
          </cell>
          <cell r="B82" t="str">
            <v>ASTU</v>
          </cell>
          <cell r="C82" t="str">
            <v>FORNEC E/OU ASSENT DE TUBO DE PVC COM JUNTA ELASTICA</v>
          </cell>
          <cell r="D82" t="str">
            <v>0048</v>
          </cell>
          <cell r="E82">
            <v>0</v>
          </cell>
          <cell r="F82">
            <v>0</v>
          </cell>
          <cell r="G82" t="str">
            <v>90733</v>
          </cell>
          <cell r="H82" t="str">
            <v>ASSENTAMENTO DE TUBO DE PVC PARA REDE COLETORA DE ESGOTO DE PAREDE MACIÇA, DN 100 MM, JUNTA ELÁSTICA (NÃO INCLUI FORNECIMENTO). AF_01/2021</v>
          </cell>
        </row>
        <row r="83">
          <cell r="A83" t="str">
            <v>ASSENTAMENTO DE TUBOS E PECAS</v>
          </cell>
          <cell r="B83" t="str">
            <v>ASTU</v>
          </cell>
          <cell r="C83" t="str">
            <v>FORNEC E/OU ASSENT DE TUBO DE PVC COM JUNTA ELASTICA</v>
          </cell>
          <cell r="D83" t="str">
            <v>0048</v>
          </cell>
          <cell r="E83">
            <v>0</v>
          </cell>
          <cell r="F83">
            <v>0</v>
          </cell>
          <cell r="G83" t="str">
            <v>90734</v>
          </cell>
          <cell r="H83" t="str">
            <v>ASSENTAMENTO DE TUBO DE PVC PARA REDE COLETORA DE ESGOTO DE PAREDE MACIÇA, DN 150 MM, JUNTA ELÁSTICA,  (NÃO INCLUI FORNECIMENTO). AF_01/2021</v>
          </cell>
        </row>
        <row r="84">
          <cell r="A84" t="str">
            <v>ASSENTAMENTO DE TUBOS E PECAS</v>
          </cell>
          <cell r="B84" t="str">
            <v>ASTU</v>
          </cell>
          <cell r="C84" t="str">
            <v>FORNEC E/OU ASSENT DE TUBO DE PVC COM JUNTA ELASTICA</v>
          </cell>
          <cell r="D84" t="str">
            <v>0048</v>
          </cell>
          <cell r="E84">
            <v>0</v>
          </cell>
          <cell r="F84">
            <v>0</v>
          </cell>
          <cell r="G84" t="str">
            <v>90735</v>
          </cell>
          <cell r="H84" t="str">
            <v>ASSENTAMENTO DE TUBO DE PVC PARA REDE COLETORA DE ESGOTO DE PAREDE MACIÇA, DN 200 MM, JUNTA ELÁSTICA (NÃO INCLUI FORNECIMENTO). AF_01/2021</v>
          </cell>
        </row>
        <row r="85">
          <cell r="A85" t="str">
            <v>ASSENTAMENTO DE TUBOS E PECAS</v>
          </cell>
          <cell r="B85" t="str">
            <v>ASTU</v>
          </cell>
          <cell r="C85" t="str">
            <v>FORNEC E/OU ASSENT DE TUBO DE PVC COM JUNTA ELASTICA</v>
          </cell>
          <cell r="D85" t="str">
            <v>0048</v>
          </cell>
          <cell r="E85">
            <v>0</v>
          </cell>
          <cell r="F85">
            <v>0</v>
          </cell>
          <cell r="G85" t="str">
            <v>90736</v>
          </cell>
          <cell r="H85" t="str">
            <v>ASSENTAMENTO DE TUBO DE PVC PARA REDE COLETORA DE ESGOTO DE PAREDE MACIÇA, DN 250 MM, JUNTA ELÁSTICA (NÃO INCLUI FORNECIMENTO). AF_01/2021</v>
          </cell>
        </row>
        <row r="86">
          <cell r="A86" t="str">
            <v>ASSENTAMENTO DE TUBOS E PECAS</v>
          </cell>
          <cell r="B86" t="str">
            <v>ASTU</v>
          </cell>
          <cell r="C86" t="str">
            <v>FORNEC E/OU ASSENT DE TUBO DE PVC COM JUNTA ELASTICA</v>
          </cell>
          <cell r="D86" t="str">
            <v>0048</v>
          </cell>
          <cell r="E86">
            <v>0</v>
          </cell>
          <cell r="F86">
            <v>0</v>
          </cell>
          <cell r="G86" t="str">
            <v>90737</v>
          </cell>
          <cell r="H86" t="str">
            <v>ASSENTAMENTO DE TUBO DE PVC PARA REDE COLETORA DE ESGOTO DE PAREDE MACIÇA, DN 300 MM, JUNTA ELÁSTICA  (NÃO INCLUI FORNECIMENTO). AF_01/2021</v>
          </cell>
        </row>
        <row r="87">
          <cell r="A87" t="str">
            <v>ASSENTAMENTO DE TUBOS E PECAS</v>
          </cell>
          <cell r="B87" t="str">
            <v>ASTU</v>
          </cell>
          <cell r="C87" t="str">
            <v>FORNEC E/OU ASSENT DE TUBO DE PVC COM JUNTA ELASTICA</v>
          </cell>
          <cell r="D87" t="str">
            <v>0048</v>
          </cell>
          <cell r="E87">
            <v>0</v>
          </cell>
          <cell r="F87">
            <v>0</v>
          </cell>
          <cell r="G87" t="str">
            <v>90738</v>
          </cell>
          <cell r="H87" t="str">
            <v>ASSENTAMENTO DE TUBO DE PVC PARA REDE COLETORA DE ESGOTO DE PAREDE MACIÇA, DN 350 MM, JUNTA ELÁSTICA (NÃO INCLUI FORNECIMENTO). AF_01/2021</v>
          </cell>
        </row>
        <row r="88">
          <cell r="A88" t="str">
            <v>ASSENTAMENTO DE TUBOS E PECAS</v>
          </cell>
          <cell r="B88" t="str">
            <v>ASTU</v>
          </cell>
          <cell r="C88" t="str">
            <v>FORNEC E/OU ASSENT DE TUBO DE PVC COM JUNTA ELASTICA</v>
          </cell>
          <cell r="D88" t="str">
            <v>0048</v>
          </cell>
          <cell r="E88">
            <v>0</v>
          </cell>
          <cell r="F88">
            <v>0</v>
          </cell>
          <cell r="G88" t="str">
            <v>90739</v>
          </cell>
          <cell r="H88" t="str">
            <v>ASSENTAMENTO DE TUBO DE PVC PARA REDE COLETORA DE ESGOTO DE PAREDE MACIÇA, DN 400 MM, JUNTA ELÁSTICA (NÃO INCLUI FORNECIMENTO). AF_01/2021</v>
          </cell>
        </row>
        <row r="89">
          <cell r="A89" t="str">
            <v>ASSENTAMENTO DE TUBOS E PECAS</v>
          </cell>
          <cell r="B89" t="str">
            <v>ASTU</v>
          </cell>
          <cell r="C89" t="str">
            <v>FORNEC E/OU ASSENT DE TUBO DE PVC COM JUNTA ELASTICA</v>
          </cell>
          <cell r="D89" t="str">
            <v>0048</v>
          </cell>
          <cell r="E89">
            <v>0</v>
          </cell>
          <cell r="F89">
            <v>0</v>
          </cell>
          <cell r="G89" t="str">
            <v>90740</v>
          </cell>
          <cell r="H89" t="str">
            <v>ASSENTAMENTO DE TUBO DE PVC CORRUGADO DE DUPLA PAREDE PARA REDE COLETORA DE ESGOTO, DN 150 MM, JUNTA ELÁSTICA (NÃO INCLUI FORNECIMENTO). AF_01/2021</v>
          </cell>
        </row>
        <row r="90">
          <cell r="A90" t="str">
            <v>ASSENTAMENTO DE TUBOS E PECAS</v>
          </cell>
          <cell r="B90" t="str">
            <v>ASTU</v>
          </cell>
          <cell r="C90" t="str">
            <v>FORNEC E/OU ASSENT DE TUBO DE PVC COM JUNTA ELASTICA</v>
          </cell>
          <cell r="D90" t="str">
            <v>0048</v>
          </cell>
          <cell r="E90">
            <v>0</v>
          </cell>
          <cell r="F90">
            <v>0</v>
          </cell>
          <cell r="G90" t="str">
            <v>90741</v>
          </cell>
          <cell r="H90" t="str">
            <v>ASSENTAMENTO DE TUBO DE PVC CORRUGADO DE DUPLA PAREDE PARA REDE COLETORA DE ESGOTO, DN 200 MM, JUNTA ELÁSTICA (NÃO INCLUI FORNECIMENTO). AF_01/2021</v>
          </cell>
        </row>
        <row r="91">
          <cell r="A91" t="str">
            <v>ASSENTAMENTO DE TUBOS E PECAS</v>
          </cell>
          <cell r="B91" t="str">
            <v>ASTU</v>
          </cell>
          <cell r="C91" t="str">
            <v>FORNEC E/OU ASSENT DE TUBO DE PVC COM JUNTA ELASTICA</v>
          </cell>
          <cell r="D91" t="str">
            <v>0048</v>
          </cell>
          <cell r="E91">
            <v>0</v>
          </cell>
          <cell r="F91">
            <v>0</v>
          </cell>
          <cell r="G91" t="str">
            <v>90742</v>
          </cell>
          <cell r="H91" t="str">
            <v>ASSENTAMENTO DE TUBO DE PVC CORRUGADO DE DUPLA PAREDE PARA REDE COLETORA DE ESGOTO, DN 250 MM, JUNTA ELÁSTICA (NÃO INCLUI FORNECIMENTO). AF_01/2021</v>
          </cell>
        </row>
        <row r="92">
          <cell r="A92" t="str">
            <v>ASSENTAMENTO DE TUBOS E PECAS</v>
          </cell>
          <cell r="B92" t="str">
            <v>ASTU</v>
          </cell>
          <cell r="C92" t="str">
            <v>FORNEC E/OU ASSENT DE TUBO DE PVC COM JUNTA ELASTICA</v>
          </cell>
          <cell r="D92" t="str">
            <v>0048</v>
          </cell>
          <cell r="E92">
            <v>0</v>
          </cell>
          <cell r="F92">
            <v>0</v>
          </cell>
          <cell r="G92" t="str">
            <v>90743</v>
          </cell>
          <cell r="H92" t="str">
            <v>ASSENTAMENTO DE TUBO DE PVC CORRUGADO DE DUPLA PAREDE PARA REDE COLETORA DE ESGOTO, DN 300 MM, JUNTA ELÁSTICA (NÃO INCLUI FORNECIMENTO). AF_01/2021</v>
          </cell>
        </row>
        <row r="93">
          <cell r="A93" t="str">
            <v>ASSENTAMENTO DE TUBOS E PECAS</v>
          </cell>
          <cell r="B93" t="str">
            <v>ASTU</v>
          </cell>
          <cell r="C93" t="str">
            <v>FORNEC E/OU ASSENT DE TUBO DE PVC COM JUNTA ELASTICA</v>
          </cell>
          <cell r="D93" t="str">
            <v>0048</v>
          </cell>
          <cell r="E93">
            <v>0</v>
          </cell>
          <cell r="F93">
            <v>0</v>
          </cell>
          <cell r="G93" t="str">
            <v>90744</v>
          </cell>
          <cell r="H93" t="str">
            <v>ASSENTAMENTO DE TUBO DE PVC CORRUGADO DE DUPLA PAREDE PARA REDE COLETORA DE ESGOTO, DN 350 MM, JUNTA ELÁSTICA (NÃO INCLUI FORNECIMENTO). AF_01/2021</v>
          </cell>
        </row>
        <row r="94">
          <cell r="A94" t="str">
            <v>ASSENTAMENTO DE TUBOS E PECAS</v>
          </cell>
          <cell r="B94" t="str">
            <v>ASTU</v>
          </cell>
          <cell r="C94" t="str">
            <v>FORNEC E/OU ASSENT DE TUBO DE PVC COM JUNTA ELASTICA</v>
          </cell>
          <cell r="D94" t="str">
            <v>0048</v>
          </cell>
          <cell r="E94">
            <v>0</v>
          </cell>
          <cell r="F94">
            <v>0</v>
          </cell>
          <cell r="G94" t="str">
            <v>90745</v>
          </cell>
          <cell r="H94" t="str">
            <v>ASSENTAMENTO DE TUBO DE PVC CORRUGADO DE DUPLA PAREDE PARA REDE COLETORA DE ESGOTO, DN 400 MM, JUNTA ELÁSTICA  (NÃO INCLUI FORNECIMENTO). AF_01/2021</v>
          </cell>
        </row>
        <row r="95">
          <cell r="A95" t="str">
            <v>ASSENTAMENTO DE TUBOS E PECAS</v>
          </cell>
          <cell r="B95" t="str">
            <v>ASTU</v>
          </cell>
          <cell r="C95" t="str">
            <v>FORNEC E/OU ASSENT DE TUBO DE PVC COM JUNTA ELASTICA</v>
          </cell>
          <cell r="D95" t="str">
            <v>0048</v>
          </cell>
          <cell r="E95">
            <v>0</v>
          </cell>
          <cell r="F95">
            <v>0</v>
          </cell>
          <cell r="G95" t="str">
            <v>90746</v>
          </cell>
          <cell r="H95" t="str">
            <v>ASSENTAMENTO DE TUBO DE PEAD CORRUGADO DE DUPLA PAREDE PARA REDE COLETORA DE ESGOTO, DN 450 MM, JUNTA ELÁSTICA INTEGRADA (NÃO INCLUI FORNECIMENTO). AF_01/2021</v>
          </cell>
        </row>
        <row r="96">
          <cell r="A96" t="str">
            <v>ASSENTAMENTO DE TUBOS E PECAS</v>
          </cell>
          <cell r="B96" t="str">
            <v>ASTU</v>
          </cell>
          <cell r="C96" t="str">
            <v>FORNEC E/OU ASSENT DE TUBO DE PVC COM JUNTA ELASTICA</v>
          </cell>
          <cell r="D96" t="str">
            <v>0048</v>
          </cell>
          <cell r="E96">
            <v>0</v>
          </cell>
          <cell r="F96">
            <v>0</v>
          </cell>
          <cell r="G96" t="str">
            <v>90747</v>
          </cell>
          <cell r="H96" t="str">
            <v>ASSENTAMENTO DE TUBO DE PEAD CORRUGADO DE DUPLA PAREDE PARA REDE COLETORA DE ESGOTO, DN 600 MM, JUNTA ELÁSTICA INTEGRADA (NÃO INCLUI FORNECIMENTO). AF_01/2021</v>
          </cell>
        </row>
        <row r="97">
          <cell r="A97" t="str">
            <v>ASSENTAMENTO DE TUBOS E PECAS</v>
          </cell>
          <cell r="B97" t="str">
            <v>ASTU</v>
          </cell>
          <cell r="C97" t="str">
            <v>FORNEC E/OU ASSENT DE TUBO DE PVC COM JUNTA ELASTICA</v>
          </cell>
          <cell r="D97" t="str">
            <v>0048</v>
          </cell>
          <cell r="E97">
            <v>0</v>
          </cell>
          <cell r="F97">
            <v>0</v>
          </cell>
          <cell r="G97" t="str">
            <v>94869</v>
          </cell>
          <cell r="H97" t="str">
            <v>TUBO DE PEAD CORRUGADO DE DUPLA PAREDE PARA REDE COLETORA DE ESGOTO, DN 250 MM, JUNTA ELÁSTICA INTEGRADA - FORNECIMENTO E ASSENTAMENTO. AF_01/2021</v>
          </cell>
        </row>
        <row r="98">
          <cell r="A98" t="str">
            <v>ASSENTAMENTO DE TUBOS E PECAS</v>
          </cell>
          <cell r="B98" t="str">
            <v>ASTU</v>
          </cell>
          <cell r="C98" t="str">
            <v>FORNEC E/OU ASSENT DE TUBO DE PVC COM JUNTA ELASTICA</v>
          </cell>
          <cell r="D98" t="str">
            <v>0048</v>
          </cell>
          <cell r="E98">
            <v>0</v>
          </cell>
          <cell r="F98">
            <v>0</v>
          </cell>
          <cell r="G98" t="str">
            <v>94870</v>
          </cell>
          <cell r="H98" t="str">
            <v>ASSENTAMENTO DE TUBO DE PEAD CORRUGADO DE DUPLA PAREDE PARA REDE COLETORA DE ESGOTO, DN 250 MM, JUNTA ELÁSTICA INTEGRADA (NÃO INCLUI FORNECIMENTO). AF_01/2021</v>
          </cell>
        </row>
        <row r="99">
          <cell r="A99" t="str">
            <v>ASSENTAMENTO DE TUBOS E PECAS</v>
          </cell>
          <cell r="B99" t="str">
            <v>ASTU</v>
          </cell>
          <cell r="C99" t="str">
            <v>FORNEC E/OU ASSENT DE TUBO DE PVC COM JUNTA ELASTICA</v>
          </cell>
          <cell r="D99" t="str">
            <v>0048</v>
          </cell>
          <cell r="E99">
            <v>0</v>
          </cell>
          <cell r="F99">
            <v>0</v>
          </cell>
          <cell r="G99" t="str">
            <v>94871</v>
          </cell>
          <cell r="H99" t="str">
            <v>TUBO DE PEAD CORRUGADO DE DUPLA PAREDE PARA REDE COLETORA DE ESGOTO, DN 300 MM, JUNTA ELÁSTICA INTEGRADA - FORNECIMENTO E ASSENTAMENTO. AF_01/2021</v>
          </cell>
        </row>
        <row r="100">
          <cell r="A100" t="str">
            <v>ASSENTAMENTO DE TUBOS E PECAS</v>
          </cell>
          <cell r="B100" t="str">
            <v>ASTU</v>
          </cell>
          <cell r="C100" t="str">
            <v>FORNEC E/OU ASSENT DE TUBO DE PVC COM JUNTA ELASTICA</v>
          </cell>
          <cell r="D100" t="str">
            <v>0048</v>
          </cell>
          <cell r="E100">
            <v>0</v>
          </cell>
          <cell r="F100">
            <v>0</v>
          </cell>
          <cell r="G100" t="str">
            <v>94872</v>
          </cell>
          <cell r="H100" t="str">
            <v>ASSENTAMENTO DE TUBO DE PEAD CORRUGADO DE DUPLA PAREDE PARA REDE COLETORA DE ESGOTO, DN 300 MM, JUNTA ELÁSTICA INTEGRADA  (NÃO INCLUI FORNECIMENTO). AF_01/2021</v>
          </cell>
        </row>
        <row r="101">
          <cell r="A101" t="str">
            <v>ASSENTAMENTO DE TUBOS E PECAS</v>
          </cell>
          <cell r="B101" t="str">
            <v>ASTU</v>
          </cell>
          <cell r="C101" t="str">
            <v>FORNEC E/OU ASSENT DE TUBO DE PVC COM JUNTA ELASTICA</v>
          </cell>
          <cell r="D101" t="str">
            <v>0048</v>
          </cell>
          <cell r="E101">
            <v>0</v>
          </cell>
          <cell r="F101">
            <v>0</v>
          </cell>
          <cell r="G101" t="str">
            <v>94875</v>
          </cell>
          <cell r="H101" t="str">
            <v>TUBO DE PEAD CORRUGADO DE DUPLA PAREDE PARA REDE COLETORA DE ESGOTO, DN 800 MM, JUNTA ELÁSTICA INTEGRADA - FORNECIMENTO E ASSENTAMENTO. AF_01/2021</v>
          </cell>
        </row>
        <row r="102">
          <cell r="A102" t="str">
            <v>ASSENTAMENTO DE TUBOS E PECAS</v>
          </cell>
          <cell r="B102" t="str">
            <v>ASTU</v>
          </cell>
          <cell r="C102" t="str">
            <v>FORNEC E/OU ASSENT DE TUBO DE PVC COM JUNTA ELASTICA</v>
          </cell>
          <cell r="D102" t="str">
            <v>0048</v>
          </cell>
          <cell r="E102">
            <v>0</v>
          </cell>
          <cell r="F102">
            <v>0</v>
          </cell>
          <cell r="G102" t="str">
            <v>94876</v>
          </cell>
          <cell r="H102" t="str">
            <v>ASSENTAMENTO DE TUBO DE PEAD CORRUGADO DE DUPLA PAREDE PARA REDE COLETORA DE ESGOTO, DN 800 MM, JUNTA ELÁSTICA INTEGRADA  (NÃO INCLUI FORNECIMENTO). AF_01/2021</v>
          </cell>
        </row>
        <row r="103">
          <cell r="A103" t="str">
            <v>ASSENTAMENTO DE TUBOS E PECAS</v>
          </cell>
          <cell r="B103" t="str">
            <v>ASTU</v>
          </cell>
          <cell r="C103" t="str">
            <v>FORNEC E/OU ASSENT DE TUBO DE PVC COM JUNTA ELASTICA</v>
          </cell>
          <cell r="D103" t="str">
            <v>0048</v>
          </cell>
          <cell r="E103">
            <v>0</v>
          </cell>
          <cell r="F103">
            <v>0</v>
          </cell>
          <cell r="G103" t="str">
            <v>94878</v>
          </cell>
          <cell r="H103" t="str">
            <v>ASSENTAMENTO DE TUBO DE PEAD CORRUGADO DE DUPLA PAREDE PARA REDE COLETORA DE ESGOTO, DN 900 MM, JUNTA ELÁSTICA INTEGRADA, INSTALADO EM LOCAL COM NÍVEL BAIXO DE INTERFERÊNCIAS (NÃO INCLUI FORNECIMENTO). AF_06/2016</v>
          </cell>
        </row>
        <row r="104">
          <cell r="A104" t="str">
            <v>ASSENTAMENTO DE TUBOS E PECAS</v>
          </cell>
          <cell r="B104" t="str">
            <v>ASTU</v>
          </cell>
          <cell r="C104" t="str">
            <v>FORNEC E/OU ASSENT DE TUBO DE PVC COM JUNTA ELASTICA</v>
          </cell>
          <cell r="D104" t="str">
            <v>0048</v>
          </cell>
          <cell r="E104">
            <v>0</v>
          </cell>
          <cell r="F104">
            <v>0</v>
          </cell>
          <cell r="G104" t="str">
            <v>94879</v>
          </cell>
          <cell r="H104" t="str">
            <v>TUBO DE PEAD CORRUGADO DE DUPLA PAREDE PARA REDE COLETORA DE ESGOTO, DN 1000 MM, JUNTA ELÁSTICA INTEGRADA, INSTALADO EM LOCAL COM NÍVEL BAIXO DE INTERFERÊNCIAS - FORNECIMENTO E ASSENTAMENTO. AF_06/2016</v>
          </cell>
        </row>
        <row r="105">
          <cell r="A105" t="str">
            <v>ASSENTAMENTO DE TUBOS E PECAS</v>
          </cell>
          <cell r="B105" t="str">
            <v>ASTU</v>
          </cell>
          <cell r="C105" t="str">
            <v>FORNEC E/OU ASSENT DE TUBO DE PVC COM JUNTA ELASTICA</v>
          </cell>
          <cell r="D105" t="str">
            <v>0048</v>
          </cell>
          <cell r="E105">
            <v>0</v>
          </cell>
          <cell r="F105">
            <v>0</v>
          </cell>
          <cell r="G105" t="str">
            <v>94880</v>
          </cell>
          <cell r="H105" t="str">
            <v>ASSENTAMENTO DE TUBO DE PEAD CORRUGADO DE DUPLA PAREDE PARA REDE COLETORA DE ESGOTO, DN 1000 MM, JUNTA ELÁSTICA INTEGRADA, INSTALADO EM LOCAL COM NÍVEL BAIXO DE INTERFERÊNCIAS (NÃO INCLUI FORNECIMENTO). AF_06/2016</v>
          </cell>
        </row>
        <row r="106">
          <cell r="A106" t="str">
            <v>ASSENTAMENTO DE TUBOS E PECAS</v>
          </cell>
          <cell r="B106" t="str">
            <v>ASTU</v>
          </cell>
          <cell r="C106" t="str">
            <v>FORNEC E/OU ASSENT DE TUBO DE PVC COM JUNTA ELASTICA</v>
          </cell>
          <cell r="D106" t="str">
            <v>0048</v>
          </cell>
          <cell r="E106">
            <v>0</v>
          </cell>
          <cell r="F106">
            <v>0</v>
          </cell>
          <cell r="G106" t="str">
            <v>94881</v>
          </cell>
          <cell r="H106" t="str">
            <v>TUBO DE PEAD CORRUGADO DE DUPLA PAREDE PARA REDE COLETORA DE ESGOTO, DN 1200 MM, JUNTA ELÁSTICA INTEGRADA, INSTALADO EM LOCAL COM NÍVEL BAIXO DE INTERFERÊNCIAS - FORNECIMENTO E ASSENTAMENTO. AF_06/2016</v>
          </cell>
        </row>
        <row r="107">
          <cell r="A107" t="str">
            <v>ASSENTAMENTO DE TUBOS E PECAS</v>
          </cell>
          <cell r="B107" t="str">
            <v>ASTU</v>
          </cell>
          <cell r="C107" t="str">
            <v>FORNEC E/OU ASSENT DE TUBO DE PVC COM JUNTA ELASTICA</v>
          </cell>
          <cell r="D107" t="str">
            <v>0048</v>
          </cell>
          <cell r="E107">
            <v>0</v>
          </cell>
          <cell r="F107">
            <v>0</v>
          </cell>
          <cell r="G107" t="str">
            <v>94882</v>
          </cell>
          <cell r="H107" t="str">
            <v>ASSENTAMENTO DE TUBO DE PEAD CORRUGADO DE DUPLA PAREDE PARA REDE COLETORA DE ESGOTO, DN 1200 MM, JUNTA ELÁSTICA INTEGRADA, INSTALADO EM LOCAL COM NÍVEL BAIXO DE INTERFERÊNCIAS (NÃO INCLUI FORNECIMENTO). AF_06/2016</v>
          </cell>
        </row>
        <row r="108">
          <cell r="A108" t="str">
            <v>ASSENTAMENTO DE TUBOS E PECAS</v>
          </cell>
          <cell r="B108" t="str">
            <v>ASTU</v>
          </cell>
          <cell r="C108" t="str">
            <v>FORNEC E/OU ASSENT DE TUBO DE PVC COM JUNTA ELASTICA</v>
          </cell>
          <cell r="D108" t="str">
            <v>0048</v>
          </cell>
          <cell r="E108">
            <v>0</v>
          </cell>
          <cell r="F108">
            <v>0</v>
          </cell>
          <cell r="G108" t="str">
            <v>94884</v>
          </cell>
          <cell r="H108" t="str">
            <v>ASSENTAMENTO DE TUBO DE PEAD CORRUGADO DE DUPLA PAREDE PARA REDE COLETORA DE ESGOTO, DN 1500 MM, JUNTA ELÁSTICA INTEGRADA, INSTALADO EM LOCAL COM NÍVEL BAIXO DE INTERFERÊNCIAS (NÃO INCLUI FORNECIMENTO). AF_06/2016</v>
          </cell>
        </row>
        <row r="109">
          <cell r="A109" t="str">
            <v>ASSENTAMENTO DE TUBOS E PECAS</v>
          </cell>
          <cell r="B109" t="str">
            <v>ASTU</v>
          </cell>
          <cell r="C109" t="str">
            <v>FORNEC E/OU ASSENT DE TUBO DE PVC COM JUNTA ELASTICA</v>
          </cell>
          <cell r="D109" t="str">
            <v>0048</v>
          </cell>
          <cell r="E109">
            <v>0</v>
          </cell>
          <cell r="F109">
            <v>0</v>
          </cell>
          <cell r="G109" t="str">
            <v>97121</v>
          </cell>
          <cell r="H109" t="str">
            <v>ASSENTAMENTO DE TUBO DE PVC PBA PARA REDE DE ÁGUA, DN 50 MM, JUNTA ELÁSTICA INTEGRADA, INSTALADO EM LOCAL COM NÍVEL ALTO DE INTERFERÊNCIAS (NÃO INCLUI FORNECIMENTO). AF_11/2017</v>
          </cell>
        </row>
        <row r="110">
          <cell r="A110" t="str">
            <v>ASSENTAMENTO DE TUBOS E PECAS</v>
          </cell>
          <cell r="B110" t="str">
            <v>ASTU</v>
          </cell>
          <cell r="C110" t="str">
            <v>FORNEC E/OU ASSENT DE TUBO DE PVC COM JUNTA ELASTICA</v>
          </cell>
          <cell r="D110" t="str">
            <v>0048</v>
          </cell>
          <cell r="E110">
            <v>0</v>
          </cell>
          <cell r="F110">
            <v>0</v>
          </cell>
          <cell r="G110" t="str">
            <v>97122</v>
          </cell>
          <cell r="H110" t="str">
            <v>ASSENTAMENTO DE TUBO DE PVC PBA PARA REDE DE ÁGUA, DN 75 MM, JUNTA ELÁSTICA INTEGRADA, INSTALADO EM LOCAL COM NÍVEL ALTO DE INTERFERÊNCIAS (NÃO INCLUI FORNECIMENTO). AF_11/2017</v>
          </cell>
        </row>
        <row r="111">
          <cell r="A111" t="str">
            <v>ASSENTAMENTO DE TUBOS E PECAS</v>
          </cell>
          <cell r="B111" t="str">
            <v>ASTU</v>
          </cell>
          <cell r="C111" t="str">
            <v>FORNEC E/OU ASSENT DE TUBO DE PVC COM JUNTA ELASTICA</v>
          </cell>
          <cell r="D111" t="str">
            <v>0048</v>
          </cell>
          <cell r="E111">
            <v>0</v>
          </cell>
          <cell r="F111">
            <v>0</v>
          </cell>
          <cell r="G111" t="str">
            <v>97123</v>
          </cell>
          <cell r="H111" t="str">
            <v>ASSENTAMENTO DE TUBO DE PVC PBA PARA REDE DE ÁGUA, DN 100 MM, JUNTA ELÁSTICA INTEGRADA, INSTALADO EM LOCAL COM NÍVEL ALTO DE INTERFERÊNCIAS (NÃO INCLUI FORNECIMENTO). AF_11/2017</v>
          </cell>
        </row>
        <row r="112">
          <cell r="A112" t="str">
            <v>ASSENTAMENTO DE TUBOS E PECAS</v>
          </cell>
          <cell r="B112" t="str">
            <v>ASTU</v>
          </cell>
          <cell r="C112" t="str">
            <v>FORNEC E/OU ASSENT DE TUBO DE PVC COM JUNTA ELASTICA</v>
          </cell>
          <cell r="D112" t="str">
            <v>0048</v>
          </cell>
          <cell r="E112">
            <v>0</v>
          </cell>
          <cell r="F112">
            <v>0</v>
          </cell>
          <cell r="G112" t="str">
            <v>97124</v>
          </cell>
          <cell r="H112" t="str">
            <v>ASSENTAMENTO DE TUBO DE PVC PBA PARA REDE DE ÁGUA, DN 50 MM, JUNTA ELÁSTICA INTEGRADA, INSTALADO EM LOCAL COM NÍVEL BAIXO DE INTERFERÊNCIAS (NÃO INCLUI FORNECIMENTO). AF_11/2017</v>
          </cell>
        </row>
        <row r="113">
          <cell r="A113" t="str">
            <v>ASSENTAMENTO DE TUBOS E PECAS</v>
          </cell>
          <cell r="B113" t="str">
            <v>ASTU</v>
          </cell>
          <cell r="C113" t="str">
            <v>FORNEC E/OU ASSENT DE TUBO DE PVC COM JUNTA ELASTICA</v>
          </cell>
          <cell r="D113" t="str">
            <v>0048</v>
          </cell>
          <cell r="E113">
            <v>0</v>
          </cell>
          <cell r="F113">
            <v>0</v>
          </cell>
          <cell r="G113" t="str">
            <v>97125</v>
          </cell>
          <cell r="H113" t="str">
            <v>ASSENTAMENTO DE TUBO DE PVC PBA PARA REDE DE ÁGUA, DN 75 MM, JUNTA ELÁSTICA INTEGRADA, INSTALADO EM LOCAL COM NÍVEL BAIXO DE INTERFERÊNCIAS (NÃO INCLUI FORNECIMENTO). AF_11/2017</v>
          </cell>
        </row>
        <row r="114">
          <cell r="A114" t="str">
            <v>ASSENTAMENTO DE TUBOS E PECAS</v>
          </cell>
          <cell r="B114" t="str">
            <v>ASTU</v>
          </cell>
          <cell r="C114" t="str">
            <v>FORNEC E/OU ASSENT DE TUBO DE PVC COM JUNTA ELASTICA</v>
          </cell>
          <cell r="D114" t="str">
            <v>0048</v>
          </cell>
          <cell r="E114">
            <v>0</v>
          </cell>
          <cell r="F114">
            <v>0</v>
          </cell>
          <cell r="G114" t="str">
            <v>97126</v>
          </cell>
          <cell r="H114" t="str">
            <v>ASSENTAMENTO DE TUBO DE PVC PBA PARA REDE DE ÁGUA, DN 100 MM, JUNTA ELÁSTICA INTEGRADA, INSTALADO EM LOCAL COM NÍVEL BAIXO DE INTERFERÊNCIAS (NÃO INCLUI FORNECIMENTO). AF_11/2017</v>
          </cell>
        </row>
        <row r="115">
          <cell r="A115" t="str">
            <v>ASSENTAMENTO DE TUBOS E PECAS</v>
          </cell>
          <cell r="B115" t="str">
            <v>ASTU</v>
          </cell>
          <cell r="C115" t="str">
            <v>FORNEC E/OU ASSENT DE TUBO DE PVC COM JUNTA ELASTICA</v>
          </cell>
          <cell r="D115" t="str">
            <v>0048</v>
          </cell>
          <cell r="E115">
            <v>0</v>
          </cell>
          <cell r="F115">
            <v>0</v>
          </cell>
          <cell r="G115" t="str">
            <v>102264</v>
          </cell>
          <cell r="H115" t="str">
            <v>TUBO DE PVC BRANCO PARA REDE COLETORA DE ESGOTO CONDOMINIAL DE PAREDE MACIÇA, DN 100 MM, JUNTA ELÁSTICA - FORNECIMENTO E ASSENTAMENTO. AF_01/2021</v>
          </cell>
        </row>
        <row r="116">
          <cell r="A116" t="str">
            <v>ASSENTAMENTO DE TUBOS E PECAS</v>
          </cell>
          <cell r="B116" t="str">
            <v>ASTU</v>
          </cell>
          <cell r="C116" t="str">
            <v>FORNEC E/OU ASSENT DE TUBO DE PVC COM JUNTA ELASTICA</v>
          </cell>
          <cell r="D116" t="str">
            <v>0048</v>
          </cell>
          <cell r="E116">
            <v>0</v>
          </cell>
          <cell r="F116">
            <v>0</v>
          </cell>
          <cell r="G116" t="str">
            <v>102265</v>
          </cell>
          <cell r="H116" t="str">
            <v>JUNTA ARGAMASSADA ENTRE TUBO DN 800 MM E O POÇO DE VISITA/ CAIXA DE CONCRETO OU ALVENARIA EM REDES DE ESGOTO. AF_01/2021</v>
          </cell>
        </row>
        <row r="117">
          <cell r="A117" t="str">
            <v>ASSENTAMENTO DE TUBOS E PECAS</v>
          </cell>
          <cell r="B117" t="str">
            <v>ASTU</v>
          </cell>
          <cell r="C117" t="str">
            <v>FORNEC E/OU ASSENT DE TUBO DE PVC COM JUNTA ELASTICA</v>
          </cell>
          <cell r="D117" t="str">
            <v>0048</v>
          </cell>
          <cell r="E117">
            <v>0</v>
          </cell>
          <cell r="F117">
            <v>0</v>
          </cell>
          <cell r="G117" t="str">
            <v>102266</v>
          </cell>
          <cell r="H117" t="str">
            <v>JUNTA ARGAMASSADA ENTRE TUBO DN 900 MM E O POÇO DE VISITA/ CAIXA DE CONCRETO OU ALVENARIA EM REDES DE ESGOTO. AF_01/2021</v>
          </cell>
        </row>
        <row r="118">
          <cell r="A118" t="str">
            <v>ASSENTAMENTO DE TUBOS E PECAS</v>
          </cell>
          <cell r="B118" t="str">
            <v>ASTU</v>
          </cell>
          <cell r="C118" t="str">
            <v>FORNEC E/OU ASSENT DE TUBO DE PVC COM JUNTA ELASTICA</v>
          </cell>
          <cell r="D118" t="str">
            <v>0048</v>
          </cell>
          <cell r="E118">
            <v>0</v>
          </cell>
          <cell r="F118">
            <v>0</v>
          </cell>
          <cell r="G118" t="str">
            <v>102267</v>
          </cell>
          <cell r="H118" t="str">
            <v>JUNTA ARGAMASSADA ENTRE TUBO DN 1000 MM E O POÇO DE VISITA/ CAIXA DE CONCRETO OU ALVENARIA EM REDES DE ESGOTO. AF_01/2021</v>
          </cell>
        </row>
        <row r="119">
          <cell r="A119" t="str">
            <v>ASSENTAMENTO DE TUBOS E PECAS</v>
          </cell>
          <cell r="B119" t="str">
            <v>ASTU</v>
          </cell>
          <cell r="C119" t="str">
            <v>FORNEC E/OU ASSENT DE TUBO DE PVC COM JUNTA ELASTICA</v>
          </cell>
          <cell r="D119" t="str">
            <v>0048</v>
          </cell>
          <cell r="E119">
            <v>0</v>
          </cell>
          <cell r="F119">
            <v>0</v>
          </cell>
          <cell r="G119" t="str">
            <v>102268</v>
          </cell>
          <cell r="H119" t="str">
            <v>JUNTA ARGAMASSADA ENTRE TUBO DN 1200 MM E O POÇO DE VISITA/ CAIXA DE CONCRETO OU ALVENARIA EM REDES DE ESGOTO. AF_01/2021</v>
          </cell>
        </row>
        <row r="120">
          <cell r="A120" t="str">
            <v>ASSENTAMENTO DE TUBOS E PECAS</v>
          </cell>
          <cell r="B120" t="str">
            <v>ASTU</v>
          </cell>
          <cell r="C120" t="str">
            <v>FORNEC E/OU ASSENT DE TUBO DE PVC COM JUNTA ELASTICA</v>
          </cell>
          <cell r="D120" t="str">
            <v>0048</v>
          </cell>
          <cell r="E120">
            <v>0</v>
          </cell>
          <cell r="F120">
            <v>0</v>
          </cell>
          <cell r="G120" t="str">
            <v>102269</v>
          </cell>
          <cell r="H120" t="str">
            <v>JUNTA ARGAMASSADA ENTRE TUBO DN 1500 MM E O POÇO DE VISITA/ CAIXA DE CONCRETO OU ALVENARIA EM REDES DE ESGOTO. AF_01/2021</v>
          </cell>
        </row>
        <row r="121">
          <cell r="A121" t="str">
            <v>ASSENTAMENTO DE TUBOS E PECAS</v>
          </cell>
          <cell r="B121" t="str">
            <v>ASTU</v>
          </cell>
          <cell r="C121" t="str">
            <v>FORNEC E/OU ASSENT DE TUBO DE CONCRETO COM JUNTA ELASTICA</v>
          </cell>
          <cell r="D121" t="str">
            <v>0051</v>
          </cell>
          <cell r="E121">
            <v>0</v>
          </cell>
          <cell r="F121">
            <v>0</v>
          </cell>
          <cell r="G121" t="str">
            <v>92833</v>
          </cell>
          <cell r="H121" t="str">
            <v>TUBO DE CONCRETO PARA REDES COLETORAS DE ESGOTO SANITÁRIO, DIÂMETRO DE 300 MM, JUNTA ELÁSTICA, INSTALADO EM LOCAL COM BAIXO NÍVEL DE INTERFERÊNCIAS - FORNECIMENTO E ASSENTAMENTO. AF_12/2015</v>
          </cell>
        </row>
        <row r="122">
          <cell r="A122" t="str">
            <v>ASSENTAMENTO DE TUBOS E PECAS</v>
          </cell>
          <cell r="B122" t="str">
            <v>ASTU</v>
          </cell>
          <cell r="C122" t="str">
            <v>FORNEC E/OU ASSENT DE TUBO DE CONCRETO COM JUNTA ELASTICA</v>
          </cell>
          <cell r="D122" t="str">
            <v>0051</v>
          </cell>
          <cell r="E122">
            <v>0</v>
          </cell>
          <cell r="F122">
            <v>0</v>
          </cell>
          <cell r="G122" t="str">
            <v>92834</v>
          </cell>
          <cell r="H122" t="str">
            <v>ASSENTAMENTO DE TUBO DE CONCRETO PARA REDES COLETORAS DE ESGOTO SANITÁRIO, DIÂMETRO DE 300 MM, JUNTA ELÁSTICA, INSTALADO EM LOCAL COM BAIXO NÍVEL DE INTERFERÊNCIAS (NÃO INCLUI FORNECIMENTO). AF_12/2015</v>
          </cell>
        </row>
        <row r="123">
          <cell r="A123" t="str">
            <v>ASSENTAMENTO DE TUBOS E PECAS</v>
          </cell>
          <cell r="B123" t="str">
            <v>ASTU</v>
          </cell>
          <cell r="C123" t="str">
            <v>FORNEC E/OU ASSENT DE TUBO DE CONCRETO COM JUNTA ELASTICA</v>
          </cell>
          <cell r="D123" t="str">
            <v>0051</v>
          </cell>
          <cell r="E123">
            <v>0</v>
          </cell>
          <cell r="F123">
            <v>0</v>
          </cell>
          <cell r="G123" t="str">
            <v>92835</v>
          </cell>
          <cell r="H123" t="str">
            <v>TUBO DE CONCRETO PARA REDES COLETORAS DE ESGOTO SANITÁRIO, DIÂMETRO DE 400 MM, JUNTA ELÁSTICA, INSTALADO EM LOCAL COM BAIXO NÍVEL DE INTERFERÊNCIAS - FORNECIMENTO E ASSENTAMENTO. AF_12/2015</v>
          </cell>
        </row>
        <row r="124">
          <cell r="A124" t="str">
            <v>ASSENTAMENTO DE TUBOS E PECAS</v>
          </cell>
          <cell r="B124" t="str">
            <v>ASTU</v>
          </cell>
          <cell r="C124" t="str">
            <v>FORNEC E/OU ASSENT DE TUBO DE CONCRETO COM JUNTA ELASTICA</v>
          </cell>
          <cell r="D124" t="str">
            <v>0051</v>
          </cell>
          <cell r="E124">
            <v>0</v>
          </cell>
          <cell r="F124">
            <v>0</v>
          </cell>
          <cell r="G124" t="str">
            <v>92836</v>
          </cell>
          <cell r="H124" t="str">
            <v>ASSENTAMENTO DE TUBO DE CONCRETO PARA REDES COLETORAS DE ESGOTO SANITÁRIO, DIÂMETRO DE 400 MM, JUNTA ELÁSTICA, INSTALADO EM LOCAL COM BAIXO NÍVEL DE INTERFERÊNCIAS (NÃO INCLUI FORNECIMENTO). AF_12/2015</v>
          </cell>
        </row>
        <row r="125">
          <cell r="A125" t="str">
            <v>ASSENTAMENTO DE TUBOS E PECAS</v>
          </cell>
          <cell r="B125" t="str">
            <v>ASTU</v>
          </cell>
          <cell r="C125" t="str">
            <v>FORNEC E/OU ASSENT DE TUBO DE CONCRETO COM JUNTA ELASTICA</v>
          </cell>
          <cell r="D125" t="str">
            <v>0051</v>
          </cell>
          <cell r="E125">
            <v>0</v>
          </cell>
          <cell r="F125">
            <v>0</v>
          </cell>
          <cell r="G125" t="str">
            <v>92837</v>
          </cell>
          <cell r="H125" t="str">
            <v>TUBO DE CONCRETO PARA REDES COLETORAS DE ESGOTO SANITÁRIO, DIÂMETRO DE 500 MM, JUNTA ELÁSTICA, INSTALADO EM LOCAL COM BAIXO NÍVEL DE INTERFERÊNCIAS - FORNECIMENTO E ASSENTAMENTO. AF_12/2015</v>
          </cell>
        </row>
        <row r="126">
          <cell r="A126" t="str">
            <v>ASSENTAMENTO DE TUBOS E PECAS</v>
          </cell>
          <cell r="B126" t="str">
            <v>ASTU</v>
          </cell>
          <cell r="C126" t="str">
            <v>FORNEC E/OU ASSENT DE TUBO DE CONCRETO COM JUNTA ELASTICA</v>
          </cell>
          <cell r="D126" t="str">
            <v>0051</v>
          </cell>
          <cell r="E126">
            <v>0</v>
          </cell>
          <cell r="F126">
            <v>0</v>
          </cell>
          <cell r="G126" t="str">
            <v>92838</v>
          </cell>
          <cell r="H126" t="str">
            <v>ASSENTAMENTO DE TUBO DE CONCRETO PARA REDES COLETORAS DE ESGOTO SANITÁRIO, DIÂMETRO DE 500 MM, JUNTA ELÁSTICA, INSTALADO EM LOCAL COM BAIXO NÍVEL DE INTERFERÊNCIAS (NÃO INCLUI FORNECIMENTO). AF_12/2015</v>
          </cell>
        </row>
        <row r="127">
          <cell r="A127" t="str">
            <v>ASSENTAMENTO DE TUBOS E PECAS</v>
          </cell>
          <cell r="B127" t="str">
            <v>ASTU</v>
          </cell>
          <cell r="C127" t="str">
            <v>FORNEC E/OU ASSENT DE TUBO DE CONCRETO COM JUNTA ELASTICA</v>
          </cell>
          <cell r="D127" t="str">
            <v>0051</v>
          </cell>
          <cell r="E127">
            <v>0</v>
          </cell>
          <cell r="F127">
            <v>0</v>
          </cell>
          <cell r="G127" t="str">
            <v>92839</v>
          </cell>
          <cell r="H127" t="str">
            <v>TUBO DE CONCRETO PARA REDES COLETORAS DE ESGOTO SANITÁRIO, DIÂMETRO DE 600 MM, JUNTA ELÁSTICA, INSTALADO EM LOCAL COM BAIXO NÍVEL DE INTERFERÊNCIAS - FORNECIMENTO E ASSENTAMENTO. AF_12/2015</v>
          </cell>
        </row>
        <row r="128">
          <cell r="A128" t="str">
            <v>ASSENTAMENTO DE TUBOS E PECAS</v>
          </cell>
          <cell r="B128" t="str">
            <v>ASTU</v>
          </cell>
          <cell r="C128" t="str">
            <v>FORNEC E/OU ASSENT DE TUBO DE CONCRETO COM JUNTA ELASTICA</v>
          </cell>
          <cell r="D128" t="str">
            <v>0051</v>
          </cell>
          <cell r="E128">
            <v>0</v>
          </cell>
          <cell r="F128">
            <v>0</v>
          </cell>
          <cell r="G128" t="str">
            <v>92840</v>
          </cell>
          <cell r="H128" t="str">
            <v>ASSENTAMENTO DE TUBO DE CONCRETO PARA REDES COLETORAS DE ESGOTO SANITÁRIO, DIÂMETRO DE 600 MM, JUNTA ELÁSTICA, INSTALADO EM LOCAL COM BAIXO NÍVEL DE INTERFERÊNCIAS (NÃO INCLUI FORNECIMENTO). AF_12/2015</v>
          </cell>
        </row>
        <row r="129">
          <cell r="A129" t="str">
            <v>ASSENTAMENTO DE TUBOS E PECAS</v>
          </cell>
          <cell r="B129" t="str">
            <v>ASTU</v>
          </cell>
          <cell r="C129" t="str">
            <v>FORNEC E/OU ASSENT DE TUBO DE CONCRETO COM JUNTA ELASTICA</v>
          </cell>
          <cell r="D129" t="str">
            <v>0051</v>
          </cell>
          <cell r="E129">
            <v>0</v>
          </cell>
          <cell r="F129">
            <v>0</v>
          </cell>
          <cell r="G129" t="str">
            <v>92841</v>
          </cell>
          <cell r="H129" t="str">
            <v>TUBO DE CONCRETO PARA REDES COLETORAS DE ESGOTO SANITÁRIO, DIÂMETRO DE 700 MM, JUNTA ELÁSTICA, INSTALADO EM LOCAL COM BAIXO NÍVEL DE INTERFERÊNCIAS - FORNECIMENTO E ASSENTAMENTO. AF_12/2015</v>
          </cell>
        </row>
        <row r="130">
          <cell r="A130" t="str">
            <v>ASSENTAMENTO DE TUBOS E PECAS</v>
          </cell>
          <cell r="B130" t="str">
            <v>ASTU</v>
          </cell>
          <cell r="C130" t="str">
            <v>FORNEC E/OU ASSENT DE TUBO DE CONCRETO COM JUNTA ELASTICA</v>
          </cell>
          <cell r="D130" t="str">
            <v>0051</v>
          </cell>
          <cell r="E130">
            <v>0</v>
          </cell>
          <cell r="F130">
            <v>0</v>
          </cell>
          <cell r="G130" t="str">
            <v>92842</v>
          </cell>
          <cell r="H130" t="str">
            <v>ASSENTAMENTO DE TUBO DE CONCRETO PARA REDES COLETORAS DE ESGOTO SANITÁRIO, DIÂMETRO DE 700 MM, JUNTA ELÁSTICA, INSTALADO EM LOCAL COM BAIXO NÍVEL DE INTERFERÊNCIAS (NÃO INCLUI FORNECIMENTO). AF_12/2015</v>
          </cell>
        </row>
        <row r="131">
          <cell r="A131" t="str">
            <v>ASSENTAMENTO DE TUBOS E PECAS</v>
          </cell>
          <cell r="B131" t="str">
            <v>ASTU</v>
          </cell>
          <cell r="C131" t="str">
            <v>FORNEC E/OU ASSENT DE TUBO DE CONCRETO COM JUNTA ELASTICA</v>
          </cell>
          <cell r="D131" t="str">
            <v>0051</v>
          </cell>
          <cell r="E131">
            <v>0</v>
          </cell>
          <cell r="F131">
            <v>0</v>
          </cell>
          <cell r="G131" t="str">
            <v>92843</v>
          </cell>
          <cell r="H131" t="str">
            <v>TUBO DE CONCRETO PARA REDES COLETORAS DE ESGOTO SANITÁRIO, DIÂMETRO DE 800 MM, JUNTA ELÁSTICA, INSTALADO EM LOCAL COM BAIXO NÍVEL DE INTERFERÊNCIAS - FORNECIMENTO E ASSENTAMENTO. AF_12/2015</v>
          </cell>
        </row>
        <row r="132">
          <cell r="A132" t="str">
            <v>ASSENTAMENTO DE TUBOS E PECAS</v>
          </cell>
          <cell r="B132" t="str">
            <v>ASTU</v>
          </cell>
          <cell r="C132" t="str">
            <v>FORNEC E/OU ASSENT DE TUBO DE CONCRETO COM JUNTA ELASTICA</v>
          </cell>
          <cell r="D132" t="str">
            <v>0051</v>
          </cell>
          <cell r="E132">
            <v>0</v>
          </cell>
          <cell r="F132">
            <v>0</v>
          </cell>
          <cell r="G132" t="str">
            <v>92844</v>
          </cell>
          <cell r="H132" t="str">
            <v>ASSENTAMENTO DE TUBO DE CONCRETO PARA REDES COLETORAS DE ESGOTO SANITÁRIO, DIÂMETRO DE 800 MM, JUNTA ELÁSTICA, INSTALADO EM LOCAL COM BAIXO NÍVEL DE INTERFERÊNCIAS (NÃO INCLUI FORNECIMENTO). AF_12/2015</v>
          </cell>
        </row>
        <row r="133">
          <cell r="A133" t="str">
            <v>ASSENTAMENTO DE TUBOS E PECAS</v>
          </cell>
          <cell r="B133" t="str">
            <v>ASTU</v>
          </cell>
          <cell r="C133" t="str">
            <v>FORNEC E/OU ASSENT DE TUBO DE CONCRETO COM JUNTA ELASTICA</v>
          </cell>
          <cell r="D133" t="str">
            <v>0051</v>
          </cell>
          <cell r="E133">
            <v>0</v>
          </cell>
          <cell r="F133">
            <v>0</v>
          </cell>
          <cell r="G133" t="str">
            <v>92845</v>
          </cell>
          <cell r="H133" t="str">
            <v>TUBO DE CONCRETO PARA REDES COLETORAS DE ESGOTO SANITÁRIO, DIÂMETRO DE 900 MM, JUNTA ELÁSTICA, INSTALADO EM LOCAL COM BAIXO NÍVEL DE INTERFERÊNCIAS - FORNECIMENTO E ASSENTAMENTO. AF_12/2015</v>
          </cell>
        </row>
        <row r="134">
          <cell r="A134" t="str">
            <v>ASSENTAMENTO DE TUBOS E PECAS</v>
          </cell>
          <cell r="B134" t="str">
            <v>ASTU</v>
          </cell>
          <cell r="C134" t="str">
            <v>FORNEC E/OU ASSENT DE TUBO DE CONCRETO COM JUNTA ELASTICA</v>
          </cell>
          <cell r="D134" t="str">
            <v>0051</v>
          </cell>
          <cell r="E134">
            <v>0</v>
          </cell>
          <cell r="F134">
            <v>0</v>
          </cell>
          <cell r="G134" t="str">
            <v>92846</v>
          </cell>
          <cell r="H134" t="str">
            <v>ASSENTAMENTO DE TUBO DE CONCRETO PARA REDES COLETORAS DE ESGOTO SANITÁRIO, DIÂMETRO DE 900 MM, JUNTA ELÁSTICA, INSTALADO EM LOCAL COM BAIXO NÍVEL DE INTERFERÊNCIAS (NÃO INCLUI FORNECIMENTO). AF_12/2015</v>
          </cell>
        </row>
        <row r="135">
          <cell r="A135" t="str">
            <v>ASSENTAMENTO DE TUBOS E PECAS</v>
          </cell>
          <cell r="B135" t="str">
            <v>ASTU</v>
          </cell>
          <cell r="C135" t="str">
            <v>FORNEC E/OU ASSENT DE TUBO DE CONCRETO COM JUNTA ELASTICA</v>
          </cell>
          <cell r="D135" t="str">
            <v>0051</v>
          </cell>
          <cell r="E135">
            <v>0</v>
          </cell>
          <cell r="F135">
            <v>0</v>
          </cell>
          <cell r="G135" t="str">
            <v>92847</v>
          </cell>
          <cell r="H135" t="str">
            <v>TUBO DE CONCRETO PARA REDES COLETORAS DE ESGOTO SANITÁRIO, DIÂMETRO DE 1000 MM, JUNTA ELÁSTICA, INSTALADO EM LOCAL COM BAIXO NÍVEL DE INTERFERÊNCIAS - FORNECIMENTO E ASSENTAMENTO. AF_12/2015</v>
          </cell>
        </row>
        <row r="136">
          <cell r="A136" t="str">
            <v>ASSENTAMENTO DE TUBOS E PECAS</v>
          </cell>
          <cell r="B136" t="str">
            <v>ASTU</v>
          </cell>
          <cell r="C136" t="str">
            <v>FORNEC E/OU ASSENT DE TUBO DE CONCRETO COM JUNTA ELASTICA</v>
          </cell>
          <cell r="D136" t="str">
            <v>0051</v>
          </cell>
          <cell r="E136">
            <v>0</v>
          </cell>
          <cell r="F136">
            <v>0</v>
          </cell>
          <cell r="G136" t="str">
            <v>92848</v>
          </cell>
          <cell r="H136" t="str">
            <v>ASSENTAMENTO DE TUBO DE CONCRETO PARA REDES COLETORAS DE ESGOTO SANITÁRIO, DIÂMETRO DE 1000 MM, JUNTA ELÁSTICA, INSTALADO EM LOCAL COM BAIXO NÍVEL DE INTERFERÊNCIAS (NÃO INCLUI FORNECIMENTO). AF_12/2015</v>
          </cell>
        </row>
        <row r="137">
          <cell r="A137" t="str">
            <v>ASSENTAMENTO DE TUBOS E PECAS</v>
          </cell>
          <cell r="B137" t="str">
            <v>ASTU</v>
          </cell>
          <cell r="C137" t="str">
            <v>FORNEC E/OU ASSENT DE TUBO DE CONCRETO COM JUNTA ELASTICA</v>
          </cell>
          <cell r="D137" t="str">
            <v>0051</v>
          </cell>
          <cell r="E137">
            <v>0</v>
          </cell>
          <cell r="F137">
            <v>0</v>
          </cell>
          <cell r="G137" t="str">
            <v>92849</v>
          </cell>
          <cell r="H137" t="str">
            <v>TUBO DE CONCRETO PARA REDES COLETORAS DE ESGOTO SANITÁRIO, DIÂMETRO DE 300 MM, JUNTA ELÁSTICA, INSTALADO EM LOCAL COM ALTO NÍVEL DE INTERFERÊNCIAS - FORNECIMENTO E ASSENTAMENTO. AF_12/2015</v>
          </cell>
        </row>
        <row r="138">
          <cell r="A138" t="str">
            <v>ASSENTAMENTO DE TUBOS E PECAS</v>
          </cell>
          <cell r="B138" t="str">
            <v>ASTU</v>
          </cell>
          <cell r="C138" t="str">
            <v>FORNEC E/OU ASSENT DE TUBO DE CONCRETO COM JUNTA ELASTICA</v>
          </cell>
          <cell r="D138" t="str">
            <v>0051</v>
          </cell>
          <cell r="E138">
            <v>0</v>
          </cell>
          <cell r="F138">
            <v>0</v>
          </cell>
          <cell r="G138" t="str">
            <v>92850</v>
          </cell>
          <cell r="H138" t="str">
            <v>ASSENTAMENTO DE TUBO DE CONCRETO PARA REDES COLETORAS DE ESGOTO SANITÁRIO, DIÂMETRO DE 300 MM, JUNTA ELÁSTICA, INSTALADO EM LOCAL COM ALTO NÍVEL DE INTERFERÊNCIAS (NÃO INCLUI FORNECIMENTO). AF_12/2015</v>
          </cell>
        </row>
        <row r="139">
          <cell r="A139" t="str">
            <v>ASSENTAMENTO DE TUBOS E PECAS</v>
          </cell>
          <cell r="B139" t="str">
            <v>ASTU</v>
          </cell>
          <cell r="C139" t="str">
            <v>FORNEC E/OU ASSENT DE TUBO DE CONCRETO COM JUNTA ELASTICA</v>
          </cell>
          <cell r="D139" t="str">
            <v>0051</v>
          </cell>
          <cell r="E139">
            <v>0</v>
          </cell>
          <cell r="F139">
            <v>0</v>
          </cell>
          <cell r="G139" t="str">
            <v>92851</v>
          </cell>
          <cell r="H139" t="str">
            <v>TUBO DE CONCRETO PARA REDES COLETORAS DE ESGOTO SANITÁRIO, DIÂMETRO DE 400 MM, JUNTA ELÁSTICA, INSTALADO EM LOCAL COM ALTO NÍVEL DE INTERFERÊNCIAS - FORNECIMENTO E ASSENTAMENTO. AF_12/2015</v>
          </cell>
        </row>
        <row r="140">
          <cell r="A140" t="str">
            <v>ASSENTAMENTO DE TUBOS E PECAS</v>
          </cell>
          <cell r="B140" t="str">
            <v>ASTU</v>
          </cell>
          <cell r="C140" t="str">
            <v>FORNEC E/OU ASSENT DE TUBO DE CONCRETO COM JUNTA ELASTICA</v>
          </cell>
          <cell r="D140" t="str">
            <v>0051</v>
          </cell>
          <cell r="E140">
            <v>0</v>
          </cell>
          <cell r="F140">
            <v>0</v>
          </cell>
          <cell r="G140" t="str">
            <v>92852</v>
          </cell>
          <cell r="H140" t="str">
            <v>ASSENTAMENTO DE TUBO DE CONCRETO PARA REDES COLETORAS DE ESGOTO SANITÁRIO, DIÂMETRO DE 400 MM, JUNTA ELÁSTICA, INSTALADO EM LOCAL COM ALTO NÍVEL DE INTERFERÊNCIAS (NÃO INCLUI FORNECIMENTO). AF_12/2015</v>
          </cell>
        </row>
        <row r="141">
          <cell r="A141" t="str">
            <v>ASSENTAMENTO DE TUBOS E PECAS</v>
          </cell>
          <cell r="B141" t="str">
            <v>ASTU</v>
          </cell>
          <cell r="C141" t="str">
            <v>FORNEC E/OU ASSENT DE TUBO DE CONCRETO COM JUNTA ELASTICA</v>
          </cell>
          <cell r="D141" t="str">
            <v>0051</v>
          </cell>
          <cell r="E141">
            <v>0</v>
          </cell>
          <cell r="F141">
            <v>0</v>
          </cell>
          <cell r="G141" t="str">
            <v>92853</v>
          </cell>
          <cell r="H141" t="str">
            <v>TUBO DE CONCRETO PARA REDES COLETORAS DE ESGOTO SANITÁRIO, DIÂMETRO DE 500 MM, JUNTA ELÁSTICA, INSTALADO EM LOCAL COM ALTO NÍVEL DE INTERFERÊNCIAS - FORNECIMENTO E ASSENTAMENTO. AF_12/2015</v>
          </cell>
        </row>
        <row r="142">
          <cell r="A142" t="str">
            <v>ASSENTAMENTO DE TUBOS E PECAS</v>
          </cell>
          <cell r="B142" t="str">
            <v>ASTU</v>
          </cell>
          <cell r="C142" t="str">
            <v>FORNEC E/OU ASSENT DE TUBO DE CONCRETO COM JUNTA ELASTICA</v>
          </cell>
          <cell r="D142" t="str">
            <v>0051</v>
          </cell>
          <cell r="E142">
            <v>0</v>
          </cell>
          <cell r="F142">
            <v>0</v>
          </cell>
          <cell r="G142" t="str">
            <v>92854</v>
          </cell>
          <cell r="H142" t="str">
            <v>ASSENTAMENTO DE TUBO DE CONCRETO PARA REDES COLETORAS DE ESGOTO SANITÁRIO, DIÂMETRO DE 500 MM, JUNTA ELÁSTICA, INSTALADO EM LOCAL COM ALTO NÍVEL DE INTERFERÊNCIAS (NÃO INCLUI FORNECIMENTO). AF_12/2015</v>
          </cell>
        </row>
        <row r="143">
          <cell r="A143" t="str">
            <v>ASSENTAMENTO DE TUBOS E PECAS</v>
          </cell>
          <cell r="B143" t="str">
            <v>ASTU</v>
          </cell>
          <cell r="C143" t="str">
            <v>FORNEC E/OU ASSENT DE TUBO DE CONCRETO COM JUNTA ELASTICA</v>
          </cell>
          <cell r="D143" t="str">
            <v>0051</v>
          </cell>
          <cell r="E143">
            <v>0</v>
          </cell>
          <cell r="F143">
            <v>0</v>
          </cell>
          <cell r="G143" t="str">
            <v>92855</v>
          </cell>
          <cell r="H143" t="str">
            <v>TUBO DE CONCRETO PARA REDES COLETORAS DE ESGOTO SANITÁRIO, DIÂMETRO DE 600 MM, JUNTA ELÁSTICA, INSTALADO EM LOCAL COM ALTO NÍVEL DE INTERFERÊNCIAS - FORNECIMENTO E ASSENTAMENTO. AF_12/2015</v>
          </cell>
        </row>
        <row r="144">
          <cell r="A144" t="str">
            <v>ASSENTAMENTO DE TUBOS E PECAS</v>
          </cell>
          <cell r="B144" t="str">
            <v>ASTU</v>
          </cell>
          <cell r="C144" t="str">
            <v>FORNEC E/OU ASSENT DE TUBO DE CONCRETO COM JUNTA ELASTICA</v>
          </cell>
          <cell r="D144" t="str">
            <v>0051</v>
          </cell>
          <cell r="E144">
            <v>0</v>
          </cell>
          <cell r="F144">
            <v>0</v>
          </cell>
          <cell r="G144" t="str">
            <v>92856</v>
          </cell>
          <cell r="H144" t="str">
            <v>ASSENTAMENTO DE TUBO DE CONCRETO PARA REDES COLETORAS DE ESGOTO SANITÁRIO, DIÂMETRO DE 600 MM, JUNTA ELÁSTICA, INSTALADO EM LOCAL COM ALTO NÍVEL DE INTERFERÊNCIAS (NÃO INCLUI FORNECIMENTO). AF_12/2015</v>
          </cell>
        </row>
        <row r="145">
          <cell r="A145" t="str">
            <v>ASSENTAMENTO DE TUBOS E PECAS</v>
          </cell>
          <cell r="B145" t="str">
            <v>ASTU</v>
          </cell>
          <cell r="C145" t="str">
            <v>FORNEC E/OU ASSENT DE TUBO DE CONCRETO COM JUNTA ELASTICA</v>
          </cell>
          <cell r="D145" t="str">
            <v>0051</v>
          </cell>
          <cell r="E145">
            <v>0</v>
          </cell>
          <cell r="F145">
            <v>0</v>
          </cell>
          <cell r="G145" t="str">
            <v>92857</v>
          </cell>
          <cell r="H145" t="str">
            <v>TUBO DE CONCRETO PARA REDES COLETORAS DE ESGOTO SANITÁRIO, DIÂMETRO DE 700 MM, JUNTA ELÁSTICA, INSTALADO EM LOCAL COM ALTO NÍVEL DE INTERFERÊNCIAS - FORNECIMENTO E ASSENTAMENTO. AF_12/2015</v>
          </cell>
        </row>
        <row r="146">
          <cell r="A146" t="str">
            <v>ASSENTAMENTO DE TUBOS E PECAS</v>
          </cell>
          <cell r="B146" t="str">
            <v>ASTU</v>
          </cell>
          <cell r="C146" t="str">
            <v>FORNEC E/OU ASSENT DE TUBO DE CONCRETO COM JUNTA ELASTICA</v>
          </cell>
          <cell r="D146" t="str">
            <v>0051</v>
          </cell>
          <cell r="E146">
            <v>0</v>
          </cell>
          <cell r="F146">
            <v>0</v>
          </cell>
          <cell r="G146" t="str">
            <v>92858</v>
          </cell>
          <cell r="H146" t="str">
            <v>ASSENTAMENTO DE TUBO DE CONCRETO PARA REDES COLETORAS DE ESGOTO SANITÁRIO, DIÂMETRO DE 700 MM, JUNTA ELÁSTICA, INSTALADO EM LOCAL COM ALTO NÍVEL DE INTERFERÊNCIAS (NÃO INCLUI FORNECIMENTO). AF_12/2015</v>
          </cell>
        </row>
        <row r="147">
          <cell r="A147" t="str">
            <v>ASSENTAMENTO DE TUBOS E PECAS</v>
          </cell>
          <cell r="B147" t="str">
            <v>ASTU</v>
          </cell>
          <cell r="C147" t="str">
            <v>FORNEC E/OU ASSENT DE TUBO DE CONCRETO COM JUNTA ELASTICA</v>
          </cell>
          <cell r="D147" t="str">
            <v>0051</v>
          </cell>
          <cell r="E147">
            <v>0</v>
          </cell>
          <cell r="F147">
            <v>0</v>
          </cell>
          <cell r="G147" t="str">
            <v>92859</v>
          </cell>
          <cell r="H147" t="str">
            <v>TUBO DE CONCRETO PARA REDES COLETORAS DE ESGOTO SANITÁRIO, DIÂMETRO DE 800 MM, JUNTA ELÁSTICA, INSTALADO EM LOCAL COM ALTO NÍVEL DE INTERFERÊNCIAS - FORNECIMENTO E ASSENTAMENTO. AF_12/2015</v>
          </cell>
        </row>
        <row r="148">
          <cell r="A148" t="str">
            <v>ASSENTAMENTO DE TUBOS E PECAS</v>
          </cell>
          <cell r="B148" t="str">
            <v>ASTU</v>
          </cell>
          <cell r="C148" t="str">
            <v>FORNEC E/OU ASSENT DE TUBO DE CONCRETO COM JUNTA ELASTICA</v>
          </cell>
          <cell r="D148" t="str">
            <v>0051</v>
          </cell>
          <cell r="E148">
            <v>0</v>
          </cell>
          <cell r="F148">
            <v>0</v>
          </cell>
          <cell r="G148" t="str">
            <v>92860</v>
          </cell>
          <cell r="H148" t="str">
            <v>ASSENTAMENTO DE TUBO DE CONCRETO PARA REDES COLETORAS DE ESGOTO SANITÁRIO, DIÂMETRO DE 800 MM, JUNTA ELÁSTICA, INSTALADO EM LOCAL COM ALTO NÍVEL DE INTERFERÊNCIAS (NÃO INCLUI FORNECIMENTO). AF_12/2015</v>
          </cell>
        </row>
        <row r="149">
          <cell r="A149" t="str">
            <v>ASSENTAMENTO DE TUBOS E PECAS</v>
          </cell>
          <cell r="B149" t="str">
            <v>ASTU</v>
          </cell>
          <cell r="C149" t="str">
            <v>FORNEC E/OU ASSENT DE TUBO DE CONCRETO COM JUNTA ELASTICA</v>
          </cell>
          <cell r="D149" t="str">
            <v>0051</v>
          </cell>
          <cell r="E149">
            <v>0</v>
          </cell>
          <cell r="F149">
            <v>0</v>
          </cell>
          <cell r="G149" t="str">
            <v>92861</v>
          </cell>
          <cell r="H149" t="str">
            <v>TUBO DE CONCRETO PARA REDES COLETORAS DE ESGOTO SANITÁRIO, DIÂMETRO DE 900 MM, JUNTA ELÁSTICA, INSTALADO EM LOCAL COM ALTO NÍVEL DE INTERFERÊNCIAS - FORNECIMENTO E ASSENTAMENTO. AF_12/2015</v>
          </cell>
        </row>
        <row r="150">
          <cell r="A150" t="str">
            <v>ASSENTAMENTO DE TUBOS E PECAS</v>
          </cell>
          <cell r="B150" t="str">
            <v>ASTU</v>
          </cell>
          <cell r="C150" t="str">
            <v>FORNEC E/OU ASSENT DE TUBO DE CONCRETO COM JUNTA ELASTICA</v>
          </cell>
          <cell r="D150" t="str">
            <v>0051</v>
          </cell>
          <cell r="E150">
            <v>0</v>
          </cell>
          <cell r="F150">
            <v>0</v>
          </cell>
          <cell r="G150" t="str">
            <v>92862</v>
          </cell>
          <cell r="H150" t="str">
            <v>ASSENTAMENTO DE TUBO DE CONCRETO PARA REDES COLETORAS DE ESGOTO SANITÁRIO, DIÂMETRO DE 900 MM, JUNTA ELÁSTICA, INSTALADO EM LOCAL COM ALTO NÍVEL DE INTERFERÊNCIAS (NÃO INCLUI FORNECIMENTO). AF_12/2015</v>
          </cell>
        </row>
        <row r="151">
          <cell r="A151" t="str">
            <v>ASSENTAMENTO DE TUBOS E PECAS</v>
          </cell>
          <cell r="B151" t="str">
            <v>ASTU</v>
          </cell>
          <cell r="C151" t="str">
            <v>FORNEC E/OU ASSENT DE TUBO DE CONCRETO COM JUNTA ELASTICA</v>
          </cell>
          <cell r="D151" t="str">
            <v>0051</v>
          </cell>
          <cell r="E151">
            <v>0</v>
          </cell>
          <cell r="F151">
            <v>0</v>
          </cell>
          <cell r="G151" t="str">
            <v>92863</v>
          </cell>
          <cell r="H151" t="str">
            <v>TUBO DE CONCRETO PARA REDES COLETORAS DE ESGOTO SANITÁRIO, DIÂMETRO DE 1000 MM, JUNTA ELÁSTICA, INSTALADO EM LOCAL COM ALTO NÍVEL DE INTERFERÊNCIAS - FORNECIMENTO E ASSENTAMENTO. AF_12/2015</v>
          </cell>
        </row>
        <row r="152">
          <cell r="A152" t="str">
            <v>ASSENTAMENTO DE TUBOS E PECAS</v>
          </cell>
          <cell r="B152" t="str">
            <v>ASTU</v>
          </cell>
          <cell r="C152" t="str">
            <v>FORNEC E/OU ASSENT DE TUBO DE CONCRETO COM JUNTA ELASTICA</v>
          </cell>
          <cell r="D152" t="str">
            <v>0051</v>
          </cell>
          <cell r="E152">
            <v>0</v>
          </cell>
          <cell r="F152">
            <v>0</v>
          </cell>
          <cell r="G152" t="str">
            <v>92864</v>
          </cell>
          <cell r="H152" t="str">
            <v>ASSENTAMENTO DE TUBO DE CONCRETO PARA REDES COLETORAS DE ESGOTO SANITÁRIO, DIÂMETRO DE 1000 MM, JUNTA ELÁSTICA, INSTALADO EM LOCAL COM ALTO NÍVEL DE INTERFERÊNCIAS (NÃO INCLUI FORNECIMENTO). AF_12/2015</v>
          </cell>
        </row>
        <row r="153">
          <cell r="A153" t="str">
            <v>ASSENTAMENTO DE TUBOS E PECAS</v>
          </cell>
          <cell r="B153" t="str">
            <v>ASTU</v>
          </cell>
          <cell r="C153" t="str">
            <v>FORNEC E/OU ASSENT DE TUBO DE CONCRETO COM JUNTA ARGAMASSADA</v>
          </cell>
          <cell r="D153" t="str">
            <v>0052</v>
          </cell>
          <cell r="E153">
            <v>0</v>
          </cell>
          <cell r="F153">
            <v>0</v>
          </cell>
          <cell r="G153" t="str">
            <v>92210</v>
          </cell>
          <cell r="H153" t="str">
            <v>TUBO DE CONCRETO PARA REDES COLETORAS DE ÁGUAS PLUVIAIS, DIÂMETRO DE 400 MM, JUNTA RÍGIDA, INSTALADO EM LOCAL COM BAIXO NÍVEL DE INTERFERÊNCIAS - FORNECIMENTO E ASSENTAMENTO. AF_12/2015</v>
          </cell>
        </row>
        <row r="154">
          <cell r="A154" t="str">
            <v>ASSENTAMENTO DE TUBOS E PECAS</v>
          </cell>
          <cell r="B154" t="str">
            <v>ASTU</v>
          </cell>
          <cell r="C154" t="str">
            <v>FORNEC E/OU ASSENT DE TUBO DE CONCRETO COM JUNTA ARGAMASSADA</v>
          </cell>
          <cell r="D154" t="str">
            <v>0052</v>
          </cell>
          <cell r="E154">
            <v>0</v>
          </cell>
          <cell r="F154">
            <v>0</v>
          </cell>
          <cell r="G154" t="str">
            <v>92211</v>
          </cell>
          <cell r="H154" t="str">
            <v>TUBO DE CONCRETO PARA REDES COLETORAS DE ÁGUAS PLUVIAIS, DIÂMETRO DE 500 MM, JUNTA RÍGIDA, INSTALADO EM LOCAL COM BAIXO NÍVEL DE INTERFERÊNCIAS - FORNECIMENTO E ASSENTAMENTO. AF_12/2015</v>
          </cell>
        </row>
        <row r="155">
          <cell r="A155" t="str">
            <v>ASSENTAMENTO DE TUBOS E PECAS</v>
          </cell>
          <cell r="B155" t="str">
            <v>ASTU</v>
          </cell>
          <cell r="C155" t="str">
            <v>FORNEC E/OU ASSENT DE TUBO DE CONCRETO COM JUNTA ARGAMASSADA</v>
          </cell>
          <cell r="D155" t="str">
            <v>0052</v>
          </cell>
          <cell r="E155">
            <v>0</v>
          </cell>
          <cell r="F155">
            <v>0</v>
          </cell>
          <cell r="G155" t="str">
            <v>92212</v>
          </cell>
          <cell r="H155" t="str">
            <v>TUBO DE CONCRETO PARA REDES COLETORAS DE ÁGUAS PLUVIAIS, DIÂMETRO DE 600 MM, JUNTA RÍGIDA, INSTALADO EM LOCAL COM BAIXO NÍVEL DE INTERFERÊNCIAS - FORNECIMENTO E ASSENTAMENTO. AF_12/2015</v>
          </cell>
        </row>
        <row r="156">
          <cell r="A156" t="str">
            <v>ASSENTAMENTO DE TUBOS E PECAS</v>
          </cell>
          <cell r="B156" t="str">
            <v>ASTU</v>
          </cell>
          <cell r="C156" t="str">
            <v>FORNEC E/OU ASSENT DE TUBO DE CONCRETO COM JUNTA ARGAMASSADA</v>
          </cell>
          <cell r="D156" t="str">
            <v>0052</v>
          </cell>
          <cell r="E156">
            <v>0</v>
          </cell>
          <cell r="F156">
            <v>0</v>
          </cell>
          <cell r="G156" t="str">
            <v>92213</v>
          </cell>
          <cell r="H156" t="str">
            <v>TUBO DE CONCRETO PARA REDES COLETORAS DE ÁGUAS PLUVIAIS, DIÂMETRO DE 700 MM, JUNTA RÍGIDA, INSTALADO EM LOCAL COM BAIXO NÍVEL DE INTERFERÊNCIAS - FORNECIMENTO E ASSENTAMENTO. AF_12/2015</v>
          </cell>
        </row>
        <row r="157">
          <cell r="A157" t="str">
            <v>ASSENTAMENTO DE TUBOS E PECAS</v>
          </cell>
          <cell r="B157" t="str">
            <v>ASTU</v>
          </cell>
          <cell r="C157" t="str">
            <v>FORNEC E/OU ASSENT DE TUBO DE CONCRETO COM JUNTA ARGAMASSADA</v>
          </cell>
          <cell r="D157" t="str">
            <v>0052</v>
          </cell>
          <cell r="E157">
            <v>0</v>
          </cell>
          <cell r="F157">
            <v>0</v>
          </cell>
          <cell r="G157" t="str">
            <v>92214</v>
          </cell>
          <cell r="H157" t="str">
            <v>TUBO DE CONCRETO PARA REDES COLETORAS DE ÁGUAS PLUVIAIS, DIÂMETRO DE 800 MM, JUNTA RÍGIDA, INSTALADO EM LOCAL COM BAIXO NÍVEL DE INTERFERÊNCIAS - FORNECIMENTO E ASSENTAMENTO. AF_12/2015</v>
          </cell>
        </row>
        <row r="158">
          <cell r="A158" t="str">
            <v>ASSENTAMENTO DE TUBOS E PECAS</v>
          </cell>
          <cell r="B158" t="str">
            <v>ASTU</v>
          </cell>
          <cell r="C158" t="str">
            <v>FORNEC E/OU ASSENT DE TUBO DE CONCRETO COM JUNTA ARGAMASSADA</v>
          </cell>
          <cell r="D158" t="str">
            <v>0052</v>
          </cell>
          <cell r="E158">
            <v>0</v>
          </cell>
          <cell r="F158">
            <v>0</v>
          </cell>
          <cell r="G158" t="str">
            <v>92215</v>
          </cell>
          <cell r="H158" t="str">
            <v>TUBO DE CONCRETO PARA REDES COLETORAS DE ÁGUAS PLUVIAIS, DIÂMETRO DE 900 MM, JUNTA RÍGIDA, INSTALADO EM LOCAL COM BAIXO NÍVEL DE INTERFERÊNCIAS - FORNECIMENTO E ASSENTAMENTO. AF_12/2015</v>
          </cell>
        </row>
        <row r="159">
          <cell r="A159" t="str">
            <v>ASSENTAMENTO DE TUBOS E PECAS</v>
          </cell>
          <cell r="B159" t="str">
            <v>ASTU</v>
          </cell>
          <cell r="C159" t="str">
            <v>FORNEC E/OU ASSENT DE TUBO DE CONCRETO COM JUNTA ARGAMASSADA</v>
          </cell>
          <cell r="D159" t="str">
            <v>0052</v>
          </cell>
          <cell r="E159">
            <v>0</v>
          </cell>
          <cell r="F159">
            <v>0</v>
          </cell>
          <cell r="G159" t="str">
            <v>92216</v>
          </cell>
          <cell r="H159" t="str">
            <v>TUBO DE CONCRETO PARA REDES COLETORAS DE ÁGUAS PLUVIAIS, DIÂMETRO DE 1000 MM, JUNTA RÍGIDA, INSTALADO EM LOCAL COM BAIXO NÍVEL DE INTERFERÊNCIAS - FORNECIMENTO E ASSENTAMENTO. AF_12/2015</v>
          </cell>
        </row>
        <row r="160">
          <cell r="A160" t="str">
            <v>ASSENTAMENTO DE TUBOS E PECAS</v>
          </cell>
          <cell r="B160" t="str">
            <v>ASTU</v>
          </cell>
          <cell r="C160" t="str">
            <v>FORNEC E/OU ASSENT DE TUBO DE CONCRETO COM JUNTA ARGAMASSADA</v>
          </cell>
          <cell r="D160" t="str">
            <v>0052</v>
          </cell>
          <cell r="E160">
            <v>0</v>
          </cell>
          <cell r="F160">
            <v>0</v>
          </cell>
          <cell r="G160" t="str">
            <v>92219</v>
          </cell>
          <cell r="H160" t="str">
            <v>TUBO DE CONCRETO PARA REDES COLETORAS DE ÁGUAS PLUVIAIS, DIÂMETRO DE 400 MM, JUNTA RÍGIDA, INSTALADO EM LOCAL COM ALTO NÍVEL DE INTERFERÊNCIAS - FORNECIMENTO E ASSENTAMENTO. AF_12/2015</v>
          </cell>
        </row>
        <row r="161">
          <cell r="A161" t="str">
            <v>ASSENTAMENTO DE TUBOS E PECAS</v>
          </cell>
          <cell r="B161" t="str">
            <v>ASTU</v>
          </cell>
          <cell r="C161" t="str">
            <v>FORNEC E/OU ASSENT DE TUBO DE CONCRETO COM JUNTA ARGAMASSADA</v>
          </cell>
          <cell r="D161" t="str">
            <v>0052</v>
          </cell>
          <cell r="E161">
            <v>0</v>
          </cell>
          <cell r="F161">
            <v>0</v>
          </cell>
          <cell r="G161" t="str">
            <v>92220</v>
          </cell>
          <cell r="H161" t="str">
            <v>TUBO DE CONCRETO PARA REDES COLETORAS DE ÁGUAS PLUVIAIS, DIÂMETRO DE 500 MM, JUNTA RÍGIDA, INSTALADO EM LOCAL COM ALTO NÍVEL DE INTERFERÊNCIAS - FORNECIMENTO E ASSENTAMENTO. AF_12/2015</v>
          </cell>
        </row>
        <row r="162">
          <cell r="A162" t="str">
            <v>ASSENTAMENTO DE TUBOS E PECAS</v>
          </cell>
          <cell r="B162" t="str">
            <v>ASTU</v>
          </cell>
          <cell r="C162" t="str">
            <v>FORNEC E/OU ASSENT DE TUBO DE CONCRETO COM JUNTA ARGAMASSADA</v>
          </cell>
          <cell r="D162" t="str">
            <v>0052</v>
          </cell>
          <cell r="E162">
            <v>0</v>
          </cell>
          <cell r="F162">
            <v>0</v>
          </cell>
          <cell r="G162" t="str">
            <v>92221</v>
          </cell>
          <cell r="H162" t="str">
            <v>TUBO DE CONCRETO PARA REDES COLETORAS DE ÁGUAS PLUVIAIS, DIÂMETRO DE 600 MM, JUNTA RÍGIDA, INSTALADO EM LOCAL COM ALTO NÍVEL DE INTERFERÊNCIAS - FORNECIMENTO E ASSENTAMENTO. AF_12/2015</v>
          </cell>
        </row>
        <row r="163">
          <cell r="A163" t="str">
            <v>ASSENTAMENTO DE TUBOS E PECAS</v>
          </cell>
          <cell r="B163" t="str">
            <v>ASTU</v>
          </cell>
          <cell r="C163" t="str">
            <v>FORNEC E/OU ASSENT DE TUBO DE CONCRETO COM JUNTA ARGAMASSADA</v>
          </cell>
          <cell r="D163" t="str">
            <v>0052</v>
          </cell>
          <cell r="E163">
            <v>0</v>
          </cell>
          <cell r="F163">
            <v>0</v>
          </cell>
          <cell r="G163" t="str">
            <v>92222</v>
          </cell>
          <cell r="H163" t="str">
            <v>TUBO DE CONCRETO PARA REDES COLETORAS DE ÁGUAS PLUVIAIS, DIÂMETRO DE 700 MM, JUNTA RÍGIDA, INSTALADO EM LOCAL COM ALTO NÍVEL DE INTERFERÊNCIAS - FORNECIMENTO E ASSENTAMENTO. AF_12/2015</v>
          </cell>
        </row>
        <row r="164">
          <cell r="A164" t="str">
            <v>ASSENTAMENTO DE TUBOS E PECAS</v>
          </cell>
          <cell r="B164" t="str">
            <v>ASTU</v>
          </cell>
          <cell r="C164" t="str">
            <v>FORNEC E/OU ASSENT DE TUBO DE CONCRETO COM JUNTA ARGAMASSADA</v>
          </cell>
          <cell r="D164" t="str">
            <v>0052</v>
          </cell>
          <cell r="E164">
            <v>0</v>
          </cell>
          <cell r="F164">
            <v>0</v>
          </cell>
          <cell r="G164" t="str">
            <v>92223</v>
          </cell>
          <cell r="H164" t="str">
            <v>TUBO DE CONCRETO PARA REDES COLETORAS DE ÁGUAS PLUVIAIS, DIÂMETRO DE 800 MM, JUNTA RÍGIDA, INSTALADO EM LOCAL COM ALTO NÍVEL DE INTERFERÊNCIAS - FORNECIMENTO E ASSENTAMENTO. AF_12/2015</v>
          </cell>
        </row>
        <row r="165">
          <cell r="A165" t="str">
            <v>ASSENTAMENTO DE TUBOS E PECAS</v>
          </cell>
          <cell r="B165" t="str">
            <v>ASTU</v>
          </cell>
          <cell r="C165" t="str">
            <v>FORNEC E/OU ASSENT DE TUBO DE CONCRETO COM JUNTA ARGAMASSADA</v>
          </cell>
          <cell r="D165" t="str">
            <v>0052</v>
          </cell>
          <cell r="E165">
            <v>0</v>
          </cell>
          <cell r="F165">
            <v>0</v>
          </cell>
          <cell r="G165" t="str">
            <v>92224</v>
          </cell>
          <cell r="H165" t="str">
            <v>TUBO DE CONCRETO PARA REDES COLETORAS DE ÁGUAS PLUVIAIS, DIÂMETRO DE 900 MM, JUNTA RÍGIDA, INSTALADO EM LOCAL COM ALTO NÍVEL DE INTERFERÊNCIAS - FORNECIMENTO E ASSENTAMENTO. AF_12/2015</v>
          </cell>
        </row>
        <row r="166">
          <cell r="A166" t="str">
            <v>ASSENTAMENTO DE TUBOS E PECAS</v>
          </cell>
          <cell r="B166" t="str">
            <v>ASTU</v>
          </cell>
          <cell r="C166" t="str">
            <v>FORNEC E/OU ASSENT DE TUBO DE CONCRETO COM JUNTA ARGAMASSADA</v>
          </cell>
          <cell r="D166" t="str">
            <v>0052</v>
          </cell>
          <cell r="E166">
            <v>0</v>
          </cell>
          <cell r="F166">
            <v>0</v>
          </cell>
          <cell r="G166" t="str">
            <v>92226</v>
          </cell>
          <cell r="H166" t="str">
            <v>TUBO DE CONCRETO PARA REDES COLETORAS DE ÁGUAS PLUVIAIS, DIÂMETRO DE 1000 MM, JUNTA RÍGIDA, INSTALADO EM LOCAL COM ALTO NÍVEL DE INTERFERÊNCIAS - FORNECIMENTO E ASSENTAMENTO. AF_12/2015</v>
          </cell>
        </row>
        <row r="167">
          <cell r="A167" t="str">
            <v>ASSENTAMENTO DE TUBOS E PECAS</v>
          </cell>
          <cell r="B167" t="str">
            <v>ASTU</v>
          </cell>
          <cell r="C167" t="str">
            <v>FORNEC E/OU ASSENT DE TUBO DE CONCRETO COM JUNTA ARGAMASSADA</v>
          </cell>
          <cell r="D167" t="str">
            <v>0052</v>
          </cell>
          <cell r="E167">
            <v>0</v>
          </cell>
          <cell r="F167">
            <v>0</v>
          </cell>
          <cell r="G167" t="str">
            <v>92808</v>
          </cell>
          <cell r="H167" t="str">
            <v>ASSENTAMENTO DE TUBO DE CONCRETO PARA REDES COLETORAS DE ÁGUAS PLUVIAIS, DIÂMETRO DE 300 MM, JUNTA RÍGIDA, INSTALADO EM LOCAL COM BAIXO NÍVEL DE INTERFERÊNCIAS (NÃO INCLUI FORNECIMENTO). AF_12/2015</v>
          </cell>
        </row>
        <row r="168">
          <cell r="A168" t="str">
            <v>ASSENTAMENTO DE TUBOS E PECAS</v>
          </cell>
          <cell r="B168" t="str">
            <v>ASTU</v>
          </cell>
          <cell r="C168" t="str">
            <v>FORNEC E/OU ASSENT DE TUBO DE CONCRETO COM JUNTA ARGAMASSADA</v>
          </cell>
          <cell r="D168" t="str">
            <v>0052</v>
          </cell>
          <cell r="E168">
            <v>0</v>
          </cell>
          <cell r="F168">
            <v>0</v>
          </cell>
          <cell r="G168" t="str">
            <v>92809</v>
          </cell>
          <cell r="H168" t="str">
            <v>ASSENTAMENTO DE TUBO DE CONCRETO PARA REDES COLETORAS DE ÁGUAS PLUVIAIS, DIÂMETRO DE 400 MM, JUNTA RÍGIDA, INSTALADO EM LOCAL COM BAIXO NÍVEL DE INTERFERÊNCIAS (NÃO INCLUI FORNECIMENTO). AF_12/2015</v>
          </cell>
        </row>
        <row r="169">
          <cell r="A169" t="str">
            <v>ASSENTAMENTO DE TUBOS E PECAS</v>
          </cell>
          <cell r="B169" t="str">
            <v>ASTU</v>
          </cell>
          <cell r="C169" t="str">
            <v>FORNEC E/OU ASSENT DE TUBO DE CONCRETO COM JUNTA ARGAMASSADA</v>
          </cell>
          <cell r="D169" t="str">
            <v>0052</v>
          </cell>
          <cell r="E169">
            <v>0</v>
          </cell>
          <cell r="F169">
            <v>0</v>
          </cell>
          <cell r="G169" t="str">
            <v>92810</v>
          </cell>
          <cell r="H169" t="str">
            <v>ASSENTAMENTO DE TUBO DE CONCRETO PARA REDES COLETORAS DE ÁGUAS PLUVIAIS, DIÂMETRO DE 500 MM, JUNTA RÍGIDA, INSTALADO EM LOCAL COM BAIXO NÍVEL DE INTERFERÊNCIAS (NÃO INCLUI FORNECIMENTO). AF_12/2015</v>
          </cell>
        </row>
        <row r="170">
          <cell r="A170" t="str">
            <v>ASSENTAMENTO DE TUBOS E PECAS</v>
          </cell>
          <cell r="B170" t="str">
            <v>ASTU</v>
          </cell>
          <cell r="C170" t="str">
            <v>FORNEC E/OU ASSENT DE TUBO DE CONCRETO COM JUNTA ARGAMASSADA</v>
          </cell>
          <cell r="D170" t="str">
            <v>0052</v>
          </cell>
          <cell r="E170">
            <v>0</v>
          </cell>
          <cell r="F170">
            <v>0</v>
          </cell>
          <cell r="G170" t="str">
            <v>92811</v>
          </cell>
          <cell r="H170" t="str">
            <v>ASSENTAMENTO DE TUBO DE CONCRETO PARA REDES COLETORAS DE ÁGUAS PLUVIAIS, DIÂMETRO DE 600 MM, JUNTA RÍGIDA, INSTALADO EM LOCAL COM BAIXO NÍVEL DE INTERFERÊNCIAS (NÃO INCLUI FORNECIMENTO). AF_12/2015</v>
          </cell>
        </row>
        <row r="171">
          <cell r="A171" t="str">
            <v>ASSENTAMENTO DE TUBOS E PECAS</v>
          </cell>
          <cell r="B171" t="str">
            <v>ASTU</v>
          </cell>
          <cell r="C171" t="str">
            <v>FORNEC E/OU ASSENT DE TUBO DE CONCRETO COM JUNTA ARGAMASSADA</v>
          </cell>
          <cell r="D171" t="str">
            <v>0052</v>
          </cell>
          <cell r="E171">
            <v>0</v>
          </cell>
          <cell r="F171">
            <v>0</v>
          </cell>
          <cell r="G171" t="str">
            <v>92812</v>
          </cell>
          <cell r="H171" t="str">
            <v>ASSENTAMENTO DE TUBO DE CONCRETO PARA REDES COLETORAS DE ÁGUAS PLUVIAIS, DIÂMETRO DE 700 MM, JUNTA RÍGIDA, INSTALADO EM LOCAL COM BAIXO NÍVEL DE INTERFERÊNCIAS (NÃO INCLUI FORNECIMENTO). AF_12/2015</v>
          </cell>
        </row>
        <row r="172">
          <cell r="A172" t="str">
            <v>ASSENTAMENTO DE TUBOS E PECAS</v>
          </cell>
          <cell r="B172" t="str">
            <v>ASTU</v>
          </cell>
          <cell r="C172" t="str">
            <v>FORNEC E/OU ASSENT DE TUBO DE CONCRETO COM JUNTA ARGAMASSADA</v>
          </cell>
          <cell r="D172" t="str">
            <v>0052</v>
          </cell>
          <cell r="E172">
            <v>0</v>
          </cell>
          <cell r="F172">
            <v>0</v>
          </cell>
          <cell r="G172" t="str">
            <v>92813</v>
          </cell>
          <cell r="H172" t="str">
            <v>ASSENTAMENTO DE TUBO DE CONCRETO PARA REDES COLETORAS DE ÁGUAS PLUVIAIS, DIÂMETRO DE 800 MM, JUNTA RÍGIDA, INSTALADO EM LOCAL COM BAIXO NÍVEL DE INTERFERÊNCIAS (NÃO INCLUI FORNECIMENTO). AF_12/2015</v>
          </cell>
        </row>
        <row r="173">
          <cell r="A173" t="str">
            <v>ASSENTAMENTO DE TUBOS E PECAS</v>
          </cell>
          <cell r="B173" t="str">
            <v>ASTU</v>
          </cell>
          <cell r="C173" t="str">
            <v>FORNEC E/OU ASSENT DE TUBO DE CONCRETO COM JUNTA ARGAMASSADA</v>
          </cell>
          <cell r="D173" t="str">
            <v>0052</v>
          </cell>
          <cell r="E173">
            <v>0</v>
          </cell>
          <cell r="F173">
            <v>0</v>
          </cell>
          <cell r="G173" t="str">
            <v>92814</v>
          </cell>
          <cell r="H173" t="str">
            <v>ASSENTAMENTO DE TUBO DE CONCRETO PARA REDES COLETORAS DE ÁGUAS PLUVIAIS, DIÂMETRO DE 900 MM, JUNTA RÍGIDA, INSTALADO EM LOCAL COM BAIXO NÍVEL DE INTERFERÊNCIAS (NÃO INCLUI FORNECIMENTO). AF_12/2015</v>
          </cell>
        </row>
        <row r="174">
          <cell r="A174" t="str">
            <v>ASSENTAMENTO DE TUBOS E PECAS</v>
          </cell>
          <cell r="B174" t="str">
            <v>ASTU</v>
          </cell>
          <cell r="C174" t="str">
            <v>FORNEC E/OU ASSENT DE TUBO DE CONCRETO COM JUNTA ARGAMASSADA</v>
          </cell>
          <cell r="D174" t="str">
            <v>0052</v>
          </cell>
          <cell r="E174">
            <v>0</v>
          </cell>
          <cell r="F174">
            <v>0</v>
          </cell>
          <cell r="G174" t="str">
            <v>92815</v>
          </cell>
          <cell r="H174" t="str">
            <v>ASSENTAMENTO DE TUBO DE CONCRETO PARA REDES COLETORAS DE ÁGUAS PLUVIAIS, DIÂMETRO DE 1000 MM, JUNTA RÍGIDA, INSTALADO EM LOCAL COM BAIXO NÍVEL DE INTERFERÊNCIAS (NÃO INCLUI FORNECIMENTO). AF_12/2015</v>
          </cell>
        </row>
        <row r="175">
          <cell r="A175" t="str">
            <v>ASSENTAMENTO DE TUBOS E PECAS</v>
          </cell>
          <cell r="B175" t="str">
            <v>ASTU</v>
          </cell>
          <cell r="C175" t="str">
            <v>FORNEC E/OU ASSENT DE TUBO DE CONCRETO COM JUNTA ARGAMASSADA</v>
          </cell>
          <cell r="D175" t="str">
            <v>0052</v>
          </cell>
          <cell r="E175">
            <v>0</v>
          </cell>
          <cell r="F175">
            <v>0</v>
          </cell>
          <cell r="G175" t="str">
            <v>92816</v>
          </cell>
          <cell r="H175" t="str">
            <v>TUBO DE CONCRETO PARA REDES COLETORAS DE ÁGUAS PLUVIAIS, DIÂMETRO DE 1200 MM, JUNTA RÍGIDA, INSTALADO EM LOCAL COM BAIXO NÍVEL DE INTERFERÊNCIAS - FORNECIMENTO E ASSENTAMENTO. AF_12/2015</v>
          </cell>
        </row>
        <row r="176">
          <cell r="A176" t="str">
            <v>ASSENTAMENTO DE TUBOS E PECAS</v>
          </cell>
          <cell r="B176" t="str">
            <v>ASTU</v>
          </cell>
          <cell r="C176" t="str">
            <v>FORNEC E/OU ASSENT DE TUBO DE CONCRETO COM JUNTA ARGAMASSADA</v>
          </cell>
          <cell r="D176" t="str">
            <v>0052</v>
          </cell>
          <cell r="E176">
            <v>0</v>
          </cell>
          <cell r="F176">
            <v>0</v>
          </cell>
          <cell r="G176" t="str">
            <v>92817</v>
          </cell>
          <cell r="H176" t="str">
            <v>ASSENTAMENTO DE TUBO DE CONCRETO PARA REDES COLETORAS DE ÁGUAS PLUVIAIS, DIÂMETRO DE 1200 MM, JUNTA RÍGIDA, INSTALADO EM LOCAL COM BAIXO NÍVEL DE INTERFERÊNCIAS (NÃO INCLUI FORNECIMENTO). AF_12/2015</v>
          </cell>
        </row>
        <row r="177">
          <cell r="A177" t="str">
            <v>ASSENTAMENTO DE TUBOS E PECAS</v>
          </cell>
          <cell r="B177" t="str">
            <v>ASTU</v>
          </cell>
          <cell r="C177" t="str">
            <v>FORNEC E/OU ASSENT DE TUBO DE CONCRETO COM JUNTA ARGAMASSADA</v>
          </cell>
          <cell r="D177" t="str">
            <v>0052</v>
          </cell>
          <cell r="E177">
            <v>0</v>
          </cell>
          <cell r="F177">
            <v>0</v>
          </cell>
          <cell r="G177" t="str">
            <v>92818</v>
          </cell>
          <cell r="H177" t="str">
            <v>TUBO DE CONCRETO PARA REDES COLETORAS DE ÁGUAS PLUVIAIS, DIÂMETRO DE 1500 MM, JUNTA RÍGIDA, INSTALADO EM LOCAL COM BAIXO NÍVEL DE INTERFERÊNCIAS - FORNECIMENTO E ASSENTAMENTO. AF_12/2015</v>
          </cell>
        </row>
        <row r="178">
          <cell r="A178" t="str">
            <v>ASSENTAMENTO DE TUBOS E PECAS</v>
          </cell>
          <cell r="B178" t="str">
            <v>ASTU</v>
          </cell>
          <cell r="C178" t="str">
            <v>FORNEC E/OU ASSENT DE TUBO DE CONCRETO COM JUNTA ARGAMASSADA</v>
          </cell>
          <cell r="D178" t="str">
            <v>0052</v>
          </cell>
          <cell r="E178">
            <v>0</v>
          </cell>
          <cell r="F178">
            <v>0</v>
          </cell>
          <cell r="G178" t="str">
            <v>92819</v>
          </cell>
          <cell r="H178" t="str">
            <v>ASSENTAMENTO DE TUBO DE CONCRETO PARA REDES COLETORAS DE ÁGUAS PLUVIAIS, DIÂMETRO DE 1500 MM, JUNTA RÍGIDA, INSTALADO EM LOCAL COM BAIXO NÍVEL DE INTERFERÊNCIAS (NÃO INCLUI FORNECIMENTO). AF_12/2015</v>
          </cell>
        </row>
        <row r="179">
          <cell r="A179" t="str">
            <v>ASSENTAMENTO DE TUBOS E PECAS</v>
          </cell>
          <cell r="B179" t="str">
            <v>ASTU</v>
          </cell>
          <cell r="C179" t="str">
            <v>FORNEC E/OU ASSENT DE TUBO DE CONCRETO COM JUNTA ARGAMASSADA</v>
          </cell>
          <cell r="D179" t="str">
            <v>0052</v>
          </cell>
          <cell r="E179">
            <v>0</v>
          </cell>
          <cell r="F179">
            <v>0</v>
          </cell>
          <cell r="G179" t="str">
            <v>92820</v>
          </cell>
          <cell r="H179" t="str">
            <v>ASSENTAMENTO DE TUBO DE CONCRETO PARA REDES COLETORAS DE ÁGUAS PLUVIAIS, DIÂMETRO DE 300 MM, JUNTA RÍGIDA, INSTALADO EM LOCAL COM ALTO NÍVEL DE INTERFERÊNCIAS (NÃO INCLUI FORNECIMENTO). AF_12/2015</v>
          </cell>
        </row>
        <row r="180">
          <cell r="A180" t="str">
            <v>ASSENTAMENTO DE TUBOS E PECAS</v>
          </cell>
          <cell r="B180" t="str">
            <v>ASTU</v>
          </cell>
          <cell r="C180" t="str">
            <v>FORNEC E/OU ASSENT DE TUBO DE CONCRETO COM JUNTA ARGAMASSADA</v>
          </cell>
          <cell r="D180" t="str">
            <v>0052</v>
          </cell>
          <cell r="E180">
            <v>0</v>
          </cell>
          <cell r="F180">
            <v>0</v>
          </cell>
          <cell r="G180" t="str">
            <v>92821</v>
          </cell>
          <cell r="H180" t="str">
            <v>ASSENTAMENTO DE TUBO DE CONCRETO PARA REDES COLETORAS DE ÁGUAS PLUVIAIS, DIÂMETRO DE 400 MM, JUNTA RÍGIDA, INSTALADO EM LOCAL COM ALTO NÍVEL DE INTERFERÊNCIAS (NÃO INCLUI FORNECIMENTO). AF_12/2015</v>
          </cell>
        </row>
        <row r="181">
          <cell r="A181" t="str">
            <v>ASSENTAMENTO DE TUBOS E PECAS</v>
          </cell>
          <cell r="B181" t="str">
            <v>ASTU</v>
          </cell>
          <cell r="C181" t="str">
            <v>FORNEC E/OU ASSENT DE TUBO DE CONCRETO COM JUNTA ARGAMASSADA</v>
          </cell>
          <cell r="D181" t="str">
            <v>0052</v>
          </cell>
          <cell r="E181">
            <v>0</v>
          </cell>
          <cell r="F181">
            <v>0</v>
          </cell>
          <cell r="G181" t="str">
            <v>92822</v>
          </cell>
          <cell r="H181" t="str">
            <v>ASSENTAMENTO DE TUBO DE CONCRETO PARA REDES COLETORAS DE ÁGUAS PLUVIAIS, DIÂMETRO DE 500 MM, JUNTA RÍGIDA, INSTALADO EM LOCAL COM ALTO NÍVEL DE INTERFERÊNCIAS (NÃO INCLUI FORNECIMENTO). AF_12/2015</v>
          </cell>
        </row>
        <row r="182">
          <cell r="A182" t="str">
            <v>ASSENTAMENTO DE TUBOS E PECAS</v>
          </cell>
          <cell r="B182" t="str">
            <v>ASTU</v>
          </cell>
          <cell r="C182" t="str">
            <v>FORNEC E/OU ASSENT DE TUBO DE CONCRETO COM JUNTA ARGAMASSADA</v>
          </cell>
          <cell r="D182" t="str">
            <v>0052</v>
          </cell>
          <cell r="E182">
            <v>0</v>
          </cell>
          <cell r="F182">
            <v>0</v>
          </cell>
          <cell r="G182" t="str">
            <v>92824</v>
          </cell>
          <cell r="H182" t="str">
            <v>ASSENTAMENTO DE TUBO DE CONCRETO PARA REDES COLETORAS DE ÁGUAS PLUVIAIS, DIÂMETRO DE 600 MM, JUNTA RÍGIDA, INSTALADO EM LOCAL COM ALTO NÍVEL DE INTERFERÊNCIAS (NÃO INCLUI FORNECIMENTO). AF_12/2015</v>
          </cell>
        </row>
        <row r="183">
          <cell r="A183" t="str">
            <v>ASSENTAMENTO DE TUBOS E PECAS</v>
          </cell>
          <cell r="B183" t="str">
            <v>ASTU</v>
          </cell>
          <cell r="C183" t="str">
            <v>FORNEC E/OU ASSENT DE TUBO DE CONCRETO COM JUNTA ARGAMASSADA</v>
          </cell>
          <cell r="D183" t="str">
            <v>0052</v>
          </cell>
          <cell r="E183">
            <v>0</v>
          </cell>
          <cell r="F183">
            <v>0</v>
          </cell>
          <cell r="G183" t="str">
            <v>92825</v>
          </cell>
          <cell r="H183" t="str">
            <v>ASSENTAMENTO DE TUBO DE CONCRETO PARA REDES COLETORAS DE ÁGUAS PLUVIAIS, DIÂMETRO DE 700 MM, JUNTA RÍGIDA, INSTALADO EM LOCAL COM ALTO NÍVEL DE INTERFERÊNCIAS (NÃO INCLUI FORNECIMENTO). AF_12/2015</v>
          </cell>
        </row>
        <row r="184">
          <cell r="A184" t="str">
            <v>ASSENTAMENTO DE TUBOS E PECAS</v>
          </cell>
          <cell r="B184" t="str">
            <v>ASTU</v>
          </cell>
          <cell r="C184" t="str">
            <v>FORNEC E/OU ASSENT DE TUBO DE CONCRETO COM JUNTA ARGAMASSADA</v>
          </cell>
          <cell r="D184" t="str">
            <v>0052</v>
          </cell>
          <cell r="E184">
            <v>0</v>
          </cell>
          <cell r="F184">
            <v>0</v>
          </cell>
          <cell r="G184" t="str">
            <v>92826</v>
          </cell>
          <cell r="H184" t="str">
            <v>ASSENTAMENTO DE TUBO DE CONCRETO PARA REDES COLETORAS DE ÁGUAS PLUVIAIS, DIÂMETRO DE 800 MM, JUNTA RÍGIDA, INSTALADO EM LOCAL COM ALTO NÍVEL DE INTERFERÊNCIAS (NÃO INCLUI FORNECIMENTO). AF_12/2015</v>
          </cell>
        </row>
        <row r="185">
          <cell r="A185" t="str">
            <v>ASSENTAMENTO DE TUBOS E PECAS</v>
          </cell>
          <cell r="B185" t="str">
            <v>ASTU</v>
          </cell>
          <cell r="C185" t="str">
            <v>FORNEC E/OU ASSENT DE TUBO DE CONCRETO COM JUNTA ARGAMASSADA</v>
          </cell>
          <cell r="D185" t="str">
            <v>0052</v>
          </cell>
          <cell r="E185">
            <v>0</v>
          </cell>
          <cell r="F185">
            <v>0</v>
          </cell>
          <cell r="G185" t="str">
            <v>92827</v>
          </cell>
          <cell r="H185" t="str">
            <v>ASSENTAMENTO DE TUBO DE CONCRETO PARA REDES COLETORAS DE ÁGUAS PLUVIAIS, DIÂMETRO DE 900 MM, JUNTA RÍGIDA, INSTALADO EM LOCAL COM ALTO NÍVEL DE INTERFERÊNCIAS (NÃO INCLUI FORNECIMENTO). AF_12/2015</v>
          </cell>
        </row>
        <row r="186">
          <cell r="A186" t="str">
            <v>ASSENTAMENTO DE TUBOS E PECAS</v>
          </cell>
          <cell r="B186" t="str">
            <v>ASTU</v>
          </cell>
          <cell r="C186" t="str">
            <v>FORNEC E/OU ASSENT DE TUBO DE CONCRETO COM JUNTA ARGAMASSADA</v>
          </cell>
          <cell r="D186" t="str">
            <v>0052</v>
          </cell>
          <cell r="E186">
            <v>0</v>
          </cell>
          <cell r="F186">
            <v>0</v>
          </cell>
          <cell r="G186" t="str">
            <v>92828</v>
          </cell>
          <cell r="H186" t="str">
            <v>ASSENTAMENTO DE TUBO DE CONCRETO PARA REDES COLETORAS DE ÁGUAS PLUVIAIS, DIÂMETRO DE 1000 MM, JUNTA RÍGIDA, INSTALADO EM LOCAL COM ALTO NÍVEL DE INTERFERÊNCIAS (NÃO INCLUI FORNECIMENTO). AF_12/2015</v>
          </cell>
        </row>
        <row r="187">
          <cell r="A187" t="str">
            <v>ASSENTAMENTO DE TUBOS E PECAS</v>
          </cell>
          <cell r="B187" t="str">
            <v>ASTU</v>
          </cell>
          <cell r="C187" t="str">
            <v>FORNEC E/OU ASSENT DE TUBO DE CONCRETO COM JUNTA ARGAMASSADA</v>
          </cell>
          <cell r="D187" t="str">
            <v>0052</v>
          </cell>
          <cell r="E187">
            <v>0</v>
          </cell>
          <cell r="F187">
            <v>0</v>
          </cell>
          <cell r="G187" t="str">
            <v>92829</v>
          </cell>
          <cell r="H187" t="str">
            <v>TUBO DE CONCRETO PARA REDES COLETORAS DE ÁGUAS PLUVIAIS, DIÂMETRO DE 1200 MM, JUNTA RÍGIDA, INSTALADO EM LOCAL COM ALTO NÍVEL DE INTERFERÊNCIAS - FORNECIMENTO E ASSENTAMENTO. AF_12/2015</v>
          </cell>
        </row>
        <row r="188">
          <cell r="A188" t="str">
            <v>ASSENTAMENTO DE TUBOS E PECAS</v>
          </cell>
          <cell r="B188" t="str">
            <v>ASTU</v>
          </cell>
          <cell r="C188" t="str">
            <v>FORNEC E/OU ASSENT DE TUBO DE CONCRETO COM JUNTA ARGAMASSADA</v>
          </cell>
          <cell r="D188" t="str">
            <v>0052</v>
          </cell>
          <cell r="E188">
            <v>0</v>
          </cell>
          <cell r="F188">
            <v>0</v>
          </cell>
          <cell r="G188" t="str">
            <v>92830</v>
          </cell>
          <cell r="H188" t="str">
            <v>ASSENTAMENTO DE TUBO DE CONCRETO PARA REDES COLETORAS DE ÁGUAS PLUVIAIS, DIÂMETRO DE 1200 MM, JUNTA RÍGIDA, INSTALADO EM LOCAL COM ALTO NÍVEL DE INTERFERÊNCIAS (NÃO INCLUI FORNECIMENTO). AF_12/2015</v>
          </cell>
        </row>
        <row r="189">
          <cell r="A189" t="str">
            <v>ASSENTAMENTO DE TUBOS E PECAS</v>
          </cell>
          <cell r="B189" t="str">
            <v>ASTU</v>
          </cell>
          <cell r="C189" t="str">
            <v>FORNEC E/OU ASSENT DE TUBO DE CONCRETO COM JUNTA ARGAMASSADA</v>
          </cell>
          <cell r="D189" t="str">
            <v>0052</v>
          </cell>
          <cell r="E189">
            <v>0</v>
          </cell>
          <cell r="F189">
            <v>0</v>
          </cell>
          <cell r="G189" t="str">
            <v>92831</v>
          </cell>
          <cell r="H189" t="str">
            <v>TUBO DE CONCRETO PARA REDES COLETORAS DE ÁGUAS PLUVIAIS, DIÂMETRO DE 1500 MM, JUNTA RÍGIDA, INSTALADO EM LOCAL COM ALTO NÍVEL DE INTERFERÊNCIAS - FORNECIMENTO E ASSENTAMENTO. AF_12/2015</v>
          </cell>
        </row>
        <row r="190">
          <cell r="A190" t="str">
            <v>ASSENTAMENTO DE TUBOS E PECAS</v>
          </cell>
          <cell r="B190" t="str">
            <v>ASTU</v>
          </cell>
          <cell r="C190" t="str">
            <v>FORNEC E/OU ASSENT DE TUBO DE CONCRETO COM JUNTA ARGAMASSADA</v>
          </cell>
          <cell r="D190" t="str">
            <v>0052</v>
          </cell>
          <cell r="E190">
            <v>0</v>
          </cell>
          <cell r="F190">
            <v>0</v>
          </cell>
          <cell r="G190" t="str">
            <v>92832</v>
          </cell>
          <cell r="H190" t="str">
            <v>ASSENTAMENTO DE TUBO DE CONCRETO PARA REDES COLETORAS DE ÁGUAS PLUVIAIS, DIÂMETRO DE 1500 MM, JUNTA RÍGIDA, INSTALADO EM LOCAL COM ALTO NÍVEL DE INTERFERÊNCIAS (NÃO INCLUI FORNECIMENTO). AF_12/2015</v>
          </cell>
        </row>
        <row r="191">
          <cell r="A191" t="str">
            <v>ASSENTAMENTO DE TUBOS E PECAS</v>
          </cell>
          <cell r="B191" t="str">
            <v>ASTU</v>
          </cell>
          <cell r="C191" t="str">
            <v>FORNEC E/OU ASSENT DE TUBO DE CONCRETO COM JUNTA ARGAMASSADA</v>
          </cell>
          <cell r="D191" t="str">
            <v>0052</v>
          </cell>
          <cell r="E191">
            <v>0</v>
          </cell>
          <cell r="F191">
            <v>0</v>
          </cell>
          <cell r="G191" t="str">
            <v>95565</v>
          </cell>
          <cell r="H191" t="str">
            <v>TUBO DE CONCRETO PARA REDES COLETORAS DE ÁGUAS PLUVIAIS, DIÂMETRO DE 300MM, JUNTA RÍGIDA, INSTALADO EM LOCAL COM BAIXO NÍVEL DE INTERFERÊNCIAS - FORNECIMENTO E ASSENTAMENTO. AF_12/2015</v>
          </cell>
        </row>
        <row r="192">
          <cell r="A192" t="str">
            <v>ASSENTAMENTO DE TUBOS E PECAS</v>
          </cell>
          <cell r="B192" t="str">
            <v>ASTU</v>
          </cell>
          <cell r="C192" t="str">
            <v>FORNEC E/OU ASSENT DE TUBO DE CONCRETO COM JUNTA ARGAMASSADA</v>
          </cell>
          <cell r="D192" t="str">
            <v>0052</v>
          </cell>
          <cell r="E192">
            <v>0</v>
          </cell>
          <cell r="F192">
            <v>0</v>
          </cell>
          <cell r="G192" t="str">
            <v>95566</v>
          </cell>
          <cell r="H192" t="str">
            <v>TUBO DE CONCRETO PARA REDES COLETORAS DE ÁGUAS PLUVIAIS, DIÂMETRO DE 300MM, JUNTA RÍGIDA, INSTALADO EM LOCAL COM ALTO NÍVEL DE INTERFERÊNCIAS - FORNECIMENTO E ASSENTAMENTO. AF_12/2015</v>
          </cell>
        </row>
        <row r="193">
          <cell r="A193" t="str">
            <v>ASSENTAMENTO DE TUBOS E PECAS</v>
          </cell>
          <cell r="B193" t="str">
            <v>ASTU</v>
          </cell>
          <cell r="C193" t="str">
            <v>FORNEC E/OU ASSENT DE TUBO DE CONCRETO COM JUNTA ARGAMASSADA</v>
          </cell>
          <cell r="D193" t="str">
            <v>0052</v>
          </cell>
          <cell r="E193">
            <v>0</v>
          </cell>
          <cell r="F193">
            <v>0</v>
          </cell>
          <cell r="G193" t="str">
            <v>95567</v>
          </cell>
          <cell r="H193" t="str">
            <v>TUBO DE CONCRETO (SIMPLES) PARA REDES COLETORAS DE ÁGUAS PLUVIAIS, DIÂMETRO DE 300 MM, JUNTA RÍGIDA, INSTALADO EM LOCAL COM BAIXO NÍVEL DE INTERFERÊNCIAS - FORNECIMENTO E ASSENTAMENTO. AF_12/2015</v>
          </cell>
        </row>
        <row r="194">
          <cell r="A194" t="str">
            <v>ASSENTAMENTO DE TUBOS E PECAS</v>
          </cell>
          <cell r="B194" t="str">
            <v>ASTU</v>
          </cell>
          <cell r="C194" t="str">
            <v>FORNEC E/OU ASSENT DE TUBO DE CONCRETO COM JUNTA ARGAMASSADA</v>
          </cell>
          <cell r="D194" t="str">
            <v>0052</v>
          </cell>
          <cell r="E194">
            <v>0</v>
          </cell>
          <cell r="F194">
            <v>0</v>
          </cell>
          <cell r="G194" t="str">
            <v>95568</v>
          </cell>
          <cell r="H194" t="str">
            <v>TUBO DE CONCRETO (SIMPLES) PARA REDES COLETORAS DE ÁGUAS PLUVIAIS, DIÂMETRO DE 400 MM, JUNTA RÍGIDA, INSTALADO EM LOCAL COM BAIXO NÍVEL DE INTERFERÊNCIAS - FORNECIMENTO E ASSENTAMENTO. AF_12/2015</v>
          </cell>
        </row>
        <row r="195">
          <cell r="A195" t="str">
            <v>ASSENTAMENTO DE TUBOS E PECAS</v>
          </cell>
          <cell r="B195" t="str">
            <v>ASTU</v>
          </cell>
          <cell r="C195" t="str">
            <v>FORNEC E/OU ASSENT DE TUBO DE CONCRETO COM JUNTA ARGAMASSADA</v>
          </cell>
          <cell r="D195" t="str">
            <v>0052</v>
          </cell>
          <cell r="E195">
            <v>0</v>
          </cell>
          <cell r="F195">
            <v>0</v>
          </cell>
          <cell r="G195" t="str">
            <v>95569</v>
          </cell>
          <cell r="H195" t="str">
            <v>TUBO DE CONCRETO (SIMPLES) PARA REDES COLETORAS DE ÁGUAS PLUVIAIS, DIÂMETRO DE 500 MM, JUNTA RÍGIDA, INSTALADO EM LOCAL COM BAIXO NÍVEL DE INTERFERÊNCIAS - FORNECIMENTO E ASSENTAMENTO. AF_12/2015</v>
          </cell>
        </row>
        <row r="196">
          <cell r="A196" t="str">
            <v>ASSENTAMENTO DE TUBOS E PECAS</v>
          </cell>
          <cell r="B196" t="str">
            <v>ASTU</v>
          </cell>
          <cell r="C196" t="str">
            <v>FORNEC E/OU ASSENT DE TUBO DE CONCRETO COM JUNTA ARGAMASSADA</v>
          </cell>
          <cell r="D196" t="str">
            <v>0052</v>
          </cell>
          <cell r="E196">
            <v>0</v>
          </cell>
          <cell r="F196">
            <v>0</v>
          </cell>
          <cell r="G196" t="str">
            <v>95570</v>
          </cell>
          <cell r="H196" t="str">
            <v>TUBO DE CONCRETO (SIMPLES) PARA REDES COLETORAS DE ÁGUAS PLUVIAIS, DIÂMETRO DE 300 MM, JUNTA RÍGIDA, INSTALADO EM LOCAL COM ALTO NÍVEL DE INTERFERÊNCIAS - FORNECIMENTO E ASSENTAMENTO. AF_12/2015</v>
          </cell>
        </row>
        <row r="197">
          <cell r="A197" t="str">
            <v>ASSENTAMENTO DE TUBOS E PECAS</v>
          </cell>
          <cell r="B197" t="str">
            <v>ASTU</v>
          </cell>
          <cell r="C197" t="str">
            <v>FORNEC E/OU ASSENT DE TUBO DE CONCRETO COM JUNTA ARGAMASSADA</v>
          </cell>
          <cell r="D197" t="str">
            <v>0052</v>
          </cell>
          <cell r="E197">
            <v>0</v>
          </cell>
          <cell r="F197">
            <v>0</v>
          </cell>
          <cell r="G197" t="str">
            <v>95571</v>
          </cell>
          <cell r="H197" t="str">
            <v>TUBO DE CONCRETO (SIMPLES) PARA REDES COLETORAS DE ÁGUAS PLUVIAIS, DIÂMETRO DE 400 MM, JUNTA RÍGIDA, INSTALADO EM LOCAL COM ALTO NÍVEL DE INTERFERÊNCIAS - FORNECIMENTO E ASSENTAMENTO. AF_12/2015</v>
          </cell>
        </row>
        <row r="198">
          <cell r="A198" t="str">
            <v>ASSENTAMENTO DE TUBOS E PECAS</v>
          </cell>
          <cell r="B198" t="str">
            <v>ASTU</v>
          </cell>
          <cell r="C198" t="str">
            <v>FORNEC E/OU ASSENT DE TUBO DE CONCRETO COM JUNTA ARGAMASSADA</v>
          </cell>
          <cell r="D198" t="str">
            <v>0052</v>
          </cell>
          <cell r="E198">
            <v>0</v>
          </cell>
          <cell r="F198">
            <v>0</v>
          </cell>
          <cell r="G198" t="str">
            <v>95572</v>
          </cell>
          <cell r="H198" t="str">
            <v>TUBO DE CONCRETO (SIMPLES) PARA REDES COLETORAS DE ÁGUAS PLUVIAIS, DIÂMETRO DE 500 MM, JUNTA RÍGIDA, INSTALADO EM LOCAL COM ALTO NÍVEL DE INTERFERÊNCIAS - FORNECIMENTO E ASSENTAMENTO. AF_12/2015</v>
          </cell>
        </row>
        <row r="199">
          <cell r="A199" t="str">
            <v>ASSENTAMENTO DE TUBOS E PECAS</v>
          </cell>
          <cell r="B199" t="str">
            <v>ASTU</v>
          </cell>
          <cell r="C199" t="str">
            <v>FORNEC E/OU ASSENT DE TUBO PVC DEFOFO COM JUNTA ELASTICA</v>
          </cell>
          <cell r="D199" t="str">
            <v>0230</v>
          </cell>
          <cell r="E199">
            <v>0</v>
          </cell>
          <cell r="F199">
            <v>0</v>
          </cell>
          <cell r="G199" t="str">
            <v>97127</v>
          </cell>
          <cell r="H199" t="str">
            <v>ASSENTAMENTO DE TUBO DE PVC DEFOFO OU PRFV OU RPVC PARA REDE DE ÁGUA, DN 150 MM, JUNTA ELÁSTICA INTEGRADA, INSTALADO EM LOCAL COM NÍVEL ALTO DE INTERFERÊNCIAS (NÃO INCLUI FORNECIMENTO). AF_11/2017</v>
          </cell>
        </row>
        <row r="200">
          <cell r="A200" t="str">
            <v>ASSENTAMENTO DE TUBOS E PECAS</v>
          </cell>
          <cell r="B200" t="str">
            <v>ASTU</v>
          </cell>
          <cell r="C200" t="str">
            <v>FORNEC E/OU ASSENT DE TUBO PVC DEFOFO COM JUNTA ELASTICA</v>
          </cell>
          <cell r="D200" t="str">
            <v>0230</v>
          </cell>
          <cell r="E200">
            <v>0</v>
          </cell>
          <cell r="F200">
            <v>0</v>
          </cell>
          <cell r="G200" t="str">
            <v>97128</v>
          </cell>
          <cell r="H200" t="str">
            <v>ASSENTAMENTO DE TUBO DE PVC DEFOFO OU PRFV OU RPVC PARA REDE DE ÁGUA, DN 200 MM, JUNTA ELÁSTICA INTEGRADA, INSTALADO EM LOCAL COM NÍVEL ALTO DE INTERFERÊNCIAS (NÃO INCLUI FORNECIMENTO). AF_11/2017</v>
          </cell>
        </row>
        <row r="201">
          <cell r="A201" t="str">
            <v>ASSENTAMENTO DE TUBOS E PECAS</v>
          </cell>
          <cell r="B201" t="str">
            <v>ASTU</v>
          </cell>
          <cell r="C201" t="str">
            <v>FORNEC E/OU ASSENT DE TUBO PVC DEFOFO COM JUNTA ELASTICA</v>
          </cell>
          <cell r="D201" t="str">
            <v>0230</v>
          </cell>
          <cell r="E201">
            <v>0</v>
          </cell>
          <cell r="F201">
            <v>0</v>
          </cell>
          <cell r="G201" t="str">
            <v>97129</v>
          </cell>
          <cell r="H201" t="str">
            <v>ASSENTAMENTO DE TUBO DE PVC DEFOFO OU PRFV OU RPVC PARA REDE DE ÁGUA, DN 250 MM, JUNTA ELÁSTICA INTEGRADA, INSTALADO EM LOCAL COM NÍVEL ALTO DE INTERFERÊNCIAS (NÃO INCLUI FORNECIMENTO). AF_11/2017</v>
          </cell>
        </row>
        <row r="202">
          <cell r="A202" t="str">
            <v>ASSENTAMENTO DE TUBOS E PECAS</v>
          </cell>
          <cell r="B202" t="str">
            <v>ASTU</v>
          </cell>
          <cell r="C202" t="str">
            <v>FORNEC E/OU ASSENT DE TUBO PVC DEFOFO COM JUNTA ELASTICA</v>
          </cell>
          <cell r="D202" t="str">
            <v>0230</v>
          </cell>
          <cell r="E202">
            <v>0</v>
          </cell>
          <cell r="F202">
            <v>0</v>
          </cell>
          <cell r="G202" t="str">
            <v>97130</v>
          </cell>
          <cell r="H202" t="str">
            <v>ASSENTAMENTO DE TUBO DE PVC DEFOFO OU PRFV OU RPVC PARA REDE DE ÁGUA, DN 300 MM, JUNTA ELÁSTICA INTEGRADA, INSTALADO EM LOCAL COM NÍVEL ALTO DE INTERFERÊNCIAS (NÃO INCLUI FORNECIMENTO). AF_11/2017</v>
          </cell>
        </row>
        <row r="203">
          <cell r="A203" t="str">
            <v>ASSENTAMENTO DE TUBOS E PECAS</v>
          </cell>
          <cell r="B203" t="str">
            <v>ASTU</v>
          </cell>
          <cell r="C203" t="str">
            <v>FORNEC E/OU ASSENT DE TUBO PVC DEFOFO COM JUNTA ELASTICA</v>
          </cell>
          <cell r="D203" t="str">
            <v>0230</v>
          </cell>
          <cell r="E203">
            <v>0</v>
          </cell>
          <cell r="F203">
            <v>0</v>
          </cell>
          <cell r="G203" t="str">
            <v>97131</v>
          </cell>
          <cell r="H203" t="str">
            <v>ASSENTAMENTO DE TUBO DE PVC DEFOFO OU PRFV OU RPVC PARA REDE DE ÁGUA, DN 350 MM, JUNTA ELÁSTICA INTEGRADA, INSTALADO EM LOCAL COM NÍVEL ALTO DE INTERFERÊNCIAS (NÃO INCLUI FORNECIMENTO). AF_11/2017</v>
          </cell>
        </row>
        <row r="204">
          <cell r="A204" t="str">
            <v>ASSENTAMENTO DE TUBOS E PECAS</v>
          </cell>
          <cell r="B204" t="str">
            <v>ASTU</v>
          </cell>
          <cell r="C204" t="str">
            <v>FORNEC E/OU ASSENT DE TUBO PVC DEFOFO COM JUNTA ELASTICA</v>
          </cell>
          <cell r="D204" t="str">
            <v>0230</v>
          </cell>
          <cell r="E204">
            <v>0</v>
          </cell>
          <cell r="F204">
            <v>0</v>
          </cell>
          <cell r="G204" t="str">
            <v>97132</v>
          </cell>
          <cell r="H204" t="str">
            <v>ASSENTAMENTO DE TUBO DE PVC DEFOFO OU PRFV OU RPVC PARA REDE DE ÁGUA, DN 400 MM, JUNTA ELÁSTICA INTEGRADA, INSTALADO EM LOCAL COM NÍVEL ALTO DE INTERFERÊNCIAS (NÃO INCLUI FORNECIMENTO). AF_11/2017</v>
          </cell>
        </row>
        <row r="205">
          <cell r="A205" t="str">
            <v>ASSENTAMENTO DE TUBOS E PECAS</v>
          </cell>
          <cell r="B205" t="str">
            <v>ASTU</v>
          </cell>
          <cell r="C205" t="str">
            <v>FORNEC E/OU ASSENT DE TUBO PVC DEFOFO COM JUNTA ELASTICA</v>
          </cell>
          <cell r="D205" t="str">
            <v>0230</v>
          </cell>
          <cell r="E205">
            <v>0</v>
          </cell>
          <cell r="F205">
            <v>0</v>
          </cell>
          <cell r="G205" t="str">
            <v>97133</v>
          </cell>
          <cell r="H205" t="str">
            <v>ASSENTAMENTO DE TUBO DE PVC DEFOFO OU PRFV OU RPVC PARA REDE DE ÁGUA, DN 500 MM, JUNTA ELÁSTICA INTEGRADA, INSTALADO EM LOCAL COM NÍVEL ALTO DE INTERFERÊNCIAS (NÃO INCLUI FORNECIMENTO). AF_11/2017</v>
          </cell>
        </row>
        <row r="206">
          <cell r="A206" t="str">
            <v>ASSENTAMENTO DE TUBOS E PECAS</v>
          </cell>
          <cell r="B206" t="str">
            <v>ASTU</v>
          </cell>
          <cell r="C206" t="str">
            <v>FORNEC E/OU ASSENT DE TUBO PVC DEFOFO COM JUNTA ELASTICA</v>
          </cell>
          <cell r="D206" t="str">
            <v>0230</v>
          </cell>
          <cell r="E206">
            <v>0</v>
          </cell>
          <cell r="F206">
            <v>0</v>
          </cell>
          <cell r="G206" t="str">
            <v>97134</v>
          </cell>
          <cell r="H206" t="str">
            <v>ASSENTAMENTO DE TUBO DE PVC DEFOFO OU PRFV OU RPVC PARA REDE DE ÁGUA, DN 150 MM, JUNTA ELÁSTICA INTEGRADA, INSTALADO EM LOCAL COM NÍVEL BAIXO DE INTERFERÊNCIAS (NÃO INCLUI FORNECIMENTO). AF_11/2017</v>
          </cell>
        </row>
        <row r="207">
          <cell r="A207" t="str">
            <v>ASSENTAMENTO DE TUBOS E PECAS</v>
          </cell>
          <cell r="B207" t="str">
            <v>ASTU</v>
          </cell>
          <cell r="C207" t="str">
            <v>FORNEC E/OU ASSENT DE TUBO PVC DEFOFO COM JUNTA ELASTICA</v>
          </cell>
          <cell r="D207" t="str">
            <v>0230</v>
          </cell>
          <cell r="E207">
            <v>0</v>
          </cell>
          <cell r="F207">
            <v>0</v>
          </cell>
          <cell r="G207" t="str">
            <v>97135</v>
          </cell>
          <cell r="H207" t="str">
            <v>ASSENTAMENTO DE TUBO DE PVC DEFOFO OU PRFV OU RPVC PARA REDE DE ÁGUA, DN 200 MM, JUNTA ELÁSTICA INTEGRADA, INSTALADO EM LOCAL COM NÍVEL BAIXO DE INTERFERÊNCIAS (NÃO INCLUI FORNECIMENTO). AF_11/2017</v>
          </cell>
        </row>
        <row r="208">
          <cell r="A208" t="str">
            <v>ASSENTAMENTO DE TUBOS E PECAS</v>
          </cell>
          <cell r="B208" t="str">
            <v>ASTU</v>
          </cell>
          <cell r="C208" t="str">
            <v>FORNEC E/OU ASSENT DE TUBO PVC DEFOFO COM JUNTA ELASTICA</v>
          </cell>
          <cell r="D208" t="str">
            <v>0230</v>
          </cell>
          <cell r="E208">
            <v>0</v>
          </cell>
          <cell r="F208">
            <v>0</v>
          </cell>
          <cell r="G208" t="str">
            <v>97136</v>
          </cell>
          <cell r="H208" t="str">
            <v>ASSENTAMENTO DE TUBO DE PVC DEFOFO OU PRFV OU RPVC PARA REDE DE ÁGUA, DN 250 MM, JUNTA ELÁSTICA INTEGRADA, INSTALADO EM LOCAL COM NÍVEL BAIXO DE INTERFERÊNCIAS (NÃO INCLUI FORNECIMENTO). AF_11/2017</v>
          </cell>
        </row>
        <row r="209">
          <cell r="A209" t="str">
            <v>ASSENTAMENTO DE TUBOS E PECAS</v>
          </cell>
          <cell r="B209" t="str">
            <v>ASTU</v>
          </cell>
          <cell r="C209" t="str">
            <v>FORNEC E/OU ASSENT DE TUBO PVC DEFOFO COM JUNTA ELASTICA</v>
          </cell>
          <cell r="D209" t="str">
            <v>0230</v>
          </cell>
          <cell r="E209">
            <v>0</v>
          </cell>
          <cell r="F209">
            <v>0</v>
          </cell>
          <cell r="G209" t="str">
            <v>97137</v>
          </cell>
          <cell r="H209" t="str">
            <v>ASSENTAMENTO DE TUBO DE PVC DEFOFO OU PRFV OU RPVC PARA REDE DE ÁGUA, DN 300 MM, JUNTA ELÁSTICA INTEGRADA, INSTALADO EM LOCAL COM NÍVEL BAIXO DE INTERFERÊNCIAS (NÃO INCLUI FORNECIMENTO). AF_11/2017</v>
          </cell>
        </row>
        <row r="210">
          <cell r="A210" t="str">
            <v>ASSENTAMENTO DE TUBOS E PECAS</v>
          </cell>
          <cell r="B210" t="str">
            <v>ASTU</v>
          </cell>
          <cell r="C210" t="str">
            <v>FORNEC E/OU ASSENT DE TUBO PVC DEFOFO COM JUNTA ELASTICA</v>
          </cell>
          <cell r="D210" t="str">
            <v>0230</v>
          </cell>
          <cell r="E210">
            <v>0</v>
          </cell>
          <cell r="F210">
            <v>0</v>
          </cell>
          <cell r="G210" t="str">
            <v>97138</v>
          </cell>
          <cell r="H210" t="str">
            <v>ASSENTAMENTO DE TUBO DE PVC DEFOFO OU PRFV OU RPVC PARA REDE DE ÁGUA, DN 350 MM, JUNTA ELÁSTICA INTEGRADA, INSTALADO EM LOCAL COM NÍVEL BAIXO DE INTERFERÊNCIAS (NÃO INCLUI FORNECIMENTO). AF_11/2017</v>
          </cell>
        </row>
        <row r="211">
          <cell r="A211" t="str">
            <v>ASSENTAMENTO DE TUBOS E PECAS</v>
          </cell>
          <cell r="B211" t="str">
            <v>ASTU</v>
          </cell>
          <cell r="C211" t="str">
            <v>FORNEC E/OU ASSENT DE TUBO PVC DEFOFO COM JUNTA ELASTICA</v>
          </cell>
          <cell r="D211" t="str">
            <v>0230</v>
          </cell>
          <cell r="E211">
            <v>0</v>
          </cell>
          <cell r="F211">
            <v>0</v>
          </cell>
          <cell r="G211" t="str">
            <v>97139</v>
          </cell>
          <cell r="H211" t="str">
            <v>ASSENTAMENTO DE TUBO DE PVC DEFOFO OU PRFV OU RPVC PARA REDE DE ÁGUA, DN 400 MM, JUNTA ELÁSTICA INTEGRADA, INSTALADO EM LOCAL COM NÍVEL BAIXO DE INTERFERÊNCIAS (NÃO INCLUI FORNECIMENTO). AF_11/2017</v>
          </cell>
        </row>
        <row r="212">
          <cell r="A212" t="str">
            <v>ASSENTAMENTO DE TUBOS E PECAS</v>
          </cell>
          <cell r="B212" t="str">
            <v>ASTU</v>
          </cell>
          <cell r="C212" t="str">
            <v>FORNEC E/OU ASSENT DE TUBO PVC DEFOFO COM JUNTA ELASTICA</v>
          </cell>
          <cell r="D212" t="str">
            <v>0230</v>
          </cell>
          <cell r="E212">
            <v>0</v>
          </cell>
          <cell r="F212">
            <v>0</v>
          </cell>
          <cell r="G212" t="str">
            <v>97140</v>
          </cell>
          <cell r="H212" t="str">
            <v>ASSENTAMENTO DE TUBO DE PVC DEFOFO OU PRFV OU RPVC PARA REDE DE ÁGUA, DN 500 MM, JUNTA ELÁSTICA INTEGRADA, INSTALADO EM LOCAL COM NÍVEL BAIXO DE INTERFERÊNCIAS (NÃO INCLUI FORNECIMENTO). AF_11/2017</v>
          </cell>
        </row>
        <row r="213">
          <cell r="A213" t="str">
            <v>CANTEIRO DE OBRAS</v>
          </cell>
          <cell r="B213" t="str">
            <v>CANT</v>
          </cell>
          <cell r="C213" t="str">
            <v>CONSTRUCAO DO CANTEIRO</v>
          </cell>
          <cell r="D213" t="str">
            <v>0001</v>
          </cell>
          <cell r="E213">
            <v>0</v>
          </cell>
          <cell r="F213">
            <v>0</v>
          </cell>
          <cell r="G213" t="str">
            <v>93206</v>
          </cell>
          <cell r="H213" t="str">
            <v>EXECUÇÃO DE ESCRITÓRIO EM CANTEIRO DE OBRA EM ALVENARIA, NÃO INCLUSO MOBILIÁRIO E EQUIPAMENTOS. AF_02/2016</v>
          </cell>
        </row>
        <row r="214">
          <cell r="A214" t="str">
            <v>CANTEIRO DE OBRAS</v>
          </cell>
          <cell r="B214" t="str">
            <v>CANT</v>
          </cell>
          <cell r="C214" t="str">
            <v>CONSTRUCAO DO CANTEIRO</v>
          </cell>
          <cell r="D214" t="str">
            <v>0001</v>
          </cell>
          <cell r="E214">
            <v>0</v>
          </cell>
          <cell r="F214">
            <v>0</v>
          </cell>
          <cell r="G214" t="str">
            <v>93207</v>
          </cell>
          <cell r="H214" t="str">
            <v>EXECUÇÃO DE ESCRITÓRIO EM CANTEIRO DE OBRA EM CHAPA DE MADEIRA COMPENSADA, NÃO INCLUSO MOBILIÁRIO E EQUIPAMENTOS. AF_02/2016</v>
          </cell>
        </row>
        <row r="215">
          <cell r="A215" t="str">
            <v>CANTEIRO DE OBRAS</v>
          </cell>
          <cell r="B215" t="str">
            <v>CANT</v>
          </cell>
          <cell r="C215" t="str">
            <v>CONSTRUCAO DO CANTEIRO</v>
          </cell>
          <cell r="D215" t="str">
            <v>0001</v>
          </cell>
          <cell r="E215">
            <v>0</v>
          </cell>
          <cell r="F215">
            <v>0</v>
          </cell>
          <cell r="G215" t="str">
            <v>93208</v>
          </cell>
          <cell r="H215" t="str">
            <v>EXECUÇÃO DE ALMOXARIFADO EM CANTEIRO DE OBRA EM CHAPA DE MADEIRA COMPENSADA, INCLUSO PRATELEIRAS. AF_02/2016</v>
          </cell>
        </row>
        <row r="216">
          <cell r="A216" t="str">
            <v>CANTEIRO DE OBRAS</v>
          </cell>
          <cell r="B216" t="str">
            <v>CANT</v>
          </cell>
          <cell r="C216" t="str">
            <v>CONSTRUCAO DO CANTEIRO</v>
          </cell>
          <cell r="D216" t="str">
            <v>0001</v>
          </cell>
          <cell r="E216">
            <v>0</v>
          </cell>
          <cell r="F216">
            <v>0</v>
          </cell>
          <cell r="G216" t="str">
            <v>93209</v>
          </cell>
          <cell r="H216" t="str">
            <v>EXECUÇÃO DE ALMOXARIFADO EM CANTEIRO DE OBRA EM ALVENARIA, INCLUSO PRATELEIRAS. AF_02/2016</v>
          </cell>
        </row>
        <row r="217">
          <cell r="A217" t="str">
            <v>CANTEIRO DE OBRAS</v>
          </cell>
          <cell r="B217" t="str">
            <v>CANT</v>
          </cell>
          <cell r="C217" t="str">
            <v>CONSTRUCAO DO CANTEIRO</v>
          </cell>
          <cell r="D217" t="str">
            <v>0001</v>
          </cell>
          <cell r="E217">
            <v>0</v>
          </cell>
          <cell r="F217">
            <v>0</v>
          </cell>
          <cell r="G217" t="str">
            <v>93210</v>
          </cell>
          <cell r="H217" t="str">
            <v>EXECUÇÃO DE REFEITÓRIO EM CANTEIRO DE OBRA EM CHAPA DE MADEIRA COMPENSADA, NÃO INCLUSO MOBILIÁRIO E EQUIPAMENTOS. AF_02/2016</v>
          </cell>
        </row>
        <row r="218">
          <cell r="A218" t="str">
            <v>CANTEIRO DE OBRAS</v>
          </cell>
          <cell r="B218" t="str">
            <v>CANT</v>
          </cell>
          <cell r="C218" t="str">
            <v>CONSTRUCAO DO CANTEIRO</v>
          </cell>
          <cell r="D218" t="str">
            <v>0001</v>
          </cell>
          <cell r="E218">
            <v>0</v>
          </cell>
          <cell r="F218">
            <v>0</v>
          </cell>
          <cell r="G218" t="str">
            <v>93211</v>
          </cell>
          <cell r="H218" t="str">
            <v>EXECUÇÃO DE REFEITÓRIO EM CANTEIRO DE OBRA EM ALVENARIA, NÃO INCLUSO MOBILIÁRIO E EQUIPAMENTOS. AF_02/2016</v>
          </cell>
        </row>
        <row r="219">
          <cell r="A219" t="str">
            <v>CANTEIRO DE OBRAS</v>
          </cell>
          <cell r="B219" t="str">
            <v>CANT</v>
          </cell>
          <cell r="C219" t="str">
            <v>CONSTRUCAO DO CANTEIRO</v>
          </cell>
          <cell r="D219" t="str">
            <v>0001</v>
          </cell>
          <cell r="E219">
            <v>0</v>
          </cell>
          <cell r="F219">
            <v>0</v>
          </cell>
          <cell r="G219" t="str">
            <v>93212</v>
          </cell>
          <cell r="H219" t="str">
            <v>EXECUÇÃO DE SANITÁRIO E VESTIÁRIO EM CANTEIRO DE OBRA EM CHAPA DE MADEIRA COMPENSADA, NÃO INCLUSO MOBILIÁRIO. AF_02/2016</v>
          </cell>
        </row>
        <row r="220">
          <cell r="A220" t="str">
            <v>CANTEIRO DE OBRAS</v>
          </cell>
          <cell r="B220" t="str">
            <v>CANT</v>
          </cell>
          <cell r="C220" t="str">
            <v>CONSTRUCAO DO CANTEIRO</v>
          </cell>
          <cell r="D220" t="str">
            <v>0001</v>
          </cell>
          <cell r="E220">
            <v>0</v>
          </cell>
          <cell r="F220">
            <v>0</v>
          </cell>
          <cell r="G220" t="str">
            <v>93213</v>
          </cell>
          <cell r="H220" t="str">
            <v>EXECUÇÃO DE SANITÁRIO E VESTIÁRIO EM CANTEIRO DE OBRA EM ALVENARIA, NÃO INCLUSO MOBILIÁRIO. AF_02/2016</v>
          </cell>
        </row>
        <row r="221">
          <cell r="A221" t="str">
            <v>CANTEIRO DE OBRAS</v>
          </cell>
          <cell r="B221" t="str">
            <v>CANT</v>
          </cell>
          <cell r="C221" t="str">
            <v>CONSTRUCAO DO CANTEIRO</v>
          </cell>
          <cell r="D221" t="str">
            <v>0001</v>
          </cell>
          <cell r="E221">
            <v>0</v>
          </cell>
          <cell r="F221">
            <v>0</v>
          </cell>
          <cell r="G221" t="str">
            <v>93214</v>
          </cell>
          <cell r="H221" t="str">
            <v>EXECUÇÃO DE RESERVATÓRIO ELEVADO DE ÁGUA (1000 LITROS) EM CANTEIRO DE OBRA, APOIADO EM ESTRUTURA DE MADEIRA. AF_02/2016</v>
          </cell>
        </row>
        <row r="222">
          <cell r="A222" t="str">
            <v>CANTEIRO DE OBRAS</v>
          </cell>
          <cell r="B222" t="str">
            <v>CANT</v>
          </cell>
          <cell r="C222" t="str">
            <v>CONSTRUCAO DO CANTEIRO</v>
          </cell>
          <cell r="D222" t="str">
            <v>0001</v>
          </cell>
          <cell r="E222">
            <v>0</v>
          </cell>
          <cell r="F222">
            <v>0</v>
          </cell>
          <cell r="G222" t="str">
            <v>93243</v>
          </cell>
          <cell r="H222" t="str">
            <v>EXECUÇÃO DE RESERVATÓRIO ELEVADO DE ÁGUA (2000 LITROS) EM CANTEIRO DE OBRA, APOIADO EM ESTRUTURA DE MADEIRA. AF_02/2016</v>
          </cell>
        </row>
        <row r="223">
          <cell r="A223" t="str">
            <v>CANTEIRO DE OBRAS</v>
          </cell>
          <cell r="B223" t="str">
            <v>CANT</v>
          </cell>
          <cell r="C223" t="str">
            <v>CONSTRUCAO DO CANTEIRO</v>
          </cell>
          <cell r="D223" t="str">
            <v>0001</v>
          </cell>
          <cell r="E223">
            <v>0</v>
          </cell>
          <cell r="F223">
            <v>0</v>
          </cell>
          <cell r="G223" t="str">
            <v>93582</v>
          </cell>
          <cell r="H223" t="str">
            <v>EXECUÇÃO DE CENTRAL DE ARMADURA EM CANTEIRO DE OBRA, NÃO INCLUSO MOBILIÁRIO E EQUIPAMENTOS. AF_04/2016</v>
          </cell>
        </row>
        <row r="224">
          <cell r="A224" t="str">
            <v>CANTEIRO DE OBRAS</v>
          </cell>
          <cell r="B224" t="str">
            <v>CANT</v>
          </cell>
          <cell r="C224" t="str">
            <v>CONSTRUCAO DO CANTEIRO</v>
          </cell>
          <cell r="D224" t="str">
            <v>0001</v>
          </cell>
          <cell r="E224">
            <v>0</v>
          </cell>
          <cell r="F224">
            <v>0</v>
          </cell>
          <cell r="G224" t="str">
            <v>93583</v>
          </cell>
          <cell r="H224" t="str">
            <v>EXECUÇÃO DE CENTRAL DE FÔRMAS, PRODUÇÃO DE ARGAMASSA OU CONCRETO EM CANTEIRO DE OBRA, NÃO INCLUSO MOBILIÁRIO E EQUIPAMENTOS. AF_04/2016</v>
          </cell>
        </row>
        <row r="225">
          <cell r="A225" t="str">
            <v>CANTEIRO DE OBRAS</v>
          </cell>
          <cell r="B225" t="str">
            <v>CANT</v>
          </cell>
          <cell r="C225" t="str">
            <v>CONSTRUCAO DO CANTEIRO</v>
          </cell>
          <cell r="D225" t="str">
            <v>0001</v>
          </cell>
          <cell r="E225">
            <v>0</v>
          </cell>
          <cell r="F225">
            <v>0</v>
          </cell>
          <cell r="G225" t="str">
            <v>93584</v>
          </cell>
          <cell r="H225" t="str">
            <v>EXECUÇÃO DE DEPÓSITO EM CANTEIRO DE OBRA EM CHAPA DE MADEIRA COMPENSADA, NÃO INCLUSO MOBILIÁRIO. AF_04/2016</v>
          </cell>
        </row>
        <row r="226">
          <cell r="A226" t="str">
            <v>CANTEIRO DE OBRAS</v>
          </cell>
          <cell r="B226" t="str">
            <v>CANT</v>
          </cell>
          <cell r="C226" t="str">
            <v>CONSTRUCAO DO CANTEIRO</v>
          </cell>
          <cell r="D226" t="str">
            <v>0001</v>
          </cell>
          <cell r="E226">
            <v>0</v>
          </cell>
          <cell r="F226">
            <v>0</v>
          </cell>
          <cell r="G226" t="str">
            <v>93585</v>
          </cell>
          <cell r="H226" t="str">
            <v>EXECUÇÃO DE GUARITA EM CANTEIRO DE OBRA EM CHAPA DE MADEIRA COMPENSADA, NÃO INCLUSO MOBILIÁRIO. AF_04/2016</v>
          </cell>
        </row>
        <row r="227">
          <cell r="A227" t="str">
            <v>CANTEIRO DE OBRAS</v>
          </cell>
          <cell r="B227" t="str">
            <v>CANT</v>
          </cell>
          <cell r="C227" t="str">
            <v>CONSTRUCAO DO CANTEIRO</v>
          </cell>
          <cell r="D227" t="str">
            <v>0001</v>
          </cell>
          <cell r="E227">
            <v>0</v>
          </cell>
          <cell r="F227">
            <v>0</v>
          </cell>
          <cell r="G227" t="str">
            <v>98441</v>
          </cell>
          <cell r="H227" t="str">
            <v>PAREDE DE MADEIRA COMPENSADA PARA CONSTRUÇÃO TEMPORÁRIA EM CHAPA SIMPLES, EXTERNA, COM ÁREA LÍQUIDA MAIOR OU IGUAL A 6 M², SEM VÃO. AF_05/2018</v>
          </cell>
        </row>
        <row r="228">
          <cell r="A228" t="str">
            <v>CANTEIRO DE OBRAS</v>
          </cell>
          <cell r="B228" t="str">
            <v>CANT</v>
          </cell>
          <cell r="C228" t="str">
            <v>CONSTRUCAO DO CANTEIRO</v>
          </cell>
          <cell r="D228" t="str">
            <v>0001</v>
          </cell>
          <cell r="E228">
            <v>0</v>
          </cell>
          <cell r="F228">
            <v>0</v>
          </cell>
          <cell r="G228" t="str">
            <v>98442</v>
          </cell>
          <cell r="H228" t="str">
            <v>PAREDE DE MADEIRA COMPENSADA PARA CONSTRUÇÃO TEMPORÁRIA EM CHAPA SIMPLES, EXTERNA, COM ÁREA LÍQUIDA MENOR QUE 6 M², SEM VÃO. AF_05/2018</v>
          </cell>
        </row>
        <row r="229">
          <cell r="A229" t="str">
            <v>CANTEIRO DE OBRAS</v>
          </cell>
          <cell r="B229" t="str">
            <v>CANT</v>
          </cell>
          <cell r="C229" t="str">
            <v>CONSTRUCAO DO CANTEIRO</v>
          </cell>
          <cell r="D229" t="str">
            <v>0001</v>
          </cell>
          <cell r="E229">
            <v>0</v>
          </cell>
          <cell r="F229">
            <v>0</v>
          </cell>
          <cell r="G229" t="str">
            <v>98443</v>
          </cell>
          <cell r="H229" t="str">
            <v>PAREDE DE MADEIRA COMPENSADA PARA CONSTRUÇÃO TEMPORÁRIA EM CHAPA SIMPLES, INTERNA, COM ÁREA LÍQUIDA MAIOR OU IGUAL A 6 M², SEM VÃO. AF_05/2018</v>
          </cell>
        </row>
        <row r="230">
          <cell r="A230" t="str">
            <v>CANTEIRO DE OBRAS</v>
          </cell>
          <cell r="B230" t="str">
            <v>CANT</v>
          </cell>
          <cell r="C230" t="str">
            <v>CONSTRUCAO DO CANTEIRO</v>
          </cell>
          <cell r="D230" t="str">
            <v>0001</v>
          </cell>
          <cell r="E230">
            <v>0</v>
          </cell>
          <cell r="F230">
            <v>0</v>
          </cell>
          <cell r="G230" t="str">
            <v>98444</v>
          </cell>
          <cell r="H230" t="str">
            <v>PAREDE DE MADEIRA COMPENSADA PARA CONSTRUÇÃO TEMPORÁRIA EM CHAPA SIMPLES, INTERNA, COM ÁREA LÍQUIDA MENOR QUE 6 M², SEM VÃO. AF_05/2018</v>
          </cell>
        </row>
        <row r="231">
          <cell r="A231" t="str">
            <v>CANTEIRO DE OBRAS</v>
          </cell>
          <cell r="B231" t="str">
            <v>CANT</v>
          </cell>
          <cell r="C231" t="str">
            <v>CONSTRUCAO DO CANTEIRO</v>
          </cell>
          <cell r="D231" t="str">
            <v>0001</v>
          </cell>
          <cell r="E231">
            <v>0</v>
          </cell>
          <cell r="F231">
            <v>0</v>
          </cell>
          <cell r="G231" t="str">
            <v>98445</v>
          </cell>
          <cell r="H231" t="str">
            <v>PAREDE DE MADEIRA COMPENSADA PARA CONSTRUÇÃO TEMPORÁRIA EM CHAPA SIMPLES, EXTERNA, COM ÁREA LÍQUIDA MAIOR OU IGUAL A 6 M², COM VÃO. AF_05/2018</v>
          </cell>
        </row>
        <row r="232">
          <cell r="A232" t="str">
            <v>CANTEIRO DE OBRAS</v>
          </cell>
          <cell r="B232" t="str">
            <v>CANT</v>
          </cell>
          <cell r="C232" t="str">
            <v>CONSTRUCAO DO CANTEIRO</v>
          </cell>
          <cell r="D232" t="str">
            <v>0001</v>
          </cell>
          <cell r="E232">
            <v>0</v>
          </cell>
          <cell r="F232">
            <v>0</v>
          </cell>
          <cell r="G232" t="str">
            <v>98446</v>
          </cell>
          <cell r="H232" t="str">
            <v>PAREDE DE MADEIRA COMPENSADA PARA CONSTRUÇÃO TEMPORÁRIA EM CHAPA SIMPLES, EXTERNA, COM ÁREA LÍQUIDA MENOR QUE 6 M², COM VÃO. AF_05/2018</v>
          </cell>
        </row>
        <row r="233">
          <cell r="A233" t="str">
            <v>CANTEIRO DE OBRAS</v>
          </cell>
          <cell r="B233" t="str">
            <v>CANT</v>
          </cell>
          <cell r="C233" t="str">
            <v>CONSTRUCAO DO CANTEIRO</v>
          </cell>
          <cell r="D233" t="str">
            <v>0001</v>
          </cell>
          <cell r="E233">
            <v>0</v>
          </cell>
          <cell r="F233">
            <v>0</v>
          </cell>
          <cell r="G233" t="str">
            <v>98447</v>
          </cell>
          <cell r="H233" t="str">
            <v>PAREDE DE MADEIRA COMPENSADA PARA CONSTRUÇÃO TEMPORÁRIA EM CHAPA SIMPLES, INTERNA, COM ÁREA LÍQUIDA MAIOR OU IGUAL A 6 M², COM VÃO. AF_05/2018</v>
          </cell>
        </row>
        <row r="234">
          <cell r="A234" t="str">
            <v>CANTEIRO DE OBRAS</v>
          </cell>
          <cell r="B234" t="str">
            <v>CANT</v>
          </cell>
          <cell r="C234" t="str">
            <v>CONSTRUCAO DO CANTEIRO</v>
          </cell>
          <cell r="D234" t="str">
            <v>0001</v>
          </cell>
          <cell r="E234">
            <v>0</v>
          </cell>
          <cell r="F234">
            <v>0</v>
          </cell>
          <cell r="G234" t="str">
            <v>98448</v>
          </cell>
          <cell r="H234" t="str">
            <v>PAREDE DE MADEIRA COMPENSADA PARA CONSTRUÇÃO TEMPORÁRIA EM CHAPA SIMPLES, INTERNA, COM ÁREA LÍQUIDA MENOR QUE 6 M², COM VÃO. AF_05/2018</v>
          </cell>
        </row>
        <row r="235">
          <cell r="A235" t="str">
            <v>CANTEIRO DE OBRAS</v>
          </cell>
          <cell r="B235" t="str">
            <v>CANT</v>
          </cell>
          <cell r="C235" t="str">
            <v>CONSTRUCAO DO CANTEIRO</v>
          </cell>
          <cell r="D235" t="str">
            <v>0001</v>
          </cell>
          <cell r="E235">
            <v>0</v>
          </cell>
          <cell r="F235">
            <v>0</v>
          </cell>
          <cell r="G235" t="str">
            <v>98449</v>
          </cell>
          <cell r="H235" t="str">
            <v>PAREDE DE MADEIRA COMPENSADA PARA CONSTRUÇÃO TEMPORÁRIA EM CHAPA DUPLA, EXTERNA, COM ÁREA LÍQUIDA MAIOR OU IGUAL A 6 M², SEM VÃO. AF_05/2018</v>
          </cell>
        </row>
        <row r="236">
          <cell r="A236" t="str">
            <v>CANTEIRO DE OBRAS</v>
          </cell>
          <cell r="B236" t="str">
            <v>CANT</v>
          </cell>
          <cell r="C236" t="str">
            <v>CONSTRUCAO DO CANTEIRO</v>
          </cell>
          <cell r="D236" t="str">
            <v>0001</v>
          </cell>
          <cell r="E236">
            <v>0</v>
          </cell>
          <cell r="F236">
            <v>0</v>
          </cell>
          <cell r="G236" t="str">
            <v>98450</v>
          </cell>
          <cell r="H236" t="str">
            <v>PAREDE DE MADEIRA COMPENSADA PARA CONSTRUÇÃO TEMPORÁRIA EM CHAPA DUPLA, EXTERNA, COM ÁREA LÍQUIDA MENOR QUE 6 M², SEM VÃO. AF_05/2018</v>
          </cell>
        </row>
        <row r="237">
          <cell r="A237" t="str">
            <v>CANTEIRO DE OBRAS</v>
          </cell>
          <cell r="B237" t="str">
            <v>CANT</v>
          </cell>
          <cell r="C237" t="str">
            <v>CONSTRUCAO DO CANTEIRO</v>
          </cell>
          <cell r="D237" t="str">
            <v>0001</v>
          </cell>
          <cell r="E237">
            <v>0</v>
          </cell>
          <cell r="F237">
            <v>0</v>
          </cell>
          <cell r="G237" t="str">
            <v>98451</v>
          </cell>
          <cell r="H237" t="str">
            <v>PAREDE DE MADEIRA COMPENSADA PARA CONSTRUÇÃO TEMPORÁRIA EM CHAPA DUPLA, INTERNA, COM ÁREA LÍQUIDA MAIOR OU IGUAL A 6 M², SEM VÃO. AF_05/2018</v>
          </cell>
        </row>
        <row r="238">
          <cell r="A238" t="str">
            <v>CANTEIRO DE OBRAS</v>
          </cell>
          <cell r="B238" t="str">
            <v>CANT</v>
          </cell>
          <cell r="C238" t="str">
            <v>CONSTRUCAO DO CANTEIRO</v>
          </cell>
          <cell r="D238" t="str">
            <v>0001</v>
          </cell>
          <cell r="E238">
            <v>0</v>
          </cell>
          <cell r="F238">
            <v>0</v>
          </cell>
          <cell r="G238" t="str">
            <v>98452</v>
          </cell>
          <cell r="H238" t="str">
            <v>PAREDE DE MADEIRA COMPENSADA PARA CONSTRUÇÃO TEMPORÁRIA EM CHAPA DUPLA, INTERNA, COM ÁREA LÍQUIDA MENOR QUE 6 M², SEM VÃO. AF_05/2018</v>
          </cell>
        </row>
        <row r="239">
          <cell r="A239" t="str">
            <v>CANTEIRO DE OBRAS</v>
          </cell>
          <cell r="B239" t="str">
            <v>CANT</v>
          </cell>
          <cell r="C239" t="str">
            <v>CONSTRUCAO DO CANTEIRO</v>
          </cell>
          <cell r="D239" t="str">
            <v>0001</v>
          </cell>
          <cell r="E239">
            <v>0</v>
          </cell>
          <cell r="F239">
            <v>0</v>
          </cell>
          <cell r="G239" t="str">
            <v>98453</v>
          </cell>
          <cell r="H239" t="str">
            <v>PAREDE DE MADEIRA COMPENSADA PARA CONSTRUÇÃO TEMPORÁRIA EM CHAPA DUPLA, EXTERNA, COM ÁREA LÍQUIDA MAIOR OU IGUAL A QUE 6 M², COM VÃO. AF_05/2018</v>
          </cell>
        </row>
        <row r="240">
          <cell r="A240" t="str">
            <v>CANTEIRO DE OBRAS</v>
          </cell>
          <cell r="B240" t="str">
            <v>CANT</v>
          </cell>
          <cell r="C240" t="str">
            <v>CONSTRUCAO DO CANTEIRO</v>
          </cell>
          <cell r="D240" t="str">
            <v>0001</v>
          </cell>
          <cell r="E240">
            <v>0</v>
          </cell>
          <cell r="F240">
            <v>0</v>
          </cell>
          <cell r="G240" t="str">
            <v>98454</v>
          </cell>
          <cell r="H240" t="str">
            <v>PAREDE DE MADEIRA COMPENSADA PARA CONSTRUÇÃO TEMPORÁRIA EM CHAPA DUPLA, EXTERNA, COM ÁREA LÍQUIDA MENOR QUE 6 M², COM VÃO. AF_05/2018</v>
          </cell>
        </row>
        <row r="241">
          <cell r="A241" t="str">
            <v>CANTEIRO DE OBRAS</v>
          </cell>
          <cell r="B241" t="str">
            <v>CANT</v>
          </cell>
          <cell r="C241" t="str">
            <v>CONSTRUCAO DO CANTEIRO</v>
          </cell>
          <cell r="D241" t="str">
            <v>0001</v>
          </cell>
          <cell r="E241">
            <v>0</v>
          </cell>
          <cell r="F241">
            <v>0</v>
          </cell>
          <cell r="G241" t="str">
            <v>98455</v>
          </cell>
          <cell r="H241" t="str">
            <v>PAREDE DE MADEIRA COMPENSADA PARA CONSTRUÇÃO TEMPORÁRIA EM CHAPA DUPLA, INTERNA, COM ÁREA LÍQUIDA MAIOR OU IGUAL A 6 M², COM VÃO. AF_05/2018</v>
          </cell>
        </row>
        <row r="242">
          <cell r="A242" t="str">
            <v>CANTEIRO DE OBRAS</v>
          </cell>
          <cell r="B242" t="str">
            <v>CANT</v>
          </cell>
          <cell r="C242" t="str">
            <v>CONSTRUCAO DO CANTEIRO</v>
          </cell>
          <cell r="D242" t="str">
            <v>0001</v>
          </cell>
          <cell r="E242">
            <v>0</v>
          </cell>
          <cell r="F242">
            <v>0</v>
          </cell>
          <cell r="G242" t="str">
            <v>98456</v>
          </cell>
          <cell r="H242" t="str">
            <v>PAREDE DE MADEIRA COMPENSADA PARA CONSTRUÇÃO TEMPORÁRIA EM CHAPA DUPLA, INTERNA, COM ÁREA LÍQUIDA MENOR QUE 6 M², COM VÃO. AF_05/2018</v>
          </cell>
        </row>
        <row r="243">
          <cell r="A243" t="str">
            <v>CANTEIRO DE OBRAS</v>
          </cell>
          <cell r="B243" t="str">
            <v>CANT</v>
          </cell>
          <cell r="C243" t="str">
            <v>CONSTRUCAO DO CANTEIRO</v>
          </cell>
          <cell r="D243" t="str">
            <v>0001</v>
          </cell>
          <cell r="E243">
            <v>0</v>
          </cell>
          <cell r="F243">
            <v>0</v>
          </cell>
          <cell r="G243" t="str">
            <v>98458</v>
          </cell>
          <cell r="H243" t="str">
            <v>TAPUME COM COMPENSADO DE MADEIRA. AF_05/2018</v>
          </cell>
        </row>
        <row r="244">
          <cell r="A244" t="str">
            <v>CANTEIRO DE OBRAS</v>
          </cell>
          <cell r="B244" t="str">
            <v>CANT</v>
          </cell>
          <cell r="C244" t="str">
            <v>CONSTRUCAO DO CANTEIRO</v>
          </cell>
          <cell r="D244" t="str">
            <v>0001</v>
          </cell>
          <cell r="E244">
            <v>0</v>
          </cell>
          <cell r="F244">
            <v>0</v>
          </cell>
          <cell r="G244" t="str">
            <v>98459</v>
          </cell>
          <cell r="H244" t="str">
            <v>TAPUME COM TELHA METÁLICA. AF_05/2018</v>
          </cell>
        </row>
        <row r="245">
          <cell r="A245" t="str">
            <v>CANTEIRO DE OBRAS</v>
          </cell>
          <cell r="B245" t="str">
            <v>CANT</v>
          </cell>
          <cell r="C245" t="str">
            <v>CONSTRUCAO DO CANTEIRO</v>
          </cell>
          <cell r="D245" t="str">
            <v>0001</v>
          </cell>
          <cell r="E245">
            <v>0</v>
          </cell>
          <cell r="F245">
            <v>0</v>
          </cell>
          <cell r="G245" t="str">
            <v>98460</v>
          </cell>
          <cell r="H245" t="str">
            <v>PISO PARA CONSTRUÇÃO TEMPORÁRIA EM MADEIRA, SEM REAPROVEITAMENTO. AF_05/2018</v>
          </cell>
        </row>
        <row r="246">
          <cell r="A246" t="str">
            <v>CANTEIRO DE OBRAS</v>
          </cell>
          <cell r="B246" t="str">
            <v>CANT</v>
          </cell>
          <cell r="C246" t="str">
            <v>CONSTRUCAO DO CANTEIRO</v>
          </cell>
          <cell r="D246" t="str">
            <v>0001</v>
          </cell>
          <cell r="E246">
            <v>0</v>
          </cell>
          <cell r="F246">
            <v>0</v>
          </cell>
          <cell r="G246" t="str">
            <v>98461</v>
          </cell>
          <cell r="H246" t="str">
            <v>ESTRUTURA DE MADEIRA PROVISÓRIA PARA SUPORTE DE CAIXA D ÁGUA ELEVADA DE 1000 LITROS. AF_05/2018_P</v>
          </cell>
        </row>
        <row r="247">
          <cell r="A247" t="str">
            <v>CANTEIRO DE OBRAS</v>
          </cell>
          <cell r="B247" t="str">
            <v>CANT</v>
          </cell>
          <cell r="C247" t="str">
            <v>CONSTRUCAO DO CANTEIRO</v>
          </cell>
          <cell r="D247" t="str">
            <v>0001</v>
          </cell>
          <cell r="E247">
            <v>0</v>
          </cell>
          <cell r="F247">
            <v>0</v>
          </cell>
          <cell r="G247" t="str">
            <v>98462</v>
          </cell>
          <cell r="H247" t="str">
            <v>ESTRUTURA DE MADEIRA PROVISÓRIA PARA SUPORTE DE CAIXA D ÁGUA ELEVADA DE 3000 LITROS. AF_05/2018_P</v>
          </cell>
        </row>
        <row r="248">
          <cell r="A248" t="str">
            <v>CUSTOS HORÁRIOS DE MÁQUINAS E EQUIPAMENTOS</v>
          </cell>
          <cell r="B248" t="str">
            <v>CHOR</v>
          </cell>
          <cell r="C248" t="str">
            <v>CUSTO HORÁRIO PRODUTIVO DIURNO</v>
          </cell>
          <cell r="D248" t="str">
            <v>0325</v>
          </cell>
          <cell r="E248">
            <v>0</v>
          </cell>
          <cell r="F248">
            <v>0</v>
          </cell>
          <cell r="G248" t="str">
            <v>5631</v>
          </cell>
          <cell r="H248" t="str">
            <v>ESCAVADEIRA HIDRÁULICA SOBRE ESTEIRAS, CAÇAMBA 0,80 M3, PESO OPERACIONAL 17 T, POTENCIA BRUTA 111 HP - CHP DIURNO. AF_06/2014</v>
          </cell>
        </row>
        <row r="249">
          <cell r="A249" t="str">
            <v>CUSTOS HORÁRIOS DE MÁQUINAS E EQUIPAMENTOS</v>
          </cell>
          <cell r="B249" t="str">
            <v>CHOR</v>
          </cell>
          <cell r="C249" t="str">
            <v>CUSTO HORÁRIO PRODUTIVO DIURNO</v>
          </cell>
          <cell r="D249" t="str">
            <v>0325</v>
          </cell>
          <cell r="E249">
            <v>0</v>
          </cell>
          <cell r="F249">
            <v>0</v>
          </cell>
          <cell r="G249" t="str">
            <v>5678</v>
          </cell>
          <cell r="H249" t="str">
            <v>RETROESCAVADEIRA SOBRE RODAS COM CARREGADEIRA, TRAÇÃO 4X4, POTÊNCIA LÍQ. 88 HP, CAÇAMBA CARREG. CAP. MÍN. 1 M3, CAÇAMBA RETRO CAP. 0,26 M3, PESO OPERACIONAL MÍN. 6.674 KG, PROFUNDIDADE ESCAVAÇÃO MÁX. 4,37 M - CHP DIURNO. AF_06/2014</v>
          </cell>
        </row>
        <row r="250">
          <cell r="A250" t="str">
            <v>CUSTOS HORÁRIOS DE MÁQUINAS E EQUIPAMENTOS</v>
          </cell>
          <cell r="B250" t="str">
            <v>CHOR</v>
          </cell>
          <cell r="C250" t="str">
            <v>CUSTO HORÁRIO PRODUTIVO DIURNO</v>
          </cell>
          <cell r="D250" t="str">
            <v>0325</v>
          </cell>
          <cell r="E250">
            <v>0</v>
          </cell>
          <cell r="F250">
            <v>0</v>
          </cell>
          <cell r="G250" t="str">
            <v>5680</v>
          </cell>
          <cell r="H250" t="str">
            <v>RETROESCAVADEIRA SOBRE RODAS COM CARREGADEIRA, TRAÇÃO 4X2, POTÊNCIA LÍQ. 79 HP, CAÇAMBA CARREG. CAP. MÍN. 1 M3, CAÇAMBA RETRO CAP. 0,20 M3, PESO OPERACIONAL MÍN. 6.570 KG, PROFUNDIDADE ESCAVAÇÃO MÁX. 4,37 M - CHP DIURNO. AF_06/2014</v>
          </cell>
        </row>
        <row r="251">
          <cell r="A251" t="str">
            <v>CUSTOS HORÁRIOS DE MÁQUINAS E EQUIPAMENTOS</v>
          </cell>
          <cell r="B251" t="str">
            <v>CHOR</v>
          </cell>
          <cell r="C251" t="str">
            <v>CUSTO HORÁRIO PRODUTIVO DIURNO</v>
          </cell>
          <cell r="D251" t="str">
            <v>0325</v>
          </cell>
          <cell r="E251">
            <v>0</v>
          </cell>
          <cell r="F251">
            <v>0</v>
          </cell>
          <cell r="G251" t="str">
            <v>5684</v>
          </cell>
          <cell r="H251" t="str">
            <v>ROLO COMPACTADOR VIBRATÓRIO DE UM CILINDRO AÇO LISO, POTÊNCIA 80 HP, PESO OPERACIONAL MÁXIMO 8,1 T, IMPACTO DINÂMICO 16,15 / 9,5 T, LARGURA DE TRABALHO 1,68 M - CHP DIURNO. AF_06/2014</v>
          </cell>
        </row>
        <row r="252">
          <cell r="A252" t="str">
            <v>CUSTOS HORÁRIOS DE MÁQUINAS E EQUIPAMENTOS</v>
          </cell>
          <cell r="B252" t="str">
            <v>CHOR</v>
          </cell>
          <cell r="C252" t="str">
            <v>CUSTO HORÁRIO PRODUTIVO DIURNO</v>
          </cell>
          <cell r="D252" t="str">
            <v>0325</v>
          </cell>
          <cell r="E252">
            <v>0</v>
          </cell>
          <cell r="F252">
            <v>0</v>
          </cell>
          <cell r="G252" t="str">
            <v>5689</v>
          </cell>
          <cell r="H252" t="str">
            <v>GRADE DE DISCO CONTROLE REMOTO REBOCÁVEL, COM 24 DISCOS 24 X 6 MM COM PNEUS PARA TRANSPORTE - CHP DIURNO. AF_06/2014</v>
          </cell>
        </row>
        <row r="253">
          <cell r="A253" t="str">
            <v>CUSTOS HORÁRIOS DE MÁQUINAS E EQUIPAMENTOS</v>
          </cell>
          <cell r="B253" t="str">
            <v>CHOR</v>
          </cell>
          <cell r="C253" t="str">
            <v>CUSTO HORÁRIO PRODUTIVO DIURNO</v>
          </cell>
          <cell r="D253" t="str">
            <v>0325</v>
          </cell>
          <cell r="E253">
            <v>0</v>
          </cell>
          <cell r="F253">
            <v>0</v>
          </cell>
          <cell r="G253" t="str">
            <v>5795</v>
          </cell>
          <cell r="H253" t="str">
            <v>MARTELETE OU ROMPEDOR PNEUMÁTICO MANUAL, 28 KG, COM SILENCIADOR - CHP DIURNO. AF_07/2016</v>
          </cell>
        </row>
        <row r="254">
          <cell r="A254" t="str">
            <v>CUSTOS HORÁRIOS DE MÁQUINAS E EQUIPAMENTOS</v>
          </cell>
          <cell r="B254" t="str">
            <v>CHOR</v>
          </cell>
          <cell r="C254" t="str">
            <v>CUSTO HORÁRIO PRODUTIVO DIURNO</v>
          </cell>
          <cell r="D254" t="str">
            <v>0325</v>
          </cell>
          <cell r="E254">
            <v>0</v>
          </cell>
          <cell r="F254">
            <v>0</v>
          </cell>
          <cell r="G254" t="str">
            <v>5811</v>
          </cell>
          <cell r="H254" t="str">
            <v>CAMINHÃO BASCULANTE 6 M3, PESO BRUTO TOTAL 16.000 KG, CARGA ÚTIL MÁXIMA 13.071 KG, DISTÂNCIA ENTRE EIXOS 4,80 M, POTÊNCIA 230 CV INCLUSIVE CAÇAMBA METÁLICA - CHP DIURNO. AF_06/2014</v>
          </cell>
        </row>
        <row r="255">
          <cell r="A255" t="str">
            <v>CUSTOS HORÁRIOS DE MÁQUINAS E EQUIPAMENTOS</v>
          </cell>
          <cell r="B255" t="str">
            <v>CHOR</v>
          </cell>
          <cell r="C255" t="str">
            <v>CUSTO HORÁRIO PRODUTIVO DIURNO</v>
          </cell>
          <cell r="D255" t="str">
            <v>0325</v>
          </cell>
          <cell r="E255">
            <v>0</v>
          </cell>
          <cell r="F255">
            <v>0</v>
          </cell>
          <cell r="G255" t="str">
            <v>5823</v>
          </cell>
          <cell r="H255" t="str">
            <v>USINA DE CONCRETO FIXA, CAPACIDADE NOMINAL DE 90 A 120 M3/H, SEM SILO - CHP DIURNO. AF_07/2016</v>
          </cell>
        </row>
        <row r="256">
          <cell r="A256" t="str">
            <v>CUSTOS HORÁRIOS DE MÁQUINAS E EQUIPAMENTOS</v>
          </cell>
          <cell r="B256" t="str">
            <v>CHOR</v>
          </cell>
          <cell r="C256" t="str">
            <v>CUSTO HORÁRIO PRODUTIVO DIURNO</v>
          </cell>
          <cell r="D256" t="str">
            <v>0325</v>
          </cell>
          <cell r="E256">
            <v>0</v>
          </cell>
          <cell r="F256">
            <v>0</v>
          </cell>
          <cell r="G256" t="str">
            <v>5824</v>
          </cell>
          <cell r="H256" t="str">
            <v>CAMINHÃO TOCO, PBT 16.000 KG, CARGA ÚTIL MÁX. 10.685 KG, DIST. ENTRE EIXOS 4,8 M, POTÊNCIA 189 CV, INCLUSIVE CARROCERIA FIXA ABERTA DE MADEIRA P/ TRANSPORTE GERAL DE CARGA SECA, DIMEN. APROX. 2,5 X 7,00 X 0,50 M - CHP DIURNO. AF_06/2014</v>
          </cell>
        </row>
        <row r="257">
          <cell r="A257" t="str">
            <v>CUSTOS HORÁRIOS DE MÁQUINAS E EQUIPAMENTOS</v>
          </cell>
          <cell r="B257" t="str">
            <v>CHOR</v>
          </cell>
          <cell r="C257" t="str">
            <v>CUSTO HORÁRIO PRODUTIVO DIURNO</v>
          </cell>
          <cell r="D257" t="str">
            <v>0325</v>
          </cell>
          <cell r="E257">
            <v>0</v>
          </cell>
          <cell r="F257">
            <v>0</v>
          </cell>
          <cell r="G257" t="str">
            <v>5835</v>
          </cell>
          <cell r="H257" t="str">
            <v>VIBROACABADORA DE ASFALTO SOBRE ESTEIRAS, LARGURA DE PAVIMENTAÇÃO 1,90 M A 5,30 M, POTÊNCIA 105 HP CAPACIDADE 450 T/H - CHP DIURNO. AF_11/2014</v>
          </cell>
        </row>
        <row r="258">
          <cell r="A258" t="str">
            <v>CUSTOS HORÁRIOS DE MÁQUINAS E EQUIPAMENTOS</v>
          </cell>
          <cell r="B258" t="str">
            <v>CHOR</v>
          </cell>
          <cell r="C258" t="str">
            <v>CUSTO HORÁRIO PRODUTIVO DIURNO</v>
          </cell>
          <cell r="D258" t="str">
            <v>0325</v>
          </cell>
          <cell r="E258">
            <v>0</v>
          </cell>
          <cell r="F258">
            <v>0</v>
          </cell>
          <cell r="G258" t="str">
            <v>5839</v>
          </cell>
          <cell r="H258" t="str">
            <v>VASSOURA MECÂNICA REBOCÁVEL COM ESCOVA CILÍNDRICA, LARGURA ÚTIL DE VARRIMENTO DE 2,44 M - CHP DIURNO. AF_06/2014</v>
          </cell>
        </row>
        <row r="259">
          <cell r="A259" t="str">
            <v>CUSTOS HORÁRIOS DE MÁQUINAS E EQUIPAMENTOS</v>
          </cell>
          <cell r="B259" t="str">
            <v>CHOR</v>
          </cell>
          <cell r="C259" t="str">
            <v>CUSTO HORÁRIO PRODUTIVO DIURNO</v>
          </cell>
          <cell r="D259" t="str">
            <v>0325</v>
          </cell>
          <cell r="E259">
            <v>0</v>
          </cell>
          <cell r="F259">
            <v>0</v>
          </cell>
          <cell r="G259" t="str">
            <v>5843</v>
          </cell>
          <cell r="H259" t="str">
            <v>TRATOR DE PNEUS, POTÊNCIA 122 CV, TRAÇÃO 4X4, PESO COM LASTRO DE 4.510 KG - CHP DIURNO. AF_06/2014</v>
          </cell>
        </row>
        <row r="260">
          <cell r="A260" t="str">
            <v>CUSTOS HORÁRIOS DE MÁQUINAS E EQUIPAMENTOS</v>
          </cell>
          <cell r="B260" t="str">
            <v>CHOR</v>
          </cell>
          <cell r="C260" t="str">
            <v>CUSTO HORÁRIO PRODUTIVO DIURNO</v>
          </cell>
          <cell r="D260" t="str">
            <v>0325</v>
          </cell>
          <cell r="E260">
            <v>0</v>
          </cell>
          <cell r="F260">
            <v>0</v>
          </cell>
          <cell r="G260" t="str">
            <v>5847</v>
          </cell>
          <cell r="H260" t="str">
            <v>TRATOR DE ESTEIRAS, POTÊNCIA 170 HP, PESO OPERACIONAL 19 T, CAÇAMBA 5,2 M3 - CHP DIURNO. AF_06/2014</v>
          </cell>
        </row>
        <row r="261">
          <cell r="A261" t="str">
            <v>CUSTOS HORÁRIOS DE MÁQUINAS E EQUIPAMENTOS</v>
          </cell>
          <cell r="B261" t="str">
            <v>CHOR</v>
          </cell>
          <cell r="C261" t="str">
            <v>CUSTO HORÁRIO PRODUTIVO DIURNO</v>
          </cell>
          <cell r="D261" t="str">
            <v>0325</v>
          </cell>
          <cell r="E261">
            <v>0</v>
          </cell>
          <cell r="F261">
            <v>0</v>
          </cell>
          <cell r="G261" t="str">
            <v>5851</v>
          </cell>
          <cell r="H261" t="str">
            <v>TRATOR DE ESTEIRAS, POTÊNCIA 150 HP, PESO OPERACIONAL 16,7 T, COM RODA MOTRIZ ELEVADA E LÂMINA 3,18 M3 - CHP DIURNO. AF_06/2014</v>
          </cell>
        </row>
        <row r="262">
          <cell r="A262" t="str">
            <v>CUSTOS HORÁRIOS DE MÁQUINAS E EQUIPAMENTOS</v>
          </cell>
          <cell r="B262" t="str">
            <v>CHOR</v>
          </cell>
          <cell r="C262" t="str">
            <v>CUSTO HORÁRIO PRODUTIVO DIURNO</v>
          </cell>
          <cell r="D262" t="str">
            <v>0325</v>
          </cell>
          <cell r="E262">
            <v>0</v>
          </cell>
          <cell r="F262">
            <v>0</v>
          </cell>
          <cell r="G262" t="str">
            <v>5855</v>
          </cell>
          <cell r="H262" t="str">
            <v>TRATOR DE ESTEIRAS, POTÊNCIA 347 HP, PESO OPERACIONAL 38,5 T, COM LÂMINA 8,70 M3 - CHP DIURNO. AF_06/2014</v>
          </cell>
        </row>
        <row r="263">
          <cell r="A263" t="str">
            <v>CUSTOS HORÁRIOS DE MÁQUINAS E EQUIPAMENTOS</v>
          </cell>
          <cell r="B263" t="str">
            <v>CHOR</v>
          </cell>
          <cell r="C263" t="str">
            <v>CUSTO HORÁRIO PRODUTIVO DIURNO</v>
          </cell>
          <cell r="D263" t="str">
            <v>0325</v>
          </cell>
          <cell r="E263">
            <v>0</v>
          </cell>
          <cell r="F263">
            <v>0</v>
          </cell>
          <cell r="G263" t="str">
            <v>5863</v>
          </cell>
          <cell r="H263" t="str">
            <v>ROLO COMPACTADOR VIBRATÓRIO REBOCÁVEL, CILINDRO DE AÇO LISO, POTÊNCIA DE TRAÇÃO DE 65 CV, PESO 4,7 T, IMPACTO DINÂMICO 18,3 T, LARGURA DE TRABALHO 1,67 M - CHP DIURNO. AF_02/2016</v>
          </cell>
        </row>
        <row r="264">
          <cell r="A264" t="str">
            <v>CUSTOS HORÁRIOS DE MÁQUINAS E EQUIPAMENTOS</v>
          </cell>
          <cell r="B264" t="str">
            <v>CHOR</v>
          </cell>
          <cell r="C264" t="str">
            <v>CUSTO HORÁRIO PRODUTIVO DIURNO</v>
          </cell>
          <cell r="D264" t="str">
            <v>0325</v>
          </cell>
          <cell r="E264">
            <v>0</v>
          </cell>
          <cell r="F264">
            <v>0</v>
          </cell>
          <cell r="G264" t="str">
            <v>5867</v>
          </cell>
          <cell r="H264" t="str">
            <v>ROLO COMPACTADOR VIBRATÓRIO TANDEM AÇO LISO, POTÊNCIA 58 HP, PESO SEM/COM LASTRO 6,5 / 9,4 T, LARGURA DE TRABALHO 1,2 M - CHP DIURNO. AF_06/2014</v>
          </cell>
        </row>
        <row r="265">
          <cell r="A265" t="str">
            <v>CUSTOS HORÁRIOS DE MÁQUINAS E EQUIPAMENTOS</v>
          </cell>
          <cell r="B265" t="str">
            <v>CHOR</v>
          </cell>
          <cell r="C265" t="str">
            <v>CUSTO HORÁRIO PRODUTIVO DIURNO</v>
          </cell>
          <cell r="D265" t="str">
            <v>0325</v>
          </cell>
          <cell r="E265">
            <v>0</v>
          </cell>
          <cell r="F265">
            <v>0</v>
          </cell>
          <cell r="G265" t="str">
            <v>5875</v>
          </cell>
          <cell r="H265" t="str">
            <v>RETROESCAVADEIRA SOBRE RODAS COM CARREGADEIRA, TRAÇÃO 4X4, POTÊNCIA LÍQ. 72 HP, CAÇAMBA CARREG. CAP. MÍN. 0,79 M3, CAÇAMBA RETRO CAP. 0,18 M3, PESO OPERACIONAL MÍN. 7.140 KG, PROFUNDIDADE ESCAVAÇÃO MÁX. 4,50 M - CHP DIURNO. AF_06/2014</v>
          </cell>
        </row>
        <row r="266">
          <cell r="A266" t="str">
            <v>CUSTOS HORÁRIOS DE MÁQUINAS E EQUIPAMENTOS</v>
          </cell>
          <cell r="B266" t="str">
            <v>CHOR</v>
          </cell>
          <cell r="C266" t="str">
            <v>CUSTO HORÁRIO PRODUTIVO DIURNO</v>
          </cell>
          <cell r="D266" t="str">
            <v>0325</v>
          </cell>
          <cell r="E266">
            <v>0</v>
          </cell>
          <cell r="F266">
            <v>0</v>
          </cell>
          <cell r="G266" t="str">
            <v>5879</v>
          </cell>
          <cell r="H266" t="str">
            <v>ROLO COMPACTADOR VIBRATÓRIO PÉ DE CARNEIRO, OPERADO POR CONTROLE REMOTO, POTÊNCIA 12,5 KW, PESO OPERACIONAL 1,675 T, LARGURA DE TRABALHO 0,85 M - CHP DIURNO. AF_02/2016</v>
          </cell>
        </row>
        <row r="267">
          <cell r="A267" t="str">
            <v>CUSTOS HORÁRIOS DE MÁQUINAS E EQUIPAMENTOS</v>
          </cell>
          <cell r="B267" t="str">
            <v>CHOR</v>
          </cell>
          <cell r="C267" t="str">
            <v>CUSTO HORÁRIO PRODUTIVO DIURNO</v>
          </cell>
          <cell r="D267" t="str">
            <v>0325</v>
          </cell>
          <cell r="E267">
            <v>0</v>
          </cell>
          <cell r="F267">
            <v>0</v>
          </cell>
          <cell r="G267" t="str">
            <v>5882</v>
          </cell>
          <cell r="H267" t="str">
            <v>USINA DE LAMA ASFÁLTICA, PROD 30 A 50 T/H, SILO DE AGREGADO 7 M3, RESERVATÓRIOS PARA EMULSÃO E ÁGUA DE 2,3 M3 CADA, MISTURADOR TIPO PUG MILL A SER MONTADO SOBRE CAMINHÃO - CHP DIURNO. AF_10/2014</v>
          </cell>
        </row>
        <row r="268">
          <cell r="A268" t="str">
            <v>CUSTOS HORÁRIOS DE MÁQUINAS E EQUIPAMENTOS</v>
          </cell>
          <cell r="B268" t="str">
            <v>CHOR</v>
          </cell>
          <cell r="C268" t="str">
            <v>CUSTO HORÁRIO PRODUTIVO DIURNO</v>
          </cell>
          <cell r="D268" t="str">
            <v>0325</v>
          </cell>
          <cell r="E268">
            <v>0</v>
          </cell>
          <cell r="F268">
            <v>0</v>
          </cell>
          <cell r="G268" t="str">
            <v>5890</v>
          </cell>
          <cell r="H268" t="str">
            <v>CAMINHÃO TOCO, PESO BRUTO TOTAL 14.300 KG, CARGA ÚTIL MÁXIMA 9590 KG, DISTÂNCIA ENTRE EIXOS 4,76 M, POTÊNCIA 185 CV (NÃO INCLUI CARROCERIA) - CHP DIURNO. AF_06/2014</v>
          </cell>
        </row>
        <row r="269">
          <cell r="A269" t="str">
            <v>CUSTOS HORÁRIOS DE MÁQUINAS E EQUIPAMENTOS</v>
          </cell>
          <cell r="B269" t="str">
            <v>CHOR</v>
          </cell>
          <cell r="C269" t="str">
            <v>CUSTO HORÁRIO PRODUTIVO DIURNO</v>
          </cell>
          <cell r="D269" t="str">
            <v>0325</v>
          </cell>
          <cell r="E269">
            <v>0</v>
          </cell>
          <cell r="F269">
            <v>0</v>
          </cell>
          <cell r="G269" t="str">
            <v>5894</v>
          </cell>
          <cell r="H269" t="str">
            <v>CAMINHÃO TOCO, PESO BRUTO TOTAL 16.000 KG, CARGA ÚTIL MÁXIMA DE 10.685 KG, DISTÂNCIA ENTRE EIXOS 4,80 M, POTÊNCIA 189 CV EXCLUSIVE CARROCERIA - CHP DIURNO. AF_06/2014</v>
          </cell>
        </row>
        <row r="270">
          <cell r="A270" t="str">
            <v>CUSTOS HORÁRIOS DE MÁQUINAS E EQUIPAMENTOS</v>
          </cell>
          <cell r="B270" t="str">
            <v>CHOR</v>
          </cell>
          <cell r="C270" t="str">
            <v>CUSTO HORÁRIO PRODUTIVO DIURNO</v>
          </cell>
          <cell r="D270" t="str">
            <v>0325</v>
          </cell>
          <cell r="E270">
            <v>0</v>
          </cell>
          <cell r="F270">
            <v>0</v>
          </cell>
          <cell r="G270" t="str">
            <v>5901</v>
          </cell>
          <cell r="H270" t="str">
            <v>CAMINHÃO PIPA 10.000 L TRUCADO, PESO BRUTO TOTAL 23.000 KG, CARGA ÚTIL MÁXIMA 15.935 KG, DISTÂNCIA ENTRE EIXOS 4,8 M, POTÊNCIA 230 CV, INCLUSIVE TANQUE DE AÇO PARA TRANSPORTE DE ÁGUA - CHP DIURNO. AF_06/2014</v>
          </cell>
        </row>
        <row r="271">
          <cell r="A271" t="str">
            <v>CUSTOS HORÁRIOS DE MÁQUINAS E EQUIPAMENTOS</v>
          </cell>
          <cell r="B271" t="str">
            <v>CHOR</v>
          </cell>
          <cell r="C271" t="str">
            <v>CUSTO HORÁRIO PRODUTIVO DIURNO</v>
          </cell>
          <cell r="D271" t="str">
            <v>0325</v>
          </cell>
          <cell r="E271">
            <v>0</v>
          </cell>
          <cell r="F271">
            <v>0</v>
          </cell>
          <cell r="G271" t="str">
            <v>5909</v>
          </cell>
          <cell r="H271" t="str">
            <v>ESPARGIDOR DE ASFALTO PRESSURIZADO COM TANQUE DE 2500 L, REBOCÁVEL COM MOTOR A GASOLINA POTÊNCIA 3,4 HP - CHP DIURNO. AF_07/2014</v>
          </cell>
        </row>
        <row r="272">
          <cell r="A272" t="str">
            <v>CUSTOS HORÁRIOS DE MÁQUINAS E EQUIPAMENTOS</v>
          </cell>
          <cell r="B272" t="str">
            <v>CHOR</v>
          </cell>
          <cell r="C272" t="str">
            <v>CUSTO HORÁRIO PRODUTIVO DIURNO</v>
          </cell>
          <cell r="D272" t="str">
            <v>0325</v>
          </cell>
          <cell r="E272">
            <v>0</v>
          </cell>
          <cell r="F272">
            <v>0</v>
          </cell>
          <cell r="G272" t="str">
            <v>5921</v>
          </cell>
          <cell r="H272" t="str">
            <v>GRADE DE DISCO REBOCÁVEL COM 20 DISCOS 24" X 6 MM COM PNEUS PARA TRANSPORTE - CHP DIURNO. AF_06/2014</v>
          </cell>
        </row>
        <row r="273">
          <cell r="A273" t="str">
            <v>CUSTOS HORÁRIOS DE MÁQUINAS E EQUIPAMENTOS</v>
          </cell>
          <cell r="B273" t="str">
            <v>CHOR</v>
          </cell>
          <cell r="C273" t="str">
            <v>CUSTO HORÁRIO PRODUTIVO DIURNO</v>
          </cell>
          <cell r="D273" t="str">
            <v>0325</v>
          </cell>
          <cell r="E273">
            <v>0</v>
          </cell>
          <cell r="F273">
            <v>0</v>
          </cell>
          <cell r="G273" t="str">
            <v>5928</v>
          </cell>
          <cell r="H273" t="str">
            <v>GUINDAUTO HIDRÁULICO, CAPACIDADE MÁXIMA DE CARGA 6200 KG, MOMENTO MÁXIMO DE CARGA 11,7 TM, ALCANCE MÁXIMO HORIZONTAL 9,70 M, INCLUSIVE CAMINHÃO TOCO PBT 16.000 KG, POTÊNCIA DE 189 CV - CHP DIURNO. AF_06/2014</v>
          </cell>
        </row>
        <row r="274">
          <cell r="A274" t="str">
            <v>CUSTOS HORÁRIOS DE MÁQUINAS E EQUIPAMENTOS</v>
          </cell>
          <cell r="B274" t="str">
            <v>CHOR</v>
          </cell>
          <cell r="C274" t="str">
            <v>CUSTO HORÁRIO PRODUTIVO DIURNO</v>
          </cell>
          <cell r="D274" t="str">
            <v>0325</v>
          </cell>
          <cell r="E274">
            <v>0</v>
          </cell>
          <cell r="F274">
            <v>0</v>
          </cell>
          <cell r="G274" t="str">
            <v>5932</v>
          </cell>
          <cell r="H274" t="str">
            <v>MOTONIVELADORA POTÊNCIA BÁSICA LÍQUIDA (PRIMEIRA MARCHA) 125 HP, PESO BRUTO 13032 KG, LARGURA DA LÂMINA DE 3,7 M - CHP DIURNO. AF_06/2014</v>
          </cell>
        </row>
        <row r="275">
          <cell r="A275" t="str">
            <v>CUSTOS HORÁRIOS DE MÁQUINAS E EQUIPAMENTOS</v>
          </cell>
          <cell r="B275" t="str">
            <v>CHOR</v>
          </cell>
          <cell r="C275" t="str">
            <v>CUSTO HORÁRIO PRODUTIVO DIURNO</v>
          </cell>
          <cell r="D275" t="str">
            <v>0325</v>
          </cell>
          <cell r="E275">
            <v>0</v>
          </cell>
          <cell r="F275">
            <v>0</v>
          </cell>
          <cell r="G275" t="str">
            <v>5940</v>
          </cell>
          <cell r="H275" t="str">
            <v>PÁ CARREGADEIRA SOBRE RODAS, POTÊNCIA LÍQUIDA 128 HP, CAPACIDADE DA CAÇAMBA 1,7 A 2,8 M3, PESO OPERACIONAL 11632 KG - CHP DIURNO. AF_06/2014</v>
          </cell>
        </row>
        <row r="276">
          <cell r="A276" t="str">
            <v>CUSTOS HORÁRIOS DE MÁQUINAS E EQUIPAMENTOS</v>
          </cell>
          <cell r="B276" t="str">
            <v>CHOR</v>
          </cell>
          <cell r="C276" t="str">
            <v>CUSTO HORÁRIO PRODUTIVO DIURNO</v>
          </cell>
          <cell r="D276" t="str">
            <v>0325</v>
          </cell>
          <cell r="E276">
            <v>0</v>
          </cell>
          <cell r="F276">
            <v>0</v>
          </cell>
          <cell r="G276" t="str">
            <v>5944</v>
          </cell>
          <cell r="H276" t="str">
            <v>PÁ CARREGADEIRA SOBRE RODAS, POTÊNCIA 197 HP, CAPACIDADE DA CAÇAMBA 2,5 A 3,5 M3, PESO OPERACIONAL 18338 KG - CHP DIURNO. AF_06/2014</v>
          </cell>
        </row>
        <row r="277">
          <cell r="A277" t="str">
            <v>CUSTOS HORÁRIOS DE MÁQUINAS E EQUIPAMENTOS</v>
          </cell>
          <cell r="B277" t="str">
            <v>CHOR</v>
          </cell>
          <cell r="C277" t="str">
            <v>CUSTO HORÁRIO PRODUTIVO DIURNO</v>
          </cell>
          <cell r="D277" t="str">
            <v>0325</v>
          </cell>
          <cell r="E277">
            <v>0</v>
          </cell>
          <cell r="F277">
            <v>0</v>
          </cell>
          <cell r="G277" t="str">
            <v>5953</v>
          </cell>
          <cell r="H277" t="str">
            <v>COMPRESSOR DE AR REBOCÁVEL, VAZÃO 189 PCM, PRESSÃO EFETIVA DE TRABALHO 102 PSI, MOTOR DIESEL, POTÊNCIA 63 CV - CHP DIURNO. AF_06/2015</v>
          </cell>
        </row>
        <row r="278">
          <cell r="A278" t="str">
            <v>CUSTOS HORÁRIOS DE MÁQUINAS E EQUIPAMENTOS</v>
          </cell>
          <cell r="B278" t="str">
            <v>CHOR</v>
          </cell>
          <cell r="C278" t="str">
            <v>CUSTO HORÁRIO PRODUTIVO DIURNO</v>
          </cell>
          <cell r="D278" t="str">
            <v>0325</v>
          </cell>
          <cell r="E278">
            <v>0</v>
          </cell>
          <cell r="F278">
            <v>0</v>
          </cell>
          <cell r="G278" t="str">
            <v>6259</v>
          </cell>
          <cell r="H278" t="str">
            <v>CAMINHÃO PIPA 6.000 L, PESO BRUTO TOTAL 13.000 KG, DISTÂNCIA ENTRE EIXOS 4,80 M, POTÊNCIA 189 CV INCLUSIVE TANQUE DE AÇO PARA TRANSPORTE DE ÁGUA, CAPACIDADE 6 M3 - CHP DIURNO. AF_06/2014</v>
          </cell>
        </row>
        <row r="279">
          <cell r="A279" t="str">
            <v>CUSTOS HORÁRIOS DE MÁQUINAS E EQUIPAMENTOS</v>
          </cell>
          <cell r="B279" t="str">
            <v>CHOR</v>
          </cell>
          <cell r="C279" t="str">
            <v>CUSTO HORÁRIO PRODUTIVO DIURNO</v>
          </cell>
          <cell r="D279" t="str">
            <v>0325</v>
          </cell>
          <cell r="E279">
            <v>0</v>
          </cell>
          <cell r="F279">
            <v>0</v>
          </cell>
          <cell r="G279" t="str">
            <v>6879</v>
          </cell>
          <cell r="H279" t="str">
            <v>ROLO COMPACTADOR DE PNEUS ESTÁTICO, PRESSÃO VARIÁVEL, POTÊNCIA 111 HP, PESO SEM/COM LASTRO 9,5 / 26 T, LARGURA DE TRABALHO 1,90 M - CHP DIURNO. AF_07/2014</v>
          </cell>
        </row>
        <row r="280">
          <cell r="A280" t="str">
            <v>CUSTOS HORÁRIOS DE MÁQUINAS E EQUIPAMENTOS</v>
          </cell>
          <cell r="B280" t="str">
            <v>CHOR</v>
          </cell>
          <cell r="C280" t="str">
            <v>CUSTO HORÁRIO PRODUTIVO DIURNO</v>
          </cell>
          <cell r="D280" t="str">
            <v>0325</v>
          </cell>
          <cell r="E280">
            <v>0</v>
          </cell>
          <cell r="F280">
            <v>0</v>
          </cell>
          <cell r="G280" t="str">
            <v>7030</v>
          </cell>
          <cell r="H280" t="str">
            <v>TANQUE DE ASFALTO ESTACIONÁRIO COM SERPENTINA, CAPACIDADE 30.000 L - CHP DIURNO. AF_06/2014</v>
          </cell>
        </row>
        <row r="281">
          <cell r="A281" t="str">
            <v>CUSTOS HORÁRIOS DE MÁQUINAS E EQUIPAMENTOS</v>
          </cell>
          <cell r="B281" t="str">
            <v>CHOR</v>
          </cell>
          <cell r="C281" t="str">
            <v>CUSTO HORÁRIO PRODUTIVO DIURNO</v>
          </cell>
          <cell r="D281" t="str">
            <v>0325</v>
          </cell>
          <cell r="E281">
            <v>0</v>
          </cell>
          <cell r="F281">
            <v>0</v>
          </cell>
          <cell r="G281" t="str">
            <v>7042</v>
          </cell>
          <cell r="H281" t="str">
            <v>MOTOBOMBA TRASH (PARA ÁGUA SUJA) AUTO ESCORVANTE, MOTOR GASOLINA DE 6,41 HP, DIÂMETROS DE SUCÇÃO X RECALQUE: 3" X 3", HM/Q = 10 MCA / 60 M3/H A 23 MCA / 0 M3/H - CHP DIURNO. AF_10/2014</v>
          </cell>
        </row>
        <row r="282">
          <cell r="A282" t="str">
            <v>CUSTOS HORÁRIOS DE MÁQUINAS E EQUIPAMENTOS</v>
          </cell>
          <cell r="B282" t="str">
            <v>CHOR</v>
          </cell>
          <cell r="C282" t="str">
            <v>CUSTO HORÁRIO PRODUTIVO DIURNO</v>
          </cell>
          <cell r="D282" t="str">
            <v>0325</v>
          </cell>
          <cell r="E282">
            <v>0</v>
          </cell>
          <cell r="F282">
            <v>0</v>
          </cell>
          <cell r="G282" t="str">
            <v>7049</v>
          </cell>
          <cell r="H282" t="str">
            <v>ROLO COMPACTADOR PE DE CARNEIRO VIBRATORIO, POTENCIA 125 HP, PESO OPERACIONAL SEM/COM LASTRO 11,95 / 13,30 T, IMPACTO DINAMICO 38,5 / 22,5 T, LARGURA DE TRABALHO 2,15 M - CHP DIURNO. AF_06/2014</v>
          </cell>
        </row>
        <row r="283">
          <cell r="A283" t="str">
            <v>CUSTOS HORÁRIOS DE MÁQUINAS E EQUIPAMENTOS</v>
          </cell>
          <cell r="B283" t="str">
            <v>CHOR</v>
          </cell>
          <cell r="C283" t="str">
            <v>CUSTO HORÁRIO PRODUTIVO DIURNO</v>
          </cell>
          <cell r="D283" t="str">
            <v>0325</v>
          </cell>
          <cell r="E283">
            <v>0</v>
          </cell>
          <cell r="F283">
            <v>0</v>
          </cell>
          <cell r="G283" t="str">
            <v>67826</v>
          </cell>
          <cell r="H283" t="str">
            <v>CAMINHÃO BASCULANTE 6 M3 TOCO, PESO BRUTO TOTAL 16.000 KG, CARGA ÚTIL MÁXIMA 11.130 KG, DISTÂNCIA ENTRE EIXOS 5,36 M, POTÊNCIA 185 CV, INCLUSIVE CAÇAMBA METÁLICA - CHP DIURNO. AF_06/2014</v>
          </cell>
        </row>
        <row r="284">
          <cell r="A284" t="str">
            <v>CUSTOS HORÁRIOS DE MÁQUINAS E EQUIPAMENTOS</v>
          </cell>
          <cell r="B284" t="str">
            <v>CHOR</v>
          </cell>
          <cell r="C284" t="str">
            <v>CUSTO HORÁRIO PRODUTIVO DIURNO</v>
          </cell>
          <cell r="D284" t="str">
            <v>0325</v>
          </cell>
          <cell r="E284">
            <v>0</v>
          </cell>
          <cell r="F284">
            <v>0</v>
          </cell>
          <cell r="G284" t="str">
            <v>73417</v>
          </cell>
          <cell r="H284" t="str">
            <v>GRUPO GERADOR ESTACIONÁRIO, MOTOR DIESEL POTÊNCIA 170 KVA - CHP DIURNO. AF_02/2016</v>
          </cell>
        </row>
        <row r="285">
          <cell r="A285" t="str">
            <v>CUSTOS HORÁRIOS DE MÁQUINAS E EQUIPAMENTOS</v>
          </cell>
          <cell r="B285" t="str">
            <v>CHOR</v>
          </cell>
          <cell r="C285" t="str">
            <v>CUSTO HORÁRIO PRODUTIVO DIURNO</v>
          </cell>
          <cell r="D285" t="str">
            <v>0325</v>
          </cell>
          <cell r="E285">
            <v>0</v>
          </cell>
          <cell r="F285">
            <v>0</v>
          </cell>
          <cell r="G285" t="str">
            <v>73436</v>
          </cell>
          <cell r="H285" t="str">
            <v>ROLO COMPACTADOR VIBRATÓRIO PÉ DE CARNEIRO PARA SOLOS, POTÊNCIA 80 HP, PESO OPERACIONAL SEM/COM LASTRO 7,4 / 8,8 T, LARGURA DE TRABALHO 1,68 M - CHP DIURNO. AF_02/2016</v>
          </cell>
        </row>
        <row r="286">
          <cell r="A286" t="str">
            <v>CUSTOS HORÁRIOS DE MÁQUINAS E EQUIPAMENTOS</v>
          </cell>
          <cell r="B286" t="str">
            <v>CHOR</v>
          </cell>
          <cell r="C286" t="str">
            <v>CUSTO HORÁRIO PRODUTIVO DIURNO</v>
          </cell>
          <cell r="D286" t="str">
            <v>0325</v>
          </cell>
          <cell r="E286">
            <v>0</v>
          </cell>
          <cell r="F286">
            <v>0</v>
          </cell>
          <cell r="G286" t="str">
            <v>73467</v>
          </cell>
          <cell r="H286" t="str">
            <v>CAMINHÃO TOCO, PBT 14.300 KG, CARGA ÚTIL MÁX. 9.710 KG, DIST. ENTRE EIXOS 3,56 M, POTÊNCIA 185 CV, INCLUSIVE CARROCERIA FIXA ABERTA DE MADEIRA P/ TRANSPORTE GERAL DE CARGA SECA, DIMEN. APROX. 2,50 X 6,50 X 0,50 M - CHP DIURNO. AF_06/2014</v>
          </cell>
        </row>
        <row r="287">
          <cell r="A287" t="str">
            <v>CUSTOS HORÁRIOS DE MÁQUINAS E EQUIPAMENTOS</v>
          </cell>
          <cell r="B287" t="str">
            <v>CHOR</v>
          </cell>
          <cell r="C287" t="str">
            <v>CUSTO HORÁRIO PRODUTIVO DIURNO</v>
          </cell>
          <cell r="D287" t="str">
            <v>0325</v>
          </cell>
          <cell r="E287">
            <v>0</v>
          </cell>
          <cell r="F287">
            <v>0</v>
          </cell>
          <cell r="G287" t="str">
            <v>73536</v>
          </cell>
          <cell r="H287" t="str">
            <v>MOTOBOMBA CENTRÍFUGA, MOTOR A GASOLINA, POTÊNCIA 5,42 HP, BOCAIS 1 1/2" X 1", DIÂMETRO ROTOR 143 MM HM/Q = 6 MCA / 16,8 M3/H A 38 MCA / 6,6 M3/H - CHP DIURNO. AF_06/2014</v>
          </cell>
        </row>
        <row r="288">
          <cell r="A288" t="str">
            <v>CUSTOS HORÁRIOS DE MÁQUINAS E EQUIPAMENTOS</v>
          </cell>
          <cell r="B288" t="str">
            <v>CHOR</v>
          </cell>
          <cell r="C288" t="str">
            <v>CUSTO HORÁRIO PRODUTIVO DIURNO</v>
          </cell>
          <cell r="D288" t="str">
            <v>0325</v>
          </cell>
          <cell r="E288">
            <v>0</v>
          </cell>
          <cell r="F288">
            <v>0</v>
          </cell>
          <cell r="G288" t="str">
            <v>83362</v>
          </cell>
          <cell r="H288" t="str">
            <v>ESPARGIDOR DE ASFALTO PRESSURIZADO, TANQUE 6 M3 COM ISOLAÇÃO TÉRMICA, AQUECIDO COM 2 MAÇARICOS, COM BARRA ESPARGIDORA 3,60 M, MONTADO SOBRE CAMINHÃO  TOCO, PBT 14.300 KG, POTÊNCIA 185 CV - CHP DIURNO. AF_08/2015</v>
          </cell>
        </row>
        <row r="289">
          <cell r="A289" t="str">
            <v>CUSTOS HORÁRIOS DE MÁQUINAS E EQUIPAMENTOS</v>
          </cell>
          <cell r="B289" t="str">
            <v>CHOR</v>
          </cell>
          <cell r="C289" t="str">
            <v>CUSTO HORÁRIO PRODUTIVO DIURNO</v>
          </cell>
          <cell r="D289" t="str">
            <v>0325</v>
          </cell>
          <cell r="E289">
            <v>0</v>
          </cell>
          <cell r="F289">
            <v>0</v>
          </cell>
          <cell r="G289" t="str">
            <v>83765</v>
          </cell>
          <cell r="H289" t="str">
            <v>GRUPO DE SOLDAGEM COM GERADOR A DIESEL 60 CV PARA SOLDA ELÉTRICA, SOBRE 04 RODAS, COM MOTOR 4 CILINDROS 600 A - CHP DIURNO. AF_02/2016</v>
          </cell>
        </row>
        <row r="290">
          <cell r="A290" t="str">
            <v>CUSTOS HORÁRIOS DE MÁQUINAS E EQUIPAMENTOS</v>
          </cell>
          <cell r="B290" t="str">
            <v>CHOR</v>
          </cell>
          <cell r="C290" t="str">
            <v>CUSTO HORÁRIO PRODUTIVO DIURNO</v>
          </cell>
          <cell r="D290" t="str">
            <v>0325</v>
          </cell>
          <cell r="E290">
            <v>0</v>
          </cell>
          <cell r="F290">
            <v>0</v>
          </cell>
          <cell r="G290" t="str">
            <v>87445</v>
          </cell>
          <cell r="H290" t="str">
            <v>BETONEIRA CAPACIDADE NOMINAL 400 L, CAPACIDADE DE MISTURA 310 L, MOTOR A DIESEL POTÊNCIA 5,0 HP, SEM CARREGADOR - CHP DIURNO. AF_06/2014</v>
          </cell>
        </row>
        <row r="291">
          <cell r="A291" t="str">
            <v>CUSTOS HORÁRIOS DE MÁQUINAS E EQUIPAMENTOS</v>
          </cell>
          <cell r="B291" t="str">
            <v>CHOR</v>
          </cell>
          <cell r="C291" t="str">
            <v>CUSTO HORÁRIO PRODUTIVO DIURNO</v>
          </cell>
          <cell r="D291" t="str">
            <v>0325</v>
          </cell>
          <cell r="E291">
            <v>0</v>
          </cell>
          <cell r="F291">
            <v>0</v>
          </cell>
          <cell r="G291" t="str">
            <v>88386</v>
          </cell>
          <cell r="H291" t="str">
            <v>MISTURADOR DE ARGAMASSA, EIXO HORIZONTAL, CAPACIDADE DE MISTURA 300 KG, MOTOR ELÉTRICO POTÊNCIA 5 CV - CHP DIURNO. AF_06/2014</v>
          </cell>
        </row>
        <row r="292">
          <cell r="A292" t="str">
            <v>CUSTOS HORÁRIOS DE MÁQUINAS E EQUIPAMENTOS</v>
          </cell>
          <cell r="B292" t="str">
            <v>CHOR</v>
          </cell>
          <cell r="C292" t="str">
            <v>CUSTO HORÁRIO PRODUTIVO DIURNO</v>
          </cell>
          <cell r="D292" t="str">
            <v>0325</v>
          </cell>
          <cell r="E292">
            <v>0</v>
          </cell>
          <cell r="F292">
            <v>0</v>
          </cell>
          <cell r="G292" t="str">
            <v>88393</v>
          </cell>
          <cell r="H292" t="str">
            <v>MISTURADOR DE ARGAMASSA, EIXO HORIZONTAL, CAPACIDADE DE MISTURA 600 KG, MOTOR ELÉTRICO POTÊNCIA 7,5 CV - CHP DIURNO. AF_06/2014</v>
          </cell>
        </row>
        <row r="293">
          <cell r="A293" t="str">
            <v>CUSTOS HORÁRIOS DE MÁQUINAS E EQUIPAMENTOS</v>
          </cell>
          <cell r="B293" t="str">
            <v>CHOR</v>
          </cell>
          <cell r="C293" t="str">
            <v>CUSTO HORÁRIO PRODUTIVO DIURNO</v>
          </cell>
          <cell r="D293" t="str">
            <v>0325</v>
          </cell>
          <cell r="E293">
            <v>0</v>
          </cell>
          <cell r="F293">
            <v>0</v>
          </cell>
          <cell r="G293" t="str">
            <v>88399</v>
          </cell>
          <cell r="H293" t="str">
            <v>MISTURADOR DE ARGAMASSA, EIXO HORIZONTAL, CAPACIDADE DE MISTURA 160 KG, MOTOR ELÉTRICO POTÊNCIA 3 CV - CHP DIURNO. AF_06/2014</v>
          </cell>
        </row>
        <row r="294">
          <cell r="A294" t="str">
            <v>CUSTOS HORÁRIOS DE MÁQUINAS E EQUIPAMENTOS</v>
          </cell>
          <cell r="B294" t="str">
            <v>CHOR</v>
          </cell>
          <cell r="C294" t="str">
            <v>CUSTO HORÁRIO PRODUTIVO DIURNO</v>
          </cell>
          <cell r="D294" t="str">
            <v>0325</v>
          </cell>
          <cell r="E294">
            <v>0</v>
          </cell>
          <cell r="F294">
            <v>0</v>
          </cell>
          <cell r="G294" t="str">
            <v>88418</v>
          </cell>
          <cell r="H294" t="str">
            <v>PROJETOR DE ARGAMASSA, CAPACIDADE DE PROJEÇÃO 1,5 M3/H, ALCANCE DE 30 ATÉ 60 M, MOTOR ELÉTRICO POTÊNCIA 7,5 HP - CHP DIURNO. AF_06/2014</v>
          </cell>
        </row>
        <row r="295">
          <cell r="A295" t="str">
            <v>CUSTOS HORÁRIOS DE MÁQUINAS E EQUIPAMENTOS</v>
          </cell>
          <cell r="B295" t="str">
            <v>CHOR</v>
          </cell>
          <cell r="C295" t="str">
            <v>CUSTO HORÁRIO PRODUTIVO DIURNO</v>
          </cell>
          <cell r="D295" t="str">
            <v>0325</v>
          </cell>
          <cell r="E295">
            <v>0</v>
          </cell>
          <cell r="F295">
            <v>0</v>
          </cell>
          <cell r="G295" t="str">
            <v>88433</v>
          </cell>
          <cell r="H295" t="str">
            <v>PROJETOR DE ARGAMASSA, CAPACIDADE DE PROJEÇÃO 2 M3/H, ALCANCE ATÉ 50 M, MOTOR ELÉTRICO POTÊNCIA 7,5 HP - CHP DIURNO. AF_06/2014</v>
          </cell>
        </row>
        <row r="296">
          <cell r="A296" t="str">
            <v>CUSTOS HORÁRIOS DE MÁQUINAS E EQUIPAMENTOS</v>
          </cell>
          <cell r="B296" t="str">
            <v>CHOR</v>
          </cell>
          <cell r="C296" t="str">
            <v>CUSTO HORÁRIO PRODUTIVO DIURNO</v>
          </cell>
          <cell r="D296" t="str">
            <v>0325</v>
          </cell>
          <cell r="E296">
            <v>0</v>
          </cell>
          <cell r="F296">
            <v>0</v>
          </cell>
          <cell r="G296" t="str">
            <v>88830</v>
          </cell>
          <cell r="H296" t="str">
            <v>BETONEIRA CAPACIDADE NOMINAL DE 400 L, CAPACIDADE DE MISTURA 280 L, MOTOR ELÉTRICO TRIFÁSICO POTÊNCIA DE 2 CV, SEM CARREGADOR - CHP DIURNO. AF_10/2014</v>
          </cell>
        </row>
        <row r="297">
          <cell r="A297" t="str">
            <v>CUSTOS HORÁRIOS DE MÁQUINAS E EQUIPAMENTOS</v>
          </cell>
          <cell r="B297" t="str">
            <v>CHOR</v>
          </cell>
          <cell r="C297" t="str">
            <v>CUSTO HORÁRIO PRODUTIVO DIURNO</v>
          </cell>
          <cell r="D297" t="str">
            <v>0325</v>
          </cell>
          <cell r="E297">
            <v>0</v>
          </cell>
          <cell r="F297">
            <v>0</v>
          </cell>
          <cell r="G297" t="str">
            <v>88843</v>
          </cell>
          <cell r="H297" t="str">
            <v>TRATOR DE ESTEIRAS, POTÊNCIA 125 HP, PESO OPERACIONAL 12,9 T, COM LÂMINA 2,7 M3 - CHP DIURNO. AF_10/2014</v>
          </cell>
        </row>
        <row r="298">
          <cell r="A298" t="str">
            <v>CUSTOS HORÁRIOS DE MÁQUINAS E EQUIPAMENTOS</v>
          </cell>
          <cell r="B298" t="str">
            <v>CHOR</v>
          </cell>
          <cell r="C298" t="str">
            <v>CUSTO HORÁRIO PRODUTIVO DIURNO</v>
          </cell>
          <cell r="D298" t="str">
            <v>0325</v>
          </cell>
          <cell r="E298">
            <v>0</v>
          </cell>
          <cell r="F298">
            <v>0</v>
          </cell>
          <cell r="G298" t="str">
            <v>88907</v>
          </cell>
          <cell r="H298" t="str">
            <v>ESCAVADEIRA HIDRÁULICA SOBRE ESTEIRAS, CAÇAMBA 1,20 M3, PESO OPERACIONAL 21 T, POTÊNCIA BRUTA 155 HP - CHP DIURNO. AF_06/2014</v>
          </cell>
        </row>
        <row r="299">
          <cell r="A299" t="str">
            <v>CUSTOS HORÁRIOS DE MÁQUINAS E EQUIPAMENTOS</v>
          </cell>
          <cell r="B299" t="str">
            <v>CHOR</v>
          </cell>
          <cell r="C299" t="str">
            <v>CUSTO HORÁRIO PRODUTIVO DIURNO</v>
          </cell>
          <cell r="D299" t="str">
            <v>0325</v>
          </cell>
          <cell r="E299">
            <v>0</v>
          </cell>
          <cell r="F299">
            <v>0</v>
          </cell>
          <cell r="G299" t="str">
            <v>89021</v>
          </cell>
          <cell r="H299" t="str">
            <v>BOMBA SUBMERSÍVEL ELÉTRICA TRIFÁSICA, POTÊNCIA 2,96 HP, Ø ROTOR 144 MM SEMI-ABERTO, BOCAL DE SAÍDA Ø 2, HM/Q = 2 MCA / 38,8 M3/H A 28 MCA / 5 M3/H - CHP DIURNO. AF_06/2014</v>
          </cell>
        </row>
        <row r="300">
          <cell r="A300" t="str">
            <v>CUSTOS HORÁRIOS DE MÁQUINAS E EQUIPAMENTOS</v>
          </cell>
          <cell r="B300" t="str">
            <v>CHOR</v>
          </cell>
          <cell r="C300" t="str">
            <v>CUSTO HORÁRIO PRODUTIVO DIURNO</v>
          </cell>
          <cell r="D300" t="str">
            <v>0325</v>
          </cell>
          <cell r="E300">
            <v>0</v>
          </cell>
          <cell r="F300">
            <v>0</v>
          </cell>
          <cell r="G300" t="str">
            <v>89028</v>
          </cell>
          <cell r="H300" t="str">
            <v>TANQUE DE ASFALTO ESTACIONÁRIO COM MAÇARICO, CAPACIDADE 20.000 L - CHP DIURNO. AF_06/2014</v>
          </cell>
        </row>
        <row r="301">
          <cell r="A301" t="str">
            <v>CUSTOS HORÁRIOS DE MÁQUINAS E EQUIPAMENTOS</v>
          </cell>
          <cell r="B301" t="str">
            <v>CHOR</v>
          </cell>
          <cell r="C301" t="str">
            <v>CUSTO HORÁRIO PRODUTIVO DIURNO</v>
          </cell>
          <cell r="D301" t="str">
            <v>0325</v>
          </cell>
          <cell r="E301">
            <v>0</v>
          </cell>
          <cell r="F301">
            <v>0</v>
          </cell>
          <cell r="G301" t="str">
            <v>89032</v>
          </cell>
          <cell r="H301" t="str">
            <v>TRATOR DE ESTEIRAS, POTÊNCIA 100 HP, PESO OPERACIONAL 9,4 T, COM LÂMINA 2,19 M3 - CHP DIURNO. AF_06/2014</v>
          </cell>
        </row>
        <row r="302">
          <cell r="A302" t="str">
            <v>CUSTOS HORÁRIOS DE MÁQUINAS E EQUIPAMENTOS</v>
          </cell>
          <cell r="B302" t="str">
            <v>CHOR</v>
          </cell>
          <cell r="C302" t="str">
            <v>CUSTO HORÁRIO PRODUTIVO DIURNO</v>
          </cell>
          <cell r="D302" t="str">
            <v>0325</v>
          </cell>
          <cell r="E302">
            <v>0</v>
          </cell>
          <cell r="F302">
            <v>0</v>
          </cell>
          <cell r="G302" t="str">
            <v>89035</v>
          </cell>
          <cell r="H302" t="str">
            <v>TRATOR DE PNEUS, POTÊNCIA 85 CV, TRAÇÃO 4X4, PESO COM LASTRO DE 4.675 KG - CHP DIURNO. AF_06/2014</v>
          </cell>
        </row>
        <row r="303">
          <cell r="A303" t="str">
            <v>CUSTOS HORÁRIOS DE MÁQUINAS E EQUIPAMENTOS</v>
          </cell>
          <cell r="B303" t="str">
            <v>CHOR</v>
          </cell>
          <cell r="C303" t="str">
            <v>CUSTO HORÁRIO PRODUTIVO DIURNO</v>
          </cell>
          <cell r="D303" t="str">
            <v>0325</v>
          </cell>
          <cell r="E303">
            <v>0</v>
          </cell>
          <cell r="F303">
            <v>0</v>
          </cell>
          <cell r="G303" t="str">
            <v>89225</v>
          </cell>
          <cell r="H303" t="str">
            <v>BETONEIRA CAPACIDADE NOMINAL DE 600 L, CAPACIDADE DE MISTURA 360 L, MOTOR ELÉTRICO TRIFÁSICO POTÊNCIA DE 4 CV, SEM CARREGADOR - CHP DIURNO. AF_11/2014</v>
          </cell>
        </row>
        <row r="304">
          <cell r="A304" t="str">
            <v>CUSTOS HORÁRIOS DE MÁQUINAS E EQUIPAMENTOS</v>
          </cell>
          <cell r="B304" t="str">
            <v>CHOR</v>
          </cell>
          <cell r="C304" t="str">
            <v>CUSTO HORÁRIO PRODUTIVO DIURNO</v>
          </cell>
          <cell r="D304" t="str">
            <v>0325</v>
          </cell>
          <cell r="E304">
            <v>0</v>
          </cell>
          <cell r="F304">
            <v>0</v>
          </cell>
          <cell r="G304" t="str">
            <v>89234</v>
          </cell>
          <cell r="H304" t="str">
            <v>FRESADORA DE ASFALTO A FRIO SOBRE RODAS, LARGURA FRESAGEM DE 1,0 M, POTÊNCIA 208 HP - CHP DIURNO. AF_11/2014</v>
          </cell>
        </row>
        <row r="305">
          <cell r="A305" t="str">
            <v>CUSTOS HORÁRIOS DE MÁQUINAS E EQUIPAMENTOS</v>
          </cell>
          <cell r="B305" t="str">
            <v>CHOR</v>
          </cell>
          <cell r="C305" t="str">
            <v>CUSTO HORÁRIO PRODUTIVO DIURNO</v>
          </cell>
          <cell r="D305" t="str">
            <v>0325</v>
          </cell>
          <cell r="E305">
            <v>0</v>
          </cell>
          <cell r="F305">
            <v>0</v>
          </cell>
          <cell r="G305" t="str">
            <v>89242</v>
          </cell>
          <cell r="H305" t="str">
            <v>FRESADORA DE ASFALTO A FRIO SOBRE RODAS, LARGURA FRESAGEM DE 2,0 M, POTÊNCIA 550 HP - CHP DIURNO. AF_11/2014</v>
          </cell>
        </row>
        <row r="306">
          <cell r="A306" t="str">
            <v>CUSTOS HORÁRIOS DE MÁQUINAS E EQUIPAMENTOS</v>
          </cell>
          <cell r="B306" t="str">
            <v>CHOR</v>
          </cell>
          <cell r="C306" t="str">
            <v>CUSTO HORÁRIO PRODUTIVO DIURNO</v>
          </cell>
          <cell r="D306" t="str">
            <v>0325</v>
          </cell>
          <cell r="E306">
            <v>0</v>
          </cell>
          <cell r="F306">
            <v>0</v>
          </cell>
          <cell r="G306" t="str">
            <v>89250</v>
          </cell>
          <cell r="H306" t="str">
            <v>RECICLADORA DE ASFALTO A FRIO SOBRE RODAS, LARGURA FRESAGEM DE 2,0 M, POTÊNCIA 422 HP - CHP DIURNO. AF_11/2014</v>
          </cell>
        </row>
        <row r="307">
          <cell r="A307" t="str">
            <v>CUSTOS HORÁRIOS DE MÁQUINAS E EQUIPAMENTOS</v>
          </cell>
          <cell r="B307" t="str">
            <v>CHOR</v>
          </cell>
          <cell r="C307" t="str">
            <v>CUSTO HORÁRIO PRODUTIVO DIURNO</v>
          </cell>
          <cell r="D307" t="str">
            <v>0325</v>
          </cell>
          <cell r="E307">
            <v>0</v>
          </cell>
          <cell r="F307">
            <v>0</v>
          </cell>
          <cell r="G307" t="str">
            <v>89257</v>
          </cell>
          <cell r="H307" t="str">
            <v>VIBROACABADORA DE ASFALTO SOBRE ESTEIRAS, LARGURA DE PAVIMENTAÇÃO 2,13 M A 4,55 M, POTÊNCIA 100 HP CAPACIDADE 400 T/H - CHP DIURNO. AF_11/2014</v>
          </cell>
        </row>
        <row r="308">
          <cell r="A308" t="str">
            <v>CUSTOS HORÁRIOS DE MÁQUINAS E EQUIPAMENTOS</v>
          </cell>
          <cell r="B308" t="str">
            <v>CHOR</v>
          </cell>
          <cell r="C308" t="str">
            <v>CUSTO HORÁRIO PRODUTIVO DIURNO</v>
          </cell>
          <cell r="D308" t="str">
            <v>0325</v>
          </cell>
          <cell r="E308">
            <v>0</v>
          </cell>
          <cell r="F308">
            <v>0</v>
          </cell>
          <cell r="G308" t="str">
            <v>89272</v>
          </cell>
          <cell r="H308" t="str">
            <v>GUINDASTE HIDRÁULICO AUTOPROPELIDO, COM LANÇA TELESCÓPICA 28,80 M, CAPACIDADE MÁXIMA 30 T, POTÊNCIA 97 KW, TRAÇÃO 4 X 4 - CHP DIURNO. AF_11/2014</v>
          </cell>
        </row>
        <row r="309">
          <cell r="A309" t="str">
            <v>CUSTOS HORÁRIOS DE MÁQUINAS E EQUIPAMENTOS</v>
          </cell>
          <cell r="B309" t="str">
            <v>CHOR</v>
          </cell>
          <cell r="C309" t="str">
            <v>CUSTO HORÁRIO PRODUTIVO DIURNO</v>
          </cell>
          <cell r="D309" t="str">
            <v>0325</v>
          </cell>
          <cell r="E309">
            <v>0</v>
          </cell>
          <cell r="F309">
            <v>0</v>
          </cell>
          <cell r="G309" t="str">
            <v>89278</v>
          </cell>
          <cell r="H309" t="str">
            <v>BETONEIRA CAPACIDADE NOMINAL DE 600 L, CAPACIDADE DE MISTURA 440 L, MOTOR A DIESEL POTÊNCIA 10 HP, COM CARREGADOR - CHP DIURNO. AF_11/2014</v>
          </cell>
        </row>
        <row r="310">
          <cell r="A310" t="str">
            <v>CUSTOS HORÁRIOS DE MÁQUINAS E EQUIPAMENTOS</v>
          </cell>
          <cell r="B310" t="str">
            <v>CHOR</v>
          </cell>
          <cell r="C310" t="str">
            <v>CUSTO HORÁRIO PRODUTIVO DIURNO</v>
          </cell>
          <cell r="D310" t="str">
            <v>0325</v>
          </cell>
          <cell r="E310">
            <v>0</v>
          </cell>
          <cell r="F310">
            <v>0</v>
          </cell>
          <cell r="G310" t="str">
            <v>89843</v>
          </cell>
          <cell r="H310" t="str">
            <v>BATE-ESTACAS POR GRAVIDADE, POTÊNCIA DE 160 HP, PESO DO MARTELO ATÉ 3 TONELADAS - CHP DIURNO. AF_11/2014</v>
          </cell>
        </row>
        <row r="311">
          <cell r="A311" t="str">
            <v>CUSTOS HORÁRIOS DE MÁQUINAS E EQUIPAMENTOS</v>
          </cell>
          <cell r="B311" t="str">
            <v>CHOR</v>
          </cell>
          <cell r="C311" t="str">
            <v>CUSTO HORÁRIO PRODUTIVO DIURNO</v>
          </cell>
          <cell r="D311" t="str">
            <v>0325</v>
          </cell>
          <cell r="E311">
            <v>0</v>
          </cell>
          <cell r="F311">
            <v>0</v>
          </cell>
          <cell r="G311" t="str">
            <v>89876</v>
          </cell>
          <cell r="H311" t="str">
            <v>CAMINHÃO BASCULANTE 14 M3, COM CAVALO MECÂNICO DE CAPACIDADE MÁXIMA DE TRAÇÃO COMBINADO DE 36000 KG, POTÊNCIA 286 CV, INCLUSIVE SEMIREBOQUE COM CAÇAMBA METÁLICA - CHP DIURNO. AF_12/2014</v>
          </cell>
        </row>
        <row r="312">
          <cell r="A312" t="str">
            <v>CUSTOS HORÁRIOS DE MÁQUINAS E EQUIPAMENTOS</v>
          </cell>
          <cell r="B312" t="str">
            <v>CHOR</v>
          </cell>
          <cell r="C312" t="str">
            <v>CUSTO HORÁRIO PRODUTIVO DIURNO</v>
          </cell>
          <cell r="D312" t="str">
            <v>0325</v>
          </cell>
          <cell r="E312">
            <v>0</v>
          </cell>
          <cell r="F312">
            <v>0</v>
          </cell>
          <cell r="G312" t="str">
            <v>89883</v>
          </cell>
          <cell r="H312" t="str">
            <v>CAMINHÃO BASCULANTE 18 M3, COM CAVALO MECÂNICO DE CAPACIDADE MÁXIMA DE TRAÇÃO COMBINADO DE 45000 KG, POTÊNCIA 330 CV, INCLUSIVE SEMIREBOQUE COM CAÇAMBA METÁLICA - CHP DIURNO. AF_12/2014</v>
          </cell>
        </row>
        <row r="313">
          <cell r="A313" t="str">
            <v>CUSTOS HORÁRIOS DE MÁQUINAS E EQUIPAMENTOS</v>
          </cell>
          <cell r="B313" t="str">
            <v>CHOR</v>
          </cell>
          <cell r="C313" t="str">
            <v>CUSTO HORÁRIO PRODUTIVO DIURNO</v>
          </cell>
          <cell r="D313" t="str">
            <v>0325</v>
          </cell>
          <cell r="E313">
            <v>0</v>
          </cell>
          <cell r="F313">
            <v>0</v>
          </cell>
          <cell r="G313" t="str">
            <v>90586</v>
          </cell>
          <cell r="H313" t="str">
            <v>VIBRADOR DE IMERSÃO, DIÂMETRO DE PONTEIRA 45MM, MOTOR ELÉTRICO TRIFÁSICO POTÊNCIA DE 2 CV - CHP DIURNO. AF_06/2015</v>
          </cell>
        </row>
        <row r="314">
          <cell r="A314" t="str">
            <v>CUSTOS HORÁRIOS DE MÁQUINAS E EQUIPAMENTOS</v>
          </cell>
          <cell r="B314" t="str">
            <v>CHOR</v>
          </cell>
          <cell r="C314" t="str">
            <v>CUSTO HORÁRIO PRODUTIVO DIURNO</v>
          </cell>
          <cell r="D314" t="str">
            <v>0325</v>
          </cell>
          <cell r="E314">
            <v>0</v>
          </cell>
          <cell r="F314">
            <v>0</v>
          </cell>
          <cell r="G314" t="str">
            <v>90625</v>
          </cell>
          <cell r="H314" t="str">
            <v>PERFURATRIZ MANUAL, TORQUE MÁXIMO 83 N.M, POTÊNCIA 5 CV, COM DIÂMETRO MÁXIMO 4" - CHP DIURNO. AF_06/2015</v>
          </cell>
        </row>
        <row r="315">
          <cell r="A315" t="str">
            <v>CUSTOS HORÁRIOS DE MÁQUINAS E EQUIPAMENTOS</v>
          </cell>
          <cell r="B315" t="str">
            <v>CHOR</v>
          </cell>
          <cell r="C315" t="str">
            <v>CUSTO HORÁRIO PRODUTIVO DIURNO</v>
          </cell>
          <cell r="D315" t="str">
            <v>0325</v>
          </cell>
          <cell r="E315">
            <v>0</v>
          </cell>
          <cell r="F315">
            <v>0</v>
          </cell>
          <cell r="G315" t="str">
            <v>90631</v>
          </cell>
          <cell r="H315" t="str">
            <v>PERFURATRIZ SOBRE ESTEIRA, TORQUE MÁXIMO 600 KGF, PESO MÉDIO 1000 KG, POTÊNCIA 20 HP, DIÂMETRO MÁXIMO 10" - CHP DIURNO. AF_06/2015</v>
          </cell>
        </row>
        <row r="316">
          <cell r="A316" t="str">
            <v>CUSTOS HORÁRIOS DE MÁQUINAS E EQUIPAMENTOS</v>
          </cell>
          <cell r="B316" t="str">
            <v>CHOR</v>
          </cell>
          <cell r="C316" t="str">
            <v>CUSTO HORÁRIO PRODUTIVO DIURNO</v>
          </cell>
          <cell r="D316" t="str">
            <v>0325</v>
          </cell>
          <cell r="E316">
            <v>0</v>
          </cell>
          <cell r="F316">
            <v>0</v>
          </cell>
          <cell r="G316" t="str">
            <v>90637</v>
          </cell>
          <cell r="H316" t="str">
            <v>MISTURADOR DUPLO HORIZONTAL DE ALTA TURBULÊNCIA, CAPACIDADE / VOLUME 2 X 500 LITROS, MOTORES ELÉTRICOS MÍNIMO 5 CV CADA, PARA NATA CIMENTO, ARGAMASSA E OUTROS - CHP DIURNO. AF_06/2015</v>
          </cell>
        </row>
        <row r="317">
          <cell r="A317" t="str">
            <v>CUSTOS HORÁRIOS DE MÁQUINAS E EQUIPAMENTOS</v>
          </cell>
          <cell r="B317" t="str">
            <v>CHOR</v>
          </cell>
          <cell r="C317" t="str">
            <v>CUSTO HORÁRIO PRODUTIVO DIURNO</v>
          </cell>
          <cell r="D317" t="str">
            <v>0325</v>
          </cell>
          <cell r="E317">
            <v>0</v>
          </cell>
          <cell r="F317">
            <v>0</v>
          </cell>
          <cell r="G317" t="str">
            <v>90643</v>
          </cell>
          <cell r="H317" t="str">
            <v>BOMBA TRIPLEX, PARA INJEÇÃO DE NATA DE CIMENTO, VAZÃO MÁXIMA DE 100 LITROS/MINUTO, PRESSÃO MÁXIMA DE 70 BAR - CHP DIURNO. AF_06/2015</v>
          </cell>
        </row>
        <row r="318">
          <cell r="A318" t="str">
            <v>CUSTOS HORÁRIOS DE MÁQUINAS E EQUIPAMENTOS</v>
          </cell>
          <cell r="B318" t="str">
            <v>CHOR</v>
          </cell>
          <cell r="C318" t="str">
            <v>CUSTO HORÁRIO PRODUTIVO DIURNO</v>
          </cell>
          <cell r="D318" t="str">
            <v>0325</v>
          </cell>
          <cell r="E318">
            <v>0</v>
          </cell>
          <cell r="F318">
            <v>0</v>
          </cell>
          <cell r="G318" t="str">
            <v>90650</v>
          </cell>
          <cell r="H318" t="str">
            <v>BOMBA CENTRÍFUGA MONOESTÁGIO COM MOTOR ELÉTRICO MONOFÁSICO, POTÊNCIA 15 HP, DIÂMETRO DO ROTOR 173 MM, HM/Q = 30 MCA / 90 M3/H A 45 MCA / 55 M3/H - CHP DIURNO. AF_06/2015</v>
          </cell>
        </row>
        <row r="319">
          <cell r="A319" t="str">
            <v>CUSTOS HORÁRIOS DE MÁQUINAS E EQUIPAMENTOS</v>
          </cell>
          <cell r="B319" t="str">
            <v>CHOR</v>
          </cell>
          <cell r="C319" t="str">
            <v>CUSTO HORÁRIO PRODUTIVO DIURNO</v>
          </cell>
          <cell r="D319" t="str">
            <v>0325</v>
          </cell>
          <cell r="E319">
            <v>0</v>
          </cell>
          <cell r="F319">
            <v>0</v>
          </cell>
          <cell r="G319" t="str">
            <v>90656</v>
          </cell>
          <cell r="H319" t="str">
            <v>BOMBA DE PROJEÇÃO DE CONCRETO SECO, POTÊNCIA 10 CV, VAZÃO 3 M3/H - CHP DIURNO. AF_06/2015</v>
          </cell>
        </row>
        <row r="320">
          <cell r="A320" t="str">
            <v>CUSTOS HORÁRIOS DE MÁQUINAS E EQUIPAMENTOS</v>
          </cell>
          <cell r="B320" t="str">
            <v>CHOR</v>
          </cell>
          <cell r="C320" t="str">
            <v>CUSTO HORÁRIO PRODUTIVO DIURNO</v>
          </cell>
          <cell r="D320" t="str">
            <v>0325</v>
          </cell>
          <cell r="E320">
            <v>0</v>
          </cell>
          <cell r="F320">
            <v>0</v>
          </cell>
          <cell r="G320" t="str">
            <v>90662</v>
          </cell>
          <cell r="H320" t="str">
            <v>BOMBA DE PROJEÇÃO DE CONCRETO SECO, POTÊNCIA 10 CV, VAZÃO 6 M3/H - CHP DIURNO. AF_06/2015</v>
          </cell>
        </row>
        <row r="321">
          <cell r="A321" t="str">
            <v>CUSTOS HORÁRIOS DE MÁQUINAS E EQUIPAMENTOS</v>
          </cell>
          <cell r="B321" t="str">
            <v>CHOR</v>
          </cell>
          <cell r="C321" t="str">
            <v>CUSTO HORÁRIO PRODUTIVO DIURNO</v>
          </cell>
          <cell r="D321" t="str">
            <v>0325</v>
          </cell>
          <cell r="E321">
            <v>0</v>
          </cell>
          <cell r="F321">
            <v>0</v>
          </cell>
          <cell r="G321" t="str">
            <v>90668</v>
          </cell>
          <cell r="H321" t="str">
            <v>PROJETOR PNEUMÁTICO DE ARGAMASSA PARA CHAPISCO E REBOCO COM RECIPIENTE ACOPLADO, TIPO CANEQUINHA, COM COMPRESSOR DE AR REBOCÁVEL VAZÃO 89 PCM E MOTOR DIESEL DE 20 CV - CHP DIURNO. AF_06/2015</v>
          </cell>
        </row>
        <row r="322">
          <cell r="A322" t="str">
            <v>CUSTOS HORÁRIOS DE MÁQUINAS E EQUIPAMENTOS</v>
          </cell>
          <cell r="B322" t="str">
            <v>CHOR</v>
          </cell>
          <cell r="C322" t="str">
            <v>CUSTO HORÁRIO PRODUTIVO DIURNO</v>
          </cell>
          <cell r="D322" t="str">
            <v>0325</v>
          </cell>
          <cell r="E322">
            <v>0</v>
          </cell>
          <cell r="F322">
            <v>0</v>
          </cell>
          <cell r="G322" t="str">
            <v>90674</v>
          </cell>
          <cell r="H322" t="str">
            <v>PERFURATRIZ COM TORRE METÁLICA PARA EXECUÇÃO DE ESTACA HÉLICE CONTÍNUA, PROFUNDIDADE MÁXIMA DE 30 M, DIÂMETRO MÁXIMO DE 800 MM, POTÊNCIA INSTALADA DE 268 HP, MESA ROTATIVA COM TORQUE MÁXIMO DE 170 KNM - CHP DIURNO. AF_06/2015</v>
          </cell>
        </row>
        <row r="323">
          <cell r="A323" t="str">
            <v>CUSTOS HORÁRIOS DE MÁQUINAS E EQUIPAMENTOS</v>
          </cell>
          <cell r="B323" t="str">
            <v>CHOR</v>
          </cell>
          <cell r="C323" t="str">
            <v>CUSTO HORÁRIO PRODUTIVO DIURNO</v>
          </cell>
          <cell r="D323" t="str">
            <v>0325</v>
          </cell>
          <cell r="E323">
            <v>0</v>
          </cell>
          <cell r="F323">
            <v>0</v>
          </cell>
          <cell r="G323" t="str">
            <v>90680</v>
          </cell>
          <cell r="H323" t="str">
            <v>PERFURATRIZ HIDRÁULICA SOBRE CAMINHÃO COM TRADO CURTO ACOPLADO, PROFUNDIDADE MÁXIMA DE 20 M, DIÂMETRO MÁXIMO DE 1500 MM, POTÊNCIA INSTALADA DE 137 HP, MESA ROTATIVA COM TORQUE MÁXIMO DE 30 KNM - CHP DIURNO. AF_06/2015</v>
          </cell>
        </row>
        <row r="324">
          <cell r="A324" t="str">
            <v>CUSTOS HORÁRIOS DE MÁQUINAS E EQUIPAMENTOS</v>
          </cell>
          <cell r="B324" t="str">
            <v>CHOR</v>
          </cell>
          <cell r="C324" t="str">
            <v>CUSTO HORÁRIO PRODUTIVO DIURNO</v>
          </cell>
          <cell r="D324" t="str">
            <v>0325</v>
          </cell>
          <cell r="E324">
            <v>0</v>
          </cell>
          <cell r="F324">
            <v>0</v>
          </cell>
          <cell r="G324" t="str">
            <v>90686</v>
          </cell>
          <cell r="H324" t="str">
            <v>MANIPULADOR TELESCÓPICO, POTÊNCIA DE 85 HP, CAPACIDADE DE CARGA DE 3.500 KG, ALTURA MÁXIMA DE ELEVAÇÃO DE 12,3 M - CHP DIURNO. AF_06/2015</v>
          </cell>
        </row>
        <row r="325">
          <cell r="A325" t="str">
            <v>CUSTOS HORÁRIOS DE MÁQUINAS E EQUIPAMENTOS</v>
          </cell>
          <cell r="B325" t="str">
            <v>CHOR</v>
          </cell>
          <cell r="C325" t="str">
            <v>CUSTO HORÁRIO PRODUTIVO DIURNO</v>
          </cell>
          <cell r="D325" t="str">
            <v>0325</v>
          </cell>
          <cell r="E325">
            <v>0</v>
          </cell>
          <cell r="F325">
            <v>0</v>
          </cell>
          <cell r="G325" t="str">
            <v>90692</v>
          </cell>
          <cell r="H325" t="str">
            <v>MINICARREGADEIRA SOBRE RODAS, POTÊNCIA LÍQUIDA DE 47 HP, CAPACIDADE NOMINAL DE OPERAÇÃO DE 646 KG - CHP DIURNO. AF_06/2015</v>
          </cell>
        </row>
        <row r="326">
          <cell r="A326" t="str">
            <v>CUSTOS HORÁRIOS DE MÁQUINAS E EQUIPAMENTOS</v>
          </cell>
          <cell r="B326" t="str">
            <v>CHOR</v>
          </cell>
          <cell r="C326" t="str">
            <v>CUSTO HORÁRIO PRODUTIVO DIURNO</v>
          </cell>
          <cell r="D326" t="str">
            <v>0325</v>
          </cell>
          <cell r="E326">
            <v>0</v>
          </cell>
          <cell r="F326">
            <v>0</v>
          </cell>
          <cell r="G326" t="str">
            <v>90964</v>
          </cell>
          <cell r="H326" t="str">
            <v>COMPRESSOR DE AR REBOCÁVEL, VAZÃO 89 PCM, PRESSÃO EFETIVA DE TRABALHO 102 PSI, MOTOR DIESEL, POTÊNCIA 20 CV - CHP DIURNO. AF_06/2015</v>
          </cell>
        </row>
        <row r="327">
          <cell r="A327" t="str">
            <v>CUSTOS HORÁRIOS DE MÁQUINAS E EQUIPAMENTOS</v>
          </cell>
          <cell r="B327" t="str">
            <v>CHOR</v>
          </cell>
          <cell r="C327" t="str">
            <v>CUSTO HORÁRIO PRODUTIVO DIURNO</v>
          </cell>
          <cell r="D327" t="str">
            <v>0325</v>
          </cell>
          <cell r="E327">
            <v>0</v>
          </cell>
          <cell r="F327">
            <v>0</v>
          </cell>
          <cell r="G327" t="str">
            <v>90972</v>
          </cell>
          <cell r="H327" t="str">
            <v>COMPRESSOR DE AR REBOCAVEL, VAZÃO 250 PCM, PRESSAO DE TRABALHO 102 PSI, MOTOR A DIESEL POTÊNCIA 81 CV - CHP DIURNO. AF_06/2015</v>
          </cell>
        </row>
        <row r="328">
          <cell r="A328" t="str">
            <v>CUSTOS HORÁRIOS DE MÁQUINAS E EQUIPAMENTOS</v>
          </cell>
          <cell r="B328" t="str">
            <v>CHOR</v>
          </cell>
          <cell r="C328" t="str">
            <v>CUSTO HORÁRIO PRODUTIVO DIURNO</v>
          </cell>
          <cell r="D328" t="str">
            <v>0325</v>
          </cell>
          <cell r="E328">
            <v>0</v>
          </cell>
          <cell r="F328">
            <v>0</v>
          </cell>
          <cell r="G328" t="str">
            <v>90979</v>
          </cell>
          <cell r="H328" t="str">
            <v>COMPRESSOR DE AR REBOCÁVEL, VAZÃO 748 PCM, PRESSÃO EFETIVA DE TRABALHO 102 PSI, MOTOR DIESEL, POTÊNCIA 210 CV - CHP DIURNO. AF_06/2015</v>
          </cell>
        </row>
        <row r="329">
          <cell r="A329" t="str">
            <v>CUSTOS HORÁRIOS DE MÁQUINAS E EQUIPAMENTOS</v>
          </cell>
          <cell r="B329" t="str">
            <v>CHOR</v>
          </cell>
          <cell r="C329" t="str">
            <v>CUSTO HORÁRIO PRODUTIVO DIURNO</v>
          </cell>
          <cell r="D329" t="str">
            <v>0325</v>
          </cell>
          <cell r="E329">
            <v>0</v>
          </cell>
          <cell r="F329">
            <v>0</v>
          </cell>
          <cell r="G329" t="str">
            <v>90991</v>
          </cell>
          <cell r="H329" t="str">
            <v>ESCAVADEIRA HIDRÁULICA SOBRE ESTEIRAS, CAÇAMBA 0,80 M3, PESO OPERACIONAL 17,8 T, POTÊNCIA LÍQUIDA 110 HP - CHP DIURNO. AF_10/2014</v>
          </cell>
        </row>
        <row r="330">
          <cell r="A330" t="str">
            <v>CUSTOS HORÁRIOS DE MÁQUINAS E EQUIPAMENTOS</v>
          </cell>
          <cell r="B330" t="str">
            <v>CHOR</v>
          </cell>
          <cell r="C330" t="str">
            <v>CUSTO HORÁRIO PRODUTIVO DIURNO</v>
          </cell>
          <cell r="D330" t="str">
            <v>0325</v>
          </cell>
          <cell r="E330">
            <v>0</v>
          </cell>
          <cell r="F330">
            <v>0</v>
          </cell>
          <cell r="G330" t="str">
            <v>90999</v>
          </cell>
          <cell r="H330" t="str">
            <v>COMPRESSOR DE AR REBOCAVEL, VAZÃO 400 PCM, PRESSAO DE TRABALHO 102 PSI, MOTOR A DIESEL POTÊNCIA 110 CV - CHP DIURNO. AF_06/2015</v>
          </cell>
        </row>
        <row r="331">
          <cell r="A331" t="str">
            <v>CUSTOS HORÁRIOS DE MÁQUINAS E EQUIPAMENTOS</v>
          </cell>
          <cell r="B331" t="str">
            <v>CHOR</v>
          </cell>
          <cell r="C331" t="str">
            <v>CUSTO HORÁRIO PRODUTIVO DIURNO</v>
          </cell>
          <cell r="D331" t="str">
            <v>0325</v>
          </cell>
          <cell r="E331">
            <v>0</v>
          </cell>
          <cell r="F331">
            <v>0</v>
          </cell>
          <cell r="G331" t="str">
            <v>91031</v>
          </cell>
          <cell r="H331" t="str">
            <v>CAMINHÃO TRUCADO (C/ TERCEIRO EIXO) ELETRÔNICO - POTÊNCIA 231CV - PBT = 22000KG - DIST. ENTRE EIXOS 5170 MM - INCLUI CARROCERIA FIXA ABERTA DE MADEIRA - CHP DIURNO. AF_06/2015</v>
          </cell>
        </row>
        <row r="332">
          <cell r="A332" t="str">
            <v>CUSTOS HORÁRIOS DE MÁQUINAS E EQUIPAMENTOS</v>
          </cell>
          <cell r="B332" t="str">
            <v>CHOR</v>
          </cell>
          <cell r="C332" t="str">
            <v>CUSTO HORÁRIO PRODUTIVO DIURNO</v>
          </cell>
          <cell r="D332" t="str">
            <v>0325</v>
          </cell>
          <cell r="E332">
            <v>0</v>
          </cell>
          <cell r="F332">
            <v>0</v>
          </cell>
          <cell r="G332" t="str">
            <v>91277</v>
          </cell>
          <cell r="H332" t="str">
            <v>PLACA VIBRATÓRIA REVERSÍVEL COM MOTOR 4 TEMPOS A GASOLINA, FORÇA CENTRÍFUGA DE 25 KN (2500 KGF), POTÊNCIA 5,5 CV - CHP DIURNO. AF_08/2015</v>
          </cell>
        </row>
        <row r="333">
          <cell r="A333" t="str">
            <v>CUSTOS HORÁRIOS DE MÁQUINAS E EQUIPAMENTOS</v>
          </cell>
          <cell r="B333" t="str">
            <v>CHOR</v>
          </cell>
          <cell r="C333" t="str">
            <v>CUSTO HORÁRIO PRODUTIVO DIURNO</v>
          </cell>
          <cell r="D333" t="str">
            <v>0325</v>
          </cell>
          <cell r="E333">
            <v>0</v>
          </cell>
          <cell r="F333">
            <v>0</v>
          </cell>
          <cell r="G333" t="str">
            <v>91283</v>
          </cell>
          <cell r="H333" t="str">
            <v>CORTADORA DE PISO COM MOTOR 4 TEMPOS A GASOLINA, POTÊNCIA DE 13 HP, COM DISCO DE CORTE DIAMANTADO SEGMENTADO PARA CONCRETO, DIÂMETRO DE 350 MM, FURO DE 1" (14 X 1") - CHP DIURNO. AF_08/2015</v>
          </cell>
        </row>
        <row r="334">
          <cell r="A334" t="str">
            <v>CUSTOS HORÁRIOS DE MÁQUINAS E EQUIPAMENTOS</v>
          </cell>
          <cell r="B334" t="str">
            <v>CHOR</v>
          </cell>
          <cell r="C334" t="str">
            <v>CUSTO HORÁRIO PRODUTIVO DIURNO</v>
          </cell>
          <cell r="D334" t="str">
            <v>0325</v>
          </cell>
          <cell r="E334">
            <v>0</v>
          </cell>
          <cell r="F334">
            <v>0</v>
          </cell>
          <cell r="G334" t="str">
            <v>91386</v>
          </cell>
          <cell r="H334" t="str">
            <v>CAMINHÃO BASCULANTE 10 M3, TRUCADO CABINE SIMPLES, PESO BRUTO TOTAL 23.000 KG, CARGA ÚTIL MÁXIMA 15.935 KG, DISTÂNCIA ENTRE EIXOS 4,80 M, POTÊNCIA 230 CV INCLUSIVE CAÇAMBA METÁLICA - CHP DIURNO. AF_06/2014</v>
          </cell>
        </row>
        <row r="335">
          <cell r="A335" t="str">
            <v>CUSTOS HORÁRIOS DE MÁQUINAS E EQUIPAMENTOS</v>
          </cell>
          <cell r="B335" t="str">
            <v>CHOR</v>
          </cell>
          <cell r="C335" t="str">
            <v>CUSTO HORÁRIO PRODUTIVO DIURNO</v>
          </cell>
          <cell r="D335" t="str">
            <v>0325</v>
          </cell>
          <cell r="E335">
            <v>0</v>
          </cell>
          <cell r="F335">
            <v>0</v>
          </cell>
          <cell r="G335" t="str">
            <v>91533</v>
          </cell>
          <cell r="H335" t="str">
            <v>COMPACTADOR DE SOLOS DE PERCUSSÃO (SOQUETE) COM MOTOR A GASOLINA 4 TEMPOS, POTÊNCIA 4 CV - CHP DIURNO. AF_08/2015</v>
          </cell>
        </row>
        <row r="336">
          <cell r="A336" t="str">
            <v>CUSTOS HORÁRIOS DE MÁQUINAS E EQUIPAMENTOS</v>
          </cell>
          <cell r="B336" t="str">
            <v>CHOR</v>
          </cell>
          <cell r="C336" t="str">
            <v>CUSTO HORÁRIO PRODUTIVO DIURNO</v>
          </cell>
          <cell r="D336" t="str">
            <v>0325</v>
          </cell>
          <cell r="E336">
            <v>0</v>
          </cell>
          <cell r="F336">
            <v>0</v>
          </cell>
          <cell r="G336" t="str">
            <v>91634</v>
          </cell>
          <cell r="H336" t="str">
            <v>GUINDAUTO HIDRÁULICO, CAPACIDADE MÁXIMA DE CARGA 6500 KG, MOMENTO MÁXIMO DE CARGA 5,8 TM, ALCANCE MÁXIMO HORIZONTAL 7,60 M, INCLUSIVE CAMINHÃO TOCO PBT 9.700 KG, POTÊNCIA DE 160 CV - CHP DIURNO. AF_08/2015</v>
          </cell>
        </row>
        <row r="337">
          <cell r="A337" t="str">
            <v>CUSTOS HORÁRIOS DE MÁQUINAS E EQUIPAMENTOS</v>
          </cell>
          <cell r="B337" t="str">
            <v>CHOR</v>
          </cell>
          <cell r="C337" t="str">
            <v>CUSTO HORÁRIO PRODUTIVO DIURNO</v>
          </cell>
          <cell r="D337" t="str">
            <v>0325</v>
          </cell>
          <cell r="E337">
            <v>0</v>
          </cell>
          <cell r="F337">
            <v>0</v>
          </cell>
          <cell r="G337" t="str">
            <v>91645</v>
          </cell>
          <cell r="H337" t="str">
            <v>CAMINHÃO DE TRANSPORTE DE MATERIAL ASFÁLTICO 30.000 L, COM CAVALO MECÂNICO DE CAPACIDADE MÁXIMA DE TRAÇÃO COMBINADO DE 66.000 KG, POTÊNCIA 360 CV, INCLUSIVE TANQUE DE ASFALTO COM SERPENTINA - CHP DIURNO. AF_08/2015</v>
          </cell>
        </row>
        <row r="338">
          <cell r="A338" t="str">
            <v>CUSTOS HORÁRIOS DE MÁQUINAS E EQUIPAMENTOS</v>
          </cell>
          <cell r="B338" t="str">
            <v>CHOR</v>
          </cell>
          <cell r="C338" t="str">
            <v>CUSTO HORÁRIO PRODUTIVO DIURNO</v>
          </cell>
          <cell r="D338" t="str">
            <v>0325</v>
          </cell>
          <cell r="E338">
            <v>0</v>
          </cell>
          <cell r="F338">
            <v>0</v>
          </cell>
          <cell r="G338" t="str">
            <v>91692</v>
          </cell>
          <cell r="H338" t="str">
            <v>SERRA CIRCULAR DE BANCADA COM MOTOR ELÉTRICO POTÊNCIA DE 5HP, COM COIFA PARA DISCO 10" - CHP DIURNO. AF_08/2015</v>
          </cell>
        </row>
        <row r="339">
          <cell r="A339" t="str">
            <v>CUSTOS HORÁRIOS DE MÁQUINAS E EQUIPAMENTOS</v>
          </cell>
          <cell r="B339" t="str">
            <v>CHOR</v>
          </cell>
          <cell r="C339" t="str">
            <v>CUSTO HORÁRIO PRODUTIVO DIURNO</v>
          </cell>
          <cell r="D339" t="str">
            <v>0325</v>
          </cell>
          <cell r="E339">
            <v>0</v>
          </cell>
          <cell r="F339">
            <v>0</v>
          </cell>
          <cell r="G339" t="str">
            <v>92043</v>
          </cell>
          <cell r="H339" t="str">
            <v>DISTRIBUIDOR DE AGREGADOS REBOCAVEL, CAPACIDADE 1,9 M³, LARGURA DE TRABALHO 3,66 M - CHP DIURNO. AF_11/2015</v>
          </cell>
        </row>
        <row r="340">
          <cell r="A340" t="str">
            <v>CUSTOS HORÁRIOS DE MÁQUINAS E EQUIPAMENTOS</v>
          </cell>
          <cell r="B340" t="str">
            <v>CHOR</v>
          </cell>
          <cell r="C340" t="str">
            <v>CUSTO HORÁRIO PRODUTIVO DIURNO</v>
          </cell>
          <cell r="D340" t="str">
            <v>0325</v>
          </cell>
          <cell r="E340">
            <v>0</v>
          </cell>
          <cell r="F340">
            <v>0</v>
          </cell>
          <cell r="G340" t="str">
            <v>92106</v>
          </cell>
          <cell r="H340" t="str">
            <v>CAMINHÃO PARA EQUIPAMENTO DE LIMPEZA A SUCÇÃO, COM CAMINHÃO TRUCADO DE PESO BRUTO TOTAL 23000 KG, CARGA ÚTIL MÁXIMA 15935 KG, DISTÂNCIA ENTRE EIXOS 4,80 M, POTÊNCIA 230 CV, INCLUSIVE LIMPADORA A SUCÇÃO, TANQUE 12000 L - CHP DIURNO. AF_11/2015</v>
          </cell>
        </row>
        <row r="341">
          <cell r="A341" t="str">
            <v>CUSTOS HORÁRIOS DE MÁQUINAS E EQUIPAMENTOS</v>
          </cell>
          <cell r="B341" t="str">
            <v>CHOR</v>
          </cell>
          <cell r="C341" t="str">
            <v>CUSTO HORÁRIO PRODUTIVO DIURNO</v>
          </cell>
          <cell r="D341" t="str">
            <v>0325</v>
          </cell>
          <cell r="E341">
            <v>0</v>
          </cell>
          <cell r="F341">
            <v>0</v>
          </cell>
          <cell r="G341" t="str">
            <v>92112</v>
          </cell>
          <cell r="H341" t="str">
            <v>PENEIRA ROTATIVA COM MOTOR ELÉTRICO TRIFÁSICO DE 2 CV, CILINDRO DE 1 M X 0,60 M, COM FUROS DE 3,17 MM - CHP DIURNO. AF_11/2015</v>
          </cell>
        </row>
        <row r="342">
          <cell r="A342" t="str">
            <v>CUSTOS HORÁRIOS DE MÁQUINAS E EQUIPAMENTOS</v>
          </cell>
          <cell r="B342" t="str">
            <v>CHOR</v>
          </cell>
          <cell r="C342" t="str">
            <v>CUSTO HORÁRIO PRODUTIVO DIURNO</v>
          </cell>
          <cell r="D342" t="str">
            <v>0325</v>
          </cell>
          <cell r="E342">
            <v>0</v>
          </cell>
          <cell r="F342">
            <v>0</v>
          </cell>
          <cell r="G342" t="str">
            <v>92118</v>
          </cell>
          <cell r="H342" t="str">
            <v>DOSADOR DE AREIA, CAPACIDADE DE 26 LITROS - CHP DIURNO. AF_11/2015</v>
          </cell>
        </row>
        <row r="343">
          <cell r="A343" t="str">
            <v>CUSTOS HORÁRIOS DE MÁQUINAS E EQUIPAMENTOS</v>
          </cell>
          <cell r="B343" t="str">
            <v>CHOR</v>
          </cell>
          <cell r="C343" t="str">
            <v>CUSTO HORÁRIO PRODUTIVO DIURNO</v>
          </cell>
          <cell r="D343" t="str">
            <v>0325</v>
          </cell>
          <cell r="E343">
            <v>0</v>
          </cell>
          <cell r="F343">
            <v>0</v>
          </cell>
          <cell r="G343" t="str">
            <v>92138</v>
          </cell>
          <cell r="H343" t="str">
            <v>CAMINHONETE COM MOTOR A DIESEL, POTÊNCIA 180 CV, CABINE DUPLA, 4X4 - CHP DIURNO. AF_11/2015</v>
          </cell>
        </row>
        <row r="344">
          <cell r="A344" t="str">
            <v>CUSTOS HORÁRIOS DE MÁQUINAS E EQUIPAMENTOS</v>
          </cell>
          <cell r="B344" t="str">
            <v>CHOR</v>
          </cell>
          <cell r="C344" t="str">
            <v>CUSTO HORÁRIO PRODUTIVO DIURNO</v>
          </cell>
          <cell r="D344" t="str">
            <v>0325</v>
          </cell>
          <cell r="E344">
            <v>0</v>
          </cell>
          <cell r="F344">
            <v>0</v>
          </cell>
          <cell r="G344" t="str">
            <v>92145</v>
          </cell>
          <cell r="H344" t="str">
            <v>CAMINHONETE CABINE SIMPLES COM MOTOR 1.6 FLEX, CÂMBIO MANUAL, POTÊNCIA 101/104 CV, 2 PORTAS - CHP DIURNO. AF_11/2015</v>
          </cell>
        </row>
        <row r="345">
          <cell r="A345" t="str">
            <v>CUSTOS HORÁRIOS DE MÁQUINAS E EQUIPAMENTOS</v>
          </cell>
          <cell r="B345" t="str">
            <v>CHOR</v>
          </cell>
          <cell r="C345" t="str">
            <v>CUSTO HORÁRIO PRODUTIVO DIURNO</v>
          </cell>
          <cell r="D345" t="str">
            <v>0325</v>
          </cell>
          <cell r="E345">
            <v>0</v>
          </cell>
          <cell r="F345">
            <v>0</v>
          </cell>
          <cell r="G345" t="str">
            <v>92242</v>
          </cell>
          <cell r="H345" t="str">
            <v>CAMINHÃO DE TRANSPORTE DE MATERIAL ASFÁLTICO 20.000 L, COM CAVALO MECÂNICO DE CAPACIDADE MÁXIMA DE TRAÇÃO COMBINADO DE 45.000 KG, POTÊNCIA 330 CV, INCLUSIVE TANQUE DE ASFALTO COM MAÇARICO - CHP DIURNO. AF_12/2015</v>
          </cell>
        </row>
        <row r="346">
          <cell r="A346" t="str">
            <v>CUSTOS HORÁRIOS DE MÁQUINAS E EQUIPAMENTOS</v>
          </cell>
          <cell r="B346" t="str">
            <v>CHOR</v>
          </cell>
          <cell r="C346" t="str">
            <v>CUSTO HORÁRIO PRODUTIVO DIURNO</v>
          </cell>
          <cell r="D346" t="str">
            <v>0325</v>
          </cell>
          <cell r="E346">
            <v>0</v>
          </cell>
          <cell r="F346">
            <v>0</v>
          </cell>
          <cell r="G346" t="str">
            <v>92716</v>
          </cell>
          <cell r="H346" t="str">
            <v>APARELHO PARA CORTE E SOLDA OXI-ACETILENO SOBRE RODAS, INCLUSIVE CILINDROS E MAÇARICOS - CHP DIURNO. AF_12/2015</v>
          </cell>
        </row>
        <row r="347">
          <cell r="A347" t="str">
            <v>CUSTOS HORÁRIOS DE MÁQUINAS E EQUIPAMENTOS</v>
          </cell>
          <cell r="B347" t="str">
            <v>CHOR</v>
          </cell>
          <cell r="C347" t="str">
            <v>CUSTO HORÁRIO PRODUTIVO DIURNO</v>
          </cell>
          <cell r="D347" t="str">
            <v>0325</v>
          </cell>
          <cell r="E347">
            <v>0</v>
          </cell>
          <cell r="F347">
            <v>0</v>
          </cell>
          <cell r="G347" t="str">
            <v>92960</v>
          </cell>
          <cell r="H347" t="str">
            <v>MÁQUINA EXTRUSORA DE CONCRETO PARA GUIAS E SARJETAS, MOTOR A DIESEL, POTÊNCIA 14 CV - CHP DIURNO. AF_12/2015</v>
          </cell>
        </row>
        <row r="348">
          <cell r="A348" t="str">
            <v>CUSTOS HORÁRIOS DE MÁQUINAS E EQUIPAMENTOS</v>
          </cell>
          <cell r="B348" t="str">
            <v>CHOR</v>
          </cell>
          <cell r="C348" t="str">
            <v>CUSTO HORÁRIO PRODUTIVO DIURNO</v>
          </cell>
          <cell r="D348" t="str">
            <v>0325</v>
          </cell>
          <cell r="E348">
            <v>0</v>
          </cell>
          <cell r="F348">
            <v>0</v>
          </cell>
          <cell r="G348" t="str">
            <v>92966</v>
          </cell>
          <cell r="H348" t="str">
            <v>MARTELO PERFURADOR PNEUMÁTICO MANUAL, HASTE 25 X 75 MM, 21 KG - CHP DIURNO. AF_12/2015</v>
          </cell>
        </row>
        <row r="349">
          <cell r="A349" t="str">
            <v>CUSTOS HORÁRIOS DE MÁQUINAS E EQUIPAMENTOS</v>
          </cell>
          <cell r="B349" t="str">
            <v>CHOR</v>
          </cell>
          <cell r="C349" t="str">
            <v>CUSTO HORÁRIO PRODUTIVO DIURNO</v>
          </cell>
          <cell r="D349" t="str">
            <v>0325</v>
          </cell>
          <cell r="E349">
            <v>0</v>
          </cell>
          <cell r="F349">
            <v>0</v>
          </cell>
          <cell r="G349" t="str">
            <v>93224</v>
          </cell>
          <cell r="H349" t="str">
            <v>PERFURATRIZ COM TORRE METÁLICA PARA EXECUÇÃO DE ESTACA HÉLICE CONTÍNUA, PROFUNDIDADE MÁXIMA DE 32 M, DIÂMETRO MÁXIMO DE 1000 MM, POTÊNCIA INSTALADA DE 350 HP, MESA ROTATIVA COM TORQUE MÁXIMO DE 263 KNM - CHP DIURNO. AF_01/2016</v>
          </cell>
        </row>
        <row r="350">
          <cell r="A350" t="str">
            <v>CUSTOS HORÁRIOS DE MÁQUINAS E EQUIPAMENTOS</v>
          </cell>
          <cell r="B350" t="str">
            <v>CHOR</v>
          </cell>
          <cell r="C350" t="str">
            <v>CUSTO HORÁRIO PRODUTIVO DIURNO</v>
          </cell>
          <cell r="D350" t="str">
            <v>0325</v>
          </cell>
          <cell r="E350">
            <v>0</v>
          </cell>
          <cell r="F350">
            <v>0</v>
          </cell>
          <cell r="G350" t="str">
            <v>93233</v>
          </cell>
          <cell r="H350" t="str">
            <v>BETONEIRA CAPACIDADE NOMINAL 400 L, CAPACIDADE DE MISTURA 310 L, MOTOR A GASOLINA POTÊNCIA 5,5 HP, SEM CARREGADOR - CHP DIURNO. AF_02/2016</v>
          </cell>
        </row>
        <row r="351">
          <cell r="A351" t="str">
            <v>CUSTOS HORÁRIOS DE MÁQUINAS E EQUIPAMENTOS</v>
          </cell>
          <cell r="B351" t="str">
            <v>CHOR</v>
          </cell>
          <cell r="C351" t="str">
            <v>CUSTO HORÁRIO PRODUTIVO DIURNO</v>
          </cell>
          <cell r="D351" t="str">
            <v>0325</v>
          </cell>
          <cell r="E351">
            <v>0</v>
          </cell>
          <cell r="F351">
            <v>0</v>
          </cell>
          <cell r="G351" t="str">
            <v>93272</v>
          </cell>
          <cell r="H351" t="str">
            <v>GRUA ASCENSIONAL, LANCA DE 30 M, CAPACIDADE DE 1,0 T A 30 M, ALTURA ATE 39 M - CHP DIURNO. AF_03/2016</v>
          </cell>
        </row>
        <row r="352">
          <cell r="A352" t="str">
            <v>CUSTOS HORÁRIOS DE MÁQUINAS E EQUIPAMENTOS</v>
          </cell>
          <cell r="B352" t="str">
            <v>CHOR</v>
          </cell>
          <cell r="C352" t="str">
            <v>CUSTO HORÁRIO PRODUTIVO DIURNO</v>
          </cell>
          <cell r="D352" t="str">
            <v>0325</v>
          </cell>
          <cell r="E352">
            <v>0</v>
          </cell>
          <cell r="F352">
            <v>0</v>
          </cell>
          <cell r="G352" t="str">
            <v>93281</v>
          </cell>
          <cell r="H352" t="str">
            <v>GUINCHO ELÉTRICO DE COLUNA, CAPACIDADE 400 KG, COM MOTO FREIO, MOTOR TRIFÁSICO DE 1,25 CV - CHP DIURNO. AF_03/2016</v>
          </cell>
        </row>
        <row r="353">
          <cell r="A353" t="str">
            <v>CUSTOS HORÁRIOS DE MÁQUINAS E EQUIPAMENTOS</v>
          </cell>
          <cell r="B353" t="str">
            <v>CHOR</v>
          </cell>
          <cell r="C353" t="str">
            <v>CUSTO HORÁRIO PRODUTIVO DIURNO</v>
          </cell>
          <cell r="D353" t="str">
            <v>0325</v>
          </cell>
          <cell r="E353">
            <v>0</v>
          </cell>
          <cell r="F353">
            <v>0</v>
          </cell>
          <cell r="G353" t="str">
            <v>93287</v>
          </cell>
          <cell r="H353" t="str">
            <v>GUINDASTE HIDRÁULICO AUTOPROPELIDO, COM LANÇA TELESCÓPICA 40 M, CAPACIDADE MÁXIMA 60 T, POTÊNCIA 260 KW - CHP DIURNO. AF_03/2016</v>
          </cell>
        </row>
        <row r="354">
          <cell r="A354" t="str">
            <v>CUSTOS HORÁRIOS DE MÁQUINAS E EQUIPAMENTOS</v>
          </cell>
          <cell r="B354" t="str">
            <v>CHOR</v>
          </cell>
          <cell r="C354" t="str">
            <v>CUSTO HORÁRIO PRODUTIVO DIURNO</v>
          </cell>
          <cell r="D354" t="str">
            <v>0325</v>
          </cell>
          <cell r="E354">
            <v>0</v>
          </cell>
          <cell r="F354">
            <v>0</v>
          </cell>
          <cell r="G354" t="str">
            <v>93402</v>
          </cell>
          <cell r="H354" t="str">
            <v>GUINDAUTO HIDRÁULICO, CAPACIDADE MÁXIMA DE CARGA 3300 KG, MOMENTO MÁXIMO DE CARGA 5,8 TM, ALCANCE MÁXIMO HORIZONTAL 7,60 M, INCLUSIVE CAMINHÃO TOCO PBT 16.000 KG, POTÊNCIA DE 189 CV - CHP DIURNO. AF_03/2016</v>
          </cell>
        </row>
        <row r="355">
          <cell r="A355" t="str">
            <v>CUSTOS HORÁRIOS DE MÁQUINAS E EQUIPAMENTOS</v>
          </cell>
          <cell r="B355" t="str">
            <v>CHOR</v>
          </cell>
          <cell r="C355" t="str">
            <v>CUSTO HORÁRIO PRODUTIVO DIURNO</v>
          </cell>
          <cell r="D355" t="str">
            <v>0325</v>
          </cell>
          <cell r="E355">
            <v>0</v>
          </cell>
          <cell r="F355">
            <v>0</v>
          </cell>
          <cell r="G355" t="str">
            <v>93408</v>
          </cell>
          <cell r="H355" t="str">
            <v>MÁQUINA JATO DE PRESSAO PORTÁTIL, CAMARA DE 1 SAIDA, CAPACIDADE 280 L, DIAMETRO 670 MM, BICO DE JATO CURTO VENTURI DE 5/16'' , MANGUEIRA DE 1'' COM COMPRESSOR DE AR REBOCÁVEL 189 PCM E MOTOR DIESEL 63 CV - CHP DIURNO. AF_03/2016</v>
          </cell>
        </row>
        <row r="356">
          <cell r="A356" t="str">
            <v>CUSTOS HORÁRIOS DE MÁQUINAS E EQUIPAMENTOS</v>
          </cell>
          <cell r="B356" t="str">
            <v>CHOR</v>
          </cell>
          <cell r="C356" t="str">
            <v>CUSTO HORÁRIO PRODUTIVO DIURNO</v>
          </cell>
          <cell r="D356" t="str">
            <v>0325</v>
          </cell>
          <cell r="E356">
            <v>0</v>
          </cell>
          <cell r="F356">
            <v>0</v>
          </cell>
          <cell r="G356" t="str">
            <v>93415</v>
          </cell>
          <cell r="H356" t="str">
            <v>GERADOR PORTÁTIL MONOFÁSICO, POTÊNCIA 5500 VA, MOTOR A GASOLINA, POTÊNCIA DO MOTOR 13 CV - CHP DIURNO. AF_03/2016</v>
          </cell>
        </row>
        <row r="357">
          <cell r="A357" t="str">
            <v>CUSTOS HORÁRIOS DE MÁQUINAS E EQUIPAMENTOS</v>
          </cell>
          <cell r="B357" t="str">
            <v>CHOR</v>
          </cell>
          <cell r="C357" t="str">
            <v>CUSTO HORÁRIO PRODUTIVO DIURNO</v>
          </cell>
          <cell r="D357" t="str">
            <v>0325</v>
          </cell>
          <cell r="E357">
            <v>0</v>
          </cell>
          <cell r="F357">
            <v>0</v>
          </cell>
          <cell r="G357" t="str">
            <v>93421</v>
          </cell>
          <cell r="H357" t="str">
            <v>GRUPO GERADOR REBOCÁVEL, POTÊNCIA 66 KVA, MOTOR A DIESEL - CHP DIURNO. AF_03/2016</v>
          </cell>
        </row>
        <row r="358">
          <cell r="A358" t="str">
            <v>CUSTOS HORÁRIOS DE MÁQUINAS E EQUIPAMENTOS</v>
          </cell>
          <cell r="B358" t="str">
            <v>CHOR</v>
          </cell>
          <cell r="C358" t="str">
            <v>CUSTO HORÁRIO PRODUTIVO DIURNO</v>
          </cell>
          <cell r="D358" t="str">
            <v>0325</v>
          </cell>
          <cell r="E358">
            <v>0</v>
          </cell>
          <cell r="F358">
            <v>0</v>
          </cell>
          <cell r="G358" t="str">
            <v>93427</v>
          </cell>
          <cell r="H358" t="str">
            <v>GRUPO GERADOR ESTACIONÁRIO, POTÊNCIA 150 KVA, MOTOR A DIESEL- CHP DIURNO. AF_03/2016</v>
          </cell>
        </row>
        <row r="359">
          <cell r="A359" t="str">
            <v>CUSTOS HORÁRIOS DE MÁQUINAS E EQUIPAMENTOS</v>
          </cell>
          <cell r="B359" t="str">
            <v>CHOR</v>
          </cell>
          <cell r="C359" t="str">
            <v>CUSTO HORÁRIO PRODUTIVO DIURNO</v>
          </cell>
          <cell r="D359" t="str">
            <v>0325</v>
          </cell>
          <cell r="E359">
            <v>0</v>
          </cell>
          <cell r="F359">
            <v>0</v>
          </cell>
          <cell r="G359" t="str">
            <v>93433</v>
          </cell>
          <cell r="H359" t="str">
            <v>USINA DE MISTURA ASFÁLTICA À QUENTE, TIPO CONTRA FLUXO, PROD 40 A 80 TON/HORA - CHP DIURNO. AF_03/2016</v>
          </cell>
        </row>
        <row r="360">
          <cell r="A360" t="str">
            <v>CUSTOS HORÁRIOS DE MÁQUINAS E EQUIPAMENTOS</v>
          </cell>
          <cell r="B360" t="str">
            <v>CHOR</v>
          </cell>
          <cell r="C360" t="str">
            <v>CUSTO HORÁRIO PRODUTIVO DIURNO</v>
          </cell>
          <cell r="D360" t="str">
            <v>0325</v>
          </cell>
          <cell r="E360">
            <v>0</v>
          </cell>
          <cell r="F360">
            <v>0</v>
          </cell>
          <cell r="G360" t="str">
            <v>93439</v>
          </cell>
          <cell r="H360" t="str">
            <v>USINA DE ASFALTO À FRIO, CAPACIDADE DE 40 A 60 TON/HORA, ELÉTRICA POTÊNCIA 30 CV - CHP DIURNO. AF_03/2016</v>
          </cell>
        </row>
        <row r="361">
          <cell r="A361" t="str">
            <v>CUSTOS HORÁRIOS DE MÁQUINAS E EQUIPAMENTOS</v>
          </cell>
          <cell r="B361" t="str">
            <v>CHOR</v>
          </cell>
          <cell r="C361" t="str">
            <v>CUSTO HORÁRIO PRODUTIVO DIURNO</v>
          </cell>
          <cell r="D361" t="str">
            <v>0325</v>
          </cell>
          <cell r="E361">
            <v>0</v>
          </cell>
          <cell r="F361">
            <v>0</v>
          </cell>
          <cell r="G361" t="str">
            <v>95121</v>
          </cell>
          <cell r="H361" t="str">
            <v>USINA MISTURADORA DE SOLOS, CAPACIDADE DE 200 A 500 TON/H, POTENCIA 75KW - CHP DIURNO. AF_07/2016</v>
          </cell>
        </row>
        <row r="362">
          <cell r="A362" t="str">
            <v>CUSTOS HORÁRIOS DE MÁQUINAS E EQUIPAMENTOS</v>
          </cell>
          <cell r="B362" t="str">
            <v>CHOR</v>
          </cell>
          <cell r="C362" t="str">
            <v>CUSTO HORÁRIO PRODUTIVO DIURNO</v>
          </cell>
          <cell r="D362" t="str">
            <v>0325</v>
          </cell>
          <cell r="E362">
            <v>0</v>
          </cell>
          <cell r="F362">
            <v>0</v>
          </cell>
          <cell r="G362" t="str">
            <v>95127</v>
          </cell>
          <cell r="H362" t="str">
            <v>DISTRIBUIDOR DE AGREGADOS AUTOPROPELIDO, CAP 3 M3, A DIESEL, POTÊNCIA 176CV - CHP DIURNO. AF_07/2016</v>
          </cell>
        </row>
        <row r="363">
          <cell r="A363" t="str">
            <v>CUSTOS HORÁRIOS DE MÁQUINAS E EQUIPAMENTOS</v>
          </cell>
          <cell r="B363" t="str">
            <v>CHOR</v>
          </cell>
          <cell r="C363" t="str">
            <v>CUSTO HORÁRIO PRODUTIVO DIURNO</v>
          </cell>
          <cell r="D363" t="str">
            <v>0325</v>
          </cell>
          <cell r="E363">
            <v>0</v>
          </cell>
          <cell r="F363">
            <v>0</v>
          </cell>
          <cell r="G363" t="str">
            <v>95133</v>
          </cell>
          <cell r="H363" t="str">
            <v>MÁQUINA DEMARCADORA DE FAIXA DE TRÁFEGO À FRIO, AUTOPROPELIDA, POTÊNCIA 38 HP - CHP DIURNO. AF_07/2016</v>
          </cell>
        </row>
        <row r="364">
          <cell r="A364" t="str">
            <v>CUSTOS HORÁRIOS DE MÁQUINAS E EQUIPAMENTOS</v>
          </cell>
          <cell r="B364" t="str">
            <v>CHOR</v>
          </cell>
          <cell r="C364" t="str">
            <v>CUSTO HORÁRIO PRODUTIVO DIURNO</v>
          </cell>
          <cell r="D364" t="str">
            <v>0325</v>
          </cell>
          <cell r="E364">
            <v>0</v>
          </cell>
          <cell r="F364">
            <v>0</v>
          </cell>
          <cell r="G364" t="str">
            <v>95139</v>
          </cell>
          <cell r="H364" t="str">
            <v>TALHA MANUAL DE CORRENTE, CAPACIDADE DE 2 TON. COM ELEVAÇÃO DE 3 M - CHP DIURNO. AF_07/2016</v>
          </cell>
        </row>
        <row r="365">
          <cell r="A365" t="str">
            <v>CUSTOS HORÁRIOS DE MÁQUINAS E EQUIPAMENTOS</v>
          </cell>
          <cell r="B365" t="str">
            <v>CHOR</v>
          </cell>
          <cell r="C365" t="str">
            <v>CUSTO HORÁRIO PRODUTIVO DIURNO</v>
          </cell>
          <cell r="D365" t="str">
            <v>0325</v>
          </cell>
          <cell r="E365">
            <v>0</v>
          </cell>
          <cell r="F365">
            <v>0</v>
          </cell>
          <cell r="G365" t="str">
            <v>95212</v>
          </cell>
          <cell r="H365" t="str">
            <v>GRUA ASCENCIONAL, LANCA DE 42 M, CAPACIDADE DE 1,5 T A 30 M, ALTURA ATE 39 M - CHP DIURNO. AF_08/2016</v>
          </cell>
        </row>
        <row r="366">
          <cell r="A366" t="str">
            <v>CUSTOS HORÁRIOS DE MÁQUINAS E EQUIPAMENTOS</v>
          </cell>
          <cell r="B366" t="str">
            <v>CHOR</v>
          </cell>
          <cell r="C366" t="str">
            <v>CUSTO HORÁRIO PRODUTIVO DIURNO</v>
          </cell>
          <cell r="D366" t="str">
            <v>0325</v>
          </cell>
          <cell r="E366">
            <v>0</v>
          </cell>
          <cell r="F366">
            <v>0</v>
          </cell>
          <cell r="G366" t="str">
            <v>95218</v>
          </cell>
          <cell r="H366" t="str">
            <v>PULVERIZADOR DE TINTA ELÉTRICO/MÁQUINA DE PINTURA AIRLESS, VAZÃO 2 L/MIN - CHP DIURNO. AF_08/2016</v>
          </cell>
        </row>
        <row r="367">
          <cell r="A367" t="str">
            <v>CUSTOS HORÁRIOS DE MÁQUINAS E EQUIPAMENTOS</v>
          </cell>
          <cell r="B367" t="str">
            <v>CHOR</v>
          </cell>
          <cell r="C367" t="str">
            <v>CUSTO HORÁRIO PRODUTIVO DIURNO</v>
          </cell>
          <cell r="D367" t="str">
            <v>0325</v>
          </cell>
          <cell r="E367">
            <v>0</v>
          </cell>
          <cell r="F367">
            <v>0</v>
          </cell>
          <cell r="G367" t="str">
            <v>95258</v>
          </cell>
          <cell r="H367" t="str">
            <v>MARTELO DEMOLIDOR PNEUMÁTICO MANUAL, 32 KG - CHP DIURNO. AF_09/2016</v>
          </cell>
        </row>
        <row r="368">
          <cell r="A368" t="str">
            <v>CUSTOS HORÁRIOS DE MÁQUINAS E EQUIPAMENTOS</v>
          </cell>
          <cell r="B368" t="str">
            <v>CHOR</v>
          </cell>
          <cell r="C368" t="str">
            <v>CUSTO HORÁRIO PRODUTIVO DIURNO</v>
          </cell>
          <cell r="D368" t="str">
            <v>0325</v>
          </cell>
          <cell r="E368">
            <v>0</v>
          </cell>
          <cell r="F368">
            <v>0</v>
          </cell>
          <cell r="G368" t="str">
            <v>95264</v>
          </cell>
          <cell r="H368" t="str">
            <v>COMPACTADOR DE SOLOS DE PERCUSÃO (SOQUETE) COM MOTOR A GASOLINA, POTÊNCIA 3 CV - CHP DIURNO. AF_09/2016</v>
          </cell>
        </row>
        <row r="369">
          <cell r="A369" t="str">
            <v>CUSTOS HORÁRIOS DE MÁQUINAS E EQUIPAMENTOS</v>
          </cell>
          <cell r="B369" t="str">
            <v>CHOR</v>
          </cell>
          <cell r="C369" t="str">
            <v>CUSTO HORÁRIO PRODUTIVO DIURNO</v>
          </cell>
          <cell r="D369" t="str">
            <v>0325</v>
          </cell>
          <cell r="E369">
            <v>0</v>
          </cell>
          <cell r="F369">
            <v>0</v>
          </cell>
          <cell r="G369" t="str">
            <v>95270</v>
          </cell>
          <cell r="H369" t="str">
            <v>RÉGUA VIBRATÓRIA DUPLA PARA CONCRETO, PESO DE 60KG, COMPRIMENTO 4 M, COM MOTOR A GASOLINA, POTÊNCIA 5,5 HP - CHP DIURNO. AF_09/2016</v>
          </cell>
        </row>
        <row r="370">
          <cell r="A370" t="str">
            <v>CUSTOS HORÁRIOS DE MÁQUINAS E EQUIPAMENTOS</v>
          </cell>
          <cell r="B370" t="str">
            <v>CHOR</v>
          </cell>
          <cell r="C370" t="str">
            <v>CUSTO HORÁRIO PRODUTIVO DIURNO</v>
          </cell>
          <cell r="D370" t="str">
            <v>0325</v>
          </cell>
          <cell r="E370">
            <v>0</v>
          </cell>
          <cell r="F370">
            <v>0</v>
          </cell>
          <cell r="G370" t="str">
            <v>95276</v>
          </cell>
          <cell r="H370" t="str">
            <v>POLIDORA DE PISO (POLITRIZ), PESO DE 100KG, DIÂMETRO 450 MM, MOTOR ELÉTRICO, POTÊNCIA 4 HP - CHP DIURNO. AF_09/2016</v>
          </cell>
        </row>
        <row r="371">
          <cell r="A371" t="str">
            <v>CUSTOS HORÁRIOS DE MÁQUINAS E EQUIPAMENTOS</v>
          </cell>
          <cell r="B371" t="str">
            <v>CHOR</v>
          </cell>
          <cell r="C371" t="str">
            <v>CUSTO HORÁRIO PRODUTIVO DIURNO</v>
          </cell>
          <cell r="D371" t="str">
            <v>0325</v>
          </cell>
          <cell r="E371">
            <v>0</v>
          </cell>
          <cell r="F371">
            <v>0</v>
          </cell>
          <cell r="G371" t="str">
            <v>95282</v>
          </cell>
          <cell r="H371" t="str">
            <v>DESEMPENADEIRA DE CONCRETO, PESO DE 75KG, 4 PÁS, MOTOR A GASOLINA, POTÊNCIA 5,5 HP - CHP DIURNO. AF_09/2016</v>
          </cell>
        </row>
        <row r="372">
          <cell r="A372" t="str">
            <v>CUSTOS HORÁRIOS DE MÁQUINAS E EQUIPAMENTOS</v>
          </cell>
          <cell r="B372" t="str">
            <v>CHOR</v>
          </cell>
          <cell r="C372" t="str">
            <v>CUSTO HORÁRIO PRODUTIVO DIURNO</v>
          </cell>
          <cell r="D372" t="str">
            <v>0325</v>
          </cell>
          <cell r="E372">
            <v>0</v>
          </cell>
          <cell r="F372">
            <v>0</v>
          </cell>
          <cell r="G372" t="str">
            <v>95620</v>
          </cell>
          <cell r="H372" t="str">
            <v>PERFURATRIZ PNEUMATICA MANUAL DE PESO MEDIO, MARTELETE, 18KG, COMPRIMENTO MÁXIMO DE CURSO DE 6 M, DIAMETRO DO PISTAO DE 5,5 CM - CHP DIURNO. AF_11/2016</v>
          </cell>
        </row>
        <row r="373">
          <cell r="A373" t="str">
            <v>CUSTOS HORÁRIOS DE MÁQUINAS E EQUIPAMENTOS</v>
          </cell>
          <cell r="B373" t="str">
            <v>CHOR</v>
          </cell>
          <cell r="C373" t="str">
            <v>CUSTO HORÁRIO PRODUTIVO DIURNO</v>
          </cell>
          <cell r="D373" t="str">
            <v>0325</v>
          </cell>
          <cell r="E373">
            <v>0</v>
          </cell>
          <cell r="F373">
            <v>0</v>
          </cell>
          <cell r="G373" t="str">
            <v>95631</v>
          </cell>
          <cell r="H373" t="str">
            <v>ROLO COMPACTADOR VIBRATORIO TANDEM, ACO LISO, POTENCIA 125 HP, PESO SEM/COM LASTRO 10,20/11,65 T, LARGURA DE TRABALHO 1,73 M - CHP DIURNO. AF_11/2016</v>
          </cell>
        </row>
        <row r="374">
          <cell r="A374" t="str">
            <v>CUSTOS HORÁRIOS DE MÁQUINAS E EQUIPAMENTOS</v>
          </cell>
          <cell r="B374" t="str">
            <v>CHOR</v>
          </cell>
          <cell r="C374" t="str">
            <v>CUSTO HORÁRIO PRODUTIVO DIURNO</v>
          </cell>
          <cell r="D374" t="str">
            <v>0325</v>
          </cell>
          <cell r="E374">
            <v>0</v>
          </cell>
          <cell r="F374">
            <v>0</v>
          </cell>
          <cell r="G374" t="str">
            <v>95702</v>
          </cell>
          <cell r="H374" t="str">
            <v>PERFURATRIZ MANUAL, TORQUE MAXIMO 55 KGF.M, POTENCIA 5 CV, COM DIAMETRO MAXIMO 8 1/2" - CHP DIURNO. AF_11/2016</v>
          </cell>
        </row>
        <row r="375">
          <cell r="A375" t="str">
            <v>CUSTOS HORÁRIOS DE MÁQUINAS E EQUIPAMENTOS</v>
          </cell>
          <cell r="B375" t="str">
            <v>CHOR</v>
          </cell>
          <cell r="C375" t="str">
            <v>CUSTO HORÁRIO PRODUTIVO DIURNO</v>
          </cell>
          <cell r="D375" t="str">
            <v>0325</v>
          </cell>
          <cell r="E375">
            <v>0</v>
          </cell>
          <cell r="F375">
            <v>0</v>
          </cell>
          <cell r="G375" t="str">
            <v>95708</v>
          </cell>
          <cell r="H375" t="str">
            <v>PERFURATRIZ SOBRE ESTEIRA, TORQUE MÁXIMO 600 KGF, POTÊNCIA ENTRE 50 E 60 HP, DIÂMETRO MÁXIMO 10 - CHP DIURNO. AF_11/2016</v>
          </cell>
        </row>
        <row r="376">
          <cell r="A376" t="str">
            <v>CUSTOS HORÁRIOS DE MÁQUINAS E EQUIPAMENTOS</v>
          </cell>
          <cell r="B376" t="str">
            <v>CHOR</v>
          </cell>
          <cell r="C376" t="str">
            <v>CUSTO HORÁRIO PRODUTIVO DIURNO</v>
          </cell>
          <cell r="D376" t="str">
            <v>0325</v>
          </cell>
          <cell r="E376">
            <v>0</v>
          </cell>
          <cell r="F376">
            <v>0</v>
          </cell>
          <cell r="G376" t="str">
            <v>95714</v>
          </cell>
          <cell r="H376" t="str">
            <v>ESCAVADEIRA HIDRAULICA SOBRE ESTEIRA, COM GARRA GIRATORIA DE MANDIBULAS, PESO OPERACIONAL ENTRE 22,00 E 25,50 TON, POTENCIA LIQUIDA ENTRE 150 E 160 HP - CHP DIURNO. AF_11/2016</v>
          </cell>
        </row>
        <row r="377">
          <cell r="A377" t="str">
            <v>CUSTOS HORÁRIOS DE MÁQUINAS E EQUIPAMENTOS</v>
          </cell>
          <cell r="B377" t="str">
            <v>CHOR</v>
          </cell>
          <cell r="C377" t="str">
            <v>CUSTO HORÁRIO PRODUTIVO DIURNO</v>
          </cell>
          <cell r="D377" t="str">
            <v>0325</v>
          </cell>
          <cell r="E377">
            <v>0</v>
          </cell>
          <cell r="F377">
            <v>0</v>
          </cell>
          <cell r="G377" t="str">
            <v>95720</v>
          </cell>
          <cell r="H377" t="str">
            <v>ESCAVADEIRA HIDRAULICA SOBRE ESTEIRA, EQUIPADA COM CLAMSHELL, COM CAPACIDADE DA CAÇAMBA ENTRE 1,20 E 1,50 M3, PESO OPERACIONAL ENTRE 20,00 E 22,00 TON, POTENCIA LIQUIDA ENTRE 150 E 160 HP - CHP DIURNO. AF_11/2016</v>
          </cell>
        </row>
        <row r="378">
          <cell r="A378" t="str">
            <v>CUSTOS HORÁRIOS DE MÁQUINAS E EQUIPAMENTOS</v>
          </cell>
          <cell r="B378" t="str">
            <v>CHOR</v>
          </cell>
          <cell r="C378" t="str">
            <v>CUSTO HORÁRIO PRODUTIVO DIURNO</v>
          </cell>
          <cell r="D378" t="str">
            <v>0325</v>
          </cell>
          <cell r="E378">
            <v>0</v>
          </cell>
          <cell r="F378">
            <v>0</v>
          </cell>
          <cell r="G378" t="str">
            <v>95872</v>
          </cell>
          <cell r="H378" t="str">
            <v>GRUPO GERADOR COM CARENAGEM, MOTOR DIESEL POTÊNCIA STANDART ENTRE 250 E 260 KVA - CHP DIURNO. AF_12/2016</v>
          </cell>
        </row>
        <row r="379">
          <cell r="A379" t="str">
            <v>CUSTOS HORÁRIOS DE MÁQUINAS E EQUIPAMENTOS</v>
          </cell>
          <cell r="B379" t="str">
            <v>CHOR</v>
          </cell>
          <cell r="C379" t="str">
            <v>CUSTO HORÁRIO PRODUTIVO DIURNO</v>
          </cell>
          <cell r="D379" t="str">
            <v>0325</v>
          </cell>
          <cell r="E379">
            <v>0</v>
          </cell>
          <cell r="F379">
            <v>0</v>
          </cell>
          <cell r="G379" t="str">
            <v>96013</v>
          </cell>
          <cell r="H379" t="str">
            <v>TRATOR DE PNEUS COM POTÊNCIA DE 122 CV, TRAÇÃO 4X4, COM VASSOURA MECÂNICA ACOPLADA - CHP DIURNO. AF_02/2017</v>
          </cell>
        </row>
        <row r="380">
          <cell r="A380" t="str">
            <v>CUSTOS HORÁRIOS DE MÁQUINAS E EQUIPAMENTOS</v>
          </cell>
          <cell r="B380" t="str">
            <v>CHOR</v>
          </cell>
          <cell r="C380" t="str">
            <v>CUSTO HORÁRIO PRODUTIVO DIURNO</v>
          </cell>
          <cell r="D380" t="str">
            <v>0325</v>
          </cell>
          <cell r="E380">
            <v>0</v>
          </cell>
          <cell r="F380">
            <v>0</v>
          </cell>
          <cell r="G380" t="str">
            <v>96020</v>
          </cell>
          <cell r="H380" t="str">
            <v>TRATOR DE PNEUS COM POTÊNCIA DE 122 CV, TRAÇÃO 4X4, COM GRADE DE DISCOS ACOPLADA - CHP DIURNO. AF_02/2017</v>
          </cell>
        </row>
        <row r="381">
          <cell r="A381" t="str">
            <v>CUSTOS HORÁRIOS DE MÁQUINAS E EQUIPAMENTOS</v>
          </cell>
          <cell r="B381" t="str">
            <v>CHOR</v>
          </cell>
          <cell r="C381" t="str">
            <v>CUSTO HORÁRIO PRODUTIVO DIURNO</v>
          </cell>
          <cell r="D381" t="str">
            <v>0325</v>
          </cell>
          <cell r="E381">
            <v>0</v>
          </cell>
          <cell r="F381">
            <v>0</v>
          </cell>
          <cell r="G381" t="str">
            <v>96028</v>
          </cell>
          <cell r="H381" t="str">
            <v>TRATOR DE PNEUS COM POTÊNCIA DE 85 CV, TRAÇÃO 4X4, COM GRADE DE DISCOS ACOPLADA - CHP DIURNO. AF_02/2017</v>
          </cell>
        </row>
        <row r="382">
          <cell r="A382" t="str">
            <v>CUSTOS HORÁRIOS DE MÁQUINAS E EQUIPAMENTOS</v>
          </cell>
          <cell r="B382" t="str">
            <v>CHOR</v>
          </cell>
          <cell r="C382" t="str">
            <v>CUSTO HORÁRIO PRODUTIVO DIURNO</v>
          </cell>
          <cell r="D382" t="str">
            <v>0325</v>
          </cell>
          <cell r="E382">
            <v>0</v>
          </cell>
          <cell r="F382">
            <v>0</v>
          </cell>
          <cell r="G382" t="str">
            <v>96035</v>
          </cell>
          <cell r="H382" t="str">
            <v>CAMINHÃO BASCULANTE 10 M3, TRUCADO, POTÊNCIA 230 CV, INCLUSIVE CAÇAMBA METÁLICA, COM DISTRIBUIDOR DE AGREGADOS ACOPLADO - CHP DIURNO. AF_02/2017</v>
          </cell>
        </row>
        <row r="383">
          <cell r="A383" t="str">
            <v>CUSTOS HORÁRIOS DE MÁQUINAS E EQUIPAMENTOS</v>
          </cell>
          <cell r="B383" t="str">
            <v>CHOR</v>
          </cell>
          <cell r="C383" t="str">
            <v>CUSTO HORÁRIO PRODUTIVO DIURNO</v>
          </cell>
          <cell r="D383" t="str">
            <v>0325</v>
          </cell>
          <cell r="E383">
            <v>0</v>
          </cell>
          <cell r="F383">
            <v>0</v>
          </cell>
          <cell r="G383" t="str">
            <v>96157</v>
          </cell>
          <cell r="H383" t="str">
            <v>TRATOR DE PNEUS COM POTÊNCIA DE 85 CV, TRAÇÃO 4X4, COM VASSOURA MECÂNICA ACOPLADA - CHP DIURNO. AF_03/2017</v>
          </cell>
        </row>
        <row r="384">
          <cell r="A384" t="str">
            <v>CUSTOS HORÁRIOS DE MÁQUINAS E EQUIPAMENTOS</v>
          </cell>
          <cell r="B384" t="str">
            <v>CHOR</v>
          </cell>
          <cell r="C384" t="str">
            <v>CUSTO HORÁRIO PRODUTIVO DIURNO</v>
          </cell>
          <cell r="D384" t="str">
            <v>0325</v>
          </cell>
          <cell r="E384">
            <v>0</v>
          </cell>
          <cell r="F384">
            <v>0</v>
          </cell>
          <cell r="G384" t="str">
            <v>96158</v>
          </cell>
          <cell r="H384" t="str">
            <v>MINICARREGADEIRA SOBRE RODAS POTENCIA 47HP CAPACIDADE OPERACAO 646 KG, COM VASSOURA MECÂNICA ACOPLADA - CHP DIURNO. AF_03/2017</v>
          </cell>
        </row>
        <row r="385">
          <cell r="A385" t="str">
            <v>CUSTOS HORÁRIOS DE MÁQUINAS E EQUIPAMENTOS</v>
          </cell>
          <cell r="B385" t="str">
            <v>CHOR</v>
          </cell>
          <cell r="C385" t="str">
            <v>CUSTO HORÁRIO PRODUTIVO DIURNO</v>
          </cell>
          <cell r="D385" t="str">
            <v>0325</v>
          </cell>
          <cell r="E385">
            <v>0</v>
          </cell>
          <cell r="F385">
            <v>0</v>
          </cell>
          <cell r="G385" t="str">
            <v>96245</v>
          </cell>
          <cell r="H385" t="str">
            <v>MINIESCAVADEIRA SOBRE ESTEIRAS, POTENCIA LIQUIDA DE *30* HP, PESO OPERACIONAL DE *3.500* KG - CHP DIURNO. AF_04/2017</v>
          </cell>
        </row>
        <row r="386">
          <cell r="A386" t="str">
            <v>CUSTOS HORÁRIOS DE MÁQUINAS E EQUIPAMENTOS</v>
          </cell>
          <cell r="B386" t="str">
            <v>CHOR</v>
          </cell>
          <cell r="C386" t="str">
            <v>CUSTO HORÁRIO PRODUTIVO DIURNO</v>
          </cell>
          <cell r="D386" t="str">
            <v>0325</v>
          </cell>
          <cell r="E386">
            <v>0</v>
          </cell>
          <cell r="F386">
            <v>0</v>
          </cell>
          <cell r="G386" t="str">
            <v>96303</v>
          </cell>
          <cell r="H386" t="str">
            <v>PERFURATRIZ ROTATIVA SOBRE ESTEIRA, TORQUE MAXIMO 2500 KGM, POTENCIA 110 HP, MOTOR DIESEL- CHP DIURNO. AF_05/2017</v>
          </cell>
        </row>
        <row r="387">
          <cell r="A387" t="str">
            <v>CUSTOS HORÁRIOS DE MÁQUINAS E EQUIPAMENTOS</v>
          </cell>
          <cell r="B387" t="str">
            <v>CHOR</v>
          </cell>
          <cell r="C387" t="str">
            <v>CUSTO HORÁRIO PRODUTIVO DIURNO</v>
          </cell>
          <cell r="D387" t="str">
            <v>0325</v>
          </cell>
          <cell r="E387">
            <v>0</v>
          </cell>
          <cell r="F387">
            <v>0</v>
          </cell>
          <cell r="G387" t="str">
            <v>96309</v>
          </cell>
          <cell r="H387" t="str">
            <v>COMPRESSOR DE AR, VAZAO DE 10 PCM, RESERVATORIO 100 L, PRESSAO DE TRABALHO ENTRE 6,9 E 9,7 BAR, POTENCIA 2 HP, TENSAO 110/220 V - CHP DIURNO. AF_05/2017</v>
          </cell>
        </row>
        <row r="388">
          <cell r="A388" t="str">
            <v>CUSTOS HORÁRIOS DE MÁQUINAS E EQUIPAMENTOS</v>
          </cell>
          <cell r="B388" t="str">
            <v>CHOR</v>
          </cell>
          <cell r="C388" t="str">
            <v>CUSTO HORÁRIO PRODUTIVO DIURNO</v>
          </cell>
          <cell r="D388" t="str">
            <v>0325</v>
          </cell>
          <cell r="E388">
            <v>0</v>
          </cell>
          <cell r="F388">
            <v>0</v>
          </cell>
          <cell r="G388" t="str">
            <v>96463</v>
          </cell>
          <cell r="H388" t="str">
            <v>ROLO COMPACTADOR DE PNEUS, ESTATICO, PRESSAO VARIAVEL, POTENCIA 110 HP, PESO SEM/COM LASTRO 10,8/27 T, LARGURA DE ROLAGEM 2,30 M - CHP DIURNO. AF_06/2017</v>
          </cell>
        </row>
        <row r="389">
          <cell r="A389" t="str">
            <v>CUSTOS HORÁRIOS DE MÁQUINAS E EQUIPAMENTOS</v>
          </cell>
          <cell r="B389" t="str">
            <v>CHOR</v>
          </cell>
          <cell r="C389" t="str">
            <v>CUSTO HORÁRIO PRODUTIVO DIURNO</v>
          </cell>
          <cell r="D389" t="str">
            <v>0325</v>
          </cell>
          <cell r="E389">
            <v>0</v>
          </cell>
          <cell r="F389">
            <v>0</v>
          </cell>
          <cell r="G389" t="str">
            <v>98764</v>
          </cell>
          <cell r="H389" t="str">
            <v>INVERSOR DE SOLDA MONOFÁSICO DE 160 A, POTÊNCIA DE 5400 W, TENSÃO DE 220 V, PARA SOLDA COM ELETRODOS DE 2,0 A 4,0 MM E PROCESSO TIG - CHP DIURNO. AF_06/2018</v>
          </cell>
        </row>
        <row r="390">
          <cell r="A390" t="str">
            <v>CUSTOS HORÁRIOS DE MÁQUINAS E EQUIPAMENTOS</v>
          </cell>
          <cell r="B390" t="str">
            <v>CHOR</v>
          </cell>
          <cell r="C390" t="str">
            <v>CUSTO HORÁRIO PRODUTIVO DIURNO</v>
          </cell>
          <cell r="D390" t="str">
            <v>0325</v>
          </cell>
          <cell r="E390">
            <v>0</v>
          </cell>
          <cell r="F390">
            <v>0</v>
          </cell>
          <cell r="G390" t="str">
            <v>99833</v>
          </cell>
          <cell r="H390" t="str">
            <v>LAVADORA DE ALTA PRESSAO (LAVA-JATO) PARA AGUA FRIA, PRESSAO DE OPERACAO ENTRE 1400 E 1900 LIB/POL2, VAZAO MAXIMA ENTRE 400 E 700 L/H - CHP DIURNO. AF_04/2019</v>
          </cell>
        </row>
        <row r="391">
          <cell r="A391" t="str">
            <v>CUSTOS HORÁRIOS DE MÁQUINAS E EQUIPAMENTOS</v>
          </cell>
          <cell r="B391" t="str">
            <v>CHOR</v>
          </cell>
          <cell r="C391" t="str">
            <v>CUSTO HORÁRIO PRODUTIVO DIURNO</v>
          </cell>
          <cell r="D391" t="str">
            <v>0325</v>
          </cell>
          <cell r="E391">
            <v>0</v>
          </cell>
          <cell r="F391">
            <v>0</v>
          </cell>
          <cell r="G391" t="str">
            <v>100641</v>
          </cell>
          <cell r="H391" t="str">
            <v>USINA DE MISTURA ASFÁLTICA À QUENTE, TIPO CONTRA FLUXO, PROD 100 A 140 TON/HORA - CHP DIURNO. AF_12/2019</v>
          </cell>
        </row>
        <row r="392">
          <cell r="A392" t="str">
            <v>CUSTOS HORÁRIOS DE MÁQUINAS E EQUIPAMENTOS</v>
          </cell>
          <cell r="B392" t="str">
            <v>CHOR</v>
          </cell>
          <cell r="C392" t="str">
            <v>CUSTO HORÁRIO PRODUTIVO DIURNO</v>
          </cell>
          <cell r="D392" t="str">
            <v>0325</v>
          </cell>
          <cell r="E392">
            <v>0</v>
          </cell>
          <cell r="F392">
            <v>0</v>
          </cell>
          <cell r="G392" t="str">
            <v>100647</v>
          </cell>
          <cell r="H392" t="str">
            <v>USINA DE ASFALTO, TIPO GRAVIMÉTRICA, PROD 150 TON/HORA - CHP DIURNO. AF_12/2019</v>
          </cell>
        </row>
        <row r="393">
          <cell r="A393" t="str">
            <v>CUSTOS HORÁRIOS DE MÁQUINAS E EQUIPAMENTOS</v>
          </cell>
          <cell r="B393" t="str">
            <v>CHOR</v>
          </cell>
          <cell r="C393" t="str">
            <v>CUSTO HORÁRIO PRODUTIVO DIURNO</v>
          </cell>
          <cell r="D393" t="str">
            <v>0325</v>
          </cell>
          <cell r="E393">
            <v>0</v>
          </cell>
          <cell r="F393">
            <v>0</v>
          </cell>
          <cell r="G393" t="str">
            <v>102275</v>
          </cell>
          <cell r="H393" t="str">
            <v>MARTELO DEMOLIDOR ELÉTRICO, COM POTÊNCIA DE 2.000 W, 1.000 IMPACTOS POR MINUTO, PESO DE 30 KG - CHP DIURNO. AF_01/2021</v>
          </cell>
        </row>
        <row r="394">
          <cell r="A394" t="str">
            <v>CUSTOS HORÁRIOS DE MÁQUINAS E EQUIPAMENTOS</v>
          </cell>
          <cell r="B394" t="str">
            <v>CHOR</v>
          </cell>
          <cell r="C394" t="str">
            <v>CUSTO HORÁRIO IMPRODUTIVO DIURNO</v>
          </cell>
          <cell r="D394" t="str">
            <v>0327</v>
          </cell>
          <cell r="E394">
            <v>0</v>
          </cell>
          <cell r="F394">
            <v>0</v>
          </cell>
          <cell r="G394" t="str">
            <v>5632</v>
          </cell>
          <cell r="H394" t="str">
            <v>ESCAVADEIRA HIDRÁULICA SOBRE ESTEIRAS, CAÇAMBA 0,80 M3, PESO OPERACIONAL 17 T, POTENCIA BRUTA 111 HP - CHI DIURNO. AF_06/2014</v>
          </cell>
        </row>
        <row r="395">
          <cell r="A395" t="str">
            <v>CUSTOS HORÁRIOS DE MÁQUINAS E EQUIPAMENTOS</v>
          </cell>
          <cell r="B395" t="str">
            <v>CHOR</v>
          </cell>
          <cell r="C395" t="str">
            <v>CUSTO HORÁRIO IMPRODUTIVO DIURNO</v>
          </cell>
          <cell r="D395" t="str">
            <v>0327</v>
          </cell>
          <cell r="E395">
            <v>0</v>
          </cell>
          <cell r="F395">
            <v>0</v>
          </cell>
          <cell r="G395" t="str">
            <v>5679</v>
          </cell>
          <cell r="H395" t="str">
            <v>RETROESCAVADEIRA SOBRE RODAS COM CARREGADEIRA, TRAÇÃO 4X4, POTÊNCIA LÍQ. 88 HP, CAÇAMBA CARREG. CAP. MÍN. 1 M3, CAÇAMBA RETRO CAP. 0,26 M3, PESO OPERACIONAL MÍN. 6.674 KG, PROFUNDIDADE ESCAVAÇÃO MÁX. 4,37 M - CHI DIURNO. AF_06/2014</v>
          </cell>
        </row>
        <row r="396">
          <cell r="A396" t="str">
            <v>CUSTOS HORÁRIOS DE MÁQUINAS E EQUIPAMENTOS</v>
          </cell>
          <cell r="B396" t="str">
            <v>CHOR</v>
          </cell>
          <cell r="C396" t="str">
            <v>CUSTO HORÁRIO IMPRODUTIVO DIURNO</v>
          </cell>
          <cell r="D396" t="str">
            <v>0327</v>
          </cell>
          <cell r="E396">
            <v>0</v>
          </cell>
          <cell r="F396">
            <v>0</v>
          </cell>
          <cell r="G396" t="str">
            <v>5681</v>
          </cell>
          <cell r="H396" t="str">
            <v>RETROESCAVADEIRA SOBRE RODAS COM CARREGADEIRA, TRAÇÃO 4X2, POTÊNCIA LÍQ. 79 HP, CAÇAMBA CARREG. CAP. MÍN. 1 M3, CAÇAMBA RETRO CAP. 0,20 M3, PESO OPERACIONAL MÍN. 6.570 KG, PROFUNDIDADE ESCAVAÇÃO MÁX. 4,37 M - CHI DIURNO. AF_06/2014</v>
          </cell>
        </row>
        <row r="397">
          <cell r="A397" t="str">
            <v>CUSTOS HORÁRIOS DE MÁQUINAS E EQUIPAMENTOS</v>
          </cell>
          <cell r="B397" t="str">
            <v>CHOR</v>
          </cell>
          <cell r="C397" t="str">
            <v>CUSTO HORÁRIO IMPRODUTIVO DIURNO</v>
          </cell>
          <cell r="D397" t="str">
            <v>0327</v>
          </cell>
          <cell r="E397">
            <v>0</v>
          </cell>
          <cell r="F397">
            <v>0</v>
          </cell>
          <cell r="G397" t="str">
            <v>5685</v>
          </cell>
          <cell r="H397" t="str">
            <v>ROLO COMPACTADOR VIBRATÓRIO DE UM CILINDRO AÇO LISO, POTÊNCIA 80 HP, PESO OPERACIONAL MÁXIMO 8,1 T, IMPACTO DINÂMICO 16,15 / 9,5 T, LARGURA DE TRABALHO 1,68 M - CHI DIURNO. AF_06/2014</v>
          </cell>
        </row>
        <row r="398">
          <cell r="A398" t="str">
            <v>CUSTOS HORÁRIOS DE MÁQUINAS E EQUIPAMENTOS</v>
          </cell>
          <cell r="B398" t="str">
            <v>CHOR</v>
          </cell>
          <cell r="C398" t="str">
            <v>CUSTO HORÁRIO IMPRODUTIVO DIURNO</v>
          </cell>
          <cell r="D398" t="str">
            <v>0327</v>
          </cell>
          <cell r="E398">
            <v>0</v>
          </cell>
          <cell r="F398">
            <v>0</v>
          </cell>
          <cell r="G398" t="str">
            <v>5690</v>
          </cell>
          <cell r="H398" t="str">
            <v>GRADE DE DISCO CONTROLE REMOTO REBOCÁVEL, COM 24 DISCOS 24 X 6 MM COM PNEUS PARA TRANSPORTE - CHI DIURNO. AF_06/2014</v>
          </cell>
        </row>
        <row r="399">
          <cell r="A399" t="str">
            <v>CUSTOS HORÁRIOS DE MÁQUINAS E EQUIPAMENTOS</v>
          </cell>
          <cell r="B399" t="str">
            <v>CHOR</v>
          </cell>
          <cell r="C399" t="str">
            <v>CUSTO HORÁRIO IMPRODUTIVO DIURNO</v>
          </cell>
          <cell r="D399" t="str">
            <v>0327</v>
          </cell>
          <cell r="E399">
            <v>0</v>
          </cell>
          <cell r="F399">
            <v>0</v>
          </cell>
          <cell r="G399" t="str">
            <v>5806</v>
          </cell>
          <cell r="H399" t="str">
            <v>MOTOBOMBA CENTRÍFUGA, MOTOR A GASOLINA, POTÊNCIA 5,42 HP, BOCAIS 1 1/2" X 1", DIÂMETRO ROTOR 143 MM HM/Q = 6 MCA / 16,8 M3/H A 38 MCA / 6,6 M3/H - CHI DIURNO. AF_06/2014</v>
          </cell>
        </row>
        <row r="400">
          <cell r="A400" t="str">
            <v>CUSTOS HORÁRIOS DE MÁQUINAS E EQUIPAMENTOS</v>
          </cell>
          <cell r="B400" t="str">
            <v>CHOR</v>
          </cell>
          <cell r="C400" t="str">
            <v>CUSTO HORÁRIO IMPRODUTIVO DIURNO</v>
          </cell>
          <cell r="D400" t="str">
            <v>0327</v>
          </cell>
          <cell r="E400">
            <v>0</v>
          </cell>
          <cell r="F400">
            <v>0</v>
          </cell>
          <cell r="G400" t="str">
            <v>5826</v>
          </cell>
          <cell r="H400" t="str">
            <v>CAMINHÃO TOCO, PBT 16.000 KG, CARGA ÚTIL MÁX. 10.685 KG, DIST. ENTRE EIXOS 4,8 M, POTÊNCIA 189 CV, INCLUSIVE CARROCERIA FIXA ABERTA DE MADEIRA P/ TRANSPORTE GERAL DE CARGA SECA, DIMEN. APROX. 2,5 X 7,00 X 0,50 M - CHI DIURNO. AF_06/2014</v>
          </cell>
        </row>
        <row r="401">
          <cell r="A401" t="str">
            <v>CUSTOS HORÁRIOS DE MÁQUINAS E EQUIPAMENTOS</v>
          </cell>
          <cell r="B401" t="str">
            <v>CHOR</v>
          </cell>
          <cell r="C401" t="str">
            <v>CUSTO HORÁRIO IMPRODUTIVO DIURNO</v>
          </cell>
          <cell r="D401" t="str">
            <v>0327</v>
          </cell>
          <cell r="E401">
            <v>0</v>
          </cell>
          <cell r="F401">
            <v>0</v>
          </cell>
          <cell r="G401" t="str">
            <v>5829</v>
          </cell>
          <cell r="H401" t="str">
            <v>USINA DE CONCRETO FIXA, CAPACIDADE NOMINAL DE 90 A 120 M3/H, SEM SILO - CHI DIURNO. AF_07/2016</v>
          </cell>
        </row>
        <row r="402">
          <cell r="A402" t="str">
            <v>CUSTOS HORÁRIOS DE MÁQUINAS E EQUIPAMENTOS</v>
          </cell>
          <cell r="B402" t="str">
            <v>CHOR</v>
          </cell>
          <cell r="C402" t="str">
            <v>CUSTO HORÁRIO IMPRODUTIVO DIURNO</v>
          </cell>
          <cell r="D402" t="str">
            <v>0327</v>
          </cell>
          <cell r="E402">
            <v>0</v>
          </cell>
          <cell r="F402">
            <v>0</v>
          </cell>
          <cell r="G402" t="str">
            <v>5837</v>
          </cell>
          <cell r="H402" t="str">
            <v>VIBROACABADORA DE ASFALTO SOBRE ESTEIRAS, LARGURA DE PAVIMENTAÇÃO 1,90 M A 5,30 M, POTÊNCIA 105 HP CAPACIDADE 450 T/H - CHI DIURNO. AF_11/2014</v>
          </cell>
        </row>
        <row r="403">
          <cell r="A403" t="str">
            <v>CUSTOS HORÁRIOS DE MÁQUINAS E EQUIPAMENTOS</v>
          </cell>
          <cell r="B403" t="str">
            <v>CHOR</v>
          </cell>
          <cell r="C403" t="str">
            <v>CUSTO HORÁRIO IMPRODUTIVO DIURNO</v>
          </cell>
          <cell r="D403" t="str">
            <v>0327</v>
          </cell>
          <cell r="E403">
            <v>0</v>
          </cell>
          <cell r="F403">
            <v>0</v>
          </cell>
          <cell r="G403" t="str">
            <v>5841</v>
          </cell>
          <cell r="H403" t="str">
            <v>VASSOURA MECÂNICA REBOCÁVEL COM ESCOVA CILÍNDRICA, LARGURA ÚTIL DE VARRIMENTO DE 2,44 M - CHI DIURNO. AF_06/2014</v>
          </cell>
        </row>
        <row r="404">
          <cell r="A404" t="str">
            <v>CUSTOS HORÁRIOS DE MÁQUINAS E EQUIPAMENTOS</v>
          </cell>
          <cell r="B404" t="str">
            <v>CHOR</v>
          </cell>
          <cell r="C404" t="str">
            <v>CUSTO HORÁRIO IMPRODUTIVO DIURNO</v>
          </cell>
          <cell r="D404" t="str">
            <v>0327</v>
          </cell>
          <cell r="E404">
            <v>0</v>
          </cell>
          <cell r="F404">
            <v>0</v>
          </cell>
          <cell r="G404" t="str">
            <v>5845</v>
          </cell>
          <cell r="H404" t="str">
            <v>TRATOR DE PNEUS, POTÊNCIA 122 CV, TRAÇÃO 4X4, PESO COM LASTRO DE 4.510 KG - CHI DIURNO. AF_06/2014</v>
          </cell>
        </row>
        <row r="405">
          <cell r="A405" t="str">
            <v>CUSTOS HORÁRIOS DE MÁQUINAS E EQUIPAMENTOS</v>
          </cell>
          <cell r="B405" t="str">
            <v>CHOR</v>
          </cell>
          <cell r="C405" t="str">
            <v>CUSTO HORÁRIO IMPRODUTIVO DIURNO</v>
          </cell>
          <cell r="D405" t="str">
            <v>0327</v>
          </cell>
          <cell r="E405">
            <v>0</v>
          </cell>
          <cell r="F405">
            <v>0</v>
          </cell>
          <cell r="G405" t="str">
            <v>5849</v>
          </cell>
          <cell r="H405" t="str">
            <v>TRATOR DE ESTEIRAS, POTÊNCIA 170 HP, PESO OPERACIONAL 19 T, CAÇAMBA 5,2 M3 - CHI DIURNO. AF_06/2014</v>
          </cell>
        </row>
        <row r="406">
          <cell r="A406" t="str">
            <v>CUSTOS HORÁRIOS DE MÁQUINAS E EQUIPAMENTOS</v>
          </cell>
          <cell r="B406" t="str">
            <v>CHOR</v>
          </cell>
          <cell r="C406" t="str">
            <v>CUSTO HORÁRIO IMPRODUTIVO DIURNO</v>
          </cell>
          <cell r="D406" t="str">
            <v>0327</v>
          </cell>
          <cell r="E406">
            <v>0</v>
          </cell>
          <cell r="F406">
            <v>0</v>
          </cell>
          <cell r="G406" t="str">
            <v>5853</v>
          </cell>
          <cell r="H406" t="str">
            <v>TRATOR DE ESTEIRAS, POTÊNCIA 150 HP, PESO OPERACIONAL 16,7 T, COM RODA MOTRIZ ELEVADA E LÂMINA 3,18 M3 - CHI DIURNO. AF_06/2014</v>
          </cell>
        </row>
        <row r="407">
          <cell r="A407" t="str">
            <v>CUSTOS HORÁRIOS DE MÁQUINAS E EQUIPAMENTOS</v>
          </cell>
          <cell r="B407" t="str">
            <v>CHOR</v>
          </cell>
          <cell r="C407" t="str">
            <v>CUSTO HORÁRIO IMPRODUTIVO DIURNO</v>
          </cell>
          <cell r="D407" t="str">
            <v>0327</v>
          </cell>
          <cell r="E407">
            <v>0</v>
          </cell>
          <cell r="F407">
            <v>0</v>
          </cell>
          <cell r="G407" t="str">
            <v>5857</v>
          </cell>
          <cell r="H407" t="str">
            <v>TRATOR DE ESTEIRAS, POTÊNCIA 347 HP, PESO OPERACIONAL 38,5 T, COM LÂMINA 8,70 M3 - CHI DIURNO. AF_06/2014</v>
          </cell>
        </row>
        <row r="408">
          <cell r="A408" t="str">
            <v>CUSTOS HORÁRIOS DE MÁQUINAS E EQUIPAMENTOS</v>
          </cell>
          <cell r="B408" t="str">
            <v>CHOR</v>
          </cell>
          <cell r="C408" t="str">
            <v>CUSTO HORÁRIO IMPRODUTIVO DIURNO</v>
          </cell>
          <cell r="D408" t="str">
            <v>0327</v>
          </cell>
          <cell r="E408">
            <v>0</v>
          </cell>
          <cell r="F408">
            <v>0</v>
          </cell>
          <cell r="G408" t="str">
            <v>5865</v>
          </cell>
          <cell r="H408" t="str">
            <v>ROLO COMPACTADOR VIBRATÓRIO REBOCÁVEL, CILINDRO DE AÇO LISO, POTÊNCIA DE TRAÇÃO DE 65 CV, PESO 4,7 T, IMPACTO DINÂMICO 18,3 T, LARGURA DE TRABALHO 1,67 M - CHI DIURNO. AF_02/2016</v>
          </cell>
        </row>
        <row r="409">
          <cell r="A409" t="str">
            <v>CUSTOS HORÁRIOS DE MÁQUINAS E EQUIPAMENTOS</v>
          </cell>
          <cell r="B409" t="str">
            <v>CHOR</v>
          </cell>
          <cell r="C409" t="str">
            <v>CUSTO HORÁRIO IMPRODUTIVO DIURNO</v>
          </cell>
          <cell r="D409" t="str">
            <v>0327</v>
          </cell>
          <cell r="E409">
            <v>0</v>
          </cell>
          <cell r="F409">
            <v>0</v>
          </cell>
          <cell r="G409" t="str">
            <v>5869</v>
          </cell>
          <cell r="H409" t="str">
            <v>ROLO COMPACTADOR VIBRATÓRIO TANDEM AÇO LISO, POTÊNCIA 58 HP, PESO SEM/COM LASTRO 6,5 / 9,4 T, LARGURA DE TRABALHO 1,2 M - CHI DIURNO. AF_06/2014</v>
          </cell>
        </row>
        <row r="410">
          <cell r="A410" t="str">
            <v>CUSTOS HORÁRIOS DE MÁQUINAS E EQUIPAMENTOS</v>
          </cell>
          <cell r="B410" t="str">
            <v>CHOR</v>
          </cell>
          <cell r="C410" t="str">
            <v>CUSTO HORÁRIO IMPRODUTIVO DIURNO</v>
          </cell>
          <cell r="D410" t="str">
            <v>0327</v>
          </cell>
          <cell r="E410">
            <v>0</v>
          </cell>
          <cell r="F410">
            <v>0</v>
          </cell>
          <cell r="G410" t="str">
            <v>5877</v>
          </cell>
          <cell r="H410" t="str">
            <v>RETROESCAVADEIRA SOBRE RODAS COM CARREGADEIRA, TRAÇÃO 4X4, POTÊNCIA LÍQ. 72 HP, CAÇAMBA CARREG. CAP. MÍN. 0,79 M3, CAÇAMBA RETRO CAP. 0,18 M3, PESO OPERACIONAL MÍN. 7.140 KG, PROFUNDIDADE ESCAVAÇÃO MÁX. 4,50 M - CHI DIURNO. AF_06/2014</v>
          </cell>
        </row>
        <row r="411">
          <cell r="A411" t="str">
            <v>CUSTOS HORÁRIOS DE MÁQUINAS E EQUIPAMENTOS</v>
          </cell>
          <cell r="B411" t="str">
            <v>CHOR</v>
          </cell>
          <cell r="C411" t="str">
            <v>CUSTO HORÁRIO IMPRODUTIVO DIURNO</v>
          </cell>
          <cell r="D411" t="str">
            <v>0327</v>
          </cell>
          <cell r="E411">
            <v>0</v>
          </cell>
          <cell r="F411">
            <v>0</v>
          </cell>
          <cell r="G411" t="str">
            <v>5881</v>
          </cell>
          <cell r="H411" t="str">
            <v>ROLO COMPACTADOR VIBRATÓRIO PÉ DE CARNEIRO, OPERADO POR CONTROLE REMOTO, POTÊNCIA 12,5 KW, PESO OPERACIONAL 1,675 T, LARGURA DE TRABALHO 0,85 M - CHI DIURNO. AF_02/2016</v>
          </cell>
        </row>
        <row r="412">
          <cell r="A412" t="str">
            <v>CUSTOS HORÁRIOS DE MÁQUINAS E EQUIPAMENTOS</v>
          </cell>
          <cell r="B412" t="str">
            <v>CHOR</v>
          </cell>
          <cell r="C412" t="str">
            <v>CUSTO HORÁRIO IMPRODUTIVO DIURNO</v>
          </cell>
          <cell r="D412" t="str">
            <v>0327</v>
          </cell>
          <cell r="E412">
            <v>0</v>
          </cell>
          <cell r="F412">
            <v>0</v>
          </cell>
          <cell r="G412" t="str">
            <v>5884</v>
          </cell>
          <cell r="H412" t="str">
            <v>USINA DE LAMA ASFÁLTICA, PROD 30 A 50 T/H, SILO DE AGREGADO 7 M3, RESERVATÓRIOS PARA EMULSÃO E ÁGUA DE 2,3 M3 CADA, MISTURADOR TIPO PUG MILL A SER MONTADO SOBRE CAMINHÃO - CHI DIURNO. AF_10/2014</v>
          </cell>
        </row>
        <row r="413">
          <cell r="A413" t="str">
            <v>CUSTOS HORÁRIOS DE MÁQUINAS E EQUIPAMENTOS</v>
          </cell>
          <cell r="B413" t="str">
            <v>CHOR</v>
          </cell>
          <cell r="C413" t="str">
            <v>CUSTO HORÁRIO IMPRODUTIVO DIURNO</v>
          </cell>
          <cell r="D413" t="str">
            <v>0327</v>
          </cell>
          <cell r="E413">
            <v>0</v>
          </cell>
          <cell r="F413">
            <v>0</v>
          </cell>
          <cell r="G413" t="str">
            <v>5892</v>
          </cell>
          <cell r="H413" t="str">
            <v>CAMINHÃO TOCO, PESO BRUTO TOTAL 14.300 KG, CARGA ÚTIL MÁXIMA 9590 KG, DISTÂNCIA ENTRE EIXOS 4,76 M, POTÊNCIA 185 CV (NÃO INCLUI CARROCERIA) - CHI DIURNO. AF_06/2014</v>
          </cell>
        </row>
        <row r="414">
          <cell r="A414" t="str">
            <v>CUSTOS HORÁRIOS DE MÁQUINAS E EQUIPAMENTOS</v>
          </cell>
          <cell r="B414" t="str">
            <v>CHOR</v>
          </cell>
          <cell r="C414" t="str">
            <v>CUSTO HORÁRIO IMPRODUTIVO DIURNO</v>
          </cell>
          <cell r="D414" t="str">
            <v>0327</v>
          </cell>
          <cell r="E414">
            <v>0</v>
          </cell>
          <cell r="F414">
            <v>0</v>
          </cell>
          <cell r="G414" t="str">
            <v>5896</v>
          </cell>
          <cell r="H414" t="str">
            <v>CAMINHÃO TOCO, PESO BRUTO TOTAL 16.000 KG, CARGA ÚTIL MÁXIMA DE 10.685 KG, DISTÂNCIA ENTRE EIXOS 4,80 M, POTÊNCIA 189 CV EXCLUSIVE CARROCERIA - CHI DIURNO. AF_06/2014</v>
          </cell>
        </row>
        <row r="415">
          <cell r="A415" t="str">
            <v>CUSTOS HORÁRIOS DE MÁQUINAS E EQUIPAMENTOS</v>
          </cell>
          <cell r="B415" t="str">
            <v>CHOR</v>
          </cell>
          <cell r="C415" t="str">
            <v>CUSTO HORÁRIO IMPRODUTIVO DIURNO</v>
          </cell>
          <cell r="D415" t="str">
            <v>0327</v>
          </cell>
          <cell r="E415">
            <v>0</v>
          </cell>
          <cell r="F415">
            <v>0</v>
          </cell>
          <cell r="G415" t="str">
            <v>5903</v>
          </cell>
          <cell r="H415" t="str">
            <v>CAMINHÃO PIPA 10.000 L TRUCADO, PESO BRUTO TOTAL 23.000 KG, CARGA ÚTIL MÁXIMA 15.935 KG, DISTÂNCIA ENTRE EIXOS 4,8 M, POTÊNCIA 230 CV, INCLUSIVE TANQUE DE AÇO PARA TRANSPORTE DE ÁGUA - CHI DIURNO. AF_06/2014</v>
          </cell>
        </row>
        <row r="416">
          <cell r="A416" t="str">
            <v>CUSTOS HORÁRIOS DE MÁQUINAS E EQUIPAMENTOS</v>
          </cell>
          <cell r="B416" t="str">
            <v>CHOR</v>
          </cell>
          <cell r="C416" t="str">
            <v>CUSTO HORÁRIO IMPRODUTIVO DIURNO</v>
          </cell>
          <cell r="D416" t="str">
            <v>0327</v>
          </cell>
          <cell r="E416">
            <v>0</v>
          </cell>
          <cell r="F416">
            <v>0</v>
          </cell>
          <cell r="G416" t="str">
            <v>5911</v>
          </cell>
          <cell r="H416" t="str">
            <v>ESPARGIDOR DE ASFALTO PRESSURIZADO COM TANQUE DE 2500 L, REBOCÁVEL COM MOTOR A GASOLINA POTÊNCIA 3,4 HP - CHI DIURNO. AF_07/2014</v>
          </cell>
        </row>
        <row r="417">
          <cell r="A417" t="str">
            <v>CUSTOS HORÁRIOS DE MÁQUINAS E EQUIPAMENTOS</v>
          </cell>
          <cell r="B417" t="str">
            <v>CHOR</v>
          </cell>
          <cell r="C417" t="str">
            <v>CUSTO HORÁRIO IMPRODUTIVO DIURNO</v>
          </cell>
          <cell r="D417" t="str">
            <v>0327</v>
          </cell>
          <cell r="E417">
            <v>0</v>
          </cell>
          <cell r="F417">
            <v>0</v>
          </cell>
          <cell r="G417" t="str">
            <v>5923</v>
          </cell>
          <cell r="H417" t="str">
            <v>GRADE DE DISCO REBOCÁVEL COM 20 DISCOS 24" X 6 MM COM PNEUS PARA TRANSPORTE - CHI DIURNO. AF_06/2014</v>
          </cell>
        </row>
        <row r="418">
          <cell r="A418" t="str">
            <v>CUSTOS HORÁRIOS DE MÁQUINAS E EQUIPAMENTOS</v>
          </cell>
          <cell r="B418" t="str">
            <v>CHOR</v>
          </cell>
          <cell r="C418" t="str">
            <v>CUSTO HORÁRIO IMPRODUTIVO DIURNO</v>
          </cell>
          <cell r="D418" t="str">
            <v>0327</v>
          </cell>
          <cell r="E418">
            <v>0</v>
          </cell>
          <cell r="F418">
            <v>0</v>
          </cell>
          <cell r="G418" t="str">
            <v>5930</v>
          </cell>
          <cell r="H418" t="str">
            <v>GUINDAUTO HIDRÁULICO, CAPACIDADE MÁXIMA DE CARGA 6200 KG, MOMENTO MÁXIMO DE CARGA 11,7 TM, ALCANCE MÁXIMO HORIZONTAL 9,70 M, INCLUSIVE CAMINHÃO TOCO PBT 16.000 KG, POTÊNCIA DE 189 CV - CHI DIURNO. AF_06/2014</v>
          </cell>
        </row>
        <row r="419">
          <cell r="A419" t="str">
            <v>CUSTOS HORÁRIOS DE MÁQUINAS E EQUIPAMENTOS</v>
          </cell>
          <cell r="B419" t="str">
            <v>CHOR</v>
          </cell>
          <cell r="C419" t="str">
            <v>CUSTO HORÁRIO IMPRODUTIVO DIURNO</v>
          </cell>
          <cell r="D419" t="str">
            <v>0327</v>
          </cell>
          <cell r="E419">
            <v>0</v>
          </cell>
          <cell r="F419">
            <v>0</v>
          </cell>
          <cell r="G419" t="str">
            <v>5934</v>
          </cell>
          <cell r="H419" t="str">
            <v>MOTONIVELADORA POTÊNCIA BÁSICA LÍQUIDA (PRIMEIRA MARCHA) 125 HP, PESO BRUTO 13032 KG, LARGURA DA LÂMINA DE 3,7 M - CHI DIURNO. AF_06/2014</v>
          </cell>
        </row>
        <row r="420">
          <cell r="A420" t="str">
            <v>CUSTOS HORÁRIOS DE MÁQUINAS E EQUIPAMENTOS</v>
          </cell>
          <cell r="B420" t="str">
            <v>CHOR</v>
          </cell>
          <cell r="C420" t="str">
            <v>CUSTO HORÁRIO IMPRODUTIVO DIURNO</v>
          </cell>
          <cell r="D420" t="str">
            <v>0327</v>
          </cell>
          <cell r="E420">
            <v>0</v>
          </cell>
          <cell r="F420">
            <v>0</v>
          </cell>
          <cell r="G420" t="str">
            <v>5942</v>
          </cell>
          <cell r="H420" t="str">
            <v>PÁ CARREGADEIRA SOBRE RODAS, POTÊNCIA LÍQUIDA 128 HP, CAPACIDADE DA CAÇAMBA 1,7 A 2,8 M3, PESO OPERACIONAL 11632 KG - CHI DIURNO. AF_06/2014</v>
          </cell>
        </row>
        <row r="421">
          <cell r="A421" t="str">
            <v>CUSTOS HORÁRIOS DE MÁQUINAS E EQUIPAMENTOS</v>
          </cell>
          <cell r="B421" t="str">
            <v>CHOR</v>
          </cell>
          <cell r="C421" t="str">
            <v>CUSTO HORÁRIO IMPRODUTIVO DIURNO</v>
          </cell>
          <cell r="D421" t="str">
            <v>0327</v>
          </cell>
          <cell r="E421">
            <v>0</v>
          </cell>
          <cell r="F421">
            <v>0</v>
          </cell>
          <cell r="G421" t="str">
            <v>5946</v>
          </cell>
          <cell r="H421" t="str">
            <v>PÁ CARREGADEIRA SOBRE RODAS, POTÊNCIA 197 HP, CAPACIDADE DA CAÇAMBA 2,5 A 3,5 M3, PESO OPERACIONAL 18338 KG - CHI DIURNO. AF_06/2014</v>
          </cell>
        </row>
        <row r="422">
          <cell r="A422" t="str">
            <v>CUSTOS HORÁRIOS DE MÁQUINAS E EQUIPAMENTOS</v>
          </cell>
          <cell r="B422" t="str">
            <v>CHOR</v>
          </cell>
          <cell r="C422" t="str">
            <v>CUSTO HORÁRIO IMPRODUTIVO DIURNO</v>
          </cell>
          <cell r="D422" t="str">
            <v>0327</v>
          </cell>
          <cell r="E422">
            <v>0</v>
          </cell>
          <cell r="F422">
            <v>0</v>
          </cell>
          <cell r="G422" t="str">
            <v>5952</v>
          </cell>
          <cell r="H422" t="str">
            <v>MARTELETE OU ROMPEDOR PNEUMÁTICO MANUAL, 28 KG, COM SILENCIADOR - CHI DIURNO. AF_07/2016</v>
          </cell>
        </row>
        <row r="423">
          <cell r="A423" t="str">
            <v>CUSTOS HORÁRIOS DE MÁQUINAS E EQUIPAMENTOS</v>
          </cell>
          <cell r="B423" t="str">
            <v>CHOR</v>
          </cell>
          <cell r="C423" t="str">
            <v>CUSTO HORÁRIO IMPRODUTIVO DIURNO</v>
          </cell>
          <cell r="D423" t="str">
            <v>0327</v>
          </cell>
          <cell r="E423">
            <v>0</v>
          </cell>
          <cell r="F423">
            <v>0</v>
          </cell>
          <cell r="G423" t="str">
            <v>5954</v>
          </cell>
          <cell r="H423" t="str">
            <v>COMPRESSOR DE AR REBOCÁVEL, VAZÃO 189 PCM, PRESSÃO EFETIVA DE TRABALHO 102 PSI, MOTOR DIESEL, POTÊNCIA 63 CV - CHI DIURNO. AF_06/2015</v>
          </cell>
        </row>
        <row r="424">
          <cell r="A424" t="str">
            <v>CUSTOS HORÁRIOS DE MÁQUINAS E EQUIPAMENTOS</v>
          </cell>
          <cell r="B424" t="str">
            <v>CHOR</v>
          </cell>
          <cell r="C424" t="str">
            <v>CUSTO HORÁRIO IMPRODUTIVO DIURNO</v>
          </cell>
          <cell r="D424" t="str">
            <v>0327</v>
          </cell>
          <cell r="E424">
            <v>0</v>
          </cell>
          <cell r="F424">
            <v>0</v>
          </cell>
          <cell r="G424" t="str">
            <v>5961</v>
          </cell>
          <cell r="H424" t="str">
            <v>CAMINHÃO BASCULANTE 6 M3, PESO BRUTO TOTAL 16.000 KG, CARGA ÚTIL MÁXIMA 13.071 KG, DISTÂNCIA ENTRE EIXOS 4,80 M, POTÊNCIA 230 CV INCLUSIVE CAÇAMBA METÁLICA - CHI DIURNO. AF_06/2014</v>
          </cell>
        </row>
        <row r="425">
          <cell r="A425" t="str">
            <v>CUSTOS HORÁRIOS DE MÁQUINAS E EQUIPAMENTOS</v>
          </cell>
          <cell r="B425" t="str">
            <v>CHOR</v>
          </cell>
          <cell r="C425" t="str">
            <v>CUSTO HORÁRIO IMPRODUTIVO DIURNO</v>
          </cell>
          <cell r="D425" t="str">
            <v>0327</v>
          </cell>
          <cell r="E425">
            <v>0</v>
          </cell>
          <cell r="F425">
            <v>0</v>
          </cell>
          <cell r="G425" t="str">
            <v>6260</v>
          </cell>
          <cell r="H425" t="str">
            <v>CAMINHÃO PIPA 6.000 L, PESO BRUTO TOTAL 13.000 KG, DISTÂNCIA ENTRE EIXOS 4,80 M, POTÊNCIA 189 CV INCLUSIVE TANQUE DE AÇO PARA TRANSPORTE DE ÁGUA, CAPACIDADE 6 M3 - CHI DIURNO. AF_06/2014</v>
          </cell>
        </row>
        <row r="426">
          <cell r="A426" t="str">
            <v>CUSTOS HORÁRIOS DE MÁQUINAS E EQUIPAMENTOS</v>
          </cell>
          <cell r="B426" t="str">
            <v>CHOR</v>
          </cell>
          <cell r="C426" t="str">
            <v>CUSTO HORÁRIO IMPRODUTIVO DIURNO</v>
          </cell>
          <cell r="D426" t="str">
            <v>0327</v>
          </cell>
          <cell r="E426">
            <v>0</v>
          </cell>
          <cell r="F426">
            <v>0</v>
          </cell>
          <cell r="G426" t="str">
            <v>6880</v>
          </cell>
          <cell r="H426" t="str">
            <v>ROLO COMPACTADOR DE PNEUS ESTÁTICO, PRESSÃO VARIÁVEL, POTÊNCIA 111 HP, PESO SEM/COM LASTRO 9,5 / 26 T, LARGURA DE TRABALHO 1,90 M - CHI DIURNO. AF_07/2014</v>
          </cell>
        </row>
        <row r="427">
          <cell r="A427" t="str">
            <v>CUSTOS HORÁRIOS DE MÁQUINAS E EQUIPAMENTOS</v>
          </cell>
          <cell r="B427" t="str">
            <v>CHOR</v>
          </cell>
          <cell r="C427" t="str">
            <v>CUSTO HORÁRIO IMPRODUTIVO DIURNO</v>
          </cell>
          <cell r="D427" t="str">
            <v>0327</v>
          </cell>
          <cell r="E427">
            <v>0</v>
          </cell>
          <cell r="F427">
            <v>0</v>
          </cell>
          <cell r="G427" t="str">
            <v>7031</v>
          </cell>
          <cell r="H427" t="str">
            <v>TANQUE DE ASFALTO ESTACIONÁRIO COM SERPENTINA, CAPACIDADE 30.000 L - CHI DIURNO. AF_06/2014</v>
          </cell>
        </row>
        <row r="428">
          <cell r="A428" t="str">
            <v>CUSTOS HORÁRIOS DE MÁQUINAS E EQUIPAMENTOS</v>
          </cell>
          <cell r="B428" t="str">
            <v>CHOR</v>
          </cell>
          <cell r="C428" t="str">
            <v>CUSTO HORÁRIO IMPRODUTIVO DIURNO</v>
          </cell>
          <cell r="D428" t="str">
            <v>0327</v>
          </cell>
          <cell r="E428">
            <v>0</v>
          </cell>
          <cell r="F428">
            <v>0</v>
          </cell>
          <cell r="G428" t="str">
            <v>7043</v>
          </cell>
          <cell r="H428" t="str">
            <v>MOTOBOMBA TRASH (PARA ÁGUA SUJA) AUTO ESCORVANTE, MOTOR GASOLINA DE 6,41 HP, DIÂMETROS DE SUCÇÃO X RECALQUE: 3" X 3", HM/Q = 10 MCA / 60 M3/H A 23 MCA / 0 M3/H - CHI DIURNO. AF_10/2014</v>
          </cell>
        </row>
        <row r="429">
          <cell r="A429" t="str">
            <v>CUSTOS HORÁRIOS DE MÁQUINAS E EQUIPAMENTOS</v>
          </cell>
          <cell r="B429" t="str">
            <v>CHOR</v>
          </cell>
          <cell r="C429" t="str">
            <v>CUSTO HORÁRIO IMPRODUTIVO DIURNO</v>
          </cell>
          <cell r="D429" t="str">
            <v>0327</v>
          </cell>
          <cell r="E429">
            <v>0</v>
          </cell>
          <cell r="F429">
            <v>0</v>
          </cell>
          <cell r="G429" t="str">
            <v>7050</v>
          </cell>
          <cell r="H429" t="str">
            <v>ROLO COMPACTADOR PE DE CARNEIRO VIBRATORIO, POTENCIA 125 HP, PESO OPERACIONAL SEM/COM LASTRO 11,95 / 13,30 T, IMPACTO DINAMICO 38,5 / 22,5 T, LARGURA DE TRABALHO 2,15 M - CHI DIURNO. AF_06/2014</v>
          </cell>
        </row>
        <row r="430">
          <cell r="A430" t="str">
            <v>CUSTOS HORÁRIOS DE MÁQUINAS E EQUIPAMENTOS</v>
          </cell>
          <cell r="B430" t="str">
            <v>CHOR</v>
          </cell>
          <cell r="C430" t="str">
            <v>CUSTO HORÁRIO IMPRODUTIVO DIURNO</v>
          </cell>
          <cell r="D430" t="str">
            <v>0327</v>
          </cell>
          <cell r="E430">
            <v>0</v>
          </cell>
          <cell r="F430">
            <v>0</v>
          </cell>
          <cell r="G430" t="str">
            <v>67827</v>
          </cell>
          <cell r="H430" t="str">
            <v>CAMINHÃO BASCULANTE 6 M3 TOCO, PESO BRUTO TOTAL 16.000 KG, CARGA ÚTIL MÁXIMA 11.130 KG, DISTÂNCIA ENTRE EIXOS 5,36 M, POTÊNCIA 185 CV, INCLUSIVE CAÇAMBA METÁLICA - CHI DIURNO. AF_06/2014</v>
          </cell>
        </row>
        <row r="431">
          <cell r="A431" t="str">
            <v>CUSTOS HORÁRIOS DE MÁQUINAS E EQUIPAMENTOS</v>
          </cell>
          <cell r="B431" t="str">
            <v>CHOR</v>
          </cell>
          <cell r="C431" t="str">
            <v>CUSTO HORÁRIO IMPRODUTIVO DIURNO</v>
          </cell>
          <cell r="D431" t="str">
            <v>0327</v>
          </cell>
          <cell r="E431">
            <v>0</v>
          </cell>
          <cell r="F431">
            <v>0</v>
          </cell>
          <cell r="G431" t="str">
            <v>73395</v>
          </cell>
          <cell r="H431" t="str">
            <v>GRUPO GERADOR ESTACIONÁRIO, MOTOR DIESEL POTÊNCIA 170 KVA - CHI DIURNO. AF_02/2016</v>
          </cell>
        </row>
        <row r="432">
          <cell r="A432" t="str">
            <v>CUSTOS HORÁRIOS DE MÁQUINAS E EQUIPAMENTOS</v>
          </cell>
          <cell r="B432" t="str">
            <v>CHOR</v>
          </cell>
          <cell r="C432" t="str">
            <v>CUSTO HORÁRIO IMPRODUTIVO DIURNO</v>
          </cell>
          <cell r="D432" t="str">
            <v>0327</v>
          </cell>
          <cell r="E432">
            <v>0</v>
          </cell>
          <cell r="F432">
            <v>0</v>
          </cell>
          <cell r="G432" t="str">
            <v>83766</v>
          </cell>
          <cell r="H432" t="str">
            <v>GRUPO DE SOLDAGEM COM GERADOR A DIESEL 60 CV PARA SOLDA ELÉTRICA, SOBRE 04 RODAS, COM MOTOR 4 CILINDROS 600 A - CHI DIURNO. AF_02/2016</v>
          </cell>
        </row>
        <row r="433">
          <cell r="A433" t="str">
            <v>CUSTOS HORÁRIOS DE MÁQUINAS E EQUIPAMENTOS</v>
          </cell>
          <cell r="B433" t="str">
            <v>CHOR</v>
          </cell>
          <cell r="C433" t="str">
            <v>CUSTO HORÁRIO IMPRODUTIVO DIURNO</v>
          </cell>
          <cell r="D433" t="str">
            <v>0327</v>
          </cell>
          <cell r="E433">
            <v>0</v>
          </cell>
          <cell r="F433">
            <v>0</v>
          </cell>
          <cell r="G433" t="str">
            <v>84013</v>
          </cell>
          <cell r="H433" t="str">
            <v>ESCAVADEIRA HIDRÁULICA SOBRE ESTEIRAS, CAÇAMBA 0,80 M3, PESO OPERACIONAL 17,8 T, POTÊNCIA LÍQUIDA 110 HP - CHI DIURNO. AF_10/2014</v>
          </cell>
        </row>
        <row r="434">
          <cell r="A434" t="str">
            <v>CUSTOS HORÁRIOS DE MÁQUINAS E EQUIPAMENTOS</v>
          </cell>
          <cell r="B434" t="str">
            <v>CHOR</v>
          </cell>
          <cell r="C434" t="str">
            <v>CUSTO HORÁRIO IMPRODUTIVO DIURNO</v>
          </cell>
          <cell r="D434" t="str">
            <v>0327</v>
          </cell>
          <cell r="E434">
            <v>0</v>
          </cell>
          <cell r="F434">
            <v>0</v>
          </cell>
          <cell r="G434" t="str">
            <v>87446</v>
          </cell>
          <cell r="H434" t="str">
            <v>BETONEIRA CAPACIDADE NOMINAL 400 L, CAPACIDADE DE MISTURA 310 L, MOTOR A DIESEL POTÊNCIA 5,0 HP, SEM CARREGADOR - CHI DIURNO. AF_06/2014</v>
          </cell>
        </row>
        <row r="435">
          <cell r="A435" t="str">
            <v>CUSTOS HORÁRIOS DE MÁQUINAS E EQUIPAMENTOS</v>
          </cell>
          <cell r="B435" t="str">
            <v>CHOR</v>
          </cell>
          <cell r="C435" t="str">
            <v>CUSTO HORÁRIO IMPRODUTIVO DIURNO</v>
          </cell>
          <cell r="D435" t="str">
            <v>0327</v>
          </cell>
          <cell r="E435">
            <v>0</v>
          </cell>
          <cell r="F435">
            <v>0</v>
          </cell>
          <cell r="G435" t="str">
            <v>88392</v>
          </cell>
          <cell r="H435" t="str">
            <v>MISTURADOR DE ARGAMASSA, EIXO HORIZONTAL, CAPACIDADE DE MISTURA 300 KG, MOTOR ELÉTRICO POTÊNCIA 5 CV - CHI DIURNO. AF_06/2014</v>
          </cell>
        </row>
        <row r="436">
          <cell r="A436" t="str">
            <v>CUSTOS HORÁRIOS DE MÁQUINAS E EQUIPAMENTOS</v>
          </cell>
          <cell r="B436" t="str">
            <v>CHOR</v>
          </cell>
          <cell r="C436" t="str">
            <v>CUSTO HORÁRIO IMPRODUTIVO DIURNO</v>
          </cell>
          <cell r="D436" t="str">
            <v>0327</v>
          </cell>
          <cell r="E436">
            <v>0</v>
          </cell>
          <cell r="F436">
            <v>0</v>
          </cell>
          <cell r="G436" t="str">
            <v>88398</v>
          </cell>
          <cell r="H436" t="str">
            <v>MISTURADOR DE ARGAMASSA, EIXO HORIZONTAL, CAPACIDADE DE MISTURA 600 KG, MOTOR ELÉTRICO POTÊNCIA 7,5 CV - CHI DIURNO. AF_06/2014</v>
          </cell>
        </row>
        <row r="437">
          <cell r="A437" t="str">
            <v>CUSTOS HORÁRIOS DE MÁQUINAS E EQUIPAMENTOS</v>
          </cell>
          <cell r="B437" t="str">
            <v>CHOR</v>
          </cell>
          <cell r="C437" t="str">
            <v>CUSTO HORÁRIO IMPRODUTIVO DIURNO</v>
          </cell>
          <cell r="D437" t="str">
            <v>0327</v>
          </cell>
          <cell r="E437">
            <v>0</v>
          </cell>
          <cell r="F437">
            <v>0</v>
          </cell>
          <cell r="G437" t="str">
            <v>88404</v>
          </cell>
          <cell r="H437" t="str">
            <v>MISTURADOR DE ARGAMASSA, EIXO HORIZONTAL, CAPACIDADE DE MISTURA 160 KG, MOTOR ELÉTRICO POTÊNCIA 3 CV - CHI DIURNO. AF_06/2014</v>
          </cell>
        </row>
        <row r="438">
          <cell r="A438" t="str">
            <v>CUSTOS HORÁRIOS DE MÁQUINAS E EQUIPAMENTOS</v>
          </cell>
          <cell r="B438" t="str">
            <v>CHOR</v>
          </cell>
          <cell r="C438" t="str">
            <v>CUSTO HORÁRIO IMPRODUTIVO DIURNO</v>
          </cell>
          <cell r="D438" t="str">
            <v>0327</v>
          </cell>
          <cell r="E438">
            <v>0</v>
          </cell>
          <cell r="F438">
            <v>0</v>
          </cell>
          <cell r="G438" t="str">
            <v>88430</v>
          </cell>
          <cell r="H438" t="str">
            <v>PROJETOR DE ARGAMASSA, CAPACIDADE DE PROJEÇÃO 1,5 M3/H, ALCANCE DE 30 ATÉ 60 M, MOTOR ELÉTRICO POTÊNCIA 7,5 HP - CHI DIURNO. AF_06/2014</v>
          </cell>
        </row>
        <row r="439">
          <cell r="A439" t="str">
            <v>CUSTOS HORÁRIOS DE MÁQUINAS E EQUIPAMENTOS</v>
          </cell>
          <cell r="B439" t="str">
            <v>CHOR</v>
          </cell>
          <cell r="C439" t="str">
            <v>CUSTO HORÁRIO IMPRODUTIVO DIURNO</v>
          </cell>
          <cell r="D439" t="str">
            <v>0327</v>
          </cell>
          <cell r="E439">
            <v>0</v>
          </cell>
          <cell r="F439">
            <v>0</v>
          </cell>
          <cell r="G439" t="str">
            <v>88438</v>
          </cell>
          <cell r="H439" t="str">
            <v>PROJETOR DE ARGAMASSA, CAPACIDADE DE PROJEÇÃO 2 M3/H, ALCANCE ATÉ 50 M, MOTOR ELÉTRICO POTÊNCIA 7,5 HP - CHI DIURNO. AF_06/2014</v>
          </cell>
        </row>
        <row r="440">
          <cell r="A440" t="str">
            <v>CUSTOS HORÁRIOS DE MÁQUINAS E EQUIPAMENTOS</v>
          </cell>
          <cell r="B440" t="str">
            <v>CHOR</v>
          </cell>
          <cell r="C440" t="str">
            <v>CUSTO HORÁRIO IMPRODUTIVO DIURNO</v>
          </cell>
          <cell r="D440" t="str">
            <v>0327</v>
          </cell>
          <cell r="E440">
            <v>0</v>
          </cell>
          <cell r="F440">
            <v>0</v>
          </cell>
          <cell r="G440" t="str">
            <v>88831</v>
          </cell>
          <cell r="H440" t="str">
            <v>BETONEIRA CAPACIDADE NOMINAL DE 400 L, CAPACIDADE DE MISTURA 280 L, MOTOR ELÉTRICO TRIFÁSICO POTÊNCIA DE 2 CV, SEM CARREGADOR - CHI DIURNO. AF_10/2014</v>
          </cell>
        </row>
        <row r="441">
          <cell r="A441" t="str">
            <v>CUSTOS HORÁRIOS DE MÁQUINAS E EQUIPAMENTOS</v>
          </cell>
          <cell r="B441" t="str">
            <v>CHOR</v>
          </cell>
          <cell r="C441" t="str">
            <v>CUSTO HORÁRIO IMPRODUTIVO DIURNO</v>
          </cell>
          <cell r="D441" t="str">
            <v>0327</v>
          </cell>
          <cell r="E441">
            <v>0</v>
          </cell>
          <cell r="F441">
            <v>0</v>
          </cell>
          <cell r="G441" t="str">
            <v>88844</v>
          </cell>
          <cell r="H441" t="str">
            <v>TRATOR DE ESTEIRAS, POTÊNCIA 125 HP, PESO OPERACIONAL 12,9 T, COM LÂMINA 2,7 M3 - CHI DIURNO. AF_10/2014</v>
          </cell>
        </row>
        <row r="442">
          <cell r="A442" t="str">
            <v>CUSTOS HORÁRIOS DE MÁQUINAS E EQUIPAMENTOS</v>
          </cell>
          <cell r="B442" t="str">
            <v>CHOR</v>
          </cell>
          <cell r="C442" t="str">
            <v>CUSTO HORÁRIO IMPRODUTIVO DIURNO</v>
          </cell>
          <cell r="D442" t="str">
            <v>0327</v>
          </cell>
          <cell r="E442">
            <v>0</v>
          </cell>
          <cell r="F442">
            <v>0</v>
          </cell>
          <cell r="G442" t="str">
            <v>88908</v>
          </cell>
          <cell r="H442" t="str">
            <v>ESCAVADEIRA HIDRÁULICA SOBRE ESTEIRAS, CAÇAMBA 1,20 M3, PESO OPERACIONAL 21 T, POTÊNCIA BRUTA 155 HP - CHI DIURNO. AF_06/2014</v>
          </cell>
        </row>
        <row r="443">
          <cell r="A443" t="str">
            <v>CUSTOS HORÁRIOS DE MÁQUINAS E EQUIPAMENTOS</v>
          </cell>
          <cell r="B443" t="str">
            <v>CHOR</v>
          </cell>
          <cell r="C443" t="str">
            <v>CUSTO HORÁRIO IMPRODUTIVO DIURNO</v>
          </cell>
          <cell r="D443" t="str">
            <v>0327</v>
          </cell>
          <cell r="E443">
            <v>0</v>
          </cell>
          <cell r="F443">
            <v>0</v>
          </cell>
          <cell r="G443" t="str">
            <v>89022</v>
          </cell>
          <cell r="H443" t="str">
            <v>BOMBA SUBMERSÍVEL ELÉTRICA TRIFÁSICA, POTÊNCIA 2,96 HP, Ø ROTOR 144 MM SEMI-ABERTO, BOCAL DE SAÍDA Ø 2, HM/Q = 2 MCA / 38,8 M3/H A 28 MCA / 5 M3/H - CHI DIURNO. AF_06/2014</v>
          </cell>
        </row>
        <row r="444">
          <cell r="A444" t="str">
            <v>CUSTOS HORÁRIOS DE MÁQUINAS E EQUIPAMENTOS</v>
          </cell>
          <cell r="B444" t="str">
            <v>CHOR</v>
          </cell>
          <cell r="C444" t="str">
            <v>CUSTO HORÁRIO IMPRODUTIVO DIURNO</v>
          </cell>
          <cell r="D444" t="str">
            <v>0327</v>
          </cell>
          <cell r="E444">
            <v>0</v>
          </cell>
          <cell r="F444">
            <v>0</v>
          </cell>
          <cell r="G444" t="str">
            <v>89027</v>
          </cell>
          <cell r="H444" t="str">
            <v>TANQUE DE ASFALTO ESTACIONÁRIO COM MAÇARICO, CAPACIDADE 20.000 L - CHI DIURNO. AF_06/2014</v>
          </cell>
        </row>
        <row r="445">
          <cell r="A445" t="str">
            <v>CUSTOS HORÁRIOS DE MÁQUINAS E EQUIPAMENTOS</v>
          </cell>
          <cell r="B445" t="str">
            <v>CHOR</v>
          </cell>
          <cell r="C445" t="str">
            <v>CUSTO HORÁRIO IMPRODUTIVO DIURNO</v>
          </cell>
          <cell r="D445" t="str">
            <v>0327</v>
          </cell>
          <cell r="E445">
            <v>0</v>
          </cell>
          <cell r="F445">
            <v>0</v>
          </cell>
          <cell r="G445" t="str">
            <v>89031</v>
          </cell>
          <cell r="H445" t="str">
            <v>TRATOR DE ESTEIRAS, POTÊNCIA 100 HP, PESO OPERACIONAL 9,4 T, COM LÂMINA 2,19 M3 - CHI DIURNO. AF_06/2014</v>
          </cell>
        </row>
        <row r="446">
          <cell r="A446" t="str">
            <v>CUSTOS HORÁRIOS DE MÁQUINAS E EQUIPAMENTOS</v>
          </cell>
          <cell r="B446" t="str">
            <v>CHOR</v>
          </cell>
          <cell r="C446" t="str">
            <v>CUSTO HORÁRIO IMPRODUTIVO DIURNO</v>
          </cell>
          <cell r="D446" t="str">
            <v>0327</v>
          </cell>
          <cell r="E446">
            <v>0</v>
          </cell>
          <cell r="F446">
            <v>0</v>
          </cell>
          <cell r="G446" t="str">
            <v>89036</v>
          </cell>
          <cell r="H446" t="str">
            <v>TRATOR DE PNEUS, POTÊNCIA 85 CV, TRAÇÃO 4X4, PESO COM LASTRO DE 4.675 KG - CHI DIURNO. AF_06/2014</v>
          </cell>
        </row>
        <row r="447">
          <cell r="A447" t="str">
            <v>CUSTOS HORÁRIOS DE MÁQUINAS E EQUIPAMENTOS</v>
          </cell>
          <cell r="B447" t="str">
            <v>CHOR</v>
          </cell>
          <cell r="C447" t="str">
            <v>CUSTO HORÁRIO IMPRODUTIVO DIURNO</v>
          </cell>
          <cell r="D447" t="str">
            <v>0327</v>
          </cell>
          <cell r="E447">
            <v>0</v>
          </cell>
          <cell r="F447">
            <v>0</v>
          </cell>
          <cell r="G447" t="str">
            <v>89218</v>
          </cell>
          <cell r="H447" t="str">
            <v>BATE-ESTACAS POR GRAVIDADE, POTÊNCIA DE 160 HP, PESO DO MARTELO ATÉ 3 TONELADAS - CHI DIURNO. AF_11/2014</v>
          </cell>
        </row>
        <row r="448">
          <cell r="A448" t="str">
            <v>CUSTOS HORÁRIOS DE MÁQUINAS E EQUIPAMENTOS</v>
          </cell>
          <cell r="B448" t="str">
            <v>CHOR</v>
          </cell>
          <cell r="C448" t="str">
            <v>CUSTO HORÁRIO IMPRODUTIVO DIURNO</v>
          </cell>
          <cell r="D448" t="str">
            <v>0327</v>
          </cell>
          <cell r="E448">
            <v>0</v>
          </cell>
          <cell r="F448">
            <v>0</v>
          </cell>
          <cell r="G448" t="str">
            <v>89226</v>
          </cell>
          <cell r="H448" t="str">
            <v>BETONEIRA CAPACIDADE NOMINAL DE 600 L, CAPACIDADE DE MISTURA 360 L, MOTOR ELÉTRICO TRIFÁSICO POTÊNCIA DE 4 CV, SEM CARREGADOR - CHI DIURNO. AF_11/2014</v>
          </cell>
        </row>
        <row r="449">
          <cell r="A449" t="str">
            <v>CUSTOS HORÁRIOS DE MÁQUINAS E EQUIPAMENTOS</v>
          </cell>
          <cell r="B449" t="str">
            <v>CHOR</v>
          </cell>
          <cell r="C449" t="str">
            <v>CUSTO HORÁRIO IMPRODUTIVO DIURNO</v>
          </cell>
          <cell r="D449" t="str">
            <v>0327</v>
          </cell>
          <cell r="E449">
            <v>0</v>
          </cell>
          <cell r="F449">
            <v>0</v>
          </cell>
          <cell r="G449" t="str">
            <v>89235</v>
          </cell>
          <cell r="H449" t="str">
            <v>FRESADORA DE ASFALTO A FRIO SOBRE RODAS, LARGURA FRESAGEM DE 1,0 M, POTÊNCIA 208 HP - CHI DIURNO. AF_11/2014</v>
          </cell>
        </row>
        <row r="450">
          <cell r="A450" t="str">
            <v>CUSTOS HORÁRIOS DE MÁQUINAS E EQUIPAMENTOS</v>
          </cell>
          <cell r="B450" t="str">
            <v>CHOR</v>
          </cell>
          <cell r="C450" t="str">
            <v>CUSTO HORÁRIO IMPRODUTIVO DIURNO</v>
          </cell>
          <cell r="D450" t="str">
            <v>0327</v>
          </cell>
          <cell r="E450">
            <v>0</v>
          </cell>
          <cell r="F450">
            <v>0</v>
          </cell>
          <cell r="G450" t="str">
            <v>89243</v>
          </cell>
          <cell r="H450" t="str">
            <v>FRESADORA DE ASFALTO A FRIO SOBRE RODAS, LARGURA FRESAGEM DE 2,0 M, POTÊNCIA 550 HP - CHI DIURNO. AF_11/2014</v>
          </cell>
        </row>
        <row r="451">
          <cell r="A451" t="str">
            <v>CUSTOS HORÁRIOS DE MÁQUINAS E EQUIPAMENTOS</v>
          </cell>
          <cell r="B451" t="str">
            <v>CHOR</v>
          </cell>
          <cell r="C451" t="str">
            <v>CUSTO HORÁRIO IMPRODUTIVO DIURNO</v>
          </cell>
          <cell r="D451" t="str">
            <v>0327</v>
          </cell>
          <cell r="E451">
            <v>0</v>
          </cell>
          <cell r="F451">
            <v>0</v>
          </cell>
          <cell r="G451" t="str">
            <v>89251</v>
          </cell>
          <cell r="H451" t="str">
            <v>RECICLADORA DE ASFALTO A FRIO SOBRE RODAS, LARGURA FRESAGEM DE 2,0 M, POTÊNCIA 422 HP - CHI DIURNO. AF_11/2014</v>
          </cell>
        </row>
        <row r="452">
          <cell r="A452" t="str">
            <v>CUSTOS HORÁRIOS DE MÁQUINAS E EQUIPAMENTOS</v>
          </cell>
          <cell r="B452" t="str">
            <v>CHOR</v>
          </cell>
          <cell r="C452" t="str">
            <v>CUSTO HORÁRIO IMPRODUTIVO DIURNO</v>
          </cell>
          <cell r="D452" t="str">
            <v>0327</v>
          </cell>
          <cell r="E452">
            <v>0</v>
          </cell>
          <cell r="F452">
            <v>0</v>
          </cell>
          <cell r="G452" t="str">
            <v>89258</v>
          </cell>
          <cell r="H452" t="str">
            <v>VIBROACABADORA DE ASFALTO SOBRE ESTEIRAS, LARGURA DE PAVIMENTAÇÃO 2,13 M A 4,55 M, POTÊNCIA 100 HP, CAPACIDADE 400 T/H - CHI DIURNO. AF_11/2014</v>
          </cell>
        </row>
        <row r="453">
          <cell r="A453" t="str">
            <v>CUSTOS HORÁRIOS DE MÁQUINAS E EQUIPAMENTOS</v>
          </cell>
          <cell r="B453" t="str">
            <v>CHOR</v>
          </cell>
          <cell r="C453" t="str">
            <v>CUSTO HORÁRIO IMPRODUTIVO DIURNO</v>
          </cell>
          <cell r="D453" t="str">
            <v>0327</v>
          </cell>
          <cell r="E453">
            <v>0</v>
          </cell>
          <cell r="F453">
            <v>0</v>
          </cell>
          <cell r="G453" t="str">
            <v>89273</v>
          </cell>
          <cell r="H453" t="str">
            <v>GUINDASTE HIDRÁULICO AUTOPROPELIDO, COM LANÇA TELESCÓPICA 28,80 M, CAPACIDADE MÁXIMA 30 T, POTÊNCIA 97 KW, TRAÇÃO 4 X 4 - CHI DIURNO. AF_11/2014</v>
          </cell>
        </row>
        <row r="454">
          <cell r="A454" t="str">
            <v>CUSTOS HORÁRIOS DE MÁQUINAS E EQUIPAMENTOS</v>
          </cell>
          <cell r="B454" t="str">
            <v>CHOR</v>
          </cell>
          <cell r="C454" t="str">
            <v>CUSTO HORÁRIO IMPRODUTIVO DIURNO</v>
          </cell>
          <cell r="D454" t="str">
            <v>0327</v>
          </cell>
          <cell r="E454">
            <v>0</v>
          </cell>
          <cell r="F454">
            <v>0</v>
          </cell>
          <cell r="G454" t="str">
            <v>89279</v>
          </cell>
          <cell r="H454" t="str">
            <v>BETONEIRA CAPACIDADE NOMINAL DE 600 L, CAPACIDADE DE MISTURA 440 L, MOTOR A DIESEL POTÊNCIA 10 HP, COM CARREGADOR - CHI DIURNO. AF_11/2014</v>
          </cell>
        </row>
        <row r="455">
          <cell r="A455" t="str">
            <v>CUSTOS HORÁRIOS DE MÁQUINAS E EQUIPAMENTOS</v>
          </cell>
          <cell r="B455" t="str">
            <v>CHOR</v>
          </cell>
          <cell r="C455" t="str">
            <v>CUSTO HORÁRIO IMPRODUTIVO DIURNO</v>
          </cell>
          <cell r="D455" t="str">
            <v>0327</v>
          </cell>
          <cell r="E455">
            <v>0</v>
          </cell>
          <cell r="F455">
            <v>0</v>
          </cell>
          <cell r="G455" t="str">
            <v>89877</v>
          </cell>
          <cell r="H455" t="str">
            <v>CAMINHÃO BASCULANTE 14 M3, COM CAVALO MECÂNICO DE CAPACIDADE MÁXIMA DE TRAÇÃO COMBINADO DE 36000 KG, POTÊNCIA 286 CV, INCLUSIVE SEMIREBOQUE COM CAÇAMBA METÁLICA - CHI DIURNO. AF_12/2014</v>
          </cell>
        </row>
        <row r="456">
          <cell r="A456" t="str">
            <v>CUSTOS HORÁRIOS DE MÁQUINAS E EQUIPAMENTOS</v>
          </cell>
          <cell r="B456" t="str">
            <v>CHOR</v>
          </cell>
          <cell r="C456" t="str">
            <v>CUSTO HORÁRIO IMPRODUTIVO DIURNO</v>
          </cell>
          <cell r="D456" t="str">
            <v>0327</v>
          </cell>
          <cell r="E456">
            <v>0</v>
          </cell>
          <cell r="F456">
            <v>0</v>
          </cell>
          <cell r="G456" t="str">
            <v>89884</v>
          </cell>
          <cell r="H456" t="str">
            <v>CAMINHÃO BASCULANTE 18 M3, COM CAVALO MECÂNICO DE CAPACIDADE MÁXIMA DE TRAÇÃO COMBINADO DE 45000 KG, POTÊNCIA 330 CV, INCLUSIVE SEMIREBOQUE COM CAÇAMBA METÁLICA - CHI DIURNO. AF_12/2014</v>
          </cell>
        </row>
        <row r="457">
          <cell r="A457" t="str">
            <v>CUSTOS HORÁRIOS DE MÁQUINAS E EQUIPAMENTOS</v>
          </cell>
          <cell r="B457" t="str">
            <v>CHOR</v>
          </cell>
          <cell r="C457" t="str">
            <v>CUSTO HORÁRIO IMPRODUTIVO DIURNO</v>
          </cell>
          <cell r="D457" t="str">
            <v>0327</v>
          </cell>
          <cell r="E457">
            <v>0</v>
          </cell>
          <cell r="F457">
            <v>0</v>
          </cell>
          <cell r="G457" t="str">
            <v>90587</v>
          </cell>
          <cell r="H457" t="str">
            <v>VIBRADOR DE IMERSÃO, DIÂMETRO DE PONTEIRA 45MM, MOTOR ELÉTRICO TRIFÁSICO POTÊNCIA DE 2 CV - CHI DIURNO. AF_06/2015</v>
          </cell>
        </row>
        <row r="458">
          <cell r="A458" t="str">
            <v>CUSTOS HORÁRIOS DE MÁQUINAS E EQUIPAMENTOS</v>
          </cell>
          <cell r="B458" t="str">
            <v>CHOR</v>
          </cell>
          <cell r="C458" t="str">
            <v>CUSTO HORÁRIO IMPRODUTIVO DIURNO</v>
          </cell>
          <cell r="D458" t="str">
            <v>0327</v>
          </cell>
          <cell r="E458">
            <v>0</v>
          </cell>
          <cell r="F458">
            <v>0</v>
          </cell>
          <cell r="G458" t="str">
            <v>90626</v>
          </cell>
          <cell r="H458" t="str">
            <v>PERFURATRIZ MANUAL, TORQUE MÁXIMO 83 N.M, POTÊNCIA 5 CV, COM DIÂMETRO MÁXIMO 4" - CHI DIURNO. AF_06/2015</v>
          </cell>
        </row>
        <row r="459">
          <cell r="A459" t="str">
            <v>CUSTOS HORÁRIOS DE MÁQUINAS E EQUIPAMENTOS</v>
          </cell>
          <cell r="B459" t="str">
            <v>CHOR</v>
          </cell>
          <cell r="C459" t="str">
            <v>CUSTO HORÁRIO IMPRODUTIVO DIURNO</v>
          </cell>
          <cell r="D459" t="str">
            <v>0327</v>
          </cell>
          <cell r="E459">
            <v>0</v>
          </cell>
          <cell r="F459">
            <v>0</v>
          </cell>
          <cell r="G459" t="str">
            <v>90632</v>
          </cell>
          <cell r="H459" t="str">
            <v>PERFURATRIZ SOBRE ESTEIRA, TORQUE MÁXIMO 600 KGF, PESO MÉDIO 1000 KG, POTÊNCIA 20 HP, DIÂMETRO MÁXIMO 10" - CHI DIURNO. AF_06/2015</v>
          </cell>
        </row>
        <row r="460">
          <cell r="A460" t="str">
            <v>CUSTOS HORÁRIOS DE MÁQUINAS E EQUIPAMENTOS</v>
          </cell>
          <cell r="B460" t="str">
            <v>CHOR</v>
          </cell>
          <cell r="C460" t="str">
            <v>CUSTO HORÁRIO IMPRODUTIVO DIURNO</v>
          </cell>
          <cell r="D460" t="str">
            <v>0327</v>
          </cell>
          <cell r="E460">
            <v>0</v>
          </cell>
          <cell r="F460">
            <v>0</v>
          </cell>
          <cell r="G460" t="str">
            <v>90638</v>
          </cell>
          <cell r="H460" t="str">
            <v>MISTURADOR DUPLO HORIZONTAL DE ALTA TURBULÊNCIA, CAPACIDADE / VOLUME 2 X 500 LITROS, MOTORES ELÉTRICOS MÍNIMO 5 CV CADA, PARA NATA CIMENTO, ARGAMASSA E OUTROS - CHI DIURNO. AF_06/2015</v>
          </cell>
        </row>
        <row r="461">
          <cell r="A461" t="str">
            <v>CUSTOS HORÁRIOS DE MÁQUINAS E EQUIPAMENTOS</v>
          </cell>
          <cell r="B461" t="str">
            <v>CHOR</v>
          </cell>
          <cell r="C461" t="str">
            <v>CUSTO HORÁRIO IMPRODUTIVO DIURNO</v>
          </cell>
          <cell r="D461" t="str">
            <v>0327</v>
          </cell>
          <cell r="E461">
            <v>0</v>
          </cell>
          <cell r="F461">
            <v>0</v>
          </cell>
          <cell r="G461" t="str">
            <v>90644</v>
          </cell>
          <cell r="H461" t="str">
            <v>BOMBA TRIPLEX, PARA INJEÇÃO DE NATA DE CIMENTO, VAZÃO MÁXIMA DE 100 LITROS/MINUTO, PRESSÃO MÁXIMA DE 70 BAR - CHI DIURNO. AF_06/2015</v>
          </cell>
        </row>
        <row r="462">
          <cell r="A462" t="str">
            <v>CUSTOS HORÁRIOS DE MÁQUINAS E EQUIPAMENTOS</v>
          </cell>
          <cell r="B462" t="str">
            <v>CHOR</v>
          </cell>
          <cell r="C462" t="str">
            <v>CUSTO HORÁRIO IMPRODUTIVO DIURNO</v>
          </cell>
          <cell r="D462" t="str">
            <v>0327</v>
          </cell>
          <cell r="E462">
            <v>0</v>
          </cell>
          <cell r="F462">
            <v>0</v>
          </cell>
          <cell r="G462" t="str">
            <v>90651</v>
          </cell>
          <cell r="H462" t="str">
            <v>BOMBA CENTRÍFUGA MONOESTÁGIO COM MOTOR ELÉTRICO MONOFÁSICO, POTÊNCIA 15 HP, DIÂMETRO DO ROTOR 173 MM, HM/Q = 30 MCA / 90 M3/H A 45 MCA / 55 M3/H - CHI DIURNO. AF_06/2015</v>
          </cell>
        </row>
        <row r="463">
          <cell r="A463" t="str">
            <v>CUSTOS HORÁRIOS DE MÁQUINAS E EQUIPAMENTOS</v>
          </cell>
          <cell r="B463" t="str">
            <v>CHOR</v>
          </cell>
          <cell r="C463" t="str">
            <v>CUSTO HORÁRIO IMPRODUTIVO DIURNO</v>
          </cell>
          <cell r="D463" t="str">
            <v>0327</v>
          </cell>
          <cell r="E463">
            <v>0</v>
          </cell>
          <cell r="F463">
            <v>0</v>
          </cell>
          <cell r="G463" t="str">
            <v>90657</v>
          </cell>
          <cell r="H463" t="str">
            <v>BOMBA DE PROJEÇÃO DE CONCRETO SECO, POTÊNCIA 10 CV, VAZÃO 3 M3/H - CHI DIURNO. AF_06/2015</v>
          </cell>
        </row>
        <row r="464">
          <cell r="A464" t="str">
            <v>CUSTOS HORÁRIOS DE MÁQUINAS E EQUIPAMENTOS</v>
          </cell>
          <cell r="B464" t="str">
            <v>CHOR</v>
          </cell>
          <cell r="C464" t="str">
            <v>CUSTO HORÁRIO IMPRODUTIVO DIURNO</v>
          </cell>
          <cell r="D464" t="str">
            <v>0327</v>
          </cell>
          <cell r="E464">
            <v>0</v>
          </cell>
          <cell r="F464">
            <v>0</v>
          </cell>
          <cell r="G464" t="str">
            <v>90663</v>
          </cell>
          <cell r="H464" t="str">
            <v>BOMBA DE PROJEÇÃO DE CONCRETO SECO, POTÊNCIA 10 CV, VAZÃO 6 M3/H - CHI DIURNO. AF_06/2015</v>
          </cell>
        </row>
        <row r="465">
          <cell r="A465" t="str">
            <v>CUSTOS HORÁRIOS DE MÁQUINAS E EQUIPAMENTOS</v>
          </cell>
          <cell r="B465" t="str">
            <v>CHOR</v>
          </cell>
          <cell r="C465" t="str">
            <v>CUSTO HORÁRIO IMPRODUTIVO DIURNO</v>
          </cell>
          <cell r="D465" t="str">
            <v>0327</v>
          </cell>
          <cell r="E465">
            <v>0</v>
          </cell>
          <cell r="F465">
            <v>0</v>
          </cell>
          <cell r="G465" t="str">
            <v>90669</v>
          </cell>
          <cell r="H465" t="str">
            <v>PROJETOR PNEUMÁTICO DE ARGAMASSA PARA CHAPISCO E REBOCO COM RECIPIENTE ACOPLADO, TIPO CANEQUINHA, COM COMPRESSOR DE AR REBOCÁVEL VAZÃO 89 PCM E MOTOR DIESEL DE 20 CV - CHI DIURNO. AF_06/2015</v>
          </cell>
        </row>
        <row r="466">
          <cell r="A466" t="str">
            <v>CUSTOS HORÁRIOS DE MÁQUINAS E EQUIPAMENTOS</v>
          </cell>
          <cell r="B466" t="str">
            <v>CHOR</v>
          </cell>
          <cell r="C466" t="str">
            <v>CUSTO HORÁRIO IMPRODUTIVO DIURNO</v>
          </cell>
          <cell r="D466" t="str">
            <v>0327</v>
          </cell>
          <cell r="E466">
            <v>0</v>
          </cell>
          <cell r="F466">
            <v>0</v>
          </cell>
          <cell r="G466" t="str">
            <v>90675</v>
          </cell>
          <cell r="H466" t="str">
            <v>PERFURATRIZ COM TORRE METÁLICA PARA EXECUÇÃO DE ESTACA HÉLICE CONTÍNUA, PROFUNDIDADE MÁXIMA DE 30 M, DIÂMETRO MÁXIMO DE 800 MM, POTÊNCIA INSTALADA DE 268 HP, MESA ROTATIVA COM TORQUE MÁXIMO DE 170 KNM - CHI DIURNO. AF_06/2015</v>
          </cell>
        </row>
        <row r="467">
          <cell r="A467" t="str">
            <v>CUSTOS HORÁRIOS DE MÁQUINAS E EQUIPAMENTOS</v>
          </cell>
          <cell r="B467" t="str">
            <v>CHOR</v>
          </cell>
          <cell r="C467" t="str">
            <v>CUSTO HORÁRIO IMPRODUTIVO DIURNO</v>
          </cell>
          <cell r="D467" t="str">
            <v>0327</v>
          </cell>
          <cell r="E467">
            <v>0</v>
          </cell>
          <cell r="F467">
            <v>0</v>
          </cell>
          <cell r="G467" t="str">
            <v>90681</v>
          </cell>
          <cell r="H467" t="str">
            <v>PERFURATRIZ HIDRÁULICA SOBRE CAMINHÃO COM TRADO CURTO ACOPLADO, PROFUNDIDADE MÁXIMA DE 20 M, DIÂMETRO MÁXIMO DE 1500 MM, POTÊNCIA INSTALADA DE 137 HP, MESA ROTATIVA COM TORQUE MÁXIMO DE 30 KNM - CHI DIURNO. AF_06/2015</v>
          </cell>
        </row>
        <row r="468">
          <cell r="A468" t="str">
            <v>CUSTOS HORÁRIOS DE MÁQUINAS E EQUIPAMENTOS</v>
          </cell>
          <cell r="B468" t="str">
            <v>CHOR</v>
          </cell>
          <cell r="C468" t="str">
            <v>CUSTO HORÁRIO IMPRODUTIVO DIURNO</v>
          </cell>
          <cell r="D468" t="str">
            <v>0327</v>
          </cell>
          <cell r="E468">
            <v>0</v>
          </cell>
          <cell r="F468">
            <v>0</v>
          </cell>
          <cell r="G468" t="str">
            <v>90687</v>
          </cell>
          <cell r="H468" t="str">
            <v>MANIPULADOR TELESCÓPICO, POTÊNCIA DE 85 HP, CAPACIDADE DE CARGA DE 3.500 KG, ALTURA MÁXIMA DE ELEVAÇÃO DE 12,3 M - CHI DIURNO. AF_06/2015</v>
          </cell>
        </row>
        <row r="469">
          <cell r="A469" t="str">
            <v>CUSTOS HORÁRIOS DE MÁQUINAS E EQUIPAMENTOS</v>
          </cell>
          <cell r="B469" t="str">
            <v>CHOR</v>
          </cell>
          <cell r="C469" t="str">
            <v>CUSTO HORÁRIO IMPRODUTIVO DIURNO</v>
          </cell>
          <cell r="D469" t="str">
            <v>0327</v>
          </cell>
          <cell r="E469">
            <v>0</v>
          </cell>
          <cell r="F469">
            <v>0</v>
          </cell>
          <cell r="G469" t="str">
            <v>90693</v>
          </cell>
          <cell r="H469" t="str">
            <v>MINICARREGADEIRA SOBRE RODAS, POTÊNCIA LÍQUIDA DE 47 HP, CAPACIDADE NOMINAL DE OPERAÇÃO DE 646 KG - CHI DIURNO. AF_06/2015</v>
          </cell>
        </row>
        <row r="470">
          <cell r="A470" t="str">
            <v>CUSTOS HORÁRIOS DE MÁQUINAS E EQUIPAMENTOS</v>
          </cell>
          <cell r="B470" t="str">
            <v>CHOR</v>
          </cell>
          <cell r="C470" t="str">
            <v>CUSTO HORÁRIO IMPRODUTIVO DIURNO</v>
          </cell>
          <cell r="D470" t="str">
            <v>0327</v>
          </cell>
          <cell r="E470">
            <v>0</v>
          </cell>
          <cell r="F470">
            <v>0</v>
          </cell>
          <cell r="G470" t="str">
            <v>90965</v>
          </cell>
          <cell r="H470" t="str">
            <v>COMPRESSOR DE AR REBOCÁVEL, VAZÃO 89 PCM, PRESSÃO EFETIVA DE TRABALHO 102 PSI, MOTOR DIESEL, POTÊNCIA 20 CV - CHI DIURNO. AF_06/2015</v>
          </cell>
        </row>
        <row r="471">
          <cell r="A471" t="str">
            <v>CUSTOS HORÁRIOS DE MÁQUINAS E EQUIPAMENTOS</v>
          </cell>
          <cell r="B471" t="str">
            <v>CHOR</v>
          </cell>
          <cell r="C471" t="str">
            <v>CUSTO HORÁRIO IMPRODUTIVO DIURNO</v>
          </cell>
          <cell r="D471" t="str">
            <v>0327</v>
          </cell>
          <cell r="E471">
            <v>0</v>
          </cell>
          <cell r="F471">
            <v>0</v>
          </cell>
          <cell r="G471" t="str">
            <v>90973</v>
          </cell>
          <cell r="H471" t="str">
            <v>COMPRESSOR DE AR REBOCAVEL, VAZÃO 250 PCM, PRESSAO DE TRABALHO 102 PSI, MOTOR A DIESEL POTÊNCIA 81 CV - CHI DIURNO. AF_06/2015</v>
          </cell>
        </row>
        <row r="472">
          <cell r="A472" t="str">
            <v>CUSTOS HORÁRIOS DE MÁQUINAS E EQUIPAMENTOS</v>
          </cell>
          <cell r="B472" t="str">
            <v>CHOR</v>
          </cell>
          <cell r="C472" t="str">
            <v>CUSTO HORÁRIO IMPRODUTIVO DIURNO</v>
          </cell>
          <cell r="D472" t="str">
            <v>0327</v>
          </cell>
          <cell r="E472">
            <v>0</v>
          </cell>
          <cell r="F472">
            <v>0</v>
          </cell>
          <cell r="G472" t="str">
            <v>90982</v>
          </cell>
          <cell r="H472" t="str">
            <v>COMPRESSOR DE AR REBOCÁVEL, VAZÃO 748 PCM, PRESSÃO EFETIVA DE TRABALHO 102 PSI, MOTOR DIESEL, POTÊNCIA 210 CV - CHI DIURNO. AF_06/2015</v>
          </cell>
        </row>
        <row r="473">
          <cell r="A473" t="str">
            <v>CUSTOS HORÁRIOS DE MÁQUINAS E EQUIPAMENTOS</v>
          </cell>
          <cell r="B473" t="str">
            <v>CHOR</v>
          </cell>
          <cell r="C473" t="str">
            <v>CUSTO HORÁRIO IMPRODUTIVO DIURNO</v>
          </cell>
          <cell r="D473" t="str">
            <v>0327</v>
          </cell>
          <cell r="E473">
            <v>0</v>
          </cell>
          <cell r="F473">
            <v>0</v>
          </cell>
          <cell r="G473" t="str">
            <v>91001</v>
          </cell>
          <cell r="H473" t="str">
            <v>COMPRESSOR DE AR REBOCAVEL, VAZÃO 400 PCM, PRESSAO DE TRABALHO 102 PSI, MOTOR A DIESEL POTÊNCIA 110 CV - CHI DIURNO. AF_06/2015</v>
          </cell>
        </row>
        <row r="474">
          <cell r="A474" t="str">
            <v>CUSTOS HORÁRIOS DE MÁQUINAS E EQUIPAMENTOS</v>
          </cell>
          <cell r="B474" t="str">
            <v>CHOR</v>
          </cell>
          <cell r="C474" t="str">
            <v>CUSTO HORÁRIO IMPRODUTIVO DIURNO</v>
          </cell>
          <cell r="D474" t="str">
            <v>0327</v>
          </cell>
          <cell r="E474">
            <v>0</v>
          </cell>
          <cell r="F474">
            <v>0</v>
          </cell>
          <cell r="G474" t="str">
            <v>91032</v>
          </cell>
          <cell r="H474" t="str">
            <v>CAMINHÃO TRUCADO (C/ TERCEIRO EIXO) ELETRÔNICO - POTÊNCIA 231CV - PBT = 22000KG - DIST. ENTRE EIXOS 5170 MM - INCLUI CARROCERIA FIXA ABERTA DE MADEIRA - CHI DIURNO. AF_06/2015</v>
          </cell>
        </row>
        <row r="475">
          <cell r="A475" t="str">
            <v>CUSTOS HORÁRIOS DE MÁQUINAS E EQUIPAMENTOS</v>
          </cell>
          <cell r="B475" t="str">
            <v>CHOR</v>
          </cell>
          <cell r="C475" t="str">
            <v>CUSTO HORÁRIO IMPRODUTIVO DIURNO</v>
          </cell>
          <cell r="D475" t="str">
            <v>0327</v>
          </cell>
          <cell r="E475">
            <v>0</v>
          </cell>
          <cell r="F475">
            <v>0</v>
          </cell>
          <cell r="G475" t="str">
            <v>91278</v>
          </cell>
          <cell r="H475" t="str">
            <v>PLACA VIBRATÓRIA REVERSÍVEL COM MOTOR 4 TEMPOS A GASOLINA, FORÇA CENTRÍFUGA DE 25 KN (2500 KGF), POTÊNCIA 5,5 CV - CHI DIURNO. AF_08/2015</v>
          </cell>
        </row>
        <row r="476">
          <cell r="A476" t="str">
            <v>CUSTOS HORÁRIOS DE MÁQUINAS E EQUIPAMENTOS</v>
          </cell>
          <cell r="B476" t="str">
            <v>CHOR</v>
          </cell>
          <cell r="C476" t="str">
            <v>CUSTO HORÁRIO IMPRODUTIVO DIURNO</v>
          </cell>
          <cell r="D476" t="str">
            <v>0327</v>
          </cell>
          <cell r="E476">
            <v>0</v>
          </cell>
          <cell r="F476">
            <v>0</v>
          </cell>
          <cell r="G476" t="str">
            <v>91285</v>
          </cell>
          <cell r="H476" t="str">
            <v>CORTADORA DE PISO COM MOTOR 4 TEMPOS A GASOLINA, POTÊNCIA DE 13 HP, COM DISCO DE CORTE DIAMANTADO SEGMENTADO PARA CONCRETO, DIÂMETRO DE 350 MM, FURO DE 1" (14 X 1") - CHI DIURNO. AF_08/2015</v>
          </cell>
        </row>
        <row r="477">
          <cell r="A477" t="str">
            <v>CUSTOS HORÁRIOS DE MÁQUINAS E EQUIPAMENTOS</v>
          </cell>
          <cell r="B477" t="str">
            <v>CHOR</v>
          </cell>
          <cell r="C477" t="str">
            <v>CUSTO HORÁRIO IMPRODUTIVO DIURNO</v>
          </cell>
          <cell r="D477" t="str">
            <v>0327</v>
          </cell>
          <cell r="E477">
            <v>0</v>
          </cell>
          <cell r="F477">
            <v>0</v>
          </cell>
          <cell r="G477" t="str">
            <v>91387</v>
          </cell>
          <cell r="H477" t="str">
            <v>CAMINHÃO BASCULANTE 10 M3, TRUCADO CABINE SIMPLES, PESO BRUTO TOTAL 23.000 KG, CARGA ÚTIL MÁXIMA 15.935 KG, DISTÂNCIA ENTRE EIXOS 4,80 M, POTÊNCIA 230 CV INCLUSIVE CAÇAMBA METÁLICA - CHI DIURNO. AF_06/2014</v>
          </cell>
        </row>
        <row r="478">
          <cell r="A478" t="str">
            <v>CUSTOS HORÁRIOS DE MÁQUINAS E EQUIPAMENTOS</v>
          </cell>
          <cell r="B478" t="str">
            <v>CHOR</v>
          </cell>
          <cell r="C478" t="str">
            <v>CUSTO HORÁRIO IMPRODUTIVO DIURNO</v>
          </cell>
          <cell r="D478" t="str">
            <v>0327</v>
          </cell>
          <cell r="E478">
            <v>0</v>
          </cell>
          <cell r="F478">
            <v>0</v>
          </cell>
          <cell r="G478" t="str">
            <v>91395</v>
          </cell>
          <cell r="H478" t="str">
            <v>CAMINHÃO TOCO, PBT 14.300 KG, CARGA ÚTIL MÁX. 9.710 KG, DIST. ENTRE EIXOS 3,56 M, POTÊNCIA 185 CV, INCLUSIVE CARROCERIA FIXA ABERTA DE MADEIRA P/ TRANSPORTE GERAL DE CARGA SECA, DIMEN. APROX. 2,50 X 6,50 X 0,50 M - CHI DIURNO. AF_06/2014</v>
          </cell>
        </row>
        <row r="479">
          <cell r="A479" t="str">
            <v>CUSTOS HORÁRIOS DE MÁQUINAS E EQUIPAMENTOS</v>
          </cell>
          <cell r="B479" t="str">
            <v>CHOR</v>
          </cell>
          <cell r="C479" t="str">
            <v>CUSTO HORÁRIO IMPRODUTIVO DIURNO</v>
          </cell>
          <cell r="D479" t="str">
            <v>0327</v>
          </cell>
          <cell r="E479">
            <v>0</v>
          </cell>
          <cell r="F479">
            <v>0</v>
          </cell>
          <cell r="G479" t="str">
            <v>91486</v>
          </cell>
          <cell r="H479" t="str">
            <v>ESPARGIDOR DE ASFALTO PRESSURIZADO, TANQUE 6 M3 COM ISOLAÇÃO TÉRMICA, AQUECIDO COM 2 MAÇARICOS, COM BARRA ESPARGIDORA 3,60 M, MONTADO SOBRE CAMINHÃO  TOCO, PBT 14.300 KG, POTÊNCIA 185 CV - CHI DIURNO. AF_08/2015</v>
          </cell>
        </row>
        <row r="480">
          <cell r="A480" t="str">
            <v>CUSTOS HORÁRIOS DE MÁQUINAS E EQUIPAMENTOS</v>
          </cell>
          <cell r="B480" t="str">
            <v>CHOR</v>
          </cell>
          <cell r="C480" t="str">
            <v>CUSTO HORÁRIO IMPRODUTIVO DIURNO</v>
          </cell>
          <cell r="D480" t="str">
            <v>0327</v>
          </cell>
          <cell r="E480">
            <v>0</v>
          </cell>
          <cell r="F480">
            <v>0</v>
          </cell>
          <cell r="G480" t="str">
            <v>91534</v>
          </cell>
          <cell r="H480" t="str">
            <v>COMPACTADOR DE SOLOS DE PERCUSSÃO (SOQUETE) COM MOTOR A GASOLINA 4 TEMPOS, POTÊNCIA 4 CV - CHI DIURNO. AF_08/2015</v>
          </cell>
        </row>
        <row r="481">
          <cell r="A481" t="str">
            <v>CUSTOS HORÁRIOS DE MÁQUINAS E EQUIPAMENTOS</v>
          </cell>
          <cell r="B481" t="str">
            <v>CHOR</v>
          </cell>
          <cell r="C481" t="str">
            <v>CUSTO HORÁRIO IMPRODUTIVO DIURNO</v>
          </cell>
          <cell r="D481" t="str">
            <v>0327</v>
          </cell>
          <cell r="E481">
            <v>0</v>
          </cell>
          <cell r="F481">
            <v>0</v>
          </cell>
          <cell r="G481" t="str">
            <v>91635</v>
          </cell>
          <cell r="H481" t="str">
            <v>GUINDAUTO HIDRÁULICO, CAPACIDADE MÁXIMA DE CARGA 6500 KG, MOMENTO MÁXIMO DE CARGA 5,8 TM, ALCANCE MÁXIMO HORIZONTAL 7,60 M, INCLUSIVE CAMINHÃO TOCO PBT 9.700 KG, POTÊNCIA DE 160 CV - CHI DIURNO. AF_08/2015</v>
          </cell>
        </row>
        <row r="482">
          <cell r="A482" t="str">
            <v>CUSTOS HORÁRIOS DE MÁQUINAS E EQUIPAMENTOS</v>
          </cell>
          <cell r="B482" t="str">
            <v>CHOR</v>
          </cell>
          <cell r="C482" t="str">
            <v>CUSTO HORÁRIO IMPRODUTIVO DIURNO</v>
          </cell>
          <cell r="D482" t="str">
            <v>0327</v>
          </cell>
          <cell r="E482">
            <v>0</v>
          </cell>
          <cell r="F482">
            <v>0</v>
          </cell>
          <cell r="G482" t="str">
            <v>91646</v>
          </cell>
          <cell r="H482" t="str">
            <v>CAMINHÃO DE TRANSPORTE DE MATERIAL ASFÁLTICO 30.000 L, COM CAVALO MECÂNICO DE CAPACIDADE MÁXIMA DE TRAÇÃO COMBINADO DE 66.000 KG, POTÊNCIA 360 CV, INCLUSIVE TANQUE DE ASFALTO COM SERPENTINA - CHI DIURNO. AF_08/2015</v>
          </cell>
        </row>
        <row r="483">
          <cell r="A483" t="str">
            <v>CUSTOS HORÁRIOS DE MÁQUINAS E EQUIPAMENTOS</v>
          </cell>
          <cell r="B483" t="str">
            <v>CHOR</v>
          </cell>
          <cell r="C483" t="str">
            <v>CUSTO HORÁRIO IMPRODUTIVO DIURNO</v>
          </cell>
          <cell r="D483" t="str">
            <v>0327</v>
          </cell>
          <cell r="E483">
            <v>0</v>
          </cell>
          <cell r="F483">
            <v>0</v>
          </cell>
          <cell r="G483" t="str">
            <v>91693</v>
          </cell>
          <cell r="H483" t="str">
            <v>SERRA CIRCULAR DE BANCADA COM MOTOR ELÉTRICO POTÊNCIA DE 5HP, COM COIFA PARA DISCO 10" - CHI DIURNO. AF_08/2015</v>
          </cell>
        </row>
        <row r="484">
          <cell r="A484" t="str">
            <v>CUSTOS HORÁRIOS DE MÁQUINAS E EQUIPAMENTOS</v>
          </cell>
          <cell r="B484" t="str">
            <v>CHOR</v>
          </cell>
          <cell r="C484" t="str">
            <v>CUSTO HORÁRIO IMPRODUTIVO DIURNO</v>
          </cell>
          <cell r="D484" t="str">
            <v>0327</v>
          </cell>
          <cell r="E484">
            <v>0</v>
          </cell>
          <cell r="F484">
            <v>0</v>
          </cell>
          <cell r="G484" t="str">
            <v>92044</v>
          </cell>
          <cell r="H484" t="str">
            <v>DISTRIBUIDOR DE AGREGADOS REBOCAVEL, CAPACIDADE 1,9 M³, LARGURA DE TRABALHO 3,66 M - CHI DIURNO. AF_11/2015</v>
          </cell>
        </row>
        <row r="485">
          <cell r="A485" t="str">
            <v>CUSTOS HORÁRIOS DE MÁQUINAS E EQUIPAMENTOS</v>
          </cell>
          <cell r="B485" t="str">
            <v>CHOR</v>
          </cell>
          <cell r="C485" t="str">
            <v>CUSTO HORÁRIO IMPRODUTIVO DIURNO</v>
          </cell>
          <cell r="D485" t="str">
            <v>0327</v>
          </cell>
          <cell r="E485">
            <v>0</v>
          </cell>
          <cell r="F485">
            <v>0</v>
          </cell>
          <cell r="G485" t="str">
            <v>92107</v>
          </cell>
          <cell r="H485" t="str">
            <v>CAMINHÃO PARA EQUIPAMENTO DE LIMPEZA A SUCÇÃO COM CAMINHÃO TRUCADO DE PESO BRUTO TOTAL 23000 KG, CARGA ÚTIL MÁXIMA 15935 KG, DISTÂNCIA ENTRE EIXOS 4,80 M, POTÊNCIA 230 CV, INCLUSIVE LIMPADORA A SUCÇÃO, TANQUE 12000 L - CHI DIURNO. AF_11/2015</v>
          </cell>
        </row>
        <row r="486">
          <cell r="A486" t="str">
            <v>CUSTOS HORÁRIOS DE MÁQUINAS E EQUIPAMENTOS</v>
          </cell>
          <cell r="B486" t="str">
            <v>CHOR</v>
          </cell>
          <cell r="C486" t="str">
            <v>CUSTO HORÁRIO IMPRODUTIVO DIURNO</v>
          </cell>
          <cell r="D486" t="str">
            <v>0327</v>
          </cell>
          <cell r="E486">
            <v>0</v>
          </cell>
          <cell r="F486">
            <v>0</v>
          </cell>
          <cell r="G486" t="str">
            <v>92113</v>
          </cell>
          <cell r="H486" t="str">
            <v>PENEIRA ROTATIVA COM MOTOR ELÉTRICO TRIFÁSICO DE 2 CV, CILINDRO DE 1 M X 0,60 M, COM FUROS DE 3,17 MM - CHI DIURNO. AF_11/2015</v>
          </cell>
        </row>
        <row r="487">
          <cell r="A487" t="str">
            <v>CUSTOS HORÁRIOS DE MÁQUINAS E EQUIPAMENTOS</v>
          </cell>
          <cell r="B487" t="str">
            <v>CHOR</v>
          </cell>
          <cell r="C487" t="str">
            <v>CUSTO HORÁRIO IMPRODUTIVO DIURNO</v>
          </cell>
          <cell r="D487" t="str">
            <v>0327</v>
          </cell>
          <cell r="E487">
            <v>0</v>
          </cell>
          <cell r="F487">
            <v>0</v>
          </cell>
          <cell r="G487" t="str">
            <v>92119</v>
          </cell>
          <cell r="H487" t="str">
            <v>DOSADOR DE AREIA, CAPACIDADE DE 26 LITROS - CHI DIURNO. AF_11/2015</v>
          </cell>
        </row>
        <row r="488">
          <cell r="A488" t="str">
            <v>CUSTOS HORÁRIOS DE MÁQUINAS E EQUIPAMENTOS</v>
          </cell>
          <cell r="B488" t="str">
            <v>CHOR</v>
          </cell>
          <cell r="C488" t="str">
            <v>CUSTO HORÁRIO IMPRODUTIVO DIURNO</v>
          </cell>
          <cell r="D488" t="str">
            <v>0327</v>
          </cell>
          <cell r="E488">
            <v>0</v>
          </cell>
          <cell r="F488">
            <v>0</v>
          </cell>
          <cell r="G488" t="str">
            <v>92139</v>
          </cell>
          <cell r="H488" t="str">
            <v>CAMINHONETE COM MOTOR A DIESEL, POTÊNCIA 180 CV, CABINE DUPLA, 4X4 - CHI DIURNO. AF_11/2015</v>
          </cell>
        </row>
        <row r="489">
          <cell r="A489" t="str">
            <v>CUSTOS HORÁRIOS DE MÁQUINAS E EQUIPAMENTOS</v>
          </cell>
          <cell r="B489" t="str">
            <v>CHOR</v>
          </cell>
          <cell r="C489" t="str">
            <v>CUSTO HORÁRIO IMPRODUTIVO DIURNO</v>
          </cell>
          <cell r="D489" t="str">
            <v>0327</v>
          </cell>
          <cell r="E489">
            <v>0</v>
          </cell>
          <cell r="F489">
            <v>0</v>
          </cell>
          <cell r="G489" t="str">
            <v>92146</v>
          </cell>
          <cell r="H489" t="str">
            <v>CAMINHONETE CABINE SIMPLES COM MOTOR 1.6 FLEX, CÂMBIO MANUAL, POTÊNCIA 101/104 CV, 2 PORTAS - CHI DIURNO. AF_11/2015</v>
          </cell>
        </row>
        <row r="490">
          <cell r="A490" t="str">
            <v>CUSTOS HORÁRIOS DE MÁQUINAS E EQUIPAMENTOS</v>
          </cell>
          <cell r="B490" t="str">
            <v>CHOR</v>
          </cell>
          <cell r="C490" t="str">
            <v>CUSTO HORÁRIO IMPRODUTIVO DIURNO</v>
          </cell>
          <cell r="D490" t="str">
            <v>0327</v>
          </cell>
          <cell r="E490">
            <v>0</v>
          </cell>
          <cell r="F490">
            <v>0</v>
          </cell>
          <cell r="G490" t="str">
            <v>92243</v>
          </cell>
          <cell r="H490" t="str">
            <v>CAMINHÃO DE TRANSPORTE DE MATERIAL ASFÁLTICO 20.000 L, COM CAVALO MECÂNICO DE CAPACIDADE MÁXIMA DE TRAÇÃO COMBINADO DE 45.000 KG, POTÊNCIA 330 CV, INCLUSIVE TANQUE DE ASFALTO COM MAÇARICO - CHI DIURNO. AF_12/2015</v>
          </cell>
        </row>
        <row r="491">
          <cell r="A491" t="str">
            <v>CUSTOS HORÁRIOS DE MÁQUINAS E EQUIPAMENTOS</v>
          </cell>
          <cell r="B491" t="str">
            <v>CHOR</v>
          </cell>
          <cell r="C491" t="str">
            <v>CUSTO HORÁRIO IMPRODUTIVO DIURNO</v>
          </cell>
          <cell r="D491" t="str">
            <v>0327</v>
          </cell>
          <cell r="E491">
            <v>0</v>
          </cell>
          <cell r="F491">
            <v>0</v>
          </cell>
          <cell r="G491" t="str">
            <v>92717</v>
          </cell>
          <cell r="H491" t="str">
            <v>APARELHO PARA CORTE E SOLDA OXI-ACETILENO SOBRE RODAS, INCLUSIVE CILINDROS E MAÇARICOS - CHI DIURNO. AF_12/2015</v>
          </cell>
        </row>
        <row r="492">
          <cell r="A492" t="str">
            <v>CUSTOS HORÁRIOS DE MÁQUINAS E EQUIPAMENTOS</v>
          </cell>
          <cell r="B492" t="str">
            <v>CHOR</v>
          </cell>
          <cell r="C492" t="str">
            <v>CUSTO HORÁRIO IMPRODUTIVO DIURNO</v>
          </cell>
          <cell r="D492" t="str">
            <v>0327</v>
          </cell>
          <cell r="E492">
            <v>0</v>
          </cell>
          <cell r="F492">
            <v>0</v>
          </cell>
          <cell r="G492" t="str">
            <v>92961</v>
          </cell>
          <cell r="H492" t="str">
            <v>MÁQUINA EXTRUSORA DE CONCRETO PARA GUIAS E SARJETAS, MOTOR A DIESEL, POTÊNCIA 14 CV - CHI DIURNO. AF_12/2015</v>
          </cell>
        </row>
        <row r="493">
          <cell r="A493" t="str">
            <v>CUSTOS HORÁRIOS DE MÁQUINAS E EQUIPAMENTOS</v>
          </cell>
          <cell r="B493" t="str">
            <v>CHOR</v>
          </cell>
          <cell r="C493" t="str">
            <v>CUSTO HORÁRIO IMPRODUTIVO DIURNO</v>
          </cell>
          <cell r="D493" t="str">
            <v>0327</v>
          </cell>
          <cell r="E493">
            <v>0</v>
          </cell>
          <cell r="F493">
            <v>0</v>
          </cell>
          <cell r="G493" t="str">
            <v>92967</v>
          </cell>
          <cell r="H493" t="str">
            <v>MARTELO PERFURADOR PNEUMÁTICO MANUAL, HASTE 25 X 75 MM, 21 KG - CHI DIURNO. AF_12/2015</v>
          </cell>
        </row>
        <row r="494">
          <cell r="A494" t="str">
            <v>CUSTOS HORÁRIOS DE MÁQUINAS E EQUIPAMENTOS</v>
          </cell>
          <cell r="B494" t="str">
            <v>CHOR</v>
          </cell>
          <cell r="C494" t="str">
            <v>CUSTO HORÁRIO IMPRODUTIVO DIURNO</v>
          </cell>
          <cell r="D494" t="str">
            <v>0327</v>
          </cell>
          <cell r="E494">
            <v>0</v>
          </cell>
          <cell r="F494">
            <v>0</v>
          </cell>
          <cell r="G494" t="str">
            <v>93225</v>
          </cell>
          <cell r="H494" t="str">
            <v>PERFURATRIZ COM TORRE METÁLICA PARA EXECUÇÃO DE ESTACA HÉLICE CONTÍNUA, PROFUNDIDADE MÁXIMA DE 32 M, DIÂMETRO MÁXIMO DE 1000 MM, POTÊNCIA INSTALADA DE 350 HP, MESA ROTATIVA COM TORQUE MÁXIMO DE 263 KNM - CHI DIURNO. AF_01/2016</v>
          </cell>
        </row>
        <row r="495">
          <cell r="A495" t="str">
            <v>CUSTOS HORÁRIOS DE MÁQUINAS E EQUIPAMENTOS</v>
          </cell>
          <cell r="B495" t="str">
            <v>CHOR</v>
          </cell>
          <cell r="C495" t="str">
            <v>CUSTO HORÁRIO IMPRODUTIVO DIURNO</v>
          </cell>
          <cell r="D495" t="str">
            <v>0327</v>
          </cell>
          <cell r="E495">
            <v>0</v>
          </cell>
          <cell r="F495">
            <v>0</v>
          </cell>
          <cell r="G495" t="str">
            <v>93234</v>
          </cell>
          <cell r="H495" t="str">
            <v>BETONEIRA CAPACIDADE NOMINAL 400 L, CAPACIDADE DE MISTURA 310 L, MOTOR A GASOLINA POTÊNCIA 5,5 HP, SEM CARREGADOR - CHI DIURNO. AF_02/2016</v>
          </cell>
        </row>
        <row r="496">
          <cell r="A496" t="str">
            <v>CUSTOS HORÁRIOS DE MÁQUINAS E EQUIPAMENTOS</v>
          </cell>
          <cell r="B496" t="str">
            <v>CHOR</v>
          </cell>
          <cell r="C496" t="str">
            <v>CUSTO HORÁRIO IMPRODUTIVO DIURNO</v>
          </cell>
          <cell r="D496" t="str">
            <v>0327</v>
          </cell>
          <cell r="E496">
            <v>0</v>
          </cell>
          <cell r="F496">
            <v>0</v>
          </cell>
          <cell r="G496" t="str">
            <v>93244</v>
          </cell>
          <cell r="H496" t="str">
            <v>ROLO COMPACTADOR VIBRATÓRIO PÉ DE CARNEIRO PARA SOLOS, POTÊNCIA 80 HP, PESO OPERACIONAL SEM/COM LASTRO 7,4 / 8,8 T, LARGURA DE TRABALHO 1,68 M - CHI DIURNO. AF_02/2016</v>
          </cell>
        </row>
        <row r="497">
          <cell r="A497" t="str">
            <v>CUSTOS HORÁRIOS DE MÁQUINAS E EQUIPAMENTOS</v>
          </cell>
          <cell r="B497" t="str">
            <v>CHOR</v>
          </cell>
          <cell r="C497" t="str">
            <v>CUSTO HORÁRIO IMPRODUTIVO DIURNO</v>
          </cell>
          <cell r="D497" t="str">
            <v>0327</v>
          </cell>
          <cell r="E497">
            <v>0</v>
          </cell>
          <cell r="F497">
            <v>0</v>
          </cell>
          <cell r="G497" t="str">
            <v>93274</v>
          </cell>
          <cell r="H497" t="str">
            <v>GRUA ASCENSIONAL, LANÇA DE 30 M, CAPACIDADE DE 1,0 T A 30 M, ALTURA ATÉ 39 M - CHI DIURNO. AF_03/2016</v>
          </cell>
        </row>
        <row r="498">
          <cell r="A498" t="str">
            <v>CUSTOS HORÁRIOS DE MÁQUINAS E EQUIPAMENTOS</v>
          </cell>
          <cell r="B498" t="str">
            <v>CHOR</v>
          </cell>
          <cell r="C498" t="str">
            <v>CUSTO HORÁRIO IMPRODUTIVO DIURNO</v>
          </cell>
          <cell r="D498" t="str">
            <v>0327</v>
          </cell>
          <cell r="E498">
            <v>0</v>
          </cell>
          <cell r="F498">
            <v>0</v>
          </cell>
          <cell r="G498" t="str">
            <v>93282</v>
          </cell>
          <cell r="H498" t="str">
            <v>GUINCHO ELÉTRICO DE COLUNA, CAPACIDADE 400 KG, COM MOTO FREIO, MOTOR TRIFÁSICO DE 1,25 CV - CHI DIURNO. AF_03/2016</v>
          </cell>
        </row>
        <row r="499">
          <cell r="A499" t="str">
            <v>CUSTOS HORÁRIOS DE MÁQUINAS E EQUIPAMENTOS</v>
          </cell>
          <cell r="B499" t="str">
            <v>CHOR</v>
          </cell>
          <cell r="C499" t="str">
            <v>CUSTO HORÁRIO IMPRODUTIVO DIURNO</v>
          </cell>
          <cell r="D499" t="str">
            <v>0327</v>
          </cell>
          <cell r="E499">
            <v>0</v>
          </cell>
          <cell r="F499">
            <v>0</v>
          </cell>
          <cell r="G499" t="str">
            <v>93288</v>
          </cell>
          <cell r="H499" t="str">
            <v>GUINDASTE HIDRÁULICO AUTOPROPELIDO, COM LANÇA TELESCÓPICA 40 M, CAPACIDADE MÁXIMA 60 T, POTÊNCIA 260 KW - CHI DIURNO. AF_03/2016</v>
          </cell>
        </row>
        <row r="500">
          <cell r="A500" t="str">
            <v>CUSTOS HORÁRIOS DE MÁQUINAS E EQUIPAMENTOS</v>
          </cell>
          <cell r="B500" t="str">
            <v>CHOR</v>
          </cell>
          <cell r="C500" t="str">
            <v>CUSTO HORÁRIO IMPRODUTIVO DIURNO</v>
          </cell>
          <cell r="D500" t="str">
            <v>0327</v>
          </cell>
          <cell r="E500">
            <v>0</v>
          </cell>
          <cell r="F500">
            <v>0</v>
          </cell>
          <cell r="G500" t="str">
            <v>93403</v>
          </cell>
          <cell r="H500" t="str">
            <v>GUINDAUTO HIDRÁULICO, CAPACIDADE MÁXIMA DE CARGA 3300 KG, MOMENTO MÁXIMO DE CARGA 5,8 TM, ALCANCE MÁXIMO HORIZONTAL 7,60 M, INCLUSIVE CAMINHÃO TOCO PBT 16.000 KG, POTÊNCIA DE 189 CV - CHI DIURNO. AF_03/2016</v>
          </cell>
        </row>
        <row r="501">
          <cell r="A501" t="str">
            <v>CUSTOS HORÁRIOS DE MÁQUINAS E EQUIPAMENTOS</v>
          </cell>
          <cell r="B501" t="str">
            <v>CHOR</v>
          </cell>
          <cell r="C501" t="str">
            <v>CUSTO HORÁRIO IMPRODUTIVO DIURNO</v>
          </cell>
          <cell r="D501" t="str">
            <v>0327</v>
          </cell>
          <cell r="E501">
            <v>0</v>
          </cell>
          <cell r="F501">
            <v>0</v>
          </cell>
          <cell r="G501" t="str">
            <v>93409</v>
          </cell>
          <cell r="H501" t="str">
            <v>MÁQUINA JATO DE PRESSAO PORTÁTIL, CAMARA DE 1 SAIDA, CAPACIDADE 280 L, DIAMETRO 670 MM, BICO DE JATO CURTO VENTURI DE 5/16'' , MANGUEIRA DE 1'' COM COMPRESSOR DE AR REBOCÁVEL 189 PCM E MOTOR DIESEL 63 CV - CHI DIURNO. AF_03/2016</v>
          </cell>
        </row>
        <row r="502">
          <cell r="A502" t="str">
            <v>CUSTOS HORÁRIOS DE MÁQUINAS E EQUIPAMENTOS</v>
          </cell>
          <cell r="B502" t="str">
            <v>CHOR</v>
          </cell>
          <cell r="C502" t="str">
            <v>CUSTO HORÁRIO IMPRODUTIVO DIURNO</v>
          </cell>
          <cell r="D502" t="str">
            <v>0327</v>
          </cell>
          <cell r="E502">
            <v>0</v>
          </cell>
          <cell r="F502">
            <v>0</v>
          </cell>
          <cell r="G502" t="str">
            <v>93416</v>
          </cell>
          <cell r="H502" t="str">
            <v>GERADOR PORTÁTIL MONOFÁSICO, POTÊNCIA 5500 VA, MOTOR A GASOLINA, POTÊNCIA DO MOTOR 13 CV - CHI DIURNO. AF_03/2016</v>
          </cell>
        </row>
        <row r="503">
          <cell r="A503" t="str">
            <v>CUSTOS HORÁRIOS DE MÁQUINAS E EQUIPAMENTOS</v>
          </cell>
          <cell r="B503" t="str">
            <v>CHOR</v>
          </cell>
          <cell r="C503" t="str">
            <v>CUSTO HORÁRIO IMPRODUTIVO DIURNO</v>
          </cell>
          <cell r="D503" t="str">
            <v>0327</v>
          </cell>
          <cell r="E503">
            <v>0</v>
          </cell>
          <cell r="F503">
            <v>0</v>
          </cell>
          <cell r="G503" t="str">
            <v>93422</v>
          </cell>
          <cell r="H503" t="str">
            <v>GRUPO GERADOR REBOCÁVEL, POTÊNCIA 66 KVA, MOTOR A DIESEL - CHI DIURNO. AF_03/2016</v>
          </cell>
        </row>
        <row r="504">
          <cell r="A504" t="str">
            <v>CUSTOS HORÁRIOS DE MÁQUINAS E EQUIPAMENTOS</v>
          </cell>
          <cell r="B504" t="str">
            <v>CHOR</v>
          </cell>
          <cell r="C504" t="str">
            <v>CUSTO HORÁRIO IMPRODUTIVO DIURNO</v>
          </cell>
          <cell r="D504" t="str">
            <v>0327</v>
          </cell>
          <cell r="E504">
            <v>0</v>
          </cell>
          <cell r="F504">
            <v>0</v>
          </cell>
          <cell r="G504" t="str">
            <v>93428</v>
          </cell>
          <cell r="H504" t="str">
            <v>GRUPO GERADOR ESTACIONÁRIO, POTÊNCIA 150 KVA, MOTOR A DIESEL- CHI DIURNO. AF_03/2016</v>
          </cell>
        </row>
        <row r="505">
          <cell r="A505" t="str">
            <v>CUSTOS HORÁRIOS DE MÁQUINAS E EQUIPAMENTOS</v>
          </cell>
          <cell r="B505" t="str">
            <v>CHOR</v>
          </cell>
          <cell r="C505" t="str">
            <v>CUSTO HORÁRIO IMPRODUTIVO DIURNO</v>
          </cell>
          <cell r="D505" t="str">
            <v>0327</v>
          </cell>
          <cell r="E505">
            <v>0</v>
          </cell>
          <cell r="F505">
            <v>0</v>
          </cell>
          <cell r="G505" t="str">
            <v>93434</v>
          </cell>
          <cell r="H505" t="str">
            <v>USINA DE MISTURA ASFÁLTICA À QUENTE, TIPO CONTRA FLUXO, PROD 40 A 80 TON/HORA - CHI DIURNO. AF_03/2016</v>
          </cell>
        </row>
        <row r="506">
          <cell r="A506" t="str">
            <v>CUSTOS HORÁRIOS DE MÁQUINAS E EQUIPAMENTOS</v>
          </cell>
          <cell r="B506" t="str">
            <v>CHOR</v>
          </cell>
          <cell r="C506" t="str">
            <v>CUSTO HORÁRIO IMPRODUTIVO DIURNO</v>
          </cell>
          <cell r="D506" t="str">
            <v>0327</v>
          </cell>
          <cell r="E506">
            <v>0</v>
          </cell>
          <cell r="F506">
            <v>0</v>
          </cell>
          <cell r="G506" t="str">
            <v>93440</v>
          </cell>
          <cell r="H506" t="str">
            <v>USINA DE ASFALTO À FRIO, CAPACIDADE DE 40 A 60 TON/HORA, ELÉTRICA POTÊNCIA 30 CV - CHI DIURNO. AF_03/2016</v>
          </cell>
        </row>
        <row r="507">
          <cell r="A507" t="str">
            <v>CUSTOS HORÁRIOS DE MÁQUINAS E EQUIPAMENTOS</v>
          </cell>
          <cell r="B507" t="str">
            <v>CHOR</v>
          </cell>
          <cell r="C507" t="str">
            <v>CUSTO HORÁRIO IMPRODUTIVO DIURNO</v>
          </cell>
          <cell r="D507" t="str">
            <v>0327</v>
          </cell>
          <cell r="E507">
            <v>0</v>
          </cell>
          <cell r="F507">
            <v>0</v>
          </cell>
          <cell r="G507" t="str">
            <v>95122</v>
          </cell>
          <cell r="H507" t="str">
            <v>USINA MISTURADORA DE SOLOS, CAPACIDADE DE 200 A 500 TON/H, POTENCIA 75KW - CHI DIURNO. AF_07/2016</v>
          </cell>
        </row>
        <row r="508">
          <cell r="A508" t="str">
            <v>CUSTOS HORÁRIOS DE MÁQUINAS E EQUIPAMENTOS</v>
          </cell>
          <cell r="B508" t="str">
            <v>CHOR</v>
          </cell>
          <cell r="C508" t="str">
            <v>CUSTO HORÁRIO IMPRODUTIVO DIURNO</v>
          </cell>
          <cell r="D508" t="str">
            <v>0327</v>
          </cell>
          <cell r="E508">
            <v>0</v>
          </cell>
          <cell r="F508">
            <v>0</v>
          </cell>
          <cell r="G508" t="str">
            <v>95128</v>
          </cell>
          <cell r="H508" t="str">
            <v>DISTRIBUIDOR DE AGREGADOS AUTOPROPELIDO, CAP 3 M3, A DIESEL, POTÊNCIA 176CV - CHI DIURNO. AF_07/2016</v>
          </cell>
        </row>
        <row r="509">
          <cell r="A509" t="str">
            <v>CUSTOS HORÁRIOS DE MÁQUINAS E EQUIPAMENTOS</v>
          </cell>
          <cell r="B509" t="str">
            <v>CHOR</v>
          </cell>
          <cell r="C509" t="str">
            <v>CUSTO HORÁRIO IMPRODUTIVO DIURNO</v>
          </cell>
          <cell r="D509" t="str">
            <v>0327</v>
          </cell>
          <cell r="E509">
            <v>0</v>
          </cell>
          <cell r="F509">
            <v>0</v>
          </cell>
          <cell r="G509" t="str">
            <v>95140</v>
          </cell>
          <cell r="H509" t="str">
            <v>TALHA MANUAL DE CORRENTE, CAPACIDADE DE 2 TON. COM ELEVAÇÃO DE 3 M - CHI DIURNO. AF_07/2016</v>
          </cell>
        </row>
        <row r="510">
          <cell r="A510" t="str">
            <v>CUSTOS HORÁRIOS DE MÁQUINAS E EQUIPAMENTOS</v>
          </cell>
          <cell r="B510" t="str">
            <v>CHOR</v>
          </cell>
          <cell r="C510" t="str">
            <v>CUSTO HORÁRIO IMPRODUTIVO DIURNO</v>
          </cell>
          <cell r="D510" t="str">
            <v>0327</v>
          </cell>
          <cell r="E510">
            <v>0</v>
          </cell>
          <cell r="F510">
            <v>0</v>
          </cell>
          <cell r="G510" t="str">
            <v>95213</v>
          </cell>
          <cell r="H510" t="str">
            <v>GRUA ASCENCIONAL, LANÇA DE 42 M, CAPACIDADE DE 1,5 T A 30 M, ALTURA ATÉ 39 M - CHI DIURNO. AF_08/2016</v>
          </cell>
        </row>
        <row r="511">
          <cell r="A511" t="str">
            <v>CUSTOS HORÁRIOS DE MÁQUINAS E EQUIPAMENTOS</v>
          </cell>
          <cell r="B511" t="str">
            <v>CHOR</v>
          </cell>
          <cell r="C511" t="str">
            <v>CUSTO HORÁRIO IMPRODUTIVO DIURNO</v>
          </cell>
          <cell r="D511" t="str">
            <v>0327</v>
          </cell>
          <cell r="E511">
            <v>0</v>
          </cell>
          <cell r="F511">
            <v>0</v>
          </cell>
          <cell r="G511" t="str">
            <v>95219</v>
          </cell>
          <cell r="H511" t="str">
            <v>PULVERIZADOR DE TINTA ELÉTRICO/MÁQUINA DE PINTURA AIRLESS, VAZÃO 2 L/MIN - CHI DIURNO. AF_08/2016</v>
          </cell>
        </row>
        <row r="512">
          <cell r="A512" t="str">
            <v>CUSTOS HORÁRIOS DE MÁQUINAS E EQUIPAMENTOS</v>
          </cell>
          <cell r="B512" t="str">
            <v>CHOR</v>
          </cell>
          <cell r="C512" t="str">
            <v>CUSTO HORÁRIO IMPRODUTIVO DIURNO</v>
          </cell>
          <cell r="D512" t="str">
            <v>0327</v>
          </cell>
          <cell r="E512">
            <v>0</v>
          </cell>
          <cell r="F512">
            <v>0</v>
          </cell>
          <cell r="G512" t="str">
            <v>95259</v>
          </cell>
          <cell r="H512" t="str">
            <v>MARTELO DEMOLIDOR PNEUMÁTICO MANUAL, 32 KG - CHI DIURNO. AF_09/2016</v>
          </cell>
        </row>
        <row r="513">
          <cell r="A513" t="str">
            <v>CUSTOS HORÁRIOS DE MÁQUINAS E EQUIPAMENTOS</v>
          </cell>
          <cell r="B513" t="str">
            <v>CHOR</v>
          </cell>
          <cell r="C513" t="str">
            <v>CUSTO HORÁRIO IMPRODUTIVO DIURNO</v>
          </cell>
          <cell r="D513" t="str">
            <v>0327</v>
          </cell>
          <cell r="E513">
            <v>0</v>
          </cell>
          <cell r="F513">
            <v>0</v>
          </cell>
          <cell r="G513" t="str">
            <v>95265</v>
          </cell>
          <cell r="H513" t="str">
            <v>COMPACTADOR DE SOLOS DE PERCUSÃO (SOQUETE) COM MOTOR A GASOLINA, POTÊNCIA 3 CV - CHI DIURNO. AF_09/2016</v>
          </cell>
        </row>
        <row r="514">
          <cell r="A514" t="str">
            <v>CUSTOS HORÁRIOS DE MÁQUINAS E EQUIPAMENTOS</v>
          </cell>
          <cell r="B514" t="str">
            <v>CHOR</v>
          </cell>
          <cell r="C514" t="str">
            <v>CUSTO HORÁRIO IMPRODUTIVO DIURNO</v>
          </cell>
          <cell r="D514" t="str">
            <v>0327</v>
          </cell>
          <cell r="E514">
            <v>0</v>
          </cell>
          <cell r="F514">
            <v>0</v>
          </cell>
          <cell r="G514" t="str">
            <v>95271</v>
          </cell>
          <cell r="H514" t="str">
            <v>RÉGUA VIBRATÓRIA DUPLA PARA CONCRETO, PESO DE 60KG, COMPRIMENTO 4 M, COM MOTOR A GASOLINA, POTÊNCIA 5,5 HP - CHI DIURNO. AF_09/2016</v>
          </cell>
        </row>
        <row r="515">
          <cell r="A515" t="str">
            <v>CUSTOS HORÁRIOS DE MÁQUINAS E EQUIPAMENTOS</v>
          </cell>
          <cell r="B515" t="str">
            <v>CHOR</v>
          </cell>
          <cell r="C515" t="str">
            <v>CUSTO HORÁRIO IMPRODUTIVO DIURNO</v>
          </cell>
          <cell r="D515" t="str">
            <v>0327</v>
          </cell>
          <cell r="E515">
            <v>0</v>
          </cell>
          <cell r="F515">
            <v>0</v>
          </cell>
          <cell r="G515" t="str">
            <v>95277</v>
          </cell>
          <cell r="H515" t="str">
            <v>POLIDORA DE PISO (POLITRIZ), PESO DE 100KG, DIÂMETRO 450 MM, MOTOR ELÉTRICO, POTÊNCIA 4 HP - CHI DIURNO. AF_09/2016</v>
          </cell>
        </row>
        <row r="516">
          <cell r="A516" t="str">
            <v>CUSTOS HORÁRIOS DE MÁQUINAS E EQUIPAMENTOS</v>
          </cell>
          <cell r="B516" t="str">
            <v>CHOR</v>
          </cell>
          <cell r="C516" t="str">
            <v>CUSTO HORÁRIO IMPRODUTIVO DIURNO</v>
          </cell>
          <cell r="D516" t="str">
            <v>0327</v>
          </cell>
          <cell r="E516">
            <v>0</v>
          </cell>
          <cell r="F516">
            <v>0</v>
          </cell>
          <cell r="G516" t="str">
            <v>95283</v>
          </cell>
          <cell r="H516" t="str">
            <v>DESEMPENADEIRA DE CONCRETO, PESO DE 75KG, 4 PÁS, MOTOR A GASOLINA, POTÊNCIA 5,5 HP - CHI DIURNO. AF_09/2016</v>
          </cell>
        </row>
        <row r="517">
          <cell r="A517" t="str">
            <v>CUSTOS HORÁRIOS DE MÁQUINAS E EQUIPAMENTOS</v>
          </cell>
          <cell r="B517" t="str">
            <v>CHOR</v>
          </cell>
          <cell r="C517" t="str">
            <v>CUSTO HORÁRIO IMPRODUTIVO DIURNO</v>
          </cell>
          <cell r="D517" t="str">
            <v>0327</v>
          </cell>
          <cell r="E517">
            <v>0</v>
          </cell>
          <cell r="F517">
            <v>0</v>
          </cell>
          <cell r="G517" t="str">
            <v>95621</v>
          </cell>
          <cell r="H517" t="str">
            <v>PERFURATRIZ PNEUMATICA MANUAL DE PESO MEDIO, MARTELETE, 18KG, COMPRIMENTO MÁXIMO DE CURSO DE 6 M, DIAMETRO DO PISTAO DE 5,5 CM - CHI DIURNO. AF_11/2016</v>
          </cell>
        </row>
        <row r="518">
          <cell r="A518" t="str">
            <v>CUSTOS HORÁRIOS DE MÁQUINAS E EQUIPAMENTOS</v>
          </cell>
          <cell r="B518" t="str">
            <v>CHOR</v>
          </cell>
          <cell r="C518" t="str">
            <v>CUSTO HORÁRIO IMPRODUTIVO DIURNO</v>
          </cell>
          <cell r="D518" t="str">
            <v>0327</v>
          </cell>
          <cell r="E518">
            <v>0</v>
          </cell>
          <cell r="F518">
            <v>0</v>
          </cell>
          <cell r="G518" t="str">
            <v>95632</v>
          </cell>
          <cell r="H518" t="str">
            <v>ROLO COMPACTADOR VIBRATORIO TANDEM, ACO LISO, POTENCIA 125 HP, PESO SEM/COM LASTRO 10,20/11,65 T, LARGURA DE TRABALHO 1,73 M - CHI DIURNO. AF_11/2016</v>
          </cell>
        </row>
        <row r="519">
          <cell r="A519" t="str">
            <v>CUSTOS HORÁRIOS DE MÁQUINAS E EQUIPAMENTOS</v>
          </cell>
          <cell r="B519" t="str">
            <v>CHOR</v>
          </cell>
          <cell r="C519" t="str">
            <v>CUSTO HORÁRIO IMPRODUTIVO DIURNO</v>
          </cell>
          <cell r="D519" t="str">
            <v>0327</v>
          </cell>
          <cell r="E519">
            <v>0</v>
          </cell>
          <cell r="F519">
            <v>0</v>
          </cell>
          <cell r="G519" t="str">
            <v>95703</v>
          </cell>
          <cell r="H519" t="str">
            <v>PERFURATRIZ MANUAL, TORQUE MAXIMO 55 KGF.M, POTENCIA 5 CV, COM DIAMETRO MAXIMO 8 1/2" - CHI DIURNO. AF_11/2016</v>
          </cell>
        </row>
        <row r="520">
          <cell r="A520" t="str">
            <v>CUSTOS HORÁRIOS DE MÁQUINAS E EQUIPAMENTOS</v>
          </cell>
          <cell r="B520" t="str">
            <v>CHOR</v>
          </cell>
          <cell r="C520" t="str">
            <v>CUSTO HORÁRIO IMPRODUTIVO DIURNO</v>
          </cell>
          <cell r="D520" t="str">
            <v>0327</v>
          </cell>
          <cell r="E520">
            <v>0</v>
          </cell>
          <cell r="F520">
            <v>0</v>
          </cell>
          <cell r="G520" t="str">
            <v>95709</v>
          </cell>
          <cell r="H520" t="str">
            <v>PERFURATRIZ SOBRE ESTEIRA, TORQUE MÁXIMO 600 KGF, POTÊNCIA ENTRE 50 E 60 HP, DIÂMETRO MÁXIMO 10 - CHI DIURNO. AF_11/2016</v>
          </cell>
        </row>
        <row r="521">
          <cell r="A521" t="str">
            <v>CUSTOS HORÁRIOS DE MÁQUINAS E EQUIPAMENTOS</v>
          </cell>
          <cell r="B521" t="str">
            <v>CHOR</v>
          </cell>
          <cell r="C521" t="str">
            <v>CUSTO HORÁRIO IMPRODUTIVO DIURNO</v>
          </cell>
          <cell r="D521" t="str">
            <v>0327</v>
          </cell>
          <cell r="E521">
            <v>0</v>
          </cell>
          <cell r="F521">
            <v>0</v>
          </cell>
          <cell r="G521" t="str">
            <v>95715</v>
          </cell>
          <cell r="H521" t="str">
            <v>ESCAVADEIRA HIDRAULICA SOBRE ESTEIRA, COM GARRA GIRATORIA DE MANDIBULAS, PESO OPERACIONAL ENTRE 22,00 E 25,50 TON, POTENCIA LIQUIDA ENTRE 150 E 160 HP - CHI DIURNO. AF_11/2016</v>
          </cell>
        </row>
        <row r="522">
          <cell r="A522" t="str">
            <v>CUSTOS HORÁRIOS DE MÁQUINAS E EQUIPAMENTOS</v>
          </cell>
          <cell r="B522" t="str">
            <v>CHOR</v>
          </cell>
          <cell r="C522" t="str">
            <v>CUSTO HORÁRIO IMPRODUTIVO DIURNO</v>
          </cell>
          <cell r="D522" t="str">
            <v>0327</v>
          </cell>
          <cell r="E522">
            <v>0</v>
          </cell>
          <cell r="F522">
            <v>0</v>
          </cell>
          <cell r="G522" t="str">
            <v>95721</v>
          </cell>
          <cell r="H522" t="str">
            <v>ESCAVADEIRA HIDRAULICA SOBRE ESTEIRA, EQUIPADA COM CLAMSHELL, COM CAPACIDADE DA CAÇAMBA ENTRE 1,20 E 1,50 M3, PESO OPERACIONAL ENTRE 20,00 E 22,00 TON, POTENCIA LIQUIDA ENTRE 150 E 160 HP - CHI DIURNO. AF_11/2016</v>
          </cell>
        </row>
        <row r="523">
          <cell r="A523" t="str">
            <v>CUSTOS HORÁRIOS DE MÁQUINAS E EQUIPAMENTOS</v>
          </cell>
          <cell r="B523" t="str">
            <v>CHOR</v>
          </cell>
          <cell r="C523" t="str">
            <v>CUSTO HORÁRIO IMPRODUTIVO DIURNO</v>
          </cell>
          <cell r="D523" t="str">
            <v>0327</v>
          </cell>
          <cell r="E523">
            <v>0</v>
          </cell>
          <cell r="F523">
            <v>0</v>
          </cell>
          <cell r="G523" t="str">
            <v>95873</v>
          </cell>
          <cell r="H523" t="str">
            <v>GRUPO GERADOR COM CARENAGEM, MOTOR DIESEL POTÊNCIA STANDART ENTRE 250 E 260 KVA - CHI DIURNO. AF_12/2016</v>
          </cell>
        </row>
        <row r="524">
          <cell r="A524" t="str">
            <v>CUSTOS HORÁRIOS DE MÁQUINAS E EQUIPAMENTOS</v>
          </cell>
          <cell r="B524" t="str">
            <v>CHOR</v>
          </cell>
          <cell r="C524" t="str">
            <v>CUSTO HORÁRIO IMPRODUTIVO DIURNO</v>
          </cell>
          <cell r="D524" t="str">
            <v>0327</v>
          </cell>
          <cell r="E524">
            <v>0</v>
          </cell>
          <cell r="F524">
            <v>0</v>
          </cell>
          <cell r="G524" t="str">
            <v>96014</v>
          </cell>
          <cell r="H524" t="str">
            <v>TRATOR DE PNEUS COM POTÊNCIA DE 122 CV, TRAÇÃO 4X4, COM VASSOURA MECÂNICA ACOPLADA - CHI DIURNO. AF_02/2017</v>
          </cell>
        </row>
        <row r="525">
          <cell r="A525" t="str">
            <v>CUSTOS HORÁRIOS DE MÁQUINAS E EQUIPAMENTOS</v>
          </cell>
          <cell r="B525" t="str">
            <v>CHOR</v>
          </cell>
          <cell r="C525" t="str">
            <v>CUSTO HORÁRIO IMPRODUTIVO DIURNO</v>
          </cell>
          <cell r="D525" t="str">
            <v>0327</v>
          </cell>
          <cell r="E525">
            <v>0</v>
          </cell>
          <cell r="F525">
            <v>0</v>
          </cell>
          <cell r="G525" t="str">
            <v>96021</v>
          </cell>
          <cell r="H525" t="str">
            <v>TRATOR DE PNEUS COM POTÊNCIA DE 122 CV, TRAÇÃO 4X4, COM GRADE DE DISCOS ACOPLADA - CHI DIURNO. AF_02/2017</v>
          </cell>
        </row>
        <row r="526">
          <cell r="A526" t="str">
            <v>CUSTOS HORÁRIOS DE MÁQUINAS E EQUIPAMENTOS</v>
          </cell>
          <cell r="B526" t="str">
            <v>CHOR</v>
          </cell>
          <cell r="C526" t="str">
            <v>CUSTO HORÁRIO IMPRODUTIVO DIURNO</v>
          </cell>
          <cell r="D526" t="str">
            <v>0327</v>
          </cell>
          <cell r="E526">
            <v>0</v>
          </cell>
          <cell r="F526">
            <v>0</v>
          </cell>
          <cell r="G526" t="str">
            <v>96029</v>
          </cell>
          <cell r="H526" t="str">
            <v>TRATOR DE PNEUS COM POTÊNCIA DE 85 CV, TRAÇÃO 4X4, COM GRADE DE DISCOS ACOPLADA - CHI DIURNO. AF_02/2017</v>
          </cell>
        </row>
        <row r="527">
          <cell r="A527" t="str">
            <v>CUSTOS HORÁRIOS DE MÁQUINAS E EQUIPAMENTOS</v>
          </cell>
          <cell r="B527" t="str">
            <v>CHOR</v>
          </cell>
          <cell r="C527" t="str">
            <v>CUSTO HORÁRIO IMPRODUTIVO DIURNO</v>
          </cell>
          <cell r="D527" t="str">
            <v>0327</v>
          </cell>
          <cell r="E527">
            <v>0</v>
          </cell>
          <cell r="F527">
            <v>0</v>
          </cell>
          <cell r="G527" t="str">
            <v>96036</v>
          </cell>
          <cell r="H527" t="str">
            <v>CAMINHÃO BASCULANTE 10 M3, TRUCADO, POTÊNCIA 230 CV, INCLUSIVE CAÇAMBA METÁLICA, COM DISTRIBUIDOR DE AGREGADOS ACOPLADO - CHI DIURNO. AF_02/2017</v>
          </cell>
        </row>
        <row r="528">
          <cell r="A528" t="str">
            <v>CUSTOS HORÁRIOS DE MÁQUINAS E EQUIPAMENTOS</v>
          </cell>
          <cell r="B528" t="str">
            <v>CHOR</v>
          </cell>
          <cell r="C528" t="str">
            <v>CUSTO HORÁRIO IMPRODUTIVO DIURNO</v>
          </cell>
          <cell r="D528" t="str">
            <v>0327</v>
          </cell>
          <cell r="E528">
            <v>0</v>
          </cell>
          <cell r="F528">
            <v>0</v>
          </cell>
          <cell r="G528" t="str">
            <v>96155</v>
          </cell>
          <cell r="H528" t="str">
            <v>TRATOR DE PNEUS COM POTÊNCIA DE 85 CV, TRAÇÃO 4X4, COM VASSOURA MECÂNICA ACOPLADA - CHI DIURNO. AF_02/2017</v>
          </cell>
        </row>
        <row r="529">
          <cell r="A529" t="str">
            <v>CUSTOS HORÁRIOS DE MÁQUINAS E EQUIPAMENTOS</v>
          </cell>
          <cell r="B529" t="str">
            <v>CHOR</v>
          </cell>
          <cell r="C529" t="str">
            <v>CUSTO HORÁRIO IMPRODUTIVO DIURNO</v>
          </cell>
          <cell r="D529" t="str">
            <v>0327</v>
          </cell>
          <cell r="E529">
            <v>0</v>
          </cell>
          <cell r="F529">
            <v>0</v>
          </cell>
          <cell r="G529" t="str">
            <v>96156</v>
          </cell>
          <cell r="H529" t="str">
            <v>MINICARREGADEIRA SOBRE RODAS POTENCIA 47HP CAPACIDADE OPERACAO 646 KG, COM VASSOURA MECÂNICA ACOPLADA - CHI DIURNO. AF_03/2017</v>
          </cell>
        </row>
        <row r="530">
          <cell r="A530" t="str">
            <v>CUSTOS HORÁRIOS DE MÁQUINAS E EQUIPAMENTOS</v>
          </cell>
          <cell r="B530" t="str">
            <v>CHOR</v>
          </cell>
          <cell r="C530" t="str">
            <v>CUSTO HORÁRIO IMPRODUTIVO DIURNO</v>
          </cell>
          <cell r="D530" t="str">
            <v>0327</v>
          </cell>
          <cell r="E530">
            <v>0</v>
          </cell>
          <cell r="F530">
            <v>0</v>
          </cell>
          <cell r="G530" t="str">
            <v>96159</v>
          </cell>
          <cell r="H530" t="str">
            <v>MÁQUINA DEMARCADORA DE FAIXA DE TRÁFEGO À FRIO, AUTOPROPELIDA, POTÊNCIA 38 HP - CHI DIURNO. AF_07/2016</v>
          </cell>
        </row>
        <row r="531">
          <cell r="A531" t="str">
            <v>CUSTOS HORÁRIOS DE MÁQUINAS E EQUIPAMENTOS</v>
          </cell>
          <cell r="B531" t="str">
            <v>CHOR</v>
          </cell>
          <cell r="C531" t="str">
            <v>CUSTO HORÁRIO IMPRODUTIVO DIURNO</v>
          </cell>
          <cell r="D531" t="str">
            <v>0327</v>
          </cell>
          <cell r="E531">
            <v>0</v>
          </cell>
          <cell r="F531">
            <v>0</v>
          </cell>
          <cell r="G531" t="str">
            <v>96246</v>
          </cell>
          <cell r="H531" t="str">
            <v>MINIESCAVADEIRA SOBRE ESTEIRAS, POTENCIA LIQUIDA DE *30* HP, PESO OPERACIONAL DE *3.500* KG - CHI DIURNO. AF_04/2017</v>
          </cell>
        </row>
        <row r="532">
          <cell r="A532" t="str">
            <v>CUSTOS HORÁRIOS DE MÁQUINAS E EQUIPAMENTOS</v>
          </cell>
          <cell r="B532" t="str">
            <v>CHOR</v>
          </cell>
          <cell r="C532" t="str">
            <v>CUSTO HORÁRIO IMPRODUTIVO DIURNO</v>
          </cell>
          <cell r="D532" t="str">
            <v>0327</v>
          </cell>
          <cell r="E532">
            <v>0</v>
          </cell>
          <cell r="F532">
            <v>0</v>
          </cell>
          <cell r="G532" t="str">
            <v>96302</v>
          </cell>
          <cell r="H532" t="str">
            <v>PERFURATRIZ ROTATIVA SOBRE ESTEIRA, TORQUE MAXIMO 2500 KGM, POTENCIA 110 HP, MOTOR DIESEL - CHI DIURNO. AF_05/2017</v>
          </cell>
        </row>
        <row r="533">
          <cell r="A533" t="str">
            <v>CUSTOS HORÁRIOS DE MÁQUINAS E EQUIPAMENTOS</v>
          </cell>
          <cell r="B533" t="str">
            <v>CHOR</v>
          </cell>
          <cell r="C533" t="str">
            <v>CUSTO HORÁRIO IMPRODUTIVO DIURNO</v>
          </cell>
          <cell r="D533" t="str">
            <v>0327</v>
          </cell>
          <cell r="E533">
            <v>0</v>
          </cell>
          <cell r="F533">
            <v>0</v>
          </cell>
          <cell r="G533" t="str">
            <v>96308</v>
          </cell>
          <cell r="H533" t="str">
            <v>COMPRESSOR DE AR, VAZAO DE 10 PCM, RESERVATORIO 100 L, PRESSAO DE TRABALHO ENTRE 6,9 E 9,7 BAR  POTENCIA 2 HP, TENSAO 110/220 V  CHI DIURNO. AF_05/2017</v>
          </cell>
        </row>
        <row r="534">
          <cell r="A534" t="str">
            <v>CUSTOS HORÁRIOS DE MÁQUINAS E EQUIPAMENTOS</v>
          </cell>
          <cell r="B534" t="str">
            <v>CHOR</v>
          </cell>
          <cell r="C534" t="str">
            <v>CUSTO HORÁRIO IMPRODUTIVO DIURNO</v>
          </cell>
          <cell r="D534" t="str">
            <v>0327</v>
          </cell>
          <cell r="E534">
            <v>0</v>
          </cell>
          <cell r="F534">
            <v>0</v>
          </cell>
          <cell r="G534" t="str">
            <v>96464</v>
          </cell>
          <cell r="H534" t="str">
            <v>ROLO COMPACTADOR DE PNEUS, ESTATICO, PRESSAO VARIAVEL, POTENCIA 110 HP, PESO SEM/COM LASTRO 10,8/27 T, LARGURA DE ROLAGEM 2,30 M - CHI DIURNO. AF_06/2017</v>
          </cell>
        </row>
        <row r="535">
          <cell r="A535" t="str">
            <v>CUSTOS HORÁRIOS DE MÁQUINAS E EQUIPAMENTOS</v>
          </cell>
          <cell r="B535" t="str">
            <v>CHOR</v>
          </cell>
          <cell r="C535" t="str">
            <v>CUSTO HORÁRIO IMPRODUTIVO DIURNO</v>
          </cell>
          <cell r="D535" t="str">
            <v>0327</v>
          </cell>
          <cell r="E535">
            <v>0</v>
          </cell>
          <cell r="F535">
            <v>0</v>
          </cell>
          <cell r="G535" t="str">
            <v>98765</v>
          </cell>
          <cell r="H535" t="str">
            <v>INVERSOR DE SOLDA MONOFÁSICO DE 160 A, POTÊNCIA DE 5400 W, TENSÃO DE 220 V, PARA SOLDA COM ELETRODOS DE 2,0 A 4,0 MM E PROCESSO TIG - CHI DIURNO. AF_06/2018</v>
          </cell>
        </row>
        <row r="536">
          <cell r="A536" t="str">
            <v>CUSTOS HORÁRIOS DE MÁQUINAS E EQUIPAMENTOS</v>
          </cell>
          <cell r="B536" t="str">
            <v>CHOR</v>
          </cell>
          <cell r="C536" t="str">
            <v>CUSTO HORÁRIO IMPRODUTIVO DIURNO</v>
          </cell>
          <cell r="D536" t="str">
            <v>0327</v>
          </cell>
          <cell r="E536">
            <v>0</v>
          </cell>
          <cell r="F536">
            <v>0</v>
          </cell>
          <cell r="G536" t="str">
            <v>99834</v>
          </cell>
          <cell r="H536" t="str">
            <v>LAVADORA DE ALTA PRESSAO (LAVA-JATO) PARA AGUA FRIA, PRESSAO DE OPERACAO ENTRE 1400 E 1900 LIB/POL2, VAZAO MAXIMA ENTRE 400 E 700 L/H - CHI DIURNO. AF_04/2019</v>
          </cell>
        </row>
        <row r="537">
          <cell r="A537" t="str">
            <v>CUSTOS HORÁRIOS DE MÁQUINAS E EQUIPAMENTOS</v>
          </cell>
          <cell r="B537" t="str">
            <v>CHOR</v>
          </cell>
          <cell r="C537" t="str">
            <v>CUSTO HORÁRIO IMPRODUTIVO DIURNO</v>
          </cell>
          <cell r="D537" t="str">
            <v>0327</v>
          </cell>
          <cell r="E537">
            <v>0</v>
          </cell>
          <cell r="F537">
            <v>0</v>
          </cell>
          <cell r="G537" t="str">
            <v>100642</v>
          </cell>
          <cell r="H537" t="str">
            <v>USINA DE MISTURA ASFÁLTICA À QUENTE, TIPO CONTRA FLUXO, PROD 100 A 140 TON/HORA - CHI DIURNO. AF_12/2019</v>
          </cell>
        </row>
        <row r="538">
          <cell r="A538" t="str">
            <v>CUSTOS HORÁRIOS DE MÁQUINAS E EQUIPAMENTOS</v>
          </cell>
          <cell r="B538" t="str">
            <v>CHOR</v>
          </cell>
          <cell r="C538" t="str">
            <v>CUSTO HORÁRIO IMPRODUTIVO DIURNO</v>
          </cell>
          <cell r="D538" t="str">
            <v>0327</v>
          </cell>
          <cell r="E538">
            <v>0</v>
          </cell>
          <cell r="F538">
            <v>0</v>
          </cell>
          <cell r="G538" t="str">
            <v>100648</v>
          </cell>
          <cell r="H538" t="str">
            <v>USINA DE ASFALTO, TIPO GRAVIMÉTRICA, PROD 150 TON/HORA - CHI DIURNO. AF_12/2019</v>
          </cell>
        </row>
        <row r="539">
          <cell r="A539" t="str">
            <v>CUSTOS HORÁRIOS DE MÁQUINAS E EQUIPAMENTOS</v>
          </cell>
          <cell r="B539" t="str">
            <v>CHOR</v>
          </cell>
          <cell r="C539" t="str">
            <v>CUSTO HORÁRIO IMPRODUTIVO DIURNO</v>
          </cell>
          <cell r="D539" t="str">
            <v>0327</v>
          </cell>
          <cell r="E539">
            <v>0</v>
          </cell>
          <cell r="F539">
            <v>0</v>
          </cell>
          <cell r="G539" t="str">
            <v>102274</v>
          </cell>
          <cell r="H539" t="str">
            <v>MARTELO DEMOLIDOR ELÉTRICO, COM POTÊNCIA DE 2.000 W, 1.000 IMPACTOS POR MINUTO, PESO DE 30 KG -  CHI DIURNO. AF_01/2021</v>
          </cell>
        </row>
        <row r="540">
          <cell r="A540" t="str">
            <v>CUSTOS HORÁRIOS DE MÁQUINAS E EQUIPAMENTOS</v>
          </cell>
          <cell r="B540" t="str">
            <v>CHOR</v>
          </cell>
          <cell r="C540" t="str">
            <v>COMPOSIÇÕES AUXILIARES</v>
          </cell>
          <cell r="D540" t="str">
            <v>0329</v>
          </cell>
          <cell r="E540">
            <v>0</v>
          </cell>
          <cell r="F540">
            <v>0</v>
          </cell>
          <cell r="G540" t="str">
            <v>5089</v>
          </cell>
          <cell r="H540" t="str">
            <v>ROLO COMPACTADOR VIBRATÓRIO PÉ DE CARNEIRO PARA SOLOS, POTÊNCIA 80 HP, PESO OPERACIONAL SEM/COM LASTRO 7,4 / 8,8 T, LARGURA DE TRABALHO 1,68 M - MANUTENÇÃO. AF_02/2016</v>
          </cell>
        </row>
        <row r="541">
          <cell r="A541" t="str">
            <v>CUSTOS HORÁRIOS DE MÁQUINAS E EQUIPAMENTOS</v>
          </cell>
          <cell r="B541" t="str">
            <v>CHOR</v>
          </cell>
          <cell r="C541" t="str">
            <v>COMPOSIÇÕES AUXILIARES</v>
          </cell>
          <cell r="D541" t="str">
            <v>0329</v>
          </cell>
          <cell r="E541">
            <v>0</v>
          </cell>
          <cell r="F541">
            <v>0</v>
          </cell>
          <cell r="G541" t="str">
            <v>5627</v>
          </cell>
          <cell r="H541" t="str">
            <v>ESCAVADEIRA HIDRÁULICA SOBRE ESTEIRAS, CAÇAMBA 0,80 M3, PESO OPERACIONAL 17 T, POTENCIA BRUTA 111 HP - DEPRECIAÇÃO. AF_06/2014</v>
          </cell>
        </row>
        <row r="542">
          <cell r="A542" t="str">
            <v>CUSTOS HORÁRIOS DE MÁQUINAS E EQUIPAMENTOS</v>
          </cell>
          <cell r="B542" t="str">
            <v>CHOR</v>
          </cell>
          <cell r="C542" t="str">
            <v>COMPOSIÇÕES AUXILIARES</v>
          </cell>
          <cell r="D542" t="str">
            <v>0329</v>
          </cell>
          <cell r="E542">
            <v>0</v>
          </cell>
          <cell r="F542">
            <v>0</v>
          </cell>
          <cell r="G542" t="str">
            <v>5628</v>
          </cell>
          <cell r="H542" t="str">
            <v>ESCAVADEIRA HIDRÁULICA SOBRE ESTEIRAS, CAÇAMBA 0,80 M3, PESO OPERACIONAL 17 T, POTENCIA BRUTA 111 HP - JUROS. AF_06/2014</v>
          </cell>
        </row>
        <row r="543">
          <cell r="A543" t="str">
            <v>CUSTOS HORÁRIOS DE MÁQUINAS E EQUIPAMENTOS</v>
          </cell>
          <cell r="B543" t="str">
            <v>CHOR</v>
          </cell>
          <cell r="C543" t="str">
            <v>COMPOSIÇÕES AUXILIARES</v>
          </cell>
          <cell r="D543" t="str">
            <v>0329</v>
          </cell>
          <cell r="E543">
            <v>0</v>
          </cell>
          <cell r="F543">
            <v>0</v>
          </cell>
          <cell r="G543" t="str">
            <v>5629</v>
          </cell>
          <cell r="H543" t="str">
            <v>ESCAVADEIRA HIDRÁULICA SOBRE ESTEIRAS, CAÇAMBA 0,80 M3, PESO OPERACIONAL 17 T, POTENCIA BRUTA 111 HP - MANUTENÇÃO. AF_06/2014</v>
          </cell>
        </row>
        <row r="544">
          <cell r="A544" t="str">
            <v>CUSTOS HORÁRIOS DE MÁQUINAS E EQUIPAMENTOS</v>
          </cell>
          <cell r="B544" t="str">
            <v>CHOR</v>
          </cell>
          <cell r="C544" t="str">
            <v>COMPOSIÇÕES AUXILIARES</v>
          </cell>
          <cell r="D544" t="str">
            <v>0329</v>
          </cell>
          <cell r="E544">
            <v>0</v>
          </cell>
          <cell r="F544">
            <v>0</v>
          </cell>
          <cell r="G544" t="str">
            <v>5630</v>
          </cell>
          <cell r="H544" t="str">
            <v>ESCAVADEIRA HIDRÁULICA SOBRE ESTEIRAS, CAÇAMBA 0,80 M3, PESO OPERACIONAL 17 T, POTENCIA BRUTA 111 HP - MATERIAIS NA OPERAÇÃO. AF_06/2014</v>
          </cell>
        </row>
        <row r="545">
          <cell r="A545" t="str">
            <v>CUSTOS HORÁRIOS DE MÁQUINAS E EQUIPAMENTOS</v>
          </cell>
          <cell r="B545" t="str">
            <v>CHOR</v>
          </cell>
          <cell r="C545" t="str">
            <v>COMPOSIÇÕES AUXILIARES</v>
          </cell>
          <cell r="D545" t="str">
            <v>0329</v>
          </cell>
          <cell r="E545">
            <v>0</v>
          </cell>
          <cell r="F545">
            <v>0</v>
          </cell>
          <cell r="G545" t="str">
            <v>5658</v>
          </cell>
          <cell r="H545" t="str">
            <v>GRADE DE DISCO CONTROLE REMOTO REBOCÁVEL, COM 24 DISCOS 24 X 6 MM COM PNEUS PARA TRANSPORTE - MANUTENÇÃO. AF_06/2014</v>
          </cell>
        </row>
        <row r="546">
          <cell r="A546" t="str">
            <v>CUSTOS HORÁRIOS DE MÁQUINAS E EQUIPAMENTOS</v>
          </cell>
          <cell r="B546" t="str">
            <v>CHOR</v>
          </cell>
          <cell r="C546" t="str">
            <v>COMPOSIÇÕES AUXILIARES</v>
          </cell>
          <cell r="D546" t="str">
            <v>0329</v>
          </cell>
          <cell r="E546">
            <v>0</v>
          </cell>
          <cell r="F546">
            <v>0</v>
          </cell>
          <cell r="G546" t="str">
            <v>5664</v>
          </cell>
          <cell r="H546" t="str">
            <v>RETROESCAVADEIRA SOBRE RODAS COM CARREGADEIRA, TRAÇÃO 4X4, POTÊNCIA LÍQ. 88 HP, CAÇAMBA CARREG. CAP. MÍN. 1 M3, CAÇAMBA RETRO CAP. 0,26 M3, PESO OPERACIONAL MÍN. 6.674 KG, PROFUNDIDADE ESCAVAÇÃO MÁX. 4,37 M - MANUTENÇÃO. AF_06/2014</v>
          </cell>
        </row>
        <row r="547">
          <cell r="A547" t="str">
            <v>CUSTOS HORÁRIOS DE MÁQUINAS E EQUIPAMENTOS</v>
          </cell>
          <cell r="B547" t="str">
            <v>CHOR</v>
          </cell>
          <cell r="C547" t="str">
            <v>COMPOSIÇÕES AUXILIARES</v>
          </cell>
          <cell r="D547" t="str">
            <v>0329</v>
          </cell>
          <cell r="E547">
            <v>0</v>
          </cell>
          <cell r="F547">
            <v>0</v>
          </cell>
          <cell r="G547" t="str">
            <v>5667</v>
          </cell>
          <cell r="H547" t="str">
            <v>RETROESCAVADEIRA SOBRE RODAS COM CARREGADEIRA, TRAÇÃO 4X2, POTÊNCIA LÍQ. 79 HP, CAÇAMBA CARREG. CAP. MÍN. 1 M3, CAÇAMBA RETRO CAP. 0,20 M3, PESO OPERACIONAL MÍN. 6.570 KG, PROFUNDIDADE ESCAVAÇÃO MÁX. 4,37 M - MANUTENÇÃO. AF_06/2014</v>
          </cell>
        </row>
        <row r="548">
          <cell r="A548" t="str">
            <v>CUSTOS HORÁRIOS DE MÁQUINAS E EQUIPAMENTOS</v>
          </cell>
          <cell r="B548" t="str">
            <v>CHOR</v>
          </cell>
          <cell r="C548" t="str">
            <v>COMPOSIÇÕES AUXILIARES</v>
          </cell>
          <cell r="D548" t="str">
            <v>0329</v>
          </cell>
          <cell r="E548">
            <v>0</v>
          </cell>
          <cell r="F548">
            <v>0</v>
          </cell>
          <cell r="G548" t="str">
            <v>5668</v>
          </cell>
          <cell r="H548" t="str">
            <v>RETROESCAVADEIRA SOBRE RODAS COM CARREGADEIRA, TRAÇÃO 4X2, POTÊNCIA LÍQ. 79 HP, CAÇAMBA CARREG. CAP. MÍN. 1 M3, CAÇAMBA RETRO CAP. 0,20 M3, PESO OPERACIONAL MÍN. 6.570 KG, PROFUNDIDADE ESCAVAÇÃO MÁX. 4,37 M - MATERIAIS NA OPERAÇÃO. AF_06/2014</v>
          </cell>
        </row>
        <row r="549">
          <cell r="A549" t="str">
            <v>CUSTOS HORÁRIOS DE MÁQUINAS E EQUIPAMENTOS</v>
          </cell>
          <cell r="B549" t="str">
            <v>CHOR</v>
          </cell>
          <cell r="C549" t="str">
            <v>COMPOSIÇÕES AUXILIARES</v>
          </cell>
          <cell r="D549" t="str">
            <v>0329</v>
          </cell>
          <cell r="E549">
            <v>0</v>
          </cell>
          <cell r="F549">
            <v>0</v>
          </cell>
          <cell r="G549" t="str">
            <v>5674</v>
          </cell>
          <cell r="H549" t="str">
            <v>ROLO COMPACTADOR VIBRATÓRIO DE UM CILINDRO AÇO LISO, POTÊNCIA 80 HP, PESO OPERACIONAL MÁXIMO 8,1 T, IMPACTO DINÂMICO 16,15 / 9,5 T, LARGURA DE TRABALHO 1,68 M - MANUTENÇÃO. AF_06/2014</v>
          </cell>
        </row>
        <row r="550">
          <cell r="A550" t="str">
            <v>CUSTOS HORÁRIOS DE MÁQUINAS E EQUIPAMENTOS</v>
          </cell>
          <cell r="B550" t="str">
            <v>CHOR</v>
          </cell>
          <cell r="C550" t="str">
            <v>COMPOSIÇÕES AUXILIARES</v>
          </cell>
          <cell r="D550" t="str">
            <v>0329</v>
          </cell>
          <cell r="E550">
            <v>0</v>
          </cell>
          <cell r="F550">
            <v>0</v>
          </cell>
          <cell r="G550" t="str">
            <v>5692</v>
          </cell>
          <cell r="H550" t="str">
            <v>MOTOBOMBA CENTRÍFUGA, MOTOR A GASOLINA, POTÊNCIA 5,42 HP, BOCAIS 1 1/2" X 1", DIÂMETRO ROTOR 143 MM HM/Q = 6 MCA / 16,8 M3/H A 38 MCA / 6,6 M3/H - MANUTENÇÃO. AF_06/2014</v>
          </cell>
        </row>
        <row r="551">
          <cell r="A551" t="str">
            <v>CUSTOS HORÁRIOS DE MÁQUINAS E EQUIPAMENTOS</v>
          </cell>
          <cell r="B551" t="str">
            <v>CHOR</v>
          </cell>
          <cell r="C551" t="str">
            <v>COMPOSIÇÕES AUXILIARES</v>
          </cell>
          <cell r="D551" t="str">
            <v>0329</v>
          </cell>
          <cell r="E551">
            <v>0</v>
          </cell>
          <cell r="F551">
            <v>0</v>
          </cell>
          <cell r="G551" t="str">
            <v>5693</v>
          </cell>
          <cell r="H551" t="str">
            <v>MOTOBOMBA CENTRÍFUGA, MOTOR A GASOLINA, POTÊNCIA 5,42 HP, BOCAIS 1 1/2" X 1", DIÂMETRO ROTOR 143 MM HM/Q = 6 MCA / 16,8 M3/H A 38 MCA / 6,6 M3/H - MATERIAIS NA OPERAÇÃO. AF_06/2014</v>
          </cell>
        </row>
        <row r="552">
          <cell r="A552" t="str">
            <v>CUSTOS HORÁRIOS DE MÁQUINAS E EQUIPAMENTOS</v>
          </cell>
          <cell r="B552" t="str">
            <v>CHOR</v>
          </cell>
          <cell r="C552" t="str">
            <v>COMPOSIÇÕES AUXILIARES</v>
          </cell>
          <cell r="D552" t="str">
            <v>0329</v>
          </cell>
          <cell r="E552">
            <v>0</v>
          </cell>
          <cell r="F552">
            <v>0</v>
          </cell>
          <cell r="G552" t="str">
            <v>5695</v>
          </cell>
          <cell r="H552" t="str">
            <v>CAMINHÃO BASCULANTE 6 M3, PESO BRUTO TOTAL 16.000 KG, CARGA ÚTIL MÁXIMA 13.071 KG, DISTÂNCIA ENTRE EIXOS 4,80 M, POTÊNCIA 230 CV INCLUSIVE CAÇAMBA METÁLICA - MANUTENÇÃO. AF_06/2014</v>
          </cell>
        </row>
        <row r="553">
          <cell r="A553" t="str">
            <v>CUSTOS HORÁRIOS DE MÁQUINAS E EQUIPAMENTOS</v>
          </cell>
          <cell r="B553" t="str">
            <v>CHOR</v>
          </cell>
          <cell r="C553" t="str">
            <v>COMPOSIÇÕES AUXILIARES</v>
          </cell>
          <cell r="D553" t="str">
            <v>0329</v>
          </cell>
          <cell r="E553">
            <v>0</v>
          </cell>
          <cell r="F553">
            <v>0</v>
          </cell>
          <cell r="G553" t="str">
            <v>5703</v>
          </cell>
          <cell r="H553" t="str">
            <v>USINA DE CONCRETO FIXA, CAPACIDADE NOMINAL DE 90 A 120 M3/H, SEM SILO - MATERIAIS NA OPERAÇÃO. AF_07/2016</v>
          </cell>
        </row>
        <row r="554">
          <cell r="A554" t="str">
            <v>CUSTOS HORÁRIOS DE MÁQUINAS E EQUIPAMENTOS</v>
          </cell>
          <cell r="B554" t="str">
            <v>CHOR</v>
          </cell>
          <cell r="C554" t="str">
            <v>COMPOSIÇÕES AUXILIARES</v>
          </cell>
          <cell r="D554" t="str">
            <v>0329</v>
          </cell>
          <cell r="E554">
            <v>0</v>
          </cell>
          <cell r="F554">
            <v>0</v>
          </cell>
          <cell r="G554" t="str">
            <v>5705</v>
          </cell>
          <cell r="H554" t="str">
            <v>CAMINHÃO TOCO, PBT 16.000 KG, CARGA ÚTIL MÁX. 10.685 KG, DIST. ENTRE EIXOS 4,8 M, POTÊNCIA 189 CV, INCLUSIVE CARROCERIA FIXA ABERTA DE MADEIRA P/ TRANSPORTE GERAL DE CARGA SECA, DIMEN. APROX. 2,5 X 7,00 X 0,50 M - MANUTENÇÃO. AF_06/2014</v>
          </cell>
        </row>
        <row r="555">
          <cell r="A555" t="str">
            <v>CUSTOS HORÁRIOS DE MÁQUINAS E EQUIPAMENTOS</v>
          </cell>
          <cell r="B555" t="str">
            <v>CHOR</v>
          </cell>
          <cell r="C555" t="str">
            <v>COMPOSIÇÕES AUXILIARES</v>
          </cell>
          <cell r="D555" t="str">
            <v>0329</v>
          </cell>
          <cell r="E555">
            <v>0</v>
          </cell>
          <cell r="F555">
            <v>0</v>
          </cell>
          <cell r="G555" t="str">
            <v>5707</v>
          </cell>
          <cell r="H555" t="str">
            <v>USINA MISTURADORA DE SOLOS, CAPACIDADE DE 200 A 500 TON/H, POTENCIA 75KW - MANUTENÇÃO. AF_07/2016</v>
          </cell>
        </row>
        <row r="556">
          <cell r="A556" t="str">
            <v>CUSTOS HORÁRIOS DE MÁQUINAS E EQUIPAMENTOS</v>
          </cell>
          <cell r="B556" t="str">
            <v>CHOR</v>
          </cell>
          <cell r="C556" t="str">
            <v>COMPOSIÇÕES AUXILIARES</v>
          </cell>
          <cell r="D556" t="str">
            <v>0329</v>
          </cell>
          <cell r="E556">
            <v>0</v>
          </cell>
          <cell r="F556">
            <v>0</v>
          </cell>
          <cell r="G556" t="str">
            <v>5710</v>
          </cell>
          <cell r="H556" t="str">
            <v>VIBROACABADORA DE ASFALTO SOBRE ESTEIRAS, LARGURA DE PAVIMENTAÇÃO 1,90 M A 5,30 M, POTÊNCIA 105 HP CAPACIDADE 450 T/H - MANUTENÇÃO. AF_11/2014</v>
          </cell>
        </row>
        <row r="557">
          <cell r="A557" t="str">
            <v>CUSTOS HORÁRIOS DE MÁQUINAS E EQUIPAMENTOS</v>
          </cell>
          <cell r="B557" t="str">
            <v>CHOR</v>
          </cell>
          <cell r="C557" t="str">
            <v>COMPOSIÇÕES AUXILIARES</v>
          </cell>
          <cell r="D557" t="str">
            <v>0329</v>
          </cell>
          <cell r="E557">
            <v>0</v>
          </cell>
          <cell r="F557">
            <v>0</v>
          </cell>
          <cell r="G557" t="str">
            <v>5711</v>
          </cell>
          <cell r="H557" t="str">
            <v>VIBROACABADORA DE ASFALTO SOBRE ESTEIRAS, LARGURA DE PAVIMENTAÇÃO 1,90 M A 5,30 M, POTÊNCIA 105 HP CAPACIDADE 450 T/H - MATERIAIS NA OPERAÇÃO. AF_11/2014</v>
          </cell>
        </row>
        <row r="558">
          <cell r="A558" t="str">
            <v>CUSTOS HORÁRIOS DE MÁQUINAS E EQUIPAMENTOS</v>
          </cell>
          <cell r="B558" t="str">
            <v>CHOR</v>
          </cell>
          <cell r="C558" t="str">
            <v>COMPOSIÇÕES AUXILIARES</v>
          </cell>
          <cell r="D558" t="str">
            <v>0329</v>
          </cell>
          <cell r="E558">
            <v>0</v>
          </cell>
          <cell r="F558">
            <v>0</v>
          </cell>
          <cell r="G558" t="str">
            <v>5714</v>
          </cell>
          <cell r="H558" t="str">
            <v>TRATOR DE PNEUS, POTÊNCIA 85 CV, TRAÇÃO 4X4, PESO COM LASTRO DE 4.675 KG - MANUTENÇÃO. AF_06/2014</v>
          </cell>
        </row>
        <row r="559">
          <cell r="A559" t="str">
            <v>CUSTOS HORÁRIOS DE MÁQUINAS E EQUIPAMENTOS</v>
          </cell>
          <cell r="B559" t="str">
            <v>CHOR</v>
          </cell>
          <cell r="C559" t="str">
            <v>COMPOSIÇÕES AUXILIARES</v>
          </cell>
          <cell r="D559" t="str">
            <v>0329</v>
          </cell>
          <cell r="E559">
            <v>0</v>
          </cell>
          <cell r="F559">
            <v>0</v>
          </cell>
          <cell r="G559" t="str">
            <v>5715</v>
          </cell>
          <cell r="H559" t="str">
            <v>TRATOR DE PNEUS, POTÊNCIA 85 CV, TRAÇÃO 4X4, PESO COM LASTRO DE 4.675 KG - MATERIAIS NA OPERAÇÃO. AF_06/2014</v>
          </cell>
        </row>
        <row r="560">
          <cell r="A560" t="str">
            <v>CUSTOS HORÁRIOS DE MÁQUINAS E EQUIPAMENTOS</v>
          </cell>
          <cell r="B560" t="str">
            <v>CHOR</v>
          </cell>
          <cell r="C560" t="str">
            <v>COMPOSIÇÕES AUXILIARES</v>
          </cell>
          <cell r="D560" t="str">
            <v>0329</v>
          </cell>
          <cell r="E560">
            <v>0</v>
          </cell>
          <cell r="F560">
            <v>0</v>
          </cell>
          <cell r="G560" t="str">
            <v>5718</v>
          </cell>
          <cell r="H560" t="str">
            <v>TRATOR DE ESTEIRAS, POTÊNCIA 170 HP, PESO OPERACIONAL 19 T, CAÇAMBA 5,2 M3 - MATERIAIS NA OPERAÇÃO. AF_06/2014</v>
          </cell>
        </row>
        <row r="561">
          <cell r="A561" t="str">
            <v>CUSTOS HORÁRIOS DE MÁQUINAS E EQUIPAMENTOS</v>
          </cell>
          <cell r="B561" t="str">
            <v>CHOR</v>
          </cell>
          <cell r="C561" t="str">
            <v>COMPOSIÇÕES AUXILIARES</v>
          </cell>
          <cell r="D561" t="str">
            <v>0329</v>
          </cell>
          <cell r="E561">
            <v>0</v>
          </cell>
          <cell r="F561">
            <v>0</v>
          </cell>
          <cell r="G561" t="str">
            <v>5721</v>
          </cell>
          <cell r="H561" t="str">
            <v>TRATOR DE ESTEIRAS, POTÊNCIA 150 HP, PESO OPERACIONAL 16,7 T, COM RODA MOTRIZ ELEVADA E LÂMINA 3,18 M3 - MATERIAIS NA OPERAÇÃO. AF_06/2014</v>
          </cell>
        </row>
        <row r="562">
          <cell r="A562" t="str">
            <v>CUSTOS HORÁRIOS DE MÁQUINAS E EQUIPAMENTOS</v>
          </cell>
          <cell r="B562" t="str">
            <v>CHOR</v>
          </cell>
          <cell r="C562" t="str">
            <v>COMPOSIÇÕES AUXILIARES</v>
          </cell>
          <cell r="D562" t="str">
            <v>0329</v>
          </cell>
          <cell r="E562">
            <v>0</v>
          </cell>
          <cell r="F562">
            <v>0</v>
          </cell>
          <cell r="G562" t="str">
            <v>5722</v>
          </cell>
          <cell r="H562" t="str">
            <v>TRATOR DE ESTEIRAS, POTÊNCIA 347 HP, PESO OPERACIONAL 38,5 T, COM LÂMINA 8,70 M3 - MATERIAIS NA OPERAÇÃO. AF_06/2014</v>
          </cell>
        </row>
        <row r="563">
          <cell r="A563" t="str">
            <v>CUSTOS HORÁRIOS DE MÁQUINAS E EQUIPAMENTOS</v>
          </cell>
          <cell r="B563" t="str">
            <v>CHOR</v>
          </cell>
          <cell r="C563" t="str">
            <v>COMPOSIÇÕES AUXILIARES</v>
          </cell>
          <cell r="D563" t="str">
            <v>0329</v>
          </cell>
          <cell r="E563">
            <v>0</v>
          </cell>
          <cell r="F563">
            <v>0</v>
          </cell>
          <cell r="G563" t="str">
            <v>5724</v>
          </cell>
          <cell r="H563" t="str">
            <v>TRATOR DE ESTEIRAS, POTÊNCIA 100 HP, PESO OPERACIONAL 9,4 T, COM LÂMINA 2,19 M3 - MANUTENÇÃO. AF_06/2014</v>
          </cell>
        </row>
        <row r="564">
          <cell r="A564" t="str">
            <v>CUSTOS HORÁRIOS DE MÁQUINAS E EQUIPAMENTOS</v>
          </cell>
          <cell r="B564" t="str">
            <v>CHOR</v>
          </cell>
          <cell r="C564" t="str">
            <v>COMPOSIÇÕES AUXILIARES</v>
          </cell>
          <cell r="D564" t="str">
            <v>0329</v>
          </cell>
          <cell r="E564">
            <v>0</v>
          </cell>
          <cell r="F564">
            <v>0</v>
          </cell>
          <cell r="G564" t="str">
            <v>5727</v>
          </cell>
          <cell r="H564" t="str">
            <v>ROLO COMPACTADOR VIBRATÓRIO REBOCÁVEL, CILINDRO DE AÇO LISO, POTÊNCIA DE TRAÇÃO DE 65 CV, PESO 4,7 T, IMPACTO DINÂMICO 18,3 T, LARGURA DE TRABALHO 1,67 M - MANUTENÇÃO. AF_02/2016</v>
          </cell>
        </row>
        <row r="565">
          <cell r="A565" t="str">
            <v>CUSTOS HORÁRIOS DE MÁQUINAS E EQUIPAMENTOS</v>
          </cell>
          <cell r="B565" t="str">
            <v>CHOR</v>
          </cell>
          <cell r="C565" t="str">
            <v>COMPOSIÇÕES AUXILIARES</v>
          </cell>
          <cell r="D565" t="str">
            <v>0329</v>
          </cell>
          <cell r="E565">
            <v>0</v>
          </cell>
          <cell r="F565">
            <v>0</v>
          </cell>
          <cell r="G565" t="str">
            <v>5729</v>
          </cell>
          <cell r="H565" t="str">
            <v>ROLO COMPACTADOR VIBRATÓRIO TANDEM AÇO LISO, POTÊNCIA 58 HP, PESO SEM/COM LASTRO 6,5 / 9,4 T, LARGURA DE TRABALHO 1,2 M - MANUTENÇÃO. AF_06/2014</v>
          </cell>
        </row>
        <row r="566">
          <cell r="A566" t="str">
            <v>CUSTOS HORÁRIOS DE MÁQUINAS E EQUIPAMENTOS</v>
          </cell>
          <cell r="B566" t="str">
            <v>CHOR</v>
          </cell>
          <cell r="C566" t="str">
            <v>COMPOSIÇÕES AUXILIARES</v>
          </cell>
          <cell r="D566" t="str">
            <v>0329</v>
          </cell>
          <cell r="E566">
            <v>0</v>
          </cell>
          <cell r="F566">
            <v>0</v>
          </cell>
          <cell r="G566" t="str">
            <v>5730</v>
          </cell>
          <cell r="H566" t="str">
            <v>ROLO COMPACTADOR VIBRATÓRIO TANDEM AÇO LISO, POTÊNCIA 58 HP, PESO SEM/COM LASTRO 6,5 / 9,4 T, LARGURA DE TRABALHO 1,2 M - MATERIAIS NA OPERAÇÃO. AF_06/2014</v>
          </cell>
        </row>
        <row r="567">
          <cell r="A567" t="str">
            <v>CUSTOS HORÁRIOS DE MÁQUINAS E EQUIPAMENTOS</v>
          </cell>
          <cell r="B567" t="str">
            <v>CHOR</v>
          </cell>
          <cell r="C567" t="str">
            <v>COMPOSIÇÕES AUXILIARES</v>
          </cell>
          <cell r="D567" t="str">
            <v>0329</v>
          </cell>
          <cell r="E567">
            <v>0</v>
          </cell>
          <cell r="F567">
            <v>0</v>
          </cell>
          <cell r="G567" t="str">
            <v>5735</v>
          </cell>
          <cell r="H567" t="str">
            <v>RETROESCAVADEIRA SOBRE RODAS COM CARREGADEIRA, TRAÇÃO 4X4, POTÊNCIA LÍQ. 72 HP, CAÇAMBA CARREG. CAP. MÍN. 0,79 M3, CAÇAMBA RETRO CAP. 0,18 M3, PESO OPERACIONAL MÍN. 7.140 KG, PROFUNDIDADE ESCAVAÇÃO MÁX. 4,50 M - MANUTENÇÃO. AF_06/2014</v>
          </cell>
        </row>
        <row r="568">
          <cell r="A568" t="str">
            <v>CUSTOS HORÁRIOS DE MÁQUINAS E EQUIPAMENTOS</v>
          </cell>
          <cell r="B568" t="str">
            <v>CHOR</v>
          </cell>
          <cell r="C568" t="str">
            <v>COMPOSIÇÕES AUXILIARES</v>
          </cell>
          <cell r="D568" t="str">
            <v>0329</v>
          </cell>
          <cell r="E568">
            <v>0</v>
          </cell>
          <cell r="F568">
            <v>0</v>
          </cell>
          <cell r="G568" t="str">
            <v>5736</v>
          </cell>
          <cell r="H568" t="str">
            <v>RETROESCAVADEIRA SOBRE RODAS COM CARREGADEIRA, TRAÇÃO 4X4, POTÊNCIA LÍQ. 72 HP, CAÇAMBA CARREG. CAP. MÍN. 0,79 M3, CAÇAMBA RETRO CAP. 0,18 M3, PESO OPERACIONAL MÍN. 7.140 KG, PROFUNDIDADE ESCAVAÇÃO MÁX. 4,50 M - MATERIAIS NA OPERAÇÃO. AF_06/2014</v>
          </cell>
        </row>
        <row r="569">
          <cell r="A569" t="str">
            <v>CUSTOS HORÁRIOS DE MÁQUINAS E EQUIPAMENTOS</v>
          </cell>
          <cell r="B569" t="str">
            <v>CHOR</v>
          </cell>
          <cell r="C569" t="str">
            <v>COMPOSIÇÕES AUXILIARES</v>
          </cell>
          <cell r="D569" t="str">
            <v>0329</v>
          </cell>
          <cell r="E569">
            <v>0</v>
          </cell>
          <cell r="F569">
            <v>0</v>
          </cell>
          <cell r="G569" t="str">
            <v>5738</v>
          </cell>
          <cell r="H569" t="str">
            <v>ROLO COMPACTADOR VIBRATÓRIO PÉ DE CARNEIRO, OPERADO POR CONTROLE REMOTO, POTÊNCIA 12,5 KW, PESO OPERACIONAL 1,675 T, LARGURA DE TRABALHO 0,85 M - DEPRECIAÇÃO. AF_02/2016</v>
          </cell>
        </row>
        <row r="570">
          <cell r="A570" t="str">
            <v>CUSTOS HORÁRIOS DE MÁQUINAS E EQUIPAMENTOS</v>
          </cell>
          <cell r="B570" t="str">
            <v>CHOR</v>
          </cell>
          <cell r="C570" t="str">
            <v>COMPOSIÇÕES AUXILIARES</v>
          </cell>
          <cell r="D570" t="str">
            <v>0329</v>
          </cell>
          <cell r="E570">
            <v>0</v>
          </cell>
          <cell r="F570">
            <v>0</v>
          </cell>
          <cell r="G570" t="str">
            <v>5739</v>
          </cell>
          <cell r="H570" t="str">
            <v>ROLO COMPACTADOR VIBRATÓRIO PÉ DE CARNEIRO, OPERADO POR CONTROLE REMOTO, POTÊNCIA 12,5 KW, PESO OPERACIONAL 1,675 T, LARGURA DE TRABALHO 0,85 M - MANUTENÇÃO. AF_02/2016</v>
          </cell>
        </row>
        <row r="571">
          <cell r="A571" t="str">
            <v>CUSTOS HORÁRIOS DE MÁQUINAS E EQUIPAMENTOS</v>
          </cell>
          <cell r="B571" t="str">
            <v>CHOR</v>
          </cell>
          <cell r="C571" t="str">
            <v>COMPOSIÇÕES AUXILIARES</v>
          </cell>
          <cell r="D571" t="str">
            <v>0329</v>
          </cell>
          <cell r="E571">
            <v>0</v>
          </cell>
          <cell r="F571">
            <v>0</v>
          </cell>
          <cell r="G571" t="str">
            <v>5741</v>
          </cell>
          <cell r="H571" t="str">
            <v>USINA DE LAMA ASFÁLTICA, PROD 30 A 50 T/H, SILO DE AGREGADO 7 M3, RESERVATÓRIOS PARA EMULSÃO E ÁGUA DE 2,3 M3 CADA, MISTURADOR TIPO PUG MILL A SER MONTADO SOBRE CAMINHÃO - MANUTENÇÃO. AF_10/2014</v>
          </cell>
        </row>
        <row r="572">
          <cell r="A572" t="str">
            <v>CUSTOS HORÁRIOS DE MÁQUINAS E EQUIPAMENTOS</v>
          </cell>
          <cell r="B572" t="str">
            <v>CHOR</v>
          </cell>
          <cell r="C572" t="str">
            <v>COMPOSIÇÕES AUXILIARES</v>
          </cell>
          <cell r="D572" t="str">
            <v>0329</v>
          </cell>
          <cell r="E572">
            <v>0</v>
          </cell>
          <cell r="F572">
            <v>0</v>
          </cell>
          <cell r="G572" t="str">
            <v>5742</v>
          </cell>
          <cell r="H572" t="str">
            <v>USINA DE LAMA ASFÁLTICA, PROD 30 A 50 T/H, SILO DE AGREGADO 7 M3, RESERVATÓRIOS PARA EMULSÃO E ÁGUA DE 2,3 M3 CADA, MISTURADOR TIPO PUG MILL A SER MONTADO SOBRE CAMINHÃO - MATERIAIS NA OPERAÇÃO. AF_10/2014</v>
          </cell>
        </row>
        <row r="573">
          <cell r="A573" t="str">
            <v>CUSTOS HORÁRIOS DE MÁQUINAS E EQUIPAMENTOS</v>
          </cell>
          <cell r="B573" t="str">
            <v>CHOR</v>
          </cell>
          <cell r="C573" t="str">
            <v>COMPOSIÇÕES AUXILIARES</v>
          </cell>
          <cell r="D573" t="str">
            <v>0329</v>
          </cell>
          <cell r="E573">
            <v>0</v>
          </cell>
          <cell r="F573">
            <v>0</v>
          </cell>
          <cell r="G573" t="str">
            <v>5747</v>
          </cell>
          <cell r="H573" t="str">
            <v>CAMINHÃO PIPA 6.000 L, PESO BRUTO TOTAL 13.000 KG, DISTÂNCIA ENTRE EIXOS 4,80 M, POTÊNCIA 189 CV INCLUSIVE TANQUE DE AÇO PARA TRANSPORTE DE ÁGUA, CAPACIDADE 6 M3 - MATERIAIS NA OPERAÇÃO. AF_06/2014</v>
          </cell>
        </row>
        <row r="574">
          <cell r="A574" t="str">
            <v>CUSTOS HORÁRIOS DE MÁQUINAS E EQUIPAMENTOS</v>
          </cell>
          <cell r="B574" t="str">
            <v>CHOR</v>
          </cell>
          <cell r="C574" t="str">
            <v>COMPOSIÇÕES AUXILIARES</v>
          </cell>
          <cell r="D574" t="str">
            <v>0329</v>
          </cell>
          <cell r="E574">
            <v>0</v>
          </cell>
          <cell r="F574">
            <v>0</v>
          </cell>
          <cell r="G574" t="str">
            <v>5751</v>
          </cell>
          <cell r="H574" t="str">
            <v>CAMINHÃO TOCO, PESO BRUTO TOTAL 14.300 KG, CARGA ÚTIL MÁXIMA 9590 KG, DISTÂNCIA ENTRE EIXOS 4,76 M, POTÊNCIA 185 CV (NÃO INCLUI CARROCERIA) - MANUTENÇÃO. AF_06/2014</v>
          </cell>
        </row>
        <row r="575">
          <cell r="A575" t="str">
            <v>CUSTOS HORÁRIOS DE MÁQUINAS E EQUIPAMENTOS</v>
          </cell>
          <cell r="B575" t="str">
            <v>CHOR</v>
          </cell>
          <cell r="C575" t="str">
            <v>COMPOSIÇÕES AUXILIARES</v>
          </cell>
          <cell r="D575" t="str">
            <v>0329</v>
          </cell>
          <cell r="E575">
            <v>0</v>
          </cell>
          <cell r="F575">
            <v>0</v>
          </cell>
          <cell r="G575" t="str">
            <v>5754</v>
          </cell>
          <cell r="H575" t="str">
            <v>CAMINHÃO TOCO, PESO BRUTO TOTAL 16.000 KG, CARGA ÚTIL MÁXIMA DE 10.685 KG, DISTÂNCIA ENTRE EIXOS 4,80 M, POTÊNCIA 189 CV EXCLUSIVE CARROCERIA - MANUTENÇÃO. AF_06/2014</v>
          </cell>
        </row>
        <row r="576">
          <cell r="A576" t="str">
            <v>CUSTOS HORÁRIOS DE MÁQUINAS E EQUIPAMENTOS</v>
          </cell>
          <cell r="B576" t="str">
            <v>CHOR</v>
          </cell>
          <cell r="C576" t="str">
            <v>COMPOSIÇÕES AUXILIARES</v>
          </cell>
          <cell r="D576" t="str">
            <v>0329</v>
          </cell>
          <cell r="E576">
            <v>0</v>
          </cell>
          <cell r="F576">
            <v>0</v>
          </cell>
          <cell r="G576" t="str">
            <v>5763</v>
          </cell>
          <cell r="H576" t="str">
            <v>CAMINHÃO PIPA 10.000 L TRUCADO, PESO BRUTO TOTAL 23.000 KG, CARGA ÚTIL MÁXIMA 15.935 KG, DISTÂNCIA ENTRE EIXOS 4,8 M, POTÊNCIA 230 CV, INCLUSIVE TANQUE DE AÇO PARA TRANSPORTE DE ÁGUA - MANUTENÇÃO. AF_06/2014</v>
          </cell>
        </row>
        <row r="577">
          <cell r="A577" t="str">
            <v>CUSTOS HORÁRIOS DE MÁQUINAS E EQUIPAMENTOS</v>
          </cell>
          <cell r="B577" t="str">
            <v>CHOR</v>
          </cell>
          <cell r="C577" t="str">
            <v>COMPOSIÇÕES AUXILIARES</v>
          </cell>
          <cell r="D577" t="str">
            <v>0329</v>
          </cell>
          <cell r="E577">
            <v>0</v>
          </cell>
          <cell r="F577">
            <v>0</v>
          </cell>
          <cell r="G577" t="str">
            <v>5765</v>
          </cell>
          <cell r="H577" t="str">
            <v>ESPARGIDOR DE ASFALTO PRESSURIZADO COM TANQUE DE 2500 L, REBOCÁVEL COM MOTOR A GASOLINA POTÊNCIA 3,4 HP - MANUTENÇÃO. AF_07/2014</v>
          </cell>
        </row>
        <row r="578">
          <cell r="A578" t="str">
            <v>CUSTOS HORÁRIOS DE MÁQUINAS E EQUIPAMENTOS</v>
          </cell>
          <cell r="B578" t="str">
            <v>CHOR</v>
          </cell>
          <cell r="C578" t="str">
            <v>COMPOSIÇÕES AUXILIARES</v>
          </cell>
          <cell r="D578" t="str">
            <v>0329</v>
          </cell>
          <cell r="E578">
            <v>0</v>
          </cell>
          <cell r="F578">
            <v>0</v>
          </cell>
          <cell r="G578" t="str">
            <v>5766</v>
          </cell>
          <cell r="H578" t="str">
            <v>ESPARGIDOR DE ASFALTO PRESSURIZADO COM TANQUE DE 2500 L, REBOCÁVEL COM MOTOR A GASOLINA POTÊNCIA 3,4 HP - MATERIAIS NA OPERAÇÃO. AF_07/2014</v>
          </cell>
        </row>
        <row r="579">
          <cell r="A579" t="str">
            <v>CUSTOS HORÁRIOS DE MÁQUINAS E EQUIPAMENTOS</v>
          </cell>
          <cell r="B579" t="str">
            <v>CHOR</v>
          </cell>
          <cell r="C579" t="str">
            <v>COMPOSIÇÕES AUXILIARES</v>
          </cell>
          <cell r="D579" t="str">
            <v>0329</v>
          </cell>
          <cell r="E579">
            <v>0</v>
          </cell>
          <cell r="F579">
            <v>0</v>
          </cell>
          <cell r="G579" t="str">
            <v>5779</v>
          </cell>
          <cell r="H579" t="str">
            <v>MOTONIVELADORA POTÊNCIA BÁSICA LÍQUIDA (PRIMEIRA MARCHA) 125 HP, PESO BRUTO 13032 KG, LARGURA DA LÂMINA DE 3,7 M - MANUTENÇÃO. AF_06/2014</v>
          </cell>
        </row>
        <row r="580">
          <cell r="A580" t="str">
            <v>CUSTOS HORÁRIOS DE MÁQUINAS E EQUIPAMENTOS</v>
          </cell>
          <cell r="B580" t="str">
            <v>CHOR</v>
          </cell>
          <cell r="C580" t="str">
            <v>COMPOSIÇÕES AUXILIARES</v>
          </cell>
          <cell r="D580" t="str">
            <v>0329</v>
          </cell>
          <cell r="E580">
            <v>0</v>
          </cell>
          <cell r="F580">
            <v>0</v>
          </cell>
          <cell r="G580" t="str">
            <v>5787</v>
          </cell>
          <cell r="H580" t="str">
            <v>PÁ CARREGADEIRA SOBRE RODAS, POTÊNCIA 197 HP, CAPACIDADE DA CAÇAMBA 2,5 A 3,5 M3, PESO OPERACIONAL 18338 KG - MATERIAIS NA OPERAÇÃO. AF_06/2014</v>
          </cell>
        </row>
        <row r="581">
          <cell r="A581" t="str">
            <v>CUSTOS HORÁRIOS DE MÁQUINAS E EQUIPAMENTOS</v>
          </cell>
          <cell r="B581" t="str">
            <v>CHOR</v>
          </cell>
          <cell r="C581" t="str">
            <v>COMPOSIÇÕES AUXILIARES</v>
          </cell>
          <cell r="D581" t="str">
            <v>0329</v>
          </cell>
          <cell r="E581">
            <v>0</v>
          </cell>
          <cell r="F581">
            <v>0</v>
          </cell>
          <cell r="G581" t="str">
            <v>5797</v>
          </cell>
          <cell r="H581" t="str">
            <v>COMPRESSOR DE AR REBOCÁVEL, VAZÃO 189 PCM, PRESSÃO EFETIVA DE TRABALHO 102 PSI, MOTOR DIESEL, POTÊNCIA 63 CV - MANUTENÇÃO. AF_06/2015</v>
          </cell>
        </row>
        <row r="582">
          <cell r="A582" t="str">
            <v>CUSTOS HORÁRIOS DE MÁQUINAS E EQUIPAMENTOS</v>
          </cell>
          <cell r="B582" t="str">
            <v>CHOR</v>
          </cell>
          <cell r="C582" t="str">
            <v>COMPOSIÇÕES AUXILIARES</v>
          </cell>
          <cell r="D582" t="str">
            <v>0329</v>
          </cell>
          <cell r="E582">
            <v>0</v>
          </cell>
          <cell r="F582">
            <v>0</v>
          </cell>
          <cell r="G582" t="str">
            <v>5800</v>
          </cell>
          <cell r="H582" t="str">
            <v>BOMBA SUBMERSÍVEL ELÉTRICA TRIFÁSICA, POTÊNCIA 2,96 HP, Ø ROTOR 144 MM SEMI-ABERTO, BOCAL DE SAÍDA Ø 2, HM/Q = 2 MCA / 38,8 M3/H A 28 MCA / 5 M3/H - MANUTENÇÃO. AF_06/2014</v>
          </cell>
        </row>
        <row r="583">
          <cell r="A583" t="str">
            <v>CUSTOS HORÁRIOS DE MÁQUINAS E EQUIPAMENTOS</v>
          </cell>
          <cell r="B583" t="str">
            <v>CHOR</v>
          </cell>
          <cell r="C583" t="str">
            <v>COMPOSIÇÕES AUXILIARES</v>
          </cell>
          <cell r="D583" t="str">
            <v>0329</v>
          </cell>
          <cell r="E583">
            <v>0</v>
          </cell>
          <cell r="F583">
            <v>0</v>
          </cell>
          <cell r="G583" t="str">
            <v>7032</v>
          </cell>
          <cell r="H583" t="str">
            <v>TANQUE DE ASFALTO ESTACIONÁRIO COM SERPENTINA, CAPACIDADE 30.000 L - DEPRECIAÇÃO. AF_06/2014</v>
          </cell>
        </row>
        <row r="584">
          <cell r="A584" t="str">
            <v>CUSTOS HORÁRIOS DE MÁQUINAS E EQUIPAMENTOS</v>
          </cell>
          <cell r="B584" t="str">
            <v>CHOR</v>
          </cell>
          <cell r="C584" t="str">
            <v>COMPOSIÇÕES AUXILIARES</v>
          </cell>
          <cell r="D584" t="str">
            <v>0329</v>
          </cell>
          <cell r="E584">
            <v>0</v>
          </cell>
          <cell r="F584">
            <v>0</v>
          </cell>
          <cell r="G584" t="str">
            <v>7033</v>
          </cell>
          <cell r="H584" t="str">
            <v>TANQUE DE ASFALTO ESTACIONÁRIO COM SERPENTINA, CAPACIDADE 30.000 L - JUROS. AF_06/2014</v>
          </cell>
        </row>
        <row r="585">
          <cell r="A585" t="str">
            <v>CUSTOS HORÁRIOS DE MÁQUINAS E EQUIPAMENTOS</v>
          </cell>
          <cell r="B585" t="str">
            <v>CHOR</v>
          </cell>
          <cell r="C585" t="str">
            <v>COMPOSIÇÕES AUXILIARES</v>
          </cell>
          <cell r="D585" t="str">
            <v>0329</v>
          </cell>
          <cell r="E585">
            <v>0</v>
          </cell>
          <cell r="F585">
            <v>0</v>
          </cell>
          <cell r="G585" t="str">
            <v>7034</v>
          </cell>
          <cell r="H585" t="str">
            <v>TANQUE DE ASFALTO ESTACIONÁRIO COM SERPENTINA, CAPACIDADE 30.000 L - MANUTENÇÃO. AF_06/2014</v>
          </cell>
        </row>
        <row r="586">
          <cell r="A586" t="str">
            <v>CUSTOS HORÁRIOS DE MÁQUINAS E EQUIPAMENTOS</v>
          </cell>
          <cell r="B586" t="str">
            <v>CHOR</v>
          </cell>
          <cell r="C586" t="str">
            <v>COMPOSIÇÕES AUXILIARES</v>
          </cell>
          <cell r="D586" t="str">
            <v>0329</v>
          </cell>
          <cell r="E586">
            <v>0</v>
          </cell>
          <cell r="F586">
            <v>0</v>
          </cell>
          <cell r="G586" t="str">
            <v>7035</v>
          </cell>
          <cell r="H586" t="str">
            <v>TANQUE DE ASFALTO ESTACIONÁRIO COM SERPENTINA, CAPACIDADE 30.000 L - MATERIAIS NA OPERAÇÃO. AF_06/2014</v>
          </cell>
        </row>
        <row r="587">
          <cell r="A587" t="str">
            <v>CUSTOS HORÁRIOS DE MÁQUINAS E EQUIPAMENTOS</v>
          </cell>
          <cell r="B587" t="str">
            <v>CHOR</v>
          </cell>
          <cell r="C587" t="str">
            <v>COMPOSIÇÕES AUXILIARES</v>
          </cell>
          <cell r="D587" t="str">
            <v>0329</v>
          </cell>
          <cell r="E587">
            <v>0</v>
          </cell>
          <cell r="F587">
            <v>0</v>
          </cell>
          <cell r="G587" t="str">
            <v>7038</v>
          </cell>
          <cell r="H587" t="str">
            <v>ROLO COMPACTADOR DE PNEUS ESTÁTICO, PRESSÃO VARIÁVEL, POTÊNCIA 111 HP, PESO SEM/COM LASTRO 9,5 / 26 T, LARGURA DE TRABALHO 1,90 M - DEPRECIAÇÃO. AF_07/2014</v>
          </cell>
        </row>
        <row r="588">
          <cell r="A588" t="str">
            <v>CUSTOS HORÁRIOS DE MÁQUINAS E EQUIPAMENTOS</v>
          </cell>
          <cell r="B588" t="str">
            <v>CHOR</v>
          </cell>
          <cell r="C588" t="str">
            <v>COMPOSIÇÕES AUXILIARES</v>
          </cell>
          <cell r="D588" t="str">
            <v>0329</v>
          </cell>
          <cell r="E588">
            <v>0</v>
          </cell>
          <cell r="F588">
            <v>0</v>
          </cell>
          <cell r="G588" t="str">
            <v>7039</v>
          </cell>
          <cell r="H588" t="str">
            <v>ROLO COMPACTADOR DE PNEUS ESTÁTICO, PRESSÃO VARIÁVEL, POTÊNCIA 111 HP, PESO SEM/COM LASTRO 9,5 / 26 T, LARGURA DE TRABALHO 1,90 M - JUROS. AF_07/2014</v>
          </cell>
        </row>
        <row r="589">
          <cell r="A589" t="str">
            <v>CUSTOS HORÁRIOS DE MÁQUINAS E EQUIPAMENTOS</v>
          </cell>
          <cell r="B589" t="str">
            <v>CHOR</v>
          </cell>
          <cell r="C589" t="str">
            <v>COMPOSIÇÕES AUXILIARES</v>
          </cell>
          <cell r="D589" t="str">
            <v>0329</v>
          </cell>
          <cell r="E589">
            <v>0</v>
          </cell>
          <cell r="F589">
            <v>0</v>
          </cell>
          <cell r="G589" t="str">
            <v>7040</v>
          </cell>
          <cell r="H589" t="str">
            <v>ROLO COMPACTADOR DE PNEUS ESTÁTICO, PRESSÃO VARIÁVEL, POTÊNCIA 111 HP, PESO SEM/COM LASTRO 9,5 / 26 T, LARGURA DE TRABALHO 1,90 M - MANUTENÇÃO. AF_07/2014</v>
          </cell>
        </row>
        <row r="590">
          <cell r="A590" t="str">
            <v>CUSTOS HORÁRIOS DE MÁQUINAS E EQUIPAMENTOS</v>
          </cell>
          <cell r="B590" t="str">
            <v>CHOR</v>
          </cell>
          <cell r="C590" t="str">
            <v>COMPOSIÇÕES AUXILIARES</v>
          </cell>
          <cell r="D590" t="str">
            <v>0329</v>
          </cell>
          <cell r="E590">
            <v>0</v>
          </cell>
          <cell r="F590">
            <v>0</v>
          </cell>
          <cell r="G590" t="str">
            <v>7044</v>
          </cell>
          <cell r="H590" t="str">
            <v>MOTOBOMBA TRASH (PARA ÁGUA SUJA) AUTO ESCORVANTE, MOTOR GASOLINA DE 6,41 HP, DIÂMETROS DE SUCÇÃO X RECALQUE: 3" X 3", HM/Q = 10 MCA / 60 M3/H A 23 MCA / 0 M3/H - DEPRECIAÇÃO. AF_10/2014</v>
          </cell>
        </row>
        <row r="591">
          <cell r="A591" t="str">
            <v>CUSTOS HORÁRIOS DE MÁQUINAS E EQUIPAMENTOS</v>
          </cell>
          <cell r="B591" t="str">
            <v>CHOR</v>
          </cell>
          <cell r="C591" t="str">
            <v>COMPOSIÇÕES AUXILIARES</v>
          </cell>
          <cell r="D591" t="str">
            <v>0329</v>
          </cell>
          <cell r="E591">
            <v>0</v>
          </cell>
          <cell r="F591">
            <v>0</v>
          </cell>
          <cell r="G591" t="str">
            <v>7045</v>
          </cell>
          <cell r="H591" t="str">
            <v>MOTOBOMBA TRASH (PARA ÁGUA SUJA) AUTO ESCORVANTE, MOTOR GASOLINA DE 6,41 HP, DIÂMETROS DE SUCÇÃO X RECALQUE: 3" X 3", HM/Q = 10 MCA / 60 M3/H A 23 MCA / 0 M3/H - JUROS. AF_10/2014</v>
          </cell>
        </row>
        <row r="592">
          <cell r="A592" t="str">
            <v>CUSTOS HORÁRIOS DE MÁQUINAS E EQUIPAMENTOS</v>
          </cell>
          <cell r="B592" t="str">
            <v>CHOR</v>
          </cell>
          <cell r="C592" t="str">
            <v>COMPOSIÇÕES AUXILIARES</v>
          </cell>
          <cell r="D592" t="str">
            <v>0329</v>
          </cell>
          <cell r="E592">
            <v>0</v>
          </cell>
          <cell r="F592">
            <v>0</v>
          </cell>
          <cell r="G592" t="str">
            <v>7046</v>
          </cell>
          <cell r="H592" t="str">
            <v>MOTOBOMBA TRASH (PARA ÁGUA SUJA) AUTO ESCORVANTE, MOTOR GASOLINA DE 6,41 HP, DIÂMETROS DE SUCÇÃO X RECALQUE: 3" X 3", HM/Q = 10 MCA / 60 M3/H A 23 MCA / 0 M3/H - MANUTENÇÃO. AF_10/2014</v>
          </cell>
        </row>
        <row r="593">
          <cell r="A593" t="str">
            <v>CUSTOS HORÁRIOS DE MÁQUINAS E EQUIPAMENTOS</v>
          </cell>
          <cell r="B593" t="str">
            <v>CHOR</v>
          </cell>
          <cell r="C593" t="str">
            <v>COMPOSIÇÕES AUXILIARES</v>
          </cell>
          <cell r="D593" t="str">
            <v>0329</v>
          </cell>
          <cell r="E593">
            <v>0</v>
          </cell>
          <cell r="F593">
            <v>0</v>
          </cell>
          <cell r="G593" t="str">
            <v>7047</v>
          </cell>
          <cell r="H593" t="str">
            <v>MOTOBOMBA TRASH (PARA ÁGUA SUJA) AUTO ESCORVANTE, MOTOR GASOLINA DE 6,41 HP, DIÂMETROS DE SUCÇÃO X RECALQUE: 3" X 3", HM/Q = 10 MCA / 60 M3/H A 23 MCA / 0 M3/H - MATERIAIS NA OPERAÇÃO. AF_10/2014</v>
          </cell>
        </row>
        <row r="594">
          <cell r="A594" t="str">
            <v>CUSTOS HORÁRIOS DE MÁQUINAS E EQUIPAMENTOS</v>
          </cell>
          <cell r="B594" t="str">
            <v>CHOR</v>
          </cell>
          <cell r="C594" t="str">
            <v>COMPOSIÇÕES AUXILIARES</v>
          </cell>
          <cell r="D594" t="str">
            <v>0329</v>
          </cell>
          <cell r="E594">
            <v>0</v>
          </cell>
          <cell r="F594">
            <v>0</v>
          </cell>
          <cell r="G594" t="str">
            <v>7051</v>
          </cell>
          <cell r="H594" t="str">
            <v>ROLO COMPACTADOR PE DE CARNEIRO VIBRATORIO, POTENCIA 125 HP, PESO OPERACIONAL SEM/COM LASTRO 11,95 / 13,30 T, IMPACTO DINAMICO 38,5 / 22,5 T, LARGURA DE TRABALHO 2,15 M - DEPRECIAÇÃO. AF_06/2014</v>
          </cell>
        </row>
        <row r="595">
          <cell r="A595" t="str">
            <v>CUSTOS HORÁRIOS DE MÁQUINAS E EQUIPAMENTOS</v>
          </cell>
          <cell r="B595" t="str">
            <v>CHOR</v>
          </cell>
          <cell r="C595" t="str">
            <v>COMPOSIÇÕES AUXILIARES</v>
          </cell>
          <cell r="D595" t="str">
            <v>0329</v>
          </cell>
          <cell r="E595">
            <v>0</v>
          </cell>
          <cell r="F595">
            <v>0</v>
          </cell>
          <cell r="G595" t="str">
            <v>7052</v>
          </cell>
          <cell r="H595" t="str">
            <v>ROLO COMPACTADOR PE DE CARNEIRO VIBRATORIO, POTENCIA 125 HP, PESO OPERACIONAL SEM/COM LASTRO 11,95 / 13,30 T, IMPACTO DINAMICO 38,5 / 22,5 T, LARGURA DE TRABALHO 2,15 M - JUROS. AF_06/2014</v>
          </cell>
        </row>
        <row r="596">
          <cell r="A596" t="str">
            <v>CUSTOS HORÁRIOS DE MÁQUINAS E EQUIPAMENTOS</v>
          </cell>
          <cell r="B596" t="str">
            <v>CHOR</v>
          </cell>
          <cell r="C596" t="str">
            <v>COMPOSIÇÕES AUXILIARES</v>
          </cell>
          <cell r="D596" t="str">
            <v>0329</v>
          </cell>
          <cell r="E596">
            <v>0</v>
          </cell>
          <cell r="F596">
            <v>0</v>
          </cell>
          <cell r="G596" t="str">
            <v>7053</v>
          </cell>
          <cell r="H596" t="str">
            <v>ROLO COMPACTADOR PE DE CARNEIRO VIBRATORIO, POTENCIA 125 HP, PESO OPERACIONAL SEM/COM LASTRO 11,95 / 13,30 T, IMPACTO DINAMICO 38,5 / 22,5 T, LARGURA DE TRABALHO 2,15 M - MANUTENÇÃO. AF_06/2014</v>
          </cell>
        </row>
        <row r="597">
          <cell r="A597" t="str">
            <v>CUSTOS HORÁRIOS DE MÁQUINAS E EQUIPAMENTOS</v>
          </cell>
          <cell r="B597" t="str">
            <v>CHOR</v>
          </cell>
          <cell r="C597" t="str">
            <v>COMPOSIÇÕES AUXILIARES</v>
          </cell>
          <cell r="D597" t="str">
            <v>0329</v>
          </cell>
          <cell r="E597">
            <v>0</v>
          </cell>
          <cell r="F597">
            <v>0</v>
          </cell>
          <cell r="G597" t="str">
            <v>7054</v>
          </cell>
          <cell r="H597" t="str">
            <v>ROLO COMPACTADOR PE DE CARNEIRO VIBRATORIO, POTENCIA 125 HP, PESO OPERACIONAL SEM/COM LASTRO 11,95 / 13,30 T, IMPACTO DINAMICO 38,5 / 22,5 T, LARGURA DE TRABALHO 2,15 M - MATERIAIS NA OPERAÇÃO. AF_06/2014</v>
          </cell>
        </row>
        <row r="598">
          <cell r="A598" t="str">
            <v>CUSTOS HORÁRIOS DE MÁQUINAS E EQUIPAMENTOS</v>
          </cell>
          <cell r="B598" t="str">
            <v>CHOR</v>
          </cell>
          <cell r="C598" t="str">
            <v>COMPOSIÇÕES AUXILIARES</v>
          </cell>
          <cell r="D598" t="str">
            <v>0329</v>
          </cell>
          <cell r="E598">
            <v>0</v>
          </cell>
          <cell r="F598">
            <v>0</v>
          </cell>
          <cell r="G598" t="str">
            <v>7058</v>
          </cell>
          <cell r="H598" t="str">
            <v>CAMINHÃO BASCULANTE 6 M3 TOCO, PESO BRUTO TOTAL 16.000 KG, CARGA ÚTIL MÁXIMA 11.130 KG, DISTÂNCIA ENTRE EIXOS 5,36 M, POTÊNCIA 185 CV, INCLUSIVE CAÇAMBA METÁLICA - DEPRECIAÇÃO. AF_06/2014</v>
          </cell>
        </row>
        <row r="599">
          <cell r="A599" t="str">
            <v>CUSTOS HORÁRIOS DE MÁQUINAS E EQUIPAMENTOS</v>
          </cell>
          <cell r="B599" t="str">
            <v>CHOR</v>
          </cell>
          <cell r="C599" t="str">
            <v>COMPOSIÇÕES AUXILIARES</v>
          </cell>
          <cell r="D599" t="str">
            <v>0329</v>
          </cell>
          <cell r="E599">
            <v>0</v>
          </cell>
          <cell r="F599">
            <v>0</v>
          </cell>
          <cell r="G599" t="str">
            <v>7059</v>
          </cell>
          <cell r="H599" t="str">
            <v>CAMINHÃO BASCULANTE 6 M3 TOCO, PESO BRUTO TOTAL 16.000 KG, CARGA ÚTIL MÁXIMA 11.130 KG, DISTÂNCIA ENTRE EIXOS 5,36 M, POTÊNCIA 185 CV, INCLUSIVE CAÇAMBA METÁLICA - JUROS. AF_06/2014</v>
          </cell>
        </row>
        <row r="600">
          <cell r="A600" t="str">
            <v>CUSTOS HORÁRIOS DE MÁQUINAS E EQUIPAMENTOS</v>
          </cell>
          <cell r="B600" t="str">
            <v>CHOR</v>
          </cell>
          <cell r="C600" t="str">
            <v>COMPOSIÇÕES AUXILIARES</v>
          </cell>
          <cell r="D600" t="str">
            <v>0329</v>
          </cell>
          <cell r="E600">
            <v>0</v>
          </cell>
          <cell r="F600">
            <v>0</v>
          </cell>
          <cell r="G600" t="str">
            <v>7060</v>
          </cell>
          <cell r="H600" t="str">
            <v>CAMINHÃO BASCULANTE 6 M3 TOCO, PESO BRUTO TOTAL 16.000 KG, CARGA ÚTIL MÁXIMA 11.130 KG, DISTÂNCIA ENTRE EIXOS 5,36 M, POTÊNCIA 185 CV, INCLUSIVE CAÇAMBA METÁLICA - MANUTENÇÃO. AF_06/2014</v>
          </cell>
        </row>
        <row r="601">
          <cell r="A601" t="str">
            <v>CUSTOS HORÁRIOS DE MÁQUINAS E EQUIPAMENTOS</v>
          </cell>
          <cell r="B601" t="str">
            <v>CHOR</v>
          </cell>
          <cell r="C601" t="str">
            <v>COMPOSIÇÕES AUXILIARES</v>
          </cell>
          <cell r="D601" t="str">
            <v>0329</v>
          </cell>
          <cell r="E601">
            <v>0</v>
          </cell>
          <cell r="F601">
            <v>0</v>
          </cell>
          <cell r="G601" t="str">
            <v>7061</v>
          </cell>
          <cell r="H601" t="str">
            <v>CAMINHÃO BASCULANTE 6 M3 TOCO, PESO BRUTO TOTAL 16.000 KG, CARGA ÚTIL MÁXIMA 11.130 KG, DISTÂNCIA ENTRE EIXOS 5,36 M, POTÊNCIA 185 CV, INCLUSIVE CAÇAMBA METÁLICA - MATERIAIS NA OPERAÇÃO. AF_06/2014</v>
          </cell>
        </row>
        <row r="602">
          <cell r="A602" t="str">
            <v>CUSTOS HORÁRIOS DE MÁQUINAS E EQUIPAMENTOS</v>
          </cell>
          <cell r="B602" t="str">
            <v>CHOR</v>
          </cell>
          <cell r="C602" t="str">
            <v>COMPOSIÇÕES AUXILIARES</v>
          </cell>
          <cell r="D602" t="str">
            <v>0329</v>
          </cell>
          <cell r="E602">
            <v>0</v>
          </cell>
          <cell r="F602">
            <v>0</v>
          </cell>
          <cell r="G602" t="str">
            <v>7063</v>
          </cell>
          <cell r="H602" t="str">
            <v>TRATOR DE PNEUS, POTÊNCIA 122 CV, TRAÇÃO 4X4, PESO COM LASTRO DE 4.510 KG - DEPRECIAÇÃO. AF_06/2014</v>
          </cell>
        </row>
        <row r="603">
          <cell r="A603" t="str">
            <v>CUSTOS HORÁRIOS DE MÁQUINAS E EQUIPAMENTOS</v>
          </cell>
          <cell r="B603" t="str">
            <v>CHOR</v>
          </cell>
          <cell r="C603" t="str">
            <v>COMPOSIÇÕES AUXILIARES</v>
          </cell>
          <cell r="D603" t="str">
            <v>0329</v>
          </cell>
          <cell r="E603">
            <v>0</v>
          </cell>
          <cell r="F603">
            <v>0</v>
          </cell>
          <cell r="G603" t="str">
            <v>7064</v>
          </cell>
          <cell r="H603" t="str">
            <v>TRATOR DE PNEUS, POTÊNCIA 122 CV, TRAÇÃO 4X4, PESO COM LASTRO DE 4.510 KG - JUROS. AF_06/2014</v>
          </cell>
        </row>
        <row r="604">
          <cell r="A604" t="str">
            <v>CUSTOS HORÁRIOS DE MÁQUINAS E EQUIPAMENTOS</v>
          </cell>
          <cell r="B604" t="str">
            <v>CHOR</v>
          </cell>
          <cell r="C604" t="str">
            <v>COMPOSIÇÕES AUXILIARES</v>
          </cell>
          <cell r="D604" t="str">
            <v>0329</v>
          </cell>
          <cell r="E604">
            <v>0</v>
          </cell>
          <cell r="F604">
            <v>0</v>
          </cell>
          <cell r="G604" t="str">
            <v>7065</v>
          </cell>
          <cell r="H604" t="str">
            <v>TRATOR DE PNEUS, POTÊNCIA 122 CV, TRAÇÃO 4X4, PESO COM LASTRO DE 4.510 KG - MANUTENÇÃO. AF_06/2014</v>
          </cell>
        </row>
        <row r="605">
          <cell r="A605" t="str">
            <v>CUSTOS HORÁRIOS DE MÁQUINAS E EQUIPAMENTOS</v>
          </cell>
          <cell r="B605" t="str">
            <v>CHOR</v>
          </cell>
          <cell r="C605" t="str">
            <v>COMPOSIÇÕES AUXILIARES</v>
          </cell>
          <cell r="D605" t="str">
            <v>0329</v>
          </cell>
          <cell r="E605">
            <v>0</v>
          </cell>
          <cell r="F605">
            <v>0</v>
          </cell>
          <cell r="G605" t="str">
            <v>7066</v>
          </cell>
          <cell r="H605" t="str">
            <v>TRATOR DE PNEUS, POTÊNCIA 122 CV, TRAÇÃO 4X4, PESO COM LASTRO DE 4.510 KG - MATERIAIS NA OPERAÇÃO. AF_06/2014</v>
          </cell>
        </row>
        <row r="606">
          <cell r="A606" t="str">
            <v>CUSTOS HORÁRIOS DE MÁQUINAS E EQUIPAMENTOS</v>
          </cell>
          <cell r="B606" t="str">
            <v>CHOR</v>
          </cell>
          <cell r="C606" t="str">
            <v>COMPOSIÇÕES AUXILIARES</v>
          </cell>
          <cell r="D606" t="str">
            <v>0329</v>
          </cell>
          <cell r="E606">
            <v>0</v>
          </cell>
          <cell r="F606">
            <v>0</v>
          </cell>
          <cell r="G606" t="str">
            <v>53786</v>
          </cell>
          <cell r="H606" t="str">
            <v>RETROESCAVADEIRA SOBRE RODAS COM CARREGADEIRA, TRAÇÃO 4X4, POTÊNCIA LÍQ. 88 HP, CAÇAMBA CARREG. CAP. MÍN. 1 M3, CAÇAMBA RETRO CAP. 0,26 M3, PESO OPERACIONAL MÍN. 6.674 KG, PROFUNDIDADE ESCAVAÇÃO MÁX. 4,37 M - MATERIAIS NA OPERAÇÃO. AF_06/2014</v>
          </cell>
        </row>
        <row r="607">
          <cell r="A607" t="str">
            <v>CUSTOS HORÁRIOS DE MÁQUINAS E EQUIPAMENTOS</v>
          </cell>
          <cell r="B607" t="str">
            <v>CHOR</v>
          </cell>
          <cell r="C607" t="str">
            <v>COMPOSIÇÕES AUXILIARES</v>
          </cell>
          <cell r="D607" t="str">
            <v>0329</v>
          </cell>
          <cell r="E607">
            <v>0</v>
          </cell>
          <cell r="F607">
            <v>0</v>
          </cell>
          <cell r="G607" t="str">
            <v>53788</v>
          </cell>
          <cell r="H607" t="str">
            <v>ROLO COMPACTADOR VIBRATÓRIO DE UM CILINDRO AÇO LISO, POTÊNCIA 80 HP, PESO OPERACIONAL MÁXIMO 8,1 T, IMPACTO DINÂMICO 16,15 / 9,5 T, LARGURA DE TRABALHO 1,68 M - MATERIAIS NA OPERAÇÃO. AF_06/2014</v>
          </cell>
        </row>
        <row r="608">
          <cell r="A608" t="str">
            <v>CUSTOS HORÁRIOS DE MÁQUINAS E EQUIPAMENTOS</v>
          </cell>
          <cell r="B608" t="str">
            <v>CHOR</v>
          </cell>
          <cell r="C608" t="str">
            <v>COMPOSIÇÕES AUXILIARES</v>
          </cell>
          <cell r="D608" t="str">
            <v>0329</v>
          </cell>
          <cell r="E608">
            <v>0</v>
          </cell>
          <cell r="F608">
            <v>0</v>
          </cell>
          <cell r="G608" t="str">
            <v>53792</v>
          </cell>
          <cell r="H608" t="str">
            <v>CAMINHÃO BASCULANTE 6 M3, PESO BRUTO TOTAL 16.000 KG, CARGA ÚTIL MÁXIMA 13.071 KG, DISTÂNCIA ENTRE EIXOS 4,80 M, POTÊNCIA 230 CV INCLUSIVE CAÇAMBA METÁLICA - MATERIAIS NA OPERAÇÃO. AF_06/2014</v>
          </cell>
        </row>
        <row r="609">
          <cell r="A609" t="str">
            <v>CUSTOS HORÁRIOS DE MÁQUINAS E EQUIPAMENTOS</v>
          </cell>
          <cell r="B609" t="str">
            <v>CHOR</v>
          </cell>
          <cell r="C609" t="str">
            <v>COMPOSIÇÕES AUXILIARES</v>
          </cell>
          <cell r="D609" t="str">
            <v>0329</v>
          </cell>
          <cell r="E609">
            <v>0</v>
          </cell>
          <cell r="F609">
            <v>0</v>
          </cell>
          <cell r="G609" t="str">
            <v>53794</v>
          </cell>
          <cell r="H609" t="str">
            <v>USINA DE CONCRETO FIXA, CAPACIDADE NOMINAL DE 90 A 120 M3/H, SEM SILO - MANUTENÇÃO. AF_07/2016</v>
          </cell>
        </row>
        <row r="610">
          <cell r="A610" t="str">
            <v>CUSTOS HORÁRIOS DE MÁQUINAS E EQUIPAMENTOS</v>
          </cell>
          <cell r="B610" t="str">
            <v>CHOR</v>
          </cell>
          <cell r="C610" t="str">
            <v>COMPOSIÇÕES AUXILIARES</v>
          </cell>
          <cell r="D610" t="str">
            <v>0329</v>
          </cell>
          <cell r="E610">
            <v>0</v>
          </cell>
          <cell r="F610">
            <v>0</v>
          </cell>
          <cell r="G610" t="str">
            <v>53797</v>
          </cell>
          <cell r="H610" t="str">
            <v>CAMINHÃO TOCO, PBT 16.000 KG, CARGA ÚTIL MÁX. 10.685 KG, DIST. ENTRE EIXOS 4,8 M, POTÊNCIA 189 CV, INCLUSIVE CARROCERIA FIXA ABERTA DE MADEIRA P/ TRANSPORTE GERAL DE CARGA SECA, DIMEN. APROX. 2,5 X 7,00 X 0,50 M - MATERIAIS NA OPERAÇÃO. AF_06/2014</v>
          </cell>
        </row>
        <row r="611">
          <cell r="A611" t="str">
            <v>CUSTOS HORÁRIOS DE MÁQUINAS E EQUIPAMENTOS</v>
          </cell>
          <cell r="B611" t="str">
            <v>CHOR</v>
          </cell>
          <cell r="C611" t="str">
            <v>COMPOSIÇÕES AUXILIARES</v>
          </cell>
          <cell r="D611" t="str">
            <v>0329</v>
          </cell>
          <cell r="E611">
            <v>0</v>
          </cell>
          <cell r="F611">
            <v>0</v>
          </cell>
          <cell r="G611" t="str">
            <v>53804</v>
          </cell>
          <cell r="H611" t="str">
            <v>VASSOURA MECÂNICA REBOCÁVEL COM ESCOVA CILÍNDRICA, LARGURA ÚTIL DE VARRIMENTO DE 2,44 M - MANUTENÇÃO. AF_06/2014</v>
          </cell>
        </row>
        <row r="612">
          <cell r="A612" t="str">
            <v>CUSTOS HORÁRIOS DE MÁQUINAS E EQUIPAMENTOS</v>
          </cell>
          <cell r="B612" t="str">
            <v>CHOR</v>
          </cell>
          <cell r="C612" t="str">
            <v>COMPOSIÇÕES AUXILIARES</v>
          </cell>
          <cell r="D612" t="str">
            <v>0329</v>
          </cell>
          <cell r="E612">
            <v>0</v>
          </cell>
          <cell r="F612">
            <v>0</v>
          </cell>
          <cell r="G612" t="str">
            <v>53806</v>
          </cell>
          <cell r="H612" t="str">
            <v>TRATOR DE ESTEIRAS, POTÊNCIA 170 HP, PESO OPERACIONAL 19 T, CAÇAMBA 5,2 M3 - MANUTENÇÃO. AF_06/2014</v>
          </cell>
        </row>
        <row r="613">
          <cell r="A613" t="str">
            <v>CUSTOS HORÁRIOS DE MÁQUINAS E EQUIPAMENTOS</v>
          </cell>
          <cell r="B613" t="str">
            <v>CHOR</v>
          </cell>
          <cell r="C613" t="str">
            <v>COMPOSIÇÕES AUXILIARES</v>
          </cell>
          <cell r="D613" t="str">
            <v>0329</v>
          </cell>
          <cell r="E613">
            <v>0</v>
          </cell>
          <cell r="F613">
            <v>0</v>
          </cell>
          <cell r="G613" t="str">
            <v>53810</v>
          </cell>
          <cell r="H613" t="str">
            <v>TRATOR DE ESTEIRAS, POTÊNCIA 150 HP, PESO OPERACIONAL 16,7 T, COM RODA MOTRIZ ELEVADA E LÂMINA 3,18 M3 - MANUTENÇÃO. AF_06/2014</v>
          </cell>
        </row>
        <row r="614">
          <cell r="A614" t="str">
            <v>CUSTOS HORÁRIOS DE MÁQUINAS E EQUIPAMENTOS</v>
          </cell>
          <cell r="B614" t="str">
            <v>CHOR</v>
          </cell>
          <cell r="C614" t="str">
            <v>COMPOSIÇÕES AUXILIARES</v>
          </cell>
          <cell r="D614" t="str">
            <v>0329</v>
          </cell>
          <cell r="E614">
            <v>0</v>
          </cell>
          <cell r="F614">
            <v>0</v>
          </cell>
          <cell r="G614" t="str">
            <v>53814</v>
          </cell>
          <cell r="H614" t="str">
            <v>TRATOR DE ESTEIRAS, POTÊNCIA 347 HP, PESO OPERACIONAL 38,5 T, COM LÂMINA 8,70 M3 - MANUTENÇÃO. AF_06/2014</v>
          </cell>
        </row>
        <row r="615">
          <cell r="A615" t="str">
            <v>CUSTOS HORÁRIOS DE MÁQUINAS E EQUIPAMENTOS</v>
          </cell>
          <cell r="B615" t="str">
            <v>CHOR</v>
          </cell>
          <cell r="C615" t="str">
            <v>COMPOSIÇÕES AUXILIARES</v>
          </cell>
          <cell r="D615" t="str">
            <v>0329</v>
          </cell>
          <cell r="E615">
            <v>0</v>
          </cell>
          <cell r="F615">
            <v>0</v>
          </cell>
          <cell r="G615" t="str">
            <v>53817</v>
          </cell>
          <cell r="H615" t="str">
            <v>TRATOR DE ESTEIRAS, POTÊNCIA 100 HP, PESO OPERACIONAL 9,4 T, COM LÂMINA 2,19 M3 - MATERIAIS NA OPERAÇÃO. AF_06/2014</v>
          </cell>
        </row>
        <row r="616">
          <cell r="A616" t="str">
            <v>CUSTOS HORÁRIOS DE MÁQUINAS E EQUIPAMENTOS</v>
          </cell>
          <cell r="B616" t="str">
            <v>CHOR</v>
          </cell>
          <cell r="C616" t="str">
            <v>COMPOSIÇÕES AUXILIARES</v>
          </cell>
          <cell r="D616" t="str">
            <v>0329</v>
          </cell>
          <cell r="E616">
            <v>0</v>
          </cell>
          <cell r="F616">
            <v>0</v>
          </cell>
          <cell r="G616" t="str">
            <v>53818</v>
          </cell>
          <cell r="H616" t="str">
            <v>ROLO COMPACTADOR VIBRATÓRIO REBOCÁVEL, CILINDRO DE AÇO LISO, POTÊNCIA DE TRAÇÃO DE 65 CV, PESO 4,7 T, IMPACTO DINÂMICO 18,3 T, LARGURA DE TRABALHO 1,67 M - DEPRECIAÇÃO. AF_02/2016</v>
          </cell>
        </row>
        <row r="617">
          <cell r="A617" t="str">
            <v>CUSTOS HORÁRIOS DE MÁQUINAS E EQUIPAMENTOS</v>
          </cell>
          <cell r="B617" t="str">
            <v>CHOR</v>
          </cell>
          <cell r="C617" t="str">
            <v>COMPOSIÇÕES AUXILIARES</v>
          </cell>
          <cell r="D617" t="str">
            <v>0329</v>
          </cell>
          <cell r="E617">
            <v>0</v>
          </cell>
          <cell r="F617">
            <v>0</v>
          </cell>
          <cell r="G617" t="str">
            <v>53827</v>
          </cell>
          <cell r="H617" t="str">
            <v>CAMINHÃO TOCO, PESO BRUTO TOTAL 14.300 KG, CARGA ÚTIL MÁXIMA 9590 KG, DISTÂNCIA ENTRE EIXOS 4,76 M, POTÊNCIA 185 CV (NÃO INCLUI CARROCERIA) - MATERIAIS NA OPERAÇÃO. AF_06/2014</v>
          </cell>
        </row>
        <row r="618">
          <cell r="A618" t="str">
            <v>CUSTOS HORÁRIOS DE MÁQUINAS E EQUIPAMENTOS</v>
          </cell>
          <cell r="B618" t="str">
            <v>CHOR</v>
          </cell>
          <cell r="C618" t="str">
            <v>COMPOSIÇÕES AUXILIARES</v>
          </cell>
          <cell r="D618" t="str">
            <v>0329</v>
          </cell>
          <cell r="E618">
            <v>0</v>
          </cell>
          <cell r="F618">
            <v>0</v>
          </cell>
          <cell r="G618" t="str">
            <v>53829</v>
          </cell>
          <cell r="H618" t="str">
            <v>CAMINHÃO TOCO, PESO BRUTO TOTAL 16.000 KG, CARGA ÚTIL MÁXIMA DE 10.685 KG, DISTÂNCIA ENTRE EIXOS 4,80 M, POTÊNCIA 189 CV EXCLUSIVE CARROCERIA - MATERIAIS NA OPERAÇÃO. AF_06/2014</v>
          </cell>
        </row>
        <row r="619">
          <cell r="A619" t="str">
            <v>CUSTOS HORÁRIOS DE MÁQUINAS E EQUIPAMENTOS</v>
          </cell>
          <cell r="B619" t="str">
            <v>CHOR</v>
          </cell>
          <cell r="C619" t="str">
            <v>COMPOSIÇÕES AUXILIARES</v>
          </cell>
          <cell r="D619" t="str">
            <v>0329</v>
          </cell>
          <cell r="E619">
            <v>0</v>
          </cell>
          <cell r="F619">
            <v>0</v>
          </cell>
          <cell r="G619" t="str">
            <v>53831</v>
          </cell>
          <cell r="H619" t="str">
            <v>CAMINHÃO PIPA 10.000 L TRUCADO, PESO BRUTO TOTAL 23.000 KG, CARGA ÚTIL MÁXIMA 15.935 KG, DISTÂNCIA ENTRE EIXOS 4,8 M, POTÊNCIA 230 CV, INCLUSIVE TANQUE DE AÇO PARA TRANSPORTE DE ÁGUA - MATERIAIS NA OPERAÇÃO. AF_06/2014</v>
          </cell>
        </row>
        <row r="620">
          <cell r="A620" t="str">
            <v>CUSTOS HORÁRIOS DE MÁQUINAS E EQUIPAMENTOS</v>
          </cell>
          <cell r="B620" t="str">
            <v>CHOR</v>
          </cell>
          <cell r="C620" t="str">
            <v>COMPOSIÇÕES AUXILIARES</v>
          </cell>
          <cell r="D620" t="str">
            <v>0329</v>
          </cell>
          <cell r="E620">
            <v>0</v>
          </cell>
          <cell r="F620">
            <v>0</v>
          </cell>
          <cell r="G620" t="str">
            <v>53840</v>
          </cell>
          <cell r="H620" t="str">
            <v>GRADE DE DISCO REBOCÁVEL COM 20 DISCOS 24" X 6 MM COM PNEUS PARA TRANSPORTE - DEPRECIAÇÃO. AF_06/2014</v>
          </cell>
        </row>
        <row r="621">
          <cell r="A621" t="str">
            <v>CUSTOS HORÁRIOS DE MÁQUINAS E EQUIPAMENTOS</v>
          </cell>
          <cell r="B621" t="str">
            <v>CHOR</v>
          </cell>
          <cell r="C621" t="str">
            <v>COMPOSIÇÕES AUXILIARES</v>
          </cell>
          <cell r="D621" t="str">
            <v>0329</v>
          </cell>
          <cell r="E621">
            <v>0</v>
          </cell>
          <cell r="F621">
            <v>0</v>
          </cell>
          <cell r="G621" t="str">
            <v>53841</v>
          </cell>
          <cell r="H621" t="str">
            <v>GRADE DE DISCO REBOCÁVEL COM 20 DISCOS 24" X 6 MM COM PNEUS PARA TRANSPORTE - MANUTENÇÃO. AF_06/2014</v>
          </cell>
        </row>
        <row r="622">
          <cell r="A622" t="str">
            <v>CUSTOS HORÁRIOS DE MÁQUINAS E EQUIPAMENTOS</v>
          </cell>
          <cell r="B622" t="str">
            <v>CHOR</v>
          </cell>
          <cell r="C622" t="str">
            <v>COMPOSIÇÕES AUXILIARES</v>
          </cell>
          <cell r="D622" t="str">
            <v>0329</v>
          </cell>
          <cell r="E622">
            <v>0</v>
          </cell>
          <cell r="F622">
            <v>0</v>
          </cell>
          <cell r="G622" t="str">
            <v>53849</v>
          </cell>
          <cell r="H622" t="str">
            <v>MOTONIVELADORA POTÊNCIA BÁSICA LÍQUIDA (PRIMEIRA MARCHA) 125 HP, PESO BRUTO 13032 KG, LARGURA DA LÂMINA DE 3,7 M - MATERIAIS NA OPERAÇÃO. AF_06/2014</v>
          </cell>
        </row>
        <row r="623">
          <cell r="A623" t="str">
            <v>CUSTOS HORÁRIOS DE MÁQUINAS E EQUIPAMENTOS</v>
          </cell>
          <cell r="B623" t="str">
            <v>CHOR</v>
          </cell>
          <cell r="C623" t="str">
            <v>COMPOSIÇÕES AUXILIARES</v>
          </cell>
          <cell r="D623" t="str">
            <v>0329</v>
          </cell>
          <cell r="E623">
            <v>0</v>
          </cell>
          <cell r="F623">
            <v>0</v>
          </cell>
          <cell r="G623" t="str">
            <v>53857</v>
          </cell>
          <cell r="H623" t="str">
            <v>PÁ CARREGADEIRA SOBRE RODAS, POTÊNCIA LÍQUIDA 128 HP, CAPACIDADE DA CAÇAMBA 1,7 A 2,8 M3, PESO OPERACIONAL 11632 KG - MANUTENÇÃO. AF_06/2014</v>
          </cell>
        </row>
        <row r="624">
          <cell r="A624" t="str">
            <v>CUSTOS HORÁRIOS DE MÁQUINAS E EQUIPAMENTOS</v>
          </cell>
          <cell r="B624" t="str">
            <v>CHOR</v>
          </cell>
          <cell r="C624" t="str">
            <v>COMPOSIÇÕES AUXILIARES</v>
          </cell>
          <cell r="D624" t="str">
            <v>0329</v>
          </cell>
          <cell r="E624">
            <v>0</v>
          </cell>
          <cell r="F624">
            <v>0</v>
          </cell>
          <cell r="G624" t="str">
            <v>53858</v>
          </cell>
          <cell r="H624" t="str">
            <v>PÁ CARREGADEIRA SOBRE RODAS, POTÊNCIA LÍQUIDA 128 HP, CAPACIDADE DA CAÇAMBA 1,7 A 2,8 M3, PESO OPERACIONAL 11632 KG - MATERIAIS NA OPERAÇÃO. AF_06/2014</v>
          </cell>
        </row>
        <row r="625">
          <cell r="A625" t="str">
            <v>CUSTOS HORÁRIOS DE MÁQUINAS E EQUIPAMENTOS</v>
          </cell>
          <cell r="B625" t="str">
            <v>CHOR</v>
          </cell>
          <cell r="C625" t="str">
            <v>COMPOSIÇÕES AUXILIARES</v>
          </cell>
          <cell r="D625" t="str">
            <v>0329</v>
          </cell>
          <cell r="E625">
            <v>0</v>
          </cell>
          <cell r="F625">
            <v>0</v>
          </cell>
          <cell r="G625" t="str">
            <v>53861</v>
          </cell>
          <cell r="H625" t="str">
            <v>PÁ CARREGADEIRA SOBRE RODAS, POTÊNCIA 197 HP, CAPACIDADE DA CAÇAMBA 2,5 A 3,5 M3, PESO OPERACIONAL 18338 KG - MANUTENÇÃO. AF_06/2014</v>
          </cell>
        </row>
        <row r="626">
          <cell r="A626" t="str">
            <v>CUSTOS HORÁRIOS DE MÁQUINAS E EQUIPAMENTOS</v>
          </cell>
          <cell r="B626" t="str">
            <v>CHOR</v>
          </cell>
          <cell r="C626" t="str">
            <v>COMPOSIÇÕES AUXILIARES</v>
          </cell>
          <cell r="D626" t="str">
            <v>0329</v>
          </cell>
          <cell r="E626">
            <v>0</v>
          </cell>
          <cell r="F626">
            <v>0</v>
          </cell>
          <cell r="G626" t="str">
            <v>53863</v>
          </cell>
          <cell r="H626" t="str">
            <v>MARTELETE OU ROMPEDOR PNEUMÁTICO MANUAL, 28 KG, COM SILENCIADOR - MANUTENÇÃO. AF_07/2016</v>
          </cell>
        </row>
        <row r="627">
          <cell r="A627" t="str">
            <v>CUSTOS HORÁRIOS DE MÁQUINAS E EQUIPAMENTOS</v>
          </cell>
          <cell r="B627" t="str">
            <v>CHOR</v>
          </cell>
          <cell r="C627" t="str">
            <v>COMPOSIÇÕES AUXILIARES</v>
          </cell>
          <cell r="D627" t="str">
            <v>0329</v>
          </cell>
          <cell r="E627">
            <v>0</v>
          </cell>
          <cell r="F627">
            <v>0</v>
          </cell>
          <cell r="G627" t="str">
            <v>53865</v>
          </cell>
          <cell r="H627" t="str">
            <v>COMPRESSOR DE AR REBOCÁVEL, VAZÃO 189 PCM, PRESSÃO EFETIVA DE TRABALHO 102 PSI, MOTOR DIESEL, POTÊNCIA 63 CV - MATERIAIS NA OPERAÇÃO. AF_06/2015</v>
          </cell>
        </row>
        <row r="628">
          <cell r="A628" t="str">
            <v>CUSTOS HORÁRIOS DE MÁQUINAS E EQUIPAMENTOS</v>
          </cell>
          <cell r="B628" t="str">
            <v>CHOR</v>
          </cell>
          <cell r="C628" t="str">
            <v>COMPOSIÇÕES AUXILIARES</v>
          </cell>
          <cell r="D628" t="str">
            <v>0329</v>
          </cell>
          <cell r="E628">
            <v>0</v>
          </cell>
          <cell r="F628">
            <v>0</v>
          </cell>
          <cell r="G628" t="str">
            <v>53866</v>
          </cell>
          <cell r="H628" t="str">
            <v>BOMBA SUBMERSÍVEL ELÉTRICA TRIFÁSICA, POTÊNCIA 2,96 HP, Ø ROTOR 144 MM SEMI-ABERTO, BOCAL DE SAÍDA Ø 2, HM/Q = 2 MCA / 38,8 M3/H A 28 MCA / 5 M3/H - MATERIAIS NA OPERAÇÃO. AF_06/2014</v>
          </cell>
        </row>
        <row r="629">
          <cell r="A629" t="str">
            <v>CUSTOS HORÁRIOS DE MÁQUINAS E EQUIPAMENTOS</v>
          </cell>
          <cell r="B629" t="str">
            <v>CHOR</v>
          </cell>
          <cell r="C629" t="str">
            <v>COMPOSIÇÕES AUXILIARES</v>
          </cell>
          <cell r="D629" t="str">
            <v>0329</v>
          </cell>
          <cell r="E629">
            <v>0</v>
          </cell>
          <cell r="F629">
            <v>0</v>
          </cell>
          <cell r="G629" t="str">
            <v>53882</v>
          </cell>
          <cell r="H629" t="str">
            <v>CAMINHÃO PIPA 6.000 L, PESO BRUTO TOTAL 13.000 KG, DISTÂNCIA ENTRE EIXOS 4,80 M, POTÊNCIA 189 CV INCLUSIVE TANQUE DE AÇO PARA TRANSPORTE DE ÁGUA, CAPACIDADE 6 M3 - MANUTENÇÃO. AF_06/2014</v>
          </cell>
        </row>
        <row r="630">
          <cell r="A630" t="str">
            <v>CUSTOS HORÁRIOS DE MÁQUINAS E EQUIPAMENTOS</v>
          </cell>
          <cell r="B630" t="str">
            <v>CHOR</v>
          </cell>
          <cell r="C630" t="str">
            <v>COMPOSIÇÕES AUXILIARES</v>
          </cell>
          <cell r="D630" t="str">
            <v>0329</v>
          </cell>
          <cell r="E630">
            <v>0</v>
          </cell>
          <cell r="F630">
            <v>0</v>
          </cell>
          <cell r="G630" t="str">
            <v>55263</v>
          </cell>
          <cell r="H630" t="str">
            <v>ROLO COMPACTADOR DE PNEUS ESTÁTICO, PRESSÃO VARIÁVEL, POTÊNCIA 111 HP, PESO SEM/COM LASTRO 9,5 / 26 T, LARGURA DE TRABALHO 1,90 M - MATERIAIS NA OPERAÇÃO. AF_07/2014</v>
          </cell>
        </row>
        <row r="631">
          <cell r="A631" t="str">
            <v>CUSTOS HORÁRIOS DE MÁQUINAS E EQUIPAMENTOS</v>
          </cell>
          <cell r="B631" t="str">
            <v>CHOR</v>
          </cell>
          <cell r="C631" t="str">
            <v>COMPOSIÇÕES AUXILIARES</v>
          </cell>
          <cell r="D631" t="str">
            <v>0329</v>
          </cell>
          <cell r="E631">
            <v>0</v>
          </cell>
          <cell r="F631">
            <v>0</v>
          </cell>
          <cell r="G631" t="str">
            <v>73303</v>
          </cell>
          <cell r="H631" t="str">
            <v>GRUPO GERADOR ESTACIONÁRIO, MOTOR DIESEL POTÊNCIA 170 KVA - DEPRECIAÇÃO. AF_02/2016</v>
          </cell>
        </row>
        <row r="632">
          <cell r="A632" t="str">
            <v>CUSTOS HORÁRIOS DE MÁQUINAS E EQUIPAMENTOS</v>
          </cell>
          <cell r="B632" t="str">
            <v>CHOR</v>
          </cell>
          <cell r="C632" t="str">
            <v>COMPOSIÇÕES AUXILIARES</v>
          </cell>
          <cell r="D632" t="str">
            <v>0329</v>
          </cell>
          <cell r="E632">
            <v>0</v>
          </cell>
          <cell r="F632">
            <v>0</v>
          </cell>
          <cell r="G632" t="str">
            <v>73307</v>
          </cell>
          <cell r="H632" t="str">
            <v>GRUPO GERADOR ESTACIONÁRIO, MOTOR DIESEL POTÊNCIA 170 KVA - MANUTENÇÃO. AF_02/2016</v>
          </cell>
        </row>
        <row r="633">
          <cell r="A633" t="str">
            <v>CUSTOS HORÁRIOS DE MÁQUINAS E EQUIPAMENTOS</v>
          </cell>
          <cell r="B633" t="str">
            <v>CHOR</v>
          </cell>
          <cell r="C633" t="str">
            <v>COMPOSIÇÕES AUXILIARES</v>
          </cell>
          <cell r="D633" t="str">
            <v>0329</v>
          </cell>
          <cell r="E633">
            <v>0</v>
          </cell>
          <cell r="F633">
            <v>0</v>
          </cell>
          <cell r="G633" t="str">
            <v>73309</v>
          </cell>
          <cell r="H633" t="str">
            <v>ROLO COMPACTADOR VIBRATÓRIO PÉ DE CARNEIRO PARA SOLOS, POTÊNCIA 80 HP, PESO OPERACIONAL SEM/COM LASTRO 7,4 / 8,8 T, LARGURA DE TRABALHO 1,68 M - DEPRECIAÇÃO. AF_02/2016</v>
          </cell>
        </row>
        <row r="634">
          <cell r="A634" t="str">
            <v>CUSTOS HORÁRIOS DE MÁQUINAS E EQUIPAMENTOS</v>
          </cell>
          <cell r="B634" t="str">
            <v>CHOR</v>
          </cell>
          <cell r="C634" t="str">
            <v>COMPOSIÇÕES AUXILIARES</v>
          </cell>
          <cell r="D634" t="str">
            <v>0329</v>
          </cell>
          <cell r="E634">
            <v>0</v>
          </cell>
          <cell r="F634">
            <v>0</v>
          </cell>
          <cell r="G634" t="str">
            <v>73311</v>
          </cell>
          <cell r="H634" t="str">
            <v>GRUPO GERADOR ESTACIONÁRIO, MOTOR DIESEL POTÊNCIA 170 KVA - MATERIAIS NA OPERAÇÃO. AF_02/2016</v>
          </cell>
        </row>
        <row r="635">
          <cell r="A635" t="str">
            <v>CUSTOS HORÁRIOS DE MÁQUINAS E EQUIPAMENTOS</v>
          </cell>
          <cell r="B635" t="str">
            <v>CHOR</v>
          </cell>
          <cell r="C635" t="str">
            <v>COMPOSIÇÕES AUXILIARES</v>
          </cell>
          <cell r="D635" t="str">
            <v>0329</v>
          </cell>
          <cell r="E635">
            <v>0</v>
          </cell>
          <cell r="F635">
            <v>0</v>
          </cell>
          <cell r="G635" t="str">
            <v>73313</v>
          </cell>
          <cell r="H635" t="str">
            <v>ROLO COMPACTADOR VIBRATÓRIO PÉ DE CARNEIRO PARA SOLOS, POTÊNCIA 80 HP, PESO OPERACIONAL SEM/COM LASTRO 7,4 / 8,8 T, LARGURA DE TRABALHO 1,68 M - JUROS. AF_02/2016</v>
          </cell>
        </row>
        <row r="636">
          <cell r="A636" t="str">
            <v>CUSTOS HORÁRIOS DE MÁQUINAS E EQUIPAMENTOS</v>
          </cell>
          <cell r="B636" t="str">
            <v>CHOR</v>
          </cell>
          <cell r="C636" t="str">
            <v>COMPOSIÇÕES AUXILIARES</v>
          </cell>
          <cell r="D636" t="str">
            <v>0329</v>
          </cell>
          <cell r="E636">
            <v>0</v>
          </cell>
          <cell r="F636">
            <v>0</v>
          </cell>
          <cell r="G636" t="str">
            <v>73315</v>
          </cell>
          <cell r="H636" t="str">
            <v>ROLO COMPACTADOR VIBRATÓRIO PÉ DE CARNEIRO PARA SOLOS, POTÊNCIA 80 HP, PESO OPERACIONAL SEM/COM LASTRO 7,4 / 8,8 T, LARGURA DE TRABALHO 1,68 M - MATERIAIS NA OPERAÇÃO. AF_02/2016</v>
          </cell>
        </row>
        <row r="637">
          <cell r="A637" t="str">
            <v>CUSTOS HORÁRIOS DE MÁQUINAS E EQUIPAMENTOS</v>
          </cell>
          <cell r="B637" t="str">
            <v>CHOR</v>
          </cell>
          <cell r="C637" t="str">
            <v>COMPOSIÇÕES AUXILIARES</v>
          </cell>
          <cell r="D637" t="str">
            <v>0329</v>
          </cell>
          <cell r="E637">
            <v>0</v>
          </cell>
          <cell r="F637">
            <v>0</v>
          </cell>
          <cell r="G637" t="str">
            <v>73335</v>
          </cell>
          <cell r="H637" t="str">
            <v>CAMINHÃO TOCO, PBT 14.300 KG, CARGA ÚTIL MÁX. 9.710 KG, DIST. ENTRE EIXOS 3,56 M, POTÊNCIA 185 CV, INCLUSIVE CARROCERIA FIXA ABERTA DE MADEIRA P/ TRANSPORTE GERAL DE CARGA SECA, DIMEN. APROX. 2,50 X 6,50 X 0,50 M - MANUTENÇÃO. AF_06/2014</v>
          </cell>
        </row>
        <row r="638">
          <cell r="A638" t="str">
            <v>CUSTOS HORÁRIOS DE MÁQUINAS E EQUIPAMENTOS</v>
          </cell>
          <cell r="B638" t="str">
            <v>CHOR</v>
          </cell>
          <cell r="C638" t="str">
            <v>COMPOSIÇÕES AUXILIARES</v>
          </cell>
          <cell r="D638" t="str">
            <v>0329</v>
          </cell>
          <cell r="E638">
            <v>0</v>
          </cell>
          <cell r="F638">
            <v>0</v>
          </cell>
          <cell r="G638" t="str">
            <v>73340</v>
          </cell>
          <cell r="H638" t="str">
            <v>CAMINHÃO TOCO, PBT 14.300 KG, CARGA ÚTIL MÁX. 9.710 KG, DIST. ENTRE EIXOS 3,56 M, POTÊNCIA 185 CV, INCLUSIVE CARROCERIA FIXA ABERTA DE MADEIRA P/ TRANSPORTE GERAL DE CARGA SECA, DIMEN. APROX. 2,50 X 6,50 X 0,50 M - MATERIAIS NA OPERAÇÃO. AF_06/2014</v>
          </cell>
        </row>
        <row r="639">
          <cell r="A639" t="str">
            <v>CUSTOS HORÁRIOS DE MÁQUINAS E EQUIPAMENTOS</v>
          </cell>
          <cell r="B639" t="str">
            <v>CHOR</v>
          </cell>
          <cell r="C639" t="str">
            <v>COMPOSIÇÕES AUXILIARES</v>
          </cell>
          <cell r="D639" t="str">
            <v>0329</v>
          </cell>
          <cell r="E639">
            <v>0</v>
          </cell>
          <cell r="F639">
            <v>0</v>
          </cell>
          <cell r="G639" t="str">
            <v>83361</v>
          </cell>
          <cell r="H639" t="str">
            <v>ESPARGIDOR DE ASFALTO PRESSURIZADO, TANQUE 6 M3 COM ISOLAÇÃO TÉRMICA, AQUECIDO COM 2 MAÇARICOS, COM BARRA ESPARGIDORA 3,60 M, MONTADO SOBRE CAMINHÃO  TOCO, PBT 14.300 KG, POTÊNCIA 185 CV - MANUTENÇÃO. AF_08/2015</v>
          </cell>
        </row>
        <row r="640">
          <cell r="A640" t="str">
            <v>CUSTOS HORÁRIOS DE MÁQUINAS E EQUIPAMENTOS</v>
          </cell>
          <cell r="B640" t="str">
            <v>CHOR</v>
          </cell>
          <cell r="C640" t="str">
            <v>COMPOSIÇÕES AUXILIARES</v>
          </cell>
          <cell r="D640" t="str">
            <v>0329</v>
          </cell>
          <cell r="E640">
            <v>0</v>
          </cell>
          <cell r="F640">
            <v>0</v>
          </cell>
          <cell r="G640" t="str">
            <v>83761</v>
          </cell>
          <cell r="H640" t="str">
            <v>GRUPO DE SOLDAGEM COM GERADOR A DIESEL 60 CV PARA SOLDA ELÉTRICA, SOBRE 04 RODAS, COM MOTOR 4 CILINDROS 600 A - DEPRECIAÇÃO. AF_02/2016</v>
          </cell>
        </row>
        <row r="641">
          <cell r="A641" t="str">
            <v>CUSTOS HORÁRIOS DE MÁQUINAS E EQUIPAMENTOS</v>
          </cell>
          <cell r="B641" t="str">
            <v>CHOR</v>
          </cell>
          <cell r="C641" t="str">
            <v>COMPOSIÇÕES AUXILIARES</v>
          </cell>
          <cell r="D641" t="str">
            <v>0329</v>
          </cell>
          <cell r="E641">
            <v>0</v>
          </cell>
          <cell r="F641">
            <v>0</v>
          </cell>
          <cell r="G641" t="str">
            <v>83762</v>
          </cell>
          <cell r="H641" t="str">
            <v>GRUPO DE SOLDAGEM COM GERADOR A DIESEL 60 CV PARA SOLDA ELÉTRICA, SOBRE 04 RODAS, COM MOTOR 4 CILINDROS 600 A - MANUTENÇÃO. AF_02/2016</v>
          </cell>
        </row>
        <row r="642">
          <cell r="A642" t="str">
            <v>CUSTOS HORÁRIOS DE MÁQUINAS E EQUIPAMENTOS</v>
          </cell>
          <cell r="B642" t="str">
            <v>CHOR</v>
          </cell>
          <cell r="C642" t="str">
            <v>COMPOSIÇÕES AUXILIARES</v>
          </cell>
          <cell r="D642" t="str">
            <v>0329</v>
          </cell>
          <cell r="E642">
            <v>0</v>
          </cell>
          <cell r="F642">
            <v>0</v>
          </cell>
          <cell r="G642" t="str">
            <v>83763</v>
          </cell>
          <cell r="H642" t="str">
            <v>GRUPO DE SOLDAGEM COM GERADOR A DIESEL 60 CV PARA SOLDA ELÉTRICA, SOBRE 04 RODAS, COM MOTOR 4 CILINDROS 600 A - MATERIAIS NA OPERAÇÃO. AF_02/2016</v>
          </cell>
        </row>
        <row r="643">
          <cell r="A643" t="str">
            <v>CUSTOS HORÁRIOS DE MÁQUINAS E EQUIPAMENTOS</v>
          </cell>
          <cell r="B643" t="str">
            <v>CHOR</v>
          </cell>
          <cell r="C643" t="str">
            <v>COMPOSIÇÕES AUXILIARES</v>
          </cell>
          <cell r="D643" t="str">
            <v>0329</v>
          </cell>
          <cell r="E643">
            <v>0</v>
          </cell>
          <cell r="F643">
            <v>0</v>
          </cell>
          <cell r="G643" t="str">
            <v>83764</v>
          </cell>
          <cell r="H643" t="str">
            <v>GRUPO DE SOLDAGEM COM GERADOR A DIESEL 60 CV PARA SOLDA ELÉTRICA, SOBRE 04 RODAS, COM MOTOR 4 CILINDROS 600 A - JUROS. AF_02/2016</v>
          </cell>
        </row>
        <row r="644">
          <cell r="A644" t="str">
            <v>CUSTOS HORÁRIOS DE MÁQUINAS E EQUIPAMENTOS</v>
          </cell>
          <cell r="B644" t="str">
            <v>CHOR</v>
          </cell>
          <cell r="C644" t="str">
            <v>COMPOSIÇÕES AUXILIARES</v>
          </cell>
          <cell r="D644" t="str">
            <v>0329</v>
          </cell>
          <cell r="E644">
            <v>0</v>
          </cell>
          <cell r="F644">
            <v>0</v>
          </cell>
          <cell r="G644" t="str">
            <v>87026</v>
          </cell>
          <cell r="H644" t="str">
            <v>GRADE DE DISCO REBOCÁVEL COM 20 DISCOS 24" X 6 MM COM PNEUS PARA TRANSPORTE - JUROS. AF_06/2014</v>
          </cell>
        </row>
        <row r="645">
          <cell r="A645" t="str">
            <v>CUSTOS HORÁRIOS DE MÁQUINAS E EQUIPAMENTOS</v>
          </cell>
          <cell r="B645" t="str">
            <v>CHOR</v>
          </cell>
          <cell r="C645" t="str">
            <v>COMPOSIÇÕES AUXILIARES</v>
          </cell>
          <cell r="D645" t="str">
            <v>0329</v>
          </cell>
          <cell r="E645">
            <v>0</v>
          </cell>
          <cell r="F645">
            <v>0</v>
          </cell>
          <cell r="G645" t="str">
            <v>87441</v>
          </cell>
          <cell r="H645" t="str">
            <v>BETONEIRA CAPACIDADE NOMINAL 400 L, CAPACIDADE DE MISTURA 310 L, MOTOR A DIESEL POTÊNCIA 5,0 HP, SEM CARREGADOR - DEPRECIAÇÃO. AF_06/2014</v>
          </cell>
        </row>
        <row r="646">
          <cell r="A646" t="str">
            <v>CUSTOS HORÁRIOS DE MÁQUINAS E EQUIPAMENTOS</v>
          </cell>
          <cell r="B646" t="str">
            <v>CHOR</v>
          </cell>
          <cell r="C646" t="str">
            <v>COMPOSIÇÕES AUXILIARES</v>
          </cell>
          <cell r="D646" t="str">
            <v>0329</v>
          </cell>
          <cell r="E646">
            <v>0</v>
          </cell>
          <cell r="F646">
            <v>0</v>
          </cell>
          <cell r="G646" t="str">
            <v>87442</v>
          </cell>
          <cell r="H646" t="str">
            <v>BETONEIRA CAPACIDADE NOMINAL 400 L, CAPACIDADE DE MISTURA 310 L, MOTOR A DIESEL POTÊNCIA 5,0 HP, SEM CARREGADOR - JUROS. AF_06/2014</v>
          </cell>
        </row>
        <row r="647">
          <cell r="A647" t="str">
            <v>CUSTOS HORÁRIOS DE MÁQUINAS E EQUIPAMENTOS</v>
          </cell>
          <cell r="B647" t="str">
            <v>CHOR</v>
          </cell>
          <cell r="C647" t="str">
            <v>COMPOSIÇÕES AUXILIARES</v>
          </cell>
          <cell r="D647" t="str">
            <v>0329</v>
          </cell>
          <cell r="E647">
            <v>0</v>
          </cell>
          <cell r="F647">
            <v>0</v>
          </cell>
          <cell r="G647" t="str">
            <v>87443</v>
          </cell>
          <cell r="H647" t="str">
            <v>BETONEIRA CAPACIDADE NOMINAL 400 L, CAPACIDADE DE MISTURA 310 L, MOTOR A DIESEL POTÊNCIA 5,0 HP, SEM CARREGADOR - MANUTENÇÃO. AF_06/2014</v>
          </cell>
        </row>
        <row r="648">
          <cell r="A648" t="str">
            <v>CUSTOS HORÁRIOS DE MÁQUINAS E EQUIPAMENTOS</v>
          </cell>
          <cell r="B648" t="str">
            <v>CHOR</v>
          </cell>
          <cell r="C648" t="str">
            <v>COMPOSIÇÕES AUXILIARES</v>
          </cell>
          <cell r="D648" t="str">
            <v>0329</v>
          </cell>
          <cell r="E648">
            <v>0</v>
          </cell>
          <cell r="F648">
            <v>0</v>
          </cell>
          <cell r="G648" t="str">
            <v>87444</v>
          </cell>
          <cell r="H648" t="str">
            <v>BETONEIRA CAPACIDADE NOMINAL 400 L, CAPACIDADE DE MISTURA 310 L, MOTOR A DIESEL POTÊNCIA 5,0 HP, SEM CARREGADOR - MATERIAIS NA OPERAÇÃO. AF_06/2014</v>
          </cell>
        </row>
        <row r="649">
          <cell r="A649" t="str">
            <v>CUSTOS HORÁRIOS DE MÁQUINAS E EQUIPAMENTOS</v>
          </cell>
          <cell r="B649" t="str">
            <v>CHOR</v>
          </cell>
          <cell r="C649" t="str">
            <v>COMPOSIÇÕES AUXILIARES</v>
          </cell>
          <cell r="D649" t="str">
            <v>0329</v>
          </cell>
          <cell r="E649">
            <v>0</v>
          </cell>
          <cell r="F649">
            <v>0</v>
          </cell>
          <cell r="G649" t="str">
            <v>88387</v>
          </cell>
          <cell r="H649" t="str">
            <v>MISTURADOR DE ARGAMASSA, EIXO HORIZONTAL, CAPACIDADE DE MISTURA 300 KG, MOTOR ELÉTRICO POTÊNCIA 5 CV - DEPRECIAÇÃO. AF_06/2014</v>
          </cell>
        </row>
        <row r="650">
          <cell r="A650" t="str">
            <v>CUSTOS HORÁRIOS DE MÁQUINAS E EQUIPAMENTOS</v>
          </cell>
          <cell r="B650" t="str">
            <v>CHOR</v>
          </cell>
          <cell r="C650" t="str">
            <v>COMPOSIÇÕES AUXILIARES</v>
          </cell>
          <cell r="D650" t="str">
            <v>0329</v>
          </cell>
          <cell r="E650">
            <v>0</v>
          </cell>
          <cell r="F650">
            <v>0</v>
          </cell>
          <cell r="G650" t="str">
            <v>88389</v>
          </cell>
          <cell r="H650" t="str">
            <v>MISTURADOR DE ARGAMASSA, EIXO HORIZONTAL, CAPACIDADE DE MISTURA 300 KG, MOTOR ELÉTRICO POTÊNCIA 5 CV - JUROS. AF_06/2014</v>
          </cell>
        </row>
        <row r="651">
          <cell r="A651" t="str">
            <v>CUSTOS HORÁRIOS DE MÁQUINAS E EQUIPAMENTOS</v>
          </cell>
          <cell r="B651" t="str">
            <v>CHOR</v>
          </cell>
          <cell r="C651" t="str">
            <v>COMPOSIÇÕES AUXILIARES</v>
          </cell>
          <cell r="D651" t="str">
            <v>0329</v>
          </cell>
          <cell r="E651">
            <v>0</v>
          </cell>
          <cell r="F651">
            <v>0</v>
          </cell>
          <cell r="G651" t="str">
            <v>88390</v>
          </cell>
          <cell r="H651" t="str">
            <v>MISTURADOR DE ARGAMASSA, EIXO HORIZONTAL, CAPACIDADE DE MISTURA 300 KG, MOTOR ELÉTRICO POTÊNCIA 5 CV - MANUTENÇÃO. AF_06/2014</v>
          </cell>
        </row>
        <row r="652">
          <cell r="A652" t="str">
            <v>CUSTOS HORÁRIOS DE MÁQUINAS E EQUIPAMENTOS</v>
          </cell>
          <cell r="B652" t="str">
            <v>CHOR</v>
          </cell>
          <cell r="C652" t="str">
            <v>COMPOSIÇÕES AUXILIARES</v>
          </cell>
          <cell r="D652" t="str">
            <v>0329</v>
          </cell>
          <cell r="E652">
            <v>0</v>
          </cell>
          <cell r="F652">
            <v>0</v>
          </cell>
          <cell r="G652" t="str">
            <v>88391</v>
          </cell>
          <cell r="H652" t="str">
            <v>MISTURADOR DE ARGAMASSA, EIXO HORIZONTAL, CAPACIDADE DE MISTURA 300 KG, MOTOR ELÉTRICO POTÊNCIA 5 CV - MATERIAIS NA OPERAÇÃO. AF_06/2014</v>
          </cell>
        </row>
        <row r="653">
          <cell r="A653" t="str">
            <v>CUSTOS HORÁRIOS DE MÁQUINAS E EQUIPAMENTOS</v>
          </cell>
          <cell r="B653" t="str">
            <v>CHOR</v>
          </cell>
          <cell r="C653" t="str">
            <v>COMPOSIÇÕES AUXILIARES</v>
          </cell>
          <cell r="D653" t="str">
            <v>0329</v>
          </cell>
          <cell r="E653">
            <v>0</v>
          </cell>
          <cell r="F653">
            <v>0</v>
          </cell>
          <cell r="G653" t="str">
            <v>88394</v>
          </cell>
          <cell r="H653" t="str">
            <v>MISTURADOR DE ARGAMASSA, EIXO HORIZONTAL, CAPACIDADE DE MISTURA 600 KG, MOTOR ELÉTRICO POTÊNCIA 7,5 CV - DEPRECIAÇÃO. AF_06/2014</v>
          </cell>
        </row>
        <row r="654">
          <cell r="A654" t="str">
            <v>CUSTOS HORÁRIOS DE MÁQUINAS E EQUIPAMENTOS</v>
          </cell>
          <cell r="B654" t="str">
            <v>CHOR</v>
          </cell>
          <cell r="C654" t="str">
            <v>COMPOSIÇÕES AUXILIARES</v>
          </cell>
          <cell r="D654" t="str">
            <v>0329</v>
          </cell>
          <cell r="E654">
            <v>0</v>
          </cell>
          <cell r="F654">
            <v>0</v>
          </cell>
          <cell r="G654" t="str">
            <v>88395</v>
          </cell>
          <cell r="H654" t="str">
            <v>MISTURADOR DE ARGAMASSA, EIXO HORIZONTAL, CAPACIDADE DE MISTURA 600 KG, MOTOR ELÉTRICO POTÊNCIA 7,5 CV - JUROS. AF_06/2014</v>
          </cell>
        </row>
        <row r="655">
          <cell r="A655" t="str">
            <v>CUSTOS HORÁRIOS DE MÁQUINAS E EQUIPAMENTOS</v>
          </cell>
          <cell r="B655" t="str">
            <v>CHOR</v>
          </cell>
          <cell r="C655" t="str">
            <v>COMPOSIÇÕES AUXILIARES</v>
          </cell>
          <cell r="D655" t="str">
            <v>0329</v>
          </cell>
          <cell r="E655">
            <v>0</v>
          </cell>
          <cell r="F655">
            <v>0</v>
          </cell>
          <cell r="G655" t="str">
            <v>88396</v>
          </cell>
          <cell r="H655" t="str">
            <v>MISTURADOR DE ARGAMASSA, EIXO HORIZONTAL, CAPACIDADE DE MISTURA 600 KG, MOTOR ELÉTRICO POTÊNCIA 7,5 CV - MANUTENÇÃO. AF_06/2014</v>
          </cell>
        </row>
        <row r="656">
          <cell r="A656" t="str">
            <v>CUSTOS HORÁRIOS DE MÁQUINAS E EQUIPAMENTOS</v>
          </cell>
          <cell r="B656" t="str">
            <v>CHOR</v>
          </cell>
          <cell r="C656" t="str">
            <v>COMPOSIÇÕES AUXILIARES</v>
          </cell>
          <cell r="D656" t="str">
            <v>0329</v>
          </cell>
          <cell r="E656">
            <v>0</v>
          </cell>
          <cell r="F656">
            <v>0</v>
          </cell>
          <cell r="G656" t="str">
            <v>88397</v>
          </cell>
          <cell r="H656" t="str">
            <v>MISTURADOR DE ARGAMASSA, EIXO HORIZONTAL, CAPACIDADE DE MISTURA 600 KG, MOTOR ELÉTRICO POTÊNCIA 7,5 CV - MATERIAIS NA OPERAÇÃO. AF_06/2014</v>
          </cell>
        </row>
        <row r="657">
          <cell r="A657" t="str">
            <v>CUSTOS HORÁRIOS DE MÁQUINAS E EQUIPAMENTOS</v>
          </cell>
          <cell r="B657" t="str">
            <v>CHOR</v>
          </cell>
          <cell r="C657" t="str">
            <v>COMPOSIÇÕES AUXILIARES</v>
          </cell>
          <cell r="D657" t="str">
            <v>0329</v>
          </cell>
          <cell r="E657">
            <v>0</v>
          </cell>
          <cell r="F657">
            <v>0</v>
          </cell>
          <cell r="G657" t="str">
            <v>88400</v>
          </cell>
          <cell r="H657" t="str">
            <v>MISTURADOR DE ARGAMASSA, EIXO HORIZONTAL, CAPACIDADE DE MISTURA 160 KG, MOTOR ELÉTRICO POTÊNCIA 3 CV - DEPRECIAÇÃO. AF_06/2014</v>
          </cell>
        </row>
        <row r="658">
          <cell r="A658" t="str">
            <v>CUSTOS HORÁRIOS DE MÁQUINAS E EQUIPAMENTOS</v>
          </cell>
          <cell r="B658" t="str">
            <v>CHOR</v>
          </cell>
          <cell r="C658" t="str">
            <v>COMPOSIÇÕES AUXILIARES</v>
          </cell>
          <cell r="D658" t="str">
            <v>0329</v>
          </cell>
          <cell r="E658">
            <v>0</v>
          </cell>
          <cell r="F658">
            <v>0</v>
          </cell>
          <cell r="G658" t="str">
            <v>88401</v>
          </cell>
          <cell r="H658" t="str">
            <v>MISTURADOR DE ARGAMASSA, EIXO HORIZONTAL, CAPACIDADE DE MISTURA 160 KG, MOTOR ELÉTRICO POTÊNCIA 3 CV - JUROS. AF_06/2014</v>
          </cell>
        </row>
        <row r="659">
          <cell r="A659" t="str">
            <v>CUSTOS HORÁRIOS DE MÁQUINAS E EQUIPAMENTOS</v>
          </cell>
          <cell r="B659" t="str">
            <v>CHOR</v>
          </cell>
          <cell r="C659" t="str">
            <v>COMPOSIÇÕES AUXILIARES</v>
          </cell>
          <cell r="D659" t="str">
            <v>0329</v>
          </cell>
          <cell r="E659">
            <v>0</v>
          </cell>
          <cell r="F659">
            <v>0</v>
          </cell>
          <cell r="G659" t="str">
            <v>88402</v>
          </cell>
          <cell r="H659" t="str">
            <v>MISTURADOR DE ARGAMASSA, EIXO HORIZONTAL, CAPACIDADE DE MISTURA 160 KG, MOTOR ELÉTRICO POTÊNCIA 3 CV - MANUTENÇÃO. AF_06/2014</v>
          </cell>
        </row>
        <row r="660">
          <cell r="A660" t="str">
            <v>CUSTOS HORÁRIOS DE MÁQUINAS E EQUIPAMENTOS</v>
          </cell>
          <cell r="B660" t="str">
            <v>CHOR</v>
          </cell>
          <cell r="C660" t="str">
            <v>COMPOSIÇÕES AUXILIARES</v>
          </cell>
          <cell r="D660" t="str">
            <v>0329</v>
          </cell>
          <cell r="E660">
            <v>0</v>
          </cell>
          <cell r="F660">
            <v>0</v>
          </cell>
          <cell r="G660" t="str">
            <v>88403</v>
          </cell>
          <cell r="H660" t="str">
            <v>MISTURADOR DE ARGAMASSA, EIXO HORIZONTAL, CAPACIDADE DE MISTURA 160 KG, MOTOR ELÉTRICO POTÊNCIA 3 CV - MATERIAIS NA OPERAÇÃO. AF_06/2014</v>
          </cell>
        </row>
        <row r="661">
          <cell r="A661" t="str">
            <v>CUSTOS HORÁRIOS DE MÁQUINAS E EQUIPAMENTOS</v>
          </cell>
          <cell r="B661" t="str">
            <v>CHOR</v>
          </cell>
          <cell r="C661" t="str">
            <v>COMPOSIÇÕES AUXILIARES</v>
          </cell>
          <cell r="D661" t="str">
            <v>0329</v>
          </cell>
          <cell r="E661">
            <v>0</v>
          </cell>
          <cell r="F661">
            <v>0</v>
          </cell>
          <cell r="G661" t="str">
            <v>88419</v>
          </cell>
          <cell r="H661" t="str">
            <v>PROJETOR DE ARGAMASSA, CAPACIDADE DE PROJEÇÃO 1,5 M3/H, ALCANCE DE 30 ATÉ 60 M, MOTOR ELÉTRICO POTÊNCIA 7,5 HP - DEPRECIAÇÃO. AF_06/2014</v>
          </cell>
        </row>
        <row r="662">
          <cell r="A662" t="str">
            <v>CUSTOS HORÁRIOS DE MÁQUINAS E EQUIPAMENTOS</v>
          </cell>
          <cell r="B662" t="str">
            <v>CHOR</v>
          </cell>
          <cell r="C662" t="str">
            <v>COMPOSIÇÕES AUXILIARES</v>
          </cell>
          <cell r="D662" t="str">
            <v>0329</v>
          </cell>
          <cell r="E662">
            <v>0</v>
          </cell>
          <cell r="F662">
            <v>0</v>
          </cell>
          <cell r="G662" t="str">
            <v>88422</v>
          </cell>
          <cell r="H662" t="str">
            <v>PROJETOR DE ARGAMASSA, CAPACIDADE DE PROJEÇÃO 1,5 M3/H, ALCANCE DE 30 ATÉ 60 M, MOTOR ELÉTRICO POTÊNCIA 7,5 HP - JUROS. AF_06/2014</v>
          </cell>
        </row>
        <row r="663">
          <cell r="A663" t="str">
            <v>CUSTOS HORÁRIOS DE MÁQUINAS E EQUIPAMENTOS</v>
          </cell>
          <cell r="B663" t="str">
            <v>CHOR</v>
          </cell>
          <cell r="C663" t="str">
            <v>COMPOSIÇÕES AUXILIARES</v>
          </cell>
          <cell r="D663" t="str">
            <v>0329</v>
          </cell>
          <cell r="E663">
            <v>0</v>
          </cell>
          <cell r="F663">
            <v>0</v>
          </cell>
          <cell r="G663" t="str">
            <v>88425</v>
          </cell>
          <cell r="H663" t="str">
            <v>PROJETOR DE ARGAMASSA, CAPACIDADE DE PROJEÇÃO 1,5 M3/H, ALCANCE DE 30 ATÉ 60 M, MOTOR ELÉTRICO POTÊNCIA 7,5 HP - MANUTENÇÃO. AF_06/2014</v>
          </cell>
        </row>
        <row r="664">
          <cell r="A664" t="str">
            <v>CUSTOS HORÁRIOS DE MÁQUINAS E EQUIPAMENTOS</v>
          </cell>
          <cell r="B664" t="str">
            <v>CHOR</v>
          </cell>
          <cell r="C664" t="str">
            <v>COMPOSIÇÕES AUXILIARES</v>
          </cell>
          <cell r="D664" t="str">
            <v>0329</v>
          </cell>
          <cell r="E664">
            <v>0</v>
          </cell>
          <cell r="F664">
            <v>0</v>
          </cell>
          <cell r="G664" t="str">
            <v>88427</v>
          </cell>
          <cell r="H664" t="str">
            <v>PROJETOR DE ARGAMASSA, CAPACIDADE DE PROJEÇÃO 1,5 M3/H, ALCANCE DE 30 ATÉ 60 M, MOTOR ELÉTRICO POTÊNCIA 7,5 HP - MATERIAIS NA OPERAÇÃO. AF_06/2014</v>
          </cell>
        </row>
        <row r="665">
          <cell r="A665" t="str">
            <v>CUSTOS HORÁRIOS DE MÁQUINAS E EQUIPAMENTOS</v>
          </cell>
          <cell r="B665" t="str">
            <v>CHOR</v>
          </cell>
          <cell r="C665" t="str">
            <v>COMPOSIÇÕES AUXILIARES</v>
          </cell>
          <cell r="D665" t="str">
            <v>0329</v>
          </cell>
          <cell r="E665">
            <v>0</v>
          </cell>
          <cell r="F665">
            <v>0</v>
          </cell>
          <cell r="G665" t="str">
            <v>88434</v>
          </cell>
          <cell r="H665" t="str">
            <v>PROJETOR DE ARGAMASSA, CAPACIDADE DE PROJEÇÃO 2 M3/H, ALCANCE ATÉ 50 M, MOTOR ELÉTRICO POTÊNCIA 7,5 HP - DEPRECIAÇÃO. AF_06/2014</v>
          </cell>
        </row>
        <row r="666">
          <cell r="A666" t="str">
            <v>CUSTOS HORÁRIOS DE MÁQUINAS E EQUIPAMENTOS</v>
          </cell>
          <cell r="B666" t="str">
            <v>CHOR</v>
          </cell>
          <cell r="C666" t="str">
            <v>COMPOSIÇÕES AUXILIARES</v>
          </cell>
          <cell r="D666" t="str">
            <v>0329</v>
          </cell>
          <cell r="E666">
            <v>0</v>
          </cell>
          <cell r="F666">
            <v>0</v>
          </cell>
          <cell r="G666" t="str">
            <v>88435</v>
          </cell>
          <cell r="H666" t="str">
            <v>PROJETOR DE ARGAMASSA, CAPACIDADE DE PROJEÇÃO 2 M3/H, ALCANCE ATÉ 50 M, MOTOR ELÉTRICO POTÊNCIA 7,5 HP - JUROS. AF_06/2014</v>
          </cell>
        </row>
        <row r="667">
          <cell r="A667" t="str">
            <v>CUSTOS HORÁRIOS DE MÁQUINAS E EQUIPAMENTOS</v>
          </cell>
          <cell r="B667" t="str">
            <v>CHOR</v>
          </cell>
          <cell r="C667" t="str">
            <v>COMPOSIÇÕES AUXILIARES</v>
          </cell>
          <cell r="D667" t="str">
            <v>0329</v>
          </cell>
          <cell r="E667">
            <v>0</v>
          </cell>
          <cell r="F667">
            <v>0</v>
          </cell>
          <cell r="G667" t="str">
            <v>88436</v>
          </cell>
          <cell r="H667" t="str">
            <v>PROJETOR DE ARGAMASSA, CAPACIDADE DE PROJEÇÃO 2 M3/H, ALCANCE ATÉ 50 M, MOTOR ELÉTRICO POTÊNCIA 7,5 HP - MANUTENÇÃO. AF_06/2014</v>
          </cell>
        </row>
        <row r="668">
          <cell r="A668" t="str">
            <v>CUSTOS HORÁRIOS DE MÁQUINAS E EQUIPAMENTOS</v>
          </cell>
          <cell r="B668" t="str">
            <v>CHOR</v>
          </cell>
          <cell r="C668" t="str">
            <v>COMPOSIÇÕES AUXILIARES</v>
          </cell>
          <cell r="D668" t="str">
            <v>0329</v>
          </cell>
          <cell r="E668">
            <v>0</v>
          </cell>
          <cell r="F668">
            <v>0</v>
          </cell>
          <cell r="G668" t="str">
            <v>88437</v>
          </cell>
          <cell r="H668" t="str">
            <v>PROJETOR DE ARGAMASSA, CAPACIDADE DE PROJEÇÃO 2 M3/H, ALCANCE ATÉ 50 M, MOTOR ELÉTRICO POTÊNCIA 7,5 HP - MATERIAIS NA OPERAÇÃO. AF_06/2014</v>
          </cell>
        </row>
        <row r="669">
          <cell r="A669" t="str">
            <v>CUSTOS HORÁRIOS DE MÁQUINAS E EQUIPAMENTOS</v>
          </cell>
          <cell r="B669" t="str">
            <v>CHOR</v>
          </cell>
          <cell r="C669" t="str">
            <v>COMPOSIÇÕES AUXILIARES</v>
          </cell>
          <cell r="D669" t="str">
            <v>0329</v>
          </cell>
          <cell r="E669">
            <v>0</v>
          </cell>
          <cell r="F669">
            <v>0</v>
          </cell>
          <cell r="G669" t="str">
            <v>88569</v>
          </cell>
          <cell r="H669" t="str">
            <v>ESPARGIDOR DE ASFALTO PRESSURIZADO COM TANQUE DE 2500 L, REBOCÁVEL COM MOTOR A GASOLINA POTÊNCIA 3,4 HP - DEPRECIAÇÃO. AF_07/2014</v>
          </cell>
        </row>
        <row r="670">
          <cell r="A670" t="str">
            <v>CUSTOS HORÁRIOS DE MÁQUINAS E EQUIPAMENTOS</v>
          </cell>
          <cell r="B670" t="str">
            <v>CHOR</v>
          </cell>
          <cell r="C670" t="str">
            <v>COMPOSIÇÕES AUXILIARES</v>
          </cell>
          <cell r="D670" t="str">
            <v>0329</v>
          </cell>
          <cell r="E670">
            <v>0</v>
          </cell>
          <cell r="F670">
            <v>0</v>
          </cell>
          <cell r="G670" t="str">
            <v>88570</v>
          </cell>
          <cell r="H670" t="str">
            <v>ESPARGIDOR DE ASFALTO PRESSURIZADO COM TANQUE DE 2500 L, REBOCÁVEL COM MOTOR A GASOLINA POTÊNCIA 3,4 HP - JUROS. AF_07/2014</v>
          </cell>
        </row>
        <row r="671">
          <cell r="A671" t="str">
            <v>CUSTOS HORÁRIOS DE MÁQUINAS E EQUIPAMENTOS</v>
          </cell>
          <cell r="B671" t="str">
            <v>CHOR</v>
          </cell>
          <cell r="C671" t="str">
            <v>COMPOSIÇÕES AUXILIARES</v>
          </cell>
          <cell r="D671" t="str">
            <v>0329</v>
          </cell>
          <cell r="E671">
            <v>0</v>
          </cell>
          <cell r="F671">
            <v>0</v>
          </cell>
          <cell r="G671" t="str">
            <v>88826</v>
          </cell>
          <cell r="H671" t="str">
            <v>BETONEIRA CAPACIDADE NOMINAL DE 400 L, CAPACIDADE DE MISTURA 280 L, MOTOR ELÉTRICO TRIFÁSICO POTÊNCIA DE 2 CV, SEM CARREGADOR - DEPRECIAÇÃO. AF_10/2014</v>
          </cell>
        </row>
        <row r="672">
          <cell r="A672" t="str">
            <v>CUSTOS HORÁRIOS DE MÁQUINAS E EQUIPAMENTOS</v>
          </cell>
          <cell r="B672" t="str">
            <v>CHOR</v>
          </cell>
          <cell r="C672" t="str">
            <v>COMPOSIÇÕES AUXILIARES</v>
          </cell>
          <cell r="D672" t="str">
            <v>0329</v>
          </cell>
          <cell r="E672">
            <v>0</v>
          </cell>
          <cell r="F672">
            <v>0</v>
          </cell>
          <cell r="G672" t="str">
            <v>88827</v>
          </cell>
          <cell r="H672" t="str">
            <v>BETONEIRA CAPACIDADE NOMINAL DE 400 L, CAPACIDADE DE MISTURA 280 L, MOTOR ELÉTRICO TRIFÁSICO POTÊNCIA DE 2 CV, SEM CARREGADOR - JUROS. AF_10/2014</v>
          </cell>
        </row>
        <row r="673">
          <cell r="A673" t="str">
            <v>CUSTOS HORÁRIOS DE MÁQUINAS E EQUIPAMENTOS</v>
          </cell>
          <cell r="B673" t="str">
            <v>CHOR</v>
          </cell>
          <cell r="C673" t="str">
            <v>COMPOSIÇÕES AUXILIARES</v>
          </cell>
          <cell r="D673" t="str">
            <v>0329</v>
          </cell>
          <cell r="E673">
            <v>0</v>
          </cell>
          <cell r="F673">
            <v>0</v>
          </cell>
          <cell r="G673" t="str">
            <v>88828</v>
          </cell>
          <cell r="H673" t="str">
            <v>BETONEIRA CAPACIDADE NOMINAL DE 400 L, CAPACIDADE DE MISTURA 280 L, MOTOR ELÉTRICO TRIFÁSICO POTÊNCIA DE 2 CV, SEM CARREGADOR - MANUTENÇÃO. AF_10/2014</v>
          </cell>
        </row>
        <row r="674">
          <cell r="A674" t="str">
            <v>CUSTOS HORÁRIOS DE MÁQUINAS E EQUIPAMENTOS</v>
          </cell>
          <cell r="B674" t="str">
            <v>CHOR</v>
          </cell>
          <cell r="C674" t="str">
            <v>COMPOSIÇÕES AUXILIARES</v>
          </cell>
          <cell r="D674" t="str">
            <v>0329</v>
          </cell>
          <cell r="E674">
            <v>0</v>
          </cell>
          <cell r="F674">
            <v>0</v>
          </cell>
          <cell r="G674" t="str">
            <v>88829</v>
          </cell>
          <cell r="H674" t="str">
            <v>BETONEIRA CAPACIDADE NOMINAL DE 400 L, CAPACIDADE DE MISTURA 280 L, MOTOR ELÉTRICO TRIFÁSICO POTÊNCIA DE 2 CV, SEM CARREGADOR - MATERIAIS NA OPERAÇÃO. AF_10/2014</v>
          </cell>
        </row>
        <row r="675">
          <cell r="A675" t="str">
            <v>CUSTOS HORÁRIOS DE MÁQUINAS E EQUIPAMENTOS</v>
          </cell>
          <cell r="B675" t="str">
            <v>CHOR</v>
          </cell>
          <cell r="C675" t="str">
            <v>COMPOSIÇÕES AUXILIARES</v>
          </cell>
          <cell r="D675" t="str">
            <v>0329</v>
          </cell>
          <cell r="E675">
            <v>0</v>
          </cell>
          <cell r="F675">
            <v>0</v>
          </cell>
          <cell r="G675" t="str">
            <v>88832</v>
          </cell>
          <cell r="H675" t="str">
            <v>ESCAVADEIRA HIDRÁULICA SOBRE ESTEIRAS, CAÇAMBA 0,80 M3, PESO OPERACIONAL 17,8 T, POTÊNCIA LÍQUIDA 110 HP - DEPRECIAÇÃO. AF_10/2014</v>
          </cell>
        </row>
        <row r="676">
          <cell r="A676" t="str">
            <v>CUSTOS HORÁRIOS DE MÁQUINAS E EQUIPAMENTOS</v>
          </cell>
          <cell r="B676" t="str">
            <v>CHOR</v>
          </cell>
          <cell r="C676" t="str">
            <v>COMPOSIÇÕES AUXILIARES</v>
          </cell>
          <cell r="D676" t="str">
            <v>0329</v>
          </cell>
          <cell r="E676">
            <v>0</v>
          </cell>
          <cell r="F676">
            <v>0</v>
          </cell>
          <cell r="G676" t="str">
            <v>88834</v>
          </cell>
          <cell r="H676" t="str">
            <v>ESCAVADEIRA HIDRÁULICA SOBRE ESTEIRAS, CAÇAMBA 0,80 M3, PESO OPERACIONAL 17,8 T, POTÊNCIA LÍQUIDA 110 HP - JUROS. AF_10/2014</v>
          </cell>
        </row>
        <row r="677">
          <cell r="A677" t="str">
            <v>CUSTOS HORÁRIOS DE MÁQUINAS E EQUIPAMENTOS</v>
          </cell>
          <cell r="B677" t="str">
            <v>CHOR</v>
          </cell>
          <cell r="C677" t="str">
            <v>COMPOSIÇÕES AUXILIARES</v>
          </cell>
          <cell r="D677" t="str">
            <v>0329</v>
          </cell>
          <cell r="E677">
            <v>0</v>
          </cell>
          <cell r="F677">
            <v>0</v>
          </cell>
          <cell r="G677" t="str">
            <v>88835</v>
          </cell>
          <cell r="H677" t="str">
            <v>ESCAVADEIRA HIDRÁULICA SOBRE ESTEIRAS, CAÇAMBA 0,80 M3, PESO OPERACIONAL 17,8 T, POTÊNCIA LÍQUIDA 110 HP - MANUTENÇÃO. AF_10/2014</v>
          </cell>
        </row>
        <row r="678">
          <cell r="A678" t="str">
            <v>CUSTOS HORÁRIOS DE MÁQUINAS E EQUIPAMENTOS</v>
          </cell>
          <cell r="B678" t="str">
            <v>CHOR</v>
          </cell>
          <cell r="C678" t="str">
            <v>COMPOSIÇÕES AUXILIARES</v>
          </cell>
          <cell r="D678" t="str">
            <v>0329</v>
          </cell>
          <cell r="E678">
            <v>0</v>
          </cell>
          <cell r="F678">
            <v>0</v>
          </cell>
          <cell r="G678" t="str">
            <v>88836</v>
          </cell>
          <cell r="H678" t="str">
            <v>ESCAVADEIRA HIDRÁULICA SOBRE ESTEIRAS, CAÇAMBA 0,80 M3, PESO OPERACIONAL 17,8 T, POTÊNCIA LÍQUIDA 110 HP - MATERIAIS NA OPERAÇÃO. AF_10/2014</v>
          </cell>
        </row>
        <row r="679">
          <cell r="A679" t="str">
            <v>CUSTOS HORÁRIOS DE MÁQUINAS E EQUIPAMENTOS</v>
          </cell>
          <cell r="B679" t="str">
            <v>CHOR</v>
          </cell>
          <cell r="C679" t="str">
            <v>COMPOSIÇÕES AUXILIARES</v>
          </cell>
          <cell r="D679" t="str">
            <v>0329</v>
          </cell>
          <cell r="E679">
            <v>0</v>
          </cell>
          <cell r="F679">
            <v>0</v>
          </cell>
          <cell r="G679" t="str">
            <v>88839</v>
          </cell>
          <cell r="H679" t="str">
            <v>TRATOR DE ESTEIRAS, POTÊNCIA 125 HP, PESO OPERACIONAL 12,9 T, COM LÂMINA 2,7 M3 - DEPRECIAÇÃO. AF_10/2014</v>
          </cell>
        </row>
        <row r="680">
          <cell r="A680" t="str">
            <v>CUSTOS HORÁRIOS DE MÁQUINAS E EQUIPAMENTOS</v>
          </cell>
          <cell r="B680" t="str">
            <v>CHOR</v>
          </cell>
          <cell r="C680" t="str">
            <v>COMPOSIÇÕES AUXILIARES</v>
          </cell>
          <cell r="D680" t="str">
            <v>0329</v>
          </cell>
          <cell r="E680">
            <v>0</v>
          </cell>
          <cell r="F680">
            <v>0</v>
          </cell>
          <cell r="G680" t="str">
            <v>88840</v>
          </cell>
          <cell r="H680" t="str">
            <v>TRATOR DE ESTEIRAS, POTÊNCIA 125 HP, PESO OPERACIONAL 12,9 T, COM LÂMINA 2,7 M3 - JUROS. AF_10/2014</v>
          </cell>
        </row>
        <row r="681">
          <cell r="A681" t="str">
            <v>CUSTOS HORÁRIOS DE MÁQUINAS E EQUIPAMENTOS</v>
          </cell>
          <cell r="B681" t="str">
            <v>CHOR</v>
          </cell>
          <cell r="C681" t="str">
            <v>COMPOSIÇÕES AUXILIARES</v>
          </cell>
          <cell r="D681" t="str">
            <v>0329</v>
          </cell>
          <cell r="E681">
            <v>0</v>
          </cell>
          <cell r="F681">
            <v>0</v>
          </cell>
          <cell r="G681" t="str">
            <v>88841</v>
          </cell>
          <cell r="H681" t="str">
            <v>TRATOR DE ESTEIRAS, POTÊNCIA 125 HP, PESO OPERACIONAL 12,9 T, COM LÂMINA 2,7 M3 - MANUTENÇÃO. AF_10/2014</v>
          </cell>
        </row>
        <row r="682">
          <cell r="A682" t="str">
            <v>CUSTOS HORÁRIOS DE MÁQUINAS E EQUIPAMENTOS</v>
          </cell>
          <cell r="B682" t="str">
            <v>CHOR</v>
          </cell>
          <cell r="C682" t="str">
            <v>COMPOSIÇÕES AUXILIARES</v>
          </cell>
          <cell r="D682" t="str">
            <v>0329</v>
          </cell>
          <cell r="E682">
            <v>0</v>
          </cell>
          <cell r="F682">
            <v>0</v>
          </cell>
          <cell r="G682" t="str">
            <v>88842</v>
          </cell>
          <cell r="H682" t="str">
            <v>TRATOR DE ESTEIRAS, POTÊNCIA 125 HP, PESO OPERACIONAL 12,9 T, COM LÂMINA 2,7 M3 - MATERIAIS NA OPERAÇÃO. AF_10/2014</v>
          </cell>
        </row>
        <row r="683">
          <cell r="A683" t="str">
            <v>CUSTOS HORÁRIOS DE MÁQUINAS E EQUIPAMENTOS</v>
          </cell>
          <cell r="B683" t="str">
            <v>CHOR</v>
          </cell>
          <cell r="C683" t="str">
            <v>COMPOSIÇÕES AUXILIARES</v>
          </cell>
          <cell r="D683" t="str">
            <v>0329</v>
          </cell>
          <cell r="E683">
            <v>0</v>
          </cell>
          <cell r="F683">
            <v>0</v>
          </cell>
          <cell r="G683" t="str">
            <v>88847</v>
          </cell>
          <cell r="H683" t="str">
            <v>USINA DE LAMA ASFÁLTICA, PROD 30 A 50 T/H, SILO DE AGREGADO 7 M3, RESERVATÓRIOS PARA EMULSÃO E ÁGUA DE 2,3 M3 CADA, MISTURADOR TIPO PUG MILL A SER MONTADO SOBRE CAMINHÃO - DEPRECIAÇÃO. AF_10/2014</v>
          </cell>
        </row>
        <row r="684">
          <cell r="A684" t="str">
            <v>CUSTOS HORÁRIOS DE MÁQUINAS E EQUIPAMENTOS</v>
          </cell>
          <cell r="B684" t="str">
            <v>CHOR</v>
          </cell>
          <cell r="C684" t="str">
            <v>COMPOSIÇÕES AUXILIARES</v>
          </cell>
          <cell r="D684" t="str">
            <v>0329</v>
          </cell>
          <cell r="E684">
            <v>0</v>
          </cell>
          <cell r="F684">
            <v>0</v>
          </cell>
          <cell r="G684" t="str">
            <v>88848</v>
          </cell>
          <cell r="H684" t="str">
            <v>USINA DE LAMA ASFÁLTICA, PROD 30 A 50 T/H, SILO DE AGREGADO 7 M3, RESERVATÓRIOS PARA EMULSÃO E ÁGUA DE 2,3 M3 CADA, MISTURADOR TIPO PUG MILL A SER MONTADO SOBRE CAMINHÃO - JUROS. AF_10/2014</v>
          </cell>
        </row>
        <row r="685">
          <cell r="A685" t="str">
            <v>CUSTOS HORÁRIOS DE MÁQUINAS E EQUIPAMENTOS</v>
          </cell>
          <cell r="B685" t="str">
            <v>CHOR</v>
          </cell>
          <cell r="C685" t="str">
            <v>COMPOSIÇÕES AUXILIARES</v>
          </cell>
          <cell r="D685" t="str">
            <v>0329</v>
          </cell>
          <cell r="E685">
            <v>0</v>
          </cell>
          <cell r="F685">
            <v>0</v>
          </cell>
          <cell r="G685" t="str">
            <v>88853</v>
          </cell>
          <cell r="H685" t="str">
            <v>MOTOBOMBA CENTRÍFUGA, MOTOR A GASOLINA, POTÊNCIA 5,42 HP, BOCAIS 1 1/2" X 1", DIÂMETRO ROTOR 143 MM HM/Q = 6 MCA / 16,8 M3/H A 38 MCA / 6,6 M3/H - DEPRECIAÇÃO. AF_06/2014</v>
          </cell>
        </row>
        <row r="686">
          <cell r="A686" t="str">
            <v>CUSTOS HORÁRIOS DE MÁQUINAS E EQUIPAMENTOS</v>
          </cell>
          <cell r="B686" t="str">
            <v>CHOR</v>
          </cell>
          <cell r="C686" t="str">
            <v>COMPOSIÇÕES AUXILIARES</v>
          </cell>
          <cell r="D686" t="str">
            <v>0329</v>
          </cell>
          <cell r="E686">
            <v>0</v>
          </cell>
          <cell r="F686">
            <v>0</v>
          </cell>
          <cell r="G686" t="str">
            <v>88854</v>
          </cell>
          <cell r="H686" t="str">
            <v>MOTOBOMBA CENTRÍFUGA, MOTOR A GASOLINA, POTÊNCIA 5,42 HP, BOCAIS 1 1/2" X 1", DIÂMETRO ROTOR 143 MM HM/Q = 6 MCA / 16,8 M3/H A 38 MCA / 6,6 M3/H - JUROS. AF_06/2014</v>
          </cell>
        </row>
        <row r="687">
          <cell r="A687" t="str">
            <v>CUSTOS HORÁRIOS DE MÁQUINAS E EQUIPAMENTOS</v>
          </cell>
          <cell r="B687" t="str">
            <v>CHOR</v>
          </cell>
          <cell r="C687" t="str">
            <v>COMPOSIÇÕES AUXILIARES</v>
          </cell>
          <cell r="D687" t="str">
            <v>0329</v>
          </cell>
          <cell r="E687">
            <v>0</v>
          </cell>
          <cell r="F687">
            <v>0</v>
          </cell>
          <cell r="G687" t="str">
            <v>88855</v>
          </cell>
          <cell r="H687" t="str">
            <v>GRADE DE DISCO CONTROLE REMOTO REBOCÁVEL, COM 24 DISCOS 24 X 6 MM COM PNEUS PARA TRANSPORTE - DEPRECIAÇÃO. AF_06/2014</v>
          </cell>
        </row>
        <row r="688">
          <cell r="A688" t="str">
            <v>CUSTOS HORÁRIOS DE MÁQUINAS E EQUIPAMENTOS</v>
          </cell>
          <cell r="B688" t="str">
            <v>CHOR</v>
          </cell>
          <cell r="C688" t="str">
            <v>COMPOSIÇÕES AUXILIARES</v>
          </cell>
          <cell r="D688" t="str">
            <v>0329</v>
          </cell>
          <cell r="E688">
            <v>0</v>
          </cell>
          <cell r="F688">
            <v>0</v>
          </cell>
          <cell r="G688" t="str">
            <v>88856</v>
          </cell>
          <cell r="H688" t="str">
            <v>GRADE DE DISCO CONTROLE REMOTO REBOCÁVEL, COM 24 DISCOS 24 X 6 MM COM PNEUS PARA TRANSPORTE - JUROS. AF_06/2014</v>
          </cell>
        </row>
        <row r="689">
          <cell r="A689" t="str">
            <v>CUSTOS HORÁRIOS DE MÁQUINAS E EQUIPAMENTOS</v>
          </cell>
          <cell r="B689" t="str">
            <v>CHOR</v>
          </cell>
          <cell r="C689" t="str">
            <v>COMPOSIÇÕES AUXILIARES</v>
          </cell>
          <cell r="D689" t="str">
            <v>0329</v>
          </cell>
          <cell r="E689">
            <v>0</v>
          </cell>
          <cell r="F689">
            <v>0</v>
          </cell>
          <cell r="G689" t="str">
            <v>88857</v>
          </cell>
          <cell r="H689" t="str">
            <v>RETROESCAVADEIRA SOBRE RODAS COM CARREGADEIRA, TRAÇÃO 4X4, POTÊNCIA LÍQ. 88 HP, CAÇAMBA CARREG. CAP. MÍN. 1 M3, CAÇAMBA RETRO CAP. 0,26 M3, PESO OPERACIONAL MÍN. 6.674 KG, PROFUNDIDADE ESCAVAÇÃO MÁX. 4,37 M - DEPRECIAÇÃO. AF_06/2014</v>
          </cell>
        </row>
        <row r="690">
          <cell r="A690" t="str">
            <v>CUSTOS HORÁRIOS DE MÁQUINAS E EQUIPAMENTOS</v>
          </cell>
          <cell r="B690" t="str">
            <v>CHOR</v>
          </cell>
          <cell r="C690" t="str">
            <v>COMPOSIÇÕES AUXILIARES</v>
          </cell>
          <cell r="D690" t="str">
            <v>0329</v>
          </cell>
          <cell r="E690">
            <v>0</v>
          </cell>
          <cell r="F690">
            <v>0</v>
          </cell>
          <cell r="G690" t="str">
            <v>88858</v>
          </cell>
          <cell r="H690" t="str">
            <v>RETROESCAVADEIRA SOBRE RODAS COM CARREGADEIRA, TRAÇÃO 4X4, POTÊNCIA LÍQ. 88 HP, CAÇAMBA CARREG. CAP. MÍN. 1 M3, CAÇAMBA RETRO CAP. 0,26 M3, PESO OPERACIONAL MÍN. 6.674 KG, PROFUNDIDADE ESCAVAÇÃO MÁX. 4,37 M - JUROS. AF_06/2014</v>
          </cell>
        </row>
        <row r="691">
          <cell r="A691" t="str">
            <v>CUSTOS HORÁRIOS DE MÁQUINAS E EQUIPAMENTOS</v>
          </cell>
          <cell r="B691" t="str">
            <v>CHOR</v>
          </cell>
          <cell r="C691" t="str">
            <v>COMPOSIÇÕES AUXILIARES</v>
          </cell>
          <cell r="D691" t="str">
            <v>0329</v>
          </cell>
          <cell r="E691">
            <v>0</v>
          </cell>
          <cell r="F691">
            <v>0</v>
          </cell>
          <cell r="G691" t="str">
            <v>88859</v>
          </cell>
          <cell r="H691" t="str">
            <v>RETROESCAVADEIRA SOBRE RODAS COM CARREGADEIRA, TRAÇÃO 4X2, POTÊNCIA LÍQ. 79 HP, CAÇAMBA CARREG. CAP. MÍN. 1 M3, CAÇAMBA RETRO CAP. 0,20 M3, PESO OPERACIONAL MÍN. 6.570 KG, PROFUNDIDADE ESCAVAÇÃO MÁX. 4,37 M - DEPRECIAÇÃO. AF_06/2014</v>
          </cell>
        </row>
        <row r="692">
          <cell r="A692" t="str">
            <v>CUSTOS HORÁRIOS DE MÁQUINAS E EQUIPAMENTOS</v>
          </cell>
          <cell r="B692" t="str">
            <v>CHOR</v>
          </cell>
          <cell r="C692" t="str">
            <v>COMPOSIÇÕES AUXILIARES</v>
          </cell>
          <cell r="D692" t="str">
            <v>0329</v>
          </cell>
          <cell r="E692">
            <v>0</v>
          </cell>
          <cell r="F692">
            <v>0</v>
          </cell>
          <cell r="G692" t="str">
            <v>88860</v>
          </cell>
          <cell r="H692" t="str">
            <v>RETROESCAVADEIRA SOBRE RODAS COM CARREGADEIRA, TRAÇÃO 4X2, POTÊNCIA LÍQ. 79 HP, CAÇAMBA CARREG. CAP. MÍN. 1 M3, CAÇAMBA RETRO CAP. 0,20 M3, PESO OPERACIONAL MÍN. 6.570 KG, PROFUNDIDADE ESCAVAÇÃO MÁX. 4,37 M - JUROS. AF_06/2014</v>
          </cell>
        </row>
        <row r="693">
          <cell r="A693" t="str">
            <v>CUSTOS HORÁRIOS DE MÁQUINAS E EQUIPAMENTOS</v>
          </cell>
          <cell r="B693" t="str">
            <v>CHOR</v>
          </cell>
          <cell r="C693" t="str">
            <v>COMPOSIÇÕES AUXILIARES</v>
          </cell>
          <cell r="D693" t="str">
            <v>0329</v>
          </cell>
          <cell r="E693">
            <v>0</v>
          </cell>
          <cell r="F693">
            <v>0</v>
          </cell>
          <cell r="G693" t="str">
            <v>88900</v>
          </cell>
          <cell r="H693" t="str">
            <v>ESCAVADEIRA HIDRÁULICA SOBRE ESTEIRAS, CAÇAMBA 1,20 M3, PESO OPERACIONAL 21 T, POTÊNCIA BRUTA 155 HP - DEPRECIAÇÃO. AF_06/2014</v>
          </cell>
        </row>
        <row r="694">
          <cell r="A694" t="str">
            <v>CUSTOS HORÁRIOS DE MÁQUINAS E EQUIPAMENTOS</v>
          </cell>
          <cell r="B694" t="str">
            <v>CHOR</v>
          </cell>
          <cell r="C694" t="str">
            <v>COMPOSIÇÕES AUXILIARES</v>
          </cell>
          <cell r="D694" t="str">
            <v>0329</v>
          </cell>
          <cell r="E694">
            <v>0</v>
          </cell>
          <cell r="F694">
            <v>0</v>
          </cell>
          <cell r="G694" t="str">
            <v>88902</v>
          </cell>
          <cell r="H694" t="str">
            <v>ESCAVADEIRA HIDRÁULICA SOBRE ESTEIRAS, CAÇAMBA 1,20 M3, PESO OPERACIONAL 21 T, POTÊNCIA BRUTA 155 HP - JUROS. AF_06/2014</v>
          </cell>
        </row>
        <row r="695">
          <cell r="A695" t="str">
            <v>CUSTOS HORÁRIOS DE MÁQUINAS E EQUIPAMENTOS</v>
          </cell>
          <cell r="B695" t="str">
            <v>CHOR</v>
          </cell>
          <cell r="C695" t="str">
            <v>COMPOSIÇÕES AUXILIARES</v>
          </cell>
          <cell r="D695" t="str">
            <v>0329</v>
          </cell>
          <cell r="E695">
            <v>0</v>
          </cell>
          <cell r="F695">
            <v>0</v>
          </cell>
          <cell r="G695" t="str">
            <v>88903</v>
          </cell>
          <cell r="H695" t="str">
            <v>ESCAVADEIRA HIDRÁULICA SOBRE ESTEIRAS, CAÇAMBA 1,20 M3, PESO OPERACIONAL 21 T, POTÊNCIA BRUTA 155 HP - MANUTENÇÃO. AF_06/2014</v>
          </cell>
        </row>
        <row r="696">
          <cell r="A696" t="str">
            <v>CUSTOS HORÁRIOS DE MÁQUINAS E EQUIPAMENTOS</v>
          </cell>
          <cell r="B696" t="str">
            <v>CHOR</v>
          </cell>
          <cell r="C696" t="str">
            <v>COMPOSIÇÕES AUXILIARES</v>
          </cell>
          <cell r="D696" t="str">
            <v>0329</v>
          </cell>
          <cell r="E696">
            <v>0</v>
          </cell>
          <cell r="F696">
            <v>0</v>
          </cell>
          <cell r="G696" t="str">
            <v>88904</v>
          </cell>
          <cell r="H696" t="str">
            <v>ESCAVADEIRA HIDRÁULICA SOBRE ESTEIRAS, CAÇAMBA 1,20 M3, PESO OPERACIONAL 21 T, POTÊNCIA BRUTA 155 HP - MATERIAIS NA OPERAÇÃO. AF_06/2014</v>
          </cell>
        </row>
        <row r="697">
          <cell r="A697" t="str">
            <v>CUSTOS HORÁRIOS DE MÁQUINAS E EQUIPAMENTOS</v>
          </cell>
          <cell r="B697" t="str">
            <v>CHOR</v>
          </cell>
          <cell r="C697" t="str">
            <v>COMPOSIÇÕES AUXILIARES</v>
          </cell>
          <cell r="D697" t="str">
            <v>0329</v>
          </cell>
          <cell r="E697">
            <v>0</v>
          </cell>
          <cell r="F697">
            <v>0</v>
          </cell>
          <cell r="G697" t="str">
            <v>89009</v>
          </cell>
          <cell r="H697" t="str">
            <v>TRATOR DE ESTEIRAS, POTÊNCIA 150 HP, PESO OPERACIONAL 16,7 T, COM RODA MOTRIZ ELEVADA E LÂMINA 3,18 M3 - DEPRECIAÇÃO. AF_06/2014</v>
          </cell>
        </row>
        <row r="698">
          <cell r="A698" t="str">
            <v>CUSTOS HORÁRIOS DE MÁQUINAS E EQUIPAMENTOS</v>
          </cell>
          <cell r="B698" t="str">
            <v>CHOR</v>
          </cell>
          <cell r="C698" t="str">
            <v>COMPOSIÇÕES AUXILIARES</v>
          </cell>
          <cell r="D698" t="str">
            <v>0329</v>
          </cell>
          <cell r="E698">
            <v>0</v>
          </cell>
          <cell r="F698">
            <v>0</v>
          </cell>
          <cell r="G698" t="str">
            <v>89010</v>
          </cell>
          <cell r="H698" t="str">
            <v>TRATOR DE ESTEIRAS, POTÊNCIA 150 HP, PESO OPERACIONAL 16,7 T, COM RODA MOTRIZ ELEVADA E LÂMINA 3,18 M3 - JUROS. AF_06/2014</v>
          </cell>
        </row>
        <row r="699">
          <cell r="A699" t="str">
            <v>CUSTOS HORÁRIOS DE MÁQUINAS E EQUIPAMENTOS</v>
          </cell>
          <cell r="B699" t="str">
            <v>CHOR</v>
          </cell>
          <cell r="C699" t="str">
            <v>COMPOSIÇÕES AUXILIARES</v>
          </cell>
          <cell r="D699" t="str">
            <v>0329</v>
          </cell>
          <cell r="E699">
            <v>0</v>
          </cell>
          <cell r="F699">
            <v>0</v>
          </cell>
          <cell r="G699" t="str">
            <v>89011</v>
          </cell>
          <cell r="H699" t="str">
            <v>RETROESCAVADEIRA SOBRE RODAS COM CARREGADEIRA, TRAÇÃO 4X4, POTÊNCIA LÍQ. 72 HP, CAÇAMBA CARREG. CAP. MÍN. 0,79 M3, CAÇAMBA RETRO CAP. 0,18 M3, PESO OPERACIONAL MÍN. 7.140 KG, PROFUNDIDADE ESCAVAÇÃO MÁX. 4,50 M - DEPRECIAÇÃO. AF_06/2014</v>
          </cell>
        </row>
        <row r="700">
          <cell r="A700" t="str">
            <v>CUSTOS HORÁRIOS DE MÁQUINAS E EQUIPAMENTOS</v>
          </cell>
          <cell r="B700" t="str">
            <v>CHOR</v>
          </cell>
          <cell r="C700" t="str">
            <v>COMPOSIÇÕES AUXILIARES</v>
          </cell>
          <cell r="D700" t="str">
            <v>0329</v>
          </cell>
          <cell r="E700">
            <v>0</v>
          </cell>
          <cell r="F700">
            <v>0</v>
          </cell>
          <cell r="G700" t="str">
            <v>89012</v>
          </cell>
          <cell r="H700" t="str">
            <v>RETROESCAVADEIRA SOBRE RODAS COM CARREGADEIRA, TRAÇÃO 4X4, POTÊNCIA LÍQ. 72 HP, CAÇAMBA CARREG. CAP. MÍN. 0,79 M3, CAÇAMBA RETRO CAP. 0,18 M3, PESO OPERACIONAL MÍN. 7.140 KG, PROFUNDIDADE ESCAVAÇÃO MÁX. 4,50 M - JUROS. AF_06/2014</v>
          </cell>
        </row>
        <row r="701">
          <cell r="A701" t="str">
            <v>CUSTOS HORÁRIOS DE MÁQUINAS E EQUIPAMENTOS</v>
          </cell>
          <cell r="B701" t="str">
            <v>CHOR</v>
          </cell>
          <cell r="C701" t="str">
            <v>COMPOSIÇÕES AUXILIARES</v>
          </cell>
          <cell r="D701" t="str">
            <v>0329</v>
          </cell>
          <cell r="E701">
            <v>0</v>
          </cell>
          <cell r="F701">
            <v>0</v>
          </cell>
          <cell r="G701" t="str">
            <v>89013</v>
          </cell>
          <cell r="H701" t="str">
            <v>TRATOR DE ESTEIRAS, POTÊNCIA 347 HP, PESO OPERACIONAL 38,5 T, COM LÂMINA 8,70 M3 - DEPRECIAÇÃO. AF_06/2014</v>
          </cell>
        </row>
        <row r="702">
          <cell r="A702" t="str">
            <v>CUSTOS HORÁRIOS DE MÁQUINAS E EQUIPAMENTOS</v>
          </cell>
          <cell r="B702" t="str">
            <v>CHOR</v>
          </cell>
          <cell r="C702" t="str">
            <v>COMPOSIÇÕES AUXILIARES</v>
          </cell>
          <cell r="D702" t="str">
            <v>0329</v>
          </cell>
          <cell r="E702">
            <v>0</v>
          </cell>
          <cell r="F702">
            <v>0</v>
          </cell>
          <cell r="G702" t="str">
            <v>89014</v>
          </cell>
          <cell r="H702" t="str">
            <v>TRATOR DE ESTEIRAS, POTÊNCIA 347 HP, PESO OPERACIONAL 38,5 T, COM LÂMINA 8,70 M3 - JUROS. AF_06/2014</v>
          </cell>
        </row>
        <row r="703">
          <cell r="A703" t="str">
            <v>CUSTOS HORÁRIOS DE MÁQUINAS E EQUIPAMENTOS</v>
          </cell>
          <cell r="B703" t="str">
            <v>CHOR</v>
          </cell>
          <cell r="C703" t="str">
            <v>COMPOSIÇÕES AUXILIARES</v>
          </cell>
          <cell r="D703" t="str">
            <v>0329</v>
          </cell>
          <cell r="E703">
            <v>0</v>
          </cell>
          <cell r="F703">
            <v>0</v>
          </cell>
          <cell r="G703" t="str">
            <v>89015</v>
          </cell>
          <cell r="H703" t="str">
            <v>VASSOURA MECÂNICA REBOCÁVEL COM ESCOVA CILÍNDRICA, LARGURA ÚTIL DE VARRIMENTO DE 2,44 M - DEPRECIAÇÃO. AF_06/2014</v>
          </cell>
        </row>
        <row r="704">
          <cell r="A704" t="str">
            <v>CUSTOS HORÁRIOS DE MÁQUINAS E EQUIPAMENTOS</v>
          </cell>
          <cell r="B704" t="str">
            <v>CHOR</v>
          </cell>
          <cell r="C704" t="str">
            <v>COMPOSIÇÕES AUXILIARES</v>
          </cell>
          <cell r="D704" t="str">
            <v>0329</v>
          </cell>
          <cell r="E704">
            <v>0</v>
          </cell>
          <cell r="F704">
            <v>0</v>
          </cell>
          <cell r="G704" t="str">
            <v>89016</v>
          </cell>
          <cell r="H704" t="str">
            <v>VASSOURA MECÂNICA REBOCÁVEL COM ESCOVA CILÍNDRICA, LARGURA ÚTIL DE VARRIMENTO DE 2,44 M - JUROS. AF_06/2014</v>
          </cell>
        </row>
        <row r="705">
          <cell r="A705" t="str">
            <v>CUSTOS HORÁRIOS DE MÁQUINAS E EQUIPAMENTOS</v>
          </cell>
          <cell r="B705" t="str">
            <v>CHOR</v>
          </cell>
          <cell r="C705" t="str">
            <v>COMPOSIÇÕES AUXILIARES</v>
          </cell>
          <cell r="D705" t="str">
            <v>0329</v>
          </cell>
          <cell r="E705">
            <v>0</v>
          </cell>
          <cell r="F705">
            <v>0</v>
          </cell>
          <cell r="G705" t="str">
            <v>89017</v>
          </cell>
          <cell r="H705" t="str">
            <v>TRATOR DE ESTEIRAS, POTÊNCIA 170 HP, PESO OPERACIONAL 19 T, CAÇAMBA 5,2 M3 - DEPRECIAÇÃO. AF_06/2014</v>
          </cell>
        </row>
        <row r="706">
          <cell r="A706" t="str">
            <v>CUSTOS HORÁRIOS DE MÁQUINAS E EQUIPAMENTOS</v>
          </cell>
          <cell r="B706" t="str">
            <v>CHOR</v>
          </cell>
          <cell r="C706" t="str">
            <v>COMPOSIÇÕES AUXILIARES</v>
          </cell>
          <cell r="D706" t="str">
            <v>0329</v>
          </cell>
          <cell r="E706">
            <v>0</v>
          </cell>
          <cell r="F706">
            <v>0</v>
          </cell>
          <cell r="G706" t="str">
            <v>89018</v>
          </cell>
          <cell r="H706" t="str">
            <v>TRATOR DE ESTEIRAS, POTÊNCIA 170 HP, PESO OPERACIONAL 19 T, CAÇAMBA 5,2 M3 - JUROS. AF_06/2014</v>
          </cell>
        </row>
        <row r="707">
          <cell r="A707" t="str">
            <v>CUSTOS HORÁRIOS DE MÁQUINAS E EQUIPAMENTOS</v>
          </cell>
          <cell r="B707" t="str">
            <v>CHOR</v>
          </cell>
          <cell r="C707" t="str">
            <v>COMPOSIÇÕES AUXILIARES</v>
          </cell>
          <cell r="D707" t="str">
            <v>0329</v>
          </cell>
          <cell r="E707">
            <v>0</v>
          </cell>
          <cell r="F707">
            <v>0</v>
          </cell>
          <cell r="G707" t="str">
            <v>89019</v>
          </cell>
          <cell r="H707" t="str">
            <v>BOMBA SUBMERSÍVEL ELÉTRICA TRIFÁSICA, POTÊNCIA 2,96 HP, Ø ROTOR 144 MM SEMI-ABERTO, BOCAL DE SAÍDA Ø 2, HM/Q = 2 MCA / 38,8 M3/H A 28 MCA / 5 M3/H - DEPRECIAÇÃO. AF_06/2014</v>
          </cell>
        </row>
        <row r="708">
          <cell r="A708" t="str">
            <v>CUSTOS HORÁRIOS DE MÁQUINAS E EQUIPAMENTOS</v>
          </cell>
          <cell r="B708" t="str">
            <v>CHOR</v>
          </cell>
          <cell r="C708" t="str">
            <v>COMPOSIÇÕES AUXILIARES</v>
          </cell>
          <cell r="D708" t="str">
            <v>0329</v>
          </cell>
          <cell r="E708">
            <v>0</v>
          </cell>
          <cell r="F708">
            <v>0</v>
          </cell>
          <cell r="G708" t="str">
            <v>89020</v>
          </cell>
          <cell r="H708" t="str">
            <v>BOMBA SUBMERSÍVEL ELÉTRICA TRIFÁSICA, POTÊNCIA 2,96 HP, Ø ROTOR 144 MM SEMI-ABERTO, BOCAL DE SAÍDA Ø 2, HM/Q = 2 MCA / 38,8 M3/H A 28 MCA / 5 M3/H - JUROS. AF_06/2014</v>
          </cell>
        </row>
        <row r="709">
          <cell r="A709" t="str">
            <v>CUSTOS HORÁRIOS DE MÁQUINAS E EQUIPAMENTOS</v>
          </cell>
          <cell r="B709" t="str">
            <v>CHOR</v>
          </cell>
          <cell r="C709" t="str">
            <v>COMPOSIÇÕES AUXILIARES</v>
          </cell>
          <cell r="D709" t="str">
            <v>0329</v>
          </cell>
          <cell r="E709">
            <v>0</v>
          </cell>
          <cell r="F709">
            <v>0</v>
          </cell>
          <cell r="G709" t="str">
            <v>89023</v>
          </cell>
          <cell r="H709" t="str">
            <v>TANQUE DE ASFALTO ESTACIONÁRIO COM MAÇARICO, CAPACIDADE 20.000 L - DEPRECIAÇÃO. AF_06/2014</v>
          </cell>
        </row>
        <row r="710">
          <cell r="A710" t="str">
            <v>CUSTOS HORÁRIOS DE MÁQUINAS E EQUIPAMENTOS</v>
          </cell>
          <cell r="B710" t="str">
            <v>CHOR</v>
          </cell>
          <cell r="C710" t="str">
            <v>COMPOSIÇÕES AUXILIARES</v>
          </cell>
          <cell r="D710" t="str">
            <v>0329</v>
          </cell>
          <cell r="E710">
            <v>0</v>
          </cell>
          <cell r="F710">
            <v>0</v>
          </cell>
          <cell r="G710" t="str">
            <v>89024</v>
          </cell>
          <cell r="H710" t="str">
            <v>TANQUE DE ASFALTO ESTACIONÁRIO COM MAÇARICO, CAPACIDADE 20.000 L - JUROS. AF_06/2014</v>
          </cell>
        </row>
        <row r="711">
          <cell r="A711" t="str">
            <v>CUSTOS HORÁRIOS DE MÁQUINAS E EQUIPAMENTOS</v>
          </cell>
          <cell r="B711" t="str">
            <v>CHOR</v>
          </cell>
          <cell r="C711" t="str">
            <v>COMPOSIÇÕES AUXILIARES</v>
          </cell>
          <cell r="D711" t="str">
            <v>0329</v>
          </cell>
          <cell r="E711">
            <v>0</v>
          </cell>
          <cell r="F711">
            <v>0</v>
          </cell>
          <cell r="G711" t="str">
            <v>89025</v>
          </cell>
          <cell r="H711" t="str">
            <v>TANQUE DE ASFALTO ESTACIONÁRIO COM MAÇARICO, CAPACIDADE 20.000 L - MANUTENÇÃO. AF_06/2014</v>
          </cell>
        </row>
        <row r="712">
          <cell r="A712" t="str">
            <v>CUSTOS HORÁRIOS DE MÁQUINAS E EQUIPAMENTOS</v>
          </cell>
          <cell r="B712" t="str">
            <v>CHOR</v>
          </cell>
          <cell r="C712" t="str">
            <v>COMPOSIÇÕES AUXILIARES</v>
          </cell>
          <cell r="D712" t="str">
            <v>0329</v>
          </cell>
          <cell r="E712">
            <v>0</v>
          </cell>
          <cell r="F712">
            <v>0</v>
          </cell>
          <cell r="G712" t="str">
            <v>89026</v>
          </cell>
          <cell r="H712" t="str">
            <v>TANQUE DE ASFALTO ESTACIONÁRIO COM MAÇARICO, CAPACIDADE 20.000 L - MATERIAIS NA OPERAÇÃO. AF_06/2014</v>
          </cell>
        </row>
        <row r="713">
          <cell r="A713" t="str">
            <v>CUSTOS HORÁRIOS DE MÁQUINAS E EQUIPAMENTOS</v>
          </cell>
          <cell r="B713" t="str">
            <v>CHOR</v>
          </cell>
          <cell r="C713" t="str">
            <v>COMPOSIÇÕES AUXILIARES</v>
          </cell>
          <cell r="D713" t="str">
            <v>0329</v>
          </cell>
          <cell r="E713">
            <v>0</v>
          </cell>
          <cell r="F713">
            <v>0</v>
          </cell>
          <cell r="G713" t="str">
            <v>89029</v>
          </cell>
          <cell r="H713" t="str">
            <v>TRATOR DE ESTEIRAS, POTÊNCIA 100 HP, PESO OPERACIONAL 9,4 T, COM LÂMINA 2,19 M3 - DEPRECIAÇÃO. AF_06/2014</v>
          </cell>
        </row>
        <row r="714">
          <cell r="A714" t="str">
            <v>CUSTOS HORÁRIOS DE MÁQUINAS E EQUIPAMENTOS</v>
          </cell>
          <cell r="B714" t="str">
            <v>CHOR</v>
          </cell>
          <cell r="C714" t="str">
            <v>COMPOSIÇÕES AUXILIARES</v>
          </cell>
          <cell r="D714" t="str">
            <v>0329</v>
          </cell>
          <cell r="E714">
            <v>0</v>
          </cell>
          <cell r="F714">
            <v>0</v>
          </cell>
          <cell r="G714" t="str">
            <v>89030</v>
          </cell>
          <cell r="H714" t="str">
            <v>TRATOR DE ESTEIRAS, POTÊNCIA 100 HP, PESO OPERACIONAL 9,4 T, COM LÂMINA 2,19 M3 - JUROS. AF_06/2014</v>
          </cell>
        </row>
        <row r="715">
          <cell r="A715" t="str">
            <v>CUSTOS HORÁRIOS DE MÁQUINAS E EQUIPAMENTOS</v>
          </cell>
          <cell r="B715" t="str">
            <v>CHOR</v>
          </cell>
          <cell r="C715" t="str">
            <v>COMPOSIÇÕES AUXILIARES</v>
          </cell>
          <cell r="D715" t="str">
            <v>0329</v>
          </cell>
          <cell r="E715">
            <v>0</v>
          </cell>
          <cell r="F715">
            <v>0</v>
          </cell>
          <cell r="G715" t="str">
            <v>89033</v>
          </cell>
          <cell r="H715" t="str">
            <v>TRATOR DE PNEUS, POTÊNCIA 85 CV, TRAÇÃO 4X4, PESO COM LASTRO DE 4.675 KG - DEPRECIAÇÃO. AF_06/2014</v>
          </cell>
        </row>
        <row r="716">
          <cell r="A716" t="str">
            <v>CUSTOS HORÁRIOS DE MÁQUINAS E EQUIPAMENTOS</v>
          </cell>
          <cell r="B716" t="str">
            <v>CHOR</v>
          </cell>
          <cell r="C716" t="str">
            <v>COMPOSIÇÕES AUXILIARES</v>
          </cell>
          <cell r="D716" t="str">
            <v>0329</v>
          </cell>
          <cell r="E716">
            <v>0</v>
          </cell>
          <cell r="F716">
            <v>0</v>
          </cell>
          <cell r="G716" t="str">
            <v>89034</v>
          </cell>
          <cell r="H716" t="str">
            <v>TRATOR DE PNEUS, POTÊNCIA 85 CV, TRAÇÃO 4X4, PESO COM LASTRO DE 4.675 KG - JUROS. AF_06/2014</v>
          </cell>
        </row>
        <row r="717">
          <cell r="A717" t="str">
            <v>CUSTOS HORÁRIOS DE MÁQUINAS E EQUIPAMENTOS</v>
          </cell>
          <cell r="B717" t="str">
            <v>CHOR</v>
          </cell>
          <cell r="C717" t="str">
            <v>COMPOSIÇÕES AUXILIARES</v>
          </cell>
          <cell r="D717" t="str">
            <v>0329</v>
          </cell>
          <cell r="E717">
            <v>0</v>
          </cell>
          <cell r="F717">
            <v>0</v>
          </cell>
          <cell r="G717" t="str">
            <v>89128</v>
          </cell>
          <cell r="H717" t="str">
            <v>PÁ CARREGADEIRA SOBRE RODAS, POTÊNCIA LÍQUIDA 128 HP, CAPACIDADE DA CAÇAMBA 1,7 A 2,8 M3, PESO OPERACIONAL 11632 KG - DEPRECIAÇÃO. AF_06/2014</v>
          </cell>
        </row>
        <row r="718">
          <cell r="A718" t="str">
            <v>CUSTOS HORÁRIOS DE MÁQUINAS E EQUIPAMENTOS</v>
          </cell>
          <cell r="B718" t="str">
            <v>CHOR</v>
          </cell>
          <cell r="C718" t="str">
            <v>COMPOSIÇÕES AUXILIARES</v>
          </cell>
          <cell r="D718" t="str">
            <v>0329</v>
          </cell>
          <cell r="E718">
            <v>0</v>
          </cell>
          <cell r="F718">
            <v>0</v>
          </cell>
          <cell r="G718" t="str">
            <v>89129</v>
          </cell>
          <cell r="H718" t="str">
            <v>PÁ CARREGADEIRA SOBRE RODAS, POTÊNCIA LÍQUIDA 128 HP, CAPACIDADE DA CAÇAMBA 1,7 A 2,8 M3, PESO OPERACIONAL 11632 KG - JUROS. AF_06/2014</v>
          </cell>
        </row>
        <row r="719">
          <cell r="A719" t="str">
            <v>CUSTOS HORÁRIOS DE MÁQUINAS E EQUIPAMENTOS</v>
          </cell>
          <cell r="B719" t="str">
            <v>CHOR</v>
          </cell>
          <cell r="C719" t="str">
            <v>COMPOSIÇÕES AUXILIARES</v>
          </cell>
          <cell r="D719" t="str">
            <v>0329</v>
          </cell>
          <cell r="E719">
            <v>0</v>
          </cell>
          <cell r="F719">
            <v>0</v>
          </cell>
          <cell r="G719" t="str">
            <v>89130</v>
          </cell>
          <cell r="H719" t="str">
            <v>PÁ CARREGADEIRA SOBRE RODAS, POTÊNCIA 197 HP, CAPACIDADE DA CAÇAMBA 2,5 A 3,5 M3, PESO OPERACIONAL 18338 KG - DEPRECIAÇÃO. AF_06/2014</v>
          </cell>
        </row>
        <row r="720">
          <cell r="A720" t="str">
            <v>CUSTOS HORÁRIOS DE MÁQUINAS E EQUIPAMENTOS</v>
          </cell>
          <cell r="B720" t="str">
            <v>CHOR</v>
          </cell>
          <cell r="C720" t="str">
            <v>COMPOSIÇÕES AUXILIARES</v>
          </cell>
          <cell r="D720" t="str">
            <v>0329</v>
          </cell>
          <cell r="E720">
            <v>0</v>
          </cell>
          <cell r="F720">
            <v>0</v>
          </cell>
          <cell r="G720" t="str">
            <v>89131</v>
          </cell>
          <cell r="H720" t="str">
            <v>PÁ CARREGADEIRA SOBRE RODAS, POTÊNCIA 197 HP, CAPACIDADE DA CAÇAMBA 2,5 A 3,5 M3, PESO OPERACIONAL 18338 KG - JUROS. AF_06/2014</v>
          </cell>
        </row>
        <row r="721">
          <cell r="A721" t="str">
            <v>CUSTOS HORÁRIOS DE MÁQUINAS E EQUIPAMENTOS</v>
          </cell>
          <cell r="B721" t="str">
            <v>CHOR</v>
          </cell>
          <cell r="C721" t="str">
            <v>COMPOSIÇÕES AUXILIARES</v>
          </cell>
          <cell r="D721" t="str">
            <v>0329</v>
          </cell>
          <cell r="E721">
            <v>0</v>
          </cell>
          <cell r="F721">
            <v>0</v>
          </cell>
          <cell r="G721" t="str">
            <v>89210</v>
          </cell>
          <cell r="H721" t="str">
            <v>ROLO COMPACTADOR VIBRATÓRIO DE UM CILINDRO AÇO LISO, POTÊNCIA 80 HP, PESO OPERACIONAL MÁXIMO 8,1 T, IMPACTO DINÂMICO 16,15 / 9,5 T, LARGURA DE TRABALHO 1,68 M - DEPRECIAÇÃO. AF_06/2014</v>
          </cell>
        </row>
        <row r="722">
          <cell r="A722" t="str">
            <v>CUSTOS HORÁRIOS DE MÁQUINAS E EQUIPAMENTOS</v>
          </cell>
          <cell r="B722" t="str">
            <v>CHOR</v>
          </cell>
          <cell r="C722" t="str">
            <v>COMPOSIÇÕES AUXILIARES</v>
          </cell>
          <cell r="D722" t="str">
            <v>0329</v>
          </cell>
          <cell r="E722">
            <v>0</v>
          </cell>
          <cell r="F722">
            <v>0</v>
          </cell>
          <cell r="G722" t="str">
            <v>89211</v>
          </cell>
          <cell r="H722" t="str">
            <v>ROLO COMPACTADOR VIBRATÓRIO DE UM CILINDRO AÇO LISO, POTÊNCIA 80 HP, PESO OPERACIONAL MÁXIMO 8,1 T, IMPACTO DINÂMICO 16,15 / 9,5 T, LARGURA DE TRABALHO 1,68 M - JUROS. AF_06/2014</v>
          </cell>
        </row>
        <row r="723">
          <cell r="A723" t="str">
            <v>CUSTOS HORÁRIOS DE MÁQUINAS E EQUIPAMENTOS</v>
          </cell>
          <cell r="B723" t="str">
            <v>CHOR</v>
          </cell>
          <cell r="C723" t="str">
            <v>COMPOSIÇÕES AUXILIARES</v>
          </cell>
          <cell r="D723" t="str">
            <v>0329</v>
          </cell>
          <cell r="E723">
            <v>0</v>
          </cell>
          <cell r="F723">
            <v>0</v>
          </cell>
          <cell r="G723" t="str">
            <v>89212</v>
          </cell>
          <cell r="H723" t="str">
            <v>BATE-ESTACAS POR GRAVIDADE, POTÊNCIA DE 160 HP, PESO DO MARTELO ATÉ 3 TONELADAS - DEPRECIAÇÃO. AF_11/2014</v>
          </cell>
        </row>
        <row r="724">
          <cell r="A724" t="str">
            <v>CUSTOS HORÁRIOS DE MÁQUINAS E EQUIPAMENTOS</v>
          </cell>
          <cell r="B724" t="str">
            <v>CHOR</v>
          </cell>
          <cell r="C724" t="str">
            <v>COMPOSIÇÕES AUXILIARES</v>
          </cell>
          <cell r="D724" t="str">
            <v>0329</v>
          </cell>
          <cell r="E724">
            <v>0</v>
          </cell>
          <cell r="F724">
            <v>0</v>
          </cell>
          <cell r="G724" t="str">
            <v>89213</v>
          </cell>
          <cell r="H724" t="str">
            <v>BATE-ESTACAS POR GRAVIDADE, POTÊNCIA DE 160 HP, PESO DO MARTELO ATÉ 3 TONELADAS - JUROS. AF_11/2014</v>
          </cell>
        </row>
        <row r="725">
          <cell r="A725" t="str">
            <v>CUSTOS HORÁRIOS DE MÁQUINAS E EQUIPAMENTOS</v>
          </cell>
          <cell r="B725" t="str">
            <v>CHOR</v>
          </cell>
          <cell r="C725" t="str">
            <v>COMPOSIÇÕES AUXILIARES</v>
          </cell>
          <cell r="D725" t="str">
            <v>0329</v>
          </cell>
          <cell r="E725">
            <v>0</v>
          </cell>
          <cell r="F725">
            <v>0</v>
          </cell>
          <cell r="G725" t="str">
            <v>89214</v>
          </cell>
          <cell r="H725" t="str">
            <v>BATE-ESTACAS POR GRAVIDADE, POTÊNCIA DE 160 HP, PESO DO MARTELO ATÉ 3 TONELADAS - MANUTENÇÃO. AF_11/2014</v>
          </cell>
        </row>
        <row r="726">
          <cell r="A726" t="str">
            <v>CUSTOS HORÁRIOS DE MÁQUINAS E EQUIPAMENTOS</v>
          </cell>
          <cell r="B726" t="str">
            <v>CHOR</v>
          </cell>
          <cell r="C726" t="str">
            <v>COMPOSIÇÕES AUXILIARES</v>
          </cell>
          <cell r="D726" t="str">
            <v>0329</v>
          </cell>
          <cell r="E726">
            <v>0</v>
          </cell>
          <cell r="F726">
            <v>0</v>
          </cell>
          <cell r="G726" t="str">
            <v>89215</v>
          </cell>
          <cell r="H726" t="str">
            <v>BATE-ESTACAS POR GRAVIDADE, POTÊNCIA DE 160 HP, PESO DO MARTELO ATÉ 3 TONELADAS - MATERIAIS NA OPERAÇÃO. AF_11/2014</v>
          </cell>
        </row>
        <row r="727">
          <cell r="A727" t="str">
            <v>CUSTOS HORÁRIOS DE MÁQUINAS E EQUIPAMENTOS</v>
          </cell>
          <cell r="B727" t="str">
            <v>CHOR</v>
          </cell>
          <cell r="C727" t="str">
            <v>COMPOSIÇÕES AUXILIARES</v>
          </cell>
          <cell r="D727" t="str">
            <v>0329</v>
          </cell>
          <cell r="E727">
            <v>0</v>
          </cell>
          <cell r="F727">
            <v>0</v>
          </cell>
          <cell r="G727" t="str">
            <v>89221</v>
          </cell>
          <cell r="H727" t="str">
            <v>BETONEIRA CAPACIDADE NOMINAL DE 600 L, CAPACIDADE DE MISTURA 360 L, MOTOR ELÉTRICO TRIFÁSICO POTÊNCIA DE 4 CV, SEM CARREGADOR - DEPRECIAÇÃO. AF_11/2014</v>
          </cell>
        </row>
        <row r="728">
          <cell r="A728" t="str">
            <v>CUSTOS HORÁRIOS DE MÁQUINAS E EQUIPAMENTOS</v>
          </cell>
          <cell r="B728" t="str">
            <v>CHOR</v>
          </cell>
          <cell r="C728" t="str">
            <v>COMPOSIÇÕES AUXILIARES</v>
          </cell>
          <cell r="D728" t="str">
            <v>0329</v>
          </cell>
          <cell r="E728">
            <v>0</v>
          </cell>
          <cell r="F728">
            <v>0</v>
          </cell>
          <cell r="G728" t="str">
            <v>89222</v>
          </cell>
          <cell r="H728" t="str">
            <v>BETONEIRA CAPACIDADE NOMINAL DE 600 L, CAPACIDADE DE MISTURA 360 L, MOTOR ELÉTRICO TRIFÁSICO POTÊNCIA DE 4 CV, SEM CARREGADOR - JUROS. AF_11/2014</v>
          </cell>
        </row>
        <row r="729">
          <cell r="A729" t="str">
            <v>CUSTOS HORÁRIOS DE MÁQUINAS E EQUIPAMENTOS</v>
          </cell>
          <cell r="B729" t="str">
            <v>CHOR</v>
          </cell>
          <cell r="C729" t="str">
            <v>COMPOSIÇÕES AUXILIARES</v>
          </cell>
          <cell r="D729" t="str">
            <v>0329</v>
          </cell>
          <cell r="E729">
            <v>0</v>
          </cell>
          <cell r="F729">
            <v>0</v>
          </cell>
          <cell r="G729" t="str">
            <v>89223</v>
          </cell>
          <cell r="H729" t="str">
            <v>BETONEIRA CAPACIDADE NOMINAL DE 600 L, CAPACIDADE DE MISTURA 360 L, MOTOR ELÉTRICO TRIFÁSICO POTÊNCIA DE 4 CV, SEM CARREGADOR - MANUTENÇÃO. AF_11/2014</v>
          </cell>
        </row>
        <row r="730">
          <cell r="A730" t="str">
            <v>CUSTOS HORÁRIOS DE MÁQUINAS E EQUIPAMENTOS</v>
          </cell>
          <cell r="B730" t="str">
            <v>CHOR</v>
          </cell>
          <cell r="C730" t="str">
            <v>COMPOSIÇÕES AUXILIARES</v>
          </cell>
          <cell r="D730" t="str">
            <v>0329</v>
          </cell>
          <cell r="E730">
            <v>0</v>
          </cell>
          <cell r="F730">
            <v>0</v>
          </cell>
          <cell r="G730" t="str">
            <v>89224</v>
          </cell>
          <cell r="H730" t="str">
            <v>BETONEIRA CAPACIDADE NOMINAL DE 600 L, CAPACIDADE DE MISTURA 360 L, MOTOR ELÉTRICO TRIFÁSICO POTÊNCIA DE 4 CV, SEM CARREGADOR - MATERIAIS NA OPERAÇÃO. AF_11/2014</v>
          </cell>
        </row>
        <row r="731">
          <cell r="A731" t="str">
            <v>CUSTOS HORÁRIOS DE MÁQUINAS E EQUIPAMENTOS</v>
          </cell>
          <cell r="B731" t="str">
            <v>CHOR</v>
          </cell>
          <cell r="C731" t="str">
            <v>COMPOSIÇÕES AUXILIARES</v>
          </cell>
          <cell r="D731" t="str">
            <v>0329</v>
          </cell>
          <cell r="E731">
            <v>0</v>
          </cell>
          <cell r="F731">
            <v>0</v>
          </cell>
          <cell r="G731" t="str">
            <v>89228</v>
          </cell>
          <cell r="H731" t="str">
            <v>MOTONIVELADORA POTÊNCIA BÁSICA LÍQUIDA (PRIMEIRA MARCHA) 125 HP, PESO BRUTO 13032 KG, LARGURA DA LÂMINA DE 3,7 M - DEPRECIAÇÃO. AF_06/2014</v>
          </cell>
        </row>
        <row r="732">
          <cell r="A732" t="str">
            <v>CUSTOS HORÁRIOS DE MÁQUINAS E EQUIPAMENTOS</v>
          </cell>
          <cell r="B732" t="str">
            <v>CHOR</v>
          </cell>
          <cell r="C732" t="str">
            <v>COMPOSIÇÕES AUXILIARES</v>
          </cell>
          <cell r="D732" t="str">
            <v>0329</v>
          </cell>
          <cell r="E732">
            <v>0</v>
          </cell>
          <cell r="F732">
            <v>0</v>
          </cell>
          <cell r="G732" t="str">
            <v>89229</v>
          </cell>
          <cell r="H732" t="str">
            <v>MOTONIVELADORA POTÊNCIA BÁSICA LÍQUIDA (PRIMEIRA MARCHA) 125 HP, PESO BRUTO 13032 KG, LARGURA DA LÂMINA DE 3,7 M - JUROS. AF_06/2014</v>
          </cell>
        </row>
        <row r="733">
          <cell r="A733" t="str">
            <v>CUSTOS HORÁRIOS DE MÁQUINAS E EQUIPAMENTOS</v>
          </cell>
          <cell r="B733" t="str">
            <v>CHOR</v>
          </cell>
          <cell r="C733" t="str">
            <v>COMPOSIÇÕES AUXILIARES</v>
          </cell>
          <cell r="D733" t="str">
            <v>0329</v>
          </cell>
          <cell r="E733">
            <v>0</v>
          </cell>
          <cell r="F733">
            <v>0</v>
          </cell>
          <cell r="G733" t="str">
            <v>89230</v>
          </cell>
          <cell r="H733" t="str">
            <v>FRESADORA DE ASFALTO A FRIO SOBRE RODAS, LARGURA FRESAGEM DE 1,0 M, POTÊNCIA 208 HP - DEPRECIAÇÃO. AF_11/2014</v>
          </cell>
        </row>
        <row r="734">
          <cell r="A734" t="str">
            <v>CUSTOS HORÁRIOS DE MÁQUINAS E EQUIPAMENTOS</v>
          </cell>
          <cell r="B734" t="str">
            <v>CHOR</v>
          </cell>
          <cell r="C734" t="str">
            <v>COMPOSIÇÕES AUXILIARES</v>
          </cell>
          <cell r="D734" t="str">
            <v>0329</v>
          </cell>
          <cell r="E734">
            <v>0</v>
          </cell>
          <cell r="F734">
            <v>0</v>
          </cell>
          <cell r="G734" t="str">
            <v>89231</v>
          </cell>
          <cell r="H734" t="str">
            <v>FRESADORA DE ASFALTO A FRIO SOBRE RODAS, LARGURA FRESAGEM DE 1,0 M, POTÊNCIA 208 HP - JUROS. AF_11/2014</v>
          </cell>
        </row>
        <row r="735">
          <cell r="A735" t="str">
            <v>CUSTOS HORÁRIOS DE MÁQUINAS E EQUIPAMENTOS</v>
          </cell>
          <cell r="B735" t="str">
            <v>CHOR</v>
          </cell>
          <cell r="C735" t="str">
            <v>COMPOSIÇÕES AUXILIARES</v>
          </cell>
          <cell r="D735" t="str">
            <v>0329</v>
          </cell>
          <cell r="E735">
            <v>0</v>
          </cell>
          <cell r="F735">
            <v>0</v>
          </cell>
          <cell r="G735" t="str">
            <v>89232</v>
          </cell>
          <cell r="H735" t="str">
            <v>FRESADORA DE ASFALTO A FRIO SOBRE RODAS, LARGURA FRESAGEM DE 1,0 M, POTÊNCIA 208 HP - MANUTENÇÃO. AF_11/2014</v>
          </cell>
        </row>
        <row r="736">
          <cell r="A736" t="str">
            <v>CUSTOS HORÁRIOS DE MÁQUINAS E EQUIPAMENTOS</v>
          </cell>
          <cell r="B736" t="str">
            <v>CHOR</v>
          </cell>
          <cell r="C736" t="str">
            <v>COMPOSIÇÕES AUXILIARES</v>
          </cell>
          <cell r="D736" t="str">
            <v>0329</v>
          </cell>
          <cell r="E736">
            <v>0</v>
          </cell>
          <cell r="F736">
            <v>0</v>
          </cell>
          <cell r="G736" t="str">
            <v>89233</v>
          </cell>
          <cell r="H736" t="str">
            <v>FRESADORA DE ASFALTO A FRIO SOBRE RODAS, LARGURA FRESAGEM DE 1,0 M, POTÊNCIA 208 HP - MATERIAIS NA OPERAÇÃO. AF_11/2014</v>
          </cell>
        </row>
        <row r="737">
          <cell r="A737" t="str">
            <v>CUSTOS HORÁRIOS DE MÁQUINAS E EQUIPAMENTOS</v>
          </cell>
          <cell r="B737" t="str">
            <v>CHOR</v>
          </cell>
          <cell r="C737" t="str">
            <v>COMPOSIÇÕES AUXILIARES</v>
          </cell>
          <cell r="D737" t="str">
            <v>0329</v>
          </cell>
          <cell r="E737">
            <v>0</v>
          </cell>
          <cell r="F737">
            <v>0</v>
          </cell>
          <cell r="G737" t="str">
            <v>89236</v>
          </cell>
          <cell r="H737" t="str">
            <v>FRESADORA DE ASFALTO A FRIO SOBRE RODAS, LARGURA FRESAGEM DE 2,0 M, POTÊNCIA 550 HP - DEPRECIAÇÃO. AF_11/2014</v>
          </cell>
        </row>
        <row r="738">
          <cell r="A738" t="str">
            <v>CUSTOS HORÁRIOS DE MÁQUINAS E EQUIPAMENTOS</v>
          </cell>
          <cell r="B738" t="str">
            <v>CHOR</v>
          </cell>
          <cell r="C738" t="str">
            <v>COMPOSIÇÕES AUXILIARES</v>
          </cell>
          <cell r="D738" t="str">
            <v>0329</v>
          </cell>
          <cell r="E738">
            <v>0</v>
          </cell>
          <cell r="F738">
            <v>0</v>
          </cell>
          <cell r="G738" t="str">
            <v>89237</v>
          </cell>
          <cell r="H738" t="str">
            <v>FRESADORA DE ASFALTO A FRIO SOBRE RODAS, LARGURA FRESAGEM DE 2,0 M, POTÊNCIA 550 HP - JUROS. AF_11/2014</v>
          </cell>
        </row>
        <row r="739">
          <cell r="A739" t="str">
            <v>CUSTOS HORÁRIOS DE MÁQUINAS E EQUIPAMENTOS</v>
          </cell>
          <cell r="B739" t="str">
            <v>CHOR</v>
          </cell>
          <cell r="C739" t="str">
            <v>COMPOSIÇÕES AUXILIARES</v>
          </cell>
          <cell r="D739" t="str">
            <v>0329</v>
          </cell>
          <cell r="E739">
            <v>0</v>
          </cell>
          <cell r="F739">
            <v>0</v>
          </cell>
          <cell r="G739" t="str">
            <v>89238</v>
          </cell>
          <cell r="H739" t="str">
            <v>FRESADORA DE ASFALTO A FRIO SOBRE RODAS, LARGURA FRESAGEM DE 2,0 M, POTÊNCIA 550 HP - MANUTENÇÃO. AF_11/2014</v>
          </cell>
        </row>
        <row r="740">
          <cell r="A740" t="str">
            <v>CUSTOS HORÁRIOS DE MÁQUINAS E EQUIPAMENTOS</v>
          </cell>
          <cell r="B740" t="str">
            <v>CHOR</v>
          </cell>
          <cell r="C740" t="str">
            <v>COMPOSIÇÕES AUXILIARES</v>
          </cell>
          <cell r="D740" t="str">
            <v>0329</v>
          </cell>
          <cell r="E740">
            <v>0</v>
          </cell>
          <cell r="F740">
            <v>0</v>
          </cell>
          <cell r="G740" t="str">
            <v>89239</v>
          </cell>
          <cell r="H740" t="str">
            <v>FRESADORA DE ASFALTO A FRIO SOBRE RODAS, LARGURA FRESAGEM DE 2,0 M, POTÊNCIA 550 HP - MATERIAIS NA OPERAÇÃO. AF_11/2014</v>
          </cell>
        </row>
        <row r="741">
          <cell r="A741" t="str">
            <v>CUSTOS HORÁRIOS DE MÁQUINAS E EQUIPAMENTOS</v>
          </cell>
          <cell r="B741" t="str">
            <v>CHOR</v>
          </cell>
          <cell r="C741" t="str">
            <v>COMPOSIÇÕES AUXILIARES</v>
          </cell>
          <cell r="D741" t="str">
            <v>0329</v>
          </cell>
          <cell r="E741">
            <v>0</v>
          </cell>
          <cell r="F741">
            <v>0</v>
          </cell>
          <cell r="G741" t="str">
            <v>89240</v>
          </cell>
          <cell r="H741" t="str">
            <v>VIBROACABADORA DE ASFALTO SOBRE ESTEIRAS, LARGURA DE PAVIMENTAÇÃO 1,90 M A 5,30 M, POTÊNCIA 105 HP CAPACIDADE 450 T/H - DEPRECIAÇÃO. AF_11/2014</v>
          </cell>
        </row>
        <row r="742">
          <cell r="A742" t="str">
            <v>CUSTOS HORÁRIOS DE MÁQUINAS E EQUIPAMENTOS</v>
          </cell>
          <cell r="B742" t="str">
            <v>CHOR</v>
          </cell>
          <cell r="C742" t="str">
            <v>COMPOSIÇÕES AUXILIARES</v>
          </cell>
          <cell r="D742" t="str">
            <v>0329</v>
          </cell>
          <cell r="E742">
            <v>0</v>
          </cell>
          <cell r="F742">
            <v>0</v>
          </cell>
          <cell r="G742" t="str">
            <v>89241</v>
          </cell>
          <cell r="H742" t="str">
            <v>VIBROACABADORA DE ASFALTO SOBRE ESTEIRAS, LARGURA DE PAVIMENTAÇÃO 1,90 M A 5,30 M, POTÊNCIA 105 HP CAPACIDADE 450 T/H - JUROS. AF_11/2014</v>
          </cell>
        </row>
        <row r="743">
          <cell r="A743" t="str">
            <v>CUSTOS HORÁRIOS DE MÁQUINAS E EQUIPAMENTOS</v>
          </cell>
          <cell r="B743" t="str">
            <v>CHOR</v>
          </cell>
          <cell r="C743" t="str">
            <v>COMPOSIÇÕES AUXILIARES</v>
          </cell>
          <cell r="D743" t="str">
            <v>0329</v>
          </cell>
          <cell r="E743">
            <v>0</v>
          </cell>
          <cell r="F743">
            <v>0</v>
          </cell>
          <cell r="G743" t="str">
            <v>89246</v>
          </cell>
          <cell r="H743" t="str">
            <v>RECICLADORA DE ASFALTO A FRIO SOBRE RODAS, LARGURA FRESAGEM DE 2,0 M, POTÊNCIA 422 HP - DEPRECIAÇÃO. AF_11/2014</v>
          </cell>
        </row>
        <row r="744">
          <cell r="A744" t="str">
            <v>CUSTOS HORÁRIOS DE MÁQUINAS E EQUIPAMENTOS</v>
          </cell>
          <cell r="B744" t="str">
            <v>CHOR</v>
          </cell>
          <cell r="C744" t="str">
            <v>COMPOSIÇÕES AUXILIARES</v>
          </cell>
          <cell r="D744" t="str">
            <v>0329</v>
          </cell>
          <cell r="E744">
            <v>0</v>
          </cell>
          <cell r="F744">
            <v>0</v>
          </cell>
          <cell r="G744" t="str">
            <v>89247</v>
          </cell>
          <cell r="H744" t="str">
            <v>RECICLADORA DE ASFALTO A FRIO SOBRE RODAS, LARGURA FRESAGEM DE 2,0 M, POTÊNCIA 422 HP - JUROS. AF_11/2014</v>
          </cell>
        </row>
        <row r="745">
          <cell r="A745" t="str">
            <v>CUSTOS HORÁRIOS DE MÁQUINAS E EQUIPAMENTOS</v>
          </cell>
          <cell r="B745" t="str">
            <v>CHOR</v>
          </cell>
          <cell r="C745" t="str">
            <v>COMPOSIÇÕES AUXILIARES</v>
          </cell>
          <cell r="D745" t="str">
            <v>0329</v>
          </cell>
          <cell r="E745">
            <v>0</v>
          </cell>
          <cell r="F745">
            <v>0</v>
          </cell>
          <cell r="G745" t="str">
            <v>89248</v>
          </cell>
          <cell r="H745" t="str">
            <v>RECICLADORA DE ASFALTO A FRIO SOBRE RODAS, LARGURA FRESAGEM DE 2,0 M, POTÊNCIA 422 HP - MANUTENÇÃO. AF_11/2014</v>
          </cell>
        </row>
        <row r="746">
          <cell r="A746" t="str">
            <v>CUSTOS HORÁRIOS DE MÁQUINAS E EQUIPAMENTOS</v>
          </cell>
          <cell r="B746" t="str">
            <v>CHOR</v>
          </cell>
          <cell r="C746" t="str">
            <v>COMPOSIÇÕES AUXILIARES</v>
          </cell>
          <cell r="D746" t="str">
            <v>0329</v>
          </cell>
          <cell r="E746">
            <v>0</v>
          </cell>
          <cell r="F746">
            <v>0</v>
          </cell>
          <cell r="G746" t="str">
            <v>89249</v>
          </cell>
          <cell r="H746" t="str">
            <v>RECICLADORA DE ASFALTO A FRIO SOBRE RODAS, LARGURA FRESAGEM DE 2,0 M, POTÊNCIA 422 HP - MATERIAIS NA OPERAÇÃO. AF_11/2014</v>
          </cell>
        </row>
        <row r="747">
          <cell r="A747" t="str">
            <v>CUSTOS HORÁRIOS DE MÁQUINAS E EQUIPAMENTOS</v>
          </cell>
          <cell r="B747" t="str">
            <v>CHOR</v>
          </cell>
          <cell r="C747" t="str">
            <v>COMPOSIÇÕES AUXILIARES</v>
          </cell>
          <cell r="D747" t="str">
            <v>0329</v>
          </cell>
          <cell r="E747">
            <v>0</v>
          </cell>
          <cell r="F747">
            <v>0</v>
          </cell>
          <cell r="G747" t="str">
            <v>89253</v>
          </cell>
          <cell r="H747" t="str">
            <v>VIBROACABADORA DE ASFALTO SOBRE ESTEIRAS, LARGURA DE PAVIMENTAÇÃO 2,13 M A 4,55 M, POTÊNCIA 100 HP, CAPACIDADE 400 T/H - DEPRECIAÇÃO. AF_11/2014</v>
          </cell>
        </row>
        <row r="748">
          <cell r="A748" t="str">
            <v>CUSTOS HORÁRIOS DE MÁQUINAS E EQUIPAMENTOS</v>
          </cell>
          <cell r="B748" t="str">
            <v>CHOR</v>
          </cell>
          <cell r="C748" t="str">
            <v>COMPOSIÇÕES AUXILIARES</v>
          </cell>
          <cell r="D748" t="str">
            <v>0329</v>
          </cell>
          <cell r="E748">
            <v>0</v>
          </cell>
          <cell r="F748">
            <v>0</v>
          </cell>
          <cell r="G748" t="str">
            <v>89254</v>
          </cell>
          <cell r="H748" t="str">
            <v>VIBROACABADORA DE ASFALTO SOBRE ESTEIRAS, LARGURA DE PAVIMENTAÇÃO 2,13 M A 4,55 M, POTÊNCIA 100 HP, CAPACIDADE 400 T/H - JUROS. AF_11/2014</v>
          </cell>
        </row>
        <row r="749">
          <cell r="A749" t="str">
            <v>CUSTOS HORÁRIOS DE MÁQUINAS E EQUIPAMENTOS</v>
          </cell>
          <cell r="B749" t="str">
            <v>CHOR</v>
          </cell>
          <cell r="C749" t="str">
            <v>COMPOSIÇÕES AUXILIARES</v>
          </cell>
          <cell r="D749" t="str">
            <v>0329</v>
          </cell>
          <cell r="E749">
            <v>0</v>
          </cell>
          <cell r="F749">
            <v>0</v>
          </cell>
          <cell r="G749" t="str">
            <v>89255</v>
          </cell>
          <cell r="H749" t="str">
            <v>VIBROACABADORA DE ASFALTO SOBRE ESTEIRAS, LARGURA DE PAVIMENTAÇÃO 2,13 M A 4,55 M, POTÊNCIA 100 HP, CAPACIDADE 400 T/H - MANUTENÇÃO. AF_11/2014</v>
          </cell>
        </row>
        <row r="750">
          <cell r="A750" t="str">
            <v>CUSTOS HORÁRIOS DE MÁQUINAS E EQUIPAMENTOS</v>
          </cell>
          <cell r="B750" t="str">
            <v>CHOR</v>
          </cell>
          <cell r="C750" t="str">
            <v>COMPOSIÇÕES AUXILIARES</v>
          </cell>
          <cell r="D750" t="str">
            <v>0329</v>
          </cell>
          <cell r="E750">
            <v>0</v>
          </cell>
          <cell r="F750">
            <v>0</v>
          </cell>
          <cell r="G750" t="str">
            <v>89256</v>
          </cell>
          <cell r="H750" t="str">
            <v>VIBROACABADORA DE ASFALTO SOBRE ESTEIRAS, LARGURA DE PAVIMENTAÇÃO 2,13 M A 4,55 M, POTÊNCIA 100 HP, CAPACIDADE 400 T/H - MATERIAIS NA OPERAÇÃO. AF_11/2014</v>
          </cell>
        </row>
        <row r="751">
          <cell r="A751" t="str">
            <v>CUSTOS HORÁRIOS DE MÁQUINAS E EQUIPAMENTOS</v>
          </cell>
          <cell r="B751" t="str">
            <v>CHOR</v>
          </cell>
          <cell r="C751" t="str">
            <v>COMPOSIÇÕES AUXILIARES</v>
          </cell>
          <cell r="D751" t="str">
            <v>0329</v>
          </cell>
          <cell r="E751">
            <v>0</v>
          </cell>
          <cell r="F751">
            <v>0</v>
          </cell>
          <cell r="G751" t="str">
            <v>89259</v>
          </cell>
          <cell r="H751" t="str">
            <v>GUINDAUTO HIDRÁULICO, CAPACIDADE MÁXIMA DE CARGA 6200 KG, MOMENTO MÁXIMO DE CARGA 11,7 TM, ALCANCE MÁXIMO HORIZONTAL 9,70 M, INCLUSIVE CAMINHÃO TOCO PBT 16.000 KG, POTÊNCIA DE 189 CV - DEPRECIAÇÃO. AF_06/2014</v>
          </cell>
        </row>
        <row r="752">
          <cell r="A752" t="str">
            <v>CUSTOS HORÁRIOS DE MÁQUINAS E EQUIPAMENTOS</v>
          </cell>
          <cell r="B752" t="str">
            <v>CHOR</v>
          </cell>
          <cell r="C752" t="str">
            <v>COMPOSIÇÕES AUXILIARES</v>
          </cell>
          <cell r="D752" t="str">
            <v>0329</v>
          </cell>
          <cell r="E752">
            <v>0</v>
          </cell>
          <cell r="F752">
            <v>0</v>
          </cell>
          <cell r="G752" t="str">
            <v>89260</v>
          </cell>
          <cell r="H752" t="str">
            <v>GUINDAUTO HIDRÁULICO, CAPACIDADE MÁXIMA DE CARGA 6200 KG, MOMENTO MÁXIMO DE CARGA 11,7 TM, ALCANCE MÁXIMO HORIZONTAL 9,70 M, INCLUSIVE CAMINHÃO TOCO PBT 16.000 KG, POTÊNCIA DE 189 CV - JUROS. AF_06/2014</v>
          </cell>
        </row>
        <row r="753">
          <cell r="A753" t="str">
            <v>CUSTOS HORÁRIOS DE MÁQUINAS E EQUIPAMENTOS</v>
          </cell>
          <cell r="B753" t="str">
            <v>CHOR</v>
          </cell>
          <cell r="C753" t="str">
            <v>COMPOSIÇÕES AUXILIARES</v>
          </cell>
          <cell r="D753" t="str">
            <v>0329</v>
          </cell>
          <cell r="E753">
            <v>0</v>
          </cell>
          <cell r="F753">
            <v>0</v>
          </cell>
          <cell r="G753" t="str">
            <v>89262</v>
          </cell>
          <cell r="H753" t="str">
            <v>GUINDAUTO HIDRÁULICO, CAPACIDADE MÁXIMA DE CARGA 6200 KG, MOMENTO MÁXIMO DE CARGA 11,7 TM, ALCANCE MÁXIMO HORIZONTAL 9,70 M, INCLUSIVE CAMINHÃO TOCO PBT 16.000 KG, POTÊNCIA DE 189 CV - MANUTENÇÃO. AF_06/2014</v>
          </cell>
        </row>
        <row r="754">
          <cell r="A754" t="str">
            <v>CUSTOS HORÁRIOS DE MÁQUINAS E EQUIPAMENTOS</v>
          </cell>
          <cell r="B754" t="str">
            <v>CHOR</v>
          </cell>
          <cell r="C754" t="str">
            <v>COMPOSIÇÕES AUXILIARES</v>
          </cell>
          <cell r="D754" t="str">
            <v>0329</v>
          </cell>
          <cell r="E754">
            <v>0</v>
          </cell>
          <cell r="F754">
            <v>0</v>
          </cell>
          <cell r="G754" t="str">
            <v>89264</v>
          </cell>
          <cell r="H754" t="str">
            <v>CAMINHÃO TOCO, PBT 16.000 KG, CARGA ÚTIL MÁX. 10.685 KG, DIST. ENTRE EIXOS 4,8 M, POTÊNCIA 189 CV, INCLUSIVE CARROCERIA FIXA ABERTA DE MADEIRA P/ TRANSPORTE GERAL DE CARGA SECA, DIMEN. APROX. 2,5 X 7,00 X 0,50 M - DEPRECIAÇÃO. AF_06/2014</v>
          </cell>
        </row>
        <row r="755">
          <cell r="A755" t="str">
            <v>CUSTOS HORÁRIOS DE MÁQUINAS E EQUIPAMENTOS</v>
          </cell>
          <cell r="B755" t="str">
            <v>CHOR</v>
          </cell>
          <cell r="C755" t="str">
            <v>COMPOSIÇÕES AUXILIARES</v>
          </cell>
          <cell r="D755" t="str">
            <v>0329</v>
          </cell>
          <cell r="E755">
            <v>0</v>
          </cell>
          <cell r="F755">
            <v>0</v>
          </cell>
          <cell r="G755" t="str">
            <v>89265</v>
          </cell>
          <cell r="H755" t="str">
            <v>CAMINHÃO TOCO, PBT 16.000 KG, CARGA ÚTIL MÁX. 10.685 KG, DIST. ENTRE EIXOS 4,8 M, POTÊNCIA 189 CV, INCLUSIVE CARROCERIA FIXA ABERTA DE MADEIRA P/ TRANSPORTE GERAL DE CARGA SECA, DIMEN. APROX. 2,5 X 7,00 X 0,50 M - JUROS. AF_06/2014</v>
          </cell>
        </row>
        <row r="756">
          <cell r="A756" t="str">
            <v>CUSTOS HORÁRIOS DE MÁQUINAS E EQUIPAMENTOS</v>
          </cell>
          <cell r="B756" t="str">
            <v>CHOR</v>
          </cell>
          <cell r="C756" t="str">
            <v>COMPOSIÇÕES AUXILIARES</v>
          </cell>
          <cell r="D756" t="str">
            <v>0329</v>
          </cell>
          <cell r="E756">
            <v>0</v>
          </cell>
          <cell r="F756">
            <v>0</v>
          </cell>
          <cell r="G756" t="str">
            <v>89266</v>
          </cell>
          <cell r="H756" t="str">
            <v>CAMINHÃO TOCO, PBT 16.000 KG, CARGA ÚTIL MÁX. 10.685 KG, DIST. ENTRE EIXOS 4,8 M, POTÊNCIA 189 CV, INCLUSIVE CARROCERIA FIXA ABERTA DE MADEIRA P/ TRANSPORTE GERAL DE CARGA SECA, DIMEN. APROX. 2,5 X 7,00 X 0,50 M - IMPOSTOS E SEGUROS. AF_06/2014</v>
          </cell>
        </row>
        <row r="757">
          <cell r="A757" t="str">
            <v>CUSTOS HORÁRIOS DE MÁQUINAS E EQUIPAMENTOS</v>
          </cell>
          <cell r="B757" t="str">
            <v>CHOR</v>
          </cell>
          <cell r="C757" t="str">
            <v>COMPOSIÇÕES AUXILIARES</v>
          </cell>
          <cell r="D757" t="str">
            <v>0329</v>
          </cell>
          <cell r="E757">
            <v>0</v>
          </cell>
          <cell r="F757">
            <v>0</v>
          </cell>
          <cell r="G757" t="str">
            <v>89267</v>
          </cell>
          <cell r="H757" t="str">
            <v>GUINDASTE HIDRÁULICO AUTOPROPELIDO, COM LANÇA TELESCÓPICA 28,80 M, CAPACIDADE MÁXIMA 30 T, POTÊNCIA 97 KW, TRAÇÃO 4 X 4 - DEPRECIAÇÃO. AF_11/2014</v>
          </cell>
        </row>
        <row r="758">
          <cell r="A758" t="str">
            <v>CUSTOS HORÁRIOS DE MÁQUINAS E EQUIPAMENTOS</v>
          </cell>
          <cell r="B758" t="str">
            <v>CHOR</v>
          </cell>
          <cell r="C758" t="str">
            <v>COMPOSIÇÕES AUXILIARES</v>
          </cell>
          <cell r="D758" t="str">
            <v>0329</v>
          </cell>
          <cell r="E758">
            <v>0</v>
          </cell>
          <cell r="F758">
            <v>0</v>
          </cell>
          <cell r="G758" t="str">
            <v>89268</v>
          </cell>
          <cell r="H758" t="str">
            <v>GUINDASTE HIDRÁULICO AUTOPROPELIDO, COM LANÇA TELESCÓPICA 28,80 M, CAPACIDADE MÁXIMA 30 T, POTÊNCIA 97 KW, TRAÇÃO 4 X 4 - JUROS. AF_11/2014</v>
          </cell>
        </row>
        <row r="759">
          <cell r="A759" t="str">
            <v>CUSTOS HORÁRIOS DE MÁQUINAS E EQUIPAMENTOS</v>
          </cell>
          <cell r="B759" t="str">
            <v>CHOR</v>
          </cell>
          <cell r="C759" t="str">
            <v>COMPOSIÇÕES AUXILIARES</v>
          </cell>
          <cell r="D759" t="str">
            <v>0329</v>
          </cell>
          <cell r="E759">
            <v>0</v>
          </cell>
          <cell r="F759">
            <v>0</v>
          </cell>
          <cell r="G759" t="str">
            <v>89269</v>
          </cell>
          <cell r="H759" t="str">
            <v>GUINDASTE HIDRÁULICO AUTOPROPELIDO, COM LANÇA TELESCÓPICA 28,80 M, CAPACIDADE MÁXIMA 30 T, POTÊNCIA 97 KW, TRAÇÃO 4 X 4 - IMPOSTOS E SEGUROS. AF_11/2014</v>
          </cell>
        </row>
        <row r="760">
          <cell r="A760" t="str">
            <v>CUSTOS HORÁRIOS DE MÁQUINAS E EQUIPAMENTOS</v>
          </cell>
          <cell r="B760" t="str">
            <v>CHOR</v>
          </cell>
          <cell r="C760" t="str">
            <v>COMPOSIÇÕES AUXILIARES</v>
          </cell>
          <cell r="D760" t="str">
            <v>0329</v>
          </cell>
          <cell r="E760">
            <v>0</v>
          </cell>
          <cell r="F760">
            <v>0</v>
          </cell>
          <cell r="G760" t="str">
            <v>89270</v>
          </cell>
          <cell r="H760" t="str">
            <v>GUINDASTE HIDRÁULICO AUTOPROPELIDO, COM LANÇA TELESCÓPICA 28,80 M, CAPACIDADE MÁXIMA 30 T, POTÊNCIA 97 KW, TRAÇÃO 4 X 4 - MANUTENÇÃO. AF_11/2014</v>
          </cell>
        </row>
        <row r="761">
          <cell r="A761" t="str">
            <v>CUSTOS HORÁRIOS DE MÁQUINAS E EQUIPAMENTOS</v>
          </cell>
          <cell r="B761" t="str">
            <v>CHOR</v>
          </cell>
          <cell r="C761" t="str">
            <v>COMPOSIÇÕES AUXILIARES</v>
          </cell>
          <cell r="D761" t="str">
            <v>0329</v>
          </cell>
          <cell r="E761">
            <v>0</v>
          </cell>
          <cell r="F761">
            <v>0</v>
          </cell>
          <cell r="G761" t="str">
            <v>89271</v>
          </cell>
          <cell r="H761" t="str">
            <v>GUINDASTE HIDRÁULICO AUTOPROPELIDO, COM LANÇA TELESCÓPICA 28,80 M, CAPACIDADE MÁXIMA 30 T, POTÊNCIA 97 KW, TRAÇÃO 4 X 4 - MATERIAIS NA OPERAÇÃO. AF_11/2014</v>
          </cell>
        </row>
        <row r="762">
          <cell r="A762" t="str">
            <v>CUSTOS HORÁRIOS DE MÁQUINAS E EQUIPAMENTOS</v>
          </cell>
          <cell r="B762" t="str">
            <v>CHOR</v>
          </cell>
          <cell r="C762" t="str">
            <v>COMPOSIÇÕES AUXILIARES</v>
          </cell>
          <cell r="D762" t="str">
            <v>0329</v>
          </cell>
          <cell r="E762">
            <v>0</v>
          </cell>
          <cell r="F762">
            <v>0</v>
          </cell>
          <cell r="G762" t="str">
            <v>89274</v>
          </cell>
          <cell r="H762" t="str">
            <v>BETONEIRA CAPACIDADE NOMINAL DE 600 L, CAPACIDADE DE MISTURA 440 L, MOTOR A DIESEL POTÊNCIA 10 HP, COM CARREGADOR - DEPRECIAÇÃO. AF_11/2014</v>
          </cell>
        </row>
        <row r="763">
          <cell r="A763" t="str">
            <v>CUSTOS HORÁRIOS DE MÁQUINAS E EQUIPAMENTOS</v>
          </cell>
          <cell r="B763" t="str">
            <v>CHOR</v>
          </cell>
          <cell r="C763" t="str">
            <v>COMPOSIÇÕES AUXILIARES</v>
          </cell>
          <cell r="D763" t="str">
            <v>0329</v>
          </cell>
          <cell r="E763">
            <v>0</v>
          </cell>
          <cell r="F763">
            <v>0</v>
          </cell>
          <cell r="G763" t="str">
            <v>89275</v>
          </cell>
          <cell r="H763" t="str">
            <v>BETONEIRA CAPACIDADE NOMINAL DE 600 L, CAPACIDADE DE MISTURA 440 L, MOTOR A DIESEL POTÊNCIA 10 HP, COM CARREGADOR - JUROS. AF_11/2014</v>
          </cell>
        </row>
        <row r="764">
          <cell r="A764" t="str">
            <v>CUSTOS HORÁRIOS DE MÁQUINAS E EQUIPAMENTOS</v>
          </cell>
          <cell r="B764" t="str">
            <v>CHOR</v>
          </cell>
          <cell r="C764" t="str">
            <v>COMPOSIÇÕES AUXILIARES</v>
          </cell>
          <cell r="D764" t="str">
            <v>0329</v>
          </cell>
          <cell r="E764">
            <v>0</v>
          </cell>
          <cell r="F764">
            <v>0</v>
          </cell>
          <cell r="G764" t="str">
            <v>89276</v>
          </cell>
          <cell r="H764" t="str">
            <v>BETONEIRA CAPACIDADE NOMINAL DE 600 L, CAPACIDADE DE MISTURA 440 L, MOTOR A DIESEL POTÊNCIA 10 HP, COM CARREGADOR - MANUTENÇÃO. AF_11/2014</v>
          </cell>
        </row>
        <row r="765">
          <cell r="A765" t="str">
            <v>CUSTOS HORÁRIOS DE MÁQUINAS E EQUIPAMENTOS</v>
          </cell>
          <cell r="B765" t="str">
            <v>CHOR</v>
          </cell>
          <cell r="C765" t="str">
            <v>COMPOSIÇÕES AUXILIARES</v>
          </cell>
          <cell r="D765" t="str">
            <v>0329</v>
          </cell>
          <cell r="E765">
            <v>0</v>
          </cell>
          <cell r="F765">
            <v>0</v>
          </cell>
          <cell r="G765" t="str">
            <v>89277</v>
          </cell>
          <cell r="H765" t="str">
            <v>BETONEIRA CAPACIDADE NOMINAL DE 600 L, CAPACIDADE DE MISTURA 440 L, MOTOR A DIESEL POTÊNCIA 10 HP, COM CARREGADOR - MATERIAIS NA OPERAÇÃO. AF_11/2014</v>
          </cell>
        </row>
        <row r="766">
          <cell r="A766" t="str">
            <v>CUSTOS HORÁRIOS DE MÁQUINAS E EQUIPAMENTOS</v>
          </cell>
          <cell r="B766" t="str">
            <v>CHOR</v>
          </cell>
          <cell r="C766" t="str">
            <v>COMPOSIÇÕES AUXILIARES</v>
          </cell>
          <cell r="D766" t="str">
            <v>0329</v>
          </cell>
          <cell r="E766">
            <v>0</v>
          </cell>
          <cell r="F766">
            <v>0</v>
          </cell>
          <cell r="G766" t="str">
            <v>89280</v>
          </cell>
          <cell r="H766" t="str">
            <v>ROLO COMPACTADOR VIBRATÓRIO TANDEM AÇO LISO, POTÊNCIA 58 HP, PESO SEM/COM LASTRO 6,5 / 9,4 T, LARGURA DE TRABALHO 1,2 M - DEPRECIAÇÃO. AF_06/2014</v>
          </cell>
        </row>
        <row r="767">
          <cell r="A767" t="str">
            <v>CUSTOS HORÁRIOS DE MÁQUINAS E EQUIPAMENTOS</v>
          </cell>
          <cell r="B767" t="str">
            <v>CHOR</v>
          </cell>
          <cell r="C767" t="str">
            <v>COMPOSIÇÕES AUXILIARES</v>
          </cell>
          <cell r="D767" t="str">
            <v>0329</v>
          </cell>
          <cell r="E767">
            <v>0</v>
          </cell>
          <cell r="F767">
            <v>0</v>
          </cell>
          <cell r="G767" t="str">
            <v>89281</v>
          </cell>
          <cell r="H767" t="str">
            <v>ROLO COMPACTADOR VIBRATÓRIO TANDEM AÇO LISO, POTÊNCIA 58 HP, PESO SEM/COM LASTRO 6,5 / 9,4 T, LARGURA DE TRABALHO 1,2 M - JUROS. AF_06/2014</v>
          </cell>
        </row>
        <row r="768">
          <cell r="A768" t="str">
            <v>CUSTOS HORÁRIOS DE MÁQUINAS E EQUIPAMENTOS</v>
          </cell>
          <cell r="B768" t="str">
            <v>CHOR</v>
          </cell>
          <cell r="C768" t="str">
            <v>COMPOSIÇÕES AUXILIARES</v>
          </cell>
          <cell r="D768" t="str">
            <v>0329</v>
          </cell>
          <cell r="E768">
            <v>0</v>
          </cell>
          <cell r="F768">
            <v>0</v>
          </cell>
          <cell r="G768" t="str">
            <v>89870</v>
          </cell>
          <cell r="H768" t="str">
            <v>CAMINHÃO BASCULANTE 14 M3, COM CAVALO MECÂNICO DE CAPACIDADE MÁXIMA DE TRAÇÃO COMBINADO DE 36000 KG, POTÊNCIA 286 CV, INCLUSIVE SEMIREBOQUE COM CAÇAMBA METÁLICA - DEPRECIAÇÃO. AF_12/2014</v>
          </cell>
        </row>
        <row r="769">
          <cell r="A769" t="str">
            <v>CUSTOS HORÁRIOS DE MÁQUINAS E EQUIPAMENTOS</v>
          </cell>
          <cell r="B769" t="str">
            <v>CHOR</v>
          </cell>
          <cell r="C769" t="str">
            <v>COMPOSIÇÕES AUXILIARES</v>
          </cell>
          <cell r="D769" t="str">
            <v>0329</v>
          </cell>
          <cell r="E769">
            <v>0</v>
          </cell>
          <cell r="F769">
            <v>0</v>
          </cell>
          <cell r="G769" t="str">
            <v>89871</v>
          </cell>
          <cell r="H769" t="str">
            <v>CAMINHÃO BASCULANTE 14 M3, COM CAVALO MECÂNICO DE CAPACIDADE MÁXIMA DE TRAÇÃO COMBINADO DE 36000 KG, POTÊNCIA 286 CV, INCLUSIVE SEMIREBOQUE COM CAÇAMBA METÁLICA - JUROS. AF_12/2014</v>
          </cell>
        </row>
        <row r="770">
          <cell r="A770" t="str">
            <v>CUSTOS HORÁRIOS DE MÁQUINAS E EQUIPAMENTOS</v>
          </cell>
          <cell r="B770" t="str">
            <v>CHOR</v>
          </cell>
          <cell r="C770" t="str">
            <v>COMPOSIÇÕES AUXILIARES</v>
          </cell>
          <cell r="D770" t="str">
            <v>0329</v>
          </cell>
          <cell r="E770">
            <v>0</v>
          </cell>
          <cell r="F770">
            <v>0</v>
          </cell>
          <cell r="G770" t="str">
            <v>89872</v>
          </cell>
          <cell r="H770" t="str">
            <v>CAMINHÃO BASCULANTE 14 M3, COM CAVALO MECÂNICO DE CAPACIDADE MÁXIMA DE TRAÇÃO COMBINADO DE 36000 KG, POTÊNCIA 286 CV, INCLUSIVE SEMIREBOQUE COM CAÇAMBA METÁLICA - IMPOSTOS E SEGUROS. AF_12/2014</v>
          </cell>
        </row>
        <row r="771">
          <cell r="A771" t="str">
            <v>CUSTOS HORÁRIOS DE MÁQUINAS E EQUIPAMENTOS</v>
          </cell>
          <cell r="B771" t="str">
            <v>CHOR</v>
          </cell>
          <cell r="C771" t="str">
            <v>COMPOSIÇÕES AUXILIARES</v>
          </cell>
          <cell r="D771" t="str">
            <v>0329</v>
          </cell>
          <cell r="E771">
            <v>0</v>
          </cell>
          <cell r="F771">
            <v>0</v>
          </cell>
          <cell r="G771" t="str">
            <v>89873</v>
          </cell>
          <cell r="H771" t="str">
            <v>CAMINHÃO BASCULANTE 14 M3, COM CAVALO MECÂNICO DE CAPACIDADE MÁXIMA DE TRAÇÃO COMBINADO DE 36000 KG, POTÊNCIA 286 CV, INCLUSIVE SEMIREBOQUE COM CAÇAMBA METÁLICA - MANUTENÇÃO. AF_12/2014</v>
          </cell>
        </row>
        <row r="772">
          <cell r="A772" t="str">
            <v>CUSTOS HORÁRIOS DE MÁQUINAS E EQUIPAMENTOS</v>
          </cell>
          <cell r="B772" t="str">
            <v>CHOR</v>
          </cell>
          <cell r="C772" t="str">
            <v>COMPOSIÇÕES AUXILIARES</v>
          </cell>
          <cell r="D772" t="str">
            <v>0329</v>
          </cell>
          <cell r="E772">
            <v>0</v>
          </cell>
          <cell r="F772">
            <v>0</v>
          </cell>
          <cell r="G772" t="str">
            <v>89874</v>
          </cell>
          <cell r="H772" t="str">
            <v>CAMINHÃO BASCULANTE 14 M3, COM CAVALO MECÂNICO DE CAPACIDADE MÁXIMA DE TRAÇÃO COMBINADO DE 36000 KG, POTÊNCIA 286 CV, INCLUSIVE SEMIREBOQUE COM CAÇAMBA METÁLICA - MATERIAIS NA OPERAÇÃO. AF_12/2014</v>
          </cell>
        </row>
        <row r="773">
          <cell r="A773" t="str">
            <v>CUSTOS HORÁRIOS DE MÁQUINAS E EQUIPAMENTOS</v>
          </cell>
          <cell r="B773" t="str">
            <v>CHOR</v>
          </cell>
          <cell r="C773" t="str">
            <v>COMPOSIÇÕES AUXILIARES</v>
          </cell>
          <cell r="D773" t="str">
            <v>0329</v>
          </cell>
          <cell r="E773">
            <v>0</v>
          </cell>
          <cell r="F773">
            <v>0</v>
          </cell>
          <cell r="G773" t="str">
            <v>89878</v>
          </cell>
          <cell r="H773" t="str">
            <v>CAMINHÃO BASCULANTE 18 M3, COM CAVALO MECÂNICO DE CAPACIDADE MÁXIMA DE TRAÇÃO COMBINADO DE 45000 KG, POTÊNCIA 330 CV, INCLUSIVE SEMIREBOQUE COM CAÇAMBA METÁLICA - DEPRECIAÇÃO. AF_12/2014</v>
          </cell>
        </row>
        <row r="774">
          <cell r="A774" t="str">
            <v>CUSTOS HORÁRIOS DE MÁQUINAS E EQUIPAMENTOS</v>
          </cell>
          <cell r="B774" t="str">
            <v>CHOR</v>
          </cell>
          <cell r="C774" t="str">
            <v>COMPOSIÇÕES AUXILIARES</v>
          </cell>
          <cell r="D774" t="str">
            <v>0329</v>
          </cell>
          <cell r="E774">
            <v>0</v>
          </cell>
          <cell r="F774">
            <v>0</v>
          </cell>
          <cell r="G774" t="str">
            <v>89879</v>
          </cell>
          <cell r="H774" t="str">
            <v>CAMINHÃO BASCULANTE 18 M3, COM CAVALO MECÂNICO DE CAPACIDADE MÁXIMA DE TRAÇÃO COMBINADO DE 45000 KG, POTÊNCIA 330 CV, INCLUSIVE SEMIREBOQUE COM CAÇAMBA METÁLICA - JUROS. AF_12/2014</v>
          </cell>
        </row>
        <row r="775">
          <cell r="A775" t="str">
            <v>CUSTOS HORÁRIOS DE MÁQUINAS E EQUIPAMENTOS</v>
          </cell>
          <cell r="B775" t="str">
            <v>CHOR</v>
          </cell>
          <cell r="C775" t="str">
            <v>COMPOSIÇÕES AUXILIARES</v>
          </cell>
          <cell r="D775" t="str">
            <v>0329</v>
          </cell>
          <cell r="E775">
            <v>0</v>
          </cell>
          <cell r="F775">
            <v>0</v>
          </cell>
          <cell r="G775" t="str">
            <v>89880</v>
          </cell>
          <cell r="H775" t="str">
            <v>CAMINHÃO BASCULANTE 18 M3, COM CAVALO MECÂNICO DE CAPACIDADE MÁXIMA DE TRAÇÃO COMBINADO DE 45000 KG, POTÊNCIA 330 CV, INCLUSIVE SEMIREBOQUE COM CAÇAMBA METÁLICA - IMPOSTOS E SEGUROS. AF_12/2014</v>
          </cell>
        </row>
        <row r="776">
          <cell r="A776" t="str">
            <v>CUSTOS HORÁRIOS DE MÁQUINAS E EQUIPAMENTOS</v>
          </cell>
          <cell r="B776" t="str">
            <v>CHOR</v>
          </cell>
          <cell r="C776" t="str">
            <v>COMPOSIÇÕES AUXILIARES</v>
          </cell>
          <cell r="D776" t="str">
            <v>0329</v>
          </cell>
          <cell r="E776">
            <v>0</v>
          </cell>
          <cell r="F776">
            <v>0</v>
          </cell>
          <cell r="G776" t="str">
            <v>89881</v>
          </cell>
          <cell r="H776" t="str">
            <v>CAMINHÃO BASCULANTE 18 M3, COM CAVALO MECÂNICO DE CAPACIDADE MÁXIMA DE TRAÇÃO COMBINADO DE 45000 KG, POTÊNCIA 330 CV, INCLUSIVE SEMIREBOQUE COM CAÇAMBA METÁLICA - MANUTENÇÃO. AF_12/2014</v>
          </cell>
        </row>
        <row r="777">
          <cell r="A777" t="str">
            <v>CUSTOS HORÁRIOS DE MÁQUINAS E EQUIPAMENTOS</v>
          </cell>
          <cell r="B777" t="str">
            <v>CHOR</v>
          </cell>
          <cell r="C777" t="str">
            <v>COMPOSIÇÕES AUXILIARES</v>
          </cell>
          <cell r="D777" t="str">
            <v>0329</v>
          </cell>
          <cell r="E777">
            <v>0</v>
          </cell>
          <cell r="F777">
            <v>0</v>
          </cell>
          <cell r="G777" t="str">
            <v>89882</v>
          </cell>
          <cell r="H777" t="str">
            <v>CAMINHÃO BASCULANTE 18 M3, COM CAVALO MECÂNICO DE CAPACIDADE MÁXIMA DE TRAÇÃO COMBINADO DE 45000 KG, POTÊNCIA 330 CV, INCLUSIVE SEMIREBOQUE COM CAÇAMBA METÁLICA - MATERIAIS NA OPERAÇÃO. AF_12/2014</v>
          </cell>
        </row>
        <row r="778">
          <cell r="A778" t="str">
            <v>CUSTOS HORÁRIOS DE MÁQUINAS E EQUIPAMENTOS</v>
          </cell>
          <cell r="B778" t="str">
            <v>CHOR</v>
          </cell>
          <cell r="C778" t="str">
            <v>COMPOSIÇÕES AUXILIARES</v>
          </cell>
          <cell r="D778" t="str">
            <v>0329</v>
          </cell>
          <cell r="E778">
            <v>0</v>
          </cell>
          <cell r="F778">
            <v>0</v>
          </cell>
          <cell r="G778" t="str">
            <v>90582</v>
          </cell>
          <cell r="H778" t="str">
            <v>VIBRADOR DE IMERSÃO, DIÂMETRO DE PONTEIRA 45MM, MOTOR ELÉTRICO TRIFÁSICO POTÊNCIA DE 2 CV - DEPRECIAÇÃO. AF_06/2015</v>
          </cell>
        </row>
        <row r="779">
          <cell r="A779" t="str">
            <v>CUSTOS HORÁRIOS DE MÁQUINAS E EQUIPAMENTOS</v>
          </cell>
          <cell r="B779" t="str">
            <v>CHOR</v>
          </cell>
          <cell r="C779" t="str">
            <v>COMPOSIÇÕES AUXILIARES</v>
          </cell>
          <cell r="D779" t="str">
            <v>0329</v>
          </cell>
          <cell r="E779">
            <v>0</v>
          </cell>
          <cell r="F779">
            <v>0</v>
          </cell>
          <cell r="G779" t="str">
            <v>90583</v>
          </cell>
          <cell r="H779" t="str">
            <v>VIBRADOR DE IMERSÃO, DIÂMETRO DE PONTEIRA 45MM, MOTOR ELÉTRICO TRIFÁSICO POTÊNCIA DE 2 CV - JUROS. AF_06/2015</v>
          </cell>
        </row>
        <row r="780">
          <cell r="A780" t="str">
            <v>CUSTOS HORÁRIOS DE MÁQUINAS E EQUIPAMENTOS</v>
          </cell>
          <cell r="B780" t="str">
            <v>CHOR</v>
          </cell>
          <cell r="C780" t="str">
            <v>COMPOSIÇÕES AUXILIARES</v>
          </cell>
          <cell r="D780" t="str">
            <v>0329</v>
          </cell>
          <cell r="E780">
            <v>0</v>
          </cell>
          <cell r="F780">
            <v>0</v>
          </cell>
          <cell r="G780" t="str">
            <v>90584</v>
          </cell>
          <cell r="H780" t="str">
            <v>VIBRADOR DE IMERSÃO, DIÂMETRO DE PONTEIRA 45MM, MOTOR ELÉTRICO TRIFÁSICO POTÊNCIA DE 2 CV - MANUTENÇÃO. AF_06/2015</v>
          </cell>
        </row>
        <row r="781">
          <cell r="A781" t="str">
            <v>CUSTOS HORÁRIOS DE MÁQUINAS E EQUIPAMENTOS</v>
          </cell>
          <cell r="B781" t="str">
            <v>CHOR</v>
          </cell>
          <cell r="C781" t="str">
            <v>COMPOSIÇÕES AUXILIARES</v>
          </cell>
          <cell r="D781" t="str">
            <v>0329</v>
          </cell>
          <cell r="E781">
            <v>0</v>
          </cell>
          <cell r="F781">
            <v>0</v>
          </cell>
          <cell r="G781" t="str">
            <v>90585</v>
          </cell>
          <cell r="H781" t="str">
            <v>VIBRADOR DE IMERSÃO, DIÂMETRO DE PONTEIRA 45MM, MOTOR ELÉTRICO TRIFÁSICO POTÊNCIA DE 2 CV - MATERIAIS NA OPERAÇÃO. AF_06/2015</v>
          </cell>
        </row>
        <row r="782">
          <cell r="A782" t="str">
            <v>CUSTOS HORÁRIOS DE MÁQUINAS E EQUIPAMENTOS</v>
          </cell>
          <cell r="B782" t="str">
            <v>CHOR</v>
          </cell>
          <cell r="C782" t="str">
            <v>COMPOSIÇÕES AUXILIARES</v>
          </cell>
          <cell r="D782" t="str">
            <v>0329</v>
          </cell>
          <cell r="E782">
            <v>0</v>
          </cell>
          <cell r="F782">
            <v>0</v>
          </cell>
          <cell r="G782" t="str">
            <v>90621</v>
          </cell>
          <cell r="H782" t="str">
            <v>PERFURATRIZ MANUAL, TORQUE MÁXIMO 83 N.M, POTÊNCIA 5 CV, COM DIÂMETRO MÁXIMO 4" - DEPRECIAÇÃO. AF_06/2015</v>
          </cell>
        </row>
        <row r="783">
          <cell r="A783" t="str">
            <v>CUSTOS HORÁRIOS DE MÁQUINAS E EQUIPAMENTOS</v>
          </cell>
          <cell r="B783" t="str">
            <v>CHOR</v>
          </cell>
          <cell r="C783" t="str">
            <v>COMPOSIÇÕES AUXILIARES</v>
          </cell>
          <cell r="D783" t="str">
            <v>0329</v>
          </cell>
          <cell r="E783">
            <v>0</v>
          </cell>
          <cell r="F783">
            <v>0</v>
          </cell>
          <cell r="G783" t="str">
            <v>90622</v>
          </cell>
          <cell r="H783" t="str">
            <v>PERFURATRIZ MANUAL, TORQUE MÁXIMO 83 N.M, POTÊNCIA 5 CV, COM DIÂMETRO MÁXIMO 4" - JUROS. AF_06/2015</v>
          </cell>
        </row>
        <row r="784">
          <cell r="A784" t="str">
            <v>CUSTOS HORÁRIOS DE MÁQUINAS E EQUIPAMENTOS</v>
          </cell>
          <cell r="B784" t="str">
            <v>CHOR</v>
          </cell>
          <cell r="C784" t="str">
            <v>COMPOSIÇÕES AUXILIARES</v>
          </cell>
          <cell r="D784" t="str">
            <v>0329</v>
          </cell>
          <cell r="E784">
            <v>0</v>
          </cell>
          <cell r="F784">
            <v>0</v>
          </cell>
          <cell r="G784" t="str">
            <v>90623</v>
          </cell>
          <cell r="H784" t="str">
            <v>PERFURATRIZ MANUAL, TORQUE MÁXIMO 83 N.M, POTÊNCIA 5 CV, COM DIÂMETRO MÁXIMO 4" - MANUTENÇÃO. AF_06/2015</v>
          </cell>
        </row>
        <row r="785">
          <cell r="A785" t="str">
            <v>CUSTOS HORÁRIOS DE MÁQUINAS E EQUIPAMENTOS</v>
          </cell>
          <cell r="B785" t="str">
            <v>CHOR</v>
          </cell>
          <cell r="C785" t="str">
            <v>COMPOSIÇÕES AUXILIARES</v>
          </cell>
          <cell r="D785" t="str">
            <v>0329</v>
          </cell>
          <cell r="E785">
            <v>0</v>
          </cell>
          <cell r="F785">
            <v>0</v>
          </cell>
          <cell r="G785" t="str">
            <v>90624</v>
          </cell>
          <cell r="H785" t="str">
            <v>PERFURATRIZ MANUAL, TORQUE MÁXIMO 83 N.M, POTÊNCIA 5 CV, COM DIÂMETRO MÁXIMO 4" - MATERIAIS NA OPERAÇÃO. AF_06/2015</v>
          </cell>
        </row>
        <row r="786">
          <cell r="A786" t="str">
            <v>CUSTOS HORÁRIOS DE MÁQUINAS E EQUIPAMENTOS</v>
          </cell>
          <cell r="B786" t="str">
            <v>CHOR</v>
          </cell>
          <cell r="C786" t="str">
            <v>COMPOSIÇÕES AUXILIARES</v>
          </cell>
          <cell r="D786" t="str">
            <v>0329</v>
          </cell>
          <cell r="E786">
            <v>0</v>
          </cell>
          <cell r="F786">
            <v>0</v>
          </cell>
          <cell r="G786" t="str">
            <v>90627</v>
          </cell>
          <cell r="H786" t="str">
            <v>PERFURATRIZ SOBRE ESTEIRA, TORQUE MÁXIMO 600 KGF, PESO MÉDIO 1000 KG, POTÊNCIA 20 HP, DIÂMETRO MÁXIMO 10" - DEPRECIAÇÃO. AF_06/2015</v>
          </cell>
        </row>
        <row r="787">
          <cell r="A787" t="str">
            <v>CUSTOS HORÁRIOS DE MÁQUINAS E EQUIPAMENTOS</v>
          </cell>
          <cell r="B787" t="str">
            <v>CHOR</v>
          </cell>
          <cell r="C787" t="str">
            <v>COMPOSIÇÕES AUXILIARES</v>
          </cell>
          <cell r="D787" t="str">
            <v>0329</v>
          </cell>
          <cell r="E787">
            <v>0</v>
          </cell>
          <cell r="F787">
            <v>0</v>
          </cell>
          <cell r="G787" t="str">
            <v>90628</v>
          </cell>
          <cell r="H787" t="str">
            <v>PERFURATRIZ SOBRE ESTEIRA, TORQUE MÁXIMO 600 KGF, PESO MÉDIO 1000 KG, POTÊNCIA 20 HP, DIÂMETRO MÁXIMO 10" - JUROS. AF_06/2015</v>
          </cell>
        </row>
        <row r="788">
          <cell r="A788" t="str">
            <v>CUSTOS HORÁRIOS DE MÁQUINAS E EQUIPAMENTOS</v>
          </cell>
          <cell r="B788" t="str">
            <v>CHOR</v>
          </cell>
          <cell r="C788" t="str">
            <v>COMPOSIÇÕES AUXILIARES</v>
          </cell>
          <cell r="D788" t="str">
            <v>0329</v>
          </cell>
          <cell r="E788">
            <v>0</v>
          </cell>
          <cell r="F788">
            <v>0</v>
          </cell>
          <cell r="G788" t="str">
            <v>90629</v>
          </cell>
          <cell r="H788" t="str">
            <v>PERFURATRIZ SOBRE ESTEIRA, TORQUE MÁXIMO 600 KGF, PESO MÉDIO 1000 KG, POTÊNCIA 20 HP, DIÂMETRO MÁXIMO 10" - MANUTENÇÃO. AF_06/2015</v>
          </cell>
        </row>
        <row r="789">
          <cell r="A789" t="str">
            <v>CUSTOS HORÁRIOS DE MÁQUINAS E EQUIPAMENTOS</v>
          </cell>
          <cell r="B789" t="str">
            <v>CHOR</v>
          </cell>
          <cell r="C789" t="str">
            <v>COMPOSIÇÕES AUXILIARES</v>
          </cell>
          <cell r="D789" t="str">
            <v>0329</v>
          </cell>
          <cell r="E789">
            <v>0</v>
          </cell>
          <cell r="F789">
            <v>0</v>
          </cell>
          <cell r="G789" t="str">
            <v>90630</v>
          </cell>
          <cell r="H789" t="str">
            <v>PERFURATRIZ SOBRE ESTEIRA, TORQUE MÁXIMO 600 KGF, PESO MÉDIO 1000 KG, POTÊNCIA 20 HP, DIÂMETRO MÁXIMO 10" - MATERIAIS NA OPERAÇÃO. AF_06/2015</v>
          </cell>
        </row>
        <row r="790">
          <cell r="A790" t="str">
            <v>CUSTOS HORÁRIOS DE MÁQUINAS E EQUIPAMENTOS</v>
          </cell>
          <cell r="B790" t="str">
            <v>CHOR</v>
          </cell>
          <cell r="C790" t="str">
            <v>COMPOSIÇÕES AUXILIARES</v>
          </cell>
          <cell r="D790" t="str">
            <v>0329</v>
          </cell>
          <cell r="E790">
            <v>0</v>
          </cell>
          <cell r="F790">
            <v>0</v>
          </cell>
          <cell r="G790" t="str">
            <v>90633</v>
          </cell>
          <cell r="H790" t="str">
            <v>MISTURADOR DUPLO HORIZONTAL DE ALTA TURBULÊNCIA, CAPACIDADE / VOLUME 2 X 500 LITROS, MOTORES ELÉTRICOS MÍNIMO 5 CV CADA, PARA NATA CIMENTO, ARGAMASSA E OUTROS - DEPRECIAÇÃO. AF_06/2015</v>
          </cell>
        </row>
        <row r="791">
          <cell r="A791" t="str">
            <v>CUSTOS HORÁRIOS DE MÁQUINAS E EQUIPAMENTOS</v>
          </cell>
          <cell r="B791" t="str">
            <v>CHOR</v>
          </cell>
          <cell r="C791" t="str">
            <v>COMPOSIÇÕES AUXILIARES</v>
          </cell>
          <cell r="D791" t="str">
            <v>0329</v>
          </cell>
          <cell r="E791">
            <v>0</v>
          </cell>
          <cell r="F791">
            <v>0</v>
          </cell>
          <cell r="G791" t="str">
            <v>90634</v>
          </cell>
          <cell r="H791" t="str">
            <v>MISTURADOR DUPLO HORIZONTAL DE ALTA TURBULÊNCIA, CAPACIDADE / VOLUME 2 X 500 LITROS, MOTORES ELÉTRICOS MÍNIMO 5 CV CADA, PARA NATA CIMENTO, ARGAMASSA E OUTROS - JUROS. AF_06/2015</v>
          </cell>
        </row>
        <row r="792">
          <cell r="A792" t="str">
            <v>CUSTOS HORÁRIOS DE MÁQUINAS E EQUIPAMENTOS</v>
          </cell>
          <cell r="B792" t="str">
            <v>CHOR</v>
          </cell>
          <cell r="C792" t="str">
            <v>COMPOSIÇÕES AUXILIARES</v>
          </cell>
          <cell r="D792" t="str">
            <v>0329</v>
          </cell>
          <cell r="E792">
            <v>0</v>
          </cell>
          <cell r="F792">
            <v>0</v>
          </cell>
          <cell r="G792" t="str">
            <v>90635</v>
          </cell>
          <cell r="H792" t="str">
            <v>MISTURADOR DUPLO HORIZONTAL DE ALTA TURBULÊNCIA, CAPACIDADE / VOLUME 2 X 500 LITROS, MOTORES ELÉTRICOS MÍNIMO 5 CV CADA, PARA NATA CIMENTO, ARGAMASSA E OUTROS - MANUTENÇÃO. AF_06/2015</v>
          </cell>
        </row>
        <row r="793">
          <cell r="A793" t="str">
            <v>CUSTOS HORÁRIOS DE MÁQUINAS E EQUIPAMENTOS</v>
          </cell>
          <cell r="B793" t="str">
            <v>CHOR</v>
          </cell>
          <cell r="C793" t="str">
            <v>COMPOSIÇÕES AUXILIARES</v>
          </cell>
          <cell r="D793" t="str">
            <v>0329</v>
          </cell>
          <cell r="E793">
            <v>0</v>
          </cell>
          <cell r="F793">
            <v>0</v>
          </cell>
          <cell r="G793" t="str">
            <v>90636</v>
          </cell>
          <cell r="H793" t="str">
            <v>MISTURADOR DUPLO HORIZONTAL DE ALTA TURBULÊNCIA, CAPACIDADE / VOLUME 2 X 500 LITROS, MOTORES ELÉTRICOS MÍNIMO 5 CV CADA, PARA NATA CIMENTO, ARGAMASSA E OUTROS - MATERIAIS NA OPERAÇÃO. AF_06/2015</v>
          </cell>
        </row>
        <row r="794">
          <cell r="A794" t="str">
            <v>CUSTOS HORÁRIOS DE MÁQUINAS E EQUIPAMENTOS</v>
          </cell>
          <cell r="B794" t="str">
            <v>CHOR</v>
          </cell>
          <cell r="C794" t="str">
            <v>COMPOSIÇÕES AUXILIARES</v>
          </cell>
          <cell r="D794" t="str">
            <v>0329</v>
          </cell>
          <cell r="E794">
            <v>0</v>
          </cell>
          <cell r="F794">
            <v>0</v>
          </cell>
          <cell r="G794" t="str">
            <v>90639</v>
          </cell>
          <cell r="H794" t="str">
            <v>BOMBA TRIPLEX, PARA INJEÇÃO DE NATA DE CIMENTO, VAZÃO MÁXIMA DE 100 LITROS/MINUTO, PRESSÃO MÁXIMA DE 70 BAR - DEPRECIAÇÃO. AF_06/2015</v>
          </cell>
        </row>
        <row r="795">
          <cell r="A795" t="str">
            <v>CUSTOS HORÁRIOS DE MÁQUINAS E EQUIPAMENTOS</v>
          </cell>
          <cell r="B795" t="str">
            <v>CHOR</v>
          </cell>
          <cell r="C795" t="str">
            <v>COMPOSIÇÕES AUXILIARES</v>
          </cell>
          <cell r="D795" t="str">
            <v>0329</v>
          </cell>
          <cell r="E795">
            <v>0</v>
          </cell>
          <cell r="F795">
            <v>0</v>
          </cell>
          <cell r="G795" t="str">
            <v>90640</v>
          </cell>
          <cell r="H795" t="str">
            <v>BOMBA TRIPLEX, PARA INJEÇÃO DE NATA DE CIMENTO, VAZÃO MÁXIMA DE 100 LITROS/MINUTO, PRESSÃO MÁXIMA DE 70 BAR - JUROS. AF_06/2015</v>
          </cell>
        </row>
        <row r="796">
          <cell r="A796" t="str">
            <v>CUSTOS HORÁRIOS DE MÁQUINAS E EQUIPAMENTOS</v>
          </cell>
          <cell r="B796" t="str">
            <v>CHOR</v>
          </cell>
          <cell r="C796" t="str">
            <v>COMPOSIÇÕES AUXILIARES</v>
          </cell>
          <cell r="D796" t="str">
            <v>0329</v>
          </cell>
          <cell r="E796">
            <v>0</v>
          </cell>
          <cell r="F796">
            <v>0</v>
          </cell>
          <cell r="G796" t="str">
            <v>90641</v>
          </cell>
          <cell r="H796" t="str">
            <v>BOMBA TRIPLEX, PARA INJEÇÃO DE NATA DE CIMENTO, VAZÃO MÁXIMA DE 100 LITROS/MINUTO, PRESSÃO MÁXIMA DE 70 BAR - MANUTENÇÃO. AF_06/2015</v>
          </cell>
        </row>
        <row r="797">
          <cell r="A797" t="str">
            <v>CUSTOS HORÁRIOS DE MÁQUINAS E EQUIPAMENTOS</v>
          </cell>
          <cell r="B797" t="str">
            <v>CHOR</v>
          </cell>
          <cell r="C797" t="str">
            <v>COMPOSIÇÕES AUXILIARES</v>
          </cell>
          <cell r="D797" t="str">
            <v>0329</v>
          </cell>
          <cell r="E797">
            <v>0</v>
          </cell>
          <cell r="F797">
            <v>0</v>
          </cell>
          <cell r="G797" t="str">
            <v>90642</v>
          </cell>
          <cell r="H797" t="str">
            <v>BOMBA TRIPLEX, PARA INJEÇÃO DE NATA DE CIMENTO, VAZÃO MÁXIMA DE 100 LITROS/MINUTO, PRESSÃO MÁXIMA DE 70 BAR - MATERIAIS NA OPERAÇÃO. AF_06/2015</v>
          </cell>
        </row>
        <row r="798">
          <cell r="A798" t="str">
            <v>CUSTOS HORÁRIOS DE MÁQUINAS E EQUIPAMENTOS</v>
          </cell>
          <cell r="B798" t="str">
            <v>CHOR</v>
          </cell>
          <cell r="C798" t="str">
            <v>COMPOSIÇÕES AUXILIARES</v>
          </cell>
          <cell r="D798" t="str">
            <v>0329</v>
          </cell>
          <cell r="E798">
            <v>0</v>
          </cell>
          <cell r="F798">
            <v>0</v>
          </cell>
          <cell r="G798" t="str">
            <v>90646</v>
          </cell>
          <cell r="H798" t="str">
            <v>BOMBA CENTRÍFUGA MONOESTÁGIO COM MOTOR ELÉTRICO MONOFÁSICO, POTÊNCIA 15 HP, DIÂMETRO DO ROTOR 173 MM, HM/Q = 30 MCA / 90 M3/H A 45 MCA / 55 M3/H - DEPRECIAÇÃO. AF_06/2015</v>
          </cell>
        </row>
        <row r="799">
          <cell r="A799" t="str">
            <v>CUSTOS HORÁRIOS DE MÁQUINAS E EQUIPAMENTOS</v>
          </cell>
          <cell r="B799" t="str">
            <v>CHOR</v>
          </cell>
          <cell r="C799" t="str">
            <v>COMPOSIÇÕES AUXILIARES</v>
          </cell>
          <cell r="D799" t="str">
            <v>0329</v>
          </cell>
          <cell r="E799">
            <v>0</v>
          </cell>
          <cell r="F799">
            <v>0</v>
          </cell>
          <cell r="G799" t="str">
            <v>90647</v>
          </cell>
          <cell r="H799" t="str">
            <v>BOMBA CENTRÍFUGA MONOESTÁGIO COM MOTOR ELÉTRICO MONOFÁSICO, POTÊNCIA 15 HP, DIÂMETRO DO ROTOR 173 MM, HM/Q = 30 MCA / 90 M3/H A 45 MCA / 55 M3/H - JUROS. AF_06/2015</v>
          </cell>
        </row>
        <row r="800">
          <cell r="A800" t="str">
            <v>CUSTOS HORÁRIOS DE MÁQUINAS E EQUIPAMENTOS</v>
          </cell>
          <cell r="B800" t="str">
            <v>CHOR</v>
          </cell>
          <cell r="C800" t="str">
            <v>COMPOSIÇÕES AUXILIARES</v>
          </cell>
          <cell r="D800" t="str">
            <v>0329</v>
          </cell>
          <cell r="E800">
            <v>0</v>
          </cell>
          <cell r="F800">
            <v>0</v>
          </cell>
          <cell r="G800" t="str">
            <v>90648</v>
          </cell>
          <cell r="H800" t="str">
            <v>BOMBA CENTRÍFUGA MONOESTÁGIO COM MOTOR ELÉTRICO MONOFÁSICO, POTÊNCIA 15 HP, DIÂMETRO DO ROTOR 173 MM, HM/Q = 30 MCA / 90 M3/H A 45 MCA / 55 M3/H - MANUTENÇÃO. AF_06/2015</v>
          </cell>
        </row>
        <row r="801">
          <cell r="A801" t="str">
            <v>CUSTOS HORÁRIOS DE MÁQUINAS E EQUIPAMENTOS</v>
          </cell>
          <cell r="B801" t="str">
            <v>CHOR</v>
          </cell>
          <cell r="C801" t="str">
            <v>COMPOSIÇÕES AUXILIARES</v>
          </cell>
          <cell r="D801" t="str">
            <v>0329</v>
          </cell>
          <cell r="E801">
            <v>0</v>
          </cell>
          <cell r="F801">
            <v>0</v>
          </cell>
          <cell r="G801" t="str">
            <v>90649</v>
          </cell>
          <cell r="H801" t="str">
            <v>BOMBA CENTRÍFUGA MONOESTÁGIO COM MOTOR ELÉTRICO MONOFÁSICO, POTÊNCIA 15 HP, DIÂMETRO DO ROTOR 173 MM, HM/Q = 30 MCA / 90 M3/H A 45 MCA / 55 M3/H - MATERIAIS NA OPERAÇÃO. AF_06/2015</v>
          </cell>
        </row>
        <row r="802">
          <cell r="A802" t="str">
            <v>CUSTOS HORÁRIOS DE MÁQUINAS E EQUIPAMENTOS</v>
          </cell>
          <cell r="B802" t="str">
            <v>CHOR</v>
          </cell>
          <cell r="C802" t="str">
            <v>COMPOSIÇÕES AUXILIARES</v>
          </cell>
          <cell r="D802" t="str">
            <v>0329</v>
          </cell>
          <cell r="E802">
            <v>0</v>
          </cell>
          <cell r="F802">
            <v>0</v>
          </cell>
          <cell r="G802" t="str">
            <v>90652</v>
          </cell>
          <cell r="H802" t="str">
            <v>BOMBA DE PROJEÇÃO DE CONCRETO SECO, POTÊNCIA 10 CV, VAZÃO 3 M3/H - DEPRECIAÇÃO. AF_06/2015</v>
          </cell>
        </row>
        <row r="803">
          <cell r="A803" t="str">
            <v>CUSTOS HORÁRIOS DE MÁQUINAS E EQUIPAMENTOS</v>
          </cell>
          <cell r="B803" t="str">
            <v>CHOR</v>
          </cell>
          <cell r="C803" t="str">
            <v>COMPOSIÇÕES AUXILIARES</v>
          </cell>
          <cell r="D803" t="str">
            <v>0329</v>
          </cell>
          <cell r="E803">
            <v>0</v>
          </cell>
          <cell r="F803">
            <v>0</v>
          </cell>
          <cell r="G803" t="str">
            <v>90653</v>
          </cell>
          <cell r="H803" t="str">
            <v>BOMBA DE PROJEÇÃO DE CONCRETO SECO, POTÊNCIA 10 CV, VAZÃO 3 M3/H - JUROS. AF_06/2015</v>
          </cell>
        </row>
        <row r="804">
          <cell r="A804" t="str">
            <v>CUSTOS HORÁRIOS DE MÁQUINAS E EQUIPAMENTOS</v>
          </cell>
          <cell r="B804" t="str">
            <v>CHOR</v>
          </cell>
          <cell r="C804" t="str">
            <v>COMPOSIÇÕES AUXILIARES</v>
          </cell>
          <cell r="D804" t="str">
            <v>0329</v>
          </cell>
          <cell r="E804">
            <v>0</v>
          </cell>
          <cell r="F804">
            <v>0</v>
          </cell>
          <cell r="G804" t="str">
            <v>90654</v>
          </cell>
          <cell r="H804" t="str">
            <v>BOMBA DE PROJEÇÃO DE CONCRETO SECO, POTÊNCIA 10 CV, VAZÃO 3 M3/H - MANUTENÇÃO. AF_06/2015</v>
          </cell>
        </row>
        <row r="805">
          <cell r="A805" t="str">
            <v>CUSTOS HORÁRIOS DE MÁQUINAS E EQUIPAMENTOS</v>
          </cell>
          <cell r="B805" t="str">
            <v>CHOR</v>
          </cell>
          <cell r="C805" t="str">
            <v>COMPOSIÇÕES AUXILIARES</v>
          </cell>
          <cell r="D805" t="str">
            <v>0329</v>
          </cell>
          <cell r="E805">
            <v>0</v>
          </cell>
          <cell r="F805">
            <v>0</v>
          </cell>
          <cell r="G805" t="str">
            <v>90655</v>
          </cell>
          <cell r="H805" t="str">
            <v>BOMBA DE PROJEÇÃO DE CONCRETO SECO, POTÊNCIA 10 CV, VAZÃO 3 M3/H - MATERIAIS NA OPERAÇÃO. AF_06/2015</v>
          </cell>
        </row>
        <row r="806">
          <cell r="A806" t="str">
            <v>CUSTOS HORÁRIOS DE MÁQUINAS E EQUIPAMENTOS</v>
          </cell>
          <cell r="B806" t="str">
            <v>CHOR</v>
          </cell>
          <cell r="C806" t="str">
            <v>COMPOSIÇÕES AUXILIARES</v>
          </cell>
          <cell r="D806" t="str">
            <v>0329</v>
          </cell>
          <cell r="E806">
            <v>0</v>
          </cell>
          <cell r="F806">
            <v>0</v>
          </cell>
          <cell r="G806" t="str">
            <v>90658</v>
          </cell>
          <cell r="H806" t="str">
            <v>BOMBA DE PROJEÇÃO DE CONCRETO SECO, POTÊNCIA 10 CV, VAZÃO 6 M3/H - DEPRECIAÇÃO. AF_06/2015</v>
          </cell>
        </row>
        <row r="807">
          <cell r="A807" t="str">
            <v>CUSTOS HORÁRIOS DE MÁQUINAS E EQUIPAMENTOS</v>
          </cell>
          <cell r="B807" t="str">
            <v>CHOR</v>
          </cell>
          <cell r="C807" t="str">
            <v>COMPOSIÇÕES AUXILIARES</v>
          </cell>
          <cell r="D807" t="str">
            <v>0329</v>
          </cell>
          <cell r="E807">
            <v>0</v>
          </cell>
          <cell r="F807">
            <v>0</v>
          </cell>
          <cell r="G807" t="str">
            <v>90659</v>
          </cell>
          <cell r="H807" t="str">
            <v>BOMBA DE PROJEÇÃO DE CONCRETO SECO, POTÊNCIA 10 CV, VAZÃO 6 M3/H - JUROS. AF_06/2015</v>
          </cell>
        </row>
        <row r="808">
          <cell r="A808" t="str">
            <v>CUSTOS HORÁRIOS DE MÁQUINAS E EQUIPAMENTOS</v>
          </cell>
          <cell r="B808" t="str">
            <v>CHOR</v>
          </cell>
          <cell r="C808" t="str">
            <v>COMPOSIÇÕES AUXILIARES</v>
          </cell>
          <cell r="D808" t="str">
            <v>0329</v>
          </cell>
          <cell r="E808">
            <v>0</v>
          </cell>
          <cell r="F808">
            <v>0</v>
          </cell>
          <cell r="G808" t="str">
            <v>90660</v>
          </cell>
          <cell r="H808" t="str">
            <v>BOMBA DE PROJEÇÃO DE CONCRETO SECO, POTÊNCIA 10 CV, VAZÃO 6 M3/H - MANUTENÇÃO. AF_06/2015</v>
          </cell>
        </row>
        <row r="809">
          <cell r="A809" t="str">
            <v>CUSTOS HORÁRIOS DE MÁQUINAS E EQUIPAMENTOS</v>
          </cell>
          <cell r="B809" t="str">
            <v>CHOR</v>
          </cell>
          <cell r="C809" t="str">
            <v>COMPOSIÇÕES AUXILIARES</v>
          </cell>
          <cell r="D809" t="str">
            <v>0329</v>
          </cell>
          <cell r="E809">
            <v>0</v>
          </cell>
          <cell r="F809">
            <v>0</v>
          </cell>
          <cell r="G809" t="str">
            <v>90661</v>
          </cell>
          <cell r="H809" t="str">
            <v>BOMBA DE PROJEÇÃO DE CONCRETO SECO, POTÊNCIA 10 CV, VAZÃO 6 M3/H - MATERIAIS NA OPERAÇÃO. AF_06/2015</v>
          </cell>
        </row>
        <row r="810">
          <cell r="A810" t="str">
            <v>CUSTOS HORÁRIOS DE MÁQUINAS E EQUIPAMENTOS</v>
          </cell>
          <cell r="B810" t="str">
            <v>CHOR</v>
          </cell>
          <cell r="C810" t="str">
            <v>COMPOSIÇÕES AUXILIARES</v>
          </cell>
          <cell r="D810" t="str">
            <v>0329</v>
          </cell>
          <cell r="E810">
            <v>0</v>
          </cell>
          <cell r="F810">
            <v>0</v>
          </cell>
          <cell r="G810" t="str">
            <v>90664</v>
          </cell>
          <cell r="H810" t="str">
            <v>PROJETOR PNEUMÁTICO DE ARGAMASSA PARA CHAPISCO E REBOCO COM RECIPIENTE ACOPLADO, TIPO CANEQUINHA, COM COMPRESSOR DE AR REBOCÁVEL VAZÃO 89 PCM E MOTOR DIESEL DE 20 CV - DEPRECIAÇÃO. AF_06/2015</v>
          </cell>
        </row>
        <row r="811">
          <cell r="A811" t="str">
            <v>CUSTOS HORÁRIOS DE MÁQUINAS E EQUIPAMENTOS</v>
          </cell>
          <cell r="B811" t="str">
            <v>CHOR</v>
          </cell>
          <cell r="C811" t="str">
            <v>COMPOSIÇÕES AUXILIARES</v>
          </cell>
          <cell r="D811" t="str">
            <v>0329</v>
          </cell>
          <cell r="E811">
            <v>0</v>
          </cell>
          <cell r="F811">
            <v>0</v>
          </cell>
          <cell r="G811" t="str">
            <v>90665</v>
          </cell>
          <cell r="H811" t="str">
            <v>PROJETOR PNEUMÁTICO DE ARGAMASSA PARA CHAPISCO E REBOCO COM RECIPIENTE ACOPLADO, TIPO CANEQUINHA, COM COMPRESSOR DE AR REBOCÁVEL VAZÃO 89 PCM E MOTOR DIESEL DE 20 CV - JUROS. AF_06/2015</v>
          </cell>
        </row>
        <row r="812">
          <cell r="A812" t="str">
            <v>CUSTOS HORÁRIOS DE MÁQUINAS E EQUIPAMENTOS</v>
          </cell>
          <cell r="B812" t="str">
            <v>CHOR</v>
          </cell>
          <cell r="C812" t="str">
            <v>COMPOSIÇÕES AUXILIARES</v>
          </cell>
          <cell r="D812" t="str">
            <v>0329</v>
          </cell>
          <cell r="E812">
            <v>0</v>
          </cell>
          <cell r="F812">
            <v>0</v>
          </cell>
          <cell r="G812" t="str">
            <v>90666</v>
          </cell>
          <cell r="H812" t="str">
            <v>PROJETOR PNEUMÁTICO DE ARGAMASSA PARA CHAPISCO E REBOCO COM RECIPIENTE ACOPLADO, TIPO CANEQUINHA, COM COMPRESSOR DE AR REBOCÁVEL VAZÃO 89 PCM E MOTOR DIESEL DE 20 CV - MANUTENÇÃO. AF_06/2015</v>
          </cell>
        </row>
        <row r="813">
          <cell r="A813" t="str">
            <v>CUSTOS HORÁRIOS DE MÁQUINAS E EQUIPAMENTOS</v>
          </cell>
          <cell r="B813" t="str">
            <v>CHOR</v>
          </cell>
          <cell r="C813" t="str">
            <v>COMPOSIÇÕES AUXILIARES</v>
          </cell>
          <cell r="D813" t="str">
            <v>0329</v>
          </cell>
          <cell r="E813">
            <v>0</v>
          </cell>
          <cell r="F813">
            <v>0</v>
          </cell>
          <cell r="G813" t="str">
            <v>90667</v>
          </cell>
          <cell r="H813" t="str">
            <v>PROJETOR PNEUMÁTICO DE ARGAMASSA PARA CHAPISCO E REBOCO COM RECIPIENTE ACOPLADO, TIPO CANEQUINHA, COM COMPRESSOR DE AR REBOCÁVEL VAZÃO 89 PCM E MOTOR DIESEL DE 20 CV - MATERIAIS NA OPERAÇÃO. AF_06/2015</v>
          </cell>
        </row>
        <row r="814">
          <cell r="A814" t="str">
            <v>CUSTOS HORÁRIOS DE MÁQUINAS E EQUIPAMENTOS</v>
          </cell>
          <cell r="B814" t="str">
            <v>CHOR</v>
          </cell>
          <cell r="C814" t="str">
            <v>COMPOSIÇÕES AUXILIARES</v>
          </cell>
          <cell r="D814" t="str">
            <v>0329</v>
          </cell>
          <cell r="E814">
            <v>0</v>
          </cell>
          <cell r="F814">
            <v>0</v>
          </cell>
          <cell r="G814" t="str">
            <v>90670</v>
          </cell>
          <cell r="H814" t="str">
            <v>PERFURATRIZ COM TORRE METÁLICA PARA EXECUÇÃO DE ESTACA HÉLICE CONTÍNUA, PROFUNDIDADE MÁXIMA DE 30 M, DIÂMETRO MÁXIMO DE 800 MM, POTÊNCIA INSTALADA DE 268 HP, MESA ROTATIVA COM TORQUE MÁXIMO DE 170 KNM - DEPRECIAÇÃO. AF_06/2015</v>
          </cell>
        </row>
        <row r="815">
          <cell r="A815" t="str">
            <v>CUSTOS HORÁRIOS DE MÁQUINAS E EQUIPAMENTOS</v>
          </cell>
          <cell r="B815" t="str">
            <v>CHOR</v>
          </cell>
          <cell r="C815" t="str">
            <v>COMPOSIÇÕES AUXILIARES</v>
          </cell>
          <cell r="D815" t="str">
            <v>0329</v>
          </cell>
          <cell r="E815">
            <v>0</v>
          </cell>
          <cell r="F815">
            <v>0</v>
          </cell>
          <cell r="G815" t="str">
            <v>90671</v>
          </cell>
          <cell r="H815" t="str">
            <v>PERFURATRIZ COM TORRE METÁLICA PARA EXECUÇÃO DE ESTACA HÉLICE CONTÍNUA, PROFUNDIDADE MÁXIMA DE 30 M, DIÂMETRO MÁXIMO DE 800 MM, POTÊNCIA INSTALADA DE 268 HP, MESA ROTATIVA COM TORQUE MÁXIMO DE 170 KNM - JUROS. AF_06/2015</v>
          </cell>
        </row>
        <row r="816">
          <cell r="A816" t="str">
            <v>CUSTOS HORÁRIOS DE MÁQUINAS E EQUIPAMENTOS</v>
          </cell>
          <cell r="B816" t="str">
            <v>CHOR</v>
          </cell>
          <cell r="C816" t="str">
            <v>COMPOSIÇÕES AUXILIARES</v>
          </cell>
          <cell r="D816" t="str">
            <v>0329</v>
          </cell>
          <cell r="E816">
            <v>0</v>
          </cell>
          <cell r="F816">
            <v>0</v>
          </cell>
          <cell r="G816" t="str">
            <v>90672</v>
          </cell>
          <cell r="H816" t="str">
            <v>PERFURATRIZ COM TORRE METÁLICA PARA EXECUÇÃO DE ESTACA HÉLICE CONTÍNUA, PROFUNDIDADE MÁXIMA DE 30 M, DIÂMETRO MÁXIMO DE 800 MM, POTÊNCIA INSTALADA DE 268 HP, MESA ROTATIVA COM TORQUE MÁXIMO DE 170 KNM - MANUTENÇÃO. AF_06/2015</v>
          </cell>
        </row>
        <row r="817">
          <cell r="A817" t="str">
            <v>CUSTOS HORÁRIOS DE MÁQUINAS E EQUIPAMENTOS</v>
          </cell>
          <cell r="B817" t="str">
            <v>CHOR</v>
          </cell>
          <cell r="C817" t="str">
            <v>COMPOSIÇÕES AUXILIARES</v>
          </cell>
          <cell r="D817" t="str">
            <v>0329</v>
          </cell>
          <cell r="E817">
            <v>0</v>
          </cell>
          <cell r="F817">
            <v>0</v>
          </cell>
          <cell r="G817" t="str">
            <v>90673</v>
          </cell>
          <cell r="H817" t="str">
            <v>PERFURATRIZ COM TORRE METÁLICA PARA EXECUÇÃO DE ESTACA HÉLICE CONTÍNUA, PROFUNDIDADE MÁXIMA DE 30 M, DIÂMETRO MÁXIMO DE 800 MM, POTÊNCIA INSTALADA DE 268 HP, MESA ROTATIVA COM TORQUE MÁXIMO DE 170 KNM - MATERIAIS NA OPERAÇÃO. AF_06/2015</v>
          </cell>
        </row>
        <row r="818">
          <cell r="A818" t="str">
            <v>CUSTOS HORÁRIOS DE MÁQUINAS E EQUIPAMENTOS</v>
          </cell>
          <cell r="B818" t="str">
            <v>CHOR</v>
          </cell>
          <cell r="C818" t="str">
            <v>COMPOSIÇÕES AUXILIARES</v>
          </cell>
          <cell r="D818" t="str">
            <v>0329</v>
          </cell>
          <cell r="E818">
            <v>0</v>
          </cell>
          <cell r="F818">
            <v>0</v>
          </cell>
          <cell r="G818" t="str">
            <v>90676</v>
          </cell>
          <cell r="H818" t="str">
            <v>PERFURATRIZ HIDRÁULICA SOBRE CAMINHÃO COM TRADO CURTO ACOPLADO, PROFUNDIDADE MÁXIMA DE 20 M, DIÂMETRO MÁXIMO DE 1500 MM, POTÊNCIA INSTALADA DE 137 HP, MESA ROTATIVA COM TORQUE MÁXIMO DE 30 KNM - DEPRECIAÇÃO. AF_06/2015</v>
          </cell>
        </row>
        <row r="819">
          <cell r="A819" t="str">
            <v>CUSTOS HORÁRIOS DE MÁQUINAS E EQUIPAMENTOS</v>
          </cell>
          <cell r="B819" t="str">
            <v>CHOR</v>
          </cell>
          <cell r="C819" t="str">
            <v>COMPOSIÇÕES AUXILIARES</v>
          </cell>
          <cell r="D819" t="str">
            <v>0329</v>
          </cell>
          <cell r="E819">
            <v>0</v>
          </cell>
          <cell r="F819">
            <v>0</v>
          </cell>
          <cell r="G819" t="str">
            <v>90677</v>
          </cell>
          <cell r="H819" t="str">
            <v>PERFURATRIZ HIDRÁULICA SOBRE CAMINHÃO COM TRADO CURTO ACOPLADO, PROFUNDIDADE MÁXIMA DE 20 M, DIÂMETRO MÁXIMO DE 1500 MM, POTÊNCIA INSTALADA DE 137 HP, MESA ROTATIVA COM TORQUE MÁXIMO DE 30 KNM - JUROS. AF_06/2015</v>
          </cell>
        </row>
        <row r="820">
          <cell r="A820" t="str">
            <v>CUSTOS HORÁRIOS DE MÁQUINAS E EQUIPAMENTOS</v>
          </cell>
          <cell r="B820" t="str">
            <v>CHOR</v>
          </cell>
          <cell r="C820" t="str">
            <v>COMPOSIÇÕES AUXILIARES</v>
          </cell>
          <cell r="D820" t="str">
            <v>0329</v>
          </cell>
          <cell r="E820">
            <v>0</v>
          </cell>
          <cell r="F820">
            <v>0</v>
          </cell>
          <cell r="G820" t="str">
            <v>90678</v>
          </cell>
          <cell r="H820" t="str">
            <v>PERFURATRIZ HIDRÁULICA SOBRE CAMINHÃO COM TRADO CURTO ACOPLADO, PROFUNDIDADE MÁXIMA DE 20 M, DIÂMETRO MÁXIMO DE 1500 MM, POTÊNCIA INSTALADA DE 137 HP, MESA ROTATIVA COM TORQUE MÁXIMO DE 30 KNM - MANUTENÇÃO. AF_06/2015</v>
          </cell>
        </row>
        <row r="821">
          <cell r="A821" t="str">
            <v>CUSTOS HORÁRIOS DE MÁQUINAS E EQUIPAMENTOS</v>
          </cell>
          <cell r="B821" t="str">
            <v>CHOR</v>
          </cell>
          <cell r="C821" t="str">
            <v>COMPOSIÇÕES AUXILIARES</v>
          </cell>
          <cell r="D821" t="str">
            <v>0329</v>
          </cell>
          <cell r="E821">
            <v>0</v>
          </cell>
          <cell r="F821">
            <v>0</v>
          </cell>
          <cell r="G821" t="str">
            <v>90679</v>
          </cell>
          <cell r="H821" t="str">
            <v>PERFURATRIZ HIDRÁULICA SOBRE CAMINHÃO COM TRADO CURTO ACOPLADO, PROFUNDIDADE MÁXIMA DE 20 M, DIÂMETRO MÁXIMO DE 1500 MM, POTÊNCIA INSTALADA DE 137 HP, MESA ROTATIVA COM TORQUE MÁXIMO DE 30 KNM - MATERIAIS NA OPERAÇÃO. AF_06/2015</v>
          </cell>
        </row>
        <row r="822">
          <cell r="A822" t="str">
            <v>CUSTOS HORÁRIOS DE MÁQUINAS E EQUIPAMENTOS</v>
          </cell>
          <cell r="B822" t="str">
            <v>CHOR</v>
          </cell>
          <cell r="C822" t="str">
            <v>COMPOSIÇÕES AUXILIARES</v>
          </cell>
          <cell r="D822" t="str">
            <v>0329</v>
          </cell>
          <cell r="E822">
            <v>0</v>
          </cell>
          <cell r="F822">
            <v>0</v>
          </cell>
          <cell r="G822" t="str">
            <v>90682</v>
          </cell>
          <cell r="H822" t="str">
            <v>MANIPULADOR TELESCÓPICO, POTÊNCIA DE 85 HP, CAPACIDADE DE CARGA DE 3.500 KG, ALTURA MÁXIMA DE ELEVAÇÃO DE 12,3 M - DEPRECIAÇÃO. AF_06/2015</v>
          </cell>
        </row>
        <row r="823">
          <cell r="A823" t="str">
            <v>CUSTOS HORÁRIOS DE MÁQUINAS E EQUIPAMENTOS</v>
          </cell>
          <cell r="B823" t="str">
            <v>CHOR</v>
          </cell>
          <cell r="C823" t="str">
            <v>COMPOSIÇÕES AUXILIARES</v>
          </cell>
          <cell r="D823" t="str">
            <v>0329</v>
          </cell>
          <cell r="E823">
            <v>0</v>
          </cell>
          <cell r="F823">
            <v>0</v>
          </cell>
          <cell r="G823" t="str">
            <v>90683</v>
          </cell>
          <cell r="H823" t="str">
            <v>MANIPULADOR TELESCÓPICO, POTÊNCIA DE 85 HP, CAPACIDADE DE CARGA DE 3.500 KG, ALTURA MÁXIMA DE ELEVAÇÃO DE 12,3 M - JUROS. AF_06/2015</v>
          </cell>
        </row>
        <row r="824">
          <cell r="A824" t="str">
            <v>CUSTOS HORÁRIOS DE MÁQUINAS E EQUIPAMENTOS</v>
          </cell>
          <cell r="B824" t="str">
            <v>CHOR</v>
          </cell>
          <cell r="C824" t="str">
            <v>COMPOSIÇÕES AUXILIARES</v>
          </cell>
          <cell r="D824" t="str">
            <v>0329</v>
          </cell>
          <cell r="E824">
            <v>0</v>
          </cell>
          <cell r="F824">
            <v>0</v>
          </cell>
          <cell r="G824" t="str">
            <v>90684</v>
          </cell>
          <cell r="H824" t="str">
            <v>MANIPULADOR TELESCÓPICO, POTÊNCIA DE 85 HP, CAPACIDADE DE CARGA DE 3.500 KG, ALTURA MÁXIMA DE ELEVAÇÃO DE 12,3 M - MANUTENÇÃO. AF_06/2015</v>
          </cell>
        </row>
        <row r="825">
          <cell r="A825" t="str">
            <v>CUSTOS HORÁRIOS DE MÁQUINAS E EQUIPAMENTOS</v>
          </cell>
          <cell r="B825" t="str">
            <v>CHOR</v>
          </cell>
          <cell r="C825" t="str">
            <v>COMPOSIÇÕES AUXILIARES</v>
          </cell>
          <cell r="D825" t="str">
            <v>0329</v>
          </cell>
          <cell r="E825">
            <v>0</v>
          </cell>
          <cell r="F825">
            <v>0</v>
          </cell>
          <cell r="G825" t="str">
            <v>90685</v>
          </cell>
          <cell r="H825" t="str">
            <v>MANIPULADOR TELESCÓPICO, POTÊNCIA DE 85 HP, CAPACIDADE DE CARGA DE 3.500 KG, ALTURA MÁXIMA DE ELEVAÇÃO DE 12,3 M - MATERIAIS NA OPERAÇÃO. AF_06/2015</v>
          </cell>
        </row>
        <row r="826">
          <cell r="A826" t="str">
            <v>CUSTOS HORÁRIOS DE MÁQUINAS E EQUIPAMENTOS</v>
          </cell>
          <cell r="B826" t="str">
            <v>CHOR</v>
          </cell>
          <cell r="C826" t="str">
            <v>COMPOSIÇÕES AUXILIARES</v>
          </cell>
          <cell r="D826" t="str">
            <v>0329</v>
          </cell>
          <cell r="E826">
            <v>0</v>
          </cell>
          <cell r="F826">
            <v>0</v>
          </cell>
          <cell r="G826" t="str">
            <v>90688</v>
          </cell>
          <cell r="H826" t="str">
            <v>MINICARREGADEIRA SOBRE RODAS, POTÊNCIA LÍQUIDA DE 47 HP, CAPACIDADE NOMINAL DE OPERAÇÃO DE 646 KG - DEPRECIAÇÃO. AF_06/2015</v>
          </cell>
        </row>
        <row r="827">
          <cell r="A827" t="str">
            <v>CUSTOS HORÁRIOS DE MÁQUINAS E EQUIPAMENTOS</v>
          </cell>
          <cell r="B827" t="str">
            <v>CHOR</v>
          </cell>
          <cell r="C827" t="str">
            <v>COMPOSIÇÕES AUXILIARES</v>
          </cell>
          <cell r="D827" t="str">
            <v>0329</v>
          </cell>
          <cell r="E827">
            <v>0</v>
          </cell>
          <cell r="F827">
            <v>0</v>
          </cell>
          <cell r="G827" t="str">
            <v>90689</v>
          </cell>
          <cell r="H827" t="str">
            <v>MINICARREGADEIRA SOBRE RODAS, POTÊNCIA LÍQUIDA DE 47 HP, CAPACIDADE NOMINAL DE OPERAÇÃO DE 646 KG - JUROS. AF_06/2015</v>
          </cell>
        </row>
        <row r="828">
          <cell r="A828" t="str">
            <v>CUSTOS HORÁRIOS DE MÁQUINAS E EQUIPAMENTOS</v>
          </cell>
          <cell r="B828" t="str">
            <v>CHOR</v>
          </cell>
          <cell r="C828" t="str">
            <v>COMPOSIÇÕES AUXILIARES</v>
          </cell>
          <cell r="D828" t="str">
            <v>0329</v>
          </cell>
          <cell r="E828">
            <v>0</v>
          </cell>
          <cell r="F828">
            <v>0</v>
          </cell>
          <cell r="G828" t="str">
            <v>90690</v>
          </cell>
          <cell r="H828" t="str">
            <v>MINICARREGADEIRA SOBRE RODAS, POTÊNCIA LÍQUIDA DE 47 HP, CAPACIDADE NOMINAL DE OPERAÇÃO DE 646 KG - MANUTENÇÃO. AF_06/2015</v>
          </cell>
        </row>
        <row r="829">
          <cell r="A829" t="str">
            <v>CUSTOS HORÁRIOS DE MÁQUINAS E EQUIPAMENTOS</v>
          </cell>
          <cell r="B829" t="str">
            <v>CHOR</v>
          </cell>
          <cell r="C829" t="str">
            <v>COMPOSIÇÕES AUXILIARES</v>
          </cell>
          <cell r="D829" t="str">
            <v>0329</v>
          </cell>
          <cell r="E829">
            <v>0</v>
          </cell>
          <cell r="F829">
            <v>0</v>
          </cell>
          <cell r="G829" t="str">
            <v>90691</v>
          </cell>
          <cell r="H829" t="str">
            <v>MINICARREGADEIRA SOBRE RODAS, POTÊNCIA LÍQUIDA DE 47 HP, CAPACIDADE NOMINAL DE OPERAÇÃO DE 646 KG - MATERIAIS NA OPERAÇÃO. AF_06/2015</v>
          </cell>
        </row>
        <row r="830">
          <cell r="A830" t="str">
            <v>CUSTOS HORÁRIOS DE MÁQUINAS E EQUIPAMENTOS</v>
          </cell>
          <cell r="B830" t="str">
            <v>CHOR</v>
          </cell>
          <cell r="C830" t="str">
            <v>COMPOSIÇÕES AUXILIARES</v>
          </cell>
          <cell r="D830" t="str">
            <v>0329</v>
          </cell>
          <cell r="E830">
            <v>0</v>
          </cell>
          <cell r="F830">
            <v>0</v>
          </cell>
          <cell r="G830" t="str">
            <v>90957</v>
          </cell>
          <cell r="H830" t="str">
            <v>COMPRESSOR DE AR REBOCÁVEL, VAZÃO 189 PCM, PRESSÃO EFETIVA DE TRABALHO 102 PSI, MOTOR DIESEL, POTÊNCIA 63 CV - DEPRECIAÇÃO. AF_06/2015</v>
          </cell>
        </row>
        <row r="831">
          <cell r="A831" t="str">
            <v>CUSTOS HORÁRIOS DE MÁQUINAS E EQUIPAMENTOS</v>
          </cell>
          <cell r="B831" t="str">
            <v>CHOR</v>
          </cell>
          <cell r="C831" t="str">
            <v>COMPOSIÇÕES AUXILIARES</v>
          </cell>
          <cell r="D831" t="str">
            <v>0329</v>
          </cell>
          <cell r="E831">
            <v>0</v>
          </cell>
          <cell r="F831">
            <v>0</v>
          </cell>
          <cell r="G831" t="str">
            <v>90958</v>
          </cell>
          <cell r="H831" t="str">
            <v>COMPRESSOR DE AR REBOCÁVEL, VAZÃO 189 PCM, PRESSÃO EFETIVA DE TRABALHO 102 PSI, MOTOR DIESEL, POTÊNCIA 63 CV - JUROS. AF_06/2015</v>
          </cell>
        </row>
        <row r="832">
          <cell r="A832" t="str">
            <v>CUSTOS HORÁRIOS DE MÁQUINAS E EQUIPAMENTOS</v>
          </cell>
          <cell r="B832" t="str">
            <v>CHOR</v>
          </cell>
          <cell r="C832" t="str">
            <v>COMPOSIÇÕES AUXILIARES</v>
          </cell>
          <cell r="D832" t="str">
            <v>0329</v>
          </cell>
          <cell r="E832">
            <v>0</v>
          </cell>
          <cell r="F832">
            <v>0</v>
          </cell>
          <cell r="G832" t="str">
            <v>90960</v>
          </cell>
          <cell r="H832" t="str">
            <v>COMPRESSOR DE AR REBOCÁVEL, VAZÃO 89 PCM, PRESSÃO EFETIVA DE TRABALHO 102 PSI, MOTOR DIESEL, POTÊNCIA 20 CV - DEPRECIAÇÃO. AF_06/2015</v>
          </cell>
        </row>
        <row r="833">
          <cell r="A833" t="str">
            <v>CUSTOS HORÁRIOS DE MÁQUINAS E EQUIPAMENTOS</v>
          </cell>
          <cell r="B833" t="str">
            <v>CHOR</v>
          </cell>
          <cell r="C833" t="str">
            <v>COMPOSIÇÕES AUXILIARES</v>
          </cell>
          <cell r="D833" t="str">
            <v>0329</v>
          </cell>
          <cell r="E833">
            <v>0</v>
          </cell>
          <cell r="F833">
            <v>0</v>
          </cell>
          <cell r="G833" t="str">
            <v>90961</v>
          </cell>
          <cell r="H833" t="str">
            <v>COMPRESSOR DE AR REBOCÁVEL, VAZÃO 89 PCM, PRESSÃO EFETIVA DE TRABALHO 102 PSI, MOTOR DIESEL, POTÊNCIA 20 CV - JUROS. AF_06/2015</v>
          </cell>
        </row>
        <row r="834">
          <cell r="A834" t="str">
            <v>CUSTOS HORÁRIOS DE MÁQUINAS E EQUIPAMENTOS</v>
          </cell>
          <cell r="B834" t="str">
            <v>CHOR</v>
          </cell>
          <cell r="C834" t="str">
            <v>COMPOSIÇÕES AUXILIARES</v>
          </cell>
          <cell r="D834" t="str">
            <v>0329</v>
          </cell>
          <cell r="E834">
            <v>0</v>
          </cell>
          <cell r="F834">
            <v>0</v>
          </cell>
          <cell r="G834" t="str">
            <v>90962</v>
          </cell>
          <cell r="H834" t="str">
            <v>COMPRESSOR DE AR REBOCÁVEL, VAZÃO 89 PCM, PRESSÃO EFETIVA DE TRABALHO 102 PSI, MOTOR DIESEL, POTÊNCIA 20 CV - MANUTENÇÃO. AF_06/2015</v>
          </cell>
        </row>
        <row r="835">
          <cell r="A835" t="str">
            <v>CUSTOS HORÁRIOS DE MÁQUINAS E EQUIPAMENTOS</v>
          </cell>
          <cell r="B835" t="str">
            <v>CHOR</v>
          </cell>
          <cell r="C835" t="str">
            <v>COMPOSIÇÕES AUXILIARES</v>
          </cell>
          <cell r="D835" t="str">
            <v>0329</v>
          </cell>
          <cell r="E835">
            <v>0</v>
          </cell>
          <cell r="F835">
            <v>0</v>
          </cell>
          <cell r="G835" t="str">
            <v>90963</v>
          </cell>
          <cell r="H835" t="str">
            <v>COMPRESSOR DE AR REBOCÁVEL, VAZÃO 89 PCM, PRESSÃO EFETIVA DE TRABALHO 102 PSI, MOTOR DIESEL, POTÊNCIA 20 CV - MATERIAIS NA OPERAÇÃO. AF_06/2015</v>
          </cell>
        </row>
        <row r="836">
          <cell r="A836" t="str">
            <v>CUSTOS HORÁRIOS DE MÁQUINAS E EQUIPAMENTOS</v>
          </cell>
          <cell r="B836" t="str">
            <v>CHOR</v>
          </cell>
          <cell r="C836" t="str">
            <v>COMPOSIÇÕES AUXILIARES</v>
          </cell>
          <cell r="D836" t="str">
            <v>0329</v>
          </cell>
          <cell r="E836">
            <v>0</v>
          </cell>
          <cell r="F836">
            <v>0</v>
          </cell>
          <cell r="G836" t="str">
            <v>90968</v>
          </cell>
          <cell r="H836" t="str">
            <v>COMPRESSOR DE AR REBOCAVEL, VAZÃO 250 PCM, PRESSAO DE TRABALHO 102 PSI, MOTOR A DIESEL POTÊNCIA 81 CV - DEPRECIAÇÃO. AF_06/2015</v>
          </cell>
        </row>
        <row r="837">
          <cell r="A837" t="str">
            <v>CUSTOS HORÁRIOS DE MÁQUINAS E EQUIPAMENTOS</v>
          </cell>
          <cell r="B837" t="str">
            <v>CHOR</v>
          </cell>
          <cell r="C837" t="str">
            <v>COMPOSIÇÕES AUXILIARES</v>
          </cell>
          <cell r="D837" t="str">
            <v>0329</v>
          </cell>
          <cell r="E837">
            <v>0</v>
          </cell>
          <cell r="F837">
            <v>0</v>
          </cell>
          <cell r="G837" t="str">
            <v>90969</v>
          </cell>
          <cell r="H837" t="str">
            <v>COMPRESSOR DE AR REBOCAVEL, VAZÃO 250 PCM, PRESSAO DE TRABALHO 102 PSI, MOTOR A DIESEL POTÊNCIA 81 CV - JUROS. AF_06/2015</v>
          </cell>
        </row>
        <row r="838">
          <cell r="A838" t="str">
            <v>CUSTOS HORÁRIOS DE MÁQUINAS E EQUIPAMENTOS</v>
          </cell>
          <cell r="B838" t="str">
            <v>CHOR</v>
          </cell>
          <cell r="C838" t="str">
            <v>COMPOSIÇÕES AUXILIARES</v>
          </cell>
          <cell r="D838" t="str">
            <v>0329</v>
          </cell>
          <cell r="E838">
            <v>0</v>
          </cell>
          <cell r="F838">
            <v>0</v>
          </cell>
          <cell r="G838" t="str">
            <v>90970</v>
          </cell>
          <cell r="H838" t="str">
            <v>COMPRESSOR DE AR REBOCAVEL, VAZÃO 250 PCM, PRESSAO DE TRABALHO 102 PSI, MOTOR A DIESEL POTÊNCIA 81 CV - MANUTENÇÃO. AF_06/2015</v>
          </cell>
        </row>
        <row r="839">
          <cell r="A839" t="str">
            <v>CUSTOS HORÁRIOS DE MÁQUINAS E EQUIPAMENTOS</v>
          </cell>
          <cell r="B839" t="str">
            <v>CHOR</v>
          </cell>
          <cell r="C839" t="str">
            <v>COMPOSIÇÕES AUXILIARES</v>
          </cell>
          <cell r="D839" t="str">
            <v>0329</v>
          </cell>
          <cell r="E839">
            <v>0</v>
          </cell>
          <cell r="F839">
            <v>0</v>
          </cell>
          <cell r="G839" t="str">
            <v>90971</v>
          </cell>
          <cell r="H839" t="str">
            <v>COMPRESSOR DE AR REBOCAVEL, VAZÃO 250 PCM, PRESSAO DE TRABALHO 102 PSI, MOTOR A DIESEL POTÊNCIA 81 CV - MATERIAIS NA OPERAÇÃO. AF_06/2015</v>
          </cell>
        </row>
        <row r="840">
          <cell r="A840" t="str">
            <v>CUSTOS HORÁRIOS DE MÁQUINAS E EQUIPAMENTOS</v>
          </cell>
          <cell r="B840" t="str">
            <v>CHOR</v>
          </cell>
          <cell r="C840" t="str">
            <v>COMPOSIÇÕES AUXILIARES</v>
          </cell>
          <cell r="D840" t="str">
            <v>0329</v>
          </cell>
          <cell r="E840">
            <v>0</v>
          </cell>
          <cell r="F840">
            <v>0</v>
          </cell>
          <cell r="G840" t="str">
            <v>90975</v>
          </cell>
          <cell r="H840" t="str">
            <v>COMPRESSOR DE AR REBOCÁVEL, VAZÃO 748 PCM, PRESSÃO EFETIVA DE TRABALHO 102 PSI, MOTOR DIESEL, POTÊNCIA 210 CV - DEPRECIAÇÃO. AF_06/2015</v>
          </cell>
        </row>
        <row r="841">
          <cell r="A841" t="str">
            <v>CUSTOS HORÁRIOS DE MÁQUINAS E EQUIPAMENTOS</v>
          </cell>
          <cell r="B841" t="str">
            <v>CHOR</v>
          </cell>
          <cell r="C841" t="str">
            <v>COMPOSIÇÕES AUXILIARES</v>
          </cell>
          <cell r="D841" t="str">
            <v>0329</v>
          </cell>
          <cell r="E841">
            <v>0</v>
          </cell>
          <cell r="F841">
            <v>0</v>
          </cell>
          <cell r="G841" t="str">
            <v>90976</v>
          </cell>
          <cell r="H841" t="str">
            <v>COMPRESSOR DE AR REBOCÁVEL, VAZÃO 748 PCM, PRESSÃO EFETIVA DE TRABALHO 102 PSI, MOTOR DIESEL, POTÊNCIA 210 CV - JUROS. AF_06/2015</v>
          </cell>
        </row>
        <row r="842">
          <cell r="A842" t="str">
            <v>CUSTOS HORÁRIOS DE MÁQUINAS E EQUIPAMENTOS</v>
          </cell>
          <cell r="B842" t="str">
            <v>CHOR</v>
          </cell>
          <cell r="C842" t="str">
            <v>COMPOSIÇÕES AUXILIARES</v>
          </cell>
          <cell r="D842" t="str">
            <v>0329</v>
          </cell>
          <cell r="E842">
            <v>0</v>
          </cell>
          <cell r="F842">
            <v>0</v>
          </cell>
          <cell r="G842" t="str">
            <v>90977</v>
          </cell>
          <cell r="H842" t="str">
            <v>COMPRESSOR DE AR REBOCÁVEL, VAZÃO 748 PCM, PRESSÃO EFETIVA DE TRABALHO 102 PSI, MOTOR DIESEL, POTÊNCIA 210 CV - MANUTENÇÃO. AF_06/2015</v>
          </cell>
        </row>
        <row r="843">
          <cell r="A843" t="str">
            <v>CUSTOS HORÁRIOS DE MÁQUINAS E EQUIPAMENTOS</v>
          </cell>
          <cell r="B843" t="str">
            <v>CHOR</v>
          </cell>
          <cell r="C843" t="str">
            <v>COMPOSIÇÕES AUXILIARES</v>
          </cell>
          <cell r="D843" t="str">
            <v>0329</v>
          </cell>
          <cell r="E843">
            <v>0</v>
          </cell>
          <cell r="F843">
            <v>0</v>
          </cell>
          <cell r="G843" t="str">
            <v>90978</v>
          </cell>
          <cell r="H843" t="str">
            <v>COMPRESSOR DE AR REBOCÁVEL, VAZÃO 748 PCM, PRESSÃO EFETIVA DE TRABALHO 102 PSI, MOTOR DIESEL, POTÊNCIA 210 CV - MATERIAIS NA OPERAÇÃO. AF_06/2015</v>
          </cell>
        </row>
        <row r="844">
          <cell r="A844" t="str">
            <v>CUSTOS HORÁRIOS DE MÁQUINAS E EQUIPAMENTOS</v>
          </cell>
          <cell r="B844" t="str">
            <v>CHOR</v>
          </cell>
          <cell r="C844" t="str">
            <v>COMPOSIÇÕES AUXILIARES</v>
          </cell>
          <cell r="D844" t="str">
            <v>0329</v>
          </cell>
          <cell r="E844">
            <v>0</v>
          </cell>
          <cell r="F844">
            <v>0</v>
          </cell>
          <cell r="G844" t="str">
            <v>90992</v>
          </cell>
          <cell r="H844" t="str">
            <v>COMPRESSOR DE AR REBOCAVEL, VAZÃO 400 PCM, PRESSAO DE TRABALHO 102 PSI, MOTOR A DIESEL POTÊNCIA 110 CV - DEPRECIAÇÃO. AF_06/2015</v>
          </cell>
        </row>
        <row r="845">
          <cell r="A845" t="str">
            <v>CUSTOS HORÁRIOS DE MÁQUINAS E EQUIPAMENTOS</v>
          </cell>
          <cell r="B845" t="str">
            <v>CHOR</v>
          </cell>
          <cell r="C845" t="str">
            <v>COMPOSIÇÕES AUXILIARES</v>
          </cell>
          <cell r="D845" t="str">
            <v>0329</v>
          </cell>
          <cell r="E845">
            <v>0</v>
          </cell>
          <cell r="F845">
            <v>0</v>
          </cell>
          <cell r="G845" t="str">
            <v>90993</v>
          </cell>
          <cell r="H845" t="str">
            <v>COMPRESSOR DE AR REBOCAVEL, VAZÃO 400 PCM, PRESSAO DE TRABALHO 102 PSI, MOTOR A DIESEL POTÊNCIA 110 CV - JUROS. AF_06/2015</v>
          </cell>
        </row>
        <row r="846">
          <cell r="A846" t="str">
            <v>CUSTOS HORÁRIOS DE MÁQUINAS E EQUIPAMENTOS</v>
          </cell>
          <cell r="B846" t="str">
            <v>CHOR</v>
          </cell>
          <cell r="C846" t="str">
            <v>COMPOSIÇÕES AUXILIARES</v>
          </cell>
          <cell r="D846" t="str">
            <v>0329</v>
          </cell>
          <cell r="E846">
            <v>0</v>
          </cell>
          <cell r="F846">
            <v>0</v>
          </cell>
          <cell r="G846" t="str">
            <v>90994</v>
          </cell>
          <cell r="H846" t="str">
            <v>COMPRESSOR DE AR REBOCAVEL, VAZÃO 400 PCM, PRESSAO DE TRABALHO 102 PSI, MOTOR A DIESEL POTÊNCIA 110 CV - MANUTENÇÃO. AF_06/2015</v>
          </cell>
        </row>
        <row r="847">
          <cell r="A847" t="str">
            <v>CUSTOS HORÁRIOS DE MÁQUINAS E EQUIPAMENTOS</v>
          </cell>
          <cell r="B847" t="str">
            <v>CHOR</v>
          </cell>
          <cell r="C847" t="str">
            <v>COMPOSIÇÕES AUXILIARES</v>
          </cell>
          <cell r="D847" t="str">
            <v>0329</v>
          </cell>
          <cell r="E847">
            <v>0</v>
          </cell>
          <cell r="F847">
            <v>0</v>
          </cell>
          <cell r="G847" t="str">
            <v>90995</v>
          </cell>
          <cell r="H847" t="str">
            <v>COMPRESSOR DE AR REBOCAVEL, VAZÃO 400 PCM, PRESSAO DE TRABALHO 102 PSI, MOTOR A DIESEL POTÊNCIA 110 CV - MATERIAIS NA OPERAÇÃO. AF_06/2015</v>
          </cell>
        </row>
        <row r="848">
          <cell r="A848" t="str">
            <v>CUSTOS HORÁRIOS DE MÁQUINAS E EQUIPAMENTOS</v>
          </cell>
          <cell r="B848" t="str">
            <v>CHOR</v>
          </cell>
          <cell r="C848" t="str">
            <v>COMPOSIÇÕES AUXILIARES</v>
          </cell>
          <cell r="D848" t="str">
            <v>0329</v>
          </cell>
          <cell r="E848">
            <v>0</v>
          </cell>
          <cell r="F848">
            <v>0</v>
          </cell>
          <cell r="G848" t="str">
            <v>91021</v>
          </cell>
          <cell r="H848" t="str">
            <v>PERFURATRIZ HIDRÁULICA SOBRE CAMINHÃO COM TRADO CURTO ACOPLADO, PROFUNDIDADE MÁXIMA DE 20 M, DIÂMETRO MÁXIMO DE 1500 MM, POTÊNCIA INSTALADA DE 137 HP, MESA ROTATIVA COM TORQUE MÁXIMO DE 30 KNM - IMPOSTOS E SEGUROS. AF_06/2015</v>
          </cell>
        </row>
        <row r="849">
          <cell r="A849" t="str">
            <v>CUSTOS HORÁRIOS DE MÁQUINAS E EQUIPAMENTOS</v>
          </cell>
          <cell r="B849" t="str">
            <v>CHOR</v>
          </cell>
          <cell r="C849" t="str">
            <v>COMPOSIÇÕES AUXILIARES</v>
          </cell>
          <cell r="D849" t="str">
            <v>0329</v>
          </cell>
          <cell r="E849">
            <v>0</v>
          </cell>
          <cell r="F849">
            <v>0</v>
          </cell>
          <cell r="G849" t="str">
            <v>91026</v>
          </cell>
          <cell r="H849" t="str">
            <v>CAMINHÃO TRUCADO (C/ TERCEIRO EIXO) ELETRÔNICO - POTÊNCIA 231CV - PBT = 22000KG - DIST. ENTRE EIXOS 5170 MM - INCLUI CARROCERIA FIXA ABERTA DE MADEIRA - DEPRECIAÇÃO. AF_06/2015</v>
          </cell>
        </row>
        <row r="850">
          <cell r="A850" t="str">
            <v>CUSTOS HORÁRIOS DE MÁQUINAS E EQUIPAMENTOS</v>
          </cell>
          <cell r="B850" t="str">
            <v>CHOR</v>
          </cell>
          <cell r="C850" t="str">
            <v>COMPOSIÇÕES AUXILIARES</v>
          </cell>
          <cell r="D850" t="str">
            <v>0329</v>
          </cell>
          <cell r="E850">
            <v>0</v>
          </cell>
          <cell r="F850">
            <v>0</v>
          </cell>
          <cell r="G850" t="str">
            <v>91027</v>
          </cell>
          <cell r="H850" t="str">
            <v>CAMINHÃO TRUCADO (C/ TERCEIRO EIXO) ELETRÔNICO - POTÊNCIA 231CV - PBT = 22000KG - DIST. ENTRE EIXOS 5170 MM - INCLUI CARROCERIA FIXA ABERTA DE MADEIRA - JUROS. AF_06/2015</v>
          </cell>
        </row>
        <row r="851">
          <cell r="A851" t="str">
            <v>CUSTOS HORÁRIOS DE MÁQUINAS E EQUIPAMENTOS</v>
          </cell>
          <cell r="B851" t="str">
            <v>CHOR</v>
          </cell>
          <cell r="C851" t="str">
            <v>COMPOSIÇÕES AUXILIARES</v>
          </cell>
          <cell r="D851" t="str">
            <v>0329</v>
          </cell>
          <cell r="E851">
            <v>0</v>
          </cell>
          <cell r="F851">
            <v>0</v>
          </cell>
          <cell r="G851" t="str">
            <v>91028</v>
          </cell>
          <cell r="H851" t="str">
            <v>CAMINHÃO TRUCADO (C/ TERCEIRO EIXO) ELETRÔNICO - POTÊNCIA 231CV - PBT = 22000KG - DIST. ENTRE EIXOS 5170 MM - INCLUI CARROCERIA FIXA ABERTA DE MADEIRA - IMPOSTOS E SEGUROS. AF_06/2015</v>
          </cell>
        </row>
        <row r="852">
          <cell r="A852" t="str">
            <v>CUSTOS HORÁRIOS DE MÁQUINAS E EQUIPAMENTOS</v>
          </cell>
          <cell r="B852" t="str">
            <v>CHOR</v>
          </cell>
          <cell r="C852" t="str">
            <v>COMPOSIÇÕES AUXILIARES</v>
          </cell>
          <cell r="D852" t="str">
            <v>0329</v>
          </cell>
          <cell r="E852">
            <v>0</v>
          </cell>
          <cell r="F852">
            <v>0</v>
          </cell>
          <cell r="G852" t="str">
            <v>91029</v>
          </cell>
          <cell r="H852" t="str">
            <v>CAMINHÃO TRUCADO (C/ TERCEIRO EIXO) ELETRÔNICO - POTÊNCIA 231CV - PBT = 22000KG - DIST. ENTRE EIXOS 5170 MM - INCLUI CARROCERIA FIXA ABERTA DE MADEIRA - MANUTENÇÃO. AF_06/2015</v>
          </cell>
        </row>
        <row r="853">
          <cell r="A853" t="str">
            <v>CUSTOS HORÁRIOS DE MÁQUINAS E EQUIPAMENTOS</v>
          </cell>
          <cell r="B853" t="str">
            <v>CHOR</v>
          </cell>
          <cell r="C853" t="str">
            <v>COMPOSIÇÕES AUXILIARES</v>
          </cell>
          <cell r="D853" t="str">
            <v>0329</v>
          </cell>
          <cell r="E853">
            <v>0</v>
          </cell>
          <cell r="F853">
            <v>0</v>
          </cell>
          <cell r="G853" t="str">
            <v>91030</v>
          </cell>
          <cell r="H853" t="str">
            <v>CAMINHÃO TRUCADO (C/ TERCEIRO EIXO) ELETRÔNICO - POTÊNCIA 231CV - PBT = 22000KG - DIST. ENTRE EIXOS 5170 MM - INCLUI CARROCERIA FIXA ABERTA DE MADEIRA - MATERIAIS NA OPERAÇÃO. AF_06/2015</v>
          </cell>
        </row>
        <row r="854">
          <cell r="A854" t="str">
            <v>CUSTOS HORÁRIOS DE MÁQUINAS E EQUIPAMENTOS</v>
          </cell>
          <cell r="B854" t="str">
            <v>CHOR</v>
          </cell>
          <cell r="C854" t="str">
            <v>COMPOSIÇÕES AUXILIARES</v>
          </cell>
          <cell r="D854" t="str">
            <v>0329</v>
          </cell>
          <cell r="E854">
            <v>0</v>
          </cell>
          <cell r="F854">
            <v>0</v>
          </cell>
          <cell r="G854" t="str">
            <v>91273</v>
          </cell>
          <cell r="H854" t="str">
            <v>PLACA VIBRATÓRIA REVERSÍVEL COM MOTOR 4 TEMPOS A GASOLINA, FORÇA CENTRÍFUGA DE 25 KN (2500 KGF), POTÊNCIA 5,5 CV - DEPRECIAÇÃO. AF_08/2015</v>
          </cell>
        </row>
        <row r="855">
          <cell r="A855" t="str">
            <v>CUSTOS HORÁRIOS DE MÁQUINAS E EQUIPAMENTOS</v>
          </cell>
          <cell r="B855" t="str">
            <v>CHOR</v>
          </cell>
          <cell r="C855" t="str">
            <v>COMPOSIÇÕES AUXILIARES</v>
          </cell>
          <cell r="D855" t="str">
            <v>0329</v>
          </cell>
          <cell r="E855">
            <v>0</v>
          </cell>
          <cell r="F855">
            <v>0</v>
          </cell>
          <cell r="G855" t="str">
            <v>91274</v>
          </cell>
          <cell r="H855" t="str">
            <v>PLACA VIBRATÓRIA REVERSÍVEL COM MOTOR 4 TEMPOS A GASOLINA, FORÇA CENTRÍFUGA DE 25 KN (2500 KGF), POTÊNCIA 5,5 CV - JUROS. AF_08/2015</v>
          </cell>
        </row>
        <row r="856">
          <cell r="A856" t="str">
            <v>CUSTOS HORÁRIOS DE MÁQUINAS E EQUIPAMENTOS</v>
          </cell>
          <cell r="B856" t="str">
            <v>CHOR</v>
          </cell>
          <cell r="C856" t="str">
            <v>COMPOSIÇÕES AUXILIARES</v>
          </cell>
          <cell r="D856" t="str">
            <v>0329</v>
          </cell>
          <cell r="E856">
            <v>0</v>
          </cell>
          <cell r="F856">
            <v>0</v>
          </cell>
          <cell r="G856" t="str">
            <v>91275</v>
          </cell>
          <cell r="H856" t="str">
            <v>PLACA VIBRATÓRIA REVERSÍVEL COM MOTOR 4 TEMPOS A GASOLINA, FORÇA CENTRÍFUGA DE 25 KN (2500 KGF), POTÊNCIA 5,5 CV - MANUTENÇÃO. AF_08/2015</v>
          </cell>
        </row>
        <row r="857">
          <cell r="A857" t="str">
            <v>CUSTOS HORÁRIOS DE MÁQUINAS E EQUIPAMENTOS</v>
          </cell>
          <cell r="B857" t="str">
            <v>CHOR</v>
          </cell>
          <cell r="C857" t="str">
            <v>COMPOSIÇÕES AUXILIARES</v>
          </cell>
          <cell r="D857" t="str">
            <v>0329</v>
          </cell>
          <cell r="E857">
            <v>0</v>
          </cell>
          <cell r="F857">
            <v>0</v>
          </cell>
          <cell r="G857" t="str">
            <v>91276</v>
          </cell>
          <cell r="H857" t="str">
            <v>PLACA VIBRATÓRIA REVERSÍVEL COM MOTOR 4 TEMPOS A GASOLINA, FORÇA CENTRÍFUGA DE 25 KN (2500 KGF), POTÊNCIA 5,5 CV - MATERIAIS NA OPERAÇÃO. AF_08/2015</v>
          </cell>
        </row>
        <row r="858">
          <cell r="A858" t="str">
            <v>CUSTOS HORÁRIOS DE MÁQUINAS E EQUIPAMENTOS</v>
          </cell>
          <cell r="B858" t="str">
            <v>CHOR</v>
          </cell>
          <cell r="C858" t="str">
            <v>COMPOSIÇÕES AUXILIARES</v>
          </cell>
          <cell r="D858" t="str">
            <v>0329</v>
          </cell>
          <cell r="E858">
            <v>0</v>
          </cell>
          <cell r="F858">
            <v>0</v>
          </cell>
          <cell r="G858" t="str">
            <v>91279</v>
          </cell>
          <cell r="H858" t="str">
            <v>CORTADORA DE PISO COM MOTOR 4 TEMPOS A GASOLINA, POTÊNCIA DE 13 HP, COM DISCO DE CORTE DIAMANTADO SEGMENTADO PARA CONCRETO, DIÂMETRO DE 350 MM, FURO DE 1" (14 X 1") - DEPRECIAÇÃO. AF_08/2015</v>
          </cell>
        </row>
        <row r="859">
          <cell r="A859" t="str">
            <v>CUSTOS HORÁRIOS DE MÁQUINAS E EQUIPAMENTOS</v>
          </cell>
          <cell r="B859" t="str">
            <v>CHOR</v>
          </cell>
          <cell r="C859" t="str">
            <v>COMPOSIÇÕES AUXILIARES</v>
          </cell>
          <cell r="D859" t="str">
            <v>0329</v>
          </cell>
          <cell r="E859">
            <v>0</v>
          </cell>
          <cell r="F859">
            <v>0</v>
          </cell>
          <cell r="G859" t="str">
            <v>91280</v>
          </cell>
          <cell r="H859" t="str">
            <v>CORTADORA DE PISO COM MOTOR 4 TEMPOS A GASOLINA, POTÊNCIA DE 13 HP, COM DISCO DE CORTE DIAMANTADO SEGMENTADO PARA CONCRETO, DIÂMETRO DE 350 MM, FURO DE 1" (14 X 1") - JUROS. AF_08/2015</v>
          </cell>
        </row>
        <row r="860">
          <cell r="A860" t="str">
            <v>CUSTOS HORÁRIOS DE MÁQUINAS E EQUIPAMENTOS</v>
          </cell>
          <cell r="B860" t="str">
            <v>CHOR</v>
          </cell>
          <cell r="C860" t="str">
            <v>COMPOSIÇÕES AUXILIARES</v>
          </cell>
          <cell r="D860" t="str">
            <v>0329</v>
          </cell>
          <cell r="E860">
            <v>0</v>
          </cell>
          <cell r="F860">
            <v>0</v>
          </cell>
          <cell r="G860" t="str">
            <v>91281</v>
          </cell>
          <cell r="H860" t="str">
            <v>CORTADORA DE PISO COM MOTOR 4 TEMPOS A GASOLINA, POTÊNCIA DE 13 HP, COM DISCO DE CORTE DIAMANTADO SEGMENTADO PARA CONCRETO, DIÂMETRO DE 350 MM, FURO DE 1" (14 X 1") - MANUTENÇÃO. AF_08/2015</v>
          </cell>
        </row>
        <row r="861">
          <cell r="A861" t="str">
            <v>CUSTOS HORÁRIOS DE MÁQUINAS E EQUIPAMENTOS</v>
          </cell>
          <cell r="B861" t="str">
            <v>CHOR</v>
          </cell>
          <cell r="C861" t="str">
            <v>COMPOSIÇÕES AUXILIARES</v>
          </cell>
          <cell r="D861" t="str">
            <v>0329</v>
          </cell>
          <cell r="E861">
            <v>0</v>
          </cell>
          <cell r="F861">
            <v>0</v>
          </cell>
          <cell r="G861" t="str">
            <v>91282</v>
          </cell>
          <cell r="H861" t="str">
            <v>CORTADORA DE PISO COM MOTOR 4 TEMPOS A GASOLINA, POTÊNCIA DE 13 HP, COM DISCO DE CORTE DIAMANTADO SEGMENTADO PARA CONCRETO, DIÂMETRO DE 350 MM, FURO DE 1" (14 X 1") - MATERIAIS NA OPERAÇÃO. AF_08/2015</v>
          </cell>
        </row>
        <row r="862">
          <cell r="A862" t="str">
            <v>CUSTOS HORÁRIOS DE MÁQUINAS E EQUIPAMENTOS</v>
          </cell>
          <cell r="B862" t="str">
            <v>CHOR</v>
          </cell>
          <cell r="C862" t="str">
            <v>COMPOSIÇÕES AUXILIARES</v>
          </cell>
          <cell r="D862" t="str">
            <v>0329</v>
          </cell>
          <cell r="E862">
            <v>0</v>
          </cell>
          <cell r="F862">
            <v>0</v>
          </cell>
          <cell r="G862" t="str">
            <v>91354</v>
          </cell>
          <cell r="H862" t="str">
            <v>CAMINHÃO TOCO, PESO BRUTO TOTAL 14.300 KG, CARGA ÚTIL MÁXIMA 9590 KG, DISTÂNCIA ENTRE EIXOS 4,76 M, POTÊNCIA 185 CV (NÃO INCLUI CARROCERIA) - DEPRECIAÇÃO. AF_06/2014</v>
          </cell>
        </row>
        <row r="863">
          <cell r="A863" t="str">
            <v>CUSTOS HORÁRIOS DE MÁQUINAS E EQUIPAMENTOS</v>
          </cell>
          <cell r="B863" t="str">
            <v>CHOR</v>
          </cell>
          <cell r="C863" t="str">
            <v>COMPOSIÇÕES AUXILIARES</v>
          </cell>
          <cell r="D863" t="str">
            <v>0329</v>
          </cell>
          <cell r="E863">
            <v>0</v>
          </cell>
          <cell r="F863">
            <v>0</v>
          </cell>
          <cell r="G863" t="str">
            <v>91355</v>
          </cell>
          <cell r="H863" t="str">
            <v>CAMINHÃO TOCO, PESO BRUTO TOTAL 14.300 KG, CARGA ÚTIL MÁXIMA 9590 KG, DISTÂNCIA ENTRE EIXOS 4,76 M, POTÊNCIA 185 CV (NÃO INCLUI CARROCERIA) - JUROS. AF_06/2014</v>
          </cell>
        </row>
        <row r="864">
          <cell r="A864" t="str">
            <v>CUSTOS HORÁRIOS DE MÁQUINAS E EQUIPAMENTOS</v>
          </cell>
          <cell r="B864" t="str">
            <v>CHOR</v>
          </cell>
          <cell r="C864" t="str">
            <v>COMPOSIÇÕES AUXILIARES</v>
          </cell>
          <cell r="D864" t="str">
            <v>0329</v>
          </cell>
          <cell r="E864">
            <v>0</v>
          </cell>
          <cell r="F864">
            <v>0</v>
          </cell>
          <cell r="G864" t="str">
            <v>91356</v>
          </cell>
          <cell r="H864" t="str">
            <v>CAMINHÃO TOCO, PESO BRUTO TOTAL 14.300 KG, CARGA ÚTIL MÁXIMA 9590 KG, DISTÂNCIA ENTRE EIXOS 4,76 M, POTÊNCIA 185 CV (NÃO INCLUI CARROCERIA) - IMPOSTOS E SEGUROS. AF_06/2014</v>
          </cell>
        </row>
        <row r="865">
          <cell r="A865" t="str">
            <v>CUSTOS HORÁRIOS DE MÁQUINAS E EQUIPAMENTOS</v>
          </cell>
          <cell r="B865" t="str">
            <v>CHOR</v>
          </cell>
          <cell r="C865" t="str">
            <v>COMPOSIÇÕES AUXILIARES</v>
          </cell>
          <cell r="D865" t="str">
            <v>0329</v>
          </cell>
          <cell r="E865">
            <v>0</v>
          </cell>
          <cell r="F865">
            <v>0</v>
          </cell>
          <cell r="G865" t="str">
            <v>91359</v>
          </cell>
          <cell r="H865" t="str">
            <v>CAMINHÃO PIPA 6.000 L, PESO BRUTO TOTAL 13.000 KG, DISTÂNCIA ENTRE EIXOS 4,80 M, POTÊNCIA 189 CV INCLUSIVE TANQUE DE AÇO PARA TRANSPORTE DE ÁGUA, CAPACIDADE 6 M3 - DEPRECIAÇÃO. AF_06/2014</v>
          </cell>
        </row>
        <row r="866">
          <cell r="A866" t="str">
            <v>CUSTOS HORÁRIOS DE MÁQUINAS E EQUIPAMENTOS</v>
          </cell>
          <cell r="B866" t="str">
            <v>CHOR</v>
          </cell>
          <cell r="C866" t="str">
            <v>COMPOSIÇÕES AUXILIARES</v>
          </cell>
          <cell r="D866" t="str">
            <v>0329</v>
          </cell>
          <cell r="E866">
            <v>0</v>
          </cell>
          <cell r="F866">
            <v>0</v>
          </cell>
          <cell r="G866" t="str">
            <v>91360</v>
          </cell>
          <cell r="H866" t="str">
            <v>CAMINHÃO PIPA 6.000 L, PESO BRUTO TOTAL 13.000 KG, DISTÂNCIA ENTRE EIXOS 4,80 M, POTÊNCIA 189 CV INCLUSIVE TANQUE DE AÇO PARA TRANSPORTE DE ÁGUA, CAPACIDADE 6 M3 - JUROS. AF_06/2014</v>
          </cell>
        </row>
        <row r="867">
          <cell r="A867" t="str">
            <v>CUSTOS HORÁRIOS DE MÁQUINAS E EQUIPAMENTOS</v>
          </cell>
          <cell r="B867" t="str">
            <v>CHOR</v>
          </cell>
          <cell r="C867" t="str">
            <v>COMPOSIÇÕES AUXILIARES</v>
          </cell>
          <cell r="D867" t="str">
            <v>0329</v>
          </cell>
          <cell r="E867">
            <v>0</v>
          </cell>
          <cell r="F867">
            <v>0</v>
          </cell>
          <cell r="G867" t="str">
            <v>91361</v>
          </cell>
          <cell r="H867" t="str">
            <v>CAMINHÃO PIPA 6.000 L, PESO BRUTO TOTAL 13.000 KG, DISTÂNCIA ENTRE EIXOS 4,80 M, POTÊNCIA 189 CV INCLUSIVE TANQUE DE AÇO PARA TRANSPORTE DE ÁGUA, CAPACIDADE 6 M3 - IMPOSTOS E SEGUROS. AF_06/2014</v>
          </cell>
        </row>
        <row r="868">
          <cell r="A868" t="str">
            <v>CUSTOS HORÁRIOS DE MÁQUINAS E EQUIPAMENTOS</v>
          </cell>
          <cell r="B868" t="str">
            <v>CHOR</v>
          </cell>
          <cell r="C868" t="str">
            <v>COMPOSIÇÕES AUXILIARES</v>
          </cell>
          <cell r="D868" t="str">
            <v>0329</v>
          </cell>
          <cell r="E868">
            <v>0</v>
          </cell>
          <cell r="F868">
            <v>0</v>
          </cell>
          <cell r="G868" t="str">
            <v>91367</v>
          </cell>
          <cell r="H868" t="str">
            <v>CAMINHÃO BASCULANTE 6 M3, PESO BRUTO TOTAL 16.000 KG, CARGA ÚTIL MÁXIMA 13.071 KG, DISTÂNCIA ENTRE EIXOS 4,80 M, POTÊNCIA 230 CV INCLUSIVE CAÇAMBA METÁLICA - DEPRECIAÇÃO. AF_06/2014</v>
          </cell>
        </row>
        <row r="869">
          <cell r="A869" t="str">
            <v>CUSTOS HORÁRIOS DE MÁQUINAS E EQUIPAMENTOS</v>
          </cell>
          <cell r="B869" t="str">
            <v>CHOR</v>
          </cell>
          <cell r="C869" t="str">
            <v>COMPOSIÇÕES AUXILIARES</v>
          </cell>
          <cell r="D869" t="str">
            <v>0329</v>
          </cell>
          <cell r="E869">
            <v>0</v>
          </cell>
          <cell r="F869">
            <v>0</v>
          </cell>
          <cell r="G869" t="str">
            <v>91368</v>
          </cell>
          <cell r="H869" t="str">
            <v>CAMINHÃO BASCULANTE 6 M3, PESO BRUTO TOTAL 16.000 KG, CARGA ÚTIL MÁXIMA 13.071 KG, DISTÂNCIA ENTRE EIXOS 4,80 M, POTÊNCIA 230 CV INCLUSIVE CAÇAMBA METÁLICA - JUROS. AF_06/2014</v>
          </cell>
        </row>
        <row r="870">
          <cell r="A870" t="str">
            <v>CUSTOS HORÁRIOS DE MÁQUINAS E EQUIPAMENTOS</v>
          </cell>
          <cell r="B870" t="str">
            <v>CHOR</v>
          </cell>
          <cell r="C870" t="str">
            <v>COMPOSIÇÕES AUXILIARES</v>
          </cell>
          <cell r="D870" t="str">
            <v>0329</v>
          </cell>
          <cell r="E870">
            <v>0</v>
          </cell>
          <cell r="F870">
            <v>0</v>
          </cell>
          <cell r="G870" t="str">
            <v>91369</v>
          </cell>
          <cell r="H870" t="str">
            <v>CAMINHÃO BASCULANTE 6 M3, PESO BRUTO TOTAL 16.000 KG, CARGA ÚTIL MÁXIMA 13.071 KG, DISTÂNCIA ENTRE EIXOS 4,80 M, POTÊNCIA 230 CV INCLUSIVE CAÇAMBA METÁLICA - IMPOSTOS E SEGUROS. AF_06/2014</v>
          </cell>
        </row>
        <row r="871">
          <cell r="A871" t="str">
            <v>CUSTOS HORÁRIOS DE MÁQUINAS E EQUIPAMENTOS</v>
          </cell>
          <cell r="B871" t="str">
            <v>CHOR</v>
          </cell>
          <cell r="C871" t="str">
            <v>COMPOSIÇÕES AUXILIARES</v>
          </cell>
          <cell r="D871" t="str">
            <v>0329</v>
          </cell>
          <cell r="E871">
            <v>0</v>
          </cell>
          <cell r="F871">
            <v>0</v>
          </cell>
          <cell r="G871" t="str">
            <v>91375</v>
          </cell>
          <cell r="H871" t="str">
            <v>CAMINHÃO TOCO, PESO BRUTO TOTAL 16.000 KG, CARGA ÚTIL MÁXIMA DE 10.685 KG, DISTÂNCIA ENTRE EIXOS 4,80 M, POTÊNCIA 189 CV EXCLUSIVE CARROCERIA - DEPRECIAÇÃO. AF_06/2014</v>
          </cell>
        </row>
        <row r="872">
          <cell r="A872" t="str">
            <v>CUSTOS HORÁRIOS DE MÁQUINAS E EQUIPAMENTOS</v>
          </cell>
          <cell r="B872" t="str">
            <v>CHOR</v>
          </cell>
          <cell r="C872" t="str">
            <v>COMPOSIÇÕES AUXILIARES</v>
          </cell>
          <cell r="D872" t="str">
            <v>0329</v>
          </cell>
          <cell r="E872">
            <v>0</v>
          </cell>
          <cell r="F872">
            <v>0</v>
          </cell>
          <cell r="G872" t="str">
            <v>91376</v>
          </cell>
          <cell r="H872" t="str">
            <v>CAMINHÃO TOCO, PESO BRUTO TOTAL 16.000 KG, CARGA ÚTIL MÁXIMA DE 10.685 KG, DISTÂNCIA ENTRE EIXOS 4,80 M, POTÊNCIA 189 CV EXCLUSIVE CARROCERIA - JUROS. AF_06/2014</v>
          </cell>
        </row>
        <row r="873">
          <cell r="A873" t="str">
            <v>CUSTOS HORÁRIOS DE MÁQUINAS E EQUIPAMENTOS</v>
          </cell>
          <cell r="B873" t="str">
            <v>CHOR</v>
          </cell>
          <cell r="C873" t="str">
            <v>COMPOSIÇÕES AUXILIARES</v>
          </cell>
          <cell r="D873" t="str">
            <v>0329</v>
          </cell>
          <cell r="E873">
            <v>0</v>
          </cell>
          <cell r="F873">
            <v>0</v>
          </cell>
          <cell r="G873" t="str">
            <v>91377</v>
          </cell>
          <cell r="H873" t="str">
            <v>CAMINHÃO TOCO, PESO BRUTO TOTAL 16.000 KG, CARGA ÚTIL MÁXIMA DE 10.685 KG, DISTÂNCIA ENTRE EIXOS 4,80 M, POTÊNCIA 189 CV EXCLUSIVE CARROCERIA - IMPOSTOS E SEGUROS. AF_06/2014</v>
          </cell>
        </row>
        <row r="874">
          <cell r="A874" t="str">
            <v>CUSTOS HORÁRIOS DE MÁQUINAS E EQUIPAMENTOS</v>
          </cell>
          <cell r="B874" t="str">
            <v>CHOR</v>
          </cell>
          <cell r="C874" t="str">
            <v>COMPOSIÇÕES AUXILIARES</v>
          </cell>
          <cell r="D874" t="str">
            <v>0329</v>
          </cell>
          <cell r="E874">
            <v>0</v>
          </cell>
          <cell r="F874">
            <v>0</v>
          </cell>
          <cell r="G874" t="str">
            <v>91380</v>
          </cell>
          <cell r="H874" t="str">
            <v>CAMINHÃO BASCULANTE 10 M3, TRUCADO CABINE SIMPLES, PESO BRUTO TOTAL 23.000 KG, CARGA ÚTIL MÁXIMA 15.935 KG, DISTÂNCIA ENTRE EIXOS 4,80 M, POTÊNCIA 230 CV INCLUSIVE CAÇAMBA METÁLICA - DEPRECIAÇÃO. AF_06/2014</v>
          </cell>
        </row>
        <row r="875">
          <cell r="A875" t="str">
            <v>CUSTOS HORÁRIOS DE MÁQUINAS E EQUIPAMENTOS</v>
          </cell>
          <cell r="B875" t="str">
            <v>CHOR</v>
          </cell>
          <cell r="C875" t="str">
            <v>COMPOSIÇÕES AUXILIARES</v>
          </cell>
          <cell r="D875" t="str">
            <v>0329</v>
          </cell>
          <cell r="E875">
            <v>0</v>
          </cell>
          <cell r="F875">
            <v>0</v>
          </cell>
          <cell r="G875" t="str">
            <v>91381</v>
          </cell>
          <cell r="H875" t="str">
            <v>CAMINHÃO BASCULANTE 10 M3, TRUCADO CABINE SIMPLES, PESO BRUTO TOTAL 23.000 KG, CARGA ÚTIL MÁXIMA 15.935 KG, DISTÂNCIA ENTRE EIXOS 4,80 M, POTÊNCIA 230 CV INCLUSIVE CAÇAMBA METÁLICA - JUROS. AF_06/2014</v>
          </cell>
        </row>
        <row r="876">
          <cell r="A876" t="str">
            <v>CUSTOS HORÁRIOS DE MÁQUINAS E EQUIPAMENTOS</v>
          </cell>
          <cell r="B876" t="str">
            <v>CHOR</v>
          </cell>
          <cell r="C876" t="str">
            <v>COMPOSIÇÕES AUXILIARES</v>
          </cell>
          <cell r="D876" t="str">
            <v>0329</v>
          </cell>
          <cell r="E876">
            <v>0</v>
          </cell>
          <cell r="F876">
            <v>0</v>
          </cell>
          <cell r="G876" t="str">
            <v>91382</v>
          </cell>
          <cell r="H876" t="str">
            <v>CAMINHÃO BASCULANTE 10 M3, TRUCADO CABINE SIMPLES, PESO BRUTO TOTAL 23.000 KG, CARGA ÚTIL MÁXIMA 15.935 KG, DISTÂNCIA ENTRE EIXOS 4,80 M, POTÊNCIA 230 CV INCLUSIVE CAÇAMBA METÁLICA - IMPOSTOS E SEGUROS. AF_06/2014</v>
          </cell>
        </row>
        <row r="877">
          <cell r="A877" t="str">
            <v>CUSTOS HORÁRIOS DE MÁQUINAS E EQUIPAMENTOS</v>
          </cell>
          <cell r="B877" t="str">
            <v>CHOR</v>
          </cell>
          <cell r="C877" t="str">
            <v>COMPOSIÇÕES AUXILIARES</v>
          </cell>
          <cell r="D877" t="str">
            <v>0329</v>
          </cell>
          <cell r="E877">
            <v>0</v>
          </cell>
          <cell r="F877">
            <v>0</v>
          </cell>
          <cell r="G877" t="str">
            <v>91383</v>
          </cell>
          <cell r="H877" t="str">
            <v>CAMINHÃO BASCULANTE 10 M3, TRUCADO CABINE SIMPLES, PESO BRUTO TOTAL 23.000 KG, CARGA ÚTIL MÁXIMA 15.935 KG, DISTÂNCIA ENTRE EIXOS 4,80 M, POTÊNCIA 230 CV INCLUSIVE CAÇAMBA METÁLICA - MANUTENÇÃO. AF_06/2014</v>
          </cell>
        </row>
        <row r="878">
          <cell r="A878" t="str">
            <v>CUSTOS HORÁRIOS DE MÁQUINAS E EQUIPAMENTOS</v>
          </cell>
          <cell r="B878" t="str">
            <v>CHOR</v>
          </cell>
          <cell r="C878" t="str">
            <v>COMPOSIÇÕES AUXILIARES</v>
          </cell>
          <cell r="D878" t="str">
            <v>0329</v>
          </cell>
          <cell r="E878">
            <v>0</v>
          </cell>
          <cell r="F878">
            <v>0</v>
          </cell>
          <cell r="G878" t="str">
            <v>91384</v>
          </cell>
          <cell r="H878" t="str">
            <v>CAMINHÃO BASCULANTE 10 M3, TRUCADO CABINE SIMPLES, PESO BRUTO TOTAL 23.000 KG, CARGA ÚTIL MÁXIMA 15.935 KG, DISTÂNCIA ENTRE EIXOS 4,80 M, POTÊNCIA 230 CV INCLUSIVE CAÇAMBA METÁLICA - MATERIAIS NA OPERAÇÃO. AF_06/2014</v>
          </cell>
        </row>
        <row r="879">
          <cell r="A879" t="str">
            <v>CUSTOS HORÁRIOS DE MÁQUINAS E EQUIPAMENTOS</v>
          </cell>
          <cell r="B879" t="str">
            <v>CHOR</v>
          </cell>
          <cell r="C879" t="str">
            <v>COMPOSIÇÕES AUXILIARES</v>
          </cell>
          <cell r="D879" t="str">
            <v>0329</v>
          </cell>
          <cell r="E879">
            <v>0</v>
          </cell>
          <cell r="F879">
            <v>0</v>
          </cell>
          <cell r="G879" t="str">
            <v>91390</v>
          </cell>
          <cell r="H879" t="str">
            <v>CAMINHÃO TOCO, PBT 14.300 KG, CARGA ÚTIL MÁX. 9.710 KG, DIST. ENTRE EIXOS 3,56 M, POTÊNCIA 185 CV, INCLUSIVE CARROCERIA FIXA ABERTA DE MADEIRA P/ TRANSPORTE GERAL DE CARGA SECA, DIMEN. APROX. 2,50 X 6,50 X 0,50 M - DEPRECIAÇÃO. AF_06/2014</v>
          </cell>
        </row>
        <row r="880">
          <cell r="A880" t="str">
            <v>CUSTOS HORÁRIOS DE MÁQUINAS E EQUIPAMENTOS</v>
          </cell>
          <cell r="B880" t="str">
            <v>CHOR</v>
          </cell>
          <cell r="C880" t="str">
            <v>COMPOSIÇÕES AUXILIARES</v>
          </cell>
          <cell r="D880" t="str">
            <v>0329</v>
          </cell>
          <cell r="E880">
            <v>0</v>
          </cell>
          <cell r="F880">
            <v>0</v>
          </cell>
          <cell r="G880" t="str">
            <v>91391</v>
          </cell>
          <cell r="H880" t="str">
            <v>CAMINHÃO TOCO, PBT 14.300 KG, CARGA ÚTIL MÁX. 9.710 KG, DIST. ENTRE EIXOS 3,56 M, POTÊNCIA 185 CV, INCLUSIVE CARROCERIA FIXA ABERTA DE MADEIRA P/ TRANSPORTE GERAL DE CARGA SECA, DIMEN. APROX. 2,50 X 6,50 X 0,50 M - JUROS. AF_06/2014</v>
          </cell>
        </row>
        <row r="881">
          <cell r="A881" t="str">
            <v>CUSTOS HORÁRIOS DE MÁQUINAS E EQUIPAMENTOS</v>
          </cell>
          <cell r="B881" t="str">
            <v>CHOR</v>
          </cell>
          <cell r="C881" t="str">
            <v>COMPOSIÇÕES AUXILIARES</v>
          </cell>
          <cell r="D881" t="str">
            <v>0329</v>
          </cell>
          <cell r="E881">
            <v>0</v>
          </cell>
          <cell r="F881">
            <v>0</v>
          </cell>
          <cell r="G881" t="str">
            <v>91392</v>
          </cell>
          <cell r="H881" t="str">
            <v>CAMINHÃO TOCO, PBT 14.300 KG, CARGA ÚTIL MÁX. 9.710 KG, DIST. ENTRE EIXOS 3,56 M, POTÊNCIA 185 CV, INCLUSIVE CARROCERIA FIXA ABERTA DE MADEIRA P/ TRANSPORTE GERAL DE CARGA SECA, DIMEN. APROX. 2,50 X 6,50 X 0,50 M - IMPOSTOS E SEGUROS. AF_06/2014</v>
          </cell>
        </row>
        <row r="882">
          <cell r="A882" t="str">
            <v>CUSTOS HORÁRIOS DE MÁQUINAS E EQUIPAMENTOS</v>
          </cell>
          <cell r="B882" t="str">
            <v>CHOR</v>
          </cell>
          <cell r="C882" t="str">
            <v>COMPOSIÇÕES AUXILIARES</v>
          </cell>
          <cell r="D882" t="str">
            <v>0329</v>
          </cell>
          <cell r="E882">
            <v>0</v>
          </cell>
          <cell r="F882">
            <v>0</v>
          </cell>
          <cell r="G882" t="str">
            <v>91396</v>
          </cell>
          <cell r="H882" t="str">
            <v>CAMINHÃO PIPA 10.000 L TRUCADO, PESO BRUTO TOTAL 23.000 KG, CARGA ÚTIL MÁXIMA 15.935 KG, DISTÂNCIA ENTRE EIXOS 4,8 M, POTÊNCIA 230 CV, INCLUSIVE TANQUE DE AÇO PARA TRANSPORTE DE ÁGUA - DEPRECIAÇÃO. AF_06/2014</v>
          </cell>
        </row>
        <row r="883">
          <cell r="A883" t="str">
            <v>CUSTOS HORÁRIOS DE MÁQUINAS E EQUIPAMENTOS</v>
          </cell>
          <cell r="B883" t="str">
            <v>CHOR</v>
          </cell>
          <cell r="C883" t="str">
            <v>COMPOSIÇÕES AUXILIARES</v>
          </cell>
          <cell r="D883" t="str">
            <v>0329</v>
          </cell>
          <cell r="E883">
            <v>0</v>
          </cell>
          <cell r="F883">
            <v>0</v>
          </cell>
          <cell r="G883" t="str">
            <v>91397</v>
          </cell>
          <cell r="H883" t="str">
            <v>CAMINHÃO PIPA 10.000 L TRUCADO, PESO BRUTO TOTAL 23.000 KG, CARGA ÚTIL MÁXIMA 15.935 KG, DISTÂNCIA ENTRE EIXOS 4,8 M, POTÊNCIA 230 CV, INCLUSIVE TANQUE DE AÇO PARA TRANSPORTE DE ÁGUA - JUROS. AF_06/2014</v>
          </cell>
        </row>
        <row r="884">
          <cell r="A884" t="str">
            <v>CUSTOS HORÁRIOS DE MÁQUINAS E EQUIPAMENTOS</v>
          </cell>
          <cell r="B884" t="str">
            <v>CHOR</v>
          </cell>
          <cell r="C884" t="str">
            <v>COMPOSIÇÕES AUXILIARES</v>
          </cell>
          <cell r="D884" t="str">
            <v>0329</v>
          </cell>
          <cell r="E884">
            <v>0</v>
          </cell>
          <cell r="F884">
            <v>0</v>
          </cell>
          <cell r="G884" t="str">
            <v>91398</v>
          </cell>
          <cell r="H884" t="str">
            <v>CAMINHÃO PIPA 10.000 L TRUCADO, PESO BRUTO TOTAL 23.000 KG, CARGA ÚTIL MÁXIMA 15.935 KG, DISTÂNCIA ENTRE EIXOS 4,8 M, POTÊNCIA 230 CV, INCLUSIVE TANQUE DE AÇO PARA TRANSPORTE DE ÁGUA - IMPOSTOS E SEGUROS. AF_06/2014</v>
          </cell>
        </row>
        <row r="885">
          <cell r="A885" t="str">
            <v>CUSTOS HORÁRIOS DE MÁQUINAS E EQUIPAMENTOS</v>
          </cell>
          <cell r="B885" t="str">
            <v>CHOR</v>
          </cell>
          <cell r="C885" t="str">
            <v>COMPOSIÇÕES AUXILIARES</v>
          </cell>
          <cell r="D885" t="str">
            <v>0329</v>
          </cell>
          <cell r="E885">
            <v>0</v>
          </cell>
          <cell r="F885">
            <v>0</v>
          </cell>
          <cell r="G885" t="str">
            <v>91402</v>
          </cell>
          <cell r="H885" t="str">
            <v>CAMINHÃO BASCULANTE 6 M3 TOCO, PESO BRUTO TOTAL 16.000 KG, CARGA ÚTIL MÁXIMA 11.130 KG, DISTÂNCIA ENTRE EIXOS 5,36 M, POTÊNCIA 185 CV, INCLUSIVE CAÇAMBA METÁLICA - IMPOSTOS E SEGUROS. AF_06/2014</v>
          </cell>
        </row>
        <row r="886">
          <cell r="A886" t="str">
            <v>CUSTOS HORÁRIOS DE MÁQUINAS E EQUIPAMENTOS</v>
          </cell>
          <cell r="B886" t="str">
            <v>CHOR</v>
          </cell>
          <cell r="C886" t="str">
            <v>COMPOSIÇÕES AUXILIARES</v>
          </cell>
          <cell r="D886" t="str">
            <v>0329</v>
          </cell>
          <cell r="E886">
            <v>0</v>
          </cell>
          <cell r="F886">
            <v>0</v>
          </cell>
          <cell r="G886" t="str">
            <v>91466</v>
          </cell>
          <cell r="H886" t="str">
            <v>GUINDAUTO HIDRÁULICO, CAPACIDADE MÁXIMA DE CARGA 6200 KG, MOMENTO MÁXIMO DE CARGA 11,7 TM, ALCANCE MÁXIMO HORIZONTAL 9,70 M, INCLUSIVE CAMINHÃO TOCO PBT 16.000 KG, POTÊNCIA DE 189 CV - IMPOSTOS E SEGUROS. AF_08/2015</v>
          </cell>
        </row>
        <row r="887">
          <cell r="A887" t="str">
            <v>CUSTOS HORÁRIOS DE MÁQUINAS E EQUIPAMENTOS</v>
          </cell>
          <cell r="B887" t="str">
            <v>CHOR</v>
          </cell>
          <cell r="C887" t="str">
            <v>COMPOSIÇÕES AUXILIARES</v>
          </cell>
          <cell r="D887" t="str">
            <v>0329</v>
          </cell>
          <cell r="E887">
            <v>0</v>
          </cell>
          <cell r="F887">
            <v>0</v>
          </cell>
          <cell r="G887" t="str">
            <v>91467</v>
          </cell>
          <cell r="H887" t="str">
            <v>GUINDAUTO HIDRÁULICO, CAPACIDADE MÁXIMA DE CARGA 6200 KG, MOMENTO MÁXIMO DE CARGA 11,7 TM, ALCANCE MÁXIMO HORIZONTAL 9,70 M, INCLUSIVE CAMINHÃO TOCO PBT 16.000 KG, POTÊNCIA DE 189 CV - MATERIAIS NA OPERAÇÃO. AF_08/2015</v>
          </cell>
        </row>
        <row r="888">
          <cell r="A888" t="str">
            <v>CUSTOS HORÁRIOS DE MÁQUINAS E EQUIPAMENTOS</v>
          </cell>
          <cell r="B888" t="str">
            <v>CHOR</v>
          </cell>
          <cell r="C888" t="str">
            <v>COMPOSIÇÕES AUXILIARES</v>
          </cell>
          <cell r="D888" t="str">
            <v>0329</v>
          </cell>
          <cell r="E888">
            <v>0</v>
          </cell>
          <cell r="F888">
            <v>0</v>
          </cell>
          <cell r="G888" t="str">
            <v>91468</v>
          </cell>
          <cell r="H888" t="str">
            <v>ESPARGIDOR DE ASFALTO PRESSURIZADO, TANQUE 6 M3 COM ISOLAÇÃO TÉRMICA, AQUECIDO COM 2 MAÇARICOS, COM BARRA ESPARGIDORA 3,60 M, MONTADO SOBRE CAMINHÃO  TOCO, PBT 14.300 KG, POTÊNCIA 185 CV - DEPRECIAÇÃO. AF_08/2015</v>
          </cell>
        </row>
        <row r="889">
          <cell r="A889" t="str">
            <v>CUSTOS HORÁRIOS DE MÁQUINAS E EQUIPAMENTOS</v>
          </cell>
          <cell r="B889" t="str">
            <v>CHOR</v>
          </cell>
          <cell r="C889" t="str">
            <v>COMPOSIÇÕES AUXILIARES</v>
          </cell>
          <cell r="D889" t="str">
            <v>0329</v>
          </cell>
          <cell r="E889">
            <v>0</v>
          </cell>
          <cell r="F889">
            <v>0</v>
          </cell>
          <cell r="G889" t="str">
            <v>91469</v>
          </cell>
          <cell r="H889" t="str">
            <v>ESPARGIDOR DE ASFALTO PRESSURIZADO, TANQUE 6 M3 COM ISOLAÇÃO TÉRMICA, AQUECIDO COM 2 MAÇARICOS, COM BARRA ESPARGIDORA 3,60 M, MONTADO SOBRE CAMINHÃO  TOCO, PBT 14.300 KG, POTÊNCIA 185 CV - JUROS. AF_08/2015</v>
          </cell>
        </row>
        <row r="890">
          <cell r="A890" t="str">
            <v>CUSTOS HORÁRIOS DE MÁQUINAS E EQUIPAMENTOS</v>
          </cell>
          <cell r="B890" t="str">
            <v>CHOR</v>
          </cell>
          <cell r="C890" t="str">
            <v>COMPOSIÇÕES AUXILIARES</v>
          </cell>
          <cell r="D890" t="str">
            <v>0329</v>
          </cell>
          <cell r="E890">
            <v>0</v>
          </cell>
          <cell r="F890">
            <v>0</v>
          </cell>
          <cell r="G890" t="str">
            <v>91484</v>
          </cell>
          <cell r="H890" t="str">
            <v>ESPARGIDOR DE ASFALTO PRESSURIZADO, TANQUE 6 M3 COM ISOLAÇÃO TÉRMICA, AQUECIDO COM 2 MAÇARICOS, COM BARRA ESPARGIDORA 3,60 M, MONTADO SOBRE CAMINHÃO  TOCO, PBT 14.300 KG, POTÊNCIA 185 CV - IMPOSTOS E SEGUROS. AF_08/2015</v>
          </cell>
        </row>
        <row r="891">
          <cell r="A891" t="str">
            <v>CUSTOS HORÁRIOS DE MÁQUINAS E EQUIPAMENTOS</v>
          </cell>
          <cell r="B891" t="str">
            <v>CHOR</v>
          </cell>
          <cell r="C891" t="str">
            <v>COMPOSIÇÕES AUXILIARES</v>
          </cell>
          <cell r="D891" t="str">
            <v>0329</v>
          </cell>
          <cell r="E891">
            <v>0</v>
          </cell>
          <cell r="F891">
            <v>0</v>
          </cell>
          <cell r="G891" t="str">
            <v>91485</v>
          </cell>
          <cell r="H891" t="str">
            <v>ESPARGIDOR DE ASFALTO PRESSURIZADO, TANQUE 6 M3 COM ISOLAÇÃO TÉRMICA, AQUECIDO COM 2 MAÇARICOS, COM BARRA ESPARGIDORA 3,60 M, MONTADO SOBRE CAMINHÃO  TOCO, PBT 14.300 KG, POTÊNCIA 185 CV - MATERIAIS NA OPERAÇÃO. AF_08/2015</v>
          </cell>
        </row>
        <row r="892">
          <cell r="A892" t="str">
            <v>CUSTOS HORÁRIOS DE MÁQUINAS E EQUIPAMENTOS</v>
          </cell>
          <cell r="B892" t="str">
            <v>CHOR</v>
          </cell>
          <cell r="C892" t="str">
            <v>COMPOSIÇÕES AUXILIARES</v>
          </cell>
          <cell r="D892" t="str">
            <v>0329</v>
          </cell>
          <cell r="E892">
            <v>0</v>
          </cell>
          <cell r="F892">
            <v>0</v>
          </cell>
          <cell r="G892" t="str">
            <v>91529</v>
          </cell>
          <cell r="H892" t="str">
            <v>COMPACTADOR DE SOLOS DE PERCUSSÃO (SOQUETE) COM MOTOR A GASOLINA 4 TEMPOS, POTÊNCIA 4 CV - DEPRECIAÇÃO. AF_08/2015</v>
          </cell>
        </row>
        <row r="893">
          <cell r="A893" t="str">
            <v>CUSTOS HORÁRIOS DE MÁQUINAS E EQUIPAMENTOS</v>
          </cell>
          <cell r="B893" t="str">
            <v>CHOR</v>
          </cell>
          <cell r="C893" t="str">
            <v>COMPOSIÇÕES AUXILIARES</v>
          </cell>
          <cell r="D893" t="str">
            <v>0329</v>
          </cell>
          <cell r="E893">
            <v>0</v>
          </cell>
          <cell r="F893">
            <v>0</v>
          </cell>
          <cell r="G893" t="str">
            <v>91530</v>
          </cell>
          <cell r="H893" t="str">
            <v>COMPACTADOR DE SOLOS DE PERCUSSÃO (SOQUETE) COM MOTOR A GASOLINA 4 TEMPOS, POTÊNCIA 4 CV - JUROS. AF_08/2015</v>
          </cell>
        </row>
        <row r="894">
          <cell r="A894" t="str">
            <v>CUSTOS HORÁRIOS DE MÁQUINAS E EQUIPAMENTOS</v>
          </cell>
          <cell r="B894" t="str">
            <v>CHOR</v>
          </cell>
          <cell r="C894" t="str">
            <v>COMPOSIÇÕES AUXILIARES</v>
          </cell>
          <cell r="D894" t="str">
            <v>0329</v>
          </cell>
          <cell r="E894">
            <v>0</v>
          </cell>
          <cell r="F894">
            <v>0</v>
          </cell>
          <cell r="G894" t="str">
            <v>91531</v>
          </cell>
          <cell r="H894" t="str">
            <v>COMPACTADOR DE SOLOS DE PERCUSSÃO (SOQUETE) COM MOTOR A GASOLINA 4 TEMPOS, POTÊNCIA 4 CV - MANUTENÇÃO. AF_08/2015</v>
          </cell>
        </row>
        <row r="895">
          <cell r="A895" t="str">
            <v>CUSTOS HORÁRIOS DE MÁQUINAS E EQUIPAMENTOS</v>
          </cell>
          <cell r="B895" t="str">
            <v>CHOR</v>
          </cell>
          <cell r="C895" t="str">
            <v>COMPOSIÇÕES AUXILIARES</v>
          </cell>
          <cell r="D895" t="str">
            <v>0329</v>
          </cell>
          <cell r="E895">
            <v>0</v>
          </cell>
          <cell r="F895">
            <v>0</v>
          </cell>
          <cell r="G895" t="str">
            <v>91532</v>
          </cell>
          <cell r="H895" t="str">
            <v>COMPACTADOR DE SOLOS DE PERCUSSÃO (SOQUETE) COM MOTOR A GASOLINA 4 TEMPOS, POTÊNCIA 4 CV - MATERIAIS NA OPERAÇÃO. AF_08/2015</v>
          </cell>
        </row>
        <row r="896">
          <cell r="A896" t="str">
            <v>CUSTOS HORÁRIOS DE MÁQUINAS E EQUIPAMENTOS</v>
          </cell>
          <cell r="B896" t="str">
            <v>CHOR</v>
          </cell>
          <cell r="C896" t="str">
            <v>COMPOSIÇÕES AUXILIARES</v>
          </cell>
          <cell r="D896" t="str">
            <v>0329</v>
          </cell>
          <cell r="E896">
            <v>0</v>
          </cell>
          <cell r="F896">
            <v>0</v>
          </cell>
          <cell r="G896" t="str">
            <v>91629</v>
          </cell>
          <cell r="H896" t="str">
            <v>GUINDAUTO HIDRÁULICO, CAPACIDADE MÁXIMA DE CARGA 6500 KG, MOMENTO MÁXIMO DE CARGA 5,8 TM, ALCANCE MÁXIMO HORIZONTAL 7,60 M, INCLUSIVE CAMINHÃO TOCO PBT 9.700 KG, POTÊNCIA DE 160 CV - DEPRECIAÇÃO. AF_08/2015</v>
          </cell>
        </row>
        <row r="897">
          <cell r="A897" t="str">
            <v>CUSTOS HORÁRIOS DE MÁQUINAS E EQUIPAMENTOS</v>
          </cell>
          <cell r="B897" t="str">
            <v>CHOR</v>
          </cell>
          <cell r="C897" t="str">
            <v>COMPOSIÇÕES AUXILIARES</v>
          </cell>
          <cell r="D897" t="str">
            <v>0329</v>
          </cell>
          <cell r="E897">
            <v>0</v>
          </cell>
          <cell r="F897">
            <v>0</v>
          </cell>
          <cell r="G897" t="str">
            <v>91630</v>
          </cell>
          <cell r="H897" t="str">
            <v>GUINDAUTO HIDRÁULICO, CAPACIDADE MÁXIMA DE CARGA 6500 KG, MOMENTO MÁXIMO DE CARGA 5,8 TM, ALCANCE MÁXIMO HORIZONTAL 7,60 M, INCLUSIVE CAMINHÃO TOCO PBT 9.700 KG, POTÊNCIA DE 160 CV - JUROS. AF_08/2015</v>
          </cell>
        </row>
        <row r="898">
          <cell r="A898" t="str">
            <v>CUSTOS HORÁRIOS DE MÁQUINAS E EQUIPAMENTOS</v>
          </cell>
          <cell r="B898" t="str">
            <v>CHOR</v>
          </cell>
          <cell r="C898" t="str">
            <v>COMPOSIÇÕES AUXILIARES</v>
          </cell>
          <cell r="D898" t="str">
            <v>0329</v>
          </cell>
          <cell r="E898">
            <v>0</v>
          </cell>
          <cell r="F898">
            <v>0</v>
          </cell>
          <cell r="G898" t="str">
            <v>91631</v>
          </cell>
          <cell r="H898" t="str">
            <v>GUINDAUTO HIDRÁULICO, CAPACIDADE MÁXIMA DE CARGA 6500 KG, MOMENTO MÁXIMO DE CARGA 5,8 TM, ALCANCE MÁXIMO HORIZONTAL 7,60 M, INCLUSIVE CAMINHÃO TOCO PBT 9.700 KG, POTÊNCIA DE 160 CV - IMPOSTOS E SEGUROS. AF_08/2015</v>
          </cell>
        </row>
        <row r="899">
          <cell r="A899" t="str">
            <v>CUSTOS HORÁRIOS DE MÁQUINAS E EQUIPAMENTOS</v>
          </cell>
          <cell r="B899" t="str">
            <v>CHOR</v>
          </cell>
          <cell r="C899" t="str">
            <v>COMPOSIÇÕES AUXILIARES</v>
          </cell>
          <cell r="D899" t="str">
            <v>0329</v>
          </cell>
          <cell r="E899">
            <v>0</v>
          </cell>
          <cell r="F899">
            <v>0</v>
          </cell>
          <cell r="G899" t="str">
            <v>91632</v>
          </cell>
          <cell r="H899" t="str">
            <v>GUINDAUTO HIDRÁULICO, CAPACIDADE MÁXIMA DE CARGA 6500 KG, MOMENTO MÁXIMO DE CARGA 5,8 TM, ALCANCE MÁXIMO HORIZONTAL 7,60 M, INCLUSIVE CAMINHÃO TOCO PBT 9.700 KG, POTÊNCIA DE 160 CV - MANUTENÇÃO. AF_08/2015</v>
          </cell>
        </row>
        <row r="900">
          <cell r="A900" t="str">
            <v>CUSTOS HORÁRIOS DE MÁQUINAS E EQUIPAMENTOS</v>
          </cell>
          <cell r="B900" t="str">
            <v>CHOR</v>
          </cell>
          <cell r="C900" t="str">
            <v>COMPOSIÇÕES AUXILIARES</v>
          </cell>
          <cell r="D900" t="str">
            <v>0329</v>
          </cell>
          <cell r="E900">
            <v>0</v>
          </cell>
          <cell r="F900">
            <v>0</v>
          </cell>
          <cell r="G900" t="str">
            <v>91633</v>
          </cell>
          <cell r="H900" t="str">
            <v>GUINDAUTO HIDRÁULICO, CAPACIDADE MÁXIMA DE CARGA 6500 KG, MOMENTO MÁXIMO DE CARGA 5,8 TM, ALCANCE MÁXIMO HORIZONTAL 7,60 M, INCLUSIVE CAMINHÃO TOCO PBT 9.700 KG, POTÊNCIA DE 160 CV - MATERIAIS NA OPERAÇÃO. AF_08/2015</v>
          </cell>
        </row>
        <row r="901">
          <cell r="A901" t="str">
            <v>CUSTOS HORÁRIOS DE MÁQUINAS E EQUIPAMENTOS</v>
          </cell>
          <cell r="B901" t="str">
            <v>CHOR</v>
          </cell>
          <cell r="C901" t="str">
            <v>COMPOSIÇÕES AUXILIARES</v>
          </cell>
          <cell r="D901" t="str">
            <v>0329</v>
          </cell>
          <cell r="E901">
            <v>0</v>
          </cell>
          <cell r="F901">
            <v>0</v>
          </cell>
          <cell r="G901" t="str">
            <v>91640</v>
          </cell>
          <cell r="H901" t="str">
            <v>CAMINHÃO DE TRANSPORTE DE MATERIAL ASFÁLTICO 30.000 L, COM CAVALO MECÂNICO DE CAPACIDADE MÁXIMA DE TRAÇÃO COMBINADO DE 66.000 KG, POTÊNCIA 360 CV, INCLUSIVE TANQUE DE ASFALTO COM SERPENTINA - DEPRECIAÇÃO. AF_08/2015</v>
          </cell>
        </row>
        <row r="902">
          <cell r="A902" t="str">
            <v>CUSTOS HORÁRIOS DE MÁQUINAS E EQUIPAMENTOS</v>
          </cell>
          <cell r="B902" t="str">
            <v>CHOR</v>
          </cell>
          <cell r="C902" t="str">
            <v>COMPOSIÇÕES AUXILIARES</v>
          </cell>
          <cell r="D902" t="str">
            <v>0329</v>
          </cell>
          <cell r="E902">
            <v>0</v>
          </cell>
          <cell r="F902">
            <v>0</v>
          </cell>
          <cell r="G902" t="str">
            <v>91641</v>
          </cell>
          <cell r="H902" t="str">
            <v>CAMINHÃO DE TRANSPORTE DE MATERIAL ASFÁLTICO 30.000 L, COM CAVALO MECÂNICO DE CAPACIDADE MÁXIMA DE TRAÇÃO COMBINADO DE 66.000 KG, POTÊNCIA 360 CV, INCLUSIVE TANQUE DE ASFALTO COM SERPENTINA - JUROS. AF_08/2015</v>
          </cell>
        </row>
        <row r="903">
          <cell r="A903" t="str">
            <v>CUSTOS HORÁRIOS DE MÁQUINAS E EQUIPAMENTOS</v>
          </cell>
          <cell r="B903" t="str">
            <v>CHOR</v>
          </cell>
          <cell r="C903" t="str">
            <v>COMPOSIÇÕES AUXILIARES</v>
          </cell>
          <cell r="D903" t="str">
            <v>0329</v>
          </cell>
          <cell r="E903">
            <v>0</v>
          </cell>
          <cell r="F903">
            <v>0</v>
          </cell>
          <cell r="G903" t="str">
            <v>91642</v>
          </cell>
          <cell r="H903" t="str">
            <v>CAMINHÃO DE TRANSPORTE DE MATERIAL ASFÁLTICO 30.000 L, COM CAVALO MECÂNICO DE CAPACIDADE MÁXIMA DE TRAÇÃO COMBINADO DE 66.000 KG, POTÊNCIA 360 CV, INCLUSIVE TANQUE DE ASFALTO COM SERPENTINA - IMPOSTOS E SEGUROS. AF_08/2015</v>
          </cell>
        </row>
        <row r="904">
          <cell r="A904" t="str">
            <v>CUSTOS HORÁRIOS DE MÁQUINAS E EQUIPAMENTOS</v>
          </cell>
          <cell r="B904" t="str">
            <v>CHOR</v>
          </cell>
          <cell r="C904" t="str">
            <v>COMPOSIÇÕES AUXILIARES</v>
          </cell>
          <cell r="D904" t="str">
            <v>0329</v>
          </cell>
          <cell r="E904">
            <v>0</v>
          </cell>
          <cell r="F904">
            <v>0</v>
          </cell>
          <cell r="G904" t="str">
            <v>91643</v>
          </cell>
          <cell r="H904" t="str">
            <v>CAMINHÃO DE TRANSPORTE DE MATERIAL ASFÁLTICO 30.000 L, COM CAVALO MECÂNICO DE CAPACIDADE MÁXIMA DE TRAÇÃO COMBINADO DE 66.000 KG, POTÊNCIA 360 CV, INCLUSIVE TANQUE DE ASFALTO COM SERPENTINA - MANUTENÇÃO. AF_08/2015</v>
          </cell>
        </row>
        <row r="905">
          <cell r="A905" t="str">
            <v>CUSTOS HORÁRIOS DE MÁQUINAS E EQUIPAMENTOS</v>
          </cell>
          <cell r="B905" t="str">
            <v>CHOR</v>
          </cell>
          <cell r="C905" t="str">
            <v>COMPOSIÇÕES AUXILIARES</v>
          </cell>
          <cell r="D905" t="str">
            <v>0329</v>
          </cell>
          <cell r="E905">
            <v>0</v>
          </cell>
          <cell r="F905">
            <v>0</v>
          </cell>
          <cell r="G905" t="str">
            <v>91644</v>
          </cell>
          <cell r="H905" t="str">
            <v>CAMINHÃO DE TRANSPORTE DE MATERIAL ASFÁLTICO 30.000 L, COM CAVALO MECÂNICO DE CAPACIDADE MÁXIMA DE TRAÇÃO COMBINADO DE 66.000 KG, POTÊNCIA 360 CV, INCLUSIVE TANQUE DE ASFALTO COM SERPENTINA - MATERIAIS NA OPERAÇÃO. AF_08/2015</v>
          </cell>
        </row>
        <row r="906">
          <cell r="A906" t="str">
            <v>CUSTOS HORÁRIOS DE MÁQUINAS E EQUIPAMENTOS</v>
          </cell>
          <cell r="B906" t="str">
            <v>CHOR</v>
          </cell>
          <cell r="C906" t="str">
            <v>COMPOSIÇÕES AUXILIARES</v>
          </cell>
          <cell r="D906" t="str">
            <v>0329</v>
          </cell>
          <cell r="E906">
            <v>0</v>
          </cell>
          <cell r="F906">
            <v>0</v>
          </cell>
          <cell r="G906" t="str">
            <v>91688</v>
          </cell>
          <cell r="H906" t="str">
            <v>SERRA CIRCULAR DE BANCADA COM MOTOR ELÉTRICO POTÊNCIA DE 5HP, COM COIFA PARA DISCO 10" - DEPRECIAÇÃO. AF_08/2015</v>
          </cell>
        </row>
        <row r="907">
          <cell r="A907" t="str">
            <v>CUSTOS HORÁRIOS DE MÁQUINAS E EQUIPAMENTOS</v>
          </cell>
          <cell r="B907" t="str">
            <v>CHOR</v>
          </cell>
          <cell r="C907" t="str">
            <v>COMPOSIÇÕES AUXILIARES</v>
          </cell>
          <cell r="D907" t="str">
            <v>0329</v>
          </cell>
          <cell r="E907">
            <v>0</v>
          </cell>
          <cell r="F907">
            <v>0</v>
          </cell>
          <cell r="G907" t="str">
            <v>91689</v>
          </cell>
          <cell r="H907" t="str">
            <v>SERRA CIRCULAR DE BANCADA COM MOTOR ELÉTRICO POTÊNCIA DE 5HP, COM COIFA PARA DISCO 10" - JUROS. AF_08/2015</v>
          </cell>
        </row>
        <row r="908">
          <cell r="A908" t="str">
            <v>CUSTOS HORÁRIOS DE MÁQUINAS E EQUIPAMENTOS</v>
          </cell>
          <cell r="B908" t="str">
            <v>CHOR</v>
          </cell>
          <cell r="C908" t="str">
            <v>COMPOSIÇÕES AUXILIARES</v>
          </cell>
          <cell r="D908" t="str">
            <v>0329</v>
          </cell>
          <cell r="E908">
            <v>0</v>
          </cell>
          <cell r="F908">
            <v>0</v>
          </cell>
          <cell r="G908" t="str">
            <v>91690</v>
          </cell>
          <cell r="H908" t="str">
            <v>SERRA CIRCULAR DE BANCADA COM MOTOR ELÉTRICO POTÊNCIA DE 5HP, COM COIFA PARA DISCO 10" - MANUTENÇÃO. AF_08/2015</v>
          </cell>
        </row>
        <row r="909">
          <cell r="A909" t="str">
            <v>CUSTOS HORÁRIOS DE MÁQUINAS E EQUIPAMENTOS</v>
          </cell>
          <cell r="B909" t="str">
            <v>CHOR</v>
          </cell>
          <cell r="C909" t="str">
            <v>COMPOSIÇÕES AUXILIARES</v>
          </cell>
          <cell r="D909" t="str">
            <v>0329</v>
          </cell>
          <cell r="E909">
            <v>0</v>
          </cell>
          <cell r="F909">
            <v>0</v>
          </cell>
          <cell r="G909" t="str">
            <v>91691</v>
          </cell>
          <cell r="H909" t="str">
            <v>SERRA CIRCULAR DE BANCADA COM MOTOR ELÉTRICO POTÊNCIA DE 5HP, COM COIFA PARA DISCO 10" - MATERIAIS NA OPERAÇÃO. AF_08/2015</v>
          </cell>
        </row>
        <row r="910">
          <cell r="A910" t="str">
            <v>CUSTOS HORÁRIOS DE MÁQUINAS E EQUIPAMENTOS</v>
          </cell>
          <cell r="B910" t="str">
            <v>CHOR</v>
          </cell>
          <cell r="C910" t="str">
            <v>COMPOSIÇÕES AUXILIARES</v>
          </cell>
          <cell r="D910" t="str">
            <v>0329</v>
          </cell>
          <cell r="E910">
            <v>0</v>
          </cell>
          <cell r="F910">
            <v>0</v>
          </cell>
          <cell r="G910" t="str">
            <v>92040</v>
          </cell>
          <cell r="H910" t="str">
            <v>DISTRIBUIDOR DE AGREGADOS REBOCAVEL, CAPACIDADE 1,9 M³, LARGURA DE TRABALHO 3,66 M - DEPRECIAÇÃO. AF_11/2015</v>
          </cell>
        </row>
        <row r="911">
          <cell r="A911" t="str">
            <v>CUSTOS HORÁRIOS DE MÁQUINAS E EQUIPAMENTOS</v>
          </cell>
          <cell r="B911" t="str">
            <v>CHOR</v>
          </cell>
          <cell r="C911" t="str">
            <v>COMPOSIÇÕES AUXILIARES</v>
          </cell>
          <cell r="D911" t="str">
            <v>0329</v>
          </cell>
          <cell r="E911">
            <v>0</v>
          </cell>
          <cell r="F911">
            <v>0</v>
          </cell>
          <cell r="G911" t="str">
            <v>92041</v>
          </cell>
          <cell r="H911" t="str">
            <v>DISTRIBUIDOR DE AGREGADOS REBOCAVEL, CAPACIDADE 1,9 M³, LARGURA DE TRABALHO 3,66 M - JUROS. AF_11/2015</v>
          </cell>
        </row>
        <row r="912">
          <cell r="A912" t="str">
            <v>CUSTOS HORÁRIOS DE MÁQUINAS E EQUIPAMENTOS</v>
          </cell>
          <cell r="B912" t="str">
            <v>CHOR</v>
          </cell>
          <cell r="C912" t="str">
            <v>COMPOSIÇÕES AUXILIARES</v>
          </cell>
          <cell r="D912" t="str">
            <v>0329</v>
          </cell>
          <cell r="E912">
            <v>0</v>
          </cell>
          <cell r="F912">
            <v>0</v>
          </cell>
          <cell r="G912" t="str">
            <v>92042</v>
          </cell>
          <cell r="H912" t="str">
            <v>DISTRIBUIDOR DE AGREGADOS REBOCAVEL, CAPACIDADE 1,9 M³, LARGURA DE TRABALHO 3,66 M - MANUTENÇÃO. AF_11/2015</v>
          </cell>
        </row>
        <row r="913">
          <cell r="A913" t="str">
            <v>CUSTOS HORÁRIOS DE MÁQUINAS E EQUIPAMENTOS</v>
          </cell>
          <cell r="B913" t="str">
            <v>CHOR</v>
          </cell>
          <cell r="C913" t="str">
            <v>COMPOSIÇÕES AUXILIARES</v>
          </cell>
          <cell r="D913" t="str">
            <v>0329</v>
          </cell>
          <cell r="E913">
            <v>0</v>
          </cell>
          <cell r="F913">
            <v>0</v>
          </cell>
          <cell r="G913" t="str">
            <v>92101</v>
          </cell>
          <cell r="H913" t="str">
            <v>CAMINHÃO PARA EQUIPAMENTO DE LIMPEZA A SUCÇÃO COM CAMINHÃO TRUCADO DE PESO BRUTO TOTAL 23000 KG, CARGA ÚTIL MÁXIMA 15935 KG, DISTÂNCIA ENTRE EIXOS 4,80 M, POTÊNCIA 230 CV, INCLUSIVE LIMPADORA A SUCÇÃO, TANQUE 12000 L - DEPRECIAÇÃO. AF_11/2015</v>
          </cell>
        </row>
        <row r="914">
          <cell r="A914" t="str">
            <v>CUSTOS HORÁRIOS DE MÁQUINAS E EQUIPAMENTOS</v>
          </cell>
          <cell r="B914" t="str">
            <v>CHOR</v>
          </cell>
          <cell r="C914" t="str">
            <v>COMPOSIÇÕES AUXILIARES</v>
          </cell>
          <cell r="D914" t="str">
            <v>0329</v>
          </cell>
          <cell r="E914">
            <v>0</v>
          </cell>
          <cell r="F914">
            <v>0</v>
          </cell>
          <cell r="G914" t="str">
            <v>92102</v>
          </cell>
          <cell r="H914" t="str">
            <v>CAMINHÃO PARA EQUIPAMENTO DE LIMPEZA A SUCÇÃO COM CAMINHÃO TRUCADO DE PESO BRUTO TOTAL 23000 KG, CARGA ÚTIL MÁXIMA 15935 KG, DISTÂNCIA ENTRE EIXOS 4,80 M, POTÊNCIA 230 CV, INCLUSIVE LIMPADORA A SUCÇÃO, TANQUE 12000 L - JUROS. AF_11/2015</v>
          </cell>
        </row>
        <row r="915">
          <cell r="A915" t="str">
            <v>CUSTOS HORÁRIOS DE MÁQUINAS E EQUIPAMENTOS</v>
          </cell>
          <cell r="B915" t="str">
            <v>CHOR</v>
          </cell>
          <cell r="C915" t="str">
            <v>COMPOSIÇÕES AUXILIARES</v>
          </cell>
          <cell r="D915" t="str">
            <v>0329</v>
          </cell>
          <cell r="E915">
            <v>0</v>
          </cell>
          <cell r="F915">
            <v>0</v>
          </cell>
          <cell r="G915" t="str">
            <v>92103</v>
          </cell>
          <cell r="H915" t="str">
            <v>CAMINHÃO PARA EQUIPAMENTO DE LIMPEZA A SUCÇÃO COM CAMINHÃO TRUCADO DE PESO BRUTO TOTAL 23000 KG, CARGA ÚTIL MÁXIMA 15935 KG, DISTÂNCIA ENTRE EIXOS 4,80 M, POTÊNCIA 230 CV, INCLUSIVE LIMPADORA A SUCÇÃO, TANQUE 12000 L - IMPOSTOS E SEGUROS. AF_11/2015</v>
          </cell>
        </row>
        <row r="916">
          <cell r="A916" t="str">
            <v>CUSTOS HORÁRIOS DE MÁQUINAS E EQUIPAMENTOS</v>
          </cell>
          <cell r="B916" t="str">
            <v>CHOR</v>
          </cell>
          <cell r="C916" t="str">
            <v>COMPOSIÇÕES AUXILIARES</v>
          </cell>
          <cell r="D916" t="str">
            <v>0329</v>
          </cell>
          <cell r="E916">
            <v>0</v>
          </cell>
          <cell r="F916">
            <v>0</v>
          </cell>
          <cell r="G916" t="str">
            <v>92104</v>
          </cell>
          <cell r="H916" t="str">
            <v>CAMINHÃO PARA EQUIPAMENTO DE LIMPEZA A SUCÇÃO COM CAMINHÃO TRUCADO DE PESO BRUTO TOTAL 23000 KG, CARGA ÚTIL MÁXIMA 15935 KG, DISTÂNCIA ENTRE EIXOS 4,80 M, POTÊNCIA 230 CV, INCLUSIVE LIMPADORA A SUCÇÃO, TANQUE 12000 L - MANUTENÇÃO. AF_11/2015</v>
          </cell>
        </row>
        <row r="917">
          <cell r="A917" t="str">
            <v>CUSTOS HORÁRIOS DE MÁQUINAS E EQUIPAMENTOS</v>
          </cell>
          <cell r="B917" t="str">
            <v>CHOR</v>
          </cell>
          <cell r="C917" t="str">
            <v>COMPOSIÇÕES AUXILIARES</v>
          </cell>
          <cell r="D917" t="str">
            <v>0329</v>
          </cell>
          <cell r="E917">
            <v>0</v>
          </cell>
          <cell r="F917">
            <v>0</v>
          </cell>
          <cell r="G917" t="str">
            <v>92105</v>
          </cell>
          <cell r="H917" t="str">
            <v>CAMINHÃO PARA EQUIPAMENTO DE LIMPEZA A SUCÇÃO COM CAMINHÃO TRUCADO DE PESO BRUTO TOTAL 23000 KG, CARGA ÚTIL MÁX. 15935 KG, DISTÂNCIA ENTRE EIXOS 4,80 M, POTÊNCIA 230 CV, INCLUSIVE LIMPADORA A SUCÇÃO, TANQUE 12000 L - MATERIAIS NA OPERAÇÃO. AF_11/2015</v>
          </cell>
        </row>
        <row r="918">
          <cell r="A918" t="str">
            <v>CUSTOS HORÁRIOS DE MÁQUINAS E EQUIPAMENTOS</v>
          </cell>
          <cell r="B918" t="str">
            <v>CHOR</v>
          </cell>
          <cell r="C918" t="str">
            <v>COMPOSIÇÕES AUXILIARES</v>
          </cell>
          <cell r="D918" t="str">
            <v>0329</v>
          </cell>
          <cell r="E918">
            <v>0</v>
          </cell>
          <cell r="F918">
            <v>0</v>
          </cell>
          <cell r="G918" t="str">
            <v>92108</v>
          </cell>
          <cell r="H918" t="str">
            <v>PENEIRA ROTATIVA COM MOTOR ELÉTRICO TRIFÁSICO DE 2 CV, CILINDRO DE 1 M X 0,60 M, COM FUROS DE 3,17 MM - DEPRECIAÇÃO. AF_11/2015</v>
          </cell>
        </row>
        <row r="919">
          <cell r="A919" t="str">
            <v>CUSTOS HORÁRIOS DE MÁQUINAS E EQUIPAMENTOS</v>
          </cell>
          <cell r="B919" t="str">
            <v>CHOR</v>
          </cell>
          <cell r="C919" t="str">
            <v>COMPOSIÇÕES AUXILIARES</v>
          </cell>
          <cell r="D919" t="str">
            <v>0329</v>
          </cell>
          <cell r="E919">
            <v>0</v>
          </cell>
          <cell r="F919">
            <v>0</v>
          </cell>
          <cell r="G919" t="str">
            <v>92109</v>
          </cell>
          <cell r="H919" t="str">
            <v>PENEIRA ROTATIVA COM MOTOR ELÉTRICO TRIFÁSICO DE 2 CV, CILINDRO DE 1 M X 0,60 M, COM FUROS DE 3,17 MM - JUROS. AF_11/2015</v>
          </cell>
        </row>
        <row r="920">
          <cell r="A920" t="str">
            <v>CUSTOS HORÁRIOS DE MÁQUINAS E EQUIPAMENTOS</v>
          </cell>
          <cell r="B920" t="str">
            <v>CHOR</v>
          </cell>
          <cell r="C920" t="str">
            <v>COMPOSIÇÕES AUXILIARES</v>
          </cell>
          <cell r="D920" t="str">
            <v>0329</v>
          </cell>
          <cell r="E920">
            <v>0</v>
          </cell>
          <cell r="F920">
            <v>0</v>
          </cell>
          <cell r="G920" t="str">
            <v>92110</v>
          </cell>
          <cell r="H920" t="str">
            <v>PENEIRA ROTATIVA COM MOTOR ELÉTRICO TRIFÁSICO DE 2 CV, CILINDRO DE 1 M X 0,60 M, COM FUROS DE 3,17 MM - MANUTENÇÃO. AF_11/2015</v>
          </cell>
        </row>
        <row r="921">
          <cell r="A921" t="str">
            <v>CUSTOS HORÁRIOS DE MÁQUINAS E EQUIPAMENTOS</v>
          </cell>
          <cell r="B921" t="str">
            <v>CHOR</v>
          </cell>
          <cell r="C921" t="str">
            <v>COMPOSIÇÕES AUXILIARES</v>
          </cell>
          <cell r="D921" t="str">
            <v>0329</v>
          </cell>
          <cell r="E921">
            <v>0</v>
          </cell>
          <cell r="F921">
            <v>0</v>
          </cell>
          <cell r="G921" t="str">
            <v>92111</v>
          </cell>
          <cell r="H921" t="str">
            <v>PENEIRA ROTATIVA COM MOTOR ELÉTRICO TRIFÁSICO DE 2 CV, CILINDRO DE 1 M X 0,60 M, COM FUROS DE 3,17 MM - MATERIAIS NA OPERAÇÃO. AF_11/2015</v>
          </cell>
        </row>
        <row r="922">
          <cell r="A922" t="str">
            <v>CUSTOS HORÁRIOS DE MÁQUINAS E EQUIPAMENTOS</v>
          </cell>
          <cell r="B922" t="str">
            <v>CHOR</v>
          </cell>
          <cell r="C922" t="str">
            <v>COMPOSIÇÕES AUXILIARES</v>
          </cell>
          <cell r="D922" t="str">
            <v>0329</v>
          </cell>
          <cell r="E922">
            <v>0</v>
          </cell>
          <cell r="F922">
            <v>0</v>
          </cell>
          <cell r="G922" t="str">
            <v>92114</v>
          </cell>
          <cell r="H922" t="str">
            <v>DOSADOR DE AREIA, CAPACIDADE DE 26 LITROS - DEPRECIAÇÃO. AF_11/2015</v>
          </cell>
        </row>
        <row r="923">
          <cell r="A923" t="str">
            <v>CUSTOS HORÁRIOS DE MÁQUINAS E EQUIPAMENTOS</v>
          </cell>
          <cell r="B923" t="str">
            <v>CHOR</v>
          </cell>
          <cell r="C923" t="str">
            <v>COMPOSIÇÕES AUXILIARES</v>
          </cell>
          <cell r="D923" t="str">
            <v>0329</v>
          </cell>
          <cell r="E923">
            <v>0</v>
          </cell>
          <cell r="F923">
            <v>0</v>
          </cell>
          <cell r="G923" t="str">
            <v>92115</v>
          </cell>
          <cell r="H923" t="str">
            <v>DOSADOR DE AREIA, CAPACIDADE DE 26 LITROS - JUROS. AF_11/2015</v>
          </cell>
        </row>
        <row r="924">
          <cell r="A924" t="str">
            <v>CUSTOS HORÁRIOS DE MÁQUINAS E EQUIPAMENTOS</v>
          </cell>
          <cell r="B924" t="str">
            <v>CHOR</v>
          </cell>
          <cell r="C924" t="str">
            <v>COMPOSIÇÕES AUXILIARES</v>
          </cell>
          <cell r="D924" t="str">
            <v>0329</v>
          </cell>
          <cell r="E924">
            <v>0</v>
          </cell>
          <cell r="F924">
            <v>0</v>
          </cell>
          <cell r="G924" t="str">
            <v>92116</v>
          </cell>
          <cell r="H924" t="str">
            <v>DOSADOR DE AREIA, CAPACIDADE DE 26 LITROS - MANUTENÇÃO. AF_11/2015</v>
          </cell>
        </row>
        <row r="925">
          <cell r="A925" t="str">
            <v>CUSTOS HORÁRIOS DE MÁQUINAS E EQUIPAMENTOS</v>
          </cell>
          <cell r="B925" t="str">
            <v>CHOR</v>
          </cell>
          <cell r="C925" t="str">
            <v>COMPOSIÇÕES AUXILIARES</v>
          </cell>
          <cell r="D925" t="str">
            <v>0329</v>
          </cell>
          <cell r="E925">
            <v>0</v>
          </cell>
          <cell r="F925">
            <v>0</v>
          </cell>
          <cell r="G925" t="str">
            <v>92133</v>
          </cell>
          <cell r="H925" t="str">
            <v>CAMINHONETE COM MOTOR A DIESEL, POTÊNCIA 180 CV, CABINE DUPLA, 4X4 - DEPRECIAÇÃO. AF_11/2015</v>
          </cell>
        </row>
        <row r="926">
          <cell r="A926" t="str">
            <v>CUSTOS HORÁRIOS DE MÁQUINAS E EQUIPAMENTOS</v>
          </cell>
          <cell r="B926" t="str">
            <v>CHOR</v>
          </cell>
          <cell r="C926" t="str">
            <v>COMPOSIÇÕES AUXILIARES</v>
          </cell>
          <cell r="D926" t="str">
            <v>0329</v>
          </cell>
          <cell r="E926">
            <v>0</v>
          </cell>
          <cell r="F926">
            <v>0</v>
          </cell>
          <cell r="G926" t="str">
            <v>92134</v>
          </cell>
          <cell r="H926" t="str">
            <v>CAMINHONETE COM MOTOR A DIESEL, POTÊNCIA 180 CV, CABINE DUPLA, 4X4 - JUROS. AF_11/2015</v>
          </cell>
        </row>
        <row r="927">
          <cell r="A927" t="str">
            <v>CUSTOS HORÁRIOS DE MÁQUINAS E EQUIPAMENTOS</v>
          </cell>
          <cell r="B927" t="str">
            <v>CHOR</v>
          </cell>
          <cell r="C927" t="str">
            <v>COMPOSIÇÕES AUXILIARES</v>
          </cell>
          <cell r="D927" t="str">
            <v>0329</v>
          </cell>
          <cell r="E927">
            <v>0</v>
          </cell>
          <cell r="F927">
            <v>0</v>
          </cell>
          <cell r="G927" t="str">
            <v>92135</v>
          </cell>
          <cell r="H927" t="str">
            <v>CAMINHONETE COM MOTOR A DIESEL, POTÊNCIA 180 CV, CABINE DUPLA, 4X4 - IMPOSTOS E SEGUROS. AF_11/2015</v>
          </cell>
        </row>
        <row r="928">
          <cell r="A928" t="str">
            <v>CUSTOS HORÁRIOS DE MÁQUINAS E EQUIPAMENTOS</v>
          </cell>
          <cell r="B928" t="str">
            <v>CHOR</v>
          </cell>
          <cell r="C928" t="str">
            <v>COMPOSIÇÕES AUXILIARES</v>
          </cell>
          <cell r="D928" t="str">
            <v>0329</v>
          </cell>
          <cell r="E928">
            <v>0</v>
          </cell>
          <cell r="F928">
            <v>0</v>
          </cell>
          <cell r="G928" t="str">
            <v>92136</v>
          </cell>
          <cell r="H928" t="str">
            <v>CAMINHONETE COM MOTOR A DIESEL, POTÊNCIA 180 CV, CABINE DUPLA, 4X4 - MANUTENÇÃO. AF_11/2015</v>
          </cell>
        </row>
        <row r="929">
          <cell r="A929" t="str">
            <v>CUSTOS HORÁRIOS DE MÁQUINAS E EQUIPAMENTOS</v>
          </cell>
          <cell r="B929" t="str">
            <v>CHOR</v>
          </cell>
          <cell r="C929" t="str">
            <v>COMPOSIÇÕES AUXILIARES</v>
          </cell>
          <cell r="D929" t="str">
            <v>0329</v>
          </cell>
          <cell r="E929">
            <v>0</v>
          </cell>
          <cell r="F929">
            <v>0</v>
          </cell>
          <cell r="G929" t="str">
            <v>92137</v>
          </cell>
          <cell r="H929" t="str">
            <v>CAMINHONETE COM MOTOR A DIESEL, POTÊNCIA 180 CV, CABINE DUPLA, 4X4 - MATERIAIS NA OPERAÇÃO. AF_11/2015</v>
          </cell>
        </row>
        <row r="930">
          <cell r="A930" t="str">
            <v>CUSTOS HORÁRIOS DE MÁQUINAS E EQUIPAMENTOS</v>
          </cell>
          <cell r="B930" t="str">
            <v>CHOR</v>
          </cell>
          <cell r="C930" t="str">
            <v>COMPOSIÇÕES AUXILIARES</v>
          </cell>
          <cell r="D930" t="str">
            <v>0329</v>
          </cell>
          <cell r="E930">
            <v>0</v>
          </cell>
          <cell r="F930">
            <v>0</v>
          </cell>
          <cell r="G930" t="str">
            <v>92140</v>
          </cell>
          <cell r="H930" t="str">
            <v>CAMINHONETE CABINE SIMPLES COM MOTOR 1.6 FLEX, CÂMBIO MANUAL, POTÊNCIA 101/104 CV, 2 PORTAS - DEPRECIAÇÃO. AF_11/2015</v>
          </cell>
        </row>
        <row r="931">
          <cell r="A931" t="str">
            <v>CUSTOS HORÁRIOS DE MÁQUINAS E EQUIPAMENTOS</v>
          </cell>
          <cell r="B931" t="str">
            <v>CHOR</v>
          </cell>
          <cell r="C931" t="str">
            <v>COMPOSIÇÕES AUXILIARES</v>
          </cell>
          <cell r="D931" t="str">
            <v>0329</v>
          </cell>
          <cell r="E931">
            <v>0</v>
          </cell>
          <cell r="F931">
            <v>0</v>
          </cell>
          <cell r="G931" t="str">
            <v>92141</v>
          </cell>
          <cell r="H931" t="str">
            <v>CAMINHONETE CABINE SIMPLES COM MOTOR 1.6 FLEX, CÂMBIO MANUAL, POTÊNCIA 101/104 CV, 2 PORTAS - JUROS. AF_11/2015</v>
          </cell>
        </row>
        <row r="932">
          <cell r="A932" t="str">
            <v>CUSTOS HORÁRIOS DE MÁQUINAS E EQUIPAMENTOS</v>
          </cell>
          <cell r="B932" t="str">
            <v>CHOR</v>
          </cell>
          <cell r="C932" t="str">
            <v>COMPOSIÇÕES AUXILIARES</v>
          </cell>
          <cell r="D932" t="str">
            <v>0329</v>
          </cell>
          <cell r="E932">
            <v>0</v>
          </cell>
          <cell r="F932">
            <v>0</v>
          </cell>
          <cell r="G932" t="str">
            <v>92142</v>
          </cell>
          <cell r="H932" t="str">
            <v>CAMINHONETE CABINE SIMPLES COM MOTOR 1.6 FLEX, CÂMBIO MANUAL, POTÊNCIA 101/104 CV, 2 PORTAS - IMPOSTOS E SEGUROS. AF_11/2015</v>
          </cell>
        </row>
        <row r="933">
          <cell r="A933" t="str">
            <v>CUSTOS HORÁRIOS DE MÁQUINAS E EQUIPAMENTOS</v>
          </cell>
          <cell r="B933" t="str">
            <v>CHOR</v>
          </cell>
          <cell r="C933" t="str">
            <v>COMPOSIÇÕES AUXILIARES</v>
          </cell>
          <cell r="D933" t="str">
            <v>0329</v>
          </cell>
          <cell r="E933">
            <v>0</v>
          </cell>
          <cell r="F933">
            <v>0</v>
          </cell>
          <cell r="G933" t="str">
            <v>92143</v>
          </cell>
          <cell r="H933" t="str">
            <v>CAMINHONETE CABINE SIMPLES COM MOTOR 1.6 FLEX, CÂMBIO MANUAL, POTÊNCIA 101/104 CV, 2 PORTAS - MANUTENÇÃO. AF_11/2015</v>
          </cell>
        </row>
        <row r="934">
          <cell r="A934" t="str">
            <v>CUSTOS HORÁRIOS DE MÁQUINAS E EQUIPAMENTOS</v>
          </cell>
          <cell r="B934" t="str">
            <v>CHOR</v>
          </cell>
          <cell r="C934" t="str">
            <v>COMPOSIÇÕES AUXILIARES</v>
          </cell>
          <cell r="D934" t="str">
            <v>0329</v>
          </cell>
          <cell r="E934">
            <v>0</v>
          </cell>
          <cell r="F934">
            <v>0</v>
          </cell>
          <cell r="G934" t="str">
            <v>92144</v>
          </cell>
          <cell r="H934" t="str">
            <v>CAMINHONETE CABINE SIMPLES COM MOTOR 1.6 FLEX, CÂMBIO MANUAL, POTÊNCIA 101/104 CV, 2 PORTAS - MATERIAIS NA OPERAÇÃO. AF_11/2015</v>
          </cell>
        </row>
        <row r="935">
          <cell r="A935" t="str">
            <v>CUSTOS HORÁRIOS DE MÁQUINAS E EQUIPAMENTOS</v>
          </cell>
          <cell r="B935" t="str">
            <v>CHOR</v>
          </cell>
          <cell r="C935" t="str">
            <v>COMPOSIÇÕES AUXILIARES</v>
          </cell>
          <cell r="D935" t="str">
            <v>0329</v>
          </cell>
          <cell r="E935">
            <v>0</v>
          </cell>
          <cell r="F935">
            <v>0</v>
          </cell>
          <cell r="G935" t="str">
            <v>92237</v>
          </cell>
          <cell r="H935" t="str">
            <v>CAMINHÃO DE TRANSPORTE DE MATERIAL ASFÁLTICO 20.000 L, COM CAVALO MECÂNICO DE CAPACIDADE MÁXIMA DE TRAÇÃO COMBINADO DE 45.000 KG, POTÊNCIA 330 CV, INCLUSIVE TANQUE DE ASFALTO COM MAÇARICO - DEPRECIAÇÃO. AF_12/2015</v>
          </cell>
        </row>
        <row r="936">
          <cell r="A936" t="str">
            <v>CUSTOS HORÁRIOS DE MÁQUINAS E EQUIPAMENTOS</v>
          </cell>
          <cell r="B936" t="str">
            <v>CHOR</v>
          </cell>
          <cell r="C936" t="str">
            <v>COMPOSIÇÕES AUXILIARES</v>
          </cell>
          <cell r="D936" t="str">
            <v>0329</v>
          </cell>
          <cell r="E936">
            <v>0</v>
          </cell>
          <cell r="F936">
            <v>0</v>
          </cell>
          <cell r="G936" t="str">
            <v>92238</v>
          </cell>
          <cell r="H936" t="str">
            <v>CAMINHÃO DE TRANSPORTE DE MATERIAL ASFÁLTICO 20.000 L, COM CAVALO MECÂNICO DE CAPACIDADE MÁXIMA DE TRAÇÃO COMBINADO DE 45.000 KG, POTÊNCIA 330 CV, INCLUSIVE TANQUE DE ASFALTO COM MAÇARICO - JUROS. AF_12/2015</v>
          </cell>
        </row>
        <row r="937">
          <cell r="A937" t="str">
            <v>CUSTOS HORÁRIOS DE MÁQUINAS E EQUIPAMENTOS</v>
          </cell>
          <cell r="B937" t="str">
            <v>CHOR</v>
          </cell>
          <cell r="C937" t="str">
            <v>COMPOSIÇÕES AUXILIARES</v>
          </cell>
          <cell r="D937" t="str">
            <v>0329</v>
          </cell>
          <cell r="E937">
            <v>0</v>
          </cell>
          <cell r="F937">
            <v>0</v>
          </cell>
          <cell r="G937" t="str">
            <v>92239</v>
          </cell>
          <cell r="H937" t="str">
            <v>CAMINHÃO DE TRANSPORTE DE MATERIAL ASFÁLTICO 20.000 L, COM CAVALO MECÂNICO DE CAPACIDADE MÁXIMA DE TRAÇÃO COMBINADO DE 45.000 KG, POTÊNCIA 330 CV, INCLUSIVE TANQUE DE ASFALTO COM MAÇARICO - IMPOSTOS E SEGUROS. AF_12/2015</v>
          </cell>
        </row>
        <row r="938">
          <cell r="A938" t="str">
            <v>CUSTOS HORÁRIOS DE MÁQUINAS E EQUIPAMENTOS</v>
          </cell>
          <cell r="B938" t="str">
            <v>CHOR</v>
          </cell>
          <cell r="C938" t="str">
            <v>COMPOSIÇÕES AUXILIARES</v>
          </cell>
          <cell r="D938" t="str">
            <v>0329</v>
          </cell>
          <cell r="E938">
            <v>0</v>
          </cell>
          <cell r="F938">
            <v>0</v>
          </cell>
          <cell r="G938" t="str">
            <v>92240</v>
          </cell>
          <cell r="H938" t="str">
            <v>CAMINHÃO DE TRANSPORTE DE MATERIAL ASFÁLTICO 20.000 L, COM CAVALO MECÂNICO DE CAPACIDADE MÁXIMA DE TRAÇÃO COMBINADO DE 45.000 KG, POTÊNCIA 330 CV, INCLUSIVE TANQUE DE ASFALTO COM MAÇARICO - MANUTENÇÃO. AF_12/2015</v>
          </cell>
        </row>
        <row r="939">
          <cell r="A939" t="str">
            <v>CUSTOS HORÁRIOS DE MÁQUINAS E EQUIPAMENTOS</v>
          </cell>
          <cell r="B939" t="str">
            <v>CHOR</v>
          </cell>
          <cell r="C939" t="str">
            <v>COMPOSIÇÕES AUXILIARES</v>
          </cell>
          <cell r="D939" t="str">
            <v>0329</v>
          </cell>
          <cell r="E939">
            <v>0</v>
          </cell>
          <cell r="F939">
            <v>0</v>
          </cell>
          <cell r="G939" t="str">
            <v>92241</v>
          </cell>
          <cell r="H939" t="str">
            <v>CAMINHÃO DE TRANSPORTE DE MATERIAL ASFÁLTICO 20.000 L, COM CAVALO MECÂNICO DE CAPACIDADE MÁXIMA DE TRAÇÃO COMBINADO DE 45.000 KG, POTÊNCIA 330 CV, INCLUSIVE TANQUE DE ASFALTO COM MAÇARICO - MATERIAIS NA OPERAÇÃO. AF_12/2015</v>
          </cell>
        </row>
        <row r="940">
          <cell r="A940" t="str">
            <v>CUSTOS HORÁRIOS DE MÁQUINAS E EQUIPAMENTOS</v>
          </cell>
          <cell r="B940" t="str">
            <v>CHOR</v>
          </cell>
          <cell r="C940" t="str">
            <v>COMPOSIÇÕES AUXILIARES</v>
          </cell>
          <cell r="D940" t="str">
            <v>0329</v>
          </cell>
          <cell r="E940">
            <v>0</v>
          </cell>
          <cell r="F940">
            <v>0</v>
          </cell>
          <cell r="G940" t="str">
            <v>92712</v>
          </cell>
          <cell r="H940" t="str">
            <v>APARELHO PARA CORTE E SOLDA OXI-ACETILENO SOBRE RODAS, INCLUSIVE CILINDROS E MAÇARICOS - DEPRECIAÇÃO. AF_12/2015</v>
          </cell>
        </row>
        <row r="941">
          <cell r="A941" t="str">
            <v>CUSTOS HORÁRIOS DE MÁQUINAS E EQUIPAMENTOS</v>
          </cell>
          <cell r="B941" t="str">
            <v>CHOR</v>
          </cell>
          <cell r="C941" t="str">
            <v>COMPOSIÇÕES AUXILIARES</v>
          </cell>
          <cell r="D941" t="str">
            <v>0329</v>
          </cell>
          <cell r="E941">
            <v>0</v>
          </cell>
          <cell r="F941">
            <v>0</v>
          </cell>
          <cell r="G941" t="str">
            <v>92713</v>
          </cell>
          <cell r="H941" t="str">
            <v>APARELHO PARA CORTE E SOLDA OXI-ACETILENO SOBRE RODAS, INCLUSIVE CILINDROS E MAÇARICOS - JUROS. AF_12/2015</v>
          </cell>
        </row>
        <row r="942">
          <cell r="A942" t="str">
            <v>CUSTOS HORÁRIOS DE MÁQUINAS E EQUIPAMENTOS</v>
          </cell>
          <cell r="B942" t="str">
            <v>CHOR</v>
          </cell>
          <cell r="C942" t="str">
            <v>COMPOSIÇÕES AUXILIARES</v>
          </cell>
          <cell r="D942" t="str">
            <v>0329</v>
          </cell>
          <cell r="E942">
            <v>0</v>
          </cell>
          <cell r="F942">
            <v>0</v>
          </cell>
          <cell r="G942" t="str">
            <v>92714</v>
          </cell>
          <cell r="H942" t="str">
            <v>APARELHO PARA CORTE E SOLDA OXI-ACETILENO SOBRE RODAS, INCLUSIVE CILINDROS E MAÇARICOS - MANUTENÇÃO. AF_12/2015</v>
          </cell>
        </row>
        <row r="943">
          <cell r="A943" t="str">
            <v>CUSTOS HORÁRIOS DE MÁQUINAS E EQUIPAMENTOS</v>
          </cell>
          <cell r="B943" t="str">
            <v>CHOR</v>
          </cell>
          <cell r="C943" t="str">
            <v>COMPOSIÇÕES AUXILIARES</v>
          </cell>
          <cell r="D943" t="str">
            <v>0329</v>
          </cell>
          <cell r="E943">
            <v>0</v>
          </cell>
          <cell r="F943">
            <v>0</v>
          </cell>
          <cell r="G943" t="str">
            <v>92715</v>
          </cell>
          <cell r="H943" t="str">
            <v>APARELHO PARA CORTE E SOLDA OXI-ACETILENO SOBRE RODAS, INCLUSIVE CILINDROS E MAÇARICOS - MATERIAIS NA OPERAÇÃO. AF_12/2015</v>
          </cell>
        </row>
        <row r="944">
          <cell r="A944" t="str">
            <v>CUSTOS HORÁRIOS DE MÁQUINAS E EQUIPAMENTOS</v>
          </cell>
          <cell r="B944" t="str">
            <v>CHOR</v>
          </cell>
          <cell r="C944" t="str">
            <v>COMPOSIÇÕES AUXILIARES</v>
          </cell>
          <cell r="D944" t="str">
            <v>0329</v>
          </cell>
          <cell r="E944">
            <v>0</v>
          </cell>
          <cell r="F944">
            <v>0</v>
          </cell>
          <cell r="G944" t="str">
            <v>92956</v>
          </cell>
          <cell r="H944" t="str">
            <v>MÁQUINA EXTRUSORA DE CONCRETO PARA GUIAS E SARJETAS, MOTOR A DIESEL, POTÊNCIA 14 CV - DEPRECIAÇÃO. AF_12/2015</v>
          </cell>
        </row>
        <row r="945">
          <cell r="A945" t="str">
            <v>CUSTOS HORÁRIOS DE MÁQUINAS E EQUIPAMENTOS</v>
          </cell>
          <cell r="B945" t="str">
            <v>CHOR</v>
          </cell>
          <cell r="C945" t="str">
            <v>COMPOSIÇÕES AUXILIARES</v>
          </cell>
          <cell r="D945" t="str">
            <v>0329</v>
          </cell>
          <cell r="E945">
            <v>0</v>
          </cell>
          <cell r="F945">
            <v>0</v>
          </cell>
          <cell r="G945" t="str">
            <v>92957</v>
          </cell>
          <cell r="H945" t="str">
            <v>MÁQUINA EXTRUSORA DE CONCRETO PARA GUIAS E SARJETAS, MOTOR A DIESEL, POTÊNCIA 14 CV - JUROS. AF_12/2015</v>
          </cell>
        </row>
        <row r="946">
          <cell r="A946" t="str">
            <v>CUSTOS HORÁRIOS DE MÁQUINAS E EQUIPAMENTOS</v>
          </cell>
          <cell r="B946" t="str">
            <v>CHOR</v>
          </cell>
          <cell r="C946" t="str">
            <v>COMPOSIÇÕES AUXILIARES</v>
          </cell>
          <cell r="D946" t="str">
            <v>0329</v>
          </cell>
          <cell r="E946">
            <v>0</v>
          </cell>
          <cell r="F946">
            <v>0</v>
          </cell>
          <cell r="G946" t="str">
            <v>92958</v>
          </cell>
          <cell r="H946" t="str">
            <v>MÁQUINA EXTRUSORA DE CONCRETO PARA GUIAS E SARJETAS, MOTOR A DIESEL, POTÊNCIA 14 CV - MANUTENÇÃO. AF_12/2015</v>
          </cell>
        </row>
        <row r="947">
          <cell r="A947" t="str">
            <v>CUSTOS HORÁRIOS DE MÁQUINAS E EQUIPAMENTOS</v>
          </cell>
          <cell r="B947" t="str">
            <v>CHOR</v>
          </cell>
          <cell r="C947" t="str">
            <v>COMPOSIÇÕES AUXILIARES</v>
          </cell>
          <cell r="D947" t="str">
            <v>0329</v>
          </cell>
          <cell r="E947">
            <v>0</v>
          </cell>
          <cell r="F947">
            <v>0</v>
          </cell>
          <cell r="G947" t="str">
            <v>92959</v>
          </cell>
          <cell r="H947" t="str">
            <v>MÁQUINA EXTRUSORA DE CONCRETO PARA GUIAS E SARJETAS, MOTOR A DIESEL, POTÊNCIA 14 CV - MATERIAIS NA OPERAÇÃO. AF_12/2015</v>
          </cell>
        </row>
        <row r="948">
          <cell r="A948" t="str">
            <v>CUSTOS HORÁRIOS DE MÁQUINAS E EQUIPAMENTOS</v>
          </cell>
          <cell r="B948" t="str">
            <v>CHOR</v>
          </cell>
          <cell r="C948" t="str">
            <v>COMPOSIÇÕES AUXILIARES</v>
          </cell>
          <cell r="D948" t="str">
            <v>0329</v>
          </cell>
          <cell r="E948">
            <v>0</v>
          </cell>
          <cell r="F948">
            <v>0</v>
          </cell>
          <cell r="G948" t="str">
            <v>92963</v>
          </cell>
          <cell r="H948" t="str">
            <v>MARTELO PERFURADOR PNEUMÁTICO MANUAL, HASTE 25 X 75 MM, 21 KG - DEPRECIAÇÃO. AF_12/2015</v>
          </cell>
        </row>
        <row r="949">
          <cell r="A949" t="str">
            <v>CUSTOS HORÁRIOS DE MÁQUINAS E EQUIPAMENTOS</v>
          </cell>
          <cell r="B949" t="str">
            <v>CHOR</v>
          </cell>
          <cell r="C949" t="str">
            <v>COMPOSIÇÕES AUXILIARES</v>
          </cell>
          <cell r="D949" t="str">
            <v>0329</v>
          </cell>
          <cell r="E949">
            <v>0</v>
          </cell>
          <cell r="F949">
            <v>0</v>
          </cell>
          <cell r="G949" t="str">
            <v>92964</v>
          </cell>
          <cell r="H949" t="str">
            <v>MARTELO PERFURADOR PNEUMÁTICO MANUAL, HASTE 25 X 75 MM, 21 KG - JUROS. AF_12/2015</v>
          </cell>
        </row>
        <row r="950">
          <cell r="A950" t="str">
            <v>CUSTOS HORÁRIOS DE MÁQUINAS E EQUIPAMENTOS</v>
          </cell>
          <cell r="B950" t="str">
            <v>CHOR</v>
          </cell>
          <cell r="C950" t="str">
            <v>COMPOSIÇÕES AUXILIARES</v>
          </cell>
          <cell r="D950" t="str">
            <v>0329</v>
          </cell>
          <cell r="E950">
            <v>0</v>
          </cell>
          <cell r="F950">
            <v>0</v>
          </cell>
          <cell r="G950" t="str">
            <v>92965</v>
          </cell>
          <cell r="H950" t="str">
            <v>MARTELO PERFURADOR PNEUMÁTICO MANUAL, HASTE 25 X 75 MM, 21 KG - MANUTENÇÃO. AF_12/2015</v>
          </cell>
        </row>
        <row r="951">
          <cell r="A951" t="str">
            <v>CUSTOS HORÁRIOS DE MÁQUINAS E EQUIPAMENTOS</v>
          </cell>
          <cell r="B951" t="str">
            <v>CHOR</v>
          </cell>
          <cell r="C951" t="str">
            <v>COMPOSIÇÕES AUXILIARES</v>
          </cell>
          <cell r="D951" t="str">
            <v>0329</v>
          </cell>
          <cell r="E951">
            <v>0</v>
          </cell>
          <cell r="F951">
            <v>0</v>
          </cell>
          <cell r="G951" t="str">
            <v>93220</v>
          </cell>
          <cell r="H951" t="str">
            <v>PERFURATRIZ COM TORRE METÁLICA PARA EXECUÇÃO DE ESTACA HÉLICE CONTÍNUA, PROFUNDIDADE MÁXIMA DE 32 M, DIÂMETRO MÁXIMO DE 1000 MM, POTÊNCIA INSTALADA DE 350 HP, MESA ROTATIVA COM TORQUE MÁXIMO DE 263 KNM - DEPRECIAÇÃO. AF_01/2016</v>
          </cell>
        </row>
        <row r="952">
          <cell r="A952" t="str">
            <v>CUSTOS HORÁRIOS DE MÁQUINAS E EQUIPAMENTOS</v>
          </cell>
          <cell r="B952" t="str">
            <v>CHOR</v>
          </cell>
          <cell r="C952" t="str">
            <v>COMPOSIÇÕES AUXILIARES</v>
          </cell>
          <cell r="D952" t="str">
            <v>0329</v>
          </cell>
          <cell r="E952">
            <v>0</v>
          </cell>
          <cell r="F952">
            <v>0</v>
          </cell>
          <cell r="G952" t="str">
            <v>93221</v>
          </cell>
          <cell r="H952" t="str">
            <v>PERFURATRIZ COM TORRE METÁLICA PARA EXECUÇÃO DE ESTACA HÉLICE CONTÍNUA, PROFUNDIDADE MÁXIMA DE 32 M, DIÂMETRO MÁXIMO DE 1000 MM, POTÊNCIA INSTALADA DE 350 HP, MESA ROTATIVA COM TORQUE MÁXIMO DE 263 KNM - JUROS. AF_01/2016</v>
          </cell>
        </row>
        <row r="953">
          <cell r="A953" t="str">
            <v>CUSTOS HORÁRIOS DE MÁQUINAS E EQUIPAMENTOS</v>
          </cell>
          <cell r="B953" t="str">
            <v>CHOR</v>
          </cell>
          <cell r="C953" t="str">
            <v>COMPOSIÇÕES AUXILIARES</v>
          </cell>
          <cell r="D953" t="str">
            <v>0329</v>
          </cell>
          <cell r="E953">
            <v>0</v>
          </cell>
          <cell r="F953">
            <v>0</v>
          </cell>
          <cell r="G953" t="str">
            <v>93222</v>
          </cell>
          <cell r="H953" t="str">
            <v>PERFURATRIZ COM TORRE METÁLICA PARA EXECUÇÃO DE ESTACA HÉLICE CONTÍNUA, PROFUNDIDADE MÁXIMA DE 32 M, DIÂMETRO MÁXIMO DE 1000 MM, POTÊNCIA INSTALADA DE 350 HP, MESA ROTATIVA COM TORQUE MÁXIMO DE 263 KNM - MANUTENÇÃO. AF_01/2016</v>
          </cell>
        </row>
        <row r="954">
          <cell r="A954" t="str">
            <v>CUSTOS HORÁRIOS DE MÁQUINAS E EQUIPAMENTOS</v>
          </cell>
          <cell r="B954" t="str">
            <v>CHOR</v>
          </cell>
          <cell r="C954" t="str">
            <v>COMPOSIÇÕES AUXILIARES</v>
          </cell>
          <cell r="D954" t="str">
            <v>0329</v>
          </cell>
          <cell r="E954">
            <v>0</v>
          </cell>
          <cell r="F954">
            <v>0</v>
          </cell>
          <cell r="G954" t="str">
            <v>93223</v>
          </cell>
          <cell r="H954" t="str">
            <v>PERFURATRIZ COM TORRE METÁLICA PARA EXECUÇÃO DE ESTACA HÉLICE CONTÍNUA, PROFUNDIDADE MÁXIMA DE 32 M, DIÂMETRO MÁXIMO DE 1000 MM, POTÊNCIA INSTALADA DE 350 HP, MESA ROTATIVA COM TORQUE MÁXIMO DE 263 KNM  MATERIAIS NA OPERAÇÃO. AF_01/2016</v>
          </cell>
        </row>
        <row r="955">
          <cell r="A955" t="str">
            <v>CUSTOS HORÁRIOS DE MÁQUINAS E EQUIPAMENTOS</v>
          </cell>
          <cell r="B955" t="str">
            <v>CHOR</v>
          </cell>
          <cell r="C955" t="str">
            <v>COMPOSIÇÕES AUXILIARES</v>
          </cell>
          <cell r="D955" t="str">
            <v>0329</v>
          </cell>
          <cell r="E955">
            <v>0</v>
          </cell>
          <cell r="F955">
            <v>0</v>
          </cell>
          <cell r="G955" t="str">
            <v>93229</v>
          </cell>
          <cell r="H955" t="str">
            <v>BETONEIRA CAPACIDADE NOMINAL 400 L, CAPACIDADE DE MISTURA 310 L, MOTOR A GASOLINA POTÊNCIA 5,5 HP, SEM CARREGADOR - DEPRECIAÇÃO. AF_02/2016</v>
          </cell>
        </row>
        <row r="956">
          <cell r="A956" t="str">
            <v>CUSTOS HORÁRIOS DE MÁQUINAS E EQUIPAMENTOS</v>
          </cell>
          <cell r="B956" t="str">
            <v>CHOR</v>
          </cell>
          <cell r="C956" t="str">
            <v>COMPOSIÇÕES AUXILIARES</v>
          </cell>
          <cell r="D956" t="str">
            <v>0329</v>
          </cell>
          <cell r="E956">
            <v>0</v>
          </cell>
          <cell r="F956">
            <v>0</v>
          </cell>
          <cell r="G956" t="str">
            <v>93230</v>
          </cell>
          <cell r="H956" t="str">
            <v>BETONEIRA CAPACIDADE NOMINAL 400 L, CAPACIDADE DE MISTURA 310 L, MOTOR A GASOLINA POTÊNCIA 5,5 HP, SEM CARREGADOR - JUROS. AF_02/2016</v>
          </cell>
        </row>
        <row r="957">
          <cell r="A957" t="str">
            <v>CUSTOS HORÁRIOS DE MÁQUINAS E EQUIPAMENTOS</v>
          </cell>
          <cell r="B957" t="str">
            <v>CHOR</v>
          </cell>
          <cell r="C957" t="str">
            <v>COMPOSIÇÕES AUXILIARES</v>
          </cell>
          <cell r="D957" t="str">
            <v>0329</v>
          </cell>
          <cell r="E957">
            <v>0</v>
          </cell>
          <cell r="F957">
            <v>0</v>
          </cell>
          <cell r="G957" t="str">
            <v>93231</v>
          </cell>
          <cell r="H957" t="str">
            <v>BETONEIRA CAPACIDADE NOMINAL 400 L, CAPACIDADE DE MISTURA 310 L, MOTOR A GASOLINA POTÊNCIA 5,5 HP, SEM CARREGADOR - MANUTENÇÃO. AF_02/2016</v>
          </cell>
        </row>
        <row r="958">
          <cell r="A958" t="str">
            <v>CUSTOS HORÁRIOS DE MÁQUINAS E EQUIPAMENTOS</v>
          </cell>
          <cell r="B958" t="str">
            <v>CHOR</v>
          </cell>
          <cell r="C958" t="str">
            <v>COMPOSIÇÕES AUXILIARES</v>
          </cell>
          <cell r="D958" t="str">
            <v>0329</v>
          </cell>
          <cell r="E958">
            <v>0</v>
          </cell>
          <cell r="F958">
            <v>0</v>
          </cell>
          <cell r="G958" t="str">
            <v>93232</v>
          </cell>
          <cell r="H958" t="str">
            <v>BETONEIRA CAPACIDADE NOMINAL 400 L, CAPACIDADE DE MISTURA 310 L, MOTOR A GASOLINA POTÊNCIA 5,5 HP, SEM CARREGADOR - MATERIAIS NA OPERAÇÃO. AF_02/2016</v>
          </cell>
        </row>
        <row r="959">
          <cell r="A959" t="str">
            <v>CUSTOS HORÁRIOS DE MÁQUINAS E EQUIPAMENTOS</v>
          </cell>
          <cell r="B959" t="str">
            <v>CHOR</v>
          </cell>
          <cell r="C959" t="str">
            <v>COMPOSIÇÕES AUXILIARES</v>
          </cell>
          <cell r="D959" t="str">
            <v>0329</v>
          </cell>
          <cell r="E959">
            <v>0</v>
          </cell>
          <cell r="F959">
            <v>0</v>
          </cell>
          <cell r="G959" t="str">
            <v>93235</v>
          </cell>
          <cell r="H959" t="str">
            <v>GRUPO GERADOR ESTACIONÁRIO, MOTOR DIESEL POTÊNCIA 170 KVA - JUROS. AF_02/2016</v>
          </cell>
        </row>
        <row r="960">
          <cell r="A960" t="str">
            <v>CUSTOS HORÁRIOS DE MÁQUINAS E EQUIPAMENTOS</v>
          </cell>
          <cell r="B960" t="str">
            <v>CHOR</v>
          </cell>
          <cell r="C960" t="str">
            <v>COMPOSIÇÕES AUXILIARES</v>
          </cell>
          <cell r="D960" t="str">
            <v>0329</v>
          </cell>
          <cell r="E960">
            <v>0</v>
          </cell>
          <cell r="F960">
            <v>0</v>
          </cell>
          <cell r="G960" t="str">
            <v>93238</v>
          </cell>
          <cell r="H960" t="str">
            <v>ROLO COMPACTADOR VIBRATÓRIO REBOCÁVEL, CILINDRO DE AÇO LISO, POTÊNCIA DE TRAÇÃO DE 65 CV, PESO 4,7 T, IMPACTO DINÂMICO 18,3 T, LARGURA DE TRABALHO 1,67 M - JUROS. AF_02/2016</v>
          </cell>
        </row>
        <row r="961">
          <cell r="A961" t="str">
            <v>CUSTOS HORÁRIOS DE MÁQUINAS E EQUIPAMENTOS</v>
          </cell>
          <cell r="B961" t="str">
            <v>CHOR</v>
          </cell>
          <cell r="C961" t="str">
            <v>COMPOSIÇÕES AUXILIARES</v>
          </cell>
          <cell r="D961" t="str">
            <v>0329</v>
          </cell>
          <cell r="E961">
            <v>0</v>
          </cell>
          <cell r="F961">
            <v>0</v>
          </cell>
          <cell r="G961" t="str">
            <v>93239</v>
          </cell>
          <cell r="H961" t="str">
            <v>ROLO COMPACTADOR VIBRATÓRIO PÉ DE CARNEIRO, OPERADO POR CONTROLE REMOTO, POTÊNCIA 12,5 KW, PESO OPERACIONAL 1,675 T, LARGURA DE TRABALHO 0,85 M - JUROS. AF_02/2016</v>
          </cell>
        </row>
        <row r="962">
          <cell r="A962" t="str">
            <v>CUSTOS HORÁRIOS DE MÁQUINAS E EQUIPAMENTOS</v>
          </cell>
          <cell r="B962" t="str">
            <v>CHOR</v>
          </cell>
          <cell r="C962" t="str">
            <v>COMPOSIÇÕES AUXILIARES</v>
          </cell>
          <cell r="D962" t="str">
            <v>0329</v>
          </cell>
          <cell r="E962">
            <v>0</v>
          </cell>
          <cell r="F962">
            <v>0</v>
          </cell>
          <cell r="G962" t="str">
            <v>93240</v>
          </cell>
          <cell r="H962" t="str">
            <v>ROLO COMPACTADOR VIBRATÓRIO PÉ DE CARNEIRO, OPERADO POR CONTROLE REMOTO, POTÊNCIA 12,5 KW, PESO OPERACIONAL 1,675 T, LARGURA DE TRABALHO 0,85 M - MATERIAIS NA OPERAÇÃO. AF_02/2016</v>
          </cell>
        </row>
        <row r="963">
          <cell r="A963" t="str">
            <v>CUSTOS HORÁRIOS DE MÁQUINAS E EQUIPAMENTOS</v>
          </cell>
          <cell r="B963" t="str">
            <v>CHOR</v>
          </cell>
          <cell r="C963" t="str">
            <v>COMPOSIÇÕES AUXILIARES</v>
          </cell>
          <cell r="D963" t="str">
            <v>0329</v>
          </cell>
          <cell r="E963">
            <v>0</v>
          </cell>
          <cell r="F963">
            <v>0</v>
          </cell>
          <cell r="G963" t="str">
            <v>93267</v>
          </cell>
          <cell r="H963" t="str">
            <v>GRUA ASCENCIONAL, LANÇA DE 30 M, CAPACIDADE DE 1,0 T A 30 M, ALTURA ATÉ 39 M  DEPRECIAÇÃO. AF_03/2016</v>
          </cell>
        </row>
        <row r="964">
          <cell r="A964" t="str">
            <v>CUSTOS HORÁRIOS DE MÁQUINAS E EQUIPAMENTOS</v>
          </cell>
          <cell r="B964" t="str">
            <v>CHOR</v>
          </cell>
          <cell r="C964" t="str">
            <v>COMPOSIÇÕES AUXILIARES</v>
          </cell>
          <cell r="D964" t="str">
            <v>0329</v>
          </cell>
          <cell r="E964">
            <v>0</v>
          </cell>
          <cell r="F964">
            <v>0</v>
          </cell>
          <cell r="G964" t="str">
            <v>93269</v>
          </cell>
          <cell r="H964" t="str">
            <v>GRUA ASCENCIONAL, LANÇA DE 30 M, CAPACIDADE DE 1,0 T A 30 M, ALTURA ATÉ 39 M   JUROS. AF_03/2016</v>
          </cell>
        </row>
        <row r="965">
          <cell r="A965" t="str">
            <v>CUSTOS HORÁRIOS DE MÁQUINAS E EQUIPAMENTOS</v>
          </cell>
          <cell r="B965" t="str">
            <v>CHOR</v>
          </cell>
          <cell r="C965" t="str">
            <v>COMPOSIÇÕES AUXILIARES</v>
          </cell>
          <cell r="D965" t="str">
            <v>0329</v>
          </cell>
          <cell r="E965">
            <v>0</v>
          </cell>
          <cell r="F965">
            <v>0</v>
          </cell>
          <cell r="G965" t="str">
            <v>93270</v>
          </cell>
          <cell r="H965" t="str">
            <v>GRUA ASCENCIONAL, LANÇA DE 30 M, CAPACIDADE DE 1,0 T A 30 M, ALTURA ATÉ 39 M   MANUTENÇÃO. AF_03/2016</v>
          </cell>
        </row>
        <row r="966">
          <cell r="A966" t="str">
            <v>CUSTOS HORÁRIOS DE MÁQUINAS E EQUIPAMENTOS</v>
          </cell>
          <cell r="B966" t="str">
            <v>CHOR</v>
          </cell>
          <cell r="C966" t="str">
            <v>COMPOSIÇÕES AUXILIARES</v>
          </cell>
          <cell r="D966" t="str">
            <v>0329</v>
          </cell>
          <cell r="E966">
            <v>0</v>
          </cell>
          <cell r="F966">
            <v>0</v>
          </cell>
          <cell r="G966" t="str">
            <v>93271</v>
          </cell>
          <cell r="H966" t="str">
            <v>GRUA ASCENCIONAL, LANÇA DE 30 M, CAPACIDADE DE 1,0 T A 30 M, ALTURA ATÉ 39 M   MATERIAIS NA OPERAÇÃO. AF_03/2016</v>
          </cell>
        </row>
        <row r="967">
          <cell r="A967" t="str">
            <v>CUSTOS HORÁRIOS DE MÁQUINAS E EQUIPAMENTOS</v>
          </cell>
          <cell r="B967" t="str">
            <v>CHOR</v>
          </cell>
          <cell r="C967" t="str">
            <v>COMPOSIÇÕES AUXILIARES</v>
          </cell>
          <cell r="D967" t="str">
            <v>0329</v>
          </cell>
          <cell r="E967">
            <v>0</v>
          </cell>
          <cell r="F967">
            <v>0</v>
          </cell>
          <cell r="G967" t="str">
            <v>93277</v>
          </cell>
          <cell r="H967" t="str">
            <v>GUINCHO ELÉTRICO DE COLUNA, CAPACIDADE 400 KG, COM MOTO FREIO, MOTOR TRIFÁSICO DE 1,25 CV - DEPRECIAÇÃO. AF_03/2016</v>
          </cell>
        </row>
        <row r="968">
          <cell r="A968" t="str">
            <v>CUSTOS HORÁRIOS DE MÁQUINAS E EQUIPAMENTOS</v>
          </cell>
          <cell r="B968" t="str">
            <v>CHOR</v>
          </cell>
          <cell r="C968" t="str">
            <v>COMPOSIÇÕES AUXILIARES</v>
          </cell>
          <cell r="D968" t="str">
            <v>0329</v>
          </cell>
          <cell r="E968">
            <v>0</v>
          </cell>
          <cell r="F968">
            <v>0</v>
          </cell>
          <cell r="G968" t="str">
            <v>93278</v>
          </cell>
          <cell r="H968" t="str">
            <v>GUINCHO ELÉTRICO DE COLUNA, CAPACIDADE 400 KG, COM MOTO FREIO, MOTOR TRIFÁSICO DE 1,25 CV - JUROS. AF_03/2016</v>
          </cell>
        </row>
        <row r="969">
          <cell r="A969" t="str">
            <v>CUSTOS HORÁRIOS DE MÁQUINAS E EQUIPAMENTOS</v>
          </cell>
          <cell r="B969" t="str">
            <v>CHOR</v>
          </cell>
          <cell r="C969" t="str">
            <v>COMPOSIÇÕES AUXILIARES</v>
          </cell>
          <cell r="D969" t="str">
            <v>0329</v>
          </cell>
          <cell r="E969">
            <v>0</v>
          </cell>
          <cell r="F969">
            <v>0</v>
          </cell>
          <cell r="G969" t="str">
            <v>93279</v>
          </cell>
          <cell r="H969" t="str">
            <v>GUINCHO ELÉTRICO DE COLUNA, CAPACIDADE 400 KG, COM MOTO FREIO, MOTOR TRIFÁSICO DE 1,25 CV - MANUTENÇÃO. AF_03/2016</v>
          </cell>
        </row>
        <row r="970">
          <cell r="A970" t="str">
            <v>CUSTOS HORÁRIOS DE MÁQUINAS E EQUIPAMENTOS</v>
          </cell>
          <cell r="B970" t="str">
            <v>CHOR</v>
          </cell>
          <cell r="C970" t="str">
            <v>COMPOSIÇÕES AUXILIARES</v>
          </cell>
          <cell r="D970" t="str">
            <v>0329</v>
          </cell>
          <cell r="E970">
            <v>0</v>
          </cell>
          <cell r="F970">
            <v>0</v>
          </cell>
          <cell r="G970" t="str">
            <v>93280</v>
          </cell>
          <cell r="H970" t="str">
            <v>GUINCHO ELÉTRICO DE COLUNA, CAPACIDADE 400 KG, COM MOTO FREIO, MOTOR TRIFÁSICO DE 1,25 CV - MATERIAIS NA OPERAÇÃO. AF_03/2016</v>
          </cell>
        </row>
        <row r="971">
          <cell r="A971" t="str">
            <v>CUSTOS HORÁRIOS DE MÁQUINAS E EQUIPAMENTOS</v>
          </cell>
          <cell r="B971" t="str">
            <v>CHOR</v>
          </cell>
          <cell r="C971" t="str">
            <v>COMPOSIÇÕES AUXILIARES</v>
          </cell>
          <cell r="D971" t="str">
            <v>0329</v>
          </cell>
          <cell r="E971">
            <v>0</v>
          </cell>
          <cell r="F971">
            <v>0</v>
          </cell>
          <cell r="G971" t="str">
            <v>93283</v>
          </cell>
          <cell r="H971" t="str">
            <v>GUINDASTE HIDRÁULICO AUTOPROPELIDO, COM LANÇA TELESCÓPICA 40 M, CAPACIDADE MÁXIMA 60 T, POTÊNCIA 260 KW - DEPRECIAÇÃO. AF_03/2016</v>
          </cell>
        </row>
        <row r="972">
          <cell r="A972" t="str">
            <v>CUSTOS HORÁRIOS DE MÁQUINAS E EQUIPAMENTOS</v>
          </cell>
          <cell r="B972" t="str">
            <v>CHOR</v>
          </cell>
          <cell r="C972" t="str">
            <v>COMPOSIÇÕES AUXILIARES</v>
          </cell>
          <cell r="D972" t="str">
            <v>0329</v>
          </cell>
          <cell r="E972">
            <v>0</v>
          </cell>
          <cell r="F972">
            <v>0</v>
          </cell>
          <cell r="G972" t="str">
            <v>93284</v>
          </cell>
          <cell r="H972" t="str">
            <v>GUINDASTE HIDRÁULICO AUTOPROPELIDO, COM LANÇA TELESCÓPICA 40 M, CAPACIDADE MÁXIMA 60 T, POTÊNCIA 260 KW - JUROS. AF_03/2016</v>
          </cell>
        </row>
        <row r="973">
          <cell r="A973" t="str">
            <v>CUSTOS HORÁRIOS DE MÁQUINAS E EQUIPAMENTOS</v>
          </cell>
          <cell r="B973" t="str">
            <v>CHOR</v>
          </cell>
          <cell r="C973" t="str">
            <v>COMPOSIÇÕES AUXILIARES</v>
          </cell>
          <cell r="D973" t="str">
            <v>0329</v>
          </cell>
          <cell r="E973">
            <v>0</v>
          </cell>
          <cell r="F973">
            <v>0</v>
          </cell>
          <cell r="G973" t="str">
            <v>93285</v>
          </cell>
          <cell r="H973" t="str">
            <v>GUINDASTE HIDRÁULICO AUTOPROPELIDO, COM LANÇA TELESCÓPICA 40 M, CAPACIDADE MÁXIMA 60 T, POTÊNCIA 260 KW - MANUTENÇÃO. AF_03/2016</v>
          </cell>
        </row>
        <row r="974">
          <cell r="A974" t="str">
            <v>CUSTOS HORÁRIOS DE MÁQUINAS E EQUIPAMENTOS</v>
          </cell>
          <cell r="B974" t="str">
            <v>CHOR</v>
          </cell>
          <cell r="C974" t="str">
            <v>COMPOSIÇÕES AUXILIARES</v>
          </cell>
          <cell r="D974" t="str">
            <v>0329</v>
          </cell>
          <cell r="E974">
            <v>0</v>
          </cell>
          <cell r="F974">
            <v>0</v>
          </cell>
          <cell r="G974" t="str">
            <v>93286</v>
          </cell>
          <cell r="H974" t="str">
            <v>GUINDASTE HIDRÁULICO AUTOPROPELIDO, COM LANÇA TELESCÓPICA 40 M, CAPACIDADE MÁXIMA 60 T, POTÊNCIA 260 KW - MATERIAIS NA OPERAÇÃO. AF_03/2016</v>
          </cell>
        </row>
        <row r="975">
          <cell r="A975" t="str">
            <v>CUSTOS HORÁRIOS DE MÁQUINAS E EQUIPAMENTOS</v>
          </cell>
          <cell r="B975" t="str">
            <v>CHOR</v>
          </cell>
          <cell r="C975" t="str">
            <v>COMPOSIÇÕES AUXILIARES</v>
          </cell>
          <cell r="D975" t="str">
            <v>0329</v>
          </cell>
          <cell r="E975">
            <v>0</v>
          </cell>
          <cell r="F975">
            <v>0</v>
          </cell>
          <cell r="G975" t="str">
            <v>93296</v>
          </cell>
          <cell r="H975" t="str">
            <v>GUINDASTE HIDRÁULICO AUTOPROPELIDO, COM LANÇA TELESCÓPICA 40 M, CAPACIDADE MÁXIMA 60 T, POTÊNCIA 260 KW - IMPOSTOS E SEGUROS. AF_03/2016</v>
          </cell>
        </row>
        <row r="976">
          <cell r="A976" t="str">
            <v>CUSTOS HORÁRIOS DE MÁQUINAS E EQUIPAMENTOS</v>
          </cell>
          <cell r="B976" t="str">
            <v>CHOR</v>
          </cell>
          <cell r="C976" t="str">
            <v>COMPOSIÇÕES AUXILIARES</v>
          </cell>
          <cell r="D976" t="str">
            <v>0329</v>
          </cell>
          <cell r="E976">
            <v>0</v>
          </cell>
          <cell r="F976">
            <v>0</v>
          </cell>
          <cell r="G976" t="str">
            <v>93397</v>
          </cell>
          <cell r="H976" t="str">
            <v>GUINDAUTO HIDRÁULICO, CAPACIDADE MÁXIMA DE CARGA 3300 KG, MOMENTO MÁXIMO DE CARGA 5,8 TM, ALCANCE MÁXIMO HORIZONTAL 7,60 M, INCLUSIVE CAMINHÃO TOCO PBT 16.000 KG, POTÊNCIA DE 189 CV - DEPRECIAÇÃO. AF_03/2016</v>
          </cell>
        </row>
        <row r="977">
          <cell r="A977" t="str">
            <v>CUSTOS HORÁRIOS DE MÁQUINAS E EQUIPAMENTOS</v>
          </cell>
          <cell r="B977" t="str">
            <v>CHOR</v>
          </cell>
          <cell r="C977" t="str">
            <v>COMPOSIÇÕES AUXILIARES</v>
          </cell>
          <cell r="D977" t="str">
            <v>0329</v>
          </cell>
          <cell r="E977">
            <v>0</v>
          </cell>
          <cell r="F977">
            <v>0</v>
          </cell>
          <cell r="G977" t="str">
            <v>93398</v>
          </cell>
          <cell r="H977" t="str">
            <v>GUINDAUTO HIDRÁULICO, CAPACIDADE MÁXIMA DE CARGA 3300 KG, MOMENTO MÁXIMO DE CARGA 5,8 TM, ALCANCE MÁXIMO HORIZONTAL 7,60 M, INCLUSIVE CAMINHÃO TOCO PBT 16.000 KG, POTÊNCIA DE 189 CV - JUROS. AF_03/2016</v>
          </cell>
        </row>
        <row r="978">
          <cell r="A978" t="str">
            <v>CUSTOS HORÁRIOS DE MÁQUINAS E EQUIPAMENTOS</v>
          </cell>
          <cell r="B978" t="str">
            <v>CHOR</v>
          </cell>
          <cell r="C978" t="str">
            <v>COMPOSIÇÕES AUXILIARES</v>
          </cell>
          <cell r="D978" t="str">
            <v>0329</v>
          </cell>
          <cell r="E978">
            <v>0</v>
          </cell>
          <cell r="F978">
            <v>0</v>
          </cell>
          <cell r="G978" t="str">
            <v>93399</v>
          </cell>
          <cell r="H978" t="str">
            <v>GUINDAUTO HIDRÁULICO, CAPACIDADE MÁXIMA DE CARGA 3300 KG, MOMENTO MÁXIMO DE CARGA 5,8 TM, ALCANCE MÁXIMO HORIZONTAL 7,60 M, INCLUSIVE CAMINHÃO TOCO PBT 16.000 KG, POTÊNCIA DE 189 CV  IMPOSTOS E SEGUROS. AF_03/2016</v>
          </cell>
        </row>
        <row r="979">
          <cell r="A979" t="str">
            <v>CUSTOS HORÁRIOS DE MÁQUINAS E EQUIPAMENTOS</v>
          </cell>
          <cell r="B979" t="str">
            <v>CHOR</v>
          </cell>
          <cell r="C979" t="str">
            <v>COMPOSIÇÕES AUXILIARES</v>
          </cell>
          <cell r="D979" t="str">
            <v>0329</v>
          </cell>
          <cell r="E979">
            <v>0</v>
          </cell>
          <cell r="F979">
            <v>0</v>
          </cell>
          <cell r="G979" t="str">
            <v>93400</v>
          </cell>
          <cell r="H979" t="str">
            <v>GUINDAUTO HIDRÁULICO, CAPACIDADE MÁXIMA DE CARGA 3300 KG, MOMENTO MÁXIMO DE CARGA 5,8 TM, ALCANCE MÁXIMO HORIZONTAL 7,60 M, INCLUSIVE CAMINHÃO TOCO PBT 16.000 KG, POTÊNCIA DE 189 CV - MANUTENÇÃO. AF_03/2016</v>
          </cell>
        </row>
        <row r="980">
          <cell r="A980" t="str">
            <v>CUSTOS HORÁRIOS DE MÁQUINAS E EQUIPAMENTOS</v>
          </cell>
          <cell r="B980" t="str">
            <v>CHOR</v>
          </cell>
          <cell r="C980" t="str">
            <v>COMPOSIÇÕES AUXILIARES</v>
          </cell>
          <cell r="D980" t="str">
            <v>0329</v>
          </cell>
          <cell r="E980">
            <v>0</v>
          </cell>
          <cell r="F980">
            <v>0</v>
          </cell>
          <cell r="G980" t="str">
            <v>93401</v>
          </cell>
          <cell r="H980" t="str">
            <v>GUINDAUTO HIDRÁULICO, CAPACIDADE MÁXIMA DE CARGA 3300 KG, MOMENTO MÁXIMO DE CARGA 5,8 TM, ALCANCE MÁXIMO HORIZONTAL 7,60 M, INCLUSIVE CAMINHÃO TOCO PBT 16.000 KG, POTÊNCIA DE 189 CV - MATERIAIS NA OPERAÇÃO. AF_03/2016</v>
          </cell>
        </row>
        <row r="981">
          <cell r="A981" t="str">
            <v>CUSTOS HORÁRIOS DE MÁQUINAS E EQUIPAMENTOS</v>
          </cell>
          <cell r="B981" t="str">
            <v>CHOR</v>
          </cell>
          <cell r="C981" t="str">
            <v>COMPOSIÇÕES AUXILIARES</v>
          </cell>
          <cell r="D981" t="str">
            <v>0329</v>
          </cell>
          <cell r="E981">
            <v>0</v>
          </cell>
          <cell r="F981">
            <v>0</v>
          </cell>
          <cell r="G981" t="str">
            <v>93404</v>
          </cell>
          <cell r="H981" t="str">
            <v>MÁQUINA JATO DE PRESSAO PORTÁTIL, CAMARA DE 1 SAIDA, CAPACIDADE 280 L, DIAMETRO 670 MM, BICO DE JATO CURTO VENTURI DE 5/16'' , MANGUEIRA DE 1'' COM COMPRESSOR DE AR REBOCÁVEL 189 PCM E MOTOR DIESEL 63 CV - DEPRECIAÇÃO. AF_03/2016</v>
          </cell>
        </row>
        <row r="982">
          <cell r="A982" t="str">
            <v>CUSTOS HORÁRIOS DE MÁQUINAS E EQUIPAMENTOS</v>
          </cell>
          <cell r="B982" t="str">
            <v>CHOR</v>
          </cell>
          <cell r="C982" t="str">
            <v>COMPOSIÇÕES AUXILIARES</v>
          </cell>
          <cell r="D982" t="str">
            <v>0329</v>
          </cell>
          <cell r="E982">
            <v>0</v>
          </cell>
          <cell r="F982">
            <v>0</v>
          </cell>
          <cell r="G982" t="str">
            <v>93405</v>
          </cell>
          <cell r="H982" t="str">
            <v>MÁQUINA JATO DE PRESSAO PORTÁTIL, CAMARA DE 1 SAIDA, CAPACIDADE 280 L, DIAMETRO 670 MM, BICO DE JATO CURTO VENTURI DE 5/16'' , MANGUEIRA DE 1'' COM COMPRESSOR DE AR REBOCÁVEL 189 PCM E MOTOR DIESEL 63 CV - JUROS. AF_03/2016</v>
          </cell>
        </row>
        <row r="983">
          <cell r="A983" t="str">
            <v>CUSTOS HORÁRIOS DE MÁQUINAS E EQUIPAMENTOS</v>
          </cell>
          <cell r="B983" t="str">
            <v>CHOR</v>
          </cell>
          <cell r="C983" t="str">
            <v>COMPOSIÇÕES AUXILIARES</v>
          </cell>
          <cell r="D983" t="str">
            <v>0329</v>
          </cell>
          <cell r="E983">
            <v>0</v>
          </cell>
          <cell r="F983">
            <v>0</v>
          </cell>
          <cell r="G983" t="str">
            <v>93406</v>
          </cell>
          <cell r="H983" t="str">
            <v>MÁQUINA JATO DE PRESSAO PORTÁTIL, CAMARA DE 1 SAIDA, CAPACIDADE 280 L, DIAMETRO 670 MM, BICO DE JATO CURTO VENTURI DE 5/16'' , MANGUEIRA DE 1'' COM COMPRESSOR DE AR REBOCÁVEL 189 PCM E MOTOR DIESEL 63 CV - MANUTENÇÃO. AF_03/2016</v>
          </cell>
        </row>
        <row r="984">
          <cell r="A984" t="str">
            <v>CUSTOS HORÁRIOS DE MÁQUINAS E EQUIPAMENTOS</v>
          </cell>
          <cell r="B984" t="str">
            <v>CHOR</v>
          </cell>
          <cell r="C984" t="str">
            <v>COMPOSIÇÕES AUXILIARES</v>
          </cell>
          <cell r="D984" t="str">
            <v>0329</v>
          </cell>
          <cell r="E984">
            <v>0</v>
          </cell>
          <cell r="F984">
            <v>0</v>
          </cell>
          <cell r="G984" t="str">
            <v>93407</v>
          </cell>
          <cell r="H984" t="str">
            <v>MÁQUINA JATO DE PRESSAO PORTÁTIL, CAMARA DE 1 SAIDA, CAPACIDADE 280 L, DIAMETRO 670 MM, BICO DE JATO CURTO VENTURI DE 5/16'' , MANGUEIRA DE 1'' COM COMPRESSOR DE AR REBOCÁVEL 189 PCM E MOTOR DIESEL 63 CV - MATERIAIS NA OPERAÇÃO. AF_03/2016</v>
          </cell>
        </row>
        <row r="985">
          <cell r="A985" t="str">
            <v>CUSTOS HORÁRIOS DE MÁQUINAS E EQUIPAMENTOS</v>
          </cell>
          <cell r="B985" t="str">
            <v>CHOR</v>
          </cell>
          <cell r="C985" t="str">
            <v>COMPOSIÇÕES AUXILIARES</v>
          </cell>
          <cell r="D985" t="str">
            <v>0329</v>
          </cell>
          <cell r="E985">
            <v>0</v>
          </cell>
          <cell r="F985">
            <v>0</v>
          </cell>
          <cell r="G985" t="str">
            <v>93411</v>
          </cell>
          <cell r="H985" t="str">
            <v>GERADOR PORTÁTIL MONOFÁSICO, POTÊNCIA 5500 VA, MOTOR A GASOLINA, POTÊNCIA DO MOTOR 13 CV - DEPRECIAÇÃO. AF_03/2016</v>
          </cell>
        </row>
        <row r="986">
          <cell r="A986" t="str">
            <v>CUSTOS HORÁRIOS DE MÁQUINAS E EQUIPAMENTOS</v>
          </cell>
          <cell r="B986" t="str">
            <v>CHOR</v>
          </cell>
          <cell r="C986" t="str">
            <v>COMPOSIÇÕES AUXILIARES</v>
          </cell>
          <cell r="D986" t="str">
            <v>0329</v>
          </cell>
          <cell r="E986">
            <v>0</v>
          </cell>
          <cell r="F986">
            <v>0</v>
          </cell>
          <cell r="G986" t="str">
            <v>93412</v>
          </cell>
          <cell r="H986" t="str">
            <v>GERADOR PORTÁTIL MONOFÁSICO, POTÊNCIA 5500 VA, MOTOR A GASOLINA, POTÊNCIA DO MOTOR 13 CV - JUROS. AF_03/2016</v>
          </cell>
        </row>
        <row r="987">
          <cell r="A987" t="str">
            <v>CUSTOS HORÁRIOS DE MÁQUINAS E EQUIPAMENTOS</v>
          </cell>
          <cell r="B987" t="str">
            <v>CHOR</v>
          </cell>
          <cell r="C987" t="str">
            <v>COMPOSIÇÕES AUXILIARES</v>
          </cell>
          <cell r="D987" t="str">
            <v>0329</v>
          </cell>
          <cell r="E987">
            <v>0</v>
          </cell>
          <cell r="F987">
            <v>0</v>
          </cell>
          <cell r="G987" t="str">
            <v>93413</v>
          </cell>
          <cell r="H987" t="str">
            <v>GERADOR PORTÁTIL MONOFÁSICO, POTÊNCIA 5500 VA, MOTOR A GASOLINA, POTÊNCIA DO MOTOR 13 CV - MANUTENÇÃO. AF_03/2016</v>
          </cell>
        </row>
        <row r="988">
          <cell r="A988" t="str">
            <v>CUSTOS HORÁRIOS DE MÁQUINAS E EQUIPAMENTOS</v>
          </cell>
          <cell r="B988" t="str">
            <v>CHOR</v>
          </cell>
          <cell r="C988" t="str">
            <v>COMPOSIÇÕES AUXILIARES</v>
          </cell>
          <cell r="D988" t="str">
            <v>0329</v>
          </cell>
          <cell r="E988">
            <v>0</v>
          </cell>
          <cell r="F988">
            <v>0</v>
          </cell>
          <cell r="G988" t="str">
            <v>93414</v>
          </cell>
          <cell r="H988" t="str">
            <v>GERADOR PORTÁTIL MONOFÁSICO, POTÊNCIA 5500 VA, MOTOR A GASOLINA, POTÊNCIA DO MOTOR 13 CV - MATERIAIS NA OPERAÇÃO. AF_03/2016</v>
          </cell>
        </row>
        <row r="989">
          <cell r="A989" t="str">
            <v>CUSTOS HORÁRIOS DE MÁQUINAS E EQUIPAMENTOS</v>
          </cell>
          <cell r="B989" t="str">
            <v>CHOR</v>
          </cell>
          <cell r="C989" t="str">
            <v>COMPOSIÇÕES AUXILIARES</v>
          </cell>
          <cell r="D989" t="str">
            <v>0329</v>
          </cell>
          <cell r="E989">
            <v>0</v>
          </cell>
          <cell r="F989">
            <v>0</v>
          </cell>
          <cell r="G989" t="str">
            <v>93417</v>
          </cell>
          <cell r="H989" t="str">
            <v>GRUPO GERADOR REBOCÁVEL, POTÊNCIA 66 KVA, MOTOR A DIESEL - DEPRECIAÇÃO. AF_03/2016</v>
          </cell>
        </row>
        <row r="990">
          <cell r="A990" t="str">
            <v>CUSTOS HORÁRIOS DE MÁQUINAS E EQUIPAMENTOS</v>
          </cell>
          <cell r="B990" t="str">
            <v>CHOR</v>
          </cell>
          <cell r="C990" t="str">
            <v>COMPOSIÇÕES AUXILIARES</v>
          </cell>
          <cell r="D990" t="str">
            <v>0329</v>
          </cell>
          <cell r="E990">
            <v>0</v>
          </cell>
          <cell r="F990">
            <v>0</v>
          </cell>
          <cell r="G990" t="str">
            <v>93418</v>
          </cell>
          <cell r="H990" t="str">
            <v>GRUPO GERADOR REBOCÁVEL, POTÊNCIA 66 KVA, MOTOR A DIESEL - JUROS. AF_03/2016</v>
          </cell>
        </row>
        <row r="991">
          <cell r="A991" t="str">
            <v>CUSTOS HORÁRIOS DE MÁQUINAS E EQUIPAMENTOS</v>
          </cell>
          <cell r="B991" t="str">
            <v>CHOR</v>
          </cell>
          <cell r="C991" t="str">
            <v>COMPOSIÇÕES AUXILIARES</v>
          </cell>
          <cell r="D991" t="str">
            <v>0329</v>
          </cell>
          <cell r="E991">
            <v>0</v>
          </cell>
          <cell r="F991">
            <v>0</v>
          </cell>
          <cell r="G991" t="str">
            <v>93419</v>
          </cell>
          <cell r="H991" t="str">
            <v>GRUPO GERADOR REBOCÁVEL, POTÊNCIA 66 KVA, MOTOR A DIESEL - MANUTENÇÃO. AF_03/2016</v>
          </cell>
        </row>
        <row r="992">
          <cell r="A992" t="str">
            <v>CUSTOS HORÁRIOS DE MÁQUINAS E EQUIPAMENTOS</v>
          </cell>
          <cell r="B992" t="str">
            <v>CHOR</v>
          </cell>
          <cell r="C992" t="str">
            <v>COMPOSIÇÕES AUXILIARES</v>
          </cell>
          <cell r="D992" t="str">
            <v>0329</v>
          </cell>
          <cell r="E992">
            <v>0</v>
          </cell>
          <cell r="F992">
            <v>0</v>
          </cell>
          <cell r="G992" t="str">
            <v>93420</v>
          </cell>
          <cell r="H992" t="str">
            <v>GRUPO GERADOR REBOCÁVEL, POTÊNCIA 66 KVA, MOTOR A DIESEL - MATERIAIS NA OPERAÇÃO. AF_03/2016</v>
          </cell>
        </row>
        <row r="993">
          <cell r="A993" t="str">
            <v>CUSTOS HORÁRIOS DE MÁQUINAS E EQUIPAMENTOS</v>
          </cell>
          <cell r="B993" t="str">
            <v>CHOR</v>
          </cell>
          <cell r="C993" t="str">
            <v>COMPOSIÇÕES AUXILIARES</v>
          </cell>
          <cell r="D993" t="str">
            <v>0329</v>
          </cell>
          <cell r="E993">
            <v>0</v>
          </cell>
          <cell r="F993">
            <v>0</v>
          </cell>
          <cell r="G993" t="str">
            <v>93423</v>
          </cell>
          <cell r="H993" t="str">
            <v>GRUPO GERADOR ESTACIONÁRIO, POTÊNCIA 150 KVA, MOTOR A DIESEL- DEPRECIAÇÃO. AF_03/2016</v>
          </cell>
        </row>
        <row r="994">
          <cell r="A994" t="str">
            <v>CUSTOS HORÁRIOS DE MÁQUINAS E EQUIPAMENTOS</v>
          </cell>
          <cell r="B994" t="str">
            <v>CHOR</v>
          </cell>
          <cell r="C994" t="str">
            <v>COMPOSIÇÕES AUXILIARES</v>
          </cell>
          <cell r="D994" t="str">
            <v>0329</v>
          </cell>
          <cell r="E994">
            <v>0</v>
          </cell>
          <cell r="F994">
            <v>0</v>
          </cell>
          <cell r="G994" t="str">
            <v>93424</v>
          </cell>
          <cell r="H994" t="str">
            <v>GRUPO GERADOR ESTACIONÁRIO, POTÊNCIA 150 KVA, MOTOR A DIESEL- JUROS. AF_03/2016</v>
          </cell>
        </row>
        <row r="995">
          <cell r="A995" t="str">
            <v>CUSTOS HORÁRIOS DE MÁQUINAS E EQUIPAMENTOS</v>
          </cell>
          <cell r="B995" t="str">
            <v>CHOR</v>
          </cell>
          <cell r="C995" t="str">
            <v>COMPOSIÇÕES AUXILIARES</v>
          </cell>
          <cell r="D995" t="str">
            <v>0329</v>
          </cell>
          <cell r="E995">
            <v>0</v>
          </cell>
          <cell r="F995">
            <v>0</v>
          </cell>
          <cell r="G995" t="str">
            <v>93425</v>
          </cell>
          <cell r="H995" t="str">
            <v>GRUPO GERADOR ESTACIONÁRIO, POTÊNCIA 150 KVA, MOTOR A DIESEL- MANUTENÇÃO. AF_03/2016</v>
          </cell>
        </row>
        <row r="996">
          <cell r="A996" t="str">
            <v>CUSTOS HORÁRIOS DE MÁQUINAS E EQUIPAMENTOS</v>
          </cell>
          <cell r="B996" t="str">
            <v>CHOR</v>
          </cell>
          <cell r="C996" t="str">
            <v>COMPOSIÇÕES AUXILIARES</v>
          </cell>
          <cell r="D996" t="str">
            <v>0329</v>
          </cell>
          <cell r="E996">
            <v>0</v>
          </cell>
          <cell r="F996">
            <v>0</v>
          </cell>
          <cell r="G996" t="str">
            <v>93426</v>
          </cell>
          <cell r="H996" t="str">
            <v>GRUPO GERADOR ESTACIONÁRIO, POTÊNCIA 150 KVA, MOTOR A DIESEL- MATERIAIS NA OPERAÇÃO. AF_03/2016</v>
          </cell>
        </row>
        <row r="997">
          <cell r="A997" t="str">
            <v>CUSTOS HORÁRIOS DE MÁQUINAS E EQUIPAMENTOS</v>
          </cell>
          <cell r="B997" t="str">
            <v>CHOR</v>
          </cell>
          <cell r="C997" t="str">
            <v>COMPOSIÇÕES AUXILIARES</v>
          </cell>
          <cell r="D997" t="str">
            <v>0329</v>
          </cell>
          <cell r="E997">
            <v>0</v>
          </cell>
          <cell r="F997">
            <v>0</v>
          </cell>
          <cell r="G997" t="str">
            <v>93429</v>
          </cell>
          <cell r="H997" t="str">
            <v>USINA DE MISTURA ASFÁLTICA À QUENTE, TIPO CONTRA FLUXO, PROD 40 A 80 TON/HORA - DEPRECIAÇÃO. AF_03/2016</v>
          </cell>
        </row>
        <row r="998">
          <cell r="A998" t="str">
            <v>CUSTOS HORÁRIOS DE MÁQUINAS E EQUIPAMENTOS</v>
          </cell>
          <cell r="B998" t="str">
            <v>CHOR</v>
          </cell>
          <cell r="C998" t="str">
            <v>COMPOSIÇÕES AUXILIARES</v>
          </cell>
          <cell r="D998" t="str">
            <v>0329</v>
          </cell>
          <cell r="E998">
            <v>0</v>
          </cell>
          <cell r="F998">
            <v>0</v>
          </cell>
          <cell r="G998" t="str">
            <v>93430</v>
          </cell>
          <cell r="H998" t="str">
            <v>USINA DE MISTURA ASFÁLTICA À QUENTE, TIPO CONTRA FLUXO, PROD 40 A 80 TON/HORA - JUROS. AF_03/2016</v>
          </cell>
        </row>
        <row r="999">
          <cell r="A999" t="str">
            <v>CUSTOS HORÁRIOS DE MÁQUINAS E EQUIPAMENTOS</v>
          </cell>
          <cell r="B999" t="str">
            <v>CHOR</v>
          </cell>
          <cell r="C999" t="str">
            <v>COMPOSIÇÕES AUXILIARES</v>
          </cell>
          <cell r="D999" t="str">
            <v>0329</v>
          </cell>
          <cell r="E999">
            <v>0</v>
          </cell>
          <cell r="F999">
            <v>0</v>
          </cell>
          <cell r="G999" t="str">
            <v>93431</v>
          </cell>
          <cell r="H999" t="str">
            <v>USINA DE MISTURA ASFÁLTICA À QUENTE, TIPO CONTRA FLUXO, PROD 40 A 80 TON/HORA - MANUTENÇÃO. AF_03/2016</v>
          </cell>
        </row>
        <row r="1000">
          <cell r="A1000" t="str">
            <v>CUSTOS HORÁRIOS DE MÁQUINAS E EQUIPAMENTOS</v>
          </cell>
          <cell r="B1000" t="str">
            <v>CHOR</v>
          </cell>
          <cell r="C1000" t="str">
            <v>COMPOSIÇÕES AUXILIARES</v>
          </cell>
          <cell r="D1000" t="str">
            <v>0329</v>
          </cell>
          <cell r="E1000">
            <v>0</v>
          </cell>
          <cell r="F1000">
            <v>0</v>
          </cell>
          <cell r="G1000" t="str">
            <v>93432</v>
          </cell>
          <cell r="H1000" t="str">
            <v>USINA DE MISTURA ASFÁLTICA À QUENTE, TIPO CONTRA FLUXO, PROD 40 A 80 TON/HORA - MATERIAIS NA OPERAÇÃO. AF_03/2016</v>
          </cell>
        </row>
        <row r="1001">
          <cell r="A1001" t="str">
            <v>CUSTOS HORÁRIOS DE MÁQUINAS E EQUIPAMENTOS</v>
          </cell>
          <cell r="B1001" t="str">
            <v>CHOR</v>
          </cell>
          <cell r="C1001" t="str">
            <v>COMPOSIÇÕES AUXILIARES</v>
          </cell>
          <cell r="D1001" t="str">
            <v>0329</v>
          </cell>
          <cell r="E1001">
            <v>0</v>
          </cell>
          <cell r="F1001">
            <v>0</v>
          </cell>
          <cell r="G1001" t="str">
            <v>93435</v>
          </cell>
          <cell r="H1001" t="str">
            <v>USINA DE ASFALTO À FRIO, CAPACIDADE DE 40 A 60 TON/HORA, ELÉTRICA POTÊNCIA 30 CV - DEPRECIAÇÃO. AF_03/2016</v>
          </cell>
        </row>
        <row r="1002">
          <cell r="A1002" t="str">
            <v>CUSTOS HORÁRIOS DE MÁQUINAS E EQUIPAMENTOS</v>
          </cell>
          <cell r="B1002" t="str">
            <v>CHOR</v>
          </cell>
          <cell r="C1002" t="str">
            <v>COMPOSIÇÕES AUXILIARES</v>
          </cell>
          <cell r="D1002" t="str">
            <v>0329</v>
          </cell>
          <cell r="E1002">
            <v>0</v>
          </cell>
          <cell r="F1002">
            <v>0</v>
          </cell>
          <cell r="G1002" t="str">
            <v>93436</v>
          </cell>
          <cell r="H1002" t="str">
            <v>USINA DE ASFALTO À FRIO, CAPACIDADE DE 40 A 60 TON/HORA, ELÉTRICA POTÊNCIA 30 CV - JUROS. AF_03/2016</v>
          </cell>
        </row>
        <row r="1003">
          <cell r="A1003" t="str">
            <v>CUSTOS HORÁRIOS DE MÁQUINAS E EQUIPAMENTOS</v>
          </cell>
          <cell r="B1003" t="str">
            <v>CHOR</v>
          </cell>
          <cell r="C1003" t="str">
            <v>COMPOSIÇÕES AUXILIARES</v>
          </cell>
          <cell r="D1003" t="str">
            <v>0329</v>
          </cell>
          <cell r="E1003">
            <v>0</v>
          </cell>
          <cell r="F1003">
            <v>0</v>
          </cell>
          <cell r="G1003" t="str">
            <v>93437</v>
          </cell>
          <cell r="H1003" t="str">
            <v>USINA DE ASFALTO À FRIO, CAPACIDADE DE 40 A 60 TON/HORA, ELÉTRICA POTÊNCIA 30 CV - MANUTENÇÃO. AF_03/2016</v>
          </cell>
        </row>
        <row r="1004">
          <cell r="A1004" t="str">
            <v>CUSTOS HORÁRIOS DE MÁQUINAS E EQUIPAMENTOS</v>
          </cell>
          <cell r="B1004" t="str">
            <v>CHOR</v>
          </cell>
          <cell r="C1004" t="str">
            <v>COMPOSIÇÕES AUXILIARES</v>
          </cell>
          <cell r="D1004" t="str">
            <v>0329</v>
          </cell>
          <cell r="E1004">
            <v>0</v>
          </cell>
          <cell r="F1004">
            <v>0</v>
          </cell>
          <cell r="G1004" t="str">
            <v>93438</v>
          </cell>
          <cell r="H1004" t="str">
            <v>USINA DE ASFALTO À FRIO, CAPACIDADE DE 40 A 60 TON/HORA, ELÉTRICA POTÊNCIA 30 CV - MATERIAIS NA OPERAÇÃO. AF_03/2016</v>
          </cell>
        </row>
        <row r="1005">
          <cell r="A1005" t="str">
            <v>CUSTOS HORÁRIOS DE MÁQUINAS E EQUIPAMENTOS</v>
          </cell>
          <cell r="B1005" t="str">
            <v>CHOR</v>
          </cell>
          <cell r="C1005" t="str">
            <v>COMPOSIÇÕES AUXILIARES</v>
          </cell>
          <cell r="D1005" t="str">
            <v>0329</v>
          </cell>
          <cell r="E1005">
            <v>0</v>
          </cell>
          <cell r="F1005">
            <v>0</v>
          </cell>
          <cell r="G1005" t="str">
            <v>95114</v>
          </cell>
          <cell r="H1005" t="str">
            <v>MARTELETE OU ROMPEDOR PNEUMÁTICO MANUAL, 28 KG, COM SILENCIADOR - DEPRECIAÇÃO. AF_07/2016</v>
          </cell>
        </row>
        <row r="1006">
          <cell r="A1006" t="str">
            <v>CUSTOS HORÁRIOS DE MÁQUINAS E EQUIPAMENTOS</v>
          </cell>
          <cell r="B1006" t="str">
            <v>CHOR</v>
          </cell>
          <cell r="C1006" t="str">
            <v>COMPOSIÇÕES AUXILIARES</v>
          </cell>
          <cell r="D1006" t="str">
            <v>0329</v>
          </cell>
          <cell r="E1006">
            <v>0</v>
          </cell>
          <cell r="F1006">
            <v>0</v>
          </cell>
          <cell r="G1006" t="str">
            <v>95115</v>
          </cell>
          <cell r="H1006" t="str">
            <v>MARTELETE OU ROMPEDOR PNEUMÁTICO MANUAL, 28 KG, COM SILENCIADOR - JUROS. AF_07/2016</v>
          </cell>
        </row>
        <row r="1007">
          <cell r="A1007" t="str">
            <v>CUSTOS HORÁRIOS DE MÁQUINAS E EQUIPAMENTOS</v>
          </cell>
          <cell r="B1007" t="str">
            <v>CHOR</v>
          </cell>
          <cell r="C1007" t="str">
            <v>COMPOSIÇÕES AUXILIARES</v>
          </cell>
          <cell r="D1007" t="str">
            <v>0329</v>
          </cell>
          <cell r="E1007">
            <v>0</v>
          </cell>
          <cell r="F1007">
            <v>0</v>
          </cell>
          <cell r="G1007" t="str">
            <v>95116</v>
          </cell>
          <cell r="H1007" t="str">
            <v>USINA DE CONCRETO FIXA, CAPACIDADE NOMINAL DE 90 A 120 M3/H, SEM SILO - DEPRECIAÇÃO. AF_07/2016</v>
          </cell>
        </row>
        <row r="1008">
          <cell r="A1008" t="str">
            <v>CUSTOS HORÁRIOS DE MÁQUINAS E EQUIPAMENTOS</v>
          </cell>
          <cell r="B1008" t="str">
            <v>CHOR</v>
          </cell>
          <cell r="C1008" t="str">
            <v>COMPOSIÇÕES AUXILIARES</v>
          </cell>
          <cell r="D1008" t="str">
            <v>0329</v>
          </cell>
          <cell r="E1008">
            <v>0</v>
          </cell>
          <cell r="F1008">
            <v>0</v>
          </cell>
          <cell r="G1008" t="str">
            <v>95117</v>
          </cell>
          <cell r="H1008" t="str">
            <v>USINA DE CONCRETO FIXA, CAPACIDADE NOMINAL DE 90 A 120 M3/H, SEM SILO - JUROS. AF_07/2016</v>
          </cell>
        </row>
        <row r="1009">
          <cell r="A1009" t="str">
            <v>CUSTOS HORÁRIOS DE MÁQUINAS E EQUIPAMENTOS</v>
          </cell>
          <cell r="B1009" t="str">
            <v>CHOR</v>
          </cell>
          <cell r="C1009" t="str">
            <v>COMPOSIÇÕES AUXILIARES</v>
          </cell>
          <cell r="D1009" t="str">
            <v>0329</v>
          </cell>
          <cell r="E1009">
            <v>0</v>
          </cell>
          <cell r="F1009">
            <v>0</v>
          </cell>
          <cell r="G1009" t="str">
            <v>95118</v>
          </cell>
          <cell r="H1009" t="str">
            <v>USINA MISTURADORA DE SOLOS, CAPACIDADE DE 200 A 500 TON/H, POTENCIA 75KW - DEPRECIAÇÃO. AF_07/2016</v>
          </cell>
        </row>
        <row r="1010">
          <cell r="A1010" t="str">
            <v>CUSTOS HORÁRIOS DE MÁQUINAS E EQUIPAMENTOS</v>
          </cell>
          <cell r="B1010" t="str">
            <v>CHOR</v>
          </cell>
          <cell r="C1010" t="str">
            <v>COMPOSIÇÕES AUXILIARES</v>
          </cell>
          <cell r="D1010" t="str">
            <v>0329</v>
          </cell>
          <cell r="E1010">
            <v>0</v>
          </cell>
          <cell r="F1010">
            <v>0</v>
          </cell>
          <cell r="G1010" t="str">
            <v>95119</v>
          </cell>
          <cell r="H1010" t="str">
            <v>USINA MISTURADORA DE SOLOS, CAPACIDADE DE 200 A 500 TON/H, POTENCIA 75KW - JUROS. AF_07/2016</v>
          </cell>
        </row>
        <row r="1011">
          <cell r="A1011" t="str">
            <v>CUSTOS HORÁRIOS DE MÁQUINAS E EQUIPAMENTOS</v>
          </cell>
          <cell r="B1011" t="str">
            <v>CHOR</v>
          </cell>
          <cell r="C1011" t="str">
            <v>COMPOSIÇÕES AUXILIARES</v>
          </cell>
          <cell r="D1011" t="str">
            <v>0329</v>
          </cell>
          <cell r="E1011">
            <v>0</v>
          </cell>
          <cell r="F1011">
            <v>0</v>
          </cell>
          <cell r="G1011" t="str">
            <v>95120</v>
          </cell>
          <cell r="H1011" t="str">
            <v>USINA MISTURADORA DE SOLOS, CAPACIDADE DE 200 A 500 TON/H, POTENCIA 75KW - MATERIAIS NA OPERAÇÃO. AF_07/2016</v>
          </cell>
        </row>
        <row r="1012">
          <cell r="A1012" t="str">
            <v>CUSTOS HORÁRIOS DE MÁQUINAS E EQUIPAMENTOS</v>
          </cell>
          <cell r="B1012" t="str">
            <v>CHOR</v>
          </cell>
          <cell r="C1012" t="str">
            <v>COMPOSIÇÕES AUXILIARES</v>
          </cell>
          <cell r="D1012" t="str">
            <v>0329</v>
          </cell>
          <cell r="E1012">
            <v>0</v>
          </cell>
          <cell r="F1012">
            <v>0</v>
          </cell>
          <cell r="G1012" t="str">
            <v>95123</v>
          </cell>
          <cell r="H1012" t="str">
            <v>DISTRIBUIDOR DE AGREGADOS AUTOPROPELIDO, CAP 3 M3, A DIESEL, POTÊNCIA 176CV - DEPRECIAÇÃO. AF_07/2016</v>
          </cell>
        </row>
        <row r="1013">
          <cell r="A1013" t="str">
            <v>CUSTOS HORÁRIOS DE MÁQUINAS E EQUIPAMENTOS</v>
          </cell>
          <cell r="B1013" t="str">
            <v>CHOR</v>
          </cell>
          <cell r="C1013" t="str">
            <v>COMPOSIÇÕES AUXILIARES</v>
          </cell>
          <cell r="D1013" t="str">
            <v>0329</v>
          </cell>
          <cell r="E1013">
            <v>0</v>
          </cell>
          <cell r="F1013">
            <v>0</v>
          </cell>
          <cell r="G1013" t="str">
            <v>95124</v>
          </cell>
          <cell r="H1013" t="str">
            <v>DISTRIBUIDOR DE AGREGADOS AUTOPROPELIDO, C/AP 3 M3, A DIESEL, POTÊNCIA 176CV - JUROS. AF_07/2016</v>
          </cell>
        </row>
        <row r="1014">
          <cell r="A1014" t="str">
            <v>CUSTOS HORÁRIOS DE MÁQUINAS E EQUIPAMENTOS</v>
          </cell>
          <cell r="B1014" t="str">
            <v>CHOR</v>
          </cell>
          <cell r="C1014" t="str">
            <v>COMPOSIÇÕES AUXILIARES</v>
          </cell>
          <cell r="D1014" t="str">
            <v>0329</v>
          </cell>
          <cell r="E1014">
            <v>0</v>
          </cell>
          <cell r="F1014">
            <v>0</v>
          </cell>
          <cell r="G1014" t="str">
            <v>95125</v>
          </cell>
          <cell r="H1014" t="str">
            <v>DISTRIBUIDOR DE AGREGADOS AUTOPROPELIDO, CAP 3 M3, A DIESEL, POTÊNCIA 176CV - MANUTENÇÃO. AF_07/2016</v>
          </cell>
        </row>
        <row r="1015">
          <cell r="A1015" t="str">
            <v>CUSTOS HORÁRIOS DE MÁQUINAS E EQUIPAMENTOS</v>
          </cell>
          <cell r="B1015" t="str">
            <v>CHOR</v>
          </cell>
          <cell r="C1015" t="str">
            <v>COMPOSIÇÕES AUXILIARES</v>
          </cell>
          <cell r="D1015" t="str">
            <v>0329</v>
          </cell>
          <cell r="E1015">
            <v>0</v>
          </cell>
          <cell r="F1015">
            <v>0</v>
          </cell>
          <cell r="G1015" t="str">
            <v>95126</v>
          </cell>
          <cell r="H1015" t="str">
            <v>DISTRIBUIDOR DE AGREGADOS AUTOPROPELIDO, CAP 3 M3, A DIESEL, POTÊNCIA 176CV  MATERIAIS NA OPERAÇÃO. AF_07/2016</v>
          </cell>
        </row>
        <row r="1016">
          <cell r="A1016" t="str">
            <v>CUSTOS HORÁRIOS DE MÁQUINAS E EQUIPAMENTOS</v>
          </cell>
          <cell r="B1016" t="str">
            <v>CHOR</v>
          </cell>
          <cell r="C1016" t="str">
            <v>COMPOSIÇÕES AUXILIARES</v>
          </cell>
          <cell r="D1016" t="str">
            <v>0329</v>
          </cell>
          <cell r="E1016">
            <v>0</v>
          </cell>
          <cell r="F1016">
            <v>0</v>
          </cell>
          <cell r="G1016" t="str">
            <v>95129</v>
          </cell>
          <cell r="H1016" t="str">
            <v>MÁQUINA DEMARCADORA DE FAIXA DE TRÁFEGO À FRIO, AUTOPROPELIDA, POTÊNCIA 38 HP - DEPRECIAÇÃO. AF_07/2016</v>
          </cell>
        </row>
        <row r="1017">
          <cell r="A1017" t="str">
            <v>CUSTOS HORÁRIOS DE MÁQUINAS E EQUIPAMENTOS</v>
          </cell>
          <cell r="B1017" t="str">
            <v>CHOR</v>
          </cell>
          <cell r="C1017" t="str">
            <v>COMPOSIÇÕES AUXILIARES</v>
          </cell>
          <cell r="D1017" t="str">
            <v>0329</v>
          </cell>
          <cell r="E1017">
            <v>0</v>
          </cell>
          <cell r="F1017">
            <v>0</v>
          </cell>
          <cell r="G1017" t="str">
            <v>95130</v>
          </cell>
          <cell r="H1017" t="str">
            <v>MÁQUINA DEMARCADORA DE FAIXA DE TRÁFEGO À FRIO, AUTOPROPELIDA, POTÊNCIA 38 HP - JUROS. AF_07/2016</v>
          </cell>
        </row>
        <row r="1018">
          <cell r="A1018" t="str">
            <v>CUSTOS HORÁRIOS DE MÁQUINAS E EQUIPAMENTOS</v>
          </cell>
          <cell r="B1018" t="str">
            <v>CHOR</v>
          </cell>
          <cell r="C1018" t="str">
            <v>COMPOSIÇÕES AUXILIARES</v>
          </cell>
          <cell r="D1018" t="str">
            <v>0329</v>
          </cell>
          <cell r="E1018">
            <v>0</v>
          </cell>
          <cell r="F1018">
            <v>0</v>
          </cell>
          <cell r="G1018" t="str">
            <v>95131</v>
          </cell>
          <cell r="H1018" t="str">
            <v>MÁQUINA DEMARCADORA DE FAIXA DE TRÁFEGO À FRIO, AUTOPROPELIDA, POTÊNCIA 38 HP - MANUTENÇÃO. AF_07/2016</v>
          </cell>
        </row>
        <row r="1019">
          <cell r="A1019" t="str">
            <v>CUSTOS HORÁRIOS DE MÁQUINAS E EQUIPAMENTOS</v>
          </cell>
          <cell r="B1019" t="str">
            <v>CHOR</v>
          </cell>
          <cell r="C1019" t="str">
            <v>COMPOSIÇÕES AUXILIARES</v>
          </cell>
          <cell r="D1019" t="str">
            <v>0329</v>
          </cell>
          <cell r="E1019">
            <v>0</v>
          </cell>
          <cell r="F1019">
            <v>0</v>
          </cell>
          <cell r="G1019" t="str">
            <v>95132</v>
          </cell>
          <cell r="H1019" t="str">
            <v>MÁQUINA DEMARCADORA DE FAIXA DE TRÁFEGO À FRIO, AUTOPROPELIDA, POTÊNCIA 38 HP - MATERIAIS NA OPERAÇÃO. AF_07/2016</v>
          </cell>
        </row>
        <row r="1020">
          <cell r="A1020" t="str">
            <v>CUSTOS HORÁRIOS DE MÁQUINAS E EQUIPAMENTOS</v>
          </cell>
          <cell r="B1020" t="str">
            <v>CHOR</v>
          </cell>
          <cell r="C1020" t="str">
            <v>COMPOSIÇÕES AUXILIARES</v>
          </cell>
          <cell r="D1020" t="str">
            <v>0329</v>
          </cell>
          <cell r="E1020">
            <v>0</v>
          </cell>
          <cell r="F1020">
            <v>0</v>
          </cell>
          <cell r="G1020" t="str">
            <v>95136</v>
          </cell>
          <cell r="H1020" t="str">
            <v>TALHA MANUAL DE CORRENTE, CAPACIDADE DE 2 TON. COM ELEVAÇÃO DE 3 M - DEPRECIAÇÃO. AF_07/2016</v>
          </cell>
        </row>
        <row r="1021">
          <cell r="A1021" t="str">
            <v>CUSTOS HORÁRIOS DE MÁQUINAS E EQUIPAMENTOS</v>
          </cell>
          <cell r="B1021" t="str">
            <v>CHOR</v>
          </cell>
          <cell r="C1021" t="str">
            <v>COMPOSIÇÕES AUXILIARES</v>
          </cell>
          <cell r="D1021" t="str">
            <v>0329</v>
          </cell>
          <cell r="E1021">
            <v>0</v>
          </cell>
          <cell r="F1021">
            <v>0</v>
          </cell>
          <cell r="G1021" t="str">
            <v>95137</v>
          </cell>
          <cell r="H1021" t="str">
            <v>TALHA MANUAL DE CORRENTE, CAPACIDADE DE 2 TON. COM ELEVAÇÃO DE 3 M - JUROS. AF_07/2016</v>
          </cell>
        </row>
        <row r="1022">
          <cell r="A1022" t="str">
            <v>CUSTOS HORÁRIOS DE MÁQUINAS E EQUIPAMENTOS</v>
          </cell>
          <cell r="B1022" t="str">
            <v>CHOR</v>
          </cell>
          <cell r="C1022" t="str">
            <v>COMPOSIÇÕES AUXILIARES</v>
          </cell>
          <cell r="D1022" t="str">
            <v>0329</v>
          </cell>
          <cell r="E1022">
            <v>0</v>
          </cell>
          <cell r="F1022">
            <v>0</v>
          </cell>
          <cell r="G1022" t="str">
            <v>95138</v>
          </cell>
          <cell r="H1022" t="str">
            <v>TALHA MANUAL DE CORRENTE, CAPACIDADE DE 2 TON. COM ELEVAÇÃO DE 3 M - MANUTENÇÃO. AF_07/2016</v>
          </cell>
        </row>
        <row r="1023">
          <cell r="A1023" t="str">
            <v>CUSTOS HORÁRIOS DE MÁQUINAS E EQUIPAMENTOS</v>
          </cell>
          <cell r="B1023" t="str">
            <v>CHOR</v>
          </cell>
          <cell r="C1023" t="str">
            <v>COMPOSIÇÕES AUXILIARES</v>
          </cell>
          <cell r="D1023" t="str">
            <v>0329</v>
          </cell>
          <cell r="E1023">
            <v>0</v>
          </cell>
          <cell r="F1023">
            <v>0</v>
          </cell>
          <cell r="G1023" t="str">
            <v>95208</v>
          </cell>
          <cell r="H1023" t="str">
            <v>GRUA ASCENCIONAL, LANÇA DE 42 M, CAPACIDADE DE 1,5 T A 30 M, ALTURA ATÉ 39 M  DEPRECIAÇÃO. AF_08/2016</v>
          </cell>
        </row>
        <row r="1024">
          <cell r="A1024" t="str">
            <v>CUSTOS HORÁRIOS DE MÁQUINAS E EQUIPAMENTOS</v>
          </cell>
          <cell r="B1024" t="str">
            <v>CHOR</v>
          </cell>
          <cell r="C1024" t="str">
            <v>COMPOSIÇÕES AUXILIARES</v>
          </cell>
          <cell r="D1024" t="str">
            <v>0329</v>
          </cell>
          <cell r="E1024">
            <v>0</v>
          </cell>
          <cell r="F1024">
            <v>0</v>
          </cell>
          <cell r="G1024" t="str">
            <v>95209</v>
          </cell>
          <cell r="H1024" t="str">
            <v>GRUA ASCENCIONAL, LANCA DE 42 M, CAPACIDADE DE 1,5 T A 30 M, ALTURA ATE 39 M  JUROS. AF_08/2016</v>
          </cell>
        </row>
        <row r="1025">
          <cell r="A1025" t="str">
            <v>CUSTOS HORÁRIOS DE MÁQUINAS E EQUIPAMENTOS</v>
          </cell>
          <cell r="B1025" t="str">
            <v>CHOR</v>
          </cell>
          <cell r="C1025" t="str">
            <v>COMPOSIÇÕES AUXILIARES</v>
          </cell>
          <cell r="D1025" t="str">
            <v>0329</v>
          </cell>
          <cell r="E1025">
            <v>0</v>
          </cell>
          <cell r="F1025">
            <v>0</v>
          </cell>
          <cell r="G1025" t="str">
            <v>95210</v>
          </cell>
          <cell r="H1025" t="str">
            <v>GRUA ASCENCIONAL, LANCA DE 42 M, CAPACIDADE DE 1,5 T A 30 M, ALTURA ATE 39 M  MANUTENÇÃO. AF_08/2016</v>
          </cell>
        </row>
        <row r="1026">
          <cell r="A1026" t="str">
            <v>CUSTOS HORÁRIOS DE MÁQUINAS E EQUIPAMENTOS</v>
          </cell>
          <cell r="B1026" t="str">
            <v>CHOR</v>
          </cell>
          <cell r="C1026" t="str">
            <v>COMPOSIÇÕES AUXILIARES</v>
          </cell>
          <cell r="D1026" t="str">
            <v>0329</v>
          </cell>
          <cell r="E1026">
            <v>0</v>
          </cell>
          <cell r="F1026">
            <v>0</v>
          </cell>
          <cell r="G1026" t="str">
            <v>95211</v>
          </cell>
          <cell r="H1026" t="str">
            <v>GRUA ASCENCIONAL, LANCA DE 42 M, CAPACIDADE DE 1,5 T A 30 M, ALTURA ATE 39 M  MATERIAIS NA OPERAÇÃO. AF_08/2016</v>
          </cell>
        </row>
        <row r="1027">
          <cell r="A1027" t="str">
            <v>CUSTOS HORÁRIOS DE MÁQUINAS E EQUIPAMENTOS</v>
          </cell>
          <cell r="B1027" t="str">
            <v>CHOR</v>
          </cell>
          <cell r="C1027" t="str">
            <v>COMPOSIÇÕES AUXILIARES</v>
          </cell>
          <cell r="D1027" t="str">
            <v>0329</v>
          </cell>
          <cell r="E1027">
            <v>0</v>
          </cell>
          <cell r="F1027">
            <v>0</v>
          </cell>
          <cell r="G1027" t="str">
            <v>95214</v>
          </cell>
          <cell r="H1027" t="str">
            <v>PULVERIZADOR DE TINTA ELÉTRICO/MÁQUINA DE PINTURA AIRLESS, VAZÃO 2 L/MIN - DEPRECIAÇÃO. AF_08/2016</v>
          </cell>
        </row>
        <row r="1028">
          <cell r="A1028" t="str">
            <v>CUSTOS HORÁRIOS DE MÁQUINAS E EQUIPAMENTOS</v>
          </cell>
          <cell r="B1028" t="str">
            <v>CHOR</v>
          </cell>
          <cell r="C1028" t="str">
            <v>COMPOSIÇÕES AUXILIARES</v>
          </cell>
          <cell r="D1028" t="str">
            <v>0329</v>
          </cell>
          <cell r="E1028">
            <v>0</v>
          </cell>
          <cell r="F1028">
            <v>0</v>
          </cell>
          <cell r="G1028" t="str">
            <v>95215</v>
          </cell>
          <cell r="H1028" t="str">
            <v>PULVERIZADOR DE TINTA ELÉTRICO/MÁQUINA DE PINTURA AIRLESS, VAZÃO 2 L/MIN - JUROS. AF_08/2016</v>
          </cell>
        </row>
        <row r="1029">
          <cell r="A1029" t="str">
            <v>CUSTOS HORÁRIOS DE MÁQUINAS E EQUIPAMENTOS</v>
          </cell>
          <cell r="B1029" t="str">
            <v>CHOR</v>
          </cell>
          <cell r="C1029" t="str">
            <v>COMPOSIÇÕES AUXILIARES</v>
          </cell>
          <cell r="D1029" t="str">
            <v>0329</v>
          </cell>
          <cell r="E1029">
            <v>0</v>
          </cell>
          <cell r="F1029">
            <v>0</v>
          </cell>
          <cell r="G1029" t="str">
            <v>95216</v>
          </cell>
          <cell r="H1029" t="str">
            <v>PULVERIZADOR DE TINTA ELÉTRICO/MÁQUINA DE PINTURA AIRLESS, VAZÃO 2 L/MIN - MANUTENÇÃO. AF_08/2016</v>
          </cell>
        </row>
        <row r="1030">
          <cell r="A1030" t="str">
            <v>CUSTOS HORÁRIOS DE MÁQUINAS E EQUIPAMENTOS</v>
          </cell>
          <cell r="B1030" t="str">
            <v>CHOR</v>
          </cell>
          <cell r="C1030" t="str">
            <v>COMPOSIÇÕES AUXILIARES</v>
          </cell>
          <cell r="D1030" t="str">
            <v>0329</v>
          </cell>
          <cell r="E1030">
            <v>0</v>
          </cell>
          <cell r="F1030">
            <v>0</v>
          </cell>
          <cell r="G1030" t="str">
            <v>95217</v>
          </cell>
          <cell r="H1030" t="str">
            <v>PULVERIZADOR DE TINTA ELÉTRICO/MÁQUINA DE PINTURA AIRLESS, VAZÃO 2 L/MIN - MATERIAIS NA OPERAÇÃO. AF_08/2016</v>
          </cell>
        </row>
        <row r="1031">
          <cell r="A1031" t="str">
            <v>CUSTOS HORÁRIOS DE MÁQUINAS E EQUIPAMENTOS</v>
          </cell>
          <cell r="B1031" t="str">
            <v>CHOR</v>
          </cell>
          <cell r="C1031" t="str">
            <v>COMPOSIÇÕES AUXILIARES</v>
          </cell>
          <cell r="D1031" t="str">
            <v>0329</v>
          </cell>
          <cell r="E1031">
            <v>0</v>
          </cell>
          <cell r="F1031">
            <v>0</v>
          </cell>
          <cell r="G1031" t="str">
            <v>95255</v>
          </cell>
          <cell r="H1031" t="str">
            <v>MARTELO DEMOLIDOR PNEUMÁTICO MANUAL, 32 KG - DEPRECIAÇÃO. AF_09/2016</v>
          </cell>
        </row>
        <row r="1032">
          <cell r="A1032" t="str">
            <v>CUSTOS HORÁRIOS DE MÁQUINAS E EQUIPAMENTOS</v>
          </cell>
          <cell r="B1032" t="str">
            <v>CHOR</v>
          </cell>
          <cell r="C1032" t="str">
            <v>COMPOSIÇÕES AUXILIARES</v>
          </cell>
          <cell r="D1032" t="str">
            <v>0329</v>
          </cell>
          <cell r="E1032">
            <v>0</v>
          </cell>
          <cell r="F1032">
            <v>0</v>
          </cell>
          <cell r="G1032" t="str">
            <v>95256</v>
          </cell>
          <cell r="H1032" t="str">
            <v>MARTELO DEMOLIDOR PNEUMÁTICO MANUAL, 32 KG - JUROS. AF_09/2016</v>
          </cell>
        </row>
        <row r="1033">
          <cell r="A1033" t="str">
            <v>CUSTOS HORÁRIOS DE MÁQUINAS E EQUIPAMENTOS</v>
          </cell>
          <cell r="B1033" t="str">
            <v>CHOR</v>
          </cell>
          <cell r="C1033" t="str">
            <v>COMPOSIÇÕES AUXILIARES</v>
          </cell>
          <cell r="D1033" t="str">
            <v>0329</v>
          </cell>
          <cell r="E1033">
            <v>0</v>
          </cell>
          <cell r="F1033">
            <v>0</v>
          </cell>
          <cell r="G1033" t="str">
            <v>95257</v>
          </cell>
          <cell r="H1033" t="str">
            <v>MARTELO DEMOLIDOR PNEUMÁTICO MANUAL, 32 KG - MANUTENÇÃO. AF_09/2016</v>
          </cell>
        </row>
        <row r="1034">
          <cell r="A1034" t="str">
            <v>CUSTOS HORÁRIOS DE MÁQUINAS E EQUIPAMENTOS</v>
          </cell>
          <cell r="B1034" t="str">
            <v>CHOR</v>
          </cell>
          <cell r="C1034" t="str">
            <v>COMPOSIÇÕES AUXILIARES</v>
          </cell>
          <cell r="D1034" t="str">
            <v>0329</v>
          </cell>
          <cell r="E1034">
            <v>0</v>
          </cell>
          <cell r="F1034">
            <v>0</v>
          </cell>
          <cell r="G1034" t="str">
            <v>95260</v>
          </cell>
          <cell r="H1034" t="str">
            <v>COMPACTADOR DE SOLOS DE PERCUSÃO (SOQUETE) COM MOTOR A GASOLINA, POTÊNCIA 3 CV - DEPRECIAÇÃO. AF_09/2016</v>
          </cell>
        </row>
        <row r="1035">
          <cell r="A1035" t="str">
            <v>CUSTOS HORÁRIOS DE MÁQUINAS E EQUIPAMENTOS</v>
          </cell>
          <cell r="B1035" t="str">
            <v>CHOR</v>
          </cell>
          <cell r="C1035" t="str">
            <v>COMPOSIÇÕES AUXILIARES</v>
          </cell>
          <cell r="D1035" t="str">
            <v>0329</v>
          </cell>
          <cell r="E1035">
            <v>0</v>
          </cell>
          <cell r="F1035">
            <v>0</v>
          </cell>
          <cell r="G1035" t="str">
            <v>95261</v>
          </cell>
          <cell r="H1035" t="str">
            <v>COMPACTADOR DE SOLOS DE PERCUSÃO (SOQUETE) COM MOTOR A GASOLINA, POTÊNCIA 3 CV - JUROS. AF_09/2016</v>
          </cell>
        </row>
        <row r="1036">
          <cell r="A1036" t="str">
            <v>CUSTOS HORÁRIOS DE MÁQUINAS E EQUIPAMENTOS</v>
          </cell>
          <cell r="B1036" t="str">
            <v>CHOR</v>
          </cell>
          <cell r="C1036" t="str">
            <v>COMPOSIÇÕES AUXILIARES</v>
          </cell>
          <cell r="D1036" t="str">
            <v>0329</v>
          </cell>
          <cell r="E1036">
            <v>0</v>
          </cell>
          <cell r="F1036">
            <v>0</v>
          </cell>
          <cell r="G1036" t="str">
            <v>95262</v>
          </cell>
          <cell r="H1036" t="str">
            <v>COMPACTADOR DE SOLOS DE PERCUSÃO (SOQUETE) COM MOTOR A GASOLINA, POTÊNCIA 3 CV - MANUTENÇÃO. AF_09/2016</v>
          </cell>
        </row>
        <row r="1037">
          <cell r="A1037" t="str">
            <v>CUSTOS HORÁRIOS DE MÁQUINAS E EQUIPAMENTOS</v>
          </cell>
          <cell r="B1037" t="str">
            <v>CHOR</v>
          </cell>
          <cell r="C1037" t="str">
            <v>COMPOSIÇÕES AUXILIARES</v>
          </cell>
          <cell r="D1037" t="str">
            <v>0329</v>
          </cell>
          <cell r="E1037">
            <v>0</v>
          </cell>
          <cell r="F1037">
            <v>0</v>
          </cell>
          <cell r="G1037" t="str">
            <v>95263</v>
          </cell>
          <cell r="H1037" t="str">
            <v>COMPACTADOR DE SOLOS DE PERCUSÃO (SOQUETE) COM MOTOR A GASOLINA, POTÊNCIA 3 CV - MATERIAIS NA OPERAÇÃO. AF_09/2016</v>
          </cell>
        </row>
        <row r="1038">
          <cell r="A1038" t="str">
            <v>CUSTOS HORÁRIOS DE MÁQUINAS E EQUIPAMENTOS</v>
          </cell>
          <cell r="B1038" t="str">
            <v>CHOR</v>
          </cell>
          <cell r="C1038" t="str">
            <v>COMPOSIÇÕES AUXILIARES</v>
          </cell>
          <cell r="D1038" t="str">
            <v>0329</v>
          </cell>
          <cell r="E1038">
            <v>0</v>
          </cell>
          <cell r="F1038">
            <v>0</v>
          </cell>
          <cell r="G1038" t="str">
            <v>95266</v>
          </cell>
          <cell r="H1038" t="str">
            <v>RÉGUA VIBRATÓRIA DUPLA PARA CONCRETO, PESO DE 60KG, COMPRIMENTO 4 M, COM MOTOR A GASOLINA, POTÊNCIA 5,5 HP - DEPRECIAÇÃO. AF_09/2016</v>
          </cell>
        </row>
        <row r="1039">
          <cell r="A1039" t="str">
            <v>CUSTOS HORÁRIOS DE MÁQUINAS E EQUIPAMENTOS</v>
          </cell>
          <cell r="B1039" t="str">
            <v>CHOR</v>
          </cell>
          <cell r="C1039" t="str">
            <v>COMPOSIÇÕES AUXILIARES</v>
          </cell>
          <cell r="D1039" t="str">
            <v>0329</v>
          </cell>
          <cell r="E1039">
            <v>0</v>
          </cell>
          <cell r="F1039">
            <v>0</v>
          </cell>
          <cell r="G1039" t="str">
            <v>95267</v>
          </cell>
          <cell r="H1039" t="str">
            <v>RÉGUA VIBRATÓRIA DUPLA PARA CONCRETO, PESO DE 60KG, COMPRIMENTO 4 M, COM MOTOR A GASOLINA, POTÊNCIA 5,5 HP - JUROS. AF_09/2016</v>
          </cell>
        </row>
        <row r="1040">
          <cell r="A1040" t="str">
            <v>CUSTOS HORÁRIOS DE MÁQUINAS E EQUIPAMENTOS</v>
          </cell>
          <cell r="B1040" t="str">
            <v>CHOR</v>
          </cell>
          <cell r="C1040" t="str">
            <v>COMPOSIÇÕES AUXILIARES</v>
          </cell>
          <cell r="D1040" t="str">
            <v>0329</v>
          </cell>
          <cell r="E1040">
            <v>0</v>
          </cell>
          <cell r="F1040">
            <v>0</v>
          </cell>
          <cell r="G1040" t="str">
            <v>95268</v>
          </cell>
          <cell r="H1040" t="str">
            <v>RÉGUA VIBRATÓRIA DUPLA PARA CONCRETO, PESO DE 60KG, COMPRIMENTO 4 M, COM MOTOR A GASOLINA, POTÊNCIA 5,5 HP - MANUTENÇÃO. AF_09/2016</v>
          </cell>
        </row>
        <row r="1041">
          <cell r="A1041" t="str">
            <v>CUSTOS HORÁRIOS DE MÁQUINAS E EQUIPAMENTOS</v>
          </cell>
          <cell r="B1041" t="str">
            <v>CHOR</v>
          </cell>
          <cell r="C1041" t="str">
            <v>COMPOSIÇÕES AUXILIARES</v>
          </cell>
          <cell r="D1041" t="str">
            <v>0329</v>
          </cell>
          <cell r="E1041">
            <v>0</v>
          </cell>
          <cell r="F1041">
            <v>0</v>
          </cell>
          <cell r="G1041" t="str">
            <v>95269</v>
          </cell>
          <cell r="H1041" t="str">
            <v>RÉGUA VIBRATÓRIA DUPLA PARA CONCRETO, PESO DE 60KG, COMPRIMENTO 4 M, COM MOTOR A GASOLINA, POTÊNCIA 5,5 HP  MATERIAIS NA OPERAÇÃO. AF_09/2016</v>
          </cell>
        </row>
        <row r="1042">
          <cell r="A1042" t="str">
            <v>CUSTOS HORÁRIOS DE MÁQUINAS E EQUIPAMENTOS</v>
          </cell>
          <cell r="B1042" t="str">
            <v>CHOR</v>
          </cell>
          <cell r="C1042" t="str">
            <v>COMPOSIÇÕES AUXILIARES</v>
          </cell>
          <cell r="D1042" t="str">
            <v>0329</v>
          </cell>
          <cell r="E1042">
            <v>0</v>
          </cell>
          <cell r="F1042">
            <v>0</v>
          </cell>
          <cell r="G1042" t="str">
            <v>95272</v>
          </cell>
          <cell r="H1042" t="str">
            <v>POLIDORA DE PISO (POLITRIZ), PESO DE 100KG, DIÂMETRO 450 MM, MOTOR ELÉTRICO, POTÊNCIA 4 HP - DEPRECIAÇÃO. AF_09/2016</v>
          </cell>
        </row>
        <row r="1043">
          <cell r="A1043" t="str">
            <v>CUSTOS HORÁRIOS DE MÁQUINAS E EQUIPAMENTOS</v>
          </cell>
          <cell r="B1043" t="str">
            <v>CHOR</v>
          </cell>
          <cell r="C1043" t="str">
            <v>COMPOSIÇÕES AUXILIARES</v>
          </cell>
          <cell r="D1043" t="str">
            <v>0329</v>
          </cell>
          <cell r="E1043">
            <v>0</v>
          </cell>
          <cell r="F1043">
            <v>0</v>
          </cell>
          <cell r="G1043" t="str">
            <v>95273</v>
          </cell>
          <cell r="H1043" t="str">
            <v>POLIDORA DE PISO (POLITRIZ), PESO DE 100KG, DIÂMETRO 450 MM, MOTOR ELÉTRICO, POTÊNCIA 4 HP - JUROS. AF_09/2016</v>
          </cell>
        </row>
        <row r="1044">
          <cell r="A1044" t="str">
            <v>CUSTOS HORÁRIOS DE MÁQUINAS E EQUIPAMENTOS</v>
          </cell>
          <cell r="B1044" t="str">
            <v>CHOR</v>
          </cell>
          <cell r="C1044" t="str">
            <v>COMPOSIÇÕES AUXILIARES</v>
          </cell>
          <cell r="D1044" t="str">
            <v>0329</v>
          </cell>
          <cell r="E1044">
            <v>0</v>
          </cell>
          <cell r="F1044">
            <v>0</v>
          </cell>
          <cell r="G1044" t="str">
            <v>95274</v>
          </cell>
          <cell r="H1044" t="str">
            <v>POLIDORA DE PISO (POLITRIZ), PESO DE 100KG, DIÂMETRO 450 MM, MOTOR ELÉTRICO, POTÊNCIA 4 HP - MANUTENÇÃO. AF_09/2016</v>
          </cell>
        </row>
        <row r="1045">
          <cell r="A1045" t="str">
            <v>CUSTOS HORÁRIOS DE MÁQUINAS E EQUIPAMENTOS</v>
          </cell>
          <cell r="B1045" t="str">
            <v>CHOR</v>
          </cell>
          <cell r="C1045" t="str">
            <v>COMPOSIÇÕES AUXILIARES</v>
          </cell>
          <cell r="D1045" t="str">
            <v>0329</v>
          </cell>
          <cell r="E1045">
            <v>0</v>
          </cell>
          <cell r="F1045">
            <v>0</v>
          </cell>
          <cell r="G1045" t="str">
            <v>95275</v>
          </cell>
          <cell r="H1045" t="str">
            <v>POLIDORA DE PISO (POLITRIZ), PESO DE 100KG, DIÂMETRO 450 MM, MOTOR ELÉTRICO, POTÊNCIA 4 HP  MATERIAIS NA OPERAÇÃO. AF_09/2016</v>
          </cell>
        </row>
        <row r="1046">
          <cell r="A1046" t="str">
            <v>CUSTOS HORÁRIOS DE MÁQUINAS E EQUIPAMENTOS</v>
          </cell>
          <cell r="B1046" t="str">
            <v>CHOR</v>
          </cell>
          <cell r="C1046" t="str">
            <v>COMPOSIÇÕES AUXILIARES</v>
          </cell>
          <cell r="D1046" t="str">
            <v>0329</v>
          </cell>
          <cell r="E1046">
            <v>0</v>
          </cell>
          <cell r="F1046">
            <v>0</v>
          </cell>
          <cell r="G1046" t="str">
            <v>95278</v>
          </cell>
          <cell r="H1046" t="str">
            <v>DESEMPENADEIRA DE CONCRETO, PESO DE 75KG, 4 PÁS, MOTOR A GASOLINA, POTÊNCIA 5,5 HP - DEPRECIAÇÃO. AF_09/2016</v>
          </cell>
        </row>
        <row r="1047">
          <cell r="A1047" t="str">
            <v>CUSTOS HORÁRIOS DE MÁQUINAS E EQUIPAMENTOS</v>
          </cell>
          <cell r="B1047" t="str">
            <v>CHOR</v>
          </cell>
          <cell r="C1047" t="str">
            <v>COMPOSIÇÕES AUXILIARES</v>
          </cell>
          <cell r="D1047" t="str">
            <v>0329</v>
          </cell>
          <cell r="E1047">
            <v>0</v>
          </cell>
          <cell r="F1047">
            <v>0</v>
          </cell>
          <cell r="G1047" t="str">
            <v>95279</v>
          </cell>
          <cell r="H1047" t="str">
            <v>DESEMPENADEIRA DE CONCRETO, PESO DE 75KG, 4 PÁS, MOTOR A GASOLINA, POTÊNCIA 5,5 HP - JUROS. AF_09/2016</v>
          </cell>
        </row>
        <row r="1048">
          <cell r="A1048" t="str">
            <v>CUSTOS HORÁRIOS DE MÁQUINAS E EQUIPAMENTOS</v>
          </cell>
          <cell r="B1048" t="str">
            <v>CHOR</v>
          </cell>
          <cell r="C1048" t="str">
            <v>COMPOSIÇÕES AUXILIARES</v>
          </cell>
          <cell r="D1048" t="str">
            <v>0329</v>
          </cell>
          <cell r="E1048">
            <v>0</v>
          </cell>
          <cell r="F1048">
            <v>0</v>
          </cell>
          <cell r="G1048" t="str">
            <v>95280</v>
          </cell>
          <cell r="H1048" t="str">
            <v>DESEMPENADEIRA DE CONCRETO, PESO DE 75KG, 4 PÁS, MOTOR A GASOLINA, POTÊNCIA 5,5 HP - MANUTENÇÃO. AF_09/2016</v>
          </cell>
        </row>
        <row r="1049">
          <cell r="A1049" t="str">
            <v>CUSTOS HORÁRIOS DE MÁQUINAS E EQUIPAMENTOS</v>
          </cell>
          <cell r="B1049" t="str">
            <v>CHOR</v>
          </cell>
          <cell r="C1049" t="str">
            <v>COMPOSIÇÕES AUXILIARES</v>
          </cell>
          <cell r="D1049" t="str">
            <v>0329</v>
          </cell>
          <cell r="E1049">
            <v>0</v>
          </cell>
          <cell r="F1049">
            <v>0</v>
          </cell>
          <cell r="G1049" t="str">
            <v>95281</v>
          </cell>
          <cell r="H1049" t="str">
            <v>DESEMPENADEIRA DE CONCRETO, PESO DE 75KG, 4 PÁS, MOTOR A GASOLINA, POTÊNCIA 5,5 HP  MATERIAIS NA OPERAÇÃO. AF_09/2016</v>
          </cell>
        </row>
        <row r="1050">
          <cell r="A1050" t="str">
            <v>CUSTOS HORÁRIOS DE MÁQUINAS E EQUIPAMENTOS</v>
          </cell>
          <cell r="B1050" t="str">
            <v>CHOR</v>
          </cell>
          <cell r="C1050" t="str">
            <v>COMPOSIÇÕES AUXILIARES</v>
          </cell>
          <cell r="D1050" t="str">
            <v>0329</v>
          </cell>
          <cell r="E1050">
            <v>0</v>
          </cell>
          <cell r="F1050">
            <v>0</v>
          </cell>
          <cell r="G1050" t="str">
            <v>95617</v>
          </cell>
          <cell r="H1050" t="str">
            <v>PERFURATRIZ PNEUMATICA MANUAL DE PESO MEDIO, MARTELETE, 18KG, COMPRIMENTO MÁXIMO DE CURSO DE 6 M, DIAMETRO DO PISTAO DE 5,5 CM - DEPRECIAÇÃO. AF_11/2016</v>
          </cell>
        </row>
        <row r="1051">
          <cell r="A1051" t="str">
            <v>CUSTOS HORÁRIOS DE MÁQUINAS E EQUIPAMENTOS</v>
          </cell>
          <cell r="B1051" t="str">
            <v>CHOR</v>
          </cell>
          <cell r="C1051" t="str">
            <v>COMPOSIÇÕES AUXILIARES</v>
          </cell>
          <cell r="D1051" t="str">
            <v>0329</v>
          </cell>
          <cell r="E1051">
            <v>0</v>
          </cell>
          <cell r="F1051">
            <v>0</v>
          </cell>
          <cell r="G1051" t="str">
            <v>95618</v>
          </cell>
          <cell r="H1051" t="str">
            <v>PERFURATRIZ PNEUMATICA MANUAL DE PESO MEDIO, MARTELETE, 18KG, COMPRIMENTO MÁXIMO DE CURSO DE 6 M, DIAMETRO DO PISTAO DE 5,5 CM - JUROS. AF_11/2016</v>
          </cell>
        </row>
        <row r="1052">
          <cell r="A1052" t="str">
            <v>CUSTOS HORÁRIOS DE MÁQUINAS E EQUIPAMENTOS</v>
          </cell>
          <cell r="B1052" t="str">
            <v>CHOR</v>
          </cell>
          <cell r="C1052" t="str">
            <v>COMPOSIÇÕES AUXILIARES</v>
          </cell>
          <cell r="D1052" t="str">
            <v>0329</v>
          </cell>
          <cell r="E1052">
            <v>0</v>
          </cell>
          <cell r="F1052">
            <v>0</v>
          </cell>
          <cell r="G1052" t="str">
            <v>95619</v>
          </cell>
          <cell r="H1052" t="str">
            <v>PERFURATRIZ PNEUMATICA MANUAL DE PESO MEDIO, MARTELETE, 18KG, COMPRIMENTO MÁXIMO DE CURSO DE 6 M, DIAMETRO DO PISTAO DE 5,5 CM - MANUTENÇÃO. AF_11/2016</v>
          </cell>
        </row>
        <row r="1053">
          <cell r="A1053" t="str">
            <v>CUSTOS HORÁRIOS DE MÁQUINAS E EQUIPAMENTOS</v>
          </cell>
          <cell r="B1053" t="str">
            <v>CHOR</v>
          </cell>
          <cell r="C1053" t="str">
            <v>COMPOSIÇÕES AUXILIARES</v>
          </cell>
          <cell r="D1053" t="str">
            <v>0329</v>
          </cell>
          <cell r="E1053">
            <v>0</v>
          </cell>
          <cell r="F1053">
            <v>0</v>
          </cell>
          <cell r="G1053" t="str">
            <v>95627</v>
          </cell>
          <cell r="H1053" t="str">
            <v>ROLO COMPACTADOR VIBRATORIO TANDEM, ACO LISO, POTENCIA 125 HP, PESO SEM/COM LASTRO 10,20/11,65 T, LARGURA DE TRABALHO 1,73 M - DEPRECIAÇÃO. AF_11/2016</v>
          </cell>
        </row>
        <row r="1054">
          <cell r="A1054" t="str">
            <v>CUSTOS HORÁRIOS DE MÁQUINAS E EQUIPAMENTOS</v>
          </cell>
          <cell r="B1054" t="str">
            <v>CHOR</v>
          </cell>
          <cell r="C1054" t="str">
            <v>COMPOSIÇÕES AUXILIARES</v>
          </cell>
          <cell r="D1054" t="str">
            <v>0329</v>
          </cell>
          <cell r="E1054">
            <v>0</v>
          </cell>
          <cell r="F1054">
            <v>0</v>
          </cell>
          <cell r="G1054" t="str">
            <v>95628</v>
          </cell>
          <cell r="H1054" t="str">
            <v>ROLO COMPACTADOR VIBRATORIO TANDEM, ACO LISO, POTENCIA 125 HP, PESO SEM/COM LASTRO 10,20/11,65 T, LARGURA DE TRABALHO 1,73 M - JUROS. AF_11/2016</v>
          </cell>
        </row>
        <row r="1055">
          <cell r="A1055" t="str">
            <v>CUSTOS HORÁRIOS DE MÁQUINAS E EQUIPAMENTOS</v>
          </cell>
          <cell r="B1055" t="str">
            <v>CHOR</v>
          </cell>
          <cell r="C1055" t="str">
            <v>COMPOSIÇÕES AUXILIARES</v>
          </cell>
          <cell r="D1055" t="str">
            <v>0329</v>
          </cell>
          <cell r="E1055">
            <v>0</v>
          </cell>
          <cell r="F1055">
            <v>0</v>
          </cell>
          <cell r="G1055" t="str">
            <v>95629</v>
          </cell>
          <cell r="H1055" t="str">
            <v>ROLO COMPACTADOR VIBRATORIO TANDEM, ACO LISO, POTENCIA 125 HP, PESO SEM/COM LASTRO 10,20/11,65 T, LARGURA DE TRABALHO 1,73 M - MANUTENÇÃO. AF_11/2016</v>
          </cell>
        </row>
        <row r="1056">
          <cell r="A1056" t="str">
            <v>CUSTOS HORÁRIOS DE MÁQUINAS E EQUIPAMENTOS</v>
          </cell>
          <cell r="B1056" t="str">
            <v>CHOR</v>
          </cell>
          <cell r="C1056" t="str">
            <v>COMPOSIÇÕES AUXILIARES</v>
          </cell>
          <cell r="D1056" t="str">
            <v>0329</v>
          </cell>
          <cell r="E1056">
            <v>0</v>
          </cell>
          <cell r="F1056">
            <v>0</v>
          </cell>
          <cell r="G1056" t="str">
            <v>95630</v>
          </cell>
          <cell r="H1056" t="str">
            <v>ROLO COMPACTADOR VIBRATORIO TANDEM, ACO LISO, POTENCIA 125 HP, PESO SEM/COM LASTRO 10,20/11,65 T, LARGURA DE TRABALHO 1,73 M - MATERIAIS NA OPERAÇÃO. AF_11/2016</v>
          </cell>
        </row>
        <row r="1057">
          <cell r="A1057" t="str">
            <v>CUSTOS HORÁRIOS DE MÁQUINAS E EQUIPAMENTOS</v>
          </cell>
          <cell r="B1057" t="str">
            <v>CHOR</v>
          </cell>
          <cell r="C1057" t="str">
            <v>COMPOSIÇÕES AUXILIARES</v>
          </cell>
          <cell r="D1057" t="str">
            <v>0329</v>
          </cell>
          <cell r="E1057">
            <v>0</v>
          </cell>
          <cell r="F1057">
            <v>0</v>
          </cell>
          <cell r="G1057" t="str">
            <v>95698</v>
          </cell>
          <cell r="H1057" t="str">
            <v>PERFURATRIZ MANUAL, TORQUE MAXIMO 55 KGF.M, POTENCIA 5 CV, COM DIAMETRO MAXIMO 8 1/2" - DEPRECIAÇÃO. AF_11/2016</v>
          </cell>
        </row>
        <row r="1058">
          <cell r="A1058" t="str">
            <v>CUSTOS HORÁRIOS DE MÁQUINAS E EQUIPAMENTOS</v>
          </cell>
          <cell r="B1058" t="str">
            <v>CHOR</v>
          </cell>
          <cell r="C1058" t="str">
            <v>COMPOSIÇÕES AUXILIARES</v>
          </cell>
          <cell r="D1058" t="str">
            <v>0329</v>
          </cell>
          <cell r="E1058">
            <v>0</v>
          </cell>
          <cell r="F1058">
            <v>0</v>
          </cell>
          <cell r="G1058" t="str">
            <v>95699</v>
          </cell>
          <cell r="H1058" t="str">
            <v>PERFURATRIZ MANUAL, TORQUE MAXIMO 55 KGF.M, POTENCIA 5 CV, COM DIAMETRO MAXIMO 8 1/2" - JUROS. AF_11/2016</v>
          </cell>
        </row>
        <row r="1059">
          <cell r="A1059" t="str">
            <v>CUSTOS HORÁRIOS DE MÁQUINAS E EQUIPAMENTOS</v>
          </cell>
          <cell r="B1059" t="str">
            <v>CHOR</v>
          </cell>
          <cell r="C1059" t="str">
            <v>COMPOSIÇÕES AUXILIARES</v>
          </cell>
          <cell r="D1059" t="str">
            <v>0329</v>
          </cell>
          <cell r="E1059">
            <v>0</v>
          </cell>
          <cell r="F1059">
            <v>0</v>
          </cell>
          <cell r="G1059" t="str">
            <v>95700</v>
          </cell>
          <cell r="H1059" t="str">
            <v>PERFURATRIZ MANUAL, TORQUE MAXIMO 55 KGF.M, POTENCIA 5 CV, COM DIAMETRO MAXIMO 8 1/2" - MANUTENÇÃO. AF_11/2016</v>
          </cell>
        </row>
        <row r="1060">
          <cell r="A1060" t="str">
            <v>CUSTOS HORÁRIOS DE MÁQUINAS E EQUIPAMENTOS</v>
          </cell>
          <cell r="B1060" t="str">
            <v>CHOR</v>
          </cell>
          <cell r="C1060" t="str">
            <v>COMPOSIÇÕES AUXILIARES</v>
          </cell>
          <cell r="D1060" t="str">
            <v>0329</v>
          </cell>
          <cell r="E1060">
            <v>0</v>
          </cell>
          <cell r="F1060">
            <v>0</v>
          </cell>
          <cell r="G1060" t="str">
            <v>95701</v>
          </cell>
          <cell r="H1060" t="str">
            <v>PERFURATRIZ MANUAL, TORQUE MAXIMO 55 KGF.M, POTENCIA 5 CV, COM DIAMETRO MAXIMO 8 1/2" - MATERIAIS NA OPERAÇÃO. AF_11/2016</v>
          </cell>
        </row>
        <row r="1061">
          <cell r="A1061" t="str">
            <v>CUSTOS HORÁRIOS DE MÁQUINAS E EQUIPAMENTOS</v>
          </cell>
          <cell r="B1061" t="str">
            <v>CHOR</v>
          </cell>
          <cell r="C1061" t="str">
            <v>COMPOSIÇÕES AUXILIARES</v>
          </cell>
          <cell r="D1061" t="str">
            <v>0329</v>
          </cell>
          <cell r="E1061">
            <v>0</v>
          </cell>
          <cell r="F1061">
            <v>0</v>
          </cell>
          <cell r="G1061" t="str">
            <v>95704</v>
          </cell>
          <cell r="H1061" t="str">
            <v>PERFURATRIZ SOBRE ESTEIRA, TORQUE MÁXIMO 600 KGF, POTÊNCIA ENTRE 50 E 60 HP, DIÂMETRO MÁXIMO 10 - DEPRECIAÇÃO. AF_11/2016</v>
          </cell>
        </row>
        <row r="1062">
          <cell r="A1062" t="str">
            <v>CUSTOS HORÁRIOS DE MÁQUINAS E EQUIPAMENTOS</v>
          </cell>
          <cell r="B1062" t="str">
            <v>CHOR</v>
          </cell>
          <cell r="C1062" t="str">
            <v>COMPOSIÇÕES AUXILIARES</v>
          </cell>
          <cell r="D1062" t="str">
            <v>0329</v>
          </cell>
          <cell r="E1062">
            <v>0</v>
          </cell>
          <cell r="F1062">
            <v>0</v>
          </cell>
          <cell r="G1062" t="str">
            <v>95705</v>
          </cell>
          <cell r="H1062" t="str">
            <v>PERFURATRIZ SOBRE ESTEIRA, TORQUE MÁXIMO 600 KGF, POTÊNCIA ENTRE 50 E 60 HP, DIÂMETRO MÁXIMO 10 - JUROS. AF_11/2016</v>
          </cell>
        </row>
        <row r="1063">
          <cell r="A1063" t="str">
            <v>CUSTOS HORÁRIOS DE MÁQUINAS E EQUIPAMENTOS</v>
          </cell>
          <cell r="B1063" t="str">
            <v>CHOR</v>
          </cell>
          <cell r="C1063" t="str">
            <v>COMPOSIÇÕES AUXILIARES</v>
          </cell>
          <cell r="D1063" t="str">
            <v>0329</v>
          </cell>
          <cell r="E1063">
            <v>0</v>
          </cell>
          <cell r="F1063">
            <v>0</v>
          </cell>
          <cell r="G1063" t="str">
            <v>95706</v>
          </cell>
          <cell r="H1063" t="str">
            <v>PERFURATRIZ SOBRE ESTEIRA, TORQUE MÁXIMO 600 KGF, POTÊNCIA ENTRE 50 E 60 HP, DIÂMETRO MÁXIMO 10 - MANUTENÇÃO. AF_11/2016</v>
          </cell>
        </row>
        <row r="1064">
          <cell r="A1064" t="str">
            <v>CUSTOS HORÁRIOS DE MÁQUINAS E EQUIPAMENTOS</v>
          </cell>
          <cell r="B1064" t="str">
            <v>CHOR</v>
          </cell>
          <cell r="C1064" t="str">
            <v>COMPOSIÇÕES AUXILIARES</v>
          </cell>
          <cell r="D1064" t="str">
            <v>0329</v>
          </cell>
          <cell r="E1064">
            <v>0</v>
          </cell>
          <cell r="F1064">
            <v>0</v>
          </cell>
          <cell r="G1064" t="str">
            <v>95707</v>
          </cell>
          <cell r="H1064" t="str">
            <v>PERFURATRIZ SOBRE ESTEIRA, TORQUE MÁXIMO 600 KGF, POTÊNCIA ENTRE 50 E 60 HP, DIÂMETRO MÁXIMO 10 - MATERIAIS NA OPERAÇÃO. AF_11/2016</v>
          </cell>
        </row>
        <row r="1065">
          <cell r="A1065" t="str">
            <v>CUSTOS HORÁRIOS DE MÁQUINAS E EQUIPAMENTOS</v>
          </cell>
          <cell r="B1065" t="str">
            <v>CHOR</v>
          </cell>
          <cell r="C1065" t="str">
            <v>COMPOSIÇÕES AUXILIARES</v>
          </cell>
          <cell r="D1065" t="str">
            <v>0329</v>
          </cell>
          <cell r="E1065">
            <v>0</v>
          </cell>
          <cell r="F1065">
            <v>0</v>
          </cell>
          <cell r="G1065" t="str">
            <v>95710</v>
          </cell>
          <cell r="H1065" t="str">
            <v>ESCAVADEIRA HIDRAULICA SOBRE ESTEIRA, COM GARRA GIRATORIA DE MANDIBULAS, PESO OPERACIONAL ENTRE 22,00 E 25,50 TON, POTENCIA LIQUIDA ENTRE 150 E 160 HP - DEPRECIAÇÃO. AF_11/2016</v>
          </cell>
        </row>
        <row r="1066">
          <cell r="A1066" t="str">
            <v>CUSTOS HORÁRIOS DE MÁQUINAS E EQUIPAMENTOS</v>
          </cell>
          <cell r="B1066" t="str">
            <v>CHOR</v>
          </cell>
          <cell r="C1066" t="str">
            <v>COMPOSIÇÕES AUXILIARES</v>
          </cell>
          <cell r="D1066" t="str">
            <v>0329</v>
          </cell>
          <cell r="E1066">
            <v>0</v>
          </cell>
          <cell r="F1066">
            <v>0</v>
          </cell>
          <cell r="G1066" t="str">
            <v>95711</v>
          </cell>
          <cell r="H1066" t="str">
            <v>ESCAVADEIRA HIDRAULICA SOBRE ESTEIRA, COM GARRA GIRATORIA DE MANDIBULAS, PESO OPERACIONAL ENTRE 22,00 E 25,50 TON, POTENCIA LIQUIDA ENTRE 150 E 160 HP - JUROS. AF_11/2016</v>
          </cell>
        </row>
        <row r="1067">
          <cell r="A1067" t="str">
            <v>CUSTOS HORÁRIOS DE MÁQUINAS E EQUIPAMENTOS</v>
          </cell>
          <cell r="B1067" t="str">
            <v>CHOR</v>
          </cell>
          <cell r="C1067" t="str">
            <v>COMPOSIÇÕES AUXILIARES</v>
          </cell>
          <cell r="D1067" t="str">
            <v>0329</v>
          </cell>
          <cell r="E1067">
            <v>0</v>
          </cell>
          <cell r="F1067">
            <v>0</v>
          </cell>
          <cell r="G1067" t="str">
            <v>95712</v>
          </cell>
          <cell r="H1067" t="str">
            <v>ESCAVADEIRA HIDRAULICA SOBRE ESTEIRA, COM GARRA GIRATORIA DE MANDIBULAS, PESO OPERACIONAL ENTRE 22,00 E 25,50 TON, POTENCIA LIQUIDA ENTRE 150 E 160 HP - MANUTENÇÃO. AF_11/2016</v>
          </cell>
        </row>
        <row r="1068">
          <cell r="A1068" t="str">
            <v>CUSTOS HORÁRIOS DE MÁQUINAS E EQUIPAMENTOS</v>
          </cell>
          <cell r="B1068" t="str">
            <v>CHOR</v>
          </cell>
          <cell r="C1068" t="str">
            <v>COMPOSIÇÕES AUXILIARES</v>
          </cell>
          <cell r="D1068" t="str">
            <v>0329</v>
          </cell>
          <cell r="E1068">
            <v>0</v>
          </cell>
          <cell r="F1068">
            <v>0</v>
          </cell>
          <cell r="G1068" t="str">
            <v>95713</v>
          </cell>
          <cell r="H1068" t="str">
            <v>ESCAVADEIRA HIDRAULICA SOBRE ESTEIRA, COM GARRA GIRATORIA DE MANDIBULAS, PESO OPERACIONAL ENTRE 22,00 E 25,50 TON, POTENCIA LIQUIDA ENTRE 150 E 160 HP - MATERIAIS NA OPERAÇÃO. AF_11/2016</v>
          </cell>
        </row>
        <row r="1069">
          <cell r="A1069" t="str">
            <v>CUSTOS HORÁRIOS DE MÁQUINAS E EQUIPAMENTOS</v>
          </cell>
          <cell r="B1069" t="str">
            <v>CHOR</v>
          </cell>
          <cell r="C1069" t="str">
            <v>COMPOSIÇÕES AUXILIARES</v>
          </cell>
          <cell r="D1069" t="str">
            <v>0329</v>
          </cell>
          <cell r="E1069">
            <v>0</v>
          </cell>
          <cell r="F1069">
            <v>0</v>
          </cell>
          <cell r="G1069" t="str">
            <v>95716</v>
          </cell>
          <cell r="H1069" t="str">
            <v>ESCAVADEIRA HIDRAULICA SOBRE ESTEIRA, EQUIPADA COM CLAMSHELL, COM CAPACIDADE DA CAÇAMBA ENTRE 1,20 E 1,50 M3, PESO OPERACIONAL ENTRE 20,00 E 22,00 TON, POTENCIA LIQUIDA ENTRE 150 E 160 HP - DEPRECIAÇÃO. AF_11/2016</v>
          </cell>
        </row>
        <row r="1070">
          <cell r="A1070" t="str">
            <v>CUSTOS HORÁRIOS DE MÁQUINAS E EQUIPAMENTOS</v>
          </cell>
          <cell r="B1070" t="str">
            <v>CHOR</v>
          </cell>
          <cell r="C1070" t="str">
            <v>COMPOSIÇÕES AUXILIARES</v>
          </cell>
          <cell r="D1070" t="str">
            <v>0329</v>
          </cell>
          <cell r="E1070">
            <v>0</v>
          </cell>
          <cell r="F1070">
            <v>0</v>
          </cell>
          <cell r="G1070" t="str">
            <v>95717</v>
          </cell>
          <cell r="H1070" t="str">
            <v>ESCAVADEIRA HIDRAULICA SOBRE ESTEIRA, EQUIPADA COM CLAMSHELL, COM CAPACIDADE DA CAÇAMBA ENTRE 1,20 E 1,50 M3, PESO OPERACIONAL ENTRE 20,00 E 22,00 TON, POTENCIA LIQUIDA ENTRE 150 E 160 HP - JUROS. AF_11/2016</v>
          </cell>
        </row>
        <row r="1071">
          <cell r="A1071" t="str">
            <v>CUSTOS HORÁRIOS DE MÁQUINAS E EQUIPAMENTOS</v>
          </cell>
          <cell r="B1071" t="str">
            <v>CHOR</v>
          </cell>
          <cell r="C1071" t="str">
            <v>COMPOSIÇÕES AUXILIARES</v>
          </cell>
          <cell r="D1071" t="str">
            <v>0329</v>
          </cell>
          <cell r="E1071">
            <v>0</v>
          </cell>
          <cell r="F1071">
            <v>0</v>
          </cell>
          <cell r="G1071" t="str">
            <v>95718</v>
          </cell>
          <cell r="H1071" t="str">
            <v>ESCAVADEIRA HIDRAULICA SOBRE ESTEIRA, EQUIPADA COM CLAMSHELL, COM CAPACIDADE DA CAÇAMBA ENTRE 1,20 E 1,50 M3, PESO OPERACIONAL ENTRE 20,00 E 22,00 TON, POTENCIA LIQUIDA ENTRE 150 E 160 HP - MANUTENÇÃO. AF_11/2016</v>
          </cell>
        </row>
        <row r="1072">
          <cell r="A1072" t="str">
            <v>CUSTOS HORÁRIOS DE MÁQUINAS E EQUIPAMENTOS</v>
          </cell>
          <cell r="B1072" t="str">
            <v>CHOR</v>
          </cell>
          <cell r="C1072" t="str">
            <v>COMPOSIÇÕES AUXILIARES</v>
          </cell>
          <cell r="D1072" t="str">
            <v>0329</v>
          </cell>
          <cell r="E1072">
            <v>0</v>
          </cell>
          <cell r="F1072">
            <v>0</v>
          </cell>
          <cell r="G1072" t="str">
            <v>95719</v>
          </cell>
          <cell r="H1072" t="str">
            <v>ESCAVADEIRA HIDRAULICA SOBRE ESTEIRA, EQUIPADA COM CLAMSHELL, COM CAPACIDADE DA CAÇAMBA ENTRE 1,20 E 1,50 M3, PESO OPERACIONAL ENTRE 20,00 E 22,00 TON, POTENCIA LIQUIDA ENTRE 150 E 160 HP - MATERIAIS NA OPERAÇÃO. AF_11/2016</v>
          </cell>
        </row>
        <row r="1073">
          <cell r="A1073" t="str">
            <v>CUSTOS HORÁRIOS DE MÁQUINAS E EQUIPAMENTOS</v>
          </cell>
          <cell r="B1073" t="str">
            <v>CHOR</v>
          </cell>
          <cell r="C1073" t="str">
            <v>COMPOSIÇÕES AUXILIARES</v>
          </cell>
          <cell r="D1073" t="str">
            <v>0329</v>
          </cell>
          <cell r="E1073">
            <v>0</v>
          </cell>
          <cell r="F1073">
            <v>0</v>
          </cell>
          <cell r="G1073" t="str">
            <v>95869</v>
          </cell>
          <cell r="H1073" t="str">
            <v>GRUPO GERADOR COM CARENAGEM, MOTOR DIESEL POTÊNCIA STANDART ENTRE 250 E 260 KVA - JUROS. AF_12/2016</v>
          </cell>
        </row>
        <row r="1074">
          <cell r="A1074" t="str">
            <v>CUSTOS HORÁRIOS DE MÁQUINAS E EQUIPAMENTOS</v>
          </cell>
          <cell r="B1074" t="str">
            <v>CHOR</v>
          </cell>
          <cell r="C1074" t="str">
            <v>COMPOSIÇÕES AUXILIARES</v>
          </cell>
          <cell r="D1074" t="str">
            <v>0329</v>
          </cell>
          <cell r="E1074">
            <v>0</v>
          </cell>
          <cell r="F1074">
            <v>0</v>
          </cell>
          <cell r="G1074" t="str">
            <v>95870</v>
          </cell>
          <cell r="H1074" t="str">
            <v>GRUPO GERADOR COM CARENAGEM, MOTOR DIESEL POTÊNCIA STANDART ENTRE 250 E 260 KVA - MANUTENÇÃO. AF_12/2016</v>
          </cell>
        </row>
        <row r="1075">
          <cell r="A1075" t="str">
            <v>CUSTOS HORÁRIOS DE MÁQUINAS E EQUIPAMENTOS</v>
          </cell>
          <cell r="B1075" t="str">
            <v>CHOR</v>
          </cell>
          <cell r="C1075" t="str">
            <v>COMPOSIÇÕES AUXILIARES</v>
          </cell>
          <cell r="D1075" t="str">
            <v>0329</v>
          </cell>
          <cell r="E1075">
            <v>0</v>
          </cell>
          <cell r="F1075">
            <v>0</v>
          </cell>
          <cell r="G1075" t="str">
            <v>95871</v>
          </cell>
          <cell r="H1075" t="str">
            <v>GRUPO GERADOR COM CARENAGEM, MOTOR DIESEL POTÊNCIA STANDART ENTRE 250 E 260 KVA - MATERIAIS NA OPERAÇÃO. AF_12/2016</v>
          </cell>
        </row>
        <row r="1076">
          <cell r="A1076" t="str">
            <v>CUSTOS HORÁRIOS DE MÁQUINAS E EQUIPAMENTOS</v>
          </cell>
          <cell r="B1076" t="str">
            <v>CHOR</v>
          </cell>
          <cell r="C1076" t="str">
            <v>COMPOSIÇÕES AUXILIARES</v>
          </cell>
          <cell r="D1076" t="str">
            <v>0329</v>
          </cell>
          <cell r="E1076">
            <v>0</v>
          </cell>
          <cell r="F1076">
            <v>0</v>
          </cell>
          <cell r="G1076" t="str">
            <v>95874</v>
          </cell>
          <cell r="H1076" t="str">
            <v>GRUPO GERADOR COM CARENAGEM, MOTOR DIESEL POTÊNCIA STANDART ENTRE 250 E 260 KVA - DEPRECIAÇÃO. AF_12/2016</v>
          </cell>
        </row>
        <row r="1077">
          <cell r="A1077" t="str">
            <v>CUSTOS HORÁRIOS DE MÁQUINAS E EQUIPAMENTOS</v>
          </cell>
          <cell r="B1077" t="str">
            <v>CHOR</v>
          </cell>
          <cell r="C1077" t="str">
            <v>COMPOSIÇÕES AUXILIARES</v>
          </cell>
          <cell r="D1077" t="str">
            <v>0329</v>
          </cell>
          <cell r="E1077">
            <v>0</v>
          </cell>
          <cell r="F1077">
            <v>0</v>
          </cell>
          <cell r="G1077" t="str">
            <v>96008</v>
          </cell>
          <cell r="H1077" t="str">
            <v>TRATOR DE PNEUS COM POTÊNCIA DE 122 CV, TRAÇÃO 4X4, COM VASSOURA MECÂNICA ACOPLADA - DEPRECIAÇÃO. AF_02/2017</v>
          </cell>
        </row>
        <row r="1078">
          <cell r="A1078" t="str">
            <v>CUSTOS HORÁRIOS DE MÁQUINAS E EQUIPAMENTOS</v>
          </cell>
          <cell r="B1078" t="str">
            <v>CHOR</v>
          </cell>
          <cell r="C1078" t="str">
            <v>COMPOSIÇÕES AUXILIARES</v>
          </cell>
          <cell r="D1078" t="str">
            <v>0329</v>
          </cell>
          <cell r="E1078">
            <v>0</v>
          </cell>
          <cell r="F1078">
            <v>0</v>
          </cell>
          <cell r="G1078" t="str">
            <v>96009</v>
          </cell>
          <cell r="H1078" t="str">
            <v>TRATOR DE PNEUS COM POTÊNCIA DE 122 CV, TRAÇÃO 4X4, COM VASSOURA MECÂNICA ACOPLADA - JUROS. AF_02/2017</v>
          </cell>
        </row>
        <row r="1079">
          <cell r="A1079" t="str">
            <v>CUSTOS HORÁRIOS DE MÁQUINAS E EQUIPAMENTOS</v>
          </cell>
          <cell r="B1079" t="str">
            <v>CHOR</v>
          </cell>
          <cell r="C1079" t="str">
            <v>COMPOSIÇÕES AUXILIARES</v>
          </cell>
          <cell r="D1079" t="str">
            <v>0329</v>
          </cell>
          <cell r="E1079">
            <v>0</v>
          </cell>
          <cell r="F1079">
            <v>0</v>
          </cell>
          <cell r="G1079" t="str">
            <v>96011</v>
          </cell>
          <cell r="H1079" t="str">
            <v>TRATOR DE PNEUS COM POTÊNCIA DE 122 CV, TRAÇÃO 4X4, COM VASSOURA MECÂNICA ACOPLADA - MANUTENÇÃO. AF_02/2017</v>
          </cell>
        </row>
        <row r="1080">
          <cell r="A1080" t="str">
            <v>CUSTOS HORÁRIOS DE MÁQUINAS E EQUIPAMENTOS</v>
          </cell>
          <cell r="B1080" t="str">
            <v>CHOR</v>
          </cell>
          <cell r="C1080" t="str">
            <v>COMPOSIÇÕES AUXILIARES</v>
          </cell>
          <cell r="D1080" t="str">
            <v>0329</v>
          </cell>
          <cell r="E1080">
            <v>0</v>
          </cell>
          <cell r="F1080">
            <v>0</v>
          </cell>
          <cell r="G1080" t="str">
            <v>96012</v>
          </cell>
          <cell r="H1080" t="str">
            <v>TRATOR DE PNEUS COM POTÊNCIA DE 122 CV, TRAÇÃO 4X4, COM VASSOURA MECÂNICA ACOPLADA - MATERIAIS NA OPERAÇÃO. AF_02/2017</v>
          </cell>
        </row>
        <row r="1081">
          <cell r="A1081" t="str">
            <v>CUSTOS HORÁRIOS DE MÁQUINAS E EQUIPAMENTOS</v>
          </cell>
          <cell r="B1081" t="str">
            <v>CHOR</v>
          </cell>
          <cell r="C1081" t="str">
            <v>COMPOSIÇÕES AUXILIARES</v>
          </cell>
          <cell r="D1081" t="str">
            <v>0329</v>
          </cell>
          <cell r="E1081">
            <v>0</v>
          </cell>
          <cell r="F1081">
            <v>0</v>
          </cell>
          <cell r="G1081" t="str">
            <v>96015</v>
          </cell>
          <cell r="H1081" t="str">
            <v>TRATOR DE PNEUS COM POTÊNCIA DE 122 CV, TRAÇÃO 4X4, COM GRADE DE DISCOS ACOPLADA - DEPRECIAÇÃO. AF_02/2017</v>
          </cell>
        </row>
        <row r="1082">
          <cell r="A1082" t="str">
            <v>CUSTOS HORÁRIOS DE MÁQUINAS E EQUIPAMENTOS</v>
          </cell>
          <cell r="B1082" t="str">
            <v>CHOR</v>
          </cell>
          <cell r="C1082" t="str">
            <v>COMPOSIÇÕES AUXILIARES</v>
          </cell>
          <cell r="D1082" t="str">
            <v>0329</v>
          </cell>
          <cell r="E1082">
            <v>0</v>
          </cell>
          <cell r="F1082">
            <v>0</v>
          </cell>
          <cell r="G1082" t="str">
            <v>96016</v>
          </cell>
          <cell r="H1082" t="str">
            <v>TRATOR DE PNEUS COM POTÊNCIA DE 122 CV, TRAÇÃO 4X4, COM GRADE DE DISCOS ACOPLADA - JUROS. AF_02/2017</v>
          </cell>
        </row>
        <row r="1083">
          <cell r="A1083" t="str">
            <v>CUSTOS HORÁRIOS DE MÁQUINAS E EQUIPAMENTOS</v>
          </cell>
          <cell r="B1083" t="str">
            <v>CHOR</v>
          </cell>
          <cell r="C1083" t="str">
            <v>COMPOSIÇÕES AUXILIARES</v>
          </cell>
          <cell r="D1083" t="str">
            <v>0329</v>
          </cell>
          <cell r="E1083">
            <v>0</v>
          </cell>
          <cell r="F1083">
            <v>0</v>
          </cell>
          <cell r="G1083" t="str">
            <v>96018</v>
          </cell>
          <cell r="H1083" t="str">
            <v>TRATOR DE PNEUS COM POTÊNCIA DE 122 CV, TRAÇÃO 4X4, COM GRADE DE DISCOS ACOPLADA - MANUTENÇÃO. AF_02/2017</v>
          </cell>
        </row>
        <row r="1084">
          <cell r="A1084" t="str">
            <v>CUSTOS HORÁRIOS DE MÁQUINAS E EQUIPAMENTOS</v>
          </cell>
          <cell r="B1084" t="str">
            <v>CHOR</v>
          </cell>
          <cell r="C1084" t="str">
            <v>COMPOSIÇÕES AUXILIARES</v>
          </cell>
          <cell r="D1084" t="str">
            <v>0329</v>
          </cell>
          <cell r="E1084">
            <v>0</v>
          </cell>
          <cell r="F1084">
            <v>0</v>
          </cell>
          <cell r="G1084" t="str">
            <v>96019</v>
          </cell>
          <cell r="H1084" t="str">
            <v>TRATOR DE PNEUS COM POTÊNCIA DE 122 CV, TRAÇÃO 4X4, COM GRADE DE DISCOS ACOPLADA - MATERIAIS NA OPERAÇÃO. AF_02/2017</v>
          </cell>
        </row>
        <row r="1085">
          <cell r="A1085" t="str">
            <v>CUSTOS HORÁRIOS DE MÁQUINAS E EQUIPAMENTOS</v>
          </cell>
          <cell r="B1085" t="str">
            <v>CHOR</v>
          </cell>
          <cell r="C1085" t="str">
            <v>COMPOSIÇÕES AUXILIARES</v>
          </cell>
          <cell r="D1085" t="str">
            <v>0329</v>
          </cell>
          <cell r="E1085">
            <v>0</v>
          </cell>
          <cell r="F1085">
            <v>0</v>
          </cell>
          <cell r="G1085" t="str">
            <v>96023</v>
          </cell>
          <cell r="H1085" t="str">
            <v>TRATOR DE PNEUS COM POTÊNCIA DE 85 CV, TRAÇÃO 4X4, COM GRADE DE DISCOS ACOPLADA - DEPRECIAÇÃO. AF_02/2017</v>
          </cell>
        </row>
        <row r="1086">
          <cell r="A1086" t="str">
            <v>CUSTOS HORÁRIOS DE MÁQUINAS E EQUIPAMENTOS</v>
          </cell>
          <cell r="B1086" t="str">
            <v>CHOR</v>
          </cell>
          <cell r="C1086" t="str">
            <v>COMPOSIÇÕES AUXILIARES</v>
          </cell>
          <cell r="D1086" t="str">
            <v>0329</v>
          </cell>
          <cell r="E1086">
            <v>0</v>
          </cell>
          <cell r="F1086">
            <v>0</v>
          </cell>
          <cell r="G1086" t="str">
            <v>96024</v>
          </cell>
          <cell r="H1086" t="str">
            <v>TRATOR DE PNEUS COM POTÊNCIA DE 85 CV, TRAÇÃO 4X4, COM GRADE DE DISCOS ACOPLADA - JUROS. AF_02/2017</v>
          </cell>
        </row>
        <row r="1087">
          <cell r="A1087" t="str">
            <v>CUSTOS HORÁRIOS DE MÁQUINAS E EQUIPAMENTOS</v>
          </cell>
          <cell r="B1087" t="str">
            <v>CHOR</v>
          </cell>
          <cell r="C1087" t="str">
            <v>COMPOSIÇÕES AUXILIARES</v>
          </cell>
          <cell r="D1087" t="str">
            <v>0329</v>
          </cell>
          <cell r="E1087">
            <v>0</v>
          </cell>
          <cell r="F1087">
            <v>0</v>
          </cell>
          <cell r="G1087" t="str">
            <v>96026</v>
          </cell>
          <cell r="H1087" t="str">
            <v>TRATOR DE PNEUS COM POTÊNCIA DE 85 CV, TRAÇÃO 4X4, COM GRADE DE DISCOS ACOPLADA - MANUTENÇÃO. AF_02/2017</v>
          </cell>
        </row>
        <row r="1088">
          <cell r="A1088" t="str">
            <v>CUSTOS HORÁRIOS DE MÁQUINAS E EQUIPAMENTOS</v>
          </cell>
          <cell r="B1088" t="str">
            <v>CHOR</v>
          </cell>
          <cell r="C1088" t="str">
            <v>COMPOSIÇÕES AUXILIARES</v>
          </cell>
          <cell r="D1088" t="str">
            <v>0329</v>
          </cell>
          <cell r="E1088">
            <v>0</v>
          </cell>
          <cell r="F1088">
            <v>0</v>
          </cell>
          <cell r="G1088" t="str">
            <v>96027</v>
          </cell>
          <cell r="H1088" t="str">
            <v>TRATOR DE PNEUS COM POTÊNCIA DE 85 CV, TRAÇÃO 4X4, COM GRADE DE DISCOS ACOPLADA - MATERIAIS NA OPERAÇÃO. AF_02/2017</v>
          </cell>
        </row>
        <row r="1089">
          <cell r="A1089" t="str">
            <v>CUSTOS HORÁRIOS DE MÁQUINAS E EQUIPAMENTOS</v>
          </cell>
          <cell r="B1089" t="str">
            <v>CHOR</v>
          </cell>
          <cell r="C1089" t="str">
            <v>COMPOSIÇÕES AUXILIARES</v>
          </cell>
          <cell r="D1089" t="str">
            <v>0329</v>
          </cell>
          <cell r="E1089">
            <v>0</v>
          </cell>
          <cell r="F1089">
            <v>0</v>
          </cell>
          <cell r="G1089" t="str">
            <v>96030</v>
          </cell>
          <cell r="H1089" t="str">
            <v>CAMINHÃO BASCULANTE 10 M3, TRUCADO, POTÊNCIA 230 CV, INCLUSIVE CAÇAMBA METÁLICA, COM DISTRIBUIDOR DE AGREGADOS ACOPLADO - DEPRECIAÇÃO. AF_02/2017</v>
          </cell>
        </row>
        <row r="1090">
          <cell r="A1090" t="str">
            <v>CUSTOS HORÁRIOS DE MÁQUINAS E EQUIPAMENTOS</v>
          </cell>
          <cell r="B1090" t="str">
            <v>CHOR</v>
          </cell>
          <cell r="C1090" t="str">
            <v>COMPOSIÇÕES AUXILIARES</v>
          </cell>
          <cell r="D1090" t="str">
            <v>0329</v>
          </cell>
          <cell r="E1090">
            <v>0</v>
          </cell>
          <cell r="F1090">
            <v>0</v>
          </cell>
          <cell r="G1090" t="str">
            <v>96031</v>
          </cell>
          <cell r="H1090" t="str">
            <v>CAMINHÃO BASCULANTE 10 M3, TRUCADO, POTÊNCIA 230 CV, INCLUSIVE CAÇAMBA METÁLICA, COM DISTRIBUIDOR DE AGREGADOS ACOPLADO - JUROS. AF_02/2017</v>
          </cell>
        </row>
        <row r="1091">
          <cell r="A1091" t="str">
            <v>CUSTOS HORÁRIOS DE MÁQUINAS E EQUIPAMENTOS</v>
          </cell>
          <cell r="B1091" t="str">
            <v>CHOR</v>
          </cell>
          <cell r="C1091" t="str">
            <v>COMPOSIÇÕES AUXILIARES</v>
          </cell>
          <cell r="D1091" t="str">
            <v>0329</v>
          </cell>
          <cell r="E1091">
            <v>0</v>
          </cell>
          <cell r="F1091">
            <v>0</v>
          </cell>
          <cell r="G1091" t="str">
            <v>96032</v>
          </cell>
          <cell r="H1091" t="str">
            <v>CAMINHÃO BASCULANTE 10 M3, TRUCADO, POTÊNCIA 230 CV, INCLUSIVE CAÇAMBA METÁLICA, COM DISTRIBUIDOR DE AGREGADOS ACOPLADO - IMPOSTOS E SEGUROS. AF_02/2017</v>
          </cell>
        </row>
        <row r="1092">
          <cell r="A1092" t="str">
            <v>CUSTOS HORÁRIOS DE MÁQUINAS E EQUIPAMENTOS</v>
          </cell>
          <cell r="B1092" t="str">
            <v>CHOR</v>
          </cell>
          <cell r="C1092" t="str">
            <v>COMPOSIÇÕES AUXILIARES</v>
          </cell>
          <cell r="D1092" t="str">
            <v>0329</v>
          </cell>
          <cell r="E1092">
            <v>0</v>
          </cell>
          <cell r="F1092">
            <v>0</v>
          </cell>
          <cell r="G1092" t="str">
            <v>96033</v>
          </cell>
          <cell r="H1092" t="str">
            <v>CAMINHÃO BASCULANTE 10 M3, TRUCADO, POTÊNCIA 230 CV, INCLUSIVE CAÇAMBA METÁLICA, COM DISTRIBUIDOR DE AGREGADOS ACOPLADO - MANUTENÇÃO. AF_02/2017</v>
          </cell>
        </row>
        <row r="1093">
          <cell r="A1093" t="str">
            <v>CUSTOS HORÁRIOS DE MÁQUINAS E EQUIPAMENTOS</v>
          </cell>
          <cell r="B1093" t="str">
            <v>CHOR</v>
          </cell>
          <cell r="C1093" t="str">
            <v>COMPOSIÇÕES AUXILIARES</v>
          </cell>
          <cell r="D1093" t="str">
            <v>0329</v>
          </cell>
          <cell r="E1093">
            <v>0</v>
          </cell>
          <cell r="F1093">
            <v>0</v>
          </cell>
          <cell r="G1093" t="str">
            <v>96034</v>
          </cell>
          <cell r="H1093" t="str">
            <v>CAMINHÃO BASCULANTE 10 M3, TRUCADO, POTÊNCIA 230 CV, INCLUSIVE CAÇAMBA METÁLICA, COM DISTRIBUIDOR DE AGREGADOS ACOPLADO - MATERIAIS NA OPERAÇÃO. AF_02/2017</v>
          </cell>
        </row>
        <row r="1094">
          <cell r="A1094" t="str">
            <v>CUSTOS HORÁRIOS DE MÁQUINAS E EQUIPAMENTOS</v>
          </cell>
          <cell r="B1094" t="str">
            <v>CHOR</v>
          </cell>
          <cell r="C1094" t="str">
            <v>COMPOSIÇÕES AUXILIARES</v>
          </cell>
          <cell r="D1094" t="str">
            <v>0329</v>
          </cell>
          <cell r="E1094">
            <v>0</v>
          </cell>
          <cell r="F1094">
            <v>0</v>
          </cell>
          <cell r="G1094" t="str">
            <v>96053</v>
          </cell>
          <cell r="H1094" t="str">
            <v>TRATOR DE PNEUS COM POTÊNCIA DE 85 CV, TRAÇÃO 4X4, COM VASSOURA MECÂNICA ACOPLADA - DEPRECIAÇÃO. AF_03/2017</v>
          </cell>
        </row>
        <row r="1095">
          <cell r="A1095" t="str">
            <v>CUSTOS HORÁRIOS DE MÁQUINAS E EQUIPAMENTOS</v>
          </cell>
          <cell r="B1095" t="str">
            <v>CHOR</v>
          </cell>
          <cell r="C1095" t="str">
            <v>COMPOSIÇÕES AUXILIARES</v>
          </cell>
          <cell r="D1095" t="str">
            <v>0329</v>
          </cell>
          <cell r="E1095">
            <v>0</v>
          </cell>
          <cell r="F1095">
            <v>0</v>
          </cell>
          <cell r="G1095" t="str">
            <v>96054</v>
          </cell>
          <cell r="H1095" t="str">
            <v>MINICARREGADEIRA SOBRE RODAS POTENCIA 47HP CAPACIDADE OPERACAO 646 KG, COM VASSOURA MECÂNICA ACOPLADA - DEPRECIAÇÃO. AF_03/2017</v>
          </cell>
        </row>
        <row r="1096">
          <cell r="A1096" t="str">
            <v>CUSTOS HORÁRIOS DE MÁQUINAS E EQUIPAMENTOS</v>
          </cell>
          <cell r="B1096" t="str">
            <v>CHOR</v>
          </cell>
          <cell r="C1096" t="str">
            <v>COMPOSIÇÕES AUXILIARES</v>
          </cell>
          <cell r="D1096" t="str">
            <v>0329</v>
          </cell>
          <cell r="E1096">
            <v>0</v>
          </cell>
          <cell r="F1096">
            <v>0</v>
          </cell>
          <cell r="G1096" t="str">
            <v>96055</v>
          </cell>
          <cell r="H1096" t="str">
            <v>TRATOR DE PNEUS COM POTÊNCIA DE 85 CV, TRAÇÃO 4X4, COM VASSOURA MECÂNICA ACOPLADA - JUROS. AF_03/2017</v>
          </cell>
        </row>
        <row r="1097">
          <cell r="A1097" t="str">
            <v>CUSTOS HORÁRIOS DE MÁQUINAS E EQUIPAMENTOS</v>
          </cell>
          <cell r="B1097" t="str">
            <v>CHOR</v>
          </cell>
          <cell r="C1097" t="str">
            <v>COMPOSIÇÕES AUXILIARES</v>
          </cell>
          <cell r="D1097" t="str">
            <v>0329</v>
          </cell>
          <cell r="E1097">
            <v>0</v>
          </cell>
          <cell r="F1097">
            <v>0</v>
          </cell>
          <cell r="G1097" t="str">
            <v>96056</v>
          </cell>
          <cell r="H1097" t="str">
            <v>TRATOR DE PNEUS COM POTÊNCIA DE 85 CV, TRAÇÃO 4X4, COM VASSOURA MECÂNICA ACOPLADA - MANUTENÇÃO. AF_03/2017</v>
          </cell>
        </row>
        <row r="1098">
          <cell r="A1098" t="str">
            <v>CUSTOS HORÁRIOS DE MÁQUINAS E EQUIPAMENTOS</v>
          </cell>
          <cell r="B1098" t="str">
            <v>CHOR</v>
          </cell>
          <cell r="C1098" t="str">
            <v>COMPOSIÇÕES AUXILIARES</v>
          </cell>
          <cell r="D1098" t="str">
            <v>0329</v>
          </cell>
          <cell r="E1098">
            <v>0</v>
          </cell>
          <cell r="F1098">
            <v>0</v>
          </cell>
          <cell r="G1098" t="str">
            <v>96057</v>
          </cell>
          <cell r="H1098" t="str">
            <v>TRATOR DE PNEUS COM POTÊNCIA DE 85 CV, TRAÇÃO 4X4, COM VASSOURA MECÂNICA ACOPLADA - MATERIAIS NA OPERAÇÃO. AF_03/2017</v>
          </cell>
        </row>
        <row r="1099">
          <cell r="A1099" t="str">
            <v>CUSTOS HORÁRIOS DE MÁQUINAS E EQUIPAMENTOS</v>
          </cell>
          <cell r="B1099" t="str">
            <v>CHOR</v>
          </cell>
          <cell r="C1099" t="str">
            <v>COMPOSIÇÕES AUXILIARES</v>
          </cell>
          <cell r="D1099" t="str">
            <v>0329</v>
          </cell>
          <cell r="E1099">
            <v>0</v>
          </cell>
          <cell r="F1099">
            <v>0</v>
          </cell>
          <cell r="G1099" t="str">
            <v>96060</v>
          </cell>
          <cell r="H1099" t="str">
            <v>MINICARREGADEIRA SOBRE RODAS POTENCIA 47HP CAPACIDADE OPERACAO 646 KG, COM VASSOURA MECÂNICA ACOPLADA - JUROS. AF_03/2017</v>
          </cell>
        </row>
        <row r="1100">
          <cell r="A1100" t="str">
            <v>CUSTOS HORÁRIOS DE MÁQUINAS E EQUIPAMENTOS</v>
          </cell>
          <cell r="B1100" t="str">
            <v>CHOR</v>
          </cell>
          <cell r="C1100" t="str">
            <v>COMPOSIÇÕES AUXILIARES</v>
          </cell>
          <cell r="D1100" t="str">
            <v>0329</v>
          </cell>
          <cell r="E1100">
            <v>0</v>
          </cell>
          <cell r="F1100">
            <v>0</v>
          </cell>
          <cell r="G1100" t="str">
            <v>96061</v>
          </cell>
          <cell r="H1100" t="str">
            <v>MINICARREGADEIRA SOBRE RODAS POTENCIA 47HP CAPACIDADE OPERACAO 646 KG, COM VASSOURA MECÂNICA ACOPLADA - MANUTENÇÃO. AF_03/2017</v>
          </cell>
        </row>
        <row r="1101">
          <cell r="A1101" t="str">
            <v>CUSTOS HORÁRIOS DE MÁQUINAS E EQUIPAMENTOS</v>
          </cell>
          <cell r="B1101" t="str">
            <v>CHOR</v>
          </cell>
          <cell r="C1101" t="str">
            <v>COMPOSIÇÕES AUXILIARES</v>
          </cell>
          <cell r="D1101" t="str">
            <v>0329</v>
          </cell>
          <cell r="E1101">
            <v>0</v>
          </cell>
          <cell r="F1101">
            <v>0</v>
          </cell>
          <cell r="G1101" t="str">
            <v>96062</v>
          </cell>
          <cell r="H1101" t="str">
            <v>MINICARREGADEIRA SOBRE RODAS POTENCIA 47HP CAPACIDADE OPERACAO 646 KG, COM VASSOURA MECÂNICA ACOPLADA - MATERIAIS NA OPERAÇÃO. AF_03/2017</v>
          </cell>
        </row>
        <row r="1102">
          <cell r="A1102" t="str">
            <v>CUSTOS HORÁRIOS DE MÁQUINAS E EQUIPAMENTOS</v>
          </cell>
          <cell r="B1102" t="str">
            <v>CHOR</v>
          </cell>
          <cell r="C1102" t="str">
            <v>COMPOSIÇÕES AUXILIARES</v>
          </cell>
          <cell r="D1102" t="str">
            <v>0329</v>
          </cell>
          <cell r="E1102">
            <v>0</v>
          </cell>
          <cell r="F1102">
            <v>0</v>
          </cell>
          <cell r="G1102" t="str">
            <v>96241</v>
          </cell>
          <cell r="H1102" t="str">
            <v>MINIESCAVADEIRA SOBRE ESTEIRAS, POTENCIA LIQUIDA DE *30* HP, PESO OPERACIONAL DE *3.500* KG - DEPRECIACAO. AF_04/2017</v>
          </cell>
        </row>
        <row r="1103">
          <cell r="A1103" t="str">
            <v>CUSTOS HORÁRIOS DE MÁQUINAS E EQUIPAMENTOS</v>
          </cell>
          <cell r="B1103" t="str">
            <v>CHOR</v>
          </cell>
          <cell r="C1103" t="str">
            <v>COMPOSIÇÕES AUXILIARES</v>
          </cell>
          <cell r="D1103" t="str">
            <v>0329</v>
          </cell>
          <cell r="E1103">
            <v>0</v>
          </cell>
          <cell r="F1103">
            <v>0</v>
          </cell>
          <cell r="G1103" t="str">
            <v>96242</v>
          </cell>
          <cell r="H1103" t="str">
            <v>MINIESCAVADEIRA SOBRE ESTEIRAS, POTENCIA LIQUIDA DE *30* HP, PESO OPERACIONAL DE *3.500* KG - JUROS. AF_04/2017</v>
          </cell>
        </row>
        <row r="1104">
          <cell r="A1104" t="str">
            <v>CUSTOS HORÁRIOS DE MÁQUINAS E EQUIPAMENTOS</v>
          </cell>
          <cell r="B1104" t="str">
            <v>CHOR</v>
          </cell>
          <cell r="C1104" t="str">
            <v>COMPOSIÇÕES AUXILIARES</v>
          </cell>
          <cell r="D1104" t="str">
            <v>0329</v>
          </cell>
          <cell r="E1104">
            <v>0</v>
          </cell>
          <cell r="F1104">
            <v>0</v>
          </cell>
          <cell r="G1104" t="str">
            <v>96243</v>
          </cell>
          <cell r="H1104" t="str">
            <v>MINIESCAVADEIRA SOBRE ESTEIRAS, POTENCIA LIQUIDA DE *30* HP, PESO OPERACIONAL DE *3.500* KG - MANUTENCAO. AF_04/2017</v>
          </cell>
        </row>
        <row r="1105">
          <cell r="A1105" t="str">
            <v>CUSTOS HORÁRIOS DE MÁQUINAS E EQUIPAMENTOS</v>
          </cell>
          <cell r="B1105" t="str">
            <v>CHOR</v>
          </cell>
          <cell r="C1105" t="str">
            <v>COMPOSIÇÕES AUXILIARES</v>
          </cell>
          <cell r="D1105" t="str">
            <v>0329</v>
          </cell>
          <cell r="E1105">
            <v>0</v>
          </cell>
          <cell r="F1105">
            <v>0</v>
          </cell>
          <cell r="G1105" t="str">
            <v>96244</v>
          </cell>
          <cell r="H1105" t="str">
            <v>MINIESCAVADEIRA SOBRE ESTEIRAS, POTENCIA LIQUIDA DE *30* HP, PESO OPERACIONAL DE *3.500* KG - MATERIAIS NA OPERACAO. AF_04/2017</v>
          </cell>
        </row>
        <row r="1106">
          <cell r="A1106" t="str">
            <v>CUSTOS HORÁRIOS DE MÁQUINAS E EQUIPAMENTOS</v>
          </cell>
          <cell r="B1106" t="str">
            <v>CHOR</v>
          </cell>
          <cell r="C1106" t="str">
            <v>COMPOSIÇÕES AUXILIARES</v>
          </cell>
          <cell r="D1106" t="str">
            <v>0329</v>
          </cell>
          <cell r="E1106">
            <v>0</v>
          </cell>
          <cell r="F1106">
            <v>0</v>
          </cell>
          <cell r="G1106" t="str">
            <v>96298</v>
          </cell>
          <cell r="H1106" t="str">
            <v>PERFURATRIZ ROTATIVA SOBRE ESTEIRA, TORQUE MAXIMO 2500 KGM, POTENCIA 110 HP, MOTOR DIESEL - DEPRECIAÇÃO. AF_05/2017</v>
          </cell>
        </row>
        <row r="1107">
          <cell r="A1107" t="str">
            <v>CUSTOS HORÁRIOS DE MÁQUINAS E EQUIPAMENTOS</v>
          </cell>
          <cell r="B1107" t="str">
            <v>CHOR</v>
          </cell>
          <cell r="C1107" t="str">
            <v>COMPOSIÇÕES AUXILIARES</v>
          </cell>
          <cell r="D1107" t="str">
            <v>0329</v>
          </cell>
          <cell r="E1107">
            <v>0</v>
          </cell>
          <cell r="F1107">
            <v>0</v>
          </cell>
          <cell r="G1107" t="str">
            <v>96299</v>
          </cell>
          <cell r="H1107" t="str">
            <v>PERFURATRIZ ROTATIVA SOBRE ESTEIRA, TORQUE MAXIMO 2500 KGM, POTENCIA 110 HP, MOTOR DIESEL - JUROS. AF_05/2017</v>
          </cell>
        </row>
        <row r="1108">
          <cell r="A1108" t="str">
            <v>CUSTOS HORÁRIOS DE MÁQUINAS E EQUIPAMENTOS</v>
          </cell>
          <cell r="B1108" t="str">
            <v>CHOR</v>
          </cell>
          <cell r="C1108" t="str">
            <v>COMPOSIÇÕES AUXILIARES</v>
          </cell>
          <cell r="D1108" t="str">
            <v>0329</v>
          </cell>
          <cell r="E1108">
            <v>0</v>
          </cell>
          <cell r="F1108">
            <v>0</v>
          </cell>
          <cell r="G1108" t="str">
            <v>96300</v>
          </cell>
          <cell r="H1108" t="str">
            <v>PERFURATRIZ ROTATIVA SOBRE ESTEIRA, TORQUE MAXIMO 2500 KGM, POTENCIA 110 HP, MOTOR DIESEL - MANUTENÇÃO. AF_05/2017</v>
          </cell>
        </row>
        <row r="1109">
          <cell r="A1109" t="str">
            <v>CUSTOS HORÁRIOS DE MÁQUINAS E EQUIPAMENTOS</v>
          </cell>
          <cell r="B1109" t="str">
            <v>CHOR</v>
          </cell>
          <cell r="C1109" t="str">
            <v>COMPOSIÇÕES AUXILIARES</v>
          </cell>
          <cell r="D1109" t="str">
            <v>0329</v>
          </cell>
          <cell r="E1109">
            <v>0</v>
          </cell>
          <cell r="F1109">
            <v>0</v>
          </cell>
          <cell r="G1109" t="str">
            <v>96301</v>
          </cell>
          <cell r="H1109" t="str">
            <v>PERFURATRIZ ROTATIVA SOBRE ESTEIRA, TORQUE MAXIMO 2500 KGM, POTENCIA 110 HP, MOTOR DIESEL - MATERIAIS NA OPERAÇÃO. AF_05/2017</v>
          </cell>
        </row>
        <row r="1110">
          <cell r="A1110" t="str">
            <v>CUSTOS HORÁRIOS DE MÁQUINAS E EQUIPAMENTOS</v>
          </cell>
          <cell r="B1110" t="str">
            <v>CHOR</v>
          </cell>
          <cell r="C1110" t="str">
            <v>COMPOSIÇÕES AUXILIARES</v>
          </cell>
          <cell r="D1110" t="str">
            <v>0329</v>
          </cell>
          <cell r="E1110">
            <v>0</v>
          </cell>
          <cell r="F1110">
            <v>0</v>
          </cell>
          <cell r="G1110" t="str">
            <v>96304</v>
          </cell>
          <cell r="H1110" t="str">
            <v>COMPRESSOR DE AR, VAZAO DE 10 PCM, RESERVATORIO 100 L, PRESSAO DE TRABALHO ENTRE 6,9 E 9,7 BAR,  POTENCIA 2 HP, TENSAO 110/220 V - DEPRECIAÇÃO. AF_05/2017</v>
          </cell>
        </row>
        <row r="1111">
          <cell r="A1111" t="str">
            <v>CUSTOS HORÁRIOS DE MÁQUINAS E EQUIPAMENTOS</v>
          </cell>
          <cell r="B1111" t="str">
            <v>CHOR</v>
          </cell>
          <cell r="C1111" t="str">
            <v>COMPOSIÇÕES AUXILIARES</v>
          </cell>
          <cell r="D1111" t="str">
            <v>0329</v>
          </cell>
          <cell r="E1111">
            <v>0</v>
          </cell>
          <cell r="F1111">
            <v>0</v>
          </cell>
          <cell r="G1111" t="str">
            <v>96305</v>
          </cell>
          <cell r="H1111" t="str">
            <v>COMPRESSOR DE AR, VAZAO DE 10 PCM, RESERVATORIO 100 L, PRESSAO DE TRABALHO ENTRE 6,9 E 9,7 BAR,  POTENCIA 2 HP, TENSAO 110/220 V - JUROS. AF_05/2017</v>
          </cell>
        </row>
        <row r="1112">
          <cell r="A1112" t="str">
            <v>CUSTOS HORÁRIOS DE MÁQUINAS E EQUIPAMENTOS</v>
          </cell>
          <cell r="B1112" t="str">
            <v>CHOR</v>
          </cell>
          <cell r="C1112" t="str">
            <v>COMPOSIÇÕES AUXILIARES</v>
          </cell>
          <cell r="D1112" t="str">
            <v>0329</v>
          </cell>
          <cell r="E1112">
            <v>0</v>
          </cell>
          <cell r="F1112">
            <v>0</v>
          </cell>
          <cell r="G1112" t="str">
            <v>96306</v>
          </cell>
          <cell r="H1112" t="str">
            <v>COMPRESSOR DE AR, VAZAO DE 10 PCM, RESERVATORIO 100 L, PRESSAO DE TRABALHO ENTRE 6,9 E 9,7 BAR,  POTENCIA 2 HP, TENSAO 110/220 V - MANUTENÇÃO. AF_05/2017</v>
          </cell>
        </row>
        <row r="1113">
          <cell r="A1113" t="str">
            <v>CUSTOS HORÁRIOS DE MÁQUINAS E EQUIPAMENTOS</v>
          </cell>
          <cell r="B1113" t="str">
            <v>CHOR</v>
          </cell>
          <cell r="C1113" t="str">
            <v>COMPOSIÇÕES AUXILIARES</v>
          </cell>
          <cell r="D1113" t="str">
            <v>0329</v>
          </cell>
          <cell r="E1113">
            <v>0</v>
          </cell>
          <cell r="F1113">
            <v>0</v>
          </cell>
          <cell r="G1113" t="str">
            <v>96307</v>
          </cell>
          <cell r="H1113" t="str">
            <v>COMPRESSOR DE AR, VAZAO DE 10 PCM, RESERVATORIO 100 L, PRESSAO DE TRABALHO ENTRE 6,9 E 9,7 BAR, POTENCIA 2 HP, TENSAO 110/220 V - MATERIAIS NA OPERAÇÃO. AF_05/2017</v>
          </cell>
        </row>
        <row r="1114">
          <cell r="A1114" t="str">
            <v>CUSTOS HORÁRIOS DE MÁQUINAS E EQUIPAMENTOS</v>
          </cell>
          <cell r="B1114" t="str">
            <v>CHOR</v>
          </cell>
          <cell r="C1114" t="str">
            <v>COMPOSIÇÕES AUXILIARES</v>
          </cell>
          <cell r="D1114" t="str">
            <v>0329</v>
          </cell>
          <cell r="E1114">
            <v>0</v>
          </cell>
          <cell r="F1114">
            <v>0</v>
          </cell>
          <cell r="G1114" t="str">
            <v>96457</v>
          </cell>
          <cell r="H1114" t="str">
            <v>ROLO COMPACTADOR DE PNEUS, ESTATICO, PRESSAO VARIAVEL, POTENCIA 110 HP, PESO SEM/COM LASTRO 10,8/27 T, LARGURA DE ROLAGEM 2,30 M - MATERIAIS NA OPERACAO. AF_06/2017</v>
          </cell>
        </row>
        <row r="1115">
          <cell r="A1115" t="str">
            <v>CUSTOS HORÁRIOS DE MÁQUINAS E EQUIPAMENTOS</v>
          </cell>
          <cell r="B1115" t="str">
            <v>CHOR</v>
          </cell>
          <cell r="C1115" t="str">
            <v>COMPOSIÇÕES AUXILIARES</v>
          </cell>
          <cell r="D1115" t="str">
            <v>0329</v>
          </cell>
          <cell r="E1115">
            <v>0</v>
          </cell>
          <cell r="F1115">
            <v>0</v>
          </cell>
          <cell r="G1115" t="str">
            <v>96458</v>
          </cell>
          <cell r="H1115" t="str">
            <v>ROLO COMPACTADOR DE PNEUS, ESTATICO, PRESSAO VARIAVEL, POTENCIA 110 HP, PESO SEM/COM LASTRO 10,8/27 T, LARGURA DE ROLAGEM 2,30 M - MANUTENCAO. AF_06/2017</v>
          </cell>
        </row>
        <row r="1116">
          <cell r="A1116" t="str">
            <v>CUSTOS HORÁRIOS DE MÁQUINAS E EQUIPAMENTOS</v>
          </cell>
          <cell r="B1116" t="str">
            <v>CHOR</v>
          </cell>
          <cell r="C1116" t="str">
            <v>COMPOSIÇÕES AUXILIARES</v>
          </cell>
          <cell r="D1116" t="str">
            <v>0329</v>
          </cell>
          <cell r="E1116">
            <v>0</v>
          </cell>
          <cell r="F1116">
            <v>0</v>
          </cell>
          <cell r="G1116" t="str">
            <v>96459</v>
          </cell>
          <cell r="H1116" t="str">
            <v>ROLO COMPACTADOR DE PNEUS, ESTATICO, PRESSAO VARIAVEL, POTENCIA 110 HP, PESO SEM/COM LASTRO 10,8/27 T, LARGURA DE ROLAGEM 2,30 M - JUROS. AF_06/2017</v>
          </cell>
        </row>
        <row r="1117">
          <cell r="A1117" t="str">
            <v>CUSTOS HORÁRIOS DE MÁQUINAS E EQUIPAMENTOS</v>
          </cell>
          <cell r="B1117" t="str">
            <v>CHOR</v>
          </cell>
          <cell r="C1117" t="str">
            <v>COMPOSIÇÕES AUXILIARES</v>
          </cell>
          <cell r="D1117" t="str">
            <v>0329</v>
          </cell>
          <cell r="E1117">
            <v>0</v>
          </cell>
          <cell r="F1117">
            <v>0</v>
          </cell>
          <cell r="G1117" t="str">
            <v>96460</v>
          </cell>
          <cell r="H1117" t="str">
            <v>ROLO COMPACTADOR DE PNEUS, ESTATICO, PRESSAO VARIAVEL, POTENCIA 110 HP, PESO SEM/COM LASTRO 10,8/27 T, LARGURA DE ROLAGEM 2,30 M - DEPRECIAÇÃO. AF_06/2017</v>
          </cell>
        </row>
        <row r="1118">
          <cell r="A1118" t="str">
            <v>CUSTOS HORÁRIOS DE MÁQUINAS E EQUIPAMENTOS</v>
          </cell>
          <cell r="B1118" t="str">
            <v>CHOR</v>
          </cell>
          <cell r="C1118" t="str">
            <v>COMPOSIÇÕES AUXILIARES</v>
          </cell>
          <cell r="D1118" t="str">
            <v>0329</v>
          </cell>
          <cell r="E1118">
            <v>0</v>
          </cell>
          <cell r="F1118">
            <v>0</v>
          </cell>
          <cell r="G1118" t="str">
            <v>98760</v>
          </cell>
          <cell r="H1118" t="str">
            <v>INVERSOR DE SOLDA MONOFÁSICO DE 160 A, POTÊNCIA DE 5400 W, TENSÃO DE 220 V, PARA SOLDA COM ELETRODOS DE 2,0 A 4,0 MM E PROCESSO TIG - DEPRECIAÇÃO. AF_06/2018</v>
          </cell>
        </row>
        <row r="1119">
          <cell r="A1119" t="str">
            <v>CUSTOS HORÁRIOS DE MÁQUINAS E EQUIPAMENTOS</v>
          </cell>
          <cell r="B1119" t="str">
            <v>CHOR</v>
          </cell>
          <cell r="C1119" t="str">
            <v>COMPOSIÇÕES AUXILIARES</v>
          </cell>
          <cell r="D1119" t="str">
            <v>0329</v>
          </cell>
          <cell r="E1119">
            <v>0</v>
          </cell>
          <cell r="F1119">
            <v>0</v>
          </cell>
          <cell r="G1119" t="str">
            <v>98761</v>
          </cell>
          <cell r="H1119" t="str">
            <v>INVERSOR DE SOLDA MONOFÁSICO DE 160 A, POTÊNCIA DE 5400 W, TENSÃO DE 220 V, PARA SOLDA COM ELETRODOS DE 2,0 A 4,0 MM E PROCESSO TIG - JUROS. AF_06/2018</v>
          </cell>
        </row>
        <row r="1120">
          <cell r="A1120" t="str">
            <v>CUSTOS HORÁRIOS DE MÁQUINAS E EQUIPAMENTOS</v>
          </cell>
          <cell r="B1120" t="str">
            <v>CHOR</v>
          </cell>
          <cell r="C1120" t="str">
            <v>COMPOSIÇÕES AUXILIARES</v>
          </cell>
          <cell r="D1120" t="str">
            <v>0329</v>
          </cell>
          <cell r="E1120">
            <v>0</v>
          </cell>
          <cell r="F1120">
            <v>0</v>
          </cell>
          <cell r="G1120" t="str">
            <v>98762</v>
          </cell>
          <cell r="H1120" t="str">
            <v>INVERSOR DE SOLDA MONOFÁSICO DE 160 A, POTÊNCIA DE 5400 W, TENSÃO DE 220 V, PARA SOLDA COM ELETRODOS DE 2,0 A 4,0 MM E PROCESSO TIG - MANUTENÇÃO. AF_06/2018</v>
          </cell>
        </row>
        <row r="1121">
          <cell r="A1121" t="str">
            <v>CUSTOS HORÁRIOS DE MÁQUINAS E EQUIPAMENTOS</v>
          </cell>
          <cell r="B1121" t="str">
            <v>CHOR</v>
          </cell>
          <cell r="C1121" t="str">
            <v>COMPOSIÇÕES AUXILIARES</v>
          </cell>
          <cell r="D1121" t="str">
            <v>0329</v>
          </cell>
          <cell r="E1121">
            <v>0</v>
          </cell>
          <cell r="F1121">
            <v>0</v>
          </cell>
          <cell r="G1121" t="str">
            <v>98763</v>
          </cell>
          <cell r="H1121" t="str">
            <v>INVERSOR DE SOLDA MONOFÁSICO DE 160 A, POTÊNCIA DE 5400 W, TENSÃO DE 220 V, PARA SOLDA COM ELETRODOS DE 2,0 A 4,0 MM E PROCESSO TIG - MATERIAIS NA OPERAÇÃO. AF_06/2018</v>
          </cell>
        </row>
        <row r="1122">
          <cell r="A1122" t="str">
            <v>CUSTOS HORÁRIOS DE MÁQUINAS E EQUIPAMENTOS</v>
          </cell>
          <cell r="B1122" t="str">
            <v>CHOR</v>
          </cell>
          <cell r="C1122" t="str">
            <v>COMPOSIÇÕES AUXILIARES</v>
          </cell>
          <cell r="D1122" t="str">
            <v>0329</v>
          </cell>
          <cell r="E1122">
            <v>0</v>
          </cell>
          <cell r="F1122">
            <v>0</v>
          </cell>
          <cell r="G1122" t="str">
            <v>99829</v>
          </cell>
          <cell r="H1122" t="str">
            <v>LAVADORA DE ALTA PRESSAO (LAVA-JATO) PARA AGUA FRIA, PRESSAO DE OPERACAO ENTRE 1400 E 1900 LIB/POL2, VAZAO MAXIMA ENTRE 400 E 700 L/H - DEPRECIAÇÃO. AF_04/2019</v>
          </cell>
        </row>
        <row r="1123">
          <cell r="A1123" t="str">
            <v>CUSTOS HORÁRIOS DE MÁQUINAS E EQUIPAMENTOS</v>
          </cell>
          <cell r="B1123" t="str">
            <v>CHOR</v>
          </cell>
          <cell r="C1123" t="str">
            <v>COMPOSIÇÕES AUXILIARES</v>
          </cell>
          <cell r="D1123" t="str">
            <v>0329</v>
          </cell>
          <cell r="E1123">
            <v>0</v>
          </cell>
          <cell r="F1123">
            <v>0</v>
          </cell>
          <cell r="G1123" t="str">
            <v>99830</v>
          </cell>
          <cell r="H1123" t="str">
            <v>LAVADORA DE ALTA PRESSAO (LAVA-JATO) PARA AGUA FRIA, PRESSAO DE OPERACAO ENTRE 1400 E 1900 LIB/POL2, VAZAO MAXIMA ENTRE 400 E 700 L/H - JUROS. AF_04/2019</v>
          </cell>
        </row>
        <row r="1124">
          <cell r="A1124" t="str">
            <v>CUSTOS HORÁRIOS DE MÁQUINAS E EQUIPAMENTOS</v>
          </cell>
          <cell r="B1124" t="str">
            <v>CHOR</v>
          </cell>
          <cell r="C1124" t="str">
            <v>COMPOSIÇÕES AUXILIARES</v>
          </cell>
          <cell r="D1124" t="str">
            <v>0329</v>
          </cell>
          <cell r="E1124">
            <v>0</v>
          </cell>
          <cell r="F1124">
            <v>0</v>
          </cell>
          <cell r="G1124" t="str">
            <v>99831</v>
          </cell>
          <cell r="H1124" t="str">
            <v>LAVADORA DE ALTA PRESSAO (LAVA-JATO) PARA AGUA FRIA, PRESSAO DE OPERACAO ENTRE 1400 E 1900 LIB/POL2, VAZAO MAXIMA ENTRE 400 E 700 L/H - MANUTENÇÃO. AF_04/2019</v>
          </cell>
        </row>
        <row r="1125">
          <cell r="A1125" t="str">
            <v>CUSTOS HORÁRIOS DE MÁQUINAS E EQUIPAMENTOS</v>
          </cell>
          <cell r="B1125" t="str">
            <v>CHOR</v>
          </cell>
          <cell r="C1125" t="str">
            <v>COMPOSIÇÕES AUXILIARES</v>
          </cell>
          <cell r="D1125" t="str">
            <v>0329</v>
          </cell>
          <cell r="E1125">
            <v>0</v>
          </cell>
          <cell r="F1125">
            <v>0</v>
          </cell>
          <cell r="G1125" t="str">
            <v>99832</v>
          </cell>
          <cell r="H1125" t="str">
            <v>LAVADORA DE ALTA PRESSAO (LAVA-JATO) PARA AGUA FRIA, PRESSAO DE OPERACAO ENTRE 1400 E 1900 LIB/POL2, VAZAO MAXIMA ENTRE 400 E 700 L/H - MATERIAIS NA OPERAÇÃO. AF_04/2019</v>
          </cell>
        </row>
        <row r="1126">
          <cell r="A1126" t="str">
            <v>CUSTOS HORÁRIOS DE MÁQUINAS E EQUIPAMENTOS</v>
          </cell>
          <cell r="B1126" t="str">
            <v>CHOR</v>
          </cell>
          <cell r="C1126" t="str">
            <v>COMPOSIÇÕES AUXILIARES</v>
          </cell>
          <cell r="D1126" t="str">
            <v>0329</v>
          </cell>
          <cell r="E1126">
            <v>0</v>
          </cell>
          <cell r="F1126">
            <v>0</v>
          </cell>
          <cell r="G1126" t="str">
            <v>100637</v>
          </cell>
          <cell r="H1126" t="str">
            <v>USINA DE MISTURA ASFÁLTICA À QUENTE, TIPO CONTRA FLUXO, PROD 100 A 140 TON/HORA - DEPRECIAÇÃO. AF_12/2019</v>
          </cell>
        </row>
        <row r="1127">
          <cell r="A1127" t="str">
            <v>CUSTOS HORÁRIOS DE MÁQUINAS E EQUIPAMENTOS</v>
          </cell>
          <cell r="B1127" t="str">
            <v>CHOR</v>
          </cell>
          <cell r="C1127" t="str">
            <v>COMPOSIÇÕES AUXILIARES</v>
          </cell>
          <cell r="D1127" t="str">
            <v>0329</v>
          </cell>
          <cell r="E1127">
            <v>0</v>
          </cell>
          <cell r="F1127">
            <v>0</v>
          </cell>
          <cell r="G1127" t="str">
            <v>100638</v>
          </cell>
          <cell r="H1127" t="str">
            <v>USINA DE MISTURA ASFÁLTICA À QUENTE, TIPO CONTRA FLUXO, PROD 100 A 140 TON/HORA - JUROS. AF_12/2019</v>
          </cell>
        </row>
        <row r="1128">
          <cell r="A1128" t="str">
            <v>CUSTOS HORÁRIOS DE MÁQUINAS E EQUIPAMENTOS</v>
          </cell>
          <cell r="B1128" t="str">
            <v>CHOR</v>
          </cell>
          <cell r="C1128" t="str">
            <v>COMPOSIÇÕES AUXILIARES</v>
          </cell>
          <cell r="D1128" t="str">
            <v>0329</v>
          </cell>
          <cell r="E1128">
            <v>0</v>
          </cell>
          <cell r="F1128">
            <v>0</v>
          </cell>
          <cell r="G1128" t="str">
            <v>100639</v>
          </cell>
          <cell r="H1128" t="str">
            <v>USINA DE MISTURA ASFÁLTICA À QUENTE, TIPO CONTRA FLUXO, PROD 100 A 140 TON/HORA - MANUTENÇÃO. AF_12/2019</v>
          </cell>
        </row>
        <row r="1129">
          <cell r="A1129" t="str">
            <v>CUSTOS HORÁRIOS DE MÁQUINAS E EQUIPAMENTOS</v>
          </cell>
          <cell r="B1129" t="str">
            <v>CHOR</v>
          </cell>
          <cell r="C1129" t="str">
            <v>COMPOSIÇÕES AUXILIARES</v>
          </cell>
          <cell r="D1129" t="str">
            <v>0329</v>
          </cell>
          <cell r="E1129">
            <v>0</v>
          </cell>
          <cell r="F1129">
            <v>0</v>
          </cell>
          <cell r="G1129" t="str">
            <v>100640</v>
          </cell>
          <cell r="H1129" t="str">
            <v>USINA DE MISTURA ASFÁLTICA À QUENTE, TIPO CONTRA FLUXO, PROD 100 A 140 TON/HORA - MATERIAIS NA OPERAÇÃO. AF_12/2019</v>
          </cell>
        </row>
        <row r="1130">
          <cell r="A1130" t="str">
            <v>CUSTOS HORÁRIOS DE MÁQUINAS E EQUIPAMENTOS</v>
          </cell>
          <cell r="B1130" t="str">
            <v>CHOR</v>
          </cell>
          <cell r="C1130" t="str">
            <v>COMPOSIÇÕES AUXILIARES</v>
          </cell>
          <cell r="D1130" t="str">
            <v>0329</v>
          </cell>
          <cell r="E1130">
            <v>0</v>
          </cell>
          <cell r="F1130">
            <v>0</v>
          </cell>
          <cell r="G1130" t="str">
            <v>100643</v>
          </cell>
          <cell r="H1130" t="str">
            <v>USINA DE ASFALTO, TIPO GRAVIMÉTRICA, PROD 150 TON/HORA - DEPRECIAÇÃO. AF_12/2019</v>
          </cell>
        </row>
        <row r="1131">
          <cell r="A1131" t="str">
            <v>CUSTOS HORÁRIOS DE MÁQUINAS E EQUIPAMENTOS</v>
          </cell>
          <cell r="B1131" t="str">
            <v>CHOR</v>
          </cell>
          <cell r="C1131" t="str">
            <v>COMPOSIÇÕES AUXILIARES</v>
          </cell>
          <cell r="D1131" t="str">
            <v>0329</v>
          </cell>
          <cell r="E1131">
            <v>0</v>
          </cell>
          <cell r="F1131">
            <v>0</v>
          </cell>
          <cell r="G1131" t="str">
            <v>100644</v>
          </cell>
          <cell r="H1131" t="str">
            <v>USINA DE ASFALTO, TIPO GRAVIMÉTRICA, PROD 150 TON/HORA - JUROS. AF_12/2019</v>
          </cell>
        </row>
        <row r="1132">
          <cell r="A1132" t="str">
            <v>CUSTOS HORÁRIOS DE MÁQUINAS E EQUIPAMENTOS</v>
          </cell>
          <cell r="B1132" t="str">
            <v>CHOR</v>
          </cell>
          <cell r="C1132" t="str">
            <v>COMPOSIÇÕES AUXILIARES</v>
          </cell>
          <cell r="D1132" t="str">
            <v>0329</v>
          </cell>
          <cell r="E1132">
            <v>0</v>
          </cell>
          <cell r="F1132">
            <v>0</v>
          </cell>
          <cell r="G1132" t="str">
            <v>100645</v>
          </cell>
          <cell r="H1132" t="str">
            <v>USINA DE ASFALTO, TIPO GRAVIMÉTRICA, PROD 150 TON/HORA - MANUTENÇÃO. AF_12/2019</v>
          </cell>
        </row>
        <row r="1133">
          <cell r="A1133" t="str">
            <v>CUSTOS HORÁRIOS DE MÁQUINAS E EQUIPAMENTOS</v>
          </cell>
          <cell r="B1133" t="str">
            <v>CHOR</v>
          </cell>
          <cell r="C1133" t="str">
            <v>COMPOSIÇÕES AUXILIARES</v>
          </cell>
          <cell r="D1133" t="str">
            <v>0329</v>
          </cell>
          <cell r="E1133">
            <v>0</v>
          </cell>
          <cell r="F1133">
            <v>0</v>
          </cell>
          <cell r="G1133" t="str">
            <v>100646</v>
          </cell>
          <cell r="H1133" t="str">
            <v>USINA DE ASFALTO, TIPO GRAVIMÉTRICA, PROD 150 TON/HORA - MATERIAIS NA OPERAÇÃO. AF_12/2019</v>
          </cell>
        </row>
        <row r="1134">
          <cell r="A1134" t="str">
            <v>CUSTOS HORÁRIOS DE MÁQUINAS E EQUIPAMENTOS</v>
          </cell>
          <cell r="B1134" t="str">
            <v>CHOR</v>
          </cell>
          <cell r="C1134" t="str">
            <v>COMPOSIÇÕES AUXILIARES</v>
          </cell>
          <cell r="D1134" t="str">
            <v>0329</v>
          </cell>
          <cell r="E1134">
            <v>0</v>
          </cell>
          <cell r="F1134">
            <v>0</v>
          </cell>
          <cell r="G1134" t="str">
            <v>102270</v>
          </cell>
          <cell r="H1134" t="str">
            <v>MARTELO DEMOLIDOR ELÉTRICO, COM POTÊNCIA DE 2.000 W, 1.000 IMPACTOS POR MINUTO, PESO DE 30 KG - DEPRECIAÇÃO. AF_01/2021</v>
          </cell>
        </row>
        <row r="1135">
          <cell r="A1135" t="str">
            <v>CUSTOS HORÁRIOS DE MÁQUINAS E EQUIPAMENTOS</v>
          </cell>
          <cell r="B1135" t="str">
            <v>CHOR</v>
          </cell>
          <cell r="C1135" t="str">
            <v>COMPOSIÇÕES AUXILIARES</v>
          </cell>
          <cell r="D1135" t="str">
            <v>0329</v>
          </cell>
          <cell r="E1135">
            <v>0</v>
          </cell>
          <cell r="F1135">
            <v>0</v>
          </cell>
          <cell r="G1135" t="str">
            <v>102271</v>
          </cell>
          <cell r="H1135" t="str">
            <v>MARTELO DEMOLIDOR ELÉTRICO, COM POTÊNCIA DE 2.000 W, 1.000 IMPACTOS POR MINUTO, PESO DE 30 KG - JUROS. AF_01/2021</v>
          </cell>
        </row>
        <row r="1136">
          <cell r="A1136" t="str">
            <v>CUSTOS HORÁRIOS DE MÁQUINAS E EQUIPAMENTOS</v>
          </cell>
          <cell r="B1136" t="str">
            <v>CHOR</v>
          </cell>
          <cell r="C1136" t="str">
            <v>COMPOSIÇÕES AUXILIARES</v>
          </cell>
          <cell r="D1136" t="str">
            <v>0329</v>
          </cell>
          <cell r="E1136">
            <v>0</v>
          </cell>
          <cell r="F1136">
            <v>0</v>
          </cell>
          <cell r="G1136" t="str">
            <v>102272</v>
          </cell>
          <cell r="H1136" t="str">
            <v>MARTELO DEMOLIDOR ELÉTRICO, COM POTÊNCIA DE 2.000 W, 1.000 IMPACTOS POR MINUTO, PESO DE 30 KG - MANUTENÇÃO. AF_01/2021</v>
          </cell>
        </row>
        <row r="1137">
          <cell r="A1137" t="str">
            <v>CUSTOS HORÁRIOS DE MÁQUINAS E EQUIPAMENTOS</v>
          </cell>
          <cell r="B1137" t="str">
            <v>CHOR</v>
          </cell>
          <cell r="C1137" t="str">
            <v>COMPOSIÇÕES AUXILIARES</v>
          </cell>
          <cell r="D1137" t="str">
            <v>0329</v>
          </cell>
          <cell r="E1137">
            <v>0</v>
          </cell>
          <cell r="F1137">
            <v>0</v>
          </cell>
          <cell r="G1137" t="str">
            <v>102273</v>
          </cell>
          <cell r="H1137" t="str">
            <v>MARTELO DEMOLIDOR ELÉTRICO, COM POTÊNCIA DE 2.000 W, 1.000 IMPACTOS POR MINUTO, PESO DE 30 KG - MATERIAIS NA OPERAÇÃO. AF_01/2021</v>
          </cell>
        </row>
        <row r="1138">
          <cell r="A1138" t="str">
            <v>COBERTURA</v>
          </cell>
          <cell r="B1138" t="str">
            <v>COBE</v>
          </cell>
          <cell r="C1138" t="str">
            <v>MADEIRAMENTO</v>
          </cell>
          <cell r="D1138" t="str">
            <v>0073</v>
          </cell>
          <cell r="E1138">
            <v>0</v>
          </cell>
          <cell r="F1138">
            <v>0</v>
          </cell>
          <cell r="G1138" t="str">
            <v>92259</v>
          </cell>
          <cell r="H1138" t="str">
            <v>INSTALAÇÃO DE TESOURA (INTEIRA OU MEIA), BIAPOIADA, EM MADEIRA NÃO APARELHADA, PARA VÃOS MAIORES OU IGUAIS A 3,0 M E MENORES QUE 6,0 M, INCLUSO IÇAMENTO. AF_07/2019</v>
          </cell>
        </row>
        <row r="1139">
          <cell r="A1139" t="str">
            <v>COBERTURA</v>
          </cell>
          <cell r="B1139" t="str">
            <v>COBE</v>
          </cell>
          <cell r="C1139" t="str">
            <v>MADEIRAMENTO</v>
          </cell>
          <cell r="D1139" t="str">
            <v>0073</v>
          </cell>
          <cell r="E1139">
            <v>0</v>
          </cell>
          <cell r="F1139">
            <v>0</v>
          </cell>
          <cell r="G1139" t="str">
            <v>92260</v>
          </cell>
          <cell r="H1139" t="str">
            <v>INSTALAÇÃO DE TESOURA (INTEIRA OU MEIA), BIAPOIADA, EM MADEIRA NÃO APARELHADA, PARA VÃOS MAIORES OU IGUAIS A 6,0 M E MENORES QUE 8,0 M, INCLUSO IÇAMENTO. AF_07/2019</v>
          </cell>
        </row>
        <row r="1140">
          <cell r="A1140" t="str">
            <v>COBERTURA</v>
          </cell>
          <cell r="B1140" t="str">
            <v>COBE</v>
          </cell>
          <cell r="C1140" t="str">
            <v>MADEIRAMENTO</v>
          </cell>
          <cell r="D1140" t="str">
            <v>0073</v>
          </cell>
          <cell r="E1140">
            <v>0</v>
          </cell>
          <cell r="F1140">
            <v>0</v>
          </cell>
          <cell r="G1140" t="str">
            <v>92261</v>
          </cell>
          <cell r="H1140" t="str">
            <v>INSTALAÇÃO DE TESOURA (INTEIRA OU MEIA), BIAPOIADA, EM MADEIRA NÃO APARELHADA, PARA VÃOS MAIORES OU IGUAIS A 8,0 M E MENORES QUE 10,0 M, INCLUSO IÇAMENTO. AF_07/2019</v>
          </cell>
        </row>
        <row r="1141">
          <cell r="A1141" t="str">
            <v>COBERTURA</v>
          </cell>
          <cell r="B1141" t="str">
            <v>COBE</v>
          </cell>
          <cell r="C1141" t="str">
            <v>MADEIRAMENTO</v>
          </cell>
          <cell r="D1141" t="str">
            <v>0073</v>
          </cell>
          <cell r="E1141">
            <v>0</v>
          </cell>
          <cell r="F1141">
            <v>0</v>
          </cell>
          <cell r="G1141" t="str">
            <v>92262</v>
          </cell>
          <cell r="H1141" t="str">
            <v>INSTALAÇÃO DE TESOURA (INTEIRA OU MEIA), BIAPOIADA, EM MADEIRA NÃO APARELHADA, PARA VÃOS MAIORES OU IGUAIS A 10,0 M E MENORES QUE 12,0 M, INCLUSO IÇAMENTO. AF_07/2019</v>
          </cell>
        </row>
        <row r="1142">
          <cell r="A1142" t="str">
            <v>COBERTURA</v>
          </cell>
          <cell r="B1142" t="str">
            <v>COBE</v>
          </cell>
          <cell r="C1142" t="str">
            <v>MADEIRAMENTO</v>
          </cell>
          <cell r="D1142" t="str">
            <v>0073</v>
          </cell>
          <cell r="E1142">
            <v>0</v>
          </cell>
          <cell r="F1142">
            <v>0</v>
          </cell>
          <cell r="G1142" t="str">
            <v>92539</v>
          </cell>
          <cell r="H1142" t="str">
            <v>TRAMA DE MADEIRA COMPOSTA POR RIPAS, CAIBROS E TERÇAS PARA TELHADOS DE ATÉ 2 ÁGUAS PARA TELHA DE ENCAIXE DE CERÂMICA OU DE CONCRETO, INCLUSO TRANSPORTE VERTICAL. AF_07/2019</v>
          </cell>
        </row>
        <row r="1143">
          <cell r="A1143" t="str">
            <v>COBERTURA</v>
          </cell>
          <cell r="B1143" t="str">
            <v>COBE</v>
          </cell>
          <cell r="C1143" t="str">
            <v>MADEIRAMENTO</v>
          </cell>
          <cell r="D1143" t="str">
            <v>0073</v>
          </cell>
          <cell r="E1143">
            <v>0</v>
          </cell>
          <cell r="F1143">
            <v>0</v>
          </cell>
          <cell r="G1143" t="str">
            <v>92540</v>
          </cell>
          <cell r="H1143" t="str">
            <v>TRAMA DE MADEIRA COMPOSTA POR RIPAS, CAIBROS E TERÇAS PARA TELHADOS DE MAIS QUE 2 ÁGUAS PARA TELHA DE ENCAIXE DE CERÂMICA OU DE CONCRETO, INCLUSO TRANSPORTE VERTICAL. AF_07/2019</v>
          </cell>
        </row>
        <row r="1144">
          <cell r="A1144" t="str">
            <v>COBERTURA</v>
          </cell>
          <cell r="B1144" t="str">
            <v>COBE</v>
          </cell>
          <cell r="C1144" t="str">
            <v>MADEIRAMENTO</v>
          </cell>
          <cell r="D1144" t="str">
            <v>0073</v>
          </cell>
          <cell r="E1144">
            <v>0</v>
          </cell>
          <cell r="F1144">
            <v>0</v>
          </cell>
          <cell r="G1144" t="str">
            <v>92541</v>
          </cell>
          <cell r="H1144" t="str">
            <v>TRAMA DE MADEIRA COMPOSTA POR RIPAS, CAIBROS E TERÇAS PARA TELHADOS DE ATÉ 2 ÁGUAS PARA TELHA CERÂMICA CAPA-CANAL, INCLUSO TRANSPORTE VERTICAL. AF_07/2019</v>
          </cell>
        </row>
        <row r="1145">
          <cell r="A1145" t="str">
            <v>COBERTURA</v>
          </cell>
          <cell r="B1145" t="str">
            <v>COBE</v>
          </cell>
          <cell r="C1145" t="str">
            <v>MADEIRAMENTO</v>
          </cell>
          <cell r="D1145" t="str">
            <v>0073</v>
          </cell>
          <cell r="E1145">
            <v>0</v>
          </cell>
          <cell r="F1145">
            <v>0</v>
          </cell>
          <cell r="G1145" t="str">
            <v>92542</v>
          </cell>
          <cell r="H1145" t="str">
            <v>TRAMA DE MADEIRA COMPOSTA POR RIPAS, CAIBROS E TERÇAS PARA TELHADOS DE MAIS QUE 2 ÁGUAS PARA TELHA CERÂMICA CAPA-CANAL, INCLUSO TRANSPORTE VERTICAL. AF_07/2019</v>
          </cell>
        </row>
        <row r="1146">
          <cell r="A1146" t="str">
            <v>COBERTURA</v>
          </cell>
          <cell r="B1146" t="str">
            <v>COBE</v>
          </cell>
          <cell r="C1146" t="str">
            <v>MADEIRAMENTO</v>
          </cell>
          <cell r="D1146" t="str">
            <v>0073</v>
          </cell>
          <cell r="E1146">
            <v>0</v>
          </cell>
          <cell r="F1146">
            <v>0</v>
          </cell>
          <cell r="G1146" t="str">
            <v>92543</v>
          </cell>
          <cell r="H1146" t="str">
            <v>TRAMA DE MADEIRA COMPOSTA POR TERÇAS PARA TELHADOS DE ATÉ 2 ÁGUAS PARA TELHA ONDULADA DE FIBROCIMENTO, METÁLICA, PLÁSTICA OU TERMOACÚSTICA, INCLUSO TRANSPORTE VERTICAL. AF_07/2019</v>
          </cell>
        </row>
        <row r="1147">
          <cell r="A1147" t="str">
            <v>COBERTURA</v>
          </cell>
          <cell r="B1147" t="str">
            <v>COBE</v>
          </cell>
          <cell r="C1147" t="str">
            <v>MADEIRAMENTO</v>
          </cell>
          <cell r="D1147" t="str">
            <v>0073</v>
          </cell>
          <cell r="E1147">
            <v>0</v>
          </cell>
          <cell r="F1147">
            <v>0</v>
          </cell>
          <cell r="G1147" t="str">
            <v>92544</v>
          </cell>
          <cell r="H1147" t="str">
            <v>TRAMA DE MADEIRA COMPOSTA POR TERÇAS PARA TELHADOS DE ATÉ 2 ÁGUAS PARA TELHA ESTRUTURAL DE FIBROCIMENTO, INCLUSO TRANSPORTE VERTICAL. AF_07/2019</v>
          </cell>
        </row>
        <row r="1148">
          <cell r="A1148" t="str">
            <v>COBERTURA</v>
          </cell>
          <cell r="B1148" t="str">
            <v>COBE</v>
          </cell>
          <cell r="C1148" t="str">
            <v>MADEIRAMENTO</v>
          </cell>
          <cell r="D1148" t="str">
            <v>0073</v>
          </cell>
          <cell r="E1148">
            <v>0</v>
          </cell>
          <cell r="F1148">
            <v>0</v>
          </cell>
          <cell r="G1148" t="str">
            <v>92545</v>
          </cell>
          <cell r="H1148" t="str">
            <v>FABRICAÇÃO E INSTALAÇÃO DE TESOURA INTEIRA EM MADEIRA NÃO APARELHADA, VÃO DE 3 M, PARA TELHA CERÂMICA OU DE CONCRETO, INCLUSO IÇAMENTO. AF_07/2019</v>
          </cell>
        </row>
        <row r="1149">
          <cell r="A1149" t="str">
            <v>COBERTURA</v>
          </cell>
          <cell r="B1149" t="str">
            <v>COBE</v>
          </cell>
          <cell r="C1149" t="str">
            <v>MADEIRAMENTO</v>
          </cell>
          <cell r="D1149" t="str">
            <v>0073</v>
          </cell>
          <cell r="E1149">
            <v>0</v>
          </cell>
          <cell r="F1149">
            <v>0</v>
          </cell>
          <cell r="G1149" t="str">
            <v>92546</v>
          </cell>
          <cell r="H1149" t="str">
            <v>FABRICAÇÃO E INSTALAÇÃO DE TESOURA INTEIRA EM MADEIRA NÃO APARELHADA, VÃO DE 4 M, PARA TELHA CERÂMICA OU DE CONCRETO, INCLUSO IÇAMENTO. AF_07/2019</v>
          </cell>
        </row>
        <row r="1150">
          <cell r="A1150" t="str">
            <v>COBERTURA</v>
          </cell>
          <cell r="B1150" t="str">
            <v>COBE</v>
          </cell>
          <cell r="C1150" t="str">
            <v>MADEIRAMENTO</v>
          </cell>
          <cell r="D1150" t="str">
            <v>0073</v>
          </cell>
          <cell r="E1150">
            <v>0</v>
          </cell>
          <cell r="F1150">
            <v>0</v>
          </cell>
          <cell r="G1150" t="str">
            <v>92547</v>
          </cell>
          <cell r="H1150" t="str">
            <v>FABRICAÇÃO E INSTALAÇÃO DE TESOURA INTEIRA EM MADEIRA NÃO APARELHADA, VÃO DE 5 M, PARA TELHA CERÂMICA OU DE CONCRETO, INCLUSO IÇAMENTO. AF_07/2019</v>
          </cell>
        </row>
        <row r="1151">
          <cell r="A1151" t="str">
            <v>COBERTURA</v>
          </cell>
          <cell r="B1151" t="str">
            <v>COBE</v>
          </cell>
          <cell r="C1151" t="str">
            <v>MADEIRAMENTO</v>
          </cell>
          <cell r="D1151" t="str">
            <v>0073</v>
          </cell>
          <cell r="E1151">
            <v>0</v>
          </cell>
          <cell r="F1151">
            <v>0</v>
          </cell>
          <cell r="G1151" t="str">
            <v>92548</v>
          </cell>
          <cell r="H1151" t="str">
            <v>FABRICAÇÃO E INSTALAÇÃO DE TESOURA INTEIRA EM MADEIRA NÃO APARELHADA, VÃO DE 6 M, PARA TELHA CERÂMICA OU DE CONCRETO, INCLUSO IÇAMENTO. AF_07/2019</v>
          </cell>
        </row>
        <row r="1152">
          <cell r="A1152" t="str">
            <v>COBERTURA</v>
          </cell>
          <cell r="B1152" t="str">
            <v>COBE</v>
          </cell>
          <cell r="C1152" t="str">
            <v>MADEIRAMENTO</v>
          </cell>
          <cell r="D1152" t="str">
            <v>0073</v>
          </cell>
          <cell r="E1152">
            <v>0</v>
          </cell>
          <cell r="F1152">
            <v>0</v>
          </cell>
          <cell r="G1152" t="str">
            <v>92549</v>
          </cell>
          <cell r="H1152" t="str">
            <v>FABRICAÇÃO E INSTALAÇÃO DE TESOURA INTEIRA EM MADEIRA NÃO APARELHADA, VÃO DE 7 M, PARA TELHA CERÂMICA OU DE CONCRETO, INCLUSO IÇAMENTO. AF_07/2019</v>
          </cell>
        </row>
        <row r="1153">
          <cell r="A1153" t="str">
            <v>COBERTURA</v>
          </cell>
          <cell r="B1153" t="str">
            <v>COBE</v>
          </cell>
          <cell r="C1153" t="str">
            <v>MADEIRAMENTO</v>
          </cell>
          <cell r="D1153" t="str">
            <v>0073</v>
          </cell>
          <cell r="E1153">
            <v>0</v>
          </cell>
          <cell r="F1153">
            <v>0</v>
          </cell>
          <cell r="G1153" t="str">
            <v>92550</v>
          </cell>
          <cell r="H1153" t="str">
            <v>FABRICAÇÃO E INSTALAÇÃO DE TESOURA INTEIRA EM MADEIRA NÃO APARELHADA, VÃO DE 8 M, PARA TELHA CERÂMICA OU DE CONCRETO, INCLUSO IÇAMENTO. AF_07/2019</v>
          </cell>
        </row>
        <row r="1154">
          <cell r="A1154" t="str">
            <v>COBERTURA</v>
          </cell>
          <cell r="B1154" t="str">
            <v>COBE</v>
          </cell>
          <cell r="C1154" t="str">
            <v>MADEIRAMENTO</v>
          </cell>
          <cell r="D1154" t="str">
            <v>0073</v>
          </cell>
          <cell r="E1154">
            <v>0</v>
          </cell>
          <cell r="F1154">
            <v>0</v>
          </cell>
          <cell r="G1154" t="str">
            <v>92551</v>
          </cell>
          <cell r="H1154" t="str">
            <v>FABRICAÇÃO E INSTALAÇÃO DE TESOURA INTEIRA EM MADEIRA NÃO APARELHADA, VÃO DE 9 M, PARA TELHA CERÂMICA OU DE CONCRETO, INCLUSO IÇAMENTO. AF_07/2019</v>
          </cell>
        </row>
        <row r="1155">
          <cell r="A1155" t="str">
            <v>COBERTURA</v>
          </cell>
          <cell r="B1155" t="str">
            <v>COBE</v>
          </cell>
          <cell r="C1155" t="str">
            <v>MADEIRAMENTO</v>
          </cell>
          <cell r="D1155" t="str">
            <v>0073</v>
          </cell>
          <cell r="E1155">
            <v>0</v>
          </cell>
          <cell r="F1155">
            <v>0</v>
          </cell>
          <cell r="G1155" t="str">
            <v>92552</v>
          </cell>
          <cell r="H1155" t="str">
            <v>FABRICAÇÃO E INSTALAÇÃO DE TESOURA INTEIRA EM MADEIRA NÃO APARELHADA, VÃO DE 10 M, PARA TELHA CERÂMICA OU DE CONCRETO, INCLUSO IÇAMENTO. AF_07/2019</v>
          </cell>
        </row>
        <row r="1156">
          <cell r="A1156" t="str">
            <v>COBERTURA</v>
          </cell>
          <cell r="B1156" t="str">
            <v>COBE</v>
          </cell>
          <cell r="C1156" t="str">
            <v>MADEIRAMENTO</v>
          </cell>
          <cell r="D1156" t="str">
            <v>0073</v>
          </cell>
          <cell r="E1156">
            <v>0</v>
          </cell>
          <cell r="F1156">
            <v>0</v>
          </cell>
          <cell r="G1156" t="str">
            <v>92553</v>
          </cell>
          <cell r="H1156" t="str">
            <v>FABRICAÇÃO E INSTALAÇÃO DE TESOURA INTEIRA EM MADEIRA NÃO APARELHADA, VÃO DE 11 M, PARA TELHA CERÂMICA OU DE CONCRETO, INCLUSO IÇAMENTO. AF_07/2019</v>
          </cell>
        </row>
        <row r="1157">
          <cell r="A1157" t="str">
            <v>COBERTURA</v>
          </cell>
          <cell r="B1157" t="str">
            <v>COBE</v>
          </cell>
          <cell r="C1157" t="str">
            <v>MADEIRAMENTO</v>
          </cell>
          <cell r="D1157" t="str">
            <v>0073</v>
          </cell>
          <cell r="E1157">
            <v>0</v>
          </cell>
          <cell r="F1157">
            <v>0</v>
          </cell>
          <cell r="G1157" t="str">
            <v>92554</v>
          </cell>
          <cell r="H1157" t="str">
            <v>FABRICAÇÃO E INSTALAÇÃO DE TESOURA INTEIRA EM MADEIRA NÃO APARELHADA, VÃO DE 12 M, PARA TELHA CERÂMICA OU DE CONCRETO, INCLUSO IÇAMENTO. AF_07/2019</v>
          </cell>
        </row>
        <row r="1158">
          <cell r="A1158" t="str">
            <v>COBERTURA</v>
          </cell>
          <cell r="B1158" t="str">
            <v>COBE</v>
          </cell>
          <cell r="C1158" t="str">
            <v>MADEIRAMENTO</v>
          </cell>
          <cell r="D1158" t="str">
            <v>0073</v>
          </cell>
          <cell r="E1158">
            <v>0</v>
          </cell>
          <cell r="F1158">
            <v>0</v>
          </cell>
          <cell r="G1158" t="str">
            <v>92555</v>
          </cell>
          <cell r="H1158" t="str">
            <v>FABRICAÇÃO E INSTALAÇÃO DE TESOURA INTEIRA EM MADEIRA NÃO APARELHADA, VÃO DE 3 M, PARA TELHA ONDULADA DE FIBROCIMENTO, METÁLICA, PLÁSTICA OU TERMOACÚSTICA, INCLUSO IÇAMENTO. AF_07/2019</v>
          </cell>
        </row>
        <row r="1159">
          <cell r="A1159" t="str">
            <v>COBERTURA</v>
          </cell>
          <cell r="B1159" t="str">
            <v>COBE</v>
          </cell>
          <cell r="C1159" t="str">
            <v>MADEIRAMENTO</v>
          </cell>
          <cell r="D1159" t="str">
            <v>0073</v>
          </cell>
          <cell r="E1159">
            <v>0</v>
          </cell>
          <cell r="F1159">
            <v>0</v>
          </cell>
          <cell r="G1159" t="str">
            <v>92556</v>
          </cell>
          <cell r="H1159" t="str">
            <v>FABRICAÇÃO E INSTALAÇÃO DE TESOURA INTEIRA EM MADEIRA NÃO APARELHADA, VÃO DE 4 M, PARA TELHA ONDULADA DE FIBROCIMENTO, METÁLICA, PLÁSTICA OU TERMOACÚSTICA, INCLUSO IÇAMENTO. AF_07/2019</v>
          </cell>
        </row>
        <row r="1160">
          <cell r="A1160" t="str">
            <v>COBERTURA</v>
          </cell>
          <cell r="B1160" t="str">
            <v>COBE</v>
          </cell>
          <cell r="C1160" t="str">
            <v>MADEIRAMENTO</v>
          </cell>
          <cell r="D1160" t="str">
            <v>0073</v>
          </cell>
          <cell r="E1160">
            <v>0</v>
          </cell>
          <cell r="F1160">
            <v>0</v>
          </cell>
          <cell r="G1160" t="str">
            <v>92557</v>
          </cell>
          <cell r="H1160" t="str">
            <v>FABRICAÇÃO E INSTALAÇÃO DE TESOURA INTEIRA EM MADEIRA NÃO APARELHADA, VÃO DE 5 M, PARA TELHA ONDULADA DE FIBROCIMENTO, METÁLICA, PLÁSTICA OU TERMOACÚSTICA, INCLUSO IÇAMENTO. AF_07/2019</v>
          </cell>
        </row>
        <row r="1161">
          <cell r="A1161" t="str">
            <v>COBERTURA</v>
          </cell>
          <cell r="B1161" t="str">
            <v>COBE</v>
          </cell>
          <cell r="C1161" t="str">
            <v>MADEIRAMENTO</v>
          </cell>
          <cell r="D1161" t="str">
            <v>0073</v>
          </cell>
          <cell r="E1161">
            <v>0</v>
          </cell>
          <cell r="F1161">
            <v>0</v>
          </cell>
          <cell r="G1161" t="str">
            <v>92558</v>
          </cell>
          <cell r="H1161" t="str">
            <v>FABRICAÇÃO E INSTALAÇÃO DE TESOURA INTEIRA EM MADEIRA NÃO APARELHADA, VÃO DE 6 M, PARA TELHA ONDULADA DE FIBROCIMENTO, METÁLICA, PLÁSTICA OU TERMOACÚSTICA, INCLUSO IÇAMENTO. AF_07/2019</v>
          </cell>
        </row>
        <row r="1162">
          <cell r="A1162" t="str">
            <v>COBERTURA</v>
          </cell>
          <cell r="B1162" t="str">
            <v>COBE</v>
          </cell>
          <cell r="C1162" t="str">
            <v>MADEIRAMENTO</v>
          </cell>
          <cell r="D1162" t="str">
            <v>0073</v>
          </cell>
          <cell r="E1162">
            <v>0</v>
          </cell>
          <cell r="F1162">
            <v>0</v>
          </cell>
          <cell r="G1162" t="str">
            <v>92559</v>
          </cell>
          <cell r="H1162" t="str">
            <v>FABRICAÇÃO E INSTALAÇÃO DE TESOURA INTEIRA EM MADEIRA NÃO APARELHADA, VÃO DE 7 M, PARA TELHA ONDULADA DE FIBROCIMENTO, METÁLICA, PLÁSTICA OU TERMOACÚSTICA, INCLUSO IÇAMENTO. AF_07/2019</v>
          </cell>
        </row>
        <row r="1163">
          <cell r="A1163" t="str">
            <v>COBERTURA</v>
          </cell>
          <cell r="B1163" t="str">
            <v>COBE</v>
          </cell>
          <cell r="C1163" t="str">
            <v>MADEIRAMENTO</v>
          </cell>
          <cell r="D1163" t="str">
            <v>0073</v>
          </cell>
          <cell r="E1163">
            <v>0</v>
          </cell>
          <cell r="F1163">
            <v>0</v>
          </cell>
          <cell r="G1163" t="str">
            <v>92560</v>
          </cell>
          <cell r="H1163" t="str">
            <v>FABRICAÇÃO E INSTALAÇÃO DE TESOURA INTEIRA EM MADEIRA NÃO APARELHADA, VÃO DE 8 M, PARA TELHA ONDULADA DE FIBROCIMENTO, METÁLICA, PLÁSTICA OU TERMOACÚSTICA, INCLUSO IÇAMENTO. AF_07/2019</v>
          </cell>
        </row>
        <row r="1164">
          <cell r="A1164" t="str">
            <v>COBERTURA</v>
          </cell>
          <cell r="B1164" t="str">
            <v>COBE</v>
          </cell>
          <cell r="C1164" t="str">
            <v>MADEIRAMENTO</v>
          </cell>
          <cell r="D1164" t="str">
            <v>0073</v>
          </cell>
          <cell r="E1164">
            <v>0</v>
          </cell>
          <cell r="F1164">
            <v>0</v>
          </cell>
          <cell r="G1164" t="str">
            <v>92561</v>
          </cell>
          <cell r="H1164" t="str">
            <v>FABRICAÇÃO E INSTALAÇÃO DE TESOURA INTEIRA EM MADEIRA NÃO APARELHADA, VÃO DE 9 M, PARA TELHA ONDULADA DE FIBROCIMENTO, METÁLICA, PLÁSTICA OU TERMOACÚSTICA, INCLUSO IÇAMENTO. AF_07/2019</v>
          </cell>
        </row>
        <row r="1165">
          <cell r="A1165" t="str">
            <v>COBERTURA</v>
          </cell>
          <cell r="B1165" t="str">
            <v>COBE</v>
          </cell>
          <cell r="C1165" t="str">
            <v>MADEIRAMENTO</v>
          </cell>
          <cell r="D1165" t="str">
            <v>0073</v>
          </cell>
          <cell r="E1165">
            <v>0</v>
          </cell>
          <cell r="F1165">
            <v>0</v>
          </cell>
          <cell r="G1165" t="str">
            <v>92562</v>
          </cell>
          <cell r="H1165" t="str">
            <v>FABRICAÇÃO E INSTALAÇÃO DE TESOURA INTEIRA EM MADEIRA NÃO APARELHADA, VÃO DE 10 M, PARA TELHA ONDULADA DE FIBROCIMENTO, METÁLICA, PLÁSTICA OU TERMOACÚSTICA, INCLUSO IÇAMENTO. AF_07/2019</v>
          </cell>
        </row>
        <row r="1166">
          <cell r="A1166" t="str">
            <v>COBERTURA</v>
          </cell>
          <cell r="B1166" t="str">
            <v>COBE</v>
          </cell>
          <cell r="C1166" t="str">
            <v>MADEIRAMENTO</v>
          </cell>
          <cell r="D1166" t="str">
            <v>0073</v>
          </cell>
          <cell r="E1166">
            <v>0</v>
          </cell>
          <cell r="F1166">
            <v>0</v>
          </cell>
          <cell r="G1166" t="str">
            <v>92563</v>
          </cell>
          <cell r="H1166" t="str">
            <v>FABRICAÇÃO E INSTALAÇÃO DE TESOURA INTEIRA EM MADEIRA NÃO APARELHADA, VÃO DE 11 M, PARA TELHA ONDULADA DE FIBROCIMENTO, METÁLICA, PLÁSTICA OU TERMOACÚSTICA, INCLUSO IÇAMENTO. AF_07/2019</v>
          </cell>
        </row>
        <row r="1167">
          <cell r="A1167" t="str">
            <v>COBERTURA</v>
          </cell>
          <cell r="B1167" t="str">
            <v>COBE</v>
          </cell>
          <cell r="C1167" t="str">
            <v>MADEIRAMENTO</v>
          </cell>
          <cell r="D1167" t="str">
            <v>0073</v>
          </cell>
          <cell r="E1167">
            <v>0</v>
          </cell>
          <cell r="F1167">
            <v>0</v>
          </cell>
          <cell r="G1167" t="str">
            <v>92564</v>
          </cell>
          <cell r="H1167" t="str">
            <v>FABRICAÇÃO E INSTALAÇÃO DE TESOURA INTEIRA EM MADEIRA NÃO APARELHADA, VÃO DE 12 M, PARA TELHA ONDULADA DE FIBROCIMENTO, METÁLICA, PLÁSTICA OU TERMOACÚSTICA, INCLUSO IÇAMENTO. AF_07/2019</v>
          </cell>
        </row>
        <row r="1168">
          <cell r="A1168" t="str">
            <v>COBERTURA</v>
          </cell>
          <cell r="B1168" t="str">
            <v>COBE</v>
          </cell>
          <cell r="C1168" t="str">
            <v>MADEIRAMENTO</v>
          </cell>
          <cell r="D1168" t="str">
            <v>0073</v>
          </cell>
          <cell r="E1168">
            <v>0</v>
          </cell>
          <cell r="F1168">
            <v>0</v>
          </cell>
          <cell r="G1168" t="str">
            <v>92565</v>
          </cell>
          <cell r="H1168" t="str">
            <v>FABRICAÇÃO E INSTALAÇÃO DE ESTRUTURA PONTALETADA DE MADEIRA NÃO APARELHADA PARA TELHADOS COM ATÉ 2 ÁGUAS E PARA TELHA CERÂMICA OU DE CONCRETO, INCLUSO TRANSPORTE VERTICAL. AF_12/2015</v>
          </cell>
        </row>
        <row r="1169">
          <cell r="A1169" t="str">
            <v>COBERTURA</v>
          </cell>
          <cell r="B1169" t="str">
            <v>COBE</v>
          </cell>
          <cell r="C1169" t="str">
            <v>MADEIRAMENTO</v>
          </cell>
          <cell r="D1169" t="str">
            <v>0073</v>
          </cell>
          <cell r="E1169">
            <v>0</v>
          </cell>
          <cell r="F1169">
            <v>0</v>
          </cell>
          <cell r="G1169" t="str">
            <v>92566</v>
          </cell>
          <cell r="H1169" t="str">
            <v>FABRICAÇÃO E INSTALAÇÃO DE ESTRUTURA PONTALETADA DE MADEIRA NÃO APARELHADA PARA TELHADOS COM ATÉ 2 ÁGUAS E PARA TELHA ONDULADA DE FIBROCIMENTO, METÁLICA, PLÁSTICA OU TERMOACÚSTICA, INCLUSO TRANSPORTE VERTICAL. AF_12/2015</v>
          </cell>
        </row>
        <row r="1170">
          <cell r="A1170" t="str">
            <v>COBERTURA</v>
          </cell>
          <cell r="B1170" t="str">
            <v>COBE</v>
          </cell>
          <cell r="C1170" t="str">
            <v>MADEIRAMENTO</v>
          </cell>
          <cell r="D1170" t="str">
            <v>0073</v>
          </cell>
          <cell r="E1170">
            <v>0</v>
          </cell>
          <cell r="F1170">
            <v>0</v>
          </cell>
          <cell r="G1170" t="str">
            <v>92567</v>
          </cell>
          <cell r="H1170" t="str">
            <v>FABRICAÇÃO E INSTALAÇÃO DE ESTRUTURA PONTALETADA DE MADEIRA NÃO APARELHADA PARA TELHADOS COM MAIS QUE 2 ÁGUAS E PARA TELHA CERÂMICA OU DE CONCRETO, INCLUSO TRANSPORTE VERTICAL. AF_12/2015</v>
          </cell>
        </row>
        <row r="1171">
          <cell r="A1171" t="str">
            <v>COBERTURA</v>
          </cell>
          <cell r="B1171" t="str">
            <v>COBE</v>
          </cell>
          <cell r="C1171" t="str">
            <v>MADEIRAMENTO</v>
          </cell>
          <cell r="D1171" t="str">
            <v>0073</v>
          </cell>
          <cell r="E1171">
            <v>0</v>
          </cell>
          <cell r="F1171">
            <v>0</v>
          </cell>
          <cell r="G1171" t="str">
            <v>100379</v>
          </cell>
          <cell r="H1171" t="str">
            <v>FABRICAÇÃO E INSTALAÇÃO DE PONTALETES DE MADEIRA NÃO APARELHADA PARA TELHADOS COM ATÉ 2 ÁGUAS E COM TELHA CERÂMICA OU DE CONCRETO EM EDIFÍCIO RESIDENCIAL TÉRREO, INCLUSO TRANSPORTE VERTICAL. AF_07/2019</v>
          </cell>
        </row>
        <row r="1172">
          <cell r="A1172" t="str">
            <v>COBERTURA</v>
          </cell>
          <cell r="B1172" t="str">
            <v>COBE</v>
          </cell>
          <cell r="C1172" t="str">
            <v>MADEIRAMENTO</v>
          </cell>
          <cell r="D1172" t="str">
            <v>0073</v>
          </cell>
          <cell r="E1172">
            <v>0</v>
          </cell>
          <cell r="F1172">
            <v>0</v>
          </cell>
          <cell r="G1172" t="str">
            <v>100380</v>
          </cell>
          <cell r="H1172" t="str">
            <v>FABRICAÇÃO E INSTALAÇÃO DE PONTALETES DE MADEIRA NÃO APARELHADA PARA TELHADOS COM ATÉ 2 ÁGUAS E COM TELHA CERÂMICA OU DE CONCRETO EM EDIFÍCIO RESIDENCIAL DE MÚLTIPLOS PAVIMENTOS, INCLUSO TRANSPORTE VERTICAL. AF_07/2019</v>
          </cell>
        </row>
        <row r="1173">
          <cell r="A1173" t="str">
            <v>COBERTURA</v>
          </cell>
          <cell r="B1173" t="str">
            <v>COBE</v>
          </cell>
          <cell r="C1173" t="str">
            <v>MADEIRAMENTO</v>
          </cell>
          <cell r="D1173" t="str">
            <v>0073</v>
          </cell>
          <cell r="E1173">
            <v>0</v>
          </cell>
          <cell r="F1173">
            <v>0</v>
          </cell>
          <cell r="G1173" t="str">
            <v>100381</v>
          </cell>
          <cell r="H1173" t="str">
            <v>FABRICAÇÃO E INSTALAÇÃO DE PONTALETES DE MADEIRA NÃO APARELHADA PARA TELHADOS COM ATÉ 2 ÁGUAS E COM TELHA CERÂMICA OU DE CONCRETO EM EDIFÍCIO INSTITUCIONAL TÉRREO, INCLUSO TRANSPORTE VERTICAL. AF_07/2019</v>
          </cell>
        </row>
        <row r="1174">
          <cell r="A1174" t="str">
            <v>COBERTURA</v>
          </cell>
          <cell r="B1174" t="str">
            <v>COBE</v>
          </cell>
          <cell r="C1174" t="str">
            <v>MADEIRAMENTO</v>
          </cell>
          <cell r="D1174" t="str">
            <v>0073</v>
          </cell>
          <cell r="E1174">
            <v>0</v>
          </cell>
          <cell r="F1174">
            <v>0</v>
          </cell>
          <cell r="G1174" t="str">
            <v>100383</v>
          </cell>
          <cell r="H1174" t="str">
            <v>FABRICAÇÃO E INSTALAÇÃO DE PONTALETES DE MADEIRA NÃO APARELHADA PARA TELHADOS COM ATÉ 2 ÁGUAS E COM TELHA ONDULADA DE FIBROCIMENTO, ALUMÍNIO OU PLÁSTICA EM EDIFÍCIO RESIDENCIAL DE MÚLTIPLOS PAVIMENTOS, INCLUSO TRANSPORTE VERTICAL. AF_07/2019</v>
          </cell>
        </row>
        <row r="1175">
          <cell r="A1175" t="str">
            <v>COBERTURA</v>
          </cell>
          <cell r="B1175" t="str">
            <v>COBE</v>
          </cell>
          <cell r="C1175" t="str">
            <v>MADEIRAMENTO</v>
          </cell>
          <cell r="D1175" t="str">
            <v>0073</v>
          </cell>
          <cell r="E1175">
            <v>0</v>
          </cell>
          <cell r="F1175">
            <v>0</v>
          </cell>
          <cell r="G1175" t="str">
            <v>100384</v>
          </cell>
          <cell r="H1175" t="str">
            <v>FABRICAÇÃO E INSTALAÇÃO DE PONTALETES DE MADEIRA NÃO APARELHADA PARA TELHADOS COM ATÉ 2 ÁGUAS E COM TELHA ONDULADA DE FIBROCIMENTO, ALUMÍNIO OU PLÁSTICA EM EDIFÍCIO INSTITUCIONAL TÉRREO, INCLUSO TRANSPORTE VERTICAL. AF_07/2019</v>
          </cell>
        </row>
        <row r="1176">
          <cell r="A1176" t="str">
            <v>COBERTURA</v>
          </cell>
          <cell r="B1176" t="str">
            <v>COBE</v>
          </cell>
          <cell r="C1176" t="str">
            <v>MADEIRAMENTO</v>
          </cell>
          <cell r="D1176" t="str">
            <v>0073</v>
          </cell>
          <cell r="E1176">
            <v>0</v>
          </cell>
          <cell r="F1176">
            <v>0</v>
          </cell>
          <cell r="G1176" t="str">
            <v>100385</v>
          </cell>
          <cell r="H1176" t="str">
            <v>FABRICAÇÃO E INSTALAÇÃO DE PONTALETES DE MADEIRA NÃO APARELHADA PARA TELHADOS COM MAIS QUE 2 ÁGUAS E COM TELHA CERÂMICA OU DE CONCRETO EM EDIFÍCIO RESIDENCIAL TÉRREO, INCLUSO TRANSPORTE VERTICAL. AF_07/2019</v>
          </cell>
        </row>
        <row r="1177">
          <cell r="A1177" t="str">
            <v>COBERTURA</v>
          </cell>
          <cell r="B1177" t="str">
            <v>COBE</v>
          </cell>
          <cell r="C1177" t="str">
            <v>MADEIRAMENTO</v>
          </cell>
          <cell r="D1177" t="str">
            <v>0073</v>
          </cell>
          <cell r="E1177">
            <v>0</v>
          </cell>
          <cell r="F1177">
            <v>0</v>
          </cell>
          <cell r="G1177" t="str">
            <v>100386</v>
          </cell>
          <cell r="H1177" t="str">
            <v>FABRICAÇÃO E INSTALAÇÃO DE PONTALETES DE MADEIRA NÃO APARELHADA PARA TELHADOS COM MAIS QUE 2 ÁGUAS E COM TELHA CERÂMICA OU DE CONCRETO EM EDIFÍCIO RESIDENCIAL DE MÚLTIPLOS PAVIMENTOS. AF_07/2019</v>
          </cell>
        </row>
        <row r="1178">
          <cell r="A1178" t="str">
            <v>COBERTURA</v>
          </cell>
          <cell r="B1178" t="str">
            <v>COBE</v>
          </cell>
          <cell r="C1178" t="str">
            <v>MADEIRAMENTO</v>
          </cell>
          <cell r="D1178" t="str">
            <v>0073</v>
          </cell>
          <cell r="E1178">
            <v>0</v>
          </cell>
          <cell r="F1178">
            <v>0</v>
          </cell>
          <cell r="G1178" t="str">
            <v>100387</v>
          </cell>
          <cell r="H1178" t="str">
            <v>FABRICAÇÃO E INSTALAÇÃO DE PONTALETES DE MADEIRA NÃO APARELHADA PARA TELHADOS COM MAIS QUE 2 ÁGUAS E COM TELHA CERÂMICA OU DE CONCRETO EM EDIFÍCIO INSTITUCIONAL TÉRREO, INCLUSO TRANSPORTE VERTICAL. AF_07/2019</v>
          </cell>
        </row>
        <row r="1179">
          <cell r="A1179" t="str">
            <v>COBERTURA</v>
          </cell>
          <cell r="B1179" t="str">
            <v>COBE</v>
          </cell>
          <cell r="C1179" t="str">
            <v>MADEIRAMENTO</v>
          </cell>
          <cell r="D1179" t="str">
            <v>0073</v>
          </cell>
          <cell r="E1179">
            <v>0</v>
          </cell>
          <cell r="F1179">
            <v>0</v>
          </cell>
          <cell r="G1179" t="str">
            <v>100388</v>
          </cell>
          <cell r="H1179" t="str">
            <v>RETIRADA E RECOLOCAÇÃO DE RIPA EM TELHADOS DE ATÉ 2 ÁGUAS COM TELHA CERÂMICA OU DE CONCRETO DE ENCAIXE, INCLUSO TRANSPORTE VERTICAL. AF_07/2019</v>
          </cell>
        </row>
        <row r="1180">
          <cell r="A1180" t="str">
            <v>COBERTURA</v>
          </cell>
          <cell r="B1180" t="str">
            <v>COBE</v>
          </cell>
          <cell r="C1180" t="str">
            <v>MADEIRAMENTO</v>
          </cell>
          <cell r="D1180" t="str">
            <v>0073</v>
          </cell>
          <cell r="E1180">
            <v>0</v>
          </cell>
          <cell r="F1180">
            <v>0</v>
          </cell>
          <cell r="G1180" t="str">
            <v>100389</v>
          </cell>
          <cell r="H1180" t="str">
            <v>RETIRADA E RECOLOCAÇÃO DE CAIBRO EM TELHADOS DE ATÉ 2 ÁGUAS COM TELHA CERÂMICA OU DE CONCRETO DE ENCAIXE, INCLUSO TRANSPORTE VERTICAL. AF_07/2019</v>
          </cell>
        </row>
        <row r="1181">
          <cell r="A1181" t="str">
            <v>COBERTURA</v>
          </cell>
          <cell r="B1181" t="str">
            <v>COBE</v>
          </cell>
          <cell r="C1181" t="str">
            <v>MADEIRAMENTO</v>
          </cell>
          <cell r="D1181" t="str">
            <v>0073</v>
          </cell>
          <cell r="E1181">
            <v>0</v>
          </cell>
          <cell r="F1181">
            <v>0</v>
          </cell>
          <cell r="G1181" t="str">
            <v>100390</v>
          </cell>
          <cell r="H1181" t="str">
            <v>RETIRADA E RECOLOCAÇÃO DE RIPA EM TELHADOS DE MAIS DE 2 ÁGUAS COM TELHA CERÂMICA OU DE CONCRETO DE ENCAIXE, INCLUSO TRANSPORTE VERTICAL. AF_07/2019</v>
          </cell>
        </row>
        <row r="1182">
          <cell r="A1182" t="str">
            <v>COBERTURA</v>
          </cell>
          <cell r="B1182" t="str">
            <v>COBE</v>
          </cell>
          <cell r="C1182" t="str">
            <v>MADEIRAMENTO</v>
          </cell>
          <cell r="D1182" t="str">
            <v>0073</v>
          </cell>
          <cell r="E1182">
            <v>0</v>
          </cell>
          <cell r="F1182">
            <v>0</v>
          </cell>
          <cell r="G1182" t="str">
            <v>100391</v>
          </cell>
          <cell r="H1182" t="str">
            <v>RETIRADA E RECOLOCAÇÃO DE CAIBRO EM TELHADOS DE MAIS DE 2 ÁGUAS COM TELHA CERÂMICA OU DE CONCRETO DE ENCAIXE, INCLUSO TRANSPORTE VERTICAL. AF_07/2019</v>
          </cell>
        </row>
        <row r="1183">
          <cell r="A1183" t="str">
            <v>COBERTURA</v>
          </cell>
          <cell r="B1183" t="str">
            <v>COBE</v>
          </cell>
          <cell r="C1183" t="str">
            <v>MADEIRAMENTO</v>
          </cell>
          <cell r="D1183" t="str">
            <v>0073</v>
          </cell>
          <cell r="E1183">
            <v>0</v>
          </cell>
          <cell r="F1183">
            <v>0</v>
          </cell>
          <cell r="G1183" t="str">
            <v>100392</v>
          </cell>
          <cell r="H1183" t="str">
            <v>RETIRADA E RECOLOCAÇÃO DE RIPA EM TELHADOS DE ATÉ 2 ÁGUAS COM TELHA CERÂMICA CAPA-CANAL, INCLUSO TRANSPORTE VERTICAL. AF_07/2019</v>
          </cell>
        </row>
        <row r="1184">
          <cell r="A1184" t="str">
            <v>COBERTURA</v>
          </cell>
          <cell r="B1184" t="str">
            <v>COBE</v>
          </cell>
          <cell r="C1184" t="str">
            <v>MADEIRAMENTO</v>
          </cell>
          <cell r="D1184" t="str">
            <v>0073</v>
          </cell>
          <cell r="E1184">
            <v>0</v>
          </cell>
          <cell r="F1184">
            <v>0</v>
          </cell>
          <cell r="G1184" t="str">
            <v>100393</v>
          </cell>
          <cell r="H1184" t="str">
            <v>RETIRADA E RECOLOCAÇÃO DE CAIBRO EM TELHADOS DE ATÉ 2 ÁGUAS COM TELHA CERÂMICA CAPA-CANAL, INCLUSO TRANSPORTE VERTICAL. AF_07/2019</v>
          </cell>
        </row>
        <row r="1185">
          <cell r="A1185" t="str">
            <v>COBERTURA</v>
          </cell>
          <cell r="B1185" t="str">
            <v>COBE</v>
          </cell>
          <cell r="C1185" t="str">
            <v>MADEIRAMENTO</v>
          </cell>
          <cell r="D1185" t="str">
            <v>0073</v>
          </cell>
          <cell r="E1185">
            <v>0</v>
          </cell>
          <cell r="F1185">
            <v>0</v>
          </cell>
          <cell r="G1185" t="str">
            <v>100394</v>
          </cell>
          <cell r="H1185" t="str">
            <v>RETIRADA E RECOLOCAÇÃO DE RIPA EM TELHADOS DE MAIS DE 2 ÁGUAS COM TELHA CERÂMICA CAPA-CANAL, INCLUSO TRANSPORTE VERTICAL. AF_07/2019</v>
          </cell>
        </row>
        <row r="1186">
          <cell r="A1186" t="str">
            <v>COBERTURA</v>
          </cell>
          <cell r="B1186" t="str">
            <v>COBE</v>
          </cell>
          <cell r="C1186" t="str">
            <v>MADEIRAMENTO</v>
          </cell>
          <cell r="D1186" t="str">
            <v>0073</v>
          </cell>
          <cell r="E1186">
            <v>0</v>
          </cell>
          <cell r="F1186">
            <v>0</v>
          </cell>
          <cell r="G1186" t="str">
            <v>100395</v>
          </cell>
          <cell r="H1186" t="str">
            <v>RETIRADA E RECOLOCAÇÃO DE CAIBRO EM TELHADOS DE MAIS DE 2 ÁGUAS COM TELHA CERÂMICA CAPA-CANAL, INCLUSO TRANSPORTE VERTICAL. AF_07/2019</v>
          </cell>
        </row>
        <row r="1187">
          <cell r="A1187" t="str">
            <v>COBERTURA</v>
          </cell>
          <cell r="B1187" t="str">
            <v>COBE</v>
          </cell>
          <cell r="C1187" t="str">
            <v>TELHAMENTO COM TELHA CERAMICA</v>
          </cell>
          <cell r="D1187" t="str">
            <v>0074</v>
          </cell>
          <cell r="E1187">
            <v>0</v>
          </cell>
          <cell r="F1187">
            <v>0</v>
          </cell>
          <cell r="G1187" t="str">
            <v>94189</v>
          </cell>
          <cell r="H1187" t="str">
            <v>TELHAMENTO COM TELHA DE CONCRETO DE ENCAIXE, COM ATÉ 2 ÁGUAS, INCLUSO TRANSPORTE VERTICAL. AF_07/2019</v>
          </cell>
        </row>
        <row r="1188">
          <cell r="A1188" t="str">
            <v>COBERTURA</v>
          </cell>
          <cell r="B1188" t="str">
            <v>COBE</v>
          </cell>
          <cell r="C1188" t="str">
            <v>TELHAMENTO COM TELHA CERAMICA</v>
          </cell>
          <cell r="D1188" t="str">
            <v>0074</v>
          </cell>
          <cell r="E1188">
            <v>0</v>
          </cell>
          <cell r="F1188">
            <v>0</v>
          </cell>
          <cell r="G1188" t="str">
            <v>94192</v>
          </cell>
          <cell r="H1188" t="str">
            <v>TELHAMENTO COM TELHA DE CONCRETO DE ENCAIXE, COM MAIS DE 2 ÁGUAS, INCLUSO TRANSPORTE VERTICAL. AF_07/2019</v>
          </cell>
        </row>
        <row r="1189">
          <cell r="A1189" t="str">
            <v>COBERTURA</v>
          </cell>
          <cell r="B1189" t="str">
            <v>COBE</v>
          </cell>
          <cell r="C1189" t="str">
            <v>TELHAMENTO COM TELHA CERAMICA</v>
          </cell>
          <cell r="D1189" t="str">
            <v>0074</v>
          </cell>
          <cell r="E1189">
            <v>0</v>
          </cell>
          <cell r="F1189">
            <v>0</v>
          </cell>
          <cell r="G1189" t="str">
            <v>94195</v>
          </cell>
          <cell r="H1189" t="str">
            <v>TELHAMENTO COM TELHA CERÂMICA DE ENCAIXE, TIPO PORTUGUESA, COM ATÉ 2 ÁGUAS, INCLUSO TRANSPORTE VERTICAL. AF_07/2019</v>
          </cell>
        </row>
        <row r="1190">
          <cell r="A1190" t="str">
            <v>COBERTURA</v>
          </cell>
          <cell r="B1190" t="str">
            <v>COBE</v>
          </cell>
          <cell r="C1190" t="str">
            <v>TELHAMENTO COM TELHA CERAMICA</v>
          </cell>
          <cell r="D1190" t="str">
            <v>0074</v>
          </cell>
          <cell r="E1190">
            <v>0</v>
          </cell>
          <cell r="F1190">
            <v>0</v>
          </cell>
          <cell r="G1190" t="str">
            <v>94198</v>
          </cell>
          <cell r="H1190" t="str">
            <v>TELHAMENTO COM TELHA CERÂMICA DE ENCAIXE, TIPO PORTUGUESA, COM MAIS DE 2 ÁGUAS, INCLUSO TRANSPORTE VERTICAL. AF_07/2019</v>
          </cell>
        </row>
        <row r="1191">
          <cell r="A1191" t="str">
            <v>COBERTURA</v>
          </cell>
          <cell r="B1191" t="str">
            <v>COBE</v>
          </cell>
          <cell r="C1191" t="str">
            <v>TELHAMENTO COM TELHA CERAMICA</v>
          </cell>
          <cell r="D1191" t="str">
            <v>0074</v>
          </cell>
          <cell r="E1191">
            <v>0</v>
          </cell>
          <cell r="F1191">
            <v>0</v>
          </cell>
          <cell r="G1191" t="str">
            <v>94201</v>
          </cell>
          <cell r="H1191" t="str">
            <v>TELHAMENTO COM TELHA CERÂMICA CAPA-CANAL, TIPO COLONIAL, COM ATÉ 2 ÁGUAS, INCLUSO TRANSPORTE VERTICAL. AF_07/2019</v>
          </cell>
        </row>
        <row r="1192">
          <cell r="A1192" t="str">
            <v>COBERTURA</v>
          </cell>
          <cell r="B1192" t="str">
            <v>COBE</v>
          </cell>
          <cell r="C1192" t="str">
            <v>TELHAMENTO COM TELHA CERAMICA</v>
          </cell>
          <cell r="D1192" t="str">
            <v>0074</v>
          </cell>
          <cell r="E1192">
            <v>0</v>
          </cell>
          <cell r="F1192">
            <v>0</v>
          </cell>
          <cell r="G1192" t="str">
            <v>94204</v>
          </cell>
          <cell r="H1192" t="str">
            <v>TELHAMENTO COM TELHA CERÂMICA CAPA-CANAL, TIPO COLONIAL, COM MAIS DE 2 ÁGUAS, INCLUSO TRANSPORTE VERTICAL. AF_07/2019</v>
          </cell>
        </row>
        <row r="1193">
          <cell r="A1193" t="str">
            <v>COBERTURA</v>
          </cell>
          <cell r="B1193" t="str">
            <v>COBE</v>
          </cell>
          <cell r="C1193" t="str">
            <v>TELHAMENTO COM TELHA CERAMICA</v>
          </cell>
          <cell r="D1193" t="str">
            <v>0074</v>
          </cell>
          <cell r="E1193">
            <v>0</v>
          </cell>
          <cell r="F1193">
            <v>0</v>
          </cell>
          <cell r="G1193" t="str">
            <v>94224</v>
          </cell>
          <cell r="H1193" t="str">
            <v>EMBOÇAMENTO COM ARGAMASSA TRAÇO 1:2:9 (CIMENTO, CAL E AREIA). AF_07/2019</v>
          </cell>
        </row>
        <row r="1194">
          <cell r="A1194" t="str">
            <v>COBERTURA</v>
          </cell>
          <cell r="B1194" t="str">
            <v>COBE</v>
          </cell>
          <cell r="C1194" t="str">
            <v>TELHAMENTO COM TELHA CERAMICA</v>
          </cell>
          <cell r="D1194" t="str">
            <v>0074</v>
          </cell>
          <cell r="E1194">
            <v>0</v>
          </cell>
          <cell r="F1194">
            <v>0</v>
          </cell>
          <cell r="G1194" t="str">
            <v>94225</v>
          </cell>
          <cell r="H1194" t="str">
            <v>ISOLAMENTO TERMOACÚSTICO COM LÃ MINERAL NA SUBCOBERTURA, INCLUSO TRANSPORTE VERTICAL. AF_07/2019</v>
          </cell>
        </row>
        <row r="1195">
          <cell r="A1195" t="str">
            <v>COBERTURA</v>
          </cell>
          <cell r="B1195" t="str">
            <v>COBE</v>
          </cell>
          <cell r="C1195" t="str">
            <v>TELHAMENTO COM TELHA CERAMICA</v>
          </cell>
          <cell r="D1195" t="str">
            <v>0074</v>
          </cell>
          <cell r="E1195">
            <v>0</v>
          </cell>
          <cell r="F1195">
            <v>0</v>
          </cell>
          <cell r="G1195" t="str">
            <v>94226</v>
          </cell>
          <cell r="H1195" t="str">
            <v>SUBCOBERTURA COM MANTA PLÁSTICA REVESTIDA POR PELÍCULA DE ALUMÍNO, INCLUSO TRANSPORTE VERTICAL. AF_07/2019</v>
          </cell>
        </row>
        <row r="1196">
          <cell r="A1196" t="str">
            <v>COBERTURA</v>
          </cell>
          <cell r="B1196" t="str">
            <v>COBE</v>
          </cell>
          <cell r="C1196" t="str">
            <v>TELHAMENTO COM TELHA CERAMICA</v>
          </cell>
          <cell r="D1196" t="str">
            <v>0074</v>
          </cell>
          <cell r="E1196">
            <v>0</v>
          </cell>
          <cell r="F1196">
            <v>0</v>
          </cell>
          <cell r="G1196" t="str">
            <v>94232</v>
          </cell>
          <cell r="H1196" t="str">
            <v>AMARRAÇÃO DE TELHAS CERÂMICAS OU DE CONCRETO. AF_07/2019</v>
          </cell>
        </row>
        <row r="1197">
          <cell r="A1197" t="str">
            <v>COBERTURA</v>
          </cell>
          <cell r="B1197" t="str">
            <v>COBE</v>
          </cell>
          <cell r="C1197" t="str">
            <v>TELHAMENTO COM TELHA CERAMICA</v>
          </cell>
          <cell r="D1197" t="str">
            <v>0074</v>
          </cell>
          <cell r="E1197">
            <v>0</v>
          </cell>
          <cell r="F1197">
            <v>0</v>
          </cell>
          <cell r="G1197" t="str">
            <v>94440</v>
          </cell>
          <cell r="H1197" t="str">
            <v>TELHAMENTO COM TELHA CERÂMICA DE ENCAIXE, TIPO FRANCESA, COM ATÉ 2 ÁGUAS, INCLUSO TRANSPORTE VERTICAL. AF_07/2019</v>
          </cell>
        </row>
        <row r="1198">
          <cell r="A1198" t="str">
            <v>COBERTURA</v>
          </cell>
          <cell r="B1198" t="str">
            <v>COBE</v>
          </cell>
          <cell r="C1198" t="str">
            <v>TELHAMENTO COM TELHA CERAMICA</v>
          </cell>
          <cell r="D1198" t="str">
            <v>0074</v>
          </cell>
          <cell r="E1198">
            <v>0</v>
          </cell>
          <cell r="F1198">
            <v>0</v>
          </cell>
          <cell r="G1198" t="str">
            <v>94441</v>
          </cell>
          <cell r="H1198" t="str">
            <v>TELHAMENTO COM TELHA CERÂMICA DE ENCAIXE, TIPO FRANCESA, COM MAIS DE 2 ÁGUAS, INCLUSO TRANSPORTE VERTICAL. AF_07/2019</v>
          </cell>
        </row>
        <row r="1199">
          <cell r="A1199" t="str">
            <v>COBERTURA</v>
          </cell>
          <cell r="B1199" t="str">
            <v>COBE</v>
          </cell>
          <cell r="C1199" t="str">
            <v>TELHAMENTO COM TELHA CERAMICA</v>
          </cell>
          <cell r="D1199" t="str">
            <v>0074</v>
          </cell>
          <cell r="E1199">
            <v>0</v>
          </cell>
          <cell r="F1199">
            <v>0</v>
          </cell>
          <cell r="G1199" t="str">
            <v>94442</v>
          </cell>
          <cell r="H1199" t="str">
            <v>TELHAMENTO COM TELHA CERÂMICA DE ENCAIXE, TIPO ROMANA, COM ATÉ 2 ÁGUAS, INCLUSO TRANSPORTE VERTICAL. AF_07/2019</v>
          </cell>
        </row>
        <row r="1200">
          <cell r="A1200" t="str">
            <v>COBERTURA</v>
          </cell>
          <cell r="B1200" t="str">
            <v>COBE</v>
          </cell>
          <cell r="C1200" t="str">
            <v>TELHAMENTO COM TELHA CERAMICA</v>
          </cell>
          <cell r="D1200" t="str">
            <v>0074</v>
          </cell>
          <cell r="E1200">
            <v>0</v>
          </cell>
          <cell r="F1200">
            <v>0</v>
          </cell>
          <cell r="G1200" t="str">
            <v>94443</v>
          </cell>
          <cell r="H1200" t="str">
            <v>TELHAMENTO COM TELHA CERÂMICA DE ENCAIXE, TIPO ROMANA, COM MAIS DE 2 ÁGUAS, INCLUSO TRANSPORTE VERTICAL. AF_07/2019</v>
          </cell>
        </row>
        <row r="1201">
          <cell r="A1201" t="str">
            <v>COBERTURA</v>
          </cell>
          <cell r="B1201" t="str">
            <v>COBE</v>
          </cell>
          <cell r="C1201" t="str">
            <v>TELHAMENTO COM TELHA CERAMICA</v>
          </cell>
          <cell r="D1201" t="str">
            <v>0074</v>
          </cell>
          <cell r="E1201">
            <v>0</v>
          </cell>
          <cell r="F1201">
            <v>0</v>
          </cell>
          <cell r="G1201" t="str">
            <v>94445</v>
          </cell>
          <cell r="H1201" t="str">
            <v>TELHAMENTO COM TELHA CERÂMICA CAPA-CANAL, TIPO PLAN, COM ATÉ 2 ÁGUAS, INCLUSO TRANSPORTE VERTICAL. AF_07/2019</v>
          </cell>
        </row>
        <row r="1202">
          <cell r="A1202" t="str">
            <v>COBERTURA</v>
          </cell>
          <cell r="B1202" t="str">
            <v>COBE</v>
          </cell>
          <cell r="C1202" t="str">
            <v>TELHAMENTO COM TELHA CERAMICA</v>
          </cell>
          <cell r="D1202" t="str">
            <v>0074</v>
          </cell>
          <cell r="E1202">
            <v>0</v>
          </cell>
          <cell r="F1202">
            <v>0</v>
          </cell>
          <cell r="G1202" t="str">
            <v>94446</v>
          </cell>
          <cell r="H1202" t="str">
            <v>TELHAMENTO COM TELHA CERÂMICA CAPA-CANAL, TIPO PLAN, COM MAIS DE 2 ÁGUAS, INCLUSO TRANSPORTE VERTICAL. AF_07/2019</v>
          </cell>
        </row>
        <row r="1203">
          <cell r="A1203" t="str">
            <v>COBERTURA</v>
          </cell>
          <cell r="B1203" t="str">
            <v>COBE</v>
          </cell>
          <cell r="C1203" t="str">
            <v>TELHAMENTO COM TELHA CERAMICA</v>
          </cell>
          <cell r="D1203" t="str">
            <v>0074</v>
          </cell>
          <cell r="E1203">
            <v>0</v>
          </cell>
          <cell r="F1203">
            <v>0</v>
          </cell>
          <cell r="G1203" t="str">
            <v>94447</v>
          </cell>
          <cell r="H1203" t="str">
            <v>TELHAMENTO COM TELHA CERÂMICA CAPA-CANAL, TIPO PAULISTA, COM ATÉ 2 ÁGUAS, INCLUSO TRANSPORTE VERTICAL. AF_07/2019</v>
          </cell>
        </row>
        <row r="1204">
          <cell r="A1204" t="str">
            <v>COBERTURA</v>
          </cell>
          <cell r="B1204" t="str">
            <v>COBE</v>
          </cell>
          <cell r="C1204" t="str">
            <v>TELHAMENTO COM TELHA CERAMICA</v>
          </cell>
          <cell r="D1204" t="str">
            <v>0074</v>
          </cell>
          <cell r="E1204">
            <v>0</v>
          </cell>
          <cell r="F1204">
            <v>0</v>
          </cell>
          <cell r="G1204" t="str">
            <v>94448</v>
          </cell>
          <cell r="H1204" t="str">
            <v>TELHAMENTO COM TELHA CERÂMICA CAPA-CANAL, TIPO PAULISTA, COM MAIS DE 2 ÁGUAS, INCLUSO TRANSPORTE VERTICAL. AF_07/2019</v>
          </cell>
        </row>
        <row r="1205">
          <cell r="A1205" t="str">
            <v>COBERTURA</v>
          </cell>
          <cell r="B1205" t="str">
            <v>COBE</v>
          </cell>
          <cell r="C1205" t="str">
            <v>TELHAMENTO COM TELHA DE FIBROCIMENTO</v>
          </cell>
          <cell r="D1205" t="str">
            <v>0075</v>
          </cell>
          <cell r="E1205">
            <v>0</v>
          </cell>
          <cell r="F1205">
            <v>0</v>
          </cell>
          <cell r="G1205" t="str">
            <v>94207</v>
          </cell>
          <cell r="H1205" t="str">
            <v>TELHAMENTO COM TELHA ONDULADA DE FIBROCIMENTO E = 6 MM, COM RECOBRIMENTO LATERAL DE 1/4 DE ONDA PARA TELHADO COM INCLINAÇÃO MAIOR QUE 10°, COM ATÉ 2 ÁGUAS, INCLUSO IÇAMENTO. AF_07/2019</v>
          </cell>
        </row>
        <row r="1206">
          <cell r="A1206" t="str">
            <v>COBERTURA</v>
          </cell>
          <cell r="B1206" t="str">
            <v>COBE</v>
          </cell>
          <cell r="C1206" t="str">
            <v>TELHAMENTO COM TELHA DE FIBROCIMENTO</v>
          </cell>
          <cell r="D1206" t="str">
            <v>0075</v>
          </cell>
          <cell r="E1206">
            <v>0</v>
          </cell>
          <cell r="F1206">
            <v>0</v>
          </cell>
          <cell r="G1206" t="str">
            <v>94210</v>
          </cell>
          <cell r="H1206" t="str">
            <v>TELHAMENTO COM TELHA ONDULADA DE FIBROCIMENTO E = 6 MM, COM RECOBRIMENTO LATERAL DE 1 1/4 DE ONDA PARA TELHADO COM INCLINAÇÃO MÁXIMA DE 10°, COM ATÉ 2 ÁGUAS, INCLUSO IÇAMENTO. AF_07/2019</v>
          </cell>
        </row>
        <row r="1207">
          <cell r="A1207" t="str">
            <v>COBERTURA</v>
          </cell>
          <cell r="B1207" t="str">
            <v>COBE</v>
          </cell>
          <cell r="C1207" t="str">
            <v>TELHAMENTO COM TELHA DE FIBROCIMENTO</v>
          </cell>
          <cell r="D1207" t="str">
            <v>0075</v>
          </cell>
          <cell r="E1207">
            <v>0</v>
          </cell>
          <cell r="F1207">
            <v>0</v>
          </cell>
          <cell r="G1207" t="str">
            <v>94218</v>
          </cell>
          <cell r="H1207" t="str">
            <v>TELHAMENTO COM TELHA ESTRUTURAL DE FIBROCIMENTO E= 6 MM, COM ATÉ 2 ÁGUAS, INCLUSO IÇAMENTO. AF_07/2019</v>
          </cell>
        </row>
        <row r="1208">
          <cell r="A1208" t="str">
            <v>COBERTURA</v>
          </cell>
          <cell r="B1208" t="str">
            <v>COBE</v>
          </cell>
          <cell r="C1208" t="str">
            <v>TELHAMENTO COM TELHA METALICA</v>
          </cell>
          <cell r="D1208" t="str">
            <v>0076</v>
          </cell>
          <cell r="E1208">
            <v>0</v>
          </cell>
          <cell r="F1208">
            <v>0</v>
          </cell>
          <cell r="G1208" t="str">
            <v>94213</v>
          </cell>
          <cell r="H1208" t="str">
            <v>TELHAMENTO COM TELHA DE AÇO/ALUMÍNIO E = 0,5 MM, COM ATÉ 2 ÁGUAS, INCLUSO IÇAMENTO. AF_07/2019</v>
          </cell>
        </row>
        <row r="1209">
          <cell r="A1209" t="str">
            <v>COBERTURA</v>
          </cell>
          <cell r="B1209" t="str">
            <v>COBE</v>
          </cell>
          <cell r="C1209" t="str">
            <v>TELHAMENTO COM TELHA METALICA</v>
          </cell>
          <cell r="D1209" t="str">
            <v>0076</v>
          </cell>
          <cell r="E1209">
            <v>0</v>
          </cell>
          <cell r="F1209">
            <v>0</v>
          </cell>
          <cell r="G1209" t="str">
            <v>94216</v>
          </cell>
          <cell r="H1209" t="str">
            <v>TELHAMENTO COM TELHA METÁLICA TERMOACÚSTICA E = 30 MM, COM ATÉ 2 ÁGUAS, INCLUSO IÇAMENTO. AF_07/2019</v>
          </cell>
        </row>
        <row r="1210">
          <cell r="A1210" t="str">
            <v>COBERTURA</v>
          </cell>
          <cell r="B1210" t="str">
            <v>COBE</v>
          </cell>
          <cell r="C1210" t="str">
            <v>CUMEEIRA CERAMICA</v>
          </cell>
          <cell r="D1210" t="str">
            <v>0079</v>
          </cell>
          <cell r="E1210">
            <v>0</v>
          </cell>
          <cell r="F1210">
            <v>0</v>
          </cell>
          <cell r="G1210" t="str">
            <v>94219</v>
          </cell>
          <cell r="H1210" t="str">
            <v>CUMEEIRA E ESPIGÃO PARA TELHA CERÂMICA EMBOÇADA COM ARGAMASSA TRAÇO 1:2:9 (CIMENTO, CAL E AREIA), PARA TELHADOS COM MAIS DE 2 ÁGUAS, INCLUSO TRANSPORTE VERTICAL. AF_07/2019</v>
          </cell>
        </row>
        <row r="1211">
          <cell r="A1211" t="str">
            <v>COBERTURA</v>
          </cell>
          <cell r="B1211" t="str">
            <v>COBE</v>
          </cell>
          <cell r="C1211" t="str">
            <v>CUMEEIRA CERAMICA</v>
          </cell>
          <cell r="D1211" t="str">
            <v>0079</v>
          </cell>
          <cell r="E1211">
            <v>0</v>
          </cell>
          <cell r="F1211">
            <v>0</v>
          </cell>
          <cell r="G1211" t="str">
            <v>94220</v>
          </cell>
          <cell r="H1211" t="str">
            <v>CUMEEIRA E ESPIGÃO PARA TELHA DE CONCRETO EMBOÇADA COM ARGAMASSA TRAÇO 1:2:9 (CIMENTO, CAL E AREIA), PARA TELHADOS COM MAIS DE 2 ÁGUAS, INCLUSO TRANSPORTE VERTICAL. AF_07/2019</v>
          </cell>
        </row>
        <row r="1212">
          <cell r="A1212" t="str">
            <v>COBERTURA</v>
          </cell>
          <cell r="B1212" t="str">
            <v>COBE</v>
          </cell>
          <cell r="C1212" t="str">
            <v>CUMEEIRA CERAMICA</v>
          </cell>
          <cell r="D1212" t="str">
            <v>0079</v>
          </cell>
          <cell r="E1212">
            <v>0</v>
          </cell>
          <cell r="F1212">
            <v>0</v>
          </cell>
          <cell r="G1212" t="str">
            <v>94221</v>
          </cell>
          <cell r="H1212" t="str">
            <v>CUMEEIRA PARA TELHA CERÂMICA EMBOÇADA COM ARGAMASSA TRAÇO 1:2:9 (CIMENTO, CAL E AREIA) PARA TELHADOS COM ATÉ 2 ÁGUAS, INCLUSO TRANSPORTE VERTICAL. AF_07/2019</v>
          </cell>
        </row>
        <row r="1213">
          <cell r="A1213" t="str">
            <v>COBERTURA</v>
          </cell>
          <cell r="B1213" t="str">
            <v>COBE</v>
          </cell>
          <cell r="C1213" t="str">
            <v>CUMEEIRA CERAMICA</v>
          </cell>
          <cell r="D1213" t="str">
            <v>0079</v>
          </cell>
          <cell r="E1213">
            <v>0</v>
          </cell>
          <cell r="F1213">
            <v>0</v>
          </cell>
          <cell r="G1213" t="str">
            <v>94222</v>
          </cell>
          <cell r="H1213" t="str">
            <v>CUMEEIRA PARA TELHA DE CONCRETO EMBOÇADA COM ARGAMASSA TRAÇO 1:2:9 (CIMENTO, CAL E AREIA) PARA TELHADOS COM ATÉ 2 ÁGUAS, INCLUSO TRANSPORTE VERTICAL. AF_07/2019</v>
          </cell>
        </row>
        <row r="1214">
          <cell r="A1214" t="str">
            <v>COBERTURA</v>
          </cell>
          <cell r="B1214" t="str">
            <v>COBE</v>
          </cell>
          <cell r="C1214" t="str">
            <v>CUMEEIRA DE FIBROCIMENTO</v>
          </cell>
          <cell r="D1214" t="str">
            <v>0080</v>
          </cell>
          <cell r="E1214">
            <v>0</v>
          </cell>
          <cell r="F1214">
            <v>0</v>
          </cell>
          <cell r="G1214" t="str">
            <v>94223</v>
          </cell>
          <cell r="H1214" t="str">
            <v>CUMEEIRA PARA TELHA DE FIBROCIMENTO ONDULADA E = 6 MM, INCLUSO ACESSÓRIOS DE FIXAÇÃO E IÇAMENTO. AF_07/2019</v>
          </cell>
        </row>
        <row r="1215">
          <cell r="A1215" t="str">
            <v>COBERTURA</v>
          </cell>
          <cell r="B1215" t="str">
            <v>COBE</v>
          </cell>
          <cell r="C1215" t="str">
            <v>CUMEEIRA DE FIBROCIMENTO</v>
          </cell>
          <cell r="D1215" t="str">
            <v>0080</v>
          </cell>
          <cell r="E1215">
            <v>0</v>
          </cell>
          <cell r="F1215">
            <v>0</v>
          </cell>
          <cell r="G1215" t="str">
            <v>94451</v>
          </cell>
          <cell r="H1215" t="str">
            <v>CUMEEIRA PARA TELHA DE FIBROCIMENTO ESTRUTURAL E = 6 MM, INCLUSO ACESSÓRIOS DE FIXAÇÃO E IÇAMENTO. AF_07/2019</v>
          </cell>
        </row>
        <row r="1216">
          <cell r="A1216" t="str">
            <v>COBERTURA</v>
          </cell>
          <cell r="B1216" t="str">
            <v>COBE</v>
          </cell>
          <cell r="C1216" t="str">
            <v>CUMEEIRA DE FIBROCIMENTO</v>
          </cell>
          <cell r="D1216" t="str">
            <v>0080</v>
          </cell>
          <cell r="E1216">
            <v>0</v>
          </cell>
          <cell r="F1216">
            <v>0</v>
          </cell>
          <cell r="G1216" t="str">
            <v>100325</v>
          </cell>
          <cell r="H1216" t="str">
            <v>CUMEEIRA SHED PARA TELHA ONDULADA DE FIBROCIMENTO, E = 6 MM, INCLUSO ACESSÓRIOS DE FIXAÇÃO E IÇAMENTO. AF_07/2019</v>
          </cell>
        </row>
        <row r="1217">
          <cell r="A1217" t="str">
            <v>COBERTURA</v>
          </cell>
          <cell r="B1217" t="str">
            <v>COBE</v>
          </cell>
          <cell r="C1217" t="str">
            <v>CUMEEIRA DE FIBROCIMENTO</v>
          </cell>
          <cell r="D1217" t="str">
            <v>0080</v>
          </cell>
          <cell r="E1217">
            <v>0</v>
          </cell>
          <cell r="F1217">
            <v>0</v>
          </cell>
          <cell r="G1217" t="str">
            <v>100327</v>
          </cell>
          <cell r="H1217" t="str">
            <v>RUFO EXTERNO/INTERNO EM CHAPA DE AÇO GALVANIZADO NÚMERO 26, CORTE DE 33 CM, INCLUSO IÇAMENTO. AF_07/2019</v>
          </cell>
        </row>
        <row r="1218">
          <cell r="A1218" t="str">
            <v>COBERTURA</v>
          </cell>
          <cell r="B1218" t="str">
            <v>COBE</v>
          </cell>
          <cell r="C1218" t="str">
            <v>CUMEEIRA DE FIBROCIMENTO</v>
          </cell>
          <cell r="D1218" t="str">
            <v>0080</v>
          </cell>
          <cell r="E1218">
            <v>0</v>
          </cell>
          <cell r="F1218">
            <v>0</v>
          </cell>
          <cell r="G1218" t="str">
            <v>100328</v>
          </cell>
          <cell r="H1218" t="str">
            <v>RETIRADA E RECOLOCAÇÃO DE  TELHA CERÂMICA DE ENCAIXE, COM ATÉ DUAS ÁGUAS, INCLUSO IÇAMENTO. AF_07/2019</v>
          </cell>
        </row>
        <row r="1219">
          <cell r="A1219" t="str">
            <v>COBERTURA</v>
          </cell>
          <cell r="B1219" t="str">
            <v>COBE</v>
          </cell>
          <cell r="C1219" t="str">
            <v>CUMEEIRA DE FIBROCIMENTO</v>
          </cell>
          <cell r="D1219" t="str">
            <v>0080</v>
          </cell>
          <cell r="E1219">
            <v>0</v>
          </cell>
          <cell r="F1219">
            <v>0</v>
          </cell>
          <cell r="G1219" t="str">
            <v>100329</v>
          </cell>
          <cell r="H1219" t="str">
            <v>RETIRADA E RECOLOCAÇÃO DE  TELHA CERÂMICA DE ENCAIXE, COM MAIS DE DUAS ÁGUAS, INCLUSO IÇAMENTO. AF_07/2019</v>
          </cell>
        </row>
        <row r="1220">
          <cell r="A1220" t="str">
            <v>COBERTURA</v>
          </cell>
          <cell r="B1220" t="str">
            <v>COBE</v>
          </cell>
          <cell r="C1220" t="str">
            <v>CUMEEIRA DE FIBROCIMENTO</v>
          </cell>
          <cell r="D1220" t="str">
            <v>0080</v>
          </cell>
          <cell r="E1220">
            <v>0</v>
          </cell>
          <cell r="F1220">
            <v>0</v>
          </cell>
          <cell r="G1220" t="str">
            <v>100330</v>
          </cell>
          <cell r="H1220" t="str">
            <v>RETIRADA E RECOLOCAÇÃO DE  TELHA CERÂMICA CAPA-CANAL, COM ATÉ DUAS ÁGUAS, INCLUSO IÇAMENTO. AF_07/2019</v>
          </cell>
        </row>
        <row r="1221">
          <cell r="A1221" t="str">
            <v>COBERTURA</v>
          </cell>
          <cell r="B1221" t="str">
            <v>COBE</v>
          </cell>
          <cell r="C1221" t="str">
            <v>CUMEEIRA DE FIBROCIMENTO</v>
          </cell>
          <cell r="D1221" t="str">
            <v>0080</v>
          </cell>
          <cell r="E1221">
            <v>0</v>
          </cell>
          <cell r="F1221">
            <v>0</v>
          </cell>
          <cell r="G1221" t="str">
            <v>100331</v>
          </cell>
          <cell r="H1221" t="str">
            <v>RETIRADA E RECOLOCAÇÃO DE  TELHA CERÂMICA CAPA-CANAL, COM MAIS DE DUAS ÁGUAS, INCLUSO IÇAMENTO. AF_07/2019</v>
          </cell>
        </row>
        <row r="1222">
          <cell r="A1222" t="str">
            <v>COBERTURA</v>
          </cell>
          <cell r="B1222" t="str">
            <v>COBE</v>
          </cell>
          <cell r="C1222" t="str">
            <v>CALHA DE PVC, PECAS E ACESSORIOS</v>
          </cell>
          <cell r="D1222" t="str">
            <v>0083</v>
          </cell>
          <cell r="E1222">
            <v>0</v>
          </cell>
          <cell r="F1222">
            <v>0</v>
          </cell>
          <cell r="G1222" t="str">
            <v>100434</v>
          </cell>
          <cell r="H1222" t="str">
            <v>CALHA DE BEIRAL, SEMICIRCULAR DE PVC, DIAMETRO 125 MM, INCLUINDO CABECEIRAS, EMENDAS, BOCAIS, SUPORTES E VEDAÇÕES, EXCLUINDO CONDUTORES, INCLUSO TRANSPORTE VERTICAL. AF_07/2019</v>
          </cell>
        </row>
        <row r="1223">
          <cell r="A1223" t="str">
            <v>COBERTURA</v>
          </cell>
          <cell r="B1223" t="str">
            <v>COBE</v>
          </cell>
          <cell r="C1223" t="str">
            <v>CALHA DE PVC, PECAS E ACESSORIOS</v>
          </cell>
          <cell r="D1223" t="str">
            <v>0083</v>
          </cell>
          <cell r="E1223">
            <v>0</v>
          </cell>
          <cell r="F1223">
            <v>0</v>
          </cell>
          <cell r="G1223" t="str">
            <v>100435</v>
          </cell>
          <cell r="H1223" t="str">
            <v>RUFO EM FIBROCIMENTO PARA TELHA ONDULADA E = 6 MM, ABA DE 26 CM, INCLUSO TRANSPORTE VERTICAL, EXCETO CONTRARRUFO. AF_07/2019</v>
          </cell>
        </row>
        <row r="1224">
          <cell r="A1224" t="str">
            <v>COBERTURA</v>
          </cell>
          <cell r="B1224" t="str">
            <v>COBE</v>
          </cell>
          <cell r="C1224" t="str">
            <v>CALHA METALICA</v>
          </cell>
          <cell r="D1224" t="str">
            <v>0084</v>
          </cell>
          <cell r="E1224">
            <v>0</v>
          </cell>
          <cell r="F1224">
            <v>0</v>
          </cell>
          <cell r="G1224" t="str">
            <v>94227</v>
          </cell>
          <cell r="H1224" t="str">
            <v>CALHA EM CHAPA DE AÇO GALVANIZADO NÚMERO 24, DESENVOLVIMENTO DE 33 CM, INCLUSO TRANSPORTE VERTICAL. AF_07/2019</v>
          </cell>
        </row>
        <row r="1225">
          <cell r="A1225" t="str">
            <v>COBERTURA</v>
          </cell>
          <cell r="B1225" t="str">
            <v>COBE</v>
          </cell>
          <cell r="C1225" t="str">
            <v>CALHA METALICA</v>
          </cell>
          <cell r="D1225" t="str">
            <v>0084</v>
          </cell>
          <cell r="E1225">
            <v>0</v>
          </cell>
          <cell r="F1225">
            <v>0</v>
          </cell>
          <cell r="G1225" t="str">
            <v>94228</v>
          </cell>
          <cell r="H1225" t="str">
            <v>CALHA EM CHAPA DE AÇO GALVANIZADO NÚMERO 24, DESENVOLVIMENTO DE 50 CM, INCLUSO TRANSPORTE VERTICAL. AF_07/2019</v>
          </cell>
        </row>
        <row r="1226">
          <cell r="A1226" t="str">
            <v>COBERTURA</v>
          </cell>
          <cell r="B1226" t="str">
            <v>COBE</v>
          </cell>
          <cell r="C1226" t="str">
            <v>CALHA METALICA</v>
          </cell>
          <cell r="D1226" t="str">
            <v>0084</v>
          </cell>
          <cell r="E1226">
            <v>0</v>
          </cell>
          <cell r="F1226">
            <v>0</v>
          </cell>
          <cell r="G1226" t="str">
            <v>94229</v>
          </cell>
          <cell r="H1226" t="str">
            <v>CALHA EM CHAPA DE AÇO GALVANIZADO NÚMERO 24, DESENVOLVIMENTO DE 100 CM, INCLUSO TRANSPORTE VERTICAL. AF_07/2019</v>
          </cell>
        </row>
        <row r="1227">
          <cell r="A1227" t="str">
            <v>COBERTURA</v>
          </cell>
          <cell r="B1227" t="str">
            <v>COBE</v>
          </cell>
          <cell r="C1227" t="str">
            <v>RUFO METALICO</v>
          </cell>
          <cell r="D1227" t="str">
            <v>0086</v>
          </cell>
          <cell r="E1227">
            <v>0</v>
          </cell>
          <cell r="F1227">
            <v>0</v>
          </cell>
          <cell r="G1227" t="str">
            <v>94231</v>
          </cell>
          <cell r="H1227" t="str">
            <v>RUFO EM CHAPA DE AÇO GALVANIZADO NÚMERO 24, CORTE DE 25 CM, INCLUSO TRANSPORTE VERTICAL. AF_07/2019</v>
          </cell>
        </row>
        <row r="1228">
          <cell r="A1228" t="str">
            <v>COBERTURA</v>
          </cell>
          <cell r="B1228" t="str">
            <v>COBE</v>
          </cell>
          <cell r="C1228" t="str">
            <v>TELHAMENTO COM TELHA DE FIBRA DE VIDRO</v>
          </cell>
          <cell r="D1228" t="str">
            <v>0252</v>
          </cell>
          <cell r="E1228">
            <v>0</v>
          </cell>
          <cell r="F1228">
            <v>0</v>
          </cell>
          <cell r="G1228" t="str">
            <v>94449</v>
          </cell>
          <cell r="H1228" t="str">
            <v>TELHAMENTO COM TELHA ONDULADA DE FIBRA DE VIDRO E = 0,6 MM, PARA TELHADO COM INCLINAÇÃO MAIOR QUE 10°, COM ATÉ 2 ÁGUAS, INCLUSO IÇAMENTO. AF_07/2019</v>
          </cell>
        </row>
        <row r="1229">
          <cell r="A1229" t="str">
            <v>COBERTURA</v>
          </cell>
          <cell r="B1229" t="str">
            <v>COBE</v>
          </cell>
          <cell r="C1229" t="str">
            <v>ESTRUTURA METALICA</v>
          </cell>
          <cell r="D1229" t="str">
            <v>0291</v>
          </cell>
          <cell r="E1229">
            <v>0</v>
          </cell>
          <cell r="F1229">
            <v>0</v>
          </cell>
          <cell r="G1229" t="str">
            <v>92255</v>
          </cell>
          <cell r="H1229" t="str">
            <v>INSTALAÇÃO DE TESOURA (INTEIRA OU MEIA), EM AÇO, PARA VÃOS MAIORES OU IGUAIS A 3,0 M E MENORES QUE 6,0 M, INCLUSO IÇAMENTO. AF_07/2019</v>
          </cell>
        </row>
        <row r="1230">
          <cell r="A1230" t="str">
            <v>COBERTURA</v>
          </cell>
          <cell r="B1230" t="str">
            <v>COBE</v>
          </cell>
          <cell r="C1230" t="str">
            <v>ESTRUTURA METALICA</v>
          </cell>
          <cell r="D1230" t="str">
            <v>0291</v>
          </cell>
          <cell r="E1230">
            <v>0</v>
          </cell>
          <cell r="F1230">
            <v>0</v>
          </cell>
          <cell r="G1230" t="str">
            <v>92256</v>
          </cell>
          <cell r="H1230" t="str">
            <v>INSTALAÇÃO DE TESOURA (INTEIRA OU MEIA), EM AÇO, PARA VÃOS MAIORES OU IGUAIS A 6,0 M E MENORES QUE 8,0 M, INCLUSO IÇAMENTO. AF_07/2019</v>
          </cell>
        </row>
        <row r="1231">
          <cell r="A1231" t="str">
            <v>COBERTURA</v>
          </cell>
          <cell r="B1231" t="str">
            <v>COBE</v>
          </cell>
          <cell r="C1231" t="str">
            <v>ESTRUTURA METALICA</v>
          </cell>
          <cell r="D1231" t="str">
            <v>0291</v>
          </cell>
          <cell r="E1231">
            <v>0</v>
          </cell>
          <cell r="F1231">
            <v>0</v>
          </cell>
          <cell r="G1231" t="str">
            <v>92257</v>
          </cell>
          <cell r="H1231" t="str">
            <v>INSTALAÇÃO DE TESOURA (INTEIRA OU MEIA), EM AÇO, PARA VÃOS MAIORES OU IGUAIS A 8,0 M E MENORES QUE 10,0 M, INCLUSO IÇAMENTO. AF_07/2019</v>
          </cell>
        </row>
        <row r="1232">
          <cell r="A1232" t="str">
            <v>COBERTURA</v>
          </cell>
          <cell r="B1232" t="str">
            <v>COBE</v>
          </cell>
          <cell r="C1232" t="str">
            <v>ESTRUTURA METALICA</v>
          </cell>
          <cell r="D1232" t="str">
            <v>0291</v>
          </cell>
          <cell r="E1232">
            <v>0</v>
          </cell>
          <cell r="F1232">
            <v>0</v>
          </cell>
          <cell r="G1232" t="str">
            <v>92258</v>
          </cell>
          <cell r="H1232" t="str">
            <v>INSTALAÇÃO DE TESOURA (INTEIRA OU MEIA), EM AÇO, PARA VÃOS MAIORES OU IGUAIS A 10,0 M E MENORES QUE 12,0 M, INCLUSO IÇAMENTO. AF_07/2019</v>
          </cell>
        </row>
        <row r="1233">
          <cell r="A1233" t="str">
            <v>COBERTURA</v>
          </cell>
          <cell r="B1233" t="str">
            <v>COBE</v>
          </cell>
          <cell r="C1233" t="str">
            <v>ESTRUTURA METALICA</v>
          </cell>
          <cell r="D1233" t="str">
            <v>0291</v>
          </cell>
          <cell r="E1233">
            <v>0</v>
          </cell>
          <cell r="F1233">
            <v>0</v>
          </cell>
          <cell r="G1233" t="str">
            <v>92568</v>
          </cell>
          <cell r="H1233" t="str">
            <v>TRAMA DE AÇO COMPOSTA POR RIPAS, CAIBROS E TERÇAS PARA TELHADOS DE ATÉ 2 ÁGUAS PARA TELHA DE ENCAIXE DE CERÂMICA OU DE CONCRETO, INCLUSO TRANSPORTE VERTICAL. AF_07/2019</v>
          </cell>
        </row>
        <row r="1234">
          <cell r="A1234" t="str">
            <v>COBERTURA</v>
          </cell>
          <cell r="B1234" t="str">
            <v>COBE</v>
          </cell>
          <cell r="C1234" t="str">
            <v>ESTRUTURA METALICA</v>
          </cell>
          <cell r="D1234" t="str">
            <v>0291</v>
          </cell>
          <cell r="E1234">
            <v>0</v>
          </cell>
          <cell r="F1234">
            <v>0</v>
          </cell>
          <cell r="G1234" t="str">
            <v>92569</v>
          </cell>
          <cell r="H1234" t="str">
            <v>TRAMA DE AÇO COMPOSTA POR RIPAS E CAIBROS PARA TELHADOS DE ATÉ 2 ÁGUAS PARA TELHA DE ENCAIXE DE CERÂMICA OU DE CONCRETO, INCLUSO TRANSPORTE VERTICAL. AF_07/2019</v>
          </cell>
        </row>
        <row r="1235">
          <cell r="A1235" t="str">
            <v>COBERTURA</v>
          </cell>
          <cell r="B1235" t="str">
            <v>COBE</v>
          </cell>
          <cell r="C1235" t="str">
            <v>ESTRUTURA METALICA</v>
          </cell>
          <cell r="D1235" t="str">
            <v>0291</v>
          </cell>
          <cell r="E1235">
            <v>0</v>
          </cell>
          <cell r="F1235">
            <v>0</v>
          </cell>
          <cell r="G1235" t="str">
            <v>92570</v>
          </cell>
          <cell r="H1235" t="str">
            <v>TRAMA DE AÇO COMPOSTA POR RIPAS PARA TELHADOS DE ATÉ 2 ÁGUAS PARA TELHA DE ENCAIXE DE CERÂMICA OU DE CONCRETO, INCLUSO TRANSPORTE VERTICAL. AF_07/2019</v>
          </cell>
        </row>
        <row r="1236">
          <cell r="A1236" t="str">
            <v>COBERTURA</v>
          </cell>
          <cell r="B1236" t="str">
            <v>COBE</v>
          </cell>
          <cell r="C1236" t="str">
            <v>ESTRUTURA METALICA</v>
          </cell>
          <cell r="D1236" t="str">
            <v>0291</v>
          </cell>
          <cell r="E1236">
            <v>0</v>
          </cell>
          <cell r="F1236">
            <v>0</v>
          </cell>
          <cell r="G1236" t="str">
            <v>92571</v>
          </cell>
          <cell r="H1236" t="str">
            <v>TRAMA DE AÇO COMPOSTA POR RIPAS, CAIBROS E TERÇAS PARA TELHADOS DE MAIS DE 2 ÁGUAS PARA TELHA DE ENCAIXE DE CERÂMICA OU DE CONCRETO, INCLUSO TRANSPORTE VERTICAL. AF_07/2019</v>
          </cell>
        </row>
        <row r="1237">
          <cell r="A1237" t="str">
            <v>COBERTURA</v>
          </cell>
          <cell r="B1237" t="str">
            <v>COBE</v>
          </cell>
          <cell r="C1237" t="str">
            <v>ESTRUTURA METALICA</v>
          </cell>
          <cell r="D1237" t="str">
            <v>0291</v>
          </cell>
          <cell r="E1237">
            <v>0</v>
          </cell>
          <cell r="F1237">
            <v>0</v>
          </cell>
          <cell r="G1237" t="str">
            <v>92572</v>
          </cell>
          <cell r="H1237" t="str">
            <v>TRAMA DE AÇO COMPOSTA POR RIPAS E CAIBROS PARA TELHADOS DE MAIS DE 2 ÁGUAS PARA TELHA DE ENCAIXE DE CERÂMICA OU DE CONCRETO, INCLUSO TRANSPORTE VERTICAL. AF_07/2019</v>
          </cell>
        </row>
        <row r="1238">
          <cell r="A1238" t="str">
            <v>COBERTURA</v>
          </cell>
          <cell r="B1238" t="str">
            <v>COBE</v>
          </cell>
          <cell r="C1238" t="str">
            <v>ESTRUTURA METALICA</v>
          </cell>
          <cell r="D1238" t="str">
            <v>0291</v>
          </cell>
          <cell r="E1238">
            <v>0</v>
          </cell>
          <cell r="F1238">
            <v>0</v>
          </cell>
          <cell r="G1238" t="str">
            <v>92573</v>
          </cell>
          <cell r="H1238" t="str">
            <v>TRAMA DE AÇO COMPOSTA POR RIPAS PARA TELHADOS DE MAIS DE 2 ÁGUAS PARA TELHA DE ENCAIXE DE CERÂMICA OU DE CONCRETO, INCLUSO TRANSPORTE VERTICAL, INCLUSO TRANSPORTE VERTICAL. AF_07/2019</v>
          </cell>
        </row>
        <row r="1239">
          <cell r="A1239" t="str">
            <v>COBERTURA</v>
          </cell>
          <cell r="B1239" t="str">
            <v>COBE</v>
          </cell>
          <cell r="C1239" t="str">
            <v>ESTRUTURA METALICA</v>
          </cell>
          <cell r="D1239" t="str">
            <v>0291</v>
          </cell>
          <cell r="E1239">
            <v>0</v>
          </cell>
          <cell r="F1239">
            <v>0</v>
          </cell>
          <cell r="G1239" t="str">
            <v>92574</v>
          </cell>
          <cell r="H1239" t="str">
            <v>TRAMA DE AÇO COMPOSTA POR RIPAS, CAIBROS E TERÇAS PARA TELHADOS DE ATÉ 2 ÁGUAS PARA TELHA CERÂMICA CAPA-CANAL, INCLUSO TRANSPORTE VERTICAL. AF_07/2019</v>
          </cell>
        </row>
        <row r="1240">
          <cell r="A1240" t="str">
            <v>COBERTURA</v>
          </cell>
          <cell r="B1240" t="str">
            <v>COBE</v>
          </cell>
          <cell r="C1240" t="str">
            <v>ESTRUTURA METALICA</v>
          </cell>
          <cell r="D1240" t="str">
            <v>0291</v>
          </cell>
          <cell r="E1240">
            <v>0</v>
          </cell>
          <cell r="F1240">
            <v>0</v>
          </cell>
          <cell r="G1240" t="str">
            <v>92575</v>
          </cell>
          <cell r="H1240" t="str">
            <v>TRAMA DE AÇO COMPOSTA POR RIPAS E CAIBROS PARA TELHADOS DE ATÉ 2 ÁGUAS PARA TELHA CERÂMICA CAPA-CANAL, INCLUSO TRANSPORTE VERTICAL. AF_07/2019</v>
          </cell>
        </row>
        <row r="1241">
          <cell r="A1241" t="str">
            <v>COBERTURA</v>
          </cell>
          <cell r="B1241" t="str">
            <v>COBE</v>
          </cell>
          <cell r="C1241" t="str">
            <v>ESTRUTURA METALICA</v>
          </cell>
          <cell r="D1241" t="str">
            <v>0291</v>
          </cell>
          <cell r="E1241">
            <v>0</v>
          </cell>
          <cell r="F1241">
            <v>0</v>
          </cell>
          <cell r="G1241" t="str">
            <v>92576</v>
          </cell>
          <cell r="H1241" t="str">
            <v>TRAMA DE AÇO COMPOSTA POR RIPAS PARA TELHADOS DE ATÉ 2 ÁGUAS PARA TELHA CERÂMICA CAPA-CANAL, INCLUSO TRANSPORTE VERTICAL. AF_07/2019</v>
          </cell>
        </row>
        <row r="1242">
          <cell r="A1242" t="str">
            <v>COBERTURA</v>
          </cell>
          <cell r="B1242" t="str">
            <v>COBE</v>
          </cell>
          <cell r="C1242" t="str">
            <v>ESTRUTURA METALICA</v>
          </cell>
          <cell r="D1242" t="str">
            <v>0291</v>
          </cell>
          <cell r="E1242">
            <v>0</v>
          </cell>
          <cell r="F1242">
            <v>0</v>
          </cell>
          <cell r="G1242" t="str">
            <v>92577</v>
          </cell>
          <cell r="H1242" t="str">
            <v>TRAMA DE AÇO COMPOSTA POR RIPAS, CAIBROS E TERÇAS PARA TELHADOS DE MAIS DE 2 ÁGUAS PARA TELHA CERÂMICA CAPA-CANAL, INCLUSO TRANSPORTE VERTICAL. AF_07/2019</v>
          </cell>
        </row>
        <row r="1243">
          <cell r="A1243" t="str">
            <v>COBERTURA</v>
          </cell>
          <cell r="B1243" t="str">
            <v>COBE</v>
          </cell>
          <cell r="C1243" t="str">
            <v>ESTRUTURA METALICA</v>
          </cell>
          <cell r="D1243" t="str">
            <v>0291</v>
          </cell>
          <cell r="E1243">
            <v>0</v>
          </cell>
          <cell r="F1243">
            <v>0</v>
          </cell>
          <cell r="G1243" t="str">
            <v>92578</v>
          </cell>
          <cell r="H1243" t="str">
            <v>TRAMA DE AÇO COMPOSTA POR RIPAS E CAIBROS PARA TELHADOS DE MAIS DE 2 ÁGUAS PARA TELHA CERÂMICA CAPA-CANAL, INCLUSO TRANSPORTE VERTICAL. AF_07/2019</v>
          </cell>
        </row>
        <row r="1244">
          <cell r="A1244" t="str">
            <v>COBERTURA</v>
          </cell>
          <cell r="B1244" t="str">
            <v>COBE</v>
          </cell>
          <cell r="C1244" t="str">
            <v>ESTRUTURA METALICA</v>
          </cell>
          <cell r="D1244" t="str">
            <v>0291</v>
          </cell>
          <cell r="E1244">
            <v>0</v>
          </cell>
          <cell r="F1244">
            <v>0</v>
          </cell>
          <cell r="G1244" t="str">
            <v>92579</v>
          </cell>
          <cell r="H1244" t="str">
            <v>TRAMA DE AÇO COMPOSTA POR RIPAS PARA TELHADOS DE MAIS DE 2 ÁGUAS PARA TELHA CERÂMICA CAPA-CANAL, INCLUSO TRANSPORTE VERTICAL. AF_07/2019</v>
          </cell>
        </row>
        <row r="1245">
          <cell r="A1245" t="str">
            <v>COBERTURA</v>
          </cell>
          <cell r="B1245" t="str">
            <v>COBE</v>
          </cell>
          <cell r="C1245" t="str">
            <v>ESTRUTURA METALICA</v>
          </cell>
          <cell r="D1245" t="str">
            <v>0291</v>
          </cell>
          <cell r="E1245">
            <v>0</v>
          </cell>
          <cell r="F1245">
            <v>0</v>
          </cell>
          <cell r="G1245" t="str">
            <v>92580</v>
          </cell>
          <cell r="H1245" t="str">
            <v>TRAMA DE AÇO COMPOSTA POR TERÇAS PARA TELHADOS DE ATÉ 2 ÁGUAS PARA TELHA ONDULADA DE FIBROCIMENTO, METÁLICA, PLÁSTICA OU TERMOACÚSTICA, INCLUSO TRANSPORTE VERTICAL. AF_07/2019</v>
          </cell>
        </row>
        <row r="1246">
          <cell r="A1246" t="str">
            <v>COBERTURA</v>
          </cell>
          <cell r="B1246" t="str">
            <v>COBE</v>
          </cell>
          <cell r="C1246" t="str">
            <v>ESTRUTURA METALICA</v>
          </cell>
          <cell r="D1246" t="str">
            <v>0291</v>
          </cell>
          <cell r="E1246">
            <v>0</v>
          </cell>
          <cell r="F1246">
            <v>0</v>
          </cell>
          <cell r="G1246" t="str">
            <v>92581</v>
          </cell>
          <cell r="H1246" t="str">
            <v>TRAMA DE AÇO COMPOSTA POR TERÇAS PARA TELHADOS DE ATÉ 2 ÁGUAS PARA TELHA ESTRUTURAL DE FIBROCIMENTO, INCLUSO TRANSPORTE VERTICAL. AF_07/2019</v>
          </cell>
        </row>
        <row r="1247">
          <cell r="A1247" t="str">
            <v>COBERTURA</v>
          </cell>
          <cell r="B1247" t="str">
            <v>COBE</v>
          </cell>
          <cell r="C1247" t="str">
            <v>ESTRUTURA METALICA</v>
          </cell>
          <cell r="D1247" t="str">
            <v>0291</v>
          </cell>
          <cell r="E1247">
            <v>0</v>
          </cell>
          <cell r="F1247">
            <v>0</v>
          </cell>
          <cell r="G1247" t="str">
            <v>92582</v>
          </cell>
          <cell r="H1247" t="str">
            <v>FABRICAÇÃO E INSTALAÇÃO DE TESOURA INTEIRA EM AÇO, VÃO DE 3 M, PARA TELHA CERÂMICA OU DE CONCRETO, INCLUSO IÇAMENTO. AF_12/2015</v>
          </cell>
        </row>
        <row r="1248">
          <cell r="A1248" t="str">
            <v>COBERTURA</v>
          </cell>
          <cell r="B1248" t="str">
            <v>COBE</v>
          </cell>
          <cell r="C1248" t="str">
            <v>ESTRUTURA METALICA</v>
          </cell>
          <cell r="D1248" t="str">
            <v>0291</v>
          </cell>
          <cell r="E1248">
            <v>0</v>
          </cell>
          <cell r="F1248">
            <v>0</v>
          </cell>
          <cell r="G1248" t="str">
            <v>92584</v>
          </cell>
          <cell r="H1248" t="str">
            <v>FABRICAÇÃO E INSTALAÇÃO DE TESOURA INTEIRA EM AÇO, VÃO DE 4 M, PARA TELHA CERÂMICA OU DE CONCRETO, INCLUSO IÇAMENTO. AF_12/2015</v>
          </cell>
        </row>
        <row r="1249">
          <cell r="A1249" t="str">
            <v>COBERTURA</v>
          </cell>
          <cell r="B1249" t="str">
            <v>COBE</v>
          </cell>
          <cell r="C1249" t="str">
            <v>ESTRUTURA METALICA</v>
          </cell>
          <cell r="D1249" t="str">
            <v>0291</v>
          </cell>
          <cell r="E1249">
            <v>0</v>
          </cell>
          <cell r="F1249">
            <v>0</v>
          </cell>
          <cell r="G1249" t="str">
            <v>92586</v>
          </cell>
          <cell r="H1249" t="str">
            <v>FABRICAÇÃO E INSTALAÇÃO DE TESOURA INTEIRA EM AÇO, VÃO DE 5 M, PARA TELHA CERÂMICA OU DE CONCRETO, INCLUSO IÇAMENTO. AF_12/2015</v>
          </cell>
        </row>
        <row r="1250">
          <cell r="A1250" t="str">
            <v>COBERTURA</v>
          </cell>
          <cell r="B1250" t="str">
            <v>COBE</v>
          </cell>
          <cell r="C1250" t="str">
            <v>ESTRUTURA METALICA</v>
          </cell>
          <cell r="D1250" t="str">
            <v>0291</v>
          </cell>
          <cell r="E1250">
            <v>0</v>
          </cell>
          <cell r="F1250">
            <v>0</v>
          </cell>
          <cell r="G1250" t="str">
            <v>92588</v>
          </cell>
          <cell r="H1250" t="str">
            <v>FABRICAÇÃO E INSTALAÇÃO DE TESOURA INTEIRA EM AÇO, VÃO DE 6 M, PARA TELHA CERÂMICA OU DE CONCRETO, INCLUSO IÇAMENTO. AF_12/2015</v>
          </cell>
        </row>
        <row r="1251">
          <cell r="A1251" t="str">
            <v>COBERTURA</v>
          </cell>
          <cell r="B1251" t="str">
            <v>COBE</v>
          </cell>
          <cell r="C1251" t="str">
            <v>ESTRUTURA METALICA</v>
          </cell>
          <cell r="D1251" t="str">
            <v>0291</v>
          </cell>
          <cell r="E1251">
            <v>0</v>
          </cell>
          <cell r="F1251">
            <v>0</v>
          </cell>
          <cell r="G1251" t="str">
            <v>92590</v>
          </cell>
          <cell r="H1251" t="str">
            <v>FABRICAÇÃO E INSTALAÇÃO DE TESOURA INTEIRA EM AÇO, VÃO DE 7 M, PARA TELHA CERÂMICA OU DE CONCRETO, INCLUSO IÇAMENTO. AF_12/2015</v>
          </cell>
        </row>
        <row r="1252">
          <cell r="A1252" t="str">
            <v>COBERTURA</v>
          </cell>
          <cell r="B1252" t="str">
            <v>COBE</v>
          </cell>
          <cell r="C1252" t="str">
            <v>ESTRUTURA METALICA</v>
          </cell>
          <cell r="D1252" t="str">
            <v>0291</v>
          </cell>
          <cell r="E1252">
            <v>0</v>
          </cell>
          <cell r="F1252">
            <v>0</v>
          </cell>
          <cell r="G1252" t="str">
            <v>92592</v>
          </cell>
          <cell r="H1252" t="str">
            <v>FABRICAÇÃO E INSTALAÇÃO DE TESOURA INTEIRA EM AÇO, VÃO DE 8 M, PARA TELHA CERÂMICA OU DE CONCRETO, INCLUSO IÇAMENTO. AF_12/2015</v>
          </cell>
        </row>
        <row r="1253">
          <cell r="A1253" t="str">
            <v>COBERTURA</v>
          </cell>
          <cell r="B1253" t="str">
            <v>COBE</v>
          </cell>
          <cell r="C1253" t="str">
            <v>ESTRUTURA METALICA</v>
          </cell>
          <cell r="D1253" t="str">
            <v>0291</v>
          </cell>
          <cell r="E1253">
            <v>0</v>
          </cell>
          <cell r="F1253">
            <v>0</v>
          </cell>
          <cell r="G1253" t="str">
            <v>92593</v>
          </cell>
          <cell r="H1253" t="str">
            <v>(COMPOSIÇÃO REPRESENTATIVA) FABRICAÇÃO E INSTALAÇÃO DE TESOURA INTEIRA EM AÇO, PARA VÃOS DE 3 A 12 M E PARA QUALQUER TIPO DE TELHA, INCLUSO IÇAMENTO. AF_12/2015</v>
          </cell>
        </row>
        <row r="1254">
          <cell r="A1254" t="str">
            <v>COBERTURA</v>
          </cell>
          <cell r="B1254" t="str">
            <v>COBE</v>
          </cell>
          <cell r="C1254" t="str">
            <v>ESTRUTURA METALICA</v>
          </cell>
          <cell r="D1254" t="str">
            <v>0291</v>
          </cell>
          <cell r="E1254">
            <v>0</v>
          </cell>
          <cell r="F1254">
            <v>0</v>
          </cell>
          <cell r="G1254" t="str">
            <v>92594</v>
          </cell>
          <cell r="H1254" t="str">
            <v>FABRICAÇÃO E INSTALAÇÃO DE TESOURA INTEIRA EM AÇO, VÃO DE 9 M, PARA TELHA CERÂMICA OU DE CONCRETO, INCLUSO IÇAMENTO. AF_12/2015</v>
          </cell>
        </row>
        <row r="1255">
          <cell r="A1255" t="str">
            <v>COBERTURA</v>
          </cell>
          <cell r="B1255" t="str">
            <v>COBE</v>
          </cell>
          <cell r="C1255" t="str">
            <v>ESTRUTURA METALICA</v>
          </cell>
          <cell r="D1255" t="str">
            <v>0291</v>
          </cell>
          <cell r="E1255">
            <v>0</v>
          </cell>
          <cell r="F1255">
            <v>0</v>
          </cell>
          <cell r="G1255" t="str">
            <v>92596</v>
          </cell>
          <cell r="H1255" t="str">
            <v>FABRICAÇÃO E INSTALAÇÃO DE TESOURA INTEIRA EM AÇO, VÃO DE 10 M, PARA TELHA CERÂMICA OU DE CONCRETO, INCLUSO IÇAMENTO. AF_12/2015</v>
          </cell>
        </row>
        <row r="1256">
          <cell r="A1256" t="str">
            <v>COBERTURA</v>
          </cell>
          <cell r="B1256" t="str">
            <v>COBE</v>
          </cell>
          <cell r="C1256" t="str">
            <v>ESTRUTURA METALICA</v>
          </cell>
          <cell r="D1256" t="str">
            <v>0291</v>
          </cell>
          <cell r="E1256">
            <v>0</v>
          </cell>
          <cell r="F1256">
            <v>0</v>
          </cell>
          <cell r="G1256" t="str">
            <v>92598</v>
          </cell>
          <cell r="H1256" t="str">
            <v>FABRICAÇÃO E INSTALAÇÃO DE TESOURA INTEIRA EM AÇO, VÃO DE 11 M, PARA TELHA CERÂMICA OU DE CONCRETO, INCLUSO IÇAMENTO. AF_12/2015</v>
          </cell>
        </row>
        <row r="1257">
          <cell r="A1257" t="str">
            <v>COBERTURA</v>
          </cell>
          <cell r="B1257" t="str">
            <v>COBE</v>
          </cell>
          <cell r="C1257" t="str">
            <v>ESTRUTURA METALICA</v>
          </cell>
          <cell r="D1257" t="str">
            <v>0291</v>
          </cell>
          <cell r="E1257">
            <v>0</v>
          </cell>
          <cell r="F1257">
            <v>0</v>
          </cell>
          <cell r="G1257" t="str">
            <v>92600</v>
          </cell>
          <cell r="H1257" t="str">
            <v>FABRICAÇÃO E INSTALAÇÃO DE TESOURA INTEIRA EM AÇO, VÃO DE 12 M, PARA TELHA CERÂMICA OU DE CONCRETO, INCLUSO IÇAMENTO. AF_12/2015</v>
          </cell>
        </row>
        <row r="1258">
          <cell r="A1258" t="str">
            <v>COBERTURA</v>
          </cell>
          <cell r="B1258" t="str">
            <v>COBE</v>
          </cell>
          <cell r="C1258" t="str">
            <v>ESTRUTURA METALICA</v>
          </cell>
          <cell r="D1258" t="str">
            <v>0291</v>
          </cell>
          <cell r="E1258">
            <v>0</v>
          </cell>
          <cell r="F1258">
            <v>0</v>
          </cell>
          <cell r="G1258" t="str">
            <v>92602</v>
          </cell>
          <cell r="H1258" t="str">
            <v>FABRICAÇÃO E INSTALAÇÃO DE TESOURA INTEIRA EM AÇO, VÃO DE 3 M, PARA TELHA ONDULADA DE FIBROCIMENTO, METÁLICA, PLÁSTICA OU TERMOACÚSTICA, INCLUSO IÇAMENTO.. AF_12/2015</v>
          </cell>
        </row>
        <row r="1259">
          <cell r="A1259" t="str">
            <v>COBERTURA</v>
          </cell>
          <cell r="B1259" t="str">
            <v>COBE</v>
          </cell>
          <cell r="C1259" t="str">
            <v>ESTRUTURA METALICA</v>
          </cell>
          <cell r="D1259" t="str">
            <v>0291</v>
          </cell>
          <cell r="E1259">
            <v>0</v>
          </cell>
          <cell r="F1259">
            <v>0</v>
          </cell>
          <cell r="G1259" t="str">
            <v>92604</v>
          </cell>
          <cell r="H1259" t="str">
            <v>FABRICAÇÃO E INSTALAÇÃO DE TESOURA INTEIRA EM AÇO, VÃO DE 4 M, PARA TELHA ONDULADA DE FIBROCIMENTO, METÁLICA, PLÁSTICA OU TERMOACÚSTICA, INCLUSO IÇAMENTO. AF_12/2015</v>
          </cell>
        </row>
        <row r="1260">
          <cell r="A1260" t="str">
            <v>COBERTURA</v>
          </cell>
          <cell r="B1260" t="str">
            <v>COBE</v>
          </cell>
          <cell r="C1260" t="str">
            <v>ESTRUTURA METALICA</v>
          </cell>
          <cell r="D1260" t="str">
            <v>0291</v>
          </cell>
          <cell r="E1260">
            <v>0</v>
          </cell>
          <cell r="F1260">
            <v>0</v>
          </cell>
          <cell r="G1260" t="str">
            <v>92606</v>
          </cell>
          <cell r="H1260" t="str">
            <v>FABRICAÇÃO E INSTALAÇÃO DE TESOURA INTEIRA EM AÇO, VÃO DE 5 M, PARA TELHA ONDULADA DE FIBROCIMENTO, METÁLICA, PLÁSTICA OU TERMOACÚSTICA, INCLUSO IÇAMENTO. AF_12/2015</v>
          </cell>
        </row>
        <row r="1261">
          <cell r="A1261" t="str">
            <v>COBERTURA</v>
          </cell>
          <cell r="B1261" t="str">
            <v>COBE</v>
          </cell>
          <cell r="C1261" t="str">
            <v>ESTRUTURA METALICA</v>
          </cell>
          <cell r="D1261" t="str">
            <v>0291</v>
          </cell>
          <cell r="E1261">
            <v>0</v>
          </cell>
          <cell r="F1261">
            <v>0</v>
          </cell>
          <cell r="G1261" t="str">
            <v>92608</v>
          </cell>
          <cell r="H1261" t="str">
            <v>FABRICAÇÃO E INSTALAÇÃO DE TESOURA INTEIRA EM AÇO, VÃO DE 6 M, PARA TELHA ONDULADA DE FIBROCIMENTO, METÁLICA, PLÁSTICA OU TERMOACÚSTICA, INCLUSO IÇAMENTO. AF_12/2015</v>
          </cell>
        </row>
        <row r="1262">
          <cell r="A1262" t="str">
            <v>COBERTURA</v>
          </cell>
          <cell r="B1262" t="str">
            <v>COBE</v>
          </cell>
          <cell r="C1262" t="str">
            <v>ESTRUTURA METALICA</v>
          </cell>
          <cell r="D1262" t="str">
            <v>0291</v>
          </cell>
          <cell r="E1262">
            <v>0</v>
          </cell>
          <cell r="F1262">
            <v>0</v>
          </cell>
          <cell r="G1262" t="str">
            <v>92610</v>
          </cell>
          <cell r="H1262" t="str">
            <v>FABRICAÇÃO E INSTALAÇÃO DE TESOURA INTEIRA EM AÇO, VÃO DE 7 M, PARA TELHA ONDULADA DE FIBROCIMENTO, METÁLICA, PLÁSTICA OU TERMOACÚSTICA, INCLUSO IÇAMENTO. AF_12/2015</v>
          </cell>
        </row>
        <row r="1263">
          <cell r="A1263" t="str">
            <v>COBERTURA</v>
          </cell>
          <cell r="B1263" t="str">
            <v>COBE</v>
          </cell>
          <cell r="C1263" t="str">
            <v>ESTRUTURA METALICA</v>
          </cell>
          <cell r="D1263" t="str">
            <v>0291</v>
          </cell>
          <cell r="E1263">
            <v>0</v>
          </cell>
          <cell r="F1263">
            <v>0</v>
          </cell>
          <cell r="G1263" t="str">
            <v>92612</v>
          </cell>
          <cell r="H1263" t="str">
            <v>FABRICAÇÃO E INSTALAÇÃO DE TESOURA INTEIRA EM AÇO, VÃO DE 8 M, PARA TELHA ONDULADA DE FIBROCIMENTO, METÁLICA, PLÁSTICA OU TERMOACÚSTICA, INCLUSO IÇAMENTO, INCLUSO IÇAMENTO. AF_12/2015</v>
          </cell>
        </row>
        <row r="1264">
          <cell r="A1264" t="str">
            <v>COBERTURA</v>
          </cell>
          <cell r="B1264" t="str">
            <v>COBE</v>
          </cell>
          <cell r="C1264" t="str">
            <v>ESTRUTURA METALICA</v>
          </cell>
          <cell r="D1264" t="str">
            <v>0291</v>
          </cell>
          <cell r="E1264">
            <v>0</v>
          </cell>
          <cell r="F1264">
            <v>0</v>
          </cell>
          <cell r="G1264" t="str">
            <v>92614</v>
          </cell>
          <cell r="H1264" t="str">
            <v>FABRICAÇÃO E INSTALAÇÃO DE TESOURA INTEIRA EM AÇO, VÃO DE 9 M, PARA TELHA ONDULADA DE FIBROCIMENTO, METÁLICA, PLÁSTICA OU TERMOACÚSTICA, INCLUSO IÇAMENTO. AF_12/2015</v>
          </cell>
        </row>
        <row r="1265">
          <cell r="A1265" t="str">
            <v>COBERTURA</v>
          </cell>
          <cell r="B1265" t="str">
            <v>COBE</v>
          </cell>
          <cell r="C1265" t="str">
            <v>ESTRUTURA METALICA</v>
          </cell>
          <cell r="D1265" t="str">
            <v>0291</v>
          </cell>
          <cell r="E1265">
            <v>0</v>
          </cell>
          <cell r="F1265">
            <v>0</v>
          </cell>
          <cell r="G1265" t="str">
            <v>92616</v>
          </cell>
          <cell r="H1265" t="str">
            <v>FABRICAÇÃO E INSTALAÇÃO DE TESOURA INTEIRA EM AÇO, VÃO DE 10 M, PARA TELHA ONDULADA DE FIBROCIMENTO, METÁLICA, PLÁSTICA OU TERMOACÚSTICA, INCLUSO IÇAMENTO. AF_12/2015</v>
          </cell>
        </row>
        <row r="1266">
          <cell r="A1266" t="str">
            <v>COBERTURA</v>
          </cell>
          <cell r="B1266" t="str">
            <v>COBE</v>
          </cell>
          <cell r="C1266" t="str">
            <v>ESTRUTURA METALICA</v>
          </cell>
          <cell r="D1266" t="str">
            <v>0291</v>
          </cell>
          <cell r="E1266">
            <v>0</v>
          </cell>
          <cell r="F1266">
            <v>0</v>
          </cell>
          <cell r="G1266" t="str">
            <v>92618</v>
          </cell>
          <cell r="H1266" t="str">
            <v>FABRICAÇÃO E INSTALAÇÃO DE TESOURA INTEIRA EM AÇO, VÃO DE 11 M, PARA TELHA ONDULADA DE FIBROCIMENTO, METÁLICA, PLÁSTICA OU TERMOACÚSTICA, INCLUSO IÇAMENTO. AF_12/2015</v>
          </cell>
        </row>
        <row r="1267">
          <cell r="A1267" t="str">
            <v>COBERTURA</v>
          </cell>
          <cell r="B1267" t="str">
            <v>COBE</v>
          </cell>
          <cell r="C1267" t="str">
            <v>ESTRUTURA METALICA</v>
          </cell>
          <cell r="D1267" t="str">
            <v>0291</v>
          </cell>
          <cell r="E1267">
            <v>0</v>
          </cell>
          <cell r="F1267">
            <v>0</v>
          </cell>
          <cell r="G1267" t="str">
            <v>92620</v>
          </cell>
          <cell r="H1267" t="str">
            <v>FABRICAÇÃO E INSTALAÇÃO DE TESOURA INTEIRA EM AÇO, VÃO DE 12 M, PARA TELHA ONDULADA DE FIBROCIMENTO, METÁLICA, PLÁSTICA OU TERMOACÚSTICA, INCLUSO IÇAMENTO. AF_12/2015</v>
          </cell>
        </row>
        <row r="1268">
          <cell r="A1268" t="str">
            <v>COBERTURA</v>
          </cell>
          <cell r="B1268" t="str">
            <v>COBE</v>
          </cell>
          <cell r="C1268" t="str">
            <v>ESTRUTURA METALICA</v>
          </cell>
          <cell r="D1268" t="str">
            <v>0291</v>
          </cell>
          <cell r="E1268">
            <v>0</v>
          </cell>
          <cell r="F1268">
            <v>0</v>
          </cell>
          <cell r="G1268" t="str">
            <v>100357</v>
          </cell>
          <cell r="H1268" t="str">
            <v>FABRICAÇÃO E INSTALAÇÃO DE MEIA TESOURA DE MADEIRA NÃO APARELHADA, COM VÃO DE 3 M, PARA TELHA CERÂMICA OU DE CONCRETO, INCLUSO IÇAMENTO. AF_07/2019</v>
          </cell>
        </row>
        <row r="1269">
          <cell r="A1269" t="str">
            <v>COBERTURA</v>
          </cell>
          <cell r="B1269" t="str">
            <v>COBE</v>
          </cell>
          <cell r="C1269" t="str">
            <v>ESTRUTURA METALICA</v>
          </cell>
          <cell r="D1269" t="str">
            <v>0291</v>
          </cell>
          <cell r="E1269">
            <v>0</v>
          </cell>
          <cell r="F1269">
            <v>0</v>
          </cell>
          <cell r="G1269" t="str">
            <v>100358</v>
          </cell>
          <cell r="H1269" t="str">
            <v>FABRICAÇÃO E INSTALAÇÃO DE MEIA TESOURA DE MADEIRA NÃO APARELHADA, COM VÃO DE 4 M, PARA TELHA CERÂMICA OU DE CONCRETO, INCLUSO IÇAMENTO. AF_07/2019</v>
          </cell>
        </row>
        <row r="1270">
          <cell r="A1270" t="str">
            <v>COBERTURA</v>
          </cell>
          <cell r="B1270" t="str">
            <v>COBE</v>
          </cell>
          <cell r="C1270" t="str">
            <v>ESTRUTURA METALICA</v>
          </cell>
          <cell r="D1270" t="str">
            <v>0291</v>
          </cell>
          <cell r="E1270">
            <v>0</v>
          </cell>
          <cell r="F1270">
            <v>0</v>
          </cell>
          <cell r="G1270" t="str">
            <v>100359</v>
          </cell>
          <cell r="H1270" t="str">
            <v>FABRICAÇÃO E INSTALAÇÃO DE MEIA TESOURA DE MADEIRA NÃO APARELHADA, COM VÃO DE 5 M, PARA TELHA CERÂMICA OU DE CONCRETO, INCLUSO IÇAMENTO. AF_07/2019</v>
          </cell>
        </row>
        <row r="1271">
          <cell r="A1271" t="str">
            <v>COBERTURA</v>
          </cell>
          <cell r="B1271" t="str">
            <v>COBE</v>
          </cell>
          <cell r="C1271" t="str">
            <v>ESTRUTURA METALICA</v>
          </cell>
          <cell r="D1271" t="str">
            <v>0291</v>
          </cell>
          <cell r="E1271">
            <v>0</v>
          </cell>
          <cell r="F1271">
            <v>0</v>
          </cell>
          <cell r="G1271" t="str">
            <v>100360</v>
          </cell>
          <cell r="H1271" t="str">
            <v>FABRICAÇÃO E INSTALAÇÃO DE MEIA TESOURA DE MADEIRA NÃO APARELHADA, COM VÃO DE 6 M, PARA TELHA CERÂMICA OU DE CONCRETO, INCLUSO IÇAMENTO. AF_07/2019</v>
          </cell>
        </row>
        <row r="1272">
          <cell r="A1272" t="str">
            <v>COBERTURA</v>
          </cell>
          <cell r="B1272" t="str">
            <v>COBE</v>
          </cell>
          <cell r="C1272" t="str">
            <v>ESTRUTURA METALICA</v>
          </cell>
          <cell r="D1272" t="str">
            <v>0291</v>
          </cell>
          <cell r="E1272">
            <v>0</v>
          </cell>
          <cell r="F1272">
            <v>0</v>
          </cell>
          <cell r="G1272" t="str">
            <v>100361</v>
          </cell>
          <cell r="H1272" t="str">
            <v>FABRICAÇÃO E INSTALAÇÃO DE MEIA TESOURA DE MADEIRA NÃO APARELHADA, COM VÃO DE 7 M, PARA TELHA CERÂMICA OU DE CONCRETO, INCLUSO IÇAMENTO. AF_07/2019</v>
          </cell>
        </row>
        <row r="1273">
          <cell r="A1273" t="str">
            <v>COBERTURA</v>
          </cell>
          <cell r="B1273" t="str">
            <v>COBE</v>
          </cell>
          <cell r="C1273" t="str">
            <v>ESTRUTURA METALICA</v>
          </cell>
          <cell r="D1273" t="str">
            <v>0291</v>
          </cell>
          <cell r="E1273">
            <v>0</v>
          </cell>
          <cell r="F1273">
            <v>0</v>
          </cell>
          <cell r="G1273" t="str">
            <v>100362</v>
          </cell>
          <cell r="H1273" t="str">
            <v>FABRICAÇÃO E INSTALAÇÃO DE MEIA TESOURA DE MADEIRA NÃO APARELHADA, COM VÃO DE 8 M, PARA TELHA CERÂMICA OU DE CONCRETO, INCLUSO IÇAMENTO. AF_07/2019</v>
          </cell>
        </row>
        <row r="1274">
          <cell r="A1274" t="str">
            <v>COBERTURA</v>
          </cell>
          <cell r="B1274" t="str">
            <v>COBE</v>
          </cell>
          <cell r="C1274" t="str">
            <v>ESTRUTURA METALICA</v>
          </cell>
          <cell r="D1274" t="str">
            <v>0291</v>
          </cell>
          <cell r="E1274">
            <v>0</v>
          </cell>
          <cell r="F1274">
            <v>0</v>
          </cell>
          <cell r="G1274" t="str">
            <v>100363</v>
          </cell>
          <cell r="H1274" t="str">
            <v>FABRICAÇÃO E INSTALAÇÃO DE MEIA TESOURA DE MADEIRA NÃO APARELHADA, COM VÃO DE 9 M, PARA TELHA CERÂMICA OU DE CONCRETO, INCLUSO IÇAMENTO. AF_07/2019</v>
          </cell>
        </row>
        <row r="1275">
          <cell r="A1275" t="str">
            <v>COBERTURA</v>
          </cell>
          <cell r="B1275" t="str">
            <v>COBE</v>
          </cell>
          <cell r="C1275" t="str">
            <v>ESTRUTURA METALICA</v>
          </cell>
          <cell r="D1275" t="str">
            <v>0291</v>
          </cell>
          <cell r="E1275">
            <v>0</v>
          </cell>
          <cell r="F1275">
            <v>0</v>
          </cell>
          <cell r="G1275" t="str">
            <v>100364</v>
          </cell>
          <cell r="H1275" t="str">
            <v>FABRICAÇÃO E INSTALAÇÃO DE MEIA TESOURA DE MADEIRA NÃO APARELHADA, COM VÃO DE 10 M, PARA TELHA CERÂMICA OU DE CONCRETO, INCLUSO IÇAMENTO. AF_07/2019</v>
          </cell>
        </row>
        <row r="1276">
          <cell r="A1276" t="str">
            <v>COBERTURA</v>
          </cell>
          <cell r="B1276" t="str">
            <v>COBE</v>
          </cell>
          <cell r="C1276" t="str">
            <v>ESTRUTURA METALICA</v>
          </cell>
          <cell r="D1276" t="str">
            <v>0291</v>
          </cell>
          <cell r="E1276">
            <v>0</v>
          </cell>
          <cell r="F1276">
            <v>0</v>
          </cell>
          <cell r="G1276" t="str">
            <v>100365</v>
          </cell>
          <cell r="H1276" t="str">
            <v>FABRICAÇÃO E INSTALAÇÃO DE MEIA TESOURA DE MADEIRA NÃO APARELHADA, COM VÃO DE 11 M, PARA TELHA CERÂMICA OU DE CONCRETO, INCLUSO IÇAMENTO. AF_07/2019</v>
          </cell>
        </row>
        <row r="1277">
          <cell r="A1277" t="str">
            <v>COBERTURA</v>
          </cell>
          <cell r="B1277" t="str">
            <v>COBE</v>
          </cell>
          <cell r="C1277" t="str">
            <v>ESTRUTURA METALICA</v>
          </cell>
          <cell r="D1277" t="str">
            <v>0291</v>
          </cell>
          <cell r="E1277">
            <v>0</v>
          </cell>
          <cell r="F1277">
            <v>0</v>
          </cell>
          <cell r="G1277" t="str">
            <v>100366</v>
          </cell>
          <cell r="H1277" t="str">
            <v>FABRICAÇÃO E INSTALAÇÃO DE MEIA TESOURA DE MADEIRA NÃO APARELHADA, COM VÃO DE 12 M, PARA TELHA CERÂMICA OU DE CONCRETO, INCLUSO IÇAMENTO. AF_07/2019</v>
          </cell>
        </row>
        <row r="1278">
          <cell r="A1278" t="str">
            <v>COBERTURA</v>
          </cell>
          <cell r="B1278" t="str">
            <v>COBE</v>
          </cell>
          <cell r="C1278" t="str">
            <v>ESTRUTURA METALICA</v>
          </cell>
          <cell r="D1278" t="str">
            <v>0291</v>
          </cell>
          <cell r="E1278">
            <v>0</v>
          </cell>
          <cell r="F1278">
            <v>0</v>
          </cell>
          <cell r="G1278" t="str">
            <v>100367</v>
          </cell>
          <cell r="H1278" t="str">
            <v>FABRICAÇÃO E INSTALAÇÃO DE MEIA TESOURA DE MADEIRA NÃO APARELHADA, COM VÃO DE 3 M, PARA TELHA ONDULADA DE FIBROCIMENTO, ALUMÍNIO, PLÁSTICA OU TERMOACÚSTICA, INCLUSO IÇAMENTO. AF_07/2019</v>
          </cell>
        </row>
        <row r="1279">
          <cell r="A1279" t="str">
            <v>COBERTURA</v>
          </cell>
          <cell r="B1279" t="str">
            <v>COBE</v>
          </cell>
          <cell r="C1279" t="str">
            <v>ESTRUTURA METALICA</v>
          </cell>
          <cell r="D1279" t="str">
            <v>0291</v>
          </cell>
          <cell r="E1279">
            <v>0</v>
          </cell>
          <cell r="F1279">
            <v>0</v>
          </cell>
          <cell r="G1279" t="str">
            <v>100368</v>
          </cell>
          <cell r="H1279" t="str">
            <v>FABRICAÇÃO E INSTALAÇÃO DE MEIA TESOURA DE MADEIRA NÃO APARELHADA, COM VÃO DE 4 M, PARA TELHA ONDULADA DE FIBROCIMENTO, ALUMÍNIO, PLÁSTICA OU TERMOACÚSTICA, INCLUSO IÇAMENTO. AF_07/2019</v>
          </cell>
        </row>
        <row r="1280">
          <cell r="A1280" t="str">
            <v>COBERTURA</v>
          </cell>
          <cell r="B1280" t="str">
            <v>COBE</v>
          </cell>
          <cell r="C1280" t="str">
            <v>ESTRUTURA METALICA</v>
          </cell>
          <cell r="D1280" t="str">
            <v>0291</v>
          </cell>
          <cell r="E1280">
            <v>0</v>
          </cell>
          <cell r="F1280">
            <v>0</v>
          </cell>
          <cell r="G1280" t="str">
            <v>100369</v>
          </cell>
          <cell r="H1280" t="str">
            <v>FABRICAÇÃO E INSTALAÇÃO DE MEIA TESOURA DE MADEIRA NÃO APARELHADA, COM VÃO DE 5 M, PARA TELHA ONDULADA DE FIBROCIMENTO, ALUMÍNIO, PLÁSTICA OU TERMOACÚSTICA, INCLUSO IÇAMENTO. AF_07/2019</v>
          </cell>
        </row>
        <row r="1281">
          <cell r="A1281" t="str">
            <v>COBERTURA</v>
          </cell>
          <cell r="B1281" t="str">
            <v>COBE</v>
          </cell>
          <cell r="C1281" t="str">
            <v>ESTRUTURA METALICA</v>
          </cell>
          <cell r="D1281" t="str">
            <v>0291</v>
          </cell>
          <cell r="E1281">
            <v>0</v>
          </cell>
          <cell r="F1281">
            <v>0</v>
          </cell>
          <cell r="G1281" t="str">
            <v>100370</v>
          </cell>
          <cell r="H1281" t="str">
            <v>FABRICAÇÃO E INSTALAÇÃO DE MEIA TESOURA DE MADEIRA NÃO APARELHADA, COM VÃO DE 6 M, PARA TELHA ONDULADA DE FIBROCIMENTO, ALUMÍNIO, PLÁSTICA OU TERMOACÚSTICA, INCLUSO IÇAMENTO. AF_07/2019</v>
          </cell>
        </row>
        <row r="1282">
          <cell r="A1282" t="str">
            <v>COBERTURA</v>
          </cell>
          <cell r="B1282" t="str">
            <v>COBE</v>
          </cell>
          <cell r="C1282" t="str">
            <v>ESTRUTURA METALICA</v>
          </cell>
          <cell r="D1282" t="str">
            <v>0291</v>
          </cell>
          <cell r="E1282">
            <v>0</v>
          </cell>
          <cell r="F1282">
            <v>0</v>
          </cell>
          <cell r="G1282" t="str">
            <v>100371</v>
          </cell>
          <cell r="H1282" t="str">
            <v>FABRICAÇÃO E INSTALAÇÃO DE MEIA TESOURA DE MADEIRA NÃO APARELHADA, COM VÃO DE 7 M, PARA TELHA ONDULADA DE FIBROCIMENTO, ALUMÍNIO, PLÁSTICA OU TERMOACÚSTICA, INCLUSO IÇAMENTO. AF_07/2019</v>
          </cell>
        </row>
        <row r="1283">
          <cell r="A1283" t="str">
            <v>COBERTURA</v>
          </cell>
          <cell r="B1283" t="str">
            <v>COBE</v>
          </cell>
          <cell r="C1283" t="str">
            <v>ESTRUTURA METALICA</v>
          </cell>
          <cell r="D1283" t="str">
            <v>0291</v>
          </cell>
          <cell r="E1283">
            <v>0</v>
          </cell>
          <cell r="F1283">
            <v>0</v>
          </cell>
          <cell r="G1283" t="str">
            <v>100372</v>
          </cell>
          <cell r="H1283" t="str">
            <v>FABRICAÇÃO E INSTALAÇÃO DE MEIA TESOURA DE MADEIRA NÃO APARELHADA, COM VÃO DE 8 M, PARA TELHA ONDULADA DE FIBROCIMENTO, ALUMÍNIO, PLÁSTICA OU TERMOACÚSTICA, INCLUSO IÇAMENTO. AF_07/2019</v>
          </cell>
        </row>
        <row r="1284">
          <cell r="A1284" t="str">
            <v>COBERTURA</v>
          </cell>
          <cell r="B1284" t="str">
            <v>COBE</v>
          </cell>
          <cell r="C1284" t="str">
            <v>ESTRUTURA METALICA</v>
          </cell>
          <cell r="D1284" t="str">
            <v>0291</v>
          </cell>
          <cell r="E1284">
            <v>0</v>
          </cell>
          <cell r="F1284">
            <v>0</v>
          </cell>
          <cell r="G1284" t="str">
            <v>100373</v>
          </cell>
          <cell r="H1284" t="str">
            <v>FABRICAÇÃO E INSTALAÇÃO DE MEIA TESOURA DE MADEIRA NÃO APARELHADA, COM VÃO DE 9 M, PARA TELHA ONDULADA DE FIBROCIMENTO, ALUMÍNIO, PLÁSTICA OU TERMOACÚSTICA, INCLUSO IÇAMENTO. AF_07/2019</v>
          </cell>
        </row>
        <row r="1285">
          <cell r="A1285" t="str">
            <v>COBERTURA</v>
          </cell>
          <cell r="B1285" t="str">
            <v>COBE</v>
          </cell>
          <cell r="C1285" t="str">
            <v>ESTRUTURA METALICA</v>
          </cell>
          <cell r="D1285" t="str">
            <v>0291</v>
          </cell>
          <cell r="E1285">
            <v>0</v>
          </cell>
          <cell r="F1285">
            <v>0</v>
          </cell>
          <cell r="G1285" t="str">
            <v>100374</v>
          </cell>
          <cell r="H1285" t="str">
            <v>FABRICAÇÃO E INSTALAÇÃO DE MEIA TESOURA DE MADEIRA NÃO APARELHADA, COM VÃO DE 10 M, PARA TELHA ONDULADA DE FIBROCIMENTO, ALUMÍNIO, PLÁSTICA OU TERMOACÚSTICA, INCLUSO IÇAMENTO. AF_07/2019</v>
          </cell>
        </row>
        <row r="1286">
          <cell r="A1286" t="str">
            <v>COBERTURA</v>
          </cell>
          <cell r="B1286" t="str">
            <v>COBE</v>
          </cell>
          <cell r="C1286" t="str">
            <v>ESTRUTURA METALICA</v>
          </cell>
          <cell r="D1286" t="str">
            <v>0291</v>
          </cell>
          <cell r="E1286">
            <v>0</v>
          </cell>
          <cell r="F1286">
            <v>0</v>
          </cell>
          <cell r="G1286" t="str">
            <v>100375</v>
          </cell>
          <cell r="H1286" t="str">
            <v>FABRICAÇÃO E INSTALAÇÃO DE MEIA TESOURA DE MADEIRA NÃO APARELHADA, COM VÃO DE 11 M, PARA TELHA ONDULADA DE FIBROCIMENTO, ALUMÍNIO, PLÁSTICA OU TERMOACÚSTICA, INCLUSO IÇAMENTO. AF_07/2019</v>
          </cell>
        </row>
        <row r="1287">
          <cell r="A1287" t="str">
            <v>COBERTURA</v>
          </cell>
          <cell r="B1287" t="str">
            <v>COBE</v>
          </cell>
          <cell r="C1287" t="str">
            <v>ESTRUTURA METALICA</v>
          </cell>
          <cell r="D1287" t="str">
            <v>0291</v>
          </cell>
          <cell r="E1287">
            <v>0</v>
          </cell>
          <cell r="F1287">
            <v>0</v>
          </cell>
          <cell r="G1287" t="str">
            <v>100376</v>
          </cell>
          <cell r="H1287" t="str">
            <v>FABRICAÇÃO E INSTALAÇÃO DE MEIA TESOURA DE MADEIRA NÃO APARELHADA, COM VÃO DE 12 M, PARA TELHA ONDULADA DE FIBROCIMENTO, ALUMÍNIO, PLÁSTICA OU TERMOACÚSTICA, INCLUSO IÇAMENTO. AF_07/2019</v>
          </cell>
        </row>
        <row r="1288">
          <cell r="A1288" t="str">
            <v>COBERTURA</v>
          </cell>
          <cell r="B1288" t="str">
            <v>COBE</v>
          </cell>
          <cell r="C1288" t="str">
            <v>ESTRUTURA METALICA</v>
          </cell>
          <cell r="D1288" t="str">
            <v>0291</v>
          </cell>
          <cell r="E1288">
            <v>0</v>
          </cell>
          <cell r="F1288">
            <v>0</v>
          </cell>
          <cell r="G1288" t="str">
            <v>100377</v>
          </cell>
          <cell r="H1288" t="str">
            <v>FABRICAÇÃO E INSTALAÇÃO DE TESOURA (INTEIRA OU MEIA) EM AÇO, VÃOS MAIORES OU IGUAIS A 3,0 M E MENORES OU IGUAL A 6,0 M, INCLUSO IÇAMENTO. AF_07/2019</v>
          </cell>
        </row>
        <row r="1289">
          <cell r="A1289" t="str">
            <v>COBERTURA</v>
          </cell>
          <cell r="B1289" t="str">
            <v>COBE</v>
          </cell>
          <cell r="C1289" t="str">
            <v>ESTRUTURA METALICA</v>
          </cell>
          <cell r="D1289" t="str">
            <v>0291</v>
          </cell>
          <cell r="E1289">
            <v>0</v>
          </cell>
          <cell r="F1289">
            <v>0</v>
          </cell>
          <cell r="G1289" t="str">
            <v>100378</v>
          </cell>
          <cell r="H1289" t="str">
            <v>FABRICAÇÃO E INSTALAÇÃO DE TESOURA (INTEIRA OU MEIA) EM AÇO, VÃOS MAIORES QUE 6,0 M E MENORES QUE 12,0 M, INCLUSO IÇAMENTO. AF_07/2019</v>
          </cell>
        </row>
        <row r="1290">
          <cell r="A1290" t="str">
            <v>COBERTURA</v>
          </cell>
          <cell r="B1290" t="str">
            <v>COBE</v>
          </cell>
          <cell r="C1290" t="str">
            <v>ESTRUTURA METALICA</v>
          </cell>
          <cell r="D1290" t="str">
            <v>0291</v>
          </cell>
          <cell r="E1290">
            <v>0</v>
          </cell>
          <cell r="F1290">
            <v>0</v>
          </cell>
          <cell r="G1290" t="str">
            <v>100382</v>
          </cell>
          <cell r="H1290" t="str">
            <v>FABRICAÇÃO E INSTALAÇÃO DE PONTALETES DE MADEIRA NÃO APARELHADA PARA TELHADOS COM ATÉ 2 ÁGUAS E COM TELHA ONDULADA DE FIBROCIMENTO, ALUMÍNIO OU PLÁSTICA EM EDIFÍCIO RESIDENCIAL TÉRREO, INCLUSO TRANSPORTE VERTICAL. AF_07/2019</v>
          </cell>
        </row>
        <row r="1291">
          <cell r="A1291" t="str">
            <v>COBERTURA</v>
          </cell>
          <cell r="B1291" t="str">
            <v>COBE</v>
          </cell>
          <cell r="C1291" t="str">
            <v>TELHAMENTO COM TELHA DE VIDRO</v>
          </cell>
          <cell r="D1291" t="str">
            <v>0302</v>
          </cell>
          <cell r="E1291">
            <v>0</v>
          </cell>
          <cell r="F1291">
            <v>0</v>
          </cell>
          <cell r="G1291" t="str">
            <v>94444</v>
          </cell>
          <cell r="H1291" t="str">
            <v>TELHAMENTO COM TELHA DE ENCAIXE, TIPO FRANCESA DE VIDRO, COM ATÉ 2 ÁGUAS, INCLUSO TRANSPORTE VERTICAL. AF_07/2019</v>
          </cell>
        </row>
        <row r="1292">
          <cell r="A1292" t="str">
            <v>DRENAGEM/OBRAS DE CONTENCAO/POCOS DE VISITA E CAIXAS</v>
          </cell>
          <cell r="B1292" t="str">
            <v>DROP</v>
          </cell>
          <cell r="C1292" t="str">
            <v>DRENOS</v>
          </cell>
          <cell r="D1292" t="str">
            <v>0028</v>
          </cell>
          <cell r="E1292">
            <v>73881</v>
          </cell>
          <cell r="F1292" t="str">
            <v>DRENO COM MANTA GEOTEXTIL</v>
          </cell>
          <cell r="G1292" t="str">
            <v>73881/1</v>
          </cell>
          <cell r="H1292" t="str">
            <v>EXECUCAO DE DRENO COM MANTA GEOTEXTIL 200 G/M2</v>
          </cell>
        </row>
        <row r="1293">
          <cell r="A1293" t="str">
            <v>DRENAGEM/OBRAS DE CONTENCAO/POCOS DE VISITA E CAIXAS</v>
          </cell>
          <cell r="B1293" t="str">
            <v>DROP</v>
          </cell>
          <cell r="C1293" t="str">
            <v>DRENOS</v>
          </cell>
          <cell r="D1293" t="str">
            <v>0028</v>
          </cell>
          <cell r="E1293">
            <v>73883</v>
          </cell>
          <cell r="F1293" t="str">
            <v>DRENO FRANCES C/MATERIAL FILTRANTE</v>
          </cell>
          <cell r="G1293" t="str">
            <v>73883/2</v>
          </cell>
          <cell r="H1293" t="str">
            <v>EXECUCAO DE DRENO FRANCES COM BRITA NUM 2</v>
          </cell>
        </row>
        <row r="1294">
          <cell r="A1294" t="str">
            <v>DRENAGEM/OBRAS DE CONTENCAO/POCOS DE VISITA E CAIXAS</v>
          </cell>
          <cell r="B1294" t="str">
            <v>DROP</v>
          </cell>
          <cell r="C1294" t="str">
            <v>GABIOES</v>
          </cell>
          <cell r="D1294" t="str">
            <v>0031</v>
          </cell>
          <cell r="E1294">
            <v>0</v>
          </cell>
          <cell r="F1294">
            <v>0</v>
          </cell>
          <cell r="G1294" t="str">
            <v>92743</v>
          </cell>
          <cell r="H1294" t="str">
            <v>MURO DE GABIÃO, ENCHIMENTO COM PEDRA DE MÃO TIPO RACHÃO, DE GRAVIDADE, COM GAIOLAS DE COMPRIMENTO IGUAL A 2 M, PARA MUROS COM ALTURA MENOR OU IGUAL A 4 M  FORNECIMENTO E EXECUÇÃO. AF_12/2015</v>
          </cell>
        </row>
        <row r="1295">
          <cell r="A1295" t="str">
            <v>DRENAGEM/OBRAS DE CONTENCAO/POCOS DE VISITA E CAIXAS</v>
          </cell>
          <cell r="B1295" t="str">
            <v>DROP</v>
          </cell>
          <cell r="C1295" t="str">
            <v>GABIOES</v>
          </cell>
          <cell r="D1295" t="str">
            <v>0031</v>
          </cell>
          <cell r="E1295">
            <v>0</v>
          </cell>
          <cell r="F1295">
            <v>0</v>
          </cell>
          <cell r="G1295" t="str">
            <v>92744</v>
          </cell>
          <cell r="H1295" t="str">
            <v>MURO DE GABIÃO, ENCHIMENTO COM PEDRA DE MÃO TIPO RACHÃO, DE GRAVIDADE, COM GAIOLAS DE COMPRIMENTO IGUAL A 5 M, PARA MUROS COM ALTURA MENOR OU IGUAL A 4 M  FORNECIMENTO E EXECUÇÃO. AF_12/2015</v>
          </cell>
        </row>
        <row r="1296">
          <cell r="A1296" t="str">
            <v>DRENAGEM/OBRAS DE CONTENCAO/POCOS DE VISITA E CAIXAS</v>
          </cell>
          <cell r="B1296" t="str">
            <v>DROP</v>
          </cell>
          <cell r="C1296" t="str">
            <v>GABIOES</v>
          </cell>
          <cell r="D1296" t="str">
            <v>0031</v>
          </cell>
          <cell r="E1296">
            <v>0</v>
          </cell>
          <cell r="F1296">
            <v>0</v>
          </cell>
          <cell r="G1296" t="str">
            <v>92745</v>
          </cell>
          <cell r="H1296" t="str">
            <v>MURO DE GABIÃO, ENCHIMENTO COM PEDRA DE MÃO TIPO RACHÃO, DE GRAVIDADE, COM GAIOLAS DE COMPRIMENTO IGUAL A 2 M, PARA MUROS COM ALTURA MAIOR QUE 4 M E MENOR OU IGUAL A 6 M  FORNECIMENTO E EXECUÇÃO. AF_12/2015</v>
          </cell>
        </row>
        <row r="1297">
          <cell r="A1297" t="str">
            <v>DRENAGEM/OBRAS DE CONTENCAO/POCOS DE VISITA E CAIXAS</v>
          </cell>
          <cell r="B1297" t="str">
            <v>DROP</v>
          </cell>
          <cell r="C1297" t="str">
            <v>GABIOES</v>
          </cell>
          <cell r="D1297" t="str">
            <v>0031</v>
          </cell>
          <cell r="E1297">
            <v>0</v>
          </cell>
          <cell r="F1297">
            <v>0</v>
          </cell>
          <cell r="G1297" t="str">
            <v>92746</v>
          </cell>
          <cell r="H1297" t="str">
            <v>MURO DE GABIÃO, ENCHIMENTO COM PEDRA DE MÃO TIPO RACHÃO, DE GRAVIDADE, COM GAIOLAS DE COMPRIMENTO IGUAL A 5 M, PARA MUROS COM ALTURA MAIOR QUE 4 M E MENOR OU IGUAL A 6 M   FORNECIMENTO E EXECUÇÃO. AF_12/2015</v>
          </cell>
        </row>
        <row r="1298">
          <cell r="A1298" t="str">
            <v>DRENAGEM/OBRAS DE CONTENCAO/POCOS DE VISITA E CAIXAS</v>
          </cell>
          <cell r="B1298" t="str">
            <v>DROP</v>
          </cell>
          <cell r="C1298" t="str">
            <v>GABIOES</v>
          </cell>
          <cell r="D1298" t="str">
            <v>0031</v>
          </cell>
          <cell r="E1298">
            <v>0</v>
          </cell>
          <cell r="F1298">
            <v>0</v>
          </cell>
          <cell r="G1298" t="str">
            <v>92747</v>
          </cell>
          <cell r="H1298" t="str">
            <v>MURO DE GABIÃO, ENCHIMENTO COM PEDRA DE MÃO TIPO RACHÃO, DE GRAVIDADE, COM GAIOLAS DE COMPRIMENTO IGUAL A 2 M, PARA MUROS COM ALTURA MAIOR QUE 6 M E MENOR OU IGUAL A 10 M   FORNECIMENTO E EXECUÇÃO. AF_12/2015</v>
          </cell>
        </row>
        <row r="1299">
          <cell r="A1299" t="str">
            <v>DRENAGEM/OBRAS DE CONTENCAO/POCOS DE VISITA E CAIXAS</v>
          </cell>
          <cell r="B1299" t="str">
            <v>DROP</v>
          </cell>
          <cell r="C1299" t="str">
            <v>GABIOES</v>
          </cell>
          <cell r="D1299" t="str">
            <v>0031</v>
          </cell>
          <cell r="E1299">
            <v>0</v>
          </cell>
          <cell r="F1299">
            <v>0</v>
          </cell>
          <cell r="G1299" t="str">
            <v>92748</v>
          </cell>
          <cell r="H1299" t="str">
            <v>MURO DE GABIÃO, ENCHIMENTO COM PEDRA DE MÃO TIPO RACHÃO, DE GRAVIDADE, COM GAIOLAS DE COMPRIMENTO IGUAL A 5 M, PARA MUROS COM ALTURA MAIOR QUE 6 M E MENOR OU IGUAL A 10 M FORNECIMENTO E EXECUÇÃO. AF_12/2015</v>
          </cell>
        </row>
        <row r="1300">
          <cell r="A1300" t="str">
            <v>DRENAGEM/OBRAS DE CONTENCAO/POCOS DE VISITA E CAIXAS</v>
          </cell>
          <cell r="B1300" t="str">
            <v>DROP</v>
          </cell>
          <cell r="C1300" t="str">
            <v>GABIOES</v>
          </cell>
          <cell r="D1300" t="str">
            <v>0031</v>
          </cell>
          <cell r="E1300">
            <v>0</v>
          </cell>
          <cell r="F1300">
            <v>0</v>
          </cell>
          <cell r="G1300" t="str">
            <v>92749</v>
          </cell>
          <cell r="H1300" t="str">
            <v>MURO DE GABIÃO, ENCHIMENTO COM PEDRA DE MÃO TIPO RACHÃO, COM SOLO REFORÇADO, PARA MUROS COM ALTURA MENOR OU IGUAL A 4 M   FORNECIMENTO E EXECUÇÃO. AF_12/2015</v>
          </cell>
        </row>
        <row r="1301">
          <cell r="A1301" t="str">
            <v>DRENAGEM/OBRAS DE CONTENCAO/POCOS DE VISITA E CAIXAS</v>
          </cell>
          <cell r="B1301" t="str">
            <v>DROP</v>
          </cell>
          <cell r="C1301" t="str">
            <v>GABIOES</v>
          </cell>
          <cell r="D1301" t="str">
            <v>0031</v>
          </cell>
          <cell r="E1301">
            <v>0</v>
          </cell>
          <cell r="F1301">
            <v>0</v>
          </cell>
          <cell r="G1301" t="str">
            <v>92750</v>
          </cell>
          <cell r="H1301" t="str">
            <v>MURO DE GABIÃO, ENCHIMENTO COM PEDRA DE MÃO TIPO RACHÃO, COM SOLO REFORÇADO, PARA MUROS COM ALTURA MAIOR QUE 4 M E MENOR OU IGUAL A 12 M   FORNECIMENTO E EXECUÇÃO. AF_12/2015</v>
          </cell>
        </row>
        <row r="1302">
          <cell r="A1302" t="str">
            <v>DRENAGEM/OBRAS DE CONTENCAO/POCOS DE VISITA E CAIXAS</v>
          </cell>
          <cell r="B1302" t="str">
            <v>DROP</v>
          </cell>
          <cell r="C1302" t="str">
            <v>GABIOES</v>
          </cell>
          <cell r="D1302" t="str">
            <v>0031</v>
          </cell>
          <cell r="E1302">
            <v>0</v>
          </cell>
          <cell r="F1302">
            <v>0</v>
          </cell>
          <cell r="G1302" t="str">
            <v>92751</v>
          </cell>
          <cell r="H1302" t="str">
            <v>MURO DE GABIÃO, ENCHIMENTO COM PEDRA DE MÃO TIPO RACHÃO, COM SOLO REFORÇADO, PARA MUROS COM ALTURA MAIOR QUE 12 M E MENOR OU IGUAL A 20 M    FORNECIMENTO E EXECUÇÃO. AF_12/2015</v>
          </cell>
        </row>
        <row r="1303">
          <cell r="A1303" t="str">
            <v>DRENAGEM/OBRAS DE CONTENCAO/POCOS DE VISITA E CAIXAS</v>
          </cell>
          <cell r="B1303" t="str">
            <v>DROP</v>
          </cell>
          <cell r="C1303" t="str">
            <v>GABIOES</v>
          </cell>
          <cell r="D1303" t="str">
            <v>0031</v>
          </cell>
          <cell r="E1303">
            <v>0</v>
          </cell>
          <cell r="F1303">
            <v>0</v>
          </cell>
          <cell r="G1303" t="str">
            <v>92752</v>
          </cell>
          <cell r="H1303" t="str">
            <v>MURO DE GABIÃO, ENCHIMENTO COM PEDRA DE MÃO TIPO RACHÃO, COM SOLO REFORÇADO, PARA MUROS COM ALTURA MAIOR QUE 20 M E MENOR OU IGUAL A 28 M   FORNECIMENTO E EXECUÇÃO. AF_12/2015</v>
          </cell>
        </row>
        <row r="1304">
          <cell r="A1304" t="str">
            <v>DRENAGEM/OBRAS DE CONTENCAO/POCOS DE VISITA E CAIXAS</v>
          </cell>
          <cell r="B1304" t="str">
            <v>DROP</v>
          </cell>
          <cell r="C1304" t="str">
            <v>GABIOES</v>
          </cell>
          <cell r="D1304" t="str">
            <v>0031</v>
          </cell>
          <cell r="E1304">
            <v>0</v>
          </cell>
          <cell r="F1304">
            <v>0</v>
          </cell>
          <cell r="G1304" t="str">
            <v>92753</v>
          </cell>
          <cell r="H1304" t="str">
            <v>MURO DE GABIÃO, ENCHIMENTO COM RESÍDUO DE CONSTRUÇÃO E DEMOLIÇÃO, DE GRAVIDADE, COM GAIOLA TRAPEZOIDAL DE COMPRIMENTO IGUAL A 2 M, PARA MUROS COM ALTURA MENOR OU IGUAL A 2 M   FORNECIMENTO E EXECUÇÃO. AF_12/2015</v>
          </cell>
        </row>
        <row r="1305">
          <cell r="A1305" t="str">
            <v>DRENAGEM/OBRAS DE CONTENCAO/POCOS DE VISITA E CAIXAS</v>
          </cell>
          <cell r="B1305" t="str">
            <v>DROP</v>
          </cell>
          <cell r="C1305" t="str">
            <v>GABIOES</v>
          </cell>
          <cell r="D1305" t="str">
            <v>0031</v>
          </cell>
          <cell r="E1305">
            <v>0</v>
          </cell>
          <cell r="F1305">
            <v>0</v>
          </cell>
          <cell r="G1305" t="str">
            <v>92754</v>
          </cell>
          <cell r="H1305" t="str">
            <v>MURO DE GABIÃO, ENCHIMENTO COM RESÍDUO DE CONSTRUÇÃO E DEMOLIÇÃO, DE GRAVIDADE, COM GAIOLA TRAPEZOIDAL DE COMPRIMENTO IGUAL A 2 M, PARA MUROS COM ALTURA MAIOR QUE 2 M E MENOR OU IGUAL A 4 M    FORNECIMENTO E EXECUÇÃO. AF_12/2015</v>
          </cell>
        </row>
        <row r="1306">
          <cell r="A1306" t="str">
            <v>DRENAGEM/OBRAS DE CONTENCAO/POCOS DE VISITA E CAIXAS</v>
          </cell>
          <cell r="B1306" t="str">
            <v>DROP</v>
          </cell>
          <cell r="C1306" t="str">
            <v>GABIOES</v>
          </cell>
          <cell r="D1306" t="str">
            <v>0031</v>
          </cell>
          <cell r="E1306">
            <v>0</v>
          </cell>
          <cell r="F1306">
            <v>0</v>
          </cell>
          <cell r="G1306" t="str">
            <v>92755</v>
          </cell>
          <cell r="H1306" t="str">
            <v>PROTEÇÃO SUPERFICIAL DE CANAL EM GABIÃO TIPO COLCHÃO, ALTURA DE 17 CENTÍMETROS, ENCHIMENTO COM PEDRA DE MÃO TIPO RACHÃO - FORNECIMENTO E EXECUÇÃO. AF_12/2015</v>
          </cell>
        </row>
        <row r="1307">
          <cell r="A1307" t="str">
            <v>DRENAGEM/OBRAS DE CONTENCAO/POCOS DE VISITA E CAIXAS</v>
          </cell>
          <cell r="B1307" t="str">
            <v>DROP</v>
          </cell>
          <cell r="C1307" t="str">
            <v>GABIOES</v>
          </cell>
          <cell r="D1307" t="str">
            <v>0031</v>
          </cell>
          <cell r="E1307">
            <v>0</v>
          </cell>
          <cell r="F1307">
            <v>0</v>
          </cell>
          <cell r="G1307" t="str">
            <v>92756</v>
          </cell>
          <cell r="H1307" t="str">
            <v>PROTEÇÃO SUPERFICIAL DE CANAL EM GABIÃO TIPO COLCHÃO, ALTURA DE 23 CENTÍMETROS, ENCHIMENTO COM PEDRA DE MÃO TIPO RACHÃO - FORNECIMENTO E EXECUÇÃO. AF_12/2015</v>
          </cell>
        </row>
        <row r="1308">
          <cell r="A1308" t="str">
            <v>DRENAGEM/OBRAS DE CONTENCAO/POCOS DE VISITA E CAIXAS</v>
          </cell>
          <cell r="B1308" t="str">
            <v>DROP</v>
          </cell>
          <cell r="C1308" t="str">
            <v>GABIOES</v>
          </cell>
          <cell r="D1308" t="str">
            <v>0031</v>
          </cell>
          <cell r="E1308">
            <v>0</v>
          </cell>
          <cell r="F1308">
            <v>0</v>
          </cell>
          <cell r="G1308" t="str">
            <v>92757</v>
          </cell>
          <cell r="H1308" t="str">
            <v>PROTEÇÃO SUPERFICIAL DE CANAL EM GABIÃO TIPO COLCHÃO, ALTURA DE 30 CENTÍMETROS, ENCHIMENTO COM PEDRA DE MÃO TIPO RACHÃO - FORNECIMENTO E EXECUÇÃO. AF_12/2015</v>
          </cell>
        </row>
        <row r="1309">
          <cell r="A1309" t="str">
            <v>DRENAGEM/OBRAS DE CONTENCAO/POCOS DE VISITA E CAIXAS</v>
          </cell>
          <cell r="B1309" t="str">
            <v>DROP</v>
          </cell>
          <cell r="C1309" t="str">
            <v>GABIOES</v>
          </cell>
          <cell r="D1309" t="str">
            <v>0031</v>
          </cell>
          <cell r="E1309">
            <v>0</v>
          </cell>
          <cell r="F1309">
            <v>0</v>
          </cell>
          <cell r="G1309" t="str">
            <v>92758</v>
          </cell>
          <cell r="H1309" t="str">
            <v>PROTEÇÃO SUPERFICIAL DE CANAL EM GABIÃO TIPO SACO, DIÂMETRO DE 65 CENTÍMETROS, ENCHIMENTO MANUAL COM PEDRA DE MÃO TIPO RACHÃO - FORNECIMENTO E EXECUÇÃO. AF_12/2015</v>
          </cell>
        </row>
        <row r="1310">
          <cell r="A1310" t="str">
            <v>DRENAGEM/OBRAS DE CONTENCAO/POCOS DE VISITA E CAIXAS</v>
          </cell>
          <cell r="B1310" t="str">
            <v>DROP</v>
          </cell>
          <cell r="C1310" t="str">
            <v>MUROS DE ARRIMO</v>
          </cell>
          <cell r="D1310" t="str">
            <v>0032</v>
          </cell>
          <cell r="E1310">
            <v>0</v>
          </cell>
          <cell r="F1310">
            <v>0</v>
          </cell>
          <cell r="G1310" t="str">
            <v>91069</v>
          </cell>
          <cell r="H1310" t="str">
            <v>EXECUÇÃO DE REVESTIMENTO DE CONCRETO PROJETADO COM ESPESSURA DE 7 CM, ARMADO COM TELA, INCLINAÇÃO MENOR QUE 90°, APLICAÇÃO CONTÍNUA, UTILIZANDO EQUIPAMENTO DE PROJEÇÃO COM 6 M³/H DE CAPACIDADE. AF_01/2016</v>
          </cell>
        </row>
        <row r="1311">
          <cell r="A1311" t="str">
            <v>DRENAGEM/OBRAS DE CONTENCAO/POCOS DE VISITA E CAIXAS</v>
          </cell>
          <cell r="B1311" t="str">
            <v>DROP</v>
          </cell>
          <cell r="C1311" t="str">
            <v>MUROS DE ARRIMO</v>
          </cell>
          <cell r="D1311" t="str">
            <v>0032</v>
          </cell>
          <cell r="E1311">
            <v>0</v>
          </cell>
          <cell r="F1311">
            <v>0</v>
          </cell>
          <cell r="G1311" t="str">
            <v>91070</v>
          </cell>
          <cell r="H1311" t="str">
            <v>EXECUÇÃO DE REVESTIMENTO DE CONCRETO PROJETADO COM ESPESSURA DE 10 CM, ARMADO COM TELA, INCLINAÇÃO MENOR QUE 90°, APLICAÇÃO CONTÍNUA, UTILIZANDO EQUIPAMENTO DE PROJEÇÃO COM 6 M³/H DE CAPACIDADE. AF_01/2016</v>
          </cell>
        </row>
        <row r="1312">
          <cell r="A1312" t="str">
            <v>DRENAGEM/OBRAS DE CONTENCAO/POCOS DE VISITA E CAIXAS</v>
          </cell>
          <cell r="B1312" t="str">
            <v>DROP</v>
          </cell>
          <cell r="C1312" t="str">
            <v>MUROS DE ARRIMO</v>
          </cell>
          <cell r="D1312" t="str">
            <v>0032</v>
          </cell>
          <cell r="E1312">
            <v>0</v>
          </cell>
          <cell r="F1312">
            <v>0</v>
          </cell>
          <cell r="G1312" t="str">
            <v>91071</v>
          </cell>
          <cell r="H1312" t="str">
            <v>EXECUÇÃO DE REVESTIMENTO DE CONCRETO PROJETADO COM ESPESSURA DE 7 CM, ARMADO COM TELA, INCLINAÇÃO DE 90°, APLICAÇÃO CONTÍNUA, UTILIZANDO EQUIPAMENTO DE PROJEÇÃO COM 6 M³/H DE CAPACIDADE. AF_01/2016</v>
          </cell>
        </row>
        <row r="1313">
          <cell r="A1313" t="str">
            <v>DRENAGEM/OBRAS DE CONTENCAO/POCOS DE VISITA E CAIXAS</v>
          </cell>
          <cell r="B1313" t="str">
            <v>DROP</v>
          </cell>
          <cell r="C1313" t="str">
            <v>MUROS DE ARRIMO</v>
          </cell>
          <cell r="D1313" t="str">
            <v>0032</v>
          </cell>
          <cell r="E1313">
            <v>0</v>
          </cell>
          <cell r="F1313">
            <v>0</v>
          </cell>
          <cell r="G1313" t="str">
            <v>91072</v>
          </cell>
          <cell r="H1313" t="str">
            <v>EXECUÇÃO DE REVESTIMENTO DE CONCRETO PROJETADO COM ESPESSURA DE 10 CM, ARMADO COM TELA, INCLINAÇÃO DE 90°, APLICAÇÃO CONTÍNUA, UTILIZANDO EQUIPAMENTO DE PROJEÇÃO COM 6 M³/H DE CAPACIDADE. AF_01/2016</v>
          </cell>
        </row>
        <row r="1314">
          <cell r="A1314" t="str">
            <v>DRENAGEM/OBRAS DE CONTENCAO/POCOS DE VISITA E CAIXAS</v>
          </cell>
          <cell r="B1314" t="str">
            <v>DROP</v>
          </cell>
          <cell r="C1314" t="str">
            <v>MUROS DE ARRIMO</v>
          </cell>
          <cell r="D1314" t="str">
            <v>0032</v>
          </cell>
          <cell r="E1314">
            <v>0</v>
          </cell>
          <cell r="F1314">
            <v>0</v>
          </cell>
          <cell r="G1314" t="str">
            <v>91073</v>
          </cell>
          <cell r="H1314" t="str">
            <v>EXECUÇÃO DE REVESTIMENTO DE CONCRETO PROJETADO COM ESPESSURA DE 7 CM, ARMADO COM TELA, INCLINAÇÃO MENOR QUE 90°, APLICAÇÃO CONTÍNUA, UTILIZANDO EQUIPAMENTO DE PROJEÇÃO COM 3 M³/H DE CAPACIDADE. AF_01/2016</v>
          </cell>
        </row>
        <row r="1315">
          <cell r="A1315" t="str">
            <v>DRENAGEM/OBRAS DE CONTENCAO/POCOS DE VISITA E CAIXAS</v>
          </cell>
          <cell r="B1315" t="str">
            <v>DROP</v>
          </cell>
          <cell r="C1315" t="str">
            <v>MUROS DE ARRIMO</v>
          </cell>
          <cell r="D1315" t="str">
            <v>0032</v>
          </cell>
          <cell r="E1315">
            <v>0</v>
          </cell>
          <cell r="F1315">
            <v>0</v>
          </cell>
          <cell r="G1315" t="str">
            <v>91074</v>
          </cell>
          <cell r="H1315" t="str">
            <v>EXECUÇÃO DE REVESTIMENTO DE CONCRETO PROJETADO COM ESPESSURA DE 10 CM, ARMADO COM TELA, INCLINAÇÃO MENOR QUE 90°, APLICAÇÃO CONTÍNUA, UTILIZANDO EQUIPAMENTO DE PROJEÇÃO COM 3 M³/H DE CAPACIDADE. AF_01/2016</v>
          </cell>
        </row>
        <row r="1316">
          <cell r="A1316" t="str">
            <v>DRENAGEM/OBRAS DE CONTENCAO/POCOS DE VISITA E CAIXAS</v>
          </cell>
          <cell r="B1316" t="str">
            <v>DROP</v>
          </cell>
          <cell r="C1316" t="str">
            <v>MUROS DE ARRIMO</v>
          </cell>
          <cell r="D1316" t="str">
            <v>0032</v>
          </cell>
          <cell r="E1316">
            <v>0</v>
          </cell>
          <cell r="F1316">
            <v>0</v>
          </cell>
          <cell r="G1316" t="str">
            <v>91075</v>
          </cell>
          <cell r="H1316" t="str">
            <v>EXECUÇÃO DE REVESTIMENTO DE CONCRETO PROJETADO COM ESPESSURA DE 7 CM, ARMADO COM TELA, INCLINAÇÃO DE 90°, APLICAÇÃO CONTÍNUA, UTILIZANDO EQUIPAMENTO DE PROJEÇÃO COM 3 M³/H DE CAPACIDADE. AF_01/2016</v>
          </cell>
        </row>
        <row r="1317">
          <cell r="A1317" t="str">
            <v>DRENAGEM/OBRAS DE CONTENCAO/POCOS DE VISITA E CAIXAS</v>
          </cell>
          <cell r="B1317" t="str">
            <v>DROP</v>
          </cell>
          <cell r="C1317" t="str">
            <v>MUROS DE ARRIMO</v>
          </cell>
          <cell r="D1317" t="str">
            <v>0032</v>
          </cell>
          <cell r="E1317">
            <v>0</v>
          </cell>
          <cell r="F1317">
            <v>0</v>
          </cell>
          <cell r="G1317" t="str">
            <v>91076</v>
          </cell>
          <cell r="H1317" t="str">
            <v>EXECUÇÃO DE REVESTIMENTO DE CONCRETO PROJETADO COM ESPESSURA DE 10 CM, ARMADO COM TELA, INCLINAÇÃO DE 90°, APLICAÇÃO CONTÍNUA, UTILIZANDO EQUIPAMENTO DE PROJEÇÃO COM 3 M³/H DE CAPACIDADE. AF_01/2016</v>
          </cell>
        </row>
        <row r="1318">
          <cell r="A1318" t="str">
            <v>DRENAGEM/OBRAS DE CONTENCAO/POCOS DE VISITA E CAIXAS</v>
          </cell>
          <cell r="B1318" t="str">
            <v>DROP</v>
          </cell>
          <cell r="C1318" t="str">
            <v>MUROS DE ARRIMO</v>
          </cell>
          <cell r="D1318" t="str">
            <v>0032</v>
          </cell>
          <cell r="E1318">
            <v>0</v>
          </cell>
          <cell r="F1318">
            <v>0</v>
          </cell>
          <cell r="G1318" t="str">
            <v>91077</v>
          </cell>
          <cell r="H1318" t="str">
            <v>EXECUÇÃO DE REVESTIMENTO DE CONCRETO PROJETADO COM ESPESSURA DE 7 CM, ARMADO COM FIBRAS DE AÇO, INCLINAÇÃO MENOR QUE 90°, APLICAÇÃO CONTÍNUA, UTILIZANDO EQUIPAMENTO DE PROJEÇÃO COM 6 M³/H DE CAPACIDADE. AF_01/2016</v>
          </cell>
        </row>
        <row r="1319">
          <cell r="A1319" t="str">
            <v>DRENAGEM/OBRAS DE CONTENCAO/POCOS DE VISITA E CAIXAS</v>
          </cell>
          <cell r="B1319" t="str">
            <v>DROP</v>
          </cell>
          <cell r="C1319" t="str">
            <v>MUROS DE ARRIMO</v>
          </cell>
          <cell r="D1319" t="str">
            <v>0032</v>
          </cell>
          <cell r="E1319">
            <v>0</v>
          </cell>
          <cell r="F1319">
            <v>0</v>
          </cell>
          <cell r="G1319" t="str">
            <v>91078</v>
          </cell>
          <cell r="H1319" t="str">
            <v>EXECUÇÃO DE REVESTIMENTO DE CONCRETO PROJETADO COM ESPESSURA DE 10 CM, ARMADO COM FIBRAS DE AÇO, INCLINAÇÃO MENOR QUE 90°, APLICAÇÃO CONTÍNUA, UTILIZANDO EQUIPAMENTO DE PROJEÇÃO COM 6 M³/H DE CAPACIDADE. AF_01/2016</v>
          </cell>
        </row>
        <row r="1320">
          <cell r="A1320" t="str">
            <v>DRENAGEM/OBRAS DE CONTENCAO/POCOS DE VISITA E CAIXAS</v>
          </cell>
          <cell r="B1320" t="str">
            <v>DROP</v>
          </cell>
          <cell r="C1320" t="str">
            <v>MUROS DE ARRIMO</v>
          </cell>
          <cell r="D1320" t="str">
            <v>0032</v>
          </cell>
          <cell r="E1320">
            <v>0</v>
          </cell>
          <cell r="F1320">
            <v>0</v>
          </cell>
          <cell r="G1320" t="str">
            <v>91079</v>
          </cell>
          <cell r="H1320" t="str">
            <v>EXECUÇÃO DE REVESTIMENTO DE CONCRETO PROJETADO COM ESPESSURA DE 7 CM, ARMADO COM FIBRAS DE AÇO, INCLINAÇÃO DE 90°, APLICAÇÃO CONTÍNUA, UTILIZANDO EQUIPAMENTO DE PROJEÇÃO COM 6 M³/H DE CAPACIDADE. AF_01/2016</v>
          </cell>
        </row>
        <row r="1321">
          <cell r="A1321" t="str">
            <v>DRENAGEM/OBRAS DE CONTENCAO/POCOS DE VISITA E CAIXAS</v>
          </cell>
          <cell r="B1321" t="str">
            <v>DROP</v>
          </cell>
          <cell r="C1321" t="str">
            <v>MUROS DE ARRIMO</v>
          </cell>
          <cell r="D1321" t="str">
            <v>0032</v>
          </cell>
          <cell r="E1321">
            <v>0</v>
          </cell>
          <cell r="F1321">
            <v>0</v>
          </cell>
          <cell r="G1321" t="str">
            <v>91080</v>
          </cell>
          <cell r="H1321" t="str">
            <v>EXECUÇÃO DE REVESTIMENTO DE CONCRETO PROJETADO COM ESPESSURA DE 10 CM, ARMADO COM FIBRAS DE AÇO, INCLINAÇÃO DE 90°, APLICAÇÃO CONTÍNUA, UTILIZANDO EQUIPAMENTO DE PROJEÇÃO COM 6 M³/H DE CAPACIDADE. AF_01/2016</v>
          </cell>
        </row>
        <row r="1322">
          <cell r="A1322" t="str">
            <v>DRENAGEM/OBRAS DE CONTENCAO/POCOS DE VISITA E CAIXAS</v>
          </cell>
          <cell r="B1322" t="str">
            <v>DROP</v>
          </cell>
          <cell r="C1322" t="str">
            <v>MUROS DE ARRIMO</v>
          </cell>
          <cell r="D1322" t="str">
            <v>0032</v>
          </cell>
          <cell r="E1322">
            <v>0</v>
          </cell>
          <cell r="F1322">
            <v>0</v>
          </cell>
          <cell r="G1322" t="str">
            <v>91081</v>
          </cell>
          <cell r="H1322" t="str">
            <v>EXECUÇÃO DE REVESTIMENTO DE CONCRETO PROJETADO COM ESPESSURA DE 7 CM, ARMADO COM FIBRAS DE AÇO, INCLINAÇÃO MENOR QUE 90°, APLICAÇÃO CONTÍNUA, UTILIZANDO EQUIPAMENTO DE PROJEÇÃO COM 3 M³/H DE CAPACIDADE. AF_01/2016</v>
          </cell>
        </row>
        <row r="1323">
          <cell r="A1323" t="str">
            <v>DRENAGEM/OBRAS DE CONTENCAO/POCOS DE VISITA E CAIXAS</v>
          </cell>
          <cell r="B1323" t="str">
            <v>DROP</v>
          </cell>
          <cell r="C1323" t="str">
            <v>MUROS DE ARRIMO</v>
          </cell>
          <cell r="D1323" t="str">
            <v>0032</v>
          </cell>
          <cell r="E1323">
            <v>0</v>
          </cell>
          <cell r="F1323">
            <v>0</v>
          </cell>
          <cell r="G1323" t="str">
            <v>91082</v>
          </cell>
          <cell r="H1323" t="str">
            <v>EXECUÇÃO DE REVESTIMENTO DE CONCRETO PROJETADO COM ESPESSURA DE 10 CM, ARMADO COM FIBRAS DE AÇO, INCLINAÇÃO MENOR QUE 90°, APLICAÇÃO CONTÍNUA, UTILIZANDO EQUIPAMENTO DE PROJEÇÃO COM 3 M³/H DE CAPACIDADE. AF_01/2016</v>
          </cell>
        </row>
        <row r="1324">
          <cell r="A1324" t="str">
            <v>DRENAGEM/OBRAS DE CONTENCAO/POCOS DE VISITA E CAIXAS</v>
          </cell>
          <cell r="B1324" t="str">
            <v>DROP</v>
          </cell>
          <cell r="C1324" t="str">
            <v>MUROS DE ARRIMO</v>
          </cell>
          <cell r="D1324" t="str">
            <v>0032</v>
          </cell>
          <cell r="E1324">
            <v>0</v>
          </cell>
          <cell r="F1324">
            <v>0</v>
          </cell>
          <cell r="G1324" t="str">
            <v>91083</v>
          </cell>
          <cell r="H1324" t="str">
            <v>EXECUÇÃO DE REVESTIMENTO DE CONCRETO PROJETADO COM ESPESSURA DE 7 CM, ARMADO COM FIBRAS DE AÇO, INCLINAÇÃO DE 90°, APLICAÇÃO CONTÍNUA, UTILIZANDO EQUIPAMENTO DE PROJEÇÃO COM 3 M³/H DE CAPACIDADE. AF_01/2016</v>
          </cell>
        </row>
        <row r="1325">
          <cell r="A1325" t="str">
            <v>DRENAGEM/OBRAS DE CONTENCAO/POCOS DE VISITA E CAIXAS</v>
          </cell>
          <cell r="B1325" t="str">
            <v>DROP</v>
          </cell>
          <cell r="C1325" t="str">
            <v>MUROS DE ARRIMO</v>
          </cell>
          <cell r="D1325" t="str">
            <v>0032</v>
          </cell>
          <cell r="E1325">
            <v>0</v>
          </cell>
          <cell r="F1325">
            <v>0</v>
          </cell>
          <cell r="G1325" t="str">
            <v>91084</v>
          </cell>
          <cell r="H1325" t="str">
            <v>EXECUÇÃO DE REVESTIMENTO DE CONCRETO PROJETADO COM ESPESSURA DE 10 CM, ARMADO COM FIBRAS DE AÇO, INCLINAÇÃO DE 90°, APLICAÇÃO CONTÍNUA, UTILIZANDO EQUIPAMENTO DE PROJEÇÃO COM 3 M³/H DE CAPACIDADE. AF_01/2016</v>
          </cell>
        </row>
        <row r="1326">
          <cell r="A1326" t="str">
            <v>DRENAGEM/OBRAS DE CONTENCAO/POCOS DE VISITA E CAIXAS</v>
          </cell>
          <cell r="B1326" t="str">
            <v>DROP</v>
          </cell>
          <cell r="C1326" t="str">
            <v>MUROS DE ARRIMO</v>
          </cell>
          <cell r="D1326" t="str">
            <v>0032</v>
          </cell>
          <cell r="E1326">
            <v>0</v>
          </cell>
          <cell r="F1326">
            <v>0</v>
          </cell>
          <cell r="G1326" t="str">
            <v>91086</v>
          </cell>
          <cell r="H1326" t="str">
            <v>EXECUÇÃO DE REVESTIMENTO DE CONCRETO PROJETADO COM ESPESSURA DE 7 CM, ARMADO COM TELA, INCLINAÇÃO MENOR QUE 90°, APLICAÇÃO DESCONTÍNUA, UTILIZANDO EQUIPAMENTO DE PROJEÇÃO COM 6 M³/H DE CAPACIDADE. AF_01/2016</v>
          </cell>
        </row>
        <row r="1327">
          <cell r="A1327" t="str">
            <v>DRENAGEM/OBRAS DE CONTENCAO/POCOS DE VISITA E CAIXAS</v>
          </cell>
          <cell r="B1327" t="str">
            <v>DROP</v>
          </cell>
          <cell r="C1327" t="str">
            <v>MUROS DE ARRIMO</v>
          </cell>
          <cell r="D1327" t="str">
            <v>0032</v>
          </cell>
          <cell r="E1327">
            <v>0</v>
          </cell>
          <cell r="F1327">
            <v>0</v>
          </cell>
          <cell r="G1327" t="str">
            <v>91087</v>
          </cell>
          <cell r="H1327" t="str">
            <v>EXECUÇÃO DE REVESTIMENTO DE CONCRETO PROJETADO COM ESPESSURA DE 10 CM, ARMADO COM TELA, INCLINAÇÃO MENOR QUE 90°, APLICAÇÃO DESCONTÍNUA, UTILIZANDO EQUIPAMENTO DE PROJEÇÃO COM 6 M³/H DE CAPACIDADE. AF_01/2016</v>
          </cell>
        </row>
        <row r="1328">
          <cell r="A1328" t="str">
            <v>DRENAGEM/OBRAS DE CONTENCAO/POCOS DE VISITA E CAIXAS</v>
          </cell>
          <cell r="B1328" t="str">
            <v>DROP</v>
          </cell>
          <cell r="C1328" t="str">
            <v>MUROS DE ARRIMO</v>
          </cell>
          <cell r="D1328" t="str">
            <v>0032</v>
          </cell>
          <cell r="E1328">
            <v>0</v>
          </cell>
          <cell r="F1328">
            <v>0</v>
          </cell>
          <cell r="G1328" t="str">
            <v>91088</v>
          </cell>
          <cell r="H1328" t="str">
            <v>EXECUÇÃO DE REVESTIMENTO DE CONCRETO PROJETADO COM ESPESSURA DE 7 CM, ARMADO COM TELA, INCLINAÇÃO DE 90°, APLICAÇÃO DESCONTÍNUA, UTILIZANDO EQUIPAMENTO DE PROJEÇÃO COM 6 M³/H DE CAPACIDADE. AF_01/2016</v>
          </cell>
        </row>
        <row r="1329">
          <cell r="A1329" t="str">
            <v>DRENAGEM/OBRAS DE CONTENCAO/POCOS DE VISITA E CAIXAS</v>
          </cell>
          <cell r="B1329" t="str">
            <v>DROP</v>
          </cell>
          <cell r="C1329" t="str">
            <v>MUROS DE ARRIMO</v>
          </cell>
          <cell r="D1329" t="str">
            <v>0032</v>
          </cell>
          <cell r="E1329">
            <v>0</v>
          </cell>
          <cell r="F1329">
            <v>0</v>
          </cell>
          <cell r="G1329" t="str">
            <v>91089</v>
          </cell>
          <cell r="H1329" t="str">
            <v>EXECUÇÃO DE REVESTIMENTO DE CONCRETO PROJETADO COM ESPESSURA DE 10 CM, ARMADO COM TELA, INCLINAÇÃO DE 90°, APLICAÇÃO DESCONTÍNUA, UTILIZANDO EQUIPAMENTO DE PROJEÇÃO COM 6 M³/H DE CAPACIDADE. AF_01/2016</v>
          </cell>
        </row>
        <row r="1330">
          <cell r="A1330" t="str">
            <v>DRENAGEM/OBRAS DE CONTENCAO/POCOS DE VISITA E CAIXAS</v>
          </cell>
          <cell r="B1330" t="str">
            <v>DROP</v>
          </cell>
          <cell r="C1330" t="str">
            <v>MUROS DE ARRIMO</v>
          </cell>
          <cell r="D1330" t="str">
            <v>0032</v>
          </cell>
          <cell r="E1330">
            <v>0</v>
          </cell>
          <cell r="F1330">
            <v>0</v>
          </cell>
          <cell r="G1330" t="str">
            <v>91090</v>
          </cell>
          <cell r="H1330" t="str">
            <v>EXECUÇÃO DE REVESTIMENTO DE CONCRETO PROJETADO COM ESPESSURA DE 7 CM, ARMADO COM TELA, INCLINAÇÃO MENOR QUE 90°, APLICAÇÃO DESCONTÍNUA, UTILIZANDO EQUIPAMENTO DE PROJEÇÃO COM 3 M³/H DE CAPACIDADE. AF_01/2016</v>
          </cell>
        </row>
        <row r="1331">
          <cell r="A1331" t="str">
            <v>DRENAGEM/OBRAS DE CONTENCAO/POCOS DE VISITA E CAIXAS</v>
          </cell>
          <cell r="B1331" t="str">
            <v>DROP</v>
          </cell>
          <cell r="C1331" t="str">
            <v>MUROS DE ARRIMO</v>
          </cell>
          <cell r="D1331" t="str">
            <v>0032</v>
          </cell>
          <cell r="E1331">
            <v>0</v>
          </cell>
          <cell r="F1331">
            <v>0</v>
          </cell>
          <cell r="G1331" t="str">
            <v>91091</v>
          </cell>
          <cell r="H1331" t="str">
            <v>EXECUÇÃO DE REVESTIMENTO DE CONCRETO PROJETADO COM ESPESSURA DE 10 CM, ARMADO COM TELA, INCLINAÇÃO MENOR QUE 90°, APLICAÇÃO DESCONTÍNUA, UTILIZANDO EQUIPAMENTO DE PROJEÇÃO COM 3 M³/H DE CAPACIDADE. AF_01/2016</v>
          </cell>
        </row>
        <row r="1332">
          <cell r="A1332" t="str">
            <v>DRENAGEM/OBRAS DE CONTENCAO/POCOS DE VISITA E CAIXAS</v>
          </cell>
          <cell r="B1332" t="str">
            <v>DROP</v>
          </cell>
          <cell r="C1332" t="str">
            <v>MUROS DE ARRIMO</v>
          </cell>
          <cell r="D1332" t="str">
            <v>0032</v>
          </cell>
          <cell r="E1332">
            <v>0</v>
          </cell>
          <cell r="F1332">
            <v>0</v>
          </cell>
          <cell r="G1332" t="str">
            <v>91092</v>
          </cell>
          <cell r="H1332" t="str">
            <v>EXECUÇÃO DE REVESTIMENTO DE CONCRETO PROJETADO COM ESPESSURA DE 7 CM, ARMADO COM TELA, INCLINAÇÃO DE 90°, APLICAÇÃO DESCONTÍNUA, UTILIZANDO EQUIPAMENTO DE PROJEÇÃO COM 3 M³/H DE CAPACIDADE. AF_01/2016</v>
          </cell>
        </row>
        <row r="1333">
          <cell r="A1333" t="str">
            <v>DRENAGEM/OBRAS DE CONTENCAO/POCOS DE VISITA E CAIXAS</v>
          </cell>
          <cell r="B1333" t="str">
            <v>DROP</v>
          </cell>
          <cell r="C1333" t="str">
            <v>MUROS DE ARRIMO</v>
          </cell>
          <cell r="D1333" t="str">
            <v>0032</v>
          </cell>
          <cell r="E1333">
            <v>0</v>
          </cell>
          <cell r="F1333">
            <v>0</v>
          </cell>
          <cell r="G1333" t="str">
            <v>91093</v>
          </cell>
          <cell r="H1333" t="str">
            <v>EXECUÇÃO DE REVESTIMENTO DE CONCRETO PROJETADO COM ESPESSURA DE 10 CM, ARMADO COM TELA, INCLINAÇÃO DE 90°, APLICAÇÃO DESCONTÍNUA, UTILIZANDO EQUIPAMENTO DE PROJEÇÃO COM 3 M³/H DE CAPACIDADE. AF_01/2016</v>
          </cell>
        </row>
        <row r="1334">
          <cell r="A1334" t="str">
            <v>DRENAGEM/OBRAS DE CONTENCAO/POCOS DE VISITA E CAIXAS</v>
          </cell>
          <cell r="B1334" t="str">
            <v>DROP</v>
          </cell>
          <cell r="C1334" t="str">
            <v>MUROS DE ARRIMO</v>
          </cell>
          <cell r="D1334" t="str">
            <v>0032</v>
          </cell>
          <cell r="E1334">
            <v>0</v>
          </cell>
          <cell r="F1334">
            <v>0</v>
          </cell>
          <cell r="G1334" t="str">
            <v>91094</v>
          </cell>
          <cell r="H1334" t="str">
            <v>EXECUÇÃO DE REVESTIMENTO DE CONCRETO PROJETADO COM ESPESSURA DE 7 CM, ARMADO COM FIBRAS DE AÇO, INCLINAÇÃO MENOR QUE 90°, APLICAÇÃO DESCONTÍNUA, UTILIZANDO EQUIPAMENTO DE PROJEÇÃO COM 6 M³/H DE CAPACIDADE. AF_01/2016</v>
          </cell>
        </row>
        <row r="1335">
          <cell r="A1335" t="str">
            <v>DRENAGEM/OBRAS DE CONTENCAO/POCOS DE VISITA E CAIXAS</v>
          </cell>
          <cell r="B1335" t="str">
            <v>DROP</v>
          </cell>
          <cell r="C1335" t="str">
            <v>MUROS DE ARRIMO</v>
          </cell>
          <cell r="D1335" t="str">
            <v>0032</v>
          </cell>
          <cell r="E1335">
            <v>0</v>
          </cell>
          <cell r="F1335">
            <v>0</v>
          </cell>
          <cell r="G1335" t="str">
            <v>91095</v>
          </cell>
          <cell r="H1335" t="str">
            <v>EXECUÇÃO DE REVESTIMENTO DE CONCRETO PROJETADO COM ESPESSURA DE 10 CM, ARMADO COM FIBRAS DE AÇO, INCLINAÇÃO MENOR QUE 90°, APLICAÇÃO DESCONTÍNUA, UTILIZANDO EQUIPAMENTO DE PROJEÇÃO COM 6 M³/H DE CAPACIDADE. AF_01/2016</v>
          </cell>
        </row>
        <row r="1336">
          <cell r="A1336" t="str">
            <v>DRENAGEM/OBRAS DE CONTENCAO/POCOS DE VISITA E CAIXAS</v>
          </cell>
          <cell r="B1336" t="str">
            <v>DROP</v>
          </cell>
          <cell r="C1336" t="str">
            <v>MUROS DE ARRIMO</v>
          </cell>
          <cell r="D1336" t="str">
            <v>0032</v>
          </cell>
          <cell r="E1336">
            <v>0</v>
          </cell>
          <cell r="F1336">
            <v>0</v>
          </cell>
          <cell r="G1336" t="str">
            <v>91096</v>
          </cell>
          <cell r="H1336" t="str">
            <v>EXECUÇÃO DE REVESTIMENTO DE CONCRETO PROJETADO COM ESPESSURA DE 7 CM, ARMADO COM FIBRAS DE AÇO, INCLINAÇÃO DE 90°, APLICAÇÃO DESCONTÍNUA, UTILIZANDO EQUIPAMENTO DE PROJEÇÃO COM 6 M³/H DE CAPACIDADE. AF_01/2016</v>
          </cell>
        </row>
        <row r="1337">
          <cell r="A1337" t="str">
            <v>DRENAGEM/OBRAS DE CONTENCAO/POCOS DE VISITA E CAIXAS</v>
          </cell>
          <cell r="B1337" t="str">
            <v>DROP</v>
          </cell>
          <cell r="C1337" t="str">
            <v>MUROS DE ARRIMO</v>
          </cell>
          <cell r="D1337" t="str">
            <v>0032</v>
          </cell>
          <cell r="E1337">
            <v>0</v>
          </cell>
          <cell r="F1337">
            <v>0</v>
          </cell>
          <cell r="G1337" t="str">
            <v>91097</v>
          </cell>
          <cell r="H1337" t="str">
            <v>EXECUÇÃO DE REVESTIMENTO DE CONCRETO PROJETADO COM ESPESSURA DE 10 CM, ARMADO COM FIBRAS DE AÇO, INCLINAÇÃO DE 90°, APLICAÇÃO DESCONTÍNUA, UTILIZANDO EQUIPAMENTO DE PROJEÇÃO COM 6 M³/H DE CAPACIDADE. AF_01/2016</v>
          </cell>
        </row>
        <row r="1338">
          <cell r="A1338" t="str">
            <v>DRENAGEM/OBRAS DE CONTENCAO/POCOS DE VISITA E CAIXAS</v>
          </cell>
          <cell r="B1338" t="str">
            <v>DROP</v>
          </cell>
          <cell r="C1338" t="str">
            <v>MUROS DE ARRIMO</v>
          </cell>
          <cell r="D1338" t="str">
            <v>0032</v>
          </cell>
          <cell r="E1338">
            <v>0</v>
          </cell>
          <cell r="F1338">
            <v>0</v>
          </cell>
          <cell r="G1338" t="str">
            <v>91098</v>
          </cell>
          <cell r="H1338" t="str">
            <v>EXECUÇÃO DE REVESTIMENTO DE CONCRETO PROJETADO COM ESPESSURA DE 7 CM, ARMADO COM FIBRAS DE AÇO, INCLINAÇÃO MENOR QUE 90°, APLICAÇÃO DESCONTÍNUA, UTILIZANDO EQUIPAMENTO DE PROJEÇÃO COM 3 M³/H DE CAPACIDADE. AF_01/2016</v>
          </cell>
        </row>
        <row r="1339">
          <cell r="A1339" t="str">
            <v>DRENAGEM/OBRAS DE CONTENCAO/POCOS DE VISITA E CAIXAS</v>
          </cell>
          <cell r="B1339" t="str">
            <v>DROP</v>
          </cell>
          <cell r="C1339" t="str">
            <v>MUROS DE ARRIMO</v>
          </cell>
          <cell r="D1339" t="str">
            <v>0032</v>
          </cell>
          <cell r="E1339">
            <v>0</v>
          </cell>
          <cell r="F1339">
            <v>0</v>
          </cell>
          <cell r="G1339" t="str">
            <v>91099</v>
          </cell>
          <cell r="H1339" t="str">
            <v>EXECUÇÃO DE REVESTIMENTO DE CONCRETO PROJETADO COM ESPESSURA DE 10 CM, ARMADO COM FIBRAS DE AÇO, INCLINAÇÃO MENOR QUE 90°, APLICAÇÃO DESCONTÍNUA, UTILIZANDO EQUIPAMENTO DE PROJEÇÃO COM 3 M³/H DE CAPACIDADE. AF_01/2016</v>
          </cell>
        </row>
        <row r="1340">
          <cell r="A1340" t="str">
            <v>DRENAGEM/OBRAS DE CONTENCAO/POCOS DE VISITA E CAIXAS</v>
          </cell>
          <cell r="B1340" t="str">
            <v>DROP</v>
          </cell>
          <cell r="C1340" t="str">
            <v>MUROS DE ARRIMO</v>
          </cell>
          <cell r="D1340" t="str">
            <v>0032</v>
          </cell>
          <cell r="E1340">
            <v>0</v>
          </cell>
          <cell r="F1340">
            <v>0</v>
          </cell>
          <cell r="G1340" t="str">
            <v>91100</v>
          </cell>
          <cell r="H1340" t="str">
            <v>EXECUÇÃO DE REVESTIMENTO DE CONCRETO PROJETADO COM ESPESSURA DE 7 CM, ARMADO COM FIBRAS DE AÇO, INCLINAÇÃO DE 90°, APLICAÇÃO DESCONTÍNUA, UTILIZANDO EQUIPAMENTO DE PROJEÇÃO COM 3 M³/H DE CAPACIDADE. AF_01/2016</v>
          </cell>
        </row>
        <row r="1341">
          <cell r="A1341" t="str">
            <v>DRENAGEM/OBRAS DE CONTENCAO/POCOS DE VISITA E CAIXAS</v>
          </cell>
          <cell r="B1341" t="str">
            <v>DROP</v>
          </cell>
          <cell r="C1341" t="str">
            <v>MUROS DE ARRIMO</v>
          </cell>
          <cell r="D1341" t="str">
            <v>0032</v>
          </cell>
          <cell r="E1341">
            <v>0</v>
          </cell>
          <cell r="F1341">
            <v>0</v>
          </cell>
          <cell r="G1341" t="str">
            <v>91101</v>
          </cell>
          <cell r="H1341" t="str">
            <v>EXECUÇÃO DE REVESTIMENTO DE CONCRETO PROJETADO COM ESPESSURA DE 10 CM, ARMADO COM FIBRAS DE AÇO, INCLINAÇÃO DE 90°, APLICAÇÃO DESCONTÍNUA, UTILIZANDO EQUIPAMENTO DE PROJEÇÃO COM 3 M³/H DE CAPACIDADE. AF_01/2016</v>
          </cell>
        </row>
        <row r="1342">
          <cell r="A1342" t="str">
            <v>DRENAGEM/OBRAS DE CONTENCAO/POCOS DE VISITA E CAIXAS</v>
          </cell>
          <cell r="B1342" t="str">
            <v>DROP</v>
          </cell>
          <cell r="C1342" t="str">
            <v>MUROS DE ARRIMO</v>
          </cell>
          <cell r="D1342" t="str">
            <v>0032</v>
          </cell>
          <cell r="E1342">
            <v>0</v>
          </cell>
          <cell r="F1342">
            <v>0</v>
          </cell>
          <cell r="G1342" t="str">
            <v>93952</v>
          </cell>
          <cell r="H1342" t="str">
            <v>EXECUÇÃO DE GRAMPO PARA SOLO GRAMPEADO COM COMPRIMENTO MENOR OU IGUAL A 4 M, DIÂMETRO DE 10 CM, PERFURAÇÃO COM EQUIPAMENTO MANUAL E ARMADURA COM DIÂMETRO DE 16 MM. AF_05/2016</v>
          </cell>
        </row>
        <row r="1343">
          <cell r="A1343" t="str">
            <v>DRENAGEM/OBRAS DE CONTENCAO/POCOS DE VISITA E CAIXAS</v>
          </cell>
          <cell r="B1343" t="str">
            <v>DROP</v>
          </cell>
          <cell r="C1343" t="str">
            <v>MUROS DE ARRIMO</v>
          </cell>
          <cell r="D1343" t="str">
            <v>0032</v>
          </cell>
          <cell r="E1343">
            <v>0</v>
          </cell>
          <cell r="F1343">
            <v>0</v>
          </cell>
          <cell r="G1343" t="str">
            <v>93953</v>
          </cell>
          <cell r="H1343" t="str">
            <v>EXECUÇÃO DE GRAMPO PARA SOLO GRAMPEADO COM COMPRIMENTO MAIOR QUE 4 M E MENOR OU IGUAL A 6 M, DIÂMETRO DE 10 CM, PERFURAÇÃO COM EQUIPAMENTO MANUAL E ARMADURA COM DIÂMETRO DE 16 MM. AF_05/2016</v>
          </cell>
        </row>
        <row r="1344">
          <cell r="A1344" t="str">
            <v>DRENAGEM/OBRAS DE CONTENCAO/POCOS DE VISITA E CAIXAS</v>
          </cell>
          <cell r="B1344" t="str">
            <v>DROP</v>
          </cell>
          <cell r="C1344" t="str">
            <v>MUROS DE ARRIMO</v>
          </cell>
          <cell r="D1344" t="str">
            <v>0032</v>
          </cell>
          <cell r="E1344">
            <v>0</v>
          </cell>
          <cell r="F1344">
            <v>0</v>
          </cell>
          <cell r="G1344" t="str">
            <v>93954</v>
          </cell>
          <cell r="H1344" t="str">
            <v>EXECUÇÃO DE GRAMPO PARA SOLO GRAMPEADO COM COMPRIMENTO MAIOR QUE 6 M E MENOR OU IGUAL A 8 M, DIÂMETRO DE 10 CM, PERFURAÇÃO COM EQUIPAMENTO MANUAL E ARMADURA COM DIÂMETRO DE 16 MM. AF_05/2016</v>
          </cell>
        </row>
        <row r="1345">
          <cell r="A1345" t="str">
            <v>DRENAGEM/OBRAS DE CONTENCAO/POCOS DE VISITA E CAIXAS</v>
          </cell>
          <cell r="B1345" t="str">
            <v>DROP</v>
          </cell>
          <cell r="C1345" t="str">
            <v>MUROS DE ARRIMO</v>
          </cell>
          <cell r="D1345" t="str">
            <v>0032</v>
          </cell>
          <cell r="E1345">
            <v>0</v>
          </cell>
          <cell r="F1345">
            <v>0</v>
          </cell>
          <cell r="G1345" t="str">
            <v>93955</v>
          </cell>
          <cell r="H1345" t="str">
            <v>EXECUÇÃO DE GRAMPO PARA SOLO GRAMPEADO COM COMPRIMENTO MAIOR QUE 8 M E MENOR OU IGUAL A 10 M, DIÂMETRO DE 10 CM, PERFURAÇÃO COM EQUIPAMENTO MANUAL E ARMADURA COM DIÂMETRO DE 16 MM. AF_05/2016</v>
          </cell>
        </row>
        <row r="1346">
          <cell r="A1346" t="str">
            <v>DRENAGEM/OBRAS DE CONTENCAO/POCOS DE VISITA E CAIXAS</v>
          </cell>
          <cell r="B1346" t="str">
            <v>DROP</v>
          </cell>
          <cell r="C1346" t="str">
            <v>MUROS DE ARRIMO</v>
          </cell>
          <cell r="D1346" t="str">
            <v>0032</v>
          </cell>
          <cell r="E1346">
            <v>0</v>
          </cell>
          <cell r="F1346">
            <v>0</v>
          </cell>
          <cell r="G1346" t="str">
            <v>93956</v>
          </cell>
          <cell r="H1346" t="str">
            <v>EXECUÇÃO DE GRAMPO PARA SOLO GRAMPEADO COM COMPRIMENTO MAIOR QUE 10 M, DIÂMETRO DE 10 CM, PERFURAÇÃO COM EQUIPAMENTO MANUAL E ARMADURA COM DIÂMETRO DE 16 MM. AF_05/2016</v>
          </cell>
        </row>
        <row r="1347">
          <cell r="A1347" t="str">
            <v>DRENAGEM/OBRAS DE CONTENCAO/POCOS DE VISITA E CAIXAS</v>
          </cell>
          <cell r="B1347" t="str">
            <v>DROP</v>
          </cell>
          <cell r="C1347" t="str">
            <v>MUROS DE ARRIMO</v>
          </cell>
          <cell r="D1347" t="str">
            <v>0032</v>
          </cell>
          <cell r="E1347">
            <v>0</v>
          </cell>
          <cell r="F1347">
            <v>0</v>
          </cell>
          <cell r="G1347" t="str">
            <v>93957</v>
          </cell>
          <cell r="H1347" t="str">
            <v>EXECUÇÃO DE GRAMPO PARA SOLO GRAMPEADO COM COMPRIMENTO MENOR OU IGUAL A 4 M, DIÂMETRO DE 10 CM, PERFURAÇÃO COM EQUIPAMENTO MANUAL E ARMADURA COM DIÂMETRO DE 20 MM. AF_05/2016</v>
          </cell>
        </row>
        <row r="1348">
          <cell r="A1348" t="str">
            <v>DRENAGEM/OBRAS DE CONTENCAO/POCOS DE VISITA E CAIXAS</v>
          </cell>
          <cell r="B1348" t="str">
            <v>DROP</v>
          </cell>
          <cell r="C1348" t="str">
            <v>MUROS DE ARRIMO</v>
          </cell>
          <cell r="D1348" t="str">
            <v>0032</v>
          </cell>
          <cell r="E1348">
            <v>0</v>
          </cell>
          <cell r="F1348">
            <v>0</v>
          </cell>
          <cell r="G1348" t="str">
            <v>93958</v>
          </cell>
          <cell r="H1348" t="str">
            <v>EXECUÇÃO DE GRAMPO PARA SOLO GRAMPEADO COM COMPRIMENTO MAIOR QUE 4 M E MENOR OU IGUAL A 6 M, DIÂMETRO DE 10 CM, PERFURAÇÃO COM EQUIPAMENTO MANUAL E ARMADURA COM DIÂMETRO DE 20 MM. AF_05/2016</v>
          </cell>
        </row>
        <row r="1349">
          <cell r="A1349" t="str">
            <v>DRENAGEM/OBRAS DE CONTENCAO/POCOS DE VISITA E CAIXAS</v>
          </cell>
          <cell r="B1349" t="str">
            <v>DROP</v>
          </cell>
          <cell r="C1349" t="str">
            <v>MUROS DE ARRIMO</v>
          </cell>
          <cell r="D1349" t="str">
            <v>0032</v>
          </cell>
          <cell r="E1349">
            <v>0</v>
          </cell>
          <cell r="F1349">
            <v>0</v>
          </cell>
          <cell r="G1349" t="str">
            <v>93959</v>
          </cell>
          <cell r="H1349" t="str">
            <v>EXECUÇÃO DE GRAMPO PARA SOLO GRAMPEADO COM COMPRIMENTO MAIOR QUE 6 M E MENOR OU IGUAL A 8 M, DIÂMETRO DE 10 CM, PERFURAÇÃO COM EQUIPAMENTO MANUAL E ARMADURA COM DIÂMETRO DE 20 MM. AF_05/2016</v>
          </cell>
        </row>
        <row r="1350">
          <cell r="A1350" t="str">
            <v>DRENAGEM/OBRAS DE CONTENCAO/POCOS DE VISITA E CAIXAS</v>
          </cell>
          <cell r="B1350" t="str">
            <v>DROP</v>
          </cell>
          <cell r="C1350" t="str">
            <v>MUROS DE ARRIMO</v>
          </cell>
          <cell r="D1350" t="str">
            <v>0032</v>
          </cell>
          <cell r="E1350">
            <v>0</v>
          </cell>
          <cell r="F1350">
            <v>0</v>
          </cell>
          <cell r="G1350" t="str">
            <v>93960</v>
          </cell>
          <cell r="H1350" t="str">
            <v>EXECUÇÃO DE GRAMPO PARA SOLO GRAMPEADO COM COMPRIMENTO MAIOR QUE 8 M E MENOR OU IGUAL A 10 M, DIÂMETRO DE 10 CM, PERFURAÇÃO COM EQUIPAMENTO MANUAL E ARMADURA COM DIÂMETRO DE 20 MM. AF_05/2016</v>
          </cell>
        </row>
        <row r="1351">
          <cell r="A1351" t="str">
            <v>DRENAGEM/OBRAS DE CONTENCAO/POCOS DE VISITA E CAIXAS</v>
          </cell>
          <cell r="B1351" t="str">
            <v>DROP</v>
          </cell>
          <cell r="C1351" t="str">
            <v>MUROS DE ARRIMO</v>
          </cell>
          <cell r="D1351" t="str">
            <v>0032</v>
          </cell>
          <cell r="E1351">
            <v>0</v>
          </cell>
          <cell r="F1351">
            <v>0</v>
          </cell>
          <cell r="G1351" t="str">
            <v>93961</v>
          </cell>
          <cell r="H1351" t="str">
            <v>EXECUÇÃO DE GRAMPO PARA SOLO GRAMPEADO COM COMPRIMENTO MAIOR QUE 10 M, DIÂMETRO DE 10 CM, PERFURAÇÃO COM EQUIPAMENTO MANUAL E ARMADURA COM DIÂMETRO DE 20 MM. AF_05/2016</v>
          </cell>
        </row>
        <row r="1352">
          <cell r="A1352" t="str">
            <v>DRENAGEM/OBRAS DE CONTENCAO/POCOS DE VISITA E CAIXAS</v>
          </cell>
          <cell r="B1352" t="str">
            <v>DROP</v>
          </cell>
          <cell r="C1352" t="str">
            <v>MUROS DE ARRIMO</v>
          </cell>
          <cell r="D1352" t="str">
            <v>0032</v>
          </cell>
          <cell r="E1352">
            <v>0</v>
          </cell>
          <cell r="F1352">
            <v>0</v>
          </cell>
          <cell r="G1352" t="str">
            <v>93962</v>
          </cell>
          <cell r="H1352" t="str">
            <v>EXECUÇÃO DE GRAMPO PARA SOLO GRAMPEADO COM COMPRIMENTO MENOR OU IGUAL A 4 M, DIÂMETRO DE 7 CM, PERFURAÇÃO COM EQUIPAMENTO MANUAL E ARMADURA COM DIÂMETRO DE 16 MM. AF_05/2016</v>
          </cell>
        </row>
        <row r="1353">
          <cell r="A1353" t="str">
            <v>DRENAGEM/OBRAS DE CONTENCAO/POCOS DE VISITA E CAIXAS</v>
          </cell>
          <cell r="B1353" t="str">
            <v>DROP</v>
          </cell>
          <cell r="C1353" t="str">
            <v>MUROS DE ARRIMO</v>
          </cell>
          <cell r="D1353" t="str">
            <v>0032</v>
          </cell>
          <cell r="E1353">
            <v>0</v>
          </cell>
          <cell r="F1353">
            <v>0</v>
          </cell>
          <cell r="G1353" t="str">
            <v>93963</v>
          </cell>
          <cell r="H1353" t="str">
            <v>EXECUÇÃO DE GRAMPO PARA SOLO GRAMPEADO COM COMPRIMENTO MAIOR QUE 4 E MENOR OU IGUAL A 6 M, DIÂMETRO DE 7 CM, PERFURAÇÃO COM EQUIPAMENTO MANUAL E ARMADURA COM DIÂMETRO DE 16 MM. AF_05/2016</v>
          </cell>
        </row>
        <row r="1354">
          <cell r="A1354" t="str">
            <v>DRENAGEM/OBRAS DE CONTENCAO/POCOS DE VISITA E CAIXAS</v>
          </cell>
          <cell r="B1354" t="str">
            <v>DROP</v>
          </cell>
          <cell r="C1354" t="str">
            <v>MUROS DE ARRIMO</v>
          </cell>
          <cell r="D1354" t="str">
            <v>0032</v>
          </cell>
          <cell r="E1354">
            <v>0</v>
          </cell>
          <cell r="F1354">
            <v>0</v>
          </cell>
          <cell r="G1354" t="str">
            <v>93964</v>
          </cell>
          <cell r="H1354" t="str">
            <v>EXECUÇÃO DE GRAMPO PARA SOLO GRAMPEADO COM COMPRIMENTO MAIOR QUE 6 M E MENOR OU IGUAL A 8 M, DIÂMETRO DE 7 CM, PERFURAÇÃO COM EQUIPAMENTO MANUAL E ARMADURA COM DIÂMETRO DE 16 MM. AF_05/2016</v>
          </cell>
        </row>
        <row r="1355">
          <cell r="A1355" t="str">
            <v>DRENAGEM/OBRAS DE CONTENCAO/POCOS DE VISITA E CAIXAS</v>
          </cell>
          <cell r="B1355" t="str">
            <v>DROP</v>
          </cell>
          <cell r="C1355" t="str">
            <v>MUROS DE ARRIMO</v>
          </cell>
          <cell r="D1355" t="str">
            <v>0032</v>
          </cell>
          <cell r="E1355">
            <v>0</v>
          </cell>
          <cell r="F1355">
            <v>0</v>
          </cell>
          <cell r="G1355" t="str">
            <v>93965</v>
          </cell>
          <cell r="H1355" t="str">
            <v>EXECUÇÃO DE GRAMPO PARA SOLO GRAMPEADO COM COMPRIMENTO MAIOR QUE 8 M E MENOR OU IGUAL A 10 M, DIÂMETRO DE 7 CM, PERFURAÇÃO COM EQUIPAMENTO MANUAL E ARMADURA COM DIÂMETRO DE 16 MM. AF_05/2016</v>
          </cell>
        </row>
        <row r="1356">
          <cell r="A1356" t="str">
            <v>DRENAGEM/OBRAS DE CONTENCAO/POCOS DE VISITA E CAIXAS</v>
          </cell>
          <cell r="B1356" t="str">
            <v>DROP</v>
          </cell>
          <cell r="C1356" t="str">
            <v>MUROS DE ARRIMO</v>
          </cell>
          <cell r="D1356" t="str">
            <v>0032</v>
          </cell>
          <cell r="E1356">
            <v>0</v>
          </cell>
          <cell r="F1356">
            <v>0</v>
          </cell>
          <cell r="G1356" t="str">
            <v>93966</v>
          </cell>
          <cell r="H1356" t="str">
            <v>EXECUÇÃO DE GRAMPO PARA SOLO GRAMPEADO COM COMPRIMENTO MAIOR QUE 10 M, DIÂMETRO DE 7 CM, PERFURAÇÃO COM EQUIPAMENTO MANUAL E ARMADURA COM DIÂMETRO DE 16 MM. AF_05/2016</v>
          </cell>
        </row>
        <row r="1357">
          <cell r="A1357" t="str">
            <v>DRENAGEM/OBRAS DE CONTENCAO/POCOS DE VISITA E CAIXAS</v>
          </cell>
          <cell r="B1357" t="str">
            <v>DROP</v>
          </cell>
          <cell r="C1357" t="str">
            <v>MUROS DE ARRIMO</v>
          </cell>
          <cell r="D1357" t="str">
            <v>0032</v>
          </cell>
          <cell r="E1357">
            <v>0</v>
          </cell>
          <cell r="F1357">
            <v>0</v>
          </cell>
          <cell r="G1357" t="str">
            <v>93967</v>
          </cell>
          <cell r="H1357" t="str">
            <v>EXECUÇÃO DE GRAMPO PARA SOLO GRAMPEADO COM COMPRIMENTO MENOR OU IGUAL A 4 M, DIÂMETRO DE 7 CM, PERFURAÇÃO COM EQUIPAMENTO MANUAL E ARMADURA COM DIÂMETRO DE 20 MM. AF_05/2016</v>
          </cell>
        </row>
        <row r="1358">
          <cell r="A1358" t="str">
            <v>DRENAGEM/OBRAS DE CONTENCAO/POCOS DE VISITA E CAIXAS</v>
          </cell>
          <cell r="B1358" t="str">
            <v>DROP</v>
          </cell>
          <cell r="C1358" t="str">
            <v>MUROS DE ARRIMO</v>
          </cell>
          <cell r="D1358" t="str">
            <v>0032</v>
          </cell>
          <cell r="E1358">
            <v>0</v>
          </cell>
          <cell r="F1358">
            <v>0</v>
          </cell>
          <cell r="G1358" t="str">
            <v>93968</v>
          </cell>
          <cell r="H1358" t="str">
            <v>EXECUÇÃO DE GRAMPO PARA SOLO GRAMPEADO COM COMPRIMENTO MAIOR QUE 4 E MENOR OU IGUAL A 6 M, DIÂMETRO DE 7 CM, PERFURAÇÃO COM EQUIPAMENTO MANUAL E ARMADURA COM DIÂMETRO DE 20 MM. AF_05/2016</v>
          </cell>
        </row>
        <row r="1359">
          <cell r="A1359" t="str">
            <v>DRENAGEM/OBRAS DE CONTENCAO/POCOS DE VISITA E CAIXAS</v>
          </cell>
          <cell r="B1359" t="str">
            <v>DROP</v>
          </cell>
          <cell r="C1359" t="str">
            <v>MUROS DE ARRIMO</v>
          </cell>
          <cell r="D1359" t="str">
            <v>0032</v>
          </cell>
          <cell r="E1359">
            <v>0</v>
          </cell>
          <cell r="F1359">
            <v>0</v>
          </cell>
          <cell r="G1359" t="str">
            <v>93969</v>
          </cell>
          <cell r="H1359" t="str">
            <v>EXECUÇÃO DE GRAMPO PARA SOLO GRAMPEADO COM COMPRIMENTO MAIOR QUE 6 M E MENOR OU IGUAL A 8 M, DIÂMETRO DE 7 CM, PERFURAÇÃO COM EQUIPAMENTO MANUAL E ARMADURA COM DIÂMETRO DE 20 MM. AF_05/2016</v>
          </cell>
        </row>
        <row r="1360">
          <cell r="A1360" t="str">
            <v>DRENAGEM/OBRAS DE CONTENCAO/POCOS DE VISITA E CAIXAS</v>
          </cell>
          <cell r="B1360" t="str">
            <v>DROP</v>
          </cell>
          <cell r="C1360" t="str">
            <v>MUROS DE ARRIMO</v>
          </cell>
          <cell r="D1360" t="str">
            <v>0032</v>
          </cell>
          <cell r="E1360">
            <v>0</v>
          </cell>
          <cell r="F1360">
            <v>0</v>
          </cell>
          <cell r="G1360" t="str">
            <v>93970</v>
          </cell>
          <cell r="H1360" t="str">
            <v>EXECUÇÃO DE GRAMPO PARA SOLO GRAMPEADO COM COMPRIMENTO MAIOR QUE 8 MENOR OU IGUAL A 10 M, DIÂMETRO DE 7 CM, PERFURAÇÃO COM EQUIPAMENTO MANUAL E ARMADURA COM DIÂMETRO DE 20 MM. AF_05/2016</v>
          </cell>
        </row>
        <row r="1361">
          <cell r="A1361" t="str">
            <v>DRENAGEM/OBRAS DE CONTENCAO/POCOS DE VISITA E CAIXAS</v>
          </cell>
          <cell r="B1361" t="str">
            <v>DROP</v>
          </cell>
          <cell r="C1361" t="str">
            <v>MUROS DE ARRIMO</v>
          </cell>
          <cell r="D1361" t="str">
            <v>0032</v>
          </cell>
          <cell r="E1361">
            <v>0</v>
          </cell>
          <cell r="F1361">
            <v>0</v>
          </cell>
          <cell r="G1361" t="str">
            <v>93971</v>
          </cell>
          <cell r="H1361" t="str">
            <v>EXECUÇÃO DE GRAMPO PARA SOLO GRAMPEADO COM COMPRIMENTO MAIOR QUE 10 M, DIÂMETRO DE 7 CM, PERFURAÇÃO COM EQUIPAMENTO MANUAL E ARMADURA COM DIÂMETRO DE 20 MM. AF_05/2016</v>
          </cell>
        </row>
        <row r="1362">
          <cell r="A1362" t="str">
            <v>DRENAGEM/OBRAS DE CONTENCAO/POCOS DE VISITA E CAIXAS</v>
          </cell>
          <cell r="B1362" t="str">
            <v>DROP</v>
          </cell>
          <cell r="C1362" t="str">
            <v>MUROS DE ARRIMO</v>
          </cell>
          <cell r="D1362" t="str">
            <v>0032</v>
          </cell>
          <cell r="E1362">
            <v>0</v>
          </cell>
          <cell r="F1362">
            <v>0</v>
          </cell>
          <cell r="G1362" t="str">
            <v>95108</v>
          </cell>
          <cell r="H1362" t="str">
            <v>EXECUÇÃO DE PROTEÇÃO DA CABEÇA DO TIRANTE COM USO DE FÔRMAS EM CHAPA COMPENSADA PLASTIFICADA DE MADEIRA E CONCRETO FCK =15 MPA. AF_07/2016</v>
          </cell>
        </row>
        <row r="1363">
          <cell r="A1363" t="str">
            <v>DRENAGEM/OBRAS DE CONTENCAO/POCOS DE VISITA E CAIXAS</v>
          </cell>
          <cell r="B1363" t="str">
            <v>DROP</v>
          </cell>
          <cell r="C1363" t="str">
            <v>MUROS DE ARRIMO</v>
          </cell>
          <cell r="D1363" t="str">
            <v>0032</v>
          </cell>
          <cell r="E1363">
            <v>0</v>
          </cell>
          <cell r="F1363">
            <v>0</v>
          </cell>
          <cell r="G1363" t="str">
            <v>100332</v>
          </cell>
          <cell r="H1363" t="str">
            <v>CONTENÇÃO EM PERFIL PRANCHADO COM PRANCHÃO DE MADEIRA, PERFIS ESPAÇADOS A 1,5 M PARA 1 SUBSOLO. AF_07/2019</v>
          </cell>
        </row>
        <row r="1364">
          <cell r="A1364" t="str">
            <v>DRENAGEM/OBRAS DE CONTENCAO/POCOS DE VISITA E CAIXAS</v>
          </cell>
          <cell r="B1364" t="str">
            <v>DROP</v>
          </cell>
          <cell r="C1364" t="str">
            <v>MUROS DE ARRIMO</v>
          </cell>
          <cell r="D1364" t="str">
            <v>0032</v>
          </cell>
          <cell r="E1364">
            <v>0</v>
          </cell>
          <cell r="F1364">
            <v>0</v>
          </cell>
          <cell r="G1364" t="str">
            <v>100333</v>
          </cell>
          <cell r="H1364" t="str">
            <v>CONTENÇÃO EM PERFIL PRANCHADO COM PRANCHÃO DE MADEIRA, PERFIS ESPAÇADOS A 1,5 M PARA 2 OU MAIS SUBSOLOS. AF_07/2019</v>
          </cell>
        </row>
        <row r="1365">
          <cell r="A1365" t="str">
            <v>DRENAGEM/OBRAS DE CONTENCAO/POCOS DE VISITA E CAIXAS</v>
          </cell>
          <cell r="B1365" t="str">
            <v>DROP</v>
          </cell>
          <cell r="C1365" t="str">
            <v>MUROS DE ARRIMO</v>
          </cell>
          <cell r="D1365" t="str">
            <v>0032</v>
          </cell>
          <cell r="E1365">
            <v>0</v>
          </cell>
          <cell r="F1365">
            <v>0</v>
          </cell>
          <cell r="G1365" t="str">
            <v>100334</v>
          </cell>
          <cell r="H1365" t="str">
            <v>CONTENÇÃO EM PERFIL PRANCHADO COM PRANCHÃO DE MADEIRA, PERFIS ESPAÇADOS A 2 M PARA 1 SUBSOLO. AF_07/2019</v>
          </cell>
        </row>
        <row r="1366">
          <cell r="A1366" t="str">
            <v>DRENAGEM/OBRAS DE CONTENCAO/POCOS DE VISITA E CAIXAS</v>
          </cell>
          <cell r="B1366" t="str">
            <v>DROP</v>
          </cell>
          <cell r="C1366" t="str">
            <v>MUROS DE ARRIMO</v>
          </cell>
          <cell r="D1366" t="str">
            <v>0032</v>
          </cell>
          <cell r="E1366">
            <v>0</v>
          </cell>
          <cell r="F1366">
            <v>0</v>
          </cell>
          <cell r="G1366" t="str">
            <v>100335</v>
          </cell>
          <cell r="H1366" t="str">
            <v>CONTENÇÃO EM PERFIL PRANCHADO COM PRANCHÃO DE MADEIRA, PERFIS ESPAÇADOS A 2 M PARA 2 OU MAIS SUBSOLOS. AF_07/2019</v>
          </cell>
        </row>
        <row r="1367">
          <cell r="A1367" t="str">
            <v>DRENAGEM/OBRAS DE CONTENCAO/POCOS DE VISITA E CAIXAS</v>
          </cell>
          <cell r="B1367" t="str">
            <v>DROP</v>
          </cell>
          <cell r="C1367" t="str">
            <v>MUROS DE ARRIMO</v>
          </cell>
          <cell r="D1367" t="str">
            <v>0032</v>
          </cell>
          <cell r="E1367">
            <v>0</v>
          </cell>
          <cell r="F1367">
            <v>0</v>
          </cell>
          <cell r="G1367" t="str">
            <v>100341</v>
          </cell>
          <cell r="H1367" t="str">
            <v>FABRICAÇÃO, MONTAGEM E DESMONTAGEM DE FÔRMA PARA CORTINA DE CONTENÇÃO, EM CHAPA DE MADEIRA COMPENSADA PLASTIFICADA, E = 18 MM, 10 UTILIZAÇÕES. AF_07/2019</v>
          </cell>
        </row>
        <row r="1368">
          <cell r="A1368" t="str">
            <v>DRENAGEM/OBRAS DE CONTENCAO/POCOS DE VISITA E CAIXAS</v>
          </cell>
          <cell r="B1368" t="str">
            <v>DROP</v>
          </cell>
          <cell r="C1368" t="str">
            <v>MUROS DE ARRIMO</v>
          </cell>
          <cell r="D1368" t="str">
            <v>0032</v>
          </cell>
          <cell r="E1368">
            <v>0</v>
          </cell>
          <cell r="F1368">
            <v>0</v>
          </cell>
          <cell r="G1368" t="str">
            <v>100342</v>
          </cell>
          <cell r="H1368" t="str">
            <v>ARMAÇÃO DE CORTINA DE CONTENÇÃO EM CONCRETO ARMADO, COM AÇO CA-50 DE 6,3 MM - MONTAGEM. AF_07/2019</v>
          </cell>
        </row>
        <row r="1369">
          <cell r="A1369" t="str">
            <v>DRENAGEM/OBRAS DE CONTENCAO/POCOS DE VISITA E CAIXAS</v>
          </cell>
          <cell r="B1369" t="str">
            <v>DROP</v>
          </cell>
          <cell r="C1369" t="str">
            <v>MUROS DE ARRIMO</v>
          </cell>
          <cell r="D1369" t="str">
            <v>0032</v>
          </cell>
          <cell r="E1369">
            <v>0</v>
          </cell>
          <cell r="F1369">
            <v>0</v>
          </cell>
          <cell r="G1369" t="str">
            <v>100343</v>
          </cell>
          <cell r="H1369" t="str">
            <v>ARMAÇÃO DE CORTINA DE CONTENÇÃO EM CONCRETO ARMADO, COM AÇO CA-50 DE 8 MM - MONTAGEM. AF_07/2019</v>
          </cell>
        </row>
        <row r="1370">
          <cell r="A1370" t="str">
            <v>DRENAGEM/OBRAS DE CONTENCAO/POCOS DE VISITA E CAIXAS</v>
          </cell>
          <cell r="B1370" t="str">
            <v>DROP</v>
          </cell>
          <cell r="C1370" t="str">
            <v>MUROS DE ARRIMO</v>
          </cell>
          <cell r="D1370" t="str">
            <v>0032</v>
          </cell>
          <cell r="E1370">
            <v>0</v>
          </cell>
          <cell r="F1370">
            <v>0</v>
          </cell>
          <cell r="G1370" t="str">
            <v>100344</v>
          </cell>
          <cell r="H1370" t="str">
            <v>ARMAÇÃO DE CORTINA DE CONTENÇÃO EM CONCRETO ARMADO, COM AÇO CA-50 DE 10 MM - MONTAGEM. AF_07/2019</v>
          </cell>
        </row>
        <row r="1371">
          <cell r="A1371" t="str">
            <v>DRENAGEM/OBRAS DE CONTENCAO/POCOS DE VISITA E CAIXAS</v>
          </cell>
          <cell r="B1371" t="str">
            <v>DROP</v>
          </cell>
          <cell r="C1371" t="str">
            <v>MUROS DE ARRIMO</v>
          </cell>
          <cell r="D1371" t="str">
            <v>0032</v>
          </cell>
          <cell r="E1371">
            <v>0</v>
          </cell>
          <cell r="F1371">
            <v>0</v>
          </cell>
          <cell r="G1371" t="str">
            <v>100345</v>
          </cell>
          <cell r="H1371" t="str">
            <v>ARMAÇÃO DE CORTINA DE CONTENÇÃO EM CONCRETO ARMADO, COM AÇO CA-50 DE 12,5 MM - MONTAGEM. AF_07/2019</v>
          </cell>
        </row>
        <row r="1372">
          <cell r="A1372" t="str">
            <v>DRENAGEM/OBRAS DE CONTENCAO/POCOS DE VISITA E CAIXAS</v>
          </cell>
          <cell r="B1372" t="str">
            <v>DROP</v>
          </cell>
          <cell r="C1372" t="str">
            <v>MUROS DE ARRIMO</v>
          </cell>
          <cell r="D1372" t="str">
            <v>0032</v>
          </cell>
          <cell r="E1372">
            <v>0</v>
          </cell>
          <cell r="F1372">
            <v>0</v>
          </cell>
          <cell r="G1372" t="str">
            <v>100346</v>
          </cell>
          <cell r="H1372" t="str">
            <v>ARMAÇÃO DE CORTINA DE CONTENÇÃO EM CONCRETO ARMADO, COM AÇO CA-50 DE 16 MM - MONTAGEM. AF_07/2019</v>
          </cell>
        </row>
        <row r="1373">
          <cell r="A1373" t="str">
            <v>DRENAGEM/OBRAS DE CONTENCAO/POCOS DE VISITA E CAIXAS</v>
          </cell>
          <cell r="B1373" t="str">
            <v>DROP</v>
          </cell>
          <cell r="C1373" t="str">
            <v>MUROS DE ARRIMO</v>
          </cell>
          <cell r="D1373" t="str">
            <v>0032</v>
          </cell>
          <cell r="E1373">
            <v>0</v>
          </cell>
          <cell r="F1373">
            <v>0</v>
          </cell>
          <cell r="G1373" t="str">
            <v>100347</v>
          </cell>
          <cell r="H1373" t="str">
            <v>ARMAÇÃO DE CORTINA DE CONTENÇÃO EM CONCRETO ARMADO, COM AÇO CA-50 DE 20 MM - MONTAGEM. AF_07/2019</v>
          </cell>
        </row>
        <row r="1374">
          <cell r="A1374" t="str">
            <v>DRENAGEM/OBRAS DE CONTENCAO/POCOS DE VISITA E CAIXAS</v>
          </cell>
          <cell r="B1374" t="str">
            <v>DROP</v>
          </cell>
          <cell r="C1374" t="str">
            <v>MUROS DE ARRIMO</v>
          </cell>
          <cell r="D1374" t="str">
            <v>0032</v>
          </cell>
          <cell r="E1374">
            <v>0</v>
          </cell>
          <cell r="F1374">
            <v>0</v>
          </cell>
          <cell r="G1374" t="str">
            <v>100348</v>
          </cell>
          <cell r="H1374" t="str">
            <v>ARMAÇÃO DE CORTINA DE CONTENÇÃO EM CONCRETO ARMADO, COM AÇO CA-50 DE 25 MM - MONTAGEM. AF_07/2019</v>
          </cell>
        </row>
        <row r="1375">
          <cell r="A1375" t="str">
            <v>DRENAGEM/OBRAS DE CONTENCAO/POCOS DE VISITA E CAIXAS</v>
          </cell>
          <cell r="B1375" t="str">
            <v>DROP</v>
          </cell>
          <cell r="C1375" t="str">
            <v>MUROS DE ARRIMO</v>
          </cell>
          <cell r="D1375" t="str">
            <v>0032</v>
          </cell>
          <cell r="E1375">
            <v>0</v>
          </cell>
          <cell r="F1375">
            <v>0</v>
          </cell>
          <cell r="G1375" t="str">
            <v>100349</v>
          </cell>
          <cell r="H1375" t="str">
            <v>CONCRETAGEM DE CORTINA DE CONTENÇÃO, ATRAVÉS DE BOMBA   LANÇAMENTO, ADENSAMENTO E ACABAMENTO. AF_07/2019</v>
          </cell>
        </row>
        <row r="1376">
          <cell r="A1376" t="str">
            <v>DRENAGEM/OBRAS DE CONTENCAO/POCOS DE VISITA E CAIXAS</v>
          </cell>
          <cell r="B1376" t="str">
            <v>DROP</v>
          </cell>
          <cell r="C1376" t="str">
            <v>POCOS DE VISITA/BOCAS DE LOBO/CX. DE PASSAGEM/CX. DIVERSAS</v>
          </cell>
          <cell r="D1376" t="str">
            <v>0036</v>
          </cell>
          <cell r="E1376">
            <v>73856</v>
          </cell>
          <cell r="F1376" t="str">
            <v>BOCA PARA BUEIRO TUBULAR DE CONCRETO SIMPLES</v>
          </cell>
          <cell r="G1376" t="str">
            <v>73856/1</v>
          </cell>
          <cell r="H1376" t="str">
            <v>BOCA P/BUEIRO SIMPLES TUBULAR D=0,40M EM CONCRETO CICLOPICO, INCLINDO FORMAS, ESCAVACAO, REATERRO E MATERIAIS, EXCLUINDO MATERIAL REATERRO JAZIDA E TRANSPORTE</v>
          </cell>
        </row>
        <row r="1377">
          <cell r="A1377" t="str">
            <v>DRENAGEM/OBRAS DE CONTENCAO/POCOS DE VISITA E CAIXAS</v>
          </cell>
          <cell r="B1377" t="str">
            <v>DROP</v>
          </cell>
          <cell r="C1377" t="str">
            <v>POCOS DE VISITA/BOCAS DE LOBO/CX. DE PASSAGEM/CX. DIVERSAS</v>
          </cell>
          <cell r="D1377" t="str">
            <v>0036</v>
          </cell>
          <cell r="E1377">
            <v>73856</v>
          </cell>
          <cell r="F1377" t="str">
            <v>BOCA PARA BUEIRO TUBULAR DE CONCRETO SIMPLES</v>
          </cell>
          <cell r="G1377" t="str">
            <v>73856/2</v>
          </cell>
          <cell r="H1377" t="str">
            <v>BOCA PARA BUEIRO SIMPLES TUBULAR, DIAMETRO =0,60M, EM CONCRETO CICLOPICO, INCLUINDO FORMAS, ESCAVACAO, REATERRO E MATERIAIS, EXCLUINDO MATERIAL REATERRO JAZIDA E TRANSPORTE.</v>
          </cell>
        </row>
        <row r="1378">
          <cell r="A1378" t="str">
            <v>DRENAGEM/OBRAS DE CONTENCAO/POCOS DE VISITA E CAIXAS</v>
          </cell>
          <cell r="B1378" t="str">
            <v>DROP</v>
          </cell>
          <cell r="C1378" t="str">
            <v>POCOS DE VISITA/BOCAS DE LOBO/CX. DE PASSAGEM/CX. DIVERSAS</v>
          </cell>
          <cell r="D1378" t="str">
            <v>0036</v>
          </cell>
          <cell r="E1378">
            <v>73856</v>
          </cell>
          <cell r="F1378" t="str">
            <v>BOCA PARA BUEIRO TUBULAR DE CONCRETO SIMPLES</v>
          </cell>
          <cell r="G1378" t="str">
            <v>73856/3</v>
          </cell>
          <cell r="H1378" t="str">
            <v>BOCA PARA BUEIRO SIMPLES TUBULAR, DIAMETRO =0,80M, EM CONCRETO CICLOPICO, INCLUINDO FORMAS, ESCAVACAO, REATERRO E MATERIAIS, EXCLUINDO MATERIAL REATERRO JAZIDA E TRANSPORTE.</v>
          </cell>
        </row>
        <row r="1379">
          <cell r="A1379" t="str">
            <v>DRENAGEM/OBRAS DE CONTENCAO/POCOS DE VISITA E CAIXAS</v>
          </cell>
          <cell r="B1379" t="str">
            <v>DROP</v>
          </cell>
          <cell r="C1379" t="str">
            <v>POCOS DE VISITA/BOCAS DE LOBO/CX. DE PASSAGEM/CX. DIVERSAS</v>
          </cell>
          <cell r="D1379" t="str">
            <v>0036</v>
          </cell>
          <cell r="E1379">
            <v>73856</v>
          </cell>
          <cell r="F1379" t="str">
            <v>BOCA PARA BUEIRO TUBULAR DE CONCRETO SIMPLES</v>
          </cell>
          <cell r="G1379" t="str">
            <v>73856/4</v>
          </cell>
          <cell r="H1379" t="str">
            <v>BOCA PARA BUEIRO SIMPLES TUBULAR, DIAMETRO =1,00M, EM CONCRETO CICLOPICO, INCLUINDO FORMAS, ESCAVACAO, REATERRO E MATERIAIS, EXCLUINDO MATERIAL REATERRO JAZIDA E TRANSPORTE.</v>
          </cell>
        </row>
        <row r="1380">
          <cell r="A1380" t="str">
            <v>DRENAGEM/OBRAS DE CONTENCAO/POCOS DE VISITA E CAIXAS</v>
          </cell>
          <cell r="B1380" t="str">
            <v>DROP</v>
          </cell>
          <cell r="C1380" t="str">
            <v>POCOS DE VISITA/BOCAS DE LOBO/CX. DE PASSAGEM/CX. DIVERSAS</v>
          </cell>
          <cell r="D1380" t="str">
            <v>0036</v>
          </cell>
          <cell r="E1380">
            <v>0</v>
          </cell>
          <cell r="F1380">
            <v>0</v>
          </cell>
          <cell r="G1380" t="str">
            <v>83716</v>
          </cell>
          <cell r="H1380" t="str">
            <v>GRELHA FF 30X90CM, 135KG, P/ CX RALO COM ASSENTAMENTO DE ARGAMASSA CIMENTO/AREIA 1:4 - FORNECIMENTO E INSTALAÇÃO</v>
          </cell>
        </row>
        <row r="1381">
          <cell r="A1381" t="str">
            <v>DRENAGEM/OBRAS DE CONTENCAO/POCOS DE VISITA E CAIXAS</v>
          </cell>
          <cell r="B1381" t="str">
            <v>DROP</v>
          </cell>
          <cell r="C1381" t="str">
            <v>POCOS DE VISITA/BOCAS DE LOBO/CX. DE PASSAGEM/CX. DIVERSAS</v>
          </cell>
          <cell r="D1381" t="str">
            <v>0036</v>
          </cell>
          <cell r="E1381">
            <v>0</v>
          </cell>
          <cell r="F1381">
            <v>0</v>
          </cell>
          <cell r="G1381" t="str">
            <v>97933</v>
          </cell>
          <cell r="H1381" t="str">
            <v>CAIXA COM GRELHA SIMPLES RETANGULAR, EM CONCRETO PRÉ-MOLDADO, DIMENSÕES INTERNAS: 0,6X1,0X1,0 M. AF_12/2020</v>
          </cell>
        </row>
        <row r="1382">
          <cell r="A1382" t="str">
            <v>DRENAGEM/OBRAS DE CONTENCAO/POCOS DE VISITA E CAIXAS</v>
          </cell>
          <cell r="B1382" t="str">
            <v>DROP</v>
          </cell>
          <cell r="C1382" t="str">
            <v>POCOS DE VISITA/BOCAS DE LOBO/CX. DE PASSAGEM/CX. DIVERSAS</v>
          </cell>
          <cell r="D1382" t="str">
            <v>0036</v>
          </cell>
          <cell r="E1382">
            <v>0</v>
          </cell>
          <cell r="F1382">
            <v>0</v>
          </cell>
          <cell r="G1382" t="str">
            <v>97934</v>
          </cell>
          <cell r="H1382" t="str">
            <v>CAIXA COM GRELHA DUPLA RETANGULAR, EM CONCRETO PRÉ-MOLDADO, DIMENSÕES INTERNAS: 0,6X2,2X1,0 M. AF_12/2020</v>
          </cell>
        </row>
        <row r="1383">
          <cell r="A1383" t="str">
            <v>DRENAGEM/OBRAS DE CONTENCAO/POCOS DE VISITA E CAIXAS</v>
          </cell>
          <cell r="B1383" t="str">
            <v>DROP</v>
          </cell>
          <cell r="C1383" t="str">
            <v>POCOS DE VISITA/BOCAS DE LOBO/CX. DE PASSAGEM/CX. DIVERSAS</v>
          </cell>
          <cell r="D1383" t="str">
            <v>0036</v>
          </cell>
          <cell r="E1383">
            <v>0</v>
          </cell>
          <cell r="F1383">
            <v>0</v>
          </cell>
          <cell r="G1383" t="str">
            <v>97935</v>
          </cell>
          <cell r="H1383" t="str">
            <v>CAIXA PARA BOCA DE LOBO SIMPLES RETANGULAR, EM CONCRETO PRÉ-MOLDADO, DIMENSÕES INTERNAS: 0,6X1,0X1,2 M. AF_12/2020</v>
          </cell>
        </row>
        <row r="1384">
          <cell r="A1384" t="str">
            <v>DRENAGEM/OBRAS DE CONTENCAO/POCOS DE VISITA E CAIXAS</v>
          </cell>
          <cell r="B1384" t="str">
            <v>DROP</v>
          </cell>
          <cell r="C1384" t="str">
            <v>POCOS DE VISITA/BOCAS DE LOBO/CX. DE PASSAGEM/CX. DIVERSAS</v>
          </cell>
          <cell r="D1384" t="str">
            <v>0036</v>
          </cell>
          <cell r="E1384">
            <v>0</v>
          </cell>
          <cell r="F1384">
            <v>0</v>
          </cell>
          <cell r="G1384" t="str">
            <v>97936</v>
          </cell>
          <cell r="H1384" t="str">
            <v>CAIXA PARA BOCA DE LOBO DUPLA RETANGULAR, EM CONCRETO PRÉ-MOLDADO, DIMENSÕES INTERNAS: 0,6X2,2X1,2 M. AF_12/2020</v>
          </cell>
        </row>
        <row r="1385">
          <cell r="A1385" t="str">
            <v>DRENAGEM/OBRAS DE CONTENCAO/POCOS DE VISITA E CAIXAS</v>
          </cell>
          <cell r="B1385" t="str">
            <v>DROP</v>
          </cell>
          <cell r="C1385" t="str">
            <v>POCOS DE VISITA/BOCAS DE LOBO/CX. DE PASSAGEM/CX. DIVERSAS</v>
          </cell>
          <cell r="D1385" t="str">
            <v>0036</v>
          </cell>
          <cell r="E1385">
            <v>0</v>
          </cell>
          <cell r="F1385">
            <v>0</v>
          </cell>
          <cell r="G1385" t="str">
            <v>97947</v>
          </cell>
          <cell r="H1385" t="str">
            <v>CAIXA COM GRELHA SIMPLES RETANGULAR, EM ALVENARIA COM TIJOLOS CERÂMICOS MACIÇOS, DIMENSÕES INTERNAS: 0,5X1X1 M. AF_12/2020</v>
          </cell>
        </row>
        <row r="1386">
          <cell r="A1386" t="str">
            <v>DRENAGEM/OBRAS DE CONTENCAO/POCOS DE VISITA E CAIXAS</v>
          </cell>
          <cell r="B1386" t="str">
            <v>DROP</v>
          </cell>
          <cell r="C1386" t="str">
            <v>POCOS DE VISITA/BOCAS DE LOBO/CX. DE PASSAGEM/CX. DIVERSAS</v>
          </cell>
          <cell r="D1386" t="str">
            <v>0036</v>
          </cell>
          <cell r="E1386">
            <v>0</v>
          </cell>
          <cell r="F1386">
            <v>0</v>
          </cell>
          <cell r="G1386" t="str">
            <v>97948</v>
          </cell>
          <cell r="H1386" t="str">
            <v>CAIXA COM GRELHA DUPLA RETANGULAR, EM ALVENARIA COM TIJOLOS CERÂMICOS MACIÇOS, DIMENSÕES INTERNAS: 0,5X2,2X1 M. AF_12/2020</v>
          </cell>
        </row>
        <row r="1387">
          <cell r="A1387" t="str">
            <v>DRENAGEM/OBRAS DE CONTENCAO/POCOS DE VISITA E CAIXAS</v>
          </cell>
          <cell r="B1387" t="str">
            <v>DROP</v>
          </cell>
          <cell r="C1387" t="str">
            <v>POCOS DE VISITA/BOCAS DE LOBO/CX. DE PASSAGEM/CX. DIVERSAS</v>
          </cell>
          <cell r="D1387" t="str">
            <v>0036</v>
          </cell>
          <cell r="E1387">
            <v>0</v>
          </cell>
          <cell r="F1387">
            <v>0</v>
          </cell>
          <cell r="G1387" t="str">
            <v>97949</v>
          </cell>
          <cell r="H1387" t="str">
            <v>CAIXA PARA BOCA DE LOBO SIMPLES RETANGULAR, EM ALVENARIA COM TIJOLOS CERÂMICOS MACIÇOS, DIMENSÕES INTERNAS: 0,6X1X1,2 M. AF_12/2020</v>
          </cell>
        </row>
        <row r="1388">
          <cell r="A1388" t="str">
            <v>DRENAGEM/OBRAS DE CONTENCAO/POCOS DE VISITA E CAIXAS</v>
          </cell>
          <cell r="B1388" t="str">
            <v>DROP</v>
          </cell>
          <cell r="C1388" t="str">
            <v>POCOS DE VISITA/BOCAS DE LOBO/CX. DE PASSAGEM/CX. DIVERSAS</v>
          </cell>
          <cell r="D1388" t="str">
            <v>0036</v>
          </cell>
          <cell r="E1388">
            <v>0</v>
          </cell>
          <cell r="F1388">
            <v>0</v>
          </cell>
          <cell r="G1388" t="str">
            <v>97950</v>
          </cell>
          <cell r="H1388" t="str">
            <v>CAIXA PARA BOCA DE LOBO DUPLA RETANGULAR, EM ALVENARIA COM TIJOLOS CERÂMICOS MACIÇOS, DIMENSÕES INTERNAS: 0,6X2,2X1,2 M. AF_12/2020</v>
          </cell>
        </row>
        <row r="1389">
          <cell r="A1389" t="str">
            <v>DRENAGEM/OBRAS DE CONTENCAO/POCOS DE VISITA E CAIXAS</v>
          </cell>
          <cell r="B1389" t="str">
            <v>DROP</v>
          </cell>
          <cell r="C1389" t="str">
            <v>POCOS DE VISITA/BOCAS DE LOBO/CX. DE PASSAGEM/CX. DIVERSAS</v>
          </cell>
          <cell r="D1389" t="str">
            <v>0036</v>
          </cell>
          <cell r="E1389">
            <v>0</v>
          </cell>
          <cell r="F1389">
            <v>0</v>
          </cell>
          <cell r="G1389" t="str">
            <v>97951</v>
          </cell>
          <cell r="H1389" t="str">
            <v>CAIXA PARA BOCA DE LOBO COMBINADA COM GRELHA RETANGULAR, EM ALVENARIA COM TIJOLOS CERÂMICOS MACIÇOS, DIMENSÕES INTERNAS: 1,3X1X1,2 M. AF_12/2020</v>
          </cell>
        </row>
        <row r="1390">
          <cell r="A1390" t="str">
            <v>DRENAGEM/OBRAS DE CONTENCAO/POCOS DE VISITA E CAIXAS</v>
          </cell>
          <cell r="B1390" t="str">
            <v>DROP</v>
          </cell>
          <cell r="C1390" t="str">
            <v>POCOS DE VISITA/BOCAS DE LOBO/CX. DE PASSAGEM/CX. DIVERSAS</v>
          </cell>
          <cell r="D1390" t="str">
            <v>0036</v>
          </cell>
          <cell r="E1390">
            <v>0</v>
          </cell>
          <cell r="F1390">
            <v>0</v>
          </cell>
          <cell r="G1390" t="str">
            <v>97952</v>
          </cell>
          <cell r="H1390" t="str">
            <v>CAIXA PARA BOCA DE LOBO DUPLA COMBINADA COM GRELHA RETANGULAR, EM ALVENARIA COM TIJOLOS CERÂMICOS MACIÇOS, DIMENSÕES INTERNAS: 1,3X2,2X1,2 M. AF_12/2020</v>
          </cell>
        </row>
        <row r="1391">
          <cell r="A1391" t="str">
            <v>DRENAGEM/OBRAS DE CONTENCAO/POCOS DE VISITA E CAIXAS</v>
          </cell>
          <cell r="B1391" t="str">
            <v>DROP</v>
          </cell>
          <cell r="C1391" t="str">
            <v>POCOS DE VISITA/BOCAS DE LOBO/CX. DE PASSAGEM/CX. DIVERSAS</v>
          </cell>
          <cell r="D1391" t="str">
            <v>0036</v>
          </cell>
          <cell r="E1391">
            <v>0</v>
          </cell>
          <cell r="F1391">
            <v>0</v>
          </cell>
          <cell r="G1391" t="str">
            <v>97953</v>
          </cell>
          <cell r="H1391" t="str">
            <v>CAIXA COM GRELHA SIMPLES RETANGULAR, EM ALVENARIA COM BLOCOS DE CONCRETO, DIMENSÕES INTERNAS: 0,5X1X1 M. AF_12/2020</v>
          </cell>
        </row>
        <row r="1392">
          <cell r="A1392" t="str">
            <v>DRENAGEM/OBRAS DE CONTENCAO/POCOS DE VISITA E CAIXAS</v>
          </cell>
          <cell r="B1392" t="str">
            <v>DROP</v>
          </cell>
          <cell r="C1392" t="str">
            <v>POCOS DE VISITA/BOCAS DE LOBO/CX. DE PASSAGEM/CX. DIVERSAS</v>
          </cell>
          <cell r="D1392" t="str">
            <v>0036</v>
          </cell>
          <cell r="E1392">
            <v>0</v>
          </cell>
          <cell r="F1392">
            <v>0</v>
          </cell>
          <cell r="G1392" t="str">
            <v>97955</v>
          </cell>
          <cell r="H1392" t="str">
            <v>CAIXA COM GRELHA DUPLA RETANGULAR, EM ALVENARIA COM BLOCOS DE CONCRETO, DIMENSÕES INTERNAS: 0,5X2,2X1 M. AF_12/2020</v>
          </cell>
        </row>
        <row r="1393">
          <cell r="A1393" t="str">
            <v>DRENAGEM/OBRAS DE CONTENCAO/POCOS DE VISITA E CAIXAS</v>
          </cell>
          <cell r="B1393" t="str">
            <v>DROP</v>
          </cell>
          <cell r="C1393" t="str">
            <v>POCOS DE VISITA/BOCAS DE LOBO/CX. DE PASSAGEM/CX. DIVERSAS</v>
          </cell>
          <cell r="D1393" t="str">
            <v>0036</v>
          </cell>
          <cell r="E1393">
            <v>0</v>
          </cell>
          <cell r="F1393">
            <v>0</v>
          </cell>
          <cell r="G1393" t="str">
            <v>97956</v>
          </cell>
          <cell r="H1393" t="str">
            <v>CAIXA PARA BOCA DE LOBO SIMPLES RETANGULAR, EM ALVENARIA COM BLOCOS DE CONCRETO, DIMENSÕES INTERNAS: 0,6X1X1,2 M. AF_12/2020</v>
          </cell>
        </row>
        <row r="1394">
          <cell r="A1394" t="str">
            <v>DRENAGEM/OBRAS DE CONTENCAO/POCOS DE VISITA E CAIXAS</v>
          </cell>
          <cell r="B1394" t="str">
            <v>DROP</v>
          </cell>
          <cell r="C1394" t="str">
            <v>POCOS DE VISITA/BOCAS DE LOBO/CX. DE PASSAGEM/CX. DIVERSAS</v>
          </cell>
          <cell r="D1394" t="str">
            <v>0036</v>
          </cell>
          <cell r="E1394">
            <v>0</v>
          </cell>
          <cell r="F1394">
            <v>0</v>
          </cell>
          <cell r="G1394" t="str">
            <v>97957</v>
          </cell>
          <cell r="H1394" t="str">
            <v>CAIXA PARA BOCA DE LOBO DUPLA RETANGULAR, EM ALVENARIA COM BLOCOS DE CONCRETO, DIMENSÕES INTERNAS: 0,6X2,2X1,2 M. AF_12/2020</v>
          </cell>
        </row>
        <row r="1395">
          <cell r="A1395" t="str">
            <v>DRENAGEM/OBRAS DE CONTENCAO/POCOS DE VISITA E CAIXAS</v>
          </cell>
          <cell r="B1395" t="str">
            <v>DROP</v>
          </cell>
          <cell r="C1395" t="str">
            <v>POCOS DE VISITA/BOCAS DE LOBO/CX. DE PASSAGEM/CX. DIVERSAS</v>
          </cell>
          <cell r="D1395" t="str">
            <v>0036</v>
          </cell>
          <cell r="E1395">
            <v>0</v>
          </cell>
          <cell r="F1395">
            <v>0</v>
          </cell>
          <cell r="G1395" t="str">
            <v>97961</v>
          </cell>
          <cell r="H1395" t="str">
            <v>CAIXA PARA BOCA DE LOBO COMBINADA COM GRELHA RETANGULAR, EM ALVENARIA COM BLOCOS DE CONCRETO, DIMENSÕES INTERNAS: 1,3X1X1,2 M. AF_12/2020</v>
          </cell>
        </row>
        <row r="1396">
          <cell r="A1396" t="str">
            <v>DRENAGEM/OBRAS DE CONTENCAO/POCOS DE VISITA E CAIXAS</v>
          </cell>
          <cell r="B1396" t="str">
            <v>DROP</v>
          </cell>
          <cell r="C1396" t="str">
            <v>POCOS DE VISITA/BOCAS DE LOBO/CX. DE PASSAGEM/CX. DIVERSAS</v>
          </cell>
          <cell r="D1396" t="str">
            <v>0036</v>
          </cell>
          <cell r="E1396">
            <v>0</v>
          </cell>
          <cell r="F1396">
            <v>0</v>
          </cell>
          <cell r="G1396" t="str">
            <v>97973</v>
          </cell>
          <cell r="H1396" t="str">
            <v>CAIXA PARA BOCA DE LOBO DUPLA COMBINADA COM GRELHA RETANGULAR, EM ALVENARIA COM BLOCOS DE CONCRETO, DIMENSÕES INTERNAS: 1,3X2,2X1,2 M. AF_12/2020</v>
          </cell>
        </row>
        <row r="1397">
          <cell r="A1397" t="str">
            <v>DRENAGEM/OBRAS DE CONTENCAO/POCOS DE VISITA E CAIXAS</v>
          </cell>
          <cell r="B1397" t="str">
            <v>DROP</v>
          </cell>
          <cell r="C1397" t="str">
            <v>POCOS DE VISITA/BOCAS DE LOBO/CX. DE PASSAGEM/CX. DIVERSAS</v>
          </cell>
          <cell r="D1397" t="str">
            <v>0036</v>
          </cell>
          <cell r="E1397">
            <v>0</v>
          </cell>
          <cell r="F1397">
            <v>0</v>
          </cell>
          <cell r="G1397" t="str">
            <v>97974</v>
          </cell>
          <cell r="H1397" t="str">
            <v>POÇO DE INSPEÇÃO CIRCULAR PARA ESGOTO, EM CONCRETO PRÉ-MOLDADO, DIÂMETRO INTERNO = 0,6 M, PROFUNDIDADE = 1 M, EXCLUINDO TAMPÃO. AF_12/2020</v>
          </cell>
        </row>
        <row r="1398">
          <cell r="A1398" t="str">
            <v>DRENAGEM/OBRAS DE CONTENCAO/POCOS DE VISITA E CAIXAS</v>
          </cell>
          <cell r="B1398" t="str">
            <v>DROP</v>
          </cell>
          <cell r="C1398" t="str">
            <v>POCOS DE VISITA/BOCAS DE LOBO/CX. DE PASSAGEM/CX. DIVERSAS</v>
          </cell>
          <cell r="D1398" t="str">
            <v>0036</v>
          </cell>
          <cell r="E1398">
            <v>0</v>
          </cell>
          <cell r="F1398">
            <v>0</v>
          </cell>
          <cell r="G1398" t="str">
            <v>97975</v>
          </cell>
          <cell r="H1398" t="str">
            <v>POÇO DE INSPEÇÃO CIRCULAR PARA ESGOTO, EM CONCRETO PRÉ-MOLDADO, DIÂMETRO INTERNO = 0,6 M, PROFUNDIDADE = 1,5 M, EXCLUINDO TAMPÃO. AF_12/2020</v>
          </cell>
        </row>
        <row r="1399">
          <cell r="A1399" t="str">
            <v>DRENAGEM/OBRAS DE CONTENCAO/POCOS DE VISITA E CAIXAS</v>
          </cell>
          <cell r="B1399" t="str">
            <v>DROP</v>
          </cell>
          <cell r="C1399" t="str">
            <v>POCOS DE VISITA/BOCAS DE LOBO/CX. DE PASSAGEM/CX. DIVERSAS</v>
          </cell>
          <cell r="D1399" t="str">
            <v>0036</v>
          </cell>
          <cell r="E1399">
            <v>0</v>
          </cell>
          <cell r="F1399">
            <v>0</v>
          </cell>
          <cell r="G1399" t="str">
            <v>97976</v>
          </cell>
          <cell r="H1399" t="str">
            <v>POÇO DE INSPEÇÃO CIRCULAR PARA ESGOTO, EM ALVENARIA COM TIJOLOS CERÂMICOS MACIÇOS, DIÂMETRO INTERNO = 0,6 M, PROFUNDIDADE = 1 M, EXCLUINDO TAMPÃO. AF_12/2020</v>
          </cell>
        </row>
        <row r="1400">
          <cell r="A1400" t="str">
            <v>DRENAGEM/OBRAS DE CONTENCAO/POCOS DE VISITA E CAIXAS</v>
          </cell>
          <cell r="B1400" t="str">
            <v>DROP</v>
          </cell>
          <cell r="C1400" t="str">
            <v>POCOS DE VISITA/BOCAS DE LOBO/CX. DE PASSAGEM/CX. DIVERSAS</v>
          </cell>
          <cell r="D1400" t="str">
            <v>0036</v>
          </cell>
          <cell r="E1400">
            <v>0</v>
          </cell>
          <cell r="F1400">
            <v>0</v>
          </cell>
          <cell r="G1400" t="str">
            <v>97977</v>
          </cell>
          <cell r="H1400" t="str">
            <v>POÇO DE INSPEÇÃO CIRCULAR PARA ESGOTO, EM ALVENARIA COM TIJOLOS CERÂMICOS MACIÇOS, DIÂMETRO INTERNO = 0,6 M, PROFUNDIDADE = 1,5 M, EXCLUINDO TAMPÃO. AF_12/2020</v>
          </cell>
        </row>
        <row r="1401">
          <cell r="A1401" t="str">
            <v>DRENAGEM/OBRAS DE CONTENCAO/POCOS DE VISITA E CAIXAS</v>
          </cell>
          <cell r="B1401" t="str">
            <v>DROP</v>
          </cell>
          <cell r="C1401" t="str">
            <v>POCOS DE VISITA/BOCAS DE LOBO/CX. DE PASSAGEM/CX. DIVERSAS</v>
          </cell>
          <cell r="D1401" t="str">
            <v>0036</v>
          </cell>
          <cell r="E1401">
            <v>0</v>
          </cell>
          <cell r="F1401">
            <v>0</v>
          </cell>
          <cell r="G1401" t="str">
            <v>97978</v>
          </cell>
          <cell r="H1401" t="str">
            <v>BASE PARA POÇO DE VISITA CIRCULAR PARA ESGOTO, EM CONCRETO PRÉ-MOLDADO, DIÂMETRO INTERNO = 0,8 M, PROFUNDIDADE = 1,45 M, EXCLUINDO TAMPÃO. AF_12/2020</v>
          </cell>
        </row>
        <row r="1402">
          <cell r="A1402" t="str">
            <v>DRENAGEM/OBRAS DE CONTENCAO/POCOS DE VISITA E CAIXAS</v>
          </cell>
          <cell r="B1402" t="str">
            <v>DROP</v>
          </cell>
          <cell r="C1402" t="str">
            <v>POCOS DE VISITA/BOCAS DE LOBO/CX. DE PASSAGEM/CX. DIVERSAS</v>
          </cell>
          <cell r="D1402" t="str">
            <v>0036</v>
          </cell>
          <cell r="E1402">
            <v>0</v>
          </cell>
          <cell r="F1402">
            <v>0</v>
          </cell>
          <cell r="G1402" t="str">
            <v>97980</v>
          </cell>
          <cell r="H1402" t="str">
            <v>BASE PARA POÇO DE VISITA CIRCULAR PARA  ESGOTO, EM ALVENARIA COM TIJOLOS CERÂMICOS MACIÇOS, DIÂMETRO INTERNO = 0,8 M, PROFUNDIDADE = 1,45 M, EXCLUINDO TAMPÃO. AF_12/2020</v>
          </cell>
        </row>
        <row r="1403">
          <cell r="A1403" t="str">
            <v>DRENAGEM/OBRAS DE CONTENCAO/POCOS DE VISITA E CAIXAS</v>
          </cell>
          <cell r="B1403" t="str">
            <v>DROP</v>
          </cell>
          <cell r="C1403" t="str">
            <v>POCOS DE VISITA/BOCAS DE LOBO/CX. DE PASSAGEM/CX. DIVERSAS</v>
          </cell>
          <cell r="D1403" t="str">
            <v>0036</v>
          </cell>
          <cell r="E1403">
            <v>0</v>
          </cell>
          <cell r="F1403">
            <v>0</v>
          </cell>
          <cell r="G1403" t="str">
            <v>97981</v>
          </cell>
          <cell r="H1403" t="str">
            <v>ACRÉSCIMO PARA POÇO DE VISITA CIRCULAR PARA ESGOTO, EM ALVENARIA COM TIJOLOS CERÂMICOS MACIÇOS, DIÂMETRO INTERNO = 0,8 M. AF_12/2020</v>
          </cell>
        </row>
        <row r="1404">
          <cell r="A1404" t="str">
            <v>DRENAGEM/OBRAS DE CONTENCAO/POCOS DE VISITA E CAIXAS</v>
          </cell>
          <cell r="B1404" t="str">
            <v>DROP</v>
          </cell>
          <cell r="C1404" t="str">
            <v>POCOS DE VISITA/BOCAS DE LOBO/CX. DE PASSAGEM/CX. DIVERSAS</v>
          </cell>
          <cell r="D1404" t="str">
            <v>0036</v>
          </cell>
          <cell r="E1404">
            <v>0</v>
          </cell>
          <cell r="F1404">
            <v>0</v>
          </cell>
          <cell r="G1404" t="str">
            <v>97983</v>
          </cell>
          <cell r="H1404" t="str">
            <v>ACRÉSCIMO PARA POÇO DE VISITA CIRCULAR PARA ESGOTO, EM CONCRETO PRÉ-MOLDADO, DIÂMETRO INTERNO = 1 M. AF_12/2020</v>
          </cell>
        </row>
        <row r="1405">
          <cell r="A1405" t="str">
            <v>DRENAGEM/OBRAS DE CONTENCAO/POCOS DE VISITA E CAIXAS</v>
          </cell>
          <cell r="B1405" t="str">
            <v>DROP</v>
          </cell>
          <cell r="C1405" t="str">
            <v>POCOS DE VISITA/BOCAS DE LOBO/CX. DE PASSAGEM/CX. DIVERSAS</v>
          </cell>
          <cell r="D1405" t="str">
            <v>0036</v>
          </cell>
          <cell r="E1405">
            <v>0</v>
          </cell>
          <cell r="F1405">
            <v>0</v>
          </cell>
          <cell r="G1405" t="str">
            <v>97985</v>
          </cell>
          <cell r="H1405" t="str">
            <v>ACRÉSCIMO PARA POÇO DE VISITA CIRCULAR PARA  ESGOTO, EM ALVENARIA COM TIJOLOS CERÂMICOS MACIÇOS, DIÂMETRO INTERNO = 1 M. AF_12/2020</v>
          </cell>
        </row>
        <row r="1406">
          <cell r="A1406" t="str">
            <v>DRENAGEM/OBRAS DE CONTENCAO/POCOS DE VISITA E CAIXAS</v>
          </cell>
          <cell r="B1406" t="str">
            <v>DROP</v>
          </cell>
          <cell r="C1406" t="str">
            <v>POCOS DE VISITA/BOCAS DE LOBO/CX. DE PASSAGEM/CX. DIVERSAS</v>
          </cell>
          <cell r="D1406" t="str">
            <v>0036</v>
          </cell>
          <cell r="E1406">
            <v>0</v>
          </cell>
          <cell r="F1406">
            <v>0</v>
          </cell>
          <cell r="G1406" t="str">
            <v>97987</v>
          </cell>
          <cell r="H1406" t="str">
            <v>ACRÉSCIMO PARA POÇO DE VISITA CIRCULAR PARA ESGOTO, EM CONCRETO PRÉ-MOLDADO, DIÂMETRO INTERNO = 1,2 M. AF_12/2020</v>
          </cell>
        </row>
        <row r="1407">
          <cell r="A1407" t="str">
            <v>DRENAGEM/OBRAS DE CONTENCAO/POCOS DE VISITA E CAIXAS</v>
          </cell>
          <cell r="B1407" t="str">
            <v>DROP</v>
          </cell>
          <cell r="C1407" t="str">
            <v>POCOS DE VISITA/BOCAS DE LOBO/CX. DE PASSAGEM/CX. DIVERSAS</v>
          </cell>
          <cell r="D1407" t="str">
            <v>0036</v>
          </cell>
          <cell r="E1407">
            <v>0</v>
          </cell>
          <cell r="F1407">
            <v>0</v>
          </cell>
          <cell r="G1407" t="str">
            <v>97988</v>
          </cell>
          <cell r="H1407" t="str">
            <v>BASE PARA POÇO DE VISITA CIRCULAR PARA  ESGOTO, EM ALVENARIA COM TIJOLOS CERÂMICOS MACIÇOS, DIÂMETRO INTERNO = 1,2 M, PROFUNDIDADE = 1,45 M, EXCLUINDO TAMPÃO. AF_12/2020</v>
          </cell>
        </row>
        <row r="1408">
          <cell r="A1408" t="str">
            <v>DRENAGEM/OBRAS DE CONTENCAO/POCOS DE VISITA E CAIXAS</v>
          </cell>
          <cell r="B1408" t="str">
            <v>DROP</v>
          </cell>
          <cell r="C1408" t="str">
            <v>POCOS DE VISITA/BOCAS DE LOBO/CX. DE PASSAGEM/CX. DIVERSAS</v>
          </cell>
          <cell r="D1408" t="str">
            <v>0036</v>
          </cell>
          <cell r="E1408">
            <v>0</v>
          </cell>
          <cell r="F1408">
            <v>0</v>
          </cell>
          <cell r="G1408" t="str">
            <v>97989</v>
          </cell>
          <cell r="H1408" t="str">
            <v>ACRÉSCIMO PARA POÇO DE VISITA CIRCULAR PARA ESGOTO, EM ALVENARIA COM TIJOLOS CERÂMICOS MACIÇOS, DIÂMETRO INTERNO = 1,2 M. AF_12/2020</v>
          </cell>
        </row>
        <row r="1409">
          <cell r="A1409" t="str">
            <v>DRENAGEM/OBRAS DE CONTENCAO/POCOS DE VISITA E CAIXAS</v>
          </cell>
          <cell r="B1409" t="str">
            <v>DROP</v>
          </cell>
          <cell r="C1409" t="str">
            <v>POCOS DE VISITA/BOCAS DE LOBO/CX. DE PASSAGEM/CX. DIVERSAS</v>
          </cell>
          <cell r="D1409" t="str">
            <v>0036</v>
          </cell>
          <cell r="E1409">
            <v>0</v>
          </cell>
          <cell r="F1409">
            <v>0</v>
          </cell>
          <cell r="G1409" t="str">
            <v>97991</v>
          </cell>
          <cell r="H1409" t="str">
            <v>ACRÉSCIMO PARA POÇO DE VISITA CIRCULAR PARA  ESGOTO, EM CONCRETO PRÉ-MOLDADO, DIÂMETRO INTERNO = 1,5 M. AF_12/2020</v>
          </cell>
        </row>
        <row r="1410">
          <cell r="A1410" t="str">
            <v>DRENAGEM/OBRAS DE CONTENCAO/POCOS DE VISITA E CAIXAS</v>
          </cell>
          <cell r="B1410" t="str">
            <v>DROP</v>
          </cell>
          <cell r="C1410" t="str">
            <v>POCOS DE VISITA/BOCAS DE LOBO/CX. DE PASSAGEM/CX. DIVERSAS</v>
          </cell>
          <cell r="D1410" t="str">
            <v>0036</v>
          </cell>
          <cell r="E1410">
            <v>0</v>
          </cell>
          <cell r="F1410">
            <v>0</v>
          </cell>
          <cell r="G1410" t="str">
            <v>97992</v>
          </cell>
          <cell r="H1410" t="str">
            <v>BASE PARA POÇO DE VISITA CIRCULAR PARA ESGOTO, EM ALVENARIA COM TIJOLOS CERÂMICOS MACIÇOS, DIÂMETRO INTERNO = 1,5 M, PROFUNDIDADE = 1,45 M, EXCLUINDO TAMPÃO. AF_12/2020</v>
          </cell>
        </row>
        <row r="1411">
          <cell r="A1411" t="str">
            <v>DRENAGEM/OBRAS DE CONTENCAO/POCOS DE VISITA E CAIXAS</v>
          </cell>
          <cell r="B1411" t="str">
            <v>DROP</v>
          </cell>
          <cell r="C1411" t="str">
            <v>POCOS DE VISITA/BOCAS DE LOBO/CX. DE PASSAGEM/CX. DIVERSAS</v>
          </cell>
          <cell r="D1411" t="str">
            <v>0036</v>
          </cell>
          <cell r="E1411">
            <v>0</v>
          </cell>
          <cell r="F1411">
            <v>0</v>
          </cell>
          <cell r="G1411" t="str">
            <v>97993</v>
          </cell>
          <cell r="H1411" t="str">
            <v>ACRÉSCIMO PARA POÇO DE VISITA CIRCULAR PARA  ESGOTO, EM ALVENARIA COM TIJOLOS CERÂMICOS MACIÇOS, DIÂMETRO INTERNO = 1,5 M. AF_12/2020</v>
          </cell>
        </row>
        <row r="1412">
          <cell r="A1412" t="str">
            <v>DRENAGEM/OBRAS DE CONTENCAO/POCOS DE VISITA E CAIXAS</v>
          </cell>
          <cell r="B1412" t="str">
            <v>DROP</v>
          </cell>
          <cell r="C1412" t="str">
            <v>POCOS DE VISITA/BOCAS DE LOBO/CX. DE PASSAGEM/CX. DIVERSAS</v>
          </cell>
          <cell r="D1412" t="str">
            <v>0036</v>
          </cell>
          <cell r="E1412">
            <v>0</v>
          </cell>
          <cell r="F1412">
            <v>0</v>
          </cell>
          <cell r="G1412" t="str">
            <v>97994</v>
          </cell>
          <cell r="H1412" t="str">
            <v>BASE PARA POÇO DE VISITA RETANGULAR PARA  ESGOTO, EM ALVENARIA COM BLOCOS DE CONCRETO, DIMENSÕES INTERNAS = 1X1 M, PROFUNDIDADE = 1,45 M, EXCLUINDO TAMPÃO. AF_12/2020</v>
          </cell>
        </row>
        <row r="1413">
          <cell r="A1413" t="str">
            <v>DRENAGEM/OBRAS DE CONTENCAO/POCOS DE VISITA E CAIXAS</v>
          </cell>
          <cell r="B1413" t="str">
            <v>DROP</v>
          </cell>
          <cell r="C1413" t="str">
            <v>POCOS DE VISITA/BOCAS DE LOBO/CX. DE PASSAGEM/CX. DIVERSAS</v>
          </cell>
          <cell r="D1413" t="str">
            <v>0036</v>
          </cell>
          <cell r="E1413">
            <v>0</v>
          </cell>
          <cell r="F1413">
            <v>0</v>
          </cell>
          <cell r="G1413" t="str">
            <v>97995</v>
          </cell>
          <cell r="H1413" t="str">
            <v>ACRÉSCIMO PARA POÇO DE VISITA RETANGULAR PARA ESGOTO, EM ALVENARIA COM BLOCOS DE CONCRETO, DIMENSÕES INTERNAS = 1X1 M. AF_12/2020</v>
          </cell>
        </row>
        <row r="1414">
          <cell r="A1414" t="str">
            <v>DRENAGEM/OBRAS DE CONTENCAO/POCOS DE VISITA E CAIXAS</v>
          </cell>
          <cell r="B1414" t="str">
            <v>DROP</v>
          </cell>
          <cell r="C1414" t="str">
            <v>POCOS DE VISITA/BOCAS DE LOBO/CX. DE PASSAGEM/CX. DIVERSAS</v>
          </cell>
          <cell r="D1414" t="str">
            <v>0036</v>
          </cell>
          <cell r="E1414">
            <v>0</v>
          </cell>
          <cell r="F1414">
            <v>0</v>
          </cell>
          <cell r="G1414" t="str">
            <v>97996</v>
          </cell>
          <cell r="H1414" t="str">
            <v>BASE PARA POÇO DE VISITA RETANGULAR PARA ESGOTO, EM ALVENARIA COM BLOCOS DE CONCRETO, DIMENSÕES INTERNAS = 1X1,5 M, PROFUNDIDADE = 1,45 M, EXCLUINDO TAMPÃO. AF_12/2020</v>
          </cell>
        </row>
        <row r="1415">
          <cell r="A1415" t="str">
            <v>DRENAGEM/OBRAS DE CONTENCAO/POCOS DE VISITA E CAIXAS</v>
          </cell>
          <cell r="B1415" t="str">
            <v>DROP</v>
          </cell>
          <cell r="C1415" t="str">
            <v>POCOS DE VISITA/BOCAS DE LOBO/CX. DE PASSAGEM/CX. DIVERSAS</v>
          </cell>
          <cell r="D1415" t="str">
            <v>0036</v>
          </cell>
          <cell r="E1415">
            <v>0</v>
          </cell>
          <cell r="F1415">
            <v>0</v>
          </cell>
          <cell r="G1415" t="str">
            <v>97997</v>
          </cell>
          <cell r="H1415" t="str">
            <v>ACRÉSCIMO PARA POÇO DE VISITA RETANGULAR PARA ESGOTO, EM ALVENARIA COM BLOCOS DE CONCRETO, DIMENSÕES INTERNAS = 1X1,5 M. AF_12/2020</v>
          </cell>
        </row>
        <row r="1416">
          <cell r="A1416" t="str">
            <v>DRENAGEM/OBRAS DE CONTENCAO/POCOS DE VISITA E CAIXAS</v>
          </cell>
          <cell r="B1416" t="str">
            <v>DROP</v>
          </cell>
          <cell r="C1416" t="str">
            <v>POCOS DE VISITA/BOCAS DE LOBO/CX. DE PASSAGEM/CX. DIVERSAS</v>
          </cell>
          <cell r="D1416" t="str">
            <v>0036</v>
          </cell>
          <cell r="E1416">
            <v>0</v>
          </cell>
          <cell r="F1416">
            <v>0</v>
          </cell>
          <cell r="G1416" t="str">
            <v>97999</v>
          </cell>
          <cell r="H1416" t="str">
            <v>ACRÉSCIMO PARA POÇO DE VISITA RETANGULAR PARA ESGOTO, EM ALVENARIA COM BLOCOS DE CONCRETO, DIMENSÕES INTERNAS = 1X2 M. AF_12/2020</v>
          </cell>
        </row>
        <row r="1417">
          <cell r="A1417" t="str">
            <v>DRENAGEM/OBRAS DE CONTENCAO/POCOS DE VISITA E CAIXAS</v>
          </cell>
          <cell r="B1417" t="str">
            <v>DROP</v>
          </cell>
          <cell r="C1417" t="str">
            <v>POCOS DE VISITA/BOCAS DE LOBO/CX. DE PASSAGEM/CX. DIVERSAS</v>
          </cell>
          <cell r="D1417" t="str">
            <v>0036</v>
          </cell>
          <cell r="E1417">
            <v>0</v>
          </cell>
          <cell r="F1417">
            <v>0</v>
          </cell>
          <cell r="G1417" t="str">
            <v>98001</v>
          </cell>
          <cell r="H1417" t="str">
            <v>ACRÉSCIMO PARA POÇO DE VISITA RETANGULAR PARA ESGOTO, EM ALVENARIA COM BLOCOS DE CONCRETO, DIMENSÕES INTERNAS = 1X2,5 M. AF_12/2020</v>
          </cell>
        </row>
        <row r="1418">
          <cell r="A1418" t="str">
            <v>DRENAGEM/OBRAS DE CONTENCAO/POCOS DE VISITA E CAIXAS</v>
          </cell>
          <cell r="B1418" t="str">
            <v>DROP</v>
          </cell>
          <cell r="C1418" t="str">
            <v>POCOS DE VISITA/BOCAS DE LOBO/CX. DE PASSAGEM/CX. DIVERSAS</v>
          </cell>
          <cell r="D1418" t="str">
            <v>0036</v>
          </cell>
          <cell r="E1418">
            <v>0</v>
          </cell>
          <cell r="F1418">
            <v>0</v>
          </cell>
          <cell r="G1418" t="str">
            <v>98002</v>
          </cell>
          <cell r="H1418" t="str">
            <v>BASE PARA POÇO DE VISITA RETANGULAR PARA ESGOTO, EM ALVENARIA COM BLOCOS DE CONCRETO, DIMENSÕES INTERNAS = 1X3 M, PROFUNDIDADE = 1,45 M, EXCLUINDO TAMPÃO. AF_12/2020</v>
          </cell>
        </row>
        <row r="1419">
          <cell r="A1419" t="str">
            <v>DRENAGEM/OBRAS DE CONTENCAO/POCOS DE VISITA E CAIXAS</v>
          </cell>
          <cell r="B1419" t="str">
            <v>DROP</v>
          </cell>
          <cell r="C1419" t="str">
            <v>POCOS DE VISITA/BOCAS DE LOBO/CX. DE PASSAGEM/CX. DIVERSAS</v>
          </cell>
          <cell r="D1419" t="str">
            <v>0036</v>
          </cell>
          <cell r="E1419">
            <v>0</v>
          </cell>
          <cell r="F1419">
            <v>0</v>
          </cell>
          <cell r="G1419" t="str">
            <v>98003</v>
          </cell>
          <cell r="H1419" t="str">
            <v>ACRÉSCIMO PARA POÇO DE VISITA RETANGULAR PARA ESGOTO, EM ALVENARIA COM BLOCOS DE CONCRETO, DIMENSÕES INTERNAS = 1X3 M. AF_12/2020</v>
          </cell>
        </row>
        <row r="1420">
          <cell r="A1420" t="str">
            <v>DRENAGEM/OBRAS DE CONTENCAO/POCOS DE VISITA E CAIXAS</v>
          </cell>
          <cell r="B1420" t="str">
            <v>DROP</v>
          </cell>
          <cell r="C1420" t="str">
            <v>POCOS DE VISITA/BOCAS DE LOBO/CX. DE PASSAGEM/CX. DIVERSAS</v>
          </cell>
          <cell r="D1420" t="str">
            <v>0036</v>
          </cell>
          <cell r="E1420">
            <v>0</v>
          </cell>
          <cell r="F1420">
            <v>0</v>
          </cell>
          <cell r="G1420" t="str">
            <v>98005</v>
          </cell>
          <cell r="H1420" t="str">
            <v>ACRÉSCIMO PARA POÇO DE VISITA RETANGULAR PARA ESGOTO, EM ALVENARIA COM BLOCOS DE CONCRETO, DIMENSÕES INTERNAS = 1X3,5 M. AF_12/2020</v>
          </cell>
        </row>
        <row r="1421">
          <cell r="A1421" t="str">
            <v>DRENAGEM/OBRAS DE CONTENCAO/POCOS DE VISITA E CAIXAS</v>
          </cell>
          <cell r="B1421" t="str">
            <v>DROP</v>
          </cell>
          <cell r="C1421" t="str">
            <v>POCOS DE VISITA/BOCAS DE LOBO/CX. DE PASSAGEM/CX. DIVERSAS</v>
          </cell>
          <cell r="D1421" t="str">
            <v>0036</v>
          </cell>
          <cell r="E1421">
            <v>0</v>
          </cell>
          <cell r="F1421">
            <v>0</v>
          </cell>
          <cell r="G1421" t="str">
            <v>98006</v>
          </cell>
          <cell r="H1421" t="str">
            <v>BASE PARA POÇO DE VISITA RETANGULAR PARA ESGOTO, EM ALVENARIA COM BLOCOS DE CONCRETO, DIMENSÕES INTERNAS = 1X4 M, PROFUNDIDADE = 1,45 M, EXCLUINDO TAMPÃO. AF_12/2020</v>
          </cell>
        </row>
        <row r="1422">
          <cell r="A1422" t="str">
            <v>DRENAGEM/OBRAS DE CONTENCAO/POCOS DE VISITA E CAIXAS</v>
          </cell>
          <cell r="B1422" t="str">
            <v>DROP</v>
          </cell>
          <cell r="C1422" t="str">
            <v>POCOS DE VISITA/BOCAS DE LOBO/CX. DE PASSAGEM/CX. DIVERSAS</v>
          </cell>
          <cell r="D1422" t="str">
            <v>0036</v>
          </cell>
          <cell r="E1422">
            <v>0</v>
          </cell>
          <cell r="F1422">
            <v>0</v>
          </cell>
          <cell r="G1422" t="str">
            <v>98007</v>
          </cell>
          <cell r="H1422" t="str">
            <v>ACRÉSCIMO PARA POÇO DE VISITA RETANGULAR PARA ESGOTO, EM ALVENARIA COM BLOCOS DE CONCRETO, DIMENSÕES INTERNAS = 1X4 M. AF_12/2020</v>
          </cell>
        </row>
        <row r="1423">
          <cell r="A1423" t="str">
            <v>DRENAGEM/OBRAS DE CONTENCAO/POCOS DE VISITA E CAIXAS</v>
          </cell>
          <cell r="B1423" t="str">
            <v>DROP</v>
          </cell>
          <cell r="C1423" t="str">
            <v>POCOS DE VISITA/BOCAS DE LOBO/CX. DE PASSAGEM/CX. DIVERSAS</v>
          </cell>
          <cell r="D1423" t="str">
            <v>0036</v>
          </cell>
          <cell r="E1423">
            <v>0</v>
          </cell>
          <cell r="F1423">
            <v>0</v>
          </cell>
          <cell r="G1423" t="str">
            <v>98008</v>
          </cell>
          <cell r="H1423" t="str">
            <v>BASE PARA POÇO DE VISITA RETANGULAR PARA ESGOTO, EM ALVENARIA COM BLOCOS DE CONCRETO, DIMENSÕES INTERNAS = 1,5X1,5 M, PROFUNDIDADE = 1,45 M, EXCLUINDO TAMPÃO . AF_12/2020</v>
          </cell>
        </row>
        <row r="1424">
          <cell r="A1424" t="str">
            <v>DRENAGEM/OBRAS DE CONTENCAO/POCOS DE VISITA E CAIXAS</v>
          </cell>
          <cell r="B1424" t="str">
            <v>DROP</v>
          </cell>
          <cell r="C1424" t="str">
            <v>POCOS DE VISITA/BOCAS DE LOBO/CX. DE PASSAGEM/CX. DIVERSAS</v>
          </cell>
          <cell r="D1424" t="str">
            <v>0036</v>
          </cell>
          <cell r="E1424">
            <v>0</v>
          </cell>
          <cell r="F1424">
            <v>0</v>
          </cell>
          <cell r="G1424" t="str">
            <v>98009</v>
          </cell>
          <cell r="H1424" t="str">
            <v>ACRÉSCIMO PARA POÇO DE VISITA RETANGULAR PARA ESGOTO, EM ALVENARIA COM BLOCOS DE CONCRETO, DIMENSÕES INTERNAS = 1,5X1,5 M. AF_12/2020</v>
          </cell>
        </row>
        <row r="1425">
          <cell r="A1425" t="str">
            <v>DRENAGEM/OBRAS DE CONTENCAO/POCOS DE VISITA E CAIXAS</v>
          </cell>
          <cell r="B1425" t="str">
            <v>DROP</v>
          </cell>
          <cell r="C1425" t="str">
            <v>POCOS DE VISITA/BOCAS DE LOBO/CX. DE PASSAGEM/CX. DIVERSAS</v>
          </cell>
          <cell r="D1425" t="str">
            <v>0036</v>
          </cell>
          <cell r="E1425">
            <v>0</v>
          </cell>
          <cell r="F1425">
            <v>0</v>
          </cell>
          <cell r="G1425" t="str">
            <v>98010</v>
          </cell>
          <cell r="H1425" t="str">
            <v>BASE PARA POÇO DE VISITA RETANGULAR PARA ESGOTO, EM ALVENARIA COM BLOCOS DE CONCRETO, DIMENSÕES INTERNAS = 1,5X2 M, PROFUNDIDADE = 1,45 M, EXCLUINDO TAMPÃO. AF_12/2020</v>
          </cell>
        </row>
        <row r="1426">
          <cell r="A1426" t="str">
            <v>DRENAGEM/OBRAS DE CONTENCAO/POCOS DE VISITA E CAIXAS</v>
          </cell>
          <cell r="B1426" t="str">
            <v>DROP</v>
          </cell>
          <cell r="C1426" t="str">
            <v>POCOS DE VISITA/BOCAS DE LOBO/CX. DE PASSAGEM/CX. DIVERSAS</v>
          </cell>
          <cell r="D1426" t="str">
            <v>0036</v>
          </cell>
          <cell r="E1426">
            <v>0</v>
          </cell>
          <cell r="F1426">
            <v>0</v>
          </cell>
          <cell r="G1426" t="str">
            <v>98011</v>
          </cell>
          <cell r="H1426" t="str">
            <v>ACRÉSCIMO PARA POÇO DE VISITA RETANGULAR PARA ESGOTO, EM ALVENARIA COM BLOCOS DE CONCRETO, DIMENSÕES INTERNAS = 1,5X2 M. AF_12/2020</v>
          </cell>
        </row>
        <row r="1427">
          <cell r="A1427" t="str">
            <v>DRENAGEM/OBRAS DE CONTENCAO/POCOS DE VISITA E CAIXAS</v>
          </cell>
          <cell r="B1427" t="str">
            <v>DROP</v>
          </cell>
          <cell r="C1427" t="str">
            <v>POCOS DE VISITA/BOCAS DE LOBO/CX. DE PASSAGEM/CX. DIVERSAS</v>
          </cell>
          <cell r="D1427" t="str">
            <v>0036</v>
          </cell>
          <cell r="E1427">
            <v>0</v>
          </cell>
          <cell r="F1427">
            <v>0</v>
          </cell>
          <cell r="G1427" t="str">
            <v>98012</v>
          </cell>
          <cell r="H1427" t="str">
            <v>BASE PARA POÇO DE VISITA RETANGULAR PARA ESGOTO, EM ALVENARIA COM BLOCOS DE CONCRETO, DIMENSÕES INTERNAS = 1,5X2,5 M, PROFUNDIDADE = 1,45 M, EXCLUINDO TAMPÃO. AF_12/2020</v>
          </cell>
        </row>
        <row r="1428">
          <cell r="A1428" t="str">
            <v>DRENAGEM/OBRAS DE CONTENCAO/POCOS DE VISITA E CAIXAS</v>
          </cell>
          <cell r="B1428" t="str">
            <v>DROP</v>
          </cell>
          <cell r="C1428" t="str">
            <v>POCOS DE VISITA/BOCAS DE LOBO/CX. DE PASSAGEM/CX. DIVERSAS</v>
          </cell>
          <cell r="D1428" t="str">
            <v>0036</v>
          </cell>
          <cell r="E1428">
            <v>0</v>
          </cell>
          <cell r="F1428">
            <v>0</v>
          </cell>
          <cell r="G1428" t="str">
            <v>98013</v>
          </cell>
          <cell r="H1428" t="str">
            <v>ACRÉSCIMO PARA POÇO DE VISITA RETANGULAR PARA ESGOTO, EM ALVENARIA COM BLOCOS DE CONCRETO, DIMENSÕES INTERNAS = 1,5X2,5 M. AF_12/2020</v>
          </cell>
        </row>
        <row r="1429">
          <cell r="A1429" t="str">
            <v>DRENAGEM/OBRAS DE CONTENCAO/POCOS DE VISITA E CAIXAS</v>
          </cell>
          <cell r="B1429" t="str">
            <v>DROP</v>
          </cell>
          <cell r="C1429" t="str">
            <v>POCOS DE VISITA/BOCAS DE LOBO/CX. DE PASSAGEM/CX. DIVERSAS</v>
          </cell>
          <cell r="D1429" t="str">
            <v>0036</v>
          </cell>
          <cell r="E1429">
            <v>0</v>
          </cell>
          <cell r="F1429">
            <v>0</v>
          </cell>
          <cell r="G1429" t="str">
            <v>98014</v>
          </cell>
          <cell r="H1429" t="str">
            <v>BASE PARA POÇO DE VISITA RETANGULAR PARA ESGOTO, EM ALVENARIA COM BLOCOS DE CONCRETO, DIMENSÕES INTERNAS = 1,5X3 M, PROFUNDIDADE = 1,45 M, EXCLUINDO TAMPÃO. AF_12/2020</v>
          </cell>
        </row>
        <row r="1430">
          <cell r="A1430" t="str">
            <v>DRENAGEM/OBRAS DE CONTENCAO/POCOS DE VISITA E CAIXAS</v>
          </cell>
          <cell r="B1430" t="str">
            <v>DROP</v>
          </cell>
          <cell r="C1430" t="str">
            <v>POCOS DE VISITA/BOCAS DE LOBO/CX. DE PASSAGEM/CX. DIVERSAS</v>
          </cell>
          <cell r="D1430" t="str">
            <v>0036</v>
          </cell>
          <cell r="E1430">
            <v>0</v>
          </cell>
          <cell r="F1430">
            <v>0</v>
          </cell>
          <cell r="G1430" t="str">
            <v>98015</v>
          </cell>
          <cell r="H1430" t="str">
            <v>ACRÉSCIMO PARA POÇO DE VISITA RETANGULAR PARA ESGOTO, EM ALVENARIA COM BLOCOS DE CONCRETO, DIMENSÕES INTERNAS = 1,5X3 M. AF_12/2020</v>
          </cell>
        </row>
        <row r="1431">
          <cell r="A1431" t="str">
            <v>DRENAGEM/OBRAS DE CONTENCAO/POCOS DE VISITA E CAIXAS</v>
          </cell>
          <cell r="B1431" t="str">
            <v>DROP</v>
          </cell>
          <cell r="C1431" t="str">
            <v>POCOS DE VISITA/BOCAS DE LOBO/CX. DE PASSAGEM/CX. DIVERSAS</v>
          </cell>
          <cell r="D1431" t="str">
            <v>0036</v>
          </cell>
          <cell r="E1431">
            <v>0</v>
          </cell>
          <cell r="F1431">
            <v>0</v>
          </cell>
          <cell r="G1431" t="str">
            <v>98016</v>
          </cell>
          <cell r="H1431" t="str">
            <v>BASE PARA POÇO DE VISITA RETANGULAR PARA ESGOTO, EM ALVENARIA COM BLOCOS DE CONCRETO, DIMENSÕES INTERNAS = 1,5X3,5 M, PROFUNDIDADE = 1,45 M, EXCLUINDO TAMPÃO. AF_12/2020</v>
          </cell>
        </row>
        <row r="1432">
          <cell r="A1432" t="str">
            <v>DRENAGEM/OBRAS DE CONTENCAO/POCOS DE VISITA E CAIXAS</v>
          </cell>
          <cell r="B1432" t="str">
            <v>DROP</v>
          </cell>
          <cell r="C1432" t="str">
            <v>POCOS DE VISITA/BOCAS DE LOBO/CX. DE PASSAGEM/CX. DIVERSAS</v>
          </cell>
          <cell r="D1432" t="str">
            <v>0036</v>
          </cell>
          <cell r="E1432">
            <v>0</v>
          </cell>
          <cell r="F1432">
            <v>0</v>
          </cell>
          <cell r="G1432" t="str">
            <v>98017</v>
          </cell>
          <cell r="H1432" t="str">
            <v>ACRÉSCIMO PARA POÇO DE VISITA RETANGULAR PARA ESGOTO, EM ALVENARIA COM BLOCOS DE CONCRETO, DIMENSÕES INTERNAS = 1,5X3,5 M. AF_12/2020</v>
          </cell>
        </row>
        <row r="1433">
          <cell r="A1433" t="str">
            <v>DRENAGEM/OBRAS DE CONTENCAO/POCOS DE VISITA E CAIXAS</v>
          </cell>
          <cell r="B1433" t="str">
            <v>DROP</v>
          </cell>
          <cell r="C1433" t="str">
            <v>POCOS DE VISITA/BOCAS DE LOBO/CX. DE PASSAGEM/CX. DIVERSAS</v>
          </cell>
          <cell r="D1433" t="str">
            <v>0036</v>
          </cell>
          <cell r="E1433">
            <v>0</v>
          </cell>
          <cell r="F1433">
            <v>0</v>
          </cell>
          <cell r="G1433" t="str">
            <v>98018</v>
          </cell>
          <cell r="H1433" t="str">
            <v>BASE PARA POÇO DE VISITA RETANGULAR PARA ESGOTO, EM ALVENARIA COM BLOCOS DE CONCRETO, DIMENSÕES INTERNAS = 1,5X4 M, PROFUNDIDADE = 1,45 M, EXCLUINDO TAMPÃO. AF_12/2020</v>
          </cell>
        </row>
        <row r="1434">
          <cell r="A1434" t="str">
            <v>DRENAGEM/OBRAS DE CONTENCAO/POCOS DE VISITA E CAIXAS</v>
          </cell>
          <cell r="B1434" t="str">
            <v>DROP</v>
          </cell>
          <cell r="C1434" t="str">
            <v>POCOS DE VISITA/BOCAS DE LOBO/CX. DE PASSAGEM/CX. DIVERSAS</v>
          </cell>
          <cell r="D1434" t="str">
            <v>0036</v>
          </cell>
          <cell r="E1434">
            <v>0</v>
          </cell>
          <cell r="F1434">
            <v>0</v>
          </cell>
          <cell r="G1434" t="str">
            <v>98019</v>
          </cell>
          <cell r="H1434" t="str">
            <v>ACRÉSCIMO PARA POÇO DE VISITA RETANGULAR PARA ESGOTO, EM ALVENARIA COM BLOCOS DE CONCRETO, DIMENSÕES INTERNAS = 1,5X4 M. AF_12/2020</v>
          </cell>
        </row>
        <row r="1435">
          <cell r="A1435" t="str">
            <v>DRENAGEM/OBRAS DE CONTENCAO/POCOS DE VISITA E CAIXAS</v>
          </cell>
          <cell r="B1435" t="str">
            <v>DROP</v>
          </cell>
          <cell r="C1435" t="str">
            <v>POCOS DE VISITA/BOCAS DE LOBO/CX. DE PASSAGEM/CX. DIVERSAS</v>
          </cell>
          <cell r="D1435" t="str">
            <v>0036</v>
          </cell>
          <cell r="E1435">
            <v>0</v>
          </cell>
          <cell r="F1435">
            <v>0</v>
          </cell>
          <cell r="G1435" t="str">
            <v>98020</v>
          </cell>
          <cell r="H1435" t="str">
            <v>BASE PARA POÇO DE VISITA RETANGULAR PARA ESGOTO, EM ALVENARIA COM BLOCOS DE CONCRETO, DIMENSÕES INTERNAS = 2X2 M, PROFUNDIDADE = 1,45 M, EXCLUINDO TAMPÃO. AF_12/2020</v>
          </cell>
        </row>
        <row r="1436">
          <cell r="A1436" t="str">
            <v>DRENAGEM/OBRAS DE CONTENCAO/POCOS DE VISITA E CAIXAS</v>
          </cell>
          <cell r="B1436" t="str">
            <v>DROP</v>
          </cell>
          <cell r="C1436" t="str">
            <v>POCOS DE VISITA/BOCAS DE LOBO/CX. DE PASSAGEM/CX. DIVERSAS</v>
          </cell>
          <cell r="D1436" t="str">
            <v>0036</v>
          </cell>
          <cell r="E1436">
            <v>0</v>
          </cell>
          <cell r="F1436">
            <v>0</v>
          </cell>
          <cell r="G1436" t="str">
            <v>98021</v>
          </cell>
          <cell r="H1436" t="str">
            <v>ACRÉSCIMO PARA POÇO DE VISITA RETANGULAR PARA ESGOTO, EM ALVENARIA COM BLOCOS DE CONCRETO, DIMENSÕES INTERNAS = 2X2 M. AF_12/2020</v>
          </cell>
        </row>
        <row r="1437">
          <cell r="A1437" t="str">
            <v>DRENAGEM/OBRAS DE CONTENCAO/POCOS DE VISITA E CAIXAS</v>
          </cell>
          <cell r="B1437" t="str">
            <v>DROP</v>
          </cell>
          <cell r="C1437" t="str">
            <v>POCOS DE VISITA/BOCAS DE LOBO/CX. DE PASSAGEM/CX. DIVERSAS</v>
          </cell>
          <cell r="D1437" t="str">
            <v>0036</v>
          </cell>
          <cell r="E1437">
            <v>0</v>
          </cell>
          <cell r="F1437">
            <v>0</v>
          </cell>
          <cell r="G1437" t="str">
            <v>98022</v>
          </cell>
          <cell r="H1437" t="str">
            <v>BASE PARA POÇO DE VISITA RETANGULAR PARA ESGOTO, EM ALVENARIA COM BLOCOS DE CONCRETO, DIMENSÕES INTERNAS = 2X2,5 M, PROFUNDIDADE = 1,45 M, EXCLUINDO TAMPÃO. AF_12/2020</v>
          </cell>
        </row>
        <row r="1438">
          <cell r="A1438" t="str">
            <v>DRENAGEM/OBRAS DE CONTENCAO/POCOS DE VISITA E CAIXAS</v>
          </cell>
          <cell r="B1438" t="str">
            <v>DROP</v>
          </cell>
          <cell r="C1438" t="str">
            <v>POCOS DE VISITA/BOCAS DE LOBO/CX. DE PASSAGEM/CX. DIVERSAS</v>
          </cell>
          <cell r="D1438" t="str">
            <v>0036</v>
          </cell>
          <cell r="E1438">
            <v>0</v>
          </cell>
          <cell r="F1438">
            <v>0</v>
          </cell>
          <cell r="G1438" t="str">
            <v>98023</v>
          </cell>
          <cell r="H1438" t="str">
            <v>ACRÉSCIMO PARA POÇO DE VISITA RETANGULAR PARA ESGOTO, EM ALVENARIA COM BLOCOS DE CONCRETO, DIMENSÕES INTERNAS = 2X2,5 M. AF_12/2020</v>
          </cell>
        </row>
        <row r="1439">
          <cell r="A1439" t="str">
            <v>DRENAGEM/OBRAS DE CONTENCAO/POCOS DE VISITA E CAIXAS</v>
          </cell>
          <cell r="B1439" t="str">
            <v>DROP</v>
          </cell>
          <cell r="C1439" t="str">
            <v>POCOS DE VISITA/BOCAS DE LOBO/CX. DE PASSAGEM/CX. DIVERSAS</v>
          </cell>
          <cell r="D1439" t="str">
            <v>0036</v>
          </cell>
          <cell r="E1439">
            <v>0</v>
          </cell>
          <cell r="F1439">
            <v>0</v>
          </cell>
          <cell r="G1439" t="str">
            <v>98024</v>
          </cell>
          <cell r="H1439" t="str">
            <v>BASE PARA POÇO DE VISITA RETANGULAR PARA ESGOTO, EM ALVENARIA COM BLOCOS DE CONCRETO, DIMENSÕES INTERNAS = 2X3 M, PROFUNDIDADE = 1,45 M, EXCLUINDO TAMPÃO. AF_12/2020</v>
          </cell>
        </row>
        <row r="1440">
          <cell r="A1440" t="str">
            <v>DRENAGEM/OBRAS DE CONTENCAO/POCOS DE VISITA E CAIXAS</v>
          </cell>
          <cell r="B1440" t="str">
            <v>DROP</v>
          </cell>
          <cell r="C1440" t="str">
            <v>POCOS DE VISITA/BOCAS DE LOBO/CX. DE PASSAGEM/CX. DIVERSAS</v>
          </cell>
          <cell r="D1440" t="str">
            <v>0036</v>
          </cell>
          <cell r="E1440">
            <v>0</v>
          </cell>
          <cell r="F1440">
            <v>0</v>
          </cell>
          <cell r="G1440" t="str">
            <v>98025</v>
          </cell>
          <cell r="H1440" t="str">
            <v>ACRÉSCIMO PARA POÇO DE VISITA RETANGULAR PARA ESGOTO, EM ALVENARIA COM BLOCOS DE CONCRETO, DIMENSÕES INTERNAS = 2X3 M. AF_12/2020</v>
          </cell>
        </row>
        <row r="1441">
          <cell r="A1441" t="str">
            <v>DRENAGEM/OBRAS DE CONTENCAO/POCOS DE VISITA E CAIXAS</v>
          </cell>
          <cell r="B1441" t="str">
            <v>DROP</v>
          </cell>
          <cell r="C1441" t="str">
            <v>POCOS DE VISITA/BOCAS DE LOBO/CX. DE PASSAGEM/CX. DIVERSAS</v>
          </cell>
          <cell r="D1441" t="str">
            <v>0036</v>
          </cell>
          <cell r="E1441">
            <v>0</v>
          </cell>
          <cell r="F1441">
            <v>0</v>
          </cell>
          <cell r="G1441" t="str">
            <v>98026</v>
          </cell>
          <cell r="H1441" t="str">
            <v>BASE PARA POÇO DE VISITA RETANGULAR PARA ESGOTO, EM ALVENARIA COM BLOCOS DE CONCRETO, DIMENSÕES INTERNAS = 2X3,5 M, PROFUNDIDADE = 1,45 M, EXCLUINDO TAMPÃO. AF_12/2020</v>
          </cell>
        </row>
        <row r="1442">
          <cell r="A1442" t="str">
            <v>DRENAGEM/OBRAS DE CONTENCAO/POCOS DE VISITA E CAIXAS</v>
          </cell>
          <cell r="B1442" t="str">
            <v>DROP</v>
          </cell>
          <cell r="C1442" t="str">
            <v>POCOS DE VISITA/BOCAS DE LOBO/CX. DE PASSAGEM/CX. DIVERSAS</v>
          </cell>
          <cell r="D1442" t="str">
            <v>0036</v>
          </cell>
          <cell r="E1442">
            <v>0</v>
          </cell>
          <cell r="F1442">
            <v>0</v>
          </cell>
          <cell r="G1442" t="str">
            <v>98027</v>
          </cell>
          <cell r="H1442" t="str">
            <v>ACRÉSCIMO PARA POÇO DE VISITA RETANGULAR PARA ESGOTO, EM ALVENARIA COM BLOCOS DE CONCRETO, DIMENSÕES INTERNAS = 2X3,5 M. AF_12/2020</v>
          </cell>
        </row>
        <row r="1443">
          <cell r="A1443" t="str">
            <v>DRENAGEM/OBRAS DE CONTENCAO/POCOS DE VISITA E CAIXAS</v>
          </cell>
          <cell r="B1443" t="str">
            <v>DROP</v>
          </cell>
          <cell r="C1443" t="str">
            <v>POCOS DE VISITA/BOCAS DE LOBO/CX. DE PASSAGEM/CX. DIVERSAS</v>
          </cell>
          <cell r="D1443" t="str">
            <v>0036</v>
          </cell>
          <cell r="E1443">
            <v>0</v>
          </cell>
          <cell r="F1443">
            <v>0</v>
          </cell>
          <cell r="G1443" t="str">
            <v>98028</v>
          </cell>
          <cell r="H1443" t="str">
            <v>BASE PARA POÇO DE VISITA RETANGULAR PARA ESGOTO, EM ALVENARIA COM BLOCOS DE CONCRETO, DIMENSÕES INTERNAS = 2X4 M, PROFUNDIDADE = 1,45 M, EXCLUINDO TAMPÃO. AF_12/2020</v>
          </cell>
        </row>
        <row r="1444">
          <cell r="A1444" t="str">
            <v>DRENAGEM/OBRAS DE CONTENCAO/POCOS DE VISITA E CAIXAS</v>
          </cell>
          <cell r="B1444" t="str">
            <v>DROP</v>
          </cell>
          <cell r="C1444" t="str">
            <v>POCOS DE VISITA/BOCAS DE LOBO/CX. DE PASSAGEM/CX. DIVERSAS</v>
          </cell>
          <cell r="D1444" t="str">
            <v>0036</v>
          </cell>
          <cell r="E1444">
            <v>0</v>
          </cell>
          <cell r="F1444">
            <v>0</v>
          </cell>
          <cell r="G1444" t="str">
            <v>98029</v>
          </cell>
          <cell r="H1444" t="str">
            <v>ACRÉSCIMO PARA POÇO DE VISITA RETANGULAR PARA ESGOTO, EM ALVENARIA COM BLOCOS DE CONCRETO, DIMENSÕES INTERNAS = 2X4 M. AF_12/2020</v>
          </cell>
        </row>
        <row r="1445">
          <cell r="A1445" t="str">
            <v>DRENAGEM/OBRAS DE CONTENCAO/POCOS DE VISITA E CAIXAS</v>
          </cell>
          <cell r="B1445" t="str">
            <v>DROP</v>
          </cell>
          <cell r="C1445" t="str">
            <v>POCOS DE VISITA/BOCAS DE LOBO/CX. DE PASSAGEM/CX. DIVERSAS</v>
          </cell>
          <cell r="D1445" t="str">
            <v>0036</v>
          </cell>
          <cell r="E1445">
            <v>0</v>
          </cell>
          <cell r="F1445">
            <v>0</v>
          </cell>
          <cell r="G1445" t="str">
            <v>98030</v>
          </cell>
          <cell r="H1445" t="str">
            <v>BASE PARA POÇO DE VISITA RETANGULAR PARA ESGOTO, EM ALVENARIA COM BLOCOS DE CONCRETO, DIMENSÕES INTERNAS = 2,5X2,5 M, PROFUNDIDADE = 1,45 M, EXCLUINDO TAMPÃO. AF_12/2020</v>
          </cell>
        </row>
        <row r="1446">
          <cell r="A1446" t="str">
            <v>DRENAGEM/OBRAS DE CONTENCAO/POCOS DE VISITA E CAIXAS</v>
          </cell>
          <cell r="B1446" t="str">
            <v>DROP</v>
          </cell>
          <cell r="C1446" t="str">
            <v>POCOS DE VISITA/BOCAS DE LOBO/CX. DE PASSAGEM/CX. DIVERSAS</v>
          </cell>
          <cell r="D1446" t="str">
            <v>0036</v>
          </cell>
          <cell r="E1446">
            <v>0</v>
          </cell>
          <cell r="F1446">
            <v>0</v>
          </cell>
          <cell r="G1446" t="str">
            <v>98031</v>
          </cell>
          <cell r="H1446" t="str">
            <v>ACRÉSCIMO PARA POÇO DE VISITA RETANGULAR PARA ESGOTO, EM ALVENARIA COM BLOCOS DE CONCRETO, DIMENSÕES INTERNAS = 2,5X2,5 M. AF_12/2020</v>
          </cell>
        </row>
        <row r="1447">
          <cell r="A1447" t="str">
            <v>DRENAGEM/OBRAS DE CONTENCAO/POCOS DE VISITA E CAIXAS</v>
          </cell>
          <cell r="B1447" t="str">
            <v>DROP</v>
          </cell>
          <cell r="C1447" t="str">
            <v>POCOS DE VISITA/BOCAS DE LOBO/CX. DE PASSAGEM/CX. DIVERSAS</v>
          </cell>
          <cell r="D1447" t="str">
            <v>0036</v>
          </cell>
          <cell r="E1447">
            <v>0</v>
          </cell>
          <cell r="F1447">
            <v>0</v>
          </cell>
          <cell r="G1447" t="str">
            <v>98032</v>
          </cell>
          <cell r="H1447" t="str">
            <v>BASE PARA POÇO DE VISITA RETANGULAR PARA ESGOTO, EM ALVENARIA COM BLOCOS DE CONCRETO, DIMENSÕES INTERNAS = 2,5X3 M, PROFUNDIDADE = 1,45 M, EXCLUINDO TAMPÃO. AF_12/2020</v>
          </cell>
        </row>
        <row r="1448">
          <cell r="A1448" t="str">
            <v>DRENAGEM/OBRAS DE CONTENCAO/POCOS DE VISITA E CAIXAS</v>
          </cell>
          <cell r="B1448" t="str">
            <v>DROP</v>
          </cell>
          <cell r="C1448" t="str">
            <v>POCOS DE VISITA/BOCAS DE LOBO/CX. DE PASSAGEM/CX. DIVERSAS</v>
          </cell>
          <cell r="D1448" t="str">
            <v>0036</v>
          </cell>
          <cell r="E1448">
            <v>0</v>
          </cell>
          <cell r="F1448">
            <v>0</v>
          </cell>
          <cell r="G1448" t="str">
            <v>98033</v>
          </cell>
          <cell r="H1448" t="str">
            <v>ACRÉSCIMO PARA POÇO DE VISITA RETANGULAR PARA ESGOTO, EM ALVENARIA COM BLOCOS DE CONCRETO, DIMENSÕES INTERNAS = 2,5X3 M. AF_12/2020</v>
          </cell>
        </row>
        <row r="1449">
          <cell r="A1449" t="str">
            <v>DRENAGEM/OBRAS DE CONTENCAO/POCOS DE VISITA E CAIXAS</v>
          </cell>
          <cell r="B1449" t="str">
            <v>DROP</v>
          </cell>
          <cell r="C1449" t="str">
            <v>POCOS DE VISITA/BOCAS DE LOBO/CX. DE PASSAGEM/CX. DIVERSAS</v>
          </cell>
          <cell r="D1449" t="str">
            <v>0036</v>
          </cell>
          <cell r="E1449">
            <v>0</v>
          </cell>
          <cell r="F1449">
            <v>0</v>
          </cell>
          <cell r="G1449" t="str">
            <v>98034</v>
          </cell>
          <cell r="H1449" t="str">
            <v>BASE PARA POÇO DE VISITA RETANGULAR PARA ESGOTO, EM ALVENARIA COM BLOCOS DE CONCRETO, DIMENSÕES INTERNAS = 2,5X3,5 M, PROFUNDIDADE = 1,45 M, EXCLUINDO TAMPÃO. AF_12/2020</v>
          </cell>
        </row>
        <row r="1450">
          <cell r="A1450" t="str">
            <v>DRENAGEM/OBRAS DE CONTENCAO/POCOS DE VISITA E CAIXAS</v>
          </cell>
          <cell r="B1450" t="str">
            <v>DROP</v>
          </cell>
          <cell r="C1450" t="str">
            <v>POCOS DE VISITA/BOCAS DE LOBO/CX. DE PASSAGEM/CX. DIVERSAS</v>
          </cell>
          <cell r="D1450" t="str">
            <v>0036</v>
          </cell>
          <cell r="E1450">
            <v>0</v>
          </cell>
          <cell r="F1450">
            <v>0</v>
          </cell>
          <cell r="G1450" t="str">
            <v>98035</v>
          </cell>
          <cell r="H1450" t="str">
            <v>ACRÉSCIMO PARA POÇO DE VISITA RETANGULAR PARA ESGOTO, EM ALVENARIA COM BLOCOS DE CONCRETO, DIMENSÕES INTERNAS = 2,5X3,5 M. AF_12/2020</v>
          </cell>
        </row>
        <row r="1451">
          <cell r="A1451" t="str">
            <v>DRENAGEM/OBRAS DE CONTENCAO/POCOS DE VISITA E CAIXAS</v>
          </cell>
          <cell r="B1451" t="str">
            <v>DROP</v>
          </cell>
          <cell r="C1451" t="str">
            <v>POCOS DE VISITA/BOCAS DE LOBO/CX. DE PASSAGEM/CX. DIVERSAS</v>
          </cell>
          <cell r="D1451" t="str">
            <v>0036</v>
          </cell>
          <cell r="E1451">
            <v>0</v>
          </cell>
          <cell r="F1451">
            <v>0</v>
          </cell>
          <cell r="G1451" t="str">
            <v>98036</v>
          </cell>
          <cell r="H1451" t="str">
            <v>BASE PARA POÇO DE VISITA RETANGULAR PARA ESGOTO, EM ALVENARIA COM BLOCOS DE CONCRETO, DIMENSÕES INTERNAS = 2,5X4 M, PROFUNDIDADE = 1,45 M, EXCLUINDO TAMPÃO. AF_12/2020</v>
          </cell>
        </row>
        <row r="1452">
          <cell r="A1452" t="str">
            <v>DRENAGEM/OBRAS DE CONTENCAO/POCOS DE VISITA E CAIXAS</v>
          </cell>
          <cell r="B1452" t="str">
            <v>DROP</v>
          </cell>
          <cell r="C1452" t="str">
            <v>POCOS DE VISITA/BOCAS DE LOBO/CX. DE PASSAGEM/CX. DIVERSAS</v>
          </cell>
          <cell r="D1452" t="str">
            <v>0036</v>
          </cell>
          <cell r="E1452">
            <v>0</v>
          </cell>
          <cell r="F1452">
            <v>0</v>
          </cell>
          <cell r="G1452" t="str">
            <v>98037</v>
          </cell>
          <cell r="H1452" t="str">
            <v>ACRÉSCIMO PARA POÇO DE VISITA RETANGULAR PARA ESGOTO, EM ALVENARIA COM BLOCOS DE CONCRETO, DIMENSÕES INTERNAS = 2,5X4 M. AF_12/2020</v>
          </cell>
        </row>
        <row r="1453">
          <cell r="A1453" t="str">
            <v>DRENAGEM/OBRAS DE CONTENCAO/POCOS DE VISITA E CAIXAS</v>
          </cell>
          <cell r="B1453" t="str">
            <v>DROP</v>
          </cell>
          <cell r="C1453" t="str">
            <v>POCOS DE VISITA/BOCAS DE LOBO/CX. DE PASSAGEM/CX. DIVERSAS</v>
          </cell>
          <cell r="D1453" t="str">
            <v>0036</v>
          </cell>
          <cell r="E1453">
            <v>0</v>
          </cell>
          <cell r="F1453">
            <v>0</v>
          </cell>
          <cell r="G1453" t="str">
            <v>98038</v>
          </cell>
          <cell r="H1453" t="str">
            <v>BASE PARA POÇO DE VISITA RETANGULAR PARA ESGOTO, EM ALVENARIA COM BLOCOS DE CONCRETO, DIMENSÕES INTERNAS = 3X3 M, PROFUNDIDADE = 1,45 M, EXCLUINDO TAMPÃO. AF_12/2020</v>
          </cell>
        </row>
        <row r="1454">
          <cell r="A1454" t="str">
            <v>DRENAGEM/OBRAS DE CONTENCAO/POCOS DE VISITA E CAIXAS</v>
          </cell>
          <cell r="B1454" t="str">
            <v>DROP</v>
          </cell>
          <cell r="C1454" t="str">
            <v>POCOS DE VISITA/BOCAS DE LOBO/CX. DE PASSAGEM/CX. DIVERSAS</v>
          </cell>
          <cell r="D1454" t="str">
            <v>0036</v>
          </cell>
          <cell r="E1454">
            <v>0</v>
          </cell>
          <cell r="F1454">
            <v>0</v>
          </cell>
          <cell r="G1454" t="str">
            <v>98039</v>
          </cell>
          <cell r="H1454" t="str">
            <v>ACRÉSCIMO PARA POÇO DE VISITA RETANGULAR PARA ESGOTO, EM ALVENARIA COM BLOCOS DE CONCRETO, DIMENSÕES INTERNAS = 3X3 M. AF_12/2020</v>
          </cell>
        </row>
        <row r="1455">
          <cell r="A1455" t="str">
            <v>DRENAGEM/OBRAS DE CONTENCAO/POCOS DE VISITA E CAIXAS</v>
          </cell>
          <cell r="B1455" t="str">
            <v>DROP</v>
          </cell>
          <cell r="C1455" t="str">
            <v>POCOS DE VISITA/BOCAS DE LOBO/CX. DE PASSAGEM/CX. DIVERSAS</v>
          </cell>
          <cell r="D1455" t="str">
            <v>0036</v>
          </cell>
          <cell r="E1455">
            <v>0</v>
          </cell>
          <cell r="F1455">
            <v>0</v>
          </cell>
          <cell r="G1455" t="str">
            <v>98040</v>
          </cell>
          <cell r="H1455" t="str">
            <v>BASE PARA POÇO DE VISITA RETANGULAR PARA ESGOTO, EM ALVENARIA COM BLOCOS DE CONCRETO, DIMENSÕES INTERNAS = 3X3,5 M, PROFUNDIDADE = 1,45 M, EXCLUINDO TAMPÃO. AF_12/2020</v>
          </cell>
        </row>
        <row r="1456">
          <cell r="A1456" t="str">
            <v>DRENAGEM/OBRAS DE CONTENCAO/POCOS DE VISITA E CAIXAS</v>
          </cell>
          <cell r="B1456" t="str">
            <v>DROP</v>
          </cell>
          <cell r="C1456" t="str">
            <v>POCOS DE VISITA/BOCAS DE LOBO/CX. DE PASSAGEM/CX. DIVERSAS</v>
          </cell>
          <cell r="D1456" t="str">
            <v>0036</v>
          </cell>
          <cell r="E1456">
            <v>0</v>
          </cell>
          <cell r="F1456">
            <v>0</v>
          </cell>
          <cell r="G1456" t="str">
            <v>98041</v>
          </cell>
          <cell r="H1456" t="str">
            <v>ACRÉSCIMO PARA POÇO DE VISITA RETANGULAR PARA ESGOTO, EM ALVENARIA COM BLOCOS DE CONCRETO, DIMENSÕES INTERNAS = 3X3,5 M. AF_12/2020</v>
          </cell>
        </row>
        <row r="1457">
          <cell r="A1457" t="str">
            <v>DRENAGEM/OBRAS DE CONTENCAO/POCOS DE VISITA E CAIXAS</v>
          </cell>
          <cell r="B1457" t="str">
            <v>DROP</v>
          </cell>
          <cell r="C1457" t="str">
            <v>POCOS DE VISITA/BOCAS DE LOBO/CX. DE PASSAGEM/CX. DIVERSAS</v>
          </cell>
          <cell r="D1457" t="str">
            <v>0036</v>
          </cell>
          <cell r="E1457">
            <v>0</v>
          </cell>
          <cell r="F1457">
            <v>0</v>
          </cell>
          <cell r="G1457" t="str">
            <v>98042</v>
          </cell>
          <cell r="H1457" t="str">
            <v>BASE PARA POÇO DE VISITA RETANGULAR PARA ESGOTO, EM ALVENARIA COM BLOCOS DE CONCRETO, DIMENSÕES INTERNAS = 3X4 M, PROFUNDIDADE = 1,45 M, EXCLUINDO TAMPÃO. AF_12/2020</v>
          </cell>
        </row>
        <row r="1458">
          <cell r="A1458" t="str">
            <v>DRENAGEM/OBRAS DE CONTENCAO/POCOS DE VISITA E CAIXAS</v>
          </cell>
          <cell r="B1458" t="str">
            <v>DROP</v>
          </cell>
          <cell r="C1458" t="str">
            <v>POCOS DE VISITA/BOCAS DE LOBO/CX. DE PASSAGEM/CX. DIVERSAS</v>
          </cell>
          <cell r="D1458" t="str">
            <v>0036</v>
          </cell>
          <cell r="E1458">
            <v>0</v>
          </cell>
          <cell r="F1458">
            <v>0</v>
          </cell>
          <cell r="G1458" t="str">
            <v>98043</v>
          </cell>
          <cell r="H1458" t="str">
            <v>ACRÉSCIMO PARA POÇO DE VISITA RETANGULAR PARA ESGOTO, EM ALVENARIA COM BLOCOS DE CONCRETO, DIMENSÕES INTERNAS = 3X4 M. AF_12/2020</v>
          </cell>
        </row>
        <row r="1459">
          <cell r="A1459" t="str">
            <v>DRENAGEM/OBRAS DE CONTENCAO/POCOS DE VISITA E CAIXAS</v>
          </cell>
          <cell r="B1459" t="str">
            <v>DROP</v>
          </cell>
          <cell r="C1459" t="str">
            <v>POCOS DE VISITA/BOCAS DE LOBO/CX. DE PASSAGEM/CX. DIVERSAS</v>
          </cell>
          <cell r="D1459" t="str">
            <v>0036</v>
          </cell>
          <cell r="E1459">
            <v>0</v>
          </cell>
          <cell r="F1459">
            <v>0</v>
          </cell>
          <cell r="G1459" t="str">
            <v>98044</v>
          </cell>
          <cell r="H1459" t="str">
            <v>BASE PARA POÇO DE VISITA RETANGULAR PARA ESGOTO, EM ALVENARIA COM BLOCOS DE CONCRETO, DIMENSÕES INTERNAS = 3,5X3,5 M, PROFUNDIDADE = 1,45 M, EXCLUINDO TAMPÃO. AF_12/2020</v>
          </cell>
        </row>
        <row r="1460">
          <cell r="A1460" t="str">
            <v>DRENAGEM/OBRAS DE CONTENCAO/POCOS DE VISITA E CAIXAS</v>
          </cell>
          <cell r="B1460" t="str">
            <v>DROP</v>
          </cell>
          <cell r="C1460" t="str">
            <v>POCOS DE VISITA/BOCAS DE LOBO/CX. DE PASSAGEM/CX. DIVERSAS</v>
          </cell>
          <cell r="D1460" t="str">
            <v>0036</v>
          </cell>
          <cell r="E1460">
            <v>0</v>
          </cell>
          <cell r="F1460">
            <v>0</v>
          </cell>
          <cell r="G1460" t="str">
            <v>98045</v>
          </cell>
          <cell r="H1460" t="str">
            <v>ACRÉSCIMO PARA POÇO DE VISITA RETANGULAR PARA ESGOTO, EM ALVENARIA COM BLOCOS DE CONCRETO, DIMENSÕES INTERNAS = 3,5X3,5 M. AF_12/2020</v>
          </cell>
        </row>
        <row r="1461">
          <cell r="A1461" t="str">
            <v>DRENAGEM/OBRAS DE CONTENCAO/POCOS DE VISITA E CAIXAS</v>
          </cell>
          <cell r="B1461" t="str">
            <v>DROP</v>
          </cell>
          <cell r="C1461" t="str">
            <v>POCOS DE VISITA/BOCAS DE LOBO/CX. DE PASSAGEM/CX. DIVERSAS</v>
          </cell>
          <cell r="D1461" t="str">
            <v>0036</v>
          </cell>
          <cell r="E1461">
            <v>0</v>
          </cell>
          <cell r="F1461">
            <v>0</v>
          </cell>
          <cell r="G1461" t="str">
            <v>98046</v>
          </cell>
          <cell r="H1461" t="str">
            <v>BASE PARA POÇO DE VISITA RETANGULAR PARA ESGOTO, EM ALVENARIA COM BLOCOS DE CONCRETO, DIMENSÕES INTERNAS = 3,5X4 M, PROFUNDIDADE = 1,45 M, EXCLUINDO TAMPÃO. AF_12/2020</v>
          </cell>
        </row>
        <row r="1462">
          <cell r="A1462" t="str">
            <v>DRENAGEM/OBRAS DE CONTENCAO/POCOS DE VISITA E CAIXAS</v>
          </cell>
          <cell r="B1462" t="str">
            <v>DROP</v>
          </cell>
          <cell r="C1462" t="str">
            <v>POCOS DE VISITA/BOCAS DE LOBO/CX. DE PASSAGEM/CX. DIVERSAS</v>
          </cell>
          <cell r="D1462" t="str">
            <v>0036</v>
          </cell>
          <cell r="E1462">
            <v>0</v>
          </cell>
          <cell r="F1462">
            <v>0</v>
          </cell>
          <cell r="G1462" t="str">
            <v>98047</v>
          </cell>
          <cell r="H1462" t="str">
            <v>ACRÉSCIMO PARA POÇO DE VISITA RETANGULAR PARA ESGOTO, EM ALVENARIA COM BLOCOS DE CONCRETO, DIMENSÕES INTERNAS = 3,5X4 M. AF_12/2020</v>
          </cell>
        </row>
        <row r="1463">
          <cell r="A1463" t="str">
            <v>DRENAGEM/OBRAS DE CONTENCAO/POCOS DE VISITA E CAIXAS</v>
          </cell>
          <cell r="B1463" t="str">
            <v>DROP</v>
          </cell>
          <cell r="C1463" t="str">
            <v>POCOS DE VISITA/BOCAS DE LOBO/CX. DE PASSAGEM/CX. DIVERSAS</v>
          </cell>
          <cell r="D1463" t="str">
            <v>0036</v>
          </cell>
          <cell r="E1463">
            <v>0</v>
          </cell>
          <cell r="F1463">
            <v>0</v>
          </cell>
          <cell r="G1463" t="str">
            <v>98048</v>
          </cell>
          <cell r="H1463" t="str">
            <v>BASE PARA POÇO DE VISITA RETANGULAR PARA ESGOTO, EM ALVENARIA COM BLOCOS DE CONCRETO, DIMENSÕES INTERNAS = 4X4 M, PROFUNDIDADE = 1,45 M, EXCLUINDO TAMPÃO. AF_12/2020</v>
          </cell>
        </row>
        <row r="1464">
          <cell r="A1464" t="str">
            <v>DRENAGEM/OBRAS DE CONTENCAO/POCOS DE VISITA E CAIXAS</v>
          </cell>
          <cell r="B1464" t="str">
            <v>DROP</v>
          </cell>
          <cell r="C1464" t="str">
            <v>POCOS DE VISITA/BOCAS DE LOBO/CX. DE PASSAGEM/CX. DIVERSAS</v>
          </cell>
          <cell r="D1464" t="str">
            <v>0036</v>
          </cell>
          <cell r="E1464">
            <v>0</v>
          </cell>
          <cell r="F1464">
            <v>0</v>
          </cell>
          <cell r="G1464" t="str">
            <v>98049</v>
          </cell>
          <cell r="H1464" t="str">
            <v>ACRÉSCIMO PARA POÇO DE VISITA RETANGULAR PARA ESGOTO, EM ALVENARIA COM BLOCOS DE CONCRETO, DIMENSÕES INTERNAS = 4X4 M. AF_12/2020</v>
          </cell>
        </row>
        <row r="1465">
          <cell r="A1465" t="str">
            <v>DRENAGEM/OBRAS DE CONTENCAO/POCOS DE VISITA E CAIXAS</v>
          </cell>
          <cell r="B1465" t="str">
            <v>DROP</v>
          </cell>
          <cell r="C1465" t="str">
            <v>POCOS DE VISITA/BOCAS DE LOBO/CX. DE PASSAGEM/CX. DIVERSAS</v>
          </cell>
          <cell r="D1465" t="str">
            <v>0036</v>
          </cell>
          <cell r="E1465">
            <v>0</v>
          </cell>
          <cell r="F1465">
            <v>0</v>
          </cell>
          <cell r="G1465" t="str">
            <v>98050</v>
          </cell>
          <cell r="H1465" t="str">
            <v>CHAMINÉ CIRCULAR PARA POÇO DE VISITA PARA ESGOTO, EM CONCRETO PRÉ-MOLDADO, DIÂMETRO INTERNO = 0,6 M. AF_12/2020</v>
          </cell>
        </row>
        <row r="1466">
          <cell r="A1466" t="str">
            <v>DRENAGEM/OBRAS DE CONTENCAO/POCOS DE VISITA E CAIXAS</v>
          </cell>
          <cell r="B1466" t="str">
            <v>DROP</v>
          </cell>
          <cell r="C1466" t="str">
            <v>POCOS DE VISITA/BOCAS DE LOBO/CX. DE PASSAGEM/CX. DIVERSAS</v>
          </cell>
          <cell r="D1466" t="str">
            <v>0036</v>
          </cell>
          <cell r="E1466">
            <v>0</v>
          </cell>
          <cell r="F1466">
            <v>0</v>
          </cell>
          <cell r="G1466" t="str">
            <v>98051</v>
          </cell>
          <cell r="H1466" t="str">
            <v>CHAMINÉ CIRCULAR PARA POÇO DE VISITA PARA ESGOTO, EM ALVENARIA COM TIJOLOS CERÂMICOS MACIÇOS, DIÂMETRO INTERNO = 0,6 M. AF_12/2020</v>
          </cell>
        </row>
        <row r="1467">
          <cell r="A1467" t="str">
            <v>DRENAGEM/OBRAS DE CONTENCAO/POCOS DE VISITA E CAIXAS</v>
          </cell>
          <cell r="B1467" t="str">
            <v>DROP</v>
          </cell>
          <cell r="C1467" t="str">
            <v>POCOS DE VISITA/BOCAS DE LOBO/CX. DE PASSAGEM/CX. DIVERSAS</v>
          </cell>
          <cell r="D1467" t="str">
            <v>0036</v>
          </cell>
          <cell r="E1467">
            <v>0</v>
          </cell>
          <cell r="F1467">
            <v>0</v>
          </cell>
          <cell r="G1467" t="str">
            <v>98405</v>
          </cell>
          <cell r="H1467" t="str">
            <v>BASE PARA POÇO DE VISITA CIRCULAR PARA  ESGOTO, EM ALVENARIA COM TIJOLOS CERÂMICOS MACIÇOS, DIÂMETRO INTERNO = 1 M, PROFUNDIDADE = 1,45 M, EXCLUINDO TAMPÃO. AF_12/2020</v>
          </cell>
        </row>
        <row r="1468">
          <cell r="A1468" t="str">
            <v>DRENAGEM/OBRAS DE CONTENCAO/POCOS DE VISITA E CAIXAS</v>
          </cell>
          <cell r="B1468" t="str">
            <v>DROP</v>
          </cell>
          <cell r="C1468" t="str">
            <v>POCOS DE VISITA/BOCAS DE LOBO/CX. DE PASSAGEM/CX. DIVERSAS</v>
          </cell>
          <cell r="D1468" t="str">
            <v>0036</v>
          </cell>
          <cell r="E1468">
            <v>0</v>
          </cell>
          <cell r="F1468">
            <v>0</v>
          </cell>
          <cell r="G1468" t="str">
            <v>98406</v>
          </cell>
          <cell r="H1468" t="str">
            <v>BASE PARA POÇO DE VISITA RETANGULAR PARA ESGOTO, EM ALVENARIA COM BLOCOS DE CONCRETO, DIMENSÕES INTERNAS = 1X3,5 M, PROFUNDIDADE = 1,45 M, EXCLUINDO TAMPÃO. AF_12/2020</v>
          </cell>
        </row>
        <row r="1469">
          <cell r="A1469" t="str">
            <v>DRENAGEM/OBRAS DE CONTENCAO/POCOS DE VISITA E CAIXAS</v>
          </cell>
          <cell r="B1469" t="str">
            <v>DROP</v>
          </cell>
          <cell r="C1469" t="str">
            <v>POCOS DE VISITA/BOCAS DE LOBO/CX. DE PASSAGEM/CX. DIVERSAS</v>
          </cell>
          <cell r="D1469" t="str">
            <v>0036</v>
          </cell>
          <cell r="E1469">
            <v>0</v>
          </cell>
          <cell r="F1469">
            <v>0</v>
          </cell>
          <cell r="G1469" t="str">
            <v>98407</v>
          </cell>
          <cell r="H1469" t="str">
            <v>BASE PARA POÇO DE VISITA RETANGULAR PARA ESGOTO, EM ALVENARIA COM BLOCOS DE CONCRETO, DIMENSÕES INTERNAS = 1X2 M, PROFUNDIDADE = 1,45 M, EXCLUINDO TAMPÃO. AF_12/2020</v>
          </cell>
        </row>
        <row r="1470">
          <cell r="A1470" t="str">
            <v>DRENAGEM/OBRAS DE CONTENCAO/POCOS DE VISITA E CAIXAS</v>
          </cell>
          <cell r="B1470" t="str">
            <v>DROP</v>
          </cell>
          <cell r="C1470" t="str">
            <v>POCOS DE VISITA/BOCAS DE LOBO/CX. DE PASSAGEM/CX. DIVERSAS</v>
          </cell>
          <cell r="D1470" t="str">
            <v>0036</v>
          </cell>
          <cell r="E1470">
            <v>0</v>
          </cell>
          <cell r="F1470">
            <v>0</v>
          </cell>
          <cell r="G1470" t="str">
            <v>98408</v>
          </cell>
          <cell r="H1470" t="str">
            <v>BASE PARA POÇO DE VISITA RETANGULAR PARA ESGOTO, EM ALVENARIA COM BLOCOS DE CONCRETO, DIMENSÕES INTERNAS = 1X2,5 M, PROFUNDIDADE = 1,45 M, EXCLUINDO TAMPÃO. AF_12/2020</v>
          </cell>
        </row>
        <row r="1471">
          <cell r="A1471" t="str">
            <v>DRENAGEM/OBRAS DE CONTENCAO/POCOS DE VISITA E CAIXAS</v>
          </cell>
          <cell r="B1471" t="str">
            <v>DROP</v>
          </cell>
          <cell r="C1471" t="str">
            <v>POCOS DE VISITA/BOCAS DE LOBO/CX. DE PASSAGEM/CX. DIVERSAS</v>
          </cell>
          <cell r="D1471" t="str">
            <v>0036</v>
          </cell>
          <cell r="E1471">
            <v>0</v>
          </cell>
          <cell r="F1471">
            <v>0</v>
          </cell>
          <cell r="G1471" t="str">
            <v>98409</v>
          </cell>
          <cell r="H1471" t="str">
            <v>ACRÉSCIMO PARA POÇO DE VISITA CIRCULAR PARA ESGOTO, EM CONCRETO PRÉ-MOLDADO, DIÂMETRO INTERNO = 0,8 M. AF_12/2020</v>
          </cell>
        </row>
        <row r="1472">
          <cell r="A1472" t="str">
            <v>DRENAGEM/OBRAS DE CONTENCAO/POCOS DE VISITA E CAIXAS</v>
          </cell>
          <cell r="B1472" t="str">
            <v>DROP</v>
          </cell>
          <cell r="C1472" t="str">
            <v>POCOS DE VISITA/BOCAS DE LOBO/CX. DE PASSAGEM/CX. DIVERSAS</v>
          </cell>
          <cell r="D1472" t="str">
            <v>0036</v>
          </cell>
          <cell r="E1472">
            <v>0</v>
          </cell>
          <cell r="F1472">
            <v>0</v>
          </cell>
          <cell r="G1472" t="str">
            <v>98410</v>
          </cell>
          <cell r="H1472" t="str">
            <v>BASE PARA POÇO DE VISITA CIRCULAR PARA ESGOTO, EM CONCRETO PRÉ-MOLDADO, DIÂMETRO INTERNO = 1 M, PROFUNDIDADE = 1,45 M, EXCLUINDO TAMPÃO. AF_12/2020</v>
          </cell>
        </row>
        <row r="1473">
          <cell r="A1473" t="str">
            <v>DRENAGEM/OBRAS DE CONTENCAO/POCOS DE VISITA E CAIXAS</v>
          </cell>
          <cell r="B1473" t="str">
            <v>DROP</v>
          </cell>
          <cell r="C1473" t="str">
            <v>POCOS DE VISITA/BOCAS DE LOBO/CX. DE PASSAGEM/CX. DIVERSAS</v>
          </cell>
          <cell r="D1473" t="str">
            <v>0036</v>
          </cell>
          <cell r="E1473">
            <v>0</v>
          </cell>
          <cell r="F1473">
            <v>0</v>
          </cell>
          <cell r="G1473" t="str">
            <v>98414</v>
          </cell>
          <cell r="H1473" t="str">
            <v>BASE PARA POÇO DE VISITA CIRCULAR PARA  ESGOTO, EM CONCRETO PRÉ-MOLDADO, DIÂMETRO INTERNO = 1 M, PROFUNDIDADE = 1,45 M, EXCLUINDO TAMPÃO. AF_12/2020</v>
          </cell>
        </row>
        <row r="1474">
          <cell r="A1474" t="str">
            <v>DRENAGEM/OBRAS DE CONTENCAO/POCOS DE VISITA E CAIXAS</v>
          </cell>
          <cell r="B1474" t="str">
            <v>DROP</v>
          </cell>
          <cell r="C1474" t="str">
            <v>POCOS DE VISITA/BOCAS DE LOBO/CX. DE PASSAGEM/CX. DIVERSAS</v>
          </cell>
          <cell r="D1474" t="str">
            <v>0036</v>
          </cell>
          <cell r="E1474">
            <v>0</v>
          </cell>
          <cell r="F1474">
            <v>0</v>
          </cell>
          <cell r="G1474" t="str">
            <v>98415</v>
          </cell>
          <cell r="H1474" t="str">
            <v>(COMPOSIÇÃO REPRESENTATIVA) POÇO DE VISITA CIRCULAR PARA ESGOTO, EM CONCRETO PRÉ-MOLDADO, DIÂMETRO INTERNO = 1,0 M, PROFUNDIDADE ATÉ 1,50 M, EXCLUINDO TAMPÃO. AF_04/2018</v>
          </cell>
        </row>
        <row r="1475">
          <cell r="A1475" t="str">
            <v>DRENAGEM/OBRAS DE CONTENCAO/POCOS DE VISITA E CAIXAS</v>
          </cell>
          <cell r="B1475" t="str">
            <v>DROP</v>
          </cell>
          <cell r="C1475" t="str">
            <v>POCOS DE VISITA/BOCAS DE LOBO/CX. DE PASSAGEM/CX. DIVERSAS</v>
          </cell>
          <cell r="D1475" t="str">
            <v>0036</v>
          </cell>
          <cell r="E1475">
            <v>0</v>
          </cell>
          <cell r="F1475">
            <v>0</v>
          </cell>
          <cell r="G1475" t="str">
            <v>98416</v>
          </cell>
          <cell r="H1475" t="str">
            <v>(COMPOSIÇÃO REPRESENTATIVA) POÇO DE VISITA CIRCULAR PARA ESGOTO, EM CONCRETO PRÉ-MOLDADO, DIÂMETRO INTERNO = 1,0 M, PROFUNDIDADE DE 1,50 A 2,00 M, EXCLUINDO TAMPÃO. AF_04/2018</v>
          </cell>
        </row>
        <row r="1476">
          <cell r="A1476" t="str">
            <v>DRENAGEM/OBRAS DE CONTENCAO/POCOS DE VISITA E CAIXAS</v>
          </cell>
          <cell r="B1476" t="str">
            <v>DROP</v>
          </cell>
          <cell r="C1476" t="str">
            <v>POCOS DE VISITA/BOCAS DE LOBO/CX. DE PASSAGEM/CX. DIVERSAS</v>
          </cell>
          <cell r="D1476" t="str">
            <v>0036</v>
          </cell>
          <cell r="E1476">
            <v>0</v>
          </cell>
          <cell r="F1476">
            <v>0</v>
          </cell>
          <cell r="G1476" t="str">
            <v>98417</v>
          </cell>
          <cell r="H1476" t="str">
            <v>(COMPOSIÇÃO REPRESENTATIVA) POÇO DE VISITA CIRCULAR PARA ESGOTO, EM CONCRETO PRÉ-MOLDADO, DIÂMETRO INTERNO = 1,0 M, PROFUNDIDADE DE 2,00 A 2,50 M, EXCLUINDO TAMPÃO. AF_04/2018</v>
          </cell>
        </row>
        <row r="1477">
          <cell r="A1477" t="str">
            <v>DRENAGEM/OBRAS DE CONTENCAO/POCOS DE VISITA E CAIXAS</v>
          </cell>
          <cell r="B1477" t="str">
            <v>DROP</v>
          </cell>
          <cell r="C1477" t="str">
            <v>POCOS DE VISITA/BOCAS DE LOBO/CX. DE PASSAGEM/CX. DIVERSAS</v>
          </cell>
          <cell r="D1477" t="str">
            <v>0036</v>
          </cell>
          <cell r="E1477">
            <v>0</v>
          </cell>
          <cell r="F1477">
            <v>0</v>
          </cell>
          <cell r="G1477" t="str">
            <v>98418</v>
          </cell>
          <cell r="H1477" t="str">
            <v>(COMPOSIÇÃO REPRESENTATIVA) POÇO DE VISITA CIRCULAR PARA ESGOTO, EM CONCRETO PRÉ-MOLDADO, DIÂMETRO INTERNO = 1,0 M, PROFUNDIDADE DE 2,50 A 3,00 M, EXCLUINDO TAMPÃO. AF_04/2018</v>
          </cell>
        </row>
        <row r="1478">
          <cell r="A1478" t="str">
            <v>DRENAGEM/OBRAS DE CONTENCAO/POCOS DE VISITA E CAIXAS</v>
          </cell>
          <cell r="B1478" t="str">
            <v>DROP</v>
          </cell>
          <cell r="C1478" t="str">
            <v>POCOS DE VISITA/BOCAS DE LOBO/CX. DE PASSAGEM/CX. DIVERSAS</v>
          </cell>
          <cell r="D1478" t="str">
            <v>0036</v>
          </cell>
          <cell r="E1478">
            <v>0</v>
          </cell>
          <cell r="F1478">
            <v>0</v>
          </cell>
          <cell r="G1478" t="str">
            <v>98419</v>
          </cell>
          <cell r="H1478" t="str">
            <v>(COMPOSIÇÃO REPRESENTATIVA) POÇO DE VISITA CIRCULAR PARA ESGOTO, EM CONCRETO PRÉ-MOLDADO, DIÂMETRO INTERNO = 1,0 M, PROFUNDIDADE DE 3,00 A 3,50 M, EXCLUINDO TAMPÃO. AF_04/2018</v>
          </cell>
        </row>
        <row r="1479">
          <cell r="A1479" t="str">
            <v>DRENAGEM/OBRAS DE CONTENCAO/POCOS DE VISITA E CAIXAS</v>
          </cell>
          <cell r="B1479" t="str">
            <v>DROP</v>
          </cell>
          <cell r="C1479" t="str">
            <v>POCOS DE VISITA/BOCAS DE LOBO/CX. DE PASSAGEM/CX. DIVERSAS</v>
          </cell>
          <cell r="D1479" t="str">
            <v>0036</v>
          </cell>
          <cell r="E1479">
            <v>0</v>
          </cell>
          <cell r="F1479">
            <v>0</v>
          </cell>
          <cell r="G1479" t="str">
            <v>98420</v>
          </cell>
          <cell r="H1479" t="str">
            <v>(COMPOSIÇÃO REPRESENTATIVA) POÇO DE VISITA CIRCULAR PARA ESGOTO, EM CONCRETO PRÉ-MOLDADO, DIÂMETRO INTERNO = 1,0 M, PROFUNDIDADE ATÉ 1,50 M, INCLUINDO TAMPÃO DE FERRO FUNDIDO, DIÂMETRO DE 60 CM. AF_04/2018</v>
          </cell>
        </row>
        <row r="1480">
          <cell r="A1480" t="str">
            <v>DRENAGEM/OBRAS DE CONTENCAO/POCOS DE VISITA E CAIXAS</v>
          </cell>
          <cell r="B1480" t="str">
            <v>DROP</v>
          </cell>
          <cell r="C1480" t="str">
            <v>POCOS DE VISITA/BOCAS DE LOBO/CX. DE PASSAGEM/CX. DIVERSAS</v>
          </cell>
          <cell r="D1480" t="str">
            <v>0036</v>
          </cell>
          <cell r="E1480">
            <v>0</v>
          </cell>
          <cell r="F1480">
            <v>0</v>
          </cell>
          <cell r="G1480" t="str">
            <v>98421</v>
          </cell>
          <cell r="H1480" t="str">
            <v>(COMPOSIÇÃO REPRESENTATIVA) POÇO DE VISITA CIRCULAR PARA ESGOTO, EM CONCRETO PRÉ-MOLDADO, DIÂMETRO INTERNO = 1,0 M, PROFUNDIDADE DE 1,50 A 2,00 M, INCLUINDO TAMPÃO DE FERRO FUNDIDO, DIÂMETRO DE 60 CM. AF_04/2018</v>
          </cell>
        </row>
        <row r="1481">
          <cell r="A1481" t="str">
            <v>DRENAGEM/OBRAS DE CONTENCAO/POCOS DE VISITA E CAIXAS</v>
          </cell>
          <cell r="B1481" t="str">
            <v>DROP</v>
          </cell>
          <cell r="C1481" t="str">
            <v>POCOS DE VISITA/BOCAS DE LOBO/CX. DE PASSAGEM/CX. DIVERSAS</v>
          </cell>
          <cell r="D1481" t="str">
            <v>0036</v>
          </cell>
          <cell r="E1481">
            <v>0</v>
          </cell>
          <cell r="F1481">
            <v>0</v>
          </cell>
          <cell r="G1481" t="str">
            <v>98422</v>
          </cell>
          <cell r="H1481" t="str">
            <v>(COMPOSIÇÃO REPRESENTATIVA) POÇO DE VISITA CIRCULAR PARA ESGOTO, EM CONCRETO PRÉ-MOLDADO, DIÂMETRO INTERNO = 1,0 M, PROFUNDIDADE DE 2,00 A 2,50 M, INCLUINDO TAMPÃO DE FERRO FUNDIDO, DIÂMETRO DE 60 CM. AF_04/2018</v>
          </cell>
        </row>
        <row r="1482">
          <cell r="A1482" t="str">
            <v>DRENAGEM/OBRAS DE CONTENCAO/POCOS DE VISITA E CAIXAS</v>
          </cell>
          <cell r="B1482" t="str">
            <v>DROP</v>
          </cell>
          <cell r="C1482" t="str">
            <v>POCOS DE VISITA/BOCAS DE LOBO/CX. DE PASSAGEM/CX. DIVERSAS</v>
          </cell>
          <cell r="D1482" t="str">
            <v>0036</v>
          </cell>
          <cell r="E1482">
            <v>0</v>
          </cell>
          <cell r="F1482">
            <v>0</v>
          </cell>
          <cell r="G1482" t="str">
            <v>98423</v>
          </cell>
          <cell r="H1482" t="str">
            <v>(COMPOSIÇÃO REPRESENTATIVA) POÇO DE VISITA CIRCULAR PARA ESGOTO, EM CONCRETO PRÉ-MOLDADO, DIÂMETRO INTERNO = 1,0 M, PROFUNDIDADE DE 2,50 A 3,00 M, INCLUINDO TAMPÃO DE FERRO FUNDIDO, DIÂMETRO DE 60 CM. AF_04/2018</v>
          </cell>
        </row>
        <row r="1483">
          <cell r="A1483" t="str">
            <v>DRENAGEM/OBRAS DE CONTENCAO/POCOS DE VISITA E CAIXAS</v>
          </cell>
          <cell r="B1483" t="str">
            <v>DROP</v>
          </cell>
          <cell r="C1483" t="str">
            <v>POCOS DE VISITA/BOCAS DE LOBO/CX. DE PASSAGEM/CX. DIVERSAS</v>
          </cell>
          <cell r="D1483" t="str">
            <v>0036</v>
          </cell>
          <cell r="E1483">
            <v>0</v>
          </cell>
          <cell r="F1483">
            <v>0</v>
          </cell>
          <cell r="G1483" t="str">
            <v>98424</v>
          </cell>
          <cell r="H1483" t="str">
            <v>(COMPOSIÇÃO REPRESENTATIVA) POÇO DE VISITA CIRCULAR PARA ESGOTO, EM CONCRETO PRÉ-MOLDADO, DIÂMETRO INTERNO = 1,0 M, PROFUNDIDADE DE 3,00 A 3,50 M, INCLUINDO TAMPÃO DE FERRO FUNDIDO, DIÂMETRO DE 60 CM. AF_04/2018</v>
          </cell>
        </row>
        <row r="1484">
          <cell r="A1484" t="str">
            <v>DRENAGEM/OBRAS DE CONTENCAO/POCOS DE VISITA E CAIXAS</v>
          </cell>
          <cell r="B1484" t="str">
            <v>DROP</v>
          </cell>
          <cell r="C1484" t="str">
            <v>POCOS DE VISITA/BOCAS DE LOBO/CX. DE PASSAGEM/CX. DIVERSAS</v>
          </cell>
          <cell r="D1484" t="str">
            <v>0036</v>
          </cell>
          <cell r="E1484">
            <v>0</v>
          </cell>
          <cell r="F1484">
            <v>0</v>
          </cell>
          <cell r="G1484" t="str">
            <v>98425</v>
          </cell>
          <cell r="H1484" t="str">
            <v>(COMPOSIÇÃO REPRESENTATIVA) POÇO DE VISITA CIRCULAR PARA ESGOTO, EM ALVENARIA COM TIJOLOS CERÂMICOS MACIÇOS, DIÂMETRO INTERNO = 1,2 M, PROFUNDIDADE ATÉ 1,50 M, EXCLUINDO TAMPÃO. AF_04/2018</v>
          </cell>
        </row>
        <row r="1485">
          <cell r="A1485" t="str">
            <v>DRENAGEM/OBRAS DE CONTENCAO/POCOS DE VISITA E CAIXAS</v>
          </cell>
          <cell r="B1485" t="str">
            <v>DROP</v>
          </cell>
          <cell r="C1485" t="str">
            <v>POCOS DE VISITA/BOCAS DE LOBO/CX. DE PASSAGEM/CX. DIVERSAS</v>
          </cell>
          <cell r="D1485" t="str">
            <v>0036</v>
          </cell>
          <cell r="E1485">
            <v>0</v>
          </cell>
          <cell r="F1485">
            <v>0</v>
          </cell>
          <cell r="G1485" t="str">
            <v>98426</v>
          </cell>
          <cell r="H1485" t="str">
            <v>(COMPOSIÇÃO REPRESENTATIVA) POÇO DE VISITA CIRCULAR PARA ESGOTO, EM ALVENARIA COM TIJOLOS CERÂMICOS MACIÇOS, DIÂMETRO INTERNO = 1,2 M, PROFUNDIDADE DE 1,50 A 2,00 M, EXCLUINDO TAMPÃO. AF_04/2018</v>
          </cell>
        </row>
        <row r="1486">
          <cell r="A1486" t="str">
            <v>DRENAGEM/OBRAS DE CONTENCAO/POCOS DE VISITA E CAIXAS</v>
          </cell>
          <cell r="B1486" t="str">
            <v>DROP</v>
          </cell>
          <cell r="C1486" t="str">
            <v>POCOS DE VISITA/BOCAS DE LOBO/CX. DE PASSAGEM/CX. DIVERSAS</v>
          </cell>
          <cell r="D1486" t="str">
            <v>0036</v>
          </cell>
          <cell r="E1486">
            <v>0</v>
          </cell>
          <cell r="F1486">
            <v>0</v>
          </cell>
          <cell r="G1486" t="str">
            <v>98427</v>
          </cell>
          <cell r="H1486" t="str">
            <v>(COMPOSIÇÃO REPRESENTATIVA) POÇO DE VISITA CIRCULAR PARA ESGOTO, EM ALVENARIA COM TIJOLOS CERÂMICOS MACIÇOS, DIÂMETRO INTERNO = 1,2 M, PROFUNDIDADE DE 2,00 A 2,50 M, EXCLUINDO TAMPÃO. AF_04/2018</v>
          </cell>
        </row>
        <row r="1487">
          <cell r="A1487" t="str">
            <v>DRENAGEM/OBRAS DE CONTENCAO/POCOS DE VISITA E CAIXAS</v>
          </cell>
          <cell r="B1487" t="str">
            <v>DROP</v>
          </cell>
          <cell r="C1487" t="str">
            <v>POCOS DE VISITA/BOCAS DE LOBO/CX. DE PASSAGEM/CX. DIVERSAS</v>
          </cell>
          <cell r="D1487" t="str">
            <v>0036</v>
          </cell>
          <cell r="E1487">
            <v>0</v>
          </cell>
          <cell r="F1487">
            <v>0</v>
          </cell>
          <cell r="G1487" t="str">
            <v>98428</v>
          </cell>
          <cell r="H1487" t="str">
            <v>(COMPOSIÇÃO REPRESENTATIVA) POÇO DE VISITA CIRCULAR PARA ESGOTO, EM ALVENARIA COM TIJOLOS CERÂMICOS MACIÇOS, DIÂMETRO INTERNO = 1,2 M, PROFUNDIDADE DE 2,50 A 3,00 M, EXCLUINDO TAMPÃO. AF_04/2018</v>
          </cell>
        </row>
        <row r="1488">
          <cell r="A1488" t="str">
            <v>DRENAGEM/OBRAS DE CONTENCAO/POCOS DE VISITA E CAIXAS</v>
          </cell>
          <cell r="B1488" t="str">
            <v>DROP</v>
          </cell>
          <cell r="C1488" t="str">
            <v>POCOS DE VISITA/BOCAS DE LOBO/CX. DE PASSAGEM/CX. DIVERSAS</v>
          </cell>
          <cell r="D1488" t="str">
            <v>0036</v>
          </cell>
          <cell r="E1488">
            <v>0</v>
          </cell>
          <cell r="F1488">
            <v>0</v>
          </cell>
          <cell r="G1488" t="str">
            <v>98429</v>
          </cell>
          <cell r="H1488" t="str">
            <v>(COMPOSIÇÃO REPRESENTATIVA) POÇO DE VISITA CIRCULAR PARA ESGOTO, EM ALVENARIA COM TIJOLOS CERÂMICOS MACIÇOS, DIÂMETRO INTERNO = 1,2 M, PROFUNDIDADE DE 3,00 A 3,50 M, EXCLUINDO TAMPÃO. AF_04/2018</v>
          </cell>
        </row>
        <row r="1489">
          <cell r="A1489" t="str">
            <v>DRENAGEM/OBRAS DE CONTENCAO/POCOS DE VISITA E CAIXAS</v>
          </cell>
          <cell r="B1489" t="str">
            <v>DROP</v>
          </cell>
          <cell r="C1489" t="str">
            <v>POCOS DE VISITA/BOCAS DE LOBO/CX. DE PASSAGEM/CX. DIVERSAS</v>
          </cell>
          <cell r="D1489" t="str">
            <v>0036</v>
          </cell>
          <cell r="E1489">
            <v>0</v>
          </cell>
          <cell r="F1489">
            <v>0</v>
          </cell>
          <cell r="G1489" t="str">
            <v>98430</v>
          </cell>
          <cell r="H1489" t="str">
            <v>(COMPOSIÇÃO REPRESENTATIVA) POÇO DE VISITA CIRCULAR PARA ESGOTO, EM ALVENARIA COM TIJOLOS CERÂMICOS MACIÇOS, DIÂMETRO INTERNO = 1,2 M, PROFUNDIDADE ATÉ 1,50 M, INCLUINDO TAMPÃO DE FERRO FUNDIDO, DIÂMETRO DE 60 CM. AF_04/2018</v>
          </cell>
        </row>
        <row r="1490">
          <cell r="A1490" t="str">
            <v>DRENAGEM/OBRAS DE CONTENCAO/POCOS DE VISITA E CAIXAS</v>
          </cell>
          <cell r="B1490" t="str">
            <v>DROP</v>
          </cell>
          <cell r="C1490" t="str">
            <v>POCOS DE VISITA/BOCAS DE LOBO/CX. DE PASSAGEM/CX. DIVERSAS</v>
          </cell>
          <cell r="D1490" t="str">
            <v>0036</v>
          </cell>
          <cell r="E1490">
            <v>0</v>
          </cell>
          <cell r="F1490">
            <v>0</v>
          </cell>
          <cell r="G1490" t="str">
            <v>98431</v>
          </cell>
          <cell r="H1490" t="str">
            <v>(COMPOSIÇÃO REPRESENTATIVA) POÇO DE VISITA CIRCULAR PARA ESGOTO, EM ALVENARIA COM TIJOLOS CERÂMICOS MACIÇOS, DIÂMETRO INTERNO = 1,2 M, PROFUNDIDADE DE 1,50 A 2,00 M, INCLUINDO TAMPÃO DE FERRO FUNDIDO, DIÂMETRO DE 60 CM. AF_04/2018</v>
          </cell>
        </row>
        <row r="1491">
          <cell r="A1491" t="str">
            <v>DRENAGEM/OBRAS DE CONTENCAO/POCOS DE VISITA E CAIXAS</v>
          </cell>
          <cell r="B1491" t="str">
            <v>DROP</v>
          </cell>
          <cell r="C1491" t="str">
            <v>POCOS DE VISITA/BOCAS DE LOBO/CX. DE PASSAGEM/CX. DIVERSAS</v>
          </cell>
          <cell r="D1491" t="str">
            <v>0036</v>
          </cell>
          <cell r="E1491">
            <v>0</v>
          </cell>
          <cell r="F1491">
            <v>0</v>
          </cell>
          <cell r="G1491" t="str">
            <v>98432</v>
          </cell>
          <cell r="H1491" t="str">
            <v>(COMPOSIÇÃO REPRESENTATIVA) POÇO DE VISITA CIRCULAR PARA ESGOTO, EM ALVENARIA COM TIJOLOS CERÂMICOS MACIÇOS, DIÂMETRO INTERNO = 1,2 M, PROFUNDIDADE DE 2,00 A 2,50 M, INCLUINDO TAMPÃO DE FERRO FUNDIDO, DIÂMETRO DE 60 CM. AF_04/2018</v>
          </cell>
        </row>
        <row r="1492">
          <cell r="A1492" t="str">
            <v>DRENAGEM/OBRAS DE CONTENCAO/POCOS DE VISITA E CAIXAS</v>
          </cell>
          <cell r="B1492" t="str">
            <v>DROP</v>
          </cell>
          <cell r="C1492" t="str">
            <v>POCOS DE VISITA/BOCAS DE LOBO/CX. DE PASSAGEM/CX. DIVERSAS</v>
          </cell>
          <cell r="D1492" t="str">
            <v>0036</v>
          </cell>
          <cell r="E1492">
            <v>0</v>
          </cell>
          <cell r="F1492">
            <v>0</v>
          </cell>
          <cell r="G1492" t="str">
            <v>98433</v>
          </cell>
          <cell r="H1492" t="str">
            <v>(COMPOSIÇÃO REPRESENTATIVA) POÇO DE VISITA CIRCULAR PARA ESGOTO, EM ALVENARIA COM TIJOLOS CERÂMICOS MACIÇOS, DIÂMETRO INTERNO = 1,2 M, PROFUNDIDADE DE 2,50 A 3,00 M, INCLUINDO TAMPÃO DE FERRO FUNDIDO, DIÂMETRO DE 60 CM. AF_04/2018</v>
          </cell>
        </row>
        <row r="1493">
          <cell r="A1493" t="str">
            <v>DRENAGEM/OBRAS DE CONTENCAO/POCOS DE VISITA E CAIXAS</v>
          </cell>
          <cell r="B1493" t="str">
            <v>DROP</v>
          </cell>
          <cell r="C1493" t="str">
            <v>POCOS DE VISITA/BOCAS DE LOBO/CX. DE PASSAGEM/CX. DIVERSAS</v>
          </cell>
          <cell r="D1493" t="str">
            <v>0036</v>
          </cell>
          <cell r="E1493">
            <v>0</v>
          </cell>
          <cell r="F1493">
            <v>0</v>
          </cell>
          <cell r="G1493" t="str">
            <v>98434</v>
          </cell>
          <cell r="H1493" t="str">
            <v>(COMPOSIÇÃO REPRESENTATIVA) POÇO DE VISITA CIRCULAR PARA ESGOTO, EM ALVENARIA COM TIJOLOS CERÂMICOS MACIÇOS, DIÂMETRO INTERNO = 1,2 M, PROFUNDIDADE DE 3,00 A 3,50 M, INCLUINDO TAMPÃO DE FERRO FUNDIDO, DIÂMETRO DE 60 CM. AF_04/2018</v>
          </cell>
        </row>
        <row r="1494">
          <cell r="A1494" t="str">
            <v>DRENAGEM/OBRAS DE CONTENCAO/POCOS DE VISITA E CAIXAS</v>
          </cell>
          <cell r="B1494" t="str">
            <v>DROP</v>
          </cell>
          <cell r="C1494" t="str">
            <v>POCOS DE VISITA/BOCAS DE LOBO/CX. DE PASSAGEM/CX. DIVERSAS</v>
          </cell>
          <cell r="D1494" t="str">
            <v>0036</v>
          </cell>
          <cell r="E1494">
            <v>0</v>
          </cell>
          <cell r="F1494">
            <v>0</v>
          </cell>
          <cell r="G1494" t="str">
            <v>99240</v>
          </cell>
          <cell r="H1494" t="str">
            <v>ACRÉSCIMO PARA POÇO DE VISITA CIRCULAR PARA DRENAGEM, EM CONCRETO PRÉ-MOLDADO, DIÂMETRO INTERNO = 1,2 M. AF_12/2020</v>
          </cell>
        </row>
        <row r="1495">
          <cell r="A1495" t="str">
            <v>DRENAGEM/OBRAS DE CONTENCAO/POCOS DE VISITA E CAIXAS</v>
          </cell>
          <cell r="B1495" t="str">
            <v>DROP</v>
          </cell>
          <cell r="C1495" t="str">
            <v>POCOS DE VISITA/BOCAS DE LOBO/CX. DE PASSAGEM/CX. DIVERSAS</v>
          </cell>
          <cell r="D1495" t="str">
            <v>0036</v>
          </cell>
          <cell r="E1495">
            <v>0</v>
          </cell>
          <cell r="F1495">
            <v>0</v>
          </cell>
          <cell r="G1495" t="str">
            <v>99241</v>
          </cell>
          <cell r="H1495" t="str">
            <v>ACRÉSCIMO PARA POÇO DE VISITA RETANGULAR PARA DRENAGEM, EM ALVENARIA COM BLOCOS DE CONCRETO, DIMENSÕES INTERNAS = 1,5X1,5 M. AF_12/2020</v>
          </cell>
        </row>
        <row r="1496">
          <cell r="A1496" t="str">
            <v>DRENAGEM/OBRAS DE CONTENCAO/POCOS DE VISITA E CAIXAS</v>
          </cell>
          <cell r="B1496" t="str">
            <v>DROP</v>
          </cell>
          <cell r="C1496" t="str">
            <v>POCOS DE VISITA/BOCAS DE LOBO/CX. DE PASSAGEM/CX. DIVERSAS</v>
          </cell>
          <cell r="D1496" t="str">
            <v>0036</v>
          </cell>
          <cell r="E1496">
            <v>0</v>
          </cell>
          <cell r="F1496">
            <v>0</v>
          </cell>
          <cell r="G1496" t="str">
            <v>99242</v>
          </cell>
          <cell r="H1496" t="str">
            <v>BASE PARA POÇO DE VISITA CIRCULAR PARA DRENAGEM, EM ALVENARIA COM TIJOLOS CERÂMICOS MACIÇOS, DIÂMETRO INTERNO = 1,2 M, PROFUNDIDADE = 1,45 M, EXCLUINDO TAMPÃO. AF_12/2020</v>
          </cell>
        </row>
        <row r="1497">
          <cell r="A1497" t="str">
            <v>DRENAGEM/OBRAS DE CONTENCAO/POCOS DE VISITA E CAIXAS</v>
          </cell>
          <cell r="B1497" t="str">
            <v>DROP</v>
          </cell>
          <cell r="C1497" t="str">
            <v>POCOS DE VISITA/BOCAS DE LOBO/CX. DE PASSAGEM/CX. DIVERSAS</v>
          </cell>
          <cell r="D1497" t="str">
            <v>0036</v>
          </cell>
          <cell r="E1497">
            <v>0</v>
          </cell>
          <cell r="F1497">
            <v>0</v>
          </cell>
          <cell r="G1497" t="str">
            <v>99243</v>
          </cell>
          <cell r="H1497" t="str">
            <v>ACRÉSCIMO PARA POÇO DE VISITA CIRCULAR PARA DRENAGEM, EM ALVENARIA COM TIJOLOS CERÂMICOS MACIÇOS, DIÂMETRO INTERNO = 1,2 M. AF_12/2020</v>
          </cell>
        </row>
        <row r="1498">
          <cell r="A1498" t="str">
            <v>DRENAGEM/OBRAS DE CONTENCAO/POCOS DE VISITA E CAIXAS</v>
          </cell>
          <cell r="B1498" t="str">
            <v>DROP</v>
          </cell>
          <cell r="C1498" t="str">
            <v>POCOS DE VISITA/BOCAS DE LOBO/CX. DE PASSAGEM/CX. DIVERSAS</v>
          </cell>
          <cell r="D1498" t="str">
            <v>0036</v>
          </cell>
          <cell r="E1498">
            <v>0</v>
          </cell>
          <cell r="F1498">
            <v>0</v>
          </cell>
          <cell r="G1498" t="str">
            <v>99244</v>
          </cell>
          <cell r="H1498" t="str">
            <v>BASE PARA POÇO DE VISITA RETANGULAR PARA DRENAGEM, EM ALVENARIA COM BLOCOS DE CONCRETO, DIMENSÕES INTERNAS = 1,5X2 M, PROFUNDIDADE = 1,45 M, EXCLUINDO TAMPÃO. AF_12/2020</v>
          </cell>
        </row>
        <row r="1499">
          <cell r="A1499" t="str">
            <v>DRENAGEM/OBRAS DE CONTENCAO/POCOS DE VISITA E CAIXAS</v>
          </cell>
          <cell r="B1499" t="str">
            <v>DROP</v>
          </cell>
          <cell r="C1499" t="str">
            <v>POCOS DE VISITA/BOCAS DE LOBO/CX. DE PASSAGEM/CX. DIVERSAS</v>
          </cell>
          <cell r="D1499" t="str">
            <v>0036</v>
          </cell>
          <cell r="E1499">
            <v>0</v>
          </cell>
          <cell r="F1499">
            <v>0</v>
          </cell>
          <cell r="G1499" t="str">
            <v>99246</v>
          </cell>
          <cell r="H1499" t="str">
            <v>ACRÉSCIMO PARA POÇO DE VISITA CIRCULAR PARA DRENAGEM, EM CONCRETO PRÉ-MOLDADO, DIÂMETRO INTERNO = 1,5 M. AF_12/2020</v>
          </cell>
        </row>
        <row r="1500">
          <cell r="A1500" t="str">
            <v>DRENAGEM/OBRAS DE CONTENCAO/POCOS DE VISITA E CAIXAS</v>
          </cell>
          <cell r="B1500" t="str">
            <v>DROP</v>
          </cell>
          <cell r="C1500" t="str">
            <v>POCOS DE VISITA/BOCAS DE LOBO/CX. DE PASSAGEM/CX. DIVERSAS</v>
          </cell>
          <cell r="D1500" t="str">
            <v>0036</v>
          </cell>
          <cell r="E1500">
            <v>0</v>
          </cell>
          <cell r="F1500">
            <v>0</v>
          </cell>
          <cell r="G1500" t="str">
            <v>99247</v>
          </cell>
          <cell r="H1500" t="str">
            <v>ACRÉSCIMO PARA POÇO DE VISITA RETANGULAR PARA DRENAGEM, EM ALVENARIA COM BLOCOS DE CONCRETO, DIMENSÕES INTERNAS = 1,5X2 M. AF_12/2020</v>
          </cell>
        </row>
        <row r="1501">
          <cell r="A1501" t="str">
            <v>DRENAGEM/OBRAS DE CONTENCAO/POCOS DE VISITA E CAIXAS</v>
          </cell>
          <cell r="B1501" t="str">
            <v>DROP</v>
          </cell>
          <cell r="C1501" t="str">
            <v>POCOS DE VISITA/BOCAS DE LOBO/CX. DE PASSAGEM/CX. DIVERSAS</v>
          </cell>
          <cell r="D1501" t="str">
            <v>0036</v>
          </cell>
          <cell r="E1501">
            <v>0</v>
          </cell>
          <cell r="F1501">
            <v>0</v>
          </cell>
          <cell r="G1501" t="str">
            <v>99248</v>
          </cell>
          <cell r="H1501" t="str">
            <v>BASE PARA POÇO DE VISITA CIRCULAR PARA DRENAGEM, EM ALVENARIA COM TIJOLOS CERÂMICOS MACIÇOS, DIÂMETRO INTERNO = 1,5 M, PROFUNDIDADE = 1,45 M, EXCLUINDO TAMPÃO. AF_12/2020</v>
          </cell>
        </row>
        <row r="1502">
          <cell r="A1502" t="str">
            <v>DRENAGEM/OBRAS DE CONTENCAO/POCOS DE VISITA E CAIXAS</v>
          </cell>
          <cell r="B1502" t="str">
            <v>DROP</v>
          </cell>
          <cell r="C1502" t="str">
            <v>POCOS DE VISITA/BOCAS DE LOBO/CX. DE PASSAGEM/CX. DIVERSAS</v>
          </cell>
          <cell r="D1502" t="str">
            <v>0036</v>
          </cell>
          <cell r="E1502">
            <v>0</v>
          </cell>
          <cell r="F1502">
            <v>0</v>
          </cell>
          <cell r="G1502" t="str">
            <v>99249</v>
          </cell>
          <cell r="H1502" t="str">
            <v>ACRÉSCIMO PARA POÇO DE VISITA CIRCULAR PARA DRENAGEM, EM ALVENARIA COM TIJOLOS CERÂMICOS MACIÇOS, DIÂMETRO INTERNO = 1,5 M. AF_12/2020</v>
          </cell>
        </row>
        <row r="1503">
          <cell r="A1503" t="str">
            <v>DRENAGEM/OBRAS DE CONTENCAO/POCOS DE VISITA E CAIXAS</v>
          </cell>
          <cell r="B1503" t="str">
            <v>DROP</v>
          </cell>
          <cell r="C1503" t="str">
            <v>POCOS DE VISITA/BOCAS DE LOBO/CX. DE PASSAGEM/CX. DIVERSAS</v>
          </cell>
          <cell r="D1503" t="str">
            <v>0036</v>
          </cell>
          <cell r="E1503">
            <v>0</v>
          </cell>
          <cell r="F1503">
            <v>0</v>
          </cell>
          <cell r="G1503" t="str">
            <v>99252</v>
          </cell>
          <cell r="H1503" t="str">
            <v>BASE PARA POÇO DE VISITA RETANGULAR PARA DRENAGEM, EM ALVENARIA COM BLOCOS DE CONCRETO, DIMENSÕES INTERNAS = 1X1 M, PROFUNDIDADE = 1,45 M, EXCLUINDO TAMPÃO. AF_12/2020</v>
          </cell>
        </row>
        <row r="1504">
          <cell r="A1504" t="str">
            <v>DRENAGEM/OBRAS DE CONTENCAO/POCOS DE VISITA E CAIXAS</v>
          </cell>
          <cell r="B1504" t="str">
            <v>DROP</v>
          </cell>
          <cell r="C1504" t="str">
            <v>POCOS DE VISITA/BOCAS DE LOBO/CX. DE PASSAGEM/CX. DIVERSAS</v>
          </cell>
          <cell r="D1504" t="str">
            <v>0036</v>
          </cell>
          <cell r="E1504">
            <v>0</v>
          </cell>
          <cell r="F1504">
            <v>0</v>
          </cell>
          <cell r="G1504" t="str">
            <v>99254</v>
          </cell>
          <cell r="H1504" t="str">
            <v>ACRÉSCIMO PARA POÇO DE VISITA RETANGULAR PARA DRENAGEM, EM ALVENARIA COM BLOCOS DE CONCRETO, DIMENSÕES INTERNAS = 1X1 M. AF_12/2020</v>
          </cell>
        </row>
        <row r="1505">
          <cell r="A1505" t="str">
            <v>DRENAGEM/OBRAS DE CONTENCAO/POCOS DE VISITA E CAIXAS</v>
          </cell>
          <cell r="B1505" t="str">
            <v>DROP</v>
          </cell>
          <cell r="C1505" t="str">
            <v>POCOS DE VISITA/BOCAS DE LOBO/CX. DE PASSAGEM/CX. DIVERSAS</v>
          </cell>
          <cell r="D1505" t="str">
            <v>0036</v>
          </cell>
          <cell r="E1505">
            <v>0</v>
          </cell>
          <cell r="F1505">
            <v>0</v>
          </cell>
          <cell r="G1505" t="str">
            <v>99256</v>
          </cell>
          <cell r="H1505" t="str">
            <v>BASE PARA POÇO DE VISITA RETANGULAR PARA DRENAGEM, EM ALVENARIA COM BLOCOS DE CONCRETO, DIMENSÕES INTERNAS = 1,5X2,5 M, PROFUNDIDADE = 1,45 M, EXCLUINDO TAMPÃO. AF_12/2020</v>
          </cell>
        </row>
        <row r="1506">
          <cell r="A1506" t="str">
            <v>DRENAGEM/OBRAS DE CONTENCAO/POCOS DE VISITA E CAIXAS</v>
          </cell>
          <cell r="B1506" t="str">
            <v>DROP</v>
          </cell>
          <cell r="C1506" t="str">
            <v>POCOS DE VISITA/BOCAS DE LOBO/CX. DE PASSAGEM/CX. DIVERSAS</v>
          </cell>
          <cell r="D1506" t="str">
            <v>0036</v>
          </cell>
          <cell r="E1506">
            <v>0</v>
          </cell>
          <cell r="F1506">
            <v>0</v>
          </cell>
          <cell r="G1506" t="str">
            <v>99259</v>
          </cell>
          <cell r="H1506" t="str">
            <v>BASE PARA POÇO DE VISITA RETANGULAR PARA DRENAGEM, EM ALVENARIA COM BLOCOS DE CONCRETO, DIMENSÕES INTERNAS = 1X1,5 M, PROFUNDIDADE = 1,45 M, EXCLUINDO TAMPÃO. AF_12/2020</v>
          </cell>
        </row>
        <row r="1507">
          <cell r="A1507" t="str">
            <v>DRENAGEM/OBRAS DE CONTENCAO/POCOS DE VISITA E CAIXAS</v>
          </cell>
          <cell r="B1507" t="str">
            <v>DROP</v>
          </cell>
          <cell r="C1507" t="str">
            <v>POCOS DE VISITA/BOCAS DE LOBO/CX. DE PASSAGEM/CX. DIVERSAS</v>
          </cell>
          <cell r="D1507" t="str">
            <v>0036</v>
          </cell>
          <cell r="E1507">
            <v>0</v>
          </cell>
          <cell r="F1507">
            <v>0</v>
          </cell>
          <cell r="G1507" t="str">
            <v>99261</v>
          </cell>
          <cell r="H1507" t="str">
            <v>ACRÉSCIMO PARA POÇO DE VISITA RETANGULAR PARA DRENAGEM, EM ALVENARIA COM BLOCOS DE CONCRETO, DIMENSÕES INTERNAS = 1X1,5 M. AF_12/2020</v>
          </cell>
        </row>
        <row r="1508">
          <cell r="A1508" t="str">
            <v>DRENAGEM/OBRAS DE CONTENCAO/POCOS DE VISITA E CAIXAS</v>
          </cell>
          <cell r="B1508" t="str">
            <v>DROP</v>
          </cell>
          <cell r="C1508" t="str">
            <v>POCOS DE VISITA/BOCAS DE LOBO/CX. DE PASSAGEM/CX. DIVERSAS</v>
          </cell>
          <cell r="D1508" t="str">
            <v>0036</v>
          </cell>
          <cell r="E1508">
            <v>0</v>
          </cell>
          <cell r="F1508">
            <v>0</v>
          </cell>
          <cell r="G1508" t="str">
            <v>99263</v>
          </cell>
          <cell r="H1508" t="str">
            <v>ACRÉSCIMO PARA POÇO DE VISITA RETANGULAR PARA DRENAGEM, EM ALVENARIA COM BLOCOS DE CONCRETO, DIMENSÕES INTERNAS = 1,5X2,5 M. AF_12/2020</v>
          </cell>
        </row>
        <row r="1509">
          <cell r="A1509" t="str">
            <v>DRENAGEM/OBRAS DE CONTENCAO/POCOS DE VISITA E CAIXAS</v>
          </cell>
          <cell r="B1509" t="str">
            <v>DROP</v>
          </cell>
          <cell r="C1509" t="str">
            <v>POCOS DE VISITA/BOCAS DE LOBO/CX. DE PASSAGEM/CX. DIVERSAS</v>
          </cell>
          <cell r="D1509" t="str">
            <v>0036</v>
          </cell>
          <cell r="E1509">
            <v>0</v>
          </cell>
          <cell r="F1509">
            <v>0</v>
          </cell>
          <cell r="G1509" t="str">
            <v>99265</v>
          </cell>
          <cell r="H1509" t="str">
            <v>BASE PARA POÇO DE VISITA RETANGULAR PARA DRENAGEM, EM ALVENARIA COM BLOCOS DE CONCRETO, DIMENSÕES INTERNAS = 1X2 M, PROFUNDIDADE = 1,45 M, EXCLUINDO TAMPÃO. AF_12/2020</v>
          </cell>
        </row>
        <row r="1510">
          <cell r="A1510" t="str">
            <v>DRENAGEM/OBRAS DE CONTENCAO/POCOS DE VISITA E CAIXAS</v>
          </cell>
          <cell r="B1510" t="str">
            <v>DROP</v>
          </cell>
          <cell r="C1510" t="str">
            <v>POCOS DE VISITA/BOCAS DE LOBO/CX. DE PASSAGEM/CX. DIVERSAS</v>
          </cell>
          <cell r="D1510" t="str">
            <v>0036</v>
          </cell>
          <cell r="E1510">
            <v>0</v>
          </cell>
          <cell r="F1510">
            <v>0</v>
          </cell>
          <cell r="G1510" t="str">
            <v>99266</v>
          </cell>
          <cell r="H1510" t="str">
            <v>ACRÉSCIMO PARA POÇO DE VISITA RETANGULAR PARA DRENAGEM, EM ALVENARIA COM BLOCOS DE CONCRETO, DIMENSÕES INTERNAS = 1X2 M. AF_12/2020</v>
          </cell>
        </row>
        <row r="1511">
          <cell r="A1511" t="str">
            <v>DRENAGEM/OBRAS DE CONTENCAO/POCOS DE VISITA E CAIXAS</v>
          </cell>
          <cell r="B1511" t="str">
            <v>DROP</v>
          </cell>
          <cell r="C1511" t="str">
            <v>POCOS DE VISITA/BOCAS DE LOBO/CX. DE PASSAGEM/CX. DIVERSAS</v>
          </cell>
          <cell r="D1511" t="str">
            <v>0036</v>
          </cell>
          <cell r="E1511">
            <v>0</v>
          </cell>
          <cell r="F1511">
            <v>0</v>
          </cell>
          <cell r="G1511" t="str">
            <v>99267</v>
          </cell>
          <cell r="H1511" t="str">
            <v>BASE PARA POÇO DE VISITA RETANGULAR PARA DRENAGEM, EM ALVENARIA COM BLOCOS DE CONCRETO, DIMENSÕES INTERNAS = 1X2,5 M, PROFUNDIDADE = 1,45 M, EXCLUINDO TAMPÃO. AF_12/2020</v>
          </cell>
        </row>
        <row r="1512">
          <cell r="A1512" t="str">
            <v>DRENAGEM/OBRAS DE CONTENCAO/POCOS DE VISITA E CAIXAS</v>
          </cell>
          <cell r="B1512" t="str">
            <v>DROP</v>
          </cell>
          <cell r="C1512" t="str">
            <v>POCOS DE VISITA/BOCAS DE LOBO/CX. DE PASSAGEM/CX. DIVERSAS</v>
          </cell>
          <cell r="D1512" t="str">
            <v>0036</v>
          </cell>
          <cell r="E1512">
            <v>0</v>
          </cell>
          <cell r="F1512">
            <v>0</v>
          </cell>
          <cell r="G1512" t="str">
            <v>99268</v>
          </cell>
          <cell r="H1512" t="str">
            <v>POÇO DE INSPEÇÃO CIRCULAR PARA DRENAGEM, EM CONCRETO PRÉ-MOLDADO, DIÂMETRO INTERNO = 0,6 M, PROFUNDIDADE = 1 M, EXCLUINDO TAMPÃO. AF_12/2020</v>
          </cell>
        </row>
        <row r="1513">
          <cell r="A1513" t="str">
            <v>DRENAGEM/OBRAS DE CONTENCAO/POCOS DE VISITA E CAIXAS</v>
          </cell>
          <cell r="B1513" t="str">
            <v>DROP</v>
          </cell>
          <cell r="C1513" t="str">
            <v>POCOS DE VISITA/BOCAS DE LOBO/CX. DE PASSAGEM/CX. DIVERSAS</v>
          </cell>
          <cell r="D1513" t="str">
            <v>0036</v>
          </cell>
          <cell r="E1513">
            <v>0</v>
          </cell>
          <cell r="F1513">
            <v>0</v>
          </cell>
          <cell r="G1513" t="str">
            <v>99269</v>
          </cell>
          <cell r="H1513" t="str">
            <v>ACRÉSCIMO PARA POÇO DE VISITA RETANGULAR PARA DRENAGEM, EM ALVENARIA COM BLOCOS DE CONCRETO, DIMENSÕES INTERNAS = 1X2,5 M. AF_12/2020</v>
          </cell>
        </row>
        <row r="1514">
          <cell r="A1514" t="str">
            <v>DRENAGEM/OBRAS DE CONTENCAO/POCOS DE VISITA E CAIXAS</v>
          </cell>
          <cell r="B1514" t="str">
            <v>DROP</v>
          </cell>
          <cell r="C1514" t="str">
            <v>POCOS DE VISITA/BOCAS DE LOBO/CX. DE PASSAGEM/CX. DIVERSAS</v>
          </cell>
          <cell r="D1514" t="str">
            <v>0036</v>
          </cell>
          <cell r="E1514">
            <v>0</v>
          </cell>
          <cell r="F1514">
            <v>0</v>
          </cell>
          <cell r="G1514" t="str">
            <v>99270</v>
          </cell>
          <cell r="H1514" t="str">
            <v>POÇO DE INSPEÇÃO CIRCULAR PARA DRENAGEM, EM CONCRETO PRÉ-MOLDADO, DIÂMETRO INTERNO = 0,6 M, PROFUNDIDADE = 1,5 M, EXCLUINDO TAMPÃO. AF_12/2020</v>
          </cell>
        </row>
        <row r="1515">
          <cell r="A1515" t="str">
            <v>DRENAGEM/OBRAS DE CONTENCAO/POCOS DE VISITA E CAIXAS</v>
          </cell>
          <cell r="B1515" t="str">
            <v>DROP</v>
          </cell>
          <cell r="C1515" t="str">
            <v>POCOS DE VISITA/BOCAS DE LOBO/CX. DE PASSAGEM/CX. DIVERSAS</v>
          </cell>
          <cell r="D1515" t="str">
            <v>0036</v>
          </cell>
          <cell r="E1515">
            <v>0</v>
          </cell>
          <cell r="F1515">
            <v>0</v>
          </cell>
          <cell r="G1515" t="str">
            <v>99271</v>
          </cell>
          <cell r="H1515" t="str">
            <v>BASE PARA POÇO DE VISITA RETANGULAR PARA DRENAGEM, EM ALVENARIA COM BLOCOS DE CONCRETO, DIMENSÕES INTERNAS = 1,5X3 M, PROFUNDIDADE = 1,45 M, EXCLUINDO TAMPÃO. AF_12/2020</v>
          </cell>
        </row>
        <row r="1516">
          <cell r="A1516" t="str">
            <v>DRENAGEM/OBRAS DE CONTENCAO/POCOS DE VISITA E CAIXAS</v>
          </cell>
          <cell r="B1516" t="str">
            <v>DROP</v>
          </cell>
          <cell r="C1516" t="str">
            <v>POCOS DE VISITA/BOCAS DE LOBO/CX. DE PASSAGEM/CX. DIVERSAS</v>
          </cell>
          <cell r="D1516" t="str">
            <v>0036</v>
          </cell>
          <cell r="E1516">
            <v>0</v>
          </cell>
          <cell r="F1516">
            <v>0</v>
          </cell>
          <cell r="G1516" t="str">
            <v>99272</v>
          </cell>
          <cell r="H1516" t="str">
            <v>POÇO DE INSPEÇÃO CIRCULAR PARA DRENAGEM, EM ALVENARIA COM TIJOLOS CERÂMICOS MACIÇOS, DIÂMETRO INTERNO = 0,6 M, PROFUNDIDADE = 1 M, EXCLUINDO TAMPÃO. AF_12/2020</v>
          </cell>
        </row>
        <row r="1517">
          <cell r="A1517" t="str">
            <v>DRENAGEM/OBRAS DE CONTENCAO/POCOS DE VISITA E CAIXAS</v>
          </cell>
          <cell r="B1517" t="str">
            <v>DROP</v>
          </cell>
          <cell r="C1517" t="str">
            <v>POCOS DE VISITA/BOCAS DE LOBO/CX. DE PASSAGEM/CX. DIVERSAS</v>
          </cell>
          <cell r="D1517" t="str">
            <v>0036</v>
          </cell>
          <cell r="E1517">
            <v>0</v>
          </cell>
          <cell r="F1517">
            <v>0</v>
          </cell>
          <cell r="G1517" t="str">
            <v>99273</v>
          </cell>
          <cell r="H1517" t="str">
            <v>POÇO DE INSPEÇÃO CIRCULAR PARA DRENAGEM, EM ALVENARIA COM TIJOLOS CERÂMICOS MACIÇOS, DIÂMETRO INTERNO = 0,6 M, PROFUNDIDADE = 1,5 M, EXCLUINDO TAMPÃO. AF_12/2020</v>
          </cell>
        </row>
        <row r="1518">
          <cell r="A1518" t="str">
            <v>DRENAGEM/OBRAS DE CONTENCAO/POCOS DE VISITA E CAIXAS</v>
          </cell>
          <cell r="B1518" t="str">
            <v>DROP</v>
          </cell>
          <cell r="C1518" t="str">
            <v>POCOS DE VISITA/BOCAS DE LOBO/CX. DE PASSAGEM/CX. DIVERSAS</v>
          </cell>
          <cell r="D1518" t="str">
            <v>0036</v>
          </cell>
          <cell r="E1518">
            <v>0</v>
          </cell>
          <cell r="F1518">
            <v>0</v>
          </cell>
          <cell r="G1518" t="str">
            <v>99274</v>
          </cell>
          <cell r="H1518" t="str">
            <v>BASE PARA POÇO DE VISITA RETANGULAR PARA DRENAGEM, EM ALVENARIA COM BLOCOS DE CONCRETO, DIMENSÕES INTERNAS = 1X3 M, PROFUNDIDADE = 1,45 M, EXCLUINDO TAMPÃO. AF_12/2020</v>
          </cell>
        </row>
        <row r="1519">
          <cell r="A1519" t="str">
            <v>DRENAGEM/OBRAS DE CONTENCAO/POCOS DE VISITA E CAIXAS</v>
          </cell>
          <cell r="B1519" t="str">
            <v>DROP</v>
          </cell>
          <cell r="C1519" t="str">
            <v>POCOS DE VISITA/BOCAS DE LOBO/CX. DE PASSAGEM/CX. DIVERSAS</v>
          </cell>
          <cell r="D1519" t="str">
            <v>0036</v>
          </cell>
          <cell r="E1519">
            <v>0</v>
          </cell>
          <cell r="F1519">
            <v>0</v>
          </cell>
          <cell r="G1519" t="str">
            <v>99275</v>
          </cell>
          <cell r="H1519" t="str">
            <v>BASE PARA POÇO DE VISITA CIRCULAR PARA DRENAGEM, EM CONCRETO PRÉ-MOLDADO, DIÂMETRO INTERNO = 0,8 M, PROFUNDIDADE = 1,45 M, EXCLUINDO TAMPÃO. AF_12/2020</v>
          </cell>
        </row>
        <row r="1520">
          <cell r="A1520" t="str">
            <v>DRENAGEM/OBRAS DE CONTENCAO/POCOS DE VISITA E CAIXAS</v>
          </cell>
          <cell r="B1520" t="str">
            <v>DROP</v>
          </cell>
          <cell r="C1520" t="str">
            <v>POCOS DE VISITA/BOCAS DE LOBO/CX. DE PASSAGEM/CX. DIVERSAS</v>
          </cell>
          <cell r="D1520" t="str">
            <v>0036</v>
          </cell>
          <cell r="E1520">
            <v>0</v>
          </cell>
          <cell r="F1520">
            <v>0</v>
          </cell>
          <cell r="G1520" t="str">
            <v>99276</v>
          </cell>
          <cell r="H1520" t="str">
            <v>ACRÉSCIMO PARA POÇO DE VISITA RETANGULAR PARA DRENAGEM, EM ALVENARIA COM BLOCOS DE CONCRETO, DIMENSÕES INTERNAS = 1,5X3 M. AF_12/2020</v>
          </cell>
        </row>
        <row r="1521">
          <cell r="A1521" t="str">
            <v>DRENAGEM/OBRAS DE CONTENCAO/POCOS DE VISITA E CAIXAS</v>
          </cell>
          <cell r="B1521" t="str">
            <v>DROP</v>
          </cell>
          <cell r="C1521" t="str">
            <v>POCOS DE VISITA/BOCAS DE LOBO/CX. DE PASSAGEM/CX. DIVERSAS</v>
          </cell>
          <cell r="D1521" t="str">
            <v>0036</v>
          </cell>
          <cell r="E1521">
            <v>0</v>
          </cell>
          <cell r="F1521">
            <v>0</v>
          </cell>
          <cell r="G1521" t="str">
            <v>99277</v>
          </cell>
          <cell r="H1521" t="str">
            <v>ACRÉSCIMO PARA POÇO DE VISITA RETANGULAR PARA DRENAGEM, EM ALVENARIA COM BLOCOS DE CONCRETO, DIMENSÕES INTERNAS = 1X3 M. AF_12/2020</v>
          </cell>
        </row>
        <row r="1522">
          <cell r="A1522" t="str">
            <v>DRENAGEM/OBRAS DE CONTENCAO/POCOS DE VISITA E CAIXAS</v>
          </cell>
          <cell r="B1522" t="str">
            <v>DROP</v>
          </cell>
          <cell r="C1522" t="str">
            <v>POCOS DE VISITA/BOCAS DE LOBO/CX. DE PASSAGEM/CX. DIVERSAS</v>
          </cell>
          <cell r="D1522" t="str">
            <v>0036</v>
          </cell>
          <cell r="E1522">
            <v>0</v>
          </cell>
          <cell r="F1522">
            <v>0</v>
          </cell>
          <cell r="G1522" t="str">
            <v>99278</v>
          </cell>
          <cell r="H1522" t="str">
            <v>ACRÉSCIMO PARA POÇO DE VISITA CIRCULAR PARA DRENAGEM, EM CONCRETO PRÉ-MOLDADO, DIÂMETRO INTERNO = 0,8 M. AF_12/2020</v>
          </cell>
        </row>
        <row r="1523">
          <cell r="A1523" t="str">
            <v>DRENAGEM/OBRAS DE CONTENCAO/POCOS DE VISITA E CAIXAS</v>
          </cell>
          <cell r="B1523" t="str">
            <v>DROP</v>
          </cell>
          <cell r="C1523" t="str">
            <v>POCOS DE VISITA/BOCAS DE LOBO/CX. DE PASSAGEM/CX. DIVERSAS</v>
          </cell>
          <cell r="D1523" t="str">
            <v>0036</v>
          </cell>
          <cell r="E1523">
            <v>0</v>
          </cell>
          <cell r="F1523">
            <v>0</v>
          </cell>
          <cell r="G1523" t="str">
            <v>99279</v>
          </cell>
          <cell r="H1523" t="str">
            <v>BASE PARA POÇO DE VISITA RETANGULAR PARA DRENAGEM, EM ALVENARIA COM BLOCOS DE CONCRETO, DIMENSÕES INTERNAS = 1X3,5 M, PROFUNDIDADE = 1,45 M, EXCLUINDO TAMPÃO. AF_12/2020</v>
          </cell>
        </row>
        <row r="1524">
          <cell r="A1524" t="str">
            <v>DRENAGEM/OBRAS DE CONTENCAO/POCOS DE VISITA E CAIXAS</v>
          </cell>
          <cell r="B1524" t="str">
            <v>DROP</v>
          </cell>
          <cell r="C1524" t="str">
            <v>POCOS DE VISITA/BOCAS DE LOBO/CX. DE PASSAGEM/CX. DIVERSAS</v>
          </cell>
          <cell r="D1524" t="str">
            <v>0036</v>
          </cell>
          <cell r="E1524">
            <v>0</v>
          </cell>
          <cell r="F1524">
            <v>0</v>
          </cell>
          <cell r="G1524" t="str">
            <v>99280</v>
          </cell>
          <cell r="H1524" t="str">
            <v>BASE PARA POÇO DE VISITA CIRCULAR PARA DRENAGEM, EM ALVENARIA COM TIJOLOS CERÂMICOS MACIÇOS, DIÂMETRO INTERNO = 0,8 M, PROFUNDIDADE = 1,45 M, EXCLUINDO TAMPÃO. AF_12/2020</v>
          </cell>
        </row>
        <row r="1525">
          <cell r="A1525" t="str">
            <v>DRENAGEM/OBRAS DE CONTENCAO/POCOS DE VISITA E CAIXAS</v>
          </cell>
          <cell r="B1525" t="str">
            <v>DROP</v>
          </cell>
          <cell r="C1525" t="str">
            <v>POCOS DE VISITA/BOCAS DE LOBO/CX. DE PASSAGEM/CX. DIVERSAS</v>
          </cell>
          <cell r="D1525" t="str">
            <v>0036</v>
          </cell>
          <cell r="E1525">
            <v>0</v>
          </cell>
          <cell r="F1525">
            <v>0</v>
          </cell>
          <cell r="G1525" t="str">
            <v>99281</v>
          </cell>
          <cell r="H1525" t="str">
            <v>ACRÉSCIMO PARA POÇO DE VISITA RETANGULAR PARA DRENAGEM, EM ALVENARIA COM BLOCOS DE CONCRETO, DIMENSÕES INTERNAS = 1X3,5 M. AF_12/2020</v>
          </cell>
        </row>
        <row r="1526">
          <cell r="A1526" t="str">
            <v>DRENAGEM/OBRAS DE CONTENCAO/POCOS DE VISITA E CAIXAS</v>
          </cell>
          <cell r="B1526" t="str">
            <v>DROP</v>
          </cell>
          <cell r="C1526" t="str">
            <v>POCOS DE VISITA/BOCAS DE LOBO/CX. DE PASSAGEM/CX. DIVERSAS</v>
          </cell>
          <cell r="D1526" t="str">
            <v>0036</v>
          </cell>
          <cell r="E1526">
            <v>0</v>
          </cell>
          <cell r="F1526">
            <v>0</v>
          </cell>
          <cell r="G1526" t="str">
            <v>99282</v>
          </cell>
          <cell r="H1526" t="str">
            <v>ACRÉSCIMO PARA POÇO DE VISITA RETANGULAR PARA DRENAGEM, EM ALVENARIA COM BLOCOS DE CONCRETO, DIMENSÕES INTERNAS = 2,5X2,5 M. AF_12/2020</v>
          </cell>
        </row>
        <row r="1527">
          <cell r="A1527" t="str">
            <v>DRENAGEM/OBRAS DE CONTENCAO/POCOS DE VISITA E CAIXAS</v>
          </cell>
          <cell r="B1527" t="str">
            <v>DROP</v>
          </cell>
          <cell r="C1527" t="str">
            <v>POCOS DE VISITA/BOCAS DE LOBO/CX. DE PASSAGEM/CX. DIVERSAS</v>
          </cell>
          <cell r="D1527" t="str">
            <v>0036</v>
          </cell>
          <cell r="E1527">
            <v>0</v>
          </cell>
          <cell r="F1527">
            <v>0</v>
          </cell>
          <cell r="G1527" t="str">
            <v>99283</v>
          </cell>
          <cell r="H1527" t="str">
            <v>ACRÉSCIMO PARA POÇO DE VISITA CIRCULAR PARA DRENAGEM, EM ALVENARIA COM TIJOLOS CERÂMICOS MACIÇOS, DIÂMETRO INTERNO = 0,8 M. AF_12/2020</v>
          </cell>
        </row>
        <row r="1528">
          <cell r="A1528" t="str">
            <v>DRENAGEM/OBRAS DE CONTENCAO/POCOS DE VISITA E CAIXAS</v>
          </cell>
          <cell r="B1528" t="str">
            <v>DROP</v>
          </cell>
          <cell r="C1528" t="str">
            <v>POCOS DE VISITA/BOCAS DE LOBO/CX. DE PASSAGEM/CX. DIVERSAS</v>
          </cell>
          <cell r="D1528" t="str">
            <v>0036</v>
          </cell>
          <cell r="E1528">
            <v>0</v>
          </cell>
          <cell r="F1528">
            <v>0</v>
          </cell>
          <cell r="G1528" t="str">
            <v>99284</v>
          </cell>
          <cell r="H1528" t="str">
            <v>BASE PARA POÇO DE VISITA RETANGULAR PARA DRENAGEM, EM ALVENARIA COM BLOCOS DE CONCRETO, DIMENSÕES INTERNAS = 1,5X3,5 M, PROFUNDIDADE = 1,45 M, EXCLUINDO TAMPÃO. AF_12/2020</v>
          </cell>
        </row>
        <row r="1529">
          <cell r="A1529" t="str">
            <v>DRENAGEM/OBRAS DE CONTENCAO/POCOS DE VISITA E CAIXAS</v>
          </cell>
          <cell r="B1529" t="str">
            <v>DROP</v>
          </cell>
          <cell r="C1529" t="str">
            <v>POCOS DE VISITA/BOCAS DE LOBO/CX. DE PASSAGEM/CX. DIVERSAS</v>
          </cell>
          <cell r="D1529" t="str">
            <v>0036</v>
          </cell>
          <cell r="E1529">
            <v>0</v>
          </cell>
          <cell r="F1529">
            <v>0</v>
          </cell>
          <cell r="G1529" t="str">
            <v>99285</v>
          </cell>
          <cell r="H1529" t="str">
            <v>BASE PARA POÇO DE VISITA CIRCULAR PARA DRENAGEM, EM CONCRETO PRÉ-MOLDADO, DIÂMETRO INTERNO = 1 M, PROFUNDIDADE = 1,45 M, EXCLUINDO TAMPÃO. AF_05/2018</v>
          </cell>
        </row>
        <row r="1530">
          <cell r="A1530" t="str">
            <v>DRENAGEM/OBRAS DE CONTENCAO/POCOS DE VISITA E CAIXAS</v>
          </cell>
          <cell r="B1530" t="str">
            <v>DROP</v>
          </cell>
          <cell r="C1530" t="str">
            <v>POCOS DE VISITA/BOCAS DE LOBO/CX. DE PASSAGEM/CX. DIVERSAS</v>
          </cell>
          <cell r="D1530" t="str">
            <v>0036</v>
          </cell>
          <cell r="E1530">
            <v>0</v>
          </cell>
          <cell r="F1530">
            <v>0</v>
          </cell>
          <cell r="G1530" t="str">
            <v>99286</v>
          </cell>
          <cell r="H1530" t="str">
            <v>BASE PARA POÇO DE VISITA RETANGULAR PARA DRENAGEM, EM ALVENARIA COM BLOCOS DE CONCRETO, DIMENSÕES INTERNAS = 1X4 M, PROFUNDIDADE = 1,45 M, EXCLUINDO TAMPÃO. AF_12/2020</v>
          </cell>
        </row>
        <row r="1531">
          <cell r="A1531" t="str">
            <v>DRENAGEM/OBRAS DE CONTENCAO/POCOS DE VISITA E CAIXAS</v>
          </cell>
          <cell r="B1531" t="str">
            <v>DROP</v>
          </cell>
          <cell r="C1531" t="str">
            <v>POCOS DE VISITA/BOCAS DE LOBO/CX. DE PASSAGEM/CX. DIVERSAS</v>
          </cell>
          <cell r="D1531" t="str">
            <v>0036</v>
          </cell>
          <cell r="E1531">
            <v>0</v>
          </cell>
          <cell r="F1531">
            <v>0</v>
          </cell>
          <cell r="G1531" t="str">
            <v>99287</v>
          </cell>
          <cell r="H1531" t="str">
            <v>BASE PARA POÇO DE VISITA RETANGULAR PARA DRENAGEM, EM ALVENARIA COM BLOCOS DE CONCRETO, DIMENSÕES INTERNAS = 2,5X3 M, PROFUNDIDADE = 1,45 M, EXCLUINDO TAMPÃO. AF_12/2020</v>
          </cell>
        </row>
        <row r="1532">
          <cell r="A1532" t="str">
            <v>DRENAGEM/OBRAS DE CONTENCAO/POCOS DE VISITA E CAIXAS</v>
          </cell>
          <cell r="B1532" t="str">
            <v>DROP</v>
          </cell>
          <cell r="C1532" t="str">
            <v>POCOS DE VISITA/BOCAS DE LOBO/CX. DE PASSAGEM/CX. DIVERSAS</v>
          </cell>
          <cell r="D1532" t="str">
            <v>0036</v>
          </cell>
          <cell r="E1532">
            <v>0</v>
          </cell>
          <cell r="F1532">
            <v>0</v>
          </cell>
          <cell r="G1532" t="str">
            <v>99288</v>
          </cell>
          <cell r="H1532" t="str">
            <v>ACRÉSCIMO PARA POÇO DE VISITA CIRCULAR PARA DRENAGEM, EM CONCRETO PRÉ-MOLDADO, DIÂMETRO INTERNO = 1 M. AF_12/2020</v>
          </cell>
        </row>
        <row r="1533">
          <cell r="A1533" t="str">
            <v>DRENAGEM/OBRAS DE CONTENCAO/POCOS DE VISITA E CAIXAS</v>
          </cell>
          <cell r="B1533" t="str">
            <v>DROP</v>
          </cell>
          <cell r="C1533" t="str">
            <v>POCOS DE VISITA/BOCAS DE LOBO/CX. DE PASSAGEM/CX. DIVERSAS</v>
          </cell>
          <cell r="D1533" t="str">
            <v>0036</v>
          </cell>
          <cell r="E1533">
            <v>0</v>
          </cell>
          <cell r="F1533">
            <v>0</v>
          </cell>
          <cell r="G1533" t="str">
            <v>99289</v>
          </cell>
          <cell r="H1533" t="str">
            <v>ACRÉSCIMO PARA POÇO DE VISITA RETANGULAR PARA DRENAGEM, EM ALVENARIA COM BLOCOS DE CONCRETO, DIMENSÕES INTERNAS = 1X4 M. AF_12/2020</v>
          </cell>
        </row>
        <row r="1534">
          <cell r="A1534" t="str">
            <v>DRENAGEM/OBRAS DE CONTENCAO/POCOS DE VISITA E CAIXAS</v>
          </cell>
          <cell r="B1534" t="str">
            <v>DROP</v>
          </cell>
          <cell r="C1534" t="str">
            <v>POCOS DE VISITA/BOCAS DE LOBO/CX. DE PASSAGEM/CX. DIVERSAS</v>
          </cell>
          <cell r="D1534" t="str">
            <v>0036</v>
          </cell>
          <cell r="E1534">
            <v>0</v>
          </cell>
          <cell r="F1534">
            <v>0</v>
          </cell>
          <cell r="G1534" t="str">
            <v>99290</v>
          </cell>
          <cell r="H1534" t="str">
            <v>BASE PARA POÇO DE VISITA RETANGULAR PARA DRENAGEM, EM ALVENARIA COM BLOCOS DE CONCRETO, DIMENSÕES INTERNAS = 1,5X1,5 M, PROFUNDIDADE = 1,45 M, EXCLUINDO TAMPÃO. AF_12/2020</v>
          </cell>
        </row>
        <row r="1535">
          <cell r="A1535" t="str">
            <v>DRENAGEM/OBRAS DE CONTENCAO/POCOS DE VISITA E CAIXAS</v>
          </cell>
          <cell r="B1535" t="str">
            <v>DROP</v>
          </cell>
          <cell r="C1535" t="str">
            <v>POCOS DE VISITA/BOCAS DE LOBO/CX. DE PASSAGEM/CX. DIVERSAS</v>
          </cell>
          <cell r="D1535" t="str">
            <v>0036</v>
          </cell>
          <cell r="E1535">
            <v>0</v>
          </cell>
          <cell r="F1535">
            <v>0</v>
          </cell>
          <cell r="G1535" t="str">
            <v>99291</v>
          </cell>
          <cell r="H1535" t="str">
            <v>ACRÉSCIMO PARA POÇO DE VISITA RETANGULAR PARA DRENAGEM, EM ALVENARIA COM BLOCOS DE CONCRETO, DIMENSÕES INTERNAS = 1,5X3,5 M. AF_12/2020</v>
          </cell>
        </row>
        <row r="1536">
          <cell r="A1536" t="str">
            <v>DRENAGEM/OBRAS DE CONTENCAO/POCOS DE VISITA E CAIXAS</v>
          </cell>
          <cell r="B1536" t="str">
            <v>DROP</v>
          </cell>
          <cell r="C1536" t="str">
            <v>POCOS DE VISITA/BOCAS DE LOBO/CX. DE PASSAGEM/CX. DIVERSAS</v>
          </cell>
          <cell r="D1536" t="str">
            <v>0036</v>
          </cell>
          <cell r="E1536">
            <v>0</v>
          </cell>
          <cell r="F1536">
            <v>0</v>
          </cell>
          <cell r="G1536" t="str">
            <v>99292</v>
          </cell>
          <cell r="H1536" t="str">
            <v>BASE PARA POÇO DE VISITA CIRCULAR PARA DRENAGEM, EM ALVENARIA COM TIJOLOS CERÂMICOS MACIÇOS, DIÂMETRO INTERNO = 1 M, PROFUNDIDADE = 1,45 M, EXCLUINDO TAMPÃO. AF_12/2020</v>
          </cell>
        </row>
        <row r="1537">
          <cell r="A1537" t="str">
            <v>DRENAGEM/OBRAS DE CONTENCAO/POCOS DE VISITA E CAIXAS</v>
          </cell>
          <cell r="B1537" t="str">
            <v>DROP</v>
          </cell>
          <cell r="C1537" t="str">
            <v>POCOS DE VISITA/BOCAS DE LOBO/CX. DE PASSAGEM/CX. DIVERSAS</v>
          </cell>
          <cell r="D1537" t="str">
            <v>0036</v>
          </cell>
          <cell r="E1537">
            <v>0</v>
          </cell>
          <cell r="F1537">
            <v>0</v>
          </cell>
          <cell r="G1537" t="str">
            <v>99293</v>
          </cell>
          <cell r="H1537" t="str">
            <v>ACRÉSCIMO PARA POÇO DE VISITA CIRCULAR PARA DRENAGEM, EM ALVENARIA COM TIJOLOS CERÂMICOS MACIÇOS, DIÂMETRO INTERNO = 1 M. AF_12/2020</v>
          </cell>
        </row>
        <row r="1538">
          <cell r="A1538" t="str">
            <v>DRENAGEM/OBRAS DE CONTENCAO/POCOS DE VISITA E CAIXAS</v>
          </cell>
          <cell r="B1538" t="str">
            <v>DROP</v>
          </cell>
          <cell r="C1538" t="str">
            <v>POCOS DE VISITA/BOCAS DE LOBO/CX. DE PASSAGEM/CX. DIVERSAS</v>
          </cell>
          <cell r="D1538" t="str">
            <v>0036</v>
          </cell>
          <cell r="E1538">
            <v>0</v>
          </cell>
          <cell r="F1538">
            <v>0</v>
          </cell>
          <cell r="G1538" t="str">
            <v>99294</v>
          </cell>
          <cell r="H1538" t="str">
            <v>BASE PARA POÇO DE VISITA RETANGULAR PARA DRENAGEM, EM ALVENARIA COM BLOCOS DE CONCRETO, DIMENSÕES INTERNAS = 1,5X4 M, PROFUNDIDADE = 1,45 M, EXCLUINDO TAMPÃO. AF_12/2020</v>
          </cell>
        </row>
        <row r="1539">
          <cell r="A1539" t="str">
            <v>DRENAGEM/OBRAS DE CONTENCAO/POCOS DE VISITA E CAIXAS</v>
          </cell>
          <cell r="B1539" t="str">
            <v>DROP</v>
          </cell>
          <cell r="C1539" t="str">
            <v>POCOS DE VISITA/BOCAS DE LOBO/CX. DE PASSAGEM/CX. DIVERSAS</v>
          </cell>
          <cell r="D1539" t="str">
            <v>0036</v>
          </cell>
          <cell r="E1539">
            <v>0</v>
          </cell>
          <cell r="F1539">
            <v>0</v>
          </cell>
          <cell r="G1539" t="str">
            <v>99296</v>
          </cell>
          <cell r="H1539" t="str">
            <v>ACRÉSCIMO PARA POÇO DE VISITA RETANGULAR PARA DRENAGEM, EM ALVENARIA COM BLOCOS DE CONCRETO, DIMENSÕES INTERNAS = 2,5X3 M. AF_12/2020</v>
          </cell>
        </row>
        <row r="1540">
          <cell r="A1540" t="str">
            <v>DRENAGEM/OBRAS DE CONTENCAO/POCOS DE VISITA E CAIXAS</v>
          </cell>
          <cell r="B1540" t="str">
            <v>DROP</v>
          </cell>
          <cell r="C1540" t="str">
            <v>POCOS DE VISITA/BOCAS DE LOBO/CX. DE PASSAGEM/CX. DIVERSAS</v>
          </cell>
          <cell r="D1540" t="str">
            <v>0036</v>
          </cell>
          <cell r="E1540">
            <v>0</v>
          </cell>
          <cell r="F1540">
            <v>0</v>
          </cell>
          <cell r="G1540" t="str">
            <v>99297</v>
          </cell>
          <cell r="H1540" t="str">
            <v>ACRÉSCIMO PARA POÇO DE VISITA RETANGULAR PARA DRENAGEM, EM ALVENARIA COM BLOCOS DE CONCRETO, DIMENSÕES INTERNAS = 1,5X4 M. AF_12/2020</v>
          </cell>
        </row>
        <row r="1541">
          <cell r="A1541" t="str">
            <v>DRENAGEM/OBRAS DE CONTENCAO/POCOS DE VISITA E CAIXAS</v>
          </cell>
          <cell r="B1541" t="str">
            <v>DROP</v>
          </cell>
          <cell r="C1541" t="str">
            <v>POCOS DE VISITA/BOCAS DE LOBO/CX. DE PASSAGEM/CX. DIVERSAS</v>
          </cell>
          <cell r="D1541" t="str">
            <v>0036</v>
          </cell>
          <cell r="E1541">
            <v>0</v>
          </cell>
          <cell r="F1541">
            <v>0</v>
          </cell>
          <cell r="G1541" t="str">
            <v>99298</v>
          </cell>
          <cell r="H1541" t="str">
            <v>BASE PARA POÇO DE VISITA RETANGULAR PARA DRENAGEM, EM ALVENARIA COM BLOCOS DE CONCRETO, DIMENSÕES INTERNAS = 2,5X3,5 M, PROFUNDIDADE = 1,45 M, EXCLUINDO TAMPÃO. AF_12/2020</v>
          </cell>
        </row>
        <row r="1542">
          <cell r="A1542" t="str">
            <v>DRENAGEM/OBRAS DE CONTENCAO/POCOS DE VISITA E CAIXAS</v>
          </cell>
          <cell r="B1542" t="str">
            <v>DROP</v>
          </cell>
          <cell r="C1542" t="str">
            <v>POCOS DE VISITA/BOCAS DE LOBO/CX. DE PASSAGEM/CX. DIVERSAS</v>
          </cell>
          <cell r="D1542" t="str">
            <v>0036</v>
          </cell>
          <cell r="E1542">
            <v>0</v>
          </cell>
          <cell r="F1542">
            <v>0</v>
          </cell>
          <cell r="G1542" t="str">
            <v>99299</v>
          </cell>
          <cell r="H1542" t="str">
            <v>ACRÉSCIMO PARA POÇO DE VISITA RETANGULAR PARA DRENAGEM, EM ALVENARIA COM BLOCOS DE CONCRETO, DIMENSÕES INTERNAS = 2,5X3,5 M. AF_12/2020</v>
          </cell>
        </row>
        <row r="1543">
          <cell r="A1543" t="str">
            <v>DRENAGEM/OBRAS DE CONTENCAO/POCOS DE VISITA E CAIXAS</v>
          </cell>
          <cell r="B1543" t="str">
            <v>DROP</v>
          </cell>
          <cell r="C1543" t="str">
            <v>POCOS DE VISITA/BOCAS DE LOBO/CX. DE PASSAGEM/CX. DIVERSAS</v>
          </cell>
          <cell r="D1543" t="str">
            <v>0036</v>
          </cell>
          <cell r="E1543">
            <v>0</v>
          </cell>
          <cell r="F1543">
            <v>0</v>
          </cell>
          <cell r="G1543" t="str">
            <v>99300</v>
          </cell>
          <cell r="H1543" t="str">
            <v>BASE PARA POÇO DE VISITA RETANGULAR PARA DRENAGEM, EM ALVENARIA COM BLOCOS DE CONCRETO, DIMENSÕES INTERNAS = 2,5X4 M, PROFUNDIDADE = 1,45 M, EXCLUINDO TAMPÃO. AF_12/2020</v>
          </cell>
        </row>
        <row r="1544">
          <cell r="A1544" t="str">
            <v>DRENAGEM/OBRAS DE CONTENCAO/POCOS DE VISITA E CAIXAS</v>
          </cell>
          <cell r="B1544" t="str">
            <v>DROP</v>
          </cell>
          <cell r="C1544" t="str">
            <v>POCOS DE VISITA/BOCAS DE LOBO/CX. DE PASSAGEM/CX. DIVERSAS</v>
          </cell>
          <cell r="D1544" t="str">
            <v>0036</v>
          </cell>
          <cell r="E1544">
            <v>0</v>
          </cell>
          <cell r="F1544">
            <v>0</v>
          </cell>
          <cell r="G1544" t="str">
            <v>99301</v>
          </cell>
          <cell r="H1544" t="str">
            <v>BASE PARA POÇO DE VISITA RETANGULAR PARA DRENAGEM, EM ALVENARIA COM BLOCOS DE CONCRETO, DIMENSÕES INTERNAS = 2X2 M, PROFUNDIDADE = 1,45 M, EXCLUINDO TAMPÃO. AF_12/2020</v>
          </cell>
        </row>
        <row r="1545">
          <cell r="A1545" t="str">
            <v>DRENAGEM/OBRAS DE CONTENCAO/POCOS DE VISITA E CAIXAS</v>
          </cell>
          <cell r="B1545" t="str">
            <v>DROP</v>
          </cell>
          <cell r="C1545" t="str">
            <v>POCOS DE VISITA/BOCAS DE LOBO/CX. DE PASSAGEM/CX. DIVERSAS</v>
          </cell>
          <cell r="D1545" t="str">
            <v>0036</v>
          </cell>
          <cell r="E1545">
            <v>0</v>
          </cell>
          <cell r="F1545">
            <v>0</v>
          </cell>
          <cell r="G1545" t="str">
            <v>99302</v>
          </cell>
          <cell r="H1545" t="str">
            <v>ACRÉSCIMO PARA POÇO DE VISITA RETANGULAR PARA DRENAGEM, EM ALVENARIA COM BLOCOS DE CONCRETO, DIMENSÕES INTERNAS = 2,5X4 M. AF_12/2020</v>
          </cell>
        </row>
        <row r="1546">
          <cell r="A1546" t="str">
            <v>DRENAGEM/OBRAS DE CONTENCAO/POCOS DE VISITA E CAIXAS</v>
          </cell>
          <cell r="B1546" t="str">
            <v>DROP</v>
          </cell>
          <cell r="C1546" t="str">
            <v>POCOS DE VISITA/BOCAS DE LOBO/CX. DE PASSAGEM/CX. DIVERSAS</v>
          </cell>
          <cell r="D1546" t="str">
            <v>0036</v>
          </cell>
          <cell r="E1546">
            <v>0</v>
          </cell>
          <cell r="F1546">
            <v>0</v>
          </cell>
          <cell r="G1546" t="str">
            <v>99303</v>
          </cell>
          <cell r="H1546" t="str">
            <v>BASE PARA POÇO DE VISITA RETANGULAR PARA DRENAGEM, EM ALVENARIA COM BLOCOS DE CONCRETO, DIMENSÕES INTERNAS = 3X3 M, PROFUNDIDADE = 1,45 M, EXCLUINDO TAMPÃO. AF_12/2020</v>
          </cell>
        </row>
        <row r="1547">
          <cell r="A1547" t="str">
            <v>DRENAGEM/OBRAS DE CONTENCAO/POCOS DE VISITA E CAIXAS</v>
          </cell>
          <cell r="B1547" t="str">
            <v>DROP</v>
          </cell>
          <cell r="C1547" t="str">
            <v>POCOS DE VISITA/BOCAS DE LOBO/CX. DE PASSAGEM/CX. DIVERSAS</v>
          </cell>
          <cell r="D1547" t="str">
            <v>0036</v>
          </cell>
          <cell r="E1547">
            <v>0</v>
          </cell>
          <cell r="F1547">
            <v>0</v>
          </cell>
          <cell r="G1547" t="str">
            <v>99304</v>
          </cell>
          <cell r="H1547" t="str">
            <v>ACRÉSCIMO PARA POÇO DE VISITA RETANGULAR PARA DRENAGEM, EM ALVENARIA COM BLOCOS DE CONCRETO, DIMENSÕES INTERNAS = 3X3 M. AF_12/2020</v>
          </cell>
        </row>
        <row r="1548">
          <cell r="A1548" t="str">
            <v>DRENAGEM/OBRAS DE CONTENCAO/POCOS DE VISITA E CAIXAS</v>
          </cell>
          <cell r="B1548" t="str">
            <v>DROP</v>
          </cell>
          <cell r="C1548" t="str">
            <v>POCOS DE VISITA/BOCAS DE LOBO/CX. DE PASSAGEM/CX. DIVERSAS</v>
          </cell>
          <cell r="D1548" t="str">
            <v>0036</v>
          </cell>
          <cell r="E1548">
            <v>0</v>
          </cell>
          <cell r="F1548">
            <v>0</v>
          </cell>
          <cell r="G1548" t="str">
            <v>99305</v>
          </cell>
          <cell r="H1548" t="str">
            <v>BASE PARA POÇO DE VISITA RETANGULAR PARA DRENAGEM, EM ALVENARIA COM BLOCOS DE CONCRETO, DIMENSÕES INTERNAS = 3X3,5 M, PROFUNDIDADE = 1,45 M, EXCLUINDO TAMPÃO. AF_12/2020</v>
          </cell>
        </row>
        <row r="1549">
          <cell r="A1549" t="str">
            <v>DRENAGEM/OBRAS DE CONTENCAO/POCOS DE VISITA E CAIXAS</v>
          </cell>
          <cell r="B1549" t="str">
            <v>DROP</v>
          </cell>
          <cell r="C1549" t="str">
            <v>POCOS DE VISITA/BOCAS DE LOBO/CX. DE PASSAGEM/CX. DIVERSAS</v>
          </cell>
          <cell r="D1549" t="str">
            <v>0036</v>
          </cell>
          <cell r="E1549">
            <v>0</v>
          </cell>
          <cell r="F1549">
            <v>0</v>
          </cell>
          <cell r="G1549" t="str">
            <v>99306</v>
          </cell>
          <cell r="H1549" t="str">
            <v>ACRÉSCIMO PARA POÇO DE VISITA RETANGULAR PARA DRENAGEM, EM ALVENARIA COM BLOCOS DE CONCRETO, DIMENSÕES INTERNAS = 3X3,5 M. AF_12/2020</v>
          </cell>
        </row>
        <row r="1550">
          <cell r="A1550" t="str">
            <v>DRENAGEM/OBRAS DE CONTENCAO/POCOS DE VISITA E CAIXAS</v>
          </cell>
          <cell r="B1550" t="str">
            <v>DROP</v>
          </cell>
          <cell r="C1550" t="str">
            <v>POCOS DE VISITA/BOCAS DE LOBO/CX. DE PASSAGEM/CX. DIVERSAS</v>
          </cell>
          <cell r="D1550" t="str">
            <v>0036</v>
          </cell>
          <cell r="E1550">
            <v>0</v>
          </cell>
          <cell r="F1550">
            <v>0</v>
          </cell>
          <cell r="G1550" t="str">
            <v>99307</v>
          </cell>
          <cell r="H1550" t="str">
            <v>ACRÉSCIMO PARA POÇO DE VISITA RETANGULAR PARA DRENAGEM, EM ALVENARIA COM BLOCOS DE CONCRETO, DIMENSÕES INTERNAS = 2X2 M. AF_12/2020</v>
          </cell>
        </row>
        <row r="1551">
          <cell r="A1551" t="str">
            <v>DRENAGEM/OBRAS DE CONTENCAO/POCOS DE VISITA E CAIXAS</v>
          </cell>
          <cell r="B1551" t="str">
            <v>DROP</v>
          </cell>
          <cell r="C1551" t="str">
            <v>POCOS DE VISITA/BOCAS DE LOBO/CX. DE PASSAGEM/CX. DIVERSAS</v>
          </cell>
          <cell r="D1551" t="str">
            <v>0036</v>
          </cell>
          <cell r="E1551">
            <v>0</v>
          </cell>
          <cell r="F1551">
            <v>0</v>
          </cell>
          <cell r="G1551" t="str">
            <v>99308</v>
          </cell>
          <cell r="H1551" t="str">
            <v>BASE PARA POÇO DE VISITA RETANGULAR PARA DRENAGEM, EM ALVENARIA COM BLOCOS DE CONCRETO, DIMENSÕES INTERNAS = 3X4 M, PROFUNDIDADE = 1,45 M, EXCLUINDO TAMPÃO. AF_12/2020</v>
          </cell>
        </row>
        <row r="1552">
          <cell r="A1552" t="str">
            <v>DRENAGEM/OBRAS DE CONTENCAO/POCOS DE VISITA E CAIXAS</v>
          </cell>
          <cell r="B1552" t="str">
            <v>DROP</v>
          </cell>
          <cell r="C1552" t="str">
            <v>POCOS DE VISITA/BOCAS DE LOBO/CX. DE PASSAGEM/CX. DIVERSAS</v>
          </cell>
          <cell r="D1552" t="str">
            <v>0036</v>
          </cell>
          <cell r="E1552">
            <v>0</v>
          </cell>
          <cell r="F1552">
            <v>0</v>
          </cell>
          <cell r="G1552" t="str">
            <v>99309</v>
          </cell>
          <cell r="H1552" t="str">
            <v>ACRÉSCIMO PARA POÇO DE VISITA RETANGULAR PARA DRENAGEM, EM ALVENARIA COM BLOCOS DE CONCRETO, DIMENSÕES INTERNAS = 3X4 M. AF_12/2020</v>
          </cell>
        </row>
        <row r="1553">
          <cell r="A1553" t="str">
            <v>DRENAGEM/OBRAS DE CONTENCAO/POCOS DE VISITA E CAIXAS</v>
          </cell>
          <cell r="B1553" t="str">
            <v>DROP</v>
          </cell>
          <cell r="C1553" t="str">
            <v>POCOS DE VISITA/BOCAS DE LOBO/CX. DE PASSAGEM/CX. DIVERSAS</v>
          </cell>
          <cell r="D1553" t="str">
            <v>0036</v>
          </cell>
          <cell r="E1553">
            <v>0</v>
          </cell>
          <cell r="F1553">
            <v>0</v>
          </cell>
          <cell r="G1553" t="str">
            <v>99310</v>
          </cell>
          <cell r="H1553" t="str">
            <v>BASE PARA POÇO DE VISITA RETANGULAR PARA DRENAGEM, EM ALVENARIA COM BLOCOS DE CONCRETO, DIMENSÕES INTERNAS = 3,5X3,5 M, PROFUNDIDADE = 1,45 M, EXCLUINDO TAMPÃO. AF_12/2020</v>
          </cell>
        </row>
        <row r="1554">
          <cell r="A1554" t="str">
            <v>DRENAGEM/OBRAS DE CONTENCAO/POCOS DE VISITA E CAIXAS</v>
          </cell>
          <cell r="B1554" t="str">
            <v>DROP</v>
          </cell>
          <cell r="C1554" t="str">
            <v>POCOS DE VISITA/BOCAS DE LOBO/CX. DE PASSAGEM/CX. DIVERSAS</v>
          </cell>
          <cell r="D1554" t="str">
            <v>0036</v>
          </cell>
          <cell r="E1554">
            <v>0</v>
          </cell>
          <cell r="F1554">
            <v>0</v>
          </cell>
          <cell r="G1554" t="str">
            <v>99311</v>
          </cell>
          <cell r="H1554" t="str">
            <v>ACRÉSCIMO PARA POÇO DE VISITA RETANGULAR PARA DRENAGEM, EM ALVENARIA COM BLOCOS DE CONCRETO, DIMENSÕES INTERNAS = 3,5X3,5 M. AF_12/2020</v>
          </cell>
        </row>
        <row r="1555">
          <cell r="A1555" t="str">
            <v>DRENAGEM/OBRAS DE CONTENCAO/POCOS DE VISITA E CAIXAS</v>
          </cell>
          <cell r="B1555" t="str">
            <v>DROP</v>
          </cell>
          <cell r="C1555" t="str">
            <v>POCOS DE VISITA/BOCAS DE LOBO/CX. DE PASSAGEM/CX. DIVERSAS</v>
          </cell>
          <cell r="D1555" t="str">
            <v>0036</v>
          </cell>
          <cell r="E1555">
            <v>0</v>
          </cell>
          <cell r="F1555">
            <v>0</v>
          </cell>
          <cell r="G1555" t="str">
            <v>99312</v>
          </cell>
          <cell r="H1555" t="str">
            <v>BASE PARA POÇO DE VISITA RETANGULAR PARA DRENAGEM, EM ALVENARIA COM BLOCOS DE CONCRETO, DIMENSÕES INTERNAS = 2X2,5 M, PROFUNDIDADE = 1,45 M, EXCLUINDO TAMPÃO. AF_12/2020</v>
          </cell>
        </row>
        <row r="1556">
          <cell r="A1556" t="str">
            <v>DRENAGEM/OBRAS DE CONTENCAO/POCOS DE VISITA E CAIXAS</v>
          </cell>
          <cell r="B1556" t="str">
            <v>DROP</v>
          </cell>
          <cell r="C1556" t="str">
            <v>POCOS DE VISITA/BOCAS DE LOBO/CX. DE PASSAGEM/CX. DIVERSAS</v>
          </cell>
          <cell r="D1556" t="str">
            <v>0036</v>
          </cell>
          <cell r="E1556">
            <v>0</v>
          </cell>
          <cell r="F1556">
            <v>0</v>
          </cell>
          <cell r="G1556" t="str">
            <v>99313</v>
          </cell>
          <cell r="H1556" t="str">
            <v>BASE PARA POÇO DE VISITA RETANGULAR PARA DRENAGEM, EM ALVENARIA COM BLOCOS DE CONCRETO, DIMENSÕES INTERNAS = 3,5X4 M, PROFUNDIDADE = 1,45 M, EXCLUINDO TAMPÃO. AF_12/2020</v>
          </cell>
        </row>
        <row r="1557">
          <cell r="A1557" t="str">
            <v>DRENAGEM/OBRAS DE CONTENCAO/POCOS DE VISITA E CAIXAS</v>
          </cell>
          <cell r="B1557" t="str">
            <v>DROP</v>
          </cell>
          <cell r="C1557" t="str">
            <v>POCOS DE VISITA/BOCAS DE LOBO/CX. DE PASSAGEM/CX. DIVERSAS</v>
          </cell>
          <cell r="D1557" t="str">
            <v>0036</v>
          </cell>
          <cell r="E1557">
            <v>0</v>
          </cell>
          <cell r="F1557">
            <v>0</v>
          </cell>
          <cell r="G1557" t="str">
            <v>99314</v>
          </cell>
          <cell r="H1557" t="str">
            <v>ACRÉSCIMO PARA POÇO DE VISITA RETANGULAR PARA DRENAGEM, EM ALVENARIA COM BLOCOS DE CONCRETO, DIMENSÕES INTERNAS = 3,5X4 M. AF_12/2020</v>
          </cell>
        </row>
        <row r="1558">
          <cell r="A1558" t="str">
            <v>DRENAGEM/OBRAS DE CONTENCAO/POCOS DE VISITA E CAIXAS</v>
          </cell>
          <cell r="B1558" t="str">
            <v>DROP</v>
          </cell>
          <cell r="C1558" t="str">
            <v>POCOS DE VISITA/BOCAS DE LOBO/CX. DE PASSAGEM/CX. DIVERSAS</v>
          </cell>
          <cell r="D1558" t="str">
            <v>0036</v>
          </cell>
          <cell r="E1558">
            <v>0</v>
          </cell>
          <cell r="F1558">
            <v>0</v>
          </cell>
          <cell r="G1558" t="str">
            <v>99315</v>
          </cell>
          <cell r="H1558" t="str">
            <v>BASE PARA POÇO DE VISITA RETANGULAR PARA DRENAGEM, EM ALVENARIA COM BLOCOS DE CONCRETO, DIMENSÕES INTERNAS = 4X4 M, PROFUNDIDADE = 1,45 M, EXCLUINDO TAMPÃO. AF_12/2020</v>
          </cell>
        </row>
        <row r="1559">
          <cell r="A1559" t="str">
            <v>DRENAGEM/OBRAS DE CONTENCAO/POCOS DE VISITA E CAIXAS</v>
          </cell>
          <cell r="B1559" t="str">
            <v>DROP</v>
          </cell>
          <cell r="C1559" t="str">
            <v>POCOS DE VISITA/BOCAS DE LOBO/CX. DE PASSAGEM/CX. DIVERSAS</v>
          </cell>
          <cell r="D1559" t="str">
            <v>0036</v>
          </cell>
          <cell r="E1559">
            <v>0</v>
          </cell>
          <cell r="F1559">
            <v>0</v>
          </cell>
          <cell r="G1559" t="str">
            <v>99317</v>
          </cell>
          <cell r="H1559" t="str">
            <v>ACRÉSCIMO PARA POÇO DE VISITA RETANGULAR PARA DRENAGEM, EM ALVENARIA COM BLOCOS DE CONCRETO, DIMENSÕES INTERNAS = 2X2,5 M. AF_12/2020</v>
          </cell>
        </row>
        <row r="1560">
          <cell r="A1560" t="str">
            <v>DRENAGEM/OBRAS DE CONTENCAO/POCOS DE VISITA E CAIXAS</v>
          </cell>
          <cell r="B1560" t="str">
            <v>DROP</v>
          </cell>
          <cell r="C1560" t="str">
            <v>POCOS DE VISITA/BOCAS DE LOBO/CX. DE PASSAGEM/CX. DIVERSAS</v>
          </cell>
          <cell r="D1560" t="str">
            <v>0036</v>
          </cell>
          <cell r="E1560">
            <v>0</v>
          </cell>
          <cell r="F1560">
            <v>0</v>
          </cell>
          <cell r="G1560" t="str">
            <v>99318</v>
          </cell>
          <cell r="H1560" t="str">
            <v>CHAMINÉ CIRCULAR PARA POÇO DE VISITA PARA DRENAGEM, EM CONCRETO PRÉ-MOLDADO, DIÂMETRO INTERNO = 0,6 M. AF_12/2020</v>
          </cell>
        </row>
        <row r="1561">
          <cell r="A1561" t="str">
            <v>DRENAGEM/OBRAS DE CONTENCAO/POCOS DE VISITA E CAIXAS</v>
          </cell>
          <cell r="B1561" t="str">
            <v>DROP</v>
          </cell>
          <cell r="C1561" t="str">
            <v>POCOS DE VISITA/BOCAS DE LOBO/CX. DE PASSAGEM/CX. DIVERSAS</v>
          </cell>
          <cell r="D1561" t="str">
            <v>0036</v>
          </cell>
          <cell r="E1561">
            <v>0</v>
          </cell>
          <cell r="F1561">
            <v>0</v>
          </cell>
          <cell r="G1561" t="str">
            <v>99319</v>
          </cell>
          <cell r="H1561" t="str">
            <v>CHAMINÉ CIRCULAR PARA POÇO DE VISITA PARA DRENAGEM, EM ALVENARIA COM TIJOLOS CERÂMICOS MACIÇOS, DIÂMETRO INTERNO = 0,6 M. AF_12/2020</v>
          </cell>
        </row>
        <row r="1562">
          <cell r="A1562" t="str">
            <v>DRENAGEM/OBRAS DE CONTENCAO/POCOS DE VISITA E CAIXAS</v>
          </cell>
          <cell r="B1562" t="str">
            <v>DROP</v>
          </cell>
          <cell r="C1562" t="str">
            <v>POCOS DE VISITA/BOCAS DE LOBO/CX. DE PASSAGEM/CX. DIVERSAS</v>
          </cell>
          <cell r="D1562" t="str">
            <v>0036</v>
          </cell>
          <cell r="E1562">
            <v>0</v>
          </cell>
          <cell r="F1562">
            <v>0</v>
          </cell>
          <cell r="G1562" t="str">
            <v>99320</v>
          </cell>
          <cell r="H1562" t="str">
            <v>BASE PARA POÇO DE VISITA RETANGULAR PARA DRENAGEM, EM ALVENARIA COM BLOCOS DE CONCRETO, DIMENSÕES INTERNAS = 2X3 M, PROFUNDIDADE = 1,45 M, EXCLUINDO TAMPÃO. AF_12/2020</v>
          </cell>
        </row>
        <row r="1563">
          <cell r="A1563" t="str">
            <v>DRENAGEM/OBRAS DE CONTENCAO/POCOS DE VISITA E CAIXAS</v>
          </cell>
          <cell r="B1563" t="str">
            <v>DROP</v>
          </cell>
          <cell r="C1563" t="str">
            <v>POCOS DE VISITA/BOCAS DE LOBO/CX. DE PASSAGEM/CX. DIVERSAS</v>
          </cell>
          <cell r="D1563" t="str">
            <v>0036</v>
          </cell>
          <cell r="E1563">
            <v>0</v>
          </cell>
          <cell r="F1563">
            <v>0</v>
          </cell>
          <cell r="G1563" t="str">
            <v>99321</v>
          </cell>
          <cell r="H1563" t="str">
            <v>ACRÉSCIMO PARA POÇO DE VISITA RETANGULAR PARA DRENAGEM, EM ALVENARIA COM BLOCOS DE CONCRETO, DIMENSÕES INTERNAS = 2X3 M. AF_12/2020</v>
          </cell>
        </row>
        <row r="1564">
          <cell r="A1564" t="str">
            <v>DRENAGEM/OBRAS DE CONTENCAO/POCOS DE VISITA E CAIXAS</v>
          </cell>
          <cell r="B1564" t="str">
            <v>DROP</v>
          </cell>
          <cell r="C1564" t="str">
            <v>POCOS DE VISITA/BOCAS DE LOBO/CX. DE PASSAGEM/CX. DIVERSAS</v>
          </cell>
          <cell r="D1564" t="str">
            <v>0036</v>
          </cell>
          <cell r="E1564">
            <v>0</v>
          </cell>
          <cell r="F1564">
            <v>0</v>
          </cell>
          <cell r="G1564" t="str">
            <v>99322</v>
          </cell>
          <cell r="H1564" t="str">
            <v>BASE PARA POÇO DE VISITA RETANGULAR PARA DRENAGEM, EM ALVENARIA COM BLOCOS DE CONCRETO, DIMENSÕES INTERNAS = 2X3,5 M, PROFUNDIDADE = 1,45 M, EXCLUINDO TAMPÃO. AF_12/2020</v>
          </cell>
        </row>
        <row r="1565">
          <cell r="A1565" t="str">
            <v>DRENAGEM/OBRAS DE CONTENCAO/POCOS DE VISITA E CAIXAS</v>
          </cell>
          <cell r="B1565" t="str">
            <v>DROP</v>
          </cell>
          <cell r="C1565" t="str">
            <v>POCOS DE VISITA/BOCAS DE LOBO/CX. DE PASSAGEM/CX. DIVERSAS</v>
          </cell>
          <cell r="D1565" t="str">
            <v>0036</v>
          </cell>
          <cell r="E1565">
            <v>0</v>
          </cell>
          <cell r="F1565">
            <v>0</v>
          </cell>
          <cell r="G1565" t="str">
            <v>99323</v>
          </cell>
          <cell r="H1565" t="str">
            <v>ACRÉSCIMO PARA POÇO DE VISITA RETANGULAR PARA DRENAGEM, EM ALVENARIA COM BLOCOS DE CONCRETO, DIMENSÕES INTERNAS = 2X3,5 M. AF_12/2020</v>
          </cell>
        </row>
        <row r="1566">
          <cell r="A1566" t="str">
            <v>DRENAGEM/OBRAS DE CONTENCAO/POCOS DE VISITA E CAIXAS</v>
          </cell>
          <cell r="B1566" t="str">
            <v>DROP</v>
          </cell>
          <cell r="C1566" t="str">
            <v>POCOS DE VISITA/BOCAS DE LOBO/CX. DE PASSAGEM/CX. DIVERSAS</v>
          </cell>
          <cell r="D1566" t="str">
            <v>0036</v>
          </cell>
          <cell r="E1566">
            <v>0</v>
          </cell>
          <cell r="F1566">
            <v>0</v>
          </cell>
          <cell r="G1566" t="str">
            <v>99324</v>
          </cell>
          <cell r="H1566" t="str">
            <v>BASE PARA POÇO DE VISITA RETANGULAR PARA DRENAGEM, EM ALVENARIA COM BLOCOS DE CONCRETO, DIMENSÕES INTERNAS = 2X4 M, PROFUNDIDADE = 1,45 M, EXCLUINDO TAMPÃO. AF_12/2020</v>
          </cell>
        </row>
        <row r="1567">
          <cell r="A1567" t="str">
            <v>DRENAGEM/OBRAS DE CONTENCAO/POCOS DE VISITA E CAIXAS</v>
          </cell>
          <cell r="B1567" t="str">
            <v>DROP</v>
          </cell>
          <cell r="C1567" t="str">
            <v>POCOS DE VISITA/BOCAS DE LOBO/CX. DE PASSAGEM/CX. DIVERSAS</v>
          </cell>
          <cell r="D1567" t="str">
            <v>0036</v>
          </cell>
          <cell r="E1567">
            <v>0</v>
          </cell>
          <cell r="F1567">
            <v>0</v>
          </cell>
          <cell r="G1567" t="str">
            <v>99325</v>
          </cell>
          <cell r="H1567" t="str">
            <v>ACRÉSCIMO PARA POÇO DE VISITA RETANGULAR PARA DRENAGEM, EM ALVENARIA COM BLOCOS DE CONCRETO, DIMENSÕES INTERNAS = 2X4 M. AF_12/2020</v>
          </cell>
        </row>
        <row r="1568">
          <cell r="A1568" t="str">
            <v>DRENAGEM/OBRAS DE CONTENCAO/POCOS DE VISITA E CAIXAS</v>
          </cell>
          <cell r="B1568" t="str">
            <v>DROP</v>
          </cell>
          <cell r="C1568" t="str">
            <v>POCOS DE VISITA/BOCAS DE LOBO/CX. DE PASSAGEM/CX. DIVERSAS</v>
          </cell>
          <cell r="D1568" t="str">
            <v>0036</v>
          </cell>
          <cell r="E1568">
            <v>0</v>
          </cell>
          <cell r="F1568">
            <v>0</v>
          </cell>
          <cell r="G1568" t="str">
            <v>99326</v>
          </cell>
          <cell r="H1568" t="str">
            <v>BASE PARA POÇO DE VISITA RETANGULAR PARA DRENAGEM, EM ALVENARIA COM BLOCOS DE CONCRETO, DIMENSÕES INTERNAS = 2,5X2,5 M, PROFUNDIDADE = 1,45 M, EXCLUINDO TAMPÃO. AF_12/2020</v>
          </cell>
        </row>
        <row r="1569">
          <cell r="A1569" t="str">
            <v>DRENAGEM/OBRAS DE CONTENCAO/POCOS DE VISITA E CAIXAS</v>
          </cell>
          <cell r="B1569" t="str">
            <v>DROP</v>
          </cell>
          <cell r="C1569" t="str">
            <v>POCOS DE VISITA/BOCAS DE LOBO/CX. DE PASSAGEM/CX. DIVERSAS</v>
          </cell>
          <cell r="D1569" t="str">
            <v>0036</v>
          </cell>
          <cell r="E1569">
            <v>0</v>
          </cell>
          <cell r="F1569">
            <v>0</v>
          </cell>
          <cell r="G1569" t="str">
            <v>99327</v>
          </cell>
          <cell r="H1569" t="str">
            <v>ACRÉSCIMO PARA POÇO DE VISITA RETANGULAR PARA DRENAGEM, EM ALVENARIA COM BLOCOS DE CONCRETO, DIMENSÕES INTERNAS = 4X4 M. AF_12/2020</v>
          </cell>
        </row>
        <row r="1570">
          <cell r="A1570" t="str">
            <v>DRENAGEM/OBRAS DE CONTENCAO/POCOS DE VISITA E CAIXAS</v>
          </cell>
          <cell r="B1570" t="str">
            <v>DROP</v>
          </cell>
          <cell r="C1570" t="str">
            <v>POCOS DE VISITA/BOCAS DE LOBO/CX. DE PASSAGEM/CX. DIVERSAS</v>
          </cell>
          <cell r="D1570" t="str">
            <v>0036</v>
          </cell>
          <cell r="E1570">
            <v>0</v>
          </cell>
          <cell r="F1570">
            <v>0</v>
          </cell>
          <cell r="G1570" t="str">
            <v>101800</v>
          </cell>
          <cell r="H1570" t="str">
            <v>CAIXA COM GRELHA RETANGULAR DE FERRO FUNDIDO, EM ALVENARIA COM TIJOLOS CERÂMICOS MACIÇOS, DIMENSÕES INTERNAS: 0,30 X 1,00 X 1,00. AF_12/2020</v>
          </cell>
        </row>
        <row r="1571">
          <cell r="A1571" t="str">
            <v>DRENAGEM/OBRAS DE CONTENCAO/POCOS DE VISITA E CAIXAS</v>
          </cell>
          <cell r="B1571" t="str">
            <v>DROP</v>
          </cell>
          <cell r="C1571" t="str">
            <v>POCOS DE VISITA/BOCAS DE LOBO/CX. DE PASSAGEM/CX. DIVERSAS</v>
          </cell>
          <cell r="D1571" t="str">
            <v>0036</v>
          </cell>
          <cell r="E1571">
            <v>0</v>
          </cell>
          <cell r="F1571">
            <v>0</v>
          </cell>
          <cell r="G1571" t="str">
            <v>101801</v>
          </cell>
          <cell r="H1571" t="str">
            <v>CAIXA COM GRELHA RETANGULAR DE FERRO FUNDIDO, EM ALVENARIA COM BLOCOS DE CONCRETO, DIMENSÕES INTERNAS: 0,30 X 1,00 X 1,00. AF_12/2020</v>
          </cell>
        </row>
        <row r="1572">
          <cell r="A1572" t="str">
            <v>DRENAGEM/OBRAS DE CONTENCAO/POCOS DE VISITA E CAIXAS</v>
          </cell>
          <cell r="B1572" t="str">
            <v>DROP</v>
          </cell>
          <cell r="C1572" t="str">
            <v>POCOS DE VISITA/BOCAS DE LOBO/CX. DE PASSAGEM/CX. DIVERSAS</v>
          </cell>
          <cell r="D1572" t="str">
            <v>0036</v>
          </cell>
          <cell r="E1572">
            <v>0</v>
          </cell>
          <cell r="F1572">
            <v>0</v>
          </cell>
          <cell r="G1572" t="str">
            <v>101806</v>
          </cell>
          <cell r="H1572" t="str">
            <v>CAIXA ENTERRADA DISTRIBUIDORA DE VAZÃO (SUMIDOUROS MÚLTIPLOS), RETANGULAR, EM ALVENARIA COM TIJOLOS MACIÇOS, DIMENSÕES INTERNAS: 0,60 X 0,60 X 0,50 M. AF_12/2020</v>
          </cell>
        </row>
        <row r="1573">
          <cell r="A1573" t="str">
            <v>DRENAGEM/OBRAS DE CONTENCAO/POCOS DE VISITA E CAIXAS</v>
          </cell>
          <cell r="B1573" t="str">
            <v>DROP</v>
          </cell>
          <cell r="C1573" t="str">
            <v>POCOS DE VISITA/BOCAS DE LOBO/CX. DE PASSAGEM/CX. DIVERSAS</v>
          </cell>
          <cell r="D1573" t="str">
            <v>0036</v>
          </cell>
          <cell r="E1573">
            <v>0</v>
          </cell>
          <cell r="F1573">
            <v>0</v>
          </cell>
          <cell r="G1573" t="str">
            <v>101807</v>
          </cell>
          <cell r="H1573" t="str">
            <v>CAIXA ENTERRADA DISTRIBUIDORA DE VAZÃO (SUMIDOUROS MÚLTIPLOS), RETANGULAR, EM ALVENARIA COM BLOCOS DE CONCRETO, DIMENSÕES INTERNAS: 0,60 X 0,60 X 0,50 M. AF_12/2020</v>
          </cell>
        </row>
        <row r="1574">
          <cell r="A1574" t="str">
            <v>DRENAGEM/OBRAS DE CONTENCAO/POCOS DE VISITA E CAIXAS</v>
          </cell>
          <cell r="B1574" t="str">
            <v>DROP</v>
          </cell>
          <cell r="C1574" t="str">
            <v>POCOS DE VISITA/BOCAS DE LOBO/CX. DE PASSAGEM/CX. DIVERSAS</v>
          </cell>
          <cell r="D1574" t="str">
            <v>0036</v>
          </cell>
          <cell r="E1574">
            <v>0</v>
          </cell>
          <cell r="F1574">
            <v>0</v>
          </cell>
          <cell r="G1574" t="str">
            <v>101808</v>
          </cell>
          <cell r="H1574" t="str">
            <v>CAIXA ENTERRADA DISTRIBUIDORA DE VAZÃO (SUMIDOUROS MÚLTIPLOS), RETANGULAR, EM CONCRETO PRÉ-MOLDADO, DIMENSÕES INTERNAS: 0,60 X 0,60 X 0,50 M. AF_12/2020</v>
          </cell>
        </row>
        <row r="1575">
          <cell r="A1575" t="str">
            <v>DRENAGEM/OBRAS DE CONTENCAO/POCOS DE VISITA E CAIXAS</v>
          </cell>
          <cell r="B1575" t="str">
            <v>DROP</v>
          </cell>
          <cell r="C1575" t="str">
            <v>POCOS DE VISITA/BOCAS DE LOBO/CX. DE PASSAGEM/CX. DIVERSAS</v>
          </cell>
          <cell r="D1575" t="str">
            <v>0036</v>
          </cell>
          <cell r="E1575">
            <v>0</v>
          </cell>
          <cell r="F1575">
            <v>0</v>
          </cell>
          <cell r="G1575" t="str">
            <v>101809</v>
          </cell>
          <cell r="H1575" t="str">
            <v>BASE PARA POCO DE VISITA RETANGULAR PARA ESGOTO E DRENAGEM, EM CONCRETO ESTRUTURAL, DIMENSÕES INTERNAS DE 90X150 M, PROFUNDIDADE DE 1,25 M, EXCLUINDO TAMPÃO. AF_12/2020</v>
          </cell>
        </row>
        <row r="1576">
          <cell r="A1576" t="str">
            <v>DRENAGEM/OBRAS DE CONTENCAO/POCOS DE VISITA E CAIXAS</v>
          </cell>
          <cell r="B1576" t="str">
            <v>DROP</v>
          </cell>
          <cell r="C1576" t="str">
            <v>POCOS DE VISITA/BOCAS DE LOBO/CX. DE PASSAGEM/CX. DIVERSAS</v>
          </cell>
          <cell r="D1576" t="str">
            <v>0036</v>
          </cell>
          <cell r="E1576">
            <v>0</v>
          </cell>
          <cell r="F1576">
            <v>0</v>
          </cell>
          <cell r="G1576" t="str">
            <v>102139</v>
          </cell>
          <cell r="H1576" t="str">
            <v>BASE PARA POÇO DE VISITA CIRCULAR PARA  ESGOTO, EM CONCRETO PRÉ-MOLDADO, DIÂMETRO INTERNO = 1,2 M, PROFUNDIDADE = 1,45 M, EXCLUINDO TAMPÃO. AF_12/2020</v>
          </cell>
        </row>
        <row r="1577">
          <cell r="A1577" t="str">
            <v>DRENAGEM/OBRAS DE CONTENCAO/POCOS DE VISITA E CAIXAS</v>
          </cell>
          <cell r="B1577" t="str">
            <v>DROP</v>
          </cell>
          <cell r="C1577" t="str">
            <v>POCOS DE VISITA/BOCAS DE LOBO/CX. DE PASSAGEM/CX. DIVERSAS</v>
          </cell>
          <cell r="D1577" t="str">
            <v>0036</v>
          </cell>
          <cell r="E1577">
            <v>0</v>
          </cell>
          <cell r="F1577">
            <v>0</v>
          </cell>
          <cell r="G1577" t="str">
            <v>102140</v>
          </cell>
          <cell r="H1577" t="str">
            <v>BASE PARA POÇO DE VISITA CIRCULAR PARA DRENAGEM, EM ALVENARIA COM TIJOLOS CERÂMICOS MACIÇOS, DIÂMETRO INTERNO = 1 M, PROFUNDIDADE = 1,45 M, EXCLUINDO TAMPÃO. AF_12/2020</v>
          </cell>
        </row>
        <row r="1578">
          <cell r="A1578" t="str">
            <v>DRENAGEM/OBRAS DE CONTENCAO/POCOS DE VISITA E CAIXAS</v>
          </cell>
          <cell r="B1578" t="str">
            <v>DROP</v>
          </cell>
          <cell r="C1578" t="str">
            <v>POCOS DE VISITA/BOCAS DE LOBO/CX. DE PASSAGEM/CX. DIVERSAS</v>
          </cell>
          <cell r="D1578" t="str">
            <v>0036</v>
          </cell>
          <cell r="E1578">
            <v>0</v>
          </cell>
          <cell r="F1578">
            <v>0</v>
          </cell>
          <cell r="G1578" t="str">
            <v>102141</v>
          </cell>
          <cell r="H1578" t="str">
            <v>BASE PARA POÇO DE VISITA CIRCULAR PARA  ESGOTO, EM CONCRETO PRÉ-MOLDADO, DIÂMETRO INTERNO = 1,5 M, PROFUNDIDADE = 1,45 M, EXCLUINDO TAMPÃO. AF_12/2020</v>
          </cell>
        </row>
        <row r="1579">
          <cell r="A1579" t="str">
            <v>DRENAGEM/OBRAS DE CONTENCAO/POCOS DE VISITA E CAIXAS</v>
          </cell>
          <cell r="B1579" t="str">
            <v>DROP</v>
          </cell>
          <cell r="C1579" t="str">
            <v>POCOS DE VISITA/BOCAS DE LOBO/CX. DE PASSAGEM/CX. DIVERSAS</v>
          </cell>
          <cell r="D1579" t="str">
            <v>0036</v>
          </cell>
          <cell r="E1579">
            <v>0</v>
          </cell>
          <cell r="F1579">
            <v>0</v>
          </cell>
          <cell r="G1579" t="str">
            <v>102142</v>
          </cell>
          <cell r="H1579" t="str">
            <v>BASE PARA POÇO DE VISITA CIRCULAR PARA DRENAGEM, EM CONCRETO PRÉ-MOLDADO, DIÂMETRO INTERNO = 1,5 M, PROFUNDIDADE = 1,45 M, EXCLUINDO TAMPÃO. AF_12/2020</v>
          </cell>
        </row>
        <row r="1580">
          <cell r="A1580" t="str">
            <v>DRENAGEM/OBRAS DE CONTENCAO/POCOS DE VISITA E CAIXAS</v>
          </cell>
          <cell r="B1580" t="str">
            <v>DROP</v>
          </cell>
          <cell r="C1580" t="str">
            <v>MEIO FIO, LINHA D'AGUA E SARJERTA</v>
          </cell>
          <cell r="D1580" t="str">
            <v>0037</v>
          </cell>
          <cell r="E1580">
            <v>0</v>
          </cell>
          <cell r="F1580">
            <v>0</v>
          </cell>
          <cell r="G1580" t="str">
            <v>94263</v>
          </cell>
          <cell r="H1580" t="str">
            <v>GUIA (MEIO-FIO) CONCRETO, MOLDADA  IN LOCO  EM TRECHO RETO COM EXTRUSORA, 13 CM BASE X 22 CM ALTURA. AF_06/2016</v>
          </cell>
        </row>
        <row r="1581">
          <cell r="A1581" t="str">
            <v>DRENAGEM/OBRAS DE CONTENCAO/POCOS DE VISITA E CAIXAS</v>
          </cell>
          <cell r="B1581" t="str">
            <v>DROP</v>
          </cell>
          <cell r="C1581" t="str">
            <v>MEIO FIO, LINHA D'AGUA E SARJERTA</v>
          </cell>
          <cell r="D1581" t="str">
            <v>0037</v>
          </cell>
          <cell r="E1581">
            <v>0</v>
          </cell>
          <cell r="F1581">
            <v>0</v>
          </cell>
          <cell r="G1581" t="str">
            <v>94264</v>
          </cell>
          <cell r="H1581" t="str">
            <v>GUIA (MEIO-FIO) CONCRETO, MOLDADA  IN LOCO  EM TRECHO CURVO COM EXTRUSORA, 13 CM BASE X 22 CM ALTURA. AF_06/2016</v>
          </cell>
        </row>
        <row r="1582">
          <cell r="A1582" t="str">
            <v>DRENAGEM/OBRAS DE CONTENCAO/POCOS DE VISITA E CAIXAS</v>
          </cell>
          <cell r="B1582" t="str">
            <v>DROP</v>
          </cell>
          <cell r="C1582" t="str">
            <v>MEIO FIO, LINHA D'AGUA E SARJERTA</v>
          </cell>
          <cell r="D1582" t="str">
            <v>0037</v>
          </cell>
          <cell r="E1582">
            <v>0</v>
          </cell>
          <cell r="F1582">
            <v>0</v>
          </cell>
          <cell r="G1582" t="str">
            <v>94265</v>
          </cell>
          <cell r="H1582" t="str">
            <v>GUIA (MEIO-FIO) CONCRETO, MOLDADA  IN LOCO  EM TRECHO RETO COM EXTRUSORA, 15 CM BASE X 30 CM ALTURA. AF_06/2016</v>
          </cell>
        </row>
        <row r="1583">
          <cell r="A1583" t="str">
            <v>DRENAGEM/OBRAS DE CONTENCAO/POCOS DE VISITA E CAIXAS</v>
          </cell>
          <cell r="B1583" t="str">
            <v>DROP</v>
          </cell>
          <cell r="C1583" t="str">
            <v>MEIO FIO, LINHA D'AGUA E SARJERTA</v>
          </cell>
          <cell r="D1583" t="str">
            <v>0037</v>
          </cell>
          <cell r="E1583">
            <v>0</v>
          </cell>
          <cell r="F1583">
            <v>0</v>
          </cell>
          <cell r="G1583" t="str">
            <v>94266</v>
          </cell>
          <cell r="H1583" t="str">
            <v>GUIA (MEIO-FIO) CONCRETO, MOLDADA  IN LOCO  EM TRECHO CURVO COM EXTRUSORA, 15 CM BASE X 30 CM ALTURA. AF_06/2016</v>
          </cell>
        </row>
        <row r="1584">
          <cell r="A1584" t="str">
            <v>DRENAGEM/OBRAS DE CONTENCAO/POCOS DE VISITA E CAIXAS</v>
          </cell>
          <cell r="B1584" t="str">
            <v>DROP</v>
          </cell>
          <cell r="C1584" t="str">
            <v>MEIO FIO, LINHA D'AGUA E SARJERTA</v>
          </cell>
          <cell r="D1584" t="str">
            <v>0037</v>
          </cell>
          <cell r="E1584">
            <v>0</v>
          </cell>
          <cell r="F1584">
            <v>0</v>
          </cell>
          <cell r="G1584" t="str">
            <v>94267</v>
          </cell>
          <cell r="H1584" t="str">
            <v>GUIA (MEIO-FIO) E SARJETA CONJUGADOS DE CONCRETO, MOLDADA  IN LOCO  EM TRECHO RETO COM EXTRUSORA, 45 CM BASE (15 CM BASE DA GUIA + 30 CM BASE DA SARJETA) X 22 CM ALTURA. AF_06/2016</v>
          </cell>
        </row>
        <row r="1585">
          <cell r="A1585" t="str">
            <v>DRENAGEM/OBRAS DE CONTENCAO/POCOS DE VISITA E CAIXAS</v>
          </cell>
          <cell r="B1585" t="str">
            <v>DROP</v>
          </cell>
          <cell r="C1585" t="str">
            <v>MEIO FIO, LINHA D'AGUA E SARJERTA</v>
          </cell>
          <cell r="D1585" t="str">
            <v>0037</v>
          </cell>
          <cell r="E1585">
            <v>0</v>
          </cell>
          <cell r="F1585">
            <v>0</v>
          </cell>
          <cell r="G1585" t="str">
            <v>94268</v>
          </cell>
          <cell r="H1585" t="str">
            <v>GUIA (MEIO-FIO) E SARJETA CONJUGADOS DE CONCRETO, MOLDADA  IN LOCO  EM TRECHO CURVO COM EXTRUSORA, 45 CM BASE (15 CM BASE DA GUIA + 30 CM BASE DA SARJETA) X 22 CM ALTURA. AF_06/2016</v>
          </cell>
        </row>
        <row r="1586">
          <cell r="A1586" t="str">
            <v>DRENAGEM/OBRAS DE CONTENCAO/POCOS DE VISITA E CAIXAS</v>
          </cell>
          <cell r="B1586" t="str">
            <v>DROP</v>
          </cell>
          <cell r="C1586" t="str">
            <v>MEIO FIO, LINHA D'AGUA E SARJERTA</v>
          </cell>
          <cell r="D1586" t="str">
            <v>0037</v>
          </cell>
          <cell r="E1586">
            <v>0</v>
          </cell>
          <cell r="F1586">
            <v>0</v>
          </cell>
          <cell r="G1586" t="str">
            <v>94269</v>
          </cell>
          <cell r="H1586" t="str">
            <v>GUIA (MEIO-FIO) E SARJETA CONJUGADOS DE CONCRETO, MOLDADA  IN LOCO  EM TRECHO RETO COM EXTRUSORA, 60 CM BASE (15 CM BASE DA GUIA + 45 CM BASE DA SARJETA) X 26 CM ALTURA. AF_06/2016</v>
          </cell>
        </row>
        <row r="1587">
          <cell r="A1587" t="str">
            <v>DRENAGEM/OBRAS DE CONTENCAO/POCOS DE VISITA E CAIXAS</v>
          </cell>
          <cell r="B1587" t="str">
            <v>DROP</v>
          </cell>
          <cell r="C1587" t="str">
            <v>MEIO FIO, LINHA D'AGUA E SARJERTA</v>
          </cell>
          <cell r="D1587" t="str">
            <v>0037</v>
          </cell>
          <cell r="E1587">
            <v>0</v>
          </cell>
          <cell r="F1587">
            <v>0</v>
          </cell>
          <cell r="G1587" t="str">
            <v>94270</v>
          </cell>
          <cell r="H1587" t="str">
            <v>GUIA (MEIO-FIO) E SARJETA CONJUGADOS DE CONCRETO, MOLDADA IN LOCO  EM TRECHO CURVO COM EXTRUSORA, 60 CM BASE (15 CM BASE DA GUIA + 45 CM BASE DA SARJETA) X 26 CM ALTURA. AF_06/2016</v>
          </cell>
        </row>
        <row r="1588">
          <cell r="A1588" t="str">
            <v>DRENAGEM/OBRAS DE CONTENCAO/POCOS DE VISITA E CAIXAS</v>
          </cell>
          <cell r="B1588" t="str">
            <v>DROP</v>
          </cell>
          <cell r="C1588" t="str">
            <v>MEIO FIO, LINHA D'AGUA E SARJERTA</v>
          </cell>
          <cell r="D1588" t="str">
            <v>0037</v>
          </cell>
          <cell r="E1588">
            <v>0</v>
          </cell>
          <cell r="F1588">
            <v>0</v>
          </cell>
          <cell r="G1588" t="str">
            <v>94271</v>
          </cell>
          <cell r="H1588" t="str">
            <v>GUIA (MEIO-FIO) E SARJETA CONJUGADOS DE CONCRETO, MOLDADA  IN LOCO  EM TRECHO RETO COM EXTRUSORA, 65 CM BASE (15 CM BASE DA GUIA + 50 CM BASE DA SARJETA) X 26 CM ALTURA. AF_06/2016</v>
          </cell>
        </row>
        <row r="1589">
          <cell r="A1589" t="str">
            <v>DRENAGEM/OBRAS DE CONTENCAO/POCOS DE VISITA E CAIXAS</v>
          </cell>
          <cell r="B1589" t="str">
            <v>DROP</v>
          </cell>
          <cell r="C1589" t="str">
            <v>MEIO FIO, LINHA D'AGUA E SARJERTA</v>
          </cell>
          <cell r="D1589" t="str">
            <v>0037</v>
          </cell>
          <cell r="E1589">
            <v>0</v>
          </cell>
          <cell r="F1589">
            <v>0</v>
          </cell>
          <cell r="G1589" t="str">
            <v>94272</v>
          </cell>
          <cell r="H1589" t="str">
            <v>GUIA (MEIO-FIO) E SARJETA CONJUGADOS DE CONCRETO, MOLDADA  IN LOCO  EM TRECHO CURVO COM EXTRUSORA, 65 CM BASE (15 CM BASE DA GUIA + 50 CM BASE DA SARJETA) X 26 CM ALTURA. AF_06/2016</v>
          </cell>
        </row>
        <row r="1590">
          <cell r="A1590" t="str">
            <v>DRENAGEM/OBRAS DE CONTENCAO/POCOS DE VISITA E CAIXAS</v>
          </cell>
          <cell r="B1590" t="str">
            <v>DROP</v>
          </cell>
          <cell r="C1590" t="str">
            <v>MEIO FIO, LINHA D'AGUA E SARJERTA</v>
          </cell>
          <cell r="D1590" t="str">
            <v>0037</v>
          </cell>
          <cell r="E1590">
            <v>0</v>
          </cell>
          <cell r="F1590">
            <v>0</v>
          </cell>
          <cell r="G1590" t="str">
            <v>94273</v>
          </cell>
          <cell r="H1590" t="str">
            <v>ASSENTAMENTO DE GUIA (MEIO-FIO) EM TRECHO RETO, CONFECCIONADA EM CONCRETO PRÉ-FABRICADO, DIMENSÕES 100X15X13X30 CM (COMPRIMENTO X BASE INFERIOR X BASE SUPERIOR X ALTURA), PARA VIAS URBANAS (USO VIÁRIO). AF_06/2016</v>
          </cell>
        </row>
        <row r="1591">
          <cell r="A1591" t="str">
            <v>DRENAGEM/OBRAS DE CONTENCAO/POCOS DE VISITA E CAIXAS</v>
          </cell>
          <cell r="B1591" t="str">
            <v>DROP</v>
          </cell>
          <cell r="C1591" t="str">
            <v>MEIO FIO, LINHA D'AGUA E SARJERTA</v>
          </cell>
          <cell r="D1591" t="str">
            <v>0037</v>
          </cell>
          <cell r="E1591">
            <v>0</v>
          </cell>
          <cell r="F1591">
            <v>0</v>
          </cell>
          <cell r="G1591" t="str">
            <v>94274</v>
          </cell>
          <cell r="H1591" t="str">
            <v>ASSENTAMENTO DE GUIA (MEIO-FIO) EM TRECHO CURVO, CONFECCIONADA EM CONCRETO PRÉ-FABRICADO, DIMENSÕES 100X15X13X30 CM (COMPRIMENTO X BASE INFERIOR X BASE SUPERIOR X ALTURA), PARA VIAS URBANAS (USO VIÁRIO). AF_06/2016</v>
          </cell>
        </row>
        <row r="1592">
          <cell r="A1592" t="str">
            <v>DRENAGEM/OBRAS DE CONTENCAO/POCOS DE VISITA E CAIXAS</v>
          </cell>
          <cell r="B1592" t="str">
            <v>DROP</v>
          </cell>
          <cell r="C1592" t="str">
            <v>MEIO FIO, LINHA D'AGUA E SARJERTA</v>
          </cell>
          <cell r="D1592" t="str">
            <v>0037</v>
          </cell>
          <cell r="E1592">
            <v>0</v>
          </cell>
          <cell r="F1592">
            <v>0</v>
          </cell>
          <cell r="G1592" t="str">
            <v>94275</v>
          </cell>
          <cell r="H1592" t="str">
            <v>ASSENTAMENTO DE GUIA (MEIO-FIO) EM TRECHO RETO, CONFECCIONADA EM CONCRETO PRÉ-FABRICADO, DIMENSÕES 100X15X13X20 CM (COMPRIMENTO X BASE INFERIOR X BASE SUPERIOR X ALTURA), PARA URBANIZAÇÃO INTERNA DE EMPREENDIMENTOS. AF_06/2016_P</v>
          </cell>
        </row>
        <row r="1593">
          <cell r="A1593" t="str">
            <v>DRENAGEM/OBRAS DE CONTENCAO/POCOS DE VISITA E CAIXAS</v>
          </cell>
          <cell r="B1593" t="str">
            <v>DROP</v>
          </cell>
          <cell r="C1593" t="str">
            <v>MEIO FIO, LINHA D'AGUA E SARJERTA</v>
          </cell>
          <cell r="D1593" t="str">
            <v>0037</v>
          </cell>
          <cell r="E1593">
            <v>0</v>
          </cell>
          <cell r="F1593">
            <v>0</v>
          </cell>
          <cell r="G1593" t="str">
            <v>94276</v>
          </cell>
          <cell r="H1593" t="str">
            <v>ASSENTAMENTO DE GUIA (MEIO-FIO) EM TRECHO CURVO, CONFECCIONADA EM CONCRETO PRÉ-FABRICADO, DIMENSÕES 100X15X13X20 CM (COMPRIMENTO X BASE INFERIOR X BASE SUPERIOR X ALTURA), PARA URBANIZAÇÃO INTERNA DE EMPREENDIMENTOS. AF_06/2016_P</v>
          </cell>
        </row>
        <row r="1594">
          <cell r="A1594" t="str">
            <v>DRENAGEM/OBRAS DE CONTENCAO/POCOS DE VISITA E CAIXAS</v>
          </cell>
          <cell r="B1594" t="str">
            <v>DROP</v>
          </cell>
          <cell r="C1594" t="str">
            <v>MEIO FIO, LINHA D'AGUA E SARJERTA</v>
          </cell>
          <cell r="D1594" t="str">
            <v>0037</v>
          </cell>
          <cell r="E1594">
            <v>0</v>
          </cell>
          <cell r="F1594">
            <v>0</v>
          </cell>
          <cell r="G1594" t="str">
            <v>94281</v>
          </cell>
          <cell r="H1594" t="str">
            <v>EXECUÇÃO DE SARJETA DE CONCRETO USINADO, MOLDADA  IN LOCO  EM TRECHO RETO, 30 CM BASE X 15 CM ALTURA. AF_06/2016</v>
          </cell>
        </row>
        <row r="1595">
          <cell r="A1595" t="str">
            <v>DRENAGEM/OBRAS DE CONTENCAO/POCOS DE VISITA E CAIXAS</v>
          </cell>
          <cell r="B1595" t="str">
            <v>DROP</v>
          </cell>
          <cell r="C1595" t="str">
            <v>MEIO FIO, LINHA D'AGUA E SARJERTA</v>
          </cell>
          <cell r="D1595" t="str">
            <v>0037</v>
          </cell>
          <cell r="E1595">
            <v>0</v>
          </cell>
          <cell r="F1595">
            <v>0</v>
          </cell>
          <cell r="G1595" t="str">
            <v>94282</v>
          </cell>
          <cell r="H1595" t="str">
            <v>EXECUÇÃO DE SARJETA DE CONCRETO USINADO, MOLDADA  IN LOCO  EM TRECHO CURVO, 30 CM BASE X 15 CM ALTURA. AF_06/2016</v>
          </cell>
        </row>
        <row r="1596">
          <cell r="A1596" t="str">
            <v>DRENAGEM/OBRAS DE CONTENCAO/POCOS DE VISITA E CAIXAS</v>
          </cell>
          <cell r="B1596" t="str">
            <v>DROP</v>
          </cell>
          <cell r="C1596" t="str">
            <v>MEIO FIO, LINHA D'AGUA E SARJERTA</v>
          </cell>
          <cell r="D1596" t="str">
            <v>0037</v>
          </cell>
          <cell r="E1596">
            <v>0</v>
          </cell>
          <cell r="F1596">
            <v>0</v>
          </cell>
          <cell r="G1596" t="str">
            <v>94283</v>
          </cell>
          <cell r="H1596" t="str">
            <v>EXECUÇÃO DE SARJETA DE CONCRETO USINADO, MOLDADA  IN LOCO  EM TRECHO RETO, 45 CM BASE X 15 CM ALTURA. AF_06/2016</v>
          </cell>
        </row>
        <row r="1597">
          <cell r="A1597" t="str">
            <v>DRENAGEM/OBRAS DE CONTENCAO/POCOS DE VISITA E CAIXAS</v>
          </cell>
          <cell r="B1597" t="str">
            <v>DROP</v>
          </cell>
          <cell r="C1597" t="str">
            <v>MEIO FIO, LINHA D'AGUA E SARJERTA</v>
          </cell>
          <cell r="D1597" t="str">
            <v>0037</v>
          </cell>
          <cell r="E1597">
            <v>0</v>
          </cell>
          <cell r="F1597">
            <v>0</v>
          </cell>
          <cell r="G1597" t="str">
            <v>94284</v>
          </cell>
          <cell r="H1597" t="str">
            <v>EXECUÇÃO DE SARJETA DE CONCRETO USINADO, MOLDADA  IN LOCO  EM TRECHO CURVO, 45 CM BASE X 15 CM ALTURA. AF_06/2016</v>
          </cell>
        </row>
        <row r="1598">
          <cell r="A1598" t="str">
            <v>DRENAGEM/OBRAS DE CONTENCAO/POCOS DE VISITA E CAIXAS</v>
          </cell>
          <cell r="B1598" t="str">
            <v>DROP</v>
          </cell>
          <cell r="C1598" t="str">
            <v>MEIO FIO, LINHA D'AGUA E SARJERTA</v>
          </cell>
          <cell r="D1598" t="str">
            <v>0037</v>
          </cell>
          <cell r="E1598">
            <v>0</v>
          </cell>
          <cell r="F1598">
            <v>0</v>
          </cell>
          <cell r="G1598" t="str">
            <v>94285</v>
          </cell>
          <cell r="H1598" t="str">
            <v>EXECUÇÃO DE SARJETA DE CONCRETO USINADO, MOLDADA  IN LOCO  EM TRECHO RETO, 60 CM BASE X 15 CM ALTURA. AF_06/2016</v>
          </cell>
        </row>
        <row r="1599">
          <cell r="A1599" t="str">
            <v>DRENAGEM/OBRAS DE CONTENCAO/POCOS DE VISITA E CAIXAS</v>
          </cell>
          <cell r="B1599" t="str">
            <v>DROP</v>
          </cell>
          <cell r="C1599" t="str">
            <v>MEIO FIO, LINHA D'AGUA E SARJERTA</v>
          </cell>
          <cell r="D1599" t="str">
            <v>0037</v>
          </cell>
          <cell r="E1599">
            <v>0</v>
          </cell>
          <cell r="F1599">
            <v>0</v>
          </cell>
          <cell r="G1599" t="str">
            <v>94286</v>
          </cell>
          <cell r="H1599" t="str">
            <v>EXECUÇÃO DE SARJETA DE CONCRETO USINADO, MOLDADA  IN LOCO  EM TRECHO CURVO, 60 CM BASE X 15 CM ALTURA. AF_06/2016</v>
          </cell>
        </row>
        <row r="1600">
          <cell r="A1600" t="str">
            <v>DRENAGEM/OBRAS DE CONTENCAO/POCOS DE VISITA E CAIXAS</v>
          </cell>
          <cell r="B1600" t="str">
            <v>DROP</v>
          </cell>
          <cell r="C1600" t="str">
            <v>MEIO FIO, LINHA D'AGUA E SARJERTA</v>
          </cell>
          <cell r="D1600" t="str">
            <v>0037</v>
          </cell>
          <cell r="E1600">
            <v>0</v>
          </cell>
          <cell r="F1600">
            <v>0</v>
          </cell>
          <cell r="G1600" t="str">
            <v>94287</v>
          </cell>
          <cell r="H1600" t="str">
            <v>EXECUÇÃO DE SARJETA DE CONCRETO USINADO, MOLDADA  IN LOCO  EM TRECHO RETO, 30 CM BASE X 10 CM ALTURA. AF_06/2016</v>
          </cell>
        </row>
        <row r="1601">
          <cell r="A1601" t="str">
            <v>DRENAGEM/OBRAS DE CONTENCAO/POCOS DE VISITA E CAIXAS</v>
          </cell>
          <cell r="B1601" t="str">
            <v>DROP</v>
          </cell>
          <cell r="C1601" t="str">
            <v>MEIO FIO, LINHA D'AGUA E SARJERTA</v>
          </cell>
          <cell r="D1601" t="str">
            <v>0037</v>
          </cell>
          <cell r="E1601">
            <v>0</v>
          </cell>
          <cell r="F1601">
            <v>0</v>
          </cell>
          <cell r="G1601" t="str">
            <v>94288</v>
          </cell>
          <cell r="H1601" t="str">
            <v>EXECUÇÃO DE SARJETA DE CONCRETO USINADO, MOLDADA  IN LOCO  EM TRECHO CURVO, 30 CM BASE X 10 CM ALTURA. AF_06/2016</v>
          </cell>
        </row>
        <row r="1602">
          <cell r="A1602" t="str">
            <v>DRENAGEM/OBRAS DE CONTENCAO/POCOS DE VISITA E CAIXAS</v>
          </cell>
          <cell r="B1602" t="str">
            <v>DROP</v>
          </cell>
          <cell r="C1602" t="str">
            <v>MEIO FIO, LINHA D'AGUA E SARJERTA</v>
          </cell>
          <cell r="D1602" t="str">
            <v>0037</v>
          </cell>
          <cell r="E1602">
            <v>0</v>
          </cell>
          <cell r="F1602">
            <v>0</v>
          </cell>
          <cell r="G1602" t="str">
            <v>94289</v>
          </cell>
          <cell r="H1602" t="str">
            <v>EXECUÇÃO DE SARJETA DE CONCRETO USINADO, MOLDADA  IN LOCO  EM TRECHO RETO, 45 CM BASE X 10 CM ALTURA. AF_06/2016</v>
          </cell>
        </row>
        <row r="1603">
          <cell r="A1603" t="str">
            <v>DRENAGEM/OBRAS DE CONTENCAO/POCOS DE VISITA E CAIXAS</v>
          </cell>
          <cell r="B1603" t="str">
            <v>DROP</v>
          </cell>
          <cell r="C1603" t="str">
            <v>MEIO FIO, LINHA D'AGUA E SARJERTA</v>
          </cell>
          <cell r="D1603" t="str">
            <v>0037</v>
          </cell>
          <cell r="E1603">
            <v>0</v>
          </cell>
          <cell r="F1603">
            <v>0</v>
          </cell>
          <cell r="G1603" t="str">
            <v>94290</v>
          </cell>
          <cell r="H1603" t="str">
            <v>EXECUÇÃO DE SARJETA DE CONCRETO USINADO, MOLDADA  IN LOCO  EM TRECHO CURVO, 45 CM BASE X 10 CM ALTURA. AF_06/2016</v>
          </cell>
        </row>
        <row r="1604">
          <cell r="A1604" t="str">
            <v>DRENAGEM/OBRAS DE CONTENCAO/POCOS DE VISITA E CAIXAS</v>
          </cell>
          <cell r="B1604" t="str">
            <v>DROP</v>
          </cell>
          <cell r="C1604" t="str">
            <v>MEIO FIO, LINHA D'AGUA E SARJERTA</v>
          </cell>
          <cell r="D1604" t="str">
            <v>0037</v>
          </cell>
          <cell r="E1604">
            <v>0</v>
          </cell>
          <cell r="F1604">
            <v>0</v>
          </cell>
          <cell r="G1604" t="str">
            <v>94291</v>
          </cell>
          <cell r="H1604" t="str">
            <v>EXECUÇÃO DE SARJETA DE CONCRETO USINADO, MOLDADA  IN LOCO  EM TRECHO RETO, 60 CM BASE X 10 CM ALTURA. AF_06/2016</v>
          </cell>
        </row>
        <row r="1605">
          <cell r="A1605" t="str">
            <v>DRENAGEM/OBRAS DE CONTENCAO/POCOS DE VISITA E CAIXAS</v>
          </cell>
          <cell r="B1605" t="str">
            <v>DROP</v>
          </cell>
          <cell r="C1605" t="str">
            <v>MEIO FIO, LINHA D'AGUA E SARJERTA</v>
          </cell>
          <cell r="D1605" t="str">
            <v>0037</v>
          </cell>
          <cell r="E1605">
            <v>0</v>
          </cell>
          <cell r="F1605">
            <v>0</v>
          </cell>
          <cell r="G1605" t="str">
            <v>94292</v>
          </cell>
          <cell r="H1605" t="str">
            <v>EXECUÇÃO DE SARJETA DE CONCRETO USINADO, MOLDADA  IN LOCO  EM TRECHO CURVO, 60 CM BASE X 10 CM ALTURA. AF_06/2016</v>
          </cell>
        </row>
        <row r="1606">
          <cell r="A1606" t="str">
            <v>DRENAGEM/OBRAS DE CONTENCAO/POCOS DE VISITA E CAIXAS</v>
          </cell>
          <cell r="B1606" t="str">
            <v>DROP</v>
          </cell>
          <cell r="C1606" t="str">
            <v>MEIO FIO, LINHA D'AGUA E SARJERTA</v>
          </cell>
          <cell r="D1606" t="str">
            <v>0037</v>
          </cell>
          <cell r="E1606">
            <v>0</v>
          </cell>
          <cell r="F1606">
            <v>0</v>
          </cell>
          <cell r="G1606" t="str">
            <v>94293</v>
          </cell>
          <cell r="H1606" t="str">
            <v>EXECUÇÃO DE SARJETÃO DE CONCRETO USINADO, MOLDADA  IN LOCO  EM TRECHO RETO, 100 CM BASE X 20 CM ALTURA. AF_06/2016</v>
          </cell>
        </row>
        <row r="1607">
          <cell r="A1607" t="str">
            <v>DRENAGEM/OBRAS DE CONTENCAO/POCOS DE VISITA E CAIXAS</v>
          </cell>
          <cell r="B1607" t="str">
            <v>DROP</v>
          </cell>
          <cell r="C1607" t="str">
            <v>MEIO FIO, LINHA D'AGUA E SARJERTA</v>
          </cell>
          <cell r="D1607" t="str">
            <v>0037</v>
          </cell>
          <cell r="E1607">
            <v>0</v>
          </cell>
          <cell r="F1607">
            <v>0</v>
          </cell>
          <cell r="G1607" t="str">
            <v>94294</v>
          </cell>
          <cell r="H1607" t="str">
            <v>EXECUÇÃO DE ESCORAS DE CONCRETO PARA CONTENÇÃO DE GUIAS PRÉ-FABRICADAS. AF_06/2016</v>
          </cell>
        </row>
        <row r="1608">
          <cell r="A1608" t="str">
            <v>ESCORAMENTO</v>
          </cell>
          <cell r="B1608" t="str">
            <v>ESCO</v>
          </cell>
          <cell r="C1608" t="str">
            <v>ESCORAMENTO DE MADEIRA EM VALAS</v>
          </cell>
          <cell r="D1608" t="str">
            <v>0023</v>
          </cell>
          <cell r="E1608">
            <v>0</v>
          </cell>
          <cell r="F1608">
            <v>0</v>
          </cell>
          <cell r="G1608" t="str">
            <v>101570</v>
          </cell>
          <cell r="H1608" t="str">
            <v>ESCORAMENTO DE VALA, TIPO PONTALETEAMENTO, COM PROFUNDIDADE DE 0 A 1,5 M, LARGURA MENOR QUE 1,5 M. AF_08/2020</v>
          </cell>
        </row>
        <row r="1609">
          <cell r="A1609" t="str">
            <v>ESCORAMENTO</v>
          </cell>
          <cell r="B1609" t="str">
            <v>ESCO</v>
          </cell>
          <cell r="C1609" t="str">
            <v>ESCORAMENTO DE MADEIRA EM VALAS</v>
          </cell>
          <cell r="D1609" t="str">
            <v>0023</v>
          </cell>
          <cell r="E1609">
            <v>0</v>
          </cell>
          <cell r="F1609">
            <v>0</v>
          </cell>
          <cell r="G1609" t="str">
            <v>101571</v>
          </cell>
          <cell r="H1609" t="str">
            <v>ESCORAMENTO DE VALA, TIPO PONTALETEAMENTO, COM PROFUNDIDADE DE 0 A 1,5 M, LARGURA MAIOR OU IGUAL A 1,5 M E MENOR QUE 2,5 M. AF_08/2020</v>
          </cell>
        </row>
        <row r="1610">
          <cell r="A1610" t="str">
            <v>ESCORAMENTO</v>
          </cell>
          <cell r="B1610" t="str">
            <v>ESCO</v>
          </cell>
          <cell r="C1610" t="str">
            <v>ESCORAMENTO DE MADEIRA EM VALAS</v>
          </cell>
          <cell r="D1610" t="str">
            <v>0023</v>
          </cell>
          <cell r="E1610">
            <v>0</v>
          </cell>
          <cell r="F1610">
            <v>0</v>
          </cell>
          <cell r="G1610" t="str">
            <v>101572</v>
          </cell>
          <cell r="H1610" t="str">
            <v>ESCORAMENTO DE VALA, TIPO PONTALETEAMENTO, COM PROFUNDIDADE DE 1,5 A 3,0 M, LARGURA MENOR QUE 1,5 M. AF_08/2020</v>
          </cell>
        </row>
        <row r="1611">
          <cell r="A1611" t="str">
            <v>ESCORAMENTO</v>
          </cell>
          <cell r="B1611" t="str">
            <v>ESCO</v>
          </cell>
          <cell r="C1611" t="str">
            <v>ESCORAMENTO DE MADEIRA EM VALAS</v>
          </cell>
          <cell r="D1611" t="str">
            <v>0023</v>
          </cell>
          <cell r="E1611">
            <v>0</v>
          </cell>
          <cell r="F1611">
            <v>0</v>
          </cell>
          <cell r="G1611" t="str">
            <v>101573</v>
          </cell>
          <cell r="H1611" t="str">
            <v>ESCORAMENTO DE VALA, TIPO PONTALETEAMENTO, COM PROFUNDIDADE DE 1,5 A 3,0 M, LARGURA MAIOR OU IGUAL A 1,5 M E MENOR QUE 2,5 M. AF_08/2020</v>
          </cell>
        </row>
        <row r="1612">
          <cell r="A1612" t="str">
            <v>ESCORAMENTO</v>
          </cell>
          <cell r="B1612" t="str">
            <v>ESCO</v>
          </cell>
          <cell r="C1612" t="str">
            <v>ESCORAMENTO DE MADEIRA EM VALAS</v>
          </cell>
          <cell r="D1612" t="str">
            <v>0023</v>
          </cell>
          <cell r="E1612">
            <v>0</v>
          </cell>
          <cell r="F1612">
            <v>0</v>
          </cell>
          <cell r="G1612" t="str">
            <v>101574</v>
          </cell>
          <cell r="H1612" t="str">
            <v>ESCORAMENTO DE VALA, TIPO PONTALETEAMENTO, COM PROFUNDIDADE DE 3,0 A 4,5 M, LARGURA MENOR QUE 1,5 M. AF_08/2020</v>
          </cell>
        </row>
        <row r="1613">
          <cell r="A1613" t="str">
            <v>ESCORAMENTO</v>
          </cell>
          <cell r="B1613" t="str">
            <v>ESCO</v>
          </cell>
          <cell r="C1613" t="str">
            <v>ESCORAMENTO DE MADEIRA EM VALAS</v>
          </cell>
          <cell r="D1613" t="str">
            <v>0023</v>
          </cell>
          <cell r="E1613">
            <v>0</v>
          </cell>
          <cell r="F1613">
            <v>0</v>
          </cell>
          <cell r="G1613" t="str">
            <v>101575</v>
          </cell>
          <cell r="H1613" t="str">
            <v>ESCORAMENTO DE VALA, TIPO PONTALETEAMENTO, COM PROFUNDIDADE DE 3,0 A 4,5 M, LARGURA MAIOR OU IGUAL A 1,5 M E MENOR QUE 2,5 M. AF_08/2020</v>
          </cell>
        </row>
        <row r="1614">
          <cell r="A1614" t="str">
            <v>ESCORAMENTO</v>
          </cell>
          <cell r="B1614" t="str">
            <v>ESCO</v>
          </cell>
          <cell r="C1614" t="str">
            <v>ESCORAMENTO DE MADEIRA EM VALAS</v>
          </cell>
          <cell r="D1614" t="str">
            <v>0023</v>
          </cell>
          <cell r="E1614">
            <v>0</v>
          </cell>
          <cell r="F1614">
            <v>0</v>
          </cell>
          <cell r="G1614" t="str">
            <v>101576</v>
          </cell>
          <cell r="H1614" t="str">
            <v>ESCORAMENTO DE VALA, TIPO DESCONTÍNUO, COM PROFUNDIDADE DE 0 A 1,5 M, LARGURA MENOR QUE 1,5 M. AF_08/2020</v>
          </cell>
        </row>
        <row r="1615">
          <cell r="A1615" t="str">
            <v>ESCORAMENTO</v>
          </cell>
          <cell r="B1615" t="str">
            <v>ESCO</v>
          </cell>
          <cell r="C1615" t="str">
            <v>ESCORAMENTO DE MADEIRA EM VALAS</v>
          </cell>
          <cell r="D1615" t="str">
            <v>0023</v>
          </cell>
          <cell r="E1615">
            <v>0</v>
          </cell>
          <cell r="F1615">
            <v>0</v>
          </cell>
          <cell r="G1615" t="str">
            <v>101577</v>
          </cell>
          <cell r="H1615" t="str">
            <v>ESCORAMENTO DE VALA, TIPO DESCONTÍNUO, COM PROFUNDIDADE DE 0 A 1,5 M, LARGURA MAIOR OU IGUAL A 1,5 M E MENOR QUE 2,5 M. AF_08/2020</v>
          </cell>
        </row>
        <row r="1616">
          <cell r="A1616" t="str">
            <v>ESCORAMENTO</v>
          </cell>
          <cell r="B1616" t="str">
            <v>ESCO</v>
          </cell>
          <cell r="C1616" t="str">
            <v>ESCORAMENTO DE MADEIRA EM VALAS</v>
          </cell>
          <cell r="D1616" t="str">
            <v>0023</v>
          </cell>
          <cell r="E1616">
            <v>0</v>
          </cell>
          <cell r="F1616">
            <v>0</v>
          </cell>
          <cell r="G1616" t="str">
            <v>101578</v>
          </cell>
          <cell r="H1616" t="str">
            <v>ESCORAMENTO DE VALA, TIPO DESCONTÍNUO, COM PROFUNDIDADE DE 1,5 M A 3,0 M, LARGURA MENOR QUE 1,5 M. AF_08/2020</v>
          </cell>
        </row>
        <row r="1617">
          <cell r="A1617" t="str">
            <v>ESCORAMENTO</v>
          </cell>
          <cell r="B1617" t="str">
            <v>ESCO</v>
          </cell>
          <cell r="C1617" t="str">
            <v>ESCORAMENTO DE MADEIRA EM VALAS</v>
          </cell>
          <cell r="D1617" t="str">
            <v>0023</v>
          </cell>
          <cell r="E1617">
            <v>0</v>
          </cell>
          <cell r="F1617">
            <v>0</v>
          </cell>
          <cell r="G1617" t="str">
            <v>101579</v>
          </cell>
          <cell r="H1617" t="str">
            <v>ESCORAMENTO DE VALA, TIPO DESCONTÍNUO, COM PROFUNDIDADE DE 1,5 A 3,0 M, LARGURA MAIOR OU IGUAL A 1,5 M E MENOR QUE 2,5 M. AF_08/2020</v>
          </cell>
        </row>
        <row r="1618">
          <cell r="A1618" t="str">
            <v>ESCORAMENTO</v>
          </cell>
          <cell r="B1618" t="str">
            <v>ESCO</v>
          </cell>
          <cell r="C1618" t="str">
            <v>ESCORAMENTO DE MADEIRA EM VALAS</v>
          </cell>
          <cell r="D1618" t="str">
            <v>0023</v>
          </cell>
          <cell r="E1618">
            <v>0</v>
          </cell>
          <cell r="F1618">
            <v>0</v>
          </cell>
          <cell r="G1618" t="str">
            <v>101580</v>
          </cell>
          <cell r="H1618" t="str">
            <v>ESCORAMENTO DE VALA, TIPO DESCONTÍNUO, COM PROFUNDIDADE DE 3,0 A 4,5 M, LARGURA MENOR QUE 1,5 M. AF_08/2020</v>
          </cell>
        </row>
        <row r="1619">
          <cell r="A1619" t="str">
            <v>ESCORAMENTO</v>
          </cell>
          <cell r="B1619" t="str">
            <v>ESCO</v>
          </cell>
          <cell r="C1619" t="str">
            <v>ESCORAMENTO DE MADEIRA EM VALAS</v>
          </cell>
          <cell r="D1619" t="str">
            <v>0023</v>
          </cell>
          <cell r="E1619">
            <v>0</v>
          </cell>
          <cell r="F1619">
            <v>0</v>
          </cell>
          <cell r="G1619" t="str">
            <v>101581</v>
          </cell>
          <cell r="H1619" t="str">
            <v>ESCORAMENTO DE VALA, TIPO DESCONTÍNUO, COM PROFUNDIDADE DE 3,0 A 4,5 M, LARGURA MAIOR OU IGUAL A 1,5 E MENOR QUE 2,5 M. AF_08/2020</v>
          </cell>
        </row>
        <row r="1620">
          <cell r="A1620" t="str">
            <v>ESCORAMENTO</v>
          </cell>
          <cell r="B1620" t="str">
            <v>ESCO</v>
          </cell>
          <cell r="C1620" t="str">
            <v>ESCORAMENTO DE MADEIRA EM VALAS</v>
          </cell>
          <cell r="D1620" t="str">
            <v>0023</v>
          </cell>
          <cell r="E1620">
            <v>0</v>
          </cell>
          <cell r="F1620">
            <v>0</v>
          </cell>
          <cell r="G1620" t="str">
            <v>101582</v>
          </cell>
          <cell r="H1620" t="str">
            <v>ESCORAMENTO DE VALA, TIPO CONTÍNUO, COM PROFUNDIDADE DE 0 A 1,5 M, LARGURA MENOR QUE 1,5 M. AF_08/2020</v>
          </cell>
        </row>
        <row r="1621">
          <cell r="A1621" t="str">
            <v>ESCORAMENTO</v>
          </cell>
          <cell r="B1621" t="str">
            <v>ESCO</v>
          </cell>
          <cell r="C1621" t="str">
            <v>ESCORAMENTO DE MADEIRA EM VALAS</v>
          </cell>
          <cell r="D1621" t="str">
            <v>0023</v>
          </cell>
          <cell r="E1621">
            <v>0</v>
          </cell>
          <cell r="F1621">
            <v>0</v>
          </cell>
          <cell r="G1621" t="str">
            <v>101583</v>
          </cell>
          <cell r="H1621" t="str">
            <v>ESCORAMENTO DE VALA, TIPO CONTÍNUO, COM PROFUNDIDADE DE 0 A 1,5 M, LARGURA MAIOR OU IGUAL A 1,5 M E MENOR QUE 2,5 M. AF_08/2020</v>
          </cell>
        </row>
        <row r="1622">
          <cell r="A1622" t="str">
            <v>ESCORAMENTO</v>
          </cell>
          <cell r="B1622" t="str">
            <v>ESCO</v>
          </cell>
          <cell r="C1622" t="str">
            <v>ESCORAMENTO DE MADEIRA EM VALAS</v>
          </cell>
          <cell r="D1622" t="str">
            <v>0023</v>
          </cell>
          <cell r="E1622">
            <v>0</v>
          </cell>
          <cell r="F1622">
            <v>0</v>
          </cell>
          <cell r="G1622" t="str">
            <v>101584</v>
          </cell>
          <cell r="H1622" t="str">
            <v>ESCORAMENTO DE VALA, TIPO CONTÍNUO, COM PROFUNDIDADE DE 1,5 M A 3,0 M, LARGURA MENOR QUE 1,5 M. AF_08/2020</v>
          </cell>
        </row>
        <row r="1623">
          <cell r="A1623" t="str">
            <v>ESCORAMENTO</v>
          </cell>
          <cell r="B1623" t="str">
            <v>ESCO</v>
          </cell>
          <cell r="C1623" t="str">
            <v>ESCORAMENTO DE MADEIRA EM VALAS</v>
          </cell>
          <cell r="D1623" t="str">
            <v>0023</v>
          </cell>
          <cell r="E1623">
            <v>0</v>
          </cell>
          <cell r="F1623">
            <v>0</v>
          </cell>
          <cell r="G1623" t="str">
            <v>101585</v>
          </cell>
          <cell r="H1623" t="str">
            <v>ESCORAMENTO DE VALA, TIPO CONTÍNUO, COM PROFUNDIDADE DE 1,5 A 3,0 M, LARGURA MAIOR OU IGUAL A 1,5 M E MENOR QUE 2,5 M. AF_08/2020</v>
          </cell>
        </row>
        <row r="1624">
          <cell r="A1624" t="str">
            <v>ESCORAMENTO</v>
          </cell>
          <cell r="B1624" t="str">
            <v>ESCO</v>
          </cell>
          <cell r="C1624" t="str">
            <v>ESCORAMENTO DE MADEIRA EM VALAS</v>
          </cell>
          <cell r="D1624" t="str">
            <v>0023</v>
          </cell>
          <cell r="E1624">
            <v>0</v>
          </cell>
          <cell r="F1624">
            <v>0</v>
          </cell>
          <cell r="G1624" t="str">
            <v>101586</v>
          </cell>
          <cell r="H1624" t="str">
            <v>ESCORAMENTO DE VALA, TIPO CONTÍNUO, COM PROFUNDIDADE DE 3,0 A 4,5 M, LARGURA MENOR QUE 1,5 M. AF_08/2020</v>
          </cell>
        </row>
        <row r="1625">
          <cell r="A1625" t="str">
            <v>ESCORAMENTO</v>
          </cell>
          <cell r="B1625" t="str">
            <v>ESCO</v>
          </cell>
          <cell r="C1625" t="str">
            <v>ESCORAMENTO DE MADEIRA EM VALAS</v>
          </cell>
          <cell r="D1625" t="str">
            <v>0023</v>
          </cell>
          <cell r="E1625">
            <v>0</v>
          </cell>
          <cell r="F1625">
            <v>0</v>
          </cell>
          <cell r="G1625" t="str">
            <v>101587</v>
          </cell>
          <cell r="H1625" t="str">
            <v>ESCORAMENTO DE VALA, TIPO CONTÍNUO, COM PROFUNDIDADE DE 3,0 A 4,5 M, LARGURA MAIOR OU IGUAL A 1,5 E MENOR QUE 2,5 M. AF_08/2020</v>
          </cell>
        </row>
        <row r="1626">
          <cell r="A1626" t="str">
            <v>ESCORAMENTO</v>
          </cell>
          <cell r="B1626" t="str">
            <v>ESCO</v>
          </cell>
          <cell r="C1626" t="str">
            <v>ESCORAMENTO METALICO EM VALAS OU POCOS</v>
          </cell>
          <cell r="D1626" t="str">
            <v>0024</v>
          </cell>
          <cell r="E1626">
            <v>0</v>
          </cell>
          <cell r="F1626">
            <v>0</v>
          </cell>
          <cell r="G1626" t="str">
            <v>101588</v>
          </cell>
          <cell r="H1626" t="str">
            <v>ESCORAMENTO DE VALA, TIPO CONTÍNUO COM PERFIL METÁLICO "U", COM PROFUNDIDADE DE 0 A 1,5 M, LARGURA MENOR QUE 1,5 M. AF_08/2020</v>
          </cell>
        </row>
        <row r="1627">
          <cell r="A1627" t="str">
            <v>ESCORAMENTO</v>
          </cell>
          <cell r="B1627" t="str">
            <v>ESCO</v>
          </cell>
          <cell r="C1627" t="str">
            <v>ESCORAMENTO METALICO EM VALAS OU POCOS</v>
          </cell>
          <cell r="D1627" t="str">
            <v>0024</v>
          </cell>
          <cell r="E1627">
            <v>0</v>
          </cell>
          <cell r="F1627">
            <v>0</v>
          </cell>
          <cell r="G1627" t="str">
            <v>101589</v>
          </cell>
          <cell r="H1627" t="str">
            <v>ESCORAMENTO DE VALA,TIPO CONTÍNUO COM PERFIL METÁLICO "U", COM PROFUNDIDADE DE 0 A 1,5 M, LARGURA MAIOR OU IGUAL A 1,5 E MENOR QUE 2,5 M. AF_08/2020</v>
          </cell>
        </row>
        <row r="1628">
          <cell r="A1628" t="str">
            <v>ESCORAMENTO</v>
          </cell>
          <cell r="B1628" t="str">
            <v>ESCO</v>
          </cell>
          <cell r="C1628" t="str">
            <v>ESCORAMENTO METALICO EM VALAS OU POCOS</v>
          </cell>
          <cell r="D1628" t="str">
            <v>0024</v>
          </cell>
          <cell r="E1628">
            <v>0</v>
          </cell>
          <cell r="F1628">
            <v>0</v>
          </cell>
          <cell r="G1628" t="str">
            <v>101590</v>
          </cell>
          <cell r="H1628" t="str">
            <v>ESCORAMENTO DE VALA, TIPO CONTÍNUO COM PERFIL METÁLICO "U", COM PROFUNDIDADE DE 1,5 A 3,0 M, LARGURA MENOR QUE 1,5 M. AF_08/2020</v>
          </cell>
        </row>
        <row r="1629">
          <cell r="A1629" t="str">
            <v>ESCORAMENTO</v>
          </cell>
          <cell r="B1629" t="str">
            <v>ESCO</v>
          </cell>
          <cell r="C1629" t="str">
            <v>ESCORAMENTO METALICO EM VALAS OU POCOS</v>
          </cell>
          <cell r="D1629" t="str">
            <v>0024</v>
          </cell>
          <cell r="E1629">
            <v>0</v>
          </cell>
          <cell r="F1629">
            <v>0</v>
          </cell>
          <cell r="G1629" t="str">
            <v>101591</v>
          </cell>
          <cell r="H1629" t="str">
            <v>ESCORAMENTO DE VALA, TIPO CONTÍNUO COM PERFIL METÁLICO "U", COM PROFUNDIDADE DE 1,5 A 3,0 M, LARGURA MAIOR OU IGUAL 1,5 M E MENOR QUE 2,5 M. AF_08/2020</v>
          </cell>
        </row>
        <row r="1630">
          <cell r="A1630" t="str">
            <v>ESCORAMENTO</v>
          </cell>
          <cell r="B1630" t="str">
            <v>ESCO</v>
          </cell>
          <cell r="C1630" t="str">
            <v>ESCORAMENTO METALICO EM VALAS OU POCOS</v>
          </cell>
          <cell r="D1630" t="str">
            <v>0024</v>
          </cell>
          <cell r="E1630">
            <v>0</v>
          </cell>
          <cell r="F1630">
            <v>0</v>
          </cell>
          <cell r="G1630" t="str">
            <v>101592</v>
          </cell>
          <cell r="H1630" t="str">
            <v>ESCORAMENTO DE VALA, TIPO CONTÍNUO COM PERFIL METÁLICO "U", COM PROFUNDIDADE DE 3,0 A 4,5 M, LARGURA MENOR QUE 1,5 M. AF_08/2020</v>
          </cell>
        </row>
        <row r="1631">
          <cell r="A1631" t="str">
            <v>ESCORAMENTO</v>
          </cell>
          <cell r="B1631" t="str">
            <v>ESCO</v>
          </cell>
          <cell r="C1631" t="str">
            <v>ESCORAMENTO METALICO EM VALAS OU POCOS</v>
          </cell>
          <cell r="D1631" t="str">
            <v>0024</v>
          </cell>
          <cell r="E1631">
            <v>0</v>
          </cell>
          <cell r="F1631">
            <v>0</v>
          </cell>
          <cell r="G1631" t="str">
            <v>101593</v>
          </cell>
          <cell r="H1631" t="str">
            <v>ESCORAMENTO DE VALA, TIPO CONTÍNUO COM PERFIL METÁLICO "U", COM PROFUNDIDADE DE 3,0 A 4,5 M, LARGURA MAIOR OU IGUAL A 1,5 M E MENOR QUE 2,5 M. AF_08/2020</v>
          </cell>
        </row>
        <row r="1632">
          <cell r="A1632" t="str">
            <v>ESCORAMENTO</v>
          </cell>
          <cell r="B1632" t="str">
            <v>ESCO</v>
          </cell>
          <cell r="C1632" t="str">
            <v>ESCORAMENTO METALICO EM VALAS OU POCOS</v>
          </cell>
          <cell r="D1632" t="str">
            <v>0024</v>
          </cell>
          <cell r="E1632">
            <v>0</v>
          </cell>
          <cell r="F1632">
            <v>0</v>
          </cell>
          <cell r="G1632" t="str">
            <v>101600</v>
          </cell>
          <cell r="H1632" t="str">
            <v>ESCORAMENTO DE VALA, TIPO BLINDAGEM, COM PROFUNDIDADE DE 0 A 1,5 M, LARGURA MENOR QUE 1,5 M - EXECUÇÃO, NÃO INCLUI MATERIAL. AF_08/2020</v>
          </cell>
        </row>
        <row r="1633">
          <cell r="A1633" t="str">
            <v>ESCORAMENTO</v>
          </cell>
          <cell r="B1633" t="str">
            <v>ESCO</v>
          </cell>
          <cell r="C1633" t="str">
            <v>ESCORAMENTO METALICO EM VALAS OU POCOS</v>
          </cell>
          <cell r="D1633" t="str">
            <v>0024</v>
          </cell>
          <cell r="E1633">
            <v>0</v>
          </cell>
          <cell r="F1633">
            <v>0</v>
          </cell>
          <cell r="G1633" t="str">
            <v>101601</v>
          </cell>
          <cell r="H1633" t="str">
            <v>ESCORAMENTO DE VALA, TIPO BLINDAGEM COM PROFUNDIDADE DE 0 A 1,5 M, LARGURA MAIOR OU IGUAL A 1,5 M E MENOR QUE 2,5 M - EXECUÇÃO, NÃO INCLUI MATERIAL. AF_08/2020</v>
          </cell>
        </row>
        <row r="1634">
          <cell r="A1634" t="str">
            <v>ESCORAMENTO</v>
          </cell>
          <cell r="B1634" t="str">
            <v>ESCO</v>
          </cell>
          <cell r="C1634" t="str">
            <v>ESCORAMENTO METALICO EM VALAS OU POCOS</v>
          </cell>
          <cell r="D1634" t="str">
            <v>0024</v>
          </cell>
          <cell r="E1634">
            <v>0</v>
          </cell>
          <cell r="F1634">
            <v>0</v>
          </cell>
          <cell r="G1634" t="str">
            <v>101602</v>
          </cell>
          <cell r="H1634" t="str">
            <v>ESCORAMENTO DE VALA, TIPO BLINDAGEM, COM PROFUNDIDADE DE 1,5 A 3,0 M, LARGURA MENOR QUE 1,5 M - EXECUÇÃO, NÃO INCLUI MATERIAL. AF_08/2020</v>
          </cell>
        </row>
        <row r="1635">
          <cell r="A1635" t="str">
            <v>ESCORAMENTO</v>
          </cell>
          <cell r="B1635" t="str">
            <v>ESCO</v>
          </cell>
          <cell r="C1635" t="str">
            <v>ESCORAMENTO METALICO EM VALAS OU POCOS</v>
          </cell>
          <cell r="D1635" t="str">
            <v>0024</v>
          </cell>
          <cell r="E1635">
            <v>0</v>
          </cell>
          <cell r="F1635">
            <v>0</v>
          </cell>
          <cell r="G1635" t="str">
            <v>101603</v>
          </cell>
          <cell r="H1635" t="str">
            <v>ESCORAMENTO DE VALA, TIPO BLINDAGEM, COM PROFUNDIDADE DE 1,5 A 3,0 M, LARGURA MAIOR OU IGUAL A 1,5 M E MENOR QUE 2,5 M - EXECUÇÃO, NÃO INCLUI MATERIAL. AF_08/2020</v>
          </cell>
        </row>
        <row r="1636">
          <cell r="A1636" t="str">
            <v>ESCORAMENTO</v>
          </cell>
          <cell r="B1636" t="str">
            <v>ESCO</v>
          </cell>
          <cell r="C1636" t="str">
            <v>ESCORAMENTO METALICO EM VALAS OU POCOS</v>
          </cell>
          <cell r="D1636" t="str">
            <v>0024</v>
          </cell>
          <cell r="E1636">
            <v>0</v>
          </cell>
          <cell r="F1636">
            <v>0</v>
          </cell>
          <cell r="G1636" t="str">
            <v>101604</v>
          </cell>
          <cell r="H1636" t="str">
            <v>ESCORAMENTO DE VALA, TIPO BLINDAGEM, COM PROFUNDIDADE DE 3,0 A 4,5 M, LARGURA MENOR QUE 1,5 M - EXECUÇÃO, NÃO INCLUI MATERIAL. AF_08/2020</v>
          </cell>
        </row>
        <row r="1637">
          <cell r="A1637" t="str">
            <v>ESCORAMENTO</v>
          </cell>
          <cell r="B1637" t="str">
            <v>ESCO</v>
          </cell>
          <cell r="C1637" t="str">
            <v>ESCORAMENTO METALICO EM VALAS OU POCOS</v>
          </cell>
          <cell r="D1637" t="str">
            <v>0024</v>
          </cell>
          <cell r="E1637">
            <v>0</v>
          </cell>
          <cell r="F1637">
            <v>0</v>
          </cell>
          <cell r="G1637" t="str">
            <v>101605</v>
          </cell>
          <cell r="H1637" t="str">
            <v>ESCORAMENTO DE VALA, TIPO BLINDAGEM, COM PROFUNDIDADE DE 3,0 A 4,5 M, LARGURA MAIOR OU IGUAL A 1,5 M E MENOR QUE 2,5 M - EXECUÇÃO, NÃO INCLUI MATERIAL. AF_08/2020</v>
          </cell>
        </row>
        <row r="1638">
          <cell r="A1638" t="str">
            <v>ESQUADRIAS/FERRAGENS/VIDROS</v>
          </cell>
          <cell r="B1638" t="str">
            <v>ESQV</v>
          </cell>
          <cell r="C1638" t="str">
            <v>PORTA DE MADEIRA</v>
          </cell>
          <cell r="D1638" t="str">
            <v>0089</v>
          </cell>
          <cell r="E1638">
            <v>0</v>
          </cell>
          <cell r="F1638">
            <v>0</v>
          </cell>
          <cell r="G1638" t="str">
            <v>90788</v>
          </cell>
          <cell r="H1638" t="str">
            <v>KIT DE PORTA-PRONTA DE MADEIRA EM ACABAMENTO MELAMÍNICO BRANCO, FOLHA LEVE OU MÉDIA, 60X210CM, EXCLUSIVE FECHADURA, FIXAÇÃO COM PREENCHIMENTO PARCIAL DE ESPUMA EXPANSIVA - FORNECIMENTO E INSTALAÇÃO. AF_12/2019</v>
          </cell>
        </row>
        <row r="1639">
          <cell r="A1639" t="str">
            <v>ESQUADRIAS/FERRAGENS/VIDROS</v>
          </cell>
          <cell r="B1639" t="str">
            <v>ESQV</v>
          </cell>
          <cell r="C1639" t="str">
            <v>PORTA DE MADEIRA</v>
          </cell>
          <cell r="D1639" t="str">
            <v>0089</v>
          </cell>
          <cell r="E1639">
            <v>0</v>
          </cell>
          <cell r="F1639">
            <v>0</v>
          </cell>
          <cell r="G1639" t="str">
            <v>90789</v>
          </cell>
          <cell r="H1639" t="str">
            <v>KIT DE PORTA-PRONTA DE MADEIRA EM ACABAMENTO MELAMÍNICO BRANCO, FOLHA LEVE OU MÉDIA, 70X210CM, EXCLUSIVE FECHADURA, FIXAÇÃO COM PREENCHIMENTO PARCIAL DE ESPUMA EXPANSIVA - FORNECIMENTO E INSTALAÇÃO. AF_12/2019</v>
          </cell>
        </row>
        <row r="1640">
          <cell r="A1640" t="str">
            <v>ESQUADRIAS/FERRAGENS/VIDROS</v>
          </cell>
          <cell r="B1640" t="str">
            <v>ESQV</v>
          </cell>
          <cell r="C1640" t="str">
            <v>PORTA DE MADEIRA</v>
          </cell>
          <cell r="D1640" t="str">
            <v>0089</v>
          </cell>
          <cell r="E1640">
            <v>0</v>
          </cell>
          <cell r="F1640">
            <v>0</v>
          </cell>
          <cell r="G1640" t="str">
            <v>90790</v>
          </cell>
          <cell r="H1640" t="str">
            <v>KIT DE PORTA-PRONTA DE MADEIRA EM ACABAMENTO MELAMÍNICO BRANCO, FOLHA LEVE OU MÉDIA, 80X210CM, EXCLUSIVE FECHADURA, FIXAÇÃO COM PREENCHIMENTO PARCIAL DE ESPUMA EXPANSIVA - FORNECIMENTO E INSTALAÇÃO. AF_12/2019</v>
          </cell>
        </row>
        <row r="1641">
          <cell r="A1641" t="str">
            <v>ESQUADRIAS/FERRAGENS/VIDROS</v>
          </cell>
          <cell r="B1641" t="str">
            <v>ESQV</v>
          </cell>
          <cell r="C1641" t="str">
            <v>PORTA DE MADEIRA</v>
          </cell>
          <cell r="D1641" t="str">
            <v>0089</v>
          </cell>
          <cell r="E1641">
            <v>0</v>
          </cell>
          <cell r="F1641">
            <v>0</v>
          </cell>
          <cell r="G1641" t="str">
            <v>90791</v>
          </cell>
          <cell r="H1641" t="str">
            <v>KIT DE PORTA-PRONTA DE MADEIRA EM ACABAMENTO MELAMÍNICO BRANCO, FOLHA PESADA OU SUPERPESADA, 80X210CM, FIXAÇÃO COM PREENCHIMENTO PARCIAL DE ESPUMA EXPANSIVA - FORNECIMENTO E INSTALAÇÃO. AF_12/2019</v>
          </cell>
        </row>
        <row r="1642">
          <cell r="A1642" t="str">
            <v>ESQUADRIAS/FERRAGENS/VIDROS</v>
          </cell>
          <cell r="B1642" t="str">
            <v>ESQV</v>
          </cell>
          <cell r="C1642" t="str">
            <v>PORTA DE MADEIRA</v>
          </cell>
          <cell r="D1642" t="str">
            <v>0089</v>
          </cell>
          <cell r="E1642">
            <v>0</v>
          </cell>
          <cell r="F1642">
            <v>0</v>
          </cell>
          <cell r="G1642" t="str">
            <v>90793</v>
          </cell>
          <cell r="H1642" t="str">
            <v>KIT DE PORTA-PRONTA DE MADEIRA EM ACABAMENTO MELAMÍNICO BRANCO, FOLHA PESADA OU SUPERPESADA, 90X210CM, FIXAÇÃO COM PREENCHIMENTO TOTAL DE ESPUMA EXPANSIVA - FORNECIMENTO E INSTALAÇÃO. AF_12/2019</v>
          </cell>
        </row>
        <row r="1643">
          <cell r="A1643" t="str">
            <v>ESQUADRIAS/FERRAGENS/VIDROS</v>
          </cell>
          <cell r="B1643" t="str">
            <v>ESQV</v>
          </cell>
          <cell r="C1643" t="str">
            <v>PORTA DE MADEIRA</v>
          </cell>
          <cell r="D1643" t="str">
            <v>0089</v>
          </cell>
          <cell r="E1643">
            <v>0</v>
          </cell>
          <cell r="F1643">
            <v>0</v>
          </cell>
          <cell r="G1643" t="str">
            <v>90794</v>
          </cell>
          <cell r="H1643" t="str">
            <v>KIT DE PORTA-PRONTA DE MADEIRA EM ACABAMENTO MELAMÍNICO BRANCO, FOLHA LEVE OU MÉDIA, E BATENTE METÁLICO, 60X210CM, FIXAÇÃO COM ARGAMASSA - FORNECIMENTO E INSTALAÇÃO. AF_12/2019</v>
          </cell>
        </row>
        <row r="1644">
          <cell r="A1644" t="str">
            <v>ESQUADRIAS/FERRAGENS/VIDROS</v>
          </cell>
          <cell r="B1644" t="str">
            <v>ESQV</v>
          </cell>
          <cell r="C1644" t="str">
            <v>PORTA DE MADEIRA</v>
          </cell>
          <cell r="D1644" t="str">
            <v>0089</v>
          </cell>
          <cell r="E1644">
            <v>0</v>
          </cell>
          <cell r="F1644">
            <v>0</v>
          </cell>
          <cell r="G1644" t="str">
            <v>90795</v>
          </cell>
          <cell r="H1644" t="str">
            <v>KIT DE PORTA-PRONTA DE MADEIRA EM ACABAMENTO MELAMÍNICO BRANCO, FOLHA LEVE OU MÉDIA, E BATENTE METÁLICO, 70X210CM, FIXAÇÃO COM ARGAMASSA - FORNECIMENTO E INSTALAÇÃO. AF_12/2019</v>
          </cell>
        </row>
        <row r="1645">
          <cell r="A1645" t="str">
            <v>ESQUADRIAS/FERRAGENS/VIDROS</v>
          </cell>
          <cell r="B1645" t="str">
            <v>ESQV</v>
          </cell>
          <cell r="C1645" t="str">
            <v>PORTA DE MADEIRA</v>
          </cell>
          <cell r="D1645" t="str">
            <v>0089</v>
          </cell>
          <cell r="E1645">
            <v>0</v>
          </cell>
          <cell r="F1645">
            <v>0</v>
          </cell>
          <cell r="G1645" t="str">
            <v>90796</v>
          </cell>
          <cell r="H1645" t="str">
            <v>KIT DE PORTA-PRONTA DE MADEIRA EM ACABAMENTO MELAMÍNICO BRANCO, FOLHA LEVE OU MÉDIA, E BATENTE METÁLICO, 80X210CM, FIXAÇÃO COM ARGAMASSA - FORNECIMENTO E INSTALAÇÃO. AF_12/2019</v>
          </cell>
        </row>
        <row r="1646">
          <cell r="A1646" t="str">
            <v>ESQUADRIAS/FERRAGENS/VIDROS</v>
          </cell>
          <cell r="B1646" t="str">
            <v>ESQV</v>
          </cell>
          <cell r="C1646" t="str">
            <v>PORTA DE MADEIRA</v>
          </cell>
          <cell r="D1646" t="str">
            <v>0089</v>
          </cell>
          <cell r="E1646">
            <v>0</v>
          </cell>
          <cell r="F1646">
            <v>0</v>
          </cell>
          <cell r="G1646" t="str">
            <v>90797</v>
          </cell>
          <cell r="H1646" t="str">
            <v>KIT DE PORTA-PRONTA DE MADEIRA EM ACABAMENTO MELAMÍNICO BRANCO, FOLHA LEVE OU MÉDIA, E BATENTE METÁLICO, 90X210CM, FIXAÇÃO COM ARGAMASSA - FORNECIMENTO E INSTALAÇÃO. AF_12/2019</v>
          </cell>
        </row>
        <row r="1647">
          <cell r="A1647" t="str">
            <v>ESQUADRIAS/FERRAGENS/VIDROS</v>
          </cell>
          <cell r="B1647" t="str">
            <v>ESQV</v>
          </cell>
          <cell r="C1647" t="str">
            <v>PORTA DE MADEIRA</v>
          </cell>
          <cell r="D1647" t="str">
            <v>0089</v>
          </cell>
          <cell r="E1647">
            <v>0</v>
          </cell>
          <cell r="F1647">
            <v>0</v>
          </cell>
          <cell r="G1647" t="str">
            <v>90798</v>
          </cell>
          <cell r="H1647" t="str">
            <v>KIT DE PORTA-PRONTA DE MADEIRA EM ACABAMENTO MELAMÍNICO BRANCO, FOLHA PESADA OU SUPERPESADA, E BATENTE METÁLICO, 80X210CM, FIXAÇÃO COM ARGAMASSA - FORNECIMENTO E INSTALAÇÃO. AF_12/2019</v>
          </cell>
        </row>
        <row r="1648">
          <cell r="A1648" t="str">
            <v>ESQUADRIAS/FERRAGENS/VIDROS</v>
          </cell>
          <cell r="B1648" t="str">
            <v>ESQV</v>
          </cell>
          <cell r="C1648" t="str">
            <v>PORTA DE MADEIRA</v>
          </cell>
          <cell r="D1648" t="str">
            <v>0089</v>
          </cell>
          <cell r="E1648">
            <v>0</v>
          </cell>
          <cell r="F1648">
            <v>0</v>
          </cell>
          <cell r="G1648" t="str">
            <v>90799</v>
          </cell>
          <cell r="H1648" t="str">
            <v>KIT DE PORTA-PRONTA DE MADEIRA EM ACABAMENTO MELAMÍNICO BRANCO, FOLHA PESADA OU SUPERPESADA, E BATENTE METÁLICO, 90X210CM, FIXAÇÃO COM ARGAMASSA - FORNECIMENTO E INSTALAÇÃO. AF_12/2019</v>
          </cell>
        </row>
        <row r="1649">
          <cell r="A1649" t="str">
            <v>ESQUADRIAS/FERRAGENS/VIDROS</v>
          </cell>
          <cell r="B1649" t="str">
            <v>ESQV</v>
          </cell>
          <cell r="C1649" t="str">
            <v>PORTA DE MADEIRA</v>
          </cell>
          <cell r="D1649" t="str">
            <v>0089</v>
          </cell>
          <cell r="E1649">
            <v>0</v>
          </cell>
          <cell r="F1649">
            <v>0</v>
          </cell>
          <cell r="G1649" t="str">
            <v>90801</v>
          </cell>
          <cell r="H1649" t="str">
            <v>BATENTE PARA PORTA DE MADEIRA, PADRÃO MÉDIO - FORNECIMENTO E MONTAGEM. AF_12/2019</v>
          </cell>
        </row>
        <row r="1650">
          <cell r="A1650" t="str">
            <v>ESQUADRIAS/FERRAGENS/VIDROS</v>
          </cell>
          <cell r="B1650" t="str">
            <v>ESQV</v>
          </cell>
          <cell r="C1650" t="str">
            <v>PORTA DE MADEIRA</v>
          </cell>
          <cell r="D1650" t="str">
            <v>0089</v>
          </cell>
          <cell r="E1650">
            <v>0</v>
          </cell>
          <cell r="F1650">
            <v>0</v>
          </cell>
          <cell r="G1650" t="str">
            <v>90806</v>
          </cell>
          <cell r="H1650" t="str">
            <v>BATENTE PARA PORTA DE MADEIRA, FIXAÇÃO COM ARGAMASSA, PADRÃO MÉDIO - FORNECIMENTO E INSTALAÇÃO. AF_12/2019_P</v>
          </cell>
        </row>
        <row r="1651">
          <cell r="A1651" t="str">
            <v>ESQUADRIAS/FERRAGENS/VIDROS</v>
          </cell>
          <cell r="B1651" t="str">
            <v>ESQV</v>
          </cell>
          <cell r="C1651" t="str">
            <v>PORTA DE MADEIRA</v>
          </cell>
          <cell r="D1651" t="str">
            <v>0089</v>
          </cell>
          <cell r="E1651">
            <v>0</v>
          </cell>
          <cell r="F1651">
            <v>0</v>
          </cell>
          <cell r="G1651" t="str">
            <v>90820</v>
          </cell>
          <cell r="H1651" t="str">
            <v>PORTA DE MADEIRA PARA PINTURA, SEMI-OCA (LEVE OU MÉDIA), 60X210CM, ESPESSURA DE 3,5CM, INCLUSO DOBRADIÇAS - FORNECIMENTO E INSTALAÇÃO. AF_12/2019</v>
          </cell>
        </row>
        <row r="1652">
          <cell r="A1652" t="str">
            <v>ESQUADRIAS/FERRAGENS/VIDROS</v>
          </cell>
          <cell r="B1652" t="str">
            <v>ESQV</v>
          </cell>
          <cell r="C1652" t="str">
            <v>PORTA DE MADEIRA</v>
          </cell>
          <cell r="D1652" t="str">
            <v>0089</v>
          </cell>
          <cell r="E1652">
            <v>0</v>
          </cell>
          <cell r="F1652">
            <v>0</v>
          </cell>
          <cell r="G1652" t="str">
            <v>90821</v>
          </cell>
          <cell r="H1652" t="str">
            <v>PORTA DE MADEIRA PARA PINTURA, SEMI-OCA (LEVE OU MÉDIA), 70X210CM, ESPESSURA DE 3,5CM, INCLUSO DOBRADIÇAS - FORNECIMENTO E INSTALAÇÃO. AF_12/2019</v>
          </cell>
        </row>
        <row r="1653">
          <cell r="A1653" t="str">
            <v>ESQUADRIAS/FERRAGENS/VIDROS</v>
          </cell>
          <cell r="B1653" t="str">
            <v>ESQV</v>
          </cell>
          <cell r="C1653" t="str">
            <v>PORTA DE MADEIRA</v>
          </cell>
          <cell r="D1653" t="str">
            <v>0089</v>
          </cell>
          <cell r="E1653">
            <v>0</v>
          </cell>
          <cell r="F1653">
            <v>0</v>
          </cell>
          <cell r="G1653" t="str">
            <v>90822</v>
          </cell>
          <cell r="H1653" t="str">
            <v>PORTA DE MADEIRA PARA PINTURA, SEMI-OCA (LEVE OU MÉDIA), 80X210CM, ESPESSURA DE 3,5CM, INCLUSO DOBRADIÇAS - FORNECIMENTO E INSTALAÇÃO. AF_12/2019</v>
          </cell>
        </row>
        <row r="1654">
          <cell r="A1654" t="str">
            <v>ESQUADRIAS/FERRAGENS/VIDROS</v>
          </cell>
          <cell r="B1654" t="str">
            <v>ESQV</v>
          </cell>
          <cell r="C1654" t="str">
            <v>PORTA DE MADEIRA</v>
          </cell>
          <cell r="D1654" t="str">
            <v>0089</v>
          </cell>
          <cell r="E1654">
            <v>0</v>
          </cell>
          <cell r="F1654">
            <v>0</v>
          </cell>
          <cell r="G1654" t="str">
            <v>90823</v>
          </cell>
          <cell r="H1654" t="str">
            <v>PORTA DE MADEIRA PARA PINTURA, SEMI-OCA (LEVE OU MÉDIA), 90X210CM, ESPESSURA DE 3,5CM, INCLUSO DOBRADIÇAS - FORNECIMENTO E INSTALAÇÃO. AF_12/2019</v>
          </cell>
        </row>
        <row r="1655">
          <cell r="A1655" t="str">
            <v>ESQUADRIAS/FERRAGENS/VIDROS</v>
          </cell>
          <cell r="B1655" t="str">
            <v>ESQV</v>
          </cell>
          <cell r="C1655" t="str">
            <v>PORTA DE MADEIRA</v>
          </cell>
          <cell r="D1655" t="str">
            <v>0089</v>
          </cell>
          <cell r="E1655">
            <v>0</v>
          </cell>
          <cell r="F1655">
            <v>0</v>
          </cell>
          <cell r="G1655" t="str">
            <v>90824</v>
          </cell>
          <cell r="H1655" t="str">
            <v>PORTA DE MADEIRA PARA PINTURA, SEMI-OCA (PESADA OU SUPERPESADA), 80X210CM, ESPESSURA DE 3,5CM, INCLUSO DOBRADIÇAS - FORNECIMENTO E INSTALAÇÃO. AF_12/2019</v>
          </cell>
        </row>
        <row r="1656">
          <cell r="A1656" t="str">
            <v>ESQUADRIAS/FERRAGENS/VIDROS</v>
          </cell>
          <cell r="B1656" t="str">
            <v>ESQV</v>
          </cell>
          <cell r="C1656" t="str">
            <v>PORTA DE MADEIRA</v>
          </cell>
          <cell r="D1656" t="str">
            <v>0089</v>
          </cell>
          <cell r="E1656">
            <v>0</v>
          </cell>
          <cell r="F1656">
            <v>0</v>
          </cell>
          <cell r="G1656" t="str">
            <v>90825</v>
          </cell>
          <cell r="H1656" t="str">
            <v>PORTA DE MADEIRA, MACIÇA (PESADA OU SUPERPESADA), 90X210CM, ESPESSURA DE 3,5CM, INCLUSO DOBRADIÇAS - FORNECIMENTO E INSTALAÇÃO. AF_12/2019</v>
          </cell>
        </row>
        <row r="1657">
          <cell r="A1657" t="str">
            <v>ESQUADRIAS/FERRAGENS/VIDROS</v>
          </cell>
          <cell r="B1657" t="str">
            <v>ESQV</v>
          </cell>
          <cell r="C1657" t="str">
            <v>PORTA DE MADEIRA</v>
          </cell>
          <cell r="D1657" t="str">
            <v>0089</v>
          </cell>
          <cell r="E1657">
            <v>0</v>
          </cell>
          <cell r="F1657">
            <v>0</v>
          </cell>
          <cell r="G1657" t="str">
            <v>90830</v>
          </cell>
          <cell r="H1657" t="str">
            <v>FECHADURA DE EMBUTIR COM CILINDRO, EXTERNA, COMPLETA, ACABAMENTO PADRÃO MÉDIO, INCLUSO EXECUÇÃO DE FURO - FORNECIMENTO E INSTALAÇÃO. AF_12/2019</v>
          </cell>
        </row>
        <row r="1658">
          <cell r="A1658" t="str">
            <v>ESQUADRIAS/FERRAGENS/VIDROS</v>
          </cell>
          <cell r="B1658" t="str">
            <v>ESQV</v>
          </cell>
          <cell r="C1658" t="str">
            <v>PORTA DE MADEIRA</v>
          </cell>
          <cell r="D1658" t="str">
            <v>0089</v>
          </cell>
          <cell r="E1658">
            <v>0</v>
          </cell>
          <cell r="F1658">
            <v>0</v>
          </cell>
          <cell r="G1658" t="str">
            <v>90831</v>
          </cell>
          <cell r="H1658" t="str">
            <v>FECHADURA DE EMBUTIR PARA PORTA DE BANHEIRO, COMPLETA, ACABAMENTO PADRÃO MÉDIO, INCLUSO EXECUÇÃO DE FURO - FORNECIMENTO E INSTALAÇÃO. AF_12/2019</v>
          </cell>
        </row>
        <row r="1659">
          <cell r="A1659" t="str">
            <v>ESQUADRIAS/FERRAGENS/VIDROS</v>
          </cell>
          <cell r="B1659" t="str">
            <v>ESQV</v>
          </cell>
          <cell r="C1659" t="str">
            <v>PORTA DE MADEIRA</v>
          </cell>
          <cell r="D1659" t="str">
            <v>0089</v>
          </cell>
          <cell r="E1659">
            <v>0</v>
          </cell>
          <cell r="F1659">
            <v>0</v>
          </cell>
          <cell r="G1659" t="str">
            <v>90841</v>
          </cell>
          <cell r="H1659" t="str">
            <v>KIT DE PORTA DE MADEIRA PARA PINTURA, SEMI-OCA (LEVE OU MÉDIA), PADRÃO MÉDIO, 60X210CM, ESPESSURA DE 3,5CM, ITENS INCLUSOS: DOBRADIÇAS, MONTAGEM E INSTALAÇÃO DO BATENTE, FECHADURA COM EXECUÇÃO DO FURO - FORNECIMENTO E INSTALAÇÃO. AF_12/2019</v>
          </cell>
        </row>
        <row r="1660">
          <cell r="A1660" t="str">
            <v>ESQUADRIAS/FERRAGENS/VIDROS</v>
          </cell>
          <cell r="B1660" t="str">
            <v>ESQV</v>
          </cell>
          <cell r="C1660" t="str">
            <v>PORTA DE MADEIRA</v>
          </cell>
          <cell r="D1660" t="str">
            <v>0089</v>
          </cell>
          <cell r="E1660">
            <v>0</v>
          </cell>
          <cell r="F1660">
            <v>0</v>
          </cell>
          <cell r="G1660" t="str">
            <v>90842</v>
          </cell>
          <cell r="H1660" t="str">
            <v>KIT DE PORTA DE MADEIRA PARA PINTURA, SEMI-OCA (LEVE OU MÉDIA), PADRÃO MÉDIO, 70X210CM, ESPESSURA DE 3,5CM, ITENS INCLUSOS: DOBRADIÇAS, MONTAGEM E INSTALAÇÃO DO BATENTE, FECHADURA COM EXECUÇÃO DO FURO - FORNECIMENTO E INSTALAÇÃO. AF_12/2019</v>
          </cell>
        </row>
        <row r="1661">
          <cell r="A1661" t="str">
            <v>ESQUADRIAS/FERRAGENS/VIDROS</v>
          </cell>
          <cell r="B1661" t="str">
            <v>ESQV</v>
          </cell>
          <cell r="C1661" t="str">
            <v>PORTA DE MADEIRA</v>
          </cell>
          <cell r="D1661" t="str">
            <v>0089</v>
          </cell>
          <cell r="E1661">
            <v>0</v>
          </cell>
          <cell r="F1661">
            <v>0</v>
          </cell>
          <cell r="G1661" t="str">
            <v>90843</v>
          </cell>
          <cell r="H1661" t="str">
            <v>KIT DE PORTA DE MADEIRA PARA PINTURA, SEMI-OCA (LEVE OU MÉDIA), PADRÃO MÉDIO, 80X210CM, ESPESSURA DE 3,5CM, ITENS INCLUSOS: DOBRADIÇAS, MONTAGEM E INSTALAÇÃO DO BATENTE, FECHADURA COM EXECUÇÃO DO FURO - FORNECIMENTO E INSTALAÇÃO. AF_12/2019</v>
          </cell>
        </row>
        <row r="1662">
          <cell r="A1662" t="str">
            <v>ESQUADRIAS/FERRAGENS/VIDROS</v>
          </cell>
          <cell r="B1662" t="str">
            <v>ESQV</v>
          </cell>
          <cell r="C1662" t="str">
            <v>PORTA DE MADEIRA</v>
          </cell>
          <cell r="D1662" t="str">
            <v>0089</v>
          </cell>
          <cell r="E1662">
            <v>0</v>
          </cell>
          <cell r="F1662">
            <v>0</v>
          </cell>
          <cell r="G1662" t="str">
            <v>90844</v>
          </cell>
          <cell r="H1662" t="str">
            <v>KIT DE PORTA DE MADEIRA PARA PINTURA, SEMI-OCA (LEVE OU MÉDIA), PADRÃO MÉDIO, 90X210CM, ESPESSURA DE 3,5CM, ITENS INCLUSOS: DOBRADIÇAS, MONTAGEM E INSTALAÇÃO DO BATENTE, FECHADURA COM EXECUÇÃO DO FURO - FORNECIMENTO E INSTALAÇÃO. AF_12/2019</v>
          </cell>
        </row>
        <row r="1663">
          <cell r="A1663" t="str">
            <v>ESQUADRIAS/FERRAGENS/VIDROS</v>
          </cell>
          <cell r="B1663" t="str">
            <v>ESQV</v>
          </cell>
          <cell r="C1663" t="str">
            <v>PORTA DE MADEIRA</v>
          </cell>
          <cell r="D1663" t="str">
            <v>0089</v>
          </cell>
          <cell r="E1663">
            <v>0</v>
          </cell>
          <cell r="F1663">
            <v>0</v>
          </cell>
          <cell r="G1663" t="str">
            <v>90845</v>
          </cell>
          <cell r="H1663" t="str">
            <v>KIT DE PORTA DE MADEIRA PARA PINTURA, SEMI-OCA (PESADA OU SUPERPESADA), PADRÃO MÉDIO, 80X210CM, ESPESSURA DE 3,5CM, ITENS INCLUSOS: DOBRADIÇAS, MONTAGEM E INSTALAÇÃO DO BATENTE, FECHADURA COM EXECUÇÃO DO FURO - FORNECIMENTO E INSTALAÇÃO. AF_12/2019</v>
          </cell>
        </row>
        <row r="1664">
          <cell r="A1664" t="str">
            <v>ESQUADRIAS/FERRAGENS/VIDROS</v>
          </cell>
          <cell r="B1664" t="str">
            <v>ESQV</v>
          </cell>
          <cell r="C1664" t="str">
            <v>PORTA DE MADEIRA</v>
          </cell>
          <cell r="D1664" t="str">
            <v>0089</v>
          </cell>
          <cell r="E1664">
            <v>0</v>
          </cell>
          <cell r="F1664">
            <v>0</v>
          </cell>
          <cell r="G1664" t="str">
            <v>90846</v>
          </cell>
          <cell r="H1664" t="str">
            <v>KIT DE PORTA DE MADEIRA PARA PINTURA, SEMI-OCA (PESADA OU SUPERPESADA), PADRÃO MÉDIO, 90X210CM, ESPESSURA DE 3,5CM, ITENS INCLUSOS: DOBRADIÇAS, MONTAGEM E INSTALAÇÃO DO BATENTE, FECHADURA COM EXECUÇÃO DO FURO - FORNECIMENTO E INSTALAÇÃO. AF_12/2019</v>
          </cell>
        </row>
        <row r="1665">
          <cell r="A1665" t="str">
            <v>ESQUADRIAS/FERRAGENS/VIDROS</v>
          </cell>
          <cell r="B1665" t="str">
            <v>ESQV</v>
          </cell>
          <cell r="C1665" t="str">
            <v>PORTA DE MADEIRA</v>
          </cell>
          <cell r="D1665" t="str">
            <v>0089</v>
          </cell>
          <cell r="E1665">
            <v>0</v>
          </cell>
          <cell r="F1665">
            <v>0</v>
          </cell>
          <cell r="G1665" t="str">
            <v>90847</v>
          </cell>
          <cell r="H1665" t="str">
            <v>KIT DE PORTA DE MADEIRA PARA PINTURA, SEMI-OCA (LEVE OU MÉDIA), PADRÃO MÉDIO, 60X210CM, ESPESSURA DE 3,5CM, ITENS INCLUSOS: DOBRADIÇAS, MONTAGEM E INSTALAÇÃO DO BATENTE, SEM FECHADURA - FORNECIMENTO E INSTALAÇÃO. AF_12/2019</v>
          </cell>
        </row>
        <row r="1666">
          <cell r="A1666" t="str">
            <v>ESQUADRIAS/FERRAGENS/VIDROS</v>
          </cell>
          <cell r="B1666" t="str">
            <v>ESQV</v>
          </cell>
          <cell r="C1666" t="str">
            <v>PORTA DE MADEIRA</v>
          </cell>
          <cell r="D1666" t="str">
            <v>0089</v>
          </cell>
          <cell r="E1666">
            <v>0</v>
          </cell>
          <cell r="F1666">
            <v>0</v>
          </cell>
          <cell r="G1666" t="str">
            <v>90848</v>
          </cell>
          <cell r="H1666" t="str">
            <v>KIT DE PORTA DE MADEIRA PARA PINTURA, SEMI-OCA (LEVE OU MÉDIA), PADRÃO MÉDIO, 70X210CM, ESPESSURA DE 3,5CM, ITENS INCLUSOS: DOBRADIÇAS, MONTAGEM E INSTALAÇÃO DO BATENTE, SEM FECHADURA - FORNECIMENTO E INSTALAÇÃO. AF_12/2019</v>
          </cell>
        </row>
        <row r="1667">
          <cell r="A1667" t="str">
            <v>ESQUADRIAS/FERRAGENS/VIDROS</v>
          </cell>
          <cell r="B1667" t="str">
            <v>ESQV</v>
          </cell>
          <cell r="C1667" t="str">
            <v>PORTA DE MADEIRA</v>
          </cell>
          <cell r="D1667" t="str">
            <v>0089</v>
          </cell>
          <cell r="E1667">
            <v>0</v>
          </cell>
          <cell r="F1667">
            <v>0</v>
          </cell>
          <cell r="G1667" t="str">
            <v>90849</v>
          </cell>
          <cell r="H1667" t="str">
            <v>KIT DE PORTA DE MADEIRA PARA PINTURA, SEMI-OCA (LEVE OU MÉDIA), PADRÃO MÉDIO, 80X210CM, ESPESSURA DE 3,5CM, ITENS INCLUSOS: DOBRADIÇAS, MONTAGEM E INSTALAÇÃO DO BATENTE, SEM FECHADURA - FORNECIMENTO E INSTALAÇÃO. AF_12/2019</v>
          </cell>
        </row>
        <row r="1668">
          <cell r="A1668" t="str">
            <v>ESQUADRIAS/FERRAGENS/VIDROS</v>
          </cell>
          <cell r="B1668" t="str">
            <v>ESQV</v>
          </cell>
          <cell r="C1668" t="str">
            <v>PORTA DE MADEIRA</v>
          </cell>
          <cell r="D1668" t="str">
            <v>0089</v>
          </cell>
          <cell r="E1668">
            <v>0</v>
          </cell>
          <cell r="F1668">
            <v>0</v>
          </cell>
          <cell r="G1668" t="str">
            <v>90850</v>
          </cell>
          <cell r="H1668" t="str">
            <v>KIT DE PORTA DE MADEIRA PARA PINTURA, SEMI-OCA (LEVE OU MÉDIA), PADRÃO MÉDIO, 90X210CM, ESPESSURA DE 3,5CM, ITENS INCLUSOS: DOBRADIÇAS, MONTAGEM E INSTALAÇÃO DO BATENTE, SEM FECHADURA - FORNECIMENTO E INSTALAÇÃO. AF_12/2019</v>
          </cell>
        </row>
        <row r="1669">
          <cell r="A1669" t="str">
            <v>ESQUADRIAS/FERRAGENS/VIDROS</v>
          </cell>
          <cell r="B1669" t="str">
            <v>ESQV</v>
          </cell>
          <cell r="C1669" t="str">
            <v>PORTA DE MADEIRA</v>
          </cell>
          <cell r="D1669" t="str">
            <v>0089</v>
          </cell>
          <cell r="E1669">
            <v>0</v>
          </cell>
          <cell r="F1669">
            <v>0</v>
          </cell>
          <cell r="G1669" t="str">
            <v>90851</v>
          </cell>
          <cell r="H1669" t="str">
            <v>KIT DE PORTA DE MADEIRA PARA PINTURA, SEMI-OCA (PESADA OU SUPERPESADA), PADRÃO MÉDIO, 80X210CM, ESPESSURA DE 3,5CM, ITENS INCLUSOS: DOBRADIÇAS, MONTAGEM E INSTALAÇÃO DO BATENTE, SEM FECHADURA - FORNECIMENTO E INSTALAÇÃO. AF_12/2019</v>
          </cell>
        </row>
        <row r="1670">
          <cell r="A1670" t="str">
            <v>ESQUADRIAS/FERRAGENS/VIDROS</v>
          </cell>
          <cell r="B1670" t="str">
            <v>ESQV</v>
          </cell>
          <cell r="C1670" t="str">
            <v>PORTA DE MADEIRA</v>
          </cell>
          <cell r="D1670" t="str">
            <v>0089</v>
          </cell>
          <cell r="E1670">
            <v>0</v>
          </cell>
          <cell r="F1670">
            <v>0</v>
          </cell>
          <cell r="G1670" t="str">
            <v>90852</v>
          </cell>
          <cell r="H1670" t="str">
            <v>KIT DE PORTA DE MADEIRA PARA PINTURA, SEMI-OCA (PESADA OU SUPERPESADA), PADRÃO MÉDIO, 90X210CM, ESPESSURA DE 3,5CM, ITENS INCLUSOS: DOBRADIÇAS, MONTAGEM E INSTALAÇÃO DO BATENTE, SEM FECHADURA - FORNECIMENTO E INSTALAÇÃO. AF_12/2019</v>
          </cell>
        </row>
        <row r="1671">
          <cell r="A1671" t="str">
            <v>ESQUADRIAS/FERRAGENS/VIDROS</v>
          </cell>
          <cell r="B1671" t="str">
            <v>ESQV</v>
          </cell>
          <cell r="C1671" t="str">
            <v>PORTA DE MADEIRA</v>
          </cell>
          <cell r="D1671" t="str">
            <v>0089</v>
          </cell>
          <cell r="E1671">
            <v>0</v>
          </cell>
          <cell r="F1671">
            <v>0</v>
          </cell>
          <cell r="G1671" t="str">
            <v>91009</v>
          </cell>
          <cell r="H1671" t="str">
            <v>PORTA DE MADEIRA PARA VERNIZ, SEMI-OCA (LEVE OU MÉDIA), 60X210CM, ESPESSURA DE 3,5CM, INCLUSO DOBRADIÇAS - FORNECIMENTO E INSTALAÇÃO. AF_12/2019</v>
          </cell>
        </row>
        <row r="1672">
          <cell r="A1672" t="str">
            <v>ESQUADRIAS/FERRAGENS/VIDROS</v>
          </cell>
          <cell r="B1672" t="str">
            <v>ESQV</v>
          </cell>
          <cell r="C1672" t="str">
            <v>PORTA DE MADEIRA</v>
          </cell>
          <cell r="D1672" t="str">
            <v>0089</v>
          </cell>
          <cell r="E1672">
            <v>0</v>
          </cell>
          <cell r="F1672">
            <v>0</v>
          </cell>
          <cell r="G1672" t="str">
            <v>91010</v>
          </cell>
          <cell r="H1672" t="str">
            <v>PORTA DE MADEIRA PARA VERNIZ, SEMI-OCA (LEVE OU MÉDIA), 70X210CM, ESPESSURA DE 3,5CM, INCLUSO DOBRADIÇAS - FORNECIMENTO E INSTALAÇÃO. AF_12/2019</v>
          </cell>
        </row>
        <row r="1673">
          <cell r="A1673" t="str">
            <v>ESQUADRIAS/FERRAGENS/VIDROS</v>
          </cell>
          <cell r="B1673" t="str">
            <v>ESQV</v>
          </cell>
          <cell r="C1673" t="str">
            <v>PORTA DE MADEIRA</v>
          </cell>
          <cell r="D1673" t="str">
            <v>0089</v>
          </cell>
          <cell r="E1673">
            <v>0</v>
          </cell>
          <cell r="F1673">
            <v>0</v>
          </cell>
          <cell r="G1673" t="str">
            <v>91011</v>
          </cell>
          <cell r="H1673" t="str">
            <v>PORTA DE MADEIRA PARA VERNIZ, SEMI-OCA (LEVE OU MÉDIA), 80X210CM, ESPESSURA DE 3,5CM, INCLUSO DOBRADIÇAS - FORNECIMENTO E INSTALAÇÃO. AF_12/2019</v>
          </cell>
        </row>
        <row r="1674">
          <cell r="A1674" t="str">
            <v>ESQUADRIAS/FERRAGENS/VIDROS</v>
          </cell>
          <cell r="B1674" t="str">
            <v>ESQV</v>
          </cell>
          <cell r="C1674" t="str">
            <v>PORTA DE MADEIRA</v>
          </cell>
          <cell r="D1674" t="str">
            <v>0089</v>
          </cell>
          <cell r="E1674">
            <v>0</v>
          </cell>
          <cell r="F1674">
            <v>0</v>
          </cell>
          <cell r="G1674" t="str">
            <v>91012</v>
          </cell>
          <cell r="H1674" t="str">
            <v>PORTA DE MADEIRA PARA VERNIZ, SEMI-OCA (LEVE OU MÉDIA), 90X210CM, ESPESSURA DE 3,5CM, INCLUSO DOBRADIÇAS - FORNECIMENTO E INSTALAÇÃO. AF_12/2019</v>
          </cell>
        </row>
        <row r="1675">
          <cell r="A1675" t="str">
            <v>ESQUADRIAS/FERRAGENS/VIDROS</v>
          </cell>
          <cell r="B1675" t="str">
            <v>ESQV</v>
          </cell>
          <cell r="C1675" t="str">
            <v>PORTA DE MADEIRA</v>
          </cell>
          <cell r="D1675" t="str">
            <v>0089</v>
          </cell>
          <cell r="E1675">
            <v>0</v>
          </cell>
          <cell r="F1675">
            <v>0</v>
          </cell>
          <cell r="G1675" t="str">
            <v>91013</v>
          </cell>
          <cell r="H1675" t="str">
            <v>KIT DE PORTA DE MADEIRA PARA VERNIZ, SEMI-OCA (LEVE OU MÉDIA), PADRÃO MÉDIO, 60X210CM, ESPESSURA DE 3,5CM, ITENS INCLUSOS: DOBRADIÇAS, MONTAGEM E INSTALAÇÃO DO BATENTE, SEM FECHADURA - FORNECIMENTO E INSTALAÇÃO. AF_12/2019</v>
          </cell>
        </row>
        <row r="1676">
          <cell r="A1676" t="str">
            <v>ESQUADRIAS/FERRAGENS/VIDROS</v>
          </cell>
          <cell r="B1676" t="str">
            <v>ESQV</v>
          </cell>
          <cell r="C1676" t="str">
            <v>PORTA DE MADEIRA</v>
          </cell>
          <cell r="D1676" t="str">
            <v>0089</v>
          </cell>
          <cell r="E1676">
            <v>0</v>
          </cell>
          <cell r="F1676">
            <v>0</v>
          </cell>
          <cell r="G1676" t="str">
            <v>91014</v>
          </cell>
          <cell r="H1676" t="str">
            <v>KIT DE PORTA DE MADEIRA PARA VERNIZ, SEMI-OCA (LEVE OU MÉDIA), PADRÃO MÉDIO, 70X210CM, ESPESSURA DE 3,5CM, ITENS INCLUSOS: DOBRADIÇAS, MONTAGEM E INSTALAÇÃO DO BATENTE, SEM FECHADURA - FORNECIMENTO E INSTALAÇÃO. AF_12/2019</v>
          </cell>
        </row>
        <row r="1677">
          <cell r="A1677" t="str">
            <v>ESQUADRIAS/FERRAGENS/VIDROS</v>
          </cell>
          <cell r="B1677" t="str">
            <v>ESQV</v>
          </cell>
          <cell r="C1677" t="str">
            <v>PORTA DE MADEIRA</v>
          </cell>
          <cell r="D1677" t="str">
            <v>0089</v>
          </cell>
          <cell r="E1677">
            <v>0</v>
          </cell>
          <cell r="F1677">
            <v>0</v>
          </cell>
          <cell r="G1677" t="str">
            <v>91015</v>
          </cell>
          <cell r="H1677" t="str">
            <v>KIT DE PORTA DE MADEIRA PARA VERNIZ, SEMI-OCA (LEVE OU MÉDIA), PADRÃO MÉDIO, 80X210CM, ESPESSURA DE 3,5CM, ITENS INCLUSOS: DOBRADIÇAS, MONTAGEM E INSTALAÇÃO DO BATENTE, SEM FECHADURA - FORNECIMENTO E INSTALAÇÃO. AF_12/2019</v>
          </cell>
        </row>
        <row r="1678">
          <cell r="A1678" t="str">
            <v>ESQUADRIAS/FERRAGENS/VIDROS</v>
          </cell>
          <cell r="B1678" t="str">
            <v>ESQV</v>
          </cell>
          <cell r="C1678" t="str">
            <v>PORTA DE MADEIRA</v>
          </cell>
          <cell r="D1678" t="str">
            <v>0089</v>
          </cell>
          <cell r="E1678">
            <v>0</v>
          </cell>
          <cell r="F1678">
            <v>0</v>
          </cell>
          <cell r="G1678" t="str">
            <v>91016</v>
          </cell>
          <cell r="H1678" t="str">
            <v>KIT DE PORTA DE MADEIRA PARA VERNIZ, SEMI-OCA (LEVE OU MÉDIA), PADRÃO MÉDIO, 90X210CM, ESPESSURA DE 3,5CM, ITENS INCLUSOS: DOBRADIÇAS, MONTAGEM E INSTALAÇÃO DO BATENTE, SEM FECHADURA - FORNECIMENTO E INSTALAÇÃO. AF_12/2019</v>
          </cell>
        </row>
        <row r="1679">
          <cell r="A1679" t="str">
            <v>ESQUADRIAS/FERRAGENS/VIDROS</v>
          </cell>
          <cell r="B1679" t="str">
            <v>ESQV</v>
          </cell>
          <cell r="C1679" t="str">
            <v>PORTA DE MADEIRA</v>
          </cell>
          <cell r="D1679" t="str">
            <v>0089</v>
          </cell>
          <cell r="E1679">
            <v>0</v>
          </cell>
          <cell r="F1679">
            <v>0</v>
          </cell>
          <cell r="G1679" t="str">
            <v>91287</v>
          </cell>
          <cell r="H1679" t="str">
            <v>BATENTE PARA PORTA DE MADEIRA, PADRÃO POPULAR - FORNECIMENTO E MONTAGEM. AF_12/2019</v>
          </cell>
        </row>
        <row r="1680">
          <cell r="A1680" t="str">
            <v>ESQUADRIAS/FERRAGENS/VIDROS</v>
          </cell>
          <cell r="B1680" t="str">
            <v>ESQV</v>
          </cell>
          <cell r="C1680" t="str">
            <v>PORTA DE MADEIRA</v>
          </cell>
          <cell r="D1680" t="str">
            <v>0089</v>
          </cell>
          <cell r="E1680">
            <v>0</v>
          </cell>
          <cell r="F1680">
            <v>0</v>
          </cell>
          <cell r="G1680" t="str">
            <v>91292</v>
          </cell>
          <cell r="H1680" t="str">
            <v>BATENTE PARA PORTA DE MADEIRA, FIXAÇÃO COM ARGAMASSA, PADRÃO POPULAR. FORNECIMENTO E INSTALAÇÃO. AF_12/2019_P</v>
          </cell>
        </row>
        <row r="1681">
          <cell r="A1681" t="str">
            <v>ESQUADRIAS/FERRAGENS/VIDROS</v>
          </cell>
          <cell r="B1681" t="str">
            <v>ESQV</v>
          </cell>
          <cell r="C1681" t="str">
            <v>PORTA DE MADEIRA</v>
          </cell>
          <cell r="D1681" t="str">
            <v>0089</v>
          </cell>
          <cell r="E1681">
            <v>0</v>
          </cell>
          <cell r="F1681">
            <v>0</v>
          </cell>
          <cell r="G1681" t="str">
            <v>91295</v>
          </cell>
          <cell r="H1681" t="str">
            <v>PORTA DE MADEIRA FRISADA, SEMI-OCA (LEVE OU MÉDIA), 60X210CM, ESPESSURA DE 3CM, INCLUSO DOBRADIÇAS - FORNECIMENTO E INSTALAÇÃO. AF_12/2019</v>
          </cell>
        </row>
        <row r="1682">
          <cell r="A1682" t="str">
            <v>ESQUADRIAS/FERRAGENS/VIDROS</v>
          </cell>
          <cell r="B1682" t="str">
            <v>ESQV</v>
          </cell>
          <cell r="C1682" t="str">
            <v>PORTA DE MADEIRA</v>
          </cell>
          <cell r="D1682" t="str">
            <v>0089</v>
          </cell>
          <cell r="E1682">
            <v>0</v>
          </cell>
          <cell r="F1682">
            <v>0</v>
          </cell>
          <cell r="G1682" t="str">
            <v>91296</v>
          </cell>
          <cell r="H1682" t="str">
            <v>PORTA DE MADEIRA FRISADA, SEMI-OCA (LEVE OU MÉDIA), 70X210CM, ESPESSURA DE 3CM, INCLUSO DOBRADIÇAS - FORNECIMENTO E INSTALAÇÃO. AF_12/2019</v>
          </cell>
        </row>
        <row r="1683">
          <cell r="A1683" t="str">
            <v>ESQUADRIAS/FERRAGENS/VIDROS</v>
          </cell>
          <cell r="B1683" t="str">
            <v>ESQV</v>
          </cell>
          <cell r="C1683" t="str">
            <v>PORTA DE MADEIRA</v>
          </cell>
          <cell r="D1683" t="str">
            <v>0089</v>
          </cell>
          <cell r="E1683">
            <v>0</v>
          </cell>
          <cell r="F1683">
            <v>0</v>
          </cell>
          <cell r="G1683" t="str">
            <v>91297</v>
          </cell>
          <cell r="H1683" t="str">
            <v>PORTA DE MADEIRA FRISADA, SEMI-OCA (LEVE OU MÉDIA), 80X210CM, ESPESSURA DE 3,5CM, INCLUSO DOBRADIÇAS - FORNECIMENTO E INSTALAÇÃO. AF_12/2019</v>
          </cell>
        </row>
        <row r="1684">
          <cell r="A1684" t="str">
            <v>ESQUADRIAS/FERRAGENS/VIDROS</v>
          </cell>
          <cell r="B1684" t="str">
            <v>ESQV</v>
          </cell>
          <cell r="C1684" t="str">
            <v>PORTA DE MADEIRA</v>
          </cell>
          <cell r="D1684" t="str">
            <v>0089</v>
          </cell>
          <cell r="E1684">
            <v>0</v>
          </cell>
          <cell r="F1684">
            <v>0</v>
          </cell>
          <cell r="G1684" t="str">
            <v>91298</v>
          </cell>
          <cell r="H1684" t="str">
            <v>PORTA DE MADEIRA TIPO VENEZIANA, 80X210CM, ESPESSURA DE 3CM, INCLUSO DOBRADIÇAS - FORNECIMENTO E INSTALAÇÃO. AF_12/2019</v>
          </cell>
        </row>
        <row r="1685">
          <cell r="A1685" t="str">
            <v>ESQUADRIAS/FERRAGENS/VIDROS</v>
          </cell>
          <cell r="B1685" t="str">
            <v>ESQV</v>
          </cell>
          <cell r="C1685" t="str">
            <v>PORTA DE MADEIRA</v>
          </cell>
          <cell r="D1685" t="str">
            <v>0089</v>
          </cell>
          <cell r="E1685">
            <v>0</v>
          </cell>
          <cell r="F1685">
            <v>0</v>
          </cell>
          <cell r="G1685" t="str">
            <v>91299</v>
          </cell>
          <cell r="H1685" t="str">
            <v>PORTA DE MADEIRA, TIPO MEXICANA, MACIÇA (PESADA OU SUPERPESADA), 80X210CM, ESPESSURA DE 3,5CM, INCLUSO DOBRADIÇAS - FORNECIMENTO E INSTALAÇÃO. AF_12/2019</v>
          </cell>
        </row>
        <row r="1686">
          <cell r="A1686" t="str">
            <v>ESQUADRIAS/FERRAGENS/VIDROS</v>
          </cell>
          <cell r="B1686" t="str">
            <v>ESQV</v>
          </cell>
          <cell r="C1686" t="str">
            <v>PORTA DE MADEIRA</v>
          </cell>
          <cell r="D1686" t="str">
            <v>0089</v>
          </cell>
          <cell r="E1686">
            <v>0</v>
          </cell>
          <cell r="F1686">
            <v>0</v>
          </cell>
          <cell r="G1686" t="str">
            <v>91304</v>
          </cell>
          <cell r="H1686" t="str">
            <v>FECHADURA DE EMBUTIR COM CILINDRO, EXTERNA, COMPLETA, ACABAMENTO PADRÃO POPULAR, INCLUSO EXECUÇÃO DE FURO - FORNECIMENTO E INSTALAÇÃO. AF_12/2019</v>
          </cell>
        </row>
        <row r="1687">
          <cell r="A1687" t="str">
            <v>ESQUADRIAS/FERRAGENS/VIDROS</v>
          </cell>
          <cell r="B1687" t="str">
            <v>ESQV</v>
          </cell>
          <cell r="C1687" t="str">
            <v>PORTA DE MADEIRA</v>
          </cell>
          <cell r="D1687" t="str">
            <v>0089</v>
          </cell>
          <cell r="E1687">
            <v>0</v>
          </cell>
          <cell r="F1687">
            <v>0</v>
          </cell>
          <cell r="G1687" t="str">
            <v>91305</v>
          </cell>
          <cell r="H1687" t="str">
            <v>FECHADURA DE EMBUTIR PARA PORTA DE BANHEIRO, COMPLETA, ACABAMENTO PADRÃO POPULAR, INCLUSO EXECUÇÃO DE FURO - FORNECIMENTO E INSTALAÇÃO. AF_12/2019</v>
          </cell>
        </row>
        <row r="1688">
          <cell r="A1688" t="str">
            <v>ESQUADRIAS/FERRAGENS/VIDROS</v>
          </cell>
          <cell r="B1688" t="str">
            <v>ESQV</v>
          </cell>
          <cell r="C1688" t="str">
            <v>PORTA DE MADEIRA</v>
          </cell>
          <cell r="D1688" t="str">
            <v>0089</v>
          </cell>
          <cell r="E1688">
            <v>0</v>
          </cell>
          <cell r="F1688">
            <v>0</v>
          </cell>
          <cell r="G1688" t="str">
            <v>91306</v>
          </cell>
          <cell r="H1688" t="str">
            <v>FECHADURA DE EMBUTIR PARA PORTAS INTERNAS, COMPLETA, ACABAMENTO PADRÃO MÉDIO, COM EXECUÇÃO DE FURO - FORNECIMENTO E INSTALAÇÃO. AF_12/2019</v>
          </cell>
        </row>
        <row r="1689">
          <cell r="A1689" t="str">
            <v>ESQUADRIAS/FERRAGENS/VIDROS</v>
          </cell>
          <cell r="B1689" t="str">
            <v>ESQV</v>
          </cell>
          <cell r="C1689" t="str">
            <v>PORTA DE MADEIRA</v>
          </cell>
          <cell r="D1689" t="str">
            <v>0089</v>
          </cell>
          <cell r="E1689">
            <v>0</v>
          </cell>
          <cell r="F1689">
            <v>0</v>
          </cell>
          <cell r="G1689" t="str">
            <v>91307</v>
          </cell>
          <cell r="H1689" t="str">
            <v>FECHADURA DE EMBUTIR PARA PORTAS INTERNAS, COMPLETA, ACABAMENTO PADRÃO POPULAR, COM EXECUÇÃO DE FURO - FORNECIMENTO E INSTALAÇÃO. AF_12/2019</v>
          </cell>
        </row>
        <row r="1690">
          <cell r="A1690" t="str">
            <v>ESQUADRIAS/FERRAGENS/VIDROS</v>
          </cell>
          <cell r="B1690" t="str">
            <v>ESQV</v>
          </cell>
          <cell r="C1690" t="str">
            <v>PORTA DE MADEIRA</v>
          </cell>
          <cell r="D1690" t="str">
            <v>0089</v>
          </cell>
          <cell r="E1690">
            <v>0</v>
          </cell>
          <cell r="F1690">
            <v>0</v>
          </cell>
          <cell r="G1690" t="str">
            <v>91312</v>
          </cell>
          <cell r="H1690" t="str">
            <v>KIT DE PORTA DE MADEIRA PARA PINTURA, SEMI-OCA (LEVE OU MÉDIA), PADRÃO POPULAR, 60X210CM, ESPESSURA DE 3,5CM, ITENS INCLUSOS: DOBRADIÇAS, MONTAGEM E INSTALAÇÃO DO BATENTE, FECHADURA COM EXECUÇÃO DO FURO - FORNECIMENTO E INSTALAÇÃO. AF_12/2019</v>
          </cell>
        </row>
        <row r="1691">
          <cell r="A1691" t="str">
            <v>ESQUADRIAS/FERRAGENS/VIDROS</v>
          </cell>
          <cell r="B1691" t="str">
            <v>ESQV</v>
          </cell>
          <cell r="C1691" t="str">
            <v>PORTA DE MADEIRA</v>
          </cell>
          <cell r="D1691" t="str">
            <v>0089</v>
          </cell>
          <cell r="E1691">
            <v>0</v>
          </cell>
          <cell r="F1691">
            <v>0</v>
          </cell>
          <cell r="G1691" t="str">
            <v>91313</v>
          </cell>
          <cell r="H1691" t="str">
            <v>KIT DE PORTA DE MADEIRA PARA PINTURA, SEMI-OCA (LEVE OU MÉDIA), PADRÃO POPULAR, 70X210CM, ESPESSURA DE 3,5CM, ITENS INCLUSOS: DOBRADIÇAS, MONTAGEM E INSTALAÇÃO DO BATENTE, FECHADURA COM EXECUÇÃO DO FURO - FORNECIMENTO E INSTALAÇÃO. AF_12/2019</v>
          </cell>
        </row>
        <row r="1692">
          <cell r="A1692" t="str">
            <v>ESQUADRIAS/FERRAGENS/VIDROS</v>
          </cell>
          <cell r="B1692" t="str">
            <v>ESQV</v>
          </cell>
          <cell r="C1692" t="str">
            <v>PORTA DE MADEIRA</v>
          </cell>
          <cell r="D1692" t="str">
            <v>0089</v>
          </cell>
          <cell r="E1692">
            <v>0</v>
          </cell>
          <cell r="F1692">
            <v>0</v>
          </cell>
          <cell r="G1692" t="str">
            <v>91314</v>
          </cell>
          <cell r="H1692" t="str">
            <v>KIT DE PORTA DE MADEIRA PARA PINTURA, SEMI-OCA (LEVE OU MÉDIA), PADRÃO POPULAR, 80X210CM, ESPESSURA DE 3,5CM, ITENS INCLUSOS: DOBRADIÇAS, MONTAGEM E INSTALAÇÃO DO BATENTE, FECHADURA COM EXECUÇÃO DO FURO - FORNECIMENTO E INSTALAÇÃO. AF_12/2019</v>
          </cell>
        </row>
        <row r="1693">
          <cell r="A1693" t="str">
            <v>ESQUADRIAS/FERRAGENS/VIDROS</v>
          </cell>
          <cell r="B1693" t="str">
            <v>ESQV</v>
          </cell>
          <cell r="C1693" t="str">
            <v>PORTA DE MADEIRA</v>
          </cell>
          <cell r="D1693" t="str">
            <v>0089</v>
          </cell>
          <cell r="E1693">
            <v>0</v>
          </cell>
          <cell r="F1693">
            <v>0</v>
          </cell>
          <cell r="G1693" t="str">
            <v>91315</v>
          </cell>
          <cell r="H1693" t="str">
            <v>KIT DE PORTA DE MADEIRA PARA PINTURA, SEMI-OCA (LEVE OU MÉDIA), PADRÃO POPULAR, 90X210CM, ESPESSURA DE 3,5CM, ITENS INCLUSOS: DOBRADIÇAS, MONTAGEM E INSTALAÇÃO DO BATENTE, FECHADURA COM EXECUÇÃO DO FURO - FORNECIMENTO E INSTALAÇÃO. AF_12/2019</v>
          </cell>
        </row>
        <row r="1694">
          <cell r="A1694" t="str">
            <v>ESQUADRIAS/FERRAGENS/VIDROS</v>
          </cell>
          <cell r="B1694" t="str">
            <v>ESQV</v>
          </cell>
          <cell r="C1694" t="str">
            <v>PORTA DE MADEIRA</v>
          </cell>
          <cell r="D1694" t="str">
            <v>0089</v>
          </cell>
          <cell r="E1694">
            <v>0</v>
          </cell>
          <cell r="F1694">
            <v>0</v>
          </cell>
          <cell r="G1694" t="str">
            <v>91316</v>
          </cell>
          <cell r="H1694" t="str">
            <v>KIT DE PORTA DE MADEIRA PARA PINTURA, SEMI-OCA (PESADA OU SUPERPESADA), PADRÃO POPULAR, 80X210CM, ESPESSURA DE 3,5CM, ITENS INCLUSOS: DOBRADIÇAS, MONTAGEM E INSTALAÇÃO DO BATENTE, FECHADURA COM EXECUÇÃO DO FURO - FORNECIMENTO E INSTALAÇÃO. AF_12/2019</v>
          </cell>
        </row>
        <row r="1695">
          <cell r="A1695" t="str">
            <v>ESQUADRIAS/FERRAGENS/VIDROS</v>
          </cell>
          <cell r="B1695" t="str">
            <v>ESQV</v>
          </cell>
          <cell r="C1695" t="str">
            <v>PORTA DE MADEIRA</v>
          </cell>
          <cell r="D1695" t="str">
            <v>0089</v>
          </cell>
          <cell r="E1695">
            <v>0</v>
          </cell>
          <cell r="F1695">
            <v>0</v>
          </cell>
          <cell r="G1695" t="str">
            <v>91317</v>
          </cell>
          <cell r="H1695" t="str">
            <v>KIT DE PORTA DE MADEIRA PARA PINTURA, SEMI-OCA (PESADA OU SUPERPESADA), PADRÃO POPULAR, 90X210CM, ESPESSURA DE 3,5CM, ITENS INCLUSOS: DOBRADIÇAS, MONTAGEM E INSTALAÇÃO DO BATENTE, FECHADURA COM EXECUÇÃO DO FURO - FORNECIMENTO E INSTALAÇÃO. AF_12/2019</v>
          </cell>
        </row>
        <row r="1696">
          <cell r="A1696" t="str">
            <v>ESQUADRIAS/FERRAGENS/VIDROS</v>
          </cell>
          <cell r="B1696" t="str">
            <v>ESQV</v>
          </cell>
          <cell r="C1696" t="str">
            <v>PORTA DE MADEIRA</v>
          </cell>
          <cell r="D1696" t="str">
            <v>0089</v>
          </cell>
          <cell r="E1696">
            <v>0</v>
          </cell>
          <cell r="F1696">
            <v>0</v>
          </cell>
          <cell r="G1696" t="str">
            <v>91318</v>
          </cell>
          <cell r="H1696" t="str">
            <v>KIT DE PORTA DE MADEIRA PARA PINTURA, SEMI-OCA (LEVE OU MÉDIA), PADRÃO POPULAR, 60X210CM, ESPESSURA DE 3,5CM, ITENS INCLUSOS: DOBRADIÇAS, MONTAGEM E INSTALAÇÃO DO BATENTE, SEM FECHADURA - FORNECIMENTO E INSTALAÇÃO. AF_12/2019</v>
          </cell>
        </row>
        <row r="1697">
          <cell r="A1697" t="str">
            <v>ESQUADRIAS/FERRAGENS/VIDROS</v>
          </cell>
          <cell r="B1697" t="str">
            <v>ESQV</v>
          </cell>
          <cell r="C1697" t="str">
            <v>PORTA DE MADEIRA</v>
          </cell>
          <cell r="D1697" t="str">
            <v>0089</v>
          </cell>
          <cell r="E1697">
            <v>0</v>
          </cell>
          <cell r="F1697">
            <v>0</v>
          </cell>
          <cell r="G1697" t="str">
            <v>91319</v>
          </cell>
          <cell r="H1697" t="str">
            <v>KIT DE PORTA DE MADEIRA PARA PINTURA, SEMI-OCA (LEVE OU MÉDIA), PADRÃO POPULAR, 70X210CM, ESPESSURA DE 3,5CM, ITENS INCLUSOS: DOBRADIÇAS, MONTAGEM E INSTALAÇÃO DO BATENTE, SEM FECHADURA - FORNECIMENTO E INSTALAÇÃO. AF_12/2019</v>
          </cell>
        </row>
        <row r="1698">
          <cell r="A1698" t="str">
            <v>ESQUADRIAS/FERRAGENS/VIDROS</v>
          </cell>
          <cell r="B1698" t="str">
            <v>ESQV</v>
          </cell>
          <cell r="C1698" t="str">
            <v>PORTA DE MADEIRA</v>
          </cell>
          <cell r="D1698" t="str">
            <v>0089</v>
          </cell>
          <cell r="E1698">
            <v>0</v>
          </cell>
          <cell r="F1698">
            <v>0</v>
          </cell>
          <cell r="G1698" t="str">
            <v>91320</v>
          </cell>
          <cell r="H1698" t="str">
            <v>KIT DE PORTA DE MADEIRA PARA PINTURA, SEMI-OCA (LEVE OU MÉDIA), PADRÃO POPULAR, 80X210CM, ESPESSURA DE 3,5CM, ITENS INCLUSOS: DOBRADIÇAS, MONTAGEM E INSTALAÇÃO DO BATENTE, SEM FECHADURA - FORNECIMENTO E INSTALAÇÃO. AF_12/2019</v>
          </cell>
        </row>
        <row r="1699">
          <cell r="A1699" t="str">
            <v>ESQUADRIAS/FERRAGENS/VIDROS</v>
          </cell>
          <cell r="B1699" t="str">
            <v>ESQV</v>
          </cell>
          <cell r="C1699" t="str">
            <v>PORTA DE MADEIRA</v>
          </cell>
          <cell r="D1699" t="str">
            <v>0089</v>
          </cell>
          <cell r="E1699">
            <v>0</v>
          </cell>
          <cell r="F1699">
            <v>0</v>
          </cell>
          <cell r="G1699" t="str">
            <v>91321</v>
          </cell>
          <cell r="H1699" t="str">
            <v>KIT DE PORTA DE MADEIRA PARA PINTURA, SEMI-OCA (LEVE OU MÉDIA), PADRÃO POPULAR, 90X210CM, ESPESSURA DE 3,5CM, ITENS INCLUSOS: DOBRADIÇAS, MONTAGEM E INSTALAÇÃO DO BATENTE, SEM FECHADURA - FORNECIMENTO E INSTALAÇÃO. AF_12/2019</v>
          </cell>
        </row>
        <row r="1700">
          <cell r="A1700" t="str">
            <v>ESQUADRIAS/FERRAGENS/VIDROS</v>
          </cell>
          <cell r="B1700" t="str">
            <v>ESQV</v>
          </cell>
          <cell r="C1700" t="str">
            <v>PORTA DE MADEIRA</v>
          </cell>
          <cell r="D1700" t="str">
            <v>0089</v>
          </cell>
          <cell r="E1700">
            <v>0</v>
          </cell>
          <cell r="F1700">
            <v>0</v>
          </cell>
          <cell r="G1700" t="str">
            <v>91322</v>
          </cell>
          <cell r="H1700" t="str">
            <v>KIT DE PORTA DE MADEIRA PARA PINTURA, SEMI-OCA (PESADA OU SUPERPESADA), PADRÃO POPULAR, 80X210CM, ESPESSURA DE 3,5CM, ITENS INCLUSOS: DOBRADIÇAS, MONTAGEM E INSTALAÇÃO DO BATENTE, SEM FECHADURA - FORNECIMENTO E INSTALAÇÃO. AF_12/2019</v>
          </cell>
        </row>
        <row r="1701">
          <cell r="A1701" t="str">
            <v>ESQUADRIAS/FERRAGENS/VIDROS</v>
          </cell>
          <cell r="B1701" t="str">
            <v>ESQV</v>
          </cell>
          <cell r="C1701" t="str">
            <v>PORTA DE MADEIRA</v>
          </cell>
          <cell r="D1701" t="str">
            <v>0089</v>
          </cell>
          <cell r="E1701">
            <v>0</v>
          </cell>
          <cell r="F1701">
            <v>0</v>
          </cell>
          <cell r="G1701" t="str">
            <v>91323</v>
          </cell>
          <cell r="H1701" t="str">
            <v>KIT DE PORTA DE MADEIRA PARA PINTURA, SEMI-OCA (PESADA OU SUPERPESADA), PADRÃO POPULAR, 90X210CM, ESPESSURA DE 3,5CM, ITENS INCLUSOS: DOBRADIÇAS, MONTAGEM E INSTALAÇÃO DO BATENTE, SEM FECHADURA - FORNECIMENTO E INSTALAÇÃO. AF_12/2019</v>
          </cell>
        </row>
        <row r="1702">
          <cell r="A1702" t="str">
            <v>ESQUADRIAS/FERRAGENS/VIDROS</v>
          </cell>
          <cell r="B1702" t="str">
            <v>ESQV</v>
          </cell>
          <cell r="C1702" t="str">
            <v>PORTA DE MADEIRA</v>
          </cell>
          <cell r="D1702" t="str">
            <v>0089</v>
          </cell>
          <cell r="E1702">
            <v>0</v>
          </cell>
          <cell r="F1702">
            <v>0</v>
          </cell>
          <cell r="G1702" t="str">
            <v>91324</v>
          </cell>
          <cell r="H1702" t="str">
            <v>KIT DE PORTA DE MADEIRA PARA VERNIZ, SEMI-OCA (LEVE OU MÉDIA), PADRÃO POPULAR, 60X210CM, ESPESSURA DE 3,5CM, ITENS INCLUSOS: DOBRADIÇAS, MONTAGEM E INSTALAÇÃO DO BATENTE, SEM FECHADURA - FORNECIMENTO E INSTALAÇÃO. AF_12/2019</v>
          </cell>
        </row>
        <row r="1703">
          <cell r="A1703" t="str">
            <v>ESQUADRIAS/FERRAGENS/VIDROS</v>
          </cell>
          <cell r="B1703" t="str">
            <v>ESQV</v>
          </cell>
          <cell r="C1703" t="str">
            <v>PORTA DE MADEIRA</v>
          </cell>
          <cell r="D1703" t="str">
            <v>0089</v>
          </cell>
          <cell r="E1703">
            <v>0</v>
          </cell>
          <cell r="F1703">
            <v>0</v>
          </cell>
          <cell r="G1703" t="str">
            <v>91325</v>
          </cell>
          <cell r="H1703" t="str">
            <v>KIT DE PORTA DE MADEIRA PARA VERNIZ, SEMI-OCA (LEVE OU MÉDIA), PADRÃO POPULAR, 70X210CM, ESPESSURA DE 3,5CM, ITENS INCLUSOS: DOBRADIÇAS, MONTAGEM E INSTALAÇÃO DO BATENTE, SEM FECHADURA - FORNECIMENTO E INSTALAÇÃO. AF_12/2019</v>
          </cell>
        </row>
        <row r="1704">
          <cell r="A1704" t="str">
            <v>ESQUADRIAS/FERRAGENS/VIDROS</v>
          </cell>
          <cell r="B1704" t="str">
            <v>ESQV</v>
          </cell>
          <cell r="C1704" t="str">
            <v>PORTA DE MADEIRA</v>
          </cell>
          <cell r="D1704" t="str">
            <v>0089</v>
          </cell>
          <cell r="E1704">
            <v>0</v>
          </cell>
          <cell r="F1704">
            <v>0</v>
          </cell>
          <cell r="G1704" t="str">
            <v>91326</v>
          </cell>
          <cell r="H1704" t="str">
            <v>KIT DE PORTA DE MADEIRA PARA VERNIZ, SEMI-OCA (LEVE OU MÉDIA), PADRÃO POPULAR, 80X210CM, ESPESSURA DE 3,5CM, ITENS INCLUSOS: DOBRADIÇAS, MONTAGEM E INSTALAÇÃO DO BATENTE, SEM FECHADURA - FORNECIMENTO E INSTALAÇÃO. AF_12/2019</v>
          </cell>
        </row>
        <row r="1705">
          <cell r="A1705" t="str">
            <v>ESQUADRIAS/FERRAGENS/VIDROS</v>
          </cell>
          <cell r="B1705" t="str">
            <v>ESQV</v>
          </cell>
          <cell r="C1705" t="str">
            <v>PORTA DE MADEIRA</v>
          </cell>
          <cell r="D1705" t="str">
            <v>0089</v>
          </cell>
          <cell r="E1705">
            <v>0</v>
          </cell>
          <cell r="F1705">
            <v>0</v>
          </cell>
          <cell r="G1705" t="str">
            <v>91327</v>
          </cell>
          <cell r="H1705" t="str">
            <v>KIT DE PORTA DE MADEIRA PARA VERNIZ, SEMI-OCA (LEVE OU MÉDIA), PADRÃO POPULAR, 90X210CM, ESPESSURA DE 3,5CM, ITENS INCLUSOS: DOBRADIÇAS, MONTAGEM E INSTALAÇÃO DO BATENTE, SEM FECHADURA - FORNECIMENTO E INSTALAÇÃO. AF_12/2019</v>
          </cell>
        </row>
        <row r="1706">
          <cell r="A1706" t="str">
            <v>ESQUADRIAS/FERRAGENS/VIDROS</v>
          </cell>
          <cell r="B1706" t="str">
            <v>ESQV</v>
          </cell>
          <cell r="C1706" t="str">
            <v>PORTA DE MADEIRA</v>
          </cell>
          <cell r="D1706" t="str">
            <v>0089</v>
          </cell>
          <cell r="E1706">
            <v>0</v>
          </cell>
          <cell r="F1706">
            <v>0</v>
          </cell>
          <cell r="G1706" t="str">
            <v>91328</v>
          </cell>
          <cell r="H1706" t="str">
            <v>KIT DE PORTA DE MADEIRA FRISADA, SEMI-OCA (LEVE OU MÉDIA), PADRÃO MÉDIO 60X210CM, ESPESSURA DE 3CM, ITENS INCLUSOS: DOBRADIÇAS, MONTAGEM E INSTALAÇÃO DO BATENTE, SEM FECHADURA - FORNECIMENTO E INSTALAÇÃO. AF_12/2019</v>
          </cell>
        </row>
        <row r="1707">
          <cell r="A1707" t="str">
            <v>ESQUADRIAS/FERRAGENS/VIDROS</v>
          </cell>
          <cell r="B1707" t="str">
            <v>ESQV</v>
          </cell>
          <cell r="C1707" t="str">
            <v>PORTA DE MADEIRA</v>
          </cell>
          <cell r="D1707" t="str">
            <v>0089</v>
          </cell>
          <cell r="E1707">
            <v>0</v>
          </cell>
          <cell r="F1707">
            <v>0</v>
          </cell>
          <cell r="G1707" t="str">
            <v>91329</v>
          </cell>
          <cell r="H1707" t="str">
            <v>KIT DE PORTA DE MADEIRA FRISADA, SEMI-OCA (LEVE OU MÉDIA), PADRÃO POPULAR, 60X210CM, ESPESSURA DE 3CM, ITENS INCLUSOS: DOBRADIÇAS, MONTAGEM E INSTALAÇÃO DO BATENTE, SEM FECHADURA - FORNECIMENTO E INSTALAÇÃO. AF_12/2019</v>
          </cell>
        </row>
        <row r="1708">
          <cell r="A1708" t="str">
            <v>ESQUADRIAS/FERRAGENS/VIDROS</v>
          </cell>
          <cell r="B1708" t="str">
            <v>ESQV</v>
          </cell>
          <cell r="C1708" t="str">
            <v>PORTA DE MADEIRA</v>
          </cell>
          <cell r="D1708" t="str">
            <v>0089</v>
          </cell>
          <cell r="E1708">
            <v>0</v>
          </cell>
          <cell r="F1708">
            <v>0</v>
          </cell>
          <cell r="G1708" t="str">
            <v>91330</v>
          </cell>
          <cell r="H1708" t="str">
            <v>KIT DE PORTA DE MADEIRA FRISADA, SEMI-OCA (LEVE OU MÉDIA), PADRÃO MÉDIO, 70X210CM, ESPESSURA DE 3CM, ITENS INCLUSOS: DOBRADIÇAS, MONTAGEM E INSTALAÇÃO DO BATENTE, SEM FECHADURA - FORNECIMENTO E INSTALAÇÃO. AF_12/2019</v>
          </cell>
        </row>
        <row r="1709">
          <cell r="A1709" t="str">
            <v>ESQUADRIAS/FERRAGENS/VIDROS</v>
          </cell>
          <cell r="B1709" t="str">
            <v>ESQV</v>
          </cell>
          <cell r="C1709" t="str">
            <v>PORTA DE MADEIRA</v>
          </cell>
          <cell r="D1709" t="str">
            <v>0089</v>
          </cell>
          <cell r="E1709">
            <v>0</v>
          </cell>
          <cell r="F1709">
            <v>0</v>
          </cell>
          <cell r="G1709" t="str">
            <v>91331</v>
          </cell>
          <cell r="H1709" t="str">
            <v>KIT DE PORTA DE MADEIRA FRISADA, SEMI-OCA (LEVE OU MÉDIA), PADRÃO POPULAR, 70X210CM, ESPESSURA DE 3CM, ITENS INCLUSOS: DOBRADIÇAS, MONTAGEM E INSTALAÇÃO DO BATENTE, SEM FECHADURA - FORNECIMENTO E INSTALAÇÃO. AF_12/2019</v>
          </cell>
        </row>
        <row r="1710">
          <cell r="A1710" t="str">
            <v>ESQUADRIAS/FERRAGENS/VIDROS</v>
          </cell>
          <cell r="B1710" t="str">
            <v>ESQV</v>
          </cell>
          <cell r="C1710" t="str">
            <v>PORTA DE MADEIRA</v>
          </cell>
          <cell r="D1710" t="str">
            <v>0089</v>
          </cell>
          <cell r="E1710">
            <v>0</v>
          </cell>
          <cell r="F1710">
            <v>0</v>
          </cell>
          <cell r="G1710" t="str">
            <v>91332</v>
          </cell>
          <cell r="H1710" t="str">
            <v>KIT DE PORTA DE MADEIRA FRISADA, SEMI-OCA (LEVE OU MÉDIA), PADRÃO MÉDIO, 80X210CM, ESPESSURA DE 3,5CM, ITENS INCLUSOS: DOBRADIÇAS, MONTAGEM E INSTALAÇÃO DO BATENTE, SEM FECHADURA - FORNECIMENTO E INSTALAÇÃO. AF_12/2019</v>
          </cell>
        </row>
        <row r="1711">
          <cell r="A1711" t="str">
            <v>ESQUADRIAS/FERRAGENS/VIDROS</v>
          </cell>
          <cell r="B1711" t="str">
            <v>ESQV</v>
          </cell>
          <cell r="C1711" t="str">
            <v>PORTA DE MADEIRA</v>
          </cell>
          <cell r="D1711" t="str">
            <v>0089</v>
          </cell>
          <cell r="E1711">
            <v>0</v>
          </cell>
          <cell r="F1711">
            <v>0</v>
          </cell>
          <cell r="G1711" t="str">
            <v>91333</v>
          </cell>
          <cell r="H1711" t="str">
            <v>KIT DE PORTA DE MADEIRA FRISADA, SEMI-OCA (LEVE OU MÉDIA), PADRÃO POPULAR, 80X210CM, ESPESSURA DE 3,5CM, ITENS INCLUSOS: DOBRADIÇAS, MONTAGEM E INSTALAÇÃO DO BATENTE, SEM FECHADURA - FORNECIMENTO E INSTALAÇÃO. AF_12/2019</v>
          </cell>
        </row>
        <row r="1712">
          <cell r="A1712" t="str">
            <v>ESQUADRIAS/FERRAGENS/VIDROS</v>
          </cell>
          <cell r="B1712" t="str">
            <v>ESQV</v>
          </cell>
          <cell r="C1712" t="str">
            <v>PORTA DE MADEIRA</v>
          </cell>
          <cell r="D1712" t="str">
            <v>0089</v>
          </cell>
          <cell r="E1712">
            <v>0</v>
          </cell>
          <cell r="F1712">
            <v>0</v>
          </cell>
          <cell r="G1712" t="str">
            <v>91334</v>
          </cell>
          <cell r="H1712" t="str">
            <v>KIT DE PORTA DE MADEIRA TIPO VENEZIANA, PADRÃO MÉDIO, 80X210CM, ESPESSURA DE 3CM, ITENS INCLUSOS: DOBRADIÇAS, MONTAGEM E INSTALAÇÃO DO BATENTE, SEM FECHADURA - FORNECIMENTO E INSTALAÇÃO. AF_12/2019</v>
          </cell>
        </row>
        <row r="1713">
          <cell r="A1713" t="str">
            <v>ESQUADRIAS/FERRAGENS/VIDROS</v>
          </cell>
          <cell r="B1713" t="str">
            <v>ESQV</v>
          </cell>
          <cell r="C1713" t="str">
            <v>PORTA DE MADEIRA</v>
          </cell>
          <cell r="D1713" t="str">
            <v>0089</v>
          </cell>
          <cell r="E1713">
            <v>0</v>
          </cell>
          <cell r="F1713">
            <v>0</v>
          </cell>
          <cell r="G1713" t="str">
            <v>91335</v>
          </cell>
          <cell r="H1713" t="str">
            <v>KIT DE PORTA DE MADEIRA TIPO VENEZIANA, PADRÃO POPULAR, 80X210CM, ESPESSURA DE 3CM, ITENS INCLUSOS: DOBRADIÇAS, MONTAGEM E INSTALAÇÃO DO BATENTE, SEM FECHADURA - FORNECIMENTO E INSTALAÇÃO. AF_12/2019</v>
          </cell>
        </row>
        <row r="1714">
          <cell r="A1714" t="str">
            <v>ESQUADRIAS/FERRAGENS/VIDROS</v>
          </cell>
          <cell r="B1714" t="str">
            <v>ESQV</v>
          </cell>
          <cell r="C1714" t="str">
            <v>PORTA DE MADEIRA</v>
          </cell>
          <cell r="D1714" t="str">
            <v>0089</v>
          </cell>
          <cell r="E1714">
            <v>0</v>
          </cell>
          <cell r="F1714">
            <v>0</v>
          </cell>
          <cell r="G1714" t="str">
            <v>91336</v>
          </cell>
          <cell r="H1714" t="str">
            <v>KIT DE PORTA DE MADEIRA TIPO MEXICANA, MACIÇA (PESADA OU SUPERPESADA), PADRÃO MÉDIO, 80X210CM, ESPESSURA DE 3CM, ITENS INCLUSOS: DOBRADIÇAS, MONTAGEM E INSTALAÇÃO DO BATENTE, SEM FECHADURA - FORNECIMENTO E INSTALAÇÃO. AF_12/2019</v>
          </cell>
        </row>
        <row r="1715">
          <cell r="A1715" t="str">
            <v>ESQUADRIAS/FERRAGENS/VIDROS</v>
          </cell>
          <cell r="B1715" t="str">
            <v>ESQV</v>
          </cell>
          <cell r="C1715" t="str">
            <v>PORTA DE MADEIRA</v>
          </cell>
          <cell r="D1715" t="str">
            <v>0089</v>
          </cell>
          <cell r="E1715">
            <v>0</v>
          </cell>
          <cell r="F1715">
            <v>0</v>
          </cell>
          <cell r="G1715" t="str">
            <v>91337</v>
          </cell>
          <cell r="H1715" t="str">
            <v>KIT DE PORTA DE MADEIRA TIPO MEXICANA, MACIÇA (PESADA OU SUPERPESADA), PADRÃO POPULAR, 80X210CM, ESPESSURA DE 3CM, ITENS INCLUSOS: DOBRADIÇAS, MONTAGEM E INSTALAÇÃO DO BATENTE, SEM FECHADURA - FORNECIMENTO E INSTALAÇÃO. AF_12/2019</v>
          </cell>
        </row>
        <row r="1716">
          <cell r="A1716" t="str">
            <v>ESQUADRIAS/FERRAGENS/VIDROS</v>
          </cell>
          <cell r="B1716" t="str">
            <v>ESQV</v>
          </cell>
          <cell r="C1716" t="str">
            <v>PORTA DE MADEIRA</v>
          </cell>
          <cell r="D1716" t="str">
            <v>0089</v>
          </cell>
          <cell r="E1716">
            <v>0</v>
          </cell>
          <cell r="F1716">
            <v>0</v>
          </cell>
          <cell r="G1716" t="str">
            <v>100659</v>
          </cell>
          <cell r="H1716" t="str">
            <v>ALIZAR DE 5X1,5CM PARA PORTA FIXADO COM PREGOS, PADRÃO MÉDIO - FORNECIMENTO E INSTALAÇÃO. AF_12/2019</v>
          </cell>
        </row>
        <row r="1717">
          <cell r="A1717" t="str">
            <v>ESQUADRIAS/FERRAGENS/VIDROS</v>
          </cell>
          <cell r="B1717" t="str">
            <v>ESQV</v>
          </cell>
          <cell r="C1717" t="str">
            <v>PORTA DE MADEIRA</v>
          </cell>
          <cell r="D1717" t="str">
            <v>0089</v>
          </cell>
          <cell r="E1717">
            <v>0</v>
          </cell>
          <cell r="F1717">
            <v>0</v>
          </cell>
          <cell r="G1717" t="str">
            <v>100660</v>
          </cell>
          <cell r="H1717" t="str">
            <v>ALIZAR DE 5X1,5CM PARA PORTA FIXADO COM PREGOS, PADRÃO POPULAR - FORNECIMENTO E INSTALAÇÃO. AF_12/2019</v>
          </cell>
        </row>
        <row r="1718">
          <cell r="A1718" t="str">
            <v>ESQUADRIAS/FERRAGENS/VIDROS</v>
          </cell>
          <cell r="B1718" t="str">
            <v>ESQV</v>
          </cell>
          <cell r="C1718" t="str">
            <v>PORTA DE MADEIRA</v>
          </cell>
          <cell r="D1718" t="str">
            <v>0089</v>
          </cell>
          <cell r="E1718">
            <v>0</v>
          </cell>
          <cell r="F1718">
            <v>0</v>
          </cell>
          <cell r="G1718" t="str">
            <v>100675</v>
          </cell>
          <cell r="H1718" t="str">
            <v>KIT DE PORTA-PRONTA DE MADEIRA EM ACABAMENTO MELAMÍNICO BRANCO, FOLHA LEVE OU MÉDIA, 90X210, EXCLUSIVE FECHADURA, FIXAÇÃO COM PREENCHIMENTO TOTAL DE ESPUMA EXPANSIVA - FORNECIMENTO E INSTALAÇÃO. AF_12/2019</v>
          </cell>
        </row>
        <row r="1719">
          <cell r="A1719" t="str">
            <v>ESQUADRIAS/FERRAGENS/VIDROS</v>
          </cell>
          <cell r="B1719" t="str">
            <v>ESQV</v>
          </cell>
          <cell r="C1719" t="str">
            <v>PORTA DE MADEIRA</v>
          </cell>
          <cell r="D1719" t="str">
            <v>0089</v>
          </cell>
          <cell r="E1719">
            <v>0</v>
          </cell>
          <cell r="F1719">
            <v>0</v>
          </cell>
          <cell r="G1719" t="str">
            <v>100676</v>
          </cell>
          <cell r="H1719" t="str">
            <v>BATENTE PARA PORTA COM BANDEIRA, FIXAÇÃO COM PARAFUSO E BUCHA. AF_12/2019</v>
          </cell>
        </row>
        <row r="1720">
          <cell r="A1720" t="str">
            <v>ESQUADRIAS/FERRAGENS/VIDROS</v>
          </cell>
          <cell r="B1720" t="str">
            <v>ESQV</v>
          </cell>
          <cell r="C1720" t="str">
            <v>PORTA DE MADEIRA</v>
          </cell>
          <cell r="D1720" t="str">
            <v>0089</v>
          </cell>
          <cell r="E1720">
            <v>0</v>
          </cell>
          <cell r="F1720">
            <v>0</v>
          </cell>
          <cell r="G1720" t="str">
            <v>100678</v>
          </cell>
          <cell r="H1720" t="str">
            <v>KIT DE PORTA DE MADEIRA PARA VERNIZ, SEMI-OCA (LEVE OU MÉDIA), PADRÃO MÉDIO, 60X210CM, ESPESSURA DE 3,5CM, ITENS INCLUSOS: DOBRADIÇAS, MONTAGEM E INSTALAÇÃO DE BATENTE, FECHADURA COM EXECUÇÃO DO FURO - FORNECIMENTO E INSTALAÇÃO. AF_12/2019</v>
          </cell>
        </row>
        <row r="1721">
          <cell r="A1721" t="str">
            <v>ESQUADRIAS/FERRAGENS/VIDROS</v>
          </cell>
          <cell r="B1721" t="str">
            <v>ESQV</v>
          </cell>
          <cell r="C1721" t="str">
            <v>PORTA DE MADEIRA</v>
          </cell>
          <cell r="D1721" t="str">
            <v>0089</v>
          </cell>
          <cell r="E1721">
            <v>0</v>
          </cell>
          <cell r="F1721">
            <v>0</v>
          </cell>
          <cell r="G1721" t="str">
            <v>100679</v>
          </cell>
          <cell r="H1721" t="str">
            <v>KIT DE PORTA DE MADEIRA PARA VERNIZ, SEMI-OCA (LEVE OU MÉDIA), PADRÃO POPULAR, 60X210CM, ESPESSURA DE 3,5CM, ITENS INCLUSOS: DOBRADIÇAS, MONTAGEM E INSTALAÇÃO DE BATENTE, FECHADURA COM EXECUÇÃO DO FURO - FORNECIMENTO E INSTALAÇÃO. AF_12/2019</v>
          </cell>
        </row>
        <row r="1722">
          <cell r="A1722" t="str">
            <v>ESQUADRIAS/FERRAGENS/VIDROS</v>
          </cell>
          <cell r="B1722" t="str">
            <v>ESQV</v>
          </cell>
          <cell r="C1722" t="str">
            <v>PORTA DE MADEIRA</v>
          </cell>
          <cell r="D1722" t="str">
            <v>0089</v>
          </cell>
          <cell r="E1722">
            <v>0</v>
          </cell>
          <cell r="F1722">
            <v>0</v>
          </cell>
          <cell r="G1722" t="str">
            <v>100680</v>
          </cell>
          <cell r="H1722" t="str">
            <v>KIT DE PORTA DE MADEIRA PARA VERNIZ, SEMI-OCA (LEVE OU MÉDIA), PADRÃO MÉDIO, 70X210CM, ESPESSURA DE 3,5CM, ITENS INCLUSOS: DOBRADIÇAS, MONTAGEM E INSTALAÇÃO DE BATENTE, FECHADURA COM EXECUÇÃO DO FURO - FORNECIMENTO E INSTALAÇÃO. AF_12/2019</v>
          </cell>
        </row>
        <row r="1723">
          <cell r="A1723" t="str">
            <v>ESQUADRIAS/FERRAGENS/VIDROS</v>
          </cell>
          <cell r="B1723" t="str">
            <v>ESQV</v>
          </cell>
          <cell r="C1723" t="str">
            <v>PORTA DE MADEIRA</v>
          </cell>
          <cell r="D1723" t="str">
            <v>0089</v>
          </cell>
          <cell r="E1723">
            <v>0</v>
          </cell>
          <cell r="F1723">
            <v>0</v>
          </cell>
          <cell r="G1723" t="str">
            <v>100681</v>
          </cell>
          <cell r="H1723" t="str">
            <v>KIT DE PORTA DE MADEIRA FRISADA, SEMI-OCA (LEVE OU MÉDIA), PADRÃO MÉDIO, 70X210CM, ESPESSURA DE 3CM, ITENS INCLUSOS: DOBRADIÇAS, MONTAGEM E INSTALAÇÃO DE BATENTE, FECHADURA COM EXECUÇÃO DO FURO - FORNECIMENTO E INSTALAÇÃO. AF_12/2019</v>
          </cell>
        </row>
        <row r="1724">
          <cell r="A1724" t="str">
            <v>ESQUADRIAS/FERRAGENS/VIDROS</v>
          </cell>
          <cell r="B1724" t="str">
            <v>ESQV</v>
          </cell>
          <cell r="C1724" t="str">
            <v>PORTA DE MADEIRA</v>
          </cell>
          <cell r="D1724" t="str">
            <v>0089</v>
          </cell>
          <cell r="E1724">
            <v>0</v>
          </cell>
          <cell r="F1724">
            <v>0</v>
          </cell>
          <cell r="G1724" t="str">
            <v>100682</v>
          </cell>
          <cell r="H1724" t="str">
            <v>KIT DE PORTA DE MADEIRA FRISADA, SEMI-OCA (LEVE OU MÉDIA), PADRÃO POPULAR, 70X210CM, ESPESSURA DE 3CM, ITENS INCLUSOS: DOBRADIÇAS, MONTAGEM E INSTALAÇÃO DE BATENTE, FECHADURA COM EXECUÇÃO DO FURO - FORNECIMENTO E INSTALAÇÃO. AF_12/2019</v>
          </cell>
        </row>
        <row r="1725">
          <cell r="A1725" t="str">
            <v>ESQUADRIAS/FERRAGENS/VIDROS</v>
          </cell>
          <cell r="B1725" t="str">
            <v>ESQV</v>
          </cell>
          <cell r="C1725" t="str">
            <v>PORTA DE MADEIRA</v>
          </cell>
          <cell r="D1725" t="str">
            <v>0089</v>
          </cell>
          <cell r="E1725">
            <v>0</v>
          </cell>
          <cell r="F1725">
            <v>0</v>
          </cell>
          <cell r="G1725" t="str">
            <v>100683</v>
          </cell>
          <cell r="H1725" t="str">
            <v>KIT DE PORTA DE MADEIRA PARA VERNIZ, SEMI-OCA (LEVE OU MÉDIA), PADRÃO MÉDIO, 80X210CM, ESPESSURA DE 3,5CM, ITENS INCLUSOS: DOBRADIÇAS, MONTAGEM E INSTALAÇÃO DE BATENTE, FECHADURA COM EXECUÇÃO DO FURO - FORNECIMENTO E INSTALAÇÃO. AF_12/2019</v>
          </cell>
        </row>
        <row r="1726">
          <cell r="A1726" t="str">
            <v>ESQUADRIAS/FERRAGENS/VIDROS</v>
          </cell>
          <cell r="B1726" t="str">
            <v>ESQV</v>
          </cell>
          <cell r="C1726" t="str">
            <v>PORTA DE MADEIRA</v>
          </cell>
          <cell r="D1726" t="str">
            <v>0089</v>
          </cell>
          <cell r="E1726">
            <v>0</v>
          </cell>
          <cell r="F1726">
            <v>0</v>
          </cell>
          <cell r="G1726" t="str">
            <v>100684</v>
          </cell>
          <cell r="H1726" t="str">
            <v>KIT DE PORTA DE MADEIRA PARA VERNIZ, SEMI-OCA (LEVE OU MÉDIA), PADRÃO POPULAR, 80X210CM, ESPESSURA DE 3,5CM, ITENS INCLUSOS: DOBRADIÇAS, MONTAGEM E INSTALAÇÃO DE BATENTE, FECHADURA COM EXECUÇÃO DO FURO - FORNECIMENTO E INSTALAÇÃO. AF_12/2019</v>
          </cell>
        </row>
        <row r="1727">
          <cell r="A1727" t="str">
            <v>ESQUADRIAS/FERRAGENS/VIDROS</v>
          </cell>
          <cell r="B1727" t="str">
            <v>ESQV</v>
          </cell>
          <cell r="C1727" t="str">
            <v>PORTA DE MADEIRA</v>
          </cell>
          <cell r="D1727" t="str">
            <v>0089</v>
          </cell>
          <cell r="E1727">
            <v>0</v>
          </cell>
          <cell r="F1727">
            <v>0</v>
          </cell>
          <cell r="G1727" t="str">
            <v>100685</v>
          </cell>
          <cell r="H1727" t="str">
            <v>KIT DE PORTA DE MADEIRA PARA VERNIZ, SEMI-OCA (LEVE OU MÉDIA), PADRÃO MÉDIO, 90X210CM, ESPESSURA DE 3,5CM, ITENS INCLUSOS: DOBRADIÇAS, MONTAGEM E INSTALAÇÃO DE BATENTE, FECHADURA COM EXECUÇÃO DO FURO - FORNECIMENTO E INSTALAÇÃO. AF_12/2019</v>
          </cell>
        </row>
        <row r="1728">
          <cell r="A1728" t="str">
            <v>ESQUADRIAS/FERRAGENS/VIDROS</v>
          </cell>
          <cell r="B1728" t="str">
            <v>ESQV</v>
          </cell>
          <cell r="C1728" t="str">
            <v>PORTA DE MADEIRA</v>
          </cell>
          <cell r="D1728" t="str">
            <v>0089</v>
          </cell>
          <cell r="E1728">
            <v>0</v>
          </cell>
          <cell r="F1728">
            <v>0</v>
          </cell>
          <cell r="G1728" t="str">
            <v>100686</v>
          </cell>
          <cell r="H1728" t="str">
            <v>KIT DE PORTA DE MADEIRA PARA VERNIZ, SEMI-OCA (LEVE OU MÉDIA), PADRÃO POPULAR, 90X210CM, ESPESSURA DE 3CM, ITENS INCLUSOS: DOBRADIÇAS, MONTAGEM E INSTALAÇÃO DE BATENTE, FECHADURA COM EXECUÇÃO DO FURO - FORNECIMENTO E INSTALAÇÃO. AF_12/2019</v>
          </cell>
        </row>
        <row r="1729">
          <cell r="A1729" t="str">
            <v>ESQUADRIAS/FERRAGENS/VIDROS</v>
          </cell>
          <cell r="B1729" t="str">
            <v>ESQV</v>
          </cell>
          <cell r="C1729" t="str">
            <v>PORTA DE MADEIRA</v>
          </cell>
          <cell r="D1729" t="str">
            <v>0089</v>
          </cell>
          <cell r="E1729">
            <v>0</v>
          </cell>
          <cell r="F1729">
            <v>0</v>
          </cell>
          <cell r="G1729" t="str">
            <v>100687</v>
          </cell>
          <cell r="H1729" t="str">
            <v>KIT DE PORTA DE MADEIRA FRISADA, SEMI-OCA (LEVE OU MÉDIA), PADRÃO MÉDIO, 60X210CM, ESPESSURA DE 3,5CM, ITENS INCLUSOS: DOBRADIÇAS, MONTAGEM E INSTALAÇÃO DE BATENTE, FECHADURA COM EXECUÇÃO DO FURO - FORNECIMENTO E INSTALAÇÃO. AF_12/2019</v>
          </cell>
        </row>
        <row r="1730">
          <cell r="A1730" t="str">
            <v>ESQUADRIAS/FERRAGENS/VIDROS</v>
          </cell>
          <cell r="B1730" t="str">
            <v>ESQV</v>
          </cell>
          <cell r="C1730" t="str">
            <v>PORTA DE MADEIRA</v>
          </cell>
          <cell r="D1730" t="str">
            <v>0089</v>
          </cell>
          <cell r="E1730">
            <v>0</v>
          </cell>
          <cell r="F1730">
            <v>0</v>
          </cell>
          <cell r="G1730" t="str">
            <v>100688</v>
          </cell>
          <cell r="H1730" t="str">
            <v>KIT DE PORTA DE MADEIRA FRISADA, SEMI-OCA (LEVE OU MÉDIA), PADRÃO POPULAR, 60X210CM, ESPESSURA DE 3CM, ITENS INCLUSOS: DOBRADIÇAS, MONTAGEM E INSTALAÇÃO DE BATENTE, FECHADURA COM EXECUÇÃO DO FURO - FORNECIMENTO E INSTALAÇÃO. AF_12/2019</v>
          </cell>
        </row>
        <row r="1731">
          <cell r="A1731" t="str">
            <v>ESQUADRIAS/FERRAGENS/VIDROS</v>
          </cell>
          <cell r="B1731" t="str">
            <v>ESQV</v>
          </cell>
          <cell r="C1731" t="str">
            <v>PORTA DE MADEIRA</v>
          </cell>
          <cell r="D1731" t="str">
            <v>0089</v>
          </cell>
          <cell r="E1731">
            <v>0</v>
          </cell>
          <cell r="F1731">
            <v>0</v>
          </cell>
          <cell r="G1731" t="str">
            <v>100689</v>
          </cell>
          <cell r="H1731" t="str">
            <v>KIT DE PORTA DE MADEIRA FRISADA, SEMI-OCA (LEVE OU MÉDIA), PADRÃO MÉDIO, 80X210CM, ESPESSURA DE 3,5CM, ITENS INCLUSOS: DOBRADIÇAS, MONTAGEM E INSTALAÇÃO DE BATENTE, FECHADURA COM EXECUÇÃO DO FURO - FORNECIMENTO E INSTALAÇÃO. AF_12/2019</v>
          </cell>
        </row>
        <row r="1732">
          <cell r="A1732" t="str">
            <v>ESQUADRIAS/FERRAGENS/VIDROS</v>
          </cell>
          <cell r="B1732" t="str">
            <v>ESQV</v>
          </cell>
          <cell r="C1732" t="str">
            <v>PORTA DE MADEIRA</v>
          </cell>
          <cell r="D1732" t="str">
            <v>0089</v>
          </cell>
          <cell r="E1732">
            <v>0</v>
          </cell>
          <cell r="F1732">
            <v>0</v>
          </cell>
          <cell r="G1732" t="str">
            <v>100690</v>
          </cell>
          <cell r="H1732" t="str">
            <v>KIT DE PORTA DE MADEIRA FRISADA, SEMI-OCA (LEVE OU MÉDIA), PADRÃO POPULAR, 80X210CM, ESPESSURA DE 3,5CM, ITENS INCLUSOS: DOBRADIÇAS, MONTAGEM E INSTALAÇÃO DE BATENTE, FECHADURA COM EXECUÇÃO DO FURO - FORNECIMENTO E INSTALAÇÃO. AF_12/2019</v>
          </cell>
        </row>
        <row r="1733">
          <cell r="A1733" t="str">
            <v>ESQUADRIAS/FERRAGENS/VIDROS</v>
          </cell>
          <cell r="B1733" t="str">
            <v>ESQV</v>
          </cell>
          <cell r="C1733" t="str">
            <v>PORTA DE MADEIRA</v>
          </cell>
          <cell r="D1733" t="str">
            <v>0089</v>
          </cell>
          <cell r="E1733">
            <v>0</v>
          </cell>
          <cell r="F1733">
            <v>0</v>
          </cell>
          <cell r="G1733" t="str">
            <v>100691</v>
          </cell>
          <cell r="H1733" t="str">
            <v>KIT DE PORTA DE MADEIRA TIPO VENEZIANA, 80X210CM (ESPESSURA DE 3CM), PADRÃO MÉDIO, ITENS INCLUSOS: DOBRADIÇAS, MONTAGEM E INSTALAÇÃO DE BATENTE, FECHADURA COM EXECUÇÃO DO FURO - FORNECIMENTO E INSTALAÇÃO. AF_12/2019</v>
          </cell>
        </row>
        <row r="1734">
          <cell r="A1734" t="str">
            <v>ESQUADRIAS/FERRAGENS/VIDROS</v>
          </cell>
          <cell r="B1734" t="str">
            <v>ESQV</v>
          </cell>
          <cell r="C1734" t="str">
            <v>PORTA DE MADEIRA</v>
          </cell>
          <cell r="D1734" t="str">
            <v>0089</v>
          </cell>
          <cell r="E1734">
            <v>0</v>
          </cell>
          <cell r="F1734">
            <v>0</v>
          </cell>
          <cell r="G1734" t="str">
            <v>100692</v>
          </cell>
          <cell r="H1734" t="str">
            <v>KIT DE PORTA DE MADEIRA TIPO VENEZIANA, 80X210CM (ESPESSURA DE 3CM), PADRÃO POPULAR, ITENS INCLUSOS: DOBRADIÇAS, MONTAGEM E INSTALAÇÃO DE BATENTE, FECHADURA COM EXECUÇÃO DO FURO - FORNECIMENTO E INSTALAÇÃO. AF_12/2019</v>
          </cell>
        </row>
        <row r="1735">
          <cell r="A1735" t="str">
            <v>ESQUADRIAS/FERRAGENS/VIDROS</v>
          </cell>
          <cell r="B1735" t="str">
            <v>ESQV</v>
          </cell>
          <cell r="C1735" t="str">
            <v>PORTA DE MADEIRA</v>
          </cell>
          <cell r="D1735" t="str">
            <v>0089</v>
          </cell>
          <cell r="E1735">
            <v>0</v>
          </cell>
          <cell r="F1735">
            <v>0</v>
          </cell>
          <cell r="G1735" t="str">
            <v>100693</v>
          </cell>
          <cell r="H1735" t="str">
            <v>KIT DE PORTA DE MADEIRA TIPO MEXICANA, MACIÇA (PESADA OU SUPERPESADA), PADRÃO MÉDIO, 80X210CM, ESPESSURA DE 3,5CM, ITENS INCLUSOS: DOBRADIÇAS, MONTAGEM E INSTALAÇÃO DE BATENTE, FECHADURA COM EXECUÇÃO DO FURO - FORNECIMENTO E INSTALAÇÃO. AF_12/2019</v>
          </cell>
        </row>
        <row r="1736">
          <cell r="A1736" t="str">
            <v>ESQUADRIAS/FERRAGENS/VIDROS</v>
          </cell>
          <cell r="B1736" t="str">
            <v>ESQV</v>
          </cell>
          <cell r="C1736" t="str">
            <v>PORTA DE MADEIRA</v>
          </cell>
          <cell r="D1736" t="str">
            <v>0089</v>
          </cell>
          <cell r="E1736">
            <v>0</v>
          </cell>
          <cell r="F1736">
            <v>0</v>
          </cell>
          <cell r="G1736" t="str">
            <v>100694</v>
          </cell>
          <cell r="H1736" t="str">
            <v>KIT DE PORTA DE MADEIRA TIPO MEXICANA, MACIÇA (PESADA OU SUPERPESADA), PADRÃO POPULAR, 80X210CM, ESPESSURA DE 3,5CM, ITENS INCLUSOS: DOBRADIÇAS, MONTAGEM E INSTALAÇÃO DE BATENTE, FECHADURA COM EXECUÇÃO DO FURO - FORNECIMENTO E INSTALAÇÃO. AF_12/2019</v>
          </cell>
        </row>
        <row r="1737">
          <cell r="A1737" t="str">
            <v>ESQUADRIAS/FERRAGENS/VIDROS</v>
          </cell>
          <cell r="B1737" t="str">
            <v>ESQV</v>
          </cell>
          <cell r="C1737" t="str">
            <v>PORTA DE MADEIRA</v>
          </cell>
          <cell r="D1737" t="str">
            <v>0089</v>
          </cell>
          <cell r="E1737">
            <v>0</v>
          </cell>
          <cell r="F1737">
            <v>0</v>
          </cell>
          <cell r="G1737" t="str">
            <v>100695</v>
          </cell>
          <cell r="H1737" t="str">
            <v>RECOLOCAÇÃO DE FOLHAS DE PORTA DE MADEIRA LEVE OU MÉDIA DE 60CM DE LARGURA, CONSIDERANDO REAPROVEITAMENTO DO MATERIAL. AF_12/2019</v>
          </cell>
        </row>
        <row r="1738">
          <cell r="A1738" t="str">
            <v>ESQUADRIAS/FERRAGENS/VIDROS</v>
          </cell>
          <cell r="B1738" t="str">
            <v>ESQV</v>
          </cell>
          <cell r="C1738" t="str">
            <v>PORTA DE MADEIRA</v>
          </cell>
          <cell r="D1738" t="str">
            <v>0089</v>
          </cell>
          <cell r="E1738">
            <v>0</v>
          </cell>
          <cell r="F1738">
            <v>0</v>
          </cell>
          <cell r="G1738" t="str">
            <v>100696</v>
          </cell>
          <cell r="H1738" t="str">
            <v>RECOLOCAÇÃO DE FOLHAS DE PORTA DE MADEIRA LEVE OU MÉDIA DE 70CM DE LARGURA, CONSIDERANDO REAPROVEITAMENTO DO MATERIAL. AF_12/2019</v>
          </cell>
        </row>
        <row r="1739">
          <cell r="A1739" t="str">
            <v>ESQUADRIAS/FERRAGENS/VIDROS</v>
          </cell>
          <cell r="B1739" t="str">
            <v>ESQV</v>
          </cell>
          <cell r="C1739" t="str">
            <v>PORTA DE MADEIRA</v>
          </cell>
          <cell r="D1739" t="str">
            <v>0089</v>
          </cell>
          <cell r="E1739">
            <v>0</v>
          </cell>
          <cell r="F1739">
            <v>0</v>
          </cell>
          <cell r="G1739" t="str">
            <v>100697</v>
          </cell>
          <cell r="H1739" t="str">
            <v>RECOLOCAÇÃO DE FOLHAS DE PORTA DE MADEIRA LEVE OU MÉDIA DE 80CM DE LARGURA, CONSIDERANDO REAPROVEITAMENTO DO MATERIAL. AF_12/2019</v>
          </cell>
        </row>
        <row r="1740">
          <cell r="A1740" t="str">
            <v>ESQUADRIAS/FERRAGENS/VIDROS</v>
          </cell>
          <cell r="B1740" t="str">
            <v>ESQV</v>
          </cell>
          <cell r="C1740" t="str">
            <v>PORTA DE MADEIRA</v>
          </cell>
          <cell r="D1740" t="str">
            <v>0089</v>
          </cell>
          <cell r="E1740">
            <v>0</v>
          </cell>
          <cell r="F1740">
            <v>0</v>
          </cell>
          <cell r="G1740" t="str">
            <v>100698</v>
          </cell>
          <cell r="H1740" t="str">
            <v>RECOLOCAÇÃO DE FOLHAS DE PORTA DE MADEIRA LEVE OU MÉDIA DE 90CM DE LARGURA, CONSIDERANDO REAPROVEITAMENTO DO MATERIAL. AF_12/2019</v>
          </cell>
        </row>
        <row r="1741">
          <cell r="A1741" t="str">
            <v>ESQUADRIAS/FERRAGENS/VIDROS</v>
          </cell>
          <cell r="B1741" t="str">
            <v>ESQV</v>
          </cell>
          <cell r="C1741" t="str">
            <v>PORTA DE MADEIRA</v>
          </cell>
          <cell r="D1741" t="str">
            <v>0089</v>
          </cell>
          <cell r="E1741">
            <v>0</v>
          </cell>
          <cell r="F1741">
            <v>0</v>
          </cell>
          <cell r="G1741" t="str">
            <v>100699</v>
          </cell>
          <cell r="H1741" t="str">
            <v>RECOLOCAÇÃO DE FOLHAS DE PORTA DE MADEIRA PESADA OU SUPERPESADA DE 80CM DE LARGURA, CONSIDERANDO REAPROVEITAMENTO DO MATERIAL. AF_12/2019</v>
          </cell>
        </row>
        <row r="1742">
          <cell r="A1742" t="str">
            <v>ESQUADRIAS/FERRAGENS/VIDROS</v>
          </cell>
          <cell r="B1742" t="str">
            <v>ESQV</v>
          </cell>
          <cell r="C1742" t="str">
            <v>PORTA DE MADEIRA</v>
          </cell>
          <cell r="D1742" t="str">
            <v>0089</v>
          </cell>
          <cell r="E1742">
            <v>0</v>
          </cell>
          <cell r="F1742">
            <v>0</v>
          </cell>
          <cell r="G1742" t="str">
            <v>100700</v>
          </cell>
          <cell r="H1742" t="str">
            <v>PORTA DE MADEIRA COMPENSADA LISA PARA PINTURA, 120X210X3,5CM, 2 FOLHAS, INCLUSO ADUELA 2A, ALIZAR 2A E DOBRADIÇAS. AF_12/2019</v>
          </cell>
        </row>
        <row r="1743">
          <cell r="A1743" t="str">
            <v>ESQUADRIAS/FERRAGENS/VIDROS</v>
          </cell>
          <cell r="B1743" t="str">
            <v>ESQV</v>
          </cell>
          <cell r="C1743" t="str">
            <v>PORTA DE MADEIRA</v>
          </cell>
          <cell r="D1743" t="str">
            <v>0089</v>
          </cell>
          <cell r="E1743">
            <v>0</v>
          </cell>
          <cell r="F1743">
            <v>0</v>
          </cell>
          <cell r="G1743" t="str">
            <v>100712</v>
          </cell>
          <cell r="H1743" t="str">
            <v>KIT DE PORTA DE MADEIRA PARA VERNIZ, SEMI-OCA (LEVE OU MÉDIA), PADRÃO POPULAR, 70X210CM, ESPESSURA DE 3,5CM, ITENS INCLUSOS: DOBRADIÇAS, MONTAGEM E INSTALAÇÃO DE BATENTE, FECHADURA COM EXECUÇÃO DO FURO - FORNECIMENTO E INSTALAÇÃO. AF_12/2019</v>
          </cell>
        </row>
        <row r="1744">
          <cell r="A1744" t="str">
            <v>ESQUADRIAS/FERRAGENS/VIDROS</v>
          </cell>
          <cell r="B1744" t="str">
            <v>ESQV</v>
          </cell>
          <cell r="C1744" t="str">
            <v>JANELA DE MADEIRA</v>
          </cell>
          <cell r="D1744" t="str">
            <v>0090</v>
          </cell>
          <cell r="E1744">
            <v>0</v>
          </cell>
          <cell r="F1744">
            <v>0</v>
          </cell>
          <cell r="G1744" t="str">
            <v>100665</v>
          </cell>
          <cell r="H1744" t="str">
            <v>JANELA DE MADEIRA - CEDRINHO/ANGELIM OU EQUIVALENTE DA REGIÃO - DE ABRIR COM 4 FOLHAS (2 VENEZIANAS E 2 GUILHOTINAS PARA VIDRO), COM BATENTE, ALIZAR E FERRAGENS. EXCLUSIVE VIDROS, ACABAMENTO E CONTRAMARCO. FORNECIMENTO E INSTALAÇÃO. AF_12/2019</v>
          </cell>
        </row>
        <row r="1745">
          <cell r="A1745" t="str">
            <v>ESQUADRIAS/FERRAGENS/VIDROS</v>
          </cell>
          <cell r="B1745" t="str">
            <v>ESQV</v>
          </cell>
          <cell r="C1745" t="str">
            <v>JANELA DE MADEIRA</v>
          </cell>
          <cell r="D1745" t="str">
            <v>0090</v>
          </cell>
          <cell r="E1745">
            <v>0</v>
          </cell>
          <cell r="F1745">
            <v>0</v>
          </cell>
          <cell r="G1745" t="str">
            <v>100666</v>
          </cell>
          <cell r="H1745" t="str">
            <v>JANELA DE MADEIRA (PINUS/EUCALIPTO OU EQUIV.) DE ABRIR COM 4 FOLHAS (2 VENEZIANAS E 2 GUILHOTINAS PARA VIDRO), COM BATENTE, ALIZAR E FERRAGENS. EXCLUSIVE VIDROS, ACABAMENTO E CONTRAMARCO. FORNECIMENTO E INSTALAÇÃO. AF_12/2019</v>
          </cell>
        </row>
        <row r="1746">
          <cell r="A1746" t="str">
            <v>ESQUADRIAS/FERRAGENS/VIDROS</v>
          </cell>
          <cell r="B1746" t="str">
            <v>ESQV</v>
          </cell>
          <cell r="C1746" t="str">
            <v>JANELA DE MADEIRA</v>
          </cell>
          <cell r="D1746" t="str">
            <v>0090</v>
          </cell>
          <cell r="E1746">
            <v>0</v>
          </cell>
          <cell r="F1746">
            <v>0</v>
          </cell>
          <cell r="G1746" t="str">
            <v>100667</v>
          </cell>
          <cell r="H1746" t="str">
            <v>JANELA DE MADEIRA (IMBUIA/CEDRO OU EQUIV.) DE ABRIR COM 4 FOLHAS (2 VENEZIANAS E 2 GUILHOTINAS PARA VIDRO), COM BATENTE, ALIZAR E FERRAGENS. EXCLUSIVE VIDROS, ACABAMENTO E CONTRAMARCO. FORNECIMENTO E INSTALAÇÃO. AF_12/2019</v>
          </cell>
        </row>
        <row r="1747">
          <cell r="A1747" t="str">
            <v>ESQUADRIAS/FERRAGENS/VIDROS</v>
          </cell>
          <cell r="B1747" t="str">
            <v>ESQV</v>
          </cell>
          <cell r="C1747" t="str">
            <v>JANELA DE MADEIRA</v>
          </cell>
          <cell r="D1747" t="str">
            <v>0090</v>
          </cell>
          <cell r="E1747">
            <v>0</v>
          </cell>
          <cell r="F1747">
            <v>0</v>
          </cell>
          <cell r="G1747" t="str">
            <v>100668</v>
          </cell>
          <cell r="H1747" t="str">
            <v>JANELA DE MADEIRA (CEDRINHO/ANGELIM OU EQUIV.) TIPO MAXIM-AR, PARA VIDRO, COM BATENTE, ALIZAR E FERRAGENS. EXCLUSIVE VIDRO, ACABAMENTO E CONTRAMARCO. FORNECIMENTO E INSTALAÇÃO. AF_12/2019</v>
          </cell>
        </row>
        <row r="1748">
          <cell r="A1748" t="str">
            <v>ESQUADRIAS/FERRAGENS/VIDROS</v>
          </cell>
          <cell r="B1748" t="str">
            <v>ESQV</v>
          </cell>
          <cell r="C1748" t="str">
            <v>JANELA DE MADEIRA</v>
          </cell>
          <cell r="D1748" t="str">
            <v>0090</v>
          </cell>
          <cell r="E1748">
            <v>0</v>
          </cell>
          <cell r="F1748">
            <v>0</v>
          </cell>
          <cell r="G1748" t="str">
            <v>100669</v>
          </cell>
          <cell r="H1748" t="str">
            <v>JANELA DE MADEIRA (PINUS/EUCALIPTO OU EQUIV.) TIPO BASCULANTE COM 2 FOLHAS PARA VIDRO, COM BATENTE, ALIZAR E FERRAGENS. EXCLUSIVE VIDROS, ACABAMENTO E CONTRAMARCO. FORNECIMENTO E INSTALAÇÃO. AF_12/2019</v>
          </cell>
        </row>
        <row r="1749">
          <cell r="A1749" t="str">
            <v>ESQUADRIAS/FERRAGENS/VIDROS</v>
          </cell>
          <cell r="B1749" t="str">
            <v>ESQV</v>
          </cell>
          <cell r="C1749" t="str">
            <v>JANELA DE MADEIRA</v>
          </cell>
          <cell r="D1749" t="str">
            <v>0090</v>
          </cell>
          <cell r="E1749">
            <v>0</v>
          </cell>
          <cell r="F1749">
            <v>0</v>
          </cell>
          <cell r="G1749" t="str">
            <v>100670</v>
          </cell>
          <cell r="H1749" t="str">
            <v>JANELA DE MADEIRA (CEDRINHO/ANGELIM OU EQUIV.) DE CORRER COM 6 FOLHAS (2 VENEZ. FIXAS, 2 VENEZ. DE CORRER E 2 DE CORRER PARA VIDRO), COM BATENTE, ALIZAR E FERRAGENS. EXCLUSIVE VIDROS, ACABAMENTO E CONTRAMARCO. FORNECIMENTO E INSTALAÇÃO. AF_12/2019</v>
          </cell>
        </row>
        <row r="1750">
          <cell r="A1750" t="str">
            <v>ESQUADRIAS/FERRAGENS/VIDROS</v>
          </cell>
          <cell r="B1750" t="str">
            <v>ESQV</v>
          </cell>
          <cell r="C1750" t="str">
            <v>JANELA DE MADEIRA</v>
          </cell>
          <cell r="D1750" t="str">
            <v>0090</v>
          </cell>
          <cell r="E1750">
            <v>0</v>
          </cell>
          <cell r="F1750">
            <v>0</v>
          </cell>
          <cell r="G1750" t="str">
            <v>100671</v>
          </cell>
          <cell r="H1750" t="str">
            <v>JANELA DE MADEIRA (IMBUIA/CEDRO OU EQUIV) DE CORRER COM 6 FOLHAS (2 VENEZIANAS FIXAS, 2 VENEZIANAS DE CORRER E 2 DE CORRER PARA VIDRO), COM BATENTE, ALIZAR E FERRAGENS. EXCLUSIVE VIDROS, ACABAMENTO E CONTRAMARCO. FORNECIMENTO E INSTALAÇÃO. AF_12/2019</v>
          </cell>
        </row>
        <row r="1751">
          <cell r="A1751" t="str">
            <v>ESQUADRIAS/FERRAGENS/VIDROS</v>
          </cell>
          <cell r="B1751" t="str">
            <v>ESQV</v>
          </cell>
          <cell r="C1751" t="str">
            <v>JANELA DE MADEIRA</v>
          </cell>
          <cell r="D1751" t="str">
            <v>0090</v>
          </cell>
          <cell r="E1751">
            <v>0</v>
          </cell>
          <cell r="F1751">
            <v>0</v>
          </cell>
          <cell r="G1751" t="str">
            <v>100672</v>
          </cell>
          <cell r="H1751" t="str">
            <v>JANELA DE MADEIRA (PINUS/EUCALIPTO OU EQUIV.) DE CORRER COM 6 FOLHAS (2 VENEZ. FIXAS, 2 VENEZ. DE CORRER E 2 DE CORRER PARA VIDRO), COM BATENTE, ALIZAR E FERRAGENS. EXCLUSIVE VIDROS, ACABAMENTO E CONTRAMARCO. FORNECIMENTO EINSTALAÇÃO. AF_12/2019</v>
          </cell>
        </row>
        <row r="1752">
          <cell r="A1752" t="str">
            <v>ESQUADRIAS/FERRAGENS/VIDROS</v>
          </cell>
          <cell r="B1752" t="str">
            <v>ESQV</v>
          </cell>
          <cell r="C1752" t="str">
            <v>PORTA E/OU TAMPA DE FERRO</v>
          </cell>
          <cell r="D1752" t="str">
            <v>0092</v>
          </cell>
          <cell r="E1752">
            <v>0</v>
          </cell>
          <cell r="F1752">
            <v>0</v>
          </cell>
          <cell r="G1752" t="str">
            <v>100701</v>
          </cell>
          <cell r="H1752" t="str">
            <v>PORTA DE FERRO, DE ABRIR, TIPO GRADE COM CHAPA, COM GUARNIÇÕES. AF_12/2019</v>
          </cell>
        </row>
        <row r="1753">
          <cell r="A1753" t="str">
            <v>ESQUADRIAS/FERRAGENS/VIDROS</v>
          </cell>
          <cell r="B1753" t="str">
            <v>ESQV</v>
          </cell>
          <cell r="C1753" t="str">
            <v>JANELA DE FERRO</v>
          </cell>
          <cell r="D1753" t="str">
            <v>0093</v>
          </cell>
          <cell r="E1753">
            <v>0</v>
          </cell>
          <cell r="F1753">
            <v>0</v>
          </cell>
          <cell r="G1753" t="str">
            <v>94559</v>
          </cell>
          <cell r="H1753" t="str">
            <v>JANELA DE AÇO TIPO BASCULANTE PARA VIDROS, COM BATENTE, FERRAGENS E PINTURA ANTICORROSIVA. EXCLUSIVE VIDROS, ACABAMENTO, ALIZAR E CONTRAMARCO. FORNECIMENTO E INSTALAÇÃO. AF_12/2019</v>
          </cell>
        </row>
        <row r="1754">
          <cell r="A1754" t="str">
            <v>ESQUADRIAS/FERRAGENS/VIDROS</v>
          </cell>
          <cell r="B1754" t="str">
            <v>ESQV</v>
          </cell>
          <cell r="C1754" t="str">
            <v>JANELA DE FERRO</v>
          </cell>
          <cell r="D1754" t="str">
            <v>0093</v>
          </cell>
          <cell r="E1754">
            <v>0</v>
          </cell>
          <cell r="F1754">
            <v>0</v>
          </cell>
          <cell r="G1754" t="str">
            <v>94560</v>
          </cell>
          <cell r="H1754" t="str">
            <v>JANELA DE AÇO DE CORRER COM 2 FOLHAS PARA VIDRO, COM VIDROS, BATENTE, FERRAGENS E PINTURAS ANTICORROSIVA E DE ACABAMENTO. EXCLUSIVE ALIZAR E CONTRAMARCO. FORNECIMENTO E INSTALAÇÃO. AF_12/2019</v>
          </cell>
        </row>
        <row r="1755">
          <cell r="A1755" t="str">
            <v>ESQUADRIAS/FERRAGENS/VIDROS</v>
          </cell>
          <cell r="B1755" t="str">
            <v>ESQV</v>
          </cell>
          <cell r="C1755" t="str">
            <v>JANELA DE FERRO</v>
          </cell>
          <cell r="D1755" t="str">
            <v>0093</v>
          </cell>
          <cell r="E1755">
            <v>0</v>
          </cell>
          <cell r="F1755">
            <v>0</v>
          </cell>
          <cell r="G1755" t="str">
            <v>94562</v>
          </cell>
          <cell r="H1755" t="str">
            <v>JANELA DE AÇO DE CORRER COM 4 FOLHAS PARA VIDRO, COM BATENTE, FERRAGENS E PINTURA ANTICORROSIVA. EXCLUSIVE VIDROS, ALIZAR E CONTRAMARCO. FORNECIMENTO E INSTALAÇÃO. AF_12/2019</v>
          </cell>
        </row>
        <row r="1756">
          <cell r="A1756" t="str">
            <v>ESQUADRIAS/FERRAGENS/VIDROS</v>
          </cell>
          <cell r="B1756" t="str">
            <v>ESQV</v>
          </cell>
          <cell r="C1756" t="str">
            <v>JANELA DE FERRO</v>
          </cell>
          <cell r="D1756" t="str">
            <v>0093</v>
          </cell>
          <cell r="E1756">
            <v>0</v>
          </cell>
          <cell r="F1756">
            <v>0</v>
          </cell>
          <cell r="G1756" t="str">
            <v>94563</v>
          </cell>
          <cell r="H1756" t="str">
            <v>JANELA DE AÇO DE CORRER COM 6 FOLHAS (4 VENEZIANAS E 2 PARA VIDRO), COM VIDROS, BATENTE, FERRAGENS E PINTURAS ANTICORROSIVA E DE ACABAMENTO. EXCLUSIVE ALIZAR E CONTRAMARCO. FORNECIMENTO E INSTALAÇÃO. AF_12/2019</v>
          </cell>
        </row>
        <row r="1757">
          <cell r="A1757" t="str">
            <v>ESQUADRIAS/FERRAGENS/VIDROS</v>
          </cell>
          <cell r="B1757" t="str">
            <v>ESQV</v>
          </cell>
          <cell r="C1757" t="str">
            <v>JANELA DE FERRO</v>
          </cell>
          <cell r="D1757" t="str">
            <v>0093</v>
          </cell>
          <cell r="E1757">
            <v>0</v>
          </cell>
          <cell r="F1757">
            <v>0</v>
          </cell>
          <cell r="G1757" t="str">
            <v>94587</v>
          </cell>
          <cell r="H1757" t="str">
            <v>CONTRAMARCO DE AÇO, FIXAÇÃO COM ARGAMASSA - FORNECIMENTO E INSTALAÇÃO. AF_12/2019</v>
          </cell>
        </row>
        <row r="1758">
          <cell r="A1758" t="str">
            <v>ESQUADRIAS/FERRAGENS/VIDROS</v>
          </cell>
          <cell r="B1758" t="str">
            <v>ESQV</v>
          </cell>
          <cell r="C1758" t="str">
            <v>JANELA DE FERRO</v>
          </cell>
          <cell r="D1758" t="str">
            <v>0093</v>
          </cell>
          <cell r="E1758">
            <v>0</v>
          </cell>
          <cell r="F1758">
            <v>0</v>
          </cell>
          <cell r="G1758" t="str">
            <v>94588</v>
          </cell>
          <cell r="H1758" t="str">
            <v>CONTRAMARCO DE AÇO, FIXAÇÃO COM PARAFUSO - FORNECIMENTO E INSTALAÇÃO. AF_12/2019</v>
          </cell>
        </row>
        <row r="1759">
          <cell r="A1759" t="str">
            <v>ESQUADRIAS/FERRAGENS/VIDROS</v>
          </cell>
          <cell r="B1759" t="str">
            <v>ESQV</v>
          </cell>
          <cell r="C1759" t="str">
            <v>GUARDA-CORPO DE FERRO</v>
          </cell>
          <cell r="D1759" t="str">
            <v>0095</v>
          </cell>
          <cell r="E1759">
            <v>0</v>
          </cell>
          <cell r="F1759">
            <v>0</v>
          </cell>
          <cell r="G1759" t="str">
            <v>99837</v>
          </cell>
          <cell r="H1759" t="str">
            <v>GUARDA-CORPO DE AÇO GALVANIZADO DE 1,10M, MONTANTES TUBULARES DE 1.1/4" ESPAÇADOS DE 1,20M, TRAVESSA SUPERIOR DE 1.1/2", GRADIL FORMADO POR TUBOS HORIZONTAIS DE 1" E VERTICAIS DE 3/4", FIXADO COM CHUMBADOR MECÂNICO. AF_04/2019_P</v>
          </cell>
        </row>
        <row r="1760">
          <cell r="A1760" t="str">
            <v>ESQUADRIAS/FERRAGENS/VIDROS</v>
          </cell>
          <cell r="B1760" t="str">
            <v>ESQV</v>
          </cell>
          <cell r="C1760" t="str">
            <v>GUARDA-CORPO DE FERRO</v>
          </cell>
          <cell r="D1760" t="str">
            <v>0095</v>
          </cell>
          <cell r="E1760">
            <v>0</v>
          </cell>
          <cell r="F1760">
            <v>0</v>
          </cell>
          <cell r="G1760" t="str">
            <v>99839</v>
          </cell>
          <cell r="H1760" t="str">
            <v>GUARDA-CORPO DE AÇO GALVANIZADO DE 1,10M DE ALTURA, MONTANTES TUBULARES DE 1.1/2 ESPAÇADOS DE 1,20M, TRAVESSA SUPERIOR DE 2, GRADIL FORMADO POR BARRAS CHATAS EM FERRO DE 32X4,8MM, FIXADO COM CHUMBADOR MECÂNICO. AF_04/2019_P</v>
          </cell>
        </row>
        <row r="1761">
          <cell r="A1761" t="str">
            <v>ESQUADRIAS/FERRAGENS/VIDROS</v>
          </cell>
          <cell r="B1761" t="str">
            <v>ESQV</v>
          </cell>
          <cell r="C1761" t="str">
            <v>GUARDA-CORPO DE FERRO</v>
          </cell>
          <cell r="D1761" t="str">
            <v>0095</v>
          </cell>
          <cell r="E1761">
            <v>0</v>
          </cell>
          <cell r="F1761">
            <v>0</v>
          </cell>
          <cell r="G1761" t="str">
            <v>99841</v>
          </cell>
          <cell r="H1761" t="str">
            <v>GUARDA-CORPO PANORÂMICO COM PERFIS DE ALUMÍNIO E VIDRO LAMINADO 8 MM, FIXADO COM CHUMBADOR MECÂNICO. AF_04/2019_P</v>
          </cell>
        </row>
        <row r="1762">
          <cell r="A1762" t="str">
            <v>ESQUADRIAS/FERRAGENS/VIDROS</v>
          </cell>
          <cell r="B1762" t="str">
            <v>ESQV</v>
          </cell>
          <cell r="C1762" t="str">
            <v>GUARDA-CORPO DE FERRO</v>
          </cell>
          <cell r="D1762" t="str">
            <v>0095</v>
          </cell>
          <cell r="E1762">
            <v>0</v>
          </cell>
          <cell r="F1762">
            <v>0</v>
          </cell>
          <cell r="G1762" t="str">
            <v>99855</v>
          </cell>
          <cell r="H1762" t="str">
            <v>CORRIMÃO SIMPLES, DIÂMETRO EXTERNO = 1 1/2", EM AÇO GALVANIZADO. AF_04/2019_P</v>
          </cell>
        </row>
        <row r="1763">
          <cell r="A1763" t="str">
            <v>ESQUADRIAS/FERRAGENS/VIDROS</v>
          </cell>
          <cell r="B1763" t="str">
            <v>ESQV</v>
          </cell>
          <cell r="C1763" t="str">
            <v>GUARDA-CORPO DE FERRO</v>
          </cell>
          <cell r="D1763" t="str">
            <v>0095</v>
          </cell>
          <cell r="E1763">
            <v>0</v>
          </cell>
          <cell r="F1763">
            <v>0</v>
          </cell>
          <cell r="G1763" t="str">
            <v>99857</v>
          </cell>
          <cell r="H1763" t="str">
            <v>CORRIMÃO SIMPLES, DIÂMETRO EXTERNO = 1 1/2", EM ALUMÍNIO. AF_04/2019_P</v>
          </cell>
        </row>
        <row r="1764">
          <cell r="A1764" t="str">
            <v>ESQUADRIAS/FERRAGENS/VIDROS</v>
          </cell>
          <cell r="B1764" t="str">
            <v>ESQV</v>
          </cell>
          <cell r="C1764" t="str">
            <v>GUARDA-CORPO DE FERRO</v>
          </cell>
          <cell r="D1764" t="str">
            <v>0095</v>
          </cell>
          <cell r="E1764">
            <v>0</v>
          </cell>
          <cell r="F1764">
            <v>0</v>
          </cell>
          <cell r="G1764" t="str">
            <v>99861</v>
          </cell>
          <cell r="H1764" t="str">
            <v>GRADIL EM FERRO FIXADO EM VÃOS DE JANELAS, FORMADO POR BARRAS CHATAS DE 25X4,8 MM. AF_04/2019</v>
          </cell>
        </row>
        <row r="1765">
          <cell r="A1765" t="str">
            <v>ESQUADRIAS/FERRAGENS/VIDROS</v>
          </cell>
          <cell r="B1765" t="str">
            <v>ESQV</v>
          </cell>
          <cell r="C1765" t="str">
            <v>GUARDA-CORPO DE FERRO</v>
          </cell>
          <cell r="D1765" t="str">
            <v>0095</v>
          </cell>
          <cell r="E1765">
            <v>0</v>
          </cell>
          <cell r="F1765">
            <v>0</v>
          </cell>
          <cell r="G1765" t="str">
            <v>99862</v>
          </cell>
          <cell r="H1765" t="str">
            <v>GRADIL EM ALUMÍNIO FIXADO EM VÃOS DE JANELAS, FORMADO POR TUBOS DE 3/4". AF_04/2019</v>
          </cell>
        </row>
        <row r="1766">
          <cell r="A1766" t="str">
            <v>ESQUADRIAS/FERRAGENS/VIDROS</v>
          </cell>
          <cell r="B1766" t="str">
            <v>ESQV</v>
          </cell>
          <cell r="C1766" t="str">
            <v>PORTA E/OU TAMPA DE ALUMINIO</v>
          </cell>
          <cell r="D1766" t="str">
            <v>0098</v>
          </cell>
          <cell r="E1766">
            <v>0</v>
          </cell>
          <cell r="F1766">
            <v>0</v>
          </cell>
          <cell r="G1766" t="str">
            <v>90838</v>
          </cell>
          <cell r="H1766" t="str">
            <v>PORTA CORTA-FOGO 90X210X4CM - FORNECIMENTO E INSTALAÇÃO. AF_12/2019</v>
          </cell>
        </row>
        <row r="1767">
          <cell r="A1767" t="str">
            <v>ESQUADRIAS/FERRAGENS/VIDROS</v>
          </cell>
          <cell r="B1767" t="str">
            <v>ESQV</v>
          </cell>
          <cell r="C1767" t="str">
            <v>PORTA E/OU TAMPA DE ALUMINIO</v>
          </cell>
          <cell r="D1767" t="str">
            <v>0098</v>
          </cell>
          <cell r="E1767">
            <v>0</v>
          </cell>
          <cell r="F1767">
            <v>0</v>
          </cell>
          <cell r="G1767" t="str">
            <v>91338</v>
          </cell>
          <cell r="H1767" t="str">
            <v>PORTA DE ALUMÍNIO DE ABRIR COM LAMBRI, COM GUARNIÇÃO, FIXAÇÃO COM PARAFUSOS - FORNECIMENTO E INSTALAÇÃO. AF_12/2019</v>
          </cell>
        </row>
        <row r="1768">
          <cell r="A1768" t="str">
            <v>ESQUADRIAS/FERRAGENS/VIDROS</v>
          </cell>
          <cell r="B1768" t="str">
            <v>ESQV</v>
          </cell>
          <cell r="C1768" t="str">
            <v>PORTA E/OU TAMPA DE ALUMINIO</v>
          </cell>
          <cell r="D1768" t="str">
            <v>0098</v>
          </cell>
          <cell r="E1768">
            <v>0</v>
          </cell>
          <cell r="F1768">
            <v>0</v>
          </cell>
          <cell r="G1768" t="str">
            <v>91341</v>
          </cell>
          <cell r="H1768" t="str">
            <v>PORTA EM ALUMÍNIO DE ABRIR TIPO VENEZIANA COM GUARNIÇÃO, FIXAÇÃO COM PARAFUSOS - FORNECIMENTO E INSTALAÇÃO. AF_12/2019</v>
          </cell>
        </row>
        <row r="1769">
          <cell r="A1769" t="str">
            <v>ESQUADRIAS/FERRAGENS/VIDROS</v>
          </cell>
          <cell r="B1769" t="str">
            <v>ESQV</v>
          </cell>
          <cell r="C1769" t="str">
            <v>PORTA E/OU TAMPA DE ALUMINIO</v>
          </cell>
          <cell r="D1769" t="str">
            <v>0098</v>
          </cell>
          <cell r="E1769">
            <v>0</v>
          </cell>
          <cell r="F1769">
            <v>0</v>
          </cell>
          <cell r="G1769" t="str">
            <v>94805</v>
          </cell>
          <cell r="H1769" t="str">
            <v>PORTA DE ALUMÍNIO DE ABRIR PARA VIDRO SEM GUARNIÇÃO, 87X210CM, FIXAÇÃO COM PARAFUSOS, INCLUSIVE VIDROS - FORNECIMENTO E INSTALAÇÃO. AF_12/2019</v>
          </cell>
        </row>
        <row r="1770">
          <cell r="A1770" t="str">
            <v>ESQUADRIAS/FERRAGENS/VIDROS</v>
          </cell>
          <cell r="B1770" t="str">
            <v>ESQV</v>
          </cell>
          <cell r="C1770" t="str">
            <v>PORTA E/OU TAMPA DE ALUMINIO</v>
          </cell>
          <cell r="D1770" t="str">
            <v>0098</v>
          </cell>
          <cell r="E1770">
            <v>0</v>
          </cell>
          <cell r="F1770">
            <v>0</v>
          </cell>
          <cell r="G1770" t="str">
            <v>94806</v>
          </cell>
          <cell r="H1770" t="str">
            <v>PORTA EM AÇO DE ABRIR PARA VIDRO SEM GUARNIÇÃO, 87X210CM, FIXAÇÃO COM PARAFUSOS, EXCLUSIVE VIDROS - FORNECIMENTO E INSTALAÇÃO. AF_12/2019</v>
          </cell>
        </row>
        <row r="1771">
          <cell r="A1771" t="str">
            <v>ESQUADRIAS/FERRAGENS/VIDROS</v>
          </cell>
          <cell r="B1771" t="str">
            <v>ESQV</v>
          </cell>
          <cell r="C1771" t="str">
            <v>PORTA E/OU TAMPA DE ALUMINIO</v>
          </cell>
          <cell r="D1771" t="str">
            <v>0098</v>
          </cell>
          <cell r="E1771">
            <v>0</v>
          </cell>
          <cell r="F1771">
            <v>0</v>
          </cell>
          <cell r="G1771" t="str">
            <v>94807</v>
          </cell>
          <cell r="H1771" t="str">
            <v>PORTA EM AÇO DE ABRIR TIPO VENEZIANA SEM GUARNIÇÃO, 87X210CM, FIXAÇÃO COM PARAFUSOS - FORNECIMENTO E INSTALAÇÃO. AF_12/2019</v>
          </cell>
        </row>
        <row r="1772">
          <cell r="A1772" t="str">
            <v>ESQUADRIAS/FERRAGENS/VIDROS</v>
          </cell>
          <cell r="B1772" t="str">
            <v>ESQV</v>
          </cell>
          <cell r="C1772" t="str">
            <v>PORTA E/OU TAMPA DE ALUMINIO</v>
          </cell>
          <cell r="D1772" t="str">
            <v>0098</v>
          </cell>
          <cell r="E1772">
            <v>0</v>
          </cell>
          <cell r="F1772">
            <v>0</v>
          </cell>
          <cell r="G1772" t="str">
            <v>100702</v>
          </cell>
          <cell r="H1772" t="str">
            <v>PORTA DE CORRER DE ALUMÍNIO, COM DUAS FOLHAS PARA VIDRO, INCLUSO VIDRO LISO INCOLOR, FECHADURA E PUXADOR, SEM ALIZAR. AF_12/2019</v>
          </cell>
        </row>
        <row r="1773">
          <cell r="A1773" t="str">
            <v>ESQUADRIAS/FERRAGENS/VIDROS</v>
          </cell>
          <cell r="B1773" t="str">
            <v>ESQV</v>
          </cell>
          <cell r="C1773" t="str">
            <v>FERRAGENS PARA PORTAS</v>
          </cell>
          <cell r="D1773" t="str">
            <v>0100</v>
          </cell>
          <cell r="E1773">
            <v>0</v>
          </cell>
          <cell r="F1773">
            <v>0</v>
          </cell>
          <cell r="G1773" t="str">
            <v>102188</v>
          </cell>
          <cell r="H1773" t="str">
            <v>MOLA HIDRAULICA DE PISO PARA PORTA DE VIDRO TEMPERADO. AF_01/2021</v>
          </cell>
        </row>
        <row r="1774">
          <cell r="A1774" t="str">
            <v>ESQUADRIAS/FERRAGENS/VIDROS</v>
          </cell>
          <cell r="B1774" t="str">
            <v>ESQV</v>
          </cell>
          <cell r="C1774" t="str">
            <v>FERRAGENS PARA PORTAS</v>
          </cell>
          <cell r="D1774" t="str">
            <v>0100</v>
          </cell>
          <cell r="E1774">
            <v>0</v>
          </cell>
          <cell r="F1774">
            <v>0</v>
          </cell>
          <cell r="G1774" t="str">
            <v>102189</v>
          </cell>
          <cell r="H1774" t="str">
            <v>JOGO DE FERRAGENS CROMADAS PARA PORTA DE VIDRO TEMPERADO, UMA FOLHA COMPOSTO DE DOBRADICAS SUPERIOR E INFERIOR, TRINCO, FECHADURA, CONTRA FECHADURA COM CAPUCHINHO SEM MOLA E PUXADOR. AF_01/2021</v>
          </cell>
        </row>
        <row r="1775">
          <cell r="A1775" t="str">
            <v>ESQUADRIAS/FERRAGENS/VIDROS</v>
          </cell>
          <cell r="B1775" t="str">
            <v>ESQV</v>
          </cell>
          <cell r="C1775" t="str">
            <v>FERRAGENS DIVERSAS</v>
          </cell>
          <cell r="D1775" t="str">
            <v>0102</v>
          </cell>
          <cell r="E1775">
            <v>0</v>
          </cell>
          <cell r="F1775">
            <v>0</v>
          </cell>
          <cell r="G1775" t="str">
            <v>100703</v>
          </cell>
          <cell r="H1775" t="str">
            <v>PUXADOR CENTRAL PARA ESQUADRIA DE MADEIRA. AF_12/2019</v>
          </cell>
        </row>
        <row r="1776">
          <cell r="A1776" t="str">
            <v>ESQUADRIAS/FERRAGENS/VIDROS</v>
          </cell>
          <cell r="B1776" t="str">
            <v>ESQV</v>
          </cell>
          <cell r="C1776" t="str">
            <v>FERRAGENS DIVERSAS</v>
          </cell>
          <cell r="D1776" t="str">
            <v>0102</v>
          </cell>
          <cell r="E1776">
            <v>0</v>
          </cell>
          <cell r="F1776">
            <v>0</v>
          </cell>
          <cell r="G1776" t="str">
            <v>100704</v>
          </cell>
          <cell r="H1776" t="str">
            <v>PORTA CADEADO ZINCADO OXIDADO PRETO COM CADEADO DE AÇO INOX, LARGURA DE *50* MM. AF_12/2019</v>
          </cell>
        </row>
        <row r="1777">
          <cell r="A1777" t="str">
            <v>ESQUADRIAS/FERRAGENS/VIDROS</v>
          </cell>
          <cell r="B1777" t="str">
            <v>ESQV</v>
          </cell>
          <cell r="C1777" t="str">
            <v>FERRAGENS DIVERSAS</v>
          </cell>
          <cell r="D1777" t="str">
            <v>0102</v>
          </cell>
          <cell r="E1777">
            <v>0</v>
          </cell>
          <cell r="F1777">
            <v>0</v>
          </cell>
          <cell r="G1777" t="str">
            <v>100705</v>
          </cell>
          <cell r="H1777" t="str">
            <v>TARJETA TIPO LIVRE/OCUPADO PARA PORTA DE BANHEIRO. AF_12/2019</v>
          </cell>
        </row>
        <row r="1778">
          <cell r="A1778" t="str">
            <v>ESQUADRIAS/FERRAGENS/VIDROS</v>
          </cell>
          <cell r="B1778" t="str">
            <v>ESQV</v>
          </cell>
          <cell r="C1778" t="str">
            <v>FERRAGENS DIVERSAS</v>
          </cell>
          <cell r="D1778" t="str">
            <v>0102</v>
          </cell>
          <cell r="E1778">
            <v>0</v>
          </cell>
          <cell r="F1778">
            <v>0</v>
          </cell>
          <cell r="G1778" t="str">
            <v>100706</v>
          </cell>
          <cell r="H1778" t="str">
            <v>CREMONA EM LATÃO CROMADO OU POLIDO, COMPLETA. AF_12/2019</v>
          </cell>
        </row>
        <row r="1779">
          <cell r="A1779" t="str">
            <v>ESQUADRIAS/FERRAGENS/VIDROS</v>
          </cell>
          <cell r="B1779" t="str">
            <v>ESQV</v>
          </cell>
          <cell r="C1779" t="str">
            <v>FERRAGENS DIVERSAS</v>
          </cell>
          <cell r="D1779" t="str">
            <v>0102</v>
          </cell>
          <cell r="E1779">
            <v>0</v>
          </cell>
          <cell r="F1779">
            <v>0</v>
          </cell>
          <cell r="G1779" t="str">
            <v>100707</v>
          </cell>
          <cell r="H1779" t="str">
            <v>FECHO DE EMBUTIR TIPO UNHA 22CM. AF_12/2019</v>
          </cell>
        </row>
        <row r="1780">
          <cell r="A1780" t="str">
            <v>ESQUADRIAS/FERRAGENS/VIDROS</v>
          </cell>
          <cell r="B1780" t="str">
            <v>ESQV</v>
          </cell>
          <cell r="C1780" t="str">
            <v>FERRAGENS DIVERSAS</v>
          </cell>
          <cell r="D1780" t="str">
            <v>0102</v>
          </cell>
          <cell r="E1780">
            <v>0</v>
          </cell>
          <cell r="F1780">
            <v>0</v>
          </cell>
          <cell r="G1780" t="str">
            <v>100708</v>
          </cell>
          <cell r="H1780" t="str">
            <v>FECHO DE EMBUTIR TIPO UNHA 40CM. AF_12/2019</v>
          </cell>
        </row>
        <row r="1781">
          <cell r="A1781" t="str">
            <v>ESQUADRIAS/FERRAGENS/VIDROS</v>
          </cell>
          <cell r="B1781" t="str">
            <v>ESQV</v>
          </cell>
          <cell r="C1781" t="str">
            <v>FERRAGENS DIVERSAS</v>
          </cell>
          <cell r="D1781" t="str">
            <v>0102</v>
          </cell>
          <cell r="E1781">
            <v>0</v>
          </cell>
          <cell r="F1781">
            <v>0</v>
          </cell>
          <cell r="G1781" t="str">
            <v>100709</v>
          </cell>
          <cell r="H1781" t="str">
            <v>DOBRADIÇA EM AÇO/FERRO, 3" X 21/2", E=1,9 A 2MM, SEN ANEL, CROMADO OU ZINCADO, TAMPA BOLA, COM PARAFUSOS. AF_12/2019</v>
          </cell>
        </row>
        <row r="1782">
          <cell r="A1782" t="str">
            <v>ESQUADRIAS/FERRAGENS/VIDROS</v>
          </cell>
          <cell r="B1782" t="str">
            <v>ESQV</v>
          </cell>
          <cell r="C1782" t="str">
            <v>FERRAGENS DIVERSAS</v>
          </cell>
          <cell r="D1782" t="str">
            <v>0102</v>
          </cell>
          <cell r="E1782">
            <v>0</v>
          </cell>
          <cell r="F1782">
            <v>0</v>
          </cell>
          <cell r="G1782" t="str">
            <v>100710</v>
          </cell>
          <cell r="H1782" t="str">
            <v>DOBRADIÇA TIPO VAI E VEM EM LATÃO POLIDO 3". AF_12/2019</v>
          </cell>
        </row>
        <row r="1783">
          <cell r="A1783" t="str">
            <v>ESQUADRIAS/FERRAGENS/VIDROS</v>
          </cell>
          <cell r="B1783" t="str">
            <v>ESQV</v>
          </cell>
          <cell r="C1783" t="str">
            <v>VIDROS/ESPELHOS</v>
          </cell>
          <cell r="D1783" t="str">
            <v>0103</v>
          </cell>
          <cell r="E1783">
            <v>0</v>
          </cell>
          <cell r="F1783">
            <v>0</v>
          </cell>
          <cell r="G1783" t="str">
            <v>102151</v>
          </cell>
          <cell r="H1783" t="str">
            <v>INSTALAÇÃO DE VIDRO LISO INCOLOR, E = 3 MM, EM ESQUADRIA DE MADEIRA, FIXADO COM BAGUETE. AF_01/2021</v>
          </cell>
        </row>
        <row r="1784">
          <cell r="A1784" t="str">
            <v>ESQUADRIAS/FERRAGENS/VIDROS</v>
          </cell>
          <cell r="B1784" t="str">
            <v>ESQV</v>
          </cell>
          <cell r="C1784" t="str">
            <v>VIDROS/ESPELHOS</v>
          </cell>
          <cell r="D1784" t="str">
            <v>0103</v>
          </cell>
          <cell r="E1784">
            <v>0</v>
          </cell>
          <cell r="F1784">
            <v>0</v>
          </cell>
          <cell r="G1784" t="str">
            <v>102152</v>
          </cell>
          <cell r="H1784" t="str">
            <v>INSTALAÇÃO DE VIDRO LISO, E = 4 MM, EM ESQUADRIA DE MADEIRA, FIXADO COM BAGUETE. AF_01/2021</v>
          </cell>
        </row>
        <row r="1785">
          <cell r="A1785" t="str">
            <v>ESQUADRIAS/FERRAGENS/VIDROS</v>
          </cell>
          <cell r="B1785" t="str">
            <v>ESQV</v>
          </cell>
          <cell r="C1785" t="str">
            <v>VIDROS/ESPELHOS</v>
          </cell>
          <cell r="D1785" t="str">
            <v>0103</v>
          </cell>
          <cell r="E1785">
            <v>0</v>
          </cell>
          <cell r="F1785">
            <v>0</v>
          </cell>
          <cell r="G1785" t="str">
            <v>102153</v>
          </cell>
          <cell r="H1785" t="str">
            <v>INSTALAÇÃO DE VIDRO LISO FUME, E = 4 MM, EM ESQUADRIA DE MADEIRA, FIXADO COM BAGUETE. AF_01/2021</v>
          </cell>
        </row>
        <row r="1786">
          <cell r="A1786" t="str">
            <v>ESQUADRIAS/FERRAGENS/VIDROS</v>
          </cell>
          <cell r="B1786" t="str">
            <v>ESQV</v>
          </cell>
          <cell r="C1786" t="str">
            <v>VIDROS/ESPELHOS</v>
          </cell>
          <cell r="D1786" t="str">
            <v>0103</v>
          </cell>
          <cell r="E1786">
            <v>0</v>
          </cell>
          <cell r="F1786">
            <v>0</v>
          </cell>
          <cell r="G1786" t="str">
            <v>102154</v>
          </cell>
          <cell r="H1786" t="str">
            <v>INSTALAÇÃO DE VIDRO LISO INCOLOR, E = 5 MM, EM ESQUADRIA DE MADEIRA, FIXADO COM BAGUETE. AF_01/2021</v>
          </cell>
        </row>
        <row r="1787">
          <cell r="A1787" t="str">
            <v>ESQUADRIAS/FERRAGENS/VIDROS</v>
          </cell>
          <cell r="B1787" t="str">
            <v>ESQV</v>
          </cell>
          <cell r="C1787" t="str">
            <v>VIDROS/ESPELHOS</v>
          </cell>
          <cell r="D1787" t="str">
            <v>0103</v>
          </cell>
          <cell r="E1787">
            <v>0</v>
          </cell>
          <cell r="F1787">
            <v>0</v>
          </cell>
          <cell r="G1787" t="str">
            <v>102155</v>
          </cell>
          <cell r="H1787" t="str">
            <v>INSTALAÇÃO DE VIDRO LISO FUME, E = 5 MM, EM ESQUADRIA DE MADEIRA, FIXADO COM BAGUETE. AF_01/2021</v>
          </cell>
        </row>
        <row r="1788">
          <cell r="A1788" t="str">
            <v>ESQUADRIAS/FERRAGENS/VIDROS</v>
          </cell>
          <cell r="B1788" t="str">
            <v>ESQV</v>
          </cell>
          <cell r="C1788" t="str">
            <v>VIDROS/ESPELHOS</v>
          </cell>
          <cell r="D1788" t="str">
            <v>0103</v>
          </cell>
          <cell r="E1788">
            <v>0</v>
          </cell>
          <cell r="F1788">
            <v>0</v>
          </cell>
          <cell r="G1788" t="str">
            <v>102156</v>
          </cell>
          <cell r="H1788" t="str">
            <v>INSTALAÇÃO DE VIDRO LISO INCOLOR, E = 6 MM, EM ESQUADRIA DE MADEIRA, FIXADO COM BAGUETE. AF_01/2021</v>
          </cell>
        </row>
        <row r="1789">
          <cell r="A1789" t="str">
            <v>ESQUADRIAS/FERRAGENS/VIDROS</v>
          </cell>
          <cell r="B1789" t="str">
            <v>ESQV</v>
          </cell>
          <cell r="C1789" t="str">
            <v>VIDROS/ESPELHOS</v>
          </cell>
          <cell r="D1789" t="str">
            <v>0103</v>
          </cell>
          <cell r="E1789">
            <v>0</v>
          </cell>
          <cell r="F1789">
            <v>0</v>
          </cell>
          <cell r="G1789" t="str">
            <v>102157</v>
          </cell>
          <cell r="H1789" t="str">
            <v>INSTALAÇÃO DE VIDRO LISO FUME, E = 6 MM, EM ESQUADRIA DE MADEIRA, FIXADO COM BAGUETE. AF_01/2021</v>
          </cell>
        </row>
        <row r="1790">
          <cell r="A1790" t="str">
            <v>ESQUADRIAS/FERRAGENS/VIDROS</v>
          </cell>
          <cell r="B1790" t="str">
            <v>ESQV</v>
          </cell>
          <cell r="C1790" t="str">
            <v>VIDROS/ESPELHOS</v>
          </cell>
          <cell r="D1790" t="str">
            <v>0103</v>
          </cell>
          <cell r="E1790">
            <v>0</v>
          </cell>
          <cell r="F1790">
            <v>0</v>
          </cell>
          <cell r="G1790" t="str">
            <v>102158</v>
          </cell>
          <cell r="H1790" t="str">
            <v>INSTALAÇÃO DE VIDRO LISO INCOLOR, E = 8 MM, EM ESQUADRIA DE MADEIRA, FIXADO COM BAGUETE. AF_01/2021</v>
          </cell>
        </row>
        <row r="1791">
          <cell r="A1791" t="str">
            <v>ESQUADRIAS/FERRAGENS/VIDROS</v>
          </cell>
          <cell r="B1791" t="str">
            <v>ESQV</v>
          </cell>
          <cell r="C1791" t="str">
            <v>VIDROS/ESPELHOS</v>
          </cell>
          <cell r="D1791" t="str">
            <v>0103</v>
          </cell>
          <cell r="E1791">
            <v>0</v>
          </cell>
          <cell r="F1791">
            <v>0</v>
          </cell>
          <cell r="G1791" t="str">
            <v>102159</v>
          </cell>
          <cell r="H1791" t="str">
            <v>INSTALAÇÃO DE VIDRO LISO INCOLOR, E = 10 MM, EM ESQUADRIA DE MADEIRA, FIXADO COM BAGUETE. AF_01/2021</v>
          </cell>
        </row>
        <row r="1792">
          <cell r="A1792" t="str">
            <v>ESQUADRIAS/FERRAGENS/VIDROS</v>
          </cell>
          <cell r="B1792" t="str">
            <v>ESQV</v>
          </cell>
          <cell r="C1792" t="str">
            <v>VIDROS/ESPELHOS</v>
          </cell>
          <cell r="D1792" t="str">
            <v>0103</v>
          </cell>
          <cell r="E1792">
            <v>0</v>
          </cell>
          <cell r="F1792">
            <v>0</v>
          </cell>
          <cell r="G1792" t="str">
            <v>102160</v>
          </cell>
          <cell r="H1792" t="str">
            <v>INSTALAÇÃO DE VIDRO IMPRESSO, E = 4 MM, EM ESQUADRIA DE MADEIRA, FIXADO COM BAGUETE. AF_01/2021</v>
          </cell>
        </row>
        <row r="1793">
          <cell r="A1793" t="str">
            <v>ESQUADRIAS/FERRAGENS/VIDROS</v>
          </cell>
          <cell r="B1793" t="str">
            <v>ESQV</v>
          </cell>
          <cell r="C1793" t="str">
            <v>VIDROS/ESPELHOS</v>
          </cell>
          <cell r="D1793" t="str">
            <v>0103</v>
          </cell>
          <cell r="E1793">
            <v>0</v>
          </cell>
          <cell r="F1793">
            <v>0</v>
          </cell>
          <cell r="G1793" t="str">
            <v>102161</v>
          </cell>
          <cell r="H1793" t="str">
            <v>INSTALAÇÃO DE VIDRO LISO INCOLOR, E = 3 MM, EM ESQUADRIA DE ALUMÍNIO OU PVC, FIXADO COM BAGUETE. AF_01/2021_P</v>
          </cell>
        </row>
        <row r="1794">
          <cell r="A1794" t="str">
            <v>ESQUADRIAS/FERRAGENS/VIDROS</v>
          </cell>
          <cell r="B1794" t="str">
            <v>ESQV</v>
          </cell>
          <cell r="C1794" t="str">
            <v>VIDROS/ESPELHOS</v>
          </cell>
          <cell r="D1794" t="str">
            <v>0103</v>
          </cell>
          <cell r="E1794">
            <v>0</v>
          </cell>
          <cell r="F1794">
            <v>0</v>
          </cell>
          <cell r="G1794" t="str">
            <v>102162</v>
          </cell>
          <cell r="H1794" t="str">
            <v>INSTALAÇÃO DE VIDRO LISO INCOLOR, E = 4 MM, EM ESQUADRIA DE ALUMÍNIO OU PVC, FIXADO COM BAGUETE. AF_01/2021_P</v>
          </cell>
        </row>
        <row r="1795">
          <cell r="A1795" t="str">
            <v>ESQUADRIAS/FERRAGENS/VIDROS</v>
          </cell>
          <cell r="B1795" t="str">
            <v>ESQV</v>
          </cell>
          <cell r="C1795" t="str">
            <v>VIDROS/ESPELHOS</v>
          </cell>
          <cell r="D1795" t="str">
            <v>0103</v>
          </cell>
          <cell r="E1795">
            <v>0</v>
          </cell>
          <cell r="F1795">
            <v>0</v>
          </cell>
          <cell r="G1795" t="str">
            <v>102163</v>
          </cell>
          <cell r="H1795" t="str">
            <v>INSTALAÇÃO DE VIDRO LISO FUME, E = 4 MM, EM ESQUADRIA DE ALUMÍNIO OU PVC, FIXADO COM BAGUETE. AF_01/2021_P</v>
          </cell>
        </row>
        <row r="1796">
          <cell r="A1796" t="str">
            <v>ESQUADRIAS/FERRAGENS/VIDROS</v>
          </cell>
          <cell r="B1796" t="str">
            <v>ESQV</v>
          </cell>
          <cell r="C1796" t="str">
            <v>VIDROS/ESPELHOS</v>
          </cell>
          <cell r="D1796" t="str">
            <v>0103</v>
          </cell>
          <cell r="E1796">
            <v>0</v>
          </cell>
          <cell r="F1796">
            <v>0</v>
          </cell>
          <cell r="G1796" t="str">
            <v>102164</v>
          </cell>
          <cell r="H1796" t="str">
            <v>INSTALAÇÃO DE VIDRO LISO INCOLOR, E = 5 MM, EM ESQUADRIA DE ALUMÍNIO OU PVC, FIXADO COM BAGUETE. AF_01/2021_P</v>
          </cell>
        </row>
        <row r="1797">
          <cell r="A1797" t="str">
            <v>ESQUADRIAS/FERRAGENS/VIDROS</v>
          </cell>
          <cell r="B1797" t="str">
            <v>ESQV</v>
          </cell>
          <cell r="C1797" t="str">
            <v>VIDROS/ESPELHOS</v>
          </cell>
          <cell r="D1797" t="str">
            <v>0103</v>
          </cell>
          <cell r="E1797">
            <v>0</v>
          </cell>
          <cell r="F1797">
            <v>0</v>
          </cell>
          <cell r="G1797" t="str">
            <v>102165</v>
          </cell>
          <cell r="H1797" t="str">
            <v>INSTALAÇÃO DE VIDRO LISO FUME, E = 5 MM, EM ESQUADRIA DE ALUMÍNIO OU PVC, FIXADO COM BAGUETE. AF_01/2021_P</v>
          </cell>
        </row>
        <row r="1798">
          <cell r="A1798" t="str">
            <v>ESQUADRIAS/FERRAGENS/VIDROS</v>
          </cell>
          <cell r="B1798" t="str">
            <v>ESQV</v>
          </cell>
          <cell r="C1798" t="str">
            <v>VIDROS/ESPELHOS</v>
          </cell>
          <cell r="D1798" t="str">
            <v>0103</v>
          </cell>
          <cell r="E1798">
            <v>0</v>
          </cell>
          <cell r="F1798">
            <v>0</v>
          </cell>
          <cell r="G1798" t="str">
            <v>102166</v>
          </cell>
          <cell r="H1798" t="str">
            <v>INSTALAÇÃO DE VIDRO LISO INCOLOR, E = 6 MM, EM ESQUADRIA DE ALUMÍNIO OU PVC, FIXADO COM BAGUETE. AF_01/2021_P</v>
          </cell>
        </row>
        <row r="1799">
          <cell r="A1799" t="str">
            <v>ESQUADRIAS/FERRAGENS/VIDROS</v>
          </cell>
          <cell r="B1799" t="str">
            <v>ESQV</v>
          </cell>
          <cell r="C1799" t="str">
            <v>VIDROS/ESPELHOS</v>
          </cell>
          <cell r="D1799" t="str">
            <v>0103</v>
          </cell>
          <cell r="E1799">
            <v>0</v>
          </cell>
          <cell r="F1799">
            <v>0</v>
          </cell>
          <cell r="G1799" t="str">
            <v>102167</v>
          </cell>
          <cell r="H1799" t="str">
            <v>INSTALAÇÃO DE VIDRO LISO FUME, E = 6 MM, EM ESQUADRIA DE ALUMÍNIO OU PVC, FIXADO COM BAGUETE. AF_01/2021_P</v>
          </cell>
        </row>
        <row r="1800">
          <cell r="A1800" t="str">
            <v>ESQUADRIAS/FERRAGENS/VIDROS</v>
          </cell>
          <cell r="B1800" t="str">
            <v>ESQV</v>
          </cell>
          <cell r="C1800" t="str">
            <v>VIDROS/ESPELHOS</v>
          </cell>
          <cell r="D1800" t="str">
            <v>0103</v>
          </cell>
          <cell r="E1800">
            <v>0</v>
          </cell>
          <cell r="F1800">
            <v>0</v>
          </cell>
          <cell r="G1800" t="str">
            <v>102168</v>
          </cell>
          <cell r="H1800" t="str">
            <v>INSTALAÇÃO DE VIDRO LISO INCOLOR, E = 8 MM, EM ESQUADRIA DE ALUMÍNIO OU PVC, FIXADO COM BAGUETE. AF_01/2021_P</v>
          </cell>
        </row>
        <row r="1801">
          <cell r="A1801" t="str">
            <v>ESQUADRIAS/FERRAGENS/VIDROS</v>
          </cell>
          <cell r="B1801" t="str">
            <v>ESQV</v>
          </cell>
          <cell r="C1801" t="str">
            <v>VIDROS/ESPELHOS</v>
          </cell>
          <cell r="D1801" t="str">
            <v>0103</v>
          </cell>
          <cell r="E1801">
            <v>0</v>
          </cell>
          <cell r="F1801">
            <v>0</v>
          </cell>
          <cell r="G1801" t="str">
            <v>102169</v>
          </cell>
          <cell r="H1801" t="str">
            <v>INSTALAÇÃO DE VIDRO LISO INCOLOR, E = 10 MM, EM ESQUADRIA DE ALUMÍNIO OU PVC, FIXADO COM BAGUETE. AF_01/2021_P</v>
          </cell>
        </row>
        <row r="1802">
          <cell r="A1802" t="str">
            <v>ESQUADRIAS/FERRAGENS/VIDROS</v>
          </cell>
          <cell r="B1802" t="str">
            <v>ESQV</v>
          </cell>
          <cell r="C1802" t="str">
            <v>VIDROS/ESPELHOS</v>
          </cell>
          <cell r="D1802" t="str">
            <v>0103</v>
          </cell>
          <cell r="E1802">
            <v>0</v>
          </cell>
          <cell r="F1802">
            <v>0</v>
          </cell>
          <cell r="G1802" t="str">
            <v>102170</v>
          </cell>
          <cell r="H1802" t="str">
            <v>INSTALAÇÃO DE VIDRO IMPRESSO, E = 4 MM, EM ESQUADRIA DE ALUMÍNIO OU PVC, FIXADO COM BAGUETE. AF_01/2021_P</v>
          </cell>
        </row>
        <row r="1803">
          <cell r="A1803" t="str">
            <v>ESQUADRIAS/FERRAGENS/VIDROS</v>
          </cell>
          <cell r="B1803" t="str">
            <v>ESQV</v>
          </cell>
          <cell r="C1803" t="str">
            <v>VIDROS/ESPELHOS</v>
          </cell>
          <cell r="D1803" t="str">
            <v>0103</v>
          </cell>
          <cell r="E1803">
            <v>0</v>
          </cell>
          <cell r="F1803">
            <v>0</v>
          </cell>
          <cell r="G1803" t="str">
            <v>102171</v>
          </cell>
          <cell r="H1803" t="str">
            <v>INSTALAÇÃO DE VIDRO ARAMADO, E = 6 MM, EM ESQUADRIA DE ALUMÍNIO OU PVC, FIXADO COM BAGUETE. AF_01/2021_P</v>
          </cell>
        </row>
        <row r="1804">
          <cell r="A1804" t="str">
            <v>ESQUADRIAS/FERRAGENS/VIDROS</v>
          </cell>
          <cell r="B1804" t="str">
            <v>ESQV</v>
          </cell>
          <cell r="C1804" t="str">
            <v>VIDROS/ESPELHOS</v>
          </cell>
          <cell r="D1804" t="str">
            <v>0103</v>
          </cell>
          <cell r="E1804">
            <v>0</v>
          </cell>
          <cell r="F1804">
            <v>0</v>
          </cell>
          <cell r="G1804" t="str">
            <v>102172</v>
          </cell>
          <cell r="H1804" t="str">
            <v>INSTALAÇÃO DE VIDRO ARAMADO, E = 7 MM, EM ESQUADRIA DE ALUMÍNIO OU PVC, FIXADO COM BAGUETE. AF_01/2021_P</v>
          </cell>
        </row>
        <row r="1805">
          <cell r="A1805" t="str">
            <v>ESQUADRIAS/FERRAGENS/VIDROS</v>
          </cell>
          <cell r="B1805" t="str">
            <v>ESQV</v>
          </cell>
          <cell r="C1805" t="str">
            <v>VIDROS/ESPELHOS</v>
          </cell>
          <cell r="D1805" t="str">
            <v>0103</v>
          </cell>
          <cell r="E1805">
            <v>0</v>
          </cell>
          <cell r="F1805">
            <v>0</v>
          </cell>
          <cell r="G1805" t="str">
            <v>102176</v>
          </cell>
          <cell r="H1805" t="str">
            <v>INSTALAÇÃO DE VIDRO LAMINADO, E = 8 MM (4+4), ENCAIXADO EM PERFIL U. AF_01/2021_P</v>
          </cell>
        </row>
        <row r="1806">
          <cell r="A1806" t="str">
            <v>ESQUADRIAS/FERRAGENS/VIDROS</v>
          </cell>
          <cell r="B1806" t="str">
            <v>ESQV</v>
          </cell>
          <cell r="C1806" t="str">
            <v>VIDROS/ESPELHOS</v>
          </cell>
          <cell r="D1806" t="str">
            <v>0103</v>
          </cell>
          <cell r="E1806">
            <v>0</v>
          </cell>
          <cell r="F1806">
            <v>0</v>
          </cell>
          <cell r="G1806" t="str">
            <v>102177</v>
          </cell>
          <cell r="H1806" t="str">
            <v>INSTALAÇÃO DE VIDRO LAMINADO, E = 12 MM (4+4+4), ENCAIXADO EM PERFIL U. AF_01/2021_P</v>
          </cell>
        </row>
        <row r="1807">
          <cell r="A1807" t="str">
            <v>ESQUADRIAS/FERRAGENS/VIDROS</v>
          </cell>
          <cell r="B1807" t="str">
            <v>ESQV</v>
          </cell>
          <cell r="C1807" t="str">
            <v>VIDROS/ESPELHOS</v>
          </cell>
          <cell r="D1807" t="str">
            <v>0103</v>
          </cell>
          <cell r="E1807">
            <v>0</v>
          </cell>
          <cell r="F1807">
            <v>0</v>
          </cell>
          <cell r="G1807" t="str">
            <v>102178</v>
          </cell>
          <cell r="H1807" t="str">
            <v>INSTALAÇÃO DE VIDRO LAMINADO, E = 15 MM (5+5+5), ENCAIXADO EM PERFIL U. AF_01/2021_P</v>
          </cell>
        </row>
        <row r="1808">
          <cell r="A1808" t="str">
            <v>ESQUADRIAS/FERRAGENS/VIDROS</v>
          </cell>
          <cell r="B1808" t="str">
            <v>ESQV</v>
          </cell>
          <cell r="C1808" t="str">
            <v>VIDROS/ESPELHOS</v>
          </cell>
          <cell r="D1808" t="str">
            <v>0103</v>
          </cell>
          <cell r="E1808">
            <v>0</v>
          </cell>
          <cell r="F1808">
            <v>0</v>
          </cell>
          <cell r="G1808" t="str">
            <v>102179</v>
          </cell>
          <cell r="H1808" t="str">
            <v>INSTALAÇÃO DE VIDRO TEMPERADO, E = 6 MM, ENCAIXADO EM PERFIL U. AF_01/2021_P</v>
          </cell>
        </row>
        <row r="1809">
          <cell r="A1809" t="str">
            <v>ESQUADRIAS/FERRAGENS/VIDROS</v>
          </cell>
          <cell r="B1809" t="str">
            <v>ESQV</v>
          </cell>
          <cell r="C1809" t="str">
            <v>VIDROS/ESPELHOS</v>
          </cell>
          <cell r="D1809" t="str">
            <v>0103</v>
          </cell>
          <cell r="E1809">
            <v>0</v>
          </cell>
          <cell r="F1809">
            <v>0</v>
          </cell>
          <cell r="G1809" t="str">
            <v>102180</v>
          </cell>
          <cell r="H1809" t="str">
            <v>INSTALAÇÃO DE VIDRO TEMPERADO, E = 8 MM, ENCAIXADO EM PERFIL U. AF_01/2021_P</v>
          </cell>
        </row>
        <row r="1810">
          <cell r="A1810" t="str">
            <v>ESQUADRIAS/FERRAGENS/VIDROS</v>
          </cell>
          <cell r="B1810" t="str">
            <v>ESQV</v>
          </cell>
          <cell r="C1810" t="str">
            <v>VIDROS/ESPELHOS</v>
          </cell>
          <cell r="D1810" t="str">
            <v>0103</v>
          </cell>
          <cell r="E1810">
            <v>0</v>
          </cell>
          <cell r="F1810">
            <v>0</v>
          </cell>
          <cell r="G1810" t="str">
            <v>102181</v>
          </cell>
          <cell r="H1810" t="str">
            <v>INSTALAÇÃO DE VIDRO TEMPERADO, E = 10 MM, ENCAIXADO EM PERFIL U. AF_01/2021_P</v>
          </cell>
        </row>
        <row r="1811">
          <cell r="A1811" t="str">
            <v>ESQUADRIAS/FERRAGENS/VIDROS</v>
          </cell>
          <cell r="B1811" t="str">
            <v>ESQV</v>
          </cell>
          <cell r="C1811" t="str">
            <v>VIDROS/ESPELHOS</v>
          </cell>
          <cell r="D1811" t="str">
            <v>0103</v>
          </cell>
          <cell r="E1811">
            <v>0</v>
          </cell>
          <cell r="F1811">
            <v>0</v>
          </cell>
          <cell r="G1811" t="str">
            <v>102182</v>
          </cell>
          <cell r="H1811" t="str">
            <v>PORTA PIVOTANTE DE VIDRO TEMPERADO, 90X210 CM, ESPESSURA 10 MM, INCLUSIVE ACESSÓRIOS. AF_01/2021</v>
          </cell>
        </row>
        <row r="1812">
          <cell r="A1812" t="str">
            <v>ESQUADRIAS/FERRAGENS/VIDROS</v>
          </cell>
          <cell r="B1812" t="str">
            <v>ESQV</v>
          </cell>
          <cell r="C1812" t="str">
            <v>VIDROS/ESPELHOS</v>
          </cell>
          <cell r="D1812" t="str">
            <v>0103</v>
          </cell>
          <cell r="E1812">
            <v>0</v>
          </cell>
          <cell r="F1812">
            <v>0</v>
          </cell>
          <cell r="G1812" t="str">
            <v>102183</v>
          </cell>
          <cell r="H1812" t="str">
            <v>PORTA PIVOTANTE DE VIDRO TEMPERADO, 2 FOLHAS DE 90X210 CM, ESPESSURA DE 10MM, INCLUSIVE ACESSÓRIOS. AF_01/2021</v>
          </cell>
        </row>
        <row r="1813">
          <cell r="A1813" t="str">
            <v>ESQUADRIAS/FERRAGENS/VIDROS</v>
          </cell>
          <cell r="B1813" t="str">
            <v>ESQV</v>
          </cell>
          <cell r="C1813" t="str">
            <v>VIDROS/ESPELHOS</v>
          </cell>
          <cell r="D1813" t="str">
            <v>0103</v>
          </cell>
          <cell r="E1813">
            <v>0</v>
          </cell>
          <cell r="F1813">
            <v>0</v>
          </cell>
          <cell r="G1813" t="str">
            <v>102184</v>
          </cell>
          <cell r="H1813" t="str">
            <v>PORTA DE ABRIR COM MOLA HIDRÁULICA, EM VIDRO TEMPERADO, 90X210 CM, ESPESSURA 10 MM, INCLUSIVE ACESSÓRIOS. AF_01/2021</v>
          </cell>
        </row>
        <row r="1814">
          <cell r="A1814" t="str">
            <v>ESQUADRIAS/FERRAGENS/VIDROS</v>
          </cell>
          <cell r="B1814" t="str">
            <v>ESQV</v>
          </cell>
          <cell r="C1814" t="str">
            <v>VIDROS/ESPELHOS</v>
          </cell>
          <cell r="D1814" t="str">
            <v>0103</v>
          </cell>
          <cell r="E1814">
            <v>0</v>
          </cell>
          <cell r="F1814">
            <v>0</v>
          </cell>
          <cell r="G1814" t="str">
            <v>102185</v>
          </cell>
          <cell r="H1814" t="str">
            <v>PORTA DE ABRIR COM MOLA HIDRÁULICA, EM VIDRO TEMPERADO, 2 FOLHAS DE 90X210 CM, ESPESSURA DD 10MM, INCLUSIVE ACESSÓRIOS. AF_01/2021</v>
          </cell>
        </row>
        <row r="1815">
          <cell r="A1815" t="str">
            <v>ESQUADRIAS/FERRAGENS/VIDROS</v>
          </cell>
          <cell r="B1815" t="str">
            <v>ESQV</v>
          </cell>
          <cell r="C1815" t="str">
            <v>VIDROS/ESPELHOS</v>
          </cell>
          <cell r="D1815" t="str">
            <v>0103</v>
          </cell>
          <cell r="E1815">
            <v>0</v>
          </cell>
          <cell r="F1815">
            <v>0</v>
          </cell>
          <cell r="G1815" t="str">
            <v>102190</v>
          </cell>
          <cell r="H1815" t="str">
            <v>REMOÇÃO DE VIDRO LISO COMUM DE ESQUADRIA COM BAGUETE DE MADEIRA. AF_01/2021</v>
          </cell>
        </row>
        <row r="1816">
          <cell r="A1816" t="str">
            <v>ESQUADRIAS/FERRAGENS/VIDROS</v>
          </cell>
          <cell r="B1816" t="str">
            <v>ESQV</v>
          </cell>
          <cell r="C1816" t="str">
            <v>VIDROS/ESPELHOS</v>
          </cell>
          <cell r="D1816" t="str">
            <v>0103</v>
          </cell>
          <cell r="E1816">
            <v>0</v>
          </cell>
          <cell r="F1816">
            <v>0</v>
          </cell>
          <cell r="G1816" t="str">
            <v>102191</v>
          </cell>
          <cell r="H1816" t="str">
            <v>REMOÇÃO DE VIDRO LISO COMUM DE ESQUADRIA COM BAGUETE DE ALUMÍNIO OU PVC. AF_01/2021</v>
          </cell>
        </row>
        <row r="1817">
          <cell r="A1817" t="str">
            <v>ESQUADRIAS/FERRAGENS/VIDROS</v>
          </cell>
          <cell r="B1817" t="str">
            <v>ESQV</v>
          </cell>
          <cell r="C1817" t="str">
            <v>VIDROS/ESPELHOS</v>
          </cell>
          <cell r="D1817" t="str">
            <v>0103</v>
          </cell>
          <cell r="E1817">
            <v>0</v>
          </cell>
          <cell r="F1817">
            <v>0</v>
          </cell>
          <cell r="G1817" t="str">
            <v>102192</v>
          </cell>
          <cell r="H1817" t="str">
            <v>REMOÇÃO DE VIDRO TEMPERADO FIXADO EM PERFIL U. AF_01/2021</v>
          </cell>
        </row>
        <row r="1818">
          <cell r="A1818" t="str">
            <v>ESQUADRIAS/FERRAGENS/VIDROS</v>
          </cell>
          <cell r="B1818" t="str">
            <v>ESQV</v>
          </cell>
          <cell r="C1818" t="str">
            <v>JANELA DE ALUMINIO</v>
          </cell>
          <cell r="D1818" t="str">
            <v>0222</v>
          </cell>
          <cell r="E1818">
            <v>0</v>
          </cell>
          <cell r="F1818">
            <v>0</v>
          </cell>
          <cell r="G1818" t="str">
            <v>94569</v>
          </cell>
          <cell r="H1818" t="str">
            <v>JANELA DE ALUMÍNIO TIPO MAXIM-AR, COM VIDROS, BATENTE E FERRAGENS. EXCLUSIVE ALIZAR, ACABAMENTO E CONTRAMARCO. FORNECIMENTO E INSTALAÇÃO. AF_12/2019</v>
          </cell>
        </row>
        <row r="1819">
          <cell r="A1819" t="str">
            <v>ESQUADRIAS/FERRAGENS/VIDROS</v>
          </cell>
          <cell r="B1819" t="str">
            <v>ESQV</v>
          </cell>
          <cell r="C1819" t="str">
            <v>JANELA DE ALUMINIO</v>
          </cell>
          <cell r="D1819" t="str">
            <v>0222</v>
          </cell>
          <cell r="E1819">
            <v>0</v>
          </cell>
          <cell r="F1819">
            <v>0</v>
          </cell>
          <cell r="G1819" t="str">
            <v>94570</v>
          </cell>
          <cell r="H1819" t="str">
            <v>JANELA DE ALUMÍNIO DE CORRER COM 2 FOLHAS PARA VIDROS, COM VIDROS, BATENTE, ACABAMENTO COM ACETATO OU BRILHANTE E FERRAGENS. EXCLUSIVE ALIZAR E CONTRAMARCO. FORNECIMENTO E INSTALAÇÃO. AF_12/2019</v>
          </cell>
        </row>
        <row r="1820">
          <cell r="A1820" t="str">
            <v>ESQUADRIAS/FERRAGENS/VIDROS</v>
          </cell>
          <cell r="B1820" t="str">
            <v>ESQV</v>
          </cell>
          <cell r="C1820" t="str">
            <v>JANELA DE ALUMINIO</v>
          </cell>
          <cell r="D1820" t="str">
            <v>0222</v>
          </cell>
          <cell r="E1820">
            <v>0</v>
          </cell>
          <cell r="F1820">
            <v>0</v>
          </cell>
          <cell r="G1820" t="str">
            <v>94572</v>
          </cell>
          <cell r="H1820" t="str">
            <v>JANELA DE ALUMÍNIO DE CORRER COM 3 FOLHAS (2 VENEZIANAS E 1 PARA VIDRO), COM VIDROS, BATENTE E FERRAGENS. EXCLUSIVE ACABAMENTO, ALIZAR E CONTRAMARCO. FORNECIMENTO E INSTALAÇÃO. AF_12/2019</v>
          </cell>
        </row>
        <row r="1821">
          <cell r="A1821" t="str">
            <v>ESQUADRIAS/FERRAGENS/VIDROS</v>
          </cell>
          <cell r="B1821" t="str">
            <v>ESQV</v>
          </cell>
          <cell r="C1821" t="str">
            <v>JANELA DE ALUMINIO</v>
          </cell>
          <cell r="D1821" t="str">
            <v>0222</v>
          </cell>
          <cell r="E1821">
            <v>0</v>
          </cell>
          <cell r="F1821">
            <v>0</v>
          </cell>
          <cell r="G1821" t="str">
            <v>94573</v>
          </cell>
          <cell r="H1821" t="str">
            <v>JANELA DE ALUMÍNIO DE CORRER COM 4 FOLHAS PARA VIDROS, COM VIDROS, BATENTE, ACABAMENTO COM ACETATO OU BRILHANTE E FERRAGENS. EXCLUSIVE ALIZAR E CONTRAMARCO. FORNECIMENTO E INSTALAÇÃO. AF_12/2019</v>
          </cell>
        </row>
        <row r="1822">
          <cell r="A1822" t="str">
            <v>ESQUADRIAS/FERRAGENS/VIDROS</v>
          </cell>
          <cell r="B1822" t="str">
            <v>ESQV</v>
          </cell>
          <cell r="C1822" t="str">
            <v>JANELA DE ALUMINIO</v>
          </cell>
          <cell r="D1822" t="str">
            <v>0222</v>
          </cell>
          <cell r="E1822">
            <v>0</v>
          </cell>
          <cell r="F1822">
            <v>0</v>
          </cell>
          <cell r="G1822" t="str">
            <v>94580</v>
          </cell>
          <cell r="H1822" t="str">
            <v>JANELA DE ALUMÍNIO DE CORRER COM 6 FOLHAS (2 VENEZIANAS FIXAS, 2 VENEZIANAS DE CORRER E 2 PARA VIDRO), COM VIDROS, BATENTE, ACABAMENTO COM ACETATO OU BRILHANTE E FERRAGENS. EXCLUSIVE ALIZAR E CONTRAMARCO. FORNECIMENTO E INSTALAÇÃO. AF_12/2019</v>
          </cell>
        </row>
        <row r="1823">
          <cell r="A1823" t="str">
            <v>ESQUADRIAS/FERRAGENS/VIDROS</v>
          </cell>
          <cell r="B1823" t="str">
            <v>ESQV</v>
          </cell>
          <cell r="C1823" t="str">
            <v>JANELA DE ALUMINIO</v>
          </cell>
          <cell r="D1823" t="str">
            <v>0222</v>
          </cell>
          <cell r="E1823">
            <v>0</v>
          </cell>
          <cell r="F1823">
            <v>0</v>
          </cell>
          <cell r="G1823" t="str">
            <v>100674</v>
          </cell>
          <cell r="H1823" t="str">
            <v>JANELA FIXA DE ALUMÍNIO PARA VIDRO, COM VIDRO, BATENTE E FERRAGENS. EXCLUSIVE ACABAMENTO, ALIZAR E CONTRAMARCO. FORNECIMENTO E INSTALAÇÃO. AF_12/2019</v>
          </cell>
        </row>
        <row r="1824">
          <cell r="A1824" t="str">
            <v>FUNDACOES E ESTRUTURAS</v>
          </cell>
          <cell r="B1824" t="str">
            <v>FUES</v>
          </cell>
          <cell r="C1824" t="str">
            <v>TUBULOES</v>
          </cell>
          <cell r="D1824" t="str">
            <v>0038</v>
          </cell>
          <cell r="E1824">
            <v>0</v>
          </cell>
          <cell r="F1824">
            <v>0</v>
          </cell>
          <cell r="G1824" t="str">
            <v>101096</v>
          </cell>
          <cell r="H1824" t="str">
            <v>TUBULÃO A CÉU ABERTO, DIÂMETRO DO FUSTE DE 70CM, ESCAVAÇÃO MANUAL, SEM ALARGAMENTO DE BASE, CONCRETO FEITO EM OBRA E LANÇADO COM JERICA. AF_05/2020</v>
          </cell>
        </row>
        <row r="1825">
          <cell r="A1825" t="str">
            <v>FUNDACOES E ESTRUTURAS</v>
          </cell>
          <cell r="B1825" t="str">
            <v>FUES</v>
          </cell>
          <cell r="C1825" t="str">
            <v>TUBULOES</v>
          </cell>
          <cell r="D1825" t="str">
            <v>0038</v>
          </cell>
          <cell r="E1825">
            <v>0</v>
          </cell>
          <cell r="F1825">
            <v>0</v>
          </cell>
          <cell r="G1825" t="str">
            <v>101097</v>
          </cell>
          <cell r="H1825" t="str">
            <v>TUBULÃO A CÉU ABERTO, DIÂMETRO DO FUSTE DE 80CM, ESCAVAÇÃO MANUAL, SEM ALARGAMENTO DE BASE, CONCRETO FEITO EM OBRA E LANÇADO COM JERICA. AF_05/2020</v>
          </cell>
        </row>
        <row r="1826">
          <cell r="A1826" t="str">
            <v>FUNDACOES E ESTRUTURAS</v>
          </cell>
          <cell r="B1826" t="str">
            <v>FUES</v>
          </cell>
          <cell r="C1826" t="str">
            <v>TUBULOES</v>
          </cell>
          <cell r="D1826" t="str">
            <v>0038</v>
          </cell>
          <cell r="E1826">
            <v>0</v>
          </cell>
          <cell r="F1826">
            <v>0</v>
          </cell>
          <cell r="G1826" t="str">
            <v>101098</v>
          </cell>
          <cell r="H1826" t="str">
            <v>TUBULÃO A CÉU ABERTO, DIÂMETRO DO FUSTE DE 100CM, ESCAVAÇÃO MANUAL, SEM ALARGAMENTO DE BASE, CONCRETO FEITO EM OBRA E LANÇADO COM JERICA. AF_05/2020</v>
          </cell>
        </row>
        <row r="1827">
          <cell r="A1827" t="str">
            <v>FUNDACOES E ESTRUTURAS</v>
          </cell>
          <cell r="B1827" t="str">
            <v>FUES</v>
          </cell>
          <cell r="C1827" t="str">
            <v>TUBULOES</v>
          </cell>
          <cell r="D1827" t="str">
            <v>0038</v>
          </cell>
          <cell r="E1827">
            <v>0</v>
          </cell>
          <cell r="F1827">
            <v>0</v>
          </cell>
          <cell r="G1827" t="str">
            <v>101099</v>
          </cell>
          <cell r="H1827" t="str">
            <v>TUBULÃO A CÉU ABERTO, DIÂMETRO DO FUSTE DE 120CM, ESCAVAÇÃO MANUAL, SEM ALARGAMENTO DE BASE, CONCRETO FEITO EM OBRA E LANÇADO COM JERICA. AF_05/2020</v>
          </cell>
        </row>
        <row r="1828">
          <cell r="A1828" t="str">
            <v>FUNDACOES E ESTRUTURAS</v>
          </cell>
          <cell r="B1828" t="str">
            <v>FUES</v>
          </cell>
          <cell r="C1828" t="str">
            <v>TUBULOES</v>
          </cell>
          <cell r="D1828" t="str">
            <v>0038</v>
          </cell>
          <cell r="E1828">
            <v>0</v>
          </cell>
          <cell r="F1828">
            <v>0</v>
          </cell>
          <cell r="G1828" t="str">
            <v>101100</v>
          </cell>
          <cell r="H1828" t="str">
            <v>TUBULÃO A CÉU ABERTO, DIÂMETRO DO FUSTE DE 70CM, ESCAVAÇÃO MECÂNICA, SEM ALARGAMENTO DE BASE, CONCRETO FEITO EM OBRA E LANÇADO COM JERICA. AF_05/2020</v>
          </cell>
        </row>
        <row r="1829">
          <cell r="A1829" t="str">
            <v>FUNDACOES E ESTRUTURAS</v>
          </cell>
          <cell r="B1829" t="str">
            <v>FUES</v>
          </cell>
          <cell r="C1829" t="str">
            <v>TUBULOES</v>
          </cell>
          <cell r="D1829" t="str">
            <v>0038</v>
          </cell>
          <cell r="E1829">
            <v>0</v>
          </cell>
          <cell r="F1829">
            <v>0</v>
          </cell>
          <cell r="G1829" t="str">
            <v>101101</v>
          </cell>
          <cell r="H1829" t="str">
            <v>TUBULÃO A CÉU ABERTO, DIÂMETRO DO FUSTE DE 80CM, ESCAVAÇÃO MECÂNICA, SEM ALARGAMENTO DE BASE, CONCRETO FEITO EM OBRA E LANÇADO COM JERICA. AF_05/2020</v>
          </cell>
        </row>
        <row r="1830">
          <cell r="A1830" t="str">
            <v>FUNDACOES E ESTRUTURAS</v>
          </cell>
          <cell r="B1830" t="str">
            <v>FUES</v>
          </cell>
          <cell r="C1830" t="str">
            <v>TUBULOES</v>
          </cell>
          <cell r="D1830" t="str">
            <v>0038</v>
          </cell>
          <cell r="E1830">
            <v>0</v>
          </cell>
          <cell r="F1830">
            <v>0</v>
          </cell>
          <cell r="G1830" t="str">
            <v>101102</v>
          </cell>
          <cell r="H1830" t="str">
            <v>TUBULÃO A CÉU ABERTO, DIÂMETRO DO FUSTE DE 100CM, ESCAVAÇÃO MECÂNICA, SEM ALARGAMENTO DE BASE, CONCRETO FEITO EM OBRA E LANÇADO COM JERICA. AF_05/2020</v>
          </cell>
        </row>
        <row r="1831">
          <cell r="A1831" t="str">
            <v>FUNDACOES E ESTRUTURAS</v>
          </cell>
          <cell r="B1831" t="str">
            <v>FUES</v>
          </cell>
          <cell r="C1831" t="str">
            <v>TUBULOES</v>
          </cell>
          <cell r="D1831" t="str">
            <v>0038</v>
          </cell>
          <cell r="E1831">
            <v>0</v>
          </cell>
          <cell r="F1831">
            <v>0</v>
          </cell>
          <cell r="G1831" t="str">
            <v>101103</v>
          </cell>
          <cell r="H1831" t="str">
            <v>TUBULÃO A CÉU ABERTO, DIÂMETRO DO FUSTE DE 120CM, ESCAVAÇÃO MECÂNICA, SEM ALARGAMENTO DE BASE, CONCRETO FEITO EM OBRA E LANÇADO COM JERICA. AF_05/2020</v>
          </cell>
        </row>
        <row r="1832">
          <cell r="A1832" t="str">
            <v>FUNDACOES E ESTRUTURAS</v>
          </cell>
          <cell r="B1832" t="str">
            <v>FUES</v>
          </cell>
          <cell r="C1832" t="str">
            <v>TUBULOES</v>
          </cell>
          <cell r="D1832" t="str">
            <v>0038</v>
          </cell>
          <cell r="E1832">
            <v>0</v>
          </cell>
          <cell r="F1832">
            <v>0</v>
          </cell>
          <cell r="G1832" t="str">
            <v>101104</v>
          </cell>
          <cell r="H1832" t="str">
            <v>TUBULÃO A CÉU ABERTO, DIÂMETRO DO FUSTE DE 70CM, ESCAVAÇÃO MANUAL, SEM ALARGAMENTO DE BASE, CONCRETO USINADO E LANÇADO COM BOMBA OU DIRETAMENTE DO CAMINHÃO. AF_05/2020</v>
          </cell>
        </row>
        <row r="1833">
          <cell r="A1833" t="str">
            <v>FUNDACOES E ESTRUTURAS</v>
          </cell>
          <cell r="B1833" t="str">
            <v>FUES</v>
          </cell>
          <cell r="C1833" t="str">
            <v>TUBULOES</v>
          </cell>
          <cell r="D1833" t="str">
            <v>0038</v>
          </cell>
          <cell r="E1833">
            <v>0</v>
          </cell>
          <cell r="F1833">
            <v>0</v>
          </cell>
          <cell r="G1833" t="str">
            <v>101105</v>
          </cell>
          <cell r="H1833" t="str">
            <v>TUBULÃO A CÉU ABERTO, DIÂMETRO DO FUSTE DE 80CM, ESCAVAÇÃO MANUAL, SEM ALARGAMENTO DE BASE, CONCRETO USINADO E LANÇADO COM BOMBA OU DIRETAMENTE DO CAMINHÃO. AF_05/2020</v>
          </cell>
        </row>
        <row r="1834">
          <cell r="A1834" t="str">
            <v>FUNDACOES E ESTRUTURAS</v>
          </cell>
          <cell r="B1834" t="str">
            <v>FUES</v>
          </cell>
          <cell r="C1834" t="str">
            <v>TUBULOES</v>
          </cell>
          <cell r="D1834" t="str">
            <v>0038</v>
          </cell>
          <cell r="E1834">
            <v>0</v>
          </cell>
          <cell r="F1834">
            <v>0</v>
          </cell>
          <cell r="G1834" t="str">
            <v>101106</v>
          </cell>
          <cell r="H1834" t="str">
            <v>TUBULÃO A CÉU ABERTO, DIÂMETRO DO FUSTE DE 100CM, ESCAVAÇÃO MANUAL, SEM ALARGAMENTO DE BASE, CONCRETO USINADO E LANÇADO COM BOMBA OU DIRETAMENTE DO CAMINHÃO. AF_05/2020</v>
          </cell>
        </row>
        <row r="1835">
          <cell r="A1835" t="str">
            <v>FUNDACOES E ESTRUTURAS</v>
          </cell>
          <cell r="B1835" t="str">
            <v>FUES</v>
          </cell>
          <cell r="C1835" t="str">
            <v>TUBULOES</v>
          </cell>
          <cell r="D1835" t="str">
            <v>0038</v>
          </cell>
          <cell r="E1835">
            <v>0</v>
          </cell>
          <cell r="F1835">
            <v>0</v>
          </cell>
          <cell r="G1835" t="str">
            <v>101107</v>
          </cell>
          <cell r="H1835" t="str">
            <v>TUBULÃO A CÉU ABERTO, DIÂMETRO DO FUSTE DE 120CM, ESCAVAÇÃO MANUAL, SEM ALARGAMENTO DE BASE, CONCRETO USINADO E LANÇADO COM BOMBA OU DIRETAMENTE DO CAMINHÃO. AF_05/2020</v>
          </cell>
        </row>
        <row r="1836">
          <cell r="A1836" t="str">
            <v>FUNDACOES E ESTRUTURAS</v>
          </cell>
          <cell r="B1836" t="str">
            <v>FUES</v>
          </cell>
          <cell r="C1836" t="str">
            <v>TUBULOES</v>
          </cell>
          <cell r="D1836" t="str">
            <v>0038</v>
          </cell>
          <cell r="E1836">
            <v>0</v>
          </cell>
          <cell r="F1836">
            <v>0</v>
          </cell>
          <cell r="G1836" t="str">
            <v>101108</v>
          </cell>
          <cell r="H1836" t="str">
            <v>TUBULÃO A CÉU ABERTO, DIÂMETRO DO FUSTE DE 70CM, ESCAVAÇÃO MECÂNICA, SEM ALARGAMENTO DE BASE, CONCRETO USINADO E LANÇADO COM BOMBA OU DIRETAMENTE DO CAMINHÃO. AF_05/2020</v>
          </cell>
        </row>
        <row r="1837">
          <cell r="A1837" t="str">
            <v>FUNDACOES E ESTRUTURAS</v>
          </cell>
          <cell r="B1837" t="str">
            <v>FUES</v>
          </cell>
          <cell r="C1837" t="str">
            <v>TUBULOES</v>
          </cell>
          <cell r="D1837" t="str">
            <v>0038</v>
          </cell>
          <cell r="E1837">
            <v>0</v>
          </cell>
          <cell r="F1837">
            <v>0</v>
          </cell>
          <cell r="G1837" t="str">
            <v>101109</v>
          </cell>
          <cell r="H1837" t="str">
            <v>TUBULÃO A CÉU ABERTO, DIÂMETRO DO FUSTE DE 80CM, ESCAVAÇÃO MECÂNICA, SEM ALARGAMENTO DE BASE, CONCRETO USINADO E LANÇADO COM BOMBA OU DIRETAMENTE DO CAMINHÃO. AF_05/2020</v>
          </cell>
        </row>
        <row r="1838">
          <cell r="A1838" t="str">
            <v>FUNDACOES E ESTRUTURAS</v>
          </cell>
          <cell r="B1838" t="str">
            <v>FUES</v>
          </cell>
          <cell r="C1838" t="str">
            <v>TUBULOES</v>
          </cell>
          <cell r="D1838" t="str">
            <v>0038</v>
          </cell>
          <cell r="E1838">
            <v>0</v>
          </cell>
          <cell r="F1838">
            <v>0</v>
          </cell>
          <cell r="G1838" t="str">
            <v>101110</v>
          </cell>
          <cell r="H1838" t="str">
            <v>TUBULÃO A CÉU ABERTO, DIÂMETRO DO FUSTE DE 100CM, ESCAVAÇÃO MECÂNICA, SEM ALARGAMENTO DE BASE, CONCRETO USINADO E LANÇADO COM BOMBA OU DIRETAMENTE DO CAMINHÃO. AF_05/2020</v>
          </cell>
        </row>
        <row r="1839">
          <cell r="A1839" t="str">
            <v>FUNDACOES E ESTRUTURAS</v>
          </cell>
          <cell r="B1839" t="str">
            <v>FUES</v>
          </cell>
          <cell r="C1839" t="str">
            <v>TUBULOES</v>
          </cell>
          <cell r="D1839" t="str">
            <v>0038</v>
          </cell>
          <cell r="E1839">
            <v>0</v>
          </cell>
          <cell r="F1839">
            <v>0</v>
          </cell>
          <cell r="G1839" t="str">
            <v>101111</v>
          </cell>
          <cell r="H1839" t="str">
            <v>TUBULÃO A CÉU ABERTO, DIÂMETRO DO FUSTE DE 120CM, ESCAVAÇÃO MECÂNICA, SEM ALARGAMENTO DE BASE, CONCRETO USINADO E LANÇADO COM BOMBA OU DIRETAMENTE DO CAMINHÃO. AF_05/2020</v>
          </cell>
        </row>
        <row r="1840">
          <cell r="A1840" t="str">
            <v>FUNDACOES E ESTRUTURAS</v>
          </cell>
          <cell r="B1840" t="str">
            <v>FUES</v>
          </cell>
          <cell r="C1840" t="str">
            <v>TUBULOES</v>
          </cell>
          <cell r="D1840" t="str">
            <v>0038</v>
          </cell>
          <cell r="E1840">
            <v>0</v>
          </cell>
          <cell r="F1840">
            <v>0</v>
          </cell>
          <cell r="G1840" t="str">
            <v>101112</v>
          </cell>
          <cell r="H1840" t="str">
            <v>ALARGAMENTO DE BASE DE TUBULÃO A CÉU ABERTO, ESCAVAÇÃO MANUAL, CONCRETO FEITO EM OBRA E LANÇADO COM JERICA. AF_05/2020</v>
          </cell>
        </row>
        <row r="1841">
          <cell r="A1841" t="str">
            <v>FUNDACOES E ESTRUTURAS</v>
          </cell>
          <cell r="B1841" t="str">
            <v>FUES</v>
          </cell>
          <cell r="C1841" t="str">
            <v>TUBULOES</v>
          </cell>
          <cell r="D1841" t="str">
            <v>0038</v>
          </cell>
          <cell r="E1841">
            <v>0</v>
          </cell>
          <cell r="F1841">
            <v>0</v>
          </cell>
          <cell r="G1841" t="str">
            <v>101113</v>
          </cell>
          <cell r="H1841" t="str">
            <v>ALARGAMENTO DE BASE DE TUBULÃO A CÉU ABERTO, ESCAVAÇÃO MANUAL, CONCRETO USINADO E LANÇADO COM BOMBA OU DIRETAMENTE DO CAMINHÃO. AF_05/2020</v>
          </cell>
        </row>
        <row r="1842">
          <cell r="A1842" t="str">
            <v>FUNDACOES E ESTRUTURAS</v>
          </cell>
          <cell r="B1842" t="str">
            <v>FUES</v>
          </cell>
          <cell r="C1842" t="str">
            <v>ESTACAS</v>
          </cell>
          <cell r="D1842" t="str">
            <v>0039</v>
          </cell>
          <cell r="E1842">
            <v>0</v>
          </cell>
          <cell r="F1842">
            <v>0</v>
          </cell>
          <cell r="G1842" t="str">
            <v>95601</v>
          </cell>
          <cell r="H1842" t="str">
            <v>ARRASAMENTO MECANICO DE ESTACA DE CONCRETO ARMADO, DIAMETROS DE ATÉ 40 CM. AF_11/2016</v>
          </cell>
        </row>
        <row r="1843">
          <cell r="A1843" t="str">
            <v>FUNDACOES E ESTRUTURAS</v>
          </cell>
          <cell r="B1843" t="str">
            <v>FUES</v>
          </cell>
          <cell r="C1843" t="str">
            <v>ESTACAS</v>
          </cell>
          <cell r="D1843" t="str">
            <v>0039</v>
          </cell>
          <cell r="E1843">
            <v>0</v>
          </cell>
          <cell r="F1843">
            <v>0</v>
          </cell>
          <cell r="G1843" t="str">
            <v>95602</v>
          </cell>
          <cell r="H1843" t="str">
            <v>ARRASAMENTO MECANICO DE ESTACA DE CONCRETO ARMADO, DIAMETROS DE 41 CM A 60 CM. AF_11/2016</v>
          </cell>
        </row>
        <row r="1844">
          <cell r="A1844" t="str">
            <v>FUNDACOES E ESTRUTURAS</v>
          </cell>
          <cell r="B1844" t="str">
            <v>FUES</v>
          </cell>
          <cell r="C1844" t="str">
            <v>ESTACAS</v>
          </cell>
          <cell r="D1844" t="str">
            <v>0039</v>
          </cell>
          <cell r="E1844">
            <v>0</v>
          </cell>
          <cell r="F1844">
            <v>0</v>
          </cell>
          <cell r="G1844" t="str">
            <v>95603</v>
          </cell>
          <cell r="H1844" t="str">
            <v>ARRASAMENTO MECANICO DE ESTACA DE CONCRETO ARMADO, DIAMETROS DE 61 CM A 80 CM. AF_11/2016</v>
          </cell>
        </row>
        <row r="1845">
          <cell r="A1845" t="str">
            <v>FUNDACOES E ESTRUTURAS</v>
          </cell>
          <cell r="B1845" t="str">
            <v>FUES</v>
          </cell>
          <cell r="C1845" t="str">
            <v>ESTACAS</v>
          </cell>
          <cell r="D1845" t="str">
            <v>0039</v>
          </cell>
          <cell r="E1845">
            <v>0</v>
          </cell>
          <cell r="F1845">
            <v>0</v>
          </cell>
          <cell r="G1845" t="str">
            <v>95604</v>
          </cell>
          <cell r="H1845" t="str">
            <v>ARRASAMENTO MECANICO DE ESTACA DE CONCRETO ARMADO, DIAMETROS DE 81 CM A 100 CM. AF_11/2016</v>
          </cell>
        </row>
        <row r="1846">
          <cell r="A1846" t="str">
            <v>FUNDACOES E ESTRUTURAS</v>
          </cell>
          <cell r="B1846" t="str">
            <v>FUES</v>
          </cell>
          <cell r="C1846" t="str">
            <v>ESTACAS</v>
          </cell>
          <cell r="D1846" t="str">
            <v>0039</v>
          </cell>
          <cell r="E1846">
            <v>0</v>
          </cell>
          <cell r="F1846">
            <v>0</v>
          </cell>
          <cell r="G1846" t="str">
            <v>95605</v>
          </cell>
          <cell r="H1846" t="str">
            <v>ARRASAMENTO MECANICO DE ESTACA DE CONCRETO ARMADO, DIAMETROS DE 101 CM A 150 CM. AF_11/2016</v>
          </cell>
        </row>
        <row r="1847">
          <cell r="A1847" t="str">
            <v>FUNDACOES E ESTRUTURAS</v>
          </cell>
          <cell r="B1847" t="str">
            <v>FUES</v>
          </cell>
          <cell r="C1847" t="str">
            <v>ESTACAS</v>
          </cell>
          <cell r="D1847" t="str">
            <v>0039</v>
          </cell>
          <cell r="E1847">
            <v>0</v>
          </cell>
          <cell r="F1847">
            <v>0</v>
          </cell>
          <cell r="G1847" t="str">
            <v>95607</v>
          </cell>
          <cell r="H1847" t="str">
            <v>ARRASAMENTO DE ESTACA METÁLICA, PERFIL LAMINADO TIPO I FAMÍLIA 250. AF_11/2016</v>
          </cell>
        </row>
        <row r="1848">
          <cell r="A1848" t="str">
            <v>FUNDACOES E ESTRUTURAS</v>
          </cell>
          <cell r="B1848" t="str">
            <v>FUES</v>
          </cell>
          <cell r="C1848" t="str">
            <v>ESTACAS</v>
          </cell>
          <cell r="D1848" t="str">
            <v>0039</v>
          </cell>
          <cell r="E1848">
            <v>0</v>
          </cell>
          <cell r="F1848">
            <v>0</v>
          </cell>
          <cell r="G1848" t="str">
            <v>95608</v>
          </cell>
          <cell r="H1848" t="str">
            <v>ARRASAMENTO DE ESTACA METÁLICA, PERFIL LAMINADO TIPO H FAMÍLIA 250. AF_11/2016</v>
          </cell>
        </row>
        <row r="1849">
          <cell r="A1849" t="str">
            <v>FUNDACOES E ESTRUTURAS</v>
          </cell>
          <cell r="B1849" t="str">
            <v>FUES</v>
          </cell>
          <cell r="C1849" t="str">
            <v>ESTACAS</v>
          </cell>
          <cell r="D1849" t="str">
            <v>0039</v>
          </cell>
          <cell r="E1849">
            <v>0</v>
          </cell>
          <cell r="F1849">
            <v>0</v>
          </cell>
          <cell r="G1849" t="str">
            <v>95609</v>
          </cell>
          <cell r="H1849" t="str">
            <v>ARRASAMENTO DE ESTACA METÁLICA, PERFIL LAMINADO TIPO H FAMÍLIA 310. AF_11/2016</v>
          </cell>
        </row>
        <row r="1850">
          <cell r="A1850" t="str">
            <v>FUNDACOES E ESTRUTURAS</v>
          </cell>
          <cell r="B1850" t="str">
            <v>FUES</v>
          </cell>
          <cell r="C1850" t="str">
            <v>ESTACAS</v>
          </cell>
          <cell r="D1850" t="str">
            <v>0039</v>
          </cell>
          <cell r="E1850">
            <v>0</v>
          </cell>
          <cell r="F1850">
            <v>0</v>
          </cell>
          <cell r="G1850" t="str">
            <v>100651</v>
          </cell>
          <cell r="H1850" t="str">
            <v>ESTACA HÉLICE CONTÍNUA, DIÂMETRO DE 30 CM, INCLUSO CONCRETO FCK=30MPA E ARMADURA MÍNIMA (EXCLUSIVE MOBILIZAÇÃO, DESMOBILIZAÇÃO E BOMBEAMENTO). AF_12/2019</v>
          </cell>
        </row>
        <row r="1851">
          <cell r="A1851" t="str">
            <v>FUNDACOES E ESTRUTURAS</v>
          </cell>
          <cell r="B1851" t="str">
            <v>FUES</v>
          </cell>
          <cell r="C1851" t="str">
            <v>ESTACAS</v>
          </cell>
          <cell r="D1851" t="str">
            <v>0039</v>
          </cell>
          <cell r="E1851">
            <v>0</v>
          </cell>
          <cell r="F1851">
            <v>0</v>
          </cell>
          <cell r="G1851" t="str">
            <v>100652</v>
          </cell>
          <cell r="H1851" t="str">
            <v>ESTACA HÉLICE CONTÍNUA , DIÂMETRO DE 50 CM, INCLUSO CONCRETO FCK=30MPA E ARMADURA MÍNIMA (EXCLUSIVE MOBILIZAÇÃO, DESMOBILIZAÇÃO E BOMBEAMENTO). AF_12/2019</v>
          </cell>
        </row>
        <row r="1852">
          <cell r="A1852" t="str">
            <v>FUNDACOES E ESTRUTURAS</v>
          </cell>
          <cell r="B1852" t="str">
            <v>FUES</v>
          </cell>
          <cell r="C1852" t="str">
            <v>ESTACAS</v>
          </cell>
          <cell r="D1852" t="str">
            <v>0039</v>
          </cell>
          <cell r="E1852">
            <v>0</v>
          </cell>
          <cell r="F1852">
            <v>0</v>
          </cell>
          <cell r="G1852" t="str">
            <v>100653</v>
          </cell>
          <cell r="H1852" t="str">
            <v>ESTACA HÉLICE CONTÍNUA, DIÂMETRO DE 70 CM, INCLUSO CONCRETO FCK=30MPA E ARMADURA MÍNIMA (EXCLUSIVE MOBILIZAÇÃO, DESMOBILIZAÇÃO E BOMBEAMENTO). AF_12/2019</v>
          </cell>
        </row>
        <row r="1853">
          <cell r="A1853" t="str">
            <v>FUNDACOES E ESTRUTURAS</v>
          </cell>
          <cell r="B1853" t="str">
            <v>FUES</v>
          </cell>
          <cell r="C1853" t="str">
            <v>ESTACAS</v>
          </cell>
          <cell r="D1853" t="str">
            <v>0039</v>
          </cell>
          <cell r="E1853">
            <v>0</v>
          </cell>
          <cell r="F1853">
            <v>0</v>
          </cell>
          <cell r="G1853" t="str">
            <v>100654</v>
          </cell>
          <cell r="H1853" t="str">
            <v>ESTACA HÉLICE CONTÍNUA, DIÂMETRO DE 80 CM, INCLUSO CONCRETO FCK=30MPA E ARMADURA MÍNIMA (EXCLUSIVE MOBILIZAÇÃO, DESMOBILIZAÇÃO E BOMBEAMENTO). AF_12/2019.</v>
          </cell>
        </row>
        <row r="1854">
          <cell r="A1854" t="str">
            <v>FUNDACOES E ESTRUTURAS</v>
          </cell>
          <cell r="B1854" t="str">
            <v>FUES</v>
          </cell>
          <cell r="C1854" t="str">
            <v>ESTACAS</v>
          </cell>
          <cell r="D1854" t="str">
            <v>0039</v>
          </cell>
          <cell r="E1854">
            <v>0</v>
          </cell>
          <cell r="F1854">
            <v>0</v>
          </cell>
          <cell r="G1854" t="str">
            <v>100655</v>
          </cell>
          <cell r="H1854" t="str">
            <v>ESTACA HÉLICE CONTÍNUA, DIÂMETRO DE 90 CM, INCLUSO CONCRETO FCK=30MPA E ARMADURA MÍNIMA (EXCLUSIVE MOBILIZAÇÃO, DESMOBILIZAÇÃO E BOMBEAMENTO). AF_12/2019.</v>
          </cell>
        </row>
        <row r="1855">
          <cell r="A1855" t="str">
            <v>FUNDACOES E ESTRUTURAS</v>
          </cell>
          <cell r="B1855" t="str">
            <v>FUES</v>
          </cell>
          <cell r="C1855" t="str">
            <v>ESTACAS</v>
          </cell>
          <cell r="D1855" t="str">
            <v>0039</v>
          </cell>
          <cell r="E1855">
            <v>0</v>
          </cell>
          <cell r="F1855">
            <v>0</v>
          </cell>
          <cell r="G1855" t="str">
            <v>100656</v>
          </cell>
          <cell r="H1855" t="str">
            <v>ESTACA PRÉ-MOLDADA DE CONCRETO, SEÇÃO QUADRADA, CAPACIDADE DE 25 TONELADAS, INCLUSO EMENDA (EXCLUSIVE MOBILIZAÇÃO E DESMOBILIZAÇÃO). AF_12/2019</v>
          </cell>
        </row>
        <row r="1856">
          <cell r="A1856" t="str">
            <v>FUNDACOES E ESTRUTURAS</v>
          </cell>
          <cell r="B1856" t="str">
            <v>FUES</v>
          </cell>
          <cell r="C1856" t="str">
            <v>ESTACAS</v>
          </cell>
          <cell r="D1856" t="str">
            <v>0039</v>
          </cell>
          <cell r="E1856">
            <v>0</v>
          </cell>
          <cell r="F1856">
            <v>0</v>
          </cell>
          <cell r="G1856" t="str">
            <v>100657</v>
          </cell>
          <cell r="H1856" t="str">
            <v>ESTACA PRÉ-MOLDADA DE CONCRETO SEÇÃO QUADRADA, CAPACIDADE DE 50 TONELADAS, INCLUSO EMENDA (EXCLUSIVE MOBILIZAÇÃO E DESMOBILIZAÇÃO). AF_12/2019</v>
          </cell>
        </row>
        <row r="1857">
          <cell r="A1857" t="str">
            <v>FUNDACOES E ESTRUTURAS</v>
          </cell>
          <cell r="B1857" t="str">
            <v>FUES</v>
          </cell>
          <cell r="C1857" t="str">
            <v>ESTACAS</v>
          </cell>
          <cell r="D1857" t="str">
            <v>0039</v>
          </cell>
          <cell r="E1857">
            <v>0</v>
          </cell>
          <cell r="F1857">
            <v>0</v>
          </cell>
          <cell r="G1857" t="str">
            <v>100658</v>
          </cell>
          <cell r="H1857" t="str">
            <v>ESTACA PRÉ-MOLDADA DE CONCRETO CENTRIFUGADO, SEÇÃO CIRCULAR, CAPACIDADE DE 100 TONELADAS, INCLUSO EMENDA (EXCLUSIVE MOBILIZAÇÃO E DESMOBILIZAÇÃO). AF_12/2019</v>
          </cell>
        </row>
        <row r="1858">
          <cell r="A1858" t="str">
            <v>FUNDACOES E ESTRUTURAS</v>
          </cell>
          <cell r="B1858" t="str">
            <v>FUES</v>
          </cell>
          <cell r="C1858" t="str">
            <v>ESTACAS</v>
          </cell>
          <cell r="D1858" t="str">
            <v>0039</v>
          </cell>
          <cell r="E1858">
            <v>0</v>
          </cell>
          <cell r="F1858">
            <v>0</v>
          </cell>
          <cell r="G1858" t="str">
            <v>100889</v>
          </cell>
          <cell r="H1858" t="str">
            <v>ESTACA METÁLICA PARA FUNDAÇÃO, UTILIZANDO PERFIL LAMINADO HP250X62 (EXCLUSIVE MOBILIZAÇÃO E DESMOBILIZAÇÃO). AF_01/2020</v>
          </cell>
        </row>
        <row r="1859">
          <cell r="A1859" t="str">
            <v>FUNDACOES E ESTRUTURAS</v>
          </cell>
          <cell r="B1859" t="str">
            <v>FUES</v>
          </cell>
          <cell r="C1859" t="str">
            <v>ESTACAS</v>
          </cell>
          <cell r="D1859" t="str">
            <v>0039</v>
          </cell>
          <cell r="E1859">
            <v>0</v>
          </cell>
          <cell r="F1859">
            <v>0</v>
          </cell>
          <cell r="G1859" t="str">
            <v>100890</v>
          </cell>
          <cell r="H1859" t="str">
            <v>ESTACA METÁLICA PARA FUNDAÇÃO, UTILIZANDO PERFIL LAMINADO HP310X79 (EXCLUSIVE MOBILIZAÇÃO E DESMOBILIZAÇÃO). AF_01/2020</v>
          </cell>
        </row>
        <row r="1860">
          <cell r="A1860" t="str">
            <v>FUNDACOES E ESTRUTURAS</v>
          </cell>
          <cell r="B1860" t="str">
            <v>FUES</v>
          </cell>
          <cell r="C1860" t="str">
            <v>ESTACAS</v>
          </cell>
          <cell r="D1860" t="str">
            <v>0039</v>
          </cell>
          <cell r="E1860">
            <v>0</v>
          </cell>
          <cell r="F1860">
            <v>0</v>
          </cell>
          <cell r="G1860" t="str">
            <v>100892</v>
          </cell>
          <cell r="H1860" t="str">
            <v>ESTACA METÁLICA PARA CONTENÇÃO, UTILIZANDO PERFIL LAMINADO W250X32,7 (EXCLUSIVE MOBILIZAÇÃO E DESMOBILIZAÇÃO). AF_01/2020</v>
          </cell>
        </row>
        <row r="1861">
          <cell r="A1861" t="str">
            <v>FUNDACOES E ESTRUTURAS</v>
          </cell>
          <cell r="B1861" t="str">
            <v>FUES</v>
          </cell>
          <cell r="C1861" t="str">
            <v>ESTACAS</v>
          </cell>
          <cell r="D1861" t="str">
            <v>0039</v>
          </cell>
          <cell r="E1861">
            <v>0</v>
          </cell>
          <cell r="F1861">
            <v>0</v>
          </cell>
          <cell r="G1861" t="str">
            <v>100893</v>
          </cell>
          <cell r="H1861" t="str">
            <v>ESTACA METÁLICA PARA CONTENÇÃO, UTILIZANDO PERFIL LAMINADO W250X38,5 (EXCLUSIVE MOBILIZAÇÃO E DESMOBILIZAÇÃO). AF_01/2020</v>
          </cell>
        </row>
        <row r="1862">
          <cell r="A1862" t="str">
            <v>FUNDACOES E ESTRUTURAS</v>
          </cell>
          <cell r="B1862" t="str">
            <v>FUES</v>
          </cell>
          <cell r="C1862" t="str">
            <v>ESTACAS</v>
          </cell>
          <cell r="D1862" t="str">
            <v>0039</v>
          </cell>
          <cell r="E1862">
            <v>0</v>
          </cell>
          <cell r="F1862">
            <v>0</v>
          </cell>
          <cell r="G1862" t="str">
            <v>100894</v>
          </cell>
          <cell r="H1862" t="str">
            <v>ESTACA METÁLICA PARA CONTENÇÃO, UTILIZANDO PERFIL LAMINADO W250X44,8 (EXCLUSIVE MOBILIZAÇÃO E DESMOBILIZAÇÃO). AF_01/2020</v>
          </cell>
        </row>
        <row r="1863">
          <cell r="A1863" t="str">
            <v>FUNDACOES E ESTRUTURAS</v>
          </cell>
          <cell r="B1863" t="str">
            <v>FUES</v>
          </cell>
          <cell r="C1863" t="str">
            <v>ESTACAS</v>
          </cell>
          <cell r="D1863" t="str">
            <v>0039</v>
          </cell>
          <cell r="E1863">
            <v>0</v>
          </cell>
          <cell r="F1863">
            <v>0</v>
          </cell>
          <cell r="G1863" t="str">
            <v>100896</v>
          </cell>
          <cell r="H1863" t="str">
            <v>ESTACA ESCAVADA MECANICAMENTE, SEM FLUIDO ESTABILIZANTE, COM 25CM DE DIÂMETRO, CONCRETO LANÇADO POR CAMINHÃO BETONEIRA (EXCLUSIVE MOBILIZAÇÃO E DESMOBILIZAÇÃO). AF_01/2020</v>
          </cell>
        </row>
        <row r="1864">
          <cell r="A1864" t="str">
            <v>FUNDACOES E ESTRUTURAS</v>
          </cell>
          <cell r="B1864" t="str">
            <v>FUES</v>
          </cell>
          <cell r="C1864" t="str">
            <v>ESTACAS</v>
          </cell>
          <cell r="D1864" t="str">
            <v>0039</v>
          </cell>
          <cell r="E1864">
            <v>0</v>
          </cell>
          <cell r="F1864">
            <v>0</v>
          </cell>
          <cell r="G1864" t="str">
            <v>100897</v>
          </cell>
          <cell r="H1864" t="str">
            <v>ESTACA ESCAVADA MECANICAMENTE, SEM FLUIDO ESTABILIZANTE, COM 40CM DE DIÂMETRO, CONCRETO LANÇADO POR CAMINHÃO BETONEIRA (EXCLUSIVE MOBILIZAÇÃO E DESMOBILIZAÇÃO). AF_01/2020</v>
          </cell>
        </row>
        <row r="1865">
          <cell r="A1865" t="str">
            <v>FUNDACOES E ESTRUTURAS</v>
          </cell>
          <cell r="B1865" t="str">
            <v>FUES</v>
          </cell>
          <cell r="C1865" t="str">
            <v>ESTACAS</v>
          </cell>
          <cell r="D1865" t="str">
            <v>0039</v>
          </cell>
          <cell r="E1865">
            <v>0</v>
          </cell>
          <cell r="F1865">
            <v>0</v>
          </cell>
          <cell r="G1865" t="str">
            <v>100898</v>
          </cell>
          <cell r="H1865" t="str">
            <v>ESTACA ESCAVADA MECANICAMENTE, SEM FLUIDO ESTABILIZANTE, COM 60CM DE DIÂMETRO, CONCRETO LANÇADO POR CAMINHÃO BETONEIRA (EXCLUSIVE MOBILIZAÇÃO E DESMOBILIZAÇÃO). AF_01/2020</v>
          </cell>
        </row>
        <row r="1866">
          <cell r="A1866" t="str">
            <v>FUNDACOES E ESTRUTURAS</v>
          </cell>
          <cell r="B1866" t="str">
            <v>FUES</v>
          </cell>
          <cell r="C1866" t="str">
            <v>ESTACAS</v>
          </cell>
          <cell r="D1866" t="str">
            <v>0039</v>
          </cell>
          <cell r="E1866">
            <v>0</v>
          </cell>
          <cell r="F1866">
            <v>0</v>
          </cell>
          <cell r="G1866" t="str">
            <v>100899</v>
          </cell>
          <cell r="H1866" t="str">
            <v>ESTACA ESCAVADA MECANICAMENTE, SEM FLUIDO ESTABILIZANTE, COM 25CM DE DIÂMETRO, CONCRETO LANÇADO MANUALMENTE (EXCLUSIVE MOBILIZAÇÃO E DESMOBILIZAÇÃO). AF_01/2020</v>
          </cell>
        </row>
        <row r="1867">
          <cell r="A1867" t="str">
            <v>FUNDACOES E ESTRUTURAS</v>
          </cell>
          <cell r="B1867" t="str">
            <v>FUES</v>
          </cell>
          <cell r="C1867" t="str">
            <v>ESTACAS</v>
          </cell>
          <cell r="D1867" t="str">
            <v>0039</v>
          </cell>
          <cell r="E1867">
            <v>0</v>
          </cell>
          <cell r="F1867">
            <v>0</v>
          </cell>
          <cell r="G1867" t="str">
            <v>100900</v>
          </cell>
          <cell r="H1867" t="str">
            <v>ESTACA ESCAVADA MECANICAMENTE, SEM FLUIDO ESTABILIZANTE, COM 60CM DE DIÂMETRO, CONCRETO LANÇADO POR BOMBA LANÇA (EXCLUSIVE MOBILIZAÇÃO E DESMOBILIZAÇÃO). AF_01/2020</v>
          </cell>
        </row>
        <row r="1868">
          <cell r="A1868" t="str">
            <v>FUNDACOES E ESTRUTURAS</v>
          </cell>
          <cell r="B1868" t="str">
            <v>FUES</v>
          </cell>
          <cell r="C1868" t="str">
            <v>ESTACAS</v>
          </cell>
          <cell r="D1868" t="str">
            <v>0039</v>
          </cell>
          <cell r="E1868">
            <v>0</v>
          </cell>
          <cell r="F1868">
            <v>0</v>
          </cell>
          <cell r="G1868" t="str">
            <v>100929</v>
          </cell>
          <cell r="H1868" t="str">
            <v>ESTACA RAÍZ, DIÂMETRO DE 20CM, SEM PRESENÇA DE ROCHA (EXCLUSIVE MOBILIZAÇÃO E DESMOBILIZAÇÃO). AF_03/2020</v>
          </cell>
        </row>
        <row r="1869">
          <cell r="A1869" t="str">
            <v>FUNDACOES E ESTRUTURAS</v>
          </cell>
          <cell r="B1869" t="str">
            <v>FUES</v>
          </cell>
          <cell r="C1869" t="str">
            <v>ESTACAS</v>
          </cell>
          <cell r="D1869" t="str">
            <v>0039</v>
          </cell>
          <cell r="E1869">
            <v>0</v>
          </cell>
          <cell r="F1869">
            <v>0</v>
          </cell>
          <cell r="G1869" t="str">
            <v>100930</v>
          </cell>
          <cell r="H1869" t="str">
            <v>ESTACA RAÍZ, DIÂMETRO DE 31CM, SEM PRESENÇA DE ROCHA (EXCLUSIVE MOBILIZAÇÃO E DESMOBILIZAÇÃO). AF_03/2020</v>
          </cell>
        </row>
        <row r="1870">
          <cell r="A1870" t="str">
            <v>FUNDACOES E ESTRUTURAS</v>
          </cell>
          <cell r="B1870" t="str">
            <v>FUES</v>
          </cell>
          <cell r="C1870" t="str">
            <v>ESTACAS</v>
          </cell>
          <cell r="D1870" t="str">
            <v>0039</v>
          </cell>
          <cell r="E1870">
            <v>0</v>
          </cell>
          <cell r="F1870">
            <v>0</v>
          </cell>
          <cell r="G1870" t="str">
            <v>100931</v>
          </cell>
          <cell r="H1870" t="str">
            <v>ESTACA RAÍZ, DIÂMETRO DE 40CM, SEM PRESENÇA DE ROCHA (EXCLUSIVE MOBILIZAÇÃO E DESMOBILIZAÇÃO). AF_03/2020</v>
          </cell>
        </row>
        <row r="1871">
          <cell r="A1871" t="str">
            <v>FUNDACOES E ESTRUTURAS</v>
          </cell>
          <cell r="B1871" t="str">
            <v>FUES</v>
          </cell>
          <cell r="C1871" t="str">
            <v>ESTACAS</v>
          </cell>
          <cell r="D1871" t="str">
            <v>0039</v>
          </cell>
          <cell r="E1871">
            <v>0</v>
          </cell>
          <cell r="F1871">
            <v>0</v>
          </cell>
          <cell r="G1871" t="str">
            <v>100932</v>
          </cell>
          <cell r="H1871" t="str">
            <v>ESTACA RAÍZ, DIÂMETRO DE 45CM, SEM PRESENÇA DE ROCHA (EXCLUSIVE MOBILIZAÇÃO E DESMOBILIZAÇÃO). AF_03/2020</v>
          </cell>
        </row>
        <row r="1872">
          <cell r="A1872" t="str">
            <v>FUNDACOES E ESTRUTURAS</v>
          </cell>
          <cell r="B1872" t="str">
            <v>FUES</v>
          </cell>
          <cell r="C1872" t="str">
            <v>ESTACAS</v>
          </cell>
          <cell r="D1872" t="str">
            <v>0039</v>
          </cell>
          <cell r="E1872">
            <v>0</v>
          </cell>
          <cell r="F1872">
            <v>0</v>
          </cell>
          <cell r="G1872" t="str">
            <v>100933</v>
          </cell>
          <cell r="H1872" t="str">
            <v>ESTACA RAÍZ, DIÂMETRO DE 20CM, PERFURADA EM ROCHA (EXCLUSIVE MOBILIZAÇÃO E DESMOBILIZAÇÃO). AF_03/2020</v>
          </cell>
        </row>
        <row r="1873">
          <cell r="A1873" t="str">
            <v>FUNDACOES E ESTRUTURAS</v>
          </cell>
          <cell r="B1873" t="str">
            <v>FUES</v>
          </cell>
          <cell r="C1873" t="str">
            <v>ESTACAS</v>
          </cell>
          <cell r="D1873" t="str">
            <v>0039</v>
          </cell>
          <cell r="E1873">
            <v>0</v>
          </cell>
          <cell r="F1873">
            <v>0</v>
          </cell>
          <cell r="G1873" t="str">
            <v>100934</v>
          </cell>
          <cell r="H1873" t="str">
            <v>ESTACA RAÍZ, DIÂMETRO DE 31CM, PERFURADA EM ROCHA (EXCLUSIVE MOBILIZAÇÃO E DESMOBILIZAÇÃO). AF_03/2020</v>
          </cell>
        </row>
        <row r="1874">
          <cell r="A1874" t="str">
            <v>FUNDACOES E ESTRUTURAS</v>
          </cell>
          <cell r="B1874" t="str">
            <v>FUES</v>
          </cell>
          <cell r="C1874" t="str">
            <v>ESTACAS</v>
          </cell>
          <cell r="D1874" t="str">
            <v>0039</v>
          </cell>
          <cell r="E1874">
            <v>0</v>
          </cell>
          <cell r="F1874">
            <v>0</v>
          </cell>
          <cell r="G1874" t="str">
            <v>100935</v>
          </cell>
          <cell r="H1874" t="str">
            <v>ESTACA RAÍZ, DIÂMETRO DE 40CM, PERFURADA EM ROCHA (EXCLUSIVE MOBILIZAÇÃO E DESMOBILIZAÇÃO). AF_03/2020</v>
          </cell>
        </row>
        <row r="1875">
          <cell r="A1875" t="str">
            <v>FUNDACOES E ESTRUTURAS</v>
          </cell>
          <cell r="B1875" t="str">
            <v>FUES</v>
          </cell>
          <cell r="C1875" t="str">
            <v>ESTACAS</v>
          </cell>
          <cell r="D1875" t="str">
            <v>0039</v>
          </cell>
          <cell r="E1875">
            <v>0</v>
          </cell>
          <cell r="F1875">
            <v>0</v>
          </cell>
          <cell r="G1875" t="str">
            <v>100936</v>
          </cell>
          <cell r="H1875" t="str">
            <v>ESTACA RAÍZ, DIÂMETRO DE 45CM, PERFURADA EM ROCHA (EXCLUSIVE MOBILIZAÇÃO E DESMOBILIZAÇÃO). AF_03/2020</v>
          </cell>
        </row>
        <row r="1876">
          <cell r="A1876" t="str">
            <v>FUNDACOES E ESTRUTURAS</v>
          </cell>
          <cell r="B1876" t="str">
            <v>FUES</v>
          </cell>
          <cell r="C1876" t="str">
            <v>ESTACAS</v>
          </cell>
          <cell r="D1876" t="str">
            <v>0039</v>
          </cell>
          <cell r="E1876">
            <v>0</v>
          </cell>
          <cell r="F1876">
            <v>0</v>
          </cell>
          <cell r="G1876" t="str">
            <v>101173</v>
          </cell>
          <cell r="H1876" t="str">
            <v>ESTACA BROCA DE CONCRETO, DIÂMETRO DE 20CM, ESCAVAÇÃO MANUAL COM TRADO CONCHA, COM ARMADURA DE ARRANQUE. AF_05/2020</v>
          </cell>
        </row>
        <row r="1877">
          <cell r="A1877" t="str">
            <v>FUNDACOES E ESTRUTURAS</v>
          </cell>
          <cell r="B1877" t="str">
            <v>FUES</v>
          </cell>
          <cell r="C1877" t="str">
            <v>ESTACAS</v>
          </cell>
          <cell r="D1877" t="str">
            <v>0039</v>
          </cell>
          <cell r="E1877">
            <v>0</v>
          </cell>
          <cell r="F1877">
            <v>0</v>
          </cell>
          <cell r="G1877" t="str">
            <v>101174</v>
          </cell>
          <cell r="H1877" t="str">
            <v>ESTACA BROCA DE CONCRETO, DIÂMETRO DE 25CM, ESCAVAÇÃO MANUAL COM TRADO CONCHA, COM ARMADURA DE ARRANQUE. AF_05/2020</v>
          </cell>
        </row>
        <row r="1878">
          <cell r="A1878" t="str">
            <v>FUNDACOES E ESTRUTURAS</v>
          </cell>
          <cell r="B1878" t="str">
            <v>FUES</v>
          </cell>
          <cell r="C1878" t="str">
            <v>ESTACAS</v>
          </cell>
          <cell r="D1878" t="str">
            <v>0039</v>
          </cell>
          <cell r="E1878">
            <v>0</v>
          </cell>
          <cell r="F1878">
            <v>0</v>
          </cell>
          <cell r="G1878" t="str">
            <v>101175</v>
          </cell>
          <cell r="H1878" t="str">
            <v>ESTACA BROCA DE CONCRETO, DIÂMETRO DE 30CM, ESCAVAÇÃO MANUAL COM TRADO CONCHA, COM ARMADURA DE ARRANQUE. AF_05/2020</v>
          </cell>
        </row>
        <row r="1879">
          <cell r="A1879" t="str">
            <v>FUNDACOES E ESTRUTURAS</v>
          </cell>
          <cell r="B1879" t="str">
            <v>FUES</v>
          </cell>
          <cell r="C1879" t="str">
            <v>ESTACAS</v>
          </cell>
          <cell r="D1879" t="str">
            <v>0039</v>
          </cell>
          <cell r="E1879">
            <v>0</v>
          </cell>
          <cell r="F1879">
            <v>0</v>
          </cell>
          <cell r="G1879" t="str">
            <v>101176</v>
          </cell>
          <cell r="H1879" t="str">
            <v>ESTACA BROCA DE CONCRETO, DIÂMETRO DE 30CM, ESCAVAÇÃO MANUAL COM TRADO CONCHA, INTEIRAMENTE ARMADA. AF_05/2020</v>
          </cell>
        </row>
        <row r="1880">
          <cell r="A1880" t="str">
            <v>FUNDACOES E ESTRUTURAS</v>
          </cell>
          <cell r="B1880" t="str">
            <v>FUES</v>
          </cell>
          <cell r="C1880" t="str">
            <v>LASTROS/FUNDACOES DIVERSAS</v>
          </cell>
          <cell r="D1880" t="str">
            <v>0040</v>
          </cell>
          <cell r="E1880">
            <v>0</v>
          </cell>
          <cell r="F1880">
            <v>0</v>
          </cell>
          <cell r="G1880" t="str">
            <v>95240</v>
          </cell>
          <cell r="H1880" t="str">
            <v>LASTRO DE CONCRETO MAGRO, APLICADO EM PISOS, LAJES SOBRE SOLO OU RADIERS, ESPESSURA DE 3 CM. AF_07/2016</v>
          </cell>
        </row>
        <row r="1881">
          <cell r="A1881" t="str">
            <v>FUNDACOES E ESTRUTURAS</v>
          </cell>
          <cell r="B1881" t="str">
            <v>FUES</v>
          </cell>
          <cell r="C1881" t="str">
            <v>LASTROS/FUNDACOES DIVERSAS</v>
          </cell>
          <cell r="D1881" t="str">
            <v>0040</v>
          </cell>
          <cell r="E1881">
            <v>0</v>
          </cell>
          <cell r="F1881">
            <v>0</v>
          </cell>
          <cell r="G1881" t="str">
            <v>95241</v>
          </cell>
          <cell r="H1881" t="str">
            <v>LASTRO DE CONCRETO MAGRO, APLICADO EM PISOS, LAJES SOBRE SOLO OU RADIERS, ESPESSURA DE 5 CM. AF_07/2016</v>
          </cell>
        </row>
        <row r="1882">
          <cell r="A1882" t="str">
            <v>FUNDACOES E ESTRUTURAS</v>
          </cell>
          <cell r="B1882" t="str">
            <v>FUES</v>
          </cell>
          <cell r="C1882" t="str">
            <v>LASTROS/FUNDACOES DIVERSAS</v>
          </cell>
          <cell r="D1882" t="str">
            <v>0040</v>
          </cell>
          <cell r="E1882">
            <v>0</v>
          </cell>
          <cell r="F1882">
            <v>0</v>
          </cell>
          <cell r="G1882" t="str">
            <v>96616</v>
          </cell>
          <cell r="H1882" t="str">
            <v>LASTRO DE CONCRETO MAGRO, APLICADO EM BLOCOS DE COROAMENTO OU SAPATAS. AF_08/2017</v>
          </cell>
        </row>
        <row r="1883">
          <cell r="A1883" t="str">
            <v>FUNDACOES E ESTRUTURAS</v>
          </cell>
          <cell r="B1883" t="str">
            <v>FUES</v>
          </cell>
          <cell r="C1883" t="str">
            <v>LASTROS/FUNDACOES DIVERSAS</v>
          </cell>
          <cell r="D1883" t="str">
            <v>0040</v>
          </cell>
          <cell r="E1883">
            <v>0</v>
          </cell>
          <cell r="F1883">
            <v>0</v>
          </cell>
          <cell r="G1883" t="str">
            <v>96617</v>
          </cell>
          <cell r="H1883" t="str">
            <v>LASTRO DE CONCRETO MAGRO, APLICADO EM BLOCOS DE COROAMENTO OU SAPATAS, ESPESSURA DE 3 CM. AF_08/2017</v>
          </cell>
        </row>
        <row r="1884">
          <cell r="A1884" t="str">
            <v>FUNDACOES E ESTRUTURAS</v>
          </cell>
          <cell r="B1884" t="str">
            <v>FUES</v>
          </cell>
          <cell r="C1884" t="str">
            <v>LASTROS/FUNDACOES DIVERSAS</v>
          </cell>
          <cell r="D1884" t="str">
            <v>0040</v>
          </cell>
          <cell r="E1884">
            <v>0</v>
          </cell>
          <cell r="F1884">
            <v>0</v>
          </cell>
          <cell r="G1884" t="str">
            <v>96619</v>
          </cell>
          <cell r="H1884" t="str">
            <v>LASTRO DE CONCRETO MAGRO, APLICADO EM BLOCOS DE COROAMENTO OU SAPATAS, ESPESSURA DE 5 CM. AF_08/2017</v>
          </cell>
        </row>
        <row r="1885">
          <cell r="A1885" t="str">
            <v>FUNDACOES E ESTRUTURAS</v>
          </cell>
          <cell r="B1885" t="str">
            <v>FUES</v>
          </cell>
          <cell r="C1885" t="str">
            <v>LASTROS/FUNDACOES DIVERSAS</v>
          </cell>
          <cell r="D1885" t="str">
            <v>0040</v>
          </cell>
          <cell r="E1885">
            <v>0</v>
          </cell>
          <cell r="F1885">
            <v>0</v>
          </cell>
          <cell r="G1885" t="str">
            <v>96620</v>
          </cell>
          <cell r="H1885" t="str">
            <v>LASTRO DE CONCRETO MAGRO, APLICADO EM PISOS, LAJES SOBRE SOLO OU RADIERS. AF_08/2017</v>
          </cell>
        </row>
        <row r="1886">
          <cell r="A1886" t="str">
            <v>FUNDACOES E ESTRUTURAS</v>
          </cell>
          <cell r="B1886" t="str">
            <v>FUES</v>
          </cell>
          <cell r="C1886" t="str">
            <v>LASTROS/FUNDACOES DIVERSAS</v>
          </cell>
          <cell r="D1886" t="str">
            <v>0040</v>
          </cell>
          <cell r="E1886">
            <v>0</v>
          </cell>
          <cell r="F1886">
            <v>0</v>
          </cell>
          <cell r="G1886" t="str">
            <v>96621</v>
          </cell>
          <cell r="H1886" t="str">
            <v>LASTRO COM MATERIAL GRANULAR, APLICAÇÃO EM BLOCOS DE COROAMENTO, ESPESSURA DE *5 CM*. AF_08/2017</v>
          </cell>
        </row>
        <row r="1887">
          <cell r="A1887" t="str">
            <v>FUNDACOES E ESTRUTURAS</v>
          </cell>
          <cell r="B1887" t="str">
            <v>FUES</v>
          </cell>
          <cell r="C1887" t="str">
            <v>LASTROS/FUNDACOES DIVERSAS</v>
          </cell>
          <cell r="D1887" t="str">
            <v>0040</v>
          </cell>
          <cell r="E1887">
            <v>0</v>
          </cell>
          <cell r="F1887">
            <v>0</v>
          </cell>
          <cell r="G1887" t="str">
            <v>96622</v>
          </cell>
          <cell r="H1887" t="str">
            <v>LASTRO COM MATERIAL GRANULAR, APLICADO EM PISOS OU LAJES SOBRE SOLO, ESPESSURA DE *5 CM*. AF_08/2017</v>
          </cell>
        </row>
        <row r="1888">
          <cell r="A1888" t="str">
            <v>FUNDACOES E ESTRUTURAS</v>
          </cell>
          <cell r="B1888" t="str">
            <v>FUES</v>
          </cell>
          <cell r="C1888" t="str">
            <v>LASTROS/FUNDACOES DIVERSAS</v>
          </cell>
          <cell r="D1888" t="str">
            <v>0040</v>
          </cell>
          <cell r="E1888">
            <v>0</v>
          </cell>
          <cell r="F1888">
            <v>0</v>
          </cell>
          <cell r="G1888" t="str">
            <v>96623</v>
          </cell>
          <cell r="H1888" t="str">
            <v>LASTRO COM MATERIAL GRANULAR, APLICADO EM BLOCOS DE COROAMENTO, ESPESSURA DE *10 CM*. AF_08/2017</v>
          </cell>
        </row>
        <row r="1889">
          <cell r="A1889" t="str">
            <v>FUNDACOES E ESTRUTURAS</v>
          </cell>
          <cell r="B1889" t="str">
            <v>FUES</v>
          </cell>
          <cell r="C1889" t="str">
            <v>LASTROS/FUNDACOES DIVERSAS</v>
          </cell>
          <cell r="D1889" t="str">
            <v>0040</v>
          </cell>
          <cell r="E1889">
            <v>0</v>
          </cell>
          <cell r="F1889">
            <v>0</v>
          </cell>
          <cell r="G1889" t="str">
            <v>96624</v>
          </cell>
          <cell r="H1889" t="str">
            <v>LASTRO COM MATERIAL GRANULAR (PEDRA BRITADA N.2), APLICADO EM PISOS OU LAJES SOBRE SOLO, ESPESSURA DE *10 CM*. AF_08/2017</v>
          </cell>
        </row>
        <row r="1890">
          <cell r="A1890" t="str">
            <v>FUNDACOES E ESTRUTURAS</v>
          </cell>
          <cell r="B1890" t="str">
            <v>FUES</v>
          </cell>
          <cell r="C1890" t="str">
            <v>LASTROS/FUNDACOES DIVERSAS</v>
          </cell>
          <cell r="D1890" t="str">
            <v>0040</v>
          </cell>
          <cell r="E1890">
            <v>0</v>
          </cell>
          <cell r="F1890">
            <v>0</v>
          </cell>
          <cell r="G1890" t="str">
            <v>97082</v>
          </cell>
          <cell r="H1890" t="str">
            <v>ESCAVAÇÃO MANUAL DE VIGA DE BORDA PARA RADIER. AF_09/2017</v>
          </cell>
        </row>
        <row r="1891">
          <cell r="A1891" t="str">
            <v>FUNDACOES E ESTRUTURAS</v>
          </cell>
          <cell r="B1891" t="str">
            <v>FUES</v>
          </cell>
          <cell r="C1891" t="str">
            <v>LASTROS/FUNDACOES DIVERSAS</v>
          </cell>
          <cell r="D1891" t="str">
            <v>0040</v>
          </cell>
          <cell r="E1891">
            <v>0</v>
          </cell>
          <cell r="F1891">
            <v>0</v>
          </cell>
          <cell r="G1891" t="str">
            <v>97083</v>
          </cell>
          <cell r="H1891" t="str">
            <v>COMPACTAÇÃO MECÂNICA DE SOLO PARA EXECUÇÃO DE RADIER, COM COMPACTADOR DE SOLOS A PERCUSSÃO. AF_09/2017</v>
          </cell>
        </row>
        <row r="1892">
          <cell r="A1892" t="str">
            <v>FUNDACOES E ESTRUTURAS</v>
          </cell>
          <cell r="B1892" t="str">
            <v>FUES</v>
          </cell>
          <cell r="C1892" t="str">
            <v>LASTROS/FUNDACOES DIVERSAS</v>
          </cell>
          <cell r="D1892" t="str">
            <v>0040</v>
          </cell>
          <cell r="E1892">
            <v>0</v>
          </cell>
          <cell r="F1892">
            <v>0</v>
          </cell>
          <cell r="G1892" t="str">
            <v>97084</v>
          </cell>
          <cell r="H1892" t="str">
            <v>COMPACTAÇÃO MECÂNICA DE SOLO PARA EXECUÇÃO DE RADIER, COM COMPACTADOR DE SOLOS TIPO PLACA VIBRATÓRIA. AF_09/2017</v>
          </cell>
        </row>
        <row r="1893">
          <cell r="A1893" t="str">
            <v>FUNDACOES E ESTRUTURAS</v>
          </cell>
          <cell r="B1893" t="str">
            <v>FUES</v>
          </cell>
          <cell r="C1893" t="str">
            <v>LASTROS/FUNDACOES DIVERSAS</v>
          </cell>
          <cell r="D1893" t="str">
            <v>0040</v>
          </cell>
          <cell r="E1893">
            <v>0</v>
          </cell>
          <cell r="F1893">
            <v>0</v>
          </cell>
          <cell r="G1893" t="str">
            <v>97086</v>
          </cell>
          <cell r="H1893" t="str">
            <v>FABRICAÇÃO, MONTAGEM E DESMONTAGEM DE FORMA PARA RADIER, EM MADEIRA SERRADA, 4 UTILIZAÇÕES. AF_09/2017</v>
          </cell>
        </row>
        <row r="1894">
          <cell r="A1894" t="str">
            <v>FUNDACOES E ESTRUTURAS</v>
          </cell>
          <cell r="B1894" t="str">
            <v>FUES</v>
          </cell>
          <cell r="C1894" t="str">
            <v>LASTROS/FUNDACOES DIVERSAS</v>
          </cell>
          <cell r="D1894" t="str">
            <v>0040</v>
          </cell>
          <cell r="E1894">
            <v>0</v>
          </cell>
          <cell r="F1894">
            <v>0</v>
          </cell>
          <cell r="G1894" t="str">
            <v>97087</v>
          </cell>
          <cell r="H1894" t="str">
            <v>CAMADA SEPARADORA PARA EXECUÇÃO DE RADIER, EM LONA PLÁSTICA. AF_09/2017</v>
          </cell>
        </row>
        <row r="1895">
          <cell r="A1895" t="str">
            <v>FUNDACOES E ESTRUTURAS</v>
          </cell>
          <cell r="B1895" t="str">
            <v>FUES</v>
          </cell>
          <cell r="C1895" t="str">
            <v>LASTROS/FUNDACOES DIVERSAS</v>
          </cell>
          <cell r="D1895" t="str">
            <v>0040</v>
          </cell>
          <cell r="E1895">
            <v>0</v>
          </cell>
          <cell r="F1895">
            <v>0</v>
          </cell>
          <cell r="G1895" t="str">
            <v>97088</v>
          </cell>
          <cell r="H1895" t="str">
            <v>ARMAÇÃO PARA EXECUÇÃO DE RADIER, COM USO DE TELA Q-92. AF_09/2017</v>
          </cell>
        </row>
        <row r="1896">
          <cell r="A1896" t="str">
            <v>FUNDACOES E ESTRUTURAS</v>
          </cell>
          <cell r="B1896" t="str">
            <v>FUES</v>
          </cell>
          <cell r="C1896" t="str">
            <v>LASTROS/FUNDACOES DIVERSAS</v>
          </cell>
          <cell r="D1896" t="str">
            <v>0040</v>
          </cell>
          <cell r="E1896">
            <v>0</v>
          </cell>
          <cell r="F1896">
            <v>0</v>
          </cell>
          <cell r="G1896" t="str">
            <v>97089</v>
          </cell>
          <cell r="H1896" t="str">
            <v>ARMAÇÃO PARA EXECUÇÃO DE RADIER, COM USO DE TELA Q-113. AF_09/2017</v>
          </cell>
        </row>
        <row r="1897">
          <cell r="A1897" t="str">
            <v>FUNDACOES E ESTRUTURAS</v>
          </cell>
          <cell r="B1897" t="str">
            <v>FUES</v>
          </cell>
          <cell r="C1897" t="str">
            <v>LASTROS/FUNDACOES DIVERSAS</v>
          </cell>
          <cell r="D1897" t="str">
            <v>0040</v>
          </cell>
          <cell r="E1897">
            <v>0</v>
          </cell>
          <cell r="F1897">
            <v>0</v>
          </cell>
          <cell r="G1897" t="str">
            <v>97090</v>
          </cell>
          <cell r="H1897" t="str">
            <v>ARMAÇÃO PARA EXECUÇÃO DE RADIER, COM USO DE TELA Q-138. AF_09/2017</v>
          </cell>
        </row>
        <row r="1898">
          <cell r="A1898" t="str">
            <v>FUNDACOES E ESTRUTURAS</v>
          </cell>
          <cell r="B1898" t="str">
            <v>FUES</v>
          </cell>
          <cell r="C1898" t="str">
            <v>LASTROS/FUNDACOES DIVERSAS</v>
          </cell>
          <cell r="D1898" t="str">
            <v>0040</v>
          </cell>
          <cell r="E1898">
            <v>0</v>
          </cell>
          <cell r="F1898">
            <v>0</v>
          </cell>
          <cell r="G1898" t="str">
            <v>97091</v>
          </cell>
          <cell r="H1898" t="str">
            <v>ARMAÇÃO PARA EXECUÇÃO DE RADIER, COM USO DE TELA Q-159. AF_09/2017</v>
          </cell>
        </row>
        <row r="1899">
          <cell r="A1899" t="str">
            <v>FUNDACOES E ESTRUTURAS</v>
          </cell>
          <cell r="B1899" t="str">
            <v>FUES</v>
          </cell>
          <cell r="C1899" t="str">
            <v>LASTROS/FUNDACOES DIVERSAS</v>
          </cell>
          <cell r="D1899" t="str">
            <v>0040</v>
          </cell>
          <cell r="E1899">
            <v>0</v>
          </cell>
          <cell r="F1899">
            <v>0</v>
          </cell>
          <cell r="G1899" t="str">
            <v>97092</v>
          </cell>
          <cell r="H1899" t="str">
            <v>ARMAÇÃO PARA EXECUÇÃO DE RADIER, COM USO DE TELA Q-196. AF_09/2017</v>
          </cell>
        </row>
        <row r="1900">
          <cell r="A1900" t="str">
            <v>FUNDACOES E ESTRUTURAS</v>
          </cell>
          <cell r="B1900" t="str">
            <v>FUES</v>
          </cell>
          <cell r="C1900" t="str">
            <v>LASTROS/FUNDACOES DIVERSAS</v>
          </cell>
          <cell r="D1900" t="str">
            <v>0040</v>
          </cell>
          <cell r="E1900">
            <v>0</v>
          </cell>
          <cell r="F1900">
            <v>0</v>
          </cell>
          <cell r="G1900" t="str">
            <v>97093</v>
          </cell>
          <cell r="H1900" t="str">
            <v>ARMAÇÃO PARA EXECUÇÃO DE RADIER, COM USO DE TELA Q-283. AF_09/2017</v>
          </cell>
        </row>
        <row r="1901">
          <cell r="A1901" t="str">
            <v>FUNDACOES E ESTRUTURAS</v>
          </cell>
          <cell r="B1901" t="str">
            <v>FUES</v>
          </cell>
          <cell r="C1901" t="str">
            <v>LASTROS/FUNDACOES DIVERSAS</v>
          </cell>
          <cell r="D1901" t="str">
            <v>0040</v>
          </cell>
          <cell r="E1901">
            <v>0</v>
          </cell>
          <cell r="F1901">
            <v>0</v>
          </cell>
          <cell r="G1901" t="str">
            <v>97094</v>
          </cell>
          <cell r="H1901" t="str">
            <v>CONCRETAGEM DE RADIER, PISO OU LAJE SOBRE SOLO, FCK 30 MPA, PARA ESPESSURA DE 10 CM - LANÇAMENTO, ADENSAMENTO E ACABAMENTO. AF_09/2017</v>
          </cell>
        </row>
        <row r="1902">
          <cell r="A1902" t="str">
            <v>FUNDACOES E ESTRUTURAS</v>
          </cell>
          <cell r="B1902" t="str">
            <v>FUES</v>
          </cell>
          <cell r="C1902" t="str">
            <v>LASTROS/FUNDACOES DIVERSAS</v>
          </cell>
          <cell r="D1902" t="str">
            <v>0040</v>
          </cell>
          <cell r="E1902">
            <v>0</v>
          </cell>
          <cell r="F1902">
            <v>0</v>
          </cell>
          <cell r="G1902" t="str">
            <v>97095</v>
          </cell>
          <cell r="H1902" t="str">
            <v>CONCRETAGEM DE RADIER, PISO OU LAJE SOBRE SOLO, FCK 30 MPA, PARA ESPESSURA DE 15 CM - LANÇAMENTO, ADENSAMENTO E ACABAMENTO. AF_09/2017</v>
          </cell>
        </row>
        <row r="1903">
          <cell r="A1903" t="str">
            <v>FUNDACOES E ESTRUTURAS</v>
          </cell>
          <cell r="B1903" t="str">
            <v>FUES</v>
          </cell>
          <cell r="C1903" t="str">
            <v>LASTROS/FUNDACOES DIVERSAS</v>
          </cell>
          <cell r="D1903" t="str">
            <v>0040</v>
          </cell>
          <cell r="E1903">
            <v>0</v>
          </cell>
          <cell r="F1903">
            <v>0</v>
          </cell>
          <cell r="G1903" t="str">
            <v>97096</v>
          </cell>
          <cell r="H1903" t="str">
            <v>CONCRETAGEM DE RADIER, PISO OU LAJE SOBRE SOLO, FCK 30 MPA, PARA ESPESSURA DE 20 CM - LANÇAMENTO, ADENSAMENTO E ACABAMENTO. AF_09/2017</v>
          </cell>
        </row>
        <row r="1904">
          <cell r="A1904" t="str">
            <v>FUNDACOES E ESTRUTURAS</v>
          </cell>
          <cell r="B1904" t="str">
            <v>FUES</v>
          </cell>
          <cell r="C1904" t="str">
            <v>LASTROS/FUNDACOES DIVERSAS</v>
          </cell>
          <cell r="D1904" t="str">
            <v>0040</v>
          </cell>
          <cell r="E1904">
            <v>0</v>
          </cell>
          <cell r="F1904">
            <v>0</v>
          </cell>
          <cell r="G1904" t="str">
            <v>97097</v>
          </cell>
          <cell r="H1904" t="str">
            <v>ACABAMENTO POLIDO PARA PISO DE CONCRETO ARMADO DE ALTA RESISTÊNCIA. AF_09/2017</v>
          </cell>
        </row>
        <row r="1905">
          <cell r="A1905" t="str">
            <v>FUNDACOES E ESTRUTURAS</v>
          </cell>
          <cell r="B1905" t="str">
            <v>FUES</v>
          </cell>
          <cell r="C1905" t="str">
            <v>LASTROS/FUNDACOES DIVERSAS</v>
          </cell>
          <cell r="D1905" t="str">
            <v>0040</v>
          </cell>
          <cell r="E1905">
            <v>0</v>
          </cell>
          <cell r="F1905">
            <v>0</v>
          </cell>
          <cell r="G1905" t="str">
            <v>97101</v>
          </cell>
          <cell r="H1905" t="str">
            <v>EXECUÇÃO DE RADIER, ESPESSURA DE 10 CM, FCK = 30 MPA, COM USO DE FORMAS EM MADEIRA SERRADA. AF_09/2017</v>
          </cell>
        </row>
        <row r="1906">
          <cell r="A1906" t="str">
            <v>FUNDACOES E ESTRUTURAS</v>
          </cell>
          <cell r="B1906" t="str">
            <v>FUES</v>
          </cell>
          <cell r="C1906" t="str">
            <v>LASTROS/FUNDACOES DIVERSAS</v>
          </cell>
          <cell r="D1906" t="str">
            <v>0040</v>
          </cell>
          <cell r="E1906">
            <v>0</v>
          </cell>
          <cell r="F1906">
            <v>0</v>
          </cell>
          <cell r="G1906" t="str">
            <v>97102</v>
          </cell>
          <cell r="H1906" t="str">
            <v>EXECUÇÃO DE RADIER, ESPESSURA DE 15 CM, FCK = 30 MPA, COM USO DE FORMAS EM MADEIRA SERRADA. AF_09/2017</v>
          </cell>
        </row>
        <row r="1907">
          <cell r="A1907" t="str">
            <v>FUNDACOES E ESTRUTURAS</v>
          </cell>
          <cell r="B1907" t="str">
            <v>FUES</v>
          </cell>
          <cell r="C1907" t="str">
            <v>LASTROS/FUNDACOES DIVERSAS</v>
          </cell>
          <cell r="D1907" t="str">
            <v>0040</v>
          </cell>
          <cell r="E1907">
            <v>0</v>
          </cell>
          <cell r="F1907">
            <v>0</v>
          </cell>
          <cell r="G1907" t="str">
            <v>97103</v>
          </cell>
          <cell r="H1907" t="str">
            <v>EXECUÇÃO DE RADIER, ESPESSURA DE 20 CM, FCK = 30 MPA, COM USO DE FORMAS EM MADEIRA SERRADA. AF_09/2017</v>
          </cell>
        </row>
        <row r="1908">
          <cell r="A1908" t="str">
            <v>FUNDACOES E ESTRUTURAS</v>
          </cell>
          <cell r="B1908" t="str">
            <v>FUES</v>
          </cell>
          <cell r="C1908" t="str">
            <v>LASTROS/FUNDACOES DIVERSAS</v>
          </cell>
          <cell r="D1908" t="str">
            <v>0040</v>
          </cell>
          <cell r="E1908">
            <v>0</v>
          </cell>
          <cell r="F1908">
            <v>0</v>
          </cell>
          <cell r="G1908" t="str">
            <v>100322</v>
          </cell>
          <cell r="H1908" t="str">
            <v>LASTRO COM MATERIAL GRANULAR (PEDRA BRITADA N.3), APLICADO EM PISOS OU LAJES SOBRE SOLO, ESPESSURA DE *10 CM*. AF_07/2019</v>
          </cell>
        </row>
        <row r="1909">
          <cell r="A1909" t="str">
            <v>FUNDACOES E ESTRUTURAS</v>
          </cell>
          <cell r="B1909" t="str">
            <v>FUES</v>
          </cell>
          <cell r="C1909" t="str">
            <v>LASTROS/FUNDACOES DIVERSAS</v>
          </cell>
          <cell r="D1909" t="str">
            <v>0040</v>
          </cell>
          <cell r="E1909">
            <v>0</v>
          </cell>
          <cell r="F1909">
            <v>0</v>
          </cell>
          <cell r="G1909" t="str">
            <v>100323</v>
          </cell>
          <cell r="H1909" t="str">
            <v>LASTRO COM MATERIAL GRANULAR (AREIA MÉDIA), APLICADO EM PISOS OU LAJES SOBRE SOLO, ESPESSURA DE *10 CM*. AF_07/2019</v>
          </cell>
        </row>
        <row r="1910">
          <cell r="A1910" t="str">
            <v>FUNDACOES E ESTRUTURAS</v>
          </cell>
          <cell r="B1910" t="str">
            <v>FUES</v>
          </cell>
          <cell r="C1910" t="str">
            <v>LASTROS/FUNDACOES DIVERSAS</v>
          </cell>
          <cell r="D1910" t="str">
            <v>0040</v>
          </cell>
          <cell r="E1910">
            <v>0</v>
          </cell>
          <cell r="F1910">
            <v>0</v>
          </cell>
          <cell r="G1910" t="str">
            <v>100324</v>
          </cell>
          <cell r="H1910" t="str">
            <v>LASTRO COM MATERIAL GRANULAR (PEDRA BRITADA N.1 E PEDRA BRITADA N.2), APLICADO EM PISOS OU LAJES SOBRE SOLO, ESPESSURA DE *10 CM*. AF_07/2019</v>
          </cell>
        </row>
        <row r="1911">
          <cell r="A1911" t="str">
            <v>FUNDACOES E ESTRUTURAS</v>
          </cell>
          <cell r="B1911" t="str">
            <v>FUES</v>
          </cell>
          <cell r="C1911" t="str">
            <v>FORMAS/CIMBRAMENTOS/ESCORAMENTOS</v>
          </cell>
          <cell r="D1911" t="str">
            <v>0041</v>
          </cell>
          <cell r="E1911">
            <v>0</v>
          </cell>
          <cell r="F1911">
            <v>0</v>
          </cell>
          <cell r="G1911" t="str">
            <v>90996</v>
          </cell>
          <cell r="H1911" t="str">
            <v>FORMAS MANUSEÁVEIS PARA PAREDES DE CONCRETO MOLDADAS IN LOCO, DE EDIFICAÇÕES DE MULTIPLOS PAVIMENTO, EM PLATIBANDA. AF_06/2015</v>
          </cell>
        </row>
        <row r="1912">
          <cell r="A1912" t="str">
            <v>FUNDACOES E ESTRUTURAS</v>
          </cell>
          <cell r="B1912" t="str">
            <v>FUES</v>
          </cell>
          <cell r="C1912" t="str">
            <v>FORMAS/CIMBRAMENTOS/ESCORAMENTOS</v>
          </cell>
          <cell r="D1912" t="str">
            <v>0041</v>
          </cell>
          <cell r="E1912">
            <v>0</v>
          </cell>
          <cell r="F1912">
            <v>0</v>
          </cell>
          <cell r="G1912" t="str">
            <v>90997</v>
          </cell>
          <cell r="H1912" t="str">
            <v>FORMAS MANUSEÁVEIS PARA PAREDES DE CONCRETO MOLDADAS IN LOCO, DE EDIFICAÇÕES DE MULTIPLOS PAVIMENTOS, EM FACES INTERNAS DE PAREDES. AF_06/2015</v>
          </cell>
        </row>
        <row r="1913">
          <cell r="A1913" t="str">
            <v>FUNDACOES E ESTRUTURAS</v>
          </cell>
          <cell r="B1913" t="str">
            <v>FUES</v>
          </cell>
          <cell r="C1913" t="str">
            <v>FORMAS/CIMBRAMENTOS/ESCORAMENTOS</v>
          </cell>
          <cell r="D1913" t="str">
            <v>0041</v>
          </cell>
          <cell r="E1913">
            <v>0</v>
          </cell>
          <cell r="F1913">
            <v>0</v>
          </cell>
          <cell r="G1913" t="str">
            <v>90998</v>
          </cell>
          <cell r="H1913" t="str">
            <v>FORMAS MANUSEÁVEIS PARA PAREDES DE CONCRETO MOLDADAS IN LOCO, DE EDIFICAÇÕES DE MULTIPLOS PAVIMENTOS, EM LAJES. AF_06/2015</v>
          </cell>
        </row>
        <row r="1914">
          <cell r="A1914" t="str">
            <v>FUNDACOES E ESTRUTURAS</v>
          </cell>
          <cell r="B1914" t="str">
            <v>FUES</v>
          </cell>
          <cell r="C1914" t="str">
            <v>FORMAS/CIMBRAMENTOS/ESCORAMENTOS</v>
          </cell>
          <cell r="D1914" t="str">
            <v>0041</v>
          </cell>
          <cell r="E1914">
            <v>0</v>
          </cell>
          <cell r="F1914">
            <v>0</v>
          </cell>
          <cell r="G1914" t="str">
            <v>91000</v>
          </cell>
          <cell r="H1914" t="str">
            <v>FORMAS MANUSEÁVEIS PARA PAREDES DE CONCRETO MOLDADAS IN LOCO, DE EDIFICAÇÕES DE MULTIPLOS PAVIMENTOS, EM PANOS DE FACHADA COM VÃOS. AF_06/2015</v>
          </cell>
        </row>
        <row r="1915">
          <cell r="A1915" t="str">
            <v>FUNDACOES E ESTRUTURAS</v>
          </cell>
          <cell r="B1915" t="str">
            <v>FUES</v>
          </cell>
          <cell r="C1915" t="str">
            <v>FORMAS/CIMBRAMENTOS/ESCORAMENTOS</v>
          </cell>
          <cell r="D1915" t="str">
            <v>0041</v>
          </cell>
          <cell r="E1915">
            <v>0</v>
          </cell>
          <cell r="F1915">
            <v>0</v>
          </cell>
          <cell r="G1915" t="str">
            <v>91002</v>
          </cell>
          <cell r="H1915" t="str">
            <v>FORMAS MANUSEÁVEIS PARA PAREDES DE CONCRETO MOLDADAS IN LOCO, DE EDIFICAÇÕES DE MULTIPLOS PAVIMENTOS, EM PANOS DE FACHADA SEM VÃOS. AF_06/2015</v>
          </cell>
        </row>
        <row r="1916">
          <cell r="A1916" t="str">
            <v>FUNDACOES E ESTRUTURAS</v>
          </cell>
          <cell r="B1916" t="str">
            <v>FUES</v>
          </cell>
          <cell r="C1916" t="str">
            <v>FORMAS/CIMBRAMENTOS/ESCORAMENTOS</v>
          </cell>
          <cell r="D1916" t="str">
            <v>0041</v>
          </cell>
          <cell r="E1916">
            <v>0</v>
          </cell>
          <cell r="F1916">
            <v>0</v>
          </cell>
          <cell r="G1916" t="str">
            <v>91003</v>
          </cell>
          <cell r="H1916" t="str">
            <v>FORMAS MANUSEÁVEIS PARA PAREDES DE CONCRETO MOLDADAS IN LOCO, DE EDIFICAÇÕES DE MULTIPLOS PAVIMENTOS, EM PANOS DE FACHADA COM VARANDAS. AF_06/2015</v>
          </cell>
        </row>
        <row r="1917">
          <cell r="A1917" t="str">
            <v>FUNDACOES E ESTRUTURAS</v>
          </cell>
          <cell r="B1917" t="str">
            <v>FUES</v>
          </cell>
          <cell r="C1917" t="str">
            <v>FORMAS/CIMBRAMENTOS/ESCORAMENTOS</v>
          </cell>
          <cell r="D1917" t="str">
            <v>0041</v>
          </cell>
          <cell r="E1917">
            <v>0</v>
          </cell>
          <cell r="F1917">
            <v>0</v>
          </cell>
          <cell r="G1917" t="str">
            <v>91004</v>
          </cell>
          <cell r="H1917" t="str">
            <v>FORMAS MANUSEÁVEIS PARA PAREDES DE CONCRETO MOLDADAS IN LOCO, DE EDIFICAÇÕES DE PAVIMENTO ÚNICO, EM FACES INTERNAS DE PAREDES. AF_06/2015</v>
          </cell>
        </row>
        <row r="1918">
          <cell r="A1918" t="str">
            <v>FUNDACOES E ESTRUTURAS</v>
          </cell>
          <cell r="B1918" t="str">
            <v>FUES</v>
          </cell>
          <cell r="C1918" t="str">
            <v>FORMAS/CIMBRAMENTOS/ESCORAMENTOS</v>
          </cell>
          <cell r="D1918" t="str">
            <v>0041</v>
          </cell>
          <cell r="E1918">
            <v>0</v>
          </cell>
          <cell r="F1918">
            <v>0</v>
          </cell>
          <cell r="G1918" t="str">
            <v>91005</v>
          </cell>
          <cell r="H1918" t="str">
            <v>FORMAS MANUSEÁVEIS PARA PAREDES DE CONCRETO MOLDADAS IN LOCO, DE EDIFICAÇÕES DE PAVIMENTO ÚNICO, EM LAJES. AF_06/2015</v>
          </cell>
        </row>
        <row r="1919">
          <cell r="A1919" t="str">
            <v>FUNDACOES E ESTRUTURAS</v>
          </cell>
          <cell r="B1919" t="str">
            <v>FUES</v>
          </cell>
          <cell r="C1919" t="str">
            <v>FORMAS/CIMBRAMENTOS/ESCORAMENTOS</v>
          </cell>
          <cell r="D1919" t="str">
            <v>0041</v>
          </cell>
          <cell r="E1919">
            <v>0</v>
          </cell>
          <cell r="F1919">
            <v>0</v>
          </cell>
          <cell r="G1919" t="str">
            <v>91006</v>
          </cell>
          <cell r="H1919" t="str">
            <v>FORMAS MANUSEÁVEIS PARA PAREDES DE CONCRETO MOLDADAS IN LOCO, DE EDIFICAÇÕES DE PAVIMENTO ÚNICO, EM PANOS DE FACHADA COM VÃOS. AF_06/2015</v>
          </cell>
        </row>
        <row r="1920">
          <cell r="A1920" t="str">
            <v>FUNDACOES E ESTRUTURAS</v>
          </cell>
          <cell r="B1920" t="str">
            <v>FUES</v>
          </cell>
          <cell r="C1920" t="str">
            <v>FORMAS/CIMBRAMENTOS/ESCORAMENTOS</v>
          </cell>
          <cell r="D1920" t="str">
            <v>0041</v>
          </cell>
          <cell r="E1920">
            <v>0</v>
          </cell>
          <cell r="F1920">
            <v>0</v>
          </cell>
          <cell r="G1920" t="str">
            <v>91007</v>
          </cell>
          <cell r="H1920" t="str">
            <v>FORMAS MANUSEÁVEIS PARA PAREDES DE CONCRETO MOLDADAS IN LOCO, DE EDIFICAÇÕES DE PAVIMENTO ÚNICO, EM PANOS DE FACHADA SEM VÃOS. AF_06/2015</v>
          </cell>
        </row>
        <row r="1921">
          <cell r="A1921" t="str">
            <v>FUNDACOES E ESTRUTURAS</v>
          </cell>
          <cell r="B1921" t="str">
            <v>FUES</v>
          </cell>
          <cell r="C1921" t="str">
            <v>FORMAS/CIMBRAMENTOS/ESCORAMENTOS</v>
          </cell>
          <cell r="D1921" t="str">
            <v>0041</v>
          </cell>
          <cell r="E1921">
            <v>0</v>
          </cell>
          <cell r="F1921">
            <v>0</v>
          </cell>
          <cell r="G1921" t="str">
            <v>91008</v>
          </cell>
          <cell r="H1921" t="str">
            <v>FORMAS MANUSEÁVEIS PARA PAREDES DE CONCRETO MOLDADAS IN LOCO, DE EDIFICAÇÕES DE PAVIMENTO ÚNICO, EM PANOS DE FACHADA COM VARANDA. AF_06/2015</v>
          </cell>
        </row>
        <row r="1922">
          <cell r="A1922" t="str">
            <v>FUNDACOES E ESTRUTURAS</v>
          </cell>
          <cell r="B1922" t="str">
            <v>FUES</v>
          </cell>
          <cell r="C1922" t="str">
            <v>FORMAS/CIMBRAMENTOS/ESCORAMENTOS</v>
          </cell>
          <cell r="D1922" t="str">
            <v>0041</v>
          </cell>
          <cell r="E1922">
            <v>0</v>
          </cell>
          <cell r="F1922">
            <v>0</v>
          </cell>
          <cell r="G1922" t="str">
            <v>92263</v>
          </cell>
          <cell r="H1922" t="str">
            <v>FABRICAÇÃO DE FÔRMA PARA PILARES E ESTRUTURAS SIMILARES, EM CHAPA DE MADEIRA COMPENSADA RESINADA, E = 17 MM. AF_09/2020</v>
          </cell>
        </row>
        <row r="1923">
          <cell r="A1923" t="str">
            <v>FUNDACOES E ESTRUTURAS</v>
          </cell>
          <cell r="B1923" t="str">
            <v>FUES</v>
          </cell>
          <cell r="C1923" t="str">
            <v>FORMAS/CIMBRAMENTOS/ESCORAMENTOS</v>
          </cell>
          <cell r="D1923" t="str">
            <v>0041</v>
          </cell>
          <cell r="E1923">
            <v>0</v>
          </cell>
          <cell r="F1923">
            <v>0</v>
          </cell>
          <cell r="G1923" t="str">
            <v>92264</v>
          </cell>
          <cell r="H1923" t="str">
            <v>FABRICAÇÃO DE FÔRMA PARA PILARES E ESTRUTURAS SIMILARES, EM CHAPA DE MADEIRA COMPENSADA PLASTIFICADA, E = 18 MM. AF_09/2020</v>
          </cell>
        </row>
        <row r="1924">
          <cell r="A1924" t="str">
            <v>FUNDACOES E ESTRUTURAS</v>
          </cell>
          <cell r="B1924" t="str">
            <v>FUES</v>
          </cell>
          <cell r="C1924" t="str">
            <v>FORMAS/CIMBRAMENTOS/ESCORAMENTOS</v>
          </cell>
          <cell r="D1924" t="str">
            <v>0041</v>
          </cell>
          <cell r="E1924">
            <v>0</v>
          </cell>
          <cell r="F1924">
            <v>0</v>
          </cell>
          <cell r="G1924" t="str">
            <v>92265</v>
          </cell>
          <cell r="H1924" t="str">
            <v>FABRICAÇÃO DE FÔRMA PARA VIGAS, EM CHAPA DE MADEIRA COMPENSADA RESINADA, E = 17 MM. AF_09/2020</v>
          </cell>
        </row>
        <row r="1925">
          <cell r="A1925" t="str">
            <v>FUNDACOES E ESTRUTURAS</v>
          </cell>
          <cell r="B1925" t="str">
            <v>FUES</v>
          </cell>
          <cell r="C1925" t="str">
            <v>FORMAS/CIMBRAMENTOS/ESCORAMENTOS</v>
          </cell>
          <cell r="D1925" t="str">
            <v>0041</v>
          </cell>
          <cell r="E1925">
            <v>0</v>
          </cell>
          <cell r="F1925">
            <v>0</v>
          </cell>
          <cell r="G1925" t="str">
            <v>92266</v>
          </cell>
          <cell r="H1925" t="str">
            <v>FABRICAÇÃO DE FÔRMA PARA VIGAS, EM CHAPA DE MADEIRA COMPENSADA PLASTIFICADA, E = 18 MM. AF_09/2020</v>
          </cell>
        </row>
        <row r="1926">
          <cell r="A1926" t="str">
            <v>FUNDACOES E ESTRUTURAS</v>
          </cell>
          <cell r="B1926" t="str">
            <v>FUES</v>
          </cell>
          <cell r="C1926" t="str">
            <v>FORMAS/CIMBRAMENTOS/ESCORAMENTOS</v>
          </cell>
          <cell r="D1926" t="str">
            <v>0041</v>
          </cell>
          <cell r="E1926">
            <v>0</v>
          </cell>
          <cell r="F1926">
            <v>0</v>
          </cell>
          <cell r="G1926" t="str">
            <v>92267</v>
          </cell>
          <cell r="H1926" t="str">
            <v>FABRICAÇÃO DE FÔRMA PARA LAJES, EM CHAPA DE MADEIRA COMPENSADA RESINADA, E = 17 MM. AF_09/2020</v>
          </cell>
        </row>
        <row r="1927">
          <cell r="A1927" t="str">
            <v>FUNDACOES E ESTRUTURAS</v>
          </cell>
          <cell r="B1927" t="str">
            <v>FUES</v>
          </cell>
          <cell r="C1927" t="str">
            <v>FORMAS/CIMBRAMENTOS/ESCORAMENTOS</v>
          </cell>
          <cell r="D1927" t="str">
            <v>0041</v>
          </cell>
          <cell r="E1927">
            <v>0</v>
          </cell>
          <cell r="F1927">
            <v>0</v>
          </cell>
          <cell r="G1927" t="str">
            <v>92268</v>
          </cell>
          <cell r="H1927" t="str">
            <v>FABRICAÇÃO DE FÔRMA PARA LAJES, EM CHAPA DE MADEIRA COMPENSADA PLASTIFICADA, E = 18 MM. AF_09/2020</v>
          </cell>
        </row>
        <row r="1928">
          <cell r="A1928" t="str">
            <v>FUNDACOES E ESTRUTURAS</v>
          </cell>
          <cell r="B1928" t="str">
            <v>FUES</v>
          </cell>
          <cell r="C1928" t="str">
            <v>FORMAS/CIMBRAMENTOS/ESCORAMENTOS</v>
          </cell>
          <cell r="D1928" t="str">
            <v>0041</v>
          </cell>
          <cell r="E1928">
            <v>0</v>
          </cell>
          <cell r="F1928">
            <v>0</v>
          </cell>
          <cell r="G1928" t="str">
            <v>92269</v>
          </cell>
          <cell r="H1928" t="str">
            <v>FABRICAÇÃO DE FÔRMA PARA PILARES E ESTRUTURAS SIMILARES, EM MADEIRA SERRADA, E=25 MM. AF_09/2020</v>
          </cell>
        </row>
        <row r="1929">
          <cell r="A1929" t="str">
            <v>FUNDACOES E ESTRUTURAS</v>
          </cell>
          <cell r="B1929" t="str">
            <v>FUES</v>
          </cell>
          <cell r="C1929" t="str">
            <v>FORMAS/CIMBRAMENTOS/ESCORAMENTOS</v>
          </cell>
          <cell r="D1929" t="str">
            <v>0041</v>
          </cell>
          <cell r="E1929">
            <v>0</v>
          </cell>
          <cell r="F1929">
            <v>0</v>
          </cell>
          <cell r="G1929" t="str">
            <v>92270</v>
          </cell>
          <cell r="H1929" t="str">
            <v>FABRICAÇÃO DE FÔRMA PARA VIGAS, COM MADEIRA SERRADA, E = 25 MM. AF_09/2020</v>
          </cell>
        </row>
        <row r="1930">
          <cell r="A1930" t="str">
            <v>FUNDACOES E ESTRUTURAS</v>
          </cell>
          <cell r="B1930" t="str">
            <v>FUES</v>
          </cell>
          <cell r="C1930" t="str">
            <v>FORMAS/CIMBRAMENTOS/ESCORAMENTOS</v>
          </cell>
          <cell r="D1930" t="str">
            <v>0041</v>
          </cell>
          <cell r="E1930">
            <v>0</v>
          </cell>
          <cell r="F1930">
            <v>0</v>
          </cell>
          <cell r="G1930" t="str">
            <v>92271</v>
          </cell>
          <cell r="H1930" t="str">
            <v>FABRICAÇÃO DE FÔRMA PARA LAJES, EM MADEIRA SERRADA, E=25 MM. AF_09/2020</v>
          </cell>
        </row>
        <row r="1931">
          <cell r="A1931" t="str">
            <v>FUNDACOES E ESTRUTURAS</v>
          </cell>
          <cell r="B1931" t="str">
            <v>FUES</v>
          </cell>
          <cell r="C1931" t="str">
            <v>FORMAS/CIMBRAMENTOS/ESCORAMENTOS</v>
          </cell>
          <cell r="D1931" t="str">
            <v>0041</v>
          </cell>
          <cell r="E1931">
            <v>0</v>
          </cell>
          <cell r="F1931">
            <v>0</v>
          </cell>
          <cell r="G1931" t="str">
            <v>92272</v>
          </cell>
          <cell r="H1931" t="str">
            <v>FABRICAÇÃO DE ESCORAS DE VIGA DO TIPO GARFO, EM MADEIRA. AF_09/2020</v>
          </cell>
        </row>
        <row r="1932">
          <cell r="A1932" t="str">
            <v>FUNDACOES E ESTRUTURAS</v>
          </cell>
          <cell r="B1932" t="str">
            <v>FUES</v>
          </cell>
          <cell r="C1932" t="str">
            <v>FORMAS/CIMBRAMENTOS/ESCORAMENTOS</v>
          </cell>
          <cell r="D1932" t="str">
            <v>0041</v>
          </cell>
          <cell r="E1932">
            <v>0</v>
          </cell>
          <cell r="F1932">
            <v>0</v>
          </cell>
          <cell r="G1932" t="str">
            <v>92273</v>
          </cell>
          <cell r="H1932" t="str">
            <v>FABRICAÇÃO DE ESCORAS DO TIPO PONTALETE, EM MADEIRA, PARA PÉ-DIREITO SIMPLES. AF_09/2020</v>
          </cell>
        </row>
        <row r="1933">
          <cell r="A1933" t="str">
            <v>FUNDACOES E ESTRUTURAS</v>
          </cell>
          <cell r="B1933" t="str">
            <v>FUES</v>
          </cell>
          <cell r="C1933" t="str">
            <v>FORMAS/CIMBRAMENTOS/ESCORAMENTOS</v>
          </cell>
          <cell r="D1933" t="str">
            <v>0041</v>
          </cell>
          <cell r="E1933">
            <v>0</v>
          </cell>
          <cell r="F1933">
            <v>0</v>
          </cell>
          <cell r="G1933" t="str">
            <v>92409</v>
          </cell>
          <cell r="H1933" t="str">
            <v>MONTAGEM E DESMONTAGEM DE FÔRMA DE PILARES RETANGULARES E ESTRUTURAS SIMILARES, PÉ-DIREITO SIMPLES, EM MADEIRA SERRADA, 1 UTILIZAÇÃO. AF_09/2020</v>
          </cell>
        </row>
        <row r="1934">
          <cell r="A1934" t="str">
            <v>FUNDACOES E ESTRUTURAS</v>
          </cell>
          <cell r="B1934" t="str">
            <v>FUES</v>
          </cell>
          <cell r="C1934" t="str">
            <v>FORMAS/CIMBRAMENTOS/ESCORAMENTOS</v>
          </cell>
          <cell r="D1934" t="str">
            <v>0041</v>
          </cell>
          <cell r="E1934">
            <v>0</v>
          </cell>
          <cell r="F1934">
            <v>0</v>
          </cell>
          <cell r="G1934" t="str">
            <v>92411</v>
          </cell>
          <cell r="H1934" t="str">
            <v>MONTAGEM E DESMONTAGEM DE FÔRMA DE PILARES RETANGULARES E ESTRUTURAS SIMILARES, PÉ-DIREITO SIMPLES, EM MADEIRA SERRADA, 2 UTILIZAÇÕES. AF_09/2020</v>
          </cell>
        </row>
        <row r="1935">
          <cell r="A1935" t="str">
            <v>FUNDACOES E ESTRUTURAS</v>
          </cell>
          <cell r="B1935" t="str">
            <v>FUES</v>
          </cell>
          <cell r="C1935" t="str">
            <v>FORMAS/CIMBRAMENTOS/ESCORAMENTOS</v>
          </cell>
          <cell r="D1935" t="str">
            <v>0041</v>
          </cell>
          <cell r="E1935">
            <v>0</v>
          </cell>
          <cell r="F1935">
            <v>0</v>
          </cell>
          <cell r="G1935" t="str">
            <v>92413</v>
          </cell>
          <cell r="H1935" t="str">
            <v>MONTAGEM E DESMONTAGEM DE FÔRMA DE PILARES RETANGULARES E ESTRUTURAS SIMILARES, PÉ-DIREITO SIMPLES, EM MADEIRA SERRADA, 4 UTILIZAÇÕES. AF_09/2020</v>
          </cell>
        </row>
        <row r="1936">
          <cell r="A1936" t="str">
            <v>FUNDACOES E ESTRUTURAS</v>
          </cell>
          <cell r="B1936" t="str">
            <v>FUES</v>
          </cell>
          <cell r="C1936" t="str">
            <v>FORMAS/CIMBRAMENTOS/ESCORAMENTOS</v>
          </cell>
          <cell r="D1936" t="str">
            <v>0041</v>
          </cell>
          <cell r="E1936">
            <v>0</v>
          </cell>
          <cell r="F1936">
            <v>0</v>
          </cell>
          <cell r="G1936" t="str">
            <v>92415</v>
          </cell>
          <cell r="H1936" t="str">
            <v>MONTAGEM E DESMONTAGEM DE FÔRMA DE PILARES RETANGULARES E ESTRUTURAS SIMILARES, PÉ-DIREITO SIMPLES, EM CHAPA DE MADEIRA COMPENSADA RESINADA, 2 UTILIZAÇÕES. AF_09/2020</v>
          </cell>
        </row>
        <row r="1937">
          <cell r="A1937" t="str">
            <v>FUNDACOES E ESTRUTURAS</v>
          </cell>
          <cell r="B1937" t="str">
            <v>FUES</v>
          </cell>
          <cell r="C1937" t="str">
            <v>FORMAS/CIMBRAMENTOS/ESCORAMENTOS</v>
          </cell>
          <cell r="D1937" t="str">
            <v>0041</v>
          </cell>
          <cell r="E1937">
            <v>0</v>
          </cell>
          <cell r="F1937">
            <v>0</v>
          </cell>
          <cell r="G1937" t="str">
            <v>92417</v>
          </cell>
          <cell r="H1937" t="str">
            <v>MONTAGEM E DESMONTAGEM DE FÔRMA DE PILARES RETANGULARES E ESTRUTURAS SIMILARES, PÉ-DIREITO DUPLO, EM CHAPA DE MADEIRA COMPENSADA RESINADA, 2 UTILIZAÇÕES. AF_09/2020</v>
          </cell>
        </row>
        <row r="1938">
          <cell r="A1938" t="str">
            <v>FUNDACOES E ESTRUTURAS</v>
          </cell>
          <cell r="B1938" t="str">
            <v>FUES</v>
          </cell>
          <cell r="C1938" t="str">
            <v>FORMAS/CIMBRAMENTOS/ESCORAMENTOS</v>
          </cell>
          <cell r="D1938" t="str">
            <v>0041</v>
          </cell>
          <cell r="E1938">
            <v>0</v>
          </cell>
          <cell r="F1938">
            <v>0</v>
          </cell>
          <cell r="G1938" t="str">
            <v>92419</v>
          </cell>
          <cell r="H1938" t="str">
            <v>MONTAGEM E DESMONTAGEM DE FÔRMA DE PILARES RETANGULARES E ESTRUTURAS SIMILARES, PÉ-DIREITO SIMPLES, EM CHAPA DE MADEIRA COMPENSADA RESINADA, 4 UTILIZAÇÕES. AF_09/2020</v>
          </cell>
        </row>
        <row r="1939">
          <cell r="A1939" t="str">
            <v>FUNDACOES E ESTRUTURAS</v>
          </cell>
          <cell r="B1939" t="str">
            <v>FUES</v>
          </cell>
          <cell r="C1939" t="str">
            <v>FORMAS/CIMBRAMENTOS/ESCORAMENTOS</v>
          </cell>
          <cell r="D1939" t="str">
            <v>0041</v>
          </cell>
          <cell r="E1939">
            <v>0</v>
          </cell>
          <cell r="F1939">
            <v>0</v>
          </cell>
          <cell r="G1939" t="str">
            <v>92421</v>
          </cell>
          <cell r="H1939" t="str">
            <v>MONTAGEM E DESMONTAGEM DE FÔRMA DE PILARES RETANGULARES E ESTRUTURAS SIMILARES, PÉ-DIREITO DUPLO, EM CHAPA DE MADEIRA COMPENSADA RESINADA, 4 UTILIZAÇÕES. AF_09/2020</v>
          </cell>
        </row>
        <row r="1940">
          <cell r="A1940" t="str">
            <v>FUNDACOES E ESTRUTURAS</v>
          </cell>
          <cell r="B1940" t="str">
            <v>FUES</v>
          </cell>
          <cell r="C1940" t="str">
            <v>FORMAS/CIMBRAMENTOS/ESCORAMENTOS</v>
          </cell>
          <cell r="D1940" t="str">
            <v>0041</v>
          </cell>
          <cell r="E1940">
            <v>0</v>
          </cell>
          <cell r="F1940">
            <v>0</v>
          </cell>
          <cell r="G1940" t="str">
            <v>92423</v>
          </cell>
          <cell r="H1940" t="str">
            <v>MONTAGEM E DESMONTAGEM DE FÔRMA DE PILARES RETANGULARES E ESTRUTURAS SIMILARES, PÉ-DIREITO SIMPLES, EM CHAPA DE MADEIRA COMPENSADA RESINADA, 6 UTILIZAÇÕES. AF_09/2020</v>
          </cell>
        </row>
        <row r="1941">
          <cell r="A1941" t="str">
            <v>FUNDACOES E ESTRUTURAS</v>
          </cell>
          <cell r="B1941" t="str">
            <v>FUES</v>
          </cell>
          <cell r="C1941" t="str">
            <v>FORMAS/CIMBRAMENTOS/ESCORAMENTOS</v>
          </cell>
          <cell r="D1941" t="str">
            <v>0041</v>
          </cell>
          <cell r="E1941">
            <v>0</v>
          </cell>
          <cell r="F1941">
            <v>0</v>
          </cell>
          <cell r="G1941" t="str">
            <v>92425</v>
          </cell>
          <cell r="H1941" t="str">
            <v>MONTAGEM E DESMONTAGEM DE FÔRMA DE PILARES RETANGULARES E ESTRUTURAS SIMILARES, PÉ-DIREITO DUPLO, EM CHAPA DE MADEIRA COMPENSADA RESINADA, 6 UTILIZAÇÕES. AF_09/2020</v>
          </cell>
        </row>
        <row r="1942">
          <cell r="A1942" t="str">
            <v>FUNDACOES E ESTRUTURAS</v>
          </cell>
          <cell r="B1942" t="str">
            <v>FUES</v>
          </cell>
          <cell r="C1942" t="str">
            <v>FORMAS/CIMBRAMENTOS/ESCORAMENTOS</v>
          </cell>
          <cell r="D1942" t="str">
            <v>0041</v>
          </cell>
          <cell r="E1942">
            <v>0</v>
          </cell>
          <cell r="F1942">
            <v>0</v>
          </cell>
          <cell r="G1942" t="str">
            <v>92427</v>
          </cell>
          <cell r="H1942" t="str">
            <v>MONTAGEM E DESMONTAGEM DE FÔRMA DE PILARES RETANGULARES E ESTRUTURAS SIMILARES, PÉ-DIREITO SIMPLES, EM CHAPA DE MADEIRA COMPENSADA RESINADA, 8 UTILIZAÇÕES. AF_09/2020</v>
          </cell>
        </row>
        <row r="1943">
          <cell r="A1943" t="str">
            <v>FUNDACOES E ESTRUTURAS</v>
          </cell>
          <cell r="B1943" t="str">
            <v>FUES</v>
          </cell>
          <cell r="C1943" t="str">
            <v>FORMAS/CIMBRAMENTOS/ESCORAMENTOS</v>
          </cell>
          <cell r="D1943" t="str">
            <v>0041</v>
          </cell>
          <cell r="E1943">
            <v>0</v>
          </cell>
          <cell r="F1943">
            <v>0</v>
          </cell>
          <cell r="G1943" t="str">
            <v>92429</v>
          </cell>
          <cell r="H1943" t="str">
            <v>MONTAGEM E DESMONTAGEM DE FÔRMA DE PILARES RETANGULARES E ESTRUTURAS SIMILARES, PÉ-DIREITO DUPLO, EM CHAPA DE MADEIRA COMPENSADA RESINADA, 8 UTILIZAÇÕES. AF_09/2020</v>
          </cell>
        </row>
        <row r="1944">
          <cell r="A1944" t="str">
            <v>FUNDACOES E ESTRUTURAS</v>
          </cell>
          <cell r="B1944" t="str">
            <v>FUES</v>
          </cell>
          <cell r="C1944" t="str">
            <v>FORMAS/CIMBRAMENTOS/ESCORAMENTOS</v>
          </cell>
          <cell r="D1944" t="str">
            <v>0041</v>
          </cell>
          <cell r="E1944">
            <v>0</v>
          </cell>
          <cell r="F1944">
            <v>0</v>
          </cell>
          <cell r="G1944" t="str">
            <v>92431</v>
          </cell>
          <cell r="H1944" t="str">
            <v>MONTAGEM E DESMONTAGEM DE FÔRMA DE PILARES RETANGULARES E ESTRUTURAS SIMILARES, PÉ-DIREITO SIMPLES, EM CHAPA DE MADEIRA COMPENSADA PLASTIFICADA, 10 UTILIZAÇÕES. AF_09/2020</v>
          </cell>
        </row>
        <row r="1945">
          <cell r="A1945" t="str">
            <v>FUNDACOES E ESTRUTURAS</v>
          </cell>
          <cell r="B1945" t="str">
            <v>FUES</v>
          </cell>
          <cell r="C1945" t="str">
            <v>FORMAS/CIMBRAMENTOS/ESCORAMENTOS</v>
          </cell>
          <cell r="D1945" t="str">
            <v>0041</v>
          </cell>
          <cell r="E1945">
            <v>0</v>
          </cell>
          <cell r="F1945">
            <v>0</v>
          </cell>
          <cell r="G1945" t="str">
            <v>92433</v>
          </cell>
          <cell r="H1945" t="str">
            <v>MONTAGEM E DESMONTAGEM DE FÔRMA DE PILARES RETANGULARES E ESTRUTURAS SIMILARES, PÉ-DIREITO DUPLO, EM CHAPA DE MADEIRA COMPENSADA PLASTIFICADA, 10 UTILIZAÇÕES. AF_09/2020</v>
          </cell>
        </row>
        <row r="1946">
          <cell r="A1946" t="str">
            <v>FUNDACOES E ESTRUTURAS</v>
          </cell>
          <cell r="B1946" t="str">
            <v>FUES</v>
          </cell>
          <cell r="C1946" t="str">
            <v>FORMAS/CIMBRAMENTOS/ESCORAMENTOS</v>
          </cell>
          <cell r="D1946" t="str">
            <v>0041</v>
          </cell>
          <cell r="E1946">
            <v>0</v>
          </cell>
          <cell r="F1946">
            <v>0</v>
          </cell>
          <cell r="G1946" t="str">
            <v>92435</v>
          </cell>
          <cell r="H1946" t="str">
            <v>MONTAGEM E DESMONTAGEM DE FÔRMA DE PILARES RETANGULARES E ESTRUTURAS SIMILARES, PÉ-DIREITO SIMPLES, EM CHAPA DE MADEIRA COMPENSADA PLASTIFICADA, 12 UTILIZAÇÕES. AF_09/2020</v>
          </cell>
        </row>
        <row r="1947">
          <cell r="A1947" t="str">
            <v>FUNDACOES E ESTRUTURAS</v>
          </cell>
          <cell r="B1947" t="str">
            <v>FUES</v>
          </cell>
          <cell r="C1947" t="str">
            <v>FORMAS/CIMBRAMENTOS/ESCORAMENTOS</v>
          </cell>
          <cell r="D1947" t="str">
            <v>0041</v>
          </cell>
          <cell r="E1947">
            <v>0</v>
          </cell>
          <cell r="F1947">
            <v>0</v>
          </cell>
          <cell r="G1947" t="str">
            <v>92437</v>
          </cell>
          <cell r="H1947" t="str">
            <v>MONTAGEM E DESMONTAGEM DE FÔRMA DE PILARES RETANGULARES E ESTRUTURAS SIMILARES, PÉ-DIREITO DUPLO, EM CHAPA DE MADEIRA COMPENSADA PLASTIFICADA, 12 UTILIZAÇÕES. AF_09/2020</v>
          </cell>
        </row>
        <row r="1948">
          <cell r="A1948" t="str">
            <v>FUNDACOES E ESTRUTURAS</v>
          </cell>
          <cell r="B1948" t="str">
            <v>FUES</v>
          </cell>
          <cell r="C1948" t="str">
            <v>FORMAS/CIMBRAMENTOS/ESCORAMENTOS</v>
          </cell>
          <cell r="D1948" t="str">
            <v>0041</v>
          </cell>
          <cell r="E1948">
            <v>0</v>
          </cell>
          <cell r="F1948">
            <v>0</v>
          </cell>
          <cell r="G1948" t="str">
            <v>92439</v>
          </cell>
          <cell r="H1948" t="str">
            <v>MONTAGEM E DESMONTAGEM DE FÔRMA DE PILARES RETANGULARES E ESTRUTURAS SIMILARES, PÉ-DIREITO SIMPLES, EM CHAPA DE MADEIRA COMPENSADA PLASTIFICADA, 14 UTILIZAÇÕES. AF_09/2020</v>
          </cell>
        </row>
        <row r="1949">
          <cell r="A1949" t="str">
            <v>FUNDACOES E ESTRUTURAS</v>
          </cell>
          <cell r="B1949" t="str">
            <v>FUES</v>
          </cell>
          <cell r="C1949" t="str">
            <v>FORMAS/CIMBRAMENTOS/ESCORAMENTOS</v>
          </cell>
          <cell r="D1949" t="str">
            <v>0041</v>
          </cell>
          <cell r="E1949">
            <v>0</v>
          </cell>
          <cell r="F1949">
            <v>0</v>
          </cell>
          <cell r="G1949" t="str">
            <v>92441</v>
          </cell>
          <cell r="H1949" t="str">
            <v>MONTAGEM E DESMONTAGEM DE FÔRMA DE PILARES RETANGULARES E ESTRUTURAS SIMILARES, PÉ-DIREITO DUPLO, EM CHAPA DE MADEIRA COMPENSADA PLASTIFICADA, 14 UTILIZAÇÕES. AF_09/2020</v>
          </cell>
        </row>
        <row r="1950">
          <cell r="A1950" t="str">
            <v>FUNDACOES E ESTRUTURAS</v>
          </cell>
          <cell r="B1950" t="str">
            <v>FUES</v>
          </cell>
          <cell r="C1950" t="str">
            <v>FORMAS/CIMBRAMENTOS/ESCORAMENTOS</v>
          </cell>
          <cell r="D1950" t="str">
            <v>0041</v>
          </cell>
          <cell r="E1950">
            <v>0</v>
          </cell>
          <cell r="F1950">
            <v>0</v>
          </cell>
          <cell r="G1950" t="str">
            <v>92443</v>
          </cell>
          <cell r="H1950" t="str">
            <v>MONTAGEM E DESMONTAGEM DE FÔRMA DE PILARES RETANGULARES E ESTRUTURAS SIMILARES, PÉ-DIREITO SIMPLES, EM CHAPA DE MADEIRA COMPENSADA PLASTIFICADA, 18 UTILIZAÇÕES. AF_09/2020</v>
          </cell>
        </row>
        <row r="1951">
          <cell r="A1951" t="str">
            <v>FUNDACOES E ESTRUTURAS</v>
          </cell>
          <cell r="B1951" t="str">
            <v>FUES</v>
          </cell>
          <cell r="C1951" t="str">
            <v>FORMAS/CIMBRAMENTOS/ESCORAMENTOS</v>
          </cell>
          <cell r="D1951" t="str">
            <v>0041</v>
          </cell>
          <cell r="E1951">
            <v>0</v>
          </cell>
          <cell r="F1951">
            <v>0</v>
          </cell>
          <cell r="G1951" t="str">
            <v>92445</v>
          </cell>
          <cell r="H1951" t="str">
            <v>MONTAGEM E DESMONTAGEM DE FÔRMA DE PILARES RETANGULARES E ESTRUTURAS SIMILARES, PÉ-DIREITO DUPLO, EM CHAPA DE MADEIRA COMPENSADA PLASTIFICADA, 18 UTILIZAÇÕES. AF_09/2020</v>
          </cell>
        </row>
        <row r="1952">
          <cell r="A1952" t="str">
            <v>FUNDACOES E ESTRUTURAS</v>
          </cell>
          <cell r="B1952" t="str">
            <v>FUES</v>
          </cell>
          <cell r="C1952" t="str">
            <v>FORMAS/CIMBRAMENTOS/ESCORAMENTOS</v>
          </cell>
          <cell r="D1952" t="str">
            <v>0041</v>
          </cell>
          <cell r="E1952">
            <v>0</v>
          </cell>
          <cell r="F1952">
            <v>0</v>
          </cell>
          <cell r="G1952" t="str">
            <v>92446</v>
          </cell>
          <cell r="H1952" t="str">
            <v>MONTAGEM E DESMONTAGEM DE FÔRMA DE VIGA, ESCORAMENTO COM PONTALETE DE MADEIRA, PÉ-DIREITO SIMPLES, EM MADEIRA SERRADA, 1 UTILIZAÇÃO. AF_09/2020</v>
          </cell>
        </row>
        <row r="1953">
          <cell r="A1953" t="str">
            <v>FUNDACOES E ESTRUTURAS</v>
          </cell>
          <cell r="B1953" t="str">
            <v>FUES</v>
          </cell>
          <cell r="C1953" t="str">
            <v>FORMAS/CIMBRAMENTOS/ESCORAMENTOS</v>
          </cell>
          <cell r="D1953" t="str">
            <v>0041</v>
          </cell>
          <cell r="E1953">
            <v>0</v>
          </cell>
          <cell r="F1953">
            <v>0</v>
          </cell>
          <cell r="G1953" t="str">
            <v>92447</v>
          </cell>
          <cell r="H1953" t="str">
            <v>MONTAGEM E DESMONTAGEM DE FÔRMA DE VIGA, ESCORAMENTO COM PONTALETE DE MADEIRA, PÉ-DIREITO SIMPLES, EM MADEIRA SERRADA, 2 UTILIZAÇÕES. AF_09/2020</v>
          </cell>
        </row>
        <row r="1954">
          <cell r="A1954" t="str">
            <v>FUNDACOES E ESTRUTURAS</v>
          </cell>
          <cell r="B1954" t="str">
            <v>FUES</v>
          </cell>
          <cell r="C1954" t="str">
            <v>FORMAS/CIMBRAMENTOS/ESCORAMENTOS</v>
          </cell>
          <cell r="D1954" t="str">
            <v>0041</v>
          </cell>
          <cell r="E1954">
            <v>0</v>
          </cell>
          <cell r="F1954">
            <v>0</v>
          </cell>
          <cell r="G1954" t="str">
            <v>92448</v>
          </cell>
          <cell r="H1954" t="str">
            <v>MONTAGEM E DESMONTAGEM DE FÔRMA DE VIGA, ESCORAMENTO COM PONTALETE DE MADEIRA, PÉ-DIREITO SIMPLES, EM MADEIRA SERRADA, 4 UTILIZAÇÕES. AF_09/2020</v>
          </cell>
        </row>
        <row r="1955">
          <cell r="A1955" t="str">
            <v>FUNDACOES E ESTRUTURAS</v>
          </cell>
          <cell r="B1955" t="str">
            <v>FUES</v>
          </cell>
          <cell r="C1955" t="str">
            <v>FORMAS/CIMBRAMENTOS/ESCORAMENTOS</v>
          </cell>
          <cell r="D1955" t="str">
            <v>0041</v>
          </cell>
          <cell r="E1955">
            <v>0</v>
          </cell>
          <cell r="F1955">
            <v>0</v>
          </cell>
          <cell r="G1955" t="str">
            <v>92449</v>
          </cell>
          <cell r="H1955" t="str">
            <v>MONTAGEM E DESMONTAGEM DE FÔRMA DE VIGA, ESCORAMENTO COM GARFO DE MADEIRA, PÉ-DIREITO DUPLO, EM CHAPA DE MADEIRA RESINADA, 2 UTILIZAÇÕES. AF_09/2020</v>
          </cell>
        </row>
        <row r="1956">
          <cell r="A1956" t="str">
            <v>FUNDACOES E ESTRUTURAS</v>
          </cell>
          <cell r="B1956" t="str">
            <v>FUES</v>
          </cell>
          <cell r="C1956" t="str">
            <v>FORMAS/CIMBRAMENTOS/ESCORAMENTOS</v>
          </cell>
          <cell r="D1956" t="str">
            <v>0041</v>
          </cell>
          <cell r="E1956">
            <v>0</v>
          </cell>
          <cell r="F1956">
            <v>0</v>
          </cell>
          <cell r="G1956" t="str">
            <v>92450</v>
          </cell>
          <cell r="H1956" t="str">
            <v>MONTAGEM E DESMONTAGEM DE FÔRMA DE VIGA, ESCORAMENTO METÁLICO, PÉ-DIREITO DUPLO, EM CHAPA DE MADEIRA RESINADA, 2 UTILIZAÇÕES. AF_09/2020</v>
          </cell>
        </row>
        <row r="1957">
          <cell r="A1957" t="str">
            <v>FUNDACOES E ESTRUTURAS</v>
          </cell>
          <cell r="B1957" t="str">
            <v>FUES</v>
          </cell>
          <cell r="C1957" t="str">
            <v>FORMAS/CIMBRAMENTOS/ESCORAMENTOS</v>
          </cell>
          <cell r="D1957" t="str">
            <v>0041</v>
          </cell>
          <cell r="E1957">
            <v>0</v>
          </cell>
          <cell r="F1957">
            <v>0</v>
          </cell>
          <cell r="G1957" t="str">
            <v>92451</v>
          </cell>
          <cell r="H1957" t="str">
            <v>MONTAGEM E DESMONTAGEM DE FÔRMA DE VIGA, ESCORAMENTO COM GARFO DE MADEIRA, PÉ-DIREITO SIMPLES, EM CHAPA DE MADEIRA RESINADA, 2 UTILIZAÇÕES. AF_09/2020</v>
          </cell>
        </row>
        <row r="1958">
          <cell r="A1958" t="str">
            <v>FUNDACOES E ESTRUTURAS</v>
          </cell>
          <cell r="B1958" t="str">
            <v>FUES</v>
          </cell>
          <cell r="C1958" t="str">
            <v>FORMAS/CIMBRAMENTOS/ESCORAMENTOS</v>
          </cell>
          <cell r="D1958" t="str">
            <v>0041</v>
          </cell>
          <cell r="E1958">
            <v>0</v>
          </cell>
          <cell r="F1958">
            <v>0</v>
          </cell>
          <cell r="G1958" t="str">
            <v>92452</v>
          </cell>
          <cell r="H1958" t="str">
            <v>MONTAGEM E DESMONTAGEM DE FÔRMA DE VIGA, ESCORAMENTO METÁLICO, PÉ-DIREITO SIMPLES, EM CHAPA DE MADEIRA RESINADA, 2 UTILIZAÇÕES. AF_09/2020</v>
          </cell>
        </row>
        <row r="1959">
          <cell r="A1959" t="str">
            <v>FUNDACOES E ESTRUTURAS</v>
          </cell>
          <cell r="B1959" t="str">
            <v>FUES</v>
          </cell>
          <cell r="C1959" t="str">
            <v>FORMAS/CIMBRAMENTOS/ESCORAMENTOS</v>
          </cell>
          <cell r="D1959" t="str">
            <v>0041</v>
          </cell>
          <cell r="E1959">
            <v>0</v>
          </cell>
          <cell r="F1959">
            <v>0</v>
          </cell>
          <cell r="G1959" t="str">
            <v>92453</v>
          </cell>
          <cell r="H1959" t="str">
            <v>MONTAGEM E DESMONTAGEM DE FÔRMA DE VIGA, ESCORAMENTO COM GARFO DE MADEIRA, PÉ-DIREITO DUPLO, EM CHAPA DE MADEIRA RESINADA, 4 UTILIZAÇÕES. AF_09/2020</v>
          </cell>
        </row>
        <row r="1960">
          <cell r="A1960" t="str">
            <v>FUNDACOES E ESTRUTURAS</v>
          </cell>
          <cell r="B1960" t="str">
            <v>FUES</v>
          </cell>
          <cell r="C1960" t="str">
            <v>FORMAS/CIMBRAMENTOS/ESCORAMENTOS</v>
          </cell>
          <cell r="D1960" t="str">
            <v>0041</v>
          </cell>
          <cell r="E1960">
            <v>0</v>
          </cell>
          <cell r="F1960">
            <v>0</v>
          </cell>
          <cell r="G1960" t="str">
            <v>92454</v>
          </cell>
          <cell r="H1960" t="str">
            <v>MONTAGEM E DESMONTAGEM DE FÔRMA DE VIGA, ESCORAMENTO METÁLICO, PÉ-DIREITO DUPLO, EM CHAPA DE MADEIRA RESINADA, 4 UTILIZAÇÕES. AF_09/2020</v>
          </cell>
        </row>
        <row r="1961">
          <cell r="A1961" t="str">
            <v>FUNDACOES E ESTRUTURAS</v>
          </cell>
          <cell r="B1961" t="str">
            <v>FUES</v>
          </cell>
          <cell r="C1961" t="str">
            <v>FORMAS/CIMBRAMENTOS/ESCORAMENTOS</v>
          </cell>
          <cell r="D1961" t="str">
            <v>0041</v>
          </cell>
          <cell r="E1961">
            <v>0</v>
          </cell>
          <cell r="F1961">
            <v>0</v>
          </cell>
          <cell r="G1961" t="str">
            <v>92455</v>
          </cell>
          <cell r="H1961" t="str">
            <v>MONTAGEM E DESMONTAGEM DE FÔRMA DE VIGA, ESCORAMENTO COM GARFO DE MADEIRA, PÉ-DIREITO SIMPLES, EM CHAPA DE MADEIRA RESINADA, 4 UTILIZAÇÕES. AF_09/2020</v>
          </cell>
        </row>
        <row r="1962">
          <cell r="A1962" t="str">
            <v>FUNDACOES E ESTRUTURAS</v>
          </cell>
          <cell r="B1962" t="str">
            <v>FUES</v>
          </cell>
          <cell r="C1962" t="str">
            <v>FORMAS/CIMBRAMENTOS/ESCORAMENTOS</v>
          </cell>
          <cell r="D1962" t="str">
            <v>0041</v>
          </cell>
          <cell r="E1962">
            <v>0</v>
          </cell>
          <cell r="F1962">
            <v>0</v>
          </cell>
          <cell r="G1962" t="str">
            <v>92456</v>
          </cell>
          <cell r="H1962" t="str">
            <v>MONTAGEM E DESMONTAGEM DE FÔRMA DE VIGA, ESCORAMENTO METÁLICO, PÉ-DIREITO SIMPLES, EM CHAPA DE MADEIRA RESINADA, 4 UTILIZAÇÕES. AF_09/2020</v>
          </cell>
        </row>
        <row r="1963">
          <cell r="A1963" t="str">
            <v>FUNDACOES E ESTRUTURAS</v>
          </cell>
          <cell r="B1963" t="str">
            <v>FUES</v>
          </cell>
          <cell r="C1963" t="str">
            <v>FORMAS/CIMBRAMENTOS/ESCORAMENTOS</v>
          </cell>
          <cell r="D1963" t="str">
            <v>0041</v>
          </cell>
          <cell r="E1963">
            <v>0</v>
          </cell>
          <cell r="F1963">
            <v>0</v>
          </cell>
          <cell r="G1963" t="str">
            <v>92457</v>
          </cell>
          <cell r="H1963" t="str">
            <v>MONTAGEM E DESMONTAGEM DE FÔRMA DE VIGA, ESCORAMENTO COM GARFO DE MADEIRA, PÉ-DIREITO DUPLO, EM CHAPA DE MADEIRA RESINADA, 6 UTILIZAÇÕES. AF_09/2020</v>
          </cell>
        </row>
        <row r="1964">
          <cell r="A1964" t="str">
            <v>FUNDACOES E ESTRUTURAS</v>
          </cell>
          <cell r="B1964" t="str">
            <v>FUES</v>
          </cell>
          <cell r="C1964" t="str">
            <v>FORMAS/CIMBRAMENTOS/ESCORAMENTOS</v>
          </cell>
          <cell r="D1964" t="str">
            <v>0041</v>
          </cell>
          <cell r="E1964">
            <v>0</v>
          </cell>
          <cell r="F1964">
            <v>0</v>
          </cell>
          <cell r="G1964" t="str">
            <v>92458</v>
          </cell>
          <cell r="H1964" t="str">
            <v>MONTAGEM E DESMONTAGEM DE FÔRMA DE VIGA, ESCORAMENTO METÁLICO, PÉ-DIREITO DUPLO, EM CHAPA DE MADEIRA RESINADA, 6 UTILIZAÇÕES. AF_12/2015</v>
          </cell>
        </row>
        <row r="1965">
          <cell r="A1965" t="str">
            <v>FUNDACOES E ESTRUTURAS</v>
          </cell>
          <cell r="B1965" t="str">
            <v>FUES</v>
          </cell>
          <cell r="C1965" t="str">
            <v>FORMAS/CIMBRAMENTOS/ESCORAMENTOS</v>
          </cell>
          <cell r="D1965" t="str">
            <v>0041</v>
          </cell>
          <cell r="E1965">
            <v>0</v>
          </cell>
          <cell r="F1965">
            <v>0</v>
          </cell>
          <cell r="G1965" t="str">
            <v>92459</v>
          </cell>
          <cell r="H1965" t="str">
            <v>MONTAGEM E DESMONTAGEM DE FÔRMA DE VIGA, ESCORAMENTO COM GARFO DE MADEIRA, PÉ-DIREITO SIMPLES, EM CHAPA DE MADEIRA RESINADA, 6 UTILIZAÇÕES. AF_09/2020</v>
          </cell>
        </row>
        <row r="1966">
          <cell r="A1966" t="str">
            <v>FUNDACOES E ESTRUTURAS</v>
          </cell>
          <cell r="B1966" t="str">
            <v>FUES</v>
          </cell>
          <cell r="C1966" t="str">
            <v>FORMAS/CIMBRAMENTOS/ESCORAMENTOS</v>
          </cell>
          <cell r="D1966" t="str">
            <v>0041</v>
          </cell>
          <cell r="E1966">
            <v>0</v>
          </cell>
          <cell r="F1966">
            <v>0</v>
          </cell>
          <cell r="G1966" t="str">
            <v>92460</v>
          </cell>
          <cell r="H1966" t="str">
            <v>MONTAGEM E DESMONTAGEM DE FÔRMA DE VIGA, ESCORAMENTO METÁLICO, PÉ-DIREITO SIMPLES, EM CHAPA DE MADEIRA RESINADA, 6 UTILIZAÇÕES. AF_09/2020</v>
          </cell>
        </row>
        <row r="1967">
          <cell r="A1967" t="str">
            <v>FUNDACOES E ESTRUTURAS</v>
          </cell>
          <cell r="B1967" t="str">
            <v>FUES</v>
          </cell>
          <cell r="C1967" t="str">
            <v>FORMAS/CIMBRAMENTOS/ESCORAMENTOS</v>
          </cell>
          <cell r="D1967" t="str">
            <v>0041</v>
          </cell>
          <cell r="E1967">
            <v>0</v>
          </cell>
          <cell r="F1967">
            <v>0</v>
          </cell>
          <cell r="G1967" t="str">
            <v>92461</v>
          </cell>
          <cell r="H1967" t="str">
            <v>MONTAGEM E DESMONTAGEM DE FÔRMA DE VIGA, ESCORAMENTO COM GARFO DE MADEIRA, PÉ-DIREITO DUPLO, EM CHAPA DE MADEIRA RESINADA, 8 UTILIZAÇÕES. AF_09/2020</v>
          </cell>
        </row>
        <row r="1968">
          <cell r="A1968" t="str">
            <v>FUNDACOES E ESTRUTURAS</v>
          </cell>
          <cell r="B1968" t="str">
            <v>FUES</v>
          </cell>
          <cell r="C1968" t="str">
            <v>FORMAS/CIMBRAMENTOS/ESCORAMENTOS</v>
          </cell>
          <cell r="D1968" t="str">
            <v>0041</v>
          </cell>
          <cell r="E1968">
            <v>0</v>
          </cell>
          <cell r="F1968">
            <v>0</v>
          </cell>
          <cell r="G1968" t="str">
            <v>92462</v>
          </cell>
          <cell r="H1968" t="str">
            <v>MONTAGEM E DESMONTAGEM DE FÔRMA DE VIGA, ESCORAMENTO METÁLICO, PÉ-DIREITO DUPLO, EM CHAPA DE MADEIRA RESINADA, 8 UTILIZAÇÕES. AF_09/2020</v>
          </cell>
        </row>
        <row r="1969">
          <cell r="A1969" t="str">
            <v>FUNDACOES E ESTRUTURAS</v>
          </cell>
          <cell r="B1969" t="str">
            <v>FUES</v>
          </cell>
          <cell r="C1969" t="str">
            <v>FORMAS/CIMBRAMENTOS/ESCORAMENTOS</v>
          </cell>
          <cell r="D1969" t="str">
            <v>0041</v>
          </cell>
          <cell r="E1969">
            <v>0</v>
          </cell>
          <cell r="F1969">
            <v>0</v>
          </cell>
          <cell r="G1969" t="str">
            <v>92463</v>
          </cell>
          <cell r="H1969" t="str">
            <v>MONTAGEM E DESMONTAGEM DE FÔRMA DE VIGA, ESCORAMENTO COM GARFO DE MADEIRA, PÉ-DIREITO SIMPLES, EM CHAPA DE MADEIRA RESINADA, 8 UTILIZAÇÕES. AF_09/2020</v>
          </cell>
        </row>
        <row r="1970">
          <cell r="A1970" t="str">
            <v>FUNDACOES E ESTRUTURAS</v>
          </cell>
          <cell r="B1970" t="str">
            <v>FUES</v>
          </cell>
          <cell r="C1970" t="str">
            <v>FORMAS/CIMBRAMENTOS/ESCORAMENTOS</v>
          </cell>
          <cell r="D1970" t="str">
            <v>0041</v>
          </cell>
          <cell r="E1970">
            <v>0</v>
          </cell>
          <cell r="F1970">
            <v>0</v>
          </cell>
          <cell r="G1970" t="str">
            <v>92464</v>
          </cell>
          <cell r="H1970" t="str">
            <v>MONTAGEM E DESMONTAGEM DE FÔRMA DE VIGA, ESCORAMENTO METÁLICO, PÉ-DIREITO SIMPLES, EM CHAPA DE MADEIRA RESINADA, 8 UTILIZAÇÕES. AF_09/2020</v>
          </cell>
        </row>
        <row r="1971">
          <cell r="A1971" t="str">
            <v>FUNDACOES E ESTRUTURAS</v>
          </cell>
          <cell r="B1971" t="str">
            <v>FUES</v>
          </cell>
          <cell r="C1971" t="str">
            <v>FORMAS/CIMBRAMENTOS/ESCORAMENTOS</v>
          </cell>
          <cell r="D1971" t="str">
            <v>0041</v>
          </cell>
          <cell r="E1971">
            <v>0</v>
          </cell>
          <cell r="F1971">
            <v>0</v>
          </cell>
          <cell r="G1971" t="str">
            <v>92465</v>
          </cell>
          <cell r="H1971" t="str">
            <v>MONTAGEM E DESMONTAGEM DE FÔRMA DE VIGA, ESCORAMENTO COM GARFO DE MADEIRA, PÉ-DIREITO DUPLO, EM CHAPA DE MADEIRA PLASTIFICADA, 10 UTILIZAÇÕES. AF_09/2020</v>
          </cell>
        </row>
        <row r="1972">
          <cell r="A1972" t="str">
            <v>FUNDACOES E ESTRUTURAS</v>
          </cell>
          <cell r="B1972" t="str">
            <v>FUES</v>
          </cell>
          <cell r="C1972" t="str">
            <v>FORMAS/CIMBRAMENTOS/ESCORAMENTOS</v>
          </cell>
          <cell r="D1972" t="str">
            <v>0041</v>
          </cell>
          <cell r="E1972">
            <v>0</v>
          </cell>
          <cell r="F1972">
            <v>0</v>
          </cell>
          <cell r="G1972" t="str">
            <v>92466</v>
          </cell>
          <cell r="H1972" t="str">
            <v>MONTAGEM E DESMONTAGEM DE FÔRMA DE VIGA, ESCORAMENTO METÁLICO, PÉ-DIREITO DUPLO, EM CHAPA DE MADEIRA PLASTIFICADA, 10 UTILIZAÇÕES. AF_09/2020</v>
          </cell>
        </row>
        <row r="1973">
          <cell r="A1973" t="str">
            <v>FUNDACOES E ESTRUTURAS</v>
          </cell>
          <cell r="B1973" t="str">
            <v>FUES</v>
          </cell>
          <cell r="C1973" t="str">
            <v>FORMAS/CIMBRAMENTOS/ESCORAMENTOS</v>
          </cell>
          <cell r="D1973" t="str">
            <v>0041</v>
          </cell>
          <cell r="E1973">
            <v>0</v>
          </cell>
          <cell r="F1973">
            <v>0</v>
          </cell>
          <cell r="G1973" t="str">
            <v>92467</v>
          </cell>
          <cell r="H1973" t="str">
            <v>MONTAGEM E DESMONTAGEM DE FÔRMA DE VIGA, ESCORAMENTO COM GARFO DE MADEIRA, PÉ-DIREITO SIMPLES, EM CHAPA DE MADEIRA PLASTIFICADA, 10 UTILIZAÇÕES. AF_09/2020</v>
          </cell>
        </row>
        <row r="1974">
          <cell r="A1974" t="str">
            <v>FUNDACOES E ESTRUTURAS</v>
          </cell>
          <cell r="B1974" t="str">
            <v>FUES</v>
          </cell>
          <cell r="C1974" t="str">
            <v>FORMAS/CIMBRAMENTOS/ESCORAMENTOS</v>
          </cell>
          <cell r="D1974" t="str">
            <v>0041</v>
          </cell>
          <cell r="E1974">
            <v>0</v>
          </cell>
          <cell r="F1974">
            <v>0</v>
          </cell>
          <cell r="G1974" t="str">
            <v>92468</v>
          </cell>
          <cell r="H1974" t="str">
            <v>MONTAGEM E DESMONTAGEM DE FÔRMA DE VIGA, ESCORAMENTO METÁLICO, PÉ-DIREITO SIMPLES, EM CHAPA DE MADEIRA PLASTIFICADA, 10 UTILIZAÇÕES. AF_09/2020</v>
          </cell>
        </row>
        <row r="1975">
          <cell r="A1975" t="str">
            <v>FUNDACOES E ESTRUTURAS</v>
          </cell>
          <cell r="B1975" t="str">
            <v>FUES</v>
          </cell>
          <cell r="C1975" t="str">
            <v>FORMAS/CIMBRAMENTOS/ESCORAMENTOS</v>
          </cell>
          <cell r="D1975" t="str">
            <v>0041</v>
          </cell>
          <cell r="E1975">
            <v>0</v>
          </cell>
          <cell r="F1975">
            <v>0</v>
          </cell>
          <cell r="G1975" t="str">
            <v>92469</v>
          </cell>
          <cell r="H1975" t="str">
            <v>MONTAGEM E DESMONTAGEM DE FÔRMA DE VIGA, ESCORAMENTO COM GARFO DE MADEIRA, PÉ-DIREITO DUPLO, EM CHAPA DE MADEIRA PLASTIFICADA, 12 UTILIZAÇÕES. AF_09/2020</v>
          </cell>
        </row>
        <row r="1976">
          <cell r="A1976" t="str">
            <v>FUNDACOES E ESTRUTURAS</v>
          </cell>
          <cell r="B1976" t="str">
            <v>FUES</v>
          </cell>
          <cell r="C1976" t="str">
            <v>FORMAS/CIMBRAMENTOS/ESCORAMENTOS</v>
          </cell>
          <cell r="D1976" t="str">
            <v>0041</v>
          </cell>
          <cell r="E1976">
            <v>0</v>
          </cell>
          <cell r="F1976">
            <v>0</v>
          </cell>
          <cell r="G1976" t="str">
            <v>92470</v>
          </cell>
          <cell r="H1976" t="str">
            <v>MONTAGEM E DESMONTAGEM DE FÔRMA DE VIGA, ESCORAMENTO METÁLICO, PÉ-DIREITO DUPLO, EM CHAPA DE MADEIRA PLASTIFICADA, 12 UTILIZAÇÕES. AF_09/2020</v>
          </cell>
        </row>
        <row r="1977">
          <cell r="A1977" t="str">
            <v>FUNDACOES E ESTRUTURAS</v>
          </cell>
          <cell r="B1977" t="str">
            <v>FUES</v>
          </cell>
          <cell r="C1977" t="str">
            <v>FORMAS/CIMBRAMENTOS/ESCORAMENTOS</v>
          </cell>
          <cell r="D1977" t="str">
            <v>0041</v>
          </cell>
          <cell r="E1977">
            <v>0</v>
          </cell>
          <cell r="F1977">
            <v>0</v>
          </cell>
          <cell r="G1977" t="str">
            <v>92471</v>
          </cell>
          <cell r="H1977" t="str">
            <v>MONTAGEM E DESMONTAGEM DE FÔRMA DE VIGA, ESCORAMENTO COM GARFO DE MADEIRA, PÉ-DIREITO SIMPLES, EM CHAPA DE MADEIRA PLASTIFICADA, 12 UTILIZAÇÕES. AF_09/2020</v>
          </cell>
        </row>
        <row r="1978">
          <cell r="A1978" t="str">
            <v>FUNDACOES E ESTRUTURAS</v>
          </cell>
          <cell r="B1978" t="str">
            <v>FUES</v>
          </cell>
          <cell r="C1978" t="str">
            <v>FORMAS/CIMBRAMENTOS/ESCORAMENTOS</v>
          </cell>
          <cell r="D1978" t="str">
            <v>0041</v>
          </cell>
          <cell r="E1978">
            <v>0</v>
          </cell>
          <cell r="F1978">
            <v>0</v>
          </cell>
          <cell r="G1978" t="str">
            <v>92472</v>
          </cell>
          <cell r="H1978" t="str">
            <v>MONTAGEM E DESMONTAGEM DE FÔRMA DE VIGA, ESCORAMENTO METÁLICO, PÉ-DIREITO SIMPLES, EM CHAPA DE MADEIRA PLASTIFICADA, 12 UTILIZAÇÕES. AF_09/2020</v>
          </cell>
        </row>
        <row r="1979">
          <cell r="A1979" t="str">
            <v>FUNDACOES E ESTRUTURAS</v>
          </cell>
          <cell r="B1979" t="str">
            <v>FUES</v>
          </cell>
          <cell r="C1979" t="str">
            <v>FORMAS/CIMBRAMENTOS/ESCORAMENTOS</v>
          </cell>
          <cell r="D1979" t="str">
            <v>0041</v>
          </cell>
          <cell r="E1979">
            <v>0</v>
          </cell>
          <cell r="F1979">
            <v>0</v>
          </cell>
          <cell r="G1979" t="str">
            <v>92473</v>
          </cell>
          <cell r="H1979" t="str">
            <v>MONTAGEM E DESMONTAGEM DE FÔRMA DE VIGA, ESCORAMENTO COM GARFO DE MADEIRA, PÉ-DIREITO DUPLO, EM CHAPA DE MADEIRA PLASTIFICADA, 14 UTILIZAÇÕES. AF_09/2020</v>
          </cell>
        </row>
        <row r="1980">
          <cell r="A1980" t="str">
            <v>FUNDACOES E ESTRUTURAS</v>
          </cell>
          <cell r="B1980" t="str">
            <v>FUES</v>
          </cell>
          <cell r="C1980" t="str">
            <v>FORMAS/CIMBRAMENTOS/ESCORAMENTOS</v>
          </cell>
          <cell r="D1980" t="str">
            <v>0041</v>
          </cell>
          <cell r="E1980">
            <v>0</v>
          </cell>
          <cell r="F1980">
            <v>0</v>
          </cell>
          <cell r="G1980" t="str">
            <v>92474</v>
          </cell>
          <cell r="H1980" t="str">
            <v>MONTAGEM E DESMONTAGEM DE FÔRMA DE VIGA, ESCORAMENTO METÁLICO, PÉ-DIREITO DUPLO, EM CHAPA DE MADEIRA PLASTIFICADA, 14 UTILIZAÇÕES. AF_09/2020</v>
          </cell>
        </row>
        <row r="1981">
          <cell r="A1981" t="str">
            <v>FUNDACOES E ESTRUTURAS</v>
          </cell>
          <cell r="B1981" t="str">
            <v>FUES</v>
          </cell>
          <cell r="C1981" t="str">
            <v>FORMAS/CIMBRAMENTOS/ESCORAMENTOS</v>
          </cell>
          <cell r="D1981" t="str">
            <v>0041</v>
          </cell>
          <cell r="E1981">
            <v>0</v>
          </cell>
          <cell r="F1981">
            <v>0</v>
          </cell>
          <cell r="G1981" t="str">
            <v>92475</v>
          </cell>
          <cell r="H1981" t="str">
            <v>MONTAGEM E DESMONTAGEM DE FÔRMA DE VIGA, ESCORAMENTO COM GARFO DE MADEIRA, PÉ-DIREITO SIMPLES, EM CHAPA DE MADEIRA PLASTIFICADA, 14 UTILIZAÇÕES. AF_09/2020</v>
          </cell>
        </row>
        <row r="1982">
          <cell r="A1982" t="str">
            <v>FUNDACOES E ESTRUTURAS</v>
          </cell>
          <cell r="B1982" t="str">
            <v>FUES</v>
          </cell>
          <cell r="C1982" t="str">
            <v>FORMAS/CIMBRAMENTOS/ESCORAMENTOS</v>
          </cell>
          <cell r="D1982" t="str">
            <v>0041</v>
          </cell>
          <cell r="E1982">
            <v>0</v>
          </cell>
          <cell r="F1982">
            <v>0</v>
          </cell>
          <cell r="G1982" t="str">
            <v>92476</v>
          </cell>
          <cell r="H1982" t="str">
            <v>MONTAGEM E DESMONTAGEM DE FÔRMA DE VIGA, ESCORAMENTO METÁLICO, PÉ-DIREITO SIMPLES, EM CHAPA DE MADEIRA PLASTIFICADA, 14 UTILIZAÇÕES. AF_09/2020</v>
          </cell>
        </row>
        <row r="1983">
          <cell r="A1983" t="str">
            <v>FUNDACOES E ESTRUTURAS</v>
          </cell>
          <cell r="B1983" t="str">
            <v>FUES</v>
          </cell>
          <cell r="C1983" t="str">
            <v>FORMAS/CIMBRAMENTOS/ESCORAMENTOS</v>
          </cell>
          <cell r="D1983" t="str">
            <v>0041</v>
          </cell>
          <cell r="E1983">
            <v>0</v>
          </cell>
          <cell r="F1983">
            <v>0</v>
          </cell>
          <cell r="G1983" t="str">
            <v>92477</v>
          </cell>
          <cell r="H1983" t="str">
            <v>MONTAGEM E DESMONTAGEM DE FÔRMA DE VIGA, ESCORAMENTO COM GARFO DE MADEIRA, PÉ-DIREITO DUPLO, EM CHAPA DE MADEIRA PLASTIFICADA, 18 UTILIZAÇÕES. AF_09/2020</v>
          </cell>
        </row>
        <row r="1984">
          <cell r="A1984" t="str">
            <v>FUNDACOES E ESTRUTURAS</v>
          </cell>
          <cell r="B1984" t="str">
            <v>FUES</v>
          </cell>
          <cell r="C1984" t="str">
            <v>FORMAS/CIMBRAMENTOS/ESCORAMENTOS</v>
          </cell>
          <cell r="D1984" t="str">
            <v>0041</v>
          </cell>
          <cell r="E1984">
            <v>0</v>
          </cell>
          <cell r="F1984">
            <v>0</v>
          </cell>
          <cell r="G1984" t="str">
            <v>92478</v>
          </cell>
          <cell r="H1984" t="str">
            <v>MONTAGEM E DESMONTAGEM DE FÔRMA DE VIGA, ESCORAMENTO METÁLICO, PÉ-DIREITO DUPLO, EM CHAPA DE MADEIRA PLASTIFICADA, 18 UTILIZAÇÕES. AF_09/2020</v>
          </cell>
        </row>
        <row r="1985">
          <cell r="A1985" t="str">
            <v>FUNDACOES E ESTRUTURAS</v>
          </cell>
          <cell r="B1985" t="str">
            <v>FUES</v>
          </cell>
          <cell r="C1985" t="str">
            <v>FORMAS/CIMBRAMENTOS/ESCORAMENTOS</v>
          </cell>
          <cell r="D1985" t="str">
            <v>0041</v>
          </cell>
          <cell r="E1985">
            <v>0</v>
          </cell>
          <cell r="F1985">
            <v>0</v>
          </cell>
          <cell r="G1985" t="str">
            <v>92479</v>
          </cell>
          <cell r="H1985" t="str">
            <v>MONTAGEM E DESMONTAGEM DE FÔRMA DE VIGA, ESCORAMENTO COM GARFO DE MADEIRA, PÉ-DIREITO SIMPLES, EM CHAPA DE MADEIRA PLASTIFICADA, 18 UTILIZAÇÕES. AF_09/2020</v>
          </cell>
        </row>
        <row r="1986">
          <cell r="A1986" t="str">
            <v>FUNDACOES E ESTRUTURAS</v>
          </cell>
          <cell r="B1986" t="str">
            <v>FUES</v>
          </cell>
          <cell r="C1986" t="str">
            <v>FORMAS/CIMBRAMENTOS/ESCORAMENTOS</v>
          </cell>
          <cell r="D1986" t="str">
            <v>0041</v>
          </cell>
          <cell r="E1986">
            <v>0</v>
          </cell>
          <cell r="F1986">
            <v>0</v>
          </cell>
          <cell r="G1986" t="str">
            <v>92480</v>
          </cell>
          <cell r="H1986" t="str">
            <v>MONTAGEM E DESMONTAGEM DE FÔRMA DE VIGA, ESCORAMENTO METÁLICO, PÉ-DIREITO SIMPLES, EM CHAPA DE MADEIRA PLASTIFICADA, 18 UTILIZAÇÕES. AF_09/2020</v>
          </cell>
        </row>
        <row r="1987">
          <cell r="A1987" t="str">
            <v>FUNDACOES E ESTRUTURAS</v>
          </cell>
          <cell r="B1987" t="str">
            <v>FUES</v>
          </cell>
          <cell r="C1987" t="str">
            <v>FORMAS/CIMBRAMENTOS/ESCORAMENTOS</v>
          </cell>
          <cell r="D1987" t="str">
            <v>0041</v>
          </cell>
          <cell r="E1987">
            <v>0</v>
          </cell>
          <cell r="F1987">
            <v>0</v>
          </cell>
          <cell r="G1987" t="str">
            <v>92482</v>
          </cell>
          <cell r="H1987" t="str">
            <v>MONTAGEM E DESMONTAGEM DE FÔRMA DE LAJE MACIÇA, PÉ-DIREITO SIMPLES, EM MADEIRA SERRADA, 1 UTILIZAÇÃO. AF_09/2020</v>
          </cell>
        </row>
        <row r="1988">
          <cell r="A1988" t="str">
            <v>FUNDACOES E ESTRUTURAS</v>
          </cell>
          <cell r="B1988" t="str">
            <v>FUES</v>
          </cell>
          <cell r="C1988" t="str">
            <v>FORMAS/CIMBRAMENTOS/ESCORAMENTOS</v>
          </cell>
          <cell r="D1988" t="str">
            <v>0041</v>
          </cell>
          <cell r="E1988">
            <v>0</v>
          </cell>
          <cell r="F1988">
            <v>0</v>
          </cell>
          <cell r="G1988" t="str">
            <v>92484</v>
          </cell>
          <cell r="H1988" t="str">
            <v>MONTAGEM E DESMONTAGEM DE FÔRMA DE LAJE MACIÇA, PÉ-DIREITO SIMPLES, EM MADEIRA SERRADA, 2 UTILIZAÇÕES. AF_09/2020</v>
          </cell>
        </row>
        <row r="1989">
          <cell r="A1989" t="str">
            <v>FUNDACOES E ESTRUTURAS</v>
          </cell>
          <cell r="B1989" t="str">
            <v>FUES</v>
          </cell>
          <cell r="C1989" t="str">
            <v>FORMAS/CIMBRAMENTOS/ESCORAMENTOS</v>
          </cell>
          <cell r="D1989" t="str">
            <v>0041</v>
          </cell>
          <cell r="E1989">
            <v>0</v>
          </cell>
          <cell r="F1989">
            <v>0</v>
          </cell>
          <cell r="G1989" t="str">
            <v>92486</v>
          </cell>
          <cell r="H1989" t="str">
            <v>MONTAGEM E DESMONTAGEM DE FÔRMA DE LAJE MACIÇA, PÉ-DIREITO SIMPLES, EM MADEIRA SERRADA, 4 UTILIZAÇÕES. AF_09/2020</v>
          </cell>
        </row>
        <row r="1990">
          <cell r="A1990" t="str">
            <v>FUNDACOES E ESTRUTURAS</v>
          </cell>
          <cell r="B1990" t="str">
            <v>FUES</v>
          </cell>
          <cell r="C1990" t="str">
            <v>FORMAS/CIMBRAMENTOS/ESCORAMENTOS</v>
          </cell>
          <cell r="D1990" t="str">
            <v>0041</v>
          </cell>
          <cell r="E1990">
            <v>0</v>
          </cell>
          <cell r="F1990">
            <v>0</v>
          </cell>
          <cell r="G1990" t="str">
            <v>92488</v>
          </cell>
          <cell r="H1990" t="str">
            <v>MONTAGEM E DESMONTAGEM DE FÔRMA DE LAJE NERVURADA COM CUBETA E ASSOALHO, PÉ-DIREITO DUPLO, EM CHAPA DE MADEIRA COMPENSADA RESINADA, 8 UTILIZAÇÕES. AF_09/2020</v>
          </cell>
        </row>
        <row r="1991">
          <cell r="A1991" t="str">
            <v>FUNDACOES E ESTRUTURAS</v>
          </cell>
          <cell r="B1991" t="str">
            <v>FUES</v>
          </cell>
          <cell r="C1991" t="str">
            <v>FORMAS/CIMBRAMENTOS/ESCORAMENTOS</v>
          </cell>
          <cell r="D1991" t="str">
            <v>0041</v>
          </cell>
          <cell r="E1991">
            <v>0</v>
          </cell>
          <cell r="F1991">
            <v>0</v>
          </cell>
          <cell r="G1991" t="str">
            <v>92490</v>
          </cell>
          <cell r="H1991" t="str">
            <v>MONTAGEM E DESMONTAGEM DE FÔRMA DE LAJE NERVURADA COM CUBETA E ASSOALHO, PÉ-DIREITO SIMPLES, EM CHAPA DE MADEIRA COMPENSADA RESINADA, 8 UTILIZAÇÕES. AF_09/2020</v>
          </cell>
        </row>
        <row r="1992">
          <cell r="A1992" t="str">
            <v>FUNDACOES E ESTRUTURAS</v>
          </cell>
          <cell r="B1992" t="str">
            <v>FUES</v>
          </cell>
          <cell r="C1992" t="str">
            <v>FORMAS/CIMBRAMENTOS/ESCORAMENTOS</v>
          </cell>
          <cell r="D1992" t="str">
            <v>0041</v>
          </cell>
          <cell r="E1992">
            <v>0</v>
          </cell>
          <cell r="F1992">
            <v>0</v>
          </cell>
          <cell r="G1992" t="str">
            <v>92492</v>
          </cell>
          <cell r="H1992" t="str">
            <v>MONTAGEM E DESMONTAGEM DE FÔRMA DE LAJE NERVURADA COM CUBETA E ASSOALHO, PÉ-DIREITO DUPLO, EM CHAPA DE MADEIRA COMPENSADA RESINADA, 10 UTILIZAÇÕES. AF_09/2020</v>
          </cell>
        </row>
        <row r="1993">
          <cell r="A1993" t="str">
            <v>FUNDACOES E ESTRUTURAS</v>
          </cell>
          <cell r="B1993" t="str">
            <v>FUES</v>
          </cell>
          <cell r="C1993" t="str">
            <v>FORMAS/CIMBRAMENTOS/ESCORAMENTOS</v>
          </cell>
          <cell r="D1993" t="str">
            <v>0041</v>
          </cell>
          <cell r="E1993">
            <v>0</v>
          </cell>
          <cell r="F1993">
            <v>0</v>
          </cell>
          <cell r="G1993" t="str">
            <v>92494</v>
          </cell>
          <cell r="H1993" t="str">
            <v>MONTAGEM E DESMONTAGEM DE FÔRMA DE LAJE NERVURADA COM CUBETA E ASSOALHO, PÉ-DIREITO SIMPLES, EM CHAPA DE MADEIRA COMPENSADA RESINADA, 10 UTILIZAÇÕES. AF_09/2020</v>
          </cell>
        </row>
        <row r="1994">
          <cell r="A1994" t="str">
            <v>FUNDACOES E ESTRUTURAS</v>
          </cell>
          <cell r="B1994" t="str">
            <v>FUES</v>
          </cell>
          <cell r="C1994" t="str">
            <v>FORMAS/CIMBRAMENTOS/ESCORAMENTOS</v>
          </cell>
          <cell r="D1994" t="str">
            <v>0041</v>
          </cell>
          <cell r="E1994">
            <v>0</v>
          </cell>
          <cell r="F1994">
            <v>0</v>
          </cell>
          <cell r="G1994" t="str">
            <v>92496</v>
          </cell>
          <cell r="H1994" t="str">
            <v>MONTAGEM E DESMONTAGEM DE FÔRMA DE LAJE NERVURADA COM CUBETA E ASSOALHO, PÉ-DIREITO DUPLO, EM CHAPA DE MADEIRA COMPENSADA RESINADA, 12 UTILIZAÇÕES. AF_09/2020</v>
          </cell>
        </row>
        <row r="1995">
          <cell r="A1995" t="str">
            <v>FUNDACOES E ESTRUTURAS</v>
          </cell>
          <cell r="B1995" t="str">
            <v>FUES</v>
          </cell>
          <cell r="C1995" t="str">
            <v>FORMAS/CIMBRAMENTOS/ESCORAMENTOS</v>
          </cell>
          <cell r="D1995" t="str">
            <v>0041</v>
          </cell>
          <cell r="E1995">
            <v>0</v>
          </cell>
          <cell r="F1995">
            <v>0</v>
          </cell>
          <cell r="G1995" t="str">
            <v>92498</v>
          </cell>
          <cell r="H1995" t="str">
            <v>MONTAGEM E DESMONTAGEM DE FÔRMA DE LAJE NERVURADA COM CUBETA E ASSOALHO, PÉ-DIREITO SIMPLES, EM CHAPA DE MADEIRA COMPENSADA RESINADA, 12 UTILIZAÇÕES. AF_09/2020</v>
          </cell>
        </row>
        <row r="1996">
          <cell r="A1996" t="str">
            <v>FUNDACOES E ESTRUTURAS</v>
          </cell>
          <cell r="B1996" t="str">
            <v>FUES</v>
          </cell>
          <cell r="C1996" t="str">
            <v>FORMAS/CIMBRAMENTOS/ESCORAMENTOS</v>
          </cell>
          <cell r="D1996" t="str">
            <v>0041</v>
          </cell>
          <cell r="E1996">
            <v>0</v>
          </cell>
          <cell r="F1996">
            <v>0</v>
          </cell>
          <cell r="G1996" t="str">
            <v>92500</v>
          </cell>
          <cell r="H1996" t="str">
            <v>MONTAGEM E DESMONTAGEM DE FÔRMA DE LAJE NERVURADA COM CUBETA E ASSOALHO, PÉ-DIREITO DUPLO, EM CHAPA DE MADEIRA COMPENSADA RESINADA, 14 UTILIZAÇÕES. AF_09/2020</v>
          </cell>
        </row>
        <row r="1997">
          <cell r="A1997" t="str">
            <v>FUNDACOES E ESTRUTURAS</v>
          </cell>
          <cell r="B1997" t="str">
            <v>FUES</v>
          </cell>
          <cell r="C1997" t="str">
            <v>FORMAS/CIMBRAMENTOS/ESCORAMENTOS</v>
          </cell>
          <cell r="D1997" t="str">
            <v>0041</v>
          </cell>
          <cell r="E1997">
            <v>0</v>
          </cell>
          <cell r="F1997">
            <v>0</v>
          </cell>
          <cell r="G1997" t="str">
            <v>92502</v>
          </cell>
          <cell r="H1997" t="str">
            <v>MONTAGEM E DESMONTAGEM DE FÔRMA DE LAJE NERVURADA COM CUBETA E ASSOALHO, PÉ-DIREITO SIMPLES, EM CHAPA DE MADEIRA COMPENSADA RESINADA, 14 UTILIZAÇÕES. AF_09/2020</v>
          </cell>
        </row>
        <row r="1998">
          <cell r="A1998" t="str">
            <v>FUNDACOES E ESTRUTURAS</v>
          </cell>
          <cell r="B1998" t="str">
            <v>FUES</v>
          </cell>
          <cell r="C1998" t="str">
            <v>FORMAS/CIMBRAMENTOS/ESCORAMENTOS</v>
          </cell>
          <cell r="D1998" t="str">
            <v>0041</v>
          </cell>
          <cell r="E1998">
            <v>0</v>
          </cell>
          <cell r="F1998">
            <v>0</v>
          </cell>
          <cell r="G1998" t="str">
            <v>92504</v>
          </cell>
          <cell r="H1998" t="str">
            <v>MONTAGEM E DESMONTAGEM DE FÔRMA DE LAJE NERVURADA COM CUBETA E ASSOALHO, PÉ-DIREITO DUPLO, EM CHAPA DE MADEIRA COMPENSADA RESINADA, 18 UTILIZAÇÕES. AF_09/2020</v>
          </cell>
        </row>
        <row r="1999">
          <cell r="A1999" t="str">
            <v>FUNDACOES E ESTRUTURAS</v>
          </cell>
          <cell r="B1999" t="str">
            <v>FUES</v>
          </cell>
          <cell r="C1999" t="str">
            <v>FORMAS/CIMBRAMENTOS/ESCORAMENTOS</v>
          </cell>
          <cell r="D1999" t="str">
            <v>0041</v>
          </cell>
          <cell r="E1999">
            <v>0</v>
          </cell>
          <cell r="F1999">
            <v>0</v>
          </cell>
          <cell r="G1999" t="str">
            <v>92506</v>
          </cell>
          <cell r="H1999" t="str">
            <v>MONTAGEM E DESMONTAGEM DE FÔRMA DE LAJE NERVURADA COM CUBETA E ASSOALHO, PÉ-DIREITO SIMPLES, EM CHAPA DE MADEIRA COMPENSADA RESINADA, 18 UTILIZAÇÕES. AF_09/2020</v>
          </cell>
        </row>
        <row r="2000">
          <cell r="A2000" t="str">
            <v>FUNDACOES E ESTRUTURAS</v>
          </cell>
          <cell r="B2000" t="str">
            <v>FUES</v>
          </cell>
          <cell r="C2000" t="str">
            <v>FORMAS/CIMBRAMENTOS/ESCORAMENTOS</v>
          </cell>
          <cell r="D2000" t="str">
            <v>0041</v>
          </cell>
          <cell r="E2000">
            <v>0</v>
          </cell>
          <cell r="F2000">
            <v>0</v>
          </cell>
          <cell r="G2000" t="str">
            <v>92508</v>
          </cell>
          <cell r="H2000" t="str">
            <v>MONTAGEM E DESMONTAGEM DE FÔRMA DE LAJE MACIÇA, PÉ-DIREITO DUPLO, EM CHAPA DE MADEIRA COMPENSADA RESINADA, 2 UTILIZAÇÕES. AF_09/2020</v>
          </cell>
        </row>
        <row r="2001">
          <cell r="A2001" t="str">
            <v>FUNDACOES E ESTRUTURAS</v>
          </cell>
          <cell r="B2001" t="str">
            <v>FUES</v>
          </cell>
          <cell r="C2001" t="str">
            <v>FORMAS/CIMBRAMENTOS/ESCORAMENTOS</v>
          </cell>
          <cell r="D2001" t="str">
            <v>0041</v>
          </cell>
          <cell r="E2001">
            <v>0</v>
          </cell>
          <cell r="F2001">
            <v>0</v>
          </cell>
          <cell r="G2001" t="str">
            <v>92510</v>
          </cell>
          <cell r="H2001" t="str">
            <v>MONTAGEM E DESMONTAGEM DE FÔRMA DE LAJE MACIÇA, PÉ-DIREITO SIMPLES, EM CHAPA DE MADEIRA COMPENSADA RESINADA, 2 UTILIZAÇÕES. AF_09/2020</v>
          </cell>
        </row>
        <row r="2002">
          <cell r="A2002" t="str">
            <v>FUNDACOES E ESTRUTURAS</v>
          </cell>
          <cell r="B2002" t="str">
            <v>FUES</v>
          </cell>
          <cell r="C2002" t="str">
            <v>FORMAS/CIMBRAMENTOS/ESCORAMENTOS</v>
          </cell>
          <cell r="D2002" t="str">
            <v>0041</v>
          </cell>
          <cell r="E2002">
            <v>0</v>
          </cell>
          <cell r="F2002">
            <v>0</v>
          </cell>
          <cell r="G2002" t="str">
            <v>92512</v>
          </cell>
          <cell r="H2002" t="str">
            <v>MONTAGEM E DESMONTAGEM DE FÔRMA DE LAJE MACIÇA, PÉ-DIREITO DUPLO, EM CHAPA DE MADEIRA COMPENSADA RESINADA, 4 UTILIZAÇÕES. AF_09/2020</v>
          </cell>
        </row>
        <row r="2003">
          <cell r="A2003" t="str">
            <v>FUNDACOES E ESTRUTURAS</v>
          </cell>
          <cell r="B2003" t="str">
            <v>FUES</v>
          </cell>
          <cell r="C2003" t="str">
            <v>FORMAS/CIMBRAMENTOS/ESCORAMENTOS</v>
          </cell>
          <cell r="D2003" t="str">
            <v>0041</v>
          </cell>
          <cell r="E2003">
            <v>0</v>
          </cell>
          <cell r="F2003">
            <v>0</v>
          </cell>
          <cell r="G2003" t="str">
            <v>92514</v>
          </cell>
          <cell r="H2003" t="str">
            <v>MONTAGEM E DESMONTAGEM DE FÔRMA DE LAJE MACIÇA, PÉ-DIREITO SIMPLES, EM CHAPA DE MADEIRA COMPENSADA RESINADA, 4 UTILIZAÇÕES. AF_09/2020</v>
          </cell>
        </row>
        <row r="2004">
          <cell r="A2004" t="str">
            <v>FUNDACOES E ESTRUTURAS</v>
          </cell>
          <cell r="B2004" t="str">
            <v>FUES</v>
          </cell>
          <cell r="C2004" t="str">
            <v>FORMAS/CIMBRAMENTOS/ESCORAMENTOS</v>
          </cell>
          <cell r="D2004" t="str">
            <v>0041</v>
          </cell>
          <cell r="E2004">
            <v>0</v>
          </cell>
          <cell r="F2004">
            <v>0</v>
          </cell>
          <cell r="G2004" t="str">
            <v>92515</v>
          </cell>
          <cell r="H2004" t="str">
            <v>MONTAGEM E DESMONTAGEM DE FÔRMA DE LAJE MACIÇA, PÉ-DIREITO DUPLO, EM CHAPA DE MADEIRA COMPENSADA RESINADA, 6 UTILIZAÇÕES. AF_09/2020</v>
          </cell>
        </row>
        <row r="2005">
          <cell r="A2005" t="str">
            <v>FUNDACOES E ESTRUTURAS</v>
          </cell>
          <cell r="B2005" t="str">
            <v>FUES</v>
          </cell>
          <cell r="C2005" t="str">
            <v>FORMAS/CIMBRAMENTOS/ESCORAMENTOS</v>
          </cell>
          <cell r="D2005" t="str">
            <v>0041</v>
          </cell>
          <cell r="E2005">
            <v>0</v>
          </cell>
          <cell r="F2005">
            <v>0</v>
          </cell>
          <cell r="G2005" t="str">
            <v>92518</v>
          </cell>
          <cell r="H2005" t="str">
            <v>MONTAGEM E DESMONTAGEM DE FÔRMA DE LAJE MACIÇA, PÉ-DIREITO SIMPLES, EM CHAPA DE MADEIRA COMPENSADA RESINADA, 6 UTILIZAÇÕES. AF_09/2020</v>
          </cell>
        </row>
        <row r="2006">
          <cell r="A2006" t="str">
            <v>FUNDACOES E ESTRUTURAS</v>
          </cell>
          <cell r="B2006" t="str">
            <v>FUES</v>
          </cell>
          <cell r="C2006" t="str">
            <v>FORMAS/CIMBRAMENTOS/ESCORAMENTOS</v>
          </cell>
          <cell r="D2006" t="str">
            <v>0041</v>
          </cell>
          <cell r="E2006">
            <v>0</v>
          </cell>
          <cell r="F2006">
            <v>0</v>
          </cell>
          <cell r="G2006" t="str">
            <v>92520</v>
          </cell>
          <cell r="H2006" t="str">
            <v>MONTAGEM E DESMONTAGEM DE FÔRMA DE LAJE MACIÇA, PÉ-DIREITO DUPLO, EM CHAPA DE MADEIRA COMPENSADA RESINADA, 8 UTILIZAÇÕES. AF_09/2020</v>
          </cell>
        </row>
        <row r="2007">
          <cell r="A2007" t="str">
            <v>FUNDACOES E ESTRUTURAS</v>
          </cell>
          <cell r="B2007" t="str">
            <v>FUES</v>
          </cell>
          <cell r="C2007" t="str">
            <v>FORMAS/CIMBRAMENTOS/ESCORAMENTOS</v>
          </cell>
          <cell r="D2007" t="str">
            <v>0041</v>
          </cell>
          <cell r="E2007">
            <v>0</v>
          </cell>
          <cell r="F2007">
            <v>0</v>
          </cell>
          <cell r="G2007" t="str">
            <v>92522</v>
          </cell>
          <cell r="H2007" t="str">
            <v>MONTAGEM E DESMONTAGEM DE FÔRMA DE LAJE MACIÇA, PÉ-DIREITO SIMPLES, EM CHAPA DE MADEIRA COMPENSADA RESINADA, 8 UTILIZAÇÕES. AF_09/2020</v>
          </cell>
        </row>
        <row r="2008">
          <cell r="A2008" t="str">
            <v>FUNDACOES E ESTRUTURAS</v>
          </cell>
          <cell r="B2008" t="str">
            <v>FUES</v>
          </cell>
          <cell r="C2008" t="str">
            <v>FORMAS/CIMBRAMENTOS/ESCORAMENTOS</v>
          </cell>
          <cell r="D2008" t="str">
            <v>0041</v>
          </cell>
          <cell r="E2008">
            <v>0</v>
          </cell>
          <cell r="F2008">
            <v>0</v>
          </cell>
          <cell r="G2008" t="str">
            <v>92524</v>
          </cell>
          <cell r="H2008" t="str">
            <v>MONTAGEM E DESMONTAGEM DE FÔRMA DE LAJE MACIÇA, PÉ-DIREITO DUPLO, EM CHAPA DE MADEIRA COMPENSADA PLASTIFICADA, 10 UTILIZAÇÕES. AF-09/2020</v>
          </cell>
        </row>
        <row r="2009">
          <cell r="A2009" t="str">
            <v>FUNDACOES E ESTRUTURAS</v>
          </cell>
          <cell r="B2009" t="str">
            <v>FUES</v>
          </cell>
          <cell r="C2009" t="str">
            <v>FORMAS/CIMBRAMENTOS/ESCORAMENTOS</v>
          </cell>
          <cell r="D2009" t="str">
            <v>0041</v>
          </cell>
          <cell r="E2009">
            <v>0</v>
          </cell>
          <cell r="F2009">
            <v>0</v>
          </cell>
          <cell r="G2009" t="str">
            <v>92526</v>
          </cell>
          <cell r="H2009" t="str">
            <v>MONTAGEM E DESMONTAGEM DE FÔRMA DE LAJE MACIÇA, PÉ-DIREITO SIMPLES, EM CHAPA DE MADEIRA COMPENSADA PLASTIFICADA, 10 UTILIZAÇÕES. AF_09/2020</v>
          </cell>
        </row>
        <row r="2010">
          <cell r="A2010" t="str">
            <v>FUNDACOES E ESTRUTURAS</v>
          </cell>
          <cell r="B2010" t="str">
            <v>FUES</v>
          </cell>
          <cell r="C2010" t="str">
            <v>FORMAS/CIMBRAMENTOS/ESCORAMENTOS</v>
          </cell>
          <cell r="D2010" t="str">
            <v>0041</v>
          </cell>
          <cell r="E2010">
            <v>0</v>
          </cell>
          <cell r="F2010">
            <v>0</v>
          </cell>
          <cell r="G2010" t="str">
            <v>92528</v>
          </cell>
          <cell r="H2010" t="str">
            <v>MONTAGEM E DESMONTAGEM DE FÔRMA DE LAJE MACIÇA, PÉ-DIREITO DUPLO, EM CHAPA DE MADEIRA COMPENSADA PLASTIFICADA, 12 UTILIZAÇÕES. AF_09/2020</v>
          </cell>
        </row>
        <row r="2011">
          <cell r="A2011" t="str">
            <v>FUNDACOES E ESTRUTURAS</v>
          </cell>
          <cell r="B2011" t="str">
            <v>FUES</v>
          </cell>
          <cell r="C2011" t="str">
            <v>FORMAS/CIMBRAMENTOS/ESCORAMENTOS</v>
          </cell>
          <cell r="D2011" t="str">
            <v>0041</v>
          </cell>
          <cell r="E2011">
            <v>0</v>
          </cell>
          <cell r="F2011">
            <v>0</v>
          </cell>
          <cell r="G2011" t="str">
            <v>92530</v>
          </cell>
          <cell r="H2011" t="str">
            <v>MONTAGEM E DESMONTAGEM DE FÔRMA DE LAJE MACIÇA, PÉ-DIREITO SIMPLES, EM CHAPA DE MADEIRA COMPENSADA PLASTIFICADA, 12 UTILIZAÇÕES. AF_09/2020</v>
          </cell>
        </row>
        <row r="2012">
          <cell r="A2012" t="str">
            <v>FUNDACOES E ESTRUTURAS</v>
          </cell>
          <cell r="B2012" t="str">
            <v>FUES</v>
          </cell>
          <cell r="C2012" t="str">
            <v>FORMAS/CIMBRAMENTOS/ESCORAMENTOS</v>
          </cell>
          <cell r="D2012" t="str">
            <v>0041</v>
          </cell>
          <cell r="E2012">
            <v>0</v>
          </cell>
          <cell r="F2012">
            <v>0</v>
          </cell>
          <cell r="G2012" t="str">
            <v>92532</v>
          </cell>
          <cell r="H2012" t="str">
            <v>MONTAGEM E DESMONTAGEM DE FÔRMA DE LAJE MACIÇA, PÉ-DIREITO DUPLO, EM CHAPA DE MADEIRA COMPENSADA PLASTIFICADA, 14 UTILIZAÇÕES. AF_09/2020</v>
          </cell>
        </row>
        <row r="2013">
          <cell r="A2013" t="str">
            <v>FUNDACOES E ESTRUTURAS</v>
          </cell>
          <cell r="B2013" t="str">
            <v>FUES</v>
          </cell>
          <cell r="C2013" t="str">
            <v>FORMAS/CIMBRAMENTOS/ESCORAMENTOS</v>
          </cell>
          <cell r="D2013" t="str">
            <v>0041</v>
          </cell>
          <cell r="E2013">
            <v>0</v>
          </cell>
          <cell r="F2013">
            <v>0</v>
          </cell>
          <cell r="G2013" t="str">
            <v>92534</v>
          </cell>
          <cell r="H2013" t="str">
            <v>MONTAGEM E DESMONTAGEM DE FÔRMA DE LAJE MACIÇA, PÉ-DIREITO SIMPLES, EM CHAPA DE MADEIRA COMPENSADA PLASTIFICADA, 14 UTILIZAÇÕES. AF_09/2020</v>
          </cell>
        </row>
        <row r="2014">
          <cell r="A2014" t="str">
            <v>FUNDACOES E ESTRUTURAS</v>
          </cell>
          <cell r="B2014" t="str">
            <v>FUES</v>
          </cell>
          <cell r="C2014" t="str">
            <v>FORMAS/CIMBRAMENTOS/ESCORAMENTOS</v>
          </cell>
          <cell r="D2014" t="str">
            <v>0041</v>
          </cell>
          <cell r="E2014">
            <v>0</v>
          </cell>
          <cell r="F2014">
            <v>0</v>
          </cell>
          <cell r="G2014" t="str">
            <v>92536</v>
          </cell>
          <cell r="H2014" t="str">
            <v>MONTAGEM E DESMONTAGEM DE FÔRMA DE LAJE MACIÇA, PÉ-DIREITO DUPLO, EM CHAPA DE MADEIRA COMPENSADA PLASTIFICADA, 18 UTILIZAÇÕES. AF_09/2020</v>
          </cell>
        </row>
        <row r="2015">
          <cell r="A2015" t="str">
            <v>FUNDACOES E ESTRUTURAS</v>
          </cell>
          <cell r="B2015" t="str">
            <v>FUES</v>
          </cell>
          <cell r="C2015" t="str">
            <v>FORMAS/CIMBRAMENTOS/ESCORAMENTOS</v>
          </cell>
          <cell r="D2015" t="str">
            <v>0041</v>
          </cell>
          <cell r="E2015">
            <v>0</v>
          </cell>
          <cell r="F2015">
            <v>0</v>
          </cell>
          <cell r="G2015" t="str">
            <v>92538</v>
          </cell>
          <cell r="H2015" t="str">
            <v>MONTAGEM E DESMONTAGEM DE FÔRMA DE LAJE MACIÇA, PÉ-DIREITO SIMPLES, EM CHAPA DE MADEIRA COMPENSADA PLASTIFICADA, 18 UTILIZAÇÕES. AF_09/2020</v>
          </cell>
        </row>
        <row r="2016">
          <cell r="A2016" t="str">
            <v>FUNDACOES E ESTRUTURAS</v>
          </cell>
          <cell r="B2016" t="str">
            <v>FUES</v>
          </cell>
          <cell r="C2016" t="str">
            <v>FORMAS/CIMBRAMENTOS/ESCORAMENTOS</v>
          </cell>
          <cell r="D2016" t="str">
            <v>0041</v>
          </cell>
          <cell r="E2016">
            <v>0</v>
          </cell>
          <cell r="F2016">
            <v>0</v>
          </cell>
          <cell r="G2016" t="str">
            <v>96252</v>
          </cell>
          <cell r="H2016" t="str">
            <v>FABRICAÇÃO DE FÔRMA PARA PILARES CIRCULARES, EM CHAPA DE MADEIRA COMPENSADA RESINADA. AF_06/2017</v>
          </cell>
        </row>
        <row r="2017">
          <cell r="A2017" t="str">
            <v>FUNDACOES E ESTRUTURAS</v>
          </cell>
          <cell r="B2017" t="str">
            <v>FUES</v>
          </cell>
          <cell r="C2017" t="str">
            <v>FORMAS/CIMBRAMENTOS/ESCORAMENTOS</v>
          </cell>
          <cell r="D2017" t="str">
            <v>0041</v>
          </cell>
          <cell r="E2017">
            <v>0</v>
          </cell>
          <cell r="F2017">
            <v>0</v>
          </cell>
          <cell r="G2017" t="str">
            <v>96257</v>
          </cell>
          <cell r="H2017" t="str">
            <v>MONTAGEM E DESMONTAGEM DE FÔRMA DE PILARES CIRCULARES, COM ÁREA MÉDIA DAS SEÇÕES MENOR OU IGUAL A 0,28 M², PÉ-DIREITO SIMPLES, EM MADEIRA, 2 UTILIZAÇÕES. AF_06/2017</v>
          </cell>
        </row>
        <row r="2018">
          <cell r="A2018" t="str">
            <v>FUNDACOES E ESTRUTURAS</v>
          </cell>
          <cell r="B2018" t="str">
            <v>FUES</v>
          </cell>
          <cell r="C2018" t="str">
            <v>FORMAS/CIMBRAMENTOS/ESCORAMENTOS</v>
          </cell>
          <cell r="D2018" t="str">
            <v>0041</v>
          </cell>
          <cell r="E2018">
            <v>0</v>
          </cell>
          <cell r="F2018">
            <v>0</v>
          </cell>
          <cell r="G2018" t="str">
            <v>96258</v>
          </cell>
          <cell r="H2018" t="str">
            <v>MONTAGEM E DESMONTAGEM DE FÔRMA DE PILARES CIRCULARES, COM ÁREA MÉDIA DAS SEÇÕES MAIOR QUE 0,28 M², PÉ-DIREITO SIMPLES, EM MADEIRA, 2 UTILIZAÇÕES. AF_06/2017</v>
          </cell>
        </row>
        <row r="2019">
          <cell r="A2019" t="str">
            <v>FUNDACOES E ESTRUTURAS</v>
          </cell>
          <cell r="B2019" t="str">
            <v>FUES</v>
          </cell>
          <cell r="C2019" t="str">
            <v>FORMAS/CIMBRAMENTOS/ESCORAMENTOS</v>
          </cell>
          <cell r="D2019" t="str">
            <v>0041</v>
          </cell>
          <cell r="E2019">
            <v>0</v>
          </cell>
          <cell r="F2019">
            <v>0</v>
          </cell>
          <cell r="G2019" t="str">
            <v>96259</v>
          </cell>
          <cell r="H2019" t="str">
            <v>MONTAGEM E DESMONTAGEM DE FÔRMA DE PILARES CIRCULARES, COM ÁREA MÉDIA DAS SEÇÕES MENOR OU IGUAL A 0,28 M², PÉ-DIREITO DUPLO, EM MADEIRA, 2 UTILIZAÇÕES. AF_06/2017</v>
          </cell>
        </row>
        <row r="2020">
          <cell r="A2020" t="str">
            <v>FUNDACOES E ESTRUTURAS</v>
          </cell>
          <cell r="B2020" t="str">
            <v>FUES</v>
          </cell>
          <cell r="C2020" t="str">
            <v>FORMAS/CIMBRAMENTOS/ESCORAMENTOS</v>
          </cell>
          <cell r="D2020" t="str">
            <v>0041</v>
          </cell>
          <cell r="E2020">
            <v>0</v>
          </cell>
          <cell r="F2020">
            <v>0</v>
          </cell>
          <cell r="G2020" t="str">
            <v>96529</v>
          </cell>
          <cell r="H2020" t="str">
            <v>FABRICAÇÃO, MONTAGEM E DESMONTAGEM DE FÔRMA PARA SAPATA, EM MADEIRA SERRADA, E=25 MM, 1 UTILIZAÇÃO. AF_06/2017</v>
          </cell>
        </row>
        <row r="2021">
          <cell r="A2021" t="str">
            <v>FUNDACOES E ESTRUTURAS</v>
          </cell>
          <cell r="B2021" t="str">
            <v>FUES</v>
          </cell>
          <cell r="C2021" t="str">
            <v>FORMAS/CIMBRAMENTOS/ESCORAMENTOS</v>
          </cell>
          <cell r="D2021" t="str">
            <v>0041</v>
          </cell>
          <cell r="E2021">
            <v>0</v>
          </cell>
          <cell r="F2021">
            <v>0</v>
          </cell>
          <cell r="G2021" t="str">
            <v>96530</v>
          </cell>
          <cell r="H2021" t="str">
            <v>FABRICAÇÃO, MONTAGEM E DESMONTAGEM DE FÔRMA PARA VIGA BALDRAME, EM MADEIRA SERRADA, E=25 MM, 1 UTILIZAÇÃO. AF_06/2017</v>
          </cell>
        </row>
        <row r="2022">
          <cell r="A2022" t="str">
            <v>FUNDACOES E ESTRUTURAS</v>
          </cell>
          <cell r="B2022" t="str">
            <v>FUES</v>
          </cell>
          <cell r="C2022" t="str">
            <v>FORMAS/CIMBRAMENTOS/ESCORAMENTOS</v>
          </cell>
          <cell r="D2022" t="str">
            <v>0041</v>
          </cell>
          <cell r="E2022">
            <v>0</v>
          </cell>
          <cell r="F2022">
            <v>0</v>
          </cell>
          <cell r="G2022" t="str">
            <v>96531</v>
          </cell>
          <cell r="H2022" t="str">
            <v>FABRICAÇÃO, MONTAGEM E DESMONTAGEM DE FÔRMA PARA BLOCO DE COROAMENTO, EM MADEIRA SERRADA, E=25 MM, 2 UTILIZAÇÕES. AF_06/2017</v>
          </cell>
        </row>
        <row r="2023">
          <cell r="A2023" t="str">
            <v>FUNDACOES E ESTRUTURAS</v>
          </cell>
          <cell r="B2023" t="str">
            <v>FUES</v>
          </cell>
          <cell r="C2023" t="str">
            <v>FORMAS/CIMBRAMENTOS/ESCORAMENTOS</v>
          </cell>
          <cell r="D2023" t="str">
            <v>0041</v>
          </cell>
          <cell r="E2023">
            <v>0</v>
          </cell>
          <cell r="F2023">
            <v>0</v>
          </cell>
          <cell r="G2023" t="str">
            <v>96532</v>
          </cell>
          <cell r="H2023" t="str">
            <v>FABRICAÇÃO, MONTAGEM E DESMONTAGEM DE FÔRMA PARA SAPATA, EM MADEIRA SERRADA, E=25 MM, 2 UTILIZAÇÕES. AF_06/2017</v>
          </cell>
        </row>
        <row r="2024">
          <cell r="A2024" t="str">
            <v>FUNDACOES E ESTRUTURAS</v>
          </cell>
          <cell r="B2024" t="str">
            <v>FUES</v>
          </cell>
          <cell r="C2024" t="str">
            <v>FORMAS/CIMBRAMENTOS/ESCORAMENTOS</v>
          </cell>
          <cell r="D2024" t="str">
            <v>0041</v>
          </cell>
          <cell r="E2024">
            <v>0</v>
          </cell>
          <cell r="F2024">
            <v>0</v>
          </cell>
          <cell r="G2024" t="str">
            <v>96533</v>
          </cell>
          <cell r="H2024" t="str">
            <v>FABRICAÇÃO, MONTAGEM E DESMONTAGEM DE FÔRMA PARA VIGA BALDRAME, EM MADEIRA SERRADA, E=25 MM, 2 UTILIZAÇÕES. AF_06/2017</v>
          </cell>
        </row>
        <row r="2025">
          <cell r="A2025" t="str">
            <v>FUNDACOES E ESTRUTURAS</v>
          </cell>
          <cell r="B2025" t="str">
            <v>FUES</v>
          </cell>
          <cell r="C2025" t="str">
            <v>FORMAS/CIMBRAMENTOS/ESCORAMENTOS</v>
          </cell>
          <cell r="D2025" t="str">
            <v>0041</v>
          </cell>
          <cell r="E2025">
            <v>0</v>
          </cell>
          <cell r="F2025">
            <v>0</v>
          </cell>
          <cell r="G2025" t="str">
            <v>96534</v>
          </cell>
          <cell r="H2025" t="str">
            <v>FABRICAÇÃO, MONTAGEM E DESMONTAGEM DE FÔRMA PARA BLOCO DE COROAMENTO, EM MADEIRA SERRADA, E=25 MM, 4 UTILIZAÇÕES. AF_06/2017</v>
          </cell>
        </row>
        <row r="2026">
          <cell r="A2026" t="str">
            <v>FUNDACOES E ESTRUTURAS</v>
          </cell>
          <cell r="B2026" t="str">
            <v>FUES</v>
          </cell>
          <cell r="C2026" t="str">
            <v>FORMAS/CIMBRAMENTOS/ESCORAMENTOS</v>
          </cell>
          <cell r="D2026" t="str">
            <v>0041</v>
          </cell>
          <cell r="E2026">
            <v>0</v>
          </cell>
          <cell r="F2026">
            <v>0</v>
          </cell>
          <cell r="G2026" t="str">
            <v>96535</v>
          </cell>
          <cell r="H2026" t="str">
            <v>FABRICAÇÃO, MONTAGEM E DESMONTAGEM DE FÔRMA PARA SAPATA, EM MADEIRA SERRADA, E=25 MM, 4 UTILIZAÇÕES. AF_06/2017</v>
          </cell>
        </row>
        <row r="2027">
          <cell r="A2027" t="str">
            <v>FUNDACOES E ESTRUTURAS</v>
          </cell>
          <cell r="B2027" t="str">
            <v>FUES</v>
          </cell>
          <cell r="C2027" t="str">
            <v>FORMAS/CIMBRAMENTOS/ESCORAMENTOS</v>
          </cell>
          <cell r="D2027" t="str">
            <v>0041</v>
          </cell>
          <cell r="E2027">
            <v>0</v>
          </cell>
          <cell r="F2027">
            <v>0</v>
          </cell>
          <cell r="G2027" t="str">
            <v>96536</v>
          </cell>
          <cell r="H2027" t="str">
            <v>FABRICAÇÃO, MONTAGEM E DESMONTAGEM DE FÔRMA PARA VIGA BALDRAME, EM MADEIRA SERRADA, E=25 MM, 4 UTILIZAÇÕES. AF_06/2017</v>
          </cell>
        </row>
        <row r="2028">
          <cell r="A2028" t="str">
            <v>FUNDACOES E ESTRUTURAS</v>
          </cell>
          <cell r="B2028" t="str">
            <v>FUES</v>
          </cell>
          <cell r="C2028" t="str">
            <v>FORMAS/CIMBRAMENTOS/ESCORAMENTOS</v>
          </cell>
          <cell r="D2028" t="str">
            <v>0041</v>
          </cell>
          <cell r="E2028">
            <v>0</v>
          </cell>
          <cell r="F2028">
            <v>0</v>
          </cell>
          <cell r="G2028" t="str">
            <v>96537</v>
          </cell>
          <cell r="H2028" t="str">
            <v>FABRICAÇÃO, MONTAGEM E DESMONTAGEM DE FÔRMA PARA BLOCO DE COROAMENTO, EM CHAPA DE MADEIRA COMPENSADA RESINADA, E=17 MM, 2 UTILIZAÇÕES. AF_06/2017</v>
          </cell>
        </row>
        <row r="2029">
          <cell r="A2029" t="str">
            <v>FUNDACOES E ESTRUTURAS</v>
          </cell>
          <cell r="B2029" t="str">
            <v>FUES</v>
          </cell>
          <cell r="C2029" t="str">
            <v>FORMAS/CIMBRAMENTOS/ESCORAMENTOS</v>
          </cell>
          <cell r="D2029" t="str">
            <v>0041</v>
          </cell>
          <cell r="E2029">
            <v>0</v>
          </cell>
          <cell r="F2029">
            <v>0</v>
          </cell>
          <cell r="G2029" t="str">
            <v>96538</v>
          </cell>
          <cell r="H2029" t="str">
            <v>FABRICAÇÃO, MONTAGEM E DESMONTAGEM DE FÔRMA PARA SAPATA, EM CHAPA DE MADEIRA COMPENSADA RESINADA, E=17 MM, 2 UTILIZAÇÕES. AF_06/2017</v>
          </cell>
        </row>
        <row r="2030">
          <cell r="A2030" t="str">
            <v>FUNDACOES E ESTRUTURAS</v>
          </cell>
          <cell r="B2030" t="str">
            <v>FUES</v>
          </cell>
          <cell r="C2030" t="str">
            <v>FORMAS/CIMBRAMENTOS/ESCORAMENTOS</v>
          </cell>
          <cell r="D2030" t="str">
            <v>0041</v>
          </cell>
          <cell r="E2030">
            <v>0</v>
          </cell>
          <cell r="F2030">
            <v>0</v>
          </cell>
          <cell r="G2030" t="str">
            <v>96539</v>
          </cell>
          <cell r="H2030" t="str">
            <v>FABRICAÇÃO, MONTAGEM E DESMONTAGEM DE FÔRMA PARA VIGA BALDRAME, EM CHAPA DE MADEIRA COMPENSADA RESINADA, E=17 MM, 2 UTILIZAÇÕES. AF_06/2017</v>
          </cell>
        </row>
        <row r="2031">
          <cell r="A2031" t="str">
            <v>FUNDACOES E ESTRUTURAS</v>
          </cell>
          <cell r="B2031" t="str">
            <v>FUES</v>
          </cell>
          <cell r="C2031" t="str">
            <v>FORMAS/CIMBRAMENTOS/ESCORAMENTOS</v>
          </cell>
          <cell r="D2031" t="str">
            <v>0041</v>
          </cell>
          <cell r="E2031">
            <v>0</v>
          </cell>
          <cell r="F2031">
            <v>0</v>
          </cell>
          <cell r="G2031" t="str">
            <v>96540</v>
          </cell>
          <cell r="H2031" t="str">
            <v>FABRICAÇÃO, MONTAGEM E DESMONTAGEM DE FÔRMA PARA BLOCO DE COROAMENTO, EM CHAPA DE MADEIRA COMPENSADA RESINADA, E=17 MM, 4 UTILIZAÇÕES. AF_06/2017</v>
          </cell>
        </row>
        <row r="2032">
          <cell r="A2032" t="str">
            <v>FUNDACOES E ESTRUTURAS</v>
          </cell>
          <cell r="B2032" t="str">
            <v>FUES</v>
          </cell>
          <cell r="C2032" t="str">
            <v>FORMAS/CIMBRAMENTOS/ESCORAMENTOS</v>
          </cell>
          <cell r="D2032" t="str">
            <v>0041</v>
          </cell>
          <cell r="E2032">
            <v>0</v>
          </cell>
          <cell r="F2032">
            <v>0</v>
          </cell>
          <cell r="G2032" t="str">
            <v>96541</v>
          </cell>
          <cell r="H2032" t="str">
            <v>FABRICAÇÃO, MONTAGEM E DESMONTAGEM DE FÔRMA PARA SAPATA, EM CHAPA DE MADEIRA COMPENSADA RESINADA, E=17 MM, 4 UTILIZAÇÕES. AF_06/2017</v>
          </cell>
        </row>
        <row r="2033">
          <cell r="A2033" t="str">
            <v>FUNDACOES E ESTRUTURAS</v>
          </cell>
          <cell r="B2033" t="str">
            <v>FUES</v>
          </cell>
          <cell r="C2033" t="str">
            <v>FORMAS/CIMBRAMENTOS/ESCORAMENTOS</v>
          </cell>
          <cell r="D2033" t="str">
            <v>0041</v>
          </cell>
          <cell r="E2033">
            <v>0</v>
          </cell>
          <cell r="F2033">
            <v>0</v>
          </cell>
          <cell r="G2033" t="str">
            <v>96542</v>
          </cell>
          <cell r="H2033" t="str">
            <v>FABRICAÇÃO, MONTAGEM E DESMONTAGEM DE FÔRMA PARA VIGA BALDRAME, EM CHAPA DE MADEIRA COMPENSADA RESINADA, E=17 MM, 4 UTILIZAÇÕES. AF_06/2017</v>
          </cell>
        </row>
        <row r="2034">
          <cell r="A2034" t="str">
            <v>FUNDACOES E ESTRUTURAS</v>
          </cell>
          <cell r="B2034" t="str">
            <v>FUES</v>
          </cell>
          <cell r="C2034" t="str">
            <v>FORMAS/CIMBRAMENTOS/ESCORAMENTOS</v>
          </cell>
          <cell r="D2034" t="str">
            <v>0041</v>
          </cell>
          <cell r="E2034">
            <v>0</v>
          </cell>
          <cell r="F2034">
            <v>0</v>
          </cell>
          <cell r="G2034" t="str">
            <v>96543</v>
          </cell>
          <cell r="H2034" t="str">
            <v>ARMAÇÃO DE BLOCO, VIGA BALDRAME E SAPATA UTILIZANDO AÇO CA-60 DE 5 MM - MONTAGEM. AF_06/2017</v>
          </cell>
        </row>
        <row r="2035">
          <cell r="A2035" t="str">
            <v>FUNDACOES E ESTRUTURAS</v>
          </cell>
          <cell r="B2035" t="str">
            <v>FUES</v>
          </cell>
          <cell r="C2035" t="str">
            <v>FORMAS/CIMBRAMENTOS/ESCORAMENTOS</v>
          </cell>
          <cell r="D2035" t="str">
            <v>0041</v>
          </cell>
          <cell r="E2035">
            <v>0</v>
          </cell>
          <cell r="F2035">
            <v>0</v>
          </cell>
          <cell r="G2035" t="str">
            <v>97747</v>
          </cell>
          <cell r="H2035" t="str">
            <v>MONTAGEM E DESMONTAGEM DE FÔRMA DE PILARES CIRCULARES, COM ÁREA MÉDIA DAS SEÇÕES MAIOR QUE 0,28 M², PÉ-DIREITO DUPLO, EM MADEIRA, 2 UTILIZAÇÕES.  AF_06/2017</v>
          </cell>
        </row>
        <row r="2036">
          <cell r="A2036" t="str">
            <v>FUNDACOES E ESTRUTURAS</v>
          </cell>
          <cell r="B2036" t="str">
            <v>FUES</v>
          </cell>
          <cell r="C2036" t="str">
            <v>FORMAS/CIMBRAMENTOS/ESCORAMENTOS</v>
          </cell>
          <cell r="D2036" t="str">
            <v>0041</v>
          </cell>
          <cell r="E2036">
            <v>0</v>
          </cell>
          <cell r="F2036">
            <v>0</v>
          </cell>
          <cell r="G2036" t="str">
            <v>101791</v>
          </cell>
          <cell r="H2036" t="str">
            <v>FABRICAÇÃO DE ESCORAS DO TIPO PONTALETE, EM MADEIRA, PARA PÉ-DIREITO DUPLO. AF_09/2020</v>
          </cell>
        </row>
        <row r="2037">
          <cell r="A2037" t="str">
            <v>FUNDACOES E ESTRUTURAS</v>
          </cell>
          <cell r="B2037" t="str">
            <v>FUES</v>
          </cell>
          <cell r="C2037" t="str">
            <v>FORMAS/CIMBRAMENTOS/ESCORAMENTOS</v>
          </cell>
          <cell r="D2037" t="str">
            <v>0041</v>
          </cell>
          <cell r="E2037">
            <v>0</v>
          </cell>
          <cell r="F2037">
            <v>0</v>
          </cell>
          <cell r="G2037" t="str">
            <v>101792</v>
          </cell>
          <cell r="H2037" t="str">
            <v>ESCORAMENTO DE FÔRMAS DE LAJE EM MADEIRA NÃO APARELHADA, PÉ-DIREITO SIMPLES, INCLUSO TRAVAMENTO, 4 UTILIZAÇÕES. AF_09/2020</v>
          </cell>
        </row>
        <row r="2038">
          <cell r="A2038" t="str">
            <v>FUNDACOES E ESTRUTURAS</v>
          </cell>
          <cell r="B2038" t="str">
            <v>FUES</v>
          </cell>
          <cell r="C2038" t="str">
            <v>FORMAS/CIMBRAMENTOS/ESCORAMENTOS</v>
          </cell>
          <cell r="D2038" t="str">
            <v>0041</v>
          </cell>
          <cell r="E2038">
            <v>0</v>
          </cell>
          <cell r="F2038">
            <v>0</v>
          </cell>
          <cell r="G2038" t="str">
            <v>101793</v>
          </cell>
          <cell r="H2038" t="str">
            <v>ESCORAMENTO DE FÔRMAS DE LAJE EM MADEIRA NÃO APARELHADA, PÉ-DIREITO DUPLO, INCLUSO TRAVAMENTO, 4 UTILIZAÇÕES. AF_09/2020</v>
          </cell>
        </row>
        <row r="2039">
          <cell r="A2039" t="str">
            <v>FUNDACOES E ESTRUTURAS</v>
          </cell>
          <cell r="B2039" t="str">
            <v>FUES</v>
          </cell>
          <cell r="C2039" t="str">
            <v>FORMAS/CIMBRAMENTOS/ESCORAMENTOS</v>
          </cell>
          <cell r="D2039" t="str">
            <v>0041</v>
          </cell>
          <cell r="E2039">
            <v>0</v>
          </cell>
          <cell r="F2039">
            <v>0</v>
          </cell>
          <cell r="G2039" t="str">
            <v>101969</v>
          </cell>
          <cell r="H2039" t="str">
            <v>FABRICAÇÃO DE FÔRMA PARA ESCADAS, COM 2 LANCES EM "U" E LAJE PLANA, EM CHAPA DE MADEIRA COMPENSADA PLASTIFICADA, E=18 MM. AF_11/2020</v>
          </cell>
        </row>
        <row r="2040">
          <cell r="A2040" t="str">
            <v>FUNDACOES E ESTRUTURAS</v>
          </cell>
          <cell r="B2040" t="str">
            <v>FUES</v>
          </cell>
          <cell r="C2040" t="str">
            <v>FORMAS/CIMBRAMENTOS/ESCORAMENTOS</v>
          </cell>
          <cell r="D2040" t="str">
            <v>0041</v>
          </cell>
          <cell r="E2040">
            <v>0</v>
          </cell>
          <cell r="F2040">
            <v>0</v>
          </cell>
          <cell r="G2040" t="str">
            <v>101971</v>
          </cell>
          <cell r="H2040" t="str">
            <v>FABRICAÇÃO DE FÔRMA PARA ESCADAS, COM 2 LANCES EM "U" E LAJE PLANA, EM CHAPA DE MADEIRA COMPENSADA RESINADA, E= 17 MM. AF_11/2020</v>
          </cell>
        </row>
        <row r="2041">
          <cell r="A2041" t="str">
            <v>FUNDACOES E ESTRUTURAS</v>
          </cell>
          <cell r="B2041" t="str">
            <v>FUES</v>
          </cell>
          <cell r="C2041" t="str">
            <v>FORMAS/CIMBRAMENTOS/ESCORAMENTOS</v>
          </cell>
          <cell r="D2041" t="str">
            <v>0041</v>
          </cell>
          <cell r="E2041">
            <v>0</v>
          </cell>
          <cell r="F2041">
            <v>0</v>
          </cell>
          <cell r="G2041" t="str">
            <v>101973</v>
          </cell>
          <cell r="H2041" t="str">
            <v>FABRICAÇÃO DE FÔRMA PARA ESCADAS, COM 2 LANCES EM "U" E LAJE PLANA, EM MADEIRA SERRADA, E=25 MM. AF_11/2020</v>
          </cell>
        </row>
        <row r="2042">
          <cell r="A2042" t="str">
            <v>FUNDACOES E ESTRUTURAS</v>
          </cell>
          <cell r="B2042" t="str">
            <v>FUES</v>
          </cell>
          <cell r="C2042" t="str">
            <v>FORMAS/CIMBRAMENTOS/ESCORAMENTOS</v>
          </cell>
          <cell r="D2042" t="str">
            <v>0041</v>
          </cell>
          <cell r="E2042">
            <v>0</v>
          </cell>
          <cell r="F2042">
            <v>0</v>
          </cell>
          <cell r="G2042" t="str">
            <v>101974</v>
          </cell>
          <cell r="H2042" t="str">
            <v>MONTAGEM E DESMONTAGEM DE FÔRMA PARA ESCADAS, COM 2 LANCES EM "U" E LAJE PLANA, EM MADEIRA SERRADA, 1 UTILIZAÇÃO. AF_11/2020</v>
          </cell>
        </row>
        <row r="2043">
          <cell r="A2043" t="str">
            <v>FUNDACOES E ESTRUTURAS</v>
          </cell>
          <cell r="B2043" t="str">
            <v>FUES</v>
          </cell>
          <cell r="C2043" t="str">
            <v>FORMAS/CIMBRAMENTOS/ESCORAMENTOS</v>
          </cell>
          <cell r="D2043" t="str">
            <v>0041</v>
          </cell>
          <cell r="E2043">
            <v>0</v>
          </cell>
          <cell r="F2043">
            <v>0</v>
          </cell>
          <cell r="G2043" t="str">
            <v>101975</v>
          </cell>
          <cell r="H2043" t="str">
            <v>MONTAGEM E DESMONTAGEM DE FÔRMA PARA ESCADAS, COM 2 LANCES EM "U"  E LAJE PLANA, EM MADEIRA SERRADA, 2 UTILIZAÇÕES. AF_11/2020</v>
          </cell>
        </row>
        <row r="2044">
          <cell r="A2044" t="str">
            <v>FUNDACOES E ESTRUTURAS</v>
          </cell>
          <cell r="B2044" t="str">
            <v>FUES</v>
          </cell>
          <cell r="C2044" t="str">
            <v>FORMAS/CIMBRAMENTOS/ESCORAMENTOS</v>
          </cell>
          <cell r="D2044" t="str">
            <v>0041</v>
          </cell>
          <cell r="E2044">
            <v>0</v>
          </cell>
          <cell r="F2044">
            <v>0</v>
          </cell>
          <cell r="G2044" t="str">
            <v>101977</v>
          </cell>
          <cell r="H2044" t="str">
            <v>MONTAGEM E DESMONTAGEM DE FÔRMA PARA ESCADAS, COM 2 LANCES EM "U" E LAJE PLANA, EM CHAPA DE MADEIRA COMPENSADA RESINADA, 2 UTILIZAÇÕES. AF_11/2020</v>
          </cell>
        </row>
        <row r="2045">
          <cell r="A2045" t="str">
            <v>FUNDACOES E ESTRUTURAS</v>
          </cell>
          <cell r="B2045" t="str">
            <v>FUES</v>
          </cell>
          <cell r="C2045" t="str">
            <v>FORMAS/CIMBRAMENTOS/ESCORAMENTOS</v>
          </cell>
          <cell r="D2045" t="str">
            <v>0041</v>
          </cell>
          <cell r="E2045">
            <v>0</v>
          </cell>
          <cell r="F2045">
            <v>0</v>
          </cell>
          <cell r="G2045" t="str">
            <v>101980</v>
          </cell>
          <cell r="H2045" t="str">
            <v>MONTAGEM E DESMONTAGEM DE FÔRMA PARA ESCADAS, COM 2 LANCES EM "U" E LAJE PLANA, EM CHAPA DE MADEIRA COMPENSADA RESINADA, 4 UTILIZAÇÕES. AF_11/2020</v>
          </cell>
        </row>
        <row r="2046">
          <cell r="A2046" t="str">
            <v>FUNDACOES E ESTRUTURAS</v>
          </cell>
          <cell r="B2046" t="str">
            <v>FUES</v>
          </cell>
          <cell r="C2046" t="str">
            <v>FORMAS/CIMBRAMENTOS/ESCORAMENTOS</v>
          </cell>
          <cell r="D2046" t="str">
            <v>0041</v>
          </cell>
          <cell r="E2046">
            <v>0</v>
          </cell>
          <cell r="F2046">
            <v>0</v>
          </cell>
          <cell r="G2046" t="str">
            <v>101981</v>
          </cell>
          <cell r="H2046" t="str">
            <v>MONTAGEM E DESMONTAGEM DE FÔRMA PARA ESCADAS, COM 2 LANCES EM "U" E LAJE PLANA, EM CHAPA DE MADEIRA COMPENSADA PLASTIFICADA, 6 UTILIZAÇÕES. AF_11/2020</v>
          </cell>
        </row>
        <row r="2047">
          <cell r="A2047" t="str">
            <v>FUNDACOES E ESTRUTURAS</v>
          </cell>
          <cell r="B2047" t="str">
            <v>FUES</v>
          </cell>
          <cell r="C2047" t="str">
            <v>FORMAS/CIMBRAMENTOS/ESCORAMENTOS</v>
          </cell>
          <cell r="D2047" t="str">
            <v>0041</v>
          </cell>
          <cell r="E2047">
            <v>0</v>
          </cell>
          <cell r="F2047">
            <v>0</v>
          </cell>
          <cell r="G2047" t="str">
            <v>101982</v>
          </cell>
          <cell r="H2047" t="str">
            <v>MONTAGEM E DESMONTAGEM DE FÔRMA PARA ESCADAS, COM 2 LANCES EM "U" E LAJE PLANA, EM CHAPA DE MADEIRA COMPENSADA PLASTIFICADA, 8 UTILIZAÇÕES. AF_11/2020</v>
          </cell>
        </row>
        <row r="2048">
          <cell r="A2048" t="str">
            <v>FUNDACOES E ESTRUTURAS</v>
          </cell>
          <cell r="B2048" t="str">
            <v>FUES</v>
          </cell>
          <cell r="C2048" t="str">
            <v>FORMAS/CIMBRAMENTOS/ESCORAMENTOS</v>
          </cell>
          <cell r="D2048" t="str">
            <v>0041</v>
          </cell>
          <cell r="E2048">
            <v>0</v>
          </cell>
          <cell r="F2048">
            <v>0</v>
          </cell>
          <cell r="G2048" t="str">
            <v>101983</v>
          </cell>
          <cell r="H2048" t="str">
            <v>MONTAGEM E DESMONTAGEM DE FÔRMA PARA ESCADAS, COM 2 LANCES EM "U" E LAJE PLANA, EM CHAPA DE MADEIRA COMPENSADA PLASTIFICADA, 10 UTILIZAÇÕES. AF_11/2020</v>
          </cell>
        </row>
        <row r="2049">
          <cell r="A2049" t="str">
            <v>FUNDACOES E ESTRUTURAS</v>
          </cell>
          <cell r="B2049" t="str">
            <v>FUES</v>
          </cell>
          <cell r="C2049" t="str">
            <v>FORMAS/CIMBRAMENTOS/ESCORAMENTOS</v>
          </cell>
          <cell r="D2049" t="str">
            <v>0041</v>
          </cell>
          <cell r="E2049">
            <v>0</v>
          </cell>
          <cell r="F2049">
            <v>0</v>
          </cell>
          <cell r="G2049" t="str">
            <v>101985</v>
          </cell>
          <cell r="H2049" t="str">
            <v>FABRICAÇÃO DE FÔRMA PARA ESCADAS, COM 2 LANCES EM "U" E LAJE CASCATA, EM CHAPA DE MADEIRA COMPENSADA PLASTIFICADA, E=18 MM. AF_11/2020</v>
          </cell>
        </row>
        <row r="2050">
          <cell r="A2050" t="str">
            <v>FUNDACOES E ESTRUTURAS</v>
          </cell>
          <cell r="B2050" t="str">
            <v>FUES</v>
          </cell>
          <cell r="C2050" t="str">
            <v>FORMAS/CIMBRAMENTOS/ESCORAMENTOS</v>
          </cell>
          <cell r="D2050" t="str">
            <v>0041</v>
          </cell>
          <cell r="E2050">
            <v>0</v>
          </cell>
          <cell r="F2050">
            <v>0</v>
          </cell>
          <cell r="G2050" t="str">
            <v>101986</v>
          </cell>
          <cell r="H2050" t="str">
            <v>FABRICAÇÃO DE FÔRMA PARA ESCADAS, COM 2 LANCES EM "U" E LAJE CASCATA, EM CHAPA DE MADEIRA COMPENSADA RESINADA, E= 17 MM. AF_11/2020</v>
          </cell>
        </row>
        <row r="2051">
          <cell r="A2051" t="str">
            <v>FUNDACOES E ESTRUTURAS</v>
          </cell>
          <cell r="B2051" t="str">
            <v>FUES</v>
          </cell>
          <cell r="C2051" t="str">
            <v>FORMAS/CIMBRAMENTOS/ESCORAMENTOS</v>
          </cell>
          <cell r="D2051" t="str">
            <v>0041</v>
          </cell>
          <cell r="E2051">
            <v>0</v>
          </cell>
          <cell r="F2051">
            <v>0</v>
          </cell>
          <cell r="G2051" t="str">
            <v>101987</v>
          </cell>
          <cell r="H2051" t="str">
            <v>FABRICAÇÃO DE FÔRMA PARA ESCADAS, COM 2 LANCES EM "U" E LAJE CASCATA, EM MADEIRA SERRADA, E=25 MM. AF_11/2020</v>
          </cell>
        </row>
        <row r="2052">
          <cell r="A2052" t="str">
            <v>FUNDACOES E ESTRUTURAS</v>
          </cell>
          <cell r="B2052" t="str">
            <v>FUES</v>
          </cell>
          <cell r="C2052" t="str">
            <v>FORMAS/CIMBRAMENTOS/ESCORAMENTOS</v>
          </cell>
          <cell r="D2052" t="str">
            <v>0041</v>
          </cell>
          <cell r="E2052">
            <v>0</v>
          </cell>
          <cell r="F2052">
            <v>0</v>
          </cell>
          <cell r="G2052" t="str">
            <v>101988</v>
          </cell>
          <cell r="H2052" t="str">
            <v>FABRICAÇÃO DE FÔRMA PARA ESCADAS, COM 2 LANCES EM "L" E LAJE PLANA, EM CHAPA DE MADEIRA COMPENSADA PLASTIFICADA, E=18 MM. AF_11/2020</v>
          </cell>
        </row>
        <row r="2053">
          <cell r="A2053" t="str">
            <v>FUNDACOES E ESTRUTURAS</v>
          </cell>
          <cell r="B2053" t="str">
            <v>FUES</v>
          </cell>
          <cell r="C2053" t="str">
            <v>FORMAS/CIMBRAMENTOS/ESCORAMENTOS</v>
          </cell>
          <cell r="D2053" t="str">
            <v>0041</v>
          </cell>
          <cell r="E2053">
            <v>0</v>
          </cell>
          <cell r="F2053">
            <v>0</v>
          </cell>
          <cell r="G2053" t="str">
            <v>101989</v>
          </cell>
          <cell r="H2053" t="str">
            <v>FABRICAÇÃO DE FÔRMA PARA ESCADAS, COM 2 LANCES EM "L" E LAJE PLANA, EM CHAPA DE MADEIRA COMPENSADA RESINADA, E= 17 MM. AF_11/2020</v>
          </cell>
        </row>
        <row r="2054">
          <cell r="A2054" t="str">
            <v>FUNDACOES E ESTRUTURAS</v>
          </cell>
          <cell r="B2054" t="str">
            <v>FUES</v>
          </cell>
          <cell r="C2054" t="str">
            <v>FORMAS/CIMBRAMENTOS/ESCORAMENTOS</v>
          </cell>
          <cell r="D2054" t="str">
            <v>0041</v>
          </cell>
          <cell r="E2054">
            <v>0</v>
          </cell>
          <cell r="F2054">
            <v>0</v>
          </cell>
          <cell r="G2054" t="str">
            <v>101990</v>
          </cell>
          <cell r="H2054" t="str">
            <v>FABRICAÇÃO DE FÔRMA PARA ESCADAS, COM 2 LANCES EM "L" E LAJE PLANA, EM MADEIRA SERRADA, E=25 MM. AF_11/2020</v>
          </cell>
        </row>
        <row r="2055">
          <cell r="A2055" t="str">
            <v>FUNDACOES E ESTRUTURAS</v>
          </cell>
          <cell r="B2055" t="str">
            <v>FUES</v>
          </cell>
          <cell r="C2055" t="str">
            <v>FORMAS/CIMBRAMENTOS/ESCORAMENTOS</v>
          </cell>
          <cell r="D2055" t="str">
            <v>0041</v>
          </cell>
          <cell r="E2055">
            <v>0</v>
          </cell>
          <cell r="F2055">
            <v>0</v>
          </cell>
          <cell r="G2055" t="str">
            <v>101991</v>
          </cell>
          <cell r="H2055" t="str">
            <v>FABRICAÇÃO DE FÔRMA PARA ESCADAS, COM 2 LANCES EM "L" E LAJE CASCATA, EM CHAPA DE MADEIRA COMPENSADA PLASTIFICADA, E=18 MM. AF_11/2020</v>
          </cell>
        </row>
        <row r="2056">
          <cell r="A2056" t="str">
            <v>FUNDACOES E ESTRUTURAS</v>
          </cell>
          <cell r="B2056" t="str">
            <v>FUES</v>
          </cell>
          <cell r="C2056" t="str">
            <v>FORMAS/CIMBRAMENTOS/ESCORAMENTOS</v>
          </cell>
          <cell r="D2056" t="str">
            <v>0041</v>
          </cell>
          <cell r="E2056">
            <v>0</v>
          </cell>
          <cell r="F2056">
            <v>0</v>
          </cell>
          <cell r="G2056" t="str">
            <v>101992</v>
          </cell>
          <cell r="H2056" t="str">
            <v>FABRICAÇÃO DE FÔRMA PARA ESCADAS, COM 2 LANCES EM "L" E LAJE CASCATA, EM CHAPA DE MADEIRA COMPENSADA RESINADA, E= 17 MM. AF_11/2020</v>
          </cell>
        </row>
        <row r="2057">
          <cell r="A2057" t="str">
            <v>FUNDACOES E ESTRUTURAS</v>
          </cell>
          <cell r="B2057" t="str">
            <v>FUES</v>
          </cell>
          <cell r="C2057" t="str">
            <v>FORMAS/CIMBRAMENTOS/ESCORAMENTOS</v>
          </cell>
          <cell r="D2057" t="str">
            <v>0041</v>
          </cell>
          <cell r="E2057">
            <v>0</v>
          </cell>
          <cell r="F2057">
            <v>0</v>
          </cell>
          <cell r="G2057" t="str">
            <v>101993</v>
          </cell>
          <cell r="H2057" t="str">
            <v>FABRICAÇÃO DE FÔRMA PARA ESCADAS, COM 2 LANCES EM "L" E LAJE CASCATA, EM MADEIRA SERRADA, E=25 MM. AF_11/2020</v>
          </cell>
        </row>
        <row r="2058">
          <cell r="A2058" t="str">
            <v>FUNDACOES E ESTRUTURAS</v>
          </cell>
          <cell r="B2058" t="str">
            <v>FUES</v>
          </cell>
          <cell r="C2058" t="str">
            <v>FORMAS/CIMBRAMENTOS/ESCORAMENTOS</v>
          </cell>
          <cell r="D2058" t="str">
            <v>0041</v>
          </cell>
          <cell r="E2058">
            <v>0</v>
          </cell>
          <cell r="F2058">
            <v>0</v>
          </cell>
          <cell r="G2058" t="str">
            <v>101994</v>
          </cell>
          <cell r="H2058" t="str">
            <v>FABRICAÇÃO DE FÔRMA PARA ESCADAS, COM 1 LANCE E LAJE PLANA, EM CHAPA DE MADEIRA COMPENSADA PLASTIFICADA, E=18 MM. AF_11/2020</v>
          </cell>
        </row>
        <row r="2059">
          <cell r="A2059" t="str">
            <v>FUNDACOES E ESTRUTURAS</v>
          </cell>
          <cell r="B2059" t="str">
            <v>FUES</v>
          </cell>
          <cell r="C2059" t="str">
            <v>FORMAS/CIMBRAMENTOS/ESCORAMENTOS</v>
          </cell>
          <cell r="D2059" t="str">
            <v>0041</v>
          </cell>
          <cell r="E2059">
            <v>0</v>
          </cell>
          <cell r="F2059">
            <v>0</v>
          </cell>
          <cell r="G2059" t="str">
            <v>101995</v>
          </cell>
          <cell r="H2059" t="str">
            <v>FABRICAÇÃO DE FÔRMA PARA ESCADAS, COM 1 LANCE E LAJE PLANA, EM CHAPA DE MADEIRA COMPENSADA RESINADA, E= 17 MM. AF_11/2020</v>
          </cell>
        </row>
        <row r="2060">
          <cell r="A2060" t="str">
            <v>FUNDACOES E ESTRUTURAS</v>
          </cell>
          <cell r="B2060" t="str">
            <v>FUES</v>
          </cell>
          <cell r="C2060" t="str">
            <v>FORMAS/CIMBRAMENTOS/ESCORAMENTOS</v>
          </cell>
          <cell r="D2060" t="str">
            <v>0041</v>
          </cell>
          <cell r="E2060">
            <v>0</v>
          </cell>
          <cell r="F2060">
            <v>0</v>
          </cell>
          <cell r="G2060" t="str">
            <v>101996</v>
          </cell>
          <cell r="H2060" t="str">
            <v>FABRICAÇÃO DE FÔRMA PARA ESCADAS, COM 1 LANCE E LAJE PLANA, EM MADEIRA SERRADA, E=25 MM. AF_11/2020</v>
          </cell>
        </row>
        <row r="2061">
          <cell r="A2061" t="str">
            <v>FUNDACOES E ESTRUTURAS</v>
          </cell>
          <cell r="B2061" t="str">
            <v>FUES</v>
          </cell>
          <cell r="C2061" t="str">
            <v>FORMAS/CIMBRAMENTOS/ESCORAMENTOS</v>
          </cell>
          <cell r="D2061" t="str">
            <v>0041</v>
          </cell>
          <cell r="E2061">
            <v>0</v>
          </cell>
          <cell r="F2061">
            <v>0</v>
          </cell>
          <cell r="G2061" t="str">
            <v>101997</v>
          </cell>
          <cell r="H2061" t="str">
            <v>FABRICAÇÃO DE FÔRMA PARA ESCADAS, COM 1 LANCE E LAJE CASCATA, EM CHAPA DE MADEIRA COMPENSADA PLASTIFICADA, E=18 MM. AF_11/2020</v>
          </cell>
        </row>
        <row r="2062">
          <cell r="A2062" t="str">
            <v>FUNDACOES E ESTRUTURAS</v>
          </cell>
          <cell r="B2062" t="str">
            <v>FUES</v>
          </cell>
          <cell r="C2062" t="str">
            <v>FORMAS/CIMBRAMENTOS/ESCORAMENTOS</v>
          </cell>
          <cell r="D2062" t="str">
            <v>0041</v>
          </cell>
          <cell r="E2062">
            <v>0</v>
          </cell>
          <cell r="F2062">
            <v>0</v>
          </cell>
          <cell r="G2062" t="str">
            <v>101998</v>
          </cell>
          <cell r="H2062" t="str">
            <v>FABRICAÇÃO DE FÔRMA PARA ESCADAS, COM 1 LANCE E LAJE CASCATA, EM CHAPA DE MADEIRA COMPENSADA RESINADA, E= 17 MM. AF_11/2020</v>
          </cell>
        </row>
        <row r="2063">
          <cell r="A2063" t="str">
            <v>FUNDACOES E ESTRUTURAS</v>
          </cell>
          <cell r="B2063" t="str">
            <v>FUES</v>
          </cell>
          <cell r="C2063" t="str">
            <v>FORMAS/CIMBRAMENTOS/ESCORAMENTOS</v>
          </cell>
          <cell r="D2063" t="str">
            <v>0041</v>
          </cell>
          <cell r="E2063">
            <v>0</v>
          </cell>
          <cell r="F2063">
            <v>0</v>
          </cell>
          <cell r="G2063" t="str">
            <v>101999</v>
          </cell>
          <cell r="H2063" t="str">
            <v>FABRICAÇÃO DE FÔRMA PARA ESCADAS, COM 1 LANCE E LAJE CASCATA, EM MADEIRA SERRADA, E=25 MM. AF_11/2020</v>
          </cell>
        </row>
        <row r="2064">
          <cell r="A2064" t="str">
            <v>FUNDACOES E ESTRUTURAS</v>
          </cell>
          <cell r="B2064" t="str">
            <v>FUES</v>
          </cell>
          <cell r="C2064" t="str">
            <v>FORMAS/CIMBRAMENTOS/ESCORAMENTOS</v>
          </cell>
          <cell r="D2064" t="str">
            <v>0041</v>
          </cell>
          <cell r="E2064">
            <v>0</v>
          </cell>
          <cell r="F2064">
            <v>0</v>
          </cell>
          <cell r="G2064" t="str">
            <v>102000</v>
          </cell>
          <cell r="H2064" t="str">
            <v>MONTAGEM E DESMONTAGEM DE FÔRMA PARA ESCADAS, COM 2 LANCES EM "U" E LAJE CASCATA, EM MADEIRA SERRADA, 1 UTILIZAÇÃO. AF_11/2020</v>
          </cell>
        </row>
        <row r="2065">
          <cell r="A2065" t="str">
            <v>FUNDACOES E ESTRUTURAS</v>
          </cell>
          <cell r="B2065" t="str">
            <v>FUES</v>
          </cell>
          <cell r="C2065" t="str">
            <v>FORMAS/CIMBRAMENTOS/ESCORAMENTOS</v>
          </cell>
          <cell r="D2065" t="str">
            <v>0041</v>
          </cell>
          <cell r="E2065">
            <v>0</v>
          </cell>
          <cell r="F2065">
            <v>0</v>
          </cell>
          <cell r="G2065" t="str">
            <v>102001</v>
          </cell>
          <cell r="H2065" t="str">
            <v>MONTAGEM E DESMONTAGEM DE FÔRMA PARA ESCADAS, COM 2 LANCES EM "U" E LAJE CASCATA, EM MADEIRA SERRADA, 2 UTILIZAÇÕES. AF_11/2020</v>
          </cell>
        </row>
        <row r="2066">
          <cell r="A2066" t="str">
            <v>FUNDACOES E ESTRUTURAS</v>
          </cell>
          <cell r="B2066" t="str">
            <v>FUES</v>
          </cell>
          <cell r="C2066" t="str">
            <v>FORMAS/CIMBRAMENTOS/ESCORAMENTOS</v>
          </cell>
          <cell r="D2066" t="str">
            <v>0041</v>
          </cell>
          <cell r="E2066">
            <v>0</v>
          </cell>
          <cell r="F2066">
            <v>0</v>
          </cell>
          <cell r="G2066" t="str">
            <v>102002</v>
          </cell>
          <cell r="H2066" t="str">
            <v>MONTAGEM E DESMONTAGEM DE FÔRMA PARA ESCADAS, COM 2 LANCES EM "U" E LAJE CASCATA, EM CHAPA DE MADEIRA COMPENSADA RESINADA, 2 UTILIZAÇÕES. AF_11/2020</v>
          </cell>
        </row>
        <row r="2067">
          <cell r="A2067" t="str">
            <v>FUNDACOES E ESTRUTURAS</v>
          </cell>
          <cell r="B2067" t="str">
            <v>FUES</v>
          </cell>
          <cell r="C2067" t="str">
            <v>FORMAS/CIMBRAMENTOS/ESCORAMENTOS</v>
          </cell>
          <cell r="D2067" t="str">
            <v>0041</v>
          </cell>
          <cell r="E2067">
            <v>0</v>
          </cell>
          <cell r="F2067">
            <v>0</v>
          </cell>
          <cell r="G2067" t="str">
            <v>102003</v>
          </cell>
          <cell r="H2067" t="str">
            <v>MONTAGEM E DESMONTAGEM DE FÔRMA PARA ESCADAS, COM 2 LANCES EM "U" E LAJE CASCATA, EM CHAPA DE MADEIRA COMPENSADA RESINADA, 4 UTILIZAÇÕES. AF_11/2020</v>
          </cell>
        </row>
        <row r="2068">
          <cell r="A2068" t="str">
            <v>FUNDACOES E ESTRUTURAS</v>
          </cell>
          <cell r="B2068" t="str">
            <v>FUES</v>
          </cell>
          <cell r="C2068" t="str">
            <v>FORMAS/CIMBRAMENTOS/ESCORAMENTOS</v>
          </cell>
          <cell r="D2068" t="str">
            <v>0041</v>
          </cell>
          <cell r="E2068">
            <v>0</v>
          </cell>
          <cell r="F2068">
            <v>0</v>
          </cell>
          <cell r="G2068" t="str">
            <v>102004</v>
          </cell>
          <cell r="H2068" t="str">
            <v>MONTAGEM E DESMONTAGEM DE FÔRMA PARA ESCADAS, COM 2 LANCES EM "U" E LAJE CASCATA, EM CHAPA DE MADEIRA COMPENSADA PLASTIFICADA, 6 UTILIZAÇÕES. AF_11/2020</v>
          </cell>
        </row>
        <row r="2069">
          <cell r="A2069" t="str">
            <v>FUNDACOES E ESTRUTURAS</v>
          </cell>
          <cell r="B2069" t="str">
            <v>FUES</v>
          </cell>
          <cell r="C2069" t="str">
            <v>FORMAS/CIMBRAMENTOS/ESCORAMENTOS</v>
          </cell>
          <cell r="D2069" t="str">
            <v>0041</v>
          </cell>
          <cell r="E2069">
            <v>0</v>
          </cell>
          <cell r="F2069">
            <v>0</v>
          </cell>
          <cell r="G2069" t="str">
            <v>102005</v>
          </cell>
          <cell r="H2069" t="str">
            <v>MONTAGEM E DESMONTAGEM DE FÔRMA PARA ESCADAS, COM 2 LANCES EM "U" E LAJE CASCATA, EM CHAPA DE MADEIRA COMPENSADA PLASTIFICADA, 8 UTILIZAÇÕES. AF_11/2020</v>
          </cell>
        </row>
        <row r="2070">
          <cell r="A2070" t="str">
            <v>FUNDACOES E ESTRUTURAS</v>
          </cell>
          <cell r="B2070" t="str">
            <v>FUES</v>
          </cell>
          <cell r="C2070" t="str">
            <v>FORMAS/CIMBRAMENTOS/ESCORAMENTOS</v>
          </cell>
          <cell r="D2070" t="str">
            <v>0041</v>
          </cell>
          <cell r="E2070">
            <v>0</v>
          </cell>
          <cell r="F2070">
            <v>0</v>
          </cell>
          <cell r="G2070" t="str">
            <v>102006</v>
          </cell>
          <cell r="H2070" t="str">
            <v>MONTAGEM E DESMONTAGEM DE FÔRMA PARA ESCADAS, COM 2 LANCES EM "U" E LAJE CASCATA, EM CHAPA DE MADEIRA COMPENSADA PLASTIFICADA, 10 UTILIZAÇÕES. AF_11/2020</v>
          </cell>
        </row>
        <row r="2071">
          <cell r="A2071" t="str">
            <v>FUNDACOES E ESTRUTURAS</v>
          </cell>
          <cell r="B2071" t="str">
            <v>FUES</v>
          </cell>
          <cell r="C2071" t="str">
            <v>FORMAS/CIMBRAMENTOS/ESCORAMENTOS</v>
          </cell>
          <cell r="D2071" t="str">
            <v>0041</v>
          </cell>
          <cell r="E2071">
            <v>0</v>
          </cell>
          <cell r="F2071">
            <v>0</v>
          </cell>
          <cell r="G2071" t="str">
            <v>102007</v>
          </cell>
          <cell r="H2071" t="str">
            <v>MONTAGEM E DESMONTAGEM DE FÔRMA PARA ESCADAS, COM 2 LANCES EM "L" E LAJE PLANA, EM MADEIRA SERRADA, 1 UTILIZAÇÃO. AF_11/2020</v>
          </cell>
        </row>
        <row r="2072">
          <cell r="A2072" t="str">
            <v>FUNDACOES E ESTRUTURAS</v>
          </cell>
          <cell r="B2072" t="str">
            <v>FUES</v>
          </cell>
          <cell r="C2072" t="str">
            <v>FORMAS/CIMBRAMENTOS/ESCORAMENTOS</v>
          </cell>
          <cell r="D2072" t="str">
            <v>0041</v>
          </cell>
          <cell r="E2072">
            <v>0</v>
          </cell>
          <cell r="F2072">
            <v>0</v>
          </cell>
          <cell r="G2072" t="str">
            <v>102008</v>
          </cell>
          <cell r="H2072" t="str">
            <v>MONTAGEM E DESMONTAGEM DE FÔRMA PARA ESCADAS, COM 2 LANCES EM "L" E LAJE PLANA, EM MADEIRA SERRADA, 2 UTILIZAÇÕES. AF_11/2020</v>
          </cell>
        </row>
        <row r="2073">
          <cell r="A2073" t="str">
            <v>FUNDACOES E ESTRUTURAS</v>
          </cell>
          <cell r="B2073" t="str">
            <v>FUES</v>
          </cell>
          <cell r="C2073" t="str">
            <v>FORMAS/CIMBRAMENTOS/ESCORAMENTOS</v>
          </cell>
          <cell r="D2073" t="str">
            <v>0041</v>
          </cell>
          <cell r="E2073">
            <v>0</v>
          </cell>
          <cell r="F2073">
            <v>0</v>
          </cell>
          <cell r="G2073" t="str">
            <v>102009</v>
          </cell>
          <cell r="H2073" t="str">
            <v>MONTAGEM E DESMONTAGEM DE FÔRMA PARA ESCADAS, COM 2 LANCES EM "L" E LAJE PLANA, EM CHAPA DE MADEIRA COMPENSADA RESINADA, 2 UTILIZAÇÕES. AF_11/2020</v>
          </cell>
        </row>
        <row r="2074">
          <cell r="A2074" t="str">
            <v>FUNDACOES E ESTRUTURAS</v>
          </cell>
          <cell r="B2074" t="str">
            <v>FUES</v>
          </cell>
          <cell r="C2074" t="str">
            <v>FORMAS/CIMBRAMENTOS/ESCORAMENTOS</v>
          </cell>
          <cell r="D2074" t="str">
            <v>0041</v>
          </cell>
          <cell r="E2074">
            <v>0</v>
          </cell>
          <cell r="F2074">
            <v>0</v>
          </cell>
          <cell r="G2074" t="str">
            <v>102010</v>
          </cell>
          <cell r="H2074" t="str">
            <v>MONTAGEM E DESMONTAGEM DE FÔRMA PARA ESCADAS, COM 2 LANCES EM "L" E LAJE PLANA, EM CHAPA DE MADEIRA COMPENSADA RESINADA, 4 UTILIZAÇÕES. AF_11/2020</v>
          </cell>
        </row>
        <row r="2075">
          <cell r="A2075" t="str">
            <v>FUNDACOES E ESTRUTURAS</v>
          </cell>
          <cell r="B2075" t="str">
            <v>FUES</v>
          </cell>
          <cell r="C2075" t="str">
            <v>FORMAS/CIMBRAMENTOS/ESCORAMENTOS</v>
          </cell>
          <cell r="D2075" t="str">
            <v>0041</v>
          </cell>
          <cell r="E2075">
            <v>0</v>
          </cell>
          <cell r="F2075">
            <v>0</v>
          </cell>
          <cell r="G2075" t="str">
            <v>102011</v>
          </cell>
          <cell r="H2075" t="str">
            <v>MONTAGEM E DESMONTAGEM DE FÔRMA PARA ESCADAS, COM 2 LANCES EM "L" E LAJE PLANA, EM CHAPA DE MADEIRA COMPENSADA PLASTIFICADA, 6 UTILIZAÇÕES. AF_11/2020</v>
          </cell>
        </row>
        <row r="2076">
          <cell r="A2076" t="str">
            <v>FUNDACOES E ESTRUTURAS</v>
          </cell>
          <cell r="B2076" t="str">
            <v>FUES</v>
          </cell>
          <cell r="C2076" t="str">
            <v>FORMAS/CIMBRAMENTOS/ESCORAMENTOS</v>
          </cell>
          <cell r="D2076" t="str">
            <v>0041</v>
          </cell>
          <cell r="E2076">
            <v>0</v>
          </cell>
          <cell r="F2076">
            <v>0</v>
          </cell>
          <cell r="G2076" t="str">
            <v>102012</v>
          </cell>
          <cell r="H2076" t="str">
            <v>MONTAGEM E DESMONTAGEM DE FÔRMA PARA ESCADAS, COM 2 LANCES EM "L" E LAJE PLANA, EM CHAPA DE MADEIRA COMPENSADA PLASTIFICADA, 8 UTILIZAÇÕES. AF_11/2020</v>
          </cell>
        </row>
        <row r="2077">
          <cell r="A2077" t="str">
            <v>FUNDACOES E ESTRUTURAS</v>
          </cell>
          <cell r="B2077" t="str">
            <v>FUES</v>
          </cell>
          <cell r="C2077" t="str">
            <v>FORMAS/CIMBRAMENTOS/ESCORAMENTOS</v>
          </cell>
          <cell r="D2077" t="str">
            <v>0041</v>
          </cell>
          <cell r="E2077">
            <v>0</v>
          </cell>
          <cell r="F2077">
            <v>0</v>
          </cell>
          <cell r="G2077" t="str">
            <v>102013</v>
          </cell>
          <cell r="H2077" t="str">
            <v>MONTAGEM E DESMONTAGEM DE FÔRMA PARA ESCADAS, COM 2 LANCES EM "L" E LAJE PLANA, EM CHAPA DE MADEIRA COMPENSADA PLASTIFICADA, 10 UTILIZAÇÕES. AF_11/2020</v>
          </cell>
        </row>
        <row r="2078">
          <cell r="A2078" t="str">
            <v>FUNDACOES E ESTRUTURAS</v>
          </cell>
          <cell r="B2078" t="str">
            <v>FUES</v>
          </cell>
          <cell r="C2078" t="str">
            <v>FORMAS/CIMBRAMENTOS/ESCORAMENTOS</v>
          </cell>
          <cell r="D2078" t="str">
            <v>0041</v>
          </cell>
          <cell r="E2078">
            <v>0</v>
          </cell>
          <cell r="F2078">
            <v>0</v>
          </cell>
          <cell r="G2078" t="str">
            <v>102014</v>
          </cell>
          <cell r="H2078" t="str">
            <v>MONTAGEM E DESMONTAGEM DE FÔRMA PARA ESCADAS, COM 2 LANCES EM "L" E LAJE CASCATA, EM MADEIRA SERRADA, 1 UTILIZAÇÃO. AF_11/2020</v>
          </cell>
        </row>
        <row r="2079">
          <cell r="A2079" t="str">
            <v>FUNDACOES E ESTRUTURAS</v>
          </cell>
          <cell r="B2079" t="str">
            <v>FUES</v>
          </cell>
          <cell r="C2079" t="str">
            <v>FORMAS/CIMBRAMENTOS/ESCORAMENTOS</v>
          </cell>
          <cell r="D2079" t="str">
            <v>0041</v>
          </cell>
          <cell r="E2079">
            <v>0</v>
          </cell>
          <cell r="F2079">
            <v>0</v>
          </cell>
          <cell r="G2079" t="str">
            <v>102015</v>
          </cell>
          <cell r="H2079" t="str">
            <v>MONTAGEM E DESMONTAGEM DE FÔRMA PARA ESCADAS, COM 2 LANCES EM "L" E LAJE CASCATA, EM MADEIRA SERRADA, 2 UTILIZAÇÕES. AF_11/2020</v>
          </cell>
        </row>
        <row r="2080">
          <cell r="A2080" t="str">
            <v>FUNDACOES E ESTRUTURAS</v>
          </cell>
          <cell r="B2080" t="str">
            <v>FUES</v>
          </cell>
          <cell r="C2080" t="str">
            <v>FORMAS/CIMBRAMENTOS/ESCORAMENTOS</v>
          </cell>
          <cell r="D2080" t="str">
            <v>0041</v>
          </cell>
          <cell r="E2080">
            <v>0</v>
          </cell>
          <cell r="F2080">
            <v>0</v>
          </cell>
          <cell r="G2080" t="str">
            <v>102016</v>
          </cell>
          <cell r="H2080" t="str">
            <v>MONTAGEM E DESMONTAGEM DE FÔRMA PARA ESCADAS, COM 2 LANCES EM "L" E LAJE CASCATA, EM CHAPA DE MADEIRA COMPENSADA RESINADA, 2 UTILIZAÇÕES. AF_11/2020</v>
          </cell>
        </row>
        <row r="2081">
          <cell r="A2081" t="str">
            <v>FUNDACOES E ESTRUTURAS</v>
          </cell>
          <cell r="B2081" t="str">
            <v>FUES</v>
          </cell>
          <cell r="C2081" t="str">
            <v>FORMAS/CIMBRAMENTOS/ESCORAMENTOS</v>
          </cell>
          <cell r="D2081" t="str">
            <v>0041</v>
          </cell>
          <cell r="E2081">
            <v>0</v>
          </cell>
          <cell r="F2081">
            <v>0</v>
          </cell>
          <cell r="G2081" t="str">
            <v>102017</v>
          </cell>
          <cell r="H2081" t="str">
            <v>MONTAGEM E DESMONTAGEM DE FÔRMA PARA ESCADAS, COM 2 LANCES EM "L" E LAJE CASCATA, EM CHAPA DE MADEIRA COMPENSADA RESINADA, 4 UTILIZAÇÕES. AF_11/2020</v>
          </cell>
        </row>
        <row r="2082">
          <cell r="A2082" t="str">
            <v>FUNDACOES E ESTRUTURAS</v>
          </cell>
          <cell r="B2082" t="str">
            <v>FUES</v>
          </cell>
          <cell r="C2082" t="str">
            <v>FORMAS/CIMBRAMENTOS/ESCORAMENTOS</v>
          </cell>
          <cell r="D2082" t="str">
            <v>0041</v>
          </cell>
          <cell r="E2082">
            <v>0</v>
          </cell>
          <cell r="F2082">
            <v>0</v>
          </cell>
          <cell r="G2082" t="str">
            <v>102036</v>
          </cell>
          <cell r="H2082" t="str">
            <v>MONTAGEM E DESMONTAGEM DE FÔRMA PARA ESCADAS, COM 2 LANCES EM "L" E LAJE CASCATA, EM CHAPA DE MADEIRA COMPENSADA PLASTIFICADA, 6 UTILIZAÇÕES. AF_11/2020</v>
          </cell>
        </row>
        <row r="2083">
          <cell r="A2083" t="str">
            <v>FUNDACOES E ESTRUTURAS</v>
          </cell>
          <cell r="B2083" t="str">
            <v>FUES</v>
          </cell>
          <cell r="C2083" t="str">
            <v>FORMAS/CIMBRAMENTOS/ESCORAMENTOS</v>
          </cell>
          <cell r="D2083" t="str">
            <v>0041</v>
          </cell>
          <cell r="E2083">
            <v>0</v>
          </cell>
          <cell r="F2083">
            <v>0</v>
          </cell>
          <cell r="G2083" t="str">
            <v>102037</v>
          </cell>
          <cell r="H2083" t="str">
            <v>MONTAGEM E DESMONTAGEM DE FÔRMA PARA ESCADAS, COM 2 LANCES EM "L" E LAJE CASCATA, EM CHAPA DE MADEIRA COMPENSADA PLASTIFICADA, 8 UTILIZAÇÕES. AF_11/2020</v>
          </cell>
        </row>
        <row r="2084">
          <cell r="A2084" t="str">
            <v>FUNDACOES E ESTRUTURAS</v>
          </cell>
          <cell r="B2084" t="str">
            <v>FUES</v>
          </cell>
          <cell r="C2084" t="str">
            <v>FORMAS/CIMBRAMENTOS/ESCORAMENTOS</v>
          </cell>
          <cell r="D2084" t="str">
            <v>0041</v>
          </cell>
          <cell r="E2084">
            <v>0</v>
          </cell>
          <cell r="F2084">
            <v>0</v>
          </cell>
          <cell r="G2084" t="str">
            <v>102038</v>
          </cell>
          <cell r="H2084" t="str">
            <v>MONTAGEM E DESMONTAGEM DE FÔRMA PARA ESCADAS, COM 2 LANCES EM "L" E LAJE CASCATA, EM CHAPA DE MADEIRA COMPENSADA PLASTIFICADA, 10 UTILIZAÇÕES. AF_11/2020</v>
          </cell>
        </row>
        <row r="2085">
          <cell r="A2085" t="str">
            <v>FUNDACOES E ESTRUTURAS</v>
          </cell>
          <cell r="B2085" t="str">
            <v>FUES</v>
          </cell>
          <cell r="C2085" t="str">
            <v>FORMAS/CIMBRAMENTOS/ESCORAMENTOS</v>
          </cell>
          <cell r="D2085" t="str">
            <v>0041</v>
          </cell>
          <cell r="E2085">
            <v>0</v>
          </cell>
          <cell r="F2085">
            <v>0</v>
          </cell>
          <cell r="G2085" t="str">
            <v>102039</v>
          </cell>
          <cell r="H2085" t="str">
            <v>MONTAGEM E DESMONTAGEM DE FÔRMA PARA ESCADAS, COM 1 LANCE E LAJE PLANA, EM MADEIRA SERRADA, 1 UTILIZAÇÃO. AF_11/2020</v>
          </cell>
        </row>
        <row r="2086">
          <cell r="A2086" t="str">
            <v>FUNDACOES E ESTRUTURAS</v>
          </cell>
          <cell r="B2086" t="str">
            <v>FUES</v>
          </cell>
          <cell r="C2086" t="str">
            <v>FORMAS/CIMBRAMENTOS/ESCORAMENTOS</v>
          </cell>
          <cell r="D2086" t="str">
            <v>0041</v>
          </cell>
          <cell r="E2086">
            <v>0</v>
          </cell>
          <cell r="F2086">
            <v>0</v>
          </cell>
          <cell r="G2086" t="str">
            <v>102040</v>
          </cell>
          <cell r="H2086" t="str">
            <v>MONTAGEM E DESMONTAGEM DE FÔRMA PARA ESCADAS, COM 1 LANCE E LAJE PLANA, EM MADEIRA SERRADA, 2 UTILIZAÇÕES. AF_11/2020</v>
          </cell>
        </row>
        <row r="2087">
          <cell r="A2087" t="str">
            <v>FUNDACOES E ESTRUTURAS</v>
          </cell>
          <cell r="B2087" t="str">
            <v>FUES</v>
          </cell>
          <cell r="C2087" t="str">
            <v>FORMAS/CIMBRAMENTOS/ESCORAMENTOS</v>
          </cell>
          <cell r="D2087" t="str">
            <v>0041</v>
          </cell>
          <cell r="E2087">
            <v>0</v>
          </cell>
          <cell r="F2087">
            <v>0</v>
          </cell>
          <cell r="G2087" t="str">
            <v>102041</v>
          </cell>
          <cell r="H2087" t="str">
            <v>MONTAGEM E DESMONTAGEM DE FÔRMA PARA ESCADAS, COM 1 LANCE E LAJE PLANA, EM CHAPA DE MADEIRA COMPENSADA RESINADA, 2 UTILIZAÇÕES. AF_11/2020</v>
          </cell>
        </row>
        <row r="2088">
          <cell r="A2088" t="str">
            <v>FUNDACOES E ESTRUTURAS</v>
          </cell>
          <cell r="B2088" t="str">
            <v>FUES</v>
          </cell>
          <cell r="C2088" t="str">
            <v>FORMAS/CIMBRAMENTOS/ESCORAMENTOS</v>
          </cell>
          <cell r="D2088" t="str">
            <v>0041</v>
          </cell>
          <cell r="E2088">
            <v>0</v>
          </cell>
          <cell r="F2088">
            <v>0</v>
          </cell>
          <cell r="G2088" t="str">
            <v>102042</v>
          </cell>
          <cell r="H2088" t="str">
            <v>MONTAGEM E DESMONTAGEM DE FÔRMA PARA ESCADAS, COM 1 LANCE E LAJE PLANA, EM CHAPA DE MADEIRA COMPENSADA RESINADA, 4 UTILIZAÇÕES. AF_11/2020</v>
          </cell>
        </row>
        <row r="2089">
          <cell r="A2089" t="str">
            <v>FUNDACOES E ESTRUTURAS</v>
          </cell>
          <cell r="B2089" t="str">
            <v>FUES</v>
          </cell>
          <cell r="C2089" t="str">
            <v>FORMAS/CIMBRAMENTOS/ESCORAMENTOS</v>
          </cell>
          <cell r="D2089" t="str">
            <v>0041</v>
          </cell>
          <cell r="E2089">
            <v>0</v>
          </cell>
          <cell r="F2089">
            <v>0</v>
          </cell>
          <cell r="G2089" t="str">
            <v>102043</v>
          </cell>
          <cell r="H2089" t="str">
            <v>MONTAGEM E DESMONTAGEM DE FÔRMA PARA ESCADAS, COM 1 LANCE E LAJE PLANA, EM CHAPA DE MADEIRA COMPENSADA PLASTIFICADA, 6 UTILIZAÇÕES. AF_11/2020</v>
          </cell>
        </row>
        <row r="2090">
          <cell r="A2090" t="str">
            <v>FUNDACOES E ESTRUTURAS</v>
          </cell>
          <cell r="B2090" t="str">
            <v>FUES</v>
          </cell>
          <cell r="C2090" t="str">
            <v>FORMAS/CIMBRAMENTOS/ESCORAMENTOS</v>
          </cell>
          <cell r="D2090" t="str">
            <v>0041</v>
          </cell>
          <cell r="E2090">
            <v>0</v>
          </cell>
          <cell r="F2090">
            <v>0</v>
          </cell>
          <cell r="G2090" t="str">
            <v>102044</v>
          </cell>
          <cell r="H2090" t="str">
            <v>MONTAGEM E DESMONTAGEM DE FÔRMA PARA ESCADAS, COM 1 LANCE E LAJE PLANA, EM CHAPA DE MADEIRA COMPENSADA PLASTIFICADA, 8 UTILIZAÇÕES. AF_11/2020</v>
          </cell>
        </row>
        <row r="2091">
          <cell r="A2091" t="str">
            <v>FUNDACOES E ESTRUTURAS</v>
          </cell>
          <cell r="B2091" t="str">
            <v>FUES</v>
          </cell>
          <cell r="C2091" t="str">
            <v>FORMAS/CIMBRAMENTOS/ESCORAMENTOS</v>
          </cell>
          <cell r="D2091" t="str">
            <v>0041</v>
          </cell>
          <cell r="E2091">
            <v>0</v>
          </cell>
          <cell r="F2091">
            <v>0</v>
          </cell>
          <cell r="G2091" t="str">
            <v>102045</v>
          </cell>
          <cell r="H2091" t="str">
            <v>MONTAGEM E DESMONTAGEM DE FÔRMA PARA ESCADAS, COM 1 LANCE E LAJE PLANA, EM CHAPA DE MADEIRA COMPENSADA PLASTIFICADA, 10 UTILIZAÇÕES. AF_11/2020</v>
          </cell>
        </row>
        <row r="2092">
          <cell r="A2092" t="str">
            <v>FUNDACOES E ESTRUTURAS</v>
          </cell>
          <cell r="B2092" t="str">
            <v>FUES</v>
          </cell>
          <cell r="C2092" t="str">
            <v>FORMAS/CIMBRAMENTOS/ESCORAMENTOS</v>
          </cell>
          <cell r="D2092" t="str">
            <v>0041</v>
          </cell>
          <cell r="E2092">
            <v>0</v>
          </cell>
          <cell r="F2092">
            <v>0</v>
          </cell>
          <cell r="G2092" t="str">
            <v>102046</v>
          </cell>
          <cell r="H2092" t="str">
            <v>MONTAGEM E DESMONTAGEM DE FÔRMA PARA ESCADAS, COM 1 LANCE E LAJE CASCATA, EM MADEIRA SERRADA, 1 UTILIZAÇÃO. AF_11/2020</v>
          </cell>
        </row>
        <row r="2093">
          <cell r="A2093" t="str">
            <v>FUNDACOES E ESTRUTURAS</v>
          </cell>
          <cell r="B2093" t="str">
            <v>FUES</v>
          </cell>
          <cell r="C2093" t="str">
            <v>FORMAS/CIMBRAMENTOS/ESCORAMENTOS</v>
          </cell>
          <cell r="D2093" t="str">
            <v>0041</v>
          </cell>
          <cell r="E2093">
            <v>0</v>
          </cell>
          <cell r="F2093">
            <v>0</v>
          </cell>
          <cell r="G2093" t="str">
            <v>102047</v>
          </cell>
          <cell r="H2093" t="str">
            <v>MONTAGEM E DESMONTAGEM DE FÔRMA PARA ESCADAS, COM 1 LANCE E LAJE CASCATA, EM MADEIRA SERRADA, 2 UTILIZAÇÕES. AF_11/2020</v>
          </cell>
        </row>
        <row r="2094">
          <cell r="A2094" t="str">
            <v>FUNDACOES E ESTRUTURAS</v>
          </cell>
          <cell r="B2094" t="str">
            <v>FUES</v>
          </cell>
          <cell r="C2094" t="str">
            <v>FORMAS/CIMBRAMENTOS/ESCORAMENTOS</v>
          </cell>
          <cell r="D2094" t="str">
            <v>0041</v>
          </cell>
          <cell r="E2094">
            <v>0</v>
          </cell>
          <cell r="F2094">
            <v>0</v>
          </cell>
          <cell r="G2094" t="str">
            <v>102048</v>
          </cell>
          <cell r="H2094" t="str">
            <v>MONTAGEM E DESMONTAGEM DE FÔRMA PARA ESCADAS, COM 1 LANCE E LAJE CASCATA, EM CHAPA DE MADEIRA COMPENSADA RESINADA, 2 UTILIZAÇÕES. AF_11/2020</v>
          </cell>
        </row>
        <row r="2095">
          <cell r="A2095" t="str">
            <v>FUNDACOES E ESTRUTURAS</v>
          </cell>
          <cell r="B2095" t="str">
            <v>FUES</v>
          </cell>
          <cell r="C2095" t="str">
            <v>FORMAS/CIMBRAMENTOS/ESCORAMENTOS</v>
          </cell>
          <cell r="D2095" t="str">
            <v>0041</v>
          </cell>
          <cell r="E2095">
            <v>0</v>
          </cell>
          <cell r="F2095">
            <v>0</v>
          </cell>
          <cell r="G2095" t="str">
            <v>102049</v>
          </cell>
          <cell r="H2095" t="str">
            <v>MONTAGEM E DESMONTAGEM DE FÔRMA PARA ESCADAS, COM 1 LANCE E LAJE CASCATA, EM CHAPA DE MADEIRA COMPENSADA RESINADA, 4 UTILIZAÇÕES. AF_11/2020</v>
          </cell>
        </row>
        <row r="2096">
          <cell r="A2096" t="str">
            <v>FUNDACOES E ESTRUTURAS</v>
          </cell>
          <cell r="B2096" t="str">
            <v>FUES</v>
          </cell>
          <cell r="C2096" t="str">
            <v>FORMAS/CIMBRAMENTOS/ESCORAMENTOS</v>
          </cell>
          <cell r="D2096" t="str">
            <v>0041</v>
          </cell>
          <cell r="E2096">
            <v>0</v>
          </cell>
          <cell r="F2096">
            <v>0</v>
          </cell>
          <cell r="G2096" t="str">
            <v>102050</v>
          </cell>
          <cell r="H2096" t="str">
            <v>MONTAGEM E DESMONTAGEM DE FÔRMA PARA ESCADAS, COM 1 LANCE E LAJE CASCATA, EM CHAPA DE MADEIRA COMPENSADA PLASTIFICADA, 6 UTILIZAÇÕES. AF_11/2020</v>
          </cell>
        </row>
        <row r="2097">
          <cell r="A2097" t="str">
            <v>FUNDACOES E ESTRUTURAS</v>
          </cell>
          <cell r="B2097" t="str">
            <v>FUES</v>
          </cell>
          <cell r="C2097" t="str">
            <v>FORMAS/CIMBRAMENTOS/ESCORAMENTOS</v>
          </cell>
          <cell r="D2097" t="str">
            <v>0041</v>
          </cell>
          <cell r="E2097">
            <v>0</v>
          </cell>
          <cell r="F2097">
            <v>0</v>
          </cell>
          <cell r="G2097" t="str">
            <v>102051</v>
          </cell>
          <cell r="H2097" t="str">
            <v>MONTAGEM E DESMONTAGEM DE FÔRMA PARA ESCADAS, COM 1 LANCE E LAJE CASCATA, EM CHAPA DE MADEIRA COMPENSADA PLASTIFICADA, 8 UTILIZAÇÕES. AF_11/2020</v>
          </cell>
        </row>
        <row r="2098">
          <cell r="A2098" t="str">
            <v>FUNDACOES E ESTRUTURAS</v>
          </cell>
          <cell r="B2098" t="str">
            <v>FUES</v>
          </cell>
          <cell r="C2098" t="str">
            <v>FORMAS/CIMBRAMENTOS/ESCORAMENTOS</v>
          </cell>
          <cell r="D2098" t="str">
            <v>0041</v>
          </cell>
          <cell r="E2098">
            <v>0</v>
          </cell>
          <cell r="F2098">
            <v>0</v>
          </cell>
          <cell r="G2098" t="str">
            <v>102052</v>
          </cell>
          <cell r="H2098" t="str">
            <v>MONTAGEM E DESMONTAGEM DE FÔRMA PARA ESCADAS, COM 1 LANCE E LAJE CASCATA, EM CHAPA DE MADEIRA COMPENSADA PLASTIFICADA, 10 UTILIZAÇÕES. AF_11/2020</v>
          </cell>
        </row>
        <row r="2099">
          <cell r="A2099" t="str">
            <v>FUNDACOES E ESTRUTURAS</v>
          </cell>
          <cell r="B2099" t="str">
            <v>FUES</v>
          </cell>
          <cell r="C2099" t="str">
            <v>FORMAS/CIMBRAMENTOS/ESCORAMENTOS</v>
          </cell>
          <cell r="D2099" t="str">
            <v>0041</v>
          </cell>
          <cell r="E2099">
            <v>0</v>
          </cell>
          <cell r="F2099">
            <v>0</v>
          </cell>
          <cell r="G2099" t="str">
            <v>102059</v>
          </cell>
          <cell r="H2099" t="str">
            <v>MONTAGEM E DESMONTAGEM DE FÔRMA PARA ESCADA DUPLA COM 2 LANCES EM "X" E LAJE PLANA, EM MADEIRA SERRADA, 1 UTILIZAÇÃO. AF_11/2020</v>
          </cell>
        </row>
        <row r="2100">
          <cell r="A2100" t="str">
            <v>FUNDACOES E ESTRUTURAS</v>
          </cell>
          <cell r="B2100" t="str">
            <v>FUES</v>
          </cell>
          <cell r="C2100" t="str">
            <v>FORMAS/CIMBRAMENTOS/ESCORAMENTOS</v>
          </cell>
          <cell r="D2100" t="str">
            <v>0041</v>
          </cell>
          <cell r="E2100">
            <v>0</v>
          </cell>
          <cell r="F2100">
            <v>0</v>
          </cell>
          <cell r="G2100" t="str">
            <v>102060</v>
          </cell>
          <cell r="H2100" t="str">
            <v>MONTAGEM E DESMONTAGEM DE FÔRMA PARA ESCADA DUPLA COM 2 LANCES EM "X" E LAJE PLANA, EM MADEIRA SERRADA, 2 UTILIZAÇÕES. AF_11/2020</v>
          </cell>
        </row>
        <row r="2101">
          <cell r="A2101" t="str">
            <v>FUNDACOES E ESTRUTURAS</v>
          </cell>
          <cell r="B2101" t="str">
            <v>FUES</v>
          </cell>
          <cell r="C2101" t="str">
            <v>FORMAS/CIMBRAMENTOS/ESCORAMENTOS</v>
          </cell>
          <cell r="D2101" t="str">
            <v>0041</v>
          </cell>
          <cell r="E2101">
            <v>0</v>
          </cell>
          <cell r="F2101">
            <v>0</v>
          </cell>
          <cell r="G2101" t="str">
            <v>102061</v>
          </cell>
          <cell r="H2101" t="str">
            <v>MONTAGEM E DESMONTAGEM DE FÔRMA PARA ESCADA DUPLA COM 2 LANCES EM "X" E LAJE PLANA, EM CHAPA DE MADEIRA COMPENSADA RESINADA, 2 UTILIZAÇÕES. AF_11/2020</v>
          </cell>
        </row>
        <row r="2102">
          <cell r="A2102" t="str">
            <v>FUNDACOES E ESTRUTURAS</v>
          </cell>
          <cell r="B2102" t="str">
            <v>FUES</v>
          </cell>
          <cell r="C2102" t="str">
            <v>FORMAS/CIMBRAMENTOS/ESCORAMENTOS</v>
          </cell>
          <cell r="D2102" t="str">
            <v>0041</v>
          </cell>
          <cell r="E2102">
            <v>0</v>
          </cell>
          <cell r="F2102">
            <v>0</v>
          </cell>
          <cell r="G2102" t="str">
            <v>102062</v>
          </cell>
          <cell r="H2102" t="str">
            <v>MONTAGEM E DESMONTAGEM DE FÔRMA PARA ESCADA DUPLA COM 2 LANCES EM "X" E LAJE PLANA, EM CHAPA DE MADEIRA COMPENSADA RESINADA, 4 UTILIZAÇÕES. AF_11/2020</v>
          </cell>
        </row>
        <row r="2103">
          <cell r="A2103" t="str">
            <v>FUNDACOES E ESTRUTURAS</v>
          </cell>
          <cell r="B2103" t="str">
            <v>FUES</v>
          </cell>
          <cell r="C2103" t="str">
            <v>FORMAS/CIMBRAMENTOS/ESCORAMENTOS</v>
          </cell>
          <cell r="D2103" t="str">
            <v>0041</v>
          </cell>
          <cell r="E2103">
            <v>0</v>
          </cell>
          <cell r="F2103">
            <v>0</v>
          </cell>
          <cell r="G2103" t="str">
            <v>102063</v>
          </cell>
          <cell r="H2103" t="str">
            <v>MONTAGEM E DESMONTAGEM DE FÔRMA PARA ESCADA DUPLA COM 2 LANCES EM "X" E LAJE PLANA, EM CHAPA DE MADEIRA COMPENSADA PLASTIFICADA, 6 UTILIZAÇÕES. AF_11/2020</v>
          </cell>
        </row>
        <row r="2104">
          <cell r="A2104" t="str">
            <v>FUNDACOES E ESTRUTURAS</v>
          </cell>
          <cell r="B2104" t="str">
            <v>FUES</v>
          </cell>
          <cell r="C2104" t="str">
            <v>FORMAS/CIMBRAMENTOS/ESCORAMENTOS</v>
          </cell>
          <cell r="D2104" t="str">
            <v>0041</v>
          </cell>
          <cell r="E2104">
            <v>0</v>
          </cell>
          <cell r="F2104">
            <v>0</v>
          </cell>
          <cell r="G2104" t="str">
            <v>102064</v>
          </cell>
          <cell r="H2104" t="str">
            <v>MONTAGEM E DESMONTAGEM DE FÔRMA PARA ESCADA DUPLA COM 2 LANCES EM "X" E LAJE PLANA, EM CHAPA DE MADEIRA COMPENSADA PLASTIFICADA, 8 UTILIZAÇÕES. AF_11/2020</v>
          </cell>
        </row>
        <row r="2105">
          <cell r="A2105" t="str">
            <v>FUNDACOES E ESTRUTURAS</v>
          </cell>
          <cell r="B2105" t="str">
            <v>FUES</v>
          </cell>
          <cell r="C2105" t="str">
            <v>FORMAS/CIMBRAMENTOS/ESCORAMENTOS</v>
          </cell>
          <cell r="D2105" t="str">
            <v>0041</v>
          </cell>
          <cell r="E2105">
            <v>0</v>
          </cell>
          <cell r="F2105">
            <v>0</v>
          </cell>
          <cell r="G2105" t="str">
            <v>102065</v>
          </cell>
          <cell r="H2105" t="str">
            <v>MONTAGEM E DESMONTAGEM DE FÔRMA PARA ESCADA DUPLA COM 2 LANCES EM "X" E LAJE PLANA, EM CHAPA DE MADEIRA COMPENSADA PLASTIFICADA, 10 UTILIZAÇÕES. AF_11/2020</v>
          </cell>
        </row>
        <row r="2106">
          <cell r="A2106" t="str">
            <v>FUNDACOES E ESTRUTURAS</v>
          </cell>
          <cell r="B2106" t="str">
            <v>FUES</v>
          </cell>
          <cell r="C2106" t="str">
            <v>FORMAS/CIMBRAMENTOS/ESCORAMENTOS</v>
          </cell>
          <cell r="D2106" t="str">
            <v>0041</v>
          </cell>
          <cell r="E2106">
            <v>0</v>
          </cell>
          <cell r="F2106">
            <v>0</v>
          </cell>
          <cell r="G2106" t="str">
            <v>102066</v>
          </cell>
          <cell r="H2106" t="str">
            <v>MONTAGEM E DESMONTAGEM DE FÔRMA PARA ESCADA DUPLA COM 2 LANCES EM "X" E LAJE CASCATA, EM MADEIRA SERRADA, 1 UTILIZAÇÃO. AF_11/2020</v>
          </cell>
        </row>
        <row r="2107">
          <cell r="A2107" t="str">
            <v>FUNDACOES E ESTRUTURAS</v>
          </cell>
          <cell r="B2107" t="str">
            <v>FUES</v>
          </cell>
          <cell r="C2107" t="str">
            <v>FORMAS/CIMBRAMENTOS/ESCORAMENTOS</v>
          </cell>
          <cell r="D2107" t="str">
            <v>0041</v>
          </cell>
          <cell r="E2107">
            <v>0</v>
          </cell>
          <cell r="F2107">
            <v>0</v>
          </cell>
          <cell r="G2107" t="str">
            <v>102067</v>
          </cell>
          <cell r="H2107" t="str">
            <v>MONTAGEM E DESMONTAGEM DE FÔRMA PARA ESCADA DUPLA COM 2 LANCES EM "X" E LAJE CASCATA, EM MADEIRA SERRADA, 2 UTILIZAÇÕES. AF_11/2020</v>
          </cell>
        </row>
        <row r="2108">
          <cell r="A2108" t="str">
            <v>FUNDACOES E ESTRUTURAS</v>
          </cell>
          <cell r="B2108" t="str">
            <v>FUES</v>
          </cell>
          <cell r="C2108" t="str">
            <v>FORMAS/CIMBRAMENTOS/ESCORAMENTOS</v>
          </cell>
          <cell r="D2108" t="str">
            <v>0041</v>
          </cell>
          <cell r="E2108">
            <v>0</v>
          </cell>
          <cell r="F2108">
            <v>0</v>
          </cell>
          <cell r="G2108" t="str">
            <v>102068</v>
          </cell>
          <cell r="H2108" t="str">
            <v>MONTAGEM E DESMONTAGEM DE FÔRMA PARA ESCADA DUPLA COM 2 LANCES EM "X" E LAJE CASCATA, EM CHAPA DE MADEIRA COMPENSADA RESINADA, 2 UTILIZAÇÕES. AF_11/2020</v>
          </cell>
        </row>
        <row r="2109">
          <cell r="A2109" t="str">
            <v>FUNDACOES E ESTRUTURAS</v>
          </cell>
          <cell r="B2109" t="str">
            <v>FUES</v>
          </cell>
          <cell r="C2109" t="str">
            <v>FORMAS/CIMBRAMENTOS/ESCORAMENTOS</v>
          </cell>
          <cell r="D2109" t="str">
            <v>0041</v>
          </cell>
          <cell r="E2109">
            <v>0</v>
          </cell>
          <cell r="F2109">
            <v>0</v>
          </cell>
          <cell r="G2109" t="str">
            <v>102069</v>
          </cell>
          <cell r="H2109" t="str">
            <v>MONTAGEM E DESMONTAGEM DE FÔRMA PARA ESCADA DUPLA COM 2 LANCES EM "X" E LAJE CASCATA, EM CHAPA DE MADEIRA COMPENSADA RESINADA, 4 UTILIZAÇÕES. AF_11/2020</v>
          </cell>
        </row>
        <row r="2110">
          <cell r="A2110" t="str">
            <v>FUNDACOES E ESTRUTURAS</v>
          </cell>
          <cell r="B2110" t="str">
            <v>FUES</v>
          </cell>
          <cell r="C2110" t="str">
            <v>FORMAS/CIMBRAMENTOS/ESCORAMENTOS</v>
          </cell>
          <cell r="D2110" t="str">
            <v>0041</v>
          </cell>
          <cell r="E2110">
            <v>0</v>
          </cell>
          <cell r="F2110">
            <v>0</v>
          </cell>
          <cell r="G2110" t="str">
            <v>102070</v>
          </cell>
          <cell r="H2110" t="str">
            <v>MONTAGEM E DESMONTAGEM DE FÔRMA PARA ESCADA DUPLA COM 2 LANCES EM "X" E LAJE CASCATA, EM CHAPA DE MADEIRA COMPENSADA PLASTIFICADA, 6 UTILIZAÇÕES. AF_11/2020</v>
          </cell>
        </row>
        <row r="2111">
          <cell r="A2111" t="str">
            <v>FUNDACOES E ESTRUTURAS</v>
          </cell>
          <cell r="B2111" t="str">
            <v>FUES</v>
          </cell>
          <cell r="C2111" t="str">
            <v>FORMAS/CIMBRAMENTOS/ESCORAMENTOS</v>
          </cell>
          <cell r="D2111" t="str">
            <v>0041</v>
          </cell>
          <cell r="E2111">
            <v>0</v>
          </cell>
          <cell r="F2111">
            <v>0</v>
          </cell>
          <cell r="G2111" t="str">
            <v>102071</v>
          </cell>
          <cell r="H2111" t="str">
            <v>MONTAGEM E DESMONTAGEM DE FÔRMA PARA ESCADA DUPLA COM 2 LANCES EM "X" E LAJE CASCATA, EM CHAPA DE MADEIRA COMPENSADA PLASTIFICADA, 8 UTILIZAÇÕES. AF_11/2020</v>
          </cell>
        </row>
        <row r="2112">
          <cell r="A2112" t="str">
            <v>FUNDACOES E ESTRUTURAS</v>
          </cell>
          <cell r="B2112" t="str">
            <v>FUES</v>
          </cell>
          <cell r="C2112" t="str">
            <v>FORMAS/CIMBRAMENTOS/ESCORAMENTOS</v>
          </cell>
          <cell r="D2112" t="str">
            <v>0041</v>
          </cell>
          <cell r="E2112">
            <v>0</v>
          </cell>
          <cell r="F2112">
            <v>0</v>
          </cell>
          <cell r="G2112" t="str">
            <v>102072</v>
          </cell>
          <cell r="H2112" t="str">
            <v>MONTAGEM E DESMONTAGEM DE FÔRMA PARA ESCADA DUPLA COM 2 LANCES EM "X" E LAJE CASCATA, EM CHAPA DE MADEIRA COMPENSADA PLASTIFICADA, 10 UTILIZAÇÕES. AF_11/2020</v>
          </cell>
        </row>
        <row r="2113">
          <cell r="A2113" t="str">
            <v>FUNDACOES E ESTRUTURAS</v>
          </cell>
          <cell r="B2113" t="str">
            <v>FUES</v>
          </cell>
          <cell r="C2113" t="str">
            <v>FORMAS/CIMBRAMENTOS/ESCORAMENTOS</v>
          </cell>
          <cell r="D2113" t="str">
            <v>0041</v>
          </cell>
          <cell r="E2113">
            <v>0</v>
          </cell>
          <cell r="F2113">
            <v>0</v>
          </cell>
          <cell r="G2113" t="str">
            <v>102073</v>
          </cell>
          <cell r="H2113" t="str">
            <v>ESCADA EM CONCRETO ARMADO MOLDADO IN LOCO, FCK 20 MPA, COM 1 LANCE E LAJE PLANA, FÔRMA EM CHAPA DE MADEIRA COMPENSADA RESINADA. AF_11/2020</v>
          </cell>
        </row>
        <row r="2114">
          <cell r="A2114" t="str">
            <v>FUNDACOES E ESTRUTURAS</v>
          </cell>
          <cell r="B2114" t="str">
            <v>FUES</v>
          </cell>
          <cell r="C2114" t="str">
            <v>FORMAS/CIMBRAMENTOS/ESCORAMENTOS</v>
          </cell>
          <cell r="D2114" t="str">
            <v>0041</v>
          </cell>
          <cell r="E2114">
            <v>0</v>
          </cell>
          <cell r="F2114">
            <v>0</v>
          </cell>
          <cell r="G2114" t="str">
            <v>102074</v>
          </cell>
          <cell r="H2114" t="str">
            <v>ESCADA EM CONCRETO ARMADO MOLDADO IN LOCO, FCK 20 MPA, COM 2 LANCES EM "U" E LAJE PLANA, FÔRMA EM CHAPA DE MADEIRA COMPENSADA RESINADA. AF_11/2020</v>
          </cell>
        </row>
        <row r="2115">
          <cell r="A2115" t="str">
            <v>FUNDACOES E ESTRUTURAS</v>
          </cell>
          <cell r="B2115" t="str">
            <v>FUES</v>
          </cell>
          <cell r="C2115" t="str">
            <v>FORMAS/CIMBRAMENTOS/ESCORAMENTOS</v>
          </cell>
          <cell r="D2115" t="str">
            <v>0041</v>
          </cell>
          <cell r="E2115">
            <v>0</v>
          </cell>
          <cell r="F2115">
            <v>0</v>
          </cell>
          <cell r="G2115" t="str">
            <v>102075</v>
          </cell>
          <cell r="H2115" t="str">
            <v>ESCADA EM CONCRETO ARMADO MOLDADO IN LOCO, FCK 20 MPA, COM 2 LANCES EM "L" E LAJE PLANA, FÔRMA EM CHAPA DE MADEIRA COMPENSADA RESINADA. AF_11/2020</v>
          </cell>
        </row>
        <row r="2116">
          <cell r="A2116" t="str">
            <v>FUNDACOES E ESTRUTURAS</v>
          </cell>
          <cell r="B2116" t="str">
            <v>FUES</v>
          </cell>
          <cell r="C2116" t="str">
            <v>FORMAS/CIMBRAMENTOS/ESCORAMENTOS</v>
          </cell>
          <cell r="D2116" t="str">
            <v>0041</v>
          </cell>
          <cell r="E2116">
            <v>0</v>
          </cell>
          <cell r="F2116">
            <v>0</v>
          </cell>
          <cell r="G2116" t="str">
            <v>102076</v>
          </cell>
          <cell r="H2116" t="str">
            <v>ESCADA EM CONCRETO ARMADO MOLDADO IN LOCO, FCK 20 MPA, COM 2 LANCES EM "X" E LAJE PLANA, FÔRMA EM CHAPA DE MADEIRA COMPENSADA RESINADA. AF_11/2020</v>
          </cell>
        </row>
        <row r="2117">
          <cell r="A2117" t="str">
            <v>FUNDACOES E ESTRUTURAS</v>
          </cell>
          <cell r="B2117" t="str">
            <v>FUES</v>
          </cell>
          <cell r="C2117" t="str">
            <v>FORMAS/CIMBRAMENTOS/ESCORAMENTOS</v>
          </cell>
          <cell r="D2117" t="str">
            <v>0041</v>
          </cell>
          <cell r="E2117">
            <v>0</v>
          </cell>
          <cell r="F2117">
            <v>0</v>
          </cell>
          <cell r="G2117" t="str">
            <v>102077</v>
          </cell>
          <cell r="H2117" t="str">
            <v>ESCADA EM CONCRETO ARMADO MOLDADO IN LOCO, FCK 20 MPA, COM 1 LANCE E LAJE CASCATA, FÔRMA EM CHAPA DE MADEIRA COMPENSADA RESINADA. AF_11/2020</v>
          </cell>
        </row>
        <row r="2118">
          <cell r="A2118" t="str">
            <v>FUNDACOES E ESTRUTURAS</v>
          </cell>
          <cell r="B2118" t="str">
            <v>FUES</v>
          </cell>
          <cell r="C2118" t="str">
            <v>FORMAS/CIMBRAMENTOS/ESCORAMENTOS</v>
          </cell>
          <cell r="D2118" t="str">
            <v>0041</v>
          </cell>
          <cell r="E2118">
            <v>0</v>
          </cell>
          <cell r="F2118">
            <v>0</v>
          </cell>
          <cell r="G2118" t="str">
            <v>102078</v>
          </cell>
          <cell r="H2118" t="str">
            <v>ESCADA EM CONCRETO ARMADO MOLDADO IN LOCO, FCK 20 MPA, COM 2 LANCES EM "U" E LAJE CASCATA, FÔRMA EM CHAPA DE MADEIRA COMPENSADA RESINADA. AF_11/2020</v>
          </cell>
        </row>
        <row r="2119">
          <cell r="A2119" t="str">
            <v>FUNDACOES E ESTRUTURAS</v>
          </cell>
          <cell r="B2119" t="str">
            <v>FUES</v>
          </cell>
          <cell r="C2119" t="str">
            <v>FORMAS/CIMBRAMENTOS/ESCORAMENTOS</v>
          </cell>
          <cell r="D2119" t="str">
            <v>0041</v>
          </cell>
          <cell r="E2119">
            <v>0</v>
          </cell>
          <cell r="F2119">
            <v>0</v>
          </cell>
          <cell r="G2119" t="str">
            <v>102079</v>
          </cell>
          <cell r="H2119" t="str">
            <v>ESCADA EM CONCRETO ARMADO MOLDADO IN LOCO, FCK 20 MPA, COM 2 LANCES EM "L" E LAJE CASCATA, FÔRMA EM CHAPA DE MADEIRA COMPENSADA RESINADA. AF_11/2020</v>
          </cell>
        </row>
        <row r="2120">
          <cell r="A2120" t="str">
            <v>FUNDACOES E ESTRUTURAS</v>
          </cell>
          <cell r="B2120" t="str">
            <v>FUES</v>
          </cell>
          <cell r="C2120" t="str">
            <v>FORMAS/CIMBRAMENTOS/ESCORAMENTOS</v>
          </cell>
          <cell r="D2120" t="str">
            <v>0041</v>
          </cell>
          <cell r="E2120">
            <v>0</v>
          </cell>
          <cell r="F2120">
            <v>0</v>
          </cell>
          <cell r="G2120" t="str">
            <v>102080</v>
          </cell>
          <cell r="H2120" t="str">
            <v>ESCADA EM CONCRETO ARMADO MOLDADO IN LOCO, FCK 20 MPA, COM 2 LANCES EM "X" E LAJE CASCATA, FÔRMA EM CHAPA DE MADEIRA COMPENSADA RESINADA. AF_11/2020</v>
          </cell>
        </row>
        <row r="2121">
          <cell r="A2121" t="str">
            <v>FUNDACOES E ESTRUTURAS</v>
          </cell>
          <cell r="B2121" t="str">
            <v>FUES</v>
          </cell>
          <cell r="C2121" t="str">
            <v>FORMAS/CIMBRAMENTOS/ESCORAMENTOS</v>
          </cell>
          <cell r="D2121" t="str">
            <v>0041</v>
          </cell>
          <cell r="E2121">
            <v>0</v>
          </cell>
          <cell r="F2121">
            <v>0</v>
          </cell>
          <cell r="G2121" t="str">
            <v>102086</v>
          </cell>
          <cell r="H2121" t="str">
            <v>FABRICAÇÃO DE FÔRMA PARA ESCADA DUPLA COM 2 LANCES EM "X" E LAJE PLANA, EM CHAPA DE MADEIRA COMPENSADA PLASTIFICADA, E=18 MM. AF_11/2020</v>
          </cell>
        </row>
        <row r="2122">
          <cell r="A2122" t="str">
            <v>FUNDACOES E ESTRUTURAS</v>
          </cell>
          <cell r="B2122" t="str">
            <v>FUES</v>
          </cell>
          <cell r="C2122" t="str">
            <v>FORMAS/CIMBRAMENTOS/ESCORAMENTOS</v>
          </cell>
          <cell r="D2122" t="str">
            <v>0041</v>
          </cell>
          <cell r="E2122">
            <v>0</v>
          </cell>
          <cell r="F2122">
            <v>0</v>
          </cell>
          <cell r="G2122" t="str">
            <v>102087</v>
          </cell>
          <cell r="H2122" t="str">
            <v>FABRICAÇÃO DE FÔRMA PARA ESCADA DUPLA COM 2 LANCES EM "X" E LAJE PLANA, EM CHAPA DE MADEIRA COMPENSADA RESINADA, E= 17 MM. AF_11/2020</v>
          </cell>
        </row>
        <row r="2123">
          <cell r="A2123" t="str">
            <v>FUNDACOES E ESTRUTURAS</v>
          </cell>
          <cell r="B2123" t="str">
            <v>FUES</v>
          </cell>
          <cell r="C2123" t="str">
            <v>FORMAS/CIMBRAMENTOS/ESCORAMENTOS</v>
          </cell>
          <cell r="D2123" t="str">
            <v>0041</v>
          </cell>
          <cell r="E2123">
            <v>0</v>
          </cell>
          <cell r="F2123">
            <v>0</v>
          </cell>
          <cell r="G2123" t="str">
            <v>102088</v>
          </cell>
          <cell r="H2123" t="str">
            <v>FABRICAÇÃO DE FÔRMA PARA ESCADA DUPLA COM 2 LANCES EM X E LAJE PLANA, EM MADEIRA SERRADA, E=25 MM. AF_11/2020</v>
          </cell>
        </row>
        <row r="2124">
          <cell r="A2124" t="str">
            <v>FUNDACOES E ESTRUTURAS</v>
          </cell>
          <cell r="B2124" t="str">
            <v>FUES</v>
          </cell>
          <cell r="C2124" t="str">
            <v>FORMAS/CIMBRAMENTOS/ESCORAMENTOS</v>
          </cell>
          <cell r="D2124" t="str">
            <v>0041</v>
          </cell>
          <cell r="E2124">
            <v>0</v>
          </cell>
          <cell r="F2124">
            <v>0</v>
          </cell>
          <cell r="G2124" t="str">
            <v>102089</v>
          </cell>
          <cell r="H2124" t="str">
            <v>FABRICAÇÃO DE FÔRMA PARA ESCADA DUPLA COM 2 LANCES EM "X" E LAJE CASCATA, EM CHAPA DE MADEIRA COMPENSADA PLASTIFICADA, E=18 MM. AF_11/2020</v>
          </cell>
        </row>
        <row r="2125">
          <cell r="A2125" t="str">
            <v>FUNDACOES E ESTRUTURAS</v>
          </cell>
          <cell r="B2125" t="str">
            <v>FUES</v>
          </cell>
          <cell r="C2125" t="str">
            <v>FORMAS/CIMBRAMENTOS/ESCORAMENTOS</v>
          </cell>
          <cell r="D2125" t="str">
            <v>0041</v>
          </cell>
          <cell r="E2125">
            <v>0</v>
          </cell>
          <cell r="F2125">
            <v>0</v>
          </cell>
          <cell r="G2125" t="str">
            <v>102090</v>
          </cell>
          <cell r="H2125" t="str">
            <v>FABRICAÇÃO DE FÔRMA PARA ESCADA DUPLA COM 2 LANCES EM "X" E LAJE CASCATA, EM CHAPA DE MADEIRA COMPENSADA RESINADA, E= 17 MM. AF_11/2020</v>
          </cell>
        </row>
        <row r="2126">
          <cell r="A2126" t="str">
            <v>FUNDACOES E ESTRUTURAS</v>
          </cell>
          <cell r="B2126" t="str">
            <v>FUES</v>
          </cell>
          <cell r="C2126" t="str">
            <v>FORMAS/CIMBRAMENTOS/ESCORAMENTOS</v>
          </cell>
          <cell r="D2126" t="str">
            <v>0041</v>
          </cell>
          <cell r="E2126">
            <v>0</v>
          </cell>
          <cell r="F2126">
            <v>0</v>
          </cell>
          <cell r="G2126" t="str">
            <v>102091</v>
          </cell>
          <cell r="H2126" t="str">
            <v>FABRICAÇÃO DE FÔRMA PARA ESCADA DUPLA COM 2 LANCES EM X E LAJE CASCATA, EM MADEIRA SERRADA, E=25 MM. AF_11/2020</v>
          </cell>
        </row>
        <row r="2127">
          <cell r="A2127" t="str">
            <v>FUNDACOES E ESTRUTURAS</v>
          </cell>
          <cell r="B2127" t="str">
            <v>FUES</v>
          </cell>
          <cell r="C2127" t="str">
            <v>ARMADURAS</v>
          </cell>
          <cell r="D2127" t="str">
            <v>0042</v>
          </cell>
          <cell r="E2127">
            <v>0</v>
          </cell>
          <cell r="F2127">
            <v>0</v>
          </cell>
          <cell r="G2127" t="str">
            <v>89996</v>
          </cell>
          <cell r="H2127" t="str">
            <v>ARMAÇÃO VERTICAL DE ALVENARIA ESTRUTURAL; DIÂMETRO DE 10,0 MM. AF_01/2015</v>
          </cell>
        </row>
        <row r="2128">
          <cell r="A2128" t="str">
            <v>FUNDACOES E ESTRUTURAS</v>
          </cell>
          <cell r="B2128" t="str">
            <v>FUES</v>
          </cell>
          <cell r="C2128" t="str">
            <v>ARMADURAS</v>
          </cell>
          <cell r="D2128" t="str">
            <v>0042</v>
          </cell>
          <cell r="E2128">
            <v>0</v>
          </cell>
          <cell r="F2128">
            <v>0</v>
          </cell>
          <cell r="G2128" t="str">
            <v>89997</v>
          </cell>
          <cell r="H2128" t="str">
            <v>ARMAÇÃO VERTICAL DE ALVENARIA ESTRUTURAL; DIÂMETRO DE 12,5 MM. AF_01/2015</v>
          </cell>
        </row>
        <row r="2129">
          <cell r="A2129" t="str">
            <v>FUNDACOES E ESTRUTURAS</v>
          </cell>
          <cell r="B2129" t="str">
            <v>FUES</v>
          </cell>
          <cell r="C2129" t="str">
            <v>ARMADURAS</v>
          </cell>
          <cell r="D2129" t="str">
            <v>0042</v>
          </cell>
          <cell r="E2129">
            <v>0</v>
          </cell>
          <cell r="F2129">
            <v>0</v>
          </cell>
          <cell r="G2129" t="str">
            <v>89998</v>
          </cell>
          <cell r="H2129" t="str">
            <v>ARMAÇÃO DE CINTA DE ALVENARIA ESTRUTURAL; DIÂMETRO DE 10,0 MM. AF_01/2015</v>
          </cell>
        </row>
        <row r="2130">
          <cell r="A2130" t="str">
            <v>FUNDACOES E ESTRUTURAS</v>
          </cell>
          <cell r="B2130" t="str">
            <v>FUES</v>
          </cell>
          <cell r="C2130" t="str">
            <v>ARMADURAS</v>
          </cell>
          <cell r="D2130" t="str">
            <v>0042</v>
          </cell>
          <cell r="E2130">
            <v>0</v>
          </cell>
          <cell r="F2130">
            <v>0</v>
          </cell>
          <cell r="G2130" t="str">
            <v>89999</v>
          </cell>
          <cell r="H2130" t="str">
            <v>ARMAÇÃO DE VERGA E CONTRAVERGA DE ALVENARIA ESTRUTURAL; DIÂMETRO DE 8,0 MM. AF_01/2015</v>
          </cell>
        </row>
        <row r="2131">
          <cell r="A2131" t="str">
            <v>FUNDACOES E ESTRUTURAS</v>
          </cell>
          <cell r="B2131" t="str">
            <v>FUES</v>
          </cell>
          <cell r="C2131" t="str">
            <v>ARMADURAS</v>
          </cell>
          <cell r="D2131" t="str">
            <v>0042</v>
          </cell>
          <cell r="E2131">
            <v>0</v>
          </cell>
          <cell r="F2131">
            <v>0</v>
          </cell>
          <cell r="G2131" t="str">
            <v>90000</v>
          </cell>
          <cell r="H2131" t="str">
            <v>ARMAÇÃO DE VERGA E CONTRAVERGA DE ALVENARIA ESTRUTURAL; DIÂMETRO DE 10,0 MM. AF_01/2015</v>
          </cell>
        </row>
        <row r="2132">
          <cell r="A2132" t="str">
            <v>FUNDACOES E ESTRUTURAS</v>
          </cell>
          <cell r="B2132" t="str">
            <v>FUES</v>
          </cell>
          <cell r="C2132" t="str">
            <v>ARMADURAS</v>
          </cell>
          <cell r="D2132" t="str">
            <v>0042</v>
          </cell>
          <cell r="E2132">
            <v>0</v>
          </cell>
          <cell r="F2132">
            <v>0</v>
          </cell>
          <cell r="G2132" t="str">
            <v>91593</v>
          </cell>
          <cell r="H2132" t="str">
            <v>ARMAÇÃO DO SISTEMA DE PAREDES DE CONCRETO, EXECUTADA EM PAREDES DE EDIFICAÇÕES DE MÚLTIPLOS PAVIMENTOS, TELA Q-138. AF_06/2019</v>
          </cell>
        </row>
        <row r="2133">
          <cell r="A2133" t="str">
            <v>FUNDACOES E ESTRUTURAS</v>
          </cell>
          <cell r="B2133" t="str">
            <v>FUES</v>
          </cell>
          <cell r="C2133" t="str">
            <v>ARMADURAS</v>
          </cell>
          <cell r="D2133" t="str">
            <v>0042</v>
          </cell>
          <cell r="E2133">
            <v>0</v>
          </cell>
          <cell r="F2133">
            <v>0</v>
          </cell>
          <cell r="G2133" t="str">
            <v>91594</v>
          </cell>
          <cell r="H2133" t="str">
            <v>ARMAÇÃO DO SISTEMA DE PAREDES DE CONCRETO, EXECUTADA EM PAREDES DE EDIFICAÇÕES TÉRREAS OU DE MÚLTIPLOS PAVIMENTOS, TELA Q-92. AF_06/2019</v>
          </cell>
        </row>
        <row r="2134">
          <cell r="A2134" t="str">
            <v>FUNDACOES E ESTRUTURAS</v>
          </cell>
          <cell r="B2134" t="str">
            <v>FUES</v>
          </cell>
          <cell r="C2134" t="str">
            <v>ARMADURAS</v>
          </cell>
          <cell r="D2134" t="str">
            <v>0042</v>
          </cell>
          <cell r="E2134">
            <v>0</v>
          </cell>
          <cell r="F2134">
            <v>0</v>
          </cell>
          <cell r="G2134" t="str">
            <v>91595</v>
          </cell>
          <cell r="H2134" t="str">
            <v>ARMAÇÃO DO SISTEMA DE PAREDES DE CONCRETO, EXECUTADA EM PAREDES DE EDIFICAÇÕES TÉRREAS, TELA Q-61. AF_06/2019</v>
          </cell>
        </row>
        <row r="2135">
          <cell r="A2135" t="str">
            <v>FUNDACOES E ESTRUTURAS</v>
          </cell>
          <cell r="B2135" t="str">
            <v>FUES</v>
          </cell>
          <cell r="C2135" t="str">
            <v>ARMADURAS</v>
          </cell>
          <cell r="D2135" t="str">
            <v>0042</v>
          </cell>
          <cell r="E2135">
            <v>0</v>
          </cell>
          <cell r="F2135">
            <v>0</v>
          </cell>
          <cell r="G2135" t="str">
            <v>91596</v>
          </cell>
          <cell r="H2135" t="str">
            <v>ARMAÇÃO DO SISTEMA DE PAREDES DE CONCRETO, EXECUTADA COMO ARMADURA POSITIVA DE LAJES, TELA Q-138. AF_06/2019</v>
          </cell>
        </row>
        <row r="2136">
          <cell r="A2136" t="str">
            <v>FUNDACOES E ESTRUTURAS</v>
          </cell>
          <cell r="B2136" t="str">
            <v>FUES</v>
          </cell>
          <cell r="C2136" t="str">
            <v>ARMADURAS</v>
          </cell>
          <cell r="D2136" t="str">
            <v>0042</v>
          </cell>
          <cell r="E2136">
            <v>0</v>
          </cell>
          <cell r="F2136">
            <v>0</v>
          </cell>
          <cell r="G2136" t="str">
            <v>91597</v>
          </cell>
          <cell r="H2136" t="str">
            <v>ARMAÇÃO DO SISTEMA DE PAREDES DE CONCRETO, EXECUTADA COMO ARMADURA NEGATIVA DE LAJES, TELA T-196. AF_06/2019</v>
          </cell>
        </row>
        <row r="2137">
          <cell r="A2137" t="str">
            <v>FUNDACOES E ESTRUTURAS</v>
          </cell>
          <cell r="B2137" t="str">
            <v>FUES</v>
          </cell>
          <cell r="C2137" t="str">
            <v>ARMADURAS</v>
          </cell>
          <cell r="D2137" t="str">
            <v>0042</v>
          </cell>
          <cell r="E2137">
            <v>0</v>
          </cell>
          <cell r="F2137">
            <v>0</v>
          </cell>
          <cell r="G2137" t="str">
            <v>91598</v>
          </cell>
          <cell r="H2137" t="str">
            <v>ARMAÇÃO DO SISTEMA DE PAREDES DE CONCRETO, EXECUTADA COMO ARMADURA POSITIVA DE LAJES, TELA Q-113. AF_06/2019</v>
          </cell>
        </row>
        <row r="2138">
          <cell r="A2138" t="str">
            <v>FUNDACOES E ESTRUTURAS</v>
          </cell>
          <cell r="B2138" t="str">
            <v>FUES</v>
          </cell>
          <cell r="C2138" t="str">
            <v>ARMADURAS</v>
          </cell>
          <cell r="D2138" t="str">
            <v>0042</v>
          </cell>
          <cell r="E2138">
            <v>0</v>
          </cell>
          <cell r="F2138">
            <v>0</v>
          </cell>
          <cell r="G2138" t="str">
            <v>91599</v>
          </cell>
          <cell r="H2138" t="str">
            <v>ARMAÇÃO DO SISTEMA DE PAREDES DE CONCRETO, EXECUTADA COMO ARMADURA NEGATIVA DE LAJES, TELA L-159. AF_06/2019</v>
          </cell>
        </row>
        <row r="2139">
          <cell r="A2139" t="str">
            <v>FUNDACOES E ESTRUTURAS</v>
          </cell>
          <cell r="B2139" t="str">
            <v>FUES</v>
          </cell>
          <cell r="C2139" t="str">
            <v>ARMADURAS</v>
          </cell>
          <cell r="D2139" t="str">
            <v>0042</v>
          </cell>
          <cell r="E2139">
            <v>0</v>
          </cell>
          <cell r="F2139">
            <v>0</v>
          </cell>
          <cell r="G2139" t="str">
            <v>91600</v>
          </cell>
          <cell r="H2139" t="str">
            <v>ARMAÇÃO DO SISTEMA DE PAREDES DE CONCRETO, EXECUTADA EM PLATIBANDAS, TELA Q-92. AF_06/2019</v>
          </cell>
        </row>
        <row r="2140">
          <cell r="A2140" t="str">
            <v>FUNDACOES E ESTRUTURAS</v>
          </cell>
          <cell r="B2140" t="str">
            <v>FUES</v>
          </cell>
          <cell r="C2140" t="str">
            <v>ARMADURAS</v>
          </cell>
          <cell r="D2140" t="str">
            <v>0042</v>
          </cell>
          <cell r="E2140">
            <v>0</v>
          </cell>
          <cell r="F2140">
            <v>0</v>
          </cell>
          <cell r="G2140" t="str">
            <v>91601</v>
          </cell>
          <cell r="H2140" t="str">
            <v>ARMAÇÃO DO SISTEMA DE PAREDES DE CONCRETO, EXECUTADA COMO REFORÇO, VERGALHÃO DE 6,3 MM DE DIÂMETRO. AF_06/2019</v>
          </cell>
        </row>
        <row r="2141">
          <cell r="A2141" t="str">
            <v>FUNDACOES E ESTRUTURAS</v>
          </cell>
          <cell r="B2141" t="str">
            <v>FUES</v>
          </cell>
          <cell r="C2141" t="str">
            <v>ARMADURAS</v>
          </cell>
          <cell r="D2141" t="str">
            <v>0042</v>
          </cell>
          <cell r="E2141">
            <v>0</v>
          </cell>
          <cell r="F2141">
            <v>0</v>
          </cell>
          <cell r="G2141" t="str">
            <v>91602</v>
          </cell>
          <cell r="H2141" t="str">
            <v>ARMAÇÃO DO SISTEMA DE PAREDES DE CONCRETO, EXECUTADA COMO REFORÇO, VERGALHÃO DE 8,0 MM DE DIÂMETRO. AF_06/2019</v>
          </cell>
        </row>
        <row r="2142">
          <cell r="A2142" t="str">
            <v>FUNDACOES E ESTRUTURAS</v>
          </cell>
          <cell r="B2142" t="str">
            <v>FUES</v>
          </cell>
          <cell r="C2142" t="str">
            <v>ARMADURAS</v>
          </cell>
          <cell r="D2142" t="str">
            <v>0042</v>
          </cell>
          <cell r="E2142">
            <v>0</v>
          </cell>
          <cell r="F2142">
            <v>0</v>
          </cell>
          <cell r="G2142" t="str">
            <v>91603</v>
          </cell>
          <cell r="H2142" t="str">
            <v>ARMAÇÃO DO SISTEMA DE PAREDES DE CONCRETO, EXECUTADA COMO REFORÇO, VERGALHÃO DE 10,0 MM DE DIÂMETRO. AF_06/2019</v>
          </cell>
        </row>
        <row r="2143">
          <cell r="A2143" t="str">
            <v>FUNDACOES E ESTRUTURAS</v>
          </cell>
          <cell r="B2143" t="str">
            <v>FUES</v>
          </cell>
          <cell r="C2143" t="str">
            <v>ARMADURAS</v>
          </cell>
          <cell r="D2143" t="str">
            <v>0042</v>
          </cell>
          <cell r="E2143">
            <v>0</v>
          </cell>
          <cell r="F2143">
            <v>0</v>
          </cell>
          <cell r="G2143" t="str">
            <v>92759</v>
          </cell>
          <cell r="H2143" t="str">
            <v>ARMAÇÃO DE PILAR OU VIGA DE UMA ESTRUTURA CONVENCIONAL DE CONCRETO ARMADO EM UM EDIFÍCIO DE MÚLTIPLOS PAVIMENTOS UTILIZANDO AÇO CA-60 DE 5,0 MM - MONTAGEM. AF_12/2015</v>
          </cell>
        </row>
        <row r="2144">
          <cell r="A2144" t="str">
            <v>FUNDACOES E ESTRUTURAS</v>
          </cell>
          <cell r="B2144" t="str">
            <v>FUES</v>
          </cell>
          <cell r="C2144" t="str">
            <v>ARMADURAS</v>
          </cell>
          <cell r="D2144" t="str">
            <v>0042</v>
          </cell>
          <cell r="E2144">
            <v>0</v>
          </cell>
          <cell r="F2144">
            <v>0</v>
          </cell>
          <cell r="G2144" t="str">
            <v>92760</v>
          </cell>
          <cell r="H2144" t="str">
            <v>ARMAÇÃO DE PILAR OU VIGA DE UMA ESTRUTURA CONVENCIONAL DE CONCRETO ARMADO EM UM EDIFÍCIO DE MÚLTIPLOS PAVIMENTOS UTILIZANDO AÇO CA-50 DE 6,3 MM - MONTAGEM. AF_12/2015</v>
          </cell>
        </row>
        <row r="2145">
          <cell r="A2145" t="str">
            <v>FUNDACOES E ESTRUTURAS</v>
          </cell>
          <cell r="B2145" t="str">
            <v>FUES</v>
          </cell>
          <cell r="C2145" t="str">
            <v>ARMADURAS</v>
          </cell>
          <cell r="D2145" t="str">
            <v>0042</v>
          </cell>
          <cell r="E2145">
            <v>0</v>
          </cell>
          <cell r="F2145">
            <v>0</v>
          </cell>
          <cell r="G2145" t="str">
            <v>92761</v>
          </cell>
          <cell r="H2145" t="str">
            <v>ARMAÇÃO DE PILAR OU VIGA DE UMA ESTRUTURA CONVENCIONAL DE CONCRETO ARMADO EM UM EDIFÍCIO DE MÚLTIPLOS PAVIMENTOS UTILIZANDO AÇO CA-50 DE 8,0 MM - MONTAGEM. AF_12/2015</v>
          </cell>
        </row>
        <row r="2146">
          <cell r="A2146" t="str">
            <v>FUNDACOES E ESTRUTURAS</v>
          </cell>
          <cell r="B2146" t="str">
            <v>FUES</v>
          </cell>
          <cell r="C2146" t="str">
            <v>ARMADURAS</v>
          </cell>
          <cell r="D2146" t="str">
            <v>0042</v>
          </cell>
          <cell r="E2146">
            <v>0</v>
          </cell>
          <cell r="F2146">
            <v>0</v>
          </cell>
          <cell r="G2146" t="str">
            <v>92762</v>
          </cell>
          <cell r="H2146" t="str">
            <v>ARMAÇÃO DE PILAR OU VIGA DE UMA ESTRUTURA CONVENCIONAL DE CONCRETO ARMADO EM UM EDIFÍCIO DE MÚLTIPLOS PAVIMENTOS UTILIZANDO AÇO CA-50 DE 10,0 MM - MONTAGEM. AF_12/2015</v>
          </cell>
        </row>
        <row r="2147">
          <cell r="A2147" t="str">
            <v>FUNDACOES E ESTRUTURAS</v>
          </cell>
          <cell r="B2147" t="str">
            <v>FUES</v>
          </cell>
          <cell r="C2147" t="str">
            <v>ARMADURAS</v>
          </cell>
          <cell r="D2147" t="str">
            <v>0042</v>
          </cell>
          <cell r="E2147">
            <v>0</v>
          </cell>
          <cell r="F2147">
            <v>0</v>
          </cell>
          <cell r="G2147" t="str">
            <v>92763</v>
          </cell>
          <cell r="H2147" t="str">
            <v>ARMAÇÃO DE PILAR OU VIGA DE UMA ESTRUTURA CONVENCIONAL DE CONCRETO ARMADO EM UM EDIFÍCIO DE MÚLTIPLOS PAVIMENTOS UTILIZANDO AÇO CA-50 DE 12,5 MM - MONTAGEM. AF_12/2015</v>
          </cell>
        </row>
        <row r="2148">
          <cell r="A2148" t="str">
            <v>FUNDACOES E ESTRUTURAS</v>
          </cell>
          <cell r="B2148" t="str">
            <v>FUES</v>
          </cell>
          <cell r="C2148" t="str">
            <v>ARMADURAS</v>
          </cell>
          <cell r="D2148" t="str">
            <v>0042</v>
          </cell>
          <cell r="E2148">
            <v>0</v>
          </cell>
          <cell r="F2148">
            <v>0</v>
          </cell>
          <cell r="G2148" t="str">
            <v>92764</v>
          </cell>
          <cell r="H2148" t="str">
            <v>ARMAÇÃO DE PILAR OU VIGA DE UMA ESTRUTURA CONVENCIONAL DE CONCRETO ARMADO EM UM EDIFÍCIO DE MÚLTIPLOS PAVIMENTOS UTILIZANDO AÇO CA-50 DE 16,0 MM - MONTAGEM. AF_12/2015</v>
          </cell>
        </row>
        <row r="2149">
          <cell r="A2149" t="str">
            <v>FUNDACOES E ESTRUTURAS</v>
          </cell>
          <cell r="B2149" t="str">
            <v>FUES</v>
          </cell>
          <cell r="C2149" t="str">
            <v>ARMADURAS</v>
          </cell>
          <cell r="D2149" t="str">
            <v>0042</v>
          </cell>
          <cell r="E2149">
            <v>0</v>
          </cell>
          <cell r="F2149">
            <v>0</v>
          </cell>
          <cell r="G2149" t="str">
            <v>92765</v>
          </cell>
          <cell r="H2149" t="str">
            <v>ARMAÇÃO DE PILAR OU VIGA DE UMA ESTRUTURA CONVENCIONAL DE CONCRETO ARMADO EM UM EDIFÍCIO DE MÚLTIPLOS PAVIMENTOS UTILIZANDO AÇO CA-50 DE 20,0 MM - MONTAGEM. AF_12/2015</v>
          </cell>
        </row>
        <row r="2150">
          <cell r="A2150" t="str">
            <v>FUNDACOES E ESTRUTURAS</v>
          </cell>
          <cell r="B2150" t="str">
            <v>FUES</v>
          </cell>
          <cell r="C2150" t="str">
            <v>ARMADURAS</v>
          </cell>
          <cell r="D2150" t="str">
            <v>0042</v>
          </cell>
          <cell r="E2150">
            <v>0</v>
          </cell>
          <cell r="F2150">
            <v>0</v>
          </cell>
          <cell r="G2150" t="str">
            <v>92766</v>
          </cell>
          <cell r="H2150" t="str">
            <v>ARMAÇÃO DE PILAR OU VIGA DE UMA ESTRUTURA CONVENCIONAL DE CONCRETO ARMADO EM UM EDIFÍCIO DE MÚLTIPLOS PAVIMENTOS UTILIZANDO AÇO CA-50 DE 25,0 MM - MONTAGEM. AF_12/2015</v>
          </cell>
        </row>
        <row r="2151">
          <cell r="A2151" t="str">
            <v>FUNDACOES E ESTRUTURAS</v>
          </cell>
          <cell r="B2151" t="str">
            <v>FUES</v>
          </cell>
          <cell r="C2151" t="str">
            <v>ARMADURAS</v>
          </cell>
          <cell r="D2151" t="str">
            <v>0042</v>
          </cell>
          <cell r="E2151">
            <v>0</v>
          </cell>
          <cell r="F2151">
            <v>0</v>
          </cell>
          <cell r="G2151" t="str">
            <v>92767</v>
          </cell>
          <cell r="H2151" t="str">
            <v>ARMAÇÃO DE LAJE DE UMA ESTRUTURA CONVENCIONAL DE CONCRETO ARMADO EM UM EDIFÍCIO DE MÚLTIPLOS PAVIMENTOS UTILIZANDO AÇO CA-60 DE 4,2 MM - MONTAGEM. AF_12/2015</v>
          </cell>
        </row>
        <row r="2152">
          <cell r="A2152" t="str">
            <v>FUNDACOES E ESTRUTURAS</v>
          </cell>
          <cell r="B2152" t="str">
            <v>FUES</v>
          </cell>
          <cell r="C2152" t="str">
            <v>ARMADURAS</v>
          </cell>
          <cell r="D2152" t="str">
            <v>0042</v>
          </cell>
          <cell r="E2152">
            <v>0</v>
          </cell>
          <cell r="F2152">
            <v>0</v>
          </cell>
          <cell r="G2152" t="str">
            <v>92768</v>
          </cell>
          <cell r="H2152" t="str">
            <v>ARMAÇÃO DE LAJE DE UMA ESTRUTURA CONVENCIONAL DE CONCRETO ARMADO EM UM EDIFÍCIO DE MÚLTIPLOS PAVIMENTOS UTILIZANDO AÇO CA-60 DE 5,0 MM - MONTAGEM. AF_12/2015</v>
          </cell>
        </row>
        <row r="2153">
          <cell r="A2153" t="str">
            <v>FUNDACOES E ESTRUTURAS</v>
          </cell>
          <cell r="B2153" t="str">
            <v>FUES</v>
          </cell>
          <cell r="C2153" t="str">
            <v>ARMADURAS</v>
          </cell>
          <cell r="D2153" t="str">
            <v>0042</v>
          </cell>
          <cell r="E2153">
            <v>0</v>
          </cell>
          <cell r="F2153">
            <v>0</v>
          </cell>
          <cell r="G2153" t="str">
            <v>92769</v>
          </cell>
          <cell r="H2153" t="str">
            <v>ARMAÇÃO DE LAJE DE UMA ESTRUTURA CONVENCIONAL DE CONCRETO ARMADO EM UM EDIFÍCIO DE MÚLTIPLOS PAVIMENTOS UTILIZANDO AÇO CA-50 DE 6,3 MM - MONTAGEM. AF_12/2015</v>
          </cell>
        </row>
        <row r="2154">
          <cell r="A2154" t="str">
            <v>FUNDACOES E ESTRUTURAS</v>
          </cell>
          <cell r="B2154" t="str">
            <v>FUES</v>
          </cell>
          <cell r="C2154" t="str">
            <v>ARMADURAS</v>
          </cell>
          <cell r="D2154" t="str">
            <v>0042</v>
          </cell>
          <cell r="E2154">
            <v>0</v>
          </cell>
          <cell r="F2154">
            <v>0</v>
          </cell>
          <cell r="G2154" t="str">
            <v>92770</v>
          </cell>
          <cell r="H2154" t="str">
            <v>ARMAÇÃO DE LAJE DE UMA ESTRUTURA CONVENCIONAL DE CONCRETO ARMADO EM UM EDIFÍCIO DE MÚLTIPLOS PAVIMENTOS UTILIZANDO AÇO CA-50 DE 8,0 MM - MONTAGEM. AF_12/2015</v>
          </cell>
        </row>
        <row r="2155">
          <cell r="A2155" t="str">
            <v>FUNDACOES E ESTRUTURAS</v>
          </cell>
          <cell r="B2155" t="str">
            <v>FUES</v>
          </cell>
          <cell r="C2155" t="str">
            <v>ARMADURAS</v>
          </cell>
          <cell r="D2155" t="str">
            <v>0042</v>
          </cell>
          <cell r="E2155">
            <v>0</v>
          </cell>
          <cell r="F2155">
            <v>0</v>
          </cell>
          <cell r="G2155" t="str">
            <v>92771</v>
          </cell>
          <cell r="H2155" t="str">
            <v>ARMAÇÃO DE LAJE DE UMA ESTRUTURA CONVENCIONAL DE CONCRETO ARMADO EM UM EDIFÍCIO DE MÚLTIPLOS PAVIMENTOS UTILIZANDO AÇO CA-50 DE 10,0 MM - MONTAGEM. AF_12/2015</v>
          </cell>
        </row>
        <row r="2156">
          <cell r="A2156" t="str">
            <v>FUNDACOES E ESTRUTURAS</v>
          </cell>
          <cell r="B2156" t="str">
            <v>FUES</v>
          </cell>
          <cell r="C2156" t="str">
            <v>ARMADURAS</v>
          </cell>
          <cell r="D2156" t="str">
            <v>0042</v>
          </cell>
          <cell r="E2156">
            <v>0</v>
          </cell>
          <cell r="F2156">
            <v>0</v>
          </cell>
          <cell r="G2156" t="str">
            <v>92772</v>
          </cell>
          <cell r="H2156" t="str">
            <v>ARMAÇÃO DE LAJE DE UMA ESTRUTURA CONVENCIONAL DE CONCRETO ARMADO EM UM EDIFÍCIO DE MÚLTIPLOS PAVIMENTOS UTILIZANDO AÇO CA-50 DE 12,5 MM - MONTAGEM. AF_12/2015</v>
          </cell>
        </row>
        <row r="2157">
          <cell r="A2157" t="str">
            <v>FUNDACOES E ESTRUTURAS</v>
          </cell>
          <cell r="B2157" t="str">
            <v>FUES</v>
          </cell>
          <cell r="C2157" t="str">
            <v>ARMADURAS</v>
          </cell>
          <cell r="D2157" t="str">
            <v>0042</v>
          </cell>
          <cell r="E2157">
            <v>0</v>
          </cell>
          <cell r="F2157">
            <v>0</v>
          </cell>
          <cell r="G2157" t="str">
            <v>92773</v>
          </cell>
          <cell r="H2157" t="str">
            <v>ARMAÇÃO DE LAJE DE UMA ESTRUTURA CONVENCIONAL DE CONCRETO ARMADO EM UM EDIFÍCIO DE MÚLTIPLOS PAVIMENTOS UTILIZANDO AÇO CA-50 DE 16,0 MM - MONTAGEM. AF_12/2015</v>
          </cell>
        </row>
        <row r="2158">
          <cell r="A2158" t="str">
            <v>FUNDACOES E ESTRUTURAS</v>
          </cell>
          <cell r="B2158" t="str">
            <v>FUES</v>
          </cell>
          <cell r="C2158" t="str">
            <v>ARMADURAS</v>
          </cell>
          <cell r="D2158" t="str">
            <v>0042</v>
          </cell>
          <cell r="E2158">
            <v>0</v>
          </cell>
          <cell r="F2158">
            <v>0</v>
          </cell>
          <cell r="G2158" t="str">
            <v>92774</v>
          </cell>
          <cell r="H2158" t="str">
            <v>ARMAÇÃO DE LAJE DE UMA ESTRUTURA CONVENCIONAL DE CONCRETO ARMADO EM UM EDIFÍCIO DE MÚLTIPLOS PAVIMENTOS UTILIZANDO AÇO CA-50 DE 20,0 MM - MONTAGEM. AF_12/2015</v>
          </cell>
        </row>
        <row r="2159">
          <cell r="A2159" t="str">
            <v>FUNDACOES E ESTRUTURAS</v>
          </cell>
          <cell r="B2159" t="str">
            <v>FUES</v>
          </cell>
          <cell r="C2159" t="str">
            <v>ARMADURAS</v>
          </cell>
          <cell r="D2159" t="str">
            <v>0042</v>
          </cell>
          <cell r="E2159">
            <v>0</v>
          </cell>
          <cell r="F2159">
            <v>0</v>
          </cell>
          <cell r="G2159" t="str">
            <v>92775</v>
          </cell>
          <cell r="H2159" t="str">
            <v>ARMAÇÃO DE PILAR OU VIGA DE UMA ESTRUTURA CONVENCIONAL DE CONCRETO ARMADO EM UMA EDIFICAÇÃO TÉRREA OU SOBRADO UTILIZANDO AÇO CA-60 DE 5,0 MM - MONTAGEM. AF_12/2015</v>
          </cell>
        </row>
        <row r="2160">
          <cell r="A2160" t="str">
            <v>FUNDACOES E ESTRUTURAS</v>
          </cell>
          <cell r="B2160" t="str">
            <v>FUES</v>
          </cell>
          <cell r="C2160" t="str">
            <v>ARMADURAS</v>
          </cell>
          <cell r="D2160" t="str">
            <v>0042</v>
          </cell>
          <cell r="E2160">
            <v>0</v>
          </cell>
          <cell r="F2160">
            <v>0</v>
          </cell>
          <cell r="G2160" t="str">
            <v>92776</v>
          </cell>
          <cell r="H2160" t="str">
            <v>ARMAÇÃO DE PILAR OU VIGA DE UMA ESTRUTURA CONVENCIONAL DE CONCRETO ARMADO EM UMA EDIFICAÇÃO TÉRREA OU SOBRADO UTILIZANDO AÇO CA-50 DE 6,3 MM - MONTAGEM. AF_12/2015</v>
          </cell>
        </row>
        <row r="2161">
          <cell r="A2161" t="str">
            <v>FUNDACOES E ESTRUTURAS</v>
          </cell>
          <cell r="B2161" t="str">
            <v>FUES</v>
          </cell>
          <cell r="C2161" t="str">
            <v>ARMADURAS</v>
          </cell>
          <cell r="D2161" t="str">
            <v>0042</v>
          </cell>
          <cell r="E2161">
            <v>0</v>
          </cell>
          <cell r="F2161">
            <v>0</v>
          </cell>
          <cell r="G2161" t="str">
            <v>92777</v>
          </cell>
          <cell r="H2161" t="str">
            <v>ARMAÇÃO DE PILAR OU VIGA DE UMA ESTRUTURA CONVENCIONAL DE CONCRETO ARMADO EM UMA EDIFICAÇÃO TÉRREA OU SOBRADO UTILIZANDO AÇO CA-50 DE 8,0 MM - MONTAGEM. AF_12/2015</v>
          </cell>
        </row>
        <row r="2162">
          <cell r="A2162" t="str">
            <v>FUNDACOES E ESTRUTURAS</v>
          </cell>
          <cell r="B2162" t="str">
            <v>FUES</v>
          </cell>
          <cell r="C2162" t="str">
            <v>ARMADURAS</v>
          </cell>
          <cell r="D2162" t="str">
            <v>0042</v>
          </cell>
          <cell r="E2162">
            <v>0</v>
          </cell>
          <cell r="F2162">
            <v>0</v>
          </cell>
          <cell r="G2162" t="str">
            <v>92778</v>
          </cell>
          <cell r="H2162" t="str">
            <v>ARMAÇÃO DE PILAR OU VIGA DE UMA ESTRUTURA CONVENCIONAL DE CONCRETO ARMADO EM UMA EDIFICAÇÃO TÉRREA OU SOBRADO UTILIZANDO AÇO CA-50 DE 10,0 MM - MONTAGEM. AF_12/2015</v>
          </cell>
        </row>
        <row r="2163">
          <cell r="A2163" t="str">
            <v>FUNDACOES E ESTRUTURAS</v>
          </cell>
          <cell r="B2163" t="str">
            <v>FUES</v>
          </cell>
          <cell r="C2163" t="str">
            <v>ARMADURAS</v>
          </cell>
          <cell r="D2163" t="str">
            <v>0042</v>
          </cell>
          <cell r="E2163">
            <v>0</v>
          </cell>
          <cell r="F2163">
            <v>0</v>
          </cell>
          <cell r="G2163" t="str">
            <v>92779</v>
          </cell>
          <cell r="H2163" t="str">
            <v>ARMAÇÃO DE PILAR OU VIGA DE UMA ESTRUTURA CONVENCIONAL DE CONCRETO ARMADO EM UMA EDIFICAÇÃO TÉRREA OU SOBRADO UTILIZANDO AÇO CA-50 DE 12,5 MM - MONTAGEM. AF_12/2015</v>
          </cell>
        </row>
        <row r="2164">
          <cell r="A2164" t="str">
            <v>FUNDACOES E ESTRUTURAS</v>
          </cell>
          <cell r="B2164" t="str">
            <v>FUES</v>
          </cell>
          <cell r="C2164" t="str">
            <v>ARMADURAS</v>
          </cell>
          <cell r="D2164" t="str">
            <v>0042</v>
          </cell>
          <cell r="E2164">
            <v>0</v>
          </cell>
          <cell r="F2164">
            <v>0</v>
          </cell>
          <cell r="G2164" t="str">
            <v>92780</v>
          </cell>
          <cell r="H2164" t="str">
            <v>ARMAÇÃO DE PILAR OU VIGA DE UMA ESTRUTURA CONVENCIONAL DE CONCRETO ARMADO EM UMA EDIFICAÇÃO TÉRREA OU SOBRADO UTILIZANDO AÇO CA-50 DE 16,0 MM - MONTAGEM. AF_12/2015</v>
          </cell>
        </row>
        <row r="2165">
          <cell r="A2165" t="str">
            <v>FUNDACOES E ESTRUTURAS</v>
          </cell>
          <cell r="B2165" t="str">
            <v>FUES</v>
          </cell>
          <cell r="C2165" t="str">
            <v>ARMADURAS</v>
          </cell>
          <cell r="D2165" t="str">
            <v>0042</v>
          </cell>
          <cell r="E2165">
            <v>0</v>
          </cell>
          <cell r="F2165">
            <v>0</v>
          </cell>
          <cell r="G2165" t="str">
            <v>92781</v>
          </cell>
          <cell r="H2165" t="str">
            <v>ARMAÇÃO DE PILAR OU VIGA DE UMA ESTRUTURA CONVENCIONAL DE CONCRETO ARMADO EM UMA EDIFICAÇÃO TÉRREA OU SOBRADO UTILIZANDO AÇO CA-50 DE 20,0 MM - MONTAGEM. AF_12/2015</v>
          </cell>
        </row>
        <row r="2166">
          <cell r="A2166" t="str">
            <v>FUNDACOES E ESTRUTURAS</v>
          </cell>
          <cell r="B2166" t="str">
            <v>FUES</v>
          </cell>
          <cell r="C2166" t="str">
            <v>ARMADURAS</v>
          </cell>
          <cell r="D2166" t="str">
            <v>0042</v>
          </cell>
          <cell r="E2166">
            <v>0</v>
          </cell>
          <cell r="F2166">
            <v>0</v>
          </cell>
          <cell r="G2166" t="str">
            <v>92782</v>
          </cell>
          <cell r="H2166" t="str">
            <v>ARMAÇÃO DE PILAR OU VIGA DE UMA ESTRUTURA CONVENCIONAL DE CONCRETO ARMADO EM UMA EDIFICAÇÃO TÉRREA OU SOBRADO UTILIZANDO AÇO CA-50 DE 25,0 MM - MONTAGEM. AF_12/2015</v>
          </cell>
        </row>
        <row r="2167">
          <cell r="A2167" t="str">
            <v>FUNDACOES E ESTRUTURAS</v>
          </cell>
          <cell r="B2167" t="str">
            <v>FUES</v>
          </cell>
          <cell r="C2167" t="str">
            <v>ARMADURAS</v>
          </cell>
          <cell r="D2167" t="str">
            <v>0042</v>
          </cell>
          <cell r="E2167">
            <v>0</v>
          </cell>
          <cell r="F2167">
            <v>0</v>
          </cell>
          <cell r="G2167" t="str">
            <v>92783</v>
          </cell>
          <cell r="H2167" t="str">
            <v>ARMAÇÃO DE LAJE DE UMA ESTRUTURA CONVENCIONAL DE CONCRETO ARMADO EM UMA EDIFICAÇÃO TÉRREA OU SOBRADO UTILIZANDO AÇO CA-60 DE 4,2 MM - MONTAGEM. AF_12/2015</v>
          </cell>
        </row>
        <row r="2168">
          <cell r="A2168" t="str">
            <v>FUNDACOES E ESTRUTURAS</v>
          </cell>
          <cell r="B2168" t="str">
            <v>FUES</v>
          </cell>
          <cell r="C2168" t="str">
            <v>ARMADURAS</v>
          </cell>
          <cell r="D2168" t="str">
            <v>0042</v>
          </cell>
          <cell r="E2168">
            <v>0</v>
          </cell>
          <cell r="F2168">
            <v>0</v>
          </cell>
          <cell r="G2168" t="str">
            <v>92784</v>
          </cell>
          <cell r="H2168" t="str">
            <v>ARMAÇÃO DE LAJE DE UMA ESTRUTURA CONVENCIONAL DE CONCRETO ARMADO EM UMA EDIFICAÇÃO TÉRREA OU SOBRADO UTILIZANDO AÇO CA-60 DE 5,0 MM - MONTAGEM. AF_12/2015</v>
          </cell>
        </row>
        <row r="2169">
          <cell r="A2169" t="str">
            <v>FUNDACOES E ESTRUTURAS</v>
          </cell>
          <cell r="B2169" t="str">
            <v>FUES</v>
          </cell>
          <cell r="C2169" t="str">
            <v>ARMADURAS</v>
          </cell>
          <cell r="D2169" t="str">
            <v>0042</v>
          </cell>
          <cell r="E2169">
            <v>0</v>
          </cell>
          <cell r="F2169">
            <v>0</v>
          </cell>
          <cell r="G2169" t="str">
            <v>92785</v>
          </cell>
          <cell r="H2169" t="str">
            <v>ARMAÇÃO DE LAJE DE UMA ESTRUTURA CONVENCIONAL DE CONCRETO ARMADO EM UMA EDIFICAÇÃO TÉRREA OU SOBRADO UTILIZANDO AÇO CA-50 DE 6,3 MM - MONTAGEM. AF_12/2015</v>
          </cell>
        </row>
        <row r="2170">
          <cell r="A2170" t="str">
            <v>FUNDACOES E ESTRUTURAS</v>
          </cell>
          <cell r="B2170" t="str">
            <v>FUES</v>
          </cell>
          <cell r="C2170" t="str">
            <v>ARMADURAS</v>
          </cell>
          <cell r="D2170" t="str">
            <v>0042</v>
          </cell>
          <cell r="E2170">
            <v>0</v>
          </cell>
          <cell r="F2170">
            <v>0</v>
          </cell>
          <cell r="G2170" t="str">
            <v>92786</v>
          </cell>
          <cell r="H2170" t="str">
            <v>ARMAÇÃO DE LAJE DE UMA ESTRUTURA CONVENCIONAL DE CONCRETO ARMADO EM UMA EDIFICAÇÃO TÉRREA OU SOBRADO UTILIZANDO AÇO CA-50 DE 8,0 MM - MONTAGEM. AF_12/2015</v>
          </cell>
        </row>
        <row r="2171">
          <cell r="A2171" t="str">
            <v>FUNDACOES E ESTRUTURAS</v>
          </cell>
          <cell r="B2171" t="str">
            <v>FUES</v>
          </cell>
          <cell r="C2171" t="str">
            <v>ARMADURAS</v>
          </cell>
          <cell r="D2171" t="str">
            <v>0042</v>
          </cell>
          <cell r="E2171">
            <v>0</v>
          </cell>
          <cell r="F2171">
            <v>0</v>
          </cell>
          <cell r="G2171" t="str">
            <v>92787</v>
          </cell>
          <cell r="H2171" t="str">
            <v>ARMAÇÃO DE LAJE DE UMA ESTRUTURA CONVENCIONAL DE CONCRETO ARMADO EM UMA EDIFICAÇÃO TÉRREA OU SOBRADO UTILIZANDO AÇO CA-50 DE 10,0 MM - MONTAGEM. AF_12/2015</v>
          </cell>
        </row>
        <row r="2172">
          <cell r="A2172" t="str">
            <v>FUNDACOES E ESTRUTURAS</v>
          </cell>
          <cell r="B2172" t="str">
            <v>FUES</v>
          </cell>
          <cell r="C2172" t="str">
            <v>ARMADURAS</v>
          </cell>
          <cell r="D2172" t="str">
            <v>0042</v>
          </cell>
          <cell r="E2172">
            <v>0</v>
          </cell>
          <cell r="F2172">
            <v>0</v>
          </cell>
          <cell r="G2172" t="str">
            <v>92788</v>
          </cell>
          <cell r="H2172" t="str">
            <v>ARMAÇÃO DE LAJE DE UMA ESTRUTURA CONVENCIONAL DE CONCRETO ARMADO EM UMA EDIFICAÇÃO TÉRREA OU SOBRADO UTILIZANDO AÇO CA-50 DE 12,5 MM - MONTAGEM. AF_12/2015</v>
          </cell>
        </row>
        <row r="2173">
          <cell r="A2173" t="str">
            <v>FUNDACOES E ESTRUTURAS</v>
          </cell>
          <cell r="B2173" t="str">
            <v>FUES</v>
          </cell>
          <cell r="C2173" t="str">
            <v>ARMADURAS</v>
          </cell>
          <cell r="D2173" t="str">
            <v>0042</v>
          </cell>
          <cell r="E2173">
            <v>0</v>
          </cell>
          <cell r="F2173">
            <v>0</v>
          </cell>
          <cell r="G2173" t="str">
            <v>92789</v>
          </cell>
          <cell r="H2173" t="str">
            <v>ARMAÇÃO DE LAJE DE UMA ESTRUTURA CONVENCIONAL DE CONCRETO ARMADO EM UMA EDIFICAÇÃO TÉRREA OU SOBRADO UTILIZANDO AÇO CA-50 DE 16,0 MM - MONTAGEM. AF_12/2015</v>
          </cell>
        </row>
        <row r="2174">
          <cell r="A2174" t="str">
            <v>FUNDACOES E ESTRUTURAS</v>
          </cell>
          <cell r="B2174" t="str">
            <v>FUES</v>
          </cell>
          <cell r="C2174" t="str">
            <v>ARMADURAS</v>
          </cell>
          <cell r="D2174" t="str">
            <v>0042</v>
          </cell>
          <cell r="E2174">
            <v>0</v>
          </cell>
          <cell r="F2174">
            <v>0</v>
          </cell>
          <cell r="G2174" t="str">
            <v>92790</v>
          </cell>
          <cell r="H2174" t="str">
            <v>ARMAÇÃO DE LAJE DE UMA ESTRUTURA CONVENCIONAL DE CONCRETO ARMADO EM UMA EDIFICAÇÃO TÉRREA OU SOBRADO UTILIZANDO AÇO CA-50 DE 20,0 MM - MONTAGEM. AF_12/2015</v>
          </cell>
        </row>
        <row r="2175">
          <cell r="A2175" t="str">
            <v>FUNDACOES E ESTRUTURAS</v>
          </cell>
          <cell r="B2175" t="str">
            <v>FUES</v>
          </cell>
          <cell r="C2175" t="str">
            <v>ARMADURAS</v>
          </cell>
          <cell r="D2175" t="str">
            <v>0042</v>
          </cell>
          <cell r="E2175">
            <v>0</v>
          </cell>
          <cell r="F2175">
            <v>0</v>
          </cell>
          <cell r="G2175" t="str">
            <v>92791</v>
          </cell>
          <cell r="H2175" t="str">
            <v>CORTE E DOBRA DE AÇO CA-60, DIÂMETRO DE 5,0 MM, UTILIZADO EM ESTRUTURAS DIVERSAS, EXCETO LAJES. AF_12/2015</v>
          </cell>
        </row>
        <row r="2176">
          <cell r="A2176" t="str">
            <v>FUNDACOES E ESTRUTURAS</v>
          </cell>
          <cell r="B2176" t="str">
            <v>FUES</v>
          </cell>
          <cell r="C2176" t="str">
            <v>ARMADURAS</v>
          </cell>
          <cell r="D2176" t="str">
            <v>0042</v>
          </cell>
          <cell r="E2176">
            <v>0</v>
          </cell>
          <cell r="F2176">
            <v>0</v>
          </cell>
          <cell r="G2176" t="str">
            <v>92792</v>
          </cell>
          <cell r="H2176" t="str">
            <v>CORTE E DOBRA DE AÇO CA-50, DIÂMETRO DE 6,3 MM, UTILIZADO EM ESTRUTURAS DIVERSAS, EXCETO LAJES. AF_12/2015</v>
          </cell>
        </row>
        <row r="2177">
          <cell r="A2177" t="str">
            <v>FUNDACOES E ESTRUTURAS</v>
          </cell>
          <cell r="B2177" t="str">
            <v>FUES</v>
          </cell>
          <cell r="C2177" t="str">
            <v>ARMADURAS</v>
          </cell>
          <cell r="D2177" t="str">
            <v>0042</v>
          </cell>
          <cell r="E2177">
            <v>0</v>
          </cell>
          <cell r="F2177">
            <v>0</v>
          </cell>
          <cell r="G2177" t="str">
            <v>92793</v>
          </cell>
          <cell r="H2177" t="str">
            <v>CORTE E DOBRA DE AÇO CA-50, DIÂMETRO DE 8,0 MM, UTILIZADO EM ESTRUTURAS DIVERSAS, EXCETO LAJES. AF_12/2015</v>
          </cell>
        </row>
        <row r="2178">
          <cell r="A2178" t="str">
            <v>FUNDACOES E ESTRUTURAS</v>
          </cell>
          <cell r="B2178" t="str">
            <v>FUES</v>
          </cell>
          <cell r="C2178" t="str">
            <v>ARMADURAS</v>
          </cell>
          <cell r="D2178" t="str">
            <v>0042</v>
          </cell>
          <cell r="E2178">
            <v>0</v>
          </cell>
          <cell r="F2178">
            <v>0</v>
          </cell>
          <cell r="G2178" t="str">
            <v>92794</v>
          </cell>
          <cell r="H2178" t="str">
            <v>CORTE E DOBRA DE AÇO CA-50, DIÂMETRO DE 10,0 MM, UTILIZADO EM ESTRUTURAS DIVERSAS, EXCETO LAJES. AF_12/2015</v>
          </cell>
        </row>
        <row r="2179">
          <cell r="A2179" t="str">
            <v>FUNDACOES E ESTRUTURAS</v>
          </cell>
          <cell r="B2179" t="str">
            <v>FUES</v>
          </cell>
          <cell r="C2179" t="str">
            <v>ARMADURAS</v>
          </cell>
          <cell r="D2179" t="str">
            <v>0042</v>
          </cell>
          <cell r="E2179">
            <v>0</v>
          </cell>
          <cell r="F2179">
            <v>0</v>
          </cell>
          <cell r="G2179" t="str">
            <v>92795</v>
          </cell>
          <cell r="H2179" t="str">
            <v>CORTE E DOBRA DE AÇO CA-50, DIÂMETRO DE 12,5 MM, UTILIZADO EM ESTRUTURAS DIVERSAS, EXCETO LAJES. AF_12/2015</v>
          </cell>
        </row>
        <row r="2180">
          <cell r="A2180" t="str">
            <v>FUNDACOES E ESTRUTURAS</v>
          </cell>
          <cell r="B2180" t="str">
            <v>FUES</v>
          </cell>
          <cell r="C2180" t="str">
            <v>ARMADURAS</v>
          </cell>
          <cell r="D2180" t="str">
            <v>0042</v>
          </cell>
          <cell r="E2180">
            <v>0</v>
          </cell>
          <cell r="F2180">
            <v>0</v>
          </cell>
          <cell r="G2180" t="str">
            <v>92796</v>
          </cell>
          <cell r="H2180" t="str">
            <v>CORTE E DOBRA DE AÇO CA-50, DIÂMETRO DE 16,0 MM, UTILIZADO EM ESTRUTURAS DIVERSAS, EXCETO LAJES. AF_12/2015</v>
          </cell>
        </row>
        <row r="2181">
          <cell r="A2181" t="str">
            <v>FUNDACOES E ESTRUTURAS</v>
          </cell>
          <cell r="B2181" t="str">
            <v>FUES</v>
          </cell>
          <cell r="C2181" t="str">
            <v>ARMADURAS</v>
          </cell>
          <cell r="D2181" t="str">
            <v>0042</v>
          </cell>
          <cell r="E2181">
            <v>0</v>
          </cell>
          <cell r="F2181">
            <v>0</v>
          </cell>
          <cell r="G2181" t="str">
            <v>92797</v>
          </cell>
          <cell r="H2181" t="str">
            <v>CORTE E DOBRA DE AÇO CA-50, DIÂMETRO DE 20,0 MM, UTILIZADO EM ESTRUTURAS DIVERSAS, EXCETO LAJES. AF_12/2015</v>
          </cell>
        </row>
        <row r="2182">
          <cell r="A2182" t="str">
            <v>FUNDACOES E ESTRUTURAS</v>
          </cell>
          <cell r="B2182" t="str">
            <v>FUES</v>
          </cell>
          <cell r="C2182" t="str">
            <v>ARMADURAS</v>
          </cell>
          <cell r="D2182" t="str">
            <v>0042</v>
          </cell>
          <cell r="E2182">
            <v>0</v>
          </cell>
          <cell r="F2182">
            <v>0</v>
          </cell>
          <cell r="G2182" t="str">
            <v>92798</v>
          </cell>
          <cell r="H2182" t="str">
            <v>CORTE E DOBRA DE AÇO CA-50, DIÂMETRO DE 25,0 MM, UTILIZADO EM ESTRUTURAS DIVERSAS, EXCETO LAJES. AF_12/2015</v>
          </cell>
        </row>
        <row r="2183">
          <cell r="A2183" t="str">
            <v>FUNDACOES E ESTRUTURAS</v>
          </cell>
          <cell r="B2183" t="str">
            <v>FUES</v>
          </cell>
          <cell r="C2183" t="str">
            <v>ARMADURAS</v>
          </cell>
          <cell r="D2183" t="str">
            <v>0042</v>
          </cell>
          <cell r="E2183">
            <v>0</v>
          </cell>
          <cell r="F2183">
            <v>0</v>
          </cell>
          <cell r="G2183" t="str">
            <v>92799</v>
          </cell>
          <cell r="H2183" t="str">
            <v>CORTE E DOBRA DE AÇO CA-60, DIÂMETRO DE 4,2 MM, UTILIZADO EM LAJE. AF_12/2015</v>
          </cell>
        </row>
        <row r="2184">
          <cell r="A2184" t="str">
            <v>FUNDACOES E ESTRUTURAS</v>
          </cell>
          <cell r="B2184" t="str">
            <v>FUES</v>
          </cell>
          <cell r="C2184" t="str">
            <v>ARMADURAS</v>
          </cell>
          <cell r="D2184" t="str">
            <v>0042</v>
          </cell>
          <cell r="E2184">
            <v>0</v>
          </cell>
          <cell r="F2184">
            <v>0</v>
          </cell>
          <cell r="G2184" t="str">
            <v>92800</v>
          </cell>
          <cell r="H2184" t="str">
            <v>CORTE E DOBRA DE AÇO CA-60, DIÂMETRO DE 5,0 MM, UTILIZADO EM LAJE. AF_12/2015</v>
          </cell>
        </row>
        <row r="2185">
          <cell r="A2185" t="str">
            <v>FUNDACOES E ESTRUTURAS</v>
          </cell>
          <cell r="B2185" t="str">
            <v>FUES</v>
          </cell>
          <cell r="C2185" t="str">
            <v>ARMADURAS</v>
          </cell>
          <cell r="D2185" t="str">
            <v>0042</v>
          </cell>
          <cell r="E2185">
            <v>0</v>
          </cell>
          <cell r="F2185">
            <v>0</v>
          </cell>
          <cell r="G2185" t="str">
            <v>92801</v>
          </cell>
          <cell r="H2185" t="str">
            <v>CORTE E DOBRA DE AÇO CA-50, DIÂMETRO DE 6,3 MM, UTILIZADO EM LAJE. AF_12/2015</v>
          </cell>
        </row>
        <row r="2186">
          <cell r="A2186" t="str">
            <v>FUNDACOES E ESTRUTURAS</v>
          </cell>
          <cell r="B2186" t="str">
            <v>FUES</v>
          </cell>
          <cell r="C2186" t="str">
            <v>ARMADURAS</v>
          </cell>
          <cell r="D2186" t="str">
            <v>0042</v>
          </cell>
          <cell r="E2186">
            <v>0</v>
          </cell>
          <cell r="F2186">
            <v>0</v>
          </cell>
          <cell r="G2186" t="str">
            <v>92802</v>
          </cell>
          <cell r="H2186" t="str">
            <v>CORTE E DOBRA DE AÇO CA-50, DIÂMETRO DE 8,0 MM, UTILIZADO EM LAJE. AF_12/2015</v>
          </cell>
        </row>
        <row r="2187">
          <cell r="A2187" t="str">
            <v>FUNDACOES E ESTRUTURAS</v>
          </cell>
          <cell r="B2187" t="str">
            <v>FUES</v>
          </cell>
          <cell r="C2187" t="str">
            <v>ARMADURAS</v>
          </cell>
          <cell r="D2187" t="str">
            <v>0042</v>
          </cell>
          <cell r="E2187">
            <v>0</v>
          </cell>
          <cell r="F2187">
            <v>0</v>
          </cell>
          <cell r="G2187" t="str">
            <v>92803</v>
          </cell>
          <cell r="H2187" t="str">
            <v>CORTE E DOBRA DE AÇO CA-50, DIÂMETRO DE 10,0 MM, UTILIZADO EM LAJE. AF_12/2015</v>
          </cell>
        </row>
        <row r="2188">
          <cell r="A2188" t="str">
            <v>FUNDACOES E ESTRUTURAS</v>
          </cell>
          <cell r="B2188" t="str">
            <v>FUES</v>
          </cell>
          <cell r="C2188" t="str">
            <v>ARMADURAS</v>
          </cell>
          <cell r="D2188" t="str">
            <v>0042</v>
          </cell>
          <cell r="E2188">
            <v>0</v>
          </cell>
          <cell r="F2188">
            <v>0</v>
          </cell>
          <cell r="G2188" t="str">
            <v>92804</v>
          </cell>
          <cell r="H2188" t="str">
            <v>CORTE E DOBRA DE AÇO CA-50, DIÂMETRO DE 12,5 MM, UTILIZADO EM LAJE. AF_12/2015</v>
          </cell>
        </row>
        <row r="2189">
          <cell r="A2189" t="str">
            <v>FUNDACOES E ESTRUTURAS</v>
          </cell>
          <cell r="B2189" t="str">
            <v>FUES</v>
          </cell>
          <cell r="C2189" t="str">
            <v>ARMADURAS</v>
          </cell>
          <cell r="D2189" t="str">
            <v>0042</v>
          </cell>
          <cell r="E2189">
            <v>0</v>
          </cell>
          <cell r="F2189">
            <v>0</v>
          </cell>
          <cell r="G2189" t="str">
            <v>92805</v>
          </cell>
          <cell r="H2189" t="str">
            <v>CORTE E DOBRA DE AÇO CA-50, DIÂMETRO DE 16,0 MM, UTILIZADO EM LAJE. AF_12/2015</v>
          </cell>
        </row>
        <row r="2190">
          <cell r="A2190" t="str">
            <v>FUNDACOES E ESTRUTURAS</v>
          </cell>
          <cell r="B2190" t="str">
            <v>FUES</v>
          </cell>
          <cell r="C2190" t="str">
            <v>ARMADURAS</v>
          </cell>
          <cell r="D2190" t="str">
            <v>0042</v>
          </cell>
          <cell r="E2190">
            <v>0</v>
          </cell>
          <cell r="F2190">
            <v>0</v>
          </cell>
          <cell r="G2190" t="str">
            <v>92806</v>
          </cell>
          <cell r="H2190" t="str">
            <v>CORTE E DOBRA DE AÇO CA-50, DIÂMETRO DE 20,0 MM, UTILIZADO EM LAJE. AF_12/2015</v>
          </cell>
        </row>
        <row r="2191">
          <cell r="A2191" t="str">
            <v>FUNDACOES E ESTRUTURAS</v>
          </cell>
          <cell r="B2191" t="str">
            <v>FUES</v>
          </cell>
          <cell r="C2191" t="str">
            <v>ARMADURAS</v>
          </cell>
          <cell r="D2191" t="str">
            <v>0042</v>
          </cell>
          <cell r="E2191">
            <v>0</v>
          </cell>
          <cell r="F2191">
            <v>0</v>
          </cell>
          <cell r="G2191" t="str">
            <v>92875</v>
          </cell>
          <cell r="H2191" t="str">
            <v>CORTE E DOBRA DE AÇO CA-25, DIÂMETRO DE 6,3 MM. AF_12/2015</v>
          </cell>
        </row>
        <row r="2192">
          <cell r="A2192" t="str">
            <v>FUNDACOES E ESTRUTURAS</v>
          </cell>
          <cell r="B2192" t="str">
            <v>FUES</v>
          </cell>
          <cell r="C2192" t="str">
            <v>ARMADURAS</v>
          </cell>
          <cell r="D2192" t="str">
            <v>0042</v>
          </cell>
          <cell r="E2192">
            <v>0</v>
          </cell>
          <cell r="F2192">
            <v>0</v>
          </cell>
          <cell r="G2192" t="str">
            <v>92876</v>
          </cell>
          <cell r="H2192" t="str">
            <v>CORTE E DOBRA DE AÇO CA-25, DIÂMETRO DE 8,0 MM. AF_12/2015</v>
          </cell>
        </row>
        <row r="2193">
          <cell r="A2193" t="str">
            <v>FUNDACOES E ESTRUTURAS</v>
          </cell>
          <cell r="B2193" t="str">
            <v>FUES</v>
          </cell>
          <cell r="C2193" t="str">
            <v>ARMADURAS</v>
          </cell>
          <cell r="D2193" t="str">
            <v>0042</v>
          </cell>
          <cell r="E2193">
            <v>0</v>
          </cell>
          <cell r="F2193">
            <v>0</v>
          </cell>
          <cell r="G2193" t="str">
            <v>92877</v>
          </cell>
          <cell r="H2193" t="str">
            <v>CORTE E DOBRA DE AÇO CA-25, DIÂMETRO DE 10,0 MM. AF_12/2015</v>
          </cell>
        </row>
        <row r="2194">
          <cell r="A2194" t="str">
            <v>FUNDACOES E ESTRUTURAS</v>
          </cell>
          <cell r="B2194" t="str">
            <v>FUES</v>
          </cell>
          <cell r="C2194" t="str">
            <v>ARMADURAS</v>
          </cell>
          <cell r="D2194" t="str">
            <v>0042</v>
          </cell>
          <cell r="E2194">
            <v>0</v>
          </cell>
          <cell r="F2194">
            <v>0</v>
          </cell>
          <cell r="G2194" t="str">
            <v>92878</v>
          </cell>
          <cell r="H2194" t="str">
            <v>CORTE E DOBRA DE AÇO CA-25, DIÂMETRO DE 12,5 MM. AF_12/2015</v>
          </cell>
        </row>
        <row r="2195">
          <cell r="A2195" t="str">
            <v>FUNDACOES E ESTRUTURAS</v>
          </cell>
          <cell r="B2195" t="str">
            <v>FUES</v>
          </cell>
          <cell r="C2195" t="str">
            <v>ARMADURAS</v>
          </cell>
          <cell r="D2195" t="str">
            <v>0042</v>
          </cell>
          <cell r="E2195">
            <v>0</v>
          </cell>
          <cell r="F2195">
            <v>0</v>
          </cell>
          <cell r="G2195" t="str">
            <v>92879</v>
          </cell>
          <cell r="H2195" t="str">
            <v>CORTE E DOBRA DE AÇO CA-25, DIÂMETRO DE 16,0 MM. AF_12/2015</v>
          </cell>
        </row>
        <row r="2196">
          <cell r="A2196" t="str">
            <v>FUNDACOES E ESTRUTURAS</v>
          </cell>
          <cell r="B2196" t="str">
            <v>FUES</v>
          </cell>
          <cell r="C2196" t="str">
            <v>ARMADURAS</v>
          </cell>
          <cell r="D2196" t="str">
            <v>0042</v>
          </cell>
          <cell r="E2196">
            <v>0</v>
          </cell>
          <cell r="F2196">
            <v>0</v>
          </cell>
          <cell r="G2196" t="str">
            <v>92880</v>
          </cell>
          <cell r="H2196" t="str">
            <v>CORTE E DOBRA DE AÇO CA-25, DIÂMETRO DE 20,0 MM. AF_12/2015</v>
          </cell>
        </row>
        <row r="2197">
          <cell r="A2197" t="str">
            <v>FUNDACOES E ESTRUTURAS</v>
          </cell>
          <cell r="B2197" t="str">
            <v>FUES</v>
          </cell>
          <cell r="C2197" t="str">
            <v>ARMADURAS</v>
          </cell>
          <cell r="D2197" t="str">
            <v>0042</v>
          </cell>
          <cell r="E2197">
            <v>0</v>
          </cell>
          <cell r="F2197">
            <v>0</v>
          </cell>
          <cell r="G2197" t="str">
            <v>92881</v>
          </cell>
          <cell r="H2197" t="str">
            <v>CORTE E DOBRA DE AÇO CA-25, DIÂMETRO DE 25,0 MM. AF_12/2015</v>
          </cell>
        </row>
        <row r="2198">
          <cell r="A2198" t="str">
            <v>FUNDACOES E ESTRUTURAS</v>
          </cell>
          <cell r="B2198" t="str">
            <v>FUES</v>
          </cell>
          <cell r="C2198" t="str">
            <v>ARMADURAS</v>
          </cell>
          <cell r="D2198" t="str">
            <v>0042</v>
          </cell>
          <cell r="E2198">
            <v>0</v>
          </cell>
          <cell r="F2198">
            <v>0</v>
          </cell>
          <cell r="G2198" t="str">
            <v>92882</v>
          </cell>
          <cell r="H2198" t="str">
            <v>ARMAÇÃO UTILIZANDO AÇO CA-25 DE 6,3 MM - MONTAGEM. AF_12/2015</v>
          </cell>
        </row>
        <row r="2199">
          <cell r="A2199" t="str">
            <v>FUNDACOES E ESTRUTURAS</v>
          </cell>
          <cell r="B2199" t="str">
            <v>FUES</v>
          </cell>
          <cell r="C2199" t="str">
            <v>ARMADURAS</v>
          </cell>
          <cell r="D2199" t="str">
            <v>0042</v>
          </cell>
          <cell r="E2199">
            <v>0</v>
          </cell>
          <cell r="F2199">
            <v>0</v>
          </cell>
          <cell r="G2199" t="str">
            <v>92883</v>
          </cell>
          <cell r="H2199" t="str">
            <v>ARMAÇÃO UTILIZANDO AÇO CA-25 DE 8,0 MM - MONTAGEM. AF_12/2015</v>
          </cell>
        </row>
        <row r="2200">
          <cell r="A2200" t="str">
            <v>FUNDACOES E ESTRUTURAS</v>
          </cell>
          <cell r="B2200" t="str">
            <v>FUES</v>
          </cell>
          <cell r="C2200" t="str">
            <v>ARMADURAS</v>
          </cell>
          <cell r="D2200" t="str">
            <v>0042</v>
          </cell>
          <cell r="E2200">
            <v>0</v>
          </cell>
          <cell r="F2200">
            <v>0</v>
          </cell>
          <cell r="G2200" t="str">
            <v>92884</v>
          </cell>
          <cell r="H2200" t="str">
            <v>ARMAÇÃO UTILIZANDO AÇO CA-25 DE 10,0 MM - MONTAGEM. AF_12/2015</v>
          </cell>
        </row>
        <row r="2201">
          <cell r="A2201" t="str">
            <v>FUNDACOES E ESTRUTURAS</v>
          </cell>
          <cell r="B2201" t="str">
            <v>FUES</v>
          </cell>
          <cell r="C2201" t="str">
            <v>ARMADURAS</v>
          </cell>
          <cell r="D2201" t="str">
            <v>0042</v>
          </cell>
          <cell r="E2201">
            <v>0</v>
          </cell>
          <cell r="F2201">
            <v>0</v>
          </cell>
          <cell r="G2201" t="str">
            <v>92885</v>
          </cell>
          <cell r="H2201" t="str">
            <v>ARMAÇÃO UTILIZANDO AÇO CA-25 DE 12,5 MM - MONTAGEM. AF_12/2015</v>
          </cell>
        </row>
        <row r="2202">
          <cell r="A2202" t="str">
            <v>FUNDACOES E ESTRUTURAS</v>
          </cell>
          <cell r="B2202" t="str">
            <v>FUES</v>
          </cell>
          <cell r="C2202" t="str">
            <v>ARMADURAS</v>
          </cell>
          <cell r="D2202" t="str">
            <v>0042</v>
          </cell>
          <cell r="E2202">
            <v>0</v>
          </cell>
          <cell r="F2202">
            <v>0</v>
          </cell>
          <cell r="G2202" t="str">
            <v>92886</v>
          </cell>
          <cell r="H2202" t="str">
            <v>ARMAÇÃO UTILIZANDO AÇO CA-25 DE 16,0 MM - MONTAGEM. AF_12/2015</v>
          </cell>
        </row>
        <row r="2203">
          <cell r="A2203" t="str">
            <v>FUNDACOES E ESTRUTURAS</v>
          </cell>
          <cell r="B2203" t="str">
            <v>FUES</v>
          </cell>
          <cell r="C2203" t="str">
            <v>ARMADURAS</v>
          </cell>
          <cell r="D2203" t="str">
            <v>0042</v>
          </cell>
          <cell r="E2203">
            <v>0</v>
          </cell>
          <cell r="F2203">
            <v>0</v>
          </cell>
          <cell r="G2203" t="str">
            <v>92887</v>
          </cell>
          <cell r="H2203" t="str">
            <v>ARMAÇÃO UTILIZANDO AÇO CA-25 DE 20,0 MM - MONTAGEM. AF_12/2015</v>
          </cell>
        </row>
        <row r="2204">
          <cell r="A2204" t="str">
            <v>FUNDACOES E ESTRUTURAS</v>
          </cell>
          <cell r="B2204" t="str">
            <v>FUES</v>
          </cell>
          <cell r="C2204" t="str">
            <v>ARMADURAS</v>
          </cell>
          <cell r="D2204" t="str">
            <v>0042</v>
          </cell>
          <cell r="E2204">
            <v>0</v>
          </cell>
          <cell r="F2204">
            <v>0</v>
          </cell>
          <cell r="G2204" t="str">
            <v>92888</v>
          </cell>
          <cell r="H2204" t="str">
            <v>ARMAÇÃO UTILIZANDO AÇO CA-25 DE 25,0 MM - MONTAGEM. AF_12/2015</v>
          </cell>
        </row>
        <row r="2205">
          <cell r="A2205" t="str">
            <v>FUNDACOES E ESTRUTURAS</v>
          </cell>
          <cell r="B2205" t="str">
            <v>FUES</v>
          </cell>
          <cell r="C2205" t="str">
            <v>ARMADURAS</v>
          </cell>
          <cell r="D2205" t="str">
            <v>0042</v>
          </cell>
          <cell r="E2205">
            <v>0</v>
          </cell>
          <cell r="F2205">
            <v>0</v>
          </cell>
          <cell r="G2205" t="str">
            <v>92915</v>
          </cell>
          <cell r="H2205" t="str">
            <v>ARMAÇÃO DE ESTRUTURAS DE CONCRETO ARMADO, EXCETO VIGAS, PILARES, LAJES E FUNDAÇÕES, UTILIZANDO AÇO CA-60 DE 5,0 MM - MONTAGEM. AF_12/2015</v>
          </cell>
        </row>
        <row r="2206">
          <cell r="A2206" t="str">
            <v>FUNDACOES E ESTRUTURAS</v>
          </cell>
          <cell r="B2206" t="str">
            <v>FUES</v>
          </cell>
          <cell r="C2206" t="str">
            <v>ARMADURAS</v>
          </cell>
          <cell r="D2206" t="str">
            <v>0042</v>
          </cell>
          <cell r="E2206">
            <v>0</v>
          </cell>
          <cell r="F2206">
            <v>0</v>
          </cell>
          <cell r="G2206" t="str">
            <v>92916</v>
          </cell>
          <cell r="H2206" t="str">
            <v>ARMAÇÃO DE ESTRUTURAS DE CONCRETO ARMADO, EXCETO VIGAS, PILARES, LAJES E FUNDAÇÕES, UTILIZANDO AÇO CA-50 DE 6,3 MM - MONTAGEM. AF_12/2015</v>
          </cell>
        </row>
        <row r="2207">
          <cell r="A2207" t="str">
            <v>FUNDACOES E ESTRUTURAS</v>
          </cell>
          <cell r="B2207" t="str">
            <v>FUES</v>
          </cell>
          <cell r="C2207" t="str">
            <v>ARMADURAS</v>
          </cell>
          <cell r="D2207" t="str">
            <v>0042</v>
          </cell>
          <cell r="E2207">
            <v>0</v>
          </cell>
          <cell r="F2207">
            <v>0</v>
          </cell>
          <cell r="G2207" t="str">
            <v>92917</v>
          </cell>
          <cell r="H2207" t="str">
            <v>ARMAÇÃO DE ESTRUTURAS DE CONCRETO ARMADO, EXCETO VIGAS, PILARES, LAJES E FUNDAÇÕES, UTILIZANDO AÇO CA-50 DE 8,0 MM - MONTAGEM. AF_12/2015</v>
          </cell>
        </row>
        <row r="2208">
          <cell r="A2208" t="str">
            <v>FUNDACOES E ESTRUTURAS</v>
          </cell>
          <cell r="B2208" t="str">
            <v>FUES</v>
          </cell>
          <cell r="C2208" t="str">
            <v>ARMADURAS</v>
          </cell>
          <cell r="D2208" t="str">
            <v>0042</v>
          </cell>
          <cell r="E2208">
            <v>0</v>
          </cell>
          <cell r="F2208">
            <v>0</v>
          </cell>
          <cell r="G2208" t="str">
            <v>92919</v>
          </cell>
          <cell r="H2208" t="str">
            <v>ARMAÇÃO DE ESTRUTURAS DE CONCRETO ARMADO, EXCETO VIGAS, PILARES, LAJES E FUNDAÇÕES, UTILIZANDO AÇO CA-50 DE 10,0 MM - MONTAGEM. AF_12/2015</v>
          </cell>
        </row>
        <row r="2209">
          <cell r="A2209" t="str">
            <v>FUNDACOES E ESTRUTURAS</v>
          </cell>
          <cell r="B2209" t="str">
            <v>FUES</v>
          </cell>
          <cell r="C2209" t="str">
            <v>ARMADURAS</v>
          </cell>
          <cell r="D2209" t="str">
            <v>0042</v>
          </cell>
          <cell r="E2209">
            <v>0</v>
          </cell>
          <cell r="F2209">
            <v>0</v>
          </cell>
          <cell r="G2209" t="str">
            <v>92921</v>
          </cell>
          <cell r="H2209" t="str">
            <v>ARMAÇÃO DE ESTRUTURAS DE CONCRETO ARMADO, EXCETO VIGAS, PILARES, LAJES E FUNDAÇÕES, UTILIZANDO AÇO CA-50 DE 12,5 MM - MONTAGEM. AF_12/2015</v>
          </cell>
        </row>
        <row r="2210">
          <cell r="A2210" t="str">
            <v>FUNDACOES E ESTRUTURAS</v>
          </cell>
          <cell r="B2210" t="str">
            <v>FUES</v>
          </cell>
          <cell r="C2210" t="str">
            <v>ARMADURAS</v>
          </cell>
          <cell r="D2210" t="str">
            <v>0042</v>
          </cell>
          <cell r="E2210">
            <v>0</v>
          </cell>
          <cell r="F2210">
            <v>0</v>
          </cell>
          <cell r="G2210" t="str">
            <v>92922</v>
          </cell>
          <cell r="H2210" t="str">
            <v>ARMAÇÃO DE ESTRUTURAS DE CONCRETO ARMADO, EXCETO VIGAS, PILARES, LAJES E FUNDAÇÕES, UTILIZANDO AÇO CA-50 DE 16,0 MM - MONTAGEM. AF_12/2015</v>
          </cell>
        </row>
        <row r="2211">
          <cell r="A2211" t="str">
            <v>FUNDACOES E ESTRUTURAS</v>
          </cell>
          <cell r="B2211" t="str">
            <v>FUES</v>
          </cell>
          <cell r="C2211" t="str">
            <v>ARMADURAS</v>
          </cell>
          <cell r="D2211" t="str">
            <v>0042</v>
          </cell>
          <cell r="E2211">
            <v>0</v>
          </cell>
          <cell r="F2211">
            <v>0</v>
          </cell>
          <cell r="G2211" t="str">
            <v>92923</v>
          </cell>
          <cell r="H2211" t="str">
            <v>ARMAÇÃO DE ESTRUTURAS DE CONCRETO ARMADO, EXCETO VIGAS, PILARES, LAJES E FUNDAÇÕES, UTILIZANDO AÇO CA-50 DE 20,0 MM - MONTAGEM. AF_12/2015</v>
          </cell>
        </row>
        <row r="2212">
          <cell r="A2212" t="str">
            <v>FUNDACOES E ESTRUTURAS</v>
          </cell>
          <cell r="B2212" t="str">
            <v>FUES</v>
          </cell>
          <cell r="C2212" t="str">
            <v>ARMADURAS</v>
          </cell>
          <cell r="D2212" t="str">
            <v>0042</v>
          </cell>
          <cell r="E2212">
            <v>0</v>
          </cell>
          <cell r="F2212">
            <v>0</v>
          </cell>
          <cell r="G2212" t="str">
            <v>92924</v>
          </cell>
          <cell r="H2212" t="str">
            <v>ARMAÇÃO DE ESTRUTURAS DE CONCRETO ARMADO, EXCETO VIGAS, PILARES, LAJES E FUNDAÇÕES, UTILIZANDO AÇO CA-50 DE 25,0 MM - MONTAGEM. AF_12/2015</v>
          </cell>
        </row>
        <row r="2213">
          <cell r="A2213" t="str">
            <v>FUNDACOES E ESTRUTURAS</v>
          </cell>
          <cell r="B2213" t="str">
            <v>FUES</v>
          </cell>
          <cell r="C2213" t="str">
            <v>ARMADURAS</v>
          </cell>
          <cell r="D2213" t="str">
            <v>0042</v>
          </cell>
          <cell r="E2213">
            <v>0</v>
          </cell>
          <cell r="F2213">
            <v>0</v>
          </cell>
          <cell r="G2213" t="str">
            <v>95445</v>
          </cell>
          <cell r="H2213" t="str">
            <v>CORTE E DOBRA DE AÇO CA-60, DIÂMETRO DE 5,0 MM, UTILIZADO EM ESTRIBO CONTÍNUO HELICOIDAL. AF_10/2016</v>
          </cell>
        </row>
        <row r="2214">
          <cell r="A2214" t="str">
            <v>FUNDACOES E ESTRUTURAS</v>
          </cell>
          <cell r="B2214" t="str">
            <v>FUES</v>
          </cell>
          <cell r="C2214" t="str">
            <v>ARMADURAS</v>
          </cell>
          <cell r="D2214" t="str">
            <v>0042</v>
          </cell>
          <cell r="E2214">
            <v>0</v>
          </cell>
          <cell r="F2214">
            <v>0</v>
          </cell>
          <cell r="G2214" t="str">
            <v>95446</v>
          </cell>
          <cell r="H2214" t="str">
            <v>CORTE E DOBRA DE AÇO CA-50, DIÂMETRO DE 6,3 MM, UTILIZADO EM ESTRIBO CONTÍNUO HELICOIDAL. AF_10/2016</v>
          </cell>
        </row>
        <row r="2215">
          <cell r="A2215" t="str">
            <v>FUNDACOES E ESTRUTURAS</v>
          </cell>
          <cell r="B2215" t="str">
            <v>FUES</v>
          </cell>
          <cell r="C2215" t="str">
            <v>ARMADURAS</v>
          </cell>
          <cell r="D2215" t="str">
            <v>0042</v>
          </cell>
          <cell r="E2215">
            <v>0</v>
          </cell>
          <cell r="F2215">
            <v>0</v>
          </cell>
          <cell r="G2215" t="str">
            <v>95448</v>
          </cell>
          <cell r="H2215" t="str">
            <v>CORTE E DOBRA DE AÇO CA-50, DIÂMERO DE 32 MM, UTILIZADO EM ESTRUTURAS DIVERSAS, EXCETO LAJE. AF_10/2016</v>
          </cell>
        </row>
        <row r="2216">
          <cell r="A2216" t="str">
            <v>FUNDACOES E ESTRUTURAS</v>
          </cell>
          <cell r="B2216" t="str">
            <v>FUES</v>
          </cell>
          <cell r="C2216" t="str">
            <v>ARMADURAS</v>
          </cell>
          <cell r="D2216" t="str">
            <v>0042</v>
          </cell>
          <cell r="E2216">
            <v>0</v>
          </cell>
          <cell r="F2216">
            <v>0</v>
          </cell>
          <cell r="G2216" t="str">
            <v>95576</v>
          </cell>
          <cell r="H2216" t="str">
            <v>MONTAGEM DE ARMADURA LONGITUDINAL/TRANSVERSAL DE ESTACAS DE SEÇÃO CIRCULAR, DIÂMETRO = 8,0 MM. AF_11/2016</v>
          </cell>
        </row>
        <row r="2217">
          <cell r="A2217" t="str">
            <v>FUNDACOES E ESTRUTURAS</v>
          </cell>
          <cell r="B2217" t="str">
            <v>FUES</v>
          </cell>
          <cell r="C2217" t="str">
            <v>ARMADURAS</v>
          </cell>
          <cell r="D2217" t="str">
            <v>0042</v>
          </cell>
          <cell r="E2217">
            <v>0</v>
          </cell>
          <cell r="F2217">
            <v>0</v>
          </cell>
          <cell r="G2217" t="str">
            <v>95577</v>
          </cell>
          <cell r="H2217" t="str">
            <v>MONTAGEM DE ARMADURA LONGITUDINAL DE ESTACAS DE SEÇÃO CIRCULAR, DIÂMETRO = 10,0 MM. AF_11/2016</v>
          </cell>
        </row>
        <row r="2218">
          <cell r="A2218" t="str">
            <v>FUNDACOES E ESTRUTURAS</v>
          </cell>
          <cell r="B2218" t="str">
            <v>FUES</v>
          </cell>
          <cell r="C2218" t="str">
            <v>ARMADURAS</v>
          </cell>
          <cell r="D2218" t="str">
            <v>0042</v>
          </cell>
          <cell r="E2218">
            <v>0</v>
          </cell>
          <cell r="F2218">
            <v>0</v>
          </cell>
          <cell r="G2218" t="str">
            <v>95578</v>
          </cell>
          <cell r="H2218" t="str">
            <v>MONTAGEM DE ARMADURA LONGITUDINAL/TRANSVERSAL DE ESTACAS DE SEÇÃO CIRCULAR, DIÂMETRO = 12,5 MM. AF_11/2016</v>
          </cell>
        </row>
        <row r="2219">
          <cell r="A2219" t="str">
            <v>FUNDACOES E ESTRUTURAS</v>
          </cell>
          <cell r="B2219" t="str">
            <v>FUES</v>
          </cell>
          <cell r="C2219" t="str">
            <v>ARMADURAS</v>
          </cell>
          <cell r="D2219" t="str">
            <v>0042</v>
          </cell>
          <cell r="E2219">
            <v>0</v>
          </cell>
          <cell r="F2219">
            <v>0</v>
          </cell>
          <cell r="G2219" t="str">
            <v>95579</v>
          </cell>
          <cell r="H2219" t="str">
            <v>MONTAGEM DE ARMADURA LONGITUDINAL DE ESTACAS DE SEÇÃO CIRCULAR, DIÂMETRO = 16,0 MM. AF_11/2016</v>
          </cell>
        </row>
        <row r="2220">
          <cell r="A2220" t="str">
            <v>FUNDACOES E ESTRUTURAS</v>
          </cell>
          <cell r="B2220" t="str">
            <v>FUES</v>
          </cell>
          <cell r="C2220" t="str">
            <v>ARMADURAS</v>
          </cell>
          <cell r="D2220" t="str">
            <v>0042</v>
          </cell>
          <cell r="E2220">
            <v>0</v>
          </cell>
          <cell r="F2220">
            <v>0</v>
          </cell>
          <cell r="G2220" t="str">
            <v>95580</v>
          </cell>
          <cell r="H2220" t="str">
            <v>MONTAGEM DE ARMADURA LONGITUDINAL DE ESTACAS DE SEÇÃO CIRCULAR, DIÂMETRO = 20,0 MM. AF_11/2016</v>
          </cell>
        </row>
        <row r="2221">
          <cell r="A2221" t="str">
            <v>FUNDACOES E ESTRUTURAS</v>
          </cell>
          <cell r="B2221" t="str">
            <v>FUES</v>
          </cell>
          <cell r="C2221" t="str">
            <v>ARMADURAS</v>
          </cell>
          <cell r="D2221" t="str">
            <v>0042</v>
          </cell>
          <cell r="E2221">
            <v>0</v>
          </cell>
          <cell r="F2221">
            <v>0</v>
          </cell>
          <cell r="G2221" t="str">
            <v>95581</v>
          </cell>
          <cell r="H2221" t="str">
            <v>MONTAGEM DE ARMADURA LONGITUDINAL DE ESTACAS DE SEÇÃO CIRCULAR, DIÂMETRO = 25,0 MM. AF_11/2016</v>
          </cell>
        </row>
        <row r="2222">
          <cell r="A2222" t="str">
            <v>FUNDACOES E ESTRUTURAS</v>
          </cell>
          <cell r="B2222" t="str">
            <v>FUES</v>
          </cell>
          <cell r="C2222" t="str">
            <v>ARMADURAS</v>
          </cell>
          <cell r="D2222" t="str">
            <v>0042</v>
          </cell>
          <cell r="E2222">
            <v>0</v>
          </cell>
          <cell r="F2222">
            <v>0</v>
          </cell>
          <cell r="G2222" t="str">
            <v>95582</v>
          </cell>
          <cell r="H2222" t="str">
            <v>MONTAGEM DE ARMADURA LONGITUDINAL DE ESTACAS DE SEÇÃO CIRCULAR, DIÂMETRO = 32,0 MM. AF_11/2016</v>
          </cell>
        </row>
        <row r="2223">
          <cell r="A2223" t="str">
            <v>FUNDACOES E ESTRUTURAS</v>
          </cell>
          <cell r="B2223" t="str">
            <v>FUES</v>
          </cell>
          <cell r="C2223" t="str">
            <v>ARMADURAS</v>
          </cell>
          <cell r="D2223" t="str">
            <v>0042</v>
          </cell>
          <cell r="E2223">
            <v>0</v>
          </cell>
          <cell r="F2223">
            <v>0</v>
          </cell>
          <cell r="G2223" t="str">
            <v>95583</v>
          </cell>
          <cell r="H2223" t="str">
            <v>MONTAGEM DE ARMADURA TRANSVERSAL DE ESTACAS DE SEÇÃO CIRCULAR, DIÂMETRO = 5,0 MM. AF_11/2016</v>
          </cell>
        </row>
        <row r="2224">
          <cell r="A2224" t="str">
            <v>FUNDACOES E ESTRUTURAS</v>
          </cell>
          <cell r="B2224" t="str">
            <v>FUES</v>
          </cell>
          <cell r="C2224" t="str">
            <v>ARMADURAS</v>
          </cell>
          <cell r="D2224" t="str">
            <v>0042</v>
          </cell>
          <cell r="E2224">
            <v>0</v>
          </cell>
          <cell r="F2224">
            <v>0</v>
          </cell>
          <cell r="G2224" t="str">
            <v>95584</v>
          </cell>
          <cell r="H2224" t="str">
            <v>MONTAGEM DE ARMADURA TRANSVERSAL DE ESTACAS DE SEÇÃO CIRCULAR, DIÂMETRO = 6,3 MM. AF_11/2016</v>
          </cell>
        </row>
        <row r="2225">
          <cell r="A2225" t="str">
            <v>FUNDACOES E ESTRUTURAS</v>
          </cell>
          <cell r="B2225" t="str">
            <v>FUES</v>
          </cell>
          <cell r="C2225" t="str">
            <v>ARMADURAS</v>
          </cell>
          <cell r="D2225" t="str">
            <v>0042</v>
          </cell>
          <cell r="E2225">
            <v>0</v>
          </cell>
          <cell r="F2225">
            <v>0</v>
          </cell>
          <cell r="G2225" t="str">
            <v>95585</v>
          </cell>
          <cell r="H2225" t="str">
            <v>MONTAGEM DE ARMADURA LONGITUDINAL/TRANSVERSAL DE ESTACAS DE SEÇÃO RETANGULAR (BARRETE), DIÂMETRO = 8,0 MM. AF_11/2016</v>
          </cell>
        </row>
        <row r="2226">
          <cell r="A2226" t="str">
            <v>FUNDACOES E ESTRUTURAS</v>
          </cell>
          <cell r="B2226" t="str">
            <v>FUES</v>
          </cell>
          <cell r="C2226" t="str">
            <v>ARMADURAS</v>
          </cell>
          <cell r="D2226" t="str">
            <v>0042</v>
          </cell>
          <cell r="E2226">
            <v>0</v>
          </cell>
          <cell r="F2226">
            <v>0</v>
          </cell>
          <cell r="G2226" t="str">
            <v>95586</v>
          </cell>
          <cell r="H2226" t="str">
            <v>MONTAGEM DE ARMADURA LONGITUDINAL DE ESTACAS DE SEÇÃO RETANGULAR (BARRETE), DIÂMETRO = 10,0 MM. AF_11/2016</v>
          </cell>
        </row>
        <row r="2227">
          <cell r="A2227" t="str">
            <v>FUNDACOES E ESTRUTURAS</v>
          </cell>
          <cell r="B2227" t="str">
            <v>FUES</v>
          </cell>
          <cell r="C2227" t="str">
            <v>ARMADURAS</v>
          </cell>
          <cell r="D2227" t="str">
            <v>0042</v>
          </cell>
          <cell r="E2227">
            <v>0</v>
          </cell>
          <cell r="F2227">
            <v>0</v>
          </cell>
          <cell r="G2227" t="str">
            <v>95587</v>
          </cell>
          <cell r="H2227" t="str">
            <v>MONTAGEM DE ARMADURA LONGITUDINAL/TRANSVERSAL DE ESTACAS DE SEÇÃO RETANGULAR (BARRETE), DIÂMETRO = 12,5 MM. AF_11/2016</v>
          </cell>
        </row>
        <row r="2228">
          <cell r="A2228" t="str">
            <v>FUNDACOES E ESTRUTURAS</v>
          </cell>
          <cell r="B2228" t="str">
            <v>FUES</v>
          </cell>
          <cell r="C2228" t="str">
            <v>ARMADURAS</v>
          </cell>
          <cell r="D2228" t="str">
            <v>0042</v>
          </cell>
          <cell r="E2228">
            <v>0</v>
          </cell>
          <cell r="F2228">
            <v>0</v>
          </cell>
          <cell r="G2228" t="str">
            <v>95588</v>
          </cell>
          <cell r="H2228" t="str">
            <v>MONTAGEM DE ARMADURA LONGITUDINAL DE ESTACAS DE SEÇÃO RETANGULAR (BARRETE), DIÂMETRO = 16,0 MM. AF_11/2016</v>
          </cell>
        </row>
        <row r="2229">
          <cell r="A2229" t="str">
            <v>FUNDACOES E ESTRUTURAS</v>
          </cell>
          <cell r="B2229" t="str">
            <v>FUES</v>
          </cell>
          <cell r="C2229" t="str">
            <v>ARMADURAS</v>
          </cell>
          <cell r="D2229" t="str">
            <v>0042</v>
          </cell>
          <cell r="E2229">
            <v>0</v>
          </cell>
          <cell r="F2229">
            <v>0</v>
          </cell>
          <cell r="G2229" t="str">
            <v>95589</v>
          </cell>
          <cell r="H2229" t="str">
            <v>MONTAGEM DE ARMADURA LONGITUDINAL DE ESTACAS DE SEÇÃO RETANGULAR (BARRETE), DIÂMETRO = 20,0 MM. AF_11/2016</v>
          </cell>
        </row>
        <row r="2230">
          <cell r="A2230" t="str">
            <v>FUNDACOES E ESTRUTURAS</v>
          </cell>
          <cell r="B2230" t="str">
            <v>FUES</v>
          </cell>
          <cell r="C2230" t="str">
            <v>ARMADURAS</v>
          </cell>
          <cell r="D2230" t="str">
            <v>0042</v>
          </cell>
          <cell r="E2230">
            <v>0</v>
          </cell>
          <cell r="F2230">
            <v>0</v>
          </cell>
          <cell r="G2230" t="str">
            <v>95590</v>
          </cell>
          <cell r="H2230" t="str">
            <v>MONTAGEM DE ARMADURA LONGITUDINAL DE ESTACAS DE SEÇÃO RETANGULAR (BARRETE), DIÂMETRO = 25,0 MM. AF_11/2016</v>
          </cell>
        </row>
        <row r="2231">
          <cell r="A2231" t="str">
            <v>FUNDACOES E ESTRUTURAS</v>
          </cell>
          <cell r="B2231" t="str">
            <v>FUES</v>
          </cell>
          <cell r="C2231" t="str">
            <v>ARMADURAS</v>
          </cell>
          <cell r="D2231" t="str">
            <v>0042</v>
          </cell>
          <cell r="E2231">
            <v>0</v>
          </cell>
          <cell r="F2231">
            <v>0</v>
          </cell>
          <cell r="G2231" t="str">
            <v>95591</v>
          </cell>
          <cell r="H2231" t="str">
            <v>MONTAGEM DE ARMADURA LONGITUDINAL DE ESTACAS DE SEÇÃO RETANGULAR (BARRETE), DIÂMETRO = 32,0 MM. AF_11/2016</v>
          </cell>
        </row>
        <row r="2232">
          <cell r="A2232" t="str">
            <v>FUNDACOES E ESTRUTURAS</v>
          </cell>
          <cell r="B2232" t="str">
            <v>FUES</v>
          </cell>
          <cell r="C2232" t="str">
            <v>ARMADURAS</v>
          </cell>
          <cell r="D2232" t="str">
            <v>0042</v>
          </cell>
          <cell r="E2232">
            <v>0</v>
          </cell>
          <cell r="F2232">
            <v>0</v>
          </cell>
          <cell r="G2232" t="str">
            <v>95592</v>
          </cell>
          <cell r="H2232" t="str">
            <v>MONTAGEM DE ARMADURA TRANSVERSAL DE ESTACAS DE SEÇÃO RETANGULAR (BARRETE), DIÂMETRO = 5,0 MM. AF_11/2016</v>
          </cell>
        </row>
        <row r="2233">
          <cell r="A2233" t="str">
            <v>FUNDACOES E ESTRUTURAS</v>
          </cell>
          <cell r="B2233" t="str">
            <v>FUES</v>
          </cell>
          <cell r="C2233" t="str">
            <v>ARMADURAS</v>
          </cell>
          <cell r="D2233" t="str">
            <v>0042</v>
          </cell>
          <cell r="E2233">
            <v>0</v>
          </cell>
          <cell r="F2233">
            <v>0</v>
          </cell>
          <cell r="G2233" t="str">
            <v>95593</v>
          </cell>
          <cell r="H2233" t="str">
            <v>MONTAGEM DE ARMADURA TRANSVERSAL DE ESTACAS DE SEÇÃO RETANGULAR (BARRETE), DIÂMETRO = 6,3 MM. AF_11/2016</v>
          </cell>
        </row>
        <row r="2234">
          <cell r="A2234" t="str">
            <v>FUNDACOES E ESTRUTURAS</v>
          </cell>
          <cell r="B2234" t="str">
            <v>FUES</v>
          </cell>
          <cell r="C2234" t="str">
            <v>ARMADURAS</v>
          </cell>
          <cell r="D2234" t="str">
            <v>0042</v>
          </cell>
          <cell r="E2234">
            <v>0</v>
          </cell>
          <cell r="F2234">
            <v>0</v>
          </cell>
          <cell r="G2234" t="str">
            <v>95943</v>
          </cell>
          <cell r="H2234" t="str">
            <v>ARMAÇÃO DE ESCADA, DE UMA ESTRUTURA CONVENCIONAL DE CONCRETO ARMADO UTILIZANDO AÇO CA-60 DE 5,0 MM - MONTAGEM. AF_11/2020</v>
          </cell>
        </row>
        <row r="2235">
          <cell r="A2235" t="str">
            <v>FUNDACOES E ESTRUTURAS</v>
          </cell>
          <cell r="B2235" t="str">
            <v>FUES</v>
          </cell>
          <cell r="C2235" t="str">
            <v>ARMADURAS</v>
          </cell>
          <cell r="D2235" t="str">
            <v>0042</v>
          </cell>
          <cell r="E2235">
            <v>0</v>
          </cell>
          <cell r="F2235">
            <v>0</v>
          </cell>
          <cell r="G2235" t="str">
            <v>95944</v>
          </cell>
          <cell r="H2235" t="str">
            <v>ARMAÇÃO DE ESCADA, DE UMA ESTRUTURA CONVENCIONAL DE CONCRETO ARMADO UTILIZANDO AÇO CA-50 DE 6,3 MM - MONTAGEM. AF_11/2020</v>
          </cell>
        </row>
        <row r="2236">
          <cell r="A2236" t="str">
            <v>FUNDACOES E ESTRUTURAS</v>
          </cell>
          <cell r="B2236" t="str">
            <v>FUES</v>
          </cell>
          <cell r="C2236" t="str">
            <v>ARMADURAS</v>
          </cell>
          <cell r="D2236" t="str">
            <v>0042</v>
          </cell>
          <cell r="E2236">
            <v>0</v>
          </cell>
          <cell r="F2236">
            <v>0</v>
          </cell>
          <cell r="G2236" t="str">
            <v>95945</v>
          </cell>
          <cell r="H2236" t="str">
            <v>ARMAÇÃO DE ESCADA, DE UMA ESTRUTURA CONVENCIONAL DE CONCRETO ARMADO UTILIZANDO AÇO CA-50 DE 8,0 MM - MONTAGEM. AF_11/2020</v>
          </cell>
        </row>
        <row r="2237">
          <cell r="A2237" t="str">
            <v>FUNDACOES E ESTRUTURAS</v>
          </cell>
          <cell r="B2237" t="str">
            <v>FUES</v>
          </cell>
          <cell r="C2237" t="str">
            <v>ARMADURAS</v>
          </cell>
          <cell r="D2237" t="str">
            <v>0042</v>
          </cell>
          <cell r="E2237">
            <v>0</v>
          </cell>
          <cell r="F2237">
            <v>0</v>
          </cell>
          <cell r="G2237" t="str">
            <v>95946</v>
          </cell>
          <cell r="H2237" t="str">
            <v>ARMAÇÃO DE ESCADA, DE UMA ESTRUTURA CONVENCIONAL DE CONCRETO ARMADO UTILIZANDO AÇO CA-50 DE 10,0 MM - MONTAGEM. AF_11/2020</v>
          </cell>
        </row>
        <row r="2238">
          <cell r="A2238" t="str">
            <v>FUNDACOES E ESTRUTURAS</v>
          </cell>
          <cell r="B2238" t="str">
            <v>FUES</v>
          </cell>
          <cell r="C2238" t="str">
            <v>ARMADURAS</v>
          </cell>
          <cell r="D2238" t="str">
            <v>0042</v>
          </cell>
          <cell r="E2238">
            <v>0</v>
          </cell>
          <cell r="F2238">
            <v>0</v>
          </cell>
          <cell r="G2238" t="str">
            <v>95947</v>
          </cell>
          <cell r="H2238" t="str">
            <v>ARMAÇÃO DE ESCADA, DE UMA ESTRUTURA CONVENCIONAL DE CONCRETO ARMADO UTILIZANDO AÇO CA-50 DE 12,5 MM - MONTAGEM. AF_11/2020</v>
          </cell>
        </row>
        <row r="2239">
          <cell r="A2239" t="str">
            <v>FUNDACOES E ESTRUTURAS</v>
          </cell>
          <cell r="B2239" t="str">
            <v>FUES</v>
          </cell>
          <cell r="C2239" t="str">
            <v>ARMADURAS</v>
          </cell>
          <cell r="D2239" t="str">
            <v>0042</v>
          </cell>
          <cell r="E2239">
            <v>0</v>
          </cell>
          <cell r="F2239">
            <v>0</v>
          </cell>
          <cell r="G2239" t="str">
            <v>95948</v>
          </cell>
          <cell r="H2239" t="str">
            <v>ARMAÇÃO DE ESCADA, DE UMA ESTRUTURA CONVENCIONAL DE CONCRETO ARMADO UTILIZANDO AÇO CA-50 DE 16,0 MM - MONTAGEM. AF_11/2020</v>
          </cell>
        </row>
        <row r="2240">
          <cell r="A2240" t="str">
            <v>FUNDACOES E ESTRUTURAS</v>
          </cell>
          <cell r="B2240" t="str">
            <v>FUES</v>
          </cell>
          <cell r="C2240" t="str">
            <v>ARMADURAS</v>
          </cell>
          <cell r="D2240" t="str">
            <v>0042</v>
          </cell>
          <cell r="E2240">
            <v>0</v>
          </cell>
          <cell r="F2240">
            <v>0</v>
          </cell>
          <cell r="G2240" t="str">
            <v>96544</v>
          </cell>
          <cell r="H2240" t="str">
            <v>ARMAÇÃO DE BLOCO, VIGA BALDRAME OU SAPATA UTILIZANDO AÇO CA-50 DE 6,3 MM - MONTAGEM. AF_06/2017</v>
          </cell>
        </row>
        <row r="2241">
          <cell r="A2241" t="str">
            <v>FUNDACOES E ESTRUTURAS</v>
          </cell>
          <cell r="B2241" t="str">
            <v>FUES</v>
          </cell>
          <cell r="C2241" t="str">
            <v>ARMADURAS</v>
          </cell>
          <cell r="D2241" t="str">
            <v>0042</v>
          </cell>
          <cell r="E2241">
            <v>0</v>
          </cell>
          <cell r="F2241">
            <v>0</v>
          </cell>
          <cell r="G2241" t="str">
            <v>96545</v>
          </cell>
          <cell r="H2241" t="str">
            <v>ARMAÇÃO DE BLOCO, VIGA BALDRAME OU SAPATA UTILIZANDO AÇO CA-50 DE 8 MM - MONTAGEM. AF_06/2017</v>
          </cell>
        </row>
        <row r="2242">
          <cell r="A2242" t="str">
            <v>FUNDACOES E ESTRUTURAS</v>
          </cell>
          <cell r="B2242" t="str">
            <v>FUES</v>
          </cell>
          <cell r="C2242" t="str">
            <v>ARMADURAS</v>
          </cell>
          <cell r="D2242" t="str">
            <v>0042</v>
          </cell>
          <cell r="E2242">
            <v>0</v>
          </cell>
          <cell r="F2242">
            <v>0</v>
          </cell>
          <cell r="G2242" t="str">
            <v>96546</v>
          </cell>
          <cell r="H2242" t="str">
            <v>ARMAÇÃO DE BLOCO, VIGA BALDRAME OU SAPATA UTILIZANDO AÇO CA-50 DE 10 MM - MONTAGEM. AF_06/2017</v>
          </cell>
        </row>
        <row r="2243">
          <cell r="A2243" t="str">
            <v>FUNDACOES E ESTRUTURAS</v>
          </cell>
          <cell r="B2243" t="str">
            <v>FUES</v>
          </cell>
          <cell r="C2243" t="str">
            <v>ARMADURAS</v>
          </cell>
          <cell r="D2243" t="str">
            <v>0042</v>
          </cell>
          <cell r="E2243">
            <v>0</v>
          </cell>
          <cell r="F2243">
            <v>0</v>
          </cell>
          <cell r="G2243" t="str">
            <v>96547</v>
          </cell>
          <cell r="H2243" t="str">
            <v>ARMAÇÃO DE BLOCO, VIGA BALDRAME OU SAPATA UTILIZANDO AÇO CA-50 DE 12,5 MM - MONTAGEM. AF_06/2017</v>
          </cell>
        </row>
        <row r="2244">
          <cell r="A2244" t="str">
            <v>FUNDACOES E ESTRUTURAS</v>
          </cell>
          <cell r="B2244" t="str">
            <v>FUES</v>
          </cell>
          <cell r="C2244" t="str">
            <v>ARMADURAS</v>
          </cell>
          <cell r="D2244" t="str">
            <v>0042</v>
          </cell>
          <cell r="E2244">
            <v>0</v>
          </cell>
          <cell r="F2244">
            <v>0</v>
          </cell>
          <cell r="G2244" t="str">
            <v>96548</v>
          </cell>
          <cell r="H2244" t="str">
            <v>ARMAÇÃO DE BLOCO, VIGA BALDRAME OU SAPATA UTILIZANDO AÇO CA-50 DE 16 MM - MONTAGEM. AF_06/2017</v>
          </cell>
        </row>
        <row r="2245">
          <cell r="A2245" t="str">
            <v>FUNDACOES E ESTRUTURAS</v>
          </cell>
          <cell r="B2245" t="str">
            <v>FUES</v>
          </cell>
          <cell r="C2245" t="str">
            <v>ARMADURAS</v>
          </cell>
          <cell r="D2245" t="str">
            <v>0042</v>
          </cell>
          <cell r="E2245">
            <v>0</v>
          </cell>
          <cell r="F2245">
            <v>0</v>
          </cell>
          <cell r="G2245" t="str">
            <v>96549</v>
          </cell>
          <cell r="H2245" t="str">
            <v>ARMAÇÃO DE BLOCO, VIGA BALDRAME OU SAPATA UTILIZANDO AÇO CA-50 DE 20 MM - MONTAGEM. AF_06/2017</v>
          </cell>
        </row>
        <row r="2246">
          <cell r="A2246" t="str">
            <v>FUNDACOES E ESTRUTURAS</v>
          </cell>
          <cell r="B2246" t="str">
            <v>FUES</v>
          </cell>
          <cell r="C2246" t="str">
            <v>ARMADURAS</v>
          </cell>
          <cell r="D2246" t="str">
            <v>0042</v>
          </cell>
          <cell r="E2246">
            <v>0</v>
          </cell>
          <cell r="F2246">
            <v>0</v>
          </cell>
          <cell r="G2246" t="str">
            <v>96550</v>
          </cell>
          <cell r="H2246" t="str">
            <v>ARMAÇÃO DE BLOCO, VIGA BALDRAME OU SAPATA UTILIZANDO AÇO CA-50 DE 25 MM - MONTAGEM. AF_06/2017</v>
          </cell>
        </row>
        <row r="2247">
          <cell r="A2247" t="str">
            <v>FUNDACOES E ESTRUTURAS</v>
          </cell>
          <cell r="B2247" t="str">
            <v>FUES</v>
          </cell>
          <cell r="C2247" t="str">
            <v>ARMADURAS</v>
          </cell>
          <cell r="D2247" t="str">
            <v>0042</v>
          </cell>
          <cell r="E2247">
            <v>0</v>
          </cell>
          <cell r="F2247">
            <v>0</v>
          </cell>
          <cell r="G2247" t="str">
            <v>100066</v>
          </cell>
          <cell r="H2247" t="str">
            <v>ARMAÇÃO DO SISTEMA DE PAREDES DE CONCRETO, EXECUTADA COMO ARMADURA POSITIVA DE LAJES, TELA Q-196. AF_06/2019</v>
          </cell>
        </row>
        <row r="2248">
          <cell r="A2248" t="str">
            <v>FUNDACOES E ESTRUTURAS</v>
          </cell>
          <cell r="B2248" t="str">
            <v>FUES</v>
          </cell>
          <cell r="C2248" t="str">
            <v>ARMADURAS</v>
          </cell>
          <cell r="D2248" t="str">
            <v>0042</v>
          </cell>
          <cell r="E2248">
            <v>0</v>
          </cell>
          <cell r="F2248">
            <v>0</v>
          </cell>
          <cell r="G2248" t="str">
            <v>100067</v>
          </cell>
          <cell r="H2248" t="str">
            <v>ARMAÇÃO DO SISTEMA DE PAREDES DE CONCRETO, EXECUTADA COMO REFORÇO, VERGALHÃO DE 5,0 MM DE DIÂMETRO. AF_06/2019</v>
          </cell>
        </row>
        <row r="2249">
          <cell r="A2249" t="str">
            <v>FUNDACOES E ESTRUTURAS</v>
          </cell>
          <cell r="B2249" t="str">
            <v>FUES</v>
          </cell>
          <cell r="C2249" t="str">
            <v>ARMADURAS</v>
          </cell>
          <cell r="D2249" t="str">
            <v>0042</v>
          </cell>
          <cell r="E2249">
            <v>0</v>
          </cell>
          <cell r="F2249">
            <v>0</v>
          </cell>
          <cell r="G2249" t="str">
            <v>100068</v>
          </cell>
          <cell r="H2249" t="str">
            <v>ARMAÇÃO DO SISTEMA DE PAREDES DE CONCRETO, EXECUTADA COMO REFORÇO, VERGALHÃO DE 12,5 MM DE DIÂMETRO. AF_06/2019</v>
          </cell>
        </row>
        <row r="2250">
          <cell r="A2250" t="str">
            <v>FUNDACOES E ESTRUTURAS</v>
          </cell>
          <cell r="B2250" t="str">
            <v>FUES</v>
          </cell>
          <cell r="C2250" t="str">
            <v>CONCRETOS</v>
          </cell>
          <cell r="D2250" t="str">
            <v>0043</v>
          </cell>
          <cell r="E2250">
            <v>0</v>
          </cell>
          <cell r="F2250">
            <v>0</v>
          </cell>
          <cell r="G2250" t="str">
            <v>89993</v>
          </cell>
          <cell r="H2250" t="str">
            <v>GRAUTEAMENTO VERTICAL EM ALVENARIA ESTRUTURAL. AF_01/2015</v>
          </cell>
        </row>
        <row r="2251">
          <cell r="A2251" t="str">
            <v>FUNDACOES E ESTRUTURAS</v>
          </cell>
          <cell r="B2251" t="str">
            <v>FUES</v>
          </cell>
          <cell r="C2251" t="str">
            <v>CONCRETOS</v>
          </cell>
          <cell r="D2251" t="str">
            <v>0043</v>
          </cell>
          <cell r="E2251">
            <v>0</v>
          </cell>
          <cell r="F2251">
            <v>0</v>
          </cell>
          <cell r="G2251" t="str">
            <v>89994</v>
          </cell>
          <cell r="H2251" t="str">
            <v>GRAUTEAMENTO DE CINTA INTERMEDIÁRIA OU DE CONTRAVERGA EM ALVENARIA ESTRUTURAL. AF_01/2015</v>
          </cell>
        </row>
        <row r="2252">
          <cell r="A2252" t="str">
            <v>FUNDACOES E ESTRUTURAS</v>
          </cell>
          <cell r="B2252" t="str">
            <v>FUES</v>
          </cell>
          <cell r="C2252" t="str">
            <v>CONCRETOS</v>
          </cell>
          <cell r="D2252" t="str">
            <v>0043</v>
          </cell>
          <cell r="E2252">
            <v>0</v>
          </cell>
          <cell r="F2252">
            <v>0</v>
          </cell>
          <cell r="G2252" t="str">
            <v>89995</v>
          </cell>
          <cell r="H2252" t="str">
            <v>GRAUTEAMENTO DE CINTA SUPERIOR OU DE VERGA EM ALVENARIA ESTRUTURAL. AF_01/2015</v>
          </cell>
        </row>
        <row r="2253">
          <cell r="A2253" t="str">
            <v>FUNDACOES E ESTRUTURAS</v>
          </cell>
          <cell r="B2253" t="str">
            <v>FUES</v>
          </cell>
          <cell r="C2253" t="str">
            <v>CONCRETOS</v>
          </cell>
          <cell r="D2253" t="str">
            <v>0043</v>
          </cell>
          <cell r="E2253">
            <v>0</v>
          </cell>
          <cell r="F2253">
            <v>0</v>
          </cell>
          <cell r="G2253" t="str">
            <v>90278</v>
          </cell>
          <cell r="H2253" t="str">
            <v>GRAUTE FGK=15 MPA; TRAÇO 1:0,04:2,0:2,4 (CIMENTO/ CAL/ AREIA GROSSA/ BRITA 0) - PREPARO MECÂNICO COM BETONEIRA 400 L. AF_02/2015</v>
          </cell>
        </row>
        <row r="2254">
          <cell r="A2254" t="str">
            <v>FUNDACOES E ESTRUTURAS</v>
          </cell>
          <cell r="B2254" t="str">
            <v>FUES</v>
          </cell>
          <cell r="C2254" t="str">
            <v>CONCRETOS</v>
          </cell>
          <cell r="D2254" t="str">
            <v>0043</v>
          </cell>
          <cell r="E2254">
            <v>0</v>
          </cell>
          <cell r="F2254">
            <v>0</v>
          </cell>
          <cell r="G2254" t="str">
            <v>90279</v>
          </cell>
          <cell r="H2254" t="str">
            <v>GRAUTE FGK=20 MPA; TRAÇO 1:0,04:1,6:1,9 (CIMENTO/ CAL/ AREIA GROSSA/ BRITA 0) - PREPARO MECÂNICO COM BETONEIRA 400 L. AF_02/2015</v>
          </cell>
        </row>
        <row r="2255">
          <cell r="A2255" t="str">
            <v>FUNDACOES E ESTRUTURAS</v>
          </cell>
          <cell r="B2255" t="str">
            <v>FUES</v>
          </cell>
          <cell r="C2255" t="str">
            <v>CONCRETOS</v>
          </cell>
          <cell r="D2255" t="str">
            <v>0043</v>
          </cell>
          <cell r="E2255">
            <v>0</v>
          </cell>
          <cell r="F2255">
            <v>0</v>
          </cell>
          <cell r="G2255" t="str">
            <v>90280</v>
          </cell>
          <cell r="H2255" t="str">
            <v>GRAUTE FGK=25 MPA; TRAÇO 1:0,02:1,2:1,5 (CIMENTO/ CAL/ AREIA GROSSA/ BRITA 0) - PREPARO MECÂNICO COM BETONEIRA 400 L. AF_02/2015</v>
          </cell>
        </row>
        <row r="2256">
          <cell r="A2256" t="str">
            <v>FUNDACOES E ESTRUTURAS</v>
          </cell>
          <cell r="B2256" t="str">
            <v>FUES</v>
          </cell>
          <cell r="C2256" t="str">
            <v>CONCRETOS</v>
          </cell>
          <cell r="D2256" t="str">
            <v>0043</v>
          </cell>
          <cell r="E2256">
            <v>0</v>
          </cell>
          <cell r="F2256">
            <v>0</v>
          </cell>
          <cell r="G2256" t="str">
            <v>90281</v>
          </cell>
          <cell r="H2256" t="str">
            <v>GRAUTE FGK=30 MPA; TRAÇO 1:0,02:0,8:1,1 (CIMENTO/ CAL/ AREIA GROSSA/ BRITA 0) - PREPARO MECÂNICO COM BETONEIRA 400 L. AF_02/2015</v>
          </cell>
        </row>
        <row r="2257">
          <cell r="A2257" t="str">
            <v>FUNDACOES E ESTRUTURAS</v>
          </cell>
          <cell r="B2257" t="str">
            <v>FUES</v>
          </cell>
          <cell r="C2257" t="str">
            <v>CONCRETOS</v>
          </cell>
          <cell r="D2257" t="str">
            <v>0043</v>
          </cell>
          <cell r="E2257">
            <v>0</v>
          </cell>
          <cell r="F2257">
            <v>0</v>
          </cell>
          <cell r="G2257" t="str">
            <v>90282</v>
          </cell>
          <cell r="H2257" t="str">
            <v>GRAUTE FGK=15 MPA; TRAÇO 1:2,0:2,4 (CIMENTO/ AREIA GROSSA/ BRITA 0/ ADITIVO) - PREPARO MECÂNICO COM BETONEIRA 400 L. AF_02/2015</v>
          </cell>
        </row>
        <row r="2258">
          <cell r="A2258" t="str">
            <v>FUNDACOES E ESTRUTURAS</v>
          </cell>
          <cell r="B2258" t="str">
            <v>FUES</v>
          </cell>
          <cell r="C2258" t="str">
            <v>CONCRETOS</v>
          </cell>
          <cell r="D2258" t="str">
            <v>0043</v>
          </cell>
          <cell r="E2258">
            <v>0</v>
          </cell>
          <cell r="F2258">
            <v>0</v>
          </cell>
          <cell r="G2258" t="str">
            <v>90283</v>
          </cell>
          <cell r="H2258" t="str">
            <v>GRAUTE FGK=20 MPA; TRAÇO 1:1,6:1,9 (CIMENTO/ AREIA GROSSA/ BRITA 0/ ADITIVO) - PREPARO MECÂNICO COM BETONEIRA 400 L. AF_02/2015</v>
          </cell>
        </row>
        <row r="2259">
          <cell r="A2259" t="str">
            <v>FUNDACOES E ESTRUTURAS</v>
          </cell>
          <cell r="B2259" t="str">
            <v>FUES</v>
          </cell>
          <cell r="C2259" t="str">
            <v>CONCRETOS</v>
          </cell>
          <cell r="D2259" t="str">
            <v>0043</v>
          </cell>
          <cell r="E2259">
            <v>0</v>
          </cell>
          <cell r="F2259">
            <v>0</v>
          </cell>
          <cell r="G2259" t="str">
            <v>90284</v>
          </cell>
          <cell r="H2259" t="str">
            <v>GRAUTE FGK=25 MPA; TRAÇO 1:1,2:1,5 (CIMENTO/ AREIA GROSSA/ BRITA 0/ ADITIVO) - PREPARO MECÂNICO COM BETONEIRA 400 L. AF_02/2015</v>
          </cell>
        </row>
        <row r="2260">
          <cell r="A2260" t="str">
            <v>FUNDACOES E ESTRUTURAS</v>
          </cell>
          <cell r="B2260" t="str">
            <v>FUES</v>
          </cell>
          <cell r="C2260" t="str">
            <v>CONCRETOS</v>
          </cell>
          <cell r="D2260" t="str">
            <v>0043</v>
          </cell>
          <cell r="E2260">
            <v>0</v>
          </cell>
          <cell r="F2260">
            <v>0</v>
          </cell>
          <cell r="G2260" t="str">
            <v>90285</v>
          </cell>
          <cell r="H2260" t="str">
            <v>GRAUTE FGK=30 MPA; TRAÇO 1:0,8:1,1 (CIMENTO/ AREIA GROSSA/ BRITA 0/ ADITIVO) - PREPARO MECÂNICO COM BETONEIRA 400 L. AF_02/2015</v>
          </cell>
        </row>
        <row r="2261">
          <cell r="A2261" t="str">
            <v>FUNDACOES E ESTRUTURAS</v>
          </cell>
          <cell r="B2261" t="str">
            <v>FUES</v>
          </cell>
          <cell r="C2261" t="str">
            <v>CONCRETOS</v>
          </cell>
          <cell r="D2261" t="str">
            <v>0043</v>
          </cell>
          <cell r="E2261">
            <v>0</v>
          </cell>
          <cell r="F2261">
            <v>0</v>
          </cell>
          <cell r="G2261" t="str">
            <v>90853</v>
          </cell>
          <cell r="H2261" t="str">
            <v>CONCRETAGEM DE LAJES EM EDIFICAÇÕES UNIFAMILIARES FEITAS COM SISTEMA DE FÔRMAS MANUSEÁVEIS, COM CONCRETO USINADO BOMBEÁVEL FCK 20 MPA - LANÇAMENTO, ADENSAMENTO E ACABAMENTO. AF_06/2015</v>
          </cell>
        </row>
        <row r="2262">
          <cell r="A2262" t="str">
            <v>FUNDACOES E ESTRUTURAS</v>
          </cell>
          <cell r="B2262" t="str">
            <v>FUES</v>
          </cell>
          <cell r="C2262" t="str">
            <v>CONCRETOS</v>
          </cell>
          <cell r="D2262" t="str">
            <v>0043</v>
          </cell>
          <cell r="E2262">
            <v>0</v>
          </cell>
          <cell r="F2262">
            <v>0</v>
          </cell>
          <cell r="G2262" t="str">
            <v>90854</v>
          </cell>
          <cell r="H2262" t="str">
            <v>CONCRETAGEM DE PAREDES EM EDIFICAÇÕES UNIFAMILIARES FEITAS COM SISTEMA DE FÔRMAS MANUSEÁVEIS, COM CONCRETO USINADO BOMBEÁVEL FCK 20 MPA - LANÇAMENTO, ADENSAMENTO E ACABAMENTO. AF_06/2015</v>
          </cell>
        </row>
        <row r="2263">
          <cell r="A2263" t="str">
            <v>FUNDACOES E ESTRUTURAS</v>
          </cell>
          <cell r="B2263" t="str">
            <v>FUES</v>
          </cell>
          <cell r="C2263" t="str">
            <v>CONCRETOS</v>
          </cell>
          <cell r="D2263" t="str">
            <v>0043</v>
          </cell>
          <cell r="E2263">
            <v>0</v>
          </cell>
          <cell r="F2263">
            <v>0</v>
          </cell>
          <cell r="G2263" t="str">
            <v>90855</v>
          </cell>
          <cell r="H2263" t="str">
            <v>CONCRETAGEM DE PLATIBANDA EM EDIFICAÇÕES UNIFAMILIARES FEITAS COM SISTEMA DE FÔRMAS MANUSEÁVEIS, COM CONCRETO USINADO BOMBEÁVEL FCK 20 MPA - LANÇAMENTO, ADENSAMENTO E ACABAMENTO. AF_06/2015</v>
          </cell>
        </row>
        <row r="2264">
          <cell r="A2264" t="str">
            <v>FUNDACOES E ESTRUTURAS</v>
          </cell>
          <cell r="B2264" t="str">
            <v>FUES</v>
          </cell>
          <cell r="C2264" t="str">
            <v>CONCRETOS</v>
          </cell>
          <cell r="D2264" t="str">
            <v>0043</v>
          </cell>
          <cell r="E2264">
            <v>0</v>
          </cell>
          <cell r="F2264">
            <v>0</v>
          </cell>
          <cell r="G2264" t="str">
            <v>90856</v>
          </cell>
          <cell r="H2264" t="str">
            <v>CONCRETAGEM DE LAJES EM EDIFICAÇÕES MULTIFAMILIARES FEITAS COM SISTEMA DE FÔRMAS MANUSEÁVEIS, COM CONCRETO USINADO BOMBEÁVEL FCK 20 MPA - LANÇAMENTO, ADENSAMENTO E ACABAMENTO. AF_06/2015</v>
          </cell>
        </row>
        <row r="2265">
          <cell r="A2265" t="str">
            <v>FUNDACOES E ESTRUTURAS</v>
          </cell>
          <cell r="B2265" t="str">
            <v>FUES</v>
          </cell>
          <cell r="C2265" t="str">
            <v>CONCRETOS</v>
          </cell>
          <cell r="D2265" t="str">
            <v>0043</v>
          </cell>
          <cell r="E2265">
            <v>0</v>
          </cell>
          <cell r="F2265">
            <v>0</v>
          </cell>
          <cell r="G2265" t="str">
            <v>90857</v>
          </cell>
          <cell r="H2265" t="str">
            <v>CONCRETAGEM DE PAREDES EM EDIFICAÇÕES MULTIFAMILIARES FEITAS COM SISTEMA DE FÔRMAS MANUSEÁVEIS, COM CONCRETO USINADO BOMBEÁVEL FCK 20 MPA - LANÇAMENTO, ADENSAMENTO E ACABAMENTO. AF_06/2015</v>
          </cell>
        </row>
        <row r="2266">
          <cell r="A2266" t="str">
            <v>FUNDACOES E ESTRUTURAS</v>
          </cell>
          <cell r="B2266" t="str">
            <v>FUES</v>
          </cell>
          <cell r="C2266" t="str">
            <v>CONCRETOS</v>
          </cell>
          <cell r="D2266" t="str">
            <v>0043</v>
          </cell>
          <cell r="E2266">
            <v>0</v>
          </cell>
          <cell r="F2266">
            <v>0</v>
          </cell>
          <cell r="G2266" t="str">
            <v>90858</v>
          </cell>
          <cell r="H2266" t="str">
            <v>CONCRETAGEM DE PLATIBANDA EM EDIFICAÇÕES MULTIFAMILIARES FEITAS COM SISTEMA DE FÔRMAS MANUSEÁVEIS, COM CONCRETO USINADO BOMBEÁVEL FCK 20 MPA - LANÇAMENTO, ADENSAMENTO E ACABAMENTO. AF_06/2015</v>
          </cell>
        </row>
        <row r="2267">
          <cell r="A2267" t="str">
            <v>FUNDACOES E ESTRUTURAS</v>
          </cell>
          <cell r="B2267" t="str">
            <v>FUES</v>
          </cell>
          <cell r="C2267" t="str">
            <v>CONCRETOS</v>
          </cell>
          <cell r="D2267" t="str">
            <v>0043</v>
          </cell>
          <cell r="E2267">
            <v>0</v>
          </cell>
          <cell r="F2267">
            <v>0</v>
          </cell>
          <cell r="G2267" t="str">
            <v>90859</v>
          </cell>
          <cell r="H2267" t="str">
            <v>CONCRETAGEM DE PLATIBANDA EM EDIFICAÇÕES UNIFAMILIARES FEITAS COM SISTEMA DE FÔRMAS MANUSEÁVEIS, COM CONCRETO USINADO AUTOADENSÁVEL FCK 20 MPA - LANÇAMENTO E ACABAMENTO. AF_06/2015</v>
          </cell>
        </row>
        <row r="2268">
          <cell r="A2268" t="str">
            <v>FUNDACOES E ESTRUTURAS</v>
          </cell>
          <cell r="B2268" t="str">
            <v>FUES</v>
          </cell>
          <cell r="C2268" t="str">
            <v>CONCRETOS</v>
          </cell>
          <cell r="D2268" t="str">
            <v>0043</v>
          </cell>
          <cell r="E2268">
            <v>0</v>
          </cell>
          <cell r="F2268">
            <v>0</v>
          </cell>
          <cell r="G2268" t="str">
            <v>90860</v>
          </cell>
          <cell r="H2268" t="str">
            <v>CONCRETAGEM DE PLATIBANDA EM EDIFICAÇÕES MULTIFAMILIARES FEITAS COM SISTEMA DE FÔRMAS MANUSEÁVEIS, COM CONCRETO USINADO AUTOADENSÁVEL FCK 20 MPA - LANÇAMENTO E ACABAMENTO. AF_06/2015</v>
          </cell>
        </row>
        <row r="2269">
          <cell r="A2269" t="str">
            <v>FUNDACOES E ESTRUTURAS</v>
          </cell>
          <cell r="B2269" t="str">
            <v>FUES</v>
          </cell>
          <cell r="C2269" t="str">
            <v>CONCRETOS</v>
          </cell>
          <cell r="D2269" t="str">
            <v>0043</v>
          </cell>
          <cell r="E2269">
            <v>0</v>
          </cell>
          <cell r="F2269">
            <v>0</v>
          </cell>
          <cell r="G2269" t="str">
            <v>90861</v>
          </cell>
          <cell r="H2269" t="str">
            <v>CONCRETAGEM DE EDIFICAÇÕES (PAREDES E LAJES) FEITAS COM SISTEMA DE FÔRMAS MANUSEÁVEIS, COM CONCRETO USINADO BOMBEÁVEL FCK 20 MPA - LANÇAMENTO, ADENSAMENTO E ACABAMENTO. AF_06/2015</v>
          </cell>
        </row>
        <row r="2270">
          <cell r="A2270" t="str">
            <v>FUNDACOES E ESTRUTURAS</v>
          </cell>
          <cell r="B2270" t="str">
            <v>FUES</v>
          </cell>
          <cell r="C2270" t="str">
            <v>CONCRETOS</v>
          </cell>
          <cell r="D2270" t="str">
            <v>0043</v>
          </cell>
          <cell r="E2270">
            <v>0</v>
          </cell>
          <cell r="F2270">
            <v>0</v>
          </cell>
          <cell r="G2270" t="str">
            <v>90862</v>
          </cell>
          <cell r="H2270" t="str">
            <v>CONCRETAGEM DE EDIFICAÇÕES (PAREDES E LAJES) FEITAS COM SISTEMA DE FÔRMAS MANUSEÁVEIS, COM CONCRETO USINADO AUTOADENSÁVEL FCK 20 MPA - LANÇAMENTO E ACABAMENTO. AF_06/2015</v>
          </cell>
        </row>
        <row r="2271">
          <cell r="A2271" t="str">
            <v>FUNDACOES E ESTRUTURAS</v>
          </cell>
          <cell r="B2271" t="str">
            <v>FUES</v>
          </cell>
          <cell r="C2271" t="str">
            <v>CONCRETOS</v>
          </cell>
          <cell r="D2271" t="str">
            <v>0043</v>
          </cell>
          <cell r="E2271">
            <v>0</v>
          </cell>
          <cell r="F2271">
            <v>0</v>
          </cell>
          <cell r="G2271" t="str">
            <v>92718</v>
          </cell>
          <cell r="H2271" t="str">
            <v>CONCRETAGEM DE PILARES, FCK = 25 MPA,  COM USO DE BALDES EM EDIFICAÇÃO COM SEÇÃO MÉDIA DE PILARES MENOR OU IGUAL A 0,25 M² - LANÇAMENTO, ADENSAMENTO E ACABAMENTO. AF_12/2015</v>
          </cell>
        </row>
        <row r="2272">
          <cell r="A2272" t="str">
            <v>FUNDACOES E ESTRUTURAS</v>
          </cell>
          <cell r="B2272" t="str">
            <v>FUES</v>
          </cell>
          <cell r="C2272" t="str">
            <v>CONCRETOS</v>
          </cell>
          <cell r="D2272" t="str">
            <v>0043</v>
          </cell>
          <cell r="E2272">
            <v>0</v>
          </cell>
          <cell r="F2272">
            <v>0</v>
          </cell>
          <cell r="G2272" t="str">
            <v>92719</v>
          </cell>
          <cell r="H2272" t="str">
            <v>CONCRETAGEM DE PILARES, FCK = 25 MPA, COM USO DE GRUA EM EDIFICAÇÃO COM SEÇÃO MÉDIA DE PILARES MENOR OU IGUAL A 0,25 M² - LANÇAMENTO, ADENSAMENTO E ACABAMENTO. AF_12/2015</v>
          </cell>
        </row>
        <row r="2273">
          <cell r="A2273" t="str">
            <v>FUNDACOES E ESTRUTURAS</v>
          </cell>
          <cell r="B2273" t="str">
            <v>FUES</v>
          </cell>
          <cell r="C2273" t="str">
            <v>CONCRETOS</v>
          </cell>
          <cell r="D2273" t="str">
            <v>0043</v>
          </cell>
          <cell r="E2273">
            <v>0</v>
          </cell>
          <cell r="F2273">
            <v>0</v>
          </cell>
          <cell r="G2273" t="str">
            <v>92720</v>
          </cell>
          <cell r="H2273" t="str">
            <v>CONCRETAGEM DE PILARES, FCK = 25 MPA, COM USO DE BOMBA EM EDIFICAÇÃO COM SEÇÃO MÉDIA DE PILARES MENOR OU IGUAL A 0,25 M² - LANÇAMENTO, ADENSAMENTO E ACABAMENTO. AF_12/2015</v>
          </cell>
        </row>
        <row r="2274">
          <cell r="A2274" t="str">
            <v>FUNDACOES E ESTRUTURAS</v>
          </cell>
          <cell r="B2274" t="str">
            <v>FUES</v>
          </cell>
          <cell r="C2274" t="str">
            <v>CONCRETOS</v>
          </cell>
          <cell r="D2274" t="str">
            <v>0043</v>
          </cell>
          <cell r="E2274">
            <v>0</v>
          </cell>
          <cell r="F2274">
            <v>0</v>
          </cell>
          <cell r="G2274" t="str">
            <v>92721</v>
          </cell>
          <cell r="H2274" t="str">
            <v>CONCRETAGEM DE PILARES, FCK = 25 MPA, COM USO DE GRUA EM EDIFICAÇÃO COM SEÇÃO MÉDIA DE PILARES MAIOR QUE 0,25 M² - LANÇAMENTO, ADENSAMENTO E ACABAMENTO. AF_12/2015</v>
          </cell>
        </row>
        <row r="2275">
          <cell r="A2275" t="str">
            <v>FUNDACOES E ESTRUTURAS</v>
          </cell>
          <cell r="B2275" t="str">
            <v>FUES</v>
          </cell>
          <cell r="C2275" t="str">
            <v>CONCRETOS</v>
          </cell>
          <cell r="D2275" t="str">
            <v>0043</v>
          </cell>
          <cell r="E2275">
            <v>0</v>
          </cell>
          <cell r="F2275">
            <v>0</v>
          </cell>
          <cell r="G2275" t="str">
            <v>92722</v>
          </cell>
          <cell r="H2275" t="str">
            <v>CONCRETAGEM DE PILARES, FCK = 25 MPA, COM USO DE BOMBA EM EDIFICAÇÃO COM SEÇÃO MÉDIA DE PILARES MAIOR QUE 0,25 M² - LANÇAMENTO, ADENSAMENTO E ACABAMENTO. AF_12/2015</v>
          </cell>
        </row>
        <row r="2276">
          <cell r="A2276" t="str">
            <v>FUNDACOES E ESTRUTURAS</v>
          </cell>
          <cell r="B2276" t="str">
            <v>FUES</v>
          </cell>
          <cell r="C2276" t="str">
            <v>CONCRETOS</v>
          </cell>
          <cell r="D2276" t="str">
            <v>0043</v>
          </cell>
          <cell r="E2276">
            <v>0</v>
          </cell>
          <cell r="F2276">
            <v>0</v>
          </cell>
          <cell r="G2276" t="str">
            <v>92723</v>
          </cell>
          <cell r="H2276" t="str">
            <v>CONCRETAGEM DE VIGAS E LAJES, FCK=20 MPA, PARA LAJES PREMOLDADAS COM USO DE BOMBA EM EDIFICAÇÃO COM ÁREA MÉDIA DE LAJES MENOR OU IGUAL A 20 M² - LANÇAMENTO, ADENSAMENTO E ACABAMENTO. AF_12/2015</v>
          </cell>
        </row>
        <row r="2277">
          <cell r="A2277" t="str">
            <v>FUNDACOES E ESTRUTURAS</v>
          </cell>
          <cell r="B2277" t="str">
            <v>FUES</v>
          </cell>
          <cell r="C2277" t="str">
            <v>CONCRETOS</v>
          </cell>
          <cell r="D2277" t="str">
            <v>0043</v>
          </cell>
          <cell r="E2277">
            <v>0</v>
          </cell>
          <cell r="F2277">
            <v>0</v>
          </cell>
          <cell r="G2277" t="str">
            <v>92724</v>
          </cell>
          <cell r="H2277" t="str">
            <v>CONCRETAGEM DE VIGAS E LAJES, FCK=20 MPA, PARA LAJES PREMOLDADAS COM USO DE BOMBA EM EDIFICAÇÃO COM ÁREA MÉDIA DE LAJES MAIOR QUE 20 M² - LANÇAMENTO, ADENSAMENTO E ACABAMENTO. AF_12/2015</v>
          </cell>
        </row>
        <row r="2278">
          <cell r="A2278" t="str">
            <v>FUNDACOES E ESTRUTURAS</v>
          </cell>
          <cell r="B2278" t="str">
            <v>FUES</v>
          </cell>
          <cell r="C2278" t="str">
            <v>CONCRETOS</v>
          </cell>
          <cell r="D2278" t="str">
            <v>0043</v>
          </cell>
          <cell r="E2278">
            <v>0</v>
          </cell>
          <cell r="F2278">
            <v>0</v>
          </cell>
          <cell r="G2278" t="str">
            <v>92725</v>
          </cell>
          <cell r="H2278" t="str">
            <v>CONCRETAGEM DE VIGAS E LAJES, FCK=20 MPA, PARA LAJES MACIÇAS OU NERVURADAS COM USO DE BOMBA EM EDIFICAÇÃO COM ÁREA MÉDIA DE LAJES MENOR OU IGUAL A 20 M² - LANÇAMENTO, ADENSAMENTO E ACABAMENTO. AF_12/2015</v>
          </cell>
        </row>
        <row r="2279">
          <cell r="A2279" t="str">
            <v>FUNDACOES E ESTRUTURAS</v>
          </cell>
          <cell r="B2279" t="str">
            <v>FUES</v>
          </cell>
          <cell r="C2279" t="str">
            <v>CONCRETOS</v>
          </cell>
          <cell r="D2279" t="str">
            <v>0043</v>
          </cell>
          <cell r="E2279">
            <v>0</v>
          </cell>
          <cell r="F2279">
            <v>0</v>
          </cell>
          <cell r="G2279" t="str">
            <v>92726</v>
          </cell>
          <cell r="H2279" t="str">
            <v>CONCRETAGEM DE VIGAS E LAJES, FCK=20 MPA, PARA LAJES MACIÇAS OU NERVURADAS COM USO DE BOMBA EM EDIFICAÇÃO COM ÁREA MÉDIA DE LAJES MAIOR QUE 20 M² - LANÇAMENTO, ADENSAMENTO E ACABAMENTO. AF_12/2015</v>
          </cell>
        </row>
        <row r="2280">
          <cell r="A2280" t="str">
            <v>FUNDACOES E ESTRUTURAS</v>
          </cell>
          <cell r="B2280" t="str">
            <v>FUES</v>
          </cell>
          <cell r="C2280" t="str">
            <v>CONCRETOS</v>
          </cell>
          <cell r="D2280" t="str">
            <v>0043</v>
          </cell>
          <cell r="E2280">
            <v>0</v>
          </cell>
          <cell r="F2280">
            <v>0</v>
          </cell>
          <cell r="G2280" t="str">
            <v>92727</v>
          </cell>
          <cell r="H2280" t="str">
            <v>CONCRETAGEM DE VIGAS E LAJES, FCK=20 MPA, PARA LAJES PREMOLDADAS COM JERICAS EM ELEVADOR DE CABO EM EDIFICAÇÃO DE MULTIPAVIMENTOS ATÉ 16 ANDARES, COM ÁREA MÉDIA DE LAJES MENOR OU IGUAL A 20 M² - LANÇAMENTO, ADENSAMENTO E ACABAMENTO. AF_12/2015</v>
          </cell>
        </row>
        <row r="2281">
          <cell r="A2281" t="str">
            <v>FUNDACOES E ESTRUTURAS</v>
          </cell>
          <cell r="B2281" t="str">
            <v>FUES</v>
          </cell>
          <cell r="C2281" t="str">
            <v>CONCRETOS</v>
          </cell>
          <cell r="D2281" t="str">
            <v>0043</v>
          </cell>
          <cell r="E2281">
            <v>0</v>
          </cell>
          <cell r="F2281">
            <v>0</v>
          </cell>
          <cell r="G2281" t="str">
            <v>92728</v>
          </cell>
          <cell r="H2281" t="str">
            <v>CONCRETAGEM DE VIGAS E LAJES, FCK=20 MPA, PARA LAJES PREMOLDADAS COM JERICAS EM ELEVADOR DE CABO EM EDIFICAÇÃO DE MULTIPAVIMENTOS ATÉ 16 ANDARES, COM ÁREA MÉDIA DE LAJES MAIOR QUE 20 M² - LANÇAMENTO, ADENSAMENTO E ACABAMENTO. AF_12/2015</v>
          </cell>
        </row>
        <row r="2282">
          <cell r="A2282" t="str">
            <v>FUNDACOES E ESTRUTURAS</v>
          </cell>
          <cell r="B2282" t="str">
            <v>FUES</v>
          </cell>
          <cell r="C2282" t="str">
            <v>CONCRETOS</v>
          </cell>
          <cell r="D2282" t="str">
            <v>0043</v>
          </cell>
          <cell r="E2282">
            <v>0</v>
          </cell>
          <cell r="F2282">
            <v>0</v>
          </cell>
          <cell r="G2282" t="str">
            <v>92729</v>
          </cell>
          <cell r="H2282" t="str">
            <v>CONCRETAGEM DE VIGAS E LAJES, FCK=20 MPA, PARA LAJES MACIÇAS OU NERVURADAS COM JERICAS EM ELEVADOR DE CABO EM EDIFICAÇÃO DE ATÉ 16 ANDARES, COM ÁREA MÉDIA DE LAJES MENOR OU IGUAL A 20 M² - LANÇAMENTO, ADENSAMENTO E ACABAMENTO. AF_12/2015</v>
          </cell>
        </row>
        <row r="2283">
          <cell r="A2283" t="str">
            <v>FUNDACOES E ESTRUTURAS</v>
          </cell>
          <cell r="B2283" t="str">
            <v>FUES</v>
          </cell>
          <cell r="C2283" t="str">
            <v>CONCRETOS</v>
          </cell>
          <cell r="D2283" t="str">
            <v>0043</v>
          </cell>
          <cell r="E2283">
            <v>0</v>
          </cell>
          <cell r="F2283">
            <v>0</v>
          </cell>
          <cell r="G2283" t="str">
            <v>92730</v>
          </cell>
          <cell r="H2283" t="str">
            <v>CONCRETAGEM DE VIGAS E LAJES, FCK=20 MPA, PARA LAJES MACIÇAS OU NERVURADAS COM JERICAS EM ELEVADOR DE CABO EM EDIFICAÇÃO DE MULTIPAVIMENTOS ATÉ 16 ANDARES, COM ÁREA MÉDIA DE LAJES MAIOR QUE 20 M² - LANÇAMENTO, ADENSAMENTO E ACABAMENTO. AF_12/2015</v>
          </cell>
        </row>
        <row r="2284">
          <cell r="A2284" t="str">
            <v>FUNDACOES E ESTRUTURAS</v>
          </cell>
          <cell r="B2284" t="str">
            <v>FUES</v>
          </cell>
          <cell r="C2284" t="str">
            <v>CONCRETOS</v>
          </cell>
          <cell r="D2284" t="str">
            <v>0043</v>
          </cell>
          <cell r="E2284">
            <v>0</v>
          </cell>
          <cell r="F2284">
            <v>0</v>
          </cell>
          <cell r="G2284" t="str">
            <v>92731</v>
          </cell>
          <cell r="H2284" t="str">
            <v>CONCRETAGEM DE VIGAS E LAJES, FCK=20 MPA, PARA LAJES PREMOLDADAS COM JERICAS EM CREMALHEIRA EM EDIFICAÇÃO DE MULTIPAVIMENTOS ATÉ 16 ANDARES, COM ÁREA MÉDIA DE LAJES MENOR OU IGUAL A 20 M² - LANÇAMENTO, ADENSAMENTO E ACABAMENTO. AF_12/2015</v>
          </cell>
        </row>
        <row r="2285">
          <cell r="A2285" t="str">
            <v>FUNDACOES E ESTRUTURAS</v>
          </cell>
          <cell r="B2285" t="str">
            <v>FUES</v>
          </cell>
          <cell r="C2285" t="str">
            <v>CONCRETOS</v>
          </cell>
          <cell r="D2285" t="str">
            <v>0043</v>
          </cell>
          <cell r="E2285">
            <v>0</v>
          </cell>
          <cell r="F2285">
            <v>0</v>
          </cell>
          <cell r="G2285" t="str">
            <v>92732</v>
          </cell>
          <cell r="H2285" t="str">
            <v>CONCRETAGEM DE VIGAS E LAJES, FCK=20 MPA, PARA LAJES PREMOLDADAS COM JERICAS EM CREMALHEIRA EM EDIFICAÇÃO DE MULTIPAVIMENTOS ATÉ 16 ANDARES, COM ÁREA MÉDIA DE LAJES MAIOR QUE 20 M² - LANÇAMENTO, ADENSAMENTO E ACABAMENTO. AF_12/2015</v>
          </cell>
        </row>
        <row r="2286">
          <cell r="A2286" t="str">
            <v>FUNDACOES E ESTRUTURAS</v>
          </cell>
          <cell r="B2286" t="str">
            <v>FUES</v>
          </cell>
          <cell r="C2286" t="str">
            <v>CONCRETOS</v>
          </cell>
          <cell r="D2286" t="str">
            <v>0043</v>
          </cell>
          <cell r="E2286">
            <v>0</v>
          </cell>
          <cell r="F2286">
            <v>0</v>
          </cell>
          <cell r="G2286" t="str">
            <v>92733</v>
          </cell>
          <cell r="H2286" t="str">
            <v>CONCRETAGEM DE VIGAS E LAJES, FCK=20 MPA, PARA LAJES MACIÇAS OU NERVURADAS COM JERICAS EM CREMALHEIRA EM EDIFICAÇÃO DE MULTIPAVIMENTOS ATÉ 16 ANDARES, COM ÁREA MÉDIA DE LAJES MENOR OU IGUAL A 20 M² - LANÇAMENTO, ADENSAMENTO E ACABAMENTO. AF_12/2015</v>
          </cell>
        </row>
        <row r="2287">
          <cell r="A2287" t="str">
            <v>FUNDACOES E ESTRUTURAS</v>
          </cell>
          <cell r="B2287" t="str">
            <v>FUES</v>
          </cell>
          <cell r="C2287" t="str">
            <v>CONCRETOS</v>
          </cell>
          <cell r="D2287" t="str">
            <v>0043</v>
          </cell>
          <cell r="E2287">
            <v>0</v>
          </cell>
          <cell r="F2287">
            <v>0</v>
          </cell>
          <cell r="G2287" t="str">
            <v>92734</v>
          </cell>
          <cell r="H2287" t="str">
            <v>CONCRETAGEM DE VIGAS E LAJES, FCK=20 MPA, PARA LAJES MACIÇAS OU NERVURADAS COM JERICAS EM CREMALHEIRA EM EDIFICAÇÃO DE MULTIPAVIMENTOS ATÉ 16 ANDARES, COM ÁREA MÉDIA DE LAJES MAIOR QUE 20 M² - LANÇAMENTO, ADENSAMENTO E ACABAMENTO. AF_12/2015</v>
          </cell>
        </row>
        <row r="2288">
          <cell r="A2288" t="str">
            <v>FUNDACOES E ESTRUTURAS</v>
          </cell>
          <cell r="B2288" t="str">
            <v>FUES</v>
          </cell>
          <cell r="C2288" t="str">
            <v>CONCRETOS</v>
          </cell>
          <cell r="D2288" t="str">
            <v>0043</v>
          </cell>
          <cell r="E2288">
            <v>0</v>
          </cell>
          <cell r="F2288">
            <v>0</v>
          </cell>
          <cell r="G2288" t="str">
            <v>92735</v>
          </cell>
          <cell r="H2288" t="str">
            <v>CONCRETAGEM DE VIGAS E LAJES, FCK=20 MPA, PARA LAJES PREMOLDADAS COM GRUA DE CAÇAMBA DE 350 L EM EDIFICAÇÃO DE MULTIPAVIMENTOS ATÉ 16 ANDARES, COM ÁREA MÉDIA DE LAJES MENOR OU IGUAL A 20 M² - LANÇAMENTO, ADENSAMENTO E ACABAMENTO. AF_12/2015</v>
          </cell>
        </row>
        <row r="2289">
          <cell r="A2289" t="str">
            <v>FUNDACOES E ESTRUTURAS</v>
          </cell>
          <cell r="B2289" t="str">
            <v>FUES</v>
          </cell>
          <cell r="C2289" t="str">
            <v>CONCRETOS</v>
          </cell>
          <cell r="D2289" t="str">
            <v>0043</v>
          </cell>
          <cell r="E2289">
            <v>0</v>
          </cell>
          <cell r="F2289">
            <v>0</v>
          </cell>
          <cell r="G2289" t="str">
            <v>92736</v>
          </cell>
          <cell r="H2289" t="str">
            <v>CONCRETAGEM DE VIGAS E LAJES, FCK=20 MPA, PARA LAJES PREMOLDADAS COM GRUA DE CAÇAMBA DE 350 L EM EDIFICAÇÃO DE MULTIPAVIMENTOS ATÉ 16 ANDARES, COM ÁREA MÉDIA DE LAJES MAIOR QUE 20 M² - LANÇAMENTO, ADENSAMENTO E ACABAMENTO. AF_12/2015</v>
          </cell>
        </row>
        <row r="2290">
          <cell r="A2290" t="str">
            <v>FUNDACOES E ESTRUTURAS</v>
          </cell>
          <cell r="B2290" t="str">
            <v>FUES</v>
          </cell>
          <cell r="C2290" t="str">
            <v>CONCRETOS</v>
          </cell>
          <cell r="D2290" t="str">
            <v>0043</v>
          </cell>
          <cell r="E2290">
            <v>0</v>
          </cell>
          <cell r="F2290">
            <v>0</v>
          </cell>
          <cell r="G2290" t="str">
            <v>92739</v>
          </cell>
          <cell r="H2290" t="str">
            <v>CONCRETAGEM DE VIGAS E LAJES, FCK=20 MPA, PARA LAJES MACIÇAS OU NERVURADAS COM GRUA DE CAÇAMBA DE 500 L EM EDIFICAÇÃO DE MULTIPAVIMENTOS ATÉ 16 ANDARES, COM ÁREA MÉDIA DE LAJES MENOR OU IGUAL A 20 M² - LANÇAMENTO, ADENSAMENTO E ACABAMENTO. AF_12/2015</v>
          </cell>
        </row>
        <row r="2291">
          <cell r="A2291" t="str">
            <v>FUNDACOES E ESTRUTURAS</v>
          </cell>
          <cell r="B2291" t="str">
            <v>FUES</v>
          </cell>
          <cell r="C2291" t="str">
            <v>CONCRETOS</v>
          </cell>
          <cell r="D2291" t="str">
            <v>0043</v>
          </cell>
          <cell r="E2291">
            <v>0</v>
          </cell>
          <cell r="F2291">
            <v>0</v>
          </cell>
          <cell r="G2291" t="str">
            <v>92740</v>
          </cell>
          <cell r="H2291" t="str">
            <v>CONCRETAGEM DE VIGAS E LAJES, FCK=20 MPA, PARA LAJES MACIÇAS OU NERVURADAS COM GRUA DE CAÇAMBA DE 500 L EM EDIFICAÇÃO DE MULTIPAVIMENTOS ATÉ 16 ANDARES, COM ÁREA MÉDIA DE LAJES MAIOR QUE 20 M² - LANÇAMENTO, ADENSAMENTO E ACABAMENTO. AF_12/2015</v>
          </cell>
        </row>
        <row r="2292">
          <cell r="A2292" t="str">
            <v>FUNDACOES E ESTRUTURAS</v>
          </cell>
          <cell r="B2292" t="str">
            <v>FUES</v>
          </cell>
          <cell r="C2292" t="str">
            <v>CONCRETOS</v>
          </cell>
          <cell r="D2292" t="str">
            <v>0043</v>
          </cell>
          <cell r="E2292">
            <v>0</v>
          </cell>
          <cell r="F2292">
            <v>0</v>
          </cell>
          <cell r="G2292" t="str">
            <v>92741</v>
          </cell>
          <cell r="H2292" t="str">
            <v>CONCRETAGEM DE VIGAS E LAJES, FCK=20 MPA, PARA QUALQUER TIPO DE LAJE COM BALDES EM EDIFICAÇÃO TÉRREA, COM ÁREA MÉDIA DE LAJES MENOR OU IGUAL A 20 M² - LANÇAMENTO, ADENSAMENTO E ACABAMENTO. AF_12/2015</v>
          </cell>
        </row>
        <row r="2293">
          <cell r="A2293" t="str">
            <v>FUNDACOES E ESTRUTURAS</v>
          </cell>
          <cell r="B2293" t="str">
            <v>FUES</v>
          </cell>
          <cell r="C2293" t="str">
            <v>CONCRETOS</v>
          </cell>
          <cell r="D2293" t="str">
            <v>0043</v>
          </cell>
          <cell r="E2293">
            <v>0</v>
          </cell>
          <cell r="F2293">
            <v>0</v>
          </cell>
          <cell r="G2293" t="str">
            <v>92742</v>
          </cell>
          <cell r="H2293" t="str">
            <v>CONCRETAGEM DE VIGAS E LAJES, FCK=20 MPA, PARA QUALQUER TIPO DE LAJE COM BALDES EM EDIFICAÇÃO DE MULTIPAVIMENTOS ATÉ 04 ANDARES, COM ÁREA MÉDIA DE LAJES MENOR OU IGUAL A 20 M² - LANÇAMENTO, ADENSAMENTO E ACABAMENTO. AF_12/2015</v>
          </cell>
        </row>
        <row r="2294">
          <cell r="A2294" t="str">
            <v>FUNDACOES E ESTRUTURAS</v>
          </cell>
          <cell r="B2294" t="str">
            <v>FUES</v>
          </cell>
          <cell r="C2294" t="str">
            <v>CONCRETOS</v>
          </cell>
          <cell r="D2294" t="str">
            <v>0043</v>
          </cell>
          <cell r="E2294">
            <v>0</v>
          </cell>
          <cell r="F2294">
            <v>0</v>
          </cell>
          <cell r="G2294" t="str">
            <v>92873</v>
          </cell>
          <cell r="H2294" t="str">
            <v>LANÇAMENTO COM USO DE BALDES, ADENSAMENTO E ACABAMENTO DE CONCRETO EM ESTRUTURAS. AF_12/2015</v>
          </cell>
        </row>
        <row r="2295">
          <cell r="A2295" t="str">
            <v>FUNDACOES E ESTRUTURAS</v>
          </cell>
          <cell r="B2295" t="str">
            <v>FUES</v>
          </cell>
          <cell r="C2295" t="str">
            <v>CONCRETOS</v>
          </cell>
          <cell r="D2295" t="str">
            <v>0043</v>
          </cell>
          <cell r="E2295">
            <v>0</v>
          </cell>
          <cell r="F2295">
            <v>0</v>
          </cell>
          <cell r="G2295" t="str">
            <v>92874</v>
          </cell>
          <cell r="H2295" t="str">
            <v>LANÇAMENTO COM USO DE BOMBA, ADENSAMENTO E ACABAMENTO DE CONCRETO EM ESTRUTURAS. AF_12/2015</v>
          </cell>
        </row>
        <row r="2296">
          <cell r="A2296" t="str">
            <v>FUNDACOES E ESTRUTURAS</v>
          </cell>
          <cell r="B2296" t="str">
            <v>FUES</v>
          </cell>
          <cell r="C2296" t="str">
            <v>CONCRETOS</v>
          </cell>
          <cell r="D2296" t="str">
            <v>0043</v>
          </cell>
          <cell r="E2296">
            <v>0</v>
          </cell>
          <cell r="F2296">
            <v>0</v>
          </cell>
          <cell r="G2296" t="str">
            <v>94962</v>
          </cell>
          <cell r="H2296" t="str">
            <v>CONCRETO MAGRO PARA LASTRO, TRAÇO 1:4,5:4,5 (CIMENTO/ AREIA MÉDIA/ BRITA 1)  - PREPARO MECÂNICO COM BETONEIRA 400 L. AF_07/2016</v>
          </cell>
        </row>
        <row r="2297">
          <cell r="A2297" t="str">
            <v>FUNDACOES E ESTRUTURAS</v>
          </cell>
          <cell r="B2297" t="str">
            <v>FUES</v>
          </cell>
          <cell r="C2297" t="str">
            <v>CONCRETOS</v>
          </cell>
          <cell r="D2297" t="str">
            <v>0043</v>
          </cell>
          <cell r="E2297">
            <v>0</v>
          </cell>
          <cell r="F2297">
            <v>0</v>
          </cell>
          <cell r="G2297" t="str">
            <v>94963</v>
          </cell>
          <cell r="H2297" t="str">
            <v>CONCRETO FCK = 15MPA, TRAÇO 1:3,4:3,5 (CIMENTO/ AREIA MÉDIA/ BRITA 1)  - PREPARO MECÂNICO COM BETONEIRA 400 L. AF_07/2016</v>
          </cell>
        </row>
        <row r="2298">
          <cell r="A2298" t="str">
            <v>FUNDACOES E ESTRUTURAS</v>
          </cell>
          <cell r="B2298" t="str">
            <v>FUES</v>
          </cell>
          <cell r="C2298" t="str">
            <v>CONCRETOS</v>
          </cell>
          <cell r="D2298" t="str">
            <v>0043</v>
          </cell>
          <cell r="E2298">
            <v>0</v>
          </cell>
          <cell r="F2298">
            <v>0</v>
          </cell>
          <cell r="G2298" t="str">
            <v>94964</v>
          </cell>
          <cell r="H2298" t="str">
            <v>CONCRETO FCK = 20MPA, TRAÇO 1:2,7:3 (CIMENTO/ AREIA MÉDIA/ BRITA 1)  - PREPARO MECÂNICO COM BETONEIRA 400 L. AF_07/2016</v>
          </cell>
        </row>
        <row r="2299">
          <cell r="A2299" t="str">
            <v>FUNDACOES E ESTRUTURAS</v>
          </cell>
          <cell r="B2299" t="str">
            <v>FUES</v>
          </cell>
          <cell r="C2299" t="str">
            <v>CONCRETOS</v>
          </cell>
          <cell r="D2299" t="str">
            <v>0043</v>
          </cell>
          <cell r="E2299">
            <v>0</v>
          </cell>
          <cell r="F2299">
            <v>0</v>
          </cell>
          <cell r="G2299" t="str">
            <v>94965</v>
          </cell>
          <cell r="H2299" t="str">
            <v>CONCRETO FCK = 25MPA, TRAÇO 1:2,3:2,7 (CIMENTO/ AREIA MÉDIA/ BRITA 1)  - PREPARO MECÂNICO COM BETONEIRA 400 L. AF_07/2016</v>
          </cell>
        </row>
        <row r="2300">
          <cell r="A2300" t="str">
            <v>FUNDACOES E ESTRUTURAS</v>
          </cell>
          <cell r="B2300" t="str">
            <v>FUES</v>
          </cell>
          <cell r="C2300" t="str">
            <v>CONCRETOS</v>
          </cell>
          <cell r="D2300" t="str">
            <v>0043</v>
          </cell>
          <cell r="E2300">
            <v>0</v>
          </cell>
          <cell r="F2300">
            <v>0</v>
          </cell>
          <cell r="G2300" t="str">
            <v>94966</v>
          </cell>
          <cell r="H2300" t="str">
            <v>CONCRETO FCK = 30MPA, TRAÇO 1:2,1:2,5 (CIMENTO/ AREIA MÉDIA/ BRITA 1)  - PREPARO MECÂNICO COM BETONEIRA 400 L. AF_07/2016</v>
          </cell>
        </row>
        <row r="2301">
          <cell r="A2301" t="str">
            <v>FUNDACOES E ESTRUTURAS</v>
          </cell>
          <cell r="B2301" t="str">
            <v>FUES</v>
          </cell>
          <cell r="C2301" t="str">
            <v>CONCRETOS</v>
          </cell>
          <cell r="D2301" t="str">
            <v>0043</v>
          </cell>
          <cell r="E2301">
            <v>0</v>
          </cell>
          <cell r="F2301">
            <v>0</v>
          </cell>
          <cell r="G2301" t="str">
            <v>94967</v>
          </cell>
          <cell r="H2301" t="str">
            <v>CONCRETO FCK = 40MPA, TRAÇO 1:1,6:1,9 (CIMENTO/ AREIA MÉDIA/ BRITA 1)  - PREPARO MECÂNICO COM BETONEIRA 400 L. AF_07/2016</v>
          </cell>
        </row>
        <row r="2302">
          <cell r="A2302" t="str">
            <v>FUNDACOES E ESTRUTURAS</v>
          </cell>
          <cell r="B2302" t="str">
            <v>FUES</v>
          </cell>
          <cell r="C2302" t="str">
            <v>CONCRETOS</v>
          </cell>
          <cell r="D2302" t="str">
            <v>0043</v>
          </cell>
          <cell r="E2302">
            <v>0</v>
          </cell>
          <cell r="F2302">
            <v>0</v>
          </cell>
          <cell r="G2302" t="str">
            <v>94968</v>
          </cell>
          <cell r="H2302" t="str">
            <v>CONCRETO MAGRO PARA LASTRO, TRAÇO 1:4,5:4,5 (CIMENTO/ AREIA MÉDIA/ BRITA 1)  - PREPARO MECÂNICO COM BETONEIRA 600 L. AF_07/2016</v>
          </cell>
        </row>
        <row r="2303">
          <cell r="A2303" t="str">
            <v>FUNDACOES E ESTRUTURAS</v>
          </cell>
          <cell r="B2303" t="str">
            <v>FUES</v>
          </cell>
          <cell r="C2303" t="str">
            <v>CONCRETOS</v>
          </cell>
          <cell r="D2303" t="str">
            <v>0043</v>
          </cell>
          <cell r="E2303">
            <v>0</v>
          </cell>
          <cell r="F2303">
            <v>0</v>
          </cell>
          <cell r="G2303" t="str">
            <v>94969</v>
          </cell>
          <cell r="H2303" t="str">
            <v>CONCRETO FCK = 15MPA, TRAÇO 1:3,4:3,5 (CIMENTO/ AREIA MÉDIA/ BRITA 1)  - PREPARO MECÂNICO COM BETONEIRA 600 L. AF_07/2016</v>
          </cell>
        </row>
        <row r="2304">
          <cell r="A2304" t="str">
            <v>FUNDACOES E ESTRUTURAS</v>
          </cell>
          <cell r="B2304" t="str">
            <v>FUES</v>
          </cell>
          <cell r="C2304" t="str">
            <v>CONCRETOS</v>
          </cell>
          <cell r="D2304" t="str">
            <v>0043</v>
          </cell>
          <cell r="E2304">
            <v>0</v>
          </cell>
          <cell r="F2304">
            <v>0</v>
          </cell>
          <cell r="G2304" t="str">
            <v>94970</v>
          </cell>
          <cell r="H2304" t="str">
            <v>CONCRETO FCK = 20MPA, TRAÇO 1:2,7:3 (CIMENTO/ AREIA MÉDIA/ BRITA 1)  - PREPARO MECÂNICO COM BETONEIRA 600 L. AF_07/2016</v>
          </cell>
        </row>
        <row r="2305">
          <cell r="A2305" t="str">
            <v>FUNDACOES E ESTRUTURAS</v>
          </cell>
          <cell r="B2305" t="str">
            <v>FUES</v>
          </cell>
          <cell r="C2305" t="str">
            <v>CONCRETOS</v>
          </cell>
          <cell r="D2305" t="str">
            <v>0043</v>
          </cell>
          <cell r="E2305">
            <v>0</v>
          </cell>
          <cell r="F2305">
            <v>0</v>
          </cell>
          <cell r="G2305" t="str">
            <v>94971</v>
          </cell>
          <cell r="H2305" t="str">
            <v>CONCRETO FCK = 25MPA, TRAÇO 1:2,3:2,7 (CIMENTO/ AREIA MÉDIA/ BRITA 1)  - PREPARO MECÂNICO COM BETONEIRA 600 L. AF_07/2016</v>
          </cell>
        </row>
        <row r="2306">
          <cell r="A2306" t="str">
            <v>FUNDACOES E ESTRUTURAS</v>
          </cell>
          <cell r="B2306" t="str">
            <v>FUES</v>
          </cell>
          <cell r="C2306" t="str">
            <v>CONCRETOS</v>
          </cell>
          <cell r="D2306" t="str">
            <v>0043</v>
          </cell>
          <cell r="E2306">
            <v>0</v>
          </cell>
          <cell r="F2306">
            <v>0</v>
          </cell>
          <cell r="G2306" t="str">
            <v>94972</v>
          </cell>
          <cell r="H2306" t="str">
            <v>CONCRETO FCK = 30MPA, TRAÇO 1:2,1:2,5 (CIMENTO/ AREIA MÉDIA/ BRITA 1)  - PREPARO MECÂNICO COM BETONEIRA 600 L. AF_07/2016</v>
          </cell>
        </row>
        <row r="2307">
          <cell r="A2307" t="str">
            <v>FUNDACOES E ESTRUTURAS</v>
          </cell>
          <cell r="B2307" t="str">
            <v>FUES</v>
          </cell>
          <cell r="C2307" t="str">
            <v>CONCRETOS</v>
          </cell>
          <cell r="D2307" t="str">
            <v>0043</v>
          </cell>
          <cell r="E2307">
            <v>0</v>
          </cell>
          <cell r="F2307">
            <v>0</v>
          </cell>
          <cell r="G2307" t="str">
            <v>94973</v>
          </cell>
          <cell r="H2307" t="str">
            <v>CONCRETO FCK = 40MPA, TRAÇO 1:1,6:1,9 (CIMENTO/ AREIA MÉDIA/ BRITA 1)  - PREPARO MECÂNICO COM BETONEIRA 600 L. AF_07/2016</v>
          </cell>
        </row>
        <row r="2308">
          <cell r="A2308" t="str">
            <v>FUNDACOES E ESTRUTURAS</v>
          </cell>
          <cell r="B2308" t="str">
            <v>FUES</v>
          </cell>
          <cell r="C2308" t="str">
            <v>CONCRETOS</v>
          </cell>
          <cell r="D2308" t="str">
            <v>0043</v>
          </cell>
          <cell r="E2308">
            <v>0</v>
          </cell>
          <cell r="F2308">
            <v>0</v>
          </cell>
          <cell r="G2308" t="str">
            <v>94974</v>
          </cell>
          <cell r="H2308" t="str">
            <v>CONCRETO MAGRO PARA LASTRO, TRAÇO 1:4,5:4,5 (CIMENTO/ AREIA MÉDIA/ BRITA 1)  - PREPARO MANUAL. AF_07/2016</v>
          </cell>
        </row>
        <row r="2309">
          <cell r="A2309" t="str">
            <v>FUNDACOES E ESTRUTURAS</v>
          </cell>
          <cell r="B2309" t="str">
            <v>FUES</v>
          </cell>
          <cell r="C2309" t="str">
            <v>CONCRETOS</v>
          </cell>
          <cell r="D2309" t="str">
            <v>0043</v>
          </cell>
          <cell r="E2309">
            <v>0</v>
          </cell>
          <cell r="F2309">
            <v>0</v>
          </cell>
          <cell r="G2309" t="str">
            <v>94975</v>
          </cell>
          <cell r="H2309" t="str">
            <v>CONCRETO FCK = 15MPA, TRAÇO 1:3,4:3,5 (CIMENTO/ AREIA MÉDIA/ BRITA 1)  - PREPARO MANUAL. AF_07/2016</v>
          </cell>
        </row>
        <row r="2310">
          <cell r="A2310" t="str">
            <v>FUNDACOES E ESTRUTURAS</v>
          </cell>
          <cell r="B2310" t="str">
            <v>FUES</v>
          </cell>
          <cell r="C2310" t="str">
            <v>CONCRETOS</v>
          </cell>
          <cell r="D2310" t="str">
            <v>0043</v>
          </cell>
          <cell r="E2310">
            <v>0</v>
          </cell>
          <cell r="F2310">
            <v>0</v>
          </cell>
          <cell r="G2310" t="str">
            <v>96555</v>
          </cell>
          <cell r="H2310" t="str">
            <v>CONCRETAGEM DE BLOCOS DE COROAMENTO E VIGAS BALDRAME, FCK 30 MPA, COM USO DE JERICA  LANÇAMENTO, ADENSAMENTO E ACABAMENTO. AF_06/2017</v>
          </cell>
        </row>
        <row r="2311">
          <cell r="A2311" t="str">
            <v>FUNDACOES E ESTRUTURAS</v>
          </cell>
          <cell r="B2311" t="str">
            <v>FUES</v>
          </cell>
          <cell r="C2311" t="str">
            <v>CONCRETOS</v>
          </cell>
          <cell r="D2311" t="str">
            <v>0043</v>
          </cell>
          <cell r="E2311">
            <v>0</v>
          </cell>
          <cell r="F2311">
            <v>0</v>
          </cell>
          <cell r="G2311" t="str">
            <v>96556</v>
          </cell>
          <cell r="H2311" t="str">
            <v>CONCRETAGEM DE SAPATAS, FCK 30 MPA, COM USO DE JERICA  LANÇAMENTO, ADENSAMENTO E ACABAMENTO. AF_06/2017</v>
          </cell>
        </row>
        <row r="2312">
          <cell r="A2312" t="str">
            <v>FUNDACOES E ESTRUTURAS</v>
          </cell>
          <cell r="B2312" t="str">
            <v>FUES</v>
          </cell>
          <cell r="C2312" t="str">
            <v>CONCRETOS</v>
          </cell>
          <cell r="D2312" t="str">
            <v>0043</v>
          </cell>
          <cell r="E2312">
            <v>0</v>
          </cell>
          <cell r="F2312">
            <v>0</v>
          </cell>
          <cell r="G2312" t="str">
            <v>96557</v>
          </cell>
          <cell r="H2312" t="str">
            <v>CONCRETAGEM DE BLOCOS DE COROAMENTO E VIGAS BALDRAMES, FCK 30 MPA, COM USO DE BOMBA  LANÇAMENTO, ADENSAMENTO E ACABAMENTO. AF_06/2017</v>
          </cell>
        </row>
        <row r="2313">
          <cell r="A2313" t="str">
            <v>FUNDACOES E ESTRUTURAS</v>
          </cell>
          <cell r="B2313" t="str">
            <v>FUES</v>
          </cell>
          <cell r="C2313" t="str">
            <v>CONCRETOS</v>
          </cell>
          <cell r="D2313" t="str">
            <v>0043</v>
          </cell>
          <cell r="E2313">
            <v>0</v>
          </cell>
          <cell r="F2313">
            <v>0</v>
          </cell>
          <cell r="G2313" t="str">
            <v>96558</v>
          </cell>
          <cell r="H2313" t="str">
            <v>CONCRETAGEM DE SAPATAS, FCK 30 MPA, COM USO DE BOMBA  LANÇAMENTO, ADENSAMENTO E ACABAMENTO. AF_11/2016</v>
          </cell>
        </row>
        <row r="2314">
          <cell r="A2314" t="str">
            <v>FUNDACOES E ESTRUTURAS</v>
          </cell>
          <cell r="B2314" t="str">
            <v>FUES</v>
          </cell>
          <cell r="C2314" t="str">
            <v>CONCRETOS</v>
          </cell>
          <cell r="D2314" t="str">
            <v>0043</v>
          </cell>
          <cell r="E2314">
            <v>0</v>
          </cell>
          <cell r="F2314">
            <v>0</v>
          </cell>
          <cell r="G2314" t="str">
            <v>99235</v>
          </cell>
          <cell r="H2314" t="str">
            <v>CONCRETAGEM DE EDIFICAÇÕES (PAREDES E LAJES) FEITAS COM SISTEMA DE FÔRMAS MANUSEÁVEIS, COM CONCRETO USINADO AUTOADENSÁVEL FCK 25 MPA - LANÇAMENTO E ACABAMENTO. AF_06/2015</v>
          </cell>
        </row>
        <row r="2315">
          <cell r="A2315" t="str">
            <v>FUNDACOES E ESTRUTURAS</v>
          </cell>
          <cell r="B2315" t="str">
            <v>FUES</v>
          </cell>
          <cell r="C2315" t="str">
            <v>CONCRETOS</v>
          </cell>
          <cell r="D2315" t="str">
            <v>0043</v>
          </cell>
          <cell r="E2315">
            <v>0</v>
          </cell>
          <cell r="F2315">
            <v>0</v>
          </cell>
          <cell r="G2315" t="str">
            <v>99431</v>
          </cell>
          <cell r="H2315" t="str">
            <v>CONCRETAGEM DE LAJES EM EDIFICAÇÕES UNIFAMILIARES FEITAS COM SISTEMA DE FÔRMAS MANUSEÁVEIS, COM CONCRETO USINADO BOMBEÁVEL FCK 25 MPA - LANÇAMENTO, ADENSAMENTO E ACABAMENTO (EXCLUSIVE BOMBA LANÇA). AF_06/2015</v>
          </cell>
        </row>
        <row r="2316">
          <cell r="A2316" t="str">
            <v>FUNDACOES E ESTRUTURAS</v>
          </cell>
          <cell r="B2316" t="str">
            <v>FUES</v>
          </cell>
          <cell r="C2316" t="str">
            <v>CONCRETOS</v>
          </cell>
          <cell r="D2316" t="str">
            <v>0043</v>
          </cell>
          <cell r="E2316">
            <v>0</v>
          </cell>
          <cell r="F2316">
            <v>0</v>
          </cell>
          <cell r="G2316" t="str">
            <v>99432</v>
          </cell>
          <cell r="H2316" t="str">
            <v>CONCRETAGEM DE PAREDES EM EDIFICAÇÕES UNIFAMILIARES FEITAS COM SISTEMA DE FÔRMAS MANUSEÁVEIS, COM CONCRETO USINADO BOMBEÁVEL FCK 25 MPA - LANÇAMENTO, ADENSAMENTO E ACABAMENTO (EXCLUSIVE BOMBA LANÇA). AF_06/2015</v>
          </cell>
        </row>
        <row r="2317">
          <cell r="A2317" t="str">
            <v>FUNDACOES E ESTRUTURAS</v>
          </cell>
          <cell r="B2317" t="str">
            <v>FUES</v>
          </cell>
          <cell r="C2317" t="str">
            <v>CONCRETOS</v>
          </cell>
          <cell r="D2317" t="str">
            <v>0043</v>
          </cell>
          <cell r="E2317">
            <v>0</v>
          </cell>
          <cell r="F2317">
            <v>0</v>
          </cell>
          <cell r="G2317" t="str">
            <v>99433</v>
          </cell>
          <cell r="H2317" t="str">
            <v>CONCRETAGEM DE PLATIBANDA EM EDIFICAÇÕES UNIFAMILIARES FEITAS COM SISTEMA DE FÔRMAS MANUSEÁVEIS, COM CONCRETO USINADO BOMBEÁVEL FCK 25 MPA, - LANÇAMENTO, ADENSAMENTO E ACABAMENTO (EXCLUSIVE BOMBA LANÇA). AF_06/2015</v>
          </cell>
        </row>
        <row r="2318">
          <cell r="A2318" t="str">
            <v>FUNDACOES E ESTRUTURAS</v>
          </cell>
          <cell r="B2318" t="str">
            <v>FUES</v>
          </cell>
          <cell r="C2318" t="str">
            <v>CONCRETOS</v>
          </cell>
          <cell r="D2318" t="str">
            <v>0043</v>
          </cell>
          <cell r="E2318">
            <v>0</v>
          </cell>
          <cell r="F2318">
            <v>0</v>
          </cell>
          <cell r="G2318" t="str">
            <v>99434</v>
          </cell>
          <cell r="H2318" t="str">
            <v>CONCRETAGEM DE LAJES EM EDIFICAÇÕES MULTIFAMILIARES FEITAS COM SISTEMA DE FÔRMAS MANUSEÁVEIS, COM CONCRETO USINADO BOMBEÁVEL FCK 25 MPA - LANÇAMENTO, ADENSAMENTO E ACABAMENTO (EXCLUSIVE BOMBA LANÇA). AF_06/2015</v>
          </cell>
        </row>
        <row r="2319">
          <cell r="A2319" t="str">
            <v>FUNDACOES E ESTRUTURAS</v>
          </cell>
          <cell r="B2319" t="str">
            <v>FUES</v>
          </cell>
          <cell r="C2319" t="str">
            <v>CONCRETOS</v>
          </cell>
          <cell r="D2319" t="str">
            <v>0043</v>
          </cell>
          <cell r="E2319">
            <v>0</v>
          </cell>
          <cell r="F2319">
            <v>0</v>
          </cell>
          <cell r="G2319" t="str">
            <v>99435</v>
          </cell>
          <cell r="H2319" t="str">
            <v>CONCRETAGEM DE PAREDES EM EDIFICAÇÕES MULTIFAMILIARES FEITAS COM SISTEMA DE FÔRMAS MANUSEÁVEIS, COM CONCRETO USINADO BOMBEÁVEL FCK 25 MPA - LANÇAMENTO, ADENSAMENTO E ACABAMENTO (EXCLUSIVE BOMBA LANÇA). AF_06/2015</v>
          </cell>
        </row>
        <row r="2320">
          <cell r="A2320" t="str">
            <v>FUNDACOES E ESTRUTURAS</v>
          </cell>
          <cell r="B2320" t="str">
            <v>FUES</v>
          </cell>
          <cell r="C2320" t="str">
            <v>CONCRETOS</v>
          </cell>
          <cell r="D2320" t="str">
            <v>0043</v>
          </cell>
          <cell r="E2320">
            <v>0</v>
          </cell>
          <cell r="F2320">
            <v>0</v>
          </cell>
          <cell r="G2320" t="str">
            <v>99436</v>
          </cell>
          <cell r="H2320" t="str">
            <v>CONCRETAGEM DE PLATIBANDA EM EDIFICAÇÕES MULTIFAMILIARES FEITAS COM SISTEMA DE FÔRMAS MANUSEÁVEIS, COM CONCRETO USINADO BOMBEÁVEL FCK 25 MPA - LANÇAMENTO, ADENSAMENTO E ACABAMENTO (EXCLUSIVE BOMBA LANÇA). AF_06/2015</v>
          </cell>
        </row>
        <row r="2321">
          <cell r="A2321" t="str">
            <v>FUNDACOES E ESTRUTURAS</v>
          </cell>
          <cell r="B2321" t="str">
            <v>FUES</v>
          </cell>
          <cell r="C2321" t="str">
            <v>CONCRETOS</v>
          </cell>
          <cell r="D2321" t="str">
            <v>0043</v>
          </cell>
          <cell r="E2321">
            <v>0</v>
          </cell>
          <cell r="F2321">
            <v>0</v>
          </cell>
          <cell r="G2321" t="str">
            <v>99437</v>
          </cell>
          <cell r="H2321" t="str">
            <v>CONCRETAGEM DE PLATIBANDA EM EDIFICAÇÕES UNIFAMILIARES FEITAS COM SISTEMA DE FÔRMAS MANUSEÁVEIS, COM CONCRETO USINADO AUTOADENSÁVEL FCK 25 MPA - LANÇAMENTO E ACABAMENTO. AF_06/2015</v>
          </cell>
        </row>
        <row r="2322">
          <cell r="A2322" t="str">
            <v>FUNDACOES E ESTRUTURAS</v>
          </cell>
          <cell r="B2322" t="str">
            <v>FUES</v>
          </cell>
          <cell r="C2322" t="str">
            <v>CONCRETOS</v>
          </cell>
          <cell r="D2322" t="str">
            <v>0043</v>
          </cell>
          <cell r="E2322">
            <v>0</v>
          </cell>
          <cell r="F2322">
            <v>0</v>
          </cell>
          <cell r="G2322" t="str">
            <v>99438</v>
          </cell>
          <cell r="H2322" t="str">
            <v>CONCRETAGEM DE PLATIBANDA EM EDIFICAÇÕES MULTIFAMILIARES FEITAS COM SISTEMA DE FÔRMAS MANUSEÁVEIS, COM CONCRETO USINADO AUTOADENSÁVEL FCK 25 MPA - LANÇAMENTO E ACABAMENTO. AF_06/2015</v>
          </cell>
        </row>
        <row r="2323">
          <cell r="A2323" t="str">
            <v>FUNDACOES E ESTRUTURAS</v>
          </cell>
          <cell r="B2323" t="str">
            <v>FUES</v>
          </cell>
          <cell r="C2323" t="str">
            <v>CONCRETOS</v>
          </cell>
          <cell r="D2323" t="str">
            <v>0043</v>
          </cell>
          <cell r="E2323">
            <v>0</v>
          </cell>
          <cell r="F2323">
            <v>0</v>
          </cell>
          <cell r="G2323" t="str">
            <v>99439</v>
          </cell>
          <cell r="H2323" t="str">
            <v>CONCRETAGEM DE EDIFICAÇÕES (PAREDES E LAJES) FEITAS COM SISTEMA DE FÔRMAS MANUSEÁVEIS, COM CONCRETO USINADO BOMBEÁVEL FCK 25 MPA - LANÇAMENTO, ADENSAMENTO E ACABAMENTO (EXCLUSIVE BOMBA LANÇA). AF_06/2015</v>
          </cell>
        </row>
        <row r="2324">
          <cell r="A2324" t="str">
            <v>FUNDACOES E ESTRUTURAS</v>
          </cell>
          <cell r="B2324" t="str">
            <v>FUES</v>
          </cell>
          <cell r="C2324" t="str">
            <v>LAJE PRE-FABRICADA</v>
          </cell>
          <cell r="D2324" t="str">
            <v>0044</v>
          </cell>
          <cell r="E2324">
            <v>0</v>
          </cell>
          <cell r="F2324">
            <v>0</v>
          </cell>
          <cell r="G2324" t="str">
            <v>101963</v>
          </cell>
          <cell r="H2324" t="str">
            <v>LAJE PRÉ-MOLDADA UNIDIRECIONAL, BIAPOIADA, PARA PISO, ENCHIMENTO EM CERÂMICA, VIGOTA CONVENCIONAL, ALTURA TOTAL DA LAJE (ENCHIMENTO+CAPA) = (8+4). AF_11/2020</v>
          </cell>
        </row>
        <row r="2325">
          <cell r="A2325" t="str">
            <v>FUNDACOES E ESTRUTURAS</v>
          </cell>
          <cell r="B2325" t="str">
            <v>FUES</v>
          </cell>
          <cell r="C2325" t="str">
            <v>LAJE PRE-FABRICADA</v>
          </cell>
          <cell r="D2325" t="str">
            <v>0044</v>
          </cell>
          <cell r="E2325">
            <v>0</v>
          </cell>
          <cell r="F2325">
            <v>0</v>
          </cell>
          <cell r="G2325" t="str">
            <v>101964</v>
          </cell>
          <cell r="H2325" t="str">
            <v>LAJE PRÉ-MOLDADA UNIDIRECIONAL, BIAPOIADA, PARA FORRO, ENCHIMENTO EM CERÂMICA, VIGOTA CONVENCIONAL, ALTURA TOTAL DA LAJE (ENCHIMENTO+CAPA) = (8+3). AF_11/2020</v>
          </cell>
        </row>
        <row r="2326">
          <cell r="A2326" t="str">
            <v>FUNDACOES E ESTRUTURAS</v>
          </cell>
          <cell r="B2326" t="str">
            <v>FUES</v>
          </cell>
          <cell r="C2326" t="str">
            <v>EMBASAMENTOS</v>
          </cell>
          <cell r="D2326" t="str">
            <v>0247</v>
          </cell>
          <cell r="E2326">
            <v>0</v>
          </cell>
          <cell r="F2326">
            <v>0</v>
          </cell>
          <cell r="G2326" t="str">
            <v>101165</v>
          </cell>
          <cell r="H2326" t="str">
            <v>ALVENARIA DE EMBASAMENTO COM BLOCO ESTRUTURAL DE CONCRETO, DE 14X19X29CM E ARGAMASSA DE ASSENTAMENTO COM PREPARO EM BETONEIRA. AF_05/2020</v>
          </cell>
        </row>
        <row r="2327">
          <cell r="A2327" t="str">
            <v>FUNDACOES E ESTRUTURAS</v>
          </cell>
          <cell r="B2327" t="str">
            <v>FUES</v>
          </cell>
          <cell r="C2327" t="str">
            <v>EMBASAMENTOS</v>
          </cell>
          <cell r="D2327" t="str">
            <v>0247</v>
          </cell>
          <cell r="E2327">
            <v>0</v>
          </cell>
          <cell r="F2327">
            <v>0</v>
          </cell>
          <cell r="G2327" t="str">
            <v>101166</v>
          </cell>
          <cell r="H2327" t="str">
            <v>ALVENARIA DE EMBASAMENTO COM BLOCO ESTRUTURAL DE CERÂMICA, DE 14X19X29CM E ARGAMASSA DE ASSENTAMENTO COM PREPARO EM BETONEIRA. AF_05/2020</v>
          </cell>
        </row>
        <row r="2328">
          <cell r="A2328" t="str">
            <v>FUNDACOES E ESTRUTURAS</v>
          </cell>
          <cell r="B2328" t="str">
            <v>FUES</v>
          </cell>
          <cell r="C2328" t="str">
            <v>ADESIVOS PARA ESTRUTURAS</v>
          </cell>
          <cell r="D2328" t="str">
            <v>0286</v>
          </cell>
          <cell r="E2328">
            <v>0</v>
          </cell>
          <cell r="F2328">
            <v>0</v>
          </cell>
          <cell r="G2328" t="str">
            <v>98576</v>
          </cell>
          <cell r="H2328" t="str">
            <v>TRATAMENTO DE JUNTA DE DILATAÇÃO COM MANTA ASFÁLTICA ADERIDA COM MAÇARICO. AF_06/2018</v>
          </cell>
        </row>
        <row r="2329">
          <cell r="A2329" t="str">
            <v>FUNDACOES E ESTRUTURAS</v>
          </cell>
          <cell r="B2329" t="str">
            <v>FUES</v>
          </cell>
          <cell r="C2329" t="str">
            <v>CINTAS E VERGAS</v>
          </cell>
          <cell r="D2329" t="str">
            <v>0296</v>
          </cell>
          <cell r="E2329">
            <v>0</v>
          </cell>
          <cell r="F2329">
            <v>0</v>
          </cell>
          <cell r="G2329" t="str">
            <v>93182</v>
          </cell>
          <cell r="H2329" t="str">
            <v>VERGA PRÉ-MOLDADA PARA JANELAS COM ATÉ 1,5 M DE VÃO. AF_03/2016</v>
          </cell>
        </row>
        <row r="2330">
          <cell r="A2330" t="str">
            <v>FUNDACOES E ESTRUTURAS</v>
          </cell>
          <cell r="B2330" t="str">
            <v>FUES</v>
          </cell>
          <cell r="C2330" t="str">
            <v>CINTAS E VERGAS</v>
          </cell>
          <cell r="D2330" t="str">
            <v>0296</v>
          </cell>
          <cell r="E2330">
            <v>0</v>
          </cell>
          <cell r="F2330">
            <v>0</v>
          </cell>
          <cell r="G2330" t="str">
            <v>93183</v>
          </cell>
          <cell r="H2330" t="str">
            <v>VERGA PRÉ-MOLDADA PARA JANELAS COM MAIS DE 1,5 M DE VÃO. AF_03/2016</v>
          </cell>
        </row>
        <row r="2331">
          <cell r="A2331" t="str">
            <v>FUNDACOES E ESTRUTURAS</v>
          </cell>
          <cell r="B2331" t="str">
            <v>FUES</v>
          </cell>
          <cell r="C2331" t="str">
            <v>CINTAS E VERGAS</v>
          </cell>
          <cell r="D2331" t="str">
            <v>0296</v>
          </cell>
          <cell r="E2331">
            <v>0</v>
          </cell>
          <cell r="F2331">
            <v>0</v>
          </cell>
          <cell r="G2331" t="str">
            <v>93184</v>
          </cell>
          <cell r="H2331" t="str">
            <v>VERGA PRÉ-MOLDADA PARA PORTAS COM ATÉ 1,5 M DE VÃO. AF_03/2016</v>
          </cell>
        </row>
        <row r="2332">
          <cell r="A2332" t="str">
            <v>FUNDACOES E ESTRUTURAS</v>
          </cell>
          <cell r="B2332" t="str">
            <v>FUES</v>
          </cell>
          <cell r="C2332" t="str">
            <v>CINTAS E VERGAS</v>
          </cell>
          <cell r="D2332" t="str">
            <v>0296</v>
          </cell>
          <cell r="E2332">
            <v>0</v>
          </cell>
          <cell r="F2332">
            <v>0</v>
          </cell>
          <cell r="G2332" t="str">
            <v>93185</v>
          </cell>
          <cell r="H2332" t="str">
            <v>VERGA PRÉ-MOLDADA PARA PORTAS COM MAIS DE 1,5 M DE VÃO. AF_03/2016</v>
          </cell>
        </row>
        <row r="2333">
          <cell r="A2333" t="str">
            <v>FUNDACOES E ESTRUTURAS</v>
          </cell>
          <cell r="B2333" t="str">
            <v>FUES</v>
          </cell>
          <cell r="C2333" t="str">
            <v>CINTAS E VERGAS</v>
          </cell>
          <cell r="D2333" t="str">
            <v>0296</v>
          </cell>
          <cell r="E2333">
            <v>0</v>
          </cell>
          <cell r="F2333">
            <v>0</v>
          </cell>
          <cell r="G2333" t="str">
            <v>93186</v>
          </cell>
          <cell r="H2333" t="str">
            <v>VERGA MOLDADA IN LOCO EM CONCRETO PARA JANELAS COM ATÉ 1,5 M DE VÃO. AF_03/2016</v>
          </cell>
        </row>
        <row r="2334">
          <cell r="A2334" t="str">
            <v>FUNDACOES E ESTRUTURAS</v>
          </cell>
          <cell r="B2334" t="str">
            <v>FUES</v>
          </cell>
          <cell r="C2334" t="str">
            <v>CINTAS E VERGAS</v>
          </cell>
          <cell r="D2334" t="str">
            <v>0296</v>
          </cell>
          <cell r="E2334">
            <v>0</v>
          </cell>
          <cell r="F2334">
            <v>0</v>
          </cell>
          <cell r="G2334" t="str">
            <v>93187</v>
          </cell>
          <cell r="H2334" t="str">
            <v>VERGA MOLDADA IN LOCO EM CONCRETO PARA JANELAS COM MAIS DE 1,5 M DE VÃO. AF_03/2016</v>
          </cell>
        </row>
        <row r="2335">
          <cell r="A2335" t="str">
            <v>FUNDACOES E ESTRUTURAS</v>
          </cell>
          <cell r="B2335" t="str">
            <v>FUES</v>
          </cell>
          <cell r="C2335" t="str">
            <v>CINTAS E VERGAS</v>
          </cell>
          <cell r="D2335" t="str">
            <v>0296</v>
          </cell>
          <cell r="E2335">
            <v>0</v>
          </cell>
          <cell r="F2335">
            <v>0</v>
          </cell>
          <cell r="G2335" t="str">
            <v>93188</v>
          </cell>
          <cell r="H2335" t="str">
            <v>VERGA MOLDADA IN LOCO EM CONCRETO PARA PORTAS COM ATÉ 1,5 M DE VÃO. AF_03/2016</v>
          </cell>
        </row>
        <row r="2336">
          <cell r="A2336" t="str">
            <v>FUNDACOES E ESTRUTURAS</v>
          </cell>
          <cell r="B2336" t="str">
            <v>FUES</v>
          </cell>
          <cell r="C2336" t="str">
            <v>CINTAS E VERGAS</v>
          </cell>
          <cell r="D2336" t="str">
            <v>0296</v>
          </cell>
          <cell r="E2336">
            <v>0</v>
          </cell>
          <cell r="F2336">
            <v>0</v>
          </cell>
          <cell r="G2336" t="str">
            <v>93189</v>
          </cell>
          <cell r="H2336" t="str">
            <v>VERGA MOLDADA IN LOCO EM CONCRETO PARA PORTAS COM MAIS DE 1,5 M DE VÃO. AF_03/2016</v>
          </cell>
        </row>
        <row r="2337">
          <cell r="A2337" t="str">
            <v>FUNDACOES E ESTRUTURAS</v>
          </cell>
          <cell r="B2337" t="str">
            <v>FUES</v>
          </cell>
          <cell r="C2337" t="str">
            <v>CINTAS E VERGAS</v>
          </cell>
          <cell r="D2337" t="str">
            <v>0296</v>
          </cell>
          <cell r="E2337">
            <v>0</v>
          </cell>
          <cell r="F2337">
            <v>0</v>
          </cell>
          <cell r="G2337" t="str">
            <v>93190</v>
          </cell>
          <cell r="H2337" t="str">
            <v>VERGA MOLDADA IN LOCO COM UTILIZAÇÃO DE BLOCOS CANALETA PARA JANELAS COM ATÉ 1,5 M DE VÃO. AF_03/2016</v>
          </cell>
        </row>
        <row r="2338">
          <cell r="A2338" t="str">
            <v>FUNDACOES E ESTRUTURAS</v>
          </cell>
          <cell r="B2338" t="str">
            <v>FUES</v>
          </cell>
          <cell r="C2338" t="str">
            <v>CINTAS E VERGAS</v>
          </cell>
          <cell r="D2338" t="str">
            <v>0296</v>
          </cell>
          <cell r="E2338">
            <v>0</v>
          </cell>
          <cell r="F2338">
            <v>0</v>
          </cell>
          <cell r="G2338" t="str">
            <v>93191</v>
          </cell>
          <cell r="H2338" t="str">
            <v>VERGA MOLDADA IN LOCO COM UTILIZAÇÃO DE BLOCOS CANALETA PARA JANELAS COM MAIS DE 1,5 M DE VÃO. AF_03/2016</v>
          </cell>
        </row>
        <row r="2339">
          <cell r="A2339" t="str">
            <v>FUNDACOES E ESTRUTURAS</v>
          </cell>
          <cell r="B2339" t="str">
            <v>FUES</v>
          </cell>
          <cell r="C2339" t="str">
            <v>CINTAS E VERGAS</v>
          </cell>
          <cell r="D2339" t="str">
            <v>0296</v>
          </cell>
          <cell r="E2339">
            <v>0</v>
          </cell>
          <cell r="F2339">
            <v>0</v>
          </cell>
          <cell r="G2339" t="str">
            <v>93192</v>
          </cell>
          <cell r="H2339" t="str">
            <v>VERGA MOLDADA IN LOCO COM UTILIZAÇÃO DE BLOCOS CANALETA PARA PORTAS COM ATÉ 1,5 M DE VÃO. AF_03/2016</v>
          </cell>
        </row>
        <row r="2340">
          <cell r="A2340" t="str">
            <v>FUNDACOES E ESTRUTURAS</v>
          </cell>
          <cell r="B2340" t="str">
            <v>FUES</v>
          </cell>
          <cell r="C2340" t="str">
            <v>CINTAS E VERGAS</v>
          </cell>
          <cell r="D2340" t="str">
            <v>0296</v>
          </cell>
          <cell r="E2340">
            <v>0</v>
          </cell>
          <cell r="F2340">
            <v>0</v>
          </cell>
          <cell r="G2340" t="str">
            <v>93193</v>
          </cell>
          <cell r="H2340" t="str">
            <v>VERGA MOLDADA IN LOCO COM UTILIZAÇÃO DE BLOCOS CANALETA PARA PORTAS COM MAIS DE 1,5 M DE VÃO. AF_03/2016</v>
          </cell>
        </row>
        <row r="2341">
          <cell r="A2341" t="str">
            <v>FUNDACOES E ESTRUTURAS</v>
          </cell>
          <cell r="B2341" t="str">
            <v>FUES</v>
          </cell>
          <cell r="C2341" t="str">
            <v>CINTAS E VERGAS</v>
          </cell>
          <cell r="D2341" t="str">
            <v>0296</v>
          </cell>
          <cell r="E2341">
            <v>0</v>
          </cell>
          <cell r="F2341">
            <v>0</v>
          </cell>
          <cell r="G2341" t="str">
            <v>93194</v>
          </cell>
          <cell r="H2341" t="str">
            <v>CONTRAVERGA PRÉ-MOLDADA PARA VÃOS DE ATÉ 1,5 M DE COMPRIMENTO. AF_03/2016</v>
          </cell>
        </row>
        <row r="2342">
          <cell r="A2342" t="str">
            <v>FUNDACOES E ESTRUTURAS</v>
          </cell>
          <cell r="B2342" t="str">
            <v>FUES</v>
          </cell>
          <cell r="C2342" t="str">
            <v>CINTAS E VERGAS</v>
          </cell>
          <cell r="D2342" t="str">
            <v>0296</v>
          </cell>
          <cell r="E2342">
            <v>0</v>
          </cell>
          <cell r="F2342">
            <v>0</v>
          </cell>
          <cell r="G2342" t="str">
            <v>93195</v>
          </cell>
          <cell r="H2342" t="str">
            <v>CONTRAVERGA PRÉ-MOLDADA PARA VÃOS DE MAIS DE 1,5 M DE COMPRIMENTO. AF_03/2016</v>
          </cell>
        </row>
        <row r="2343">
          <cell r="A2343" t="str">
            <v>FUNDACOES E ESTRUTURAS</v>
          </cell>
          <cell r="B2343" t="str">
            <v>FUES</v>
          </cell>
          <cell r="C2343" t="str">
            <v>CINTAS E VERGAS</v>
          </cell>
          <cell r="D2343" t="str">
            <v>0296</v>
          </cell>
          <cell r="E2343">
            <v>0</v>
          </cell>
          <cell r="F2343">
            <v>0</v>
          </cell>
          <cell r="G2343" t="str">
            <v>93196</v>
          </cell>
          <cell r="H2343" t="str">
            <v>CONTRAVERGA MOLDADA IN LOCO EM CONCRETO PARA VÃOS DE ATÉ 1,5 M DE COMPRIMENTO. AF_03/2016</v>
          </cell>
        </row>
        <row r="2344">
          <cell r="A2344" t="str">
            <v>FUNDACOES E ESTRUTURAS</v>
          </cell>
          <cell r="B2344" t="str">
            <v>FUES</v>
          </cell>
          <cell r="C2344" t="str">
            <v>CINTAS E VERGAS</v>
          </cell>
          <cell r="D2344" t="str">
            <v>0296</v>
          </cell>
          <cell r="E2344">
            <v>0</v>
          </cell>
          <cell r="F2344">
            <v>0</v>
          </cell>
          <cell r="G2344" t="str">
            <v>93197</v>
          </cell>
          <cell r="H2344" t="str">
            <v>CONTRAVERGA MOLDADA IN LOCO EM CONCRETO PARA VÃOS DE MAIS DE 1,5 M DE COMPRIMENTO. AF_03/2016</v>
          </cell>
        </row>
        <row r="2345">
          <cell r="A2345" t="str">
            <v>FUNDACOES E ESTRUTURAS</v>
          </cell>
          <cell r="B2345" t="str">
            <v>FUES</v>
          </cell>
          <cell r="C2345" t="str">
            <v>CINTAS E VERGAS</v>
          </cell>
          <cell r="D2345" t="str">
            <v>0296</v>
          </cell>
          <cell r="E2345">
            <v>0</v>
          </cell>
          <cell r="F2345">
            <v>0</v>
          </cell>
          <cell r="G2345" t="str">
            <v>93198</v>
          </cell>
          <cell r="H2345" t="str">
            <v>CONTRAVERGA MOLDADA IN LOCO COM UTILIZAÇÃO DE BLOCOS CANALETA PARA VÃOS DE ATÉ 1,5 M DE COMPRIMENTO. AF_03/2016</v>
          </cell>
        </row>
        <row r="2346">
          <cell r="A2346" t="str">
            <v>FUNDACOES E ESTRUTURAS</v>
          </cell>
          <cell r="B2346" t="str">
            <v>FUES</v>
          </cell>
          <cell r="C2346" t="str">
            <v>CINTAS E VERGAS</v>
          </cell>
          <cell r="D2346" t="str">
            <v>0296</v>
          </cell>
          <cell r="E2346">
            <v>0</v>
          </cell>
          <cell r="F2346">
            <v>0</v>
          </cell>
          <cell r="G2346" t="str">
            <v>93199</v>
          </cell>
          <cell r="H2346" t="str">
            <v>CONTRAVERGA MOLDADA IN LOCO COM UTILIZAÇÃO DE BLOCOS CANALETA PARA VÃOS DE MAIS DE 1,5 M DE COMPRIMENTO. AF_03/2016</v>
          </cell>
        </row>
        <row r="2347">
          <cell r="A2347" t="str">
            <v>FUNDACOES E ESTRUTURAS</v>
          </cell>
          <cell r="B2347" t="str">
            <v>FUES</v>
          </cell>
          <cell r="C2347" t="str">
            <v>CINTAS E VERGAS</v>
          </cell>
          <cell r="D2347" t="str">
            <v>0296</v>
          </cell>
          <cell r="E2347">
            <v>0</v>
          </cell>
          <cell r="F2347">
            <v>0</v>
          </cell>
          <cell r="G2347" t="str">
            <v>93200</v>
          </cell>
          <cell r="H2347" t="str">
            <v>FIXAÇÃO (ENCUNHAMENTO) DE ALVENARIA DE VEDAÇÃO COM ARGAMASSA APLICADA COM BISNAGA. AF_03/2016</v>
          </cell>
        </row>
        <row r="2348">
          <cell r="A2348" t="str">
            <v>FUNDACOES E ESTRUTURAS</v>
          </cell>
          <cell r="B2348" t="str">
            <v>FUES</v>
          </cell>
          <cell r="C2348" t="str">
            <v>CINTAS E VERGAS</v>
          </cell>
          <cell r="D2348" t="str">
            <v>0296</v>
          </cell>
          <cell r="E2348">
            <v>0</v>
          </cell>
          <cell r="F2348">
            <v>0</v>
          </cell>
          <cell r="G2348" t="str">
            <v>93201</v>
          </cell>
          <cell r="H2348" t="str">
            <v>FIXAÇÃO (ENCUNHAMENTO) DE ALVENARIA DE VEDAÇÃO COM ARGAMASSA APLICADA COM COLHER. AF_03/2016</v>
          </cell>
        </row>
        <row r="2349">
          <cell r="A2349" t="str">
            <v>FUNDACOES E ESTRUTURAS</v>
          </cell>
          <cell r="B2349" t="str">
            <v>FUES</v>
          </cell>
          <cell r="C2349" t="str">
            <v>CINTAS E VERGAS</v>
          </cell>
          <cell r="D2349" t="str">
            <v>0296</v>
          </cell>
          <cell r="E2349">
            <v>0</v>
          </cell>
          <cell r="F2349">
            <v>0</v>
          </cell>
          <cell r="G2349" t="str">
            <v>93202</v>
          </cell>
          <cell r="H2349" t="str">
            <v>FIXAÇÃO (ENCUNHAMENTO) DE ALVENARIA DE VEDAÇÃO COM TIJOLO MACIÇO. AF_03/2016</v>
          </cell>
        </row>
        <row r="2350">
          <cell r="A2350" t="str">
            <v>FUNDACOES E ESTRUTURAS</v>
          </cell>
          <cell r="B2350" t="str">
            <v>FUES</v>
          </cell>
          <cell r="C2350" t="str">
            <v>CINTAS E VERGAS</v>
          </cell>
          <cell r="D2350" t="str">
            <v>0296</v>
          </cell>
          <cell r="E2350">
            <v>0</v>
          </cell>
          <cell r="F2350">
            <v>0</v>
          </cell>
          <cell r="G2350" t="str">
            <v>93203</v>
          </cell>
          <cell r="H2350" t="str">
            <v>FIXAÇÃO (ENCUNHAMENTO) DE ALVENARIA DE VEDAÇÃO COM ESPUMA DE POLIURETANO EXPANSIVA. AF_03/2016</v>
          </cell>
        </row>
        <row r="2351">
          <cell r="A2351" t="str">
            <v>FUNDACOES E ESTRUTURAS</v>
          </cell>
          <cell r="B2351" t="str">
            <v>FUES</v>
          </cell>
          <cell r="C2351" t="str">
            <v>CINTAS E VERGAS</v>
          </cell>
          <cell r="D2351" t="str">
            <v>0296</v>
          </cell>
          <cell r="E2351">
            <v>0</v>
          </cell>
          <cell r="F2351">
            <v>0</v>
          </cell>
          <cell r="G2351" t="str">
            <v>93204</v>
          </cell>
          <cell r="H2351" t="str">
            <v>CINTA DE AMARRAÇÃO DE ALVENARIA MOLDADA IN LOCO EM CONCRETO. AF_03/2016</v>
          </cell>
        </row>
        <row r="2352">
          <cell r="A2352" t="str">
            <v>FUNDACOES E ESTRUTURAS</v>
          </cell>
          <cell r="B2352" t="str">
            <v>FUES</v>
          </cell>
          <cell r="C2352" t="str">
            <v>CINTAS E VERGAS</v>
          </cell>
          <cell r="D2352" t="str">
            <v>0296</v>
          </cell>
          <cell r="E2352">
            <v>0</v>
          </cell>
          <cell r="F2352">
            <v>0</v>
          </cell>
          <cell r="G2352" t="str">
            <v>93205</v>
          </cell>
          <cell r="H2352" t="str">
            <v>CINTA DE AMARRAÇÃO DE ALVENARIA MOLDADA IN LOCO COM UTILIZAÇÃO DE BLOCOS CANALETA. AF_03/2016</v>
          </cell>
        </row>
        <row r="2353">
          <cell r="A2353" t="str">
            <v>FUNDACOES E ESTRUTURAS</v>
          </cell>
          <cell r="B2353" t="str">
            <v>FUES</v>
          </cell>
          <cell r="C2353" t="str">
            <v>ESTRUTURAS DIVERSAS</v>
          </cell>
          <cell r="D2353" t="str">
            <v>0301</v>
          </cell>
          <cell r="E2353">
            <v>0</v>
          </cell>
          <cell r="F2353">
            <v>0</v>
          </cell>
          <cell r="G2353" t="str">
            <v>95952</v>
          </cell>
          <cell r="H2353" t="str">
            <v>(COMPOSIÇÃO REPRESENTATIVA) EXECUÇÃO DE ESTRUTURAS DE CONCRETO ARMADO CONVENCIONAL, PARA EDIFICAÇÃO HABITACIONAL MULTIFAMILIAR (PRÉDIO), FCK = 25 MPA. AF_01/2017</v>
          </cell>
        </row>
        <row r="2354">
          <cell r="A2354" t="str">
            <v>FUNDACOES E ESTRUTURAS</v>
          </cell>
          <cell r="B2354" t="str">
            <v>FUES</v>
          </cell>
          <cell r="C2354" t="str">
            <v>ESTRUTURAS DIVERSAS</v>
          </cell>
          <cell r="D2354" t="str">
            <v>0301</v>
          </cell>
          <cell r="E2354">
            <v>0</v>
          </cell>
          <cell r="F2354">
            <v>0</v>
          </cell>
          <cell r="G2354" t="str">
            <v>95953</v>
          </cell>
          <cell r="H2354" t="str">
            <v>(COMPOSIÇÃO REPRESENTATIVA) EXECUÇÃO DE ESTRUTURAS DE CONCRETO ARMADO, PARA EDIFICAÇÃO HABITACIONAL UNIFAMILIAR COM DOIS PAVIMENTOS (CASA ISOLADA), FCK = 25 MPA. AF_01/2017</v>
          </cell>
        </row>
        <row r="2355">
          <cell r="A2355" t="str">
            <v>FUNDACOES E ESTRUTURAS</v>
          </cell>
          <cell r="B2355" t="str">
            <v>FUES</v>
          </cell>
          <cell r="C2355" t="str">
            <v>ESTRUTURAS DIVERSAS</v>
          </cell>
          <cell r="D2355" t="str">
            <v>0301</v>
          </cell>
          <cell r="E2355">
            <v>0</v>
          </cell>
          <cell r="F2355">
            <v>0</v>
          </cell>
          <cell r="G2355" t="str">
            <v>95954</v>
          </cell>
          <cell r="H2355" t="str">
            <v>(COMPOSIÇÃO REPRESENTATIVA) EXECUÇÃO DE ESTRUTURAS DE CONCRETO ARMADO, PARA EDIFICAÇÃO HABITACIONAL UNIFAMILIAR COM DOIS PAVIMENTOS (CASA EM EMPREENDIMENTOS), FCK = 25 MPA. AF_01/2017</v>
          </cell>
        </row>
        <row r="2356">
          <cell r="A2356" t="str">
            <v>FUNDACOES E ESTRUTURAS</v>
          </cell>
          <cell r="B2356" t="str">
            <v>FUES</v>
          </cell>
          <cell r="C2356" t="str">
            <v>ESTRUTURAS DIVERSAS</v>
          </cell>
          <cell r="D2356" t="str">
            <v>0301</v>
          </cell>
          <cell r="E2356">
            <v>0</v>
          </cell>
          <cell r="F2356">
            <v>0</v>
          </cell>
          <cell r="G2356" t="str">
            <v>95955</v>
          </cell>
          <cell r="H2356" t="str">
            <v>(COMPOSIÇÃO REPRESENTATIVA) EXECUÇÃO DE ESTRUTURAS DE CONCRETO ARMADO, PARA EDIFICAÇÃO HABITACIONAL UNIFAMILIAR TÉRREA (CASA ISOLADA), FCK = 25 MPA. AF_01/2017</v>
          </cell>
        </row>
        <row r="2357">
          <cell r="A2357" t="str">
            <v>FUNDACOES E ESTRUTURAS</v>
          </cell>
          <cell r="B2357" t="str">
            <v>FUES</v>
          </cell>
          <cell r="C2357" t="str">
            <v>ESTRUTURAS DIVERSAS</v>
          </cell>
          <cell r="D2357" t="str">
            <v>0301</v>
          </cell>
          <cell r="E2357">
            <v>0</v>
          </cell>
          <cell r="F2357">
            <v>0</v>
          </cell>
          <cell r="G2357" t="str">
            <v>95956</v>
          </cell>
          <cell r="H2357" t="str">
            <v>(COMPOSIÇÃO REPRESENTATIVA) EXECUÇÃO DE ESTRUTURAS DE CONCRETO ARMADO, PARA EDIFICAÇÃO HABITACIONAL UNIFAMILIAR TÉRREA (CASA EM EMPREENDIMENTOS), FCK = 25 MPA. AF_01/2017</v>
          </cell>
        </row>
        <row r="2358">
          <cell r="A2358" t="str">
            <v>FUNDACOES E ESTRUTURAS</v>
          </cell>
          <cell r="B2358" t="str">
            <v>FUES</v>
          </cell>
          <cell r="C2358" t="str">
            <v>ESTRUTURAS DIVERSAS</v>
          </cell>
          <cell r="D2358" t="str">
            <v>0301</v>
          </cell>
          <cell r="E2358">
            <v>0</v>
          </cell>
          <cell r="F2358">
            <v>0</v>
          </cell>
          <cell r="G2358" t="str">
            <v>95957</v>
          </cell>
          <cell r="H2358" t="str">
            <v>(COMPOSIÇÃO REPRESENTATIVA) EXECUÇÃO DE ESTRUTURAS DE CONCRETO ARMADO, PARA EDIFICAÇÃO INSTITUCIONAL TÉRREA, FCK = 25 MPA. AF_01/2017</v>
          </cell>
        </row>
        <row r="2359">
          <cell r="A2359" t="str">
            <v>FUNDACOES E ESTRUTURAS</v>
          </cell>
          <cell r="B2359" t="str">
            <v>FUES</v>
          </cell>
          <cell r="C2359" t="str">
            <v>ESTRUTURAS DIVERSAS</v>
          </cell>
          <cell r="D2359" t="str">
            <v>0301</v>
          </cell>
          <cell r="E2359">
            <v>0</v>
          </cell>
          <cell r="F2359">
            <v>0</v>
          </cell>
          <cell r="G2359" t="str">
            <v>95969</v>
          </cell>
          <cell r="H2359" t="str">
            <v>(COMPOSIÇÃO REPRESENTATIVA) EXECUÇÃO DE ESCADA EM CONCRETO ARMADO, MOLDADA IN LOCO, FCK = 25 MPA. AF_02/2017</v>
          </cell>
        </row>
        <row r="2360">
          <cell r="A2360" t="str">
            <v>FUNDACOES E ESTRUTURAS</v>
          </cell>
          <cell r="B2360" t="str">
            <v>FUES</v>
          </cell>
          <cell r="C2360" t="str">
            <v>ESTRUTURAS DIVERSAS</v>
          </cell>
          <cell r="D2360" t="str">
            <v>0301</v>
          </cell>
          <cell r="E2360">
            <v>0</v>
          </cell>
          <cell r="F2360">
            <v>0</v>
          </cell>
          <cell r="G2360" t="str">
            <v>97733</v>
          </cell>
          <cell r="H2360" t="str">
            <v>PEÇA RETANGULAR PRÉ-MOLDADA, VOLUME DE CONCRETO DE ATÉ 10 LITROS, TAXA DE AÇO APROXIMADA DE 30KG/M³. AF_01/2018</v>
          </cell>
        </row>
        <row r="2361">
          <cell r="A2361" t="str">
            <v>FUNDACOES E ESTRUTURAS</v>
          </cell>
          <cell r="B2361" t="str">
            <v>FUES</v>
          </cell>
          <cell r="C2361" t="str">
            <v>ESTRUTURAS DIVERSAS</v>
          </cell>
          <cell r="D2361" t="str">
            <v>0301</v>
          </cell>
          <cell r="E2361">
            <v>0</v>
          </cell>
          <cell r="F2361">
            <v>0</v>
          </cell>
          <cell r="G2361" t="str">
            <v>97734</v>
          </cell>
          <cell r="H2361" t="str">
            <v>PEÇA RETANGULAR PRÉ-MOLDADA, VOLUME DE CONCRETO DE 10 A 30 LITROS, TAXA DE AÇO APROXIMADA DE 30KG/M³. AF_01/2018</v>
          </cell>
        </row>
        <row r="2362">
          <cell r="A2362" t="str">
            <v>FUNDACOES E ESTRUTURAS</v>
          </cell>
          <cell r="B2362" t="str">
            <v>FUES</v>
          </cell>
          <cell r="C2362" t="str">
            <v>ESTRUTURAS DIVERSAS</v>
          </cell>
          <cell r="D2362" t="str">
            <v>0301</v>
          </cell>
          <cell r="E2362">
            <v>0</v>
          </cell>
          <cell r="F2362">
            <v>0</v>
          </cell>
          <cell r="G2362" t="str">
            <v>97735</v>
          </cell>
          <cell r="H2362" t="str">
            <v>PEÇA RETANGULAR PRÉ-MOLDADA, VOLUME DE CONCRETO DE 30 A 100 LITROS, TAXA DE AÇO APROXIMADA DE 30KG/M³. AF_01/2018</v>
          </cell>
        </row>
        <row r="2363">
          <cell r="A2363" t="str">
            <v>FUNDACOES E ESTRUTURAS</v>
          </cell>
          <cell r="B2363" t="str">
            <v>FUES</v>
          </cell>
          <cell r="C2363" t="str">
            <v>ESTRUTURAS DIVERSAS</v>
          </cell>
          <cell r="D2363" t="str">
            <v>0301</v>
          </cell>
          <cell r="E2363">
            <v>0</v>
          </cell>
          <cell r="F2363">
            <v>0</v>
          </cell>
          <cell r="G2363" t="str">
            <v>97736</v>
          </cell>
          <cell r="H2363" t="str">
            <v>PEÇA RETANGULAR PRÉ-MOLDADA, VOLUME DE CONCRETO ACIMA DE 100 LITROS, TAXA DE AÇO APROXIMADA DE 30KG/M³. AF_01/2018</v>
          </cell>
        </row>
        <row r="2364">
          <cell r="A2364" t="str">
            <v>FUNDACOES E ESTRUTURAS</v>
          </cell>
          <cell r="B2364" t="str">
            <v>FUES</v>
          </cell>
          <cell r="C2364" t="str">
            <v>ESTRUTURAS DIVERSAS</v>
          </cell>
          <cell r="D2364" t="str">
            <v>0301</v>
          </cell>
          <cell r="E2364">
            <v>0</v>
          </cell>
          <cell r="F2364">
            <v>0</v>
          </cell>
          <cell r="G2364" t="str">
            <v>97737</v>
          </cell>
          <cell r="H2364" t="str">
            <v>PEÇA RETANGULAR PRÉ-MOLDADA, VOLUME DE CONCRETO DE 30 A 70 LITROS , TAXA DE AÇO APROXIMADA DE 70KG/M³. AF_01/2018</v>
          </cell>
        </row>
        <row r="2365">
          <cell r="A2365" t="str">
            <v>FUNDACOES E ESTRUTURAS</v>
          </cell>
          <cell r="B2365" t="str">
            <v>FUES</v>
          </cell>
          <cell r="C2365" t="str">
            <v>ESTRUTURAS DIVERSAS</v>
          </cell>
          <cell r="D2365" t="str">
            <v>0301</v>
          </cell>
          <cell r="E2365">
            <v>0</v>
          </cell>
          <cell r="F2365">
            <v>0</v>
          </cell>
          <cell r="G2365" t="str">
            <v>97738</v>
          </cell>
          <cell r="H2365" t="str">
            <v>PEÇA CIRCULAR PRÉ-MOLDADA, VOLUME DE CONCRETO DE 10 A 30 LITROS, TAXA DE FIBRA DE POLIPROPILENO APROXIMADA DE 6 KG/M³. AF_01/2018_P</v>
          </cell>
        </row>
        <row r="2366">
          <cell r="A2366" t="str">
            <v>FUNDACOES E ESTRUTURAS</v>
          </cell>
          <cell r="B2366" t="str">
            <v>FUES</v>
          </cell>
          <cell r="C2366" t="str">
            <v>ESTRUTURAS DIVERSAS</v>
          </cell>
          <cell r="D2366" t="str">
            <v>0301</v>
          </cell>
          <cell r="E2366">
            <v>0</v>
          </cell>
          <cell r="F2366">
            <v>0</v>
          </cell>
          <cell r="G2366" t="str">
            <v>97739</v>
          </cell>
          <cell r="H2366" t="str">
            <v>PEÇA CIRCULAR PRÉ-MOLDADA, VOLUME DE CONCRETO DE 30 A 100 LITROS, TAXA DE AÇO APROXIMADA DE 30KG/M³. AF_01/2018</v>
          </cell>
        </row>
        <row r="2367">
          <cell r="A2367" t="str">
            <v>FUNDACOES E ESTRUTURAS</v>
          </cell>
          <cell r="B2367" t="str">
            <v>FUES</v>
          </cell>
          <cell r="C2367" t="str">
            <v>ESTRUTURAS DIVERSAS</v>
          </cell>
          <cell r="D2367" t="str">
            <v>0301</v>
          </cell>
          <cell r="E2367">
            <v>0</v>
          </cell>
          <cell r="F2367">
            <v>0</v>
          </cell>
          <cell r="G2367" t="str">
            <v>97740</v>
          </cell>
          <cell r="H2367" t="str">
            <v>PEÇA CIRCULAR PRÉ-MOLDADA, VOLUME DE CONCRETO ACIMA DE 100 LITROS, TAXA DE AÇO APROXIMADA DE 30KG/M³. AF_01/2018</v>
          </cell>
        </row>
        <row r="2368">
          <cell r="A2368" t="str">
            <v>FUNDACOES E ESTRUTURAS</v>
          </cell>
          <cell r="B2368" t="str">
            <v>FUES</v>
          </cell>
          <cell r="C2368" t="str">
            <v>ESTRUTURAS DIVERSAS</v>
          </cell>
          <cell r="D2368" t="str">
            <v>0301</v>
          </cell>
          <cell r="E2368">
            <v>0</v>
          </cell>
          <cell r="F2368">
            <v>0</v>
          </cell>
          <cell r="G2368" t="str">
            <v>98615</v>
          </cell>
          <cell r="H2368" t="str">
            <v>CONTENÇÃO EM CORTINA COM ESTACAS ESPAÇADAS COM 30 CM DE DIÂMETRO E PROFUNDIDADE MENOR OU IGUAL A 10 M. AF_06/2018</v>
          </cell>
        </row>
        <row r="2369">
          <cell r="A2369" t="str">
            <v>FUNDACOES E ESTRUTURAS</v>
          </cell>
          <cell r="B2369" t="str">
            <v>FUES</v>
          </cell>
          <cell r="C2369" t="str">
            <v>ESTRUTURAS DIVERSAS</v>
          </cell>
          <cell r="D2369" t="str">
            <v>0301</v>
          </cell>
          <cell r="E2369">
            <v>0</v>
          </cell>
          <cell r="F2369">
            <v>0</v>
          </cell>
          <cell r="G2369" t="str">
            <v>98616</v>
          </cell>
          <cell r="H2369" t="str">
            <v>CONTENÇÃO EM CORTINA COM ESTACAS ESPAÇADAS COM 30 CM DE DIÂMETRO E PROFUNDIDADE MAIOR QUE 10 M E MENOR OU IGUAL A 15 M. AF_06/2018</v>
          </cell>
        </row>
        <row r="2370">
          <cell r="A2370" t="str">
            <v>FUNDACOES E ESTRUTURAS</v>
          </cell>
          <cell r="B2370" t="str">
            <v>FUES</v>
          </cell>
          <cell r="C2370" t="str">
            <v>ESTRUTURAS DIVERSAS</v>
          </cell>
          <cell r="D2370" t="str">
            <v>0301</v>
          </cell>
          <cell r="E2370">
            <v>0</v>
          </cell>
          <cell r="F2370">
            <v>0</v>
          </cell>
          <cell r="G2370" t="str">
            <v>98617</v>
          </cell>
          <cell r="H2370" t="str">
            <v>CONTENÇÃO EM CORTINA COM ESTACAS ESPAÇADAS COM 30 CM DE DIÂMETRO E PROFUNDIDADE MAIOR QUE 15 M. AF_06/2018</v>
          </cell>
        </row>
        <row r="2371">
          <cell r="A2371" t="str">
            <v>FUNDACOES E ESTRUTURAS</v>
          </cell>
          <cell r="B2371" t="str">
            <v>FUES</v>
          </cell>
          <cell r="C2371" t="str">
            <v>ESTRUTURAS DIVERSAS</v>
          </cell>
          <cell r="D2371" t="str">
            <v>0301</v>
          </cell>
          <cell r="E2371">
            <v>0</v>
          </cell>
          <cell r="F2371">
            <v>0</v>
          </cell>
          <cell r="G2371" t="str">
            <v>98618</v>
          </cell>
          <cell r="H2371" t="str">
            <v>CONTENÇÃO EM CORTINA COM ESTACAS ESPAÇADAS COM 40 CM DE DIÂMETRO E PROFUNDIDADE MENOR OU IGUAL A 10 M. AF_06/2018</v>
          </cell>
        </row>
        <row r="2372">
          <cell r="A2372" t="str">
            <v>FUNDACOES E ESTRUTURAS</v>
          </cell>
          <cell r="B2372" t="str">
            <v>FUES</v>
          </cell>
          <cell r="C2372" t="str">
            <v>ESTRUTURAS DIVERSAS</v>
          </cell>
          <cell r="D2372" t="str">
            <v>0301</v>
          </cell>
          <cell r="E2372">
            <v>0</v>
          </cell>
          <cell r="F2372">
            <v>0</v>
          </cell>
          <cell r="G2372" t="str">
            <v>98619</v>
          </cell>
          <cell r="H2372" t="str">
            <v>CONTENÇÃO EM CORTINA COM ESTACAS ESPAÇADAS COM 40 CM DE DIÂMETRO E PROFUNDIDADE MAIOR QUE 10 M E MENOR OU IGUAL A 15 M. AF_06/2018</v>
          </cell>
        </row>
        <row r="2373">
          <cell r="A2373" t="str">
            <v>FUNDACOES E ESTRUTURAS</v>
          </cell>
          <cell r="B2373" t="str">
            <v>FUES</v>
          </cell>
          <cell r="C2373" t="str">
            <v>ESTRUTURAS DIVERSAS</v>
          </cell>
          <cell r="D2373" t="str">
            <v>0301</v>
          </cell>
          <cell r="E2373">
            <v>0</v>
          </cell>
          <cell r="F2373">
            <v>0</v>
          </cell>
          <cell r="G2373" t="str">
            <v>98620</v>
          </cell>
          <cell r="H2373" t="str">
            <v>CONTENÇÃO EM CORTINA COM ESTACAS ESPAÇADAS COM 40 CM DE DIÂMETRO E PROFUNDIDADE MAIOR QUE 15 M. AF_06/2018</v>
          </cell>
        </row>
        <row r="2374">
          <cell r="A2374" t="str">
            <v>FUNDACOES E ESTRUTURAS</v>
          </cell>
          <cell r="B2374" t="str">
            <v>FUES</v>
          </cell>
          <cell r="C2374" t="str">
            <v>ESTRUTURAS DIVERSAS</v>
          </cell>
          <cell r="D2374" t="str">
            <v>0301</v>
          </cell>
          <cell r="E2374">
            <v>0</v>
          </cell>
          <cell r="F2374">
            <v>0</v>
          </cell>
          <cell r="G2374" t="str">
            <v>98621</v>
          </cell>
          <cell r="H2374" t="str">
            <v>CONTENÇÃO EM CORTINA COM ESTACAS ESPAÇADAS COM 50 CM DE DIÂMETRO E PROFUNDIDADE MENOR OU IGUAL A 10 M. AF_06/2018</v>
          </cell>
        </row>
        <row r="2375">
          <cell r="A2375" t="str">
            <v>FUNDACOES E ESTRUTURAS</v>
          </cell>
          <cell r="B2375" t="str">
            <v>FUES</v>
          </cell>
          <cell r="C2375" t="str">
            <v>ESTRUTURAS DIVERSAS</v>
          </cell>
          <cell r="D2375" t="str">
            <v>0301</v>
          </cell>
          <cell r="E2375">
            <v>0</v>
          </cell>
          <cell r="F2375">
            <v>0</v>
          </cell>
          <cell r="G2375" t="str">
            <v>98622</v>
          </cell>
          <cell r="H2375" t="str">
            <v>CONTENÇÃO EM CORTINA COM ESTACAS ESPAÇADAS COM 50 CM DE DIÂMETRO E PROFUNDIDADE MAIOR QUE 10 M E MENOR OU IGUAL A 15 M. AF_06/2018</v>
          </cell>
        </row>
        <row r="2376">
          <cell r="A2376" t="str">
            <v>FUNDACOES E ESTRUTURAS</v>
          </cell>
          <cell r="B2376" t="str">
            <v>FUES</v>
          </cell>
          <cell r="C2376" t="str">
            <v>ESTRUTURAS DIVERSAS</v>
          </cell>
          <cell r="D2376" t="str">
            <v>0301</v>
          </cell>
          <cell r="E2376">
            <v>0</v>
          </cell>
          <cell r="F2376">
            <v>0</v>
          </cell>
          <cell r="G2376" t="str">
            <v>98623</v>
          </cell>
          <cell r="H2376" t="str">
            <v>CONTENÇÃO EM CORTINA COM ESTACAS ESPAÇADAS COM 50 CM DE DIÂMETRO E PROFUNDIDADE MAIOR QUE 15 M. AF_06/2018</v>
          </cell>
        </row>
        <row r="2377">
          <cell r="A2377" t="str">
            <v>FUNDACOES E ESTRUTURAS</v>
          </cell>
          <cell r="B2377" t="str">
            <v>FUES</v>
          </cell>
          <cell r="C2377" t="str">
            <v>ESTRUTURAS DIVERSAS</v>
          </cell>
          <cell r="D2377" t="str">
            <v>0301</v>
          </cell>
          <cell r="E2377">
            <v>0</v>
          </cell>
          <cell r="F2377">
            <v>0</v>
          </cell>
          <cell r="G2377" t="str">
            <v>98624</v>
          </cell>
          <cell r="H2377" t="str">
            <v>CONTENÇÃO EM CORTINA COM ESTACAS ESPAÇADAS COM 60 CM DE DIÂMETRO E PROFUNDIDADE MENOR OU IGUAL A 10 M. AF_06/2018</v>
          </cell>
        </row>
        <row r="2378">
          <cell r="A2378" t="str">
            <v>FUNDACOES E ESTRUTURAS</v>
          </cell>
          <cell r="B2378" t="str">
            <v>FUES</v>
          </cell>
          <cell r="C2378" t="str">
            <v>ESTRUTURAS DIVERSAS</v>
          </cell>
          <cell r="D2378" t="str">
            <v>0301</v>
          </cell>
          <cell r="E2378">
            <v>0</v>
          </cell>
          <cell r="F2378">
            <v>0</v>
          </cell>
          <cell r="G2378" t="str">
            <v>98625</v>
          </cell>
          <cell r="H2378" t="str">
            <v>CONTENÇÃO EM CORTINA COM ESTACAS ESPAÇADAS COM 60 CM DE DIÂMETRO E PROFUNDIDADE MAIOR QUE 10 M E MENOR OU IGUAL A 15 M. AF_06/2018</v>
          </cell>
        </row>
        <row r="2379">
          <cell r="A2379" t="str">
            <v>FUNDACOES E ESTRUTURAS</v>
          </cell>
          <cell r="B2379" t="str">
            <v>FUES</v>
          </cell>
          <cell r="C2379" t="str">
            <v>ESTRUTURAS DIVERSAS</v>
          </cell>
          <cell r="D2379" t="str">
            <v>0301</v>
          </cell>
          <cell r="E2379">
            <v>0</v>
          </cell>
          <cell r="F2379">
            <v>0</v>
          </cell>
          <cell r="G2379" t="str">
            <v>98626</v>
          </cell>
          <cell r="H2379" t="str">
            <v>CONTENÇÃO EM CORTINA COM ESTACAS ESPAÇADAS COM 60 CM DE DIÂMETRO E PROFUNDIDADE MAIOR QUE 15 M. AF_06/2018</v>
          </cell>
        </row>
        <row r="2380">
          <cell r="A2380" t="str">
            <v>FUNDACOES E ESTRUTURAS</v>
          </cell>
          <cell r="B2380" t="str">
            <v>FUES</v>
          </cell>
          <cell r="C2380" t="str">
            <v>ESTRUTURAS DIVERSAS</v>
          </cell>
          <cell r="D2380" t="str">
            <v>0301</v>
          </cell>
          <cell r="E2380">
            <v>0</v>
          </cell>
          <cell r="F2380">
            <v>0</v>
          </cell>
          <cell r="G2380" t="str">
            <v>98655</v>
          </cell>
          <cell r="H2380" t="str">
            <v>EXECUÇÃO DE MURETA GUIA PARA CONTENÇÃO/ FUNDAÇÃO COM 30 CM DE ESPESSURA. AF_06/2018</v>
          </cell>
        </row>
        <row r="2381">
          <cell r="A2381" t="str">
            <v>FUNDACOES E ESTRUTURAS</v>
          </cell>
          <cell r="B2381" t="str">
            <v>FUES</v>
          </cell>
          <cell r="C2381" t="str">
            <v>ESTRUTURAS DIVERSAS</v>
          </cell>
          <cell r="D2381" t="str">
            <v>0301</v>
          </cell>
          <cell r="E2381">
            <v>0</v>
          </cell>
          <cell r="F2381">
            <v>0</v>
          </cell>
          <cell r="G2381" t="str">
            <v>98656</v>
          </cell>
          <cell r="H2381" t="str">
            <v>EXECUÇÃO DE MURETA GUIA PARA CONTENÇÃO/ FUNDAÇÃO COM 40 CM DE ESPESSURA. AF_06/2018</v>
          </cell>
        </row>
        <row r="2382">
          <cell r="A2382" t="str">
            <v>FUNDACOES E ESTRUTURAS</v>
          </cell>
          <cell r="B2382" t="str">
            <v>FUES</v>
          </cell>
          <cell r="C2382" t="str">
            <v>ESTRUTURAS DIVERSAS</v>
          </cell>
          <cell r="D2382" t="str">
            <v>0301</v>
          </cell>
          <cell r="E2382">
            <v>0</v>
          </cell>
          <cell r="F2382">
            <v>0</v>
          </cell>
          <cell r="G2382" t="str">
            <v>98657</v>
          </cell>
          <cell r="H2382" t="str">
            <v>EXECUÇÃO DE MURETA GUIA PARA CONTENÇÃO/ FUNDAÇÃO COM 50 CM DE ESPESSURA. AF_06/2018</v>
          </cell>
        </row>
        <row r="2383">
          <cell r="A2383" t="str">
            <v>FUNDACOES E ESTRUTURAS</v>
          </cell>
          <cell r="B2383" t="str">
            <v>FUES</v>
          </cell>
          <cell r="C2383" t="str">
            <v>ESTRUTURAS DIVERSAS</v>
          </cell>
          <cell r="D2383" t="str">
            <v>0301</v>
          </cell>
          <cell r="E2383">
            <v>0</v>
          </cell>
          <cell r="F2383">
            <v>0</v>
          </cell>
          <cell r="G2383" t="str">
            <v>98658</v>
          </cell>
          <cell r="H2383" t="str">
            <v>EXECUÇÃO DE MURETA GUIA PARA CONTENÇÃO/ FUNDAÇÃO COM 60 CM DE ESPESSURA. AF_06/2018</v>
          </cell>
        </row>
        <row r="2384">
          <cell r="A2384" t="str">
            <v>FUNDACOES E ESTRUTURAS</v>
          </cell>
          <cell r="B2384" t="str">
            <v>FUES</v>
          </cell>
          <cell r="C2384" t="str">
            <v>ESTRUTURAS DIVERSAS</v>
          </cell>
          <cell r="D2384" t="str">
            <v>0301</v>
          </cell>
          <cell r="E2384">
            <v>0</v>
          </cell>
          <cell r="F2384">
            <v>0</v>
          </cell>
          <cell r="G2384" t="str">
            <v>98659</v>
          </cell>
          <cell r="H2384" t="str">
            <v>EXECUÇÃO DE MURETA GUIA PARA CONTENÇÃO/ FUNDAÇÃO COM 80 CM DE ESPESSURA. AF_06/2018</v>
          </cell>
        </row>
        <row r="2385">
          <cell r="A2385" t="str">
            <v>FUNDACOES E ESTRUTURAS</v>
          </cell>
          <cell r="B2385" t="str">
            <v>FUES</v>
          </cell>
          <cell r="C2385" t="str">
            <v>ESTRUTURAS DIVERSAS</v>
          </cell>
          <cell r="D2385" t="str">
            <v>0301</v>
          </cell>
          <cell r="E2385">
            <v>0</v>
          </cell>
          <cell r="F2385">
            <v>0</v>
          </cell>
          <cell r="G2385" t="str">
            <v>98746</v>
          </cell>
          <cell r="H2385" t="str">
            <v>SOLDA DE TOPO EM CHAPA/PERFIL/TUBO DE AÇO CHANFRADO, ESPESSURA=1/4''. AF_06/2018</v>
          </cell>
        </row>
        <row r="2386">
          <cell r="A2386" t="str">
            <v>FUNDACOES E ESTRUTURAS</v>
          </cell>
          <cell r="B2386" t="str">
            <v>FUES</v>
          </cell>
          <cell r="C2386" t="str">
            <v>ESTRUTURAS DIVERSAS</v>
          </cell>
          <cell r="D2386" t="str">
            <v>0301</v>
          </cell>
          <cell r="E2386">
            <v>0</v>
          </cell>
          <cell r="F2386">
            <v>0</v>
          </cell>
          <cell r="G2386" t="str">
            <v>98749</v>
          </cell>
          <cell r="H2386" t="str">
            <v>SOLDA DE TOPO EM CHAPA/PERFIL/TUBO DE AÇO CHANFRADO, ESPESSURA=5/16''. AF_06/2018</v>
          </cell>
        </row>
        <row r="2387">
          <cell r="A2387" t="str">
            <v>FUNDACOES E ESTRUTURAS</v>
          </cell>
          <cell r="B2387" t="str">
            <v>FUES</v>
          </cell>
          <cell r="C2387" t="str">
            <v>ESTRUTURAS DIVERSAS</v>
          </cell>
          <cell r="D2387" t="str">
            <v>0301</v>
          </cell>
          <cell r="E2387">
            <v>0</v>
          </cell>
          <cell r="F2387">
            <v>0</v>
          </cell>
          <cell r="G2387" t="str">
            <v>98750</v>
          </cell>
          <cell r="H2387" t="str">
            <v>SOLDA DE TOPO EM CHAPA/PERFIL/TUBO DE AÇO CHANFRADO, ESPESSURA=3/8''. AF_06/2018</v>
          </cell>
        </row>
        <row r="2388">
          <cell r="A2388" t="str">
            <v>FUNDACOES E ESTRUTURAS</v>
          </cell>
          <cell r="B2388" t="str">
            <v>FUES</v>
          </cell>
          <cell r="C2388" t="str">
            <v>ESTRUTURAS DIVERSAS</v>
          </cell>
          <cell r="D2388" t="str">
            <v>0301</v>
          </cell>
          <cell r="E2388">
            <v>0</v>
          </cell>
          <cell r="F2388">
            <v>0</v>
          </cell>
          <cell r="G2388" t="str">
            <v>98751</v>
          </cell>
          <cell r="H2388" t="str">
            <v>SOLDA DE TOPO EM CHAPA/PERFIL/TUBO DE AÇO CHANFRADO, ESPESSURA=1/2''. AF_06/2018</v>
          </cell>
        </row>
        <row r="2389">
          <cell r="A2389" t="str">
            <v>FUNDACOES E ESTRUTURAS</v>
          </cell>
          <cell r="B2389" t="str">
            <v>FUES</v>
          </cell>
          <cell r="C2389" t="str">
            <v>ESTRUTURAS DIVERSAS</v>
          </cell>
          <cell r="D2389" t="str">
            <v>0301</v>
          </cell>
          <cell r="E2389">
            <v>0</v>
          </cell>
          <cell r="F2389">
            <v>0</v>
          </cell>
          <cell r="G2389" t="str">
            <v>98752</v>
          </cell>
          <cell r="H2389" t="str">
            <v>SOLDA DE TOPO EM CHAPA/PERFIL/TUBO DE AÇO CHANFRADO, ESPESSURA=5/8''. AF_06/2018</v>
          </cell>
        </row>
        <row r="2390">
          <cell r="A2390" t="str">
            <v>FUNDACOES E ESTRUTURAS</v>
          </cell>
          <cell r="B2390" t="str">
            <v>FUES</v>
          </cell>
          <cell r="C2390" t="str">
            <v>ESTRUTURAS DIVERSAS</v>
          </cell>
          <cell r="D2390" t="str">
            <v>0301</v>
          </cell>
          <cell r="E2390">
            <v>0</v>
          </cell>
          <cell r="F2390">
            <v>0</v>
          </cell>
          <cell r="G2390" t="str">
            <v>98753</v>
          </cell>
          <cell r="H2390" t="str">
            <v>SOLDA DE TOPO EM CHAPA/PERFIL/TUBO DE AÇO CHANFRADO, ESPESSURA=3/4''. AF_06/2018</v>
          </cell>
        </row>
        <row r="2391">
          <cell r="A2391" t="str">
            <v>FUNDACOES E ESTRUTURAS</v>
          </cell>
          <cell r="B2391" t="str">
            <v>FUES</v>
          </cell>
          <cell r="C2391" t="str">
            <v>ESTRUTURAS DIVERSAS</v>
          </cell>
          <cell r="D2391" t="str">
            <v>0301</v>
          </cell>
          <cell r="E2391">
            <v>0</v>
          </cell>
          <cell r="F2391">
            <v>0</v>
          </cell>
          <cell r="G2391" t="str">
            <v>100763</v>
          </cell>
          <cell r="H2391" t="str">
            <v>VIGA METÁLICA EM PERFIL LAMINADO OU SOLDADO EM AÇO ESTRUTURAL, COM CONEXÕES PARAFUSADAS, INCLUSOS MÃO DE OBRA, TRANSPORTE E IÇAMENTO UTILIZANDO GUINDASTE - FORNECIMENTO E INSTALAÇÃO. AF_01/2020_P</v>
          </cell>
        </row>
        <row r="2392">
          <cell r="A2392" t="str">
            <v>FUNDACOES E ESTRUTURAS</v>
          </cell>
          <cell r="B2392" t="str">
            <v>FUES</v>
          </cell>
          <cell r="C2392" t="str">
            <v>ESTRUTURAS DIVERSAS</v>
          </cell>
          <cell r="D2392" t="str">
            <v>0301</v>
          </cell>
          <cell r="E2392">
            <v>0</v>
          </cell>
          <cell r="F2392">
            <v>0</v>
          </cell>
          <cell r="G2392" t="str">
            <v>100764</v>
          </cell>
          <cell r="H2392" t="str">
            <v>VIGA METÁLICA EM PERFIL LAMINADO OU SOLDADO EM AÇO ESTRUTURAL, COM CONEXÕES SOLDADAS, INCLUSOS MÃO DE OBRA, TRANSPORTE E IÇAMENTO UTILIZANDO GUINDASTE - FORNECIMENTO E INSTALAÇÃO. AF_01/2020_P</v>
          </cell>
        </row>
        <row r="2393">
          <cell r="A2393" t="str">
            <v>FUNDACOES E ESTRUTURAS</v>
          </cell>
          <cell r="B2393" t="str">
            <v>FUES</v>
          </cell>
          <cell r="C2393" t="str">
            <v>ESTRUTURAS DIVERSAS</v>
          </cell>
          <cell r="D2393" t="str">
            <v>0301</v>
          </cell>
          <cell r="E2393">
            <v>0</v>
          </cell>
          <cell r="F2393">
            <v>0</v>
          </cell>
          <cell r="G2393" t="str">
            <v>100765</v>
          </cell>
          <cell r="H2393" t="str">
            <v>PILAR METÁLICO PERFIL LAMINADO/SOLDADO EM AÇO ESTRUTURAL, COM CONEXÕES PARAFUSADAS, INCLUSOS MÃO DE OBRA, TRANSPORTE E IÇAMENTO UTILIZANDO GUINDASTE - FORNECIMENTO E INSTALAÇÃO. AF_01/2020_P</v>
          </cell>
        </row>
        <row r="2394">
          <cell r="A2394" t="str">
            <v>FUNDACOES E ESTRUTURAS</v>
          </cell>
          <cell r="B2394" t="str">
            <v>FUES</v>
          </cell>
          <cell r="C2394" t="str">
            <v>ESTRUTURAS DIVERSAS</v>
          </cell>
          <cell r="D2394" t="str">
            <v>0301</v>
          </cell>
          <cell r="E2394">
            <v>0</v>
          </cell>
          <cell r="F2394">
            <v>0</v>
          </cell>
          <cell r="G2394" t="str">
            <v>100766</v>
          </cell>
          <cell r="H2394" t="str">
            <v>PILAR METÁLICO PERFIL LAMINADO OU SOLDADO EM AÇO ESTRUTURAL, COM CONEXÕES SOLDADAS, INCLUSOS MÃO DE OBRA, TRANSPORTE E IÇAMENTO UTILIZANDO GUINDASTE - FORNECIMENTO E INSTALAÇÃO. AF_01/2020</v>
          </cell>
        </row>
        <row r="2395">
          <cell r="A2395" t="str">
            <v>FUNDACOES E ESTRUTURAS</v>
          </cell>
          <cell r="B2395" t="str">
            <v>FUES</v>
          </cell>
          <cell r="C2395" t="str">
            <v>ESTRUTURAS DIVERSAS</v>
          </cell>
          <cell r="D2395" t="str">
            <v>0301</v>
          </cell>
          <cell r="E2395">
            <v>0</v>
          </cell>
          <cell r="F2395">
            <v>0</v>
          </cell>
          <cell r="G2395" t="str">
            <v>100767</v>
          </cell>
          <cell r="H2395" t="str">
            <v>CONTRAVENTAMENTO COM CANTONEIRAS DE AÇO, ABAS IGUAIS, COM CONEXÕES PARAFUSADAS, INCLUSOS MÃO DE OBRA, TRANSPORTE E IÇAMENTO UTILIZANDO TALHA MANUAL, PARA EDIFÍCIOS DE ATÉ 2 PAVIMENTOS - FORNECIMENTO E INSTALAÇÃO. AF_01/2020_P</v>
          </cell>
        </row>
        <row r="2396">
          <cell r="A2396" t="str">
            <v>FUNDACOES E ESTRUTURAS</v>
          </cell>
          <cell r="B2396" t="str">
            <v>FUES</v>
          </cell>
          <cell r="C2396" t="str">
            <v>ESTRUTURAS DIVERSAS</v>
          </cell>
          <cell r="D2396" t="str">
            <v>0301</v>
          </cell>
          <cell r="E2396">
            <v>0</v>
          </cell>
          <cell r="F2396">
            <v>0</v>
          </cell>
          <cell r="G2396" t="str">
            <v>100768</v>
          </cell>
          <cell r="H2396" t="str">
            <v>CONTRAVENTAMENTO COM CANTONEIRAS DE AÇO, ABAS IGUAIS, COM CONEXÕES SOLDADAS, INCLUSOS MÃO DE OBRA, TRANSPORTE E IÇAMENTO UTILIZANDO TALHA MANUAL, PARA EDIFÍCIOS DE ATÉ 2 PAVIMENTOS - FORNECIMENTO E INSTALAÇÃO. AF_01/2020</v>
          </cell>
        </row>
        <row r="2397">
          <cell r="A2397" t="str">
            <v>FUNDACOES E ESTRUTURAS</v>
          </cell>
          <cell r="B2397" t="str">
            <v>FUES</v>
          </cell>
          <cell r="C2397" t="str">
            <v>ESTRUTURAS DIVERSAS</v>
          </cell>
          <cell r="D2397" t="str">
            <v>0301</v>
          </cell>
          <cell r="E2397">
            <v>0</v>
          </cell>
          <cell r="F2397">
            <v>0</v>
          </cell>
          <cell r="G2397" t="str">
            <v>100769</v>
          </cell>
          <cell r="H2397" t="str">
            <v>CONTRAVENTAMENTO COM CANTONEIRAS DE AÇO, ABAS IGUAIS, COM CONEXÕES PARAFUSADAS, INCLUSOS MÃO DE OBRA, TRANSPORTE E IÇAMENTO UTILIZANDO GUINDASTE, PARA EDIFÍCIOS DE 3 A 5 PAVIMENTOS - FORNECIMENTO E INSTALAÇÃO. AF_01/2020_P</v>
          </cell>
        </row>
        <row r="2398">
          <cell r="A2398" t="str">
            <v>FUNDACOES E ESTRUTURAS</v>
          </cell>
          <cell r="B2398" t="str">
            <v>FUES</v>
          </cell>
          <cell r="C2398" t="str">
            <v>ESTRUTURAS DIVERSAS</v>
          </cell>
          <cell r="D2398" t="str">
            <v>0301</v>
          </cell>
          <cell r="E2398">
            <v>0</v>
          </cell>
          <cell r="F2398">
            <v>0</v>
          </cell>
          <cell r="G2398" t="str">
            <v>100770</v>
          </cell>
          <cell r="H2398" t="str">
            <v>CONTRAVENTAMENTO COM CANTONEIRAS DE AÇO, ABAS IGUAIS, COM CONEXÕES SOLDADAS, INCLUSOS MÃO DE OBRA, TRANSPORTE E IÇAMENTO UTILIZANDO GUINDASTE, PARA EDIFÍCIOS DE 3 A 5 PAVIMENTOS - FORNECIMENTO E INSTALAÇÃO. AF_01/2020</v>
          </cell>
        </row>
        <row r="2399">
          <cell r="A2399" t="str">
            <v>FUNDACOES E ESTRUTURAS</v>
          </cell>
          <cell r="B2399" t="str">
            <v>FUES</v>
          </cell>
          <cell r="C2399" t="str">
            <v>ESTRUTURAS DIVERSAS</v>
          </cell>
          <cell r="D2399" t="str">
            <v>0301</v>
          </cell>
          <cell r="E2399">
            <v>0</v>
          </cell>
          <cell r="F2399">
            <v>0</v>
          </cell>
          <cell r="G2399" t="str">
            <v>100771</v>
          </cell>
          <cell r="H2399" t="str">
            <v>CONTRAVENTAMENTO COM CANTONEIRAS DE AÇO, ABAS IGUAIS, COM CONEXÕES PARAFUSADAS, INCLUSOS MÃO DE OBRA, TRANSPORTE E IÇAMENTO UTILIZANDO GRUA, PARA EDIFÍCIOS DE 6 A 10 PAVIMENTOS - FORNECIMENTO E INSTALAÇÃO. AF_01/2020_P</v>
          </cell>
        </row>
        <row r="2400">
          <cell r="A2400" t="str">
            <v>FUNDACOES E ESTRUTURAS</v>
          </cell>
          <cell r="B2400" t="str">
            <v>FUES</v>
          </cell>
          <cell r="C2400" t="str">
            <v>ESTRUTURAS DIVERSAS</v>
          </cell>
          <cell r="D2400" t="str">
            <v>0301</v>
          </cell>
          <cell r="E2400">
            <v>0</v>
          </cell>
          <cell r="F2400">
            <v>0</v>
          </cell>
          <cell r="G2400" t="str">
            <v>100772</v>
          </cell>
          <cell r="H2400" t="str">
            <v>CONTRAVENTAMENTO COM CANTONEIRAS DE AÇO, ABAS IGUAIS, COM CONEXÕES SOLDADAS, INCLUSOS MÃO DE OBRA, TRANSPORTE E IÇAMENTO UTILIZANDO GRUA, PARA EDIFÍCIOS DE 6 A 10 PAVIMENTOS - FORNECIMENTO E INSTALAÇÃO. AF_01/2020</v>
          </cell>
        </row>
        <row r="2401">
          <cell r="A2401" t="str">
            <v>FUNDACOES E ESTRUTURAS</v>
          </cell>
          <cell r="B2401" t="str">
            <v>FUES</v>
          </cell>
          <cell r="C2401" t="str">
            <v>ESTRUTURAS DIVERSAS</v>
          </cell>
          <cell r="D2401" t="str">
            <v>0301</v>
          </cell>
          <cell r="E2401">
            <v>0</v>
          </cell>
          <cell r="F2401">
            <v>0</v>
          </cell>
          <cell r="G2401" t="str">
            <v>100773</v>
          </cell>
          <cell r="H2401" t="str">
            <v>ESTRUTURA TRELIÇADA DE COBERTURA, TIPO ARCO, COM LIGAÇÕES SOLDADAS, INCLUSOS PERFIS METÁLICOS, CHAPAS METÁLICAS, MÃO DE OBRA E TRANSPORTE COM GUINDASTE - FORNECIMENTO E INSTALAÇÃO. AF_01/2020_P</v>
          </cell>
        </row>
        <row r="2402">
          <cell r="A2402" t="str">
            <v>FUNDACOES E ESTRUTURAS</v>
          </cell>
          <cell r="B2402" t="str">
            <v>FUES</v>
          </cell>
          <cell r="C2402" t="str">
            <v>ESTRUTURAS DIVERSAS</v>
          </cell>
          <cell r="D2402" t="str">
            <v>0301</v>
          </cell>
          <cell r="E2402">
            <v>0</v>
          </cell>
          <cell r="F2402">
            <v>0</v>
          </cell>
          <cell r="G2402" t="str">
            <v>100774</v>
          </cell>
          <cell r="H2402" t="str">
            <v>ESTRUTURA TRELIÇADA DE COBERTURA, TIPO SHED, COM LIGAÇÕES SOLDADAS, INCLUSOS PERFIS METÁLICOS, CHAPAS METÁLICAS, MÃO DE OBRA E TRANSPORTE COM GUINDASTE - FORNECIMENTO E INSTALAÇÃO. AF_01/2020_P</v>
          </cell>
        </row>
        <row r="2403">
          <cell r="A2403" t="str">
            <v>FUNDACOES E ESTRUTURAS</v>
          </cell>
          <cell r="B2403" t="str">
            <v>FUES</v>
          </cell>
          <cell r="C2403" t="str">
            <v>ESTRUTURAS DIVERSAS</v>
          </cell>
          <cell r="D2403" t="str">
            <v>0301</v>
          </cell>
          <cell r="E2403">
            <v>0</v>
          </cell>
          <cell r="F2403">
            <v>0</v>
          </cell>
          <cell r="G2403" t="str">
            <v>100775</v>
          </cell>
          <cell r="H2403" t="str">
            <v>ESTRUTURA TRELIÇADA DE COBERTURA, TIPO FINK, COM LIGAÇÕES SOLDADAS, INCLUSOS PERFIS METÁLICOS, CHAPAS METÁLICAS, MÃO DE OBRA E TRANSPORTE COM GUINDASTE - FORNECIMENTO E INSTALAÇÃO. AF_01/2020_P</v>
          </cell>
        </row>
        <row r="2404">
          <cell r="A2404" t="str">
            <v>FUNDACOES E ESTRUTURAS</v>
          </cell>
          <cell r="B2404" t="str">
            <v>FUES</v>
          </cell>
          <cell r="C2404" t="str">
            <v>ESTRUTURAS DIVERSAS</v>
          </cell>
          <cell r="D2404" t="str">
            <v>0301</v>
          </cell>
          <cell r="E2404">
            <v>0</v>
          </cell>
          <cell r="F2404">
            <v>0</v>
          </cell>
          <cell r="G2404" t="str">
            <v>100776</v>
          </cell>
          <cell r="H2404" t="str">
            <v>ESTRUTURA TRELIÇADA DE COBERTURA, TIPO ARCO, COM LIGAÇÕES PARAFUSADAS, INCLUSOS PERFIS METÁLICOS, CHAPAS METÁLICAS, MÃO DE OBRA E TRANSPORTE COM GUINDASTE - FORNECIMENTO E INSTALAÇÃO. AF_01/2020_P</v>
          </cell>
        </row>
        <row r="2405">
          <cell r="A2405" t="str">
            <v>FUNDACOES E ESTRUTURAS</v>
          </cell>
          <cell r="B2405" t="str">
            <v>FUES</v>
          </cell>
          <cell r="C2405" t="str">
            <v>ESTRUTURAS DIVERSAS</v>
          </cell>
          <cell r="D2405" t="str">
            <v>0301</v>
          </cell>
          <cell r="E2405">
            <v>0</v>
          </cell>
          <cell r="F2405">
            <v>0</v>
          </cell>
          <cell r="G2405" t="str">
            <v>100777</v>
          </cell>
          <cell r="H2405" t="str">
            <v>ESTRUTURA TRELIÇADA DE COBERTURA, TIPO SHED, COM LIGAÇÕES PARAFUSADAS, INCLUSOS PERFIS METÁLICOS, CHAPAS METÁLICAS, MÃO DE OBRA E TRANSPORTE COM GUINDASTE - FORNECIMENTO E INSTALAÇÃO. AF_01/2020_P</v>
          </cell>
        </row>
        <row r="2406">
          <cell r="A2406" t="str">
            <v>FUNDACOES E ESTRUTURAS</v>
          </cell>
          <cell r="B2406" t="str">
            <v>FUES</v>
          </cell>
          <cell r="C2406" t="str">
            <v>ESTRUTURAS DIVERSAS</v>
          </cell>
          <cell r="D2406" t="str">
            <v>0301</v>
          </cell>
          <cell r="E2406">
            <v>0</v>
          </cell>
          <cell r="F2406">
            <v>0</v>
          </cell>
          <cell r="G2406" t="str">
            <v>100778</v>
          </cell>
          <cell r="H2406" t="str">
            <v>ESTRUTURA TRELIÇADA DE COBERTURA, TIPO FINK, COM LIGAÇÕES PARAFUSADAS, INCLUSOS PERFIS METÁLICOS, CHAPAS METÁLICAS, MÃO DE OBRA E TRANSPORTE COM GUINDASTE - FORNECIMENTO E INSTALAÇÃO. AF_01/2020_P</v>
          </cell>
        </row>
        <row r="2407">
          <cell r="A2407" t="str">
            <v>IMPERMEABILIZACOES E PROTECOES DIVERSAS</v>
          </cell>
          <cell r="B2407" t="str">
            <v>IMPE</v>
          </cell>
          <cell r="C2407" t="str">
            <v>IMPERMEABILIZACAO COM ARGAMASSA</v>
          </cell>
          <cell r="D2407" t="str">
            <v>0138</v>
          </cell>
          <cell r="E2407">
            <v>0</v>
          </cell>
          <cell r="F2407">
            <v>0</v>
          </cell>
          <cell r="G2407" t="str">
            <v>98560</v>
          </cell>
          <cell r="H2407" t="str">
            <v>IMPERMEABILIZAÇÃO DE PISO COM ARGAMASSA DE CIMENTO E AREIA, COM ADITIVO IMPERMEABILIZANTE, E = 2CM. AF_06/2018</v>
          </cell>
        </row>
        <row r="2408">
          <cell r="A2408" t="str">
            <v>IMPERMEABILIZACOES E PROTECOES DIVERSAS</v>
          </cell>
          <cell r="B2408" t="str">
            <v>IMPE</v>
          </cell>
          <cell r="C2408" t="str">
            <v>IMPERMEABILIZACAO COM ARGAMASSA</v>
          </cell>
          <cell r="D2408" t="str">
            <v>0138</v>
          </cell>
          <cell r="E2408">
            <v>0</v>
          </cell>
          <cell r="F2408">
            <v>0</v>
          </cell>
          <cell r="G2408" t="str">
            <v>98561</v>
          </cell>
          <cell r="H2408" t="str">
            <v>IMPERMEABILIZAÇÃO DE PAREDES COM ARGAMASSA DE CIMENTO E AREIA, COM ADITIVO IMPERMEABILIZANTE, E = 2CM. AF_06/2018</v>
          </cell>
        </row>
        <row r="2409">
          <cell r="A2409" t="str">
            <v>IMPERMEABILIZACOES E PROTECOES DIVERSAS</v>
          </cell>
          <cell r="B2409" t="str">
            <v>IMPE</v>
          </cell>
          <cell r="C2409" t="str">
            <v>IMPERMEABILIZACAO COM ARGAMASSA</v>
          </cell>
          <cell r="D2409" t="str">
            <v>0138</v>
          </cell>
          <cell r="E2409">
            <v>0</v>
          </cell>
          <cell r="F2409">
            <v>0</v>
          </cell>
          <cell r="G2409" t="str">
            <v>98562</v>
          </cell>
          <cell r="H2409" t="str">
            <v>IMPERMEABILIZAÇÃO DE FLOREIRA OU VIGA BALDRAME COM ARGAMASSA DE CIMENTO E AREIA, COM ADITIVO IMPERMEABILIZANTE, E = 2 CM. AF_06/2018</v>
          </cell>
        </row>
        <row r="2410">
          <cell r="A2410" t="str">
            <v>IMPERMEABILIZACOES E PROTECOES DIVERSAS</v>
          </cell>
          <cell r="B2410" t="str">
            <v>IMPE</v>
          </cell>
          <cell r="C2410" t="str">
            <v>IMPERMEABILIZACAO COM ADITIVO</v>
          </cell>
          <cell r="D2410" t="str">
            <v>0140</v>
          </cell>
          <cell r="E2410">
            <v>0</v>
          </cell>
          <cell r="F2410">
            <v>0</v>
          </cell>
          <cell r="G2410" t="str">
            <v>98555</v>
          </cell>
          <cell r="H2410" t="str">
            <v>IMPERMEABILIZAÇÃO DE SUPERFÍCIE COM ARGAMASSA POLIMÉRICA / MEMBRANA ACRÍLICA, 3 DEMÃOS. AF_06/2018</v>
          </cell>
        </row>
        <row r="2411">
          <cell r="A2411" t="str">
            <v>IMPERMEABILIZACOES E PROTECOES DIVERSAS</v>
          </cell>
          <cell r="B2411" t="str">
            <v>IMPE</v>
          </cell>
          <cell r="C2411" t="str">
            <v>IMPERMEABILIZACAO COM ADITIVO</v>
          </cell>
          <cell r="D2411" t="str">
            <v>0140</v>
          </cell>
          <cell r="E2411">
            <v>0</v>
          </cell>
          <cell r="F2411">
            <v>0</v>
          </cell>
          <cell r="G2411" t="str">
            <v>98556</v>
          </cell>
          <cell r="H2411" t="str">
            <v>IMPERMEABILIZAÇÃO DE SUPERFÍCIE COM ARGAMASSA POLIMÉRICA / MEMBRANA ACRÍLICA, 4 DEMÃOS, REFORÇADA COM VÉU DE POLIÉSTER (MAV). AF_06/2018</v>
          </cell>
        </row>
        <row r="2412">
          <cell r="A2412" t="str">
            <v>IMPERMEABILIZACOES E PROTECOES DIVERSAS</v>
          </cell>
          <cell r="B2412" t="str">
            <v>IMPE</v>
          </cell>
          <cell r="C2412" t="str">
            <v>IMPERMEABILIZACAO COM ADITIVO</v>
          </cell>
          <cell r="D2412" t="str">
            <v>0140</v>
          </cell>
          <cell r="E2412">
            <v>0</v>
          </cell>
          <cell r="F2412">
            <v>0</v>
          </cell>
          <cell r="G2412" t="str">
            <v>98558</v>
          </cell>
          <cell r="H2412" t="str">
            <v>TRATAMENTO DE RALO OU PONTO EMERGENTE COM ARGAMASSA POLIMÉRICA / MEMBRANA ACRÍLICA REFORÇADO COM VÉU DE POLIÉSTER (MAV). AF_06/2018</v>
          </cell>
        </row>
        <row r="2413">
          <cell r="A2413" t="str">
            <v>IMPERMEABILIZACOES E PROTECOES DIVERSAS</v>
          </cell>
          <cell r="B2413" t="str">
            <v>IMPE</v>
          </cell>
          <cell r="C2413" t="str">
            <v>IMPERMEABILIZACAO COM ADITIVO</v>
          </cell>
          <cell r="D2413" t="str">
            <v>0140</v>
          </cell>
          <cell r="E2413">
            <v>0</v>
          </cell>
          <cell r="F2413">
            <v>0</v>
          </cell>
          <cell r="G2413" t="str">
            <v>98559</v>
          </cell>
          <cell r="H2413" t="str">
            <v>TRATAMENTO DE RODAPÉ COM VÉU DE POLIÉSTER. AF_06/2018</v>
          </cell>
        </row>
        <row r="2414">
          <cell r="A2414" t="str">
            <v>IMPERMEABILIZACOES E PROTECOES DIVERSAS</v>
          </cell>
          <cell r="B2414" t="str">
            <v>IMPE</v>
          </cell>
          <cell r="C2414" t="str">
            <v>IMPERMEABILIZACAO COM MANTA</v>
          </cell>
          <cell r="D2414" t="str">
            <v>0141</v>
          </cell>
          <cell r="E2414">
            <v>0</v>
          </cell>
          <cell r="F2414">
            <v>0</v>
          </cell>
          <cell r="G2414" t="str">
            <v>98546</v>
          </cell>
          <cell r="H2414" t="str">
            <v>IMPERMEABILIZAÇÃO DE SUPERFÍCIE COM MANTA ASFÁLTICA, UMA CAMADA, INCLUSIVE APLICAÇÃO DE PRIMER ASFÁLTICO, E=3MM. AF_06/2018</v>
          </cell>
        </row>
        <row r="2415">
          <cell r="A2415" t="str">
            <v>IMPERMEABILIZACOES E PROTECOES DIVERSAS</v>
          </cell>
          <cell r="B2415" t="str">
            <v>IMPE</v>
          </cell>
          <cell r="C2415" t="str">
            <v>IMPERMEABILIZACAO COM MANTA</v>
          </cell>
          <cell r="D2415" t="str">
            <v>0141</v>
          </cell>
          <cell r="E2415">
            <v>0</v>
          </cell>
          <cell r="F2415">
            <v>0</v>
          </cell>
          <cell r="G2415" t="str">
            <v>98547</v>
          </cell>
          <cell r="H2415" t="str">
            <v>IMPERMEABILIZAÇÃO DE SUPERFÍCIE COM MANTA ASFÁLTICA, DUAS CAMADAS, INCLUSIVE APLICAÇÃO DE PRIMER ASFÁLTICO, E=3MM E E=4MM. AF_06/2018</v>
          </cell>
        </row>
        <row r="2416">
          <cell r="A2416" t="str">
            <v>IMPERMEABILIZACOES E PROTECOES DIVERSAS</v>
          </cell>
          <cell r="B2416" t="str">
            <v>IMPE</v>
          </cell>
          <cell r="C2416" t="str">
            <v>IMPERMEABILIZACAO COM MANTA</v>
          </cell>
          <cell r="D2416" t="str">
            <v>0141</v>
          </cell>
          <cell r="E2416">
            <v>0</v>
          </cell>
          <cell r="F2416">
            <v>0</v>
          </cell>
          <cell r="G2416" t="str">
            <v>98553</v>
          </cell>
          <cell r="H2416" t="str">
            <v>IMPERMEABILIZAÇÃO DE SUPERFÍCIE COM MEMBRANA À BASE DE POLIURETANO, 2 DEMÃOS. AF_06/2018</v>
          </cell>
        </row>
        <row r="2417">
          <cell r="A2417" t="str">
            <v>IMPERMEABILIZACOES E PROTECOES DIVERSAS</v>
          </cell>
          <cell r="B2417" t="str">
            <v>IMPE</v>
          </cell>
          <cell r="C2417" t="str">
            <v>IMPERMEABILIZACAO COM MANTA</v>
          </cell>
          <cell r="D2417" t="str">
            <v>0141</v>
          </cell>
          <cell r="E2417">
            <v>0</v>
          </cell>
          <cell r="F2417">
            <v>0</v>
          </cell>
          <cell r="G2417" t="str">
            <v>98554</v>
          </cell>
          <cell r="H2417" t="str">
            <v>IMPERMEABILIZAÇÃO DE SUPERFÍCIE COM MEMBRANA À BASE DE RESINA ACRÍLICA, 3 DEMÃOS. AF_06/2018</v>
          </cell>
        </row>
        <row r="2418">
          <cell r="A2418" t="str">
            <v>IMPERMEABILIZACOES E PROTECOES DIVERSAS</v>
          </cell>
          <cell r="B2418" t="str">
            <v>IMPE</v>
          </cell>
          <cell r="C2418" t="str">
            <v>IMPERMEABILIZACAO BETUMINOSA C/EMULSAO ASFALTICA E ACRILICA</v>
          </cell>
          <cell r="D2418" t="str">
            <v>0145</v>
          </cell>
          <cell r="E2418">
            <v>0</v>
          </cell>
          <cell r="F2418">
            <v>0</v>
          </cell>
          <cell r="G2418" t="str">
            <v>98557</v>
          </cell>
          <cell r="H2418" t="str">
            <v>IMPERMEABILIZAÇÃO DE SUPERFÍCIE COM EMULSÃO ASFÁLTICA, 2 DEMÃOS AF_06/2018</v>
          </cell>
        </row>
        <row r="2419">
          <cell r="A2419" t="str">
            <v>IMPERMEABILIZACOES E PROTECOES DIVERSAS</v>
          </cell>
          <cell r="B2419" t="str">
            <v>IMPE</v>
          </cell>
          <cell r="C2419" t="str">
            <v>PROTECAO DE SUPERFICIE COM ARGAMASSA</v>
          </cell>
          <cell r="D2419" t="str">
            <v>0150</v>
          </cell>
          <cell r="E2419">
            <v>0</v>
          </cell>
          <cell r="F2419">
            <v>0</v>
          </cell>
          <cell r="G2419" t="str">
            <v>98563</v>
          </cell>
          <cell r="H2419" t="str">
            <v>PROTEÇÃO MECÂNICA DE SUPERFÍCIE HORIZONTAL COM ARGAMASSA DE CIMENTO E AREIA, TRAÇO 1:3, E=2CM. AF_06/2018</v>
          </cell>
        </row>
        <row r="2420">
          <cell r="A2420" t="str">
            <v>IMPERMEABILIZACOES E PROTECOES DIVERSAS</v>
          </cell>
          <cell r="B2420" t="str">
            <v>IMPE</v>
          </cell>
          <cell r="C2420" t="str">
            <v>PROTECAO DE SUPERFICIE COM ARGAMASSA</v>
          </cell>
          <cell r="D2420" t="str">
            <v>0150</v>
          </cell>
          <cell r="E2420">
            <v>0</v>
          </cell>
          <cell r="F2420">
            <v>0</v>
          </cell>
          <cell r="G2420" t="str">
            <v>98564</v>
          </cell>
          <cell r="H2420" t="str">
            <v>PROTEÇÃO MECÂNICA DE SUPERFÍCIE VERTICAL COM ARGAMASSA DE CIMENTO E AREIA, TRAÇO 1:3, E=2CM. AF_06/2018</v>
          </cell>
        </row>
        <row r="2421">
          <cell r="A2421" t="str">
            <v>IMPERMEABILIZACOES E PROTECOES DIVERSAS</v>
          </cell>
          <cell r="B2421" t="str">
            <v>IMPE</v>
          </cell>
          <cell r="C2421" t="str">
            <v>PROTECAO DE SUPERFICIE COM ARGAMASSA</v>
          </cell>
          <cell r="D2421" t="str">
            <v>0150</v>
          </cell>
          <cell r="E2421">
            <v>0</v>
          </cell>
          <cell r="F2421">
            <v>0</v>
          </cell>
          <cell r="G2421" t="str">
            <v>98565</v>
          </cell>
          <cell r="H2421" t="str">
            <v>PROTEÇÃO MECÂNICA DE SUPERFICIE HORIZONTAL COM ARGAMASSA DE CIMENTO E AREIA, TRAÇO 1:3, E=3CM. AF_06/2018</v>
          </cell>
        </row>
        <row r="2422">
          <cell r="A2422" t="str">
            <v>IMPERMEABILIZACOES E PROTECOES DIVERSAS</v>
          </cell>
          <cell r="B2422" t="str">
            <v>IMPE</v>
          </cell>
          <cell r="C2422" t="str">
            <v>PROTECAO DE SUPERFICIE COM ARGAMASSA</v>
          </cell>
          <cell r="D2422" t="str">
            <v>0150</v>
          </cell>
          <cell r="E2422">
            <v>0</v>
          </cell>
          <cell r="F2422">
            <v>0</v>
          </cell>
          <cell r="G2422" t="str">
            <v>98566</v>
          </cell>
          <cell r="H2422" t="str">
            <v>PROTEÇÃO MECÂNICA DE SUPERFÍCIE VERTICAL COM ARGAMASSA DE CIMENTO E AREIA, TRAÇO 1:3, E=3CM. AF_06/2018</v>
          </cell>
        </row>
        <row r="2423">
          <cell r="A2423" t="str">
            <v>IMPERMEABILIZACOES E PROTECOES DIVERSAS</v>
          </cell>
          <cell r="B2423" t="str">
            <v>IMPE</v>
          </cell>
          <cell r="C2423" t="str">
            <v>PROTECAO DE SUPERFICIE COM ARGAMASSA</v>
          </cell>
          <cell r="D2423" t="str">
            <v>0150</v>
          </cell>
          <cell r="E2423">
            <v>0</v>
          </cell>
          <cell r="F2423">
            <v>0</v>
          </cell>
          <cell r="G2423" t="str">
            <v>98567</v>
          </cell>
          <cell r="H2423" t="str">
            <v>PROTEÇÃO MECÂNICA DE SUPERFICIE HORIZONTAL COM ARGAMASSA DE CIMENTO E AREIA, TRAÇO 1:3, E=4CM. AF_06/2018</v>
          </cell>
        </row>
        <row r="2424">
          <cell r="A2424" t="str">
            <v>IMPERMEABILIZACOES E PROTECOES DIVERSAS</v>
          </cell>
          <cell r="B2424" t="str">
            <v>IMPE</v>
          </cell>
          <cell r="C2424" t="str">
            <v>PROTECAO DE SUPERFICIE COM ARGAMASSA</v>
          </cell>
          <cell r="D2424" t="str">
            <v>0150</v>
          </cell>
          <cell r="E2424">
            <v>0</v>
          </cell>
          <cell r="F2424">
            <v>0</v>
          </cell>
          <cell r="G2424" t="str">
            <v>98568</v>
          </cell>
          <cell r="H2424" t="str">
            <v>PROTEÇÃO MECÂNICA DE SUPERFÍCIE VERTICAL COM ARGAMASSA DE CIMENTO E AREIA, TRAÇO 1:3, E=4CM. AF_06/2018</v>
          </cell>
        </row>
        <row r="2425">
          <cell r="A2425" t="str">
            <v>IMPERMEABILIZACOES E PROTECOES DIVERSAS</v>
          </cell>
          <cell r="B2425" t="str">
            <v>IMPE</v>
          </cell>
          <cell r="C2425" t="str">
            <v>PROTECAO DE SUPERFICIE COM ARGAMASSA</v>
          </cell>
          <cell r="D2425" t="str">
            <v>0150</v>
          </cell>
          <cell r="E2425">
            <v>0</v>
          </cell>
          <cell r="F2425">
            <v>0</v>
          </cell>
          <cell r="G2425" t="str">
            <v>98569</v>
          </cell>
          <cell r="H2425" t="str">
            <v>PROTEÇÃO MECÂNICA DE SUPERFICIE HORIZONTAL COM ARGAMASSA DE CIMENTO E AREIA, TRAÇO 1:3, E=5CM. AF_06/2018</v>
          </cell>
        </row>
        <row r="2426">
          <cell r="A2426" t="str">
            <v>IMPERMEABILIZACOES E PROTECOES DIVERSAS</v>
          </cell>
          <cell r="B2426" t="str">
            <v>IMPE</v>
          </cell>
          <cell r="C2426" t="str">
            <v>PROTECAO DE SUPERFICIE COM ARGAMASSA</v>
          </cell>
          <cell r="D2426" t="str">
            <v>0150</v>
          </cell>
          <cell r="E2426">
            <v>0</v>
          </cell>
          <cell r="F2426">
            <v>0</v>
          </cell>
          <cell r="G2426" t="str">
            <v>98570</v>
          </cell>
          <cell r="H2426" t="str">
            <v>PROTEÇÃO MECÂNICA DE SUPERFÍCIE VERTICAL COM ARGAMASSA DE CIMENTO E AREIA, TRAÇO 1:3, E=5CM. AF_06/2018</v>
          </cell>
        </row>
        <row r="2427">
          <cell r="A2427" t="str">
            <v>IMPERMEABILIZACOES E PROTECOES DIVERSAS</v>
          </cell>
          <cell r="B2427" t="str">
            <v>IMPE</v>
          </cell>
          <cell r="C2427" t="str">
            <v>PROTECAO DE SUPERFICIE COM ARGAMASSA</v>
          </cell>
          <cell r="D2427" t="str">
            <v>0150</v>
          </cell>
          <cell r="E2427">
            <v>0</v>
          </cell>
          <cell r="F2427">
            <v>0</v>
          </cell>
          <cell r="G2427" t="str">
            <v>98571</v>
          </cell>
          <cell r="H2427" t="str">
            <v>PROTEÇÃO MECÂNICA DE SUPERFICIE HORIZONTAL COM CONCRETO 15 MPA, E=4CM. AF_06/2018</v>
          </cell>
        </row>
        <row r="2428">
          <cell r="A2428" t="str">
            <v>IMPERMEABILIZACOES E PROTECOES DIVERSAS</v>
          </cell>
          <cell r="B2428" t="str">
            <v>IMPE</v>
          </cell>
          <cell r="C2428" t="str">
            <v>PROTECAO DE SUPERFICIE COM ARGAMASSA</v>
          </cell>
          <cell r="D2428" t="str">
            <v>0150</v>
          </cell>
          <cell r="E2428">
            <v>0</v>
          </cell>
          <cell r="F2428">
            <v>0</v>
          </cell>
          <cell r="G2428" t="str">
            <v>98572</v>
          </cell>
          <cell r="H2428" t="str">
            <v>PROTEÇÃO MECÂNICA DE SUPERFICIE HORIZONTAL COM CONCRETO 15 MPA, E=5CM. AF_06/2018</v>
          </cell>
        </row>
        <row r="2429">
          <cell r="A2429" t="str">
            <v>IMPERMEABILIZACOES E PROTECOES DIVERSAS</v>
          </cell>
          <cell r="B2429" t="str">
            <v>IMPE</v>
          </cell>
          <cell r="C2429" t="str">
            <v>PROTECAO DE SUPERFICIE COM ARGAMASSA</v>
          </cell>
          <cell r="D2429" t="str">
            <v>0150</v>
          </cell>
          <cell r="E2429">
            <v>0</v>
          </cell>
          <cell r="F2429">
            <v>0</v>
          </cell>
          <cell r="G2429" t="str">
            <v>98573</v>
          </cell>
          <cell r="H2429" t="str">
            <v>PROTEÇÃO MECÂNICA DE SUPERFÍCIE VERTICAL COM CONCRETO 15 MPA, E=5CM. AF_06/2018</v>
          </cell>
        </row>
        <row r="2430">
          <cell r="A2430" t="str">
            <v>INSTALACAO ELETRICA/ELETRIFICACAO E ILUMINACAO EXTERNA</v>
          </cell>
          <cell r="B2430" t="str">
            <v>INEL</v>
          </cell>
          <cell r="C2430" t="str">
            <v>ELETRODUTOS/CALHAS PARA LEITO DE CABOS</v>
          </cell>
          <cell r="D2430" t="str">
            <v>0165</v>
          </cell>
          <cell r="E2430">
            <v>0</v>
          </cell>
          <cell r="F2430">
            <v>0</v>
          </cell>
          <cell r="G2430" t="str">
            <v>91831</v>
          </cell>
          <cell r="H2430" t="str">
            <v>ELETRODUTO FLEXÍVEL CORRUGADO, PVC, DN 20 MM (1/2"), PARA CIRCUITOS TERMINAIS, INSTALADO EM FORRO - FORNECIMENTO E INSTALAÇÃO. AF_12/2015</v>
          </cell>
        </row>
        <row r="2431">
          <cell r="A2431" t="str">
            <v>INSTALACAO ELETRICA/ELETRIFICACAO E ILUMINACAO EXTERNA</v>
          </cell>
          <cell r="B2431" t="str">
            <v>INEL</v>
          </cell>
          <cell r="C2431" t="str">
            <v>ELETRODUTOS/CALHAS PARA LEITO DE CABOS</v>
          </cell>
          <cell r="D2431" t="str">
            <v>0165</v>
          </cell>
          <cell r="E2431">
            <v>0</v>
          </cell>
          <cell r="F2431">
            <v>0</v>
          </cell>
          <cell r="G2431" t="str">
            <v>91833</v>
          </cell>
          <cell r="H2431" t="str">
            <v>ELETRODUTO FLEXÍVEL CORRUGADO REFORÇADO, PVC, DN 20 MM (1/2"), PARA CIRCUITOS TERMINAIS, INSTALADO EM FORRO - FORNECIMENTO E INSTALAÇÃO. AF_12/2015</v>
          </cell>
        </row>
        <row r="2432">
          <cell r="A2432" t="str">
            <v>INSTALACAO ELETRICA/ELETRIFICACAO E ILUMINACAO EXTERNA</v>
          </cell>
          <cell r="B2432" t="str">
            <v>INEL</v>
          </cell>
          <cell r="C2432" t="str">
            <v>ELETRODUTOS/CALHAS PARA LEITO DE CABOS</v>
          </cell>
          <cell r="D2432" t="str">
            <v>0165</v>
          </cell>
          <cell r="E2432">
            <v>0</v>
          </cell>
          <cell r="F2432">
            <v>0</v>
          </cell>
          <cell r="G2432" t="str">
            <v>91834</v>
          </cell>
          <cell r="H2432" t="str">
            <v>ELETRODUTO FLEXÍVEL CORRUGADO, PVC, DN 25 MM (3/4"), PARA CIRCUITOS TERMINAIS, INSTALADO EM FORRO - FORNECIMENTO E INSTALAÇÃO. AF_12/2015</v>
          </cell>
        </row>
        <row r="2433">
          <cell r="A2433" t="str">
            <v>INSTALACAO ELETRICA/ELETRIFICACAO E ILUMINACAO EXTERNA</v>
          </cell>
          <cell r="B2433" t="str">
            <v>INEL</v>
          </cell>
          <cell r="C2433" t="str">
            <v>ELETRODUTOS/CALHAS PARA LEITO DE CABOS</v>
          </cell>
          <cell r="D2433" t="str">
            <v>0165</v>
          </cell>
          <cell r="E2433">
            <v>0</v>
          </cell>
          <cell r="F2433">
            <v>0</v>
          </cell>
          <cell r="G2433" t="str">
            <v>91835</v>
          </cell>
          <cell r="H2433" t="str">
            <v>ELETRODUTO FLEXÍVEL CORRUGADO REFORÇADO, PVC, DN 25 MM (3/4"), PARA CIRCUITOS TERMINAIS, INSTALADO EM FORRO - FORNECIMENTO E INSTALAÇÃO. AF_12/2015</v>
          </cell>
        </row>
        <row r="2434">
          <cell r="A2434" t="str">
            <v>INSTALACAO ELETRICA/ELETRIFICACAO E ILUMINACAO EXTERNA</v>
          </cell>
          <cell r="B2434" t="str">
            <v>INEL</v>
          </cell>
          <cell r="C2434" t="str">
            <v>ELETRODUTOS/CALHAS PARA LEITO DE CABOS</v>
          </cell>
          <cell r="D2434" t="str">
            <v>0165</v>
          </cell>
          <cell r="E2434">
            <v>0</v>
          </cell>
          <cell r="F2434">
            <v>0</v>
          </cell>
          <cell r="G2434" t="str">
            <v>91836</v>
          </cell>
          <cell r="H2434" t="str">
            <v>ELETRODUTO FLEXÍVEL CORRUGADO, PVC, DN 32 MM (1"), PARA CIRCUITOS TERMINAIS, INSTALADO EM FORRO - FORNECIMENTO E INSTALAÇÃO. AF_12/2015</v>
          </cell>
        </row>
        <row r="2435">
          <cell r="A2435" t="str">
            <v>INSTALACAO ELETRICA/ELETRIFICACAO E ILUMINACAO EXTERNA</v>
          </cell>
          <cell r="B2435" t="str">
            <v>INEL</v>
          </cell>
          <cell r="C2435" t="str">
            <v>ELETRODUTOS/CALHAS PARA LEITO DE CABOS</v>
          </cell>
          <cell r="D2435" t="str">
            <v>0165</v>
          </cell>
          <cell r="E2435">
            <v>0</v>
          </cell>
          <cell r="F2435">
            <v>0</v>
          </cell>
          <cell r="G2435" t="str">
            <v>91837</v>
          </cell>
          <cell r="H2435" t="str">
            <v>ELETRODUTO FLEXÍVEL CORRUGADO REFORÇADO, PVC, DN 32 MM (1"), PARA CIRCUITOS TERMINAIS, INSTALADO EM FORRO - FORNECIMENTO E INSTALAÇÃO. AF_12/2015</v>
          </cell>
        </row>
        <row r="2436">
          <cell r="A2436" t="str">
            <v>INSTALACAO ELETRICA/ELETRIFICACAO E ILUMINACAO EXTERNA</v>
          </cell>
          <cell r="B2436" t="str">
            <v>INEL</v>
          </cell>
          <cell r="C2436" t="str">
            <v>ELETRODUTOS/CALHAS PARA LEITO DE CABOS</v>
          </cell>
          <cell r="D2436" t="str">
            <v>0165</v>
          </cell>
          <cell r="E2436">
            <v>0</v>
          </cell>
          <cell r="F2436">
            <v>0</v>
          </cell>
          <cell r="G2436" t="str">
            <v>91839</v>
          </cell>
          <cell r="H2436" t="str">
            <v>ELETRODUTO FLEXÍVEL LISO, PEAD, DN 32 MM (1"), PARA CIRCUITOS TERMINAIS, INSTALADO EM FORRO - FORNECIMENTO E INSTALAÇÃO. AF_12/2015</v>
          </cell>
        </row>
        <row r="2437">
          <cell r="A2437" t="str">
            <v>INSTALACAO ELETRICA/ELETRIFICACAO E ILUMINACAO EXTERNA</v>
          </cell>
          <cell r="B2437" t="str">
            <v>INEL</v>
          </cell>
          <cell r="C2437" t="str">
            <v>ELETRODUTOS/CALHAS PARA LEITO DE CABOS</v>
          </cell>
          <cell r="D2437" t="str">
            <v>0165</v>
          </cell>
          <cell r="E2437">
            <v>0</v>
          </cell>
          <cell r="F2437">
            <v>0</v>
          </cell>
          <cell r="G2437" t="str">
            <v>91840</v>
          </cell>
          <cell r="H2437" t="str">
            <v>ELETRODUTO FLEXÍVEL CORRUGADO, PEAD, DN 40 MM (1 1/4"), PARA CIRCUITOS TERMINAIS, INSTALADO EM FORRO - FORNECIMENTO E INSTALAÇÃO. AF_12/2015</v>
          </cell>
        </row>
        <row r="2438">
          <cell r="A2438" t="str">
            <v>INSTALACAO ELETRICA/ELETRIFICACAO E ILUMINACAO EXTERNA</v>
          </cell>
          <cell r="B2438" t="str">
            <v>INEL</v>
          </cell>
          <cell r="C2438" t="str">
            <v>ELETRODUTOS/CALHAS PARA LEITO DE CABOS</v>
          </cell>
          <cell r="D2438" t="str">
            <v>0165</v>
          </cell>
          <cell r="E2438">
            <v>0</v>
          </cell>
          <cell r="F2438">
            <v>0</v>
          </cell>
          <cell r="G2438" t="str">
            <v>91841</v>
          </cell>
          <cell r="H2438" t="str">
            <v>ELETRODUTO FLEXÍVEL LISO, PEAD, DN 40 MM (1 1/4"), PARA CIRCUITOS TERMINAIS, INSTALADO EM FORRO - FORNECIMENTO E INSTALAÇÃO. AF_12/2015</v>
          </cell>
        </row>
        <row r="2439">
          <cell r="A2439" t="str">
            <v>INSTALACAO ELETRICA/ELETRIFICACAO E ILUMINACAO EXTERNA</v>
          </cell>
          <cell r="B2439" t="str">
            <v>INEL</v>
          </cell>
          <cell r="C2439" t="str">
            <v>ELETRODUTOS/CALHAS PARA LEITO DE CABOS</v>
          </cell>
          <cell r="D2439" t="str">
            <v>0165</v>
          </cell>
          <cell r="E2439">
            <v>0</v>
          </cell>
          <cell r="F2439">
            <v>0</v>
          </cell>
          <cell r="G2439" t="str">
            <v>91842</v>
          </cell>
          <cell r="H2439" t="str">
            <v>ELETRODUTO FLEXÍVEL CORRUGADO, PVC, DN 20 MM (1/2"), PARA CIRCUITOS TERMINAIS, INSTALADO EM LAJE - FORNECIMENTO E INSTALAÇÃO. AF_12/2015</v>
          </cell>
        </row>
        <row r="2440">
          <cell r="A2440" t="str">
            <v>INSTALACAO ELETRICA/ELETRIFICACAO E ILUMINACAO EXTERNA</v>
          </cell>
          <cell r="B2440" t="str">
            <v>INEL</v>
          </cell>
          <cell r="C2440" t="str">
            <v>ELETRODUTOS/CALHAS PARA LEITO DE CABOS</v>
          </cell>
          <cell r="D2440" t="str">
            <v>0165</v>
          </cell>
          <cell r="E2440">
            <v>0</v>
          </cell>
          <cell r="F2440">
            <v>0</v>
          </cell>
          <cell r="G2440" t="str">
            <v>91843</v>
          </cell>
          <cell r="H2440" t="str">
            <v>ELETRODUTO FLEXÍVEL CORRUGADO REFORÇADO, PVC, DN 20 MM (1/2"), PARA CIRCUITOS TERMINAIS, INSTALADO EM LAJE - FORNECIMENTO E INSTALAÇÃO. AF_12/2015</v>
          </cell>
        </row>
        <row r="2441">
          <cell r="A2441" t="str">
            <v>INSTALACAO ELETRICA/ELETRIFICACAO E ILUMINACAO EXTERNA</v>
          </cell>
          <cell r="B2441" t="str">
            <v>INEL</v>
          </cell>
          <cell r="C2441" t="str">
            <v>ELETRODUTOS/CALHAS PARA LEITO DE CABOS</v>
          </cell>
          <cell r="D2441" t="str">
            <v>0165</v>
          </cell>
          <cell r="E2441">
            <v>0</v>
          </cell>
          <cell r="F2441">
            <v>0</v>
          </cell>
          <cell r="G2441" t="str">
            <v>91844</v>
          </cell>
          <cell r="H2441" t="str">
            <v>ELETRODUTO FLEXÍVEL CORRUGADO, PVC, DN 25 MM (3/4"), PARA CIRCUITOS TERMINAIS, INSTALADO EM LAJE - FORNECIMENTO E INSTALAÇÃO. AF_12/2015</v>
          </cell>
        </row>
        <row r="2442">
          <cell r="A2442" t="str">
            <v>INSTALACAO ELETRICA/ELETRIFICACAO E ILUMINACAO EXTERNA</v>
          </cell>
          <cell r="B2442" t="str">
            <v>INEL</v>
          </cell>
          <cell r="C2442" t="str">
            <v>ELETRODUTOS/CALHAS PARA LEITO DE CABOS</v>
          </cell>
          <cell r="D2442" t="str">
            <v>0165</v>
          </cell>
          <cell r="E2442">
            <v>0</v>
          </cell>
          <cell r="F2442">
            <v>0</v>
          </cell>
          <cell r="G2442" t="str">
            <v>91845</v>
          </cell>
          <cell r="H2442" t="str">
            <v>ELETRODUTO FLEXÍVEL CORRUGADO REFORÇADO, PVC, DN 25 MM (3/4"), PARA CIRCUITOS TERMINAIS, INSTALADO EM LAJE - FORNECIMENTO E INSTALAÇÃO. AF_12/2015</v>
          </cell>
        </row>
        <row r="2443">
          <cell r="A2443" t="str">
            <v>INSTALACAO ELETRICA/ELETRIFICACAO E ILUMINACAO EXTERNA</v>
          </cell>
          <cell r="B2443" t="str">
            <v>INEL</v>
          </cell>
          <cell r="C2443" t="str">
            <v>ELETRODUTOS/CALHAS PARA LEITO DE CABOS</v>
          </cell>
          <cell r="D2443" t="str">
            <v>0165</v>
          </cell>
          <cell r="E2443">
            <v>0</v>
          </cell>
          <cell r="F2443">
            <v>0</v>
          </cell>
          <cell r="G2443" t="str">
            <v>91846</v>
          </cell>
          <cell r="H2443" t="str">
            <v>ELETRODUTO FLEXÍVEL CORRUGADO, PVC, DN 32 MM (1"), PARA CIRCUITOS TERMINAIS, INSTALADO EM LAJE - FORNECIMENTO E INSTALAÇÃO. AF_12/2015</v>
          </cell>
        </row>
        <row r="2444">
          <cell r="A2444" t="str">
            <v>INSTALACAO ELETRICA/ELETRIFICACAO E ILUMINACAO EXTERNA</v>
          </cell>
          <cell r="B2444" t="str">
            <v>INEL</v>
          </cell>
          <cell r="C2444" t="str">
            <v>ELETRODUTOS/CALHAS PARA LEITO DE CABOS</v>
          </cell>
          <cell r="D2444" t="str">
            <v>0165</v>
          </cell>
          <cell r="E2444">
            <v>0</v>
          </cell>
          <cell r="F2444">
            <v>0</v>
          </cell>
          <cell r="G2444" t="str">
            <v>91847</v>
          </cell>
          <cell r="H2444" t="str">
            <v>ELETRODUTO FLEXÍVEL CORRUGADO REFORÇADO, PVC, DN 32 MM (1"), PARA CIRCUITOS TERMINAIS, INSTALADO EM LAJE - FORNECIMENTO E INSTALAÇÃO. AF_12/2015</v>
          </cell>
        </row>
        <row r="2445">
          <cell r="A2445" t="str">
            <v>INSTALACAO ELETRICA/ELETRIFICACAO E ILUMINACAO EXTERNA</v>
          </cell>
          <cell r="B2445" t="str">
            <v>INEL</v>
          </cell>
          <cell r="C2445" t="str">
            <v>ELETRODUTOS/CALHAS PARA LEITO DE CABOS</v>
          </cell>
          <cell r="D2445" t="str">
            <v>0165</v>
          </cell>
          <cell r="E2445">
            <v>0</v>
          </cell>
          <cell r="F2445">
            <v>0</v>
          </cell>
          <cell r="G2445" t="str">
            <v>91849</v>
          </cell>
          <cell r="H2445" t="str">
            <v>ELETRODUTO FLEXÍVEL LISO, PEAD, DN 32 MM (1"), PARA CIRCUITOS TERMINAIS, INSTALADO EM LAJE - FORNECIMENTO E INSTALAÇÃO. AF_12/2015</v>
          </cell>
        </row>
        <row r="2446">
          <cell r="A2446" t="str">
            <v>INSTALACAO ELETRICA/ELETRIFICACAO E ILUMINACAO EXTERNA</v>
          </cell>
          <cell r="B2446" t="str">
            <v>INEL</v>
          </cell>
          <cell r="C2446" t="str">
            <v>ELETRODUTOS/CALHAS PARA LEITO DE CABOS</v>
          </cell>
          <cell r="D2446" t="str">
            <v>0165</v>
          </cell>
          <cell r="E2446">
            <v>0</v>
          </cell>
          <cell r="F2446">
            <v>0</v>
          </cell>
          <cell r="G2446" t="str">
            <v>91850</v>
          </cell>
          <cell r="H2446" t="str">
            <v>ELETRODUTO FLEXÍVEL CORRUGADO, PEAD, DN 40 MM (1 1/4"), PARA CIRCUITOS TERMINAIS, INSTALADO EM LAJE - FORNECIMENTO E INSTALAÇÃO. AF_12/2015</v>
          </cell>
        </row>
        <row r="2447">
          <cell r="A2447" t="str">
            <v>INSTALACAO ELETRICA/ELETRIFICACAO E ILUMINACAO EXTERNA</v>
          </cell>
          <cell r="B2447" t="str">
            <v>INEL</v>
          </cell>
          <cell r="C2447" t="str">
            <v>ELETRODUTOS/CALHAS PARA LEITO DE CABOS</v>
          </cell>
          <cell r="D2447" t="str">
            <v>0165</v>
          </cell>
          <cell r="E2447">
            <v>0</v>
          </cell>
          <cell r="F2447">
            <v>0</v>
          </cell>
          <cell r="G2447" t="str">
            <v>91851</v>
          </cell>
          <cell r="H2447" t="str">
            <v>ELETRODUTO FLEXÍVEL LISO, PEAD, DN 40 MM (1 1/4"), PARA CIRCUITOS TERMINAIS, INSTALADO EM LAJE - FORNECIMENTO E INSTALAÇÃO. AF_12/2015</v>
          </cell>
        </row>
        <row r="2448">
          <cell r="A2448" t="str">
            <v>INSTALACAO ELETRICA/ELETRIFICACAO E ILUMINACAO EXTERNA</v>
          </cell>
          <cell r="B2448" t="str">
            <v>INEL</v>
          </cell>
          <cell r="C2448" t="str">
            <v>ELETRODUTOS/CALHAS PARA LEITO DE CABOS</v>
          </cell>
          <cell r="D2448" t="str">
            <v>0165</v>
          </cell>
          <cell r="E2448">
            <v>0</v>
          </cell>
          <cell r="F2448">
            <v>0</v>
          </cell>
          <cell r="G2448" t="str">
            <v>91852</v>
          </cell>
          <cell r="H2448" t="str">
            <v>ELETRODUTO FLEXÍVEL CORRUGADO, PVC, DN 20 MM (1/2"), PARA CIRCUITOS TERMINAIS, INSTALADO EM PAREDE - FORNECIMENTO E INSTALAÇÃO. AF_12/2015</v>
          </cell>
        </row>
        <row r="2449">
          <cell r="A2449" t="str">
            <v>INSTALACAO ELETRICA/ELETRIFICACAO E ILUMINACAO EXTERNA</v>
          </cell>
          <cell r="B2449" t="str">
            <v>INEL</v>
          </cell>
          <cell r="C2449" t="str">
            <v>ELETRODUTOS/CALHAS PARA LEITO DE CABOS</v>
          </cell>
          <cell r="D2449" t="str">
            <v>0165</v>
          </cell>
          <cell r="E2449">
            <v>0</v>
          </cell>
          <cell r="F2449">
            <v>0</v>
          </cell>
          <cell r="G2449" t="str">
            <v>91853</v>
          </cell>
          <cell r="H2449" t="str">
            <v>ELETRODUTO FLEXÍVEL CORRUGADO REFORÇADO, PVC, DN 20 MM (1/2"), PARA CIRCUITOS TERMINAIS, INSTALADO EM PAREDE - FORNECIMENTO E INSTALAÇÃO. AF_12/2015</v>
          </cell>
        </row>
        <row r="2450">
          <cell r="A2450" t="str">
            <v>INSTALACAO ELETRICA/ELETRIFICACAO E ILUMINACAO EXTERNA</v>
          </cell>
          <cell r="B2450" t="str">
            <v>INEL</v>
          </cell>
          <cell r="C2450" t="str">
            <v>ELETRODUTOS/CALHAS PARA LEITO DE CABOS</v>
          </cell>
          <cell r="D2450" t="str">
            <v>0165</v>
          </cell>
          <cell r="E2450">
            <v>0</v>
          </cell>
          <cell r="F2450">
            <v>0</v>
          </cell>
          <cell r="G2450" t="str">
            <v>91854</v>
          </cell>
          <cell r="H2450" t="str">
            <v>ELETRODUTO FLEXÍVEL CORRUGADO, PVC, DN 25 MM (3/4"), PARA CIRCUITOS TERMINAIS, INSTALADO EM PAREDE - FORNECIMENTO E INSTALAÇÃO. AF_12/2015</v>
          </cell>
        </row>
        <row r="2451">
          <cell r="A2451" t="str">
            <v>INSTALACAO ELETRICA/ELETRIFICACAO E ILUMINACAO EXTERNA</v>
          </cell>
          <cell r="B2451" t="str">
            <v>INEL</v>
          </cell>
          <cell r="C2451" t="str">
            <v>ELETRODUTOS/CALHAS PARA LEITO DE CABOS</v>
          </cell>
          <cell r="D2451" t="str">
            <v>0165</v>
          </cell>
          <cell r="E2451">
            <v>0</v>
          </cell>
          <cell r="F2451">
            <v>0</v>
          </cell>
          <cell r="G2451" t="str">
            <v>91855</v>
          </cell>
          <cell r="H2451" t="str">
            <v>ELETRODUTO FLEXÍVEL CORRUGADO REFORÇADO, PVC, DN 25 MM (3/4"), PARA CIRCUITOS TERMINAIS, INSTALADO EM PAREDE - FORNECIMENTO E INSTALAÇÃO. AF_12/2015</v>
          </cell>
        </row>
        <row r="2452">
          <cell r="A2452" t="str">
            <v>INSTALACAO ELETRICA/ELETRIFICACAO E ILUMINACAO EXTERNA</v>
          </cell>
          <cell r="B2452" t="str">
            <v>INEL</v>
          </cell>
          <cell r="C2452" t="str">
            <v>ELETRODUTOS/CALHAS PARA LEITO DE CABOS</v>
          </cell>
          <cell r="D2452" t="str">
            <v>0165</v>
          </cell>
          <cell r="E2452">
            <v>0</v>
          </cell>
          <cell r="F2452">
            <v>0</v>
          </cell>
          <cell r="G2452" t="str">
            <v>91856</v>
          </cell>
          <cell r="H2452" t="str">
            <v>ELETRODUTO FLEXÍVEL CORRUGADO, PVC, DN 32 MM (1"), PARA CIRCUITOS TERMINAIS, INSTALADO EM PAREDE - FORNECIMENTO E INSTALAÇÃO. AF_12/2015</v>
          </cell>
        </row>
        <row r="2453">
          <cell r="A2453" t="str">
            <v>INSTALACAO ELETRICA/ELETRIFICACAO E ILUMINACAO EXTERNA</v>
          </cell>
          <cell r="B2453" t="str">
            <v>INEL</v>
          </cell>
          <cell r="C2453" t="str">
            <v>ELETRODUTOS/CALHAS PARA LEITO DE CABOS</v>
          </cell>
          <cell r="D2453" t="str">
            <v>0165</v>
          </cell>
          <cell r="E2453">
            <v>0</v>
          </cell>
          <cell r="F2453">
            <v>0</v>
          </cell>
          <cell r="G2453" t="str">
            <v>91857</v>
          </cell>
          <cell r="H2453" t="str">
            <v>ELETRODUTO FLEXÍVEL CORRUGADO REFORÇADO, PVC, DN 32 MM (1"), PARA CIRCUITOS TERMINAIS, INSTALADO EM PAREDE - FORNECIMENTO E INSTALAÇÃO. AF_12/2015</v>
          </cell>
        </row>
        <row r="2454">
          <cell r="A2454" t="str">
            <v>INSTALACAO ELETRICA/ELETRIFICACAO E ILUMINACAO EXTERNA</v>
          </cell>
          <cell r="B2454" t="str">
            <v>INEL</v>
          </cell>
          <cell r="C2454" t="str">
            <v>ELETRODUTOS/CALHAS PARA LEITO DE CABOS</v>
          </cell>
          <cell r="D2454" t="str">
            <v>0165</v>
          </cell>
          <cell r="E2454">
            <v>0</v>
          </cell>
          <cell r="F2454">
            <v>0</v>
          </cell>
          <cell r="G2454" t="str">
            <v>91859</v>
          </cell>
          <cell r="H2454" t="str">
            <v>ELETRODUTO FLEXÍVEL LISO, PEAD, DN 32 MM (1"), PARA CIRCUITOS TERMINAIS, INSTALADO EM PAREDE - FORNECIMENTO E INSTALAÇÃO. AF_12/2015</v>
          </cell>
        </row>
        <row r="2455">
          <cell r="A2455" t="str">
            <v>INSTALACAO ELETRICA/ELETRIFICACAO E ILUMINACAO EXTERNA</v>
          </cell>
          <cell r="B2455" t="str">
            <v>INEL</v>
          </cell>
          <cell r="C2455" t="str">
            <v>ELETRODUTOS/CALHAS PARA LEITO DE CABOS</v>
          </cell>
          <cell r="D2455" t="str">
            <v>0165</v>
          </cell>
          <cell r="E2455">
            <v>0</v>
          </cell>
          <cell r="F2455">
            <v>0</v>
          </cell>
          <cell r="G2455" t="str">
            <v>91860</v>
          </cell>
          <cell r="H2455" t="str">
            <v>ELETRODUTO FLEXÍVEL CORRUGADO, PEAD, DN 40 MM (1 1/4"), PARA CIRCUITOS TERMINAIS, INSTALADO EM PAREDE - FORNECIMENTO E INSTALAÇÃO. AF_12/2015</v>
          </cell>
        </row>
        <row r="2456">
          <cell r="A2456" t="str">
            <v>INSTALACAO ELETRICA/ELETRIFICACAO E ILUMINACAO EXTERNA</v>
          </cell>
          <cell r="B2456" t="str">
            <v>INEL</v>
          </cell>
          <cell r="C2456" t="str">
            <v>ELETRODUTOS/CALHAS PARA LEITO DE CABOS</v>
          </cell>
          <cell r="D2456" t="str">
            <v>0165</v>
          </cell>
          <cell r="E2456">
            <v>0</v>
          </cell>
          <cell r="F2456">
            <v>0</v>
          </cell>
          <cell r="G2456" t="str">
            <v>91861</v>
          </cell>
          <cell r="H2456" t="str">
            <v>ELETRODUTO FLEXÍVEL LISO, PEAD, DN 40 MM (1 1/4"), PARA CIRCUITOS TERMINAIS, INSTALADO EM PAREDE - FORNECIMENTO E INSTALAÇÃO. AF_12/2015</v>
          </cell>
        </row>
        <row r="2457">
          <cell r="A2457" t="str">
            <v>INSTALACAO ELETRICA/ELETRIFICACAO E ILUMINACAO EXTERNA</v>
          </cell>
          <cell r="B2457" t="str">
            <v>INEL</v>
          </cell>
          <cell r="C2457" t="str">
            <v>ELETRODUTOS/CALHAS PARA LEITO DE CABOS</v>
          </cell>
          <cell r="D2457" t="str">
            <v>0165</v>
          </cell>
          <cell r="E2457">
            <v>0</v>
          </cell>
          <cell r="F2457">
            <v>0</v>
          </cell>
          <cell r="G2457" t="str">
            <v>91862</v>
          </cell>
          <cell r="H2457" t="str">
            <v>ELETRODUTO RÍGIDO ROSCÁVEL, PVC, DN 20 MM (1/2"), PARA CIRCUITOS TERMINAIS, INSTALADO EM FORRO - FORNECIMENTO E INSTALAÇÃO. AF_12/2015</v>
          </cell>
        </row>
        <row r="2458">
          <cell r="A2458" t="str">
            <v>INSTALACAO ELETRICA/ELETRIFICACAO E ILUMINACAO EXTERNA</v>
          </cell>
          <cell r="B2458" t="str">
            <v>INEL</v>
          </cell>
          <cell r="C2458" t="str">
            <v>ELETRODUTOS/CALHAS PARA LEITO DE CABOS</v>
          </cell>
          <cell r="D2458" t="str">
            <v>0165</v>
          </cell>
          <cell r="E2458">
            <v>0</v>
          </cell>
          <cell r="F2458">
            <v>0</v>
          </cell>
          <cell r="G2458" t="str">
            <v>91863</v>
          </cell>
          <cell r="H2458" t="str">
            <v>ELETRODUTO RÍGIDO ROSCÁVEL, PVC, DN 25 MM (3/4"), PARA CIRCUITOS TERMINAIS, INSTALADO EM FORRO - FORNECIMENTO E INSTALAÇÃO. AF_12/2015</v>
          </cell>
        </row>
        <row r="2459">
          <cell r="A2459" t="str">
            <v>INSTALACAO ELETRICA/ELETRIFICACAO E ILUMINACAO EXTERNA</v>
          </cell>
          <cell r="B2459" t="str">
            <v>INEL</v>
          </cell>
          <cell r="C2459" t="str">
            <v>ELETRODUTOS/CALHAS PARA LEITO DE CABOS</v>
          </cell>
          <cell r="D2459" t="str">
            <v>0165</v>
          </cell>
          <cell r="E2459">
            <v>0</v>
          </cell>
          <cell r="F2459">
            <v>0</v>
          </cell>
          <cell r="G2459" t="str">
            <v>91864</v>
          </cell>
          <cell r="H2459" t="str">
            <v>ELETRODUTO RÍGIDO ROSCÁVEL, PVC, DN 32 MM (1"), PARA CIRCUITOS TERMINAIS, INSTALADO EM FORRO - FORNECIMENTO E INSTALAÇÃO. AF_12/2015</v>
          </cell>
        </row>
        <row r="2460">
          <cell r="A2460" t="str">
            <v>INSTALACAO ELETRICA/ELETRIFICACAO E ILUMINACAO EXTERNA</v>
          </cell>
          <cell r="B2460" t="str">
            <v>INEL</v>
          </cell>
          <cell r="C2460" t="str">
            <v>ELETRODUTOS/CALHAS PARA LEITO DE CABOS</v>
          </cell>
          <cell r="D2460" t="str">
            <v>0165</v>
          </cell>
          <cell r="E2460">
            <v>0</v>
          </cell>
          <cell r="F2460">
            <v>0</v>
          </cell>
          <cell r="G2460" t="str">
            <v>91865</v>
          </cell>
          <cell r="H2460" t="str">
            <v>ELETRODUTO RÍGIDO ROSCÁVEL, PVC, DN 40 MM (1 1/4"), PARA CIRCUITOS TERMINAIS, INSTALADO EM FORRO - FORNECIMENTO E INSTALAÇÃO. AF_12/2015</v>
          </cell>
        </row>
        <row r="2461">
          <cell r="A2461" t="str">
            <v>INSTALACAO ELETRICA/ELETRIFICACAO E ILUMINACAO EXTERNA</v>
          </cell>
          <cell r="B2461" t="str">
            <v>INEL</v>
          </cell>
          <cell r="C2461" t="str">
            <v>ELETRODUTOS/CALHAS PARA LEITO DE CABOS</v>
          </cell>
          <cell r="D2461" t="str">
            <v>0165</v>
          </cell>
          <cell r="E2461">
            <v>0</v>
          </cell>
          <cell r="F2461">
            <v>0</v>
          </cell>
          <cell r="G2461" t="str">
            <v>91866</v>
          </cell>
          <cell r="H2461" t="str">
            <v>ELETRODUTO RÍGIDO ROSCÁVEL, PVC, DN 20 MM (1/2"), PARA CIRCUITOS TERMINAIS, INSTALADO EM LAJE - FORNECIMENTO E INSTALAÇÃO. AF_12/2015</v>
          </cell>
        </row>
        <row r="2462">
          <cell r="A2462" t="str">
            <v>INSTALACAO ELETRICA/ELETRIFICACAO E ILUMINACAO EXTERNA</v>
          </cell>
          <cell r="B2462" t="str">
            <v>INEL</v>
          </cell>
          <cell r="C2462" t="str">
            <v>ELETRODUTOS/CALHAS PARA LEITO DE CABOS</v>
          </cell>
          <cell r="D2462" t="str">
            <v>0165</v>
          </cell>
          <cell r="E2462">
            <v>0</v>
          </cell>
          <cell r="F2462">
            <v>0</v>
          </cell>
          <cell r="G2462" t="str">
            <v>91867</v>
          </cell>
          <cell r="H2462" t="str">
            <v>ELETRODUTO RÍGIDO ROSCÁVEL, PVC, DN 25 MM (3/4"), PARA CIRCUITOS TERMINAIS, INSTALADO EM LAJE - FORNECIMENTO E INSTALAÇÃO. AF_12/2015</v>
          </cell>
        </row>
        <row r="2463">
          <cell r="A2463" t="str">
            <v>INSTALACAO ELETRICA/ELETRIFICACAO E ILUMINACAO EXTERNA</v>
          </cell>
          <cell r="B2463" t="str">
            <v>INEL</v>
          </cell>
          <cell r="C2463" t="str">
            <v>ELETRODUTOS/CALHAS PARA LEITO DE CABOS</v>
          </cell>
          <cell r="D2463" t="str">
            <v>0165</v>
          </cell>
          <cell r="E2463">
            <v>0</v>
          </cell>
          <cell r="F2463">
            <v>0</v>
          </cell>
          <cell r="G2463" t="str">
            <v>91868</v>
          </cell>
          <cell r="H2463" t="str">
            <v>ELETRODUTO RÍGIDO ROSCÁVEL, PVC, DN 32 MM (1"), PARA CIRCUITOS TERMINAIS, INSTALADO EM LAJE - FORNECIMENTO E INSTALAÇÃO. AF_12/2015</v>
          </cell>
        </row>
        <row r="2464">
          <cell r="A2464" t="str">
            <v>INSTALACAO ELETRICA/ELETRIFICACAO E ILUMINACAO EXTERNA</v>
          </cell>
          <cell r="B2464" t="str">
            <v>INEL</v>
          </cell>
          <cell r="C2464" t="str">
            <v>ELETRODUTOS/CALHAS PARA LEITO DE CABOS</v>
          </cell>
          <cell r="D2464" t="str">
            <v>0165</v>
          </cell>
          <cell r="E2464">
            <v>0</v>
          </cell>
          <cell r="F2464">
            <v>0</v>
          </cell>
          <cell r="G2464" t="str">
            <v>91869</v>
          </cell>
          <cell r="H2464" t="str">
            <v>ELETRODUTO RÍGIDO ROSCÁVEL, PVC, DN 40 MM (1 1/4"), PARA CIRCUITOS TERMINAIS, INSTALADO EM LAJE - FORNECIMENTO E INSTALAÇÃO. AF_12/2015</v>
          </cell>
        </row>
        <row r="2465">
          <cell r="A2465" t="str">
            <v>INSTALACAO ELETRICA/ELETRIFICACAO E ILUMINACAO EXTERNA</v>
          </cell>
          <cell r="B2465" t="str">
            <v>INEL</v>
          </cell>
          <cell r="C2465" t="str">
            <v>ELETRODUTOS/CALHAS PARA LEITO DE CABOS</v>
          </cell>
          <cell r="D2465" t="str">
            <v>0165</v>
          </cell>
          <cell r="E2465">
            <v>0</v>
          </cell>
          <cell r="F2465">
            <v>0</v>
          </cell>
          <cell r="G2465" t="str">
            <v>91870</v>
          </cell>
          <cell r="H2465" t="str">
            <v>ELETRODUTO RÍGIDO ROSCÁVEL, PVC, DN 20 MM (1/2"), PARA CIRCUITOS TERMINAIS, INSTALADO EM PAREDE - FORNECIMENTO E INSTALAÇÃO. AF_12/2015</v>
          </cell>
        </row>
        <row r="2466">
          <cell r="A2466" t="str">
            <v>INSTALACAO ELETRICA/ELETRIFICACAO E ILUMINACAO EXTERNA</v>
          </cell>
          <cell r="B2466" t="str">
            <v>INEL</v>
          </cell>
          <cell r="C2466" t="str">
            <v>ELETRODUTOS/CALHAS PARA LEITO DE CABOS</v>
          </cell>
          <cell r="D2466" t="str">
            <v>0165</v>
          </cell>
          <cell r="E2466">
            <v>0</v>
          </cell>
          <cell r="F2466">
            <v>0</v>
          </cell>
          <cell r="G2466" t="str">
            <v>91871</v>
          </cell>
          <cell r="H2466" t="str">
            <v>ELETRODUTO RÍGIDO ROSCÁVEL, PVC, DN 25 MM (3/4"), PARA CIRCUITOS TERMINAIS, INSTALADO EM PAREDE - FORNECIMENTO E INSTALAÇÃO. AF_12/2015</v>
          </cell>
        </row>
        <row r="2467">
          <cell r="A2467" t="str">
            <v>INSTALACAO ELETRICA/ELETRIFICACAO E ILUMINACAO EXTERNA</v>
          </cell>
          <cell r="B2467" t="str">
            <v>INEL</v>
          </cell>
          <cell r="C2467" t="str">
            <v>ELETRODUTOS/CALHAS PARA LEITO DE CABOS</v>
          </cell>
          <cell r="D2467" t="str">
            <v>0165</v>
          </cell>
          <cell r="E2467">
            <v>0</v>
          </cell>
          <cell r="F2467">
            <v>0</v>
          </cell>
          <cell r="G2467" t="str">
            <v>91872</v>
          </cell>
          <cell r="H2467" t="str">
            <v>ELETRODUTO RÍGIDO ROSCÁVEL, PVC, DN 32 MM (1"), PARA CIRCUITOS TERMINAIS, INSTALADO EM PAREDE - FORNECIMENTO E INSTALAÇÃO. AF_12/2015</v>
          </cell>
        </row>
        <row r="2468">
          <cell r="A2468" t="str">
            <v>INSTALACAO ELETRICA/ELETRIFICACAO E ILUMINACAO EXTERNA</v>
          </cell>
          <cell r="B2468" t="str">
            <v>INEL</v>
          </cell>
          <cell r="C2468" t="str">
            <v>ELETRODUTOS/CALHAS PARA LEITO DE CABOS</v>
          </cell>
          <cell r="D2468" t="str">
            <v>0165</v>
          </cell>
          <cell r="E2468">
            <v>0</v>
          </cell>
          <cell r="F2468">
            <v>0</v>
          </cell>
          <cell r="G2468" t="str">
            <v>91873</v>
          </cell>
          <cell r="H2468" t="str">
            <v>ELETRODUTO RÍGIDO ROSCÁVEL, PVC, DN 40 MM (1 1/4"), PARA CIRCUITOS TERMINAIS, INSTALADO EM PAREDE - FORNECIMENTO E INSTALAÇÃO. AF_12/2015</v>
          </cell>
        </row>
        <row r="2469">
          <cell r="A2469" t="str">
            <v>INSTALACAO ELETRICA/ELETRIFICACAO E ILUMINACAO EXTERNA</v>
          </cell>
          <cell r="B2469" t="str">
            <v>INEL</v>
          </cell>
          <cell r="C2469" t="str">
            <v>ELETRODUTOS/CALHAS PARA LEITO DE CABOS</v>
          </cell>
          <cell r="D2469" t="str">
            <v>0165</v>
          </cell>
          <cell r="E2469">
            <v>0</v>
          </cell>
          <cell r="F2469">
            <v>0</v>
          </cell>
          <cell r="G2469" t="str">
            <v>93008</v>
          </cell>
          <cell r="H2469" t="str">
            <v>ELETRODUTO RÍGIDO ROSCÁVEL, PVC, DN 50 MM (1 1/2") - FORNECIMENTO E INSTALAÇÃO. AF_12/2015</v>
          </cell>
        </row>
        <row r="2470">
          <cell r="A2470" t="str">
            <v>INSTALACAO ELETRICA/ELETRIFICACAO E ILUMINACAO EXTERNA</v>
          </cell>
          <cell r="B2470" t="str">
            <v>INEL</v>
          </cell>
          <cell r="C2470" t="str">
            <v>ELETRODUTOS/CALHAS PARA LEITO DE CABOS</v>
          </cell>
          <cell r="D2470" t="str">
            <v>0165</v>
          </cell>
          <cell r="E2470">
            <v>0</v>
          </cell>
          <cell r="F2470">
            <v>0</v>
          </cell>
          <cell r="G2470" t="str">
            <v>93009</v>
          </cell>
          <cell r="H2470" t="str">
            <v>ELETRODUTO RÍGIDO ROSCÁVEL, PVC, DN 60 MM (2") - FORNECIMENTO E INSTALAÇÃO. AF_12/2015</v>
          </cell>
        </row>
        <row r="2471">
          <cell r="A2471" t="str">
            <v>INSTALACAO ELETRICA/ELETRIFICACAO E ILUMINACAO EXTERNA</v>
          </cell>
          <cell r="B2471" t="str">
            <v>INEL</v>
          </cell>
          <cell r="C2471" t="str">
            <v>ELETRODUTOS/CALHAS PARA LEITO DE CABOS</v>
          </cell>
          <cell r="D2471" t="str">
            <v>0165</v>
          </cell>
          <cell r="E2471">
            <v>0</v>
          </cell>
          <cell r="F2471">
            <v>0</v>
          </cell>
          <cell r="G2471" t="str">
            <v>93010</v>
          </cell>
          <cell r="H2471" t="str">
            <v>ELETRODUTO RÍGIDO ROSCÁVEL, PVC, DN 75 MM (2 1/2") - FORNECIMENTO E INSTALAÇÃO. AF_12/2015</v>
          </cell>
        </row>
        <row r="2472">
          <cell r="A2472" t="str">
            <v>INSTALACAO ELETRICA/ELETRIFICACAO E ILUMINACAO EXTERNA</v>
          </cell>
          <cell r="B2472" t="str">
            <v>INEL</v>
          </cell>
          <cell r="C2472" t="str">
            <v>ELETRODUTOS/CALHAS PARA LEITO DE CABOS</v>
          </cell>
          <cell r="D2472" t="str">
            <v>0165</v>
          </cell>
          <cell r="E2472">
            <v>0</v>
          </cell>
          <cell r="F2472">
            <v>0</v>
          </cell>
          <cell r="G2472" t="str">
            <v>93011</v>
          </cell>
          <cell r="H2472" t="str">
            <v>ELETRODUTO RÍGIDO ROSCÁVEL, PVC, DN 85 MM (3") - FORNECIMENTO E INSTALAÇÃO. AF_12/2015</v>
          </cell>
        </row>
        <row r="2473">
          <cell r="A2473" t="str">
            <v>INSTALACAO ELETRICA/ELETRIFICACAO E ILUMINACAO EXTERNA</v>
          </cell>
          <cell r="B2473" t="str">
            <v>INEL</v>
          </cell>
          <cell r="C2473" t="str">
            <v>ELETRODUTOS/CALHAS PARA LEITO DE CABOS</v>
          </cell>
          <cell r="D2473" t="str">
            <v>0165</v>
          </cell>
          <cell r="E2473">
            <v>0</v>
          </cell>
          <cell r="F2473">
            <v>0</v>
          </cell>
          <cell r="G2473" t="str">
            <v>93012</v>
          </cell>
          <cell r="H2473" t="str">
            <v>ELETRODUTO RÍGIDO ROSCÁVEL, PVC, DN 110 MM (4") - FORNECIMENTO E INSTALAÇÃO. AF_12/2015</v>
          </cell>
        </row>
        <row r="2474">
          <cell r="A2474" t="str">
            <v>INSTALACAO ELETRICA/ELETRIFICACAO E ILUMINACAO EXTERNA</v>
          </cell>
          <cell r="B2474" t="str">
            <v>INEL</v>
          </cell>
          <cell r="C2474" t="str">
            <v>ELETRODUTOS/CALHAS PARA LEITO DE CABOS</v>
          </cell>
          <cell r="D2474" t="str">
            <v>0165</v>
          </cell>
          <cell r="E2474">
            <v>0</v>
          </cell>
          <cell r="F2474">
            <v>0</v>
          </cell>
          <cell r="G2474" t="str">
            <v>95726</v>
          </cell>
          <cell r="H2474" t="str">
            <v>ELETRODUTO RÍGIDO SOLDÁVEL, PVC, DN 20 MM (½), APARENTE, INSTALADO EM TETO - FORNECIMENTO E INSTALAÇÃO. AF_11/2016_P</v>
          </cell>
        </row>
        <row r="2475">
          <cell r="A2475" t="str">
            <v>INSTALACAO ELETRICA/ELETRIFICACAO E ILUMINACAO EXTERNA</v>
          </cell>
          <cell r="B2475" t="str">
            <v>INEL</v>
          </cell>
          <cell r="C2475" t="str">
            <v>ELETRODUTOS/CALHAS PARA LEITO DE CABOS</v>
          </cell>
          <cell r="D2475" t="str">
            <v>0165</v>
          </cell>
          <cell r="E2475">
            <v>0</v>
          </cell>
          <cell r="F2475">
            <v>0</v>
          </cell>
          <cell r="G2475" t="str">
            <v>95727</v>
          </cell>
          <cell r="H2475" t="str">
            <v>ELETRODUTO RÍGIDO SOLDÁVEL, PVC, DN 25 MM (3/4), APARENTE, INSTALADO EM TETO - FORNECIMENTO E INSTALAÇÃO. AF_11/2016_P</v>
          </cell>
        </row>
        <row r="2476">
          <cell r="A2476" t="str">
            <v>INSTALACAO ELETRICA/ELETRIFICACAO E ILUMINACAO EXTERNA</v>
          </cell>
          <cell r="B2476" t="str">
            <v>INEL</v>
          </cell>
          <cell r="C2476" t="str">
            <v>ELETRODUTOS/CALHAS PARA LEITO DE CABOS</v>
          </cell>
          <cell r="D2476" t="str">
            <v>0165</v>
          </cell>
          <cell r="E2476">
            <v>0</v>
          </cell>
          <cell r="F2476">
            <v>0</v>
          </cell>
          <cell r="G2476" t="str">
            <v>95728</v>
          </cell>
          <cell r="H2476" t="str">
            <v>ELETRODUTO RÍGIDO SOLDÁVEL, PVC, DN 32 MM (1), APARENTE, INSTALADO EM TETO - FORNECIMENTO E INSTALAÇÃO. AF_11/2016_P</v>
          </cell>
        </row>
        <row r="2477">
          <cell r="A2477" t="str">
            <v>INSTALACAO ELETRICA/ELETRIFICACAO E ILUMINACAO EXTERNA</v>
          </cell>
          <cell r="B2477" t="str">
            <v>INEL</v>
          </cell>
          <cell r="C2477" t="str">
            <v>ELETRODUTOS/CALHAS PARA LEITO DE CABOS</v>
          </cell>
          <cell r="D2477" t="str">
            <v>0165</v>
          </cell>
          <cell r="E2477">
            <v>0</v>
          </cell>
          <cell r="F2477">
            <v>0</v>
          </cell>
          <cell r="G2477" t="str">
            <v>95729</v>
          </cell>
          <cell r="H2477" t="str">
            <v>ELETRODUTO RÍGIDO SOLDÁVEL, PVC, DN 20 MM (½), APARENTE, INSTALADO EM PAREDE - FORNECIMENTO E INSTALAÇÃO. AF_11/2016_P</v>
          </cell>
        </row>
        <row r="2478">
          <cell r="A2478" t="str">
            <v>INSTALACAO ELETRICA/ELETRIFICACAO E ILUMINACAO EXTERNA</v>
          </cell>
          <cell r="B2478" t="str">
            <v>INEL</v>
          </cell>
          <cell r="C2478" t="str">
            <v>ELETRODUTOS/CALHAS PARA LEITO DE CABOS</v>
          </cell>
          <cell r="D2478" t="str">
            <v>0165</v>
          </cell>
          <cell r="E2478">
            <v>0</v>
          </cell>
          <cell r="F2478">
            <v>0</v>
          </cell>
          <cell r="G2478" t="str">
            <v>95730</v>
          </cell>
          <cell r="H2478" t="str">
            <v>ELETRODUTO RÍGIDO SOLDÁVEL, PVC, DN 25 MM (3/4), APARENTE, INSTALADO EM PAREDE - FORNECIMENTO E INSTALAÇÃO. AF_11/2016_P</v>
          </cell>
        </row>
        <row r="2479">
          <cell r="A2479" t="str">
            <v>INSTALACAO ELETRICA/ELETRIFICACAO E ILUMINACAO EXTERNA</v>
          </cell>
          <cell r="B2479" t="str">
            <v>INEL</v>
          </cell>
          <cell r="C2479" t="str">
            <v>ELETRODUTOS/CALHAS PARA LEITO DE CABOS</v>
          </cell>
          <cell r="D2479" t="str">
            <v>0165</v>
          </cell>
          <cell r="E2479">
            <v>0</v>
          </cell>
          <cell r="F2479">
            <v>0</v>
          </cell>
          <cell r="G2479" t="str">
            <v>95731</v>
          </cell>
          <cell r="H2479" t="str">
            <v>ELETRODUTO RÍGIDO SOLDÁVEL, PVC, DN 32 MM (1), APARENTE, INSTALADO EM PAREDE - FORNECIMENTO E INSTALAÇÃO. AF_11/2016_P</v>
          </cell>
        </row>
        <row r="2480">
          <cell r="A2480" t="str">
            <v>INSTALACAO ELETRICA/ELETRIFICACAO E ILUMINACAO EXTERNA</v>
          </cell>
          <cell r="B2480" t="str">
            <v>INEL</v>
          </cell>
          <cell r="C2480" t="str">
            <v>ELETRODUTOS/CALHAS PARA LEITO DE CABOS</v>
          </cell>
          <cell r="D2480" t="str">
            <v>0165</v>
          </cell>
          <cell r="E2480">
            <v>0</v>
          </cell>
          <cell r="F2480">
            <v>0</v>
          </cell>
          <cell r="G2480" t="str">
            <v>95732</v>
          </cell>
          <cell r="H2480" t="str">
            <v>LUVA PARA ELETRODUTO, PVC, SOLDÁVEL, DN 20 MM (1/2), APARENTE, INSTALADA EM TETO - FORNECIMENTO E INSTALAÇÃO. AF_11/2016_P</v>
          </cell>
        </row>
        <row r="2481">
          <cell r="A2481" t="str">
            <v>INSTALACAO ELETRICA/ELETRIFICACAO E ILUMINACAO EXTERNA</v>
          </cell>
          <cell r="B2481" t="str">
            <v>INEL</v>
          </cell>
          <cell r="C2481" t="str">
            <v>ELETRODUTOS/CALHAS PARA LEITO DE CABOS</v>
          </cell>
          <cell r="D2481" t="str">
            <v>0165</v>
          </cell>
          <cell r="E2481">
            <v>0</v>
          </cell>
          <cell r="F2481">
            <v>0</v>
          </cell>
          <cell r="G2481" t="str">
            <v>95745</v>
          </cell>
          <cell r="H2481" t="str">
            <v>ELETRODUTO DE AÇO GALVANIZADO, CLASSE LEVE, DN 20 MM (3/4), APARENTE, INSTALADO EM TETO - FORNECIMENTO E INSTALAÇÃO. AF_11/2016_P</v>
          </cell>
        </row>
        <row r="2482">
          <cell r="A2482" t="str">
            <v>INSTALACAO ELETRICA/ELETRIFICACAO E ILUMINACAO EXTERNA</v>
          </cell>
          <cell r="B2482" t="str">
            <v>INEL</v>
          </cell>
          <cell r="C2482" t="str">
            <v>ELETRODUTOS/CALHAS PARA LEITO DE CABOS</v>
          </cell>
          <cell r="D2482" t="str">
            <v>0165</v>
          </cell>
          <cell r="E2482">
            <v>0</v>
          </cell>
          <cell r="F2482">
            <v>0</v>
          </cell>
          <cell r="G2482" t="str">
            <v>95746</v>
          </cell>
          <cell r="H2482" t="str">
            <v>ELETRODUTO DE AÇO GALVANIZADO, CLASSE LEVE, DN 25 MM (1), APARENTE, INSTALADO EM TETO - FORNECIMENTO E INSTALAÇÃO. AF_11/2016_P</v>
          </cell>
        </row>
        <row r="2483">
          <cell r="A2483" t="str">
            <v>INSTALACAO ELETRICA/ELETRIFICACAO E ILUMINACAO EXTERNA</v>
          </cell>
          <cell r="B2483" t="str">
            <v>INEL</v>
          </cell>
          <cell r="C2483" t="str">
            <v>ELETRODUTOS/CALHAS PARA LEITO DE CABOS</v>
          </cell>
          <cell r="D2483" t="str">
            <v>0165</v>
          </cell>
          <cell r="E2483">
            <v>0</v>
          </cell>
          <cell r="F2483">
            <v>0</v>
          </cell>
          <cell r="G2483" t="str">
            <v>95747</v>
          </cell>
          <cell r="H2483" t="str">
            <v>ELETRODUTO DE AÇO GALVANIZADO, CLASSE SEMI PESADO, DN 32 MM (1 1/4), APARENTE, INSTALADO EM TETO - FORNECIMENTO E INSTALAÇÃO. AF_11/2016_P</v>
          </cell>
        </row>
        <row r="2484">
          <cell r="A2484" t="str">
            <v>INSTALACAO ELETRICA/ELETRIFICACAO E ILUMINACAO EXTERNA</v>
          </cell>
          <cell r="B2484" t="str">
            <v>INEL</v>
          </cell>
          <cell r="C2484" t="str">
            <v>ELETRODUTOS/CALHAS PARA LEITO DE CABOS</v>
          </cell>
          <cell r="D2484" t="str">
            <v>0165</v>
          </cell>
          <cell r="E2484">
            <v>0</v>
          </cell>
          <cell r="F2484">
            <v>0</v>
          </cell>
          <cell r="G2484" t="str">
            <v>95748</v>
          </cell>
          <cell r="H2484" t="str">
            <v>ELETRODUTO DE AÇO GALVANIZADO, CLASSE SEMI PESADO, DN 40 MM (1 1/2 ), APARENTE, INSTALADO EM TETO - FORNECIMENTO E INSTALAÇÃO. AF_11/2016_P</v>
          </cell>
        </row>
        <row r="2485">
          <cell r="A2485" t="str">
            <v>INSTALACAO ELETRICA/ELETRIFICACAO E ILUMINACAO EXTERNA</v>
          </cell>
          <cell r="B2485" t="str">
            <v>INEL</v>
          </cell>
          <cell r="C2485" t="str">
            <v>ELETRODUTOS/CALHAS PARA LEITO DE CABOS</v>
          </cell>
          <cell r="D2485" t="str">
            <v>0165</v>
          </cell>
          <cell r="E2485">
            <v>0</v>
          </cell>
          <cell r="F2485">
            <v>0</v>
          </cell>
          <cell r="G2485" t="str">
            <v>95749</v>
          </cell>
          <cell r="H2485" t="str">
            <v>ELETRODUTO DE AÇO GALVANIZADO, CLASSE LEVE, DN 20 MM (3/4), APARENTE, INSTALADO EM PAREDE - FORNECIMENTO E INSTALAÇÃO. AF_11/2016_P</v>
          </cell>
        </row>
        <row r="2486">
          <cell r="A2486" t="str">
            <v>INSTALACAO ELETRICA/ELETRIFICACAO E ILUMINACAO EXTERNA</v>
          </cell>
          <cell r="B2486" t="str">
            <v>INEL</v>
          </cell>
          <cell r="C2486" t="str">
            <v>ELETRODUTOS/CALHAS PARA LEITO DE CABOS</v>
          </cell>
          <cell r="D2486" t="str">
            <v>0165</v>
          </cell>
          <cell r="E2486">
            <v>0</v>
          </cell>
          <cell r="F2486">
            <v>0</v>
          </cell>
          <cell r="G2486" t="str">
            <v>95750</v>
          </cell>
          <cell r="H2486" t="str">
            <v>ELETRODUTO DE AÇO GALVANIZADO, CLASSE LEVE, DN 25 MM (1), APARENTE, INSTALADO EM PAREDE - FORNECIMENTO E INSTALAÇÃO. AF_11/2016_P</v>
          </cell>
        </row>
        <row r="2487">
          <cell r="A2487" t="str">
            <v>INSTALACAO ELETRICA/ELETRIFICACAO E ILUMINACAO EXTERNA</v>
          </cell>
          <cell r="B2487" t="str">
            <v>INEL</v>
          </cell>
          <cell r="C2487" t="str">
            <v>ELETRODUTOS/CALHAS PARA LEITO DE CABOS</v>
          </cell>
          <cell r="D2487" t="str">
            <v>0165</v>
          </cell>
          <cell r="E2487">
            <v>0</v>
          </cell>
          <cell r="F2487">
            <v>0</v>
          </cell>
          <cell r="G2487" t="str">
            <v>95751</v>
          </cell>
          <cell r="H2487" t="str">
            <v>ELETRODUTO DE AÇO GALVANIZADO, CLASSE SEMI PESADO, DN 32 MM (1 1/4), APARENTE, INSTALADO EM PAREDE - FORNECIMENTO E INSTALAÇÃO. AF_11/2016_P</v>
          </cell>
        </row>
        <row r="2488">
          <cell r="A2488" t="str">
            <v>INSTALACAO ELETRICA/ELETRIFICACAO E ILUMINACAO EXTERNA</v>
          </cell>
          <cell r="B2488" t="str">
            <v>INEL</v>
          </cell>
          <cell r="C2488" t="str">
            <v>ELETRODUTOS/CALHAS PARA LEITO DE CABOS</v>
          </cell>
          <cell r="D2488" t="str">
            <v>0165</v>
          </cell>
          <cell r="E2488">
            <v>0</v>
          </cell>
          <cell r="F2488">
            <v>0</v>
          </cell>
          <cell r="G2488" t="str">
            <v>95752</v>
          </cell>
          <cell r="H2488" t="str">
            <v>ELETRODUTO DE AÇO GALVANIZADO, CLASSE SEMI PESADO, DN 40 MM (1 1/2  ), APARENTE, INSTALADO EM PAREDE - FORNECIMENTO E INSTALAÇÃO. AF_11/2016_P</v>
          </cell>
        </row>
        <row r="2489">
          <cell r="A2489" t="str">
            <v>INSTALACAO ELETRICA/ELETRIFICACAO E ILUMINACAO EXTERNA</v>
          </cell>
          <cell r="B2489" t="str">
            <v>INEL</v>
          </cell>
          <cell r="C2489" t="str">
            <v>ELETRODUTOS/CALHAS PARA LEITO DE CABOS</v>
          </cell>
          <cell r="D2489" t="str">
            <v>0165</v>
          </cell>
          <cell r="E2489">
            <v>0</v>
          </cell>
          <cell r="F2489">
            <v>0</v>
          </cell>
          <cell r="G2489" t="str">
            <v>97667</v>
          </cell>
          <cell r="H2489" t="str">
            <v>ELETRODUTO FLEXÍVEL CORRUGADO, PEAD, DN 50 (1 ½)  - FORNECIMENTO E INSTALAÇÃO. AF_04/2016</v>
          </cell>
        </row>
        <row r="2490">
          <cell r="A2490" t="str">
            <v>INSTALACAO ELETRICA/ELETRIFICACAO E ILUMINACAO EXTERNA</v>
          </cell>
          <cell r="B2490" t="str">
            <v>INEL</v>
          </cell>
          <cell r="C2490" t="str">
            <v>ELETRODUTOS/CALHAS PARA LEITO DE CABOS</v>
          </cell>
          <cell r="D2490" t="str">
            <v>0165</v>
          </cell>
          <cell r="E2490">
            <v>0</v>
          </cell>
          <cell r="F2490">
            <v>0</v>
          </cell>
          <cell r="G2490" t="str">
            <v>97668</v>
          </cell>
          <cell r="H2490" t="str">
            <v>ELETRODUTO FLEXÍVEL CORRUGADO, PEAD, DN 63 (2")  - FORNECIMENTO E INSTALAÇÃO. AF_04/2016</v>
          </cell>
        </row>
        <row r="2491">
          <cell r="A2491" t="str">
            <v>INSTALACAO ELETRICA/ELETRIFICACAO E ILUMINACAO EXTERNA</v>
          </cell>
          <cell r="B2491" t="str">
            <v>INEL</v>
          </cell>
          <cell r="C2491" t="str">
            <v>ELETRODUTOS/CALHAS PARA LEITO DE CABOS</v>
          </cell>
          <cell r="D2491" t="str">
            <v>0165</v>
          </cell>
          <cell r="E2491">
            <v>0</v>
          </cell>
          <cell r="F2491">
            <v>0</v>
          </cell>
          <cell r="G2491" t="str">
            <v>97669</v>
          </cell>
          <cell r="H2491" t="str">
            <v>ELETRODUTO FLEXÍVEL CORRUGADO, PEAD, DN 90 (3) - FORNECIMENTO E INSTALAÇÃO. AF_04/2016</v>
          </cell>
        </row>
        <row r="2492">
          <cell r="A2492" t="str">
            <v>INSTALACAO ELETRICA/ELETRIFICACAO E ILUMINACAO EXTERNA</v>
          </cell>
          <cell r="B2492" t="str">
            <v>INEL</v>
          </cell>
          <cell r="C2492" t="str">
            <v>ELETRODUTOS/CALHAS PARA LEITO DE CABOS</v>
          </cell>
          <cell r="D2492" t="str">
            <v>0165</v>
          </cell>
          <cell r="E2492">
            <v>0</v>
          </cell>
          <cell r="F2492">
            <v>0</v>
          </cell>
          <cell r="G2492" t="str">
            <v>97670</v>
          </cell>
          <cell r="H2492" t="str">
            <v>ELETRODUTO FLEXÍVEL CORRUGADO, PEAD, DN 100 (4) - FORNECIMENTO E INSTALAÇÃO. AF_04/2016</v>
          </cell>
        </row>
        <row r="2493">
          <cell r="A2493" t="str">
            <v>INSTALACAO ELETRICA/ELETRIFICACAO E ILUMINACAO EXTERNA</v>
          </cell>
          <cell r="B2493" t="str">
            <v>INEL</v>
          </cell>
          <cell r="C2493" t="str">
            <v>CONEXOES</v>
          </cell>
          <cell r="D2493" t="str">
            <v>0166</v>
          </cell>
          <cell r="E2493">
            <v>0</v>
          </cell>
          <cell r="F2493">
            <v>0</v>
          </cell>
          <cell r="G2493" t="str">
            <v>91874</v>
          </cell>
          <cell r="H2493" t="str">
            <v>LUVA PARA ELETRODUTO, PVC, ROSCÁVEL, DN 20 MM (1/2"), PARA CIRCUITOS TERMINAIS, INSTALADA EM FORRO - FORNECIMENTO E INSTALAÇÃO. AF_12/2015</v>
          </cell>
        </row>
        <row r="2494">
          <cell r="A2494" t="str">
            <v>INSTALACAO ELETRICA/ELETRIFICACAO E ILUMINACAO EXTERNA</v>
          </cell>
          <cell r="B2494" t="str">
            <v>INEL</v>
          </cell>
          <cell r="C2494" t="str">
            <v>CONEXOES</v>
          </cell>
          <cell r="D2494" t="str">
            <v>0166</v>
          </cell>
          <cell r="E2494">
            <v>0</v>
          </cell>
          <cell r="F2494">
            <v>0</v>
          </cell>
          <cell r="G2494" t="str">
            <v>91875</v>
          </cell>
          <cell r="H2494" t="str">
            <v>LUVA PARA ELETRODUTO, PVC, ROSCÁVEL, DN 25 MM (3/4"), PARA CIRCUITOS TERMINAIS, INSTALADA EM FORRO - FORNECIMENTO E INSTALAÇÃO. AF_12/2015</v>
          </cell>
        </row>
        <row r="2495">
          <cell r="A2495" t="str">
            <v>INSTALACAO ELETRICA/ELETRIFICACAO E ILUMINACAO EXTERNA</v>
          </cell>
          <cell r="B2495" t="str">
            <v>INEL</v>
          </cell>
          <cell r="C2495" t="str">
            <v>CONEXOES</v>
          </cell>
          <cell r="D2495" t="str">
            <v>0166</v>
          </cell>
          <cell r="E2495">
            <v>0</v>
          </cell>
          <cell r="F2495">
            <v>0</v>
          </cell>
          <cell r="G2495" t="str">
            <v>91876</v>
          </cell>
          <cell r="H2495" t="str">
            <v>LUVA PARA ELETRODUTO, PVC, ROSCÁVEL, DN 32 MM (1"), PARA CIRCUITOS TERMINAIS, INSTALADA EM FORRO - FORNECIMENTO E INSTALAÇÃO. AF_12/2015</v>
          </cell>
        </row>
        <row r="2496">
          <cell r="A2496" t="str">
            <v>INSTALACAO ELETRICA/ELETRIFICACAO E ILUMINACAO EXTERNA</v>
          </cell>
          <cell r="B2496" t="str">
            <v>INEL</v>
          </cell>
          <cell r="C2496" t="str">
            <v>CONEXOES</v>
          </cell>
          <cell r="D2496" t="str">
            <v>0166</v>
          </cell>
          <cell r="E2496">
            <v>0</v>
          </cell>
          <cell r="F2496">
            <v>0</v>
          </cell>
          <cell r="G2496" t="str">
            <v>91877</v>
          </cell>
          <cell r="H2496" t="str">
            <v>LUVA PARA ELETRODUTO, PVC, ROSCÁVEL, DN 40 MM (1 1/4"), PARA CIRCUITOS TERMINAIS, INSTALADA EM FORRO - FORNECIMENTO E INSTALAÇÃO. AF_12/2015</v>
          </cell>
        </row>
        <row r="2497">
          <cell r="A2497" t="str">
            <v>INSTALACAO ELETRICA/ELETRIFICACAO E ILUMINACAO EXTERNA</v>
          </cell>
          <cell r="B2497" t="str">
            <v>INEL</v>
          </cell>
          <cell r="C2497" t="str">
            <v>CONEXOES</v>
          </cell>
          <cell r="D2497" t="str">
            <v>0166</v>
          </cell>
          <cell r="E2497">
            <v>0</v>
          </cell>
          <cell r="F2497">
            <v>0</v>
          </cell>
          <cell r="G2497" t="str">
            <v>91878</v>
          </cell>
          <cell r="H2497" t="str">
            <v>LUVA PARA ELETRODUTO, PVC, ROSCÁVEL, DN 20 MM (1/2"), PARA CIRCUITOS TERMINAIS, INSTALADA EM LAJE - FORNECIMENTO E INSTALAÇÃO. AF_12/2015</v>
          </cell>
        </row>
        <row r="2498">
          <cell r="A2498" t="str">
            <v>INSTALACAO ELETRICA/ELETRIFICACAO E ILUMINACAO EXTERNA</v>
          </cell>
          <cell r="B2498" t="str">
            <v>INEL</v>
          </cell>
          <cell r="C2498" t="str">
            <v>CONEXOES</v>
          </cell>
          <cell r="D2498" t="str">
            <v>0166</v>
          </cell>
          <cell r="E2498">
            <v>0</v>
          </cell>
          <cell r="F2498">
            <v>0</v>
          </cell>
          <cell r="G2498" t="str">
            <v>91879</v>
          </cell>
          <cell r="H2498" t="str">
            <v>LUVA PARA ELETRODUTO, PVC, ROSCÁVEL, DN 25 MM (3/4"), PARA CIRCUITOS TERMINAIS, INSTALADA EM LAJE - FORNECIMENTO E INSTALAÇÃO. AF_12/2015</v>
          </cell>
        </row>
        <row r="2499">
          <cell r="A2499" t="str">
            <v>INSTALACAO ELETRICA/ELETRIFICACAO E ILUMINACAO EXTERNA</v>
          </cell>
          <cell r="B2499" t="str">
            <v>INEL</v>
          </cell>
          <cell r="C2499" t="str">
            <v>CONEXOES</v>
          </cell>
          <cell r="D2499" t="str">
            <v>0166</v>
          </cell>
          <cell r="E2499">
            <v>0</v>
          </cell>
          <cell r="F2499">
            <v>0</v>
          </cell>
          <cell r="G2499" t="str">
            <v>91880</v>
          </cell>
          <cell r="H2499" t="str">
            <v>LUVA PARA ELETRODUTO, PVC, ROSCÁVEL, DN 32 MM (1"), PARA CIRCUITOS TERMINAIS, INSTALADA EM LAJE - FORNECIMENTO E INSTALAÇÃO. AF_12/2015</v>
          </cell>
        </row>
        <row r="2500">
          <cell r="A2500" t="str">
            <v>INSTALACAO ELETRICA/ELETRIFICACAO E ILUMINACAO EXTERNA</v>
          </cell>
          <cell r="B2500" t="str">
            <v>INEL</v>
          </cell>
          <cell r="C2500" t="str">
            <v>CONEXOES</v>
          </cell>
          <cell r="D2500" t="str">
            <v>0166</v>
          </cell>
          <cell r="E2500">
            <v>0</v>
          </cell>
          <cell r="F2500">
            <v>0</v>
          </cell>
          <cell r="G2500" t="str">
            <v>91881</v>
          </cell>
          <cell r="H2500" t="str">
            <v>LUVA PARA ELETRODUTO, PVC, ROSCÁVEL, DN 40 MM (1 1/4"), PARA CIRCUITOS TERMINAIS, INSTALADA EM LAJE - FORNECIMENTO E INSTALAÇÃO. AF_12/2015</v>
          </cell>
        </row>
        <row r="2501">
          <cell r="A2501" t="str">
            <v>INSTALACAO ELETRICA/ELETRIFICACAO E ILUMINACAO EXTERNA</v>
          </cell>
          <cell r="B2501" t="str">
            <v>INEL</v>
          </cell>
          <cell r="C2501" t="str">
            <v>CONEXOES</v>
          </cell>
          <cell r="D2501" t="str">
            <v>0166</v>
          </cell>
          <cell r="E2501">
            <v>0</v>
          </cell>
          <cell r="F2501">
            <v>0</v>
          </cell>
          <cell r="G2501" t="str">
            <v>91882</v>
          </cell>
          <cell r="H2501" t="str">
            <v>LUVA PARA ELETRODUTO, PVC, ROSCÁVEL, DN 20 MM (1/2"), PARA CIRCUITOS TERMINAIS, INSTALADA EM PAREDE - FORNECIMENTO E INSTALAÇÃO. AF_12/2015</v>
          </cell>
        </row>
        <row r="2502">
          <cell r="A2502" t="str">
            <v>INSTALACAO ELETRICA/ELETRIFICACAO E ILUMINACAO EXTERNA</v>
          </cell>
          <cell r="B2502" t="str">
            <v>INEL</v>
          </cell>
          <cell r="C2502" t="str">
            <v>CONEXOES</v>
          </cell>
          <cell r="D2502" t="str">
            <v>0166</v>
          </cell>
          <cell r="E2502">
            <v>0</v>
          </cell>
          <cell r="F2502">
            <v>0</v>
          </cell>
          <cell r="G2502" t="str">
            <v>91884</v>
          </cell>
          <cell r="H2502" t="str">
            <v>LUVA PARA ELETRODUTO, PVC, ROSCÁVEL, DN 25 MM (3/4"), PARA CIRCUITOS TERMINAIS, INSTALADA EM PAREDE - FORNECIMENTO E INSTALAÇÃO. AF_12/2015</v>
          </cell>
        </row>
        <row r="2503">
          <cell r="A2503" t="str">
            <v>INSTALACAO ELETRICA/ELETRIFICACAO E ILUMINACAO EXTERNA</v>
          </cell>
          <cell r="B2503" t="str">
            <v>INEL</v>
          </cell>
          <cell r="C2503" t="str">
            <v>CONEXOES</v>
          </cell>
          <cell r="D2503" t="str">
            <v>0166</v>
          </cell>
          <cell r="E2503">
            <v>0</v>
          </cell>
          <cell r="F2503">
            <v>0</v>
          </cell>
          <cell r="G2503" t="str">
            <v>91885</v>
          </cell>
          <cell r="H2503" t="str">
            <v>LUVA PARA ELETRODUTO, PVC, ROSCÁVEL, DN 32 MM (1"), PARA CIRCUITOS TERMINAIS, INSTALADA EM PAREDE - FORNECIMENTO E INSTALAÇÃO. AF_12/2015</v>
          </cell>
        </row>
        <row r="2504">
          <cell r="A2504" t="str">
            <v>INSTALACAO ELETRICA/ELETRIFICACAO E ILUMINACAO EXTERNA</v>
          </cell>
          <cell r="B2504" t="str">
            <v>INEL</v>
          </cell>
          <cell r="C2504" t="str">
            <v>CONEXOES</v>
          </cell>
          <cell r="D2504" t="str">
            <v>0166</v>
          </cell>
          <cell r="E2504">
            <v>0</v>
          </cell>
          <cell r="F2504">
            <v>0</v>
          </cell>
          <cell r="G2504" t="str">
            <v>91886</v>
          </cell>
          <cell r="H2504" t="str">
            <v>LUVA PARA ELETRODUTO, PVC, ROSCÁVEL, DN 40 MM (1 1/4"), PARA CIRCUITOS TERMINAIS, INSTALADA EM PAREDE - FORNECIMENTO E INSTALAÇÃO. AF_12/2015</v>
          </cell>
        </row>
        <row r="2505">
          <cell r="A2505" t="str">
            <v>INSTALACAO ELETRICA/ELETRIFICACAO E ILUMINACAO EXTERNA</v>
          </cell>
          <cell r="B2505" t="str">
            <v>INEL</v>
          </cell>
          <cell r="C2505" t="str">
            <v>CONEXOES</v>
          </cell>
          <cell r="D2505" t="str">
            <v>0166</v>
          </cell>
          <cell r="E2505">
            <v>0</v>
          </cell>
          <cell r="F2505">
            <v>0</v>
          </cell>
          <cell r="G2505" t="str">
            <v>91887</v>
          </cell>
          <cell r="H2505" t="str">
            <v>CURVA 90 GRAUS PARA ELETRODUTO, PVC, ROSCÁVEL, DN 20 MM (1/2"), PARA CIRCUITOS TERMINAIS, INSTALADA EM FORRO - FORNECIMENTO E INSTALAÇÃO. AF_12/2015</v>
          </cell>
        </row>
        <row r="2506">
          <cell r="A2506" t="str">
            <v>INSTALACAO ELETRICA/ELETRIFICACAO E ILUMINACAO EXTERNA</v>
          </cell>
          <cell r="B2506" t="str">
            <v>INEL</v>
          </cell>
          <cell r="C2506" t="str">
            <v>CONEXOES</v>
          </cell>
          <cell r="D2506" t="str">
            <v>0166</v>
          </cell>
          <cell r="E2506">
            <v>0</v>
          </cell>
          <cell r="F2506">
            <v>0</v>
          </cell>
          <cell r="G2506" t="str">
            <v>91889</v>
          </cell>
          <cell r="H2506" t="str">
            <v>CURVA 180 GRAUS PARA ELETRODUTO, PVC, ROSCÁVEL, DN 20 MM (1/2"), PARA CIRCUITOS TERMINAIS, INSTALADA EM FORRO - FORNECIMENTO E INSTALAÇÃO. AF_12/2015</v>
          </cell>
        </row>
        <row r="2507">
          <cell r="A2507" t="str">
            <v>INSTALACAO ELETRICA/ELETRIFICACAO E ILUMINACAO EXTERNA</v>
          </cell>
          <cell r="B2507" t="str">
            <v>INEL</v>
          </cell>
          <cell r="C2507" t="str">
            <v>CONEXOES</v>
          </cell>
          <cell r="D2507" t="str">
            <v>0166</v>
          </cell>
          <cell r="E2507">
            <v>0</v>
          </cell>
          <cell r="F2507">
            <v>0</v>
          </cell>
          <cell r="G2507" t="str">
            <v>91890</v>
          </cell>
          <cell r="H2507" t="str">
            <v>CURVA 90 GRAUS PARA ELETRODUTO, PVC, ROSCÁVEL, DN 25 MM (3/4"), PARA CIRCUITOS TERMINAIS, INSTALADA EM FORRO - FORNECIMENTO E INSTALAÇÃO. AF_12/2015</v>
          </cell>
        </row>
        <row r="2508">
          <cell r="A2508" t="str">
            <v>INSTALACAO ELETRICA/ELETRIFICACAO E ILUMINACAO EXTERNA</v>
          </cell>
          <cell r="B2508" t="str">
            <v>INEL</v>
          </cell>
          <cell r="C2508" t="str">
            <v>CONEXOES</v>
          </cell>
          <cell r="D2508" t="str">
            <v>0166</v>
          </cell>
          <cell r="E2508">
            <v>0</v>
          </cell>
          <cell r="F2508">
            <v>0</v>
          </cell>
          <cell r="G2508" t="str">
            <v>91892</v>
          </cell>
          <cell r="H2508" t="str">
            <v>CURVA 180 GRAUS PARA ELETRODUTO, PVC, ROSCÁVEL, DN 25 MM (3/4"), PARA CIRCUITOS TERMINAIS, INSTALADA EM FORRO - FORNECIMENTO E INSTALAÇÃO. AF_12/2015</v>
          </cell>
        </row>
        <row r="2509">
          <cell r="A2509" t="str">
            <v>INSTALACAO ELETRICA/ELETRIFICACAO E ILUMINACAO EXTERNA</v>
          </cell>
          <cell r="B2509" t="str">
            <v>INEL</v>
          </cell>
          <cell r="C2509" t="str">
            <v>CONEXOES</v>
          </cell>
          <cell r="D2509" t="str">
            <v>0166</v>
          </cell>
          <cell r="E2509">
            <v>0</v>
          </cell>
          <cell r="F2509">
            <v>0</v>
          </cell>
          <cell r="G2509" t="str">
            <v>91893</v>
          </cell>
          <cell r="H2509" t="str">
            <v>CURVA 90 GRAUS PARA ELETRODUTO, PVC, ROSCÁVEL, DN 32 MM (1"), PARA CIRCUITOS TERMINAIS, INSTALADA EM FORRO - FORNECIMENTO E INSTALAÇÃO. AF_12/2015</v>
          </cell>
        </row>
        <row r="2510">
          <cell r="A2510" t="str">
            <v>INSTALACAO ELETRICA/ELETRIFICACAO E ILUMINACAO EXTERNA</v>
          </cell>
          <cell r="B2510" t="str">
            <v>INEL</v>
          </cell>
          <cell r="C2510" t="str">
            <v>CONEXOES</v>
          </cell>
          <cell r="D2510" t="str">
            <v>0166</v>
          </cell>
          <cell r="E2510">
            <v>0</v>
          </cell>
          <cell r="F2510">
            <v>0</v>
          </cell>
          <cell r="G2510" t="str">
            <v>91895</v>
          </cell>
          <cell r="H2510" t="str">
            <v>CURVA 180 GRAUS PARA ELETRODUTO, PVC, ROSCÁVEL, DN 32 MM (1"), PARA CIRCUITOS TERMINAIS, INSTALADA EM FORRO - FORNECIMENTO E INSTALAÇÃO. AF_12/2015</v>
          </cell>
        </row>
        <row r="2511">
          <cell r="A2511" t="str">
            <v>INSTALACAO ELETRICA/ELETRIFICACAO E ILUMINACAO EXTERNA</v>
          </cell>
          <cell r="B2511" t="str">
            <v>INEL</v>
          </cell>
          <cell r="C2511" t="str">
            <v>CONEXOES</v>
          </cell>
          <cell r="D2511" t="str">
            <v>0166</v>
          </cell>
          <cell r="E2511">
            <v>0</v>
          </cell>
          <cell r="F2511">
            <v>0</v>
          </cell>
          <cell r="G2511" t="str">
            <v>91896</v>
          </cell>
          <cell r="H2511" t="str">
            <v>CURVA 90 GRAUS PARA ELETRODUTO, PVC, ROSCÁVEL, DN 40 MM (1 1/4"), PARA CIRCUITOS TERMINAIS, INSTALADA EM FORRO - FORNECIMENTO E INSTALAÇÃO. AF_12/2015</v>
          </cell>
        </row>
        <row r="2512">
          <cell r="A2512" t="str">
            <v>INSTALACAO ELETRICA/ELETRIFICACAO E ILUMINACAO EXTERNA</v>
          </cell>
          <cell r="B2512" t="str">
            <v>INEL</v>
          </cell>
          <cell r="C2512" t="str">
            <v>CONEXOES</v>
          </cell>
          <cell r="D2512" t="str">
            <v>0166</v>
          </cell>
          <cell r="E2512">
            <v>0</v>
          </cell>
          <cell r="F2512">
            <v>0</v>
          </cell>
          <cell r="G2512" t="str">
            <v>91898</v>
          </cell>
          <cell r="H2512" t="str">
            <v>CURVA 180 GRAUS PARA ELETRODUTO, PVC, ROSCÁVEL, DN 40 MM (1 1/4"), PARA CIRCUITOS TERMINAIS, INSTALADA EM FORRO - FORNECIMENTO E INSTALAÇÃO. AF_12/2015</v>
          </cell>
        </row>
        <row r="2513">
          <cell r="A2513" t="str">
            <v>INSTALACAO ELETRICA/ELETRIFICACAO E ILUMINACAO EXTERNA</v>
          </cell>
          <cell r="B2513" t="str">
            <v>INEL</v>
          </cell>
          <cell r="C2513" t="str">
            <v>CONEXOES</v>
          </cell>
          <cell r="D2513" t="str">
            <v>0166</v>
          </cell>
          <cell r="E2513">
            <v>0</v>
          </cell>
          <cell r="F2513">
            <v>0</v>
          </cell>
          <cell r="G2513" t="str">
            <v>91899</v>
          </cell>
          <cell r="H2513" t="str">
            <v>CURVA 90 GRAUS PARA ELETRODUTO, PVC, ROSCÁVEL, DN 20 MM (1/2"), PARA CIRCUITOS TERMINAIS, INSTALADA EM LAJE - FORNECIMENTO E INSTALAÇÃO. AF_12/2015</v>
          </cell>
        </row>
        <row r="2514">
          <cell r="A2514" t="str">
            <v>INSTALACAO ELETRICA/ELETRIFICACAO E ILUMINACAO EXTERNA</v>
          </cell>
          <cell r="B2514" t="str">
            <v>INEL</v>
          </cell>
          <cell r="C2514" t="str">
            <v>CONEXOES</v>
          </cell>
          <cell r="D2514" t="str">
            <v>0166</v>
          </cell>
          <cell r="E2514">
            <v>0</v>
          </cell>
          <cell r="F2514">
            <v>0</v>
          </cell>
          <cell r="G2514" t="str">
            <v>91901</v>
          </cell>
          <cell r="H2514" t="str">
            <v>CURVA 180 GRAUS PARA ELETRODUTO, PVC, ROSCÁVEL, DN 20 MM (1/2"), PARA CIRCUITOS TERMINAIS, INSTALADA EM LAJE - FORNECIMENTO E INSTALAÇÃO. AF_12/2015</v>
          </cell>
        </row>
        <row r="2515">
          <cell r="A2515" t="str">
            <v>INSTALACAO ELETRICA/ELETRIFICACAO E ILUMINACAO EXTERNA</v>
          </cell>
          <cell r="B2515" t="str">
            <v>INEL</v>
          </cell>
          <cell r="C2515" t="str">
            <v>CONEXOES</v>
          </cell>
          <cell r="D2515" t="str">
            <v>0166</v>
          </cell>
          <cell r="E2515">
            <v>0</v>
          </cell>
          <cell r="F2515">
            <v>0</v>
          </cell>
          <cell r="G2515" t="str">
            <v>91902</v>
          </cell>
          <cell r="H2515" t="str">
            <v>CURVA 90 GRAUS PARA ELETRODUTO, PVC, ROSCÁVEL, DN 25 MM (3/4"), PARA CIRCUITOS TERMINAIS, INSTALADA EM LAJE - FORNECIMENTO E INSTALAÇÃO. AF_12/2015</v>
          </cell>
        </row>
        <row r="2516">
          <cell r="A2516" t="str">
            <v>INSTALACAO ELETRICA/ELETRIFICACAO E ILUMINACAO EXTERNA</v>
          </cell>
          <cell r="B2516" t="str">
            <v>INEL</v>
          </cell>
          <cell r="C2516" t="str">
            <v>CONEXOES</v>
          </cell>
          <cell r="D2516" t="str">
            <v>0166</v>
          </cell>
          <cell r="E2516">
            <v>0</v>
          </cell>
          <cell r="F2516">
            <v>0</v>
          </cell>
          <cell r="G2516" t="str">
            <v>91904</v>
          </cell>
          <cell r="H2516" t="str">
            <v>CURVA 180 GRAUS PARA ELETRODUTO, PVC, ROSCÁVEL, DN 25 MM (3/4"), PARA CIRCUITOS TERMINAIS, INSTALADA EM LAJE - FORNECIMENTO E INSTALAÇÃO. AF_12/2015</v>
          </cell>
        </row>
        <row r="2517">
          <cell r="A2517" t="str">
            <v>INSTALACAO ELETRICA/ELETRIFICACAO E ILUMINACAO EXTERNA</v>
          </cell>
          <cell r="B2517" t="str">
            <v>INEL</v>
          </cell>
          <cell r="C2517" t="str">
            <v>CONEXOES</v>
          </cell>
          <cell r="D2517" t="str">
            <v>0166</v>
          </cell>
          <cell r="E2517">
            <v>0</v>
          </cell>
          <cell r="F2517">
            <v>0</v>
          </cell>
          <cell r="G2517" t="str">
            <v>91905</v>
          </cell>
          <cell r="H2517" t="str">
            <v>CURVA 90 GRAUS PARA ELETRODUTO, PVC, ROSCÁVEL, DN 32 MM (1"), PARA CIRCUITOS TERMINAIS, INSTALADA EM LAJE - FORNECIMENTO E INSTALAÇÃO. AF_12/2015</v>
          </cell>
        </row>
        <row r="2518">
          <cell r="A2518" t="str">
            <v>INSTALACAO ELETRICA/ELETRIFICACAO E ILUMINACAO EXTERNA</v>
          </cell>
          <cell r="B2518" t="str">
            <v>INEL</v>
          </cell>
          <cell r="C2518" t="str">
            <v>CONEXOES</v>
          </cell>
          <cell r="D2518" t="str">
            <v>0166</v>
          </cell>
          <cell r="E2518">
            <v>0</v>
          </cell>
          <cell r="F2518">
            <v>0</v>
          </cell>
          <cell r="G2518" t="str">
            <v>91907</v>
          </cell>
          <cell r="H2518" t="str">
            <v>CURVA 180 GRAUS PARA ELETRODUTO, PVC, ROSCÁVEL, DN 32 MM (1), PARA CIRCUITOS TERMINAIS, INSTALADA EM LAJE - FORNECIMENTO E INSTALAÇÃO. AF_12/2015</v>
          </cell>
        </row>
        <row r="2519">
          <cell r="A2519" t="str">
            <v>INSTALACAO ELETRICA/ELETRIFICACAO E ILUMINACAO EXTERNA</v>
          </cell>
          <cell r="B2519" t="str">
            <v>INEL</v>
          </cell>
          <cell r="C2519" t="str">
            <v>CONEXOES</v>
          </cell>
          <cell r="D2519" t="str">
            <v>0166</v>
          </cell>
          <cell r="E2519">
            <v>0</v>
          </cell>
          <cell r="F2519">
            <v>0</v>
          </cell>
          <cell r="G2519" t="str">
            <v>91908</v>
          </cell>
          <cell r="H2519" t="str">
            <v>CURVA 90 GRAUS PARA ELETRODUTO, PVC, ROSCÁVEL, DN 40 MM (1 1/4"), PARA CIRCUITOS TERMINAIS, INSTALADA EM LAJE - FORNECIMENTO E INSTALAÇÃO. AF_12/2015</v>
          </cell>
        </row>
        <row r="2520">
          <cell r="A2520" t="str">
            <v>INSTALACAO ELETRICA/ELETRIFICACAO E ILUMINACAO EXTERNA</v>
          </cell>
          <cell r="B2520" t="str">
            <v>INEL</v>
          </cell>
          <cell r="C2520" t="str">
            <v>CONEXOES</v>
          </cell>
          <cell r="D2520" t="str">
            <v>0166</v>
          </cell>
          <cell r="E2520">
            <v>0</v>
          </cell>
          <cell r="F2520">
            <v>0</v>
          </cell>
          <cell r="G2520" t="str">
            <v>91910</v>
          </cell>
          <cell r="H2520" t="str">
            <v>CURVA 180 GRAUS PARA ELETRODUTO, PVC, ROSCÁVEL, DN 40 MM (1 1/4"), PARA CIRCUITOS TERMINAIS, INSTALADA EM LAJE - FORNECIMENTO E INSTALAÇÃO. AF_12/2015</v>
          </cell>
        </row>
        <row r="2521">
          <cell r="A2521" t="str">
            <v>INSTALACAO ELETRICA/ELETRIFICACAO E ILUMINACAO EXTERNA</v>
          </cell>
          <cell r="B2521" t="str">
            <v>INEL</v>
          </cell>
          <cell r="C2521" t="str">
            <v>CONEXOES</v>
          </cell>
          <cell r="D2521" t="str">
            <v>0166</v>
          </cell>
          <cell r="E2521">
            <v>0</v>
          </cell>
          <cell r="F2521">
            <v>0</v>
          </cell>
          <cell r="G2521" t="str">
            <v>91911</v>
          </cell>
          <cell r="H2521" t="str">
            <v>CURVA 90 GRAUS PARA ELETRODUTO, PVC, ROSCÁVEL, DN 20 MM (1/2"), PARA CIRCUITOS TERMINAIS, INSTALADA EM PAREDE - FORNECIMENTO E INSTALAÇÃO. AF_12/2015</v>
          </cell>
        </row>
        <row r="2522">
          <cell r="A2522" t="str">
            <v>INSTALACAO ELETRICA/ELETRIFICACAO E ILUMINACAO EXTERNA</v>
          </cell>
          <cell r="B2522" t="str">
            <v>INEL</v>
          </cell>
          <cell r="C2522" t="str">
            <v>CONEXOES</v>
          </cell>
          <cell r="D2522" t="str">
            <v>0166</v>
          </cell>
          <cell r="E2522">
            <v>0</v>
          </cell>
          <cell r="F2522">
            <v>0</v>
          </cell>
          <cell r="G2522" t="str">
            <v>91913</v>
          </cell>
          <cell r="H2522" t="str">
            <v>CURVA 180 GRAUS PARA ELETRODUTO, PVC, ROSCÁVEL, DN 20 MM (1/2"), PARA CIRCUITOS TERMINAIS, INSTALADA EM PAREDE - FORNECIMENTO E INSTALAÇÃO. AF_12/2015</v>
          </cell>
        </row>
        <row r="2523">
          <cell r="A2523" t="str">
            <v>INSTALACAO ELETRICA/ELETRIFICACAO E ILUMINACAO EXTERNA</v>
          </cell>
          <cell r="B2523" t="str">
            <v>INEL</v>
          </cell>
          <cell r="C2523" t="str">
            <v>CONEXOES</v>
          </cell>
          <cell r="D2523" t="str">
            <v>0166</v>
          </cell>
          <cell r="E2523">
            <v>0</v>
          </cell>
          <cell r="F2523">
            <v>0</v>
          </cell>
          <cell r="G2523" t="str">
            <v>91914</v>
          </cell>
          <cell r="H2523" t="str">
            <v>CURVA 90 GRAUS PARA ELETRODUTO, PVC, ROSCÁVEL, DN 25 MM (3/4"), PARA CIRCUITOS TERMINAIS, INSTALADA EM PAREDE - FORNECIMENTO E INSTALAÇÃO. AF_12/2015</v>
          </cell>
        </row>
        <row r="2524">
          <cell r="A2524" t="str">
            <v>INSTALACAO ELETRICA/ELETRIFICACAO E ILUMINACAO EXTERNA</v>
          </cell>
          <cell r="B2524" t="str">
            <v>INEL</v>
          </cell>
          <cell r="C2524" t="str">
            <v>CONEXOES</v>
          </cell>
          <cell r="D2524" t="str">
            <v>0166</v>
          </cell>
          <cell r="E2524">
            <v>0</v>
          </cell>
          <cell r="F2524">
            <v>0</v>
          </cell>
          <cell r="G2524" t="str">
            <v>91916</v>
          </cell>
          <cell r="H2524" t="str">
            <v>CURVA 180 GRAUS PARA ELETRODUTO, PVC, ROSCÁVEL, DN 25 MM (3/4"), PARA CIRCUITOS TERMINAIS, INSTALADA EM PAREDE - FORNECIMENTO E INSTALAÇÃO. AF_12/2015</v>
          </cell>
        </row>
        <row r="2525">
          <cell r="A2525" t="str">
            <v>INSTALACAO ELETRICA/ELETRIFICACAO E ILUMINACAO EXTERNA</v>
          </cell>
          <cell r="B2525" t="str">
            <v>INEL</v>
          </cell>
          <cell r="C2525" t="str">
            <v>CONEXOES</v>
          </cell>
          <cell r="D2525" t="str">
            <v>0166</v>
          </cell>
          <cell r="E2525">
            <v>0</v>
          </cell>
          <cell r="F2525">
            <v>0</v>
          </cell>
          <cell r="G2525" t="str">
            <v>91917</v>
          </cell>
          <cell r="H2525" t="str">
            <v>CURVA 90 GRAUS PARA ELETRODUTO, PVC, ROSCÁVEL, DN 32 MM (1"), PARA CIRCUITOS TERMINAIS, INSTALADA EM PAREDE - FORNECIMENTO E INSTALAÇÃO. AF_12/2015</v>
          </cell>
        </row>
        <row r="2526">
          <cell r="A2526" t="str">
            <v>INSTALACAO ELETRICA/ELETRIFICACAO E ILUMINACAO EXTERNA</v>
          </cell>
          <cell r="B2526" t="str">
            <v>INEL</v>
          </cell>
          <cell r="C2526" t="str">
            <v>CONEXOES</v>
          </cell>
          <cell r="D2526" t="str">
            <v>0166</v>
          </cell>
          <cell r="E2526">
            <v>0</v>
          </cell>
          <cell r="F2526">
            <v>0</v>
          </cell>
          <cell r="G2526" t="str">
            <v>91919</v>
          </cell>
          <cell r="H2526" t="str">
            <v>CURVA 180 GRAUS PARA ELETRODUTO, PVC, ROSCÁVEL, DN 32 MM (1), PARA CIRCUITOS TERMINAIS, INSTALADA EM PAREDE - FORNECIMENTO E INSTALAÇÃO. AF_12/2015</v>
          </cell>
        </row>
        <row r="2527">
          <cell r="A2527" t="str">
            <v>INSTALACAO ELETRICA/ELETRIFICACAO E ILUMINACAO EXTERNA</v>
          </cell>
          <cell r="B2527" t="str">
            <v>INEL</v>
          </cell>
          <cell r="C2527" t="str">
            <v>CONEXOES</v>
          </cell>
          <cell r="D2527" t="str">
            <v>0166</v>
          </cell>
          <cell r="E2527">
            <v>0</v>
          </cell>
          <cell r="F2527">
            <v>0</v>
          </cell>
          <cell r="G2527" t="str">
            <v>91920</v>
          </cell>
          <cell r="H2527" t="str">
            <v>CURVA 90 GRAUS PARA ELETRODUTO, PVC, ROSCÁVEL, DN 40 MM (1 1/4"), PARA CIRCUITOS TERMINAIS, INSTALADA EM PAREDE - FORNECIMENTO E INSTALAÇÃO. AF_12/2015</v>
          </cell>
        </row>
        <row r="2528">
          <cell r="A2528" t="str">
            <v>INSTALACAO ELETRICA/ELETRIFICACAO E ILUMINACAO EXTERNA</v>
          </cell>
          <cell r="B2528" t="str">
            <v>INEL</v>
          </cell>
          <cell r="C2528" t="str">
            <v>CONEXOES</v>
          </cell>
          <cell r="D2528" t="str">
            <v>0166</v>
          </cell>
          <cell r="E2528">
            <v>0</v>
          </cell>
          <cell r="F2528">
            <v>0</v>
          </cell>
          <cell r="G2528" t="str">
            <v>91922</v>
          </cell>
          <cell r="H2528" t="str">
            <v>CURVA 180 GRAUS PARA ELETRODUTO, PVC, ROSCÁVEL, DN 40 MM (1 1/4"), PARA CIRCUITOS TERMINAIS, INSTALADA EM PAREDE - FORNECIMENTO E INSTALAÇÃO. AF_12/2015</v>
          </cell>
        </row>
        <row r="2529">
          <cell r="A2529" t="str">
            <v>INSTALACAO ELETRICA/ELETRIFICACAO E ILUMINACAO EXTERNA</v>
          </cell>
          <cell r="B2529" t="str">
            <v>INEL</v>
          </cell>
          <cell r="C2529" t="str">
            <v>CONEXOES</v>
          </cell>
          <cell r="D2529" t="str">
            <v>0166</v>
          </cell>
          <cell r="E2529">
            <v>0</v>
          </cell>
          <cell r="F2529">
            <v>0</v>
          </cell>
          <cell r="G2529" t="str">
            <v>93013</v>
          </cell>
          <cell r="H2529" t="str">
            <v>LUVA PARA ELETRODUTO, PVC, ROSCÁVEL, DN 50 MM (1 1/2") - FORNECIMENTO E INSTALAÇÃO. AF_12/2015</v>
          </cell>
        </row>
        <row r="2530">
          <cell r="A2530" t="str">
            <v>INSTALACAO ELETRICA/ELETRIFICACAO E ILUMINACAO EXTERNA</v>
          </cell>
          <cell r="B2530" t="str">
            <v>INEL</v>
          </cell>
          <cell r="C2530" t="str">
            <v>CONEXOES</v>
          </cell>
          <cell r="D2530" t="str">
            <v>0166</v>
          </cell>
          <cell r="E2530">
            <v>0</v>
          </cell>
          <cell r="F2530">
            <v>0</v>
          </cell>
          <cell r="G2530" t="str">
            <v>93014</v>
          </cell>
          <cell r="H2530" t="str">
            <v>LUVA PARA ELETRODUTO, PVC, ROSCÁVEL, DN 60 MM (2") - FORNECIMENTO E INSTALAÇÃO. AF_12/2015</v>
          </cell>
        </row>
        <row r="2531">
          <cell r="A2531" t="str">
            <v>INSTALACAO ELETRICA/ELETRIFICACAO E ILUMINACAO EXTERNA</v>
          </cell>
          <cell r="B2531" t="str">
            <v>INEL</v>
          </cell>
          <cell r="C2531" t="str">
            <v>CONEXOES</v>
          </cell>
          <cell r="D2531" t="str">
            <v>0166</v>
          </cell>
          <cell r="E2531">
            <v>0</v>
          </cell>
          <cell r="F2531">
            <v>0</v>
          </cell>
          <cell r="G2531" t="str">
            <v>93015</v>
          </cell>
          <cell r="H2531" t="str">
            <v>LUVA PARA ELETRODUTO, PVC, ROSCÁVEL, DN 75 MM (2 1/2") - FORNECIMENTO E INSTALAÇÃO. AF_12/2015</v>
          </cell>
        </row>
        <row r="2532">
          <cell r="A2532" t="str">
            <v>INSTALACAO ELETRICA/ELETRIFICACAO E ILUMINACAO EXTERNA</v>
          </cell>
          <cell r="B2532" t="str">
            <v>INEL</v>
          </cell>
          <cell r="C2532" t="str">
            <v>CONEXOES</v>
          </cell>
          <cell r="D2532" t="str">
            <v>0166</v>
          </cell>
          <cell r="E2532">
            <v>0</v>
          </cell>
          <cell r="F2532">
            <v>0</v>
          </cell>
          <cell r="G2532" t="str">
            <v>93016</v>
          </cell>
          <cell r="H2532" t="str">
            <v>LUVA PARA ELETRODUTO, PVC, ROSCÁVEL, DN 85 MM (3") - FORNECIMENTO E INSTALAÇÃO. AF_12/2015</v>
          </cell>
        </row>
        <row r="2533">
          <cell r="A2533" t="str">
            <v>INSTALACAO ELETRICA/ELETRIFICACAO E ILUMINACAO EXTERNA</v>
          </cell>
          <cell r="B2533" t="str">
            <v>INEL</v>
          </cell>
          <cell r="C2533" t="str">
            <v>CONEXOES</v>
          </cell>
          <cell r="D2533" t="str">
            <v>0166</v>
          </cell>
          <cell r="E2533">
            <v>0</v>
          </cell>
          <cell r="F2533">
            <v>0</v>
          </cell>
          <cell r="G2533" t="str">
            <v>93017</v>
          </cell>
          <cell r="H2533" t="str">
            <v>LUVA PARA ELETRODUTO, PVC, ROSCÁVEL, DN 110 MM (4") - FORNECIMENTO E INSTALAÇÃO. AF_12/2015</v>
          </cell>
        </row>
        <row r="2534">
          <cell r="A2534" t="str">
            <v>INSTALACAO ELETRICA/ELETRIFICACAO E ILUMINACAO EXTERNA</v>
          </cell>
          <cell r="B2534" t="str">
            <v>INEL</v>
          </cell>
          <cell r="C2534" t="str">
            <v>CONEXOES</v>
          </cell>
          <cell r="D2534" t="str">
            <v>0166</v>
          </cell>
          <cell r="E2534">
            <v>0</v>
          </cell>
          <cell r="F2534">
            <v>0</v>
          </cell>
          <cell r="G2534" t="str">
            <v>93018</v>
          </cell>
          <cell r="H2534" t="str">
            <v>CURVA 90 GRAUS PARA ELETRODUTO, PVC, ROSCÁVEL, DN 50 MM (1 1/2") - FORNECIMENTO E INSTALAÇÃO. AF_12/2015</v>
          </cell>
        </row>
        <row r="2535">
          <cell r="A2535" t="str">
            <v>INSTALACAO ELETRICA/ELETRIFICACAO E ILUMINACAO EXTERNA</v>
          </cell>
          <cell r="B2535" t="str">
            <v>INEL</v>
          </cell>
          <cell r="C2535" t="str">
            <v>CONEXOES</v>
          </cell>
          <cell r="D2535" t="str">
            <v>0166</v>
          </cell>
          <cell r="E2535">
            <v>0</v>
          </cell>
          <cell r="F2535">
            <v>0</v>
          </cell>
          <cell r="G2535" t="str">
            <v>93020</v>
          </cell>
          <cell r="H2535" t="str">
            <v>CURVA 90 GRAUS PARA ELETRODUTO, PVC, ROSCÁVEL, DN 60 MM (2") - FORNECIMENTO E INSTALAÇÃO. AF_12/2015</v>
          </cell>
        </row>
        <row r="2536">
          <cell r="A2536" t="str">
            <v>INSTALACAO ELETRICA/ELETRIFICACAO E ILUMINACAO EXTERNA</v>
          </cell>
          <cell r="B2536" t="str">
            <v>INEL</v>
          </cell>
          <cell r="C2536" t="str">
            <v>CONEXOES</v>
          </cell>
          <cell r="D2536" t="str">
            <v>0166</v>
          </cell>
          <cell r="E2536">
            <v>0</v>
          </cell>
          <cell r="F2536">
            <v>0</v>
          </cell>
          <cell r="G2536" t="str">
            <v>93022</v>
          </cell>
          <cell r="H2536" t="str">
            <v>CURVA 90 GRAUS PARA ELETRODUTO, PVC, ROSCÁVEL, DN 75 MM (2 1/2") - FORNECIMENTO E INSTALAÇÃO. AF_12/2015</v>
          </cell>
        </row>
        <row r="2537">
          <cell r="A2537" t="str">
            <v>INSTALACAO ELETRICA/ELETRIFICACAO E ILUMINACAO EXTERNA</v>
          </cell>
          <cell r="B2537" t="str">
            <v>INEL</v>
          </cell>
          <cell r="C2537" t="str">
            <v>CONEXOES</v>
          </cell>
          <cell r="D2537" t="str">
            <v>0166</v>
          </cell>
          <cell r="E2537">
            <v>0</v>
          </cell>
          <cell r="F2537">
            <v>0</v>
          </cell>
          <cell r="G2537" t="str">
            <v>93024</v>
          </cell>
          <cell r="H2537" t="str">
            <v>CURVA 90 GRAUS PARA ELETRODUTO, PVC, ROSCÁVEL, DN 85 MM (3") - FORNECIMENTO E INSTALAÇÃO. AF_12/2015</v>
          </cell>
        </row>
        <row r="2538">
          <cell r="A2538" t="str">
            <v>INSTALACAO ELETRICA/ELETRIFICACAO E ILUMINACAO EXTERNA</v>
          </cell>
          <cell r="B2538" t="str">
            <v>INEL</v>
          </cell>
          <cell r="C2538" t="str">
            <v>CONEXOES</v>
          </cell>
          <cell r="D2538" t="str">
            <v>0166</v>
          </cell>
          <cell r="E2538">
            <v>0</v>
          </cell>
          <cell r="F2538">
            <v>0</v>
          </cell>
          <cell r="G2538" t="str">
            <v>93026</v>
          </cell>
          <cell r="H2538" t="str">
            <v>CURVA 90 GRAUS PARA ELETRODUTO, PVC, ROSCÁVEL, DN 110 MM (4") - FORNECIMENTO E INSTALAÇÃO. AF_12/2015</v>
          </cell>
        </row>
        <row r="2539">
          <cell r="A2539" t="str">
            <v>INSTALACAO ELETRICA/ELETRIFICACAO E ILUMINACAO EXTERNA</v>
          </cell>
          <cell r="B2539" t="str">
            <v>INEL</v>
          </cell>
          <cell r="C2539" t="str">
            <v>CONEXOES</v>
          </cell>
          <cell r="D2539" t="str">
            <v>0166</v>
          </cell>
          <cell r="E2539">
            <v>0</v>
          </cell>
          <cell r="F2539">
            <v>0</v>
          </cell>
          <cell r="G2539" t="str">
            <v>95733</v>
          </cell>
          <cell r="H2539" t="str">
            <v>LUVA PARA ELETRODUTO, PVC, SOLDÁVEL, DN 25 MM (3/4), APARENTE, INSTALADA EM TETO - FORNECIMENTO E INSTALAÇÃO. AF_11/2016_P</v>
          </cell>
        </row>
        <row r="2540">
          <cell r="A2540" t="str">
            <v>INSTALACAO ELETRICA/ELETRIFICACAO E ILUMINACAO EXTERNA</v>
          </cell>
          <cell r="B2540" t="str">
            <v>INEL</v>
          </cell>
          <cell r="C2540" t="str">
            <v>CONEXOES</v>
          </cell>
          <cell r="D2540" t="str">
            <v>0166</v>
          </cell>
          <cell r="E2540">
            <v>0</v>
          </cell>
          <cell r="F2540">
            <v>0</v>
          </cell>
          <cell r="G2540" t="str">
            <v>95734</v>
          </cell>
          <cell r="H2540" t="str">
            <v>LUVA PARA ELETRODUTO, PVC, SOLDÁVEL, DN 32 MM (1), APARENTE, INSTALADA EM TETO - FORNECIMENTO E INSTALAÇÃO. AF_11/2016_P</v>
          </cell>
        </row>
        <row r="2541">
          <cell r="A2541" t="str">
            <v>INSTALACAO ELETRICA/ELETRIFICACAO E ILUMINACAO EXTERNA</v>
          </cell>
          <cell r="B2541" t="str">
            <v>INEL</v>
          </cell>
          <cell r="C2541" t="str">
            <v>CONEXOES</v>
          </cell>
          <cell r="D2541" t="str">
            <v>0166</v>
          </cell>
          <cell r="E2541">
            <v>0</v>
          </cell>
          <cell r="F2541">
            <v>0</v>
          </cell>
          <cell r="G2541" t="str">
            <v>95735</v>
          </cell>
          <cell r="H2541" t="str">
            <v>LUVA PARA ELETRODUTO, PVC, SOLDÁVEL, DN 20 MM (1/2), APARENTE, INSTALADA EM PAREDE - FORNECIMENTO E INSTALAÇÃO. AF_11/2016_P</v>
          </cell>
        </row>
        <row r="2542">
          <cell r="A2542" t="str">
            <v>INSTALACAO ELETRICA/ELETRIFICACAO E ILUMINACAO EXTERNA</v>
          </cell>
          <cell r="B2542" t="str">
            <v>INEL</v>
          </cell>
          <cell r="C2542" t="str">
            <v>CONEXOES</v>
          </cell>
          <cell r="D2542" t="str">
            <v>0166</v>
          </cell>
          <cell r="E2542">
            <v>0</v>
          </cell>
          <cell r="F2542">
            <v>0</v>
          </cell>
          <cell r="G2542" t="str">
            <v>95736</v>
          </cell>
          <cell r="H2542" t="str">
            <v>LUVA PARA ELETRODUTO, PVC, SOLDÁVEL, DN 25 MM (3/4), APARENTE, INSTALADA EM PAREDE - FORNECIMENTO E INSTALAÇÃO. AF_11/2016_P</v>
          </cell>
        </row>
        <row r="2543">
          <cell r="A2543" t="str">
            <v>INSTALACAO ELETRICA/ELETRIFICACAO E ILUMINACAO EXTERNA</v>
          </cell>
          <cell r="B2543" t="str">
            <v>INEL</v>
          </cell>
          <cell r="C2543" t="str">
            <v>CONEXOES</v>
          </cell>
          <cell r="D2543" t="str">
            <v>0166</v>
          </cell>
          <cell r="E2543">
            <v>0</v>
          </cell>
          <cell r="F2543">
            <v>0</v>
          </cell>
          <cell r="G2543" t="str">
            <v>95738</v>
          </cell>
          <cell r="H2543" t="str">
            <v>LUVA PARA ELETRODUTO, PVC, SOLDÁVEL, DN 32 MM (1), APARENTE, INSTALADA EM PAREDE - FORNECIMENTO E INSTALAÇÃO. AF_11/2016_P</v>
          </cell>
        </row>
        <row r="2544">
          <cell r="A2544" t="str">
            <v>INSTALACAO ELETRICA/ELETRIFICACAO E ILUMINACAO EXTERNA</v>
          </cell>
          <cell r="B2544" t="str">
            <v>INEL</v>
          </cell>
          <cell r="C2544" t="str">
            <v>CONEXOES</v>
          </cell>
          <cell r="D2544" t="str">
            <v>0166</v>
          </cell>
          <cell r="E2544">
            <v>0</v>
          </cell>
          <cell r="F2544">
            <v>0</v>
          </cell>
          <cell r="G2544" t="str">
            <v>95753</v>
          </cell>
          <cell r="H2544" t="str">
            <v>LUVA DE EMENDA PARA ELETRODUTO, AÇO GALVANIZADO, DN 20 MM (3/4  ), APARENTE, INSTALADA EM TETO - FORNECIMENTO E INSTALAÇÃO. AF_11/2016_P</v>
          </cell>
        </row>
        <row r="2545">
          <cell r="A2545" t="str">
            <v>INSTALACAO ELETRICA/ELETRIFICACAO E ILUMINACAO EXTERNA</v>
          </cell>
          <cell r="B2545" t="str">
            <v>INEL</v>
          </cell>
          <cell r="C2545" t="str">
            <v>CONEXOES</v>
          </cell>
          <cell r="D2545" t="str">
            <v>0166</v>
          </cell>
          <cell r="E2545">
            <v>0</v>
          </cell>
          <cell r="F2545">
            <v>0</v>
          </cell>
          <cell r="G2545" t="str">
            <v>95754</v>
          </cell>
          <cell r="H2545" t="str">
            <v>LUVA DE EMENDA PARA ELETRODUTO, AÇO GALVANIZADO, DN 25 MM (1''), APARENTE, INSTALADA EM TETO - FORNECIMENTO E INSTALAÇÃO. AF_11/2016_P</v>
          </cell>
        </row>
        <row r="2546">
          <cell r="A2546" t="str">
            <v>INSTALACAO ELETRICA/ELETRIFICACAO E ILUMINACAO EXTERNA</v>
          </cell>
          <cell r="B2546" t="str">
            <v>INEL</v>
          </cell>
          <cell r="C2546" t="str">
            <v>CONEXOES</v>
          </cell>
          <cell r="D2546" t="str">
            <v>0166</v>
          </cell>
          <cell r="E2546">
            <v>0</v>
          </cell>
          <cell r="F2546">
            <v>0</v>
          </cell>
          <cell r="G2546" t="str">
            <v>95755</v>
          </cell>
          <cell r="H2546" t="str">
            <v>LUVA DE EMENDA PARA ELETRODUTO, AÇO GALVANIZADO, DN 32 MM (1 1/4''), APARENTE, INSTALADA EM TETO - FORNECIMENTO E INSTALAÇÃO. AF_11/2016_P</v>
          </cell>
        </row>
        <row r="2547">
          <cell r="A2547" t="str">
            <v>INSTALACAO ELETRICA/ELETRIFICACAO E ILUMINACAO EXTERNA</v>
          </cell>
          <cell r="B2547" t="str">
            <v>INEL</v>
          </cell>
          <cell r="C2547" t="str">
            <v>CONEXOES</v>
          </cell>
          <cell r="D2547" t="str">
            <v>0166</v>
          </cell>
          <cell r="E2547">
            <v>0</v>
          </cell>
          <cell r="F2547">
            <v>0</v>
          </cell>
          <cell r="G2547" t="str">
            <v>95756</v>
          </cell>
          <cell r="H2547" t="str">
            <v>LUVA DE EMENDA PARA ELETRODUTO, AÇO GALVANIZADO, DN 40 MM (1 1/2''), APARENTE, INSTALADA EM TETO - FORNECIMENTO E INSTALAÇÃO. AF_11/2016_P</v>
          </cell>
        </row>
        <row r="2548">
          <cell r="A2548" t="str">
            <v>INSTALACAO ELETRICA/ELETRIFICACAO E ILUMINACAO EXTERNA</v>
          </cell>
          <cell r="B2548" t="str">
            <v>INEL</v>
          </cell>
          <cell r="C2548" t="str">
            <v>CONEXOES</v>
          </cell>
          <cell r="D2548" t="str">
            <v>0166</v>
          </cell>
          <cell r="E2548">
            <v>0</v>
          </cell>
          <cell r="F2548">
            <v>0</v>
          </cell>
          <cell r="G2548" t="str">
            <v>95757</v>
          </cell>
          <cell r="H2548" t="str">
            <v>LUVA DE EMENDA PARA ELETRODUTO, AÇO GALVANIZADO, DN 20 MM (3/4''), APARENTE, INSTALADA EM PAREDE - FORNECIMENTO E INSTALAÇÃO. AF_11/2016_P</v>
          </cell>
        </row>
        <row r="2549">
          <cell r="A2549" t="str">
            <v>INSTALACAO ELETRICA/ELETRIFICACAO E ILUMINACAO EXTERNA</v>
          </cell>
          <cell r="B2549" t="str">
            <v>INEL</v>
          </cell>
          <cell r="C2549" t="str">
            <v>CONEXOES</v>
          </cell>
          <cell r="D2549" t="str">
            <v>0166</v>
          </cell>
          <cell r="E2549">
            <v>0</v>
          </cell>
          <cell r="F2549">
            <v>0</v>
          </cell>
          <cell r="G2549" t="str">
            <v>95758</v>
          </cell>
          <cell r="H2549" t="str">
            <v>LUVA DE EMENDA PARA ELETRODUTO, AÇO GALVANIZADO, DN 25 MM (1''), APARENTE, INSTALADA EM PAREDE - FORNECIMENTO E INSTALAÇÃO. AF_11/2016_P</v>
          </cell>
        </row>
        <row r="2550">
          <cell r="A2550" t="str">
            <v>INSTALACAO ELETRICA/ELETRIFICACAO E ILUMINACAO EXTERNA</v>
          </cell>
          <cell r="B2550" t="str">
            <v>INEL</v>
          </cell>
          <cell r="C2550" t="str">
            <v>CONEXOES</v>
          </cell>
          <cell r="D2550" t="str">
            <v>0166</v>
          </cell>
          <cell r="E2550">
            <v>0</v>
          </cell>
          <cell r="F2550">
            <v>0</v>
          </cell>
          <cell r="G2550" t="str">
            <v>95759</v>
          </cell>
          <cell r="H2550" t="str">
            <v>LUVA DE EMENDA PARA ELETRODUTO, AÇO GALVANIZADO, DN 32 MM (1 1/4''), APARENTE, INSTALADA EM PAREDE - FORNECIMENTO E INSTALAÇÃO. AF_11/2016_P</v>
          </cell>
        </row>
        <row r="2551">
          <cell r="A2551" t="str">
            <v>INSTALACAO ELETRICA/ELETRIFICACAO E ILUMINACAO EXTERNA</v>
          </cell>
          <cell r="B2551" t="str">
            <v>INEL</v>
          </cell>
          <cell r="C2551" t="str">
            <v>CONEXOES</v>
          </cell>
          <cell r="D2551" t="str">
            <v>0166</v>
          </cell>
          <cell r="E2551">
            <v>0</v>
          </cell>
          <cell r="F2551">
            <v>0</v>
          </cell>
          <cell r="G2551" t="str">
            <v>95760</v>
          </cell>
          <cell r="H2551" t="str">
            <v>LUVA DE EMENDA PARA ELETRODUTO, AÇO GALVANIZADO, DN 40 MM (1 1/2''), APARENTE, INSTALADA EM PAREDE - FORNECIMENTO E INSTALAÇÃO. AF_11/2016_P</v>
          </cell>
        </row>
        <row r="2552">
          <cell r="A2552" t="str">
            <v>INSTALACAO ELETRICA/ELETRIFICACAO E ILUMINACAO EXTERNA</v>
          </cell>
          <cell r="B2552" t="str">
            <v>INEL</v>
          </cell>
          <cell r="C2552" t="str">
            <v>CONEXOES</v>
          </cell>
          <cell r="D2552" t="str">
            <v>0166</v>
          </cell>
          <cell r="E2552">
            <v>0</v>
          </cell>
          <cell r="F2552">
            <v>0</v>
          </cell>
          <cell r="G2552" t="str">
            <v>97559</v>
          </cell>
          <cell r="H2552" t="str">
            <v>CURVA 135 GRAUS PARA ELETRODUTO, PVC, ROSCÁVEL, DN 25 MM (3/4), PARA CIRCUITOS TERMINAIS, INSTALADA EM FORRO - FORNECIMENTO E INSTALAÇÃO. AF_12/2015</v>
          </cell>
        </row>
        <row r="2553">
          <cell r="A2553" t="str">
            <v>INSTALACAO ELETRICA/ELETRIFICACAO E ILUMINACAO EXTERNA</v>
          </cell>
          <cell r="B2553" t="str">
            <v>INEL</v>
          </cell>
          <cell r="C2553" t="str">
            <v>CONEXOES</v>
          </cell>
          <cell r="D2553" t="str">
            <v>0166</v>
          </cell>
          <cell r="E2553">
            <v>0</v>
          </cell>
          <cell r="F2553">
            <v>0</v>
          </cell>
          <cell r="G2553" t="str">
            <v>97562</v>
          </cell>
          <cell r="H2553" t="str">
            <v>CURVA 135 GRAUS PARA ELETRODUTO, PVC, ROSCÁVEL, DN 25 MM (3/4), PARA CIRCUITOS TERMINAIS, INSTALADA EM LAJE - FORNECIMENTO E INSTALAÇÃO. AF_12/2015</v>
          </cell>
        </row>
        <row r="2554">
          <cell r="A2554" t="str">
            <v>INSTALACAO ELETRICA/ELETRIFICACAO E ILUMINACAO EXTERNA</v>
          </cell>
          <cell r="B2554" t="str">
            <v>INEL</v>
          </cell>
          <cell r="C2554" t="str">
            <v>CONEXOES</v>
          </cell>
          <cell r="D2554" t="str">
            <v>0166</v>
          </cell>
          <cell r="E2554">
            <v>0</v>
          </cell>
          <cell r="F2554">
            <v>0</v>
          </cell>
          <cell r="G2554" t="str">
            <v>97564</v>
          </cell>
          <cell r="H2554" t="str">
            <v>CURVA 135 GRAUS PARA ELETRODUTO, PVC, ROSCÁVEL, DN 25 MM (3/4), PARA CIRCUITOS TERMINAIS, INSTALADA EM PAREDE - FORNECIMENTO E INSTALAÇÃO. AF_12/2015</v>
          </cell>
        </row>
        <row r="2555">
          <cell r="A2555" t="str">
            <v>INSTALACAO ELETRICA/ELETRIFICACAO E ILUMINACAO EXTERNA</v>
          </cell>
          <cell r="B2555" t="str">
            <v>INEL</v>
          </cell>
          <cell r="C2555" t="str">
            <v>FIOS/CABOS</v>
          </cell>
          <cell r="D2555" t="str">
            <v>0167</v>
          </cell>
          <cell r="E2555">
            <v>0</v>
          </cell>
          <cell r="F2555">
            <v>0</v>
          </cell>
          <cell r="G2555" t="str">
            <v>91924</v>
          </cell>
          <cell r="H2555" t="str">
            <v>CABO DE COBRE FLEXÍVEL ISOLADO, 1,5 MM², ANTI-CHAMA 450/750 V, PARA CIRCUITOS TERMINAIS - FORNECIMENTO E INSTALAÇÃO. AF_12/2015</v>
          </cell>
        </row>
        <row r="2556">
          <cell r="A2556" t="str">
            <v>INSTALACAO ELETRICA/ELETRIFICACAO E ILUMINACAO EXTERNA</v>
          </cell>
          <cell r="B2556" t="str">
            <v>INEL</v>
          </cell>
          <cell r="C2556" t="str">
            <v>FIOS/CABOS</v>
          </cell>
          <cell r="D2556" t="str">
            <v>0167</v>
          </cell>
          <cell r="E2556">
            <v>0</v>
          </cell>
          <cell r="F2556">
            <v>0</v>
          </cell>
          <cell r="G2556" t="str">
            <v>91925</v>
          </cell>
          <cell r="H2556" t="str">
            <v>CABO DE COBRE FLEXÍVEL ISOLADO, 1,5 MM², ANTI-CHAMA 0,6/1,0 KV, PARA CIRCUITOS TERMINAIS - FORNECIMENTO E INSTALAÇÃO. AF_12/2015</v>
          </cell>
        </row>
        <row r="2557">
          <cell r="A2557" t="str">
            <v>INSTALACAO ELETRICA/ELETRIFICACAO E ILUMINACAO EXTERNA</v>
          </cell>
          <cell r="B2557" t="str">
            <v>INEL</v>
          </cell>
          <cell r="C2557" t="str">
            <v>FIOS/CABOS</v>
          </cell>
          <cell r="D2557" t="str">
            <v>0167</v>
          </cell>
          <cell r="E2557">
            <v>0</v>
          </cell>
          <cell r="F2557">
            <v>0</v>
          </cell>
          <cell r="G2557" t="str">
            <v>91926</v>
          </cell>
          <cell r="H2557" t="str">
            <v>CABO DE COBRE FLEXÍVEL ISOLADO, 2,5 MM², ANTI-CHAMA 450/750 V, PARA CIRCUITOS TERMINAIS - FORNECIMENTO E INSTALAÇÃO. AF_12/2015</v>
          </cell>
        </row>
        <row r="2558">
          <cell r="A2558" t="str">
            <v>INSTALACAO ELETRICA/ELETRIFICACAO E ILUMINACAO EXTERNA</v>
          </cell>
          <cell r="B2558" t="str">
            <v>INEL</v>
          </cell>
          <cell r="C2558" t="str">
            <v>FIOS/CABOS</v>
          </cell>
          <cell r="D2558" t="str">
            <v>0167</v>
          </cell>
          <cell r="E2558">
            <v>0</v>
          </cell>
          <cell r="F2558">
            <v>0</v>
          </cell>
          <cell r="G2558" t="str">
            <v>91927</v>
          </cell>
          <cell r="H2558" t="str">
            <v>CABO DE COBRE FLEXÍVEL ISOLADO, 2,5 MM², ANTI-CHAMA 0,6/1,0 KV, PARA CIRCUITOS TERMINAIS - FORNECIMENTO E INSTALAÇÃO. AF_12/2015</v>
          </cell>
        </row>
        <row r="2559">
          <cell r="A2559" t="str">
            <v>INSTALACAO ELETRICA/ELETRIFICACAO E ILUMINACAO EXTERNA</v>
          </cell>
          <cell r="B2559" t="str">
            <v>INEL</v>
          </cell>
          <cell r="C2559" t="str">
            <v>FIOS/CABOS</v>
          </cell>
          <cell r="D2559" t="str">
            <v>0167</v>
          </cell>
          <cell r="E2559">
            <v>0</v>
          </cell>
          <cell r="F2559">
            <v>0</v>
          </cell>
          <cell r="G2559" t="str">
            <v>91928</v>
          </cell>
          <cell r="H2559" t="str">
            <v>CABO DE COBRE FLEXÍVEL ISOLADO, 4 MM², ANTI-CHAMA 450/750 V, PARA CIRCUITOS TERMINAIS - FORNECIMENTO E INSTALAÇÃO. AF_12/2015</v>
          </cell>
        </row>
        <row r="2560">
          <cell r="A2560" t="str">
            <v>INSTALACAO ELETRICA/ELETRIFICACAO E ILUMINACAO EXTERNA</v>
          </cell>
          <cell r="B2560" t="str">
            <v>INEL</v>
          </cell>
          <cell r="C2560" t="str">
            <v>FIOS/CABOS</v>
          </cell>
          <cell r="D2560" t="str">
            <v>0167</v>
          </cell>
          <cell r="E2560">
            <v>0</v>
          </cell>
          <cell r="F2560">
            <v>0</v>
          </cell>
          <cell r="G2560" t="str">
            <v>91929</v>
          </cell>
          <cell r="H2560" t="str">
            <v>CABO DE COBRE FLEXÍVEL ISOLADO, 4 MM², ANTI-CHAMA 0,6/1,0 KV, PARA CIRCUITOS TERMINAIS - FORNECIMENTO E INSTALAÇÃO. AF_12/2015</v>
          </cell>
        </row>
        <row r="2561">
          <cell r="A2561" t="str">
            <v>INSTALACAO ELETRICA/ELETRIFICACAO E ILUMINACAO EXTERNA</v>
          </cell>
          <cell r="B2561" t="str">
            <v>INEL</v>
          </cell>
          <cell r="C2561" t="str">
            <v>FIOS/CABOS</v>
          </cell>
          <cell r="D2561" t="str">
            <v>0167</v>
          </cell>
          <cell r="E2561">
            <v>0</v>
          </cell>
          <cell r="F2561">
            <v>0</v>
          </cell>
          <cell r="G2561" t="str">
            <v>91930</v>
          </cell>
          <cell r="H2561" t="str">
            <v>CABO DE COBRE FLEXÍVEL ISOLADO, 6 MM², ANTI-CHAMA 450/750 V, PARA CIRCUITOS TERMINAIS - FORNECIMENTO E INSTALAÇÃO. AF_12/2015</v>
          </cell>
        </row>
        <row r="2562">
          <cell r="A2562" t="str">
            <v>INSTALACAO ELETRICA/ELETRIFICACAO E ILUMINACAO EXTERNA</v>
          </cell>
          <cell r="B2562" t="str">
            <v>INEL</v>
          </cell>
          <cell r="C2562" t="str">
            <v>FIOS/CABOS</v>
          </cell>
          <cell r="D2562" t="str">
            <v>0167</v>
          </cell>
          <cell r="E2562">
            <v>0</v>
          </cell>
          <cell r="F2562">
            <v>0</v>
          </cell>
          <cell r="G2562" t="str">
            <v>91931</v>
          </cell>
          <cell r="H2562" t="str">
            <v>CABO DE COBRE FLEXÍVEL ISOLADO, 6 MM², ANTI-CHAMA 0,6/1,0 KV, PARA CIRCUITOS TERMINAIS - FORNECIMENTO E INSTALAÇÃO. AF_12/2015</v>
          </cell>
        </row>
        <row r="2563">
          <cell r="A2563" t="str">
            <v>INSTALACAO ELETRICA/ELETRIFICACAO E ILUMINACAO EXTERNA</v>
          </cell>
          <cell r="B2563" t="str">
            <v>INEL</v>
          </cell>
          <cell r="C2563" t="str">
            <v>FIOS/CABOS</v>
          </cell>
          <cell r="D2563" t="str">
            <v>0167</v>
          </cell>
          <cell r="E2563">
            <v>0</v>
          </cell>
          <cell r="F2563">
            <v>0</v>
          </cell>
          <cell r="G2563" t="str">
            <v>91932</v>
          </cell>
          <cell r="H2563" t="str">
            <v>CABO DE COBRE FLEXÍVEL ISOLADO, 10 MM², ANTI-CHAMA 450/750 V, PARA CIRCUITOS TERMINAIS - FORNECIMENTO E INSTALAÇÃO. AF_12/2015</v>
          </cell>
        </row>
        <row r="2564">
          <cell r="A2564" t="str">
            <v>INSTALACAO ELETRICA/ELETRIFICACAO E ILUMINACAO EXTERNA</v>
          </cell>
          <cell r="B2564" t="str">
            <v>INEL</v>
          </cell>
          <cell r="C2564" t="str">
            <v>FIOS/CABOS</v>
          </cell>
          <cell r="D2564" t="str">
            <v>0167</v>
          </cell>
          <cell r="E2564">
            <v>0</v>
          </cell>
          <cell r="F2564">
            <v>0</v>
          </cell>
          <cell r="G2564" t="str">
            <v>91933</v>
          </cell>
          <cell r="H2564" t="str">
            <v>CABO DE COBRE FLEXÍVEL ISOLADO, 10 MM², ANTI-CHAMA 0,6/1,0 KV, PARA CIRCUITOS TERMINAIS - FORNECIMENTO E INSTALAÇÃO. AF_12/2015</v>
          </cell>
        </row>
        <row r="2565">
          <cell r="A2565" t="str">
            <v>INSTALACAO ELETRICA/ELETRIFICACAO E ILUMINACAO EXTERNA</v>
          </cell>
          <cell r="B2565" t="str">
            <v>INEL</v>
          </cell>
          <cell r="C2565" t="str">
            <v>FIOS/CABOS</v>
          </cell>
          <cell r="D2565" t="str">
            <v>0167</v>
          </cell>
          <cell r="E2565">
            <v>0</v>
          </cell>
          <cell r="F2565">
            <v>0</v>
          </cell>
          <cell r="G2565" t="str">
            <v>91934</v>
          </cell>
          <cell r="H2565" t="str">
            <v>CABO DE COBRE FLEXÍVEL ISOLADO, 16 MM², ANTI-CHAMA 450/750 V, PARA CIRCUITOS TERMINAIS - FORNECIMENTO E INSTALAÇÃO. AF_12/2015</v>
          </cell>
        </row>
        <row r="2566">
          <cell r="A2566" t="str">
            <v>INSTALACAO ELETRICA/ELETRIFICACAO E ILUMINACAO EXTERNA</v>
          </cell>
          <cell r="B2566" t="str">
            <v>INEL</v>
          </cell>
          <cell r="C2566" t="str">
            <v>FIOS/CABOS</v>
          </cell>
          <cell r="D2566" t="str">
            <v>0167</v>
          </cell>
          <cell r="E2566">
            <v>0</v>
          </cell>
          <cell r="F2566">
            <v>0</v>
          </cell>
          <cell r="G2566" t="str">
            <v>91935</v>
          </cell>
          <cell r="H2566" t="str">
            <v>CABO DE COBRE FLEXÍVEL ISOLADO, 16 MM², ANTI-CHAMA 0,6/1,0 KV, PARA CIRCUITOS TERMINAIS - FORNECIMENTO E INSTALAÇÃO. AF_12/2015</v>
          </cell>
        </row>
        <row r="2567">
          <cell r="A2567" t="str">
            <v>INSTALACAO ELETRICA/ELETRIFICACAO E ILUMINACAO EXTERNA</v>
          </cell>
          <cell r="B2567" t="str">
            <v>INEL</v>
          </cell>
          <cell r="C2567" t="str">
            <v>FIOS/CABOS</v>
          </cell>
          <cell r="D2567" t="str">
            <v>0167</v>
          </cell>
          <cell r="E2567">
            <v>0</v>
          </cell>
          <cell r="F2567">
            <v>0</v>
          </cell>
          <cell r="G2567" t="str">
            <v>92979</v>
          </cell>
          <cell r="H2567" t="str">
            <v>CABO DE COBRE FLEXÍVEL ISOLADO, 10 MM², ANTI-CHAMA 450/750 V, PARA DISTRIBUIÇÃO - FORNECIMENTO E INSTALAÇÃO. AF_12/2015</v>
          </cell>
        </row>
        <row r="2568">
          <cell r="A2568" t="str">
            <v>INSTALACAO ELETRICA/ELETRIFICACAO E ILUMINACAO EXTERNA</v>
          </cell>
          <cell r="B2568" t="str">
            <v>INEL</v>
          </cell>
          <cell r="C2568" t="str">
            <v>FIOS/CABOS</v>
          </cell>
          <cell r="D2568" t="str">
            <v>0167</v>
          </cell>
          <cell r="E2568">
            <v>0</v>
          </cell>
          <cell r="F2568">
            <v>0</v>
          </cell>
          <cell r="G2568" t="str">
            <v>92980</v>
          </cell>
          <cell r="H2568" t="str">
            <v>CABO DE COBRE FLEXÍVEL ISOLADO, 10 MM², ANTI-CHAMA 0,6/1,0 KV, PARA DISTRIBUIÇÃO - FORNECIMENTO E INSTALAÇÃO. AF_12/2015</v>
          </cell>
        </row>
        <row r="2569">
          <cell r="A2569" t="str">
            <v>INSTALACAO ELETRICA/ELETRIFICACAO E ILUMINACAO EXTERNA</v>
          </cell>
          <cell r="B2569" t="str">
            <v>INEL</v>
          </cell>
          <cell r="C2569" t="str">
            <v>FIOS/CABOS</v>
          </cell>
          <cell r="D2569" t="str">
            <v>0167</v>
          </cell>
          <cell r="E2569">
            <v>0</v>
          </cell>
          <cell r="F2569">
            <v>0</v>
          </cell>
          <cell r="G2569" t="str">
            <v>92981</v>
          </cell>
          <cell r="H2569" t="str">
            <v>CABO DE COBRE FLEXÍVEL ISOLADO, 16 MM², ANTI-CHAMA 450/750 V, PARA DISTRIBUIÇÃO - FORNECIMENTO E INSTALAÇÃO. AF_12/2015</v>
          </cell>
        </row>
        <row r="2570">
          <cell r="A2570" t="str">
            <v>INSTALACAO ELETRICA/ELETRIFICACAO E ILUMINACAO EXTERNA</v>
          </cell>
          <cell r="B2570" t="str">
            <v>INEL</v>
          </cell>
          <cell r="C2570" t="str">
            <v>FIOS/CABOS</v>
          </cell>
          <cell r="D2570" t="str">
            <v>0167</v>
          </cell>
          <cell r="E2570">
            <v>0</v>
          </cell>
          <cell r="F2570">
            <v>0</v>
          </cell>
          <cell r="G2570" t="str">
            <v>92982</v>
          </cell>
          <cell r="H2570" t="str">
            <v>CABO DE COBRE FLEXÍVEL ISOLADO, 16 MM², ANTI-CHAMA 0,6/1,0 KV, PARA DISTRIBUIÇÃO - FORNECIMENTO E INSTALAÇÃO. AF_12/2015</v>
          </cell>
        </row>
        <row r="2571">
          <cell r="A2571" t="str">
            <v>INSTALACAO ELETRICA/ELETRIFICACAO E ILUMINACAO EXTERNA</v>
          </cell>
          <cell r="B2571" t="str">
            <v>INEL</v>
          </cell>
          <cell r="C2571" t="str">
            <v>FIOS/CABOS</v>
          </cell>
          <cell r="D2571" t="str">
            <v>0167</v>
          </cell>
          <cell r="E2571">
            <v>0</v>
          </cell>
          <cell r="F2571">
            <v>0</v>
          </cell>
          <cell r="G2571" t="str">
            <v>92983</v>
          </cell>
          <cell r="H2571" t="str">
            <v>CABO DE COBRE FLEXÍVEL ISOLADO, 25 MM², ANTI-CHAMA 450/750 V, PARA DISTRIBUIÇÃO - FORNECIMENTO E INSTALAÇÃO. AF_12/2015</v>
          </cell>
        </row>
        <row r="2572">
          <cell r="A2572" t="str">
            <v>INSTALACAO ELETRICA/ELETRIFICACAO E ILUMINACAO EXTERNA</v>
          </cell>
          <cell r="B2572" t="str">
            <v>INEL</v>
          </cell>
          <cell r="C2572" t="str">
            <v>FIOS/CABOS</v>
          </cell>
          <cell r="D2572" t="str">
            <v>0167</v>
          </cell>
          <cell r="E2572">
            <v>0</v>
          </cell>
          <cell r="F2572">
            <v>0</v>
          </cell>
          <cell r="G2572" t="str">
            <v>92984</v>
          </cell>
          <cell r="H2572" t="str">
            <v>CABO DE COBRE FLEXÍVEL ISOLADO, 25 MM², ANTI-CHAMA 0,6/1,0 KV, PARA DISTRIBUIÇÃO - FORNECIMENTO E INSTALAÇÃO. AF_12/2015</v>
          </cell>
        </row>
        <row r="2573">
          <cell r="A2573" t="str">
            <v>INSTALACAO ELETRICA/ELETRIFICACAO E ILUMINACAO EXTERNA</v>
          </cell>
          <cell r="B2573" t="str">
            <v>INEL</v>
          </cell>
          <cell r="C2573" t="str">
            <v>FIOS/CABOS</v>
          </cell>
          <cell r="D2573" t="str">
            <v>0167</v>
          </cell>
          <cell r="E2573">
            <v>0</v>
          </cell>
          <cell r="F2573">
            <v>0</v>
          </cell>
          <cell r="G2573" t="str">
            <v>92985</v>
          </cell>
          <cell r="H2573" t="str">
            <v>CABO DE COBRE FLEXÍVEL ISOLADO, 35 MM², ANTI-CHAMA 450/750 V, PARA DISTRIBUIÇÃO - FORNECIMENTO E INSTALAÇÃO. AF_12/2015</v>
          </cell>
        </row>
        <row r="2574">
          <cell r="A2574" t="str">
            <v>INSTALACAO ELETRICA/ELETRIFICACAO E ILUMINACAO EXTERNA</v>
          </cell>
          <cell r="B2574" t="str">
            <v>INEL</v>
          </cell>
          <cell r="C2574" t="str">
            <v>FIOS/CABOS</v>
          </cell>
          <cell r="D2574" t="str">
            <v>0167</v>
          </cell>
          <cell r="E2574">
            <v>0</v>
          </cell>
          <cell r="F2574">
            <v>0</v>
          </cell>
          <cell r="G2574" t="str">
            <v>92986</v>
          </cell>
          <cell r="H2574" t="str">
            <v>CABO DE COBRE FLEXÍVEL ISOLADO, 35 MM², ANTI-CHAMA 0,6/1,0 KV, PARA DISTRIBUIÇÃO - FORNECIMENTO E INSTALAÇÃO. AF_12/2015</v>
          </cell>
        </row>
        <row r="2575">
          <cell r="A2575" t="str">
            <v>INSTALACAO ELETRICA/ELETRIFICACAO E ILUMINACAO EXTERNA</v>
          </cell>
          <cell r="B2575" t="str">
            <v>INEL</v>
          </cell>
          <cell r="C2575" t="str">
            <v>FIOS/CABOS</v>
          </cell>
          <cell r="D2575" t="str">
            <v>0167</v>
          </cell>
          <cell r="E2575">
            <v>0</v>
          </cell>
          <cell r="F2575">
            <v>0</v>
          </cell>
          <cell r="G2575" t="str">
            <v>92987</v>
          </cell>
          <cell r="H2575" t="str">
            <v>CABO DE COBRE FLEXÍVEL ISOLADO, 50 MM², ANTI-CHAMA 450/750 V, PARA DISTRIBUIÇÃO - FORNECIMENTO E INSTALAÇÃO. AF_12/2015</v>
          </cell>
        </row>
        <row r="2576">
          <cell r="A2576" t="str">
            <v>INSTALACAO ELETRICA/ELETRIFICACAO E ILUMINACAO EXTERNA</v>
          </cell>
          <cell r="B2576" t="str">
            <v>INEL</v>
          </cell>
          <cell r="C2576" t="str">
            <v>FIOS/CABOS</v>
          </cell>
          <cell r="D2576" t="str">
            <v>0167</v>
          </cell>
          <cell r="E2576">
            <v>0</v>
          </cell>
          <cell r="F2576">
            <v>0</v>
          </cell>
          <cell r="G2576" t="str">
            <v>92988</v>
          </cell>
          <cell r="H2576" t="str">
            <v>CABO DE COBRE FLEXÍVEL ISOLADO, 50 MM², ANTI-CHAMA 0,6/1,0 KV, PARA DISTRIBUIÇÃO - FORNECIMENTO E INSTALAÇÃO. AF_12/2015</v>
          </cell>
        </row>
        <row r="2577">
          <cell r="A2577" t="str">
            <v>INSTALACAO ELETRICA/ELETRIFICACAO E ILUMINACAO EXTERNA</v>
          </cell>
          <cell r="B2577" t="str">
            <v>INEL</v>
          </cell>
          <cell r="C2577" t="str">
            <v>FIOS/CABOS</v>
          </cell>
          <cell r="D2577" t="str">
            <v>0167</v>
          </cell>
          <cell r="E2577">
            <v>0</v>
          </cell>
          <cell r="F2577">
            <v>0</v>
          </cell>
          <cell r="G2577" t="str">
            <v>92989</v>
          </cell>
          <cell r="H2577" t="str">
            <v>CABO DE COBRE FLEXÍVEL ISOLADO, 70 MM², ANTI-CHAMA 450/750 V, PARA DISTRIBUIÇÃO - FORNECIMENTO E INSTALAÇÃO. AF_12/2015</v>
          </cell>
        </row>
        <row r="2578">
          <cell r="A2578" t="str">
            <v>INSTALACAO ELETRICA/ELETRIFICACAO E ILUMINACAO EXTERNA</v>
          </cell>
          <cell r="B2578" t="str">
            <v>INEL</v>
          </cell>
          <cell r="C2578" t="str">
            <v>FIOS/CABOS</v>
          </cell>
          <cell r="D2578" t="str">
            <v>0167</v>
          </cell>
          <cell r="E2578">
            <v>0</v>
          </cell>
          <cell r="F2578">
            <v>0</v>
          </cell>
          <cell r="G2578" t="str">
            <v>92990</v>
          </cell>
          <cell r="H2578" t="str">
            <v>CABO DE COBRE FLEXÍVEL ISOLADO, 70 MM², ANTI-CHAMA 0,6/1,0 KV, PARA DISTRIBUIÇÃO - FORNECIMENTO E INSTALAÇÃO. AF_12/2015</v>
          </cell>
        </row>
        <row r="2579">
          <cell r="A2579" t="str">
            <v>INSTALACAO ELETRICA/ELETRIFICACAO E ILUMINACAO EXTERNA</v>
          </cell>
          <cell r="B2579" t="str">
            <v>INEL</v>
          </cell>
          <cell r="C2579" t="str">
            <v>FIOS/CABOS</v>
          </cell>
          <cell r="D2579" t="str">
            <v>0167</v>
          </cell>
          <cell r="E2579">
            <v>0</v>
          </cell>
          <cell r="F2579">
            <v>0</v>
          </cell>
          <cell r="G2579" t="str">
            <v>92991</v>
          </cell>
          <cell r="H2579" t="str">
            <v>CABO DE COBRE FLEXÍVEL ISOLADO, 95 MM², ANTI-CHAMA 450/750 V, PARA DISTRIBUIÇÃO - FORNECIMENTO E INSTALAÇÃO. AF_12/2015</v>
          </cell>
        </row>
        <row r="2580">
          <cell r="A2580" t="str">
            <v>INSTALACAO ELETRICA/ELETRIFICACAO E ILUMINACAO EXTERNA</v>
          </cell>
          <cell r="B2580" t="str">
            <v>INEL</v>
          </cell>
          <cell r="C2580" t="str">
            <v>FIOS/CABOS</v>
          </cell>
          <cell r="D2580" t="str">
            <v>0167</v>
          </cell>
          <cell r="E2580">
            <v>0</v>
          </cell>
          <cell r="F2580">
            <v>0</v>
          </cell>
          <cell r="G2580" t="str">
            <v>92992</v>
          </cell>
          <cell r="H2580" t="str">
            <v>CABO DE COBRE FLEXÍVEL ISOLADO, 95 MM², ANTI-CHAMA 0,6/1,0 KV, PARA DISTRIBUIÇÃO - FORNECIMENTO E INSTALAÇÃO. AF_12/2015</v>
          </cell>
        </row>
        <row r="2581">
          <cell r="A2581" t="str">
            <v>INSTALACAO ELETRICA/ELETRIFICACAO E ILUMINACAO EXTERNA</v>
          </cell>
          <cell r="B2581" t="str">
            <v>INEL</v>
          </cell>
          <cell r="C2581" t="str">
            <v>FIOS/CABOS</v>
          </cell>
          <cell r="D2581" t="str">
            <v>0167</v>
          </cell>
          <cell r="E2581">
            <v>0</v>
          </cell>
          <cell r="F2581">
            <v>0</v>
          </cell>
          <cell r="G2581" t="str">
            <v>92993</v>
          </cell>
          <cell r="H2581" t="str">
            <v>CABO DE COBRE FLEXÍVEL ISOLADO, 120 MM², ANTI-CHAMA 450/750 V, PARA DISTRIBUIÇÃO - FORNECIMENTO E INSTALAÇÃO. AF_12/2015</v>
          </cell>
        </row>
        <row r="2582">
          <cell r="A2582" t="str">
            <v>INSTALACAO ELETRICA/ELETRIFICACAO E ILUMINACAO EXTERNA</v>
          </cell>
          <cell r="B2582" t="str">
            <v>INEL</v>
          </cell>
          <cell r="C2582" t="str">
            <v>FIOS/CABOS</v>
          </cell>
          <cell r="D2582" t="str">
            <v>0167</v>
          </cell>
          <cell r="E2582">
            <v>0</v>
          </cell>
          <cell r="F2582">
            <v>0</v>
          </cell>
          <cell r="G2582" t="str">
            <v>92994</v>
          </cell>
          <cell r="H2582" t="str">
            <v>CABO DE COBRE FLEXÍVEL ISOLADO, 120 MM², ANTI-CHAMA 0,6/1,0 KV, PARA DISTRIBUIÇÃO - FORNECIMENTO E INSTALAÇÃO. AF_12/2015</v>
          </cell>
        </row>
        <row r="2583">
          <cell r="A2583" t="str">
            <v>INSTALACAO ELETRICA/ELETRIFICACAO E ILUMINACAO EXTERNA</v>
          </cell>
          <cell r="B2583" t="str">
            <v>INEL</v>
          </cell>
          <cell r="C2583" t="str">
            <v>FIOS/CABOS</v>
          </cell>
          <cell r="D2583" t="str">
            <v>0167</v>
          </cell>
          <cell r="E2583">
            <v>0</v>
          </cell>
          <cell r="F2583">
            <v>0</v>
          </cell>
          <cell r="G2583" t="str">
            <v>92995</v>
          </cell>
          <cell r="H2583" t="str">
            <v>CABO DE COBRE FLEXÍVEL ISOLADO, 150 MM², ANTI-CHAMA 450/750 V, PARA DISTRIBUIÇÃO - FORNECIMENTO E INSTALAÇÃO. AF_12/2015</v>
          </cell>
        </row>
        <row r="2584">
          <cell r="A2584" t="str">
            <v>INSTALACAO ELETRICA/ELETRIFICACAO E ILUMINACAO EXTERNA</v>
          </cell>
          <cell r="B2584" t="str">
            <v>INEL</v>
          </cell>
          <cell r="C2584" t="str">
            <v>FIOS/CABOS</v>
          </cell>
          <cell r="D2584" t="str">
            <v>0167</v>
          </cell>
          <cell r="E2584">
            <v>0</v>
          </cell>
          <cell r="F2584">
            <v>0</v>
          </cell>
          <cell r="G2584" t="str">
            <v>92996</v>
          </cell>
          <cell r="H2584" t="str">
            <v>CABO DE COBRE FLEXÍVEL ISOLADO, 150 MM², ANTI-CHAMA 0,6/1,0 KV, PARA DISTRIBUIÇÃO - FORNECIMENTO E INSTALAÇÃO. AF_12/2015</v>
          </cell>
        </row>
        <row r="2585">
          <cell r="A2585" t="str">
            <v>INSTALACAO ELETRICA/ELETRIFICACAO E ILUMINACAO EXTERNA</v>
          </cell>
          <cell r="B2585" t="str">
            <v>INEL</v>
          </cell>
          <cell r="C2585" t="str">
            <v>FIOS/CABOS</v>
          </cell>
          <cell r="D2585" t="str">
            <v>0167</v>
          </cell>
          <cell r="E2585">
            <v>0</v>
          </cell>
          <cell r="F2585">
            <v>0</v>
          </cell>
          <cell r="G2585" t="str">
            <v>92997</v>
          </cell>
          <cell r="H2585" t="str">
            <v>CABO DE COBRE FLEXÍVEL ISOLADO, 185 MM², ANTI-CHAMA 450/750 V, PARA DISTRIBUIÇÃO - FORNECIMENTO E INSTALAÇÃO. AF_12/2015</v>
          </cell>
        </row>
        <row r="2586">
          <cell r="A2586" t="str">
            <v>INSTALACAO ELETRICA/ELETRIFICACAO E ILUMINACAO EXTERNA</v>
          </cell>
          <cell r="B2586" t="str">
            <v>INEL</v>
          </cell>
          <cell r="C2586" t="str">
            <v>FIOS/CABOS</v>
          </cell>
          <cell r="D2586" t="str">
            <v>0167</v>
          </cell>
          <cell r="E2586">
            <v>0</v>
          </cell>
          <cell r="F2586">
            <v>0</v>
          </cell>
          <cell r="G2586" t="str">
            <v>92998</v>
          </cell>
          <cell r="H2586" t="str">
            <v>CABO DE COBRE FLEXÍVEL ISOLADO, 185 MM², ANTI-CHAMA 0,6/1,0 KV, PARA DISTRIBUIÇÃO - FORNECIMENTO E INSTALAÇÃO. AF_12/2015</v>
          </cell>
        </row>
        <row r="2587">
          <cell r="A2587" t="str">
            <v>INSTALACAO ELETRICA/ELETRIFICACAO E ILUMINACAO EXTERNA</v>
          </cell>
          <cell r="B2587" t="str">
            <v>INEL</v>
          </cell>
          <cell r="C2587" t="str">
            <v>FIOS/CABOS</v>
          </cell>
          <cell r="D2587" t="str">
            <v>0167</v>
          </cell>
          <cell r="E2587">
            <v>0</v>
          </cell>
          <cell r="F2587">
            <v>0</v>
          </cell>
          <cell r="G2587" t="str">
            <v>92999</v>
          </cell>
          <cell r="H2587" t="str">
            <v>CABO DE COBRE FLEXÍVEL ISOLADO, 240 MM², ANTI-CHAMA 450/750 V, PARA DISTRIBUIÇÃO - FORNECIMENTO E INSTALAÇÃO. AF_12/2015</v>
          </cell>
        </row>
        <row r="2588">
          <cell r="A2588" t="str">
            <v>INSTALACAO ELETRICA/ELETRIFICACAO E ILUMINACAO EXTERNA</v>
          </cell>
          <cell r="B2588" t="str">
            <v>INEL</v>
          </cell>
          <cell r="C2588" t="str">
            <v>FIOS/CABOS</v>
          </cell>
          <cell r="D2588" t="str">
            <v>0167</v>
          </cell>
          <cell r="E2588">
            <v>0</v>
          </cell>
          <cell r="F2588">
            <v>0</v>
          </cell>
          <cell r="G2588" t="str">
            <v>93000</v>
          </cell>
          <cell r="H2588" t="str">
            <v>CABO DE COBRE FLEXÍVEL ISOLADO, 240 MM², ANTI-CHAMA 0,6/1,0 KV, PARA DISTRIBUIÇÃO - FORNECIMENTO E INSTALAÇÃO. AF_12/2015</v>
          </cell>
        </row>
        <row r="2589">
          <cell r="A2589" t="str">
            <v>INSTALACAO ELETRICA/ELETRIFICACAO E ILUMINACAO EXTERNA</v>
          </cell>
          <cell r="B2589" t="str">
            <v>INEL</v>
          </cell>
          <cell r="C2589" t="str">
            <v>FIOS/CABOS</v>
          </cell>
          <cell r="D2589" t="str">
            <v>0167</v>
          </cell>
          <cell r="E2589">
            <v>0</v>
          </cell>
          <cell r="F2589">
            <v>0</v>
          </cell>
          <cell r="G2589" t="str">
            <v>93001</v>
          </cell>
          <cell r="H2589" t="str">
            <v>CABO DE COBRE RÍGIDO ISOLADO, 300 MM², ANTI-CHAMA 450/750 V, PARA DISTRIBUIÇÃO - FORNECIMENTO E INSTALAÇÃO. AF_12/2015</v>
          </cell>
        </row>
        <row r="2590">
          <cell r="A2590" t="str">
            <v>INSTALACAO ELETRICA/ELETRIFICACAO E ILUMINACAO EXTERNA</v>
          </cell>
          <cell r="B2590" t="str">
            <v>INEL</v>
          </cell>
          <cell r="C2590" t="str">
            <v>FIOS/CABOS</v>
          </cell>
          <cell r="D2590" t="str">
            <v>0167</v>
          </cell>
          <cell r="E2590">
            <v>0</v>
          </cell>
          <cell r="F2590">
            <v>0</v>
          </cell>
          <cell r="G2590" t="str">
            <v>93002</v>
          </cell>
          <cell r="H2590" t="str">
            <v>CABO DE COBRE FLEXÍVEL ISOLADO, 300 MM², ANTI-CHAMA 0,6/1,0 KV, PARA DISTRIBUIÇÃO - FORNECIMENTO E INSTALAÇÃO. AF_12/2015</v>
          </cell>
        </row>
        <row r="2591">
          <cell r="A2591" t="str">
            <v>INSTALACAO ELETRICA/ELETRIFICACAO E ILUMINACAO EXTERNA</v>
          </cell>
          <cell r="B2591" t="str">
            <v>INEL</v>
          </cell>
          <cell r="C2591" t="str">
            <v>FIOS/CABOS</v>
          </cell>
          <cell r="D2591" t="str">
            <v>0167</v>
          </cell>
          <cell r="E2591">
            <v>0</v>
          </cell>
          <cell r="F2591">
            <v>0</v>
          </cell>
          <cell r="G2591" t="str">
            <v>101884</v>
          </cell>
          <cell r="H2591" t="str">
            <v>CABO DE COBRE ISOLADO, 10 MM², ANTI-CHAMA 450/750 V, INSTALADO EM ELETROCALHA OU PERFILADO - FORNECIMENTO E INSTALAÇÃO. AF_10/2020</v>
          </cell>
        </row>
        <row r="2592">
          <cell r="A2592" t="str">
            <v>INSTALACAO ELETRICA/ELETRIFICACAO E ILUMINACAO EXTERNA</v>
          </cell>
          <cell r="B2592" t="str">
            <v>INEL</v>
          </cell>
          <cell r="C2592" t="str">
            <v>FIOS/CABOS</v>
          </cell>
          <cell r="D2592" t="str">
            <v>0167</v>
          </cell>
          <cell r="E2592">
            <v>0</v>
          </cell>
          <cell r="F2592">
            <v>0</v>
          </cell>
          <cell r="G2592" t="str">
            <v>101885</v>
          </cell>
          <cell r="H2592" t="str">
            <v>CABO DE COBRE ISOLADO, 10 MM², ANTI-CHAMA 0,6/1 KV, INSTALADO EM ELETROCALHA OU PERFILADO - FORNECIMENTO E INSTALAÇÃO. AF_10/2020</v>
          </cell>
        </row>
        <row r="2593">
          <cell r="A2593" t="str">
            <v>INSTALACAO ELETRICA/ELETRIFICACAO E ILUMINACAO EXTERNA</v>
          </cell>
          <cell r="B2593" t="str">
            <v>INEL</v>
          </cell>
          <cell r="C2593" t="str">
            <v>FIOS/CABOS</v>
          </cell>
          <cell r="D2593" t="str">
            <v>0167</v>
          </cell>
          <cell r="E2593">
            <v>0</v>
          </cell>
          <cell r="F2593">
            <v>0</v>
          </cell>
          <cell r="G2593" t="str">
            <v>101886</v>
          </cell>
          <cell r="H2593" t="str">
            <v>CABO DE COBRE ISOLADO, 16 MM², ANTI-CHAMA 450/750 V, INSTALADO EM ELETROCALHA OU PERFILADO - FORNECIMENTO E INSTALAÇÃO. AF_10/2020</v>
          </cell>
        </row>
        <row r="2594">
          <cell r="A2594" t="str">
            <v>INSTALACAO ELETRICA/ELETRIFICACAO E ILUMINACAO EXTERNA</v>
          </cell>
          <cell r="B2594" t="str">
            <v>INEL</v>
          </cell>
          <cell r="C2594" t="str">
            <v>FIOS/CABOS</v>
          </cell>
          <cell r="D2594" t="str">
            <v>0167</v>
          </cell>
          <cell r="E2594">
            <v>0</v>
          </cell>
          <cell r="F2594">
            <v>0</v>
          </cell>
          <cell r="G2594" t="str">
            <v>101887</v>
          </cell>
          <cell r="H2594" t="str">
            <v>CABO DE COBRE ISOLADO, 16 MM², ANTI-CHAMA 0,6/1 KV, INSTALADO EM ELETROCALHA OU PERFILADO - FORNECIMENTO E INSTALAÇÃO. AF_10/2020</v>
          </cell>
        </row>
        <row r="2595">
          <cell r="A2595" t="str">
            <v>INSTALACAO ELETRICA/ELETRIFICACAO E ILUMINACAO EXTERNA</v>
          </cell>
          <cell r="B2595" t="str">
            <v>INEL</v>
          </cell>
          <cell r="C2595" t="str">
            <v>FIOS/CABOS</v>
          </cell>
          <cell r="D2595" t="str">
            <v>0167</v>
          </cell>
          <cell r="E2595">
            <v>0</v>
          </cell>
          <cell r="F2595">
            <v>0</v>
          </cell>
          <cell r="G2595" t="str">
            <v>101888</v>
          </cell>
          <cell r="H2595" t="str">
            <v>CABO DE COBRE ISOLADO, 25 MM², ANTI-CHAMA 450/750 V, INSTALADO EM ELETROCALHA OU PERFILADO - FORNECIMENTO E INSTALAÇÃO. AF_10/2020</v>
          </cell>
        </row>
        <row r="2596">
          <cell r="A2596" t="str">
            <v>INSTALACAO ELETRICA/ELETRIFICACAO E ILUMINACAO EXTERNA</v>
          </cell>
          <cell r="B2596" t="str">
            <v>INEL</v>
          </cell>
          <cell r="C2596" t="str">
            <v>FIOS/CABOS</v>
          </cell>
          <cell r="D2596" t="str">
            <v>0167</v>
          </cell>
          <cell r="E2596">
            <v>0</v>
          </cell>
          <cell r="F2596">
            <v>0</v>
          </cell>
          <cell r="G2596" t="str">
            <v>101889</v>
          </cell>
          <cell r="H2596" t="str">
            <v>CABO DE COBRE ISOLADO, 25 MM², ANTI-CHAMA 0,6/1 KV, INSTALADO EM ELETROCALHA OU PERFILADO - FORNECIMENTO E INSTALAÇÃO. AF_10/2020</v>
          </cell>
        </row>
        <row r="2597">
          <cell r="A2597" t="str">
            <v>INSTALACAO ELETRICA/ELETRIFICACAO E ILUMINACAO EXTERNA</v>
          </cell>
          <cell r="B2597" t="str">
            <v>INEL</v>
          </cell>
          <cell r="C2597" t="str">
            <v>CAIXAS</v>
          </cell>
          <cell r="D2597" t="str">
            <v>0168</v>
          </cell>
          <cell r="E2597">
            <v>0</v>
          </cell>
          <cell r="F2597">
            <v>0</v>
          </cell>
          <cell r="G2597" t="str">
            <v>91936</v>
          </cell>
          <cell r="H2597" t="str">
            <v>CAIXA OCTOGONAL 4" X 4", PVC, INSTALADA EM LAJE - FORNECIMENTO E INSTALAÇÃO. AF_12/2015</v>
          </cell>
        </row>
        <row r="2598">
          <cell r="A2598" t="str">
            <v>INSTALACAO ELETRICA/ELETRIFICACAO E ILUMINACAO EXTERNA</v>
          </cell>
          <cell r="B2598" t="str">
            <v>INEL</v>
          </cell>
          <cell r="C2598" t="str">
            <v>CAIXAS</v>
          </cell>
          <cell r="D2598" t="str">
            <v>0168</v>
          </cell>
          <cell r="E2598">
            <v>0</v>
          </cell>
          <cell r="F2598">
            <v>0</v>
          </cell>
          <cell r="G2598" t="str">
            <v>91937</v>
          </cell>
          <cell r="H2598" t="str">
            <v>CAIXA OCTOGONAL 3" X 3", PVC, INSTALADA EM LAJE - FORNECIMENTO E INSTALAÇÃO. AF_12/2015</v>
          </cell>
        </row>
        <row r="2599">
          <cell r="A2599" t="str">
            <v>INSTALACAO ELETRICA/ELETRIFICACAO E ILUMINACAO EXTERNA</v>
          </cell>
          <cell r="B2599" t="str">
            <v>INEL</v>
          </cell>
          <cell r="C2599" t="str">
            <v>CAIXAS</v>
          </cell>
          <cell r="D2599" t="str">
            <v>0168</v>
          </cell>
          <cell r="E2599">
            <v>0</v>
          </cell>
          <cell r="F2599">
            <v>0</v>
          </cell>
          <cell r="G2599" t="str">
            <v>91939</v>
          </cell>
          <cell r="H2599" t="str">
            <v>CAIXA RETANGULAR 4" X 2" ALTA (2,00 M DO PISO), PVC, INSTALADA EM PAREDE - FORNECIMENTO E INSTALAÇÃO. AF_12/2015</v>
          </cell>
        </row>
        <row r="2600">
          <cell r="A2600" t="str">
            <v>INSTALACAO ELETRICA/ELETRIFICACAO E ILUMINACAO EXTERNA</v>
          </cell>
          <cell r="B2600" t="str">
            <v>INEL</v>
          </cell>
          <cell r="C2600" t="str">
            <v>CAIXAS</v>
          </cell>
          <cell r="D2600" t="str">
            <v>0168</v>
          </cell>
          <cell r="E2600">
            <v>0</v>
          </cell>
          <cell r="F2600">
            <v>0</v>
          </cell>
          <cell r="G2600" t="str">
            <v>91940</v>
          </cell>
          <cell r="H2600" t="str">
            <v>CAIXA RETANGULAR 4" X 2" MÉDIA (1,30 M DO PISO), PVC, INSTALADA EM PAREDE - FORNECIMENTO E INSTALAÇÃO. AF_12/2015</v>
          </cell>
        </row>
        <row r="2601">
          <cell r="A2601" t="str">
            <v>INSTALACAO ELETRICA/ELETRIFICACAO E ILUMINACAO EXTERNA</v>
          </cell>
          <cell r="B2601" t="str">
            <v>INEL</v>
          </cell>
          <cell r="C2601" t="str">
            <v>CAIXAS</v>
          </cell>
          <cell r="D2601" t="str">
            <v>0168</v>
          </cell>
          <cell r="E2601">
            <v>0</v>
          </cell>
          <cell r="F2601">
            <v>0</v>
          </cell>
          <cell r="G2601" t="str">
            <v>91941</v>
          </cell>
          <cell r="H2601" t="str">
            <v>CAIXA RETANGULAR 4" X 2" BAIXA (0,30 M DO PISO), PVC, INSTALADA EM PAREDE - FORNECIMENTO E INSTALAÇÃO. AF_12/2015</v>
          </cell>
        </row>
        <row r="2602">
          <cell r="A2602" t="str">
            <v>INSTALACAO ELETRICA/ELETRIFICACAO E ILUMINACAO EXTERNA</v>
          </cell>
          <cell r="B2602" t="str">
            <v>INEL</v>
          </cell>
          <cell r="C2602" t="str">
            <v>CAIXAS</v>
          </cell>
          <cell r="D2602" t="str">
            <v>0168</v>
          </cell>
          <cell r="E2602">
            <v>0</v>
          </cell>
          <cell r="F2602">
            <v>0</v>
          </cell>
          <cell r="G2602" t="str">
            <v>91942</v>
          </cell>
          <cell r="H2602" t="str">
            <v>CAIXA RETANGULAR 4" X 4" ALTA (2,00 M DO PISO), PVC, INSTALADA EM PAREDE - FORNECIMENTO E INSTALAÇÃO. AF_12/2015</v>
          </cell>
        </row>
        <row r="2603">
          <cell r="A2603" t="str">
            <v>INSTALACAO ELETRICA/ELETRIFICACAO E ILUMINACAO EXTERNA</v>
          </cell>
          <cell r="B2603" t="str">
            <v>INEL</v>
          </cell>
          <cell r="C2603" t="str">
            <v>CAIXAS</v>
          </cell>
          <cell r="D2603" t="str">
            <v>0168</v>
          </cell>
          <cell r="E2603">
            <v>0</v>
          </cell>
          <cell r="F2603">
            <v>0</v>
          </cell>
          <cell r="G2603" t="str">
            <v>91943</v>
          </cell>
          <cell r="H2603" t="str">
            <v>CAIXA RETANGULAR 4" X 4" MÉDIA (1,30 M DO PISO), PVC, INSTALADA EM PAREDE - FORNECIMENTO E INSTALAÇÃO. AF_12/2015</v>
          </cell>
        </row>
        <row r="2604">
          <cell r="A2604" t="str">
            <v>INSTALACAO ELETRICA/ELETRIFICACAO E ILUMINACAO EXTERNA</v>
          </cell>
          <cell r="B2604" t="str">
            <v>INEL</v>
          </cell>
          <cell r="C2604" t="str">
            <v>CAIXAS</v>
          </cell>
          <cell r="D2604" t="str">
            <v>0168</v>
          </cell>
          <cell r="E2604">
            <v>0</v>
          </cell>
          <cell r="F2604">
            <v>0</v>
          </cell>
          <cell r="G2604" t="str">
            <v>91944</v>
          </cell>
          <cell r="H2604" t="str">
            <v>CAIXA RETANGULAR 4" X 4" BAIXA (0,30 M DO PISO), PVC, INSTALADA EM PAREDE - FORNECIMENTO E INSTALAÇÃO. AF_12/2015</v>
          </cell>
        </row>
        <row r="2605">
          <cell r="A2605" t="str">
            <v>INSTALACAO ELETRICA/ELETRIFICACAO E ILUMINACAO EXTERNA</v>
          </cell>
          <cell r="B2605" t="str">
            <v>INEL</v>
          </cell>
          <cell r="C2605" t="str">
            <v>CAIXAS</v>
          </cell>
          <cell r="D2605" t="str">
            <v>0168</v>
          </cell>
          <cell r="E2605">
            <v>0</v>
          </cell>
          <cell r="F2605">
            <v>0</v>
          </cell>
          <cell r="G2605" t="str">
            <v>92865</v>
          </cell>
          <cell r="H2605" t="str">
            <v>CAIXA OCTOGONAL 4" X 4", METÁLICA, INSTALADA EM LAJE - FORNECIMENTO E INSTALAÇÃO. AF_12/2015</v>
          </cell>
        </row>
        <row r="2606">
          <cell r="A2606" t="str">
            <v>INSTALACAO ELETRICA/ELETRIFICACAO E ILUMINACAO EXTERNA</v>
          </cell>
          <cell r="B2606" t="str">
            <v>INEL</v>
          </cell>
          <cell r="C2606" t="str">
            <v>CAIXAS</v>
          </cell>
          <cell r="D2606" t="str">
            <v>0168</v>
          </cell>
          <cell r="E2606">
            <v>0</v>
          </cell>
          <cell r="F2606">
            <v>0</v>
          </cell>
          <cell r="G2606" t="str">
            <v>92866</v>
          </cell>
          <cell r="H2606" t="str">
            <v>CAIXA SEXTAVADA 3" X 3", METÁLICA, INSTALADA EM LAJE - FORNECIMENTO E INSTALAÇÃO. AF_12/2015</v>
          </cell>
        </row>
        <row r="2607">
          <cell r="A2607" t="str">
            <v>INSTALACAO ELETRICA/ELETRIFICACAO E ILUMINACAO EXTERNA</v>
          </cell>
          <cell r="B2607" t="str">
            <v>INEL</v>
          </cell>
          <cell r="C2607" t="str">
            <v>CAIXAS</v>
          </cell>
          <cell r="D2607" t="str">
            <v>0168</v>
          </cell>
          <cell r="E2607">
            <v>0</v>
          </cell>
          <cell r="F2607">
            <v>0</v>
          </cell>
          <cell r="G2607" t="str">
            <v>92867</v>
          </cell>
          <cell r="H2607" t="str">
            <v>CAIXA RETANGULAR 4" X 2" ALTA (2,00 M DO PISO), METÁLICA, INSTALADA EM PAREDE - FORNECIMENTO E INSTALAÇÃO. AF_12/2015</v>
          </cell>
        </row>
        <row r="2608">
          <cell r="A2608" t="str">
            <v>INSTALACAO ELETRICA/ELETRIFICACAO E ILUMINACAO EXTERNA</v>
          </cell>
          <cell r="B2608" t="str">
            <v>INEL</v>
          </cell>
          <cell r="C2608" t="str">
            <v>CAIXAS</v>
          </cell>
          <cell r="D2608" t="str">
            <v>0168</v>
          </cell>
          <cell r="E2608">
            <v>0</v>
          </cell>
          <cell r="F2608">
            <v>0</v>
          </cell>
          <cell r="G2608" t="str">
            <v>92868</v>
          </cell>
          <cell r="H2608" t="str">
            <v>CAIXA RETANGULAR 4" X 2" MÉDIA (1,30 M DO PISO), METÁLICA, INSTALADA EM PAREDE - FORNECIMENTO E INSTALAÇÃO. AF_12/2015</v>
          </cell>
        </row>
        <row r="2609">
          <cell r="A2609" t="str">
            <v>INSTALACAO ELETRICA/ELETRIFICACAO E ILUMINACAO EXTERNA</v>
          </cell>
          <cell r="B2609" t="str">
            <v>INEL</v>
          </cell>
          <cell r="C2609" t="str">
            <v>CAIXAS</v>
          </cell>
          <cell r="D2609" t="str">
            <v>0168</v>
          </cell>
          <cell r="E2609">
            <v>0</v>
          </cell>
          <cell r="F2609">
            <v>0</v>
          </cell>
          <cell r="G2609" t="str">
            <v>92869</v>
          </cell>
          <cell r="H2609" t="str">
            <v>CAIXA RETANGULAR 4" X 2" BAIXA (0,30 M DO PISO), METÁLICA, INSTALADA EM PAREDE - FORNECIMENTO E INSTALAÇÃO. AF_12/2015</v>
          </cell>
        </row>
        <row r="2610">
          <cell r="A2610" t="str">
            <v>INSTALACAO ELETRICA/ELETRIFICACAO E ILUMINACAO EXTERNA</v>
          </cell>
          <cell r="B2610" t="str">
            <v>INEL</v>
          </cell>
          <cell r="C2610" t="str">
            <v>CAIXAS</v>
          </cell>
          <cell r="D2610" t="str">
            <v>0168</v>
          </cell>
          <cell r="E2610">
            <v>0</v>
          </cell>
          <cell r="F2610">
            <v>0</v>
          </cell>
          <cell r="G2610" t="str">
            <v>92870</v>
          </cell>
          <cell r="H2610" t="str">
            <v>CAIXA RETANGULAR 4" X 4" ALTA (2,00 M DO PISO), METÁLICA, INSTALADA EM PAREDE - FORNECIMENTO E INSTALAÇÃO. AF_12/2015</v>
          </cell>
        </row>
        <row r="2611">
          <cell r="A2611" t="str">
            <v>INSTALACAO ELETRICA/ELETRIFICACAO E ILUMINACAO EXTERNA</v>
          </cell>
          <cell r="B2611" t="str">
            <v>INEL</v>
          </cell>
          <cell r="C2611" t="str">
            <v>CAIXAS</v>
          </cell>
          <cell r="D2611" t="str">
            <v>0168</v>
          </cell>
          <cell r="E2611">
            <v>0</v>
          </cell>
          <cell r="F2611">
            <v>0</v>
          </cell>
          <cell r="G2611" t="str">
            <v>92871</v>
          </cell>
          <cell r="H2611" t="str">
            <v>CAIXA RETANGULAR 4" X 4" MÉDIA (1,30 M DO PISO), METÁLICA, INSTALADA EM PAREDE - FORNECIMENTO E INSTALAÇÃO. AF_12/2015</v>
          </cell>
        </row>
        <row r="2612">
          <cell r="A2612" t="str">
            <v>INSTALACAO ELETRICA/ELETRIFICACAO E ILUMINACAO EXTERNA</v>
          </cell>
          <cell r="B2612" t="str">
            <v>INEL</v>
          </cell>
          <cell r="C2612" t="str">
            <v>CAIXAS</v>
          </cell>
          <cell r="D2612" t="str">
            <v>0168</v>
          </cell>
          <cell r="E2612">
            <v>0</v>
          </cell>
          <cell r="F2612">
            <v>0</v>
          </cell>
          <cell r="G2612" t="str">
            <v>92872</v>
          </cell>
          <cell r="H2612" t="str">
            <v>CAIXA RETANGULAR 4" X 4" BAIXA (0,30 M DO PISO), METÁLICA, INSTALADA EM PAREDE - FORNECIMENTO E INSTALAÇÃO. AF_12/2015</v>
          </cell>
        </row>
        <row r="2613">
          <cell r="A2613" t="str">
            <v>INSTALACAO ELETRICA/ELETRIFICACAO E ILUMINACAO EXTERNA</v>
          </cell>
          <cell r="B2613" t="str">
            <v>INEL</v>
          </cell>
          <cell r="C2613" t="str">
            <v>CAIXAS</v>
          </cell>
          <cell r="D2613" t="str">
            <v>0168</v>
          </cell>
          <cell r="E2613">
            <v>0</v>
          </cell>
          <cell r="F2613">
            <v>0</v>
          </cell>
          <cell r="G2613" t="str">
            <v>95777</v>
          </cell>
          <cell r="H2613" t="str">
            <v>CONDULETE DE ALUMÍNIO, TIPO B, PARA ELETRODUTO DE AÇO GALVANIZADO DN 20 MM (3/4''), APARENTE - FORNECIMENTO E INSTALAÇÃO. AF_11/2016_P</v>
          </cell>
        </row>
        <row r="2614">
          <cell r="A2614" t="str">
            <v>INSTALACAO ELETRICA/ELETRIFICACAO E ILUMINACAO EXTERNA</v>
          </cell>
          <cell r="B2614" t="str">
            <v>INEL</v>
          </cell>
          <cell r="C2614" t="str">
            <v>CAIXAS</v>
          </cell>
          <cell r="D2614" t="str">
            <v>0168</v>
          </cell>
          <cell r="E2614">
            <v>0</v>
          </cell>
          <cell r="F2614">
            <v>0</v>
          </cell>
          <cell r="G2614" t="str">
            <v>95778</v>
          </cell>
          <cell r="H2614" t="str">
            <v>CONDULETE DE ALUMÍNIO, TIPO C, PARA ELETRODUTO DE AÇO GALVANIZADO DN 20 MM (3/4''), APARENTE - FORNECIMENTO E INSTALAÇÃO. AF_11/2016_P</v>
          </cell>
        </row>
        <row r="2615">
          <cell r="A2615" t="str">
            <v>INSTALACAO ELETRICA/ELETRIFICACAO E ILUMINACAO EXTERNA</v>
          </cell>
          <cell r="B2615" t="str">
            <v>INEL</v>
          </cell>
          <cell r="C2615" t="str">
            <v>CAIXAS</v>
          </cell>
          <cell r="D2615" t="str">
            <v>0168</v>
          </cell>
          <cell r="E2615">
            <v>0</v>
          </cell>
          <cell r="F2615">
            <v>0</v>
          </cell>
          <cell r="G2615" t="str">
            <v>95779</v>
          </cell>
          <cell r="H2615" t="str">
            <v>CONDULETE DE ALUMÍNIO, TIPO E, PARA ELETRODUTO DE AÇO GALVANIZADO DN 20 MM (3/4''), APARENTE - FORNECIMENTO E INSTALAÇÃO. AF_11/2016_P</v>
          </cell>
        </row>
        <row r="2616">
          <cell r="A2616" t="str">
            <v>INSTALACAO ELETRICA/ELETRIFICACAO E ILUMINACAO EXTERNA</v>
          </cell>
          <cell r="B2616" t="str">
            <v>INEL</v>
          </cell>
          <cell r="C2616" t="str">
            <v>CAIXAS</v>
          </cell>
          <cell r="D2616" t="str">
            <v>0168</v>
          </cell>
          <cell r="E2616">
            <v>0</v>
          </cell>
          <cell r="F2616">
            <v>0</v>
          </cell>
          <cell r="G2616" t="str">
            <v>95780</v>
          </cell>
          <cell r="H2616" t="str">
            <v>CONDULETE DE ALUMÍNIO, TIPO B, PARA ELETRODUTO DE AÇO GALVANIZADO DN 25 MM (1''), APARENTE - FORNECIMENTO E INSTALAÇÃO. AF_11/2016_P</v>
          </cell>
        </row>
        <row r="2617">
          <cell r="A2617" t="str">
            <v>INSTALACAO ELETRICA/ELETRIFICACAO E ILUMINACAO EXTERNA</v>
          </cell>
          <cell r="B2617" t="str">
            <v>INEL</v>
          </cell>
          <cell r="C2617" t="str">
            <v>CAIXAS</v>
          </cell>
          <cell r="D2617" t="str">
            <v>0168</v>
          </cell>
          <cell r="E2617">
            <v>0</v>
          </cell>
          <cell r="F2617">
            <v>0</v>
          </cell>
          <cell r="G2617" t="str">
            <v>95781</v>
          </cell>
          <cell r="H2617" t="str">
            <v>CONDULETE DE ALUMÍNIO, TIPO C, PARA ELETRODUTO DE AÇO GALVANIZADO DN 25 MM (1''), APARENTE - FORNECIMENTO E INSTALAÇÃO. AF_11/2016_P</v>
          </cell>
        </row>
        <row r="2618">
          <cell r="A2618" t="str">
            <v>INSTALACAO ELETRICA/ELETRIFICACAO E ILUMINACAO EXTERNA</v>
          </cell>
          <cell r="B2618" t="str">
            <v>INEL</v>
          </cell>
          <cell r="C2618" t="str">
            <v>CAIXAS</v>
          </cell>
          <cell r="D2618" t="str">
            <v>0168</v>
          </cell>
          <cell r="E2618">
            <v>0</v>
          </cell>
          <cell r="F2618">
            <v>0</v>
          </cell>
          <cell r="G2618" t="str">
            <v>95782</v>
          </cell>
          <cell r="H2618" t="str">
            <v>CONDULETE DE ALUMÍNIO, TIPO E, ELETRODUTO DE AÇO GALVANIZADO DN 25 MM (1''), APARENTE - FORNECIMENTO E INSTALAÇÃO. AF_11/2016_P</v>
          </cell>
        </row>
        <row r="2619">
          <cell r="A2619" t="str">
            <v>INSTALACAO ELETRICA/ELETRIFICACAO E ILUMINACAO EXTERNA</v>
          </cell>
          <cell r="B2619" t="str">
            <v>INEL</v>
          </cell>
          <cell r="C2619" t="str">
            <v>CAIXAS</v>
          </cell>
          <cell r="D2619" t="str">
            <v>0168</v>
          </cell>
          <cell r="E2619">
            <v>0</v>
          </cell>
          <cell r="F2619">
            <v>0</v>
          </cell>
          <cell r="G2619" t="str">
            <v>95785</v>
          </cell>
          <cell r="H2619" t="str">
            <v>CONDULETE DE ALUMÍNIO, TIPO E, PARA ELETRODUTO DE AÇO GALVANIZADO DN 32 MM (1 1/4''), APARENTE - FORNECIMENTO E INSTALAÇÃO. AF_11/2016_P</v>
          </cell>
        </row>
        <row r="2620">
          <cell r="A2620" t="str">
            <v>INSTALACAO ELETRICA/ELETRIFICACAO E ILUMINACAO EXTERNA</v>
          </cell>
          <cell r="B2620" t="str">
            <v>INEL</v>
          </cell>
          <cell r="C2620" t="str">
            <v>CAIXAS</v>
          </cell>
          <cell r="D2620" t="str">
            <v>0168</v>
          </cell>
          <cell r="E2620">
            <v>0</v>
          </cell>
          <cell r="F2620">
            <v>0</v>
          </cell>
          <cell r="G2620" t="str">
            <v>95787</v>
          </cell>
          <cell r="H2620" t="str">
            <v>CONDULETE DE ALUMÍNIO, TIPO LR, PARA ELETRODUTO DE AÇO GALVANIZADO DN 20 MM (3/4''), APARENTE - FORNECIMENTO E INSTALAÇÃO. AF_11/2016_P</v>
          </cell>
        </row>
        <row r="2621">
          <cell r="A2621" t="str">
            <v>INSTALACAO ELETRICA/ELETRIFICACAO E ILUMINACAO EXTERNA</v>
          </cell>
          <cell r="B2621" t="str">
            <v>INEL</v>
          </cell>
          <cell r="C2621" t="str">
            <v>CAIXAS</v>
          </cell>
          <cell r="D2621" t="str">
            <v>0168</v>
          </cell>
          <cell r="E2621">
            <v>0</v>
          </cell>
          <cell r="F2621">
            <v>0</v>
          </cell>
          <cell r="G2621" t="str">
            <v>95789</v>
          </cell>
          <cell r="H2621" t="str">
            <v>CONDULETE DE ALUMÍNIO, TIPO LR, PARA ELETRODUTO DE AÇO GALVANIZADO DN 25 MM (1''), APARENTE - FORNECIMENTO E INSTALAÇÃO. AF_11/2016_P</v>
          </cell>
        </row>
        <row r="2622">
          <cell r="A2622" t="str">
            <v>INSTALACAO ELETRICA/ELETRIFICACAO E ILUMINACAO EXTERNA</v>
          </cell>
          <cell r="B2622" t="str">
            <v>INEL</v>
          </cell>
          <cell r="C2622" t="str">
            <v>CAIXAS</v>
          </cell>
          <cell r="D2622" t="str">
            <v>0168</v>
          </cell>
          <cell r="E2622">
            <v>0</v>
          </cell>
          <cell r="F2622">
            <v>0</v>
          </cell>
          <cell r="G2622" t="str">
            <v>95791</v>
          </cell>
          <cell r="H2622" t="str">
            <v>CONDULETE DE ALUMÍNIO, TIPO LR, PARA ELETRODUTO DE AÇO GALVANIZADO DN 32 MM (1 1/4''), APARENTE - FORNECIMENTO E INSTALAÇÃO. AF_11/2016_P</v>
          </cell>
        </row>
        <row r="2623">
          <cell r="A2623" t="str">
            <v>INSTALACAO ELETRICA/ELETRIFICACAO E ILUMINACAO EXTERNA</v>
          </cell>
          <cell r="B2623" t="str">
            <v>INEL</v>
          </cell>
          <cell r="C2623" t="str">
            <v>CAIXAS</v>
          </cell>
          <cell r="D2623" t="str">
            <v>0168</v>
          </cell>
          <cell r="E2623">
            <v>0</v>
          </cell>
          <cell r="F2623">
            <v>0</v>
          </cell>
          <cell r="G2623" t="str">
            <v>95795</v>
          </cell>
          <cell r="H2623" t="str">
            <v>CONDULETE DE ALUMÍNIO, TIPO T, PARA ELETRODUTO DE AÇO GALVANIZADO DN 20 MM (3/4''), APARENTE - FORNECIMENTO E INSTALAÇÃO. AF_11/2016_P</v>
          </cell>
        </row>
        <row r="2624">
          <cell r="A2624" t="str">
            <v>INSTALACAO ELETRICA/ELETRIFICACAO E ILUMINACAO EXTERNA</v>
          </cell>
          <cell r="B2624" t="str">
            <v>INEL</v>
          </cell>
          <cell r="C2624" t="str">
            <v>CAIXAS</v>
          </cell>
          <cell r="D2624" t="str">
            <v>0168</v>
          </cell>
          <cell r="E2624">
            <v>0</v>
          </cell>
          <cell r="F2624">
            <v>0</v>
          </cell>
          <cell r="G2624" t="str">
            <v>95796</v>
          </cell>
          <cell r="H2624" t="str">
            <v>CONDULETE DE ALUMÍNIO, TIPO T, PARA ELETRODUTO DE AÇO GALVANIZADO DN 25 MM (1''), APARENTE - FORNECIMENTO E INSTALAÇÃO. AF_11/2016_P</v>
          </cell>
        </row>
        <row r="2625">
          <cell r="A2625" t="str">
            <v>INSTALACAO ELETRICA/ELETRIFICACAO E ILUMINACAO EXTERNA</v>
          </cell>
          <cell r="B2625" t="str">
            <v>INEL</v>
          </cell>
          <cell r="C2625" t="str">
            <v>CAIXAS</v>
          </cell>
          <cell r="D2625" t="str">
            <v>0168</v>
          </cell>
          <cell r="E2625">
            <v>0</v>
          </cell>
          <cell r="F2625">
            <v>0</v>
          </cell>
          <cell r="G2625" t="str">
            <v>95797</v>
          </cell>
          <cell r="H2625" t="str">
            <v>CONDULETE DE ALUMÍNIO, TIPO T, PARA ELETRODUTO DE AÇO GALVANIZADO DN 32 MM (1 1/4''), APARENTE - FORNECIMENTO E INSTALAÇÃO. AF_11/2016_P</v>
          </cell>
        </row>
        <row r="2626">
          <cell r="A2626" t="str">
            <v>INSTALACAO ELETRICA/ELETRIFICACAO E ILUMINACAO EXTERNA</v>
          </cell>
          <cell r="B2626" t="str">
            <v>INEL</v>
          </cell>
          <cell r="C2626" t="str">
            <v>CAIXAS</v>
          </cell>
          <cell r="D2626" t="str">
            <v>0168</v>
          </cell>
          <cell r="E2626">
            <v>0</v>
          </cell>
          <cell r="F2626">
            <v>0</v>
          </cell>
          <cell r="G2626" t="str">
            <v>95801</v>
          </cell>
          <cell r="H2626" t="str">
            <v>CONDULETE DE ALUMÍNIO, TIPO X, PARA ELETRODUTO DE AÇO GALVANIZADO DN 20 MM (3/4''), APARENTE - FORNECIMENTO E INSTALAÇÃO. AF_11/2016_P</v>
          </cell>
        </row>
        <row r="2627">
          <cell r="A2627" t="str">
            <v>INSTALACAO ELETRICA/ELETRIFICACAO E ILUMINACAO EXTERNA</v>
          </cell>
          <cell r="B2627" t="str">
            <v>INEL</v>
          </cell>
          <cell r="C2627" t="str">
            <v>CAIXAS</v>
          </cell>
          <cell r="D2627" t="str">
            <v>0168</v>
          </cell>
          <cell r="E2627">
            <v>0</v>
          </cell>
          <cell r="F2627">
            <v>0</v>
          </cell>
          <cell r="G2627" t="str">
            <v>95802</v>
          </cell>
          <cell r="H2627" t="str">
            <v>CONDULETE DE ALUMÍNIO, TIPO X, PARA ELETRODUTO DE AÇO GALVANIZADO DN 25 MM (1''), APARENTE - FORNECIMENTO E INSTALAÇÃO. AF_11/2016_P</v>
          </cell>
        </row>
        <row r="2628">
          <cell r="A2628" t="str">
            <v>INSTALACAO ELETRICA/ELETRIFICACAO E ILUMINACAO EXTERNA</v>
          </cell>
          <cell r="B2628" t="str">
            <v>INEL</v>
          </cell>
          <cell r="C2628" t="str">
            <v>CAIXAS</v>
          </cell>
          <cell r="D2628" t="str">
            <v>0168</v>
          </cell>
          <cell r="E2628">
            <v>0</v>
          </cell>
          <cell r="F2628">
            <v>0</v>
          </cell>
          <cell r="G2628" t="str">
            <v>95803</v>
          </cell>
          <cell r="H2628" t="str">
            <v>CONDULETE DE ALUMÍNIO, TIPO X, PARA ELETRODUTO DE AÇO GALVANIZADO DN 32 MM (1 1/4''), APARENTE - FORNECIMENTO E INSTALAÇÃO. AF_11/2016_P</v>
          </cell>
        </row>
        <row r="2629">
          <cell r="A2629" t="str">
            <v>INSTALACAO ELETRICA/ELETRIFICACAO E ILUMINACAO EXTERNA</v>
          </cell>
          <cell r="B2629" t="str">
            <v>INEL</v>
          </cell>
          <cell r="C2629" t="str">
            <v>CAIXAS</v>
          </cell>
          <cell r="D2629" t="str">
            <v>0168</v>
          </cell>
          <cell r="E2629">
            <v>0</v>
          </cell>
          <cell r="F2629">
            <v>0</v>
          </cell>
          <cell r="G2629" t="str">
            <v>95804</v>
          </cell>
          <cell r="H2629" t="str">
            <v>CONDULETE DE PVC, TIPO B, PARA ELETRODUTO DE PVC SOLDÁVEL DN 20 MM (1/2''), APARENTE - FORNECIMENTO E INSTALAÇÃO. AF_11/2016</v>
          </cell>
        </row>
        <row r="2630">
          <cell r="A2630" t="str">
            <v>INSTALACAO ELETRICA/ELETRIFICACAO E ILUMINACAO EXTERNA</v>
          </cell>
          <cell r="B2630" t="str">
            <v>INEL</v>
          </cell>
          <cell r="C2630" t="str">
            <v>CAIXAS</v>
          </cell>
          <cell r="D2630" t="str">
            <v>0168</v>
          </cell>
          <cell r="E2630">
            <v>0</v>
          </cell>
          <cell r="F2630">
            <v>0</v>
          </cell>
          <cell r="G2630" t="str">
            <v>95805</v>
          </cell>
          <cell r="H2630" t="str">
            <v>CONDULETE DE PVC, TIPO B, PARA ELETRODUTO DE PVC SOLDÁVEL DN 25 MM (3/4''), APARENTE - FORNECIMENTO E INSTALAÇÃO. AF_11/2016</v>
          </cell>
        </row>
        <row r="2631">
          <cell r="A2631" t="str">
            <v>INSTALACAO ELETRICA/ELETRIFICACAO E ILUMINACAO EXTERNA</v>
          </cell>
          <cell r="B2631" t="str">
            <v>INEL</v>
          </cell>
          <cell r="C2631" t="str">
            <v>CAIXAS</v>
          </cell>
          <cell r="D2631" t="str">
            <v>0168</v>
          </cell>
          <cell r="E2631">
            <v>0</v>
          </cell>
          <cell r="F2631">
            <v>0</v>
          </cell>
          <cell r="G2631" t="str">
            <v>95806</v>
          </cell>
          <cell r="H2631" t="str">
            <v>CONDULETE DE PVC, TIPO B, PARA ELETRODUTO DE PVC SOLDÁVEL DN 32 MM (1''), APARENTE - FORNECIMENTO E INSTALAÇÃO. AF_11/2016</v>
          </cell>
        </row>
        <row r="2632">
          <cell r="A2632" t="str">
            <v>INSTALACAO ELETRICA/ELETRIFICACAO E ILUMINACAO EXTERNA</v>
          </cell>
          <cell r="B2632" t="str">
            <v>INEL</v>
          </cell>
          <cell r="C2632" t="str">
            <v>CAIXAS</v>
          </cell>
          <cell r="D2632" t="str">
            <v>0168</v>
          </cell>
          <cell r="E2632">
            <v>0</v>
          </cell>
          <cell r="F2632">
            <v>0</v>
          </cell>
          <cell r="G2632" t="str">
            <v>95807</v>
          </cell>
          <cell r="H2632" t="str">
            <v>CONDULETE DE PVC, TIPO LL, PARA ELETRODUTO DE PVC SOLDÁVEL DN 20 MM (1/2''), APARENTE - FORNECIMENTO E INSTALAÇÃO. AF_11/2016</v>
          </cell>
        </row>
        <row r="2633">
          <cell r="A2633" t="str">
            <v>INSTALACAO ELETRICA/ELETRIFICACAO E ILUMINACAO EXTERNA</v>
          </cell>
          <cell r="B2633" t="str">
            <v>INEL</v>
          </cell>
          <cell r="C2633" t="str">
            <v>CAIXAS</v>
          </cell>
          <cell r="D2633" t="str">
            <v>0168</v>
          </cell>
          <cell r="E2633">
            <v>0</v>
          </cell>
          <cell r="F2633">
            <v>0</v>
          </cell>
          <cell r="G2633" t="str">
            <v>95808</v>
          </cell>
          <cell r="H2633" t="str">
            <v>CONDULETE DE PVC, TIPO LL, PARA ELETRODUTO DE PVC SOLDÁVEL DN 25 MM (3/4''), APARENTE - FORNECIMENTO E INSTALAÇÃO. AF_11/2016</v>
          </cell>
        </row>
        <row r="2634">
          <cell r="A2634" t="str">
            <v>INSTALACAO ELETRICA/ELETRIFICACAO E ILUMINACAO EXTERNA</v>
          </cell>
          <cell r="B2634" t="str">
            <v>INEL</v>
          </cell>
          <cell r="C2634" t="str">
            <v>CAIXAS</v>
          </cell>
          <cell r="D2634" t="str">
            <v>0168</v>
          </cell>
          <cell r="E2634">
            <v>0</v>
          </cell>
          <cell r="F2634">
            <v>0</v>
          </cell>
          <cell r="G2634" t="str">
            <v>95809</v>
          </cell>
          <cell r="H2634" t="str">
            <v>CONDULETE DE PVC, TIPO LL, PARA ELETRODUTO DE PVC SOLDÁVEL DN 32 MM (1''), APARENTE - FORNECIMENTO E INSTALAÇÃO. AF_11/2016</v>
          </cell>
        </row>
        <row r="2635">
          <cell r="A2635" t="str">
            <v>INSTALACAO ELETRICA/ELETRIFICACAO E ILUMINACAO EXTERNA</v>
          </cell>
          <cell r="B2635" t="str">
            <v>INEL</v>
          </cell>
          <cell r="C2635" t="str">
            <v>CAIXAS</v>
          </cell>
          <cell r="D2635" t="str">
            <v>0168</v>
          </cell>
          <cell r="E2635">
            <v>0</v>
          </cell>
          <cell r="F2635">
            <v>0</v>
          </cell>
          <cell r="G2635" t="str">
            <v>95810</v>
          </cell>
          <cell r="H2635" t="str">
            <v>CONDULETE DE PVC, TIPO LB, PARA ELETRODUTO DE PVC SOLDÁVEL DN 20 MM (1/2''), APARENTE - FORNECIMENTO E INSTALAÇÃO. AF_11/2016</v>
          </cell>
        </row>
        <row r="2636">
          <cell r="A2636" t="str">
            <v>INSTALACAO ELETRICA/ELETRIFICACAO E ILUMINACAO EXTERNA</v>
          </cell>
          <cell r="B2636" t="str">
            <v>INEL</v>
          </cell>
          <cell r="C2636" t="str">
            <v>CAIXAS</v>
          </cell>
          <cell r="D2636" t="str">
            <v>0168</v>
          </cell>
          <cell r="E2636">
            <v>0</v>
          </cell>
          <cell r="F2636">
            <v>0</v>
          </cell>
          <cell r="G2636" t="str">
            <v>95811</v>
          </cell>
          <cell r="H2636" t="str">
            <v>CONDULETE DE PVC, TIPO LB, PARA ELETRODUTO DE PVC SOLDÁVEL DN 25 MM (3/4''), APARENTE - FORNECIMENTO E INSTALAÇÃO. AF_11/2016</v>
          </cell>
        </row>
        <row r="2637">
          <cell r="A2637" t="str">
            <v>INSTALACAO ELETRICA/ELETRIFICACAO E ILUMINACAO EXTERNA</v>
          </cell>
          <cell r="B2637" t="str">
            <v>INEL</v>
          </cell>
          <cell r="C2637" t="str">
            <v>CAIXAS</v>
          </cell>
          <cell r="D2637" t="str">
            <v>0168</v>
          </cell>
          <cell r="E2637">
            <v>0</v>
          </cell>
          <cell r="F2637">
            <v>0</v>
          </cell>
          <cell r="G2637" t="str">
            <v>95812</v>
          </cell>
          <cell r="H2637" t="str">
            <v>CONDULETE DE PVC, TIPO LB, PARA ELETRODUTO DE PVC SOLDÁVEL DN 32 MM (1''), APARENTE - FORNECIMENTO E INSTALAÇÃO. AF_11/2016</v>
          </cell>
        </row>
        <row r="2638">
          <cell r="A2638" t="str">
            <v>INSTALACAO ELETRICA/ELETRIFICACAO E ILUMINACAO EXTERNA</v>
          </cell>
          <cell r="B2638" t="str">
            <v>INEL</v>
          </cell>
          <cell r="C2638" t="str">
            <v>CAIXAS</v>
          </cell>
          <cell r="D2638" t="str">
            <v>0168</v>
          </cell>
          <cell r="E2638">
            <v>0</v>
          </cell>
          <cell r="F2638">
            <v>0</v>
          </cell>
          <cell r="G2638" t="str">
            <v>95813</v>
          </cell>
          <cell r="H2638" t="str">
            <v>CONDULETE DE PVC, TIPO TB, PARA ELETRODUTO DE PVC SOLDÁVEL DN 20 MM (1/2''), APARENTE - FORNECIMENTO E INSTALAÇÃO. AF_11/2016</v>
          </cell>
        </row>
        <row r="2639">
          <cell r="A2639" t="str">
            <v>INSTALACAO ELETRICA/ELETRIFICACAO E ILUMINACAO EXTERNA</v>
          </cell>
          <cell r="B2639" t="str">
            <v>INEL</v>
          </cell>
          <cell r="C2639" t="str">
            <v>CAIXAS</v>
          </cell>
          <cell r="D2639" t="str">
            <v>0168</v>
          </cell>
          <cell r="E2639">
            <v>0</v>
          </cell>
          <cell r="F2639">
            <v>0</v>
          </cell>
          <cell r="G2639" t="str">
            <v>95814</v>
          </cell>
          <cell r="H2639" t="str">
            <v>CONDULETE DE PVC, TIPO TB, PARA ELETRODUTO DE PVC SOLDÁVEL DN 25 MM (3/4''), APARENTE - FORNECIMENTO E INSTALAÇÃO. AF_11/2016</v>
          </cell>
        </row>
        <row r="2640">
          <cell r="A2640" t="str">
            <v>INSTALACAO ELETRICA/ELETRIFICACAO E ILUMINACAO EXTERNA</v>
          </cell>
          <cell r="B2640" t="str">
            <v>INEL</v>
          </cell>
          <cell r="C2640" t="str">
            <v>CAIXAS</v>
          </cell>
          <cell r="D2640" t="str">
            <v>0168</v>
          </cell>
          <cell r="E2640">
            <v>0</v>
          </cell>
          <cell r="F2640">
            <v>0</v>
          </cell>
          <cell r="G2640" t="str">
            <v>95815</v>
          </cell>
          <cell r="H2640" t="str">
            <v>CONDULETE DE PVC, TIPO TB, PARA ELETRODUTO DE PVC SOLDÁVEL DN 32 MM (1''), APARENTE - FORNECIMENTO E INSTALAÇÃO. AF_11/2016</v>
          </cell>
        </row>
        <row r="2641">
          <cell r="A2641" t="str">
            <v>INSTALACAO ELETRICA/ELETRIFICACAO E ILUMINACAO EXTERNA</v>
          </cell>
          <cell r="B2641" t="str">
            <v>INEL</v>
          </cell>
          <cell r="C2641" t="str">
            <v>CAIXAS</v>
          </cell>
          <cell r="D2641" t="str">
            <v>0168</v>
          </cell>
          <cell r="E2641">
            <v>0</v>
          </cell>
          <cell r="F2641">
            <v>0</v>
          </cell>
          <cell r="G2641" t="str">
            <v>95816</v>
          </cell>
          <cell r="H2641" t="str">
            <v>CONDULETE DE PVC, TIPO X, PARA ELETRODUTO DE PVC SOLDÁVEL DN 20 MM (1/2''), APARENTE - FORNECIMENTO E INSTALAÇÃO. AF_11/2016</v>
          </cell>
        </row>
        <row r="2642">
          <cell r="A2642" t="str">
            <v>INSTALACAO ELETRICA/ELETRIFICACAO E ILUMINACAO EXTERNA</v>
          </cell>
          <cell r="B2642" t="str">
            <v>INEL</v>
          </cell>
          <cell r="C2642" t="str">
            <v>CAIXAS</v>
          </cell>
          <cell r="D2642" t="str">
            <v>0168</v>
          </cell>
          <cell r="E2642">
            <v>0</v>
          </cell>
          <cell r="F2642">
            <v>0</v>
          </cell>
          <cell r="G2642" t="str">
            <v>95817</v>
          </cell>
          <cell r="H2642" t="str">
            <v>CONDULETE DE PVC, TIPO X, PARA ELETRODUTO DE PVC SOLDÁVEL DN 25 MM (3/4''), APARENTE - FORNECIMENTO E INSTALAÇÃO. AF_11/2016</v>
          </cell>
        </row>
        <row r="2643">
          <cell r="A2643" t="str">
            <v>INSTALACAO ELETRICA/ELETRIFICACAO E ILUMINACAO EXTERNA</v>
          </cell>
          <cell r="B2643" t="str">
            <v>INEL</v>
          </cell>
          <cell r="C2643" t="str">
            <v>CAIXAS</v>
          </cell>
          <cell r="D2643" t="str">
            <v>0168</v>
          </cell>
          <cell r="E2643">
            <v>0</v>
          </cell>
          <cell r="F2643">
            <v>0</v>
          </cell>
          <cell r="G2643" t="str">
            <v>95818</v>
          </cell>
          <cell r="H2643" t="str">
            <v>CONDULETE DE PVC, TIPO X, PARA ELETRODUTO DE PVC SOLDÁVEL DN 32 MM (1''), APARENTE - FORNECIMENTO E INSTALAÇÃO. AF_11/2016</v>
          </cell>
        </row>
        <row r="2644">
          <cell r="A2644" t="str">
            <v>INSTALACAO ELETRICA/ELETRIFICACAO E ILUMINACAO EXTERNA</v>
          </cell>
          <cell r="B2644" t="str">
            <v>INEL</v>
          </cell>
          <cell r="C2644" t="str">
            <v>CAIXAS</v>
          </cell>
          <cell r="D2644" t="str">
            <v>0168</v>
          </cell>
          <cell r="E2644">
            <v>0</v>
          </cell>
          <cell r="F2644">
            <v>0</v>
          </cell>
          <cell r="G2644" t="str">
            <v>97881</v>
          </cell>
          <cell r="H2644" t="str">
            <v>CAIXA ENTERRADA ELÉTRICA RETANGULAR, EM CONCRETO PRÉ-MOLDADO, FUNDO COM BRITA, DIMENSÕES INTERNAS: 0,3X0,3X0,3 M. AF_12/2020</v>
          </cell>
        </row>
        <row r="2645">
          <cell r="A2645" t="str">
            <v>INSTALACAO ELETRICA/ELETRIFICACAO E ILUMINACAO EXTERNA</v>
          </cell>
          <cell r="B2645" t="str">
            <v>INEL</v>
          </cell>
          <cell r="C2645" t="str">
            <v>CAIXAS</v>
          </cell>
          <cell r="D2645" t="str">
            <v>0168</v>
          </cell>
          <cell r="E2645">
            <v>0</v>
          </cell>
          <cell r="F2645">
            <v>0</v>
          </cell>
          <cell r="G2645" t="str">
            <v>97882</v>
          </cell>
          <cell r="H2645" t="str">
            <v>CAIXA ENTERRADA ELÉTRICA RETANGULAR, EM CONCRETO PRÉ-MOLDADO, FUNDO COM BRITA, DIMENSÕES INTERNAS: 0,4X0,4X0,4 M. AF_12/2020</v>
          </cell>
        </row>
        <row r="2646">
          <cell r="A2646" t="str">
            <v>INSTALACAO ELETRICA/ELETRIFICACAO E ILUMINACAO EXTERNA</v>
          </cell>
          <cell r="B2646" t="str">
            <v>INEL</v>
          </cell>
          <cell r="C2646" t="str">
            <v>CAIXAS</v>
          </cell>
          <cell r="D2646" t="str">
            <v>0168</v>
          </cell>
          <cell r="E2646">
            <v>0</v>
          </cell>
          <cell r="F2646">
            <v>0</v>
          </cell>
          <cell r="G2646" t="str">
            <v>97883</v>
          </cell>
          <cell r="H2646" t="str">
            <v>CAIXA ENTERRADA ELÉTRICA RETANGULAR, EM CONCRETO PRÉ-MOLDADO, FUNDO COM BRITA, DIMENSÕES INTERNAS: 0,6X0,6X0,5 M. AF_12/2020</v>
          </cell>
        </row>
        <row r="2647">
          <cell r="A2647" t="str">
            <v>INSTALACAO ELETRICA/ELETRIFICACAO E ILUMINACAO EXTERNA</v>
          </cell>
          <cell r="B2647" t="str">
            <v>INEL</v>
          </cell>
          <cell r="C2647" t="str">
            <v>CAIXAS</v>
          </cell>
          <cell r="D2647" t="str">
            <v>0168</v>
          </cell>
          <cell r="E2647">
            <v>0</v>
          </cell>
          <cell r="F2647">
            <v>0</v>
          </cell>
          <cell r="G2647" t="str">
            <v>97884</v>
          </cell>
          <cell r="H2647" t="str">
            <v>CAIXA ENTERRADA ELÉTRICA RETANGULAR, EM CONCRETO PRÉ-MOLDADO, FUNDO COM BRITA, DIMENSÕES INTERNAS: 0,8X0,8X0,5 M. AF_12/2020</v>
          </cell>
        </row>
        <row r="2648">
          <cell r="A2648" t="str">
            <v>INSTALACAO ELETRICA/ELETRIFICACAO E ILUMINACAO EXTERNA</v>
          </cell>
          <cell r="B2648" t="str">
            <v>INEL</v>
          </cell>
          <cell r="C2648" t="str">
            <v>CAIXAS</v>
          </cell>
          <cell r="D2648" t="str">
            <v>0168</v>
          </cell>
          <cell r="E2648">
            <v>0</v>
          </cell>
          <cell r="F2648">
            <v>0</v>
          </cell>
          <cell r="G2648" t="str">
            <v>97885</v>
          </cell>
          <cell r="H2648" t="str">
            <v>CAIXA ENTERRADA ELÉTRICA RETANGULAR, EM CONCRETO PRÉ-MOLDADO, FUNDO COM BRITA, DIMENSÕES INTERNAS: 1X1X0,5 M. AF_12/2020</v>
          </cell>
        </row>
        <row r="2649">
          <cell r="A2649" t="str">
            <v>INSTALACAO ELETRICA/ELETRIFICACAO E ILUMINACAO EXTERNA</v>
          </cell>
          <cell r="B2649" t="str">
            <v>INEL</v>
          </cell>
          <cell r="C2649" t="str">
            <v>CAIXAS</v>
          </cell>
          <cell r="D2649" t="str">
            <v>0168</v>
          </cell>
          <cell r="E2649">
            <v>0</v>
          </cell>
          <cell r="F2649">
            <v>0</v>
          </cell>
          <cell r="G2649" t="str">
            <v>97886</v>
          </cell>
          <cell r="H2649" t="str">
            <v>CAIXA ENTERRADA ELÉTRICA RETANGULAR, EM ALVENARIA COM TIJOLOS CERÂMICOS MACIÇOS, FUNDO COM BRITA, DIMENSÕES INTERNAS: 0,3X0,3X0,3 M. AF_12/2020</v>
          </cell>
        </row>
        <row r="2650">
          <cell r="A2650" t="str">
            <v>INSTALACAO ELETRICA/ELETRIFICACAO E ILUMINACAO EXTERNA</v>
          </cell>
          <cell r="B2650" t="str">
            <v>INEL</v>
          </cell>
          <cell r="C2650" t="str">
            <v>CAIXAS</v>
          </cell>
          <cell r="D2650" t="str">
            <v>0168</v>
          </cell>
          <cell r="E2650">
            <v>0</v>
          </cell>
          <cell r="F2650">
            <v>0</v>
          </cell>
          <cell r="G2650" t="str">
            <v>97887</v>
          </cell>
          <cell r="H2650" t="str">
            <v>CAIXA ENTERRADA ELÉTRICA RETANGULAR, EM ALVENARIA COM TIJOLOS CERÂMICOS MACIÇOS, FUNDO COM BRITA, DIMENSÕES INTERNAS: 0,4X0,4X0,4 M. AF_12/2020</v>
          </cell>
        </row>
        <row r="2651">
          <cell r="A2651" t="str">
            <v>INSTALACAO ELETRICA/ELETRIFICACAO E ILUMINACAO EXTERNA</v>
          </cell>
          <cell r="B2651" t="str">
            <v>INEL</v>
          </cell>
          <cell r="C2651" t="str">
            <v>CAIXAS</v>
          </cell>
          <cell r="D2651" t="str">
            <v>0168</v>
          </cell>
          <cell r="E2651">
            <v>0</v>
          </cell>
          <cell r="F2651">
            <v>0</v>
          </cell>
          <cell r="G2651" t="str">
            <v>97888</v>
          </cell>
          <cell r="H2651" t="str">
            <v>CAIXA ENTERRADA ELÉTRICA RETANGULAR, EM ALVENARIA COM TIJOLOS CERÂMICOS MACIÇOS, FUNDO COM BRITA, DIMENSÕES INTERNAS: 0,6X0,6X0,6 M. AF_12/2020</v>
          </cell>
        </row>
        <row r="2652">
          <cell r="A2652" t="str">
            <v>INSTALACAO ELETRICA/ELETRIFICACAO E ILUMINACAO EXTERNA</v>
          </cell>
          <cell r="B2652" t="str">
            <v>INEL</v>
          </cell>
          <cell r="C2652" t="str">
            <v>CAIXAS</v>
          </cell>
          <cell r="D2652" t="str">
            <v>0168</v>
          </cell>
          <cell r="E2652">
            <v>0</v>
          </cell>
          <cell r="F2652">
            <v>0</v>
          </cell>
          <cell r="G2652" t="str">
            <v>97889</v>
          </cell>
          <cell r="H2652" t="str">
            <v>CAIXA ENTERRADA ELÉTRICA RETANGULAR, EM ALVENARIA COM TIJOLOS CERÂMICOS MACIÇOS, FUNDO COM BRITA, DIMENSÕES INTERNAS: 0,8X0,8X0,6 M. AF_12/2020</v>
          </cell>
        </row>
        <row r="2653">
          <cell r="A2653" t="str">
            <v>INSTALACAO ELETRICA/ELETRIFICACAO E ILUMINACAO EXTERNA</v>
          </cell>
          <cell r="B2653" t="str">
            <v>INEL</v>
          </cell>
          <cell r="C2653" t="str">
            <v>CAIXAS</v>
          </cell>
          <cell r="D2653" t="str">
            <v>0168</v>
          </cell>
          <cell r="E2653">
            <v>0</v>
          </cell>
          <cell r="F2653">
            <v>0</v>
          </cell>
          <cell r="G2653" t="str">
            <v>97890</v>
          </cell>
          <cell r="H2653" t="str">
            <v>CAIXA ENTERRADA ELÉTRICA RETANGULAR, EM ALVENARIA COM TIJOLOS CERÂMICOS MACIÇOS, FUNDO COM BRITA, DIMENSÕES INTERNAS: 1X1X0,6 M. AF_12/2020</v>
          </cell>
        </row>
        <row r="2654">
          <cell r="A2654" t="str">
            <v>INSTALACAO ELETRICA/ELETRIFICACAO E ILUMINACAO EXTERNA</v>
          </cell>
          <cell r="B2654" t="str">
            <v>INEL</v>
          </cell>
          <cell r="C2654" t="str">
            <v>CAIXAS</v>
          </cell>
          <cell r="D2654" t="str">
            <v>0168</v>
          </cell>
          <cell r="E2654">
            <v>0</v>
          </cell>
          <cell r="F2654">
            <v>0</v>
          </cell>
          <cell r="G2654" t="str">
            <v>97891</v>
          </cell>
          <cell r="H2654" t="str">
            <v>CAIXA ENTERRADA ELÉTRICA RETANGULAR, EM ALVENARIA COM BLOCOS DE CONCRETO, FUNDO COM BRITA, DIMENSÕES INTERNAS: 0,4X0,4X0,4 M. AF_12/2020</v>
          </cell>
        </row>
        <row r="2655">
          <cell r="A2655" t="str">
            <v>INSTALACAO ELETRICA/ELETRIFICACAO E ILUMINACAO EXTERNA</v>
          </cell>
          <cell r="B2655" t="str">
            <v>INEL</v>
          </cell>
          <cell r="C2655" t="str">
            <v>CAIXAS</v>
          </cell>
          <cell r="D2655" t="str">
            <v>0168</v>
          </cell>
          <cell r="E2655">
            <v>0</v>
          </cell>
          <cell r="F2655">
            <v>0</v>
          </cell>
          <cell r="G2655" t="str">
            <v>97892</v>
          </cell>
          <cell r="H2655" t="str">
            <v>CAIXA ENTERRADA ELÉTRICA RETANGULAR, EM ALVENARIA COM BLOCOS DE CONCRETO, FUNDO COM BRITA, DIMENSÕES INTERNAS: 0,6X0,6X0,6 M. AF_12/2020</v>
          </cell>
        </row>
        <row r="2656">
          <cell r="A2656" t="str">
            <v>INSTALACAO ELETRICA/ELETRIFICACAO E ILUMINACAO EXTERNA</v>
          </cell>
          <cell r="B2656" t="str">
            <v>INEL</v>
          </cell>
          <cell r="C2656" t="str">
            <v>CAIXAS</v>
          </cell>
          <cell r="D2656" t="str">
            <v>0168</v>
          </cell>
          <cell r="E2656">
            <v>0</v>
          </cell>
          <cell r="F2656">
            <v>0</v>
          </cell>
          <cell r="G2656" t="str">
            <v>97893</v>
          </cell>
          <cell r="H2656" t="str">
            <v>CAIXA ENTERRADA ELÉTRICA RETANGULAR, EM ALVENARIA COM BLOCOS DE CONCRETO, FUNDO COM BRITA, DIMENSÕES INTERNAS: 0,8X0,8X0,6 M. AF_12/2020</v>
          </cell>
        </row>
        <row r="2657">
          <cell r="A2657" t="str">
            <v>INSTALACAO ELETRICA/ELETRIFICACAO E ILUMINACAO EXTERNA</v>
          </cell>
          <cell r="B2657" t="str">
            <v>INEL</v>
          </cell>
          <cell r="C2657" t="str">
            <v>CAIXAS</v>
          </cell>
          <cell r="D2657" t="str">
            <v>0168</v>
          </cell>
          <cell r="E2657">
            <v>0</v>
          </cell>
          <cell r="F2657">
            <v>0</v>
          </cell>
          <cell r="G2657" t="str">
            <v>97894</v>
          </cell>
          <cell r="H2657" t="str">
            <v>CAIXA ENTERRADA ELÉTRICA RETANGULAR, EM ALVENARIA COM BLOCOS DE CONCRETO, FUNDO COM BRITA, DIMENSÕES INTERNAS: 1X1X0,6 M. AF_12/2020</v>
          </cell>
        </row>
        <row r="2658">
          <cell r="A2658" t="str">
            <v>INSTALACAO ELETRICA/ELETRIFICACAO E ILUMINACAO EXTERNA</v>
          </cell>
          <cell r="B2658" t="str">
            <v>INEL</v>
          </cell>
          <cell r="C2658" t="str">
            <v>QUADROS/DISJUNTORES</v>
          </cell>
          <cell r="D2658" t="str">
            <v>0169</v>
          </cell>
          <cell r="E2658">
            <v>0</v>
          </cell>
          <cell r="F2658">
            <v>0</v>
          </cell>
          <cell r="G2658" t="str">
            <v>93653</v>
          </cell>
          <cell r="H2658" t="str">
            <v>DISJUNTOR MONOPOLAR TIPO DIN, CORRENTE NOMINAL DE 10A - FORNECIMENTO E INSTALAÇÃO. AF_10/2020</v>
          </cell>
        </row>
        <row r="2659">
          <cell r="A2659" t="str">
            <v>INSTALACAO ELETRICA/ELETRIFICACAO E ILUMINACAO EXTERNA</v>
          </cell>
          <cell r="B2659" t="str">
            <v>INEL</v>
          </cell>
          <cell r="C2659" t="str">
            <v>QUADROS/DISJUNTORES</v>
          </cell>
          <cell r="D2659" t="str">
            <v>0169</v>
          </cell>
          <cell r="E2659">
            <v>0</v>
          </cell>
          <cell r="F2659">
            <v>0</v>
          </cell>
          <cell r="G2659" t="str">
            <v>93654</v>
          </cell>
          <cell r="H2659" t="str">
            <v>DISJUNTOR MONOPOLAR TIPO DIN, CORRENTE NOMINAL DE 16A - FORNECIMENTO E INSTALAÇÃO. AF_10/2020</v>
          </cell>
        </row>
        <row r="2660">
          <cell r="A2660" t="str">
            <v>INSTALACAO ELETRICA/ELETRIFICACAO E ILUMINACAO EXTERNA</v>
          </cell>
          <cell r="B2660" t="str">
            <v>INEL</v>
          </cell>
          <cell r="C2660" t="str">
            <v>QUADROS/DISJUNTORES</v>
          </cell>
          <cell r="D2660" t="str">
            <v>0169</v>
          </cell>
          <cell r="E2660">
            <v>0</v>
          </cell>
          <cell r="F2660">
            <v>0</v>
          </cell>
          <cell r="G2660" t="str">
            <v>93655</v>
          </cell>
          <cell r="H2660" t="str">
            <v>DISJUNTOR MONOPOLAR TIPO DIN, CORRENTE NOMINAL DE 20A - FORNECIMENTO E INSTALAÇÃO. AF_10/2020</v>
          </cell>
        </row>
        <row r="2661">
          <cell r="A2661" t="str">
            <v>INSTALACAO ELETRICA/ELETRIFICACAO E ILUMINACAO EXTERNA</v>
          </cell>
          <cell r="B2661" t="str">
            <v>INEL</v>
          </cell>
          <cell r="C2661" t="str">
            <v>QUADROS/DISJUNTORES</v>
          </cell>
          <cell r="D2661" t="str">
            <v>0169</v>
          </cell>
          <cell r="E2661">
            <v>0</v>
          </cell>
          <cell r="F2661">
            <v>0</v>
          </cell>
          <cell r="G2661" t="str">
            <v>93656</v>
          </cell>
          <cell r="H2661" t="str">
            <v>DISJUNTOR MONOPOLAR TIPO DIN, CORRENTE NOMINAL DE 25A - FORNECIMENTO E INSTALAÇÃO. AF_10/2020</v>
          </cell>
        </row>
        <row r="2662">
          <cell r="A2662" t="str">
            <v>INSTALACAO ELETRICA/ELETRIFICACAO E ILUMINACAO EXTERNA</v>
          </cell>
          <cell r="B2662" t="str">
            <v>INEL</v>
          </cell>
          <cell r="C2662" t="str">
            <v>QUADROS/DISJUNTORES</v>
          </cell>
          <cell r="D2662" t="str">
            <v>0169</v>
          </cell>
          <cell r="E2662">
            <v>0</v>
          </cell>
          <cell r="F2662">
            <v>0</v>
          </cell>
          <cell r="G2662" t="str">
            <v>93657</v>
          </cell>
          <cell r="H2662" t="str">
            <v>DISJUNTOR MONOPOLAR TIPO DIN, CORRENTE NOMINAL DE 32A - FORNECIMENTO E INSTALAÇÃO. AF_10/2020</v>
          </cell>
        </row>
        <row r="2663">
          <cell r="A2663" t="str">
            <v>INSTALACAO ELETRICA/ELETRIFICACAO E ILUMINACAO EXTERNA</v>
          </cell>
          <cell r="B2663" t="str">
            <v>INEL</v>
          </cell>
          <cell r="C2663" t="str">
            <v>QUADROS/DISJUNTORES</v>
          </cell>
          <cell r="D2663" t="str">
            <v>0169</v>
          </cell>
          <cell r="E2663">
            <v>0</v>
          </cell>
          <cell r="F2663">
            <v>0</v>
          </cell>
          <cell r="G2663" t="str">
            <v>93658</v>
          </cell>
          <cell r="H2663" t="str">
            <v>DISJUNTOR MONOPOLAR TIPO DIN, CORRENTE NOMINAL DE 40A - FORNECIMENTO E INSTALAÇÃO. AF_10/2020</v>
          </cell>
        </row>
        <row r="2664">
          <cell r="A2664" t="str">
            <v>INSTALACAO ELETRICA/ELETRIFICACAO E ILUMINACAO EXTERNA</v>
          </cell>
          <cell r="B2664" t="str">
            <v>INEL</v>
          </cell>
          <cell r="C2664" t="str">
            <v>QUADROS/DISJUNTORES</v>
          </cell>
          <cell r="D2664" t="str">
            <v>0169</v>
          </cell>
          <cell r="E2664">
            <v>0</v>
          </cell>
          <cell r="F2664">
            <v>0</v>
          </cell>
          <cell r="G2664" t="str">
            <v>93659</v>
          </cell>
          <cell r="H2664" t="str">
            <v>DISJUNTOR MONOPOLAR TIPO DIN, CORRENTE NOMINAL DE 50A - FORNECIMENTO E INSTALAÇÃO. AF_10/2020</v>
          </cell>
        </row>
        <row r="2665">
          <cell r="A2665" t="str">
            <v>INSTALACAO ELETRICA/ELETRIFICACAO E ILUMINACAO EXTERNA</v>
          </cell>
          <cell r="B2665" t="str">
            <v>INEL</v>
          </cell>
          <cell r="C2665" t="str">
            <v>QUADROS/DISJUNTORES</v>
          </cell>
          <cell r="D2665" t="str">
            <v>0169</v>
          </cell>
          <cell r="E2665">
            <v>0</v>
          </cell>
          <cell r="F2665">
            <v>0</v>
          </cell>
          <cell r="G2665" t="str">
            <v>93660</v>
          </cell>
          <cell r="H2665" t="str">
            <v>DISJUNTOR BIPOLAR TIPO DIN, CORRENTE NOMINAL DE 10A - FORNECIMENTO E INSTALAÇÃO. AF_10/2020</v>
          </cell>
        </row>
        <row r="2666">
          <cell r="A2666" t="str">
            <v>INSTALACAO ELETRICA/ELETRIFICACAO E ILUMINACAO EXTERNA</v>
          </cell>
          <cell r="B2666" t="str">
            <v>INEL</v>
          </cell>
          <cell r="C2666" t="str">
            <v>QUADROS/DISJUNTORES</v>
          </cell>
          <cell r="D2666" t="str">
            <v>0169</v>
          </cell>
          <cell r="E2666">
            <v>0</v>
          </cell>
          <cell r="F2666">
            <v>0</v>
          </cell>
          <cell r="G2666" t="str">
            <v>93661</v>
          </cell>
          <cell r="H2666" t="str">
            <v>DISJUNTOR BIPOLAR TIPO DIN, CORRENTE NOMINAL DE 16A - FORNECIMENTO E INSTALAÇÃO. AF_10/2020</v>
          </cell>
        </row>
        <row r="2667">
          <cell r="A2667" t="str">
            <v>INSTALACAO ELETRICA/ELETRIFICACAO E ILUMINACAO EXTERNA</v>
          </cell>
          <cell r="B2667" t="str">
            <v>INEL</v>
          </cell>
          <cell r="C2667" t="str">
            <v>QUADROS/DISJUNTORES</v>
          </cell>
          <cell r="D2667" t="str">
            <v>0169</v>
          </cell>
          <cell r="E2667">
            <v>0</v>
          </cell>
          <cell r="F2667">
            <v>0</v>
          </cell>
          <cell r="G2667" t="str">
            <v>93662</v>
          </cell>
          <cell r="H2667" t="str">
            <v>DISJUNTOR BIPOLAR TIPO DIN, CORRENTE NOMINAL DE 20A - FORNECIMENTO E INSTALAÇÃO. AF_10/2020</v>
          </cell>
        </row>
        <row r="2668">
          <cell r="A2668" t="str">
            <v>INSTALACAO ELETRICA/ELETRIFICACAO E ILUMINACAO EXTERNA</v>
          </cell>
          <cell r="B2668" t="str">
            <v>INEL</v>
          </cell>
          <cell r="C2668" t="str">
            <v>QUADROS/DISJUNTORES</v>
          </cell>
          <cell r="D2668" t="str">
            <v>0169</v>
          </cell>
          <cell r="E2668">
            <v>0</v>
          </cell>
          <cell r="F2668">
            <v>0</v>
          </cell>
          <cell r="G2668" t="str">
            <v>93663</v>
          </cell>
          <cell r="H2668" t="str">
            <v>DISJUNTOR BIPOLAR TIPO DIN, CORRENTE NOMINAL DE 25A - FORNECIMENTO E INSTALAÇÃO. AF_10/2020</v>
          </cell>
        </row>
        <row r="2669">
          <cell r="A2669" t="str">
            <v>INSTALACAO ELETRICA/ELETRIFICACAO E ILUMINACAO EXTERNA</v>
          </cell>
          <cell r="B2669" t="str">
            <v>INEL</v>
          </cell>
          <cell r="C2669" t="str">
            <v>QUADROS/DISJUNTORES</v>
          </cell>
          <cell r="D2669" t="str">
            <v>0169</v>
          </cell>
          <cell r="E2669">
            <v>0</v>
          </cell>
          <cell r="F2669">
            <v>0</v>
          </cell>
          <cell r="G2669" t="str">
            <v>93664</v>
          </cell>
          <cell r="H2669" t="str">
            <v>DISJUNTOR BIPOLAR TIPO DIN, CORRENTE NOMINAL DE 32A - FORNECIMENTO E INSTALAÇÃO. AF_10/2020</v>
          </cell>
        </row>
        <row r="2670">
          <cell r="A2670" t="str">
            <v>INSTALACAO ELETRICA/ELETRIFICACAO E ILUMINACAO EXTERNA</v>
          </cell>
          <cell r="B2670" t="str">
            <v>INEL</v>
          </cell>
          <cell r="C2670" t="str">
            <v>QUADROS/DISJUNTORES</v>
          </cell>
          <cell r="D2670" t="str">
            <v>0169</v>
          </cell>
          <cell r="E2670">
            <v>0</v>
          </cell>
          <cell r="F2670">
            <v>0</v>
          </cell>
          <cell r="G2670" t="str">
            <v>93665</v>
          </cell>
          <cell r="H2670" t="str">
            <v>DISJUNTOR BIPOLAR TIPO DIN, CORRENTE NOMINAL DE 40A - FORNECIMENTO E INSTALAÇÃO. AF_10/2020</v>
          </cell>
        </row>
        <row r="2671">
          <cell r="A2671" t="str">
            <v>INSTALACAO ELETRICA/ELETRIFICACAO E ILUMINACAO EXTERNA</v>
          </cell>
          <cell r="B2671" t="str">
            <v>INEL</v>
          </cell>
          <cell r="C2671" t="str">
            <v>QUADROS/DISJUNTORES</v>
          </cell>
          <cell r="D2671" t="str">
            <v>0169</v>
          </cell>
          <cell r="E2671">
            <v>0</v>
          </cell>
          <cell r="F2671">
            <v>0</v>
          </cell>
          <cell r="G2671" t="str">
            <v>93666</v>
          </cell>
          <cell r="H2671" t="str">
            <v>DISJUNTOR BIPOLAR TIPO DIN, CORRENTE NOMINAL DE 50A - FORNECIMENTO E INSTALAÇÃO. AF_10/2020</v>
          </cell>
        </row>
        <row r="2672">
          <cell r="A2672" t="str">
            <v>INSTALACAO ELETRICA/ELETRIFICACAO E ILUMINACAO EXTERNA</v>
          </cell>
          <cell r="B2672" t="str">
            <v>INEL</v>
          </cell>
          <cell r="C2672" t="str">
            <v>QUADROS/DISJUNTORES</v>
          </cell>
          <cell r="D2672" t="str">
            <v>0169</v>
          </cell>
          <cell r="E2672">
            <v>0</v>
          </cell>
          <cell r="F2672">
            <v>0</v>
          </cell>
          <cell r="G2672" t="str">
            <v>93667</v>
          </cell>
          <cell r="H2672" t="str">
            <v>DISJUNTOR TRIPOLAR TIPO DIN, CORRENTE NOMINAL DE 10A - FORNECIMENTO E INSTALAÇÃO. AF_10/2020</v>
          </cell>
        </row>
        <row r="2673">
          <cell r="A2673" t="str">
            <v>INSTALACAO ELETRICA/ELETRIFICACAO E ILUMINACAO EXTERNA</v>
          </cell>
          <cell r="B2673" t="str">
            <v>INEL</v>
          </cell>
          <cell r="C2673" t="str">
            <v>QUADROS/DISJUNTORES</v>
          </cell>
          <cell r="D2673" t="str">
            <v>0169</v>
          </cell>
          <cell r="E2673">
            <v>0</v>
          </cell>
          <cell r="F2673">
            <v>0</v>
          </cell>
          <cell r="G2673" t="str">
            <v>93668</v>
          </cell>
          <cell r="H2673" t="str">
            <v>DISJUNTOR TRIPOLAR TIPO DIN, CORRENTE NOMINAL DE 16A - FORNECIMENTO E INSTALAÇÃO. AF_10/2020</v>
          </cell>
        </row>
        <row r="2674">
          <cell r="A2674" t="str">
            <v>INSTALACAO ELETRICA/ELETRIFICACAO E ILUMINACAO EXTERNA</v>
          </cell>
          <cell r="B2674" t="str">
            <v>INEL</v>
          </cell>
          <cell r="C2674" t="str">
            <v>QUADROS/DISJUNTORES</v>
          </cell>
          <cell r="D2674" t="str">
            <v>0169</v>
          </cell>
          <cell r="E2674">
            <v>0</v>
          </cell>
          <cell r="F2674">
            <v>0</v>
          </cell>
          <cell r="G2674" t="str">
            <v>93669</v>
          </cell>
          <cell r="H2674" t="str">
            <v>DISJUNTOR TRIPOLAR TIPO DIN, CORRENTE NOMINAL DE 20A - FORNECIMENTO E INSTALAÇÃO. AF_10/2020</v>
          </cell>
        </row>
        <row r="2675">
          <cell r="A2675" t="str">
            <v>INSTALACAO ELETRICA/ELETRIFICACAO E ILUMINACAO EXTERNA</v>
          </cell>
          <cell r="B2675" t="str">
            <v>INEL</v>
          </cell>
          <cell r="C2675" t="str">
            <v>QUADROS/DISJUNTORES</v>
          </cell>
          <cell r="D2675" t="str">
            <v>0169</v>
          </cell>
          <cell r="E2675">
            <v>0</v>
          </cell>
          <cell r="F2675">
            <v>0</v>
          </cell>
          <cell r="G2675" t="str">
            <v>93670</v>
          </cell>
          <cell r="H2675" t="str">
            <v>DISJUNTOR TRIPOLAR TIPO DIN, CORRENTE NOMINAL DE 25A - FORNECIMENTO E INSTALAÇÃO. AF_10/2020</v>
          </cell>
        </row>
        <row r="2676">
          <cell r="A2676" t="str">
            <v>INSTALACAO ELETRICA/ELETRIFICACAO E ILUMINACAO EXTERNA</v>
          </cell>
          <cell r="B2676" t="str">
            <v>INEL</v>
          </cell>
          <cell r="C2676" t="str">
            <v>QUADROS/DISJUNTORES</v>
          </cell>
          <cell r="D2676" t="str">
            <v>0169</v>
          </cell>
          <cell r="E2676">
            <v>0</v>
          </cell>
          <cell r="F2676">
            <v>0</v>
          </cell>
          <cell r="G2676" t="str">
            <v>93671</v>
          </cell>
          <cell r="H2676" t="str">
            <v>DISJUNTOR TRIPOLAR TIPO DIN, CORRENTE NOMINAL DE 32A - FORNECIMENTO E INSTALAÇÃO. AF_10/2020</v>
          </cell>
        </row>
        <row r="2677">
          <cell r="A2677" t="str">
            <v>INSTALACAO ELETRICA/ELETRIFICACAO E ILUMINACAO EXTERNA</v>
          </cell>
          <cell r="B2677" t="str">
            <v>INEL</v>
          </cell>
          <cell r="C2677" t="str">
            <v>QUADROS/DISJUNTORES</v>
          </cell>
          <cell r="D2677" t="str">
            <v>0169</v>
          </cell>
          <cell r="E2677">
            <v>0</v>
          </cell>
          <cell r="F2677">
            <v>0</v>
          </cell>
          <cell r="G2677" t="str">
            <v>93672</v>
          </cell>
          <cell r="H2677" t="str">
            <v>DISJUNTOR TRIPOLAR TIPO DIN, CORRENTE NOMINAL DE 40A - FORNECIMENTO E INSTALAÇÃO. AF_10/2020</v>
          </cell>
        </row>
        <row r="2678">
          <cell r="A2678" t="str">
            <v>INSTALACAO ELETRICA/ELETRIFICACAO E ILUMINACAO EXTERNA</v>
          </cell>
          <cell r="B2678" t="str">
            <v>INEL</v>
          </cell>
          <cell r="C2678" t="str">
            <v>QUADROS/DISJUNTORES</v>
          </cell>
          <cell r="D2678" t="str">
            <v>0169</v>
          </cell>
          <cell r="E2678">
            <v>0</v>
          </cell>
          <cell r="F2678">
            <v>0</v>
          </cell>
          <cell r="G2678" t="str">
            <v>93673</v>
          </cell>
          <cell r="H2678" t="str">
            <v>DISJUNTOR TRIPOLAR TIPO DIN, CORRENTE NOMINAL DE 50A - FORNECIMENTO E INSTALAÇÃO. AF_10/2020</v>
          </cell>
        </row>
        <row r="2679">
          <cell r="A2679" t="str">
            <v>INSTALACAO ELETRICA/ELETRIFICACAO E ILUMINACAO EXTERNA</v>
          </cell>
          <cell r="B2679" t="str">
            <v>INEL</v>
          </cell>
          <cell r="C2679" t="str">
            <v>QUADROS/DISJUNTORES</v>
          </cell>
          <cell r="D2679" t="str">
            <v>0169</v>
          </cell>
          <cell r="E2679">
            <v>0</v>
          </cell>
          <cell r="F2679">
            <v>0</v>
          </cell>
          <cell r="G2679" t="str">
            <v>97359</v>
          </cell>
          <cell r="H2679" t="str">
            <v>QUADRO DE MEDIÇÃO GERAL DE ENERGIA COM 8 MEDIDORES - FORNECIMENTO E INSTALAÇÃO. AF_10/2020</v>
          </cell>
        </row>
        <row r="2680">
          <cell r="A2680" t="str">
            <v>INSTALACAO ELETRICA/ELETRIFICACAO E ILUMINACAO EXTERNA</v>
          </cell>
          <cell r="B2680" t="str">
            <v>INEL</v>
          </cell>
          <cell r="C2680" t="str">
            <v>QUADROS/DISJUNTORES</v>
          </cell>
          <cell r="D2680" t="str">
            <v>0169</v>
          </cell>
          <cell r="E2680">
            <v>0</v>
          </cell>
          <cell r="F2680">
            <v>0</v>
          </cell>
          <cell r="G2680" t="str">
            <v>97360</v>
          </cell>
          <cell r="H2680" t="str">
            <v>QUADRO DE MEDIÇÃO GERAL DE ENERGIA COM 12 MEDIDORES - FORNECIMENTO E INSTALAÇÃO. AF_10/2020</v>
          </cell>
        </row>
        <row r="2681">
          <cell r="A2681" t="str">
            <v>INSTALACAO ELETRICA/ELETRIFICACAO E ILUMINACAO EXTERNA</v>
          </cell>
          <cell r="B2681" t="str">
            <v>INEL</v>
          </cell>
          <cell r="C2681" t="str">
            <v>QUADROS/DISJUNTORES</v>
          </cell>
          <cell r="D2681" t="str">
            <v>0169</v>
          </cell>
          <cell r="E2681">
            <v>0</v>
          </cell>
          <cell r="F2681">
            <v>0</v>
          </cell>
          <cell r="G2681" t="str">
            <v>97361</v>
          </cell>
          <cell r="H2681" t="str">
            <v>QUADRO DE MEDIÇÃO GERAL DE ENERGIA COM 16 MEDIDORES - FORNECIMENTO E INSTALAÇÃO. AF_10/2020</v>
          </cell>
        </row>
        <row r="2682">
          <cell r="A2682" t="str">
            <v>INSTALACAO ELETRICA/ELETRIFICACAO E ILUMINACAO EXTERNA</v>
          </cell>
          <cell r="B2682" t="str">
            <v>INEL</v>
          </cell>
          <cell r="C2682" t="str">
            <v>QUADROS/DISJUNTORES</v>
          </cell>
          <cell r="D2682" t="str">
            <v>0169</v>
          </cell>
          <cell r="E2682">
            <v>0</v>
          </cell>
          <cell r="F2682">
            <v>0</v>
          </cell>
          <cell r="G2682" t="str">
            <v>97362</v>
          </cell>
          <cell r="H2682" t="str">
            <v>QUADRO DE MEDIÇÃO GERAL DE ENERGIA PARA BARRAMENTO BLINDADO COM 4 MEDIDORES - FORNECIMENTO E INSTALAÇÃO. AF_10/2020</v>
          </cell>
        </row>
        <row r="2683">
          <cell r="A2683" t="str">
            <v>INSTALACAO ELETRICA/ELETRIFICACAO E ILUMINACAO EXTERNA</v>
          </cell>
          <cell r="B2683" t="str">
            <v>INEL</v>
          </cell>
          <cell r="C2683" t="str">
            <v>QUADROS/DISJUNTORES</v>
          </cell>
          <cell r="D2683" t="str">
            <v>0169</v>
          </cell>
          <cell r="E2683">
            <v>0</v>
          </cell>
          <cell r="F2683">
            <v>0</v>
          </cell>
          <cell r="G2683" t="str">
            <v>101875</v>
          </cell>
          <cell r="H2683" t="str">
            <v>QUADRO DE DISTRIBUIÇÃO DE ENERGIA EM CHAPA DE AÇO GALVANIZADO, DE EMBUTIR, COM BARRAMENTO TRIFÁSICO, PARA 12 DISJUNTORES DIN 100A - FORNECIMENTO E INSTALAÇÃO. AF_10/2020</v>
          </cell>
        </row>
        <row r="2684">
          <cell r="A2684" t="str">
            <v>INSTALACAO ELETRICA/ELETRIFICACAO E ILUMINACAO EXTERNA</v>
          </cell>
          <cell r="B2684" t="str">
            <v>INEL</v>
          </cell>
          <cell r="C2684" t="str">
            <v>QUADROS/DISJUNTORES</v>
          </cell>
          <cell r="D2684" t="str">
            <v>0169</v>
          </cell>
          <cell r="E2684">
            <v>0</v>
          </cell>
          <cell r="F2684">
            <v>0</v>
          </cell>
          <cell r="G2684" t="str">
            <v>101876</v>
          </cell>
          <cell r="H2684" t="str">
            <v>QUADRO DE DISTRIBUIÇÃO DE ENERGIA EM PVC, DE EMBUTIR, SEM BARRAMENTO, PARA 6 DISJUNTORES - FORNECIMENTO E INSTALAÇÃO. AF_10/2020</v>
          </cell>
        </row>
        <row r="2685">
          <cell r="A2685" t="str">
            <v>INSTALACAO ELETRICA/ELETRIFICACAO E ILUMINACAO EXTERNA</v>
          </cell>
          <cell r="B2685" t="str">
            <v>INEL</v>
          </cell>
          <cell r="C2685" t="str">
            <v>QUADROS/DISJUNTORES</v>
          </cell>
          <cell r="D2685" t="str">
            <v>0169</v>
          </cell>
          <cell r="E2685">
            <v>0</v>
          </cell>
          <cell r="F2685">
            <v>0</v>
          </cell>
          <cell r="G2685" t="str">
            <v>101877</v>
          </cell>
          <cell r="H2685" t="str">
            <v>QUADRO DE DISTRIBUIÇÃO DE ENERGIA EM PVC, DE EMBUTIR, SEM BARRAMENTO, PARA 3 DISJUNTORES - FORNECIMENTO E INSTALAÇÃO. AF_10/2020</v>
          </cell>
        </row>
        <row r="2686">
          <cell r="A2686" t="str">
            <v>INSTALACAO ELETRICA/ELETRIFICACAO E ILUMINACAO EXTERNA</v>
          </cell>
          <cell r="B2686" t="str">
            <v>INEL</v>
          </cell>
          <cell r="C2686" t="str">
            <v>QUADROS/DISJUNTORES</v>
          </cell>
          <cell r="D2686" t="str">
            <v>0169</v>
          </cell>
          <cell r="E2686">
            <v>0</v>
          </cell>
          <cell r="F2686">
            <v>0</v>
          </cell>
          <cell r="G2686" t="str">
            <v>101878</v>
          </cell>
          <cell r="H2686" t="str">
            <v>QUADRO DE DISTRIBUIÇÃO DE ENERGIA EM CHAPA DE AÇO GALVANIZADO, DE SOBREPOR, COM BARRAMENTO TRIFÁSICO, PARA 18 DISJUNTORES DIN 100A - FORNECIMENTO E INSTALAÇÃO. AF_10/2020</v>
          </cell>
        </row>
        <row r="2687">
          <cell r="A2687" t="str">
            <v>INSTALACAO ELETRICA/ELETRIFICACAO E ILUMINACAO EXTERNA</v>
          </cell>
          <cell r="B2687" t="str">
            <v>INEL</v>
          </cell>
          <cell r="C2687" t="str">
            <v>QUADROS/DISJUNTORES</v>
          </cell>
          <cell r="D2687" t="str">
            <v>0169</v>
          </cell>
          <cell r="E2687">
            <v>0</v>
          </cell>
          <cell r="F2687">
            <v>0</v>
          </cell>
          <cell r="G2687" t="str">
            <v>101879</v>
          </cell>
          <cell r="H2687" t="str">
            <v>QUADRO DE DISTRIBUIÇÃO DE ENERGIA EM CHAPA DE AÇO GALVANIZADO, DE EMBUTIR, COM BARRAMENTO TRIFÁSICO, PARA 24 DISJUNTORES DIN 100A - FORNECIMENTO E INSTALAÇÃO. AF_10/2020</v>
          </cell>
        </row>
        <row r="2688">
          <cell r="A2688" t="str">
            <v>INSTALACAO ELETRICA/ELETRIFICACAO E ILUMINACAO EXTERNA</v>
          </cell>
          <cell r="B2688" t="str">
            <v>INEL</v>
          </cell>
          <cell r="C2688" t="str">
            <v>QUADROS/DISJUNTORES</v>
          </cell>
          <cell r="D2688" t="str">
            <v>0169</v>
          </cell>
          <cell r="E2688">
            <v>0</v>
          </cell>
          <cell r="F2688">
            <v>0</v>
          </cell>
          <cell r="G2688" t="str">
            <v>101880</v>
          </cell>
          <cell r="H2688" t="str">
            <v>QUADRO DE DISTRIBUIÇÃO DE ENERGIA EM CHAPA DE AÇO GALVANIZADO, DE EMBUTIR, COM BARRAMENTO TRIFÁSICO, PARA 30 DISJUNTORES DIN 150A - FORNECIMENTO E INSTALAÇÃO. AF_10/2020</v>
          </cell>
        </row>
        <row r="2689">
          <cell r="A2689" t="str">
            <v>INSTALACAO ELETRICA/ELETRIFICACAO E ILUMINACAO EXTERNA</v>
          </cell>
          <cell r="B2689" t="str">
            <v>INEL</v>
          </cell>
          <cell r="C2689" t="str">
            <v>QUADROS/DISJUNTORES</v>
          </cell>
          <cell r="D2689" t="str">
            <v>0169</v>
          </cell>
          <cell r="E2689">
            <v>0</v>
          </cell>
          <cell r="F2689">
            <v>0</v>
          </cell>
          <cell r="G2689" t="str">
            <v>101881</v>
          </cell>
          <cell r="H2689" t="str">
            <v>QUADRO DE DISTRIBUIÇÃO DE ENERGIA EM CHAPA DE AÇO GALVANIZADO, DE EMBUTIR, COM BARRAMENTO TRIFÁSICO, PARA 40 DISJUNTORES DIN 100A - FORNECIMENTO E INSTALAÇÃO. AF_10/2020</v>
          </cell>
        </row>
        <row r="2690">
          <cell r="A2690" t="str">
            <v>INSTALACAO ELETRICA/ELETRIFICACAO E ILUMINACAO EXTERNA</v>
          </cell>
          <cell r="B2690" t="str">
            <v>INEL</v>
          </cell>
          <cell r="C2690" t="str">
            <v>QUADROS/DISJUNTORES</v>
          </cell>
          <cell r="D2690" t="str">
            <v>0169</v>
          </cell>
          <cell r="E2690">
            <v>0</v>
          </cell>
          <cell r="F2690">
            <v>0</v>
          </cell>
          <cell r="G2690" t="str">
            <v>101882</v>
          </cell>
          <cell r="H2690" t="str">
            <v>QUADRO DE DISTRIBUIÇÃO DE ENERGIA EM CHAPA DE AÇO GALVANIZADO, DE EMBUTIR, COM BARRAMENTO TRIFÁSICO, PARA 30 DISJUNTORES DIN 225A - FORNECIMENTO E INSTALAÇÃO. AF_10/2020</v>
          </cell>
        </row>
        <row r="2691">
          <cell r="A2691" t="str">
            <v>INSTALACAO ELETRICA/ELETRIFICACAO E ILUMINACAO EXTERNA</v>
          </cell>
          <cell r="B2691" t="str">
            <v>INEL</v>
          </cell>
          <cell r="C2691" t="str">
            <v>QUADROS/DISJUNTORES</v>
          </cell>
          <cell r="D2691" t="str">
            <v>0169</v>
          </cell>
          <cell r="E2691">
            <v>0</v>
          </cell>
          <cell r="F2691">
            <v>0</v>
          </cell>
          <cell r="G2691" t="str">
            <v>101883</v>
          </cell>
          <cell r="H2691" t="str">
            <v>QUADRO DE DISTRIBUIÇÃO DE ENERGIA EM CHAPA DE AÇO GALVANIZADO, DE EMBUTIR, COM BARRAMENTO TRIFÁSICO, PARA 18 DISJUNTORES DIN 100A - FORNECIMENTO E INSTALAÇÃO. AF_10/2020</v>
          </cell>
        </row>
        <row r="2692">
          <cell r="A2692" t="str">
            <v>INSTALACAO ELETRICA/ELETRIFICACAO E ILUMINACAO EXTERNA</v>
          </cell>
          <cell r="B2692" t="str">
            <v>INEL</v>
          </cell>
          <cell r="C2692" t="str">
            <v>QUADROS/DISJUNTORES</v>
          </cell>
          <cell r="D2692" t="str">
            <v>0169</v>
          </cell>
          <cell r="E2692">
            <v>0</v>
          </cell>
          <cell r="F2692">
            <v>0</v>
          </cell>
          <cell r="G2692" t="str">
            <v>101890</v>
          </cell>
          <cell r="H2692" t="str">
            <v>DISJUNTOR MONOPOLAR TIPO NEMA, CORRENTE NOMINAL DE 10 ATÉ 30A - FORNECIMENTO E INSTALAÇÃO. AF_10/2020</v>
          </cell>
        </row>
        <row r="2693">
          <cell r="A2693" t="str">
            <v>INSTALACAO ELETRICA/ELETRIFICACAO E ILUMINACAO EXTERNA</v>
          </cell>
          <cell r="B2693" t="str">
            <v>INEL</v>
          </cell>
          <cell r="C2693" t="str">
            <v>QUADROS/DISJUNTORES</v>
          </cell>
          <cell r="D2693" t="str">
            <v>0169</v>
          </cell>
          <cell r="E2693">
            <v>0</v>
          </cell>
          <cell r="F2693">
            <v>0</v>
          </cell>
          <cell r="G2693" t="str">
            <v>101891</v>
          </cell>
          <cell r="H2693" t="str">
            <v>DISJUNTOR MONOPOLAR TIPO NEMA, CORRENTE NOMINAL DE 35 ATÉ 50A - FORNECIMENTO E INSTALAÇÃO. AF_10/2020</v>
          </cell>
        </row>
        <row r="2694">
          <cell r="A2694" t="str">
            <v>INSTALACAO ELETRICA/ELETRIFICACAO E ILUMINACAO EXTERNA</v>
          </cell>
          <cell r="B2694" t="str">
            <v>INEL</v>
          </cell>
          <cell r="C2694" t="str">
            <v>QUADROS/DISJUNTORES</v>
          </cell>
          <cell r="D2694" t="str">
            <v>0169</v>
          </cell>
          <cell r="E2694">
            <v>0</v>
          </cell>
          <cell r="F2694">
            <v>0</v>
          </cell>
          <cell r="G2694" t="str">
            <v>101892</v>
          </cell>
          <cell r="H2694" t="str">
            <v>DISJUNTOR BIPOLAR TIPO NEMA, CORRENTE NOMINAL DE 10 ATÉ 50A - FORNECIMENTO E INSTALAÇÃO. AF_10/2020</v>
          </cell>
        </row>
        <row r="2695">
          <cell r="A2695" t="str">
            <v>INSTALACAO ELETRICA/ELETRIFICACAO E ILUMINACAO EXTERNA</v>
          </cell>
          <cell r="B2695" t="str">
            <v>INEL</v>
          </cell>
          <cell r="C2695" t="str">
            <v>QUADROS/DISJUNTORES</v>
          </cell>
          <cell r="D2695" t="str">
            <v>0169</v>
          </cell>
          <cell r="E2695">
            <v>0</v>
          </cell>
          <cell r="F2695">
            <v>0</v>
          </cell>
          <cell r="G2695" t="str">
            <v>101893</v>
          </cell>
          <cell r="H2695" t="str">
            <v>DISJUNTOR TRIPOLAR TIPO NEMA, CORRENTE NOMINAL DE 10 ATÉ 50A - FORNECIMENTO E INSTALAÇÃO. AF_10/2020</v>
          </cell>
        </row>
        <row r="2696">
          <cell r="A2696" t="str">
            <v>INSTALACAO ELETRICA/ELETRIFICACAO E ILUMINACAO EXTERNA</v>
          </cell>
          <cell r="B2696" t="str">
            <v>INEL</v>
          </cell>
          <cell r="C2696" t="str">
            <v>QUADROS/DISJUNTORES</v>
          </cell>
          <cell r="D2696" t="str">
            <v>0169</v>
          </cell>
          <cell r="E2696">
            <v>0</v>
          </cell>
          <cell r="F2696">
            <v>0</v>
          </cell>
          <cell r="G2696" t="str">
            <v>101894</v>
          </cell>
          <cell r="H2696" t="str">
            <v>DISJUNTOR TRIPOLAR TIPO NEMA, CORRENTE NOMINAL DE 60 ATÉ 100A - FORNECIMENTO E INSTALAÇÃO. AF_10/2020</v>
          </cell>
        </row>
        <row r="2697">
          <cell r="A2697" t="str">
            <v>INSTALACAO ELETRICA/ELETRIFICACAO E ILUMINACAO EXTERNA</v>
          </cell>
          <cell r="B2697" t="str">
            <v>INEL</v>
          </cell>
          <cell r="C2697" t="str">
            <v>QUADROS/DISJUNTORES</v>
          </cell>
          <cell r="D2697" t="str">
            <v>0169</v>
          </cell>
          <cell r="E2697">
            <v>0</v>
          </cell>
          <cell r="F2697">
            <v>0</v>
          </cell>
          <cell r="G2697" t="str">
            <v>101895</v>
          </cell>
          <cell r="H2697" t="str">
            <v>DISJUNTOR TERMOMAGNÉTICO TRIPOLAR , CORRENTE NOMINAL DE 125A - FORNECIMENTO E INSTALAÇÃO. AF_10/2020</v>
          </cell>
        </row>
        <row r="2698">
          <cell r="A2698" t="str">
            <v>INSTALACAO ELETRICA/ELETRIFICACAO E ILUMINACAO EXTERNA</v>
          </cell>
          <cell r="B2698" t="str">
            <v>INEL</v>
          </cell>
          <cell r="C2698" t="str">
            <v>QUADROS/DISJUNTORES</v>
          </cell>
          <cell r="D2698" t="str">
            <v>0169</v>
          </cell>
          <cell r="E2698">
            <v>0</v>
          </cell>
          <cell r="F2698">
            <v>0</v>
          </cell>
          <cell r="G2698" t="str">
            <v>101896</v>
          </cell>
          <cell r="H2698" t="str">
            <v>DISJUNTOR TERMOMAGNÉTICO TRIPOLAR , CORRENTE NOMINAL DE 200A - FORNECIMENTO E INSTALAÇÃO. AF_10/2020</v>
          </cell>
        </row>
        <row r="2699">
          <cell r="A2699" t="str">
            <v>INSTALACAO ELETRICA/ELETRIFICACAO E ILUMINACAO EXTERNA</v>
          </cell>
          <cell r="B2699" t="str">
            <v>INEL</v>
          </cell>
          <cell r="C2699" t="str">
            <v>QUADROS/DISJUNTORES</v>
          </cell>
          <cell r="D2699" t="str">
            <v>0169</v>
          </cell>
          <cell r="E2699">
            <v>0</v>
          </cell>
          <cell r="F2699">
            <v>0</v>
          </cell>
          <cell r="G2699" t="str">
            <v>101897</v>
          </cell>
          <cell r="H2699" t="str">
            <v>DISJUNTOR TERMOMAGNÉTICO TRIPOLAR , CORRENTE NOMINAL DE 250A - FORNECIMENTO E INSTALAÇÃO. AF_10/2020</v>
          </cell>
        </row>
        <row r="2700">
          <cell r="A2700" t="str">
            <v>INSTALACAO ELETRICA/ELETRIFICACAO E ILUMINACAO EXTERNA</v>
          </cell>
          <cell r="B2700" t="str">
            <v>INEL</v>
          </cell>
          <cell r="C2700" t="str">
            <v>QUADROS/DISJUNTORES</v>
          </cell>
          <cell r="D2700" t="str">
            <v>0169</v>
          </cell>
          <cell r="E2700">
            <v>0</v>
          </cell>
          <cell r="F2700">
            <v>0</v>
          </cell>
          <cell r="G2700" t="str">
            <v>101898</v>
          </cell>
          <cell r="H2700" t="str">
            <v>DISJUNTOR TERMOMAGNÉTICO TRIPOLAR , CORRENTE NOMINAL DE 400A - FORNECIMENTO E INSTALAÇÃO. AF_10/2020</v>
          </cell>
        </row>
        <row r="2701">
          <cell r="A2701" t="str">
            <v>INSTALACAO ELETRICA/ELETRIFICACAO E ILUMINACAO EXTERNA</v>
          </cell>
          <cell r="B2701" t="str">
            <v>INEL</v>
          </cell>
          <cell r="C2701" t="str">
            <v>QUADROS/DISJUNTORES</v>
          </cell>
          <cell r="D2701" t="str">
            <v>0169</v>
          </cell>
          <cell r="E2701">
            <v>0</v>
          </cell>
          <cell r="F2701">
            <v>0</v>
          </cell>
          <cell r="G2701" t="str">
            <v>101899</v>
          </cell>
          <cell r="H2701" t="str">
            <v>DISJUNTOR TERMOMAGNÉTICO TRIPOLAR , CORRENTE NOMINAL DE 600A - FORNECIMENTO E INSTALAÇÃO. AF_10/2020</v>
          </cell>
        </row>
        <row r="2702">
          <cell r="A2702" t="str">
            <v>INSTALACAO ELETRICA/ELETRIFICACAO E ILUMINACAO EXTERNA</v>
          </cell>
          <cell r="B2702" t="str">
            <v>INEL</v>
          </cell>
          <cell r="C2702" t="str">
            <v>QUADROS/DISJUNTORES</v>
          </cell>
          <cell r="D2702" t="str">
            <v>0169</v>
          </cell>
          <cell r="E2702">
            <v>0</v>
          </cell>
          <cell r="F2702">
            <v>0</v>
          </cell>
          <cell r="G2702" t="str">
            <v>101900</v>
          </cell>
          <cell r="H2702" t="str">
            <v>DISJUNTOR BAIXA TENSÃO TRIPOLAR A SECO  800A/600V - FORNECIMENTO E INSTALAÇÃO. AF_10/2020</v>
          </cell>
        </row>
        <row r="2703">
          <cell r="A2703" t="str">
            <v>INSTALACAO ELETRICA/ELETRIFICACAO E ILUMINACAO EXTERNA</v>
          </cell>
          <cell r="B2703" t="str">
            <v>INEL</v>
          </cell>
          <cell r="C2703" t="str">
            <v>QUADROS/DISJUNTORES</v>
          </cell>
          <cell r="D2703" t="str">
            <v>0169</v>
          </cell>
          <cell r="E2703">
            <v>0</v>
          </cell>
          <cell r="F2703">
            <v>0</v>
          </cell>
          <cell r="G2703" t="str">
            <v>101901</v>
          </cell>
          <cell r="H2703" t="str">
            <v>CONTATOR TRIPOLAR I NOMINAL 12A - FORNECIMENTO E INSTALAÇÃO. AF_10/2020</v>
          </cell>
        </row>
        <row r="2704">
          <cell r="A2704" t="str">
            <v>INSTALACAO ELETRICA/ELETRIFICACAO E ILUMINACAO EXTERNA</v>
          </cell>
          <cell r="B2704" t="str">
            <v>INEL</v>
          </cell>
          <cell r="C2704" t="str">
            <v>QUADROS/DISJUNTORES</v>
          </cell>
          <cell r="D2704" t="str">
            <v>0169</v>
          </cell>
          <cell r="E2704">
            <v>0</v>
          </cell>
          <cell r="F2704">
            <v>0</v>
          </cell>
          <cell r="G2704" t="str">
            <v>101902</v>
          </cell>
          <cell r="H2704" t="str">
            <v>CONTATOR TRIPOLAR I NOMINAL 22A - FORNECIMENTO E INSTALAÇÃO. AF_10/2020</v>
          </cell>
        </row>
        <row r="2705">
          <cell r="A2705" t="str">
            <v>INSTALACAO ELETRICA/ELETRIFICACAO E ILUMINACAO EXTERNA</v>
          </cell>
          <cell r="B2705" t="str">
            <v>INEL</v>
          </cell>
          <cell r="C2705" t="str">
            <v>QUADROS/DISJUNTORES</v>
          </cell>
          <cell r="D2705" t="str">
            <v>0169</v>
          </cell>
          <cell r="E2705">
            <v>0</v>
          </cell>
          <cell r="F2705">
            <v>0</v>
          </cell>
          <cell r="G2705" t="str">
            <v>101903</v>
          </cell>
          <cell r="H2705" t="str">
            <v>CONTATOR TRIPOLAR I NOMINAL 38A - FORNECIMENTO E INSTALAÇÃO. AF_10/2020</v>
          </cell>
        </row>
        <row r="2706">
          <cell r="A2706" t="str">
            <v>INSTALACAO ELETRICA/ELETRIFICACAO E ILUMINACAO EXTERNA</v>
          </cell>
          <cell r="B2706" t="str">
            <v>INEL</v>
          </cell>
          <cell r="C2706" t="str">
            <v>QUADROS/DISJUNTORES</v>
          </cell>
          <cell r="D2706" t="str">
            <v>0169</v>
          </cell>
          <cell r="E2706">
            <v>0</v>
          </cell>
          <cell r="F2706">
            <v>0</v>
          </cell>
          <cell r="G2706" t="str">
            <v>101904</v>
          </cell>
          <cell r="H2706" t="str">
            <v>CONTATOR TRIPOLAR I NOMIMAL 95A - FORNECIMENTO E INSTALAÇÃO. AF_10/2020</v>
          </cell>
        </row>
        <row r="2707">
          <cell r="A2707" t="str">
            <v>INSTALACAO ELETRICA/ELETRIFICACAO E ILUMINACAO EXTERNA</v>
          </cell>
          <cell r="B2707" t="str">
            <v>INEL</v>
          </cell>
          <cell r="C2707" t="str">
            <v>QUADROS/DISJUNTORES</v>
          </cell>
          <cell r="D2707" t="str">
            <v>0169</v>
          </cell>
          <cell r="E2707">
            <v>0</v>
          </cell>
          <cell r="F2707">
            <v>0</v>
          </cell>
          <cell r="G2707" t="str">
            <v>101938</v>
          </cell>
          <cell r="H2707" t="str">
            <v>CAIXA DE PROTEÇÃO PARA MEDIDOR MONOFÁSICO DE EMBUTIR - FORNECIMENTO E INSTALAÇÃO. AF_10/2020</v>
          </cell>
        </row>
        <row r="2708">
          <cell r="A2708" t="str">
            <v>INSTALACAO ELETRICA/ELETRIFICACAO E ILUMINACAO EXTERNA</v>
          </cell>
          <cell r="B2708" t="str">
            <v>INEL</v>
          </cell>
          <cell r="C2708" t="str">
            <v>QUADROS/DISJUNTORES</v>
          </cell>
          <cell r="D2708" t="str">
            <v>0169</v>
          </cell>
          <cell r="E2708">
            <v>0</v>
          </cell>
          <cell r="F2708">
            <v>0</v>
          </cell>
          <cell r="G2708" t="str">
            <v>101946</v>
          </cell>
          <cell r="H2708" t="str">
            <v>QUADRO DE MEDIÇÃO GERAL DE ENERGIA PARA 1 MEDIDOR DE SOBREPOR - FORNECIMENTO E INSTALAÇÃO. AF_10/2020</v>
          </cell>
        </row>
        <row r="2709">
          <cell r="A2709" t="str">
            <v>INSTALACAO ELETRICA/ELETRIFICACAO E ILUMINACAO EXTERNA</v>
          </cell>
          <cell r="B2709" t="str">
            <v>INEL</v>
          </cell>
          <cell r="C2709" t="str">
            <v>INTERRUPTOR/TOMADA</v>
          </cell>
          <cell r="D2709" t="str">
            <v>0170</v>
          </cell>
          <cell r="E2709">
            <v>0</v>
          </cell>
          <cell r="F2709">
            <v>0</v>
          </cell>
          <cell r="G2709" t="str">
            <v>91945</v>
          </cell>
          <cell r="H2709" t="str">
            <v>SUPORTE PARAFUSADO COM PLACA DE ENCAIXE 4" X 2" ALTO (2,00 M DO PISO) PARA PONTO ELÉTRICO - FORNECIMENTO E INSTALAÇÃO. AF_12/2015</v>
          </cell>
        </row>
        <row r="2710">
          <cell r="A2710" t="str">
            <v>INSTALACAO ELETRICA/ELETRIFICACAO E ILUMINACAO EXTERNA</v>
          </cell>
          <cell r="B2710" t="str">
            <v>INEL</v>
          </cell>
          <cell r="C2710" t="str">
            <v>INTERRUPTOR/TOMADA</v>
          </cell>
          <cell r="D2710" t="str">
            <v>0170</v>
          </cell>
          <cell r="E2710">
            <v>0</v>
          </cell>
          <cell r="F2710">
            <v>0</v>
          </cell>
          <cell r="G2710" t="str">
            <v>91946</v>
          </cell>
          <cell r="H2710" t="str">
            <v>SUPORTE PARAFUSADO COM PLACA DE ENCAIXE 4" X 2" MÉDIO (1,30 M DO PISO) PARA PONTO ELÉTRICO - FORNECIMENTO E INSTALAÇÃO. AF_12/2015</v>
          </cell>
        </row>
        <row r="2711">
          <cell r="A2711" t="str">
            <v>INSTALACAO ELETRICA/ELETRIFICACAO E ILUMINACAO EXTERNA</v>
          </cell>
          <cell r="B2711" t="str">
            <v>INEL</v>
          </cell>
          <cell r="C2711" t="str">
            <v>INTERRUPTOR/TOMADA</v>
          </cell>
          <cell r="D2711" t="str">
            <v>0170</v>
          </cell>
          <cell r="E2711">
            <v>0</v>
          </cell>
          <cell r="F2711">
            <v>0</v>
          </cell>
          <cell r="G2711" t="str">
            <v>91947</v>
          </cell>
          <cell r="H2711" t="str">
            <v>SUPORTE PARAFUSADO COM PLACA DE ENCAIXE 4" X 2" BAIXO (0,30 M DO PISO) PARA PONTO ELÉTRICO - FORNECIMENTO E INSTALAÇÃO. AF_12/2015</v>
          </cell>
        </row>
        <row r="2712">
          <cell r="A2712" t="str">
            <v>INSTALACAO ELETRICA/ELETRIFICACAO E ILUMINACAO EXTERNA</v>
          </cell>
          <cell r="B2712" t="str">
            <v>INEL</v>
          </cell>
          <cell r="C2712" t="str">
            <v>INTERRUPTOR/TOMADA</v>
          </cell>
          <cell r="D2712" t="str">
            <v>0170</v>
          </cell>
          <cell r="E2712">
            <v>0</v>
          </cell>
          <cell r="F2712">
            <v>0</v>
          </cell>
          <cell r="G2712" t="str">
            <v>91949</v>
          </cell>
          <cell r="H2712" t="str">
            <v>SUPORTE PARAFUSADO COM PLACA DE ENCAIXE 4" X 4" ALTO (2,00 M DO PISO) PARA PONTO ELÉTRICO - FORNECIMENTO E INSTALAÇÃO. AF_12/2015</v>
          </cell>
        </row>
        <row r="2713">
          <cell r="A2713" t="str">
            <v>INSTALACAO ELETRICA/ELETRIFICACAO E ILUMINACAO EXTERNA</v>
          </cell>
          <cell r="B2713" t="str">
            <v>INEL</v>
          </cell>
          <cell r="C2713" t="str">
            <v>INTERRUPTOR/TOMADA</v>
          </cell>
          <cell r="D2713" t="str">
            <v>0170</v>
          </cell>
          <cell r="E2713">
            <v>0</v>
          </cell>
          <cell r="F2713">
            <v>0</v>
          </cell>
          <cell r="G2713" t="str">
            <v>91950</v>
          </cell>
          <cell r="H2713" t="str">
            <v>SUPORTE PARAFUSADO COM PLACA DE ENCAIXE 4" X 4" MÉDIO (1,30 M DO PISO) PARA PONTO ELÉTRICO - FORNECIMENTO E INSTALAÇÃO. AF_12/2015</v>
          </cell>
        </row>
        <row r="2714">
          <cell r="A2714" t="str">
            <v>INSTALACAO ELETRICA/ELETRIFICACAO E ILUMINACAO EXTERNA</v>
          </cell>
          <cell r="B2714" t="str">
            <v>INEL</v>
          </cell>
          <cell r="C2714" t="str">
            <v>INTERRUPTOR/TOMADA</v>
          </cell>
          <cell r="D2714" t="str">
            <v>0170</v>
          </cell>
          <cell r="E2714">
            <v>0</v>
          </cell>
          <cell r="F2714">
            <v>0</v>
          </cell>
          <cell r="G2714" t="str">
            <v>91951</v>
          </cell>
          <cell r="H2714" t="str">
            <v>SUPORTE PARAFUSADO COM PLACA DE ENCAIXE 4" X 4" BAIXO (0,30 M DO PISO) PARA PONTO ELÉTRICO - FORNECIMENTO E INSTALAÇÃO. AF_12/2015</v>
          </cell>
        </row>
        <row r="2715">
          <cell r="A2715" t="str">
            <v>INSTALACAO ELETRICA/ELETRIFICACAO E ILUMINACAO EXTERNA</v>
          </cell>
          <cell r="B2715" t="str">
            <v>INEL</v>
          </cell>
          <cell r="C2715" t="str">
            <v>INTERRUPTOR/TOMADA</v>
          </cell>
          <cell r="D2715" t="str">
            <v>0170</v>
          </cell>
          <cell r="E2715">
            <v>0</v>
          </cell>
          <cell r="F2715">
            <v>0</v>
          </cell>
          <cell r="G2715" t="str">
            <v>91952</v>
          </cell>
          <cell r="H2715" t="str">
            <v>INTERRUPTOR SIMPLES (1 MÓDULO), 10A/250V, SEM SUPORTE E SEM PLACA - FORNECIMENTO E INSTALAÇÃO. AF_12/2015</v>
          </cell>
        </row>
        <row r="2716">
          <cell r="A2716" t="str">
            <v>INSTALACAO ELETRICA/ELETRIFICACAO E ILUMINACAO EXTERNA</v>
          </cell>
          <cell r="B2716" t="str">
            <v>INEL</v>
          </cell>
          <cell r="C2716" t="str">
            <v>INTERRUPTOR/TOMADA</v>
          </cell>
          <cell r="D2716" t="str">
            <v>0170</v>
          </cell>
          <cell r="E2716">
            <v>0</v>
          </cell>
          <cell r="F2716">
            <v>0</v>
          </cell>
          <cell r="G2716" t="str">
            <v>91953</v>
          </cell>
          <cell r="H2716" t="str">
            <v>INTERRUPTOR SIMPLES (1 MÓDULO), 10A/250V, INCLUINDO SUPORTE E PLACA - FORNECIMENTO E INSTALAÇÃO. AF_12/2015</v>
          </cell>
        </row>
        <row r="2717">
          <cell r="A2717" t="str">
            <v>INSTALACAO ELETRICA/ELETRIFICACAO E ILUMINACAO EXTERNA</v>
          </cell>
          <cell r="B2717" t="str">
            <v>INEL</v>
          </cell>
          <cell r="C2717" t="str">
            <v>INTERRUPTOR/TOMADA</v>
          </cell>
          <cell r="D2717" t="str">
            <v>0170</v>
          </cell>
          <cell r="E2717">
            <v>0</v>
          </cell>
          <cell r="F2717">
            <v>0</v>
          </cell>
          <cell r="G2717" t="str">
            <v>91954</v>
          </cell>
          <cell r="H2717" t="str">
            <v>INTERRUPTOR PARALELO (1 MÓDULO), 10A/250V, SEM SUPORTE E SEM PLACA - FORNECIMENTO E INSTALAÇÃO. AF_12/2015</v>
          </cell>
        </row>
        <row r="2718">
          <cell r="A2718" t="str">
            <v>INSTALACAO ELETRICA/ELETRIFICACAO E ILUMINACAO EXTERNA</v>
          </cell>
          <cell r="B2718" t="str">
            <v>INEL</v>
          </cell>
          <cell r="C2718" t="str">
            <v>INTERRUPTOR/TOMADA</v>
          </cell>
          <cell r="D2718" t="str">
            <v>0170</v>
          </cell>
          <cell r="E2718">
            <v>0</v>
          </cell>
          <cell r="F2718">
            <v>0</v>
          </cell>
          <cell r="G2718" t="str">
            <v>91955</v>
          </cell>
          <cell r="H2718" t="str">
            <v>INTERRUPTOR PARALELO (1 MÓDULO), 10A/250V, INCLUINDO SUPORTE E PLACA - FORNECIMENTO E INSTALAÇÃO. AF_12/2015</v>
          </cell>
        </row>
        <row r="2719">
          <cell r="A2719" t="str">
            <v>INSTALACAO ELETRICA/ELETRIFICACAO E ILUMINACAO EXTERNA</v>
          </cell>
          <cell r="B2719" t="str">
            <v>INEL</v>
          </cell>
          <cell r="C2719" t="str">
            <v>INTERRUPTOR/TOMADA</v>
          </cell>
          <cell r="D2719" t="str">
            <v>0170</v>
          </cell>
          <cell r="E2719">
            <v>0</v>
          </cell>
          <cell r="F2719">
            <v>0</v>
          </cell>
          <cell r="G2719" t="str">
            <v>91956</v>
          </cell>
          <cell r="H2719" t="str">
            <v>INTERRUPTOR SIMPLES (1 MÓDULO) COM INTERRUPTOR PARALELO (1 MÓDULO), 10A/250V, SEM SUPORTE E SEM PLACA - FORNECIMENTO E INSTALAÇÃO. AF_12/2015</v>
          </cell>
        </row>
        <row r="2720">
          <cell r="A2720" t="str">
            <v>INSTALACAO ELETRICA/ELETRIFICACAO E ILUMINACAO EXTERNA</v>
          </cell>
          <cell r="B2720" t="str">
            <v>INEL</v>
          </cell>
          <cell r="C2720" t="str">
            <v>INTERRUPTOR/TOMADA</v>
          </cell>
          <cell r="D2720" t="str">
            <v>0170</v>
          </cell>
          <cell r="E2720">
            <v>0</v>
          </cell>
          <cell r="F2720">
            <v>0</v>
          </cell>
          <cell r="G2720" t="str">
            <v>91957</v>
          </cell>
          <cell r="H2720" t="str">
            <v>INTERRUPTOR SIMPLES (1 MÓDULO) COM INTERRUPTOR PARALELO (1 MÓDULO), 10A/250V, INCLUINDO SUPORTE E PLACA - FORNECIMENTO E INSTALAÇÃO. AF_12/2015</v>
          </cell>
        </row>
        <row r="2721">
          <cell r="A2721" t="str">
            <v>INSTALACAO ELETRICA/ELETRIFICACAO E ILUMINACAO EXTERNA</v>
          </cell>
          <cell r="B2721" t="str">
            <v>INEL</v>
          </cell>
          <cell r="C2721" t="str">
            <v>INTERRUPTOR/TOMADA</v>
          </cell>
          <cell r="D2721" t="str">
            <v>0170</v>
          </cell>
          <cell r="E2721">
            <v>0</v>
          </cell>
          <cell r="F2721">
            <v>0</v>
          </cell>
          <cell r="G2721" t="str">
            <v>91958</v>
          </cell>
          <cell r="H2721" t="str">
            <v>INTERRUPTOR SIMPLES (2 MÓDULOS), 10A/250V, SEM SUPORTE E SEM PLACA - FORNECIMENTO E INSTALAÇÃO. AF_12/2015</v>
          </cell>
        </row>
        <row r="2722">
          <cell r="A2722" t="str">
            <v>INSTALACAO ELETRICA/ELETRIFICACAO E ILUMINACAO EXTERNA</v>
          </cell>
          <cell r="B2722" t="str">
            <v>INEL</v>
          </cell>
          <cell r="C2722" t="str">
            <v>INTERRUPTOR/TOMADA</v>
          </cell>
          <cell r="D2722" t="str">
            <v>0170</v>
          </cell>
          <cell r="E2722">
            <v>0</v>
          </cell>
          <cell r="F2722">
            <v>0</v>
          </cell>
          <cell r="G2722" t="str">
            <v>91959</v>
          </cell>
          <cell r="H2722" t="str">
            <v>INTERRUPTOR SIMPLES (2 MÓDULOS), 10A/250V, INCLUINDO SUPORTE E PLACA - FORNECIMENTO E INSTALAÇÃO. AF_12/2015</v>
          </cell>
        </row>
        <row r="2723">
          <cell r="A2723" t="str">
            <v>INSTALACAO ELETRICA/ELETRIFICACAO E ILUMINACAO EXTERNA</v>
          </cell>
          <cell r="B2723" t="str">
            <v>INEL</v>
          </cell>
          <cell r="C2723" t="str">
            <v>INTERRUPTOR/TOMADA</v>
          </cell>
          <cell r="D2723" t="str">
            <v>0170</v>
          </cell>
          <cell r="E2723">
            <v>0</v>
          </cell>
          <cell r="F2723">
            <v>0</v>
          </cell>
          <cell r="G2723" t="str">
            <v>91960</v>
          </cell>
          <cell r="H2723" t="str">
            <v>INTERRUPTOR PARALELO (2 MÓDULOS), 10A/250V, SEM SUPORTE E SEM PLACA - FORNECIMENTO E INSTALAÇÃO. AF_12/2015</v>
          </cell>
        </row>
        <row r="2724">
          <cell r="A2724" t="str">
            <v>INSTALACAO ELETRICA/ELETRIFICACAO E ILUMINACAO EXTERNA</v>
          </cell>
          <cell r="B2724" t="str">
            <v>INEL</v>
          </cell>
          <cell r="C2724" t="str">
            <v>INTERRUPTOR/TOMADA</v>
          </cell>
          <cell r="D2724" t="str">
            <v>0170</v>
          </cell>
          <cell r="E2724">
            <v>0</v>
          </cell>
          <cell r="F2724">
            <v>0</v>
          </cell>
          <cell r="G2724" t="str">
            <v>91961</v>
          </cell>
          <cell r="H2724" t="str">
            <v>INTERRUPTOR PARALELO (2 MÓDULOS), 10A/250V, INCLUINDO SUPORTE E PLACA - FORNECIMENTO E INSTALAÇÃO. AF_12/2015</v>
          </cell>
        </row>
        <row r="2725">
          <cell r="A2725" t="str">
            <v>INSTALACAO ELETRICA/ELETRIFICACAO E ILUMINACAO EXTERNA</v>
          </cell>
          <cell r="B2725" t="str">
            <v>INEL</v>
          </cell>
          <cell r="C2725" t="str">
            <v>INTERRUPTOR/TOMADA</v>
          </cell>
          <cell r="D2725" t="str">
            <v>0170</v>
          </cell>
          <cell r="E2725">
            <v>0</v>
          </cell>
          <cell r="F2725">
            <v>0</v>
          </cell>
          <cell r="G2725" t="str">
            <v>91962</v>
          </cell>
          <cell r="H2725" t="str">
            <v>INTERRUPTOR SIMPLES (1 MÓDULO) COM INTERRUPTOR PARALELO (2 MÓDULOS), 10A/250V, SEM SUPORTE E SEM PLACA - FORNECIMENTO E INSTALAÇÃO. AF_12/2015</v>
          </cell>
        </row>
        <row r="2726">
          <cell r="A2726" t="str">
            <v>INSTALACAO ELETRICA/ELETRIFICACAO E ILUMINACAO EXTERNA</v>
          </cell>
          <cell r="B2726" t="str">
            <v>INEL</v>
          </cell>
          <cell r="C2726" t="str">
            <v>INTERRUPTOR/TOMADA</v>
          </cell>
          <cell r="D2726" t="str">
            <v>0170</v>
          </cell>
          <cell r="E2726">
            <v>0</v>
          </cell>
          <cell r="F2726">
            <v>0</v>
          </cell>
          <cell r="G2726" t="str">
            <v>91963</v>
          </cell>
          <cell r="H2726" t="str">
            <v>INTERRUPTOR SIMPLES (1 MÓDULO) COM INTERRUPTOR PARALELO (2 MÓDULOS), 10A/250V, INCLUINDO SUPORTE E PLACA - FORNECIMENTO E INSTALAÇÃO. AF_12/2015</v>
          </cell>
        </row>
        <row r="2727">
          <cell r="A2727" t="str">
            <v>INSTALACAO ELETRICA/ELETRIFICACAO E ILUMINACAO EXTERNA</v>
          </cell>
          <cell r="B2727" t="str">
            <v>INEL</v>
          </cell>
          <cell r="C2727" t="str">
            <v>INTERRUPTOR/TOMADA</v>
          </cell>
          <cell r="D2727" t="str">
            <v>0170</v>
          </cell>
          <cell r="E2727">
            <v>0</v>
          </cell>
          <cell r="F2727">
            <v>0</v>
          </cell>
          <cell r="G2727" t="str">
            <v>91964</v>
          </cell>
          <cell r="H2727" t="str">
            <v>INTERRUPTOR SIMPLES (2 MÓDULOS) COM INTERRUPTOR PARALELO (1 MÓDULO), 10A/250V, SEM SUPORTE E SEM PLACA - FORNECIMENTO E INSTALAÇÃO. AF_12/2015</v>
          </cell>
        </row>
        <row r="2728">
          <cell r="A2728" t="str">
            <v>INSTALACAO ELETRICA/ELETRIFICACAO E ILUMINACAO EXTERNA</v>
          </cell>
          <cell r="B2728" t="str">
            <v>INEL</v>
          </cell>
          <cell r="C2728" t="str">
            <v>INTERRUPTOR/TOMADA</v>
          </cell>
          <cell r="D2728" t="str">
            <v>0170</v>
          </cell>
          <cell r="E2728">
            <v>0</v>
          </cell>
          <cell r="F2728">
            <v>0</v>
          </cell>
          <cell r="G2728" t="str">
            <v>91965</v>
          </cell>
          <cell r="H2728" t="str">
            <v>INTERRUPTOR SIMPLES (2 MÓDULOS) COM INTERRUPTOR PARALELO (1 MÓDULO), 10A/250V, INCLUINDO SUPORTE E PLACA - FORNECIMENTO E INSTALAÇÃO. AF_12/2015</v>
          </cell>
        </row>
        <row r="2729">
          <cell r="A2729" t="str">
            <v>INSTALACAO ELETRICA/ELETRIFICACAO E ILUMINACAO EXTERNA</v>
          </cell>
          <cell r="B2729" t="str">
            <v>INEL</v>
          </cell>
          <cell r="C2729" t="str">
            <v>INTERRUPTOR/TOMADA</v>
          </cell>
          <cell r="D2729" t="str">
            <v>0170</v>
          </cell>
          <cell r="E2729">
            <v>0</v>
          </cell>
          <cell r="F2729">
            <v>0</v>
          </cell>
          <cell r="G2729" t="str">
            <v>91966</v>
          </cell>
          <cell r="H2729" t="str">
            <v>INTERRUPTOR SIMPLES (3 MÓDULOS), 10A/250V, SEM SUPORTE E SEM PLACA - FORNECIMENTO E INSTALAÇÃO. AF_12/2015</v>
          </cell>
        </row>
        <row r="2730">
          <cell r="A2730" t="str">
            <v>INSTALACAO ELETRICA/ELETRIFICACAO E ILUMINACAO EXTERNA</v>
          </cell>
          <cell r="B2730" t="str">
            <v>INEL</v>
          </cell>
          <cell r="C2730" t="str">
            <v>INTERRUPTOR/TOMADA</v>
          </cell>
          <cell r="D2730" t="str">
            <v>0170</v>
          </cell>
          <cell r="E2730">
            <v>0</v>
          </cell>
          <cell r="F2730">
            <v>0</v>
          </cell>
          <cell r="G2730" t="str">
            <v>91967</v>
          </cell>
          <cell r="H2730" t="str">
            <v>INTERRUPTOR SIMPLES (3 MÓDULOS), 10A/250V, INCLUINDO SUPORTE E PLACA - FORNECIMENTO E INSTALAÇÃO. AF_12/2015</v>
          </cell>
        </row>
        <row r="2731">
          <cell r="A2731" t="str">
            <v>INSTALACAO ELETRICA/ELETRIFICACAO E ILUMINACAO EXTERNA</v>
          </cell>
          <cell r="B2731" t="str">
            <v>INEL</v>
          </cell>
          <cell r="C2731" t="str">
            <v>INTERRUPTOR/TOMADA</v>
          </cell>
          <cell r="D2731" t="str">
            <v>0170</v>
          </cell>
          <cell r="E2731">
            <v>0</v>
          </cell>
          <cell r="F2731">
            <v>0</v>
          </cell>
          <cell r="G2731" t="str">
            <v>91968</v>
          </cell>
          <cell r="H2731" t="str">
            <v>INTERRUPTOR PARALELO (3 MÓDULOS), 10A/250V, SEM SUPORTE E SEM PLACA - FORNECIMENTO E INSTALAÇÃO. AF_12/2015</v>
          </cell>
        </row>
        <row r="2732">
          <cell r="A2732" t="str">
            <v>INSTALACAO ELETRICA/ELETRIFICACAO E ILUMINACAO EXTERNA</v>
          </cell>
          <cell r="B2732" t="str">
            <v>INEL</v>
          </cell>
          <cell r="C2732" t="str">
            <v>INTERRUPTOR/TOMADA</v>
          </cell>
          <cell r="D2732" t="str">
            <v>0170</v>
          </cell>
          <cell r="E2732">
            <v>0</v>
          </cell>
          <cell r="F2732">
            <v>0</v>
          </cell>
          <cell r="G2732" t="str">
            <v>91969</v>
          </cell>
          <cell r="H2732" t="str">
            <v>INTERRUPTOR PARALELO (3 MÓDULOS), 10A/250V, INCLUINDO SUPORTE E PLACA - FORNECIMENTO E INSTALAÇÃO. AF_12/2015</v>
          </cell>
        </row>
        <row r="2733">
          <cell r="A2733" t="str">
            <v>INSTALACAO ELETRICA/ELETRIFICACAO E ILUMINACAO EXTERNA</v>
          </cell>
          <cell r="B2733" t="str">
            <v>INEL</v>
          </cell>
          <cell r="C2733" t="str">
            <v>INTERRUPTOR/TOMADA</v>
          </cell>
          <cell r="D2733" t="str">
            <v>0170</v>
          </cell>
          <cell r="E2733">
            <v>0</v>
          </cell>
          <cell r="F2733">
            <v>0</v>
          </cell>
          <cell r="G2733" t="str">
            <v>91970</v>
          </cell>
          <cell r="H2733" t="str">
            <v>INTERRUPTOR SIMPLES (3 MÓDULOS) COM INTERRUPTOR PARALELO (1 MÓDULO), 10A/250V, SEM SUPORTE E SEM PLACA - FORNECIMENTO E INSTALAÇÃO. AF_12/2015</v>
          </cell>
        </row>
        <row r="2734">
          <cell r="A2734" t="str">
            <v>INSTALACAO ELETRICA/ELETRIFICACAO E ILUMINACAO EXTERNA</v>
          </cell>
          <cell r="B2734" t="str">
            <v>INEL</v>
          </cell>
          <cell r="C2734" t="str">
            <v>INTERRUPTOR/TOMADA</v>
          </cell>
          <cell r="D2734" t="str">
            <v>0170</v>
          </cell>
          <cell r="E2734">
            <v>0</v>
          </cell>
          <cell r="F2734">
            <v>0</v>
          </cell>
          <cell r="G2734" t="str">
            <v>91971</v>
          </cell>
          <cell r="H2734" t="str">
            <v>INTERRUPTOR SIMPLES (3 MÓDULOS) COM INTERRUPTOR PARALELO (1 MÓDULO), 10A/250V, INCLUINDO SUPORTE E PLACA - FORNECIMENTO E INSTALAÇÃO. AF_12/2015</v>
          </cell>
        </row>
        <row r="2735">
          <cell r="A2735" t="str">
            <v>INSTALACAO ELETRICA/ELETRIFICACAO E ILUMINACAO EXTERNA</v>
          </cell>
          <cell r="B2735" t="str">
            <v>INEL</v>
          </cell>
          <cell r="C2735" t="str">
            <v>INTERRUPTOR/TOMADA</v>
          </cell>
          <cell r="D2735" t="str">
            <v>0170</v>
          </cell>
          <cell r="E2735">
            <v>0</v>
          </cell>
          <cell r="F2735">
            <v>0</v>
          </cell>
          <cell r="G2735" t="str">
            <v>91972</v>
          </cell>
          <cell r="H2735" t="str">
            <v>INTERRUPTOR SIMPLES (2 MÓDULOS) COM INTERRUPTOR PARALELO (2 MÓDULOS), 10A/250V, SEM SUPORTE E SEM PLACA - FORNECIMENTO E INSTALAÇÃO. AF_12/2015</v>
          </cell>
        </row>
        <row r="2736">
          <cell r="A2736" t="str">
            <v>INSTALACAO ELETRICA/ELETRIFICACAO E ILUMINACAO EXTERNA</v>
          </cell>
          <cell r="B2736" t="str">
            <v>INEL</v>
          </cell>
          <cell r="C2736" t="str">
            <v>INTERRUPTOR/TOMADA</v>
          </cell>
          <cell r="D2736" t="str">
            <v>0170</v>
          </cell>
          <cell r="E2736">
            <v>0</v>
          </cell>
          <cell r="F2736">
            <v>0</v>
          </cell>
          <cell r="G2736" t="str">
            <v>91973</v>
          </cell>
          <cell r="H2736" t="str">
            <v>INTERRUPTOR SIMPLES (2 MÓDULOS) COM INTERRUPTOR PARALELO (2 MÓDULOS), 10A/250V, INCLUINDO SUPORTE E PLACA - FORNECIMENTO E INSTALAÇÃO. AF_12/2015</v>
          </cell>
        </row>
        <row r="2737">
          <cell r="A2737" t="str">
            <v>INSTALACAO ELETRICA/ELETRIFICACAO E ILUMINACAO EXTERNA</v>
          </cell>
          <cell r="B2737" t="str">
            <v>INEL</v>
          </cell>
          <cell r="C2737" t="str">
            <v>INTERRUPTOR/TOMADA</v>
          </cell>
          <cell r="D2737" t="str">
            <v>0170</v>
          </cell>
          <cell r="E2737">
            <v>0</v>
          </cell>
          <cell r="F2737">
            <v>0</v>
          </cell>
          <cell r="G2737" t="str">
            <v>91974</v>
          </cell>
          <cell r="H2737" t="str">
            <v>INTERRUPTOR SIMPLES (4 MÓDULOS), 10A/250V, SEM SUPORTE E SEM PLACA - FORNECIMENTO E INSTALAÇÃO. AF_12/2015</v>
          </cell>
        </row>
        <row r="2738">
          <cell r="A2738" t="str">
            <v>INSTALACAO ELETRICA/ELETRIFICACAO E ILUMINACAO EXTERNA</v>
          </cell>
          <cell r="B2738" t="str">
            <v>INEL</v>
          </cell>
          <cell r="C2738" t="str">
            <v>INTERRUPTOR/TOMADA</v>
          </cell>
          <cell r="D2738" t="str">
            <v>0170</v>
          </cell>
          <cell r="E2738">
            <v>0</v>
          </cell>
          <cell r="F2738">
            <v>0</v>
          </cell>
          <cell r="G2738" t="str">
            <v>91975</v>
          </cell>
          <cell r="H2738" t="str">
            <v>INTERRUPTOR SIMPLES (4 MÓDULOS), 10A/250V, INCLUINDO SUPORTE E PLACA - FORNECIMENTO E INSTALAÇÃO. AF_12/2015</v>
          </cell>
        </row>
        <row r="2739">
          <cell r="A2739" t="str">
            <v>INSTALACAO ELETRICA/ELETRIFICACAO E ILUMINACAO EXTERNA</v>
          </cell>
          <cell r="B2739" t="str">
            <v>INEL</v>
          </cell>
          <cell r="C2739" t="str">
            <v>INTERRUPTOR/TOMADA</v>
          </cell>
          <cell r="D2739" t="str">
            <v>0170</v>
          </cell>
          <cell r="E2739">
            <v>0</v>
          </cell>
          <cell r="F2739">
            <v>0</v>
          </cell>
          <cell r="G2739" t="str">
            <v>91976</v>
          </cell>
          <cell r="H2739" t="str">
            <v>INTERRUPTOR SIMPLES (6 MÓDULOS), 10A/250V, SEM SUPORTE E SEM PLACA - FORNECIMENTO E INSTALAÇÃO. AF_12/2015</v>
          </cell>
        </row>
        <row r="2740">
          <cell r="A2740" t="str">
            <v>INSTALACAO ELETRICA/ELETRIFICACAO E ILUMINACAO EXTERNA</v>
          </cell>
          <cell r="B2740" t="str">
            <v>INEL</v>
          </cell>
          <cell r="C2740" t="str">
            <v>INTERRUPTOR/TOMADA</v>
          </cell>
          <cell r="D2740" t="str">
            <v>0170</v>
          </cell>
          <cell r="E2740">
            <v>0</v>
          </cell>
          <cell r="F2740">
            <v>0</v>
          </cell>
          <cell r="G2740" t="str">
            <v>91977</v>
          </cell>
          <cell r="H2740" t="str">
            <v>INTERRUPTOR SIMPLES (6 MÓDULOS), 10A/250V, INCLUINDO SUPORTE E PLACA - FORNECIMENTO E INSTALAÇÃO. AF_12/2015</v>
          </cell>
        </row>
        <row r="2741">
          <cell r="A2741" t="str">
            <v>INSTALACAO ELETRICA/ELETRIFICACAO E ILUMINACAO EXTERNA</v>
          </cell>
          <cell r="B2741" t="str">
            <v>INEL</v>
          </cell>
          <cell r="C2741" t="str">
            <v>INTERRUPTOR/TOMADA</v>
          </cell>
          <cell r="D2741" t="str">
            <v>0170</v>
          </cell>
          <cell r="E2741">
            <v>0</v>
          </cell>
          <cell r="F2741">
            <v>0</v>
          </cell>
          <cell r="G2741" t="str">
            <v>91978</v>
          </cell>
          <cell r="H2741" t="str">
            <v>INTERRUPTOR INTERMEDIÁRIO (1 MÓDULO), 10A/250V, SEM SUPORTE E SEM PLACA - FORNECIMENTO E INSTALAÇÃO. AF_09/2017</v>
          </cell>
        </row>
        <row r="2742">
          <cell r="A2742" t="str">
            <v>INSTALACAO ELETRICA/ELETRIFICACAO E ILUMINACAO EXTERNA</v>
          </cell>
          <cell r="B2742" t="str">
            <v>INEL</v>
          </cell>
          <cell r="C2742" t="str">
            <v>INTERRUPTOR/TOMADA</v>
          </cell>
          <cell r="D2742" t="str">
            <v>0170</v>
          </cell>
          <cell r="E2742">
            <v>0</v>
          </cell>
          <cell r="F2742">
            <v>0</v>
          </cell>
          <cell r="G2742" t="str">
            <v>91979</v>
          </cell>
          <cell r="H2742" t="str">
            <v>INTERRUPTOR INTERMEDIÁRIO (1 MÓDULO), 10A/250V, INCLUINDO SUPORTE E PLACA - FORNECIMENTO E INSTALAÇÃO. AF_09/2017</v>
          </cell>
        </row>
        <row r="2743">
          <cell r="A2743" t="str">
            <v>INSTALACAO ELETRICA/ELETRIFICACAO E ILUMINACAO EXTERNA</v>
          </cell>
          <cell r="B2743" t="str">
            <v>INEL</v>
          </cell>
          <cell r="C2743" t="str">
            <v>INTERRUPTOR/TOMADA</v>
          </cell>
          <cell r="D2743" t="str">
            <v>0170</v>
          </cell>
          <cell r="E2743">
            <v>0</v>
          </cell>
          <cell r="F2743">
            <v>0</v>
          </cell>
          <cell r="G2743" t="str">
            <v>91980</v>
          </cell>
          <cell r="H2743" t="str">
            <v>INTERRUPTOR BIPOLAR (1 MÓDULO), 10A/250V, SEM SUPORTE E SEM PLACA - FORNECIMENTO E INSTALAÇÃO. AF_09/2017</v>
          </cell>
        </row>
        <row r="2744">
          <cell r="A2744" t="str">
            <v>INSTALACAO ELETRICA/ELETRIFICACAO E ILUMINACAO EXTERNA</v>
          </cell>
          <cell r="B2744" t="str">
            <v>INEL</v>
          </cell>
          <cell r="C2744" t="str">
            <v>INTERRUPTOR/TOMADA</v>
          </cell>
          <cell r="D2744" t="str">
            <v>0170</v>
          </cell>
          <cell r="E2744">
            <v>0</v>
          </cell>
          <cell r="F2744">
            <v>0</v>
          </cell>
          <cell r="G2744" t="str">
            <v>91981</v>
          </cell>
          <cell r="H2744" t="str">
            <v>INTERRUPTOR BIPOLAR (1 MÓDULO), 10A/250V, INCLUINDO SUPORTE E PLACA - FORNECIMENTO E INSTALAÇÃO. AF_09/2017</v>
          </cell>
        </row>
        <row r="2745">
          <cell r="A2745" t="str">
            <v>INSTALACAO ELETRICA/ELETRIFICACAO E ILUMINACAO EXTERNA</v>
          </cell>
          <cell r="B2745" t="str">
            <v>INEL</v>
          </cell>
          <cell r="C2745" t="str">
            <v>INTERRUPTOR/TOMADA</v>
          </cell>
          <cell r="D2745" t="str">
            <v>0170</v>
          </cell>
          <cell r="E2745">
            <v>0</v>
          </cell>
          <cell r="F2745">
            <v>0</v>
          </cell>
          <cell r="G2745" t="str">
            <v>91982</v>
          </cell>
          <cell r="H2745" t="str">
            <v>DIMMER ROTATIVO (1 MÓDULO), 220V/600W, SEM SUPORTE E SEM PLACA - FORNECIMENTO E INSTALAÇÃO. AF_09/2017</v>
          </cell>
        </row>
        <row r="2746">
          <cell r="A2746" t="str">
            <v>INSTALACAO ELETRICA/ELETRIFICACAO E ILUMINACAO EXTERNA</v>
          </cell>
          <cell r="B2746" t="str">
            <v>INEL</v>
          </cell>
          <cell r="C2746" t="str">
            <v>INTERRUPTOR/TOMADA</v>
          </cell>
          <cell r="D2746" t="str">
            <v>0170</v>
          </cell>
          <cell r="E2746">
            <v>0</v>
          </cell>
          <cell r="F2746">
            <v>0</v>
          </cell>
          <cell r="G2746" t="str">
            <v>91983</v>
          </cell>
          <cell r="H2746" t="str">
            <v>DIMMER ROTATIVO (1 MÓDULO), 220V/600W, INCLUINDO SUPORTE E PLACA - FORNECIMENTO E INSTALAÇÃO. AF_09/2017</v>
          </cell>
        </row>
        <row r="2747">
          <cell r="A2747" t="str">
            <v>INSTALACAO ELETRICA/ELETRIFICACAO E ILUMINACAO EXTERNA</v>
          </cell>
          <cell r="B2747" t="str">
            <v>INEL</v>
          </cell>
          <cell r="C2747" t="str">
            <v>INTERRUPTOR/TOMADA</v>
          </cell>
          <cell r="D2747" t="str">
            <v>0170</v>
          </cell>
          <cell r="E2747">
            <v>0</v>
          </cell>
          <cell r="F2747">
            <v>0</v>
          </cell>
          <cell r="G2747" t="str">
            <v>91984</v>
          </cell>
          <cell r="H2747" t="str">
            <v>INTERRUPTOR PULSADOR CAMPAINHA (1 MÓDULO), 10A/250V, SEM SUPORTE E SEM PLACA - FORNECIMENTO E INSTALAÇÃO. AF_09/2017</v>
          </cell>
        </row>
        <row r="2748">
          <cell r="A2748" t="str">
            <v>INSTALACAO ELETRICA/ELETRIFICACAO E ILUMINACAO EXTERNA</v>
          </cell>
          <cell r="B2748" t="str">
            <v>INEL</v>
          </cell>
          <cell r="C2748" t="str">
            <v>INTERRUPTOR/TOMADA</v>
          </cell>
          <cell r="D2748" t="str">
            <v>0170</v>
          </cell>
          <cell r="E2748">
            <v>0</v>
          </cell>
          <cell r="F2748">
            <v>0</v>
          </cell>
          <cell r="G2748" t="str">
            <v>91985</v>
          </cell>
          <cell r="H2748" t="str">
            <v>INTERRUPTOR PULSADOR CAMPAINHA (1 MÓDULO), 10A/250V, INCLUINDO SUPORTE E PLACA - FORNECIMENTO E INSTALAÇÃO. AF_09/2017</v>
          </cell>
        </row>
        <row r="2749">
          <cell r="A2749" t="str">
            <v>INSTALACAO ELETRICA/ELETRIFICACAO E ILUMINACAO EXTERNA</v>
          </cell>
          <cell r="B2749" t="str">
            <v>INEL</v>
          </cell>
          <cell r="C2749" t="str">
            <v>INTERRUPTOR/TOMADA</v>
          </cell>
          <cell r="D2749" t="str">
            <v>0170</v>
          </cell>
          <cell r="E2749">
            <v>0</v>
          </cell>
          <cell r="F2749">
            <v>0</v>
          </cell>
          <cell r="G2749" t="str">
            <v>91986</v>
          </cell>
          <cell r="H2749" t="str">
            <v>CAMPAINHA CIGARRA (1 MÓDULO), 10A/250V, SEM SUPORTE E SEM PLACA - FORNECIMENTO E INSTALAÇÃO. AF_09/2017</v>
          </cell>
        </row>
        <row r="2750">
          <cell r="A2750" t="str">
            <v>INSTALACAO ELETRICA/ELETRIFICACAO E ILUMINACAO EXTERNA</v>
          </cell>
          <cell r="B2750" t="str">
            <v>INEL</v>
          </cell>
          <cell r="C2750" t="str">
            <v>INTERRUPTOR/TOMADA</v>
          </cell>
          <cell r="D2750" t="str">
            <v>0170</v>
          </cell>
          <cell r="E2750">
            <v>0</v>
          </cell>
          <cell r="F2750">
            <v>0</v>
          </cell>
          <cell r="G2750" t="str">
            <v>91987</v>
          </cell>
          <cell r="H2750" t="str">
            <v>CAMPAINHA CIGARRA (1 MÓDULO), 10A/250V, INCLUINDO SUPORTE E PLACA - FORNECIMENTO E INSTALAÇÃO. AF_09/2017</v>
          </cell>
        </row>
        <row r="2751">
          <cell r="A2751" t="str">
            <v>INSTALACAO ELETRICA/ELETRIFICACAO E ILUMINACAO EXTERNA</v>
          </cell>
          <cell r="B2751" t="str">
            <v>INEL</v>
          </cell>
          <cell r="C2751" t="str">
            <v>INTERRUPTOR/TOMADA</v>
          </cell>
          <cell r="D2751" t="str">
            <v>0170</v>
          </cell>
          <cell r="E2751">
            <v>0</v>
          </cell>
          <cell r="F2751">
            <v>0</v>
          </cell>
          <cell r="G2751" t="str">
            <v>91988</v>
          </cell>
          <cell r="H2751" t="str">
            <v>INTERRUPTOR PULSADOR MINUTERIA (1 MÓDULO), 10A/250V, SEM SUPORTE E SEM PLACA - FORNECIMENTO E INSTALAÇÃO. AF_09/2017</v>
          </cell>
        </row>
        <row r="2752">
          <cell r="A2752" t="str">
            <v>INSTALACAO ELETRICA/ELETRIFICACAO E ILUMINACAO EXTERNA</v>
          </cell>
          <cell r="B2752" t="str">
            <v>INEL</v>
          </cell>
          <cell r="C2752" t="str">
            <v>INTERRUPTOR/TOMADA</v>
          </cell>
          <cell r="D2752" t="str">
            <v>0170</v>
          </cell>
          <cell r="E2752">
            <v>0</v>
          </cell>
          <cell r="F2752">
            <v>0</v>
          </cell>
          <cell r="G2752" t="str">
            <v>91989</v>
          </cell>
          <cell r="H2752" t="str">
            <v>INTERRUPTOR PULSADOR MINUTERIA (1 MÓDULO), 10A/250V, INCLUINDO SUPORTE E PLACA - FORNECIMENTO E INSTALAÇÃO. AF_09/2017</v>
          </cell>
        </row>
        <row r="2753">
          <cell r="A2753" t="str">
            <v>INSTALACAO ELETRICA/ELETRIFICACAO E ILUMINACAO EXTERNA</v>
          </cell>
          <cell r="B2753" t="str">
            <v>INEL</v>
          </cell>
          <cell r="C2753" t="str">
            <v>INTERRUPTOR/TOMADA</v>
          </cell>
          <cell r="D2753" t="str">
            <v>0170</v>
          </cell>
          <cell r="E2753">
            <v>0</v>
          </cell>
          <cell r="F2753">
            <v>0</v>
          </cell>
          <cell r="G2753" t="str">
            <v>91990</v>
          </cell>
          <cell r="H2753" t="str">
            <v>TOMADA ALTA DE EMBUTIR (1 MÓDULO), 2P+T 10 A, SEM SUPORTE E SEM PLACA - FORNECIMENTO E INSTALAÇÃO. AF_12/2015</v>
          </cell>
        </row>
        <row r="2754">
          <cell r="A2754" t="str">
            <v>INSTALACAO ELETRICA/ELETRIFICACAO E ILUMINACAO EXTERNA</v>
          </cell>
          <cell r="B2754" t="str">
            <v>INEL</v>
          </cell>
          <cell r="C2754" t="str">
            <v>INTERRUPTOR/TOMADA</v>
          </cell>
          <cell r="D2754" t="str">
            <v>0170</v>
          </cell>
          <cell r="E2754">
            <v>0</v>
          </cell>
          <cell r="F2754">
            <v>0</v>
          </cell>
          <cell r="G2754" t="str">
            <v>91991</v>
          </cell>
          <cell r="H2754" t="str">
            <v>TOMADA ALTA DE EMBUTIR (1 MÓDULO), 2P+T 20 A, SEM SUPORTE E SEM PLACA - FORNECIMENTO E INSTALAÇÃO. AF_12/2015</v>
          </cell>
        </row>
        <row r="2755">
          <cell r="A2755" t="str">
            <v>INSTALACAO ELETRICA/ELETRIFICACAO E ILUMINACAO EXTERNA</v>
          </cell>
          <cell r="B2755" t="str">
            <v>INEL</v>
          </cell>
          <cell r="C2755" t="str">
            <v>INTERRUPTOR/TOMADA</v>
          </cell>
          <cell r="D2755" t="str">
            <v>0170</v>
          </cell>
          <cell r="E2755">
            <v>0</v>
          </cell>
          <cell r="F2755">
            <v>0</v>
          </cell>
          <cell r="G2755" t="str">
            <v>91992</v>
          </cell>
          <cell r="H2755" t="str">
            <v>TOMADA ALTA DE EMBUTIR (1 MÓDULO), 2P+T 10 A, INCLUINDO SUPORTE E PLACA - FORNECIMENTO E INSTALAÇÃO. AF_12/2015</v>
          </cell>
        </row>
        <row r="2756">
          <cell r="A2756" t="str">
            <v>INSTALACAO ELETRICA/ELETRIFICACAO E ILUMINACAO EXTERNA</v>
          </cell>
          <cell r="B2756" t="str">
            <v>INEL</v>
          </cell>
          <cell r="C2756" t="str">
            <v>INTERRUPTOR/TOMADA</v>
          </cell>
          <cell r="D2756" t="str">
            <v>0170</v>
          </cell>
          <cell r="E2756">
            <v>0</v>
          </cell>
          <cell r="F2756">
            <v>0</v>
          </cell>
          <cell r="G2756" t="str">
            <v>91993</v>
          </cell>
          <cell r="H2756" t="str">
            <v>TOMADA ALTA DE EMBUTIR (1 MÓDULO), 2P+T 20 A, INCLUINDO SUPORTE E PLACA - FORNECIMENTO E INSTALAÇÃO. AF_12/2015</v>
          </cell>
        </row>
        <row r="2757">
          <cell r="A2757" t="str">
            <v>INSTALACAO ELETRICA/ELETRIFICACAO E ILUMINACAO EXTERNA</v>
          </cell>
          <cell r="B2757" t="str">
            <v>INEL</v>
          </cell>
          <cell r="C2757" t="str">
            <v>INTERRUPTOR/TOMADA</v>
          </cell>
          <cell r="D2757" t="str">
            <v>0170</v>
          </cell>
          <cell r="E2757">
            <v>0</v>
          </cell>
          <cell r="F2757">
            <v>0</v>
          </cell>
          <cell r="G2757" t="str">
            <v>91994</v>
          </cell>
          <cell r="H2757" t="str">
            <v>TOMADA MÉDIA DE EMBUTIR (1 MÓDULO), 2P+T 10 A, SEM SUPORTE E SEM PLACA - FORNECIMENTO E INSTALAÇÃO. AF_12/2015</v>
          </cell>
        </row>
        <row r="2758">
          <cell r="A2758" t="str">
            <v>INSTALACAO ELETRICA/ELETRIFICACAO E ILUMINACAO EXTERNA</v>
          </cell>
          <cell r="B2758" t="str">
            <v>INEL</v>
          </cell>
          <cell r="C2758" t="str">
            <v>INTERRUPTOR/TOMADA</v>
          </cell>
          <cell r="D2758" t="str">
            <v>0170</v>
          </cell>
          <cell r="E2758">
            <v>0</v>
          </cell>
          <cell r="F2758">
            <v>0</v>
          </cell>
          <cell r="G2758" t="str">
            <v>91995</v>
          </cell>
          <cell r="H2758" t="str">
            <v>TOMADA MÉDIA DE EMBUTIR (1 MÓDULO), 2P+T 20 A, SEM SUPORTE E SEM PLACA - FORNECIMENTO E INSTALAÇÃO. AF_12/2015</v>
          </cell>
        </row>
        <row r="2759">
          <cell r="A2759" t="str">
            <v>INSTALACAO ELETRICA/ELETRIFICACAO E ILUMINACAO EXTERNA</v>
          </cell>
          <cell r="B2759" t="str">
            <v>INEL</v>
          </cell>
          <cell r="C2759" t="str">
            <v>INTERRUPTOR/TOMADA</v>
          </cell>
          <cell r="D2759" t="str">
            <v>0170</v>
          </cell>
          <cell r="E2759">
            <v>0</v>
          </cell>
          <cell r="F2759">
            <v>0</v>
          </cell>
          <cell r="G2759" t="str">
            <v>91996</v>
          </cell>
          <cell r="H2759" t="str">
            <v>TOMADA MÉDIA DE EMBUTIR (1 MÓDULO), 2P+T 10 A, INCLUINDO SUPORTE E PLACA - FORNECIMENTO E INSTALAÇÃO. AF_12/2015</v>
          </cell>
        </row>
        <row r="2760">
          <cell r="A2760" t="str">
            <v>INSTALACAO ELETRICA/ELETRIFICACAO E ILUMINACAO EXTERNA</v>
          </cell>
          <cell r="B2760" t="str">
            <v>INEL</v>
          </cell>
          <cell r="C2760" t="str">
            <v>INTERRUPTOR/TOMADA</v>
          </cell>
          <cell r="D2760" t="str">
            <v>0170</v>
          </cell>
          <cell r="E2760">
            <v>0</v>
          </cell>
          <cell r="F2760">
            <v>0</v>
          </cell>
          <cell r="G2760" t="str">
            <v>91997</v>
          </cell>
          <cell r="H2760" t="str">
            <v>TOMADA MÉDIA DE EMBUTIR (1 MÓDULO), 2P+T 20 A, INCLUINDO SUPORTE E PLACA - FORNECIMENTO E INSTALAÇÃO. AF_12/2015</v>
          </cell>
        </row>
        <row r="2761">
          <cell r="A2761" t="str">
            <v>INSTALACAO ELETRICA/ELETRIFICACAO E ILUMINACAO EXTERNA</v>
          </cell>
          <cell r="B2761" t="str">
            <v>INEL</v>
          </cell>
          <cell r="C2761" t="str">
            <v>INTERRUPTOR/TOMADA</v>
          </cell>
          <cell r="D2761" t="str">
            <v>0170</v>
          </cell>
          <cell r="E2761">
            <v>0</v>
          </cell>
          <cell r="F2761">
            <v>0</v>
          </cell>
          <cell r="G2761" t="str">
            <v>91998</v>
          </cell>
          <cell r="H2761" t="str">
            <v>TOMADA BAIXA DE EMBUTIR (1 MÓDULO), 2P+T 10 A, SEM SUPORTE E SEM PLACA - FORNECIMENTO E INSTALAÇÃO. AF_12/2015</v>
          </cell>
        </row>
        <row r="2762">
          <cell r="A2762" t="str">
            <v>INSTALACAO ELETRICA/ELETRIFICACAO E ILUMINACAO EXTERNA</v>
          </cell>
          <cell r="B2762" t="str">
            <v>INEL</v>
          </cell>
          <cell r="C2762" t="str">
            <v>INTERRUPTOR/TOMADA</v>
          </cell>
          <cell r="D2762" t="str">
            <v>0170</v>
          </cell>
          <cell r="E2762">
            <v>0</v>
          </cell>
          <cell r="F2762">
            <v>0</v>
          </cell>
          <cell r="G2762" t="str">
            <v>91999</v>
          </cell>
          <cell r="H2762" t="str">
            <v>TOMADA BAIXA DE EMBUTIR (1 MÓDULO), 2P+T 20 A, SEM SUPORTE E SEM PLACA - FORNECIMENTO E INSTALAÇÃO. AF_12/2015</v>
          </cell>
        </row>
        <row r="2763">
          <cell r="A2763" t="str">
            <v>INSTALACAO ELETRICA/ELETRIFICACAO E ILUMINACAO EXTERNA</v>
          </cell>
          <cell r="B2763" t="str">
            <v>INEL</v>
          </cell>
          <cell r="C2763" t="str">
            <v>INTERRUPTOR/TOMADA</v>
          </cell>
          <cell r="D2763" t="str">
            <v>0170</v>
          </cell>
          <cell r="E2763">
            <v>0</v>
          </cell>
          <cell r="F2763">
            <v>0</v>
          </cell>
          <cell r="G2763" t="str">
            <v>92000</v>
          </cell>
          <cell r="H2763" t="str">
            <v>TOMADA BAIXA DE EMBUTIR (1 MÓDULO), 2P+T 10 A, INCLUINDO SUPORTE E PLACA - FORNECIMENTO E INSTALAÇÃO. AF_12/2015</v>
          </cell>
        </row>
        <row r="2764">
          <cell r="A2764" t="str">
            <v>INSTALACAO ELETRICA/ELETRIFICACAO E ILUMINACAO EXTERNA</v>
          </cell>
          <cell r="B2764" t="str">
            <v>INEL</v>
          </cell>
          <cell r="C2764" t="str">
            <v>INTERRUPTOR/TOMADA</v>
          </cell>
          <cell r="D2764" t="str">
            <v>0170</v>
          </cell>
          <cell r="E2764">
            <v>0</v>
          </cell>
          <cell r="F2764">
            <v>0</v>
          </cell>
          <cell r="G2764" t="str">
            <v>92001</v>
          </cell>
          <cell r="H2764" t="str">
            <v>TOMADA BAIXA DE EMBUTIR (1 MÓDULO), 2P+T 20 A, INCLUINDO SUPORTE E PLACA - FORNECIMENTO E INSTALAÇÃO. AF_12/2015</v>
          </cell>
        </row>
        <row r="2765">
          <cell r="A2765" t="str">
            <v>INSTALACAO ELETRICA/ELETRIFICACAO E ILUMINACAO EXTERNA</v>
          </cell>
          <cell r="B2765" t="str">
            <v>INEL</v>
          </cell>
          <cell r="C2765" t="str">
            <v>INTERRUPTOR/TOMADA</v>
          </cell>
          <cell r="D2765" t="str">
            <v>0170</v>
          </cell>
          <cell r="E2765">
            <v>0</v>
          </cell>
          <cell r="F2765">
            <v>0</v>
          </cell>
          <cell r="G2765" t="str">
            <v>92002</v>
          </cell>
          <cell r="H2765" t="str">
            <v>TOMADA MÉDIA DE EMBUTIR (2 MÓDULOS), 2P+T 10 A, SEM SUPORTE E SEM PLACA - FORNECIMENTO E INSTALAÇÃO. AF_12/2015</v>
          </cell>
        </row>
        <row r="2766">
          <cell r="A2766" t="str">
            <v>INSTALACAO ELETRICA/ELETRIFICACAO E ILUMINACAO EXTERNA</v>
          </cell>
          <cell r="B2766" t="str">
            <v>INEL</v>
          </cell>
          <cell r="C2766" t="str">
            <v>INTERRUPTOR/TOMADA</v>
          </cell>
          <cell r="D2766" t="str">
            <v>0170</v>
          </cell>
          <cell r="E2766">
            <v>0</v>
          </cell>
          <cell r="F2766">
            <v>0</v>
          </cell>
          <cell r="G2766" t="str">
            <v>92003</v>
          </cell>
          <cell r="H2766" t="str">
            <v>TOMADA MÉDIA DE EMBUTIR (2 MÓDULOS), 2P+T 20 A, SEM SUPORTE E SEM PLACA - FORNECIMENTO E INSTALAÇÃO. AF_12/2015</v>
          </cell>
        </row>
        <row r="2767">
          <cell r="A2767" t="str">
            <v>INSTALACAO ELETRICA/ELETRIFICACAO E ILUMINACAO EXTERNA</v>
          </cell>
          <cell r="B2767" t="str">
            <v>INEL</v>
          </cell>
          <cell r="C2767" t="str">
            <v>INTERRUPTOR/TOMADA</v>
          </cell>
          <cell r="D2767" t="str">
            <v>0170</v>
          </cell>
          <cell r="E2767">
            <v>0</v>
          </cell>
          <cell r="F2767">
            <v>0</v>
          </cell>
          <cell r="G2767" t="str">
            <v>92004</v>
          </cell>
          <cell r="H2767" t="str">
            <v>TOMADA MÉDIA DE EMBUTIR (2 MÓDULOS), 2P+T 10 A, INCLUINDO SUPORTE E PLACA - FORNECIMENTO E INSTALAÇÃO. AF_12/2015</v>
          </cell>
        </row>
        <row r="2768">
          <cell r="A2768" t="str">
            <v>INSTALACAO ELETRICA/ELETRIFICACAO E ILUMINACAO EXTERNA</v>
          </cell>
          <cell r="B2768" t="str">
            <v>INEL</v>
          </cell>
          <cell r="C2768" t="str">
            <v>INTERRUPTOR/TOMADA</v>
          </cell>
          <cell r="D2768" t="str">
            <v>0170</v>
          </cell>
          <cell r="E2768">
            <v>0</v>
          </cell>
          <cell r="F2768">
            <v>0</v>
          </cell>
          <cell r="G2768" t="str">
            <v>92005</v>
          </cell>
          <cell r="H2768" t="str">
            <v>TOMADA MÉDIA DE EMBUTIR (2 MÓDULOS), 2P+T 20 A, INCLUINDO SUPORTE E PLACA - FORNECIMENTO E INSTALAÇÃO. AF_12/2015</v>
          </cell>
        </row>
        <row r="2769">
          <cell r="A2769" t="str">
            <v>INSTALACAO ELETRICA/ELETRIFICACAO E ILUMINACAO EXTERNA</v>
          </cell>
          <cell r="B2769" t="str">
            <v>INEL</v>
          </cell>
          <cell r="C2769" t="str">
            <v>INTERRUPTOR/TOMADA</v>
          </cell>
          <cell r="D2769" t="str">
            <v>0170</v>
          </cell>
          <cell r="E2769">
            <v>0</v>
          </cell>
          <cell r="F2769">
            <v>0</v>
          </cell>
          <cell r="G2769" t="str">
            <v>92006</v>
          </cell>
          <cell r="H2769" t="str">
            <v>TOMADA BAIXA DE EMBUTIR (2 MÓDULOS), 2P+T 10 A, SEM SUPORTE E SEM PLACA - FORNECIMENTO E INSTALAÇÃO. AF_12/2015</v>
          </cell>
        </row>
        <row r="2770">
          <cell r="A2770" t="str">
            <v>INSTALACAO ELETRICA/ELETRIFICACAO E ILUMINACAO EXTERNA</v>
          </cell>
          <cell r="B2770" t="str">
            <v>INEL</v>
          </cell>
          <cell r="C2770" t="str">
            <v>INTERRUPTOR/TOMADA</v>
          </cell>
          <cell r="D2770" t="str">
            <v>0170</v>
          </cell>
          <cell r="E2770">
            <v>0</v>
          </cell>
          <cell r="F2770">
            <v>0</v>
          </cell>
          <cell r="G2770" t="str">
            <v>92007</v>
          </cell>
          <cell r="H2770" t="str">
            <v>TOMADA BAIXA DE EMBUTIR (2 MÓDULOS), 2P+T 20 A, SEM SUPORTE E SEM PLACA - FORNECIMENTO E INSTALAÇÃO. AF_12/2015</v>
          </cell>
        </row>
        <row r="2771">
          <cell r="A2771" t="str">
            <v>INSTALACAO ELETRICA/ELETRIFICACAO E ILUMINACAO EXTERNA</v>
          </cell>
          <cell r="B2771" t="str">
            <v>INEL</v>
          </cell>
          <cell r="C2771" t="str">
            <v>INTERRUPTOR/TOMADA</v>
          </cell>
          <cell r="D2771" t="str">
            <v>0170</v>
          </cell>
          <cell r="E2771">
            <v>0</v>
          </cell>
          <cell r="F2771">
            <v>0</v>
          </cell>
          <cell r="G2771" t="str">
            <v>92008</v>
          </cell>
          <cell r="H2771" t="str">
            <v>TOMADA BAIXA DE EMBUTIR (2 MÓDULOS), 2P+T 10 A, INCLUINDO SUPORTE E PLACA - FORNECIMENTO E INSTALAÇÃO. AF_12/2015</v>
          </cell>
        </row>
        <row r="2772">
          <cell r="A2772" t="str">
            <v>INSTALACAO ELETRICA/ELETRIFICACAO E ILUMINACAO EXTERNA</v>
          </cell>
          <cell r="B2772" t="str">
            <v>INEL</v>
          </cell>
          <cell r="C2772" t="str">
            <v>INTERRUPTOR/TOMADA</v>
          </cell>
          <cell r="D2772" t="str">
            <v>0170</v>
          </cell>
          <cell r="E2772">
            <v>0</v>
          </cell>
          <cell r="F2772">
            <v>0</v>
          </cell>
          <cell r="G2772" t="str">
            <v>92009</v>
          </cell>
          <cell r="H2772" t="str">
            <v>TOMADA BAIXA DE EMBUTIR (2 MÓDULOS), 2P+T 20 A, INCLUINDO SUPORTE E PLACA - FORNECIMENTO E INSTALAÇÃO. AF_12/2015</v>
          </cell>
        </row>
        <row r="2773">
          <cell r="A2773" t="str">
            <v>INSTALACAO ELETRICA/ELETRIFICACAO E ILUMINACAO EXTERNA</v>
          </cell>
          <cell r="B2773" t="str">
            <v>INEL</v>
          </cell>
          <cell r="C2773" t="str">
            <v>INTERRUPTOR/TOMADA</v>
          </cell>
          <cell r="D2773" t="str">
            <v>0170</v>
          </cell>
          <cell r="E2773">
            <v>0</v>
          </cell>
          <cell r="F2773">
            <v>0</v>
          </cell>
          <cell r="G2773" t="str">
            <v>92010</v>
          </cell>
          <cell r="H2773" t="str">
            <v>TOMADA MÉDIA DE EMBUTIR (3 MÓDULOS), 2P+T 10 A, SEM SUPORTE E SEM PLACA - FORNECIMENTO E INSTALAÇÃO. AF_12/2015</v>
          </cell>
        </row>
        <row r="2774">
          <cell r="A2774" t="str">
            <v>INSTALACAO ELETRICA/ELETRIFICACAO E ILUMINACAO EXTERNA</v>
          </cell>
          <cell r="B2774" t="str">
            <v>INEL</v>
          </cell>
          <cell r="C2774" t="str">
            <v>INTERRUPTOR/TOMADA</v>
          </cell>
          <cell r="D2774" t="str">
            <v>0170</v>
          </cell>
          <cell r="E2774">
            <v>0</v>
          </cell>
          <cell r="F2774">
            <v>0</v>
          </cell>
          <cell r="G2774" t="str">
            <v>92011</v>
          </cell>
          <cell r="H2774" t="str">
            <v>TOMADA MÉDIA DE EMBUTIR (3 MÓDULOS), 2P+T 20 A, SEM SUPORTE E SEM PLACA - FORNECIMENTO E INSTALAÇÃO. AF_12/2015</v>
          </cell>
        </row>
        <row r="2775">
          <cell r="A2775" t="str">
            <v>INSTALACAO ELETRICA/ELETRIFICACAO E ILUMINACAO EXTERNA</v>
          </cell>
          <cell r="B2775" t="str">
            <v>INEL</v>
          </cell>
          <cell r="C2775" t="str">
            <v>INTERRUPTOR/TOMADA</v>
          </cell>
          <cell r="D2775" t="str">
            <v>0170</v>
          </cell>
          <cell r="E2775">
            <v>0</v>
          </cell>
          <cell r="F2775">
            <v>0</v>
          </cell>
          <cell r="G2775" t="str">
            <v>92012</v>
          </cell>
          <cell r="H2775" t="str">
            <v>TOMADA MÉDIA DE EMBUTIR (3 MÓDULOS), 2P+T 10 A, INCLUINDO SUPORTE E PLACA - FORNECIMENTO E INSTALAÇÃO. AF_12/2015</v>
          </cell>
        </row>
        <row r="2776">
          <cell r="A2776" t="str">
            <v>INSTALACAO ELETRICA/ELETRIFICACAO E ILUMINACAO EXTERNA</v>
          </cell>
          <cell r="B2776" t="str">
            <v>INEL</v>
          </cell>
          <cell r="C2776" t="str">
            <v>INTERRUPTOR/TOMADA</v>
          </cell>
          <cell r="D2776" t="str">
            <v>0170</v>
          </cell>
          <cell r="E2776">
            <v>0</v>
          </cell>
          <cell r="F2776">
            <v>0</v>
          </cell>
          <cell r="G2776" t="str">
            <v>92013</v>
          </cell>
          <cell r="H2776" t="str">
            <v>TOMADA MÉDIA DE EMBUTIR (3 MÓDULOS), 2P+T 20 A, INCLUINDO SUPORTE E PLACA - FORNECIMENTO E INSTALAÇÃO. AF_12/2015</v>
          </cell>
        </row>
        <row r="2777">
          <cell r="A2777" t="str">
            <v>INSTALACAO ELETRICA/ELETRIFICACAO E ILUMINACAO EXTERNA</v>
          </cell>
          <cell r="B2777" t="str">
            <v>INEL</v>
          </cell>
          <cell r="C2777" t="str">
            <v>INTERRUPTOR/TOMADA</v>
          </cell>
          <cell r="D2777" t="str">
            <v>0170</v>
          </cell>
          <cell r="E2777">
            <v>0</v>
          </cell>
          <cell r="F2777">
            <v>0</v>
          </cell>
          <cell r="G2777" t="str">
            <v>92014</v>
          </cell>
          <cell r="H2777" t="str">
            <v>TOMADA BAIXA DE EMBUTIR (3 MÓDULOS), 2P+T 10 A, SEM SUPORTE E SEM PLACA - FORNECIMENTO E INSTALAÇÃO. AF_12/2015</v>
          </cell>
        </row>
        <row r="2778">
          <cell r="A2778" t="str">
            <v>INSTALACAO ELETRICA/ELETRIFICACAO E ILUMINACAO EXTERNA</v>
          </cell>
          <cell r="B2778" t="str">
            <v>INEL</v>
          </cell>
          <cell r="C2778" t="str">
            <v>INTERRUPTOR/TOMADA</v>
          </cell>
          <cell r="D2778" t="str">
            <v>0170</v>
          </cell>
          <cell r="E2778">
            <v>0</v>
          </cell>
          <cell r="F2778">
            <v>0</v>
          </cell>
          <cell r="G2778" t="str">
            <v>92015</v>
          </cell>
          <cell r="H2778" t="str">
            <v>TOMADA BAIXA DE EMBUTIR (3 MÓDULOS), 2P+T 20 A, SEM SUPORTE E SEM PLACA - FORNECIMENTO E INSTALAÇÃO. AF_12/2015</v>
          </cell>
        </row>
        <row r="2779">
          <cell r="A2779" t="str">
            <v>INSTALACAO ELETRICA/ELETRIFICACAO E ILUMINACAO EXTERNA</v>
          </cell>
          <cell r="B2779" t="str">
            <v>INEL</v>
          </cell>
          <cell r="C2779" t="str">
            <v>INTERRUPTOR/TOMADA</v>
          </cell>
          <cell r="D2779" t="str">
            <v>0170</v>
          </cell>
          <cell r="E2779">
            <v>0</v>
          </cell>
          <cell r="F2779">
            <v>0</v>
          </cell>
          <cell r="G2779" t="str">
            <v>92016</v>
          </cell>
          <cell r="H2779" t="str">
            <v>TOMADA BAIXA DE EMBUTIR (3 MÓDULOS), 2P+T 10 A, INCLUINDO SUPORTE E PLACA - FORNECIMENTO E INSTALAÇÃO. AF_12/2015</v>
          </cell>
        </row>
        <row r="2780">
          <cell r="A2780" t="str">
            <v>INSTALACAO ELETRICA/ELETRIFICACAO E ILUMINACAO EXTERNA</v>
          </cell>
          <cell r="B2780" t="str">
            <v>INEL</v>
          </cell>
          <cell r="C2780" t="str">
            <v>INTERRUPTOR/TOMADA</v>
          </cell>
          <cell r="D2780" t="str">
            <v>0170</v>
          </cell>
          <cell r="E2780">
            <v>0</v>
          </cell>
          <cell r="F2780">
            <v>0</v>
          </cell>
          <cell r="G2780" t="str">
            <v>92017</v>
          </cell>
          <cell r="H2780" t="str">
            <v>TOMADA BAIXA DE EMBUTIR (3 MÓDULOS), 2P+T 20 A, INCLUINDO SUPORTE E PLACA - FORNECIMENTO E INSTALAÇÃO. AF_12/2015</v>
          </cell>
        </row>
        <row r="2781">
          <cell r="A2781" t="str">
            <v>INSTALACAO ELETRICA/ELETRIFICACAO E ILUMINACAO EXTERNA</v>
          </cell>
          <cell r="B2781" t="str">
            <v>INEL</v>
          </cell>
          <cell r="C2781" t="str">
            <v>INTERRUPTOR/TOMADA</v>
          </cell>
          <cell r="D2781" t="str">
            <v>0170</v>
          </cell>
          <cell r="E2781">
            <v>0</v>
          </cell>
          <cell r="F2781">
            <v>0</v>
          </cell>
          <cell r="G2781" t="str">
            <v>92018</v>
          </cell>
          <cell r="H2781" t="str">
            <v>TOMADA BAIXA DE EMBUTIR (4 MÓDULOS), 2P+T 10 A, SEM SUPORTE E SEM PLACA - FORNECIMENTO E INSTALAÇÃO. AF_12/2015</v>
          </cell>
        </row>
        <row r="2782">
          <cell r="A2782" t="str">
            <v>INSTALACAO ELETRICA/ELETRIFICACAO E ILUMINACAO EXTERNA</v>
          </cell>
          <cell r="B2782" t="str">
            <v>INEL</v>
          </cell>
          <cell r="C2782" t="str">
            <v>INTERRUPTOR/TOMADA</v>
          </cell>
          <cell r="D2782" t="str">
            <v>0170</v>
          </cell>
          <cell r="E2782">
            <v>0</v>
          </cell>
          <cell r="F2782">
            <v>0</v>
          </cell>
          <cell r="G2782" t="str">
            <v>92019</v>
          </cell>
          <cell r="H2782" t="str">
            <v>TOMADA BAIXA DE EMBUTIR (4 MÓDULOS), 2P+T 10 A, INCLUINDO SUPORTE E PLACA - FORNECIMENTO E INSTALAÇÃO. AF_12/2015</v>
          </cell>
        </row>
        <row r="2783">
          <cell r="A2783" t="str">
            <v>INSTALACAO ELETRICA/ELETRIFICACAO E ILUMINACAO EXTERNA</v>
          </cell>
          <cell r="B2783" t="str">
            <v>INEL</v>
          </cell>
          <cell r="C2783" t="str">
            <v>INTERRUPTOR/TOMADA</v>
          </cell>
          <cell r="D2783" t="str">
            <v>0170</v>
          </cell>
          <cell r="E2783">
            <v>0</v>
          </cell>
          <cell r="F2783">
            <v>0</v>
          </cell>
          <cell r="G2783" t="str">
            <v>92020</v>
          </cell>
          <cell r="H2783" t="str">
            <v>TOMADA BAIXA DE EMBUTIR (6 MÓDULOS), 2P+T 10 A, SEM SUPORTE E SEM PLACA - FORNECIMENTO E INSTALAÇÃO. AF_12/2015</v>
          </cell>
        </row>
        <row r="2784">
          <cell r="A2784" t="str">
            <v>INSTALACAO ELETRICA/ELETRIFICACAO E ILUMINACAO EXTERNA</v>
          </cell>
          <cell r="B2784" t="str">
            <v>INEL</v>
          </cell>
          <cell r="C2784" t="str">
            <v>INTERRUPTOR/TOMADA</v>
          </cell>
          <cell r="D2784" t="str">
            <v>0170</v>
          </cell>
          <cell r="E2784">
            <v>0</v>
          </cell>
          <cell r="F2784">
            <v>0</v>
          </cell>
          <cell r="G2784" t="str">
            <v>92021</v>
          </cell>
          <cell r="H2784" t="str">
            <v>TOMADA BAIXA DE EMBUTIR (6 MÓDULOS), 2P+T 10 A, INCLUINDO SUPORTE E PLACA - FORNECIMENTO E INSTALAÇÃO. AF_12/2015</v>
          </cell>
        </row>
        <row r="2785">
          <cell r="A2785" t="str">
            <v>INSTALACAO ELETRICA/ELETRIFICACAO E ILUMINACAO EXTERNA</v>
          </cell>
          <cell r="B2785" t="str">
            <v>INEL</v>
          </cell>
          <cell r="C2785" t="str">
            <v>INTERRUPTOR/TOMADA</v>
          </cell>
          <cell r="D2785" t="str">
            <v>0170</v>
          </cell>
          <cell r="E2785">
            <v>0</v>
          </cell>
          <cell r="F2785">
            <v>0</v>
          </cell>
          <cell r="G2785" t="str">
            <v>92022</v>
          </cell>
          <cell r="H2785" t="str">
            <v>INTERRUPTOR SIMPLES (1 MÓDULO) COM 1 TOMADA DE EMBUTIR 2P+T 10 A,  SEM SUPORTE E SEM PLACA - FORNECIMENTO E INSTALAÇÃO. AF_12/2015</v>
          </cell>
        </row>
        <row r="2786">
          <cell r="A2786" t="str">
            <v>INSTALACAO ELETRICA/ELETRIFICACAO E ILUMINACAO EXTERNA</v>
          </cell>
          <cell r="B2786" t="str">
            <v>INEL</v>
          </cell>
          <cell r="C2786" t="str">
            <v>INTERRUPTOR/TOMADA</v>
          </cell>
          <cell r="D2786" t="str">
            <v>0170</v>
          </cell>
          <cell r="E2786">
            <v>0</v>
          </cell>
          <cell r="F2786">
            <v>0</v>
          </cell>
          <cell r="G2786" t="str">
            <v>92023</v>
          </cell>
          <cell r="H2786" t="str">
            <v>INTERRUPTOR SIMPLES (1 MÓDULO) COM 1 TOMADA DE EMBUTIR 2P+T 10 A,  INCLUINDO SUPORTE E PLACA - FORNECIMENTO E INSTALAÇÃO. AF_12/2015</v>
          </cell>
        </row>
        <row r="2787">
          <cell r="A2787" t="str">
            <v>INSTALACAO ELETRICA/ELETRIFICACAO E ILUMINACAO EXTERNA</v>
          </cell>
          <cell r="B2787" t="str">
            <v>INEL</v>
          </cell>
          <cell r="C2787" t="str">
            <v>INTERRUPTOR/TOMADA</v>
          </cell>
          <cell r="D2787" t="str">
            <v>0170</v>
          </cell>
          <cell r="E2787">
            <v>0</v>
          </cell>
          <cell r="F2787">
            <v>0</v>
          </cell>
          <cell r="G2787" t="str">
            <v>92024</v>
          </cell>
          <cell r="H2787" t="str">
            <v>INTERRUPTOR SIMPLES (1 MÓDULO) COM 2 TOMADAS DE EMBUTIR 2P+T 10 A,  SEM SUPORTE E SEM PLACA - FORNECIMENTO E INSTALAÇÃO. AF_12/2015</v>
          </cell>
        </row>
        <row r="2788">
          <cell r="A2788" t="str">
            <v>INSTALACAO ELETRICA/ELETRIFICACAO E ILUMINACAO EXTERNA</v>
          </cell>
          <cell r="B2788" t="str">
            <v>INEL</v>
          </cell>
          <cell r="C2788" t="str">
            <v>INTERRUPTOR/TOMADA</v>
          </cell>
          <cell r="D2788" t="str">
            <v>0170</v>
          </cell>
          <cell r="E2788">
            <v>0</v>
          </cell>
          <cell r="F2788">
            <v>0</v>
          </cell>
          <cell r="G2788" t="str">
            <v>92025</v>
          </cell>
          <cell r="H2788" t="str">
            <v>INTERRUPTOR SIMPLES (1 MÓDULO) COM 2 TOMADAS DE EMBUTIR 2P+T 10 A,  INCLUINDO SUPORTE E PLACA - FORNECIMENTO E INSTALAÇÃO. AF_12/2015</v>
          </cell>
        </row>
        <row r="2789">
          <cell r="A2789" t="str">
            <v>INSTALACAO ELETRICA/ELETRIFICACAO E ILUMINACAO EXTERNA</v>
          </cell>
          <cell r="B2789" t="str">
            <v>INEL</v>
          </cell>
          <cell r="C2789" t="str">
            <v>INTERRUPTOR/TOMADA</v>
          </cell>
          <cell r="D2789" t="str">
            <v>0170</v>
          </cell>
          <cell r="E2789">
            <v>0</v>
          </cell>
          <cell r="F2789">
            <v>0</v>
          </cell>
          <cell r="G2789" t="str">
            <v>92026</v>
          </cell>
          <cell r="H2789" t="str">
            <v>INTERRUPTOR SIMPLES (2 MÓDULOS) COM 1 TOMADA DE EMBUTIR 2P+T 10 A,  SEM SUPORTE E SEM PLACA - FORNECIMENTO E INSTALAÇÃO. AF_12/2015</v>
          </cell>
        </row>
        <row r="2790">
          <cell r="A2790" t="str">
            <v>INSTALACAO ELETRICA/ELETRIFICACAO E ILUMINACAO EXTERNA</v>
          </cell>
          <cell r="B2790" t="str">
            <v>INEL</v>
          </cell>
          <cell r="C2790" t="str">
            <v>INTERRUPTOR/TOMADA</v>
          </cell>
          <cell r="D2790" t="str">
            <v>0170</v>
          </cell>
          <cell r="E2790">
            <v>0</v>
          </cell>
          <cell r="F2790">
            <v>0</v>
          </cell>
          <cell r="G2790" t="str">
            <v>92027</v>
          </cell>
          <cell r="H2790" t="str">
            <v>INTERRUPTOR SIMPLES (2 MÓDULOS) COM 1 TOMADA DE EMBUTIR 2P+T 10 A,  INCLUINDO SUPORTE E PLACA - FORNECIMENTO E INSTALAÇÃO. AF_12/2015</v>
          </cell>
        </row>
        <row r="2791">
          <cell r="A2791" t="str">
            <v>INSTALACAO ELETRICA/ELETRIFICACAO E ILUMINACAO EXTERNA</v>
          </cell>
          <cell r="B2791" t="str">
            <v>INEL</v>
          </cell>
          <cell r="C2791" t="str">
            <v>INTERRUPTOR/TOMADA</v>
          </cell>
          <cell r="D2791" t="str">
            <v>0170</v>
          </cell>
          <cell r="E2791">
            <v>0</v>
          </cell>
          <cell r="F2791">
            <v>0</v>
          </cell>
          <cell r="G2791" t="str">
            <v>92028</v>
          </cell>
          <cell r="H2791" t="str">
            <v>INTERRUPTOR PARALELO (1 MÓDULO) COM 1 TOMADA DE EMBUTIR 2P+T 10 A,  SEM SUPORTE E SEM PLACA - FORNECIMENTO E INSTALAÇÃO. AF_12/2015</v>
          </cell>
        </row>
        <row r="2792">
          <cell r="A2792" t="str">
            <v>INSTALACAO ELETRICA/ELETRIFICACAO E ILUMINACAO EXTERNA</v>
          </cell>
          <cell r="B2792" t="str">
            <v>INEL</v>
          </cell>
          <cell r="C2792" t="str">
            <v>INTERRUPTOR/TOMADA</v>
          </cell>
          <cell r="D2792" t="str">
            <v>0170</v>
          </cell>
          <cell r="E2792">
            <v>0</v>
          </cell>
          <cell r="F2792">
            <v>0</v>
          </cell>
          <cell r="G2792" t="str">
            <v>92029</v>
          </cell>
          <cell r="H2792" t="str">
            <v>INTERRUPTOR PARALELO (1 MÓDULO) COM 1 TOMADA DE EMBUTIR 2P+T 10 A,  INCLUINDO SUPORTE E PLACA - FORNECIMENTO E INSTALAÇÃO. AF_12/2015</v>
          </cell>
        </row>
        <row r="2793">
          <cell r="A2793" t="str">
            <v>INSTALACAO ELETRICA/ELETRIFICACAO E ILUMINACAO EXTERNA</v>
          </cell>
          <cell r="B2793" t="str">
            <v>INEL</v>
          </cell>
          <cell r="C2793" t="str">
            <v>INTERRUPTOR/TOMADA</v>
          </cell>
          <cell r="D2793" t="str">
            <v>0170</v>
          </cell>
          <cell r="E2793">
            <v>0</v>
          </cell>
          <cell r="F2793">
            <v>0</v>
          </cell>
          <cell r="G2793" t="str">
            <v>92030</v>
          </cell>
          <cell r="H2793" t="str">
            <v>INTERRUPTOR PARALELO (1 MÓDULO) COM 2 TOMADAS DE EMBUTIR 2P+T 10 A,  SEM SUPORTE E SEM PLACA - FORNECIMENTO E INSTALAÇÃO. AF_12/2015</v>
          </cell>
        </row>
        <row r="2794">
          <cell r="A2794" t="str">
            <v>INSTALACAO ELETRICA/ELETRIFICACAO E ILUMINACAO EXTERNA</v>
          </cell>
          <cell r="B2794" t="str">
            <v>INEL</v>
          </cell>
          <cell r="C2794" t="str">
            <v>INTERRUPTOR/TOMADA</v>
          </cell>
          <cell r="D2794" t="str">
            <v>0170</v>
          </cell>
          <cell r="E2794">
            <v>0</v>
          </cell>
          <cell r="F2794">
            <v>0</v>
          </cell>
          <cell r="G2794" t="str">
            <v>92031</v>
          </cell>
          <cell r="H2794" t="str">
            <v>INTERRUPTOR PARALELO (1 MÓDULO) COM 2 TOMADAS DE EMBUTIR 2P+T 10 A,  INCLUINDO SUPORTE E PLACA - FORNECIMENTO E INSTALAÇÃO. AF_12/2015</v>
          </cell>
        </row>
        <row r="2795">
          <cell r="A2795" t="str">
            <v>INSTALACAO ELETRICA/ELETRIFICACAO E ILUMINACAO EXTERNA</v>
          </cell>
          <cell r="B2795" t="str">
            <v>INEL</v>
          </cell>
          <cell r="C2795" t="str">
            <v>INTERRUPTOR/TOMADA</v>
          </cell>
          <cell r="D2795" t="str">
            <v>0170</v>
          </cell>
          <cell r="E2795">
            <v>0</v>
          </cell>
          <cell r="F2795">
            <v>0</v>
          </cell>
          <cell r="G2795" t="str">
            <v>92032</v>
          </cell>
          <cell r="H2795" t="str">
            <v>INTERRUPTOR PARALELO (2 MÓDULOS) COM 1 TOMADA DE EMBUTIR 2P+T 10 A,  SEM SUPORTE E SEM PLACA - FORNECIMENTO E INSTALAÇÃO. AF_12/2015</v>
          </cell>
        </row>
        <row r="2796">
          <cell r="A2796" t="str">
            <v>INSTALACAO ELETRICA/ELETRIFICACAO E ILUMINACAO EXTERNA</v>
          </cell>
          <cell r="B2796" t="str">
            <v>INEL</v>
          </cell>
          <cell r="C2796" t="str">
            <v>INTERRUPTOR/TOMADA</v>
          </cell>
          <cell r="D2796" t="str">
            <v>0170</v>
          </cell>
          <cell r="E2796">
            <v>0</v>
          </cell>
          <cell r="F2796">
            <v>0</v>
          </cell>
          <cell r="G2796" t="str">
            <v>92033</v>
          </cell>
          <cell r="H2796" t="str">
            <v>INTERRUPTOR PARALELO (2 MÓDULOS) COM 1 TOMADA DE EMBUTIR 2P+T 10 A,  INCLUINDO SUPORTE E PLACA - FORNECIMENTO E INSTALAÇÃO. AF_12/2015</v>
          </cell>
        </row>
        <row r="2797">
          <cell r="A2797" t="str">
            <v>INSTALACAO ELETRICA/ELETRIFICACAO E ILUMINACAO EXTERNA</v>
          </cell>
          <cell r="B2797" t="str">
            <v>INEL</v>
          </cell>
          <cell r="C2797" t="str">
            <v>INTERRUPTOR/TOMADA</v>
          </cell>
          <cell r="D2797" t="str">
            <v>0170</v>
          </cell>
          <cell r="E2797">
            <v>0</v>
          </cell>
          <cell r="F2797">
            <v>0</v>
          </cell>
          <cell r="G2797" t="str">
            <v>92034</v>
          </cell>
          <cell r="H2797" t="str">
            <v>INTERRUPTOR SIMPLES (1 MÓDULO), INTERRUPTOR PARALELO (1 MÓDULO) E 1 TOMADA DE EMBUTIR 2P+T 10 A,  SEM SUPORTE E SEM PLACA - FORNECIMENTO E INSTALAÇÃO. AF_12/2015</v>
          </cell>
        </row>
        <row r="2798">
          <cell r="A2798" t="str">
            <v>INSTALACAO ELETRICA/ELETRIFICACAO E ILUMINACAO EXTERNA</v>
          </cell>
          <cell r="B2798" t="str">
            <v>INEL</v>
          </cell>
          <cell r="C2798" t="str">
            <v>INTERRUPTOR/TOMADA</v>
          </cell>
          <cell r="D2798" t="str">
            <v>0170</v>
          </cell>
          <cell r="E2798">
            <v>0</v>
          </cell>
          <cell r="F2798">
            <v>0</v>
          </cell>
          <cell r="G2798" t="str">
            <v>92035</v>
          </cell>
          <cell r="H2798" t="str">
            <v>INTERRUPTOR SIMPLES (1 MÓDULO), INTERRUPTOR PARALELO (1 MÓDULO) E 1 TOMADA DE EMBUTIR 2P+T 10 A,  INCLUINDO SUPORTE E PLACA - FORNECIMENTO E INSTALAÇÃO. AF_12/2015</v>
          </cell>
        </row>
        <row r="2799">
          <cell r="A2799" t="str">
            <v>INSTALACAO ELETRICA/ELETRIFICACAO E ILUMINACAO EXTERNA</v>
          </cell>
          <cell r="B2799" t="str">
            <v>INEL</v>
          </cell>
          <cell r="C2799" t="str">
            <v>LUMINARIA INTERNA/BOCAL/LAMPADAS</v>
          </cell>
          <cell r="D2799" t="str">
            <v>0171</v>
          </cell>
          <cell r="E2799">
            <v>0</v>
          </cell>
          <cell r="F2799">
            <v>0</v>
          </cell>
          <cell r="G2799" t="str">
            <v>97583</v>
          </cell>
          <cell r="H2799" t="str">
            <v>LUMINÁRIA TIPO CALHA, DE SOBREPOR, COM 1 LÂMPADA TUBULAR FLUORESCENTE DE 18 W, COM REATOR DE PARTIDA RÁPIDA - FORNECIMENTO E INSTALAÇÃO. AF_02/2020</v>
          </cell>
        </row>
        <row r="2800">
          <cell r="A2800" t="str">
            <v>INSTALACAO ELETRICA/ELETRIFICACAO E ILUMINACAO EXTERNA</v>
          </cell>
          <cell r="B2800" t="str">
            <v>INEL</v>
          </cell>
          <cell r="C2800" t="str">
            <v>LUMINARIA INTERNA/BOCAL/LAMPADAS</v>
          </cell>
          <cell r="D2800" t="str">
            <v>0171</v>
          </cell>
          <cell r="E2800">
            <v>0</v>
          </cell>
          <cell r="F2800">
            <v>0</v>
          </cell>
          <cell r="G2800" t="str">
            <v>97584</v>
          </cell>
          <cell r="H2800" t="str">
            <v>LUMINÁRIA TIPO CALHA, DE SOBREPOR, COM 1 LÂMPADA TUBULAR FLUORESCENTE DE 36 W, COM REATOR DE PARTIDA RÁPIDA - FORNECIMENTO E INSTALAÇÃO. AF_02/2020</v>
          </cell>
        </row>
        <row r="2801">
          <cell r="A2801" t="str">
            <v>INSTALACAO ELETRICA/ELETRIFICACAO E ILUMINACAO EXTERNA</v>
          </cell>
          <cell r="B2801" t="str">
            <v>INEL</v>
          </cell>
          <cell r="C2801" t="str">
            <v>LUMINARIA INTERNA/BOCAL/LAMPADAS</v>
          </cell>
          <cell r="D2801" t="str">
            <v>0171</v>
          </cell>
          <cell r="E2801">
            <v>0</v>
          </cell>
          <cell r="F2801">
            <v>0</v>
          </cell>
          <cell r="G2801" t="str">
            <v>97585</v>
          </cell>
          <cell r="H2801" t="str">
            <v>LUMINÁRIA TIPO CALHA, DE SOBREPOR, COM 2 LÂMPADAS TUBULARES FLUORESCENTES DE 18 W, COM REATOR DE PARTIDA RÁPIDA - FORNECIMENTO E INSTALAÇÃO. AF_02/2020</v>
          </cell>
        </row>
        <row r="2802">
          <cell r="A2802" t="str">
            <v>INSTALACAO ELETRICA/ELETRIFICACAO E ILUMINACAO EXTERNA</v>
          </cell>
          <cell r="B2802" t="str">
            <v>INEL</v>
          </cell>
          <cell r="C2802" t="str">
            <v>LUMINARIA INTERNA/BOCAL/LAMPADAS</v>
          </cell>
          <cell r="D2802" t="str">
            <v>0171</v>
          </cell>
          <cell r="E2802">
            <v>0</v>
          </cell>
          <cell r="F2802">
            <v>0</v>
          </cell>
          <cell r="G2802" t="str">
            <v>97586</v>
          </cell>
          <cell r="H2802" t="str">
            <v>LUMINÁRIA TIPO CALHA, DE SOBREPOR, COM 2 LÂMPADAS TUBULARES FLUORESCENTES DE 36 W, COM REATOR DE PARTIDA RÁPIDA - FORNECIMENTO E INSTALAÇÃO. AF_02/2020</v>
          </cell>
        </row>
        <row r="2803">
          <cell r="A2803" t="str">
            <v>INSTALACAO ELETRICA/ELETRIFICACAO E ILUMINACAO EXTERNA</v>
          </cell>
          <cell r="B2803" t="str">
            <v>INEL</v>
          </cell>
          <cell r="C2803" t="str">
            <v>LUMINARIA INTERNA/BOCAL/LAMPADAS</v>
          </cell>
          <cell r="D2803" t="str">
            <v>0171</v>
          </cell>
          <cell r="E2803">
            <v>0</v>
          </cell>
          <cell r="F2803">
            <v>0</v>
          </cell>
          <cell r="G2803" t="str">
            <v>97587</v>
          </cell>
          <cell r="H2803" t="str">
            <v>LUMINÁRIA TIPO CALHA, DE EMBUTIR, COM 2 LÂMPADAS FLUORESCENTES DE 14 W, COM REATOR DE PARTIDA RÁPIDA - FORNECIMENTO E INSTALAÇÃO. AF_02/2020</v>
          </cell>
        </row>
        <row r="2804">
          <cell r="A2804" t="str">
            <v>INSTALACAO ELETRICA/ELETRIFICACAO E ILUMINACAO EXTERNA</v>
          </cell>
          <cell r="B2804" t="str">
            <v>INEL</v>
          </cell>
          <cell r="C2804" t="str">
            <v>LUMINARIA INTERNA/BOCAL/LAMPADAS</v>
          </cell>
          <cell r="D2804" t="str">
            <v>0171</v>
          </cell>
          <cell r="E2804">
            <v>0</v>
          </cell>
          <cell r="F2804">
            <v>0</v>
          </cell>
          <cell r="G2804" t="str">
            <v>97589</v>
          </cell>
          <cell r="H2804" t="str">
            <v>LUMINÁRIA TIPO PLAFON EM PLÁSTICO, DE SOBREPOR, COM 1 LÂMPADA FLUORESCENTE DE 15 W, SEM REATOR - FORNECIMENTO E INSTALAÇÃO. AF_02/2020</v>
          </cell>
        </row>
        <row r="2805">
          <cell r="A2805" t="str">
            <v>INSTALACAO ELETRICA/ELETRIFICACAO E ILUMINACAO EXTERNA</v>
          </cell>
          <cell r="B2805" t="str">
            <v>INEL</v>
          </cell>
          <cell r="C2805" t="str">
            <v>LUMINARIA INTERNA/BOCAL/LAMPADAS</v>
          </cell>
          <cell r="D2805" t="str">
            <v>0171</v>
          </cell>
          <cell r="E2805">
            <v>0</v>
          </cell>
          <cell r="F2805">
            <v>0</v>
          </cell>
          <cell r="G2805" t="str">
            <v>97590</v>
          </cell>
          <cell r="H2805" t="str">
            <v>LUMINÁRIA TIPO PLAFON REDONDO COM VIDRO FOSCO, DE SOBREPOR, COM 1 LÂMPADA FLUORESCENTE DE 15 W, SEM REATOR - FORNECIMENTO E INSTALAÇÃO. AF_02/2020</v>
          </cell>
        </row>
        <row r="2806">
          <cell r="A2806" t="str">
            <v>INSTALACAO ELETRICA/ELETRIFICACAO E ILUMINACAO EXTERNA</v>
          </cell>
          <cell r="B2806" t="str">
            <v>INEL</v>
          </cell>
          <cell r="C2806" t="str">
            <v>LUMINARIA INTERNA/BOCAL/LAMPADAS</v>
          </cell>
          <cell r="D2806" t="str">
            <v>0171</v>
          </cell>
          <cell r="E2806">
            <v>0</v>
          </cell>
          <cell r="F2806">
            <v>0</v>
          </cell>
          <cell r="G2806" t="str">
            <v>97591</v>
          </cell>
          <cell r="H2806" t="str">
            <v>LUMINÁRIA TIPO PLAFON REDONDO COM VIDRO FOSCO, DE SOBREPOR, COM 2 LÂMPADAS FLUORESCENTES DE 15 W, SEM REATOR - FORNECIMENTO E INSTALAÇÃO. AF_02/2020</v>
          </cell>
        </row>
        <row r="2807">
          <cell r="A2807" t="str">
            <v>INSTALACAO ELETRICA/ELETRIFICACAO E ILUMINACAO EXTERNA</v>
          </cell>
          <cell r="B2807" t="str">
            <v>INEL</v>
          </cell>
          <cell r="C2807" t="str">
            <v>LUMINARIA INTERNA/BOCAL/LAMPADAS</v>
          </cell>
          <cell r="D2807" t="str">
            <v>0171</v>
          </cell>
          <cell r="E2807">
            <v>0</v>
          </cell>
          <cell r="F2807">
            <v>0</v>
          </cell>
          <cell r="G2807" t="str">
            <v>97592</v>
          </cell>
          <cell r="H2807" t="str">
            <v>LUMINÁRIA TIPO PLAFON, DE SOBREPOR, COM 1 LÂMPADA LED DE 12/13 W, SEM REATOR - FORNECIMENTO E INSTALAÇÃO. AF_02/2020</v>
          </cell>
        </row>
        <row r="2808">
          <cell r="A2808" t="str">
            <v>INSTALACAO ELETRICA/ELETRIFICACAO E ILUMINACAO EXTERNA</v>
          </cell>
          <cell r="B2808" t="str">
            <v>INEL</v>
          </cell>
          <cell r="C2808" t="str">
            <v>LUMINARIA INTERNA/BOCAL/LAMPADAS</v>
          </cell>
          <cell r="D2808" t="str">
            <v>0171</v>
          </cell>
          <cell r="E2808">
            <v>0</v>
          </cell>
          <cell r="F2808">
            <v>0</v>
          </cell>
          <cell r="G2808" t="str">
            <v>97593</v>
          </cell>
          <cell r="H2808" t="str">
            <v>LUMINÁRIA TIPO SPOT, DE SOBREPOR, COM 1 LÂMPADA FLUORESCENTE DE 15 W, SEM REATOR - FORNECIMENTO E INSTALAÇÃO. AF_02/2020</v>
          </cell>
        </row>
        <row r="2809">
          <cell r="A2809" t="str">
            <v>INSTALACAO ELETRICA/ELETRIFICACAO E ILUMINACAO EXTERNA</v>
          </cell>
          <cell r="B2809" t="str">
            <v>INEL</v>
          </cell>
          <cell r="C2809" t="str">
            <v>LUMINARIA INTERNA/BOCAL/LAMPADAS</v>
          </cell>
          <cell r="D2809" t="str">
            <v>0171</v>
          </cell>
          <cell r="E2809">
            <v>0</v>
          </cell>
          <cell r="F2809">
            <v>0</v>
          </cell>
          <cell r="G2809" t="str">
            <v>97594</v>
          </cell>
          <cell r="H2809" t="str">
            <v>LUMINÁRIA TIPO SPOT, DE SOBREPOR, COM 2 LÂMPADAS FLUORESCENTES DE 15 W, SEM REATOR - FORNECIMENTO E INSTALAÇÃO. AF_02/2020</v>
          </cell>
        </row>
        <row r="2810">
          <cell r="A2810" t="str">
            <v>INSTALACAO ELETRICA/ELETRIFICACAO E ILUMINACAO EXTERNA</v>
          </cell>
          <cell r="B2810" t="str">
            <v>INEL</v>
          </cell>
          <cell r="C2810" t="str">
            <v>LUMINARIA INTERNA/BOCAL/LAMPADAS</v>
          </cell>
          <cell r="D2810" t="str">
            <v>0171</v>
          </cell>
          <cell r="E2810">
            <v>0</v>
          </cell>
          <cell r="F2810">
            <v>0</v>
          </cell>
          <cell r="G2810" t="str">
            <v>97595</v>
          </cell>
          <cell r="H2810" t="str">
            <v>SENSOR DE PRESENÇA COM FOTOCÉLULA, FIXAÇÃO EM PAREDE - FORNECIMENTO E INSTALAÇÃO. AF_02/2020</v>
          </cell>
        </row>
        <row r="2811">
          <cell r="A2811" t="str">
            <v>INSTALACAO ELETRICA/ELETRIFICACAO E ILUMINACAO EXTERNA</v>
          </cell>
          <cell r="B2811" t="str">
            <v>INEL</v>
          </cell>
          <cell r="C2811" t="str">
            <v>LUMINARIA INTERNA/BOCAL/LAMPADAS</v>
          </cell>
          <cell r="D2811" t="str">
            <v>0171</v>
          </cell>
          <cell r="E2811">
            <v>0</v>
          </cell>
          <cell r="F2811">
            <v>0</v>
          </cell>
          <cell r="G2811" t="str">
            <v>97596</v>
          </cell>
          <cell r="H2811" t="str">
            <v>SENSOR DE PRESENÇA SEM FOTOCÉLULA, FIXAÇÃO EM PAREDE - FORNECIMENTO E INSTALAÇÃO. AF_02/2020</v>
          </cell>
        </row>
        <row r="2812">
          <cell r="A2812" t="str">
            <v>INSTALACAO ELETRICA/ELETRIFICACAO E ILUMINACAO EXTERNA</v>
          </cell>
          <cell r="B2812" t="str">
            <v>INEL</v>
          </cell>
          <cell r="C2812" t="str">
            <v>LUMINARIA INTERNA/BOCAL/LAMPADAS</v>
          </cell>
          <cell r="D2812" t="str">
            <v>0171</v>
          </cell>
          <cell r="E2812">
            <v>0</v>
          </cell>
          <cell r="F2812">
            <v>0</v>
          </cell>
          <cell r="G2812" t="str">
            <v>97597</v>
          </cell>
          <cell r="H2812" t="str">
            <v>SENSOR DE PRESENÇA COM FOTOCÉLULA, FIXAÇÃO EM TETO - FORNECIMENTO E INSTALAÇÃO. AF_02/2020</v>
          </cell>
        </row>
        <row r="2813">
          <cell r="A2813" t="str">
            <v>INSTALACAO ELETRICA/ELETRIFICACAO E ILUMINACAO EXTERNA</v>
          </cell>
          <cell r="B2813" t="str">
            <v>INEL</v>
          </cell>
          <cell r="C2813" t="str">
            <v>LUMINARIA INTERNA/BOCAL/LAMPADAS</v>
          </cell>
          <cell r="D2813" t="str">
            <v>0171</v>
          </cell>
          <cell r="E2813">
            <v>0</v>
          </cell>
          <cell r="F2813">
            <v>0</v>
          </cell>
          <cell r="G2813" t="str">
            <v>97598</v>
          </cell>
          <cell r="H2813" t="str">
            <v>SENSOR DE PRESENÇA SEM FOTOCÉLULA, FIXAÇÃO EM TETO - FORNECIMENTO E INSTALAÇÃO. AF_02/2020</v>
          </cell>
        </row>
        <row r="2814">
          <cell r="A2814" t="str">
            <v>INSTALACAO ELETRICA/ELETRIFICACAO E ILUMINACAO EXTERNA</v>
          </cell>
          <cell r="B2814" t="str">
            <v>INEL</v>
          </cell>
          <cell r="C2814" t="str">
            <v>LUMINARIA INTERNA/BOCAL/LAMPADAS</v>
          </cell>
          <cell r="D2814" t="str">
            <v>0171</v>
          </cell>
          <cell r="E2814">
            <v>0</v>
          </cell>
          <cell r="F2814">
            <v>0</v>
          </cell>
          <cell r="G2814" t="str">
            <v>97599</v>
          </cell>
          <cell r="H2814" t="str">
            <v>LUMINÁRIA DE EMERGÊNCIA, COM 30 LÂMPADAS LED DE 2 W, SEM REATOR - FORNECIMENTO E INSTALAÇÃO. AF_02/2020</v>
          </cell>
        </row>
        <row r="2815">
          <cell r="A2815" t="str">
            <v>INSTALACAO ELETRICA/ELETRIFICACAO E ILUMINACAO EXTERNA</v>
          </cell>
          <cell r="B2815" t="str">
            <v>INEL</v>
          </cell>
          <cell r="C2815" t="str">
            <v>LUMINARIA INTERNA/BOCAL/LAMPADAS</v>
          </cell>
          <cell r="D2815" t="str">
            <v>0171</v>
          </cell>
          <cell r="E2815">
            <v>0</v>
          </cell>
          <cell r="F2815">
            <v>0</v>
          </cell>
          <cell r="G2815" t="str">
            <v>97609</v>
          </cell>
          <cell r="H2815" t="str">
            <v>LÂMPADA COMPACTA DE LED 6 W, BASE E27 - FORNECIMENTO E INSTALAÇÃO. AF_02/2020</v>
          </cell>
        </row>
        <row r="2816">
          <cell r="A2816" t="str">
            <v>INSTALACAO ELETRICA/ELETRIFICACAO E ILUMINACAO EXTERNA</v>
          </cell>
          <cell r="B2816" t="str">
            <v>INEL</v>
          </cell>
          <cell r="C2816" t="str">
            <v>LUMINARIA INTERNA/BOCAL/LAMPADAS</v>
          </cell>
          <cell r="D2816" t="str">
            <v>0171</v>
          </cell>
          <cell r="E2816">
            <v>0</v>
          </cell>
          <cell r="F2816">
            <v>0</v>
          </cell>
          <cell r="G2816" t="str">
            <v>97610</v>
          </cell>
          <cell r="H2816" t="str">
            <v>LÂMPADA COMPACTA DE LED 10 W, BASE E27 - FORNECIMENTO E INSTALAÇÃO. AF_02/2020</v>
          </cell>
        </row>
        <row r="2817">
          <cell r="A2817" t="str">
            <v>INSTALACAO ELETRICA/ELETRIFICACAO E ILUMINACAO EXTERNA</v>
          </cell>
          <cell r="B2817" t="str">
            <v>INEL</v>
          </cell>
          <cell r="C2817" t="str">
            <v>LUMINARIA INTERNA/BOCAL/LAMPADAS</v>
          </cell>
          <cell r="D2817" t="str">
            <v>0171</v>
          </cell>
          <cell r="E2817">
            <v>0</v>
          </cell>
          <cell r="F2817">
            <v>0</v>
          </cell>
          <cell r="G2817" t="str">
            <v>97611</v>
          </cell>
          <cell r="H2817" t="str">
            <v>LÂMPADA COMPACTA FLUORESCENTE DE 15 W, BASE E27 - FORNECIMENTO E INSTALAÇÃO. AF_02/2020</v>
          </cell>
        </row>
        <row r="2818">
          <cell r="A2818" t="str">
            <v>INSTALACAO ELETRICA/ELETRIFICACAO E ILUMINACAO EXTERNA</v>
          </cell>
          <cell r="B2818" t="str">
            <v>INEL</v>
          </cell>
          <cell r="C2818" t="str">
            <v>LUMINARIA INTERNA/BOCAL/LAMPADAS</v>
          </cell>
          <cell r="D2818" t="str">
            <v>0171</v>
          </cell>
          <cell r="E2818">
            <v>0</v>
          </cell>
          <cell r="F2818">
            <v>0</v>
          </cell>
          <cell r="G2818" t="str">
            <v>97612</v>
          </cell>
          <cell r="H2818" t="str">
            <v>LÂMPADA COMPACTA FLUORESCENTE DE 20 W, BASE E27 - FORNECIMENTO E INSTALAÇÃO. AF_02/2020</v>
          </cell>
        </row>
        <row r="2819">
          <cell r="A2819" t="str">
            <v>INSTALACAO ELETRICA/ELETRIFICACAO E ILUMINACAO EXTERNA</v>
          </cell>
          <cell r="B2819" t="str">
            <v>INEL</v>
          </cell>
          <cell r="C2819" t="str">
            <v>LUMINARIA INTERNA/BOCAL/LAMPADAS</v>
          </cell>
          <cell r="D2819" t="str">
            <v>0171</v>
          </cell>
          <cell r="E2819">
            <v>0</v>
          </cell>
          <cell r="F2819">
            <v>0</v>
          </cell>
          <cell r="G2819" t="str">
            <v>97613</v>
          </cell>
          <cell r="H2819" t="str">
            <v>LÂMPADA COMPACTA DE VAPOR MERCURIO 125 W, BASE E27 - FORNECIMENTO E INSTALAÇÃO. AF_02/2020</v>
          </cell>
        </row>
        <row r="2820">
          <cell r="A2820" t="str">
            <v>INSTALACAO ELETRICA/ELETRIFICACAO E ILUMINACAO EXTERNA</v>
          </cell>
          <cell r="B2820" t="str">
            <v>INEL</v>
          </cell>
          <cell r="C2820" t="str">
            <v>LUMINARIA INTERNA/BOCAL/LAMPADAS</v>
          </cell>
          <cell r="D2820" t="str">
            <v>0171</v>
          </cell>
          <cell r="E2820">
            <v>0</v>
          </cell>
          <cell r="F2820">
            <v>0</v>
          </cell>
          <cell r="G2820" t="str">
            <v>97614</v>
          </cell>
          <cell r="H2820" t="str">
            <v>LÂMPADA COMPACTA DE VAPOR METÁLICO OVOIDE 150 W, BASE E27 - FORNECIMENTO E INSTALAÇÃO. AF_02/2020</v>
          </cell>
        </row>
        <row r="2821">
          <cell r="A2821" t="str">
            <v>INSTALACAO ELETRICA/ELETRIFICACAO E ILUMINACAO EXTERNA</v>
          </cell>
          <cell r="B2821" t="str">
            <v>INEL</v>
          </cell>
          <cell r="C2821" t="str">
            <v>LUMINARIA INTERNA/BOCAL/LAMPADAS</v>
          </cell>
          <cell r="D2821" t="str">
            <v>0171</v>
          </cell>
          <cell r="E2821">
            <v>0</v>
          </cell>
          <cell r="F2821">
            <v>0</v>
          </cell>
          <cell r="G2821" t="str">
            <v>97615</v>
          </cell>
          <cell r="H2821" t="str">
            <v>LÂMPADA TUBULAR FLUORESCENTE T8 DE 16/18 W, BASE G13 - FORNECIMENTO E INSTALAÇÃO. AF_02/2020_P</v>
          </cell>
        </row>
        <row r="2822">
          <cell r="A2822" t="str">
            <v>INSTALACAO ELETRICA/ELETRIFICACAO E ILUMINACAO EXTERNA</v>
          </cell>
          <cell r="B2822" t="str">
            <v>INEL</v>
          </cell>
          <cell r="C2822" t="str">
            <v>LUMINARIA INTERNA/BOCAL/LAMPADAS</v>
          </cell>
          <cell r="D2822" t="str">
            <v>0171</v>
          </cell>
          <cell r="E2822">
            <v>0</v>
          </cell>
          <cell r="F2822">
            <v>0</v>
          </cell>
          <cell r="G2822" t="str">
            <v>97616</v>
          </cell>
          <cell r="H2822" t="str">
            <v>LÂMPADA TUBULAR FLUORESCENTE T8 DE 32/36 W, BASE G13 - FORNECIMENTO E INSTALAÇÃO. AF_02/2020_P</v>
          </cell>
        </row>
        <row r="2823">
          <cell r="A2823" t="str">
            <v>INSTALACAO ELETRICA/ELETRIFICACAO E ILUMINACAO EXTERNA</v>
          </cell>
          <cell r="B2823" t="str">
            <v>INEL</v>
          </cell>
          <cell r="C2823" t="str">
            <v>LUMINARIA INTERNA/BOCAL/LAMPADAS</v>
          </cell>
          <cell r="D2823" t="str">
            <v>0171</v>
          </cell>
          <cell r="E2823">
            <v>0</v>
          </cell>
          <cell r="F2823">
            <v>0</v>
          </cell>
          <cell r="G2823" t="str">
            <v>97617</v>
          </cell>
          <cell r="H2823" t="str">
            <v>LÂMPADA TUBULAR FLUORESCENTE T10 DE 20/40 W, BASE G13 - FORNECIMENTO E INSTALAÇÃO. AF_02/2020_P</v>
          </cell>
        </row>
        <row r="2824">
          <cell r="A2824" t="str">
            <v>INSTALACAO ELETRICA/ELETRIFICACAO E ILUMINACAO EXTERNA</v>
          </cell>
          <cell r="B2824" t="str">
            <v>INEL</v>
          </cell>
          <cell r="C2824" t="str">
            <v>LUMINARIA INTERNA/BOCAL/LAMPADAS</v>
          </cell>
          <cell r="D2824" t="str">
            <v>0171</v>
          </cell>
          <cell r="E2824">
            <v>0</v>
          </cell>
          <cell r="F2824">
            <v>0</v>
          </cell>
          <cell r="G2824" t="str">
            <v>97618</v>
          </cell>
          <cell r="H2824" t="str">
            <v>LÂMPADA TUBULAR FLUORESCENTE T5 DE 14 W, BASE G13 - FORNECIMENTO E INSTALAÇÃO. AF_02/2020_P</v>
          </cell>
        </row>
        <row r="2825">
          <cell r="A2825" t="str">
            <v>INSTALACAO ELETRICA/ELETRIFICACAO E ILUMINACAO EXTERNA</v>
          </cell>
          <cell r="B2825" t="str">
            <v>INEL</v>
          </cell>
          <cell r="C2825" t="str">
            <v>LUMINARIA INTERNA/BOCAL/LAMPADAS</v>
          </cell>
          <cell r="D2825" t="str">
            <v>0171</v>
          </cell>
          <cell r="E2825">
            <v>0</v>
          </cell>
          <cell r="F2825">
            <v>0</v>
          </cell>
          <cell r="G2825" t="str">
            <v>100902</v>
          </cell>
          <cell r="H2825" t="str">
            <v>LÂMPADA TUBULAR LED DE 9/10 W, BASE G13 - FORNECIMENTO E INSTALAÇÃO. AF_02/2020_P</v>
          </cell>
        </row>
        <row r="2826">
          <cell r="A2826" t="str">
            <v>INSTALACAO ELETRICA/ELETRIFICACAO E ILUMINACAO EXTERNA</v>
          </cell>
          <cell r="B2826" t="str">
            <v>INEL</v>
          </cell>
          <cell r="C2826" t="str">
            <v>LUMINARIA INTERNA/BOCAL/LAMPADAS</v>
          </cell>
          <cell r="D2826" t="str">
            <v>0171</v>
          </cell>
          <cell r="E2826">
            <v>0</v>
          </cell>
          <cell r="F2826">
            <v>0</v>
          </cell>
          <cell r="G2826" t="str">
            <v>100903</v>
          </cell>
          <cell r="H2826" t="str">
            <v>LÂMPADA TUBULAR LED DE 18/20 W, BASE G13 - FORNECIMENTO E INSTALAÇÃO. AF_02/2020_P</v>
          </cell>
        </row>
        <row r="2827">
          <cell r="A2827" t="str">
            <v>INSTALACAO ELETRICA/ELETRIFICACAO E ILUMINACAO EXTERNA</v>
          </cell>
          <cell r="B2827" t="str">
            <v>INEL</v>
          </cell>
          <cell r="C2827" t="str">
            <v>LUMINARIA INTERNA/BOCAL/LAMPADAS</v>
          </cell>
          <cell r="D2827" t="str">
            <v>0171</v>
          </cell>
          <cell r="E2827">
            <v>0</v>
          </cell>
          <cell r="F2827">
            <v>0</v>
          </cell>
          <cell r="G2827" t="str">
            <v>100904</v>
          </cell>
          <cell r="H2827" t="str">
            <v>LUMINÁRIA TIPO CALHA, DE SOBREPOR, COM 1 LÂMPADA TUBULAR FLUORESCENTE DE 20 W, COM REATOR DE PARTIDA CONVENCIONAL - FORNECIMENTO E INSTALAÇÃO. AF_02/2020</v>
          </cell>
        </row>
        <row r="2828">
          <cell r="A2828" t="str">
            <v>INSTALACAO ELETRICA/ELETRIFICACAO E ILUMINACAO EXTERNA</v>
          </cell>
          <cell r="B2828" t="str">
            <v>INEL</v>
          </cell>
          <cell r="C2828" t="str">
            <v>LUMINARIA INTERNA/BOCAL/LAMPADAS</v>
          </cell>
          <cell r="D2828" t="str">
            <v>0171</v>
          </cell>
          <cell r="E2828">
            <v>0</v>
          </cell>
          <cell r="F2828">
            <v>0</v>
          </cell>
          <cell r="G2828" t="str">
            <v>100905</v>
          </cell>
          <cell r="H2828" t="str">
            <v>LUMINÁRIA DUPLA TIPO CALHA, DE SOBREPOR, COM 4 LÂMPADAS TUBULARES FLUORESCENTES DE 18 W,COM REATORES DE PARTIDA RÁPIDA - FORNECIMENTO E INSTALAÇÃO. AF_02/2020</v>
          </cell>
        </row>
        <row r="2829">
          <cell r="A2829" t="str">
            <v>INSTALACAO ELETRICA/ELETRIFICACAO E ILUMINACAO EXTERNA</v>
          </cell>
          <cell r="B2829" t="str">
            <v>INEL</v>
          </cell>
          <cell r="C2829" t="str">
            <v>LUMINARIA INTERNA/BOCAL/LAMPADAS</v>
          </cell>
          <cell r="D2829" t="str">
            <v>0171</v>
          </cell>
          <cell r="E2829">
            <v>0</v>
          </cell>
          <cell r="F2829">
            <v>0</v>
          </cell>
          <cell r="G2829" t="str">
            <v>100906</v>
          </cell>
          <cell r="H2829" t="str">
            <v>LUMINÁRIA DUPLA TIPO CALHA, DE SOBREPOR, COM 4 LÂMPADAS TUBULARES FLUORESCENTES DE 36 W, COM REATORES DE PARTIDA RÁPIDA -FORNECIMENTO E INSTALAÇÃO. AF_02/2020</v>
          </cell>
        </row>
        <row r="2830">
          <cell r="A2830" t="str">
            <v>INSTALACAO ELETRICA/ELETRIFICACAO E ILUMINACAO EXTERNA</v>
          </cell>
          <cell r="B2830" t="str">
            <v>INEL</v>
          </cell>
          <cell r="C2830" t="str">
            <v>LUMINARIA INTERNA/BOCAL/LAMPADAS</v>
          </cell>
          <cell r="D2830" t="str">
            <v>0171</v>
          </cell>
          <cell r="E2830">
            <v>0</v>
          </cell>
          <cell r="F2830">
            <v>0</v>
          </cell>
          <cell r="G2830" t="str">
            <v>100919</v>
          </cell>
          <cell r="H2830" t="str">
            <v>LÂMPADA FLUORESCENTE ESPIRAL BRANCA 45 W, BASE E27 - FORNECIMENTO E INSTALAÇÃO. AF_02/2020</v>
          </cell>
        </row>
        <row r="2831">
          <cell r="A2831" t="str">
            <v>INSTALACAO ELETRICA/ELETRIFICACAO E ILUMINACAO EXTERNA</v>
          </cell>
          <cell r="B2831" t="str">
            <v>INEL</v>
          </cell>
          <cell r="C2831" t="str">
            <v>LUMINARIA INTERNA/BOCAL/LAMPADAS</v>
          </cell>
          <cell r="D2831" t="str">
            <v>0171</v>
          </cell>
          <cell r="E2831">
            <v>0</v>
          </cell>
          <cell r="F2831">
            <v>0</v>
          </cell>
          <cell r="G2831" t="str">
            <v>100920</v>
          </cell>
          <cell r="H2831" t="str">
            <v>LÂMPADA FLUORESCENTE ESPIRAL BRANCA 65 W, BASE E27 - FORNECIMENTO E INSTALAÇÃO. AF_02/2020</v>
          </cell>
        </row>
        <row r="2832">
          <cell r="A2832" t="str">
            <v>INSTALACAO ELETRICA/ELETRIFICACAO E ILUMINACAO EXTERNA</v>
          </cell>
          <cell r="B2832" t="str">
            <v>INEL</v>
          </cell>
          <cell r="C2832" t="str">
            <v>LUMINARIA INTERNA/BOCAL/LAMPADAS</v>
          </cell>
          <cell r="D2832" t="str">
            <v>0171</v>
          </cell>
          <cell r="E2832">
            <v>0</v>
          </cell>
          <cell r="F2832">
            <v>0</v>
          </cell>
          <cell r="G2832" t="str">
            <v>100921</v>
          </cell>
          <cell r="H2832" t="str">
            <v>REATOR DE PARTIDA RÁPIDA PARA LÂMPADA FLUORESCENTE 2X40W - FORNECIMENTO E INSTALAÇÃO. AF_02/2020</v>
          </cell>
        </row>
        <row r="2833">
          <cell r="A2833" t="str">
            <v>INSTALACAO ELETRICA/ELETRIFICACAO E ILUMINACAO EXTERNA</v>
          </cell>
          <cell r="B2833" t="str">
            <v>INEL</v>
          </cell>
          <cell r="C2833" t="str">
            <v>LUMINARIA INTERNA/BOCAL/LAMPADAS</v>
          </cell>
          <cell r="D2833" t="str">
            <v>0171</v>
          </cell>
          <cell r="E2833">
            <v>0</v>
          </cell>
          <cell r="F2833">
            <v>0</v>
          </cell>
          <cell r="G2833" t="str">
            <v>100922</v>
          </cell>
          <cell r="H2833" t="str">
            <v>REATOR DE PARTIDA RÁPIDA PARA LÂMPADA FLUORESCENTE 1X20W - FORNECIMENTO E INSTALAÇÃO. AF_02/2020</v>
          </cell>
        </row>
        <row r="2834">
          <cell r="A2834" t="str">
            <v>INSTALACAO ELETRICA/ELETRIFICACAO E ILUMINACAO EXTERNA</v>
          </cell>
          <cell r="B2834" t="str">
            <v>INEL</v>
          </cell>
          <cell r="C2834" t="str">
            <v>LUMINARIA INTERNA/BOCAL/LAMPADAS</v>
          </cell>
          <cell r="D2834" t="str">
            <v>0171</v>
          </cell>
          <cell r="E2834">
            <v>0</v>
          </cell>
          <cell r="F2834">
            <v>0</v>
          </cell>
          <cell r="G2834" t="str">
            <v>100923</v>
          </cell>
          <cell r="H2834" t="str">
            <v>REATOR DE PARTIDA RÁPIDA PARA LÂMPADA FLUORESCENTE 1X40W - FORNECIMENTO E INSTALAÇÃO. AF_02/2020</v>
          </cell>
        </row>
        <row r="2835">
          <cell r="A2835" t="str">
            <v>INSTALACAO ELETRICA/ELETRIFICACAO E ILUMINACAO EXTERNA</v>
          </cell>
          <cell r="B2835" t="str">
            <v>INEL</v>
          </cell>
          <cell r="C2835" t="str">
            <v>FORNECIMENTO DE MAT/MO P/ELETRIFICACAO E ILUMINACAO PUBLICA</v>
          </cell>
          <cell r="D2835" t="str">
            <v>0172</v>
          </cell>
          <cell r="E2835">
            <v>0</v>
          </cell>
          <cell r="F2835">
            <v>0</v>
          </cell>
          <cell r="G2835" t="str">
            <v>101489</v>
          </cell>
          <cell r="H2835" t="str">
            <v>ENTRADA DE ENERGIA ELÉTRICA, AÉREA, MONOFÁSICA, COM CAIXA DE SOBREPOR, CABO DE 10 MM2 E DISJUNTOR DIN 50A (NÃO INCLUSO O POSTE DE CONCRETO). AF_07/2020_P</v>
          </cell>
        </row>
        <row r="2836">
          <cell r="A2836" t="str">
            <v>INSTALACAO ELETRICA/ELETRIFICACAO E ILUMINACAO EXTERNA</v>
          </cell>
          <cell r="B2836" t="str">
            <v>INEL</v>
          </cell>
          <cell r="C2836" t="str">
            <v>FORNECIMENTO DE MAT/MO P/ELETRIFICACAO E ILUMINACAO PUBLICA</v>
          </cell>
          <cell r="D2836" t="str">
            <v>0172</v>
          </cell>
          <cell r="E2836">
            <v>0</v>
          </cell>
          <cell r="F2836">
            <v>0</v>
          </cell>
          <cell r="G2836" t="str">
            <v>101490</v>
          </cell>
          <cell r="H2836" t="str">
            <v>ENTRADA DE ENERGIA ELÉTRICA, AÉREA, MONOFÁSICA, COM CAIXA DE SOBREPOR, CABO DE 16 MM2 E DISJUNTOR DIN 50A (NÃO INCLUSO O POSTE DE CONCRETO). AF_07/2020_P</v>
          </cell>
        </row>
        <row r="2837">
          <cell r="A2837" t="str">
            <v>INSTALACAO ELETRICA/ELETRIFICACAO E ILUMINACAO EXTERNA</v>
          </cell>
          <cell r="B2837" t="str">
            <v>INEL</v>
          </cell>
          <cell r="C2837" t="str">
            <v>FORNECIMENTO DE MAT/MO P/ELETRIFICACAO E ILUMINACAO PUBLICA</v>
          </cell>
          <cell r="D2837" t="str">
            <v>0172</v>
          </cell>
          <cell r="E2837">
            <v>0</v>
          </cell>
          <cell r="F2837">
            <v>0</v>
          </cell>
          <cell r="G2837" t="str">
            <v>101491</v>
          </cell>
          <cell r="H2837" t="str">
            <v>ENTRADA DE ENERGIA ELÉTRICA, AÉREA, MONOFÁSICA, COM CAIXA DE SOBREPOR, CABO DE 25 MM2 E DISJUNTOR DIN 50A (NÃO INCLUSO O POSTE DE CONCRETO). AF_07/2020_P</v>
          </cell>
        </row>
        <row r="2838">
          <cell r="A2838" t="str">
            <v>INSTALACAO ELETRICA/ELETRIFICACAO E ILUMINACAO EXTERNA</v>
          </cell>
          <cell r="B2838" t="str">
            <v>INEL</v>
          </cell>
          <cell r="C2838" t="str">
            <v>FORNECIMENTO DE MAT/MO P/ELETRIFICACAO E ILUMINACAO PUBLICA</v>
          </cell>
          <cell r="D2838" t="str">
            <v>0172</v>
          </cell>
          <cell r="E2838">
            <v>0</v>
          </cell>
          <cell r="F2838">
            <v>0</v>
          </cell>
          <cell r="G2838" t="str">
            <v>101492</v>
          </cell>
          <cell r="H2838" t="str">
            <v>ENTRADA DE ENERGIA ELÉTRICA, AÉREA, MONOFÁSICA, COM CAIXA DE SOBREPOR, CABO DE 35 MM2 E DISJUNTOR DIN 50A (NÃO INCLUSO O POSTE DE CONCRETO). AF_07/2020_P</v>
          </cell>
        </row>
        <row r="2839">
          <cell r="A2839" t="str">
            <v>INSTALACAO ELETRICA/ELETRIFICACAO E ILUMINACAO EXTERNA</v>
          </cell>
          <cell r="B2839" t="str">
            <v>INEL</v>
          </cell>
          <cell r="C2839" t="str">
            <v>FORNECIMENTO DE MAT/MO P/ELETRIFICACAO E ILUMINACAO PUBLICA</v>
          </cell>
          <cell r="D2839" t="str">
            <v>0172</v>
          </cell>
          <cell r="E2839">
            <v>0</v>
          </cell>
          <cell r="F2839">
            <v>0</v>
          </cell>
          <cell r="G2839" t="str">
            <v>101493</v>
          </cell>
          <cell r="H2839" t="str">
            <v>ENTRADA DE ENERGIA ELÉTRICA, AÉREA, MONOFÁSICA, COM CAIXA DE EMBUTIR, CABO DE 10 MM2 E DISJUNTOR DIN 50A (NÃO INCLUSO O POSTE DE CONCRETO). AF_07/2020_P</v>
          </cell>
        </row>
        <row r="2840">
          <cell r="A2840" t="str">
            <v>INSTALACAO ELETRICA/ELETRIFICACAO E ILUMINACAO EXTERNA</v>
          </cell>
          <cell r="B2840" t="str">
            <v>INEL</v>
          </cell>
          <cell r="C2840" t="str">
            <v>FORNECIMENTO DE MAT/MO P/ELETRIFICACAO E ILUMINACAO PUBLICA</v>
          </cell>
          <cell r="D2840" t="str">
            <v>0172</v>
          </cell>
          <cell r="E2840">
            <v>0</v>
          </cell>
          <cell r="F2840">
            <v>0</v>
          </cell>
          <cell r="G2840" t="str">
            <v>101494</v>
          </cell>
          <cell r="H2840" t="str">
            <v>ENTRADA DE ENERGIA ELÉTRICA, AÉREA, MONOFÁSICA, COM CAIXA DE EMBUTIR, CABO DE 16 MM2 E DISJUNTOR DIN 50A (NÃO INCLUSO O POSTE DE CONCRETO). AF_07/2020_P</v>
          </cell>
        </row>
        <row r="2841">
          <cell r="A2841" t="str">
            <v>INSTALACAO ELETRICA/ELETRIFICACAO E ILUMINACAO EXTERNA</v>
          </cell>
          <cell r="B2841" t="str">
            <v>INEL</v>
          </cell>
          <cell r="C2841" t="str">
            <v>FORNECIMENTO DE MAT/MO P/ELETRIFICACAO E ILUMINACAO PUBLICA</v>
          </cell>
          <cell r="D2841" t="str">
            <v>0172</v>
          </cell>
          <cell r="E2841">
            <v>0</v>
          </cell>
          <cell r="F2841">
            <v>0</v>
          </cell>
          <cell r="G2841" t="str">
            <v>101495</v>
          </cell>
          <cell r="H2841" t="str">
            <v>ENTRADA DE ENERGIA ELÉTRICA, AÉREA, MONOFÁSICA, COM CAIXA DE EMBUTIR, CABO DE 25 MM2 E DISJUNTOR DIN 50A (NÃO INCLUSO O POSTE DE CONCRETO). AF_07/2020_P</v>
          </cell>
        </row>
        <row r="2842">
          <cell r="A2842" t="str">
            <v>INSTALACAO ELETRICA/ELETRIFICACAO E ILUMINACAO EXTERNA</v>
          </cell>
          <cell r="B2842" t="str">
            <v>INEL</v>
          </cell>
          <cell r="C2842" t="str">
            <v>FORNECIMENTO DE MAT/MO P/ELETRIFICACAO E ILUMINACAO PUBLICA</v>
          </cell>
          <cell r="D2842" t="str">
            <v>0172</v>
          </cell>
          <cell r="E2842">
            <v>0</v>
          </cell>
          <cell r="F2842">
            <v>0</v>
          </cell>
          <cell r="G2842" t="str">
            <v>101496</v>
          </cell>
          <cell r="H2842" t="str">
            <v>ENTRADA DE ENERGIA ELÉTRICA, AÉREA, MONOFÁSICA, COM CAIXA DE EMBUTIR, CABO DE 35 MM2 E DISJUNTOR DIN 50A (NÃO INCLUSO O POSTE DE CONCRETO). AF_07/2020_P</v>
          </cell>
        </row>
        <row r="2843">
          <cell r="A2843" t="str">
            <v>INSTALACAO ELETRICA/ELETRIFICACAO E ILUMINACAO EXTERNA</v>
          </cell>
          <cell r="B2843" t="str">
            <v>INEL</v>
          </cell>
          <cell r="C2843" t="str">
            <v>FORNECIMENTO DE MAT/MO P/ELETRIFICACAO E ILUMINACAO PUBLICA</v>
          </cell>
          <cell r="D2843" t="str">
            <v>0172</v>
          </cell>
          <cell r="E2843">
            <v>0</v>
          </cell>
          <cell r="F2843">
            <v>0</v>
          </cell>
          <cell r="G2843" t="str">
            <v>101497</v>
          </cell>
          <cell r="H2843" t="str">
            <v>ENTRADA DE ENERGIA ELÉTRICA, AÉREA, BIFÁSICA, COM CAIXA DE SOBREPOR, CABO DE 10 MM2 E DISJUNTOR DIN 50A (NÃO INCLUSO O POSTE DE CONCRETO). AF_07/2020_P</v>
          </cell>
        </row>
        <row r="2844">
          <cell r="A2844" t="str">
            <v>INSTALACAO ELETRICA/ELETRIFICACAO E ILUMINACAO EXTERNA</v>
          </cell>
          <cell r="B2844" t="str">
            <v>INEL</v>
          </cell>
          <cell r="C2844" t="str">
            <v>FORNECIMENTO DE MAT/MO P/ELETRIFICACAO E ILUMINACAO PUBLICA</v>
          </cell>
          <cell r="D2844" t="str">
            <v>0172</v>
          </cell>
          <cell r="E2844">
            <v>0</v>
          </cell>
          <cell r="F2844">
            <v>0</v>
          </cell>
          <cell r="G2844" t="str">
            <v>101498</v>
          </cell>
          <cell r="H2844" t="str">
            <v>ENTRADA DE ENERGIA ELÉTRICA, AÉREA, BIFÁSICA, COM CAIXA DE SOBREPOR, CABO DE 16 MM2 E DISJUNTOR DIN 50A (NÃO INCLUSO O POSTE DE CONCRETO). AF_07/2020_P</v>
          </cell>
        </row>
        <row r="2845">
          <cell r="A2845" t="str">
            <v>INSTALACAO ELETRICA/ELETRIFICACAO E ILUMINACAO EXTERNA</v>
          </cell>
          <cell r="B2845" t="str">
            <v>INEL</v>
          </cell>
          <cell r="C2845" t="str">
            <v>FORNECIMENTO DE MAT/MO P/ELETRIFICACAO E ILUMINACAO PUBLICA</v>
          </cell>
          <cell r="D2845" t="str">
            <v>0172</v>
          </cell>
          <cell r="E2845">
            <v>0</v>
          </cell>
          <cell r="F2845">
            <v>0</v>
          </cell>
          <cell r="G2845" t="str">
            <v>101499</v>
          </cell>
          <cell r="H2845" t="str">
            <v>ENTRADA DE ENERGIA ELÉTRICA, AÉREA, BIFÁSICA, COM CAIXA DE SOBREPOR, CABO DE 25 MM2 E DISJUNTOR DIN 50A (NÃO INCLUSO O POSTE DE CONCRETO). AF_07/2020_P</v>
          </cell>
        </row>
        <row r="2846">
          <cell r="A2846" t="str">
            <v>INSTALACAO ELETRICA/ELETRIFICACAO E ILUMINACAO EXTERNA</v>
          </cell>
          <cell r="B2846" t="str">
            <v>INEL</v>
          </cell>
          <cell r="C2846" t="str">
            <v>FORNECIMENTO DE MAT/MO P/ELETRIFICACAO E ILUMINACAO PUBLICA</v>
          </cell>
          <cell r="D2846" t="str">
            <v>0172</v>
          </cell>
          <cell r="E2846">
            <v>0</v>
          </cell>
          <cell r="F2846">
            <v>0</v>
          </cell>
          <cell r="G2846" t="str">
            <v>101500</v>
          </cell>
          <cell r="H2846" t="str">
            <v>ENTRADA DE ENERGIA ELÉTRICA, AÉREA, BIFÁSICA, COM CAIXA DE SOBREPOR, CABO DE 35 MM2 E DISJUNTOR DIN 50A (NÃO INCLUSO O POSTE DE CONCRETO). AF_07/2020_P</v>
          </cell>
        </row>
        <row r="2847">
          <cell r="A2847" t="str">
            <v>INSTALACAO ELETRICA/ELETRIFICACAO E ILUMINACAO EXTERNA</v>
          </cell>
          <cell r="B2847" t="str">
            <v>INEL</v>
          </cell>
          <cell r="C2847" t="str">
            <v>FORNECIMENTO DE MAT/MO P/ELETRIFICACAO E ILUMINACAO PUBLICA</v>
          </cell>
          <cell r="D2847" t="str">
            <v>0172</v>
          </cell>
          <cell r="E2847">
            <v>0</v>
          </cell>
          <cell r="F2847">
            <v>0</v>
          </cell>
          <cell r="G2847" t="str">
            <v>101501</v>
          </cell>
          <cell r="H2847" t="str">
            <v>ENTRADA DE ENERGIA ELÉTRICA, AÉREA, BIFÁSICA, COM CAIXA DE EMBUTIR, CABO DE 10 MM2 E DISJUNTOR DIN 50A (NÃO INCLUSO O POSTE DE CONCRETO). AF_07/2020_P</v>
          </cell>
        </row>
        <row r="2848">
          <cell r="A2848" t="str">
            <v>INSTALACAO ELETRICA/ELETRIFICACAO E ILUMINACAO EXTERNA</v>
          </cell>
          <cell r="B2848" t="str">
            <v>INEL</v>
          </cell>
          <cell r="C2848" t="str">
            <v>FORNECIMENTO DE MAT/MO P/ELETRIFICACAO E ILUMINACAO PUBLICA</v>
          </cell>
          <cell r="D2848" t="str">
            <v>0172</v>
          </cell>
          <cell r="E2848">
            <v>0</v>
          </cell>
          <cell r="F2848">
            <v>0</v>
          </cell>
          <cell r="G2848" t="str">
            <v>101502</v>
          </cell>
          <cell r="H2848" t="str">
            <v>ENTRADA DE ENERGIA ELÉTRICA, AÉREA, BIFÁSICA, COM CAIXA DE EMBUTIR, CABO DE 16 MM2 E DISJUNTOR DIN 50A (NÃO INCLUSO O POSTE DE CONCRETO). AF_07/2020_P</v>
          </cell>
        </row>
        <row r="2849">
          <cell r="A2849" t="str">
            <v>INSTALACAO ELETRICA/ELETRIFICACAO E ILUMINACAO EXTERNA</v>
          </cell>
          <cell r="B2849" t="str">
            <v>INEL</v>
          </cell>
          <cell r="C2849" t="str">
            <v>FORNECIMENTO DE MAT/MO P/ELETRIFICACAO E ILUMINACAO PUBLICA</v>
          </cell>
          <cell r="D2849" t="str">
            <v>0172</v>
          </cell>
          <cell r="E2849">
            <v>0</v>
          </cell>
          <cell r="F2849">
            <v>0</v>
          </cell>
          <cell r="G2849" t="str">
            <v>101503</v>
          </cell>
          <cell r="H2849" t="str">
            <v>ENTRADA DE ENERGIA ELÉTRICA, AÉREA, BIFÁSICA, COM CAIXA DE EMBUTIR, CABO DE 25 MM2 E DISJUNTOR DIN 50A (NÃO INCLUSO O POSTE DE CONCRETO). AF_07/2020_P</v>
          </cell>
        </row>
        <row r="2850">
          <cell r="A2850" t="str">
            <v>INSTALACAO ELETRICA/ELETRIFICACAO E ILUMINACAO EXTERNA</v>
          </cell>
          <cell r="B2850" t="str">
            <v>INEL</v>
          </cell>
          <cell r="C2850" t="str">
            <v>FORNECIMENTO DE MAT/MO P/ELETRIFICACAO E ILUMINACAO PUBLICA</v>
          </cell>
          <cell r="D2850" t="str">
            <v>0172</v>
          </cell>
          <cell r="E2850">
            <v>0</v>
          </cell>
          <cell r="F2850">
            <v>0</v>
          </cell>
          <cell r="G2850" t="str">
            <v>101504</v>
          </cell>
          <cell r="H2850" t="str">
            <v>ENTRADA DE ENERGIA ELÉTRICA, AÉREA, BIFÁSICA, COM CAIXA DE EMBUTIR, CABO DE 35 MM2 E DISJUNTOR DIN 50A (NÃO INCLUSO O POSTE DE CONCRETO). AF_07/2020_P</v>
          </cell>
        </row>
        <row r="2851">
          <cell r="A2851" t="str">
            <v>INSTALACAO ELETRICA/ELETRIFICACAO E ILUMINACAO EXTERNA</v>
          </cell>
          <cell r="B2851" t="str">
            <v>INEL</v>
          </cell>
          <cell r="C2851" t="str">
            <v>FORNECIMENTO DE MAT/MO P/ELETRIFICACAO E ILUMINACAO PUBLICA</v>
          </cell>
          <cell r="D2851" t="str">
            <v>0172</v>
          </cell>
          <cell r="E2851">
            <v>0</v>
          </cell>
          <cell r="F2851">
            <v>0</v>
          </cell>
          <cell r="G2851" t="str">
            <v>101505</v>
          </cell>
          <cell r="H2851" t="str">
            <v>ENTRADA DE ENERGIA ELÉTRICA, AÉREA, TRIFÁSICA, COM CAIXA DE SOBREPOR, CABO DE 10 MM2 E DISJUNTOR DIN 50A (NÃO INCLUSO O POSTE DE CONCRETO). AF_07/2020_P</v>
          </cell>
        </row>
        <row r="2852">
          <cell r="A2852" t="str">
            <v>INSTALACAO ELETRICA/ELETRIFICACAO E ILUMINACAO EXTERNA</v>
          </cell>
          <cell r="B2852" t="str">
            <v>INEL</v>
          </cell>
          <cell r="C2852" t="str">
            <v>FORNECIMENTO DE MAT/MO P/ELETRIFICACAO E ILUMINACAO PUBLICA</v>
          </cell>
          <cell r="D2852" t="str">
            <v>0172</v>
          </cell>
          <cell r="E2852">
            <v>0</v>
          </cell>
          <cell r="F2852">
            <v>0</v>
          </cell>
          <cell r="G2852" t="str">
            <v>101506</v>
          </cell>
          <cell r="H2852" t="str">
            <v>ENTRADA DE ENERGIA ELÉTRICA, AÉREA, TRIFÁSICA, COM CAIXA DE SOBREPOR, CABO DE 16 MM2 E DISJUNTOR DIN 50A (NÃO INCLUSO O POSTE DE CONCRETO). AF_07/2020_P</v>
          </cell>
        </row>
        <row r="2853">
          <cell r="A2853" t="str">
            <v>INSTALACAO ELETRICA/ELETRIFICACAO E ILUMINACAO EXTERNA</v>
          </cell>
          <cell r="B2853" t="str">
            <v>INEL</v>
          </cell>
          <cell r="C2853" t="str">
            <v>FORNECIMENTO DE MAT/MO P/ELETRIFICACAO E ILUMINACAO PUBLICA</v>
          </cell>
          <cell r="D2853" t="str">
            <v>0172</v>
          </cell>
          <cell r="E2853">
            <v>0</v>
          </cell>
          <cell r="F2853">
            <v>0</v>
          </cell>
          <cell r="G2853" t="str">
            <v>101507</v>
          </cell>
          <cell r="H2853" t="str">
            <v>ENTRADA DE ENERGIA ELÉTRICA, AÉREA, TRIFÁSICA, COM CAIXA DE SOBREPOR, CABO DE 25 MM2 E DISJUNTOR DIN 50A (NÃO INCLUSO O POSTE DE CONCRETO). AF_07/2020_P</v>
          </cell>
        </row>
        <row r="2854">
          <cell r="A2854" t="str">
            <v>INSTALACAO ELETRICA/ELETRIFICACAO E ILUMINACAO EXTERNA</v>
          </cell>
          <cell r="B2854" t="str">
            <v>INEL</v>
          </cell>
          <cell r="C2854" t="str">
            <v>FORNECIMENTO DE MAT/MO P/ELETRIFICACAO E ILUMINACAO PUBLICA</v>
          </cell>
          <cell r="D2854" t="str">
            <v>0172</v>
          </cell>
          <cell r="E2854">
            <v>0</v>
          </cell>
          <cell r="F2854">
            <v>0</v>
          </cell>
          <cell r="G2854" t="str">
            <v>101508</v>
          </cell>
          <cell r="H2854" t="str">
            <v>ENTRADA DE ENERGIA ELÉTRICA, AÉREA, TRIFÁSICA, COM CAIXA DE SOBREPOR, CABO DE 35 MM2 E DISJUNTOR DIN 50A (NÃO INCLUSO O POSTE DE CONCRETO). AF_07/2020_P</v>
          </cell>
        </row>
        <row r="2855">
          <cell r="A2855" t="str">
            <v>INSTALACAO ELETRICA/ELETRIFICACAO E ILUMINACAO EXTERNA</v>
          </cell>
          <cell r="B2855" t="str">
            <v>INEL</v>
          </cell>
          <cell r="C2855" t="str">
            <v>FORNECIMENTO DE MAT/MO P/ELETRIFICACAO E ILUMINACAO PUBLICA</v>
          </cell>
          <cell r="D2855" t="str">
            <v>0172</v>
          </cell>
          <cell r="E2855">
            <v>0</v>
          </cell>
          <cell r="F2855">
            <v>0</v>
          </cell>
          <cell r="G2855" t="str">
            <v>101509</v>
          </cell>
          <cell r="H2855" t="str">
            <v>ENTRADA DE ENERGIA ELÉTRICA, AÉREA, TRIFÁSICA, COM CAIXA DE EMBUTIR, CABO DE 10 MM2 E DISJUNTOR DIN 50A (NÃO INCLUSO O POSTE DE CONCRETO). AF_07/2020</v>
          </cell>
        </row>
        <row r="2856">
          <cell r="A2856" t="str">
            <v>INSTALACAO ELETRICA/ELETRIFICACAO E ILUMINACAO EXTERNA</v>
          </cell>
          <cell r="B2856" t="str">
            <v>INEL</v>
          </cell>
          <cell r="C2856" t="str">
            <v>FORNECIMENTO DE MAT/MO P/ELETRIFICACAO E ILUMINACAO PUBLICA</v>
          </cell>
          <cell r="D2856" t="str">
            <v>0172</v>
          </cell>
          <cell r="E2856">
            <v>0</v>
          </cell>
          <cell r="F2856">
            <v>0</v>
          </cell>
          <cell r="G2856" t="str">
            <v>101510</v>
          </cell>
          <cell r="H2856" t="str">
            <v>ENTRADA DE ENERGIA ELÉTRICA, AÉREA, TRIFÁSICA, COM CAIXA DE EMBUTIR, CABO DE 16 MM2 E DISJUNTOR DIN 50A (NÃO INCLUSO O POSTE DE CONCRETO). AF_07/2020</v>
          </cell>
        </row>
        <row r="2857">
          <cell r="A2857" t="str">
            <v>INSTALACAO ELETRICA/ELETRIFICACAO E ILUMINACAO EXTERNA</v>
          </cell>
          <cell r="B2857" t="str">
            <v>INEL</v>
          </cell>
          <cell r="C2857" t="str">
            <v>FORNECIMENTO DE MAT/MO P/ELETRIFICACAO E ILUMINACAO PUBLICA</v>
          </cell>
          <cell r="D2857" t="str">
            <v>0172</v>
          </cell>
          <cell r="E2857">
            <v>0</v>
          </cell>
          <cell r="F2857">
            <v>0</v>
          </cell>
          <cell r="G2857" t="str">
            <v>101511</v>
          </cell>
          <cell r="H2857" t="str">
            <v>ENTRADA DE ENERGIA ELÉTRICA, AÉREA, TRIFÁSICA, COM CAIXA DE EMBUTIR, CABO DE 25 MM2 E DISJUNTOR DIN 50A (NÃO INCLUSO O POSTE DE CONCRETO). AF_07/2020</v>
          </cell>
        </row>
        <row r="2858">
          <cell r="A2858" t="str">
            <v>INSTALACAO ELETRICA/ELETRIFICACAO E ILUMINACAO EXTERNA</v>
          </cell>
          <cell r="B2858" t="str">
            <v>INEL</v>
          </cell>
          <cell r="C2858" t="str">
            <v>FORNECIMENTO DE MAT/MO P/ELETRIFICACAO E ILUMINACAO PUBLICA</v>
          </cell>
          <cell r="D2858" t="str">
            <v>0172</v>
          </cell>
          <cell r="E2858">
            <v>0</v>
          </cell>
          <cell r="F2858">
            <v>0</v>
          </cell>
          <cell r="G2858" t="str">
            <v>101512</v>
          </cell>
          <cell r="H2858" t="str">
            <v>ENTRADA DE ENERGIA ELÉTRICA, AÉREA, TRIFÁSICA, COM CAIXA DE EMBUTIR, CABO DE 35 MM2 E DISJUNTOR DIN 50A (NÃO INCLUSO O POSTE DE CONCRETO). AF_07/2020</v>
          </cell>
        </row>
        <row r="2859">
          <cell r="A2859" t="str">
            <v>INSTALACAO ELETRICA/ELETRIFICACAO E ILUMINACAO EXTERNA</v>
          </cell>
          <cell r="B2859" t="str">
            <v>INEL</v>
          </cell>
          <cell r="C2859" t="str">
            <v>FORNECIMENTO DE MAT/MO P/ELETRIFICACAO E ILUMINACAO PUBLICA</v>
          </cell>
          <cell r="D2859" t="str">
            <v>0172</v>
          </cell>
          <cell r="E2859">
            <v>0</v>
          </cell>
          <cell r="F2859">
            <v>0</v>
          </cell>
          <cell r="G2859" t="str">
            <v>101513</v>
          </cell>
          <cell r="H2859" t="str">
            <v>ENTRADA DE ENERGIA ELÉTRICA, SUBTERRÂNEA, MONOFÁSICA, COM CAIXA DE SOBREPOR, CABO DE 10 MM2 E DISJUNTOR DIN 50A (NÃO INCLUSA MURETA DE ALVENARIA). AF_07/2020_P</v>
          </cell>
        </row>
        <row r="2860">
          <cell r="A2860" t="str">
            <v>INSTALACAO ELETRICA/ELETRIFICACAO E ILUMINACAO EXTERNA</v>
          </cell>
          <cell r="B2860" t="str">
            <v>INEL</v>
          </cell>
          <cell r="C2860" t="str">
            <v>FORNECIMENTO DE MAT/MO P/ELETRIFICACAO E ILUMINACAO PUBLICA</v>
          </cell>
          <cell r="D2860" t="str">
            <v>0172</v>
          </cell>
          <cell r="E2860">
            <v>0</v>
          </cell>
          <cell r="F2860">
            <v>0</v>
          </cell>
          <cell r="G2860" t="str">
            <v>101514</v>
          </cell>
          <cell r="H2860" t="str">
            <v>ENTRADA DE ENERGIA ELÉTRICA, SUBTERRÂNEA, MONOFÁSICA, COM CAIXA DE SOBREPOR, CABO DE 16 MM2 E DISJUNTOR DIN 50A (NÃO INCLUSA MURETA DE ALVENARIA). AF_07/2020_P</v>
          </cell>
        </row>
        <row r="2861">
          <cell r="A2861" t="str">
            <v>INSTALACAO ELETRICA/ELETRIFICACAO E ILUMINACAO EXTERNA</v>
          </cell>
          <cell r="B2861" t="str">
            <v>INEL</v>
          </cell>
          <cell r="C2861" t="str">
            <v>FORNECIMENTO DE MAT/MO P/ELETRIFICACAO E ILUMINACAO PUBLICA</v>
          </cell>
          <cell r="D2861" t="str">
            <v>0172</v>
          </cell>
          <cell r="E2861">
            <v>0</v>
          </cell>
          <cell r="F2861">
            <v>0</v>
          </cell>
          <cell r="G2861" t="str">
            <v>101515</v>
          </cell>
          <cell r="H2861" t="str">
            <v>ENTRADA DE ENERGIA ELÉTRICA, SUBTERRÂNEA, MONOFÁSICA, COM CAIXA DE SOBREPOR, CABO DE 25 MM2 E DISJUNTOR DIN 50A (NÃO INCLUSA MURETA DE ALVENARIA). AF_07/2020_P</v>
          </cell>
        </row>
        <row r="2862">
          <cell r="A2862" t="str">
            <v>INSTALACAO ELETRICA/ELETRIFICACAO E ILUMINACAO EXTERNA</v>
          </cell>
          <cell r="B2862" t="str">
            <v>INEL</v>
          </cell>
          <cell r="C2862" t="str">
            <v>FORNECIMENTO DE MAT/MO P/ELETRIFICACAO E ILUMINACAO PUBLICA</v>
          </cell>
          <cell r="D2862" t="str">
            <v>0172</v>
          </cell>
          <cell r="E2862">
            <v>0</v>
          </cell>
          <cell r="F2862">
            <v>0</v>
          </cell>
          <cell r="G2862" t="str">
            <v>101516</v>
          </cell>
          <cell r="H2862" t="str">
            <v>ENTRADA DE ENERGIA ELÉTRICA, SUBTERRÂNEA, MONOFÁSICA, COM CAIXA DE SOBREPOR, CABO DE 35 MM2 E DISJUNTOR DIN 50A (NÃO INCLUSA MURETA DE ALVENARIA). AF_07/2020_P</v>
          </cell>
        </row>
        <row r="2863">
          <cell r="A2863" t="str">
            <v>INSTALACAO ELETRICA/ELETRIFICACAO E ILUMINACAO EXTERNA</v>
          </cell>
          <cell r="B2863" t="str">
            <v>INEL</v>
          </cell>
          <cell r="C2863" t="str">
            <v>FORNECIMENTO DE MAT/MO P/ELETRIFICACAO E ILUMINACAO PUBLICA</v>
          </cell>
          <cell r="D2863" t="str">
            <v>0172</v>
          </cell>
          <cell r="E2863">
            <v>0</v>
          </cell>
          <cell r="F2863">
            <v>0</v>
          </cell>
          <cell r="G2863" t="str">
            <v>101517</v>
          </cell>
          <cell r="H2863" t="str">
            <v>ENTRADA DE ENERGIA ELÉTRICA, SUBTERRÂNEA, MONOFÁSICA, COM CAIXA DE EMBUTIR, CABO DE 10 MM2 E DISJUNTOR DIN 50A (NÃO INCLUSA MURETA DE ALVENARIA). AF_07/2020_P</v>
          </cell>
        </row>
        <row r="2864">
          <cell r="A2864" t="str">
            <v>INSTALACAO ELETRICA/ELETRIFICACAO E ILUMINACAO EXTERNA</v>
          </cell>
          <cell r="B2864" t="str">
            <v>INEL</v>
          </cell>
          <cell r="C2864" t="str">
            <v>FORNECIMENTO DE MAT/MO P/ELETRIFICACAO E ILUMINACAO PUBLICA</v>
          </cell>
          <cell r="D2864" t="str">
            <v>0172</v>
          </cell>
          <cell r="E2864">
            <v>0</v>
          </cell>
          <cell r="F2864">
            <v>0</v>
          </cell>
          <cell r="G2864" t="str">
            <v>101518</v>
          </cell>
          <cell r="H2864" t="str">
            <v>ENTRADA DE ENERGIA ELÉTRICA, SUBTERRÂNEA, MONOFÁSICA, COM CAIXA DE EMBUTIR, CABO DE 16 MM2 E DISJUNTOR DIN 50A (NÃO INCLUSA MURETA DE ALVENARIA). AF_07/2020_P</v>
          </cell>
        </row>
        <row r="2865">
          <cell r="A2865" t="str">
            <v>INSTALACAO ELETRICA/ELETRIFICACAO E ILUMINACAO EXTERNA</v>
          </cell>
          <cell r="B2865" t="str">
            <v>INEL</v>
          </cell>
          <cell r="C2865" t="str">
            <v>FORNECIMENTO DE MAT/MO P/ELETRIFICACAO E ILUMINACAO PUBLICA</v>
          </cell>
          <cell r="D2865" t="str">
            <v>0172</v>
          </cell>
          <cell r="E2865">
            <v>0</v>
          </cell>
          <cell r="F2865">
            <v>0</v>
          </cell>
          <cell r="G2865" t="str">
            <v>101519</v>
          </cell>
          <cell r="H2865" t="str">
            <v>ENTRADA DE ENERGIA ELÉTRICA, SUBTERRÂNEA, MONOFÁSICA, COM CAIXA DE EMBUTIR, CABO DE 25 MM2 E DISJUNTOR DIN 50A (NÃO INCLUSA MURETA DE ALVENARIA). AF_07/2020_P</v>
          </cell>
        </row>
        <row r="2866">
          <cell r="A2866" t="str">
            <v>INSTALACAO ELETRICA/ELETRIFICACAO E ILUMINACAO EXTERNA</v>
          </cell>
          <cell r="B2866" t="str">
            <v>INEL</v>
          </cell>
          <cell r="C2866" t="str">
            <v>FORNECIMENTO DE MAT/MO P/ELETRIFICACAO E ILUMINACAO PUBLICA</v>
          </cell>
          <cell r="D2866" t="str">
            <v>0172</v>
          </cell>
          <cell r="E2866">
            <v>0</v>
          </cell>
          <cell r="F2866">
            <v>0</v>
          </cell>
          <cell r="G2866" t="str">
            <v>101520</v>
          </cell>
          <cell r="H2866" t="str">
            <v>ENTRADA DE ENERGIA ELÉTRICA, SUBTERRÂNEA, MONOFÁSICA, COM CAIXA DE EMBUTIR, CABO DE 35 MM2 E DISJUNTOR DIN 50A (NÃO INCLUSA MURETA DE ALVENARIA). AF_07/2020_P</v>
          </cell>
        </row>
        <row r="2867">
          <cell r="A2867" t="str">
            <v>INSTALACAO ELETRICA/ELETRIFICACAO E ILUMINACAO EXTERNA</v>
          </cell>
          <cell r="B2867" t="str">
            <v>INEL</v>
          </cell>
          <cell r="C2867" t="str">
            <v>FORNECIMENTO DE MAT/MO P/ELETRIFICACAO E ILUMINACAO PUBLICA</v>
          </cell>
          <cell r="D2867" t="str">
            <v>0172</v>
          </cell>
          <cell r="E2867">
            <v>0</v>
          </cell>
          <cell r="F2867">
            <v>0</v>
          </cell>
          <cell r="G2867" t="str">
            <v>101521</v>
          </cell>
          <cell r="H2867" t="str">
            <v>ENTRADA DE ENERGIA ELÉTRICA, SUBTERRÂNEA, BIFÁSICA, COM CAIXA DE SOBREPOR, CABO DE 10 MM2 E DISJUNTOR DIN 50A (NÃO INCLUSA MURETA DE ALVENARIA). AF_07/2020_P</v>
          </cell>
        </row>
        <row r="2868">
          <cell r="A2868" t="str">
            <v>INSTALACAO ELETRICA/ELETRIFICACAO E ILUMINACAO EXTERNA</v>
          </cell>
          <cell r="B2868" t="str">
            <v>INEL</v>
          </cell>
          <cell r="C2868" t="str">
            <v>FORNECIMENTO DE MAT/MO P/ELETRIFICACAO E ILUMINACAO PUBLICA</v>
          </cell>
          <cell r="D2868" t="str">
            <v>0172</v>
          </cell>
          <cell r="E2868">
            <v>0</v>
          </cell>
          <cell r="F2868">
            <v>0</v>
          </cell>
          <cell r="G2868" t="str">
            <v>101522</v>
          </cell>
          <cell r="H2868" t="str">
            <v>ENTRADA DE ENERGIA ELÉTRICA, SUBTERRÂNEA, BIFÁSICA, COM CAIXA DE SOBREPOR, CABO DE 16 MM2 E DISJUNTOR DIN 50A (NÃO INCLUSA MURETA DE ALVENARIA). AF_07/2020_P</v>
          </cell>
        </row>
        <row r="2869">
          <cell r="A2869" t="str">
            <v>INSTALACAO ELETRICA/ELETRIFICACAO E ILUMINACAO EXTERNA</v>
          </cell>
          <cell r="B2869" t="str">
            <v>INEL</v>
          </cell>
          <cell r="C2869" t="str">
            <v>FORNECIMENTO DE MAT/MO P/ELETRIFICACAO E ILUMINACAO PUBLICA</v>
          </cell>
          <cell r="D2869" t="str">
            <v>0172</v>
          </cell>
          <cell r="E2869">
            <v>0</v>
          </cell>
          <cell r="F2869">
            <v>0</v>
          </cell>
          <cell r="G2869" t="str">
            <v>101523</v>
          </cell>
          <cell r="H2869" t="str">
            <v>ENTRADA DE ENERGIA ELÉTRICA, SUBTERRÂNEA, BIFÁSICA, COM CAIXA DE SOBREPOR, CABO DE 25 MM2 E DISJUNTOR DIN 50A (NÃO INCLUSA MURETA DE ALVENARIA). AF_07/2020_P</v>
          </cell>
        </row>
        <row r="2870">
          <cell r="A2870" t="str">
            <v>INSTALACAO ELETRICA/ELETRIFICACAO E ILUMINACAO EXTERNA</v>
          </cell>
          <cell r="B2870" t="str">
            <v>INEL</v>
          </cell>
          <cell r="C2870" t="str">
            <v>FORNECIMENTO DE MAT/MO P/ELETRIFICACAO E ILUMINACAO PUBLICA</v>
          </cell>
          <cell r="D2870" t="str">
            <v>0172</v>
          </cell>
          <cell r="E2870">
            <v>0</v>
          </cell>
          <cell r="F2870">
            <v>0</v>
          </cell>
          <cell r="G2870" t="str">
            <v>101524</v>
          </cell>
          <cell r="H2870" t="str">
            <v>ENTRADA DE ENERGIA ELÉTRICA, SUBTERRÂNEA, BIFÁSICA, COM CAIXA DE SOBREPOR, CABO DE 35 MM2 E DISJUNTOR DIN 50A (NÃO INCLUSA MURETA DE ALVENARIA). AF_07/2020_P</v>
          </cell>
        </row>
        <row r="2871">
          <cell r="A2871" t="str">
            <v>INSTALACAO ELETRICA/ELETRIFICACAO E ILUMINACAO EXTERNA</v>
          </cell>
          <cell r="B2871" t="str">
            <v>INEL</v>
          </cell>
          <cell r="C2871" t="str">
            <v>FORNECIMENTO DE MAT/MO P/ELETRIFICACAO E ILUMINACAO PUBLICA</v>
          </cell>
          <cell r="D2871" t="str">
            <v>0172</v>
          </cell>
          <cell r="E2871">
            <v>0</v>
          </cell>
          <cell r="F2871">
            <v>0</v>
          </cell>
          <cell r="G2871" t="str">
            <v>101525</v>
          </cell>
          <cell r="H2871" t="str">
            <v>ENTRADA DE ENERGIA ELÉTRICA, SUBTERRÂNEA, BIFÁSICA, COM CAIXA DE EMBUTIR, CABO DE 10 MM2 E DISJUNTOR DIN 50A (NÃO INCLUSA MURETA DE ALVENARIA). AF_07/2020_P</v>
          </cell>
        </row>
        <row r="2872">
          <cell r="A2872" t="str">
            <v>INSTALACAO ELETRICA/ELETRIFICACAO E ILUMINACAO EXTERNA</v>
          </cell>
          <cell r="B2872" t="str">
            <v>INEL</v>
          </cell>
          <cell r="C2872" t="str">
            <v>FORNECIMENTO DE MAT/MO P/ELETRIFICACAO E ILUMINACAO PUBLICA</v>
          </cell>
          <cell r="D2872" t="str">
            <v>0172</v>
          </cell>
          <cell r="E2872">
            <v>0</v>
          </cell>
          <cell r="F2872">
            <v>0</v>
          </cell>
          <cell r="G2872" t="str">
            <v>101526</v>
          </cell>
          <cell r="H2872" t="str">
            <v>ENTRADA DE ENERGIA ELÉTRICA, SUBTERRÂNEA, BIFÁSICA, COM CAIXA DE EMBUTIR, CABO DE 16 MM2 E DISJUNTOR DIN 50A (NÃO INCLUSA MURETA DE ALVENARIA). AF_07/2020_P</v>
          </cell>
        </row>
        <row r="2873">
          <cell r="A2873" t="str">
            <v>INSTALACAO ELETRICA/ELETRIFICACAO E ILUMINACAO EXTERNA</v>
          </cell>
          <cell r="B2873" t="str">
            <v>INEL</v>
          </cell>
          <cell r="C2873" t="str">
            <v>FORNECIMENTO DE MAT/MO P/ELETRIFICACAO E ILUMINACAO PUBLICA</v>
          </cell>
          <cell r="D2873" t="str">
            <v>0172</v>
          </cell>
          <cell r="E2873">
            <v>0</v>
          </cell>
          <cell r="F2873">
            <v>0</v>
          </cell>
          <cell r="G2873" t="str">
            <v>101527</v>
          </cell>
          <cell r="H2873" t="str">
            <v>ENTRADA DE ENERGIA ELÉTRICA, SUBTERRÂNEA, BIFÁSICA, COM CAIXA DE EMBUTIR, CABO DE 25 MM2 E DISJUNTOR DIN 50A (NÃO INCLUSA MURETA DE ALVENARIA). AF_07/2020_P</v>
          </cell>
        </row>
        <row r="2874">
          <cell r="A2874" t="str">
            <v>INSTALACAO ELETRICA/ELETRIFICACAO E ILUMINACAO EXTERNA</v>
          </cell>
          <cell r="B2874" t="str">
            <v>INEL</v>
          </cell>
          <cell r="C2874" t="str">
            <v>FORNECIMENTO DE MAT/MO P/ELETRIFICACAO E ILUMINACAO PUBLICA</v>
          </cell>
          <cell r="D2874" t="str">
            <v>0172</v>
          </cell>
          <cell r="E2874">
            <v>0</v>
          </cell>
          <cell r="F2874">
            <v>0</v>
          </cell>
          <cell r="G2874" t="str">
            <v>101528</v>
          </cell>
          <cell r="H2874" t="str">
            <v>ENTRADA DE ENERGIA ELÉTRICA, SUBTERRÂNEA, BIFÁSICA, COM CAIXA DE EMBUTIR, CABO DE 35 MM2 E DISJUNTOR DIN 50A (NÃO INCLUSA MURETA DE ALVENARIA). AF_07/2020_P</v>
          </cell>
        </row>
        <row r="2875">
          <cell r="A2875" t="str">
            <v>INSTALACAO ELETRICA/ELETRIFICACAO E ILUMINACAO EXTERNA</v>
          </cell>
          <cell r="B2875" t="str">
            <v>INEL</v>
          </cell>
          <cell r="C2875" t="str">
            <v>FORNECIMENTO DE MAT/MO P/ELETRIFICACAO E ILUMINACAO PUBLICA</v>
          </cell>
          <cell r="D2875" t="str">
            <v>0172</v>
          </cell>
          <cell r="E2875">
            <v>0</v>
          </cell>
          <cell r="F2875">
            <v>0</v>
          </cell>
          <cell r="G2875" t="str">
            <v>101529</v>
          </cell>
          <cell r="H2875" t="str">
            <v>ENTRADA DE ENERGIA ELÉTRICA, SUBTERRÂNEA, TRIFÁSICA, COM CAIXA DE SOBREPOR, CABO DE 10 MM2 E DISJUNTOR DIN 50A (NÃO INCLUSA MURETA DE ALVENARIA). AF_07/2020_P</v>
          </cell>
        </row>
        <row r="2876">
          <cell r="A2876" t="str">
            <v>INSTALACAO ELETRICA/ELETRIFICACAO E ILUMINACAO EXTERNA</v>
          </cell>
          <cell r="B2876" t="str">
            <v>INEL</v>
          </cell>
          <cell r="C2876" t="str">
            <v>FORNECIMENTO DE MAT/MO P/ELETRIFICACAO E ILUMINACAO PUBLICA</v>
          </cell>
          <cell r="D2876" t="str">
            <v>0172</v>
          </cell>
          <cell r="E2876">
            <v>0</v>
          </cell>
          <cell r="F2876">
            <v>0</v>
          </cell>
          <cell r="G2876" t="str">
            <v>101530</v>
          </cell>
          <cell r="H2876" t="str">
            <v>ENTRADA DE ENERGIA ELÉTRICA, SUBTERRÂNEA, TRIFÁSICA, COM CAIXA DE SOBREPOR, CABO DE 16 MM2 E DISJUNTOR DIN 50A (NÃO INCLUSA MURETA DE ALVENARIA). AF_07/2020_P</v>
          </cell>
        </row>
        <row r="2877">
          <cell r="A2877" t="str">
            <v>INSTALACAO ELETRICA/ELETRIFICACAO E ILUMINACAO EXTERNA</v>
          </cell>
          <cell r="B2877" t="str">
            <v>INEL</v>
          </cell>
          <cell r="C2877" t="str">
            <v>FORNECIMENTO DE MAT/MO P/ELETRIFICACAO E ILUMINACAO PUBLICA</v>
          </cell>
          <cell r="D2877" t="str">
            <v>0172</v>
          </cell>
          <cell r="E2877">
            <v>0</v>
          </cell>
          <cell r="F2877">
            <v>0</v>
          </cell>
          <cell r="G2877" t="str">
            <v>101531</v>
          </cell>
          <cell r="H2877" t="str">
            <v>ENTRADA DE ENERGIA ELÉTRICA, SUBTERRÂNEA, TRIFÁSICA, COM CAIXA DE SOBREPOR, CABO DE 25 MM2 E DISJUNTOR DIN 50A (NÃO INCLUSA MURETA DE ALVENARIA). AF_07/2020_P</v>
          </cell>
        </row>
        <row r="2878">
          <cell r="A2878" t="str">
            <v>INSTALACAO ELETRICA/ELETRIFICACAO E ILUMINACAO EXTERNA</v>
          </cell>
          <cell r="B2878" t="str">
            <v>INEL</v>
          </cell>
          <cell r="C2878" t="str">
            <v>FORNECIMENTO DE MAT/MO P/ELETRIFICACAO E ILUMINACAO PUBLICA</v>
          </cell>
          <cell r="D2878" t="str">
            <v>0172</v>
          </cell>
          <cell r="E2878">
            <v>0</v>
          </cell>
          <cell r="F2878">
            <v>0</v>
          </cell>
          <cell r="G2878" t="str">
            <v>101532</v>
          </cell>
          <cell r="H2878" t="str">
            <v>ENTRADA DE ENERGIA ELÉTRICA, SUBTERRÂNEA, TRIFÁSICA, COM CAIXA DE SOBREPOR, CABO DE 35 MM2 E DISJUNTOR DIN 50A (NÃO INCLUSA MURETA DE ALVENARIA). AF_07/2020_P</v>
          </cell>
        </row>
        <row r="2879">
          <cell r="A2879" t="str">
            <v>INSTALACAO ELETRICA/ELETRIFICACAO E ILUMINACAO EXTERNA</v>
          </cell>
          <cell r="B2879" t="str">
            <v>INEL</v>
          </cell>
          <cell r="C2879" t="str">
            <v>FORNECIMENTO DE MAT/MO P/ELETRIFICACAO E ILUMINACAO PUBLICA</v>
          </cell>
          <cell r="D2879" t="str">
            <v>0172</v>
          </cell>
          <cell r="E2879">
            <v>0</v>
          </cell>
          <cell r="F2879">
            <v>0</v>
          </cell>
          <cell r="G2879" t="str">
            <v>101533</v>
          </cell>
          <cell r="H2879" t="str">
            <v>ENTRADA DE ENERGIA ELÉTRICA, SUBTERRÂNEA, TRIFÁSICA, COM CAIXA DE EMBUTIR, CABO DE 10 MM2 E DISJUNTOR DIN 50A (NÃO INCLUSA MURETA DE ALVENARIA). AF_07/2020</v>
          </cell>
        </row>
        <row r="2880">
          <cell r="A2880" t="str">
            <v>INSTALACAO ELETRICA/ELETRIFICACAO E ILUMINACAO EXTERNA</v>
          </cell>
          <cell r="B2880" t="str">
            <v>INEL</v>
          </cell>
          <cell r="C2880" t="str">
            <v>FORNECIMENTO DE MAT/MO P/ELETRIFICACAO E ILUMINACAO PUBLICA</v>
          </cell>
          <cell r="D2880" t="str">
            <v>0172</v>
          </cell>
          <cell r="E2880">
            <v>0</v>
          </cell>
          <cell r="F2880">
            <v>0</v>
          </cell>
          <cell r="G2880" t="str">
            <v>101534</v>
          </cell>
          <cell r="H2880" t="str">
            <v>ENTRADA DE ENERGIA ELÉTRICA, SUBTERRÂNEA, TRIFÁSICA, COM CAIXA DE EMBUTIR, CABO DE 16 MM2 E DISJUNTOR DIN 50A (NÃO INCLUSA MURETA DE ALVENARIA). AF_07/2020</v>
          </cell>
        </row>
        <row r="2881">
          <cell r="A2881" t="str">
            <v>INSTALACAO ELETRICA/ELETRIFICACAO E ILUMINACAO EXTERNA</v>
          </cell>
          <cell r="B2881" t="str">
            <v>INEL</v>
          </cell>
          <cell r="C2881" t="str">
            <v>FORNECIMENTO DE MAT/MO P/ELETRIFICACAO E ILUMINACAO PUBLICA</v>
          </cell>
          <cell r="D2881" t="str">
            <v>0172</v>
          </cell>
          <cell r="E2881">
            <v>0</v>
          </cell>
          <cell r="F2881">
            <v>0</v>
          </cell>
          <cell r="G2881" t="str">
            <v>101535</v>
          </cell>
          <cell r="H2881" t="str">
            <v>ENTRADA DE ENERGIA ELÉTRICA, SUBTERRÂNEA, TRIFÁSICA, COM CAIXA DE EMBUTIR, CABO DE 25 MM2 E DISJUNTOR DIN 50A (NÃO INCLUSA MURETA DE ALVENARIA). AF_07/2020</v>
          </cell>
        </row>
        <row r="2882">
          <cell r="A2882" t="str">
            <v>INSTALACAO ELETRICA/ELETRIFICACAO E ILUMINACAO EXTERNA</v>
          </cell>
          <cell r="B2882" t="str">
            <v>INEL</v>
          </cell>
          <cell r="C2882" t="str">
            <v>FORNECIMENTO DE MAT/MO P/ELETRIFICACAO E ILUMINACAO PUBLICA</v>
          </cell>
          <cell r="D2882" t="str">
            <v>0172</v>
          </cell>
          <cell r="E2882">
            <v>0</v>
          </cell>
          <cell r="F2882">
            <v>0</v>
          </cell>
          <cell r="G2882" t="str">
            <v>101536</v>
          </cell>
          <cell r="H2882" t="str">
            <v>ENTRADA DE ENERGIA ELÉTRICA, SUBTERRÂNEA, TRIFÁSICA, COM CAIXA DE EMBUTIR, CABO DE 35 MM2 E DISJUNTOR DIN 50A (NÃO INCLUSA MURETA DE ALVENARIA). AF_07/2020</v>
          </cell>
        </row>
        <row r="2883">
          <cell r="A2883" t="str">
            <v>INSTALACAO ELETRICA/ELETRIFICACAO E ILUMINACAO EXTERNA</v>
          </cell>
          <cell r="B2883" t="str">
            <v>INEL</v>
          </cell>
          <cell r="C2883" t="str">
            <v>FORNECIMENTO DE MAT/MO P/ELETRIFICACAO E ILUMINACAO PUBLICA</v>
          </cell>
          <cell r="D2883" t="str">
            <v>0172</v>
          </cell>
          <cell r="E2883">
            <v>0</v>
          </cell>
          <cell r="F2883">
            <v>0</v>
          </cell>
          <cell r="G2883" t="str">
            <v>101537</v>
          </cell>
          <cell r="H2883" t="str">
            <v>APARELHO SINALIZADOR DE SAÍDA DE GARAGEM, COM CÉLULA FOTOELÉTRICA - FORNECIMENTO E INSTALAÇÃO. AF_07/2020</v>
          </cell>
        </row>
        <row r="2884">
          <cell r="A2884" t="str">
            <v>INSTALACAO ELETRICA/ELETRIFICACAO E ILUMINACAO EXTERNA</v>
          </cell>
          <cell r="B2884" t="str">
            <v>INEL</v>
          </cell>
          <cell r="C2884" t="str">
            <v>FORNECIMENTO DE MAT/MO P/ELETRIFICACAO E ILUMINACAO PUBLICA</v>
          </cell>
          <cell r="D2884" t="str">
            <v>0172</v>
          </cell>
          <cell r="E2884">
            <v>0</v>
          </cell>
          <cell r="F2884">
            <v>0</v>
          </cell>
          <cell r="G2884" t="str">
            <v>101538</v>
          </cell>
          <cell r="H2884" t="str">
            <v>ARMAÇÃO SECUNDÁRIA, COM 1 ESTRIBO E 1 ISOLADOR - FORNECIMENTO E INSTALAÇÃO. AF_07/2020</v>
          </cell>
        </row>
        <row r="2885">
          <cell r="A2885" t="str">
            <v>INSTALACAO ELETRICA/ELETRIFICACAO E ILUMINACAO EXTERNA</v>
          </cell>
          <cell r="B2885" t="str">
            <v>INEL</v>
          </cell>
          <cell r="C2885" t="str">
            <v>FORNECIMENTO DE MAT/MO P/ELETRIFICACAO E ILUMINACAO PUBLICA</v>
          </cell>
          <cell r="D2885" t="str">
            <v>0172</v>
          </cell>
          <cell r="E2885">
            <v>0</v>
          </cell>
          <cell r="F2885">
            <v>0</v>
          </cell>
          <cell r="G2885" t="str">
            <v>101539</v>
          </cell>
          <cell r="H2885" t="str">
            <v>ARMAÇÃO SECUNDÁRIA, COM 2 ESTRIBOS E 2 ISOLADORES - FORNECIMENTO E INSTALAÇÃO. AF_07/2020</v>
          </cell>
        </row>
        <row r="2886">
          <cell r="A2886" t="str">
            <v>INSTALACAO ELETRICA/ELETRIFICACAO E ILUMINACAO EXTERNA</v>
          </cell>
          <cell r="B2886" t="str">
            <v>INEL</v>
          </cell>
          <cell r="C2886" t="str">
            <v>FORNECIMENTO DE MAT/MO P/ELETRIFICACAO E ILUMINACAO PUBLICA</v>
          </cell>
          <cell r="D2886" t="str">
            <v>0172</v>
          </cell>
          <cell r="E2886">
            <v>0</v>
          </cell>
          <cell r="F2886">
            <v>0</v>
          </cell>
          <cell r="G2886" t="str">
            <v>101540</v>
          </cell>
          <cell r="H2886" t="str">
            <v>ARMAÇÃO SECUNDÁRIA, COM 3 ESTRIBOS E 3 ISOLADORES - FORNECIMENTO E INSTALAÇÃO. AF_07/2020</v>
          </cell>
        </row>
        <row r="2887">
          <cell r="A2887" t="str">
            <v>INSTALACAO ELETRICA/ELETRIFICACAO E ILUMINACAO EXTERNA</v>
          </cell>
          <cell r="B2887" t="str">
            <v>INEL</v>
          </cell>
          <cell r="C2887" t="str">
            <v>FORNECIMENTO DE MAT/MO P/ELETRIFICACAO E ILUMINACAO PUBLICA</v>
          </cell>
          <cell r="D2887" t="str">
            <v>0172</v>
          </cell>
          <cell r="E2887">
            <v>0</v>
          </cell>
          <cell r="F2887">
            <v>0</v>
          </cell>
          <cell r="G2887" t="str">
            <v>101541</v>
          </cell>
          <cell r="H2887" t="str">
            <v>ARMAÇÃO SECUNDÁRIA, COM 4 ESTRIBOS E 4 ISOLADORES - FORNECIMENTO E INSTALAÇÃO. AF_07/2020</v>
          </cell>
        </row>
        <row r="2888">
          <cell r="A2888" t="str">
            <v>INSTALACAO ELETRICA/ELETRIFICACAO E ILUMINACAO EXTERNA</v>
          </cell>
          <cell r="B2888" t="str">
            <v>INEL</v>
          </cell>
          <cell r="C2888" t="str">
            <v>FORNECIMENTO DE MAT/MO P/ELETRIFICACAO E ILUMINACAO PUBLICA</v>
          </cell>
          <cell r="D2888" t="str">
            <v>0172</v>
          </cell>
          <cell r="E2888">
            <v>0</v>
          </cell>
          <cell r="F2888">
            <v>0</v>
          </cell>
          <cell r="G2888" t="str">
            <v>101542</v>
          </cell>
          <cell r="H2888" t="str">
            <v>ARMAÇÃO SECUNDÁRIA, COM 1 ESTRIBO, SEM ISOLADOR - FORNECIMENTO E INSTALAÇÃO. AF_07/2020</v>
          </cell>
        </row>
        <row r="2889">
          <cell r="A2889" t="str">
            <v>INSTALACAO ELETRICA/ELETRIFICACAO E ILUMINACAO EXTERNA</v>
          </cell>
          <cell r="B2889" t="str">
            <v>INEL</v>
          </cell>
          <cell r="C2889" t="str">
            <v>FORNECIMENTO DE MAT/MO P/ELETRIFICACAO E ILUMINACAO PUBLICA</v>
          </cell>
          <cell r="D2889" t="str">
            <v>0172</v>
          </cell>
          <cell r="E2889">
            <v>0</v>
          </cell>
          <cell r="F2889">
            <v>0</v>
          </cell>
          <cell r="G2889" t="str">
            <v>101543</v>
          </cell>
          <cell r="H2889" t="str">
            <v>ARMAÇÃO SECUNDÁRIA, COM 2 ESTRIBOS, SEM ISOLADOR - FORNECIMENTO E INSTALAÇÃO. AF_07/2020</v>
          </cell>
        </row>
        <row r="2890">
          <cell r="A2890" t="str">
            <v>INSTALACAO ELETRICA/ELETRIFICACAO E ILUMINACAO EXTERNA</v>
          </cell>
          <cell r="B2890" t="str">
            <v>INEL</v>
          </cell>
          <cell r="C2890" t="str">
            <v>FORNECIMENTO DE MAT/MO P/ELETRIFICACAO E ILUMINACAO PUBLICA</v>
          </cell>
          <cell r="D2890" t="str">
            <v>0172</v>
          </cell>
          <cell r="E2890">
            <v>0</v>
          </cell>
          <cell r="F2890">
            <v>0</v>
          </cell>
          <cell r="G2890" t="str">
            <v>101544</v>
          </cell>
          <cell r="H2890" t="str">
            <v>ARMAÇÃO SECUNDÁRIA, COM 3 ESTRIBOS, SEM ISOLADOR - FORNECIMENTO E INSTALAÇÃO. AF_07/2020</v>
          </cell>
        </row>
        <row r="2891">
          <cell r="A2891" t="str">
            <v>INSTALACAO ELETRICA/ELETRIFICACAO E ILUMINACAO EXTERNA</v>
          </cell>
          <cell r="B2891" t="str">
            <v>INEL</v>
          </cell>
          <cell r="C2891" t="str">
            <v>FORNECIMENTO DE MAT/MO P/ELETRIFICACAO E ILUMINACAO PUBLICA</v>
          </cell>
          <cell r="D2891" t="str">
            <v>0172</v>
          </cell>
          <cell r="E2891">
            <v>0</v>
          </cell>
          <cell r="F2891">
            <v>0</v>
          </cell>
          <cell r="G2891" t="str">
            <v>101545</v>
          </cell>
          <cell r="H2891" t="str">
            <v>ARMAÇÃO SECUNDÁRIA, COM 4 ESTRIBOS, SEM ISOLADOR - FORNECIMENTO E INSTALAÇÃO. AF_07/2020</v>
          </cell>
        </row>
        <row r="2892">
          <cell r="A2892" t="str">
            <v>INSTALACAO ELETRICA/ELETRIFICACAO E ILUMINACAO EXTERNA</v>
          </cell>
          <cell r="B2892" t="str">
            <v>INEL</v>
          </cell>
          <cell r="C2892" t="str">
            <v>FORNECIMENTO DE MAT/MO P/ELETRIFICACAO E ILUMINACAO PUBLICA</v>
          </cell>
          <cell r="D2892" t="str">
            <v>0172</v>
          </cell>
          <cell r="E2892">
            <v>0</v>
          </cell>
          <cell r="F2892">
            <v>0</v>
          </cell>
          <cell r="G2892" t="str">
            <v>101546</v>
          </cell>
          <cell r="H2892" t="str">
            <v>ISOLADOR, TIPO PINO, PARA TENSÃO 15 KV - FORNECIMENTO E INSTALAÇÃO. AF_07/2020</v>
          </cell>
        </row>
        <row r="2893">
          <cell r="A2893" t="str">
            <v>INSTALACAO ELETRICA/ELETRIFICACAO E ILUMINACAO EXTERNA</v>
          </cell>
          <cell r="B2893" t="str">
            <v>INEL</v>
          </cell>
          <cell r="C2893" t="str">
            <v>FORNECIMENTO DE MAT/MO P/ELETRIFICACAO E ILUMINACAO PUBLICA</v>
          </cell>
          <cell r="D2893" t="str">
            <v>0172</v>
          </cell>
          <cell r="E2893">
            <v>0</v>
          </cell>
          <cell r="F2893">
            <v>0</v>
          </cell>
          <cell r="G2893" t="str">
            <v>101547</v>
          </cell>
          <cell r="H2893" t="str">
            <v>ISOLADOR, TIPO DISCO, PARA TENSÃO 15 KV - FORNECIMENTO E INSTALAÇÃO. AF_07/2020</v>
          </cell>
        </row>
        <row r="2894">
          <cell r="A2894" t="str">
            <v>INSTALACAO ELETRICA/ELETRIFICACAO E ILUMINACAO EXTERNA</v>
          </cell>
          <cell r="B2894" t="str">
            <v>INEL</v>
          </cell>
          <cell r="C2894" t="str">
            <v>FORNECIMENTO DE MAT/MO P/ELETRIFICACAO E ILUMINACAO PUBLICA</v>
          </cell>
          <cell r="D2894" t="str">
            <v>0172</v>
          </cell>
          <cell r="E2894">
            <v>0</v>
          </cell>
          <cell r="F2894">
            <v>0</v>
          </cell>
          <cell r="G2894" t="str">
            <v>101548</v>
          </cell>
          <cell r="H2894" t="str">
            <v>ISOLADOR, TIPO ROLDANA, PARA BAIXA TENSÃO - FORNECIMENTO E INSTALAÇÃO. AF_07/2020</v>
          </cell>
        </row>
        <row r="2895">
          <cell r="A2895" t="str">
            <v>INSTALACAO ELETRICA/ELETRIFICACAO E ILUMINACAO EXTERNA</v>
          </cell>
          <cell r="B2895" t="str">
            <v>INEL</v>
          </cell>
          <cell r="C2895" t="str">
            <v>FORNECIMENTO DE MAT/MO P/ELETRIFICACAO E ILUMINACAO PUBLICA</v>
          </cell>
          <cell r="D2895" t="str">
            <v>0172</v>
          </cell>
          <cell r="E2895">
            <v>0</v>
          </cell>
          <cell r="F2895">
            <v>0</v>
          </cell>
          <cell r="G2895" t="str">
            <v>101549</v>
          </cell>
          <cell r="H2895" t="str">
            <v>GRAMPO PARALELO METÁLICO, PARA REDES AÉREAS DE DISTRIBUIÇÃO DE ENERGIA ELÉTRICA DE BAIXA TENSÃO - FORNECIMENTO E INSTALAÇÃO. AF_07/2020</v>
          </cell>
        </row>
        <row r="2896">
          <cell r="A2896" t="str">
            <v>INSTALACAO ELETRICA/ELETRIFICACAO E ILUMINACAO EXTERNA</v>
          </cell>
          <cell r="B2896" t="str">
            <v>INEL</v>
          </cell>
          <cell r="C2896" t="str">
            <v>FORNECIMENTO DE MAT/MO P/ELETRIFICACAO E ILUMINACAO PUBLICA</v>
          </cell>
          <cell r="D2896" t="str">
            <v>0172</v>
          </cell>
          <cell r="E2896">
            <v>0</v>
          </cell>
          <cell r="F2896">
            <v>0</v>
          </cell>
          <cell r="G2896" t="str">
            <v>101553</v>
          </cell>
          <cell r="H2896" t="str">
            <v>ALÇA PREFORMADA DE DISTRIBUIÇÃO, EM  AÇO GALVANIZADO, AWG 1 - FORNECIMENTO E INSTALAÇÃO. AF_07/2020</v>
          </cell>
        </row>
        <row r="2897">
          <cell r="A2897" t="str">
            <v>INSTALACAO ELETRICA/ELETRIFICACAO E ILUMINACAO EXTERNA</v>
          </cell>
          <cell r="B2897" t="str">
            <v>INEL</v>
          </cell>
          <cell r="C2897" t="str">
            <v>FORNECIMENTO DE MAT/MO P/ELETRIFICACAO E ILUMINACAO PUBLICA</v>
          </cell>
          <cell r="D2897" t="str">
            <v>0172</v>
          </cell>
          <cell r="E2897">
            <v>0</v>
          </cell>
          <cell r="F2897">
            <v>0</v>
          </cell>
          <cell r="G2897" t="str">
            <v>101554</v>
          </cell>
          <cell r="H2897" t="str">
            <v>ALÇA PREFORMADA DE DISTRIBUIÇÃO, EM  AÇO GALVANIZADO, AWG 2 - FORNECIMENTO E INSTALAÇÃO. AF_07/2020</v>
          </cell>
        </row>
        <row r="2898">
          <cell r="A2898" t="str">
            <v>INSTALACAO ELETRICA/ELETRIFICACAO E ILUMINACAO EXTERNA</v>
          </cell>
          <cell r="B2898" t="str">
            <v>INEL</v>
          </cell>
          <cell r="C2898" t="str">
            <v>FORNECIMENTO DE MAT/MO P/ELETRIFICACAO E ILUMINACAO PUBLICA</v>
          </cell>
          <cell r="D2898" t="str">
            <v>0172</v>
          </cell>
          <cell r="E2898">
            <v>0</v>
          </cell>
          <cell r="F2898">
            <v>0</v>
          </cell>
          <cell r="G2898" t="str">
            <v>101555</v>
          </cell>
          <cell r="H2898" t="str">
            <v>ALÇA PREFORMADA DE DISTRIBUIÇÃO, EM  AÇO GALVANIZADO, AWG 4 - FORNECIMENTO E INSTALAÇÃO. AF_07/2020</v>
          </cell>
        </row>
        <row r="2899">
          <cell r="A2899" t="str">
            <v>INSTALACAO ELETRICA/ELETRIFICACAO E ILUMINACAO EXTERNA</v>
          </cell>
          <cell r="B2899" t="str">
            <v>INEL</v>
          </cell>
          <cell r="C2899" t="str">
            <v>FORNECIMENTO DE MAT/MO P/ELETRIFICACAO E ILUMINACAO PUBLICA</v>
          </cell>
          <cell r="D2899" t="str">
            <v>0172</v>
          </cell>
          <cell r="E2899">
            <v>0</v>
          </cell>
          <cell r="F2899">
            <v>0</v>
          </cell>
          <cell r="G2899" t="str">
            <v>101556</v>
          </cell>
          <cell r="H2899" t="str">
            <v>ALÇA PREFORMADA DE DISTRIBUIÇÃO, EM  AÇO GALVANIZADO, AWG 6 - FORNECIMENTO E INSTALAÇÃO. AF_07/2020</v>
          </cell>
        </row>
        <row r="2900">
          <cell r="A2900" t="str">
            <v>INSTALACAO ELETRICA/ELETRIFICACAO E ILUMINACAO EXTERNA</v>
          </cell>
          <cell r="B2900" t="str">
            <v>INEL</v>
          </cell>
          <cell r="C2900" t="str">
            <v>FORNECIMENTO DE MAT/MO P/ELETRIFICACAO E ILUMINACAO PUBLICA</v>
          </cell>
          <cell r="D2900" t="str">
            <v>0172</v>
          </cell>
          <cell r="E2900">
            <v>0</v>
          </cell>
          <cell r="F2900">
            <v>0</v>
          </cell>
          <cell r="G2900" t="str">
            <v>101560</v>
          </cell>
          <cell r="H2900" t="str">
            <v>CABO DE COBRE FLEXÍVEL ISOLADO, 10 MM², 0,6/1,0 KV, PARA REDE AÉREA DE DISTRIBUIÇÃO DE ENERGIA ELÉTRICA DE BAIXA TENSÃO - FORNECIMENTO E INSTALAÇÃO. AF_07/2020</v>
          </cell>
        </row>
        <row r="2901">
          <cell r="A2901" t="str">
            <v>INSTALACAO ELETRICA/ELETRIFICACAO E ILUMINACAO EXTERNA</v>
          </cell>
          <cell r="B2901" t="str">
            <v>INEL</v>
          </cell>
          <cell r="C2901" t="str">
            <v>FORNECIMENTO DE MAT/MO P/ELETRIFICACAO E ILUMINACAO PUBLICA</v>
          </cell>
          <cell r="D2901" t="str">
            <v>0172</v>
          </cell>
          <cell r="E2901">
            <v>0</v>
          </cell>
          <cell r="F2901">
            <v>0</v>
          </cell>
          <cell r="G2901" t="str">
            <v>101561</v>
          </cell>
          <cell r="H2901" t="str">
            <v>CABO DE COBRE FLEXÍVEL ISOLADO, 16 MM², 0,6/1,0 KV, PARA REDE AÉREA DE DISTRIBUIÇÃO DE ENERGIA ELÉTRICA DE BAIXA TENSÃO - FORNECIMENTO E INSTALAÇÃO. AF_07/2020</v>
          </cell>
        </row>
        <row r="2902">
          <cell r="A2902" t="str">
            <v>INSTALACAO ELETRICA/ELETRIFICACAO E ILUMINACAO EXTERNA</v>
          </cell>
          <cell r="B2902" t="str">
            <v>INEL</v>
          </cell>
          <cell r="C2902" t="str">
            <v>FORNECIMENTO DE MAT/MO P/ELETRIFICACAO E ILUMINACAO PUBLICA</v>
          </cell>
          <cell r="D2902" t="str">
            <v>0172</v>
          </cell>
          <cell r="E2902">
            <v>0</v>
          </cell>
          <cell r="F2902">
            <v>0</v>
          </cell>
          <cell r="G2902" t="str">
            <v>101562</v>
          </cell>
          <cell r="H2902" t="str">
            <v>CABO DE COBRE FLEXÍVEL ISOLADO, 25 MM², 0,6/1,0 KV, PARA REDE AÉREA DE DISTRIBUIÇÃO DE ENERGIA ELÉTRICA DE BAIXA TENSÃO - FORNECIMENTO E INSTALAÇÃO. AF_07/2020</v>
          </cell>
        </row>
        <row r="2903">
          <cell r="A2903" t="str">
            <v>INSTALACAO ELETRICA/ELETRIFICACAO E ILUMINACAO EXTERNA</v>
          </cell>
          <cell r="B2903" t="str">
            <v>INEL</v>
          </cell>
          <cell r="C2903" t="str">
            <v>FORNECIMENTO DE MAT/MO P/ELETRIFICACAO E ILUMINACAO PUBLICA</v>
          </cell>
          <cell r="D2903" t="str">
            <v>0172</v>
          </cell>
          <cell r="E2903">
            <v>0</v>
          </cell>
          <cell r="F2903">
            <v>0</v>
          </cell>
          <cell r="G2903" t="str">
            <v>101563</v>
          </cell>
          <cell r="H2903" t="str">
            <v>CABO DE COBRE FLEXÍVEL ISOLADO, 35 MM², 0,6/1,0 KV, PARA REDE AÉREA DE DISTRIBUIÇÃO DE ENERGIA ELÉTRICA DE BAIXA TENSÃO - FORNECIMENTO E INSTALAÇÃO. AF_07/2020</v>
          </cell>
        </row>
        <row r="2904">
          <cell r="A2904" t="str">
            <v>INSTALACAO ELETRICA/ELETRIFICACAO E ILUMINACAO EXTERNA</v>
          </cell>
          <cell r="B2904" t="str">
            <v>INEL</v>
          </cell>
          <cell r="C2904" t="str">
            <v>FORNECIMENTO DE MAT/MO P/ELETRIFICACAO E ILUMINACAO PUBLICA</v>
          </cell>
          <cell r="D2904" t="str">
            <v>0172</v>
          </cell>
          <cell r="E2904">
            <v>0</v>
          </cell>
          <cell r="F2904">
            <v>0</v>
          </cell>
          <cell r="G2904" t="str">
            <v>101564</v>
          </cell>
          <cell r="H2904" t="str">
            <v>CABO DE COBRE FLEXÍVEL ISOLADO, 50 MM², 0,6/1,0 KV, PARA REDE AÉREA DE DISTRIBUIÇÃO DE ENERGIA ELÉTRICA DE BAIXA TENSÃO - FORNECIMENTO E INSTALAÇÃO. AF_07/2020</v>
          </cell>
        </row>
        <row r="2905">
          <cell r="A2905" t="str">
            <v>INSTALACAO ELETRICA/ELETRIFICACAO E ILUMINACAO EXTERNA</v>
          </cell>
          <cell r="B2905" t="str">
            <v>INEL</v>
          </cell>
          <cell r="C2905" t="str">
            <v>FORNECIMENTO DE MAT/MO P/ELETRIFICACAO E ILUMINACAO PUBLICA</v>
          </cell>
          <cell r="D2905" t="str">
            <v>0172</v>
          </cell>
          <cell r="E2905">
            <v>0</v>
          </cell>
          <cell r="F2905">
            <v>0</v>
          </cell>
          <cell r="G2905" t="str">
            <v>101565</v>
          </cell>
          <cell r="H2905" t="str">
            <v>CABO DE COBRE FLEXÍVEL ISOLADO, 70 MM², 0,6/1,0 KV, PARA REDE AÉREA DE DISTRIBUIÇÃO DE ENERGIA ELÉTRICA DE BAIXA TENSÃO - FORNECIMENTO E INSTALAÇÃO. AF_07/2020</v>
          </cell>
        </row>
        <row r="2906">
          <cell r="A2906" t="str">
            <v>INSTALACAO ELETRICA/ELETRIFICACAO E ILUMINACAO EXTERNA</v>
          </cell>
          <cell r="B2906" t="str">
            <v>INEL</v>
          </cell>
          <cell r="C2906" t="str">
            <v>FORNECIMENTO DE MAT/MO P/ELETRIFICACAO E ILUMINACAO PUBLICA</v>
          </cell>
          <cell r="D2906" t="str">
            <v>0172</v>
          </cell>
          <cell r="E2906">
            <v>0</v>
          </cell>
          <cell r="F2906">
            <v>0</v>
          </cell>
          <cell r="G2906" t="str">
            <v>101567</v>
          </cell>
          <cell r="H2906" t="str">
            <v>CABO DE COBRE FLEXÍVEL ISOLADO, 95 MM², 0,6/1,0 KV, PARA REDE AÉREA DE DISTRIBUIÇÃO DE ENERGIA ELÉTRICA DE BAIXA TENSÃO - FORNECIMENTO E INSTALAÇÃO. AF_07/2020</v>
          </cell>
        </row>
        <row r="2907">
          <cell r="A2907" t="str">
            <v>INSTALACAO ELETRICA/ELETRIFICACAO E ILUMINACAO EXTERNA</v>
          </cell>
          <cell r="B2907" t="str">
            <v>INEL</v>
          </cell>
          <cell r="C2907" t="str">
            <v>FORNECIMENTO DE MAT/MO P/ELETRIFICACAO E ILUMINACAO PUBLICA</v>
          </cell>
          <cell r="D2907" t="str">
            <v>0172</v>
          </cell>
          <cell r="E2907">
            <v>0</v>
          </cell>
          <cell r="F2907">
            <v>0</v>
          </cell>
          <cell r="G2907" t="str">
            <v>101568</v>
          </cell>
          <cell r="H2907" t="str">
            <v>CABO DE COBRE FLEXÍVEL ISOLADO, 120 MM², 0,6/1,0 KV, PARA REDE AÉREA DE DISTRIBUIÇÃO DE ENERGIA ELÉTRICA DE BAIXA TENSÃO - FORNECIMENTO E INSTALAÇÃO. AF_07/2020</v>
          </cell>
        </row>
        <row r="2908">
          <cell r="A2908" t="str">
            <v>INSTALACAO ELETRICA/ELETRIFICACAO E ILUMINACAO EXTERNA</v>
          </cell>
          <cell r="B2908" t="str">
            <v>INEL</v>
          </cell>
          <cell r="C2908" t="str">
            <v>FORNECIMENTO DE MAT/MO P/ELETRIFICACAO E ILUMINACAO PUBLICA</v>
          </cell>
          <cell r="D2908" t="str">
            <v>0172</v>
          </cell>
          <cell r="E2908">
            <v>0</v>
          </cell>
          <cell r="F2908">
            <v>0</v>
          </cell>
          <cell r="G2908" t="str">
            <v>101626</v>
          </cell>
          <cell r="H2908" t="str">
            <v>REATOR PARA LÂMPADA VAPOR DE MERCÚRIO 400 W, USO EXTERNO - FORNECIMENTO E INSTALAÇÃO. AF_08/2020</v>
          </cell>
        </row>
        <row r="2909">
          <cell r="A2909" t="str">
            <v>INSTALACAO ELETRICA/ELETRIFICACAO E ILUMINACAO EXTERNA</v>
          </cell>
          <cell r="B2909" t="str">
            <v>INEL</v>
          </cell>
          <cell r="C2909" t="str">
            <v>FORNECIMENTO DE MAT/MO P/ELETRIFICACAO E ILUMINACAO PUBLICA</v>
          </cell>
          <cell r="D2909" t="str">
            <v>0172</v>
          </cell>
          <cell r="E2909">
            <v>0</v>
          </cell>
          <cell r="F2909">
            <v>0</v>
          </cell>
          <cell r="G2909" t="str">
            <v>101627</v>
          </cell>
          <cell r="H2909" t="str">
            <v>REATOR PARA LÂMPADA VAPOR DE SÓDIO 250 W, USO EXTERNO - FORNECIMENTO E INSTALAÇÃO. AF_08/2020</v>
          </cell>
        </row>
        <row r="2910">
          <cell r="A2910" t="str">
            <v>INSTALACAO ELETRICA/ELETRIFICACAO E ILUMINACAO EXTERNA</v>
          </cell>
          <cell r="B2910" t="str">
            <v>INEL</v>
          </cell>
          <cell r="C2910" t="str">
            <v>FORNECIMENTO DE MAT/MO P/ELETRIFICACAO E ILUMINACAO PUBLICA</v>
          </cell>
          <cell r="D2910" t="str">
            <v>0172</v>
          </cell>
          <cell r="E2910">
            <v>0</v>
          </cell>
          <cell r="F2910">
            <v>0</v>
          </cell>
          <cell r="G2910" t="str">
            <v>101628</v>
          </cell>
          <cell r="H2910" t="str">
            <v>REATOR PARA LÂMPADA VAPOR DE MERCÚRIO 125 W, USO EXTERNO - FORNECIMENTO E INSTALAÇÃO. AF_08/2020</v>
          </cell>
        </row>
        <row r="2911">
          <cell r="A2911" t="str">
            <v>INSTALACAO ELETRICA/ELETRIFICACAO E ILUMINACAO EXTERNA</v>
          </cell>
          <cell r="B2911" t="str">
            <v>INEL</v>
          </cell>
          <cell r="C2911" t="str">
            <v>FORNECIMENTO DE MAT/MO P/ELETRIFICACAO E ILUMINACAO PUBLICA</v>
          </cell>
          <cell r="D2911" t="str">
            <v>0172</v>
          </cell>
          <cell r="E2911">
            <v>0</v>
          </cell>
          <cell r="F2911">
            <v>0</v>
          </cell>
          <cell r="G2911" t="str">
            <v>101629</v>
          </cell>
          <cell r="H2911" t="str">
            <v>REATOR PARA LÂMPADA VAPOR DE MERCÚRIO 250 W, USO EXTERNO - FORNECIMENTO E INSTALAÇÃO. AF_08/2020</v>
          </cell>
        </row>
        <row r="2912">
          <cell r="A2912" t="str">
            <v>INSTALACAO ELETRICA/ELETRIFICACAO E ILUMINACAO EXTERNA</v>
          </cell>
          <cell r="B2912" t="str">
            <v>INEL</v>
          </cell>
          <cell r="C2912" t="str">
            <v>FORNECIMENTO DE MAT/MO P/ELETRIFICACAO E ILUMINACAO PUBLICA</v>
          </cell>
          <cell r="D2912" t="str">
            <v>0172</v>
          </cell>
          <cell r="E2912">
            <v>0</v>
          </cell>
          <cell r="F2912">
            <v>0</v>
          </cell>
          <cell r="G2912" t="str">
            <v>101630</v>
          </cell>
          <cell r="H2912" t="str">
            <v>SUBSTITUIÇÃO DE REATOR PARA ILUMINAÇÃO PÚBLICA (NÃO INCLUI FORNECIMENTO). AF_08/2020</v>
          </cell>
        </row>
        <row r="2913">
          <cell r="A2913" t="str">
            <v>INSTALACAO ELETRICA/ELETRIFICACAO E ILUMINACAO EXTERNA</v>
          </cell>
          <cell r="B2913" t="str">
            <v>INEL</v>
          </cell>
          <cell r="C2913" t="str">
            <v>FORNECIMENTO DE MAT/MO P/ELETRIFICACAO E ILUMINACAO PUBLICA</v>
          </cell>
          <cell r="D2913" t="str">
            <v>0172</v>
          </cell>
          <cell r="E2913">
            <v>0</v>
          </cell>
          <cell r="F2913">
            <v>0</v>
          </cell>
          <cell r="G2913" t="str">
            <v>101631</v>
          </cell>
          <cell r="H2913" t="str">
            <v>IGNITOR PARA PARTIDA LÂMPADA VAPOR SÓDIO / VAPOR METÁLICO ATÉ 400 W - FORNECIMENTO E INSTALAÇÃO. AF_08/2020</v>
          </cell>
        </row>
        <row r="2914">
          <cell r="A2914" t="str">
            <v>INSTALACAO ELETRICA/ELETRIFICACAO E ILUMINACAO EXTERNA</v>
          </cell>
          <cell r="B2914" t="str">
            <v>INEL</v>
          </cell>
          <cell r="C2914" t="str">
            <v>FORNECIMENTO DE MAT/MO P/ELETRIFICACAO E ILUMINACAO PUBLICA</v>
          </cell>
          <cell r="D2914" t="str">
            <v>0172</v>
          </cell>
          <cell r="E2914">
            <v>0</v>
          </cell>
          <cell r="F2914">
            <v>0</v>
          </cell>
          <cell r="G2914" t="str">
            <v>101632</v>
          </cell>
          <cell r="H2914" t="str">
            <v>RELÉ FOTOELÉTRICO PARA COMANDO DE ILUMINAÇÃO EXTERNA 1000 W - FORNECIMENTO E INSTALAÇÃO. AF_08/2020</v>
          </cell>
        </row>
        <row r="2915">
          <cell r="A2915" t="str">
            <v>INSTALACAO ELETRICA/ELETRIFICACAO E ILUMINACAO EXTERNA</v>
          </cell>
          <cell r="B2915" t="str">
            <v>INEL</v>
          </cell>
          <cell r="C2915" t="str">
            <v>FORNECIMENTO DE MAT/MO P/ELETRIFICACAO E ILUMINACAO PUBLICA</v>
          </cell>
          <cell r="D2915" t="str">
            <v>0172</v>
          </cell>
          <cell r="E2915">
            <v>0</v>
          </cell>
          <cell r="F2915">
            <v>0</v>
          </cell>
          <cell r="G2915" t="str">
            <v>101633</v>
          </cell>
          <cell r="H2915" t="str">
            <v>SUBSTITUIÇÃO DE RELÉ FOTOELÉTRICO PARA COMANDO DE ILUMINAÇÃO EXTERNA 1000 W - FORNECIMENTO E INSTALAÇÃO. AF_08/2020</v>
          </cell>
        </row>
        <row r="2916">
          <cell r="A2916" t="str">
            <v>INSTALACAO ELETRICA/ELETRIFICACAO E ILUMINACAO EXTERNA</v>
          </cell>
          <cell r="B2916" t="str">
            <v>INEL</v>
          </cell>
          <cell r="C2916" t="str">
            <v>FORNECIMENTO DE MAT/MO P/ELETRIFICACAO E ILUMINACAO PUBLICA</v>
          </cell>
          <cell r="D2916" t="str">
            <v>0172</v>
          </cell>
          <cell r="E2916">
            <v>0</v>
          </cell>
          <cell r="F2916">
            <v>0</v>
          </cell>
          <cell r="G2916" t="str">
            <v>101636</v>
          </cell>
          <cell r="H2916" t="str">
            <v>BRAÇO PARA ILUMINAÇÃO PÚBLICA, EM TUBO DE AÇO GALVANIZADO, COMPRIMENTO DE 1,50 M, PARA FIXAÇÃO EM POSTE DE CONCRETO - FORNECIMENTO E INSTALAÇÃO. AF_08/2020</v>
          </cell>
        </row>
        <row r="2917">
          <cell r="A2917" t="str">
            <v>INSTALACAO ELETRICA/ELETRIFICACAO E ILUMINACAO EXTERNA</v>
          </cell>
          <cell r="B2917" t="str">
            <v>INEL</v>
          </cell>
          <cell r="C2917" t="str">
            <v>FORNECIMENTO DE MAT/MO P/ELETRIFICACAO E ILUMINACAO PUBLICA</v>
          </cell>
          <cell r="D2917" t="str">
            <v>0172</v>
          </cell>
          <cell r="E2917">
            <v>0</v>
          </cell>
          <cell r="F2917">
            <v>0</v>
          </cell>
          <cell r="G2917" t="str">
            <v>101637</v>
          </cell>
          <cell r="H2917" t="str">
            <v>BRAÇO PARA ILUMINAÇÃO PÚBLICA, EM TUBO DE AÇO GALVANIZADO, COMPRIMENTO DE 1,50 M, PARA FIXAÇÃO EM POSTE METÁLICO - FORNECIMENTO E INSTALAÇÃO. AF_08/2020</v>
          </cell>
        </row>
        <row r="2918">
          <cell r="A2918" t="str">
            <v>INSTALACAO ELETRICA/ELETRIFICACAO E ILUMINACAO EXTERNA</v>
          </cell>
          <cell r="B2918" t="str">
            <v>INEL</v>
          </cell>
          <cell r="C2918" t="str">
            <v>FORNECIMENTO DE MAT/MO P/ELETRIFICACAO E ILUMINACAO PUBLICA</v>
          </cell>
          <cell r="D2918" t="str">
            <v>0172</v>
          </cell>
          <cell r="E2918">
            <v>0</v>
          </cell>
          <cell r="F2918">
            <v>0</v>
          </cell>
          <cell r="G2918" t="str">
            <v>101640</v>
          </cell>
          <cell r="H2918" t="str">
            <v>LÂMPADA VAPOR METÁLICO 400 W - FORNECIMENTO E INSTALAÇÃO. AF_08/2020</v>
          </cell>
        </row>
        <row r="2919">
          <cell r="A2919" t="str">
            <v>INSTALACAO ELETRICA/ELETRIFICACAO E ILUMINACAO EXTERNA</v>
          </cell>
          <cell r="B2919" t="str">
            <v>INEL</v>
          </cell>
          <cell r="C2919" t="str">
            <v>FORNECIMENTO DE MAT/MO P/ELETRIFICACAO E ILUMINACAO PUBLICA</v>
          </cell>
          <cell r="D2919" t="str">
            <v>0172</v>
          </cell>
          <cell r="E2919">
            <v>0</v>
          </cell>
          <cell r="F2919">
            <v>0</v>
          </cell>
          <cell r="G2919" t="str">
            <v>101641</v>
          </cell>
          <cell r="H2919" t="str">
            <v>LÂMPADA VAPOR METÁLICO 150 W - FORNECIMENTO E INSTALAÇÃO. AF_08/2020</v>
          </cell>
        </row>
        <row r="2920">
          <cell r="A2920" t="str">
            <v>INSTALACAO ELETRICA/ELETRIFICACAO E ILUMINACAO EXTERNA</v>
          </cell>
          <cell r="B2920" t="str">
            <v>INEL</v>
          </cell>
          <cell r="C2920" t="str">
            <v>FORNECIMENTO DE MAT/MO P/ELETRIFICACAO E ILUMINACAO PUBLICA</v>
          </cell>
          <cell r="D2920" t="str">
            <v>0172</v>
          </cell>
          <cell r="E2920">
            <v>0</v>
          </cell>
          <cell r="F2920">
            <v>0</v>
          </cell>
          <cell r="G2920" t="str">
            <v>101642</v>
          </cell>
          <cell r="H2920" t="str">
            <v>LÂMPADA VAPOR DE MERCÚRIO 125 W - FORNECIMENTO E INSTALAÇÃO. AF_08/2020</v>
          </cell>
        </row>
        <row r="2921">
          <cell r="A2921" t="str">
            <v>INSTALACAO ELETRICA/ELETRIFICACAO E ILUMINACAO EXTERNA</v>
          </cell>
          <cell r="B2921" t="str">
            <v>INEL</v>
          </cell>
          <cell r="C2921" t="str">
            <v>FORNECIMENTO DE MAT/MO P/ELETRIFICACAO E ILUMINACAO PUBLICA</v>
          </cell>
          <cell r="D2921" t="str">
            <v>0172</v>
          </cell>
          <cell r="E2921">
            <v>0</v>
          </cell>
          <cell r="F2921">
            <v>0</v>
          </cell>
          <cell r="G2921" t="str">
            <v>101643</v>
          </cell>
          <cell r="H2921" t="str">
            <v>LÂMPADA VAPOR DE MERCÚRIO 250 W - FORNECIMENTO E INSTALAÇÃO. AF_08/2020</v>
          </cell>
        </row>
        <row r="2922">
          <cell r="A2922" t="str">
            <v>INSTALACAO ELETRICA/ELETRIFICACAO E ILUMINACAO EXTERNA</v>
          </cell>
          <cell r="B2922" t="str">
            <v>INEL</v>
          </cell>
          <cell r="C2922" t="str">
            <v>FORNECIMENTO DE MAT/MO P/ELETRIFICACAO E ILUMINACAO PUBLICA</v>
          </cell>
          <cell r="D2922" t="str">
            <v>0172</v>
          </cell>
          <cell r="E2922">
            <v>0</v>
          </cell>
          <cell r="F2922">
            <v>0</v>
          </cell>
          <cell r="G2922" t="str">
            <v>101644</v>
          </cell>
          <cell r="H2922" t="str">
            <v>LÂMPADA VAPOR DE MERCÚRIO 400 W - FORNECIMENTO E INSTALAÇÃO. AF_08/2020</v>
          </cell>
        </row>
        <row r="2923">
          <cell r="A2923" t="str">
            <v>INSTALACAO ELETRICA/ELETRIFICACAO E ILUMINACAO EXTERNA</v>
          </cell>
          <cell r="B2923" t="str">
            <v>INEL</v>
          </cell>
          <cell r="C2923" t="str">
            <v>FORNECIMENTO DE MAT/MO P/ELETRIFICACAO E ILUMINACAO PUBLICA</v>
          </cell>
          <cell r="D2923" t="str">
            <v>0172</v>
          </cell>
          <cell r="E2923">
            <v>0</v>
          </cell>
          <cell r="F2923">
            <v>0</v>
          </cell>
          <cell r="G2923" t="str">
            <v>101645</v>
          </cell>
          <cell r="H2923" t="str">
            <v>LÂMPADA MISTA 160 W - FORNECIMENTO E INSTALAÇÃO. AF_08/2020</v>
          </cell>
        </row>
        <row r="2924">
          <cell r="A2924" t="str">
            <v>INSTALACAO ELETRICA/ELETRIFICACAO E ILUMINACAO EXTERNA</v>
          </cell>
          <cell r="B2924" t="str">
            <v>INEL</v>
          </cell>
          <cell r="C2924" t="str">
            <v>FORNECIMENTO DE MAT/MO P/ELETRIFICACAO E ILUMINACAO PUBLICA</v>
          </cell>
          <cell r="D2924" t="str">
            <v>0172</v>
          </cell>
          <cell r="E2924">
            <v>0</v>
          </cell>
          <cell r="F2924">
            <v>0</v>
          </cell>
          <cell r="G2924" t="str">
            <v>101646</v>
          </cell>
          <cell r="H2924" t="str">
            <v>LÂMPADA MISTA 250 W - FORNECIMENTO E INSTALAÇÃO. AF_08/2020</v>
          </cell>
        </row>
        <row r="2925">
          <cell r="A2925" t="str">
            <v>INSTALACAO ELETRICA/ELETRIFICACAO E ILUMINACAO EXTERNA</v>
          </cell>
          <cell r="B2925" t="str">
            <v>INEL</v>
          </cell>
          <cell r="C2925" t="str">
            <v>FORNECIMENTO DE MAT/MO P/ELETRIFICACAO E ILUMINACAO PUBLICA</v>
          </cell>
          <cell r="D2925" t="str">
            <v>0172</v>
          </cell>
          <cell r="E2925">
            <v>0</v>
          </cell>
          <cell r="F2925">
            <v>0</v>
          </cell>
          <cell r="G2925" t="str">
            <v>101647</v>
          </cell>
          <cell r="H2925" t="str">
            <v>LÂMPADA MISTA 500 W - FORNECIMENTO E INSTALAÇÃO. AF_08/2020</v>
          </cell>
        </row>
        <row r="2926">
          <cell r="A2926" t="str">
            <v>INSTALACAO ELETRICA/ELETRIFICACAO E ILUMINACAO EXTERNA</v>
          </cell>
          <cell r="B2926" t="str">
            <v>INEL</v>
          </cell>
          <cell r="C2926" t="str">
            <v>FORNECIMENTO DE MAT/MO P/ELETRIFICACAO E ILUMINACAO PUBLICA</v>
          </cell>
          <cell r="D2926" t="str">
            <v>0172</v>
          </cell>
          <cell r="E2926">
            <v>0</v>
          </cell>
          <cell r="F2926">
            <v>0</v>
          </cell>
          <cell r="G2926" t="str">
            <v>101648</v>
          </cell>
          <cell r="H2926" t="str">
            <v>LÂMPADA VAPOR DE SÓDIO 150 W - FORNECIMENTO E INSTALAÇÃO. AF_08/2020</v>
          </cell>
        </row>
        <row r="2927">
          <cell r="A2927" t="str">
            <v>INSTALACAO ELETRICA/ELETRIFICACAO E ILUMINACAO EXTERNA</v>
          </cell>
          <cell r="B2927" t="str">
            <v>INEL</v>
          </cell>
          <cell r="C2927" t="str">
            <v>FORNECIMENTO DE MAT/MO P/ELETRIFICACAO E ILUMINACAO PUBLICA</v>
          </cell>
          <cell r="D2927" t="str">
            <v>0172</v>
          </cell>
          <cell r="E2927">
            <v>0</v>
          </cell>
          <cell r="F2927">
            <v>0</v>
          </cell>
          <cell r="G2927" t="str">
            <v>101649</v>
          </cell>
          <cell r="H2927" t="str">
            <v>LÂMPADA VAPOR DE SÓDIO 250 W - FORNECIMENTO E INSTALAÇÃO. AF_08/2020</v>
          </cell>
        </row>
        <row r="2928">
          <cell r="A2928" t="str">
            <v>INSTALACAO ELETRICA/ELETRIFICACAO E ILUMINACAO EXTERNA</v>
          </cell>
          <cell r="B2928" t="str">
            <v>INEL</v>
          </cell>
          <cell r="C2928" t="str">
            <v>FORNECIMENTO DE MAT/MO P/ELETRIFICACAO E ILUMINACAO PUBLICA</v>
          </cell>
          <cell r="D2928" t="str">
            <v>0172</v>
          </cell>
          <cell r="E2928">
            <v>0</v>
          </cell>
          <cell r="F2928">
            <v>0</v>
          </cell>
          <cell r="G2928" t="str">
            <v>101650</v>
          </cell>
          <cell r="H2928" t="str">
            <v>LÂMPADA VAPOR DE SÓDIO 400 W - FORNECIMENTO E INSTALAÇÃO. AF_08/2020</v>
          </cell>
        </row>
        <row r="2929">
          <cell r="A2929" t="str">
            <v>INSTALACAO ELETRICA/ELETRIFICACAO E ILUMINACAO EXTERNA</v>
          </cell>
          <cell r="B2929" t="str">
            <v>INEL</v>
          </cell>
          <cell r="C2929" t="str">
            <v>FORNECIMENTO DE MAT/MO P/ELETRIFICACAO E ILUMINACAO PUBLICA</v>
          </cell>
          <cell r="D2929" t="str">
            <v>0172</v>
          </cell>
          <cell r="E2929">
            <v>0</v>
          </cell>
          <cell r="F2929">
            <v>0</v>
          </cell>
          <cell r="G2929" t="str">
            <v>101651</v>
          </cell>
          <cell r="H2929" t="str">
            <v>SUBSTITUIÇÃO DE LÂMPADA PARA ILUMINAÇÃO PÚBLICA (NÃO INCLUI FORNECIMENTO). AF_08/2020</v>
          </cell>
        </row>
        <row r="2930">
          <cell r="A2930" t="str">
            <v>INSTALACAO ELETRICA/ELETRIFICACAO E ILUMINACAO EXTERNA</v>
          </cell>
          <cell r="B2930" t="str">
            <v>INEL</v>
          </cell>
          <cell r="C2930" t="str">
            <v>FORNECIMENTO DE MAT/MO P/ELETRIFICACAO E ILUMINACAO PUBLICA</v>
          </cell>
          <cell r="D2930" t="str">
            <v>0172</v>
          </cell>
          <cell r="E2930">
            <v>0</v>
          </cell>
          <cell r="F2930">
            <v>0</v>
          </cell>
          <cell r="G2930" t="str">
            <v>101652</v>
          </cell>
          <cell r="H2930" t="str">
            <v>LUMINÁRIA FECHADA, PARA ILUMINAÇÃO PÚBLICA, PARA LÂMPADA DE VAPOR - FORNECIMENTO E INSTALAÇÃO (EXCLUSIVE LÂMPADA E REATOR). AF_08/2020</v>
          </cell>
        </row>
        <row r="2931">
          <cell r="A2931" t="str">
            <v>INSTALACAO ELETRICA/ELETRIFICACAO E ILUMINACAO EXTERNA</v>
          </cell>
          <cell r="B2931" t="str">
            <v>INEL</v>
          </cell>
          <cell r="C2931" t="str">
            <v>FORNECIMENTO DE MAT/MO P/ELETRIFICACAO E ILUMINACAO PUBLICA</v>
          </cell>
          <cell r="D2931" t="str">
            <v>0172</v>
          </cell>
          <cell r="E2931">
            <v>0</v>
          </cell>
          <cell r="F2931">
            <v>0</v>
          </cell>
          <cell r="G2931" t="str">
            <v>101653</v>
          </cell>
          <cell r="H2931" t="str">
            <v>LUMINÁRIA ABERTA PARA ILUMINAÇÃO PÚBLICA, PARA LÂMPADA VAPOR DE MERCÚRIO ATÉ 400 W E MISTA ATÉ 500 W, COM BRAÇO EM TUBO DE AÇO GALV 1", COMPRIMENTO DE 1,50 M, PARA POSTE DE CONCRETO - FORNECIMENTO E INSTALAÇÃO (EXCLUSIVE LÂMPADA E REATOR). AF_08/2020</v>
          </cell>
        </row>
        <row r="2932">
          <cell r="A2932" t="str">
            <v>INSTALACAO ELETRICA/ELETRIFICACAO E ILUMINACAO EXTERNA</v>
          </cell>
          <cell r="B2932" t="str">
            <v>INEL</v>
          </cell>
          <cell r="C2932" t="str">
            <v>FORNECIMENTO DE MAT/MO P/ELETRIFICACAO E ILUMINACAO PUBLICA</v>
          </cell>
          <cell r="D2932" t="str">
            <v>0172</v>
          </cell>
          <cell r="E2932">
            <v>0</v>
          </cell>
          <cell r="F2932">
            <v>0</v>
          </cell>
          <cell r="G2932" t="str">
            <v>101654</v>
          </cell>
          <cell r="H2932" t="str">
            <v>LUMINÁRIA DE LED PARA ILUMINAÇÃO PÚBLICA, DE 33 W ATÉ 50 W - FORNECIMENTO E INSTALAÇÃO. AF_08/2020</v>
          </cell>
        </row>
        <row r="2933">
          <cell r="A2933" t="str">
            <v>INSTALACAO ELETRICA/ELETRIFICACAO E ILUMINACAO EXTERNA</v>
          </cell>
          <cell r="B2933" t="str">
            <v>INEL</v>
          </cell>
          <cell r="C2933" t="str">
            <v>FORNECIMENTO DE MAT/MO P/ELETRIFICACAO E ILUMINACAO PUBLICA</v>
          </cell>
          <cell r="D2933" t="str">
            <v>0172</v>
          </cell>
          <cell r="E2933">
            <v>0</v>
          </cell>
          <cell r="F2933">
            <v>0</v>
          </cell>
          <cell r="G2933" t="str">
            <v>101655</v>
          </cell>
          <cell r="H2933" t="str">
            <v>LUMINÁRIA DE LED PARA ILUMINAÇÃO PÚBLICA, DE 51 W ATÉ 67 W - FORNECIMENTO E INSTALAÇÃO. AF_08/2020</v>
          </cell>
        </row>
        <row r="2934">
          <cell r="A2934" t="str">
            <v>INSTALACAO ELETRICA/ELETRIFICACAO E ILUMINACAO EXTERNA</v>
          </cell>
          <cell r="B2934" t="str">
            <v>INEL</v>
          </cell>
          <cell r="C2934" t="str">
            <v>FORNECIMENTO DE MAT/MO P/ELETRIFICACAO E ILUMINACAO PUBLICA</v>
          </cell>
          <cell r="D2934" t="str">
            <v>0172</v>
          </cell>
          <cell r="E2934">
            <v>0</v>
          </cell>
          <cell r="F2934">
            <v>0</v>
          </cell>
          <cell r="G2934" t="str">
            <v>101656</v>
          </cell>
          <cell r="H2934" t="str">
            <v>LUMINÁRIA DE LED PARA ILUMINAÇÃO PÚBLICA, DE 68 W ATÉ 97 W - FORNECIMENTO E INSTALAÇÃO. AF_08/2020</v>
          </cell>
        </row>
        <row r="2935">
          <cell r="A2935" t="str">
            <v>INSTALACAO ELETRICA/ELETRIFICACAO E ILUMINACAO EXTERNA</v>
          </cell>
          <cell r="B2935" t="str">
            <v>INEL</v>
          </cell>
          <cell r="C2935" t="str">
            <v>FORNECIMENTO DE MAT/MO P/ELETRIFICACAO E ILUMINACAO PUBLICA</v>
          </cell>
          <cell r="D2935" t="str">
            <v>0172</v>
          </cell>
          <cell r="E2935">
            <v>0</v>
          </cell>
          <cell r="F2935">
            <v>0</v>
          </cell>
          <cell r="G2935" t="str">
            <v>101657</v>
          </cell>
          <cell r="H2935" t="str">
            <v>LUMINÁRIA DE LED PARA ILUMINAÇÃO PÚBLICA, DE 98 W ATÉ 137 W - FORNECIMENTO E INSTALAÇÃO. AF_08/2020</v>
          </cell>
        </row>
        <row r="2936">
          <cell r="A2936" t="str">
            <v>INSTALACAO ELETRICA/ELETRIFICACAO E ILUMINACAO EXTERNA</v>
          </cell>
          <cell r="B2936" t="str">
            <v>INEL</v>
          </cell>
          <cell r="C2936" t="str">
            <v>FORNECIMENTO DE MAT/MO P/ELETRIFICACAO E ILUMINACAO PUBLICA</v>
          </cell>
          <cell r="D2936" t="str">
            <v>0172</v>
          </cell>
          <cell r="E2936">
            <v>0</v>
          </cell>
          <cell r="F2936">
            <v>0</v>
          </cell>
          <cell r="G2936" t="str">
            <v>101658</v>
          </cell>
          <cell r="H2936" t="str">
            <v>LUMINÁRIA DE LED PARA ILUMINAÇÃO PÚBLICA, DE 138 W ATÉ 180 W - FORNECIMENTO E INSTALAÇÃO. AF_08/2020</v>
          </cell>
        </row>
        <row r="2937">
          <cell r="A2937" t="str">
            <v>INSTALACAO ELETRICA/ELETRIFICACAO E ILUMINACAO EXTERNA</v>
          </cell>
          <cell r="B2937" t="str">
            <v>INEL</v>
          </cell>
          <cell r="C2937" t="str">
            <v>FORNECIMENTO DE MAT/MO P/ELETRIFICACAO E ILUMINACAO PUBLICA</v>
          </cell>
          <cell r="D2937" t="str">
            <v>0172</v>
          </cell>
          <cell r="E2937">
            <v>0</v>
          </cell>
          <cell r="F2937">
            <v>0</v>
          </cell>
          <cell r="G2937" t="str">
            <v>101659</v>
          </cell>
          <cell r="H2937" t="str">
            <v>LUMINÁRIA DE LED PARA ILUMINAÇÃO PÚBLICA, DE 181 W ATÉ 239 W - FORNECIMENTO E INSTALAÇÃO. AF_08/2020</v>
          </cell>
        </row>
        <row r="2938">
          <cell r="A2938" t="str">
            <v>INSTALACAO ELETRICA/ELETRIFICACAO E ILUMINACAO EXTERNA</v>
          </cell>
          <cell r="B2938" t="str">
            <v>INEL</v>
          </cell>
          <cell r="C2938" t="str">
            <v>FORNECIMENTO DE MAT/MO P/ELETRIFICACAO E ILUMINACAO PUBLICA</v>
          </cell>
          <cell r="D2938" t="str">
            <v>0172</v>
          </cell>
          <cell r="E2938">
            <v>0</v>
          </cell>
          <cell r="F2938">
            <v>0</v>
          </cell>
          <cell r="G2938" t="str">
            <v>101660</v>
          </cell>
          <cell r="H2938" t="str">
            <v>LUMINÁRIA DE LED PARA ILUMINAÇÃO PÚBLICA, DE 240 W ATÉ 350 W - FORNECIMENTO E INSTALAÇÃO. AF_08/2020</v>
          </cell>
        </row>
        <row r="2939">
          <cell r="A2939" t="str">
            <v>INSTALACAO ELETRICA/ELETRIFICACAO E ILUMINACAO EXTERNA</v>
          </cell>
          <cell r="B2939" t="str">
            <v>INEL</v>
          </cell>
          <cell r="C2939" t="str">
            <v>FORNECIMENTO DE MAT/MO P/ELETRIFICACAO E ILUMINACAO PUBLICA</v>
          </cell>
          <cell r="D2939" t="str">
            <v>0172</v>
          </cell>
          <cell r="E2939">
            <v>0</v>
          </cell>
          <cell r="F2939">
            <v>0</v>
          </cell>
          <cell r="G2939" t="str">
            <v>101661</v>
          </cell>
          <cell r="H2939" t="str">
            <v>SUBSTITUIÇÃO DE LUMINÁRIA DE VAPOR DE MERCÚRIO/VAPOR DE SÓDIO POR LUMINÁRIA DE LED PARA ILUMINAÇÃO PÚBLICA (NÃO INCLUI FORNECIMENTO). AF_08/2020</v>
          </cell>
        </row>
        <row r="2940">
          <cell r="A2940" t="str">
            <v>INSTALACAO ELETRICA/ELETRIFICACAO E ILUMINACAO EXTERNA</v>
          </cell>
          <cell r="B2940" t="str">
            <v>INEL</v>
          </cell>
          <cell r="C2940" t="str">
            <v>FORNECIMENTO DE MAT/MO P/ELETRIFICACAO E ILUMINACAO PUBLICA</v>
          </cell>
          <cell r="D2940" t="str">
            <v>0172</v>
          </cell>
          <cell r="E2940">
            <v>0</v>
          </cell>
          <cell r="F2940">
            <v>0</v>
          </cell>
          <cell r="G2940" t="str">
            <v>101662</v>
          </cell>
          <cell r="H2940" t="str">
            <v>LUMINÁRIA FECHADA PARA ILUMINAÇÃO PÚBLICA, COM REATOR DE PARTIDA RÁPIDA, COM LÂMPADA VAPOR DE MERCÚRIO 250 W - FORNECIMENTO E INSTALAÇÃO. AF_08/2020</v>
          </cell>
        </row>
        <row r="2941">
          <cell r="A2941" t="str">
            <v>INSTALACAO ELETRICA/ELETRIFICACAO E ILUMINACAO EXTERNA</v>
          </cell>
          <cell r="B2941" t="str">
            <v>INEL</v>
          </cell>
          <cell r="C2941" t="str">
            <v>FORNECIMENTO DE MAT/MO P/ELETRIFICACAO E ILUMINACAO PUBLICA</v>
          </cell>
          <cell r="D2941" t="str">
            <v>0172</v>
          </cell>
          <cell r="E2941">
            <v>0</v>
          </cell>
          <cell r="F2941">
            <v>0</v>
          </cell>
          <cell r="G2941" t="str">
            <v>101663</v>
          </cell>
          <cell r="H2941" t="str">
            <v>ABRAÇADEIRA DE FIXAÇÃO DE BRAÇOS DE LUMINÁRIAS DE 2" - FORNECIMENTO E INSTALAÇÃO. AF_08/2020</v>
          </cell>
        </row>
        <row r="2942">
          <cell r="A2942" t="str">
            <v>INSTALACAO ELETRICA/ELETRIFICACAO E ILUMINACAO EXTERNA</v>
          </cell>
          <cell r="B2942" t="str">
            <v>INEL</v>
          </cell>
          <cell r="C2942" t="str">
            <v>FORNECIMENTO DE MAT/MO P/ELETRIFICACAO E ILUMINACAO PUBLICA</v>
          </cell>
          <cell r="D2942" t="str">
            <v>0172</v>
          </cell>
          <cell r="E2942">
            <v>0</v>
          </cell>
          <cell r="F2942">
            <v>0</v>
          </cell>
          <cell r="G2942" t="str">
            <v>101664</v>
          </cell>
          <cell r="H2942" t="str">
            <v>ABRAÇADEIRA DE FIXAÇÃO DE BRAÇOS DE LUMINÁRIAS DE 3" - FORNECIMENTO E INSTALAÇÃO. AF_08/2020</v>
          </cell>
        </row>
        <row r="2943">
          <cell r="A2943" t="str">
            <v>INSTALACAO ELETRICA/ELETRIFICACAO E ILUMINACAO EXTERNA</v>
          </cell>
          <cell r="B2943" t="str">
            <v>INEL</v>
          </cell>
          <cell r="C2943" t="str">
            <v>FORNECIMENTO DE MAT/MO P/ELETRIFICACAO E ILUMINACAO PUBLICA</v>
          </cell>
          <cell r="D2943" t="str">
            <v>0172</v>
          </cell>
          <cell r="E2943">
            <v>0</v>
          </cell>
          <cell r="F2943">
            <v>0</v>
          </cell>
          <cell r="G2943" t="str">
            <v>101665</v>
          </cell>
          <cell r="H2943" t="str">
            <v>ABRAÇADEIRA DE FIXAÇÃO DE BRAÇOS DE LUMINÁRIAS DE 4" - FORNECIMENTO E INSTALAÇÃO. AF_08/2020</v>
          </cell>
        </row>
        <row r="2944">
          <cell r="A2944" t="str">
            <v>INSTALACAO ELETRICA/ELETRIFICACAO E ILUMINACAO EXTERNA</v>
          </cell>
          <cell r="B2944" t="str">
            <v>INEL</v>
          </cell>
          <cell r="C2944" t="str">
            <v>FORNECIMENTO DE MAT/MO P/ELETRIFICACAO E ILUMINACAO PUBLICA</v>
          </cell>
          <cell r="D2944" t="str">
            <v>0172</v>
          </cell>
          <cell r="E2944">
            <v>0</v>
          </cell>
          <cell r="F2944">
            <v>0</v>
          </cell>
          <cell r="G2944" t="str">
            <v>101666</v>
          </cell>
          <cell r="H2944" t="str">
            <v>REFLETOR RETANGULAR FECHADO, COM LÂMPADA VAPOR METÁLICO 400 W - FORNECIMENTO E INSTALAÇÃO. AF_08/2020</v>
          </cell>
        </row>
        <row r="2945">
          <cell r="A2945" t="str">
            <v>INSTALACAO ELETRICA/ELETRIFICACAO E ILUMINACAO EXTERNA</v>
          </cell>
          <cell r="B2945" t="str">
            <v>INEL</v>
          </cell>
          <cell r="C2945" t="str">
            <v>FORNECIMENTO DE MAT/MO P/ELETRIFICACAO E ILUMINACAO PUBLICA</v>
          </cell>
          <cell r="D2945" t="str">
            <v>0172</v>
          </cell>
          <cell r="E2945">
            <v>0</v>
          </cell>
          <cell r="F2945">
            <v>0</v>
          </cell>
          <cell r="G2945" t="str">
            <v>102085</v>
          </cell>
          <cell r="H2945" t="str">
            <v>LUMINÁRIA ESTANQUE COM PROTEÇÃO CONTRA ÁGUA, POEIRA OU IMPACTOS - FORNECIMENTO E INSTALAÇÃO. AF_08/2020</v>
          </cell>
        </row>
        <row r="2946">
          <cell r="A2946" t="str">
            <v>INSTALACAO ELETRICA/ELETRIFICACAO E ILUMINACAO EXTERNA</v>
          </cell>
          <cell r="B2946" t="str">
            <v>INEL</v>
          </cell>
          <cell r="C2946" t="str">
            <v>POSTE DE CONCRETO</v>
          </cell>
          <cell r="D2946" t="str">
            <v>0173</v>
          </cell>
          <cell r="E2946">
            <v>0</v>
          </cell>
          <cell r="F2946">
            <v>0</v>
          </cell>
          <cell r="G2946" t="str">
            <v>100578</v>
          </cell>
          <cell r="H2946" t="str">
            <v>ASSENTAMENTO DE POSTE DE CONCRETO COM COMPRIMENTO NOMINAL DE 9 M, CARGA NOMINAL MENOR OU IGUAL A 1000 DAN, ENGASTAMENTO SIMPLES COM 1,5 M DE SOLO (NÃO INCLUI FORNECIMENTO). AF_11/2019</v>
          </cell>
        </row>
        <row r="2947">
          <cell r="A2947" t="str">
            <v>INSTALACAO ELETRICA/ELETRIFICACAO E ILUMINACAO EXTERNA</v>
          </cell>
          <cell r="B2947" t="str">
            <v>INEL</v>
          </cell>
          <cell r="C2947" t="str">
            <v>POSTE DE CONCRETO</v>
          </cell>
          <cell r="D2947" t="str">
            <v>0173</v>
          </cell>
          <cell r="E2947">
            <v>0</v>
          </cell>
          <cell r="F2947">
            <v>0</v>
          </cell>
          <cell r="G2947" t="str">
            <v>100579</v>
          </cell>
          <cell r="H2947" t="str">
            <v>ASSENTAMENTO DE POSTE DE CONCRETO COM COMPRIMENTO NOMINAL DE 10 M, CARGA NOMINAL MENOR OU IGUAL A 1000 DAN, ENGASTAMENTO SIMPLES COM 1,6 M DE SOLO (NÃO INCLUI FORNECIMENTO). AF_11/2019</v>
          </cell>
        </row>
        <row r="2948">
          <cell r="A2948" t="str">
            <v>INSTALACAO ELETRICA/ELETRIFICACAO E ILUMINACAO EXTERNA</v>
          </cell>
          <cell r="B2948" t="str">
            <v>INEL</v>
          </cell>
          <cell r="C2948" t="str">
            <v>POSTE DE CONCRETO</v>
          </cell>
          <cell r="D2948" t="str">
            <v>0173</v>
          </cell>
          <cell r="E2948">
            <v>0</v>
          </cell>
          <cell r="F2948">
            <v>0</v>
          </cell>
          <cell r="G2948" t="str">
            <v>100580</v>
          </cell>
          <cell r="H2948" t="str">
            <v>ASSENTAMENTO DE POSTE DE CONCRETO COM COMPRIMENTO NOMINAL DE 10 M, CARGA NOMINAL MAIOR QUE 1000 DAN, ENGASTAMENTO SIMPLES COM 1,6 M DE SOLO (NÃO INCLUI FORNECIMENTO). AF_11/2019</v>
          </cell>
        </row>
        <row r="2949">
          <cell r="A2949" t="str">
            <v>INSTALACAO ELETRICA/ELETRIFICACAO E ILUMINACAO EXTERNA</v>
          </cell>
          <cell r="B2949" t="str">
            <v>INEL</v>
          </cell>
          <cell r="C2949" t="str">
            <v>POSTE DE CONCRETO</v>
          </cell>
          <cell r="D2949" t="str">
            <v>0173</v>
          </cell>
          <cell r="E2949">
            <v>0</v>
          </cell>
          <cell r="F2949">
            <v>0</v>
          </cell>
          <cell r="G2949" t="str">
            <v>100581</v>
          </cell>
          <cell r="H2949" t="str">
            <v>ASSENTAMENTO DE POSTE DE CONCRETO COM COMPRIMENTO NOMINAL DE 10,5 M, CARGA NOMINAL MENOR OU IGUAL A 1000 DAN, ENGASTAMENTO SIMPLES COM 1,65 M DE SOLO (NÃO INCLUI FORNECIMENTO). AF_11/2019</v>
          </cell>
        </row>
        <row r="2950">
          <cell r="A2950" t="str">
            <v>INSTALACAO ELETRICA/ELETRIFICACAO E ILUMINACAO EXTERNA</v>
          </cell>
          <cell r="B2950" t="str">
            <v>INEL</v>
          </cell>
          <cell r="C2950" t="str">
            <v>POSTE DE CONCRETO</v>
          </cell>
          <cell r="D2950" t="str">
            <v>0173</v>
          </cell>
          <cell r="E2950">
            <v>0</v>
          </cell>
          <cell r="F2950">
            <v>0</v>
          </cell>
          <cell r="G2950" t="str">
            <v>100582</v>
          </cell>
          <cell r="H2950" t="str">
            <v>ASSENTAMENTO DE POSTE DE CONCRETO COM COMPRIMENTO NOMINAL DE 10,5 M, CARGA NOMINAL MAIOR QUE 1000 DAN, ENGASTAMENTO SIMPLES COM 1,65 M DE SOLO (NÃO INCLUI FORNECIMENTO). AF_11/2019</v>
          </cell>
        </row>
        <row r="2951">
          <cell r="A2951" t="str">
            <v>INSTALACAO ELETRICA/ELETRIFICACAO E ILUMINACAO EXTERNA</v>
          </cell>
          <cell r="B2951" t="str">
            <v>INEL</v>
          </cell>
          <cell r="C2951" t="str">
            <v>POSTE DE CONCRETO</v>
          </cell>
          <cell r="D2951" t="str">
            <v>0173</v>
          </cell>
          <cell r="E2951">
            <v>0</v>
          </cell>
          <cell r="F2951">
            <v>0</v>
          </cell>
          <cell r="G2951" t="str">
            <v>100583</v>
          </cell>
          <cell r="H2951" t="str">
            <v>ASSENTAMENTO DE POSTE DE CONCRETO COM COMPRIMENTO NOMINAL DE 11 M, CARGA NOMINAL MENOR OU IGUAL A 1000 DAN, ENGASTAMENTO SIMPLES COM 1,7 M DE SOLO (NÃO INCLUI FORNECIMENTO). AF_11/2019</v>
          </cell>
        </row>
        <row r="2952">
          <cell r="A2952" t="str">
            <v>INSTALACAO ELETRICA/ELETRIFICACAO E ILUMINACAO EXTERNA</v>
          </cell>
          <cell r="B2952" t="str">
            <v>INEL</v>
          </cell>
          <cell r="C2952" t="str">
            <v>POSTE DE CONCRETO</v>
          </cell>
          <cell r="D2952" t="str">
            <v>0173</v>
          </cell>
          <cell r="E2952">
            <v>0</v>
          </cell>
          <cell r="F2952">
            <v>0</v>
          </cell>
          <cell r="G2952" t="str">
            <v>100584</v>
          </cell>
          <cell r="H2952" t="str">
            <v>ASSENTAMENTO DE POSTE DE CONCRETO COM COMPRIMENTO NOMINAL DE 11 M, CARGA NOMINAL MAIOR QUE 1000 DAN, ENGASTAMENTO SIMPLES COM 1,7 M DE SOLO (NÃO INCLUI FORNECIMENTO). AF_11/2019</v>
          </cell>
        </row>
        <row r="2953">
          <cell r="A2953" t="str">
            <v>INSTALACAO ELETRICA/ELETRIFICACAO E ILUMINACAO EXTERNA</v>
          </cell>
          <cell r="B2953" t="str">
            <v>INEL</v>
          </cell>
          <cell r="C2953" t="str">
            <v>POSTE DE CONCRETO</v>
          </cell>
          <cell r="D2953" t="str">
            <v>0173</v>
          </cell>
          <cell r="E2953">
            <v>0</v>
          </cell>
          <cell r="F2953">
            <v>0</v>
          </cell>
          <cell r="G2953" t="str">
            <v>100585</v>
          </cell>
          <cell r="H2953" t="str">
            <v>ASSENTAMENTO DE POSTE DE CONCRETO COM COMPRIMENTO NOMINAL DE 12 M, CARGA NOMINAL MENOR OU IGUAL A 1000 DAN, ENGASTAMENTO SIMPLES COM 1,8 M DE SOLO (NÃO INCLUI FORNECIMENTO). AF_11/2019</v>
          </cell>
        </row>
        <row r="2954">
          <cell r="A2954" t="str">
            <v>INSTALACAO ELETRICA/ELETRIFICACAO E ILUMINACAO EXTERNA</v>
          </cell>
          <cell r="B2954" t="str">
            <v>INEL</v>
          </cell>
          <cell r="C2954" t="str">
            <v>POSTE DE CONCRETO</v>
          </cell>
          <cell r="D2954" t="str">
            <v>0173</v>
          </cell>
          <cell r="E2954">
            <v>0</v>
          </cell>
          <cell r="F2954">
            <v>0</v>
          </cell>
          <cell r="G2954" t="str">
            <v>100586</v>
          </cell>
          <cell r="H2954" t="str">
            <v>ASSENTAMENTO DE POSTE DE CONCRETO COM COMPRIMENTO NOMINAL DE 12 M, CARGA NOMINAL MAIOR QUE 1000 DAN, ENGASTAMENTO SIMPLES COM 1,8 M DE SOLO (NÃO INCLUI FORNECIMENTO). AF_11/2019</v>
          </cell>
        </row>
        <row r="2955">
          <cell r="A2955" t="str">
            <v>INSTALACAO ELETRICA/ELETRIFICACAO E ILUMINACAO EXTERNA</v>
          </cell>
          <cell r="B2955" t="str">
            <v>INEL</v>
          </cell>
          <cell r="C2955" t="str">
            <v>POSTE DE CONCRETO</v>
          </cell>
          <cell r="D2955" t="str">
            <v>0173</v>
          </cell>
          <cell r="E2955">
            <v>0</v>
          </cell>
          <cell r="F2955">
            <v>0</v>
          </cell>
          <cell r="G2955" t="str">
            <v>100587</v>
          </cell>
          <cell r="H2955" t="str">
            <v>ASSENTAMENTO DE POSTE DE CONCRETO COM COMPRIMENTO NOMINAL DE 13 M, CARGA NOMINAL MENOR OU IGUAL A 1000 DAN, ENGASTAMENTO SIMPLES COM 1,9 M DE SOLO (NÃO INCLUI FORNECIMENTO). AF_11/2019</v>
          </cell>
        </row>
        <row r="2956">
          <cell r="A2956" t="str">
            <v>INSTALACAO ELETRICA/ELETRIFICACAO E ILUMINACAO EXTERNA</v>
          </cell>
          <cell r="B2956" t="str">
            <v>INEL</v>
          </cell>
          <cell r="C2956" t="str">
            <v>POSTE DE CONCRETO</v>
          </cell>
          <cell r="D2956" t="str">
            <v>0173</v>
          </cell>
          <cell r="E2956">
            <v>0</v>
          </cell>
          <cell r="F2956">
            <v>0</v>
          </cell>
          <cell r="G2956" t="str">
            <v>100588</v>
          </cell>
          <cell r="H2956" t="str">
            <v>ASSENTAMENTO DE POSTE DE CONCRETO COM COMPRIMENTO NOMINAL DE 13 M, CARGA NOMINAL MAIOR QUE 1000 DAN, ENGASTAMENTO SIMPLES COM 1,9 M DE SOLO (NÃO INCLUI FORNECIMENTO). AF_11/2019</v>
          </cell>
        </row>
        <row r="2957">
          <cell r="A2957" t="str">
            <v>INSTALACAO ELETRICA/ELETRIFICACAO E ILUMINACAO EXTERNA</v>
          </cell>
          <cell r="B2957" t="str">
            <v>INEL</v>
          </cell>
          <cell r="C2957" t="str">
            <v>POSTE DE CONCRETO</v>
          </cell>
          <cell r="D2957" t="str">
            <v>0173</v>
          </cell>
          <cell r="E2957">
            <v>0</v>
          </cell>
          <cell r="F2957">
            <v>0</v>
          </cell>
          <cell r="G2957" t="str">
            <v>100589</v>
          </cell>
          <cell r="H2957" t="str">
            <v>ASSENTAMENTO DE POSTE DE CONCRETO COM COMPRIMENTO NOMINAL DE 13,5 M, CARGA NOMINAL MENOR OU IGUAL A 1000 DAN, ENGASTAMENTO SIMPLES COM 1,95 M DE SOLO (NÃO INCLUI FORNECIMENTO). AF_11/2019</v>
          </cell>
        </row>
        <row r="2958">
          <cell r="A2958" t="str">
            <v>INSTALACAO ELETRICA/ELETRIFICACAO E ILUMINACAO EXTERNA</v>
          </cell>
          <cell r="B2958" t="str">
            <v>INEL</v>
          </cell>
          <cell r="C2958" t="str">
            <v>POSTE DE CONCRETO</v>
          </cell>
          <cell r="D2958" t="str">
            <v>0173</v>
          </cell>
          <cell r="E2958">
            <v>0</v>
          </cell>
          <cell r="F2958">
            <v>0</v>
          </cell>
          <cell r="G2958" t="str">
            <v>100590</v>
          </cell>
          <cell r="H2958" t="str">
            <v>ASSENTAMENTO DE POSTE DE CONCRETO COM COMPRIMENTO NOMINAL DE 13,5 M, CARGA NOMINAL MAIOR QUE 1000 DAN, ENGASTAMENTO SIMPLES COM 1,95 M DE SOLO (NÃO INCLUI FORNECIMENTO). AF_11/2019</v>
          </cell>
        </row>
        <row r="2959">
          <cell r="A2959" t="str">
            <v>INSTALACAO ELETRICA/ELETRIFICACAO E ILUMINACAO EXTERNA</v>
          </cell>
          <cell r="B2959" t="str">
            <v>INEL</v>
          </cell>
          <cell r="C2959" t="str">
            <v>POSTE DE CONCRETO</v>
          </cell>
          <cell r="D2959" t="str">
            <v>0173</v>
          </cell>
          <cell r="E2959">
            <v>0</v>
          </cell>
          <cell r="F2959">
            <v>0</v>
          </cell>
          <cell r="G2959" t="str">
            <v>100591</v>
          </cell>
          <cell r="H2959" t="str">
            <v>ASSENTAMENTO DE POSTE DE CONCRETO COM COMPRIMENTO NOMINAL DE 14 M, CARGA NOMINAL MENOR OU IGUAL A 1000 DAN, ENGASTAMENTO SIMPLES COM 2 M DE SOLO (NÃO INCLUI FORNECIMENTO). AF_11/2019</v>
          </cell>
        </row>
        <row r="2960">
          <cell r="A2960" t="str">
            <v>INSTALACAO ELETRICA/ELETRIFICACAO E ILUMINACAO EXTERNA</v>
          </cell>
          <cell r="B2960" t="str">
            <v>INEL</v>
          </cell>
          <cell r="C2960" t="str">
            <v>POSTE DE CONCRETO</v>
          </cell>
          <cell r="D2960" t="str">
            <v>0173</v>
          </cell>
          <cell r="E2960">
            <v>0</v>
          </cell>
          <cell r="F2960">
            <v>0</v>
          </cell>
          <cell r="G2960" t="str">
            <v>100592</v>
          </cell>
          <cell r="H2960" t="str">
            <v>ASSENTAMENTO DE POSTE DE CONCRETO COM COMPRIMENTO NOMINAL DE 14 M, CARGA NOMINAL MAIOR QUE 1000 DAN, ENGASTAMENTO SIMPLES COM 2 M DE SOLO (NÃO INCLUI FORNECIMENTO). AF_11/2019</v>
          </cell>
        </row>
        <row r="2961">
          <cell r="A2961" t="str">
            <v>INSTALACAO ELETRICA/ELETRIFICACAO E ILUMINACAO EXTERNA</v>
          </cell>
          <cell r="B2961" t="str">
            <v>INEL</v>
          </cell>
          <cell r="C2961" t="str">
            <v>POSTE DE CONCRETO</v>
          </cell>
          <cell r="D2961" t="str">
            <v>0173</v>
          </cell>
          <cell r="E2961">
            <v>0</v>
          </cell>
          <cell r="F2961">
            <v>0</v>
          </cell>
          <cell r="G2961" t="str">
            <v>100593</v>
          </cell>
          <cell r="H2961" t="str">
            <v>ASSENTAMENTO DE POSTE DE CONCRETO COM COMPRIMENTO NOMINAL DE 15 M, CARGA NOMINAL MENOR OU IGUAL A 1000 DAN, ENGASTAMENTO SIMPLES COM 2,1 M DE SOLO (NÃO INCLUI FORNECIMENTO). AF_11/2019</v>
          </cell>
        </row>
        <row r="2962">
          <cell r="A2962" t="str">
            <v>INSTALACAO ELETRICA/ELETRIFICACAO E ILUMINACAO EXTERNA</v>
          </cell>
          <cell r="B2962" t="str">
            <v>INEL</v>
          </cell>
          <cell r="C2962" t="str">
            <v>POSTE DE CONCRETO</v>
          </cell>
          <cell r="D2962" t="str">
            <v>0173</v>
          </cell>
          <cell r="E2962">
            <v>0</v>
          </cell>
          <cell r="F2962">
            <v>0</v>
          </cell>
          <cell r="G2962" t="str">
            <v>100594</v>
          </cell>
          <cell r="H2962" t="str">
            <v>ASSENTAMENTO DE POSTE DE CONCRETO COM COMPRIMENTO NOMINAL DE 15 M, CARGA NOMINAL MAIOR QUE 1000 DAN, ENGASTAMENTO SIMPLES COM 2,1 M DE SOLO (NÃO INCLUI FORNECIMENTO). AF_11/2019</v>
          </cell>
        </row>
        <row r="2963">
          <cell r="A2963" t="str">
            <v>INSTALACAO ELETRICA/ELETRIFICACAO E ILUMINACAO EXTERNA</v>
          </cell>
          <cell r="B2963" t="str">
            <v>INEL</v>
          </cell>
          <cell r="C2963" t="str">
            <v>POSTE DE CONCRETO</v>
          </cell>
          <cell r="D2963" t="str">
            <v>0173</v>
          </cell>
          <cell r="E2963">
            <v>0</v>
          </cell>
          <cell r="F2963">
            <v>0</v>
          </cell>
          <cell r="G2963" t="str">
            <v>100595</v>
          </cell>
          <cell r="H2963" t="str">
            <v>ASSENTAMENTO DE POSTE DE CONCRETO COM COMPRIMENTO NOMINAL DE 18 M, CARGA NOMINAL MENOR OU IGUAL A 1000 DAN, ENGASTAMENTO SIMPLES COM 2,4 M DE SOLO (NÃO INCLUI FORNECIMENTO). AF_11/2019</v>
          </cell>
        </row>
        <row r="2964">
          <cell r="A2964" t="str">
            <v>INSTALACAO ELETRICA/ELETRIFICACAO E ILUMINACAO EXTERNA</v>
          </cell>
          <cell r="B2964" t="str">
            <v>INEL</v>
          </cell>
          <cell r="C2964" t="str">
            <v>POSTE DE CONCRETO</v>
          </cell>
          <cell r="D2964" t="str">
            <v>0173</v>
          </cell>
          <cell r="E2964">
            <v>0</v>
          </cell>
          <cell r="F2964">
            <v>0</v>
          </cell>
          <cell r="G2964" t="str">
            <v>100596</v>
          </cell>
          <cell r="H2964" t="str">
            <v>ASSENTAMENTO DE POSTE DE CONCRETO COM COMPRIMENTO NOMINAL DE 18 M, CARGA NOMINAL MAIOR QUE 1000 DAN, ENGASTAMENTO SIMPLES COM 2,4 M DE SOLO (NÃO INCLUI FORNECIMENTO). AF_11/2019</v>
          </cell>
        </row>
        <row r="2965">
          <cell r="A2965" t="str">
            <v>INSTALACAO ELETRICA/ELETRIFICACAO E ILUMINACAO EXTERNA</v>
          </cell>
          <cell r="B2965" t="str">
            <v>INEL</v>
          </cell>
          <cell r="C2965" t="str">
            <v>POSTE DE CONCRETO</v>
          </cell>
          <cell r="D2965" t="str">
            <v>0173</v>
          </cell>
          <cell r="E2965">
            <v>0</v>
          </cell>
          <cell r="F2965">
            <v>0</v>
          </cell>
          <cell r="G2965" t="str">
            <v>100597</v>
          </cell>
          <cell r="H2965" t="str">
            <v>ASSENTAMENTO DE POSTE DE CONCRETO COM COMPRIMENTO NOMINAL DE 20 M, CARGA NOMINAL MENOR OU IGUAL A 1000 DAN, ENGASTAMENTO SIMPLES COM 2,6 M DE SOLO (NÃO INCLUI FORNECIMENTO). AF_11/2019</v>
          </cell>
        </row>
        <row r="2966">
          <cell r="A2966" t="str">
            <v>INSTALACAO ELETRICA/ELETRIFICACAO E ILUMINACAO EXTERNA</v>
          </cell>
          <cell r="B2966" t="str">
            <v>INEL</v>
          </cell>
          <cell r="C2966" t="str">
            <v>POSTE DE CONCRETO</v>
          </cell>
          <cell r="D2966" t="str">
            <v>0173</v>
          </cell>
          <cell r="E2966">
            <v>0</v>
          </cell>
          <cell r="F2966">
            <v>0</v>
          </cell>
          <cell r="G2966" t="str">
            <v>100598</v>
          </cell>
          <cell r="H2966" t="str">
            <v>ASSENTAMENTO DE POSTE DE CONCRETO COM COMPRIMENTO NOMINAL DE 20 M, CARGA NOMINAL MAIOR QUE 1000, ENGASTAMENTO SIMPLES COM 2,6 M DE SOLO (NÃO INCLUI FORNECIMENTO). AF_11/2019</v>
          </cell>
        </row>
        <row r="2967">
          <cell r="A2967" t="str">
            <v>INSTALACAO ELETRICA/ELETRIFICACAO E ILUMINACAO EXTERNA</v>
          </cell>
          <cell r="B2967" t="str">
            <v>INEL</v>
          </cell>
          <cell r="C2967" t="str">
            <v>POSTE DE CONCRETO</v>
          </cell>
          <cell r="D2967" t="str">
            <v>0173</v>
          </cell>
          <cell r="E2967">
            <v>0</v>
          </cell>
          <cell r="F2967">
            <v>0</v>
          </cell>
          <cell r="G2967" t="str">
            <v>100599</v>
          </cell>
          <cell r="H2967" t="str">
            <v>ASSENTAMENTO DE POSTE DE CONCRETO COM COMPRIMENTO NOMINAL DE 9 M, CARGA NOMINAL DE 150 DAN, ENGASTAMENTO BASE CONCRETADA COM 1 M DE CONCRETO E 0,5 M DE SOLO (NÃO INCLUI FORNECIMENTO). AF_11/2019</v>
          </cell>
        </row>
        <row r="2968">
          <cell r="A2968" t="str">
            <v>INSTALACAO ELETRICA/ELETRIFICACAO E ILUMINACAO EXTERNA</v>
          </cell>
          <cell r="B2968" t="str">
            <v>INEL</v>
          </cell>
          <cell r="C2968" t="str">
            <v>POSTE DE CONCRETO</v>
          </cell>
          <cell r="D2968" t="str">
            <v>0173</v>
          </cell>
          <cell r="E2968">
            <v>0</v>
          </cell>
          <cell r="F2968">
            <v>0</v>
          </cell>
          <cell r="G2968" t="str">
            <v>100600</v>
          </cell>
          <cell r="H2968" t="str">
            <v>ASSENTAMENTO DE POSTE DE CONCRETO COM COMPRIMENTO NOMINAL DE 9 M, CARGA NOMINAL DE 300 DAN, ENGASTAMENTO BASE CONCRETADA COM 1 M DE CONCRETO E 0,5 M DE SOLO (NÃO INCLUI FORNECIMENTO). AF_11/2019</v>
          </cell>
        </row>
        <row r="2969">
          <cell r="A2969" t="str">
            <v>INSTALACAO ELETRICA/ELETRIFICACAO E ILUMINACAO EXTERNA</v>
          </cell>
          <cell r="B2969" t="str">
            <v>INEL</v>
          </cell>
          <cell r="C2969" t="str">
            <v>POSTE DE CONCRETO</v>
          </cell>
          <cell r="D2969" t="str">
            <v>0173</v>
          </cell>
          <cell r="E2969">
            <v>0</v>
          </cell>
          <cell r="F2969">
            <v>0</v>
          </cell>
          <cell r="G2969" t="str">
            <v>100601</v>
          </cell>
          <cell r="H2969" t="str">
            <v>ASSENTAMENTO DE POSTE DE CONCRETO COM COMPRIMENTO NOMINAL DE 9 M, CARGA NOMINAL DE 400 DAN, ENGASTAMENTO BASE CONCRETADA COM 1 M DE CONCRETO E 0,5 M DE SOLO (NÃO INCLUI FORNECIMENTO). AF_11/2019</v>
          </cell>
        </row>
        <row r="2970">
          <cell r="A2970" t="str">
            <v>INSTALACAO ELETRICA/ELETRIFICACAO E ILUMINACAO EXTERNA</v>
          </cell>
          <cell r="B2970" t="str">
            <v>INEL</v>
          </cell>
          <cell r="C2970" t="str">
            <v>POSTE DE CONCRETO</v>
          </cell>
          <cell r="D2970" t="str">
            <v>0173</v>
          </cell>
          <cell r="E2970">
            <v>0</v>
          </cell>
          <cell r="F2970">
            <v>0</v>
          </cell>
          <cell r="G2970" t="str">
            <v>100602</v>
          </cell>
          <cell r="H2970" t="str">
            <v>ASSENTAMENTO DE POSTE DE CONCRETO COM COMPRIMENTO NOMINAL DE 9 M, CARGA NOMINAL DE 600 DAN, ENGASTAMENTO BASE CONCRETADA COM 1 M DE CONCRETO E 0,5 M DE SOLO (NÃO INCLUI FORNECIMENTO). AF_11/2019</v>
          </cell>
        </row>
        <row r="2971">
          <cell r="A2971" t="str">
            <v>INSTALACAO ELETRICA/ELETRIFICACAO E ILUMINACAO EXTERNA</v>
          </cell>
          <cell r="B2971" t="str">
            <v>INEL</v>
          </cell>
          <cell r="C2971" t="str">
            <v>POSTE DE CONCRETO</v>
          </cell>
          <cell r="D2971" t="str">
            <v>0173</v>
          </cell>
          <cell r="E2971">
            <v>0</v>
          </cell>
          <cell r="F2971">
            <v>0</v>
          </cell>
          <cell r="G2971" t="str">
            <v>100603</v>
          </cell>
          <cell r="H2971" t="str">
            <v>ASSENTAMENTO DE POSTE DE CONCRETO COM COMPRIMENTO NOMINAL DE 9 M, CARGA NOMINAL DE 1000 DAN, ENGASTAMENTO BASE CONCRETADA COM 1 M DE CONCRETO E 0,5 M DE SOLO (NÃO INCLUI FORNECIMENTO). AF_11/2019</v>
          </cell>
        </row>
        <row r="2972">
          <cell r="A2972" t="str">
            <v>INSTALACAO ELETRICA/ELETRIFICACAO E ILUMINACAO EXTERNA</v>
          </cell>
          <cell r="B2972" t="str">
            <v>INEL</v>
          </cell>
          <cell r="C2972" t="str">
            <v>POSTE DE CONCRETO</v>
          </cell>
          <cell r="D2972" t="str">
            <v>0173</v>
          </cell>
          <cell r="E2972">
            <v>0</v>
          </cell>
          <cell r="F2972">
            <v>0</v>
          </cell>
          <cell r="G2972" t="str">
            <v>100604</v>
          </cell>
          <cell r="H2972" t="str">
            <v>ASSENTAMENTO DE POSTE DE CONCRETO COM COMPRIMENTO NOMINAL DE 10 M, CARGA NOMINAL DE 300 DAN, ENGASTAMENTO BASE CONCRETADA COM 1 M DE CONCRETO E 0,6 M DE SOLO (NÃO INCLUI FORNECIMENTO). AF_11/2019</v>
          </cell>
        </row>
        <row r="2973">
          <cell r="A2973" t="str">
            <v>INSTALACAO ELETRICA/ELETRIFICACAO E ILUMINACAO EXTERNA</v>
          </cell>
          <cell r="B2973" t="str">
            <v>INEL</v>
          </cell>
          <cell r="C2973" t="str">
            <v>POSTE DE CONCRETO</v>
          </cell>
          <cell r="D2973" t="str">
            <v>0173</v>
          </cell>
          <cell r="E2973">
            <v>0</v>
          </cell>
          <cell r="F2973">
            <v>0</v>
          </cell>
          <cell r="G2973" t="str">
            <v>100605</v>
          </cell>
          <cell r="H2973" t="str">
            <v>ASSENTAMENTO DE POSTE DE CONCRETO COM COMPRIMENTO NOMINAL DE 10 M, CARGA NOMINAL DE 600 DAN, ENGASTAMENTO BASE CONCRETADA COM 1 M DE CONCRETO E 0,6 M DE SOLO (NÃO INCLUI FORNECIMENTO). AF_11/2019</v>
          </cell>
        </row>
        <row r="2974">
          <cell r="A2974" t="str">
            <v>INSTALACAO ELETRICA/ELETRIFICACAO E ILUMINACAO EXTERNA</v>
          </cell>
          <cell r="B2974" t="str">
            <v>INEL</v>
          </cell>
          <cell r="C2974" t="str">
            <v>POSTE DE CONCRETO</v>
          </cell>
          <cell r="D2974" t="str">
            <v>0173</v>
          </cell>
          <cell r="E2974">
            <v>0</v>
          </cell>
          <cell r="F2974">
            <v>0</v>
          </cell>
          <cell r="G2974" t="str">
            <v>100606</v>
          </cell>
          <cell r="H2974" t="str">
            <v>ASSENTAMENTO DE POSTE DE CONCRETO COM COMPRIMENTO NOMINAL DE 10 M, CARGA NOMINAL DE 1000 DAN, ENGASTAMENTO BASE CONCRETADA COM 1 M DE CONCRETO E 0,6 M DE SOLO (NÃO INCLUI FORNECIMENTO). AF_11/2019</v>
          </cell>
        </row>
        <row r="2975">
          <cell r="A2975" t="str">
            <v>INSTALACAO ELETRICA/ELETRIFICACAO E ILUMINACAO EXTERNA</v>
          </cell>
          <cell r="B2975" t="str">
            <v>INEL</v>
          </cell>
          <cell r="C2975" t="str">
            <v>POSTE DE CONCRETO</v>
          </cell>
          <cell r="D2975" t="str">
            <v>0173</v>
          </cell>
          <cell r="E2975">
            <v>0</v>
          </cell>
          <cell r="F2975">
            <v>0</v>
          </cell>
          <cell r="G2975" t="str">
            <v>100607</v>
          </cell>
          <cell r="H2975" t="str">
            <v>ASSENTAMENTO DE POSTE DE CONCRETO COM COMPRIMENTO NOMINAL DE 10,5 M, CARGA NOMINAL DE 300 DAN, ENGASTAMENTO BASE CONCRETADA COM 1 M DE CONCRETO E 0,65 M DE SOLO (NÃO INCLUI FORNECIMENTO). AF_11/2019</v>
          </cell>
        </row>
        <row r="2976">
          <cell r="A2976" t="str">
            <v>INSTALACAO ELETRICA/ELETRIFICACAO E ILUMINACAO EXTERNA</v>
          </cell>
          <cell r="B2976" t="str">
            <v>INEL</v>
          </cell>
          <cell r="C2976" t="str">
            <v>POSTE DE CONCRETO</v>
          </cell>
          <cell r="D2976" t="str">
            <v>0173</v>
          </cell>
          <cell r="E2976">
            <v>0</v>
          </cell>
          <cell r="F2976">
            <v>0</v>
          </cell>
          <cell r="G2976" t="str">
            <v>100608</v>
          </cell>
          <cell r="H2976" t="str">
            <v>ASSENTAMENTO DE POSTE DE CONCRETO COM COMPRIMENTO NOMINAL DE 10,5 M, CARGA NOMINAL DE 600 DAN, ENGASTAMENTO BASE CONCRETADA COM 1 M DE CONCRETO E 0,65 M DE SOLO (NÃO INCLUI FORNECIMENTO). AF_11/2019</v>
          </cell>
        </row>
        <row r="2977">
          <cell r="A2977" t="str">
            <v>INSTALACAO ELETRICA/ELETRIFICACAO E ILUMINACAO EXTERNA</v>
          </cell>
          <cell r="B2977" t="str">
            <v>INEL</v>
          </cell>
          <cell r="C2977" t="str">
            <v>POSTE DE CONCRETO</v>
          </cell>
          <cell r="D2977" t="str">
            <v>0173</v>
          </cell>
          <cell r="E2977">
            <v>0</v>
          </cell>
          <cell r="F2977">
            <v>0</v>
          </cell>
          <cell r="G2977" t="str">
            <v>100609</v>
          </cell>
          <cell r="H2977" t="str">
            <v>ASSENTAMENTO DE POSTE DE CONCRETO COM COMPRIMENTO NOMINAL DE 10,5 M, CARGA NOMINAL DE 1000 DAN, ENGASTAMENTO BASE CONCRETADA COM 1 M DE CONCRETO E 0,65 M DE SOLO (NÃO INCLUI FORNECIMENTO). AF_11/2019</v>
          </cell>
        </row>
        <row r="2978">
          <cell r="A2978" t="str">
            <v>INSTALACAO ELETRICA/ELETRIFICACAO E ILUMINACAO EXTERNA</v>
          </cell>
          <cell r="B2978" t="str">
            <v>INEL</v>
          </cell>
          <cell r="C2978" t="str">
            <v>POSTE DE CONCRETO</v>
          </cell>
          <cell r="D2978" t="str">
            <v>0173</v>
          </cell>
          <cell r="E2978">
            <v>0</v>
          </cell>
          <cell r="F2978">
            <v>0</v>
          </cell>
          <cell r="G2978" t="str">
            <v>100610</v>
          </cell>
          <cell r="H2978" t="str">
            <v>ASSENTAMENTO DE POSTE DE CONCRETO COM COMPRIMENTO NOMINAL DE 11 M, CARGA NOMINAL DE 300 DAN, ENGASTAMENTO BASE CONCRETADA COM 1 M DE CONCRETO E 0,7 M DE SOLO (NÃO INCLUI FORNECIMENTO). AF_11/2019</v>
          </cell>
        </row>
        <row r="2979">
          <cell r="A2979" t="str">
            <v>INSTALACAO ELETRICA/ELETRIFICACAO E ILUMINACAO EXTERNA</v>
          </cell>
          <cell r="B2979" t="str">
            <v>INEL</v>
          </cell>
          <cell r="C2979" t="str">
            <v>POSTE DE CONCRETO</v>
          </cell>
          <cell r="D2979" t="str">
            <v>0173</v>
          </cell>
          <cell r="E2979">
            <v>0</v>
          </cell>
          <cell r="F2979">
            <v>0</v>
          </cell>
          <cell r="G2979" t="str">
            <v>100611</v>
          </cell>
          <cell r="H2979" t="str">
            <v>ASSENTAMENTO DE POSTE DE CONCRETO COM COMPRIMENTO NOMINAL DE 11 M, CARGA NOMINAL DE 400 DAN, ENGASTAMENTO BASE CONCRETADA COM 1 M DE CONCRETO E 0,7 M DE SOLO (NÃO INCLUI FORNECIMENTO). AF_11/2019</v>
          </cell>
        </row>
        <row r="2980">
          <cell r="A2980" t="str">
            <v>INSTALACAO ELETRICA/ELETRIFICACAO E ILUMINACAO EXTERNA</v>
          </cell>
          <cell r="B2980" t="str">
            <v>INEL</v>
          </cell>
          <cell r="C2980" t="str">
            <v>POSTE DE CONCRETO</v>
          </cell>
          <cell r="D2980" t="str">
            <v>0173</v>
          </cell>
          <cell r="E2980">
            <v>0</v>
          </cell>
          <cell r="F2980">
            <v>0</v>
          </cell>
          <cell r="G2980" t="str">
            <v>100612</v>
          </cell>
          <cell r="H2980" t="str">
            <v>ASSENTAMENTO DE POSTE DE CONCRETO COM COMPRIMENTO NOMINAL DE 11 M, CARGA NOMINAL DE 600 DAN, ENGASTAMENTO BASE CONCRETADA COM 1 M DE CONCRETO E 0,7 M DE SOLO (NÃO INCLUI FORNECIMENTO). AF_11/2019</v>
          </cell>
        </row>
        <row r="2981">
          <cell r="A2981" t="str">
            <v>INSTALACAO ELETRICA/ELETRIFICACAO E ILUMINACAO EXTERNA</v>
          </cell>
          <cell r="B2981" t="str">
            <v>INEL</v>
          </cell>
          <cell r="C2981" t="str">
            <v>POSTE DE CONCRETO</v>
          </cell>
          <cell r="D2981" t="str">
            <v>0173</v>
          </cell>
          <cell r="E2981">
            <v>0</v>
          </cell>
          <cell r="F2981">
            <v>0</v>
          </cell>
          <cell r="G2981" t="str">
            <v>100613</v>
          </cell>
          <cell r="H2981" t="str">
            <v>ASSENTAMENTO DE POSTE DE CONCRETO COM COMPRIMENTO NOMINAL DE 11 M, CARGA NOMINAL DE 1000 DAN, ENGASTAMENTO BASE CONCRETADA COM 1 M DE CONCRETO E 0,7 M DE SOLO (NÃO INCLUI FORNECIMENTO). AF_11/2019</v>
          </cell>
        </row>
        <row r="2982">
          <cell r="A2982" t="str">
            <v>INSTALACAO ELETRICA/ELETRIFICACAO E ILUMINACAO EXTERNA</v>
          </cell>
          <cell r="B2982" t="str">
            <v>INEL</v>
          </cell>
          <cell r="C2982" t="str">
            <v>POSTE DE CONCRETO</v>
          </cell>
          <cell r="D2982" t="str">
            <v>0173</v>
          </cell>
          <cell r="E2982">
            <v>0</v>
          </cell>
          <cell r="F2982">
            <v>0</v>
          </cell>
          <cell r="G2982" t="str">
            <v>100614</v>
          </cell>
          <cell r="H2982" t="str">
            <v>ASSENTAMENTO DE POSTE DE CONCRETO COM COMPRIMENTO NOMINAL DE 12 M, CARGA NOMINAL DE 400 DAN, ENGASTAMENTO BASE CONCRETADA COM 1 M DE CONCRETO E 0,8 M DE SOLO (NÃO INCLUI FORNECIMENTO). AF_11/2019</v>
          </cell>
        </row>
        <row r="2983">
          <cell r="A2983" t="str">
            <v>INSTALACAO ELETRICA/ELETRIFICACAO E ILUMINACAO EXTERNA</v>
          </cell>
          <cell r="B2983" t="str">
            <v>INEL</v>
          </cell>
          <cell r="C2983" t="str">
            <v>POSTE DE CONCRETO</v>
          </cell>
          <cell r="D2983" t="str">
            <v>0173</v>
          </cell>
          <cell r="E2983">
            <v>0</v>
          </cell>
          <cell r="F2983">
            <v>0</v>
          </cell>
          <cell r="G2983" t="str">
            <v>100615</v>
          </cell>
          <cell r="H2983" t="str">
            <v>ASSENTAMENTO DE POSTE DE CONCRETO COM COMPRIMENTO NOMINAL DE 12 M, CARGA NOMINAL DE 600 DAN, ENGASTAMENTO BASE CONCRETADA COM 1 M DE CONCRETO E 0,8 M DE SOLO (NÃO INCLUI FORNECIMENTO). AF_11/2019</v>
          </cell>
        </row>
        <row r="2984">
          <cell r="A2984" t="str">
            <v>INSTALACAO ELETRICA/ELETRIFICACAO E ILUMINACAO EXTERNA</v>
          </cell>
          <cell r="B2984" t="str">
            <v>INEL</v>
          </cell>
          <cell r="C2984" t="str">
            <v>POSTE DE CONCRETO</v>
          </cell>
          <cell r="D2984" t="str">
            <v>0173</v>
          </cell>
          <cell r="E2984">
            <v>0</v>
          </cell>
          <cell r="F2984">
            <v>0</v>
          </cell>
          <cell r="G2984" t="str">
            <v>100616</v>
          </cell>
          <cell r="H2984" t="str">
            <v>ASSENTAMENTO DE POSTE DE CONCRETO COM COMPRIMENTO NOMINAL DE 12 M, CARGA NOMINAL DE 1000 DAN, ENGASTAMENTO BASE CONCRETADA COM 1 M DE CONCRETO E 0,8 M DE SOLO (NÃO INCLUI FORNECIMENTO). AF_11/2019</v>
          </cell>
        </row>
        <row r="2985">
          <cell r="A2985" t="str">
            <v>INSTALACAO ELETRICA/ELETRIFICACAO E ILUMINACAO EXTERNA</v>
          </cell>
          <cell r="B2985" t="str">
            <v>INEL</v>
          </cell>
          <cell r="C2985" t="str">
            <v>POSTE DE CONCRETO</v>
          </cell>
          <cell r="D2985" t="str">
            <v>0173</v>
          </cell>
          <cell r="E2985">
            <v>0</v>
          </cell>
          <cell r="F2985">
            <v>0</v>
          </cell>
          <cell r="G2985" t="str">
            <v>100617</v>
          </cell>
          <cell r="H2985" t="str">
            <v>ASSENTAMENTO DE POSTE DE CONCRETO COM COMPRIMENTO NOMINAL DE 13 M, CARGA NOMINAL DE 600 DAN, ENGASTAMENTO BASE CONCRETADA COM 1 M DE CONCRETO E 0,9 M DE SOLO (NÃO INCLUI FORNECIMENTO). AF_11/2019</v>
          </cell>
        </row>
        <row r="2986">
          <cell r="A2986" t="str">
            <v>INSTALACAO ELETRICA/ELETRIFICACAO E ILUMINACAO EXTERNA</v>
          </cell>
          <cell r="B2986" t="str">
            <v>INEL</v>
          </cell>
          <cell r="C2986" t="str">
            <v>POSTE DE CONCRETO</v>
          </cell>
          <cell r="D2986" t="str">
            <v>0173</v>
          </cell>
          <cell r="E2986">
            <v>0</v>
          </cell>
          <cell r="F2986">
            <v>0</v>
          </cell>
          <cell r="G2986" t="str">
            <v>100618</v>
          </cell>
          <cell r="H2986" t="str">
            <v>ASSENTAMENTO DE POSTE DE CONCRETO COM COMPRIMENTO NOMINAL DE 13 M, CARGA NOMINAL DE 1000 DAN, ENGASTAMENTO BASE CONCRETADA COM 1 M DE CONCRETO E 0,9 M DE SOLO - SOMENTE INSTALAÇÃO, SEM FORNECIMENTO. AF_11/2019</v>
          </cell>
        </row>
        <row r="2987">
          <cell r="A2987" t="str">
            <v>INSTALACAO ELETRICA/ELETRIFICACAO E ILUMINACAO EXTERNA</v>
          </cell>
          <cell r="B2987" t="str">
            <v>INEL</v>
          </cell>
          <cell r="C2987" t="str">
            <v>POSTE METALICO</v>
          </cell>
          <cell r="D2987" t="str">
            <v>0174</v>
          </cell>
          <cell r="E2987">
            <v>0</v>
          </cell>
          <cell r="F2987">
            <v>0</v>
          </cell>
          <cell r="G2987" t="str">
            <v>100619</v>
          </cell>
          <cell r="H2987" t="str">
            <v>POSTE DECORATIVO PARA JARDIM EM AÇO TUBULAR, H = *2,5* M, SEM LUMINÁRIA - FORNECIMENTO E INSTALAÇÃO. AF_11/2019</v>
          </cell>
        </row>
        <row r="2988">
          <cell r="A2988" t="str">
            <v>INSTALACAO ELETRICA/ELETRIFICACAO E ILUMINACAO EXTERNA</v>
          </cell>
          <cell r="B2988" t="str">
            <v>INEL</v>
          </cell>
          <cell r="C2988" t="str">
            <v>POSTE METALICO</v>
          </cell>
          <cell r="D2988" t="str">
            <v>0174</v>
          </cell>
          <cell r="E2988">
            <v>0</v>
          </cell>
          <cell r="F2988">
            <v>0</v>
          </cell>
          <cell r="G2988" t="str">
            <v>100620</v>
          </cell>
          <cell r="H2988" t="str">
            <v>POSTE DE AÇO CONICO CONTÍNUO CURVO SIMPLES, FLANGEADO, H=9M, INCLUSIVE LUMINÁRIA, SEM LÂMPADA - FORNECIMENTO E INSTALACAO. AF_11/2019</v>
          </cell>
        </row>
        <row r="2989">
          <cell r="A2989" t="str">
            <v>INSTALACAO ELETRICA/ELETRIFICACAO E ILUMINACAO EXTERNA</v>
          </cell>
          <cell r="B2989" t="str">
            <v>INEL</v>
          </cell>
          <cell r="C2989" t="str">
            <v>POSTE METALICO</v>
          </cell>
          <cell r="D2989" t="str">
            <v>0174</v>
          </cell>
          <cell r="E2989">
            <v>0</v>
          </cell>
          <cell r="F2989">
            <v>0</v>
          </cell>
          <cell r="G2989" t="str">
            <v>100621</v>
          </cell>
          <cell r="H2989" t="str">
            <v>POSTE DE AÇO CONICO CONTÍNUO CURVO DUPLO, FLANGEADO, H=9M, INCLUSIVE LUMINÁRIAS, SEM LÂMPADAS - FORNECIMENTO E INSTALACAO. AF_11/2019</v>
          </cell>
        </row>
        <row r="2990">
          <cell r="A2990" t="str">
            <v>INSTALACAO ELETRICA/ELETRIFICACAO E ILUMINACAO EXTERNA</v>
          </cell>
          <cell r="B2990" t="str">
            <v>INEL</v>
          </cell>
          <cell r="C2990" t="str">
            <v>POSTE METALICO</v>
          </cell>
          <cell r="D2990" t="str">
            <v>0174</v>
          </cell>
          <cell r="E2990">
            <v>0</v>
          </cell>
          <cell r="F2990">
            <v>0</v>
          </cell>
          <cell r="G2990" t="str">
            <v>100622</v>
          </cell>
          <cell r="H2990" t="str">
            <v>POSTE DE AÇO CONICO CONTÍNUO CURVO SIMPLES, ENGASTADO, H=9M, INCLUSIVE LUMINÁRIA, SEM LÂMPADA - FORNECIMENTO E INSTALACAO. AF_11/2019</v>
          </cell>
        </row>
        <row r="2991">
          <cell r="A2991" t="str">
            <v>INSTALACAO ELETRICA/ELETRIFICACAO E ILUMINACAO EXTERNA</v>
          </cell>
          <cell r="B2991" t="str">
            <v>INEL</v>
          </cell>
          <cell r="C2991" t="str">
            <v>POSTE METALICO</v>
          </cell>
          <cell r="D2991" t="str">
            <v>0174</v>
          </cell>
          <cell r="E2991">
            <v>0</v>
          </cell>
          <cell r="F2991">
            <v>0</v>
          </cell>
          <cell r="G2991" t="str">
            <v>100623</v>
          </cell>
          <cell r="H2991" t="str">
            <v>POSTE DE AÇO CONICO CONTÍNUO CURVO DUPLO, ENGASTADO, H=9M, INCLUSIVE LUMINÁRIAS, SEM LÂMPADAS - FORNECIMENTO E INSTALACAO. AF_11/2019</v>
          </cell>
        </row>
        <row r="2992">
          <cell r="A2992" t="str">
            <v>INSTALACAO ELETRICA/ELETRIFICACAO E ILUMINACAO EXTERNA</v>
          </cell>
          <cell r="B2992" t="str">
            <v>INEL</v>
          </cell>
          <cell r="C2992" t="str">
            <v>LUMINARIA EXTERNA</v>
          </cell>
          <cell r="D2992" t="str">
            <v>0175</v>
          </cell>
          <cell r="E2992">
            <v>0</v>
          </cell>
          <cell r="F2992">
            <v>0</v>
          </cell>
          <cell r="G2992" t="str">
            <v>97600</v>
          </cell>
          <cell r="H2992" t="str">
            <v>REFLETOR EM ALUMÍNIO, DE SUPORTE E ALÇA, COM 1 LÂMPADA VAPOR DE MERCÚRIO DE 125 W, COM REATOR ALTO FATOR DE POTÊNCIA - FORNECIMENTO E INSTALAÇÃO. AF_02/2020</v>
          </cell>
        </row>
        <row r="2993">
          <cell r="A2993" t="str">
            <v>INSTALACAO ELETRICA/ELETRIFICACAO E ILUMINACAO EXTERNA</v>
          </cell>
          <cell r="B2993" t="str">
            <v>INEL</v>
          </cell>
          <cell r="C2993" t="str">
            <v>LUMINARIA EXTERNA</v>
          </cell>
          <cell r="D2993" t="str">
            <v>0175</v>
          </cell>
          <cell r="E2993">
            <v>0</v>
          </cell>
          <cell r="F2993">
            <v>0</v>
          </cell>
          <cell r="G2993" t="str">
            <v>97601</v>
          </cell>
          <cell r="H2993" t="str">
            <v>REFLETOR EM ALUMÍNIO, DE SUPORTE E ALÇA, COM LÂMPADA VAPOR DE MERCÚRIO DE 250 W, COM REATOR ALTO FATOR DE POTÊNCIA - FORNECIMENTO E INSTALAÇÃO. AF_02/2020</v>
          </cell>
        </row>
        <row r="2994">
          <cell r="A2994" t="str">
            <v>INSTALACAO ELETRICA/ELETRIFICACAO E ILUMINACAO EXTERNA</v>
          </cell>
          <cell r="B2994" t="str">
            <v>INEL</v>
          </cell>
          <cell r="C2994" t="str">
            <v>LUMINARIA EXTERNA</v>
          </cell>
          <cell r="D2994" t="str">
            <v>0175</v>
          </cell>
          <cell r="E2994">
            <v>0</v>
          </cell>
          <cell r="F2994">
            <v>0</v>
          </cell>
          <cell r="G2994" t="str">
            <v>97605</v>
          </cell>
          <cell r="H2994" t="str">
            <v>LUMINÁRIA ARANDELA TIPO MEIA LUA, DE SOBREPOR, COM 1 LÂMPADA LED DE 6 W, SEM REATOR - FORNECIMENTO E INSTALAÇÃO. AF_02/2020</v>
          </cell>
        </row>
        <row r="2995">
          <cell r="A2995" t="str">
            <v>INSTALACAO ELETRICA/ELETRIFICACAO E ILUMINACAO EXTERNA</v>
          </cell>
          <cell r="B2995" t="str">
            <v>INEL</v>
          </cell>
          <cell r="C2995" t="str">
            <v>LUMINARIA EXTERNA</v>
          </cell>
          <cell r="D2995" t="str">
            <v>0175</v>
          </cell>
          <cell r="E2995">
            <v>0</v>
          </cell>
          <cell r="F2995">
            <v>0</v>
          </cell>
          <cell r="G2995" t="str">
            <v>97606</v>
          </cell>
          <cell r="H2995" t="str">
            <v>LUMINÁRIA ARANDELA TIPO MEIA LUA, DE SOBREPOR, COM 1 LÂMPADA FLUORESCENTE DE 15 W, SEM REATOR - FORNECIMENTO E INSTALAÇÃO. AF_02/2020</v>
          </cell>
        </row>
        <row r="2996">
          <cell r="A2996" t="str">
            <v>INSTALACAO ELETRICA/ELETRIFICACAO E ILUMINACAO EXTERNA</v>
          </cell>
          <cell r="B2996" t="str">
            <v>INEL</v>
          </cell>
          <cell r="C2996" t="str">
            <v>LUMINARIA EXTERNA</v>
          </cell>
          <cell r="D2996" t="str">
            <v>0175</v>
          </cell>
          <cell r="E2996">
            <v>0</v>
          </cell>
          <cell r="F2996">
            <v>0</v>
          </cell>
          <cell r="G2996" t="str">
            <v>97607</v>
          </cell>
          <cell r="H2996" t="str">
            <v>LUMINÁRIA ARANDELA TIPO TARTARUGA, DE SOBREPOR, COM 1 LÂMPADA LED DE 6 W, SEM REATOR - FORNECIMENTO E INSTALAÇÃO. AF_02/2020</v>
          </cell>
        </row>
        <row r="2997">
          <cell r="A2997" t="str">
            <v>INSTALACAO ELETRICA/ELETRIFICACAO E ILUMINACAO EXTERNA</v>
          </cell>
          <cell r="B2997" t="str">
            <v>INEL</v>
          </cell>
          <cell r="C2997" t="str">
            <v>LUMINARIA EXTERNA</v>
          </cell>
          <cell r="D2997" t="str">
            <v>0175</v>
          </cell>
          <cell r="E2997">
            <v>0</v>
          </cell>
          <cell r="F2997">
            <v>0</v>
          </cell>
          <cell r="G2997" t="str">
            <v>97608</v>
          </cell>
          <cell r="H2997" t="str">
            <v>LUMINÁRIA ARANDELA TIPO TARTARUGA, COM GRADE, DE SOBREPOR, COM 1 LÂMPADA FLUORESCENTE DE 15 W, SEM REATOR - FORNECIMENTO E INSTALAÇÃO. AF_02/2020</v>
          </cell>
        </row>
        <row r="2998">
          <cell r="A2998" t="str">
            <v>INSTALACAO ELETRICA/ELETRIFICACAO E ILUMINACAO EXTERNA</v>
          </cell>
          <cell r="B2998" t="str">
            <v>INEL</v>
          </cell>
          <cell r="C2998" t="str">
            <v>TRANSFORMADORES</v>
          </cell>
          <cell r="D2998" t="str">
            <v>0176</v>
          </cell>
          <cell r="E2998">
            <v>0</v>
          </cell>
          <cell r="F2998">
            <v>0</v>
          </cell>
          <cell r="G2998" t="str">
            <v>102102</v>
          </cell>
          <cell r="H2998" t="str">
            <v>TRANSFORMADOR DE DISTRIBUIÇÃO, 30 KVA, TRIFÁSICO, 60 HZ, CLASSE 15 KV, IMERSO EM ÓLEO MINERAL, INSTALAÇÃO EM POSTE (NÃO INCLUSO SUPORTE) - FORNECIMENTO E INSTALAÇÃO. AF_12/2020</v>
          </cell>
        </row>
        <row r="2999">
          <cell r="A2999" t="str">
            <v>INSTALACAO ELETRICA/ELETRIFICACAO E ILUMINACAO EXTERNA</v>
          </cell>
          <cell r="B2999" t="str">
            <v>INEL</v>
          </cell>
          <cell r="C2999" t="str">
            <v>TRANSFORMADORES</v>
          </cell>
          <cell r="D2999" t="str">
            <v>0176</v>
          </cell>
          <cell r="E2999">
            <v>0</v>
          </cell>
          <cell r="F2999">
            <v>0</v>
          </cell>
          <cell r="G2999" t="str">
            <v>102103</v>
          </cell>
          <cell r="H2999" t="str">
            <v>TRANSFORMADOR DE DISTRIBUIÇÃO, 45 KVA, TRIFÁSICO, 60 HZ, CLASSE 15 KV, IMERSO EM ÓLEO MINERAL, INSTALAÇÃO EM POSTE (NÃO INCLUSO SUPORTE) - FORNECIMENTO E INSTALAÇÃO. AF_12/2020</v>
          </cell>
        </row>
        <row r="3000">
          <cell r="A3000" t="str">
            <v>INSTALACAO ELETRICA/ELETRIFICACAO E ILUMINACAO EXTERNA</v>
          </cell>
          <cell r="B3000" t="str">
            <v>INEL</v>
          </cell>
          <cell r="C3000" t="str">
            <v>TRANSFORMADORES</v>
          </cell>
          <cell r="D3000" t="str">
            <v>0176</v>
          </cell>
          <cell r="E3000">
            <v>0</v>
          </cell>
          <cell r="F3000">
            <v>0</v>
          </cell>
          <cell r="G3000" t="str">
            <v>102104</v>
          </cell>
          <cell r="H3000" t="str">
            <v>TRANSFORMADOR DE DISTRIBUIÇÃO, 75 KVA, TRIFÁSICO, 60 HZ, CLASSE 15 KV, IMERSO EM ÓLEO MINERAL, INSTALAÇÃO EM POSTE (NÃO INCLUSO SUPORTE) - FORNECIMENTO E INSTALAÇÃO. AF_12/2020</v>
          </cell>
        </row>
        <row r="3001">
          <cell r="A3001" t="str">
            <v>INSTALACAO ELETRICA/ELETRIFICACAO E ILUMINACAO EXTERNA</v>
          </cell>
          <cell r="B3001" t="str">
            <v>INEL</v>
          </cell>
          <cell r="C3001" t="str">
            <v>TRANSFORMADORES</v>
          </cell>
          <cell r="D3001" t="str">
            <v>0176</v>
          </cell>
          <cell r="E3001">
            <v>0</v>
          </cell>
          <cell r="F3001">
            <v>0</v>
          </cell>
          <cell r="G3001" t="str">
            <v>102105</v>
          </cell>
          <cell r="H3001" t="str">
            <v>TRANSFORMADOR DE DISTRIBUIÇÃO, 112,5 KVA, TRIFÁSICO, 60 HZ, CLASSE 15 KV, IMERSO EM ÓLEO MINERAL, INSTALAÇÃO EM POSTE (NÃO INCLUSO SUPORTE) - FORNECIMENTO E INSTALAÇÃO. AF_12/2020</v>
          </cell>
        </row>
        <row r="3002">
          <cell r="A3002" t="str">
            <v>INSTALACAO ELETRICA/ELETRIFICACAO E ILUMINACAO EXTERNA</v>
          </cell>
          <cell r="B3002" t="str">
            <v>INEL</v>
          </cell>
          <cell r="C3002" t="str">
            <v>TRANSFORMADORES</v>
          </cell>
          <cell r="D3002" t="str">
            <v>0176</v>
          </cell>
          <cell r="E3002">
            <v>0</v>
          </cell>
          <cell r="F3002">
            <v>0</v>
          </cell>
          <cell r="G3002" t="str">
            <v>102106</v>
          </cell>
          <cell r="H3002" t="str">
            <v>TRANSFORMADOR DE DISTRIBUIÇÃO, 150 KVA, TRIFÁSICO, 60 HZ, CLASSE 15 KV, IMERSO EM ÓLEO MINERAL, INSTALAÇÃO EM POSTE (NÃO INCLUSO SUPORTE) - FORNECIMENTO E INSTALAÇÃO. AF_12/2020</v>
          </cell>
        </row>
        <row r="3003">
          <cell r="A3003" t="str">
            <v>INSTALACAO ELETRICA/ELETRIFICACAO E ILUMINACAO EXTERNA</v>
          </cell>
          <cell r="B3003" t="str">
            <v>INEL</v>
          </cell>
          <cell r="C3003" t="str">
            <v>TRANSFORMADORES</v>
          </cell>
          <cell r="D3003" t="str">
            <v>0176</v>
          </cell>
          <cell r="E3003">
            <v>0</v>
          </cell>
          <cell r="F3003">
            <v>0</v>
          </cell>
          <cell r="G3003" t="str">
            <v>102107</v>
          </cell>
          <cell r="H3003" t="str">
            <v>TRANSFORMADOR DE DISTRIBUIÇÃO, 225 KVA, TRIFÁSICO, 60 HZ, CLASSE 15 KV, IMERSO EM ÓLEO MINERAL, INSTALAÇÃO EM POSTE (NÃO INCLUSO SUPORTE) - FORNECIMENTO E INSTALAÇÃO. AF_12/2020</v>
          </cell>
        </row>
        <row r="3004">
          <cell r="A3004" t="str">
            <v>INSTALACAO ELETRICA/ELETRIFICACAO E ILUMINACAO EXTERNA</v>
          </cell>
          <cell r="B3004" t="str">
            <v>INEL</v>
          </cell>
          <cell r="C3004" t="str">
            <v>TRANSFORMADORES</v>
          </cell>
          <cell r="D3004" t="str">
            <v>0176</v>
          </cell>
          <cell r="E3004">
            <v>0</v>
          </cell>
          <cell r="F3004">
            <v>0</v>
          </cell>
          <cell r="G3004" t="str">
            <v>102108</v>
          </cell>
          <cell r="H3004" t="str">
            <v>TRANSFORMADOR DE DISTRIBUIÇÃO, 300 KVA, TRIFÁSICO, 60 HZ, CLASSE 15 KV, IMERSO EM ÓLEO MINERAL, INSTALAÇÃO EM POSTE (NÃO INCLUSO SUPORTE) - FORNECIMENTO E INSTALAÇÃO. AF_12/2020</v>
          </cell>
        </row>
        <row r="3005">
          <cell r="A3005" t="str">
            <v>INSTALACAO ELETRICA/ELETRIFICACAO E ILUMINACAO EXTERNA</v>
          </cell>
          <cell r="B3005" t="str">
            <v>INEL</v>
          </cell>
          <cell r="C3005" t="str">
            <v>TRANSFORMADORES</v>
          </cell>
          <cell r="D3005" t="str">
            <v>0176</v>
          </cell>
          <cell r="E3005">
            <v>0</v>
          </cell>
          <cell r="F3005">
            <v>0</v>
          </cell>
          <cell r="G3005" t="str">
            <v>102109</v>
          </cell>
          <cell r="H3005" t="str">
            <v>SUPORTE PARA TRANSFORMADOR EM POSTE DE CONCRETO CIRCULAR - FORNECIMENTO E INSTALAÇÃO. AF_12/2020</v>
          </cell>
        </row>
        <row r="3006">
          <cell r="A3006" t="str">
            <v>INSTALACAO ELETRICA/ELETRIFICACAO E ILUMINACAO EXTERNA</v>
          </cell>
          <cell r="B3006" t="str">
            <v>INEL</v>
          </cell>
          <cell r="C3006" t="str">
            <v>TRANSFORMADORES</v>
          </cell>
          <cell r="D3006" t="str">
            <v>0176</v>
          </cell>
          <cell r="E3006">
            <v>0</v>
          </cell>
          <cell r="F3006">
            <v>0</v>
          </cell>
          <cell r="G3006" t="str">
            <v>102110</v>
          </cell>
          <cell r="H3006" t="str">
            <v>SUPORTE PARA TRANSFORMADOR EM POSTE DE CONCRETO DUPLO T - FORNECIMENTO E INSTALAÇÃO. AF_12/2020</v>
          </cell>
        </row>
        <row r="3007">
          <cell r="A3007" t="str">
            <v>INSTALACAO ELETRICA/ELETRIFICACAO E ILUMINACAO EXTERNA</v>
          </cell>
          <cell r="B3007" t="str">
            <v>INEL</v>
          </cell>
          <cell r="C3007" t="str">
            <v>PONTOS DE LUZ/TOMADAS ANTENA TV/CAMPAINHAS/INTERRUPTORES</v>
          </cell>
          <cell r="D3007" t="str">
            <v>0177</v>
          </cell>
          <cell r="E3007">
            <v>0</v>
          </cell>
          <cell r="F3007">
            <v>0</v>
          </cell>
          <cell r="G3007" t="str">
            <v>93128</v>
          </cell>
          <cell r="H3007" t="str">
            <v>PONTO DE ILUMINAÇÃO RESIDENCIAL INCLUINDO INTERRUPTOR SIMPLES, CAIXA ELÉTRICA, ELETRODUTO, CABO, RASGO, QUEBRA E CHUMBAMENTO (EXCLUINDO LUMINÁRIA E LÂMPADA). AF_01/2016</v>
          </cell>
        </row>
        <row r="3008">
          <cell r="A3008" t="str">
            <v>INSTALACAO ELETRICA/ELETRIFICACAO E ILUMINACAO EXTERNA</v>
          </cell>
          <cell r="B3008" t="str">
            <v>INEL</v>
          </cell>
          <cell r="C3008" t="str">
            <v>PONTOS DE LUZ/TOMADAS ANTENA TV/CAMPAINHAS/INTERRUPTORES</v>
          </cell>
          <cell r="D3008" t="str">
            <v>0177</v>
          </cell>
          <cell r="E3008">
            <v>0</v>
          </cell>
          <cell r="F3008">
            <v>0</v>
          </cell>
          <cell r="G3008" t="str">
            <v>93137</v>
          </cell>
          <cell r="H3008" t="str">
            <v>PONTO DE ILUMINAÇÃO RESIDENCIAL INCLUINDO INTERRUPTOR SIMPLES (2 MÓDULOS), CAIXA ELÉTRICA, ELETRODUTO, CABO, RASGO, QUEBRA E CHUMBAMENTO (EXCLUINDO LUMINÁRIA E LÂMPADA). AF_01/2016</v>
          </cell>
        </row>
        <row r="3009">
          <cell r="A3009" t="str">
            <v>INSTALACAO ELETRICA/ELETRIFICACAO E ILUMINACAO EXTERNA</v>
          </cell>
          <cell r="B3009" t="str">
            <v>INEL</v>
          </cell>
          <cell r="C3009" t="str">
            <v>PONTOS DE LUZ/TOMADAS ANTENA TV/CAMPAINHAS/INTERRUPTORES</v>
          </cell>
          <cell r="D3009" t="str">
            <v>0177</v>
          </cell>
          <cell r="E3009">
            <v>0</v>
          </cell>
          <cell r="F3009">
            <v>0</v>
          </cell>
          <cell r="G3009" t="str">
            <v>93138</v>
          </cell>
          <cell r="H3009" t="str">
            <v>PONTO DE ILUMINAÇÃO RESIDENCIAL INCLUINDO INTERRUPTOR PARALELO, CAIXA ELÉTRICA, ELETRODUTO, CABO, RASGO, QUEBRA E CHUMBAMENTO (EXCLUINDO LUMINÁRIA E LÂMPADA). AF_01/2016</v>
          </cell>
        </row>
        <row r="3010">
          <cell r="A3010" t="str">
            <v>INSTALACAO ELETRICA/ELETRIFICACAO E ILUMINACAO EXTERNA</v>
          </cell>
          <cell r="B3010" t="str">
            <v>INEL</v>
          </cell>
          <cell r="C3010" t="str">
            <v>PONTOS DE LUZ/TOMADAS ANTENA TV/CAMPAINHAS/INTERRUPTORES</v>
          </cell>
          <cell r="D3010" t="str">
            <v>0177</v>
          </cell>
          <cell r="E3010">
            <v>0</v>
          </cell>
          <cell r="F3010">
            <v>0</v>
          </cell>
          <cell r="G3010" t="str">
            <v>93139</v>
          </cell>
          <cell r="H3010" t="str">
            <v>PONTO DE ILUMINAÇÃO RESIDENCIAL INCLUINDO INTERRUPTOR PARALELO (2 MÓDULOS), CAIXA ELÉTRICA, ELETRODUTO, CABO, RASGO, QUEBRA E CHUMBAMENTO (EXCLUINDO LUMINÁRIA E LÂMPADA). AF_01/2016</v>
          </cell>
        </row>
        <row r="3011">
          <cell r="A3011" t="str">
            <v>INSTALACAO ELETRICA/ELETRIFICACAO E ILUMINACAO EXTERNA</v>
          </cell>
          <cell r="B3011" t="str">
            <v>INEL</v>
          </cell>
          <cell r="C3011" t="str">
            <v>PONTOS DE LUZ/TOMADAS ANTENA TV/CAMPAINHAS/INTERRUPTORES</v>
          </cell>
          <cell r="D3011" t="str">
            <v>0177</v>
          </cell>
          <cell r="E3011">
            <v>0</v>
          </cell>
          <cell r="F3011">
            <v>0</v>
          </cell>
          <cell r="G3011" t="str">
            <v>93140</v>
          </cell>
          <cell r="H3011" t="str">
            <v>PONTO DE ILUMINAÇÃO RESIDENCIAL INCLUINDO INTERRUPTOR SIMPLES CONJUGADO COM PARALELO, CAIXA ELÉTRICA, ELETRODUTO, CABO, RASGO, QUEBRA E CHUMBAMENTO (EXCLUINDO LUMINÁRIA E LÂMPADA). AF_01/2016</v>
          </cell>
        </row>
        <row r="3012">
          <cell r="A3012" t="str">
            <v>INSTALACAO ELETRICA/ELETRIFICACAO E ILUMINACAO EXTERNA</v>
          </cell>
          <cell r="B3012" t="str">
            <v>INEL</v>
          </cell>
          <cell r="C3012" t="str">
            <v>PONTOS DE LUZ/TOMADAS ANTENA TV/CAMPAINHAS/INTERRUPTORES</v>
          </cell>
          <cell r="D3012" t="str">
            <v>0177</v>
          </cell>
          <cell r="E3012">
            <v>0</v>
          </cell>
          <cell r="F3012">
            <v>0</v>
          </cell>
          <cell r="G3012" t="str">
            <v>93141</v>
          </cell>
          <cell r="H3012" t="str">
            <v>PONTO DE TOMADA RESIDENCIAL INCLUINDO TOMADA 10A/250V, CAIXA ELÉTRICA, ELETRODUTO, CABO, RASGO, QUEBRA E CHUMBAMENTO. AF_01/2016</v>
          </cell>
        </row>
        <row r="3013">
          <cell r="A3013" t="str">
            <v>INSTALACAO ELETRICA/ELETRIFICACAO E ILUMINACAO EXTERNA</v>
          </cell>
          <cell r="B3013" t="str">
            <v>INEL</v>
          </cell>
          <cell r="C3013" t="str">
            <v>PONTOS DE LUZ/TOMADAS ANTENA TV/CAMPAINHAS/INTERRUPTORES</v>
          </cell>
          <cell r="D3013" t="str">
            <v>0177</v>
          </cell>
          <cell r="E3013">
            <v>0</v>
          </cell>
          <cell r="F3013">
            <v>0</v>
          </cell>
          <cell r="G3013" t="str">
            <v>93142</v>
          </cell>
          <cell r="H3013" t="str">
            <v>PONTO DE TOMADA RESIDENCIAL INCLUINDO TOMADA (2 MÓDULOS) 10A/250V, CAIXA ELÉTRICA, ELETRODUTO, CABO, RASGO, QUEBRA E CHUMBAMENTO. AF_01/2016</v>
          </cell>
        </row>
        <row r="3014">
          <cell r="A3014" t="str">
            <v>INSTALACAO ELETRICA/ELETRIFICACAO E ILUMINACAO EXTERNA</v>
          </cell>
          <cell r="B3014" t="str">
            <v>INEL</v>
          </cell>
          <cell r="C3014" t="str">
            <v>PONTOS DE LUZ/TOMADAS ANTENA TV/CAMPAINHAS/INTERRUPTORES</v>
          </cell>
          <cell r="D3014" t="str">
            <v>0177</v>
          </cell>
          <cell r="E3014">
            <v>0</v>
          </cell>
          <cell r="F3014">
            <v>0</v>
          </cell>
          <cell r="G3014" t="str">
            <v>93143</v>
          </cell>
          <cell r="H3014" t="str">
            <v>PONTO DE TOMADA RESIDENCIAL INCLUINDO TOMADA 20A/250V, CAIXA ELÉTRICA, ELETRODUTO, CABO, RASGO, QUEBRA E CHUMBAMENTO. AF_01/2016</v>
          </cell>
        </row>
        <row r="3015">
          <cell r="A3015" t="str">
            <v>INSTALACAO ELETRICA/ELETRIFICACAO E ILUMINACAO EXTERNA</v>
          </cell>
          <cell r="B3015" t="str">
            <v>INEL</v>
          </cell>
          <cell r="C3015" t="str">
            <v>PONTOS DE LUZ/TOMADAS ANTENA TV/CAMPAINHAS/INTERRUPTORES</v>
          </cell>
          <cell r="D3015" t="str">
            <v>0177</v>
          </cell>
          <cell r="E3015">
            <v>0</v>
          </cell>
          <cell r="F3015">
            <v>0</v>
          </cell>
          <cell r="G3015" t="str">
            <v>93144</v>
          </cell>
          <cell r="H3015" t="str">
            <v>PONTO DE UTILIZAÇÃO DE EQUIPAMENTOS ELÉTRICOS, RESIDENCIAL, INCLUINDO SUPORTE E PLACA, CAIXA ELÉTRICA, ELETRODUTO, CABO, RASGO, QUEBRA E CHUMBAMENTO. AF_01/2016</v>
          </cell>
        </row>
        <row r="3016">
          <cell r="A3016" t="str">
            <v>INSTALACAO ELETRICA/ELETRIFICACAO E ILUMINACAO EXTERNA</v>
          </cell>
          <cell r="B3016" t="str">
            <v>INEL</v>
          </cell>
          <cell r="C3016" t="str">
            <v>PONTOS DE LUZ/TOMADAS ANTENA TV/CAMPAINHAS/INTERRUPTORES</v>
          </cell>
          <cell r="D3016" t="str">
            <v>0177</v>
          </cell>
          <cell r="E3016">
            <v>0</v>
          </cell>
          <cell r="F3016">
            <v>0</v>
          </cell>
          <cell r="G3016" t="str">
            <v>93145</v>
          </cell>
          <cell r="H3016" t="str">
            <v>PONTO DE ILUMINAÇÃO E TOMADA, RESIDENCIAL, INCLUINDO INTERRUPTOR SIMPLES E TOMADA 10A/250V, CAIXA ELÉTRICA, ELETRODUTO, CABO, RASGO, QUEBRA E CHUMBAMENTO (EXCLUINDO LUMINÁRIA E LÂMPADA). AF_01/2016</v>
          </cell>
        </row>
        <row r="3017">
          <cell r="A3017" t="str">
            <v>INSTALACAO ELETRICA/ELETRIFICACAO E ILUMINACAO EXTERNA</v>
          </cell>
          <cell r="B3017" t="str">
            <v>INEL</v>
          </cell>
          <cell r="C3017" t="str">
            <v>PONTOS DE LUZ/TOMADAS ANTENA TV/CAMPAINHAS/INTERRUPTORES</v>
          </cell>
          <cell r="D3017" t="str">
            <v>0177</v>
          </cell>
          <cell r="E3017">
            <v>0</v>
          </cell>
          <cell r="F3017">
            <v>0</v>
          </cell>
          <cell r="G3017" t="str">
            <v>93146</v>
          </cell>
          <cell r="H3017" t="str">
            <v>PONTO DE ILUMINAÇÃO E TOMADA, RESIDENCIAL, INCLUINDO INTERRUPTOR PARALELO E TOMADA 10A/250V, CAIXA ELÉTRICA, ELETRODUTO, CABO, RASGO, QUEBRA E CHUMBAMENTO (EXCLUINDO LUMINÁRIA E LÂMPADA). AF_01/2016</v>
          </cell>
        </row>
        <row r="3018">
          <cell r="A3018" t="str">
            <v>INSTALACAO ELETRICA/ELETRIFICACAO E ILUMINACAO EXTERNA</v>
          </cell>
          <cell r="B3018" t="str">
            <v>INEL</v>
          </cell>
          <cell r="C3018" t="str">
            <v>PONTOS DE LUZ/TOMADAS ANTENA TV/CAMPAINHAS/INTERRUPTORES</v>
          </cell>
          <cell r="D3018" t="str">
            <v>0177</v>
          </cell>
          <cell r="E3018">
            <v>0</v>
          </cell>
          <cell r="F3018">
            <v>0</v>
          </cell>
          <cell r="G3018" t="str">
            <v>93147</v>
          </cell>
          <cell r="H3018" t="str">
            <v>PONTO DE ILUMINAÇÃO E TOMADA, RESIDENCIAL, INCLUINDO INTERRUPTOR SIMPLES, INTERRUPTOR PARALELO E TOMADA 10A/250V, CAIXA ELÉTRICA, ELETRODUTO, CABO, RASGO, QUEBRA E CHUMBAMENTO (EXCLUINDO LUMINÁRIA E LÂMPADA). AF_01/2016</v>
          </cell>
        </row>
        <row r="3019">
          <cell r="A3019" t="str">
            <v>INSTALACAO ELETRICA/ELETRIFICACAO E ILUMINACAO EXTERNA</v>
          </cell>
          <cell r="B3019" t="str">
            <v>INEL</v>
          </cell>
          <cell r="C3019" t="str">
            <v>SISTEMAS DE PROTECAO/ATERRAMENTO</v>
          </cell>
          <cell r="D3019" t="str">
            <v>0243</v>
          </cell>
          <cell r="E3019">
            <v>0</v>
          </cell>
          <cell r="F3019">
            <v>0</v>
          </cell>
          <cell r="G3019" t="str">
            <v>96971</v>
          </cell>
          <cell r="H3019" t="str">
            <v>CORDOALHA DE COBRE NU 16 MM², NÃO ENTERRADA, COM ISOLADOR - FORNECIMENTO E INSTALAÇÃO. AF_12/2017</v>
          </cell>
        </row>
        <row r="3020">
          <cell r="A3020" t="str">
            <v>INSTALACAO ELETRICA/ELETRIFICACAO E ILUMINACAO EXTERNA</v>
          </cell>
          <cell r="B3020" t="str">
            <v>INEL</v>
          </cell>
          <cell r="C3020" t="str">
            <v>SISTEMAS DE PROTECAO/ATERRAMENTO</v>
          </cell>
          <cell r="D3020" t="str">
            <v>0243</v>
          </cell>
          <cell r="E3020">
            <v>0</v>
          </cell>
          <cell r="F3020">
            <v>0</v>
          </cell>
          <cell r="G3020" t="str">
            <v>96972</v>
          </cell>
          <cell r="H3020" t="str">
            <v>CORDOALHA DE COBRE NU 25 MM², NÃO ENTERRADA, COM ISOLADOR - FORNECIMENTO E INSTALAÇÃO. AF_12/2017</v>
          </cell>
        </row>
        <row r="3021">
          <cell r="A3021" t="str">
            <v>INSTALACAO ELETRICA/ELETRIFICACAO E ILUMINACAO EXTERNA</v>
          </cell>
          <cell r="B3021" t="str">
            <v>INEL</v>
          </cell>
          <cell r="C3021" t="str">
            <v>SISTEMAS DE PROTECAO/ATERRAMENTO</v>
          </cell>
          <cell r="D3021" t="str">
            <v>0243</v>
          </cell>
          <cell r="E3021">
            <v>0</v>
          </cell>
          <cell r="F3021">
            <v>0</v>
          </cell>
          <cell r="G3021" t="str">
            <v>96973</v>
          </cell>
          <cell r="H3021" t="str">
            <v>CORDOALHA DE COBRE NU 35 MM², NÃO ENTERRADA, COM ISOLADOR - FORNECIMENTO E INSTALAÇÃO. AF_12/2017</v>
          </cell>
        </row>
        <row r="3022">
          <cell r="A3022" t="str">
            <v>INSTALACAO ELETRICA/ELETRIFICACAO E ILUMINACAO EXTERNA</v>
          </cell>
          <cell r="B3022" t="str">
            <v>INEL</v>
          </cell>
          <cell r="C3022" t="str">
            <v>SISTEMAS DE PROTECAO/ATERRAMENTO</v>
          </cell>
          <cell r="D3022" t="str">
            <v>0243</v>
          </cell>
          <cell r="E3022">
            <v>0</v>
          </cell>
          <cell r="F3022">
            <v>0</v>
          </cell>
          <cell r="G3022" t="str">
            <v>96974</v>
          </cell>
          <cell r="H3022" t="str">
            <v>CORDOALHA DE COBRE NU 50 MM², NÃO ENTERRADA, COM ISOLADOR - FORNECIMENTO E INSTALAÇÃO. AF_12/2017</v>
          </cell>
        </row>
        <row r="3023">
          <cell r="A3023" t="str">
            <v>INSTALACAO ELETRICA/ELETRIFICACAO E ILUMINACAO EXTERNA</v>
          </cell>
          <cell r="B3023" t="str">
            <v>INEL</v>
          </cell>
          <cell r="C3023" t="str">
            <v>SISTEMAS DE PROTECAO/ATERRAMENTO</v>
          </cell>
          <cell r="D3023" t="str">
            <v>0243</v>
          </cell>
          <cell r="E3023">
            <v>0</v>
          </cell>
          <cell r="F3023">
            <v>0</v>
          </cell>
          <cell r="G3023" t="str">
            <v>96975</v>
          </cell>
          <cell r="H3023" t="str">
            <v>CORDOALHA DE COBRE NU 70 MM², NÃO ENTERRADA, COM ISOLADOR - FORNECIMENTO E INSTALAÇÃO. AF_12/2017</v>
          </cell>
        </row>
        <row r="3024">
          <cell r="A3024" t="str">
            <v>INSTALACAO ELETRICA/ELETRIFICACAO E ILUMINACAO EXTERNA</v>
          </cell>
          <cell r="B3024" t="str">
            <v>INEL</v>
          </cell>
          <cell r="C3024" t="str">
            <v>SISTEMAS DE PROTECAO/ATERRAMENTO</v>
          </cell>
          <cell r="D3024" t="str">
            <v>0243</v>
          </cell>
          <cell r="E3024">
            <v>0</v>
          </cell>
          <cell r="F3024">
            <v>0</v>
          </cell>
          <cell r="G3024" t="str">
            <v>96976</v>
          </cell>
          <cell r="H3024" t="str">
            <v>CORDOALHA DE COBRE NU 95 MM², NÃO ENTERRADA, COM ISOLADOR - FORNECIMENTO E INSTALAÇÃO. AF_12/2017</v>
          </cell>
        </row>
        <row r="3025">
          <cell r="A3025" t="str">
            <v>INSTALACAO ELETRICA/ELETRIFICACAO E ILUMINACAO EXTERNA</v>
          </cell>
          <cell r="B3025" t="str">
            <v>INEL</v>
          </cell>
          <cell r="C3025" t="str">
            <v>SISTEMAS DE PROTECAO/ATERRAMENTO</v>
          </cell>
          <cell r="D3025" t="str">
            <v>0243</v>
          </cell>
          <cell r="E3025">
            <v>0</v>
          </cell>
          <cell r="F3025">
            <v>0</v>
          </cell>
          <cell r="G3025" t="str">
            <v>96977</v>
          </cell>
          <cell r="H3025" t="str">
            <v>CORDOALHA DE COBRE NU 50 MM², ENTERRADA, SEM ISOLADOR - FORNECIMENTO E INSTALAÇÃO. AF_12/2017</v>
          </cell>
        </row>
        <row r="3026">
          <cell r="A3026" t="str">
            <v>INSTALACAO ELETRICA/ELETRIFICACAO E ILUMINACAO EXTERNA</v>
          </cell>
          <cell r="B3026" t="str">
            <v>INEL</v>
          </cell>
          <cell r="C3026" t="str">
            <v>SISTEMAS DE PROTECAO/ATERRAMENTO</v>
          </cell>
          <cell r="D3026" t="str">
            <v>0243</v>
          </cell>
          <cell r="E3026">
            <v>0</v>
          </cell>
          <cell r="F3026">
            <v>0</v>
          </cell>
          <cell r="G3026" t="str">
            <v>96978</v>
          </cell>
          <cell r="H3026" t="str">
            <v>CORDOALHA DE COBRE NU 70 MM², ENTERRADA, SEM ISOLADOR - FORNECIMENTO E INSTALAÇÃO. AF_12/2017</v>
          </cell>
        </row>
        <row r="3027">
          <cell r="A3027" t="str">
            <v>INSTALACAO ELETRICA/ELETRIFICACAO E ILUMINACAO EXTERNA</v>
          </cell>
          <cell r="B3027" t="str">
            <v>INEL</v>
          </cell>
          <cell r="C3027" t="str">
            <v>SISTEMAS DE PROTECAO/ATERRAMENTO</v>
          </cell>
          <cell r="D3027" t="str">
            <v>0243</v>
          </cell>
          <cell r="E3027">
            <v>0</v>
          </cell>
          <cell r="F3027">
            <v>0</v>
          </cell>
          <cell r="G3027" t="str">
            <v>96979</v>
          </cell>
          <cell r="H3027" t="str">
            <v>CORDOALHA DE COBRE NU 95 MM², ENTERRADA, SEM ISOLADOR - FORNECIMENTO E INSTALAÇÃO. AF_12/2017</v>
          </cell>
        </row>
        <row r="3028">
          <cell r="A3028" t="str">
            <v>INSTALACAO ELETRICA/ELETRIFICACAO E ILUMINACAO EXTERNA</v>
          </cell>
          <cell r="B3028" t="str">
            <v>INEL</v>
          </cell>
          <cell r="C3028" t="str">
            <v>SISTEMAS DE PROTECAO/ATERRAMENTO</v>
          </cell>
          <cell r="D3028" t="str">
            <v>0243</v>
          </cell>
          <cell r="E3028">
            <v>0</v>
          </cell>
          <cell r="F3028">
            <v>0</v>
          </cell>
          <cell r="G3028" t="str">
            <v>96984</v>
          </cell>
          <cell r="H3028" t="str">
            <v>ELETRODUTO PVC 40MM (1 ¼ ) PARA SPDA - FORNECIMENTO E INSTALAÇÃO. AF_12/2017</v>
          </cell>
        </row>
        <row r="3029">
          <cell r="A3029" t="str">
            <v>INSTALACAO ELETRICA/ELETRIFICACAO E ILUMINACAO EXTERNA</v>
          </cell>
          <cell r="B3029" t="str">
            <v>INEL</v>
          </cell>
          <cell r="C3029" t="str">
            <v>SISTEMAS DE PROTECAO/ATERRAMENTO</v>
          </cell>
          <cell r="D3029" t="str">
            <v>0243</v>
          </cell>
          <cell r="E3029">
            <v>0</v>
          </cell>
          <cell r="F3029">
            <v>0</v>
          </cell>
          <cell r="G3029" t="str">
            <v>96985</v>
          </cell>
          <cell r="H3029" t="str">
            <v>HASTE DE ATERRAMENTO 5/8  PARA SPDA - FORNECIMENTO E INSTALAÇÃO. AF_12/2017</v>
          </cell>
        </row>
        <row r="3030">
          <cell r="A3030" t="str">
            <v>INSTALACAO ELETRICA/ELETRIFICACAO E ILUMINACAO EXTERNA</v>
          </cell>
          <cell r="B3030" t="str">
            <v>INEL</v>
          </cell>
          <cell r="C3030" t="str">
            <v>SISTEMAS DE PROTECAO/ATERRAMENTO</v>
          </cell>
          <cell r="D3030" t="str">
            <v>0243</v>
          </cell>
          <cell r="E3030">
            <v>0</v>
          </cell>
          <cell r="F3030">
            <v>0</v>
          </cell>
          <cell r="G3030" t="str">
            <v>96986</v>
          </cell>
          <cell r="H3030" t="str">
            <v>HASTE DE ATERRAMENTO 3/4  PARA SPDA - FORNECIMENTO E INSTALAÇÃO. AF_12/2017</v>
          </cell>
        </row>
        <row r="3031">
          <cell r="A3031" t="str">
            <v>INSTALACAO ELETRICA/ELETRIFICACAO E ILUMINACAO EXTERNA</v>
          </cell>
          <cell r="B3031" t="str">
            <v>INEL</v>
          </cell>
          <cell r="C3031" t="str">
            <v>SISTEMAS DE PROTECAO/ATERRAMENTO</v>
          </cell>
          <cell r="D3031" t="str">
            <v>0243</v>
          </cell>
          <cell r="E3031">
            <v>0</v>
          </cell>
          <cell r="F3031">
            <v>0</v>
          </cell>
          <cell r="G3031" t="str">
            <v>96987</v>
          </cell>
          <cell r="H3031" t="str">
            <v>BASE METÁLICA PARA MASTRO 1 ½  PARA SPDA - FORNECIMENTO E INSTALAÇÃO. AF_12/2017</v>
          </cell>
        </row>
        <row r="3032">
          <cell r="A3032" t="str">
            <v>INSTALACAO ELETRICA/ELETRIFICACAO E ILUMINACAO EXTERNA</v>
          </cell>
          <cell r="B3032" t="str">
            <v>INEL</v>
          </cell>
          <cell r="C3032" t="str">
            <v>SISTEMAS DE PROTECAO/ATERRAMENTO</v>
          </cell>
          <cell r="D3032" t="str">
            <v>0243</v>
          </cell>
          <cell r="E3032">
            <v>0</v>
          </cell>
          <cell r="F3032">
            <v>0</v>
          </cell>
          <cell r="G3032" t="str">
            <v>96988</v>
          </cell>
          <cell r="H3032" t="str">
            <v>MASTRO 1 ½  PARA SPDA - FORNECIMENTO E INSTALAÇÃO. AF_12/2017</v>
          </cell>
        </row>
        <row r="3033">
          <cell r="A3033" t="str">
            <v>INSTALACAO ELETRICA/ELETRIFICACAO E ILUMINACAO EXTERNA</v>
          </cell>
          <cell r="B3033" t="str">
            <v>INEL</v>
          </cell>
          <cell r="C3033" t="str">
            <v>SISTEMAS DE PROTECAO/ATERRAMENTO</v>
          </cell>
          <cell r="D3033" t="str">
            <v>0243</v>
          </cell>
          <cell r="E3033">
            <v>0</v>
          </cell>
          <cell r="F3033">
            <v>0</v>
          </cell>
          <cell r="G3033" t="str">
            <v>96989</v>
          </cell>
          <cell r="H3033" t="str">
            <v>CAPTOR TIPO FRANKLIN PARA SPDA - FORNECIMENTO E INSTALAÇÃO. AF_12/2017</v>
          </cell>
        </row>
        <row r="3034">
          <cell r="A3034" t="str">
            <v>INSTALACAO ELETRICA/ELETRIFICACAO E ILUMINACAO EXTERNA</v>
          </cell>
          <cell r="B3034" t="str">
            <v>INEL</v>
          </cell>
          <cell r="C3034" t="str">
            <v>SISTEMAS DE PROTECAO/ATERRAMENTO</v>
          </cell>
          <cell r="D3034" t="str">
            <v>0243</v>
          </cell>
          <cell r="E3034">
            <v>0</v>
          </cell>
          <cell r="F3034">
            <v>0</v>
          </cell>
          <cell r="G3034" t="str">
            <v>98463</v>
          </cell>
          <cell r="H3034" t="str">
            <v>SUPORTE ISOLADOR PARA CORDOALHA DE COBRE - FORNECIMENTO E INSTALAÇÃO. AF_12/2017</v>
          </cell>
        </row>
        <row r="3035">
          <cell r="A3035" t="str">
            <v>INSTALACOES ESPECIAIS</v>
          </cell>
          <cell r="B3035" t="str">
            <v>INES</v>
          </cell>
          <cell r="C3035" t="str">
            <v>INCENDIO</v>
          </cell>
          <cell r="D3035" t="str">
            <v>0186</v>
          </cell>
          <cell r="E3035">
            <v>0</v>
          </cell>
          <cell r="F3035">
            <v>0</v>
          </cell>
          <cell r="G3035" t="str">
            <v>96765</v>
          </cell>
          <cell r="H3035" t="str">
            <v>ABRIGO PARA HIDRANTE, 90X60X17CM, COM REGISTRO GLOBO ANGULAR 45 GRAUS 2 1/2", ADAPTADOR STORZ 2 1/2", MANGUEIRA DE INCÊNDIO 20M, REDUÇÃO 2 1/2" X 1 1/2" E ESGUICHO EM LATÃO 1 1/2" - FORNECIMENTO E INSTALAÇÃO. AF_10/2020</v>
          </cell>
        </row>
        <row r="3036">
          <cell r="A3036" t="str">
            <v>INSTALACOES ESPECIAIS</v>
          </cell>
          <cell r="B3036" t="str">
            <v>INES</v>
          </cell>
          <cell r="C3036" t="str">
            <v>INCENDIO</v>
          </cell>
          <cell r="D3036" t="str">
            <v>0186</v>
          </cell>
          <cell r="E3036">
            <v>0</v>
          </cell>
          <cell r="F3036">
            <v>0</v>
          </cell>
          <cell r="G3036" t="str">
            <v>101905</v>
          </cell>
          <cell r="H3036" t="str">
            <v>EXTINTOR DE INCÊNDIO PORTÁTIL COM CARGA DE ÁGUA PRESSURIZADA DE 10 L, CLASSE A - FORNECIMENTO E INSTALAÇÃO. AF_10/2020_P</v>
          </cell>
        </row>
        <row r="3037">
          <cell r="A3037" t="str">
            <v>INSTALACOES ESPECIAIS</v>
          </cell>
          <cell r="B3037" t="str">
            <v>INES</v>
          </cell>
          <cell r="C3037" t="str">
            <v>INCENDIO</v>
          </cell>
          <cell r="D3037" t="str">
            <v>0186</v>
          </cell>
          <cell r="E3037">
            <v>0</v>
          </cell>
          <cell r="F3037">
            <v>0</v>
          </cell>
          <cell r="G3037" t="str">
            <v>101906</v>
          </cell>
          <cell r="H3037" t="str">
            <v>EXTINTOR DE INCÊNDIO PORTÁTIL COM CARGA DE CO2 DE 4 KG, CLASSE BC - FORNECIMENTO E INSTALAÇÃO. AF_10/2020_P</v>
          </cell>
        </row>
        <row r="3038">
          <cell r="A3038" t="str">
            <v>INSTALACOES ESPECIAIS</v>
          </cell>
          <cell r="B3038" t="str">
            <v>INES</v>
          </cell>
          <cell r="C3038" t="str">
            <v>INCENDIO</v>
          </cell>
          <cell r="D3038" t="str">
            <v>0186</v>
          </cell>
          <cell r="E3038">
            <v>0</v>
          </cell>
          <cell r="F3038">
            <v>0</v>
          </cell>
          <cell r="G3038" t="str">
            <v>101907</v>
          </cell>
          <cell r="H3038" t="str">
            <v>EXTINTOR DE INCÊNDIO PORTÁTIL COM CARGA DE CO2 DE 6 KG, CLASSE BC - FORNECIMENTO E INSTALAÇÃO. AF_10/2020_P</v>
          </cell>
        </row>
        <row r="3039">
          <cell r="A3039" t="str">
            <v>INSTALACOES ESPECIAIS</v>
          </cell>
          <cell r="B3039" t="str">
            <v>INES</v>
          </cell>
          <cell r="C3039" t="str">
            <v>INCENDIO</v>
          </cell>
          <cell r="D3039" t="str">
            <v>0186</v>
          </cell>
          <cell r="E3039">
            <v>0</v>
          </cell>
          <cell r="F3039">
            <v>0</v>
          </cell>
          <cell r="G3039" t="str">
            <v>101908</v>
          </cell>
          <cell r="H3039" t="str">
            <v>EXTINTOR DE INCÊNDIO PORTÁTIL COM CARGA DE PQS DE 4 KG, CLASSE BC - FORNECIMENTO E INSTALAÇÃO. AF_10/2020_P</v>
          </cell>
        </row>
        <row r="3040">
          <cell r="A3040" t="str">
            <v>INSTALACOES ESPECIAIS</v>
          </cell>
          <cell r="B3040" t="str">
            <v>INES</v>
          </cell>
          <cell r="C3040" t="str">
            <v>INCENDIO</v>
          </cell>
          <cell r="D3040" t="str">
            <v>0186</v>
          </cell>
          <cell r="E3040">
            <v>0</v>
          </cell>
          <cell r="F3040">
            <v>0</v>
          </cell>
          <cell r="G3040" t="str">
            <v>101909</v>
          </cell>
          <cell r="H3040" t="str">
            <v>EXTINTOR DE INCÊNDIO PORTÁTIL COM CARGA DE PQS DE 6 KG, CLASSE BC - FORNECIMENTO E INSTALAÇÃO. AF_10/2020_P</v>
          </cell>
        </row>
        <row r="3041">
          <cell r="A3041" t="str">
            <v>INSTALACOES ESPECIAIS</v>
          </cell>
          <cell r="B3041" t="str">
            <v>INES</v>
          </cell>
          <cell r="C3041" t="str">
            <v>INCENDIO</v>
          </cell>
          <cell r="D3041" t="str">
            <v>0186</v>
          </cell>
          <cell r="E3041">
            <v>0</v>
          </cell>
          <cell r="F3041">
            <v>0</v>
          </cell>
          <cell r="G3041" t="str">
            <v>101910</v>
          </cell>
          <cell r="H3041" t="str">
            <v>EXTINTOR DE INCÊNDIO PORTÁTIL COM CARGA DE PQS DE 8 KG, CLASSE BC - FORNECIMENTO E INSTALAÇÃO. AF_10/2020_P</v>
          </cell>
        </row>
        <row r="3042">
          <cell r="A3042" t="str">
            <v>INSTALACOES ESPECIAIS</v>
          </cell>
          <cell r="B3042" t="str">
            <v>INES</v>
          </cell>
          <cell r="C3042" t="str">
            <v>INCENDIO</v>
          </cell>
          <cell r="D3042" t="str">
            <v>0186</v>
          </cell>
          <cell r="E3042">
            <v>0</v>
          </cell>
          <cell r="F3042">
            <v>0</v>
          </cell>
          <cell r="G3042" t="str">
            <v>101911</v>
          </cell>
          <cell r="H3042" t="str">
            <v>EXTINTOR DE INCÊNDIO PORTÁTIL COM CARGA DE PQS DE 12 KG, CLASSE BC - FORNECIMENTO E INSTALAÇÃO. AF_10/2020_P</v>
          </cell>
        </row>
        <row r="3043">
          <cell r="A3043" t="str">
            <v>INSTALACOES ESPECIAIS</v>
          </cell>
          <cell r="B3043" t="str">
            <v>INES</v>
          </cell>
          <cell r="C3043" t="str">
            <v>INCENDIO</v>
          </cell>
          <cell r="D3043" t="str">
            <v>0186</v>
          </cell>
          <cell r="E3043">
            <v>0</v>
          </cell>
          <cell r="F3043">
            <v>0</v>
          </cell>
          <cell r="G3043" t="str">
            <v>101912</v>
          </cell>
          <cell r="H3043" t="str">
            <v>ABRIGO PARA HIDRANTE, 75X45X17CM, COM REGISTRO GLOBO ANGULAR 45 GRAUS 2 1/2", ADAPTADOR STORZ 2 1/2", MANGUEIRA DE INCÊNDIO 15M 2 1/2" E ESGUICHO EM LATÃO 2 1/2" - FORNECIMENTO E INSTALAÇÃO. AF_10/2020</v>
          </cell>
        </row>
        <row r="3044">
          <cell r="A3044" t="str">
            <v>INSTALACOES ESPECIAIS</v>
          </cell>
          <cell r="B3044" t="str">
            <v>INES</v>
          </cell>
          <cell r="C3044" t="str">
            <v>INCENDIO</v>
          </cell>
          <cell r="D3044" t="str">
            <v>0186</v>
          </cell>
          <cell r="E3044">
            <v>0</v>
          </cell>
          <cell r="F3044">
            <v>0</v>
          </cell>
          <cell r="G3044" t="str">
            <v>101913</v>
          </cell>
          <cell r="H3044" t="str">
            <v>CAIXA DE INCÊNDIO 45X75X17CM - FORNECIMENTO E INSTALAÇÃO. AF_10/2020</v>
          </cell>
        </row>
        <row r="3045">
          <cell r="A3045" t="str">
            <v>INSTALACOES ESPECIAIS</v>
          </cell>
          <cell r="B3045" t="str">
            <v>INES</v>
          </cell>
          <cell r="C3045" t="str">
            <v>INCENDIO</v>
          </cell>
          <cell r="D3045" t="str">
            <v>0186</v>
          </cell>
          <cell r="E3045">
            <v>0</v>
          </cell>
          <cell r="F3045">
            <v>0</v>
          </cell>
          <cell r="G3045" t="str">
            <v>101914</v>
          </cell>
          <cell r="H3045" t="str">
            <v>CAIXA DE INCÊNDIO 60X90X17CM - FORNECIMENTO E INSTALAÇÃO. AF_10/2020</v>
          </cell>
        </row>
        <row r="3046">
          <cell r="A3046" t="str">
            <v>INSTALACOES ESPECIAIS</v>
          </cell>
          <cell r="B3046" t="str">
            <v>INES</v>
          </cell>
          <cell r="C3046" t="str">
            <v>INCENDIO</v>
          </cell>
          <cell r="D3046" t="str">
            <v>0186</v>
          </cell>
          <cell r="E3046">
            <v>0</v>
          </cell>
          <cell r="F3046">
            <v>0</v>
          </cell>
          <cell r="G3046" t="str">
            <v>101915</v>
          </cell>
          <cell r="H3046" t="str">
            <v>CONJUNTO DE MANGUEIRA PARA COMBATE A INCÊNDIO EM FIBRA DE POLIESTER PURA, COM 1.1/2", REVESTIDA INTERNAMENTE, COMPRIMENTO DE 15M - FORNECIMENTO E INSTALAÇÃO. AF_10/2020</v>
          </cell>
        </row>
        <row r="3047">
          <cell r="A3047" t="str">
            <v>INSTALACOES ESPECIAIS</v>
          </cell>
          <cell r="B3047" t="str">
            <v>INES</v>
          </cell>
          <cell r="C3047" t="str">
            <v>INCENDIO</v>
          </cell>
          <cell r="D3047" t="str">
            <v>0186</v>
          </cell>
          <cell r="E3047">
            <v>0</v>
          </cell>
          <cell r="F3047">
            <v>0</v>
          </cell>
          <cell r="G3047" t="str">
            <v>101916</v>
          </cell>
          <cell r="H3047" t="str">
            <v>HIDRANTE SUBTERRÂNEO PREDIAL (COM CURVA LONGA E CAIXA), DN 75 MM - FORNECIMENTO E INSTALAÇÃO. AF_10/2020</v>
          </cell>
        </row>
        <row r="3048">
          <cell r="A3048" t="str">
            <v>INSTALACOES ESPECIAIS</v>
          </cell>
          <cell r="B3048" t="str">
            <v>INES</v>
          </cell>
          <cell r="C3048" t="str">
            <v>INCENDIO</v>
          </cell>
          <cell r="D3048" t="str">
            <v>0186</v>
          </cell>
          <cell r="E3048">
            <v>0</v>
          </cell>
          <cell r="F3048">
            <v>0</v>
          </cell>
          <cell r="G3048" t="str">
            <v>101917</v>
          </cell>
          <cell r="H3048" t="str">
            <v>MANÔMETRO 0 A 200 PSI (0 A 14 KGF/CM2), D = 50MM - FORNECIMENTO E INSTALAÇÃO. AF_10/2020</v>
          </cell>
        </row>
        <row r="3049">
          <cell r="A3049" t="str">
            <v>INSTALACOES ESPECIAIS</v>
          </cell>
          <cell r="B3049" t="str">
            <v>INES</v>
          </cell>
          <cell r="C3049" t="str">
            <v>TELEFONE</v>
          </cell>
          <cell r="D3049" t="str">
            <v>0187</v>
          </cell>
          <cell r="E3049">
            <v>0</v>
          </cell>
          <cell r="F3049">
            <v>0</v>
          </cell>
          <cell r="G3049" t="str">
            <v>98261</v>
          </cell>
          <cell r="H3049" t="str">
            <v>CABO TELEFÔNICO CCI-50 1 PAR, INSTALADO EM ENTRADA DE EDIFICAÇÃO - FORNECIMENTO E INSTALAÇÃO. AF_11/2019</v>
          </cell>
        </row>
        <row r="3050">
          <cell r="A3050" t="str">
            <v>INSTALACOES ESPECIAIS</v>
          </cell>
          <cell r="B3050" t="str">
            <v>INES</v>
          </cell>
          <cell r="C3050" t="str">
            <v>TELEFONE</v>
          </cell>
          <cell r="D3050" t="str">
            <v>0187</v>
          </cell>
          <cell r="E3050">
            <v>0</v>
          </cell>
          <cell r="F3050">
            <v>0</v>
          </cell>
          <cell r="G3050" t="str">
            <v>98262</v>
          </cell>
          <cell r="H3050" t="str">
            <v>CABO TELEFÔNICO CCI-50 2 PARES, SEM BLINDAGEM, INSTALADO EM ENTRADA DE EDIFICAÇÃO - FORNECIMENTO E INSTALAÇÃO. AF_11/2019</v>
          </cell>
        </row>
        <row r="3051">
          <cell r="A3051" t="str">
            <v>INSTALACOES ESPECIAIS</v>
          </cell>
          <cell r="B3051" t="str">
            <v>INES</v>
          </cell>
          <cell r="C3051" t="str">
            <v>TELEFONE</v>
          </cell>
          <cell r="D3051" t="str">
            <v>0187</v>
          </cell>
          <cell r="E3051">
            <v>0</v>
          </cell>
          <cell r="F3051">
            <v>0</v>
          </cell>
          <cell r="G3051" t="str">
            <v>98263</v>
          </cell>
          <cell r="H3051" t="str">
            <v>CABO TELEFÔNICO CCI-50 3 PARES, SEM BLINDAGEM, INSTALADO EM ENTRADA DE EDIFICAÇÃO - FORNECIMENTO E INSTALAÇÃO. AF_11/2019</v>
          </cell>
        </row>
        <row r="3052">
          <cell r="A3052" t="str">
            <v>INSTALACOES ESPECIAIS</v>
          </cell>
          <cell r="B3052" t="str">
            <v>INES</v>
          </cell>
          <cell r="C3052" t="str">
            <v>TELEFONE</v>
          </cell>
          <cell r="D3052" t="str">
            <v>0187</v>
          </cell>
          <cell r="E3052">
            <v>0</v>
          </cell>
          <cell r="F3052">
            <v>0</v>
          </cell>
          <cell r="G3052" t="str">
            <v>98264</v>
          </cell>
          <cell r="H3052" t="str">
            <v>CABO TELEFÔNICO CCI-50 4 PARES, SEM BLINDAGEM, INSTALADO EM ENTRADA DE EDIFICAÇÃO - FORNECIMENTO E INSTALAÇÃO. AF_11/2019</v>
          </cell>
        </row>
        <row r="3053">
          <cell r="A3053" t="str">
            <v>INSTALACOES ESPECIAIS</v>
          </cell>
          <cell r="B3053" t="str">
            <v>INES</v>
          </cell>
          <cell r="C3053" t="str">
            <v>TELEFONE</v>
          </cell>
          <cell r="D3053" t="str">
            <v>0187</v>
          </cell>
          <cell r="E3053">
            <v>0</v>
          </cell>
          <cell r="F3053">
            <v>0</v>
          </cell>
          <cell r="G3053" t="str">
            <v>98265</v>
          </cell>
          <cell r="H3053" t="str">
            <v>CABO TELEFÔNICO CCI-50 5 PARES, SEM BLINDAGEM, INSTALADO EM ENTRADA DE EDIFICAÇÃO - FORNECIMENTO E INSTALAÇÃO. AF_11/2019</v>
          </cell>
        </row>
        <row r="3054">
          <cell r="A3054" t="str">
            <v>INSTALACOES ESPECIAIS</v>
          </cell>
          <cell r="B3054" t="str">
            <v>INES</v>
          </cell>
          <cell r="C3054" t="str">
            <v>TELEFONE</v>
          </cell>
          <cell r="D3054" t="str">
            <v>0187</v>
          </cell>
          <cell r="E3054">
            <v>0</v>
          </cell>
          <cell r="F3054">
            <v>0</v>
          </cell>
          <cell r="G3054" t="str">
            <v>98266</v>
          </cell>
          <cell r="H3054" t="str">
            <v>CABO TELEFÔNICO CCI-50 6 PARES, SEM BLINDAGEM, INSTALADO EM ENTRADA DE EDIFICAÇÃO - FORNECIMENTO E INSTALAÇÃO. AF_11/2019</v>
          </cell>
        </row>
        <row r="3055">
          <cell r="A3055" t="str">
            <v>INSTALACOES ESPECIAIS</v>
          </cell>
          <cell r="B3055" t="str">
            <v>INES</v>
          </cell>
          <cell r="C3055" t="str">
            <v>TELEFONE</v>
          </cell>
          <cell r="D3055" t="str">
            <v>0187</v>
          </cell>
          <cell r="E3055">
            <v>0</v>
          </cell>
          <cell r="F3055">
            <v>0</v>
          </cell>
          <cell r="G3055" t="str">
            <v>98267</v>
          </cell>
          <cell r="H3055" t="str">
            <v>CABO TELEFÔNICO CI-50 10 PARES INSTALADO EM ENTRADA DE EDIFICAÇÃO - FORNECIMENTO E INSTALAÇÃO. AF_11/2019</v>
          </cell>
        </row>
        <row r="3056">
          <cell r="A3056" t="str">
            <v>INSTALACOES ESPECIAIS</v>
          </cell>
          <cell r="B3056" t="str">
            <v>INES</v>
          </cell>
          <cell r="C3056" t="str">
            <v>TELEFONE</v>
          </cell>
          <cell r="D3056" t="str">
            <v>0187</v>
          </cell>
          <cell r="E3056">
            <v>0</v>
          </cell>
          <cell r="F3056">
            <v>0</v>
          </cell>
          <cell r="G3056" t="str">
            <v>98268</v>
          </cell>
          <cell r="H3056" t="str">
            <v>CABO TELEFÔNICO CI-50 20 PARES INSTALADO EM ENTRADA DE EDIFICAÇÃO - FORNECIMENTO E INSTALAÇÃO. AF_11/2019</v>
          </cell>
        </row>
        <row r="3057">
          <cell r="A3057" t="str">
            <v>INSTALACOES ESPECIAIS</v>
          </cell>
          <cell r="B3057" t="str">
            <v>INES</v>
          </cell>
          <cell r="C3057" t="str">
            <v>TELEFONE</v>
          </cell>
          <cell r="D3057" t="str">
            <v>0187</v>
          </cell>
          <cell r="E3057">
            <v>0</v>
          </cell>
          <cell r="F3057">
            <v>0</v>
          </cell>
          <cell r="G3057" t="str">
            <v>98269</v>
          </cell>
          <cell r="H3057" t="str">
            <v>CABO TELEFÔNICO CI-50 30 PARES INSTALADO EM ENTRADA DE EDIFICAÇÃO - FORNECIMENTO E INSTALAÇÃO. AF_11/2019</v>
          </cell>
        </row>
        <row r="3058">
          <cell r="A3058" t="str">
            <v>INSTALACOES ESPECIAIS</v>
          </cell>
          <cell r="B3058" t="str">
            <v>INES</v>
          </cell>
          <cell r="C3058" t="str">
            <v>TELEFONE</v>
          </cell>
          <cell r="D3058" t="str">
            <v>0187</v>
          </cell>
          <cell r="E3058">
            <v>0</v>
          </cell>
          <cell r="F3058">
            <v>0</v>
          </cell>
          <cell r="G3058" t="str">
            <v>98270</v>
          </cell>
          <cell r="H3058" t="str">
            <v>CABO TELEFÔNICO CI-50 50 PARES INSTALADO EM ENTRADA DE EDIFICAÇÃO - FORNECIMENTO E INSTALAÇÃO. AF_11/2019</v>
          </cell>
        </row>
        <row r="3059">
          <cell r="A3059" t="str">
            <v>INSTALACOES ESPECIAIS</v>
          </cell>
          <cell r="B3059" t="str">
            <v>INES</v>
          </cell>
          <cell r="C3059" t="str">
            <v>TELEFONE</v>
          </cell>
          <cell r="D3059" t="str">
            <v>0187</v>
          </cell>
          <cell r="E3059">
            <v>0</v>
          </cell>
          <cell r="F3059">
            <v>0</v>
          </cell>
          <cell r="G3059" t="str">
            <v>98271</v>
          </cell>
          <cell r="H3059" t="str">
            <v>CABO TELEFÔNICO CI-50 75 PARES INSTALADO EM ENTRADA DE EDIFICAÇÃO - FORNECIMENTO E INSTALAÇÃO. AF_11/2019</v>
          </cell>
        </row>
        <row r="3060">
          <cell r="A3060" t="str">
            <v>INSTALACOES ESPECIAIS</v>
          </cell>
          <cell r="B3060" t="str">
            <v>INES</v>
          </cell>
          <cell r="C3060" t="str">
            <v>TELEFONE</v>
          </cell>
          <cell r="D3060" t="str">
            <v>0187</v>
          </cell>
          <cell r="E3060">
            <v>0</v>
          </cell>
          <cell r="F3060">
            <v>0</v>
          </cell>
          <cell r="G3060" t="str">
            <v>98272</v>
          </cell>
          <cell r="H3060" t="str">
            <v>CABO TELEFÔNICO CI-50 200 PARES INSTALADO EM ENTRADA DE EDIFICAÇÃO - FORNECIMENTO E INSTALAÇÃO. AF_11/2019</v>
          </cell>
        </row>
        <row r="3061">
          <cell r="A3061" t="str">
            <v>INSTALACOES ESPECIAIS</v>
          </cell>
          <cell r="B3061" t="str">
            <v>INES</v>
          </cell>
          <cell r="C3061" t="str">
            <v>TELEFONE</v>
          </cell>
          <cell r="D3061" t="str">
            <v>0187</v>
          </cell>
          <cell r="E3061">
            <v>0</v>
          </cell>
          <cell r="F3061">
            <v>0</v>
          </cell>
          <cell r="G3061" t="str">
            <v>98273</v>
          </cell>
          <cell r="H3061" t="str">
            <v>CABO TELEFÔNICO CCI-50 4 PARES, SEM BLINDAGEM, INSTALADO EM PRUMADA - FORNECIMENTO E INSTALAÇÃO. AF_11/2019</v>
          </cell>
        </row>
        <row r="3062">
          <cell r="A3062" t="str">
            <v>INSTALACOES ESPECIAIS</v>
          </cell>
          <cell r="B3062" t="str">
            <v>INES</v>
          </cell>
          <cell r="C3062" t="str">
            <v>TELEFONE</v>
          </cell>
          <cell r="D3062" t="str">
            <v>0187</v>
          </cell>
          <cell r="E3062">
            <v>0</v>
          </cell>
          <cell r="F3062">
            <v>0</v>
          </cell>
          <cell r="G3062" t="str">
            <v>98274</v>
          </cell>
          <cell r="H3062" t="str">
            <v>CABO TELEFÔNICO CCI-50 5 PARES, SEM BLINDAGEM, INSTALADO EM PRUMADA - FORNECIMENTO E INSTALAÇÃO. AF_11/2019</v>
          </cell>
        </row>
        <row r="3063">
          <cell r="A3063" t="str">
            <v>INSTALACOES ESPECIAIS</v>
          </cell>
          <cell r="B3063" t="str">
            <v>INES</v>
          </cell>
          <cell r="C3063" t="str">
            <v>TELEFONE</v>
          </cell>
          <cell r="D3063" t="str">
            <v>0187</v>
          </cell>
          <cell r="E3063">
            <v>0</v>
          </cell>
          <cell r="F3063">
            <v>0</v>
          </cell>
          <cell r="G3063" t="str">
            <v>98275</v>
          </cell>
          <cell r="H3063" t="str">
            <v>CABO TELEFÔNICO CCI-50 6 PARES, SEM BLINDAGEM, INSTALADO EM PRUMADA - FORNECIMENTO E INSTALAÇÃO. AF_11/2019</v>
          </cell>
        </row>
        <row r="3064">
          <cell r="A3064" t="str">
            <v>INSTALACOES ESPECIAIS</v>
          </cell>
          <cell r="B3064" t="str">
            <v>INES</v>
          </cell>
          <cell r="C3064" t="str">
            <v>TELEFONE</v>
          </cell>
          <cell r="D3064" t="str">
            <v>0187</v>
          </cell>
          <cell r="E3064">
            <v>0</v>
          </cell>
          <cell r="F3064">
            <v>0</v>
          </cell>
          <cell r="G3064" t="str">
            <v>98276</v>
          </cell>
          <cell r="H3064" t="str">
            <v>CABO TELEFÔNICO CI-50 10 PARES INSTALADO EM PRUMADA - FORNECIMENTO E INSTALAÇÃO. AF_11/2019</v>
          </cell>
        </row>
        <row r="3065">
          <cell r="A3065" t="str">
            <v>INSTALACOES ESPECIAIS</v>
          </cell>
          <cell r="B3065" t="str">
            <v>INES</v>
          </cell>
          <cell r="C3065" t="str">
            <v>TELEFONE</v>
          </cell>
          <cell r="D3065" t="str">
            <v>0187</v>
          </cell>
          <cell r="E3065">
            <v>0</v>
          </cell>
          <cell r="F3065">
            <v>0</v>
          </cell>
          <cell r="G3065" t="str">
            <v>98277</v>
          </cell>
          <cell r="H3065" t="str">
            <v>CABO TELEFÔNICO CI-50 20 PARES INSTALADO EM PRUMADA - FORNECIMENTO E INSTALAÇÃO. AF_11/2019</v>
          </cell>
        </row>
        <row r="3066">
          <cell r="A3066" t="str">
            <v>INSTALACOES ESPECIAIS</v>
          </cell>
          <cell r="B3066" t="str">
            <v>INES</v>
          </cell>
          <cell r="C3066" t="str">
            <v>TELEFONE</v>
          </cell>
          <cell r="D3066" t="str">
            <v>0187</v>
          </cell>
          <cell r="E3066">
            <v>0</v>
          </cell>
          <cell r="F3066">
            <v>0</v>
          </cell>
          <cell r="G3066" t="str">
            <v>98278</v>
          </cell>
          <cell r="H3066" t="str">
            <v>CABO TELEFÔNICO CI-50 30 PARES INSTALADO EM PRUMADA - FORNECIMENTO E INSTALAÇÃO. AF_11/2019</v>
          </cell>
        </row>
        <row r="3067">
          <cell r="A3067" t="str">
            <v>INSTALACOES ESPECIAIS</v>
          </cell>
          <cell r="B3067" t="str">
            <v>INES</v>
          </cell>
          <cell r="C3067" t="str">
            <v>TELEFONE</v>
          </cell>
          <cell r="D3067" t="str">
            <v>0187</v>
          </cell>
          <cell r="E3067">
            <v>0</v>
          </cell>
          <cell r="F3067">
            <v>0</v>
          </cell>
          <cell r="G3067" t="str">
            <v>98279</v>
          </cell>
          <cell r="H3067" t="str">
            <v>CABO TELEFÔNICO CI-50 50 PARES INSTALADO EM PRUMADA - FORNECIMENTO E INSTALAÇÃO. AF_11/2019</v>
          </cell>
        </row>
        <row r="3068">
          <cell r="A3068" t="str">
            <v>INSTALACOES ESPECIAIS</v>
          </cell>
          <cell r="B3068" t="str">
            <v>INES</v>
          </cell>
          <cell r="C3068" t="str">
            <v>TELEFONE</v>
          </cell>
          <cell r="D3068" t="str">
            <v>0187</v>
          </cell>
          <cell r="E3068">
            <v>0</v>
          </cell>
          <cell r="F3068">
            <v>0</v>
          </cell>
          <cell r="G3068" t="str">
            <v>98280</v>
          </cell>
          <cell r="H3068" t="str">
            <v>CABO TELEFÔNICO CCI-50 1 PAR, SEM BLINDAGEM, INSTALADO EM DISTRIBUIÇÃO DE EDIFICAÇÃO RESIDENCIAL - FORNECIMENTO E INSTALAÇÃO. AF_11/2019</v>
          </cell>
        </row>
        <row r="3069">
          <cell r="A3069" t="str">
            <v>INSTALACOES ESPECIAIS</v>
          </cell>
          <cell r="B3069" t="str">
            <v>INES</v>
          </cell>
          <cell r="C3069" t="str">
            <v>TELEFONE</v>
          </cell>
          <cell r="D3069" t="str">
            <v>0187</v>
          </cell>
          <cell r="E3069">
            <v>0</v>
          </cell>
          <cell r="F3069">
            <v>0</v>
          </cell>
          <cell r="G3069" t="str">
            <v>98281</v>
          </cell>
          <cell r="H3069" t="str">
            <v>CABO TELEFÔNICO CCI-50 2 PARES, SEM BLINDAGEM, INSTALADO EM DISTRIBUIÇÃO DE EDIFICAÇÃO RESIDENCIAL - FORNECIMENTO E INSTALAÇÃO. AF_11/2019</v>
          </cell>
        </row>
        <row r="3070">
          <cell r="A3070" t="str">
            <v>INSTALACOES ESPECIAIS</v>
          </cell>
          <cell r="B3070" t="str">
            <v>INES</v>
          </cell>
          <cell r="C3070" t="str">
            <v>TELEFONE</v>
          </cell>
          <cell r="D3070" t="str">
            <v>0187</v>
          </cell>
          <cell r="E3070">
            <v>0</v>
          </cell>
          <cell r="F3070">
            <v>0</v>
          </cell>
          <cell r="G3070" t="str">
            <v>98282</v>
          </cell>
          <cell r="H3070" t="str">
            <v>CABO TELEFÔNICO CCI-50 3 PARES, SEM BLINDAGEM, INSTALADO EM DISTRIBUIÇÃO DE EDIFICAÇÃO RESIDENCIAL - FORNECIMENTO E INSTALAÇÃO. AF_11/2019</v>
          </cell>
        </row>
        <row r="3071">
          <cell r="A3071" t="str">
            <v>INSTALACOES ESPECIAIS</v>
          </cell>
          <cell r="B3071" t="str">
            <v>INES</v>
          </cell>
          <cell r="C3071" t="str">
            <v>TELEFONE</v>
          </cell>
          <cell r="D3071" t="str">
            <v>0187</v>
          </cell>
          <cell r="E3071">
            <v>0</v>
          </cell>
          <cell r="F3071">
            <v>0</v>
          </cell>
          <cell r="G3071" t="str">
            <v>98283</v>
          </cell>
          <cell r="H3071" t="str">
            <v>CABO TELEFÔNICO CCI-50 4 PARES, SEM BLINDAGEM, INSTALADO EM DISTRIBUIÇÃO DE EDIFICAÇÃO RESIDENCIAL - FORNECIMENTO E INSTALAÇÃO. AF_11/2019</v>
          </cell>
        </row>
        <row r="3072">
          <cell r="A3072" t="str">
            <v>INSTALACOES ESPECIAIS</v>
          </cell>
          <cell r="B3072" t="str">
            <v>INES</v>
          </cell>
          <cell r="C3072" t="str">
            <v>TELEFONE</v>
          </cell>
          <cell r="D3072" t="str">
            <v>0187</v>
          </cell>
          <cell r="E3072">
            <v>0</v>
          </cell>
          <cell r="F3072">
            <v>0</v>
          </cell>
          <cell r="G3072" t="str">
            <v>98284</v>
          </cell>
          <cell r="H3072" t="str">
            <v>CABO TELEFÔNICO CCI-50 5 PARES, SEM BLINDAGEM, INSTALADO EM DISTRIBUIÇÃO DE EDIFICAÇÃO RESIDENCIAL - FORNECIMENTO E INSTALAÇÃO. AF_11/2019</v>
          </cell>
        </row>
        <row r="3073">
          <cell r="A3073" t="str">
            <v>INSTALACOES ESPECIAIS</v>
          </cell>
          <cell r="B3073" t="str">
            <v>INES</v>
          </cell>
          <cell r="C3073" t="str">
            <v>TELEFONE</v>
          </cell>
          <cell r="D3073" t="str">
            <v>0187</v>
          </cell>
          <cell r="E3073">
            <v>0</v>
          </cell>
          <cell r="F3073">
            <v>0</v>
          </cell>
          <cell r="G3073" t="str">
            <v>98285</v>
          </cell>
          <cell r="H3073" t="str">
            <v>CABO TELEFÔNICO CCI-50 6 PARES, SEM BLINDAGEM, INSTALADO EM DISTRIBUIÇÃO DE EDIFICAÇÃO RESIDENCIAL - FORNECIMENTO E INSTALAÇÃO. AF_11/2019</v>
          </cell>
        </row>
        <row r="3074">
          <cell r="A3074" t="str">
            <v>INSTALACOES ESPECIAIS</v>
          </cell>
          <cell r="B3074" t="str">
            <v>INES</v>
          </cell>
          <cell r="C3074" t="str">
            <v>TELEFONE</v>
          </cell>
          <cell r="D3074" t="str">
            <v>0187</v>
          </cell>
          <cell r="E3074">
            <v>0</v>
          </cell>
          <cell r="F3074">
            <v>0</v>
          </cell>
          <cell r="G3074" t="str">
            <v>98286</v>
          </cell>
          <cell r="H3074" t="str">
            <v>CABO TELEFÔNICO CI-50 10 PARES INSTALADO EM DISTRIBUIÇÃO DE EDIFICAÇÃO RESIDENCIAL - FORNECIMENTO E INSTALAÇÃO. AF_11/2019</v>
          </cell>
        </row>
        <row r="3075">
          <cell r="A3075" t="str">
            <v>INSTALACOES ESPECIAIS</v>
          </cell>
          <cell r="B3075" t="str">
            <v>INES</v>
          </cell>
          <cell r="C3075" t="str">
            <v>TELEFONE</v>
          </cell>
          <cell r="D3075" t="str">
            <v>0187</v>
          </cell>
          <cell r="E3075">
            <v>0</v>
          </cell>
          <cell r="F3075">
            <v>0</v>
          </cell>
          <cell r="G3075" t="str">
            <v>98287</v>
          </cell>
          <cell r="H3075" t="str">
            <v>CABO TELEFÔNICO CCI-50 1 PAR, SEM BLINDAGEM, INSTALADO EM DISTRIBUIÇÃO DE EDIFICAÇÃO INSTITUCIONAL - FORNECIMENTO E INSTALAÇÃO. AF_11/2019</v>
          </cell>
        </row>
        <row r="3076">
          <cell r="A3076" t="str">
            <v>INSTALACOES ESPECIAIS</v>
          </cell>
          <cell r="B3076" t="str">
            <v>INES</v>
          </cell>
          <cell r="C3076" t="str">
            <v>TELEFONE</v>
          </cell>
          <cell r="D3076" t="str">
            <v>0187</v>
          </cell>
          <cell r="E3076">
            <v>0</v>
          </cell>
          <cell r="F3076">
            <v>0</v>
          </cell>
          <cell r="G3076" t="str">
            <v>98288</v>
          </cell>
          <cell r="H3076" t="str">
            <v>CABO TELEFÔNICO CCI-50 2 PARES, SEM BLINDAGEM, INSTALADO EM DISTRIBUIÇÃO DE EDIFICAÇÃO INSTITUCIONAL - FORNECIMENTO E INSTALAÇÃO. AF_11/2019</v>
          </cell>
        </row>
        <row r="3077">
          <cell r="A3077" t="str">
            <v>INSTALACOES ESPECIAIS</v>
          </cell>
          <cell r="B3077" t="str">
            <v>INES</v>
          </cell>
          <cell r="C3077" t="str">
            <v>TELEFONE</v>
          </cell>
          <cell r="D3077" t="str">
            <v>0187</v>
          </cell>
          <cell r="E3077">
            <v>0</v>
          </cell>
          <cell r="F3077">
            <v>0</v>
          </cell>
          <cell r="G3077" t="str">
            <v>98289</v>
          </cell>
          <cell r="H3077" t="str">
            <v>CABO TELEFÔNICO CCI-50 3 PARES, SEM BLINDAGEM, INSTALADO EM DISTRIBUIÇÃO DE EDIFICAÇÃO INSTITUCIONAL - FORNECIMENTO E INSTALAÇÃO. AF_11/2019</v>
          </cell>
        </row>
        <row r="3078">
          <cell r="A3078" t="str">
            <v>INSTALACOES ESPECIAIS</v>
          </cell>
          <cell r="B3078" t="str">
            <v>INES</v>
          </cell>
          <cell r="C3078" t="str">
            <v>TELEFONE</v>
          </cell>
          <cell r="D3078" t="str">
            <v>0187</v>
          </cell>
          <cell r="E3078">
            <v>0</v>
          </cell>
          <cell r="F3078">
            <v>0</v>
          </cell>
          <cell r="G3078" t="str">
            <v>98290</v>
          </cell>
          <cell r="H3078" t="str">
            <v>CABO TELEFÔNICO CCI-50 4 PARES, SEM BLINDAGEM, INSTALADO EM DISTRIBUIÇÃO DE EDIFICAÇÃO INSTITUCIONAL - FORNECIMENTO E INSTALAÇÃO. AF_11/2019</v>
          </cell>
        </row>
        <row r="3079">
          <cell r="A3079" t="str">
            <v>INSTALACOES ESPECIAIS</v>
          </cell>
          <cell r="B3079" t="str">
            <v>INES</v>
          </cell>
          <cell r="C3079" t="str">
            <v>TELEFONE</v>
          </cell>
          <cell r="D3079" t="str">
            <v>0187</v>
          </cell>
          <cell r="E3079">
            <v>0</v>
          </cell>
          <cell r="F3079">
            <v>0</v>
          </cell>
          <cell r="G3079" t="str">
            <v>98291</v>
          </cell>
          <cell r="H3079" t="str">
            <v>CABO TELEFÔNICO CCI-50 5 PARES, SEM BLINDAGEM, INSTALADO EM DISTRIBUIÇÃO DE EDIFICAÇÃO INSTITUCIONAL - FORNECIMENTO E INSTALAÇÃO. AF_11/2019</v>
          </cell>
        </row>
        <row r="3080">
          <cell r="A3080" t="str">
            <v>INSTALACOES ESPECIAIS</v>
          </cell>
          <cell r="B3080" t="str">
            <v>INES</v>
          </cell>
          <cell r="C3080" t="str">
            <v>TELEFONE</v>
          </cell>
          <cell r="D3080" t="str">
            <v>0187</v>
          </cell>
          <cell r="E3080">
            <v>0</v>
          </cell>
          <cell r="F3080">
            <v>0</v>
          </cell>
          <cell r="G3080" t="str">
            <v>98292</v>
          </cell>
          <cell r="H3080" t="str">
            <v>CABO TELEFÔNICO CCI-50 6 PARES, SEM BLINDAGEM, INSTALADO EM DISTRIBUIÇÃO DE EDIFICAÇÃO INSTITUCIONAL - FORNECIMENTO E INSTALAÇÃO. AF_11/2019</v>
          </cell>
        </row>
        <row r="3081">
          <cell r="A3081" t="str">
            <v>INSTALACOES ESPECIAIS</v>
          </cell>
          <cell r="B3081" t="str">
            <v>INES</v>
          </cell>
          <cell r="C3081" t="str">
            <v>TELEFONE</v>
          </cell>
          <cell r="D3081" t="str">
            <v>0187</v>
          </cell>
          <cell r="E3081">
            <v>0</v>
          </cell>
          <cell r="F3081">
            <v>0</v>
          </cell>
          <cell r="G3081" t="str">
            <v>98293</v>
          </cell>
          <cell r="H3081" t="str">
            <v>CABO TELEFÔNICO CI-50 10 PARES INSTALADO EM DISTRIBUIÇÃO DE EDIFICAÇÃO INSTITUCIONAL - FORNECIMENTO E INSTALAÇÃO. AF_11/2019</v>
          </cell>
        </row>
        <row r="3082">
          <cell r="A3082" t="str">
            <v>INSTALACOES ESPECIAIS</v>
          </cell>
          <cell r="B3082" t="str">
            <v>INES</v>
          </cell>
          <cell r="C3082" t="str">
            <v>TELEFONE</v>
          </cell>
          <cell r="D3082" t="str">
            <v>0187</v>
          </cell>
          <cell r="E3082">
            <v>0</v>
          </cell>
          <cell r="F3082">
            <v>0</v>
          </cell>
          <cell r="G3082" t="str">
            <v>98400</v>
          </cell>
          <cell r="H3082" t="str">
            <v>CABO TELEFÔNICO CTP-APL-50 10 PARES INSTALADO EM ENTRADA DE EDIFICAÇÃO - FORNECIMENTO E INSTALAÇÃO. AF_11/2019</v>
          </cell>
        </row>
        <row r="3083">
          <cell r="A3083" t="str">
            <v>INSTALACOES ESPECIAIS</v>
          </cell>
          <cell r="B3083" t="str">
            <v>INES</v>
          </cell>
          <cell r="C3083" t="str">
            <v>TELEFONE</v>
          </cell>
          <cell r="D3083" t="str">
            <v>0187</v>
          </cell>
          <cell r="E3083">
            <v>0</v>
          </cell>
          <cell r="F3083">
            <v>0</v>
          </cell>
          <cell r="G3083" t="str">
            <v>98401</v>
          </cell>
          <cell r="H3083" t="str">
            <v>CABO TELEFÔNICO CTP-APL-50 20 PARES INSTALADO EM ENTRADA DE EDIFICAÇÃO - FORNECIMENTO E INSTALAÇÃO. AF_11/2019</v>
          </cell>
        </row>
        <row r="3084">
          <cell r="A3084" t="str">
            <v>INSTALACOES ESPECIAIS</v>
          </cell>
          <cell r="B3084" t="str">
            <v>INES</v>
          </cell>
          <cell r="C3084" t="str">
            <v>TELEFONE</v>
          </cell>
          <cell r="D3084" t="str">
            <v>0187</v>
          </cell>
          <cell r="E3084">
            <v>0</v>
          </cell>
          <cell r="F3084">
            <v>0</v>
          </cell>
          <cell r="G3084" t="str">
            <v>98402</v>
          </cell>
          <cell r="H3084" t="str">
            <v>CABO TELEFÔNICO CTP-APL-50 30 PARES INSTALADO EM ENTRADA DE EDIFICAÇÃO - FORNECIMENTO E INSTALAÇÃO. AF_11/2019</v>
          </cell>
        </row>
        <row r="3085">
          <cell r="A3085" t="str">
            <v>INSTALACOES ESPECIAIS</v>
          </cell>
          <cell r="B3085" t="str">
            <v>INES</v>
          </cell>
          <cell r="C3085" t="str">
            <v>TELEFONE</v>
          </cell>
          <cell r="D3085" t="str">
            <v>0187</v>
          </cell>
          <cell r="E3085">
            <v>0</v>
          </cell>
          <cell r="F3085">
            <v>0</v>
          </cell>
          <cell r="G3085" t="str">
            <v>100556</v>
          </cell>
          <cell r="H3085" t="str">
            <v>CAIXA DE PASSAGEM PARA TELEFONE 15X15X10CM (SOBREPOR), FORNECIMENTO E INSTALACAO. AF_11/2019</v>
          </cell>
        </row>
        <row r="3086">
          <cell r="A3086" t="str">
            <v>INSTALACOES ESPECIAIS</v>
          </cell>
          <cell r="B3086" t="str">
            <v>INES</v>
          </cell>
          <cell r="C3086" t="str">
            <v>TELEFONE</v>
          </cell>
          <cell r="D3086" t="str">
            <v>0187</v>
          </cell>
          <cell r="E3086">
            <v>0</v>
          </cell>
          <cell r="F3086">
            <v>0</v>
          </cell>
          <cell r="G3086" t="str">
            <v>100557</v>
          </cell>
          <cell r="H3086" t="str">
            <v>CAIXA DE PASSAGEM PARA TELEFONE 80X80X15CM (SOBREPOR) FORNECIMENTO E INSTALACAO. AF_11/2019</v>
          </cell>
        </row>
        <row r="3087">
          <cell r="A3087" t="str">
            <v>INSTALACOES ESPECIAIS</v>
          </cell>
          <cell r="B3087" t="str">
            <v>INES</v>
          </cell>
          <cell r="C3087" t="str">
            <v>TELEFONE</v>
          </cell>
          <cell r="D3087" t="str">
            <v>0187</v>
          </cell>
          <cell r="E3087">
            <v>0</v>
          </cell>
          <cell r="F3087">
            <v>0</v>
          </cell>
          <cell r="G3087" t="str">
            <v>100560</v>
          </cell>
          <cell r="H3087" t="str">
            <v>QUADRO DE DISTRIBUIÇÃO PARA TELEFONE N.2, 20X20X12CM EM CHAPA METALICA, DE EMBUTIR, SEM ACESSORIOS, PADRÃO TELEBRAS, FORNECIMENTO E INSTALAÇÃO. AF_11/2019</v>
          </cell>
        </row>
        <row r="3088">
          <cell r="A3088" t="str">
            <v>INSTALACOES ESPECIAIS</v>
          </cell>
          <cell r="B3088" t="str">
            <v>INES</v>
          </cell>
          <cell r="C3088" t="str">
            <v>TELEFONE</v>
          </cell>
          <cell r="D3088" t="str">
            <v>0187</v>
          </cell>
          <cell r="E3088">
            <v>0</v>
          </cell>
          <cell r="F3088">
            <v>0</v>
          </cell>
          <cell r="G3088" t="str">
            <v>100561</v>
          </cell>
          <cell r="H3088" t="str">
            <v>QUADRO DE DISTRIBUICAO PARA TELEFONE N.3, 40X40X12CM EM CHAPA METALICA, DE EMBUTIR, SEM ACESSORIOS, PADRAO TELEBRAS, FORNECIMENTO E INSTALAÇÃO. AF_11/2019</v>
          </cell>
        </row>
        <row r="3089">
          <cell r="A3089" t="str">
            <v>INSTALACOES ESPECIAIS</v>
          </cell>
          <cell r="B3089" t="str">
            <v>INES</v>
          </cell>
          <cell r="C3089" t="str">
            <v>TELEFONE</v>
          </cell>
          <cell r="D3089" t="str">
            <v>0187</v>
          </cell>
          <cell r="E3089">
            <v>0</v>
          </cell>
          <cell r="F3089">
            <v>0</v>
          </cell>
          <cell r="G3089" t="str">
            <v>100562</v>
          </cell>
          <cell r="H3089" t="str">
            <v>QUADRO DE DISTRIBUICAO PARA TELEFONE N.4, 60X60X12CM EM CHAPA METALICA, DE EMBUTIR, SEM ACESSORIOS, PADRAO TELEBRAS, FORNECIMENTO E INSTALAÇÃO. AF_11/2019</v>
          </cell>
        </row>
        <row r="3090">
          <cell r="A3090" t="str">
            <v>INSTALACOES ESPECIAIS</v>
          </cell>
          <cell r="B3090" t="str">
            <v>INES</v>
          </cell>
          <cell r="C3090" t="str">
            <v>TELEFONE</v>
          </cell>
          <cell r="D3090" t="str">
            <v>0187</v>
          </cell>
          <cell r="E3090">
            <v>0</v>
          </cell>
          <cell r="F3090">
            <v>0</v>
          </cell>
          <cell r="G3090" t="str">
            <v>100563</v>
          </cell>
          <cell r="H3090" t="str">
            <v>QUADRO DE DISTRIBUIÇÃO PARA TELEFONE N.5, 80X80X12CM EM CHAPA METALICA, SEM ACESSORIOS, PADRAO TELEBRAS, FORNECIMENTO E INSTALAÇÃO. AF_11/2019</v>
          </cell>
        </row>
        <row r="3091">
          <cell r="A3091" t="str">
            <v>INSTALACOES ESPECIAIS</v>
          </cell>
          <cell r="B3091" t="str">
            <v>INES</v>
          </cell>
          <cell r="C3091" t="str">
            <v>TELEFONE</v>
          </cell>
          <cell r="D3091" t="str">
            <v>0187</v>
          </cell>
          <cell r="E3091">
            <v>0</v>
          </cell>
          <cell r="F3091">
            <v>0</v>
          </cell>
          <cell r="G3091" t="str">
            <v>101795</v>
          </cell>
          <cell r="H3091" t="str">
            <v>CAIXA ENTERRADA PARA INSTALAÇÕES TELEFÔNICAS TIPO R1, EM ALVENARIA COM BLOCOS DE CONCRETO, DIMENSÕES INTERNAS: 0,35X0,60X0,60 M, EXCLUINDO TAMPÃO. AF_12/2020</v>
          </cell>
        </row>
        <row r="3092">
          <cell r="A3092" t="str">
            <v>INSTALACOES ESPECIAIS</v>
          </cell>
          <cell r="B3092" t="str">
            <v>INES</v>
          </cell>
          <cell r="C3092" t="str">
            <v>TELEFONE</v>
          </cell>
          <cell r="D3092" t="str">
            <v>0187</v>
          </cell>
          <cell r="E3092">
            <v>0</v>
          </cell>
          <cell r="F3092">
            <v>0</v>
          </cell>
          <cell r="G3092" t="str">
            <v>101798</v>
          </cell>
          <cell r="H3092" t="str">
            <v>TAMPA PARA CAIXA TIPO R1, EM FERRO FUNDIDO, DIMENSÕES INTERNAS: 0,40 X 0,60 M - FORNECIMENTO E INSTALAÇÃO. AF_12/2020</v>
          </cell>
        </row>
        <row r="3093">
          <cell r="A3093" t="str">
            <v>INSTALACOES ESPECIAIS</v>
          </cell>
          <cell r="B3093" t="str">
            <v>INES</v>
          </cell>
          <cell r="C3093" t="str">
            <v>TELEFONE</v>
          </cell>
          <cell r="D3093" t="str">
            <v>0187</v>
          </cell>
          <cell r="E3093">
            <v>0</v>
          </cell>
          <cell r="F3093">
            <v>0</v>
          </cell>
          <cell r="G3093" t="str">
            <v>101799</v>
          </cell>
          <cell r="H3093" t="str">
            <v>TAMPA PARA CAIXA TIPO R2 E R3, EM FERRO FUNDIDO, DIMENSÕES INTERNAS: 0,55 X 1,10 M - FORNECIMENTO E INSTALAÇÃO. AF_12/2020</v>
          </cell>
        </row>
        <row r="3094">
          <cell r="A3094" t="str">
            <v>INSTALACOES ESPECIAIS</v>
          </cell>
          <cell r="B3094" t="str">
            <v>INES</v>
          </cell>
          <cell r="C3094" t="str">
            <v>AR CONDICIONADO</v>
          </cell>
          <cell r="D3094" t="str">
            <v>0190</v>
          </cell>
          <cell r="E3094">
            <v>0</v>
          </cell>
          <cell r="F3094">
            <v>0</v>
          </cell>
          <cell r="G3094" t="str">
            <v>98397</v>
          </cell>
          <cell r="H3094" t="str">
            <v>PINTURA ANTICORROSIVA DE DUTO METÁLICO. AF_04/2018</v>
          </cell>
        </row>
        <row r="3095">
          <cell r="A3095" t="str">
            <v>INSTALACOES ESPECIAIS</v>
          </cell>
          <cell r="B3095" t="str">
            <v>INES</v>
          </cell>
          <cell r="C3095" t="str">
            <v>GAS</v>
          </cell>
          <cell r="D3095" t="str">
            <v>0274</v>
          </cell>
          <cell r="E3095">
            <v>0</v>
          </cell>
          <cell r="F3095">
            <v>0</v>
          </cell>
          <cell r="G3095" t="str">
            <v>101936</v>
          </cell>
          <cell r="H3095" t="str">
            <v>INSTALAÇÃO DE TUBOS E CONEXÕES, EM AÇO/FERRO GALVANIZADO, PARA O CENTRO DE MEDIÇÃO DE GÁS DE EDIFÍCIO RESIDENCIAL, COM 4 PAVIMENTOS, 16 UNIDADES HABITACIONAIS, DN 32 (1 1/4) - FORNECIMENTO E INSTALAÇÃO. AF_10/2020</v>
          </cell>
        </row>
        <row r="3096">
          <cell r="A3096" t="str">
            <v>INSTALACOES ESPECIAIS</v>
          </cell>
          <cell r="B3096" t="str">
            <v>INES</v>
          </cell>
          <cell r="C3096" t="str">
            <v>GAS</v>
          </cell>
          <cell r="D3096" t="str">
            <v>0274</v>
          </cell>
          <cell r="E3096">
            <v>0</v>
          </cell>
          <cell r="F3096">
            <v>0</v>
          </cell>
          <cell r="G3096" t="str">
            <v>101937</v>
          </cell>
          <cell r="H3096" t="str">
            <v>INSTALAÇÃO DE TUBOS E CONEXÕES, EM AÇO/FERRO GALVANIZADO, PARA O CENTRO DE MEDIÇÃO DE GÁS DE EDIFÍCIO RESIDENCIAL, COM 4 PAVIMENTOS, 16 UNIDADES HABITACIONAIS, DN 50 (2) - FORNECIMENTO E INSTALAÇÃO. AF_10/2020</v>
          </cell>
        </row>
        <row r="3097">
          <cell r="A3097" t="str">
            <v>INSTALACOES ESPECIAIS</v>
          </cell>
          <cell r="B3097" t="str">
            <v>INES</v>
          </cell>
          <cell r="C3097" t="str">
            <v>INSTALACAO DE LOGICA</v>
          </cell>
          <cell r="D3097" t="str">
            <v>0313</v>
          </cell>
          <cell r="E3097">
            <v>0</v>
          </cell>
          <cell r="F3097">
            <v>0</v>
          </cell>
          <cell r="G3097" t="str">
            <v>98294</v>
          </cell>
          <cell r="H3097" t="str">
            <v>CABO ELETRÔNICO CATEGORIA 5E, INSTALADO EM EDIFICAÇÃO RESIDENCIAL - FORNECIMENTO E INSTALAÇÃO. AF_11/2019</v>
          </cell>
        </row>
        <row r="3098">
          <cell r="A3098" t="str">
            <v>INSTALACOES ESPECIAIS</v>
          </cell>
          <cell r="B3098" t="str">
            <v>INES</v>
          </cell>
          <cell r="C3098" t="str">
            <v>INSTALACAO DE LOGICA</v>
          </cell>
          <cell r="D3098" t="str">
            <v>0313</v>
          </cell>
          <cell r="E3098">
            <v>0</v>
          </cell>
          <cell r="F3098">
            <v>0</v>
          </cell>
          <cell r="G3098" t="str">
            <v>98295</v>
          </cell>
          <cell r="H3098" t="str">
            <v>CABO ELETRÔNICO CATEGORIA 5E, INSTALADO EM EDIFICAÇÃO INSTITUCIONAL - FORNECIMENTO E INSTALAÇÃO. AF_11/2019</v>
          </cell>
        </row>
        <row r="3099">
          <cell r="A3099" t="str">
            <v>INSTALACOES ESPECIAIS</v>
          </cell>
          <cell r="B3099" t="str">
            <v>INES</v>
          </cell>
          <cell r="C3099" t="str">
            <v>INSTALACAO DE LOGICA</v>
          </cell>
          <cell r="D3099" t="str">
            <v>0313</v>
          </cell>
          <cell r="E3099">
            <v>0</v>
          </cell>
          <cell r="F3099">
            <v>0</v>
          </cell>
          <cell r="G3099" t="str">
            <v>98296</v>
          </cell>
          <cell r="H3099" t="str">
            <v>CABO ELETRÔNICO CATEGORIA 6, INSTALADO EM EDIFICAÇÃO RESIDENCIAL - FORNECIMENTO E INSTALAÇÃO. AF_11/2019</v>
          </cell>
        </row>
        <row r="3100">
          <cell r="A3100" t="str">
            <v>INSTALACOES ESPECIAIS</v>
          </cell>
          <cell r="B3100" t="str">
            <v>INES</v>
          </cell>
          <cell r="C3100" t="str">
            <v>INSTALACAO DE LOGICA</v>
          </cell>
          <cell r="D3100" t="str">
            <v>0313</v>
          </cell>
          <cell r="E3100">
            <v>0</v>
          </cell>
          <cell r="F3100">
            <v>0</v>
          </cell>
          <cell r="G3100" t="str">
            <v>98297</v>
          </cell>
          <cell r="H3100" t="str">
            <v>CABO ELETRÔNICO CATEGORIA 6, INSTALADO EM EDIFICAÇÃO INSTITUCIONAL - FORNECIMENTO E INSTALAÇÃO. AF_11/2019</v>
          </cell>
        </row>
        <row r="3101">
          <cell r="A3101" t="str">
            <v>INSTALACOES ESPECIAIS</v>
          </cell>
          <cell r="B3101" t="str">
            <v>INES</v>
          </cell>
          <cell r="C3101" t="str">
            <v>INSTALACAO DE LOGICA</v>
          </cell>
          <cell r="D3101" t="str">
            <v>0313</v>
          </cell>
          <cell r="E3101">
            <v>0</v>
          </cell>
          <cell r="F3101">
            <v>0</v>
          </cell>
          <cell r="G3101" t="str">
            <v>98301</v>
          </cell>
          <cell r="H3101" t="str">
            <v>PATCH PANEL 24 PORTAS, CATEGORIA 5E - FORNECIMENTO E INSTALAÇÃO. AF_11/2019</v>
          </cell>
        </row>
        <row r="3102">
          <cell r="A3102" t="str">
            <v>INSTALACOES ESPECIAIS</v>
          </cell>
          <cell r="B3102" t="str">
            <v>INES</v>
          </cell>
          <cell r="C3102" t="str">
            <v>INSTALACAO DE LOGICA</v>
          </cell>
          <cell r="D3102" t="str">
            <v>0313</v>
          </cell>
          <cell r="E3102">
            <v>0</v>
          </cell>
          <cell r="F3102">
            <v>0</v>
          </cell>
          <cell r="G3102" t="str">
            <v>98302</v>
          </cell>
          <cell r="H3102" t="str">
            <v>PATCH PANEL 24 PORTAS, CATEGORIA 6 - FORNECIMENTO E INSTALAÇÃO. AF_11/2019</v>
          </cell>
        </row>
        <row r="3103">
          <cell r="A3103" t="str">
            <v>INSTALACOES ESPECIAIS</v>
          </cell>
          <cell r="B3103" t="str">
            <v>INES</v>
          </cell>
          <cell r="C3103" t="str">
            <v>INSTALACAO DE LOGICA</v>
          </cell>
          <cell r="D3103" t="str">
            <v>0313</v>
          </cell>
          <cell r="E3103">
            <v>0</v>
          </cell>
          <cell r="F3103">
            <v>0</v>
          </cell>
          <cell r="G3103" t="str">
            <v>98304</v>
          </cell>
          <cell r="H3103" t="str">
            <v>PATCH PANEL 48 PORTAS, CATEGORIA 6 - FORNECIMENTO E INSTALAÇÃO. AF_11/2019</v>
          </cell>
        </row>
        <row r="3104">
          <cell r="A3104" t="str">
            <v>INSTALACOES ESPECIAIS</v>
          </cell>
          <cell r="B3104" t="str">
            <v>INES</v>
          </cell>
          <cell r="C3104" t="str">
            <v>INSTALACAO DE LOGICA</v>
          </cell>
          <cell r="D3104" t="str">
            <v>0313</v>
          </cell>
          <cell r="E3104">
            <v>0</v>
          </cell>
          <cell r="F3104">
            <v>0</v>
          </cell>
          <cell r="G3104" t="str">
            <v>98307</v>
          </cell>
          <cell r="H3104" t="str">
            <v>TOMADA DE REDE RJ45 - FORNECIMENTO E INSTALAÇÃO. AF_11/2019</v>
          </cell>
        </row>
        <row r="3105">
          <cell r="A3105" t="str">
            <v>INSTALACOES ESPECIAIS</v>
          </cell>
          <cell r="B3105" t="str">
            <v>INES</v>
          </cell>
          <cell r="C3105" t="str">
            <v>INSTALACAO DE LOGICA</v>
          </cell>
          <cell r="D3105" t="str">
            <v>0313</v>
          </cell>
          <cell r="E3105">
            <v>0</v>
          </cell>
          <cell r="F3105">
            <v>0</v>
          </cell>
          <cell r="G3105" t="str">
            <v>98308</v>
          </cell>
          <cell r="H3105" t="str">
            <v>TOMADA PARA TELEFONE RJ11 - FORNECIMENTO E INSTALAÇÃO. AF_11/2019</v>
          </cell>
        </row>
        <row r="3106">
          <cell r="A3106" t="str">
            <v>INSTALACOES ESPECIAIS</v>
          </cell>
          <cell r="B3106" t="str">
            <v>INES</v>
          </cell>
          <cell r="C3106" t="str">
            <v>INSTALACAO DE LOGICA</v>
          </cell>
          <cell r="D3106" t="str">
            <v>0313</v>
          </cell>
          <cell r="E3106">
            <v>0</v>
          </cell>
          <cell r="F3106">
            <v>0</v>
          </cell>
          <cell r="G3106" t="str">
            <v>98593</v>
          </cell>
          <cell r="H3106" t="str">
            <v>PATCH PANEL 48 PORTAS, CATEGORIA 5E - FORNECIMENTO E INSTALAÇÃO. AF_11/2019</v>
          </cell>
        </row>
        <row r="3107">
          <cell r="A3107" t="str">
            <v>INSTALACOES HIDRO SANITARIAS</v>
          </cell>
          <cell r="B3107" t="str">
            <v>INHI</v>
          </cell>
          <cell r="C3107" t="str">
            <v>FORNEC. E ASSENTAMENTO DE TUBOS P/INSTALACAO DOMICILIAR</v>
          </cell>
          <cell r="D3107" t="str">
            <v>0179</v>
          </cell>
          <cell r="E3107">
            <v>0</v>
          </cell>
          <cell r="F3107">
            <v>0</v>
          </cell>
          <cell r="G3107" t="str">
            <v>89355</v>
          </cell>
          <cell r="H3107" t="str">
            <v>TUBO, PVC, SOLDÁVEL, DN 20MM, INSTALADO EM RAMAL OU SUB-RAMAL DE ÁGUA - FORNECIMENTO E INSTALAÇÃO. AF_12/2014</v>
          </cell>
        </row>
        <row r="3108">
          <cell r="A3108" t="str">
            <v>INSTALACOES HIDRO SANITARIAS</v>
          </cell>
          <cell r="B3108" t="str">
            <v>INHI</v>
          </cell>
          <cell r="C3108" t="str">
            <v>FORNEC. E ASSENTAMENTO DE TUBOS P/INSTALACAO DOMICILIAR</v>
          </cell>
          <cell r="D3108" t="str">
            <v>0179</v>
          </cell>
          <cell r="E3108">
            <v>0</v>
          </cell>
          <cell r="F3108">
            <v>0</v>
          </cell>
          <cell r="G3108" t="str">
            <v>89356</v>
          </cell>
          <cell r="H3108" t="str">
            <v>TUBO, PVC, SOLDÁVEL, DN 25MM, INSTALADO EM RAMAL OU SUB-RAMAL DE ÁGUA - FORNECIMENTO E INSTALAÇÃO. AF_12/2014</v>
          </cell>
        </row>
        <row r="3109">
          <cell r="A3109" t="str">
            <v>INSTALACOES HIDRO SANITARIAS</v>
          </cell>
          <cell r="B3109" t="str">
            <v>INHI</v>
          </cell>
          <cell r="C3109" t="str">
            <v>FORNEC. E ASSENTAMENTO DE TUBOS P/INSTALACAO DOMICILIAR</v>
          </cell>
          <cell r="D3109" t="str">
            <v>0179</v>
          </cell>
          <cell r="E3109">
            <v>0</v>
          </cell>
          <cell r="F3109">
            <v>0</v>
          </cell>
          <cell r="G3109" t="str">
            <v>89357</v>
          </cell>
          <cell r="H3109" t="str">
            <v>TUBO, PVC, SOLDÁVEL, DN 32MM, INSTALADO EM RAMAL OU SUB-RAMAL DE ÁGUA - FORNECIMENTO E INSTALAÇÃO. AF_12/2014</v>
          </cell>
        </row>
        <row r="3110">
          <cell r="A3110" t="str">
            <v>INSTALACOES HIDRO SANITARIAS</v>
          </cell>
          <cell r="B3110" t="str">
            <v>INHI</v>
          </cell>
          <cell r="C3110" t="str">
            <v>FORNEC. E ASSENTAMENTO DE TUBOS P/INSTALACAO DOMICILIAR</v>
          </cell>
          <cell r="D3110" t="str">
            <v>0179</v>
          </cell>
          <cell r="E3110">
            <v>0</v>
          </cell>
          <cell r="F3110">
            <v>0</v>
          </cell>
          <cell r="G3110" t="str">
            <v>89401</v>
          </cell>
          <cell r="H3110" t="str">
            <v>TUBO, PVC, SOLDÁVEL, DN 20MM, INSTALADO EM RAMAL DE DISTRIBUIÇÃO DE ÁGUA - FORNECIMENTO E INSTALAÇÃO. AF_12/2014</v>
          </cell>
        </row>
        <row r="3111">
          <cell r="A3111" t="str">
            <v>INSTALACOES HIDRO SANITARIAS</v>
          </cell>
          <cell r="B3111" t="str">
            <v>INHI</v>
          </cell>
          <cell r="C3111" t="str">
            <v>FORNEC. E ASSENTAMENTO DE TUBOS P/INSTALACAO DOMICILIAR</v>
          </cell>
          <cell r="D3111" t="str">
            <v>0179</v>
          </cell>
          <cell r="E3111">
            <v>0</v>
          </cell>
          <cell r="F3111">
            <v>0</v>
          </cell>
          <cell r="G3111" t="str">
            <v>89402</v>
          </cell>
          <cell r="H3111" t="str">
            <v>TUBO, PVC, SOLDÁVEL, DN 25MM, INSTALADO EM RAMAL DE DISTRIBUIÇÃO DE ÁGUA - FORNECIMENTO E INSTALAÇÃO. AF_12/2014</v>
          </cell>
        </row>
        <row r="3112">
          <cell r="A3112" t="str">
            <v>INSTALACOES HIDRO SANITARIAS</v>
          </cell>
          <cell r="B3112" t="str">
            <v>INHI</v>
          </cell>
          <cell r="C3112" t="str">
            <v>FORNEC. E ASSENTAMENTO DE TUBOS P/INSTALACAO DOMICILIAR</v>
          </cell>
          <cell r="D3112" t="str">
            <v>0179</v>
          </cell>
          <cell r="E3112">
            <v>0</v>
          </cell>
          <cell r="F3112">
            <v>0</v>
          </cell>
          <cell r="G3112" t="str">
            <v>89403</v>
          </cell>
          <cell r="H3112" t="str">
            <v>TUBO, PVC, SOLDÁVEL, DN 32MM, INSTALADO EM RAMAL DE DISTRIBUIÇÃO DE ÁGUA - FORNECIMENTO E INSTALAÇÃO. AF_12/2014</v>
          </cell>
        </row>
        <row r="3113">
          <cell r="A3113" t="str">
            <v>INSTALACOES HIDRO SANITARIAS</v>
          </cell>
          <cell r="B3113" t="str">
            <v>INHI</v>
          </cell>
          <cell r="C3113" t="str">
            <v>FORNEC. E ASSENTAMENTO DE TUBOS P/INSTALACAO DOMICILIAR</v>
          </cell>
          <cell r="D3113" t="str">
            <v>0179</v>
          </cell>
          <cell r="E3113">
            <v>0</v>
          </cell>
          <cell r="F3113">
            <v>0</v>
          </cell>
          <cell r="G3113" t="str">
            <v>89446</v>
          </cell>
          <cell r="H3113" t="str">
            <v>TUBO, PVC, SOLDÁVEL, DN 25MM, INSTALADO EM PRUMADA DE ÁGUA - FORNECIMENTO E INSTALAÇÃO. AF_12/2014</v>
          </cell>
        </row>
        <row r="3114">
          <cell r="A3114" t="str">
            <v>INSTALACOES HIDRO SANITARIAS</v>
          </cell>
          <cell r="B3114" t="str">
            <v>INHI</v>
          </cell>
          <cell r="C3114" t="str">
            <v>FORNEC. E ASSENTAMENTO DE TUBOS P/INSTALACAO DOMICILIAR</v>
          </cell>
          <cell r="D3114" t="str">
            <v>0179</v>
          </cell>
          <cell r="E3114">
            <v>0</v>
          </cell>
          <cell r="F3114">
            <v>0</v>
          </cell>
          <cell r="G3114" t="str">
            <v>89447</v>
          </cell>
          <cell r="H3114" t="str">
            <v>TUBO, PVC, SOLDÁVEL, DN 32MM, INSTALADO EM PRUMADA DE ÁGUA - FORNECIMENTO E INSTALAÇÃO. AF_12/2014</v>
          </cell>
        </row>
        <row r="3115">
          <cell r="A3115" t="str">
            <v>INSTALACOES HIDRO SANITARIAS</v>
          </cell>
          <cell r="B3115" t="str">
            <v>INHI</v>
          </cell>
          <cell r="C3115" t="str">
            <v>FORNEC. E ASSENTAMENTO DE TUBOS P/INSTALACAO DOMICILIAR</v>
          </cell>
          <cell r="D3115" t="str">
            <v>0179</v>
          </cell>
          <cell r="E3115">
            <v>0</v>
          </cell>
          <cell r="F3115">
            <v>0</v>
          </cell>
          <cell r="G3115" t="str">
            <v>89448</v>
          </cell>
          <cell r="H3115" t="str">
            <v>TUBO, PVC, SOLDÁVEL, DN 40MM, INSTALADO EM PRUMADA DE ÁGUA - FORNECIMENTO E INSTALAÇÃO. AF_12/2014</v>
          </cell>
        </row>
        <row r="3116">
          <cell r="A3116" t="str">
            <v>INSTALACOES HIDRO SANITARIAS</v>
          </cell>
          <cell r="B3116" t="str">
            <v>INHI</v>
          </cell>
          <cell r="C3116" t="str">
            <v>FORNEC. E ASSENTAMENTO DE TUBOS P/INSTALACAO DOMICILIAR</v>
          </cell>
          <cell r="D3116" t="str">
            <v>0179</v>
          </cell>
          <cell r="E3116">
            <v>0</v>
          </cell>
          <cell r="F3116">
            <v>0</v>
          </cell>
          <cell r="G3116" t="str">
            <v>89449</v>
          </cell>
          <cell r="H3116" t="str">
            <v>TUBO, PVC, SOLDÁVEL, DN 50MM, INSTALADO EM PRUMADA DE ÁGUA - FORNECIMENTO E INSTALAÇÃO. AF_12/2014</v>
          </cell>
        </row>
        <row r="3117">
          <cell r="A3117" t="str">
            <v>INSTALACOES HIDRO SANITARIAS</v>
          </cell>
          <cell r="B3117" t="str">
            <v>INHI</v>
          </cell>
          <cell r="C3117" t="str">
            <v>FORNEC. E ASSENTAMENTO DE TUBOS P/INSTALACAO DOMICILIAR</v>
          </cell>
          <cell r="D3117" t="str">
            <v>0179</v>
          </cell>
          <cell r="E3117">
            <v>0</v>
          </cell>
          <cell r="F3117">
            <v>0</v>
          </cell>
          <cell r="G3117" t="str">
            <v>89450</v>
          </cell>
          <cell r="H3117" t="str">
            <v>TUBO, PVC, SOLDÁVEL, DN 60MM, INSTALADO EM PRUMADA DE ÁGUA - FORNECIMENTO E INSTALAÇÃO. AF_12/2014</v>
          </cell>
        </row>
        <row r="3118">
          <cell r="A3118" t="str">
            <v>INSTALACOES HIDRO SANITARIAS</v>
          </cell>
          <cell r="B3118" t="str">
            <v>INHI</v>
          </cell>
          <cell r="C3118" t="str">
            <v>FORNEC. E ASSENTAMENTO DE TUBOS P/INSTALACAO DOMICILIAR</v>
          </cell>
          <cell r="D3118" t="str">
            <v>0179</v>
          </cell>
          <cell r="E3118">
            <v>0</v>
          </cell>
          <cell r="F3118">
            <v>0</v>
          </cell>
          <cell r="G3118" t="str">
            <v>89451</v>
          </cell>
          <cell r="H3118" t="str">
            <v>TUBO, PVC, SOLDÁVEL, DN 75MM, INSTALADO EM PRUMADA DE ÁGUA - FORNECIMENTO E INSTALAÇÃO. AF_12/2014</v>
          </cell>
        </row>
        <row r="3119">
          <cell r="A3119" t="str">
            <v>INSTALACOES HIDRO SANITARIAS</v>
          </cell>
          <cell r="B3119" t="str">
            <v>INHI</v>
          </cell>
          <cell r="C3119" t="str">
            <v>FORNEC. E ASSENTAMENTO DE TUBOS P/INSTALACAO DOMICILIAR</v>
          </cell>
          <cell r="D3119" t="str">
            <v>0179</v>
          </cell>
          <cell r="E3119">
            <v>0</v>
          </cell>
          <cell r="F3119">
            <v>0</v>
          </cell>
          <cell r="G3119" t="str">
            <v>89452</v>
          </cell>
          <cell r="H3119" t="str">
            <v>TUBO, PVC, SOLDÁVEL, DN 85MM, INSTALADO EM PRUMADA DE ÁGUA - FORNECIMENTO E INSTALAÇÃO. AF_12/2014</v>
          </cell>
        </row>
        <row r="3120">
          <cell r="A3120" t="str">
            <v>INSTALACOES HIDRO SANITARIAS</v>
          </cell>
          <cell r="B3120" t="str">
            <v>INHI</v>
          </cell>
          <cell r="C3120" t="str">
            <v>FORNEC. E ASSENTAMENTO DE TUBOS P/INSTALACAO DOMICILIAR</v>
          </cell>
          <cell r="D3120" t="str">
            <v>0179</v>
          </cell>
          <cell r="E3120">
            <v>0</v>
          </cell>
          <cell r="F3120">
            <v>0</v>
          </cell>
          <cell r="G3120" t="str">
            <v>89508</v>
          </cell>
          <cell r="H3120" t="str">
            <v>TUBO PVC, SÉRIE R, ÁGUA PLUVIAL, DN 40 MM, FORNECIDO E INSTALADO EM RAMAL DE ENCAMINHAMENTO. AF_12/2014</v>
          </cell>
        </row>
        <row r="3121">
          <cell r="A3121" t="str">
            <v>INSTALACOES HIDRO SANITARIAS</v>
          </cell>
          <cell r="B3121" t="str">
            <v>INHI</v>
          </cell>
          <cell r="C3121" t="str">
            <v>FORNEC. E ASSENTAMENTO DE TUBOS P/INSTALACAO DOMICILIAR</v>
          </cell>
          <cell r="D3121" t="str">
            <v>0179</v>
          </cell>
          <cell r="E3121">
            <v>0</v>
          </cell>
          <cell r="F3121">
            <v>0</v>
          </cell>
          <cell r="G3121" t="str">
            <v>89509</v>
          </cell>
          <cell r="H3121" t="str">
            <v>TUBO PVC, SÉRIE R, ÁGUA PLUVIAL, DN 50 MM, FORNECIDO E INSTALADO EM RAMAL DE ENCAMINHAMENTO. AF_12/2014</v>
          </cell>
        </row>
        <row r="3122">
          <cell r="A3122" t="str">
            <v>INSTALACOES HIDRO SANITARIAS</v>
          </cell>
          <cell r="B3122" t="str">
            <v>INHI</v>
          </cell>
          <cell r="C3122" t="str">
            <v>FORNEC. E ASSENTAMENTO DE TUBOS P/INSTALACAO DOMICILIAR</v>
          </cell>
          <cell r="D3122" t="str">
            <v>0179</v>
          </cell>
          <cell r="E3122">
            <v>0</v>
          </cell>
          <cell r="F3122">
            <v>0</v>
          </cell>
          <cell r="G3122" t="str">
            <v>89511</v>
          </cell>
          <cell r="H3122" t="str">
            <v>TUBO PVC, SÉRIE R, ÁGUA PLUVIAL, DN 75 MM, FORNECIDO E INSTALADO EM RAMAL DE ENCAMINHAMENTO. AF_12/2014</v>
          </cell>
        </row>
        <row r="3123">
          <cell r="A3123" t="str">
            <v>INSTALACOES HIDRO SANITARIAS</v>
          </cell>
          <cell r="B3123" t="str">
            <v>INHI</v>
          </cell>
          <cell r="C3123" t="str">
            <v>FORNEC. E ASSENTAMENTO DE TUBOS P/INSTALACAO DOMICILIAR</v>
          </cell>
          <cell r="D3123" t="str">
            <v>0179</v>
          </cell>
          <cell r="E3123">
            <v>0</v>
          </cell>
          <cell r="F3123">
            <v>0</v>
          </cell>
          <cell r="G3123" t="str">
            <v>89512</v>
          </cell>
          <cell r="H3123" t="str">
            <v>TUBO PVC, SÉRIE R, ÁGUA PLUVIAL, DN 100 MM, FORNECIDO E INSTALADO EM RAMAL DE ENCAMINHAMENTO. AF_12/2014</v>
          </cell>
        </row>
        <row r="3124">
          <cell r="A3124" t="str">
            <v>INSTALACOES HIDRO SANITARIAS</v>
          </cell>
          <cell r="B3124" t="str">
            <v>INHI</v>
          </cell>
          <cell r="C3124" t="str">
            <v>FORNEC. E ASSENTAMENTO DE TUBOS P/INSTALACAO DOMICILIAR</v>
          </cell>
          <cell r="D3124" t="str">
            <v>0179</v>
          </cell>
          <cell r="E3124">
            <v>0</v>
          </cell>
          <cell r="F3124">
            <v>0</v>
          </cell>
          <cell r="G3124" t="str">
            <v>89576</v>
          </cell>
          <cell r="H3124" t="str">
            <v>TUBO PVC, SÉRIE R, ÁGUA PLUVIAL, DN 75 MM, FORNECIDO E INSTALADO EM CONDUTORES VERTICAIS DE ÁGUAS PLUVIAIS. AF_12/2014</v>
          </cell>
        </row>
        <row r="3125">
          <cell r="A3125" t="str">
            <v>INSTALACOES HIDRO SANITARIAS</v>
          </cell>
          <cell r="B3125" t="str">
            <v>INHI</v>
          </cell>
          <cell r="C3125" t="str">
            <v>FORNEC. E ASSENTAMENTO DE TUBOS P/INSTALACAO DOMICILIAR</v>
          </cell>
          <cell r="D3125" t="str">
            <v>0179</v>
          </cell>
          <cell r="E3125">
            <v>0</v>
          </cell>
          <cell r="F3125">
            <v>0</v>
          </cell>
          <cell r="G3125" t="str">
            <v>89578</v>
          </cell>
          <cell r="H3125" t="str">
            <v>TUBO PVC, SÉRIE R, ÁGUA PLUVIAL, DN 100 MM, FORNECIDO E INSTALADO EM CONDUTORES VERTICAIS DE ÁGUAS PLUVIAIS. AF_12/2014</v>
          </cell>
        </row>
        <row r="3126">
          <cell r="A3126" t="str">
            <v>INSTALACOES HIDRO SANITARIAS</v>
          </cell>
          <cell r="B3126" t="str">
            <v>INHI</v>
          </cell>
          <cell r="C3126" t="str">
            <v>FORNEC. E ASSENTAMENTO DE TUBOS P/INSTALACAO DOMICILIAR</v>
          </cell>
          <cell r="D3126" t="str">
            <v>0179</v>
          </cell>
          <cell r="E3126">
            <v>0</v>
          </cell>
          <cell r="F3126">
            <v>0</v>
          </cell>
          <cell r="G3126" t="str">
            <v>89580</v>
          </cell>
          <cell r="H3126" t="str">
            <v>TUBO PVC, SÉRIE R, ÁGUA PLUVIAL, DN 150 MM, FORNECIDO E INSTALADO EM CONDUTORES VERTICAIS DE ÁGUAS PLUVIAIS. AF_12/2014</v>
          </cell>
        </row>
        <row r="3127">
          <cell r="A3127" t="str">
            <v>INSTALACOES HIDRO SANITARIAS</v>
          </cell>
          <cell r="B3127" t="str">
            <v>INHI</v>
          </cell>
          <cell r="C3127" t="str">
            <v>FORNEC. E ASSENTAMENTO DE TUBOS P/INSTALACAO DOMICILIAR</v>
          </cell>
          <cell r="D3127" t="str">
            <v>0179</v>
          </cell>
          <cell r="E3127">
            <v>0</v>
          </cell>
          <cell r="F3127">
            <v>0</v>
          </cell>
          <cell r="G3127" t="str">
            <v>89633</v>
          </cell>
          <cell r="H3127" t="str">
            <v>TUBO, CPVC, SOLDÁVEL, DN 15MM, INSTALADO EM RAMAL OU SUB-RAMAL DE ÁGUA - FORNECIMENTO E INSTALAÇÃO. AF_12/2014</v>
          </cell>
        </row>
        <row r="3128">
          <cell r="A3128" t="str">
            <v>INSTALACOES HIDRO SANITARIAS</v>
          </cell>
          <cell r="B3128" t="str">
            <v>INHI</v>
          </cell>
          <cell r="C3128" t="str">
            <v>FORNEC. E ASSENTAMENTO DE TUBOS P/INSTALACAO DOMICILIAR</v>
          </cell>
          <cell r="D3128" t="str">
            <v>0179</v>
          </cell>
          <cell r="E3128">
            <v>0</v>
          </cell>
          <cell r="F3128">
            <v>0</v>
          </cell>
          <cell r="G3128" t="str">
            <v>89634</v>
          </cell>
          <cell r="H3128" t="str">
            <v>TUBO, CPVC, SOLDÁVEL, DN 22MM, INSTALADO EM RAMAL OU SUB-RAMAL DE ÁGUA - FORNECIMENTO E INSTALAÇÃO. AF_12/2014</v>
          </cell>
        </row>
        <row r="3129">
          <cell r="A3129" t="str">
            <v>INSTALACOES HIDRO SANITARIAS</v>
          </cell>
          <cell r="B3129" t="str">
            <v>INHI</v>
          </cell>
          <cell r="C3129" t="str">
            <v>FORNEC. E ASSENTAMENTO DE TUBOS P/INSTALACAO DOMICILIAR</v>
          </cell>
          <cell r="D3129" t="str">
            <v>0179</v>
          </cell>
          <cell r="E3129">
            <v>0</v>
          </cell>
          <cell r="F3129">
            <v>0</v>
          </cell>
          <cell r="G3129" t="str">
            <v>89635</v>
          </cell>
          <cell r="H3129" t="str">
            <v>TUBO, CPVC, SOLDÁVEL, DN 28MM, INSTALADO EM RAMAL OU SUB-RAMAL DE ÁGUA - FORNECIMENTO E INSTALAÇÃO. AF_12/2014</v>
          </cell>
        </row>
        <row r="3130">
          <cell r="A3130" t="str">
            <v>INSTALACOES HIDRO SANITARIAS</v>
          </cell>
          <cell r="B3130" t="str">
            <v>INHI</v>
          </cell>
          <cell r="C3130" t="str">
            <v>FORNEC. E ASSENTAMENTO DE TUBOS P/INSTALACAO DOMICILIAR</v>
          </cell>
          <cell r="D3130" t="str">
            <v>0179</v>
          </cell>
          <cell r="E3130">
            <v>0</v>
          </cell>
          <cell r="F3130">
            <v>0</v>
          </cell>
          <cell r="G3130" t="str">
            <v>89636</v>
          </cell>
          <cell r="H3130" t="str">
            <v>TUBO, CPVC, SOLDÁVEL, DN 35MM, INSTALADO EM RAMAL OU SUB-RAMAL DE ÁGUA  FORNECIMENTO E INSTALAÇÃO. AF_12/2014</v>
          </cell>
        </row>
        <row r="3131">
          <cell r="A3131" t="str">
            <v>INSTALACOES HIDRO SANITARIAS</v>
          </cell>
          <cell r="B3131" t="str">
            <v>INHI</v>
          </cell>
          <cell r="C3131" t="str">
            <v>FORNEC. E ASSENTAMENTO DE TUBOS P/INSTALACAO DOMICILIAR</v>
          </cell>
          <cell r="D3131" t="str">
            <v>0179</v>
          </cell>
          <cell r="E3131">
            <v>0</v>
          </cell>
          <cell r="F3131">
            <v>0</v>
          </cell>
          <cell r="G3131" t="str">
            <v>89711</v>
          </cell>
          <cell r="H3131" t="str">
            <v>TUBO PVC, SERIE NORMAL, ESGOTO PREDIAL, DN 40 MM, FORNECIDO E INSTALADO EM RAMAL DE DESCARGA OU RAMAL DE ESGOTO SANITÁRIO. AF_12/2014</v>
          </cell>
        </row>
        <row r="3132">
          <cell r="A3132" t="str">
            <v>INSTALACOES HIDRO SANITARIAS</v>
          </cell>
          <cell r="B3132" t="str">
            <v>INHI</v>
          </cell>
          <cell r="C3132" t="str">
            <v>FORNEC. E ASSENTAMENTO DE TUBOS P/INSTALACAO DOMICILIAR</v>
          </cell>
          <cell r="D3132" t="str">
            <v>0179</v>
          </cell>
          <cell r="E3132">
            <v>0</v>
          </cell>
          <cell r="F3132">
            <v>0</v>
          </cell>
          <cell r="G3132" t="str">
            <v>89712</v>
          </cell>
          <cell r="H3132" t="str">
            <v>TUBO PVC, SERIE NORMAL, ESGOTO PREDIAL, DN 50 MM, FORNECIDO E INSTALADO EM RAMAL DE DESCARGA OU RAMAL DE ESGOTO SANITÁRIO. AF_12/2014</v>
          </cell>
        </row>
        <row r="3133">
          <cell r="A3133" t="str">
            <v>INSTALACOES HIDRO SANITARIAS</v>
          </cell>
          <cell r="B3133" t="str">
            <v>INHI</v>
          </cell>
          <cell r="C3133" t="str">
            <v>FORNEC. E ASSENTAMENTO DE TUBOS P/INSTALACAO DOMICILIAR</v>
          </cell>
          <cell r="D3133" t="str">
            <v>0179</v>
          </cell>
          <cell r="E3133">
            <v>0</v>
          </cell>
          <cell r="F3133">
            <v>0</v>
          </cell>
          <cell r="G3133" t="str">
            <v>89713</v>
          </cell>
          <cell r="H3133" t="str">
            <v>TUBO PVC, SERIE NORMAL, ESGOTO PREDIAL, DN 75 MM, FORNECIDO E INSTALADO EM RAMAL DE DESCARGA OU RAMAL DE ESGOTO SANITÁRIO. AF_12/2014</v>
          </cell>
        </row>
        <row r="3134">
          <cell r="A3134" t="str">
            <v>INSTALACOES HIDRO SANITARIAS</v>
          </cell>
          <cell r="B3134" t="str">
            <v>INHI</v>
          </cell>
          <cell r="C3134" t="str">
            <v>FORNEC. E ASSENTAMENTO DE TUBOS P/INSTALACAO DOMICILIAR</v>
          </cell>
          <cell r="D3134" t="str">
            <v>0179</v>
          </cell>
          <cell r="E3134">
            <v>0</v>
          </cell>
          <cell r="F3134">
            <v>0</v>
          </cell>
          <cell r="G3134" t="str">
            <v>89714</v>
          </cell>
          <cell r="H3134" t="str">
            <v>TUBO PVC, SERIE NORMAL, ESGOTO PREDIAL, DN 100 MM, FORNECIDO E INSTALADO EM RAMAL DE DESCARGA OU RAMAL DE ESGOTO SANITÁRIO. AF_12/2014</v>
          </cell>
        </row>
        <row r="3135">
          <cell r="A3135" t="str">
            <v>INSTALACOES HIDRO SANITARIAS</v>
          </cell>
          <cell r="B3135" t="str">
            <v>INHI</v>
          </cell>
          <cell r="C3135" t="str">
            <v>FORNEC. E ASSENTAMENTO DE TUBOS P/INSTALACAO DOMICILIAR</v>
          </cell>
          <cell r="D3135" t="str">
            <v>0179</v>
          </cell>
          <cell r="E3135">
            <v>0</v>
          </cell>
          <cell r="F3135">
            <v>0</v>
          </cell>
          <cell r="G3135" t="str">
            <v>89716</v>
          </cell>
          <cell r="H3135" t="str">
            <v>TUBO, CPVC, SOLDÁVEL, DN 22MM, INSTALADO EM RAMAL DE DISTRIBUIÇÃO DE ÁGUA - FORNECIMENTO E INSTALAÇÃO. AF_12/2014</v>
          </cell>
        </row>
        <row r="3136">
          <cell r="A3136" t="str">
            <v>INSTALACOES HIDRO SANITARIAS</v>
          </cell>
          <cell r="B3136" t="str">
            <v>INHI</v>
          </cell>
          <cell r="C3136" t="str">
            <v>FORNEC. E ASSENTAMENTO DE TUBOS P/INSTALACAO DOMICILIAR</v>
          </cell>
          <cell r="D3136" t="str">
            <v>0179</v>
          </cell>
          <cell r="E3136">
            <v>0</v>
          </cell>
          <cell r="F3136">
            <v>0</v>
          </cell>
          <cell r="G3136" t="str">
            <v>89717</v>
          </cell>
          <cell r="H3136" t="str">
            <v>TUBO, CPVC, SOLDÁVEL, DN 28MM, INSTALADO EM RAMAL DE DISTRIBUIÇÃO DE ÁGUA - FORNECIMENTO E INSTALAÇÃO. AF_12/2014</v>
          </cell>
        </row>
        <row r="3137">
          <cell r="A3137" t="str">
            <v>INSTALACOES HIDRO SANITARIAS</v>
          </cell>
          <cell r="B3137" t="str">
            <v>INHI</v>
          </cell>
          <cell r="C3137" t="str">
            <v>FORNEC. E ASSENTAMENTO DE TUBOS P/INSTALACAO DOMICILIAR</v>
          </cell>
          <cell r="D3137" t="str">
            <v>0179</v>
          </cell>
          <cell r="E3137">
            <v>0</v>
          </cell>
          <cell r="F3137">
            <v>0</v>
          </cell>
          <cell r="G3137" t="str">
            <v>89770</v>
          </cell>
          <cell r="H3137" t="str">
            <v>TUBO, CPVC, SOLDÁVEL, DN 35MM, INSTALADO EM PRUMADA DE ÁGUA  FORNECIMENTO E INSTALAÇÃO. AF_12/2014</v>
          </cell>
        </row>
        <row r="3138">
          <cell r="A3138" t="str">
            <v>INSTALACOES HIDRO SANITARIAS</v>
          </cell>
          <cell r="B3138" t="str">
            <v>INHI</v>
          </cell>
          <cell r="C3138" t="str">
            <v>FORNEC. E ASSENTAMENTO DE TUBOS P/INSTALACAO DOMICILIAR</v>
          </cell>
          <cell r="D3138" t="str">
            <v>0179</v>
          </cell>
          <cell r="E3138">
            <v>0</v>
          </cell>
          <cell r="F3138">
            <v>0</v>
          </cell>
          <cell r="G3138" t="str">
            <v>89771</v>
          </cell>
          <cell r="H3138" t="str">
            <v>TUBO, CPVC, SOLDÁVEL, DN 42MM, INSTALADO EM PRUMADA DE ÁGUA  FORNECIMENTO E INSTALAÇÃO. AF_12/2014</v>
          </cell>
        </row>
        <row r="3139">
          <cell r="A3139" t="str">
            <v>INSTALACOES HIDRO SANITARIAS</v>
          </cell>
          <cell r="B3139" t="str">
            <v>INHI</v>
          </cell>
          <cell r="C3139" t="str">
            <v>FORNEC. E ASSENTAMENTO DE TUBOS P/INSTALACAO DOMICILIAR</v>
          </cell>
          <cell r="D3139" t="str">
            <v>0179</v>
          </cell>
          <cell r="E3139">
            <v>0</v>
          </cell>
          <cell r="F3139">
            <v>0</v>
          </cell>
          <cell r="G3139" t="str">
            <v>89773</v>
          </cell>
          <cell r="H3139" t="str">
            <v>TUBO, CPVC, SOLDÁVEL, DN 73MM, INSTALADO EM PRUMADA DE ÁGUA  FORNECIMENTO E INSTALAÇÃO. AF_12/2014</v>
          </cell>
        </row>
        <row r="3140">
          <cell r="A3140" t="str">
            <v>INSTALACOES HIDRO SANITARIAS</v>
          </cell>
          <cell r="B3140" t="str">
            <v>INHI</v>
          </cell>
          <cell r="C3140" t="str">
            <v>FORNEC. E ASSENTAMENTO DE TUBOS P/INSTALACAO DOMICILIAR</v>
          </cell>
          <cell r="D3140" t="str">
            <v>0179</v>
          </cell>
          <cell r="E3140">
            <v>0</v>
          </cell>
          <cell r="F3140">
            <v>0</v>
          </cell>
          <cell r="G3140" t="str">
            <v>89775</v>
          </cell>
          <cell r="H3140" t="str">
            <v>TUBO, CPVC, SOLDÁVEL, DN 89MM, INSTALADO EM PRUMADA DE ÁGUA  FORNECIMENTO E INSTALAÇÃO. AF_12/2014</v>
          </cell>
        </row>
        <row r="3141">
          <cell r="A3141" t="str">
            <v>INSTALACOES HIDRO SANITARIAS</v>
          </cell>
          <cell r="B3141" t="str">
            <v>INHI</v>
          </cell>
          <cell r="C3141" t="str">
            <v>FORNEC. E ASSENTAMENTO DE TUBOS P/INSTALACAO DOMICILIAR</v>
          </cell>
          <cell r="D3141" t="str">
            <v>0179</v>
          </cell>
          <cell r="E3141">
            <v>0</v>
          </cell>
          <cell r="F3141">
            <v>0</v>
          </cell>
          <cell r="G3141" t="str">
            <v>89798</v>
          </cell>
          <cell r="H3141" t="str">
            <v>TUBO PVC, SERIE NORMAL, ESGOTO PREDIAL, DN 50 MM, FORNECIDO E INSTALADO EM PRUMADA DE ESGOTO SANITÁRIO OU VENTILAÇÃO. AF_12/2014</v>
          </cell>
        </row>
        <row r="3142">
          <cell r="A3142" t="str">
            <v>INSTALACOES HIDRO SANITARIAS</v>
          </cell>
          <cell r="B3142" t="str">
            <v>INHI</v>
          </cell>
          <cell r="C3142" t="str">
            <v>FORNEC. E ASSENTAMENTO DE TUBOS P/INSTALACAO DOMICILIAR</v>
          </cell>
          <cell r="D3142" t="str">
            <v>0179</v>
          </cell>
          <cell r="E3142">
            <v>0</v>
          </cell>
          <cell r="F3142">
            <v>0</v>
          </cell>
          <cell r="G3142" t="str">
            <v>89799</v>
          </cell>
          <cell r="H3142" t="str">
            <v>TUBO PVC, SERIE NORMAL, ESGOTO PREDIAL, DN 75 MM, FORNECIDO E INSTALADO EM PRUMADA DE ESGOTO SANITÁRIO OU VENTILAÇÃO. AF_12/2014</v>
          </cell>
        </row>
        <row r="3143">
          <cell r="A3143" t="str">
            <v>INSTALACOES HIDRO SANITARIAS</v>
          </cell>
          <cell r="B3143" t="str">
            <v>INHI</v>
          </cell>
          <cell r="C3143" t="str">
            <v>FORNEC. E ASSENTAMENTO DE TUBOS P/INSTALACAO DOMICILIAR</v>
          </cell>
          <cell r="D3143" t="str">
            <v>0179</v>
          </cell>
          <cell r="E3143">
            <v>0</v>
          </cell>
          <cell r="F3143">
            <v>0</v>
          </cell>
          <cell r="G3143" t="str">
            <v>89800</v>
          </cell>
          <cell r="H3143" t="str">
            <v>TUBO PVC, SERIE NORMAL, ESGOTO PREDIAL, DN 100 MM, FORNECIDO E INSTALADO EM PRUMADA DE ESGOTO SANITÁRIO OU VENTILAÇÃO. AF_12/2014</v>
          </cell>
        </row>
        <row r="3144">
          <cell r="A3144" t="str">
            <v>INSTALACOES HIDRO SANITARIAS</v>
          </cell>
          <cell r="B3144" t="str">
            <v>INHI</v>
          </cell>
          <cell r="C3144" t="str">
            <v>FORNEC. E ASSENTAMENTO DE TUBOS P/INSTALACAO DOMICILIAR</v>
          </cell>
          <cell r="D3144" t="str">
            <v>0179</v>
          </cell>
          <cell r="E3144">
            <v>0</v>
          </cell>
          <cell r="F3144">
            <v>0</v>
          </cell>
          <cell r="G3144" t="str">
            <v>89848</v>
          </cell>
          <cell r="H3144" t="str">
            <v>TUBO PVC, SERIE NORMAL, ESGOTO PREDIAL, DN 100 MM, FORNECIDO E INSTALADO EM SUBCOLETOR AÉREO DE ESGOTO SANITÁRIO. AF_12/2014</v>
          </cell>
        </row>
        <row r="3145">
          <cell r="A3145" t="str">
            <v>INSTALACOES HIDRO SANITARIAS</v>
          </cell>
          <cell r="B3145" t="str">
            <v>INHI</v>
          </cell>
          <cell r="C3145" t="str">
            <v>FORNEC. E ASSENTAMENTO DE TUBOS P/INSTALACAO DOMICILIAR</v>
          </cell>
          <cell r="D3145" t="str">
            <v>0179</v>
          </cell>
          <cell r="E3145">
            <v>0</v>
          </cell>
          <cell r="F3145">
            <v>0</v>
          </cell>
          <cell r="G3145" t="str">
            <v>89849</v>
          </cell>
          <cell r="H3145" t="str">
            <v>TUBO PVC, SERIE NORMAL, ESGOTO PREDIAL, DN 150 MM, FORNECIDO E INSTALADO EM SUBCOLETOR AÉREO DE ESGOTO SANITÁRIO. AF_12/2014</v>
          </cell>
        </row>
        <row r="3146">
          <cell r="A3146" t="str">
            <v>INSTALACOES HIDRO SANITARIAS</v>
          </cell>
          <cell r="B3146" t="str">
            <v>INHI</v>
          </cell>
          <cell r="C3146" t="str">
            <v>FORNEC. E ASSENTAMENTO DE TUBOS P/INSTALACAO DOMICILIAR</v>
          </cell>
          <cell r="D3146" t="str">
            <v>0179</v>
          </cell>
          <cell r="E3146">
            <v>0</v>
          </cell>
          <cell r="F3146">
            <v>0</v>
          </cell>
          <cell r="G3146" t="str">
            <v>89865</v>
          </cell>
          <cell r="H3146" t="str">
            <v>TUBO, PVC, SOLDÁVEL, DN 25MM, INSTALADO EM DRENO DE AR-CONDICIONADO - FORNECIMENTO E INSTALAÇÃO. AF_12/2014</v>
          </cell>
        </row>
        <row r="3147">
          <cell r="A3147" t="str">
            <v>INSTALACOES HIDRO SANITARIAS</v>
          </cell>
          <cell r="B3147" t="str">
            <v>INHI</v>
          </cell>
          <cell r="C3147" t="str">
            <v>FORNEC. E ASSENTAMENTO DE TUBOS P/INSTALACAO DOMICILIAR</v>
          </cell>
          <cell r="D3147" t="str">
            <v>0179</v>
          </cell>
          <cell r="E3147">
            <v>0</v>
          </cell>
          <cell r="F3147">
            <v>0</v>
          </cell>
          <cell r="G3147" t="str">
            <v>91784</v>
          </cell>
          <cell r="H3147" t="str">
            <v>(COMPOSIÇÃO REPRESENTATIVA) DO SERVIÇO DE INSTALAÇÃO DE TUBOS DE PVC, SOLDÁVEL, ÁGUA FRIA, DN 20 MM (INSTALADO EM RAMAL, SUB-RAMAL OU RAMAL DE DISTRIBUIÇÃO), INCLUSIVE CONEXÕES, CORTES E FIXAÇÕES, PARA PRÉDIOS. AF_10/2015</v>
          </cell>
        </row>
        <row r="3148">
          <cell r="A3148" t="str">
            <v>INSTALACOES HIDRO SANITARIAS</v>
          </cell>
          <cell r="B3148" t="str">
            <v>INHI</v>
          </cell>
          <cell r="C3148" t="str">
            <v>FORNEC. E ASSENTAMENTO DE TUBOS P/INSTALACAO DOMICILIAR</v>
          </cell>
          <cell r="D3148" t="str">
            <v>0179</v>
          </cell>
          <cell r="E3148">
            <v>0</v>
          </cell>
          <cell r="F3148">
            <v>0</v>
          </cell>
          <cell r="G3148" t="str">
            <v>91785</v>
          </cell>
          <cell r="H3148" t="str">
            <v>(COMPOSIÇÃO REPRESENTATIVA) DO SERVIÇO DE INSTALAÇÃO DE TUBOS DE PVC, SOLDÁVEL, ÁGUA FRIA, DN 25 MM (INSTALADO EM RAMAL, SUB-RAMAL, RAMAL DE DISTRIBUIÇÃO OU PRUMADA), INCLUSIVE CONEXÕES, CORTES E FIXAÇÕES, PARA PRÉDIOS. AF_10/2015</v>
          </cell>
        </row>
        <row r="3149">
          <cell r="A3149" t="str">
            <v>INSTALACOES HIDRO SANITARIAS</v>
          </cell>
          <cell r="B3149" t="str">
            <v>INHI</v>
          </cell>
          <cell r="C3149" t="str">
            <v>FORNEC. E ASSENTAMENTO DE TUBOS P/INSTALACAO DOMICILIAR</v>
          </cell>
          <cell r="D3149" t="str">
            <v>0179</v>
          </cell>
          <cell r="E3149">
            <v>0</v>
          </cell>
          <cell r="F3149">
            <v>0</v>
          </cell>
          <cell r="G3149" t="str">
            <v>91786</v>
          </cell>
          <cell r="H3149" t="str">
            <v>(COMPOSIÇÃO REPRESENTATIVA) DO SERVIÇO DE INSTALAÇÃO TUBOS DE PVC, SOLDÁVEL, ÁGUA FRIA, DN 32 MM (INSTALADO EM RAMAL, SUB-RAMAL, RAMAL DE DISTRIBUIÇÃO OU PRUMADA), INCLUSIVE CONEXÕES, CORTES E FIXAÇÕES, PARA PRÉDIOS. AF_10/2015</v>
          </cell>
        </row>
        <row r="3150">
          <cell r="A3150" t="str">
            <v>INSTALACOES HIDRO SANITARIAS</v>
          </cell>
          <cell r="B3150" t="str">
            <v>INHI</v>
          </cell>
          <cell r="C3150" t="str">
            <v>FORNEC. E ASSENTAMENTO DE TUBOS P/INSTALACAO DOMICILIAR</v>
          </cell>
          <cell r="D3150" t="str">
            <v>0179</v>
          </cell>
          <cell r="E3150">
            <v>0</v>
          </cell>
          <cell r="F3150">
            <v>0</v>
          </cell>
          <cell r="G3150" t="str">
            <v>91787</v>
          </cell>
          <cell r="H3150" t="str">
            <v>(COMPOSIÇÃO REPRESENTATIVA) DO SERVIÇO DE INSTALAÇÃO DE TUBOS DE PVC, SOLDÁVEL, ÁGUA FRIA, DN 40 MM (INSTALADO EM PRUMADA), INCLUSIVE CONEXÕES, CORTES E FIXAÇÕES, PARA PRÉDIOS. AF_10/2015</v>
          </cell>
        </row>
        <row r="3151">
          <cell r="A3151" t="str">
            <v>INSTALACOES HIDRO SANITARIAS</v>
          </cell>
          <cell r="B3151" t="str">
            <v>INHI</v>
          </cell>
          <cell r="C3151" t="str">
            <v>FORNEC. E ASSENTAMENTO DE TUBOS P/INSTALACAO DOMICILIAR</v>
          </cell>
          <cell r="D3151" t="str">
            <v>0179</v>
          </cell>
          <cell r="E3151">
            <v>0</v>
          </cell>
          <cell r="F3151">
            <v>0</v>
          </cell>
          <cell r="G3151" t="str">
            <v>91788</v>
          </cell>
          <cell r="H3151" t="str">
            <v>(COMPOSIÇÃO REPRESENTATIVA) DO SERVIÇO DE INSTALAÇÃO DE TUBOS DE PVC, SOLDÁVEL, ÁGUA FRIA, DN 50 MM (INSTALADO EM PRUMADA), INCLUSIVE CONEXÕES, CORTES E FIXAÇÕES, PARA PRÉDIOS. AF_10/2015</v>
          </cell>
        </row>
        <row r="3152">
          <cell r="A3152" t="str">
            <v>INSTALACOES HIDRO SANITARIAS</v>
          </cell>
          <cell r="B3152" t="str">
            <v>INHI</v>
          </cell>
          <cell r="C3152" t="str">
            <v>FORNEC. E ASSENTAMENTO DE TUBOS P/INSTALACAO DOMICILIAR</v>
          </cell>
          <cell r="D3152" t="str">
            <v>0179</v>
          </cell>
          <cell r="E3152">
            <v>0</v>
          </cell>
          <cell r="F3152">
            <v>0</v>
          </cell>
          <cell r="G3152" t="str">
            <v>91789</v>
          </cell>
          <cell r="H3152" t="str">
            <v>(COMPOSIÇÃO REPRESENTATIVA) DO SERVIÇO DE INSTALAÇÃO DE TUBOS DE PVC, SÉRIE R, ÁGUA PLUVIAL, DN 75 MM (INSTALADO EM RAMAL DE ENCAMINHAMENTO, OU CONDUTORES VERTICAIS), INCLUSIVE CONEXÕES, CORTE E FIXAÇÕES, PARA PRÉDIOS. AF_10/2015</v>
          </cell>
        </row>
        <row r="3153">
          <cell r="A3153" t="str">
            <v>INSTALACOES HIDRO SANITARIAS</v>
          </cell>
          <cell r="B3153" t="str">
            <v>INHI</v>
          </cell>
          <cell r="C3153" t="str">
            <v>FORNEC. E ASSENTAMENTO DE TUBOS P/INSTALACAO DOMICILIAR</v>
          </cell>
          <cell r="D3153" t="str">
            <v>0179</v>
          </cell>
          <cell r="E3153">
            <v>0</v>
          </cell>
          <cell r="F3153">
            <v>0</v>
          </cell>
          <cell r="G3153" t="str">
            <v>91790</v>
          </cell>
          <cell r="H3153" t="str">
            <v>(COMPOSIÇÃO REPRESENTATIVA) DO SERVIÇO DE INSTALAÇÃO DE TUBOS DE PVC, SÉRIE R, ÁGUA PLUVIAL, DN 100 MM (INSTALADO EM RAMAL DE ENCAMINHAMENTO, OU CONDUTORES VERTICAIS), INCLUSIVE CONEXÕES, CORTES E FIXAÇÕES, PARA PRÉDIOS. AF_10/2015</v>
          </cell>
        </row>
        <row r="3154">
          <cell r="A3154" t="str">
            <v>INSTALACOES HIDRO SANITARIAS</v>
          </cell>
          <cell r="B3154" t="str">
            <v>INHI</v>
          </cell>
          <cell r="C3154" t="str">
            <v>FORNEC. E ASSENTAMENTO DE TUBOS P/INSTALACAO DOMICILIAR</v>
          </cell>
          <cell r="D3154" t="str">
            <v>0179</v>
          </cell>
          <cell r="E3154">
            <v>0</v>
          </cell>
          <cell r="F3154">
            <v>0</v>
          </cell>
          <cell r="G3154" t="str">
            <v>91791</v>
          </cell>
          <cell r="H3154" t="str">
            <v>(COMPOSIÇÃO REPRESENTATIVA) DO SERVIÇO DE INSTALAÇÃO DE TUBOS DE PVC, SÉRIE R, ÁGUA PLUVIAL, DN 150 MM (INSTALADO EM CONDUTORES VERTICAIS), INCLUSIVE CONEXÕES, CORTES E FIXAÇÕES, PARA PRÉDIOS. AF_10/2015</v>
          </cell>
        </row>
        <row r="3155">
          <cell r="A3155" t="str">
            <v>INSTALACOES HIDRO SANITARIAS</v>
          </cell>
          <cell r="B3155" t="str">
            <v>INHI</v>
          </cell>
          <cell r="C3155" t="str">
            <v>FORNEC. E ASSENTAMENTO DE TUBOS P/INSTALACAO DOMICILIAR</v>
          </cell>
          <cell r="D3155" t="str">
            <v>0179</v>
          </cell>
          <cell r="E3155">
            <v>0</v>
          </cell>
          <cell r="F3155">
            <v>0</v>
          </cell>
          <cell r="G3155" t="str">
            <v>91792</v>
          </cell>
          <cell r="H3155" t="str">
            <v>(COMPOSIÇÃO REPRESENTATIVA) DO SERVIÇO DE INSTALAÇÃO DE TUBO DE PVC, SÉRIE NORMAL, ESGOTO PREDIAL, DN 40 MM (INSTALADO EM RAMAL DE DESCARGA OU RAMAL DE ESGOTO SANITÁRIO), INCLUSIVE CONEXÕES, CORTES E FIXAÇÕES, PARA PRÉDIOS. AF_10/2015</v>
          </cell>
        </row>
        <row r="3156">
          <cell r="A3156" t="str">
            <v>INSTALACOES HIDRO SANITARIAS</v>
          </cell>
          <cell r="B3156" t="str">
            <v>INHI</v>
          </cell>
          <cell r="C3156" t="str">
            <v>FORNEC. E ASSENTAMENTO DE TUBOS P/INSTALACAO DOMICILIAR</v>
          </cell>
          <cell r="D3156" t="str">
            <v>0179</v>
          </cell>
          <cell r="E3156">
            <v>0</v>
          </cell>
          <cell r="F3156">
            <v>0</v>
          </cell>
          <cell r="G3156" t="str">
            <v>91793</v>
          </cell>
          <cell r="H3156" t="str">
            <v>(COMPOSIÇÃO REPRESENTATIVA) DO SERVIÇO DE INSTALAÇÃO DE TUBO DE PVC, SÉRIE NORMAL, ESGOTO PREDIAL, DN 50 MM (INSTALADO EM RAMAL DE DESCARGA OU RAMAL DE ESGOTO SANITÁRIO), INCLUSIVE CONEXÕES, CORTES E FIXAÇÕES PARA, PRÉDIOS. AF_10/2015</v>
          </cell>
        </row>
        <row r="3157">
          <cell r="A3157" t="str">
            <v>INSTALACOES HIDRO SANITARIAS</v>
          </cell>
          <cell r="B3157" t="str">
            <v>INHI</v>
          </cell>
          <cell r="C3157" t="str">
            <v>FORNEC. E ASSENTAMENTO DE TUBOS P/INSTALACAO DOMICILIAR</v>
          </cell>
          <cell r="D3157" t="str">
            <v>0179</v>
          </cell>
          <cell r="E3157">
            <v>0</v>
          </cell>
          <cell r="F3157">
            <v>0</v>
          </cell>
          <cell r="G3157" t="str">
            <v>91794</v>
          </cell>
          <cell r="H3157" t="str">
            <v>(COMPOSIÇÃO REPRESENTATIVA) DO SERVIÇO DE INST. TUBO PVC, SÉRIE N, ESGOTO PREDIAL, DN 75 MM, (INST. EM RAMAL DE DESCARGA, RAMAL DE ESG. SANITÁRIO, PRUMADA DE ESG. SANITÁRIO OU VENTILAÇÃO), INCL. CONEXÕES, CORTES E FIXAÇÕES, P/ PRÉDIOS. AF_10/2015</v>
          </cell>
        </row>
        <row r="3158">
          <cell r="A3158" t="str">
            <v>INSTALACOES HIDRO SANITARIAS</v>
          </cell>
          <cell r="B3158" t="str">
            <v>INHI</v>
          </cell>
          <cell r="C3158" t="str">
            <v>FORNEC. E ASSENTAMENTO DE TUBOS P/INSTALACAO DOMICILIAR</v>
          </cell>
          <cell r="D3158" t="str">
            <v>0179</v>
          </cell>
          <cell r="E3158">
            <v>0</v>
          </cell>
          <cell r="F3158">
            <v>0</v>
          </cell>
          <cell r="G3158" t="str">
            <v>91795</v>
          </cell>
          <cell r="H3158" t="str">
            <v>(COMPOSIÇÃO REPRESENTATIVA) DO SERVIÇO DE INST. TUBO PVC, SÉRIE N, ESGOTO PREDIAL, 100 MM (INST. RAMAL DESCARGA, RAMAL DE ESG. SANIT., PRUMADA ESG. SANIT., VENTILAÇÃO OU SUB-COLETOR AÉREO), INCL. CONEXÕES E CORTES, FIXAÇÕES, P/ PRÉDIOS. AF_10/2015</v>
          </cell>
        </row>
        <row r="3159">
          <cell r="A3159" t="str">
            <v>INSTALACOES HIDRO SANITARIAS</v>
          </cell>
          <cell r="B3159" t="str">
            <v>INHI</v>
          </cell>
          <cell r="C3159" t="str">
            <v>FORNEC. E ASSENTAMENTO DE TUBOS P/INSTALACAO DOMICILIAR</v>
          </cell>
          <cell r="D3159" t="str">
            <v>0179</v>
          </cell>
          <cell r="E3159">
            <v>0</v>
          </cell>
          <cell r="F3159">
            <v>0</v>
          </cell>
          <cell r="G3159" t="str">
            <v>91796</v>
          </cell>
          <cell r="H3159" t="str">
            <v>(COMPOSIÇÃO REPRESENTATIVA) DO SERVIÇO DE INSTALAÇÃO DE TUBO DE PVC, SÉRIE NORMAL, ESGOTO PREDIAL, DN 150 MM (INSTALADO EM SUB-COLETOR AÉREO), INCLUSIVE CONEXÕES, CORTES E FIXAÇÕES, PARA PRÉDIOS. AF_10/2015</v>
          </cell>
        </row>
        <row r="3160">
          <cell r="A3160" t="str">
            <v>INSTALACOES HIDRO SANITARIAS</v>
          </cell>
          <cell r="B3160" t="str">
            <v>INHI</v>
          </cell>
          <cell r="C3160" t="str">
            <v>FORNEC. E ASSENTAMENTO DE TUBOS P/INSTALACAO DOMICILIAR</v>
          </cell>
          <cell r="D3160" t="str">
            <v>0179</v>
          </cell>
          <cell r="E3160">
            <v>0</v>
          </cell>
          <cell r="F3160">
            <v>0</v>
          </cell>
          <cell r="G3160" t="str">
            <v>92275</v>
          </cell>
          <cell r="H3160" t="str">
            <v>TUBO EM COBRE RÍGIDO, DN 22 MM, CLASSE E, SEM ISOLAMENTO, INSTALADO EM PRUMADA  FORNECIMENTO E INSTALAÇÃO. AF_12/2015</v>
          </cell>
        </row>
        <row r="3161">
          <cell r="A3161" t="str">
            <v>INSTALACOES HIDRO SANITARIAS</v>
          </cell>
          <cell r="B3161" t="str">
            <v>INHI</v>
          </cell>
          <cell r="C3161" t="str">
            <v>FORNEC. E ASSENTAMENTO DE TUBOS P/INSTALACAO DOMICILIAR</v>
          </cell>
          <cell r="D3161" t="str">
            <v>0179</v>
          </cell>
          <cell r="E3161">
            <v>0</v>
          </cell>
          <cell r="F3161">
            <v>0</v>
          </cell>
          <cell r="G3161" t="str">
            <v>92276</v>
          </cell>
          <cell r="H3161" t="str">
            <v>TUBO EM COBRE RÍGIDO, DN 28 MM, CLASSE E, SEM ISOLAMENTO, INSTALADO EM PRUMADA  FORNECIMENTO E INSTALAÇÃO. AF_12/2015</v>
          </cell>
        </row>
        <row r="3162">
          <cell r="A3162" t="str">
            <v>INSTALACOES HIDRO SANITARIAS</v>
          </cell>
          <cell r="B3162" t="str">
            <v>INHI</v>
          </cell>
          <cell r="C3162" t="str">
            <v>FORNEC. E ASSENTAMENTO DE TUBOS P/INSTALACAO DOMICILIAR</v>
          </cell>
          <cell r="D3162" t="str">
            <v>0179</v>
          </cell>
          <cell r="E3162">
            <v>0</v>
          </cell>
          <cell r="F3162">
            <v>0</v>
          </cell>
          <cell r="G3162" t="str">
            <v>92277</v>
          </cell>
          <cell r="H3162" t="str">
            <v>TUBO EM COBRE RÍGIDO, DN 35 MM, CLASSE E, SEM ISOLAMENTO, INSTALADO EM PRUMADA  FORNECIMENTO E INSTALAÇÃO. AF_12/2015</v>
          </cell>
        </row>
        <row r="3163">
          <cell r="A3163" t="str">
            <v>INSTALACOES HIDRO SANITARIAS</v>
          </cell>
          <cell r="B3163" t="str">
            <v>INHI</v>
          </cell>
          <cell r="C3163" t="str">
            <v>FORNEC. E ASSENTAMENTO DE TUBOS P/INSTALACAO DOMICILIAR</v>
          </cell>
          <cell r="D3163" t="str">
            <v>0179</v>
          </cell>
          <cell r="E3163">
            <v>0</v>
          </cell>
          <cell r="F3163">
            <v>0</v>
          </cell>
          <cell r="G3163" t="str">
            <v>92278</v>
          </cell>
          <cell r="H3163" t="str">
            <v>TUBO EM COBRE RÍGIDO, DN 42 MM, CLASSE E, SEM ISOLAMENTO, INSTALADO EM PRUMADA  FORNECIMENTO E INSTALAÇÃO. AF_12/2015</v>
          </cell>
        </row>
        <row r="3164">
          <cell r="A3164" t="str">
            <v>INSTALACOES HIDRO SANITARIAS</v>
          </cell>
          <cell r="B3164" t="str">
            <v>INHI</v>
          </cell>
          <cell r="C3164" t="str">
            <v>FORNEC. E ASSENTAMENTO DE TUBOS P/INSTALACAO DOMICILIAR</v>
          </cell>
          <cell r="D3164" t="str">
            <v>0179</v>
          </cell>
          <cell r="E3164">
            <v>0</v>
          </cell>
          <cell r="F3164">
            <v>0</v>
          </cell>
          <cell r="G3164" t="str">
            <v>92279</v>
          </cell>
          <cell r="H3164" t="str">
            <v>TUBO EM COBRE RÍGIDO, DN 54 MM, CLASSE E, SEM ISOLAMENTO, INSTALADO EM PRUMADA  FORNECIMENTO E INSTALAÇÃO. AF_12/2015</v>
          </cell>
        </row>
        <row r="3165">
          <cell r="A3165" t="str">
            <v>INSTALACOES HIDRO SANITARIAS</v>
          </cell>
          <cell r="B3165" t="str">
            <v>INHI</v>
          </cell>
          <cell r="C3165" t="str">
            <v>FORNEC. E ASSENTAMENTO DE TUBOS P/INSTALACAO DOMICILIAR</v>
          </cell>
          <cell r="D3165" t="str">
            <v>0179</v>
          </cell>
          <cell r="E3165">
            <v>0</v>
          </cell>
          <cell r="F3165">
            <v>0</v>
          </cell>
          <cell r="G3165" t="str">
            <v>92280</v>
          </cell>
          <cell r="H3165" t="str">
            <v>TUBO EM COBRE RÍGIDO, DN 66 MM, CLASSE E, SEM ISOLAMENTO, INSTALADO EM PRUMADA  FORNECIMENTO E INSTALAÇÃO. AF_12/2015</v>
          </cell>
        </row>
        <row r="3166">
          <cell r="A3166" t="str">
            <v>INSTALACOES HIDRO SANITARIAS</v>
          </cell>
          <cell r="B3166" t="str">
            <v>INHI</v>
          </cell>
          <cell r="C3166" t="str">
            <v>FORNEC. E ASSENTAMENTO DE TUBOS P/INSTALACAO DOMICILIAR</v>
          </cell>
          <cell r="D3166" t="str">
            <v>0179</v>
          </cell>
          <cell r="E3166">
            <v>0</v>
          </cell>
          <cell r="F3166">
            <v>0</v>
          </cell>
          <cell r="G3166" t="str">
            <v>92281</v>
          </cell>
          <cell r="H3166" t="str">
            <v>TUBO EM COBRE RÍGIDO, DN 22 MM, CLASSE E, COM ISOLAMENTO, INSTALADO EM PRUMADA  FORNECIMENTO E INSTALAÇÃO. AF_12/2015</v>
          </cell>
        </row>
        <row r="3167">
          <cell r="A3167" t="str">
            <v>INSTALACOES HIDRO SANITARIAS</v>
          </cell>
          <cell r="B3167" t="str">
            <v>INHI</v>
          </cell>
          <cell r="C3167" t="str">
            <v>FORNEC. E ASSENTAMENTO DE TUBOS P/INSTALACAO DOMICILIAR</v>
          </cell>
          <cell r="D3167" t="str">
            <v>0179</v>
          </cell>
          <cell r="E3167">
            <v>0</v>
          </cell>
          <cell r="F3167">
            <v>0</v>
          </cell>
          <cell r="G3167" t="str">
            <v>92282</v>
          </cell>
          <cell r="H3167" t="str">
            <v>TUBO EM COBRE RÍGIDO, DN 28 MM, CLASSE E, COM ISOLAMENTO, INSTALADO EM PRUMADA  FORNECIMENTO E INSTALAÇÃO. AF_12/2015</v>
          </cell>
        </row>
        <row r="3168">
          <cell r="A3168" t="str">
            <v>INSTALACOES HIDRO SANITARIAS</v>
          </cell>
          <cell r="B3168" t="str">
            <v>INHI</v>
          </cell>
          <cell r="C3168" t="str">
            <v>FORNEC. E ASSENTAMENTO DE TUBOS P/INSTALACAO DOMICILIAR</v>
          </cell>
          <cell r="D3168" t="str">
            <v>0179</v>
          </cell>
          <cell r="E3168">
            <v>0</v>
          </cell>
          <cell r="F3168">
            <v>0</v>
          </cell>
          <cell r="G3168" t="str">
            <v>92283</v>
          </cell>
          <cell r="H3168" t="str">
            <v>TUBO EM COBRE RÍGIDO, DN 35 MM, CLASSE E, COM ISOLAMENTO, INSTALADO EM PRUMADA  FORNECIMENTO E INSTALAÇÃO. AF_12/2015</v>
          </cell>
        </row>
        <row r="3169">
          <cell r="A3169" t="str">
            <v>INSTALACOES HIDRO SANITARIAS</v>
          </cell>
          <cell r="B3169" t="str">
            <v>INHI</v>
          </cell>
          <cell r="C3169" t="str">
            <v>FORNEC. E ASSENTAMENTO DE TUBOS P/INSTALACAO DOMICILIAR</v>
          </cell>
          <cell r="D3169" t="str">
            <v>0179</v>
          </cell>
          <cell r="E3169">
            <v>0</v>
          </cell>
          <cell r="F3169">
            <v>0</v>
          </cell>
          <cell r="G3169" t="str">
            <v>92284</v>
          </cell>
          <cell r="H3169" t="str">
            <v>TUBO EM COBRE RÍGIDO, DN 42 MM, CLASSE E, COM ISOLAMENTO, INSTALADO EM PRUMADA  FORNECIMENTO E INSTALAÇÃO. AF_12/2015</v>
          </cell>
        </row>
        <row r="3170">
          <cell r="A3170" t="str">
            <v>INSTALACOES HIDRO SANITARIAS</v>
          </cell>
          <cell r="B3170" t="str">
            <v>INHI</v>
          </cell>
          <cell r="C3170" t="str">
            <v>FORNEC. E ASSENTAMENTO DE TUBOS P/INSTALACAO DOMICILIAR</v>
          </cell>
          <cell r="D3170" t="str">
            <v>0179</v>
          </cell>
          <cell r="E3170">
            <v>0</v>
          </cell>
          <cell r="F3170">
            <v>0</v>
          </cell>
          <cell r="G3170" t="str">
            <v>92285</v>
          </cell>
          <cell r="H3170" t="str">
            <v>TUBO EM COBRE RÍGIDO, DN 54 MM, CLASSE E, COM ISOLAMENTO, INSTALADO EM PRUMADA  FORNECIMENTO E INSTALAÇÃO. AF_12/2015</v>
          </cell>
        </row>
        <row r="3171">
          <cell r="A3171" t="str">
            <v>INSTALACOES HIDRO SANITARIAS</v>
          </cell>
          <cell r="B3171" t="str">
            <v>INHI</v>
          </cell>
          <cell r="C3171" t="str">
            <v>FORNEC. E ASSENTAMENTO DE TUBOS P/INSTALACAO DOMICILIAR</v>
          </cell>
          <cell r="D3171" t="str">
            <v>0179</v>
          </cell>
          <cell r="E3171">
            <v>0</v>
          </cell>
          <cell r="F3171">
            <v>0</v>
          </cell>
          <cell r="G3171" t="str">
            <v>92286</v>
          </cell>
          <cell r="H3171" t="str">
            <v>TUBO EM COBRE RÍGIDO, DN 66 MM, CLASSE E, COM ISOLAMENTO, INSTALADO EM PRUMADA  FORNECIMENTO E INSTALAÇÃO. AF_12/2015</v>
          </cell>
        </row>
        <row r="3172">
          <cell r="A3172" t="str">
            <v>INSTALACOES HIDRO SANITARIAS</v>
          </cell>
          <cell r="B3172" t="str">
            <v>INHI</v>
          </cell>
          <cell r="C3172" t="str">
            <v>FORNEC. E ASSENTAMENTO DE TUBOS P/INSTALACAO DOMICILIAR</v>
          </cell>
          <cell r="D3172" t="str">
            <v>0179</v>
          </cell>
          <cell r="E3172">
            <v>0</v>
          </cell>
          <cell r="F3172">
            <v>0</v>
          </cell>
          <cell r="G3172" t="str">
            <v>92305</v>
          </cell>
          <cell r="H3172" t="str">
            <v>TUBO EM COBRE RÍGIDO, DN 15 MM, CLASSE E, SEM ISOLAMENTO, INSTALADO EM RAMAL DE DISTRIBUIÇÃO  FORNECIMENTO E INSTALAÇÃO. AF_12/2015</v>
          </cell>
        </row>
        <row r="3173">
          <cell r="A3173" t="str">
            <v>INSTALACOES HIDRO SANITARIAS</v>
          </cell>
          <cell r="B3173" t="str">
            <v>INHI</v>
          </cell>
          <cell r="C3173" t="str">
            <v>FORNEC. E ASSENTAMENTO DE TUBOS P/INSTALACAO DOMICILIAR</v>
          </cell>
          <cell r="D3173" t="str">
            <v>0179</v>
          </cell>
          <cell r="E3173">
            <v>0</v>
          </cell>
          <cell r="F3173">
            <v>0</v>
          </cell>
          <cell r="G3173" t="str">
            <v>92306</v>
          </cell>
          <cell r="H3173" t="str">
            <v>TUBO EM COBRE RÍGIDO, DN 22 MM, CLASSE E, SEM ISOLAMENTO, INSTALADO EM RAMAL DE DISTRIBUIÇÃO  FORNECIMENTO E INSTALAÇÃO. AF_12/2015</v>
          </cell>
        </row>
        <row r="3174">
          <cell r="A3174" t="str">
            <v>INSTALACOES HIDRO SANITARIAS</v>
          </cell>
          <cell r="B3174" t="str">
            <v>INHI</v>
          </cell>
          <cell r="C3174" t="str">
            <v>FORNEC. E ASSENTAMENTO DE TUBOS P/INSTALACAO DOMICILIAR</v>
          </cell>
          <cell r="D3174" t="str">
            <v>0179</v>
          </cell>
          <cell r="E3174">
            <v>0</v>
          </cell>
          <cell r="F3174">
            <v>0</v>
          </cell>
          <cell r="G3174" t="str">
            <v>92307</v>
          </cell>
          <cell r="H3174" t="str">
            <v>TUBO EM COBRE RÍGIDO, DN 28 MM, CLASSE E, SEM ISOLAMENTO, INSTALADO EM RAMAL DE DISTRIBUIÇÃO  FORNECIMENTO E INSTALAÇÃO. AF_12/2015</v>
          </cell>
        </row>
        <row r="3175">
          <cell r="A3175" t="str">
            <v>INSTALACOES HIDRO SANITARIAS</v>
          </cell>
          <cell r="B3175" t="str">
            <v>INHI</v>
          </cell>
          <cell r="C3175" t="str">
            <v>FORNEC. E ASSENTAMENTO DE TUBOS P/INSTALACAO DOMICILIAR</v>
          </cell>
          <cell r="D3175" t="str">
            <v>0179</v>
          </cell>
          <cell r="E3175">
            <v>0</v>
          </cell>
          <cell r="F3175">
            <v>0</v>
          </cell>
          <cell r="G3175" t="str">
            <v>92308</v>
          </cell>
          <cell r="H3175" t="str">
            <v>TUBO EM COBRE RÍGIDO, DN 15 MM, CLASSE E, COM ISOLAMENTO, INSTALADO EM RAMAL DE DISTRIBUIÇÃO  FORNECIMENTO E INSTALAÇÃO. AF_12/2015</v>
          </cell>
        </row>
        <row r="3176">
          <cell r="A3176" t="str">
            <v>INSTALACOES HIDRO SANITARIAS</v>
          </cell>
          <cell r="B3176" t="str">
            <v>INHI</v>
          </cell>
          <cell r="C3176" t="str">
            <v>FORNEC. E ASSENTAMENTO DE TUBOS P/INSTALACAO DOMICILIAR</v>
          </cell>
          <cell r="D3176" t="str">
            <v>0179</v>
          </cell>
          <cell r="E3176">
            <v>0</v>
          </cell>
          <cell r="F3176">
            <v>0</v>
          </cell>
          <cell r="G3176" t="str">
            <v>92309</v>
          </cell>
          <cell r="H3176" t="str">
            <v>TUBO EM COBRE RÍGIDO, DN 22 MM, CLASSE E, COM ISOLAMENTO, INSTALADO EM RAMAL DE DISTRIBUIÇÃO  FORNECIMENTO E INSTALAÇÃO. AF_12/2015</v>
          </cell>
        </row>
        <row r="3177">
          <cell r="A3177" t="str">
            <v>INSTALACOES HIDRO SANITARIAS</v>
          </cell>
          <cell r="B3177" t="str">
            <v>INHI</v>
          </cell>
          <cell r="C3177" t="str">
            <v>FORNEC. E ASSENTAMENTO DE TUBOS P/INSTALACAO DOMICILIAR</v>
          </cell>
          <cell r="D3177" t="str">
            <v>0179</v>
          </cell>
          <cell r="E3177">
            <v>0</v>
          </cell>
          <cell r="F3177">
            <v>0</v>
          </cell>
          <cell r="G3177" t="str">
            <v>92310</v>
          </cell>
          <cell r="H3177" t="str">
            <v>TUBO EM COBRE RÍGIDO, DN 28 MM, CLASSE E, COM ISOLAMENTO, INSTALADO EM RAMAL DE DISTRIBUIÇÃO  FORNECIMENTO E INSTALAÇÃO. AF_12/2015</v>
          </cell>
        </row>
        <row r="3178">
          <cell r="A3178" t="str">
            <v>INSTALACOES HIDRO SANITARIAS</v>
          </cell>
          <cell r="B3178" t="str">
            <v>INHI</v>
          </cell>
          <cell r="C3178" t="str">
            <v>FORNEC. E ASSENTAMENTO DE TUBOS P/INSTALACAO DOMICILIAR</v>
          </cell>
          <cell r="D3178" t="str">
            <v>0179</v>
          </cell>
          <cell r="E3178">
            <v>0</v>
          </cell>
          <cell r="F3178">
            <v>0</v>
          </cell>
          <cell r="G3178" t="str">
            <v>92320</v>
          </cell>
          <cell r="H3178" t="str">
            <v>TUBO EM COBRE RÍGIDO, DN 15 MM, CLASSE E, SEM ISOLAMENTO, INSTALADO EM RAMAL E SUB-RAMAL  FORNECIMENTO E INSTALAÇÃO. AF_12/2015</v>
          </cell>
        </row>
        <row r="3179">
          <cell r="A3179" t="str">
            <v>INSTALACOES HIDRO SANITARIAS</v>
          </cell>
          <cell r="B3179" t="str">
            <v>INHI</v>
          </cell>
          <cell r="C3179" t="str">
            <v>FORNEC. E ASSENTAMENTO DE TUBOS P/INSTALACAO DOMICILIAR</v>
          </cell>
          <cell r="D3179" t="str">
            <v>0179</v>
          </cell>
          <cell r="E3179">
            <v>0</v>
          </cell>
          <cell r="F3179">
            <v>0</v>
          </cell>
          <cell r="G3179" t="str">
            <v>92321</v>
          </cell>
          <cell r="H3179" t="str">
            <v>TUBO EM COBRE RÍGIDO, DN 22 MM, CLASSE E, SEM ISOLAMENTO, INSTALADO EM RAMAL E SUB-RAMAL  FORNECIMENTO E INSTALAÇÃO. AF_12/2015</v>
          </cell>
        </row>
        <row r="3180">
          <cell r="A3180" t="str">
            <v>INSTALACOES HIDRO SANITARIAS</v>
          </cell>
          <cell r="B3180" t="str">
            <v>INHI</v>
          </cell>
          <cell r="C3180" t="str">
            <v>FORNEC. E ASSENTAMENTO DE TUBOS P/INSTALACAO DOMICILIAR</v>
          </cell>
          <cell r="D3180" t="str">
            <v>0179</v>
          </cell>
          <cell r="E3180">
            <v>0</v>
          </cell>
          <cell r="F3180">
            <v>0</v>
          </cell>
          <cell r="G3180" t="str">
            <v>92322</v>
          </cell>
          <cell r="H3180" t="str">
            <v>TUBO EM COBRE RÍGIDO, DN 28 MM, CLASSE E, SEM ISOLAMENTO, INSTALADO EM RAMAL E SUB-RAMAL  FORNECIMENTO E INSTALAÇÃO. AF_12/2015</v>
          </cell>
        </row>
        <row r="3181">
          <cell r="A3181" t="str">
            <v>INSTALACOES HIDRO SANITARIAS</v>
          </cell>
          <cell r="B3181" t="str">
            <v>INHI</v>
          </cell>
          <cell r="C3181" t="str">
            <v>FORNEC. E ASSENTAMENTO DE TUBOS P/INSTALACAO DOMICILIAR</v>
          </cell>
          <cell r="D3181" t="str">
            <v>0179</v>
          </cell>
          <cell r="E3181">
            <v>0</v>
          </cell>
          <cell r="F3181">
            <v>0</v>
          </cell>
          <cell r="G3181" t="str">
            <v>92323</v>
          </cell>
          <cell r="H3181" t="str">
            <v>TUBO EM COBRE RÍGIDO, DN 15 MM, CLASSE E, COM ISOLAMENTO, INSTALADO EM RAMAL E SUB-RAMAL  FORNECIMENTO E INSTALAÇÃO. AF_12/2015</v>
          </cell>
        </row>
        <row r="3182">
          <cell r="A3182" t="str">
            <v>INSTALACOES HIDRO SANITARIAS</v>
          </cell>
          <cell r="B3182" t="str">
            <v>INHI</v>
          </cell>
          <cell r="C3182" t="str">
            <v>FORNEC. E ASSENTAMENTO DE TUBOS P/INSTALACAO DOMICILIAR</v>
          </cell>
          <cell r="D3182" t="str">
            <v>0179</v>
          </cell>
          <cell r="E3182">
            <v>0</v>
          </cell>
          <cell r="F3182">
            <v>0</v>
          </cell>
          <cell r="G3182" t="str">
            <v>92324</v>
          </cell>
          <cell r="H3182" t="str">
            <v>TUBO EM COBRE RÍGIDO, DN 22 MM, CLASSE E, COM ISOLAMENTO, INSTALADO EM RAMAL E SUB-RAMAL  FORNECIMENTO E INSTALAÇÃO. AF_12/2015</v>
          </cell>
        </row>
        <row r="3183">
          <cell r="A3183" t="str">
            <v>INSTALACOES HIDRO SANITARIAS</v>
          </cell>
          <cell r="B3183" t="str">
            <v>INHI</v>
          </cell>
          <cell r="C3183" t="str">
            <v>FORNEC. E ASSENTAMENTO DE TUBOS P/INSTALACAO DOMICILIAR</v>
          </cell>
          <cell r="D3183" t="str">
            <v>0179</v>
          </cell>
          <cell r="E3183">
            <v>0</v>
          </cell>
          <cell r="F3183">
            <v>0</v>
          </cell>
          <cell r="G3183" t="str">
            <v>92325</v>
          </cell>
          <cell r="H3183" t="str">
            <v>TUBO EM COBRE RÍGIDO, DN 28 MM, CLASSE E, COM ISOLAMENTO, INSTALADO EM RAMAL E SUB-RAMAL  FORNECIMENTO E INSTALAÇÃO. AF_12/2015</v>
          </cell>
        </row>
        <row r="3184">
          <cell r="A3184" t="str">
            <v>INSTALACOES HIDRO SANITARIAS</v>
          </cell>
          <cell r="B3184" t="str">
            <v>INHI</v>
          </cell>
          <cell r="C3184" t="str">
            <v>FORNEC. E ASSENTAMENTO DE TUBOS P/INSTALACAO DOMICILIAR</v>
          </cell>
          <cell r="D3184" t="str">
            <v>0179</v>
          </cell>
          <cell r="E3184">
            <v>0</v>
          </cell>
          <cell r="F3184">
            <v>0</v>
          </cell>
          <cell r="G3184" t="str">
            <v>92335</v>
          </cell>
          <cell r="H3184" t="str">
            <v>TUBO DE AÇO GALVANIZADO COM COSTURA, CLASSE MÉDIA, CONEXÃO RANHURADA, DN 50 (2"), INSTALADO EM PRUMADAS - FORNECIMENTO E INSTALAÇÃO. AF_10/2020</v>
          </cell>
        </row>
        <row r="3185">
          <cell r="A3185" t="str">
            <v>INSTALACOES HIDRO SANITARIAS</v>
          </cell>
          <cell r="B3185" t="str">
            <v>INHI</v>
          </cell>
          <cell r="C3185" t="str">
            <v>FORNEC. E ASSENTAMENTO DE TUBOS P/INSTALACAO DOMICILIAR</v>
          </cell>
          <cell r="D3185" t="str">
            <v>0179</v>
          </cell>
          <cell r="E3185">
            <v>0</v>
          </cell>
          <cell r="F3185">
            <v>0</v>
          </cell>
          <cell r="G3185" t="str">
            <v>92336</v>
          </cell>
          <cell r="H3185" t="str">
            <v>TUBO DE AÇO GALVANIZADO COM COSTURA, CLASSE MÉDIA, CONEXÃO RANHURADA, DN 65 (2 1/2"), INSTALADO EM PRUMADAS - FORNECIMENTO E INSTALAÇÃO. AF_10/2020</v>
          </cell>
        </row>
        <row r="3186">
          <cell r="A3186" t="str">
            <v>INSTALACOES HIDRO SANITARIAS</v>
          </cell>
          <cell r="B3186" t="str">
            <v>INHI</v>
          </cell>
          <cell r="C3186" t="str">
            <v>FORNEC. E ASSENTAMENTO DE TUBOS P/INSTALACAO DOMICILIAR</v>
          </cell>
          <cell r="D3186" t="str">
            <v>0179</v>
          </cell>
          <cell r="E3186">
            <v>0</v>
          </cell>
          <cell r="F3186">
            <v>0</v>
          </cell>
          <cell r="G3186" t="str">
            <v>92337</v>
          </cell>
          <cell r="H3186" t="str">
            <v>TUBO DE AÇO GALVANIZADO COM COSTURA, CLASSE MÉDIA, CONEXÃO RANHURADA, DN 80 (3"), INSTALADO EM PRUMADAS - FORNECIMENTO E INSTALAÇÃO. AF_10/2020</v>
          </cell>
        </row>
        <row r="3187">
          <cell r="A3187" t="str">
            <v>INSTALACOES HIDRO SANITARIAS</v>
          </cell>
          <cell r="B3187" t="str">
            <v>INHI</v>
          </cell>
          <cell r="C3187" t="str">
            <v>FORNEC. E ASSENTAMENTO DE TUBOS P/INSTALACAO DOMICILIAR</v>
          </cell>
          <cell r="D3187" t="str">
            <v>0179</v>
          </cell>
          <cell r="E3187">
            <v>0</v>
          </cell>
          <cell r="F3187">
            <v>0</v>
          </cell>
          <cell r="G3187" t="str">
            <v>92338</v>
          </cell>
          <cell r="H3187" t="str">
            <v>TUBO DE AÇO PRETO SEM COSTURA, CONEXÃO SOLDADA, DN 50 (2"), INSTALADO EM PRUMADAS - FORNECIMENTO E INSTALAÇÃO. AF_10/2020</v>
          </cell>
        </row>
        <row r="3188">
          <cell r="A3188" t="str">
            <v>INSTALACOES HIDRO SANITARIAS</v>
          </cell>
          <cell r="B3188" t="str">
            <v>INHI</v>
          </cell>
          <cell r="C3188" t="str">
            <v>FORNEC. E ASSENTAMENTO DE TUBOS P/INSTALACAO DOMICILIAR</v>
          </cell>
          <cell r="D3188" t="str">
            <v>0179</v>
          </cell>
          <cell r="E3188">
            <v>0</v>
          </cell>
          <cell r="F3188">
            <v>0</v>
          </cell>
          <cell r="G3188" t="str">
            <v>92339</v>
          </cell>
          <cell r="H3188" t="str">
            <v>TUBO DE AÇO PRETO SEM COSTURA, CONEXÃO SOLDADA, DN 65 (2 1/2"), INSTALADO EM PRUMADAS - FORNECIMENTO E INSTALAÇÃO. AF_10/2020</v>
          </cell>
        </row>
        <row r="3189">
          <cell r="A3189" t="str">
            <v>INSTALACOES HIDRO SANITARIAS</v>
          </cell>
          <cell r="B3189" t="str">
            <v>INHI</v>
          </cell>
          <cell r="C3189" t="str">
            <v>FORNEC. E ASSENTAMENTO DE TUBOS P/INSTALACAO DOMICILIAR</v>
          </cell>
          <cell r="D3189" t="str">
            <v>0179</v>
          </cell>
          <cell r="E3189">
            <v>0</v>
          </cell>
          <cell r="F3189">
            <v>0</v>
          </cell>
          <cell r="G3189" t="str">
            <v>92341</v>
          </cell>
          <cell r="H3189" t="str">
            <v>TUBO DE AÇO GALVANIZADO COM COSTURA, CLASSE MÉDIA, DN 50 (2"), CONEXÃO ROSQUEADA, INSTALADO EM PRUMADAS - FORNECIMENTO E INSTALAÇÃO. AF_10/2020</v>
          </cell>
        </row>
        <row r="3190">
          <cell r="A3190" t="str">
            <v>INSTALACOES HIDRO SANITARIAS</v>
          </cell>
          <cell r="B3190" t="str">
            <v>INHI</v>
          </cell>
          <cell r="C3190" t="str">
            <v>FORNEC. E ASSENTAMENTO DE TUBOS P/INSTALACAO DOMICILIAR</v>
          </cell>
          <cell r="D3190" t="str">
            <v>0179</v>
          </cell>
          <cell r="E3190">
            <v>0</v>
          </cell>
          <cell r="F3190">
            <v>0</v>
          </cell>
          <cell r="G3190" t="str">
            <v>92342</v>
          </cell>
          <cell r="H3190" t="str">
            <v>TUBO DE AÇO GALVANIZADO COM COSTURA, CLASSE MÉDIA, DN 65 (2 1/2"), CONEXÃO ROSQUEADA, INSTALADO EM PRUMADAS - FORNECIMENTO E INSTALAÇÃO. AF_10/2020</v>
          </cell>
        </row>
        <row r="3191">
          <cell r="A3191" t="str">
            <v>INSTALACOES HIDRO SANITARIAS</v>
          </cell>
          <cell r="B3191" t="str">
            <v>INHI</v>
          </cell>
          <cell r="C3191" t="str">
            <v>FORNEC. E ASSENTAMENTO DE TUBOS P/INSTALACAO DOMICILIAR</v>
          </cell>
          <cell r="D3191" t="str">
            <v>0179</v>
          </cell>
          <cell r="E3191">
            <v>0</v>
          </cell>
          <cell r="F3191">
            <v>0</v>
          </cell>
          <cell r="G3191" t="str">
            <v>92343</v>
          </cell>
          <cell r="H3191" t="str">
            <v>TUBO DE AÇO GALVANIZADO COM COSTURA, CLASSE MÉDIA, DN 80 (3"), CONEXÃO ROSQUEADA, INSTALADO EM PRUMADAS - FORNECIMENTO E INSTALAÇÃO. AF_10/2020</v>
          </cell>
        </row>
        <row r="3192">
          <cell r="A3192" t="str">
            <v>INSTALACOES HIDRO SANITARIAS</v>
          </cell>
          <cell r="B3192" t="str">
            <v>INHI</v>
          </cell>
          <cell r="C3192" t="str">
            <v>FORNEC. E ASSENTAMENTO DE TUBOS P/INSTALACAO DOMICILIAR</v>
          </cell>
          <cell r="D3192" t="str">
            <v>0179</v>
          </cell>
          <cell r="E3192">
            <v>0</v>
          </cell>
          <cell r="F3192">
            <v>0</v>
          </cell>
          <cell r="G3192" t="str">
            <v>92359</v>
          </cell>
          <cell r="H3192" t="str">
            <v>TUBO DE AÇO PRETO SEM COSTURA, CONEXÃO SOLDADA, DN 25 (1"), INSTALADO EM REDE DE ALIMENTAÇÃO PARA HIDRANTE - FORNECIMENTO E INSTALAÇÃO. AF_10/2020</v>
          </cell>
        </row>
        <row r="3193">
          <cell r="A3193" t="str">
            <v>INSTALACOES HIDRO SANITARIAS</v>
          </cell>
          <cell r="B3193" t="str">
            <v>INHI</v>
          </cell>
          <cell r="C3193" t="str">
            <v>FORNEC. E ASSENTAMENTO DE TUBOS P/INSTALACAO DOMICILIAR</v>
          </cell>
          <cell r="D3193" t="str">
            <v>0179</v>
          </cell>
          <cell r="E3193">
            <v>0</v>
          </cell>
          <cell r="F3193">
            <v>0</v>
          </cell>
          <cell r="G3193" t="str">
            <v>92360</v>
          </cell>
          <cell r="H3193" t="str">
            <v>TUBO DE AÇO PRETO SEM COSTURA, CONEXÃO SOLDADA, DN 32 (1 1/4"), INSTALADO EM REDE DE ALIMENTAÇÃO PARA HIDRANTE - FORNECIMENTO E INSTALAÇÃO. AF_10/2020</v>
          </cell>
        </row>
        <row r="3194">
          <cell r="A3194" t="str">
            <v>INSTALACOES HIDRO SANITARIAS</v>
          </cell>
          <cell r="B3194" t="str">
            <v>INHI</v>
          </cell>
          <cell r="C3194" t="str">
            <v>FORNEC. E ASSENTAMENTO DE TUBOS P/INSTALACAO DOMICILIAR</v>
          </cell>
          <cell r="D3194" t="str">
            <v>0179</v>
          </cell>
          <cell r="E3194">
            <v>0</v>
          </cell>
          <cell r="F3194">
            <v>0</v>
          </cell>
          <cell r="G3194" t="str">
            <v>92361</v>
          </cell>
          <cell r="H3194" t="str">
            <v>TUBO DE AÇO PRETO SEM COSTURA, CONEXÃO SOLDADA, DN 50 (2"), INSTALADO EM REDE DE ALIMENTAÇÃO PARA HIDRANTE - FORNECIMENTO E INSTALAÇÃO. AF_10/2020</v>
          </cell>
        </row>
        <row r="3195">
          <cell r="A3195" t="str">
            <v>INSTALACOES HIDRO SANITARIAS</v>
          </cell>
          <cell r="B3195" t="str">
            <v>INHI</v>
          </cell>
          <cell r="C3195" t="str">
            <v>FORNEC. E ASSENTAMENTO DE TUBOS P/INSTALACAO DOMICILIAR</v>
          </cell>
          <cell r="D3195" t="str">
            <v>0179</v>
          </cell>
          <cell r="E3195">
            <v>0</v>
          </cell>
          <cell r="F3195">
            <v>0</v>
          </cell>
          <cell r="G3195" t="str">
            <v>92362</v>
          </cell>
          <cell r="H3195" t="str">
            <v>TUBO DE AÇO PRETO SEM COSTURA, CONEXÃO SOLDADA, DN 65 (2 1/2"), INSTALADO EM REDE DE ALIMENTAÇÃO PARA HIDRANTE - FORNECIMENTO E INSTALAÇÃO. AF_10/2020</v>
          </cell>
        </row>
        <row r="3196">
          <cell r="A3196" t="str">
            <v>INSTALACOES HIDRO SANITARIAS</v>
          </cell>
          <cell r="B3196" t="str">
            <v>INHI</v>
          </cell>
          <cell r="C3196" t="str">
            <v>FORNEC. E ASSENTAMENTO DE TUBOS P/INSTALACAO DOMICILIAR</v>
          </cell>
          <cell r="D3196" t="str">
            <v>0179</v>
          </cell>
          <cell r="E3196">
            <v>0</v>
          </cell>
          <cell r="F3196">
            <v>0</v>
          </cell>
          <cell r="G3196" t="str">
            <v>92364</v>
          </cell>
          <cell r="H3196" t="str">
            <v>TUBO DE AÇO GALVANIZADO COM COSTURA, CLASSE MÉDIA, DN 32 (1 1/4"), CONEXÃO ROSQUEADA, INSTALADO EM REDE DE ALIMENTAÇÃO PARA HIDRANTE - FORNECIMENTO E INSTALAÇÃO. AF_10/2020</v>
          </cell>
        </row>
        <row r="3197">
          <cell r="A3197" t="str">
            <v>INSTALACOES HIDRO SANITARIAS</v>
          </cell>
          <cell r="B3197" t="str">
            <v>INHI</v>
          </cell>
          <cell r="C3197" t="str">
            <v>FORNEC. E ASSENTAMENTO DE TUBOS P/INSTALACAO DOMICILIAR</v>
          </cell>
          <cell r="D3197" t="str">
            <v>0179</v>
          </cell>
          <cell r="E3197">
            <v>0</v>
          </cell>
          <cell r="F3197">
            <v>0</v>
          </cell>
          <cell r="G3197" t="str">
            <v>92365</v>
          </cell>
          <cell r="H3197" t="str">
            <v>TUBO DE AÇO GALVANIZADO COM COSTURA, CLASSE MÉDIA, DN 40 (1 1/2"), CONEXÃO ROSQUEADA, INSTALADO EM REDE DE ALIMENTAÇÃO PARA HIDRANTE - FORNECIMENTO E INSTALAÇÃO. AF_10/2020</v>
          </cell>
        </row>
        <row r="3198">
          <cell r="A3198" t="str">
            <v>INSTALACOES HIDRO SANITARIAS</v>
          </cell>
          <cell r="B3198" t="str">
            <v>INHI</v>
          </cell>
          <cell r="C3198" t="str">
            <v>FORNEC. E ASSENTAMENTO DE TUBOS P/INSTALACAO DOMICILIAR</v>
          </cell>
          <cell r="D3198" t="str">
            <v>0179</v>
          </cell>
          <cell r="E3198">
            <v>0</v>
          </cell>
          <cell r="F3198">
            <v>0</v>
          </cell>
          <cell r="G3198" t="str">
            <v>92366</v>
          </cell>
          <cell r="H3198" t="str">
            <v>TUBO DE AÇO GALVANIZADO COM COSTURA, CLASSE MÉDIA, DN 50 (2"), CONEXÃO ROSQUEADA, INSTALADO EM REDE DE ALIMENTAÇÃO PARA HIDRANTE - FORNECIMENTO E INSTALAÇÃO. AF_10/2020</v>
          </cell>
        </row>
        <row r="3199">
          <cell r="A3199" t="str">
            <v>INSTALACOES HIDRO SANITARIAS</v>
          </cell>
          <cell r="B3199" t="str">
            <v>INHI</v>
          </cell>
          <cell r="C3199" t="str">
            <v>FORNEC. E ASSENTAMENTO DE TUBOS P/INSTALACAO DOMICILIAR</v>
          </cell>
          <cell r="D3199" t="str">
            <v>0179</v>
          </cell>
          <cell r="E3199">
            <v>0</v>
          </cell>
          <cell r="F3199">
            <v>0</v>
          </cell>
          <cell r="G3199" t="str">
            <v>92367</v>
          </cell>
          <cell r="H3199" t="str">
            <v>TUBO DE AÇO GALVANIZADO COM COSTURA, CLASSE MÉDIA, DN 65 (2 1/2"), CONEXÃO ROSQUEADA, INSTALADO EM REDE DE ALIMENTAÇÃO PARA HIDRANTE - FORNECIMENTO E INSTALAÇÃO. AF_10/2020</v>
          </cell>
        </row>
        <row r="3200">
          <cell r="A3200" t="str">
            <v>INSTALACOES HIDRO SANITARIAS</v>
          </cell>
          <cell r="B3200" t="str">
            <v>INHI</v>
          </cell>
          <cell r="C3200" t="str">
            <v>FORNEC. E ASSENTAMENTO DE TUBOS P/INSTALACAO DOMICILIAR</v>
          </cell>
          <cell r="D3200" t="str">
            <v>0179</v>
          </cell>
          <cell r="E3200">
            <v>0</v>
          </cell>
          <cell r="F3200">
            <v>0</v>
          </cell>
          <cell r="G3200" t="str">
            <v>92368</v>
          </cell>
          <cell r="H3200" t="str">
            <v>TUBO DE AÇO GALVANIZADO COM COSTURA, CLASSE MÉDIA, DN 80 (3"), CONEXÃO ROSQUEADA, INSTALADO EM REDE DE ALIMENTAÇÃO PARA HIDRANTE - FORNECIMENTO E INSTALAÇÃO. AF_10/2020</v>
          </cell>
        </row>
        <row r="3201">
          <cell r="A3201" t="str">
            <v>INSTALACOES HIDRO SANITARIAS</v>
          </cell>
          <cell r="B3201" t="str">
            <v>INHI</v>
          </cell>
          <cell r="C3201" t="str">
            <v>FORNEC. E ASSENTAMENTO DE TUBOS P/INSTALACAO DOMICILIAR</v>
          </cell>
          <cell r="D3201" t="str">
            <v>0179</v>
          </cell>
          <cell r="E3201">
            <v>0</v>
          </cell>
          <cell r="F3201">
            <v>0</v>
          </cell>
          <cell r="G3201" t="str">
            <v>92645</v>
          </cell>
          <cell r="H3201" t="str">
            <v>TUBO DE AÇO PRETO SEM COSTURA, CONEXÃO SOLDADA, DN 25 (1"), INSTALADO EM REDE DE ALIMENTAÇÃO PARA SPRINKLER - FORNECIMENTO E INSTALAÇÃO. AF_10/2020</v>
          </cell>
        </row>
        <row r="3202">
          <cell r="A3202" t="str">
            <v>INSTALACOES HIDRO SANITARIAS</v>
          </cell>
          <cell r="B3202" t="str">
            <v>INHI</v>
          </cell>
          <cell r="C3202" t="str">
            <v>FORNEC. E ASSENTAMENTO DE TUBOS P/INSTALACAO DOMICILIAR</v>
          </cell>
          <cell r="D3202" t="str">
            <v>0179</v>
          </cell>
          <cell r="E3202">
            <v>0</v>
          </cell>
          <cell r="F3202">
            <v>0</v>
          </cell>
          <cell r="G3202" t="str">
            <v>92646</v>
          </cell>
          <cell r="H3202" t="str">
            <v>TUBO DE AÇO PRETO SEM COSTURA, CONEXÃO SOLDADA, DN 32 (1 1/4"), INSTALADO EM REDE DE ALIMENTAÇÃO PARA SPRINKLER - FORNECIMENTO E INSTALAÇÃO. AF_10/2020</v>
          </cell>
        </row>
        <row r="3203">
          <cell r="A3203" t="str">
            <v>INSTALACOES HIDRO SANITARIAS</v>
          </cell>
          <cell r="B3203" t="str">
            <v>INHI</v>
          </cell>
          <cell r="C3203" t="str">
            <v>FORNEC. E ASSENTAMENTO DE TUBOS P/INSTALACAO DOMICILIAR</v>
          </cell>
          <cell r="D3203" t="str">
            <v>0179</v>
          </cell>
          <cell r="E3203">
            <v>0</v>
          </cell>
          <cell r="F3203">
            <v>0</v>
          </cell>
          <cell r="G3203" t="str">
            <v>92648</v>
          </cell>
          <cell r="H3203" t="str">
            <v>TUBO DE AÇO PRETO SEM COSTURA, CONEXÃO SOLDADA, DN 40 (1 1/2"), INSTALADO EM REDE DE ALIMENTAÇÃO PARA SPRINKLER - FORNECIMENTO E INSTALAÇÃO. AF_10/2020</v>
          </cell>
        </row>
        <row r="3204">
          <cell r="A3204" t="str">
            <v>INSTALACOES HIDRO SANITARIAS</v>
          </cell>
          <cell r="B3204" t="str">
            <v>INHI</v>
          </cell>
          <cell r="C3204" t="str">
            <v>FORNEC. E ASSENTAMENTO DE TUBOS P/INSTALACAO DOMICILIAR</v>
          </cell>
          <cell r="D3204" t="str">
            <v>0179</v>
          </cell>
          <cell r="E3204">
            <v>0</v>
          </cell>
          <cell r="F3204">
            <v>0</v>
          </cell>
          <cell r="G3204" t="str">
            <v>92649</v>
          </cell>
          <cell r="H3204" t="str">
            <v>TUBO DE AÇO PRETO SEM COSTURA, CONEXÃO SOLDADA, DN 50 (2"), INSTALADO EM REDE DE ALIMENTAÇÃO PARA SPRINKLER - FORNECIMENTO E INSTALAÇÃO. AF_10/2020</v>
          </cell>
        </row>
        <row r="3205">
          <cell r="A3205" t="str">
            <v>INSTALACOES HIDRO SANITARIAS</v>
          </cell>
          <cell r="B3205" t="str">
            <v>INHI</v>
          </cell>
          <cell r="C3205" t="str">
            <v>FORNEC. E ASSENTAMENTO DE TUBOS P/INSTALACAO DOMICILIAR</v>
          </cell>
          <cell r="D3205" t="str">
            <v>0179</v>
          </cell>
          <cell r="E3205">
            <v>0</v>
          </cell>
          <cell r="F3205">
            <v>0</v>
          </cell>
          <cell r="G3205" t="str">
            <v>92650</v>
          </cell>
          <cell r="H3205" t="str">
            <v>TUBO DE AÇO PRETO SEM COSTURA, CONEXÃO SOLDADA, DN 65 (2 1/2"), INSTALADO EM REDE DE ALIMENTAÇÃO PARA SPRINKLER - FORNECIMENTO E INSTALAÇÃO. AF_10/2020</v>
          </cell>
        </row>
        <row r="3206">
          <cell r="A3206" t="str">
            <v>INSTALACOES HIDRO SANITARIAS</v>
          </cell>
          <cell r="B3206" t="str">
            <v>INHI</v>
          </cell>
          <cell r="C3206" t="str">
            <v>FORNEC. E ASSENTAMENTO DE TUBOS P/INSTALACAO DOMICILIAR</v>
          </cell>
          <cell r="D3206" t="str">
            <v>0179</v>
          </cell>
          <cell r="E3206">
            <v>0</v>
          </cell>
          <cell r="F3206">
            <v>0</v>
          </cell>
          <cell r="G3206" t="str">
            <v>92652</v>
          </cell>
          <cell r="H3206" t="str">
            <v>TUBO DE AÇO GALVANIZADO COM COSTURA, CLASSE MÉDIA, CONEXÃO ROSQUEADA, DN 32 (1 1/4"), INSTALADO EM REDE DE ALIMENTAÇÃO PARA SPRINKLER - FORNECIMENTO E INSTALAÇÃO. AF_10/2020</v>
          </cell>
        </row>
        <row r="3207">
          <cell r="A3207" t="str">
            <v>INSTALACOES HIDRO SANITARIAS</v>
          </cell>
          <cell r="B3207" t="str">
            <v>INHI</v>
          </cell>
          <cell r="C3207" t="str">
            <v>FORNEC. E ASSENTAMENTO DE TUBOS P/INSTALACAO DOMICILIAR</v>
          </cell>
          <cell r="D3207" t="str">
            <v>0179</v>
          </cell>
          <cell r="E3207">
            <v>0</v>
          </cell>
          <cell r="F3207">
            <v>0</v>
          </cell>
          <cell r="G3207" t="str">
            <v>92653</v>
          </cell>
          <cell r="H3207" t="str">
            <v>TUBO DE AÇO GALVANIZADO COM COSTURA, CLASSE MÉDIA, CONEXÃO ROSQUEADA, DN 40 (1 1/2"), INSTALADO EM REDE DE ALIMENTAÇÃO PARA SPRINKLER - FORNECIMENTO E INSTALAÇÃO. AF_10/2020</v>
          </cell>
        </row>
        <row r="3208">
          <cell r="A3208" t="str">
            <v>INSTALACOES HIDRO SANITARIAS</v>
          </cell>
          <cell r="B3208" t="str">
            <v>INHI</v>
          </cell>
          <cell r="C3208" t="str">
            <v>FORNEC. E ASSENTAMENTO DE TUBOS P/INSTALACAO DOMICILIAR</v>
          </cell>
          <cell r="D3208" t="str">
            <v>0179</v>
          </cell>
          <cell r="E3208">
            <v>0</v>
          </cell>
          <cell r="F3208">
            <v>0</v>
          </cell>
          <cell r="G3208" t="str">
            <v>92654</v>
          </cell>
          <cell r="H3208" t="str">
            <v>TUBO DE AÇO GALVANIZADO COM COSTURA, CLASSE MÉDIA, CONEXÃO ROSQUEADA, DN 50 (2"), INSTALADO EM REDE DE ALIMENTAÇÃO PARA SPRINKLER - FORNECIMENTO E INSTALAÇÃO. AF_10/2020</v>
          </cell>
        </row>
        <row r="3209">
          <cell r="A3209" t="str">
            <v>INSTALACOES HIDRO SANITARIAS</v>
          </cell>
          <cell r="B3209" t="str">
            <v>INHI</v>
          </cell>
          <cell r="C3209" t="str">
            <v>FORNEC. E ASSENTAMENTO DE TUBOS P/INSTALACAO DOMICILIAR</v>
          </cell>
          <cell r="D3209" t="str">
            <v>0179</v>
          </cell>
          <cell r="E3209">
            <v>0</v>
          </cell>
          <cell r="F3209">
            <v>0</v>
          </cell>
          <cell r="G3209" t="str">
            <v>92655</v>
          </cell>
          <cell r="H3209" t="str">
            <v>TUBO DE AÇO GALVANIZADO COM COSTURA, CLASSE MÉDIA, CONEXÃO ROSQUEADA, DN 65 (2 1/2"), INSTALADO EM REDE DE ALIMENTAÇÃO PARA SPRINKLER - FORNECIMENTO E INSTALAÇÃO. AF_10/2020</v>
          </cell>
        </row>
        <row r="3210">
          <cell r="A3210" t="str">
            <v>INSTALACOES HIDRO SANITARIAS</v>
          </cell>
          <cell r="B3210" t="str">
            <v>INHI</v>
          </cell>
          <cell r="C3210" t="str">
            <v>FORNEC. E ASSENTAMENTO DE TUBOS P/INSTALACAO DOMICILIAR</v>
          </cell>
          <cell r="D3210" t="str">
            <v>0179</v>
          </cell>
          <cell r="E3210">
            <v>0</v>
          </cell>
          <cell r="F3210">
            <v>0</v>
          </cell>
          <cell r="G3210" t="str">
            <v>92656</v>
          </cell>
          <cell r="H3210" t="str">
            <v>TUBO DE AÇO GALVANIZADO COM COSTURA, CLASSE MÉDIA, CONEXÃO ROSQUEADA, DN 80 (3"), INSTALADO EM REDE DE ALIMENTAÇÃO PARA SPRINKLER - FORNECIMENTO E INSTALAÇÃO. AF_10/2020</v>
          </cell>
        </row>
        <row r="3211">
          <cell r="A3211" t="str">
            <v>INSTALACOES HIDRO SANITARIAS</v>
          </cell>
          <cell r="B3211" t="str">
            <v>INHI</v>
          </cell>
          <cell r="C3211" t="str">
            <v>FORNEC. E ASSENTAMENTO DE TUBOS P/INSTALACAO DOMICILIAR</v>
          </cell>
          <cell r="D3211" t="str">
            <v>0179</v>
          </cell>
          <cell r="E3211">
            <v>0</v>
          </cell>
          <cell r="F3211">
            <v>0</v>
          </cell>
          <cell r="G3211" t="str">
            <v>92687</v>
          </cell>
          <cell r="H3211" t="str">
            <v>TUBO DE AÇO GALVANIZADO COM COSTURA, CLASSE MÉDIA, CONEXÃO ROSQUEADA, DN 15 (1/2"), INSTALADO EM RAMAIS E SUB-RAMAIS DE GÁS - FORNECIMENTO E INSTALAÇÃO. AF_10/2020</v>
          </cell>
        </row>
        <row r="3212">
          <cell r="A3212" t="str">
            <v>INSTALACOES HIDRO SANITARIAS</v>
          </cell>
          <cell r="B3212" t="str">
            <v>INHI</v>
          </cell>
          <cell r="C3212" t="str">
            <v>FORNEC. E ASSENTAMENTO DE TUBOS P/INSTALACAO DOMICILIAR</v>
          </cell>
          <cell r="D3212" t="str">
            <v>0179</v>
          </cell>
          <cell r="E3212">
            <v>0</v>
          </cell>
          <cell r="F3212">
            <v>0</v>
          </cell>
          <cell r="G3212" t="str">
            <v>92688</v>
          </cell>
          <cell r="H3212" t="str">
            <v>TUBO DE AÇO GALVANIZADO COM COSTURA, CLASSE MÉDIA, CONEXÃO ROSQUEADA, DN 20 (3/4"), INSTALADO EM RAMAIS E SUB-RAMAIS DE GÁS - FORNECIMENTO E INSTALAÇÃO. AF_10/2020</v>
          </cell>
        </row>
        <row r="3213">
          <cell r="A3213" t="str">
            <v>INSTALACOES HIDRO SANITARIAS</v>
          </cell>
          <cell r="B3213" t="str">
            <v>INHI</v>
          </cell>
          <cell r="C3213" t="str">
            <v>FORNEC. E ASSENTAMENTO DE TUBOS P/INSTALACAO DOMICILIAR</v>
          </cell>
          <cell r="D3213" t="str">
            <v>0179</v>
          </cell>
          <cell r="E3213">
            <v>0</v>
          </cell>
          <cell r="F3213">
            <v>0</v>
          </cell>
          <cell r="G3213" t="str">
            <v>92689</v>
          </cell>
          <cell r="H3213" t="str">
            <v>TUBO DE AÇO PRETO SEM COSTURA, CLASSE MÉDIA, CONEXÃO SOLDADA, DN 15 (1/2"), INSTALADO EM RAMAIS E SUB-RAMAIS DE GÁS - FORNECIMENTO E INSTALAÇÃO. AF_10/2020</v>
          </cell>
        </row>
        <row r="3214">
          <cell r="A3214" t="str">
            <v>INSTALACOES HIDRO SANITARIAS</v>
          </cell>
          <cell r="B3214" t="str">
            <v>INHI</v>
          </cell>
          <cell r="C3214" t="str">
            <v>FORNEC. E ASSENTAMENTO DE TUBOS P/INSTALACAO DOMICILIAR</v>
          </cell>
          <cell r="D3214" t="str">
            <v>0179</v>
          </cell>
          <cell r="E3214">
            <v>0</v>
          </cell>
          <cell r="F3214">
            <v>0</v>
          </cell>
          <cell r="G3214" t="str">
            <v>92690</v>
          </cell>
          <cell r="H3214" t="str">
            <v>TUBO DE AÇO PRETO SEM COSTURA, CLASSE MÉDIA, CONEXÃO SOLDADA, DN 20 (3/4"), INSTALADO EM RAMAIS E SUB-RAMAIS DE GÁS - FORNECIMENTO E INSTALAÇÃO. AF_10/2020</v>
          </cell>
        </row>
        <row r="3215">
          <cell r="A3215" t="str">
            <v>INSTALACOES HIDRO SANITARIAS</v>
          </cell>
          <cell r="B3215" t="str">
            <v>INHI</v>
          </cell>
          <cell r="C3215" t="str">
            <v>FORNEC. E ASSENTAMENTO DE TUBOS P/INSTALACAO DOMICILIAR</v>
          </cell>
          <cell r="D3215" t="str">
            <v>0179</v>
          </cell>
          <cell r="E3215">
            <v>0</v>
          </cell>
          <cell r="F3215">
            <v>0</v>
          </cell>
          <cell r="G3215" t="str">
            <v>92691</v>
          </cell>
          <cell r="H3215" t="str">
            <v>TUBO DE AÇO PRETO SEM COSTURA, CLASSE MÉDIA, CONEXÃO SOLDADA, DN 25 (1"), INSTALADO EM RAMAIS  E SUB-RAMAIS DE GÁS - FORNECIMENTO E INSTALAÇÃO. AF_10/2020</v>
          </cell>
        </row>
        <row r="3216">
          <cell r="A3216" t="str">
            <v>INSTALACOES HIDRO SANITARIAS</v>
          </cell>
          <cell r="B3216" t="str">
            <v>INHI</v>
          </cell>
          <cell r="C3216" t="str">
            <v>FORNEC. E ASSENTAMENTO DE TUBOS P/INSTALACAO DOMICILIAR</v>
          </cell>
          <cell r="D3216" t="str">
            <v>0179</v>
          </cell>
          <cell r="E3216">
            <v>0</v>
          </cell>
          <cell r="F3216">
            <v>0</v>
          </cell>
          <cell r="G3216" t="str">
            <v>94462</v>
          </cell>
          <cell r="H3216" t="str">
            <v>TUBO DE AÇO GALVANIZADO COM COSTURA, CLASSE MÉDIA, DN 50 (2), CONEXÃO ROSQUEADA, INSTALADO EM RESERVAÇÃO DE ÁGUA DE EDIFICAÇÃO QUE POSSUA RESERVATÓRIO DE FIBRA/FIBROCIMENTO  FORNECIMENTO E INSTALAÇÃO. AF_06/2016</v>
          </cell>
        </row>
        <row r="3217">
          <cell r="A3217" t="str">
            <v>INSTALACOES HIDRO SANITARIAS</v>
          </cell>
          <cell r="B3217" t="str">
            <v>INHI</v>
          </cell>
          <cell r="C3217" t="str">
            <v>FORNEC. E ASSENTAMENTO DE TUBOS P/INSTALACAO DOMICILIAR</v>
          </cell>
          <cell r="D3217" t="str">
            <v>0179</v>
          </cell>
          <cell r="E3217">
            <v>0</v>
          </cell>
          <cell r="F3217">
            <v>0</v>
          </cell>
          <cell r="G3217" t="str">
            <v>94463</v>
          </cell>
          <cell r="H3217" t="str">
            <v>TUBO DE AÇO GALVANIZADO COM COSTURA, CLASSE MÉDIA, DN 65 (2 1/2), CONEXÃO ROSQUEADA, INSTALADO EM RESERVAÇÃO DE ÁGUA DE EDIFICAÇÃO QUE POSSUA RESERVATÓRIO DE FIBRA/FIBROCIMENTO  FORNECIMENTO E INSTALAÇÃO. AF_06/2016</v>
          </cell>
        </row>
        <row r="3218">
          <cell r="A3218" t="str">
            <v>INSTALACOES HIDRO SANITARIAS</v>
          </cell>
          <cell r="B3218" t="str">
            <v>INHI</v>
          </cell>
          <cell r="C3218" t="str">
            <v>FORNEC. E ASSENTAMENTO DE TUBOS P/INSTALACAO DOMICILIAR</v>
          </cell>
          <cell r="D3218" t="str">
            <v>0179</v>
          </cell>
          <cell r="E3218">
            <v>0</v>
          </cell>
          <cell r="F3218">
            <v>0</v>
          </cell>
          <cell r="G3218" t="str">
            <v>94464</v>
          </cell>
          <cell r="H3218" t="str">
            <v>TUBO DE AÇO GALVANIZADO COM COSTURA, CLASSE MÉDIA, DN 80 (3), CONEXÃO ROSQUEADA, INSTALADO EM RESERVAÇÃO DE ÁGUA DE EDIFICAÇÃO QUE POSSUA RESERVATÓRIO DE FIBRA/FIBROCIMENTO  FORNECIMENTO E INSTALAÇÃO. AF_06/2016</v>
          </cell>
        </row>
        <row r="3219">
          <cell r="A3219" t="str">
            <v>INSTALACOES HIDRO SANITARIAS</v>
          </cell>
          <cell r="B3219" t="str">
            <v>INHI</v>
          </cell>
          <cell r="C3219" t="str">
            <v>FORNEC. E ASSENTAMENTO DE TUBOS P/INSTALACAO DOMICILIAR</v>
          </cell>
          <cell r="D3219" t="str">
            <v>0179</v>
          </cell>
          <cell r="E3219">
            <v>0</v>
          </cell>
          <cell r="F3219">
            <v>0</v>
          </cell>
          <cell r="G3219" t="str">
            <v>94602</v>
          </cell>
          <cell r="H3219" t="str">
            <v>TUBO EM COBRE RÍGIDO, DN 54 MM, CLASSE E, SEM ISOLAMENTO, INSTALADO EM RESERVAÇÃO DE ÁGUA DE EDIFICAÇÃO QUE POSSUA RESERVATÓRIO DE FIBRA/FIBROCIMENTO  FORNECIMENTO E INSTALAÇÃO. AF_06/2016</v>
          </cell>
        </row>
        <row r="3220">
          <cell r="A3220" t="str">
            <v>INSTALACOES HIDRO SANITARIAS</v>
          </cell>
          <cell r="B3220" t="str">
            <v>INHI</v>
          </cell>
          <cell r="C3220" t="str">
            <v>FORNEC. E ASSENTAMENTO DE TUBOS P/INSTALACAO DOMICILIAR</v>
          </cell>
          <cell r="D3220" t="str">
            <v>0179</v>
          </cell>
          <cell r="E3220">
            <v>0</v>
          </cell>
          <cell r="F3220">
            <v>0</v>
          </cell>
          <cell r="G3220" t="str">
            <v>94603</v>
          </cell>
          <cell r="H3220" t="str">
            <v>TUBO EM COBRE RÍGIDO, DN 66 MM, CLASSE E, SEM ISOLAMENTO, INSTALADO EM RESERVAÇÃO DE ÁGUA DE EDIFICAÇÃO QUE POSSUA RESERVATÓRIO DE FIBRA/FIBROCIMENTO  FORNECIMENTO E INSTALAÇÃO. AF_06/2016</v>
          </cell>
        </row>
        <row r="3221">
          <cell r="A3221" t="str">
            <v>INSTALACOES HIDRO SANITARIAS</v>
          </cell>
          <cell r="B3221" t="str">
            <v>INHI</v>
          </cell>
          <cell r="C3221" t="str">
            <v>FORNEC. E ASSENTAMENTO DE TUBOS P/INSTALACAO DOMICILIAR</v>
          </cell>
          <cell r="D3221" t="str">
            <v>0179</v>
          </cell>
          <cell r="E3221">
            <v>0</v>
          </cell>
          <cell r="F3221">
            <v>0</v>
          </cell>
          <cell r="G3221" t="str">
            <v>94604</v>
          </cell>
          <cell r="H3221" t="str">
            <v>TUBO EM COBRE RÍGIDO, DN 79 MM, CLASSE E, SEM ISOLAMENTO, INSTALADO EM RESERVAÇÃO DE ÁGUA DE EDIFICAÇÃO QUE POSSUA RESERVATÓRIO DE FIBRA/FIBROCIMENTO  FORNECIMENTO E INSTALAÇÃO. AF_06/2016</v>
          </cell>
        </row>
        <row r="3222">
          <cell r="A3222" t="str">
            <v>INSTALACOES HIDRO SANITARIAS</v>
          </cell>
          <cell r="B3222" t="str">
            <v>INHI</v>
          </cell>
          <cell r="C3222" t="str">
            <v>FORNEC. E ASSENTAMENTO DE TUBOS P/INSTALACAO DOMICILIAR</v>
          </cell>
          <cell r="D3222" t="str">
            <v>0179</v>
          </cell>
          <cell r="E3222">
            <v>0</v>
          </cell>
          <cell r="F3222">
            <v>0</v>
          </cell>
          <cell r="G3222" t="str">
            <v>94605</v>
          </cell>
          <cell r="H3222" t="str">
            <v>TUBO EM COBRE RÍGIDO, DN 104 MM, CLASSE E, SEM ISOLAMENTO, INSTALADO EM RESERVAÇÃO DE ÁGUA DE EDIFICAÇÃO QUE POSSUA RESERVATÓRIO DE FIBRA/FIBROCIMENTO  FORNECIMENTO E INSTALAÇÃO. AF_06/2016</v>
          </cell>
        </row>
        <row r="3223">
          <cell r="A3223" t="str">
            <v>INSTALACOES HIDRO SANITARIAS</v>
          </cell>
          <cell r="B3223" t="str">
            <v>INHI</v>
          </cell>
          <cell r="C3223" t="str">
            <v>FORNEC. E ASSENTAMENTO DE TUBOS P/INSTALACAO DOMICILIAR</v>
          </cell>
          <cell r="D3223" t="str">
            <v>0179</v>
          </cell>
          <cell r="E3223">
            <v>0</v>
          </cell>
          <cell r="F3223">
            <v>0</v>
          </cell>
          <cell r="G3223" t="str">
            <v>94648</v>
          </cell>
          <cell r="H3223" t="str">
            <v>TUBO, PVC, SOLDÁVEL, DN  25 MM, INSTALADO EM RESERVAÇÃO DE ÁGUA DE EDIFICAÇÃO QUE POSSUA RESERVATÓRIO DE FIBRA/FIBROCIMENTO   FORNECIMENTO E INSTALAÇÃO. AF_06/2016</v>
          </cell>
        </row>
        <row r="3224">
          <cell r="A3224" t="str">
            <v>INSTALACOES HIDRO SANITARIAS</v>
          </cell>
          <cell r="B3224" t="str">
            <v>INHI</v>
          </cell>
          <cell r="C3224" t="str">
            <v>FORNEC. E ASSENTAMENTO DE TUBOS P/INSTALACAO DOMICILIAR</v>
          </cell>
          <cell r="D3224" t="str">
            <v>0179</v>
          </cell>
          <cell r="E3224">
            <v>0</v>
          </cell>
          <cell r="F3224">
            <v>0</v>
          </cell>
          <cell r="G3224" t="str">
            <v>94649</v>
          </cell>
          <cell r="H3224" t="str">
            <v>TUBO, PVC, SOLDÁVEL, DN 32 MM, INSTALADO EM RESERVAÇÃO DE ÁGUA DE EDIFICAÇÃO QUE POSSUA RESERVATÓRIO DE FIBRA/FIBROCIMENTO   FORNECIMENTO E INSTALAÇÃO. AF_06/2016</v>
          </cell>
        </row>
        <row r="3225">
          <cell r="A3225" t="str">
            <v>INSTALACOES HIDRO SANITARIAS</v>
          </cell>
          <cell r="B3225" t="str">
            <v>INHI</v>
          </cell>
          <cell r="C3225" t="str">
            <v>FORNEC. E ASSENTAMENTO DE TUBOS P/INSTALACAO DOMICILIAR</v>
          </cell>
          <cell r="D3225" t="str">
            <v>0179</v>
          </cell>
          <cell r="E3225">
            <v>0</v>
          </cell>
          <cell r="F3225">
            <v>0</v>
          </cell>
          <cell r="G3225" t="str">
            <v>94650</v>
          </cell>
          <cell r="H3225" t="str">
            <v>TUBO, PVC, SOLDÁVEL, DN 40 MM, INSTALADO EM RESERVAÇÃO DE ÁGUA DE EDIFICAÇÃO QUE POSSUA RESERVATÓRIO DE FIBRA/FIBROCIMENTO   FORNECIMENTO E INSTALAÇÃO. AF_06/2016</v>
          </cell>
        </row>
        <row r="3226">
          <cell r="A3226" t="str">
            <v>INSTALACOES HIDRO SANITARIAS</v>
          </cell>
          <cell r="B3226" t="str">
            <v>INHI</v>
          </cell>
          <cell r="C3226" t="str">
            <v>FORNEC. E ASSENTAMENTO DE TUBOS P/INSTALACAO DOMICILIAR</v>
          </cell>
          <cell r="D3226" t="str">
            <v>0179</v>
          </cell>
          <cell r="E3226">
            <v>0</v>
          </cell>
          <cell r="F3226">
            <v>0</v>
          </cell>
          <cell r="G3226" t="str">
            <v>94651</v>
          </cell>
          <cell r="H3226" t="str">
            <v>TUBO, PVC, SOLDÁVEL, DN 50 MM, INSTALADO EM RESERVAÇÃO DE ÁGUA DE EDIFICAÇÃO QUE POSSUA RESERVATÓRIO DE FIBRA/FIBROCIMENTO   FORNECIMENTO E INSTALAÇÃO. AF_06/2016</v>
          </cell>
        </row>
        <row r="3227">
          <cell r="A3227" t="str">
            <v>INSTALACOES HIDRO SANITARIAS</v>
          </cell>
          <cell r="B3227" t="str">
            <v>INHI</v>
          </cell>
          <cell r="C3227" t="str">
            <v>FORNEC. E ASSENTAMENTO DE TUBOS P/INSTALACAO DOMICILIAR</v>
          </cell>
          <cell r="D3227" t="str">
            <v>0179</v>
          </cell>
          <cell r="E3227">
            <v>0</v>
          </cell>
          <cell r="F3227">
            <v>0</v>
          </cell>
          <cell r="G3227" t="str">
            <v>94652</v>
          </cell>
          <cell r="H3227" t="str">
            <v>TUBO, PVC, SOLDÁVEL, DN 60 MM, INSTALADO EM RESERVAÇÃO DE ÁGUA DE EDIFICAÇÃO QUE POSSUA RESERVATÓRIO DE FIBRA/FIBROCIMENTO   FORNECIMENTO E INSTALAÇÃO. AF_06/2016</v>
          </cell>
        </row>
        <row r="3228">
          <cell r="A3228" t="str">
            <v>INSTALACOES HIDRO SANITARIAS</v>
          </cell>
          <cell r="B3228" t="str">
            <v>INHI</v>
          </cell>
          <cell r="C3228" t="str">
            <v>FORNEC. E ASSENTAMENTO DE TUBOS P/INSTALACAO DOMICILIAR</v>
          </cell>
          <cell r="D3228" t="str">
            <v>0179</v>
          </cell>
          <cell r="E3228">
            <v>0</v>
          </cell>
          <cell r="F3228">
            <v>0</v>
          </cell>
          <cell r="G3228" t="str">
            <v>94653</v>
          </cell>
          <cell r="H3228" t="str">
            <v>TUBO, PVC, SOLDÁVEL, DN 75 MM, INSTALADO EM RESERVAÇÃO DE ÁGUA DE EDIFICAÇÃO QUE POSSUA RESERVATÓRIO DE FIBRA/FIBROCIMENTO   FORNECIMENTO E INSTALAÇÃO. AF_06/2016</v>
          </cell>
        </row>
        <row r="3229">
          <cell r="A3229" t="str">
            <v>INSTALACOES HIDRO SANITARIAS</v>
          </cell>
          <cell r="B3229" t="str">
            <v>INHI</v>
          </cell>
          <cell r="C3229" t="str">
            <v>FORNEC. E ASSENTAMENTO DE TUBOS P/INSTALACAO DOMICILIAR</v>
          </cell>
          <cell r="D3229" t="str">
            <v>0179</v>
          </cell>
          <cell r="E3229">
            <v>0</v>
          </cell>
          <cell r="F3229">
            <v>0</v>
          </cell>
          <cell r="G3229" t="str">
            <v>94654</v>
          </cell>
          <cell r="H3229" t="str">
            <v>TUBO, PVC, SOLDÁVEL, DN 85 MM, INSTALADO EM RESERVAÇÃO DE ÁGUA DE EDIFICAÇÃO QUE POSSUA RESERVATÓRIO DE FIBRA/FIBROCIMENTO   FORNECIMENTO E INSTALAÇÃO. AF_06/2016</v>
          </cell>
        </row>
        <row r="3230">
          <cell r="A3230" t="str">
            <v>INSTALACOES HIDRO SANITARIAS</v>
          </cell>
          <cell r="B3230" t="str">
            <v>INHI</v>
          </cell>
          <cell r="C3230" t="str">
            <v>FORNEC. E ASSENTAMENTO DE TUBOS P/INSTALACAO DOMICILIAR</v>
          </cell>
          <cell r="D3230" t="str">
            <v>0179</v>
          </cell>
          <cell r="E3230">
            <v>0</v>
          </cell>
          <cell r="F3230">
            <v>0</v>
          </cell>
          <cell r="G3230" t="str">
            <v>94655</v>
          </cell>
          <cell r="H3230" t="str">
            <v>TUBO, PVC, SOLDÁVEL, DN 110 MM, INSTALADO EM RESERVAÇÃO DE ÁGUA DE EDIFICAÇÃO QUE POSSUA RESERVATÓRIO DE FIBRA/FIBROCIMENTO   FORNECIMENTO E INSTALAÇÃO. AF_06/2016</v>
          </cell>
        </row>
        <row r="3231">
          <cell r="A3231" t="str">
            <v>INSTALACOES HIDRO SANITARIAS</v>
          </cell>
          <cell r="B3231" t="str">
            <v>INHI</v>
          </cell>
          <cell r="C3231" t="str">
            <v>FORNEC. E ASSENTAMENTO DE TUBOS P/INSTALACAO DOMICILIAR</v>
          </cell>
          <cell r="D3231" t="str">
            <v>0179</v>
          </cell>
          <cell r="E3231">
            <v>0</v>
          </cell>
          <cell r="F3231">
            <v>0</v>
          </cell>
          <cell r="G3231" t="str">
            <v>94716</v>
          </cell>
          <cell r="H3231" t="str">
            <v>TUBO, CPVC, SOLDÁVEL, DN 22 MM, INSTALADO EM RESERVAÇÃO DE ÁGUA DE EDIFICAÇÃO QUE POSSUA RESERVATÓRIO DE FIBRA/FIBROCIMENTO  FORNECIMENTO E INSTALAÇÃO. AF_06/2016</v>
          </cell>
        </row>
        <row r="3232">
          <cell r="A3232" t="str">
            <v>INSTALACOES HIDRO SANITARIAS</v>
          </cell>
          <cell r="B3232" t="str">
            <v>INHI</v>
          </cell>
          <cell r="C3232" t="str">
            <v>FORNEC. E ASSENTAMENTO DE TUBOS P/INSTALACAO DOMICILIAR</v>
          </cell>
          <cell r="D3232" t="str">
            <v>0179</v>
          </cell>
          <cell r="E3232">
            <v>0</v>
          </cell>
          <cell r="F3232">
            <v>0</v>
          </cell>
          <cell r="G3232" t="str">
            <v>94717</v>
          </cell>
          <cell r="H3232" t="str">
            <v>TUBO, CPVC, SOLDÁVEL, DN 28 MM, INSTALADO EM RESERVAÇÃO DE ÁGUA DE EDIFICAÇÃO QUE POSSUA RESERVATÓRIO DE FIBRA/FIBROCIMENTO  FORNECIMENTO E INSTALAÇÃO. AF_06/2016</v>
          </cell>
        </row>
        <row r="3233">
          <cell r="A3233" t="str">
            <v>INSTALACOES HIDRO SANITARIAS</v>
          </cell>
          <cell r="B3233" t="str">
            <v>INHI</v>
          </cell>
          <cell r="C3233" t="str">
            <v>FORNEC. E ASSENTAMENTO DE TUBOS P/INSTALACAO DOMICILIAR</v>
          </cell>
          <cell r="D3233" t="str">
            <v>0179</v>
          </cell>
          <cell r="E3233">
            <v>0</v>
          </cell>
          <cell r="F3233">
            <v>0</v>
          </cell>
          <cell r="G3233" t="str">
            <v>94718</v>
          </cell>
          <cell r="H3233" t="str">
            <v>TUBO, CPVC, SOLDÁVEL, DN 35 MM, INSTALADO EM RESERVAÇÃO DE ÁGUA DE EDIFICAÇÃO QUE POSSUA RESERVATÓRIO DE FIBRA/FIBROCIMENTO  FORNECIMENTO E INSTALAÇÃO. AF_06/2016</v>
          </cell>
        </row>
        <row r="3234">
          <cell r="A3234" t="str">
            <v>INSTALACOES HIDRO SANITARIAS</v>
          </cell>
          <cell r="B3234" t="str">
            <v>INHI</v>
          </cell>
          <cell r="C3234" t="str">
            <v>FORNEC. E ASSENTAMENTO DE TUBOS P/INSTALACAO DOMICILIAR</v>
          </cell>
          <cell r="D3234" t="str">
            <v>0179</v>
          </cell>
          <cell r="E3234">
            <v>0</v>
          </cell>
          <cell r="F3234">
            <v>0</v>
          </cell>
          <cell r="G3234" t="str">
            <v>94719</v>
          </cell>
          <cell r="H3234" t="str">
            <v>TUBO, CPVC, SOLDÁVEL, DN 42 MM, INSTALADO EM RESERVAÇÃO DE ÁGUA DE EDIFICAÇÃO QUE POSSUA RESERVATÓRIO DE FIBRA/FIBROCIMENTO  FORNECIMENTO E INSTALAÇÃO. AF_06/2016</v>
          </cell>
        </row>
        <row r="3235">
          <cell r="A3235" t="str">
            <v>INSTALACOES HIDRO SANITARIAS</v>
          </cell>
          <cell r="B3235" t="str">
            <v>INHI</v>
          </cell>
          <cell r="C3235" t="str">
            <v>FORNEC. E ASSENTAMENTO DE TUBOS P/INSTALACAO DOMICILIAR</v>
          </cell>
          <cell r="D3235" t="str">
            <v>0179</v>
          </cell>
          <cell r="E3235">
            <v>0</v>
          </cell>
          <cell r="F3235">
            <v>0</v>
          </cell>
          <cell r="G3235" t="str">
            <v>94720</v>
          </cell>
          <cell r="H3235" t="str">
            <v>TUBO, CPVC, SOLDÁVEL, DN 54 MM, INSTALADO EM RESERVAÇÃO DE ÁGUA DE EDIFICAÇÃO QUE POSSUA RESERVATÓRIO DE FIBRA/FIBROCIMENTO  FORNECIMENTO E INSTALAÇÃO. AF_06/2016</v>
          </cell>
        </row>
        <row r="3236">
          <cell r="A3236" t="str">
            <v>INSTALACOES HIDRO SANITARIAS</v>
          </cell>
          <cell r="B3236" t="str">
            <v>INHI</v>
          </cell>
          <cell r="C3236" t="str">
            <v>FORNEC. E ASSENTAMENTO DE TUBOS P/INSTALACAO DOMICILIAR</v>
          </cell>
          <cell r="D3236" t="str">
            <v>0179</v>
          </cell>
          <cell r="E3236">
            <v>0</v>
          </cell>
          <cell r="F3236">
            <v>0</v>
          </cell>
          <cell r="G3236" t="str">
            <v>94721</v>
          </cell>
          <cell r="H3236" t="str">
            <v>TUBO, CPVC, SOLDÁVEL, DN 73 MM, INSTALADO EM RESERVAÇÃO DE ÁGUA DE EDIFICAÇÃO QUE POSSUA RESERVATÓRIO DE FIBRA/FIBROCIMENTO  FORNECIMENTO E INSTALAÇÃO. AF_06/2016</v>
          </cell>
        </row>
        <row r="3237">
          <cell r="A3237" t="str">
            <v>INSTALACOES HIDRO SANITARIAS</v>
          </cell>
          <cell r="B3237" t="str">
            <v>INHI</v>
          </cell>
          <cell r="C3237" t="str">
            <v>FORNEC. E ASSENTAMENTO DE TUBOS P/INSTALACAO DOMICILIAR</v>
          </cell>
          <cell r="D3237" t="str">
            <v>0179</v>
          </cell>
          <cell r="E3237">
            <v>0</v>
          </cell>
          <cell r="F3237">
            <v>0</v>
          </cell>
          <cell r="G3237" t="str">
            <v>94722</v>
          </cell>
          <cell r="H3237" t="str">
            <v>TUBO, CPVC, SOLDÁVEL, DN 89 MM, INSTALADO EM RESERVAÇÃO DE ÁGUA DE EDIFICAÇÃO QUE POSSUA RESERVATÓRIO DE FIBRA/FIBROCIMENTO  FORNECIMENTO E INSTALAÇÃO. AF_06/2016</v>
          </cell>
        </row>
        <row r="3238">
          <cell r="A3238" t="str">
            <v>INSTALACOES HIDRO SANITARIAS</v>
          </cell>
          <cell r="B3238" t="str">
            <v>INHI</v>
          </cell>
          <cell r="C3238" t="str">
            <v>FORNEC. E ASSENTAMENTO DE TUBOS P/INSTALACAO DOMICILIAR</v>
          </cell>
          <cell r="D3238" t="str">
            <v>0179</v>
          </cell>
          <cell r="E3238">
            <v>0</v>
          </cell>
          <cell r="F3238">
            <v>0</v>
          </cell>
          <cell r="G3238" t="str">
            <v>95697</v>
          </cell>
          <cell r="H3238" t="str">
            <v>TUBO DE AÇO PRETO SEM COSTURA, CONEXÃO SOLDADA, DN 40 (1 1/2"), INSTALADO EM REDE DE ALIMENTAÇÃO PARA HIDRANTE - FORNECIMENTO E INSTALAÇÃO. AF_10/2020</v>
          </cell>
        </row>
        <row r="3239">
          <cell r="A3239" t="str">
            <v>INSTALACOES HIDRO SANITARIAS</v>
          </cell>
          <cell r="B3239" t="str">
            <v>INHI</v>
          </cell>
          <cell r="C3239" t="str">
            <v>FORNEC. E ASSENTAMENTO DE TUBOS P/INSTALACAO DOMICILIAR</v>
          </cell>
          <cell r="D3239" t="str">
            <v>0179</v>
          </cell>
          <cell r="E3239">
            <v>0</v>
          </cell>
          <cell r="F3239">
            <v>0</v>
          </cell>
          <cell r="G3239" t="str">
            <v>96635</v>
          </cell>
          <cell r="H3239" t="str">
            <v>TUBO, PPR, DN 25, CLASSE PN 20,  INSTALADO EM RAMAL OU SUB-RAMAL DE ÁGUA  FORNECIMENTO E INSTALAÇÃO. AF_06/2015</v>
          </cell>
        </row>
        <row r="3240">
          <cell r="A3240" t="str">
            <v>INSTALACOES HIDRO SANITARIAS</v>
          </cell>
          <cell r="B3240" t="str">
            <v>INHI</v>
          </cell>
          <cell r="C3240" t="str">
            <v>FORNEC. E ASSENTAMENTO DE TUBOS P/INSTALACAO DOMICILIAR</v>
          </cell>
          <cell r="D3240" t="str">
            <v>0179</v>
          </cell>
          <cell r="E3240">
            <v>0</v>
          </cell>
          <cell r="F3240">
            <v>0</v>
          </cell>
          <cell r="G3240" t="str">
            <v>96636</v>
          </cell>
          <cell r="H3240" t="str">
            <v>TUBO, PPR, DN 25, CLASSE PN 25 INSTALADO EM RAMAL OU SUB-RAMAL DE ÁGUA  FORNECIMENTO E INSTALAÇÃO. AF_06/2015</v>
          </cell>
        </row>
        <row r="3241">
          <cell r="A3241" t="str">
            <v>INSTALACOES HIDRO SANITARIAS</v>
          </cell>
          <cell r="B3241" t="str">
            <v>INHI</v>
          </cell>
          <cell r="C3241" t="str">
            <v>FORNEC. E ASSENTAMENTO DE TUBOS P/INSTALACAO DOMICILIAR</v>
          </cell>
          <cell r="D3241" t="str">
            <v>0179</v>
          </cell>
          <cell r="E3241">
            <v>0</v>
          </cell>
          <cell r="F3241">
            <v>0</v>
          </cell>
          <cell r="G3241" t="str">
            <v>96644</v>
          </cell>
          <cell r="H3241" t="str">
            <v>TUBO, PPR, DN 25, CLASSE PN 20,  INSTALADO EM RAMAL DE DISTRIBUIÇÃO DE ÁGUA  FORNECIMENTO E INSTALAÇÃO. AF_06/2015</v>
          </cell>
        </row>
        <row r="3242">
          <cell r="A3242" t="str">
            <v>INSTALACOES HIDRO SANITARIAS</v>
          </cell>
          <cell r="B3242" t="str">
            <v>INHI</v>
          </cell>
          <cell r="C3242" t="str">
            <v>FORNEC. E ASSENTAMENTO DE TUBOS P/INSTALACAO DOMICILIAR</v>
          </cell>
          <cell r="D3242" t="str">
            <v>0179</v>
          </cell>
          <cell r="E3242">
            <v>0</v>
          </cell>
          <cell r="F3242">
            <v>0</v>
          </cell>
          <cell r="G3242" t="str">
            <v>96645</v>
          </cell>
          <cell r="H3242" t="str">
            <v>TUBO, PPR, DN 32, CLASSE PN 12,  INSTALADO EM RAMAL DE DISTRIBUIÇÃO DE ÁGUA  FORNECIMENTO E INSTALAÇÃO. AF_06/2015</v>
          </cell>
        </row>
        <row r="3243">
          <cell r="A3243" t="str">
            <v>INSTALACOES HIDRO SANITARIAS</v>
          </cell>
          <cell r="B3243" t="str">
            <v>INHI</v>
          </cell>
          <cell r="C3243" t="str">
            <v>FORNEC. E ASSENTAMENTO DE TUBOS P/INSTALACAO DOMICILIAR</v>
          </cell>
          <cell r="D3243" t="str">
            <v>0179</v>
          </cell>
          <cell r="E3243">
            <v>0</v>
          </cell>
          <cell r="F3243">
            <v>0</v>
          </cell>
          <cell r="G3243" t="str">
            <v>96646</v>
          </cell>
          <cell r="H3243" t="str">
            <v>TUBO, PPR, DN 40, CLASSE PN 12,  INSTALADO EM RAMAL DE DISTRIBUIÇÃO DE ÁGUA  FORNECIMENTO E INSTALAÇÃO. AF_06/2015</v>
          </cell>
        </row>
        <row r="3244">
          <cell r="A3244" t="str">
            <v>INSTALACOES HIDRO SANITARIAS</v>
          </cell>
          <cell r="B3244" t="str">
            <v>INHI</v>
          </cell>
          <cell r="C3244" t="str">
            <v>FORNEC. E ASSENTAMENTO DE TUBOS P/INSTALACAO DOMICILIAR</v>
          </cell>
          <cell r="D3244" t="str">
            <v>0179</v>
          </cell>
          <cell r="E3244">
            <v>0</v>
          </cell>
          <cell r="F3244">
            <v>0</v>
          </cell>
          <cell r="G3244" t="str">
            <v>96647</v>
          </cell>
          <cell r="H3244" t="str">
            <v>TUBO, PPR, DN 25, CLASSE PN 25,  INSTALADO EM RAMAL DE DISTRIBUIÇÃO DE ÁGUA  FORNECIMENTO E INSTALAÇÃO. AF_06/2015</v>
          </cell>
        </row>
        <row r="3245">
          <cell r="A3245" t="str">
            <v>INSTALACOES HIDRO SANITARIAS</v>
          </cell>
          <cell r="B3245" t="str">
            <v>INHI</v>
          </cell>
          <cell r="C3245" t="str">
            <v>FORNEC. E ASSENTAMENTO DE TUBOS P/INSTALACAO DOMICILIAR</v>
          </cell>
          <cell r="D3245" t="str">
            <v>0179</v>
          </cell>
          <cell r="E3245">
            <v>0</v>
          </cell>
          <cell r="F3245">
            <v>0</v>
          </cell>
          <cell r="G3245" t="str">
            <v>96648</v>
          </cell>
          <cell r="H3245" t="str">
            <v>TUBO, PPR, DN 32, CLASSE PN 25,  INSTALADO EM RAMAL DE DISTRIBUIÇÃO DE ÁGUA  FORNECIMENTO E INSTALAÇÃO. AF_06/2015</v>
          </cell>
        </row>
        <row r="3246">
          <cell r="A3246" t="str">
            <v>INSTALACOES HIDRO SANITARIAS</v>
          </cell>
          <cell r="B3246" t="str">
            <v>INHI</v>
          </cell>
          <cell r="C3246" t="str">
            <v>FORNEC. E ASSENTAMENTO DE TUBOS P/INSTALACAO DOMICILIAR</v>
          </cell>
          <cell r="D3246" t="str">
            <v>0179</v>
          </cell>
          <cell r="E3246">
            <v>0</v>
          </cell>
          <cell r="F3246">
            <v>0</v>
          </cell>
          <cell r="G3246" t="str">
            <v>96649</v>
          </cell>
          <cell r="H3246" t="str">
            <v>TUBO, PPR, DN 40, CLASSE PN 25,  INSTALADO EM RAMAL DE DISTRIBUIÇÃO DE ÁGUA  FORNECIMENTO E INSTALAÇÃO. AF_06/2015</v>
          </cell>
        </row>
        <row r="3247">
          <cell r="A3247" t="str">
            <v>INSTALACOES HIDRO SANITARIAS</v>
          </cell>
          <cell r="B3247" t="str">
            <v>INHI</v>
          </cell>
          <cell r="C3247" t="str">
            <v>FORNEC. E ASSENTAMENTO DE TUBOS P/INSTALACAO DOMICILIAR</v>
          </cell>
          <cell r="D3247" t="str">
            <v>0179</v>
          </cell>
          <cell r="E3247">
            <v>0</v>
          </cell>
          <cell r="F3247">
            <v>0</v>
          </cell>
          <cell r="G3247" t="str">
            <v>96668</v>
          </cell>
          <cell r="H3247" t="str">
            <v>TUBO, PPR, DN 25, CLASSE PN 20,  INSTALADO EM PRUMADA DE ÁGUA  FORNECIMENTO E INSTALAÇÃO. AF_06/2015</v>
          </cell>
        </row>
        <row r="3248">
          <cell r="A3248" t="str">
            <v>INSTALACOES HIDRO SANITARIAS</v>
          </cell>
          <cell r="B3248" t="str">
            <v>INHI</v>
          </cell>
          <cell r="C3248" t="str">
            <v>FORNEC. E ASSENTAMENTO DE TUBOS P/INSTALACAO DOMICILIAR</v>
          </cell>
          <cell r="D3248" t="str">
            <v>0179</v>
          </cell>
          <cell r="E3248">
            <v>0</v>
          </cell>
          <cell r="F3248">
            <v>0</v>
          </cell>
          <cell r="G3248" t="str">
            <v>96669</v>
          </cell>
          <cell r="H3248" t="str">
            <v>TUBO, PPR, DN 32, CLASSE PN 12,  INSTALADO EM PRUMADA DE ÁGUA  FORNECIMENTO E INSTALAÇÃO. AF_06/2015</v>
          </cell>
        </row>
        <row r="3249">
          <cell r="A3249" t="str">
            <v>INSTALACOES HIDRO SANITARIAS</v>
          </cell>
          <cell r="B3249" t="str">
            <v>INHI</v>
          </cell>
          <cell r="C3249" t="str">
            <v>FORNEC. E ASSENTAMENTO DE TUBOS P/INSTALACAO DOMICILIAR</v>
          </cell>
          <cell r="D3249" t="str">
            <v>0179</v>
          </cell>
          <cell r="E3249">
            <v>0</v>
          </cell>
          <cell r="F3249">
            <v>0</v>
          </cell>
          <cell r="G3249" t="str">
            <v>96670</v>
          </cell>
          <cell r="H3249" t="str">
            <v>TUBO, PPR, DN 40, CLASSE PN 12,  INSTALADO EM PRUMADA DE ÁGUA  FORNECIMENTO E INSTALAÇÃO. AF_06/2015</v>
          </cell>
        </row>
        <row r="3250">
          <cell r="A3250" t="str">
            <v>INSTALACOES HIDRO SANITARIAS</v>
          </cell>
          <cell r="B3250" t="str">
            <v>INHI</v>
          </cell>
          <cell r="C3250" t="str">
            <v>FORNEC. E ASSENTAMENTO DE TUBOS P/INSTALACAO DOMICILIAR</v>
          </cell>
          <cell r="D3250" t="str">
            <v>0179</v>
          </cell>
          <cell r="E3250">
            <v>0</v>
          </cell>
          <cell r="F3250">
            <v>0</v>
          </cell>
          <cell r="G3250" t="str">
            <v>96671</v>
          </cell>
          <cell r="H3250" t="str">
            <v>TUBO, PPR, DN 50, CLASSE PN 12,  INSTALADO EM PRUMADA DE ÁGUA  FORNECIMENTO E INSTALAÇÃO. AF_06/2015</v>
          </cell>
        </row>
        <row r="3251">
          <cell r="A3251" t="str">
            <v>INSTALACOES HIDRO SANITARIAS</v>
          </cell>
          <cell r="B3251" t="str">
            <v>INHI</v>
          </cell>
          <cell r="C3251" t="str">
            <v>FORNEC. E ASSENTAMENTO DE TUBOS P/INSTALACAO DOMICILIAR</v>
          </cell>
          <cell r="D3251" t="str">
            <v>0179</v>
          </cell>
          <cell r="E3251">
            <v>0</v>
          </cell>
          <cell r="F3251">
            <v>0</v>
          </cell>
          <cell r="G3251" t="str">
            <v>96672</v>
          </cell>
          <cell r="H3251" t="str">
            <v>TUBO, PPR, DN 63, CLASSE PN 12,  INSTALADO EM PRUMADA DE ÁGUA  FORNECIMENTO E INSTALAÇÃO. AF_06/2015</v>
          </cell>
        </row>
        <row r="3252">
          <cell r="A3252" t="str">
            <v>INSTALACOES HIDRO SANITARIAS</v>
          </cell>
          <cell r="B3252" t="str">
            <v>INHI</v>
          </cell>
          <cell r="C3252" t="str">
            <v>FORNEC. E ASSENTAMENTO DE TUBOS P/INSTALACAO DOMICILIAR</v>
          </cell>
          <cell r="D3252" t="str">
            <v>0179</v>
          </cell>
          <cell r="E3252">
            <v>0</v>
          </cell>
          <cell r="F3252">
            <v>0</v>
          </cell>
          <cell r="G3252" t="str">
            <v>96673</v>
          </cell>
          <cell r="H3252" t="str">
            <v>TUBO, PPR, DN 75, CLASSE PN 12,  INSTALADO EM PRUMADA DE ÁGUA  FORNECIMENTO E INSTALAÇÃO. AF_06/2015</v>
          </cell>
        </row>
        <row r="3253">
          <cell r="A3253" t="str">
            <v>INSTALACOES HIDRO SANITARIAS</v>
          </cell>
          <cell r="B3253" t="str">
            <v>INHI</v>
          </cell>
          <cell r="C3253" t="str">
            <v>FORNEC. E ASSENTAMENTO DE TUBOS P/INSTALACAO DOMICILIAR</v>
          </cell>
          <cell r="D3253" t="str">
            <v>0179</v>
          </cell>
          <cell r="E3253">
            <v>0</v>
          </cell>
          <cell r="F3253">
            <v>0</v>
          </cell>
          <cell r="G3253" t="str">
            <v>96674</v>
          </cell>
          <cell r="H3253" t="str">
            <v>TUBO, PPR, DN 90, CLASSE PN 12,  INSTALADO EM PRUMADA DE ÁGUA  FORNECIMENTO E INSTALAÇÃO. AF_06/2015</v>
          </cell>
        </row>
        <row r="3254">
          <cell r="A3254" t="str">
            <v>INSTALACOES HIDRO SANITARIAS</v>
          </cell>
          <cell r="B3254" t="str">
            <v>INHI</v>
          </cell>
          <cell r="C3254" t="str">
            <v>FORNEC. E ASSENTAMENTO DE TUBOS P/INSTALACAO DOMICILIAR</v>
          </cell>
          <cell r="D3254" t="str">
            <v>0179</v>
          </cell>
          <cell r="E3254">
            <v>0</v>
          </cell>
          <cell r="F3254">
            <v>0</v>
          </cell>
          <cell r="G3254" t="str">
            <v>96675</v>
          </cell>
          <cell r="H3254" t="str">
            <v>TUBO, PPR, DN 110, CLASSE PN 12,  INSTALADO EM PRUMADA DE ÁGUA  FORNECIMENTO E INSTALAÇÃO. AF_06/2015</v>
          </cell>
        </row>
        <row r="3255">
          <cell r="A3255" t="str">
            <v>INSTALACOES HIDRO SANITARIAS</v>
          </cell>
          <cell r="B3255" t="str">
            <v>INHI</v>
          </cell>
          <cell r="C3255" t="str">
            <v>FORNEC. E ASSENTAMENTO DE TUBOS P/INSTALACAO DOMICILIAR</v>
          </cell>
          <cell r="D3255" t="str">
            <v>0179</v>
          </cell>
          <cell r="E3255">
            <v>0</v>
          </cell>
          <cell r="F3255">
            <v>0</v>
          </cell>
          <cell r="G3255" t="str">
            <v>96676</v>
          </cell>
          <cell r="H3255" t="str">
            <v>TUBO, PPR, DN 25, CLASSE PN 25,  INSTALADO EM PRUMADA DE ÁGUA  FORNECIMENTO E INSTALAÇÃO. AF_06/2015</v>
          </cell>
        </row>
        <row r="3256">
          <cell r="A3256" t="str">
            <v>INSTALACOES HIDRO SANITARIAS</v>
          </cell>
          <cell r="B3256" t="str">
            <v>INHI</v>
          </cell>
          <cell r="C3256" t="str">
            <v>FORNEC. E ASSENTAMENTO DE TUBOS P/INSTALACAO DOMICILIAR</v>
          </cell>
          <cell r="D3256" t="str">
            <v>0179</v>
          </cell>
          <cell r="E3256">
            <v>0</v>
          </cell>
          <cell r="F3256">
            <v>0</v>
          </cell>
          <cell r="G3256" t="str">
            <v>96677</v>
          </cell>
          <cell r="H3256" t="str">
            <v>TUBO, PPR, DN 32, CLASSE PN 25,  INSTALADO EM PRUMADA DE ÁGUA  FORNECIMENTO E INSTALAÇÃO. AF_06/2015</v>
          </cell>
        </row>
        <row r="3257">
          <cell r="A3257" t="str">
            <v>INSTALACOES HIDRO SANITARIAS</v>
          </cell>
          <cell r="B3257" t="str">
            <v>INHI</v>
          </cell>
          <cell r="C3257" t="str">
            <v>FORNEC. E ASSENTAMENTO DE TUBOS P/INSTALACAO DOMICILIAR</v>
          </cell>
          <cell r="D3257" t="str">
            <v>0179</v>
          </cell>
          <cell r="E3257">
            <v>0</v>
          </cell>
          <cell r="F3257">
            <v>0</v>
          </cell>
          <cell r="G3257" t="str">
            <v>96678</v>
          </cell>
          <cell r="H3257" t="str">
            <v>TUBO, PPR, DN 40, CLASSE PN 25,  INSTALADO EM PRUMADA DE ÁGUA  FORNECIMENTO E INSTALAÇÃO. AF_06/2015</v>
          </cell>
        </row>
        <row r="3258">
          <cell r="A3258" t="str">
            <v>INSTALACOES HIDRO SANITARIAS</v>
          </cell>
          <cell r="B3258" t="str">
            <v>INHI</v>
          </cell>
          <cell r="C3258" t="str">
            <v>FORNEC. E ASSENTAMENTO DE TUBOS P/INSTALACAO DOMICILIAR</v>
          </cell>
          <cell r="D3258" t="str">
            <v>0179</v>
          </cell>
          <cell r="E3258">
            <v>0</v>
          </cell>
          <cell r="F3258">
            <v>0</v>
          </cell>
          <cell r="G3258" t="str">
            <v>96679</v>
          </cell>
          <cell r="H3258" t="str">
            <v>TUBO, PPR, DN 50, CLASSE PN 25,  INSTALADO EM PRUMADA DE ÁGUA  FORNECIMENTO E INSTALAÇÃO. AF_06/2015</v>
          </cell>
        </row>
        <row r="3259">
          <cell r="A3259" t="str">
            <v>INSTALACOES HIDRO SANITARIAS</v>
          </cell>
          <cell r="B3259" t="str">
            <v>INHI</v>
          </cell>
          <cell r="C3259" t="str">
            <v>FORNEC. E ASSENTAMENTO DE TUBOS P/INSTALACAO DOMICILIAR</v>
          </cell>
          <cell r="D3259" t="str">
            <v>0179</v>
          </cell>
          <cell r="E3259">
            <v>0</v>
          </cell>
          <cell r="F3259">
            <v>0</v>
          </cell>
          <cell r="G3259" t="str">
            <v>96680</v>
          </cell>
          <cell r="H3259" t="str">
            <v>TUBO, PPR, DN 63, CLASSE PN 25,  INSTALADO EM PRUMADA DE ÁGUA  FORNECIMENTO E INSTALAÇÃO. AF_06/2015</v>
          </cell>
        </row>
        <row r="3260">
          <cell r="A3260" t="str">
            <v>INSTALACOES HIDRO SANITARIAS</v>
          </cell>
          <cell r="B3260" t="str">
            <v>INHI</v>
          </cell>
          <cell r="C3260" t="str">
            <v>FORNEC. E ASSENTAMENTO DE TUBOS P/INSTALACAO DOMICILIAR</v>
          </cell>
          <cell r="D3260" t="str">
            <v>0179</v>
          </cell>
          <cell r="E3260">
            <v>0</v>
          </cell>
          <cell r="F3260">
            <v>0</v>
          </cell>
          <cell r="G3260" t="str">
            <v>96681</v>
          </cell>
          <cell r="H3260" t="str">
            <v>TUBO, PPR, DN 75, CLASSE PN 25,  INSTALADO EM PRUMADA DE ÁGUA  FORNECIMENTO E INSTALAÇÃO. AF_06/2015</v>
          </cell>
        </row>
        <row r="3261">
          <cell r="A3261" t="str">
            <v>INSTALACOES HIDRO SANITARIAS</v>
          </cell>
          <cell r="B3261" t="str">
            <v>INHI</v>
          </cell>
          <cell r="C3261" t="str">
            <v>FORNEC. E ASSENTAMENTO DE TUBOS P/INSTALACAO DOMICILIAR</v>
          </cell>
          <cell r="D3261" t="str">
            <v>0179</v>
          </cell>
          <cell r="E3261">
            <v>0</v>
          </cell>
          <cell r="F3261">
            <v>0</v>
          </cell>
          <cell r="G3261" t="str">
            <v>96682</v>
          </cell>
          <cell r="H3261" t="str">
            <v>TUBO, PPR, DN 90, CLASSE PN 25,  INSTALADO EM PRUMADA DE ÁGUA  FORNECIMENTO E INSTALAÇÃO. AF_06/2015</v>
          </cell>
        </row>
        <row r="3262">
          <cell r="A3262" t="str">
            <v>INSTALACOES HIDRO SANITARIAS</v>
          </cell>
          <cell r="B3262" t="str">
            <v>INHI</v>
          </cell>
          <cell r="C3262" t="str">
            <v>FORNEC. E ASSENTAMENTO DE TUBOS P/INSTALACAO DOMICILIAR</v>
          </cell>
          <cell r="D3262" t="str">
            <v>0179</v>
          </cell>
          <cell r="E3262">
            <v>0</v>
          </cell>
          <cell r="F3262">
            <v>0</v>
          </cell>
          <cell r="G3262" t="str">
            <v>96683</v>
          </cell>
          <cell r="H3262" t="str">
            <v>TUBO, PPR, DN 110, CLASSE PN 25,  INSTALADO EM PRUMADA DE ÁGUA  FORNECIMENTO E INSTALAÇÃO. AF_06/2015</v>
          </cell>
        </row>
        <row r="3263">
          <cell r="A3263" t="str">
            <v>INSTALACOES HIDRO SANITARIAS</v>
          </cell>
          <cell r="B3263" t="str">
            <v>INHI</v>
          </cell>
          <cell r="C3263" t="str">
            <v>FORNEC. E ASSENTAMENTO DE TUBOS P/INSTALACAO DOMICILIAR</v>
          </cell>
          <cell r="D3263" t="str">
            <v>0179</v>
          </cell>
          <cell r="E3263">
            <v>0</v>
          </cell>
          <cell r="F3263">
            <v>0</v>
          </cell>
          <cell r="G3263" t="str">
            <v>96718</v>
          </cell>
          <cell r="H3263" t="str">
            <v>TUBO, PPR, DN 20, CLASSE PN 20,  INSTALADO EM RESERVAÇÃO DE ÁGUA DE EDIFICAÇÃO QUE POSSUA RESERVATÓRIO DE FIBRA/FIBROCIMENTO  FORNECIMENTO E INSTALAÇÃO. AF_06/2016</v>
          </cell>
        </row>
        <row r="3264">
          <cell r="A3264" t="str">
            <v>INSTALACOES HIDRO SANITARIAS</v>
          </cell>
          <cell r="B3264" t="str">
            <v>INHI</v>
          </cell>
          <cell r="C3264" t="str">
            <v>FORNEC. E ASSENTAMENTO DE TUBOS P/INSTALACAO DOMICILIAR</v>
          </cell>
          <cell r="D3264" t="str">
            <v>0179</v>
          </cell>
          <cell r="E3264">
            <v>0</v>
          </cell>
          <cell r="F3264">
            <v>0</v>
          </cell>
          <cell r="G3264" t="str">
            <v>96719</v>
          </cell>
          <cell r="H3264" t="str">
            <v>TUBO, PPR, DN 25, CLASSE PN 20,  INSTALADO EM RESERVAÇÃO DE ÁGUA DE EDIFICAÇÃO QUE POSSUA RESERVATÓRIO DE FIBRA/FIBROCIMENTO  FORNECIMENTO E INSTALAÇÃO. AF_06/2016</v>
          </cell>
        </row>
        <row r="3265">
          <cell r="A3265" t="str">
            <v>INSTALACOES HIDRO SANITARIAS</v>
          </cell>
          <cell r="B3265" t="str">
            <v>INHI</v>
          </cell>
          <cell r="C3265" t="str">
            <v>FORNEC. E ASSENTAMENTO DE TUBOS P/INSTALACAO DOMICILIAR</v>
          </cell>
          <cell r="D3265" t="str">
            <v>0179</v>
          </cell>
          <cell r="E3265">
            <v>0</v>
          </cell>
          <cell r="F3265">
            <v>0</v>
          </cell>
          <cell r="G3265" t="str">
            <v>96720</v>
          </cell>
          <cell r="H3265" t="str">
            <v>TUBO, PPR, DN 32, CLASSE PN 12,  INSTALADO EM RESERVAÇÃO DE ÁGUA DE EDIFICAÇÃO QUE POSSUA RESERVATÓRIO DE FIBRA/FIBROCIMENTO  FORNECIMENTO E INSTALAÇÃO. AF_06/2016</v>
          </cell>
        </row>
        <row r="3266">
          <cell r="A3266" t="str">
            <v>INSTALACOES HIDRO SANITARIAS</v>
          </cell>
          <cell r="B3266" t="str">
            <v>INHI</v>
          </cell>
          <cell r="C3266" t="str">
            <v>FORNEC. E ASSENTAMENTO DE TUBOS P/INSTALACAO DOMICILIAR</v>
          </cell>
          <cell r="D3266" t="str">
            <v>0179</v>
          </cell>
          <cell r="E3266">
            <v>0</v>
          </cell>
          <cell r="F3266">
            <v>0</v>
          </cell>
          <cell r="G3266" t="str">
            <v>96721</v>
          </cell>
          <cell r="H3266" t="str">
            <v>TUBO, PPR, DN 40, CLASSE PN 12,  INSTALADO EM RESERVAÇÃO DE ÁGUA DE EDIFICAÇÃO QUE POSSUA RESERVATÓRIO DE FIBRA/FIBROCIMENTO  FORNECIMENTO E INSTALAÇÃO. AF_06/2016</v>
          </cell>
        </row>
        <row r="3267">
          <cell r="A3267" t="str">
            <v>INSTALACOES HIDRO SANITARIAS</v>
          </cell>
          <cell r="B3267" t="str">
            <v>INHI</v>
          </cell>
          <cell r="C3267" t="str">
            <v>FORNEC. E ASSENTAMENTO DE TUBOS P/INSTALACAO DOMICILIAR</v>
          </cell>
          <cell r="D3267" t="str">
            <v>0179</v>
          </cell>
          <cell r="E3267">
            <v>0</v>
          </cell>
          <cell r="F3267">
            <v>0</v>
          </cell>
          <cell r="G3267" t="str">
            <v>96722</v>
          </cell>
          <cell r="H3267" t="str">
            <v>TUBO, PPR, DN 50, CLASSE PN 12,  INSTALADO EM RESERVAÇÃO DE ÁGUA DE EDIFICAÇÃO QUE POSSUA RESERVATÓRIO DE FIBRA/FIBROCIMENTO  FORNECIMENTO E INSTALAÇÃO. AF_06/2016</v>
          </cell>
        </row>
        <row r="3268">
          <cell r="A3268" t="str">
            <v>INSTALACOES HIDRO SANITARIAS</v>
          </cell>
          <cell r="B3268" t="str">
            <v>INHI</v>
          </cell>
          <cell r="C3268" t="str">
            <v>FORNEC. E ASSENTAMENTO DE TUBOS P/INSTALACAO DOMICILIAR</v>
          </cell>
          <cell r="D3268" t="str">
            <v>0179</v>
          </cell>
          <cell r="E3268">
            <v>0</v>
          </cell>
          <cell r="F3268">
            <v>0</v>
          </cell>
          <cell r="G3268" t="str">
            <v>96723</v>
          </cell>
          <cell r="H3268" t="str">
            <v>TUBO, PPR, DN 63, CLASSE PN 12,  INSTALADO EM RESERVAÇÃO DE ÁGUA DE EDIFICAÇÃO QUE POSSUA RESERVATÓRIO DE FIBRA/FIBROCIMENTO  FORNECIMENTO E INSTALAÇÃO. AF_06/2016</v>
          </cell>
        </row>
        <row r="3269">
          <cell r="A3269" t="str">
            <v>INSTALACOES HIDRO SANITARIAS</v>
          </cell>
          <cell r="B3269" t="str">
            <v>INHI</v>
          </cell>
          <cell r="C3269" t="str">
            <v>FORNEC. E ASSENTAMENTO DE TUBOS P/INSTALACAO DOMICILIAR</v>
          </cell>
          <cell r="D3269" t="str">
            <v>0179</v>
          </cell>
          <cell r="E3269">
            <v>0</v>
          </cell>
          <cell r="F3269">
            <v>0</v>
          </cell>
          <cell r="G3269" t="str">
            <v>96724</v>
          </cell>
          <cell r="H3269" t="str">
            <v>TUBO, PPR, DN 75, CLASSE PN 12,  INSTALADO EM RESERVAÇÃO DE ÁGUA DE EDIFICAÇÃO QUE POSSUA RESERVATÓRIO DE FIBRA/FIBROCIMENTO  FORNECIMENTO E INSTALAÇÃO. AF_06/2016</v>
          </cell>
        </row>
        <row r="3270">
          <cell r="A3270" t="str">
            <v>INSTALACOES HIDRO SANITARIAS</v>
          </cell>
          <cell r="B3270" t="str">
            <v>INHI</v>
          </cell>
          <cell r="C3270" t="str">
            <v>FORNEC. E ASSENTAMENTO DE TUBOS P/INSTALACAO DOMICILIAR</v>
          </cell>
          <cell r="D3270" t="str">
            <v>0179</v>
          </cell>
          <cell r="E3270">
            <v>0</v>
          </cell>
          <cell r="F3270">
            <v>0</v>
          </cell>
          <cell r="G3270" t="str">
            <v>96725</v>
          </cell>
          <cell r="H3270" t="str">
            <v>TUBO, PPR, DN 90, CLASSE PN 12,  INSTALADO EM RESERVAÇÃO DE ÁGUA DE EDIFICAÇÃO QUE POSSUA RESERVATÓRIO DE FIBRA/FIBROCIMENTO  FORNECIMENTO E INSTALAÇÃO. AF_06/2016</v>
          </cell>
        </row>
        <row r="3271">
          <cell r="A3271" t="str">
            <v>INSTALACOES HIDRO SANITARIAS</v>
          </cell>
          <cell r="B3271" t="str">
            <v>INHI</v>
          </cell>
          <cell r="C3271" t="str">
            <v>FORNEC. E ASSENTAMENTO DE TUBOS P/INSTALACAO DOMICILIAR</v>
          </cell>
          <cell r="D3271" t="str">
            <v>0179</v>
          </cell>
          <cell r="E3271">
            <v>0</v>
          </cell>
          <cell r="F3271">
            <v>0</v>
          </cell>
          <cell r="G3271" t="str">
            <v>96726</v>
          </cell>
          <cell r="H3271" t="str">
            <v>TUBO, PPR, DN 110, CLASSE PN 12,  INSTALADO EM RESERVAÇÃO DE ÁGUA DE EDIFICAÇÃO QUE POSSUA RESERVATÓRIO DE FIBRA/FIBROCIMENTO  FORNECIMENTO E INSTALAÇÃO. AF_06/2016</v>
          </cell>
        </row>
        <row r="3272">
          <cell r="A3272" t="str">
            <v>INSTALACOES HIDRO SANITARIAS</v>
          </cell>
          <cell r="B3272" t="str">
            <v>INHI</v>
          </cell>
          <cell r="C3272" t="str">
            <v>FORNEC. E ASSENTAMENTO DE TUBOS P/INSTALACAO DOMICILIAR</v>
          </cell>
          <cell r="D3272" t="str">
            <v>0179</v>
          </cell>
          <cell r="E3272">
            <v>0</v>
          </cell>
          <cell r="F3272">
            <v>0</v>
          </cell>
          <cell r="G3272" t="str">
            <v>96727</v>
          </cell>
          <cell r="H3272" t="str">
            <v>TUBO, PPR, DN 20, CLASSE PN 25,  INSTALADO EM RESERVAÇÃO DE ÁGUA DE EDIFICAÇÃO QUE POSSUA RESERVATÓRIO DE FIBRA/FIBROCIMENTO  FORNECIMENTO E INSTALAÇÃO. AF_06/2016</v>
          </cell>
        </row>
        <row r="3273">
          <cell r="A3273" t="str">
            <v>INSTALACOES HIDRO SANITARIAS</v>
          </cell>
          <cell r="B3273" t="str">
            <v>INHI</v>
          </cell>
          <cell r="C3273" t="str">
            <v>FORNEC. E ASSENTAMENTO DE TUBOS P/INSTALACAO DOMICILIAR</v>
          </cell>
          <cell r="D3273" t="str">
            <v>0179</v>
          </cell>
          <cell r="E3273">
            <v>0</v>
          </cell>
          <cell r="F3273">
            <v>0</v>
          </cell>
          <cell r="G3273" t="str">
            <v>96728</v>
          </cell>
          <cell r="H3273" t="str">
            <v>TUBO, PPR, DN 25, CLASSE PN 25,  INSTALADO EM RESERVAÇÃO DE ÁGUA DE EDIFICAÇÃO QUE POSSUA RESERVATÓRIO DE FIBRA/FIBROCIMENTO  FORNECIMENTO E INSTALAÇÃO. AF_06/2016</v>
          </cell>
        </row>
        <row r="3274">
          <cell r="A3274" t="str">
            <v>INSTALACOES HIDRO SANITARIAS</v>
          </cell>
          <cell r="B3274" t="str">
            <v>INHI</v>
          </cell>
          <cell r="C3274" t="str">
            <v>FORNEC. E ASSENTAMENTO DE TUBOS P/INSTALACAO DOMICILIAR</v>
          </cell>
          <cell r="D3274" t="str">
            <v>0179</v>
          </cell>
          <cell r="E3274">
            <v>0</v>
          </cell>
          <cell r="F3274">
            <v>0</v>
          </cell>
          <cell r="G3274" t="str">
            <v>96729</v>
          </cell>
          <cell r="H3274" t="str">
            <v>TUBO, PPR, DN 32, CLASSE PN 25,  INSTALADO EM RESERVAÇÃO DE ÁGUA DE EDIFICAÇÃO QUE POSSUA RESERVATÓRIO DE FIBRA/FIBROCIMENTO  FORNECIMENTO E INSTALAÇÃO. AF_06/2016</v>
          </cell>
        </row>
        <row r="3275">
          <cell r="A3275" t="str">
            <v>INSTALACOES HIDRO SANITARIAS</v>
          </cell>
          <cell r="B3275" t="str">
            <v>INHI</v>
          </cell>
          <cell r="C3275" t="str">
            <v>FORNEC. E ASSENTAMENTO DE TUBOS P/INSTALACAO DOMICILIAR</v>
          </cell>
          <cell r="D3275" t="str">
            <v>0179</v>
          </cell>
          <cell r="E3275">
            <v>0</v>
          </cell>
          <cell r="F3275">
            <v>0</v>
          </cell>
          <cell r="G3275" t="str">
            <v>96730</v>
          </cell>
          <cell r="H3275" t="str">
            <v>TUBO, PPR, DN 40, CLASSE PN 25,  INSTALADO EM RESERVAÇÃO DE ÁGUA DE EDIFICAÇÃO QUE POSSUA RESERVATÓRIO DE FIBRA/FIBROCIMENTO  FORNECIMENTO E INSTALAÇÃO. AF_06/2016</v>
          </cell>
        </row>
        <row r="3276">
          <cell r="A3276" t="str">
            <v>INSTALACOES HIDRO SANITARIAS</v>
          </cell>
          <cell r="B3276" t="str">
            <v>INHI</v>
          </cell>
          <cell r="C3276" t="str">
            <v>FORNEC. E ASSENTAMENTO DE TUBOS P/INSTALACAO DOMICILIAR</v>
          </cell>
          <cell r="D3276" t="str">
            <v>0179</v>
          </cell>
          <cell r="E3276">
            <v>0</v>
          </cell>
          <cell r="F3276">
            <v>0</v>
          </cell>
          <cell r="G3276" t="str">
            <v>96731</v>
          </cell>
          <cell r="H3276" t="str">
            <v>TUBO, PPR, DN 50, CLASSE PN 25,  INSTALADO EM RESERVAÇÃO DE ÁGUA DE EDIFICAÇÃO QUE POSSUA RESERVATÓRIO DE FIBRA/FIBROCIMENTO  FORNECIMENTO E INSTALAÇÃO. AF_06/2016</v>
          </cell>
        </row>
        <row r="3277">
          <cell r="A3277" t="str">
            <v>INSTALACOES HIDRO SANITARIAS</v>
          </cell>
          <cell r="B3277" t="str">
            <v>INHI</v>
          </cell>
          <cell r="C3277" t="str">
            <v>FORNEC. E ASSENTAMENTO DE TUBOS P/INSTALACAO DOMICILIAR</v>
          </cell>
          <cell r="D3277" t="str">
            <v>0179</v>
          </cell>
          <cell r="E3277">
            <v>0</v>
          </cell>
          <cell r="F3277">
            <v>0</v>
          </cell>
          <cell r="G3277" t="str">
            <v>96732</v>
          </cell>
          <cell r="H3277" t="str">
            <v>TUBO, PPR, DN 63, CLASSE PN 25,  INSTALADO EM RESERVAÇÃO DE ÁGUA DE EDIFICAÇÃO QUE POSSUA RESERVATÓRIO DE FIBRA/FIBROCIMENTO  FORNECIMENTO E INSTALAÇÃO. AF_06/2016</v>
          </cell>
        </row>
        <row r="3278">
          <cell r="A3278" t="str">
            <v>INSTALACOES HIDRO SANITARIAS</v>
          </cell>
          <cell r="B3278" t="str">
            <v>INHI</v>
          </cell>
          <cell r="C3278" t="str">
            <v>FORNEC. E ASSENTAMENTO DE TUBOS P/INSTALACAO DOMICILIAR</v>
          </cell>
          <cell r="D3278" t="str">
            <v>0179</v>
          </cell>
          <cell r="E3278">
            <v>0</v>
          </cell>
          <cell r="F3278">
            <v>0</v>
          </cell>
          <cell r="G3278" t="str">
            <v>96733</v>
          </cell>
          <cell r="H3278" t="str">
            <v>TUBO, PPR, DN 75, CLASSE PN 25,  INSTALADO EM RESERVAÇÃO DE ÁGUA DE EDIFICAÇÃO QUE POSSUA RESERVATÓRIO DE FIBRA/FIBROCIMENTO  FORNECIMENTO E INSTALAÇÃO. AF_06/2016</v>
          </cell>
        </row>
        <row r="3279">
          <cell r="A3279" t="str">
            <v>INSTALACOES HIDRO SANITARIAS</v>
          </cell>
          <cell r="B3279" t="str">
            <v>INHI</v>
          </cell>
          <cell r="C3279" t="str">
            <v>FORNEC. E ASSENTAMENTO DE TUBOS P/INSTALACAO DOMICILIAR</v>
          </cell>
          <cell r="D3279" t="str">
            <v>0179</v>
          </cell>
          <cell r="E3279">
            <v>0</v>
          </cell>
          <cell r="F3279">
            <v>0</v>
          </cell>
          <cell r="G3279" t="str">
            <v>96734</v>
          </cell>
          <cell r="H3279" t="str">
            <v>TUBO, PPR, DN 90, CLASSE PN 25,  INSTALADO EM RESERVAÇÃO DE ÁGUA DE EDIFICAÇÃO QUE POSSUA RESERVATÓRIO DE FIBRA/FIBROCIMENTO  FORNECIMENTO E INSTALAÇÃO. AF_06/2016</v>
          </cell>
        </row>
        <row r="3280">
          <cell r="A3280" t="str">
            <v>INSTALACOES HIDRO SANITARIAS</v>
          </cell>
          <cell r="B3280" t="str">
            <v>INHI</v>
          </cell>
          <cell r="C3280" t="str">
            <v>FORNEC. E ASSENTAMENTO DE TUBOS P/INSTALACAO DOMICILIAR</v>
          </cell>
          <cell r="D3280" t="str">
            <v>0179</v>
          </cell>
          <cell r="E3280">
            <v>0</v>
          </cell>
          <cell r="F3280">
            <v>0</v>
          </cell>
          <cell r="G3280" t="str">
            <v>96735</v>
          </cell>
          <cell r="H3280" t="str">
            <v>TUBO, PPR, DN 110, CLASSE PN 25,  INSTALADO EM RESERVAÇÃO DE ÁGUA DE EDIFICAÇÃO QUE POSSUA RESERVATÓRIO DE FIBRA/FIBROCIMENTO  FORNECIMENTO E INSTALAÇÃO. AF_06/2016</v>
          </cell>
        </row>
        <row r="3281">
          <cell r="A3281" t="str">
            <v>INSTALACOES HIDRO SANITARIAS</v>
          </cell>
          <cell r="B3281" t="str">
            <v>INHI</v>
          </cell>
          <cell r="C3281" t="str">
            <v>FORNEC. E ASSENTAMENTO DE TUBOS P/INSTALACAO DOMICILIAR</v>
          </cell>
          <cell r="D3281" t="str">
            <v>0179</v>
          </cell>
          <cell r="E3281">
            <v>0</v>
          </cell>
          <cell r="F3281">
            <v>0</v>
          </cell>
          <cell r="G3281" t="str">
            <v>96794</v>
          </cell>
          <cell r="H3281" t="str">
            <v>TUBO, PEX, MONOCAMADA, DN 16, INSTALADO EM RAMAL OU SUB-RAMAL DE ÁGUA  FORNECIMENTO E INSTALAÇÃO. AF_06/2015</v>
          </cell>
        </row>
        <row r="3282">
          <cell r="A3282" t="str">
            <v>INSTALACOES HIDRO SANITARIAS</v>
          </cell>
          <cell r="B3282" t="str">
            <v>INHI</v>
          </cell>
          <cell r="C3282" t="str">
            <v>FORNEC. E ASSENTAMENTO DE TUBOS P/INSTALACAO DOMICILIAR</v>
          </cell>
          <cell r="D3282" t="str">
            <v>0179</v>
          </cell>
          <cell r="E3282">
            <v>0</v>
          </cell>
          <cell r="F3282">
            <v>0</v>
          </cell>
          <cell r="G3282" t="str">
            <v>96795</v>
          </cell>
          <cell r="H3282" t="str">
            <v>TUBO, PEX, MONOCAMADA, DN 20, INSTALADO EM RAMAL OU SUB-RAMAL DE ÁGUA  FORNECIMENTO E INSTALAÇÃO. AF_06/2015</v>
          </cell>
        </row>
        <row r="3283">
          <cell r="A3283" t="str">
            <v>INSTALACOES HIDRO SANITARIAS</v>
          </cell>
          <cell r="B3283" t="str">
            <v>INHI</v>
          </cell>
          <cell r="C3283" t="str">
            <v>FORNEC. E ASSENTAMENTO DE TUBOS P/INSTALACAO DOMICILIAR</v>
          </cell>
          <cell r="D3283" t="str">
            <v>0179</v>
          </cell>
          <cell r="E3283">
            <v>0</v>
          </cell>
          <cell r="F3283">
            <v>0</v>
          </cell>
          <cell r="G3283" t="str">
            <v>96796</v>
          </cell>
          <cell r="H3283" t="str">
            <v>TUBO, PEX, MONOCAMADA, DN 25, INSTALADO EM RAMAL OU SUB-RAMAL DE ÁGUA  FORNECIMENTO E INSTALAÇÃO. AF_06/2015</v>
          </cell>
        </row>
        <row r="3284">
          <cell r="A3284" t="str">
            <v>INSTALACOES HIDRO SANITARIAS</v>
          </cell>
          <cell r="B3284" t="str">
            <v>INHI</v>
          </cell>
          <cell r="C3284" t="str">
            <v>FORNEC. E ASSENTAMENTO DE TUBOS P/INSTALACAO DOMICILIAR</v>
          </cell>
          <cell r="D3284" t="str">
            <v>0179</v>
          </cell>
          <cell r="E3284">
            <v>0</v>
          </cell>
          <cell r="F3284">
            <v>0</v>
          </cell>
          <cell r="G3284" t="str">
            <v>96797</v>
          </cell>
          <cell r="H3284" t="str">
            <v>TUBO, PEX, MONOCAMADA, DN 32, INSTALADO EM RAMAL OU SUB-RAMAL DE ÁGUA  FORNECIMENTO E INSTALAÇÃO. AF_06/2015</v>
          </cell>
        </row>
        <row r="3285">
          <cell r="A3285" t="str">
            <v>INSTALACOES HIDRO SANITARIAS</v>
          </cell>
          <cell r="B3285" t="str">
            <v>INHI</v>
          </cell>
          <cell r="C3285" t="str">
            <v>FORNEC. E ASSENTAMENTO DE TUBOS P/INSTALACAO DOMICILIAR</v>
          </cell>
          <cell r="D3285" t="str">
            <v>0179</v>
          </cell>
          <cell r="E3285">
            <v>0</v>
          </cell>
          <cell r="F3285">
            <v>0</v>
          </cell>
          <cell r="G3285" t="str">
            <v>96798</v>
          </cell>
          <cell r="H3285" t="str">
            <v>TUBO, PEX, MONOCAMADA, DN 16, INSTALADO EM RAMAL DE DISTRIBUIÇÃO DE ÁGUA  FORNECIMENTO E INSTALAÇÃO. AF_06/2015</v>
          </cell>
        </row>
        <row r="3286">
          <cell r="A3286" t="str">
            <v>INSTALACOES HIDRO SANITARIAS</v>
          </cell>
          <cell r="B3286" t="str">
            <v>INHI</v>
          </cell>
          <cell r="C3286" t="str">
            <v>FORNEC. E ASSENTAMENTO DE TUBOS P/INSTALACAO DOMICILIAR</v>
          </cell>
          <cell r="D3286" t="str">
            <v>0179</v>
          </cell>
          <cell r="E3286">
            <v>0</v>
          </cell>
          <cell r="F3286">
            <v>0</v>
          </cell>
          <cell r="G3286" t="str">
            <v>96799</v>
          </cell>
          <cell r="H3286" t="str">
            <v>TUBO, PEX, MONOCAMADA, DN 20, INSTALADO EM RAMAL DE DISTRIBUIÇÃO DE ÁGUA  FORNECIMENTO E INSTALAÇÃO. AF_06/2015</v>
          </cell>
        </row>
        <row r="3287">
          <cell r="A3287" t="str">
            <v>INSTALACOES HIDRO SANITARIAS</v>
          </cell>
          <cell r="B3287" t="str">
            <v>INHI</v>
          </cell>
          <cell r="C3287" t="str">
            <v>FORNEC. E ASSENTAMENTO DE TUBOS P/INSTALACAO DOMICILIAR</v>
          </cell>
          <cell r="D3287" t="str">
            <v>0179</v>
          </cell>
          <cell r="E3287">
            <v>0</v>
          </cell>
          <cell r="F3287">
            <v>0</v>
          </cell>
          <cell r="G3287" t="str">
            <v>96800</v>
          </cell>
          <cell r="H3287" t="str">
            <v>TUBO, PEX, MONOCAMADA, DN 25, INSTALADO EM RAMAL DE DISTRIBUIÇÃO DE ÁGUA  FORNECIMENTO E INSTALAÇÃO. AF_06/2015</v>
          </cell>
        </row>
        <row r="3288">
          <cell r="A3288" t="str">
            <v>INSTALACOES HIDRO SANITARIAS</v>
          </cell>
          <cell r="B3288" t="str">
            <v>INHI</v>
          </cell>
          <cell r="C3288" t="str">
            <v>FORNEC. E ASSENTAMENTO DE TUBOS P/INSTALACAO DOMICILIAR</v>
          </cell>
          <cell r="D3288" t="str">
            <v>0179</v>
          </cell>
          <cell r="E3288">
            <v>0</v>
          </cell>
          <cell r="F3288">
            <v>0</v>
          </cell>
          <cell r="G3288" t="str">
            <v>96801</v>
          </cell>
          <cell r="H3288" t="str">
            <v>TUBO, PEX, MONOCAMADA, DN 32, INSTALADO EM RAMAL DE DISTRIBUIÇÃO DE ÁGUA  FORNECIMENTO E INSTALAÇÃO. AF_06/2015</v>
          </cell>
        </row>
        <row r="3289">
          <cell r="A3289" t="str">
            <v>INSTALACOES HIDRO SANITARIAS</v>
          </cell>
          <cell r="B3289" t="str">
            <v>INHI</v>
          </cell>
          <cell r="C3289" t="str">
            <v>FORNEC. E ASSENTAMENTO DE TUBOS P/INSTALACAO DOMICILIAR</v>
          </cell>
          <cell r="D3289" t="str">
            <v>0179</v>
          </cell>
          <cell r="E3289">
            <v>0</v>
          </cell>
          <cell r="F3289">
            <v>0</v>
          </cell>
          <cell r="G3289" t="str">
            <v>97327</v>
          </cell>
          <cell r="H3289" t="str">
            <v>TUBO EM COBRE FLEXÍVEL, DN 1/4, COM ISOLAMENTO, INSTALADO EM RAMAL DE ALIMENTAÇÃO DE AR CONDICIONADO COM CONDENSADORA INDIVIDUAL   FORNECIMENTO E INSTALAÇÃO. AF_12/2015</v>
          </cell>
        </row>
        <row r="3290">
          <cell r="A3290" t="str">
            <v>INSTALACOES HIDRO SANITARIAS</v>
          </cell>
          <cell r="B3290" t="str">
            <v>INHI</v>
          </cell>
          <cell r="C3290" t="str">
            <v>FORNEC. E ASSENTAMENTO DE TUBOS P/INSTALACAO DOMICILIAR</v>
          </cell>
          <cell r="D3290" t="str">
            <v>0179</v>
          </cell>
          <cell r="E3290">
            <v>0</v>
          </cell>
          <cell r="F3290">
            <v>0</v>
          </cell>
          <cell r="G3290" t="str">
            <v>97328</v>
          </cell>
          <cell r="H3290" t="str">
            <v>TUBO EM COBRE FLEXÍVEL, DN 3/8", COM ISOLAMENTO, INSTALADO EM RAMAL DE ALIMENTAÇÃO DE AR CONDICIONADO COM CONDENSADORA INDIVIDUAL  FORNECIMENTO E INSTALAÇÃO. AF_12/2015</v>
          </cell>
        </row>
        <row r="3291">
          <cell r="A3291" t="str">
            <v>INSTALACOES HIDRO SANITARIAS</v>
          </cell>
          <cell r="B3291" t="str">
            <v>INHI</v>
          </cell>
          <cell r="C3291" t="str">
            <v>FORNEC. E ASSENTAMENTO DE TUBOS P/INSTALACAO DOMICILIAR</v>
          </cell>
          <cell r="D3291" t="str">
            <v>0179</v>
          </cell>
          <cell r="E3291">
            <v>0</v>
          </cell>
          <cell r="F3291">
            <v>0</v>
          </cell>
          <cell r="G3291" t="str">
            <v>97329</v>
          </cell>
          <cell r="H3291" t="str">
            <v>TUBO EM COBRE FLEXÍVEL, DN 1/2", COM ISOLAMENTO, INSTALADO EM RAMAL DE ALIMENTAÇÃO DE AR CONDICIONADO COM CONDENSADORA INDIVIDUAL  FORNECIMENTO E INSTALAÇÃO. AF_12/2015</v>
          </cell>
        </row>
        <row r="3292">
          <cell r="A3292" t="str">
            <v>INSTALACOES HIDRO SANITARIAS</v>
          </cell>
          <cell r="B3292" t="str">
            <v>INHI</v>
          </cell>
          <cell r="C3292" t="str">
            <v>FORNEC. E ASSENTAMENTO DE TUBOS P/INSTALACAO DOMICILIAR</v>
          </cell>
          <cell r="D3292" t="str">
            <v>0179</v>
          </cell>
          <cell r="E3292">
            <v>0</v>
          </cell>
          <cell r="F3292">
            <v>0</v>
          </cell>
          <cell r="G3292" t="str">
            <v>97330</v>
          </cell>
          <cell r="H3292" t="str">
            <v>TUBO EM COBRE FLEXÍVEL, DN 5/8", COM ISOLAMENTO, INSTALADO EM RAMAL DE ALIMENTAÇÃO DE AR CONDICIONADO COM CONDENSADORA INDIVIDUAL  FORNECIMENTO E INSTALAÇÃO. AF_12/2015</v>
          </cell>
        </row>
        <row r="3293">
          <cell r="A3293" t="str">
            <v>INSTALACOES HIDRO SANITARIAS</v>
          </cell>
          <cell r="B3293" t="str">
            <v>INHI</v>
          </cell>
          <cell r="C3293" t="str">
            <v>FORNEC. E ASSENTAMENTO DE TUBOS P/INSTALACAO DOMICILIAR</v>
          </cell>
          <cell r="D3293" t="str">
            <v>0179</v>
          </cell>
          <cell r="E3293">
            <v>0</v>
          </cell>
          <cell r="F3293">
            <v>0</v>
          </cell>
          <cell r="G3293" t="str">
            <v>97331</v>
          </cell>
          <cell r="H3293" t="str">
            <v>TUBO EM COBRE FLEXÍVEL, DN 1/4", COM ISOLAMENTO, INSTALADO EM RAMAL DE ALIMENTAÇÃO DE AR CONDICIONADO COM CONDENSADORA CENTRAL  FORNECIMENTO E INSTALAÇÃO. AF_12/2015</v>
          </cell>
        </row>
        <row r="3294">
          <cell r="A3294" t="str">
            <v>INSTALACOES HIDRO SANITARIAS</v>
          </cell>
          <cell r="B3294" t="str">
            <v>INHI</v>
          </cell>
          <cell r="C3294" t="str">
            <v>FORNEC. E ASSENTAMENTO DE TUBOS P/INSTALACAO DOMICILIAR</v>
          </cell>
          <cell r="D3294" t="str">
            <v>0179</v>
          </cell>
          <cell r="E3294">
            <v>0</v>
          </cell>
          <cell r="F3294">
            <v>0</v>
          </cell>
          <cell r="G3294" t="str">
            <v>97332</v>
          </cell>
          <cell r="H3294" t="str">
            <v>TUBO EM COBRE FLEXÍVEL, DN 3/8", COM ISOLAMENTO, INSTALADO EM RAMAL DE ALIMENTAÇÃO DE AR CONDICIONADO COM CONDENSADORA CENTRAL  FORNECIMENTO E INSTALAÇÃO. AF_12/2015</v>
          </cell>
        </row>
        <row r="3295">
          <cell r="A3295" t="str">
            <v>INSTALACOES HIDRO SANITARIAS</v>
          </cell>
          <cell r="B3295" t="str">
            <v>INHI</v>
          </cell>
          <cell r="C3295" t="str">
            <v>FORNEC. E ASSENTAMENTO DE TUBOS P/INSTALACAO DOMICILIAR</v>
          </cell>
          <cell r="D3295" t="str">
            <v>0179</v>
          </cell>
          <cell r="E3295">
            <v>0</v>
          </cell>
          <cell r="F3295">
            <v>0</v>
          </cell>
          <cell r="G3295" t="str">
            <v>97333</v>
          </cell>
          <cell r="H3295" t="str">
            <v>TUBO EM COBRE FLEXÍVEL, DN 1/2", COM ISOLAMENTO, INSTALADO EM RAMAL DE ALIMENTAÇÃO DE AR CONDICIONADO COM CONDENSADORA CENTRAL  FORNECIMENTO E INSTALAÇÃO. AF_12/2015</v>
          </cell>
        </row>
        <row r="3296">
          <cell r="A3296" t="str">
            <v>INSTALACOES HIDRO SANITARIAS</v>
          </cell>
          <cell r="B3296" t="str">
            <v>INHI</v>
          </cell>
          <cell r="C3296" t="str">
            <v>FORNEC. E ASSENTAMENTO DE TUBOS P/INSTALACAO DOMICILIAR</v>
          </cell>
          <cell r="D3296" t="str">
            <v>0179</v>
          </cell>
          <cell r="E3296">
            <v>0</v>
          </cell>
          <cell r="F3296">
            <v>0</v>
          </cell>
          <cell r="G3296" t="str">
            <v>97334</v>
          </cell>
          <cell r="H3296" t="str">
            <v>TUBO EM COBRE FLEXÍVEL, DN 5/8, COM ISOLAMENTO, INSTALADO EM RAMAL DE ALIMENTAÇÃO DE AR CONDICIONADO COM CONDENSADORA CENTRAL   FORNECIMENTO E INSTALAÇÃO. AF_12/2015</v>
          </cell>
        </row>
        <row r="3297">
          <cell r="A3297" t="str">
            <v>INSTALACOES HIDRO SANITARIAS</v>
          </cell>
          <cell r="B3297" t="str">
            <v>INHI</v>
          </cell>
          <cell r="C3297" t="str">
            <v>FORNEC. E ASSENTAMENTO DE TUBOS P/INSTALACAO DOMICILIAR</v>
          </cell>
          <cell r="D3297" t="str">
            <v>0179</v>
          </cell>
          <cell r="E3297">
            <v>0</v>
          </cell>
          <cell r="F3297">
            <v>0</v>
          </cell>
          <cell r="G3297" t="str">
            <v>97335</v>
          </cell>
          <cell r="H3297" t="str">
            <v>TUBO EM COBRE RÍGIDO, DN 22 MM, CLASSE A, SEM ISOLAMENTO, INSTALADO EM PRUMADA  FORNECIMENTO E INSTALAÇÃO. AF_12/2015</v>
          </cell>
        </row>
        <row r="3298">
          <cell r="A3298" t="str">
            <v>INSTALACOES HIDRO SANITARIAS</v>
          </cell>
          <cell r="B3298" t="str">
            <v>INHI</v>
          </cell>
          <cell r="C3298" t="str">
            <v>FORNEC. E ASSENTAMENTO DE TUBOS P/INSTALACAO DOMICILIAR</v>
          </cell>
          <cell r="D3298" t="str">
            <v>0179</v>
          </cell>
          <cell r="E3298">
            <v>0</v>
          </cell>
          <cell r="F3298">
            <v>0</v>
          </cell>
          <cell r="G3298" t="str">
            <v>97336</v>
          </cell>
          <cell r="H3298" t="str">
            <v>TUBO EM COBRE RÍGIDO, DN 28 MM, CLASSE A, SEM ISOLAMENTO, INSTALADO EM PRUMADA  FORNECIMENTO E INSTALAÇÃO. AF_12/2015</v>
          </cell>
        </row>
        <row r="3299">
          <cell r="A3299" t="str">
            <v>INSTALACOES HIDRO SANITARIAS</v>
          </cell>
          <cell r="B3299" t="str">
            <v>INHI</v>
          </cell>
          <cell r="C3299" t="str">
            <v>FORNEC. E ASSENTAMENTO DE TUBOS P/INSTALACAO DOMICILIAR</v>
          </cell>
          <cell r="D3299" t="str">
            <v>0179</v>
          </cell>
          <cell r="E3299">
            <v>0</v>
          </cell>
          <cell r="F3299">
            <v>0</v>
          </cell>
          <cell r="G3299" t="str">
            <v>97337</v>
          </cell>
          <cell r="H3299" t="str">
            <v>TUBO EM COBRE RÍGIDO, DN 35 MM, CLASSE A, SEM ISOLAMENTO, INSTALADO EM PRUMADA  FORNECIMENTO E INSTALAÇÃO. AF_12/2015</v>
          </cell>
        </row>
        <row r="3300">
          <cell r="A3300" t="str">
            <v>INSTALACOES HIDRO SANITARIAS</v>
          </cell>
          <cell r="B3300" t="str">
            <v>INHI</v>
          </cell>
          <cell r="C3300" t="str">
            <v>FORNEC. E ASSENTAMENTO DE TUBOS P/INSTALACAO DOMICILIAR</v>
          </cell>
          <cell r="D3300" t="str">
            <v>0179</v>
          </cell>
          <cell r="E3300">
            <v>0</v>
          </cell>
          <cell r="F3300">
            <v>0</v>
          </cell>
          <cell r="G3300" t="str">
            <v>97338</v>
          </cell>
          <cell r="H3300" t="str">
            <v>TUBO EM COBRE RÍGIDO, DN 42 MM, CLASSE A, SEM ISOLAMENTO, INSTALADO EM PRUMADA  FORNECIMENTO E INSTALAÇÃO. AF_12/2015</v>
          </cell>
        </row>
        <row r="3301">
          <cell r="A3301" t="str">
            <v>INSTALACOES HIDRO SANITARIAS</v>
          </cell>
          <cell r="B3301" t="str">
            <v>INHI</v>
          </cell>
          <cell r="C3301" t="str">
            <v>FORNEC. E ASSENTAMENTO DE TUBOS P/INSTALACAO DOMICILIAR</v>
          </cell>
          <cell r="D3301" t="str">
            <v>0179</v>
          </cell>
          <cell r="E3301">
            <v>0</v>
          </cell>
          <cell r="F3301">
            <v>0</v>
          </cell>
          <cell r="G3301" t="str">
            <v>97339</v>
          </cell>
          <cell r="H3301" t="str">
            <v>TUBO EM COBRE RÍGIDO, DN 54 MM, CLASSE A, SEM ISOLAMENTO, INSTALADO EM PRUMADA  FORNECIMENTO E INSTALAÇÃO. AF_12/2015</v>
          </cell>
        </row>
        <row r="3302">
          <cell r="A3302" t="str">
            <v>INSTALACOES HIDRO SANITARIAS</v>
          </cell>
          <cell r="B3302" t="str">
            <v>INHI</v>
          </cell>
          <cell r="C3302" t="str">
            <v>FORNEC. E ASSENTAMENTO DE TUBOS P/INSTALACAO DOMICILIAR</v>
          </cell>
          <cell r="D3302" t="str">
            <v>0179</v>
          </cell>
          <cell r="E3302">
            <v>0</v>
          </cell>
          <cell r="F3302">
            <v>0</v>
          </cell>
          <cell r="G3302" t="str">
            <v>97340</v>
          </cell>
          <cell r="H3302" t="str">
            <v>TUBO EM COBRE RÍGIDO, DN 66 MM, CLASSE A, SEM ISOLAMENTO, INSTALADO EM PRUMADA  FORNECIMENTO E INSTALAÇÃO. AF_12/2015</v>
          </cell>
        </row>
        <row r="3303">
          <cell r="A3303" t="str">
            <v>INSTALACOES HIDRO SANITARIAS</v>
          </cell>
          <cell r="B3303" t="str">
            <v>INHI</v>
          </cell>
          <cell r="C3303" t="str">
            <v>FORNEC. E ASSENTAMENTO DE TUBOS P/INSTALACAO DOMICILIAR</v>
          </cell>
          <cell r="D3303" t="str">
            <v>0179</v>
          </cell>
          <cell r="E3303">
            <v>0</v>
          </cell>
          <cell r="F3303">
            <v>0</v>
          </cell>
          <cell r="G3303" t="str">
            <v>97341</v>
          </cell>
          <cell r="H3303" t="str">
            <v>TUBO EM COBRE RÍGIDO, DN 15 MM, CLASSE A, SEM ISOLAMENTO, INSTALADO EM RAMAL DE DISTRIBUIÇÃO  FORNECIMENTO E INSTALAÇÃO. AF_12/2015</v>
          </cell>
        </row>
        <row r="3304">
          <cell r="A3304" t="str">
            <v>INSTALACOES HIDRO SANITARIAS</v>
          </cell>
          <cell r="B3304" t="str">
            <v>INHI</v>
          </cell>
          <cell r="C3304" t="str">
            <v>FORNEC. E ASSENTAMENTO DE TUBOS P/INSTALACAO DOMICILIAR</v>
          </cell>
          <cell r="D3304" t="str">
            <v>0179</v>
          </cell>
          <cell r="E3304">
            <v>0</v>
          </cell>
          <cell r="F3304">
            <v>0</v>
          </cell>
          <cell r="G3304" t="str">
            <v>97342</v>
          </cell>
          <cell r="H3304" t="str">
            <v>TUBO EM COBRE RÍGIDO, DN 22 MM, CLASSE A, SEM ISOLAMENTO, INSTALADO EM RAMAL DE DISTRIBUIÇÃO FORNECIMENTO E INSTALAÇÃO. AF_12/2015</v>
          </cell>
        </row>
        <row r="3305">
          <cell r="A3305" t="str">
            <v>INSTALACOES HIDRO SANITARIAS</v>
          </cell>
          <cell r="B3305" t="str">
            <v>INHI</v>
          </cell>
          <cell r="C3305" t="str">
            <v>FORNEC. E ASSENTAMENTO DE TUBOS P/INSTALACAO DOMICILIAR</v>
          </cell>
          <cell r="D3305" t="str">
            <v>0179</v>
          </cell>
          <cell r="E3305">
            <v>0</v>
          </cell>
          <cell r="F3305">
            <v>0</v>
          </cell>
          <cell r="G3305" t="str">
            <v>97343</v>
          </cell>
          <cell r="H3305" t="str">
            <v>TUBO EM COBRE RÍGIDO, DN 28 MM, CLASSE A, SEM ISOLAMENTO, INSTALADO EM RAMAL DE DISTRIBUIÇÃO FORNECIMENTO E INSTALAÇÃO. AF_12/2015</v>
          </cell>
        </row>
        <row r="3306">
          <cell r="A3306" t="str">
            <v>INSTALACOES HIDRO SANITARIAS</v>
          </cell>
          <cell r="B3306" t="str">
            <v>INHI</v>
          </cell>
          <cell r="C3306" t="str">
            <v>FORNEC. E ASSENTAMENTO DE TUBOS P/INSTALACAO DOMICILIAR</v>
          </cell>
          <cell r="D3306" t="str">
            <v>0179</v>
          </cell>
          <cell r="E3306">
            <v>0</v>
          </cell>
          <cell r="F3306">
            <v>0</v>
          </cell>
          <cell r="G3306" t="str">
            <v>97344</v>
          </cell>
          <cell r="H3306" t="str">
            <v>TUBO EM COBRE RÍGIDO, DN 15 MM, CLASSE A, SEM ISOLAMENTO, INSTALADO EM RAMAL E SUB-RAMAL  FORNECIMENTO E INSTALAÇÃO. AF_12/2015</v>
          </cell>
        </row>
        <row r="3307">
          <cell r="A3307" t="str">
            <v>INSTALACOES HIDRO SANITARIAS</v>
          </cell>
          <cell r="B3307" t="str">
            <v>INHI</v>
          </cell>
          <cell r="C3307" t="str">
            <v>FORNEC. E ASSENTAMENTO DE TUBOS P/INSTALACAO DOMICILIAR</v>
          </cell>
          <cell r="D3307" t="str">
            <v>0179</v>
          </cell>
          <cell r="E3307">
            <v>0</v>
          </cell>
          <cell r="F3307">
            <v>0</v>
          </cell>
          <cell r="G3307" t="str">
            <v>97345</v>
          </cell>
          <cell r="H3307" t="str">
            <v>TUBO EM COBRE RÍGIDO, DN 22 MM, CLASSE A, SEM ISOLAMENTO, INSTALADO EM RAMAL E SUB-RAMAL  FORNECIMENTO E INSTALAÇÃO. AF_12/2015</v>
          </cell>
        </row>
        <row r="3308">
          <cell r="A3308" t="str">
            <v>INSTALACOES HIDRO SANITARIAS</v>
          </cell>
          <cell r="B3308" t="str">
            <v>INHI</v>
          </cell>
          <cell r="C3308" t="str">
            <v>FORNEC. E ASSENTAMENTO DE TUBOS P/INSTALACAO DOMICILIAR</v>
          </cell>
          <cell r="D3308" t="str">
            <v>0179</v>
          </cell>
          <cell r="E3308">
            <v>0</v>
          </cell>
          <cell r="F3308">
            <v>0</v>
          </cell>
          <cell r="G3308" t="str">
            <v>97346</v>
          </cell>
          <cell r="H3308" t="str">
            <v>TUBO EM COBRE RÍGIDO, DN 28 MM, CLASSE A, SEM ISOLAMENTO, INSTALADO EM RAMAL E SUB-RAMAL  FORNECIMENTO E INSTALAÇÃO. AF_12/2015</v>
          </cell>
        </row>
        <row r="3309">
          <cell r="A3309" t="str">
            <v>INSTALACOES HIDRO SANITARIAS</v>
          </cell>
          <cell r="B3309" t="str">
            <v>INHI</v>
          </cell>
          <cell r="C3309" t="str">
            <v>FORNEC. E ASSENTAMENTO DE TUBOS P/INSTALACAO DOMICILIAR</v>
          </cell>
          <cell r="D3309" t="str">
            <v>0179</v>
          </cell>
          <cell r="E3309">
            <v>0</v>
          </cell>
          <cell r="F3309">
            <v>0</v>
          </cell>
          <cell r="G3309" t="str">
            <v>97347</v>
          </cell>
          <cell r="H3309" t="str">
            <v>TUBO EM COBRE RÍGIDO, DN 22 MM, CLASSE I, SEM ISOLAMENTO, INSTALADO EM PRUMADA  FORNECIMENTO E INSTALAÇÃO. AF_12/2015</v>
          </cell>
        </row>
        <row r="3310">
          <cell r="A3310" t="str">
            <v>INSTALACOES HIDRO SANITARIAS</v>
          </cell>
          <cell r="B3310" t="str">
            <v>INHI</v>
          </cell>
          <cell r="C3310" t="str">
            <v>FORNEC. E ASSENTAMENTO DE TUBOS P/INSTALACAO DOMICILIAR</v>
          </cell>
          <cell r="D3310" t="str">
            <v>0179</v>
          </cell>
          <cell r="E3310">
            <v>0</v>
          </cell>
          <cell r="F3310">
            <v>0</v>
          </cell>
          <cell r="G3310" t="str">
            <v>97348</v>
          </cell>
          <cell r="H3310" t="str">
            <v>TUBO EM COBRE RÍGIDO, DN 28 MM, CLASSE I, SEM ISOLAMENTO, INSTALADO EM PRUMADA  FORNECIMENTO E INSTALAÇÃO. AF_12/2015</v>
          </cell>
        </row>
        <row r="3311">
          <cell r="A3311" t="str">
            <v>INSTALACOES HIDRO SANITARIAS</v>
          </cell>
          <cell r="B3311" t="str">
            <v>INHI</v>
          </cell>
          <cell r="C3311" t="str">
            <v>FORNEC. E ASSENTAMENTO DE TUBOS P/INSTALACAO DOMICILIAR</v>
          </cell>
          <cell r="D3311" t="str">
            <v>0179</v>
          </cell>
          <cell r="E3311">
            <v>0</v>
          </cell>
          <cell r="F3311">
            <v>0</v>
          </cell>
          <cell r="G3311" t="str">
            <v>97349</v>
          </cell>
          <cell r="H3311" t="str">
            <v>TUBO EM COBRE RÍGIDO, DN 35 MM, CLASSE I, SEM ISOLAMENTO, INSTALADO EM PRUMADA  FORNECIMENTO E INSTALAÇÃO. AF_12/2015</v>
          </cell>
        </row>
        <row r="3312">
          <cell r="A3312" t="str">
            <v>INSTALACOES HIDRO SANITARIAS</v>
          </cell>
          <cell r="B3312" t="str">
            <v>INHI</v>
          </cell>
          <cell r="C3312" t="str">
            <v>FORNEC. E ASSENTAMENTO DE TUBOS P/INSTALACAO DOMICILIAR</v>
          </cell>
          <cell r="D3312" t="str">
            <v>0179</v>
          </cell>
          <cell r="E3312">
            <v>0</v>
          </cell>
          <cell r="F3312">
            <v>0</v>
          </cell>
          <cell r="G3312" t="str">
            <v>97350</v>
          </cell>
          <cell r="H3312" t="str">
            <v>TUBO EM COBRE RÍGIDO, DN 42 MM, CLASSE I, SEM ISOLAMENTO, INSTALADO EM PRUMADA  FORNECIMENTO E INSTALAÇÃO. AF_12/2015</v>
          </cell>
        </row>
        <row r="3313">
          <cell r="A3313" t="str">
            <v>INSTALACOES HIDRO SANITARIAS</v>
          </cell>
          <cell r="B3313" t="str">
            <v>INHI</v>
          </cell>
          <cell r="C3313" t="str">
            <v>FORNEC. E ASSENTAMENTO DE TUBOS P/INSTALACAO DOMICILIAR</v>
          </cell>
          <cell r="D3313" t="str">
            <v>0179</v>
          </cell>
          <cell r="E3313">
            <v>0</v>
          </cell>
          <cell r="F3313">
            <v>0</v>
          </cell>
          <cell r="G3313" t="str">
            <v>97351</v>
          </cell>
          <cell r="H3313" t="str">
            <v>TUBO EM COBRE RÍGIDO, DN 54 MM, CLASSE I, SEM ISOLAMENTO, INSTALADO EM PRUMADA  FORNECIMENTO E INSTALAÇÃO. AF_12/2015</v>
          </cell>
        </row>
        <row r="3314">
          <cell r="A3314" t="str">
            <v>INSTALACOES HIDRO SANITARIAS</v>
          </cell>
          <cell r="B3314" t="str">
            <v>INHI</v>
          </cell>
          <cell r="C3314" t="str">
            <v>FORNEC. E ASSENTAMENTO DE TUBOS P/INSTALACAO DOMICILIAR</v>
          </cell>
          <cell r="D3314" t="str">
            <v>0179</v>
          </cell>
          <cell r="E3314">
            <v>0</v>
          </cell>
          <cell r="F3314">
            <v>0</v>
          </cell>
          <cell r="G3314" t="str">
            <v>97352</v>
          </cell>
          <cell r="H3314" t="str">
            <v>TUBO EM COBRE RÍGIDO, DN 66 MM, CLASSE I, SEM ISOLAMENTO, INSTALADO EM PRUMADA  FORNECIMENTO E INSTALAÇÃO. AF_12/2015</v>
          </cell>
        </row>
        <row r="3315">
          <cell r="A3315" t="str">
            <v>INSTALACOES HIDRO SANITARIAS</v>
          </cell>
          <cell r="B3315" t="str">
            <v>INHI</v>
          </cell>
          <cell r="C3315" t="str">
            <v>FORNEC. E ASSENTAMENTO DE TUBOS P/INSTALACAO DOMICILIAR</v>
          </cell>
          <cell r="D3315" t="str">
            <v>0179</v>
          </cell>
          <cell r="E3315">
            <v>0</v>
          </cell>
          <cell r="F3315">
            <v>0</v>
          </cell>
          <cell r="G3315" t="str">
            <v>97353</v>
          </cell>
          <cell r="H3315" t="str">
            <v>TUBO EM COBRE RÍGIDO, DN 15 MM, CLASSE I, SEM ISOLAMENTO, INSTALADO EM RAMAL DE DISTRIBUIÇÃO  FORNECIMENTO E INSTALAÇÃO. AF_12/2015</v>
          </cell>
        </row>
        <row r="3316">
          <cell r="A3316" t="str">
            <v>INSTALACOES HIDRO SANITARIAS</v>
          </cell>
          <cell r="B3316" t="str">
            <v>INHI</v>
          </cell>
          <cell r="C3316" t="str">
            <v>FORNEC. E ASSENTAMENTO DE TUBOS P/INSTALACAO DOMICILIAR</v>
          </cell>
          <cell r="D3316" t="str">
            <v>0179</v>
          </cell>
          <cell r="E3316">
            <v>0</v>
          </cell>
          <cell r="F3316">
            <v>0</v>
          </cell>
          <cell r="G3316" t="str">
            <v>97354</v>
          </cell>
          <cell r="H3316" t="str">
            <v>TUBO EM COBRE RÍGIDO, DN 22 MM, CLASSE I, SEM ISOLAMENTO, INSTALADO EM RAMAL DE DISTRIBUIÇÃO FORNECIMENTO E INSTALAÇÃO. AF_12/2015</v>
          </cell>
        </row>
        <row r="3317">
          <cell r="A3317" t="str">
            <v>INSTALACOES HIDRO SANITARIAS</v>
          </cell>
          <cell r="B3317" t="str">
            <v>INHI</v>
          </cell>
          <cell r="C3317" t="str">
            <v>FORNEC. E ASSENTAMENTO DE TUBOS P/INSTALACAO DOMICILIAR</v>
          </cell>
          <cell r="D3317" t="str">
            <v>0179</v>
          </cell>
          <cell r="E3317">
            <v>0</v>
          </cell>
          <cell r="F3317">
            <v>0</v>
          </cell>
          <cell r="G3317" t="str">
            <v>97355</v>
          </cell>
          <cell r="H3317" t="str">
            <v>TUBO EM COBRE RÍGIDO, DN 28 MM, CLASSE I, SEM ISOLAMENTO, INSTALADO EM RAMAL DE DISTRIBUIÇÃO FORNECIMENTO E INSTALAÇÃO. AF_12/2015</v>
          </cell>
        </row>
        <row r="3318">
          <cell r="A3318" t="str">
            <v>INSTALACOES HIDRO SANITARIAS</v>
          </cell>
          <cell r="B3318" t="str">
            <v>INHI</v>
          </cell>
          <cell r="C3318" t="str">
            <v>FORNEC. E ASSENTAMENTO DE TUBOS P/INSTALACAO DOMICILIAR</v>
          </cell>
          <cell r="D3318" t="str">
            <v>0179</v>
          </cell>
          <cell r="E3318">
            <v>0</v>
          </cell>
          <cell r="F3318">
            <v>0</v>
          </cell>
          <cell r="G3318" t="str">
            <v>97356</v>
          </cell>
          <cell r="H3318" t="str">
            <v>TUBO EM COBRE RÍGIDO, DN 15 MM, CLASSE I, SEM ISOLAMENTO, INSTALADO EM RAMAL E SUB-RAMAL  FORNECIMENTO E INSTALAÇÃO. AF_12/2015</v>
          </cell>
        </row>
        <row r="3319">
          <cell r="A3319" t="str">
            <v>INSTALACOES HIDRO SANITARIAS</v>
          </cell>
          <cell r="B3319" t="str">
            <v>INHI</v>
          </cell>
          <cell r="C3319" t="str">
            <v>FORNEC. E ASSENTAMENTO DE TUBOS P/INSTALACAO DOMICILIAR</v>
          </cell>
          <cell r="D3319" t="str">
            <v>0179</v>
          </cell>
          <cell r="E3319">
            <v>0</v>
          </cell>
          <cell r="F3319">
            <v>0</v>
          </cell>
          <cell r="G3319" t="str">
            <v>97357</v>
          </cell>
          <cell r="H3319" t="str">
            <v>TUBO EM COBRE RÍGIDO, DN 22 MM, CLASSE I, SEM ISOLAMENTO, INSTALADO EM RAMAL E SUB-RAMAL  FORNECIMENTO E INSTALAÇÃO. AF_12/2015</v>
          </cell>
        </row>
        <row r="3320">
          <cell r="A3320" t="str">
            <v>INSTALACOES HIDRO SANITARIAS</v>
          </cell>
          <cell r="B3320" t="str">
            <v>INHI</v>
          </cell>
          <cell r="C3320" t="str">
            <v>FORNEC. E ASSENTAMENTO DE TUBOS P/INSTALACAO DOMICILIAR</v>
          </cell>
          <cell r="D3320" t="str">
            <v>0179</v>
          </cell>
          <cell r="E3320">
            <v>0</v>
          </cell>
          <cell r="F3320">
            <v>0</v>
          </cell>
          <cell r="G3320" t="str">
            <v>97358</v>
          </cell>
          <cell r="H3320" t="str">
            <v>TUBO EM COBRE RÍGIDO, DN 28 MM, CLASSE I, SEM ISOLAMENTO, INSTALADO EM RAMAL E SUB-RAMAL  FORNECIMENTO E INSTALAÇÃO. AF_12/2015</v>
          </cell>
        </row>
        <row r="3321">
          <cell r="A3321" t="str">
            <v>INSTALACOES HIDRO SANITARIAS</v>
          </cell>
          <cell r="B3321" t="str">
            <v>INHI</v>
          </cell>
          <cell r="C3321" t="str">
            <v>FORNEC. E ASSENTAMENTO DE TUBOS P/INSTALACAO DOMICILIAR</v>
          </cell>
          <cell r="D3321" t="str">
            <v>0179</v>
          </cell>
          <cell r="E3321">
            <v>0</v>
          </cell>
          <cell r="F3321">
            <v>0</v>
          </cell>
          <cell r="G3321" t="str">
            <v>97498</v>
          </cell>
          <cell r="H3321" t="str">
            <v>TUBO DE AÇO GALVANIZADO COM COSTURA, CLASSE MÉDIA, DN 25 (1"), CONEXÃO ROSQUEADA, INSTALADO EM REDE DE ALIMENTAÇÃO PARA HIDRANTE - FORNECIMENTO E INSTALAÇÃO. AF_10/2020</v>
          </cell>
        </row>
        <row r="3322">
          <cell r="A3322" t="str">
            <v>INSTALACOES HIDRO SANITARIAS</v>
          </cell>
          <cell r="B3322" t="str">
            <v>INHI</v>
          </cell>
          <cell r="C3322" t="str">
            <v>FORNEC. E ASSENTAMENTO DE TUBOS P/INSTALACAO DOMICILIAR</v>
          </cell>
          <cell r="D3322" t="str">
            <v>0179</v>
          </cell>
          <cell r="E3322">
            <v>0</v>
          </cell>
          <cell r="F3322">
            <v>0</v>
          </cell>
          <cell r="G3322" t="str">
            <v>97535</v>
          </cell>
          <cell r="H3322" t="str">
            <v>TUBO DE AÇO GALVANIZADO COM COSTURA, CLASSE MÉDIA, CONEXÃO ROSQUEADA, DN 25 (1"), INSTALADO EM REDE DE ALIMENTAÇÃO PARA SPRINKLER - FORNECIMENTO E INSTALAÇÃO. AF_10/2020</v>
          </cell>
        </row>
        <row r="3323">
          <cell r="A3323" t="str">
            <v>INSTALACOES HIDRO SANITARIAS</v>
          </cell>
          <cell r="B3323" t="str">
            <v>INHI</v>
          </cell>
          <cell r="C3323" t="str">
            <v>FORNEC. E ASSENTAMENTO DE TUBOS P/INSTALACAO DOMICILIAR</v>
          </cell>
          <cell r="D3323" t="str">
            <v>0179</v>
          </cell>
          <cell r="E3323">
            <v>0</v>
          </cell>
          <cell r="F3323">
            <v>0</v>
          </cell>
          <cell r="G3323" t="str">
            <v>97536</v>
          </cell>
          <cell r="H3323" t="str">
            <v>TUBO DE AÇO GALVANIZADO COM COSTURA, CLASSE MÉDIA, CONEXÃO ROSQUEADA, DN 25 (1"), INSTALADO EM RAMAIS  E SUB-RAMAIS DE GÁS - FORNECIMENTO E INSTALAÇÃO. AF_10/2020</v>
          </cell>
        </row>
        <row r="3324">
          <cell r="A3324" t="str">
            <v>INSTALACOES HIDRO SANITARIAS</v>
          </cell>
          <cell r="B3324" t="str">
            <v>INHI</v>
          </cell>
          <cell r="C3324" t="str">
            <v>FORNEC. E ASSENTAMENTO DE TUBOS P/INSTALACAO DOMICILIAR</v>
          </cell>
          <cell r="D3324" t="str">
            <v>0179</v>
          </cell>
          <cell r="E3324">
            <v>0</v>
          </cell>
          <cell r="F3324">
            <v>0</v>
          </cell>
          <cell r="G3324" t="str">
            <v>100788</v>
          </cell>
          <cell r="H3324" t="str">
            <v>KIT CAVALETE PARA GÁS - SEM MEDIDOR OU REGULADOR - ENTRADA INDIVIDUAL PRINCIPAL, EM AÇO GALVANIZADO DN 15 E 25 MM (1/2" E 1") - FORNECIMENTO E INSTALAÇÃO. AF_01/2020</v>
          </cell>
        </row>
        <row r="3325">
          <cell r="A3325" t="str">
            <v>INSTALACOES HIDRO SANITARIAS</v>
          </cell>
          <cell r="B3325" t="str">
            <v>INHI</v>
          </cell>
          <cell r="C3325" t="str">
            <v>FORNEC. E ASSENTAMENTO DE TUBOS P/INSTALACAO DOMICILIAR</v>
          </cell>
          <cell r="D3325" t="str">
            <v>0179</v>
          </cell>
          <cell r="E3325">
            <v>0</v>
          </cell>
          <cell r="F3325">
            <v>0</v>
          </cell>
          <cell r="G3325" t="str">
            <v>100791</v>
          </cell>
          <cell r="H3325" t="str">
            <v>TUBO, PEX, MULTICAMADA, DN 16, INSTALADO EM IMPLANTAÇÃO DE INSTALAÇÕES DE GÁS - FORNECIMENTO E INSTALAÇÃO. AF_01/2020</v>
          </cell>
        </row>
        <row r="3326">
          <cell r="A3326" t="str">
            <v>INSTALACOES HIDRO SANITARIAS</v>
          </cell>
          <cell r="B3326" t="str">
            <v>INHI</v>
          </cell>
          <cell r="C3326" t="str">
            <v>FORNEC. E ASSENTAMENTO DE TUBOS P/INSTALACAO DOMICILIAR</v>
          </cell>
          <cell r="D3326" t="str">
            <v>0179</v>
          </cell>
          <cell r="E3326">
            <v>0</v>
          </cell>
          <cell r="F3326">
            <v>0</v>
          </cell>
          <cell r="G3326" t="str">
            <v>100792</v>
          </cell>
          <cell r="H3326" t="str">
            <v>TUBO, PEX, MULTICAMADA, DN 20, INSTALADO EM IMPLANTAÇÃO DE INSTALAÇÕES DE GÁS - FORNECIMENTO E INSTALAÇÃO. AF_01/2020</v>
          </cell>
        </row>
        <row r="3327">
          <cell r="A3327" t="str">
            <v>INSTALACOES HIDRO SANITARIAS</v>
          </cell>
          <cell r="B3327" t="str">
            <v>INHI</v>
          </cell>
          <cell r="C3327" t="str">
            <v>FORNEC. E ASSENTAMENTO DE TUBOS P/INSTALACAO DOMICILIAR</v>
          </cell>
          <cell r="D3327" t="str">
            <v>0179</v>
          </cell>
          <cell r="E3327">
            <v>0</v>
          </cell>
          <cell r="F3327">
            <v>0</v>
          </cell>
          <cell r="G3327" t="str">
            <v>100793</v>
          </cell>
          <cell r="H3327" t="str">
            <v>TUBO, PEX, MULTICAMADA, DN 26, INSTALADO EM IMPLANTAÇÃO DE INSTALAÇÕES DE GÁS - FORNECIMENTO E INSTALAÇÃO. AF_01/2020</v>
          </cell>
        </row>
        <row r="3328">
          <cell r="A3328" t="str">
            <v>INSTALACOES HIDRO SANITARIAS</v>
          </cell>
          <cell r="B3328" t="str">
            <v>INHI</v>
          </cell>
          <cell r="C3328" t="str">
            <v>FORNEC. E ASSENTAMENTO DE TUBOS P/INSTALACAO DOMICILIAR</v>
          </cell>
          <cell r="D3328" t="str">
            <v>0179</v>
          </cell>
          <cell r="E3328">
            <v>0</v>
          </cell>
          <cell r="F3328">
            <v>0</v>
          </cell>
          <cell r="G3328" t="str">
            <v>100794</v>
          </cell>
          <cell r="H3328" t="str">
            <v>TUBO, PEX, MULTICAMADA, DN 32, INSTALADO EM IMPLANTAÇÃO DE INSTALAÇÕES DE GÁS - FORNECIMENTO E INSTALAÇÃO. AF_01/2020</v>
          </cell>
        </row>
        <row r="3329">
          <cell r="A3329" t="str">
            <v>INSTALACOES HIDRO SANITARIAS</v>
          </cell>
          <cell r="B3329" t="str">
            <v>INHI</v>
          </cell>
          <cell r="C3329" t="str">
            <v>FORNEC. E ASSENTAMENTO DE TUBOS P/INSTALACAO DOMICILIAR</v>
          </cell>
          <cell r="D3329" t="str">
            <v>0179</v>
          </cell>
          <cell r="E3329">
            <v>0</v>
          </cell>
          <cell r="F3329">
            <v>0</v>
          </cell>
          <cell r="G3329" t="str">
            <v>100803</v>
          </cell>
          <cell r="H3329" t="str">
            <v>TUBO, PEX, MULTICAMADA, DN 16, INSTALADO EM RAMAL INTERNO DE INSTALAÇÕES DE GÁS - FORNECIMENTO E INSTALAÇÃO. AF_01/2020</v>
          </cell>
        </row>
        <row r="3330">
          <cell r="A3330" t="str">
            <v>INSTALACOES HIDRO SANITARIAS</v>
          </cell>
          <cell r="B3330" t="str">
            <v>INHI</v>
          </cell>
          <cell r="C3330" t="str">
            <v>FORNEC. E ASSENTAMENTO DE TUBOS P/INSTALACAO DOMICILIAR</v>
          </cell>
          <cell r="D3330" t="str">
            <v>0179</v>
          </cell>
          <cell r="E3330">
            <v>0</v>
          </cell>
          <cell r="F3330">
            <v>0</v>
          </cell>
          <cell r="G3330" t="str">
            <v>100804</v>
          </cell>
          <cell r="H3330" t="str">
            <v>TUBO, PEX, MULTICAMADA, DN 20, INSTALADO EM RAMAL INTERNO DE INSTALAÇÕES DE GÁS - FORNECIMENTO E INSTALAÇÃO. AF_01/2020</v>
          </cell>
        </row>
        <row r="3331">
          <cell r="A3331" t="str">
            <v>INSTALACOES HIDRO SANITARIAS</v>
          </cell>
          <cell r="B3331" t="str">
            <v>INHI</v>
          </cell>
          <cell r="C3331" t="str">
            <v>FORNEC. E ASSENTAMENTO DE TUBOS P/INSTALACAO DOMICILIAR</v>
          </cell>
          <cell r="D3331" t="str">
            <v>0179</v>
          </cell>
          <cell r="E3331">
            <v>0</v>
          </cell>
          <cell r="F3331">
            <v>0</v>
          </cell>
          <cell r="G3331" t="str">
            <v>100805</v>
          </cell>
          <cell r="H3331" t="str">
            <v>TUBO, PEX, MULTICAMADA, DN 26, INSTALADO EM RAMAL INTERNO DE INSTALAÇÕES DE GÁS - FORNECIMENTO E INSTALAÇÃO. AF_01/2020</v>
          </cell>
        </row>
        <row r="3332">
          <cell r="A3332" t="str">
            <v>INSTALACOES HIDRO SANITARIAS</v>
          </cell>
          <cell r="B3332" t="str">
            <v>INHI</v>
          </cell>
          <cell r="C3332" t="str">
            <v>FORNEC. E ASSENTAMENTO DE TUBOS P/INSTALACAO DOMICILIAR</v>
          </cell>
          <cell r="D3332" t="str">
            <v>0179</v>
          </cell>
          <cell r="E3332">
            <v>0</v>
          </cell>
          <cell r="F3332">
            <v>0</v>
          </cell>
          <cell r="G3332" t="str">
            <v>100806</v>
          </cell>
          <cell r="H3332" t="str">
            <v>TUBO, PEX, MULTICAMADA, DN 32, INSTALADO EM RAMAL INTERNO DE INSTALAÇÕES DE GÁS - FORNECIMENTO E INSTALAÇÃO. AF_01/2020</v>
          </cell>
        </row>
        <row r="3333">
          <cell r="A3333" t="str">
            <v>INSTALACOES HIDRO SANITARIAS</v>
          </cell>
          <cell r="B3333" t="str">
            <v>INHI</v>
          </cell>
          <cell r="C3333" t="str">
            <v>FORNEC. E ASSENTAMENTO DE TUBOS P/INSTALACAO DOMICILIAR</v>
          </cell>
          <cell r="D3333" t="str">
            <v>0179</v>
          </cell>
          <cell r="E3333">
            <v>0</v>
          </cell>
          <cell r="F3333">
            <v>0</v>
          </cell>
          <cell r="G3333" t="str">
            <v>101918</v>
          </cell>
          <cell r="H3333" t="str">
            <v>TUBO DE AÇO GALVANIZADO COM COSTURA, CLASSE MÉDIA, DN 100 (4"), CONEXÃO ROSQUEADA, INSTALADO EM PRUMADAS - FORNECIMENTO E INSTALAÇÃO. AF_10/2020</v>
          </cell>
        </row>
        <row r="3334">
          <cell r="A3334" t="str">
            <v>INSTALACOES HIDRO SANITARIAS</v>
          </cell>
          <cell r="B3334" t="str">
            <v>INHI</v>
          </cell>
          <cell r="C3334" t="str">
            <v>FORNEC. E ASSENTAMENTO DE TUBOS P/INSTALACAO DOMICILIAR</v>
          </cell>
          <cell r="D3334" t="str">
            <v>0179</v>
          </cell>
          <cell r="E3334">
            <v>0</v>
          </cell>
          <cell r="F3334">
            <v>0</v>
          </cell>
          <cell r="G3334" t="str">
            <v>101919</v>
          </cell>
          <cell r="H3334" t="str">
            <v>UNIÃO, EM FERRO GALVANIZADO, 4", CONEXÃO ROSQUEADA, INSTALADO EM PRUMADAS - FORNECIMENTO E INSTALAÇÃO. AF_10/2020</v>
          </cell>
        </row>
        <row r="3335">
          <cell r="A3335" t="str">
            <v>INSTALACOES HIDRO SANITARIAS</v>
          </cell>
          <cell r="B3335" t="str">
            <v>INHI</v>
          </cell>
          <cell r="C3335" t="str">
            <v>FORNEC. E ASSENTAMENTO DE TUBOS P/INSTALACAO DOMICILIAR</v>
          </cell>
          <cell r="D3335" t="str">
            <v>0179</v>
          </cell>
          <cell r="E3335">
            <v>0</v>
          </cell>
          <cell r="F3335">
            <v>0</v>
          </cell>
          <cell r="G3335" t="str">
            <v>101920</v>
          </cell>
          <cell r="H3335" t="str">
            <v>LUVA, EM FERRO GALVANIZADO, 4", CONEXÃO ROSQUEADA, INSTALADO EM PRUMADAS - FORNECIMENTO E INSTALAÇÃO. AF_10/2020</v>
          </cell>
        </row>
        <row r="3336">
          <cell r="A3336" t="str">
            <v>INSTALACOES HIDRO SANITARIAS</v>
          </cell>
          <cell r="B3336" t="str">
            <v>INHI</v>
          </cell>
          <cell r="C3336" t="str">
            <v>FORNEC. E ASSENTAMENTO DE TUBOS P/INSTALACAO DOMICILIAR</v>
          </cell>
          <cell r="D3336" t="str">
            <v>0179</v>
          </cell>
          <cell r="E3336">
            <v>0</v>
          </cell>
          <cell r="F3336">
            <v>0</v>
          </cell>
          <cell r="G3336" t="str">
            <v>101921</v>
          </cell>
          <cell r="H3336" t="str">
            <v>LUVA DE REDUÇÃO, EM FERRO GALVANIZADO, 4" X 2 1/2", CONEXÃO ROSQUEADA, INSTALADO EM PRUMADAS - FORNECIMENTO E INSTALAÇÃO. AF_10/2020</v>
          </cell>
        </row>
        <row r="3337">
          <cell r="A3337" t="str">
            <v>INSTALACOES HIDRO SANITARIAS</v>
          </cell>
          <cell r="B3337" t="str">
            <v>INHI</v>
          </cell>
          <cell r="C3337" t="str">
            <v>FORNEC. E ASSENTAMENTO DE TUBOS P/INSTALACAO DOMICILIAR</v>
          </cell>
          <cell r="D3337" t="str">
            <v>0179</v>
          </cell>
          <cell r="E3337">
            <v>0</v>
          </cell>
          <cell r="F3337">
            <v>0</v>
          </cell>
          <cell r="G3337" t="str">
            <v>101922</v>
          </cell>
          <cell r="H3337" t="str">
            <v>LUVA DE REDUÇÃO, EM FERRO GALVANIZADO, 4" X 2", CONEXÃO ROSQUEADA, INSTALADO EM PRUMADAS - FORNECIMENTO E INSTALAÇÃO. AF_10/2020</v>
          </cell>
        </row>
        <row r="3338">
          <cell r="A3338" t="str">
            <v>INSTALACOES HIDRO SANITARIAS</v>
          </cell>
          <cell r="B3338" t="str">
            <v>INHI</v>
          </cell>
          <cell r="C3338" t="str">
            <v>FORNEC. E ASSENTAMENTO DE TUBOS P/INSTALACAO DOMICILIAR</v>
          </cell>
          <cell r="D3338" t="str">
            <v>0179</v>
          </cell>
          <cell r="E3338">
            <v>0</v>
          </cell>
          <cell r="F3338">
            <v>0</v>
          </cell>
          <cell r="G3338" t="str">
            <v>101923</v>
          </cell>
          <cell r="H3338" t="str">
            <v>LUVA DE REDUÇÃO, EM FERRO GALVANIZADO, 4" X 3", CONEXÃO ROSQUEADA, INSTALADO EM PRUMADAS - FORNECIMENTO E INSTALAÇÃO. AF_10/2020</v>
          </cell>
        </row>
        <row r="3339">
          <cell r="A3339" t="str">
            <v>INSTALACOES HIDRO SANITARIAS</v>
          </cell>
          <cell r="B3339" t="str">
            <v>INHI</v>
          </cell>
          <cell r="C3339" t="str">
            <v>FORNEC. E ASSENTAMENTO DE TUBOS P/INSTALACAO DOMICILIAR</v>
          </cell>
          <cell r="D3339" t="str">
            <v>0179</v>
          </cell>
          <cell r="E3339">
            <v>0</v>
          </cell>
          <cell r="F3339">
            <v>0</v>
          </cell>
          <cell r="G3339" t="str">
            <v>101924</v>
          </cell>
          <cell r="H3339" t="str">
            <v>NIPLE, EM FERRO GALVANIZADO, 4", CONEXÃO ROSQUEADA, INSTALADO EM PRUMADAS - FORNECIMENTO E INSTALAÇÃO. AF_10/2020</v>
          </cell>
        </row>
        <row r="3340">
          <cell r="A3340" t="str">
            <v>INSTALACOES HIDRO SANITARIAS</v>
          </cell>
          <cell r="B3340" t="str">
            <v>INHI</v>
          </cell>
          <cell r="C3340" t="str">
            <v>FORNEC. E ASSENTAMENTO DE TUBOS P/INSTALACAO DOMICILIAR</v>
          </cell>
          <cell r="D3340" t="str">
            <v>0179</v>
          </cell>
          <cell r="E3340">
            <v>0</v>
          </cell>
          <cell r="F3340">
            <v>0</v>
          </cell>
          <cell r="G3340" t="str">
            <v>101925</v>
          </cell>
          <cell r="H3340" t="str">
            <v>JOELHO 90°, EM FERRO GALVANIZADO, 4", CONEXÃO ROSQUEADA, INSTALADO EM PRUMADAS - FORNECIMENTO E INSTALAÇÃO. AF_10/2020</v>
          </cell>
        </row>
        <row r="3341">
          <cell r="A3341" t="str">
            <v>INSTALACOES HIDRO SANITARIAS</v>
          </cell>
          <cell r="B3341" t="str">
            <v>INHI</v>
          </cell>
          <cell r="C3341" t="str">
            <v>FORNEC. E ASSENTAMENTO DE TUBOS P/INSTALACAO DOMICILIAR</v>
          </cell>
          <cell r="D3341" t="str">
            <v>0179</v>
          </cell>
          <cell r="E3341">
            <v>0</v>
          </cell>
          <cell r="F3341">
            <v>0</v>
          </cell>
          <cell r="G3341" t="str">
            <v>101926</v>
          </cell>
          <cell r="H3341" t="str">
            <v>TÊ, EM FERRO GALVANIZADO, 4", CONEXÃO ROSQUEADA, INSTALADO EM PRUMADAS - FORNECIMENTO E INSTALAÇÃO. AF_10/2020</v>
          </cell>
        </row>
        <row r="3342">
          <cell r="A3342" t="str">
            <v>INSTALACOES HIDRO SANITARIAS</v>
          </cell>
          <cell r="B3342" t="str">
            <v>INHI</v>
          </cell>
          <cell r="C3342" t="str">
            <v>FORNEC. E ASSENTAMENTO DE TUBOS P/INSTALACAO DOMICILIAR</v>
          </cell>
          <cell r="D3342" t="str">
            <v>0179</v>
          </cell>
          <cell r="E3342">
            <v>0</v>
          </cell>
          <cell r="F3342">
            <v>0</v>
          </cell>
          <cell r="G3342" t="str">
            <v>101927</v>
          </cell>
          <cell r="H3342" t="str">
            <v>TUBO DE AÇO GALVANIZADO COM COSTURA, CLASSE MÉDIA, DN 100 (4"), CONEXÃO ROSQUEADA, INSTALADO EM REDE DE ALIMENTAÇÃO PARA HIDRANTE - FORNECIMENTO E INSTALAÇÃO. AF_10/2020</v>
          </cell>
        </row>
        <row r="3343">
          <cell r="A3343" t="str">
            <v>INSTALACOES HIDRO SANITARIAS</v>
          </cell>
          <cell r="B3343" t="str">
            <v>INHI</v>
          </cell>
          <cell r="C3343" t="str">
            <v>FORNEC. E ASSENTAMENTO DE TUBOS P/INSTALACAO DOMICILIAR</v>
          </cell>
          <cell r="D3343" t="str">
            <v>0179</v>
          </cell>
          <cell r="E3343">
            <v>0</v>
          </cell>
          <cell r="F3343">
            <v>0</v>
          </cell>
          <cell r="G3343" t="str">
            <v>101928</v>
          </cell>
          <cell r="H3343" t="str">
            <v>UNIÃO, EM FERRO GALVANIZADO, 4", CONEXÃO ROSQUEADA, INSTALADO EM REDE DE ALIMENTAÇÃO PARA HIDRANTE - FORNECIMENTO E INSTALAÇÃO. AF_10/2020</v>
          </cell>
        </row>
        <row r="3344">
          <cell r="A3344" t="str">
            <v>INSTALACOES HIDRO SANITARIAS</v>
          </cell>
          <cell r="B3344" t="str">
            <v>INHI</v>
          </cell>
          <cell r="C3344" t="str">
            <v>FORNEC. E ASSENTAMENTO DE TUBOS P/INSTALACAO DOMICILIAR</v>
          </cell>
          <cell r="D3344" t="str">
            <v>0179</v>
          </cell>
          <cell r="E3344">
            <v>0</v>
          </cell>
          <cell r="F3344">
            <v>0</v>
          </cell>
          <cell r="G3344" t="str">
            <v>101929</v>
          </cell>
          <cell r="H3344" t="str">
            <v>LUVA, EM FERRO GALVANIZADO, 4", CONEXÃO ROSQUEADA, INSTALADO EM REDE DE ALIMENTAÇÃO PARA HIDRANTE - FORNECIMENTO E INSTALAÇÃO. AF_10/2020</v>
          </cell>
        </row>
        <row r="3345">
          <cell r="A3345" t="str">
            <v>INSTALACOES HIDRO SANITARIAS</v>
          </cell>
          <cell r="B3345" t="str">
            <v>INHI</v>
          </cell>
          <cell r="C3345" t="str">
            <v>FORNEC. E ASSENTAMENTO DE TUBOS P/INSTALACAO DOMICILIAR</v>
          </cell>
          <cell r="D3345" t="str">
            <v>0179</v>
          </cell>
          <cell r="E3345">
            <v>0</v>
          </cell>
          <cell r="F3345">
            <v>0</v>
          </cell>
          <cell r="G3345" t="str">
            <v>101930</v>
          </cell>
          <cell r="H3345" t="str">
            <v>LUVA DE REDUÇÃO, EM FERRO GALVANIZADO, 4" X 2 1/2", CONEXÃO ROSQUEADA, INSTALADO EM REDE DE ALIMENTAÇÃO PARA HIDRANTE - FORNECIMENTO E INSTALAÇÃO. AF_10/2020</v>
          </cell>
        </row>
        <row r="3346">
          <cell r="A3346" t="str">
            <v>INSTALACOES HIDRO SANITARIAS</v>
          </cell>
          <cell r="B3346" t="str">
            <v>INHI</v>
          </cell>
          <cell r="C3346" t="str">
            <v>FORNEC. E ASSENTAMENTO DE TUBOS P/INSTALACAO DOMICILIAR</v>
          </cell>
          <cell r="D3346" t="str">
            <v>0179</v>
          </cell>
          <cell r="E3346">
            <v>0</v>
          </cell>
          <cell r="F3346">
            <v>0</v>
          </cell>
          <cell r="G3346" t="str">
            <v>101931</v>
          </cell>
          <cell r="H3346" t="str">
            <v>LUVA DE REDUÇÃO, EM FERRO GALVANIZADO, 4" X 2", CONEXÃO ROSQUEADA, INSTALADO EM REDE DE ALIMENTAÇÃO PARA HIDRANTE - FORNECIMENTO E INSTALAÇÃO. AF_10/2020</v>
          </cell>
        </row>
        <row r="3347">
          <cell r="A3347" t="str">
            <v>INSTALACOES HIDRO SANITARIAS</v>
          </cell>
          <cell r="B3347" t="str">
            <v>INHI</v>
          </cell>
          <cell r="C3347" t="str">
            <v>FORNEC. E ASSENTAMENTO DE TUBOS P/INSTALACAO DOMICILIAR</v>
          </cell>
          <cell r="D3347" t="str">
            <v>0179</v>
          </cell>
          <cell r="E3347">
            <v>0</v>
          </cell>
          <cell r="F3347">
            <v>0</v>
          </cell>
          <cell r="G3347" t="str">
            <v>101932</v>
          </cell>
          <cell r="H3347" t="str">
            <v>LUVA DE REDUÇÃO, EM FERRO GALVANIZADO, 4" X 3", CONEXÃO ROSQUEADA, INSTALADO EM REDE DE ALIMENTAÇÃO PARA HIDRANTE - FORNECIMENTO E INSTALAÇÃO. AF_10/2020</v>
          </cell>
        </row>
        <row r="3348">
          <cell r="A3348" t="str">
            <v>INSTALACOES HIDRO SANITARIAS</v>
          </cell>
          <cell r="B3348" t="str">
            <v>INHI</v>
          </cell>
          <cell r="C3348" t="str">
            <v>FORNEC. E ASSENTAMENTO DE TUBOS P/INSTALACAO DOMICILIAR</v>
          </cell>
          <cell r="D3348" t="str">
            <v>0179</v>
          </cell>
          <cell r="E3348">
            <v>0</v>
          </cell>
          <cell r="F3348">
            <v>0</v>
          </cell>
          <cell r="G3348" t="str">
            <v>101933</v>
          </cell>
          <cell r="H3348" t="str">
            <v>NIPLE, EM FERRO GALVANIZADO, 4", CONEXÃO ROSQUEADA, INSTALADO EM REDE DE ALIMENTAÇÃO PARA HIDRANTE - FORNECIMENTO E INSTALAÇÃO. AF_10/2020</v>
          </cell>
        </row>
        <row r="3349">
          <cell r="A3349" t="str">
            <v>INSTALACOES HIDRO SANITARIAS</v>
          </cell>
          <cell r="B3349" t="str">
            <v>INHI</v>
          </cell>
          <cell r="C3349" t="str">
            <v>FORNEC. E ASSENTAMENTO DE TUBOS P/INSTALACAO DOMICILIAR</v>
          </cell>
          <cell r="D3349" t="str">
            <v>0179</v>
          </cell>
          <cell r="E3349">
            <v>0</v>
          </cell>
          <cell r="F3349">
            <v>0</v>
          </cell>
          <cell r="G3349" t="str">
            <v>101934</v>
          </cell>
          <cell r="H3349" t="str">
            <v>JOELHO 90°, EM FERRO GALVANIZADO, 4", CONEXÃO ROSQUEADA, INSTALADO EM REDE DE ALIMENTAÇÃO PARA HIDRANTE - FORNECIMENTO E INSTALAÇÃO. AF_10/2020</v>
          </cell>
        </row>
        <row r="3350">
          <cell r="A3350" t="str">
            <v>INSTALACOES HIDRO SANITARIAS</v>
          </cell>
          <cell r="B3350" t="str">
            <v>INHI</v>
          </cell>
          <cell r="C3350" t="str">
            <v>FORNEC. E ASSENTAMENTO DE TUBOS P/INSTALACAO DOMICILIAR</v>
          </cell>
          <cell r="D3350" t="str">
            <v>0179</v>
          </cell>
          <cell r="E3350">
            <v>0</v>
          </cell>
          <cell r="F3350">
            <v>0</v>
          </cell>
          <cell r="G3350" t="str">
            <v>101935</v>
          </cell>
          <cell r="H3350" t="str">
            <v>TÊ, EM FERRO GALVANIZADO, 4", CONEXÃO ROSQUEADA, INSTALADO EM REDE DE ALIMENTAÇÃO PARA HIDRANTE - FORNECIMENTO E INSTALAÇÃO. AF_10/2020</v>
          </cell>
        </row>
        <row r="3351">
          <cell r="A3351" t="str">
            <v>INSTALACOES HIDRO SANITARIAS</v>
          </cell>
          <cell r="B3351" t="str">
            <v>INHI</v>
          </cell>
          <cell r="C3351" t="str">
            <v>CONEXOES</v>
          </cell>
          <cell r="D3351" t="str">
            <v>0180</v>
          </cell>
          <cell r="E3351">
            <v>0</v>
          </cell>
          <cell r="F3351">
            <v>0</v>
          </cell>
          <cell r="G3351" t="str">
            <v>89358</v>
          </cell>
          <cell r="H3351" t="str">
            <v>JOELHO 90 GRAUS, PVC, SOLDÁVEL, DN 20MM, INSTALADO EM RAMAL OU SUB-RAMAL DE ÁGUA - FORNECIMENTO E INSTALAÇÃO. AF_12/2014</v>
          </cell>
        </row>
        <row r="3352">
          <cell r="A3352" t="str">
            <v>INSTALACOES HIDRO SANITARIAS</v>
          </cell>
          <cell r="B3352" t="str">
            <v>INHI</v>
          </cell>
          <cell r="C3352" t="str">
            <v>CONEXOES</v>
          </cell>
          <cell r="D3352" t="str">
            <v>0180</v>
          </cell>
          <cell r="E3352">
            <v>0</v>
          </cell>
          <cell r="F3352">
            <v>0</v>
          </cell>
          <cell r="G3352" t="str">
            <v>89359</v>
          </cell>
          <cell r="H3352" t="str">
            <v>JOELHO 45 GRAUS, PVC, SOLDÁVEL, DN 20MM, INSTALADO EM RAMAL OU SUB-RAMAL DE ÁGUA - FORNECIMENTO E INSTALAÇÃO. AF_12/2014</v>
          </cell>
        </row>
        <row r="3353">
          <cell r="A3353" t="str">
            <v>INSTALACOES HIDRO SANITARIAS</v>
          </cell>
          <cell r="B3353" t="str">
            <v>INHI</v>
          </cell>
          <cell r="C3353" t="str">
            <v>CONEXOES</v>
          </cell>
          <cell r="D3353" t="str">
            <v>0180</v>
          </cell>
          <cell r="E3353">
            <v>0</v>
          </cell>
          <cell r="F3353">
            <v>0</v>
          </cell>
          <cell r="G3353" t="str">
            <v>89360</v>
          </cell>
          <cell r="H3353" t="str">
            <v>CURVA 90 GRAUS, PVC, SOLDÁVEL, DN 20MM, INSTALADO EM RAMAL OU SUB-RAMAL DE ÁGUA - FORNECIMENTO E INSTALAÇÃO. AF_12/2014</v>
          </cell>
        </row>
        <row r="3354">
          <cell r="A3354" t="str">
            <v>INSTALACOES HIDRO SANITARIAS</v>
          </cell>
          <cell r="B3354" t="str">
            <v>INHI</v>
          </cell>
          <cell r="C3354" t="str">
            <v>CONEXOES</v>
          </cell>
          <cell r="D3354" t="str">
            <v>0180</v>
          </cell>
          <cell r="E3354">
            <v>0</v>
          </cell>
          <cell r="F3354">
            <v>0</v>
          </cell>
          <cell r="G3354" t="str">
            <v>89361</v>
          </cell>
          <cell r="H3354" t="str">
            <v>CURVA 45 GRAUS, PVC, SOLDÁVEL, DN 20MM, INSTALADO EM RAMAL OU SUB-RAMAL DE ÁGUA - FORNECIMENTO E INSTALAÇÃO. AF_12/2014</v>
          </cell>
        </row>
        <row r="3355">
          <cell r="A3355" t="str">
            <v>INSTALACOES HIDRO SANITARIAS</v>
          </cell>
          <cell r="B3355" t="str">
            <v>INHI</v>
          </cell>
          <cell r="C3355" t="str">
            <v>CONEXOES</v>
          </cell>
          <cell r="D3355" t="str">
            <v>0180</v>
          </cell>
          <cell r="E3355">
            <v>0</v>
          </cell>
          <cell r="F3355">
            <v>0</v>
          </cell>
          <cell r="G3355" t="str">
            <v>89362</v>
          </cell>
          <cell r="H3355" t="str">
            <v>JOELHO 90 GRAUS, PVC, SOLDÁVEL, DN 25MM, INSTALADO EM RAMAL OU SUB-RAMAL DE ÁGUA - FORNECIMENTO E INSTALAÇÃO. AF_12/2014</v>
          </cell>
        </row>
        <row r="3356">
          <cell r="A3356" t="str">
            <v>INSTALACOES HIDRO SANITARIAS</v>
          </cell>
          <cell r="B3356" t="str">
            <v>INHI</v>
          </cell>
          <cell r="C3356" t="str">
            <v>CONEXOES</v>
          </cell>
          <cell r="D3356" t="str">
            <v>0180</v>
          </cell>
          <cell r="E3356">
            <v>0</v>
          </cell>
          <cell r="F3356">
            <v>0</v>
          </cell>
          <cell r="G3356" t="str">
            <v>89363</v>
          </cell>
          <cell r="H3356" t="str">
            <v>JOELHO 45 GRAUS, PVC, SOLDÁVEL, DN 25MM, INSTALADO EM RAMAL OU SUB-RAMAL DE ÁGUA - FORNECIMENTO E INSTALAÇÃO. AF_12/2014</v>
          </cell>
        </row>
        <row r="3357">
          <cell r="A3357" t="str">
            <v>INSTALACOES HIDRO SANITARIAS</v>
          </cell>
          <cell r="B3357" t="str">
            <v>INHI</v>
          </cell>
          <cell r="C3357" t="str">
            <v>CONEXOES</v>
          </cell>
          <cell r="D3357" t="str">
            <v>0180</v>
          </cell>
          <cell r="E3357">
            <v>0</v>
          </cell>
          <cell r="F3357">
            <v>0</v>
          </cell>
          <cell r="G3357" t="str">
            <v>89364</v>
          </cell>
          <cell r="H3357" t="str">
            <v>CURVA 90 GRAUS, PVC, SOLDÁVEL, DN 25MM, INSTALADO EM RAMAL OU SUB-RAMAL DE ÁGUA - FORNECIMENTO E INSTALAÇÃO. AF_12/2014</v>
          </cell>
        </row>
        <row r="3358">
          <cell r="A3358" t="str">
            <v>INSTALACOES HIDRO SANITARIAS</v>
          </cell>
          <cell r="B3358" t="str">
            <v>INHI</v>
          </cell>
          <cell r="C3358" t="str">
            <v>CONEXOES</v>
          </cell>
          <cell r="D3358" t="str">
            <v>0180</v>
          </cell>
          <cell r="E3358">
            <v>0</v>
          </cell>
          <cell r="F3358">
            <v>0</v>
          </cell>
          <cell r="G3358" t="str">
            <v>89365</v>
          </cell>
          <cell r="H3358" t="str">
            <v>CURVA 45 GRAUS, PVC, SOLDÁVEL, DN 25MM, INSTALADO EM RAMAL OU SUB-RAMAL DE ÁGUA - FORNECIMENTO E INSTALAÇÃO. AF_12/2014</v>
          </cell>
        </row>
        <row r="3359">
          <cell r="A3359" t="str">
            <v>INSTALACOES HIDRO SANITARIAS</v>
          </cell>
          <cell r="B3359" t="str">
            <v>INHI</v>
          </cell>
          <cell r="C3359" t="str">
            <v>CONEXOES</v>
          </cell>
          <cell r="D3359" t="str">
            <v>0180</v>
          </cell>
          <cell r="E3359">
            <v>0</v>
          </cell>
          <cell r="F3359">
            <v>0</v>
          </cell>
          <cell r="G3359" t="str">
            <v>89366</v>
          </cell>
          <cell r="H3359" t="str">
            <v>JOELHO 90 GRAUS COM BUCHA DE LATÃO, PVC, SOLDÁVEL, DN 25MM, X 3/4 INSTALADO EM RAMAL OU SUB-RAMAL DE ÁGUA - FORNECIMENTO E INSTALAÇÃO. AF_12/2014</v>
          </cell>
        </row>
        <row r="3360">
          <cell r="A3360" t="str">
            <v>INSTALACOES HIDRO SANITARIAS</v>
          </cell>
          <cell r="B3360" t="str">
            <v>INHI</v>
          </cell>
          <cell r="C3360" t="str">
            <v>CONEXOES</v>
          </cell>
          <cell r="D3360" t="str">
            <v>0180</v>
          </cell>
          <cell r="E3360">
            <v>0</v>
          </cell>
          <cell r="F3360">
            <v>0</v>
          </cell>
          <cell r="G3360" t="str">
            <v>89367</v>
          </cell>
          <cell r="H3360" t="str">
            <v>JOELHO 90 GRAUS, PVC, SOLDÁVEL, DN 32MM, INSTALADO EM RAMAL OU SUB-RAMAL DE ÁGUA - FORNECIMENTO E INSTALAÇÃO. AF_12/2014</v>
          </cell>
        </row>
        <row r="3361">
          <cell r="A3361" t="str">
            <v>INSTALACOES HIDRO SANITARIAS</v>
          </cell>
          <cell r="B3361" t="str">
            <v>INHI</v>
          </cell>
          <cell r="C3361" t="str">
            <v>CONEXOES</v>
          </cell>
          <cell r="D3361" t="str">
            <v>0180</v>
          </cell>
          <cell r="E3361">
            <v>0</v>
          </cell>
          <cell r="F3361">
            <v>0</v>
          </cell>
          <cell r="G3361" t="str">
            <v>89368</v>
          </cell>
          <cell r="H3361" t="str">
            <v>JOELHO 45 GRAUS, PVC, SOLDÁVEL, DN 32MM, INSTALADO EM RAMAL OU SUB-RAMAL DE ÁGUA - FORNECIMENTO E INSTALAÇÃO. AF_12/2014</v>
          </cell>
        </row>
        <row r="3362">
          <cell r="A3362" t="str">
            <v>INSTALACOES HIDRO SANITARIAS</v>
          </cell>
          <cell r="B3362" t="str">
            <v>INHI</v>
          </cell>
          <cell r="C3362" t="str">
            <v>CONEXOES</v>
          </cell>
          <cell r="D3362" t="str">
            <v>0180</v>
          </cell>
          <cell r="E3362">
            <v>0</v>
          </cell>
          <cell r="F3362">
            <v>0</v>
          </cell>
          <cell r="G3362" t="str">
            <v>89369</v>
          </cell>
          <cell r="H3362" t="str">
            <v>CURVA 90 GRAUS, PVC, SOLDÁVEL, DN 32MM, INSTALADO EM RAMAL OU SUB-RAMAL DE ÁGUA - FORNECIMENTO E INSTALAÇÃO. AF_12/2014</v>
          </cell>
        </row>
        <row r="3363">
          <cell r="A3363" t="str">
            <v>INSTALACOES HIDRO SANITARIAS</v>
          </cell>
          <cell r="B3363" t="str">
            <v>INHI</v>
          </cell>
          <cell r="C3363" t="str">
            <v>CONEXOES</v>
          </cell>
          <cell r="D3363" t="str">
            <v>0180</v>
          </cell>
          <cell r="E3363">
            <v>0</v>
          </cell>
          <cell r="F3363">
            <v>0</v>
          </cell>
          <cell r="G3363" t="str">
            <v>89370</v>
          </cell>
          <cell r="H3363" t="str">
            <v>CURVA 45 GRAUS, PVC, SOLDÁVEL, DN 32MM, INSTALADO EM RAMAL OU SUB-RAMAL DE ÁGUA - FORNECIMENTO E INSTALAÇÃO. AF_12/2014</v>
          </cell>
        </row>
        <row r="3364">
          <cell r="A3364" t="str">
            <v>INSTALACOES HIDRO SANITARIAS</v>
          </cell>
          <cell r="B3364" t="str">
            <v>INHI</v>
          </cell>
          <cell r="C3364" t="str">
            <v>CONEXOES</v>
          </cell>
          <cell r="D3364" t="str">
            <v>0180</v>
          </cell>
          <cell r="E3364">
            <v>0</v>
          </cell>
          <cell r="F3364">
            <v>0</v>
          </cell>
          <cell r="G3364" t="str">
            <v>89371</v>
          </cell>
          <cell r="H3364" t="str">
            <v>LUVA, PVC, SOLDÁVEL, DN 20MM, INSTALADO EM RAMAL OU SUB-RAMAL DE ÁGUA - FORNECIMENTO E INSTALAÇÃO. AF_12/2014</v>
          </cell>
        </row>
        <row r="3365">
          <cell r="A3365" t="str">
            <v>INSTALACOES HIDRO SANITARIAS</v>
          </cell>
          <cell r="B3365" t="str">
            <v>INHI</v>
          </cell>
          <cell r="C3365" t="str">
            <v>CONEXOES</v>
          </cell>
          <cell r="D3365" t="str">
            <v>0180</v>
          </cell>
          <cell r="E3365">
            <v>0</v>
          </cell>
          <cell r="F3365">
            <v>0</v>
          </cell>
          <cell r="G3365" t="str">
            <v>89372</v>
          </cell>
          <cell r="H3365" t="str">
            <v>LUVA DE CORRER, PVC, SOLDÁVEL, DN 20MM, INSTALADO EM RAMAL OU SUB-RAMAL DE ÁGUA - FORNECIMENTO E INSTALAÇÃO. AF_12/2014</v>
          </cell>
        </row>
        <row r="3366">
          <cell r="A3366" t="str">
            <v>INSTALACOES HIDRO SANITARIAS</v>
          </cell>
          <cell r="B3366" t="str">
            <v>INHI</v>
          </cell>
          <cell r="C3366" t="str">
            <v>CONEXOES</v>
          </cell>
          <cell r="D3366" t="str">
            <v>0180</v>
          </cell>
          <cell r="E3366">
            <v>0</v>
          </cell>
          <cell r="F3366">
            <v>0</v>
          </cell>
          <cell r="G3366" t="str">
            <v>89373</v>
          </cell>
          <cell r="H3366" t="str">
            <v>LUVA DE REDUÇÃO, PVC, SOLDÁVEL, DN 25MM X 20MM, INSTALADO EM RAMAL OU SUB-RAMAL DE ÁGUA - FORNECIMENTO E INSTALAÇÃO. AF_12/2014</v>
          </cell>
        </row>
        <row r="3367">
          <cell r="A3367" t="str">
            <v>INSTALACOES HIDRO SANITARIAS</v>
          </cell>
          <cell r="B3367" t="str">
            <v>INHI</v>
          </cell>
          <cell r="C3367" t="str">
            <v>CONEXOES</v>
          </cell>
          <cell r="D3367" t="str">
            <v>0180</v>
          </cell>
          <cell r="E3367">
            <v>0</v>
          </cell>
          <cell r="F3367">
            <v>0</v>
          </cell>
          <cell r="G3367" t="str">
            <v>89374</v>
          </cell>
          <cell r="H3367" t="str">
            <v>LUVA COM BUCHA DE LATÃO, PVC, SOLDÁVEL, DN 20MM X 1/2, INSTALADO EM RAMAL OU SUB-RAMAL DE ÁGUA - FORNECIMENTO E INSTALAÇÃO. AF_12/2014</v>
          </cell>
        </row>
        <row r="3368">
          <cell r="A3368" t="str">
            <v>INSTALACOES HIDRO SANITARIAS</v>
          </cell>
          <cell r="B3368" t="str">
            <v>INHI</v>
          </cell>
          <cell r="C3368" t="str">
            <v>CONEXOES</v>
          </cell>
          <cell r="D3368" t="str">
            <v>0180</v>
          </cell>
          <cell r="E3368">
            <v>0</v>
          </cell>
          <cell r="F3368">
            <v>0</v>
          </cell>
          <cell r="G3368" t="str">
            <v>89375</v>
          </cell>
          <cell r="H3368" t="str">
            <v>UNIÃO, PVC, SOLDÁVEL, DN 20MM, INSTALADO EM RAMAL OU SUB-RAMAL DE ÁGUA - FORNECIMENTO E INSTALAÇÃO. AF_12/2014</v>
          </cell>
        </row>
        <row r="3369">
          <cell r="A3369" t="str">
            <v>INSTALACOES HIDRO SANITARIAS</v>
          </cell>
          <cell r="B3369" t="str">
            <v>INHI</v>
          </cell>
          <cell r="C3369" t="str">
            <v>CONEXOES</v>
          </cell>
          <cell r="D3369" t="str">
            <v>0180</v>
          </cell>
          <cell r="E3369">
            <v>0</v>
          </cell>
          <cell r="F3369">
            <v>0</v>
          </cell>
          <cell r="G3369" t="str">
            <v>89376</v>
          </cell>
          <cell r="H3369" t="str">
            <v>ADAPTADOR CURTO COM BOLSA E ROSCA PARA REGISTRO, PVC, SOLDÁVEL, DN 20MM X 1/2, INSTALADO EM RAMAL OU SUB-RAMAL DE ÁGUA - FORNECIMENTO E INSTALAÇÃO. AF_12/2014</v>
          </cell>
        </row>
        <row r="3370">
          <cell r="A3370" t="str">
            <v>INSTALACOES HIDRO SANITARIAS</v>
          </cell>
          <cell r="B3370" t="str">
            <v>INHI</v>
          </cell>
          <cell r="C3370" t="str">
            <v>CONEXOES</v>
          </cell>
          <cell r="D3370" t="str">
            <v>0180</v>
          </cell>
          <cell r="E3370">
            <v>0</v>
          </cell>
          <cell r="F3370">
            <v>0</v>
          </cell>
          <cell r="G3370" t="str">
            <v>89377</v>
          </cell>
          <cell r="H3370" t="str">
            <v>CURVA DE TRANSPOSIÇÃO, PVC, SOLDÁVEL, DN 20MM, INSTALADO EM RAMAL OU SUB-RAMAL DE ÁGUA - FORNECIMENTO E INSTALAÇÃO. AF_12/2014</v>
          </cell>
        </row>
        <row r="3371">
          <cell r="A3371" t="str">
            <v>INSTALACOES HIDRO SANITARIAS</v>
          </cell>
          <cell r="B3371" t="str">
            <v>INHI</v>
          </cell>
          <cell r="C3371" t="str">
            <v>CONEXOES</v>
          </cell>
          <cell r="D3371" t="str">
            <v>0180</v>
          </cell>
          <cell r="E3371">
            <v>0</v>
          </cell>
          <cell r="F3371">
            <v>0</v>
          </cell>
          <cell r="G3371" t="str">
            <v>89378</v>
          </cell>
          <cell r="H3371" t="str">
            <v>LUVA, PVC, SOLDÁVEL, DN 25MM, INSTALADO EM RAMAL OU SUB-RAMAL DE ÁGUA - FORNECIMENTO E INSTALAÇÃO. AF_12/2014</v>
          </cell>
        </row>
        <row r="3372">
          <cell r="A3372" t="str">
            <v>INSTALACOES HIDRO SANITARIAS</v>
          </cell>
          <cell r="B3372" t="str">
            <v>INHI</v>
          </cell>
          <cell r="C3372" t="str">
            <v>CONEXOES</v>
          </cell>
          <cell r="D3372" t="str">
            <v>0180</v>
          </cell>
          <cell r="E3372">
            <v>0</v>
          </cell>
          <cell r="F3372">
            <v>0</v>
          </cell>
          <cell r="G3372" t="str">
            <v>89379</v>
          </cell>
          <cell r="H3372" t="str">
            <v>LUVA DE CORRER, PVC, SOLDÁVEL, DN 25MM, INSTALADO EM RAMAL OU SUB-RAMAL DE ÁGUA - FORNECIMENTO E INSTALAÇÃO. AF_12/2014</v>
          </cell>
        </row>
        <row r="3373">
          <cell r="A3373" t="str">
            <v>INSTALACOES HIDRO SANITARIAS</v>
          </cell>
          <cell r="B3373" t="str">
            <v>INHI</v>
          </cell>
          <cell r="C3373" t="str">
            <v>CONEXOES</v>
          </cell>
          <cell r="D3373" t="str">
            <v>0180</v>
          </cell>
          <cell r="E3373">
            <v>0</v>
          </cell>
          <cell r="F3373">
            <v>0</v>
          </cell>
          <cell r="G3373" t="str">
            <v>89380</v>
          </cell>
          <cell r="H3373" t="str">
            <v>LUVA DE REDUÇÃO, PVC, SOLDÁVEL, DN 32MM X 25MM, INSTALADO EM RAMAL OU SUB-RAMAL DE ÁGUA - FORNECIMENTO E INSTALAÇÃO. AF_12/2014</v>
          </cell>
        </row>
        <row r="3374">
          <cell r="A3374" t="str">
            <v>INSTALACOES HIDRO SANITARIAS</v>
          </cell>
          <cell r="B3374" t="str">
            <v>INHI</v>
          </cell>
          <cell r="C3374" t="str">
            <v>CONEXOES</v>
          </cell>
          <cell r="D3374" t="str">
            <v>0180</v>
          </cell>
          <cell r="E3374">
            <v>0</v>
          </cell>
          <cell r="F3374">
            <v>0</v>
          </cell>
          <cell r="G3374" t="str">
            <v>89381</v>
          </cell>
          <cell r="H3374" t="str">
            <v>LUVA COM BUCHA DE LATÃO, PVC, SOLDÁVEL, DN 25MM X 3/4, INSTALADO EM RAMAL OU SUB-RAMAL DE ÁGUA - FORNECIMENTO E INSTALAÇÃO. AF_12/2014</v>
          </cell>
        </row>
        <row r="3375">
          <cell r="A3375" t="str">
            <v>INSTALACOES HIDRO SANITARIAS</v>
          </cell>
          <cell r="B3375" t="str">
            <v>INHI</v>
          </cell>
          <cell r="C3375" t="str">
            <v>CONEXOES</v>
          </cell>
          <cell r="D3375" t="str">
            <v>0180</v>
          </cell>
          <cell r="E3375">
            <v>0</v>
          </cell>
          <cell r="F3375">
            <v>0</v>
          </cell>
          <cell r="G3375" t="str">
            <v>89382</v>
          </cell>
          <cell r="H3375" t="str">
            <v>UNIÃO, PVC, SOLDÁVEL, DN 25MM, INSTALADO EM RAMAL OU SUB-RAMAL DE ÁGUA - FORNECIMENTO E INSTALAÇÃO. AF_12/2014</v>
          </cell>
        </row>
        <row r="3376">
          <cell r="A3376" t="str">
            <v>INSTALACOES HIDRO SANITARIAS</v>
          </cell>
          <cell r="B3376" t="str">
            <v>INHI</v>
          </cell>
          <cell r="C3376" t="str">
            <v>CONEXOES</v>
          </cell>
          <cell r="D3376" t="str">
            <v>0180</v>
          </cell>
          <cell r="E3376">
            <v>0</v>
          </cell>
          <cell r="F3376">
            <v>0</v>
          </cell>
          <cell r="G3376" t="str">
            <v>89383</v>
          </cell>
          <cell r="H3376" t="str">
            <v>ADAPTADOR CURTO COM BOLSA E ROSCA PARA REGISTRO, PVC, SOLDÁVEL, DN 25MM X 3/4, INSTALADO EM RAMAL OU SUB-RAMAL DE ÁGUA - FORNECIMENTO E INSTALAÇÃO. AF_12/2014</v>
          </cell>
        </row>
        <row r="3377">
          <cell r="A3377" t="str">
            <v>INSTALACOES HIDRO SANITARIAS</v>
          </cell>
          <cell r="B3377" t="str">
            <v>INHI</v>
          </cell>
          <cell r="C3377" t="str">
            <v>CONEXOES</v>
          </cell>
          <cell r="D3377" t="str">
            <v>0180</v>
          </cell>
          <cell r="E3377">
            <v>0</v>
          </cell>
          <cell r="F3377">
            <v>0</v>
          </cell>
          <cell r="G3377" t="str">
            <v>89384</v>
          </cell>
          <cell r="H3377" t="str">
            <v>CURVA DE TRANSPOSIÇÃO, PVC, SOLDÁVEL, DN 25MM, INSTALADO EM RAMAL OU SUB-RAMAL DE ÁGUA   FORNECIMENTO E INSTALAÇÃO. AF_12/2014</v>
          </cell>
        </row>
        <row r="3378">
          <cell r="A3378" t="str">
            <v>INSTALACOES HIDRO SANITARIAS</v>
          </cell>
          <cell r="B3378" t="str">
            <v>INHI</v>
          </cell>
          <cell r="C3378" t="str">
            <v>CONEXOES</v>
          </cell>
          <cell r="D3378" t="str">
            <v>0180</v>
          </cell>
          <cell r="E3378">
            <v>0</v>
          </cell>
          <cell r="F3378">
            <v>0</v>
          </cell>
          <cell r="G3378" t="str">
            <v>89385</v>
          </cell>
          <cell r="H3378" t="str">
            <v>LUVA SOLDÁVEL E COM ROSCA, PVC, SOLDÁVEL, DN 25MM X 3/4, INSTALADO EM RAMAL OU SUB-RAMAL DE ÁGUA - FORNECIMENTO E INSTALAÇÃO. AF_12/2014</v>
          </cell>
        </row>
        <row r="3379">
          <cell r="A3379" t="str">
            <v>INSTALACOES HIDRO SANITARIAS</v>
          </cell>
          <cell r="B3379" t="str">
            <v>INHI</v>
          </cell>
          <cell r="C3379" t="str">
            <v>CONEXOES</v>
          </cell>
          <cell r="D3379" t="str">
            <v>0180</v>
          </cell>
          <cell r="E3379">
            <v>0</v>
          </cell>
          <cell r="F3379">
            <v>0</v>
          </cell>
          <cell r="G3379" t="str">
            <v>89386</v>
          </cell>
          <cell r="H3379" t="str">
            <v>LUVA, PVC, SOLDÁVEL, DN 32MM, INSTALADO EM RAMAL OU SUB-RAMAL DE ÁGUA - FORNECIMENTO E INSTALAÇÃO. AF_12/2014</v>
          </cell>
        </row>
        <row r="3380">
          <cell r="A3380" t="str">
            <v>INSTALACOES HIDRO SANITARIAS</v>
          </cell>
          <cell r="B3380" t="str">
            <v>INHI</v>
          </cell>
          <cell r="C3380" t="str">
            <v>CONEXOES</v>
          </cell>
          <cell r="D3380" t="str">
            <v>0180</v>
          </cell>
          <cell r="E3380">
            <v>0</v>
          </cell>
          <cell r="F3380">
            <v>0</v>
          </cell>
          <cell r="G3380" t="str">
            <v>89387</v>
          </cell>
          <cell r="H3380" t="str">
            <v>LUVA DE CORRER, PVC, SOLDÁVEL, DN 32MM, INSTALADO EM RAMAL OU SUB-RAMAL DE ÁGUA   FORNECIMENTO E INSTALAÇÃO. AF_12/2014</v>
          </cell>
        </row>
        <row r="3381">
          <cell r="A3381" t="str">
            <v>INSTALACOES HIDRO SANITARIAS</v>
          </cell>
          <cell r="B3381" t="str">
            <v>INHI</v>
          </cell>
          <cell r="C3381" t="str">
            <v>CONEXOES</v>
          </cell>
          <cell r="D3381" t="str">
            <v>0180</v>
          </cell>
          <cell r="E3381">
            <v>0</v>
          </cell>
          <cell r="F3381">
            <v>0</v>
          </cell>
          <cell r="G3381" t="str">
            <v>89388</v>
          </cell>
          <cell r="H3381" t="str">
            <v>LUVA DE REDUÇÃO, PVC, SOLDÁVEL, DN 40MM X 32MM, INSTALADO EM RAMAL OU SUB-RAMAL DE ÁGUA - FORNECIMENTO E INSTALAÇÃO. AF_12/2014</v>
          </cell>
        </row>
        <row r="3382">
          <cell r="A3382" t="str">
            <v>INSTALACOES HIDRO SANITARIAS</v>
          </cell>
          <cell r="B3382" t="str">
            <v>INHI</v>
          </cell>
          <cell r="C3382" t="str">
            <v>CONEXOES</v>
          </cell>
          <cell r="D3382" t="str">
            <v>0180</v>
          </cell>
          <cell r="E3382">
            <v>0</v>
          </cell>
          <cell r="F3382">
            <v>0</v>
          </cell>
          <cell r="G3382" t="str">
            <v>89389</v>
          </cell>
          <cell r="H3382" t="str">
            <v>LUVA SOLDÁVEL E COM ROSCA, PVC, SOLDÁVEL, DN 32MM X 1, INSTALADO EM RAMAL OU SUB-RAMAL DE ÁGUA - FORNECIMENTO E INSTALAÇÃO. AF_12/2014</v>
          </cell>
        </row>
        <row r="3383">
          <cell r="A3383" t="str">
            <v>INSTALACOES HIDRO SANITARIAS</v>
          </cell>
          <cell r="B3383" t="str">
            <v>INHI</v>
          </cell>
          <cell r="C3383" t="str">
            <v>CONEXOES</v>
          </cell>
          <cell r="D3383" t="str">
            <v>0180</v>
          </cell>
          <cell r="E3383">
            <v>0</v>
          </cell>
          <cell r="F3383">
            <v>0</v>
          </cell>
          <cell r="G3383" t="str">
            <v>89390</v>
          </cell>
          <cell r="H3383" t="str">
            <v>UNIÃO, PVC, SOLDÁVEL, DN 32MM, INSTALADO EM RAMAL OU SUB-RAMAL DE ÁGUA - FORNECIMENTO E INSTALAÇÃO. AF_12/2014</v>
          </cell>
        </row>
        <row r="3384">
          <cell r="A3384" t="str">
            <v>INSTALACOES HIDRO SANITARIAS</v>
          </cell>
          <cell r="B3384" t="str">
            <v>INHI</v>
          </cell>
          <cell r="C3384" t="str">
            <v>CONEXOES</v>
          </cell>
          <cell r="D3384" t="str">
            <v>0180</v>
          </cell>
          <cell r="E3384">
            <v>0</v>
          </cell>
          <cell r="F3384">
            <v>0</v>
          </cell>
          <cell r="G3384" t="str">
            <v>89391</v>
          </cell>
          <cell r="H3384" t="str">
            <v>ADAPTADOR CURTO COM BOLSA E ROSCA PARA REGISTRO, PVC, SOLDÁVEL, DN 32MM X 1, INSTALADO EM RAMAL OU SUB-RAMAL DE ÁGUA - FORNECIMENTO E INSTALAÇÃO. AF_12/2014</v>
          </cell>
        </row>
        <row r="3385">
          <cell r="A3385" t="str">
            <v>INSTALACOES HIDRO SANITARIAS</v>
          </cell>
          <cell r="B3385" t="str">
            <v>INHI</v>
          </cell>
          <cell r="C3385" t="str">
            <v>CONEXOES</v>
          </cell>
          <cell r="D3385" t="str">
            <v>0180</v>
          </cell>
          <cell r="E3385">
            <v>0</v>
          </cell>
          <cell r="F3385">
            <v>0</v>
          </cell>
          <cell r="G3385" t="str">
            <v>89392</v>
          </cell>
          <cell r="H3385" t="str">
            <v>CURVA DE TRANSPOSIÇÃO, PVC, SOLDÁVEL, DN 32MM, INSTALADO EM RAMAL OU SUB-RAMAL DE ÁGUA   FORNECIMENTO E INSTALAÇÃO. AF_12/2014</v>
          </cell>
        </row>
        <row r="3386">
          <cell r="A3386" t="str">
            <v>INSTALACOES HIDRO SANITARIAS</v>
          </cell>
          <cell r="B3386" t="str">
            <v>INHI</v>
          </cell>
          <cell r="C3386" t="str">
            <v>CONEXOES</v>
          </cell>
          <cell r="D3386" t="str">
            <v>0180</v>
          </cell>
          <cell r="E3386">
            <v>0</v>
          </cell>
          <cell r="F3386">
            <v>0</v>
          </cell>
          <cell r="G3386" t="str">
            <v>89393</v>
          </cell>
          <cell r="H3386" t="str">
            <v>TE, PVC, SOLDÁVEL, DN 20MM, INSTALADO EM RAMAL OU SUB-RAMAL DE ÁGUA - FORNECIMENTO E INSTALAÇÃO. AF_12/2014</v>
          </cell>
        </row>
        <row r="3387">
          <cell r="A3387" t="str">
            <v>INSTALACOES HIDRO SANITARIAS</v>
          </cell>
          <cell r="B3387" t="str">
            <v>INHI</v>
          </cell>
          <cell r="C3387" t="str">
            <v>CONEXOES</v>
          </cell>
          <cell r="D3387" t="str">
            <v>0180</v>
          </cell>
          <cell r="E3387">
            <v>0</v>
          </cell>
          <cell r="F3387">
            <v>0</v>
          </cell>
          <cell r="G3387" t="str">
            <v>89394</v>
          </cell>
          <cell r="H3387" t="str">
            <v>TÊ COM BUCHA DE LATÃO NA BOLSA CENTRAL, PVC, SOLDÁVEL, DN 20MM X 1/2, INSTALADO EM RAMAL OU SUB-RAMAL DE ÁGUA - FORNECIMENTO E INSTALAÇÃO. AF_12/2014</v>
          </cell>
        </row>
        <row r="3388">
          <cell r="A3388" t="str">
            <v>INSTALACOES HIDRO SANITARIAS</v>
          </cell>
          <cell r="B3388" t="str">
            <v>INHI</v>
          </cell>
          <cell r="C3388" t="str">
            <v>CONEXOES</v>
          </cell>
          <cell r="D3388" t="str">
            <v>0180</v>
          </cell>
          <cell r="E3388">
            <v>0</v>
          </cell>
          <cell r="F3388">
            <v>0</v>
          </cell>
          <cell r="G3388" t="str">
            <v>89395</v>
          </cell>
          <cell r="H3388" t="str">
            <v>TE, PVC, SOLDÁVEL, DN 25MM, INSTALADO EM RAMAL OU SUB-RAMAL DE ÁGUA - FORNECIMENTO E INSTALAÇÃO. AF_12/2014</v>
          </cell>
        </row>
        <row r="3389">
          <cell r="A3389" t="str">
            <v>INSTALACOES HIDRO SANITARIAS</v>
          </cell>
          <cell r="B3389" t="str">
            <v>INHI</v>
          </cell>
          <cell r="C3389" t="str">
            <v>CONEXOES</v>
          </cell>
          <cell r="D3389" t="str">
            <v>0180</v>
          </cell>
          <cell r="E3389">
            <v>0</v>
          </cell>
          <cell r="F3389">
            <v>0</v>
          </cell>
          <cell r="G3389" t="str">
            <v>89396</v>
          </cell>
          <cell r="H3389" t="str">
            <v>TÊ COM BUCHA DE LATÃO NA BOLSA CENTRAL, PVC, SOLDÁVEL, DN 25MM X 1/2, INSTALADO EM RAMAL OU SUB-RAMAL DE ÁGUA - FORNECIMENTO E INSTALAÇÃO. AF_12/2014</v>
          </cell>
        </row>
        <row r="3390">
          <cell r="A3390" t="str">
            <v>INSTALACOES HIDRO SANITARIAS</v>
          </cell>
          <cell r="B3390" t="str">
            <v>INHI</v>
          </cell>
          <cell r="C3390" t="str">
            <v>CONEXOES</v>
          </cell>
          <cell r="D3390" t="str">
            <v>0180</v>
          </cell>
          <cell r="E3390">
            <v>0</v>
          </cell>
          <cell r="F3390">
            <v>0</v>
          </cell>
          <cell r="G3390" t="str">
            <v>89397</v>
          </cell>
          <cell r="H3390" t="str">
            <v>TÊ DE REDUÇÃO, PVC, SOLDÁVEL, DN 25MM X 20MM, INSTALADO EM RAMAL OU SUB-RAMAL DE ÁGUA - FORNECIMENTO E INSTALAÇÃO. AF_12/2014</v>
          </cell>
        </row>
        <row r="3391">
          <cell r="A3391" t="str">
            <v>INSTALACOES HIDRO SANITARIAS</v>
          </cell>
          <cell r="B3391" t="str">
            <v>INHI</v>
          </cell>
          <cell r="C3391" t="str">
            <v>CONEXOES</v>
          </cell>
          <cell r="D3391" t="str">
            <v>0180</v>
          </cell>
          <cell r="E3391">
            <v>0</v>
          </cell>
          <cell r="F3391">
            <v>0</v>
          </cell>
          <cell r="G3391" t="str">
            <v>89398</v>
          </cell>
          <cell r="H3391" t="str">
            <v>TE, PVC, SOLDÁVEL, DN 32MM, INSTALADO EM RAMAL OU SUB-RAMAL DE ÁGUA - FORNECIMENTO E INSTALAÇÃO. AF_12/2014</v>
          </cell>
        </row>
        <row r="3392">
          <cell r="A3392" t="str">
            <v>INSTALACOES HIDRO SANITARIAS</v>
          </cell>
          <cell r="B3392" t="str">
            <v>INHI</v>
          </cell>
          <cell r="C3392" t="str">
            <v>CONEXOES</v>
          </cell>
          <cell r="D3392" t="str">
            <v>0180</v>
          </cell>
          <cell r="E3392">
            <v>0</v>
          </cell>
          <cell r="F3392">
            <v>0</v>
          </cell>
          <cell r="G3392" t="str">
            <v>89399</v>
          </cell>
          <cell r="H3392" t="str">
            <v>TÊ COM BUCHA DE LATÃO NA BOLSA CENTRAL, PVC, SOLDÁVEL, DN 32MM X 3/4, INSTALADO EM RAMAL OU SUB-RAMAL DE ÁGUA - FORNECIMENTO E INSTALAÇÃO. AF_12/2014</v>
          </cell>
        </row>
        <row r="3393">
          <cell r="A3393" t="str">
            <v>INSTALACOES HIDRO SANITARIAS</v>
          </cell>
          <cell r="B3393" t="str">
            <v>INHI</v>
          </cell>
          <cell r="C3393" t="str">
            <v>CONEXOES</v>
          </cell>
          <cell r="D3393" t="str">
            <v>0180</v>
          </cell>
          <cell r="E3393">
            <v>0</v>
          </cell>
          <cell r="F3393">
            <v>0</v>
          </cell>
          <cell r="G3393" t="str">
            <v>89400</v>
          </cell>
          <cell r="H3393" t="str">
            <v>TÊ DE REDUÇÃO, PVC, SOLDÁVEL, DN 32MM X 25MM, INSTALADO EM RAMAL OU SUB-RAMAL DE ÁGUA - FORNECIMENTO E INSTALAÇÃO. AF_12/2014</v>
          </cell>
        </row>
        <row r="3394">
          <cell r="A3394" t="str">
            <v>INSTALACOES HIDRO SANITARIAS</v>
          </cell>
          <cell r="B3394" t="str">
            <v>INHI</v>
          </cell>
          <cell r="C3394" t="str">
            <v>CONEXOES</v>
          </cell>
          <cell r="D3394" t="str">
            <v>0180</v>
          </cell>
          <cell r="E3394">
            <v>0</v>
          </cell>
          <cell r="F3394">
            <v>0</v>
          </cell>
          <cell r="G3394" t="str">
            <v>89404</v>
          </cell>
          <cell r="H3394" t="str">
            <v>JOELHO 90 GRAUS, PVC, SOLDÁVEL, DN 20MM, INSTALADO EM RAMAL DE DISTRIBUIÇÃO DE ÁGUA - FORNECIMENTO E INSTALAÇÃO. AF_12/2014</v>
          </cell>
        </row>
        <row r="3395">
          <cell r="A3395" t="str">
            <v>INSTALACOES HIDRO SANITARIAS</v>
          </cell>
          <cell r="B3395" t="str">
            <v>INHI</v>
          </cell>
          <cell r="C3395" t="str">
            <v>CONEXOES</v>
          </cell>
          <cell r="D3395" t="str">
            <v>0180</v>
          </cell>
          <cell r="E3395">
            <v>0</v>
          </cell>
          <cell r="F3395">
            <v>0</v>
          </cell>
          <cell r="G3395" t="str">
            <v>89405</v>
          </cell>
          <cell r="H3395" t="str">
            <v>JOELHO 45 GRAUS, PVC, SOLDÁVEL, DN 20MM, INSTALADO EM RAMAL DE DISTRIBUIÇÃO DE ÁGUA - FORNECIMENTO E INSTALAÇÃO. AF_12/2014</v>
          </cell>
        </row>
        <row r="3396">
          <cell r="A3396" t="str">
            <v>INSTALACOES HIDRO SANITARIAS</v>
          </cell>
          <cell r="B3396" t="str">
            <v>INHI</v>
          </cell>
          <cell r="C3396" t="str">
            <v>CONEXOES</v>
          </cell>
          <cell r="D3396" t="str">
            <v>0180</v>
          </cell>
          <cell r="E3396">
            <v>0</v>
          </cell>
          <cell r="F3396">
            <v>0</v>
          </cell>
          <cell r="G3396" t="str">
            <v>89406</v>
          </cell>
          <cell r="H3396" t="str">
            <v>CURVA 90 GRAUS, PVC, SOLDÁVEL, DN 20MM, INSTALADO EM RAMAL DE DISTRIBUIÇÃO DE ÁGUA - FORNECIMENTO E INSTALAÇÃO. AF_12/2014</v>
          </cell>
        </row>
        <row r="3397">
          <cell r="A3397" t="str">
            <v>INSTALACOES HIDRO SANITARIAS</v>
          </cell>
          <cell r="B3397" t="str">
            <v>INHI</v>
          </cell>
          <cell r="C3397" t="str">
            <v>CONEXOES</v>
          </cell>
          <cell r="D3397" t="str">
            <v>0180</v>
          </cell>
          <cell r="E3397">
            <v>0</v>
          </cell>
          <cell r="F3397">
            <v>0</v>
          </cell>
          <cell r="G3397" t="str">
            <v>89407</v>
          </cell>
          <cell r="H3397" t="str">
            <v>CURVA 45 GRAUS, PVC, SOLDÁVEL, DN 20MM, INSTALADO EM RAMAL DE DISTRIBUIÇÃO DE ÁGUA - FORNECIMENTO E INSTALAÇÃO. AF_12/2014</v>
          </cell>
        </row>
        <row r="3398">
          <cell r="A3398" t="str">
            <v>INSTALACOES HIDRO SANITARIAS</v>
          </cell>
          <cell r="B3398" t="str">
            <v>INHI</v>
          </cell>
          <cell r="C3398" t="str">
            <v>CONEXOES</v>
          </cell>
          <cell r="D3398" t="str">
            <v>0180</v>
          </cell>
          <cell r="E3398">
            <v>0</v>
          </cell>
          <cell r="F3398">
            <v>0</v>
          </cell>
          <cell r="G3398" t="str">
            <v>89408</v>
          </cell>
          <cell r="H3398" t="str">
            <v>JOELHO 90 GRAUS, PVC, SOLDÁVEL, DN 25MM, INSTALADO EM RAMAL DE DISTRIBUIÇÃO DE ÁGUA - FORNECIMENTO E INSTALAÇÃO. AF_12/2014</v>
          </cell>
        </row>
        <row r="3399">
          <cell r="A3399" t="str">
            <v>INSTALACOES HIDRO SANITARIAS</v>
          </cell>
          <cell r="B3399" t="str">
            <v>INHI</v>
          </cell>
          <cell r="C3399" t="str">
            <v>CONEXOES</v>
          </cell>
          <cell r="D3399" t="str">
            <v>0180</v>
          </cell>
          <cell r="E3399">
            <v>0</v>
          </cell>
          <cell r="F3399">
            <v>0</v>
          </cell>
          <cell r="G3399" t="str">
            <v>89409</v>
          </cell>
          <cell r="H3399" t="str">
            <v>JOELHO 45 GRAUS, PVC, SOLDÁVEL, DN 25MM, INSTALADO EM RAMAL DE DISTRIBUIÇÃO DE ÁGUA - FORNECIMENTO E INSTALAÇÃO. AF_12/2014</v>
          </cell>
        </row>
        <row r="3400">
          <cell r="A3400" t="str">
            <v>INSTALACOES HIDRO SANITARIAS</v>
          </cell>
          <cell r="B3400" t="str">
            <v>INHI</v>
          </cell>
          <cell r="C3400" t="str">
            <v>CONEXOES</v>
          </cell>
          <cell r="D3400" t="str">
            <v>0180</v>
          </cell>
          <cell r="E3400">
            <v>0</v>
          </cell>
          <cell r="F3400">
            <v>0</v>
          </cell>
          <cell r="G3400" t="str">
            <v>89410</v>
          </cell>
          <cell r="H3400" t="str">
            <v>CURVA 90 GRAUS, PVC, SOLDÁVEL, DN 25MM, INSTALADO EM RAMAL DE DISTRIBUIÇÃO DE ÁGUA - FORNECIMENTO E INSTALAÇÃO. AF_12/2014</v>
          </cell>
        </row>
        <row r="3401">
          <cell r="A3401" t="str">
            <v>INSTALACOES HIDRO SANITARIAS</v>
          </cell>
          <cell r="B3401" t="str">
            <v>INHI</v>
          </cell>
          <cell r="C3401" t="str">
            <v>CONEXOES</v>
          </cell>
          <cell r="D3401" t="str">
            <v>0180</v>
          </cell>
          <cell r="E3401">
            <v>0</v>
          </cell>
          <cell r="F3401">
            <v>0</v>
          </cell>
          <cell r="G3401" t="str">
            <v>89411</v>
          </cell>
          <cell r="H3401" t="str">
            <v>CURVA 45 GRAUS, PVC, SOLDÁVEL, DN 25MM, INSTALADO EM RAMAL DE DISTRIBUIÇÃO DE ÁGUA - FORNECIMENTO E INSTALAÇÃO. AF_12/2014</v>
          </cell>
        </row>
        <row r="3402">
          <cell r="A3402" t="str">
            <v>INSTALACOES HIDRO SANITARIAS</v>
          </cell>
          <cell r="B3402" t="str">
            <v>INHI</v>
          </cell>
          <cell r="C3402" t="str">
            <v>CONEXOES</v>
          </cell>
          <cell r="D3402" t="str">
            <v>0180</v>
          </cell>
          <cell r="E3402">
            <v>0</v>
          </cell>
          <cell r="F3402">
            <v>0</v>
          </cell>
          <cell r="G3402" t="str">
            <v>89412</v>
          </cell>
          <cell r="H3402" t="str">
            <v>JOELHO 90 GRAUS, PVC, SOLDÁVEL, DN 25MM, X 3/4 INSTALADO EM RAMAL DE DISTRIBUIÇÃO DE ÁGUA - FORNECIMENTO E INSTALAÇÃO. AF_12/2014</v>
          </cell>
        </row>
        <row r="3403">
          <cell r="A3403" t="str">
            <v>INSTALACOES HIDRO SANITARIAS</v>
          </cell>
          <cell r="B3403" t="str">
            <v>INHI</v>
          </cell>
          <cell r="C3403" t="str">
            <v>CONEXOES</v>
          </cell>
          <cell r="D3403" t="str">
            <v>0180</v>
          </cell>
          <cell r="E3403">
            <v>0</v>
          </cell>
          <cell r="F3403">
            <v>0</v>
          </cell>
          <cell r="G3403" t="str">
            <v>89413</v>
          </cell>
          <cell r="H3403" t="str">
            <v>JOELHO 90 GRAUS, PVC, SOLDÁVEL, DN 32MM, INSTALADO EM RAMAL DE DISTRIBUIÇÃO DE ÁGUA - FORNECIMENTO E INSTALAÇÃO. AF_12/2014</v>
          </cell>
        </row>
        <row r="3404">
          <cell r="A3404" t="str">
            <v>INSTALACOES HIDRO SANITARIAS</v>
          </cell>
          <cell r="B3404" t="str">
            <v>INHI</v>
          </cell>
          <cell r="C3404" t="str">
            <v>CONEXOES</v>
          </cell>
          <cell r="D3404" t="str">
            <v>0180</v>
          </cell>
          <cell r="E3404">
            <v>0</v>
          </cell>
          <cell r="F3404">
            <v>0</v>
          </cell>
          <cell r="G3404" t="str">
            <v>89414</v>
          </cell>
          <cell r="H3404" t="str">
            <v>JOELHO 45 GRAUS, PVC, SOLDÁVEL, DN 32MM, INSTALADO EM RAMAL DE DISTRIBUIÇÃO DE ÁGUA - FORNECIMENTO E INSTALAÇÃO. AF_12/2014</v>
          </cell>
        </row>
        <row r="3405">
          <cell r="A3405" t="str">
            <v>INSTALACOES HIDRO SANITARIAS</v>
          </cell>
          <cell r="B3405" t="str">
            <v>INHI</v>
          </cell>
          <cell r="C3405" t="str">
            <v>CONEXOES</v>
          </cell>
          <cell r="D3405" t="str">
            <v>0180</v>
          </cell>
          <cell r="E3405">
            <v>0</v>
          </cell>
          <cell r="F3405">
            <v>0</v>
          </cell>
          <cell r="G3405" t="str">
            <v>89415</v>
          </cell>
          <cell r="H3405" t="str">
            <v>CURVA 90 GRAUS, PVC, SOLDÁVEL, DN 32MM, INSTALADO EM RAMAL DE DISTRIBUIÇÃO DE ÁGUA - FORNECIMENTO E INSTALAÇÃO. AF_12/2014</v>
          </cell>
        </row>
        <row r="3406">
          <cell r="A3406" t="str">
            <v>INSTALACOES HIDRO SANITARIAS</v>
          </cell>
          <cell r="B3406" t="str">
            <v>INHI</v>
          </cell>
          <cell r="C3406" t="str">
            <v>CONEXOES</v>
          </cell>
          <cell r="D3406" t="str">
            <v>0180</v>
          </cell>
          <cell r="E3406">
            <v>0</v>
          </cell>
          <cell r="F3406">
            <v>0</v>
          </cell>
          <cell r="G3406" t="str">
            <v>89416</v>
          </cell>
          <cell r="H3406" t="str">
            <v>CURVA 45 GRAUS, PVC, SOLDÁVEL, DN 32MM, INSTALADO EM RAMAL DE DISTRIBUIÇÃO DE ÁGUA - FORNECIMENTO E INSTALAÇÃO. AF_12/2014</v>
          </cell>
        </row>
        <row r="3407">
          <cell r="A3407" t="str">
            <v>INSTALACOES HIDRO SANITARIAS</v>
          </cell>
          <cell r="B3407" t="str">
            <v>INHI</v>
          </cell>
          <cell r="C3407" t="str">
            <v>CONEXOES</v>
          </cell>
          <cell r="D3407" t="str">
            <v>0180</v>
          </cell>
          <cell r="E3407">
            <v>0</v>
          </cell>
          <cell r="F3407">
            <v>0</v>
          </cell>
          <cell r="G3407" t="str">
            <v>89417</v>
          </cell>
          <cell r="H3407" t="str">
            <v>LUVA, PVC, SOLDÁVEL, DN 20MM, INSTALADO EM RAMAL DE DISTRIBUIÇÃO DE ÁGUA - FORNECIMENTO E INSTALAÇÃO. AF_12/2014</v>
          </cell>
        </row>
        <row r="3408">
          <cell r="A3408" t="str">
            <v>INSTALACOES HIDRO SANITARIAS</v>
          </cell>
          <cell r="B3408" t="str">
            <v>INHI</v>
          </cell>
          <cell r="C3408" t="str">
            <v>CONEXOES</v>
          </cell>
          <cell r="D3408" t="str">
            <v>0180</v>
          </cell>
          <cell r="E3408">
            <v>0</v>
          </cell>
          <cell r="F3408">
            <v>0</v>
          </cell>
          <cell r="G3408" t="str">
            <v>89418</v>
          </cell>
          <cell r="H3408" t="str">
            <v>LUVA DE CORRER, PVC, SOLDÁVEL, DN 20MM, INSTALADO EM RAMAL DE DISTRIBUIÇÃO DE ÁGUA - FORNECIMENTO E INSTALAÇÃO. AF_12/2014</v>
          </cell>
        </row>
        <row r="3409">
          <cell r="A3409" t="str">
            <v>INSTALACOES HIDRO SANITARIAS</v>
          </cell>
          <cell r="B3409" t="str">
            <v>INHI</v>
          </cell>
          <cell r="C3409" t="str">
            <v>CONEXOES</v>
          </cell>
          <cell r="D3409" t="str">
            <v>0180</v>
          </cell>
          <cell r="E3409">
            <v>0</v>
          </cell>
          <cell r="F3409">
            <v>0</v>
          </cell>
          <cell r="G3409" t="str">
            <v>89419</v>
          </cell>
          <cell r="H3409" t="str">
            <v>LUVA DE REDUÇÃO, PVC, SOLDÁVEL, DN 25MM X 20MM, INSTALADO EM RAMAL DE DISTRIBUIÇÃO DE ÁGUA - FORNECIMENTO E INSTALAÇÃO. AF_12/2014</v>
          </cell>
        </row>
        <row r="3410">
          <cell r="A3410" t="str">
            <v>INSTALACOES HIDRO SANITARIAS</v>
          </cell>
          <cell r="B3410" t="str">
            <v>INHI</v>
          </cell>
          <cell r="C3410" t="str">
            <v>CONEXOES</v>
          </cell>
          <cell r="D3410" t="str">
            <v>0180</v>
          </cell>
          <cell r="E3410">
            <v>0</v>
          </cell>
          <cell r="F3410">
            <v>0</v>
          </cell>
          <cell r="G3410" t="str">
            <v>89420</v>
          </cell>
          <cell r="H3410" t="str">
            <v>LUVA COM BUCHA DE LATÃO, PVC, SOLDÁVEL, DN 20MM X 1/2, INSTALADO EM RAMAL DE DISTRIBUIÇÃO DE ÁGUA - FORNECIMENTO E INSTALAÇÃO. AF_12/2014</v>
          </cell>
        </row>
        <row r="3411">
          <cell r="A3411" t="str">
            <v>INSTALACOES HIDRO SANITARIAS</v>
          </cell>
          <cell r="B3411" t="str">
            <v>INHI</v>
          </cell>
          <cell r="C3411" t="str">
            <v>CONEXOES</v>
          </cell>
          <cell r="D3411" t="str">
            <v>0180</v>
          </cell>
          <cell r="E3411">
            <v>0</v>
          </cell>
          <cell r="F3411">
            <v>0</v>
          </cell>
          <cell r="G3411" t="str">
            <v>89421</v>
          </cell>
          <cell r="H3411" t="str">
            <v>UNIÃO, PVC, SOLDÁVEL, DN 20MM, INSTALADO EM RAMAL DE DISTRIBUIÇÃO DE ÁGUA - FORNECIMENTO E INSTALAÇÃO. AF_12/2014</v>
          </cell>
        </row>
        <row r="3412">
          <cell r="A3412" t="str">
            <v>INSTALACOES HIDRO SANITARIAS</v>
          </cell>
          <cell r="B3412" t="str">
            <v>INHI</v>
          </cell>
          <cell r="C3412" t="str">
            <v>CONEXOES</v>
          </cell>
          <cell r="D3412" t="str">
            <v>0180</v>
          </cell>
          <cell r="E3412">
            <v>0</v>
          </cell>
          <cell r="F3412">
            <v>0</v>
          </cell>
          <cell r="G3412" t="str">
            <v>89422</v>
          </cell>
          <cell r="H3412" t="str">
            <v>ADAPTADOR CURTO COM BOLSA E ROSCA PARA REGISTRO, PVC, SOLDÁVEL, DN 20MM X 1/2, INSTALADO EM RAMAL DE DISTRIBUIÇÃO DE ÁGUA - FORNECIMENTO E INSTALAÇÃO. AF_12/2014</v>
          </cell>
        </row>
        <row r="3413">
          <cell r="A3413" t="str">
            <v>INSTALACOES HIDRO SANITARIAS</v>
          </cell>
          <cell r="B3413" t="str">
            <v>INHI</v>
          </cell>
          <cell r="C3413" t="str">
            <v>CONEXOES</v>
          </cell>
          <cell r="D3413" t="str">
            <v>0180</v>
          </cell>
          <cell r="E3413">
            <v>0</v>
          </cell>
          <cell r="F3413">
            <v>0</v>
          </cell>
          <cell r="G3413" t="str">
            <v>89423</v>
          </cell>
          <cell r="H3413" t="str">
            <v>CURVA DE TRANSPOSIÇÃO, PVC, SOLDÁVEL, DN 20MM, INSTALADO EM RAMAL DE DISTRIBUIÇÃO DE ÁGUA   FORNECIMENTO E INSTALAÇÃO. AF_12/2014</v>
          </cell>
        </row>
        <row r="3414">
          <cell r="A3414" t="str">
            <v>INSTALACOES HIDRO SANITARIAS</v>
          </cell>
          <cell r="B3414" t="str">
            <v>INHI</v>
          </cell>
          <cell r="C3414" t="str">
            <v>CONEXOES</v>
          </cell>
          <cell r="D3414" t="str">
            <v>0180</v>
          </cell>
          <cell r="E3414">
            <v>0</v>
          </cell>
          <cell r="F3414">
            <v>0</v>
          </cell>
          <cell r="G3414" t="str">
            <v>89424</v>
          </cell>
          <cell r="H3414" t="str">
            <v>LUVA, PVC, SOLDÁVEL, DN 25MM, INSTALADO EM RAMAL DE DISTRIBUIÇÃO DE ÁGUA - FORNECIMENTO E INSTALAÇÃO. AF_12/2014</v>
          </cell>
        </row>
        <row r="3415">
          <cell r="A3415" t="str">
            <v>INSTALACOES HIDRO SANITARIAS</v>
          </cell>
          <cell r="B3415" t="str">
            <v>INHI</v>
          </cell>
          <cell r="C3415" t="str">
            <v>CONEXOES</v>
          </cell>
          <cell r="D3415" t="str">
            <v>0180</v>
          </cell>
          <cell r="E3415">
            <v>0</v>
          </cell>
          <cell r="F3415">
            <v>0</v>
          </cell>
          <cell r="G3415" t="str">
            <v>89425</v>
          </cell>
          <cell r="H3415" t="str">
            <v>LUVA DE CORRER, PVC, SOLDÁVEL, DN 25MM, INSTALADO EM RAMAL DE DISTRIBUIÇÃO DE ÁGUA - FORNECIMENTO E INSTALAÇÃO. AF_12/2014</v>
          </cell>
        </row>
        <row r="3416">
          <cell r="A3416" t="str">
            <v>INSTALACOES HIDRO SANITARIAS</v>
          </cell>
          <cell r="B3416" t="str">
            <v>INHI</v>
          </cell>
          <cell r="C3416" t="str">
            <v>CONEXOES</v>
          </cell>
          <cell r="D3416" t="str">
            <v>0180</v>
          </cell>
          <cell r="E3416">
            <v>0</v>
          </cell>
          <cell r="F3416">
            <v>0</v>
          </cell>
          <cell r="G3416" t="str">
            <v>89426</v>
          </cell>
          <cell r="H3416" t="str">
            <v>LUVA DE REDUÇÃO, PVC, SOLDÁVEL, DN 32MM X 25MM, INSTALADO EM RAMAL DE DISTRIBUIÇÃO DE ÁGUA - FORNECIMENTO E INSTALAÇÃO. AF_12/2014</v>
          </cell>
        </row>
        <row r="3417">
          <cell r="A3417" t="str">
            <v>INSTALACOES HIDRO SANITARIAS</v>
          </cell>
          <cell r="B3417" t="str">
            <v>INHI</v>
          </cell>
          <cell r="C3417" t="str">
            <v>CONEXOES</v>
          </cell>
          <cell r="D3417" t="str">
            <v>0180</v>
          </cell>
          <cell r="E3417">
            <v>0</v>
          </cell>
          <cell r="F3417">
            <v>0</v>
          </cell>
          <cell r="G3417" t="str">
            <v>89427</v>
          </cell>
          <cell r="H3417" t="str">
            <v>LUVA COM BUCHA DE LATÃO, PVC, SOLDÁVEL, DN 25MM X 3/4, INSTALADO EM RAMAL DE DISTRIBUIÇÃO DE ÁGUA - FORNECIMENTO E INSTALAÇÃO. AF_12/2014</v>
          </cell>
        </row>
        <row r="3418">
          <cell r="A3418" t="str">
            <v>INSTALACOES HIDRO SANITARIAS</v>
          </cell>
          <cell r="B3418" t="str">
            <v>INHI</v>
          </cell>
          <cell r="C3418" t="str">
            <v>CONEXOES</v>
          </cell>
          <cell r="D3418" t="str">
            <v>0180</v>
          </cell>
          <cell r="E3418">
            <v>0</v>
          </cell>
          <cell r="F3418">
            <v>0</v>
          </cell>
          <cell r="G3418" t="str">
            <v>89428</v>
          </cell>
          <cell r="H3418" t="str">
            <v>UNIÃO, PVC, SOLDÁVEL, DN 25MM, INSTALADO EM RAMAL DE DISTRIBUIÇÃO DE ÁGUA - FORNECIMENTO E INSTALAÇÃO. AF_12/2014</v>
          </cell>
        </row>
        <row r="3419">
          <cell r="A3419" t="str">
            <v>INSTALACOES HIDRO SANITARIAS</v>
          </cell>
          <cell r="B3419" t="str">
            <v>INHI</v>
          </cell>
          <cell r="C3419" t="str">
            <v>CONEXOES</v>
          </cell>
          <cell r="D3419" t="str">
            <v>0180</v>
          </cell>
          <cell r="E3419">
            <v>0</v>
          </cell>
          <cell r="F3419">
            <v>0</v>
          </cell>
          <cell r="G3419" t="str">
            <v>89429</v>
          </cell>
          <cell r="H3419" t="str">
            <v>ADAPTADOR CURTO COM BOLSA E ROSCA PARA REGISTRO, PVC, SOLDÁVEL, DN 25MM X 3/4, INSTALADO EM RAMAL DE DISTRIBUIÇÃO DE ÁGUA - FORNECIMENTO E INSTALAÇÃO. AF_12/2014</v>
          </cell>
        </row>
        <row r="3420">
          <cell r="A3420" t="str">
            <v>INSTALACOES HIDRO SANITARIAS</v>
          </cell>
          <cell r="B3420" t="str">
            <v>INHI</v>
          </cell>
          <cell r="C3420" t="str">
            <v>CONEXOES</v>
          </cell>
          <cell r="D3420" t="str">
            <v>0180</v>
          </cell>
          <cell r="E3420">
            <v>0</v>
          </cell>
          <cell r="F3420">
            <v>0</v>
          </cell>
          <cell r="G3420" t="str">
            <v>89430</v>
          </cell>
          <cell r="H3420" t="str">
            <v>CURVA DE TRANSPOSIÇÃO, PVC, SOLDÁVEL, DN 25MM, INSTALADO EM RAMAL DE DISTRIBUIÇÃO DE ÁGUA   FORNECIMENTO E INSTALAÇÃO. AF_12/2014</v>
          </cell>
        </row>
        <row r="3421">
          <cell r="A3421" t="str">
            <v>INSTALACOES HIDRO SANITARIAS</v>
          </cell>
          <cell r="B3421" t="str">
            <v>INHI</v>
          </cell>
          <cell r="C3421" t="str">
            <v>CONEXOES</v>
          </cell>
          <cell r="D3421" t="str">
            <v>0180</v>
          </cell>
          <cell r="E3421">
            <v>0</v>
          </cell>
          <cell r="F3421">
            <v>0</v>
          </cell>
          <cell r="G3421" t="str">
            <v>89431</v>
          </cell>
          <cell r="H3421" t="str">
            <v>LUVA, PVC, SOLDÁVEL, DN 32MM, INSTALADO EM RAMAL DE DISTRIBUIÇÃO DE ÁGUA - FORNECIMENTO E INSTALAÇÃO. AF_12/2014</v>
          </cell>
        </row>
        <row r="3422">
          <cell r="A3422" t="str">
            <v>INSTALACOES HIDRO SANITARIAS</v>
          </cell>
          <cell r="B3422" t="str">
            <v>INHI</v>
          </cell>
          <cell r="C3422" t="str">
            <v>CONEXOES</v>
          </cell>
          <cell r="D3422" t="str">
            <v>0180</v>
          </cell>
          <cell r="E3422">
            <v>0</v>
          </cell>
          <cell r="F3422">
            <v>0</v>
          </cell>
          <cell r="G3422" t="str">
            <v>89432</v>
          </cell>
          <cell r="H3422" t="str">
            <v>LUVA DE CORRER, PVC, SOLDÁVEL, DN 32MM, INSTALADO EM RAMAL DE DISTRIBUIÇÃO DE ÁGUA   FORNECIMENTO E INSTALAÇÃO. AF_12/2014</v>
          </cell>
        </row>
        <row r="3423">
          <cell r="A3423" t="str">
            <v>INSTALACOES HIDRO SANITARIAS</v>
          </cell>
          <cell r="B3423" t="str">
            <v>INHI</v>
          </cell>
          <cell r="C3423" t="str">
            <v>CONEXOES</v>
          </cell>
          <cell r="D3423" t="str">
            <v>0180</v>
          </cell>
          <cell r="E3423">
            <v>0</v>
          </cell>
          <cell r="F3423">
            <v>0</v>
          </cell>
          <cell r="G3423" t="str">
            <v>89433</v>
          </cell>
          <cell r="H3423" t="str">
            <v>LUVA DE REDUÇÃO, PVC, SOLDÁVEL, DN 40MM X 32MM, INSTALADO EM RAMAL DE DISTRIBUIÇÃO DE ÁGUA - FORNECIMENTO E INSTALAÇÃO. AF_12/2014</v>
          </cell>
        </row>
        <row r="3424">
          <cell r="A3424" t="str">
            <v>INSTALACOES HIDRO SANITARIAS</v>
          </cell>
          <cell r="B3424" t="str">
            <v>INHI</v>
          </cell>
          <cell r="C3424" t="str">
            <v>CONEXOES</v>
          </cell>
          <cell r="D3424" t="str">
            <v>0180</v>
          </cell>
          <cell r="E3424">
            <v>0</v>
          </cell>
          <cell r="F3424">
            <v>0</v>
          </cell>
          <cell r="G3424" t="str">
            <v>89434</v>
          </cell>
          <cell r="H3424" t="str">
            <v>LUVA SOLDÁVEL E COM ROSCA, PVC, SOLDÁVEL, DN 32MM X 1, INSTALADO EM RAMAL DE DISTRIBUIÇÃO DE ÁGUA - FORNECIMENTO E INSTALAÇÃO. AF_12/2014</v>
          </cell>
        </row>
        <row r="3425">
          <cell r="A3425" t="str">
            <v>INSTALACOES HIDRO SANITARIAS</v>
          </cell>
          <cell r="B3425" t="str">
            <v>INHI</v>
          </cell>
          <cell r="C3425" t="str">
            <v>CONEXOES</v>
          </cell>
          <cell r="D3425" t="str">
            <v>0180</v>
          </cell>
          <cell r="E3425">
            <v>0</v>
          </cell>
          <cell r="F3425">
            <v>0</v>
          </cell>
          <cell r="G3425" t="str">
            <v>89435</v>
          </cell>
          <cell r="H3425" t="str">
            <v>UNIÃO, PVC, SOLDÁVEL, DN 32MM, INSTALADO EM RAMAL DE DISTRIBUIÇÃO DE ÁGUA - FORNECIMENTO E INSTALAÇÃO. AF_12/2014</v>
          </cell>
        </row>
        <row r="3426">
          <cell r="A3426" t="str">
            <v>INSTALACOES HIDRO SANITARIAS</v>
          </cell>
          <cell r="B3426" t="str">
            <v>INHI</v>
          </cell>
          <cell r="C3426" t="str">
            <v>CONEXOES</v>
          </cell>
          <cell r="D3426" t="str">
            <v>0180</v>
          </cell>
          <cell r="E3426">
            <v>0</v>
          </cell>
          <cell r="F3426">
            <v>0</v>
          </cell>
          <cell r="G3426" t="str">
            <v>89436</v>
          </cell>
          <cell r="H3426" t="str">
            <v>ADAPTADOR CURTO COM BOLSA E ROSCA PARA REGISTRO, PVC, SOLDÁVEL, DN 32MM X 1, INSTALADO EM RAMAL DE DISTRIBUIÇÃO DE ÁGUA - FORNECIMENTO E INSTALAÇÃO. AF_12/2014</v>
          </cell>
        </row>
        <row r="3427">
          <cell r="A3427" t="str">
            <v>INSTALACOES HIDRO SANITARIAS</v>
          </cell>
          <cell r="B3427" t="str">
            <v>INHI</v>
          </cell>
          <cell r="C3427" t="str">
            <v>CONEXOES</v>
          </cell>
          <cell r="D3427" t="str">
            <v>0180</v>
          </cell>
          <cell r="E3427">
            <v>0</v>
          </cell>
          <cell r="F3427">
            <v>0</v>
          </cell>
          <cell r="G3427" t="str">
            <v>89437</v>
          </cell>
          <cell r="H3427" t="str">
            <v>CURVA DE TRANSPOSIÇÃO, PVC, SOLDÁVEL, DN 32MM, INSTALADO EM RAMAL DE DISTRIBUIÇÃO DE ÁGUA   FORNECIMENTO E INSTALAÇÃO. AF_12/2014</v>
          </cell>
        </row>
        <row r="3428">
          <cell r="A3428" t="str">
            <v>INSTALACOES HIDRO SANITARIAS</v>
          </cell>
          <cell r="B3428" t="str">
            <v>INHI</v>
          </cell>
          <cell r="C3428" t="str">
            <v>CONEXOES</v>
          </cell>
          <cell r="D3428" t="str">
            <v>0180</v>
          </cell>
          <cell r="E3428">
            <v>0</v>
          </cell>
          <cell r="F3428">
            <v>0</v>
          </cell>
          <cell r="G3428" t="str">
            <v>89438</v>
          </cell>
          <cell r="H3428" t="str">
            <v>TE, PVC, SOLDÁVEL, DN 20MM, INSTALADO EM RAMAL DE DISTRIBUIÇÃO DE ÁGUA - FORNECIMENTO E INSTALAÇÃO. AF_12/2014</v>
          </cell>
        </row>
        <row r="3429">
          <cell r="A3429" t="str">
            <v>INSTALACOES HIDRO SANITARIAS</v>
          </cell>
          <cell r="B3429" t="str">
            <v>INHI</v>
          </cell>
          <cell r="C3429" t="str">
            <v>CONEXOES</v>
          </cell>
          <cell r="D3429" t="str">
            <v>0180</v>
          </cell>
          <cell r="E3429">
            <v>0</v>
          </cell>
          <cell r="F3429">
            <v>0</v>
          </cell>
          <cell r="G3429" t="str">
            <v>89439</v>
          </cell>
          <cell r="H3429" t="str">
            <v>TÊ SOLDÁVEL E COM ROSCA NA BOLSA CENTRAL, PVC, SOLDÁVEL, DN 20MM X 1/2, INSTALADO EM RAMAL DE DISTRIBUIÇÃO DE ÁGUA - FORNECIMENTO E INSTALAÇÃO. AF_12/2014</v>
          </cell>
        </row>
        <row r="3430">
          <cell r="A3430" t="str">
            <v>INSTALACOES HIDRO SANITARIAS</v>
          </cell>
          <cell r="B3430" t="str">
            <v>INHI</v>
          </cell>
          <cell r="C3430" t="str">
            <v>CONEXOES</v>
          </cell>
          <cell r="D3430" t="str">
            <v>0180</v>
          </cell>
          <cell r="E3430">
            <v>0</v>
          </cell>
          <cell r="F3430">
            <v>0</v>
          </cell>
          <cell r="G3430" t="str">
            <v>89440</v>
          </cell>
          <cell r="H3430" t="str">
            <v>TE, PVC, SOLDÁVEL, DN 25MM, INSTALADO EM RAMAL DE DISTRIBUIÇÃO DE ÁGUA - FORNECIMENTO E INSTALAÇÃO. AF_12/2014</v>
          </cell>
        </row>
        <row r="3431">
          <cell r="A3431" t="str">
            <v>INSTALACOES HIDRO SANITARIAS</v>
          </cell>
          <cell r="B3431" t="str">
            <v>INHI</v>
          </cell>
          <cell r="C3431" t="str">
            <v>CONEXOES</v>
          </cell>
          <cell r="D3431" t="str">
            <v>0180</v>
          </cell>
          <cell r="E3431">
            <v>0</v>
          </cell>
          <cell r="F3431">
            <v>0</v>
          </cell>
          <cell r="G3431" t="str">
            <v>89441</v>
          </cell>
          <cell r="H3431" t="str">
            <v>TÊ COM BUCHA DE LATÃO NA BOLSA CENTRAL, PVC, SOLDÁVEL, DN 25MM X 1/2, INSTALADO EM RAMAL DE DISTRIBUIÇÃO DE ÁGUA - FORNECIMENTO E INSTALAÇÃO. AF_12/2014</v>
          </cell>
        </row>
        <row r="3432">
          <cell r="A3432" t="str">
            <v>INSTALACOES HIDRO SANITARIAS</v>
          </cell>
          <cell r="B3432" t="str">
            <v>INHI</v>
          </cell>
          <cell r="C3432" t="str">
            <v>CONEXOES</v>
          </cell>
          <cell r="D3432" t="str">
            <v>0180</v>
          </cell>
          <cell r="E3432">
            <v>0</v>
          </cell>
          <cell r="F3432">
            <v>0</v>
          </cell>
          <cell r="G3432" t="str">
            <v>89442</v>
          </cell>
          <cell r="H3432" t="str">
            <v>TÊ DE REDUÇÃO, PVC, SOLDÁVEL, DN 25MM X 20MM, INSTALADO EM RAMAL DE DISTRIBUIÇÃO DE ÁGUA - FORNECIMENTO E INSTALAÇÃO. AF_12/2014</v>
          </cell>
        </row>
        <row r="3433">
          <cell r="A3433" t="str">
            <v>INSTALACOES HIDRO SANITARIAS</v>
          </cell>
          <cell r="B3433" t="str">
            <v>INHI</v>
          </cell>
          <cell r="C3433" t="str">
            <v>CONEXOES</v>
          </cell>
          <cell r="D3433" t="str">
            <v>0180</v>
          </cell>
          <cell r="E3433">
            <v>0</v>
          </cell>
          <cell r="F3433">
            <v>0</v>
          </cell>
          <cell r="G3433" t="str">
            <v>89443</v>
          </cell>
          <cell r="H3433" t="str">
            <v>TE, PVC, SOLDÁVEL, DN 32MM, INSTALADO EM RAMAL DE DISTRIBUIÇÃO DE ÁGUA - FORNECIMENTO E INSTALAÇÃO. AF_12/2014</v>
          </cell>
        </row>
        <row r="3434">
          <cell r="A3434" t="str">
            <v>INSTALACOES HIDRO SANITARIAS</v>
          </cell>
          <cell r="B3434" t="str">
            <v>INHI</v>
          </cell>
          <cell r="C3434" t="str">
            <v>CONEXOES</v>
          </cell>
          <cell r="D3434" t="str">
            <v>0180</v>
          </cell>
          <cell r="E3434">
            <v>0</v>
          </cell>
          <cell r="F3434">
            <v>0</v>
          </cell>
          <cell r="G3434" t="str">
            <v>89444</v>
          </cell>
          <cell r="H3434" t="str">
            <v>TÊ COM BUCHA DE LATÃO NA BOLSA CENTRAL, PVC, SOLDÁVEL, DN 32MM X 3/4, INSTALADO EM RAMAL DE DISTRIBUIÇÃO DE ÁGUA - FORNECIMENTO E INSTALAÇÃO. AF_12/2014</v>
          </cell>
        </row>
        <row r="3435">
          <cell r="A3435" t="str">
            <v>INSTALACOES HIDRO SANITARIAS</v>
          </cell>
          <cell r="B3435" t="str">
            <v>INHI</v>
          </cell>
          <cell r="C3435" t="str">
            <v>CONEXOES</v>
          </cell>
          <cell r="D3435" t="str">
            <v>0180</v>
          </cell>
          <cell r="E3435">
            <v>0</v>
          </cell>
          <cell r="F3435">
            <v>0</v>
          </cell>
          <cell r="G3435" t="str">
            <v>89445</v>
          </cell>
          <cell r="H3435" t="str">
            <v>TÊ DE REDUÇÃO, PVC, SOLDÁVEL, DN 32MM X 25MM, INSTALADO EM RAMAL DE DISTRIBUIÇÃO DE ÁGUA - FORNECIMENTO E INSTALAÇÃO. AF_12/2014</v>
          </cell>
        </row>
        <row r="3436">
          <cell r="A3436" t="str">
            <v>INSTALACOES HIDRO SANITARIAS</v>
          </cell>
          <cell r="B3436" t="str">
            <v>INHI</v>
          </cell>
          <cell r="C3436" t="str">
            <v>CONEXOES</v>
          </cell>
          <cell r="D3436" t="str">
            <v>0180</v>
          </cell>
          <cell r="E3436">
            <v>0</v>
          </cell>
          <cell r="F3436">
            <v>0</v>
          </cell>
          <cell r="G3436" t="str">
            <v>89481</v>
          </cell>
          <cell r="H3436" t="str">
            <v>JOELHO 90 GRAUS, PVC, SOLDÁVEL, DN 25MM, INSTALADO EM PRUMADA DE ÁGUA - FORNECIMENTO E INSTALAÇÃO. AF_12/2014</v>
          </cell>
        </row>
        <row r="3437">
          <cell r="A3437" t="str">
            <v>INSTALACOES HIDRO SANITARIAS</v>
          </cell>
          <cell r="B3437" t="str">
            <v>INHI</v>
          </cell>
          <cell r="C3437" t="str">
            <v>CONEXOES</v>
          </cell>
          <cell r="D3437" t="str">
            <v>0180</v>
          </cell>
          <cell r="E3437">
            <v>0</v>
          </cell>
          <cell r="F3437">
            <v>0</v>
          </cell>
          <cell r="G3437" t="str">
            <v>89485</v>
          </cell>
          <cell r="H3437" t="str">
            <v>JOELHO 45 GRAUS, PVC, SOLDÁVEL, DN 25MM, INSTALADO EM PRUMADA DE ÁGUA - FORNECIMENTO E INSTALAÇÃO. AF_12/2014</v>
          </cell>
        </row>
        <row r="3438">
          <cell r="A3438" t="str">
            <v>INSTALACOES HIDRO SANITARIAS</v>
          </cell>
          <cell r="B3438" t="str">
            <v>INHI</v>
          </cell>
          <cell r="C3438" t="str">
            <v>CONEXOES</v>
          </cell>
          <cell r="D3438" t="str">
            <v>0180</v>
          </cell>
          <cell r="E3438">
            <v>0</v>
          </cell>
          <cell r="F3438">
            <v>0</v>
          </cell>
          <cell r="G3438" t="str">
            <v>89489</v>
          </cell>
          <cell r="H3438" t="str">
            <v>CURVA 90 GRAUS, PVC, SOLDÁVEL, DN 25MM, INSTALADO EM PRUMADA DE ÁGUA - FORNECIMENTO E INSTALAÇÃO. AF_12/2014</v>
          </cell>
        </row>
        <row r="3439">
          <cell r="A3439" t="str">
            <v>INSTALACOES HIDRO SANITARIAS</v>
          </cell>
          <cell r="B3439" t="str">
            <v>INHI</v>
          </cell>
          <cell r="C3439" t="str">
            <v>CONEXOES</v>
          </cell>
          <cell r="D3439" t="str">
            <v>0180</v>
          </cell>
          <cell r="E3439">
            <v>0</v>
          </cell>
          <cell r="F3439">
            <v>0</v>
          </cell>
          <cell r="G3439" t="str">
            <v>89490</v>
          </cell>
          <cell r="H3439" t="str">
            <v>CURVA 45 GRAUS, PVC, SOLDÁVEL, DN 25MM, INSTALADO EM PRUMADA DE ÁGUA - FORNECIMENTO E INSTALAÇÃO. AF_12/2014</v>
          </cell>
        </row>
        <row r="3440">
          <cell r="A3440" t="str">
            <v>INSTALACOES HIDRO SANITARIAS</v>
          </cell>
          <cell r="B3440" t="str">
            <v>INHI</v>
          </cell>
          <cell r="C3440" t="str">
            <v>CONEXOES</v>
          </cell>
          <cell r="D3440" t="str">
            <v>0180</v>
          </cell>
          <cell r="E3440">
            <v>0</v>
          </cell>
          <cell r="F3440">
            <v>0</v>
          </cell>
          <cell r="G3440" t="str">
            <v>89492</v>
          </cell>
          <cell r="H3440" t="str">
            <v>JOELHO 90 GRAUS, PVC, SOLDÁVEL, DN 32MM, INSTALADO EM PRUMADA DE ÁGUA - FORNECIMENTO E INSTALAÇÃO. AF_12/2014</v>
          </cell>
        </row>
        <row r="3441">
          <cell r="A3441" t="str">
            <v>INSTALACOES HIDRO SANITARIAS</v>
          </cell>
          <cell r="B3441" t="str">
            <v>INHI</v>
          </cell>
          <cell r="C3441" t="str">
            <v>CONEXOES</v>
          </cell>
          <cell r="D3441" t="str">
            <v>0180</v>
          </cell>
          <cell r="E3441">
            <v>0</v>
          </cell>
          <cell r="F3441">
            <v>0</v>
          </cell>
          <cell r="G3441" t="str">
            <v>89493</v>
          </cell>
          <cell r="H3441" t="str">
            <v>JOELHO 45 GRAUS, PVC, SOLDÁVEL, DN 32MM, INSTALADO EM PRUMADA DE ÁGUA - FORNECIMENTO E INSTALAÇÃO. AF_12/2014</v>
          </cell>
        </row>
        <row r="3442">
          <cell r="A3442" t="str">
            <v>INSTALACOES HIDRO SANITARIAS</v>
          </cell>
          <cell r="B3442" t="str">
            <v>INHI</v>
          </cell>
          <cell r="C3442" t="str">
            <v>CONEXOES</v>
          </cell>
          <cell r="D3442" t="str">
            <v>0180</v>
          </cell>
          <cell r="E3442">
            <v>0</v>
          </cell>
          <cell r="F3442">
            <v>0</v>
          </cell>
          <cell r="G3442" t="str">
            <v>89494</v>
          </cell>
          <cell r="H3442" t="str">
            <v>CURVA 90 GRAUS, PVC, SOLDÁVEL, DN 32MM, INSTALADO EM PRUMADA DE ÁGUA - FORNECIMENTO E INSTALAÇÃO. AF_12/2014</v>
          </cell>
        </row>
        <row r="3443">
          <cell r="A3443" t="str">
            <v>INSTALACOES HIDRO SANITARIAS</v>
          </cell>
          <cell r="B3443" t="str">
            <v>INHI</v>
          </cell>
          <cell r="C3443" t="str">
            <v>CONEXOES</v>
          </cell>
          <cell r="D3443" t="str">
            <v>0180</v>
          </cell>
          <cell r="E3443">
            <v>0</v>
          </cell>
          <cell r="F3443">
            <v>0</v>
          </cell>
          <cell r="G3443" t="str">
            <v>89496</v>
          </cell>
          <cell r="H3443" t="str">
            <v>CURVA 45 GRAUS, PVC, SOLDÁVEL, DN 32MM, INSTALADO EM PRUMADA DE ÁGUA - FORNECIMENTO E INSTALAÇÃO. AF_12/2014</v>
          </cell>
        </row>
        <row r="3444">
          <cell r="A3444" t="str">
            <v>INSTALACOES HIDRO SANITARIAS</v>
          </cell>
          <cell r="B3444" t="str">
            <v>INHI</v>
          </cell>
          <cell r="C3444" t="str">
            <v>CONEXOES</v>
          </cell>
          <cell r="D3444" t="str">
            <v>0180</v>
          </cell>
          <cell r="E3444">
            <v>0</v>
          </cell>
          <cell r="F3444">
            <v>0</v>
          </cell>
          <cell r="G3444" t="str">
            <v>89497</v>
          </cell>
          <cell r="H3444" t="str">
            <v>JOELHO 90 GRAUS, PVC, SOLDÁVEL, DN 40MM, INSTALADO EM PRUMADA DE ÁGUA - FORNECIMENTO E INSTALAÇÃO. AF_12/2014</v>
          </cell>
        </row>
        <row r="3445">
          <cell r="A3445" t="str">
            <v>INSTALACOES HIDRO SANITARIAS</v>
          </cell>
          <cell r="B3445" t="str">
            <v>INHI</v>
          </cell>
          <cell r="C3445" t="str">
            <v>CONEXOES</v>
          </cell>
          <cell r="D3445" t="str">
            <v>0180</v>
          </cell>
          <cell r="E3445">
            <v>0</v>
          </cell>
          <cell r="F3445">
            <v>0</v>
          </cell>
          <cell r="G3445" t="str">
            <v>89498</v>
          </cell>
          <cell r="H3445" t="str">
            <v>JOELHO 45 GRAUS, PVC, SOLDÁVEL, DN 40MM, INSTALADO EM PRUMADA DE ÁGUA - FORNECIMENTO E INSTALAÇÃO. AF_12/2014</v>
          </cell>
        </row>
        <row r="3446">
          <cell r="A3446" t="str">
            <v>INSTALACOES HIDRO SANITARIAS</v>
          </cell>
          <cell r="B3446" t="str">
            <v>INHI</v>
          </cell>
          <cell r="C3446" t="str">
            <v>CONEXOES</v>
          </cell>
          <cell r="D3446" t="str">
            <v>0180</v>
          </cell>
          <cell r="E3446">
            <v>0</v>
          </cell>
          <cell r="F3446">
            <v>0</v>
          </cell>
          <cell r="G3446" t="str">
            <v>89499</v>
          </cell>
          <cell r="H3446" t="str">
            <v>CURVA 90 GRAUS, PVC, SOLDÁVEL, DN 40MM, INSTALADO EM PRUMADA DE ÁGUA - FORNECIMENTO E INSTALAÇÃO. AF_12/2014</v>
          </cell>
        </row>
        <row r="3447">
          <cell r="A3447" t="str">
            <v>INSTALACOES HIDRO SANITARIAS</v>
          </cell>
          <cell r="B3447" t="str">
            <v>INHI</v>
          </cell>
          <cell r="C3447" t="str">
            <v>CONEXOES</v>
          </cell>
          <cell r="D3447" t="str">
            <v>0180</v>
          </cell>
          <cell r="E3447">
            <v>0</v>
          </cell>
          <cell r="F3447">
            <v>0</v>
          </cell>
          <cell r="G3447" t="str">
            <v>89500</v>
          </cell>
          <cell r="H3447" t="str">
            <v>CURVA 45 GRAUS, PVC, SOLDÁVEL, DN 40MM, INSTALADO EM PRUMADA DE ÁGUA - FORNECIMENTO E INSTALAÇÃO. AF_12/2014</v>
          </cell>
        </row>
        <row r="3448">
          <cell r="A3448" t="str">
            <v>INSTALACOES HIDRO SANITARIAS</v>
          </cell>
          <cell r="B3448" t="str">
            <v>INHI</v>
          </cell>
          <cell r="C3448" t="str">
            <v>CONEXOES</v>
          </cell>
          <cell r="D3448" t="str">
            <v>0180</v>
          </cell>
          <cell r="E3448">
            <v>0</v>
          </cell>
          <cell r="F3448">
            <v>0</v>
          </cell>
          <cell r="G3448" t="str">
            <v>89501</v>
          </cell>
          <cell r="H3448" t="str">
            <v>JOELHO 90 GRAUS, PVC, SOLDÁVEL, DN 50MM, INSTALADO EM PRUMADA DE ÁGUA - FORNECIMENTO E INSTALAÇÃO. AF_12/2014</v>
          </cell>
        </row>
        <row r="3449">
          <cell r="A3449" t="str">
            <v>INSTALACOES HIDRO SANITARIAS</v>
          </cell>
          <cell r="B3449" t="str">
            <v>INHI</v>
          </cell>
          <cell r="C3449" t="str">
            <v>CONEXOES</v>
          </cell>
          <cell r="D3449" t="str">
            <v>0180</v>
          </cell>
          <cell r="E3449">
            <v>0</v>
          </cell>
          <cell r="F3449">
            <v>0</v>
          </cell>
          <cell r="G3449" t="str">
            <v>89502</v>
          </cell>
          <cell r="H3449" t="str">
            <v>JOELHO 45 GRAUS, PVC, SOLDÁVEL, DN 50MM, INSTALADO EM PRUMADA DE ÁGUA - FORNECIMENTO E INSTALAÇÃO. AF_12/2014</v>
          </cell>
        </row>
        <row r="3450">
          <cell r="A3450" t="str">
            <v>INSTALACOES HIDRO SANITARIAS</v>
          </cell>
          <cell r="B3450" t="str">
            <v>INHI</v>
          </cell>
          <cell r="C3450" t="str">
            <v>CONEXOES</v>
          </cell>
          <cell r="D3450" t="str">
            <v>0180</v>
          </cell>
          <cell r="E3450">
            <v>0</v>
          </cell>
          <cell r="F3450">
            <v>0</v>
          </cell>
          <cell r="G3450" t="str">
            <v>89503</v>
          </cell>
          <cell r="H3450" t="str">
            <v>CURVA 90 GRAUS, PVC, SOLDÁVEL, DN 50MM, INSTALADO EM PRUMADA DE ÁGUA - FORNECIMENTO E INSTALAÇÃO. AF_12/2014</v>
          </cell>
        </row>
        <row r="3451">
          <cell r="A3451" t="str">
            <v>INSTALACOES HIDRO SANITARIAS</v>
          </cell>
          <cell r="B3451" t="str">
            <v>INHI</v>
          </cell>
          <cell r="C3451" t="str">
            <v>CONEXOES</v>
          </cell>
          <cell r="D3451" t="str">
            <v>0180</v>
          </cell>
          <cell r="E3451">
            <v>0</v>
          </cell>
          <cell r="F3451">
            <v>0</v>
          </cell>
          <cell r="G3451" t="str">
            <v>89504</v>
          </cell>
          <cell r="H3451" t="str">
            <v>CURVA 45 GRAUS, PVC, SOLDÁVEL, DN 50MM, INSTALADO EM PRUMADA DE ÁGUA - FORNECIMENTO E INSTALAÇÃO. AF_12/2014</v>
          </cell>
        </row>
        <row r="3452">
          <cell r="A3452" t="str">
            <v>INSTALACOES HIDRO SANITARIAS</v>
          </cell>
          <cell r="B3452" t="str">
            <v>INHI</v>
          </cell>
          <cell r="C3452" t="str">
            <v>CONEXOES</v>
          </cell>
          <cell r="D3452" t="str">
            <v>0180</v>
          </cell>
          <cell r="E3452">
            <v>0</v>
          </cell>
          <cell r="F3452">
            <v>0</v>
          </cell>
          <cell r="G3452" t="str">
            <v>89505</v>
          </cell>
          <cell r="H3452" t="str">
            <v>JOELHO 90 GRAUS, PVC, SOLDÁVEL, DN 60MM, INSTALADO EM PRUMADA DE ÁGUA - FORNECIMENTO E INSTALAÇÃO. AF_12/2014</v>
          </cell>
        </row>
        <row r="3453">
          <cell r="A3453" t="str">
            <v>INSTALACOES HIDRO SANITARIAS</v>
          </cell>
          <cell r="B3453" t="str">
            <v>INHI</v>
          </cell>
          <cell r="C3453" t="str">
            <v>CONEXOES</v>
          </cell>
          <cell r="D3453" t="str">
            <v>0180</v>
          </cell>
          <cell r="E3453">
            <v>0</v>
          </cell>
          <cell r="F3453">
            <v>0</v>
          </cell>
          <cell r="G3453" t="str">
            <v>89506</v>
          </cell>
          <cell r="H3453" t="str">
            <v>JOELHO 45 GRAUS, PVC, SOLDÁVEL, DN 60MM, INSTALADO EM PRUMADA DE ÁGUA - FORNECIMENTO E INSTALAÇÃO. AF_12/2014</v>
          </cell>
        </row>
        <row r="3454">
          <cell r="A3454" t="str">
            <v>INSTALACOES HIDRO SANITARIAS</v>
          </cell>
          <cell r="B3454" t="str">
            <v>INHI</v>
          </cell>
          <cell r="C3454" t="str">
            <v>CONEXOES</v>
          </cell>
          <cell r="D3454" t="str">
            <v>0180</v>
          </cell>
          <cell r="E3454">
            <v>0</v>
          </cell>
          <cell r="F3454">
            <v>0</v>
          </cell>
          <cell r="G3454" t="str">
            <v>89507</v>
          </cell>
          <cell r="H3454" t="str">
            <v>CURVA 90 GRAUS, PVC, SOLDÁVEL, DN 60MM, INSTALADO EM PRUMADA DE ÁGUA - FORNECIMENTO E INSTALAÇÃO. AF_12/2014</v>
          </cell>
        </row>
        <row r="3455">
          <cell r="A3455" t="str">
            <v>INSTALACOES HIDRO SANITARIAS</v>
          </cell>
          <cell r="B3455" t="str">
            <v>INHI</v>
          </cell>
          <cell r="C3455" t="str">
            <v>CONEXOES</v>
          </cell>
          <cell r="D3455" t="str">
            <v>0180</v>
          </cell>
          <cell r="E3455">
            <v>0</v>
          </cell>
          <cell r="F3455">
            <v>0</v>
          </cell>
          <cell r="G3455" t="str">
            <v>89510</v>
          </cell>
          <cell r="H3455" t="str">
            <v>CURVA 45 GRAUS, PVC, SOLDÁVEL, DN 60MM, INSTALADO EM PRUMADA DE ÁGUA - FORNECIMENTO E INSTALAÇÃO. AF_12/2014</v>
          </cell>
        </row>
        <row r="3456">
          <cell r="A3456" t="str">
            <v>INSTALACOES HIDRO SANITARIAS</v>
          </cell>
          <cell r="B3456" t="str">
            <v>INHI</v>
          </cell>
          <cell r="C3456" t="str">
            <v>CONEXOES</v>
          </cell>
          <cell r="D3456" t="str">
            <v>0180</v>
          </cell>
          <cell r="E3456">
            <v>0</v>
          </cell>
          <cell r="F3456">
            <v>0</v>
          </cell>
          <cell r="G3456" t="str">
            <v>89513</v>
          </cell>
          <cell r="H3456" t="str">
            <v>JOELHO 90 GRAUS, PVC, SOLDÁVEL, DN 75MM, INSTALADO EM PRUMADA DE ÁGUA - FORNECIMENTO E INSTALAÇÃO. AF_12/2014</v>
          </cell>
        </row>
        <row r="3457">
          <cell r="A3457" t="str">
            <v>INSTALACOES HIDRO SANITARIAS</v>
          </cell>
          <cell r="B3457" t="str">
            <v>INHI</v>
          </cell>
          <cell r="C3457" t="str">
            <v>CONEXOES</v>
          </cell>
          <cell r="D3457" t="str">
            <v>0180</v>
          </cell>
          <cell r="E3457">
            <v>0</v>
          </cell>
          <cell r="F3457">
            <v>0</v>
          </cell>
          <cell r="G3457" t="str">
            <v>89514</v>
          </cell>
          <cell r="H3457" t="str">
            <v>JOELHO 90 GRAUS, PVC, SERIE R, ÁGUA PLUVIAL, DN 40 MM, JUNTA SOLDÁVEL, FORNECIDO E INSTALADO EM RAMAL DE ENCAMINHAMENTO. AF_12/2014</v>
          </cell>
        </row>
        <row r="3458">
          <cell r="A3458" t="str">
            <v>INSTALACOES HIDRO SANITARIAS</v>
          </cell>
          <cell r="B3458" t="str">
            <v>INHI</v>
          </cell>
          <cell r="C3458" t="str">
            <v>CONEXOES</v>
          </cell>
          <cell r="D3458" t="str">
            <v>0180</v>
          </cell>
          <cell r="E3458">
            <v>0</v>
          </cell>
          <cell r="F3458">
            <v>0</v>
          </cell>
          <cell r="G3458" t="str">
            <v>89515</v>
          </cell>
          <cell r="H3458" t="str">
            <v>JOELHO 45 GRAUS, PVC, SOLDÁVEL, DN 75MM, INSTALADO EM PRUMADA DE ÁGUA - FORNECIMENTO E INSTALAÇÃO. AF_12/2014</v>
          </cell>
        </row>
        <row r="3459">
          <cell r="A3459" t="str">
            <v>INSTALACOES HIDRO SANITARIAS</v>
          </cell>
          <cell r="B3459" t="str">
            <v>INHI</v>
          </cell>
          <cell r="C3459" t="str">
            <v>CONEXOES</v>
          </cell>
          <cell r="D3459" t="str">
            <v>0180</v>
          </cell>
          <cell r="E3459">
            <v>0</v>
          </cell>
          <cell r="F3459">
            <v>0</v>
          </cell>
          <cell r="G3459" t="str">
            <v>89516</v>
          </cell>
          <cell r="H3459" t="str">
            <v>JOELHO 45 GRAUS, PVC, SERIE R, ÁGUA PLUVIAL, DN 40 MM, JUNTA SOLDÁVEL, FORNECIDO E INSTALADO EM RAMAL DE ENCAMINHAMENTO. AF_12/2014</v>
          </cell>
        </row>
        <row r="3460">
          <cell r="A3460" t="str">
            <v>INSTALACOES HIDRO SANITARIAS</v>
          </cell>
          <cell r="B3460" t="str">
            <v>INHI</v>
          </cell>
          <cell r="C3460" t="str">
            <v>CONEXOES</v>
          </cell>
          <cell r="D3460" t="str">
            <v>0180</v>
          </cell>
          <cell r="E3460">
            <v>0</v>
          </cell>
          <cell r="F3460">
            <v>0</v>
          </cell>
          <cell r="G3460" t="str">
            <v>89517</v>
          </cell>
          <cell r="H3460" t="str">
            <v>CURVA 90 GRAUS, PVC, SOLDÁVEL, DN 75MM, INSTALADO EM PRUMADA DE ÁGUA - FORNECIMENTO E INSTALAÇÃO. AF_12/2014</v>
          </cell>
        </row>
        <row r="3461">
          <cell r="A3461" t="str">
            <v>INSTALACOES HIDRO SANITARIAS</v>
          </cell>
          <cell r="B3461" t="str">
            <v>INHI</v>
          </cell>
          <cell r="C3461" t="str">
            <v>CONEXOES</v>
          </cell>
          <cell r="D3461" t="str">
            <v>0180</v>
          </cell>
          <cell r="E3461">
            <v>0</v>
          </cell>
          <cell r="F3461">
            <v>0</v>
          </cell>
          <cell r="G3461" t="str">
            <v>89518</v>
          </cell>
          <cell r="H3461" t="str">
            <v>JOELHO 90 GRAUS, PVC, SERIE R, ÁGUA PLUVIAL, DN 50 MM, JUNTA ELÁSTICA, FORNECIDO E INSTALADO EM RAMAL DE ENCAMINHAMENTO. AF_12/2014</v>
          </cell>
        </row>
        <row r="3462">
          <cell r="A3462" t="str">
            <v>INSTALACOES HIDRO SANITARIAS</v>
          </cell>
          <cell r="B3462" t="str">
            <v>INHI</v>
          </cell>
          <cell r="C3462" t="str">
            <v>CONEXOES</v>
          </cell>
          <cell r="D3462" t="str">
            <v>0180</v>
          </cell>
          <cell r="E3462">
            <v>0</v>
          </cell>
          <cell r="F3462">
            <v>0</v>
          </cell>
          <cell r="G3462" t="str">
            <v>89519</v>
          </cell>
          <cell r="H3462" t="str">
            <v>CURVA 45 GRAUS, PVC, SOLDÁVEL, DN 75MM, INSTALADO EM PRUMADA DE ÁGUA - FORNECIMENTO E INSTALAÇÃO. AF_12/2014</v>
          </cell>
        </row>
        <row r="3463">
          <cell r="A3463" t="str">
            <v>INSTALACOES HIDRO SANITARIAS</v>
          </cell>
          <cell r="B3463" t="str">
            <v>INHI</v>
          </cell>
          <cell r="C3463" t="str">
            <v>CONEXOES</v>
          </cell>
          <cell r="D3463" t="str">
            <v>0180</v>
          </cell>
          <cell r="E3463">
            <v>0</v>
          </cell>
          <cell r="F3463">
            <v>0</v>
          </cell>
          <cell r="G3463" t="str">
            <v>89520</v>
          </cell>
          <cell r="H3463" t="str">
            <v>JOELHO 45 GRAUS, PVC, SERIE R, ÁGUA PLUVIAL, DN 50 MM, JUNTA ELÁSTICA, FORNECIDO E INSTALADO EM RAMAL DE ENCAMINHAMENTO. AF_12/2014</v>
          </cell>
        </row>
        <row r="3464">
          <cell r="A3464" t="str">
            <v>INSTALACOES HIDRO SANITARIAS</v>
          </cell>
          <cell r="B3464" t="str">
            <v>INHI</v>
          </cell>
          <cell r="C3464" t="str">
            <v>CONEXOES</v>
          </cell>
          <cell r="D3464" t="str">
            <v>0180</v>
          </cell>
          <cell r="E3464">
            <v>0</v>
          </cell>
          <cell r="F3464">
            <v>0</v>
          </cell>
          <cell r="G3464" t="str">
            <v>89521</v>
          </cell>
          <cell r="H3464" t="str">
            <v>JOELHO 90 GRAUS, PVC, SOLDÁVEL, DN 85MM, INSTALADO EM PRUMADA DE ÁGUA - FORNECIMENTO E INSTALAÇÃO. AF_12/2014</v>
          </cell>
        </row>
        <row r="3465">
          <cell r="A3465" t="str">
            <v>INSTALACOES HIDRO SANITARIAS</v>
          </cell>
          <cell r="B3465" t="str">
            <v>INHI</v>
          </cell>
          <cell r="C3465" t="str">
            <v>CONEXOES</v>
          </cell>
          <cell r="D3465" t="str">
            <v>0180</v>
          </cell>
          <cell r="E3465">
            <v>0</v>
          </cell>
          <cell r="F3465">
            <v>0</v>
          </cell>
          <cell r="G3465" t="str">
            <v>89522</v>
          </cell>
          <cell r="H3465" t="str">
            <v>JOELHO 90 GRAUS, PVC, SERIE R, ÁGUA PLUVIAL, DN 75 MM, JUNTA ELÁSTICA, FORNECIDO E INSTALADO EM RAMAL DE ENCAMINHAMENTO. AF_12/2014</v>
          </cell>
        </row>
        <row r="3466">
          <cell r="A3466" t="str">
            <v>INSTALACOES HIDRO SANITARIAS</v>
          </cell>
          <cell r="B3466" t="str">
            <v>INHI</v>
          </cell>
          <cell r="C3466" t="str">
            <v>CONEXOES</v>
          </cell>
          <cell r="D3466" t="str">
            <v>0180</v>
          </cell>
          <cell r="E3466">
            <v>0</v>
          </cell>
          <cell r="F3466">
            <v>0</v>
          </cell>
          <cell r="G3466" t="str">
            <v>89523</v>
          </cell>
          <cell r="H3466" t="str">
            <v>JOELHO 45 GRAUS, PVC, SOLDÁVEL, DN 85MM, INSTALADO EM PRUMADA DE ÁGUA - FORNECIMENTO E INSTALAÇÃO. AF_12/2014</v>
          </cell>
        </row>
        <row r="3467">
          <cell r="A3467" t="str">
            <v>INSTALACOES HIDRO SANITARIAS</v>
          </cell>
          <cell r="B3467" t="str">
            <v>INHI</v>
          </cell>
          <cell r="C3467" t="str">
            <v>CONEXOES</v>
          </cell>
          <cell r="D3467" t="str">
            <v>0180</v>
          </cell>
          <cell r="E3467">
            <v>0</v>
          </cell>
          <cell r="F3467">
            <v>0</v>
          </cell>
          <cell r="G3467" t="str">
            <v>89524</v>
          </cell>
          <cell r="H3467" t="str">
            <v>JOELHO 45 GRAUS, PVC, SERIE R, ÁGUA PLUVIAL, DN 75 MM, JUNTA ELÁSTICA, FORNECIDO E INSTALADO EM RAMAL DE ENCAMINHAMENTO. AF_12/2014</v>
          </cell>
        </row>
        <row r="3468">
          <cell r="A3468" t="str">
            <v>INSTALACOES HIDRO SANITARIAS</v>
          </cell>
          <cell r="B3468" t="str">
            <v>INHI</v>
          </cell>
          <cell r="C3468" t="str">
            <v>CONEXOES</v>
          </cell>
          <cell r="D3468" t="str">
            <v>0180</v>
          </cell>
          <cell r="E3468">
            <v>0</v>
          </cell>
          <cell r="F3468">
            <v>0</v>
          </cell>
          <cell r="G3468" t="str">
            <v>89525</v>
          </cell>
          <cell r="H3468" t="str">
            <v>CURVA 90 GRAUS, PVC, SOLDÁVEL, DN 85MM, INSTALADO EM PRUMADA DE ÁGUA - FORNECIMENTO E INSTALAÇÃO. AF_12/2014</v>
          </cell>
        </row>
        <row r="3469">
          <cell r="A3469" t="str">
            <v>INSTALACOES HIDRO SANITARIAS</v>
          </cell>
          <cell r="B3469" t="str">
            <v>INHI</v>
          </cell>
          <cell r="C3469" t="str">
            <v>CONEXOES</v>
          </cell>
          <cell r="D3469" t="str">
            <v>0180</v>
          </cell>
          <cell r="E3469">
            <v>0</v>
          </cell>
          <cell r="F3469">
            <v>0</v>
          </cell>
          <cell r="G3469" t="str">
            <v>89526</v>
          </cell>
          <cell r="H3469" t="str">
            <v>CURVA 87 GRAUS E 30 MINUTOS, PVC, SERIE R, ÁGUA PLUVIAL, DN 75 MM, JUNTA ELÁSTICA, FORNECIDO E INSTALADO EM RAMAL DE ENCAMINHAMENTO. AF_12/2014</v>
          </cell>
        </row>
        <row r="3470">
          <cell r="A3470" t="str">
            <v>INSTALACOES HIDRO SANITARIAS</v>
          </cell>
          <cell r="B3470" t="str">
            <v>INHI</v>
          </cell>
          <cell r="C3470" t="str">
            <v>CONEXOES</v>
          </cell>
          <cell r="D3470" t="str">
            <v>0180</v>
          </cell>
          <cell r="E3470">
            <v>0</v>
          </cell>
          <cell r="F3470">
            <v>0</v>
          </cell>
          <cell r="G3470" t="str">
            <v>89527</v>
          </cell>
          <cell r="H3470" t="str">
            <v>CURVA 45 GRAUS, PVC, SOLDÁVEL, DN 85MM, INSTALADO EM PRUMADA DE ÁGUA - FORNECIMENTO E INSTALAÇÃO. AF_12/2014</v>
          </cell>
        </row>
        <row r="3471">
          <cell r="A3471" t="str">
            <v>INSTALACOES HIDRO SANITARIAS</v>
          </cell>
          <cell r="B3471" t="str">
            <v>INHI</v>
          </cell>
          <cell r="C3471" t="str">
            <v>CONEXOES</v>
          </cell>
          <cell r="D3471" t="str">
            <v>0180</v>
          </cell>
          <cell r="E3471">
            <v>0</v>
          </cell>
          <cell r="F3471">
            <v>0</v>
          </cell>
          <cell r="G3471" t="str">
            <v>89528</v>
          </cell>
          <cell r="H3471" t="str">
            <v>LUVA, PVC, SOLDÁVEL, DN 25MM, INSTALADO EM PRUMADA DE ÁGUA - FORNECIMENTO E INSTALAÇÃO. AF_12/2014</v>
          </cell>
        </row>
        <row r="3472">
          <cell r="A3472" t="str">
            <v>INSTALACOES HIDRO SANITARIAS</v>
          </cell>
          <cell r="B3472" t="str">
            <v>INHI</v>
          </cell>
          <cell r="C3472" t="str">
            <v>CONEXOES</v>
          </cell>
          <cell r="D3472" t="str">
            <v>0180</v>
          </cell>
          <cell r="E3472">
            <v>0</v>
          </cell>
          <cell r="F3472">
            <v>0</v>
          </cell>
          <cell r="G3472" t="str">
            <v>89529</v>
          </cell>
          <cell r="H3472" t="str">
            <v>JOELHO 90 GRAUS, PVC, SERIE R, ÁGUA PLUVIAL, DN 100 MM, JUNTA ELÁSTICA, FORNECIDO E INSTALADO EM RAMAL DE ENCAMINHAMENTO. AF_12/2014</v>
          </cell>
        </row>
        <row r="3473">
          <cell r="A3473" t="str">
            <v>INSTALACOES HIDRO SANITARIAS</v>
          </cell>
          <cell r="B3473" t="str">
            <v>INHI</v>
          </cell>
          <cell r="C3473" t="str">
            <v>CONEXOES</v>
          </cell>
          <cell r="D3473" t="str">
            <v>0180</v>
          </cell>
          <cell r="E3473">
            <v>0</v>
          </cell>
          <cell r="F3473">
            <v>0</v>
          </cell>
          <cell r="G3473" t="str">
            <v>89530</v>
          </cell>
          <cell r="H3473" t="str">
            <v>LUVA DE CORRER, PVC, SOLDÁVEL, DN 25MM, INSTALADO EM PRUMADA DE ÁGUA - FORNECIMENTO E INSTALAÇÃO. AF_12/2014</v>
          </cell>
        </row>
        <row r="3474">
          <cell r="A3474" t="str">
            <v>INSTALACOES HIDRO SANITARIAS</v>
          </cell>
          <cell r="B3474" t="str">
            <v>INHI</v>
          </cell>
          <cell r="C3474" t="str">
            <v>CONEXOES</v>
          </cell>
          <cell r="D3474" t="str">
            <v>0180</v>
          </cell>
          <cell r="E3474">
            <v>0</v>
          </cell>
          <cell r="F3474">
            <v>0</v>
          </cell>
          <cell r="G3474" t="str">
            <v>89531</v>
          </cell>
          <cell r="H3474" t="str">
            <v>JOELHO 45 GRAUS, PVC, SERIE R, ÁGUA PLUVIAL, DN 100 MM, JUNTA ELÁSTICA, FORNECIDO E INSTALADO EM RAMAL DE ENCAMINHAMENTO. AF_12/2014</v>
          </cell>
        </row>
        <row r="3475">
          <cell r="A3475" t="str">
            <v>INSTALACOES HIDRO SANITARIAS</v>
          </cell>
          <cell r="B3475" t="str">
            <v>INHI</v>
          </cell>
          <cell r="C3475" t="str">
            <v>CONEXOES</v>
          </cell>
          <cell r="D3475" t="str">
            <v>0180</v>
          </cell>
          <cell r="E3475">
            <v>0</v>
          </cell>
          <cell r="F3475">
            <v>0</v>
          </cell>
          <cell r="G3475" t="str">
            <v>89532</v>
          </cell>
          <cell r="H3475" t="str">
            <v>LUVA DE REDUÇÃO, PVC, SOLDÁVEL, DN 32MM X 25MM, INSTALADO EM PRUMADA DE ÁGUA - FORNECIMENTO E INSTALAÇÃO. AF_12/2014</v>
          </cell>
        </row>
        <row r="3476">
          <cell r="A3476" t="str">
            <v>INSTALACOES HIDRO SANITARIAS</v>
          </cell>
          <cell r="B3476" t="str">
            <v>INHI</v>
          </cell>
          <cell r="C3476" t="str">
            <v>CONEXOES</v>
          </cell>
          <cell r="D3476" t="str">
            <v>0180</v>
          </cell>
          <cell r="E3476">
            <v>0</v>
          </cell>
          <cell r="F3476">
            <v>0</v>
          </cell>
          <cell r="G3476" t="str">
            <v>89533</v>
          </cell>
          <cell r="H3476" t="str">
            <v>JOELHO 45 GRAUS PARA PÉ DE COLUNA, PVC, SERIE R, ÁGUA PLUVIAL, DN 100 MM, JUNTA ELÁSTICA, FORNECIDO E INSTALADO EM RAMAL DE ENCAMINHAMENTO. AF_12/2014</v>
          </cell>
        </row>
        <row r="3477">
          <cell r="A3477" t="str">
            <v>INSTALACOES HIDRO SANITARIAS</v>
          </cell>
          <cell r="B3477" t="str">
            <v>INHI</v>
          </cell>
          <cell r="C3477" t="str">
            <v>CONEXOES</v>
          </cell>
          <cell r="D3477" t="str">
            <v>0180</v>
          </cell>
          <cell r="E3477">
            <v>0</v>
          </cell>
          <cell r="F3477">
            <v>0</v>
          </cell>
          <cell r="G3477" t="str">
            <v>89534</v>
          </cell>
          <cell r="H3477" t="str">
            <v>LUVA SOLDÁVEL E COM ROSCA, PVC, SOLDÁVEL, DN 25MM X 3/4, INSTALADO EM PRUMADA DE ÁGUA - FORNECIMENTO E INSTALAÇÃO. AF_12/2014</v>
          </cell>
        </row>
        <row r="3478">
          <cell r="A3478" t="str">
            <v>INSTALACOES HIDRO SANITARIAS</v>
          </cell>
          <cell r="B3478" t="str">
            <v>INHI</v>
          </cell>
          <cell r="C3478" t="str">
            <v>CONEXOES</v>
          </cell>
          <cell r="D3478" t="str">
            <v>0180</v>
          </cell>
          <cell r="E3478">
            <v>0</v>
          </cell>
          <cell r="F3478">
            <v>0</v>
          </cell>
          <cell r="G3478" t="str">
            <v>89535</v>
          </cell>
          <cell r="H3478" t="str">
            <v>CURVA 87 GRAUS E 30 MINUTOS, PVC, SERIE R, ÁGUA PLUVIAL, DN 100 MM, JUNTA ELÁSTICA, FORNECIDO E INSTALADO EM RAMAL DE ENCAMINHAMENTO. AF_12/2014</v>
          </cell>
        </row>
        <row r="3479">
          <cell r="A3479" t="str">
            <v>INSTALACOES HIDRO SANITARIAS</v>
          </cell>
          <cell r="B3479" t="str">
            <v>INHI</v>
          </cell>
          <cell r="C3479" t="str">
            <v>CONEXOES</v>
          </cell>
          <cell r="D3479" t="str">
            <v>0180</v>
          </cell>
          <cell r="E3479">
            <v>0</v>
          </cell>
          <cell r="F3479">
            <v>0</v>
          </cell>
          <cell r="G3479" t="str">
            <v>89536</v>
          </cell>
          <cell r="H3479" t="str">
            <v>UNIÃO, PVC, SOLDÁVEL, DN 25MM, INSTALADO EM PRUMADA DE ÁGUA - FORNECIMENTO E INSTALAÇÃO. AF_12/2014</v>
          </cell>
        </row>
        <row r="3480">
          <cell r="A3480" t="str">
            <v>INSTALACOES HIDRO SANITARIAS</v>
          </cell>
          <cell r="B3480" t="str">
            <v>INHI</v>
          </cell>
          <cell r="C3480" t="str">
            <v>CONEXOES</v>
          </cell>
          <cell r="D3480" t="str">
            <v>0180</v>
          </cell>
          <cell r="E3480">
            <v>0</v>
          </cell>
          <cell r="F3480">
            <v>0</v>
          </cell>
          <cell r="G3480" t="str">
            <v>89538</v>
          </cell>
          <cell r="H3480" t="str">
            <v>ADAPTADOR CURTO COM BOLSA E ROSCA PARA REGISTRO, PVC, SOLDÁVEL, DN 25MM X 3/4, INSTALADO EM PRUMADA DE ÁGUA - FORNECIMENTO E INSTALAÇÃO. AF_12/2014</v>
          </cell>
        </row>
        <row r="3481">
          <cell r="A3481" t="str">
            <v>INSTALACOES HIDRO SANITARIAS</v>
          </cell>
          <cell r="B3481" t="str">
            <v>INHI</v>
          </cell>
          <cell r="C3481" t="str">
            <v>CONEXOES</v>
          </cell>
          <cell r="D3481" t="str">
            <v>0180</v>
          </cell>
          <cell r="E3481">
            <v>0</v>
          </cell>
          <cell r="F3481">
            <v>0</v>
          </cell>
          <cell r="G3481" t="str">
            <v>89540</v>
          </cell>
          <cell r="H3481" t="str">
            <v>CURVA DE TRANSPOSIÇÃO, PVC, SOLDÁVEL, DN 25MM, INSTALADO EM PRUMADA DE ÁGUA  - FORNECIMENTO E INSTALAÇÃO. AF_12/2014</v>
          </cell>
        </row>
        <row r="3482">
          <cell r="A3482" t="str">
            <v>INSTALACOES HIDRO SANITARIAS</v>
          </cell>
          <cell r="B3482" t="str">
            <v>INHI</v>
          </cell>
          <cell r="C3482" t="str">
            <v>CONEXOES</v>
          </cell>
          <cell r="D3482" t="str">
            <v>0180</v>
          </cell>
          <cell r="E3482">
            <v>0</v>
          </cell>
          <cell r="F3482">
            <v>0</v>
          </cell>
          <cell r="G3482" t="str">
            <v>89541</v>
          </cell>
          <cell r="H3482" t="str">
            <v>LUVA, PVC, SOLDÁVEL, DN 32MM, INSTALADO EM PRUMADA DE ÁGUA - FORNECIMENTO E INSTALAÇÃO. AF_12/2014</v>
          </cell>
        </row>
        <row r="3483">
          <cell r="A3483" t="str">
            <v>INSTALACOES HIDRO SANITARIAS</v>
          </cell>
          <cell r="B3483" t="str">
            <v>INHI</v>
          </cell>
          <cell r="C3483" t="str">
            <v>CONEXOES</v>
          </cell>
          <cell r="D3483" t="str">
            <v>0180</v>
          </cell>
          <cell r="E3483">
            <v>0</v>
          </cell>
          <cell r="F3483">
            <v>0</v>
          </cell>
          <cell r="G3483" t="str">
            <v>89542</v>
          </cell>
          <cell r="H3483" t="str">
            <v>LUVA DE CORRER, PVC, SOLDÁVEL, DN 32MM, INSTALADO EM PRUMADA DE ÁGUA - FORNECIMENTO E INSTALAÇÃO. AF_12/2014</v>
          </cell>
        </row>
        <row r="3484">
          <cell r="A3484" t="str">
            <v>INSTALACOES HIDRO SANITARIAS</v>
          </cell>
          <cell r="B3484" t="str">
            <v>INHI</v>
          </cell>
          <cell r="C3484" t="str">
            <v>CONEXOES</v>
          </cell>
          <cell r="D3484" t="str">
            <v>0180</v>
          </cell>
          <cell r="E3484">
            <v>0</v>
          </cell>
          <cell r="F3484">
            <v>0</v>
          </cell>
          <cell r="G3484" t="str">
            <v>89544</v>
          </cell>
          <cell r="H3484" t="str">
            <v>LUVA SIMPLES, PVC, SERIE R, ÁGUA PLUVIAL, DN 40 MM, JUNTA SOLDÁVEL, FORNECIDO E INSTALADO EM RAMAL DE ENCAMINHAMENTO. AF_12/2014</v>
          </cell>
        </row>
        <row r="3485">
          <cell r="A3485" t="str">
            <v>INSTALACOES HIDRO SANITARIAS</v>
          </cell>
          <cell r="B3485" t="str">
            <v>INHI</v>
          </cell>
          <cell r="C3485" t="str">
            <v>CONEXOES</v>
          </cell>
          <cell r="D3485" t="str">
            <v>0180</v>
          </cell>
          <cell r="E3485">
            <v>0</v>
          </cell>
          <cell r="F3485">
            <v>0</v>
          </cell>
          <cell r="G3485" t="str">
            <v>89545</v>
          </cell>
          <cell r="H3485" t="str">
            <v>LUVA SIMPLES, PVC, SERIE R, ÁGUA PLUVIAL, DN 50 MM, JUNTA ELÁSTICA, FORNECIDO E INSTALADO EM RAMAL DE ENCAMINHAMENTO. AF_12/2014</v>
          </cell>
        </row>
        <row r="3486">
          <cell r="A3486" t="str">
            <v>INSTALACOES HIDRO SANITARIAS</v>
          </cell>
          <cell r="B3486" t="str">
            <v>INHI</v>
          </cell>
          <cell r="C3486" t="str">
            <v>CONEXOES</v>
          </cell>
          <cell r="D3486" t="str">
            <v>0180</v>
          </cell>
          <cell r="E3486">
            <v>0</v>
          </cell>
          <cell r="F3486">
            <v>0</v>
          </cell>
          <cell r="G3486" t="str">
            <v>89546</v>
          </cell>
          <cell r="H3486" t="str">
            <v>BUCHA DE REDUÇÃO LONGA, PVC, SERIE R, ÁGUA PLUVIAL, DN 50 X 40 MM, JUNTA ELÁSTICA, FORNECIDO E INSTALADO EM RAMAL DE ENCAMINHAMENTO. AF_12/2014</v>
          </cell>
        </row>
        <row r="3487">
          <cell r="A3487" t="str">
            <v>INSTALACOES HIDRO SANITARIAS</v>
          </cell>
          <cell r="B3487" t="str">
            <v>INHI</v>
          </cell>
          <cell r="C3487" t="str">
            <v>CONEXOES</v>
          </cell>
          <cell r="D3487" t="str">
            <v>0180</v>
          </cell>
          <cell r="E3487">
            <v>0</v>
          </cell>
          <cell r="F3487">
            <v>0</v>
          </cell>
          <cell r="G3487" t="str">
            <v>89547</v>
          </cell>
          <cell r="H3487" t="str">
            <v>LUVA SIMPLES, PVC, SERIE R, ÁGUA PLUVIAL, DN 75 MM, JUNTA ELÁSTICA, FORNECIDO E INSTALADO EM RAMAL DE ENCAMINHAMENTO. AF_12/2014</v>
          </cell>
        </row>
        <row r="3488">
          <cell r="A3488" t="str">
            <v>INSTALACOES HIDRO SANITARIAS</v>
          </cell>
          <cell r="B3488" t="str">
            <v>INHI</v>
          </cell>
          <cell r="C3488" t="str">
            <v>CONEXOES</v>
          </cell>
          <cell r="D3488" t="str">
            <v>0180</v>
          </cell>
          <cell r="E3488">
            <v>0</v>
          </cell>
          <cell r="F3488">
            <v>0</v>
          </cell>
          <cell r="G3488" t="str">
            <v>89548</v>
          </cell>
          <cell r="H3488" t="str">
            <v>LUVA DE CORRER, PVC, SERIE R, ÁGUA PLUVIAL, DN 75 MM, JUNTA ELÁSTICA, FORNECIDO E INSTALADO EM RAMAL DE ENCAMINHAMENTO. AF_12/2014</v>
          </cell>
        </row>
        <row r="3489">
          <cell r="A3489" t="str">
            <v>INSTALACOES HIDRO SANITARIAS</v>
          </cell>
          <cell r="B3489" t="str">
            <v>INHI</v>
          </cell>
          <cell r="C3489" t="str">
            <v>CONEXOES</v>
          </cell>
          <cell r="D3489" t="str">
            <v>0180</v>
          </cell>
          <cell r="E3489">
            <v>0</v>
          </cell>
          <cell r="F3489">
            <v>0</v>
          </cell>
          <cell r="G3489" t="str">
            <v>89549</v>
          </cell>
          <cell r="H3489" t="str">
            <v>REDUÇÃO EXCÊNTRICA, PVC, SERIE R, ÁGUA PLUVIAL, DN 75 X 50 MM, JUNTA ELÁSTICA, FORNECIDO E INSTALADO EM RAMAL DE ENCAMINHAMENTO. AF_12/2014</v>
          </cell>
        </row>
        <row r="3490">
          <cell r="A3490" t="str">
            <v>INSTALACOES HIDRO SANITARIAS</v>
          </cell>
          <cell r="B3490" t="str">
            <v>INHI</v>
          </cell>
          <cell r="C3490" t="str">
            <v>CONEXOES</v>
          </cell>
          <cell r="D3490" t="str">
            <v>0180</v>
          </cell>
          <cell r="E3490">
            <v>0</v>
          </cell>
          <cell r="F3490">
            <v>0</v>
          </cell>
          <cell r="G3490" t="str">
            <v>89550</v>
          </cell>
          <cell r="H3490" t="str">
            <v>TÊ DE INSPEÇÃO, PVC, SERIE R, ÁGUA PLUVIAL, DN 75 MM, JUNTA ELÁSTICA, FORNECIDO E INSTALADO EM RAMAL DE ENCAMINHAMENTO. AF_12/2014</v>
          </cell>
        </row>
        <row r="3491">
          <cell r="A3491" t="str">
            <v>INSTALACOES HIDRO SANITARIAS</v>
          </cell>
          <cell r="B3491" t="str">
            <v>INHI</v>
          </cell>
          <cell r="C3491" t="str">
            <v>CONEXOES</v>
          </cell>
          <cell r="D3491" t="str">
            <v>0180</v>
          </cell>
          <cell r="E3491">
            <v>0</v>
          </cell>
          <cell r="F3491">
            <v>0</v>
          </cell>
          <cell r="G3491" t="str">
            <v>89551</v>
          </cell>
          <cell r="H3491" t="str">
            <v>LUVA SOLDÁVEL E COM ROSCA, PVC, SOLDÁVEL, DN 32MM X 1, INSTALADO EM PRUMADA DE ÁGUA - FORNECIMENTO E INSTALAÇÃO. AF_12/2014</v>
          </cell>
        </row>
        <row r="3492">
          <cell r="A3492" t="str">
            <v>INSTALACOES HIDRO SANITARIAS</v>
          </cell>
          <cell r="B3492" t="str">
            <v>INHI</v>
          </cell>
          <cell r="C3492" t="str">
            <v>CONEXOES</v>
          </cell>
          <cell r="D3492" t="str">
            <v>0180</v>
          </cell>
          <cell r="E3492">
            <v>0</v>
          </cell>
          <cell r="F3492">
            <v>0</v>
          </cell>
          <cell r="G3492" t="str">
            <v>89552</v>
          </cell>
          <cell r="H3492" t="str">
            <v>UNIÃO, PVC, SOLDÁVEL, DN 32MM, INSTALADO EM PRUMADA DE ÁGUA - FORNECIMENTO E INSTALAÇÃO. AF_12/2014</v>
          </cell>
        </row>
        <row r="3493">
          <cell r="A3493" t="str">
            <v>INSTALACOES HIDRO SANITARIAS</v>
          </cell>
          <cell r="B3493" t="str">
            <v>INHI</v>
          </cell>
          <cell r="C3493" t="str">
            <v>CONEXOES</v>
          </cell>
          <cell r="D3493" t="str">
            <v>0180</v>
          </cell>
          <cell r="E3493">
            <v>0</v>
          </cell>
          <cell r="F3493">
            <v>0</v>
          </cell>
          <cell r="G3493" t="str">
            <v>89553</v>
          </cell>
          <cell r="H3493" t="str">
            <v>ADAPTADOR CURTO COM BOLSA E ROSCA PARA REGISTRO, PVC, SOLDÁVEL, DN 32MM X 1, INSTALADO EM PRUMADA DE ÁGUA - FORNECIMENTO E INSTALAÇÃO. AF_12/2014</v>
          </cell>
        </row>
        <row r="3494">
          <cell r="A3494" t="str">
            <v>INSTALACOES HIDRO SANITARIAS</v>
          </cell>
          <cell r="B3494" t="str">
            <v>INHI</v>
          </cell>
          <cell r="C3494" t="str">
            <v>CONEXOES</v>
          </cell>
          <cell r="D3494" t="str">
            <v>0180</v>
          </cell>
          <cell r="E3494">
            <v>0</v>
          </cell>
          <cell r="F3494">
            <v>0</v>
          </cell>
          <cell r="G3494" t="str">
            <v>89554</v>
          </cell>
          <cell r="H3494" t="str">
            <v>LUVA SIMPLES, PVC, SERIE R, ÁGUA PLUVIAL, DN 100 MM, JUNTA ELÁSTICA, FORNECIDO E INSTALADO EM RAMAL DE ENCAMINHAMENTO. AF_12/2014</v>
          </cell>
        </row>
        <row r="3495">
          <cell r="A3495" t="str">
            <v>INSTALACOES HIDRO SANITARIAS</v>
          </cell>
          <cell r="B3495" t="str">
            <v>INHI</v>
          </cell>
          <cell r="C3495" t="str">
            <v>CONEXOES</v>
          </cell>
          <cell r="D3495" t="str">
            <v>0180</v>
          </cell>
          <cell r="E3495">
            <v>0</v>
          </cell>
          <cell r="F3495">
            <v>0</v>
          </cell>
          <cell r="G3495" t="str">
            <v>89555</v>
          </cell>
          <cell r="H3495" t="str">
            <v>CURVA DE TRANSPOSIÇÃO, PVC, SOLDÁVEL, DN 32MM, INSTALADO EM PRUMADA DE ÁGUA   FORNECIMENTO E INSTALAÇÃO. AF_12/2014</v>
          </cell>
        </row>
        <row r="3496">
          <cell r="A3496" t="str">
            <v>INSTALACOES HIDRO SANITARIAS</v>
          </cell>
          <cell r="B3496" t="str">
            <v>INHI</v>
          </cell>
          <cell r="C3496" t="str">
            <v>CONEXOES</v>
          </cell>
          <cell r="D3496" t="str">
            <v>0180</v>
          </cell>
          <cell r="E3496">
            <v>0</v>
          </cell>
          <cell r="F3496">
            <v>0</v>
          </cell>
          <cell r="G3496" t="str">
            <v>89556</v>
          </cell>
          <cell r="H3496" t="str">
            <v>LUVA DE CORRER, PVC, SERIE R, ÁGUA PLUVIAL, DN 100 MM, JUNTA ELÁSTICA, FORNECIDO E INSTALADO EM RAMAL DE ENCAMINHAMENTO. AF_12/2014</v>
          </cell>
        </row>
        <row r="3497">
          <cell r="A3497" t="str">
            <v>INSTALACOES HIDRO SANITARIAS</v>
          </cell>
          <cell r="B3497" t="str">
            <v>INHI</v>
          </cell>
          <cell r="C3497" t="str">
            <v>CONEXOES</v>
          </cell>
          <cell r="D3497" t="str">
            <v>0180</v>
          </cell>
          <cell r="E3497">
            <v>0</v>
          </cell>
          <cell r="F3497">
            <v>0</v>
          </cell>
          <cell r="G3497" t="str">
            <v>89557</v>
          </cell>
          <cell r="H3497" t="str">
            <v>REDUÇÃO EXCÊNTRICA, PVC, SERIE R, ÁGUA PLUVIAL, DN 100 X 75 MM, JUNTA ELÁSTICA, FORNECIDO E INSTALADO EM RAMAL DE ENCAMINHAMENTO. AF_12/2014</v>
          </cell>
        </row>
        <row r="3498">
          <cell r="A3498" t="str">
            <v>INSTALACOES HIDRO SANITARIAS</v>
          </cell>
          <cell r="B3498" t="str">
            <v>INHI</v>
          </cell>
          <cell r="C3498" t="str">
            <v>CONEXOES</v>
          </cell>
          <cell r="D3498" t="str">
            <v>0180</v>
          </cell>
          <cell r="E3498">
            <v>0</v>
          </cell>
          <cell r="F3498">
            <v>0</v>
          </cell>
          <cell r="G3498" t="str">
            <v>89558</v>
          </cell>
          <cell r="H3498" t="str">
            <v>LUVA, PVC, SOLDÁVEL, DN 40MM, INSTALADO EM PRUMADA DE ÁGUA - FORNECIMENTO E INSTALAÇÃO. AF_12/2014</v>
          </cell>
        </row>
        <row r="3499">
          <cell r="A3499" t="str">
            <v>INSTALACOES HIDRO SANITARIAS</v>
          </cell>
          <cell r="B3499" t="str">
            <v>INHI</v>
          </cell>
          <cell r="C3499" t="str">
            <v>CONEXOES</v>
          </cell>
          <cell r="D3499" t="str">
            <v>0180</v>
          </cell>
          <cell r="E3499">
            <v>0</v>
          </cell>
          <cell r="F3499">
            <v>0</v>
          </cell>
          <cell r="G3499" t="str">
            <v>89559</v>
          </cell>
          <cell r="H3499" t="str">
            <v>TÊ DE INSPEÇÃO, PVC, SERIE R, ÁGUA PLUVIAL, DN 100 MM, JUNTA ELÁSTICA, FORNECIDO E INSTALADO EM RAMAL DE ENCAMINHAMENTO. AF_12/2014</v>
          </cell>
        </row>
        <row r="3500">
          <cell r="A3500" t="str">
            <v>INSTALACOES HIDRO SANITARIAS</v>
          </cell>
          <cell r="B3500" t="str">
            <v>INHI</v>
          </cell>
          <cell r="C3500" t="str">
            <v>CONEXOES</v>
          </cell>
          <cell r="D3500" t="str">
            <v>0180</v>
          </cell>
          <cell r="E3500">
            <v>0</v>
          </cell>
          <cell r="F3500">
            <v>0</v>
          </cell>
          <cell r="G3500" t="str">
            <v>89561</v>
          </cell>
          <cell r="H3500" t="str">
            <v>JUNÇÃO SIMPLES, PVC, SERIE R, ÁGUA PLUVIAL, DN 40 MM, JUNTA SOLDÁVEL, FORNECIDO E INSTALADO EM RAMAL DE ENCAMINHAMENTO. AF_12/2014</v>
          </cell>
        </row>
        <row r="3501">
          <cell r="A3501" t="str">
            <v>INSTALACOES HIDRO SANITARIAS</v>
          </cell>
          <cell r="B3501" t="str">
            <v>INHI</v>
          </cell>
          <cell r="C3501" t="str">
            <v>CONEXOES</v>
          </cell>
          <cell r="D3501" t="str">
            <v>0180</v>
          </cell>
          <cell r="E3501">
            <v>0</v>
          </cell>
          <cell r="F3501">
            <v>0</v>
          </cell>
          <cell r="G3501" t="str">
            <v>89562</v>
          </cell>
          <cell r="H3501" t="str">
            <v>LUVA DE REDUÇÃO, PVC, SOLDÁVEL, DN 40MM X 32MM, INSTALADO EM PRUMADA DE ÁGUA - FORNECIMENTO E INSTALAÇÃO. AF_12/2014</v>
          </cell>
        </row>
        <row r="3502">
          <cell r="A3502" t="str">
            <v>INSTALACOES HIDRO SANITARIAS</v>
          </cell>
          <cell r="B3502" t="str">
            <v>INHI</v>
          </cell>
          <cell r="C3502" t="str">
            <v>CONEXOES</v>
          </cell>
          <cell r="D3502" t="str">
            <v>0180</v>
          </cell>
          <cell r="E3502">
            <v>0</v>
          </cell>
          <cell r="F3502">
            <v>0</v>
          </cell>
          <cell r="G3502" t="str">
            <v>89563</v>
          </cell>
          <cell r="H3502" t="str">
            <v>JUNÇÃO SIMPLES, PVC, SERIE R, ÁGUA PLUVIAL, DN 50 MM, JUNTA ELÁSTICA, FORNECIDO E INSTALADO EM RAMAL DE ENCAMINHAMENTO. AF_12/2014</v>
          </cell>
        </row>
        <row r="3503">
          <cell r="A3503" t="str">
            <v>INSTALACOES HIDRO SANITARIAS</v>
          </cell>
          <cell r="B3503" t="str">
            <v>INHI</v>
          </cell>
          <cell r="C3503" t="str">
            <v>CONEXOES</v>
          </cell>
          <cell r="D3503" t="str">
            <v>0180</v>
          </cell>
          <cell r="E3503">
            <v>0</v>
          </cell>
          <cell r="F3503">
            <v>0</v>
          </cell>
          <cell r="G3503" t="str">
            <v>89564</v>
          </cell>
          <cell r="H3503" t="str">
            <v>LUVA COM ROSCA, PVC, SOLDÁVEL, DN 40MM X 1.1/4, INSTALADO EM PRUMADA DE ÁGUA - FORNECIMENTO E INSTALAÇÃO. AF_12/2014</v>
          </cell>
        </row>
        <row r="3504">
          <cell r="A3504" t="str">
            <v>INSTALACOES HIDRO SANITARIAS</v>
          </cell>
          <cell r="B3504" t="str">
            <v>INHI</v>
          </cell>
          <cell r="C3504" t="str">
            <v>CONEXOES</v>
          </cell>
          <cell r="D3504" t="str">
            <v>0180</v>
          </cell>
          <cell r="E3504">
            <v>0</v>
          </cell>
          <cell r="F3504">
            <v>0</v>
          </cell>
          <cell r="G3504" t="str">
            <v>89565</v>
          </cell>
          <cell r="H3504" t="str">
            <v>JUNÇÃO SIMPLES, PVC, SERIE R, ÁGUA PLUVIAL, DN 75 X 75 MM, JUNTA ELÁSTICA, FORNECIDO E INSTALADO EM RAMAL DE ENCAMINHAMENTO. AF_12/2014</v>
          </cell>
        </row>
        <row r="3505">
          <cell r="A3505" t="str">
            <v>INSTALACOES HIDRO SANITARIAS</v>
          </cell>
          <cell r="B3505" t="str">
            <v>INHI</v>
          </cell>
          <cell r="C3505" t="str">
            <v>CONEXOES</v>
          </cell>
          <cell r="D3505" t="str">
            <v>0180</v>
          </cell>
          <cell r="E3505">
            <v>0</v>
          </cell>
          <cell r="F3505">
            <v>0</v>
          </cell>
          <cell r="G3505" t="str">
            <v>89566</v>
          </cell>
          <cell r="H3505" t="str">
            <v>TÊ, PVC, SERIE R, ÁGUA PLUVIAL, DN 75 MM, JUNTA ELÁSTICA, FORNECIDO E INSTALADO EM RAMAL DE ENCAMINHAMENTO. AF_12/2014</v>
          </cell>
        </row>
        <row r="3506">
          <cell r="A3506" t="str">
            <v>INSTALACOES HIDRO SANITARIAS</v>
          </cell>
          <cell r="B3506" t="str">
            <v>INHI</v>
          </cell>
          <cell r="C3506" t="str">
            <v>CONEXOES</v>
          </cell>
          <cell r="D3506" t="str">
            <v>0180</v>
          </cell>
          <cell r="E3506">
            <v>0</v>
          </cell>
          <cell r="F3506">
            <v>0</v>
          </cell>
          <cell r="G3506" t="str">
            <v>89567</v>
          </cell>
          <cell r="H3506" t="str">
            <v>JUNÇÃO SIMPLES, PVC, SERIE R, ÁGUA PLUVIAL, DN 100 X 100 MM, JUNTA ELÁSTICA, FORNECIDO E INSTALADO EM RAMAL DE ENCAMINHAMENTO. AF_12/2014</v>
          </cell>
        </row>
        <row r="3507">
          <cell r="A3507" t="str">
            <v>INSTALACOES HIDRO SANITARIAS</v>
          </cell>
          <cell r="B3507" t="str">
            <v>INHI</v>
          </cell>
          <cell r="C3507" t="str">
            <v>CONEXOES</v>
          </cell>
          <cell r="D3507" t="str">
            <v>0180</v>
          </cell>
          <cell r="E3507">
            <v>0</v>
          </cell>
          <cell r="F3507">
            <v>0</v>
          </cell>
          <cell r="G3507" t="str">
            <v>89568</v>
          </cell>
          <cell r="H3507" t="str">
            <v>UNIÃO, PVC, SOLDÁVEL, DN 40MM, INSTALADO EM PRUMADA DE ÁGUA - FORNECIMENTO E INSTALAÇÃO. AF_12/2014</v>
          </cell>
        </row>
        <row r="3508">
          <cell r="A3508" t="str">
            <v>INSTALACOES HIDRO SANITARIAS</v>
          </cell>
          <cell r="B3508" t="str">
            <v>INHI</v>
          </cell>
          <cell r="C3508" t="str">
            <v>CONEXOES</v>
          </cell>
          <cell r="D3508" t="str">
            <v>0180</v>
          </cell>
          <cell r="E3508">
            <v>0</v>
          </cell>
          <cell r="F3508">
            <v>0</v>
          </cell>
          <cell r="G3508" t="str">
            <v>89569</v>
          </cell>
          <cell r="H3508" t="str">
            <v>JUNÇÃO SIMPLES, PVC, SERIE R, ÁGUA PLUVIAL, DN 100 X 75 MM, JUNTA ELÁSTICA, FORNECIDO E INSTALADO EM RAMAL DE ENCAMINHAMENTO. AF_12/2014</v>
          </cell>
        </row>
        <row r="3509">
          <cell r="A3509" t="str">
            <v>INSTALACOES HIDRO SANITARIAS</v>
          </cell>
          <cell r="B3509" t="str">
            <v>INHI</v>
          </cell>
          <cell r="C3509" t="str">
            <v>CONEXOES</v>
          </cell>
          <cell r="D3509" t="str">
            <v>0180</v>
          </cell>
          <cell r="E3509">
            <v>0</v>
          </cell>
          <cell r="F3509">
            <v>0</v>
          </cell>
          <cell r="G3509" t="str">
            <v>89570</v>
          </cell>
          <cell r="H3509" t="str">
            <v>ADAPTADOR CURTO COM BOLSA E ROSCA PARA REGISTRO, PVC, SOLDÁVEL, DN 40MM X 1.1/2, INSTALADO EM PRUMADA DE ÁGUA - FORNECIMENTO E INSTALAÇÃO. AF_12/2014</v>
          </cell>
        </row>
        <row r="3510">
          <cell r="A3510" t="str">
            <v>INSTALACOES HIDRO SANITARIAS</v>
          </cell>
          <cell r="B3510" t="str">
            <v>INHI</v>
          </cell>
          <cell r="C3510" t="str">
            <v>CONEXOES</v>
          </cell>
          <cell r="D3510" t="str">
            <v>0180</v>
          </cell>
          <cell r="E3510">
            <v>0</v>
          </cell>
          <cell r="F3510">
            <v>0</v>
          </cell>
          <cell r="G3510" t="str">
            <v>89571</v>
          </cell>
          <cell r="H3510" t="str">
            <v>TÊ, PVC, SERIE R, ÁGUA PLUVIAL, DN 100 X 100 MM, JUNTA ELÁSTICA, FORNECIDO E INSTALADO EM RAMAL DE ENCAMINHAMENTO. AF_12/2014</v>
          </cell>
        </row>
        <row r="3511">
          <cell r="A3511" t="str">
            <v>INSTALACOES HIDRO SANITARIAS</v>
          </cell>
          <cell r="B3511" t="str">
            <v>INHI</v>
          </cell>
          <cell r="C3511" t="str">
            <v>CONEXOES</v>
          </cell>
          <cell r="D3511" t="str">
            <v>0180</v>
          </cell>
          <cell r="E3511">
            <v>0</v>
          </cell>
          <cell r="F3511">
            <v>0</v>
          </cell>
          <cell r="G3511" t="str">
            <v>89572</v>
          </cell>
          <cell r="H3511" t="str">
            <v>ADAPTADOR CURTO COM BOLSA E ROSCA PARA REGISTRO, PVC, SOLDÁVEL, DN 40MM X 1.1/4, INSTALADO EM PRUMADA DE ÁGUA - FORNECIMENTO E INSTALAÇÃO. AF_12/2014</v>
          </cell>
        </row>
        <row r="3512">
          <cell r="A3512" t="str">
            <v>INSTALACOES HIDRO SANITARIAS</v>
          </cell>
          <cell r="B3512" t="str">
            <v>INHI</v>
          </cell>
          <cell r="C3512" t="str">
            <v>CONEXOES</v>
          </cell>
          <cell r="D3512" t="str">
            <v>0180</v>
          </cell>
          <cell r="E3512">
            <v>0</v>
          </cell>
          <cell r="F3512">
            <v>0</v>
          </cell>
          <cell r="G3512" t="str">
            <v>89573</v>
          </cell>
          <cell r="H3512" t="str">
            <v>TÊ, PVC, SERIE R, ÁGUA PLUVIAL, DN 100 X 75 MM, JUNTA ELÁSTICA, FORNECIDO E INSTALADO EM RAMAL DE ENCAMINHAMENTO. AF_12/2014</v>
          </cell>
        </row>
        <row r="3513">
          <cell r="A3513" t="str">
            <v>INSTALACOES HIDRO SANITARIAS</v>
          </cell>
          <cell r="B3513" t="str">
            <v>INHI</v>
          </cell>
          <cell r="C3513" t="str">
            <v>CONEXOES</v>
          </cell>
          <cell r="D3513" t="str">
            <v>0180</v>
          </cell>
          <cell r="E3513">
            <v>0</v>
          </cell>
          <cell r="F3513">
            <v>0</v>
          </cell>
          <cell r="G3513" t="str">
            <v>89574</v>
          </cell>
          <cell r="H3513" t="str">
            <v>JUNÇÃO DUPLA, PVC, SERIE R, ÁGUA PLUVIAL, DN 100 X 100 X 100 MM, JUNTA ELÁSTICA, FORNECIDO E INSTALADO EM RAMAL DE ENCAMINHAMENTO. AF_12/2014</v>
          </cell>
        </row>
        <row r="3514">
          <cell r="A3514" t="str">
            <v>INSTALACOES HIDRO SANITARIAS</v>
          </cell>
          <cell r="B3514" t="str">
            <v>INHI</v>
          </cell>
          <cell r="C3514" t="str">
            <v>CONEXOES</v>
          </cell>
          <cell r="D3514" t="str">
            <v>0180</v>
          </cell>
          <cell r="E3514">
            <v>0</v>
          </cell>
          <cell r="F3514">
            <v>0</v>
          </cell>
          <cell r="G3514" t="str">
            <v>89575</v>
          </cell>
          <cell r="H3514" t="str">
            <v>LUVA, PVC, SOLDÁVEL, DN 50MM, INSTALADO EM PRUMADA DE ÁGUA - FORNECIMENTO E INSTALAÇÃO. AF_12/2014</v>
          </cell>
        </row>
        <row r="3515">
          <cell r="A3515" t="str">
            <v>INSTALACOES HIDRO SANITARIAS</v>
          </cell>
          <cell r="B3515" t="str">
            <v>INHI</v>
          </cell>
          <cell r="C3515" t="str">
            <v>CONEXOES</v>
          </cell>
          <cell r="D3515" t="str">
            <v>0180</v>
          </cell>
          <cell r="E3515">
            <v>0</v>
          </cell>
          <cell r="F3515">
            <v>0</v>
          </cell>
          <cell r="G3515" t="str">
            <v>89577</v>
          </cell>
          <cell r="H3515" t="str">
            <v>LUVA DE CORRER, PVC, SOLDÁVEL, DN 50MM, INSTALADO EM PRUMADA DE ÁGUA - FORNECIMENTO E INSTALAÇÃO. AF_12/2014</v>
          </cell>
        </row>
        <row r="3516">
          <cell r="A3516" t="str">
            <v>INSTALACOES HIDRO SANITARIAS</v>
          </cell>
          <cell r="B3516" t="str">
            <v>INHI</v>
          </cell>
          <cell r="C3516" t="str">
            <v>CONEXOES</v>
          </cell>
          <cell r="D3516" t="str">
            <v>0180</v>
          </cell>
          <cell r="E3516">
            <v>0</v>
          </cell>
          <cell r="F3516">
            <v>0</v>
          </cell>
          <cell r="G3516" t="str">
            <v>89579</v>
          </cell>
          <cell r="H3516" t="str">
            <v>LUVA DE REDUÇÃO, PVC, SOLDÁVEL, DN 50MM X 25MM, INSTALADO EM PRUMADA DE ÁGUA   FORNECIMENTO E INSTALAÇÃO. AF_12/2014</v>
          </cell>
        </row>
        <row r="3517">
          <cell r="A3517" t="str">
            <v>INSTALACOES HIDRO SANITARIAS</v>
          </cell>
          <cell r="B3517" t="str">
            <v>INHI</v>
          </cell>
          <cell r="C3517" t="str">
            <v>CONEXOES</v>
          </cell>
          <cell r="D3517" t="str">
            <v>0180</v>
          </cell>
          <cell r="E3517">
            <v>0</v>
          </cell>
          <cell r="F3517">
            <v>0</v>
          </cell>
          <cell r="G3517" t="str">
            <v>89581</v>
          </cell>
          <cell r="H3517" t="str">
            <v>JOELHO 90 GRAUS, PVC, SERIE R, ÁGUA PLUVIAL, DN 75 MM, JUNTA ELÁSTICA, FORNECIDO E INSTALADO EM CONDUTORES VERTICAIS DE ÁGUAS PLUVIAIS. AF_12/2014</v>
          </cell>
        </row>
        <row r="3518">
          <cell r="A3518" t="str">
            <v>INSTALACOES HIDRO SANITARIAS</v>
          </cell>
          <cell r="B3518" t="str">
            <v>INHI</v>
          </cell>
          <cell r="C3518" t="str">
            <v>CONEXOES</v>
          </cell>
          <cell r="D3518" t="str">
            <v>0180</v>
          </cell>
          <cell r="E3518">
            <v>0</v>
          </cell>
          <cell r="F3518">
            <v>0</v>
          </cell>
          <cell r="G3518" t="str">
            <v>89582</v>
          </cell>
          <cell r="H3518" t="str">
            <v>JOELHO 45 GRAUS, PVC, SERIE R, ÁGUA PLUVIAL, DN 75 MM, JUNTA ELÁSTICA, FORNECIDO E INSTALADO EM CONDUTORES VERTICAIS DE ÁGUAS PLUVIAIS. AF_12/2014</v>
          </cell>
        </row>
        <row r="3519">
          <cell r="A3519" t="str">
            <v>INSTALACOES HIDRO SANITARIAS</v>
          </cell>
          <cell r="B3519" t="str">
            <v>INHI</v>
          </cell>
          <cell r="C3519" t="str">
            <v>CONEXOES</v>
          </cell>
          <cell r="D3519" t="str">
            <v>0180</v>
          </cell>
          <cell r="E3519">
            <v>0</v>
          </cell>
          <cell r="F3519">
            <v>0</v>
          </cell>
          <cell r="G3519" t="str">
            <v>89583</v>
          </cell>
          <cell r="H3519" t="str">
            <v>CURVA 87 GRAUS E 30 MINUTOS, PVC, SERIE R, ÁGUA PLUVIAL, DN 75 MM, JUNTA ELÁSTICA, FORNECIDO E INSTALADO EM CONDUTORES VERTICAIS DE ÁGUAS PLUVIAIS. AF_12/2014</v>
          </cell>
        </row>
        <row r="3520">
          <cell r="A3520" t="str">
            <v>INSTALACOES HIDRO SANITARIAS</v>
          </cell>
          <cell r="B3520" t="str">
            <v>INHI</v>
          </cell>
          <cell r="C3520" t="str">
            <v>CONEXOES</v>
          </cell>
          <cell r="D3520" t="str">
            <v>0180</v>
          </cell>
          <cell r="E3520">
            <v>0</v>
          </cell>
          <cell r="F3520">
            <v>0</v>
          </cell>
          <cell r="G3520" t="str">
            <v>89584</v>
          </cell>
          <cell r="H3520" t="str">
            <v>JOELHO 90 GRAUS, PVC, SERIE R, ÁGUA PLUVIAL, DN 100 MM, JUNTA ELÁSTICA, FORNECIDO E INSTALADO EM CONDUTORES VERTICAIS DE ÁGUAS PLUVIAIS. AF_12/2014</v>
          </cell>
        </row>
        <row r="3521">
          <cell r="A3521" t="str">
            <v>INSTALACOES HIDRO SANITARIAS</v>
          </cell>
          <cell r="B3521" t="str">
            <v>INHI</v>
          </cell>
          <cell r="C3521" t="str">
            <v>CONEXOES</v>
          </cell>
          <cell r="D3521" t="str">
            <v>0180</v>
          </cell>
          <cell r="E3521">
            <v>0</v>
          </cell>
          <cell r="F3521">
            <v>0</v>
          </cell>
          <cell r="G3521" t="str">
            <v>89585</v>
          </cell>
          <cell r="H3521" t="str">
            <v>JOELHO 45 GRAUS, PVC, SERIE R, ÁGUA PLUVIAL, DN 100 MM, JUNTA ELÁSTICA, FORNECIDO E INSTALADO EM CONDUTORES VERTICAIS DE ÁGUAS PLUVIAIS. AF_12/2014</v>
          </cell>
        </row>
        <row r="3522">
          <cell r="A3522" t="str">
            <v>INSTALACOES HIDRO SANITARIAS</v>
          </cell>
          <cell r="B3522" t="str">
            <v>INHI</v>
          </cell>
          <cell r="C3522" t="str">
            <v>CONEXOES</v>
          </cell>
          <cell r="D3522" t="str">
            <v>0180</v>
          </cell>
          <cell r="E3522">
            <v>0</v>
          </cell>
          <cell r="F3522">
            <v>0</v>
          </cell>
          <cell r="G3522" t="str">
            <v>89586</v>
          </cell>
          <cell r="H3522" t="str">
            <v>JOELHO 45 GRAUS PARA PÉ DE COLUNA, PVC, SERIE R, ÁGUA PLUVIAL, DN 100 MM, JUNTA ELÁSTICA, FORNECIDO E INSTALADO EM CONDUTORES VERTICAIS DE ÁGUAS PLUVIAIS. AF_12/2014</v>
          </cell>
        </row>
        <row r="3523">
          <cell r="A3523" t="str">
            <v>INSTALACOES HIDRO SANITARIAS</v>
          </cell>
          <cell r="B3523" t="str">
            <v>INHI</v>
          </cell>
          <cell r="C3523" t="str">
            <v>CONEXOES</v>
          </cell>
          <cell r="D3523" t="str">
            <v>0180</v>
          </cell>
          <cell r="E3523">
            <v>0</v>
          </cell>
          <cell r="F3523">
            <v>0</v>
          </cell>
          <cell r="G3523" t="str">
            <v>89587</v>
          </cell>
          <cell r="H3523" t="str">
            <v>CURVA 87 GRAUS E 30 MINUTOS, PVC, SERIE R, ÁGUA PLUVIAL, DN 100 MM, JUNTA ELÁSTICA, FORNECIDO E INSTALADO EM CONDUTORES VERTICAIS DE ÁGUAS PLUVIAIS. AF_12/2014</v>
          </cell>
        </row>
        <row r="3524">
          <cell r="A3524" t="str">
            <v>INSTALACOES HIDRO SANITARIAS</v>
          </cell>
          <cell r="B3524" t="str">
            <v>INHI</v>
          </cell>
          <cell r="C3524" t="str">
            <v>CONEXOES</v>
          </cell>
          <cell r="D3524" t="str">
            <v>0180</v>
          </cell>
          <cell r="E3524">
            <v>0</v>
          </cell>
          <cell r="F3524">
            <v>0</v>
          </cell>
          <cell r="G3524" t="str">
            <v>89590</v>
          </cell>
          <cell r="H3524" t="str">
            <v>JOELHO 90 GRAUS, PVC, SERIE R, ÁGUA PLUVIAL, DN 150 MM, JUNTA ELÁSTICA, FORNECIDO E INSTALADO EM CONDUTORES VERTICAIS DE ÁGUAS PLUVIAIS. AF_12/2014</v>
          </cell>
        </row>
        <row r="3525">
          <cell r="A3525" t="str">
            <v>INSTALACOES HIDRO SANITARIAS</v>
          </cell>
          <cell r="B3525" t="str">
            <v>INHI</v>
          </cell>
          <cell r="C3525" t="str">
            <v>CONEXOES</v>
          </cell>
          <cell r="D3525" t="str">
            <v>0180</v>
          </cell>
          <cell r="E3525">
            <v>0</v>
          </cell>
          <cell r="F3525">
            <v>0</v>
          </cell>
          <cell r="G3525" t="str">
            <v>89591</v>
          </cell>
          <cell r="H3525" t="str">
            <v>JOELHO 45 GRAUS, PVC, SERIE R, ÁGUA PLUVIAL, DN 150 MM, JUNTA ELÁSTICA, FORNECIDO E INSTALADO EM CONDUTORES VERTICAIS DE ÁGUAS PLUVIAIS. AF_12/2014</v>
          </cell>
        </row>
        <row r="3526">
          <cell r="A3526" t="str">
            <v>INSTALACOES HIDRO SANITARIAS</v>
          </cell>
          <cell r="B3526" t="str">
            <v>INHI</v>
          </cell>
          <cell r="C3526" t="str">
            <v>CONEXOES</v>
          </cell>
          <cell r="D3526" t="str">
            <v>0180</v>
          </cell>
          <cell r="E3526">
            <v>0</v>
          </cell>
          <cell r="F3526">
            <v>0</v>
          </cell>
          <cell r="G3526" t="str">
            <v>89592</v>
          </cell>
          <cell r="H3526" t="str">
            <v>CURVA 87 GRAUS E 30 MINUTOS, PVC, SERIE R, ÁGUA PLUVIAL, DN 150 MM, JUNTA ELÁSTICA, FORNECIDO E INSTALADO EM CONDUTORES VERTICAIS DE ÁGUAS PLUVIAIS. AF_12/2014</v>
          </cell>
        </row>
        <row r="3527">
          <cell r="A3527" t="str">
            <v>INSTALACOES HIDRO SANITARIAS</v>
          </cell>
          <cell r="B3527" t="str">
            <v>INHI</v>
          </cell>
          <cell r="C3527" t="str">
            <v>CONEXOES</v>
          </cell>
          <cell r="D3527" t="str">
            <v>0180</v>
          </cell>
          <cell r="E3527">
            <v>0</v>
          </cell>
          <cell r="F3527">
            <v>0</v>
          </cell>
          <cell r="G3527" t="str">
            <v>89593</v>
          </cell>
          <cell r="H3527" t="str">
            <v>LUVA COM ROSCA, PVC, SOLDÁVEL, DN 50MM X 1.1/2, INSTALADO EM PRUMADA DE ÁGUA - FORNECIMENTO E INSTALAÇÃO. AF_12/2014</v>
          </cell>
        </row>
        <row r="3528">
          <cell r="A3528" t="str">
            <v>INSTALACOES HIDRO SANITARIAS</v>
          </cell>
          <cell r="B3528" t="str">
            <v>INHI</v>
          </cell>
          <cell r="C3528" t="str">
            <v>CONEXOES</v>
          </cell>
          <cell r="D3528" t="str">
            <v>0180</v>
          </cell>
          <cell r="E3528">
            <v>0</v>
          </cell>
          <cell r="F3528">
            <v>0</v>
          </cell>
          <cell r="G3528" t="str">
            <v>89594</v>
          </cell>
          <cell r="H3528" t="str">
            <v>UNIÃO, PVC, SOLDÁVEL, DN 50MM, INSTALADO EM PRUMADA DE ÁGUA - FORNECIMENTO E INSTALAÇÃO. AF_12/2014</v>
          </cell>
        </row>
        <row r="3529">
          <cell r="A3529" t="str">
            <v>INSTALACOES HIDRO SANITARIAS</v>
          </cell>
          <cell r="B3529" t="str">
            <v>INHI</v>
          </cell>
          <cell r="C3529" t="str">
            <v>CONEXOES</v>
          </cell>
          <cell r="D3529" t="str">
            <v>0180</v>
          </cell>
          <cell r="E3529">
            <v>0</v>
          </cell>
          <cell r="F3529">
            <v>0</v>
          </cell>
          <cell r="G3529" t="str">
            <v>89595</v>
          </cell>
          <cell r="H3529" t="str">
            <v>ADAPTADOR CURTO COM BOLSA E ROSCA PARA REGISTRO, PVC, SOLDÁVEL, DN 50MM X 1.1/4, INSTALADO EM PRUMADA DE ÁGUA - FORNECIMENTO E INSTALAÇÃO. AF_12/2014</v>
          </cell>
        </row>
        <row r="3530">
          <cell r="A3530" t="str">
            <v>INSTALACOES HIDRO SANITARIAS</v>
          </cell>
          <cell r="B3530" t="str">
            <v>INHI</v>
          </cell>
          <cell r="C3530" t="str">
            <v>CONEXOES</v>
          </cell>
          <cell r="D3530" t="str">
            <v>0180</v>
          </cell>
          <cell r="E3530">
            <v>0</v>
          </cell>
          <cell r="F3530">
            <v>0</v>
          </cell>
          <cell r="G3530" t="str">
            <v>89596</v>
          </cell>
          <cell r="H3530" t="str">
            <v>ADAPTADOR CURTO COM BOLSA E ROSCA PARA REGISTRO, PVC, SOLDÁVEL, DN 50MM X 1.1/2, INSTALADO EM PRUMADA DE ÁGUA - FORNECIMENTO E INSTALAÇÃO. AF_12/2014</v>
          </cell>
        </row>
        <row r="3531">
          <cell r="A3531" t="str">
            <v>INSTALACOES HIDRO SANITARIAS</v>
          </cell>
          <cell r="B3531" t="str">
            <v>INHI</v>
          </cell>
          <cell r="C3531" t="str">
            <v>CONEXOES</v>
          </cell>
          <cell r="D3531" t="str">
            <v>0180</v>
          </cell>
          <cell r="E3531">
            <v>0</v>
          </cell>
          <cell r="F3531">
            <v>0</v>
          </cell>
          <cell r="G3531" t="str">
            <v>89597</v>
          </cell>
          <cell r="H3531" t="str">
            <v>LUVA, PVC, SOLDÁVEL, DN 60MM, INSTALADO EM PRUMADA DE ÁGUA - FORNECIMENTO E INSTALAÇÃO. AF_12/2014</v>
          </cell>
        </row>
        <row r="3532">
          <cell r="A3532" t="str">
            <v>INSTALACOES HIDRO SANITARIAS</v>
          </cell>
          <cell r="B3532" t="str">
            <v>INHI</v>
          </cell>
          <cell r="C3532" t="str">
            <v>CONEXOES</v>
          </cell>
          <cell r="D3532" t="str">
            <v>0180</v>
          </cell>
          <cell r="E3532">
            <v>0</v>
          </cell>
          <cell r="F3532">
            <v>0</v>
          </cell>
          <cell r="G3532" t="str">
            <v>89598</v>
          </cell>
          <cell r="H3532" t="str">
            <v>LUVA DE CORRER, PVC, SOLDÁVEL, DN 60MM, INSTALADO EM PRUMADA DE ÁGUA   FORNECIMENTO E INSTALAÇÃO. AF_12/2014</v>
          </cell>
        </row>
        <row r="3533">
          <cell r="A3533" t="str">
            <v>INSTALACOES HIDRO SANITARIAS</v>
          </cell>
          <cell r="B3533" t="str">
            <v>INHI</v>
          </cell>
          <cell r="C3533" t="str">
            <v>CONEXOES</v>
          </cell>
          <cell r="D3533" t="str">
            <v>0180</v>
          </cell>
          <cell r="E3533">
            <v>0</v>
          </cell>
          <cell r="F3533">
            <v>0</v>
          </cell>
          <cell r="G3533" t="str">
            <v>89599</v>
          </cell>
          <cell r="H3533" t="str">
            <v>LUVA SIMPLES, PVC, SERIE R, ÁGUA PLUVIAL, DN 75 MM, JUNTA ELÁSTICA, FORNECIDO E INSTALADO EM CONDUTORES VERTICAIS DE ÁGUAS PLUVIAIS. AF_12/2014</v>
          </cell>
        </row>
        <row r="3534">
          <cell r="A3534" t="str">
            <v>INSTALACOES HIDRO SANITARIAS</v>
          </cell>
          <cell r="B3534" t="str">
            <v>INHI</v>
          </cell>
          <cell r="C3534" t="str">
            <v>CONEXOES</v>
          </cell>
          <cell r="D3534" t="str">
            <v>0180</v>
          </cell>
          <cell r="E3534">
            <v>0</v>
          </cell>
          <cell r="F3534">
            <v>0</v>
          </cell>
          <cell r="G3534" t="str">
            <v>89600</v>
          </cell>
          <cell r="H3534" t="str">
            <v>LUVA DE CORRER, PVC, SERIE R, ÁGUA PLUVIAL, DN 75 MM, JUNTA ELÁSTICA, FORNECIDO E INSTALADO EM CONDUTORES VERTICAIS DE ÁGUAS PLUVIAIS. AF_12/2014</v>
          </cell>
        </row>
        <row r="3535">
          <cell r="A3535" t="str">
            <v>INSTALACOES HIDRO SANITARIAS</v>
          </cell>
          <cell r="B3535" t="str">
            <v>INHI</v>
          </cell>
          <cell r="C3535" t="str">
            <v>CONEXOES</v>
          </cell>
          <cell r="D3535" t="str">
            <v>0180</v>
          </cell>
          <cell r="E3535">
            <v>0</v>
          </cell>
          <cell r="F3535">
            <v>0</v>
          </cell>
          <cell r="G3535" t="str">
            <v>89605</v>
          </cell>
          <cell r="H3535" t="str">
            <v>LUVA DE REDUÇÃO, PVC, SOLDÁVEL, DN 60MM X 50MM, INSTALADO EM PRUMADA DE ÁGUA - FORNECIMENTO E INSTALAÇÃO. AF_12/2014</v>
          </cell>
        </row>
        <row r="3536">
          <cell r="A3536" t="str">
            <v>INSTALACOES HIDRO SANITARIAS</v>
          </cell>
          <cell r="B3536" t="str">
            <v>INHI</v>
          </cell>
          <cell r="C3536" t="str">
            <v>CONEXOES</v>
          </cell>
          <cell r="D3536" t="str">
            <v>0180</v>
          </cell>
          <cell r="E3536">
            <v>0</v>
          </cell>
          <cell r="F3536">
            <v>0</v>
          </cell>
          <cell r="G3536" t="str">
            <v>89609</v>
          </cell>
          <cell r="H3536" t="str">
            <v>UNIÃO, PVC, SOLDÁVEL, DN 60MM, INSTALADO EM PRUMADA DE ÁGUA - FORNECIMENTO E INSTALAÇÃO. AF_12/2014</v>
          </cell>
        </row>
        <row r="3537">
          <cell r="A3537" t="str">
            <v>INSTALACOES HIDRO SANITARIAS</v>
          </cell>
          <cell r="B3537" t="str">
            <v>INHI</v>
          </cell>
          <cell r="C3537" t="str">
            <v>CONEXOES</v>
          </cell>
          <cell r="D3537" t="str">
            <v>0180</v>
          </cell>
          <cell r="E3537">
            <v>0</v>
          </cell>
          <cell r="F3537">
            <v>0</v>
          </cell>
          <cell r="G3537" t="str">
            <v>89610</v>
          </cell>
          <cell r="H3537" t="str">
            <v>ADAPTADOR CURTO COM BOLSA E ROSCA PARA REGISTRO, PVC, SOLDÁVEL, DN 60MM X 2, INSTALADO EM PRUMADA DE ÁGUA - FORNECIMENTO E INSTALAÇÃO. AF_12/2014</v>
          </cell>
        </row>
        <row r="3538">
          <cell r="A3538" t="str">
            <v>INSTALACOES HIDRO SANITARIAS</v>
          </cell>
          <cell r="B3538" t="str">
            <v>INHI</v>
          </cell>
          <cell r="C3538" t="str">
            <v>CONEXOES</v>
          </cell>
          <cell r="D3538" t="str">
            <v>0180</v>
          </cell>
          <cell r="E3538">
            <v>0</v>
          </cell>
          <cell r="F3538">
            <v>0</v>
          </cell>
          <cell r="G3538" t="str">
            <v>89611</v>
          </cell>
          <cell r="H3538" t="str">
            <v>LUVA, PVC, SOLDÁVEL, DN 75MM, INSTALADO EM PRUMADA DE ÁGUA - FORNECIMENTO E INSTALAÇÃO. AF_12/2014</v>
          </cell>
        </row>
        <row r="3539">
          <cell r="A3539" t="str">
            <v>INSTALACOES HIDRO SANITARIAS</v>
          </cell>
          <cell r="B3539" t="str">
            <v>INHI</v>
          </cell>
          <cell r="C3539" t="str">
            <v>CONEXOES</v>
          </cell>
          <cell r="D3539" t="str">
            <v>0180</v>
          </cell>
          <cell r="E3539">
            <v>0</v>
          </cell>
          <cell r="F3539">
            <v>0</v>
          </cell>
          <cell r="G3539" t="str">
            <v>89612</v>
          </cell>
          <cell r="H3539" t="str">
            <v>UNIÃO, PVC, SOLDÁVEL, DN 75MM, INSTALADO EM PRUMADA DE ÁGUA - FORNECIMENTO E INSTALAÇÃO. AF_12/2014</v>
          </cell>
        </row>
        <row r="3540">
          <cell r="A3540" t="str">
            <v>INSTALACOES HIDRO SANITARIAS</v>
          </cell>
          <cell r="B3540" t="str">
            <v>INHI</v>
          </cell>
          <cell r="C3540" t="str">
            <v>CONEXOES</v>
          </cell>
          <cell r="D3540" t="str">
            <v>0180</v>
          </cell>
          <cell r="E3540">
            <v>0</v>
          </cell>
          <cell r="F3540">
            <v>0</v>
          </cell>
          <cell r="G3540" t="str">
            <v>89613</v>
          </cell>
          <cell r="H3540" t="str">
            <v>ADAPTADOR CURTO COM BOLSA E ROSCA PARA REGISTRO, PVC, SOLDÁVEL, DN 75MM X 2.1/2, INSTALADO EM PRUMADA DE ÁGUA - FORNECIMENTO E INSTALAÇÃO. AF_12/2014</v>
          </cell>
        </row>
        <row r="3541">
          <cell r="A3541" t="str">
            <v>INSTALACOES HIDRO SANITARIAS</v>
          </cell>
          <cell r="B3541" t="str">
            <v>INHI</v>
          </cell>
          <cell r="C3541" t="str">
            <v>CONEXOES</v>
          </cell>
          <cell r="D3541" t="str">
            <v>0180</v>
          </cell>
          <cell r="E3541">
            <v>0</v>
          </cell>
          <cell r="F3541">
            <v>0</v>
          </cell>
          <cell r="G3541" t="str">
            <v>89614</v>
          </cell>
          <cell r="H3541" t="str">
            <v>LUVA, PVC, SOLDÁVEL, DN 85MM, INSTALADO EM PRUMADA DE ÁGUA - FORNECIMENTO E INSTALAÇÃO. AF_12/2014</v>
          </cell>
        </row>
        <row r="3542">
          <cell r="A3542" t="str">
            <v>INSTALACOES HIDRO SANITARIAS</v>
          </cell>
          <cell r="B3542" t="str">
            <v>INHI</v>
          </cell>
          <cell r="C3542" t="str">
            <v>CONEXOES</v>
          </cell>
          <cell r="D3542" t="str">
            <v>0180</v>
          </cell>
          <cell r="E3542">
            <v>0</v>
          </cell>
          <cell r="F3542">
            <v>0</v>
          </cell>
          <cell r="G3542" t="str">
            <v>89615</v>
          </cell>
          <cell r="H3542" t="str">
            <v>UNIÃO, PVC, SOLDÁVEL, DN 85MM, INSTALADO EM PRUMADA DE ÁGUA - FORNECIMENTO E INSTALAÇÃO. AF_12/2014</v>
          </cell>
        </row>
        <row r="3543">
          <cell r="A3543" t="str">
            <v>INSTALACOES HIDRO SANITARIAS</v>
          </cell>
          <cell r="B3543" t="str">
            <v>INHI</v>
          </cell>
          <cell r="C3543" t="str">
            <v>CONEXOES</v>
          </cell>
          <cell r="D3543" t="str">
            <v>0180</v>
          </cell>
          <cell r="E3543">
            <v>0</v>
          </cell>
          <cell r="F3543">
            <v>0</v>
          </cell>
          <cell r="G3543" t="str">
            <v>89616</v>
          </cell>
          <cell r="H3543" t="str">
            <v>ADAPTADOR CURTO COM BOLSA E ROSCA PARA REGISTRO, PVC, SOLDÁVEL, DN 85MM X 3, INSTALADO EM PRUMADA DE ÁGUA - FORNECIMENTO E INSTALAÇÃO. AF_12/2014</v>
          </cell>
        </row>
        <row r="3544">
          <cell r="A3544" t="str">
            <v>INSTALACOES HIDRO SANITARIAS</v>
          </cell>
          <cell r="B3544" t="str">
            <v>INHI</v>
          </cell>
          <cell r="C3544" t="str">
            <v>CONEXOES</v>
          </cell>
          <cell r="D3544" t="str">
            <v>0180</v>
          </cell>
          <cell r="E3544">
            <v>0</v>
          </cell>
          <cell r="F3544">
            <v>0</v>
          </cell>
          <cell r="G3544" t="str">
            <v>89617</v>
          </cell>
          <cell r="H3544" t="str">
            <v>TE, PVC, SOLDÁVEL, DN 25MM, INSTALADO EM PRUMADA DE ÁGUA - FORNECIMENTO E INSTALAÇÃO. AF_12/2014</v>
          </cell>
        </row>
        <row r="3545">
          <cell r="A3545" t="str">
            <v>INSTALACOES HIDRO SANITARIAS</v>
          </cell>
          <cell r="B3545" t="str">
            <v>INHI</v>
          </cell>
          <cell r="C3545" t="str">
            <v>CONEXOES</v>
          </cell>
          <cell r="D3545" t="str">
            <v>0180</v>
          </cell>
          <cell r="E3545">
            <v>0</v>
          </cell>
          <cell r="F3545">
            <v>0</v>
          </cell>
          <cell r="G3545" t="str">
            <v>89618</v>
          </cell>
          <cell r="H3545" t="str">
            <v>TÊ COM BUCHA DE LATÃO NA BOLSA CENTRAL, PVC, SOLDÁVEL, DN 25MM X 1/2, INSTALADO EM PRUMADA DE ÁGUA - FORNECIMENTO E INSTALAÇÃO. AF_12/2014</v>
          </cell>
        </row>
        <row r="3546">
          <cell r="A3546" t="str">
            <v>INSTALACOES HIDRO SANITARIAS</v>
          </cell>
          <cell r="B3546" t="str">
            <v>INHI</v>
          </cell>
          <cell r="C3546" t="str">
            <v>CONEXOES</v>
          </cell>
          <cell r="D3546" t="str">
            <v>0180</v>
          </cell>
          <cell r="E3546">
            <v>0</v>
          </cell>
          <cell r="F3546">
            <v>0</v>
          </cell>
          <cell r="G3546" t="str">
            <v>89619</v>
          </cell>
          <cell r="H3546" t="str">
            <v>TÊ DE REDUÇÃO, PVC, SOLDÁVEL, DN 25MM X 20MM, INSTALADO EM PRUMADA DE ÁGUA - FORNECIMENTO E INSTALAÇÃO. AF_12/2014</v>
          </cell>
        </row>
        <row r="3547">
          <cell r="A3547" t="str">
            <v>INSTALACOES HIDRO SANITARIAS</v>
          </cell>
          <cell r="B3547" t="str">
            <v>INHI</v>
          </cell>
          <cell r="C3547" t="str">
            <v>CONEXOES</v>
          </cell>
          <cell r="D3547" t="str">
            <v>0180</v>
          </cell>
          <cell r="E3547">
            <v>0</v>
          </cell>
          <cell r="F3547">
            <v>0</v>
          </cell>
          <cell r="G3547" t="str">
            <v>89620</v>
          </cell>
          <cell r="H3547" t="str">
            <v>TE, PVC, SOLDÁVEL, DN 32MM, INSTALADO EM PRUMADA DE ÁGUA - FORNECIMENTO E INSTALAÇÃO. AF_12/2014</v>
          </cell>
        </row>
        <row r="3548">
          <cell r="A3548" t="str">
            <v>INSTALACOES HIDRO SANITARIAS</v>
          </cell>
          <cell r="B3548" t="str">
            <v>INHI</v>
          </cell>
          <cell r="C3548" t="str">
            <v>CONEXOES</v>
          </cell>
          <cell r="D3548" t="str">
            <v>0180</v>
          </cell>
          <cell r="E3548">
            <v>0</v>
          </cell>
          <cell r="F3548">
            <v>0</v>
          </cell>
          <cell r="G3548" t="str">
            <v>89621</v>
          </cell>
          <cell r="H3548" t="str">
            <v>TÊ COM BUCHA DE LATÃO NA BOLSA CENTRAL, PVC, SOLDÁVEL, DN 32MM X 3/4, INSTALADO EM PRUMADA DE ÁGUA - FORNECIMENTO E INSTALAÇÃO. AF_12/2014</v>
          </cell>
        </row>
        <row r="3549">
          <cell r="A3549" t="str">
            <v>INSTALACOES HIDRO SANITARIAS</v>
          </cell>
          <cell r="B3549" t="str">
            <v>INHI</v>
          </cell>
          <cell r="C3549" t="str">
            <v>CONEXOES</v>
          </cell>
          <cell r="D3549" t="str">
            <v>0180</v>
          </cell>
          <cell r="E3549">
            <v>0</v>
          </cell>
          <cell r="F3549">
            <v>0</v>
          </cell>
          <cell r="G3549" t="str">
            <v>89622</v>
          </cell>
          <cell r="H3549" t="str">
            <v>TÊ DE REDUÇÃO, PVC, SOLDÁVEL, DN 32MM X 25MM, INSTALADO EM PRUMADA DE ÁGUA - FORNECIMENTO E INSTALAÇÃO. AF_12/2014</v>
          </cell>
        </row>
        <row r="3550">
          <cell r="A3550" t="str">
            <v>INSTALACOES HIDRO SANITARIAS</v>
          </cell>
          <cell r="B3550" t="str">
            <v>INHI</v>
          </cell>
          <cell r="C3550" t="str">
            <v>CONEXOES</v>
          </cell>
          <cell r="D3550" t="str">
            <v>0180</v>
          </cell>
          <cell r="E3550">
            <v>0</v>
          </cell>
          <cell r="F3550">
            <v>0</v>
          </cell>
          <cell r="G3550" t="str">
            <v>89623</v>
          </cell>
          <cell r="H3550" t="str">
            <v>TE, PVC, SOLDÁVEL, DN 40MM, INSTALADO EM PRUMADA DE ÁGUA - FORNECIMENTO E INSTALAÇÃO. AF_12/2014</v>
          </cell>
        </row>
        <row r="3551">
          <cell r="A3551" t="str">
            <v>INSTALACOES HIDRO SANITARIAS</v>
          </cell>
          <cell r="B3551" t="str">
            <v>INHI</v>
          </cell>
          <cell r="C3551" t="str">
            <v>CONEXOES</v>
          </cell>
          <cell r="D3551" t="str">
            <v>0180</v>
          </cell>
          <cell r="E3551">
            <v>0</v>
          </cell>
          <cell r="F3551">
            <v>0</v>
          </cell>
          <cell r="G3551" t="str">
            <v>89624</v>
          </cell>
          <cell r="H3551" t="str">
            <v>TÊ DE REDUÇÃO, PVC, SOLDÁVEL, DN 40MM X 32MM, INSTALADO EM PRUMADA DE ÁGUA - FORNECIMENTO E INSTALAÇÃO. AF_12/2014</v>
          </cell>
        </row>
        <row r="3552">
          <cell r="A3552" t="str">
            <v>INSTALACOES HIDRO SANITARIAS</v>
          </cell>
          <cell r="B3552" t="str">
            <v>INHI</v>
          </cell>
          <cell r="C3552" t="str">
            <v>CONEXOES</v>
          </cell>
          <cell r="D3552" t="str">
            <v>0180</v>
          </cell>
          <cell r="E3552">
            <v>0</v>
          </cell>
          <cell r="F3552">
            <v>0</v>
          </cell>
          <cell r="G3552" t="str">
            <v>89625</v>
          </cell>
          <cell r="H3552" t="str">
            <v>TE, PVC, SOLDÁVEL, DN 50MM, INSTALADO EM PRUMADA DE ÁGUA - FORNECIMENTO E INSTALAÇÃO. AF_12/2014</v>
          </cell>
        </row>
        <row r="3553">
          <cell r="A3553" t="str">
            <v>INSTALACOES HIDRO SANITARIAS</v>
          </cell>
          <cell r="B3553" t="str">
            <v>INHI</v>
          </cell>
          <cell r="C3553" t="str">
            <v>CONEXOES</v>
          </cell>
          <cell r="D3553" t="str">
            <v>0180</v>
          </cell>
          <cell r="E3553">
            <v>0</v>
          </cell>
          <cell r="F3553">
            <v>0</v>
          </cell>
          <cell r="G3553" t="str">
            <v>89626</v>
          </cell>
          <cell r="H3553" t="str">
            <v>TÊ DE REDUÇÃO, PVC, SOLDÁVEL, DN 50MM X 40MM, INSTALADO EM PRUMADA DE ÁGUA - FORNECIMENTO E INSTALAÇÃO. AF_12/2014</v>
          </cell>
        </row>
        <row r="3554">
          <cell r="A3554" t="str">
            <v>INSTALACOES HIDRO SANITARIAS</v>
          </cell>
          <cell r="B3554" t="str">
            <v>INHI</v>
          </cell>
          <cell r="C3554" t="str">
            <v>CONEXOES</v>
          </cell>
          <cell r="D3554" t="str">
            <v>0180</v>
          </cell>
          <cell r="E3554">
            <v>0</v>
          </cell>
          <cell r="F3554">
            <v>0</v>
          </cell>
          <cell r="G3554" t="str">
            <v>89627</v>
          </cell>
          <cell r="H3554" t="str">
            <v>TÊ DE REDUÇÃO, PVC, SOLDÁVEL, DN 50MM X 25MM, INSTALADO EM PRUMADA DE ÁGUA - FORNECIMENTO E INSTALAÇÃO. AF_12/2014</v>
          </cell>
        </row>
        <row r="3555">
          <cell r="A3555" t="str">
            <v>INSTALACOES HIDRO SANITARIAS</v>
          </cell>
          <cell r="B3555" t="str">
            <v>INHI</v>
          </cell>
          <cell r="C3555" t="str">
            <v>CONEXOES</v>
          </cell>
          <cell r="D3555" t="str">
            <v>0180</v>
          </cell>
          <cell r="E3555">
            <v>0</v>
          </cell>
          <cell r="F3555">
            <v>0</v>
          </cell>
          <cell r="G3555" t="str">
            <v>89628</v>
          </cell>
          <cell r="H3555" t="str">
            <v>TE, PVC, SOLDÁVEL, DN 60MM, INSTALADO EM PRUMADA DE ÁGUA - FORNECIMENTO E INSTALAÇÃO. AF_12/2014</v>
          </cell>
        </row>
        <row r="3556">
          <cell r="A3556" t="str">
            <v>INSTALACOES HIDRO SANITARIAS</v>
          </cell>
          <cell r="B3556" t="str">
            <v>INHI</v>
          </cell>
          <cell r="C3556" t="str">
            <v>CONEXOES</v>
          </cell>
          <cell r="D3556" t="str">
            <v>0180</v>
          </cell>
          <cell r="E3556">
            <v>0</v>
          </cell>
          <cell r="F3556">
            <v>0</v>
          </cell>
          <cell r="G3556" t="str">
            <v>89629</v>
          </cell>
          <cell r="H3556" t="str">
            <v>TE, PVC, SOLDÁVEL, DN 75MM, INSTALADO EM PRUMADA DE ÁGUA - FORNECIMENTO E INSTALAÇÃO. AF_12/2014</v>
          </cell>
        </row>
        <row r="3557">
          <cell r="A3557" t="str">
            <v>INSTALACOES HIDRO SANITARIAS</v>
          </cell>
          <cell r="B3557" t="str">
            <v>INHI</v>
          </cell>
          <cell r="C3557" t="str">
            <v>CONEXOES</v>
          </cell>
          <cell r="D3557" t="str">
            <v>0180</v>
          </cell>
          <cell r="E3557">
            <v>0</v>
          </cell>
          <cell r="F3557">
            <v>0</v>
          </cell>
          <cell r="G3557" t="str">
            <v>89630</v>
          </cell>
          <cell r="H3557" t="str">
            <v>TE DE REDUÇÃO, PVC, SOLDÁVEL, DN 75MM X 50MM, INSTALADO EM PRUMADA DE ÁGUA - FORNECIMENTO E INSTALAÇÃO. AF_12/2014</v>
          </cell>
        </row>
        <row r="3558">
          <cell r="A3558" t="str">
            <v>INSTALACOES HIDRO SANITARIAS</v>
          </cell>
          <cell r="B3558" t="str">
            <v>INHI</v>
          </cell>
          <cell r="C3558" t="str">
            <v>CONEXOES</v>
          </cell>
          <cell r="D3558" t="str">
            <v>0180</v>
          </cell>
          <cell r="E3558">
            <v>0</v>
          </cell>
          <cell r="F3558">
            <v>0</v>
          </cell>
          <cell r="G3558" t="str">
            <v>89631</v>
          </cell>
          <cell r="H3558" t="str">
            <v>TE, PVC, SOLDÁVEL, DN 85MM, INSTALADO EM PRUMADA DE ÁGUA - FORNECIMENTO E INSTALAÇÃO. AF_12/2014</v>
          </cell>
        </row>
        <row r="3559">
          <cell r="A3559" t="str">
            <v>INSTALACOES HIDRO SANITARIAS</v>
          </cell>
          <cell r="B3559" t="str">
            <v>INHI</v>
          </cell>
          <cell r="C3559" t="str">
            <v>CONEXOES</v>
          </cell>
          <cell r="D3559" t="str">
            <v>0180</v>
          </cell>
          <cell r="E3559">
            <v>0</v>
          </cell>
          <cell r="F3559">
            <v>0</v>
          </cell>
          <cell r="G3559" t="str">
            <v>89632</v>
          </cell>
          <cell r="H3559" t="str">
            <v>TE DE REDUÇÃO, PVC, SOLDÁVEL, DN 85MM X 60MM, INSTALADO EM PRUMADA DE ÁGUA - FORNECIMENTO E INSTALAÇÃO. AF_12/2014</v>
          </cell>
        </row>
        <row r="3560">
          <cell r="A3560" t="str">
            <v>INSTALACOES HIDRO SANITARIAS</v>
          </cell>
          <cell r="B3560" t="str">
            <v>INHI</v>
          </cell>
          <cell r="C3560" t="str">
            <v>CONEXOES</v>
          </cell>
          <cell r="D3560" t="str">
            <v>0180</v>
          </cell>
          <cell r="E3560">
            <v>0</v>
          </cell>
          <cell r="F3560">
            <v>0</v>
          </cell>
          <cell r="G3560" t="str">
            <v>89637</v>
          </cell>
          <cell r="H3560" t="str">
            <v>JOELHO 90 GRAUS, CPVC, SOLDÁVEL, DN 15MM, INSTALADO EM RAMAL OU SUB-RAMAL DE ÁGUA - FORNECIMENTO E INSTALAÇÃO. AF_12/2014</v>
          </cell>
        </row>
        <row r="3561">
          <cell r="A3561" t="str">
            <v>INSTALACOES HIDRO SANITARIAS</v>
          </cell>
          <cell r="B3561" t="str">
            <v>INHI</v>
          </cell>
          <cell r="C3561" t="str">
            <v>CONEXOES</v>
          </cell>
          <cell r="D3561" t="str">
            <v>0180</v>
          </cell>
          <cell r="E3561">
            <v>0</v>
          </cell>
          <cell r="F3561">
            <v>0</v>
          </cell>
          <cell r="G3561" t="str">
            <v>89638</v>
          </cell>
          <cell r="H3561" t="str">
            <v>JOELHO 45 GRAUS, CPVC, SOLDÁVEL, DN 15MM, INSTALADO EM RAMAL OU SUB-RAMAL DE ÁGUA - FORNECIMENTO E INSTALAÇÃO. AF_12/2014</v>
          </cell>
        </row>
        <row r="3562">
          <cell r="A3562" t="str">
            <v>INSTALACOES HIDRO SANITARIAS</v>
          </cell>
          <cell r="B3562" t="str">
            <v>INHI</v>
          </cell>
          <cell r="C3562" t="str">
            <v>CONEXOES</v>
          </cell>
          <cell r="D3562" t="str">
            <v>0180</v>
          </cell>
          <cell r="E3562">
            <v>0</v>
          </cell>
          <cell r="F3562">
            <v>0</v>
          </cell>
          <cell r="G3562" t="str">
            <v>89639</v>
          </cell>
          <cell r="H3562" t="str">
            <v>CURVA 90 GRAUS, CPVC, SOLDÁVEL, DN 15MM, INSTALADO EM RAMAL OU SUB-RAMAL DE ÁGUA - FORNECIMENTO E INSTALAÇÃO. AF_12/2014</v>
          </cell>
        </row>
        <row r="3563">
          <cell r="A3563" t="str">
            <v>INSTALACOES HIDRO SANITARIAS</v>
          </cell>
          <cell r="B3563" t="str">
            <v>INHI</v>
          </cell>
          <cell r="C3563" t="str">
            <v>CONEXOES</v>
          </cell>
          <cell r="D3563" t="str">
            <v>0180</v>
          </cell>
          <cell r="E3563">
            <v>0</v>
          </cell>
          <cell r="F3563">
            <v>0</v>
          </cell>
          <cell r="G3563" t="str">
            <v>89640</v>
          </cell>
          <cell r="H3563" t="str">
            <v>JOELHO DE TRANSIÇÃO, 90 GRAUS, CPVC, SOLDÁVEL, DN 15MM X 1/2", INSTALADO EM RAMAL OU SUB-RAMAL DE ÁGUA - FORNECIMENTO E INSTALAÇÃO. AF_12/2014</v>
          </cell>
        </row>
        <row r="3564">
          <cell r="A3564" t="str">
            <v>INSTALACOES HIDRO SANITARIAS</v>
          </cell>
          <cell r="B3564" t="str">
            <v>INHI</v>
          </cell>
          <cell r="C3564" t="str">
            <v>CONEXOES</v>
          </cell>
          <cell r="D3564" t="str">
            <v>0180</v>
          </cell>
          <cell r="E3564">
            <v>0</v>
          </cell>
          <cell r="F3564">
            <v>0</v>
          </cell>
          <cell r="G3564" t="str">
            <v>89641</v>
          </cell>
          <cell r="H3564" t="str">
            <v>JOELHO 90 GRAUS, CPVC, SOLDÁVEL, DN 22MM, INSTALADO EM RAMAL OU SUB-RAMAL DE ÁGUA - FORNECIMENTO E INSTALAÇÃO. AF_12/2014</v>
          </cell>
        </row>
        <row r="3565">
          <cell r="A3565" t="str">
            <v>INSTALACOES HIDRO SANITARIAS</v>
          </cell>
          <cell r="B3565" t="str">
            <v>INHI</v>
          </cell>
          <cell r="C3565" t="str">
            <v>CONEXOES</v>
          </cell>
          <cell r="D3565" t="str">
            <v>0180</v>
          </cell>
          <cell r="E3565">
            <v>0</v>
          </cell>
          <cell r="F3565">
            <v>0</v>
          </cell>
          <cell r="G3565" t="str">
            <v>89642</v>
          </cell>
          <cell r="H3565" t="str">
            <v>JOELHO 45 GRAUS, CPVC, SOLDÁVEL, DN 22MM, INSTALADO EM RAMAL OU SUB-RAMAL DE ÁGUA - FORNECIMENTO E INSTALAÇÃO. AF_12/2014</v>
          </cell>
        </row>
        <row r="3566">
          <cell r="A3566" t="str">
            <v>INSTALACOES HIDRO SANITARIAS</v>
          </cell>
          <cell r="B3566" t="str">
            <v>INHI</v>
          </cell>
          <cell r="C3566" t="str">
            <v>CONEXOES</v>
          </cell>
          <cell r="D3566" t="str">
            <v>0180</v>
          </cell>
          <cell r="E3566">
            <v>0</v>
          </cell>
          <cell r="F3566">
            <v>0</v>
          </cell>
          <cell r="G3566" t="str">
            <v>89643</v>
          </cell>
          <cell r="H3566" t="str">
            <v>CURVA 90 GRAUS, CPVC, SOLDÁVEL, DN 22MM, INSTALADO EM RAMAL OU SUB-RAMAL DE ÁGUA - FORNECIMENTO E INSTALAÇÃO. AF_12/2014</v>
          </cell>
        </row>
        <row r="3567">
          <cell r="A3567" t="str">
            <v>INSTALACOES HIDRO SANITARIAS</v>
          </cell>
          <cell r="B3567" t="str">
            <v>INHI</v>
          </cell>
          <cell r="C3567" t="str">
            <v>CONEXOES</v>
          </cell>
          <cell r="D3567" t="str">
            <v>0180</v>
          </cell>
          <cell r="E3567">
            <v>0</v>
          </cell>
          <cell r="F3567">
            <v>0</v>
          </cell>
          <cell r="G3567" t="str">
            <v>89644</v>
          </cell>
          <cell r="H3567" t="str">
            <v>JOELHO DE TRANSIÇÃO, 90 GRAUS, CPVC, SOLDÁVEL, DN 22MM X 1/2", INSTALADO EM RAMAL OU SUB-RAMAL DE ÁGUA - FORNECIMENTO E INSTALAÇÃO. AF_12/2014</v>
          </cell>
        </row>
        <row r="3568">
          <cell r="A3568" t="str">
            <v>INSTALACOES HIDRO SANITARIAS</v>
          </cell>
          <cell r="B3568" t="str">
            <v>INHI</v>
          </cell>
          <cell r="C3568" t="str">
            <v>CONEXOES</v>
          </cell>
          <cell r="D3568" t="str">
            <v>0180</v>
          </cell>
          <cell r="E3568">
            <v>0</v>
          </cell>
          <cell r="F3568">
            <v>0</v>
          </cell>
          <cell r="G3568" t="str">
            <v>89645</v>
          </cell>
          <cell r="H3568" t="str">
            <v>JOELHO DE TRANSIÇÃO, 90 GRAUS, CPVC, SOLDÁVEL, DN 22MM X 3/4", INSTALADO EM RAMAL OU SUB-RAMAL DE ÁGUA - FORNECIMENTO E INSTALAÇÃO. AF_12/2014</v>
          </cell>
        </row>
        <row r="3569">
          <cell r="A3569" t="str">
            <v>INSTALACOES HIDRO SANITARIAS</v>
          </cell>
          <cell r="B3569" t="str">
            <v>INHI</v>
          </cell>
          <cell r="C3569" t="str">
            <v>CONEXOES</v>
          </cell>
          <cell r="D3569" t="str">
            <v>0180</v>
          </cell>
          <cell r="E3569">
            <v>0</v>
          </cell>
          <cell r="F3569">
            <v>0</v>
          </cell>
          <cell r="G3569" t="str">
            <v>89646</v>
          </cell>
          <cell r="H3569" t="str">
            <v>JOELHO 90 GRAUS, CPVC, SOLDÁVEL, DN 28MM, INSTALADO EM RAMAL OU SUB-RAMAL DE ÁGUA - FORNECIMENTO E INSTALAÇÃO. AF_12/2014</v>
          </cell>
        </row>
        <row r="3570">
          <cell r="A3570" t="str">
            <v>INSTALACOES HIDRO SANITARIAS</v>
          </cell>
          <cell r="B3570" t="str">
            <v>INHI</v>
          </cell>
          <cell r="C3570" t="str">
            <v>CONEXOES</v>
          </cell>
          <cell r="D3570" t="str">
            <v>0180</v>
          </cell>
          <cell r="E3570">
            <v>0</v>
          </cell>
          <cell r="F3570">
            <v>0</v>
          </cell>
          <cell r="G3570" t="str">
            <v>89647</v>
          </cell>
          <cell r="H3570" t="str">
            <v>JOELHO 45 GRAUS, CPVC, SOLDÁVEL, DN 28MM, INSTALADO EM RAMAL OU SUB-RAMAL DE ÁGUA  FORNECIMENTO E INSTALAÇÃO. AF_12/2014</v>
          </cell>
        </row>
        <row r="3571">
          <cell r="A3571" t="str">
            <v>INSTALACOES HIDRO SANITARIAS</v>
          </cell>
          <cell r="B3571" t="str">
            <v>INHI</v>
          </cell>
          <cell r="C3571" t="str">
            <v>CONEXOES</v>
          </cell>
          <cell r="D3571" t="str">
            <v>0180</v>
          </cell>
          <cell r="E3571">
            <v>0</v>
          </cell>
          <cell r="F3571">
            <v>0</v>
          </cell>
          <cell r="G3571" t="str">
            <v>89648</v>
          </cell>
          <cell r="H3571" t="str">
            <v>CURVA 90 GRAUS, CPVC, SOLDÁVEL, DN 28MM, INSTALADO EM RAMAL OU SUB-RAMAL DE ÁGUA  FORNECIMENTO E INSTALAÇÃO. AF_12/2014</v>
          </cell>
        </row>
        <row r="3572">
          <cell r="A3572" t="str">
            <v>INSTALACOES HIDRO SANITARIAS</v>
          </cell>
          <cell r="B3572" t="str">
            <v>INHI</v>
          </cell>
          <cell r="C3572" t="str">
            <v>CONEXOES</v>
          </cell>
          <cell r="D3572" t="str">
            <v>0180</v>
          </cell>
          <cell r="E3572">
            <v>0</v>
          </cell>
          <cell r="F3572">
            <v>0</v>
          </cell>
          <cell r="G3572" t="str">
            <v>89649</v>
          </cell>
          <cell r="H3572" t="str">
            <v>JOELHO 90 GRAUS, CPVC, SOLDÁVEL, DN 35MM, INSTALADO EM RAMAL OU SUB-RAMAL DE ÁGUA  FORNECIMENTO E INSTALAÇÃO. AF_12/2014</v>
          </cell>
        </row>
        <row r="3573">
          <cell r="A3573" t="str">
            <v>INSTALACOES HIDRO SANITARIAS</v>
          </cell>
          <cell r="B3573" t="str">
            <v>INHI</v>
          </cell>
          <cell r="C3573" t="str">
            <v>CONEXOES</v>
          </cell>
          <cell r="D3573" t="str">
            <v>0180</v>
          </cell>
          <cell r="E3573">
            <v>0</v>
          </cell>
          <cell r="F3573">
            <v>0</v>
          </cell>
          <cell r="G3573" t="str">
            <v>89650</v>
          </cell>
          <cell r="H3573" t="str">
            <v>JOELHO 45 GRAUS, CPVC, SOLDÁVEL, DN 35MM, INSTALADO EM RAMAL OU SUB-RAMAL DE ÁGUA  FORNECIMENTO E INSTALAÇÃO. AF_12/2014</v>
          </cell>
        </row>
        <row r="3574">
          <cell r="A3574" t="str">
            <v>INSTALACOES HIDRO SANITARIAS</v>
          </cell>
          <cell r="B3574" t="str">
            <v>INHI</v>
          </cell>
          <cell r="C3574" t="str">
            <v>CONEXOES</v>
          </cell>
          <cell r="D3574" t="str">
            <v>0180</v>
          </cell>
          <cell r="E3574">
            <v>0</v>
          </cell>
          <cell r="F3574">
            <v>0</v>
          </cell>
          <cell r="G3574" t="str">
            <v>89651</v>
          </cell>
          <cell r="H3574" t="str">
            <v>LUVA, CPVC, SOLDÁVEL, DN 15MM, INSTALADO EM RAMAL OU SUB-RAMAL DE ÁGUA - FORNECIMENTO E INSTALAÇÃO. AF_12/2014</v>
          </cell>
        </row>
        <row r="3575">
          <cell r="A3575" t="str">
            <v>INSTALACOES HIDRO SANITARIAS</v>
          </cell>
          <cell r="B3575" t="str">
            <v>INHI</v>
          </cell>
          <cell r="C3575" t="str">
            <v>CONEXOES</v>
          </cell>
          <cell r="D3575" t="str">
            <v>0180</v>
          </cell>
          <cell r="E3575">
            <v>0</v>
          </cell>
          <cell r="F3575">
            <v>0</v>
          </cell>
          <cell r="G3575" t="str">
            <v>89652</v>
          </cell>
          <cell r="H3575" t="str">
            <v>LUVA DE CORRER, CPVC, SOLDÁVEL, DN 15MM, INSTALADO EM RAMAL OU SUB-RAMAL DE ÁGUA  FORNECIMENTO E INSTALAÇÃO. AF_12/2014</v>
          </cell>
        </row>
        <row r="3576">
          <cell r="A3576" t="str">
            <v>INSTALACOES HIDRO SANITARIAS</v>
          </cell>
          <cell r="B3576" t="str">
            <v>INHI</v>
          </cell>
          <cell r="C3576" t="str">
            <v>CONEXOES</v>
          </cell>
          <cell r="D3576" t="str">
            <v>0180</v>
          </cell>
          <cell r="E3576">
            <v>0</v>
          </cell>
          <cell r="F3576">
            <v>0</v>
          </cell>
          <cell r="G3576" t="str">
            <v>89653</v>
          </cell>
          <cell r="H3576" t="str">
            <v>LUVA DE TRANSIÇÃO, CPVC, SOLDÁVEL, DN15MM X 1/2", INSTALADO EM RAMAL OU SUB-RAMAL DE ÁGUA - FORNECIMENTO E INSTALAÇÃO. AF_12/2014</v>
          </cell>
        </row>
        <row r="3577">
          <cell r="A3577" t="str">
            <v>INSTALACOES HIDRO SANITARIAS</v>
          </cell>
          <cell r="B3577" t="str">
            <v>INHI</v>
          </cell>
          <cell r="C3577" t="str">
            <v>CONEXOES</v>
          </cell>
          <cell r="D3577" t="str">
            <v>0180</v>
          </cell>
          <cell r="E3577">
            <v>0</v>
          </cell>
          <cell r="F3577">
            <v>0</v>
          </cell>
          <cell r="G3577" t="str">
            <v>89654</v>
          </cell>
          <cell r="H3577" t="str">
            <v>UNIÃO, CPVC, SOLDÁVEL, DN15MM, INSTALADO EM RAMAL OU SUB-RAMAL DE ÁGUA  FORNECIMENTO E INSTALAÇÃO. AF_12/2014</v>
          </cell>
        </row>
        <row r="3578">
          <cell r="A3578" t="str">
            <v>INSTALACOES HIDRO SANITARIAS</v>
          </cell>
          <cell r="B3578" t="str">
            <v>INHI</v>
          </cell>
          <cell r="C3578" t="str">
            <v>CONEXOES</v>
          </cell>
          <cell r="D3578" t="str">
            <v>0180</v>
          </cell>
          <cell r="E3578">
            <v>0</v>
          </cell>
          <cell r="F3578">
            <v>0</v>
          </cell>
          <cell r="G3578" t="str">
            <v>89655</v>
          </cell>
          <cell r="H3578" t="str">
            <v>CONECTOR, CPVC, SOLDÁVEL, DN 15MM X 1/2, INSTALADO EM RAMAL OU SUB-RAMAL DE ÁGUA  FORNECIMENTO E INSTALAÇÃO. AF_12/2014</v>
          </cell>
        </row>
        <row r="3579">
          <cell r="A3579" t="str">
            <v>INSTALACOES HIDRO SANITARIAS</v>
          </cell>
          <cell r="B3579" t="str">
            <v>INHI</v>
          </cell>
          <cell r="C3579" t="str">
            <v>CONEXOES</v>
          </cell>
          <cell r="D3579" t="str">
            <v>0180</v>
          </cell>
          <cell r="E3579">
            <v>0</v>
          </cell>
          <cell r="F3579">
            <v>0</v>
          </cell>
          <cell r="G3579" t="str">
            <v>89656</v>
          </cell>
          <cell r="H3579" t="str">
            <v>ADAPTADOR, CPVC, SOLDÁVEL, DN15MM, INSTALADO EM RAMAL OU SUB-RAMAL DE ÁGUA  FORNECIMENTO E INSTALAÇÃO. AF_12/2014</v>
          </cell>
        </row>
        <row r="3580">
          <cell r="A3580" t="str">
            <v>INSTALACOES HIDRO SANITARIAS</v>
          </cell>
          <cell r="B3580" t="str">
            <v>INHI</v>
          </cell>
          <cell r="C3580" t="str">
            <v>CONEXOES</v>
          </cell>
          <cell r="D3580" t="str">
            <v>0180</v>
          </cell>
          <cell r="E3580">
            <v>0</v>
          </cell>
          <cell r="F3580">
            <v>0</v>
          </cell>
          <cell r="G3580" t="str">
            <v>89657</v>
          </cell>
          <cell r="H3580" t="str">
            <v>CURVA DE TRANSPOSIÇÃO, CPVC, SOLDÁVEL, DN15MM, INSTALADO EM RAMAL OU SUB-RAMAL DE ÁGUA  FORNECIMENTO E INSTALAÇÃO. AF_12/2014</v>
          </cell>
        </row>
        <row r="3581">
          <cell r="A3581" t="str">
            <v>INSTALACOES HIDRO SANITARIAS</v>
          </cell>
          <cell r="B3581" t="str">
            <v>INHI</v>
          </cell>
          <cell r="C3581" t="str">
            <v>CONEXOES</v>
          </cell>
          <cell r="D3581" t="str">
            <v>0180</v>
          </cell>
          <cell r="E3581">
            <v>0</v>
          </cell>
          <cell r="F3581">
            <v>0</v>
          </cell>
          <cell r="G3581" t="str">
            <v>89658</v>
          </cell>
          <cell r="H3581" t="str">
            <v>LUVA, CPVC, SOLDÁVEL, DN 22MM, INSTALADO EM RAMAL OU SUB-RAMAL DE ÁGUA  FORNECIMENTO E INSTALAÇÃO. AF_12/2014</v>
          </cell>
        </row>
        <row r="3582">
          <cell r="A3582" t="str">
            <v>INSTALACOES HIDRO SANITARIAS</v>
          </cell>
          <cell r="B3582" t="str">
            <v>INHI</v>
          </cell>
          <cell r="C3582" t="str">
            <v>CONEXOES</v>
          </cell>
          <cell r="D3582" t="str">
            <v>0180</v>
          </cell>
          <cell r="E3582">
            <v>0</v>
          </cell>
          <cell r="F3582">
            <v>0</v>
          </cell>
          <cell r="G3582" t="str">
            <v>89659</v>
          </cell>
          <cell r="H3582" t="str">
            <v>LUVA DE CORRER, CPVC, SOLDÁVEL, DN 22MM, INSTALADO EM RAMAL OU SUB-RAMAL DE ÁGUA  FORNECIMENTO E INSTALAÇÃO. AF_12/2014</v>
          </cell>
        </row>
        <row r="3583">
          <cell r="A3583" t="str">
            <v>INSTALACOES HIDRO SANITARIAS</v>
          </cell>
          <cell r="B3583" t="str">
            <v>INHI</v>
          </cell>
          <cell r="C3583" t="str">
            <v>CONEXOES</v>
          </cell>
          <cell r="D3583" t="str">
            <v>0180</v>
          </cell>
          <cell r="E3583">
            <v>0</v>
          </cell>
          <cell r="F3583">
            <v>0</v>
          </cell>
          <cell r="G3583" t="str">
            <v>89660</v>
          </cell>
          <cell r="H3583" t="str">
            <v>LUVA DE TRANSIÇÃO, CPVC, SOLDÁVEL, DN22MM X 25MM, INSTALADO EM RAMAL OU SUB-RAMAL DE ÁGUA - FORNECIMENTO E INSTALAÇÃO. AF_12/2014</v>
          </cell>
        </row>
        <row r="3584">
          <cell r="A3584" t="str">
            <v>INSTALACOES HIDRO SANITARIAS</v>
          </cell>
          <cell r="B3584" t="str">
            <v>INHI</v>
          </cell>
          <cell r="C3584" t="str">
            <v>CONEXOES</v>
          </cell>
          <cell r="D3584" t="str">
            <v>0180</v>
          </cell>
          <cell r="E3584">
            <v>0</v>
          </cell>
          <cell r="F3584">
            <v>0</v>
          </cell>
          <cell r="G3584" t="str">
            <v>89661</v>
          </cell>
          <cell r="H3584" t="str">
            <v>UNIÃO, CPVC, SOLDÁVEL, DN22MM, INSTALADO EM RAMAL OU SUB-RAMAL DE ÁGUA  FORNECIMENTO E INSTALAÇÃO. AF_12/2014</v>
          </cell>
        </row>
        <row r="3585">
          <cell r="A3585" t="str">
            <v>INSTALACOES HIDRO SANITARIAS</v>
          </cell>
          <cell r="B3585" t="str">
            <v>INHI</v>
          </cell>
          <cell r="C3585" t="str">
            <v>CONEXOES</v>
          </cell>
          <cell r="D3585" t="str">
            <v>0180</v>
          </cell>
          <cell r="E3585">
            <v>0</v>
          </cell>
          <cell r="F3585">
            <v>0</v>
          </cell>
          <cell r="G3585" t="str">
            <v>89662</v>
          </cell>
          <cell r="H3585" t="str">
            <v>CONECTOR, CPVC, SOLDÁVEL, DN 22MM X 1/2, INSTALADO EM RAMAL OU SUB-RAMAL DE ÁGUA  FORNECIMENTO E INSTALAÇÃO. AF_12/2014</v>
          </cell>
        </row>
        <row r="3586">
          <cell r="A3586" t="str">
            <v>INSTALACOES HIDRO SANITARIAS</v>
          </cell>
          <cell r="B3586" t="str">
            <v>INHI</v>
          </cell>
          <cell r="C3586" t="str">
            <v>CONEXOES</v>
          </cell>
          <cell r="D3586" t="str">
            <v>0180</v>
          </cell>
          <cell r="E3586">
            <v>0</v>
          </cell>
          <cell r="F3586">
            <v>0</v>
          </cell>
          <cell r="G3586" t="str">
            <v>89663</v>
          </cell>
          <cell r="H3586" t="str">
            <v>ADAPTADOR, CPVC, SOLDÁVEL, DN22MM, INSTALADO EM RAMAL OU SUB-RAMAL DE ÁGUA  FORNECIMENTO E INSTALAÇÃO. AF_12/2014</v>
          </cell>
        </row>
        <row r="3587">
          <cell r="A3587" t="str">
            <v>INSTALACOES HIDRO SANITARIAS</v>
          </cell>
          <cell r="B3587" t="str">
            <v>INHI</v>
          </cell>
          <cell r="C3587" t="str">
            <v>CONEXOES</v>
          </cell>
          <cell r="D3587" t="str">
            <v>0180</v>
          </cell>
          <cell r="E3587">
            <v>0</v>
          </cell>
          <cell r="F3587">
            <v>0</v>
          </cell>
          <cell r="G3587" t="str">
            <v>89664</v>
          </cell>
          <cell r="H3587" t="str">
            <v>CURVA DE TRANSPOSIÇÃO, CPVC, SOLDÁVEL, DN22MM, INSTALADO EM RAMAL OU SUB-RAMAL DE ÁGUA  FORNECIMENTO E INSTALAÇÃO. AF_12/2014</v>
          </cell>
        </row>
        <row r="3588">
          <cell r="A3588" t="str">
            <v>INSTALACOES HIDRO SANITARIAS</v>
          </cell>
          <cell r="B3588" t="str">
            <v>INHI</v>
          </cell>
          <cell r="C3588" t="str">
            <v>CONEXOES</v>
          </cell>
          <cell r="D3588" t="str">
            <v>0180</v>
          </cell>
          <cell r="E3588">
            <v>0</v>
          </cell>
          <cell r="F3588">
            <v>0</v>
          </cell>
          <cell r="G3588" t="str">
            <v>89665</v>
          </cell>
          <cell r="H3588" t="str">
            <v>REDUÇÃO EXCÊNTRICA, PVC, SERIE R, ÁGUA PLUVIAL, DN 75 X 50 MM, JUNTA ELÁSTICA, FORNECIDO E INSTALADO EM CONDUTORES VERTICAIS DE ÁGUAS PLUVIAIS. AF_12/2014</v>
          </cell>
        </row>
        <row r="3589">
          <cell r="A3589" t="str">
            <v>INSTALACOES HIDRO SANITARIAS</v>
          </cell>
          <cell r="B3589" t="str">
            <v>INHI</v>
          </cell>
          <cell r="C3589" t="str">
            <v>CONEXOES</v>
          </cell>
          <cell r="D3589" t="str">
            <v>0180</v>
          </cell>
          <cell r="E3589">
            <v>0</v>
          </cell>
          <cell r="F3589">
            <v>0</v>
          </cell>
          <cell r="G3589" t="str">
            <v>89666</v>
          </cell>
          <cell r="H3589" t="str">
            <v>BUCHA DE REDUÇÃO, CPVC, SOLDÁVEL, DN22MM X 15MM, INSTALADO EM RAMAL OU SUB-RAMAL DE ÁGUA  FORNECIMENTO E INSTALAÇÃO. AF_12/2014</v>
          </cell>
        </row>
        <row r="3590">
          <cell r="A3590" t="str">
            <v>INSTALACOES HIDRO SANITARIAS</v>
          </cell>
          <cell r="B3590" t="str">
            <v>INHI</v>
          </cell>
          <cell r="C3590" t="str">
            <v>CONEXOES</v>
          </cell>
          <cell r="D3590" t="str">
            <v>0180</v>
          </cell>
          <cell r="E3590">
            <v>0</v>
          </cell>
          <cell r="F3590">
            <v>0</v>
          </cell>
          <cell r="G3590" t="str">
            <v>89667</v>
          </cell>
          <cell r="H3590" t="str">
            <v>TÊ DE INSPEÇÃO, PVC, SERIE R, ÁGUA PLUVIAL, DN 75 MM, JUNTA ELÁSTICA, FORNECIDO E INSTALADO EM CONDUTORES VERTICAIS DE ÁGUAS PLUVIAIS. AF_12/2014</v>
          </cell>
        </row>
        <row r="3591">
          <cell r="A3591" t="str">
            <v>INSTALACOES HIDRO SANITARIAS</v>
          </cell>
          <cell r="B3591" t="str">
            <v>INHI</v>
          </cell>
          <cell r="C3591" t="str">
            <v>CONEXOES</v>
          </cell>
          <cell r="D3591" t="str">
            <v>0180</v>
          </cell>
          <cell r="E3591">
            <v>0</v>
          </cell>
          <cell r="F3591">
            <v>0</v>
          </cell>
          <cell r="G3591" t="str">
            <v>89668</v>
          </cell>
          <cell r="H3591" t="str">
            <v>CONECTOR, CPVC, SOLDÁVEL, DN22MM X 3/4", INSTALADO EM RAMAL OU SUB-RAMAL DE ÁGUA - FORNECIMENTO E INSTALAÇÃO. AF_12/2014</v>
          </cell>
        </row>
        <row r="3592">
          <cell r="A3592" t="str">
            <v>INSTALACOES HIDRO SANITARIAS</v>
          </cell>
          <cell r="B3592" t="str">
            <v>INHI</v>
          </cell>
          <cell r="C3592" t="str">
            <v>CONEXOES</v>
          </cell>
          <cell r="D3592" t="str">
            <v>0180</v>
          </cell>
          <cell r="E3592">
            <v>0</v>
          </cell>
          <cell r="F3592">
            <v>0</v>
          </cell>
          <cell r="G3592" t="str">
            <v>89669</v>
          </cell>
          <cell r="H3592" t="str">
            <v>LUVA SIMPLES, PVC, SERIE R, ÁGUA PLUVIAL, DN 100 MM, JUNTA ELÁSTICA, FORNECIDO E INSTALADO EM CONDUTORES VERTICAIS DE ÁGUAS PLUVIAIS. AF_12/2014</v>
          </cell>
        </row>
        <row r="3593">
          <cell r="A3593" t="str">
            <v>INSTALACOES HIDRO SANITARIAS</v>
          </cell>
          <cell r="B3593" t="str">
            <v>INHI</v>
          </cell>
          <cell r="C3593" t="str">
            <v>CONEXOES</v>
          </cell>
          <cell r="D3593" t="str">
            <v>0180</v>
          </cell>
          <cell r="E3593">
            <v>0</v>
          </cell>
          <cell r="F3593">
            <v>0</v>
          </cell>
          <cell r="G3593" t="str">
            <v>89670</v>
          </cell>
          <cell r="H3593" t="str">
            <v>LUVA, CPVC, SOLDÁVEL, DN 28MM, INSTALADO EM RAMAL OU SUB-RAMAL DE ÁGUA  FORNECIMENTO E INSTALAÇÃO. AF_12/2014</v>
          </cell>
        </row>
        <row r="3594">
          <cell r="A3594" t="str">
            <v>INSTALACOES HIDRO SANITARIAS</v>
          </cell>
          <cell r="B3594" t="str">
            <v>INHI</v>
          </cell>
          <cell r="C3594" t="str">
            <v>CONEXOES</v>
          </cell>
          <cell r="D3594" t="str">
            <v>0180</v>
          </cell>
          <cell r="E3594">
            <v>0</v>
          </cell>
          <cell r="F3594">
            <v>0</v>
          </cell>
          <cell r="G3594" t="str">
            <v>89671</v>
          </cell>
          <cell r="H3594" t="str">
            <v>LUVA DE CORRER, PVC, SERIE R, ÁGUA PLUVIAL, DN 100 MM, JUNTA ELÁSTICA, FORNECIDO E INSTALADO EM CONDUTORES VERTICAIS DE ÁGUAS PLUVIAIS. AF_12/2014</v>
          </cell>
        </row>
        <row r="3595">
          <cell r="A3595" t="str">
            <v>INSTALACOES HIDRO SANITARIAS</v>
          </cell>
          <cell r="B3595" t="str">
            <v>INHI</v>
          </cell>
          <cell r="C3595" t="str">
            <v>CONEXOES</v>
          </cell>
          <cell r="D3595" t="str">
            <v>0180</v>
          </cell>
          <cell r="E3595">
            <v>0</v>
          </cell>
          <cell r="F3595">
            <v>0</v>
          </cell>
          <cell r="G3595" t="str">
            <v>89672</v>
          </cell>
          <cell r="H3595" t="str">
            <v>LUVA DE CORRER, CPVC, SOLDÁVEL, DN 28MM, INSTALADO EM RAMAL OU SUB-RAMAL DE ÁGUA  FORNECIMENTO E INSTALAÇÃO. AF_12/2014</v>
          </cell>
        </row>
        <row r="3596">
          <cell r="A3596" t="str">
            <v>INSTALACOES HIDRO SANITARIAS</v>
          </cell>
          <cell r="B3596" t="str">
            <v>INHI</v>
          </cell>
          <cell r="C3596" t="str">
            <v>CONEXOES</v>
          </cell>
          <cell r="D3596" t="str">
            <v>0180</v>
          </cell>
          <cell r="E3596">
            <v>0</v>
          </cell>
          <cell r="F3596">
            <v>0</v>
          </cell>
          <cell r="G3596" t="str">
            <v>89673</v>
          </cell>
          <cell r="H3596" t="str">
            <v>REDUÇÃO EXCÊNTRICA, PVC, SERIE R, ÁGUA PLUVIAL, DN 100 X 75 MM, JUNTA ELÁSTICA, FORNECIDO E INSTALADO EM CONDUTORES VERTICAIS DE ÁGUAS PLUVIAIS. AF_12/2014</v>
          </cell>
        </row>
        <row r="3597">
          <cell r="A3597" t="str">
            <v>INSTALACOES HIDRO SANITARIAS</v>
          </cell>
          <cell r="B3597" t="str">
            <v>INHI</v>
          </cell>
          <cell r="C3597" t="str">
            <v>CONEXOES</v>
          </cell>
          <cell r="D3597" t="str">
            <v>0180</v>
          </cell>
          <cell r="E3597">
            <v>0</v>
          </cell>
          <cell r="F3597">
            <v>0</v>
          </cell>
          <cell r="G3597" t="str">
            <v>89674</v>
          </cell>
          <cell r="H3597" t="str">
            <v>UNIÃO, CPVC, SOLDÁVEL, DN28MM, INSTALADO EM RAMAL OU SUB-RAMAL DE ÁGUA  FORNECIMENTO E INSTALAÇÃO. AF_12/2014</v>
          </cell>
        </row>
        <row r="3598">
          <cell r="A3598" t="str">
            <v>INSTALACOES HIDRO SANITARIAS</v>
          </cell>
          <cell r="B3598" t="str">
            <v>INHI</v>
          </cell>
          <cell r="C3598" t="str">
            <v>CONEXOES</v>
          </cell>
          <cell r="D3598" t="str">
            <v>0180</v>
          </cell>
          <cell r="E3598">
            <v>0</v>
          </cell>
          <cell r="F3598">
            <v>0</v>
          </cell>
          <cell r="G3598" t="str">
            <v>89675</v>
          </cell>
          <cell r="H3598" t="str">
            <v>TÊ DE INSPEÇÃO, PVC, SERIE R, ÁGUA PLUVIAL, DN 100 MM, JUNTA ELÁSTICA, FORNECIDO E INSTALADO EM CONDUTORES VERTICAIS DE ÁGUAS PLUVIAIS. AF_12/2014</v>
          </cell>
        </row>
        <row r="3599">
          <cell r="A3599" t="str">
            <v>INSTALACOES HIDRO SANITARIAS</v>
          </cell>
          <cell r="B3599" t="str">
            <v>INHI</v>
          </cell>
          <cell r="C3599" t="str">
            <v>CONEXOES</v>
          </cell>
          <cell r="D3599" t="str">
            <v>0180</v>
          </cell>
          <cell r="E3599">
            <v>0</v>
          </cell>
          <cell r="F3599">
            <v>0</v>
          </cell>
          <cell r="G3599" t="str">
            <v>89676</v>
          </cell>
          <cell r="H3599" t="str">
            <v>CONECTOR, CPVC, SOLDÁVEL, DN 28MM X 1, INSTALADO EM RAMAL OU SUB-RAMAL DE ÁGUA  FORNECIMENTO E INSTALAÇÃO. AF_12/2014</v>
          </cell>
        </row>
        <row r="3600">
          <cell r="A3600" t="str">
            <v>INSTALACOES HIDRO SANITARIAS</v>
          </cell>
          <cell r="B3600" t="str">
            <v>INHI</v>
          </cell>
          <cell r="C3600" t="str">
            <v>CONEXOES</v>
          </cell>
          <cell r="D3600" t="str">
            <v>0180</v>
          </cell>
          <cell r="E3600">
            <v>0</v>
          </cell>
          <cell r="F3600">
            <v>0</v>
          </cell>
          <cell r="G3600" t="str">
            <v>89677</v>
          </cell>
          <cell r="H3600" t="str">
            <v>LUVA SIMPLES, PVC, SERIE R, ÁGUA PLUVIAL, DN 150 MM, JUNTA ELÁSTICA, FORNECIDO E INSTALADO EM CONDUTORES VERTICAIS DE ÁGUAS PLUVIAIS. AF_12/2014</v>
          </cell>
        </row>
        <row r="3601">
          <cell r="A3601" t="str">
            <v>INSTALACOES HIDRO SANITARIAS</v>
          </cell>
          <cell r="B3601" t="str">
            <v>INHI</v>
          </cell>
          <cell r="C3601" t="str">
            <v>CONEXOES</v>
          </cell>
          <cell r="D3601" t="str">
            <v>0180</v>
          </cell>
          <cell r="E3601">
            <v>0</v>
          </cell>
          <cell r="F3601">
            <v>0</v>
          </cell>
          <cell r="G3601" t="str">
            <v>89678</v>
          </cell>
          <cell r="H3601" t="str">
            <v>BUCHA DE REDUÇÃO, CPVC, SOLDÁVEL, DN28MM X 22MM, INSTALADO EM RAMAL OU SUB-RAMAL DE ÁGUA  FORNECIMENTO E INSTALAÇÃO. AF_12/2014</v>
          </cell>
        </row>
        <row r="3602">
          <cell r="A3602" t="str">
            <v>INSTALACOES HIDRO SANITARIAS</v>
          </cell>
          <cell r="B3602" t="str">
            <v>INHI</v>
          </cell>
          <cell r="C3602" t="str">
            <v>CONEXOES</v>
          </cell>
          <cell r="D3602" t="str">
            <v>0180</v>
          </cell>
          <cell r="E3602">
            <v>0</v>
          </cell>
          <cell r="F3602">
            <v>0</v>
          </cell>
          <cell r="G3602" t="str">
            <v>89679</v>
          </cell>
          <cell r="H3602" t="str">
            <v>LUVA DE CORRER, PVC, SERIE R, ÁGUA PLUVIAL, DN 150 MM, JUNTA ELÁSTICA, FORNECIDO E INSTALADO EM CONDUTORES VERTICAIS DE ÁGUAS PLUVIAIS. AF_12/2014</v>
          </cell>
        </row>
        <row r="3603">
          <cell r="A3603" t="str">
            <v>INSTALACOES HIDRO SANITARIAS</v>
          </cell>
          <cell r="B3603" t="str">
            <v>INHI</v>
          </cell>
          <cell r="C3603" t="str">
            <v>CONEXOES</v>
          </cell>
          <cell r="D3603" t="str">
            <v>0180</v>
          </cell>
          <cell r="E3603">
            <v>0</v>
          </cell>
          <cell r="F3603">
            <v>0</v>
          </cell>
          <cell r="G3603" t="str">
            <v>89680</v>
          </cell>
          <cell r="H3603" t="str">
            <v>LUVA, CPVC, SOLDÁVEL, DN 35MM, INSTALADO EM RAMAL OU SUB-RAMAL DE ÁGUA  FORNECIMENTO E INSTALAÇÃO. AF_12/2014</v>
          </cell>
        </row>
        <row r="3604">
          <cell r="A3604" t="str">
            <v>INSTALACOES HIDRO SANITARIAS</v>
          </cell>
          <cell r="B3604" t="str">
            <v>INHI</v>
          </cell>
          <cell r="C3604" t="str">
            <v>CONEXOES</v>
          </cell>
          <cell r="D3604" t="str">
            <v>0180</v>
          </cell>
          <cell r="E3604">
            <v>0</v>
          </cell>
          <cell r="F3604">
            <v>0</v>
          </cell>
          <cell r="G3604" t="str">
            <v>89681</v>
          </cell>
          <cell r="H3604" t="str">
            <v>REDUÇÃO EXCÊNTRICA, PVC, SERIE R, ÁGUA PLUVIAL, DN 150 X 100 MM, JUNTA ELÁSTICA, FORNECIDO E INSTALADO EM CONDUTORES VERTICAIS DE ÁGUAS PLUVIAIS. AF_12/2014</v>
          </cell>
        </row>
        <row r="3605">
          <cell r="A3605" t="str">
            <v>INSTALACOES HIDRO SANITARIAS</v>
          </cell>
          <cell r="B3605" t="str">
            <v>INHI</v>
          </cell>
          <cell r="C3605" t="str">
            <v>CONEXOES</v>
          </cell>
          <cell r="D3605" t="str">
            <v>0180</v>
          </cell>
          <cell r="E3605">
            <v>0</v>
          </cell>
          <cell r="F3605">
            <v>0</v>
          </cell>
          <cell r="G3605" t="str">
            <v>89682</v>
          </cell>
          <cell r="H3605" t="str">
            <v>LUVA DE CORRER, CPVC, SOLDÁVEL, DN 35MM, INSTALADO EM RAMAL OU SUB-RAMAL DE ÁGUA  FORNECIMENTO E INSTALAÇÃO. AF_12/2014</v>
          </cell>
        </row>
        <row r="3606">
          <cell r="A3606" t="str">
            <v>INSTALACOES HIDRO SANITARIAS</v>
          </cell>
          <cell r="B3606" t="str">
            <v>INHI</v>
          </cell>
          <cell r="C3606" t="str">
            <v>CONEXOES</v>
          </cell>
          <cell r="D3606" t="str">
            <v>0180</v>
          </cell>
          <cell r="E3606">
            <v>0</v>
          </cell>
          <cell r="F3606">
            <v>0</v>
          </cell>
          <cell r="G3606" t="str">
            <v>89684</v>
          </cell>
          <cell r="H3606" t="str">
            <v>UNIÃO, CPVC, SOLDÁVEL, DN35MM, INSTALADO EM RAMAL OU SUB-RAMAL DE ÁGUA  FORNECIMENTO E INSTALAÇÃO. AF_12/2014</v>
          </cell>
        </row>
        <row r="3607">
          <cell r="A3607" t="str">
            <v>INSTALACOES HIDRO SANITARIAS</v>
          </cell>
          <cell r="B3607" t="str">
            <v>INHI</v>
          </cell>
          <cell r="C3607" t="str">
            <v>CONEXOES</v>
          </cell>
          <cell r="D3607" t="str">
            <v>0180</v>
          </cell>
          <cell r="E3607">
            <v>0</v>
          </cell>
          <cell r="F3607">
            <v>0</v>
          </cell>
          <cell r="G3607" t="str">
            <v>89685</v>
          </cell>
          <cell r="H3607" t="str">
            <v>JUNÇÃO SIMPLES, PVC, SERIE R, ÁGUA PLUVIAL, DN 75 X 75 MM, JUNTA ELÁSTICA, FORNECIDO E INSTALADO EM CONDUTORES VERTICAIS DE ÁGUAS PLUVIAIS. AF_12/2014</v>
          </cell>
        </row>
        <row r="3608">
          <cell r="A3608" t="str">
            <v>INSTALACOES HIDRO SANITARIAS</v>
          </cell>
          <cell r="B3608" t="str">
            <v>INHI</v>
          </cell>
          <cell r="C3608" t="str">
            <v>CONEXOES</v>
          </cell>
          <cell r="D3608" t="str">
            <v>0180</v>
          </cell>
          <cell r="E3608">
            <v>0</v>
          </cell>
          <cell r="F3608">
            <v>0</v>
          </cell>
          <cell r="G3608" t="str">
            <v>89686</v>
          </cell>
          <cell r="H3608" t="str">
            <v>CONECTOR, CPVC, SOLDÁVEL, DN 35MM X 1 1/4, INSTALADO EM RAMAL OU SUB-RAMAL DE ÁGUA  FORNECIMENTO E INSTALAÇÃO. AF_12/2014</v>
          </cell>
        </row>
        <row r="3609">
          <cell r="A3609" t="str">
            <v>INSTALACOES HIDRO SANITARIAS</v>
          </cell>
          <cell r="B3609" t="str">
            <v>INHI</v>
          </cell>
          <cell r="C3609" t="str">
            <v>CONEXOES</v>
          </cell>
          <cell r="D3609" t="str">
            <v>0180</v>
          </cell>
          <cell r="E3609">
            <v>0</v>
          </cell>
          <cell r="F3609">
            <v>0</v>
          </cell>
          <cell r="G3609" t="str">
            <v>89687</v>
          </cell>
          <cell r="H3609" t="str">
            <v>TÊ, PVC, SERIE R, ÁGUA PLUVIAL, DN 75 X 75 MM, JUNTA ELÁSTICA, FORNECIDO E INSTALADO EM CONDUTORES VERTICAIS DE ÁGUAS PLUVIAIS. AF_12/2014</v>
          </cell>
        </row>
        <row r="3610">
          <cell r="A3610" t="str">
            <v>INSTALACOES HIDRO SANITARIAS</v>
          </cell>
          <cell r="B3610" t="str">
            <v>INHI</v>
          </cell>
          <cell r="C3610" t="str">
            <v>CONEXOES</v>
          </cell>
          <cell r="D3610" t="str">
            <v>0180</v>
          </cell>
          <cell r="E3610">
            <v>0</v>
          </cell>
          <cell r="F3610">
            <v>0</v>
          </cell>
          <cell r="G3610" t="str">
            <v>89689</v>
          </cell>
          <cell r="H3610" t="str">
            <v>BUCHA DE REDUÇÃO, CPVC, SOLDÁVEL, DN35MM X 28MM, INSTALADO EM RAMAL OU SUB-RAMAL DE ÁGUA  FORNECIMENTO E INSTALAÇÃO. AF_12/2014</v>
          </cell>
        </row>
        <row r="3611">
          <cell r="A3611" t="str">
            <v>INSTALACOES HIDRO SANITARIAS</v>
          </cell>
          <cell r="B3611" t="str">
            <v>INHI</v>
          </cell>
          <cell r="C3611" t="str">
            <v>CONEXOES</v>
          </cell>
          <cell r="D3611" t="str">
            <v>0180</v>
          </cell>
          <cell r="E3611">
            <v>0</v>
          </cell>
          <cell r="F3611">
            <v>0</v>
          </cell>
          <cell r="G3611" t="str">
            <v>89690</v>
          </cell>
          <cell r="H3611" t="str">
            <v>JUNÇÃO SIMPLES, PVC, SERIE R, ÁGUA PLUVIAL, DN 100 X 100 MM, JUNTA ELÁSTICA, FORNECIDO E INSTALADO EM CONDUTORES VERTICAIS DE ÁGUAS PLUVIAIS. AF_12/2014</v>
          </cell>
        </row>
        <row r="3612">
          <cell r="A3612" t="str">
            <v>INSTALACOES HIDRO SANITARIAS</v>
          </cell>
          <cell r="B3612" t="str">
            <v>INHI</v>
          </cell>
          <cell r="C3612" t="str">
            <v>CONEXOES</v>
          </cell>
          <cell r="D3612" t="str">
            <v>0180</v>
          </cell>
          <cell r="E3612">
            <v>0</v>
          </cell>
          <cell r="F3612">
            <v>0</v>
          </cell>
          <cell r="G3612" t="str">
            <v>89691</v>
          </cell>
          <cell r="H3612" t="str">
            <v>TE, CPVC, SOLDÁVEL, DN 15MM, INSTALADO EM RAMAL OU SUB-RAMAL DE ÁGUA - FORNECIMENTO E INSTALAÇÃO. AF_12/2014</v>
          </cell>
        </row>
        <row r="3613">
          <cell r="A3613" t="str">
            <v>INSTALACOES HIDRO SANITARIAS</v>
          </cell>
          <cell r="B3613" t="str">
            <v>INHI</v>
          </cell>
          <cell r="C3613" t="str">
            <v>CONEXOES</v>
          </cell>
          <cell r="D3613" t="str">
            <v>0180</v>
          </cell>
          <cell r="E3613">
            <v>0</v>
          </cell>
          <cell r="F3613">
            <v>0</v>
          </cell>
          <cell r="G3613" t="str">
            <v>89692</v>
          </cell>
          <cell r="H3613" t="str">
            <v>JUNÇÃO SIMPLES, PVC, SERIE R, ÁGUA PLUVIAL, DN 100 X 75 MM, JUNTA ELÁSTICA, FORNECIDO E INSTALADO EM CONDUTORES VERTICAIS DE ÁGUAS PLUVIAIS. AF_12/2014</v>
          </cell>
        </row>
        <row r="3614">
          <cell r="A3614" t="str">
            <v>INSTALACOES HIDRO SANITARIAS</v>
          </cell>
          <cell r="B3614" t="str">
            <v>INHI</v>
          </cell>
          <cell r="C3614" t="str">
            <v>CONEXOES</v>
          </cell>
          <cell r="D3614" t="str">
            <v>0180</v>
          </cell>
          <cell r="E3614">
            <v>0</v>
          </cell>
          <cell r="F3614">
            <v>0</v>
          </cell>
          <cell r="G3614" t="str">
            <v>89693</v>
          </cell>
          <cell r="H3614" t="str">
            <v>TÊ, PVC, SERIE R, ÁGUA PLUVIAL, DN 100 X 100 MM, JUNTA ELÁSTICA, FORNECIDO E INSTALADO EM CONDUTORES VERTICAIS DE ÁGUAS PLUVIAIS. AF_12/2014</v>
          </cell>
        </row>
        <row r="3615">
          <cell r="A3615" t="str">
            <v>INSTALACOES HIDRO SANITARIAS</v>
          </cell>
          <cell r="B3615" t="str">
            <v>INHI</v>
          </cell>
          <cell r="C3615" t="str">
            <v>CONEXOES</v>
          </cell>
          <cell r="D3615" t="str">
            <v>0180</v>
          </cell>
          <cell r="E3615">
            <v>0</v>
          </cell>
          <cell r="F3615">
            <v>0</v>
          </cell>
          <cell r="G3615" t="str">
            <v>89694</v>
          </cell>
          <cell r="H3615" t="str">
            <v>TE DE TRANSIÇÃO, CPVC, SOLDÁVEL, DN 15MM X 1/2, INSTALADO EM RAMAL OU SUB-RAMAL DE ÁGUA  FORNECIMENTO E INSTALAÇÃO. AF_12/2014</v>
          </cell>
        </row>
        <row r="3616">
          <cell r="A3616" t="str">
            <v>INSTALACOES HIDRO SANITARIAS</v>
          </cell>
          <cell r="B3616" t="str">
            <v>INHI</v>
          </cell>
          <cell r="C3616" t="str">
            <v>CONEXOES</v>
          </cell>
          <cell r="D3616" t="str">
            <v>0180</v>
          </cell>
          <cell r="E3616">
            <v>0</v>
          </cell>
          <cell r="F3616">
            <v>0</v>
          </cell>
          <cell r="G3616" t="str">
            <v>89695</v>
          </cell>
          <cell r="H3616" t="str">
            <v>TÊ MISTURADOR, CPVC, SOLDÁVEL, DN15MM, INSTALADO EM RAMAL OU SUB-RAMAL DE ÁGUA  FORNECIMENTO E INSTALAÇÃO. AF_12/2014</v>
          </cell>
        </row>
        <row r="3617">
          <cell r="A3617" t="str">
            <v>INSTALACOES HIDRO SANITARIAS</v>
          </cell>
          <cell r="B3617" t="str">
            <v>INHI</v>
          </cell>
          <cell r="C3617" t="str">
            <v>CONEXOES</v>
          </cell>
          <cell r="D3617" t="str">
            <v>0180</v>
          </cell>
          <cell r="E3617">
            <v>0</v>
          </cell>
          <cell r="F3617">
            <v>0</v>
          </cell>
          <cell r="G3617" t="str">
            <v>89696</v>
          </cell>
          <cell r="H3617" t="str">
            <v>TÊ, PVC, SERIE R, ÁGUA PLUVIAL, DN 100 X 75 MM, JUNTA ELÁSTICA, FORNECIDO E INSTALADO EM CONDUTORES VERTICAIS DE ÁGUAS PLUVIAIS. AF_12/2014</v>
          </cell>
        </row>
        <row r="3618">
          <cell r="A3618" t="str">
            <v>INSTALACOES HIDRO SANITARIAS</v>
          </cell>
          <cell r="B3618" t="str">
            <v>INHI</v>
          </cell>
          <cell r="C3618" t="str">
            <v>CONEXOES</v>
          </cell>
          <cell r="D3618" t="str">
            <v>0180</v>
          </cell>
          <cell r="E3618">
            <v>0</v>
          </cell>
          <cell r="F3618">
            <v>0</v>
          </cell>
          <cell r="G3618" t="str">
            <v>89697</v>
          </cell>
          <cell r="H3618" t="str">
            <v>TE, CPVC, SOLDÁVEL, DN 22MM, INSTALADO EM RAMAL OU SUB-RAMAL DE ÁGUA - FORNECIMENTO E INSTALAÇÃO. AF_12/2014</v>
          </cell>
        </row>
        <row r="3619">
          <cell r="A3619" t="str">
            <v>INSTALACOES HIDRO SANITARIAS</v>
          </cell>
          <cell r="B3619" t="str">
            <v>INHI</v>
          </cell>
          <cell r="C3619" t="str">
            <v>CONEXOES</v>
          </cell>
          <cell r="D3619" t="str">
            <v>0180</v>
          </cell>
          <cell r="E3619">
            <v>0</v>
          </cell>
          <cell r="F3619">
            <v>0</v>
          </cell>
          <cell r="G3619" t="str">
            <v>89698</v>
          </cell>
          <cell r="H3619" t="str">
            <v>JUNÇÃO SIMPLES, PVC, SERIE R, ÁGUA PLUVIAL, DN 150 X 150 MM, JUNTA ELÁSTICA, FORNECIDO E INSTALADO EM CONDUTORES VERTICAIS DE ÁGUAS PLUVIAIS. AF_12/2014</v>
          </cell>
        </row>
        <row r="3620">
          <cell r="A3620" t="str">
            <v>INSTALACOES HIDRO SANITARIAS</v>
          </cell>
          <cell r="B3620" t="str">
            <v>INHI</v>
          </cell>
          <cell r="C3620" t="str">
            <v>CONEXOES</v>
          </cell>
          <cell r="D3620" t="str">
            <v>0180</v>
          </cell>
          <cell r="E3620">
            <v>0</v>
          </cell>
          <cell r="F3620">
            <v>0</v>
          </cell>
          <cell r="G3620" t="str">
            <v>89699</v>
          </cell>
          <cell r="H3620" t="str">
            <v>JUNÇÃO SIMPLES, PVC, SERIE R, ÁGUA PLUVIAL, DN 150 X 100 MM, JUNTA ELÁSTICA, FORNECIDO E INSTALADO EM CONDUTORES VERTICAIS DE ÁGUAS PLUVIAIS. AF_12/2014</v>
          </cell>
        </row>
        <row r="3621">
          <cell r="A3621" t="str">
            <v>INSTALACOES HIDRO SANITARIAS</v>
          </cell>
          <cell r="B3621" t="str">
            <v>INHI</v>
          </cell>
          <cell r="C3621" t="str">
            <v>CONEXOES</v>
          </cell>
          <cell r="D3621" t="str">
            <v>0180</v>
          </cell>
          <cell r="E3621">
            <v>0</v>
          </cell>
          <cell r="F3621">
            <v>0</v>
          </cell>
          <cell r="G3621" t="str">
            <v>89700</v>
          </cell>
          <cell r="H3621" t="str">
            <v>TE DE TRANSIÇÃO, CPVC, SOLDÁVEL, DN 22MM X 1/2, INSTALADO EM RAMAL OU SUB-RAMAL DE ÁGUA  FORNECIMENTO E INSTALAÇÃO. AF_12/2014</v>
          </cell>
        </row>
        <row r="3622">
          <cell r="A3622" t="str">
            <v>INSTALACOES HIDRO SANITARIAS</v>
          </cell>
          <cell r="B3622" t="str">
            <v>INHI</v>
          </cell>
          <cell r="C3622" t="str">
            <v>CONEXOES</v>
          </cell>
          <cell r="D3622" t="str">
            <v>0180</v>
          </cell>
          <cell r="E3622">
            <v>0</v>
          </cell>
          <cell r="F3622">
            <v>0</v>
          </cell>
          <cell r="G3622" t="str">
            <v>89701</v>
          </cell>
          <cell r="H3622" t="str">
            <v>TÊ, PVC, SERIE R, ÁGUA PLUVIAL, DN 150 X 150 MM, JUNTA ELÁSTICA, FORNECIDO E INSTALADO EM CONDUTORES VERTICAIS DE ÁGUAS PLUVIAIS. AF_12/2014</v>
          </cell>
        </row>
        <row r="3623">
          <cell r="A3623" t="str">
            <v>INSTALACOES HIDRO SANITARIAS</v>
          </cell>
          <cell r="B3623" t="str">
            <v>INHI</v>
          </cell>
          <cell r="C3623" t="str">
            <v>CONEXOES</v>
          </cell>
          <cell r="D3623" t="str">
            <v>0180</v>
          </cell>
          <cell r="E3623">
            <v>0</v>
          </cell>
          <cell r="F3623">
            <v>0</v>
          </cell>
          <cell r="G3623" t="str">
            <v>89702</v>
          </cell>
          <cell r="H3623" t="str">
            <v>TÊ MISTURADOR, CPVC, SOLDÁVEL, DN22MM, INSTALADO EM RAMAL OU SUB-RAMAL DE ÁGUA  FORNECIMENTO E INSTALAÇÃO. AF_12/2014</v>
          </cell>
        </row>
        <row r="3624">
          <cell r="A3624" t="str">
            <v>INSTALACOES HIDRO SANITARIAS</v>
          </cell>
          <cell r="B3624" t="str">
            <v>INHI</v>
          </cell>
          <cell r="C3624" t="str">
            <v>CONEXOES</v>
          </cell>
          <cell r="D3624" t="str">
            <v>0180</v>
          </cell>
          <cell r="E3624">
            <v>0</v>
          </cell>
          <cell r="F3624">
            <v>0</v>
          </cell>
          <cell r="G3624" t="str">
            <v>89703</v>
          </cell>
          <cell r="H3624" t="str">
            <v>TE MISTURADOR DE TRANSIÇÃO, CPVC, SOLDÁVEL, DN 22MM X 3/4", INSTALADO EM RAMAL OU SUB-RAMAL DE ÁGUA - FORNECIMENTO E INSTALAÇÃO. AF_12/2014</v>
          </cell>
        </row>
        <row r="3625">
          <cell r="A3625" t="str">
            <v>INSTALACOES HIDRO SANITARIAS</v>
          </cell>
          <cell r="B3625" t="str">
            <v>INHI</v>
          </cell>
          <cell r="C3625" t="str">
            <v>CONEXOES</v>
          </cell>
          <cell r="D3625" t="str">
            <v>0180</v>
          </cell>
          <cell r="E3625">
            <v>0</v>
          </cell>
          <cell r="F3625">
            <v>0</v>
          </cell>
          <cell r="G3625" t="str">
            <v>89704</v>
          </cell>
          <cell r="H3625" t="str">
            <v>TÊ, PVC, SERIE R, ÁGUA PLUVIAL, DN 150 X 100 MM, JUNTA ELÁSTICA, FORNECIDO E INSTALADO EM CONDUTORES VERTICAIS DE ÁGUAS PLUVIAIS. AF_12/2014</v>
          </cell>
        </row>
        <row r="3626">
          <cell r="A3626" t="str">
            <v>INSTALACOES HIDRO SANITARIAS</v>
          </cell>
          <cell r="B3626" t="str">
            <v>INHI</v>
          </cell>
          <cell r="C3626" t="str">
            <v>CONEXOES</v>
          </cell>
          <cell r="D3626" t="str">
            <v>0180</v>
          </cell>
          <cell r="E3626">
            <v>0</v>
          </cell>
          <cell r="F3626">
            <v>0</v>
          </cell>
          <cell r="G3626" t="str">
            <v>89705</v>
          </cell>
          <cell r="H3626" t="str">
            <v>TÊ, CPVC, SOLDÁVEL, DN28MM, INSTALADO EM RAMAL OU SUB-RAMAL DE ÁGUA   FORNECIMENTO E INSTALAÇÃO. AF_12/2014</v>
          </cell>
        </row>
        <row r="3627">
          <cell r="A3627" t="str">
            <v>INSTALACOES HIDRO SANITARIAS</v>
          </cell>
          <cell r="B3627" t="str">
            <v>INHI</v>
          </cell>
          <cell r="C3627" t="str">
            <v>CONEXOES</v>
          </cell>
          <cell r="D3627" t="str">
            <v>0180</v>
          </cell>
          <cell r="E3627">
            <v>0</v>
          </cell>
          <cell r="F3627">
            <v>0</v>
          </cell>
          <cell r="G3627" t="str">
            <v>89706</v>
          </cell>
          <cell r="H3627" t="str">
            <v>TÊ, CPVC, SOLDÁVEL, DN35MM, INSTALADO EM RAMAL OU SUB-RAMAL DE ÁGUA  FORNECIMENTO E INSTALAÇÃO. AF_12/2014</v>
          </cell>
        </row>
        <row r="3628">
          <cell r="A3628" t="str">
            <v>INSTALACOES HIDRO SANITARIAS</v>
          </cell>
          <cell r="B3628" t="str">
            <v>INHI</v>
          </cell>
          <cell r="C3628" t="str">
            <v>CONEXOES</v>
          </cell>
          <cell r="D3628" t="str">
            <v>0180</v>
          </cell>
          <cell r="E3628">
            <v>0</v>
          </cell>
          <cell r="F3628">
            <v>0</v>
          </cell>
          <cell r="G3628" t="str">
            <v>89718</v>
          </cell>
          <cell r="H3628" t="str">
            <v>TUBO, CPVC, SOLDÁVEL, DN 35MM, INSTALADO EM RAMAL DE DISTRIBUIÇÃO DE ÁGUA   FORNECIMENTO E INSTALAÇÃO. AF_12/2014</v>
          </cell>
        </row>
        <row r="3629">
          <cell r="A3629" t="str">
            <v>INSTALACOES HIDRO SANITARIAS</v>
          </cell>
          <cell r="B3629" t="str">
            <v>INHI</v>
          </cell>
          <cell r="C3629" t="str">
            <v>CONEXOES</v>
          </cell>
          <cell r="D3629" t="str">
            <v>0180</v>
          </cell>
          <cell r="E3629">
            <v>0</v>
          </cell>
          <cell r="F3629">
            <v>0</v>
          </cell>
          <cell r="G3629" t="str">
            <v>89719</v>
          </cell>
          <cell r="H3629" t="str">
            <v>JOELHO 90 GRAUS, CPVC, SOLDÁVEL, DN 22MM, INSTALADO EM RAMAL DE DISTRIBUIÇÃO DE ÁGUA   FORNECIMENTO E INSTALAÇÃO. AF_12/2014</v>
          </cell>
        </row>
        <row r="3630">
          <cell r="A3630" t="str">
            <v>INSTALACOES HIDRO SANITARIAS</v>
          </cell>
          <cell r="B3630" t="str">
            <v>INHI</v>
          </cell>
          <cell r="C3630" t="str">
            <v>CONEXOES</v>
          </cell>
          <cell r="D3630" t="str">
            <v>0180</v>
          </cell>
          <cell r="E3630">
            <v>0</v>
          </cell>
          <cell r="F3630">
            <v>0</v>
          </cell>
          <cell r="G3630" t="str">
            <v>89720</v>
          </cell>
          <cell r="H3630" t="str">
            <v>JOELHO 45 GRAUS, CPVC, SOLDÁVEL, DN 22MM, INSTALADO EM RAMAL DE DISTRIBUIÇÃO DE ÁGUA   FORNECIMENTO E INSTALAÇÃO. AF_12/2014</v>
          </cell>
        </row>
        <row r="3631">
          <cell r="A3631" t="str">
            <v>INSTALACOES HIDRO SANITARIAS</v>
          </cell>
          <cell r="B3631" t="str">
            <v>INHI</v>
          </cell>
          <cell r="C3631" t="str">
            <v>CONEXOES</v>
          </cell>
          <cell r="D3631" t="str">
            <v>0180</v>
          </cell>
          <cell r="E3631">
            <v>0</v>
          </cell>
          <cell r="F3631">
            <v>0</v>
          </cell>
          <cell r="G3631" t="str">
            <v>89721</v>
          </cell>
          <cell r="H3631" t="str">
            <v>CURVA 90 GRAUS, CPVC, SOLDÁVEL, DN 22MM, INSTALADO EM RAMAL DE DISTRIBUIÇÃO DE ÁGUA - FORNECIMENTO E INSTALAÇÃO. AF_12/2014</v>
          </cell>
        </row>
        <row r="3632">
          <cell r="A3632" t="str">
            <v>INSTALACOES HIDRO SANITARIAS</v>
          </cell>
          <cell r="B3632" t="str">
            <v>INHI</v>
          </cell>
          <cell r="C3632" t="str">
            <v>CONEXOES</v>
          </cell>
          <cell r="D3632" t="str">
            <v>0180</v>
          </cell>
          <cell r="E3632">
            <v>0</v>
          </cell>
          <cell r="F3632">
            <v>0</v>
          </cell>
          <cell r="G3632" t="str">
            <v>89722</v>
          </cell>
          <cell r="H3632" t="str">
            <v>JOELHO DE TRANSIÇÃO, 90 GRAUS, CPVC, SOLDÁVEL, DN 22MM X 1/2", INSTALADO EM RAMAL DE ALIMENTAÇAÕ DE ÁGUA - FORNECIMENTO E INSTALAÇÃO. AF_12/2014</v>
          </cell>
        </row>
        <row r="3633">
          <cell r="A3633" t="str">
            <v>INSTALACOES HIDRO SANITARIAS</v>
          </cell>
          <cell r="B3633" t="str">
            <v>INHI</v>
          </cell>
          <cell r="C3633" t="str">
            <v>CONEXOES</v>
          </cell>
          <cell r="D3633" t="str">
            <v>0180</v>
          </cell>
          <cell r="E3633">
            <v>0</v>
          </cell>
          <cell r="F3633">
            <v>0</v>
          </cell>
          <cell r="G3633" t="str">
            <v>89723</v>
          </cell>
          <cell r="H3633" t="str">
            <v>JOELHO 90 GRAUS, CPVC, SOLDÁVEL, DN 28MM, INSTALADO EM RAMAL DE DISTRIBUIÇÃO DE ÁGUA   FORNECIMENTO E INSTALAÇÃO. AF_12/2014</v>
          </cell>
        </row>
        <row r="3634">
          <cell r="A3634" t="str">
            <v>INSTALACOES HIDRO SANITARIAS</v>
          </cell>
          <cell r="B3634" t="str">
            <v>INHI</v>
          </cell>
          <cell r="C3634" t="str">
            <v>CONEXOES</v>
          </cell>
          <cell r="D3634" t="str">
            <v>0180</v>
          </cell>
          <cell r="E3634">
            <v>0</v>
          </cell>
          <cell r="F3634">
            <v>0</v>
          </cell>
          <cell r="G3634" t="str">
            <v>89724</v>
          </cell>
          <cell r="H3634" t="str">
            <v>JOELHO 90 GRAUS, PVC, SERIE NORMAL, ESGOTO PREDIAL, DN 40 MM, JUNTA SOLDÁVEL, FORNECIDO E INSTALADO EM RAMAL DE DESCARGA OU RAMAL DE ESGOTO SANITÁRIO. AF_12/2014</v>
          </cell>
        </row>
        <row r="3635">
          <cell r="A3635" t="str">
            <v>INSTALACOES HIDRO SANITARIAS</v>
          </cell>
          <cell r="B3635" t="str">
            <v>INHI</v>
          </cell>
          <cell r="C3635" t="str">
            <v>CONEXOES</v>
          </cell>
          <cell r="D3635" t="str">
            <v>0180</v>
          </cell>
          <cell r="E3635">
            <v>0</v>
          </cell>
          <cell r="F3635">
            <v>0</v>
          </cell>
          <cell r="G3635" t="str">
            <v>89725</v>
          </cell>
          <cell r="H3635" t="str">
            <v>JOELHO 45 GRAUS, CPVC, SOLDÁVEL, DN 28MM, INSTALADO EM RAMAL DE DISTRIBUIÇÃO DE ÁGUA   FORNECIMENTO E INSTALAÇÃO. AF_12/2014</v>
          </cell>
        </row>
        <row r="3636">
          <cell r="A3636" t="str">
            <v>INSTALACOES HIDRO SANITARIAS</v>
          </cell>
          <cell r="B3636" t="str">
            <v>INHI</v>
          </cell>
          <cell r="C3636" t="str">
            <v>CONEXOES</v>
          </cell>
          <cell r="D3636" t="str">
            <v>0180</v>
          </cell>
          <cell r="E3636">
            <v>0</v>
          </cell>
          <cell r="F3636">
            <v>0</v>
          </cell>
          <cell r="G3636" t="str">
            <v>89726</v>
          </cell>
          <cell r="H3636" t="str">
            <v>JOELHO 45 GRAUS, PVC, SERIE NORMAL, ESGOTO PREDIAL, DN 40 MM, JUNTA SOLDÁVEL, FORNECIDO E INSTALADO EM RAMAL DE DESCARGA OU RAMAL DE ESGOTO SANITÁRIO. AF_12/2014</v>
          </cell>
        </row>
        <row r="3637">
          <cell r="A3637" t="str">
            <v>INSTALACOES HIDRO SANITARIAS</v>
          </cell>
          <cell r="B3637" t="str">
            <v>INHI</v>
          </cell>
          <cell r="C3637" t="str">
            <v>CONEXOES</v>
          </cell>
          <cell r="D3637" t="str">
            <v>0180</v>
          </cell>
          <cell r="E3637">
            <v>0</v>
          </cell>
          <cell r="F3637">
            <v>0</v>
          </cell>
          <cell r="G3637" t="str">
            <v>89727</v>
          </cell>
          <cell r="H3637" t="str">
            <v>CURVA 90 GRAUS, CPVC, SOLDÁVEL, DN 28MM, INSTALADO EM RAMAL DE DISTRIBUIÇÃO DE ÁGUA   FORNECIMENTO E INSTALAÇÃO. AF_12/2014</v>
          </cell>
        </row>
        <row r="3638">
          <cell r="A3638" t="str">
            <v>INSTALACOES HIDRO SANITARIAS</v>
          </cell>
          <cell r="B3638" t="str">
            <v>INHI</v>
          </cell>
          <cell r="C3638" t="str">
            <v>CONEXOES</v>
          </cell>
          <cell r="D3638" t="str">
            <v>0180</v>
          </cell>
          <cell r="E3638">
            <v>0</v>
          </cell>
          <cell r="F3638">
            <v>0</v>
          </cell>
          <cell r="G3638" t="str">
            <v>89728</v>
          </cell>
          <cell r="H3638" t="str">
            <v>CURVA CURTA 90 GRAUS, PVC, SERIE NORMAL, ESGOTO PREDIAL, DN 40 MM, JUNTA SOLDÁVEL, FORNECIDO E INSTALADO EM RAMAL DE DESCARGA OU RAMAL DE ESGOTO SANITÁRIO. AF_12/2014</v>
          </cell>
        </row>
        <row r="3639">
          <cell r="A3639" t="str">
            <v>INSTALACOES HIDRO SANITARIAS</v>
          </cell>
          <cell r="B3639" t="str">
            <v>INHI</v>
          </cell>
          <cell r="C3639" t="str">
            <v>CONEXOES</v>
          </cell>
          <cell r="D3639" t="str">
            <v>0180</v>
          </cell>
          <cell r="E3639">
            <v>0</v>
          </cell>
          <cell r="F3639">
            <v>0</v>
          </cell>
          <cell r="G3639" t="str">
            <v>89729</v>
          </cell>
          <cell r="H3639" t="str">
            <v>JOELHO 90 GRAUS, CPVC, SOLDÁVEL, DN 35MM, INSTALADO EM RAMAL DE DISTRIBUIÇÃO DE ÁGUA   FORNECIMENTO E INSTALAÇÃO. AF_12/2014</v>
          </cell>
        </row>
        <row r="3640">
          <cell r="A3640" t="str">
            <v>INSTALACOES HIDRO SANITARIAS</v>
          </cell>
          <cell r="B3640" t="str">
            <v>INHI</v>
          </cell>
          <cell r="C3640" t="str">
            <v>CONEXOES</v>
          </cell>
          <cell r="D3640" t="str">
            <v>0180</v>
          </cell>
          <cell r="E3640">
            <v>0</v>
          </cell>
          <cell r="F3640">
            <v>0</v>
          </cell>
          <cell r="G3640" t="str">
            <v>89730</v>
          </cell>
          <cell r="H3640" t="str">
            <v>CURVA LONGA 90 GRAUS, PVC, SERIE NORMAL, ESGOTO PREDIAL, DN 40 MM, JUNTA SOLDÁVEL, FORNECIDO E INSTALADO EM RAMAL DE DESCARGA OU RAMAL DE ESGOTO SANITÁRIO. AF_12/2014</v>
          </cell>
        </row>
        <row r="3641">
          <cell r="A3641" t="str">
            <v>INSTALACOES HIDRO SANITARIAS</v>
          </cell>
          <cell r="B3641" t="str">
            <v>INHI</v>
          </cell>
          <cell r="C3641" t="str">
            <v>CONEXOES</v>
          </cell>
          <cell r="D3641" t="str">
            <v>0180</v>
          </cell>
          <cell r="E3641">
            <v>0</v>
          </cell>
          <cell r="F3641">
            <v>0</v>
          </cell>
          <cell r="G3641" t="str">
            <v>89731</v>
          </cell>
          <cell r="H3641" t="str">
            <v>JOELHO 90 GRAUS, PVC, SERIE NORMAL, ESGOTO PREDIAL, DN 50 MM, JUNTA ELÁSTICA, FORNECIDO E INSTALADO EM RAMAL DE DESCARGA OU RAMAL DE ESGOTO SANITÁRIO. AF_12/2014</v>
          </cell>
        </row>
        <row r="3642">
          <cell r="A3642" t="str">
            <v>INSTALACOES HIDRO SANITARIAS</v>
          </cell>
          <cell r="B3642" t="str">
            <v>INHI</v>
          </cell>
          <cell r="C3642" t="str">
            <v>CONEXOES</v>
          </cell>
          <cell r="D3642" t="str">
            <v>0180</v>
          </cell>
          <cell r="E3642">
            <v>0</v>
          </cell>
          <cell r="F3642">
            <v>0</v>
          </cell>
          <cell r="G3642" t="str">
            <v>89732</v>
          </cell>
          <cell r="H3642" t="str">
            <v>JOELHO 45 GRAUS, PVC, SERIE NORMAL, ESGOTO PREDIAL, DN 50 MM, JUNTA ELÁSTICA, FORNECIDO E INSTALADO EM RAMAL DE DESCARGA OU RAMAL DE ESGOTO SANITÁRIO. AF_12/2014</v>
          </cell>
        </row>
        <row r="3643">
          <cell r="A3643" t="str">
            <v>INSTALACOES HIDRO SANITARIAS</v>
          </cell>
          <cell r="B3643" t="str">
            <v>INHI</v>
          </cell>
          <cell r="C3643" t="str">
            <v>CONEXOES</v>
          </cell>
          <cell r="D3643" t="str">
            <v>0180</v>
          </cell>
          <cell r="E3643">
            <v>0</v>
          </cell>
          <cell r="F3643">
            <v>0</v>
          </cell>
          <cell r="G3643" t="str">
            <v>89733</v>
          </cell>
          <cell r="H3643" t="str">
            <v>CURVA CURTA 90 GRAUS, PVC, SERIE NORMAL, ESGOTO PREDIAL, DN 50 MM, JUNTA ELÁSTICA, FORNECIDO E INSTALADO EM RAMAL DE DESCARGA OU RAMAL DE ESGOTO SANITÁRIO. AF_12/2014</v>
          </cell>
        </row>
        <row r="3644">
          <cell r="A3644" t="str">
            <v>INSTALACOES HIDRO SANITARIAS</v>
          </cell>
          <cell r="B3644" t="str">
            <v>INHI</v>
          </cell>
          <cell r="C3644" t="str">
            <v>CONEXOES</v>
          </cell>
          <cell r="D3644" t="str">
            <v>0180</v>
          </cell>
          <cell r="E3644">
            <v>0</v>
          </cell>
          <cell r="F3644">
            <v>0</v>
          </cell>
          <cell r="G3644" t="str">
            <v>89734</v>
          </cell>
          <cell r="H3644" t="str">
            <v>JOELHO 45 GRAUS, CPVC, SOLDÁVEL, DN 35MM, INSTALADO EM RAMAL DE DISTRIBUIÇÃO DE ÁGUA   FORNECIMENTO E INSTALAÇÃO. AF_12/2014</v>
          </cell>
        </row>
        <row r="3645">
          <cell r="A3645" t="str">
            <v>INSTALACOES HIDRO SANITARIAS</v>
          </cell>
          <cell r="B3645" t="str">
            <v>INHI</v>
          </cell>
          <cell r="C3645" t="str">
            <v>CONEXOES</v>
          </cell>
          <cell r="D3645" t="str">
            <v>0180</v>
          </cell>
          <cell r="E3645">
            <v>0</v>
          </cell>
          <cell r="F3645">
            <v>0</v>
          </cell>
          <cell r="G3645" t="str">
            <v>89735</v>
          </cell>
          <cell r="H3645" t="str">
            <v>CURVA LONGA 90 GRAUS, PVC, SERIE NORMAL, ESGOTO PREDIAL, DN 50 MM, JUNTA ELÁSTICA, FORNECIDO E INSTALADO EM RAMAL DE DESCARGA OU RAMAL DE ESGOTO SANITÁRIO. AF_12/2014</v>
          </cell>
        </row>
        <row r="3646">
          <cell r="A3646" t="str">
            <v>INSTALACOES HIDRO SANITARIAS</v>
          </cell>
          <cell r="B3646" t="str">
            <v>INHI</v>
          </cell>
          <cell r="C3646" t="str">
            <v>CONEXOES</v>
          </cell>
          <cell r="D3646" t="str">
            <v>0180</v>
          </cell>
          <cell r="E3646">
            <v>0</v>
          </cell>
          <cell r="F3646">
            <v>0</v>
          </cell>
          <cell r="G3646" t="str">
            <v>89736</v>
          </cell>
          <cell r="H3646" t="str">
            <v>LUVA, CPVC, SOLDÁVEL, DN 22MM, INSTALADO EM RAMAL DE DISTRIBUIÇÃO DE ÁGUA   FORNECIMENTO E INSTALAÇÃO. AF_12/2014</v>
          </cell>
        </row>
        <row r="3647">
          <cell r="A3647" t="str">
            <v>INSTALACOES HIDRO SANITARIAS</v>
          </cell>
          <cell r="B3647" t="str">
            <v>INHI</v>
          </cell>
          <cell r="C3647" t="str">
            <v>CONEXOES</v>
          </cell>
          <cell r="D3647" t="str">
            <v>0180</v>
          </cell>
          <cell r="E3647">
            <v>0</v>
          </cell>
          <cell r="F3647">
            <v>0</v>
          </cell>
          <cell r="G3647" t="str">
            <v>89737</v>
          </cell>
          <cell r="H3647" t="str">
            <v>JOELHO 90 GRAUS, PVC, SERIE NORMAL, ESGOTO PREDIAL, DN 75 MM, JUNTA ELÁSTICA, FORNECIDO E INSTALADO EM RAMAL DE DESCARGA OU RAMAL DE ESGOTO SANITÁRIO. AF_12/2014</v>
          </cell>
        </row>
        <row r="3648">
          <cell r="A3648" t="str">
            <v>INSTALACOES HIDRO SANITARIAS</v>
          </cell>
          <cell r="B3648" t="str">
            <v>INHI</v>
          </cell>
          <cell r="C3648" t="str">
            <v>CONEXOES</v>
          </cell>
          <cell r="D3648" t="str">
            <v>0180</v>
          </cell>
          <cell r="E3648">
            <v>0</v>
          </cell>
          <cell r="F3648">
            <v>0</v>
          </cell>
          <cell r="G3648" t="str">
            <v>89738</v>
          </cell>
          <cell r="H3648" t="str">
            <v>LUVA DE CORRER, CPVC, SOLDÁVEL, DN 22MM, INSTALADO EM RAMAL DE DISTRIBUIÇÃO DE ÁGUA   FORNECIMENTO E INSTALAÇÃO. AF_12/2014</v>
          </cell>
        </row>
        <row r="3649">
          <cell r="A3649" t="str">
            <v>INSTALACOES HIDRO SANITARIAS</v>
          </cell>
          <cell r="B3649" t="str">
            <v>INHI</v>
          </cell>
          <cell r="C3649" t="str">
            <v>CONEXOES</v>
          </cell>
          <cell r="D3649" t="str">
            <v>0180</v>
          </cell>
          <cell r="E3649">
            <v>0</v>
          </cell>
          <cell r="F3649">
            <v>0</v>
          </cell>
          <cell r="G3649" t="str">
            <v>89739</v>
          </cell>
          <cell r="H3649" t="str">
            <v>JOELHO 45 GRAUS, PVC, SERIE NORMAL, ESGOTO PREDIAL, DN 75 MM, JUNTA ELÁSTICA, FORNECIDO E INSTALADO EM RAMAL DE DESCARGA OU RAMAL DE ESGOTO SANITÁRIO. AF_12/2014</v>
          </cell>
        </row>
        <row r="3650">
          <cell r="A3650" t="str">
            <v>INSTALACOES HIDRO SANITARIAS</v>
          </cell>
          <cell r="B3650" t="str">
            <v>INHI</v>
          </cell>
          <cell r="C3650" t="str">
            <v>CONEXOES</v>
          </cell>
          <cell r="D3650" t="str">
            <v>0180</v>
          </cell>
          <cell r="E3650">
            <v>0</v>
          </cell>
          <cell r="F3650">
            <v>0</v>
          </cell>
          <cell r="G3650" t="str">
            <v>89740</v>
          </cell>
          <cell r="H3650" t="str">
            <v>LUVA DE TRANSIÇÃO, CPVC, SOLDÁVEL, DN 22MM X 25MM, INSTALADO EM RAMAL DE DISTRIBUIÇÃO DE ÁGUA   FORNECIMENTO E INSTALAÇÃO. AF_12/2014</v>
          </cell>
        </row>
        <row r="3651">
          <cell r="A3651" t="str">
            <v>INSTALACOES HIDRO SANITARIAS</v>
          </cell>
          <cell r="B3651" t="str">
            <v>INHI</v>
          </cell>
          <cell r="C3651" t="str">
            <v>CONEXOES</v>
          </cell>
          <cell r="D3651" t="str">
            <v>0180</v>
          </cell>
          <cell r="E3651">
            <v>0</v>
          </cell>
          <cell r="F3651">
            <v>0</v>
          </cell>
          <cell r="G3651" t="str">
            <v>89741</v>
          </cell>
          <cell r="H3651" t="str">
            <v>UNIÃO, CPVC, SOLDÁVEL, DN 22MM, INSTALADO EM RAMAL DE DISTRIBUIÇÃO DE ÁGUA   FORNECIMENTO E INSTALAÇÃO. AF_12/2014</v>
          </cell>
        </row>
        <row r="3652">
          <cell r="A3652" t="str">
            <v>INSTALACOES HIDRO SANITARIAS</v>
          </cell>
          <cell r="B3652" t="str">
            <v>INHI</v>
          </cell>
          <cell r="C3652" t="str">
            <v>CONEXOES</v>
          </cell>
          <cell r="D3652" t="str">
            <v>0180</v>
          </cell>
          <cell r="E3652">
            <v>0</v>
          </cell>
          <cell r="F3652">
            <v>0</v>
          </cell>
          <cell r="G3652" t="str">
            <v>89742</v>
          </cell>
          <cell r="H3652" t="str">
            <v>CURVA CURTA 90 GRAUS, PVC, SERIE NORMAL, ESGOTO PREDIAL, DN 75 MM, JUNTA ELÁSTICA, FORNECIDO E INSTALADO EM RAMAL DE DESCARGA OU RAMAL DE ESGOTO SANITÁRIO. AF_12/2014</v>
          </cell>
        </row>
        <row r="3653">
          <cell r="A3653" t="str">
            <v>INSTALACOES HIDRO SANITARIAS</v>
          </cell>
          <cell r="B3653" t="str">
            <v>INHI</v>
          </cell>
          <cell r="C3653" t="str">
            <v>CONEXOES</v>
          </cell>
          <cell r="D3653" t="str">
            <v>0180</v>
          </cell>
          <cell r="E3653">
            <v>0</v>
          </cell>
          <cell r="F3653">
            <v>0</v>
          </cell>
          <cell r="G3653" t="str">
            <v>89743</v>
          </cell>
          <cell r="H3653" t="str">
            <v>CURVA LONGA 90 GRAUS, PVC, SERIE NORMAL, ESGOTO PREDIAL, DN 75 MM, JUNTA ELÁSTICA, FORNECIDO E INSTALADO EM RAMAL DE DESCARGA OU RAMAL DE ESGOTO SANITÁRIO. AF_12/2014</v>
          </cell>
        </row>
        <row r="3654">
          <cell r="A3654" t="str">
            <v>INSTALACOES HIDRO SANITARIAS</v>
          </cell>
          <cell r="B3654" t="str">
            <v>INHI</v>
          </cell>
          <cell r="C3654" t="str">
            <v>CONEXOES</v>
          </cell>
          <cell r="D3654" t="str">
            <v>0180</v>
          </cell>
          <cell r="E3654">
            <v>0</v>
          </cell>
          <cell r="F3654">
            <v>0</v>
          </cell>
          <cell r="G3654" t="str">
            <v>89744</v>
          </cell>
          <cell r="H3654" t="str">
            <v>JOELHO 90 GRAUS, PVC, SERIE NORMAL, ESGOTO PREDIAL, DN 100 MM, JUNTA ELÁSTICA, FORNECIDO E INSTALADO EM RAMAL DE DESCARGA OU RAMAL DE ESGOTO SANITÁRIO. AF_12/2014</v>
          </cell>
        </row>
        <row r="3655">
          <cell r="A3655" t="str">
            <v>INSTALACOES HIDRO SANITARIAS</v>
          </cell>
          <cell r="B3655" t="str">
            <v>INHI</v>
          </cell>
          <cell r="C3655" t="str">
            <v>CONEXOES</v>
          </cell>
          <cell r="D3655" t="str">
            <v>0180</v>
          </cell>
          <cell r="E3655">
            <v>0</v>
          </cell>
          <cell r="F3655">
            <v>0</v>
          </cell>
          <cell r="G3655" t="str">
            <v>89745</v>
          </cell>
          <cell r="H3655" t="str">
            <v>CONECTOR, CPVC, SOLDÁVEL, DN 22MM X 1/2 , INSTALADO EM RAMAL DE DISTRIBUIÇÃO DE ÁGUA   FORNECIMENTO E INSTALAÇÃO. AF_12/2014</v>
          </cell>
        </row>
        <row r="3656">
          <cell r="A3656" t="str">
            <v>INSTALACOES HIDRO SANITARIAS</v>
          </cell>
          <cell r="B3656" t="str">
            <v>INHI</v>
          </cell>
          <cell r="C3656" t="str">
            <v>CONEXOES</v>
          </cell>
          <cell r="D3656" t="str">
            <v>0180</v>
          </cell>
          <cell r="E3656">
            <v>0</v>
          </cell>
          <cell r="F3656">
            <v>0</v>
          </cell>
          <cell r="G3656" t="str">
            <v>89746</v>
          </cell>
          <cell r="H3656" t="str">
            <v>JOELHO 45 GRAUS, PVC, SERIE NORMAL, ESGOTO PREDIAL, DN 100 MM, JUNTA ELÁSTICA, FORNECIDO E INSTALADO EM RAMAL DE DESCARGA OU RAMAL DE ESGOTO SANITÁRIO. AF_12/2014</v>
          </cell>
        </row>
        <row r="3657">
          <cell r="A3657" t="str">
            <v>INSTALACOES HIDRO SANITARIAS</v>
          </cell>
          <cell r="B3657" t="str">
            <v>INHI</v>
          </cell>
          <cell r="C3657" t="str">
            <v>CONEXOES</v>
          </cell>
          <cell r="D3657" t="str">
            <v>0180</v>
          </cell>
          <cell r="E3657">
            <v>0</v>
          </cell>
          <cell r="F3657">
            <v>0</v>
          </cell>
          <cell r="G3657" t="str">
            <v>89747</v>
          </cell>
          <cell r="H3657" t="str">
            <v>ADAPTADOR, CPVC, SOLDÁVEL, DN 22MM, INSTALADO EM RAMAL DE DISTRIBUIÇÃO DE ÁGUA   FORNECIMENTO E INSTALAÇÃO. AF_12/2014</v>
          </cell>
        </row>
        <row r="3658">
          <cell r="A3658" t="str">
            <v>INSTALACOES HIDRO SANITARIAS</v>
          </cell>
          <cell r="B3658" t="str">
            <v>INHI</v>
          </cell>
          <cell r="C3658" t="str">
            <v>CONEXOES</v>
          </cell>
          <cell r="D3658" t="str">
            <v>0180</v>
          </cell>
          <cell r="E3658">
            <v>0</v>
          </cell>
          <cell r="F3658">
            <v>0</v>
          </cell>
          <cell r="G3658" t="str">
            <v>89748</v>
          </cell>
          <cell r="H3658" t="str">
            <v>CURVA CURTA 90 GRAUS, PVC, SERIE NORMAL, ESGOTO PREDIAL, DN 100 MM, JUNTA ELÁSTICA, FORNECIDO E INSTALADO EM RAMAL DE DESCARGA OU RAMAL DE ESGOTO SANITÁRIO. AF_12/2014</v>
          </cell>
        </row>
        <row r="3659">
          <cell r="A3659" t="str">
            <v>INSTALACOES HIDRO SANITARIAS</v>
          </cell>
          <cell r="B3659" t="str">
            <v>INHI</v>
          </cell>
          <cell r="C3659" t="str">
            <v>CONEXOES</v>
          </cell>
          <cell r="D3659" t="str">
            <v>0180</v>
          </cell>
          <cell r="E3659">
            <v>0</v>
          </cell>
          <cell r="F3659">
            <v>0</v>
          </cell>
          <cell r="G3659" t="str">
            <v>89749</v>
          </cell>
          <cell r="H3659" t="str">
            <v>CURVA DE TRANSPOSIÇÃO, CPVC, SOLDÁVEL, DN 22MM, INSTALADO EM RAMAL DE DISTRIBUIÇÃO DE ÁGUA   FORNECIMENTO E INSTALAÇÃO. AF_12/2014</v>
          </cell>
        </row>
        <row r="3660">
          <cell r="A3660" t="str">
            <v>INSTALACOES HIDRO SANITARIAS</v>
          </cell>
          <cell r="B3660" t="str">
            <v>INHI</v>
          </cell>
          <cell r="C3660" t="str">
            <v>CONEXOES</v>
          </cell>
          <cell r="D3660" t="str">
            <v>0180</v>
          </cell>
          <cell r="E3660">
            <v>0</v>
          </cell>
          <cell r="F3660">
            <v>0</v>
          </cell>
          <cell r="G3660" t="str">
            <v>89750</v>
          </cell>
          <cell r="H3660" t="str">
            <v>CURVA LONGA 90 GRAUS, PVC, SERIE NORMAL, ESGOTO PREDIAL, DN 100 MM, JUNTA ELÁSTICA, FORNECIDO E INSTALADO EM RAMAL DE DESCARGA OU RAMAL DE ESGOTO SANITÁRIO. AF_12/2014</v>
          </cell>
        </row>
        <row r="3661">
          <cell r="A3661" t="str">
            <v>INSTALACOES HIDRO SANITARIAS</v>
          </cell>
          <cell r="B3661" t="str">
            <v>INHI</v>
          </cell>
          <cell r="C3661" t="str">
            <v>CONEXOES</v>
          </cell>
          <cell r="D3661" t="str">
            <v>0180</v>
          </cell>
          <cell r="E3661">
            <v>0</v>
          </cell>
          <cell r="F3661">
            <v>0</v>
          </cell>
          <cell r="G3661" t="str">
            <v>89751</v>
          </cell>
          <cell r="H3661" t="str">
            <v>BUCHA DE REDUÇÃO, CPVC, SOLDÁVEL, DN 22MM X 15MM, INSTALADO EM RAMAL DE DISTRIBUIÇÃO DE ÁGUA   FORNECIMENTO E INSTALAÇÃO. AF_12/2014</v>
          </cell>
        </row>
        <row r="3662">
          <cell r="A3662" t="str">
            <v>INSTALACOES HIDRO SANITARIAS</v>
          </cell>
          <cell r="B3662" t="str">
            <v>INHI</v>
          </cell>
          <cell r="C3662" t="str">
            <v>CONEXOES</v>
          </cell>
          <cell r="D3662" t="str">
            <v>0180</v>
          </cell>
          <cell r="E3662">
            <v>0</v>
          </cell>
          <cell r="F3662">
            <v>0</v>
          </cell>
          <cell r="G3662" t="str">
            <v>89752</v>
          </cell>
          <cell r="H3662" t="str">
            <v>LUVA SIMPLES, PVC, SERIE NORMAL, ESGOTO PREDIAL, DN 40 MM, JUNTA SOLDÁVEL, FORNECIDO E INSTALADO EM RAMAL DE DESCARGA OU RAMAL DE ESGOTO SANITÁRIO. AF_12/2014</v>
          </cell>
        </row>
        <row r="3663">
          <cell r="A3663" t="str">
            <v>INSTALACOES HIDRO SANITARIAS</v>
          </cell>
          <cell r="B3663" t="str">
            <v>INHI</v>
          </cell>
          <cell r="C3663" t="str">
            <v>CONEXOES</v>
          </cell>
          <cell r="D3663" t="str">
            <v>0180</v>
          </cell>
          <cell r="E3663">
            <v>0</v>
          </cell>
          <cell r="F3663">
            <v>0</v>
          </cell>
          <cell r="G3663" t="str">
            <v>89753</v>
          </cell>
          <cell r="H3663" t="str">
            <v>LUVA SIMPLES, PVC, SERIE NORMAL, ESGOTO PREDIAL, DN 50 MM, JUNTA ELÁSTICA, FORNECIDO E INSTALADO EM RAMAL DE DESCARGA OU RAMAL DE ESGOTO SANITÁRIO. AF_12/2014</v>
          </cell>
        </row>
        <row r="3664">
          <cell r="A3664" t="str">
            <v>INSTALACOES HIDRO SANITARIAS</v>
          </cell>
          <cell r="B3664" t="str">
            <v>INHI</v>
          </cell>
          <cell r="C3664" t="str">
            <v>CONEXOES</v>
          </cell>
          <cell r="D3664" t="str">
            <v>0180</v>
          </cell>
          <cell r="E3664">
            <v>0</v>
          </cell>
          <cell r="F3664">
            <v>0</v>
          </cell>
          <cell r="G3664" t="str">
            <v>89754</v>
          </cell>
          <cell r="H3664" t="str">
            <v>LUVA DE CORRER, PVC, SERIE NORMAL, ESGOTO PREDIAL, DN 50 MM, JUNTA ELÁSTICA, FORNECIDO E INSTALADO EM RAMAL DE DESCARGA OU RAMAL DE ESGOTO SANITÁRIO. AF_12/2014</v>
          </cell>
        </row>
        <row r="3665">
          <cell r="A3665" t="str">
            <v>INSTALACOES HIDRO SANITARIAS</v>
          </cell>
          <cell r="B3665" t="str">
            <v>INHI</v>
          </cell>
          <cell r="C3665" t="str">
            <v>CONEXOES</v>
          </cell>
          <cell r="D3665" t="str">
            <v>0180</v>
          </cell>
          <cell r="E3665">
            <v>0</v>
          </cell>
          <cell r="F3665">
            <v>0</v>
          </cell>
          <cell r="G3665" t="str">
            <v>89755</v>
          </cell>
          <cell r="H3665" t="str">
            <v>LUVA, CPVC, SOLDÁVEL, DN 28MM, INSTALADO EM RAMAL DE DISTRIBUIÇÃO DE ÁGUA   FORNECIMENTO E INSTALAÇÃO. AF_12/2014</v>
          </cell>
        </row>
        <row r="3666">
          <cell r="A3666" t="str">
            <v>INSTALACOES HIDRO SANITARIAS</v>
          </cell>
          <cell r="B3666" t="str">
            <v>INHI</v>
          </cell>
          <cell r="C3666" t="str">
            <v>CONEXOES</v>
          </cell>
          <cell r="D3666" t="str">
            <v>0180</v>
          </cell>
          <cell r="E3666">
            <v>0</v>
          </cell>
          <cell r="F3666">
            <v>0</v>
          </cell>
          <cell r="G3666" t="str">
            <v>89756</v>
          </cell>
          <cell r="H3666" t="str">
            <v>LUVA DE CORRER, CPVC, SOLDÁVEL, DN 28MM, INSTALADO EM RAMAL DE DISTRIBUIÇÃO DE ÁGUA   FORNECIMENTO E INSTALAÇÃO. AF_12/2014</v>
          </cell>
        </row>
        <row r="3667">
          <cell r="A3667" t="str">
            <v>INSTALACOES HIDRO SANITARIAS</v>
          </cell>
          <cell r="B3667" t="str">
            <v>INHI</v>
          </cell>
          <cell r="C3667" t="str">
            <v>CONEXOES</v>
          </cell>
          <cell r="D3667" t="str">
            <v>0180</v>
          </cell>
          <cell r="E3667">
            <v>0</v>
          </cell>
          <cell r="F3667">
            <v>0</v>
          </cell>
          <cell r="G3667" t="str">
            <v>89757</v>
          </cell>
          <cell r="H3667" t="str">
            <v>UNIÃO, CPVC, SOLDÁVEL, DN 28MM, INSTALADO EM RAMAL DE DISTRIBUIÇÃO DE ÁGUA   FORNECIMENTO E INSTALAÇÃO. AF_12/2014</v>
          </cell>
        </row>
        <row r="3668">
          <cell r="A3668" t="str">
            <v>INSTALACOES HIDRO SANITARIAS</v>
          </cell>
          <cell r="B3668" t="str">
            <v>INHI</v>
          </cell>
          <cell r="C3668" t="str">
            <v>CONEXOES</v>
          </cell>
          <cell r="D3668" t="str">
            <v>0180</v>
          </cell>
          <cell r="E3668">
            <v>0</v>
          </cell>
          <cell r="F3668">
            <v>0</v>
          </cell>
          <cell r="G3668" t="str">
            <v>89758</v>
          </cell>
          <cell r="H3668" t="str">
            <v>CONECTOR, CPVC, SOLDÁVEL, DN 28MM X 1 , INSTALADO EM RAMAL DE DISTRIBUIÇÃO DE ÁGUA   FORNECIMENTO E INSTALAÇÃO. AF_12/2014</v>
          </cell>
        </row>
        <row r="3669">
          <cell r="A3669" t="str">
            <v>INSTALACOES HIDRO SANITARIAS</v>
          </cell>
          <cell r="B3669" t="str">
            <v>INHI</v>
          </cell>
          <cell r="C3669" t="str">
            <v>CONEXOES</v>
          </cell>
          <cell r="D3669" t="str">
            <v>0180</v>
          </cell>
          <cell r="E3669">
            <v>0</v>
          </cell>
          <cell r="F3669">
            <v>0</v>
          </cell>
          <cell r="G3669" t="str">
            <v>89759</v>
          </cell>
          <cell r="H3669" t="str">
            <v>BUCHA DE REDUÇÃO, CPVC, SOLDÁVEL, DN 28MM X 22MM, INSTALADO EM RAMAL DE DISTRIBUIÇÃO DE ÁGUA - FORNECIMENTO E INSTALAÇÃO. AF_12/2014</v>
          </cell>
        </row>
        <row r="3670">
          <cell r="A3670" t="str">
            <v>INSTALACOES HIDRO SANITARIAS</v>
          </cell>
          <cell r="B3670" t="str">
            <v>INHI</v>
          </cell>
          <cell r="C3670" t="str">
            <v>CONEXOES</v>
          </cell>
          <cell r="D3670" t="str">
            <v>0180</v>
          </cell>
          <cell r="E3670">
            <v>0</v>
          </cell>
          <cell r="F3670">
            <v>0</v>
          </cell>
          <cell r="G3670" t="str">
            <v>89760</v>
          </cell>
          <cell r="H3670" t="str">
            <v>LUVA, CPVC, SOLDÁVEL, DN 35MM, INSTALADO EM RAMAL DE DISTRIBUIÇÃO DE ÁGUA - FORNECIMENTO E INSTALAÇÃO. AF_12/2014</v>
          </cell>
        </row>
        <row r="3671">
          <cell r="A3671" t="str">
            <v>INSTALACOES HIDRO SANITARIAS</v>
          </cell>
          <cell r="B3671" t="str">
            <v>INHI</v>
          </cell>
          <cell r="C3671" t="str">
            <v>CONEXOES</v>
          </cell>
          <cell r="D3671" t="str">
            <v>0180</v>
          </cell>
          <cell r="E3671">
            <v>0</v>
          </cell>
          <cell r="F3671">
            <v>0</v>
          </cell>
          <cell r="G3671" t="str">
            <v>89761</v>
          </cell>
          <cell r="H3671" t="str">
            <v>LUVA DE CORRER, CPVC, SOLDÁVEL, DN 35MM, INSTALADO EM RAMAL DE DISTRIBUIÇÃO DE ÁGUA - FORNECIMENTO E INSTALAÇÃO. AF_12/2014</v>
          </cell>
        </row>
        <row r="3672">
          <cell r="A3672" t="str">
            <v>INSTALACOES HIDRO SANITARIAS</v>
          </cell>
          <cell r="B3672" t="str">
            <v>INHI</v>
          </cell>
          <cell r="C3672" t="str">
            <v>CONEXOES</v>
          </cell>
          <cell r="D3672" t="str">
            <v>0180</v>
          </cell>
          <cell r="E3672">
            <v>0</v>
          </cell>
          <cell r="F3672">
            <v>0</v>
          </cell>
          <cell r="G3672" t="str">
            <v>89762</v>
          </cell>
          <cell r="H3672" t="str">
            <v>UNIÃO, CPVC, SOLDÁVEL, DN35MM, INSTALADO EM RAMAL DE DISTRIBUIÇÃO DE ÁGUA - FORNECIMENTO E INSTALAÇÃO. AF_12/2014</v>
          </cell>
        </row>
        <row r="3673">
          <cell r="A3673" t="str">
            <v>INSTALACOES HIDRO SANITARIAS</v>
          </cell>
          <cell r="B3673" t="str">
            <v>INHI</v>
          </cell>
          <cell r="C3673" t="str">
            <v>CONEXOES</v>
          </cell>
          <cell r="D3673" t="str">
            <v>0180</v>
          </cell>
          <cell r="E3673">
            <v>0</v>
          </cell>
          <cell r="F3673">
            <v>0</v>
          </cell>
          <cell r="G3673" t="str">
            <v>89763</v>
          </cell>
          <cell r="H3673" t="str">
            <v>CONECTOR, CPVC, SOLDÁVEL, DN 35MM X 1 1/4 , INSTALADO EM RAMAL DE DISTRIBUIÇÃO DE ÁGUA - FORNECIMENTO E INSTALAÇÃO. AF_12/2014</v>
          </cell>
        </row>
        <row r="3674">
          <cell r="A3674" t="str">
            <v>INSTALACOES HIDRO SANITARIAS</v>
          </cell>
          <cell r="B3674" t="str">
            <v>INHI</v>
          </cell>
          <cell r="C3674" t="str">
            <v>CONEXOES</v>
          </cell>
          <cell r="D3674" t="str">
            <v>0180</v>
          </cell>
          <cell r="E3674">
            <v>0</v>
          </cell>
          <cell r="F3674">
            <v>0</v>
          </cell>
          <cell r="G3674" t="str">
            <v>89764</v>
          </cell>
          <cell r="H3674" t="str">
            <v>BUCHA DE REDUÇÃO, CPVC, SOLDÁVEL, DN35MM X 28MM, INSTALADO EM RAMAL DE DISTRIBUIÇÃO DE ÁGUA - FORNECIMENTO E INSTALAÇÃO. AF_12/2014</v>
          </cell>
        </row>
        <row r="3675">
          <cell r="A3675" t="str">
            <v>INSTALACOES HIDRO SANITARIAS</v>
          </cell>
          <cell r="B3675" t="str">
            <v>INHI</v>
          </cell>
          <cell r="C3675" t="str">
            <v>CONEXOES</v>
          </cell>
          <cell r="D3675" t="str">
            <v>0180</v>
          </cell>
          <cell r="E3675">
            <v>0</v>
          </cell>
          <cell r="F3675">
            <v>0</v>
          </cell>
          <cell r="G3675" t="str">
            <v>89765</v>
          </cell>
          <cell r="H3675" t="str">
            <v>TE, CPVC, SOLDÁVEL, DN 22MM, INSTALADO EM RAMAL DE DISTRIBUIÇÃO DE ÁGUA - FORNECIMENTO E INSTALAÇÃO. AF_12/2014</v>
          </cell>
        </row>
        <row r="3676">
          <cell r="A3676" t="str">
            <v>INSTALACOES HIDRO SANITARIAS</v>
          </cell>
          <cell r="B3676" t="str">
            <v>INHI</v>
          </cell>
          <cell r="C3676" t="str">
            <v>CONEXOES</v>
          </cell>
          <cell r="D3676" t="str">
            <v>0180</v>
          </cell>
          <cell r="E3676">
            <v>0</v>
          </cell>
          <cell r="F3676">
            <v>0</v>
          </cell>
          <cell r="G3676" t="str">
            <v>89766</v>
          </cell>
          <cell r="H3676" t="str">
            <v>TE DE TRANSIÇÃO, CPVC, SOLDÁVEL, DN 22MM X 1/2 , INSTALADO EM RAMAL DE DISTRIBUIÇÃO DE ÁGUA   FORNECIMENTO E INSTALAÇÃO. AF_12/2014</v>
          </cell>
        </row>
        <row r="3677">
          <cell r="A3677" t="str">
            <v>INSTALACOES HIDRO SANITARIAS</v>
          </cell>
          <cell r="B3677" t="str">
            <v>INHI</v>
          </cell>
          <cell r="C3677" t="str">
            <v>CONEXOES</v>
          </cell>
          <cell r="D3677" t="str">
            <v>0180</v>
          </cell>
          <cell r="E3677">
            <v>0</v>
          </cell>
          <cell r="F3677">
            <v>0</v>
          </cell>
          <cell r="G3677" t="str">
            <v>89767</v>
          </cell>
          <cell r="H3677" t="str">
            <v>TÊ MISTURADOR, CPVC, SOLDÁVEL, DN 22MM, INSTALADO EM RAMAL DE DISTRIBUIÇÃO DE ÁGUA - FORNECIMENTO E INSTALAÇÃO. AF_12/2014</v>
          </cell>
        </row>
        <row r="3678">
          <cell r="A3678" t="str">
            <v>INSTALACOES HIDRO SANITARIAS</v>
          </cell>
          <cell r="B3678" t="str">
            <v>INHI</v>
          </cell>
          <cell r="C3678" t="str">
            <v>CONEXOES</v>
          </cell>
          <cell r="D3678" t="str">
            <v>0180</v>
          </cell>
          <cell r="E3678">
            <v>0</v>
          </cell>
          <cell r="F3678">
            <v>0</v>
          </cell>
          <cell r="G3678" t="str">
            <v>89768</v>
          </cell>
          <cell r="H3678" t="str">
            <v>TÊ, CPVC, SOLDÁVEL, DN 28MM, INSTALADO EM RAMAL DE DISTRIBUIÇÃO DE ÁGUA - FORNECIMENTO E INSTALAÇÃO. AF_12/2014</v>
          </cell>
        </row>
        <row r="3679">
          <cell r="A3679" t="str">
            <v>INSTALACOES HIDRO SANITARIAS</v>
          </cell>
          <cell r="B3679" t="str">
            <v>INHI</v>
          </cell>
          <cell r="C3679" t="str">
            <v>CONEXOES</v>
          </cell>
          <cell r="D3679" t="str">
            <v>0180</v>
          </cell>
          <cell r="E3679">
            <v>0</v>
          </cell>
          <cell r="F3679">
            <v>0</v>
          </cell>
          <cell r="G3679" t="str">
            <v>89769</v>
          </cell>
          <cell r="H3679" t="str">
            <v>TÊ, CPVC, SOLDÁVEL, DN35MM, INSTALADO EM RAMAL DE DISTRIBUIÇÃO DE ÁGUA - FORNECIMENTO E INSTALAÇÃO. AF_12/2014</v>
          </cell>
        </row>
        <row r="3680">
          <cell r="A3680" t="str">
            <v>INSTALACOES HIDRO SANITARIAS</v>
          </cell>
          <cell r="B3680" t="str">
            <v>INHI</v>
          </cell>
          <cell r="C3680" t="str">
            <v>CONEXOES</v>
          </cell>
          <cell r="D3680" t="str">
            <v>0180</v>
          </cell>
          <cell r="E3680">
            <v>0</v>
          </cell>
          <cell r="F3680">
            <v>0</v>
          </cell>
          <cell r="G3680" t="str">
            <v>89772</v>
          </cell>
          <cell r="H3680" t="str">
            <v>TUBO, CPVC, SOLDÁVEL, DN 54MM, INSTALADO EM PRUMADA DE ÁGUA  FORNECIMENTO E INSTALAÇÃO. AF_12/2014</v>
          </cell>
        </row>
        <row r="3681">
          <cell r="A3681" t="str">
            <v>INSTALACOES HIDRO SANITARIAS</v>
          </cell>
          <cell r="B3681" t="str">
            <v>INHI</v>
          </cell>
          <cell r="C3681" t="str">
            <v>CONEXOES</v>
          </cell>
          <cell r="D3681" t="str">
            <v>0180</v>
          </cell>
          <cell r="E3681">
            <v>0</v>
          </cell>
          <cell r="F3681">
            <v>0</v>
          </cell>
          <cell r="G3681" t="str">
            <v>89774</v>
          </cell>
          <cell r="H3681" t="str">
            <v>LUVA SIMPLES, PVC, SERIE NORMAL, ESGOTO PREDIAL, DN 75 MM, JUNTA ELÁSTICA, FORNECIDO E INSTALADO EM RAMAL DE DESCARGA OU RAMAL DE ESGOTO SANITÁRIO. AF_12/2014</v>
          </cell>
        </row>
        <row r="3682">
          <cell r="A3682" t="str">
            <v>INSTALACOES HIDRO SANITARIAS</v>
          </cell>
          <cell r="B3682" t="str">
            <v>INHI</v>
          </cell>
          <cell r="C3682" t="str">
            <v>CONEXOES</v>
          </cell>
          <cell r="D3682" t="str">
            <v>0180</v>
          </cell>
          <cell r="E3682">
            <v>0</v>
          </cell>
          <cell r="F3682">
            <v>0</v>
          </cell>
          <cell r="G3682" t="str">
            <v>89776</v>
          </cell>
          <cell r="H3682" t="str">
            <v>LUVA DE CORRER, PVC, SERIE NORMAL, ESGOTO PREDIAL, DN 75 MM, JUNTA ELÁSTICA, FORNECIDO E INSTALADO EM RAMAL DE DESCARGA OU RAMAL DE ESGOTO SANITÁRIO. AF_12/2014</v>
          </cell>
        </row>
        <row r="3683">
          <cell r="A3683" t="str">
            <v>INSTALACOES HIDRO SANITARIAS</v>
          </cell>
          <cell r="B3683" t="str">
            <v>INHI</v>
          </cell>
          <cell r="C3683" t="str">
            <v>CONEXOES</v>
          </cell>
          <cell r="D3683" t="str">
            <v>0180</v>
          </cell>
          <cell r="E3683">
            <v>0</v>
          </cell>
          <cell r="F3683">
            <v>0</v>
          </cell>
          <cell r="G3683" t="str">
            <v>89777</v>
          </cell>
          <cell r="H3683" t="str">
            <v>JOELHO 90 GRAUS, CPVC, SOLDÁVEL, DN 35MM, INSTALADO EM PRUMADA DE ÁGUA  FORNECIMENTO E INSTALAÇÃO. AF_12/2014</v>
          </cell>
        </row>
        <row r="3684">
          <cell r="A3684" t="str">
            <v>INSTALACOES HIDRO SANITARIAS</v>
          </cell>
          <cell r="B3684" t="str">
            <v>INHI</v>
          </cell>
          <cell r="C3684" t="str">
            <v>CONEXOES</v>
          </cell>
          <cell r="D3684" t="str">
            <v>0180</v>
          </cell>
          <cell r="E3684">
            <v>0</v>
          </cell>
          <cell r="F3684">
            <v>0</v>
          </cell>
          <cell r="G3684" t="str">
            <v>89778</v>
          </cell>
          <cell r="H3684" t="str">
            <v>LUVA SIMPLES, PVC, SERIE NORMAL, ESGOTO PREDIAL, DN 100 MM, JUNTA ELÁSTICA, FORNECIDO E INSTALADO EM RAMAL DE DESCARGA OU RAMAL DE ESGOTO SANITÁRIO. AF_12/2014</v>
          </cell>
        </row>
        <row r="3685">
          <cell r="A3685" t="str">
            <v>INSTALACOES HIDRO SANITARIAS</v>
          </cell>
          <cell r="B3685" t="str">
            <v>INHI</v>
          </cell>
          <cell r="C3685" t="str">
            <v>CONEXOES</v>
          </cell>
          <cell r="D3685" t="str">
            <v>0180</v>
          </cell>
          <cell r="E3685">
            <v>0</v>
          </cell>
          <cell r="F3685">
            <v>0</v>
          </cell>
          <cell r="G3685" t="str">
            <v>89779</v>
          </cell>
          <cell r="H3685" t="str">
            <v>LUVA DE CORRER, PVC, SERIE NORMAL, ESGOTO PREDIAL, DN 100 MM, JUNTA ELÁSTICA, FORNECIDO E INSTALADO EM RAMAL DE DESCARGA OU RAMAL DE ESGOTO SANITÁRIO. AF_12/2014</v>
          </cell>
        </row>
        <row r="3686">
          <cell r="A3686" t="str">
            <v>INSTALACOES HIDRO SANITARIAS</v>
          </cell>
          <cell r="B3686" t="str">
            <v>INHI</v>
          </cell>
          <cell r="C3686" t="str">
            <v>CONEXOES</v>
          </cell>
          <cell r="D3686" t="str">
            <v>0180</v>
          </cell>
          <cell r="E3686">
            <v>0</v>
          </cell>
          <cell r="F3686">
            <v>0</v>
          </cell>
          <cell r="G3686" t="str">
            <v>89780</v>
          </cell>
          <cell r="H3686" t="str">
            <v>JOELHO 45 GRAUS, CPVC, SOLDÁVEL, DN 35MM, INSTALADO EM PRUMADA DE ÁGUA - FORNECIMENTO E INSTALAÇÃO. AF_12/2014</v>
          </cell>
        </row>
        <row r="3687">
          <cell r="A3687" t="str">
            <v>INSTALACOES HIDRO SANITARIAS</v>
          </cell>
          <cell r="B3687" t="str">
            <v>INHI</v>
          </cell>
          <cell r="C3687" t="str">
            <v>CONEXOES</v>
          </cell>
          <cell r="D3687" t="str">
            <v>0180</v>
          </cell>
          <cell r="E3687">
            <v>0</v>
          </cell>
          <cell r="F3687">
            <v>0</v>
          </cell>
          <cell r="G3687" t="str">
            <v>89781</v>
          </cell>
          <cell r="H3687" t="str">
            <v>JOELHO 90 GRAUS, CPVC, SOLDÁVEL, DN 42MM, INSTALADO EM PRUMADA DE ÁGUA  FORNECIMENTO E INSTALAÇÃO. AF_12/2014</v>
          </cell>
        </row>
        <row r="3688">
          <cell r="A3688" t="str">
            <v>INSTALACOES HIDRO SANITARIAS</v>
          </cell>
          <cell r="B3688" t="str">
            <v>INHI</v>
          </cell>
          <cell r="C3688" t="str">
            <v>CONEXOES</v>
          </cell>
          <cell r="D3688" t="str">
            <v>0180</v>
          </cell>
          <cell r="E3688">
            <v>0</v>
          </cell>
          <cell r="F3688">
            <v>0</v>
          </cell>
          <cell r="G3688" t="str">
            <v>89782</v>
          </cell>
          <cell r="H3688" t="str">
            <v>TE, PVC, SERIE NORMAL, ESGOTO PREDIAL, DN 40 X 40 MM, JUNTA SOLDÁVEL, FORNECIDO E INSTALADO EM RAMAL DE DESCARGA OU RAMAL DE ESGOTO SANITÁRIO. AF_12/2014</v>
          </cell>
        </row>
        <row r="3689">
          <cell r="A3689" t="str">
            <v>INSTALACOES HIDRO SANITARIAS</v>
          </cell>
          <cell r="B3689" t="str">
            <v>INHI</v>
          </cell>
          <cell r="C3689" t="str">
            <v>CONEXOES</v>
          </cell>
          <cell r="D3689" t="str">
            <v>0180</v>
          </cell>
          <cell r="E3689">
            <v>0</v>
          </cell>
          <cell r="F3689">
            <v>0</v>
          </cell>
          <cell r="G3689" t="str">
            <v>89783</v>
          </cell>
          <cell r="H3689" t="str">
            <v>JUNÇÃO SIMPLES, PVC, SERIE NORMAL, ESGOTO PREDIAL, DN 40 MM, JUNTA SOLDÁVEL, FORNECIDO E INSTALADO EM RAMAL DE DESCARGA OU RAMAL DE ESGOTO SANITÁRIO. AF_12/2014</v>
          </cell>
        </row>
        <row r="3690">
          <cell r="A3690" t="str">
            <v>INSTALACOES HIDRO SANITARIAS</v>
          </cell>
          <cell r="B3690" t="str">
            <v>INHI</v>
          </cell>
          <cell r="C3690" t="str">
            <v>CONEXOES</v>
          </cell>
          <cell r="D3690" t="str">
            <v>0180</v>
          </cell>
          <cell r="E3690">
            <v>0</v>
          </cell>
          <cell r="F3690">
            <v>0</v>
          </cell>
          <cell r="G3690" t="str">
            <v>89784</v>
          </cell>
          <cell r="H3690" t="str">
            <v>TE, PVC, SERIE NORMAL, ESGOTO PREDIAL, DN 50 X 50 MM, JUNTA ELÁSTICA, FORNECIDO E INSTALADO EM RAMAL DE DESCARGA OU RAMAL DE ESGOTO SANITÁRIO. AF_12/2014</v>
          </cell>
        </row>
        <row r="3691">
          <cell r="A3691" t="str">
            <v>INSTALACOES HIDRO SANITARIAS</v>
          </cell>
          <cell r="B3691" t="str">
            <v>INHI</v>
          </cell>
          <cell r="C3691" t="str">
            <v>CONEXOES</v>
          </cell>
          <cell r="D3691" t="str">
            <v>0180</v>
          </cell>
          <cell r="E3691">
            <v>0</v>
          </cell>
          <cell r="F3691">
            <v>0</v>
          </cell>
          <cell r="G3691" t="str">
            <v>89785</v>
          </cell>
          <cell r="H3691" t="str">
            <v>JUNÇÃO SIMPLES, PVC, SERIE NORMAL, ESGOTO PREDIAL, DN 50 X 50 MM, JUNTA ELÁSTICA, FORNECIDO E INSTALADO EM RAMAL DE DESCARGA OU RAMAL DE ESGOTO SANITÁRIO. AF_12/2014</v>
          </cell>
        </row>
        <row r="3692">
          <cell r="A3692" t="str">
            <v>INSTALACOES HIDRO SANITARIAS</v>
          </cell>
          <cell r="B3692" t="str">
            <v>INHI</v>
          </cell>
          <cell r="C3692" t="str">
            <v>CONEXOES</v>
          </cell>
          <cell r="D3692" t="str">
            <v>0180</v>
          </cell>
          <cell r="E3692">
            <v>0</v>
          </cell>
          <cell r="F3692">
            <v>0</v>
          </cell>
          <cell r="G3692" t="str">
            <v>89786</v>
          </cell>
          <cell r="H3692" t="str">
            <v>TE, PVC, SERIE NORMAL, ESGOTO PREDIAL, DN 75 X 75 MM, JUNTA ELÁSTICA, FORNECIDO E INSTALADO EM RAMAL DE DESCARGA OU RAMAL DE ESGOTO SANITÁRIO. AF_12/2014</v>
          </cell>
        </row>
        <row r="3693">
          <cell r="A3693" t="str">
            <v>INSTALACOES HIDRO SANITARIAS</v>
          </cell>
          <cell r="B3693" t="str">
            <v>INHI</v>
          </cell>
          <cell r="C3693" t="str">
            <v>CONEXOES</v>
          </cell>
          <cell r="D3693" t="str">
            <v>0180</v>
          </cell>
          <cell r="E3693">
            <v>0</v>
          </cell>
          <cell r="F3693">
            <v>0</v>
          </cell>
          <cell r="G3693" t="str">
            <v>89787</v>
          </cell>
          <cell r="H3693" t="str">
            <v>JOELHO 45 GRAUS, CPVC, SOLDÁVEL, DN 42MM, INSTALADO EM PRUMADA DE ÁGUA  FORNECIMENTO E INSTALAÇÃO. AF_12/2014</v>
          </cell>
        </row>
        <row r="3694">
          <cell r="A3694" t="str">
            <v>INSTALACOES HIDRO SANITARIAS</v>
          </cell>
          <cell r="B3694" t="str">
            <v>INHI</v>
          </cell>
          <cell r="C3694" t="str">
            <v>CONEXOES</v>
          </cell>
          <cell r="D3694" t="str">
            <v>0180</v>
          </cell>
          <cell r="E3694">
            <v>0</v>
          </cell>
          <cell r="F3694">
            <v>0</v>
          </cell>
          <cell r="G3694" t="str">
            <v>89788</v>
          </cell>
          <cell r="H3694" t="str">
            <v>JOELHO 90 GRAUS, CPVC, SOLDÁVEL, DN 54MM, INSTALADO EM PRUMADA DE ÁGUA  FORNECIMENTO E INSTALAÇÃO. AF_12/2014</v>
          </cell>
        </row>
        <row r="3695">
          <cell r="A3695" t="str">
            <v>INSTALACOES HIDRO SANITARIAS</v>
          </cell>
          <cell r="B3695" t="str">
            <v>INHI</v>
          </cell>
          <cell r="C3695" t="str">
            <v>CONEXOES</v>
          </cell>
          <cell r="D3695" t="str">
            <v>0180</v>
          </cell>
          <cell r="E3695">
            <v>0</v>
          </cell>
          <cell r="F3695">
            <v>0</v>
          </cell>
          <cell r="G3695" t="str">
            <v>89789</v>
          </cell>
          <cell r="H3695" t="str">
            <v>JOELHO 45 GRAUS, CPVC, SOLDÁVEL, DN 54MM, INSTALADO EM PRUMADA DE ÁGUA  FORNECIMENTO E INSTALAÇÃO. AF_12/2014</v>
          </cell>
        </row>
        <row r="3696">
          <cell r="A3696" t="str">
            <v>INSTALACOES HIDRO SANITARIAS</v>
          </cell>
          <cell r="B3696" t="str">
            <v>INHI</v>
          </cell>
          <cell r="C3696" t="str">
            <v>CONEXOES</v>
          </cell>
          <cell r="D3696" t="str">
            <v>0180</v>
          </cell>
          <cell r="E3696">
            <v>0</v>
          </cell>
          <cell r="F3696">
            <v>0</v>
          </cell>
          <cell r="G3696" t="str">
            <v>89790</v>
          </cell>
          <cell r="H3696" t="str">
            <v>JOELHO 90 GRAUS, CPVC, SOLDÁVEL, DN 73MM, INSTALADO EM PRUMADA DE ÁGUA  FORNECIMENTO E INSTALAÇÃO. AF_12/2014</v>
          </cell>
        </row>
        <row r="3697">
          <cell r="A3697" t="str">
            <v>INSTALACOES HIDRO SANITARIAS</v>
          </cell>
          <cell r="B3697" t="str">
            <v>INHI</v>
          </cell>
          <cell r="C3697" t="str">
            <v>CONEXOES</v>
          </cell>
          <cell r="D3697" t="str">
            <v>0180</v>
          </cell>
          <cell r="E3697">
            <v>0</v>
          </cell>
          <cell r="F3697">
            <v>0</v>
          </cell>
          <cell r="G3697" t="str">
            <v>89791</v>
          </cell>
          <cell r="H3697" t="str">
            <v>JOELHO 45 GRAUS, CPVC, SOLDÁVEL, DN 73MM, INSTALADO EM PRUMADA DE ÁGUA  FORNECIMENTO E INSTALAÇÃO. AF_12/2014</v>
          </cell>
        </row>
        <row r="3698">
          <cell r="A3698" t="str">
            <v>INSTALACOES HIDRO SANITARIAS</v>
          </cell>
          <cell r="B3698" t="str">
            <v>INHI</v>
          </cell>
          <cell r="C3698" t="str">
            <v>CONEXOES</v>
          </cell>
          <cell r="D3698" t="str">
            <v>0180</v>
          </cell>
          <cell r="E3698">
            <v>0</v>
          </cell>
          <cell r="F3698">
            <v>0</v>
          </cell>
          <cell r="G3698" t="str">
            <v>89792</v>
          </cell>
          <cell r="H3698" t="str">
            <v>JOELHO 90 GRAUS, CPVC, SOLDÁVEL, DN 89MM, INSTALADO EM PRUMADA DE ÁGUA  FORNECIMENTO E INSTALAÇÃO. AF_12/2014</v>
          </cell>
        </row>
        <row r="3699">
          <cell r="A3699" t="str">
            <v>INSTALACOES HIDRO SANITARIAS</v>
          </cell>
          <cell r="B3699" t="str">
            <v>INHI</v>
          </cell>
          <cell r="C3699" t="str">
            <v>CONEXOES</v>
          </cell>
          <cell r="D3699" t="str">
            <v>0180</v>
          </cell>
          <cell r="E3699">
            <v>0</v>
          </cell>
          <cell r="F3699">
            <v>0</v>
          </cell>
          <cell r="G3699" t="str">
            <v>89793</v>
          </cell>
          <cell r="H3699" t="str">
            <v>JOELHO 45 GRAUS, CPVC, SOLDÁVEL, DN 89MM, INSTALADO EM PRUMADA DE ÁGUA  FORNECIMENTO E INSTALAÇÃO. AF_12/2014</v>
          </cell>
        </row>
        <row r="3700">
          <cell r="A3700" t="str">
            <v>INSTALACOES HIDRO SANITARIAS</v>
          </cell>
          <cell r="B3700" t="str">
            <v>INHI</v>
          </cell>
          <cell r="C3700" t="str">
            <v>CONEXOES</v>
          </cell>
          <cell r="D3700" t="str">
            <v>0180</v>
          </cell>
          <cell r="E3700">
            <v>0</v>
          </cell>
          <cell r="F3700">
            <v>0</v>
          </cell>
          <cell r="G3700" t="str">
            <v>89794</v>
          </cell>
          <cell r="H3700" t="str">
            <v>LUVA, CPVC, SOLDÁVEL, DN 35MM, INSTALADO EM PRUMADA DE ÁGUA  FORNECIMENTO E INSTALAÇÃO. AF_12/2014</v>
          </cell>
        </row>
        <row r="3701">
          <cell r="A3701" t="str">
            <v>INSTALACOES HIDRO SANITARIAS</v>
          </cell>
          <cell r="B3701" t="str">
            <v>INHI</v>
          </cell>
          <cell r="C3701" t="str">
            <v>CONEXOES</v>
          </cell>
          <cell r="D3701" t="str">
            <v>0180</v>
          </cell>
          <cell r="E3701">
            <v>0</v>
          </cell>
          <cell r="F3701">
            <v>0</v>
          </cell>
          <cell r="G3701" t="str">
            <v>89795</v>
          </cell>
          <cell r="H3701" t="str">
            <v>JUNÇÃO SIMPLES, PVC, SERIE NORMAL, ESGOTO PREDIAL, DN 75 X 75 MM, JUNTA ELÁSTICA, FORNECIDO E INSTALADO EM RAMAL DE DESCARGA OU RAMAL DE ESGOTO SANITÁRIO. AF_12/2014</v>
          </cell>
        </row>
        <row r="3702">
          <cell r="A3702" t="str">
            <v>INSTALACOES HIDRO SANITARIAS</v>
          </cell>
          <cell r="B3702" t="str">
            <v>INHI</v>
          </cell>
          <cell r="C3702" t="str">
            <v>CONEXOES</v>
          </cell>
          <cell r="D3702" t="str">
            <v>0180</v>
          </cell>
          <cell r="E3702">
            <v>0</v>
          </cell>
          <cell r="F3702">
            <v>0</v>
          </cell>
          <cell r="G3702" t="str">
            <v>89796</v>
          </cell>
          <cell r="H3702" t="str">
            <v>TE, PVC, SERIE NORMAL, ESGOTO PREDIAL, DN 100 X 100 MM, JUNTA ELÁSTICA, FORNECIDO E INSTALADO EM RAMAL DE DESCARGA OU RAMAL DE ESGOTO SANITÁRIO. AF_12/2014</v>
          </cell>
        </row>
        <row r="3703">
          <cell r="A3703" t="str">
            <v>INSTALACOES HIDRO SANITARIAS</v>
          </cell>
          <cell r="B3703" t="str">
            <v>INHI</v>
          </cell>
          <cell r="C3703" t="str">
            <v>CONEXOES</v>
          </cell>
          <cell r="D3703" t="str">
            <v>0180</v>
          </cell>
          <cell r="E3703">
            <v>0</v>
          </cell>
          <cell r="F3703">
            <v>0</v>
          </cell>
          <cell r="G3703" t="str">
            <v>89797</v>
          </cell>
          <cell r="H3703" t="str">
            <v>JUNÇÃO SIMPLES, PVC, SERIE NORMAL, ESGOTO PREDIAL, DN 100 X 100 MM, JUNTA ELÁSTICA, FORNECIDO E INSTALADO EM RAMAL DE DESCARGA OU RAMAL DE ESGOTO SANITÁRIO. AF_12/2014</v>
          </cell>
        </row>
        <row r="3704">
          <cell r="A3704" t="str">
            <v>INSTALACOES HIDRO SANITARIAS</v>
          </cell>
          <cell r="B3704" t="str">
            <v>INHI</v>
          </cell>
          <cell r="C3704" t="str">
            <v>CONEXOES</v>
          </cell>
          <cell r="D3704" t="str">
            <v>0180</v>
          </cell>
          <cell r="E3704">
            <v>0</v>
          </cell>
          <cell r="F3704">
            <v>0</v>
          </cell>
          <cell r="G3704" t="str">
            <v>89801</v>
          </cell>
          <cell r="H3704" t="str">
            <v>JOELHO 90 GRAUS, PVC, SERIE NORMAL, ESGOTO PREDIAL, DN 50 MM, JUNTA ELÁSTICA, FORNECIDO E INSTALADO EM PRUMADA DE ESGOTO SANITÁRIO OU VENTILAÇÃO. AF_12/2014</v>
          </cell>
        </row>
        <row r="3705">
          <cell r="A3705" t="str">
            <v>INSTALACOES HIDRO SANITARIAS</v>
          </cell>
          <cell r="B3705" t="str">
            <v>INHI</v>
          </cell>
          <cell r="C3705" t="str">
            <v>CONEXOES</v>
          </cell>
          <cell r="D3705" t="str">
            <v>0180</v>
          </cell>
          <cell r="E3705">
            <v>0</v>
          </cell>
          <cell r="F3705">
            <v>0</v>
          </cell>
          <cell r="G3705" t="str">
            <v>89802</v>
          </cell>
          <cell r="H3705" t="str">
            <v>JOELHO 45 GRAUS, PVC, SERIE NORMAL, ESGOTO PREDIAL, DN 50 MM, JUNTA ELÁSTICA, FORNECIDO E INSTALADO EM PRUMADA DE ESGOTO SANITÁRIO OU VENTILAÇÃO. AF_12/2014</v>
          </cell>
        </row>
        <row r="3706">
          <cell r="A3706" t="str">
            <v>INSTALACOES HIDRO SANITARIAS</v>
          </cell>
          <cell r="B3706" t="str">
            <v>INHI</v>
          </cell>
          <cell r="C3706" t="str">
            <v>CONEXOES</v>
          </cell>
          <cell r="D3706" t="str">
            <v>0180</v>
          </cell>
          <cell r="E3706">
            <v>0</v>
          </cell>
          <cell r="F3706">
            <v>0</v>
          </cell>
          <cell r="G3706" t="str">
            <v>89803</v>
          </cell>
          <cell r="H3706" t="str">
            <v>CURVA CURTA 90 GRAUS, PVC, SERIE NORMAL, ESGOTO PREDIAL, DN 50 MM, JUNTA ELÁSTICA, FORNECIDO E INSTALADO EM PRUMADA DE ESGOTO SANITÁRIO OU VENTILAÇÃO. AF_12/2014</v>
          </cell>
        </row>
        <row r="3707">
          <cell r="A3707" t="str">
            <v>INSTALACOES HIDRO SANITARIAS</v>
          </cell>
          <cell r="B3707" t="str">
            <v>INHI</v>
          </cell>
          <cell r="C3707" t="str">
            <v>CONEXOES</v>
          </cell>
          <cell r="D3707" t="str">
            <v>0180</v>
          </cell>
          <cell r="E3707">
            <v>0</v>
          </cell>
          <cell r="F3707">
            <v>0</v>
          </cell>
          <cell r="G3707" t="str">
            <v>89804</v>
          </cell>
          <cell r="H3707" t="str">
            <v>CURVA LONGA 90 GRAUS, PVC, SERIE NORMAL, ESGOTO PREDIAL, DN 50 MM, JUNTA ELÁSTICA, FORNECIDO E INSTALADO EM PRUMADA DE ESGOTO SANITÁRIO OU VENTILAÇÃO. AF_12/2014</v>
          </cell>
        </row>
        <row r="3708">
          <cell r="A3708" t="str">
            <v>INSTALACOES HIDRO SANITARIAS</v>
          </cell>
          <cell r="B3708" t="str">
            <v>INHI</v>
          </cell>
          <cell r="C3708" t="str">
            <v>CONEXOES</v>
          </cell>
          <cell r="D3708" t="str">
            <v>0180</v>
          </cell>
          <cell r="E3708">
            <v>0</v>
          </cell>
          <cell r="F3708">
            <v>0</v>
          </cell>
          <cell r="G3708" t="str">
            <v>89805</v>
          </cell>
          <cell r="H3708" t="str">
            <v>JOELHO 90 GRAUS, PVC, SERIE NORMAL, ESGOTO PREDIAL, DN 75 MM, JUNTA ELÁSTICA, FORNECIDO E INSTALADO EM PRUMADA DE ESGOTO SANITÁRIO OU VENTILAÇÃO. AF_12/2014</v>
          </cell>
        </row>
        <row r="3709">
          <cell r="A3709" t="str">
            <v>INSTALACOES HIDRO SANITARIAS</v>
          </cell>
          <cell r="B3709" t="str">
            <v>INHI</v>
          </cell>
          <cell r="C3709" t="str">
            <v>CONEXOES</v>
          </cell>
          <cell r="D3709" t="str">
            <v>0180</v>
          </cell>
          <cell r="E3709">
            <v>0</v>
          </cell>
          <cell r="F3709">
            <v>0</v>
          </cell>
          <cell r="G3709" t="str">
            <v>89806</v>
          </cell>
          <cell r="H3709" t="str">
            <v>JOELHO 45 GRAUS, PVC, SERIE NORMAL, ESGOTO PREDIAL, DN 75 MM, JUNTA ELÁSTICA, FORNECIDO E INSTALADO EM PRUMADA DE ESGOTO SANITÁRIO OU VENTILAÇÃO. AF_12/2014</v>
          </cell>
        </row>
        <row r="3710">
          <cell r="A3710" t="str">
            <v>INSTALACOES HIDRO SANITARIAS</v>
          </cell>
          <cell r="B3710" t="str">
            <v>INHI</v>
          </cell>
          <cell r="C3710" t="str">
            <v>CONEXOES</v>
          </cell>
          <cell r="D3710" t="str">
            <v>0180</v>
          </cell>
          <cell r="E3710">
            <v>0</v>
          </cell>
          <cell r="F3710">
            <v>0</v>
          </cell>
          <cell r="G3710" t="str">
            <v>89807</v>
          </cell>
          <cell r="H3710" t="str">
            <v>CURVA CURTA 90 GRAUS, PVC, SERIE NORMAL, ESGOTO PREDIAL, DN 75 MM, JUNTA ELÁSTICA, FORNECIDO E INSTALADO EM PRUMADA DE ESGOTO SANITÁRIO OU VENTILAÇÃO. AF_12/2014</v>
          </cell>
        </row>
        <row r="3711">
          <cell r="A3711" t="str">
            <v>INSTALACOES HIDRO SANITARIAS</v>
          </cell>
          <cell r="B3711" t="str">
            <v>INHI</v>
          </cell>
          <cell r="C3711" t="str">
            <v>CONEXOES</v>
          </cell>
          <cell r="D3711" t="str">
            <v>0180</v>
          </cell>
          <cell r="E3711">
            <v>0</v>
          </cell>
          <cell r="F3711">
            <v>0</v>
          </cell>
          <cell r="G3711" t="str">
            <v>89808</v>
          </cell>
          <cell r="H3711" t="str">
            <v>CURVA LONGA 90 GRAUS, PVC, SERIE NORMAL, ESGOTO PREDIAL, DN 75 MM, JUNTA ELÁSTICA, FORNECIDO E INSTALADO EM PRUMADA DE ESGOTO SANITÁRIO OU VENTILAÇÃO. AF_12/2014</v>
          </cell>
        </row>
        <row r="3712">
          <cell r="A3712" t="str">
            <v>INSTALACOES HIDRO SANITARIAS</v>
          </cell>
          <cell r="B3712" t="str">
            <v>INHI</v>
          </cell>
          <cell r="C3712" t="str">
            <v>CONEXOES</v>
          </cell>
          <cell r="D3712" t="str">
            <v>0180</v>
          </cell>
          <cell r="E3712">
            <v>0</v>
          </cell>
          <cell r="F3712">
            <v>0</v>
          </cell>
          <cell r="G3712" t="str">
            <v>89809</v>
          </cell>
          <cell r="H3712" t="str">
            <v>JOELHO 90 GRAUS, PVC, SERIE NORMAL, ESGOTO PREDIAL, DN 100 MM, JUNTA ELÁSTICA, FORNECIDO E INSTALADO EM PRUMADA DE ESGOTO SANITÁRIO OU VENTILAÇÃO. AF_12/2014</v>
          </cell>
        </row>
        <row r="3713">
          <cell r="A3713" t="str">
            <v>INSTALACOES HIDRO SANITARIAS</v>
          </cell>
          <cell r="B3713" t="str">
            <v>INHI</v>
          </cell>
          <cell r="C3713" t="str">
            <v>CONEXOES</v>
          </cell>
          <cell r="D3713" t="str">
            <v>0180</v>
          </cell>
          <cell r="E3713">
            <v>0</v>
          </cell>
          <cell r="F3713">
            <v>0</v>
          </cell>
          <cell r="G3713" t="str">
            <v>89810</v>
          </cell>
          <cell r="H3713" t="str">
            <v>JOELHO 45 GRAUS, PVC, SERIE NORMAL, ESGOTO PREDIAL, DN 100 MM, JUNTA ELÁSTICA, FORNECIDO E INSTALADO EM PRUMADA DE ESGOTO SANITÁRIO OU VENTILAÇÃO. AF_12/2014</v>
          </cell>
        </row>
        <row r="3714">
          <cell r="A3714" t="str">
            <v>INSTALACOES HIDRO SANITARIAS</v>
          </cell>
          <cell r="B3714" t="str">
            <v>INHI</v>
          </cell>
          <cell r="C3714" t="str">
            <v>CONEXOES</v>
          </cell>
          <cell r="D3714" t="str">
            <v>0180</v>
          </cell>
          <cell r="E3714">
            <v>0</v>
          </cell>
          <cell r="F3714">
            <v>0</v>
          </cell>
          <cell r="G3714" t="str">
            <v>89811</v>
          </cell>
          <cell r="H3714" t="str">
            <v>CURVA CURTA 90 GRAUS, PVC, SERIE NORMAL, ESGOTO PREDIAL, DN 100 MM, JUNTA ELÁSTICA, FORNECIDO E INSTALADO EM PRUMADA DE ESGOTO SANITÁRIO OU VENTILAÇÃO. AF_12/2014</v>
          </cell>
        </row>
        <row r="3715">
          <cell r="A3715" t="str">
            <v>INSTALACOES HIDRO SANITARIAS</v>
          </cell>
          <cell r="B3715" t="str">
            <v>INHI</v>
          </cell>
          <cell r="C3715" t="str">
            <v>CONEXOES</v>
          </cell>
          <cell r="D3715" t="str">
            <v>0180</v>
          </cell>
          <cell r="E3715">
            <v>0</v>
          </cell>
          <cell r="F3715">
            <v>0</v>
          </cell>
          <cell r="G3715" t="str">
            <v>89812</v>
          </cell>
          <cell r="H3715" t="str">
            <v>CURVA LONGA 90 GRAUS, PVC, SERIE NORMAL, ESGOTO PREDIAL, DN 100 MM, JUNTA ELÁSTICA, FORNECIDO E INSTALADO EM PRUMADA DE ESGOTO SANITÁRIO OU VENTILAÇÃO. AF_12/2014</v>
          </cell>
        </row>
        <row r="3716">
          <cell r="A3716" t="str">
            <v>INSTALACOES HIDRO SANITARIAS</v>
          </cell>
          <cell r="B3716" t="str">
            <v>INHI</v>
          </cell>
          <cell r="C3716" t="str">
            <v>CONEXOES</v>
          </cell>
          <cell r="D3716" t="str">
            <v>0180</v>
          </cell>
          <cell r="E3716">
            <v>0</v>
          </cell>
          <cell r="F3716">
            <v>0</v>
          </cell>
          <cell r="G3716" t="str">
            <v>89813</v>
          </cell>
          <cell r="H3716" t="str">
            <v>LUVA SIMPLES, PVC, SERIE NORMAL, ESGOTO PREDIAL, DN 50 MM, JUNTA ELÁSTICA, FORNECIDO E INSTALADO EM PRUMADA DE ESGOTO SANITÁRIO OU VENTILAÇÃO. AF_12/2014</v>
          </cell>
        </row>
        <row r="3717">
          <cell r="A3717" t="str">
            <v>INSTALACOES HIDRO SANITARIAS</v>
          </cell>
          <cell r="B3717" t="str">
            <v>INHI</v>
          </cell>
          <cell r="C3717" t="str">
            <v>CONEXOES</v>
          </cell>
          <cell r="D3717" t="str">
            <v>0180</v>
          </cell>
          <cell r="E3717">
            <v>0</v>
          </cell>
          <cell r="F3717">
            <v>0</v>
          </cell>
          <cell r="G3717" t="str">
            <v>89814</v>
          </cell>
          <cell r="H3717" t="str">
            <v>LUVA DE CORRER, PVC, SERIE NORMAL, ESGOTO PREDIAL, DN 50 MM, JUNTA ELÁSTICA, FORNECIDO E INSTALADO EM PRUMADA DE ESGOTO SANITÁRIO OU VENTILAÇÃO. AF_12/2014</v>
          </cell>
        </row>
        <row r="3718">
          <cell r="A3718" t="str">
            <v>INSTALACOES HIDRO SANITARIAS</v>
          </cell>
          <cell r="B3718" t="str">
            <v>INHI</v>
          </cell>
          <cell r="C3718" t="str">
            <v>CONEXOES</v>
          </cell>
          <cell r="D3718" t="str">
            <v>0180</v>
          </cell>
          <cell r="E3718">
            <v>0</v>
          </cell>
          <cell r="F3718">
            <v>0</v>
          </cell>
          <cell r="G3718" t="str">
            <v>89815</v>
          </cell>
          <cell r="H3718" t="str">
            <v>LUVA DE CORRER, CPVC, SOLDÁVEL, DN 35MM, INSTALADO EM PRUMADA DE ÁGUA  FORNECIMENTO E INSTALAÇÃO. AF_12/2014</v>
          </cell>
        </row>
        <row r="3719">
          <cell r="A3719" t="str">
            <v>INSTALACOES HIDRO SANITARIAS</v>
          </cell>
          <cell r="B3719" t="str">
            <v>INHI</v>
          </cell>
          <cell r="C3719" t="str">
            <v>CONEXOES</v>
          </cell>
          <cell r="D3719" t="str">
            <v>0180</v>
          </cell>
          <cell r="E3719">
            <v>0</v>
          </cell>
          <cell r="F3719">
            <v>0</v>
          </cell>
          <cell r="G3719" t="str">
            <v>89816</v>
          </cell>
          <cell r="H3719" t="str">
            <v>UNIÃO, CPVC, SOLDÁVEL, DN35MM, INSTALADO EM PRUMADA DE ÁGUA  FORNECIMENTO E INSTALAÇÃO. AF_12/2014</v>
          </cell>
        </row>
        <row r="3720">
          <cell r="A3720" t="str">
            <v>INSTALACOES HIDRO SANITARIAS</v>
          </cell>
          <cell r="B3720" t="str">
            <v>INHI</v>
          </cell>
          <cell r="C3720" t="str">
            <v>CONEXOES</v>
          </cell>
          <cell r="D3720" t="str">
            <v>0180</v>
          </cell>
          <cell r="E3720">
            <v>0</v>
          </cell>
          <cell r="F3720">
            <v>0</v>
          </cell>
          <cell r="G3720" t="str">
            <v>89817</v>
          </cell>
          <cell r="H3720" t="str">
            <v>LUVA SIMPLES, PVC, SERIE NORMAL, ESGOTO PREDIAL, DN 75 MM, JUNTA ELÁSTICA, FORNECIDO E INSTALADO EM PRUMADA DE ESGOTO SANITÁRIO OU VENTILAÇÃO. AF_12/2014</v>
          </cell>
        </row>
        <row r="3721">
          <cell r="A3721" t="str">
            <v>INSTALACOES HIDRO SANITARIAS</v>
          </cell>
          <cell r="B3721" t="str">
            <v>INHI</v>
          </cell>
          <cell r="C3721" t="str">
            <v>CONEXOES</v>
          </cell>
          <cell r="D3721" t="str">
            <v>0180</v>
          </cell>
          <cell r="E3721">
            <v>0</v>
          </cell>
          <cell r="F3721">
            <v>0</v>
          </cell>
          <cell r="G3721" t="str">
            <v>89818</v>
          </cell>
          <cell r="H3721" t="str">
            <v>CONECTOR, CPVC, SOLDÁVEL, DN 35MM X 1 1/4, INSTALADO EM PRUMADA DE ÁGUA  FORNECIMENTO E INSTALAÇÃO. AF_12/2014</v>
          </cell>
        </row>
        <row r="3722">
          <cell r="A3722" t="str">
            <v>INSTALACOES HIDRO SANITARIAS</v>
          </cell>
          <cell r="B3722" t="str">
            <v>INHI</v>
          </cell>
          <cell r="C3722" t="str">
            <v>CONEXOES</v>
          </cell>
          <cell r="D3722" t="str">
            <v>0180</v>
          </cell>
          <cell r="E3722">
            <v>0</v>
          </cell>
          <cell r="F3722">
            <v>0</v>
          </cell>
          <cell r="G3722" t="str">
            <v>89819</v>
          </cell>
          <cell r="H3722" t="str">
            <v>LUVA DE CORRER, PVC, SERIE NORMAL, ESGOTO PREDIAL, DN 75 MM, JUNTA ELÁSTICA, FORNECIDO E INSTALADO EM PRUMADA DE ESGOTO SANITÁRIO OU VENTILAÇÃO. AF_12/2014</v>
          </cell>
        </row>
        <row r="3723">
          <cell r="A3723" t="str">
            <v>INSTALACOES HIDRO SANITARIAS</v>
          </cell>
          <cell r="B3723" t="str">
            <v>INHI</v>
          </cell>
          <cell r="C3723" t="str">
            <v>CONEXOES</v>
          </cell>
          <cell r="D3723" t="str">
            <v>0180</v>
          </cell>
          <cell r="E3723">
            <v>0</v>
          </cell>
          <cell r="F3723">
            <v>0</v>
          </cell>
          <cell r="G3723" t="str">
            <v>89820</v>
          </cell>
          <cell r="H3723" t="str">
            <v>BUCHA DE REDUÇÃO, CPVC, SOLDÁVEL, DN35MM X 28MM, INSTALADO EM PRUMADA DE ÁGUA  FORNECIMENTO E INSTALAÇÃO. AF_12/2014</v>
          </cell>
        </row>
        <row r="3724">
          <cell r="A3724" t="str">
            <v>INSTALACOES HIDRO SANITARIAS</v>
          </cell>
          <cell r="B3724" t="str">
            <v>INHI</v>
          </cell>
          <cell r="C3724" t="str">
            <v>CONEXOES</v>
          </cell>
          <cell r="D3724" t="str">
            <v>0180</v>
          </cell>
          <cell r="E3724">
            <v>0</v>
          </cell>
          <cell r="F3724">
            <v>0</v>
          </cell>
          <cell r="G3724" t="str">
            <v>89821</v>
          </cell>
          <cell r="H3724" t="str">
            <v>LUVA SIMPLES, PVC, SERIE NORMAL, ESGOTO PREDIAL, DN 100 MM, JUNTA ELÁSTICA, FORNECIDO E INSTALADO EM PRUMADA DE ESGOTO SANITÁRIO OU VENTILAÇÃO. AF_12/2014</v>
          </cell>
        </row>
        <row r="3725">
          <cell r="A3725" t="str">
            <v>INSTALACOES HIDRO SANITARIAS</v>
          </cell>
          <cell r="B3725" t="str">
            <v>INHI</v>
          </cell>
          <cell r="C3725" t="str">
            <v>CONEXOES</v>
          </cell>
          <cell r="D3725" t="str">
            <v>0180</v>
          </cell>
          <cell r="E3725">
            <v>0</v>
          </cell>
          <cell r="F3725">
            <v>0</v>
          </cell>
          <cell r="G3725" t="str">
            <v>89822</v>
          </cell>
          <cell r="H3725" t="str">
            <v>LUVA, CPVC, SOLDÁVEL, DN 42MM, INSTALADO EM PRUMADA DE ÁGUA  FORNECIMENTO E INSTALAÇÃO. AF_12/2014</v>
          </cell>
        </row>
        <row r="3726">
          <cell r="A3726" t="str">
            <v>INSTALACOES HIDRO SANITARIAS</v>
          </cell>
          <cell r="B3726" t="str">
            <v>INHI</v>
          </cell>
          <cell r="C3726" t="str">
            <v>CONEXOES</v>
          </cell>
          <cell r="D3726" t="str">
            <v>0180</v>
          </cell>
          <cell r="E3726">
            <v>0</v>
          </cell>
          <cell r="F3726">
            <v>0</v>
          </cell>
          <cell r="G3726" t="str">
            <v>89823</v>
          </cell>
          <cell r="H3726" t="str">
            <v>LUVA DE CORRER, PVC, SERIE NORMAL, ESGOTO PREDIAL, DN 100 MM, JUNTA ELÁSTICA, FORNECIDO E INSTALADO EM PRUMADA DE ESGOTO SANITÁRIO OU VENTILAÇÃO. AF_12/2014</v>
          </cell>
        </row>
        <row r="3727">
          <cell r="A3727" t="str">
            <v>INSTALACOES HIDRO SANITARIAS</v>
          </cell>
          <cell r="B3727" t="str">
            <v>INHI</v>
          </cell>
          <cell r="C3727" t="str">
            <v>CONEXOES</v>
          </cell>
          <cell r="D3727" t="str">
            <v>0180</v>
          </cell>
          <cell r="E3727">
            <v>0</v>
          </cell>
          <cell r="F3727">
            <v>0</v>
          </cell>
          <cell r="G3727" t="str">
            <v>89824</v>
          </cell>
          <cell r="H3727" t="str">
            <v>LUVA DE CORRER, CPVC, SOLDÁVEL, DN 42MM, INSTALADO EM PRUMADA DE ÁGUA  FORNECIMENTO E INSTALAÇÃO. AF_12/2014</v>
          </cell>
        </row>
        <row r="3728">
          <cell r="A3728" t="str">
            <v>INSTALACOES HIDRO SANITARIAS</v>
          </cell>
          <cell r="B3728" t="str">
            <v>INHI</v>
          </cell>
          <cell r="C3728" t="str">
            <v>CONEXOES</v>
          </cell>
          <cell r="D3728" t="str">
            <v>0180</v>
          </cell>
          <cell r="E3728">
            <v>0</v>
          </cell>
          <cell r="F3728">
            <v>0</v>
          </cell>
          <cell r="G3728" t="str">
            <v>89825</v>
          </cell>
          <cell r="H3728" t="str">
            <v>TE, PVC, SERIE NORMAL, ESGOTO PREDIAL, DN 50 X 50 MM, JUNTA ELÁSTICA, FORNECIDO E INSTALADO EM PRUMADA DE ESGOTO SANITÁRIO OU VENTILAÇÃO. AF_12/2014</v>
          </cell>
        </row>
        <row r="3729">
          <cell r="A3729" t="str">
            <v>INSTALACOES HIDRO SANITARIAS</v>
          </cell>
          <cell r="B3729" t="str">
            <v>INHI</v>
          </cell>
          <cell r="C3729" t="str">
            <v>CONEXOES</v>
          </cell>
          <cell r="D3729" t="str">
            <v>0180</v>
          </cell>
          <cell r="E3729">
            <v>0</v>
          </cell>
          <cell r="F3729">
            <v>0</v>
          </cell>
          <cell r="G3729" t="str">
            <v>89826</v>
          </cell>
          <cell r="H3729" t="str">
            <v>LUVA DE TRANSIÇÃO, CPVC, SOLDÁVEL, DN42MM X 1.1/2, INSTALADO EM PRUMADA DE ÁGUA  FORNECIMENTO E INSTALAÇÃO. AF_12/2014</v>
          </cell>
        </row>
        <row r="3730">
          <cell r="A3730" t="str">
            <v>INSTALACOES HIDRO SANITARIAS</v>
          </cell>
          <cell r="B3730" t="str">
            <v>INHI</v>
          </cell>
          <cell r="C3730" t="str">
            <v>CONEXOES</v>
          </cell>
          <cell r="D3730" t="str">
            <v>0180</v>
          </cell>
          <cell r="E3730">
            <v>0</v>
          </cell>
          <cell r="F3730">
            <v>0</v>
          </cell>
          <cell r="G3730" t="str">
            <v>89827</v>
          </cell>
          <cell r="H3730" t="str">
            <v>JUNÇÃO SIMPLES, PVC, SERIE NORMAL, ESGOTO PREDIAL, DN 50 X 50 MM, JUNTA ELÁSTICA, FORNECIDO E INSTALADO EM PRUMADA DE ESGOTO SANITÁRIO OU VENTILAÇÃO. AF_12/2014</v>
          </cell>
        </row>
        <row r="3731">
          <cell r="A3731" t="str">
            <v>INSTALACOES HIDRO SANITARIAS</v>
          </cell>
          <cell r="B3731" t="str">
            <v>INHI</v>
          </cell>
          <cell r="C3731" t="str">
            <v>CONEXOES</v>
          </cell>
          <cell r="D3731" t="str">
            <v>0180</v>
          </cell>
          <cell r="E3731">
            <v>0</v>
          </cell>
          <cell r="F3731">
            <v>0</v>
          </cell>
          <cell r="G3731" t="str">
            <v>89828</v>
          </cell>
          <cell r="H3731" t="str">
            <v>UNIÃO, CPVC, SOLDÁVEL, DN42MM, INSTALADO EM PRUMADA DE ÁGUA  FORNECIMENTO E INSTALAÇÃO. AF_12/2014</v>
          </cell>
        </row>
        <row r="3732">
          <cell r="A3732" t="str">
            <v>INSTALACOES HIDRO SANITARIAS</v>
          </cell>
          <cell r="B3732" t="str">
            <v>INHI</v>
          </cell>
          <cell r="C3732" t="str">
            <v>CONEXOES</v>
          </cell>
          <cell r="D3732" t="str">
            <v>0180</v>
          </cell>
          <cell r="E3732">
            <v>0</v>
          </cell>
          <cell r="F3732">
            <v>0</v>
          </cell>
          <cell r="G3732" t="str">
            <v>89829</v>
          </cell>
          <cell r="H3732" t="str">
            <v>TE, PVC, SERIE NORMAL, ESGOTO PREDIAL, DN 75 X 75 MM, JUNTA ELÁSTICA, FORNECIDO E INSTALADO EM PRUMADA DE ESGOTO SANITÁRIO OU VENTILAÇÃO. AF_12/2014</v>
          </cell>
        </row>
        <row r="3733">
          <cell r="A3733" t="str">
            <v>INSTALACOES HIDRO SANITARIAS</v>
          </cell>
          <cell r="B3733" t="str">
            <v>INHI</v>
          </cell>
          <cell r="C3733" t="str">
            <v>CONEXOES</v>
          </cell>
          <cell r="D3733" t="str">
            <v>0180</v>
          </cell>
          <cell r="E3733">
            <v>0</v>
          </cell>
          <cell r="F3733">
            <v>0</v>
          </cell>
          <cell r="G3733" t="str">
            <v>89830</v>
          </cell>
          <cell r="H3733" t="str">
            <v>JUNÇÃO SIMPLES, PVC, SERIE NORMAL, ESGOTO PREDIAL, DN 75 X 75 MM, JUNTA ELÁSTICA, FORNECIDO E INSTALADO EM PRUMADA DE ESGOTO SANITÁRIO OU VENTILAÇÃO. AF_12/2014</v>
          </cell>
        </row>
        <row r="3734">
          <cell r="A3734" t="str">
            <v>INSTALACOES HIDRO SANITARIAS</v>
          </cell>
          <cell r="B3734" t="str">
            <v>INHI</v>
          </cell>
          <cell r="C3734" t="str">
            <v>CONEXOES</v>
          </cell>
          <cell r="D3734" t="str">
            <v>0180</v>
          </cell>
          <cell r="E3734">
            <v>0</v>
          </cell>
          <cell r="F3734">
            <v>0</v>
          </cell>
          <cell r="G3734" t="str">
            <v>89831</v>
          </cell>
          <cell r="H3734" t="str">
            <v>CONECTOR, CPVC, SOLDÁVEL, DN 42MM X 1.1/2, INSTALADO EM PRUMADA DE ÁGUA  FORNECIMENTO E INSTALAÇÃO. AF_12/2014</v>
          </cell>
        </row>
        <row r="3735">
          <cell r="A3735" t="str">
            <v>INSTALACOES HIDRO SANITARIAS</v>
          </cell>
          <cell r="B3735" t="str">
            <v>INHI</v>
          </cell>
          <cell r="C3735" t="str">
            <v>CONEXOES</v>
          </cell>
          <cell r="D3735" t="str">
            <v>0180</v>
          </cell>
          <cell r="E3735">
            <v>0</v>
          </cell>
          <cell r="F3735">
            <v>0</v>
          </cell>
          <cell r="G3735" t="str">
            <v>89832</v>
          </cell>
          <cell r="H3735" t="str">
            <v>BUCHA DE REDUÇÃO, CPVC, SOLDÁVEL, DN 42MM X 22MM, INSTALADO EM RAMAL DE DISTRIBUIÇÃO DE ÁGUA - FORNECIMENTO E INSTALAÇÃO. AF_12/2014</v>
          </cell>
        </row>
        <row r="3736">
          <cell r="A3736" t="str">
            <v>INSTALACOES HIDRO SANITARIAS</v>
          </cell>
          <cell r="B3736" t="str">
            <v>INHI</v>
          </cell>
          <cell r="C3736" t="str">
            <v>CONEXOES</v>
          </cell>
          <cell r="D3736" t="str">
            <v>0180</v>
          </cell>
          <cell r="E3736">
            <v>0</v>
          </cell>
          <cell r="F3736">
            <v>0</v>
          </cell>
          <cell r="G3736" t="str">
            <v>89833</v>
          </cell>
          <cell r="H3736" t="str">
            <v>TE, PVC, SERIE NORMAL, ESGOTO PREDIAL, DN 100 X 100 MM, JUNTA ELÁSTICA, FORNECIDO E INSTALADO EM PRUMADA DE ESGOTO SANITÁRIO OU VENTILAÇÃO. AF_12/2014</v>
          </cell>
        </row>
        <row r="3737">
          <cell r="A3737" t="str">
            <v>INSTALACOES HIDRO SANITARIAS</v>
          </cell>
          <cell r="B3737" t="str">
            <v>INHI</v>
          </cell>
          <cell r="C3737" t="str">
            <v>CONEXOES</v>
          </cell>
          <cell r="D3737" t="str">
            <v>0180</v>
          </cell>
          <cell r="E3737">
            <v>0</v>
          </cell>
          <cell r="F3737">
            <v>0</v>
          </cell>
          <cell r="G3737" t="str">
            <v>89834</v>
          </cell>
          <cell r="H3737" t="str">
            <v>JUNÇÃO SIMPLES, PVC, SERIE NORMAL, ESGOTO PREDIAL, DN 100 X 100 MM, JUNTA ELÁSTICA, FORNECIDO E INSTALADO EM PRUMADA DE ESGOTO SANITÁRIO OU VENTILAÇÃO. AF_12/2014</v>
          </cell>
        </row>
        <row r="3738">
          <cell r="A3738" t="str">
            <v>INSTALACOES HIDRO SANITARIAS</v>
          </cell>
          <cell r="B3738" t="str">
            <v>INHI</v>
          </cell>
          <cell r="C3738" t="str">
            <v>CONEXOES</v>
          </cell>
          <cell r="D3738" t="str">
            <v>0180</v>
          </cell>
          <cell r="E3738">
            <v>0</v>
          </cell>
          <cell r="F3738">
            <v>0</v>
          </cell>
          <cell r="G3738" t="str">
            <v>89835</v>
          </cell>
          <cell r="H3738" t="str">
            <v>LUVA, CPVC, SOLDÁVEL, DN 54MM, INSTALADO EM PRUMADA DE ÁGUA  FORNECIMENTO E INSTALAÇÃO. AF_12/2014</v>
          </cell>
        </row>
        <row r="3739">
          <cell r="A3739" t="str">
            <v>INSTALACOES HIDRO SANITARIAS</v>
          </cell>
          <cell r="B3739" t="str">
            <v>INHI</v>
          </cell>
          <cell r="C3739" t="str">
            <v>CONEXOES</v>
          </cell>
          <cell r="D3739" t="str">
            <v>0180</v>
          </cell>
          <cell r="E3739">
            <v>0</v>
          </cell>
          <cell r="F3739">
            <v>0</v>
          </cell>
          <cell r="G3739" t="str">
            <v>89836</v>
          </cell>
          <cell r="H3739" t="str">
            <v>LUVA DE TRANSIÇÃO, CPVC, SOLDÁVEL, DN 54MM X 2, INSTALADO EM PRUMADA DE ÁGUA  FORNECIMENTO E INSTALAÇÃO. AF_12/2014</v>
          </cell>
        </row>
        <row r="3740">
          <cell r="A3740" t="str">
            <v>INSTALACOES HIDRO SANITARIAS</v>
          </cell>
          <cell r="B3740" t="str">
            <v>INHI</v>
          </cell>
          <cell r="C3740" t="str">
            <v>CONEXOES</v>
          </cell>
          <cell r="D3740" t="str">
            <v>0180</v>
          </cell>
          <cell r="E3740">
            <v>0</v>
          </cell>
          <cell r="F3740">
            <v>0</v>
          </cell>
          <cell r="G3740" t="str">
            <v>89837</v>
          </cell>
          <cell r="H3740" t="str">
            <v>UNIÃO, CPVC, SOLDÁVEL, DN 54MM, INSTALADO EM PRUMADA DE ÁGUA  FORNECIMENTO E INSTALAÇÃO. AF_12/2014</v>
          </cell>
        </row>
        <row r="3741">
          <cell r="A3741" t="str">
            <v>INSTALACOES HIDRO SANITARIAS</v>
          </cell>
          <cell r="B3741" t="str">
            <v>INHI</v>
          </cell>
          <cell r="C3741" t="str">
            <v>CONEXOES</v>
          </cell>
          <cell r="D3741" t="str">
            <v>0180</v>
          </cell>
          <cell r="E3741">
            <v>0</v>
          </cell>
          <cell r="F3741">
            <v>0</v>
          </cell>
          <cell r="G3741" t="str">
            <v>89838</v>
          </cell>
          <cell r="H3741" t="str">
            <v>LUVA, CPVC, SOLDÁVEL, DN 73MM, INSTALADO EM PRUMADA DE ÁGUA  FORNECIMENTO E INSTALAÇÃO. AF_12/2014</v>
          </cell>
        </row>
        <row r="3742">
          <cell r="A3742" t="str">
            <v>INSTALACOES HIDRO SANITARIAS</v>
          </cell>
          <cell r="B3742" t="str">
            <v>INHI</v>
          </cell>
          <cell r="C3742" t="str">
            <v>CONEXOES</v>
          </cell>
          <cell r="D3742" t="str">
            <v>0180</v>
          </cell>
          <cell r="E3742">
            <v>0</v>
          </cell>
          <cell r="F3742">
            <v>0</v>
          </cell>
          <cell r="G3742" t="str">
            <v>89839</v>
          </cell>
          <cell r="H3742" t="str">
            <v>UNIÃO, CPVC, SOLDÁVEL, DN 73MM, INSTALADO EM PRUMADA DE ÁGUA  FORNECIMENTO E INSTALAÇÃO. AF_12/2014</v>
          </cell>
        </row>
        <row r="3743">
          <cell r="A3743" t="str">
            <v>INSTALACOES HIDRO SANITARIAS</v>
          </cell>
          <cell r="B3743" t="str">
            <v>INHI</v>
          </cell>
          <cell r="C3743" t="str">
            <v>CONEXOES</v>
          </cell>
          <cell r="D3743" t="str">
            <v>0180</v>
          </cell>
          <cell r="E3743">
            <v>0</v>
          </cell>
          <cell r="F3743">
            <v>0</v>
          </cell>
          <cell r="G3743" t="str">
            <v>89840</v>
          </cell>
          <cell r="H3743" t="str">
            <v>LUVA, CPVC, SOLDÁVEL, DN 89MM, INSTALADO EM PRUMADA DE ÁGUA  FORNECIMENTO E INSTALAÇÃO. AF_12/2014</v>
          </cell>
        </row>
        <row r="3744">
          <cell r="A3744" t="str">
            <v>INSTALACOES HIDRO SANITARIAS</v>
          </cell>
          <cell r="B3744" t="str">
            <v>INHI</v>
          </cell>
          <cell r="C3744" t="str">
            <v>CONEXOES</v>
          </cell>
          <cell r="D3744" t="str">
            <v>0180</v>
          </cell>
          <cell r="E3744">
            <v>0</v>
          </cell>
          <cell r="F3744">
            <v>0</v>
          </cell>
          <cell r="G3744" t="str">
            <v>89841</v>
          </cell>
          <cell r="H3744" t="str">
            <v>UNIÃO, CPVC, SOLDÁVEL, DN 89MM, INSTALADO EM PRUMADA DE ÁGUA  FORNECIMENTO E INSTALAÇÃO. AF_12/2014</v>
          </cell>
        </row>
        <row r="3745">
          <cell r="A3745" t="str">
            <v>INSTALACOES HIDRO SANITARIAS</v>
          </cell>
          <cell r="B3745" t="str">
            <v>INHI</v>
          </cell>
          <cell r="C3745" t="str">
            <v>CONEXOES</v>
          </cell>
          <cell r="D3745" t="str">
            <v>0180</v>
          </cell>
          <cell r="E3745">
            <v>0</v>
          </cell>
          <cell r="F3745">
            <v>0</v>
          </cell>
          <cell r="G3745" t="str">
            <v>89842</v>
          </cell>
          <cell r="H3745" t="str">
            <v>TÊ, CPVC, SOLDÁVEL, DN 35MM, INSTALADO EM PRUMADA DE ÁGUA  FORNECIMENTO E INSTALAÇÃO. AF_12/2014</v>
          </cell>
        </row>
        <row r="3746">
          <cell r="A3746" t="str">
            <v>INSTALACOES HIDRO SANITARIAS</v>
          </cell>
          <cell r="B3746" t="str">
            <v>INHI</v>
          </cell>
          <cell r="C3746" t="str">
            <v>CONEXOES</v>
          </cell>
          <cell r="D3746" t="str">
            <v>0180</v>
          </cell>
          <cell r="E3746">
            <v>0</v>
          </cell>
          <cell r="F3746">
            <v>0</v>
          </cell>
          <cell r="G3746" t="str">
            <v>89844</v>
          </cell>
          <cell r="H3746" t="str">
            <v>TE, CPVC, SOLDÁVEL, DN  42MM, INSTALADO EM PRUMADA DE ÁGUA  FORNECIMENTO E INSTALAÇÃO. AF_12/2014</v>
          </cell>
        </row>
        <row r="3747">
          <cell r="A3747" t="str">
            <v>INSTALACOES HIDRO SANITARIAS</v>
          </cell>
          <cell r="B3747" t="str">
            <v>INHI</v>
          </cell>
          <cell r="C3747" t="str">
            <v>CONEXOES</v>
          </cell>
          <cell r="D3747" t="str">
            <v>0180</v>
          </cell>
          <cell r="E3747">
            <v>0</v>
          </cell>
          <cell r="F3747">
            <v>0</v>
          </cell>
          <cell r="G3747" t="str">
            <v>89845</v>
          </cell>
          <cell r="H3747" t="str">
            <v>TÊ, CPVC, SOLDÁVEL, DN 54 MM, INSTALADO EM PRUMADA DE ÁGUA  FORNECIMENTO E INSTALAÇÃO. AF_12/2014</v>
          </cell>
        </row>
        <row r="3748">
          <cell r="A3748" t="str">
            <v>INSTALACOES HIDRO SANITARIAS</v>
          </cell>
          <cell r="B3748" t="str">
            <v>INHI</v>
          </cell>
          <cell r="C3748" t="str">
            <v>CONEXOES</v>
          </cell>
          <cell r="D3748" t="str">
            <v>0180</v>
          </cell>
          <cell r="E3748">
            <v>0</v>
          </cell>
          <cell r="F3748">
            <v>0</v>
          </cell>
          <cell r="G3748" t="str">
            <v>89846</v>
          </cell>
          <cell r="H3748" t="str">
            <v>TÊ, CPVC, SOLDÁVEL, DN 73MM, INSTALADO EM PRUMADA DE ÁGUA  FORNECIMENTO E INSTALAÇÃO. AF_12/2014</v>
          </cell>
        </row>
        <row r="3749">
          <cell r="A3749" t="str">
            <v>INSTALACOES HIDRO SANITARIAS</v>
          </cell>
          <cell r="B3749" t="str">
            <v>INHI</v>
          </cell>
          <cell r="C3749" t="str">
            <v>CONEXOES</v>
          </cell>
          <cell r="D3749" t="str">
            <v>0180</v>
          </cell>
          <cell r="E3749">
            <v>0</v>
          </cell>
          <cell r="F3749">
            <v>0</v>
          </cell>
          <cell r="G3749" t="str">
            <v>89847</v>
          </cell>
          <cell r="H3749" t="str">
            <v>TÊ, CPVC, SOLDÁVEL, DN 89MM, INSTALADO EM PRUMADA DE ÁGUA  FORNECIMENTO E INSTALAÇÃO. AF_12/2014</v>
          </cell>
        </row>
        <row r="3750">
          <cell r="A3750" t="str">
            <v>INSTALACOES HIDRO SANITARIAS</v>
          </cell>
          <cell r="B3750" t="str">
            <v>INHI</v>
          </cell>
          <cell r="C3750" t="str">
            <v>CONEXOES</v>
          </cell>
          <cell r="D3750" t="str">
            <v>0180</v>
          </cell>
          <cell r="E3750">
            <v>0</v>
          </cell>
          <cell r="F3750">
            <v>0</v>
          </cell>
          <cell r="G3750" t="str">
            <v>89850</v>
          </cell>
          <cell r="H3750" t="str">
            <v>JOELHO 90 GRAUS, PVC, SERIE NORMAL, ESGOTO PREDIAL, DN 100 MM, JUNTA ELÁSTICA, FORNECIDO E INSTALADO EM SUBCOLETOR AÉREO DE ESGOTO SANITÁRIO. AF_12/2014</v>
          </cell>
        </row>
        <row r="3751">
          <cell r="A3751" t="str">
            <v>INSTALACOES HIDRO SANITARIAS</v>
          </cell>
          <cell r="B3751" t="str">
            <v>INHI</v>
          </cell>
          <cell r="C3751" t="str">
            <v>CONEXOES</v>
          </cell>
          <cell r="D3751" t="str">
            <v>0180</v>
          </cell>
          <cell r="E3751">
            <v>0</v>
          </cell>
          <cell r="F3751">
            <v>0</v>
          </cell>
          <cell r="G3751" t="str">
            <v>89851</v>
          </cell>
          <cell r="H3751" t="str">
            <v>JOELHO 45 GRAUS, PVC, SERIE NORMAL, ESGOTO PREDIAL, DN 100 MM, JUNTA ELÁSTICA, FORNECIDO E INSTALADO EM SUBCOLETOR AÉREO DE ESGOTO SANITÁRIO. AF_12/2014</v>
          </cell>
        </row>
        <row r="3752">
          <cell r="A3752" t="str">
            <v>INSTALACOES HIDRO SANITARIAS</v>
          </cell>
          <cell r="B3752" t="str">
            <v>INHI</v>
          </cell>
          <cell r="C3752" t="str">
            <v>CONEXOES</v>
          </cell>
          <cell r="D3752" t="str">
            <v>0180</v>
          </cell>
          <cell r="E3752">
            <v>0</v>
          </cell>
          <cell r="F3752">
            <v>0</v>
          </cell>
          <cell r="G3752" t="str">
            <v>89852</v>
          </cell>
          <cell r="H3752" t="str">
            <v>CURVA CURTA 90 GRAUS, PVC, SERIE NORMAL, ESGOTO PREDIAL, DN 100 MM, JUNTA ELÁSTICA, FORNECIDO E INSTALADO EM SUBCOLETOR AÉREO DE ESGOTO SANITÁRIO. AF_12/2014</v>
          </cell>
        </row>
        <row r="3753">
          <cell r="A3753" t="str">
            <v>INSTALACOES HIDRO SANITARIAS</v>
          </cell>
          <cell r="B3753" t="str">
            <v>INHI</v>
          </cell>
          <cell r="C3753" t="str">
            <v>CONEXOES</v>
          </cell>
          <cell r="D3753" t="str">
            <v>0180</v>
          </cell>
          <cell r="E3753">
            <v>0</v>
          </cell>
          <cell r="F3753">
            <v>0</v>
          </cell>
          <cell r="G3753" t="str">
            <v>89853</v>
          </cell>
          <cell r="H3753" t="str">
            <v>CURVA LONGA 90 GRAUS, PVC, SERIE NORMAL, ESGOTO PREDIAL, DN 100 MM, JUNTA ELÁSTICA, FORNECIDO E INSTALADO EM SUBCOLETOR AÉREO DE ESGOTO SANITÁRIO. AF_12/2014</v>
          </cell>
        </row>
        <row r="3754">
          <cell r="A3754" t="str">
            <v>INSTALACOES HIDRO SANITARIAS</v>
          </cell>
          <cell r="B3754" t="str">
            <v>INHI</v>
          </cell>
          <cell r="C3754" t="str">
            <v>CONEXOES</v>
          </cell>
          <cell r="D3754" t="str">
            <v>0180</v>
          </cell>
          <cell r="E3754">
            <v>0</v>
          </cell>
          <cell r="F3754">
            <v>0</v>
          </cell>
          <cell r="G3754" t="str">
            <v>89854</v>
          </cell>
          <cell r="H3754" t="str">
            <v>JOELHO 90 GRAUS, PVC, SERIE NORMAL, ESGOTO PREDIAL, DN 150 MM, JUNTA ELÁSTICA, FORNECIDO E INSTALADO EM SUBCOLETOR AÉREO DE ESGOTO SANITÁRIO. AF_12/2014</v>
          </cell>
        </row>
        <row r="3755">
          <cell r="A3755" t="str">
            <v>INSTALACOES HIDRO SANITARIAS</v>
          </cell>
          <cell r="B3755" t="str">
            <v>INHI</v>
          </cell>
          <cell r="C3755" t="str">
            <v>CONEXOES</v>
          </cell>
          <cell r="D3755" t="str">
            <v>0180</v>
          </cell>
          <cell r="E3755">
            <v>0</v>
          </cell>
          <cell r="F3755">
            <v>0</v>
          </cell>
          <cell r="G3755" t="str">
            <v>89855</v>
          </cell>
          <cell r="H3755" t="str">
            <v>JOELHO 45 GRAUS, PVC, SERIE NORMAL, ESGOTO PREDIAL, DN 150 MM, JUNTA ELÁSTICA, FORNECIDO E INSTALADO EM SUBCOLETOR AÉREO DE ESGOTO SANITÁRIO. AF_12/2014</v>
          </cell>
        </row>
        <row r="3756">
          <cell r="A3756" t="str">
            <v>INSTALACOES HIDRO SANITARIAS</v>
          </cell>
          <cell r="B3756" t="str">
            <v>INHI</v>
          </cell>
          <cell r="C3756" t="str">
            <v>CONEXOES</v>
          </cell>
          <cell r="D3756" t="str">
            <v>0180</v>
          </cell>
          <cell r="E3756">
            <v>0</v>
          </cell>
          <cell r="F3756">
            <v>0</v>
          </cell>
          <cell r="G3756" t="str">
            <v>89856</v>
          </cell>
          <cell r="H3756" t="str">
            <v>LUVA SIMPLES, PVC, SERIE NORMAL, ESGOTO PREDIAL, DN 100 MM, JUNTA ELÁSTICA, FORNECIDO E INSTALADO EM SUBCOLETOR AÉREO DE ESGOTO SANITÁRIO. AF_12/2014</v>
          </cell>
        </row>
        <row r="3757">
          <cell r="A3757" t="str">
            <v>INSTALACOES HIDRO SANITARIAS</v>
          </cell>
          <cell r="B3757" t="str">
            <v>INHI</v>
          </cell>
          <cell r="C3757" t="str">
            <v>CONEXOES</v>
          </cell>
          <cell r="D3757" t="str">
            <v>0180</v>
          </cell>
          <cell r="E3757">
            <v>0</v>
          </cell>
          <cell r="F3757">
            <v>0</v>
          </cell>
          <cell r="G3757" t="str">
            <v>89857</v>
          </cell>
          <cell r="H3757" t="str">
            <v>LUVA DE CORRER, PVC, SERIE NORMAL, ESGOTO PREDIAL, DN 100 MM, JUNTA ELÁSTICA, FORNECIDO E INSTALADO EM SUBCOLETOR AÉREO DE ESGOTO SANITÁRIO. AF_12/2014</v>
          </cell>
        </row>
        <row r="3758">
          <cell r="A3758" t="str">
            <v>INSTALACOES HIDRO SANITARIAS</v>
          </cell>
          <cell r="B3758" t="str">
            <v>INHI</v>
          </cell>
          <cell r="C3758" t="str">
            <v>CONEXOES</v>
          </cell>
          <cell r="D3758" t="str">
            <v>0180</v>
          </cell>
          <cell r="E3758">
            <v>0</v>
          </cell>
          <cell r="F3758">
            <v>0</v>
          </cell>
          <cell r="G3758" t="str">
            <v>89859</v>
          </cell>
          <cell r="H3758" t="str">
            <v>LUVA DE CORRER, PVC, SERIE NORMAL, ESGOTO PREDIAL, DN 150 MM, JUNTA ELÁSTICA, FORNECIDO E INSTALADO EM SUBCOLETOR AÉREO DE ESGOTO SANITÁRIO. AF_12/2014</v>
          </cell>
        </row>
        <row r="3759">
          <cell r="A3759" t="str">
            <v>INSTALACOES HIDRO SANITARIAS</v>
          </cell>
          <cell r="B3759" t="str">
            <v>INHI</v>
          </cell>
          <cell r="C3759" t="str">
            <v>CONEXOES</v>
          </cell>
          <cell r="D3759" t="str">
            <v>0180</v>
          </cell>
          <cell r="E3759">
            <v>0</v>
          </cell>
          <cell r="F3759">
            <v>0</v>
          </cell>
          <cell r="G3759" t="str">
            <v>89860</v>
          </cell>
          <cell r="H3759" t="str">
            <v>TE, PVC, SERIE NORMAL, ESGOTO PREDIAL, DN 100 X 100 MM, JUNTA ELÁSTICA, FORNECIDO E INSTALADO EM SUBCOLETOR AÉREO DE ESGOTO SANITÁRIO. AF_12/2014</v>
          </cell>
        </row>
        <row r="3760">
          <cell r="A3760" t="str">
            <v>INSTALACOES HIDRO SANITARIAS</v>
          </cell>
          <cell r="B3760" t="str">
            <v>INHI</v>
          </cell>
          <cell r="C3760" t="str">
            <v>CONEXOES</v>
          </cell>
          <cell r="D3760" t="str">
            <v>0180</v>
          </cell>
          <cell r="E3760">
            <v>0</v>
          </cell>
          <cell r="F3760">
            <v>0</v>
          </cell>
          <cell r="G3760" t="str">
            <v>89861</v>
          </cell>
          <cell r="H3760" t="str">
            <v>JUNÇÃO SIMPLES, PVC, SERIE NORMAL, ESGOTO PREDIAL, DN 100 X 100 MM, JUNTA ELÁSTICA, FORNECIDO E INSTALADO EM SUBCOLETOR AÉREO DE ESGOTO SANITÁRIO. AF_12/2014</v>
          </cell>
        </row>
        <row r="3761">
          <cell r="A3761" t="str">
            <v>INSTALACOES HIDRO SANITARIAS</v>
          </cell>
          <cell r="B3761" t="str">
            <v>INHI</v>
          </cell>
          <cell r="C3761" t="str">
            <v>CONEXOES</v>
          </cell>
          <cell r="D3761" t="str">
            <v>0180</v>
          </cell>
          <cell r="E3761">
            <v>0</v>
          </cell>
          <cell r="F3761">
            <v>0</v>
          </cell>
          <cell r="G3761" t="str">
            <v>89862</v>
          </cell>
          <cell r="H3761" t="str">
            <v>TE, PVC, SERIE NORMAL, ESGOTO PREDIAL, DN 150 X 150 MM, JUNTA ELÁSTICA, FORNECIDO E INSTALADO EM SUBCOLETOR AÉREO DE ESGOTO SANITÁRIO. AF_12/2014</v>
          </cell>
        </row>
        <row r="3762">
          <cell r="A3762" t="str">
            <v>INSTALACOES HIDRO SANITARIAS</v>
          </cell>
          <cell r="B3762" t="str">
            <v>INHI</v>
          </cell>
          <cell r="C3762" t="str">
            <v>CONEXOES</v>
          </cell>
          <cell r="D3762" t="str">
            <v>0180</v>
          </cell>
          <cell r="E3762">
            <v>0</v>
          </cell>
          <cell r="F3762">
            <v>0</v>
          </cell>
          <cell r="G3762" t="str">
            <v>89863</v>
          </cell>
          <cell r="H3762" t="str">
            <v>JUNÇÃO SIMPLES, PVC, SERIE NORMAL, ESGOTO PREDIAL, DN 150 X 150 MM, JUNTA ELÁSTICA, FORNECIDO E INSTALADO EM SUBCOLETOR AÉREO DE ESGOTO SANITÁRIO. AF_12/2014</v>
          </cell>
        </row>
        <row r="3763">
          <cell r="A3763" t="str">
            <v>INSTALACOES HIDRO SANITARIAS</v>
          </cell>
          <cell r="B3763" t="str">
            <v>INHI</v>
          </cell>
          <cell r="C3763" t="str">
            <v>CONEXOES</v>
          </cell>
          <cell r="D3763" t="str">
            <v>0180</v>
          </cell>
          <cell r="E3763">
            <v>0</v>
          </cell>
          <cell r="F3763">
            <v>0</v>
          </cell>
          <cell r="G3763" t="str">
            <v>89866</v>
          </cell>
          <cell r="H3763" t="str">
            <v>JOELHO 90 GRAUS, PVC, SOLDÁVEL, DN 25MM, INSTALADO EM DRENO DE AR-CONDICIONADO - FORNECIMENTO E INSTALAÇÃO. AF_12/2014</v>
          </cell>
        </row>
        <row r="3764">
          <cell r="A3764" t="str">
            <v>INSTALACOES HIDRO SANITARIAS</v>
          </cell>
          <cell r="B3764" t="str">
            <v>INHI</v>
          </cell>
          <cell r="C3764" t="str">
            <v>CONEXOES</v>
          </cell>
          <cell r="D3764" t="str">
            <v>0180</v>
          </cell>
          <cell r="E3764">
            <v>0</v>
          </cell>
          <cell r="F3764">
            <v>0</v>
          </cell>
          <cell r="G3764" t="str">
            <v>89867</v>
          </cell>
          <cell r="H3764" t="str">
            <v>JOELHO 45 GRAUS, PVC, SOLDÁVEL, DN 25MM, INSTALADO EM DRENO DE AR-CONDICIONADO - FORNECIMENTO E INSTALAÇÃO. AF_12/2014</v>
          </cell>
        </row>
        <row r="3765">
          <cell r="A3765" t="str">
            <v>INSTALACOES HIDRO SANITARIAS</v>
          </cell>
          <cell r="B3765" t="str">
            <v>INHI</v>
          </cell>
          <cell r="C3765" t="str">
            <v>CONEXOES</v>
          </cell>
          <cell r="D3765" t="str">
            <v>0180</v>
          </cell>
          <cell r="E3765">
            <v>0</v>
          </cell>
          <cell r="F3765">
            <v>0</v>
          </cell>
          <cell r="G3765" t="str">
            <v>89868</v>
          </cell>
          <cell r="H3765" t="str">
            <v>LUVA, PVC, SOLDÁVEL, DN 25MM, INSTALADO EM DRENO DE AR-CONDICIONADO - FORNECIMENTO E INSTALAÇÃO. AF_12/2014</v>
          </cell>
        </row>
        <row r="3766">
          <cell r="A3766" t="str">
            <v>INSTALACOES HIDRO SANITARIAS</v>
          </cell>
          <cell r="B3766" t="str">
            <v>INHI</v>
          </cell>
          <cell r="C3766" t="str">
            <v>CONEXOES</v>
          </cell>
          <cell r="D3766" t="str">
            <v>0180</v>
          </cell>
          <cell r="E3766">
            <v>0</v>
          </cell>
          <cell r="F3766">
            <v>0</v>
          </cell>
          <cell r="G3766" t="str">
            <v>89869</v>
          </cell>
          <cell r="H3766" t="str">
            <v>TE, PVC, SOLDÁVEL, DN 25MM, INSTALADO EM DRENO DE AR-CONDICIONADO - FORNECIMENTO E INSTALAÇÃO. AF_12/2014</v>
          </cell>
        </row>
        <row r="3767">
          <cell r="A3767" t="str">
            <v>INSTALACOES HIDRO SANITARIAS</v>
          </cell>
          <cell r="B3767" t="str">
            <v>INHI</v>
          </cell>
          <cell r="C3767" t="str">
            <v>CONEXOES</v>
          </cell>
          <cell r="D3767" t="str">
            <v>0180</v>
          </cell>
          <cell r="E3767">
            <v>0</v>
          </cell>
          <cell r="F3767">
            <v>0</v>
          </cell>
          <cell r="G3767" t="str">
            <v>89979</v>
          </cell>
          <cell r="H3767" t="str">
            <v>LUVA COM BUCHA DE LATÃO, PVC, SOLDÁVEL, DN 32MM X 1 , INSTALADO EM RAMAL OU SUB-RAMAL DE ÁGUA   FORNECIMENTO E INSTALAÇÃO. AF_12/2014</v>
          </cell>
        </row>
        <row r="3768">
          <cell r="A3768" t="str">
            <v>INSTALACOES HIDRO SANITARIAS</v>
          </cell>
          <cell r="B3768" t="str">
            <v>INHI</v>
          </cell>
          <cell r="C3768" t="str">
            <v>CONEXOES</v>
          </cell>
          <cell r="D3768" t="str">
            <v>0180</v>
          </cell>
          <cell r="E3768">
            <v>0</v>
          </cell>
          <cell r="F3768">
            <v>0</v>
          </cell>
          <cell r="G3768" t="str">
            <v>89980</v>
          </cell>
          <cell r="H3768" t="str">
            <v>LUVA COM BUCHA DE LATÃO, PVC, SOLDÁVEL, DN 25MM X 3/4, INSTALADO EM PRUMADA DE ÁGUA - FORNECIMENTO E INSTALAÇÃO. AF_12/2014</v>
          </cell>
        </row>
        <row r="3769">
          <cell r="A3769" t="str">
            <v>INSTALACOES HIDRO SANITARIAS</v>
          </cell>
          <cell r="B3769" t="str">
            <v>INHI</v>
          </cell>
          <cell r="C3769" t="str">
            <v>CONEXOES</v>
          </cell>
          <cell r="D3769" t="str">
            <v>0180</v>
          </cell>
          <cell r="E3769">
            <v>0</v>
          </cell>
          <cell r="F3769">
            <v>0</v>
          </cell>
          <cell r="G3769" t="str">
            <v>89981</v>
          </cell>
          <cell r="H3769" t="str">
            <v>LUVA SOLDÁVEL E COM BUCHA DE LATÃO, PVC, SOLDÁVEL, DN 32MM X 1 , INSTALADO EM PRUMADA DE ÁGUA   FORNECIMENTO E INSTALAÇÃO. AF_12/2014</v>
          </cell>
        </row>
        <row r="3770">
          <cell r="A3770" t="str">
            <v>INSTALACOES HIDRO SANITARIAS</v>
          </cell>
          <cell r="B3770" t="str">
            <v>INHI</v>
          </cell>
          <cell r="C3770" t="str">
            <v>CONEXOES</v>
          </cell>
          <cell r="D3770" t="str">
            <v>0180</v>
          </cell>
          <cell r="E3770">
            <v>0</v>
          </cell>
          <cell r="F3770">
            <v>0</v>
          </cell>
          <cell r="G3770" t="str">
            <v>90373</v>
          </cell>
          <cell r="H3770" t="str">
            <v>JOELHO 90 GRAUS COM BUCHA DE LATÃO, PVC, SOLDÁVEL, DN 25MM, X 1/2 INSTALADO EM RAMAL OU SUB-RAMAL DE ÁGUA - FORNECIMENTO E INSTALAÇÃO. AF_12/2014</v>
          </cell>
        </row>
        <row r="3771">
          <cell r="A3771" t="str">
            <v>INSTALACOES HIDRO SANITARIAS</v>
          </cell>
          <cell r="B3771" t="str">
            <v>INHI</v>
          </cell>
          <cell r="C3771" t="str">
            <v>CONEXOES</v>
          </cell>
          <cell r="D3771" t="str">
            <v>0180</v>
          </cell>
          <cell r="E3771">
            <v>0</v>
          </cell>
          <cell r="F3771">
            <v>0</v>
          </cell>
          <cell r="G3771" t="str">
            <v>90374</v>
          </cell>
          <cell r="H3771" t="str">
            <v>TÊ COM BUCHA DE LATÃO NA BOLSA CENTRAL, PVC, SOLDÁVEL, DN 25MM X 3/4, INSTALADO EM RAMAL OU SUB-RAMAL DE ÁGUA - FORNECIMENTO E INSTALAÇÃO. AF_03/2015</v>
          </cell>
        </row>
        <row r="3772">
          <cell r="A3772" t="str">
            <v>INSTALACOES HIDRO SANITARIAS</v>
          </cell>
          <cell r="B3772" t="str">
            <v>INHI</v>
          </cell>
          <cell r="C3772" t="str">
            <v>CONEXOES</v>
          </cell>
          <cell r="D3772" t="str">
            <v>0180</v>
          </cell>
          <cell r="E3772">
            <v>0</v>
          </cell>
          <cell r="F3772">
            <v>0</v>
          </cell>
          <cell r="G3772" t="str">
            <v>90375</v>
          </cell>
          <cell r="H3772" t="str">
            <v>BUCHA DE REDUÇÃO, PVC, SOLDÁVEL, DN 40MM X 32MM, INSTALADO EM RAMAL OU SUB-RAMAL DE ÁGUA - FORNECIMENTO E INSTALAÇÃO. AF_03/2015</v>
          </cell>
        </row>
        <row r="3773">
          <cell r="A3773" t="str">
            <v>INSTALACOES HIDRO SANITARIAS</v>
          </cell>
          <cell r="B3773" t="str">
            <v>INHI</v>
          </cell>
          <cell r="C3773" t="str">
            <v>CONEXOES</v>
          </cell>
          <cell r="D3773" t="str">
            <v>0180</v>
          </cell>
          <cell r="E3773">
            <v>0</v>
          </cell>
          <cell r="F3773">
            <v>0</v>
          </cell>
          <cell r="G3773" t="str">
            <v>92287</v>
          </cell>
          <cell r="H3773" t="str">
            <v>COTOVELO EM COBRE, DN 22 MM, 90 GRAUS, SEM ANEL DE SOLDA, INSTALADO EM PRUMADA   FORNECIMENTO E INSTALAÇÃO. AF_12/2015</v>
          </cell>
        </row>
        <row r="3774">
          <cell r="A3774" t="str">
            <v>INSTALACOES HIDRO SANITARIAS</v>
          </cell>
          <cell r="B3774" t="str">
            <v>INHI</v>
          </cell>
          <cell r="C3774" t="str">
            <v>CONEXOES</v>
          </cell>
          <cell r="D3774" t="str">
            <v>0180</v>
          </cell>
          <cell r="E3774">
            <v>0</v>
          </cell>
          <cell r="F3774">
            <v>0</v>
          </cell>
          <cell r="G3774" t="str">
            <v>92288</v>
          </cell>
          <cell r="H3774" t="str">
            <v>COTOVELO EM COBRE, DN 28 MM, 90 GRAUS, SEM ANEL DE SOLDA, INSTALADO EM PRUMADA  FORNECIMENTO E INSTALAÇÃO. AF_12/2015</v>
          </cell>
        </row>
        <row r="3775">
          <cell r="A3775" t="str">
            <v>INSTALACOES HIDRO SANITARIAS</v>
          </cell>
          <cell r="B3775" t="str">
            <v>INHI</v>
          </cell>
          <cell r="C3775" t="str">
            <v>CONEXOES</v>
          </cell>
          <cell r="D3775" t="str">
            <v>0180</v>
          </cell>
          <cell r="E3775">
            <v>0</v>
          </cell>
          <cell r="F3775">
            <v>0</v>
          </cell>
          <cell r="G3775" t="str">
            <v>92289</v>
          </cell>
          <cell r="H3775" t="str">
            <v>COTOVELO EM COBRE, DN 35 MM, 90 GRAUS, SEM ANEL DE SOLDA, INSTALADO EM PRUMADA  FORNECIMENTO E INSTALAÇÃO. AF_12/2015</v>
          </cell>
        </row>
        <row r="3776">
          <cell r="A3776" t="str">
            <v>INSTALACOES HIDRO SANITARIAS</v>
          </cell>
          <cell r="B3776" t="str">
            <v>INHI</v>
          </cell>
          <cell r="C3776" t="str">
            <v>CONEXOES</v>
          </cell>
          <cell r="D3776" t="str">
            <v>0180</v>
          </cell>
          <cell r="E3776">
            <v>0</v>
          </cell>
          <cell r="F3776">
            <v>0</v>
          </cell>
          <cell r="G3776" t="str">
            <v>92290</v>
          </cell>
          <cell r="H3776" t="str">
            <v>COTOVELO EM COBRE, DN 42 MM, 90 GRAUS, SEM ANEL DE SOLDA, INSTALADO EM PRUMADA  FORNECIMENTO E INSTALAÇÃO. AF_12/2015</v>
          </cell>
        </row>
        <row r="3777">
          <cell r="A3777" t="str">
            <v>INSTALACOES HIDRO SANITARIAS</v>
          </cell>
          <cell r="B3777" t="str">
            <v>INHI</v>
          </cell>
          <cell r="C3777" t="str">
            <v>CONEXOES</v>
          </cell>
          <cell r="D3777" t="str">
            <v>0180</v>
          </cell>
          <cell r="E3777">
            <v>0</v>
          </cell>
          <cell r="F3777">
            <v>0</v>
          </cell>
          <cell r="G3777" t="str">
            <v>92291</v>
          </cell>
          <cell r="H3777" t="str">
            <v>COTOVELO EM COBRE, DN 54 MM, 90 GRAUS, SEM ANEL DE SOLDA, INSTALADO EM PRUMADA  FORNECIMENTO E INSTALAÇÃO. AF_12/2015</v>
          </cell>
        </row>
        <row r="3778">
          <cell r="A3778" t="str">
            <v>INSTALACOES HIDRO SANITARIAS</v>
          </cell>
          <cell r="B3778" t="str">
            <v>INHI</v>
          </cell>
          <cell r="C3778" t="str">
            <v>CONEXOES</v>
          </cell>
          <cell r="D3778" t="str">
            <v>0180</v>
          </cell>
          <cell r="E3778">
            <v>0</v>
          </cell>
          <cell r="F3778">
            <v>0</v>
          </cell>
          <cell r="G3778" t="str">
            <v>92292</v>
          </cell>
          <cell r="H3778" t="str">
            <v>COTOVELO EM COBRE, DN 66 MM, 90 GRAUS, SEM ANEL DE SOLDA, INSTALADO EM PRUMADA  FORNECIMENTO E INSTALAÇÃO. AF_12/2015</v>
          </cell>
        </row>
        <row r="3779">
          <cell r="A3779" t="str">
            <v>INSTALACOES HIDRO SANITARIAS</v>
          </cell>
          <cell r="B3779" t="str">
            <v>INHI</v>
          </cell>
          <cell r="C3779" t="str">
            <v>CONEXOES</v>
          </cell>
          <cell r="D3779" t="str">
            <v>0180</v>
          </cell>
          <cell r="E3779">
            <v>0</v>
          </cell>
          <cell r="F3779">
            <v>0</v>
          </cell>
          <cell r="G3779" t="str">
            <v>92293</v>
          </cell>
          <cell r="H3779" t="str">
            <v>LUVA EM COBRE, DN 22 MM, SEM ANEL DE SOLDA, INSTALADO EM PRUMADA  FORNECIMENTO E INSTALAÇÃO. AF_12/2015</v>
          </cell>
        </row>
        <row r="3780">
          <cell r="A3780" t="str">
            <v>INSTALACOES HIDRO SANITARIAS</v>
          </cell>
          <cell r="B3780" t="str">
            <v>INHI</v>
          </cell>
          <cell r="C3780" t="str">
            <v>CONEXOES</v>
          </cell>
          <cell r="D3780" t="str">
            <v>0180</v>
          </cell>
          <cell r="E3780">
            <v>0</v>
          </cell>
          <cell r="F3780">
            <v>0</v>
          </cell>
          <cell r="G3780" t="str">
            <v>92294</v>
          </cell>
          <cell r="H3780" t="str">
            <v>LUVA EM COBRE, DN 28 MM, SEM ANEL DE SOLDA, INSTALADO EM PRUMADA  FORNECIMENTO E INSTALAÇÃO. AF_12/2015</v>
          </cell>
        </row>
        <row r="3781">
          <cell r="A3781" t="str">
            <v>INSTALACOES HIDRO SANITARIAS</v>
          </cell>
          <cell r="B3781" t="str">
            <v>INHI</v>
          </cell>
          <cell r="C3781" t="str">
            <v>CONEXOES</v>
          </cell>
          <cell r="D3781" t="str">
            <v>0180</v>
          </cell>
          <cell r="E3781">
            <v>0</v>
          </cell>
          <cell r="F3781">
            <v>0</v>
          </cell>
          <cell r="G3781" t="str">
            <v>92295</v>
          </cell>
          <cell r="H3781" t="str">
            <v>LUVA EM COBRE, DN 35 MM, SEM ANEL DE SOLDA, INSTALADO EM PRUMADA  FORNECIMENTO E INSTALAÇÃO. AF_12/2015</v>
          </cell>
        </row>
        <row r="3782">
          <cell r="A3782" t="str">
            <v>INSTALACOES HIDRO SANITARIAS</v>
          </cell>
          <cell r="B3782" t="str">
            <v>INHI</v>
          </cell>
          <cell r="C3782" t="str">
            <v>CONEXOES</v>
          </cell>
          <cell r="D3782" t="str">
            <v>0180</v>
          </cell>
          <cell r="E3782">
            <v>0</v>
          </cell>
          <cell r="F3782">
            <v>0</v>
          </cell>
          <cell r="G3782" t="str">
            <v>92296</v>
          </cell>
          <cell r="H3782" t="str">
            <v>LUVA EM COBRE, DN 42 MM, SEM ANEL DE SOLDA, INSTALADO EM PRUMADA  FORNECIMENTO E INSTALAÇÃO. AF_12/2015</v>
          </cell>
        </row>
        <row r="3783">
          <cell r="A3783" t="str">
            <v>INSTALACOES HIDRO SANITARIAS</v>
          </cell>
          <cell r="B3783" t="str">
            <v>INHI</v>
          </cell>
          <cell r="C3783" t="str">
            <v>CONEXOES</v>
          </cell>
          <cell r="D3783" t="str">
            <v>0180</v>
          </cell>
          <cell r="E3783">
            <v>0</v>
          </cell>
          <cell r="F3783">
            <v>0</v>
          </cell>
          <cell r="G3783" t="str">
            <v>92297</v>
          </cell>
          <cell r="H3783" t="str">
            <v>LUVA EM COBRE, DN 54 MM, SEM ANEL DE SOLDA, INSTALADO EM PRUMADA  FORNECIMENTO E INSTALAÇÃO. AF_12/2015</v>
          </cell>
        </row>
        <row r="3784">
          <cell r="A3784" t="str">
            <v>INSTALACOES HIDRO SANITARIAS</v>
          </cell>
          <cell r="B3784" t="str">
            <v>INHI</v>
          </cell>
          <cell r="C3784" t="str">
            <v>CONEXOES</v>
          </cell>
          <cell r="D3784" t="str">
            <v>0180</v>
          </cell>
          <cell r="E3784">
            <v>0</v>
          </cell>
          <cell r="F3784">
            <v>0</v>
          </cell>
          <cell r="G3784" t="str">
            <v>92298</v>
          </cell>
          <cell r="H3784" t="str">
            <v>LUVA EM COBRE, DN 66 MM, SEM ANEL DE SOLDA, INSTALADO EM PRUMADA  FORNECIMENTO E INSTALAÇÃO. AF_12/2015</v>
          </cell>
        </row>
        <row r="3785">
          <cell r="A3785" t="str">
            <v>INSTALACOES HIDRO SANITARIAS</v>
          </cell>
          <cell r="B3785" t="str">
            <v>INHI</v>
          </cell>
          <cell r="C3785" t="str">
            <v>CONEXOES</v>
          </cell>
          <cell r="D3785" t="str">
            <v>0180</v>
          </cell>
          <cell r="E3785">
            <v>0</v>
          </cell>
          <cell r="F3785">
            <v>0</v>
          </cell>
          <cell r="G3785" t="str">
            <v>92299</v>
          </cell>
          <cell r="H3785" t="str">
            <v>TE EM COBRE, DN 22 MM, SEM ANEL DE SOLDA, INSTALADO EM PRUMADA  FORNECIMENTO E INSTALAÇÃO. AF_12/2015</v>
          </cell>
        </row>
        <row r="3786">
          <cell r="A3786" t="str">
            <v>INSTALACOES HIDRO SANITARIAS</v>
          </cell>
          <cell r="B3786" t="str">
            <v>INHI</v>
          </cell>
          <cell r="C3786" t="str">
            <v>CONEXOES</v>
          </cell>
          <cell r="D3786" t="str">
            <v>0180</v>
          </cell>
          <cell r="E3786">
            <v>0</v>
          </cell>
          <cell r="F3786">
            <v>0</v>
          </cell>
          <cell r="G3786" t="str">
            <v>92300</v>
          </cell>
          <cell r="H3786" t="str">
            <v>TE EM COBRE, DN 28 MM, SEM ANEL DE SOLDA, INSTALADO EM PRUMADA  FORNECIMENTO E INSTALAÇÃO. AF_12/2015</v>
          </cell>
        </row>
        <row r="3787">
          <cell r="A3787" t="str">
            <v>INSTALACOES HIDRO SANITARIAS</v>
          </cell>
          <cell r="B3787" t="str">
            <v>INHI</v>
          </cell>
          <cell r="C3787" t="str">
            <v>CONEXOES</v>
          </cell>
          <cell r="D3787" t="str">
            <v>0180</v>
          </cell>
          <cell r="E3787">
            <v>0</v>
          </cell>
          <cell r="F3787">
            <v>0</v>
          </cell>
          <cell r="G3787" t="str">
            <v>92301</v>
          </cell>
          <cell r="H3787" t="str">
            <v>TE EM COBRE, DN 35 MM, SEM ANEL DE SOLDA, INSTALADO EM PRUMADA  FORNECIMENTO E INSTALAÇÃO. AF_12/2015</v>
          </cell>
        </row>
        <row r="3788">
          <cell r="A3788" t="str">
            <v>INSTALACOES HIDRO SANITARIAS</v>
          </cell>
          <cell r="B3788" t="str">
            <v>INHI</v>
          </cell>
          <cell r="C3788" t="str">
            <v>CONEXOES</v>
          </cell>
          <cell r="D3788" t="str">
            <v>0180</v>
          </cell>
          <cell r="E3788">
            <v>0</v>
          </cell>
          <cell r="F3788">
            <v>0</v>
          </cell>
          <cell r="G3788" t="str">
            <v>92302</v>
          </cell>
          <cell r="H3788" t="str">
            <v>TE EM COBRE, DN 42 MM, SEM ANEL DE SOLDA, INSTALADO EM PRUMADA  FORNECIMENTO E INSTALAÇÃO. AF_12/2015</v>
          </cell>
        </row>
        <row r="3789">
          <cell r="A3789" t="str">
            <v>INSTALACOES HIDRO SANITARIAS</v>
          </cell>
          <cell r="B3789" t="str">
            <v>INHI</v>
          </cell>
          <cell r="C3789" t="str">
            <v>CONEXOES</v>
          </cell>
          <cell r="D3789" t="str">
            <v>0180</v>
          </cell>
          <cell r="E3789">
            <v>0</v>
          </cell>
          <cell r="F3789">
            <v>0</v>
          </cell>
          <cell r="G3789" t="str">
            <v>92303</v>
          </cell>
          <cell r="H3789" t="str">
            <v>TE EM COBRE, DN 54 MM, SEM ANEL DE SOLDA, INSTALADO EM PRUMADA  FORNECIMENTO E INSTALAÇÃO. AF_12/2015</v>
          </cell>
        </row>
        <row r="3790">
          <cell r="A3790" t="str">
            <v>INSTALACOES HIDRO SANITARIAS</v>
          </cell>
          <cell r="B3790" t="str">
            <v>INHI</v>
          </cell>
          <cell r="C3790" t="str">
            <v>CONEXOES</v>
          </cell>
          <cell r="D3790" t="str">
            <v>0180</v>
          </cell>
          <cell r="E3790">
            <v>0</v>
          </cell>
          <cell r="F3790">
            <v>0</v>
          </cell>
          <cell r="G3790" t="str">
            <v>92304</v>
          </cell>
          <cell r="H3790" t="str">
            <v>TE EM COBRE, DN 66 MM, SEM ANEL DE SOLDA, INSTALADO EM PRUMADA  FORNECIMENTO E INSTALAÇÃO. AF_12/2015</v>
          </cell>
        </row>
        <row r="3791">
          <cell r="A3791" t="str">
            <v>INSTALACOES HIDRO SANITARIAS</v>
          </cell>
          <cell r="B3791" t="str">
            <v>INHI</v>
          </cell>
          <cell r="C3791" t="str">
            <v>CONEXOES</v>
          </cell>
          <cell r="D3791" t="str">
            <v>0180</v>
          </cell>
          <cell r="E3791">
            <v>0</v>
          </cell>
          <cell r="F3791">
            <v>0</v>
          </cell>
          <cell r="G3791" t="str">
            <v>92311</v>
          </cell>
          <cell r="H3791" t="str">
            <v>COTOVELO EM COBRE, DN 15 MM, 90 GRAUS, SEM ANEL DE SOLDA, INSTALADO EM RAMAL DE DISTRIBUIÇÃO  FORNECIMENTO E INSTALAÇÃO. AF_12/2015</v>
          </cell>
        </row>
        <row r="3792">
          <cell r="A3792" t="str">
            <v>INSTALACOES HIDRO SANITARIAS</v>
          </cell>
          <cell r="B3792" t="str">
            <v>INHI</v>
          </cell>
          <cell r="C3792" t="str">
            <v>CONEXOES</v>
          </cell>
          <cell r="D3792" t="str">
            <v>0180</v>
          </cell>
          <cell r="E3792">
            <v>0</v>
          </cell>
          <cell r="F3792">
            <v>0</v>
          </cell>
          <cell r="G3792" t="str">
            <v>92312</v>
          </cell>
          <cell r="H3792" t="str">
            <v>COTOVELO EM COBRE, DN 22 MM, 90 GRAUS, SEM ANEL DE SOLDA, INSTALADO EM RAMAL DE DISTRIBUIÇÃO  FORNECIMENTO E INSTALAÇÃO. AF_12/2015</v>
          </cell>
        </row>
        <row r="3793">
          <cell r="A3793" t="str">
            <v>INSTALACOES HIDRO SANITARIAS</v>
          </cell>
          <cell r="B3793" t="str">
            <v>INHI</v>
          </cell>
          <cell r="C3793" t="str">
            <v>CONEXOES</v>
          </cell>
          <cell r="D3793" t="str">
            <v>0180</v>
          </cell>
          <cell r="E3793">
            <v>0</v>
          </cell>
          <cell r="F3793">
            <v>0</v>
          </cell>
          <cell r="G3793" t="str">
            <v>92313</v>
          </cell>
          <cell r="H3793" t="str">
            <v>COTOVELO EM COBRE, DN 28 MM, 90 GRAUS, SEM ANEL DE SOLDA, INSTALADO EM RAMAL DE DISTRIBUIÇÃO  FORNECIMENTO E INSTALAÇÃO. AF_12/2015</v>
          </cell>
        </row>
        <row r="3794">
          <cell r="A3794" t="str">
            <v>INSTALACOES HIDRO SANITARIAS</v>
          </cell>
          <cell r="B3794" t="str">
            <v>INHI</v>
          </cell>
          <cell r="C3794" t="str">
            <v>CONEXOES</v>
          </cell>
          <cell r="D3794" t="str">
            <v>0180</v>
          </cell>
          <cell r="E3794">
            <v>0</v>
          </cell>
          <cell r="F3794">
            <v>0</v>
          </cell>
          <cell r="G3794" t="str">
            <v>92314</v>
          </cell>
          <cell r="H3794" t="str">
            <v>LUVA EM COBRE, DN 15 MM, SEM ANEL DE SOLDA, INSTALADO EM RAMAL DE DISTRIBUIÇÃO  FORNECIMENTO E INSTALAÇÃO. AF_12/2015</v>
          </cell>
        </row>
        <row r="3795">
          <cell r="A3795" t="str">
            <v>INSTALACOES HIDRO SANITARIAS</v>
          </cell>
          <cell r="B3795" t="str">
            <v>INHI</v>
          </cell>
          <cell r="C3795" t="str">
            <v>CONEXOES</v>
          </cell>
          <cell r="D3795" t="str">
            <v>0180</v>
          </cell>
          <cell r="E3795">
            <v>0</v>
          </cell>
          <cell r="F3795">
            <v>0</v>
          </cell>
          <cell r="G3795" t="str">
            <v>92315</v>
          </cell>
          <cell r="H3795" t="str">
            <v>LUVA EM COBRE, DN 22 MM, SEM ANEL DE SOLDA, INSTALADO EM RAMAL DE DISTRIBUIÇÃO  FORNECIMENTO E INSTALAÇÃO. AF_12/2015</v>
          </cell>
        </row>
        <row r="3796">
          <cell r="A3796" t="str">
            <v>INSTALACOES HIDRO SANITARIAS</v>
          </cell>
          <cell r="B3796" t="str">
            <v>INHI</v>
          </cell>
          <cell r="C3796" t="str">
            <v>CONEXOES</v>
          </cell>
          <cell r="D3796" t="str">
            <v>0180</v>
          </cell>
          <cell r="E3796">
            <v>0</v>
          </cell>
          <cell r="F3796">
            <v>0</v>
          </cell>
          <cell r="G3796" t="str">
            <v>92316</v>
          </cell>
          <cell r="H3796" t="str">
            <v>LUVA EM COBRE, DN 28 MM, SEM ANEL DE SOLDA, INSTALADO EM RAMAL DE DISTRIBUIÇÃO  FORNECIMENTO E INSTALAÇÃO. AF_12/2015</v>
          </cell>
        </row>
        <row r="3797">
          <cell r="A3797" t="str">
            <v>INSTALACOES HIDRO SANITARIAS</v>
          </cell>
          <cell r="B3797" t="str">
            <v>INHI</v>
          </cell>
          <cell r="C3797" t="str">
            <v>CONEXOES</v>
          </cell>
          <cell r="D3797" t="str">
            <v>0180</v>
          </cell>
          <cell r="E3797">
            <v>0</v>
          </cell>
          <cell r="F3797">
            <v>0</v>
          </cell>
          <cell r="G3797" t="str">
            <v>92317</v>
          </cell>
          <cell r="H3797" t="str">
            <v>TE EM COBRE, DN 15 MM, SEM ANEL DE SOLDA, INSTALADO EM RAMAL DE DISTRIBUIÇÃO  FORNECIMENTO E INSTALAÇÃO. AF_12/2015</v>
          </cell>
        </row>
        <row r="3798">
          <cell r="A3798" t="str">
            <v>INSTALACOES HIDRO SANITARIAS</v>
          </cell>
          <cell r="B3798" t="str">
            <v>INHI</v>
          </cell>
          <cell r="C3798" t="str">
            <v>CONEXOES</v>
          </cell>
          <cell r="D3798" t="str">
            <v>0180</v>
          </cell>
          <cell r="E3798">
            <v>0</v>
          </cell>
          <cell r="F3798">
            <v>0</v>
          </cell>
          <cell r="G3798" t="str">
            <v>92318</v>
          </cell>
          <cell r="H3798" t="str">
            <v>TE EM COBRE, DN 22 MM, SEM ANEL DE SOLDA, INSTALADO EM RAMAL DE DISTRIBUIÇÃO  FORNECIMENTO E INSTALAÇÃO. AF_12/2015</v>
          </cell>
        </row>
        <row r="3799">
          <cell r="A3799" t="str">
            <v>INSTALACOES HIDRO SANITARIAS</v>
          </cell>
          <cell r="B3799" t="str">
            <v>INHI</v>
          </cell>
          <cell r="C3799" t="str">
            <v>CONEXOES</v>
          </cell>
          <cell r="D3799" t="str">
            <v>0180</v>
          </cell>
          <cell r="E3799">
            <v>0</v>
          </cell>
          <cell r="F3799">
            <v>0</v>
          </cell>
          <cell r="G3799" t="str">
            <v>92319</v>
          </cell>
          <cell r="H3799" t="str">
            <v>TE EM COBRE, DN 28 MM, SEM ANEL DE SOLDA, INSTALADO EM RAMAL DE DISTRIBUIÇÃO  FORNECIMENTO E INSTALAÇÃO. AF_12/2015</v>
          </cell>
        </row>
        <row r="3800">
          <cell r="A3800" t="str">
            <v>INSTALACOES HIDRO SANITARIAS</v>
          </cell>
          <cell r="B3800" t="str">
            <v>INHI</v>
          </cell>
          <cell r="C3800" t="str">
            <v>CONEXOES</v>
          </cell>
          <cell r="D3800" t="str">
            <v>0180</v>
          </cell>
          <cell r="E3800">
            <v>0</v>
          </cell>
          <cell r="F3800">
            <v>0</v>
          </cell>
          <cell r="G3800" t="str">
            <v>92326</v>
          </cell>
          <cell r="H3800" t="str">
            <v>COTOVELO EM COBRE, DN 15 MM, 90 GRAUS, SEM ANEL DE SOLDA, INSTALADO EM RAMAL E SUB-RAMAL  FORNECIMENTO E INSTALAÇÃO. AF_12/2015</v>
          </cell>
        </row>
        <row r="3801">
          <cell r="A3801" t="str">
            <v>INSTALACOES HIDRO SANITARIAS</v>
          </cell>
          <cell r="B3801" t="str">
            <v>INHI</v>
          </cell>
          <cell r="C3801" t="str">
            <v>CONEXOES</v>
          </cell>
          <cell r="D3801" t="str">
            <v>0180</v>
          </cell>
          <cell r="E3801">
            <v>0</v>
          </cell>
          <cell r="F3801">
            <v>0</v>
          </cell>
          <cell r="G3801" t="str">
            <v>92327</v>
          </cell>
          <cell r="H3801" t="str">
            <v>COTOVELO EM COBRE, DN 22 MM, 90 GRAUS, SEM ANEL DE SOLDA, INSTALADO EM RAMAL E SUB-RAMAL  FORNECIMENTO E INSTALAÇÃO. AF_12/2015</v>
          </cell>
        </row>
        <row r="3802">
          <cell r="A3802" t="str">
            <v>INSTALACOES HIDRO SANITARIAS</v>
          </cell>
          <cell r="B3802" t="str">
            <v>INHI</v>
          </cell>
          <cell r="C3802" t="str">
            <v>CONEXOES</v>
          </cell>
          <cell r="D3802" t="str">
            <v>0180</v>
          </cell>
          <cell r="E3802">
            <v>0</v>
          </cell>
          <cell r="F3802">
            <v>0</v>
          </cell>
          <cell r="G3802" t="str">
            <v>92328</v>
          </cell>
          <cell r="H3802" t="str">
            <v>COTOVELO EM COBRE, DN 28 MM, 90 GRAUS, SEM ANEL DE SOLDA, INSTALADO EM RAMAL E SUB-RAMAL  FORNECIMENTO E INSTALAÇÃO. AF_12/2015</v>
          </cell>
        </row>
        <row r="3803">
          <cell r="A3803" t="str">
            <v>INSTALACOES HIDRO SANITARIAS</v>
          </cell>
          <cell r="B3803" t="str">
            <v>INHI</v>
          </cell>
          <cell r="C3803" t="str">
            <v>CONEXOES</v>
          </cell>
          <cell r="D3803" t="str">
            <v>0180</v>
          </cell>
          <cell r="E3803">
            <v>0</v>
          </cell>
          <cell r="F3803">
            <v>0</v>
          </cell>
          <cell r="G3803" t="str">
            <v>92329</v>
          </cell>
          <cell r="H3803" t="str">
            <v>LUVA EM COBRE, DN 15 MM, SEM ANEL DE SOLDA, INSTALADO EM RAMAL E SUB-RAMAL  FORNECIMENTO E INSTALAÇÃO. AF_12/2015</v>
          </cell>
        </row>
        <row r="3804">
          <cell r="A3804" t="str">
            <v>INSTALACOES HIDRO SANITARIAS</v>
          </cell>
          <cell r="B3804" t="str">
            <v>INHI</v>
          </cell>
          <cell r="C3804" t="str">
            <v>CONEXOES</v>
          </cell>
          <cell r="D3804" t="str">
            <v>0180</v>
          </cell>
          <cell r="E3804">
            <v>0</v>
          </cell>
          <cell r="F3804">
            <v>0</v>
          </cell>
          <cell r="G3804" t="str">
            <v>92330</v>
          </cell>
          <cell r="H3804" t="str">
            <v>LUVA EM COBRE, DN 22 MM, SEM ANEL DE SOLDA, INSTALADO EM RAMAL E SUB-RAMAL  FORNECIMENTO E INSTALAÇÃO. AF_12/2015</v>
          </cell>
        </row>
        <row r="3805">
          <cell r="A3805" t="str">
            <v>INSTALACOES HIDRO SANITARIAS</v>
          </cell>
          <cell r="B3805" t="str">
            <v>INHI</v>
          </cell>
          <cell r="C3805" t="str">
            <v>CONEXOES</v>
          </cell>
          <cell r="D3805" t="str">
            <v>0180</v>
          </cell>
          <cell r="E3805">
            <v>0</v>
          </cell>
          <cell r="F3805">
            <v>0</v>
          </cell>
          <cell r="G3805" t="str">
            <v>92331</v>
          </cell>
          <cell r="H3805" t="str">
            <v>LUVA EM COBRE, DN 28 MM, SEM ANEL DE SOLDA, INSTALADO EM RAMAL E SUB-RAMAL  FORNECIMENTO E INSTALAÇÃO. AF_12/2015</v>
          </cell>
        </row>
        <row r="3806">
          <cell r="A3806" t="str">
            <v>INSTALACOES HIDRO SANITARIAS</v>
          </cell>
          <cell r="B3806" t="str">
            <v>INHI</v>
          </cell>
          <cell r="C3806" t="str">
            <v>CONEXOES</v>
          </cell>
          <cell r="D3806" t="str">
            <v>0180</v>
          </cell>
          <cell r="E3806">
            <v>0</v>
          </cell>
          <cell r="F3806">
            <v>0</v>
          </cell>
          <cell r="G3806" t="str">
            <v>92332</v>
          </cell>
          <cell r="H3806" t="str">
            <v>TE EM COBRE, DN 15 MM, SEM ANEL DE SOLDA, INSTALADO EM RAMAL E SUB-RAMAL  FORNECIMENTO E INSTALAÇÃO. AF_12/2015</v>
          </cell>
        </row>
        <row r="3807">
          <cell r="A3807" t="str">
            <v>INSTALACOES HIDRO SANITARIAS</v>
          </cell>
          <cell r="B3807" t="str">
            <v>INHI</v>
          </cell>
          <cell r="C3807" t="str">
            <v>CONEXOES</v>
          </cell>
          <cell r="D3807" t="str">
            <v>0180</v>
          </cell>
          <cell r="E3807">
            <v>0</v>
          </cell>
          <cell r="F3807">
            <v>0</v>
          </cell>
          <cell r="G3807" t="str">
            <v>92333</v>
          </cell>
          <cell r="H3807" t="str">
            <v>TE EM COBRE, DN 22 MM, SEM ANEL DE SOLDA, INSTALADO EM RAMAL E SUB-RAMAL  FORNECIMENTO E INSTALAÇÃO. AF_12/2015</v>
          </cell>
        </row>
        <row r="3808">
          <cell r="A3808" t="str">
            <v>INSTALACOES HIDRO SANITARIAS</v>
          </cell>
          <cell r="B3808" t="str">
            <v>INHI</v>
          </cell>
          <cell r="C3808" t="str">
            <v>CONEXOES</v>
          </cell>
          <cell r="D3808" t="str">
            <v>0180</v>
          </cell>
          <cell r="E3808">
            <v>0</v>
          </cell>
          <cell r="F3808">
            <v>0</v>
          </cell>
          <cell r="G3808" t="str">
            <v>92334</v>
          </cell>
          <cell r="H3808" t="str">
            <v>TE EM COBRE, DN 28 MM, SEM ANEL DE SOLDA, INSTALADO EM RAMAL E SUB-RAMAL  FORNECIMENTO E INSTALAÇÃO. AF_12/2015</v>
          </cell>
        </row>
        <row r="3809">
          <cell r="A3809" t="str">
            <v>INSTALACOES HIDRO SANITARIAS</v>
          </cell>
          <cell r="B3809" t="str">
            <v>INHI</v>
          </cell>
          <cell r="C3809" t="str">
            <v>CONEXOES</v>
          </cell>
          <cell r="D3809" t="str">
            <v>0180</v>
          </cell>
          <cell r="E3809">
            <v>0</v>
          </cell>
          <cell r="F3809">
            <v>0</v>
          </cell>
          <cell r="G3809" t="str">
            <v>92344</v>
          </cell>
          <cell r="H3809" t="str">
            <v>NIPLE, EM FERRO GALVANIZADO, DN 50 (2"), CONEXÃO ROSQUEADA, INSTALADO EM PRUMADAS - FORNECIMENTO E INSTALAÇÃO. AF_10/2020</v>
          </cell>
        </row>
        <row r="3810">
          <cell r="A3810" t="str">
            <v>INSTALACOES HIDRO SANITARIAS</v>
          </cell>
          <cell r="B3810" t="str">
            <v>INHI</v>
          </cell>
          <cell r="C3810" t="str">
            <v>CONEXOES</v>
          </cell>
          <cell r="D3810" t="str">
            <v>0180</v>
          </cell>
          <cell r="E3810">
            <v>0</v>
          </cell>
          <cell r="F3810">
            <v>0</v>
          </cell>
          <cell r="G3810" t="str">
            <v>92345</v>
          </cell>
          <cell r="H3810" t="str">
            <v>LUVA, EM FERRO GALVANIZADO, DN 50 (2"), CONEXÃO ROSQUEADA, INSTALADO EM PRUMADAS - FORNECIMENTO E INSTALAÇÃO. AF_10/2020</v>
          </cell>
        </row>
        <row r="3811">
          <cell r="A3811" t="str">
            <v>INSTALACOES HIDRO SANITARIAS</v>
          </cell>
          <cell r="B3811" t="str">
            <v>INHI</v>
          </cell>
          <cell r="C3811" t="str">
            <v>CONEXOES</v>
          </cell>
          <cell r="D3811" t="str">
            <v>0180</v>
          </cell>
          <cell r="E3811">
            <v>0</v>
          </cell>
          <cell r="F3811">
            <v>0</v>
          </cell>
          <cell r="G3811" t="str">
            <v>92346</v>
          </cell>
          <cell r="H3811" t="str">
            <v>NIPLE, EM FERRO GALVANIZADO, DN 65 (2 1/2"), CONEXÃO ROSQUEADA, INSTALADO EM PRUMADAS - FORNECIMENTO E INSTALAÇÃO. AF_10/2020</v>
          </cell>
        </row>
        <row r="3812">
          <cell r="A3812" t="str">
            <v>INSTALACOES HIDRO SANITARIAS</v>
          </cell>
          <cell r="B3812" t="str">
            <v>INHI</v>
          </cell>
          <cell r="C3812" t="str">
            <v>CONEXOES</v>
          </cell>
          <cell r="D3812" t="str">
            <v>0180</v>
          </cell>
          <cell r="E3812">
            <v>0</v>
          </cell>
          <cell r="F3812">
            <v>0</v>
          </cell>
          <cell r="G3812" t="str">
            <v>92347</v>
          </cell>
          <cell r="H3812" t="str">
            <v>LUVA, EM FERRO GALVANIZADO, DN 65 (2 1/2"), CONEXÃO ROSQUEADA, INSTALADO EM PRUMADAS - FORNECIMENTO E INSTALAÇÃO. AF_10/2020</v>
          </cell>
        </row>
        <row r="3813">
          <cell r="A3813" t="str">
            <v>INSTALACOES HIDRO SANITARIAS</v>
          </cell>
          <cell r="B3813" t="str">
            <v>INHI</v>
          </cell>
          <cell r="C3813" t="str">
            <v>CONEXOES</v>
          </cell>
          <cell r="D3813" t="str">
            <v>0180</v>
          </cell>
          <cell r="E3813">
            <v>0</v>
          </cell>
          <cell r="F3813">
            <v>0</v>
          </cell>
          <cell r="G3813" t="str">
            <v>92348</v>
          </cell>
          <cell r="H3813" t="str">
            <v>NIPLE, EM FERRO GALVANIZADO, DN 80 (3"), CONEXÃO ROSQUEADA, INSTALADO EM PRUMADAS - FORNECIMENTO E INSTALAÇÃO. AF_10/2020</v>
          </cell>
        </row>
        <row r="3814">
          <cell r="A3814" t="str">
            <v>INSTALACOES HIDRO SANITARIAS</v>
          </cell>
          <cell r="B3814" t="str">
            <v>INHI</v>
          </cell>
          <cell r="C3814" t="str">
            <v>CONEXOES</v>
          </cell>
          <cell r="D3814" t="str">
            <v>0180</v>
          </cell>
          <cell r="E3814">
            <v>0</v>
          </cell>
          <cell r="F3814">
            <v>0</v>
          </cell>
          <cell r="G3814" t="str">
            <v>92349</v>
          </cell>
          <cell r="H3814" t="str">
            <v>LUVA, EM FERRO GALVANIZADO, DN 80 (3"), CONEXÃO ROSQUEADA, INSTALADO EM PRUMADAS - FORNECIMENTO E INSTALAÇÃO. AF_10/2020</v>
          </cell>
        </row>
        <row r="3815">
          <cell r="A3815" t="str">
            <v>INSTALACOES HIDRO SANITARIAS</v>
          </cell>
          <cell r="B3815" t="str">
            <v>INHI</v>
          </cell>
          <cell r="C3815" t="str">
            <v>CONEXOES</v>
          </cell>
          <cell r="D3815" t="str">
            <v>0180</v>
          </cell>
          <cell r="E3815">
            <v>0</v>
          </cell>
          <cell r="F3815">
            <v>0</v>
          </cell>
          <cell r="G3815" t="str">
            <v>92350</v>
          </cell>
          <cell r="H3815" t="str">
            <v>JOELHO 45 GRAUS, EM FERRO GALVANIZADO, DN 50 (2"), CONEXÃO ROSQUEADA, INSTALADO EM PRUMADAS - FORNECIMENTO E INSTALAÇÃO. AF_10/2020</v>
          </cell>
        </row>
        <row r="3816">
          <cell r="A3816" t="str">
            <v>INSTALACOES HIDRO SANITARIAS</v>
          </cell>
          <cell r="B3816" t="str">
            <v>INHI</v>
          </cell>
          <cell r="C3816" t="str">
            <v>CONEXOES</v>
          </cell>
          <cell r="D3816" t="str">
            <v>0180</v>
          </cell>
          <cell r="E3816">
            <v>0</v>
          </cell>
          <cell r="F3816">
            <v>0</v>
          </cell>
          <cell r="G3816" t="str">
            <v>92351</v>
          </cell>
          <cell r="H3816" t="str">
            <v>JOELHO 90 GRAUS, EM FERRO GALVANIZADO, DN 50 (2"), CONEXÃO ROSQUEADA, INSTALADO EM PRUMADAS - FORNECIMENTO E INSTALAÇÃO. AF_10/2020</v>
          </cell>
        </row>
        <row r="3817">
          <cell r="A3817" t="str">
            <v>INSTALACOES HIDRO SANITARIAS</v>
          </cell>
          <cell r="B3817" t="str">
            <v>INHI</v>
          </cell>
          <cell r="C3817" t="str">
            <v>CONEXOES</v>
          </cell>
          <cell r="D3817" t="str">
            <v>0180</v>
          </cell>
          <cell r="E3817">
            <v>0</v>
          </cell>
          <cell r="F3817">
            <v>0</v>
          </cell>
          <cell r="G3817" t="str">
            <v>92352</v>
          </cell>
          <cell r="H3817" t="str">
            <v>JOELHO 45 GRAUS, EM FERRO GALVANIZADO, DN 65 (2 1/2"), CONEXÃO ROSQUEADA, INSTALADO EM PRUMADAS - FORNECIMENTO E INSTALAÇÃO. AF_10/2020</v>
          </cell>
        </row>
        <row r="3818">
          <cell r="A3818" t="str">
            <v>INSTALACOES HIDRO SANITARIAS</v>
          </cell>
          <cell r="B3818" t="str">
            <v>INHI</v>
          </cell>
          <cell r="C3818" t="str">
            <v>CONEXOES</v>
          </cell>
          <cell r="D3818" t="str">
            <v>0180</v>
          </cell>
          <cell r="E3818">
            <v>0</v>
          </cell>
          <cell r="F3818">
            <v>0</v>
          </cell>
          <cell r="G3818" t="str">
            <v>92353</v>
          </cell>
          <cell r="H3818" t="str">
            <v>JOELHO 90 GRAUS, EM FERRO GALVANIZADO, DN 65 (2 1/2"), CONEXÃO ROSQUEADA, INSTALADO EM PRUMADAS - FORNECIMENTO E INSTALAÇÃO. AF_10/2020</v>
          </cell>
        </row>
        <row r="3819">
          <cell r="A3819" t="str">
            <v>INSTALACOES HIDRO SANITARIAS</v>
          </cell>
          <cell r="B3819" t="str">
            <v>INHI</v>
          </cell>
          <cell r="C3819" t="str">
            <v>CONEXOES</v>
          </cell>
          <cell r="D3819" t="str">
            <v>0180</v>
          </cell>
          <cell r="E3819">
            <v>0</v>
          </cell>
          <cell r="F3819">
            <v>0</v>
          </cell>
          <cell r="G3819" t="str">
            <v>92354</v>
          </cell>
          <cell r="H3819" t="str">
            <v>JOELHO 45 GRAUS, EM FERRO GALVANIZADO, DN 80 (3"), CONEXÃO ROSQUEADA, INSTALADO EM PRUMADAS - FORNECIMENTO E INSTALAÇÃO. AF_10/2020</v>
          </cell>
        </row>
        <row r="3820">
          <cell r="A3820" t="str">
            <v>INSTALACOES HIDRO SANITARIAS</v>
          </cell>
          <cell r="B3820" t="str">
            <v>INHI</v>
          </cell>
          <cell r="C3820" t="str">
            <v>CONEXOES</v>
          </cell>
          <cell r="D3820" t="str">
            <v>0180</v>
          </cell>
          <cell r="E3820">
            <v>0</v>
          </cell>
          <cell r="F3820">
            <v>0</v>
          </cell>
          <cell r="G3820" t="str">
            <v>92355</v>
          </cell>
          <cell r="H3820" t="str">
            <v>JOELHO 90 GRAUS, EM FERRO GALVANIZADO, DN 80 (3"), CONEXÃO ROSQUEADA, INSTALADO EM PRUMADAS - FORNECIMENTO E INSTALAÇÃO. AF_10/2020</v>
          </cell>
        </row>
        <row r="3821">
          <cell r="A3821" t="str">
            <v>INSTALACOES HIDRO SANITARIAS</v>
          </cell>
          <cell r="B3821" t="str">
            <v>INHI</v>
          </cell>
          <cell r="C3821" t="str">
            <v>CONEXOES</v>
          </cell>
          <cell r="D3821" t="str">
            <v>0180</v>
          </cell>
          <cell r="E3821">
            <v>0</v>
          </cell>
          <cell r="F3821">
            <v>0</v>
          </cell>
          <cell r="G3821" t="str">
            <v>92356</v>
          </cell>
          <cell r="H3821" t="str">
            <v>TÊ, EM FERRO GALVANIZADO, DN 50 (2"), CONEXÃO ROSQUEADA, INSTALADO EM PRUMADAS - FORNECIMENTO E INSTALAÇÃO. AF_10/2020</v>
          </cell>
        </row>
        <row r="3822">
          <cell r="A3822" t="str">
            <v>INSTALACOES HIDRO SANITARIAS</v>
          </cell>
          <cell r="B3822" t="str">
            <v>INHI</v>
          </cell>
          <cell r="C3822" t="str">
            <v>CONEXOES</v>
          </cell>
          <cell r="D3822" t="str">
            <v>0180</v>
          </cell>
          <cell r="E3822">
            <v>0</v>
          </cell>
          <cell r="F3822">
            <v>0</v>
          </cell>
          <cell r="G3822" t="str">
            <v>92357</v>
          </cell>
          <cell r="H3822" t="str">
            <v>TÊ, EM FERRO GALVANIZADO, DN 65 (2 1/2"), CONEXÃO ROSQUEADA, INSTALADO EM PRUMADAS - FORNECIMENTO E INSTALAÇÃO. AF_10/2020</v>
          </cell>
        </row>
        <row r="3823">
          <cell r="A3823" t="str">
            <v>INSTALACOES HIDRO SANITARIAS</v>
          </cell>
          <cell r="B3823" t="str">
            <v>INHI</v>
          </cell>
          <cell r="C3823" t="str">
            <v>CONEXOES</v>
          </cell>
          <cell r="D3823" t="str">
            <v>0180</v>
          </cell>
          <cell r="E3823">
            <v>0</v>
          </cell>
          <cell r="F3823">
            <v>0</v>
          </cell>
          <cell r="G3823" t="str">
            <v>92358</v>
          </cell>
          <cell r="H3823" t="str">
            <v>TÊ, EM FERRO GALVANIZADO, DN 80 (3"), CONEXÃO ROSQUEADA, INSTALADO EM PRUMADAS - FORNECIMENTO E INSTALAÇÃO. AF_10/2020</v>
          </cell>
        </row>
        <row r="3824">
          <cell r="A3824" t="str">
            <v>INSTALACOES HIDRO SANITARIAS</v>
          </cell>
          <cell r="B3824" t="str">
            <v>INHI</v>
          </cell>
          <cell r="C3824" t="str">
            <v>CONEXOES</v>
          </cell>
          <cell r="D3824" t="str">
            <v>0180</v>
          </cell>
          <cell r="E3824">
            <v>0</v>
          </cell>
          <cell r="F3824">
            <v>0</v>
          </cell>
          <cell r="G3824" t="str">
            <v>92369</v>
          </cell>
          <cell r="H3824" t="str">
            <v>NIPLE, EM FERRO GALVANIZADO, DN 25 (1"), CONEXÃO ROSQUEADA, INSTALADO EM REDE DE ALIMENTAÇÃO PARA HIDRANTE - FORNECIMENTO E INSTALAÇÃO. AF_10/2020</v>
          </cell>
        </row>
        <row r="3825">
          <cell r="A3825" t="str">
            <v>INSTALACOES HIDRO SANITARIAS</v>
          </cell>
          <cell r="B3825" t="str">
            <v>INHI</v>
          </cell>
          <cell r="C3825" t="str">
            <v>CONEXOES</v>
          </cell>
          <cell r="D3825" t="str">
            <v>0180</v>
          </cell>
          <cell r="E3825">
            <v>0</v>
          </cell>
          <cell r="F3825">
            <v>0</v>
          </cell>
          <cell r="G3825" t="str">
            <v>92370</v>
          </cell>
          <cell r="H3825" t="str">
            <v>LUVA, EM FERRO GALVANIZADO, DN 25 (1"), CONEXÃO ROSQUEADA, INSTALADO EM REDE DE ALIMENTAÇÃO PARA HIDRANTE - FORNECIMENTO E INSTALAÇÃO. AF_10/2020</v>
          </cell>
        </row>
        <row r="3826">
          <cell r="A3826" t="str">
            <v>INSTALACOES HIDRO SANITARIAS</v>
          </cell>
          <cell r="B3826" t="str">
            <v>INHI</v>
          </cell>
          <cell r="C3826" t="str">
            <v>CONEXOES</v>
          </cell>
          <cell r="D3826" t="str">
            <v>0180</v>
          </cell>
          <cell r="E3826">
            <v>0</v>
          </cell>
          <cell r="F3826">
            <v>0</v>
          </cell>
          <cell r="G3826" t="str">
            <v>92371</v>
          </cell>
          <cell r="H3826" t="str">
            <v>NIPLE, EM FERRO GALVANIZADO, DN 32 (1 1/4"), CONEXÃO ROSQUEADA, INSTALADO EM REDE DE ALIMENTAÇÃO PARA HIDRANTE - FORNECIMENTO E INSTALAÇÃO. AF_10/2020</v>
          </cell>
        </row>
        <row r="3827">
          <cell r="A3827" t="str">
            <v>INSTALACOES HIDRO SANITARIAS</v>
          </cell>
          <cell r="B3827" t="str">
            <v>INHI</v>
          </cell>
          <cell r="C3827" t="str">
            <v>CONEXOES</v>
          </cell>
          <cell r="D3827" t="str">
            <v>0180</v>
          </cell>
          <cell r="E3827">
            <v>0</v>
          </cell>
          <cell r="F3827">
            <v>0</v>
          </cell>
          <cell r="G3827" t="str">
            <v>92372</v>
          </cell>
          <cell r="H3827" t="str">
            <v>LUVA, EM FERRO GALVANIZADO, DN 32 (1 1/4"), CONEXÃO ROSQUEADA, INSTALADO EM REDE DE ALIMENTAÇÃO PARA HIDRANTE - FORNECIMENTO E INSTALAÇÃO. AF_10/2020</v>
          </cell>
        </row>
        <row r="3828">
          <cell r="A3828" t="str">
            <v>INSTALACOES HIDRO SANITARIAS</v>
          </cell>
          <cell r="B3828" t="str">
            <v>INHI</v>
          </cell>
          <cell r="C3828" t="str">
            <v>CONEXOES</v>
          </cell>
          <cell r="D3828" t="str">
            <v>0180</v>
          </cell>
          <cell r="E3828">
            <v>0</v>
          </cell>
          <cell r="F3828">
            <v>0</v>
          </cell>
          <cell r="G3828" t="str">
            <v>92373</v>
          </cell>
          <cell r="H3828" t="str">
            <v>NIPLE, EM FERRO GALVANIZADO, DN 40 (1 1/2"), CONEXÃO ROSQUEADA, INSTALADO EM REDE DE ALIMENTAÇÃO PARA HIDRANTE - FORNECIMENTO E INSTALAÇÃO. AF_10/2020</v>
          </cell>
        </row>
        <row r="3829">
          <cell r="A3829" t="str">
            <v>INSTALACOES HIDRO SANITARIAS</v>
          </cell>
          <cell r="B3829" t="str">
            <v>INHI</v>
          </cell>
          <cell r="C3829" t="str">
            <v>CONEXOES</v>
          </cell>
          <cell r="D3829" t="str">
            <v>0180</v>
          </cell>
          <cell r="E3829">
            <v>0</v>
          </cell>
          <cell r="F3829">
            <v>0</v>
          </cell>
          <cell r="G3829" t="str">
            <v>92374</v>
          </cell>
          <cell r="H3829" t="str">
            <v>LUVA, EM FERRO GALVANIZADO, DN 40 (1 1/2"), CONEXÃO ROSQUEADA, INSTALADO EM REDE DE ALIMENTAÇÃO PARA HIDRANTE - FORNECIMENTO E INSTALAÇÃO. AF_10/2020</v>
          </cell>
        </row>
        <row r="3830">
          <cell r="A3830" t="str">
            <v>INSTALACOES HIDRO SANITARIAS</v>
          </cell>
          <cell r="B3830" t="str">
            <v>INHI</v>
          </cell>
          <cell r="C3830" t="str">
            <v>CONEXOES</v>
          </cell>
          <cell r="D3830" t="str">
            <v>0180</v>
          </cell>
          <cell r="E3830">
            <v>0</v>
          </cell>
          <cell r="F3830">
            <v>0</v>
          </cell>
          <cell r="G3830" t="str">
            <v>92375</v>
          </cell>
          <cell r="H3830" t="str">
            <v>NIPLE, EM FERRO GALVANIZADO, DN 50 (2"), CONEXÃO ROSQUEADA, INSTALADO EM REDE DE ALIMENTAÇÃO PARA HIDRANTE - FORNECIMENTO E INSTALAÇÃO. AF_10/2020</v>
          </cell>
        </row>
        <row r="3831">
          <cell r="A3831" t="str">
            <v>INSTALACOES HIDRO SANITARIAS</v>
          </cell>
          <cell r="B3831" t="str">
            <v>INHI</v>
          </cell>
          <cell r="C3831" t="str">
            <v>CONEXOES</v>
          </cell>
          <cell r="D3831" t="str">
            <v>0180</v>
          </cell>
          <cell r="E3831">
            <v>0</v>
          </cell>
          <cell r="F3831">
            <v>0</v>
          </cell>
          <cell r="G3831" t="str">
            <v>92376</v>
          </cell>
          <cell r="H3831" t="str">
            <v>LUVA, EM FERRO GALVANIZADO, DN 50 (2"), CONEXÃO ROSQUEADA, INSTALADO EM REDE DE ALIMENTAÇÃO PARA HIDRANTE - FORNECIMENTO E INSTALAÇÃO. AF_10/2020</v>
          </cell>
        </row>
        <row r="3832">
          <cell r="A3832" t="str">
            <v>INSTALACOES HIDRO SANITARIAS</v>
          </cell>
          <cell r="B3832" t="str">
            <v>INHI</v>
          </cell>
          <cell r="C3832" t="str">
            <v>CONEXOES</v>
          </cell>
          <cell r="D3832" t="str">
            <v>0180</v>
          </cell>
          <cell r="E3832">
            <v>0</v>
          </cell>
          <cell r="F3832">
            <v>0</v>
          </cell>
          <cell r="G3832" t="str">
            <v>92377</v>
          </cell>
          <cell r="H3832" t="str">
            <v>NIPLE, EM FERRO GALVANIZADO, DN 65 (2 1/2"), CONEXÃO ROSQUEADA, INSTALADO EM REDE DE ALIMENTAÇÃO PARA HIDRANTE - FORNECIMENTO E INSTALAÇÃO. AF_10/2020</v>
          </cell>
        </row>
        <row r="3833">
          <cell r="A3833" t="str">
            <v>INSTALACOES HIDRO SANITARIAS</v>
          </cell>
          <cell r="B3833" t="str">
            <v>INHI</v>
          </cell>
          <cell r="C3833" t="str">
            <v>CONEXOES</v>
          </cell>
          <cell r="D3833" t="str">
            <v>0180</v>
          </cell>
          <cell r="E3833">
            <v>0</v>
          </cell>
          <cell r="F3833">
            <v>0</v>
          </cell>
          <cell r="G3833" t="str">
            <v>92378</v>
          </cell>
          <cell r="H3833" t="str">
            <v>LUVA, EM FERRO GALVANIZADO, DN 65 (2 1/2"), CONEXÃO ROSQUEADA, INSTALADO EM REDE DE ALIMENTAÇÃO PARA HIDRANTE - FORNECIMENTO E INSTALAÇÃO. AF_10/2020</v>
          </cell>
        </row>
        <row r="3834">
          <cell r="A3834" t="str">
            <v>INSTALACOES HIDRO SANITARIAS</v>
          </cell>
          <cell r="B3834" t="str">
            <v>INHI</v>
          </cell>
          <cell r="C3834" t="str">
            <v>CONEXOES</v>
          </cell>
          <cell r="D3834" t="str">
            <v>0180</v>
          </cell>
          <cell r="E3834">
            <v>0</v>
          </cell>
          <cell r="F3834">
            <v>0</v>
          </cell>
          <cell r="G3834" t="str">
            <v>92379</v>
          </cell>
          <cell r="H3834" t="str">
            <v>NIPLE, EM FERRO GALVANIZADO, DN 80 (3"), CONEXÃO ROSQUEADA, INSTALADO EM REDE DE ALIMENTAÇÃO PARA HIDRANTE - FORNECIMENTO E INSTALAÇÃO. AF_10/2020</v>
          </cell>
        </row>
        <row r="3835">
          <cell r="A3835" t="str">
            <v>INSTALACOES HIDRO SANITARIAS</v>
          </cell>
          <cell r="B3835" t="str">
            <v>INHI</v>
          </cell>
          <cell r="C3835" t="str">
            <v>CONEXOES</v>
          </cell>
          <cell r="D3835" t="str">
            <v>0180</v>
          </cell>
          <cell r="E3835">
            <v>0</v>
          </cell>
          <cell r="F3835">
            <v>0</v>
          </cell>
          <cell r="G3835" t="str">
            <v>92380</v>
          </cell>
          <cell r="H3835" t="str">
            <v>LUVA, EM FERRO GALVANIZADO, DN 80 (3"), CONEXÃO ROSQUEADA, INSTALADO EM REDE DE ALIMENTAÇÃO PARA HIDRANTE - FORNECIMENTO E INSTALAÇÃO. AF_10/2020</v>
          </cell>
        </row>
        <row r="3836">
          <cell r="A3836" t="str">
            <v>INSTALACOES HIDRO SANITARIAS</v>
          </cell>
          <cell r="B3836" t="str">
            <v>INHI</v>
          </cell>
          <cell r="C3836" t="str">
            <v>CONEXOES</v>
          </cell>
          <cell r="D3836" t="str">
            <v>0180</v>
          </cell>
          <cell r="E3836">
            <v>0</v>
          </cell>
          <cell r="F3836">
            <v>0</v>
          </cell>
          <cell r="G3836" t="str">
            <v>92381</v>
          </cell>
          <cell r="H3836" t="str">
            <v>JOELHO 45 GRAUS, EM FERRO GALVANIZADO, DN 25 (1"), CONEXÃO ROSQUEADA, INSTALADO EM REDE DE ALIMENTAÇÃO PARA HIDRANTE - FORNECIMENTO E INSTALAÇÃO. AF_10/2020</v>
          </cell>
        </row>
        <row r="3837">
          <cell r="A3837" t="str">
            <v>INSTALACOES HIDRO SANITARIAS</v>
          </cell>
          <cell r="B3837" t="str">
            <v>INHI</v>
          </cell>
          <cell r="C3837" t="str">
            <v>CONEXOES</v>
          </cell>
          <cell r="D3837" t="str">
            <v>0180</v>
          </cell>
          <cell r="E3837">
            <v>0</v>
          </cell>
          <cell r="F3837">
            <v>0</v>
          </cell>
          <cell r="G3837" t="str">
            <v>92382</v>
          </cell>
          <cell r="H3837" t="str">
            <v>JOELHO 90 GRAUS, EM FERRO GALVANIZADO, DN 25 (1"), CONEXÃO ROSQUEADA, INSTALADO EM REDE DE ALIMENTAÇÃO PARA HIDRANTE - FORNECIMENTO E INSTALAÇÃO. AF_10/2020</v>
          </cell>
        </row>
        <row r="3838">
          <cell r="A3838" t="str">
            <v>INSTALACOES HIDRO SANITARIAS</v>
          </cell>
          <cell r="B3838" t="str">
            <v>INHI</v>
          </cell>
          <cell r="C3838" t="str">
            <v>CONEXOES</v>
          </cell>
          <cell r="D3838" t="str">
            <v>0180</v>
          </cell>
          <cell r="E3838">
            <v>0</v>
          </cell>
          <cell r="F3838">
            <v>0</v>
          </cell>
          <cell r="G3838" t="str">
            <v>92383</v>
          </cell>
          <cell r="H3838" t="str">
            <v>JOELHO 45 GRAUS, EM FERRO GALVANIZADO, DN 32 (1 1/4"), CONEXÃO ROSQUEADA, INSTALADO EM REDE DE ALIMENTAÇÃO PARA HIDRANTE - FORNECIMENTO E INSTALAÇÃO. AF_10/2020</v>
          </cell>
        </row>
        <row r="3839">
          <cell r="A3839" t="str">
            <v>INSTALACOES HIDRO SANITARIAS</v>
          </cell>
          <cell r="B3839" t="str">
            <v>INHI</v>
          </cell>
          <cell r="C3839" t="str">
            <v>CONEXOES</v>
          </cell>
          <cell r="D3839" t="str">
            <v>0180</v>
          </cell>
          <cell r="E3839">
            <v>0</v>
          </cell>
          <cell r="F3839">
            <v>0</v>
          </cell>
          <cell r="G3839" t="str">
            <v>92384</v>
          </cell>
          <cell r="H3839" t="str">
            <v>JOELHO 90 GRAUS, EM FERRO GALVANIZADO, DN 32 (1 1/4"), CONEXÃO ROSQUEADA, INSTALADO EM REDE DE ALIMENTAÇÃO PARA HIDRANTE - FORNECIMENTO E INSTALAÇÃO. AF_10/2020</v>
          </cell>
        </row>
        <row r="3840">
          <cell r="A3840" t="str">
            <v>INSTALACOES HIDRO SANITARIAS</v>
          </cell>
          <cell r="B3840" t="str">
            <v>INHI</v>
          </cell>
          <cell r="C3840" t="str">
            <v>CONEXOES</v>
          </cell>
          <cell r="D3840" t="str">
            <v>0180</v>
          </cell>
          <cell r="E3840">
            <v>0</v>
          </cell>
          <cell r="F3840">
            <v>0</v>
          </cell>
          <cell r="G3840" t="str">
            <v>92385</v>
          </cell>
          <cell r="H3840" t="str">
            <v>JOELHO 45 GRAUS, EM FERRO GALVANIZADO, DN 40 (1 1/2"), CONEXÃO ROSQUEADA, INSTALADO EM REDE DE ALIMENTAÇÃO PARA HIDRANTE - FORNECIMENTO E INSTALAÇÃO. AF_10/2020</v>
          </cell>
        </row>
        <row r="3841">
          <cell r="A3841" t="str">
            <v>INSTALACOES HIDRO SANITARIAS</v>
          </cell>
          <cell r="B3841" t="str">
            <v>INHI</v>
          </cell>
          <cell r="C3841" t="str">
            <v>CONEXOES</v>
          </cell>
          <cell r="D3841" t="str">
            <v>0180</v>
          </cell>
          <cell r="E3841">
            <v>0</v>
          </cell>
          <cell r="F3841">
            <v>0</v>
          </cell>
          <cell r="G3841" t="str">
            <v>92386</v>
          </cell>
          <cell r="H3841" t="str">
            <v>JOELHO 90 GRAUS, EM FERRO GALVANIZADO, DN 40 (1 1/2"), CONEXÃO ROSQUEADA, INSTALADO EM REDE DE ALIMENTAÇÃO PARA HIDRANTE - FORNECIMENTO E INSTALAÇÃO. AF_10/2020</v>
          </cell>
        </row>
        <row r="3842">
          <cell r="A3842" t="str">
            <v>INSTALACOES HIDRO SANITARIAS</v>
          </cell>
          <cell r="B3842" t="str">
            <v>INHI</v>
          </cell>
          <cell r="C3842" t="str">
            <v>CONEXOES</v>
          </cell>
          <cell r="D3842" t="str">
            <v>0180</v>
          </cell>
          <cell r="E3842">
            <v>0</v>
          </cell>
          <cell r="F3842">
            <v>0</v>
          </cell>
          <cell r="G3842" t="str">
            <v>92387</v>
          </cell>
          <cell r="H3842" t="str">
            <v>JOELHO 45 GRAUS, EM FERRO GALVANIZADO, DN 50 (2"), CONEXÃO ROSQUEADA, INSTALADO EM REDE DE ALIMENTAÇÃO PARA HIDRANTE - FORNECIMENTO E INSTALAÇÃO. AF_10/2020</v>
          </cell>
        </row>
        <row r="3843">
          <cell r="A3843" t="str">
            <v>INSTALACOES HIDRO SANITARIAS</v>
          </cell>
          <cell r="B3843" t="str">
            <v>INHI</v>
          </cell>
          <cell r="C3843" t="str">
            <v>CONEXOES</v>
          </cell>
          <cell r="D3843" t="str">
            <v>0180</v>
          </cell>
          <cell r="E3843">
            <v>0</v>
          </cell>
          <cell r="F3843">
            <v>0</v>
          </cell>
          <cell r="G3843" t="str">
            <v>92388</v>
          </cell>
          <cell r="H3843" t="str">
            <v>JOELHO 90 GRAUS, EM FERRO GALVANIZADO, DN 50 (2"), CONEXÃO ROSQUEADA, INSTALADO EM REDE DE ALIMENTAÇÃO PARA HIDRANTE - FORNECIMENTO E INSTALAÇÃO. AF_10/2020</v>
          </cell>
        </row>
        <row r="3844">
          <cell r="A3844" t="str">
            <v>INSTALACOES HIDRO SANITARIAS</v>
          </cell>
          <cell r="B3844" t="str">
            <v>INHI</v>
          </cell>
          <cell r="C3844" t="str">
            <v>CONEXOES</v>
          </cell>
          <cell r="D3844" t="str">
            <v>0180</v>
          </cell>
          <cell r="E3844">
            <v>0</v>
          </cell>
          <cell r="F3844">
            <v>0</v>
          </cell>
          <cell r="G3844" t="str">
            <v>92389</v>
          </cell>
          <cell r="H3844" t="str">
            <v>JOELHO 45 GRAUS, EM FERRO GALVANIZADO, DN 65 (2 1/2"), CONEXÃO ROSQUEADA, INSTALADO EM REDE DE ALIMENTAÇÃO PARA HIDRANTE - FORNECIMENTO E INSTALAÇÃO. AF_10/2020</v>
          </cell>
        </row>
        <row r="3845">
          <cell r="A3845" t="str">
            <v>INSTALACOES HIDRO SANITARIAS</v>
          </cell>
          <cell r="B3845" t="str">
            <v>INHI</v>
          </cell>
          <cell r="C3845" t="str">
            <v>CONEXOES</v>
          </cell>
          <cell r="D3845" t="str">
            <v>0180</v>
          </cell>
          <cell r="E3845">
            <v>0</v>
          </cell>
          <cell r="F3845">
            <v>0</v>
          </cell>
          <cell r="G3845" t="str">
            <v>92390</v>
          </cell>
          <cell r="H3845" t="str">
            <v>JOELHO 90 GRAUS, EM FERRO GALVANIZADO, DN 65 (2 1/2"), CONEXÃO ROSQUEADA, INSTALADO EM REDE DE ALIMENTAÇÃO PARA HIDRANTE - FORNECIMENTO E INSTALAÇÃO. AF_10/2020</v>
          </cell>
        </row>
        <row r="3846">
          <cell r="A3846" t="str">
            <v>INSTALACOES HIDRO SANITARIAS</v>
          </cell>
          <cell r="B3846" t="str">
            <v>INHI</v>
          </cell>
          <cell r="C3846" t="str">
            <v>CONEXOES</v>
          </cell>
          <cell r="D3846" t="str">
            <v>0180</v>
          </cell>
          <cell r="E3846">
            <v>0</v>
          </cell>
          <cell r="F3846">
            <v>0</v>
          </cell>
          <cell r="G3846" t="str">
            <v>92635</v>
          </cell>
          <cell r="H3846" t="str">
            <v>JOELHO 45 GRAUS, EM FERRO GALVANIZADO, CONEXÃO ROSQUEADA, DN 80 (3"), INSTALADO EM REDE DE ALIMENTAÇÃO PARA HIDRANTE - FORNECIMENTO E INSTALAÇÃO. AF_10/2020</v>
          </cell>
        </row>
        <row r="3847">
          <cell r="A3847" t="str">
            <v>INSTALACOES HIDRO SANITARIAS</v>
          </cell>
          <cell r="B3847" t="str">
            <v>INHI</v>
          </cell>
          <cell r="C3847" t="str">
            <v>CONEXOES</v>
          </cell>
          <cell r="D3847" t="str">
            <v>0180</v>
          </cell>
          <cell r="E3847">
            <v>0</v>
          </cell>
          <cell r="F3847">
            <v>0</v>
          </cell>
          <cell r="G3847" t="str">
            <v>92636</v>
          </cell>
          <cell r="H3847" t="str">
            <v>JOELHO 90 GRAUS, EM FERRO GALVANIZADO, CONEXÃO ROSQUEADA, DN 80 (3"), INSTALADO EM REDE DE ALIMENTAÇÃO PARA HIDRANTE - FORNECIMENTO E INSTALAÇÃO. AF_10/2020</v>
          </cell>
        </row>
        <row r="3848">
          <cell r="A3848" t="str">
            <v>INSTALACOES HIDRO SANITARIAS</v>
          </cell>
          <cell r="B3848" t="str">
            <v>INHI</v>
          </cell>
          <cell r="C3848" t="str">
            <v>CONEXOES</v>
          </cell>
          <cell r="D3848" t="str">
            <v>0180</v>
          </cell>
          <cell r="E3848">
            <v>0</v>
          </cell>
          <cell r="F3848">
            <v>0</v>
          </cell>
          <cell r="G3848" t="str">
            <v>92637</v>
          </cell>
          <cell r="H3848" t="str">
            <v>TÊ, EM FERRO GALVANIZADO, CONEXÃO ROSQUEADA, DN 25 (1"), INSTALADO EM REDE DE ALIMENTAÇÃO PARA HIDRANTE - FORNECIMENTO E INSTALAÇÃO. AF_10/2020</v>
          </cell>
        </row>
        <row r="3849">
          <cell r="A3849" t="str">
            <v>INSTALACOES HIDRO SANITARIAS</v>
          </cell>
          <cell r="B3849" t="str">
            <v>INHI</v>
          </cell>
          <cell r="C3849" t="str">
            <v>CONEXOES</v>
          </cell>
          <cell r="D3849" t="str">
            <v>0180</v>
          </cell>
          <cell r="E3849">
            <v>0</v>
          </cell>
          <cell r="F3849">
            <v>0</v>
          </cell>
          <cell r="G3849" t="str">
            <v>92638</v>
          </cell>
          <cell r="H3849" t="str">
            <v>TÊ, EM FERRO GALVANIZADO, CONEXÃO ROSQUEADA, DN 32 (1 1/4"), INSTALADO EM REDE DE ALIMENTAÇÃO PARA HIDRANTE - FORNECIMENTO E INSTALAÇÃO. AF_10/2020</v>
          </cell>
        </row>
        <row r="3850">
          <cell r="A3850" t="str">
            <v>INSTALACOES HIDRO SANITARIAS</v>
          </cell>
          <cell r="B3850" t="str">
            <v>INHI</v>
          </cell>
          <cell r="C3850" t="str">
            <v>CONEXOES</v>
          </cell>
          <cell r="D3850" t="str">
            <v>0180</v>
          </cell>
          <cell r="E3850">
            <v>0</v>
          </cell>
          <cell r="F3850">
            <v>0</v>
          </cell>
          <cell r="G3850" t="str">
            <v>92639</v>
          </cell>
          <cell r="H3850" t="str">
            <v>TÊ, EM FERRO GALVANIZADO, CONEXÃO ROSQUEADA, DN 40 (1 1/2"), INSTALADO EM REDE DE ALIMENTAÇÃO PARA HIDRANTE - FORNECIMENTO E INSTALAÇÃO. AF_10/2020</v>
          </cell>
        </row>
        <row r="3851">
          <cell r="A3851" t="str">
            <v>INSTALACOES HIDRO SANITARIAS</v>
          </cell>
          <cell r="B3851" t="str">
            <v>INHI</v>
          </cell>
          <cell r="C3851" t="str">
            <v>CONEXOES</v>
          </cell>
          <cell r="D3851" t="str">
            <v>0180</v>
          </cell>
          <cell r="E3851">
            <v>0</v>
          </cell>
          <cell r="F3851">
            <v>0</v>
          </cell>
          <cell r="G3851" t="str">
            <v>92640</v>
          </cell>
          <cell r="H3851" t="str">
            <v>TÊ, EM FERRO GALVANIZADO, CONEXÃO ROSQUEADA, DN 50 (2"), INSTALADO EM REDE DE ALIMENTAÇÃO PARA HIDRANTE - FORNECIMENTO E INSTALAÇÃO. AF_10/2020</v>
          </cell>
        </row>
        <row r="3852">
          <cell r="A3852" t="str">
            <v>INSTALACOES HIDRO SANITARIAS</v>
          </cell>
          <cell r="B3852" t="str">
            <v>INHI</v>
          </cell>
          <cell r="C3852" t="str">
            <v>CONEXOES</v>
          </cell>
          <cell r="D3852" t="str">
            <v>0180</v>
          </cell>
          <cell r="E3852">
            <v>0</v>
          </cell>
          <cell r="F3852">
            <v>0</v>
          </cell>
          <cell r="G3852" t="str">
            <v>92642</v>
          </cell>
          <cell r="H3852" t="str">
            <v>TÊ, EM FERRO GALVANIZADO, CONEXÃO ROSQUEADA, DN 65 (2 1/2"), INSTALADO EM REDE DE ALIMENTAÇÃO PARA HIDRANTE - FORNECIMENTO E INSTALAÇÃO. AF_10/2020</v>
          </cell>
        </row>
        <row r="3853">
          <cell r="A3853" t="str">
            <v>INSTALACOES HIDRO SANITARIAS</v>
          </cell>
          <cell r="B3853" t="str">
            <v>INHI</v>
          </cell>
          <cell r="C3853" t="str">
            <v>CONEXOES</v>
          </cell>
          <cell r="D3853" t="str">
            <v>0180</v>
          </cell>
          <cell r="E3853">
            <v>0</v>
          </cell>
          <cell r="F3853">
            <v>0</v>
          </cell>
          <cell r="G3853" t="str">
            <v>92644</v>
          </cell>
          <cell r="H3853" t="str">
            <v>TÊ, EM FERRO GALVANIZADO, CONEXÃO ROSQUEADA, DN 80 (3"), INSTALADO EM REDE DE ALIMENTAÇÃO PARA HIDRANTE - FORNECIMENTO E INSTALAÇÃO. AF_10/2020</v>
          </cell>
        </row>
        <row r="3854">
          <cell r="A3854" t="str">
            <v>INSTALACOES HIDRO SANITARIAS</v>
          </cell>
          <cell r="B3854" t="str">
            <v>INHI</v>
          </cell>
          <cell r="C3854" t="str">
            <v>CONEXOES</v>
          </cell>
          <cell r="D3854" t="str">
            <v>0180</v>
          </cell>
          <cell r="E3854">
            <v>0</v>
          </cell>
          <cell r="F3854">
            <v>0</v>
          </cell>
          <cell r="G3854" t="str">
            <v>92657</v>
          </cell>
          <cell r="H3854" t="str">
            <v>NIPLE, EM FERRO GALVANIZADO, CONEXÃO ROSQUEADA, DN 25 (1"), INSTALADO EM REDE DE ALIMENTAÇÃO PARA SPRINKLER - FORNECIMENTO E INSTALAÇÃO. AF_10/2020</v>
          </cell>
        </row>
        <row r="3855">
          <cell r="A3855" t="str">
            <v>INSTALACOES HIDRO SANITARIAS</v>
          </cell>
          <cell r="B3855" t="str">
            <v>INHI</v>
          </cell>
          <cell r="C3855" t="str">
            <v>CONEXOES</v>
          </cell>
          <cell r="D3855" t="str">
            <v>0180</v>
          </cell>
          <cell r="E3855">
            <v>0</v>
          </cell>
          <cell r="F3855">
            <v>0</v>
          </cell>
          <cell r="G3855" t="str">
            <v>92658</v>
          </cell>
          <cell r="H3855" t="str">
            <v>LUVA, EM FERRO GALVANIZADO, CONEXÃO ROSQUEADA, DN 25 (1"), INSTALADO EM REDE DE ALIMENTAÇÃO PARA SPRINKLER - FORNECIMENTO E INSTALAÇÃO. AF_10/2020</v>
          </cell>
        </row>
        <row r="3856">
          <cell r="A3856" t="str">
            <v>INSTALACOES HIDRO SANITARIAS</v>
          </cell>
          <cell r="B3856" t="str">
            <v>INHI</v>
          </cell>
          <cell r="C3856" t="str">
            <v>CONEXOES</v>
          </cell>
          <cell r="D3856" t="str">
            <v>0180</v>
          </cell>
          <cell r="E3856">
            <v>0</v>
          </cell>
          <cell r="F3856">
            <v>0</v>
          </cell>
          <cell r="G3856" t="str">
            <v>92659</v>
          </cell>
          <cell r="H3856" t="str">
            <v>NIPLE, EM FERRO GALVANIZADO, CONEXÃO ROSQUEADA, DN 32 (1 1/4"), INSTALADO EM REDE DE ALIMENTAÇÃO PARA SPRINKLER - FORNECIMENTO E INSTALAÇÃO. AF_10/2020</v>
          </cell>
        </row>
        <row r="3857">
          <cell r="A3857" t="str">
            <v>INSTALACOES HIDRO SANITARIAS</v>
          </cell>
          <cell r="B3857" t="str">
            <v>INHI</v>
          </cell>
          <cell r="C3857" t="str">
            <v>CONEXOES</v>
          </cell>
          <cell r="D3857" t="str">
            <v>0180</v>
          </cell>
          <cell r="E3857">
            <v>0</v>
          </cell>
          <cell r="F3857">
            <v>0</v>
          </cell>
          <cell r="G3857" t="str">
            <v>92660</v>
          </cell>
          <cell r="H3857" t="str">
            <v>LUVA, EM FERRO GALVANIZADO, CONEXÃO ROSQUEADA, DN 32 (1 1/4"), INSTALADO EM REDE DE ALIMENTAÇÃO PARA SPRINKLER - FORNECIMENTO E INSTALAÇÃO. AF_10/2020</v>
          </cell>
        </row>
        <row r="3858">
          <cell r="A3858" t="str">
            <v>INSTALACOES HIDRO SANITARIAS</v>
          </cell>
          <cell r="B3858" t="str">
            <v>INHI</v>
          </cell>
          <cell r="C3858" t="str">
            <v>CONEXOES</v>
          </cell>
          <cell r="D3858" t="str">
            <v>0180</v>
          </cell>
          <cell r="E3858">
            <v>0</v>
          </cell>
          <cell r="F3858">
            <v>0</v>
          </cell>
          <cell r="G3858" t="str">
            <v>92661</v>
          </cell>
          <cell r="H3858" t="str">
            <v>NIPLE, EM FERRO GALVANIZADO, CONEXÃO ROSQUEADA, DN 40 (1 1/2"), INSTALADO EM REDE DE ALIMENTAÇÃO PARA SPRINKLER - FORNECIMENTO E INSTALAÇÃO. AF_10/2020</v>
          </cell>
        </row>
        <row r="3859">
          <cell r="A3859" t="str">
            <v>INSTALACOES HIDRO SANITARIAS</v>
          </cell>
          <cell r="B3859" t="str">
            <v>INHI</v>
          </cell>
          <cell r="C3859" t="str">
            <v>CONEXOES</v>
          </cell>
          <cell r="D3859" t="str">
            <v>0180</v>
          </cell>
          <cell r="E3859">
            <v>0</v>
          </cell>
          <cell r="F3859">
            <v>0</v>
          </cell>
          <cell r="G3859" t="str">
            <v>92662</v>
          </cell>
          <cell r="H3859" t="str">
            <v>LUVA, EM FERRO GALVANIZADO, CONEXÃO ROSQUEADA, DN 40 (1 1/2"), INSTALADO EM REDE DE ALIMENTAÇÃO PARA SPRINKLER - FORNECIMENTO E INSTALAÇÃO. AF_10/2020</v>
          </cell>
        </row>
        <row r="3860">
          <cell r="A3860" t="str">
            <v>INSTALACOES HIDRO SANITARIAS</v>
          </cell>
          <cell r="B3860" t="str">
            <v>INHI</v>
          </cell>
          <cell r="C3860" t="str">
            <v>CONEXOES</v>
          </cell>
          <cell r="D3860" t="str">
            <v>0180</v>
          </cell>
          <cell r="E3860">
            <v>0</v>
          </cell>
          <cell r="F3860">
            <v>0</v>
          </cell>
          <cell r="G3860" t="str">
            <v>92663</v>
          </cell>
          <cell r="H3860" t="str">
            <v>NIPLE, EM FERRO GALVANIZADO, CONEXÃO ROSQUEADA, DN 50 (2"), INSTALADO EM REDE DE ALIMENTAÇÃO PARA SPRINKLER - FORNECIMENTO E INSTALAÇÃO. AF_10/2020</v>
          </cell>
        </row>
        <row r="3861">
          <cell r="A3861" t="str">
            <v>INSTALACOES HIDRO SANITARIAS</v>
          </cell>
          <cell r="B3861" t="str">
            <v>INHI</v>
          </cell>
          <cell r="C3861" t="str">
            <v>CONEXOES</v>
          </cell>
          <cell r="D3861" t="str">
            <v>0180</v>
          </cell>
          <cell r="E3861">
            <v>0</v>
          </cell>
          <cell r="F3861">
            <v>0</v>
          </cell>
          <cell r="G3861" t="str">
            <v>92664</v>
          </cell>
          <cell r="H3861" t="str">
            <v>LUVA, EM FERRO GALVANIZADO, CONEXÃO ROSQUEADA, DN 50 (2"), INSTALADO EM REDE DE ALIMENTAÇÃO PARA SPRINKLER - FORNECIMENTO E INSTALAÇÃO. AF_10/2020</v>
          </cell>
        </row>
        <row r="3862">
          <cell r="A3862" t="str">
            <v>INSTALACOES HIDRO SANITARIAS</v>
          </cell>
          <cell r="B3862" t="str">
            <v>INHI</v>
          </cell>
          <cell r="C3862" t="str">
            <v>CONEXOES</v>
          </cell>
          <cell r="D3862" t="str">
            <v>0180</v>
          </cell>
          <cell r="E3862">
            <v>0</v>
          </cell>
          <cell r="F3862">
            <v>0</v>
          </cell>
          <cell r="G3862" t="str">
            <v>92665</v>
          </cell>
          <cell r="H3862" t="str">
            <v>NIPLE, EM FERRO GALVANIZADO, CONEXÃO ROSQUEADA, DN 65 (2 1/2"), INSTALADO EM REDE DE ALIMENTAÇÃO PARA SPRINKLER - FORNECIMENTO E INSTALAÇÃO. AF_10/2020</v>
          </cell>
        </row>
        <row r="3863">
          <cell r="A3863" t="str">
            <v>INSTALACOES HIDRO SANITARIAS</v>
          </cell>
          <cell r="B3863" t="str">
            <v>INHI</v>
          </cell>
          <cell r="C3863" t="str">
            <v>CONEXOES</v>
          </cell>
          <cell r="D3863" t="str">
            <v>0180</v>
          </cell>
          <cell r="E3863">
            <v>0</v>
          </cell>
          <cell r="F3863">
            <v>0</v>
          </cell>
          <cell r="G3863" t="str">
            <v>92666</v>
          </cell>
          <cell r="H3863" t="str">
            <v>LUVA, EM FERRO GALVANIZADO, CONEXÃO ROSQUEADA, DN 65 (2 1/2"), INSTALADO EM REDE DE ALIMENTAÇÃO PARA SPRINKLER - FORNECIMENTO E INSTALAÇÃO. AF_10/2020</v>
          </cell>
        </row>
        <row r="3864">
          <cell r="A3864" t="str">
            <v>INSTALACOES HIDRO SANITARIAS</v>
          </cell>
          <cell r="B3864" t="str">
            <v>INHI</v>
          </cell>
          <cell r="C3864" t="str">
            <v>CONEXOES</v>
          </cell>
          <cell r="D3864" t="str">
            <v>0180</v>
          </cell>
          <cell r="E3864">
            <v>0</v>
          </cell>
          <cell r="F3864">
            <v>0</v>
          </cell>
          <cell r="G3864" t="str">
            <v>92667</v>
          </cell>
          <cell r="H3864" t="str">
            <v>NIPLE, EM FERRO GALVANIZADO, CONEXÃO ROSQUEADA, DN 80 (3"), INSTALADO EM REDE DE ALIMENTAÇÃO PARA SPRINKLER - FORNECIMENTO E INSTALAÇÃO. AF_10/2020</v>
          </cell>
        </row>
        <row r="3865">
          <cell r="A3865" t="str">
            <v>INSTALACOES HIDRO SANITARIAS</v>
          </cell>
          <cell r="B3865" t="str">
            <v>INHI</v>
          </cell>
          <cell r="C3865" t="str">
            <v>CONEXOES</v>
          </cell>
          <cell r="D3865" t="str">
            <v>0180</v>
          </cell>
          <cell r="E3865">
            <v>0</v>
          </cell>
          <cell r="F3865">
            <v>0</v>
          </cell>
          <cell r="G3865" t="str">
            <v>92668</v>
          </cell>
          <cell r="H3865" t="str">
            <v>LUVA, EM FERRO GALVANIZADO, CONEXÃO ROSQUEADA, DN 80 (3"), INSTALADO EM REDE DE ALIMENTAÇÃO PARA SPRINKLER - FORNECIMENTO E INSTALAÇÃO. AF_10/2020</v>
          </cell>
        </row>
        <row r="3866">
          <cell r="A3866" t="str">
            <v>INSTALACOES HIDRO SANITARIAS</v>
          </cell>
          <cell r="B3866" t="str">
            <v>INHI</v>
          </cell>
          <cell r="C3866" t="str">
            <v>CONEXOES</v>
          </cell>
          <cell r="D3866" t="str">
            <v>0180</v>
          </cell>
          <cell r="E3866">
            <v>0</v>
          </cell>
          <cell r="F3866">
            <v>0</v>
          </cell>
          <cell r="G3866" t="str">
            <v>92669</v>
          </cell>
          <cell r="H3866" t="str">
            <v>JOELHO 45 GRAUS, EM FERRO GALVANIZADO, CONEXÃO ROSQUEADA, DN 25 (1"), INSTALADO EM REDE DE ALIMENTAÇÃO PARA SPRINKLER - FORNECIMENTO E INSTALAÇÃO. AF_10/2020</v>
          </cell>
        </row>
        <row r="3867">
          <cell r="A3867" t="str">
            <v>INSTALACOES HIDRO SANITARIAS</v>
          </cell>
          <cell r="B3867" t="str">
            <v>INHI</v>
          </cell>
          <cell r="C3867" t="str">
            <v>CONEXOES</v>
          </cell>
          <cell r="D3867" t="str">
            <v>0180</v>
          </cell>
          <cell r="E3867">
            <v>0</v>
          </cell>
          <cell r="F3867">
            <v>0</v>
          </cell>
          <cell r="G3867" t="str">
            <v>92670</v>
          </cell>
          <cell r="H3867" t="str">
            <v>JOELHO 90 GRAUS, EM FERRO GALVANIZADO, CONEXÃO ROSQUEADA, DN 25 (1"), INSTALADO EM REDE DE ALIMENTAÇÃO PARA SPRINKLER - FORNECIMENTO E INSTALAÇÃO. AF_10/2020</v>
          </cell>
        </row>
        <row r="3868">
          <cell r="A3868" t="str">
            <v>INSTALACOES HIDRO SANITARIAS</v>
          </cell>
          <cell r="B3868" t="str">
            <v>INHI</v>
          </cell>
          <cell r="C3868" t="str">
            <v>CONEXOES</v>
          </cell>
          <cell r="D3868" t="str">
            <v>0180</v>
          </cell>
          <cell r="E3868">
            <v>0</v>
          </cell>
          <cell r="F3868">
            <v>0</v>
          </cell>
          <cell r="G3868" t="str">
            <v>92671</v>
          </cell>
          <cell r="H3868" t="str">
            <v>JOELHO 45 GRAUS, EM FERRO GALVANIZADO, CONEXÃO ROSQUEADA, DN 32 (1 1/4"), INSTALADO EM REDE DE ALIMENTAÇÃO PARA SPRINKLER - FORNECIMENTO E INSTALAÇÃO. AF_10/2020</v>
          </cell>
        </row>
        <row r="3869">
          <cell r="A3869" t="str">
            <v>INSTALACOES HIDRO SANITARIAS</v>
          </cell>
          <cell r="B3869" t="str">
            <v>INHI</v>
          </cell>
          <cell r="C3869" t="str">
            <v>CONEXOES</v>
          </cell>
          <cell r="D3869" t="str">
            <v>0180</v>
          </cell>
          <cell r="E3869">
            <v>0</v>
          </cell>
          <cell r="F3869">
            <v>0</v>
          </cell>
          <cell r="G3869" t="str">
            <v>92672</v>
          </cell>
          <cell r="H3869" t="str">
            <v>JOELHO 90 GRAUS, EM FERRO GALVANIZADO, CONEXÃO ROSQUEADA, DN 32 (1 1/4"), INSTALADO EM REDE DE ALIMENTAÇÃO PARA SPRINKLER - FORNECIMENTO E INSTALAÇÃO. AF_10/2020</v>
          </cell>
        </row>
        <row r="3870">
          <cell r="A3870" t="str">
            <v>INSTALACOES HIDRO SANITARIAS</v>
          </cell>
          <cell r="B3870" t="str">
            <v>INHI</v>
          </cell>
          <cell r="C3870" t="str">
            <v>CONEXOES</v>
          </cell>
          <cell r="D3870" t="str">
            <v>0180</v>
          </cell>
          <cell r="E3870">
            <v>0</v>
          </cell>
          <cell r="F3870">
            <v>0</v>
          </cell>
          <cell r="G3870" t="str">
            <v>92673</v>
          </cell>
          <cell r="H3870" t="str">
            <v>JOELHO 45 GRAUS, EM FERRO GALVANIZADO, CONEXÃO ROSQUEADA, DN 40 (1 1/2"), INSTALADO EM REDE DE ALIMENTAÇÃO PARA SPRINKLER - FORNECIMENTO E INSTALAÇÃO. AF_10/2020</v>
          </cell>
        </row>
        <row r="3871">
          <cell r="A3871" t="str">
            <v>INSTALACOES HIDRO SANITARIAS</v>
          </cell>
          <cell r="B3871" t="str">
            <v>INHI</v>
          </cell>
          <cell r="C3871" t="str">
            <v>CONEXOES</v>
          </cell>
          <cell r="D3871" t="str">
            <v>0180</v>
          </cell>
          <cell r="E3871">
            <v>0</v>
          </cell>
          <cell r="F3871">
            <v>0</v>
          </cell>
          <cell r="G3871" t="str">
            <v>92674</v>
          </cell>
          <cell r="H3871" t="str">
            <v>JOELHO 90 GRAUS, EM FERRO GALVANIZADO, CONEXÃO ROSQUEADA, DN 40 (1 1/2"), INSTALADO EM REDE DE ALIMENTAÇÃO PARA SPRINKLER - FORNECIMENTO E INSTALAÇÃO. AF_10/2020</v>
          </cell>
        </row>
        <row r="3872">
          <cell r="A3872" t="str">
            <v>INSTALACOES HIDRO SANITARIAS</v>
          </cell>
          <cell r="B3872" t="str">
            <v>INHI</v>
          </cell>
          <cell r="C3872" t="str">
            <v>CONEXOES</v>
          </cell>
          <cell r="D3872" t="str">
            <v>0180</v>
          </cell>
          <cell r="E3872">
            <v>0</v>
          </cell>
          <cell r="F3872">
            <v>0</v>
          </cell>
          <cell r="G3872" t="str">
            <v>92675</v>
          </cell>
          <cell r="H3872" t="str">
            <v>JOELHO 45 GRAUS, EM FERRO GALVANIZADO, CONEXÃO ROSQUEADA, DN 50 (2"), INSTALADO EM REDE DE ALIMENTAÇÃO PARA SPRINKLER - FORNECIMENTO E INSTALAÇÃO. AF_10/2020</v>
          </cell>
        </row>
        <row r="3873">
          <cell r="A3873" t="str">
            <v>INSTALACOES HIDRO SANITARIAS</v>
          </cell>
          <cell r="B3873" t="str">
            <v>INHI</v>
          </cell>
          <cell r="C3873" t="str">
            <v>CONEXOES</v>
          </cell>
          <cell r="D3873" t="str">
            <v>0180</v>
          </cell>
          <cell r="E3873">
            <v>0</v>
          </cell>
          <cell r="F3873">
            <v>0</v>
          </cell>
          <cell r="G3873" t="str">
            <v>92676</v>
          </cell>
          <cell r="H3873" t="str">
            <v>JOELHO 90 GRAUS, EM FERRO GALVANIZADO, CONEXÃO ROSQUEADA, DN 50 (2"), INSTALADO EM REDE DE ALIMENTAÇÃO PARA SPRINKLER - FORNECIMENTO E INSTALAÇÃO. AF_10/2020</v>
          </cell>
        </row>
        <row r="3874">
          <cell r="A3874" t="str">
            <v>INSTALACOES HIDRO SANITARIAS</v>
          </cell>
          <cell r="B3874" t="str">
            <v>INHI</v>
          </cell>
          <cell r="C3874" t="str">
            <v>CONEXOES</v>
          </cell>
          <cell r="D3874" t="str">
            <v>0180</v>
          </cell>
          <cell r="E3874">
            <v>0</v>
          </cell>
          <cell r="F3874">
            <v>0</v>
          </cell>
          <cell r="G3874" t="str">
            <v>92677</v>
          </cell>
          <cell r="H3874" t="str">
            <v>JOELHO 45 GRAUS, EM FERRO GALVANIZADO, CONEXÃO ROSQUEADA, DN 65 (2 1/2"), INSTALADO EM REDE DE ALIMENTAÇÃO PARA SPRINKLER - FORNECIMENTO E INSTALAÇÃO. AF_10/2020</v>
          </cell>
        </row>
        <row r="3875">
          <cell r="A3875" t="str">
            <v>INSTALACOES HIDRO SANITARIAS</v>
          </cell>
          <cell r="B3875" t="str">
            <v>INHI</v>
          </cell>
          <cell r="C3875" t="str">
            <v>CONEXOES</v>
          </cell>
          <cell r="D3875" t="str">
            <v>0180</v>
          </cell>
          <cell r="E3875">
            <v>0</v>
          </cell>
          <cell r="F3875">
            <v>0</v>
          </cell>
          <cell r="G3875" t="str">
            <v>92678</v>
          </cell>
          <cell r="H3875" t="str">
            <v>JOELHO 90 GRAUS, EM FERRO GALVANIZADO, CONEXÃO ROSQUEADA, DN 65 (2 1/2"), INSTALADO EM REDE DE ALIMENTAÇÃO PARA SPRINKLER - FORNECIMENTO E INSTALAÇÃO. AF_10/2020</v>
          </cell>
        </row>
        <row r="3876">
          <cell r="A3876" t="str">
            <v>INSTALACOES HIDRO SANITARIAS</v>
          </cell>
          <cell r="B3876" t="str">
            <v>INHI</v>
          </cell>
          <cell r="C3876" t="str">
            <v>CONEXOES</v>
          </cell>
          <cell r="D3876" t="str">
            <v>0180</v>
          </cell>
          <cell r="E3876">
            <v>0</v>
          </cell>
          <cell r="F3876">
            <v>0</v>
          </cell>
          <cell r="G3876" t="str">
            <v>92679</v>
          </cell>
          <cell r="H3876" t="str">
            <v>JOELHO 45 GRAUS, EM FERRO GALVANIZADO, CONEXÃO ROSQUEADA, DN 80 (3"), INSTALADO EM REDE DE ALIMENTAÇÃO PARA SPRINKLER - FORNECIMENTO E INSTALAÇÃO. AF_10/2020</v>
          </cell>
        </row>
        <row r="3877">
          <cell r="A3877" t="str">
            <v>INSTALACOES HIDRO SANITARIAS</v>
          </cell>
          <cell r="B3877" t="str">
            <v>INHI</v>
          </cell>
          <cell r="C3877" t="str">
            <v>CONEXOES</v>
          </cell>
          <cell r="D3877" t="str">
            <v>0180</v>
          </cell>
          <cell r="E3877">
            <v>0</v>
          </cell>
          <cell r="F3877">
            <v>0</v>
          </cell>
          <cell r="G3877" t="str">
            <v>92680</v>
          </cell>
          <cell r="H3877" t="str">
            <v>JOELHO 90 GRAUS, EM FERRO GALVANIZADO, CONEXÃO ROSQUEADA, DN 80 (3"), INSTALADO EM REDE DE ALIMENTAÇÃO PARA SPRINKLER - FORNECIMENTO E INSTALAÇÃO. AF_10/2020</v>
          </cell>
        </row>
        <row r="3878">
          <cell r="A3878" t="str">
            <v>INSTALACOES HIDRO SANITARIAS</v>
          </cell>
          <cell r="B3878" t="str">
            <v>INHI</v>
          </cell>
          <cell r="C3878" t="str">
            <v>CONEXOES</v>
          </cell>
          <cell r="D3878" t="str">
            <v>0180</v>
          </cell>
          <cell r="E3878">
            <v>0</v>
          </cell>
          <cell r="F3878">
            <v>0</v>
          </cell>
          <cell r="G3878" t="str">
            <v>92681</v>
          </cell>
          <cell r="H3878" t="str">
            <v>TÊ, EM FERRO GALVANIZADO, CONEXÃO ROSQUEADA, DN 25 (1"), INSTALADO EM REDE DE ALIMENTAÇÃO PARA SPRINKLER - FORNECIMENTO E INSTALAÇÃO. AF_10/2020</v>
          </cell>
        </row>
        <row r="3879">
          <cell r="A3879" t="str">
            <v>INSTALACOES HIDRO SANITARIAS</v>
          </cell>
          <cell r="B3879" t="str">
            <v>INHI</v>
          </cell>
          <cell r="C3879" t="str">
            <v>CONEXOES</v>
          </cell>
          <cell r="D3879" t="str">
            <v>0180</v>
          </cell>
          <cell r="E3879">
            <v>0</v>
          </cell>
          <cell r="F3879">
            <v>0</v>
          </cell>
          <cell r="G3879" t="str">
            <v>92682</v>
          </cell>
          <cell r="H3879" t="str">
            <v>TÊ, EM FERRO GALVANIZADO, CONEXÃO ROSQUEADA, DN 32 (1 1/4"), INSTALADO EM REDE DE ALIMENTAÇÃO PARA SPRINKLER - FORNECIMENTO E INSTALAÇÃO. AF_10/2020</v>
          </cell>
        </row>
        <row r="3880">
          <cell r="A3880" t="str">
            <v>INSTALACOES HIDRO SANITARIAS</v>
          </cell>
          <cell r="B3880" t="str">
            <v>INHI</v>
          </cell>
          <cell r="C3880" t="str">
            <v>CONEXOES</v>
          </cell>
          <cell r="D3880" t="str">
            <v>0180</v>
          </cell>
          <cell r="E3880">
            <v>0</v>
          </cell>
          <cell r="F3880">
            <v>0</v>
          </cell>
          <cell r="G3880" t="str">
            <v>92683</v>
          </cell>
          <cell r="H3880" t="str">
            <v>TÊ, EM FERRO GALVANIZADO, CONEXÃO ROSQUEADA, DN 40 (1 1/2"), INSTALADO EM REDE DE ALIMENTAÇÃO PARA SPRINKLER - FORNECIMENTO E INSTALAÇÃO. AF_10/2020</v>
          </cell>
        </row>
        <row r="3881">
          <cell r="A3881" t="str">
            <v>INSTALACOES HIDRO SANITARIAS</v>
          </cell>
          <cell r="B3881" t="str">
            <v>INHI</v>
          </cell>
          <cell r="C3881" t="str">
            <v>CONEXOES</v>
          </cell>
          <cell r="D3881" t="str">
            <v>0180</v>
          </cell>
          <cell r="E3881">
            <v>0</v>
          </cell>
          <cell r="F3881">
            <v>0</v>
          </cell>
          <cell r="G3881" t="str">
            <v>92684</v>
          </cell>
          <cell r="H3881" t="str">
            <v>TÊ, EM FERRO GALVANIZADO, CONEXÃO ROSQUEADA, DN 50 (2"), INSTALADO EM REDE DE ALIMENTAÇÃO PARA SPRINKLER - FORNECIMENTO E INSTALAÇÃO. AF_10/2020</v>
          </cell>
        </row>
        <row r="3882">
          <cell r="A3882" t="str">
            <v>INSTALACOES HIDRO SANITARIAS</v>
          </cell>
          <cell r="B3882" t="str">
            <v>INHI</v>
          </cell>
          <cell r="C3882" t="str">
            <v>CONEXOES</v>
          </cell>
          <cell r="D3882" t="str">
            <v>0180</v>
          </cell>
          <cell r="E3882">
            <v>0</v>
          </cell>
          <cell r="F3882">
            <v>0</v>
          </cell>
          <cell r="G3882" t="str">
            <v>92685</v>
          </cell>
          <cell r="H3882" t="str">
            <v>TÊ, EM FERRO GALVANIZADO, CONEXÃO ROSQUEADA, DN 65 (2 1/2"), INSTALADO EM REDE DE ALIMENTAÇÃO PARA SPRINKLER - FORNECIMENTO E INSTALAÇÃO. AF_10/2020</v>
          </cell>
        </row>
        <row r="3883">
          <cell r="A3883" t="str">
            <v>INSTALACOES HIDRO SANITARIAS</v>
          </cell>
          <cell r="B3883" t="str">
            <v>INHI</v>
          </cell>
          <cell r="C3883" t="str">
            <v>CONEXOES</v>
          </cell>
          <cell r="D3883" t="str">
            <v>0180</v>
          </cell>
          <cell r="E3883">
            <v>0</v>
          </cell>
          <cell r="F3883">
            <v>0</v>
          </cell>
          <cell r="G3883" t="str">
            <v>92686</v>
          </cell>
          <cell r="H3883" t="str">
            <v>TÊ, EM FERRO GALVANIZADO, CONEXÃO ROSQUEADA, DN 80 (3"), INSTALADO EM REDE DE ALIMENTAÇÃO PARA SPRINKLER - FORNECIMENTO E INSTALAÇÃO. AF_10/2020</v>
          </cell>
        </row>
        <row r="3884">
          <cell r="A3884" t="str">
            <v>INSTALACOES HIDRO SANITARIAS</v>
          </cell>
          <cell r="B3884" t="str">
            <v>INHI</v>
          </cell>
          <cell r="C3884" t="str">
            <v>CONEXOES</v>
          </cell>
          <cell r="D3884" t="str">
            <v>0180</v>
          </cell>
          <cell r="E3884">
            <v>0</v>
          </cell>
          <cell r="F3884">
            <v>0</v>
          </cell>
          <cell r="G3884" t="str">
            <v>92692</v>
          </cell>
          <cell r="H3884" t="str">
            <v>NIPLE, EM FERRO GALVANIZADO, CONEXÃO ROSQUEADA, DN 15 (1/2"), INSTALADO EM RAMAIS E SUB-RAMAIS DE GÁS - FORNECIMENTO E INSTALAÇÃO. AF_10/2020</v>
          </cell>
        </row>
        <row r="3885">
          <cell r="A3885" t="str">
            <v>INSTALACOES HIDRO SANITARIAS</v>
          </cell>
          <cell r="B3885" t="str">
            <v>INHI</v>
          </cell>
          <cell r="C3885" t="str">
            <v>CONEXOES</v>
          </cell>
          <cell r="D3885" t="str">
            <v>0180</v>
          </cell>
          <cell r="E3885">
            <v>0</v>
          </cell>
          <cell r="F3885">
            <v>0</v>
          </cell>
          <cell r="G3885" t="str">
            <v>92693</v>
          </cell>
          <cell r="H3885" t="str">
            <v>LUVA, EM FERRO GALVANIZADO, CONEXÃO ROSQUEADA, DN 15 (1/2"), INSTALADO EM RAMAIS E SUB-RAMAIS DE GÁS - FORNECIMENTO E INSTALAÇÃO. AF_10/2020</v>
          </cell>
        </row>
        <row r="3886">
          <cell r="A3886" t="str">
            <v>INSTALACOES HIDRO SANITARIAS</v>
          </cell>
          <cell r="B3886" t="str">
            <v>INHI</v>
          </cell>
          <cell r="C3886" t="str">
            <v>CONEXOES</v>
          </cell>
          <cell r="D3886" t="str">
            <v>0180</v>
          </cell>
          <cell r="E3886">
            <v>0</v>
          </cell>
          <cell r="F3886">
            <v>0</v>
          </cell>
          <cell r="G3886" t="str">
            <v>92694</v>
          </cell>
          <cell r="H3886" t="str">
            <v>NIPLE, EM FERRO GALVANIZADO, CONEXÃO ROSQUEADA, DN 20 (3/4"), INSTALADO EM RAMAIS E SUB-RAMAIS DE GÁS - FORNECIMENTO E INSTALAÇÃO. AF_10/2020</v>
          </cell>
        </row>
        <row r="3887">
          <cell r="A3887" t="str">
            <v>INSTALACOES HIDRO SANITARIAS</v>
          </cell>
          <cell r="B3887" t="str">
            <v>INHI</v>
          </cell>
          <cell r="C3887" t="str">
            <v>CONEXOES</v>
          </cell>
          <cell r="D3887" t="str">
            <v>0180</v>
          </cell>
          <cell r="E3887">
            <v>0</v>
          </cell>
          <cell r="F3887">
            <v>0</v>
          </cell>
          <cell r="G3887" t="str">
            <v>92695</v>
          </cell>
          <cell r="H3887" t="str">
            <v>LUVA, EM FERRO GALVANIZADO, CONEXÃO ROSQUEADA, DN 20 (3/4"), INSTALADO EM RAMAIS E SUB-RAMAIS DE GÁS - FORNECIMENTO E INSTALAÇÃO. AF_10/2020</v>
          </cell>
        </row>
        <row r="3888">
          <cell r="A3888" t="str">
            <v>INSTALACOES HIDRO SANITARIAS</v>
          </cell>
          <cell r="B3888" t="str">
            <v>INHI</v>
          </cell>
          <cell r="C3888" t="str">
            <v>CONEXOES</v>
          </cell>
          <cell r="D3888" t="str">
            <v>0180</v>
          </cell>
          <cell r="E3888">
            <v>0</v>
          </cell>
          <cell r="F3888">
            <v>0</v>
          </cell>
          <cell r="G3888" t="str">
            <v>92696</v>
          </cell>
          <cell r="H3888" t="str">
            <v>NIPLE, EM FERRO GALVANIZADO, CONEXÃO ROSQUEADA, DN 25 (1"), INSTALADO EM RAMAIS E SUB-RAMAIS DE GÁS - FORNECIMENTO E INSTALAÇÃO. AF_10/2020</v>
          </cell>
        </row>
        <row r="3889">
          <cell r="A3889" t="str">
            <v>INSTALACOES HIDRO SANITARIAS</v>
          </cell>
          <cell r="B3889" t="str">
            <v>INHI</v>
          </cell>
          <cell r="C3889" t="str">
            <v>CONEXOES</v>
          </cell>
          <cell r="D3889" t="str">
            <v>0180</v>
          </cell>
          <cell r="E3889">
            <v>0</v>
          </cell>
          <cell r="F3889">
            <v>0</v>
          </cell>
          <cell r="G3889" t="str">
            <v>92697</v>
          </cell>
          <cell r="H3889" t="str">
            <v>LUVA, EM FERRO GALVANIZADO, CONEXÃO ROSQUEADA, DN 25 (1"), INSTALADO EM RAMAIS E SUB-RAMAIS DE GÁS - FORNECIMENTO E INSTALAÇÃO. AF_10/2020</v>
          </cell>
        </row>
        <row r="3890">
          <cell r="A3890" t="str">
            <v>INSTALACOES HIDRO SANITARIAS</v>
          </cell>
          <cell r="B3890" t="str">
            <v>INHI</v>
          </cell>
          <cell r="C3890" t="str">
            <v>CONEXOES</v>
          </cell>
          <cell r="D3890" t="str">
            <v>0180</v>
          </cell>
          <cell r="E3890">
            <v>0</v>
          </cell>
          <cell r="F3890">
            <v>0</v>
          </cell>
          <cell r="G3890" t="str">
            <v>92698</v>
          </cell>
          <cell r="H3890" t="str">
            <v>JOELHO 45 GRAUS, EM FERRO GALVANIZADO, CONEXÃO ROSQUEADA, DN 15 (1/2"), INSTALADO EM RAMAIS E SUB-RAMAIS DE GÁS - FORNECIMENTO E INSTALAÇÃO. AF_10/2020</v>
          </cell>
        </row>
        <row r="3891">
          <cell r="A3891" t="str">
            <v>INSTALACOES HIDRO SANITARIAS</v>
          </cell>
          <cell r="B3891" t="str">
            <v>INHI</v>
          </cell>
          <cell r="C3891" t="str">
            <v>CONEXOES</v>
          </cell>
          <cell r="D3891" t="str">
            <v>0180</v>
          </cell>
          <cell r="E3891">
            <v>0</v>
          </cell>
          <cell r="F3891">
            <v>0</v>
          </cell>
          <cell r="G3891" t="str">
            <v>92699</v>
          </cell>
          <cell r="H3891" t="str">
            <v>JOELHO 90 GRAUS, EM FERRO GALVANIZADO, CONEXÃO ROSQUEADA, DN 15 (1/2"), INSTALADO EM RAMAIS E SUB-RAMAIS DE GÁS - FORNECIMENTO E INSTALAÇÃO. AF_10/2020</v>
          </cell>
        </row>
        <row r="3892">
          <cell r="A3892" t="str">
            <v>INSTALACOES HIDRO SANITARIAS</v>
          </cell>
          <cell r="B3892" t="str">
            <v>INHI</v>
          </cell>
          <cell r="C3892" t="str">
            <v>CONEXOES</v>
          </cell>
          <cell r="D3892" t="str">
            <v>0180</v>
          </cell>
          <cell r="E3892">
            <v>0</v>
          </cell>
          <cell r="F3892">
            <v>0</v>
          </cell>
          <cell r="G3892" t="str">
            <v>92700</v>
          </cell>
          <cell r="H3892" t="str">
            <v>JOELHO 45 GRAUS, EM FERRO GALVANIZADO, CONEXÃO ROSQUEADA, DN 20 (3/4"), INSTALADO EM RAMAIS E SUB-RAMAIS DE GÁS - FORNECIMENTO E INSTALAÇÃO. AF_10/2020</v>
          </cell>
        </row>
        <row r="3893">
          <cell r="A3893" t="str">
            <v>INSTALACOES HIDRO SANITARIAS</v>
          </cell>
          <cell r="B3893" t="str">
            <v>INHI</v>
          </cell>
          <cell r="C3893" t="str">
            <v>CONEXOES</v>
          </cell>
          <cell r="D3893" t="str">
            <v>0180</v>
          </cell>
          <cell r="E3893">
            <v>0</v>
          </cell>
          <cell r="F3893">
            <v>0</v>
          </cell>
          <cell r="G3893" t="str">
            <v>92701</v>
          </cell>
          <cell r="H3893" t="str">
            <v>JOELHO 90 GRAUS, EM FERRO GALVANIZADO, CONEXÃO ROSQUEADA, DN 20 (3/4"), INSTALADO EM RAMAIS E SUB-RAMAIS DE GÁS - FORNECIMENTO E INSTALAÇÃO. AF_10/2020</v>
          </cell>
        </row>
        <row r="3894">
          <cell r="A3894" t="str">
            <v>INSTALACOES HIDRO SANITARIAS</v>
          </cell>
          <cell r="B3894" t="str">
            <v>INHI</v>
          </cell>
          <cell r="C3894" t="str">
            <v>CONEXOES</v>
          </cell>
          <cell r="D3894" t="str">
            <v>0180</v>
          </cell>
          <cell r="E3894">
            <v>0</v>
          </cell>
          <cell r="F3894">
            <v>0</v>
          </cell>
          <cell r="G3894" t="str">
            <v>92702</v>
          </cell>
          <cell r="H3894" t="str">
            <v>JOELHO 45 GRAUS, EM FERRO GALVANIZADO, CONEXÃO ROSQUEADA, DN 25 (1"), INSTALADO EM RAMAIS E SUB-RAMAIS DE GÁS - FORNECIMENTO E INSTALAÇÃO. AF_10/2020</v>
          </cell>
        </row>
        <row r="3895">
          <cell r="A3895" t="str">
            <v>INSTALACOES HIDRO SANITARIAS</v>
          </cell>
          <cell r="B3895" t="str">
            <v>INHI</v>
          </cell>
          <cell r="C3895" t="str">
            <v>CONEXOES</v>
          </cell>
          <cell r="D3895" t="str">
            <v>0180</v>
          </cell>
          <cell r="E3895">
            <v>0</v>
          </cell>
          <cell r="F3895">
            <v>0</v>
          </cell>
          <cell r="G3895" t="str">
            <v>92703</v>
          </cell>
          <cell r="H3895" t="str">
            <v>JOELHO 90 GRAUS, EM FERRO GALVANIZADO, CONEXÃO ROSQUEADA, DN 25 (1"), INSTALADO EM RAMAIS E SUB-RAMAIS DE GÁS - FORNECIMENTO E INSTALAÇÃO. AF_10/2020</v>
          </cell>
        </row>
        <row r="3896">
          <cell r="A3896" t="str">
            <v>INSTALACOES HIDRO SANITARIAS</v>
          </cell>
          <cell r="B3896" t="str">
            <v>INHI</v>
          </cell>
          <cell r="C3896" t="str">
            <v>CONEXOES</v>
          </cell>
          <cell r="D3896" t="str">
            <v>0180</v>
          </cell>
          <cell r="E3896">
            <v>0</v>
          </cell>
          <cell r="F3896">
            <v>0</v>
          </cell>
          <cell r="G3896" t="str">
            <v>92704</v>
          </cell>
          <cell r="H3896" t="str">
            <v>TÊ, EM FERRO GALVANIZADO, CONEXÃO ROSQUEADA, DN 15 (1/2"), INSTALADO EM RAMAIS E SUB-RAMAIS DE GÁS - FORNECIMENTO E INSTALAÇÃO. AF_10/2020</v>
          </cell>
        </row>
        <row r="3897">
          <cell r="A3897" t="str">
            <v>INSTALACOES HIDRO SANITARIAS</v>
          </cell>
          <cell r="B3897" t="str">
            <v>INHI</v>
          </cell>
          <cell r="C3897" t="str">
            <v>CONEXOES</v>
          </cell>
          <cell r="D3897" t="str">
            <v>0180</v>
          </cell>
          <cell r="E3897">
            <v>0</v>
          </cell>
          <cell r="F3897">
            <v>0</v>
          </cell>
          <cell r="G3897" t="str">
            <v>92705</v>
          </cell>
          <cell r="H3897" t="str">
            <v>TÊ, EM FERRO GALVANIZADO, CONEXÃO ROSQUEADA, DN 20 (3/4"), INSTALADO EM RAMAIS E SUB-RAMAIS DE GÁS - FORNECIMENTO E INSTALAÇÃO. AF_10/2020</v>
          </cell>
        </row>
        <row r="3898">
          <cell r="A3898" t="str">
            <v>INSTALACOES HIDRO SANITARIAS</v>
          </cell>
          <cell r="B3898" t="str">
            <v>INHI</v>
          </cell>
          <cell r="C3898" t="str">
            <v>CONEXOES</v>
          </cell>
          <cell r="D3898" t="str">
            <v>0180</v>
          </cell>
          <cell r="E3898">
            <v>0</v>
          </cell>
          <cell r="F3898">
            <v>0</v>
          </cell>
          <cell r="G3898" t="str">
            <v>92706</v>
          </cell>
          <cell r="H3898" t="str">
            <v>TÊ, EM FERRO GALVANIZADO, CONEXÃO ROSQUEADA, DN 25 (1"), INSTALADO EM RAMAIS E SUB-RAMAIS DE GÁS - FORNECIMENTO E INSTALAÇÃO. AF_10/2020</v>
          </cell>
        </row>
        <row r="3899">
          <cell r="A3899" t="str">
            <v>INSTALACOES HIDRO SANITARIAS</v>
          </cell>
          <cell r="B3899" t="str">
            <v>INHI</v>
          </cell>
          <cell r="C3899" t="str">
            <v>CONEXOES</v>
          </cell>
          <cell r="D3899" t="str">
            <v>0180</v>
          </cell>
          <cell r="E3899">
            <v>0</v>
          </cell>
          <cell r="F3899">
            <v>0</v>
          </cell>
          <cell r="G3899" t="str">
            <v>92889</v>
          </cell>
          <cell r="H3899" t="str">
            <v>UNIÃO, EM FERRO GALVANIZADO, DN 50 (2"), CONEXÃO ROSQUEADA, INSTALADO EM PRUMADAS - FORNECIMENTO E INSTALAÇÃO. AF_10/2020</v>
          </cell>
        </row>
        <row r="3900">
          <cell r="A3900" t="str">
            <v>INSTALACOES HIDRO SANITARIAS</v>
          </cell>
          <cell r="B3900" t="str">
            <v>INHI</v>
          </cell>
          <cell r="C3900" t="str">
            <v>CONEXOES</v>
          </cell>
          <cell r="D3900" t="str">
            <v>0180</v>
          </cell>
          <cell r="E3900">
            <v>0</v>
          </cell>
          <cell r="F3900">
            <v>0</v>
          </cell>
          <cell r="G3900" t="str">
            <v>92890</v>
          </cell>
          <cell r="H3900" t="str">
            <v>UNIÃO, EM FERRO GALVANIZADO, DN 65 (2 1/2"), CONEXÃO ROSQUEADA, INSTALADO EM PRUMADAS - FORNECIMENTO E INSTALAÇÃO. AF_10/2020</v>
          </cell>
        </row>
        <row r="3901">
          <cell r="A3901" t="str">
            <v>INSTALACOES HIDRO SANITARIAS</v>
          </cell>
          <cell r="B3901" t="str">
            <v>INHI</v>
          </cell>
          <cell r="C3901" t="str">
            <v>CONEXOES</v>
          </cell>
          <cell r="D3901" t="str">
            <v>0180</v>
          </cell>
          <cell r="E3901">
            <v>0</v>
          </cell>
          <cell r="F3901">
            <v>0</v>
          </cell>
          <cell r="G3901" t="str">
            <v>92891</v>
          </cell>
          <cell r="H3901" t="str">
            <v>UNIÃO, EM FERRO GALVANIZADO, DN 80 (3"), CONEXÃO ROSQUEADA, INSTALADO EM PRUMADAS - FORNECIMENTO E INSTALAÇÃO. AF_10/2020</v>
          </cell>
        </row>
        <row r="3902">
          <cell r="A3902" t="str">
            <v>INSTALACOES HIDRO SANITARIAS</v>
          </cell>
          <cell r="B3902" t="str">
            <v>INHI</v>
          </cell>
          <cell r="C3902" t="str">
            <v>CONEXOES</v>
          </cell>
          <cell r="D3902" t="str">
            <v>0180</v>
          </cell>
          <cell r="E3902">
            <v>0</v>
          </cell>
          <cell r="F3902">
            <v>0</v>
          </cell>
          <cell r="G3902" t="str">
            <v>92892</v>
          </cell>
          <cell r="H3902" t="str">
            <v>UNIÃO, EM FERRO GALVANIZADO, DN 25 (1"), CONEXÃO ROSQUEADA, INSTALADO EM REDE DE ALIMENTAÇÃO PARA HIDRANTE - FORNECIMENTO E INSTALAÇÃO. AF_10/2020</v>
          </cell>
        </row>
        <row r="3903">
          <cell r="A3903" t="str">
            <v>INSTALACOES HIDRO SANITARIAS</v>
          </cell>
          <cell r="B3903" t="str">
            <v>INHI</v>
          </cell>
          <cell r="C3903" t="str">
            <v>CONEXOES</v>
          </cell>
          <cell r="D3903" t="str">
            <v>0180</v>
          </cell>
          <cell r="E3903">
            <v>0</v>
          </cell>
          <cell r="F3903">
            <v>0</v>
          </cell>
          <cell r="G3903" t="str">
            <v>92893</v>
          </cell>
          <cell r="H3903" t="str">
            <v>UNIÃO, EM FERRO GALVANIZADO, DN 32 (1 1/4"), CONEXÃO ROSQUEADA, INSTALADO EM REDE DE ALIMENTAÇÃO PARA HIDRANTE - FORNECIMENTO E INSTALAÇÃO. AF_10/2020</v>
          </cell>
        </row>
        <row r="3904">
          <cell r="A3904" t="str">
            <v>INSTALACOES HIDRO SANITARIAS</v>
          </cell>
          <cell r="B3904" t="str">
            <v>INHI</v>
          </cell>
          <cell r="C3904" t="str">
            <v>CONEXOES</v>
          </cell>
          <cell r="D3904" t="str">
            <v>0180</v>
          </cell>
          <cell r="E3904">
            <v>0</v>
          </cell>
          <cell r="F3904">
            <v>0</v>
          </cell>
          <cell r="G3904" t="str">
            <v>92894</v>
          </cell>
          <cell r="H3904" t="str">
            <v>UNIÃO, EM FERRO GALVANIZADO, DN 40 (1 1/2"), CONEXÃO ROSQUEADA, INSTALADO EM REDE DE ALIMENTAÇÃO PARA HIDRANTE - FORNECIMENTO E INSTALAÇÃO. AF_10/2020</v>
          </cell>
        </row>
        <row r="3905">
          <cell r="A3905" t="str">
            <v>INSTALACOES HIDRO SANITARIAS</v>
          </cell>
          <cell r="B3905" t="str">
            <v>INHI</v>
          </cell>
          <cell r="C3905" t="str">
            <v>CONEXOES</v>
          </cell>
          <cell r="D3905" t="str">
            <v>0180</v>
          </cell>
          <cell r="E3905">
            <v>0</v>
          </cell>
          <cell r="F3905">
            <v>0</v>
          </cell>
          <cell r="G3905" t="str">
            <v>92895</v>
          </cell>
          <cell r="H3905" t="str">
            <v>UNIÃO, EM FERRO GALVANIZADO, DN 50 (2"), CONEXÃO ROSQUEADA, INSTALADO EM REDE DE ALIMENTAÇÃO PARA HIDRANTE - FORNECIMENTO E INSTALAÇÃO. AF_10/2020</v>
          </cell>
        </row>
        <row r="3906">
          <cell r="A3906" t="str">
            <v>INSTALACOES HIDRO SANITARIAS</v>
          </cell>
          <cell r="B3906" t="str">
            <v>INHI</v>
          </cell>
          <cell r="C3906" t="str">
            <v>CONEXOES</v>
          </cell>
          <cell r="D3906" t="str">
            <v>0180</v>
          </cell>
          <cell r="E3906">
            <v>0</v>
          </cell>
          <cell r="F3906">
            <v>0</v>
          </cell>
          <cell r="G3906" t="str">
            <v>92896</v>
          </cell>
          <cell r="H3906" t="str">
            <v>UNIÃO, EM FERRO GALVANIZADO, DN 65 (2 1/2"), CONEXÃO ROSQUEADA, INSTALADO EM REDE DE ALIMENTAÇÃO PARA HIDRANTE - FORNECIMENTO E INSTALAÇÃO. AF_10/2020</v>
          </cell>
        </row>
        <row r="3907">
          <cell r="A3907" t="str">
            <v>INSTALACOES HIDRO SANITARIAS</v>
          </cell>
          <cell r="B3907" t="str">
            <v>INHI</v>
          </cell>
          <cell r="C3907" t="str">
            <v>CONEXOES</v>
          </cell>
          <cell r="D3907" t="str">
            <v>0180</v>
          </cell>
          <cell r="E3907">
            <v>0</v>
          </cell>
          <cell r="F3907">
            <v>0</v>
          </cell>
          <cell r="G3907" t="str">
            <v>92897</v>
          </cell>
          <cell r="H3907" t="str">
            <v>UNIÃO, EM FERRO GALVANIZADO, DN 80 (3"), CONEXÃO ROSQUEADA, INSTALADO EM REDE DE ALIMENTAÇÃO PARA HIDRANTE - FORNECIMENTO E INSTALAÇÃO. AF_10/2020</v>
          </cell>
        </row>
        <row r="3908">
          <cell r="A3908" t="str">
            <v>INSTALACOES HIDRO SANITARIAS</v>
          </cell>
          <cell r="B3908" t="str">
            <v>INHI</v>
          </cell>
          <cell r="C3908" t="str">
            <v>CONEXOES</v>
          </cell>
          <cell r="D3908" t="str">
            <v>0180</v>
          </cell>
          <cell r="E3908">
            <v>0</v>
          </cell>
          <cell r="F3908">
            <v>0</v>
          </cell>
          <cell r="G3908" t="str">
            <v>92898</v>
          </cell>
          <cell r="H3908" t="str">
            <v>UNIÃO, EM FERRO GALVANIZADO, CONEXÃO ROSQUEADA, DN 25 (1"), INSTALADO EM REDE DE ALIMENTAÇÃO PARA SPRINKLER - FORNECIMENTO E INSTALAÇÃO. AF_10/2020</v>
          </cell>
        </row>
        <row r="3909">
          <cell r="A3909" t="str">
            <v>INSTALACOES HIDRO SANITARIAS</v>
          </cell>
          <cell r="B3909" t="str">
            <v>INHI</v>
          </cell>
          <cell r="C3909" t="str">
            <v>CONEXOES</v>
          </cell>
          <cell r="D3909" t="str">
            <v>0180</v>
          </cell>
          <cell r="E3909">
            <v>0</v>
          </cell>
          <cell r="F3909">
            <v>0</v>
          </cell>
          <cell r="G3909" t="str">
            <v>92899</v>
          </cell>
          <cell r="H3909" t="str">
            <v>UNIÃO, EM FERRO GALVANIZADO, CONEXÃO ROSQUEADA, DN 32 (1 1/4"), INSTALADO EM REDE DE ALIMENTAÇÃO PARA SPRINKLER - FORNECIMENTO E INSTALAÇÃO. AF_10/2020</v>
          </cell>
        </row>
        <row r="3910">
          <cell r="A3910" t="str">
            <v>INSTALACOES HIDRO SANITARIAS</v>
          </cell>
          <cell r="B3910" t="str">
            <v>INHI</v>
          </cell>
          <cell r="C3910" t="str">
            <v>CONEXOES</v>
          </cell>
          <cell r="D3910" t="str">
            <v>0180</v>
          </cell>
          <cell r="E3910">
            <v>0</v>
          </cell>
          <cell r="F3910">
            <v>0</v>
          </cell>
          <cell r="G3910" t="str">
            <v>92900</v>
          </cell>
          <cell r="H3910" t="str">
            <v>UNIÃO, EM FERRO GALVANIZADO, CONEXÃO ROSQUEADA, DN 40 (1 1/2"), INSTALADO EM REDE DE ALIMENTAÇÃO PARA SPRINKLER - FORNECIMENTO E INSTALAÇÃO. AF_10/2020</v>
          </cell>
        </row>
        <row r="3911">
          <cell r="A3911" t="str">
            <v>INSTALACOES HIDRO SANITARIAS</v>
          </cell>
          <cell r="B3911" t="str">
            <v>INHI</v>
          </cell>
          <cell r="C3911" t="str">
            <v>CONEXOES</v>
          </cell>
          <cell r="D3911" t="str">
            <v>0180</v>
          </cell>
          <cell r="E3911">
            <v>0</v>
          </cell>
          <cell r="F3911">
            <v>0</v>
          </cell>
          <cell r="G3911" t="str">
            <v>92901</v>
          </cell>
          <cell r="H3911" t="str">
            <v>UNIÃO, EM FERRO GALVANIZADO, CONEXÃO ROSQUEADA, DN 50 (2"), INSTALADO EM REDE DE ALIMENTAÇÃO PARA SPRINKLER - FORNECIMENTO E INSTALAÇÃO. AF_10/2020</v>
          </cell>
        </row>
        <row r="3912">
          <cell r="A3912" t="str">
            <v>INSTALACOES HIDRO SANITARIAS</v>
          </cell>
          <cell r="B3912" t="str">
            <v>INHI</v>
          </cell>
          <cell r="C3912" t="str">
            <v>CONEXOES</v>
          </cell>
          <cell r="D3912" t="str">
            <v>0180</v>
          </cell>
          <cell r="E3912">
            <v>0</v>
          </cell>
          <cell r="F3912">
            <v>0</v>
          </cell>
          <cell r="G3912" t="str">
            <v>92902</v>
          </cell>
          <cell r="H3912" t="str">
            <v>UNIÃO, EM FERRO GALVANIZADO, CONEXÃO ROSQUEADA, DN 65 (2 1/2"), INSTALADO EM REDE DE ALIMENTAÇÃO PARA SPRINKLER - FORNECIMENTO E INSTALAÇÃO. AF_10/2020</v>
          </cell>
        </row>
        <row r="3913">
          <cell r="A3913" t="str">
            <v>INSTALACOES HIDRO SANITARIAS</v>
          </cell>
          <cell r="B3913" t="str">
            <v>INHI</v>
          </cell>
          <cell r="C3913" t="str">
            <v>CONEXOES</v>
          </cell>
          <cell r="D3913" t="str">
            <v>0180</v>
          </cell>
          <cell r="E3913">
            <v>0</v>
          </cell>
          <cell r="F3913">
            <v>0</v>
          </cell>
          <cell r="G3913" t="str">
            <v>92903</v>
          </cell>
          <cell r="H3913" t="str">
            <v>UNIÃO, EM FERRO GALVANIZADO, CONEXÃO ROSQUEADA, DN 80 (3"), INSTALADO EM REDE DE ALIMENTAÇÃO PARA SPRINKLER - FORNECIMENTO E INSTALAÇÃO. AF_10/2020</v>
          </cell>
        </row>
        <row r="3914">
          <cell r="A3914" t="str">
            <v>INSTALACOES HIDRO SANITARIAS</v>
          </cell>
          <cell r="B3914" t="str">
            <v>INHI</v>
          </cell>
          <cell r="C3914" t="str">
            <v>CONEXOES</v>
          </cell>
          <cell r="D3914" t="str">
            <v>0180</v>
          </cell>
          <cell r="E3914">
            <v>0</v>
          </cell>
          <cell r="F3914">
            <v>0</v>
          </cell>
          <cell r="G3914" t="str">
            <v>92904</v>
          </cell>
          <cell r="H3914" t="str">
            <v>UNIÃO, EM FERRO GALVANIZADO, CONEXÃO ROSQUEADA, DN 15 (1/2"), INSTALADO EM RAMAIS E SUB-RAMAIS DE GÁS - FORNECIMENTO E INSTALAÇÃO. AF_10/2020</v>
          </cell>
        </row>
        <row r="3915">
          <cell r="A3915" t="str">
            <v>INSTALACOES HIDRO SANITARIAS</v>
          </cell>
          <cell r="B3915" t="str">
            <v>INHI</v>
          </cell>
          <cell r="C3915" t="str">
            <v>CONEXOES</v>
          </cell>
          <cell r="D3915" t="str">
            <v>0180</v>
          </cell>
          <cell r="E3915">
            <v>0</v>
          </cell>
          <cell r="F3915">
            <v>0</v>
          </cell>
          <cell r="G3915" t="str">
            <v>92905</v>
          </cell>
          <cell r="H3915" t="str">
            <v>UNIÃO, EM FERRO GALVANIZADO, CONEXÃO ROSQUEADA, DN 20 (3/4"), INSTALADO EM RAMAIS E SUB-RAMAIS DE GÁS - FORNECIMENTO E INSTALAÇÃO. AF_10/2020</v>
          </cell>
        </row>
        <row r="3916">
          <cell r="A3916" t="str">
            <v>INSTALACOES HIDRO SANITARIAS</v>
          </cell>
          <cell r="B3916" t="str">
            <v>INHI</v>
          </cell>
          <cell r="C3916" t="str">
            <v>CONEXOES</v>
          </cell>
          <cell r="D3916" t="str">
            <v>0180</v>
          </cell>
          <cell r="E3916">
            <v>0</v>
          </cell>
          <cell r="F3916">
            <v>0</v>
          </cell>
          <cell r="G3916" t="str">
            <v>92906</v>
          </cell>
          <cell r="H3916" t="str">
            <v>UNIÃO, EM FERRO GALVANIZADO, CONEXÃO ROSQUEADA, DN 25 (1"), INSTALADO EM RAMAIS E SUB-RAMAIS DE GÁS - FORNECIMENTO E INSTALAÇÃO. AF_10/2020</v>
          </cell>
        </row>
        <row r="3917">
          <cell r="A3917" t="str">
            <v>INSTALACOES HIDRO SANITARIAS</v>
          </cell>
          <cell r="B3917" t="str">
            <v>INHI</v>
          </cell>
          <cell r="C3917" t="str">
            <v>CONEXOES</v>
          </cell>
          <cell r="D3917" t="str">
            <v>0180</v>
          </cell>
          <cell r="E3917">
            <v>0</v>
          </cell>
          <cell r="F3917">
            <v>0</v>
          </cell>
          <cell r="G3917" t="str">
            <v>92907</v>
          </cell>
          <cell r="H3917" t="str">
            <v>LUVA DE REDUÇÃO, EM FERRO GALVANIZADO, 2" X 1 1/2", CONEXÃO ROSQUEADA, INSTALADO EM PRUMADAS - FORNECIMENTO E INSTALAÇÃO. AF_10/2020</v>
          </cell>
        </row>
        <row r="3918">
          <cell r="A3918" t="str">
            <v>INSTALACOES HIDRO SANITARIAS</v>
          </cell>
          <cell r="B3918" t="str">
            <v>INHI</v>
          </cell>
          <cell r="C3918" t="str">
            <v>CONEXOES</v>
          </cell>
          <cell r="D3918" t="str">
            <v>0180</v>
          </cell>
          <cell r="E3918">
            <v>0</v>
          </cell>
          <cell r="F3918">
            <v>0</v>
          </cell>
          <cell r="G3918" t="str">
            <v>92908</v>
          </cell>
          <cell r="H3918" t="str">
            <v>LUVA DE REDUÇÃO, EM FERRO GALVANIZADO, 2" X 1 1/4", CONEXÃO ROSQUEADA, INSTALADO EM PRUMADAS - FORNECIMENTO E INSTALAÇÃO. AF_10/2020</v>
          </cell>
        </row>
        <row r="3919">
          <cell r="A3919" t="str">
            <v>INSTALACOES HIDRO SANITARIAS</v>
          </cell>
          <cell r="B3919" t="str">
            <v>INHI</v>
          </cell>
          <cell r="C3919" t="str">
            <v>CONEXOES</v>
          </cell>
          <cell r="D3919" t="str">
            <v>0180</v>
          </cell>
          <cell r="E3919">
            <v>0</v>
          </cell>
          <cell r="F3919">
            <v>0</v>
          </cell>
          <cell r="G3919" t="str">
            <v>92909</v>
          </cell>
          <cell r="H3919" t="str">
            <v>LUVA DE REDUÇÃO, EM FERRO GALVANIZADO, 2" X 1", CONEXÃO ROSQUEADA, INSTALADO EM PRUMADAS - FORNECIMENTO E INSTALAÇÃO. AF_10/2020</v>
          </cell>
        </row>
        <row r="3920">
          <cell r="A3920" t="str">
            <v>INSTALACOES HIDRO SANITARIAS</v>
          </cell>
          <cell r="B3920" t="str">
            <v>INHI</v>
          </cell>
          <cell r="C3920" t="str">
            <v>CONEXOES</v>
          </cell>
          <cell r="D3920" t="str">
            <v>0180</v>
          </cell>
          <cell r="E3920">
            <v>0</v>
          </cell>
          <cell r="F3920">
            <v>0</v>
          </cell>
          <cell r="G3920" t="str">
            <v>92910</v>
          </cell>
          <cell r="H3920" t="str">
            <v>LUVA DE REDUÇÃO, EM FERRO GALVANIZADO, 2 1/2" X 1 1/2", CONEXÃO ROSQUEADA, INSTALADO EM PRUMADAS - FORNECIMENTO E INSTALAÇÃO. AF_10/2020</v>
          </cell>
        </row>
        <row r="3921">
          <cell r="A3921" t="str">
            <v>INSTALACOES HIDRO SANITARIAS</v>
          </cell>
          <cell r="B3921" t="str">
            <v>INHI</v>
          </cell>
          <cell r="C3921" t="str">
            <v>CONEXOES</v>
          </cell>
          <cell r="D3921" t="str">
            <v>0180</v>
          </cell>
          <cell r="E3921">
            <v>0</v>
          </cell>
          <cell r="F3921">
            <v>0</v>
          </cell>
          <cell r="G3921" t="str">
            <v>92911</v>
          </cell>
          <cell r="H3921" t="str">
            <v>LUVA DE REDUÇÃO, EM FERRO GALVANIZADO, 2 1/2" X 2", CONEXÃO ROSQUEADA, INSTALADO EM PRUMADAS - FORNECIMENTO E INSTALAÇÃO. AF_10/2020</v>
          </cell>
        </row>
        <row r="3922">
          <cell r="A3922" t="str">
            <v>INSTALACOES HIDRO SANITARIAS</v>
          </cell>
          <cell r="B3922" t="str">
            <v>INHI</v>
          </cell>
          <cell r="C3922" t="str">
            <v>CONEXOES</v>
          </cell>
          <cell r="D3922" t="str">
            <v>0180</v>
          </cell>
          <cell r="E3922">
            <v>0</v>
          </cell>
          <cell r="F3922">
            <v>0</v>
          </cell>
          <cell r="G3922" t="str">
            <v>92912</v>
          </cell>
          <cell r="H3922" t="str">
            <v>LUVA DE REDUÇÃO, EM FERRO GALVANIZADO, 3" X 1 1/2", CONEXÃO ROSQUEADA, INSTALADO EM PRUMADAS - FORNECIMENTO E INSTALAÇÃO. AF_10/2020</v>
          </cell>
        </row>
        <row r="3923">
          <cell r="A3923" t="str">
            <v>INSTALACOES HIDRO SANITARIAS</v>
          </cell>
          <cell r="B3923" t="str">
            <v>INHI</v>
          </cell>
          <cell r="C3923" t="str">
            <v>CONEXOES</v>
          </cell>
          <cell r="D3923" t="str">
            <v>0180</v>
          </cell>
          <cell r="E3923">
            <v>0</v>
          </cell>
          <cell r="F3923">
            <v>0</v>
          </cell>
          <cell r="G3923" t="str">
            <v>92913</v>
          </cell>
          <cell r="H3923" t="str">
            <v>LUVA DE REDUÇÃO, EM FERRO GALVANIZADO, 3" X 2 1/2", CONEXÃO ROSQUEADA, INSTALADO EM PRUMADAS - FORNECIMENTO E INSTALAÇÃO. AF_10/2020</v>
          </cell>
        </row>
        <row r="3924">
          <cell r="A3924" t="str">
            <v>INSTALACOES HIDRO SANITARIAS</v>
          </cell>
          <cell r="B3924" t="str">
            <v>INHI</v>
          </cell>
          <cell r="C3924" t="str">
            <v>CONEXOES</v>
          </cell>
          <cell r="D3924" t="str">
            <v>0180</v>
          </cell>
          <cell r="E3924">
            <v>0</v>
          </cell>
          <cell r="F3924">
            <v>0</v>
          </cell>
          <cell r="G3924" t="str">
            <v>92914</v>
          </cell>
          <cell r="H3924" t="str">
            <v>LUVA DE REDUÇÃO, EM FERRO GALVANIZADO, 3" X 2", CONEXÃO ROSQUEADA, INSTALADO EM PRUMADAS - FORNECIMENTO E INSTALAÇÃO. AF_10/2020</v>
          </cell>
        </row>
        <row r="3925">
          <cell r="A3925" t="str">
            <v>INSTALACOES HIDRO SANITARIAS</v>
          </cell>
          <cell r="B3925" t="str">
            <v>INHI</v>
          </cell>
          <cell r="C3925" t="str">
            <v>CONEXOES</v>
          </cell>
          <cell r="D3925" t="str">
            <v>0180</v>
          </cell>
          <cell r="E3925">
            <v>0</v>
          </cell>
          <cell r="F3925">
            <v>0</v>
          </cell>
          <cell r="G3925" t="str">
            <v>92918</v>
          </cell>
          <cell r="H3925" t="str">
            <v>LUVA DE REDUÇÃO, EM FERRO GALVANIZADO, 1" X 1/2", CONEXÃO ROSQUEADA, INSTALADO EM REDE DE ALIMENTAÇÃO PARA HIDRANTE - FORNECIMENTO E INSTALAÇÃO. AF_10/2020</v>
          </cell>
        </row>
        <row r="3926">
          <cell r="A3926" t="str">
            <v>INSTALACOES HIDRO SANITARIAS</v>
          </cell>
          <cell r="B3926" t="str">
            <v>INHI</v>
          </cell>
          <cell r="C3926" t="str">
            <v>CONEXOES</v>
          </cell>
          <cell r="D3926" t="str">
            <v>0180</v>
          </cell>
          <cell r="E3926">
            <v>0</v>
          </cell>
          <cell r="F3926">
            <v>0</v>
          </cell>
          <cell r="G3926" t="str">
            <v>92920</v>
          </cell>
          <cell r="H3926" t="str">
            <v>LUVA DE REDUÇÃO, EM FERRO GALVANIZADO, 1" X 3/4", CONEXÃO ROSQUEADA, INSTALADO EM REDE DE ALIMENTAÇÃO PARA HIDRANTE - FORNECIMENTO E INSTALAÇÃO. AF_10/2020</v>
          </cell>
        </row>
        <row r="3927">
          <cell r="A3927" t="str">
            <v>INSTALACOES HIDRO SANITARIAS</v>
          </cell>
          <cell r="B3927" t="str">
            <v>INHI</v>
          </cell>
          <cell r="C3927" t="str">
            <v>CONEXOES</v>
          </cell>
          <cell r="D3927" t="str">
            <v>0180</v>
          </cell>
          <cell r="E3927">
            <v>0</v>
          </cell>
          <cell r="F3927">
            <v>0</v>
          </cell>
          <cell r="G3927" t="str">
            <v>92925</v>
          </cell>
          <cell r="H3927" t="str">
            <v>LUVA DE REDUÇÃO, EM FERRO GALVANIZADO, 1 1/4" X 1", CONEXÃO ROSQUEADA, INSTALADO EM REDE DE ALIMENTAÇÃO PARA HIDRANTE - FORNECIMENTO E INSTALAÇÃO. AF_10/2020</v>
          </cell>
        </row>
        <row r="3928">
          <cell r="A3928" t="str">
            <v>INSTALACOES HIDRO SANITARIAS</v>
          </cell>
          <cell r="B3928" t="str">
            <v>INHI</v>
          </cell>
          <cell r="C3928" t="str">
            <v>CONEXOES</v>
          </cell>
          <cell r="D3928" t="str">
            <v>0180</v>
          </cell>
          <cell r="E3928">
            <v>0</v>
          </cell>
          <cell r="F3928">
            <v>0</v>
          </cell>
          <cell r="G3928" t="str">
            <v>92926</v>
          </cell>
          <cell r="H3928" t="str">
            <v>LUVA DE REDUÇÃO, EM FERRO GALVANIZADO, 1 1/4" X 1/2", CONEXÃO ROSQUEADA, INSTALADO EM REDE DE ALIMENTAÇÃO PARA HIDRANTE - FORNECIMENTO E INSTALAÇÃO. AF_10/2020</v>
          </cell>
        </row>
        <row r="3929">
          <cell r="A3929" t="str">
            <v>INSTALACOES HIDRO SANITARIAS</v>
          </cell>
          <cell r="B3929" t="str">
            <v>INHI</v>
          </cell>
          <cell r="C3929" t="str">
            <v>CONEXOES</v>
          </cell>
          <cell r="D3929" t="str">
            <v>0180</v>
          </cell>
          <cell r="E3929">
            <v>0</v>
          </cell>
          <cell r="F3929">
            <v>0</v>
          </cell>
          <cell r="G3929" t="str">
            <v>92927</v>
          </cell>
          <cell r="H3929" t="str">
            <v>LUVA DE REDUÇÃO, EM FERRO GALVANIZADO, 1 1/4" X 3/4", CONEXÃO ROSQUEADA, INSTALADO EM REDE DE ALIMENTAÇÃO PARA HIDRANTE - FORNECIMENTO E INSTALAÇÃO. AF_10/2020</v>
          </cell>
        </row>
        <row r="3930">
          <cell r="A3930" t="str">
            <v>INSTALACOES HIDRO SANITARIAS</v>
          </cell>
          <cell r="B3930" t="str">
            <v>INHI</v>
          </cell>
          <cell r="C3930" t="str">
            <v>CONEXOES</v>
          </cell>
          <cell r="D3930" t="str">
            <v>0180</v>
          </cell>
          <cell r="E3930">
            <v>0</v>
          </cell>
          <cell r="F3930">
            <v>0</v>
          </cell>
          <cell r="G3930" t="str">
            <v>92928</v>
          </cell>
          <cell r="H3930" t="str">
            <v>LUVA DE REDUÇÃO, EM FERRO GALVANIZADO, 1 1/2" X 1 1/4", CONEXÃO ROSQUEADA, INSTALADO EM REDE DE ALIMENTAÇÃO PARA HIDRANTE - FORNECIMENTO E INSTALAÇÃO. AF_10/2020</v>
          </cell>
        </row>
        <row r="3931">
          <cell r="A3931" t="str">
            <v>INSTALACOES HIDRO SANITARIAS</v>
          </cell>
          <cell r="B3931" t="str">
            <v>INHI</v>
          </cell>
          <cell r="C3931" t="str">
            <v>CONEXOES</v>
          </cell>
          <cell r="D3931" t="str">
            <v>0180</v>
          </cell>
          <cell r="E3931">
            <v>0</v>
          </cell>
          <cell r="F3931">
            <v>0</v>
          </cell>
          <cell r="G3931" t="str">
            <v>92929</v>
          </cell>
          <cell r="H3931" t="str">
            <v>LUVA DE REDUÇÃO, EM FERRO GALVANIZADO, 1 1/2" X 1", CONEXÃO ROSQUEADA, INSTALADO EM REDE DE ALIMENTAÇÃO PARA HIDRANTE - FORNECIMENTO E INSTALAÇÃO. AF_10/2020</v>
          </cell>
        </row>
        <row r="3932">
          <cell r="A3932" t="str">
            <v>INSTALACOES HIDRO SANITARIAS</v>
          </cell>
          <cell r="B3932" t="str">
            <v>INHI</v>
          </cell>
          <cell r="C3932" t="str">
            <v>CONEXOES</v>
          </cell>
          <cell r="D3932" t="str">
            <v>0180</v>
          </cell>
          <cell r="E3932">
            <v>0</v>
          </cell>
          <cell r="F3932">
            <v>0</v>
          </cell>
          <cell r="G3932" t="str">
            <v>92930</v>
          </cell>
          <cell r="H3932" t="str">
            <v>LUVA DE REDUÇÃO, EM FERRO GALVANIZADO, 1 1/2" X 3/4", CONEXÃO ROSQUEADA, INSTALADO EM REDE DE ALIMENTAÇÃO PARA HIDRANTE - FORNECIMENTO E INSTALAÇÃO. AF_10/2020</v>
          </cell>
        </row>
        <row r="3933">
          <cell r="A3933" t="str">
            <v>INSTALACOES HIDRO SANITARIAS</v>
          </cell>
          <cell r="B3933" t="str">
            <v>INHI</v>
          </cell>
          <cell r="C3933" t="str">
            <v>CONEXOES</v>
          </cell>
          <cell r="D3933" t="str">
            <v>0180</v>
          </cell>
          <cell r="E3933">
            <v>0</v>
          </cell>
          <cell r="F3933">
            <v>0</v>
          </cell>
          <cell r="G3933" t="str">
            <v>92931</v>
          </cell>
          <cell r="H3933" t="str">
            <v>LUVA DE REDUÇÃO, EM FERRO GALVANIZADO, 2" X 1 1/2", CONEXÃO ROSQUEADA, INSTALADO EM REDE DE ALIMENTAÇÃO PARA HIDRANTE - FORNECIMENTO E INSTALAÇÃO. AF_10/2020</v>
          </cell>
        </row>
        <row r="3934">
          <cell r="A3934" t="str">
            <v>INSTALACOES HIDRO SANITARIAS</v>
          </cell>
          <cell r="B3934" t="str">
            <v>INHI</v>
          </cell>
          <cell r="C3934" t="str">
            <v>CONEXOES</v>
          </cell>
          <cell r="D3934" t="str">
            <v>0180</v>
          </cell>
          <cell r="E3934">
            <v>0</v>
          </cell>
          <cell r="F3934">
            <v>0</v>
          </cell>
          <cell r="G3934" t="str">
            <v>92932</v>
          </cell>
          <cell r="H3934" t="str">
            <v>LUVA DE REDUÇÃO, EM FERRO GALVANIZADO, 2" X 1 1/4", CONEXÃO ROSQUEADA, INSTALADO EM REDE DE ALIMENTAÇÃO PARA HIDRANTE - FORNECIMENTO E INSTALAÇÃO. AF_10/2020</v>
          </cell>
        </row>
        <row r="3935">
          <cell r="A3935" t="str">
            <v>INSTALACOES HIDRO SANITARIAS</v>
          </cell>
          <cell r="B3935" t="str">
            <v>INHI</v>
          </cell>
          <cell r="C3935" t="str">
            <v>CONEXOES</v>
          </cell>
          <cell r="D3935" t="str">
            <v>0180</v>
          </cell>
          <cell r="E3935">
            <v>0</v>
          </cell>
          <cell r="F3935">
            <v>0</v>
          </cell>
          <cell r="G3935" t="str">
            <v>92933</v>
          </cell>
          <cell r="H3935" t="str">
            <v>LUVA DE REDUÇÃO, EM FERRO GALVANIZADO, 2" X 1", CONEXÃO ROSQUEADA, INSTALADO EM REDE DE ALIMENTAÇÃO PARA HIDRANTE - FORNECIMENTO E INSTALAÇÃO. AF_10/2020</v>
          </cell>
        </row>
        <row r="3936">
          <cell r="A3936" t="str">
            <v>INSTALACOES HIDRO SANITARIAS</v>
          </cell>
          <cell r="B3936" t="str">
            <v>INHI</v>
          </cell>
          <cell r="C3936" t="str">
            <v>CONEXOES</v>
          </cell>
          <cell r="D3936" t="str">
            <v>0180</v>
          </cell>
          <cell r="E3936">
            <v>0</v>
          </cell>
          <cell r="F3936">
            <v>0</v>
          </cell>
          <cell r="G3936" t="str">
            <v>92934</v>
          </cell>
          <cell r="H3936" t="str">
            <v>LUVA DE REDUÇÃO, EM FERRO GALVANIZADO, 2 1/2" X 1 1/2", CONEXÃO ROSQUEADA, INSTALADO EM REDE DE ALIMENTAÇÃO PARA HIDRANTE - FORNECIMENTO E INSTALAÇÃO. AF_10/2020</v>
          </cell>
        </row>
        <row r="3937">
          <cell r="A3937" t="str">
            <v>INSTALACOES HIDRO SANITARIAS</v>
          </cell>
          <cell r="B3937" t="str">
            <v>INHI</v>
          </cell>
          <cell r="C3937" t="str">
            <v>CONEXOES</v>
          </cell>
          <cell r="D3937" t="str">
            <v>0180</v>
          </cell>
          <cell r="E3937">
            <v>0</v>
          </cell>
          <cell r="F3937">
            <v>0</v>
          </cell>
          <cell r="G3937" t="str">
            <v>92935</v>
          </cell>
          <cell r="H3937" t="str">
            <v>LUVA DE REDUÇÃO, EM FERRO GALVANIZADO, 2 1/2" X 2", CONEXÃO ROSQUEADA, INSTALADO EM REDE DE ALIMENTAÇÃO PARA HIDRANTE - FORNECIMENTO E INSTALAÇÃO. AF_10/2020</v>
          </cell>
        </row>
        <row r="3938">
          <cell r="A3938" t="str">
            <v>INSTALACOES HIDRO SANITARIAS</v>
          </cell>
          <cell r="B3938" t="str">
            <v>INHI</v>
          </cell>
          <cell r="C3938" t="str">
            <v>CONEXOES</v>
          </cell>
          <cell r="D3938" t="str">
            <v>0180</v>
          </cell>
          <cell r="E3938">
            <v>0</v>
          </cell>
          <cell r="F3938">
            <v>0</v>
          </cell>
          <cell r="G3938" t="str">
            <v>92936</v>
          </cell>
          <cell r="H3938" t="str">
            <v>LUVA DE REDUÇÃO, EM FERRO GALVANIZADO, 3" X 2 1/2", CONEXÃO ROSQUEADA, INSTALADO EM REDE DE ALIMENTAÇÃO PARA HIDRANTE - FORNECIMENTO E INSTALAÇÃO. AF_10/2020</v>
          </cell>
        </row>
        <row r="3939">
          <cell r="A3939" t="str">
            <v>INSTALACOES HIDRO SANITARIAS</v>
          </cell>
          <cell r="B3939" t="str">
            <v>INHI</v>
          </cell>
          <cell r="C3939" t="str">
            <v>CONEXOES</v>
          </cell>
          <cell r="D3939" t="str">
            <v>0180</v>
          </cell>
          <cell r="E3939">
            <v>0</v>
          </cell>
          <cell r="F3939">
            <v>0</v>
          </cell>
          <cell r="G3939" t="str">
            <v>92937</v>
          </cell>
          <cell r="H3939" t="str">
            <v>LUVA DE REDUÇÃO, EM FERRO GALVANIZADO, 3" X 2", CONEXÃO ROSQUEADA, INSTALADO EM REDE DE ALIMENTAÇÃO PARA HIDRANTE - FORNECIMENTO E INSTALAÇÃO. AF_10/2020</v>
          </cell>
        </row>
        <row r="3940">
          <cell r="A3940" t="str">
            <v>INSTALACOES HIDRO SANITARIAS</v>
          </cell>
          <cell r="B3940" t="str">
            <v>INHI</v>
          </cell>
          <cell r="C3940" t="str">
            <v>CONEXOES</v>
          </cell>
          <cell r="D3940" t="str">
            <v>0180</v>
          </cell>
          <cell r="E3940">
            <v>0</v>
          </cell>
          <cell r="F3940">
            <v>0</v>
          </cell>
          <cell r="G3940" t="str">
            <v>92938</v>
          </cell>
          <cell r="H3940" t="str">
            <v>LUVA DE REDUÇÃO, EM FERRO GALVANIZADO, 1" X 1/2", CONEXÃO ROSQUEADA, INSTALADO EM REDE DE ALIMENTAÇÃO PARA SPRINKLER - FORNECIMENTO E INSTALAÇÃO. AF_10/2020</v>
          </cell>
        </row>
        <row r="3941">
          <cell r="A3941" t="str">
            <v>INSTALACOES HIDRO SANITARIAS</v>
          </cell>
          <cell r="B3941" t="str">
            <v>INHI</v>
          </cell>
          <cell r="C3941" t="str">
            <v>CONEXOES</v>
          </cell>
          <cell r="D3941" t="str">
            <v>0180</v>
          </cell>
          <cell r="E3941">
            <v>0</v>
          </cell>
          <cell r="F3941">
            <v>0</v>
          </cell>
          <cell r="G3941" t="str">
            <v>92939</v>
          </cell>
          <cell r="H3941" t="str">
            <v>LUVA DE REDUÇÃO, EM FERRO GALVANIZADO, 1" X 3/4", CONEXÃO ROSQUEADA, INSTALADO EM REDE DE ALIMENTAÇÃO PARA SPRINKLER - FORNECIMENTO E INSTALAÇÃO. AF_10/2020</v>
          </cell>
        </row>
        <row r="3942">
          <cell r="A3942" t="str">
            <v>INSTALACOES HIDRO SANITARIAS</v>
          </cell>
          <cell r="B3942" t="str">
            <v>INHI</v>
          </cell>
          <cell r="C3942" t="str">
            <v>CONEXOES</v>
          </cell>
          <cell r="D3942" t="str">
            <v>0180</v>
          </cell>
          <cell r="E3942">
            <v>0</v>
          </cell>
          <cell r="F3942">
            <v>0</v>
          </cell>
          <cell r="G3942" t="str">
            <v>92940</v>
          </cell>
          <cell r="H3942" t="str">
            <v>LUVA DE REDUÇÃO, EM FERRO GALVANIZADO, 1 1/4" X 1", CONEXÃO ROSQUEADA, INSTALADO EM REDE DE ALIMENTAÇÃO PARA SPRINKLER - FORNECIMENTO E INSTALAÇÃO. AF_10/2020</v>
          </cell>
        </row>
        <row r="3943">
          <cell r="A3943" t="str">
            <v>INSTALACOES HIDRO SANITARIAS</v>
          </cell>
          <cell r="B3943" t="str">
            <v>INHI</v>
          </cell>
          <cell r="C3943" t="str">
            <v>CONEXOES</v>
          </cell>
          <cell r="D3943" t="str">
            <v>0180</v>
          </cell>
          <cell r="E3943">
            <v>0</v>
          </cell>
          <cell r="F3943">
            <v>0</v>
          </cell>
          <cell r="G3943" t="str">
            <v>92941</v>
          </cell>
          <cell r="H3943" t="str">
            <v>LUVA DE REDUÇÃO, EM FERRO GALVANIZADO, 1 1/4" X 1/2", CONEXÃO ROSQUEADA, INSTALADO EM REDE DE ALIMENTAÇÃO PARA SPRINKLER - FORNECIMENTO E INSTALAÇÃO. AF_10/2020</v>
          </cell>
        </row>
        <row r="3944">
          <cell r="A3944" t="str">
            <v>INSTALACOES HIDRO SANITARIAS</v>
          </cell>
          <cell r="B3944" t="str">
            <v>INHI</v>
          </cell>
          <cell r="C3944" t="str">
            <v>CONEXOES</v>
          </cell>
          <cell r="D3944" t="str">
            <v>0180</v>
          </cell>
          <cell r="E3944">
            <v>0</v>
          </cell>
          <cell r="F3944">
            <v>0</v>
          </cell>
          <cell r="G3944" t="str">
            <v>92942</v>
          </cell>
          <cell r="H3944" t="str">
            <v>LUVA DE REDUÇÃO, EM FERRO GALVANIZADO, 1 1/4" X 3/4", CONEXÃO ROSQUEADA, INSTALADO EM REDE DE ALIMENTAÇÃO PARA SPRINKLER - FORNECIMENTO E INSTALAÇÃO. AF_10/2020</v>
          </cell>
        </row>
        <row r="3945">
          <cell r="A3945" t="str">
            <v>INSTALACOES HIDRO SANITARIAS</v>
          </cell>
          <cell r="B3945" t="str">
            <v>INHI</v>
          </cell>
          <cell r="C3945" t="str">
            <v>CONEXOES</v>
          </cell>
          <cell r="D3945" t="str">
            <v>0180</v>
          </cell>
          <cell r="E3945">
            <v>0</v>
          </cell>
          <cell r="F3945">
            <v>0</v>
          </cell>
          <cell r="G3945" t="str">
            <v>92943</v>
          </cell>
          <cell r="H3945" t="str">
            <v>LUVA DE REDUÇÃO, EM FERRO GALVANIZADO, 1 1/2" X 1 1/4", CONEXÃO ROSQUEADA, INSTALADO EM REDE DE ALIMENTAÇÃO PARA SPRINKLER - FORNECIMENTO E INSTALAÇÃO. AF_10/2020</v>
          </cell>
        </row>
        <row r="3946">
          <cell r="A3946" t="str">
            <v>INSTALACOES HIDRO SANITARIAS</v>
          </cell>
          <cell r="B3946" t="str">
            <v>INHI</v>
          </cell>
          <cell r="C3946" t="str">
            <v>CONEXOES</v>
          </cell>
          <cell r="D3946" t="str">
            <v>0180</v>
          </cell>
          <cell r="E3946">
            <v>0</v>
          </cell>
          <cell r="F3946">
            <v>0</v>
          </cell>
          <cell r="G3946" t="str">
            <v>92944</v>
          </cell>
          <cell r="H3946" t="str">
            <v>LUVA DE REDUÇÃO, EM FERRO GALVANIZADO, 1 1/2" X 1", CONEXÃO ROSQUEADA, INSTALADO EM REDE DE ALIMENTAÇÃO PARA SPRINKLER - FORNECIMENTO E INSTALAÇÃO. AF_10/2020</v>
          </cell>
        </row>
        <row r="3947">
          <cell r="A3947" t="str">
            <v>INSTALACOES HIDRO SANITARIAS</v>
          </cell>
          <cell r="B3947" t="str">
            <v>INHI</v>
          </cell>
          <cell r="C3947" t="str">
            <v>CONEXOES</v>
          </cell>
          <cell r="D3947" t="str">
            <v>0180</v>
          </cell>
          <cell r="E3947">
            <v>0</v>
          </cell>
          <cell r="F3947">
            <v>0</v>
          </cell>
          <cell r="G3947" t="str">
            <v>92945</v>
          </cell>
          <cell r="H3947" t="str">
            <v>LUVA DE REDUÇÃO, EM FERRO GALVANIZADO, 1 1/2" X 3/4", CONEXÃO ROSQUEADA, INSTALADO EM REDE DE ALIMENTAÇÃO PARA SPRINKLER - FORNECIMENTO E INSTALAÇÃO. AF_10/2020</v>
          </cell>
        </row>
        <row r="3948">
          <cell r="A3948" t="str">
            <v>INSTALACOES HIDRO SANITARIAS</v>
          </cell>
          <cell r="B3948" t="str">
            <v>INHI</v>
          </cell>
          <cell r="C3948" t="str">
            <v>CONEXOES</v>
          </cell>
          <cell r="D3948" t="str">
            <v>0180</v>
          </cell>
          <cell r="E3948">
            <v>0</v>
          </cell>
          <cell r="F3948">
            <v>0</v>
          </cell>
          <cell r="G3948" t="str">
            <v>92946</v>
          </cell>
          <cell r="H3948" t="str">
            <v>LUVA DE REDUÇÃO, EM FERRO GALVANIZADO, 2" X 1 1/2", CONEXÃO ROSQUEADA, INSTALADO EM REDE DE ALIMENTAÇÃO PARA SPRINKLER - FORNECIMENTO E INSTALAÇÃO. AF_10/2020</v>
          </cell>
        </row>
        <row r="3949">
          <cell r="A3949" t="str">
            <v>INSTALACOES HIDRO SANITARIAS</v>
          </cell>
          <cell r="B3949" t="str">
            <v>INHI</v>
          </cell>
          <cell r="C3949" t="str">
            <v>CONEXOES</v>
          </cell>
          <cell r="D3949" t="str">
            <v>0180</v>
          </cell>
          <cell r="E3949">
            <v>0</v>
          </cell>
          <cell r="F3949">
            <v>0</v>
          </cell>
          <cell r="G3949" t="str">
            <v>92947</v>
          </cell>
          <cell r="H3949" t="str">
            <v>LUVA DE REDUÇÃO, EM FERRO GALVANIZADO, 2" X 1 1/4", CONEXÃO ROSQUEADA, INSTALADO EM REDE DE ALIMENTAÇÃO PARA SPRINKLER - FORNECIMENTO E INSTALAÇÃO. AF_10/2020</v>
          </cell>
        </row>
        <row r="3950">
          <cell r="A3950" t="str">
            <v>INSTALACOES HIDRO SANITARIAS</v>
          </cell>
          <cell r="B3950" t="str">
            <v>INHI</v>
          </cell>
          <cell r="C3950" t="str">
            <v>CONEXOES</v>
          </cell>
          <cell r="D3950" t="str">
            <v>0180</v>
          </cell>
          <cell r="E3950">
            <v>0</v>
          </cell>
          <cell r="F3950">
            <v>0</v>
          </cell>
          <cell r="G3950" t="str">
            <v>92948</v>
          </cell>
          <cell r="H3950" t="str">
            <v>LUVA DE REDUÇÃO, EM FERRO GALVANIZADO, 2" X 1", CONEXÃO ROSQUEADA, INSTALADO EM REDE DE ALIMENTAÇÃO PARA SPRINKLER - FORNECIMENTO E INSTALAÇÃO. AF_10/2020</v>
          </cell>
        </row>
        <row r="3951">
          <cell r="A3951" t="str">
            <v>INSTALACOES HIDRO SANITARIAS</v>
          </cell>
          <cell r="B3951" t="str">
            <v>INHI</v>
          </cell>
          <cell r="C3951" t="str">
            <v>CONEXOES</v>
          </cell>
          <cell r="D3951" t="str">
            <v>0180</v>
          </cell>
          <cell r="E3951">
            <v>0</v>
          </cell>
          <cell r="F3951">
            <v>0</v>
          </cell>
          <cell r="G3951" t="str">
            <v>92949</v>
          </cell>
          <cell r="H3951" t="str">
            <v>LUVA DE REDUÇÃO, EM FERRO GALVANIZADO, 2 1/2" X 1 1/2", CONEXÃO ROSQUEADA, INSTALADO EM REDE DE ALIMENTAÇÃO PARA SPRINKLER - FORNECIMENTO E INSTALAÇÃO. AF_10/2020</v>
          </cell>
        </row>
        <row r="3952">
          <cell r="A3952" t="str">
            <v>INSTALACOES HIDRO SANITARIAS</v>
          </cell>
          <cell r="B3952" t="str">
            <v>INHI</v>
          </cell>
          <cell r="C3952" t="str">
            <v>CONEXOES</v>
          </cell>
          <cell r="D3952" t="str">
            <v>0180</v>
          </cell>
          <cell r="E3952">
            <v>0</v>
          </cell>
          <cell r="F3952">
            <v>0</v>
          </cell>
          <cell r="G3952" t="str">
            <v>92950</v>
          </cell>
          <cell r="H3952" t="str">
            <v>LUVA DE REDUÇÃO, EM FERRO GALVANIZADO, 2 1/2" X 2", CONEXÃO ROSQUEADA, INSTALADO EM REDE DE ALIMENTAÇÃO PARA SPRINKLER - FORNECIMENTO E INSTALAÇÃO. AF_10/2020</v>
          </cell>
        </row>
        <row r="3953">
          <cell r="A3953" t="str">
            <v>INSTALACOES HIDRO SANITARIAS</v>
          </cell>
          <cell r="B3953" t="str">
            <v>INHI</v>
          </cell>
          <cell r="C3953" t="str">
            <v>CONEXOES</v>
          </cell>
          <cell r="D3953" t="str">
            <v>0180</v>
          </cell>
          <cell r="E3953">
            <v>0</v>
          </cell>
          <cell r="F3953">
            <v>0</v>
          </cell>
          <cell r="G3953" t="str">
            <v>92951</v>
          </cell>
          <cell r="H3953" t="str">
            <v>LUVA DE REDUÇÃO, EM FERRO GALVANIZADO, 3" X 2 1/2", CONEXÃO ROSQUEADA, INSTALADO EM REDE DE ALIMENTAÇÃO PARA SPRINKLER - FORNECIMENTO E INSTALAÇÃO. AF_10/2020</v>
          </cell>
        </row>
        <row r="3954">
          <cell r="A3954" t="str">
            <v>INSTALACOES HIDRO SANITARIAS</v>
          </cell>
          <cell r="B3954" t="str">
            <v>INHI</v>
          </cell>
          <cell r="C3954" t="str">
            <v>CONEXOES</v>
          </cell>
          <cell r="D3954" t="str">
            <v>0180</v>
          </cell>
          <cell r="E3954">
            <v>0</v>
          </cell>
          <cell r="F3954">
            <v>0</v>
          </cell>
          <cell r="G3954" t="str">
            <v>92952</v>
          </cell>
          <cell r="H3954" t="str">
            <v>LUVA DE REDUÇÃO, EM FERRO GALVANIZADO, 3" X 2", CONEXÃO ROSQUEADA, INSTALADO EM REDE DE ALIMENTAÇÃO PARA SPRINKLER - FORNECIMENTO E INSTALAÇÃO. AF_10/2020</v>
          </cell>
        </row>
        <row r="3955">
          <cell r="A3955" t="str">
            <v>INSTALACOES HIDRO SANITARIAS</v>
          </cell>
          <cell r="B3955" t="str">
            <v>INHI</v>
          </cell>
          <cell r="C3955" t="str">
            <v>CONEXOES</v>
          </cell>
          <cell r="D3955" t="str">
            <v>0180</v>
          </cell>
          <cell r="E3955">
            <v>0</v>
          </cell>
          <cell r="F3955">
            <v>0</v>
          </cell>
          <cell r="G3955" t="str">
            <v>92953</v>
          </cell>
          <cell r="H3955" t="str">
            <v>LUVA DE REDUÇÃO, EM FERRO GALVANIZADO, 3/4" X 1/2", CONEXÃO ROSQUEADA, INSTALADO EM RAMAIS E SUB-RAMAIS DE GÁS - FORNECIMENTO E INSTALAÇÃO. AF_10/2020</v>
          </cell>
        </row>
        <row r="3956">
          <cell r="A3956" t="str">
            <v>INSTALACOES HIDRO SANITARIAS</v>
          </cell>
          <cell r="B3956" t="str">
            <v>INHI</v>
          </cell>
          <cell r="C3956" t="str">
            <v>CONEXOES</v>
          </cell>
          <cell r="D3956" t="str">
            <v>0180</v>
          </cell>
          <cell r="E3956">
            <v>0</v>
          </cell>
          <cell r="F3956">
            <v>0</v>
          </cell>
          <cell r="G3956" t="str">
            <v>93050</v>
          </cell>
          <cell r="H3956" t="str">
            <v>LUVA PASSANTE EM COBRE, DN 22 MM, SEM ANEL DE SOLDA, INSTALADO EM PRUMADA  FORNECIMENTO E INSTALAÇÃO. AF_01/2016</v>
          </cell>
        </row>
        <row r="3957">
          <cell r="A3957" t="str">
            <v>INSTALACOES HIDRO SANITARIAS</v>
          </cell>
          <cell r="B3957" t="str">
            <v>INHI</v>
          </cell>
          <cell r="C3957" t="str">
            <v>CONEXOES</v>
          </cell>
          <cell r="D3957" t="str">
            <v>0180</v>
          </cell>
          <cell r="E3957">
            <v>0</v>
          </cell>
          <cell r="F3957">
            <v>0</v>
          </cell>
          <cell r="G3957" t="str">
            <v>93051</v>
          </cell>
          <cell r="H3957" t="str">
            <v>BUCHA DE REDUÇÃO EM COBRE, DN 22 MM X 15 MM, SEM ANEL DE SOLDA, BOLSA X BOLSA, INSTALADO EM PRUMADA  FORNECIMENTO E INSTALAÇÃO. AF_01/2016</v>
          </cell>
        </row>
        <row r="3958">
          <cell r="A3958" t="str">
            <v>INSTALACOES HIDRO SANITARIAS</v>
          </cell>
          <cell r="B3958" t="str">
            <v>INHI</v>
          </cell>
          <cell r="C3958" t="str">
            <v>CONEXOES</v>
          </cell>
          <cell r="D3958" t="str">
            <v>0180</v>
          </cell>
          <cell r="E3958">
            <v>0</v>
          </cell>
          <cell r="F3958">
            <v>0</v>
          </cell>
          <cell r="G3958" t="str">
            <v>93052</v>
          </cell>
          <cell r="H3958" t="str">
            <v>JUNTA DE EXPANSÃO EM COBRE, DN 22 MM, PONTA X PONTA, INSTALADO EM PRUMADA  FORNECIMENTO E INSTALAÇÃO. AF_01/2016</v>
          </cell>
        </row>
        <row r="3959">
          <cell r="A3959" t="str">
            <v>INSTALACOES HIDRO SANITARIAS</v>
          </cell>
          <cell r="B3959" t="str">
            <v>INHI</v>
          </cell>
          <cell r="C3959" t="str">
            <v>CONEXOES</v>
          </cell>
          <cell r="D3959" t="str">
            <v>0180</v>
          </cell>
          <cell r="E3959">
            <v>0</v>
          </cell>
          <cell r="F3959">
            <v>0</v>
          </cell>
          <cell r="G3959" t="str">
            <v>93054</v>
          </cell>
          <cell r="H3959" t="str">
            <v>CONECTOR EM BRONZE/LATÃO, DN 22 MM X 3/4", SEM ANEL DE SOLDA, BOLSA X ROSCA F, INSTALADO EM PRUMADA  FORNECIMENTO E INSTALAÇÃO. AF_01/2016</v>
          </cell>
        </row>
        <row r="3960">
          <cell r="A3960" t="str">
            <v>INSTALACOES HIDRO SANITARIAS</v>
          </cell>
          <cell r="B3960" t="str">
            <v>INHI</v>
          </cell>
          <cell r="C3960" t="str">
            <v>CONEXOES</v>
          </cell>
          <cell r="D3960" t="str">
            <v>0180</v>
          </cell>
          <cell r="E3960">
            <v>0</v>
          </cell>
          <cell r="F3960">
            <v>0</v>
          </cell>
          <cell r="G3960" t="str">
            <v>93055</v>
          </cell>
          <cell r="H3960" t="str">
            <v>CURVA DE TRANSPOSIÇÃO EM BRONZE/LATÃO, DN 22 MM, SEM ANEL DE SOLDA, BOLSA X BOLSA, INSTALADO EM PRUMADA  FORNECIMENTO E INSTALAÇÃO. AF_01/2016</v>
          </cell>
        </row>
        <row r="3961">
          <cell r="A3961" t="str">
            <v>INSTALACOES HIDRO SANITARIAS</v>
          </cell>
          <cell r="B3961" t="str">
            <v>INHI</v>
          </cell>
          <cell r="C3961" t="str">
            <v>CONEXOES</v>
          </cell>
          <cell r="D3961" t="str">
            <v>0180</v>
          </cell>
          <cell r="E3961">
            <v>0</v>
          </cell>
          <cell r="F3961">
            <v>0</v>
          </cell>
          <cell r="G3961" t="str">
            <v>93056</v>
          </cell>
          <cell r="H3961" t="str">
            <v>LUVA PASSANTE EM COBRE, DN 28 MM, SEM ANEL DE SOLDA, INSTALADO EM PRUMADA  FORNECIMENTO E INSTALAÇÃO. AF_01/2016</v>
          </cell>
        </row>
        <row r="3962">
          <cell r="A3962" t="str">
            <v>INSTALACOES HIDRO SANITARIAS</v>
          </cell>
          <cell r="B3962" t="str">
            <v>INHI</v>
          </cell>
          <cell r="C3962" t="str">
            <v>CONEXOES</v>
          </cell>
          <cell r="D3962" t="str">
            <v>0180</v>
          </cell>
          <cell r="E3962">
            <v>0</v>
          </cell>
          <cell r="F3962">
            <v>0</v>
          </cell>
          <cell r="G3962" t="str">
            <v>93057</v>
          </cell>
          <cell r="H3962" t="str">
            <v>BUCHA DE REDUÇÃO EM COBRE, DN 28 MM X 22 MM, SEM ANEL DE SOLDA, PONTA X BOLSA, INSTALADO EM PRUMADA  FORNECIMENTO E INSTALAÇÃO. AF_01/2016</v>
          </cell>
        </row>
        <row r="3963">
          <cell r="A3963" t="str">
            <v>INSTALACOES HIDRO SANITARIAS</v>
          </cell>
          <cell r="B3963" t="str">
            <v>INHI</v>
          </cell>
          <cell r="C3963" t="str">
            <v>CONEXOES</v>
          </cell>
          <cell r="D3963" t="str">
            <v>0180</v>
          </cell>
          <cell r="E3963">
            <v>0</v>
          </cell>
          <cell r="F3963">
            <v>0</v>
          </cell>
          <cell r="G3963" t="str">
            <v>93058</v>
          </cell>
          <cell r="H3963" t="str">
            <v>JUNTA DE EXPANSÃO EM COBRE, DN 28 MM, PONTA X PONTA, INSTALADO EM PRUMADA  FORNECIMENTO E INSTALAÇÃO. AF_01/2016</v>
          </cell>
        </row>
        <row r="3964">
          <cell r="A3964" t="str">
            <v>INSTALACOES HIDRO SANITARIAS</v>
          </cell>
          <cell r="B3964" t="str">
            <v>INHI</v>
          </cell>
          <cell r="C3964" t="str">
            <v>CONEXOES</v>
          </cell>
          <cell r="D3964" t="str">
            <v>0180</v>
          </cell>
          <cell r="E3964">
            <v>0</v>
          </cell>
          <cell r="F3964">
            <v>0</v>
          </cell>
          <cell r="G3964" t="str">
            <v>93059</v>
          </cell>
          <cell r="H3964" t="str">
            <v>CONECTOR EM BRONZE/LATÃO, DN 28 MM X 1/2", SEM ANEL DE SOLDA, BOLSA X ROSCA F, INSTALADO EM PRUMADA  FORNECIMENTO E INSTALAÇÃO. AF_01/2016</v>
          </cell>
        </row>
        <row r="3965">
          <cell r="A3965" t="str">
            <v>INSTALACOES HIDRO SANITARIAS</v>
          </cell>
          <cell r="B3965" t="str">
            <v>INHI</v>
          </cell>
          <cell r="C3965" t="str">
            <v>CONEXOES</v>
          </cell>
          <cell r="D3965" t="str">
            <v>0180</v>
          </cell>
          <cell r="E3965">
            <v>0</v>
          </cell>
          <cell r="F3965">
            <v>0</v>
          </cell>
          <cell r="G3965" t="str">
            <v>93060</v>
          </cell>
          <cell r="H3965" t="str">
            <v>CURVA DE TRANSPOSIÇÃO EM BRONZE/LATÃO, DN 28 MM, SEM ANEL DE SOLDA, BOLSA X BOLSA, INSTALADO EM PRUMADA  FORNECIMENTO E INSTALAÇÃO. AF_01/2016</v>
          </cell>
        </row>
        <row r="3966">
          <cell r="A3966" t="str">
            <v>INSTALACOES HIDRO SANITARIAS</v>
          </cell>
          <cell r="B3966" t="str">
            <v>INHI</v>
          </cell>
          <cell r="C3966" t="str">
            <v>CONEXOES</v>
          </cell>
          <cell r="D3966" t="str">
            <v>0180</v>
          </cell>
          <cell r="E3966">
            <v>0</v>
          </cell>
          <cell r="F3966">
            <v>0</v>
          </cell>
          <cell r="G3966" t="str">
            <v>93061</v>
          </cell>
          <cell r="H3966" t="str">
            <v>LUVA PASSANTE EM COBRE, DN 35 MM, SEM ANEL DE SOLDA, INSTALADO EM PRUMADA  FORNECIMENTO E INSTALAÇÃO. AF_01/2016</v>
          </cell>
        </row>
        <row r="3967">
          <cell r="A3967" t="str">
            <v>INSTALACOES HIDRO SANITARIAS</v>
          </cell>
          <cell r="B3967" t="str">
            <v>INHI</v>
          </cell>
          <cell r="C3967" t="str">
            <v>CONEXOES</v>
          </cell>
          <cell r="D3967" t="str">
            <v>0180</v>
          </cell>
          <cell r="E3967">
            <v>0</v>
          </cell>
          <cell r="F3967">
            <v>0</v>
          </cell>
          <cell r="G3967" t="str">
            <v>93062</v>
          </cell>
          <cell r="H3967" t="str">
            <v>BUCHA DE REDUÇÃO EM COBRE, DN 35 MM X 28 MM, SEM ANEL DE SOLDA, PONTA X BOLSA, INSTALADO EM PRUMADA  FORNECIMENTO E INSTALAÇÃO. AF_01/2016</v>
          </cell>
        </row>
        <row r="3968">
          <cell r="A3968" t="str">
            <v>INSTALACOES HIDRO SANITARIAS</v>
          </cell>
          <cell r="B3968" t="str">
            <v>INHI</v>
          </cell>
          <cell r="C3968" t="str">
            <v>CONEXOES</v>
          </cell>
          <cell r="D3968" t="str">
            <v>0180</v>
          </cell>
          <cell r="E3968">
            <v>0</v>
          </cell>
          <cell r="F3968">
            <v>0</v>
          </cell>
          <cell r="G3968" t="str">
            <v>93063</v>
          </cell>
          <cell r="H3968" t="str">
            <v>JUNTA DE EXPANSÃO EM BRONZE/LATÃO, DN 35 MM, PONTA X PONTA, INSTALADO EM PRUMADA  FORNECIMENTO E INSTALAÇÃO. AF_01/2016</v>
          </cell>
        </row>
        <row r="3969">
          <cell r="A3969" t="str">
            <v>INSTALACOES HIDRO SANITARIAS</v>
          </cell>
          <cell r="B3969" t="str">
            <v>INHI</v>
          </cell>
          <cell r="C3969" t="str">
            <v>CONEXOES</v>
          </cell>
          <cell r="D3969" t="str">
            <v>0180</v>
          </cell>
          <cell r="E3969">
            <v>0</v>
          </cell>
          <cell r="F3969">
            <v>0</v>
          </cell>
          <cell r="G3969" t="str">
            <v>93064</v>
          </cell>
          <cell r="H3969" t="str">
            <v>LUVA PASSANTE EM COBRE, DN 42 MM, SEM ANEL DE SOLDA, INSTALADO EM PRUMADA  FORNECIMENTO E INSTALAÇÃO. AF_01/2016</v>
          </cell>
        </row>
        <row r="3970">
          <cell r="A3970" t="str">
            <v>INSTALACOES HIDRO SANITARIAS</v>
          </cell>
          <cell r="B3970" t="str">
            <v>INHI</v>
          </cell>
          <cell r="C3970" t="str">
            <v>CONEXOES</v>
          </cell>
          <cell r="D3970" t="str">
            <v>0180</v>
          </cell>
          <cell r="E3970">
            <v>0</v>
          </cell>
          <cell r="F3970">
            <v>0</v>
          </cell>
          <cell r="G3970" t="str">
            <v>93065</v>
          </cell>
          <cell r="H3970" t="str">
            <v>BUCHA DE REDUÇÃO EM COBRE, DN 42 MM X 35 MM, SEM ANEL DE SOLDA, PONTA X BOLSA, INSTALADO EM PRUMADA  FORNECIMENTO E INSTALAÇÃO. AF_01/2016</v>
          </cell>
        </row>
        <row r="3971">
          <cell r="A3971" t="str">
            <v>INSTALACOES HIDRO SANITARIAS</v>
          </cell>
          <cell r="B3971" t="str">
            <v>INHI</v>
          </cell>
          <cell r="C3971" t="str">
            <v>CONEXOES</v>
          </cell>
          <cell r="D3971" t="str">
            <v>0180</v>
          </cell>
          <cell r="E3971">
            <v>0</v>
          </cell>
          <cell r="F3971">
            <v>0</v>
          </cell>
          <cell r="G3971" t="str">
            <v>93066</v>
          </cell>
          <cell r="H3971" t="str">
            <v>JUNTA DE EXPANSÃO EM BRONZE/LATÃO, DN 42 MM, PONTA X PONTA, INSTALADO EM PRUMADA  FORNECIMENTO E INSTALAÇÃO. AF_01/2016</v>
          </cell>
        </row>
        <row r="3972">
          <cell r="A3972" t="str">
            <v>INSTALACOES HIDRO SANITARIAS</v>
          </cell>
          <cell r="B3972" t="str">
            <v>INHI</v>
          </cell>
          <cell r="C3972" t="str">
            <v>CONEXOES</v>
          </cell>
          <cell r="D3972" t="str">
            <v>0180</v>
          </cell>
          <cell r="E3972">
            <v>0</v>
          </cell>
          <cell r="F3972">
            <v>0</v>
          </cell>
          <cell r="G3972" t="str">
            <v>93067</v>
          </cell>
          <cell r="H3972" t="str">
            <v>LUVA PASSANTE EM COBRE, DN 54 MM, SEM ANEL DE SOLDA, INSTALADO EM PRUMADA  FORNECIMENTO E INSTALAÇÃO. AF_01/2016</v>
          </cell>
        </row>
        <row r="3973">
          <cell r="A3973" t="str">
            <v>INSTALACOES HIDRO SANITARIAS</v>
          </cell>
          <cell r="B3973" t="str">
            <v>INHI</v>
          </cell>
          <cell r="C3973" t="str">
            <v>CONEXOES</v>
          </cell>
          <cell r="D3973" t="str">
            <v>0180</v>
          </cell>
          <cell r="E3973">
            <v>0</v>
          </cell>
          <cell r="F3973">
            <v>0</v>
          </cell>
          <cell r="G3973" t="str">
            <v>93068</v>
          </cell>
          <cell r="H3973" t="str">
            <v>BUCHA DE REDUÇÃO EM COBRE, DN 54 MM X 42 MM, SEM ANEL DE SOLDA, PONTA X BOLSA, INSTALADO EM PRUMADA  FORNECIMENTO E INSTALAÇÃO. AF_01/2016</v>
          </cell>
        </row>
        <row r="3974">
          <cell r="A3974" t="str">
            <v>INSTALACOES HIDRO SANITARIAS</v>
          </cell>
          <cell r="B3974" t="str">
            <v>INHI</v>
          </cell>
          <cell r="C3974" t="str">
            <v>CONEXOES</v>
          </cell>
          <cell r="D3974" t="str">
            <v>0180</v>
          </cell>
          <cell r="E3974">
            <v>0</v>
          </cell>
          <cell r="F3974">
            <v>0</v>
          </cell>
          <cell r="G3974" t="str">
            <v>93069</v>
          </cell>
          <cell r="H3974" t="str">
            <v>JUNTA DE EXPANSÃO EM BRONZE/LATÃO, DN 54 MM, PONTA X PONTA, INSTALADO EM PRUMADA  FORNECIMENTO E INSTALAÇÃO. AF_01/2016</v>
          </cell>
        </row>
        <row r="3975">
          <cell r="A3975" t="str">
            <v>INSTALACOES HIDRO SANITARIAS</v>
          </cell>
          <cell r="B3975" t="str">
            <v>INHI</v>
          </cell>
          <cell r="C3975" t="str">
            <v>CONEXOES</v>
          </cell>
          <cell r="D3975" t="str">
            <v>0180</v>
          </cell>
          <cell r="E3975">
            <v>0</v>
          </cell>
          <cell r="F3975">
            <v>0</v>
          </cell>
          <cell r="G3975" t="str">
            <v>93070</v>
          </cell>
          <cell r="H3975" t="str">
            <v>LUVA PASSANTE EM COBRE, DN 66 MM, SEM ANEL DE SOLDA, INSTALADO EM PRUMADA  FORNECIMENTO E INSTALAÇÃO. AF_01/2016</v>
          </cell>
        </row>
        <row r="3976">
          <cell r="A3976" t="str">
            <v>INSTALACOES HIDRO SANITARIAS</v>
          </cell>
          <cell r="B3976" t="str">
            <v>INHI</v>
          </cell>
          <cell r="C3976" t="str">
            <v>CONEXOES</v>
          </cell>
          <cell r="D3976" t="str">
            <v>0180</v>
          </cell>
          <cell r="E3976">
            <v>0</v>
          </cell>
          <cell r="F3976">
            <v>0</v>
          </cell>
          <cell r="G3976" t="str">
            <v>93071</v>
          </cell>
          <cell r="H3976" t="str">
            <v>BUCHA DE REDUÇÃO EM COBRE, DN 66 MM X 54 MM, SEM ANEL DE SOLDA, PONTA X BOLSA, INSTALADO EM PRUMADA  FORNECIMENTO E INSTALAÇÃO. AF_01/2016</v>
          </cell>
        </row>
        <row r="3977">
          <cell r="A3977" t="str">
            <v>INSTALACOES HIDRO SANITARIAS</v>
          </cell>
          <cell r="B3977" t="str">
            <v>INHI</v>
          </cell>
          <cell r="C3977" t="str">
            <v>CONEXOES</v>
          </cell>
          <cell r="D3977" t="str">
            <v>0180</v>
          </cell>
          <cell r="E3977">
            <v>0</v>
          </cell>
          <cell r="F3977">
            <v>0</v>
          </cell>
          <cell r="G3977" t="str">
            <v>93072</v>
          </cell>
          <cell r="H3977" t="str">
            <v>JUNTA DE EXPANSÃO EM BRONZE/LATÃO, DN 66 MM, PONTA X PONTA, INSTALADO EM PRUMADA  FORNECIMENTO E INSTALAÇÃO. AF_01/2016</v>
          </cell>
        </row>
        <row r="3978">
          <cell r="A3978" t="str">
            <v>INSTALACOES HIDRO SANITARIAS</v>
          </cell>
          <cell r="B3978" t="str">
            <v>INHI</v>
          </cell>
          <cell r="C3978" t="str">
            <v>CONEXOES</v>
          </cell>
          <cell r="D3978" t="str">
            <v>0180</v>
          </cell>
          <cell r="E3978">
            <v>0</v>
          </cell>
          <cell r="F3978">
            <v>0</v>
          </cell>
          <cell r="G3978" t="str">
            <v>93073</v>
          </cell>
          <cell r="H3978" t="str">
            <v>TE DUPLA CURVA EM BRONZE/LATÃO, DN 3/4" X 22 MM X 3/4", SEM ANEL DE SOLDA, ROSCA F X BOLSA X ROSCA F, INSTALADO EM PRUMADA  FORNECIMENTO E INSTALAÇÃO. AF_01/2016</v>
          </cell>
        </row>
        <row r="3979">
          <cell r="A3979" t="str">
            <v>INSTALACOES HIDRO SANITARIAS</v>
          </cell>
          <cell r="B3979" t="str">
            <v>INHI</v>
          </cell>
          <cell r="C3979" t="str">
            <v>CONEXOES</v>
          </cell>
          <cell r="D3979" t="str">
            <v>0180</v>
          </cell>
          <cell r="E3979">
            <v>0</v>
          </cell>
          <cell r="F3979">
            <v>0</v>
          </cell>
          <cell r="G3979" t="str">
            <v>93074</v>
          </cell>
          <cell r="H3979" t="str">
            <v>CURVA EM COBRE, DN 15 MM, 45 GRAUS, SEM ANEL DE SOLDA, BOLSA X BOLSA, INSTALADO EM RAMAL DE DISTRIBUIÇÃO  FORNECIMENTO E INSTALAÇÃO. AF_01/2016</v>
          </cell>
        </row>
        <row r="3980">
          <cell r="A3980" t="str">
            <v>INSTALACOES HIDRO SANITARIAS</v>
          </cell>
          <cell r="B3980" t="str">
            <v>INHI</v>
          </cell>
          <cell r="C3980" t="str">
            <v>CONEXOES</v>
          </cell>
          <cell r="D3980" t="str">
            <v>0180</v>
          </cell>
          <cell r="E3980">
            <v>0</v>
          </cell>
          <cell r="F3980">
            <v>0</v>
          </cell>
          <cell r="G3980" t="str">
            <v>93075</v>
          </cell>
          <cell r="H3980" t="str">
            <v>COTOVELO EM BRONZE/LATÃO, DN 15 MM X 1/2", 90 GRAUS, SEM ANEL DE SOLDA, BOLSA X ROSCA F, INSTALADO EM RAMAL DE DISTRIBUIÇÃO  FORNECIMENTO E INSTALAÇÃO. AF_01/2016</v>
          </cell>
        </row>
        <row r="3981">
          <cell r="A3981" t="str">
            <v>INSTALACOES HIDRO SANITARIAS</v>
          </cell>
          <cell r="B3981" t="str">
            <v>INHI</v>
          </cell>
          <cell r="C3981" t="str">
            <v>CONEXOES</v>
          </cell>
          <cell r="D3981" t="str">
            <v>0180</v>
          </cell>
          <cell r="E3981">
            <v>0</v>
          </cell>
          <cell r="F3981">
            <v>0</v>
          </cell>
          <cell r="G3981" t="str">
            <v>93076</v>
          </cell>
          <cell r="H3981" t="str">
            <v>CURVA EM COBRE, DN 22 MM, 45 GRAUS, SEM ANEL DE SOLDA, BOLSA X BOLSA, INSTALADO EM RAMAL DE DISTRIBUIÇÃO  FORNECIMENTO E INSTALAÇÃO. AF_01/2016</v>
          </cell>
        </row>
        <row r="3982">
          <cell r="A3982" t="str">
            <v>INSTALACOES HIDRO SANITARIAS</v>
          </cell>
          <cell r="B3982" t="str">
            <v>INHI</v>
          </cell>
          <cell r="C3982" t="str">
            <v>CONEXOES</v>
          </cell>
          <cell r="D3982" t="str">
            <v>0180</v>
          </cell>
          <cell r="E3982">
            <v>0</v>
          </cell>
          <cell r="F3982">
            <v>0</v>
          </cell>
          <cell r="G3982" t="str">
            <v>93077</v>
          </cell>
          <cell r="H3982" t="str">
            <v>COTOVELO EM BRONZE/LATÃO, DN 22 MM X 1/2", 90 GRAUS, SEM ANEL DE SOLDA, BOLSA X ROSCA F, INSTALADO EM RAMAL DE DISTRIBUIÇÃO  FORNECIMENTO E INSTALAÇÃO. AF_01/2016</v>
          </cell>
        </row>
        <row r="3983">
          <cell r="A3983" t="str">
            <v>INSTALACOES HIDRO SANITARIAS</v>
          </cell>
          <cell r="B3983" t="str">
            <v>INHI</v>
          </cell>
          <cell r="C3983" t="str">
            <v>CONEXOES</v>
          </cell>
          <cell r="D3983" t="str">
            <v>0180</v>
          </cell>
          <cell r="E3983">
            <v>0</v>
          </cell>
          <cell r="F3983">
            <v>0</v>
          </cell>
          <cell r="G3983" t="str">
            <v>93078</v>
          </cell>
          <cell r="H3983" t="str">
            <v>COTOVELO EM BRONZE/LATÃO, DN 22 MM X 3/4", 90 GRAUS, SEM ANEL DE SOLDA, BOLSA X ROSCA F, INSTALADO EM RAMAL DE DISTRIBUIÇÃO  FORNECIMENTO E INSTALAÇÃO. AF_01/2016</v>
          </cell>
        </row>
        <row r="3984">
          <cell r="A3984" t="str">
            <v>INSTALACOES HIDRO SANITARIAS</v>
          </cell>
          <cell r="B3984" t="str">
            <v>INHI</v>
          </cell>
          <cell r="C3984" t="str">
            <v>CONEXOES</v>
          </cell>
          <cell r="D3984" t="str">
            <v>0180</v>
          </cell>
          <cell r="E3984">
            <v>0</v>
          </cell>
          <cell r="F3984">
            <v>0</v>
          </cell>
          <cell r="G3984" t="str">
            <v>93079</v>
          </cell>
          <cell r="H3984" t="str">
            <v>CURVA EM COBRE, DN 28 MM, 45 GRAUS, SEM ANEL DE SOLDA, BOLSA X BOLSA, INSTALADO EM RAMAL DE DISTRIBUIÇÃO  FORNECIMENTO E INSTALAÇÃO. AF_01/2016</v>
          </cell>
        </row>
        <row r="3985">
          <cell r="A3985" t="str">
            <v>INSTALACOES HIDRO SANITARIAS</v>
          </cell>
          <cell r="B3985" t="str">
            <v>INHI</v>
          </cell>
          <cell r="C3985" t="str">
            <v>CONEXOES</v>
          </cell>
          <cell r="D3985" t="str">
            <v>0180</v>
          </cell>
          <cell r="E3985">
            <v>0</v>
          </cell>
          <cell r="F3985">
            <v>0</v>
          </cell>
          <cell r="G3985" t="str">
            <v>93080</v>
          </cell>
          <cell r="H3985" t="str">
            <v>LUVA PASSANTE EM COBRE, DN 15 MM, SEM ANEL DE SOLDA, INSTALADO EM RAMAL DE DISTRIBUIÇÃO  FORNECIMENTO E INSTALAÇÃO. AF_01/2016</v>
          </cell>
        </row>
        <row r="3986">
          <cell r="A3986" t="str">
            <v>INSTALACOES HIDRO SANITARIAS</v>
          </cell>
          <cell r="B3986" t="str">
            <v>INHI</v>
          </cell>
          <cell r="C3986" t="str">
            <v>CONEXOES</v>
          </cell>
          <cell r="D3986" t="str">
            <v>0180</v>
          </cell>
          <cell r="E3986">
            <v>0</v>
          </cell>
          <cell r="F3986">
            <v>0</v>
          </cell>
          <cell r="G3986" t="str">
            <v>93081</v>
          </cell>
          <cell r="H3986" t="str">
            <v>CONECTOR EM BRONZE/LATÃO, DN 15 MM X 1/2", SEM ANEL DE SOLDA, BOLSA X ROSCA F, INSTALADO EM RAMAL DE DISTRIBUIÇÃO  FORNECIMENTO E INSTALAÇÃO. AF_01/2016</v>
          </cell>
        </row>
        <row r="3987">
          <cell r="A3987" t="str">
            <v>INSTALACOES HIDRO SANITARIAS</v>
          </cell>
          <cell r="B3987" t="str">
            <v>INHI</v>
          </cell>
          <cell r="C3987" t="str">
            <v>CONEXOES</v>
          </cell>
          <cell r="D3987" t="str">
            <v>0180</v>
          </cell>
          <cell r="E3987">
            <v>0</v>
          </cell>
          <cell r="F3987">
            <v>0</v>
          </cell>
          <cell r="G3987" t="str">
            <v>93082</v>
          </cell>
          <cell r="H3987" t="str">
            <v>CURVA DE TRANSPOSIÇÃO EM BRONZE/LATÃO, DN 15 MM, SEM ANEL DE SOLDA, BOLSA X BOLSA, INSTALADO EM RAMAL DE DISTRIBUIÇÃO  FORNECIMENTO E INSTALAÇÃO. AF_01/2016</v>
          </cell>
        </row>
        <row r="3988">
          <cell r="A3988" t="str">
            <v>INSTALACOES HIDRO SANITARIAS</v>
          </cell>
          <cell r="B3988" t="str">
            <v>INHI</v>
          </cell>
          <cell r="C3988" t="str">
            <v>CONEXOES</v>
          </cell>
          <cell r="D3988" t="str">
            <v>0180</v>
          </cell>
          <cell r="E3988">
            <v>0</v>
          </cell>
          <cell r="F3988">
            <v>0</v>
          </cell>
          <cell r="G3988" t="str">
            <v>93083</v>
          </cell>
          <cell r="H3988" t="str">
            <v>JUNTA DE EXPANSÃO EM COBRE, DN 15 MM, PONTA X PONTA, INSTALADO EM RAMAL DE DISTRIBUIÇÃO  FORNECIMENTO E INSTALAÇÃO. AF_01/2016</v>
          </cell>
        </row>
        <row r="3989">
          <cell r="A3989" t="str">
            <v>INSTALACOES HIDRO SANITARIAS</v>
          </cell>
          <cell r="B3989" t="str">
            <v>INHI</v>
          </cell>
          <cell r="C3989" t="str">
            <v>CONEXOES</v>
          </cell>
          <cell r="D3989" t="str">
            <v>0180</v>
          </cell>
          <cell r="E3989">
            <v>0</v>
          </cell>
          <cell r="F3989">
            <v>0</v>
          </cell>
          <cell r="G3989" t="str">
            <v>93084</v>
          </cell>
          <cell r="H3989" t="str">
            <v>LUVA PASSANTE EM COBRE, DN 22 MM, SEM ANEL DE SOLDA, INSTALADO EM RAMAL DE DISTRIBUIÇÃO  FORNECIMENTO E INSTALAÇÃO. AF_01/2016</v>
          </cell>
        </row>
        <row r="3990">
          <cell r="A3990" t="str">
            <v>INSTALACOES HIDRO SANITARIAS</v>
          </cell>
          <cell r="B3990" t="str">
            <v>INHI</v>
          </cell>
          <cell r="C3990" t="str">
            <v>CONEXOES</v>
          </cell>
          <cell r="D3990" t="str">
            <v>0180</v>
          </cell>
          <cell r="E3990">
            <v>0</v>
          </cell>
          <cell r="F3990">
            <v>0</v>
          </cell>
          <cell r="G3990" t="str">
            <v>93085</v>
          </cell>
          <cell r="H3990" t="str">
            <v>BUCHA DE REDUÇÃO EM COBRE, DN 22 MM X 15 MM, SEM ANEL DE SOLDA, PONTA X BOLSA, INSTALADO EM RAMAL DE DISTRIBUIÇÃO  FORNECIMENTO E INSTALAÇÃO. AF_01/2016</v>
          </cell>
        </row>
        <row r="3991">
          <cell r="A3991" t="str">
            <v>INSTALACOES HIDRO SANITARIAS</v>
          </cell>
          <cell r="B3991" t="str">
            <v>INHI</v>
          </cell>
          <cell r="C3991" t="str">
            <v>CONEXOES</v>
          </cell>
          <cell r="D3991" t="str">
            <v>0180</v>
          </cell>
          <cell r="E3991">
            <v>0</v>
          </cell>
          <cell r="F3991">
            <v>0</v>
          </cell>
          <cell r="G3991" t="str">
            <v>93086</v>
          </cell>
          <cell r="H3991" t="str">
            <v>JUNTA DE EXPANSÃO EM COBRE, DN 22 MM, PONTA X PONTA, INSTALADO EM RAMAL DE DISTRIBUIÇÃO  FORNECIMENTO E INSTALAÇÃO. AF_01/2016</v>
          </cell>
        </row>
        <row r="3992">
          <cell r="A3992" t="str">
            <v>INSTALACOES HIDRO SANITARIAS</v>
          </cell>
          <cell r="B3992" t="str">
            <v>INHI</v>
          </cell>
          <cell r="C3992" t="str">
            <v>CONEXOES</v>
          </cell>
          <cell r="D3992" t="str">
            <v>0180</v>
          </cell>
          <cell r="E3992">
            <v>0</v>
          </cell>
          <cell r="F3992">
            <v>0</v>
          </cell>
          <cell r="G3992" t="str">
            <v>93087</v>
          </cell>
          <cell r="H3992" t="str">
            <v>CONECTOR EM BRONZE/LATÃO, DN 22 MM X 1/2", SEM ANEL DE SOLDA, BOLSA X ROSCA F, INSTALADO EM RAMAL DE DISTRIBUIÇÃO  FORNECIMENTO E INSTALAÇÃO. AF_01/2016</v>
          </cell>
        </row>
        <row r="3993">
          <cell r="A3993" t="str">
            <v>INSTALACOES HIDRO SANITARIAS</v>
          </cell>
          <cell r="B3993" t="str">
            <v>INHI</v>
          </cell>
          <cell r="C3993" t="str">
            <v>CONEXOES</v>
          </cell>
          <cell r="D3993" t="str">
            <v>0180</v>
          </cell>
          <cell r="E3993">
            <v>0</v>
          </cell>
          <cell r="F3993">
            <v>0</v>
          </cell>
          <cell r="G3993" t="str">
            <v>93088</v>
          </cell>
          <cell r="H3993" t="str">
            <v>CONECTOR EM BRONZE/LATÃO, DN 22 MM X 3/4", SEM ANEL DE SOLDA, BOLSA X ROSCA F, INSTALADO EM RAMAL DE DISTRIBUIÇÃO  FORNECIMENTO E INSTALAÇÃO. AF_01/2016</v>
          </cell>
        </row>
        <row r="3994">
          <cell r="A3994" t="str">
            <v>INSTALACOES HIDRO SANITARIAS</v>
          </cell>
          <cell r="B3994" t="str">
            <v>INHI</v>
          </cell>
          <cell r="C3994" t="str">
            <v>CONEXOES</v>
          </cell>
          <cell r="D3994" t="str">
            <v>0180</v>
          </cell>
          <cell r="E3994">
            <v>0</v>
          </cell>
          <cell r="F3994">
            <v>0</v>
          </cell>
          <cell r="G3994" t="str">
            <v>93089</v>
          </cell>
          <cell r="H3994" t="str">
            <v>CURVA DE TRANSPOSIÇÃO EM BRONZE/LATÃO, DN 22 MM, SEM ANEL DE SOLDA, BOLSA X BOLSA, INSTALADO EM RAMAL DE DISTRIBUIÇÃO  FORNECIMENTO E INSTALAÇÃO. AF_01/2016</v>
          </cell>
        </row>
        <row r="3995">
          <cell r="A3995" t="str">
            <v>INSTALACOES HIDRO SANITARIAS</v>
          </cell>
          <cell r="B3995" t="str">
            <v>INHI</v>
          </cell>
          <cell r="C3995" t="str">
            <v>CONEXOES</v>
          </cell>
          <cell r="D3995" t="str">
            <v>0180</v>
          </cell>
          <cell r="E3995">
            <v>0</v>
          </cell>
          <cell r="F3995">
            <v>0</v>
          </cell>
          <cell r="G3995" t="str">
            <v>93090</v>
          </cell>
          <cell r="H3995" t="str">
            <v>LUVA PASSANTE EM COBRE, DN 28 MM, SEM ANEL DE SOLDA, INSTALADO EM RAMAL DE DISTRIBUIÇÃO  FORNECIMENTO E INSTALAÇÃO. AF_01/2016</v>
          </cell>
        </row>
        <row r="3996">
          <cell r="A3996" t="str">
            <v>INSTALACOES HIDRO SANITARIAS</v>
          </cell>
          <cell r="B3996" t="str">
            <v>INHI</v>
          </cell>
          <cell r="C3996" t="str">
            <v>CONEXOES</v>
          </cell>
          <cell r="D3996" t="str">
            <v>0180</v>
          </cell>
          <cell r="E3996">
            <v>0</v>
          </cell>
          <cell r="F3996">
            <v>0</v>
          </cell>
          <cell r="G3996" t="str">
            <v>93091</v>
          </cell>
          <cell r="H3996" t="str">
            <v>BUCHA DE REDUÇÃO EM COBRE, DN 28 MM X 22 MM, SEM ANEL DE SOLDA, INSTALADO EM RAMAL DE DISTRIBUIÇÃO  FORNECIMENTO E INSTALAÇÃO. AF_01/2016</v>
          </cell>
        </row>
        <row r="3997">
          <cell r="A3997" t="str">
            <v>INSTALACOES HIDRO SANITARIAS</v>
          </cell>
          <cell r="B3997" t="str">
            <v>INHI</v>
          </cell>
          <cell r="C3997" t="str">
            <v>CONEXOES</v>
          </cell>
          <cell r="D3997" t="str">
            <v>0180</v>
          </cell>
          <cell r="E3997">
            <v>0</v>
          </cell>
          <cell r="F3997">
            <v>0</v>
          </cell>
          <cell r="G3997" t="str">
            <v>93092</v>
          </cell>
          <cell r="H3997" t="str">
            <v>JUNTA DE EXPANSÃO EM COBRE, DN 28 MM, PONTA X PONTA, INSTALADO EM RAMAL DE DISTRIBUIÇÃO  FORNECIMENTO E INSTALAÇÃO. AF_01/2016</v>
          </cell>
        </row>
        <row r="3998">
          <cell r="A3998" t="str">
            <v>INSTALACOES HIDRO SANITARIAS</v>
          </cell>
          <cell r="B3998" t="str">
            <v>INHI</v>
          </cell>
          <cell r="C3998" t="str">
            <v>CONEXOES</v>
          </cell>
          <cell r="D3998" t="str">
            <v>0180</v>
          </cell>
          <cell r="E3998">
            <v>0</v>
          </cell>
          <cell r="F3998">
            <v>0</v>
          </cell>
          <cell r="G3998" t="str">
            <v>93093</v>
          </cell>
          <cell r="H3998" t="str">
            <v>CONECTOR EM BRONZE/LATÃO, DN 28 MM X 1/2", SEM ANEL DE SOLDA, BOLSA X ROSCA F, INSTALADO EM RAMAL DE DISTRIBUIÇÃO  FORNECIMENTO E INSTALAÇÃO. AF_01/2016</v>
          </cell>
        </row>
        <row r="3999">
          <cell r="A3999" t="str">
            <v>INSTALACOES HIDRO SANITARIAS</v>
          </cell>
          <cell r="B3999" t="str">
            <v>INHI</v>
          </cell>
          <cell r="C3999" t="str">
            <v>CONEXOES</v>
          </cell>
          <cell r="D3999" t="str">
            <v>0180</v>
          </cell>
          <cell r="E3999">
            <v>0</v>
          </cell>
          <cell r="F3999">
            <v>0</v>
          </cell>
          <cell r="G3999" t="str">
            <v>93094</v>
          </cell>
          <cell r="H3999" t="str">
            <v>CURVA DE TRANSPOSIÇÃO EM BRONZE/LATÃO, DN 28 MM, SEM ANEL DE SOLDA, BOLSA X BOLSA, INSTALADO EM RAMAL DE DISTRIBUIÇÃO  FORNECIMENTO E INSTALAÇÃO. AF_01/2016</v>
          </cell>
        </row>
        <row r="4000">
          <cell r="A4000" t="str">
            <v>INSTALACOES HIDRO SANITARIAS</v>
          </cell>
          <cell r="B4000" t="str">
            <v>INHI</v>
          </cell>
          <cell r="C4000" t="str">
            <v>CONEXOES</v>
          </cell>
          <cell r="D4000" t="str">
            <v>0180</v>
          </cell>
          <cell r="E4000">
            <v>0</v>
          </cell>
          <cell r="F4000">
            <v>0</v>
          </cell>
          <cell r="G4000" t="str">
            <v>93095</v>
          </cell>
          <cell r="H4000" t="str">
            <v>TE DUPLA CURVA EM BRONZE/LATÃO, DN 1/2" X 15 MM X 1/2", SEM ANEL DE SOLDA, ROSCA F X BOLSA X ROSCA F, INSTALADO EM RAMAL DE DISTRIBUIÇÃO  FORNECIMENTO E INSTALAÇÃO. AF_01/2016</v>
          </cell>
        </row>
        <row r="4001">
          <cell r="A4001" t="str">
            <v>INSTALACOES HIDRO SANITARIAS</v>
          </cell>
          <cell r="B4001" t="str">
            <v>INHI</v>
          </cell>
          <cell r="C4001" t="str">
            <v>CONEXOES</v>
          </cell>
          <cell r="D4001" t="str">
            <v>0180</v>
          </cell>
          <cell r="E4001">
            <v>0</v>
          </cell>
          <cell r="F4001">
            <v>0</v>
          </cell>
          <cell r="G4001" t="str">
            <v>93096</v>
          </cell>
          <cell r="H4001" t="str">
            <v>TE DUPLA CURVA EM BRONZE/LATÃO, DN 3/4" X 22 MM X 3/4", SEM ANEL DE SOLDA, ROSCA F X BOLSA X ROSCA F, INSTALADO EM RAMAL DE DISTRIBUIÇÃO  FORNECIMENTO E INSTALAÇÃO. AF_01/2016</v>
          </cell>
        </row>
        <row r="4002">
          <cell r="A4002" t="str">
            <v>INSTALACOES HIDRO SANITARIAS</v>
          </cell>
          <cell r="B4002" t="str">
            <v>INHI</v>
          </cell>
          <cell r="C4002" t="str">
            <v>CONEXOES</v>
          </cell>
          <cell r="D4002" t="str">
            <v>0180</v>
          </cell>
          <cell r="E4002">
            <v>0</v>
          </cell>
          <cell r="F4002">
            <v>0</v>
          </cell>
          <cell r="G4002" t="str">
            <v>93097</v>
          </cell>
          <cell r="H4002" t="str">
            <v>CURVA EM COBRE, DN 15 MM, 45 GRAUS, SEM ANEL DE SOLDA, BOLSA X BOLSA, INSTALADO EM RAMAL E SUB-RAMAL  FORNECIMENTO E INSTALAÇÃO. AF_01/2016</v>
          </cell>
        </row>
        <row r="4003">
          <cell r="A4003" t="str">
            <v>INSTALACOES HIDRO SANITARIAS</v>
          </cell>
          <cell r="B4003" t="str">
            <v>INHI</v>
          </cell>
          <cell r="C4003" t="str">
            <v>CONEXOES</v>
          </cell>
          <cell r="D4003" t="str">
            <v>0180</v>
          </cell>
          <cell r="E4003">
            <v>0</v>
          </cell>
          <cell r="F4003">
            <v>0</v>
          </cell>
          <cell r="G4003" t="str">
            <v>93098</v>
          </cell>
          <cell r="H4003" t="str">
            <v>COTOVELO EM BRONZE/LATÃO, DN 15 MM X 1/2", 90 GRAUS, SEM ANEL DE SOLDA, BOLSA X ROSCA F, INSTALADO EM RAMAL E SUB-RAMAL  FORNECIMENTO E INSTALAÇÃO. AF_01/2016</v>
          </cell>
        </row>
        <row r="4004">
          <cell r="A4004" t="str">
            <v>INSTALACOES HIDRO SANITARIAS</v>
          </cell>
          <cell r="B4004" t="str">
            <v>INHI</v>
          </cell>
          <cell r="C4004" t="str">
            <v>CONEXOES</v>
          </cell>
          <cell r="D4004" t="str">
            <v>0180</v>
          </cell>
          <cell r="E4004">
            <v>0</v>
          </cell>
          <cell r="F4004">
            <v>0</v>
          </cell>
          <cell r="G4004" t="str">
            <v>93099</v>
          </cell>
          <cell r="H4004" t="str">
            <v>CURVA EM COBRE, DN 22 MM, 45 GRAUS, SEM ANEL DE SOLDA, BOLSA X BOLSA, INSTALADO EM RAMAL E SUB-RAMAL  FORNECIMENTO E INSTALAÇÃO. AF_01/2016</v>
          </cell>
        </row>
        <row r="4005">
          <cell r="A4005" t="str">
            <v>INSTALACOES HIDRO SANITARIAS</v>
          </cell>
          <cell r="B4005" t="str">
            <v>INHI</v>
          </cell>
          <cell r="C4005" t="str">
            <v>CONEXOES</v>
          </cell>
          <cell r="D4005" t="str">
            <v>0180</v>
          </cell>
          <cell r="E4005">
            <v>0</v>
          </cell>
          <cell r="F4005">
            <v>0</v>
          </cell>
          <cell r="G4005" t="str">
            <v>93100</v>
          </cell>
          <cell r="H4005" t="str">
            <v>COTOVELO EM BRONZE/LATÃO, DN 22 MM X 1/2", 90 GRAUS, SEM ANEL DE SOLDA, BOLSA X ROSCA F, INSTALADO EM RAMAL E SUB-RAMAL  FORNECIMENTO E INSTALAÇÃO. AF_01/2016</v>
          </cell>
        </row>
        <row r="4006">
          <cell r="A4006" t="str">
            <v>INSTALACOES HIDRO SANITARIAS</v>
          </cell>
          <cell r="B4006" t="str">
            <v>INHI</v>
          </cell>
          <cell r="C4006" t="str">
            <v>CONEXOES</v>
          </cell>
          <cell r="D4006" t="str">
            <v>0180</v>
          </cell>
          <cell r="E4006">
            <v>0</v>
          </cell>
          <cell r="F4006">
            <v>0</v>
          </cell>
          <cell r="G4006" t="str">
            <v>93101</v>
          </cell>
          <cell r="H4006" t="str">
            <v>COTOVELO EM BRONZE/LATÃO, DN 22 MM X 3/4", 90 GRAUS, SEM ANEL DE SOLDA, BOLSA X ROSCA F, INSTALADO EM RAMAL E SUB-RAMAL  FORNECIMENTO E INSTALAÇÃO. AF_01/2016</v>
          </cell>
        </row>
        <row r="4007">
          <cell r="A4007" t="str">
            <v>INSTALACOES HIDRO SANITARIAS</v>
          </cell>
          <cell r="B4007" t="str">
            <v>INHI</v>
          </cell>
          <cell r="C4007" t="str">
            <v>CONEXOES</v>
          </cell>
          <cell r="D4007" t="str">
            <v>0180</v>
          </cell>
          <cell r="E4007">
            <v>0</v>
          </cell>
          <cell r="F4007">
            <v>0</v>
          </cell>
          <cell r="G4007" t="str">
            <v>93102</v>
          </cell>
          <cell r="H4007" t="str">
            <v>CURVA EM COBRE, DN 28 MM, 45 GRAUS, SEM ANEL DE SOLDA, BOLSA X BOLSA, INSTALADO EM RAMAL E SUB-RAMAL  FORNECIMENTO E INSTALAÇÃO. AF_01/2016</v>
          </cell>
        </row>
        <row r="4008">
          <cell r="A4008" t="str">
            <v>INSTALACOES HIDRO SANITARIAS</v>
          </cell>
          <cell r="B4008" t="str">
            <v>INHI</v>
          </cell>
          <cell r="C4008" t="str">
            <v>CONEXOES</v>
          </cell>
          <cell r="D4008" t="str">
            <v>0180</v>
          </cell>
          <cell r="E4008">
            <v>0</v>
          </cell>
          <cell r="F4008">
            <v>0</v>
          </cell>
          <cell r="G4008" t="str">
            <v>93103</v>
          </cell>
          <cell r="H4008" t="str">
            <v>LUVA PASSANTE EM COBRE, DN 15 MM, SEM ANEL DE SOLDA, INSTALADO EM RAMAL E SUB-RAMAL  FORNECIMENTO E INSTALAÇÃO. AF_01/2016</v>
          </cell>
        </row>
        <row r="4009">
          <cell r="A4009" t="str">
            <v>INSTALACOES HIDRO SANITARIAS</v>
          </cell>
          <cell r="B4009" t="str">
            <v>INHI</v>
          </cell>
          <cell r="C4009" t="str">
            <v>CONEXOES</v>
          </cell>
          <cell r="D4009" t="str">
            <v>0180</v>
          </cell>
          <cell r="E4009">
            <v>0</v>
          </cell>
          <cell r="F4009">
            <v>0</v>
          </cell>
          <cell r="G4009" t="str">
            <v>93104</v>
          </cell>
          <cell r="H4009" t="str">
            <v>CONECTOR EM BRONZE/LATÃO, DN 15 MM X 1/2", SEM ANEL DE SOLDA, BOLSA X ROSCA F, INSTALADO EM RAMAL E SUB-RAMAL  FORNECIMENTO E INSTALAÇÃO. AF_01/2016</v>
          </cell>
        </row>
        <row r="4010">
          <cell r="A4010" t="str">
            <v>INSTALACOES HIDRO SANITARIAS</v>
          </cell>
          <cell r="B4010" t="str">
            <v>INHI</v>
          </cell>
          <cell r="C4010" t="str">
            <v>CONEXOES</v>
          </cell>
          <cell r="D4010" t="str">
            <v>0180</v>
          </cell>
          <cell r="E4010">
            <v>0</v>
          </cell>
          <cell r="F4010">
            <v>0</v>
          </cell>
          <cell r="G4010" t="str">
            <v>93105</v>
          </cell>
          <cell r="H4010" t="str">
            <v>CURVA DE TRANSPOSIÇÃO EM BRONZE/LATÃO, DN 15 MM, SEM ANEL DE SOLDA, BOLSA X BOLSA, INSTALADO EM RAMAL E SUB-RAMAL  FORNECIMENTO E INSTALAÇÃO. AF_01/2016</v>
          </cell>
        </row>
        <row r="4011">
          <cell r="A4011" t="str">
            <v>INSTALACOES HIDRO SANITARIAS</v>
          </cell>
          <cell r="B4011" t="str">
            <v>INHI</v>
          </cell>
          <cell r="C4011" t="str">
            <v>CONEXOES</v>
          </cell>
          <cell r="D4011" t="str">
            <v>0180</v>
          </cell>
          <cell r="E4011">
            <v>0</v>
          </cell>
          <cell r="F4011">
            <v>0</v>
          </cell>
          <cell r="G4011" t="str">
            <v>93106</v>
          </cell>
          <cell r="H4011" t="str">
            <v>JUNTA DE EXPANSÃO EM COBRE, DN 15 MM, PONTA X PONTA, INSTALADO EM RAMAL E SUB-RAMAL  FORNECIMENTO E INSTALAÇÃO. AF_01/2016</v>
          </cell>
        </row>
        <row r="4012">
          <cell r="A4012" t="str">
            <v>INSTALACOES HIDRO SANITARIAS</v>
          </cell>
          <cell r="B4012" t="str">
            <v>INHI</v>
          </cell>
          <cell r="C4012" t="str">
            <v>CONEXOES</v>
          </cell>
          <cell r="D4012" t="str">
            <v>0180</v>
          </cell>
          <cell r="E4012">
            <v>0</v>
          </cell>
          <cell r="F4012">
            <v>0</v>
          </cell>
          <cell r="G4012" t="str">
            <v>93107</v>
          </cell>
          <cell r="H4012" t="str">
            <v>LUVA PASSANTE EM COBRE, DN 22 MM, SEM ANEL DE SOLDA, INSTALADO EM RAMAL E SUB-RAMAL  FORNECIMENTO E INSTALAÇÃO. AF_01/2016</v>
          </cell>
        </row>
        <row r="4013">
          <cell r="A4013" t="str">
            <v>INSTALACOES HIDRO SANITARIAS</v>
          </cell>
          <cell r="B4013" t="str">
            <v>INHI</v>
          </cell>
          <cell r="C4013" t="str">
            <v>CONEXOES</v>
          </cell>
          <cell r="D4013" t="str">
            <v>0180</v>
          </cell>
          <cell r="E4013">
            <v>0</v>
          </cell>
          <cell r="F4013">
            <v>0</v>
          </cell>
          <cell r="G4013" t="str">
            <v>93108</v>
          </cell>
          <cell r="H4013" t="str">
            <v>BUCHA DE REDUÇÃO EM COBRE, DN 22 MM X 15 MM, SEM ANEL DE SOLDA, PONTA X BOLSA, INSTALADO EM RAMAL E SUB-RAMAL  FORNECIMENTO E INSTALAÇÃO. AF_01/2016</v>
          </cell>
        </row>
        <row r="4014">
          <cell r="A4014" t="str">
            <v>INSTALACOES HIDRO SANITARIAS</v>
          </cell>
          <cell r="B4014" t="str">
            <v>INHI</v>
          </cell>
          <cell r="C4014" t="str">
            <v>CONEXOES</v>
          </cell>
          <cell r="D4014" t="str">
            <v>0180</v>
          </cell>
          <cell r="E4014">
            <v>0</v>
          </cell>
          <cell r="F4014">
            <v>0</v>
          </cell>
          <cell r="G4014" t="str">
            <v>93109</v>
          </cell>
          <cell r="H4014" t="str">
            <v>JUNTA DE EXPANSÃO EM COBRE, DN 22 MM, PONTA X PONTA, INSTALADO EM RAMAL E SUB-RAMAL  FORNECIMENTO E INSTALAÇÃO. AF_01/2016</v>
          </cell>
        </row>
        <row r="4015">
          <cell r="A4015" t="str">
            <v>INSTALACOES HIDRO SANITARIAS</v>
          </cell>
          <cell r="B4015" t="str">
            <v>INHI</v>
          </cell>
          <cell r="C4015" t="str">
            <v>CONEXOES</v>
          </cell>
          <cell r="D4015" t="str">
            <v>0180</v>
          </cell>
          <cell r="E4015">
            <v>0</v>
          </cell>
          <cell r="F4015">
            <v>0</v>
          </cell>
          <cell r="G4015" t="str">
            <v>93110</v>
          </cell>
          <cell r="H4015" t="str">
            <v>CONECTOR EM BRONZE/LATÃO, DN 22 MM X 1/2", SEM ANEL DE SOLDA, BOLSA X ROSCA F, INSTALADO EM RAMAL E SUB-RAMAL  FORNECIMENTO E INSTALAÇÃO. AF_01/2016</v>
          </cell>
        </row>
        <row r="4016">
          <cell r="A4016" t="str">
            <v>INSTALACOES HIDRO SANITARIAS</v>
          </cell>
          <cell r="B4016" t="str">
            <v>INHI</v>
          </cell>
          <cell r="C4016" t="str">
            <v>CONEXOES</v>
          </cell>
          <cell r="D4016" t="str">
            <v>0180</v>
          </cell>
          <cell r="E4016">
            <v>0</v>
          </cell>
          <cell r="F4016">
            <v>0</v>
          </cell>
          <cell r="G4016" t="str">
            <v>93111</v>
          </cell>
          <cell r="H4016" t="str">
            <v>CONECTOR EM BRONZE/LATÃO, DN 22 MM X 3/4", SEM ANEL DE SOLDA, BOLSA X ROSCA F, INSTALADO EM RAMAL E SUB-RAMAL  FORNECIMENTO E INSTALAÇÃO. AF_01/2016</v>
          </cell>
        </row>
        <row r="4017">
          <cell r="A4017" t="str">
            <v>INSTALACOES HIDRO SANITARIAS</v>
          </cell>
          <cell r="B4017" t="str">
            <v>INHI</v>
          </cell>
          <cell r="C4017" t="str">
            <v>CONEXOES</v>
          </cell>
          <cell r="D4017" t="str">
            <v>0180</v>
          </cell>
          <cell r="E4017">
            <v>0</v>
          </cell>
          <cell r="F4017">
            <v>0</v>
          </cell>
          <cell r="G4017" t="str">
            <v>93112</v>
          </cell>
          <cell r="H4017" t="str">
            <v>CURVA DE TRANSPOSIÇÃO EM BRONZE/LATÃO, DN 22 MM, SEM ANEL DE SOLDA, BOLSA X BOLSA, INSTALADO EM RAMAL E SUB-RAMAL  FORNECIMENTO E INSTALAÇÃO. AF_01/2016</v>
          </cell>
        </row>
        <row r="4018">
          <cell r="A4018" t="str">
            <v>INSTALACOES HIDRO SANITARIAS</v>
          </cell>
          <cell r="B4018" t="str">
            <v>INHI</v>
          </cell>
          <cell r="C4018" t="str">
            <v>CONEXOES</v>
          </cell>
          <cell r="D4018" t="str">
            <v>0180</v>
          </cell>
          <cell r="E4018">
            <v>0</v>
          </cell>
          <cell r="F4018">
            <v>0</v>
          </cell>
          <cell r="G4018" t="str">
            <v>93113</v>
          </cell>
          <cell r="H4018" t="str">
            <v>LUVA PASSANTE EM COBRE, DN 28 MM, SEM ANEL DE SOLDA, INSTALADO EM RAMAL E SUB-RAMAL  FORNECIMENTO E INSTALAÇÃO. AF_01/2016</v>
          </cell>
        </row>
        <row r="4019">
          <cell r="A4019" t="str">
            <v>INSTALACOES HIDRO SANITARIAS</v>
          </cell>
          <cell r="B4019" t="str">
            <v>INHI</v>
          </cell>
          <cell r="C4019" t="str">
            <v>CONEXOES</v>
          </cell>
          <cell r="D4019" t="str">
            <v>0180</v>
          </cell>
          <cell r="E4019">
            <v>0</v>
          </cell>
          <cell r="F4019">
            <v>0</v>
          </cell>
          <cell r="G4019" t="str">
            <v>93114</v>
          </cell>
          <cell r="H4019" t="str">
            <v>CONECTOR EM BRONZE/LATÃO, DN 28 MM X 1/2", SEM ANEL DE SOLDA, BOLSA X ROSCA F, INSTALADO EM RAMAL E SUB-RAMAL  FORNECIMENTO E INSTALAÇÃO. AF_01/2016</v>
          </cell>
        </row>
        <row r="4020">
          <cell r="A4020" t="str">
            <v>INSTALACOES HIDRO SANITARIAS</v>
          </cell>
          <cell r="B4020" t="str">
            <v>INHI</v>
          </cell>
          <cell r="C4020" t="str">
            <v>CONEXOES</v>
          </cell>
          <cell r="D4020" t="str">
            <v>0180</v>
          </cell>
          <cell r="E4020">
            <v>0</v>
          </cell>
          <cell r="F4020">
            <v>0</v>
          </cell>
          <cell r="G4020" t="str">
            <v>93115</v>
          </cell>
          <cell r="H4020" t="str">
            <v>CURVA DE TRANSPOSIÇÃO EM BRONZE/LATÃO, DN 28 MM, SEM ANEL DE SOLDA, BOLSA X BOLSA, INSTALADO EM RAMAL E SUB-RAMAL  FORNECIMENTO E INSTALAÇÃO. AF_01/2016</v>
          </cell>
        </row>
        <row r="4021">
          <cell r="A4021" t="str">
            <v>INSTALACOES HIDRO SANITARIAS</v>
          </cell>
          <cell r="B4021" t="str">
            <v>INHI</v>
          </cell>
          <cell r="C4021" t="str">
            <v>CONEXOES</v>
          </cell>
          <cell r="D4021" t="str">
            <v>0180</v>
          </cell>
          <cell r="E4021">
            <v>0</v>
          </cell>
          <cell r="F4021">
            <v>0</v>
          </cell>
          <cell r="G4021" t="str">
            <v>93116</v>
          </cell>
          <cell r="H4021" t="str">
            <v>JUNTA DE EXPANSÃO EM COBRE, DN 28 MM, PONTA X PONTA, INSTALADO EM RAMAL E SUB-RAMAL  FORNECIMENTO E INSTALAÇÃO. AF_01/2016</v>
          </cell>
        </row>
        <row r="4022">
          <cell r="A4022" t="str">
            <v>INSTALACOES HIDRO SANITARIAS</v>
          </cell>
          <cell r="B4022" t="str">
            <v>INHI</v>
          </cell>
          <cell r="C4022" t="str">
            <v>CONEXOES</v>
          </cell>
          <cell r="D4022" t="str">
            <v>0180</v>
          </cell>
          <cell r="E4022">
            <v>0</v>
          </cell>
          <cell r="F4022">
            <v>0</v>
          </cell>
          <cell r="G4022" t="str">
            <v>93117</v>
          </cell>
          <cell r="H4022" t="str">
            <v>TE DUPLA CURVA EM BRONZE/LATÃO, DN 1/2" X 15 MM X 1/2", SEM ANEL DE SOLDA, ROSCA F X BOLSA X ROSCA F, INSTALADO EM RAMAL E SUB-RAMAL  FORNECIMENTO E INSTALAÇÃO. AF_01/2016</v>
          </cell>
        </row>
        <row r="4023">
          <cell r="A4023" t="str">
            <v>INSTALACOES HIDRO SANITARIAS</v>
          </cell>
          <cell r="B4023" t="str">
            <v>INHI</v>
          </cell>
          <cell r="C4023" t="str">
            <v>CONEXOES</v>
          </cell>
          <cell r="D4023" t="str">
            <v>0180</v>
          </cell>
          <cell r="E4023">
            <v>0</v>
          </cell>
          <cell r="F4023">
            <v>0</v>
          </cell>
          <cell r="G4023" t="str">
            <v>93118</v>
          </cell>
          <cell r="H4023" t="str">
            <v>TE DUPLA CURVA EM BRONZE/LATÃO, DN 3/4" X 22 MM X 3/4", SEM ANEL DE SOLDA, ROSCA F X BOLSA X ROSCA F, INSTALADO EM RAMAL E SUB-RAMAL  FORNECIMENTO E INSTALAÇÃO. AF_01/2016</v>
          </cell>
        </row>
        <row r="4024">
          <cell r="A4024" t="str">
            <v>INSTALACOES HIDRO SANITARIAS</v>
          </cell>
          <cell r="B4024" t="str">
            <v>INHI</v>
          </cell>
          <cell r="C4024" t="str">
            <v>CONEXOES</v>
          </cell>
          <cell r="D4024" t="str">
            <v>0180</v>
          </cell>
          <cell r="E4024">
            <v>0</v>
          </cell>
          <cell r="F4024">
            <v>0</v>
          </cell>
          <cell r="G4024" t="str">
            <v>93119</v>
          </cell>
          <cell r="H4024" t="str">
            <v>CURVA EM COBRE, DN 22 MM, 45 GRAUS, SEM ANEL DE SOLDA, BOLSA X BOLSA, INSTALADO EM PRUMADA  FORNECIMENTO E INSTALAÇÃO. AF_01/2016</v>
          </cell>
        </row>
        <row r="4025">
          <cell r="A4025" t="str">
            <v>INSTALACOES HIDRO SANITARIAS</v>
          </cell>
          <cell r="B4025" t="str">
            <v>INHI</v>
          </cell>
          <cell r="C4025" t="str">
            <v>CONEXOES</v>
          </cell>
          <cell r="D4025" t="str">
            <v>0180</v>
          </cell>
          <cell r="E4025">
            <v>0</v>
          </cell>
          <cell r="F4025">
            <v>0</v>
          </cell>
          <cell r="G4025" t="str">
            <v>93120</v>
          </cell>
          <cell r="H4025" t="str">
            <v>COTOVELO EM BRONZE/LATÃO, DN 22 MM X 1/2", 90 GRAUS, SEM ANEL DE SOLDA, BOLSA X ROSCA F, INSTALADO EM PRUMADA  FORNECIMENTO E INSTALAÇÃO. AF_01/2016</v>
          </cell>
        </row>
        <row r="4026">
          <cell r="A4026" t="str">
            <v>INSTALACOES HIDRO SANITARIAS</v>
          </cell>
          <cell r="B4026" t="str">
            <v>INHI</v>
          </cell>
          <cell r="C4026" t="str">
            <v>CONEXOES</v>
          </cell>
          <cell r="D4026" t="str">
            <v>0180</v>
          </cell>
          <cell r="E4026">
            <v>0</v>
          </cell>
          <cell r="F4026">
            <v>0</v>
          </cell>
          <cell r="G4026" t="str">
            <v>93121</v>
          </cell>
          <cell r="H4026" t="str">
            <v>COTOVELO EM BRONZE/LATÃO, DN 22 MM X 3/4", 90 GRAUS, SEM ANEL DE SOLDA, BOLSA X ROSCA F, INSTALADO EM PRUMADA  FORNECIMENTO E INSTALAÇÃO. AF_01/2016</v>
          </cell>
        </row>
        <row r="4027">
          <cell r="A4027" t="str">
            <v>INSTALACOES HIDRO SANITARIAS</v>
          </cell>
          <cell r="B4027" t="str">
            <v>INHI</v>
          </cell>
          <cell r="C4027" t="str">
            <v>CONEXOES</v>
          </cell>
          <cell r="D4027" t="str">
            <v>0180</v>
          </cell>
          <cell r="E4027">
            <v>0</v>
          </cell>
          <cell r="F4027">
            <v>0</v>
          </cell>
          <cell r="G4027" t="str">
            <v>93122</v>
          </cell>
          <cell r="H4027" t="str">
            <v>CURVA EM COBRE, DN 28 MM, 45 GRAUS, SEM ANEL DE SOLDA, BOLSA X BOLSA, INSTALADO EM PRUMADA  FORNECIMENTO E INSTALAÇÃO. AF_01/2016</v>
          </cell>
        </row>
        <row r="4028">
          <cell r="A4028" t="str">
            <v>INSTALACOES HIDRO SANITARIAS</v>
          </cell>
          <cell r="B4028" t="str">
            <v>INHI</v>
          </cell>
          <cell r="C4028" t="str">
            <v>CONEXOES</v>
          </cell>
          <cell r="D4028" t="str">
            <v>0180</v>
          </cell>
          <cell r="E4028">
            <v>0</v>
          </cell>
          <cell r="F4028">
            <v>0</v>
          </cell>
          <cell r="G4028" t="str">
            <v>93123</v>
          </cell>
          <cell r="H4028" t="str">
            <v>CURVA EM COBRE, DN 35 MM, 45 GRAUS, SEM ANEL DE SOLDA, BOLSA X BOLSA, INSTALADO EM PRUMADA  FORNECIMENTO E INSTALAÇÃO. AF_01/2016</v>
          </cell>
        </row>
        <row r="4029">
          <cell r="A4029" t="str">
            <v>INSTALACOES HIDRO SANITARIAS</v>
          </cell>
          <cell r="B4029" t="str">
            <v>INHI</v>
          </cell>
          <cell r="C4029" t="str">
            <v>CONEXOES</v>
          </cell>
          <cell r="D4029" t="str">
            <v>0180</v>
          </cell>
          <cell r="E4029">
            <v>0</v>
          </cell>
          <cell r="F4029">
            <v>0</v>
          </cell>
          <cell r="G4029" t="str">
            <v>93124</v>
          </cell>
          <cell r="H4029" t="str">
            <v>CURVA EM COBRE, DN 42 MM, 45 GRAUS, SEM ANEL DE SOLDA, BOLSA X BOLSA, INSTALADO EM PRUMADA  FORNECIMENTO E INSTALAÇÃO. AF_01/2016</v>
          </cell>
        </row>
        <row r="4030">
          <cell r="A4030" t="str">
            <v>INSTALACOES HIDRO SANITARIAS</v>
          </cell>
          <cell r="B4030" t="str">
            <v>INHI</v>
          </cell>
          <cell r="C4030" t="str">
            <v>CONEXOES</v>
          </cell>
          <cell r="D4030" t="str">
            <v>0180</v>
          </cell>
          <cell r="E4030">
            <v>0</v>
          </cell>
          <cell r="F4030">
            <v>0</v>
          </cell>
          <cell r="G4030" t="str">
            <v>93125</v>
          </cell>
          <cell r="H4030" t="str">
            <v>CURVA EM COBRE, DN 54 MM, 45 GRAUS, SEM ANEL DE SOLDA, BOLSA X BOLSA, INSTALADO EM PRUMADA  FORNECIMENTO E INSTALAÇÃO. AF_01/2016</v>
          </cell>
        </row>
        <row r="4031">
          <cell r="A4031" t="str">
            <v>INSTALACOES HIDRO SANITARIAS</v>
          </cell>
          <cell r="B4031" t="str">
            <v>INHI</v>
          </cell>
          <cell r="C4031" t="str">
            <v>CONEXOES</v>
          </cell>
          <cell r="D4031" t="str">
            <v>0180</v>
          </cell>
          <cell r="E4031">
            <v>0</v>
          </cell>
          <cell r="F4031">
            <v>0</v>
          </cell>
          <cell r="G4031" t="str">
            <v>93126</v>
          </cell>
          <cell r="H4031" t="str">
            <v>CURVA EM COBRE, DN 66 MM, 45 GRAUS, SEM ANEL DE SOLDA, BOLSA X BOLSA, INSTALADO EM PRUMADA  FORNECIMENTO E INSTALAÇÃO. AF_01/2016</v>
          </cell>
        </row>
        <row r="4032">
          <cell r="A4032" t="str">
            <v>INSTALACOES HIDRO SANITARIAS</v>
          </cell>
          <cell r="B4032" t="str">
            <v>INHI</v>
          </cell>
          <cell r="C4032" t="str">
            <v>CONEXOES</v>
          </cell>
          <cell r="D4032" t="str">
            <v>0180</v>
          </cell>
          <cell r="E4032">
            <v>0</v>
          </cell>
          <cell r="F4032">
            <v>0</v>
          </cell>
          <cell r="G4032" t="str">
            <v>93133</v>
          </cell>
          <cell r="H4032" t="str">
            <v>BUCHA DE REDUÇÃO EM COBRE, DN 28 MM X 22 MM, SEM ANEL DE SOLDA, INSTALADO EM RAMAL E SUB-RAMAL  FORNECIMENTO E INSTALAÇÃO. AF_01/2016</v>
          </cell>
        </row>
        <row r="4033">
          <cell r="A4033" t="str">
            <v>INSTALACOES HIDRO SANITARIAS</v>
          </cell>
          <cell r="B4033" t="str">
            <v>INHI</v>
          </cell>
          <cell r="C4033" t="str">
            <v>CONEXOES</v>
          </cell>
          <cell r="D4033" t="str">
            <v>0180</v>
          </cell>
          <cell r="E4033">
            <v>0</v>
          </cell>
          <cell r="F4033">
            <v>0</v>
          </cell>
          <cell r="G4033" t="str">
            <v>94465</v>
          </cell>
          <cell r="H4033" t="str">
            <v>LUVA, EM FERRO GALVANIZADO, CONEXÃO ROSQUEADA, DN 50 (2), INSTALADO EM RESERVAÇÃO DE ÁGUA DE EDIFICAÇÃO QUE POSSUA RESERVATÓRIO DE FIBRA/FIBROCIMENTO  FORNECIMENTO E INSTALAÇÃO. AF_06/2016</v>
          </cell>
        </row>
        <row r="4034">
          <cell r="A4034" t="str">
            <v>INSTALACOES HIDRO SANITARIAS</v>
          </cell>
          <cell r="B4034" t="str">
            <v>INHI</v>
          </cell>
          <cell r="C4034" t="str">
            <v>CONEXOES</v>
          </cell>
          <cell r="D4034" t="str">
            <v>0180</v>
          </cell>
          <cell r="E4034">
            <v>0</v>
          </cell>
          <cell r="F4034">
            <v>0</v>
          </cell>
          <cell r="G4034" t="str">
            <v>94466</v>
          </cell>
          <cell r="H4034" t="str">
            <v>NIPLE, EM FERRO GALVANIZADO, CONEXÃO ROSQUEADA, DN 50 (2), INSTALADO EM RESERVAÇÃO DE ÁGUA DE EDIFICAÇÃO QUE POSSUA RESERVATÓRIO DE FIBRA/FIBROCIMENTO  FORNECIMENTO E INSTALAÇÃO. AF_06/2016</v>
          </cell>
        </row>
        <row r="4035">
          <cell r="A4035" t="str">
            <v>INSTALACOES HIDRO SANITARIAS</v>
          </cell>
          <cell r="B4035" t="str">
            <v>INHI</v>
          </cell>
          <cell r="C4035" t="str">
            <v>CONEXOES</v>
          </cell>
          <cell r="D4035" t="str">
            <v>0180</v>
          </cell>
          <cell r="E4035">
            <v>0</v>
          </cell>
          <cell r="F4035">
            <v>0</v>
          </cell>
          <cell r="G4035" t="str">
            <v>94467</v>
          </cell>
          <cell r="H4035" t="str">
            <v>LUVA, EM FERRO GALVANIZADO, CONEXÃO ROSQUEADA, DN 65 (2 1/2), INSTALADO EM RESERVAÇÃO DE ÁGUA DE EDIFICAÇÃO QUE POSSUA RESERVATÓRIO DE FIBRA/FIBROCIMENTO  FORNECIMENTO E INSTALAÇÃO. AF_06/2016</v>
          </cell>
        </row>
        <row r="4036">
          <cell r="A4036" t="str">
            <v>INSTALACOES HIDRO SANITARIAS</v>
          </cell>
          <cell r="B4036" t="str">
            <v>INHI</v>
          </cell>
          <cell r="C4036" t="str">
            <v>CONEXOES</v>
          </cell>
          <cell r="D4036" t="str">
            <v>0180</v>
          </cell>
          <cell r="E4036">
            <v>0</v>
          </cell>
          <cell r="F4036">
            <v>0</v>
          </cell>
          <cell r="G4036" t="str">
            <v>94468</v>
          </cell>
          <cell r="H4036" t="str">
            <v>NIPLE, EM FERRO GALVANIZADO, CONEXÃO ROSQUEADA, DN 65 (2 1/2), INSTALADO EM RESERVAÇÃO DE ÁGUA DE EDIFICAÇÃO QUE POSSUA RESERVATÓRIO DE FIBRA/FIBROCIMENTO  FORNECIMENTO E INSTALAÇÃO. AF_06/2016</v>
          </cell>
        </row>
        <row r="4037">
          <cell r="A4037" t="str">
            <v>INSTALACOES HIDRO SANITARIAS</v>
          </cell>
          <cell r="B4037" t="str">
            <v>INHI</v>
          </cell>
          <cell r="C4037" t="str">
            <v>CONEXOES</v>
          </cell>
          <cell r="D4037" t="str">
            <v>0180</v>
          </cell>
          <cell r="E4037">
            <v>0</v>
          </cell>
          <cell r="F4037">
            <v>0</v>
          </cell>
          <cell r="G4037" t="str">
            <v>94469</v>
          </cell>
          <cell r="H4037" t="str">
            <v>LUVA, EM FERRO GALVANIZADO, CONEXÃO ROSQUEADA, DN 80 (3), INSTALADO EM RESERVAÇÃO DE ÁGUA DE EDIFICAÇÃO QUE POSSUA RESERVATÓRIO DE FIBRA/FIBROCIMENTO  FORNECIMENTO E INSTALAÇÃO. AF_06/2016</v>
          </cell>
        </row>
        <row r="4038">
          <cell r="A4038" t="str">
            <v>INSTALACOES HIDRO SANITARIAS</v>
          </cell>
          <cell r="B4038" t="str">
            <v>INHI</v>
          </cell>
          <cell r="C4038" t="str">
            <v>CONEXOES</v>
          </cell>
          <cell r="D4038" t="str">
            <v>0180</v>
          </cell>
          <cell r="E4038">
            <v>0</v>
          </cell>
          <cell r="F4038">
            <v>0</v>
          </cell>
          <cell r="G4038" t="str">
            <v>94470</v>
          </cell>
          <cell r="H4038" t="str">
            <v>NIPLE, EM FERRO GALVANIZADO, CONEXÃO ROSQUEADA, DN 80 (3), INSTALADO EM RESERVAÇÃO DE ÁGUA DE EDIFICAÇÃO QUE POSSUA RESERVATÓRIO DE FIBRA/FIBROCIMENTO  FORNECIMENTO E INSTALAÇÃO. AF_06/2016</v>
          </cell>
        </row>
        <row r="4039">
          <cell r="A4039" t="str">
            <v>INSTALACOES HIDRO SANITARIAS</v>
          </cell>
          <cell r="B4039" t="str">
            <v>INHI</v>
          </cell>
          <cell r="C4039" t="str">
            <v>CONEXOES</v>
          </cell>
          <cell r="D4039" t="str">
            <v>0180</v>
          </cell>
          <cell r="E4039">
            <v>0</v>
          </cell>
          <cell r="F4039">
            <v>0</v>
          </cell>
          <cell r="G4039" t="str">
            <v>94471</v>
          </cell>
          <cell r="H4039" t="str">
            <v>COTOVELO 90 GRAUS, EM FERRO GALVANIZADO, CONEXÃO ROSQUEADA, DN 50 (2), INSTALADO EM RESERVAÇÃO DE ÁGUA DE EDIFICAÇÃO QUE POSSUA RESERVATÓRIO DE FIBRA/FIBROCIMENTO  FORNECIMENTO E INSTALAÇÃO. AF_06/2016</v>
          </cell>
        </row>
        <row r="4040">
          <cell r="A4040" t="str">
            <v>INSTALACOES HIDRO SANITARIAS</v>
          </cell>
          <cell r="B4040" t="str">
            <v>INHI</v>
          </cell>
          <cell r="C4040" t="str">
            <v>CONEXOES</v>
          </cell>
          <cell r="D4040" t="str">
            <v>0180</v>
          </cell>
          <cell r="E4040">
            <v>0</v>
          </cell>
          <cell r="F4040">
            <v>0</v>
          </cell>
          <cell r="G4040" t="str">
            <v>94472</v>
          </cell>
          <cell r="H4040" t="str">
            <v>COTOVELO 45 GRAUS, EM FERRO GALVANIZADO, CONEXÃO ROSQUEADA, DN 50 (2), INSTALADO EM RESERVAÇÃO DE ÁGUA DE EDIFICAÇÃO QUE POSSUA RESERVATÓRIO DE FIBRA/FIBROCIMENTO  FORNECIMENTO E INSTALAÇÃO. AF_06/2016</v>
          </cell>
        </row>
        <row r="4041">
          <cell r="A4041" t="str">
            <v>INSTALACOES HIDRO SANITARIAS</v>
          </cell>
          <cell r="B4041" t="str">
            <v>INHI</v>
          </cell>
          <cell r="C4041" t="str">
            <v>CONEXOES</v>
          </cell>
          <cell r="D4041" t="str">
            <v>0180</v>
          </cell>
          <cell r="E4041">
            <v>0</v>
          </cell>
          <cell r="F4041">
            <v>0</v>
          </cell>
          <cell r="G4041" t="str">
            <v>94473</v>
          </cell>
          <cell r="H4041" t="str">
            <v>COTOVELO 90 GRAUS, EM FERRO GALVANIZADO, CONEXÃO ROSQUEADA, DN 65 (2 1/2), INSTALADO EM RESERVAÇÃO DE ÁGUA DE EDIFICAÇÃO QUE POSSUA RESERVATÓRIO DE FIBRA/FIBROCIMENTO  FORNECIMENTO E INSTALAÇÃO. AF_06/2016</v>
          </cell>
        </row>
        <row r="4042">
          <cell r="A4042" t="str">
            <v>INSTALACOES HIDRO SANITARIAS</v>
          </cell>
          <cell r="B4042" t="str">
            <v>INHI</v>
          </cell>
          <cell r="C4042" t="str">
            <v>CONEXOES</v>
          </cell>
          <cell r="D4042" t="str">
            <v>0180</v>
          </cell>
          <cell r="E4042">
            <v>0</v>
          </cell>
          <cell r="F4042">
            <v>0</v>
          </cell>
          <cell r="G4042" t="str">
            <v>94474</v>
          </cell>
          <cell r="H4042" t="str">
            <v>COTOVELO 45 GRAUS, EM FERRO GALVANIZADO, CONEXÃO ROSQUEADA, DN 65 (2 1/2), INSTALADO EM RESERVAÇÃO DE ÁGUA DE EDIFICAÇÃO QUE POSSUA RESERVATÓRIO DE FIBRA/FIBROCIMENTO  FORNECIMENTO E INSTALAÇÃO. AF_06/2016</v>
          </cell>
        </row>
        <row r="4043">
          <cell r="A4043" t="str">
            <v>INSTALACOES HIDRO SANITARIAS</v>
          </cell>
          <cell r="B4043" t="str">
            <v>INHI</v>
          </cell>
          <cell r="C4043" t="str">
            <v>CONEXOES</v>
          </cell>
          <cell r="D4043" t="str">
            <v>0180</v>
          </cell>
          <cell r="E4043">
            <v>0</v>
          </cell>
          <cell r="F4043">
            <v>0</v>
          </cell>
          <cell r="G4043" t="str">
            <v>94475</v>
          </cell>
          <cell r="H4043" t="str">
            <v>COTOVELO 90 GRAUS, EM FERRO GALVANIZADO, CONEXÃO ROSQUEADA, DN 80 (3), INSTALADO EM RESERVAÇÃO DE ÁGUA DE EDIFICAÇÃO QUE POSSUA RESERVATÓRIO DE FIBRA/FIBROCIMENTO  FORNECIMENTO E INSTALAÇÃO. AF_06/2016</v>
          </cell>
        </row>
        <row r="4044">
          <cell r="A4044" t="str">
            <v>INSTALACOES HIDRO SANITARIAS</v>
          </cell>
          <cell r="B4044" t="str">
            <v>INHI</v>
          </cell>
          <cell r="C4044" t="str">
            <v>CONEXOES</v>
          </cell>
          <cell r="D4044" t="str">
            <v>0180</v>
          </cell>
          <cell r="E4044">
            <v>0</v>
          </cell>
          <cell r="F4044">
            <v>0</v>
          </cell>
          <cell r="G4044" t="str">
            <v>94476</v>
          </cell>
          <cell r="H4044" t="str">
            <v>COTOVELO 45 GRAUS, EM FERRO GALVANIZADO, CONEXÃO ROSQUEADA, DN 80 (3), INSTALADO EM RESERVAÇÃO DE ÁGUA DE EDIFICAÇÃO QUE POSSUA RESERVATÓRIO DE FIBRA/FIBROCIMENTO  FORNECIMENTO E INSTALAÇÃO. AF_06/2016</v>
          </cell>
        </row>
        <row r="4045">
          <cell r="A4045" t="str">
            <v>INSTALACOES HIDRO SANITARIAS</v>
          </cell>
          <cell r="B4045" t="str">
            <v>INHI</v>
          </cell>
          <cell r="C4045" t="str">
            <v>CONEXOES</v>
          </cell>
          <cell r="D4045" t="str">
            <v>0180</v>
          </cell>
          <cell r="E4045">
            <v>0</v>
          </cell>
          <cell r="F4045">
            <v>0</v>
          </cell>
          <cell r="G4045" t="str">
            <v>94477</v>
          </cell>
          <cell r="H4045" t="str">
            <v>TÊ, EM FERRO GALVANIZADO, CONEXÃO ROSQUEADA, DN 50 (2), INSTALADO EM RESERVAÇÃO DE ÁGUA DE EDIFICAÇÃO QUE POSSUA RESERVATÓRIO DE FIBRA/FIBROCIMENTO  FORNECIMENTO E INSTALAÇÃO. AF_06/2016</v>
          </cell>
        </row>
        <row r="4046">
          <cell r="A4046" t="str">
            <v>INSTALACOES HIDRO SANITARIAS</v>
          </cell>
          <cell r="B4046" t="str">
            <v>INHI</v>
          </cell>
          <cell r="C4046" t="str">
            <v>CONEXOES</v>
          </cell>
          <cell r="D4046" t="str">
            <v>0180</v>
          </cell>
          <cell r="E4046">
            <v>0</v>
          </cell>
          <cell r="F4046">
            <v>0</v>
          </cell>
          <cell r="G4046" t="str">
            <v>94478</v>
          </cell>
          <cell r="H4046" t="str">
            <v>TÊ, EM FERRO GALVANIZADO, CONEXÃO ROSQUEADA, DN 65 (2 1/2), INSTALADO EM RESERVAÇÃO DE ÁGUA DE EDIFICAÇÃO QUE POSSUA RESERVATÓRIO DE FIBRA/FIBROCIMENTO  FORNECIMENTO E INSTALAÇÃO. AF_06/2016</v>
          </cell>
        </row>
        <row r="4047">
          <cell r="A4047" t="str">
            <v>INSTALACOES HIDRO SANITARIAS</v>
          </cell>
          <cell r="B4047" t="str">
            <v>INHI</v>
          </cell>
          <cell r="C4047" t="str">
            <v>CONEXOES</v>
          </cell>
          <cell r="D4047" t="str">
            <v>0180</v>
          </cell>
          <cell r="E4047">
            <v>0</v>
          </cell>
          <cell r="F4047">
            <v>0</v>
          </cell>
          <cell r="G4047" t="str">
            <v>94479</v>
          </cell>
          <cell r="H4047" t="str">
            <v>TÊ, EM FERRO GALVANIZADO, CONEXÃO ROSQUEADA, DN 80 (3), INSTALADO EM RESERVAÇÃO DE ÁGUA DE EDIFICAÇÃO QUE POSSUA RESERVATÓRIO DE FIBRA/FIBROCIMENTO  FORNECIMENTO E INSTALAÇÃO. AF_06/2016</v>
          </cell>
        </row>
        <row r="4048">
          <cell r="A4048" t="str">
            <v>INSTALACOES HIDRO SANITARIAS</v>
          </cell>
          <cell r="B4048" t="str">
            <v>INHI</v>
          </cell>
          <cell r="C4048" t="str">
            <v>CONEXOES</v>
          </cell>
          <cell r="D4048" t="str">
            <v>0180</v>
          </cell>
          <cell r="E4048">
            <v>0</v>
          </cell>
          <cell r="F4048">
            <v>0</v>
          </cell>
          <cell r="G4048" t="str">
            <v>94606</v>
          </cell>
          <cell r="H4048" t="str">
            <v>LUVA EM COBRE, DN 54 MM, SEM ANEL DE SOLDA, INSTALADO EM RESERVAÇÃO DE ÁGUA DE EDIFICAÇÃO QUE POSSUA RESERVATÓRIO DE FIBRA/FIBROCIMENTO  FORNECIMENTO E INSTALAÇÃO. AF_06/2016</v>
          </cell>
        </row>
        <row r="4049">
          <cell r="A4049" t="str">
            <v>INSTALACOES HIDRO SANITARIAS</v>
          </cell>
          <cell r="B4049" t="str">
            <v>INHI</v>
          </cell>
          <cell r="C4049" t="str">
            <v>CONEXOES</v>
          </cell>
          <cell r="D4049" t="str">
            <v>0180</v>
          </cell>
          <cell r="E4049">
            <v>0</v>
          </cell>
          <cell r="F4049">
            <v>0</v>
          </cell>
          <cell r="G4049" t="str">
            <v>94608</v>
          </cell>
          <cell r="H4049" t="str">
            <v>LUVA EM COBRE, DN 66 MM, SEM ANEL DE SOLDA, INSTALADO EM RESERVAÇÃO DE ÁGUA DE EDIFICAÇÃO QUE POSSUA RESERVATÓRIO DE FIBRA/FIBROCIMENTO  FORNECIMENTO E INSTALAÇÃO. AF_06/2016</v>
          </cell>
        </row>
        <row r="4050">
          <cell r="A4050" t="str">
            <v>INSTALACOES HIDRO SANITARIAS</v>
          </cell>
          <cell r="B4050" t="str">
            <v>INHI</v>
          </cell>
          <cell r="C4050" t="str">
            <v>CONEXOES</v>
          </cell>
          <cell r="D4050" t="str">
            <v>0180</v>
          </cell>
          <cell r="E4050">
            <v>0</v>
          </cell>
          <cell r="F4050">
            <v>0</v>
          </cell>
          <cell r="G4050" t="str">
            <v>94610</v>
          </cell>
          <cell r="H4050" t="str">
            <v>LUVA EM COBRE, DN 79 MM, SEM ANEL DE SOLDA, INSTALADO EM RESERVAÇÃO DE ÁGUA DE EDIFICAÇÃO QUE POSSUA RESERVATÓRIO DE FIBRA/FIBROCIMENTO  FORNECIMENTO E INSTALAÇÃO. AF_06/2016</v>
          </cell>
        </row>
        <row r="4051">
          <cell r="A4051" t="str">
            <v>INSTALACOES HIDRO SANITARIAS</v>
          </cell>
          <cell r="B4051" t="str">
            <v>INHI</v>
          </cell>
          <cell r="C4051" t="str">
            <v>CONEXOES</v>
          </cell>
          <cell r="D4051" t="str">
            <v>0180</v>
          </cell>
          <cell r="E4051">
            <v>0</v>
          </cell>
          <cell r="F4051">
            <v>0</v>
          </cell>
          <cell r="G4051" t="str">
            <v>94612</v>
          </cell>
          <cell r="H4051" t="str">
            <v>LUVA DE COBRE, DN 104 MM, SEM ANEL DE SOLDA, INSTALADO EM RESERVAÇÃO DE ÁGUA DE EDIFICAÇÃO QUE POSSUA RESERVATÓRIO DE FIBRA/FIBROCIMENTO  FORNECIMENTO E INSTALAÇÃO. AF_06/2016</v>
          </cell>
        </row>
        <row r="4052">
          <cell r="A4052" t="str">
            <v>INSTALACOES HIDRO SANITARIAS</v>
          </cell>
          <cell r="B4052" t="str">
            <v>INHI</v>
          </cell>
          <cell r="C4052" t="str">
            <v>CONEXOES</v>
          </cell>
          <cell r="D4052" t="str">
            <v>0180</v>
          </cell>
          <cell r="E4052">
            <v>0</v>
          </cell>
          <cell r="F4052">
            <v>0</v>
          </cell>
          <cell r="G4052" t="str">
            <v>94614</v>
          </cell>
          <cell r="H4052" t="str">
            <v>COTOVELO EM COBRE, DN 54 MM, 90 GRAUS, SEM ANEL DE SOLDA, INSTALADO EM RESERVAÇÃO DE ÁGUA DE EDIFICAÇÃO QUE POSSUA RESERVATÓRIO DE FIBRA/FIBROCIMENTO  FORNECIMENTO E INSTALAÇÃO. AF_06/2016</v>
          </cell>
        </row>
        <row r="4053">
          <cell r="A4053" t="str">
            <v>INSTALACOES HIDRO SANITARIAS</v>
          </cell>
          <cell r="B4053" t="str">
            <v>INHI</v>
          </cell>
          <cell r="C4053" t="str">
            <v>CONEXOES</v>
          </cell>
          <cell r="D4053" t="str">
            <v>0180</v>
          </cell>
          <cell r="E4053">
            <v>0</v>
          </cell>
          <cell r="F4053">
            <v>0</v>
          </cell>
          <cell r="G4053" t="str">
            <v>94615</v>
          </cell>
          <cell r="H4053" t="str">
            <v>CURVA EM COBRE, DN 54 MM, 45 GRAUS, SEM ANEL DE SOLDA, BOLSA X BOLSA, INSTALADO EM RESERVAÇÃO DE ÁGUA DE EDIFICAÇÃO QUE POSSUA RESERVATÓRIO DE FIBRA/FIBROCIMENTO  FORNECIMENTO E INSTALAÇÃO. AF_06/2016</v>
          </cell>
        </row>
        <row r="4054">
          <cell r="A4054" t="str">
            <v>INSTALACOES HIDRO SANITARIAS</v>
          </cell>
          <cell r="B4054" t="str">
            <v>INHI</v>
          </cell>
          <cell r="C4054" t="str">
            <v>CONEXOES</v>
          </cell>
          <cell r="D4054" t="str">
            <v>0180</v>
          </cell>
          <cell r="E4054">
            <v>0</v>
          </cell>
          <cell r="F4054">
            <v>0</v>
          </cell>
          <cell r="G4054" t="str">
            <v>94616</v>
          </cell>
          <cell r="H4054" t="str">
            <v>COTOVELO EM COBRE, DN 66 MM, 90 GRAUS, SEM ANEL DE SOLDA, INSTALADO EM RESERVAÇÃO DE ÁGUA DE EDIFICAÇÃO QUE POSSUA RESERVATÓRIO DE FIBRA/FIBROCIMENTO  FORNECIMENTO E INSTALAÇÃO. AF_06/2016</v>
          </cell>
        </row>
        <row r="4055">
          <cell r="A4055" t="str">
            <v>INSTALACOES HIDRO SANITARIAS</v>
          </cell>
          <cell r="B4055" t="str">
            <v>INHI</v>
          </cell>
          <cell r="C4055" t="str">
            <v>CONEXOES</v>
          </cell>
          <cell r="D4055" t="str">
            <v>0180</v>
          </cell>
          <cell r="E4055">
            <v>0</v>
          </cell>
          <cell r="F4055">
            <v>0</v>
          </cell>
          <cell r="G4055" t="str">
            <v>94617</v>
          </cell>
          <cell r="H4055" t="str">
            <v>CURVA EM COBRE, DN 66 MM, 45 GRAUS, SEM ANEL DE SOLDA, BOLSA X BOLSA, INSTALADO EM RESERVAÇÃO DE ÁGUA DE EDIFICAÇÃO QUE POSSUA RESERVATÓRIO DE FIBRA/FIBROCIMENTO  FORNECIMENTO E INSTALAÇÃO. AF_06/2016</v>
          </cell>
        </row>
        <row r="4056">
          <cell r="A4056" t="str">
            <v>INSTALACOES HIDRO SANITARIAS</v>
          </cell>
          <cell r="B4056" t="str">
            <v>INHI</v>
          </cell>
          <cell r="C4056" t="str">
            <v>CONEXOES</v>
          </cell>
          <cell r="D4056" t="str">
            <v>0180</v>
          </cell>
          <cell r="E4056">
            <v>0</v>
          </cell>
          <cell r="F4056">
            <v>0</v>
          </cell>
          <cell r="G4056" t="str">
            <v>94618</v>
          </cell>
          <cell r="H4056" t="str">
            <v>COTOVELO EM COBRE, DN 79 MM, 90 GRAUS, SEM ANEL DE SOLDA, INSTALADO EM RESERVAÇÃO DE ÁGUA DE EDIFICAÇÃO QUE POSSUA RESERVATÓRIO DE FIBRA/FIBROCIMENTO  FORNECIMENTO E INSTALAÇÃO. AF_06/2016</v>
          </cell>
        </row>
        <row r="4057">
          <cell r="A4057" t="str">
            <v>INSTALACOES HIDRO SANITARIAS</v>
          </cell>
          <cell r="B4057" t="str">
            <v>INHI</v>
          </cell>
          <cell r="C4057" t="str">
            <v>CONEXOES</v>
          </cell>
          <cell r="D4057" t="str">
            <v>0180</v>
          </cell>
          <cell r="E4057">
            <v>0</v>
          </cell>
          <cell r="F4057">
            <v>0</v>
          </cell>
          <cell r="G4057" t="str">
            <v>94620</v>
          </cell>
          <cell r="H4057" t="str">
            <v>COTOVELO EM COBRE, DN 104 MM, 90 GRAUS, SEM ANEL DE SOLDA, INSTALADO EM RESERVAÇÃO DE ÁGUA DE EDIFICAÇÃO QUE POSSUA RESERVATÓRIO DE FIBRA/FIBROCIMENTO  FORNECIMENTO E INSTALAÇÃO. AF_06/2016</v>
          </cell>
        </row>
        <row r="4058">
          <cell r="A4058" t="str">
            <v>INSTALACOES HIDRO SANITARIAS</v>
          </cell>
          <cell r="B4058" t="str">
            <v>INHI</v>
          </cell>
          <cell r="C4058" t="str">
            <v>CONEXOES</v>
          </cell>
          <cell r="D4058" t="str">
            <v>0180</v>
          </cell>
          <cell r="E4058">
            <v>0</v>
          </cell>
          <cell r="F4058">
            <v>0</v>
          </cell>
          <cell r="G4058" t="str">
            <v>94622</v>
          </cell>
          <cell r="H4058" t="str">
            <v>TE EM COBRE, DN 54 MM, SEM ANEL DE SOLDA, INSTALADO EM RESERVAÇÃO DE ÁGUA DE EDIFICAÇÃO QUE POSSUA RESERVATÓRIO DE FIBRA/FIBROCIMENTO  FORNECIMENTO E INSTALAÇÃO. AF_06/2016</v>
          </cell>
        </row>
        <row r="4059">
          <cell r="A4059" t="str">
            <v>INSTALACOES HIDRO SANITARIAS</v>
          </cell>
          <cell r="B4059" t="str">
            <v>INHI</v>
          </cell>
          <cell r="C4059" t="str">
            <v>CONEXOES</v>
          </cell>
          <cell r="D4059" t="str">
            <v>0180</v>
          </cell>
          <cell r="E4059">
            <v>0</v>
          </cell>
          <cell r="F4059">
            <v>0</v>
          </cell>
          <cell r="G4059" t="str">
            <v>94623</v>
          </cell>
          <cell r="H4059" t="str">
            <v>TE EM COBRE, DN 66 MM, SEM ANEL DE SOLDA, INSTALADO EM RESERVAÇÃO DE ÁGUA DE EDIFICAÇÃO QUE POSSUA RESERVATÓRIO DE FIBRA/FIBROCIMENTO  FORNECIMENTO E INSTALAÇÃO. AF_06/2016</v>
          </cell>
        </row>
        <row r="4060">
          <cell r="A4060" t="str">
            <v>INSTALACOES HIDRO SANITARIAS</v>
          </cell>
          <cell r="B4060" t="str">
            <v>INHI</v>
          </cell>
          <cell r="C4060" t="str">
            <v>CONEXOES</v>
          </cell>
          <cell r="D4060" t="str">
            <v>0180</v>
          </cell>
          <cell r="E4060">
            <v>0</v>
          </cell>
          <cell r="F4060">
            <v>0</v>
          </cell>
          <cell r="G4060" t="str">
            <v>94624</v>
          </cell>
          <cell r="H4060" t="str">
            <v>TE EM COBRE, DN 79 MM, SEM ANEL DE SOLDA, INSTALADO EM RESERVAÇÃO DE ÁGUA DE EDIFICAÇÃO QUE POSSUA RESERVATÓRIO DE FIBRA/FIBROCIMENTO  FORNECIMENTO E INSTALAÇÃO. AF_06/2016</v>
          </cell>
        </row>
        <row r="4061">
          <cell r="A4061" t="str">
            <v>INSTALACOES HIDRO SANITARIAS</v>
          </cell>
          <cell r="B4061" t="str">
            <v>INHI</v>
          </cell>
          <cell r="C4061" t="str">
            <v>CONEXOES</v>
          </cell>
          <cell r="D4061" t="str">
            <v>0180</v>
          </cell>
          <cell r="E4061">
            <v>0</v>
          </cell>
          <cell r="F4061">
            <v>0</v>
          </cell>
          <cell r="G4061" t="str">
            <v>94625</v>
          </cell>
          <cell r="H4061" t="str">
            <v>TE EM COBRE, DN 104 MM, SEM ANEL DE SOLDA, INSTALADO EM RESERVAÇÃO DE ÁGUA DE EDIFICAÇÃO QUE POSSUA RESERVATÓRIO DE FIBRA/FIBROCIMENTO  FORNECIMENTO E INSTALAÇÃO. AF_06/2016</v>
          </cell>
        </row>
        <row r="4062">
          <cell r="A4062" t="str">
            <v>INSTALACOES HIDRO SANITARIAS</v>
          </cell>
          <cell r="B4062" t="str">
            <v>INHI</v>
          </cell>
          <cell r="C4062" t="str">
            <v>CONEXOES</v>
          </cell>
          <cell r="D4062" t="str">
            <v>0180</v>
          </cell>
          <cell r="E4062">
            <v>0</v>
          </cell>
          <cell r="F4062">
            <v>0</v>
          </cell>
          <cell r="G4062" t="str">
            <v>94656</v>
          </cell>
          <cell r="H4062" t="str">
            <v>ADAPTADOR CURTO COM BOLSA E ROSCA PARA REGISTRO, PVC, SOLDÁVEL, DN  25 MM X 3/4 , INSTALADO EM RESERVAÇÃO DE ÁGUA DE EDIFICAÇÃO QUE POSSUA RESERVATÓRIO DE FIBRA/FIBROCIMENTO   FORNECIMENTO E INSTALAÇÃO. AF_06/2016</v>
          </cell>
        </row>
        <row r="4063">
          <cell r="A4063" t="str">
            <v>INSTALACOES HIDRO SANITARIAS</v>
          </cell>
          <cell r="B4063" t="str">
            <v>INHI</v>
          </cell>
          <cell r="C4063" t="str">
            <v>CONEXOES</v>
          </cell>
          <cell r="D4063" t="str">
            <v>0180</v>
          </cell>
          <cell r="E4063">
            <v>0</v>
          </cell>
          <cell r="F4063">
            <v>0</v>
          </cell>
          <cell r="G4063" t="str">
            <v>94657</v>
          </cell>
          <cell r="H4063" t="str">
            <v>LUVA PVC, SOLDÁVEL, DN  25 MM, INSTALADA EM RESERVAÇÃO DE ÁGUA DE EDIFICAÇÃO QUE POSSUA RESERVATÓRIO DE FIBRA/FIBROCIMENTO   FORNECIMENTO E INSTALAÇÃO. AF_06/2016</v>
          </cell>
        </row>
        <row r="4064">
          <cell r="A4064" t="str">
            <v>INSTALACOES HIDRO SANITARIAS</v>
          </cell>
          <cell r="B4064" t="str">
            <v>INHI</v>
          </cell>
          <cell r="C4064" t="str">
            <v>CONEXOES</v>
          </cell>
          <cell r="D4064" t="str">
            <v>0180</v>
          </cell>
          <cell r="E4064">
            <v>0</v>
          </cell>
          <cell r="F4064">
            <v>0</v>
          </cell>
          <cell r="G4064" t="str">
            <v>94658</v>
          </cell>
          <cell r="H4064" t="str">
            <v>ADAPTADOR CURTO COM BOLSA E ROSCA PARA REGISTRO, PVC, SOLDÁVEL, DN 32 MM X 1 , INSTALADO EM RESERVAÇÃO DE ÁGUA DE EDIFICAÇÃO QUE POSSUA RESERVATÓRIO DE FIBRA/FIBROCIMENTO   FORNECIMENTO E INSTALAÇÃO. AF_06/2016</v>
          </cell>
        </row>
        <row r="4065">
          <cell r="A4065" t="str">
            <v>INSTALACOES HIDRO SANITARIAS</v>
          </cell>
          <cell r="B4065" t="str">
            <v>INHI</v>
          </cell>
          <cell r="C4065" t="str">
            <v>CONEXOES</v>
          </cell>
          <cell r="D4065" t="str">
            <v>0180</v>
          </cell>
          <cell r="E4065">
            <v>0</v>
          </cell>
          <cell r="F4065">
            <v>0</v>
          </cell>
          <cell r="G4065" t="str">
            <v>94659</v>
          </cell>
          <cell r="H4065" t="str">
            <v>LUVA PVC, SOLDÁVEL, DN 32 MM, INSTALADA EM RESERVAÇÃO DE ÁGUA DE EDIFICAÇÃO QUE POSSUA RESERVATÓRIO DE FIBRA/FIBROCIMENTO   FORNECIMENTO E INSTALAÇÃO. AF_06/2016</v>
          </cell>
        </row>
        <row r="4066">
          <cell r="A4066" t="str">
            <v>INSTALACOES HIDRO SANITARIAS</v>
          </cell>
          <cell r="B4066" t="str">
            <v>INHI</v>
          </cell>
          <cell r="C4066" t="str">
            <v>CONEXOES</v>
          </cell>
          <cell r="D4066" t="str">
            <v>0180</v>
          </cell>
          <cell r="E4066">
            <v>0</v>
          </cell>
          <cell r="F4066">
            <v>0</v>
          </cell>
          <cell r="G4066" t="str">
            <v>94660</v>
          </cell>
          <cell r="H4066" t="str">
            <v>ADAPTADOR CURTO COM BOLSA E ROSCA PARA REGISTRO, PVC, SOLDÁVEL, DN 40 MM X 1 1/4 , INSTALADO EM RESERVAÇÃO DE ÁGUA DE EDIFICAÇÃO QUE POSSUA RESERVATÓRIO DE FIBRA/FIBROCIMENTO   FORNECIMENTO E INSTALAÇÃO. AF_06/2016</v>
          </cell>
        </row>
        <row r="4067">
          <cell r="A4067" t="str">
            <v>INSTALACOES HIDRO SANITARIAS</v>
          </cell>
          <cell r="B4067" t="str">
            <v>INHI</v>
          </cell>
          <cell r="C4067" t="str">
            <v>CONEXOES</v>
          </cell>
          <cell r="D4067" t="str">
            <v>0180</v>
          </cell>
          <cell r="E4067">
            <v>0</v>
          </cell>
          <cell r="F4067">
            <v>0</v>
          </cell>
          <cell r="G4067" t="str">
            <v>94661</v>
          </cell>
          <cell r="H4067" t="str">
            <v>LUVA, PVC, SOLDÁVEL, DN 40 MM, INSTALADO EM RESERVAÇÃO DE ÁGUA DE EDIFICAÇÃO QUE POSSUA RESERVATÓRIO DE FIBRA/FIBROCIMENTO   FORNECIMENTO E INSTALAÇÃO. AF_06/2016</v>
          </cell>
        </row>
        <row r="4068">
          <cell r="A4068" t="str">
            <v>INSTALACOES HIDRO SANITARIAS</v>
          </cell>
          <cell r="B4068" t="str">
            <v>INHI</v>
          </cell>
          <cell r="C4068" t="str">
            <v>CONEXOES</v>
          </cell>
          <cell r="D4068" t="str">
            <v>0180</v>
          </cell>
          <cell r="E4068">
            <v>0</v>
          </cell>
          <cell r="F4068">
            <v>0</v>
          </cell>
          <cell r="G4068" t="str">
            <v>94662</v>
          </cell>
          <cell r="H4068" t="str">
            <v>ADAPTADOR CURTO COM BOLSA E ROSCA PARA REGISTRO, PVC, SOLDÁVEL, DN 50 MM X 1 1/2 , INSTALADO EM RESERVAÇÃO DE ÁGUA DE EDIFICAÇÃO QUE POSSUA RESERVATÓRIO DE FIBRA/FIBROCIMENTO   FORNECIMENTO E INSTALAÇÃO. AF_06/2016</v>
          </cell>
        </row>
        <row r="4069">
          <cell r="A4069" t="str">
            <v>INSTALACOES HIDRO SANITARIAS</v>
          </cell>
          <cell r="B4069" t="str">
            <v>INHI</v>
          </cell>
          <cell r="C4069" t="str">
            <v>CONEXOES</v>
          </cell>
          <cell r="D4069" t="str">
            <v>0180</v>
          </cell>
          <cell r="E4069">
            <v>0</v>
          </cell>
          <cell r="F4069">
            <v>0</v>
          </cell>
          <cell r="G4069" t="str">
            <v>94663</v>
          </cell>
          <cell r="H4069" t="str">
            <v>LUVA, PVC, SOLDÁVEL, DN 50 MM, INSTALADO EM RESERVAÇÃO DE ÁGUA DE EDIFICAÇÃO QUE POSSUA RESERVATÓRIO DE FIBRA/FIBROCIMENTO   FORNECIMENTO E INSTALAÇÃO. AF_06/2016</v>
          </cell>
        </row>
        <row r="4070">
          <cell r="A4070" t="str">
            <v>INSTALACOES HIDRO SANITARIAS</v>
          </cell>
          <cell r="B4070" t="str">
            <v>INHI</v>
          </cell>
          <cell r="C4070" t="str">
            <v>CONEXOES</v>
          </cell>
          <cell r="D4070" t="str">
            <v>0180</v>
          </cell>
          <cell r="E4070">
            <v>0</v>
          </cell>
          <cell r="F4070">
            <v>0</v>
          </cell>
          <cell r="G4070" t="str">
            <v>94664</v>
          </cell>
          <cell r="H4070" t="str">
            <v>ADAPTADOR CURTO COM BOLSA E ROSCA PARA REGISTRO, PVC, SOLDÁVEL, DN 60 MM X 2 , INSTALADO EM RESERVAÇÃO DE ÁGUA DE EDIFICAÇÃO QUE POSSUA RESERVATÓRIO DE FIBRA/FIBROCIMENTO   FORNECIMENTO E INSTALAÇÃO. AF_06/2016</v>
          </cell>
        </row>
        <row r="4071">
          <cell r="A4071" t="str">
            <v>INSTALACOES HIDRO SANITARIAS</v>
          </cell>
          <cell r="B4071" t="str">
            <v>INHI</v>
          </cell>
          <cell r="C4071" t="str">
            <v>CONEXOES</v>
          </cell>
          <cell r="D4071" t="str">
            <v>0180</v>
          </cell>
          <cell r="E4071">
            <v>0</v>
          </cell>
          <cell r="F4071">
            <v>0</v>
          </cell>
          <cell r="G4071" t="str">
            <v>94665</v>
          </cell>
          <cell r="H4071" t="str">
            <v>LUVA, PVC, SOLDÁVEL, DN 60 MM, INSTALADO EM RESERVAÇÃO DE ÁGUA DE EDIFICAÇÃO QUE POSSUA RESERVATÓRIO DE FIBRA/FIBROCIMENTO   FORNECIMENTO E INSTALAÇÃO. AF_06/2016</v>
          </cell>
        </row>
        <row r="4072">
          <cell r="A4072" t="str">
            <v>INSTALACOES HIDRO SANITARIAS</v>
          </cell>
          <cell r="B4072" t="str">
            <v>INHI</v>
          </cell>
          <cell r="C4072" t="str">
            <v>CONEXOES</v>
          </cell>
          <cell r="D4072" t="str">
            <v>0180</v>
          </cell>
          <cell r="E4072">
            <v>0</v>
          </cell>
          <cell r="F4072">
            <v>0</v>
          </cell>
          <cell r="G4072" t="str">
            <v>94666</v>
          </cell>
          <cell r="H4072" t="str">
            <v>ADAPTADOR CURTO COM BOLSA E ROSCA PARA REGISTRO, PVC, SOLDÁVEL, DN 75 MM X 2 1/2 , INSTALADO EM RESERVAÇÃO DE ÁGUA DE EDIFICAÇÃO QUE POSSUA RESERVATÓRIO DE FIBRA/FIBROCIMENTO   FORNECIMENTO E INSTALAÇÃO. AF_06/2016</v>
          </cell>
        </row>
        <row r="4073">
          <cell r="A4073" t="str">
            <v>INSTALACOES HIDRO SANITARIAS</v>
          </cell>
          <cell r="B4073" t="str">
            <v>INHI</v>
          </cell>
          <cell r="C4073" t="str">
            <v>CONEXOES</v>
          </cell>
          <cell r="D4073" t="str">
            <v>0180</v>
          </cell>
          <cell r="E4073">
            <v>0</v>
          </cell>
          <cell r="F4073">
            <v>0</v>
          </cell>
          <cell r="G4073" t="str">
            <v>94667</v>
          </cell>
          <cell r="H4073" t="str">
            <v>LUVA, PVC, SOLDÁVEL, DN 75 MM, INSTALADO EM RESERVAÇÃO DE ÁGUA DE EDIFICAÇÃO QUE POSSUA RESERVATÓRIO DE FIBRA/FIBROCIMENTO   FORNECIMENTO E INSTALAÇÃO. AF_06/2016</v>
          </cell>
        </row>
        <row r="4074">
          <cell r="A4074" t="str">
            <v>INSTALACOES HIDRO SANITARIAS</v>
          </cell>
          <cell r="B4074" t="str">
            <v>INHI</v>
          </cell>
          <cell r="C4074" t="str">
            <v>CONEXOES</v>
          </cell>
          <cell r="D4074" t="str">
            <v>0180</v>
          </cell>
          <cell r="E4074">
            <v>0</v>
          </cell>
          <cell r="F4074">
            <v>0</v>
          </cell>
          <cell r="G4074" t="str">
            <v>94668</v>
          </cell>
          <cell r="H4074" t="str">
            <v>ADAPTADOR CURTO COM BOLSA E ROSCA PARA REGISTRO, PVC, SOLDÁVEL, DN 85 MM X 3 , INSTALADO EM RESERVAÇÃO DE ÁGUA DE EDIFICAÇÃO QUE POSSUA RESERVATÓRIO DE FIBRA/FIBROCIMENTO   FORNECIMENTO E INSTALAÇÃO. AF_06/2016</v>
          </cell>
        </row>
        <row r="4075">
          <cell r="A4075" t="str">
            <v>INSTALACOES HIDRO SANITARIAS</v>
          </cell>
          <cell r="B4075" t="str">
            <v>INHI</v>
          </cell>
          <cell r="C4075" t="str">
            <v>CONEXOES</v>
          </cell>
          <cell r="D4075" t="str">
            <v>0180</v>
          </cell>
          <cell r="E4075">
            <v>0</v>
          </cell>
          <cell r="F4075">
            <v>0</v>
          </cell>
          <cell r="G4075" t="str">
            <v>94669</v>
          </cell>
          <cell r="H4075" t="str">
            <v>LUVA, PVC, SOLDÁVEL, DN 85 MM, INSTALADO EM RESERVAÇÃO DE ÁGUA DE EDIFICAÇÃO QUE POSSUA RESERVATÓRIO DE FIBRA/FIBROCIMENTO   FORNECIMENTO E INSTALAÇÃO. AF_06/2016</v>
          </cell>
        </row>
        <row r="4076">
          <cell r="A4076" t="str">
            <v>INSTALACOES HIDRO SANITARIAS</v>
          </cell>
          <cell r="B4076" t="str">
            <v>INHI</v>
          </cell>
          <cell r="C4076" t="str">
            <v>CONEXOES</v>
          </cell>
          <cell r="D4076" t="str">
            <v>0180</v>
          </cell>
          <cell r="E4076">
            <v>0</v>
          </cell>
          <cell r="F4076">
            <v>0</v>
          </cell>
          <cell r="G4076" t="str">
            <v>94670</v>
          </cell>
          <cell r="H4076" t="str">
            <v>ADAPTADOR CURTO COM BOLSA E ROSCA PARA REGISTRO, PVC, SOLDÁVEL, DN 110 MM X 4 , INSTALADO EM RESERVAÇÃO DE ÁGUA DE EDIFICAÇÃO QUE POSSUA RESERVATÓRIO DE FIBRA/FIBROCIMENTO   FORNECIMENTO E INSTALAÇÃO. AF_06/2016</v>
          </cell>
        </row>
        <row r="4077">
          <cell r="A4077" t="str">
            <v>INSTALACOES HIDRO SANITARIAS</v>
          </cell>
          <cell r="B4077" t="str">
            <v>INHI</v>
          </cell>
          <cell r="C4077" t="str">
            <v>CONEXOES</v>
          </cell>
          <cell r="D4077" t="str">
            <v>0180</v>
          </cell>
          <cell r="E4077">
            <v>0</v>
          </cell>
          <cell r="F4077">
            <v>0</v>
          </cell>
          <cell r="G4077" t="str">
            <v>94671</v>
          </cell>
          <cell r="H4077" t="str">
            <v>LUVA, PVC, SOLDÁVEL, DN 110 MM, INSTALADO EM RESERVAÇÃO DE ÁGUA DE EDIFICAÇÃO QUE POSSUA RESERVATÓRIO DE FIBRA/FIBROCIMENTO   FORNECIMENTO E INSTALAÇÃO. AF_06/2016</v>
          </cell>
        </row>
        <row r="4078">
          <cell r="A4078" t="str">
            <v>INSTALACOES HIDRO SANITARIAS</v>
          </cell>
          <cell r="B4078" t="str">
            <v>INHI</v>
          </cell>
          <cell r="C4078" t="str">
            <v>CONEXOES</v>
          </cell>
          <cell r="D4078" t="str">
            <v>0180</v>
          </cell>
          <cell r="E4078">
            <v>0</v>
          </cell>
          <cell r="F4078">
            <v>0</v>
          </cell>
          <cell r="G4078" t="str">
            <v>94672</v>
          </cell>
          <cell r="H4078" t="str">
            <v>JOELHO 90 GRAUS COM BUCHA DE LATÃO, PVC, SOLDÁVEL, DN  25 MM, X 3/4 INSTALADO EM RESERVAÇÃO DE ÁGUA DE EDIFICAÇÃO QUE POSSUA RESERVATÓRIO DE FIBRA/FIBROCIMENTO   FORNECIMENTO E INSTALAÇÃO. AF_06/2016</v>
          </cell>
        </row>
        <row r="4079">
          <cell r="A4079" t="str">
            <v>INSTALACOES HIDRO SANITARIAS</v>
          </cell>
          <cell r="B4079" t="str">
            <v>INHI</v>
          </cell>
          <cell r="C4079" t="str">
            <v>CONEXOES</v>
          </cell>
          <cell r="D4079" t="str">
            <v>0180</v>
          </cell>
          <cell r="E4079">
            <v>0</v>
          </cell>
          <cell r="F4079">
            <v>0</v>
          </cell>
          <cell r="G4079" t="str">
            <v>94673</v>
          </cell>
          <cell r="H4079" t="str">
            <v>CURVA 90 GRAUS, PVC, SOLDÁVEL, DN  25 MM, INSTALADO EM RESERVAÇÃO DE ÁGUA DE EDIFICAÇÃO QUE POSSUA RESERVATÓRIO DE FIBRA/FIBROCIMENTO   FORNECIMENTO E INSTALAÇÃO. AF_06/2016</v>
          </cell>
        </row>
        <row r="4080">
          <cell r="A4080" t="str">
            <v>INSTALACOES HIDRO SANITARIAS</v>
          </cell>
          <cell r="B4080" t="str">
            <v>INHI</v>
          </cell>
          <cell r="C4080" t="str">
            <v>CONEXOES</v>
          </cell>
          <cell r="D4080" t="str">
            <v>0180</v>
          </cell>
          <cell r="E4080">
            <v>0</v>
          </cell>
          <cell r="F4080">
            <v>0</v>
          </cell>
          <cell r="G4080" t="str">
            <v>94674</v>
          </cell>
          <cell r="H4080" t="str">
            <v>JOELHO 90 GRAUS, PVC, SOLDÁVEL, DN 32 MM INSTALADO EM RESERVAÇÃO DE ÁGUA DE EDIFICAÇÃO QUE POSSUA RESERVATÓRIO DE FIBRA/FIBROCIMENTO   FORNECIMENTO E INSTALAÇÃO. AF_06/2016</v>
          </cell>
        </row>
        <row r="4081">
          <cell r="A4081" t="str">
            <v>INSTALACOES HIDRO SANITARIAS</v>
          </cell>
          <cell r="B4081" t="str">
            <v>INHI</v>
          </cell>
          <cell r="C4081" t="str">
            <v>CONEXOES</v>
          </cell>
          <cell r="D4081" t="str">
            <v>0180</v>
          </cell>
          <cell r="E4081">
            <v>0</v>
          </cell>
          <cell r="F4081">
            <v>0</v>
          </cell>
          <cell r="G4081" t="str">
            <v>94675</v>
          </cell>
          <cell r="H4081" t="str">
            <v>CURVA 90 GRAUS, PVC, SOLDÁVEL, DN 32 MM, INSTALADO EM RESERVAÇÃO DE ÁGUA DE EDIFICAÇÃO QUE POSSUA RESERVATÓRIO DE FIBRA/FIBROCIMENTO   FORNECIMENTO E INSTALAÇÃO. AF_06/2016</v>
          </cell>
        </row>
        <row r="4082">
          <cell r="A4082" t="str">
            <v>INSTALACOES HIDRO SANITARIAS</v>
          </cell>
          <cell r="B4082" t="str">
            <v>INHI</v>
          </cell>
          <cell r="C4082" t="str">
            <v>CONEXOES</v>
          </cell>
          <cell r="D4082" t="str">
            <v>0180</v>
          </cell>
          <cell r="E4082">
            <v>0</v>
          </cell>
          <cell r="F4082">
            <v>0</v>
          </cell>
          <cell r="G4082" t="str">
            <v>94676</v>
          </cell>
          <cell r="H4082" t="str">
            <v>JOELHO 90 GRAUS, PVC, SOLDÁVEL, DN 40 MM INSTALADO EM RESERVAÇÃO DE ÁGUA DE EDIFICAÇÃO QUE POSSUA RESERVATÓRIO DE FIBRA/FIBROCIMENTO   FORNECIMENTO E INSTALAÇÃO. AF_06/2016</v>
          </cell>
        </row>
        <row r="4083">
          <cell r="A4083" t="str">
            <v>INSTALACOES HIDRO SANITARIAS</v>
          </cell>
          <cell r="B4083" t="str">
            <v>INHI</v>
          </cell>
          <cell r="C4083" t="str">
            <v>CONEXOES</v>
          </cell>
          <cell r="D4083" t="str">
            <v>0180</v>
          </cell>
          <cell r="E4083">
            <v>0</v>
          </cell>
          <cell r="F4083">
            <v>0</v>
          </cell>
          <cell r="G4083" t="str">
            <v>94677</v>
          </cell>
          <cell r="H4083" t="str">
            <v>CURVA 90 GRAUS, PVC, SOLDÁVEL, DN 40 MM, INSTALADO EM RESERVAÇÃO DE ÁGUA DE EDIFICAÇÃO QUE POSSUA RESERVATÓRIO DE FIBRA/FIBROCIMENTO   FORNECIMENTO E INSTALAÇÃO. AF_06/2016</v>
          </cell>
        </row>
        <row r="4084">
          <cell r="A4084" t="str">
            <v>INSTALACOES HIDRO SANITARIAS</v>
          </cell>
          <cell r="B4084" t="str">
            <v>INHI</v>
          </cell>
          <cell r="C4084" t="str">
            <v>CONEXOES</v>
          </cell>
          <cell r="D4084" t="str">
            <v>0180</v>
          </cell>
          <cell r="E4084">
            <v>0</v>
          </cell>
          <cell r="F4084">
            <v>0</v>
          </cell>
          <cell r="G4084" t="str">
            <v>94678</v>
          </cell>
          <cell r="H4084" t="str">
            <v>JOELHO 90 GRAUS, PVC, SOLDÁVEL, DN 50 MM INSTALADO EM RESERVAÇÃO DE ÁGUA DE EDIFICAÇÃO QUE POSSUA RESERVATÓRIO DE FIBRA/FIBROCIMENTO   FORNECIMENTO E INSTALAÇÃO. AF_06/2016</v>
          </cell>
        </row>
        <row r="4085">
          <cell r="A4085" t="str">
            <v>INSTALACOES HIDRO SANITARIAS</v>
          </cell>
          <cell r="B4085" t="str">
            <v>INHI</v>
          </cell>
          <cell r="C4085" t="str">
            <v>CONEXOES</v>
          </cell>
          <cell r="D4085" t="str">
            <v>0180</v>
          </cell>
          <cell r="E4085">
            <v>0</v>
          </cell>
          <cell r="F4085">
            <v>0</v>
          </cell>
          <cell r="G4085" t="str">
            <v>94679</v>
          </cell>
          <cell r="H4085" t="str">
            <v>CURVA 90 GRAUS, PVC, SOLDÁVEL, DN 50 MM, INSTALADO EM RESERVAÇÃO DE ÁGUA DE EDIFICAÇÃO QUE POSSUA RESERVATÓRIO DE FIBRA/FIBROCIMENTO   FORNECIMENTO E INSTALAÇÃO. AF_06/2016</v>
          </cell>
        </row>
        <row r="4086">
          <cell r="A4086" t="str">
            <v>INSTALACOES HIDRO SANITARIAS</v>
          </cell>
          <cell r="B4086" t="str">
            <v>INHI</v>
          </cell>
          <cell r="C4086" t="str">
            <v>CONEXOES</v>
          </cell>
          <cell r="D4086" t="str">
            <v>0180</v>
          </cell>
          <cell r="E4086">
            <v>0</v>
          </cell>
          <cell r="F4086">
            <v>0</v>
          </cell>
          <cell r="G4086" t="str">
            <v>94680</v>
          </cell>
          <cell r="H4086" t="str">
            <v>JOELHO 90 GRAUS, PVC, SOLDÁVEL, DN 60 MM INSTALADO EM RESERVAÇÃO DE ÁGUA DE EDIFICAÇÃO QUE POSSUA RESERVATÓRIO DE FIBRA/FIBROCIMENTO   FORNECIMENTO E INSTALAÇÃO. AF_06/2016</v>
          </cell>
        </row>
        <row r="4087">
          <cell r="A4087" t="str">
            <v>INSTALACOES HIDRO SANITARIAS</v>
          </cell>
          <cell r="B4087" t="str">
            <v>INHI</v>
          </cell>
          <cell r="C4087" t="str">
            <v>CONEXOES</v>
          </cell>
          <cell r="D4087" t="str">
            <v>0180</v>
          </cell>
          <cell r="E4087">
            <v>0</v>
          </cell>
          <cell r="F4087">
            <v>0</v>
          </cell>
          <cell r="G4087" t="str">
            <v>94681</v>
          </cell>
          <cell r="H4087" t="str">
            <v>CURVA 90 GRAUS, PVC, SOLDÁVEL, DN 60 MM, INSTALADO EM RESERVAÇÃO DE ÁGUA DE EDIFICAÇÃO QUE POSSUA RESERVATÓRIO DE FIBRA/FIBROCIMENTO   FORNECIMENTO E INSTALAÇÃO. AF_06/2016</v>
          </cell>
        </row>
        <row r="4088">
          <cell r="A4088" t="str">
            <v>INSTALACOES HIDRO SANITARIAS</v>
          </cell>
          <cell r="B4088" t="str">
            <v>INHI</v>
          </cell>
          <cell r="C4088" t="str">
            <v>CONEXOES</v>
          </cell>
          <cell r="D4088" t="str">
            <v>0180</v>
          </cell>
          <cell r="E4088">
            <v>0</v>
          </cell>
          <cell r="F4088">
            <v>0</v>
          </cell>
          <cell r="G4088" t="str">
            <v>94682</v>
          </cell>
          <cell r="H4088" t="str">
            <v>JOELHO 90 GRAUS, PVC, SOLDÁVEL, DN 75 MM INSTALADO EM RESERVAÇÃO DE ÁGUA DE EDIFICAÇÃO QUE POSSUA RESERVATÓRIO DE FIBRA/FIBROCIMENTO   FORNECIMENTO E INSTALAÇÃO. AF_06/2016</v>
          </cell>
        </row>
        <row r="4089">
          <cell r="A4089" t="str">
            <v>INSTALACOES HIDRO SANITARIAS</v>
          </cell>
          <cell r="B4089" t="str">
            <v>INHI</v>
          </cell>
          <cell r="C4089" t="str">
            <v>CONEXOES</v>
          </cell>
          <cell r="D4089" t="str">
            <v>0180</v>
          </cell>
          <cell r="E4089">
            <v>0</v>
          </cell>
          <cell r="F4089">
            <v>0</v>
          </cell>
          <cell r="G4089" t="str">
            <v>94683</v>
          </cell>
          <cell r="H4089" t="str">
            <v>CURVA 90 GRAUS, PVC, SOLDÁVEL, DN 75 MM, INSTALADO EM RESERVAÇÃO DE ÁGUA DE EDIFICAÇÃO QUE POSSUA RESERVATÓRIO DE FIBRA/FIBROCIMENTO   FORNECIMENTO E INSTALAÇÃO. AF_06/2016</v>
          </cell>
        </row>
        <row r="4090">
          <cell r="A4090" t="str">
            <v>INSTALACOES HIDRO SANITARIAS</v>
          </cell>
          <cell r="B4090" t="str">
            <v>INHI</v>
          </cell>
          <cell r="C4090" t="str">
            <v>CONEXOES</v>
          </cell>
          <cell r="D4090" t="str">
            <v>0180</v>
          </cell>
          <cell r="E4090">
            <v>0</v>
          </cell>
          <cell r="F4090">
            <v>0</v>
          </cell>
          <cell r="G4090" t="str">
            <v>94684</v>
          </cell>
          <cell r="H4090" t="str">
            <v>JOELHO 90 GRAUS, PVC, SOLDÁVEL, DN 85 MM INSTALADO EM RESERVAÇÃO DE ÁGUA DE EDIFICAÇÃO QUE POSSUA RESERVATÓRIO DE FIBRA/FIBROCIMENTO   FORNECIMENTO E INSTALAÇÃO. AF_06/2016</v>
          </cell>
        </row>
        <row r="4091">
          <cell r="A4091" t="str">
            <v>INSTALACOES HIDRO SANITARIAS</v>
          </cell>
          <cell r="B4091" t="str">
            <v>INHI</v>
          </cell>
          <cell r="C4091" t="str">
            <v>CONEXOES</v>
          </cell>
          <cell r="D4091" t="str">
            <v>0180</v>
          </cell>
          <cell r="E4091">
            <v>0</v>
          </cell>
          <cell r="F4091">
            <v>0</v>
          </cell>
          <cell r="G4091" t="str">
            <v>94685</v>
          </cell>
          <cell r="H4091" t="str">
            <v>CURVA 90 GRAUS, PVC, SOLDÁVEL, DN 85 MM, INSTALADO EM RESERVAÇÃO DE ÁGUA DE EDIFICAÇÃO QUE POSSUA RESERVATÓRIO DE FIBRA/FIBROCIMENTO   FORNECIMENTO E INSTALAÇÃO. AF_06/2016</v>
          </cell>
        </row>
        <row r="4092">
          <cell r="A4092" t="str">
            <v>INSTALACOES HIDRO SANITARIAS</v>
          </cell>
          <cell r="B4092" t="str">
            <v>INHI</v>
          </cell>
          <cell r="C4092" t="str">
            <v>CONEXOES</v>
          </cell>
          <cell r="D4092" t="str">
            <v>0180</v>
          </cell>
          <cell r="E4092">
            <v>0</v>
          </cell>
          <cell r="F4092">
            <v>0</v>
          </cell>
          <cell r="G4092" t="str">
            <v>94686</v>
          </cell>
          <cell r="H4092" t="str">
            <v>JOELHO 90 GRAUS, PVC, SOLDÁVEL, DN 110 MM INSTALADO EM RESERVAÇÃO DE ÁGUA DE EDIFICAÇÃO QUE POSSUA RESERVATÓRIO DE FIBRA/FIBROCIMENTO   FORNECIMENTO E INSTALAÇÃO. AF_06/2016</v>
          </cell>
        </row>
        <row r="4093">
          <cell r="A4093" t="str">
            <v>INSTALACOES HIDRO SANITARIAS</v>
          </cell>
          <cell r="B4093" t="str">
            <v>INHI</v>
          </cell>
          <cell r="C4093" t="str">
            <v>CONEXOES</v>
          </cell>
          <cell r="D4093" t="str">
            <v>0180</v>
          </cell>
          <cell r="E4093">
            <v>0</v>
          </cell>
          <cell r="F4093">
            <v>0</v>
          </cell>
          <cell r="G4093" t="str">
            <v>94687</v>
          </cell>
          <cell r="H4093" t="str">
            <v>CURVA 90 GRAUS, PVC, SOLDÁVEL, DN 110 MM, INSTALADO EM RESERVAÇÃO DE ÁGUA DE EDIFICAÇÃO QUE POSSUA RESERVATÓRIO DE FIBRA/FIBROCIMENTO   FORNECIMENTO E INSTALAÇÃO. AF_06/2016</v>
          </cell>
        </row>
        <row r="4094">
          <cell r="A4094" t="str">
            <v>INSTALACOES HIDRO SANITARIAS</v>
          </cell>
          <cell r="B4094" t="str">
            <v>INHI</v>
          </cell>
          <cell r="C4094" t="str">
            <v>CONEXOES</v>
          </cell>
          <cell r="D4094" t="str">
            <v>0180</v>
          </cell>
          <cell r="E4094">
            <v>0</v>
          </cell>
          <cell r="F4094">
            <v>0</v>
          </cell>
          <cell r="G4094" t="str">
            <v>94688</v>
          </cell>
          <cell r="H4094" t="str">
            <v>TÊ, PVC, SOLDÁVEL, DN  25 MM INSTALADO EM RESERVAÇÃO DE ÁGUA DE EDIFICAÇÃO QUE POSSUA RESERVATÓRIO DE FIBRA/FIBROCIMENTO   FORNECIMENTO E INSTALAÇÃO. AF_06/2016</v>
          </cell>
        </row>
        <row r="4095">
          <cell r="A4095" t="str">
            <v>INSTALACOES HIDRO SANITARIAS</v>
          </cell>
          <cell r="B4095" t="str">
            <v>INHI</v>
          </cell>
          <cell r="C4095" t="str">
            <v>CONEXOES</v>
          </cell>
          <cell r="D4095" t="str">
            <v>0180</v>
          </cell>
          <cell r="E4095">
            <v>0</v>
          </cell>
          <cell r="F4095">
            <v>0</v>
          </cell>
          <cell r="G4095" t="str">
            <v>94689</v>
          </cell>
          <cell r="H4095" t="str">
            <v>TÊ COM BUCHA DE LATÃO NA BOLSA CENTRAL, PVC, SOLDÁVEL, DN  25 MM X 3/4 , INSTALADO EM RESERVAÇÃO DE ÁGUA DE EDIFICAÇÃO QUE POSSUA RESERVATÓRIO DE FIBRA/FIBROCIMENTO   FORNECIMENTO E INSTALAÇÃO. AF_06/2016</v>
          </cell>
        </row>
        <row r="4096">
          <cell r="A4096" t="str">
            <v>INSTALACOES HIDRO SANITARIAS</v>
          </cell>
          <cell r="B4096" t="str">
            <v>INHI</v>
          </cell>
          <cell r="C4096" t="str">
            <v>CONEXOES</v>
          </cell>
          <cell r="D4096" t="str">
            <v>0180</v>
          </cell>
          <cell r="E4096">
            <v>0</v>
          </cell>
          <cell r="F4096">
            <v>0</v>
          </cell>
          <cell r="G4096" t="str">
            <v>94690</v>
          </cell>
          <cell r="H4096" t="str">
            <v>TÊ, PVC, SOLDÁVEL, DN 32 MM INSTALADO EM RESERVAÇÃO DE ÁGUA DE EDIFICAÇÃO QUE POSSUA RESERVATÓRIO DE FIBRA/FIBROCIMENTO   FORNECIMENTO E INSTALAÇÃO. AF_06/2016</v>
          </cell>
        </row>
        <row r="4097">
          <cell r="A4097" t="str">
            <v>INSTALACOES HIDRO SANITARIAS</v>
          </cell>
          <cell r="B4097" t="str">
            <v>INHI</v>
          </cell>
          <cell r="C4097" t="str">
            <v>CONEXOES</v>
          </cell>
          <cell r="D4097" t="str">
            <v>0180</v>
          </cell>
          <cell r="E4097">
            <v>0</v>
          </cell>
          <cell r="F4097">
            <v>0</v>
          </cell>
          <cell r="G4097" t="str">
            <v>94691</v>
          </cell>
          <cell r="H4097" t="str">
            <v>TÊ DE REDUÇÃO, PVC, SOLDÁVEL, DN 32 MM X  25 MM, INSTALADO EM RESERVAÇÃO DE ÁGUA DE EDIFICAÇÃO QUE POSSUA RESERVATÓRIO DE FIBRA/FIBROCIMENTO   FORNECIMENTO E INSTALAÇÃO. AF_06/2016</v>
          </cell>
        </row>
        <row r="4098">
          <cell r="A4098" t="str">
            <v>INSTALACOES HIDRO SANITARIAS</v>
          </cell>
          <cell r="B4098" t="str">
            <v>INHI</v>
          </cell>
          <cell r="C4098" t="str">
            <v>CONEXOES</v>
          </cell>
          <cell r="D4098" t="str">
            <v>0180</v>
          </cell>
          <cell r="E4098">
            <v>0</v>
          </cell>
          <cell r="F4098">
            <v>0</v>
          </cell>
          <cell r="G4098" t="str">
            <v>94692</v>
          </cell>
          <cell r="H4098" t="str">
            <v>TÊ, PVC, SOLDÁVEL, DN 40 MM INSTALADO EM RESERVAÇÃO DE ÁGUA DE EDIFICAÇÃO QUE POSSUA RESERVATÓRIO DE FIBRA/FIBROCIMENTO   FORNECIMENTO E INSTALAÇÃO. AF_06/2016</v>
          </cell>
        </row>
        <row r="4099">
          <cell r="A4099" t="str">
            <v>INSTALACOES HIDRO SANITARIAS</v>
          </cell>
          <cell r="B4099" t="str">
            <v>INHI</v>
          </cell>
          <cell r="C4099" t="str">
            <v>CONEXOES</v>
          </cell>
          <cell r="D4099" t="str">
            <v>0180</v>
          </cell>
          <cell r="E4099">
            <v>0</v>
          </cell>
          <cell r="F4099">
            <v>0</v>
          </cell>
          <cell r="G4099" t="str">
            <v>94693</v>
          </cell>
          <cell r="H4099" t="str">
            <v>TÊ DE REDUÇÃO, PVC, SOLDÁVEL, DN 40 MM X 32 MM, INSTALADO EM RESERVAÇÃO DE ÁGUA DE EDIFICAÇÃO QUE POSSUA RESERVATÓRIO DE FIBRA/FIBROCIMENTO   FORNECIMENTO E INSTALAÇÃO. AF_06/2016</v>
          </cell>
        </row>
        <row r="4100">
          <cell r="A4100" t="str">
            <v>INSTALACOES HIDRO SANITARIAS</v>
          </cell>
          <cell r="B4100" t="str">
            <v>INHI</v>
          </cell>
          <cell r="C4100" t="str">
            <v>CONEXOES</v>
          </cell>
          <cell r="D4100" t="str">
            <v>0180</v>
          </cell>
          <cell r="E4100">
            <v>0</v>
          </cell>
          <cell r="F4100">
            <v>0</v>
          </cell>
          <cell r="G4100" t="str">
            <v>94694</v>
          </cell>
          <cell r="H4100" t="str">
            <v>TÊ, PVC, SOLDÁVEL, DN 50 MM INSTALADO EM RESERVAÇÃO DE ÁGUA DE EDIFICAÇÃO QUE POSSUA RESERVATÓRIO DE FIBRA/FIBROCIMENTO   FORNECIMENTO E INSTALAÇÃO. AF_06/2016</v>
          </cell>
        </row>
        <row r="4101">
          <cell r="A4101" t="str">
            <v>INSTALACOES HIDRO SANITARIAS</v>
          </cell>
          <cell r="B4101" t="str">
            <v>INHI</v>
          </cell>
          <cell r="C4101" t="str">
            <v>CONEXOES</v>
          </cell>
          <cell r="D4101" t="str">
            <v>0180</v>
          </cell>
          <cell r="E4101">
            <v>0</v>
          </cell>
          <cell r="F4101">
            <v>0</v>
          </cell>
          <cell r="G4101" t="str">
            <v>94695</v>
          </cell>
          <cell r="H4101" t="str">
            <v>TÊ DE REDUÇÃO, PVC, SOLDÁVEL, DN 50 MM X 40 MM, INSTALADO EM RESERVAÇÃO DE ÁGUA DE EDIFICAÇÃO QUE POSSUA RESERVATÓRIO DE FIBRA/FIBROCIMENTO   FORNECIMENTO E INSTALAÇÃO. AF_06/2016</v>
          </cell>
        </row>
        <row r="4102">
          <cell r="A4102" t="str">
            <v>INSTALACOES HIDRO SANITARIAS</v>
          </cell>
          <cell r="B4102" t="str">
            <v>INHI</v>
          </cell>
          <cell r="C4102" t="str">
            <v>CONEXOES</v>
          </cell>
          <cell r="D4102" t="str">
            <v>0180</v>
          </cell>
          <cell r="E4102">
            <v>0</v>
          </cell>
          <cell r="F4102">
            <v>0</v>
          </cell>
          <cell r="G4102" t="str">
            <v>94696</v>
          </cell>
          <cell r="H4102" t="str">
            <v>TÊ, PVC, SOLDÁVEL, DN 60 MM INSTALADO EM RESERVAÇÃO DE ÁGUA DE EDIFICAÇÃO QUE POSSUA RESERVATÓRIO DE FIBRA/FIBROCIMENTO   FORNECIMENTO E INSTALAÇÃO. AF_06/2016</v>
          </cell>
        </row>
        <row r="4103">
          <cell r="A4103" t="str">
            <v>INSTALACOES HIDRO SANITARIAS</v>
          </cell>
          <cell r="B4103" t="str">
            <v>INHI</v>
          </cell>
          <cell r="C4103" t="str">
            <v>CONEXOES</v>
          </cell>
          <cell r="D4103" t="str">
            <v>0180</v>
          </cell>
          <cell r="E4103">
            <v>0</v>
          </cell>
          <cell r="F4103">
            <v>0</v>
          </cell>
          <cell r="G4103" t="str">
            <v>94697</v>
          </cell>
          <cell r="H4103" t="str">
            <v>TÊ, PVC, SOLDÁVEL, DN 75 MM INSTALADO EM RESERVAÇÃO DE ÁGUA DE EDIFICAÇÃO QUE POSSUA RESERVATÓRIO DE FIBRA/FIBROCIMENTO   FORNECIMENTO E INSTALAÇÃO. AF_06/2016</v>
          </cell>
        </row>
        <row r="4104">
          <cell r="A4104" t="str">
            <v>INSTALACOES HIDRO SANITARIAS</v>
          </cell>
          <cell r="B4104" t="str">
            <v>INHI</v>
          </cell>
          <cell r="C4104" t="str">
            <v>CONEXOES</v>
          </cell>
          <cell r="D4104" t="str">
            <v>0180</v>
          </cell>
          <cell r="E4104">
            <v>0</v>
          </cell>
          <cell r="F4104">
            <v>0</v>
          </cell>
          <cell r="G4104" t="str">
            <v>94698</v>
          </cell>
          <cell r="H4104" t="str">
            <v>TÊ DE REDUÇÃO, PVC, SOLDÁVEL, DN 75 MM X 50 MM, INSTALADO EM RESERVAÇÃO DE ÁGUA DE EDIFICAÇÃO QUE POSSUA RESERVATÓRIO DE FIBRA/FIBROCIMENTO   FORNECIMENTO E INSTALAÇÃO. AF_06/2016</v>
          </cell>
        </row>
        <row r="4105">
          <cell r="A4105" t="str">
            <v>INSTALACOES HIDRO SANITARIAS</v>
          </cell>
          <cell r="B4105" t="str">
            <v>INHI</v>
          </cell>
          <cell r="C4105" t="str">
            <v>CONEXOES</v>
          </cell>
          <cell r="D4105" t="str">
            <v>0180</v>
          </cell>
          <cell r="E4105">
            <v>0</v>
          </cell>
          <cell r="F4105">
            <v>0</v>
          </cell>
          <cell r="G4105" t="str">
            <v>94699</v>
          </cell>
          <cell r="H4105" t="str">
            <v>TÊ, PVC, SOLDÁVEL, DN 85 MM INSTALADO EM RESERVAÇÃO DE ÁGUA DE EDIFICAÇÃO QUE POSSUA RESERVATÓRIO DE FIBRA/FIBROCIMENTO   FORNECIMENTO E INSTALAÇÃO. AF_06/2016</v>
          </cell>
        </row>
        <row r="4106">
          <cell r="A4106" t="str">
            <v>INSTALACOES HIDRO SANITARIAS</v>
          </cell>
          <cell r="B4106" t="str">
            <v>INHI</v>
          </cell>
          <cell r="C4106" t="str">
            <v>CONEXOES</v>
          </cell>
          <cell r="D4106" t="str">
            <v>0180</v>
          </cell>
          <cell r="E4106">
            <v>0</v>
          </cell>
          <cell r="F4106">
            <v>0</v>
          </cell>
          <cell r="G4106" t="str">
            <v>94700</v>
          </cell>
          <cell r="H4106" t="str">
            <v>TÊ DE REDUÇÃO, PVC, SOLDÁVEL, DN 85 MM X 60 MM, INSTALADO EM RESERVAÇÃO DE ÁGUA DE EDIFICAÇÃO QUE POSSUA RESERVATÓRIO DE FIBRA/FIBROCIMENTO   FORNECIMENTO E INSTALAÇÃO. AF_06/2016</v>
          </cell>
        </row>
        <row r="4107">
          <cell r="A4107" t="str">
            <v>INSTALACOES HIDRO SANITARIAS</v>
          </cell>
          <cell r="B4107" t="str">
            <v>INHI</v>
          </cell>
          <cell r="C4107" t="str">
            <v>CONEXOES</v>
          </cell>
          <cell r="D4107" t="str">
            <v>0180</v>
          </cell>
          <cell r="E4107">
            <v>0</v>
          </cell>
          <cell r="F4107">
            <v>0</v>
          </cell>
          <cell r="G4107" t="str">
            <v>94701</v>
          </cell>
          <cell r="H4107" t="str">
            <v>TÊ, PVC, SOLDÁVEL, DN 110 MM INSTALADO EM RESERVAÇÃO DE ÁGUA DE EDIFICAÇÃO QUE POSSUA RESERVATÓRIO DE FIBRA/FIBROCIMENTO   FORNECIMENTO E INSTALAÇÃO. AF_06/2016</v>
          </cell>
        </row>
        <row r="4108">
          <cell r="A4108" t="str">
            <v>INSTALACOES HIDRO SANITARIAS</v>
          </cell>
          <cell r="B4108" t="str">
            <v>INHI</v>
          </cell>
          <cell r="C4108" t="str">
            <v>CONEXOES</v>
          </cell>
          <cell r="D4108" t="str">
            <v>0180</v>
          </cell>
          <cell r="E4108">
            <v>0</v>
          </cell>
          <cell r="F4108">
            <v>0</v>
          </cell>
          <cell r="G4108" t="str">
            <v>94702</v>
          </cell>
          <cell r="H4108" t="str">
            <v>TÊ DE REDUÇÃO, PVC, SOLDÁVEL, DN 110 MM X 60 MM, INSTALADO EM RESERVAÇÃO DE ÁGUA DE EDIFICAÇÃO QUE POSSUA RESERVATÓRIO DE FIBRA/FIBROCIMENTO   FORNECIMENTO E INSTALAÇÃO. AF_06/2016</v>
          </cell>
        </row>
        <row r="4109">
          <cell r="A4109" t="str">
            <v>INSTALACOES HIDRO SANITARIAS</v>
          </cell>
          <cell r="B4109" t="str">
            <v>INHI</v>
          </cell>
          <cell r="C4109" t="str">
            <v>CONEXOES</v>
          </cell>
          <cell r="D4109" t="str">
            <v>0180</v>
          </cell>
          <cell r="E4109">
            <v>0</v>
          </cell>
          <cell r="F4109">
            <v>0</v>
          </cell>
          <cell r="G4109" t="str">
            <v>94703</v>
          </cell>
          <cell r="H4109" t="str">
            <v>ADAPTADOR COM FLANGE E ANEL DE VEDAÇÃO, PVC, SOLDÁVEL, DN  25 MM X 3/4 , INSTALADO EM RESERVAÇÃO DE ÁGUA DE EDIFICAÇÃO QUE POSSUA RESERVATÓRIO DE FIBRA/FIBROCIMENTO   FORNECIMENTO E INSTALAÇÃO. AF_06/2016</v>
          </cell>
        </row>
        <row r="4110">
          <cell r="A4110" t="str">
            <v>INSTALACOES HIDRO SANITARIAS</v>
          </cell>
          <cell r="B4110" t="str">
            <v>INHI</v>
          </cell>
          <cell r="C4110" t="str">
            <v>CONEXOES</v>
          </cell>
          <cell r="D4110" t="str">
            <v>0180</v>
          </cell>
          <cell r="E4110">
            <v>0</v>
          </cell>
          <cell r="F4110">
            <v>0</v>
          </cell>
          <cell r="G4110" t="str">
            <v>94704</v>
          </cell>
          <cell r="H4110" t="str">
            <v>ADAPTADOR COM FLANGE E ANEL DE VEDAÇÃO, PVC, SOLDÁVEL, DN 32 MM X 1 , INSTALADO EM RESERVAÇÃO DE ÁGUA DE EDIFICAÇÃO QUE POSSUA RESERVATÓRIO DE FIBRA/FIBROCIMENTO   FORNECIMENTO E INSTALAÇÃO. AF_06/2016</v>
          </cell>
        </row>
        <row r="4111">
          <cell r="A4111" t="str">
            <v>INSTALACOES HIDRO SANITARIAS</v>
          </cell>
          <cell r="B4111" t="str">
            <v>INHI</v>
          </cell>
          <cell r="C4111" t="str">
            <v>CONEXOES</v>
          </cell>
          <cell r="D4111" t="str">
            <v>0180</v>
          </cell>
          <cell r="E4111">
            <v>0</v>
          </cell>
          <cell r="F4111">
            <v>0</v>
          </cell>
          <cell r="G4111" t="str">
            <v>94705</v>
          </cell>
          <cell r="H4111" t="str">
            <v>ADAPTADOR COM FLANGE E ANEL DE VEDAÇÃO, PVC, SOLDÁVEL, DN 40 MM X 1 1/4 , INSTALADO EM RESERVAÇÃO DE ÁGUA DE EDIFICAÇÃO QUE POSSUA RESERVATÓRIO DE FIBRA/FIBROCIMENTO   FORNECIMENTO E INSTALAÇÃO. AF_06/2016</v>
          </cell>
        </row>
        <row r="4112">
          <cell r="A4112" t="str">
            <v>INSTALACOES HIDRO SANITARIAS</v>
          </cell>
          <cell r="B4112" t="str">
            <v>INHI</v>
          </cell>
          <cell r="C4112" t="str">
            <v>CONEXOES</v>
          </cell>
          <cell r="D4112" t="str">
            <v>0180</v>
          </cell>
          <cell r="E4112">
            <v>0</v>
          </cell>
          <cell r="F4112">
            <v>0</v>
          </cell>
          <cell r="G4112" t="str">
            <v>94706</v>
          </cell>
          <cell r="H4112" t="str">
            <v>ADAPTADOR COM FLANGE E ANEL DE VEDAÇÃO, PVC, SOLDÁVEL, DN 50 MM X 1 1/2 , INSTALADO EM RESERVAÇÃO DE ÁGUA DE EDIFICAÇÃO QUE POSSUA RESERVATÓRIO DE FIBRA/FIBROCIMENTO   FORNECIMENTO E INSTALAÇÃO. AF_06/2016</v>
          </cell>
        </row>
        <row r="4113">
          <cell r="A4113" t="str">
            <v>INSTALACOES HIDRO SANITARIAS</v>
          </cell>
          <cell r="B4113" t="str">
            <v>INHI</v>
          </cell>
          <cell r="C4113" t="str">
            <v>CONEXOES</v>
          </cell>
          <cell r="D4113" t="str">
            <v>0180</v>
          </cell>
          <cell r="E4113">
            <v>0</v>
          </cell>
          <cell r="F4113">
            <v>0</v>
          </cell>
          <cell r="G4113" t="str">
            <v>94707</v>
          </cell>
          <cell r="H4113" t="str">
            <v>ADAPTADOR COM FLANGE E ANEL DE VEDAÇÃO, PVC, SOLDÁVEL, DN 60 MM X 2 , INSTALADO EM RESERVAÇÃO DE ÁGUA DE EDIFICAÇÃO QUE POSSUA RESERVATÓRIO DE FIBRA/FIBROCIMENTO   FORNECIMENTO E INSTALAÇÃO. AF_06/2016</v>
          </cell>
        </row>
        <row r="4114">
          <cell r="A4114" t="str">
            <v>INSTALACOES HIDRO SANITARIAS</v>
          </cell>
          <cell r="B4114" t="str">
            <v>INHI</v>
          </cell>
          <cell r="C4114" t="str">
            <v>CONEXOES</v>
          </cell>
          <cell r="D4114" t="str">
            <v>0180</v>
          </cell>
          <cell r="E4114">
            <v>0</v>
          </cell>
          <cell r="F4114">
            <v>0</v>
          </cell>
          <cell r="G4114" t="str">
            <v>94708</v>
          </cell>
          <cell r="H4114" t="str">
            <v>ADAPTADOR COM FLANGES LIVRES, PVC, SOLDÁVEL, DN  25 MM X 3/4 , INSTALADO EM RESERVAÇÃO DE ÁGUA DE EDIFICAÇÃO QUE POSSUA RESERVATÓRIO DE FIBRA/FIBROCIMENTO   FORNECIMENTO E INSTALAÇÃO. AF_06/2016</v>
          </cell>
        </row>
        <row r="4115">
          <cell r="A4115" t="str">
            <v>INSTALACOES HIDRO SANITARIAS</v>
          </cell>
          <cell r="B4115" t="str">
            <v>INHI</v>
          </cell>
          <cell r="C4115" t="str">
            <v>CONEXOES</v>
          </cell>
          <cell r="D4115" t="str">
            <v>0180</v>
          </cell>
          <cell r="E4115">
            <v>0</v>
          </cell>
          <cell r="F4115">
            <v>0</v>
          </cell>
          <cell r="G4115" t="str">
            <v>94709</v>
          </cell>
          <cell r="H4115" t="str">
            <v>ADAPTADOR COM FLANGES LIVRES, PVC, SOLDÁVEL, DN 32 MM X 1 , INSTALADO EM RESERVAÇÃO DE ÁGUA DE EDIFICAÇÃO QUE POSSUA RESERVATÓRIO DE FIBRA/FIBROCIMENTO   FORNECIMENTO E INSTALAÇÃO. AF_06/2016</v>
          </cell>
        </row>
        <row r="4116">
          <cell r="A4116" t="str">
            <v>INSTALACOES HIDRO SANITARIAS</v>
          </cell>
          <cell r="B4116" t="str">
            <v>INHI</v>
          </cell>
          <cell r="C4116" t="str">
            <v>CONEXOES</v>
          </cell>
          <cell r="D4116" t="str">
            <v>0180</v>
          </cell>
          <cell r="E4116">
            <v>0</v>
          </cell>
          <cell r="F4116">
            <v>0</v>
          </cell>
          <cell r="G4116" t="str">
            <v>94710</v>
          </cell>
          <cell r="H4116" t="str">
            <v>ADAPTADOR COM FLANGES LIVRES, PVC, SOLDÁVEL, DN 40 MM X 1 1/4 , INSTALADO EM RESERVAÇÃO DE ÁGUA DE EDIFICAÇÃO QUE POSSUA RESERVATÓRIO DE FIBRA/FIBROCIMENTO   FORNECIMENTO E INSTALAÇÃO. AF_06/2016</v>
          </cell>
        </row>
        <row r="4117">
          <cell r="A4117" t="str">
            <v>INSTALACOES HIDRO SANITARIAS</v>
          </cell>
          <cell r="B4117" t="str">
            <v>INHI</v>
          </cell>
          <cell r="C4117" t="str">
            <v>CONEXOES</v>
          </cell>
          <cell r="D4117" t="str">
            <v>0180</v>
          </cell>
          <cell r="E4117">
            <v>0</v>
          </cell>
          <cell r="F4117">
            <v>0</v>
          </cell>
          <cell r="G4117" t="str">
            <v>94711</v>
          </cell>
          <cell r="H4117" t="str">
            <v>ADAPTADOR COM FLANGES LIVRES, PVC, SOLDÁVEL, DN 50 MM X 1 1/2 , INSTALADO EM RESERVAÇÃO DE ÁGUA DE EDIFICAÇÃO QUE POSSUA RESERVATÓRIO DE FIBRA/FIBROCIMENTO   FORNECIMENTO E INSTALAÇÃO. AF_06/2016</v>
          </cell>
        </row>
        <row r="4118">
          <cell r="A4118" t="str">
            <v>INSTALACOES HIDRO SANITARIAS</v>
          </cell>
          <cell r="B4118" t="str">
            <v>INHI</v>
          </cell>
          <cell r="C4118" t="str">
            <v>CONEXOES</v>
          </cell>
          <cell r="D4118" t="str">
            <v>0180</v>
          </cell>
          <cell r="E4118">
            <v>0</v>
          </cell>
          <cell r="F4118">
            <v>0</v>
          </cell>
          <cell r="G4118" t="str">
            <v>94712</v>
          </cell>
          <cell r="H4118" t="str">
            <v>ADAPTADOR COM FLANGES LIVRES, PVC, SOLDÁVEL, DN 60 MM X 2 , INSTALADO EM RESERVAÇÃO DE ÁGUA DE EDIFICAÇÃO QUE POSSUA RESERVATÓRIO DE FIBRA/FIBROCIMENTO   FORNECIMENTO E INSTALAÇÃO. AF_06/2016</v>
          </cell>
        </row>
        <row r="4119">
          <cell r="A4119" t="str">
            <v>INSTALACOES HIDRO SANITARIAS</v>
          </cell>
          <cell r="B4119" t="str">
            <v>INHI</v>
          </cell>
          <cell r="C4119" t="str">
            <v>CONEXOES</v>
          </cell>
          <cell r="D4119" t="str">
            <v>0180</v>
          </cell>
          <cell r="E4119">
            <v>0</v>
          </cell>
          <cell r="F4119">
            <v>0</v>
          </cell>
          <cell r="G4119" t="str">
            <v>94713</v>
          </cell>
          <cell r="H4119" t="str">
            <v>ADAPTADOR COM FLANGES LIVRES, PVC, SOLDÁVEL, DN 75 MM X 2 1/2 , INSTALADO EM RESERVAÇÃO DE ÁGUA DE EDIFICAÇÃO QUE POSSUA RESERVATÓRIO DE FIBRA/FIBROCIMENTO   FORNECIMENTO E INSTALAÇÃO. AF_06/2016</v>
          </cell>
        </row>
        <row r="4120">
          <cell r="A4120" t="str">
            <v>INSTALACOES HIDRO SANITARIAS</v>
          </cell>
          <cell r="B4120" t="str">
            <v>INHI</v>
          </cell>
          <cell r="C4120" t="str">
            <v>CONEXOES</v>
          </cell>
          <cell r="D4120" t="str">
            <v>0180</v>
          </cell>
          <cell r="E4120">
            <v>0</v>
          </cell>
          <cell r="F4120">
            <v>0</v>
          </cell>
          <cell r="G4120" t="str">
            <v>94714</v>
          </cell>
          <cell r="H4120" t="str">
            <v>ADAPTADOR COM FLANGES LIVRES, PVC, SOLDÁVEL, DN 85 MM X 3 , INSTALADO EM RESERVAÇÃO DE ÁGUA DE EDIFICAÇÃO QUE POSSUA RESERVATÓRIO DE FIBRA/FIBROCIMENTO   FORNECIMENTO E INSTALAÇÃO. AF_06/2016</v>
          </cell>
        </row>
        <row r="4121">
          <cell r="A4121" t="str">
            <v>INSTALACOES HIDRO SANITARIAS</v>
          </cell>
          <cell r="B4121" t="str">
            <v>INHI</v>
          </cell>
          <cell r="C4121" t="str">
            <v>CONEXOES</v>
          </cell>
          <cell r="D4121" t="str">
            <v>0180</v>
          </cell>
          <cell r="E4121">
            <v>0</v>
          </cell>
          <cell r="F4121">
            <v>0</v>
          </cell>
          <cell r="G4121" t="str">
            <v>94715</v>
          </cell>
          <cell r="H4121" t="str">
            <v>ADAPTADOR COM FLANGES LIVRES, PVC, SOLDÁVEL, DN 110 MM X 4 , INSTALADO EM RESERVAÇÃO DE ÁGUA DE EDIFICAÇÃO QUE POSSUA RESERVATÓRIO DE FIBRA/FIBROCIMENTO   FORNECIMENTO E INSTALAÇÃO. AF_06/2016</v>
          </cell>
        </row>
        <row r="4122">
          <cell r="A4122" t="str">
            <v>INSTALACOES HIDRO SANITARIAS</v>
          </cell>
          <cell r="B4122" t="str">
            <v>INHI</v>
          </cell>
          <cell r="C4122" t="str">
            <v>CONEXOES</v>
          </cell>
          <cell r="D4122" t="str">
            <v>0180</v>
          </cell>
          <cell r="E4122">
            <v>0</v>
          </cell>
          <cell r="F4122">
            <v>0</v>
          </cell>
          <cell r="G4122" t="str">
            <v>94724</v>
          </cell>
          <cell r="H4122" t="str">
            <v>CONECTOR, CPVC, SOLDÁVEL, DN 22 MM X 3/4, INSTALADO EM RESERVAÇÃO DE ÁGUA DE EDIFICAÇÃO QUE POSSUA RESERVATÓRIO DE FIBRA/FIBROCIMENTO  FORNECIMENTO E INSTALAÇÃO. AF_06/2016</v>
          </cell>
        </row>
        <row r="4123">
          <cell r="A4123" t="str">
            <v>INSTALACOES HIDRO SANITARIAS</v>
          </cell>
          <cell r="B4123" t="str">
            <v>INHI</v>
          </cell>
          <cell r="C4123" t="str">
            <v>CONEXOES</v>
          </cell>
          <cell r="D4123" t="str">
            <v>0180</v>
          </cell>
          <cell r="E4123">
            <v>0</v>
          </cell>
          <cell r="F4123">
            <v>0</v>
          </cell>
          <cell r="G4123" t="str">
            <v>94725</v>
          </cell>
          <cell r="H4123" t="str">
            <v>LUVA, CPVC, SOLDÁVEL, DN 22 MM, INSTALADO EM RESERVAÇÃO DE ÁGUA DE EDIFICAÇÃO QUE POSSUA RESERVATÓRIO DE FIBRA/FIBROCIMENTO  FORNECIMENTO E INSTALAÇÃO. AF_06/2016</v>
          </cell>
        </row>
        <row r="4124">
          <cell r="A4124" t="str">
            <v>INSTALACOES HIDRO SANITARIAS</v>
          </cell>
          <cell r="B4124" t="str">
            <v>INHI</v>
          </cell>
          <cell r="C4124" t="str">
            <v>CONEXOES</v>
          </cell>
          <cell r="D4124" t="str">
            <v>0180</v>
          </cell>
          <cell r="E4124">
            <v>0</v>
          </cell>
          <cell r="F4124">
            <v>0</v>
          </cell>
          <cell r="G4124" t="str">
            <v>94726</v>
          </cell>
          <cell r="H4124" t="str">
            <v>CONECTOR, CPVC, SOLDÁVEL, DN 28 MM X 1, INSTALADO EM RESERVAÇÃO DE ÁGUA DE EDIFICAÇÃO QUE POSSUA RESERVATÓRIO DE FIBRA/FIBROCIMENTO  FORNECIMENTO E INSTALAÇÃO. AF_06/2016</v>
          </cell>
        </row>
        <row r="4125">
          <cell r="A4125" t="str">
            <v>INSTALACOES HIDRO SANITARIAS</v>
          </cell>
          <cell r="B4125" t="str">
            <v>INHI</v>
          </cell>
          <cell r="C4125" t="str">
            <v>CONEXOES</v>
          </cell>
          <cell r="D4125" t="str">
            <v>0180</v>
          </cell>
          <cell r="E4125">
            <v>0</v>
          </cell>
          <cell r="F4125">
            <v>0</v>
          </cell>
          <cell r="G4125" t="str">
            <v>94727</v>
          </cell>
          <cell r="H4125" t="str">
            <v>LUVA, CPVC, SOLDÁVEL, DN 28 MM, INSTALADO EM RESERVAÇÃO DE ÁGUA DE EDIFICAÇÃO QUE POSSUA RESERVATÓRIO DE FIBRA/FIBROCIMENTO  FORNECIMENTO E INSTALAÇÃO. AF_06/2016</v>
          </cell>
        </row>
        <row r="4126">
          <cell r="A4126" t="str">
            <v>INSTALACOES HIDRO SANITARIAS</v>
          </cell>
          <cell r="B4126" t="str">
            <v>INHI</v>
          </cell>
          <cell r="C4126" t="str">
            <v>CONEXOES</v>
          </cell>
          <cell r="D4126" t="str">
            <v>0180</v>
          </cell>
          <cell r="E4126">
            <v>0</v>
          </cell>
          <cell r="F4126">
            <v>0</v>
          </cell>
          <cell r="G4126" t="str">
            <v>94728</v>
          </cell>
          <cell r="H4126" t="str">
            <v>CONECTOR, CPVC, SOLDÁVEL, DN 35 MM X 1 1/4, INSTALADO EM RESERVAÇÃO DE ÁGUA DE EDIFICAÇÃO QUE POSSUA RESERVATÓRIO DE FIBRA/FIBROCIMENTO  FORNECIMENTO E INSTALAÇÃO. AF_06/2016</v>
          </cell>
        </row>
        <row r="4127">
          <cell r="A4127" t="str">
            <v>INSTALACOES HIDRO SANITARIAS</v>
          </cell>
          <cell r="B4127" t="str">
            <v>INHI</v>
          </cell>
          <cell r="C4127" t="str">
            <v>CONEXOES</v>
          </cell>
          <cell r="D4127" t="str">
            <v>0180</v>
          </cell>
          <cell r="E4127">
            <v>0</v>
          </cell>
          <cell r="F4127">
            <v>0</v>
          </cell>
          <cell r="G4127" t="str">
            <v>94729</v>
          </cell>
          <cell r="H4127" t="str">
            <v>LUVA, CPVC, SOLDÁVEL, DN 35 MM, INSTALADO EM RESERVAÇÃO DE ÁGUA DE EDIFICAÇÃO QUE POSSUA RESERVATÓRIO DE FIBRA/FIBROCIMENTO  FORNECIMENTO E INSTALAÇÃO. AF_06/2016</v>
          </cell>
        </row>
        <row r="4128">
          <cell r="A4128" t="str">
            <v>INSTALACOES HIDRO SANITARIAS</v>
          </cell>
          <cell r="B4128" t="str">
            <v>INHI</v>
          </cell>
          <cell r="C4128" t="str">
            <v>CONEXOES</v>
          </cell>
          <cell r="D4128" t="str">
            <v>0180</v>
          </cell>
          <cell r="E4128">
            <v>0</v>
          </cell>
          <cell r="F4128">
            <v>0</v>
          </cell>
          <cell r="G4128" t="str">
            <v>94730</v>
          </cell>
          <cell r="H4128" t="str">
            <v>CONECTOR, CPVC, SOLDÁVEL, DN 42 MM X 1 1/2, INSTALADO EM RESERVAÇÃO DE ÁGUA DE EDIFICAÇÃO QUE POSSUA RESERVATÓRIO DE FIBRA/FIBROCIMENTO  FORNECIMENTO E INSTALAÇÃO. AF_06/2016</v>
          </cell>
        </row>
        <row r="4129">
          <cell r="A4129" t="str">
            <v>INSTALACOES HIDRO SANITARIAS</v>
          </cell>
          <cell r="B4129" t="str">
            <v>INHI</v>
          </cell>
          <cell r="C4129" t="str">
            <v>CONEXOES</v>
          </cell>
          <cell r="D4129" t="str">
            <v>0180</v>
          </cell>
          <cell r="E4129">
            <v>0</v>
          </cell>
          <cell r="F4129">
            <v>0</v>
          </cell>
          <cell r="G4129" t="str">
            <v>94731</v>
          </cell>
          <cell r="H4129" t="str">
            <v>LUVA, CPVC, SOLDÁVEL, DN 42 MM, INSTALADO EM RESERVAÇÃO DE ÁGUA DE EDIFICAÇÃO QUE POSSUA RESERVATÓRIO DE FIBRA/FIBROCIMENTO  FORNECIMENTO E INSTALAÇÃO. AF_06/2016</v>
          </cell>
        </row>
        <row r="4130">
          <cell r="A4130" t="str">
            <v>INSTALACOES HIDRO SANITARIAS</v>
          </cell>
          <cell r="B4130" t="str">
            <v>INHI</v>
          </cell>
          <cell r="C4130" t="str">
            <v>CONEXOES</v>
          </cell>
          <cell r="D4130" t="str">
            <v>0180</v>
          </cell>
          <cell r="E4130">
            <v>0</v>
          </cell>
          <cell r="F4130">
            <v>0</v>
          </cell>
          <cell r="G4130" t="str">
            <v>94733</v>
          </cell>
          <cell r="H4130" t="str">
            <v>LUVA, CPVC, SOLDÁVEL, DN 54 MM, INSTALADO EM RESERVAÇÃO DE ÁGUA DE EDIFICAÇÃO QUE POSSUA RESERVATÓRIO DE FIBRA/FIBROCIMENTO  FORNECIMENTO E INSTALAÇÃO. AF_06/2016</v>
          </cell>
        </row>
        <row r="4131">
          <cell r="A4131" t="str">
            <v>INSTALACOES HIDRO SANITARIAS</v>
          </cell>
          <cell r="B4131" t="str">
            <v>INHI</v>
          </cell>
          <cell r="C4131" t="str">
            <v>CONEXOES</v>
          </cell>
          <cell r="D4131" t="str">
            <v>0180</v>
          </cell>
          <cell r="E4131">
            <v>0</v>
          </cell>
          <cell r="F4131">
            <v>0</v>
          </cell>
          <cell r="G4131" t="str">
            <v>94737</v>
          </cell>
          <cell r="H4131" t="str">
            <v>LUVA, CPVC, SOLDÁVEL, DN 89 MM, INSTALADO EM RESERVAÇÃO DE ÁGUA DE EDIFICAÇÃO QUE POSSUA RESERVATÓRIO DE FIBRA/FIBROCIMENTO  FORNECIMENTO E INSTALAÇÃO. AF_06/2016</v>
          </cell>
        </row>
        <row r="4132">
          <cell r="A4132" t="str">
            <v>INSTALACOES HIDRO SANITARIAS</v>
          </cell>
          <cell r="B4132" t="str">
            <v>INHI</v>
          </cell>
          <cell r="C4132" t="str">
            <v>CONEXOES</v>
          </cell>
          <cell r="D4132" t="str">
            <v>0180</v>
          </cell>
          <cell r="E4132">
            <v>0</v>
          </cell>
          <cell r="F4132">
            <v>0</v>
          </cell>
          <cell r="G4132" t="str">
            <v>94740</v>
          </cell>
          <cell r="H4132" t="str">
            <v>JOELHO 90 GRAUS, CPVC, SOLDÁVEL, DN 22 MM, INSTALADO EM RESERVAÇÃO DE ÁGUA DE EDIFICAÇÃO QUE POSSUA RESERVATÓRIO DE FIBRA/FIBROCIMENTO  FORNECIMENTO E INSTALAÇÃO. AF_06/2016</v>
          </cell>
        </row>
        <row r="4133">
          <cell r="A4133" t="str">
            <v>INSTALACOES HIDRO SANITARIAS</v>
          </cell>
          <cell r="B4133" t="str">
            <v>INHI</v>
          </cell>
          <cell r="C4133" t="str">
            <v>CONEXOES</v>
          </cell>
          <cell r="D4133" t="str">
            <v>0180</v>
          </cell>
          <cell r="E4133">
            <v>0</v>
          </cell>
          <cell r="F4133">
            <v>0</v>
          </cell>
          <cell r="G4133" t="str">
            <v>94741</v>
          </cell>
          <cell r="H4133" t="str">
            <v>CURVA 90 GRAUS, CPVC, SOLDÁVEL, DN 22 MM, INSTALADO EM RESERVAÇÃO DE ÁGUA DE EDIFICAÇÃO QUE POSSUA RESERVATÓRIO DE FIBRA/FIBROCIMENTO  FORNECIMENTO E INSTALAÇÃO. AF_06/2016</v>
          </cell>
        </row>
        <row r="4134">
          <cell r="A4134" t="str">
            <v>INSTALACOES HIDRO SANITARIAS</v>
          </cell>
          <cell r="B4134" t="str">
            <v>INHI</v>
          </cell>
          <cell r="C4134" t="str">
            <v>CONEXOES</v>
          </cell>
          <cell r="D4134" t="str">
            <v>0180</v>
          </cell>
          <cell r="E4134">
            <v>0</v>
          </cell>
          <cell r="F4134">
            <v>0</v>
          </cell>
          <cell r="G4134" t="str">
            <v>94742</v>
          </cell>
          <cell r="H4134" t="str">
            <v>JOELHO 90 GRAUS, CPVC, SOLDÁVEL, DN 28 MM, INSTALADO EM RESERVAÇÃO DE ÁGUA DE EDIFICAÇÃO QUE POSSUA RESERVATÓRIO DE FIBRA/FIBROCIMENTO  FORNECIMENTO E INSTALAÇÃO. AF_06/2016</v>
          </cell>
        </row>
        <row r="4135">
          <cell r="A4135" t="str">
            <v>INSTALACOES HIDRO SANITARIAS</v>
          </cell>
          <cell r="B4135" t="str">
            <v>INHI</v>
          </cell>
          <cell r="C4135" t="str">
            <v>CONEXOES</v>
          </cell>
          <cell r="D4135" t="str">
            <v>0180</v>
          </cell>
          <cell r="E4135">
            <v>0</v>
          </cell>
          <cell r="F4135">
            <v>0</v>
          </cell>
          <cell r="G4135" t="str">
            <v>94743</v>
          </cell>
          <cell r="H4135" t="str">
            <v>CURVA 90 GRAUS, CPVC, SOLDÁVEL, DN 28 MM, INSTALADO EM RESERVAÇÃO DE ÁGUA DE EDIFICAÇÃO QUE POSSUA RESERVATÓRIO DE FIBRA/FIBROCIMENTO  FORNECIMENTO E INSTALAÇÃO. AF_06/2016</v>
          </cell>
        </row>
        <row r="4136">
          <cell r="A4136" t="str">
            <v>INSTALACOES HIDRO SANITARIAS</v>
          </cell>
          <cell r="B4136" t="str">
            <v>INHI</v>
          </cell>
          <cell r="C4136" t="str">
            <v>CONEXOES</v>
          </cell>
          <cell r="D4136" t="str">
            <v>0180</v>
          </cell>
          <cell r="E4136">
            <v>0</v>
          </cell>
          <cell r="F4136">
            <v>0</v>
          </cell>
          <cell r="G4136" t="str">
            <v>94744</v>
          </cell>
          <cell r="H4136" t="str">
            <v>JOELHO 90 GRAUS, CPVC, SOLDÁVEL, DN 35 MM, INSTALADO EM RESERVAÇÃO DE ÁGUA DE EDIFICAÇÃO QUE POSSUA RESERVATÓRIO DE FIBRA/FIBROCIMENTO  FORNECIMENTO E INSTALAÇÃO. AF_06/2016</v>
          </cell>
        </row>
        <row r="4137">
          <cell r="A4137" t="str">
            <v>INSTALACOES HIDRO SANITARIAS</v>
          </cell>
          <cell r="B4137" t="str">
            <v>INHI</v>
          </cell>
          <cell r="C4137" t="str">
            <v>CONEXOES</v>
          </cell>
          <cell r="D4137" t="str">
            <v>0180</v>
          </cell>
          <cell r="E4137">
            <v>0</v>
          </cell>
          <cell r="F4137">
            <v>0</v>
          </cell>
          <cell r="G4137" t="str">
            <v>94746</v>
          </cell>
          <cell r="H4137" t="str">
            <v>JOELHO 90 GRAUS, CPVC, SOLDÁVEL, DN 42 MM, INSTALADO EM RESERVAÇÃO DE ÁGUA DE EDIFICAÇÃO QUE POSSUA RESERVATÓRIO DE FIBRA/FIBROCIMENTO  FORNECIMENTO E INSTALAÇÃO. AF_06/2016</v>
          </cell>
        </row>
        <row r="4138">
          <cell r="A4138" t="str">
            <v>INSTALACOES HIDRO SANITARIAS</v>
          </cell>
          <cell r="B4138" t="str">
            <v>INHI</v>
          </cell>
          <cell r="C4138" t="str">
            <v>CONEXOES</v>
          </cell>
          <cell r="D4138" t="str">
            <v>0180</v>
          </cell>
          <cell r="E4138">
            <v>0</v>
          </cell>
          <cell r="F4138">
            <v>0</v>
          </cell>
          <cell r="G4138" t="str">
            <v>94748</v>
          </cell>
          <cell r="H4138" t="str">
            <v>JOELHO 90 GRAUS, CPVC, SOLDÁVEL, DN 54 MM, INSTALADO EM RESERVAÇÃO DE ÁGUA DE EDIFICAÇÃO QUE POSSUA RESERVATÓRIO DE FIBRA/FIBROCIMENTO  FORNECIMENTO E INSTALAÇÃO. AF_06/2016</v>
          </cell>
        </row>
        <row r="4139">
          <cell r="A4139" t="str">
            <v>INSTALACOES HIDRO SANITARIAS</v>
          </cell>
          <cell r="B4139" t="str">
            <v>INHI</v>
          </cell>
          <cell r="C4139" t="str">
            <v>CONEXOES</v>
          </cell>
          <cell r="D4139" t="str">
            <v>0180</v>
          </cell>
          <cell r="E4139">
            <v>0</v>
          </cell>
          <cell r="F4139">
            <v>0</v>
          </cell>
          <cell r="G4139" t="str">
            <v>94750</v>
          </cell>
          <cell r="H4139" t="str">
            <v>JOELHO 90 GRAUS, CPVC, SOLDÁVEL, DN 73 MM, INSTALADO EM RESERVAÇÃO DE ÁGUA DE EDIFICAÇÃO QUE POSSUA RESERVATÓRIO DE FIBRA/FIBROCIMENTO  FORNECIMENTO E INSTALAÇÃO. AF_06/2016</v>
          </cell>
        </row>
        <row r="4140">
          <cell r="A4140" t="str">
            <v>INSTALACOES HIDRO SANITARIAS</v>
          </cell>
          <cell r="B4140" t="str">
            <v>INHI</v>
          </cell>
          <cell r="C4140" t="str">
            <v>CONEXOES</v>
          </cell>
          <cell r="D4140" t="str">
            <v>0180</v>
          </cell>
          <cell r="E4140">
            <v>0</v>
          </cell>
          <cell r="F4140">
            <v>0</v>
          </cell>
          <cell r="G4140" t="str">
            <v>94752</v>
          </cell>
          <cell r="H4140" t="str">
            <v>JOELHO 90 GRAUS, CPVC, SOLDÁVEL, DN 89 MM, INSTALADO EM RESERVAÇÃO DE ÁGUA DE EDIFICAÇÃO QUE POSSUA RESERVATÓRIO DE FIBRA/FIBROCIMENTO  FORNECIMENTO E INSTALAÇÃO. AF_06/2016</v>
          </cell>
        </row>
        <row r="4141">
          <cell r="A4141" t="str">
            <v>INSTALACOES HIDRO SANITARIAS</v>
          </cell>
          <cell r="B4141" t="str">
            <v>INHI</v>
          </cell>
          <cell r="C4141" t="str">
            <v>CONEXOES</v>
          </cell>
          <cell r="D4141" t="str">
            <v>0180</v>
          </cell>
          <cell r="E4141">
            <v>0</v>
          </cell>
          <cell r="F4141">
            <v>0</v>
          </cell>
          <cell r="G4141" t="str">
            <v>94756</v>
          </cell>
          <cell r="H4141" t="str">
            <v>TE, CPVC, SOLDÁVEL, DN 22 MM, INSTALADO EM RESERVAÇÃO DE ÁGUA DE EDIFICAÇÃO QUE POSSUA RESERVATÓRIO DE FIBRA/FIBROCIMENTO  FORNECIMENTO E INSTALAÇÃO. AF_06/2016</v>
          </cell>
        </row>
        <row r="4142">
          <cell r="A4142" t="str">
            <v>INSTALACOES HIDRO SANITARIAS</v>
          </cell>
          <cell r="B4142" t="str">
            <v>INHI</v>
          </cell>
          <cell r="C4142" t="str">
            <v>CONEXOES</v>
          </cell>
          <cell r="D4142" t="str">
            <v>0180</v>
          </cell>
          <cell r="E4142">
            <v>0</v>
          </cell>
          <cell r="F4142">
            <v>0</v>
          </cell>
          <cell r="G4142" t="str">
            <v>94757</v>
          </cell>
          <cell r="H4142" t="str">
            <v>TE, CPVC, SOLDÁVEL, DN 28 MM, INSTALADO EM RESERVAÇÃO DE ÁGUA DE EDIFICAÇÃO QUE POSSUA RESERVATÓRIO DE FIBRA/FIBROCIMENTO  FORNECIMENTO E INSTALAÇÃO. AF_06/2016</v>
          </cell>
        </row>
        <row r="4143">
          <cell r="A4143" t="str">
            <v>INSTALACOES HIDRO SANITARIAS</v>
          </cell>
          <cell r="B4143" t="str">
            <v>INHI</v>
          </cell>
          <cell r="C4143" t="str">
            <v>CONEXOES</v>
          </cell>
          <cell r="D4143" t="str">
            <v>0180</v>
          </cell>
          <cell r="E4143">
            <v>0</v>
          </cell>
          <cell r="F4143">
            <v>0</v>
          </cell>
          <cell r="G4143" t="str">
            <v>94758</v>
          </cell>
          <cell r="H4143" t="str">
            <v>TE, CPVC, SOLDÁVEL, DN 35 MM, INSTALADO EM RESERVAÇÃO DE ÁGUA DE EDIFICAÇÃO QUE POSSUA RESERVATÓRIO DE FIBRA/FIBROCIMENTO  FORNECIMENTO E INSTALAÇÃO. AF_06/2016</v>
          </cell>
        </row>
        <row r="4144">
          <cell r="A4144" t="str">
            <v>INSTALACOES HIDRO SANITARIAS</v>
          </cell>
          <cell r="B4144" t="str">
            <v>INHI</v>
          </cell>
          <cell r="C4144" t="str">
            <v>CONEXOES</v>
          </cell>
          <cell r="D4144" t="str">
            <v>0180</v>
          </cell>
          <cell r="E4144">
            <v>0</v>
          </cell>
          <cell r="F4144">
            <v>0</v>
          </cell>
          <cell r="G4144" t="str">
            <v>94759</v>
          </cell>
          <cell r="H4144" t="str">
            <v>TE, CPVC, SOLDÁVEL, DN 42 MM, INSTALADO EM RESERVAÇÃO DE ÁGUA DE EDIFICAÇÃO QUE POSSUA RESERVATÓRIO DE FIBRA/FIBROCIMENTO  FORNECIMENTO E INSTALAÇÃO. AF_06/2016</v>
          </cell>
        </row>
        <row r="4145">
          <cell r="A4145" t="str">
            <v>INSTALACOES HIDRO SANITARIAS</v>
          </cell>
          <cell r="B4145" t="str">
            <v>INHI</v>
          </cell>
          <cell r="C4145" t="str">
            <v>CONEXOES</v>
          </cell>
          <cell r="D4145" t="str">
            <v>0180</v>
          </cell>
          <cell r="E4145">
            <v>0</v>
          </cell>
          <cell r="F4145">
            <v>0</v>
          </cell>
          <cell r="G4145" t="str">
            <v>94760</v>
          </cell>
          <cell r="H4145" t="str">
            <v>TE, CPVC, SOLDÁVEL, DN 54 MM, INSTALADO EM RESERVAÇÃO DE ÁGUA DE EDIFICAÇÃO QUE POSSUA RESERVATÓRIO DE FIBRA/FIBROCIMENTO  FORNECIMENTO E INSTALAÇÃO. AF_06/2016</v>
          </cell>
        </row>
        <row r="4146">
          <cell r="A4146" t="str">
            <v>INSTALACOES HIDRO SANITARIAS</v>
          </cell>
          <cell r="B4146" t="str">
            <v>INHI</v>
          </cell>
          <cell r="C4146" t="str">
            <v>CONEXOES</v>
          </cell>
          <cell r="D4146" t="str">
            <v>0180</v>
          </cell>
          <cell r="E4146">
            <v>0</v>
          </cell>
          <cell r="F4146">
            <v>0</v>
          </cell>
          <cell r="G4146" t="str">
            <v>94761</v>
          </cell>
          <cell r="H4146" t="str">
            <v>TE, CPVC, SOLDÁVEL, DN 73 MM, INSTALADO EM RESERVAÇÃO DE ÁGUA DE EDIFICAÇÃO QUE POSSUA RESERVATÓRIO DE FIBRA/FIBROCIMENTO  FORNECIMENTO E INSTALAÇÃO. AF_06/2016</v>
          </cell>
        </row>
        <row r="4147">
          <cell r="A4147" t="str">
            <v>INSTALACOES HIDRO SANITARIAS</v>
          </cell>
          <cell r="B4147" t="str">
            <v>INHI</v>
          </cell>
          <cell r="C4147" t="str">
            <v>CONEXOES</v>
          </cell>
          <cell r="D4147" t="str">
            <v>0180</v>
          </cell>
          <cell r="E4147">
            <v>0</v>
          </cell>
          <cell r="F4147">
            <v>0</v>
          </cell>
          <cell r="G4147" t="str">
            <v>94762</v>
          </cell>
          <cell r="H4147" t="str">
            <v>TE, CPVC, SOLDÁVEL, DN 89 MM, INSTALADO EM RESERVAÇÃO DE ÁGUA DE EDIFICAÇÃO QUE POSSUA RESERVATÓRIO DE FIBRA/FIBROCIMENTO  FORNECIMENTO E INSTALAÇÃO. AF_06/2016</v>
          </cell>
        </row>
        <row r="4148">
          <cell r="A4148" t="str">
            <v>INSTALACOES HIDRO SANITARIAS</v>
          </cell>
          <cell r="B4148" t="str">
            <v>INHI</v>
          </cell>
          <cell r="C4148" t="str">
            <v>CONEXOES</v>
          </cell>
          <cell r="D4148" t="str">
            <v>0180</v>
          </cell>
          <cell r="E4148">
            <v>0</v>
          </cell>
          <cell r="F4148">
            <v>0</v>
          </cell>
          <cell r="G4148" t="str">
            <v>94783</v>
          </cell>
          <cell r="H4148" t="str">
            <v>ADAPTADOR COM FLANGE E ANEL DE VEDAÇÃO, PVC, SOLDÁVEL, DN  20 MM X 1/2 , INSTALADO EM RESERVAÇÃO DE ÁGUA DE EDIFICAÇÃO QUE POSSUA RESERVATÓRIO DE FIBRA/FIBROCIMENTO   FORNECIMENTO E INSTALAÇÃO. AF_06/2016</v>
          </cell>
        </row>
        <row r="4149">
          <cell r="A4149" t="str">
            <v>INSTALACOES HIDRO SANITARIAS</v>
          </cell>
          <cell r="B4149" t="str">
            <v>INHI</v>
          </cell>
          <cell r="C4149" t="str">
            <v>CONEXOES</v>
          </cell>
          <cell r="D4149" t="str">
            <v>0180</v>
          </cell>
          <cell r="E4149">
            <v>0</v>
          </cell>
          <cell r="F4149">
            <v>0</v>
          </cell>
          <cell r="G4149" t="str">
            <v>94785</v>
          </cell>
          <cell r="H4149" t="str">
            <v>ADAPTADOR COM FLANGES LIVRES, PVC, SOLDÁVEL LONGO, DN 32 MM X 1 , INSTALADO EM RESERVAÇÃO DE ÁGUA DE EDIFICAÇÃO QUE POSSUA RESERVATÓRIO DE FIBRA/FIBROCIMENTO   FORNECIMENTO E INSTALAÇÃO. AF_06/2016</v>
          </cell>
        </row>
        <row r="4150">
          <cell r="A4150" t="str">
            <v>INSTALACOES HIDRO SANITARIAS</v>
          </cell>
          <cell r="B4150" t="str">
            <v>INHI</v>
          </cell>
          <cell r="C4150" t="str">
            <v>CONEXOES</v>
          </cell>
          <cell r="D4150" t="str">
            <v>0180</v>
          </cell>
          <cell r="E4150">
            <v>0</v>
          </cell>
          <cell r="F4150">
            <v>0</v>
          </cell>
          <cell r="G4150" t="str">
            <v>94786</v>
          </cell>
          <cell r="H4150" t="str">
            <v>ADAPTADOR COM FLANGES LIVRES, PVC, SOLDÁVEL LONGO, DN 40 MM X 1 1/4 , INSTALADO EM RESERVAÇÃO DE ÁGUA DE EDIFICAÇÃO QUE POSSUA RESERVATÓRIO DE FIBRA/FIBROCIMENTO   FORNECIMENTO E INSTALAÇÃO. AF_06/2016</v>
          </cell>
        </row>
        <row r="4151">
          <cell r="A4151" t="str">
            <v>INSTALACOES HIDRO SANITARIAS</v>
          </cell>
          <cell r="B4151" t="str">
            <v>INHI</v>
          </cell>
          <cell r="C4151" t="str">
            <v>CONEXOES</v>
          </cell>
          <cell r="D4151" t="str">
            <v>0180</v>
          </cell>
          <cell r="E4151">
            <v>0</v>
          </cell>
          <cell r="F4151">
            <v>0</v>
          </cell>
          <cell r="G4151" t="str">
            <v>94787</v>
          </cell>
          <cell r="H4151" t="str">
            <v>ADAPTADOR COM FLANGES LIVRES, PVC, SOLDÁVEL LONGO, DN 50 MM X 1 1/2 , INSTALADO EM RESERVAÇÃO DE ÁGUA DE EDIFICAÇÃO QUE POSSUA RESERVATÓRIO DE FIBRA/FIBROCIMENTO   FORNECIMENTO E INSTALAÇÃO. AF_06/2016</v>
          </cell>
        </row>
        <row r="4152">
          <cell r="A4152" t="str">
            <v>INSTALACOES HIDRO SANITARIAS</v>
          </cell>
          <cell r="B4152" t="str">
            <v>INHI</v>
          </cell>
          <cell r="C4152" t="str">
            <v>CONEXOES</v>
          </cell>
          <cell r="D4152" t="str">
            <v>0180</v>
          </cell>
          <cell r="E4152">
            <v>0</v>
          </cell>
          <cell r="F4152">
            <v>0</v>
          </cell>
          <cell r="G4152" t="str">
            <v>94788</v>
          </cell>
          <cell r="H4152" t="str">
            <v>ADAPTADOR COM FLANGES LIVRES, PVC, SOLDÁVEL LONGO, DN 60 MM X 2 , INSTALADO EM RESERVAÇÃO DE ÁGUA DE EDIFICAÇÃO QUE POSSUA RESERVATÓRIO DE FIBRA/FIBROCIMENTO   FORNECIMENTO E INSTALAÇÃO. AF_06/2016</v>
          </cell>
        </row>
        <row r="4153">
          <cell r="A4153" t="str">
            <v>INSTALACOES HIDRO SANITARIAS</v>
          </cell>
          <cell r="B4153" t="str">
            <v>INHI</v>
          </cell>
          <cell r="C4153" t="str">
            <v>CONEXOES</v>
          </cell>
          <cell r="D4153" t="str">
            <v>0180</v>
          </cell>
          <cell r="E4153">
            <v>0</v>
          </cell>
          <cell r="F4153">
            <v>0</v>
          </cell>
          <cell r="G4153" t="str">
            <v>94789</v>
          </cell>
          <cell r="H4153" t="str">
            <v>ADAPTADOR COM FLANGES LIVRES, PVC, SOLDÁVEL LONGO, DN 75 MM X 2 1/2 , INSTALADO EM RESERVAÇÃO DE ÁGUA DE EDIFICAÇÃO QUE POSSUA RESERVATÓRIO DE FIBRA/FIBROCIMENTO   FORNECIMENTO E INSTALAÇÃO. AF_06/2016</v>
          </cell>
        </row>
        <row r="4154">
          <cell r="A4154" t="str">
            <v>INSTALACOES HIDRO SANITARIAS</v>
          </cell>
          <cell r="B4154" t="str">
            <v>INHI</v>
          </cell>
          <cell r="C4154" t="str">
            <v>CONEXOES</v>
          </cell>
          <cell r="D4154" t="str">
            <v>0180</v>
          </cell>
          <cell r="E4154">
            <v>0</v>
          </cell>
          <cell r="F4154">
            <v>0</v>
          </cell>
          <cell r="G4154" t="str">
            <v>94790</v>
          </cell>
          <cell r="H4154" t="str">
            <v>ADAPTADOR COM FLANGES LIVRES, PVC, SOLDÁVEL LONGO, DN 85 MM X 3 , INSTALADO EM RESERVAÇÃO DE ÁGUA DE EDIFICAÇÃO QUE POSSUA RESERVATÓRIO DE FIBRA/FIBROCIMENTO   FORNECIMENTO E INSTALAÇÃO. AF_06/2016</v>
          </cell>
        </row>
        <row r="4155">
          <cell r="A4155" t="str">
            <v>INSTALACOES HIDRO SANITARIAS</v>
          </cell>
          <cell r="B4155" t="str">
            <v>INHI</v>
          </cell>
          <cell r="C4155" t="str">
            <v>CONEXOES</v>
          </cell>
          <cell r="D4155" t="str">
            <v>0180</v>
          </cell>
          <cell r="E4155">
            <v>0</v>
          </cell>
          <cell r="F4155">
            <v>0</v>
          </cell>
          <cell r="G4155" t="str">
            <v>94791</v>
          </cell>
          <cell r="H4155" t="str">
            <v>ADAPTADOR COM FLANGES LIVRES, PVC, SOLDÁVEL LONGO, DN 110 MM X 4 , INSTALADO EM RESERVAÇÃO DE ÁGUA DE EDIFICAÇÃO QUE POSSUA RESERVATÓRIO DE FIBRA/FIBROCIMENTO   FORNECIMENTO E INSTALAÇÃO. AF_06/2016</v>
          </cell>
        </row>
        <row r="4156">
          <cell r="A4156" t="str">
            <v>INSTALACOES HIDRO SANITARIAS</v>
          </cell>
          <cell r="B4156" t="str">
            <v>INHI</v>
          </cell>
          <cell r="C4156" t="str">
            <v>CONEXOES</v>
          </cell>
          <cell r="D4156" t="str">
            <v>0180</v>
          </cell>
          <cell r="E4156">
            <v>0</v>
          </cell>
          <cell r="F4156">
            <v>0</v>
          </cell>
          <cell r="G4156" t="str">
            <v>94863</v>
          </cell>
          <cell r="H4156" t="str">
            <v>LUVA, CPVC, SOLDÁVEL, DN 73 MM, INSTALADO EM RESERVAÇÃO DE ÁGUA DE EDIFICAÇÃO QUE POSSUA RESERVATÓRIO DE FIBRA/FIBROCIMENTO  FORNECIMENTO E INSTALAÇÃO. AF_06/2016</v>
          </cell>
        </row>
        <row r="4157">
          <cell r="A4157" t="str">
            <v>INSTALACOES HIDRO SANITARIAS</v>
          </cell>
          <cell r="B4157" t="str">
            <v>INHI</v>
          </cell>
          <cell r="C4157" t="str">
            <v>CONEXOES</v>
          </cell>
          <cell r="D4157" t="str">
            <v>0180</v>
          </cell>
          <cell r="E4157">
            <v>0</v>
          </cell>
          <cell r="F4157">
            <v>0</v>
          </cell>
          <cell r="G4157" t="str">
            <v>95141</v>
          </cell>
          <cell r="H4157" t="str">
            <v>ADAPTADOR COM FLANGES LIVRES, PVC, SOLDÁVEL LONGO, DN  25 MM X 3/4 , INSTALADO EM RESERVAÇÃO DE ÁGUA DE EDIFICAÇÃO QUE POSSUA RESERVATÓRIO DE FIBRA/FIBROCIMENTO    FORNECIMENTO E INSTALAÇÃO. AF_06/2016</v>
          </cell>
        </row>
        <row r="4158">
          <cell r="A4158" t="str">
            <v>INSTALACOES HIDRO SANITARIAS</v>
          </cell>
          <cell r="B4158" t="str">
            <v>INHI</v>
          </cell>
          <cell r="C4158" t="str">
            <v>CONEXOES</v>
          </cell>
          <cell r="D4158" t="str">
            <v>0180</v>
          </cell>
          <cell r="E4158">
            <v>0</v>
          </cell>
          <cell r="F4158">
            <v>0</v>
          </cell>
          <cell r="G4158" t="str">
            <v>95237</v>
          </cell>
          <cell r="H4158" t="str">
            <v>LUVA COM BUCHA DE LATÃO, PVC, SOLDÁVEL, DN 32MM X 1 , INSTALADO EM RAMAL DE DISTRIBUIÇÃO DE ÁGUA   FORNECIMENTO E INSTALAÇÃO. AF_12/2014</v>
          </cell>
        </row>
        <row r="4159">
          <cell r="A4159" t="str">
            <v>INSTALACOES HIDRO SANITARIAS</v>
          </cell>
          <cell r="B4159" t="str">
            <v>INHI</v>
          </cell>
          <cell r="C4159" t="str">
            <v>CONEXOES</v>
          </cell>
          <cell r="D4159" t="str">
            <v>0180</v>
          </cell>
          <cell r="E4159">
            <v>0</v>
          </cell>
          <cell r="F4159">
            <v>0</v>
          </cell>
          <cell r="G4159" t="str">
            <v>95693</v>
          </cell>
          <cell r="H4159" t="str">
            <v>LUVA SIMPLES, PVC, SÉRIE NORMAL, ESGOTO PREDIAL, DN 150 MM, JUNTA ELÁSTICA, FORNECIDO E INSTALADO EM SUBCOLETOR AÉREO DE ESGOTO SANITÁRIO. AF_12/2014</v>
          </cell>
        </row>
        <row r="4160">
          <cell r="A4160" t="str">
            <v>INSTALACOES HIDRO SANITARIAS</v>
          </cell>
          <cell r="B4160" t="str">
            <v>INHI</v>
          </cell>
          <cell r="C4160" t="str">
            <v>CONEXOES</v>
          </cell>
          <cell r="D4160" t="str">
            <v>0180</v>
          </cell>
          <cell r="E4160">
            <v>0</v>
          </cell>
          <cell r="F4160">
            <v>0</v>
          </cell>
          <cell r="G4160" t="str">
            <v>95694</v>
          </cell>
          <cell r="H4160" t="str">
            <v>CURVA 90 GRAUS, PVC, SERIE R, ÁGUA PLUVIAL, DN 100 MM, JUNTA ELÁSTICA, FORNECIDO E INSTALADO EM RAMAL DE ENCAMINHAMENTO. AF_12/2014</v>
          </cell>
        </row>
        <row r="4161">
          <cell r="A4161" t="str">
            <v>INSTALACOES HIDRO SANITARIAS</v>
          </cell>
          <cell r="B4161" t="str">
            <v>INHI</v>
          </cell>
          <cell r="C4161" t="str">
            <v>CONEXOES</v>
          </cell>
          <cell r="D4161" t="str">
            <v>0180</v>
          </cell>
          <cell r="E4161">
            <v>0</v>
          </cell>
          <cell r="F4161">
            <v>0</v>
          </cell>
          <cell r="G4161" t="str">
            <v>95695</v>
          </cell>
          <cell r="H4161" t="str">
            <v>CURVA 90 GRAUS, PVC, SERIE R, ÁGUA PLUVIAL, DN 100 MM, JUNTA ELÁSTICA, FORNECIDO E INSTALADO EM CONDUTORES VERTICAIS DE ÁGUAS PLUVIAIS. AF_12/2014</v>
          </cell>
        </row>
        <row r="4162">
          <cell r="A4162" t="str">
            <v>INSTALACOES HIDRO SANITARIAS</v>
          </cell>
          <cell r="B4162" t="str">
            <v>INHI</v>
          </cell>
          <cell r="C4162" t="str">
            <v>CONEXOES</v>
          </cell>
          <cell r="D4162" t="str">
            <v>0180</v>
          </cell>
          <cell r="E4162">
            <v>0</v>
          </cell>
          <cell r="F4162">
            <v>0</v>
          </cell>
          <cell r="G4162" t="str">
            <v>95696</v>
          </cell>
          <cell r="H4162" t="str">
            <v>SPRINKLER TIPO PENDENTE, 68 °C, UNIÃO POR ROSCA DN 15 (1/2") - FORNECIMENTO E INSTALAÇÃO. AF_10/2020</v>
          </cell>
        </row>
        <row r="4163">
          <cell r="A4163" t="str">
            <v>INSTALACOES HIDRO SANITARIAS</v>
          </cell>
          <cell r="B4163" t="str">
            <v>INHI</v>
          </cell>
          <cell r="C4163" t="str">
            <v>CONEXOES</v>
          </cell>
          <cell r="D4163" t="str">
            <v>0180</v>
          </cell>
          <cell r="E4163">
            <v>0</v>
          </cell>
          <cell r="F4163">
            <v>0</v>
          </cell>
          <cell r="G4163" t="str">
            <v>96637</v>
          </cell>
          <cell r="H4163" t="str">
            <v>JOELHO 90 GRAUS, PPR, DN 25 MM, CLASSE PN 25, INSTALADO EM RAMAL OU SUB-RAMAL DE ÁGUA  FORNECIMENTO E INSTALAÇÃO . AF_06/2015</v>
          </cell>
        </row>
        <row r="4164">
          <cell r="A4164" t="str">
            <v>INSTALACOES HIDRO SANITARIAS</v>
          </cell>
          <cell r="B4164" t="str">
            <v>INHI</v>
          </cell>
          <cell r="C4164" t="str">
            <v>CONEXOES</v>
          </cell>
          <cell r="D4164" t="str">
            <v>0180</v>
          </cell>
          <cell r="E4164">
            <v>0</v>
          </cell>
          <cell r="F4164">
            <v>0</v>
          </cell>
          <cell r="G4164" t="str">
            <v>96638</v>
          </cell>
          <cell r="H4164" t="str">
            <v>JOELHO 45 GRAUS, PPR, DN 25 MM, CLASSE PN 25, INSTALADO EM RAMAL OU SUB-RAMAL DE ÁGUA  FORNECIMENTO E INSTALAÇÃO . AF_06/2015</v>
          </cell>
        </row>
        <row r="4165">
          <cell r="A4165" t="str">
            <v>INSTALACOES HIDRO SANITARIAS</v>
          </cell>
          <cell r="B4165" t="str">
            <v>INHI</v>
          </cell>
          <cell r="C4165" t="str">
            <v>CONEXOES</v>
          </cell>
          <cell r="D4165" t="str">
            <v>0180</v>
          </cell>
          <cell r="E4165">
            <v>0</v>
          </cell>
          <cell r="F4165">
            <v>0</v>
          </cell>
          <cell r="G4165" t="str">
            <v>96639</v>
          </cell>
          <cell r="H4165" t="str">
            <v>LUVA, PPR, DN 25 MM, CLASSE PN 25, INSTALADO EM RAMAL OU SUB-RAMAL DE ÁGUA  FORNECIMENTO E INSTALAÇÃO . AF_06/2015</v>
          </cell>
        </row>
        <row r="4166">
          <cell r="A4166" t="str">
            <v>INSTALACOES HIDRO SANITARIAS</v>
          </cell>
          <cell r="B4166" t="str">
            <v>INHI</v>
          </cell>
          <cell r="C4166" t="str">
            <v>CONEXOES</v>
          </cell>
          <cell r="D4166" t="str">
            <v>0180</v>
          </cell>
          <cell r="E4166">
            <v>0</v>
          </cell>
          <cell r="F4166">
            <v>0</v>
          </cell>
          <cell r="G4166" t="str">
            <v>96640</v>
          </cell>
          <cell r="H4166" t="str">
            <v>CONECTOR MACHO, PPR, 25 X 1/2'', CLASSE PN 25, INSTALADO EM RAMAL OU SUB-RAMAL DE ÁGUA   FORNECIMENTO E INSTALAÇÃO . AF_06/2015</v>
          </cell>
        </row>
        <row r="4167">
          <cell r="A4167" t="str">
            <v>INSTALACOES HIDRO SANITARIAS</v>
          </cell>
          <cell r="B4167" t="str">
            <v>INHI</v>
          </cell>
          <cell r="C4167" t="str">
            <v>CONEXOES</v>
          </cell>
          <cell r="D4167" t="str">
            <v>0180</v>
          </cell>
          <cell r="E4167">
            <v>0</v>
          </cell>
          <cell r="F4167">
            <v>0</v>
          </cell>
          <cell r="G4167" t="str">
            <v>96641</v>
          </cell>
          <cell r="H4167" t="str">
            <v>CONECTOR FÊMEA, PPR, 25 X 1/2'', CLASSE PN 25, INSTALADO EM RAMAL OU SUB-RAMAL DE ÁGUA   FORNECIMENTO E INSTALAÇÃO . AF_06/2015</v>
          </cell>
        </row>
        <row r="4168">
          <cell r="A4168" t="str">
            <v>INSTALACOES HIDRO SANITARIAS</v>
          </cell>
          <cell r="B4168" t="str">
            <v>INHI</v>
          </cell>
          <cell r="C4168" t="str">
            <v>CONEXOES</v>
          </cell>
          <cell r="D4168" t="str">
            <v>0180</v>
          </cell>
          <cell r="E4168">
            <v>0</v>
          </cell>
          <cell r="F4168">
            <v>0</v>
          </cell>
          <cell r="G4168" t="str">
            <v>96642</v>
          </cell>
          <cell r="H4168" t="str">
            <v>TÊ NORMAL, PPR, DN 25 MM, CLASSE PN 25, INSTALADO EM RAMAL OU SUB-RAMAL DE ÁGUA  FORNECIMENTO E INSTALAÇÃO . AF_06/2015</v>
          </cell>
        </row>
        <row r="4169">
          <cell r="A4169" t="str">
            <v>INSTALACOES HIDRO SANITARIAS</v>
          </cell>
          <cell r="B4169" t="str">
            <v>INHI</v>
          </cell>
          <cell r="C4169" t="str">
            <v>CONEXOES</v>
          </cell>
          <cell r="D4169" t="str">
            <v>0180</v>
          </cell>
          <cell r="E4169">
            <v>0</v>
          </cell>
          <cell r="F4169">
            <v>0</v>
          </cell>
          <cell r="G4169" t="str">
            <v>96643</v>
          </cell>
          <cell r="H4169" t="str">
            <v>TÊ MISTURADOR, PPR, 25 X 3/4'' , CLASSE PN 25, INSTALADO EM RAMAL OU SUB-RAMAL DE ÁGUA  FORNECIMENTO E INSTALAÇÃO . AF_06/2015</v>
          </cell>
        </row>
        <row r="4170">
          <cell r="A4170" t="str">
            <v>INSTALACOES HIDRO SANITARIAS</v>
          </cell>
          <cell r="B4170" t="str">
            <v>INHI</v>
          </cell>
          <cell r="C4170" t="str">
            <v>CONEXOES</v>
          </cell>
          <cell r="D4170" t="str">
            <v>0180</v>
          </cell>
          <cell r="E4170">
            <v>0</v>
          </cell>
          <cell r="F4170">
            <v>0</v>
          </cell>
          <cell r="G4170" t="str">
            <v>96650</v>
          </cell>
          <cell r="H4170" t="str">
            <v>JOELHO 90 GRAUS, PPR, DN 25 MM, CLASSE PN 25, INSTALADO EM RAMAL DE DISTRIBUIÇÃO  FORNECIMENTO E INSTALAÇÃO . AF_06/2015</v>
          </cell>
        </row>
        <row r="4171">
          <cell r="A4171" t="str">
            <v>INSTALACOES HIDRO SANITARIAS</v>
          </cell>
          <cell r="B4171" t="str">
            <v>INHI</v>
          </cell>
          <cell r="C4171" t="str">
            <v>CONEXOES</v>
          </cell>
          <cell r="D4171" t="str">
            <v>0180</v>
          </cell>
          <cell r="E4171">
            <v>0</v>
          </cell>
          <cell r="F4171">
            <v>0</v>
          </cell>
          <cell r="G4171" t="str">
            <v>96651</v>
          </cell>
          <cell r="H4171" t="str">
            <v>JOELHO 45 GRAUS, PPR, DN 25 MM, CLASSE PN 25, INSTALADO EM RAMAL DE DISTRIBUIÇÃO DE ÁGUA  FORNECIMENTO E INSTALAÇÃO . AF_06/2015</v>
          </cell>
        </row>
        <row r="4172">
          <cell r="A4172" t="str">
            <v>INSTALACOES HIDRO SANITARIAS</v>
          </cell>
          <cell r="B4172" t="str">
            <v>INHI</v>
          </cell>
          <cell r="C4172" t="str">
            <v>CONEXOES</v>
          </cell>
          <cell r="D4172" t="str">
            <v>0180</v>
          </cell>
          <cell r="E4172">
            <v>0</v>
          </cell>
          <cell r="F4172">
            <v>0</v>
          </cell>
          <cell r="G4172" t="str">
            <v>96652</v>
          </cell>
          <cell r="H4172" t="str">
            <v>JOELHO 90 GRAUS, PPR, DN 32 MM, CLASSE PN 25, INSTALADO EM RAMAL DE DISTRIBUIÇÃO  FORNECIMENTO E INSTALAÇÃO . AF_06/2015</v>
          </cell>
        </row>
        <row r="4173">
          <cell r="A4173" t="str">
            <v>INSTALACOES HIDRO SANITARIAS</v>
          </cell>
          <cell r="B4173" t="str">
            <v>INHI</v>
          </cell>
          <cell r="C4173" t="str">
            <v>CONEXOES</v>
          </cell>
          <cell r="D4173" t="str">
            <v>0180</v>
          </cell>
          <cell r="E4173">
            <v>0</v>
          </cell>
          <cell r="F4173">
            <v>0</v>
          </cell>
          <cell r="G4173" t="str">
            <v>96653</v>
          </cell>
          <cell r="H4173" t="str">
            <v>JOELHO 45 GRAUS, PPR, DN 32 MM, CLASSE PN 25, INSTALADO EM RAMAL DE DISTRIBUIÇÃO DE ÁGUA  FORNECIMENTO E INSTALAÇÃO . AF_06/2015</v>
          </cell>
        </row>
        <row r="4174">
          <cell r="A4174" t="str">
            <v>INSTALACOES HIDRO SANITARIAS</v>
          </cell>
          <cell r="B4174" t="str">
            <v>INHI</v>
          </cell>
          <cell r="C4174" t="str">
            <v>CONEXOES</v>
          </cell>
          <cell r="D4174" t="str">
            <v>0180</v>
          </cell>
          <cell r="E4174">
            <v>0</v>
          </cell>
          <cell r="F4174">
            <v>0</v>
          </cell>
          <cell r="G4174" t="str">
            <v>96654</v>
          </cell>
          <cell r="H4174" t="str">
            <v>JOELHO 90 GRAUS, PPR, DN 40 MM, CLASSE PN 25, INSTALADO EM RAMAL DE DISTRIBUIÇÃO  FORNECIMENTO E INSTALAÇÃO . AF_06/2015</v>
          </cell>
        </row>
        <row r="4175">
          <cell r="A4175" t="str">
            <v>INSTALACOES HIDRO SANITARIAS</v>
          </cell>
          <cell r="B4175" t="str">
            <v>INHI</v>
          </cell>
          <cell r="C4175" t="str">
            <v>CONEXOES</v>
          </cell>
          <cell r="D4175" t="str">
            <v>0180</v>
          </cell>
          <cell r="E4175">
            <v>0</v>
          </cell>
          <cell r="F4175">
            <v>0</v>
          </cell>
          <cell r="G4175" t="str">
            <v>96655</v>
          </cell>
          <cell r="H4175" t="str">
            <v>JOELHO 45 GRAUS, PPR, DN 40 MM, CLASSE PN 25, INSTALADO EM RAMAL DE DISTRIBUIÇÃO DE ÁGUA  FORNECIMENTO E INSTALAÇÃO . AF_06/2015</v>
          </cell>
        </row>
        <row r="4176">
          <cell r="A4176" t="str">
            <v>INSTALACOES HIDRO SANITARIAS</v>
          </cell>
          <cell r="B4176" t="str">
            <v>INHI</v>
          </cell>
          <cell r="C4176" t="str">
            <v>CONEXOES</v>
          </cell>
          <cell r="D4176" t="str">
            <v>0180</v>
          </cell>
          <cell r="E4176">
            <v>0</v>
          </cell>
          <cell r="F4176">
            <v>0</v>
          </cell>
          <cell r="G4176" t="str">
            <v>96656</v>
          </cell>
          <cell r="H4176" t="str">
            <v>LUVA, PPR, DN 25 MM, CLASSE PN 25, INSTALADO EM RAMAL DE DISTRIBUIÇÃO DE ÁGUA  FORNECIMENTO E INSTALAÇÃO . AF_06/2015</v>
          </cell>
        </row>
        <row r="4177">
          <cell r="A4177" t="str">
            <v>INSTALACOES HIDRO SANITARIAS</v>
          </cell>
          <cell r="B4177" t="str">
            <v>INHI</v>
          </cell>
          <cell r="C4177" t="str">
            <v>CONEXOES</v>
          </cell>
          <cell r="D4177" t="str">
            <v>0180</v>
          </cell>
          <cell r="E4177">
            <v>0</v>
          </cell>
          <cell r="F4177">
            <v>0</v>
          </cell>
          <cell r="G4177" t="str">
            <v>96657</v>
          </cell>
          <cell r="H4177" t="str">
            <v>CONECTOR MACHO, PPR, 25 X 1/2, CLASSE PN 25, INSTALADO EM RAMAL DE DISTRIBUIÇÃO DE ÁGUA  FORNECIMENTO E INSTALAÇÃO . AF_06/2015</v>
          </cell>
        </row>
        <row r="4178">
          <cell r="A4178" t="str">
            <v>INSTALACOES HIDRO SANITARIAS</v>
          </cell>
          <cell r="B4178" t="str">
            <v>INHI</v>
          </cell>
          <cell r="C4178" t="str">
            <v>CONEXOES</v>
          </cell>
          <cell r="D4178" t="str">
            <v>0180</v>
          </cell>
          <cell r="E4178">
            <v>0</v>
          </cell>
          <cell r="F4178">
            <v>0</v>
          </cell>
          <cell r="G4178" t="str">
            <v>96658</v>
          </cell>
          <cell r="H4178" t="str">
            <v>CONECTOR FÊMEA, PPR, 25 X 1/2'', CLASSE PN 25, INSTALADO EM RAMAL DE DISTRIBUIÇÃO DE ÁGUA   FORNECIMENTO E INSTALAÇÃO . AF_06/2015</v>
          </cell>
        </row>
        <row r="4179">
          <cell r="A4179" t="str">
            <v>INSTALACOES HIDRO SANITARIAS</v>
          </cell>
          <cell r="B4179" t="str">
            <v>INHI</v>
          </cell>
          <cell r="C4179" t="str">
            <v>CONEXOES</v>
          </cell>
          <cell r="D4179" t="str">
            <v>0180</v>
          </cell>
          <cell r="E4179">
            <v>0</v>
          </cell>
          <cell r="F4179">
            <v>0</v>
          </cell>
          <cell r="G4179" t="str">
            <v>96659</v>
          </cell>
          <cell r="H4179" t="str">
            <v>LUVA, PPR, DN 32 MM, CLASSE PN 25, INSTALADO EM RAMAL DE DISTRIBUIÇÃO DE ÁGUA  FORNECIMENTO E INSTALAÇÃO. AF_06/2015</v>
          </cell>
        </row>
        <row r="4180">
          <cell r="A4180" t="str">
            <v>INSTALACOES HIDRO SANITARIAS</v>
          </cell>
          <cell r="B4180" t="str">
            <v>INHI</v>
          </cell>
          <cell r="C4180" t="str">
            <v>CONEXOES</v>
          </cell>
          <cell r="D4180" t="str">
            <v>0180</v>
          </cell>
          <cell r="E4180">
            <v>0</v>
          </cell>
          <cell r="F4180">
            <v>0</v>
          </cell>
          <cell r="G4180" t="str">
            <v>96660</v>
          </cell>
          <cell r="H4180" t="str">
            <v>CONECTOR MACHO, PPR, 32 X 3/4'', CLASSE PN 25, INSTALADO EM RAMAL DE DISTRIBUIÇÃO DE ÁGUA   FORNECIMENTO E INSTALAÇÃO. AF_06/2015</v>
          </cell>
        </row>
        <row r="4181">
          <cell r="A4181" t="str">
            <v>INSTALACOES HIDRO SANITARIAS</v>
          </cell>
          <cell r="B4181" t="str">
            <v>INHI</v>
          </cell>
          <cell r="C4181" t="str">
            <v>CONEXOES</v>
          </cell>
          <cell r="D4181" t="str">
            <v>0180</v>
          </cell>
          <cell r="E4181">
            <v>0</v>
          </cell>
          <cell r="F4181">
            <v>0</v>
          </cell>
          <cell r="G4181" t="str">
            <v>96661</v>
          </cell>
          <cell r="H4181" t="str">
            <v>CONECTOR FÊMEA, PPR, 32 X 3/4'', CLASSE PN 25, INSTALADO EM RAMAL DE DISTRIBUIÇÃO DE ÁGUA   FORNECIMENTO E INSTALAÇÃO . AF_06/2015</v>
          </cell>
        </row>
        <row r="4182">
          <cell r="A4182" t="str">
            <v>INSTALACOES HIDRO SANITARIAS</v>
          </cell>
          <cell r="B4182" t="str">
            <v>INHI</v>
          </cell>
          <cell r="C4182" t="str">
            <v>CONEXOES</v>
          </cell>
          <cell r="D4182" t="str">
            <v>0180</v>
          </cell>
          <cell r="E4182">
            <v>0</v>
          </cell>
          <cell r="F4182">
            <v>0</v>
          </cell>
          <cell r="G4182" t="str">
            <v>96662</v>
          </cell>
          <cell r="H4182" t="str">
            <v>BUCHA DE REDUÇÃO, PPR, 32 X 25, CLASSE PN 25, INSTALADO EM RAMAL DE DISTRIBUIÇÃO DE ÁGUA  FORNECIMENTO E INSTALAÇÃO . AF_06/2015</v>
          </cell>
        </row>
        <row r="4183">
          <cell r="A4183" t="str">
            <v>INSTALACOES HIDRO SANITARIAS</v>
          </cell>
          <cell r="B4183" t="str">
            <v>INHI</v>
          </cell>
          <cell r="C4183" t="str">
            <v>CONEXOES</v>
          </cell>
          <cell r="D4183" t="str">
            <v>0180</v>
          </cell>
          <cell r="E4183">
            <v>0</v>
          </cell>
          <cell r="F4183">
            <v>0</v>
          </cell>
          <cell r="G4183" t="str">
            <v>96663</v>
          </cell>
          <cell r="H4183" t="str">
            <v>LUVA, PPR, DN 40 MM, CLASSE PN 25, INSTALADO EM RAMAL DE DISTRIBUIÇÃO DE ÁGUA  FORNECIMENTO E INSTALAÇÃO. AF_06/2015</v>
          </cell>
        </row>
        <row r="4184">
          <cell r="A4184" t="str">
            <v>INSTALACOES HIDRO SANITARIAS</v>
          </cell>
          <cell r="B4184" t="str">
            <v>INHI</v>
          </cell>
          <cell r="C4184" t="str">
            <v>CONEXOES</v>
          </cell>
          <cell r="D4184" t="str">
            <v>0180</v>
          </cell>
          <cell r="E4184">
            <v>0</v>
          </cell>
          <cell r="F4184">
            <v>0</v>
          </cell>
          <cell r="G4184" t="str">
            <v>96664</v>
          </cell>
          <cell r="H4184" t="str">
            <v>BUCHA DE REDUÇÃO, PPR, 40 X 25, CLASSE PN 25, INSTALADO EM RAMAL DE DISTRIBUIÇÃO DE ÁGUA  FORNECIMENTO E INSTALAÇÃO . AF_06/2015</v>
          </cell>
        </row>
        <row r="4185">
          <cell r="A4185" t="str">
            <v>INSTALACOES HIDRO SANITARIAS</v>
          </cell>
          <cell r="B4185" t="str">
            <v>INHI</v>
          </cell>
          <cell r="C4185" t="str">
            <v>CONEXOES</v>
          </cell>
          <cell r="D4185" t="str">
            <v>0180</v>
          </cell>
          <cell r="E4185">
            <v>0</v>
          </cell>
          <cell r="F4185">
            <v>0</v>
          </cell>
          <cell r="G4185" t="str">
            <v>96665</v>
          </cell>
          <cell r="H4185" t="str">
            <v>TÊ NORMAL, PPR, DN 25 MM, CLASSE PN 25, INSTALADO EM RAMAL DE DISTRIBUIÇÃO DE ÁGUA  FORNECIMENTO E INSTALAÇÃO . AF_06/2015</v>
          </cell>
        </row>
        <row r="4186">
          <cell r="A4186" t="str">
            <v>INSTALACOES HIDRO SANITARIAS</v>
          </cell>
          <cell r="B4186" t="str">
            <v>INHI</v>
          </cell>
          <cell r="C4186" t="str">
            <v>CONEXOES</v>
          </cell>
          <cell r="D4186" t="str">
            <v>0180</v>
          </cell>
          <cell r="E4186">
            <v>0</v>
          </cell>
          <cell r="F4186">
            <v>0</v>
          </cell>
          <cell r="G4186" t="str">
            <v>96666</v>
          </cell>
          <cell r="H4186" t="str">
            <v>TÊ NORMAL, PPR, DN 32 MM, CLASSE PN 25, INSTALADO EM RAMAL DE DISTRIBUIÇÃO DE ÁGUA  FORNECIMENTO E INSTALAÇÃO . AF_06/2015</v>
          </cell>
        </row>
        <row r="4187">
          <cell r="A4187" t="str">
            <v>INSTALACOES HIDRO SANITARIAS</v>
          </cell>
          <cell r="B4187" t="str">
            <v>INHI</v>
          </cell>
          <cell r="C4187" t="str">
            <v>CONEXOES</v>
          </cell>
          <cell r="D4187" t="str">
            <v>0180</v>
          </cell>
          <cell r="E4187">
            <v>0</v>
          </cell>
          <cell r="F4187">
            <v>0</v>
          </cell>
          <cell r="G4187" t="str">
            <v>96667</v>
          </cell>
          <cell r="H4187" t="str">
            <v>TÊ NORMAL, PPR, DN 40 MM, CLASSE PN 25, INSTALADO EM RAMAL DE DISTRIBUIÇÃO DE ÁGUA  FORNECIMENTO E INSTALAÇÃO . AF_06/2015</v>
          </cell>
        </row>
        <row r="4188">
          <cell r="A4188" t="str">
            <v>INSTALACOES HIDRO SANITARIAS</v>
          </cell>
          <cell r="B4188" t="str">
            <v>INHI</v>
          </cell>
          <cell r="C4188" t="str">
            <v>CONEXOES</v>
          </cell>
          <cell r="D4188" t="str">
            <v>0180</v>
          </cell>
          <cell r="E4188">
            <v>0</v>
          </cell>
          <cell r="F4188">
            <v>0</v>
          </cell>
          <cell r="G4188" t="str">
            <v>96684</v>
          </cell>
          <cell r="H4188" t="str">
            <v>JOELHO 90 GRAUS, PPR, DN 25 MM, CLASSE PN 25, INSTALADO EM PRUMADA DE ÁGUA  FORNECIMENTO E INSTALAÇÃO . AF_06/2015</v>
          </cell>
        </row>
        <row r="4189">
          <cell r="A4189" t="str">
            <v>INSTALACOES HIDRO SANITARIAS</v>
          </cell>
          <cell r="B4189" t="str">
            <v>INHI</v>
          </cell>
          <cell r="C4189" t="str">
            <v>CONEXOES</v>
          </cell>
          <cell r="D4189" t="str">
            <v>0180</v>
          </cell>
          <cell r="E4189">
            <v>0</v>
          </cell>
          <cell r="F4189">
            <v>0</v>
          </cell>
          <cell r="G4189" t="str">
            <v>96685</v>
          </cell>
          <cell r="H4189" t="str">
            <v>JOELHO 45 GRAUS, PPR, DN 25 MM, CLASSE PN 25, INSTALADO EM PRUMADA DE ÁGUA  FORNECIMENTO E INSTALAÇÃO . AF_06/2015</v>
          </cell>
        </row>
        <row r="4190">
          <cell r="A4190" t="str">
            <v>INSTALACOES HIDRO SANITARIAS</v>
          </cell>
          <cell r="B4190" t="str">
            <v>INHI</v>
          </cell>
          <cell r="C4190" t="str">
            <v>CONEXOES</v>
          </cell>
          <cell r="D4190" t="str">
            <v>0180</v>
          </cell>
          <cell r="E4190">
            <v>0</v>
          </cell>
          <cell r="F4190">
            <v>0</v>
          </cell>
          <cell r="G4190" t="str">
            <v>96686</v>
          </cell>
          <cell r="H4190" t="str">
            <v>JOELHO 90 GRAUS, PPR, DN 32 MM, CLASSE PN 25, INSTALADO EM PRUMADA DE ÁGUA  FORNECIMENTO E INSTALAÇÃO . AF_06/2015</v>
          </cell>
        </row>
        <row r="4191">
          <cell r="A4191" t="str">
            <v>INSTALACOES HIDRO SANITARIAS</v>
          </cell>
          <cell r="B4191" t="str">
            <v>INHI</v>
          </cell>
          <cell r="C4191" t="str">
            <v>CONEXOES</v>
          </cell>
          <cell r="D4191" t="str">
            <v>0180</v>
          </cell>
          <cell r="E4191">
            <v>0</v>
          </cell>
          <cell r="F4191">
            <v>0</v>
          </cell>
          <cell r="G4191" t="str">
            <v>96687</v>
          </cell>
          <cell r="H4191" t="str">
            <v>JOELHO 45 GRAUS, PPR, DN 32 MM, CLASSE PN 25, INSTALADO EM PRUMADA DE ÁGUA  FORNECIMENTO E INSTALAÇÃO . AF_06/2015</v>
          </cell>
        </row>
        <row r="4192">
          <cell r="A4192" t="str">
            <v>INSTALACOES HIDRO SANITARIAS</v>
          </cell>
          <cell r="B4192" t="str">
            <v>INHI</v>
          </cell>
          <cell r="C4192" t="str">
            <v>CONEXOES</v>
          </cell>
          <cell r="D4192" t="str">
            <v>0180</v>
          </cell>
          <cell r="E4192">
            <v>0</v>
          </cell>
          <cell r="F4192">
            <v>0</v>
          </cell>
          <cell r="G4192" t="str">
            <v>96688</v>
          </cell>
          <cell r="H4192" t="str">
            <v>JOELHO 90 GRAUS, PPR, DN 40 MM, CLASSE PN 25, INSTALADO EM PRUMADA DE ÁGUA  FORNECIMENTO E INSTALAÇÃO . AF_06/2015</v>
          </cell>
        </row>
        <row r="4193">
          <cell r="A4193" t="str">
            <v>INSTALACOES HIDRO SANITARIAS</v>
          </cell>
          <cell r="B4193" t="str">
            <v>INHI</v>
          </cell>
          <cell r="C4193" t="str">
            <v>CONEXOES</v>
          </cell>
          <cell r="D4193" t="str">
            <v>0180</v>
          </cell>
          <cell r="E4193">
            <v>0</v>
          </cell>
          <cell r="F4193">
            <v>0</v>
          </cell>
          <cell r="G4193" t="str">
            <v>96689</v>
          </cell>
          <cell r="H4193" t="str">
            <v>JOELHO 45 GRAUS, PPR, DN 40 MM, CLASSE PN 25, INSTALADO EM PRUMADA DE ÁGUA  FORNECIMENTO E INSTALAÇÃO . AF_06/2015</v>
          </cell>
        </row>
        <row r="4194">
          <cell r="A4194" t="str">
            <v>INSTALACOES HIDRO SANITARIAS</v>
          </cell>
          <cell r="B4194" t="str">
            <v>INHI</v>
          </cell>
          <cell r="C4194" t="str">
            <v>CONEXOES</v>
          </cell>
          <cell r="D4194" t="str">
            <v>0180</v>
          </cell>
          <cell r="E4194">
            <v>0</v>
          </cell>
          <cell r="F4194">
            <v>0</v>
          </cell>
          <cell r="G4194" t="str">
            <v>96690</v>
          </cell>
          <cell r="H4194" t="str">
            <v>JOELHO 90 GRAUS, PPR, DN 50 MM, CLASSE PN 25, INSTALADO EM PRUMADA DE ÁGUA  FORNECIMENTO E INSTALAÇÃO . AF_06/2015</v>
          </cell>
        </row>
        <row r="4195">
          <cell r="A4195" t="str">
            <v>INSTALACOES HIDRO SANITARIAS</v>
          </cell>
          <cell r="B4195" t="str">
            <v>INHI</v>
          </cell>
          <cell r="C4195" t="str">
            <v>CONEXOES</v>
          </cell>
          <cell r="D4195" t="str">
            <v>0180</v>
          </cell>
          <cell r="E4195">
            <v>0</v>
          </cell>
          <cell r="F4195">
            <v>0</v>
          </cell>
          <cell r="G4195" t="str">
            <v>96691</v>
          </cell>
          <cell r="H4195" t="str">
            <v>JOELHO 45 GRAUS, PPR, DN 50 MM, CLASSE PN 25, INSTALADO EM PRUMADA DE ÁGUA  FORNECIMENTO E INSTALAÇÃO . AF_06/2015</v>
          </cell>
        </row>
        <row r="4196">
          <cell r="A4196" t="str">
            <v>INSTALACOES HIDRO SANITARIAS</v>
          </cell>
          <cell r="B4196" t="str">
            <v>INHI</v>
          </cell>
          <cell r="C4196" t="str">
            <v>CONEXOES</v>
          </cell>
          <cell r="D4196" t="str">
            <v>0180</v>
          </cell>
          <cell r="E4196">
            <v>0</v>
          </cell>
          <cell r="F4196">
            <v>0</v>
          </cell>
          <cell r="G4196" t="str">
            <v>96692</v>
          </cell>
          <cell r="H4196" t="str">
            <v>JOELHO 90 GRAUS, PPR, DN 63 MM, CLASSE PN 25, INSTALADO EM PRUMADA DE ÁGUA  FORNECIMENTO E INSTALAÇÃO . AF_06/2015</v>
          </cell>
        </row>
        <row r="4197">
          <cell r="A4197" t="str">
            <v>INSTALACOES HIDRO SANITARIAS</v>
          </cell>
          <cell r="B4197" t="str">
            <v>INHI</v>
          </cell>
          <cell r="C4197" t="str">
            <v>CONEXOES</v>
          </cell>
          <cell r="D4197" t="str">
            <v>0180</v>
          </cell>
          <cell r="E4197">
            <v>0</v>
          </cell>
          <cell r="F4197">
            <v>0</v>
          </cell>
          <cell r="G4197" t="str">
            <v>96693</v>
          </cell>
          <cell r="H4197" t="str">
            <v>JOELHO 45 GRAUS, PPR, DN 63 MM, CLASSE PN 25, INSTALADO EM PRUMADA DE ÁGUA  FORNECIMENTO E INSTALAÇÃO . AF_06/2015</v>
          </cell>
        </row>
        <row r="4198">
          <cell r="A4198" t="str">
            <v>INSTALACOES HIDRO SANITARIAS</v>
          </cell>
          <cell r="B4198" t="str">
            <v>INHI</v>
          </cell>
          <cell r="C4198" t="str">
            <v>CONEXOES</v>
          </cell>
          <cell r="D4198" t="str">
            <v>0180</v>
          </cell>
          <cell r="E4198">
            <v>0</v>
          </cell>
          <cell r="F4198">
            <v>0</v>
          </cell>
          <cell r="G4198" t="str">
            <v>96694</v>
          </cell>
          <cell r="H4198" t="str">
            <v>JOELHO 90 GRAUS, PPR, DN 75 MM, CLASSE PN 25, INSTALADO EM PRUMADA DE ÁGUA  FORNECIMENTO E INSTALAÇÃO . AF_06/2015</v>
          </cell>
        </row>
        <row r="4199">
          <cell r="A4199" t="str">
            <v>INSTALACOES HIDRO SANITARIAS</v>
          </cell>
          <cell r="B4199" t="str">
            <v>INHI</v>
          </cell>
          <cell r="C4199" t="str">
            <v>CONEXOES</v>
          </cell>
          <cell r="D4199" t="str">
            <v>0180</v>
          </cell>
          <cell r="E4199">
            <v>0</v>
          </cell>
          <cell r="F4199">
            <v>0</v>
          </cell>
          <cell r="G4199" t="str">
            <v>96695</v>
          </cell>
          <cell r="H4199" t="str">
            <v>JOELHO 45 GRAUS, PPR, DN 75 MM, CLASSE PN 25, INSTALADO EM PRUMADA DE ÁGUA  FORNECIMENTO E INSTALAÇÃO . AF_06/2015</v>
          </cell>
        </row>
        <row r="4200">
          <cell r="A4200" t="str">
            <v>INSTALACOES HIDRO SANITARIAS</v>
          </cell>
          <cell r="B4200" t="str">
            <v>INHI</v>
          </cell>
          <cell r="C4200" t="str">
            <v>CONEXOES</v>
          </cell>
          <cell r="D4200" t="str">
            <v>0180</v>
          </cell>
          <cell r="E4200">
            <v>0</v>
          </cell>
          <cell r="F4200">
            <v>0</v>
          </cell>
          <cell r="G4200" t="str">
            <v>96696</v>
          </cell>
          <cell r="H4200" t="str">
            <v>JOELHO 90 GRAUS, PPR, DN 90 MM, CLASSE PN 25, INSTALADO EM PRUMADA DE ÁGUA  FORNECIMENTO E INSTALAÇÃO . AF_06/2015</v>
          </cell>
        </row>
        <row r="4201">
          <cell r="A4201" t="str">
            <v>INSTALACOES HIDRO SANITARIAS</v>
          </cell>
          <cell r="B4201" t="str">
            <v>INHI</v>
          </cell>
          <cell r="C4201" t="str">
            <v>CONEXOES</v>
          </cell>
          <cell r="D4201" t="str">
            <v>0180</v>
          </cell>
          <cell r="E4201">
            <v>0</v>
          </cell>
          <cell r="F4201">
            <v>0</v>
          </cell>
          <cell r="G4201" t="str">
            <v>96697</v>
          </cell>
          <cell r="H4201" t="str">
            <v>JOELHO 90 GRAUS, PPR, DN 110 MM, CLASSE PN 25, INSTALADO EM PRUMADA DE ÁGUA  FORNECIMENTO E INSTALAÇÃO . AF_06/2015</v>
          </cell>
        </row>
        <row r="4202">
          <cell r="A4202" t="str">
            <v>INSTALACOES HIDRO SANITARIAS</v>
          </cell>
          <cell r="B4202" t="str">
            <v>INHI</v>
          </cell>
          <cell r="C4202" t="str">
            <v>CONEXOES</v>
          </cell>
          <cell r="D4202" t="str">
            <v>0180</v>
          </cell>
          <cell r="E4202">
            <v>0</v>
          </cell>
          <cell r="F4202">
            <v>0</v>
          </cell>
          <cell r="G4202" t="str">
            <v>96698</v>
          </cell>
          <cell r="H4202" t="str">
            <v>LUVA, PPR, DN 25 MM, CLASSE PN 25, INSTALADO EM PRUMADA DE ÁGUA  FORNECIMENTO E INSTALAÇÃO . AF_06/2015</v>
          </cell>
        </row>
        <row r="4203">
          <cell r="A4203" t="str">
            <v>INSTALACOES HIDRO SANITARIAS</v>
          </cell>
          <cell r="B4203" t="str">
            <v>INHI</v>
          </cell>
          <cell r="C4203" t="str">
            <v>CONEXOES</v>
          </cell>
          <cell r="D4203" t="str">
            <v>0180</v>
          </cell>
          <cell r="E4203">
            <v>0</v>
          </cell>
          <cell r="F4203">
            <v>0</v>
          </cell>
          <cell r="G4203" t="str">
            <v>96699</v>
          </cell>
          <cell r="H4203" t="str">
            <v>CONECTOR MACHO, PPR, 25 X 1/2'', CLASSE PN 25, INSTALADO EM PRUMADA DE ÁGUA   FORNECIMENTO E INSTALAÇÃO . AF_06/2015</v>
          </cell>
        </row>
        <row r="4204">
          <cell r="A4204" t="str">
            <v>INSTALACOES HIDRO SANITARIAS</v>
          </cell>
          <cell r="B4204" t="str">
            <v>INHI</v>
          </cell>
          <cell r="C4204" t="str">
            <v>CONEXOES</v>
          </cell>
          <cell r="D4204" t="str">
            <v>0180</v>
          </cell>
          <cell r="E4204">
            <v>0</v>
          </cell>
          <cell r="F4204">
            <v>0</v>
          </cell>
          <cell r="G4204" t="str">
            <v>96700</v>
          </cell>
          <cell r="H4204" t="str">
            <v>CONECTOR FÊMEA, PPR, 25 X 1/2'', CLASSE PN 25, INSTALADO EM PRUMADA DE ÁGUA   FORNECIMENTO E INSTALAÇÃO . AF_06/2015</v>
          </cell>
        </row>
        <row r="4205">
          <cell r="A4205" t="str">
            <v>INSTALACOES HIDRO SANITARIAS</v>
          </cell>
          <cell r="B4205" t="str">
            <v>INHI</v>
          </cell>
          <cell r="C4205" t="str">
            <v>CONEXOES</v>
          </cell>
          <cell r="D4205" t="str">
            <v>0180</v>
          </cell>
          <cell r="E4205">
            <v>0</v>
          </cell>
          <cell r="F4205">
            <v>0</v>
          </cell>
          <cell r="G4205" t="str">
            <v>96701</v>
          </cell>
          <cell r="H4205" t="str">
            <v>LUVA, PPR, DN 32 MM, CLASSE PN 25, INSTALADO EM PRUMADA DE ÁGUA  FORNECIMENTO E INSTALAÇÃO. AF_06/2015</v>
          </cell>
        </row>
        <row r="4206">
          <cell r="A4206" t="str">
            <v>INSTALACOES HIDRO SANITARIAS</v>
          </cell>
          <cell r="B4206" t="str">
            <v>INHI</v>
          </cell>
          <cell r="C4206" t="str">
            <v>CONEXOES</v>
          </cell>
          <cell r="D4206" t="str">
            <v>0180</v>
          </cell>
          <cell r="E4206">
            <v>0</v>
          </cell>
          <cell r="F4206">
            <v>0</v>
          </cell>
          <cell r="G4206" t="str">
            <v>96702</v>
          </cell>
          <cell r="H4206" t="str">
            <v>BUCHA DE REDUÇÃO, PPR, 32 X 25, CLASSE PN 25, INSTALADO EM PRUMADA DE ÁGUA  FORNECIMENTO E INSTALAÇÃO . AF_06/2015</v>
          </cell>
        </row>
        <row r="4207">
          <cell r="A4207" t="str">
            <v>INSTALACOES HIDRO SANITARIAS</v>
          </cell>
          <cell r="B4207" t="str">
            <v>INHI</v>
          </cell>
          <cell r="C4207" t="str">
            <v>CONEXOES</v>
          </cell>
          <cell r="D4207" t="str">
            <v>0180</v>
          </cell>
          <cell r="E4207">
            <v>0</v>
          </cell>
          <cell r="F4207">
            <v>0</v>
          </cell>
          <cell r="G4207" t="str">
            <v>96703</v>
          </cell>
          <cell r="H4207" t="str">
            <v>LUVA, PPR, DN 40 MM, CLASSE PN 25, INSTALADO EM PRUMADA DE ÁGUA  FORNECIMENTO E INSTALAÇÃO. AF_06/2015</v>
          </cell>
        </row>
        <row r="4208">
          <cell r="A4208" t="str">
            <v>INSTALACOES HIDRO SANITARIAS</v>
          </cell>
          <cell r="B4208" t="str">
            <v>INHI</v>
          </cell>
          <cell r="C4208" t="str">
            <v>CONEXOES</v>
          </cell>
          <cell r="D4208" t="str">
            <v>0180</v>
          </cell>
          <cell r="E4208">
            <v>0</v>
          </cell>
          <cell r="F4208">
            <v>0</v>
          </cell>
          <cell r="G4208" t="str">
            <v>96704</v>
          </cell>
          <cell r="H4208" t="str">
            <v>BUCHA DE REDUÇÃO, PPR, 40 X 25, CLASSE PN 25, INSTALADO EM PRUMADA DE ÁGUA  FORNECIMENTO E INSTALAÇÃO . AF_06/2015</v>
          </cell>
        </row>
        <row r="4209">
          <cell r="A4209" t="str">
            <v>INSTALACOES HIDRO SANITARIAS</v>
          </cell>
          <cell r="B4209" t="str">
            <v>INHI</v>
          </cell>
          <cell r="C4209" t="str">
            <v>CONEXOES</v>
          </cell>
          <cell r="D4209" t="str">
            <v>0180</v>
          </cell>
          <cell r="E4209">
            <v>0</v>
          </cell>
          <cell r="F4209">
            <v>0</v>
          </cell>
          <cell r="G4209" t="str">
            <v>96705</v>
          </cell>
          <cell r="H4209" t="str">
            <v>LUVA, PPR, DN 50 MM, CLASSE PN 25, INSTALADO EM PRUMADA DE ÁGUA  FORNECIMENTO E INSTALAÇÃO. AF_06/2015</v>
          </cell>
        </row>
        <row r="4210">
          <cell r="A4210" t="str">
            <v>INSTALACOES HIDRO SANITARIAS</v>
          </cell>
          <cell r="B4210" t="str">
            <v>INHI</v>
          </cell>
          <cell r="C4210" t="str">
            <v>CONEXOES</v>
          </cell>
          <cell r="D4210" t="str">
            <v>0180</v>
          </cell>
          <cell r="E4210">
            <v>0</v>
          </cell>
          <cell r="F4210">
            <v>0</v>
          </cell>
          <cell r="G4210" t="str">
            <v>96706</v>
          </cell>
          <cell r="H4210" t="str">
            <v>LUVA, PPR, DN 63 MM, CLASSE PN 25, INSTALADO EM PRUMADA DE ÁGUA  FORNECIMENTO E INSTALAÇÃO. AF_06/2015</v>
          </cell>
        </row>
        <row r="4211">
          <cell r="A4211" t="str">
            <v>INSTALACOES HIDRO SANITARIAS</v>
          </cell>
          <cell r="B4211" t="str">
            <v>INHI</v>
          </cell>
          <cell r="C4211" t="str">
            <v>CONEXOES</v>
          </cell>
          <cell r="D4211" t="str">
            <v>0180</v>
          </cell>
          <cell r="E4211">
            <v>0</v>
          </cell>
          <cell r="F4211">
            <v>0</v>
          </cell>
          <cell r="G4211" t="str">
            <v>96707</v>
          </cell>
          <cell r="H4211" t="str">
            <v>LUVA, PPR, DN 75 MM, CLASSE PN 25, INSTALADO EM PRUMADA DE ÁGUA  FORNECIMENTO E INSTALAÇÃO. AF_06/2015</v>
          </cell>
        </row>
        <row r="4212">
          <cell r="A4212" t="str">
            <v>INSTALACOES HIDRO SANITARIAS</v>
          </cell>
          <cell r="B4212" t="str">
            <v>INHI</v>
          </cell>
          <cell r="C4212" t="str">
            <v>CONEXOES</v>
          </cell>
          <cell r="D4212" t="str">
            <v>0180</v>
          </cell>
          <cell r="E4212">
            <v>0</v>
          </cell>
          <cell r="F4212">
            <v>0</v>
          </cell>
          <cell r="G4212" t="str">
            <v>96708</v>
          </cell>
          <cell r="H4212" t="str">
            <v>LUVA, PPR, DN 90 MM, CLASSE PN 25, INSTALADO EM PRUMADA DE ÁGUA  FORNECIMENTO E INSTALAÇÃO. AF_06/2015</v>
          </cell>
        </row>
        <row r="4213">
          <cell r="A4213" t="str">
            <v>INSTALACOES HIDRO SANITARIAS</v>
          </cell>
          <cell r="B4213" t="str">
            <v>INHI</v>
          </cell>
          <cell r="C4213" t="str">
            <v>CONEXOES</v>
          </cell>
          <cell r="D4213" t="str">
            <v>0180</v>
          </cell>
          <cell r="E4213">
            <v>0</v>
          </cell>
          <cell r="F4213">
            <v>0</v>
          </cell>
          <cell r="G4213" t="str">
            <v>96709</v>
          </cell>
          <cell r="H4213" t="str">
            <v>LUVA, PPR, DN 110 MM, CLASSE PN 25, INSTALADO EM PRUMADA DE ÁGUA  FORNECIMENTO E INSTALAÇÃO. AF_06/2015</v>
          </cell>
        </row>
        <row r="4214">
          <cell r="A4214" t="str">
            <v>INSTALACOES HIDRO SANITARIAS</v>
          </cell>
          <cell r="B4214" t="str">
            <v>INHI</v>
          </cell>
          <cell r="C4214" t="str">
            <v>CONEXOES</v>
          </cell>
          <cell r="D4214" t="str">
            <v>0180</v>
          </cell>
          <cell r="E4214">
            <v>0</v>
          </cell>
          <cell r="F4214">
            <v>0</v>
          </cell>
          <cell r="G4214" t="str">
            <v>96710</v>
          </cell>
          <cell r="H4214" t="str">
            <v>TÊ NORMAL, PPR, DN 25 MM, CLASSE PN 25, INSTALADO EM PRUMADA DE ÁGUA  FORNECIMENTO E INSTALAÇÃO . AF_06/2015</v>
          </cell>
        </row>
        <row r="4215">
          <cell r="A4215" t="str">
            <v>INSTALACOES HIDRO SANITARIAS</v>
          </cell>
          <cell r="B4215" t="str">
            <v>INHI</v>
          </cell>
          <cell r="C4215" t="str">
            <v>CONEXOES</v>
          </cell>
          <cell r="D4215" t="str">
            <v>0180</v>
          </cell>
          <cell r="E4215">
            <v>0</v>
          </cell>
          <cell r="F4215">
            <v>0</v>
          </cell>
          <cell r="G4215" t="str">
            <v>96711</v>
          </cell>
          <cell r="H4215" t="str">
            <v>TÊ NORMAL, PPR, DN 32 MM, CLASSE PN 25, INSTALADO EM PRUMADA DE ÁGUA  FORNECIMENTO E INSTALAÇÃO . AF_06/2015</v>
          </cell>
        </row>
        <row r="4216">
          <cell r="A4216" t="str">
            <v>INSTALACOES HIDRO SANITARIAS</v>
          </cell>
          <cell r="B4216" t="str">
            <v>INHI</v>
          </cell>
          <cell r="C4216" t="str">
            <v>CONEXOES</v>
          </cell>
          <cell r="D4216" t="str">
            <v>0180</v>
          </cell>
          <cell r="E4216">
            <v>0</v>
          </cell>
          <cell r="F4216">
            <v>0</v>
          </cell>
          <cell r="G4216" t="str">
            <v>96712</v>
          </cell>
          <cell r="H4216" t="str">
            <v>TÊ NORMAL, PPR, DN 40 MM, CLASSE PN 25, INSTALADO EM PRUMADA DE ÁGUA  FORNECIMENTO E INSTALAÇÃO . AF_06/2015</v>
          </cell>
        </row>
        <row r="4217">
          <cell r="A4217" t="str">
            <v>INSTALACOES HIDRO SANITARIAS</v>
          </cell>
          <cell r="B4217" t="str">
            <v>INHI</v>
          </cell>
          <cell r="C4217" t="str">
            <v>CONEXOES</v>
          </cell>
          <cell r="D4217" t="str">
            <v>0180</v>
          </cell>
          <cell r="E4217">
            <v>0</v>
          </cell>
          <cell r="F4217">
            <v>0</v>
          </cell>
          <cell r="G4217" t="str">
            <v>96713</v>
          </cell>
          <cell r="H4217" t="str">
            <v>TÊ NORMAL, PPR, DN 50 MM, CLASSE PN 25, INSTALADO EM PRUMADA DE ÁGUA  FORNECIMENTO E INSTALAÇÃO . AF_06/2015</v>
          </cell>
        </row>
        <row r="4218">
          <cell r="A4218" t="str">
            <v>INSTALACOES HIDRO SANITARIAS</v>
          </cell>
          <cell r="B4218" t="str">
            <v>INHI</v>
          </cell>
          <cell r="C4218" t="str">
            <v>CONEXOES</v>
          </cell>
          <cell r="D4218" t="str">
            <v>0180</v>
          </cell>
          <cell r="E4218">
            <v>0</v>
          </cell>
          <cell r="F4218">
            <v>0</v>
          </cell>
          <cell r="G4218" t="str">
            <v>96714</v>
          </cell>
          <cell r="H4218" t="str">
            <v>TÊ NORMAL, PPR, DN 63 MM, CLASSE PN 25, INSTALADO EM PRUMADA DE ÁGUA  FORNECIMENTO E INSTALAÇÃO . AF_06/2015</v>
          </cell>
        </row>
        <row r="4219">
          <cell r="A4219" t="str">
            <v>INSTALACOES HIDRO SANITARIAS</v>
          </cell>
          <cell r="B4219" t="str">
            <v>INHI</v>
          </cell>
          <cell r="C4219" t="str">
            <v>CONEXOES</v>
          </cell>
          <cell r="D4219" t="str">
            <v>0180</v>
          </cell>
          <cell r="E4219">
            <v>0</v>
          </cell>
          <cell r="F4219">
            <v>0</v>
          </cell>
          <cell r="G4219" t="str">
            <v>96715</v>
          </cell>
          <cell r="H4219" t="str">
            <v>TÊ NORMAL, PPR, DN 75 MM, CLASSE PN 25, INSTALADO EM PRUMADA DE ÁGUA  FORNECIMENTO E INSTALAÇÃO . AF_06/2015</v>
          </cell>
        </row>
        <row r="4220">
          <cell r="A4220" t="str">
            <v>INSTALACOES HIDRO SANITARIAS</v>
          </cell>
          <cell r="B4220" t="str">
            <v>INHI</v>
          </cell>
          <cell r="C4220" t="str">
            <v>CONEXOES</v>
          </cell>
          <cell r="D4220" t="str">
            <v>0180</v>
          </cell>
          <cell r="E4220">
            <v>0</v>
          </cell>
          <cell r="F4220">
            <v>0</v>
          </cell>
          <cell r="G4220" t="str">
            <v>96716</v>
          </cell>
          <cell r="H4220" t="str">
            <v>TÊ NORMAL, PPR, DN 90 MM, CLASSE PN 25, INSTALADO EM PRUMADA DE ÁGUA  FORNECIMENTO E INSTALAÇÃO . AF_06/2015</v>
          </cell>
        </row>
        <row r="4221">
          <cell r="A4221" t="str">
            <v>INSTALACOES HIDRO SANITARIAS</v>
          </cell>
          <cell r="B4221" t="str">
            <v>INHI</v>
          </cell>
          <cell r="C4221" t="str">
            <v>CONEXOES</v>
          </cell>
          <cell r="D4221" t="str">
            <v>0180</v>
          </cell>
          <cell r="E4221">
            <v>0</v>
          </cell>
          <cell r="F4221">
            <v>0</v>
          </cell>
          <cell r="G4221" t="str">
            <v>96717</v>
          </cell>
          <cell r="H4221" t="str">
            <v>TÊ NORMAL, PPR, DN 110 MM, CLASSE PN 25, INSTALADO EM PRUMADA DE ÁGUA  FORNECIMENTO E INSTALAÇÃO . AF_06/2015</v>
          </cell>
        </row>
        <row r="4222">
          <cell r="A4222" t="str">
            <v>INSTALACOES HIDRO SANITARIAS</v>
          </cell>
          <cell r="B4222" t="str">
            <v>INHI</v>
          </cell>
          <cell r="C4222" t="str">
            <v>CONEXOES</v>
          </cell>
          <cell r="D4222" t="str">
            <v>0180</v>
          </cell>
          <cell r="E4222">
            <v>0</v>
          </cell>
          <cell r="F4222">
            <v>0</v>
          </cell>
          <cell r="G4222" t="str">
            <v>96736</v>
          </cell>
          <cell r="H4222" t="str">
            <v>LUVA, PPR, DN 20 MM, CLASSE PN 25, INSTALADO EM RESERVAÇÃO DE ÁGUA DE EDIFICAÇÃO QUE POSSUA RESERVATÓRIO DE FIBRA/FIBROCIMENTO  FORNECIMENTO E INSTALAÇÃO. AF_06/2016</v>
          </cell>
        </row>
        <row r="4223">
          <cell r="A4223" t="str">
            <v>INSTALACOES HIDRO SANITARIAS</v>
          </cell>
          <cell r="B4223" t="str">
            <v>INHI</v>
          </cell>
          <cell r="C4223" t="str">
            <v>CONEXOES</v>
          </cell>
          <cell r="D4223" t="str">
            <v>0180</v>
          </cell>
          <cell r="E4223">
            <v>0</v>
          </cell>
          <cell r="F4223">
            <v>0</v>
          </cell>
          <cell r="G4223" t="str">
            <v>96737</v>
          </cell>
          <cell r="H4223" t="str">
            <v>LUVA, PPR, DN 25 MM, CLASSE PN 25, INSTALADO EM RESERVAÇÃO DE ÁGUA DE EDIFICAÇÃO QUE POSSUA RESERVATÓRIO DE FIBRA/FIBROCIMENTO  FORNECIMENTO E INSTALAÇÃO. AF_06/2016</v>
          </cell>
        </row>
        <row r="4224">
          <cell r="A4224" t="str">
            <v>INSTALACOES HIDRO SANITARIAS</v>
          </cell>
          <cell r="B4224" t="str">
            <v>INHI</v>
          </cell>
          <cell r="C4224" t="str">
            <v>CONEXOES</v>
          </cell>
          <cell r="D4224" t="str">
            <v>0180</v>
          </cell>
          <cell r="E4224">
            <v>0</v>
          </cell>
          <cell r="F4224">
            <v>0</v>
          </cell>
          <cell r="G4224" t="str">
            <v>96738</v>
          </cell>
          <cell r="H4224" t="str">
            <v>CONECTOR MACHO, PPR, 25 X 1/2'', CLASSE PN 25,  INSTALADO EM RESERVAÇÃO DE ÁGUA DE EDIFICAÇÃO QUE POSSUA RESERVATÓRIO DE FIBRA/FIBROCIMENTO   FORNECIMENTO E INSTALAÇÃO. AF_06/2016</v>
          </cell>
        </row>
        <row r="4225">
          <cell r="A4225" t="str">
            <v>INSTALACOES HIDRO SANITARIAS</v>
          </cell>
          <cell r="B4225" t="str">
            <v>INHI</v>
          </cell>
          <cell r="C4225" t="str">
            <v>CONEXOES</v>
          </cell>
          <cell r="D4225" t="str">
            <v>0180</v>
          </cell>
          <cell r="E4225">
            <v>0</v>
          </cell>
          <cell r="F4225">
            <v>0</v>
          </cell>
          <cell r="G4225" t="str">
            <v>96739</v>
          </cell>
          <cell r="H4225" t="str">
            <v>LUVA, PPR, DN 32 MM, CLASSE PN 25, INSTALADO EM RESERVAÇÃO DE ÁGUA DE EDIFICAÇÃO QUE POSSUA RESERVATÓRIO DE FIBRA/FIBROCIMENTO  FORNECIMENTO E INSTALAÇÃO. AF_06/2016</v>
          </cell>
        </row>
        <row r="4226">
          <cell r="A4226" t="str">
            <v>INSTALACOES HIDRO SANITARIAS</v>
          </cell>
          <cell r="B4226" t="str">
            <v>INHI</v>
          </cell>
          <cell r="C4226" t="str">
            <v>CONEXOES</v>
          </cell>
          <cell r="D4226" t="str">
            <v>0180</v>
          </cell>
          <cell r="E4226">
            <v>0</v>
          </cell>
          <cell r="F4226">
            <v>0</v>
          </cell>
          <cell r="G4226" t="str">
            <v>96740</v>
          </cell>
          <cell r="H4226" t="str">
            <v>CONECTOR MACHO, PPR, 32 X 3/4'', CLASSE PN 25,  INSTALADO EM RESERVAÇÃO DE ÁGUA DE EDIFICAÇÃO QUE POSSUA RESERVATÓRIO DE FIBRA/FIBROCIMENTO   FORNECIMENTO E INSTALAÇÃO. AF_06/2016</v>
          </cell>
        </row>
        <row r="4227">
          <cell r="A4227" t="str">
            <v>INSTALACOES HIDRO SANITARIAS</v>
          </cell>
          <cell r="B4227" t="str">
            <v>INHI</v>
          </cell>
          <cell r="C4227" t="str">
            <v>CONEXOES</v>
          </cell>
          <cell r="D4227" t="str">
            <v>0180</v>
          </cell>
          <cell r="E4227">
            <v>0</v>
          </cell>
          <cell r="F4227">
            <v>0</v>
          </cell>
          <cell r="G4227" t="str">
            <v>96741</v>
          </cell>
          <cell r="H4227" t="str">
            <v>LUVA, PPR, DN 40 MM, CLASSE PN 25, INSTALADO EM RESERVAÇÃO DE ÁGUA DE EDIFICAÇÃO QUE POSSUA RESERVATÓRIO DE FIBRA/FIBROCIMENTO  FORNECIMENTO E INSTALAÇÃO. AF_06/2016</v>
          </cell>
        </row>
        <row r="4228">
          <cell r="A4228" t="str">
            <v>INSTALACOES HIDRO SANITARIAS</v>
          </cell>
          <cell r="B4228" t="str">
            <v>INHI</v>
          </cell>
          <cell r="C4228" t="str">
            <v>CONEXOES</v>
          </cell>
          <cell r="D4228" t="str">
            <v>0180</v>
          </cell>
          <cell r="E4228">
            <v>0</v>
          </cell>
          <cell r="F4228">
            <v>0</v>
          </cell>
          <cell r="G4228" t="str">
            <v>96742</v>
          </cell>
          <cell r="H4228" t="str">
            <v>LUVA, PPR, DN 50 MM, CLASSE PN 25, INSTALADO EM RESERVAÇÃO DE ÁGUA DE EDIFICAÇÃO QUE POSSUA RESERVATÓRIO DE FIBRA/FIBROCIMENTO  FORNECIMENTO E INSTALAÇÃO. AF_06/2016</v>
          </cell>
        </row>
        <row r="4229">
          <cell r="A4229" t="str">
            <v>INSTALACOES HIDRO SANITARIAS</v>
          </cell>
          <cell r="B4229" t="str">
            <v>INHI</v>
          </cell>
          <cell r="C4229" t="str">
            <v>CONEXOES</v>
          </cell>
          <cell r="D4229" t="str">
            <v>0180</v>
          </cell>
          <cell r="E4229">
            <v>0</v>
          </cell>
          <cell r="F4229">
            <v>0</v>
          </cell>
          <cell r="G4229" t="str">
            <v>96743</v>
          </cell>
          <cell r="H4229" t="str">
            <v>LUVA, PPR, DN 63 MM, CLASSE PN 25, INSTALADO EM RESERVAÇÃO DE ÁGUA DE EDIFICAÇÃO QUE POSSUA RESERVATÓRIO DE FIBRA/FIBROCIMENTO  FORNECIMENTO E INSTALAÇÃO. AF_06/2016</v>
          </cell>
        </row>
        <row r="4230">
          <cell r="A4230" t="str">
            <v>INSTALACOES HIDRO SANITARIAS</v>
          </cell>
          <cell r="B4230" t="str">
            <v>INHI</v>
          </cell>
          <cell r="C4230" t="str">
            <v>CONEXOES</v>
          </cell>
          <cell r="D4230" t="str">
            <v>0180</v>
          </cell>
          <cell r="E4230">
            <v>0</v>
          </cell>
          <cell r="F4230">
            <v>0</v>
          </cell>
          <cell r="G4230" t="str">
            <v>96744</v>
          </cell>
          <cell r="H4230" t="str">
            <v>LUVA, PPR, DN 75 MM, CLASSE PN 25, INSTALADO EM RESERVAÇÃO DE ÁGUA DE EDIFICAÇÃO QUE POSSUA RESERVATÓRIO DE FIBRA/FIBROCIMENTO  FORNECIMENTO E INSTALAÇÃO. AF_06/2016</v>
          </cell>
        </row>
        <row r="4231">
          <cell r="A4231" t="str">
            <v>INSTALACOES HIDRO SANITARIAS</v>
          </cell>
          <cell r="B4231" t="str">
            <v>INHI</v>
          </cell>
          <cell r="C4231" t="str">
            <v>CONEXOES</v>
          </cell>
          <cell r="D4231" t="str">
            <v>0180</v>
          </cell>
          <cell r="E4231">
            <v>0</v>
          </cell>
          <cell r="F4231">
            <v>0</v>
          </cell>
          <cell r="G4231" t="str">
            <v>96745</v>
          </cell>
          <cell r="H4231" t="str">
            <v>LUVA, PPR, DN 90 MM, CLASSE PN 25, INSTALADO EM RESERVAÇÃO DE ÁGUA DE EDIFICAÇÃO QUE POSSUA RESERVATÓRIO DE FIBRA/FIBROCIMENTO  FORNECIMENTO E INSTALAÇÃO. AF_06/2016</v>
          </cell>
        </row>
        <row r="4232">
          <cell r="A4232" t="str">
            <v>INSTALACOES HIDRO SANITARIAS</v>
          </cell>
          <cell r="B4232" t="str">
            <v>INHI</v>
          </cell>
          <cell r="C4232" t="str">
            <v>CONEXOES</v>
          </cell>
          <cell r="D4232" t="str">
            <v>0180</v>
          </cell>
          <cell r="E4232">
            <v>0</v>
          </cell>
          <cell r="F4232">
            <v>0</v>
          </cell>
          <cell r="G4232" t="str">
            <v>96746</v>
          </cell>
          <cell r="H4232" t="str">
            <v>LUVA, PPR, DN 110 MM, CLASSE PN 25, INSTALADO EM RESERVAÇÃO DE ÁGUA DE EDIFICAÇÃO QUE POSSUA RESERVATÓRIO DE FIBRA/FIBROCIMENTO  FORNECIMENTO E INSTALAÇÃO. AF_06/2016</v>
          </cell>
        </row>
        <row r="4233">
          <cell r="A4233" t="str">
            <v>INSTALACOES HIDRO SANITARIAS</v>
          </cell>
          <cell r="B4233" t="str">
            <v>INHI</v>
          </cell>
          <cell r="C4233" t="str">
            <v>CONEXOES</v>
          </cell>
          <cell r="D4233" t="str">
            <v>0180</v>
          </cell>
          <cell r="E4233">
            <v>0</v>
          </cell>
          <cell r="F4233">
            <v>0</v>
          </cell>
          <cell r="G4233" t="str">
            <v>96747</v>
          </cell>
          <cell r="H4233" t="str">
            <v>JOELHO 90 GRAUS, PPR, DN 20 MM, CLASSE PN 25,  INSTALADO EM RESERVAÇÃO DE ÁGUA DE EDIFICAÇÃO QUE POSSUA RESERVATÓRIO DE FIBRA/FIBROCIMENTO  FORNECIMENTO E INSTALAÇÃO. AF_06/2016</v>
          </cell>
        </row>
        <row r="4234">
          <cell r="A4234" t="str">
            <v>INSTALACOES HIDRO SANITARIAS</v>
          </cell>
          <cell r="B4234" t="str">
            <v>INHI</v>
          </cell>
          <cell r="C4234" t="str">
            <v>CONEXOES</v>
          </cell>
          <cell r="D4234" t="str">
            <v>0180</v>
          </cell>
          <cell r="E4234">
            <v>0</v>
          </cell>
          <cell r="F4234">
            <v>0</v>
          </cell>
          <cell r="G4234" t="str">
            <v>96748</v>
          </cell>
          <cell r="H4234" t="str">
            <v>JOELHO 90 GRAUS, PPR, DN 25 MM, CLASSE PN 25,  INSTALADO EM RESERVAÇÃO DE ÁGUA DE EDIFICAÇÃO QUE POSSUA RESERVATÓRIO DE FIBRA/FIBROCIMENTO  FORNECIMENTO E INSTALAÇÃO. AF_06/2016</v>
          </cell>
        </row>
        <row r="4235">
          <cell r="A4235" t="str">
            <v>INSTALACOES HIDRO SANITARIAS</v>
          </cell>
          <cell r="B4235" t="str">
            <v>INHI</v>
          </cell>
          <cell r="C4235" t="str">
            <v>CONEXOES</v>
          </cell>
          <cell r="D4235" t="str">
            <v>0180</v>
          </cell>
          <cell r="E4235">
            <v>0</v>
          </cell>
          <cell r="F4235">
            <v>0</v>
          </cell>
          <cell r="G4235" t="str">
            <v>96749</v>
          </cell>
          <cell r="H4235" t="str">
            <v>JOELHO 90 GRAUS, PPR, DN 32 MM, CLASSE PN 25,  INSTALADO EM RESERVAÇÃO DE ÁGUA DE EDIFICAÇÃO QUE POSSUA RESERVATÓRIO DE FIBRA/FIBROCIMENTO  FORNECIMENTO E INSTALAÇÃO. AF_06/2016</v>
          </cell>
        </row>
        <row r="4236">
          <cell r="A4236" t="str">
            <v>INSTALACOES HIDRO SANITARIAS</v>
          </cell>
          <cell r="B4236" t="str">
            <v>INHI</v>
          </cell>
          <cell r="C4236" t="str">
            <v>CONEXOES</v>
          </cell>
          <cell r="D4236" t="str">
            <v>0180</v>
          </cell>
          <cell r="E4236">
            <v>0</v>
          </cell>
          <cell r="F4236">
            <v>0</v>
          </cell>
          <cell r="G4236" t="str">
            <v>96750</v>
          </cell>
          <cell r="H4236" t="str">
            <v>JOELHO 90 GRAUS, PPR, DN 40 MM, CLASSE PN 25,  INSTALADO EM RESERVAÇÃO DE ÁGUA DE EDIFICAÇÃO QUE POSSUA RESERVATÓRIO DE FIBRA/FIBROCIMENTO  FORNECIMENTO E INSTALAÇÃO. AF_06/2016</v>
          </cell>
        </row>
        <row r="4237">
          <cell r="A4237" t="str">
            <v>INSTALACOES HIDRO SANITARIAS</v>
          </cell>
          <cell r="B4237" t="str">
            <v>INHI</v>
          </cell>
          <cell r="C4237" t="str">
            <v>CONEXOES</v>
          </cell>
          <cell r="D4237" t="str">
            <v>0180</v>
          </cell>
          <cell r="E4237">
            <v>0</v>
          </cell>
          <cell r="F4237">
            <v>0</v>
          </cell>
          <cell r="G4237" t="str">
            <v>96751</v>
          </cell>
          <cell r="H4237" t="str">
            <v>JOELHO 90 GRAUS, PPR, DN 50 MM, CLASSE PN 25,  INSTALADO EM RESERVAÇÃO DE ÁGUA DE EDIFICAÇÃO QUE POSSUA RESERVATÓRIO DE FIBRA/FIBROCIMENTO  FORNECIMENTO E INSTALAÇÃO. AF_06/2016</v>
          </cell>
        </row>
        <row r="4238">
          <cell r="A4238" t="str">
            <v>INSTALACOES HIDRO SANITARIAS</v>
          </cell>
          <cell r="B4238" t="str">
            <v>INHI</v>
          </cell>
          <cell r="C4238" t="str">
            <v>CONEXOES</v>
          </cell>
          <cell r="D4238" t="str">
            <v>0180</v>
          </cell>
          <cell r="E4238">
            <v>0</v>
          </cell>
          <cell r="F4238">
            <v>0</v>
          </cell>
          <cell r="G4238" t="str">
            <v>96752</v>
          </cell>
          <cell r="H4238" t="str">
            <v>JOELHO 90 GRAUS, PPR, DN 63 MM, CLASSE PN 25,  INSTALADO EM RESERVAÇÃO DE ÁGUA DE EDIFICAÇÃO QUE POSSUA RESERVATÓRIO DE FIBRA/FIBROCIMENTO  FORNECIMENTO E INSTALAÇÃO. AF_06/2016</v>
          </cell>
        </row>
        <row r="4239">
          <cell r="A4239" t="str">
            <v>INSTALACOES HIDRO SANITARIAS</v>
          </cell>
          <cell r="B4239" t="str">
            <v>INHI</v>
          </cell>
          <cell r="C4239" t="str">
            <v>CONEXOES</v>
          </cell>
          <cell r="D4239" t="str">
            <v>0180</v>
          </cell>
          <cell r="E4239">
            <v>0</v>
          </cell>
          <cell r="F4239">
            <v>0</v>
          </cell>
          <cell r="G4239" t="str">
            <v>96753</v>
          </cell>
          <cell r="H4239" t="str">
            <v>JOELHO 90 GRAUS, PPR, DN 75 MM, CLASSE PN 25,  INSTALADO EM RESERVAÇÃO DE ÁGUA DE EDIFICAÇÃO QUE POSSUA RESERVATÓRIO DE FIBRA/FIBROCIMENTO  FORNECIMENTO E INSTALAÇÃO. AF_06/2016</v>
          </cell>
        </row>
        <row r="4240">
          <cell r="A4240" t="str">
            <v>INSTALACOES HIDRO SANITARIAS</v>
          </cell>
          <cell r="B4240" t="str">
            <v>INHI</v>
          </cell>
          <cell r="C4240" t="str">
            <v>CONEXOES</v>
          </cell>
          <cell r="D4240" t="str">
            <v>0180</v>
          </cell>
          <cell r="E4240">
            <v>0</v>
          </cell>
          <cell r="F4240">
            <v>0</v>
          </cell>
          <cell r="G4240" t="str">
            <v>96754</v>
          </cell>
          <cell r="H4240" t="str">
            <v>JOELHO 90 GRAUS, PPR, DN 90 MM, CLASSE PN 25,  INSTALADO EM RESERVAÇÃO DE ÁGUA DE EDIFICAÇÃO QUE POSSUA RESERVATÓRIO DE FIBRA/FIBROCIMENTO  FORNECIMENTO E INSTALAÇÃO. AF_06/2016</v>
          </cell>
        </row>
        <row r="4241">
          <cell r="A4241" t="str">
            <v>INSTALACOES HIDRO SANITARIAS</v>
          </cell>
          <cell r="B4241" t="str">
            <v>INHI</v>
          </cell>
          <cell r="C4241" t="str">
            <v>CONEXOES</v>
          </cell>
          <cell r="D4241" t="str">
            <v>0180</v>
          </cell>
          <cell r="E4241">
            <v>0</v>
          </cell>
          <cell r="F4241">
            <v>0</v>
          </cell>
          <cell r="G4241" t="str">
            <v>96755</v>
          </cell>
          <cell r="H4241" t="str">
            <v>JOELHO 90 GRAUS, PPR, DN 110 MM, CLASSE PN 25,  INSTALADO EM RESERVAÇÃO DE ÁGUA DE EDIFICAÇÃO QUE POSSUA RESERVATÓRIO DE FIBRA/FIBROCIMENTO  FORNECIMENTO E INSTALAÇÃO. AF_06/2016</v>
          </cell>
        </row>
        <row r="4242">
          <cell r="A4242" t="str">
            <v>INSTALACOES HIDRO SANITARIAS</v>
          </cell>
          <cell r="B4242" t="str">
            <v>INHI</v>
          </cell>
          <cell r="C4242" t="str">
            <v>CONEXOES</v>
          </cell>
          <cell r="D4242" t="str">
            <v>0180</v>
          </cell>
          <cell r="E4242">
            <v>0</v>
          </cell>
          <cell r="F4242">
            <v>0</v>
          </cell>
          <cell r="G4242" t="str">
            <v>96756</v>
          </cell>
          <cell r="H4242" t="str">
            <v>TÊ MISTURADOR, PPR, DN 20 MM, CLASSE PN 25,  INSTALADO EM RESERVAÇÃO DE ÁGUA DE EDIFICAÇÃO QUE POSSUA RESERVATÓRIO DE FIBRA/FIBROCIMENTO  FORNECIMENTO E INSTALAÇÃO. AF_06/2016</v>
          </cell>
        </row>
        <row r="4243">
          <cell r="A4243" t="str">
            <v>INSTALACOES HIDRO SANITARIAS</v>
          </cell>
          <cell r="B4243" t="str">
            <v>INHI</v>
          </cell>
          <cell r="C4243" t="str">
            <v>CONEXOES</v>
          </cell>
          <cell r="D4243" t="str">
            <v>0180</v>
          </cell>
          <cell r="E4243">
            <v>0</v>
          </cell>
          <cell r="F4243">
            <v>0</v>
          </cell>
          <cell r="G4243" t="str">
            <v>96757</v>
          </cell>
          <cell r="H4243" t="str">
            <v>TÊ MISTURADOR, PPR, DN 25 MM, CLASSE PN 25,  INSTALADO EM RESERVAÇÃO DE ÁGUA DE EDIFICAÇÃO QUE POSSUA RESERVATÓRIO DE FIBRA/FIBROCIMENTO  FORNECIMENTO E INSTALAÇÃO. AF_06/2016</v>
          </cell>
        </row>
        <row r="4244">
          <cell r="A4244" t="str">
            <v>INSTALACOES HIDRO SANITARIAS</v>
          </cell>
          <cell r="B4244" t="str">
            <v>INHI</v>
          </cell>
          <cell r="C4244" t="str">
            <v>CONEXOES</v>
          </cell>
          <cell r="D4244" t="str">
            <v>0180</v>
          </cell>
          <cell r="E4244">
            <v>0</v>
          </cell>
          <cell r="F4244">
            <v>0</v>
          </cell>
          <cell r="G4244" t="str">
            <v>96758</v>
          </cell>
          <cell r="H4244" t="str">
            <v>TÊ, PPR, DN 32 MM, CLASSE PN 25,  INSTALADO EM RESERVAÇÃO DE ÁGUA DE EDIFICAÇÃO QUE POSSUA RESERVATÓRIO DE FIBRA/FIBROCIMENTO  FORNECIMENTO E INSTALAÇÃO. AF_06/2016</v>
          </cell>
        </row>
        <row r="4245">
          <cell r="A4245" t="str">
            <v>INSTALACOES HIDRO SANITARIAS</v>
          </cell>
          <cell r="B4245" t="str">
            <v>INHI</v>
          </cell>
          <cell r="C4245" t="str">
            <v>CONEXOES</v>
          </cell>
          <cell r="D4245" t="str">
            <v>0180</v>
          </cell>
          <cell r="E4245">
            <v>0</v>
          </cell>
          <cell r="F4245">
            <v>0</v>
          </cell>
          <cell r="G4245" t="str">
            <v>96759</v>
          </cell>
          <cell r="H4245" t="str">
            <v>TÊ, PPR, DN 40 MM, CLASSE PN 25,  INSTALADO EM RESERVAÇÃO DE ÁGUA DE EDIFICAÇÃO QUE POSSUA RESERVATÓRIO DE FIBRA/FIBROCIMENTO  FORNECIMENTO E INSTALAÇÃO. AF_06/2016</v>
          </cell>
        </row>
        <row r="4246">
          <cell r="A4246" t="str">
            <v>INSTALACOES HIDRO SANITARIAS</v>
          </cell>
          <cell r="B4246" t="str">
            <v>INHI</v>
          </cell>
          <cell r="C4246" t="str">
            <v>CONEXOES</v>
          </cell>
          <cell r="D4246" t="str">
            <v>0180</v>
          </cell>
          <cell r="E4246">
            <v>0</v>
          </cell>
          <cell r="F4246">
            <v>0</v>
          </cell>
          <cell r="G4246" t="str">
            <v>96760</v>
          </cell>
          <cell r="H4246" t="str">
            <v>TÊ, PPR, DN 50 MM, CLASSE PN 25,  INSTALADO EM RESERVAÇÃO DE ÁGUA DE EDIFICAÇÃO QUE POSSUA RESERVATÓRIO DE FIBRA/FIBROCIMENTO  FORNECIMENTO E INSTALAÇÃO. AF_06/2016</v>
          </cell>
        </row>
        <row r="4247">
          <cell r="A4247" t="str">
            <v>INSTALACOES HIDRO SANITARIAS</v>
          </cell>
          <cell r="B4247" t="str">
            <v>INHI</v>
          </cell>
          <cell r="C4247" t="str">
            <v>CONEXOES</v>
          </cell>
          <cell r="D4247" t="str">
            <v>0180</v>
          </cell>
          <cell r="E4247">
            <v>0</v>
          </cell>
          <cell r="F4247">
            <v>0</v>
          </cell>
          <cell r="G4247" t="str">
            <v>96761</v>
          </cell>
          <cell r="H4247" t="str">
            <v>TÊ, PPR, DN 63 MM, CLASSE PN 25,  INSTALADO EM RESERVAÇÃO DE ÁGUA DE EDIFICAÇÃO QUE POSSUA RESERVATÓRIO DE FIBRA/FIBROCIMENTO  FORNECIMENTO E INSTALAÇÃO. AF_06/2016</v>
          </cell>
        </row>
        <row r="4248">
          <cell r="A4248" t="str">
            <v>INSTALACOES HIDRO SANITARIAS</v>
          </cell>
          <cell r="B4248" t="str">
            <v>INHI</v>
          </cell>
          <cell r="C4248" t="str">
            <v>CONEXOES</v>
          </cell>
          <cell r="D4248" t="str">
            <v>0180</v>
          </cell>
          <cell r="E4248">
            <v>0</v>
          </cell>
          <cell r="F4248">
            <v>0</v>
          </cell>
          <cell r="G4248" t="str">
            <v>96762</v>
          </cell>
          <cell r="H4248" t="str">
            <v>TÊ, PPR, DN 75 MM, CLASSE PN 25,  INSTALADO EM RESERVAÇÃO DE ÁGUA DE EDIFICAÇÃO QUE POSSUA RESERVATÓRIO DE FIBRA/FIBROCIMENTO  FORNECIMENTO E INSTALAÇÃO. AF_06/2016</v>
          </cell>
        </row>
        <row r="4249">
          <cell r="A4249" t="str">
            <v>INSTALACOES HIDRO SANITARIAS</v>
          </cell>
          <cell r="B4249" t="str">
            <v>INHI</v>
          </cell>
          <cell r="C4249" t="str">
            <v>CONEXOES</v>
          </cell>
          <cell r="D4249" t="str">
            <v>0180</v>
          </cell>
          <cell r="E4249">
            <v>0</v>
          </cell>
          <cell r="F4249">
            <v>0</v>
          </cell>
          <cell r="G4249" t="str">
            <v>96763</v>
          </cell>
          <cell r="H4249" t="str">
            <v>TÊ, PPR, DN 90 MM, CLASSE PN 25,  INSTALADO EM RESERVAÇÃO DE ÁGUA DE EDIFICAÇÃO QUE POSSUA RESERVATÓRIO DE FIBRA/FIBROCIMENTO  FORNECIMENTO E INSTALAÇÃO. AF_06/2016</v>
          </cell>
        </row>
        <row r="4250">
          <cell r="A4250" t="str">
            <v>INSTALACOES HIDRO SANITARIAS</v>
          </cell>
          <cell r="B4250" t="str">
            <v>INHI</v>
          </cell>
          <cell r="C4250" t="str">
            <v>CONEXOES</v>
          </cell>
          <cell r="D4250" t="str">
            <v>0180</v>
          </cell>
          <cell r="E4250">
            <v>0</v>
          </cell>
          <cell r="F4250">
            <v>0</v>
          </cell>
          <cell r="G4250" t="str">
            <v>96764</v>
          </cell>
          <cell r="H4250" t="str">
            <v>TÊ, PPR, DN 110 MM, CLASSE PN 25,  INSTALADO EM RESERVAÇÃO DE ÁGUA DE EDIFICAÇÃO QUE POSSUA RESERVATÓRIO DE FIBRA/FIBROCIMENTO  FORNECIMENTO E INSTALAÇÃO. AF_06/2016</v>
          </cell>
        </row>
        <row r="4251">
          <cell r="A4251" t="str">
            <v>INSTALACOES HIDRO SANITARIAS</v>
          </cell>
          <cell r="B4251" t="str">
            <v>INHI</v>
          </cell>
          <cell r="C4251" t="str">
            <v>CONEXOES</v>
          </cell>
          <cell r="D4251" t="str">
            <v>0180</v>
          </cell>
          <cell r="E4251">
            <v>0</v>
          </cell>
          <cell r="F4251">
            <v>0</v>
          </cell>
          <cell r="G4251" t="str">
            <v>96802</v>
          </cell>
          <cell r="H4251" t="str">
            <v>KIT CHASSI PEX, PRÉ-FABRICADO, PARA CHUVEIRO COM REGISTROS DE PRESSÃO E CONEXÕES POR CRIMPAGEM  FORNECIMENTO E INSTALAÇÃO. AF_06/2015</v>
          </cell>
        </row>
        <row r="4252">
          <cell r="A4252" t="str">
            <v>INSTALACOES HIDRO SANITARIAS</v>
          </cell>
          <cell r="B4252" t="str">
            <v>INHI</v>
          </cell>
          <cell r="C4252" t="str">
            <v>CONEXOES</v>
          </cell>
          <cell r="D4252" t="str">
            <v>0180</v>
          </cell>
          <cell r="E4252">
            <v>0</v>
          </cell>
          <cell r="F4252">
            <v>0</v>
          </cell>
          <cell r="G4252" t="str">
            <v>96803</v>
          </cell>
          <cell r="H4252" t="str">
            <v>KIT CHASSI PEX, PRÉ-FABRICADO, PARA COZINHA COM CUBA SIMPLES E CONEXÕES POR CRIMPAGEM  FORNECIMENTO E INSTALAÇÃO. AF_06/2015</v>
          </cell>
        </row>
        <row r="4253">
          <cell r="A4253" t="str">
            <v>INSTALACOES HIDRO SANITARIAS</v>
          </cell>
          <cell r="B4253" t="str">
            <v>INHI</v>
          </cell>
          <cell r="C4253" t="str">
            <v>CONEXOES</v>
          </cell>
          <cell r="D4253" t="str">
            <v>0180</v>
          </cell>
          <cell r="E4253">
            <v>0</v>
          </cell>
          <cell r="F4253">
            <v>0</v>
          </cell>
          <cell r="G4253" t="str">
            <v>96804</v>
          </cell>
          <cell r="H4253" t="str">
            <v>KIT CHASSI PEX, PRÉ-FABRICADO, PARA ÁREA DE SERVIÇO COM TANQUE E MÁQUINA DE LAVAR ROUPA, E CONEXÕES POR CRIMPAGEM  FORNECIMENTO E INSTALAÇÃO. AF_06/2015</v>
          </cell>
        </row>
        <row r="4254">
          <cell r="A4254" t="str">
            <v>INSTALACOES HIDRO SANITARIAS</v>
          </cell>
          <cell r="B4254" t="str">
            <v>INHI</v>
          </cell>
          <cell r="C4254" t="str">
            <v>CONEXOES</v>
          </cell>
          <cell r="D4254" t="str">
            <v>0180</v>
          </cell>
          <cell r="E4254">
            <v>0</v>
          </cell>
          <cell r="F4254">
            <v>0</v>
          </cell>
          <cell r="G4254" t="str">
            <v>96805</v>
          </cell>
          <cell r="H4254" t="str">
            <v>KIT CHASSI PEX, PRÉ-FABRICADO, PARA CHUVEIRO COM REGISTROS DE PRESSÃO E CONEXÕES POR ANEL DESLIZANTE  FORNECIMENTO E INSTALAÇÃO. AF_06/2015</v>
          </cell>
        </row>
        <row r="4255">
          <cell r="A4255" t="str">
            <v>INSTALACOES HIDRO SANITARIAS</v>
          </cell>
          <cell r="B4255" t="str">
            <v>INHI</v>
          </cell>
          <cell r="C4255" t="str">
            <v>CONEXOES</v>
          </cell>
          <cell r="D4255" t="str">
            <v>0180</v>
          </cell>
          <cell r="E4255">
            <v>0</v>
          </cell>
          <cell r="F4255">
            <v>0</v>
          </cell>
          <cell r="G4255" t="str">
            <v>96806</v>
          </cell>
          <cell r="H4255" t="str">
            <v>KIT CHASSI PEX, PRÉ-FABRICADO, PARA COZINHA COM CUBA SIMPLES E CONEXÕES POR ANEL DESLIZANTE  FORNECIMENTO E INSTALAÇÃO. AF_06/2015</v>
          </cell>
        </row>
        <row r="4256">
          <cell r="A4256" t="str">
            <v>INSTALACOES HIDRO SANITARIAS</v>
          </cell>
          <cell r="B4256" t="str">
            <v>INHI</v>
          </cell>
          <cell r="C4256" t="str">
            <v>CONEXOES</v>
          </cell>
          <cell r="D4256" t="str">
            <v>0180</v>
          </cell>
          <cell r="E4256">
            <v>0</v>
          </cell>
          <cell r="F4256">
            <v>0</v>
          </cell>
          <cell r="G4256" t="str">
            <v>96807</v>
          </cell>
          <cell r="H4256" t="str">
            <v>KIT CHASSI PEX, PRÉ-FABRICADO, PARA ÁREA DE SERVIÇO COM TANQUE E MÁQUINA DE LAVAR ROUPA, E CONEXÕES POR ANEL DESLIZANTE  FORNECIMENTO E INSTALAÇÃO. AF_06/2015</v>
          </cell>
        </row>
        <row r="4257">
          <cell r="A4257" t="str">
            <v>INSTALACOES HIDRO SANITARIAS</v>
          </cell>
          <cell r="B4257" t="str">
            <v>INHI</v>
          </cell>
          <cell r="C4257" t="str">
            <v>CONEXOES</v>
          </cell>
          <cell r="D4257" t="str">
            <v>0180</v>
          </cell>
          <cell r="E4257">
            <v>0</v>
          </cell>
          <cell r="F4257">
            <v>0</v>
          </cell>
          <cell r="G4257" t="str">
            <v>96808</v>
          </cell>
          <cell r="H4257" t="str">
            <v>UNIÃO METÁLICA PARA INSTALAÇÕES EM PEX, DN 16 MM, FIXAÇÃO DAS CONEXÕES POR ANEL DESLIZANTE  FORNECIMENTO E INSTALAÇÃO . AF_06/2015</v>
          </cell>
        </row>
        <row r="4258">
          <cell r="A4258" t="str">
            <v>INSTALACOES HIDRO SANITARIAS</v>
          </cell>
          <cell r="B4258" t="str">
            <v>INHI</v>
          </cell>
          <cell r="C4258" t="str">
            <v>CONEXOES</v>
          </cell>
          <cell r="D4258" t="str">
            <v>0180</v>
          </cell>
          <cell r="E4258">
            <v>0</v>
          </cell>
          <cell r="F4258">
            <v>0</v>
          </cell>
          <cell r="G4258" t="str">
            <v>96809</v>
          </cell>
          <cell r="H4258" t="str">
            <v>CONEXÃO FIXA, ROSCA FÊMEA, METÁLICA, PARA INSTALAÇÕES EM PEX, DN 16 MM X 1/2", COM ANEL DESLIZANTE. FORNECIMENTO E INSTALAÇÃO. AF_06/2015</v>
          </cell>
        </row>
        <row r="4259">
          <cell r="A4259" t="str">
            <v>INSTALACOES HIDRO SANITARIAS</v>
          </cell>
          <cell r="B4259" t="str">
            <v>INHI</v>
          </cell>
          <cell r="C4259" t="str">
            <v>CONEXOES</v>
          </cell>
          <cell r="D4259" t="str">
            <v>0180</v>
          </cell>
          <cell r="E4259">
            <v>0</v>
          </cell>
          <cell r="F4259">
            <v>0</v>
          </cell>
          <cell r="G4259" t="str">
            <v>96810</v>
          </cell>
          <cell r="H4259" t="str">
            <v>CONEXÃO MÓVEL, ROSCA FÊMEA, METÁLICA, PARA INSTALAÇÕES EM PEX, DN 16 MM X 3/4", COM ANEL DESLIZANTE. FORNECIMENTO E INSTALAÇÃO. AF_06/2015</v>
          </cell>
        </row>
        <row r="4260">
          <cell r="A4260" t="str">
            <v>INSTALACOES HIDRO SANITARIAS</v>
          </cell>
          <cell r="B4260" t="str">
            <v>INHI</v>
          </cell>
          <cell r="C4260" t="str">
            <v>CONEXOES</v>
          </cell>
          <cell r="D4260" t="str">
            <v>0180</v>
          </cell>
          <cell r="E4260">
            <v>0</v>
          </cell>
          <cell r="F4260">
            <v>0</v>
          </cell>
          <cell r="G4260" t="str">
            <v>96811</v>
          </cell>
          <cell r="H4260" t="str">
            <v>UNIÃO METÁLICA PARA INSTALAÇÕES EM PEX, DN 20 MM, FIXAÇÃO DAS CONEXÕES POR ANEL DESLIZANTE  FORNECIMENTO E INSTALAÇÃO . AF_06/2015</v>
          </cell>
        </row>
        <row r="4261">
          <cell r="A4261" t="str">
            <v>INSTALACOES HIDRO SANITARIAS</v>
          </cell>
          <cell r="B4261" t="str">
            <v>INHI</v>
          </cell>
          <cell r="C4261" t="str">
            <v>CONEXOES</v>
          </cell>
          <cell r="D4261" t="str">
            <v>0180</v>
          </cell>
          <cell r="E4261">
            <v>0</v>
          </cell>
          <cell r="F4261">
            <v>0</v>
          </cell>
          <cell r="G4261" t="str">
            <v>96812</v>
          </cell>
          <cell r="H4261" t="str">
            <v>CONEXÃO FIXA, ROSCA FÊMEA, METÁLICA, PARA INSTALAÇÕES EM PEX, DN 20 MM X 1/2", COM ANEL DESLIZANTE. FORNECIMENTO E INSTALAÇÃO. AF_06/2015</v>
          </cell>
        </row>
        <row r="4262">
          <cell r="A4262" t="str">
            <v>INSTALACOES HIDRO SANITARIAS</v>
          </cell>
          <cell r="B4262" t="str">
            <v>INHI</v>
          </cell>
          <cell r="C4262" t="str">
            <v>CONEXOES</v>
          </cell>
          <cell r="D4262" t="str">
            <v>0180</v>
          </cell>
          <cell r="E4262">
            <v>0</v>
          </cell>
          <cell r="F4262">
            <v>0</v>
          </cell>
          <cell r="G4262" t="str">
            <v>96813</v>
          </cell>
          <cell r="H4262" t="str">
            <v>CONEXÃO FIXA, ROSCA FÊMEA, METÁLICA, PARA INSTALAÇÕES EM PEX, DN 20 MM X 3/4", COM ANEL DESLIZANTE. FORNECIMENTO E INSTALAÇÃO. AF_06/2015</v>
          </cell>
        </row>
        <row r="4263">
          <cell r="A4263" t="str">
            <v>INSTALACOES HIDRO SANITARIAS</v>
          </cell>
          <cell r="B4263" t="str">
            <v>INHI</v>
          </cell>
          <cell r="C4263" t="str">
            <v>CONEXOES</v>
          </cell>
          <cell r="D4263" t="str">
            <v>0180</v>
          </cell>
          <cell r="E4263">
            <v>0</v>
          </cell>
          <cell r="F4263">
            <v>0</v>
          </cell>
          <cell r="G4263" t="str">
            <v>96814</v>
          </cell>
          <cell r="H4263" t="str">
            <v>UNIÃO DE REDUÇÃO, METÁLICA, PARA INSTALAÇÕES EM PEX, DN 20 X 16 MM, CONEXÃO POR ANEL DESLIZANTE  FORNECIMENTO E INSTALAÇÃO. AF_06/2015</v>
          </cell>
        </row>
        <row r="4264">
          <cell r="A4264" t="str">
            <v>INSTALACOES HIDRO SANITARIAS</v>
          </cell>
          <cell r="B4264" t="str">
            <v>INHI</v>
          </cell>
          <cell r="C4264" t="str">
            <v>CONEXOES</v>
          </cell>
          <cell r="D4264" t="str">
            <v>0180</v>
          </cell>
          <cell r="E4264">
            <v>0</v>
          </cell>
          <cell r="F4264">
            <v>0</v>
          </cell>
          <cell r="G4264" t="str">
            <v>96815</v>
          </cell>
          <cell r="H4264" t="str">
            <v>UNIÃO METÁLICA PARA INSTALAÇÕES EM PEX, DN 25 MM, FIXAÇÃO DAS CONEXÕES POR ANEL DESLIZANTE   FORNECIMENTO E INSTALAÇÃO. AF_06/2015</v>
          </cell>
        </row>
        <row r="4265">
          <cell r="A4265" t="str">
            <v>INSTALACOES HIDRO SANITARIAS</v>
          </cell>
          <cell r="B4265" t="str">
            <v>INHI</v>
          </cell>
          <cell r="C4265" t="str">
            <v>CONEXOES</v>
          </cell>
          <cell r="D4265" t="str">
            <v>0180</v>
          </cell>
          <cell r="E4265">
            <v>0</v>
          </cell>
          <cell r="F4265">
            <v>0</v>
          </cell>
          <cell r="G4265" t="str">
            <v>96816</v>
          </cell>
          <cell r="H4265" t="str">
            <v>CONEXÃO FIXA, ROSCA FÊMEA, METÁLICA, PARA INSTALAÇÕES EM PEX, DN 25 MM X 3/4", COM ANEL DESLIZANTE. FORNECIMENTO E INSTALAÇÃO. AF_06/2015</v>
          </cell>
        </row>
        <row r="4266">
          <cell r="A4266" t="str">
            <v>INSTALACOES HIDRO SANITARIAS</v>
          </cell>
          <cell r="B4266" t="str">
            <v>INHI</v>
          </cell>
          <cell r="C4266" t="str">
            <v>CONEXOES</v>
          </cell>
          <cell r="D4266" t="str">
            <v>0180</v>
          </cell>
          <cell r="E4266">
            <v>0</v>
          </cell>
          <cell r="F4266">
            <v>0</v>
          </cell>
          <cell r="G4266" t="str">
            <v>96817</v>
          </cell>
          <cell r="H4266" t="str">
            <v>CONEXÃO FIXA, ROSCA FÊMEA, METÁLICA, PARA INSTALAÇÕES EM PEX, DN 25 MM X 1", COM ANEL DESLIZANTE. FORNECIMENTO E INSTALAÇÃO. AF_06/2015</v>
          </cell>
        </row>
        <row r="4267">
          <cell r="A4267" t="str">
            <v>INSTALACOES HIDRO SANITARIAS</v>
          </cell>
          <cell r="B4267" t="str">
            <v>INHI</v>
          </cell>
          <cell r="C4267" t="str">
            <v>CONEXOES</v>
          </cell>
          <cell r="D4267" t="str">
            <v>0180</v>
          </cell>
          <cell r="E4267">
            <v>0</v>
          </cell>
          <cell r="F4267">
            <v>0</v>
          </cell>
          <cell r="G4267" t="str">
            <v>96818</v>
          </cell>
          <cell r="H4267" t="str">
            <v>UNIÃO DE REDUÇÃO, METÁLICA, PEX, DN 25 X 16 MM, CONEXÃO POR ANEL DESLIZANTE  FORNECIMENTO E INSTALAÇÃO. AF_06/2015</v>
          </cell>
        </row>
        <row r="4268">
          <cell r="A4268" t="str">
            <v>INSTALACOES HIDRO SANITARIAS</v>
          </cell>
          <cell r="B4268" t="str">
            <v>INHI</v>
          </cell>
          <cell r="C4268" t="str">
            <v>CONEXOES</v>
          </cell>
          <cell r="D4268" t="str">
            <v>0180</v>
          </cell>
          <cell r="E4268">
            <v>0</v>
          </cell>
          <cell r="F4268">
            <v>0</v>
          </cell>
          <cell r="G4268" t="str">
            <v>96819</v>
          </cell>
          <cell r="H4268" t="str">
            <v>UNIÃO DE REDUÇÃO, METÁLICA, PEX, DN 25 X 20 MM, CONEXÃO POR ANEL DESLIZANTE  FORNECIMENTO E INSTALAÇÃO. AF_06/2015</v>
          </cell>
        </row>
        <row r="4269">
          <cell r="A4269" t="str">
            <v>INSTALACOES HIDRO SANITARIAS</v>
          </cell>
          <cell r="B4269" t="str">
            <v>INHI</v>
          </cell>
          <cell r="C4269" t="str">
            <v>CONEXOES</v>
          </cell>
          <cell r="D4269" t="str">
            <v>0180</v>
          </cell>
          <cell r="E4269">
            <v>0</v>
          </cell>
          <cell r="F4269">
            <v>0</v>
          </cell>
          <cell r="G4269" t="str">
            <v>96820</v>
          </cell>
          <cell r="H4269" t="str">
            <v>UNIÃO METÁLICA PARA INSTALAÇÕES EM PEX, DN 32 MM, FIXAÇÃO DAS CONEXÕES POR ANEL DESLIZANTE   FORNECIMENTO E INSTALAÇÃO. AF_06/2015</v>
          </cell>
        </row>
        <row r="4270">
          <cell r="A4270" t="str">
            <v>INSTALACOES HIDRO SANITARIAS</v>
          </cell>
          <cell r="B4270" t="str">
            <v>INHI</v>
          </cell>
          <cell r="C4270" t="str">
            <v>CONEXOES</v>
          </cell>
          <cell r="D4270" t="str">
            <v>0180</v>
          </cell>
          <cell r="E4270">
            <v>0</v>
          </cell>
          <cell r="F4270">
            <v>0</v>
          </cell>
          <cell r="G4270" t="str">
            <v>96821</v>
          </cell>
          <cell r="H4270" t="str">
            <v>CONEXÃO FIXA, ROSCA FÊMEA, METÁLICA, PARA INSTALAÇÕES EM PEX, DN 32 MM X 1", COM ANEL DESLIZANTE  FORNECIMENTO E INSTALAÇÃO. AF_06/2015</v>
          </cell>
        </row>
        <row r="4271">
          <cell r="A4271" t="str">
            <v>INSTALACOES HIDRO SANITARIAS</v>
          </cell>
          <cell r="B4271" t="str">
            <v>INHI</v>
          </cell>
          <cell r="C4271" t="str">
            <v>CONEXOES</v>
          </cell>
          <cell r="D4271" t="str">
            <v>0180</v>
          </cell>
          <cell r="E4271">
            <v>0</v>
          </cell>
          <cell r="F4271">
            <v>0</v>
          </cell>
          <cell r="G4271" t="str">
            <v>96822</v>
          </cell>
          <cell r="H4271" t="str">
            <v>UNIÃO DE REDUÇÃO, METÁLICA, PEX, DN 32 X 25 MM, CONEXÃO POR ANEL DESLIZANTE  FORNECIMENTO E INSTALAÇÃO. AF_06/2015</v>
          </cell>
        </row>
        <row r="4272">
          <cell r="A4272" t="str">
            <v>INSTALACOES HIDRO SANITARIAS</v>
          </cell>
          <cell r="B4272" t="str">
            <v>INHI</v>
          </cell>
          <cell r="C4272" t="str">
            <v>CONEXOES</v>
          </cell>
          <cell r="D4272" t="str">
            <v>0180</v>
          </cell>
          <cell r="E4272">
            <v>0</v>
          </cell>
          <cell r="F4272">
            <v>0</v>
          </cell>
          <cell r="G4272" t="str">
            <v>96823</v>
          </cell>
          <cell r="H4272" t="str">
            <v>LUVA PARA INSTALAÇÕES EM PEX, DN 16 MM, CONEXÃO POR CRIMPAGEM  FORNECIMENTO E INSTALAÇÃO . AF_06/2015</v>
          </cell>
        </row>
        <row r="4273">
          <cell r="A4273" t="str">
            <v>INSTALACOES HIDRO SANITARIAS</v>
          </cell>
          <cell r="B4273" t="str">
            <v>INHI</v>
          </cell>
          <cell r="C4273" t="str">
            <v>CONEXOES</v>
          </cell>
          <cell r="D4273" t="str">
            <v>0180</v>
          </cell>
          <cell r="E4273">
            <v>0</v>
          </cell>
          <cell r="F4273">
            <v>0</v>
          </cell>
          <cell r="G4273" t="str">
            <v>96824</v>
          </cell>
          <cell r="H4273" t="str">
            <v>CONEXÃO FIXA, ROSCA FÊMEA, PARA INSTALAÇÕES EM PEX, DN 16MM X 1/2", CONEXÃO POR CRIMPAGEM  FORNECIMENTO E INSTALAÇÃO. AF_06/2015</v>
          </cell>
        </row>
        <row r="4274">
          <cell r="A4274" t="str">
            <v>INSTALACOES HIDRO SANITARIAS</v>
          </cell>
          <cell r="B4274" t="str">
            <v>INHI</v>
          </cell>
          <cell r="C4274" t="str">
            <v>CONEXOES</v>
          </cell>
          <cell r="D4274" t="str">
            <v>0180</v>
          </cell>
          <cell r="E4274">
            <v>0</v>
          </cell>
          <cell r="F4274">
            <v>0</v>
          </cell>
          <cell r="G4274" t="str">
            <v>96825</v>
          </cell>
          <cell r="H4274" t="str">
            <v>CONEXÃO FIXA, ROSCA FÊMEA, PARA INSTALAÇÕES EM PEX, DN 16MM X 3/4", CONEXÃO POR CRIMPAGEM  FORNECIMENTO E INSTALAÇÃO. AF_06/2015</v>
          </cell>
        </row>
        <row r="4275">
          <cell r="A4275" t="str">
            <v>INSTALACOES HIDRO SANITARIAS</v>
          </cell>
          <cell r="B4275" t="str">
            <v>INHI</v>
          </cell>
          <cell r="C4275" t="str">
            <v>CONEXOES</v>
          </cell>
          <cell r="D4275" t="str">
            <v>0180</v>
          </cell>
          <cell r="E4275">
            <v>0</v>
          </cell>
          <cell r="F4275">
            <v>0</v>
          </cell>
          <cell r="G4275" t="str">
            <v>96826</v>
          </cell>
          <cell r="H4275" t="str">
            <v>LUVA PARA INSTALAÇÕES EM PEX, DN 20 MM, CONEXÃO POR CRIMPAGEM   FORNECIMENTO E INSTALAÇÃO. AF_06/2015</v>
          </cell>
        </row>
        <row r="4276">
          <cell r="A4276" t="str">
            <v>INSTALACOES HIDRO SANITARIAS</v>
          </cell>
          <cell r="B4276" t="str">
            <v>INHI</v>
          </cell>
          <cell r="C4276" t="str">
            <v>CONEXOES</v>
          </cell>
          <cell r="D4276" t="str">
            <v>0180</v>
          </cell>
          <cell r="E4276">
            <v>0</v>
          </cell>
          <cell r="F4276">
            <v>0</v>
          </cell>
          <cell r="G4276" t="str">
            <v>96827</v>
          </cell>
          <cell r="H4276" t="str">
            <v>CONEXÃO FIXA, ROSCA FÊMEA, PARA INSTALAÇÕES EM PEX, DN 20MM X 1/2", CONEXÃO POR CRIMPAGEM  FORNECIMENTO E INSTALAÇÃO. AF_06/2015</v>
          </cell>
        </row>
        <row r="4277">
          <cell r="A4277" t="str">
            <v>INSTALACOES HIDRO SANITARIAS</v>
          </cell>
          <cell r="B4277" t="str">
            <v>INHI</v>
          </cell>
          <cell r="C4277" t="str">
            <v>CONEXOES</v>
          </cell>
          <cell r="D4277" t="str">
            <v>0180</v>
          </cell>
          <cell r="E4277">
            <v>0</v>
          </cell>
          <cell r="F4277">
            <v>0</v>
          </cell>
          <cell r="G4277" t="str">
            <v>96828</v>
          </cell>
          <cell r="H4277" t="str">
            <v>CONEXÃO FIXA, ROSCA FÊMEA, PARA INSTALAÇÕES EM PEX, DN 20MM X 3/4", CONEXÃO POR CRIMPAGEM  FORNECIMENTO E INSTALAÇÃO. AF_06/2015</v>
          </cell>
        </row>
        <row r="4278">
          <cell r="A4278" t="str">
            <v>INSTALACOES HIDRO SANITARIAS</v>
          </cell>
          <cell r="B4278" t="str">
            <v>INHI</v>
          </cell>
          <cell r="C4278" t="str">
            <v>CONEXOES</v>
          </cell>
          <cell r="D4278" t="str">
            <v>0180</v>
          </cell>
          <cell r="E4278">
            <v>0</v>
          </cell>
          <cell r="F4278">
            <v>0</v>
          </cell>
          <cell r="G4278" t="str">
            <v>96829</v>
          </cell>
          <cell r="H4278" t="str">
            <v>LUVA DE REDUÇÃO PARA INSTALAÇÕES EM PEX, DN 20 X 16 MM, CONEXÃO POR CRIMPAGEM  FORNECIMENTO E INSTALAÇÃO. AF_06/2015</v>
          </cell>
        </row>
        <row r="4279">
          <cell r="A4279" t="str">
            <v>INSTALACOES HIDRO SANITARIAS</v>
          </cell>
          <cell r="B4279" t="str">
            <v>INHI</v>
          </cell>
          <cell r="C4279" t="str">
            <v>CONEXOES</v>
          </cell>
          <cell r="D4279" t="str">
            <v>0180</v>
          </cell>
          <cell r="E4279">
            <v>0</v>
          </cell>
          <cell r="F4279">
            <v>0</v>
          </cell>
          <cell r="G4279" t="str">
            <v>96830</v>
          </cell>
          <cell r="H4279" t="str">
            <v>LUVA PARA INSTALAÇÕES EM PEX, DN 25 MM, CONEXÃO POR CRIMPAGEM   FORNECIMENTO E INSTALAÇÃO. AF_06/2015</v>
          </cell>
        </row>
        <row r="4280">
          <cell r="A4280" t="str">
            <v>INSTALACOES HIDRO SANITARIAS</v>
          </cell>
          <cell r="B4280" t="str">
            <v>INHI</v>
          </cell>
          <cell r="C4280" t="str">
            <v>CONEXOES</v>
          </cell>
          <cell r="D4280" t="str">
            <v>0180</v>
          </cell>
          <cell r="E4280">
            <v>0</v>
          </cell>
          <cell r="F4280">
            <v>0</v>
          </cell>
          <cell r="G4280" t="str">
            <v>96831</v>
          </cell>
          <cell r="H4280" t="str">
            <v>CONEXÃO FIXA, ROSCA FÊMEA, PARA INSTALAÇÕES EM PEX, DN 25MM X 1/2", CONEXÃO POR CRIMPAGEM  FORNECIMENTO E INSTALAÇÃO. AF_06/2015</v>
          </cell>
        </row>
        <row r="4281">
          <cell r="A4281" t="str">
            <v>INSTALACOES HIDRO SANITARIAS</v>
          </cell>
          <cell r="B4281" t="str">
            <v>INHI</v>
          </cell>
          <cell r="C4281" t="str">
            <v>CONEXOES</v>
          </cell>
          <cell r="D4281" t="str">
            <v>0180</v>
          </cell>
          <cell r="E4281">
            <v>0</v>
          </cell>
          <cell r="F4281">
            <v>0</v>
          </cell>
          <cell r="G4281" t="str">
            <v>96832</v>
          </cell>
          <cell r="H4281" t="str">
            <v>CONEXÃO FIXA, ROSCA FÊMEA, PARA INSTALAÇÕES EM PEX, DN 25MM X 3/4", CONEXÃO POR CRIMPAGEM  FORNECIMENTO E INSTALAÇÃO. AF_06/2015</v>
          </cell>
        </row>
        <row r="4282">
          <cell r="A4282" t="str">
            <v>INSTALACOES HIDRO SANITARIAS</v>
          </cell>
          <cell r="B4282" t="str">
            <v>INHI</v>
          </cell>
          <cell r="C4282" t="str">
            <v>CONEXOES</v>
          </cell>
          <cell r="D4282" t="str">
            <v>0180</v>
          </cell>
          <cell r="E4282">
            <v>0</v>
          </cell>
          <cell r="F4282">
            <v>0</v>
          </cell>
          <cell r="G4282" t="str">
            <v>96833</v>
          </cell>
          <cell r="H4282" t="str">
            <v>LUVA DE REDUÇÃO PARA INSTALAÇÕES EM PEX, DN 25 X 16 MM, CONEXÃO POR CRIMPAGEM  FORNECIMENTO E INSTALAÇÃO. AF_06/2015</v>
          </cell>
        </row>
        <row r="4283">
          <cell r="A4283" t="str">
            <v>INSTALACOES HIDRO SANITARIAS</v>
          </cell>
          <cell r="B4283" t="str">
            <v>INHI</v>
          </cell>
          <cell r="C4283" t="str">
            <v>CONEXOES</v>
          </cell>
          <cell r="D4283" t="str">
            <v>0180</v>
          </cell>
          <cell r="E4283">
            <v>0</v>
          </cell>
          <cell r="F4283">
            <v>0</v>
          </cell>
          <cell r="G4283" t="str">
            <v>96834</v>
          </cell>
          <cell r="H4283" t="str">
            <v>LUVA PARA INSTALAÇÕES EM PEX, DN 32 MM, CONEXÃO POR CRIMPAGEM  FORNECIMENTO E INSTALAÇÃO . AF_06/2015</v>
          </cell>
        </row>
        <row r="4284">
          <cell r="A4284" t="str">
            <v>INSTALACOES HIDRO SANITARIAS</v>
          </cell>
          <cell r="B4284" t="str">
            <v>INHI</v>
          </cell>
          <cell r="C4284" t="str">
            <v>CONEXOES</v>
          </cell>
          <cell r="D4284" t="str">
            <v>0180</v>
          </cell>
          <cell r="E4284">
            <v>0</v>
          </cell>
          <cell r="F4284">
            <v>0</v>
          </cell>
          <cell r="G4284" t="str">
            <v>96835</v>
          </cell>
          <cell r="H4284" t="str">
            <v>CONEXÃO FIXA, ROSCA FÊMEA, PARA INSTALAÇÕES EM PEX, DN 32 MM X 3/4", CONEXÃO POR CRIMPAGEM  FORNECIMENTO E INSTALAÇÃO. AF_06/2015</v>
          </cell>
        </row>
        <row r="4285">
          <cell r="A4285" t="str">
            <v>INSTALACOES HIDRO SANITARIAS</v>
          </cell>
          <cell r="B4285" t="str">
            <v>INHI</v>
          </cell>
          <cell r="C4285" t="str">
            <v>CONEXOES</v>
          </cell>
          <cell r="D4285" t="str">
            <v>0180</v>
          </cell>
          <cell r="E4285">
            <v>0</v>
          </cell>
          <cell r="F4285">
            <v>0</v>
          </cell>
          <cell r="G4285" t="str">
            <v>96836</v>
          </cell>
          <cell r="H4285" t="str">
            <v>LUVA DE REDUÇÃO PARA INSTALAÇÕES EM PEX, DN 32 X 25 MM, CONEXÃO POR CRIMPAGEM  FORNECIMENTO E INSTALAÇÃO. AF_06/2015</v>
          </cell>
        </row>
        <row r="4286">
          <cell r="A4286" t="str">
            <v>INSTALACOES HIDRO SANITARIAS</v>
          </cell>
          <cell r="B4286" t="str">
            <v>INHI</v>
          </cell>
          <cell r="C4286" t="str">
            <v>CONEXOES</v>
          </cell>
          <cell r="D4286" t="str">
            <v>0180</v>
          </cell>
          <cell r="E4286">
            <v>0</v>
          </cell>
          <cell r="F4286">
            <v>0</v>
          </cell>
          <cell r="G4286" t="str">
            <v>96837</v>
          </cell>
          <cell r="H4286" t="str">
            <v>JOELHO 90 GRAUS, METÁLICO, PARA INSTALAÇÕES EM PEX, DN 16 MM, CONEXÃO POR ANEL DESLIZANTE   FORNECIMENTO E INSTALAÇÃO. AF_06/2015</v>
          </cell>
        </row>
        <row r="4287">
          <cell r="A4287" t="str">
            <v>INSTALACOES HIDRO SANITARIAS</v>
          </cell>
          <cell r="B4287" t="str">
            <v>INHI</v>
          </cell>
          <cell r="C4287" t="str">
            <v>CONEXOES</v>
          </cell>
          <cell r="D4287" t="str">
            <v>0180</v>
          </cell>
          <cell r="E4287">
            <v>0</v>
          </cell>
          <cell r="F4287">
            <v>0</v>
          </cell>
          <cell r="G4287" t="str">
            <v>96838</v>
          </cell>
          <cell r="H4287" t="str">
            <v>JOELHO 90 GRAUS, ROSCA FÊMEA TERMINAL, METÁLICO, PARA INSTALAÇÕES EM PEX, DN 16MM X 1/2", CONEXÃO POR ANEL DESLIZANTE  FORNECIMENTO E INSTALAÇÃO. AF_06/2015</v>
          </cell>
        </row>
        <row r="4288">
          <cell r="A4288" t="str">
            <v>INSTALACOES HIDRO SANITARIAS</v>
          </cell>
          <cell r="B4288" t="str">
            <v>INHI</v>
          </cell>
          <cell r="C4288" t="str">
            <v>CONEXOES</v>
          </cell>
          <cell r="D4288" t="str">
            <v>0180</v>
          </cell>
          <cell r="E4288">
            <v>0</v>
          </cell>
          <cell r="F4288">
            <v>0</v>
          </cell>
          <cell r="G4288" t="str">
            <v>96839</v>
          </cell>
          <cell r="H4288" t="str">
            <v>JOELHO, ROSCA FÊMEA, COM BASE FIXA, METÁLICO, PARA INSTALAÇÕES EM PEX, DN 16MM X 1/2", CONEXÃO POR ANEL DESLIZANTE  FORNECIMENTO E INSTALAÇÃO. AF_06/2015</v>
          </cell>
        </row>
        <row r="4289">
          <cell r="A4289" t="str">
            <v>INSTALACOES HIDRO SANITARIAS</v>
          </cell>
          <cell r="B4289" t="str">
            <v>INHI</v>
          </cell>
          <cell r="C4289" t="str">
            <v>CONEXOES</v>
          </cell>
          <cell r="D4289" t="str">
            <v>0180</v>
          </cell>
          <cell r="E4289">
            <v>0</v>
          </cell>
          <cell r="F4289">
            <v>0</v>
          </cell>
          <cell r="G4289" t="str">
            <v>96840</v>
          </cell>
          <cell r="H4289" t="str">
            <v>JOELHO 90 GRAUS, METÁLICO, PARA INSTALAÇÕES EM PEX, DN 20 MM, CONEXÃO POR ANEL DESLIZANTE  FORNECIMENTO E INSTALAÇÃO . AF_06/2015</v>
          </cell>
        </row>
        <row r="4290">
          <cell r="A4290" t="str">
            <v>INSTALACOES HIDRO SANITARIAS</v>
          </cell>
          <cell r="B4290" t="str">
            <v>INHI</v>
          </cell>
          <cell r="C4290" t="str">
            <v>CONEXOES</v>
          </cell>
          <cell r="D4290" t="str">
            <v>0180</v>
          </cell>
          <cell r="E4290">
            <v>0</v>
          </cell>
          <cell r="F4290">
            <v>0</v>
          </cell>
          <cell r="G4290" t="str">
            <v>96841</v>
          </cell>
          <cell r="H4290" t="str">
            <v>JOELHO 90 GRAUS, ROSCA FÊMEA TERMINAL, METÁLICO, PARA INSTALAÇÕES EM PEX, DN 20 MM X 1/2", CONEXÃO POR ANEL DESLIZANTE  FORNECIMENTO E INSTALAÇÃO. AF_06/2015</v>
          </cell>
        </row>
        <row r="4291">
          <cell r="A4291" t="str">
            <v>INSTALACOES HIDRO SANITARIAS</v>
          </cell>
          <cell r="B4291" t="str">
            <v>INHI</v>
          </cell>
          <cell r="C4291" t="str">
            <v>CONEXOES</v>
          </cell>
          <cell r="D4291" t="str">
            <v>0180</v>
          </cell>
          <cell r="E4291">
            <v>0</v>
          </cell>
          <cell r="F4291">
            <v>0</v>
          </cell>
          <cell r="G4291" t="str">
            <v>96842</v>
          </cell>
          <cell r="H4291" t="str">
            <v>JOELHO 90 GRAUS, ROSCA FÊMEA TERMINAL, METÁLICO, PARA INSTALAÇÕES EM PEX, DN 20 MM X 3/4", CONEXÃO POR ANEL DESLIZANTE  FORNECIMENTO E INSTALAÇÃO. AF_06/2015</v>
          </cell>
        </row>
        <row r="4292">
          <cell r="A4292" t="str">
            <v>INSTALACOES HIDRO SANITARIAS</v>
          </cell>
          <cell r="B4292" t="str">
            <v>INHI</v>
          </cell>
          <cell r="C4292" t="str">
            <v>CONEXOES</v>
          </cell>
          <cell r="D4292" t="str">
            <v>0180</v>
          </cell>
          <cell r="E4292">
            <v>0</v>
          </cell>
          <cell r="F4292">
            <v>0</v>
          </cell>
          <cell r="G4292" t="str">
            <v>96843</v>
          </cell>
          <cell r="H4292" t="str">
            <v>JOELHO ROSCA FÊMEA, COM BASE FIXA, METÁLICO, PARA INSTALAÇÕES EM PEX, DN 20MM X 1/2", CONEXÃO POR ANEL DESLIZANTE  FORNECIMENTO E INSTALAÇÃO. AF_06/2015</v>
          </cell>
        </row>
        <row r="4293">
          <cell r="A4293" t="str">
            <v>INSTALACOES HIDRO SANITARIAS</v>
          </cell>
          <cell r="B4293" t="str">
            <v>INHI</v>
          </cell>
          <cell r="C4293" t="str">
            <v>CONEXOES</v>
          </cell>
          <cell r="D4293" t="str">
            <v>0180</v>
          </cell>
          <cell r="E4293">
            <v>0</v>
          </cell>
          <cell r="F4293">
            <v>0</v>
          </cell>
          <cell r="G4293" t="str">
            <v>96844</v>
          </cell>
          <cell r="H4293" t="str">
            <v>JOELHO ROSCA FÊMEA, MÓVEL, METÁLICO, PARA INSTALAÇÕES EM PEX, DN 20MM X 3/4", CONEXÃO POR ANEL DESLIZANTE  FORNECIMENTO E INSTALAÇÃO. AF_06/2015</v>
          </cell>
        </row>
        <row r="4294">
          <cell r="A4294" t="str">
            <v>INSTALACOES HIDRO SANITARIAS</v>
          </cell>
          <cell r="B4294" t="str">
            <v>INHI</v>
          </cell>
          <cell r="C4294" t="str">
            <v>CONEXOES</v>
          </cell>
          <cell r="D4294" t="str">
            <v>0180</v>
          </cell>
          <cell r="E4294">
            <v>0</v>
          </cell>
          <cell r="F4294">
            <v>0</v>
          </cell>
          <cell r="G4294" t="str">
            <v>96845</v>
          </cell>
          <cell r="H4294" t="str">
            <v>JOELHO 90 GRAUS, METÁLICO, PARA INSTALAÇÕES EM PEX, DN 25 MM, CONEXÃO POR ANEL DESLIZANTE   FORNECIMENTO E INSTALAÇÃO. AF_06/2015</v>
          </cell>
        </row>
        <row r="4295">
          <cell r="A4295" t="str">
            <v>INSTALACOES HIDRO SANITARIAS</v>
          </cell>
          <cell r="B4295" t="str">
            <v>INHI</v>
          </cell>
          <cell r="C4295" t="str">
            <v>CONEXOES</v>
          </cell>
          <cell r="D4295" t="str">
            <v>0180</v>
          </cell>
          <cell r="E4295">
            <v>0</v>
          </cell>
          <cell r="F4295">
            <v>0</v>
          </cell>
          <cell r="G4295" t="str">
            <v>96846</v>
          </cell>
          <cell r="H4295" t="str">
            <v>JOELHO 90 GRAUS, ROSCA FÊMEA TERMINAL, METÁLICO, PARA INSTALAÇÕES EM PEX, DN 25 MM X 3/4", CONEXÃO POR ANEL DESLIZANTE  FORNECIMENTO E INSTALAÇÃO. AF_06/2015</v>
          </cell>
        </row>
        <row r="4296">
          <cell r="A4296" t="str">
            <v>INSTALACOES HIDRO SANITARIAS</v>
          </cell>
          <cell r="B4296" t="str">
            <v>INHI</v>
          </cell>
          <cell r="C4296" t="str">
            <v>CONEXOES</v>
          </cell>
          <cell r="D4296" t="str">
            <v>0180</v>
          </cell>
          <cell r="E4296">
            <v>0</v>
          </cell>
          <cell r="F4296">
            <v>0</v>
          </cell>
          <cell r="G4296" t="str">
            <v>96847</v>
          </cell>
          <cell r="H4296" t="str">
            <v>JOELHO ROSCA FÊMEA, COM BASE FIXA, METÁLICO, PARA INSTALAÇÕES EM PEX, DN 25MM X 3/4", CONEXÃO POR ANEL DESLIZANTE  FORNECIMENTO E INSTALAÇÃO. AF_06/2015</v>
          </cell>
        </row>
        <row r="4297">
          <cell r="A4297" t="str">
            <v>INSTALACOES HIDRO SANITARIAS</v>
          </cell>
          <cell r="B4297" t="str">
            <v>INHI</v>
          </cell>
          <cell r="C4297" t="str">
            <v>CONEXOES</v>
          </cell>
          <cell r="D4297" t="str">
            <v>0180</v>
          </cell>
          <cell r="E4297">
            <v>0</v>
          </cell>
          <cell r="F4297">
            <v>0</v>
          </cell>
          <cell r="G4297" t="str">
            <v>96848</v>
          </cell>
          <cell r="H4297" t="str">
            <v>JOELHO 90 GRAUS, METÁLICO, PARA INSTALAÇÕES EM PEX, DN 32 MM, CONEXÃO POR ANEL DESLIZANTE  FORNECIMENTO E INSTALAÇÃO . AF_06/2015</v>
          </cell>
        </row>
        <row r="4298">
          <cell r="A4298" t="str">
            <v>INSTALACOES HIDRO SANITARIAS</v>
          </cell>
          <cell r="B4298" t="str">
            <v>INHI</v>
          </cell>
          <cell r="C4298" t="str">
            <v>CONEXOES</v>
          </cell>
          <cell r="D4298" t="str">
            <v>0180</v>
          </cell>
          <cell r="E4298">
            <v>0</v>
          </cell>
          <cell r="F4298">
            <v>0</v>
          </cell>
          <cell r="G4298" t="str">
            <v>96849</v>
          </cell>
          <cell r="H4298" t="str">
            <v>JOELHO 90 GRAUS, PARA INSTALAÇÕES EM PEX, DN 16 MM, CONEXÃO POR CRIMPAGEM   FORNECIMENTO E INSTALAÇÃO. AF_06/2015</v>
          </cell>
        </row>
        <row r="4299">
          <cell r="A4299" t="str">
            <v>INSTALACOES HIDRO SANITARIAS</v>
          </cell>
          <cell r="B4299" t="str">
            <v>INHI</v>
          </cell>
          <cell r="C4299" t="str">
            <v>CONEXOES</v>
          </cell>
          <cell r="D4299" t="str">
            <v>0180</v>
          </cell>
          <cell r="E4299">
            <v>0</v>
          </cell>
          <cell r="F4299">
            <v>0</v>
          </cell>
          <cell r="G4299" t="str">
            <v>96850</v>
          </cell>
          <cell r="H4299" t="str">
            <v>JOELHO 90 GRAUS, ROSCA FÊMEA TERMINAL, PARA INSTALAÇÕES EM PEX, DN 16MM X 1/2", CONEXÃO POR CRIMPAGEM  FORNECIMENTO E INSTALAÇÃO. AF_06/2015</v>
          </cell>
        </row>
        <row r="4300">
          <cell r="A4300" t="str">
            <v>INSTALACOES HIDRO SANITARIAS</v>
          </cell>
          <cell r="B4300" t="str">
            <v>INHI</v>
          </cell>
          <cell r="C4300" t="str">
            <v>CONEXOES</v>
          </cell>
          <cell r="D4300" t="str">
            <v>0180</v>
          </cell>
          <cell r="E4300">
            <v>0</v>
          </cell>
          <cell r="F4300">
            <v>0</v>
          </cell>
          <cell r="G4300" t="str">
            <v>96851</v>
          </cell>
          <cell r="H4300" t="str">
            <v>JOELHO 90 GRAUS, ROSCA FÊMEA TERMINAL, PARA INSTALAÇÕES EM PEX, DN 16MM X 3/4", CONEXÃO POR CRIMPAGEM  FORNECIMENTO E INSTALAÇÃO. AF_06/2015</v>
          </cell>
        </row>
        <row r="4301">
          <cell r="A4301" t="str">
            <v>INSTALACOES HIDRO SANITARIAS</v>
          </cell>
          <cell r="B4301" t="str">
            <v>INHI</v>
          </cell>
          <cell r="C4301" t="str">
            <v>CONEXOES</v>
          </cell>
          <cell r="D4301" t="str">
            <v>0180</v>
          </cell>
          <cell r="E4301">
            <v>0</v>
          </cell>
          <cell r="F4301">
            <v>0</v>
          </cell>
          <cell r="G4301" t="str">
            <v>96852</v>
          </cell>
          <cell r="H4301" t="str">
            <v>JOELHO 90 GRAUS, PARA INSTALAÇÕES EM PEX, DN 20 MM, CONEXÃO POR CRIMPAGEM   FORNECIMENTO E INSTALAÇÃO. AF_06/2015</v>
          </cell>
        </row>
        <row r="4302">
          <cell r="A4302" t="str">
            <v>INSTALACOES HIDRO SANITARIAS</v>
          </cell>
          <cell r="B4302" t="str">
            <v>INHI</v>
          </cell>
          <cell r="C4302" t="str">
            <v>CONEXOES</v>
          </cell>
          <cell r="D4302" t="str">
            <v>0180</v>
          </cell>
          <cell r="E4302">
            <v>0</v>
          </cell>
          <cell r="F4302">
            <v>0</v>
          </cell>
          <cell r="G4302" t="str">
            <v>96853</v>
          </cell>
          <cell r="H4302" t="str">
            <v>JOELHO 90 GRAUS, ROSCA FÊMEA TERMINAL, PARA INSTALAÇÕES EM PEX, DN 20MM X 1/2", CONEXÃO POR CRIMPAGEM  FORNECIMENTO E INSTALAÇÃO. AF_06/2015</v>
          </cell>
        </row>
        <row r="4303">
          <cell r="A4303" t="str">
            <v>INSTALACOES HIDRO SANITARIAS</v>
          </cell>
          <cell r="B4303" t="str">
            <v>INHI</v>
          </cell>
          <cell r="C4303" t="str">
            <v>CONEXOES</v>
          </cell>
          <cell r="D4303" t="str">
            <v>0180</v>
          </cell>
          <cell r="E4303">
            <v>0</v>
          </cell>
          <cell r="F4303">
            <v>0</v>
          </cell>
          <cell r="G4303" t="str">
            <v>96854</v>
          </cell>
          <cell r="H4303" t="str">
            <v>JOELHO 90 GRAUS, ROSCA FÊMEA TERMINAL, PARA INSTALAÇÕES EM PEX, DN 20MM X 3/4", CONEXÃO POR CRIMPAGEM  FORNECIMENTO E INSTALAÇÃO. AF_06/2015</v>
          </cell>
        </row>
        <row r="4304">
          <cell r="A4304" t="str">
            <v>INSTALACOES HIDRO SANITARIAS</v>
          </cell>
          <cell r="B4304" t="str">
            <v>INHI</v>
          </cell>
          <cell r="C4304" t="str">
            <v>CONEXOES</v>
          </cell>
          <cell r="D4304" t="str">
            <v>0180</v>
          </cell>
          <cell r="E4304">
            <v>0</v>
          </cell>
          <cell r="F4304">
            <v>0</v>
          </cell>
          <cell r="G4304" t="str">
            <v>96855</v>
          </cell>
          <cell r="H4304" t="str">
            <v>JOELHO 90 GRAUS, PARA INSTALAÇÕES EM PEX, DN 25 MM, CONEXÃO POR CRIMPAGEM   FORNECIMENTO E INSTALAÇÃO. AF_06/2015</v>
          </cell>
        </row>
        <row r="4305">
          <cell r="A4305" t="str">
            <v>INSTALACOES HIDRO SANITARIAS</v>
          </cell>
          <cell r="B4305" t="str">
            <v>INHI</v>
          </cell>
          <cell r="C4305" t="str">
            <v>CONEXOES</v>
          </cell>
          <cell r="D4305" t="str">
            <v>0180</v>
          </cell>
          <cell r="E4305">
            <v>0</v>
          </cell>
          <cell r="F4305">
            <v>0</v>
          </cell>
          <cell r="G4305" t="str">
            <v>96856</v>
          </cell>
          <cell r="H4305" t="str">
            <v>JOELHO 90 GRAUS, ROSCA FÊMEA TERMINAL, PARA INSTALAÇÕES EM PEX, DN 25MM X 1/2", CONEXÃO POR CRIMPAGEM  FORNECIMENTO E INSTALAÇÃO. AF_06/2015</v>
          </cell>
        </row>
        <row r="4306">
          <cell r="A4306" t="str">
            <v>INSTALACOES HIDRO SANITARIAS</v>
          </cell>
          <cell r="B4306" t="str">
            <v>INHI</v>
          </cell>
          <cell r="C4306" t="str">
            <v>CONEXOES</v>
          </cell>
          <cell r="D4306" t="str">
            <v>0180</v>
          </cell>
          <cell r="E4306">
            <v>0</v>
          </cell>
          <cell r="F4306">
            <v>0</v>
          </cell>
          <cell r="G4306" t="str">
            <v>96857</v>
          </cell>
          <cell r="H4306" t="str">
            <v>JOELHO 90 GRAUS, ROSCA FÊMEA TERMINAL, PARA INSTALAÇÕES EM PEX, DN 25MM X 1, CONEXÃO POR CRIMPAGEM  FORNECIMENTO E INSTALAÇÃO. AF_06/2015</v>
          </cell>
        </row>
        <row r="4307">
          <cell r="A4307" t="str">
            <v>INSTALACOES HIDRO SANITARIAS</v>
          </cell>
          <cell r="B4307" t="str">
            <v>INHI</v>
          </cell>
          <cell r="C4307" t="str">
            <v>CONEXOES</v>
          </cell>
          <cell r="D4307" t="str">
            <v>0180</v>
          </cell>
          <cell r="E4307">
            <v>0</v>
          </cell>
          <cell r="F4307">
            <v>0</v>
          </cell>
          <cell r="G4307" t="str">
            <v>96858</v>
          </cell>
          <cell r="H4307" t="str">
            <v>JOELHO 90 GRAUS, PARA INSTALAÇÕES EM PEX, DN 32 MM, CONEXÃO POR CRIMPAGEM   FORNECIMENTO E INSTALAÇÃO. AF_06/2015</v>
          </cell>
        </row>
        <row r="4308">
          <cell r="A4308" t="str">
            <v>INSTALACOES HIDRO SANITARIAS</v>
          </cell>
          <cell r="B4308" t="str">
            <v>INHI</v>
          </cell>
          <cell r="C4308" t="str">
            <v>CONEXOES</v>
          </cell>
          <cell r="D4308" t="str">
            <v>0180</v>
          </cell>
          <cell r="E4308">
            <v>0</v>
          </cell>
          <cell r="F4308">
            <v>0</v>
          </cell>
          <cell r="G4308" t="str">
            <v>96859</v>
          </cell>
          <cell r="H4308" t="str">
            <v>JOELHO 90 GRAUS, ROSCA FÊMEA TERMINAL, PARA INSTALAÇÕES EM PEX, DN 32 MM X 1", CONEXÃO POR CRIMPAGEM  FORNECIMENTO E INSTALAÇÃO. AF_06/2015</v>
          </cell>
        </row>
        <row r="4309">
          <cell r="A4309" t="str">
            <v>INSTALACOES HIDRO SANITARIAS</v>
          </cell>
          <cell r="B4309" t="str">
            <v>INHI</v>
          </cell>
          <cell r="C4309" t="str">
            <v>CONEXOES</v>
          </cell>
          <cell r="D4309" t="str">
            <v>0180</v>
          </cell>
          <cell r="E4309">
            <v>0</v>
          </cell>
          <cell r="F4309">
            <v>0</v>
          </cell>
          <cell r="G4309" t="str">
            <v>96860</v>
          </cell>
          <cell r="H4309" t="str">
            <v>TÊ, METÁLICO, PARA INSTALAÇÕES EM PEX, DN 16 MM, CONEXÃO POR ANEL DESLIZANTE  FORNECIMENTO E INSTALAÇÃO. AF_06/2015</v>
          </cell>
        </row>
        <row r="4310">
          <cell r="A4310" t="str">
            <v>INSTALACOES HIDRO SANITARIAS</v>
          </cell>
          <cell r="B4310" t="str">
            <v>INHI</v>
          </cell>
          <cell r="C4310" t="str">
            <v>CONEXOES</v>
          </cell>
          <cell r="D4310" t="str">
            <v>0180</v>
          </cell>
          <cell r="E4310">
            <v>0</v>
          </cell>
          <cell r="F4310">
            <v>0</v>
          </cell>
          <cell r="G4310" t="str">
            <v>96861</v>
          </cell>
          <cell r="H4310" t="str">
            <v>TÊ, ROSCA FÊMEA, METÁLICO, PARA INSTALAÇÕES EM PEX, DN 16 MM X ½, CONEXÃO POR ANEL DESLIZANTE   FORNECIMENTO E INSTALAÇÃO. AF_06/2015</v>
          </cell>
        </row>
        <row r="4311">
          <cell r="A4311" t="str">
            <v>INSTALACOES HIDRO SANITARIAS</v>
          </cell>
          <cell r="B4311" t="str">
            <v>INHI</v>
          </cell>
          <cell r="C4311" t="str">
            <v>CONEXOES</v>
          </cell>
          <cell r="D4311" t="str">
            <v>0180</v>
          </cell>
          <cell r="E4311">
            <v>0</v>
          </cell>
          <cell r="F4311">
            <v>0</v>
          </cell>
          <cell r="G4311" t="str">
            <v>96862</v>
          </cell>
          <cell r="H4311" t="str">
            <v>TÊ, METÁLICO, PARA INSTALAÇÕES EM PEX, DN 20 MM, CONEXÃO POR ANEL DESLIZANTE  FORNECIMENTO E INSTALAÇÃO. AF_06/2015</v>
          </cell>
        </row>
        <row r="4312">
          <cell r="A4312" t="str">
            <v>INSTALACOES HIDRO SANITARIAS</v>
          </cell>
          <cell r="B4312" t="str">
            <v>INHI</v>
          </cell>
          <cell r="C4312" t="str">
            <v>CONEXOES</v>
          </cell>
          <cell r="D4312" t="str">
            <v>0180</v>
          </cell>
          <cell r="E4312">
            <v>0</v>
          </cell>
          <cell r="F4312">
            <v>0</v>
          </cell>
          <cell r="G4312" t="str">
            <v>96863</v>
          </cell>
          <cell r="H4312" t="str">
            <v>TÊ, ROSCA FÊMEA, METÁLICO, PARA INSTALAÇÕES EM PEX, DN 20 MM X ½, CONEXÃO POR ANEL DESLIZANTE   FORNECIMENTO E INSTALAÇÃO. AF_06/2015</v>
          </cell>
        </row>
        <row r="4313">
          <cell r="A4313" t="str">
            <v>INSTALACOES HIDRO SANITARIAS</v>
          </cell>
          <cell r="B4313" t="str">
            <v>INHI</v>
          </cell>
          <cell r="C4313" t="str">
            <v>CONEXOES</v>
          </cell>
          <cell r="D4313" t="str">
            <v>0180</v>
          </cell>
          <cell r="E4313">
            <v>0</v>
          </cell>
          <cell r="F4313">
            <v>0</v>
          </cell>
          <cell r="G4313" t="str">
            <v>96864</v>
          </cell>
          <cell r="H4313" t="str">
            <v>TÊ, METÁLICO, PARA INSTALAÇÕES EM PEX, DN 25 MM, CONEXÃO POR ANEL DESLIZANTE  FORNECIMENTO E INSTALAÇÃO. AF_06/2015</v>
          </cell>
        </row>
        <row r="4314">
          <cell r="A4314" t="str">
            <v>INSTALACOES HIDRO SANITARIAS</v>
          </cell>
          <cell r="B4314" t="str">
            <v>INHI</v>
          </cell>
          <cell r="C4314" t="str">
            <v>CONEXOES</v>
          </cell>
          <cell r="D4314" t="str">
            <v>0180</v>
          </cell>
          <cell r="E4314">
            <v>0</v>
          </cell>
          <cell r="F4314">
            <v>0</v>
          </cell>
          <cell r="G4314" t="str">
            <v>96865</v>
          </cell>
          <cell r="H4314" t="str">
            <v>TÊ, ROSCA FÊMEA, METÁLICO, PARA INSTALAÇÕES EM PEX, DN 25 MM X 3/4", CONEXÃO POR ANEL DESLIZANTE  FORNECIMENTO E INSTALAÇÃO. AF_06/2015</v>
          </cell>
        </row>
        <row r="4315">
          <cell r="A4315" t="str">
            <v>INSTALACOES HIDRO SANITARIAS</v>
          </cell>
          <cell r="B4315" t="str">
            <v>INHI</v>
          </cell>
          <cell r="C4315" t="str">
            <v>CONEXOES</v>
          </cell>
          <cell r="D4315" t="str">
            <v>0180</v>
          </cell>
          <cell r="E4315">
            <v>0</v>
          </cell>
          <cell r="F4315">
            <v>0</v>
          </cell>
          <cell r="G4315" t="str">
            <v>96866</v>
          </cell>
          <cell r="H4315" t="str">
            <v>TÊ, METÁLICO, PARA INSTALAÇÕES EM PEX, DN 32 MM, CONEXÃO POR ANEL DESLIZANTE  FORNECIMENTO E INSTALAÇÃO. AF_06/2015</v>
          </cell>
        </row>
        <row r="4316">
          <cell r="A4316" t="str">
            <v>INSTALACOES HIDRO SANITARIAS</v>
          </cell>
          <cell r="B4316" t="str">
            <v>INHI</v>
          </cell>
          <cell r="C4316" t="str">
            <v>CONEXOES</v>
          </cell>
          <cell r="D4316" t="str">
            <v>0180</v>
          </cell>
          <cell r="E4316">
            <v>0</v>
          </cell>
          <cell r="F4316">
            <v>0</v>
          </cell>
          <cell r="G4316" t="str">
            <v>96867</v>
          </cell>
          <cell r="H4316" t="str">
            <v>TÊ, ROSCA MACHO, METÁLICO, PARA INSTALAÇÕES EM PEX, DN 32 MM X 1", CONEXÃO POR ANEL DESLIZANTE  FORNECIMENTO E INSTALAÇÃO. AF_06/2015</v>
          </cell>
        </row>
        <row r="4317">
          <cell r="A4317" t="str">
            <v>INSTALACOES HIDRO SANITARIAS</v>
          </cell>
          <cell r="B4317" t="str">
            <v>INHI</v>
          </cell>
          <cell r="C4317" t="str">
            <v>CONEXOES</v>
          </cell>
          <cell r="D4317" t="str">
            <v>0180</v>
          </cell>
          <cell r="E4317">
            <v>0</v>
          </cell>
          <cell r="F4317">
            <v>0</v>
          </cell>
          <cell r="G4317" t="str">
            <v>96868</v>
          </cell>
          <cell r="H4317" t="str">
            <v>TÊ, PARA INSTALAÇÕES EM PEX, DN 16 MM, CONEXÃO POR CRIMPAGEM  FORNECIMENTO E INSTALAÇÃO. AF_06/2015</v>
          </cell>
        </row>
        <row r="4318">
          <cell r="A4318" t="str">
            <v>INSTALACOES HIDRO SANITARIAS</v>
          </cell>
          <cell r="B4318" t="str">
            <v>INHI</v>
          </cell>
          <cell r="C4318" t="str">
            <v>CONEXOES</v>
          </cell>
          <cell r="D4318" t="str">
            <v>0180</v>
          </cell>
          <cell r="E4318">
            <v>0</v>
          </cell>
          <cell r="F4318">
            <v>0</v>
          </cell>
          <cell r="G4318" t="str">
            <v>96869</v>
          </cell>
          <cell r="H4318" t="str">
            <v>TÊ, PARA INSTALAÇÕES EM PEX, DN 20 MM, CONEXÃO POR CRIMPAGEM  FORNECIMENTO E INSTALAÇÃO. AF_06/2015</v>
          </cell>
        </row>
        <row r="4319">
          <cell r="A4319" t="str">
            <v>INSTALACOES HIDRO SANITARIAS</v>
          </cell>
          <cell r="B4319" t="str">
            <v>INHI</v>
          </cell>
          <cell r="C4319" t="str">
            <v>CONEXOES</v>
          </cell>
          <cell r="D4319" t="str">
            <v>0180</v>
          </cell>
          <cell r="E4319">
            <v>0</v>
          </cell>
          <cell r="F4319">
            <v>0</v>
          </cell>
          <cell r="G4319" t="str">
            <v>96870</v>
          </cell>
          <cell r="H4319" t="str">
            <v>TÊ, PEX, DN 25 MM, CONEXÃO POR CRIMPAGEM  FORNECIMENTO E INSTALAÇÃO. AF_06/2015</v>
          </cell>
        </row>
        <row r="4320">
          <cell r="A4320" t="str">
            <v>INSTALACOES HIDRO SANITARIAS</v>
          </cell>
          <cell r="B4320" t="str">
            <v>INHI</v>
          </cell>
          <cell r="C4320" t="str">
            <v>CONEXOES</v>
          </cell>
          <cell r="D4320" t="str">
            <v>0180</v>
          </cell>
          <cell r="E4320">
            <v>0</v>
          </cell>
          <cell r="F4320">
            <v>0</v>
          </cell>
          <cell r="G4320" t="str">
            <v>96871</v>
          </cell>
          <cell r="H4320" t="str">
            <v>TÊ, PARA INSTALAÇÕES EM PEX, DN 32 MM, CONEXÃO POR CRIMPAGEM  FORNECIMENTO E INSTALAÇÃO. AF_06/2015</v>
          </cell>
        </row>
        <row r="4321">
          <cell r="A4321" t="str">
            <v>INSTALACOES HIDRO SANITARIAS</v>
          </cell>
          <cell r="B4321" t="str">
            <v>INHI</v>
          </cell>
          <cell r="C4321" t="str">
            <v>CONEXOES</v>
          </cell>
          <cell r="D4321" t="str">
            <v>0180</v>
          </cell>
          <cell r="E4321">
            <v>0</v>
          </cell>
          <cell r="F4321">
            <v>0</v>
          </cell>
          <cell r="G4321" t="str">
            <v>96872</v>
          </cell>
          <cell r="H4321" t="str">
            <v>DISTRIBUIDOR 2 SAÍDAS, METÁLICO, PARA INSTALAÇÕES EM PEX, ENTRADA DE 3/4" X 2 SAÍDAS DE 1/2", CONEXÃO POR ANEL DESLIZANTE  FORNECIMENTO E INSTALAÇÃO. AF_06/2015</v>
          </cell>
        </row>
        <row r="4322">
          <cell r="A4322" t="str">
            <v>INSTALACOES HIDRO SANITARIAS</v>
          </cell>
          <cell r="B4322" t="str">
            <v>INHI</v>
          </cell>
          <cell r="C4322" t="str">
            <v>CONEXOES</v>
          </cell>
          <cell r="D4322" t="str">
            <v>0180</v>
          </cell>
          <cell r="E4322">
            <v>0</v>
          </cell>
          <cell r="F4322">
            <v>0</v>
          </cell>
          <cell r="G4322" t="str">
            <v>96873</v>
          </cell>
          <cell r="H4322" t="str">
            <v>DISTRIBUIDOR 2 SAÍDAS, METÁLICO, PARA INSTALAÇÕES EM PEX, ENTRADA DE 1" X 2 SAÍDAS DE 1/2", CONEXÃO POR ANEL DESLIZANTE  FORNECIMENTO E INSTALAÇÃO. AF_06/2015</v>
          </cell>
        </row>
        <row r="4323">
          <cell r="A4323" t="str">
            <v>INSTALACOES HIDRO SANITARIAS</v>
          </cell>
          <cell r="B4323" t="str">
            <v>INHI</v>
          </cell>
          <cell r="C4323" t="str">
            <v>CONEXOES</v>
          </cell>
          <cell r="D4323" t="str">
            <v>0180</v>
          </cell>
          <cell r="E4323">
            <v>0</v>
          </cell>
          <cell r="F4323">
            <v>0</v>
          </cell>
          <cell r="G4323" t="str">
            <v>96874</v>
          </cell>
          <cell r="H4323" t="str">
            <v>DISTRIBUIDOR 3 SAÍDAS, METÁLICO, PARA INSTALAÇÕES EM PEX, ENTRADA DE 3/4" X 3 SAÍDAS DE 1/2", CONEXÃO POR ANEL DESLIZANTE  FORNECIMENTO E INSTALAÇÃO . AF_06/2015</v>
          </cell>
        </row>
        <row r="4324">
          <cell r="A4324" t="str">
            <v>INSTALACOES HIDRO SANITARIAS</v>
          </cell>
          <cell r="B4324" t="str">
            <v>INHI</v>
          </cell>
          <cell r="C4324" t="str">
            <v>CONEXOES</v>
          </cell>
          <cell r="D4324" t="str">
            <v>0180</v>
          </cell>
          <cell r="E4324">
            <v>0</v>
          </cell>
          <cell r="F4324">
            <v>0</v>
          </cell>
          <cell r="G4324" t="str">
            <v>96875</v>
          </cell>
          <cell r="H4324" t="str">
            <v>DISTRIBUIDOR 3 SAÍDAS, METÁLICO, PARA INSTALAÇÕES EM PEX, ENTRADA DE 1 X 3 SAÍDAS DE 1/2, CONEXÃO POR ANEL DESLIZANTE   FORNECIMENTO E INSTALAÇÃO. AF_06/2015</v>
          </cell>
        </row>
        <row r="4325">
          <cell r="A4325" t="str">
            <v>INSTALACOES HIDRO SANITARIAS</v>
          </cell>
          <cell r="B4325" t="str">
            <v>INHI</v>
          </cell>
          <cell r="C4325" t="str">
            <v>CONEXOES</v>
          </cell>
          <cell r="D4325" t="str">
            <v>0180</v>
          </cell>
          <cell r="E4325">
            <v>0</v>
          </cell>
          <cell r="F4325">
            <v>0</v>
          </cell>
          <cell r="G4325" t="str">
            <v>96876</v>
          </cell>
          <cell r="H4325" t="str">
            <v>DISTRIBUIDOR 2 SAÍDAS, PARA INSTALAÇÕES EM PEX, ENTRADA DE 32 MM X 2 SAÍDAS DE 16 MM, CONEXÃO POR CRIMPAGEM FORNECIMENTO E INSTALAÇÃO. AF_06/2015</v>
          </cell>
        </row>
        <row r="4326">
          <cell r="A4326" t="str">
            <v>INSTALACOES HIDRO SANITARIAS</v>
          </cell>
          <cell r="B4326" t="str">
            <v>INHI</v>
          </cell>
          <cell r="C4326" t="str">
            <v>CONEXOES</v>
          </cell>
          <cell r="D4326" t="str">
            <v>0180</v>
          </cell>
          <cell r="E4326">
            <v>0</v>
          </cell>
          <cell r="F4326">
            <v>0</v>
          </cell>
          <cell r="G4326" t="str">
            <v>96877</v>
          </cell>
          <cell r="H4326" t="str">
            <v>DISTRIBUIDOR 2 SAÍDAS, PARA INSTALAÇÕES EM PEX, ENTRADA DE 32 MM X 2 SAÍDAS DE 20 MM, CONEXÃO POR CRIMPAGEM  FORNECIMENTO E INSTALAÇÃO. AF_06/2015</v>
          </cell>
        </row>
        <row r="4327">
          <cell r="A4327" t="str">
            <v>INSTALACOES HIDRO SANITARIAS</v>
          </cell>
          <cell r="B4327" t="str">
            <v>INHI</v>
          </cell>
          <cell r="C4327" t="str">
            <v>CONEXOES</v>
          </cell>
          <cell r="D4327" t="str">
            <v>0180</v>
          </cell>
          <cell r="E4327">
            <v>0</v>
          </cell>
          <cell r="F4327">
            <v>0</v>
          </cell>
          <cell r="G4327" t="str">
            <v>96878</v>
          </cell>
          <cell r="H4327" t="str">
            <v>DISTRIBUIDOR 2 SAÍDAS, PARA INSTALAÇÕES EM PEX, ENTRADA DE 32 MM X 2 SAÍDAS DE 25 MM, CONEXÃO POR CRIMPAGEM  FORNECIMENTO E INSTALAÇÃO. AF_06/2015</v>
          </cell>
        </row>
        <row r="4328">
          <cell r="A4328" t="str">
            <v>INSTALACOES HIDRO SANITARIAS</v>
          </cell>
          <cell r="B4328" t="str">
            <v>INHI</v>
          </cell>
          <cell r="C4328" t="str">
            <v>CONEXOES</v>
          </cell>
          <cell r="D4328" t="str">
            <v>0180</v>
          </cell>
          <cell r="E4328">
            <v>0</v>
          </cell>
          <cell r="F4328">
            <v>0</v>
          </cell>
          <cell r="G4328" t="str">
            <v>96879</v>
          </cell>
          <cell r="H4328" t="str">
            <v>DISTRIBUIDOR 3 SAÍDAS, PARA INSTALAÇÕES EM PEX, ENTRADA DE 32 MM X 3 SAÍDAS DE 16 MM, CONEXÃO POR CRIMPAGEM  FORNECIMENTO E INSTALAÇÃO. AF_06/2015</v>
          </cell>
        </row>
        <row r="4329">
          <cell r="A4329" t="str">
            <v>INSTALACOES HIDRO SANITARIAS</v>
          </cell>
          <cell r="B4329" t="str">
            <v>INHI</v>
          </cell>
          <cell r="C4329" t="str">
            <v>CONEXOES</v>
          </cell>
          <cell r="D4329" t="str">
            <v>0180</v>
          </cell>
          <cell r="E4329">
            <v>0</v>
          </cell>
          <cell r="F4329">
            <v>0</v>
          </cell>
          <cell r="G4329" t="str">
            <v>96880</v>
          </cell>
          <cell r="H4329" t="str">
            <v>DISTRIBUIDOR 3 SAÍDAS, PARA INSTALAÇÕES EM PEX, ENTRADA DE 32 MM X 3 SAÍDAS DE 20 MM, CONEXÃO POR CRIMPAGEM  FORNECIMENTO E INSTALAÇÃO. AF_06/2015</v>
          </cell>
        </row>
        <row r="4330">
          <cell r="A4330" t="str">
            <v>INSTALACOES HIDRO SANITARIAS</v>
          </cell>
          <cell r="B4330" t="str">
            <v>INHI</v>
          </cell>
          <cell r="C4330" t="str">
            <v>CONEXOES</v>
          </cell>
          <cell r="D4330" t="str">
            <v>0180</v>
          </cell>
          <cell r="E4330">
            <v>0</v>
          </cell>
          <cell r="F4330">
            <v>0</v>
          </cell>
          <cell r="G4330" t="str">
            <v>96881</v>
          </cell>
          <cell r="H4330" t="str">
            <v>DISTRIBUIDOR 3 SAÍDAS, PARA INSTALAÇÕES EM PEX, ENTRADA DE 32 MM X 3 SAÍDAS DE 25 MM, CONEXÃO POR CRIMPAGEM  FORNECIMENTO E INSTALAÇÃO. AF_06/2015</v>
          </cell>
        </row>
        <row r="4331">
          <cell r="A4331" t="str">
            <v>INSTALACOES HIDRO SANITARIAS</v>
          </cell>
          <cell r="B4331" t="str">
            <v>INHI</v>
          </cell>
          <cell r="C4331" t="str">
            <v>CONEXOES</v>
          </cell>
          <cell r="D4331" t="str">
            <v>0180</v>
          </cell>
          <cell r="E4331">
            <v>0</v>
          </cell>
          <cell r="F4331">
            <v>0</v>
          </cell>
          <cell r="G4331" t="str">
            <v>97425</v>
          </cell>
          <cell r="H4331" t="str">
            <v>FLANGE EM AÇO, DN 15 MM X 1/2'', INSTALADO EM RESERVAÇÃO DE ÁGUA DE EDIFICAÇÃO QUE POSSUA RESERVATÓRIO DE FIBRA/FIBROCIMENTO - FORNECIMENTO E INSTALAÇÃO. AF_06/2016</v>
          </cell>
        </row>
        <row r="4332">
          <cell r="A4332" t="str">
            <v>INSTALACOES HIDRO SANITARIAS</v>
          </cell>
          <cell r="B4332" t="str">
            <v>INHI</v>
          </cell>
          <cell r="C4332" t="str">
            <v>CONEXOES</v>
          </cell>
          <cell r="D4332" t="str">
            <v>0180</v>
          </cell>
          <cell r="E4332">
            <v>0</v>
          </cell>
          <cell r="F4332">
            <v>0</v>
          </cell>
          <cell r="G4332" t="str">
            <v>97426</v>
          </cell>
          <cell r="H4332" t="str">
            <v>FLANGE EM AÇO, DN 20 MM X 3/4'', INSTALADO EM RESERVAÇÃO DE ÁGUA DE EDIFICAÇÃO QUE POSSUA RESERVATÓRIO DE FIBRA/FIBROCIMENTO - FORNECIMENTO E INSTALAÇÃO. AF_06/2016</v>
          </cell>
        </row>
        <row r="4333">
          <cell r="A4333" t="str">
            <v>INSTALACOES HIDRO SANITARIAS</v>
          </cell>
          <cell r="B4333" t="str">
            <v>INHI</v>
          </cell>
          <cell r="C4333" t="str">
            <v>CONEXOES</v>
          </cell>
          <cell r="D4333" t="str">
            <v>0180</v>
          </cell>
          <cell r="E4333">
            <v>0</v>
          </cell>
          <cell r="F4333">
            <v>0</v>
          </cell>
          <cell r="G4333" t="str">
            <v>97427</v>
          </cell>
          <cell r="H4333" t="str">
            <v>FLANGE EM AÇO, DN 25 MM X 1'', INSTALADO EM RESERVAÇÃO DE ÁGUA DE EDIFICAÇÃO QUE POSSUA RESERVATÓRIO DE FIBRA/FIBROCIMENTO - FORNECIMENTO E INSTALAÇÃO. AF_06/2016</v>
          </cell>
        </row>
        <row r="4334">
          <cell r="A4334" t="str">
            <v>INSTALACOES HIDRO SANITARIAS</v>
          </cell>
          <cell r="B4334" t="str">
            <v>INHI</v>
          </cell>
          <cell r="C4334" t="str">
            <v>CONEXOES</v>
          </cell>
          <cell r="D4334" t="str">
            <v>0180</v>
          </cell>
          <cell r="E4334">
            <v>0</v>
          </cell>
          <cell r="F4334">
            <v>0</v>
          </cell>
          <cell r="G4334" t="str">
            <v>97428</v>
          </cell>
          <cell r="H4334" t="str">
            <v>FLANGE EM AÇO, DN 32 MM X 1 1/4'', INSTALADO EM RESERVAÇÃO DE ÁGUA DE EDIFICAÇÃO QUE POSSUA RESERVATÓRIO DE FIBRA/FIBROCIMENTO - FORNECIMENTO E INSTALAÇÃO. AF_06/2016</v>
          </cell>
        </row>
        <row r="4335">
          <cell r="A4335" t="str">
            <v>INSTALACOES HIDRO SANITARIAS</v>
          </cell>
          <cell r="B4335" t="str">
            <v>INHI</v>
          </cell>
          <cell r="C4335" t="str">
            <v>CONEXOES</v>
          </cell>
          <cell r="D4335" t="str">
            <v>0180</v>
          </cell>
          <cell r="E4335">
            <v>0</v>
          </cell>
          <cell r="F4335">
            <v>0</v>
          </cell>
          <cell r="G4335" t="str">
            <v>97429</v>
          </cell>
          <cell r="H4335" t="str">
            <v>FLANGE EM AÇO, DN 40 MM X 1 1/2'', INSTALADO EM RESERVAÇÃO DE ÁGUA DE EDIFICAÇÃO QUE POSSUA RESERVATÓRIO DE FIBRA/FIBROCIMENTO - FORNECIMENTO E INSTALAÇÃO. AF_06/2016</v>
          </cell>
        </row>
        <row r="4336">
          <cell r="A4336" t="str">
            <v>INSTALACOES HIDRO SANITARIAS</v>
          </cell>
          <cell r="B4336" t="str">
            <v>INHI</v>
          </cell>
          <cell r="C4336" t="str">
            <v>CONEXOES</v>
          </cell>
          <cell r="D4336" t="str">
            <v>0180</v>
          </cell>
          <cell r="E4336">
            <v>0</v>
          </cell>
          <cell r="F4336">
            <v>0</v>
          </cell>
          <cell r="G4336" t="str">
            <v>97430</v>
          </cell>
          <cell r="H4336" t="str">
            <v>ACOPLAMENTO RÍGIDO EM AÇO, CONEXÃO RANHURADA, DN 50 (2"), INSTALADO EM PRUMADAS - FORNECIMENTO E INSTALAÇÃO. AF_10/2020</v>
          </cell>
        </row>
        <row r="4337">
          <cell r="A4337" t="str">
            <v>INSTALACOES HIDRO SANITARIAS</v>
          </cell>
          <cell r="B4337" t="str">
            <v>INHI</v>
          </cell>
          <cell r="C4337" t="str">
            <v>CONEXOES</v>
          </cell>
          <cell r="D4337" t="str">
            <v>0180</v>
          </cell>
          <cell r="E4337">
            <v>0</v>
          </cell>
          <cell r="F4337">
            <v>0</v>
          </cell>
          <cell r="G4337" t="str">
            <v>97431</v>
          </cell>
          <cell r="H4337" t="str">
            <v>ACOPLAMENTO RÍGIDO EM AÇO, CONEXÃO RANHURADA, DN 65 (2 1/2"), INSTALADO EM PRUMADAS - FORNECIMENTO E INSTALAÇÃO. AF_10/2020</v>
          </cell>
        </row>
        <row r="4338">
          <cell r="A4338" t="str">
            <v>INSTALACOES HIDRO SANITARIAS</v>
          </cell>
          <cell r="B4338" t="str">
            <v>INHI</v>
          </cell>
          <cell r="C4338" t="str">
            <v>CONEXOES</v>
          </cell>
          <cell r="D4338" t="str">
            <v>0180</v>
          </cell>
          <cell r="E4338">
            <v>0</v>
          </cell>
          <cell r="F4338">
            <v>0</v>
          </cell>
          <cell r="G4338" t="str">
            <v>97432</v>
          </cell>
          <cell r="H4338" t="str">
            <v>ACOPLAMENTO RÍGIDO EM AÇO, CONEXÃO RANHURADA, DN 80 (3"), INSTALADO EM PRUMADAS - FORNECIMENTO E INSTALAÇÃO. AF_10/2020</v>
          </cell>
        </row>
        <row r="4339">
          <cell r="A4339" t="str">
            <v>INSTALACOES HIDRO SANITARIAS</v>
          </cell>
          <cell r="B4339" t="str">
            <v>INHI</v>
          </cell>
          <cell r="C4339" t="str">
            <v>CONEXOES</v>
          </cell>
          <cell r="D4339" t="str">
            <v>0180</v>
          </cell>
          <cell r="E4339">
            <v>0</v>
          </cell>
          <cell r="F4339">
            <v>0</v>
          </cell>
          <cell r="G4339" t="str">
            <v>97433</v>
          </cell>
          <cell r="H4339" t="str">
            <v>CURVA 45 GRAUS, EM AÇO, CONEXÃO RANHURADA, DN 50 (2"), INSTALADO EM PRUMADAS - FORNECIMENTO E INSTALAÇÃO. AF_10/2020</v>
          </cell>
        </row>
        <row r="4340">
          <cell r="A4340" t="str">
            <v>INSTALACOES HIDRO SANITARIAS</v>
          </cell>
          <cell r="B4340" t="str">
            <v>INHI</v>
          </cell>
          <cell r="C4340" t="str">
            <v>CONEXOES</v>
          </cell>
          <cell r="D4340" t="str">
            <v>0180</v>
          </cell>
          <cell r="E4340">
            <v>0</v>
          </cell>
          <cell r="F4340">
            <v>0</v>
          </cell>
          <cell r="G4340" t="str">
            <v>97434</v>
          </cell>
          <cell r="H4340" t="str">
            <v>CURVA 90 GRAUS, EM AÇO, CONEXÃO RANHURADA, DN 50 (2"), INSTALADO EM PRUMADAS - FORNECIMENTO E INSTALAÇÃO. AF_10/2020</v>
          </cell>
        </row>
        <row r="4341">
          <cell r="A4341" t="str">
            <v>INSTALACOES HIDRO SANITARIAS</v>
          </cell>
          <cell r="B4341" t="str">
            <v>INHI</v>
          </cell>
          <cell r="C4341" t="str">
            <v>CONEXOES</v>
          </cell>
          <cell r="D4341" t="str">
            <v>0180</v>
          </cell>
          <cell r="E4341">
            <v>0</v>
          </cell>
          <cell r="F4341">
            <v>0</v>
          </cell>
          <cell r="G4341" t="str">
            <v>97435</v>
          </cell>
          <cell r="H4341" t="str">
            <v>CURVA 45 GRAUS, EM AÇO, CONEXÃO RANHURADA, DN 65 (2 1/2"), INSTALADO EM PRUMADAS - FORNECIMENTO E INSTALAÇÃO. AF_10/2020</v>
          </cell>
        </row>
        <row r="4342">
          <cell r="A4342" t="str">
            <v>INSTALACOES HIDRO SANITARIAS</v>
          </cell>
          <cell r="B4342" t="str">
            <v>INHI</v>
          </cell>
          <cell r="C4342" t="str">
            <v>CONEXOES</v>
          </cell>
          <cell r="D4342" t="str">
            <v>0180</v>
          </cell>
          <cell r="E4342">
            <v>0</v>
          </cell>
          <cell r="F4342">
            <v>0</v>
          </cell>
          <cell r="G4342" t="str">
            <v>97436</v>
          </cell>
          <cell r="H4342" t="str">
            <v>CURVA 90 GRAUS, EM AÇO, CONEXÃO RANHURADA, DN 65 (2 1/2"), INSTALADO EM PRUMADAS - FORNECIMENTO E INSTALAÇÃO. AF_10/2020</v>
          </cell>
        </row>
        <row r="4343">
          <cell r="A4343" t="str">
            <v>INSTALACOES HIDRO SANITARIAS</v>
          </cell>
          <cell r="B4343" t="str">
            <v>INHI</v>
          </cell>
          <cell r="C4343" t="str">
            <v>CONEXOES</v>
          </cell>
          <cell r="D4343" t="str">
            <v>0180</v>
          </cell>
          <cell r="E4343">
            <v>0</v>
          </cell>
          <cell r="F4343">
            <v>0</v>
          </cell>
          <cell r="G4343" t="str">
            <v>97437</v>
          </cell>
          <cell r="H4343" t="str">
            <v>CURVA 45 GRAUS, EM AÇO, CONEXÃO RANHURADA, DN 80 (3), INSTALADO EM PRUMADAS - FORNECIMENTO E INSTALAÇÃO. AF_10/2020</v>
          </cell>
        </row>
        <row r="4344">
          <cell r="A4344" t="str">
            <v>INSTALACOES HIDRO SANITARIAS</v>
          </cell>
          <cell r="B4344" t="str">
            <v>INHI</v>
          </cell>
          <cell r="C4344" t="str">
            <v>CONEXOES</v>
          </cell>
          <cell r="D4344" t="str">
            <v>0180</v>
          </cell>
          <cell r="E4344">
            <v>0</v>
          </cell>
          <cell r="F4344">
            <v>0</v>
          </cell>
          <cell r="G4344" t="str">
            <v>97438</v>
          </cell>
          <cell r="H4344" t="str">
            <v>CURVA 90 GRAUS, EM AÇO, CONEXÃO RANHURADA, DN 80 (3"), INSTALADO EM PRUMADAS - FORNECIMENTO E INSTALAÇÃO. AF_10/2020</v>
          </cell>
        </row>
        <row r="4345">
          <cell r="A4345" t="str">
            <v>INSTALACOES HIDRO SANITARIAS</v>
          </cell>
          <cell r="B4345" t="str">
            <v>INHI</v>
          </cell>
          <cell r="C4345" t="str">
            <v>CONEXOES</v>
          </cell>
          <cell r="D4345" t="str">
            <v>0180</v>
          </cell>
          <cell r="E4345">
            <v>0</v>
          </cell>
          <cell r="F4345">
            <v>0</v>
          </cell>
          <cell r="G4345" t="str">
            <v>97439</v>
          </cell>
          <cell r="H4345" t="str">
            <v>TÊ, EM AÇO, CONEXÃO RANHURADA, DN 50 (2"), INSTALADO EM PRUMADAS - FORNECIMENTO E INSTALAÇÃO. AF_10/2020</v>
          </cell>
        </row>
        <row r="4346">
          <cell r="A4346" t="str">
            <v>INSTALACOES HIDRO SANITARIAS</v>
          </cell>
          <cell r="B4346" t="str">
            <v>INHI</v>
          </cell>
          <cell r="C4346" t="str">
            <v>CONEXOES</v>
          </cell>
          <cell r="D4346" t="str">
            <v>0180</v>
          </cell>
          <cell r="E4346">
            <v>0</v>
          </cell>
          <cell r="F4346">
            <v>0</v>
          </cell>
          <cell r="G4346" t="str">
            <v>97440</v>
          </cell>
          <cell r="H4346" t="str">
            <v>TÊ, EM AÇO, CONEXÃO RANHURADA, DN 65 (2 1/2"), INSTALADO EM PRUMADAS - FORNECIMENTO E INSTALAÇÃO. AF_10/2020</v>
          </cell>
        </row>
        <row r="4347">
          <cell r="A4347" t="str">
            <v>INSTALACOES HIDRO SANITARIAS</v>
          </cell>
          <cell r="B4347" t="str">
            <v>INHI</v>
          </cell>
          <cell r="C4347" t="str">
            <v>CONEXOES</v>
          </cell>
          <cell r="D4347" t="str">
            <v>0180</v>
          </cell>
          <cell r="E4347">
            <v>0</v>
          </cell>
          <cell r="F4347">
            <v>0</v>
          </cell>
          <cell r="G4347" t="str">
            <v>97442</v>
          </cell>
          <cell r="H4347" t="str">
            <v>TÊ, EM AÇO, CONEXÃO RANHURADA, DN 80 (3"), INSTALADO EM PRUMADAS - FORNECIMENTO E INSTALAÇÃO. AF_10/2020</v>
          </cell>
        </row>
        <row r="4348">
          <cell r="A4348" t="str">
            <v>INSTALACOES HIDRO SANITARIAS</v>
          </cell>
          <cell r="B4348" t="str">
            <v>INHI</v>
          </cell>
          <cell r="C4348" t="str">
            <v>CONEXOES</v>
          </cell>
          <cell r="D4348" t="str">
            <v>0180</v>
          </cell>
          <cell r="E4348">
            <v>0</v>
          </cell>
          <cell r="F4348">
            <v>0</v>
          </cell>
          <cell r="G4348" t="str">
            <v>97443</v>
          </cell>
          <cell r="H4348" t="str">
            <v>LUVA, EM AÇO, CONEXÃO SOLDADA, DN 50 (2"), INSTALADO EM PRUMADAS - FORNECIMENTO E INSTALAÇÃO. AF_10/2020</v>
          </cell>
        </row>
        <row r="4349">
          <cell r="A4349" t="str">
            <v>INSTALACOES HIDRO SANITARIAS</v>
          </cell>
          <cell r="B4349" t="str">
            <v>INHI</v>
          </cell>
          <cell r="C4349" t="str">
            <v>CONEXOES</v>
          </cell>
          <cell r="D4349" t="str">
            <v>0180</v>
          </cell>
          <cell r="E4349">
            <v>0</v>
          </cell>
          <cell r="F4349">
            <v>0</v>
          </cell>
          <cell r="G4349" t="str">
            <v>97444</v>
          </cell>
          <cell r="H4349" t="str">
            <v>LUVA COM REDUÇÃO, EM AÇO, CONEXÃO SOLDADA, DN 50 X 40 MM (2  X 1 1/2"), INSTALADO EM PRUMADAS - FORNECIMENTO E INSTALAÇÃO. AF_10/2020</v>
          </cell>
        </row>
        <row r="4350">
          <cell r="A4350" t="str">
            <v>INSTALACOES HIDRO SANITARIAS</v>
          </cell>
          <cell r="B4350" t="str">
            <v>INHI</v>
          </cell>
          <cell r="C4350" t="str">
            <v>CONEXOES</v>
          </cell>
          <cell r="D4350" t="str">
            <v>0180</v>
          </cell>
          <cell r="E4350">
            <v>0</v>
          </cell>
          <cell r="F4350">
            <v>0</v>
          </cell>
          <cell r="G4350" t="str">
            <v>97446</v>
          </cell>
          <cell r="H4350" t="str">
            <v>LUVA, EM AÇO, CONEXÃO SOLDADA, DN 65 (2 1/2"), INSTALADO EM PRUMADAS - FORNECIMENTO E INSTALAÇÃO. AF_10/2020</v>
          </cell>
        </row>
        <row r="4351">
          <cell r="A4351" t="str">
            <v>INSTALACOES HIDRO SANITARIAS</v>
          </cell>
          <cell r="B4351" t="str">
            <v>INHI</v>
          </cell>
          <cell r="C4351" t="str">
            <v>CONEXOES</v>
          </cell>
          <cell r="D4351" t="str">
            <v>0180</v>
          </cell>
          <cell r="E4351">
            <v>0</v>
          </cell>
          <cell r="F4351">
            <v>0</v>
          </cell>
          <cell r="G4351" t="str">
            <v>97447</v>
          </cell>
          <cell r="H4351" t="str">
            <v>LUVA COM REDUÇÃO, EM AÇO, CONEXÃO SOLDADA, DN 65 X 50 MM (2 1/2" X 2"), INSTALADO EM PRUMADAS - FORNECIMENTO E INSTALAÇÃO. AF_10/2020</v>
          </cell>
        </row>
        <row r="4352">
          <cell r="A4352" t="str">
            <v>INSTALACOES HIDRO SANITARIAS</v>
          </cell>
          <cell r="B4352" t="str">
            <v>INHI</v>
          </cell>
          <cell r="C4352" t="str">
            <v>CONEXOES</v>
          </cell>
          <cell r="D4352" t="str">
            <v>0180</v>
          </cell>
          <cell r="E4352">
            <v>0</v>
          </cell>
          <cell r="F4352">
            <v>0</v>
          </cell>
          <cell r="G4352" t="str">
            <v>97449</v>
          </cell>
          <cell r="H4352" t="str">
            <v>LUVA, EM AÇO, CONEXÃO SOLDADA, DN 80 (3"), INSTALADO EM PRUMADAS - FORNECIMENTO E INSTALAÇÃO. AF_10/2020</v>
          </cell>
        </row>
        <row r="4353">
          <cell r="A4353" t="str">
            <v>INSTALACOES HIDRO SANITARIAS</v>
          </cell>
          <cell r="B4353" t="str">
            <v>INHI</v>
          </cell>
          <cell r="C4353" t="str">
            <v>CONEXOES</v>
          </cell>
          <cell r="D4353" t="str">
            <v>0180</v>
          </cell>
          <cell r="E4353">
            <v>0</v>
          </cell>
          <cell r="F4353">
            <v>0</v>
          </cell>
          <cell r="G4353" t="str">
            <v>97450</v>
          </cell>
          <cell r="H4353" t="str">
            <v>LUVA COM REDUÇÃO, EM AÇO, CONEXÃO SOLDADA, DN 80 X 65 MM (3" X 2 1/2"), INSTALADO EM PRUMADAS - FORNECIMENTO E INSTALAÇÃO. AF_10/2020</v>
          </cell>
        </row>
        <row r="4354">
          <cell r="A4354" t="str">
            <v>INSTALACOES HIDRO SANITARIAS</v>
          </cell>
          <cell r="B4354" t="str">
            <v>INHI</v>
          </cell>
          <cell r="C4354" t="str">
            <v>CONEXOES</v>
          </cell>
          <cell r="D4354" t="str">
            <v>0180</v>
          </cell>
          <cell r="E4354">
            <v>0</v>
          </cell>
          <cell r="F4354">
            <v>0</v>
          </cell>
          <cell r="G4354" t="str">
            <v>97452</v>
          </cell>
          <cell r="H4354" t="str">
            <v>CURVA 45 GRAUS, EM AÇO, CONEXÃO SOLDADA, DN 50 (2"), INSTALADO EM PRUMADAS - FORNECIMENTO E INSTALAÇÃO. AF_10/2020</v>
          </cell>
        </row>
        <row r="4355">
          <cell r="A4355" t="str">
            <v>INSTALACOES HIDRO SANITARIAS</v>
          </cell>
          <cell r="B4355" t="str">
            <v>INHI</v>
          </cell>
          <cell r="C4355" t="str">
            <v>CONEXOES</v>
          </cell>
          <cell r="D4355" t="str">
            <v>0180</v>
          </cell>
          <cell r="E4355">
            <v>0</v>
          </cell>
          <cell r="F4355">
            <v>0</v>
          </cell>
          <cell r="G4355" t="str">
            <v>97453</v>
          </cell>
          <cell r="H4355" t="str">
            <v>CURVA 90 GRAUS, EM AÇO, CONEXÃO SOLDADA, DN 50 (2"), INSTALADO EM PRUMADAS - FORNECIMENTO E INSTALAÇÃO. AF_10/2020</v>
          </cell>
        </row>
        <row r="4356">
          <cell r="A4356" t="str">
            <v>INSTALACOES HIDRO SANITARIAS</v>
          </cell>
          <cell r="B4356" t="str">
            <v>INHI</v>
          </cell>
          <cell r="C4356" t="str">
            <v>CONEXOES</v>
          </cell>
          <cell r="D4356" t="str">
            <v>0180</v>
          </cell>
          <cell r="E4356">
            <v>0</v>
          </cell>
          <cell r="F4356">
            <v>0</v>
          </cell>
          <cell r="G4356" t="str">
            <v>97454</v>
          </cell>
          <cell r="H4356" t="str">
            <v>CURVA 45 GRAUS, EM AÇO, CONEXÃO SOLDADA, DN 65 (2 1/2"), INSTALADO EM PRUMADAS - FORNECIMENTO E INSTALAÇÃO. AF_10/2020</v>
          </cell>
        </row>
        <row r="4357">
          <cell r="A4357" t="str">
            <v>INSTALACOES HIDRO SANITARIAS</v>
          </cell>
          <cell r="B4357" t="str">
            <v>INHI</v>
          </cell>
          <cell r="C4357" t="str">
            <v>CONEXOES</v>
          </cell>
          <cell r="D4357" t="str">
            <v>0180</v>
          </cell>
          <cell r="E4357">
            <v>0</v>
          </cell>
          <cell r="F4357">
            <v>0</v>
          </cell>
          <cell r="G4357" t="str">
            <v>97455</v>
          </cell>
          <cell r="H4357" t="str">
            <v>CURVA 90 GRAUS, EM AÇO, CONEXÃO SOLDADA, DN 65 (2 1/2"), INSTALADO EM PRUMADAS - FORNECIMENTO E INSTALAÇÃO. AF_10/2020</v>
          </cell>
        </row>
        <row r="4358">
          <cell r="A4358" t="str">
            <v>INSTALACOES HIDRO SANITARIAS</v>
          </cell>
          <cell r="B4358" t="str">
            <v>INHI</v>
          </cell>
          <cell r="C4358" t="str">
            <v>CONEXOES</v>
          </cell>
          <cell r="D4358" t="str">
            <v>0180</v>
          </cell>
          <cell r="E4358">
            <v>0</v>
          </cell>
          <cell r="F4358">
            <v>0</v>
          </cell>
          <cell r="G4358" t="str">
            <v>97456</v>
          </cell>
          <cell r="H4358" t="str">
            <v>CURVA 45 GRAUS, EM AÇO, CONEXÃO SOLDADA, DN 80 (3"), INSTALADO EM PRUMADAS - FORNECIMENTO E INSTALAÇÃO. AF_10/2020</v>
          </cell>
        </row>
        <row r="4359">
          <cell r="A4359" t="str">
            <v>INSTALACOES HIDRO SANITARIAS</v>
          </cell>
          <cell r="B4359" t="str">
            <v>INHI</v>
          </cell>
          <cell r="C4359" t="str">
            <v>CONEXOES</v>
          </cell>
          <cell r="D4359" t="str">
            <v>0180</v>
          </cell>
          <cell r="E4359">
            <v>0</v>
          </cell>
          <cell r="F4359">
            <v>0</v>
          </cell>
          <cell r="G4359" t="str">
            <v>97457</v>
          </cell>
          <cell r="H4359" t="str">
            <v>CURVA 90 GRAUS, EM AÇO, CONEXÃO SOLDADA, DN 80 (3"), INSTALADO EM PRUMADAS - FORNECIMENTO E INSTALAÇÃO. AF_10/2020</v>
          </cell>
        </row>
        <row r="4360">
          <cell r="A4360" t="str">
            <v>INSTALACOES HIDRO SANITARIAS</v>
          </cell>
          <cell r="B4360" t="str">
            <v>INHI</v>
          </cell>
          <cell r="C4360" t="str">
            <v>CONEXOES</v>
          </cell>
          <cell r="D4360" t="str">
            <v>0180</v>
          </cell>
          <cell r="E4360">
            <v>0</v>
          </cell>
          <cell r="F4360">
            <v>0</v>
          </cell>
          <cell r="G4360" t="str">
            <v>97458</v>
          </cell>
          <cell r="H4360" t="str">
            <v>TÊ, EM AÇO, CONEXÃO SOLDADA, DN 50 (2"), INSTALADO EM PRUMADAS - FORNECIMENTO E INSTALAÇÃO. AF_10/2020</v>
          </cell>
        </row>
        <row r="4361">
          <cell r="A4361" t="str">
            <v>INSTALACOES HIDRO SANITARIAS</v>
          </cell>
          <cell r="B4361" t="str">
            <v>INHI</v>
          </cell>
          <cell r="C4361" t="str">
            <v>CONEXOES</v>
          </cell>
          <cell r="D4361" t="str">
            <v>0180</v>
          </cell>
          <cell r="E4361">
            <v>0</v>
          </cell>
          <cell r="F4361">
            <v>0</v>
          </cell>
          <cell r="G4361" t="str">
            <v>97459</v>
          </cell>
          <cell r="H4361" t="str">
            <v>TÊ, EM AÇO, CONEXÃO SOLDADA, DN 65 (2 1/2"), INSTALADO EM PRUMADAS - FORNECIMENTO E INSTALAÇÃO. AF_10/2020</v>
          </cell>
        </row>
        <row r="4362">
          <cell r="A4362" t="str">
            <v>INSTALACOES HIDRO SANITARIAS</v>
          </cell>
          <cell r="B4362" t="str">
            <v>INHI</v>
          </cell>
          <cell r="C4362" t="str">
            <v>CONEXOES</v>
          </cell>
          <cell r="D4362" t="str">
            <v>0180</v>
          </cell>
          <cell r="E4362">
            <v>0</v>
          </cell>
          <cell r="F4362">
            <v>0</v>
          </cell>
          <cell r="G4362" t="str">
            <v>97460</v>
          </cell>
          <cell r="H4362" t="str">
            <v>TÊ, EM AÇO, CONEXÃO SOLDADA, DN 80 (3"), INSTALADO EM PRUMADAS - FORNECIMENTO E INSTALAÇÃO. AF_10/2020</v>
          </cell>
        </row>
        <row r="4363">
          <cell r="A4363" t="str">
            <v>INSTALACOES HIDRO SANITARIAS</v>
          </cell>
          <cell r="B4363" t="str">
            <v>INHI</v>
          </cell>
          <cell r="C4363" t="str">
            <v>CONEXOES</v>
          </cell>
          <cell r="D4363" t="str">
            <v>0180</v>
          </cell>
          <cell r="E4363">
            <v>0</v>
          </cell>
          <cell r="F4363">
            <v>0</v>
          </cell>
          <cell r="G4363" t="str">
            <v>97461</v>
          </cell>
          <cell r="H4363" t="str">
            <v>LUVA, EM AÇO, CONEXÃO SOLDADA, DN 25 (1"), INSTALADO EM REDE DE ALIMENTAÇÃO PARA HIDRANTE - FORNECIMENTO E INSTALAÇÃO. AF_10/2020</v>
          </cell>
        </row>
        <row r="4364">
          <cell r="A4364" t="str">
            <v>INSTALACOES HIDRO SANITARIAS</v>
          </cell>
          <cell r="B4364" t="str">
            <v>INHI</v>
          </cell>
          <cell r="C4364" t="str">
            <v>CONEXOES</v>
          </cell>
          <cell r="D4364" t="str">
            <v>0180</v>
          </cell>
          <cell r="E4364">
            <v>0</v>
          </cell>
          <cell r="F4364">
            <v>0</v>
          </cell>
          <cell r="G4364" t="str">
            <v>97462</v>
          </cell>
          <cell r="H4364" t="str">
            <v>LUVA COM REDUÇÃO, EM AÇO, CONEXÃO SOLDADA, DN 25 X 20 MM (1  X 3/4"), INSTALADO EM REDE DE ALIMENTAÇÃO PARA HIDRANTE - FORNECIMENTO E INSTALAÇÃO. AF_10/2020</v>
          </cell>
        </row>
        <row r="4365">
          <cell r="A4365" t="str">
            <v>INSTALACOES HIDRO SANITARIAS</v>
          </cell>
          <cell r="B4365" t="str">
            <v>INHI</v>
          </cell>
          <cell r="C4365" t="str">
            <v>CONEXOES</v>
          </cell>
          <cell r="D4365" t="str">
            <v>0180</v>
          </cell>
          <cell r="E4365">
            <v>0</v>
          </cell>
          <cell r="F4365">
            <v>0</v>
          </cell>
          <cell r="G4365" t="str">
            <v>97464</v>
          </cell>
          <cell r="H4365" t="str">
            <v>LUVA, EM AÇO, CONEXÃO SOLDADA, DN 32 (1 1/4"), INSTALADO EM REDE DE ALIMENTAÇÃO PARA HIDRANTE - FORNECIMENTO E INSTALAÇÃO. AF_10/2020</v>
          </cell>
        </row>
        <row r="4366">
          <cell r="A4366" t="str">
            <v>INSTALACOES HIDRO SANITARIAS</v>
          </cell>
          <cell r="B4366" t="str">
            <v>INHI</v>
          </cell>
          <cell r="C4366" t="str">
            <v>CONEXOES</v>
          </cell>
          <cell r="D4366" t="str">
            <v>0180</v>
          </cell>
          <cell r="E4366">
            <v>0</v>
          </cell>
          <cell r="F4366">
            <v>0</v>
          </cell>
          <cell r="G4366" t="str">
            <v>97465</v>
          </cell>
          <cell r="H4366" t="str">
            <v>LUVA COM REDUÇÃO, EM AÇO, CONEXÃO SOLDADA, DN 32 X 25 MM (1 1/4"  X 1"), INSTALADO EM REDE DE ALIMENTAÇÃO PARA HIDRANTE - FORNECIMENTO E INSTALAÇÃO. AF_10/2020</v>
          </cell>
        </row>
        <row r="4367">
          <cell r="A4367" t="str">
            <v>INSTALACOES HIDRO SANITARIAS</v>
          </cell>
          <cell r="B4367" t="str">
            <v>INHI</v>
          </cell>
          <cell r="C4367" t="str">
            <v>CONEXOES</v>
          </cell>
          <cell r="D4367" t="str">
            <v>0180</v>
          </cell>
          <cell r="E4367">
            <v>0</v>
          </cell>
          <cell r="F4367">
            <v>0</v>
          </cell>
          <cell r="G4367" t="str">
            <v>97467</v>
          </cell>
          <cell r="H4367" t="str">
            <v>LUVA, EM AÇO, CONEXÃO SOLDADA, DN 40 (1 1/2"), INSTALADO EM REDE DE ALIMENTAÇÃO PARA HIDRANTE - FORNECIMENTO E INSTALAÇÃO. AF_10/2020</v>
          </cell>
        </row>
        <row r="4368">
          <cell r="A4368" t="str">
            <v>INSTALACOES HIDRO SANITARIAS</v>
          </cell>
          <cell r="B4368" t="str">
            <v>INHI</v>
          </cell>
          <cell r="C4368" t="str">
            <v>CONEXOES</v>
          </cell>
          <cell r="D4368" t="str">
            <v>0180</v>
          </cell>
          <cell r="E4368">
            <v>0</v>
          </cell>
          <cell r="F4368">
            <v>0</v>
          </cell>
          <cell r="G4368" t="str">
            <v>97468</v>
          </cell>
          <cell r="H4368" t="str">
            <v>LUVA COM REDUÇÃO, EM AÇO, CONEXÃO SOLDADA, DN 40  X 32 MM (1 1/2" X 1 1/4"), INSTALADO EM REDE DE ALIMENTAÇÃO PARA HIDRANTE - FORNECIMENTO E INSTALAÇÃO. AF_10/2020</v>
          </cell>
        </row>
        <row r="4369">
          <cell r="A4369" t="str">
            <v>INSTALACOES HIDRO SANITARIAS</v>
          </cell>
          <cell r="B4369" t="str">
            <v>INHI</v>
          </cell>
          <cell r="C4369" t="str">
            <v>CONEXOES</v>
          </cell>
          <cell r="D4369" t="str">
            <v>0180</v>
          </cell>
          <cell r="E4369">
            <v>0</v>
          </cell>
          <cell r="F4369">
            <v>0</v>
          </cell>
          <cell r="G4369" t="str">
            <v>97470</v>
          </cell>
          <cell r="H4369" t="str">
            <v>LUVA, EM AÇO, CONEXÃO SOLDADA, DN 50 (2"), INSTALADO EM REDE DE ALIMENTAÇÃO PARA HIDRANTE - FORNECIMENTO E INSTALAÇÃO. AF_10/2020</v>
          </cell>
        </row>
        <row r="4370">
          <cell r="A4370" t="str">
            <v>INSTALACOES HIDRO SANITARIAS</v>
          </cell>
          <cell r="B4370" t="str">
            <v>INHI</v>
          </cell>
          <cell r="C4370" t="str">
            <v>CONEXOES</v>
          </cell>
          <cell r="D4370" t="str">
            <v>0180</v>
          </cell>
          <cell r="E4370">
            <v>0</v>
          </cell>
          <cell r="F4370">
            <v>0</v>
          </cell>
          <cell r="G4370" t="str">
            <v>97471</v>
          </cell>
          <cell r="H4370" t="str">
            <v>LUVA COM REDUÇÃO, EM AÇO, CONEXÃO SOLDADA, DN 50 X 40 MM (2" X 1 1/2"), INSTALADO EM REDE DE ALIMENTAÇÃO PARA HIDRANTE - FORNECIMENTO E INSTALAÇÃO. AF_10/2020</v>
          </cell>
        </row>
        <row r="4371">
          <cell r="A4371" t="str">
            <v>INSTALACOES HIDRO SANITARIAS</v>
          </cell>
          <cell r="B4371" t="str">
            <v>INHI</v>
          </cell>
          <cell r="C4371" t="str">
            <v>CONEXOES</v>
          </cell>
          <cell r="D4371" t="str">
            <v>0180</v>
          </cell>
          <cell r="E4371">
            <v>0</v>
          </cell>
          <cell r="F4371">
            <v>0</v>
          </cell>
          <cell r="G4371" t="str">
            <v>97474</v>
          </cell>
          <cell r="H4371" t="str">
            <v>LUVA, EM AÇO, CONEXÃO SOLDADA, DN 65 (2 1/2"), INSTALADO EM REDE DE ALIMENTAÇÃO PARA HIDRANTE - FORNECIMENTO E INSTALAÇÃO. AF_10/2020</v>
          </cell>
        </row>
        <row r="4372">
          <cell r="A4372" t="str">
            <v>INSTALACOES HIDRO SANITARIAS</v>
          </cell>
          <cell r="B4372" t="str">
            <v>INHI</v>
          </cell>
          <cell r="C4372" t="str">
            <v>CONEXOES</v>
          </cell>
          <cell r="D4372" t="str">
            <v>0180</v>
          </cell>
          <cell r="E4372">
            <v>0</v>
          </cell>
          <cell r="F4372">
            <v>0</v>
          </cell>
          <cell r="G4372" t="str">
            <v>97475</v>
          </cell>
          <cell r="H4372" t="str">
            <v>LUVA COM REDUÇÃO, EM AÇO, CONEXÃO SOLDADA, DN 65 X 50 MM (2 1/2" X 2"), INSTALADO EM REDE DE ALIMENTAÇÃO PARA HIDRANTE - FORNECIMENTO E INSTALAÇÃO. AF_10/2020</v>
          </cell>
        </row>
        <row r="4373">
          <cell r="A4373" t="str">
            <v>INSTALACOES HIDRO SANITARIAS</v>
          </cell>
          <cell r="B4373" t="str">
            <v>INHI</v>
          </cell>
          <cell r="C4373" t="str">
            <v>CONEXOES</v>
          </cell>
          <cell r="D4373" t="str">
            <v>0180</v>
          </cell>
          <cell r="E4373">
            <v>0</v>
          </cell>
          <cell r="F4373">
            <v>0</v>
          </cell>
          <cell r="G4373" t="str">
            <v>97477</v>
          </cell>
          <cell r="H4373" t="str">
            <v>LUVA, EM AÇO, CONEXÃO SOLDADA, DN 80 (3"), INSTALADO EM REDE DE ALIMENTAÇÃO PARA HIDRANTE - FORNECIMENTO E INSTALAÇÃO. AF_10/2020</v>
          </cell>
        </row>
        <row r="4374">
          <cell r="A4374" t="str">
            <v>INSTALACOES HIDRO SANITARIAS</v>
          </cell>
          <cell r="B4374" t="str">
            <v>INHI</v>
          </cell>
          <cell r="C4374" t="str">
            <v>CONEXOES</v>
          </cell>
          <cell r="D4374" t="str">
            <v>0180</v>
          </cell>
          <cell r="E4374">
            <v>0</v>
          </cell>
          <cell r="F4374">
            <v>0</v>
          </cell>
          <cell r="G4374" t="str">
            <v>97478</v>
          </cell>
          <cell r="H4374" t="str">
            <v>LUVA COM REDUÇÃO, EM AÇO, CONEXÃO SOLDADA, DN 80 X 65 MM (3" X 2 1/2"), INSTALADO EM REDE DE ALIMENTAÇÃO PARA HIDRANTE - FORNECIMENTO E INSTALAÇÃO. AF_10/2020</v>
          </cell>
        </row>
        <row r="4375">
          <cell r="A4375" t="str">
            <v>INSTALACOES HIDRO SANITARIAS</v>
          </cell>
          <cell r="B4375" t="str">
            <v>INHI</v>
          </cell>
          <cell r="C4375" t="str">
            <v>CONEXOES</v>
          </cell>
          <cell r="D4375" t="str">
            <v>0180</v>
          </cell>
          <cell r="E4375">
            <v>0</v>
          </cell>
          <cell r="F4375">
            <v>0</v>
          </cell>
          <cell r="G4375" t="str">
            <v>97479</v>
          </cell>
          <cell r="H4375" t="str">
            <v>CURVA 45 GRAUS, EM AÇO, CONEXÃO SOLDADA, DN 25 (1"), INSTALADO EM REDE DE ALIMENTAÇÃO PARA HIDRANTE - FORNECIMENTO E INSTALAÇÃO. AF_10/2020</v>
          </cell>
        </row>
        <row r="4376">
          <cell r="A4376" t="str">
            <v>INSTALACOES HIDRO SANITARIAS</v>
          </cell>
          <cell r="B4376" t="str">
            <v>INHI</v>
          </cell>
          <cell r="C4376" t="str">
            <v>CONEXOES</v>
          </cell>
          <cell r="D4376" t="str">
            <v>0180</v>
          </cell>
          <cell r="E4376">
            <v>0</v>
          </cell>
          <cell r="F4376">
            <v>0</v>
          </cell>
          <cell r="G4376" t="str">
            <v>97480</v>
          </cell>
          <cell r="H4376" t="str">
            <v>CURVA 90 GRAUS, EM AÇO, CONEXÃO SOLDADA, DN 25 (1"), INSTALADO EM REDE DE ALIMENTAÇÃO PARA HIDRANTE - FORNECIMENTO E INSTALAÇÃO. AF_10/2020</v>
          </cell>
        </row>
        <row r="4377">
          <cell r="A4377" t="str">
            <v>INSTALACOES HIDRO SANITARIAS</v>
          </cell>
          <cell r="B4377" t="str">
            <v>INHI</v>
          </cell>
          <cell r="C4377" t="str">
            <v>CONEXOES</v>
          </cell>
          <cell r="D4377" t="str">
            <v>0180</v>
          </cell>
          <cell r="E4377">
            <v>0</v>
          </cell>
          <cell r="F4377">
            <v>0</v>
          </cell>
          <cell r="G4377" t="str">
            <v>97481</v>
          </cell>
          <cell r="H4377" t="str">
            <v>CURVA 45 GRAUS, EM AÇO, CONEXÃO SOLDADA, DN 32 (1 1/4"), INSTALADO EM REDE DE ALIMENTAÇÃO PARA HIDRANTE - FORNECIMENTO E INSTALAÇÃO. AF_10/2020</v>
          </cell>
        </row>
        <row r="4378">
          <cell r="A4378" t="str">
            <v>INSTALACOES HIDRO SANITARIAS</v>
          </cell>
          <cell r="B4378" t="str">
            <v>INHI</v>
          </cell>
          <cell r="C4378" t="str">
            <v>CONEXOES</v>
          </cell>
          <cell r="D4378" t="str">
            <v>0180</v>
          </cell>
          <cell r="E4378">
            <v>0</v>
          </cell>
          <cell r="F4378">
            <v>0</v>
          </cell>
          <cell r="G4378" t="str">
            <v>97482</v>
          </cell>
          <cell r="H4378" t="str">
            <v>CURVA 90 GRAUS, EM AÇO, CONEXÃO SOLDADA, DN 32 (1 1/4"), INSTALADO EM REDE DE ALIMENTAÇÃO PARA HIDRANTE - FORNECIMENTO E INSTALAÇÃO. AF_10/2020</v>
          </cell>
        </row>
        <row r="4379">
          <cell r="A4379" t="str">
            <v>INSTALACOES HIDRO SANITARIAS</v>
          </cell>
          <cell r="B4379" t="str">
            <v>INHI</v>
          </cell>
          <cell r="C4379" t="str">
            <v>CONEXOES</v>
          </cell>
          <cell r="D4379" t="str">
            <v>0180</v>
          </cell>
          <cell r="E4379">
            <v>0</v>
          </cell>
          <cell r="F4379">
            <v>0</v>
          </cell>
          <cell r="G4379" t="str">
            <v>97483</v>
          </cell>
          <cell r="H4379" t="str">
            <v>CURVA 45 GRAUS, EM AÇO, CONEXÃO SOLDADA, DN 40 (1 1/2"), INSTALADO EM REDE DE ALIMENTAÇÃO PARA HIDRANTE - FORNECIMENTO E INSTALAÇÃO. AF_10/2020</v>
          </cell>
        </row>
        <row r="4380">
          <cell r="A4380" t="str">
            <v>INSTALACOES HIDRO SANITARIAS</v>
          </cell>
          <cell r="B4380" t="str">
            <v>INHI</v>
          </cell>
          <cell r="C4380" t="str">
            <v>CONEXOES</v>
          </cell>
          <cell r="D4380" t="str">
            <v>0180</v>
          </cell>
          <cell r="E4380">
            <v>0</v>
          </cell>
          <cell r="F4380">
            <v>0</v>
          </cell>
          <cell r="G4380" t="str">
            <v>97484</v>
          </cell>
          <cell r="H4380" t="str">
            <v>CURVA 90 GRAUS, EM AÇO, CONEXÃO SOLDADA, DN 40 (1 1/2"), INSTALADO EM REDE DE ALIMENTAÇÃO PARA HIDRANTE - FORNECIMENTO E INSTALAÇÃO. AF_10/2020</v>
          </cell>
        </row>
        <row r="4381">
          <cell r="A4381" t="str">
            <v>INSTALACOES HIDRO SANITARIAS</v>
          </cell>
          <cell r="B4381" t="str">
            <v>INHI</v>
          </cell>
          <cell r="C4381" t="str">
            <v>CONEXOES</v>
          </cell>
          <cell r="D4381" t="str">
            <v>0180</v>
          </cell>
          <cell r="E4381">
            <v>0</v>
          </cell>
          <cell r="F4381">
            <v>0</v>
          </cell>
          <cell r="G4381" t="str">
            <v>97485</v>
          </cell>
          <cell r="H4381" t="str">
            <v>CURVA 45 GRAUS, EM AÇO, CONEXÃO SOLDADA, DN 50 (2"), INSTALADO EM REDE DE ALIMENTAÇÃO PARA HIDRANTE - FORNECIMENTO E INSTALAÇÃO. AF_10/2020</v>
          </cell>
        </row>
        <row r="4382">
          <cell r="A4382" t="str">
            <v>INSTALACOES HIDRO SANITARIAS</v>
          </cell>
          <cell r="B4382" t="str">
            <v>INHI</v>
          </cell>
          <cell r="C4382" t="str">
            <v>CONEXOES</v>
          </cell>
          <cell r="D4382" t="str">
            <v>0180</v>
          </cell>
          <cell r="E4382">
            <v>0</v>
          </cell>
          <cell r="F4382">
            <v>0</v>
          </cell>
          <cell r="G4382" t="str">
            <v>97486</v>
          </cell>
          <cell r="H4382" t="str">
            <v>CURVA 90 GRAUS, EM AÇO, CONEXÃO SOLDADA, DN 50 (2"), INSTALADO EM REDE DE ALIMENTAÇÃO PARA HIDRANTE - FORNECIMENTO E INSTALAÇÃO. AF_10/2020</v>
          </cell>
        </row>
        <row r="4383">
          <cell r="A4383" t="str">
            <v>INSTALACOES HIDRO SANITARIAS</v>
          </cell>
          <cell r="B4383" t="str">
            <v>INHI</v>
          </cell>
          <cell r="C4383" t="str">
            <v>CONEXOES</v>
          </cell>
          <cell r="D4383" t="str">
            <v>0180</v>
          </cell>
          <cell r="E4383">
            <v>0</v>
          </cell>
          <cell r="F4383">
            <v>0</v>
          </cell>
          <cell r="G4383" t="str">
            <v>97487</v>
          </cell>
          <cell r="H4383" t="str">
            <v>CURVA 45 GRAUS, EM AÇO, CONEXÃO SOLDADA, DN 65 (2 1/2"), INSTALADO EM REDE DE ALIMENTAÇÃO PARA HIDRANTE - FORNECIMENTO E INSTALAÇÃO. AF_10/2020</v>
          </cell>
        </row>
        <row r="4384">
          <cell r="A4384" t="str">
            <v>INSTALACOES HIDRO SANITARIAS</v>
          </cell>
          <cell r="B4384" t="str">
            <v>INHI</v>
          </cell>
          <cell r="C4384" t="str">
            <v>CONEXOES</v>
          </cell>
          <cell r="D4384" t="str">
            <v>0180</v>
          </cell>
          <cell r="E4384">
            <v>0</v>
          </cell>
          <cell r="F4384">
            <v>0</v>
          </cell>
          <cell r="G4384" t="str">
            <v>97488</v>
          </cell>
          <cell r="H4384" t="str">
            <v>CURVA 90 GRAUS, EM AÇO, CONEXÃO SOLDADA, DN 65 (2 1/2"), INSTALADO EM REDE DE ALIMENTAÇÃO PARA HIDRANTE - FORNECIMENTO E INSTALAÇÃO. AF_10/2020</v>
          </cell>
        </row>
        <row r="4385">
          <cell r="A4385" t="str">
            <v>INSTALACOES HIDRO SANITARIAS</v>
          </cell>
          <cell r="B4385" t="str">
            <v>INHI</v>
          </cell>
          <cell r="C4385" t="str">
            <v>CONEXOES</v>
          </cell>
          <cell r="D4385" t="str">
            <v>0180</v>
          </cell>
          <cell r="E4385">
            <v>0</v>
          </cell>
          <cell r="F4385">
            <v>0</v>
          </cell>
          <cell r="G4385" t="str">
            <v>97489</v>
          </cell>
          <cell r="H4385" t="str">
            <v>CURVA 45 GRAUS, EM AÇO, CONEXÃO SOLDADA, DN 80 (3"), INSTALADO EM REDE DE ALIMENTAÇÃO PARA HIDRANTE - FORNECIMENTO E INSTALAÇÃO. AF_10/2020</v>
          </cell>
        </row>
        <row r="4386">
          <cell r="A4386" t="str">
            <v>INSTALACOES HIDRO SANITARIAS</v>
          </cell>
          <cell r="B4386" t="str">
            <v>INHI</v>
          </cell>
          <cell r="C4386" t="str">
            <v>CONEXOES</v>
          </cell>
          <cell r="D4386" t="str">
            <v>0180</v>
          </cell>
          <cell r="E4386">
            <v>0</v>
          </cell>
          <cell r="F4386">
            <v>0</v>
          </cell>
          <cell r="G4386" t="str">
            <v>97490</v>
          </cell>
          <cell r="H4386" t="str">
            <v>CURVA 90 GRAUS, EM AÇO, CONEXÃO SOLDADA, DN 80 (3"), INSTALADO EM REDE DE ALIMENTAÇÃO PARA HIDRANTE - FORNECIMENTO E INSTALAÇÃO. AF_10/2020</v>
          </cell>
        </row>
        <row r="4387">
          <cell r="A4387" t="str">
            <v>INSTALACOES HIDRO SANITARIAS</v>
          </cell>
          <cell r="B4387" t="str">
            <v>INHI</v>
          </cell>
          <cell r="C4387" t="str">
            <v>CONEXOES</v>
          </cell>
          <cell r="D4387" t="str">
            <v>0180</v>
          </cell>
          <cell r="E4387">
            <v>0</v>
          </cell>
          <cell r="F4387">
            <v>0</v>
          </cell>
          <cell r="G4387" t="str">
            <v>97491</v>
          </cell>
          <cell r="H4387" t="str">
            <v>TÊ, EM AÇO, CONEXÃO SOLDADA, DN 25 (1"), INSTALADO EM REDE DE ALIMENTAÇÃO PARA HIDRANTE - FORNECIMENTO E INSTALAÇÃO. AF_10/2020</v>
          </cell>
        </row>
        <row r="4388">
          <cell r="A4388" t="str">
            <v>INSTALACOES HIDRO SANITARIAS</v>
          </cell>
          <cell r="B4388" t="str">
            <v>INHI</v>
          </cell>
          <cell r="C4388" t="str">
            <v>CONEXOES</v>
          </cell>
          <cell r="D4388" t="str">
            <v>0180</v>
          </cell>
          <cell r="E4388">
            <v>0</v>
          </cell>
          <cell r="F4388">
            <v>0</v>
          </cell>
          <cell r="G4388" t="str">
            <v>97492</v>
          </cell>
          <cell r="H4388" t="str">
            <v>TÊ, EM AÇO, CONEXÃO SOLDADA, DN 32 (1 1/4"), INSTALADO EM REDE DE ALIMENTAÇÃO PARA HIDRANTE - FORNECIMENTO E INSTALAÇÃO. AF_10/2020</v>
          </cell>
        </row>
        <row r="4389">
          <cell r="A4389" t="str">
            <v>INSTALACOES HIDRO SANITARIAS</v>
          </cell>
          <cell r="B4389" t="str">
            <v>INHI</v>
          </cell>
          <cell r="C4389" t="str">
            <v>CONEXOES</v>
          </cell>
          <cell r="D4389" t="str">
            <v>0180</v>
          </cell>
          <cell r="E4389">
            <v>0</v>
          </cell>
          <cell r="F4389">
            <v>0</v>
          </cell>
          <cell r="G4389" t="str">
            <v>97493</v>
          </cell>
          <cell r="H4389" t="str">
            <v>TÊ, EM AÇO, CONEXÃO SOLDADA, DN 40 (1 1/2"), INSTALADO EM REDE DE ALIMENTAÇÃO PARA HIDRANTE - FORNECIMENTO E INSTALAÇÃO. AF_10/2020</v>
          </cell>
        </row>
        <row r="4390">
          <cell r="A4390" t="str">
            <v>INSTALACOES HIDRO SANITARIAS</v>
          </cell>
          <cell r="B4390" t="str">
            <v>INHI</v>
          </cell>
          <cell r="C4390" t="str">
            <v>CONEXOES</v>
          </cell>
          <cell r="D4390" t="str">
            <v>0180</v>
          </cell>
          <cell r="E4390">
            <v>0</v>
          </cell>
          <cell r="F4390">
            <v>0</v>
          </cell>
          <cell r="G4390" t="str">
            <v>97494</v>
          </cell>
          <cell r="H4390" t="str">
            <v>TÊ, EM AÇO, CONEXÃO SOLDADA, DN 50 (2"), INSTALADO EM REDE DE ALIMENTAÇÃO PARA HIDRANTE - FORNECIMENTO E INSTALAÇÃO. AF_10/2020</v>
          </cell>
        </row>
        <row r="4391">
          <cell r="A4391" t="str">
            <v>INSTALACOES HIDRO SANITARIAS</v>
          </cell>
          <cell r="B4391" t="str">
            <v>INHI</v>
          </cell>
          <cell r="C4391" t="str">
            <v>CONEXOES</v>
          </cell>
          <cell r="D4391" t="str">
            <v>0180</v>
          </cell>
          <cell r="E4391">
            <v>0</v>
          </cell>
          <cell r="F4391">
            <v>0</v>
          </cell>
          <cell r="G4391" t="str">
            <v>97495</v>
          </cell>
          <cell r="H4391" t="str">
            <v>TÊ, EM AÇO, CONEXÃO SOLDADA, DN 65 (2 1/2"), INSTALADO EM REDE DE ALIMENTAÇÃO PARA HIDRANTE - FORNECIMENTO E INSTALAÇÃO. AF_10/2020</v>
          </cell>
        </row>
        <row r="4392">
          <cell r="A4392" t="str">
            <v>INSTALACOES HIDRO SANITARIAS</v>
          </cell>
          <cell r="B4392" t="str">
            <v>INHI</v>
          </cell>
          <cell r="C4392" t="str">
            <v>CONEXOES</v>
          </cell>
          <cell r="D4392" t="str">
            <v>0180</v>
          </cell>
          <cell r="E4392">
            <v>0</v>
          </cell>
          <cell r="F4392">
            <v>0</v>
          </cell>
          <cell r="G4392" t="str">
            <v>97496</v>
          </cell>
          <cell r="H4392" t="str">
            <v>TÊ, EM AÇO, CONEXÃO SOLDADA, DN 80 (3"), INSTALADO EM REDE DE ALIMENTAÇÃO PARA HIDRANTE - FORNECIMENTO E INSTALAÇÃO. AF_10/2020</v>
          </cell>
        </row>
        <row r="4393">
          <cell r="A4393" t="str">
            <v>INSTALACOES HIDRO SANITARIAS</v>
          </cell>
          <cell r="B4393" t="str">
            <v>INHI</v>
          </cell>
          <cell r="C4393" t="str">
            <v>CONEXOES</v>
          </cell>
          <cell r="D4393" t="str">
            <v>0180</v>
          </cell>
          <cell r="E4393">
            <v>0</v>
          </cell>
          <cell r="F4393">
            <v>0</v>
          </cell>
          <cell r="G4393" t="str">
            <v>97499</v>
          </cell>
          <cell r="H4393" t="str">
            <v>LUVA, EM AÇO, CONEXÃO SOLDADA, DN 25 (1"), INSTALADO EM REDE DE ALIMENTAÇÃO PARA SPRINKLER - FORNECIMENTO E INSTALAÇÃO. AF_10/2020</v>
          </cell>
        </row>
        <row r="4394">
          <cell r="A4394" t="str">
            <v>INSTALACOES HIDRO SANITARIAS</v>
          </cell>
          <cell r="B4394" t="str">
            <v>INHI</v>
          </cell>
          <cell r="C4394" t="str">
            <v>CONEXOES</v>
          </cell>
          <cell r="D4394" t="str">
            <v>0180</v>
          </cell>
          <cell r="E4394">
            <v>0</v>
          </cell>
          <cell r="F4394">
            <v>0</v>
          </cell>
          <cell r="G4394" t="str">
            <v>97500</v>
          </cell>
          <cell r="H4394" t="str">
            <v>LUVA COM REDUÇÃO, EM AÇO, CONEXÃO SOLDADA, DN 25 X 20 MM (1" X 3/4"), INSTALADO EM REDE DE ALIMENTAÇÃO PARA SPRINKLER - FORNECIMENTO E INSTALAÇÃO. AF_10/2020</v>
          </cell>
        </row>
        <row r="4395">
          <cell r="A4395" t="str">
            <v>INSTALACOES HIDRO SANITARIAS</v>
          </cell>
          <cell r="B4395" t="str">
            <v>INHI</v>
          </cell>
          <cell r="C4395" t="str">
            <v>CONEXOES</v>
          </cell>
          <cell r="D4395" t="str">
            <v>0180</v>
          </cell>
          <cell r="E4395">
            <v>0</v>
          </cell>
          <cell r="F4395">
            <v>0</v>
          </cell>
          <cell r="G4395" t="str">
            <v>97502</v>
          </cell>
          <cell r="H4395" t="str">
            <v>LUVA, EM AÇO, CONEXÃO SOLDADA, DN 32 (1 1/4"), INSTALADO EM REDE DE ALIMENTAÇÃO PARA SPRINKLER - FORNECIMENTO E INSTALAÇÃO. AF_10/2020</v>
          </cell>
        </row>
        <row r="4396">
          <cell r="A4396" t="str">
            <v>INSTALACOES HIDRO SANITARIAS</v>
          </cell>
          <cell r="B4396" t="str">
            <v>INHI</v>
          </cell>
          <cell r="C4396" t="str">
            <v>CONEXOES</v>
          </cell>
          <cell r="D4396" t="str">
            <v>0180</v>
          </cell>
          <cell r="E4396">
            <v>0</v>
          </cell>
          <cell r="F4396">
            <v>0</v>
          </cell>
          <cell r="G4396" t="str">
            <v>97503</v>
          </cell>
          <cell r="H4396" t="str">
            <v>LUVA COM REDUÇÃO, EM AÇO, CONEXÃO SOLDADA, DN 32 X 25 MM (1 1/4"  X 1"), INSTALADO EM REDE DE ALIMENTAÇÃO PARA SPRINKLER - FORNECIMENTO E INSTALAÇÃO. AF_10/2020</v>
          </cell>
        </row>
        <row r="4397">
          <cell r="A4397" t="str">
            <v>INSTALACOES HIDRO SANITARIAS</v>
          </cell>
          <cell r="B4397" t="str">
            <v>INHI</v>
          </cell>
          <cell r="C4397" t="str">
            <v>CONEXOES</v>
          </cell>
          <cell r="D4397" t="str">
            <v>0180</v>
          </cell>
          <cell r="E4397">
            <v>0</v>
          </cell>
          <cell r="F4397">
            <v>0</v>
          </cell>
          <cell r="G4397" t="str">
            <v>97505</v>
          </cell>
          <cell r="H4397" t="str">
            <v>LUVA, EM AÇO, CONEXÃO SOLDADA, DN 40 (1 1/2"), INSTALADO EM REDE DE ALIMENTAÇÃO PARA SPRINKLER - FORNECIMENTO E INSTALAÇÃO. AF_10/2020</v>
          </cell>
        </row>
        <row r="4398">
          <cell r="A4398" t="str">
            <v>INSTALACOES HIDRO SANITARIAS</v>
          </cell>
          <cell r="B4398" t="str">
            <v>INHI</v>
          </cell>
          <cell r="C4398" t="str">
            <v>CONEXOES</v>
          </cell>
          <cell r="D4398" t="str">
            <v>0180</v>
          </cell>
          <cell r="E4398">
            <v>0</v>
          </cell>
          <cell r="F4398">
            <v>0</v>
          </cell>
          <cell r="G4398" t="str">
            <v>97506</v>
          </cell>
          <cell r="H4398" t="str">
            <v>LUVA COM REDUÇÃO, EM AÇO, CONEXÃO SOLDADA, DN 40  X 32 MM (1 1/2" X 1 1/4"), INSTALADO EM REDE DE ALIMENTAÇÃO PARA SPRINKLER - FORNECIMENTO E INSTALAÇÃO. AF_10/2020</v>
          </cell>
        </row>
        <row r="4399">
          <cell r="A4399" t="str">
            <v>INSTALACOES HIDRO SANITARIAS</v>
          </cell>
          <cell r="B4399" t="str">
            <v>INHI</v>
          </cell>
          <cell r="C4399" t="str">
            <v>CONEXOES</v>
          </cell>
          <cell r="D4399" t="str">
            <v>0180</v>
          </cell>
          <cell r="E4399">
            <v>0</v>
          </cell>
          <cell r="F4399">
            <v>0</v>
          </cell>
          <cell r="G4399" t="str">
            <v>97508</v>
          </cell>
          <cell r="H4399" t="str">
            <v>LUVA, EM AÇO, CONEXÃO SOLDADA, DN 50 (2"), INSTALADO EM REDE DE ALIMENTAÇÃO PARA SPRINKLER - FORNECIMENTO E INSTALAÇÃO. AF_10/2020</v>
          </cell>
        </row>
        <row r="4400">
          <cell r="A4400" t="str">
            <v>INSTALACOES HIDRO SANITARIAS</v>
          </cell>
          <cell r="B4400" t="str">
            <v>INHI</v>
          </cell>
          <cell r="C4400" t="str">
            <v>CONEXOES</v>
          </cell>
          <cell r="D4400" t="str">
            <v>0180</v>
          </cell>
          <cell r="E4400">
            <v>0</v>
          </cell>
          <cell r="F4400">
            <v>0</v>
          </cell>
          <cell r="G4400" t="str">
            <v>97509</v>
          </cell>
          <cell r="H4400" t="str">
            <v>LUVA COM REDUÇÃO, EM AÇO, CONEXÃO SOLDADA, DN 50 X 40 MM (2" X 1 1/2"), INSTALADO EM REDE DE ALIMENTAÇÃO PARA SPRINKLER - FORNECIMENTO E INSTALAÇÃO. AF_10/2020</v>
          </cell>
        </row>
        <row r="4401">
          <cell r="A4401" t="str">
            <v>INSTALACOES HIDRO SANITARIAS</v>
          </cell>
          <cell r="B4401" t="str">
            <v>INHI</v>
          </cell>
          <cell r="C4401" t="str">
            <v>CONEXOES</v>
          </cell>
          <cell r="D4401" t="str">
            <v>0180</v>
          </cell>
          <cell r="E4401">
            <v>0</v>
          </cell>
          <cell r="F4401">
            <v>0</v>
          </cell>
          <cell r="G4401" t="str">
            <v>97511</v>
          </cell>
          <cell r="H4401" t="str">
            <v>LUVA, EM AÇO, CONEXÃO SOLDADA, DN 65 (2 1/2"), INSTALADO EM REDE DE ALIMENTAÇÃO PARA SPRINKLER - FORNECIMENTO E INSTALAÇÃO. AF_10/2020</v>
          </cell>
        </row>
        <row r="4402">
          <cell r="A4402" t="str">
            <v>INSTALACOES HIDRO SANITARIAS</v>
          </cell>
          <cell r="B4402" t="str">
            <v>INHI</v>
          </cell>
          <cell r="C4402" t="str">
            <v>CONEXOES</v>
          </cell>
          <cell r="D4402" t="str">
            <v>0180</v>
          </cell>
          <cell r="E4402">
            <v>0</v>
          </cell>
          <cell r="F4402">
            <v>0</v>
          </cell>
          <cell r="G4402" t="str">
            <v>97512</v>
          </cell>
          <cell r="H4402" t="str">
            <v>LUVA COM REDUÇÃO, EM AÇO, CONEXÃO SOLDADA, DN 65 X 50 MM (2 1/2" X 2"), INSTALADO EM REDE DE ALIMENTAÇÃO PARA SPRINKLER - FORNECIMENTO E INSTALAÇÃO. AF_10/2020</v>
          </cell>
        </row>
        <row r="4403">
          <cell r="A4403" t="str">
            <v>INSTALACOES HIDRO SANITARIAS</v>
          </cell>
          <cell r="B4403" t="str">
            <v>INHI</v>
          </cell>
          <cell r="C4403" t="str">
            <v>CONEXOES</v>
          </cell>
          <cell r="D4403" t="str">
            <v>0180</v>
          </cell>
          <cell r="E4403">
            <v>0</v>
          </cell>
          <cell r="F4403">
            <v>0</v>
          </cell>
          <cell r="G4403" t="str">
            <v>97514</v>
          </cell>
          <cell r="H4403" t="str">
            <v>LUVA, EM AÇO, CONEXÃO SOLDADA, DN 80 (3"), INSTALADO EM REDE DE ALIMENTAÇÃO PARA SPRINKLER - FORNECIMENTO E INSTALAÇÃO. AF_10/2020</v>
          </cell>
        </row>
        <row r="4404">
          <cell r="A4404" t="str">
            <v>INSTALACOES HIDRO SANITARIAS</v>
          </cell>
          <cell r="B4404" t="str">
            <v>INHI</v>
          </cell>
          <cell r="C4404" t="str">
            <v>CONEXOES</v>
          </cell>
          <cell r="D4404" t="str">
            <v>0180</v>
          </cell>
          <cell r="E4404">
            <v>0</v>
          </cell>
          <cell r="F4404">
            <v>0</v>
          </cell>
          <cell r="G4404" t="str">
            <v>97515</v>
          </cell>
          <cell r="H4404" t="str">
            <v>LUVA COM REDUÇÃO, EM AÇO, CONEXÃO SOLDADA, DN 80 X 65 MM (3" X 2 1/2"), INSTALADO EM REDE DE ALIMENTAÇÃO PARA SPRINKLER - FORNECIMENTO E INSTALAÇÃO. AF_10/2020</v>
          </cell>
        </row>
        <row r="4405">
          <cell r="A4405" t="str">
            <v>INSTALACOES HIDRO SANITARIAS</v>
          </cell>
          <cell r="B4405" t="str">
            <v>INHI</v>
          </cell>
          <cell r="C4405" t="str">
            <v>CONEXOES</v>
          </cell>
          <cell r="D4405" t="str">
            <v>0180</v>
          </cell>
          <cell r="E4405">
            <v>0</v>
          </cell>
          <cell r="F4405">
            <v>0</v>
          </cell>
          <cell r="G4405" t="str">
            <v>97517</v>
          </cell>
          <cell r="H4405" t="str">
            <v>CURVA 45 GRAUS, EM AÇO, CONEXÃO SOLDADA, DN 25 (1"), INSTALADO EM REDE DE ALIMENTAÇÃO PARA SPRINKLER - FORNECIMENTO E INSTALAÇÃO. AF_10/2020</v>
          </cell>
        </row>
        <row r="4406">
          <cell r="A4406" t="str">
            <v>INSTALACOES HIDRO SANITARIAS</v>
          </cell>
          <cell r="B4406" t="str">
            <v>INHI</v>
          </cell>
          <cell r="C4406" t="str">
            <v>CONEXOES</v>
          </cell>
          <cell r="D4406" t="str">
            <v>0180</v>
          </cell>
          <cell r="E4406">
            <v>0</v>
          </cell>
          <cell r="F4406">
            <v>0</v>
          </cell>
          <cell r="G4406" t="str">
            <v>97518</v>
          </cell>
          <cell r="H4406" t="str">
            <v>CURVA 90 GRAUS, EM AÇO, CONEXÃO SOLDADA, DN 25 (1"), INSTALADO EM REDE DE ALIMENTAÇÃO PARA SPRINKLER - FORNECIMENTO E INSTALAÇÃO. AF_10/2020</v>
          </cell>
        </row>
        <row r="4407">
          <cell r="A4407" t="str">
            <v>INSTALACOES HIDRO SANITARIAS</v>
          </cell>
          <cell r="B4407" t="str">
            <v>INHI</v>
          </cell>
          <cell r="C4407" t="str">
            <v>CONEXOES</v>
          </cell>
          <cell r="D4407" t="str">
            <v>0180</v>
          </cell>
          <cell r="E4407">
            <v>0</v>
          </cell>
          <cell r="F4407">
            <v>0</v>
          </cell>
          <cell r="G4407" t="str">
            <v>97519</v>
          </cell>
          <cell r="H4407" t="str">
            <v>CURVA 45 GRAUS, EM AÇO, CONEXÃO SOLDADA, DN 32 (1 1/4"), INSTALADO EM REDE DE ALIMENTAÇÃO PARA SPRINKLER - FORNECIMENTO E INSTALAÇÃO. AF_10/2020</v>
          </cell>
        </row>
        <row r="4408">
          <cell r="A4408" t="str">
            <v>INSTALACOES HIDRO SANITARIAS</v>
          </cell>
          <cell r="B4408" t="str">
            <v>INHI</v>
          </cell>
          <cell r="C4408" t="str">
            <v>CONEXOES</v>
          </cell>
          <cell r="D4408" t="str">
            <v>0180</v>
          </cell>
          <cell r="E4408">
            <v>0</v>
          </cell>
          <cell r="F4408">
            <v>0</v>
          </cell>
          <cell r="G4408" t="str">
            <v>97520</v>
          </cell>
          <cell r="H4408" t="str">
            <v>CURVA 90 GRAUS, EM AÇO, CONEXÃO SOLDADA, DN 32 (1 1/4"), INSTALADO EM REDE DE ALIMENTAÇÃO PARA SPRINKLER - FORNECIMENTO E INSTALAÇÃO. AF_10/2020</v>
          </cell>
        </row>
        <row r="4409">
          <cell r="A4409" t="str">
            <v>INSTALACOES HIDRO SANITARIAS</v>
          </cell>
          <cell r="B4409" t="str">
            <v>INHI</v>
          </cell>
          <cell r="C4409" t="str">
            <v>CONEXOES</v>
          </cell>
          <cell r="D4409" t="str">
            <v>0180</v>
          </cell>
          <cell r="E4409">
            <v>0</v>
          </cell>
          <cell r="F4409">
            <v>0</v>
          </cell>
          <cell r="G4409" t="str">
            <v>97521</v>
          </cell>
          <cell r="H4409" t="str">
            <v>CURVA 45 GRAUS, EM AÇO, CONEXÃO SOLDADA, DN 40 (1 1/2"), INSTALADO EM REDE DE ALIMENTAÇÃO PARA SPRINKLER - FORNECIMENTO E INSTALAÇÃO. AF_10/2020</v>
          </cell>
        </row>
        <row r="4410">
          <cell r="A4410" t="str">
            <v>INSTALACOES HIDRO SANITARIAS</v>
          </cell>
          <cell r="B4410" t="str">
            <v>INHI</v>
          </cell>
          <cell r="C4410" t="str">
            <v>CONEXOES</v>
          </cell>
          <cell r="D4410" t="str">
            <v>0180</v>
          </cell>
          <cell r="E4410">
            <v>0</v>
          </cell>
          <cell r="F4410">
            <v>0</v>
          </cell>
          <cell r="G4410" t="str">
            <v>97522</v>
          </cell>
          <cell r="H4410" t="str">
            <v>CURVA 90 GRAUS, EM AÇO, CONEXÃO SOLDADA, DN 40 (1 1/2"), INSTALADO EM REDE DE ALIMENTAÇÃO PARA SPRINKLER - FORNECIMENTO E INSTALAÇÃO. AF_10/2020</v>
          </cell>
        </row>
        <row r="4411">
          <cell r="A4411" t="str">
            <v>INSTALACOES HIDRO SANITARIAS</v>
          </cell>
          <cell r="B4411" t="str">
            <v>INHI</v>
          </cell>
          <cell r="C4411" t="str">
            <v>CONEXOES</v>
          </cell>
          <cell r="D4411" t="str">
            <v>0180</v>
          </cell>
          <cell r="E4411">
            <v>0</v>
          </cell>
          <cell r="F4411">
            <v>0</v>
          </cell>
          <cell r="G4411" t="str">
            <v>97523</v>
          </cell>
          <cell r="H4411" t="str">
            <v>CURVA 45 GRAUS, EM AÇO, CONEXÃO SOLDADA, DN 50 (2"), INSTALADO EM REDE DE ALIMENTAÇÃO PARA SPRINKLER - FORNECIMENTO E INSTALAÇÃO. AF_10/2020</v>
          </cell>
        </row>
        <row r="4412">
          <cell r="A4412" t="str">
            <v>INSTALACOES HIDRO SANITARIAS</v>
          </cell>
          <cell r="B4412" t="str">
            <v>INHI</v>
          </cell>
          <cell r="C4412" t="str">
            <v>CONEXOES</v>
          </cell>
          <cell r="D4412" t="str">
            <v>0180</v>
          </cell>
          <cell r="E4412">
            <v>0</v>
          </cell>
          <cell r="F4412">
            <v>0</v>
          </cell>
          <cell r="G4412" t="str">
            <v>97524</v>
          </cell>
          <cell r="H4412" t="str">
            <v>CURVA 90 GRAUS, EM AÇO, CONEXÃO SOLDADA, DN 50 (2"), INSTALADO EM REDE DE ALIMENTAÇÃO PARA SPRINKLER - FORNECIMENTO E INSTALAÇÃO. AF_10/2020</v>
          </cell>
        </row>
        <row r="4413">
          <cell r="A4413" t="str">
            <v>INSTALACOES HIDRO SANITARIAS</v>
          </cell>
          <cell r="B4413" t="str">
            <v>INHI</v>
          </cell>
          <cell r="C4413" t="str">
            <v>CONEXOES</v>
          </cell>
          <cell r="D4413" t="str">
            <v>0180</v>
          </cell>
          <cell r="E4413">
            <v>0</v>
          </cell>
          <cell r="F4413">
            <v>0</v>
          </cell>
          <cell r="G4413" t="str">
            <v>97525</v>
          </cell>
          <cell r="H4413" t="str">
            <v>CURVA 45 GRAUS, EM AÇO, CONEXÃO SOLDADA, DN 65 (2 1/2"), INSTALADO EM REDE DE ALIMENTAÇÃO PARA SPRINKLER - FORNECIMENTO E INSTALAÇÃO. AF_10/2020</v>
          </cell>
        </row>
        <row r="4414">
          <cell r="A4414" t="str">
            <v>INSTALACOES HIDRO SANITARIAS</v>
          </cell>
          <cell r="B4414" t="str">
            <v>INHI</v>
          </cell>
          <cell r="C4414" t="str">
            <v>CONEXOES</v>
          </cell>
          <cell r="D4414" t="str">
            <v>0180</v>
          </cell>
          <cell r="E4414">
            <v>0</v>
          </cell>
          <cell r="F4414">
            <v>0</v>
          </cell>
          <cell r="G4414" t="str">
            <v>97526</v>
          </cell>
          <cell r="H4414" t="str">
            <v>CURVA 90 GRAUS, EM AÇO, CONEXÃO SOLDADA, DN 65 (2 1/2"), INSTALADO EM REDE DE ALIMENTAÇÃO PARA SPRINKLER - FORNECIMENTO E INSTALAÇÃO. AF_10/2020</v>
          </cell>
        </row>
        <row r="4415">
          <cell r="A4415" t="str">
            <v>INSTALACOES HIDRO SANITARIAS</v>
          </cell>
          <cell r="B4415" t="str">
            <v>INHI</v>
          </cell>
          <cell r="C4415" t="str">
            <v>CONEXOES</v>
          </cell>
          <cell r="D4415" t="str">
            <v>0180</v>
          </cell>
          <cell r="E4415">
            <v>0</v>
          </cell>
          <cell r="F4415">
            <v>0</v>
          </cell>
          <cell r="G4415" t="str">
            <v>97527</v>
          </cell>
          <cell r="H4415" t="str">
            <v>CURVA 45 GRAUS, EM AÇO, CONEXÃO SOLDADA, DN 80 (3"), INSTALADO EM REDE DE ALIMENTAÇÃO PARA SPRINKLER - FORNECIMENTO E INSTALAÇÃO. AF_10/2020</v>
          </cell>
        </row>
        <row r="4416">
          <cell r="A4416" t="str">
            <v>INSTALACOES HIDRO SANITARIAS</v>
          </cell>
          <cell r="B4416" t="str">
            <v>INHI</v>
          </cell>
          <cell r="C4416" t="str">
            <v>CONEXOES</v>
          </cell>
          <cell r="D4416" t="str">
            <v>0180</v>
          </cell>
          <cell r="E4416">
            <v>0</v>
          </cell>
          <cell r="F4416">
            <v>0</v>
          </cell>
          <cell r="G4416" t="str">
            <v>97528</v>
          </cell>
          <cell r="H4416" t="str">
            <v>CURVA 90 GRAUS, EM AÇO, CONEXÃO SOLDADA, DN 80 (3"), INSTALADO EM REDE DE ALIMENTAÇÃO PARA SPRINKLER - FORNECIMENTO E INSTALAÇÃO. AF_10/2020</v>
          </cell>
        </row>
        <row r="4417">
          <cell r="A4417" t="str">
            <v>INSTALACOES HIDRO SANITARIAS</v>
          </cell>
          <cell r="B4417" t="str">
            <v>INHI</v>
          </cell>
          <cell r="C4417" t="str">
            <v>CONEXOES</v>
          </cell>
          <cell r="D4417" t="str">
            <v>0180</v>
          </cell>
          <cell r="E4417">
            <v>0</v>
          </cell>
          <cell r="F4417">
            <v>0</v>
          </cell>
          <cell r="G4417" t="str">
            <v>97529</v>
          </cell>
          <cell r="H4417" t="str">
            <v>TÊ, EM AÇO, CONEXÃO SOLDADA, DN 25 (1"), INSTALADO EM REDE DE ALIMENTAÇÃO PARA SPRINKLER - FORNECIMENTO E INSTALAÇÃO. AF_10/2020</v>
          </cell>
        </row>
        <row r="4418">
          <cell r="A4418" t="str">
            <v>INSTALACOES HIDRO SANITARIAS</v>
          </cell>
          <cell r="B4418" t="str">
            <v>INHI</v>
          </cell>
          <cell r="C4418" t="str">
            <v>CONEXOES</v>
          </cell>
          <cell r="D4418" t="str">
            <v>0180</v>
          </cell>
          <cell r="E4418">
            <v>0</v>
          </cell>
          <cell r="F4418">
            <v>0</v>
          </cell>
          <cell r="G4418" t="str">
            <v>97530</v>
          </cell>
          <cell r="H4418" t="str">
            <v>TÊ, EM AÇO, CONEXÃO SOLDADA, DN 32 (1 1/4"), INSTALADO EM REDE DE ALIMENTAÇÃO PARA SPRINKLER - FORNECIMENTO E INSTALAÇÃO. AF_10/2020</v>
          </cell>
        </row>
        <row r="4419">
          <cell r="A4419" t="str">
            <v>INSTALACOES HIDRO SANITARIAS</v>
          </cell>
          <cell r="B4419" t="str">
            <v>INHI</v>
          </cell>
          <cell r="C4419" t="str">
            <v>CONEXOES</v>
          </cell>
          <cell r="D4419" t="str">
            <v>0180</v>
          </cell>
          <cell r="E4419">
            <v>0</v>
          </cell>
          <cell r="F4419">
            <v>0</v>
          </cell>
          <cell r="G4419" t="str">
            <v>97531</v>
          </cell>
          <cell r="H4419" t="str">
            <v>TÊ, EM AÇO, CONEXÃO SOLDADA, DN 40 (1 1/2"), INSTALADO EM REDE DE ALIMENTAÇÃO PARA SPRINKLER - FORNECIMENTO E INSTALAÇÃO. AF_10/2020</v>
          </cell>
        </row>
        <row r="4420">
          <cell r="A4420" t="str">
            <v>INSTALACOES HIDRO SANITARIAS</v>
          </cell>
          <cell r="B4420" t="str">
            <v>INHI</v>
          </cell>
          <cell r="C4420" t="str">
            <v>CONEXOES</v>
          </cell>
          <cell r="D4420" t="str">
            <v>0180</v>
          </cell>
          <cell r="E4420">
            <v>0</v>
          </cell>
          <cell r="F4420">
            <v>0</v>
          </cell>
          <cell r="G4420" t="str">
            <v>97532</v>
          </cell>
          <cell r="H4420" t="str">
            <v>TÊ, EM AÇO, CONEXÃO SOLDADA, DN 50 (2"), INSTALADO EM REDE DE ALIMENTAÇÃO PARA SPRINKLER - FORNECIMENTO E INSTALAÇÃO. AF_10/2020</v>
          </cell>
        </row>
        <row r="4421">
          <cell r="A4421" t="str">
            <v>INSTALACOES HIDRO SANITARIAS</v>
          </cell>
          <cell r="B4421" t="str">
            <v>INHI</v>
          </cell>
          <cell r="C4421" t="str">
            <v>CONEXOES</v>
          </cell>
          <cell r="D4421" t="str">
            <v>0180</v>
          </cell>
          <cell r="E4421">
            <v>0</v>
          </cell>
          <cell r="F4421">
            <v>0</v>
          </cell>
          <cell r="G4421" t="str">
            <v>97533</v>
          </cell>
          <cell r="H4421" t="str">
            <v>TÊ, EM AÇO, CONEXÃO SOLDADA, DN 65 (2 1/2"), INSTALADO EM REDE DE ALIMENTAÇÃO PARA SPRINKLER - FORNECIMENTO E INSTALAÇÃO. AF_10/2020</v>
          </cell>
        </row>
        <row r="4422">
          <cell r="A4422" t="str">
            <v>INSTALACOES HIDRO SANITARIAS</v>
          </cell>
          <cell r="B4422" t="str">
            <v>INHI</v>
          </cell>
          <cell r="C4422" t="str">
            <v>CONEXOES</v>
          </cell>
          <cell r="D4422" t="str">
            <v>0180</v>
          </cell>
          <cell r="E4422">
            <v>0</v>
          </cell>
          <cell r="F4422">
            <v>0</v>
          </cell>
          <cell r="G4422" t="str">
            <v>97534</v>
          </cell>
          <cell r="H4422" t="str">
            <v>TÊ, EM AÇO, CONEXÃO SOLDADA, DN 80 (3"), INSTALADO EM REDE DE ALIMENTAÇÃO PARA SPRINKLER - FORNECIMENTO E INSTALAÇÃO. AF_10/2020</v>
          </cell>
        </row>
        <row r="4423">
          <cell r="A4423" t="str">
            <v>INSTALACOES HIDRO SANITARIAS</v>
          </cell>
          <cell r="B4423" t="str">
            <v>INHI</v>
          </cell>
          <cell r="C4423" t="str">
            <v>CONEXOES</v>
          </cell>
          <cell r="D4423" t="str">
            <v>0180</v>
          </cell>
          <cell r="E4423">
            <v>0</v>
          </cell>
          <cell r="F4423">
            <v>0</v>
          </cell>
          <cell r="G4423" t="str">
            <v>97537</v>
          </cell>
          <cell r="H4423" t="str">
            <v>LUVA, EM AÇO, CONEXÃO SOLDADA, DN 15 (1/2"), INSTALADO EM RAMAIS E SUB-RAMAIS DE GÁS - FORNECIMENTO E INSTALAÇÃO. AF_10/2020</v>
          </cell>
        </row>
        <row r="4424">
          <cell r="A4424" t="str">
            <v>INSTALACOES HIDRO SANITARIAS</v>
          </cell>
          <cell r="B4424" t="str">
            <v>INHI</v>
          </cell>
          <cell r="C4424" t="str">
            <v>CONEXOES</v>
          </cell>
          <cell r="D4424" t="str">
            <v>0180</v>
          </cell>
          <cell r="E4424">
            <v>0</v>
          </cell>
          <cell r="F4424">
            <v>0</v>
          </cell>
          <cell r="G4424" t="str">
            <v>97540</v>
          </cell>
          <cell r="H4424" t="str">
            <v>LUVA, EM AÇO, CONEXÃO SOLDADA, DN 20 (3/4"), INSTALADO EM RAMAIS E SUB-RAMAIS DE GÁS - FORNECIMENTO E INSTALAÇÃO. AF_10/2020</v>
          </cell>
        </row>
        <row r="4425">
          <cell r="A4425" t="str">
            <v>INSTALACOES HIDRO SANITARIAS</v>
          </cell>
          <cell r="B4425" t="str">
            <v>INHI</v>
          </cell>
          <cell r="C4425" t="str">
            <v>CONEXOES</v>
          </cell>
          <cell r="D4425" t="str">
            <v>0180</v>
          </cell>
          <cell r="E4425">
            <v>0</v>
          </cell>
          <cell r="F4425">
            <v>0</v>
          </cell>
          <cell r="G4425" t="str">
            <v>97541</v>
          </cell>
          <cell r="H4425" t="str">
            <v>LUVA COM REDUÇÃO, EM AÇO, CONEXÃO SOLDADA, DN 20 X 15 MM (3/4" X 1/2"), INSTALADO EM RAMAIS E SUB-RAMAIS DE GÁS - FORNECIMENTO E INSTALAÇÃO. AF_10/2020</v>
          </cell>
        </row>
        <row r="4426">
          <cell r="A4426" t="str">
            <v>INSTALACOES HIDRO SANITARIAS</v>
          </cell>
          <cell r="B4426" t="str">
            <v>INHI</v>
          </cell>
          <cell r="C4426" t="str">
            <v>CONEXOES</v>
          </cell>
          <cell r="D4426" t="str">
            <v>0180</v>
          </cell>
          <cell r="E4426">
            <v>0</v>
          </cell>
          <cell r="F4426">
            <v>0</v>
          </cell>
          <cell r="G4426" t="str">
            <v>97543</v>
          </cell>
          <cell r="H4426" t="str">
            <v>LUVA, EM AÇO, CONEXÃO SOLDADA, DN 25 (1"), INSTALADO EM RAMAIS E SUB-RAMAIS DE GÁS - FORNECIMENTO E INSTALAÇÃO. AF_10/2020</v>
          </cell>
        </row>
        <row r="4427">
          <cell r="A4427" t="str">
            <v>INSTALACOES HIDRO SANITARIAS</v>
          </cell>
          <cell r="B4427" t="str">
            <v>INHI</v>
          </cell>
          <cell r="C4427" t="str">
            <v>CONEXOES</v>
          </cell>
          <cell r="D4427" t="str">
            <v>0180</v>
          </cell>
          <cell r="E4427">
            <v>0</v>
          </cell>
          <cell r="F4427">
            <v>0</v>
          </cell>
          <cell r="G4427" t="str">
            <v>97544</v>
          </cell>
          <cell r="H4427" t="str">
            <v>LUVA COM REDUÇÃO, EM AÇO, CONEXÃO SOLDADA, DN 25 X 20 MM (1" X 3/4"), INSTALADO EM RAMAIS E SUB-RAMAIS DE GÁS - FORNECIMENTO E INSTALAÇÃO. AF_10/2020</v>
          </cell>
        </row>
        <row r="4428">
          <cell r="A4428" t="str">
            <v>INSTALACOES HIDRO SANITARIAS</v>
          </cell>
          <cell r="B4428" t="str">
            <v>INHI</v>
          </cell>
          <cell r="C4428" t="str">
            <v>CONEXOES</v>
          </cell>
          <cell r="D4428" t="str">
            <v>0180</v>
          </cell>
          <cell r="E4428">
            <v>0</v>
          </cell>
          <cell r="F4428">
            <v>0</v>
          </cell>
          <cell r="G4428" t="str">
            <v>97546</v>
          </cell>
          <cell r="H4428" t="str">
            <v>CURVA 45 GRAUS, EM AÇO, CONEXÃO SOLDADA, DN 15 (1/2"), INSTALADO EM RAMAIS E SUB-RAMAIS DE GÁS - FORNECIMENTO E INSTALAÇÃO. AF_10/2020</v>
          </cell>
        </row>
        <row r="4429">
          <cell r="A4429" t="str">
            <v>INSTALACOES HIDRO SANITARIAS</v>
          </cell>
          <cell r="B4429" t="str">
            <v>INHI</v>
          </cell>
          <cell r="C4429" t="str">
            <v>CONEXOES</v>
          </cell>
          <cell r="D4429" t="str">
            <v>0180</v>
          </cell>
          <cell r="E4429">
            <v>0</v>
          </cell>
          <cell r="F4429">
            <v>0</v>
          </cell>
          <cell r="G4429" t="str">
            <v>97547</v>
          </cell>
          <cell r="H4429" t="str">
            <v>CURVA 90 GRAUS, EM AÇO, CONEXÃO SOLDADA, DN 15 (1/2"), INSTALADO EM RAMAIS E SUB-RAMAIS DE GÁS - FORNECIMENTO E INSTALAÇÃO. AF_10/2020</v>
          </cell>
        </row>
        <row r="4430">
          <cell r="A4430" t="str">
            <v>INSTALACOES HIDRO SANITARIAS</v>
          </cell>
          <cell r="B4430" t="str">
            <v>INHI</v>
          </cell>
          <cell r="C4430" t="str">
            <v>CONEXOES</v>
          </cell>
          <cell r="D4430" t="str">
            <v>0180</v>
          </cell>
          <cell r="E4430">
            <v>0</v>
          </cell>
          <cell r="F4430">
            <v>0</v>
          </cell>
          <cell r="G4430" t="str">
            <v>97548</v>
          </cell>
          <cell r="H4430" t="str">
            <v>CURVA 45 GRAUS, EM AÇO, CONEXÃO SOLDADA, DN 20 (3/4"), INSTALADO EM RAMAIS E SUB-RAMAIS DE GÁS - FORNECIMENTO E INSTALAÇÃO. AF_10/2020</v>
          </cell>
        </row>
        <row r="4431">
          <cell r="A4431" t="str">
            <v>INSTALACOES HIDRO SANITARIAS</v>
          </cell>
          <cell r="B4431" t="str">
            <v>INHI</v>
          </cell>
          <cell r="C4431" t="str">
            <v>CONEXOES</v>
          </cell>
          <cell r="D4431" t="str">
            <v>0180</v>
          </cell>
          <cell r="E4431">
            <v>0</v>
          </cell>
          <cell r="F4431">
            <v>0</v>
          </cell>
          <cell r="G4431" t="str">
            <v>97549</v>
          </cell>
          <cell r="H4431" t="str">
            <v>CURVA 90 GRAUS, EM AÇO, CONEXÃO SOLDADA, DN 20 (3/4"), INSTALADO EM RAMAIS E SUB-RAMAIS DE GÁS - FORNECIMENTO E INSTALAÇÃO. AF_10/2020</v>
          </cell>
        </row>
        <row r="4432">
          <cell r="A4432" t="str">
            <v>INSTALACOES HIDRO SANITARIAS</v>
          </cell>
          <cell r="B4432" t="str">
            <v>INHI</v>
          </cell>
          <cell r="C4432" t="str">
            <v>CONEXOES</v>
          </cell>
          <cell r="D4432" t="str">
            <v>0180</v>
          </cell>
          <cell r="E4432">
            <v>0</v>
          </cell>
          <cell r="F4432">
            <v>0</v>
          </cell>
          <cell r="G4432" t="str">
            <v>97550</v>
          </cell>
          <cell r="H4432" t="str">
            <v>CURVA 45 GRAUS, EM AÇO, CONEXÃO SOLDADA, DN 25 (1"), INSTALADO EM RAMAIS E SUB-RAMAIS DE GÁS - FORNECIMENTO E INSTALAÇÃO. AF_10/2020</v>
          </cell>
        </row>
        <row r="4433">
          <cell r="A4433" t="str">
            <v>INSTALACOES HIDRO SANITARIAS</v>
          </cell>
          <cell r="B4433" t="str">
            <v>INHI</v>
          </cell>
          <cell r="C4433" t="str">
            <v>CONEXOES</v>
          </cell>
          <cell r="D4433" t="str">
            <v>0180</v>
          </cell>
          <cell r="E4433">
            <v>0</v>
          </cell>
          <cell r="F4433">
            <v>0</v>
          </cell>
          <cell r="G4433" t="str">
            <v>97551</v>
          </cell>
          <cell r="H4433" t="str">
            <v>CURVA 90 GRAUS, EM AÇO, CONEXÃO SOLDADA, DN 25 (1"), INSTALADO EM RAMAIS E SUB-RAMAIS DE GÁS - FORNECIMENTO E INSTALAÇÃO. AF_10/2020</v>
          </cell>
        </row>
        <row r="4434">
          <cell r="A4434" t="str">
            <v>INSTALACOES HIDRO SANITARIAS</v>
          </cell>
          <cell r="B4434" t="str">
            <v>INHI</v>
          </cell>
          <cell r="C4434" t="str">
            <v>CONEXOES</v>
          </cell>
          <cell r="D4434" t="str">
            <v>0180</v>
          </cell>
          <cell r="E4434">
            <v>0</v>
          </cell>
          <cell r="F4434">
            <v>0</v>
          </cell>
          <cell r="G4434" t="str">
            <v>97552</v>
          </cell>
          <cell r="H4434" t="str">
            <v>TÊ, EM AÇO, CONEXÃO SOLDADA, DN 15 (1/2"), INSTALADO EM RAMAIS E SUB-RAMAIS DE GÁS - FORNECIMENTO E INSTALAÇÃO. AF_10/2020</v>
          </cell>
        </row>
        <row r="4435">
          <cell r="A4435" t="str">
            <v>INSTALACOES HIDRO SANITARIAS</v>
          </cell>
          <cell r="B4435" t="str">
            <v>INHI</v>
          </cell>
          <cell r="C4435" t="str">
            <v>CONEXOES</v>
          </cell>
          <cell r="D4435" t="str">
            <v>0180</v>
          </cell>
          <cell r="E4435">
            <v>0</v>
          </cell>
          <cell r="F4435">
            <v>0</v>
          </cell>
          <cell r="G4435" t="str">
            <v>97553</v>
          </cell>
          <cell r="H4435" t="str">
            <v>TÊ, EM AÇO, CONEXÃO SOLDADA, DN 20 (3/4"), INSTALADO EM RAMAIS E SUB-RAMAIS DE GÁS - FORNECIMENTO E INSTALAÇÃO. AF_10/2020</v>
          </cell>
        </row>
        <row r="4436">
          <cell r="A4436" t="str">
            <v>INSTALACOES HIDRO SANITARIAS</v>
          </cell>
          <cell r="B4436" t="str">
            <v>INHI</v>
          </cell>
          <cell r="C4436" t="str">
            <v>CONEXOES</v>
          </cell>
          <cell r="D4436" t="str">
            <v>0180</v>
          </cell>
          <cell r="E4436">
            <v>0</v>
          </cell>
          <cell r="F4436">
            <v>0</v>
          </cell>
          <cell r="G4436" t="str">
            <v>97554</v>
          </cell>
          <cell r="H4436" t="str">
            <v>TÊ, EM AÇO, CONEXÃO SOLDADA, DN 25 (1"), INSTALADO EM RAMAIS E SUB-RAMAIS DE GÁS - FORNECIMENTO E INSTALAÇÃO. AF_10/2020</v>
          </cell>
        </row>
        <row r="4437">
          <cell r="A4437" t="str">
            <v>INSTALACOES HIDRO SANITARIAS</v>
          </cell>
          <cell r="B4437" t="str">
            <v>INHI</v>
          </cell>
          <cell r="C4437" t="str">
            <v>CONEXOES</v>
          </cell>
          <cell r="D4437" t="str">
            <v>0180</v>
          </cell>
          <cell r="E4437">
            <v>0</v>
          </cell>
          <cell r="F4437">
            <v>0</v>
          </cell>
          <cell r="G4437" t="str">
            <v>98602</v>
          </cell>
          <cell r="H4437" t="str">
            <v>CONECTOR EM BRONZE/LATÃO, DN 22 MM X 1/2", SEM ANEL DE SOLDA, BOLSA X ROSCA F, INSTALADO EM PRUMADA  FORNECIMENTO E INSTALAÇÃO. AF_01/2016</v>
          </cell>
        </row>
        <row r="4438">
          <cell r="A4438" t="str">
            <v>INSTALACOES HIDRO SANITARIAS</v>
          </cell>
          <cell r="B4438" t="str">
            <v>INHI</v>
          </cell>
          <cell r="C4438" t="str">
            <v>CAIXAS D'DAGUA, DE INSPECAO E DE GORDURA</v>
          </cell>
          <cell r="D4438" t="str">
            <v>0181</v>
          </cell>
          <cell r="E4438">
            <v>0</v>
          </cell>
          <cell r="F4438">
            <v>0</v>
          </cell>
          <cell r="G4438" t="str">
            <v>88503</v>
          </cell>
          <cell r="H4438" t="str">
            <v>CAIXA D´ÁGUA EM POLIETILENO, 1000 LITROS, COM ACESSÓRIOS</v>
          </cell>
        </row>
        <row r="4439">
          <cell r="A4439" t="str">
            <v>INSTALACOES HIDRO SANITARIAS</v>
          </cell>
          <cell r="B4439" t="str">
            <v>INHI</v>
          </cell>
          <cell r="C4439" t="str">
            <v>CAIXAS D'DAGUA, DE INSPECAO E DE GORDURA</v>
          </cell>
          <cell r="D4439" t="str">
            <v>0181</v>
          </cell>
          <cell r="E4439">
            <v>0</v>
          </cell>
          <cell r="F4439">
            <v>0</v>
          </cell>
          <cell r="G4439" t="str">
            <v>88504</v>
          </cell>
          <cell r="H4439" t="str">
            <v>CAIXA D´AGUA EM POLIETILENO, 500 LITROS, COM ACESSÓRIOS</v>
          </cell>
        </row>
        <row r="4440">
          <cell r="A4440" t="str">
            <v>INSTALACOES HIDRO SANITARIAS</v>
          </cell>
          <cell r="B4440" t="str">
            <v>INHI</v>
          </cell>
          <cell r="C4440" t="str">
            <v>CAIXAS D'DAGUA, DE INSPECAO E DE GORDURA</v>
          </cell>
          <cell r="D4440" t="str">
            <v>0181</v>
          </cell>
          <cell r="E4440">
            <v>0</v>
          </cell>
          <cell r="F4440">
            <v>0</v>
          </cell>
          <cell r="G4440" t="str">
            <v>97895</v>
          </cell>
          <cell r="H4440" t="str">
            <v>CAIXA ENTERRADA HIDRÁULICA RETANGULAR, EM CONCRETO PRÉ-MOLDADO, DIMENSÕES INTERNAS: 0,3X0,3X0,3 M. AF_12/2020</v>
          </cell>
        </row>
        <row r="4441">
          <cell r="A4441" t="str">
            <v>INSTALACOES HIDRO SANITARIAS</v>
          </cell>
          <cell r="B4441" t="str">
            <v>INHI</v>
          </cell>
          <cell r="C4441" t="str">
            <v>CAIXAS D'DAGUA, DE INSPECAO E DE GORDURA</v>
          </cell>
          <cell r="D4441" t="str">
            <v>0181</v>
          </cell>
          <cell r="E4441">
            <v>0</v>
          </cell>
          <cell r="F4441">
            <v>0</v>
          </cell>
          <cell r="G4441" t="str">
            <v>97896</v>
          </cell>
          <cell r="H4441" t="str">
            <v>CAIXA ENTERRADA HIDRÁULICA RETANGULAR, EM CONCRETO PRÉ-MOLDADO, DIMENSÕES INTERNAS: 0,4X0,4X0,4 M. AF_12/2020</v>
          </cell>
        </row>
        <row r="4442">
          <cell r="A4442" t="str">
            <v>INSTALACOES HIDRO SANITARIAS</v>
          </cell>
          <cell r="B4442" t="str">
            <v>INHI</v>
          </cell>
          <cell r="C4442" t="str">
            <v>CAIXAS D'DAGUA, DE INSPECAO E DE GORDURA</v>
          </cell>
          <cell r="D4442" t="str">
            <v>0181</v>
          </cell>
          <cell r="E4442">
            <v>0</v>
          </cell>
          <cell r="F4442">
            <v>0</v>
          </cell>
          <cell r="G4442" t="str">
            <v>97897</v>
          </cell>
          <cell r="H4442" t="str">
            <v>CAIXA ENTERRADA HIDRÁULICA RETANGULAR, EM CONCRETO PRÉ-MOLDADO, DIMENSÕES INTERNAS: 0,6X0,6X0,5 M. AF_12/2020</v>
          </cell>
        </row>
        <row r="4443">
          <cell r="A4443" t="str">
            <v>INSTALACOES HIDRO SANITARIAS</v>
          </cell>
          <cell r="B4443" t="str">
            <v>INHI</v>
          </cell>
          <cell r="C4443" t="str">
            <v>CAIXAS D'DAGUA, DE INSPECAO E DE GORDURA</v>
          </cell>
          <cell r="D4443" t="str">
            <v>0181</v>
          </cell>
          <cell r="E4443">
            <v>0</v>
          </cell>
          <cell r="F4443">
            <v>0</v>
          </cell>
          <cell r="G4443" t="str">
            <v>97898</v>
          </cell>
          <cell r="H4443" t="str">
            <v>CAIXA ENTERRADA HIDRÁULICA RETANGULAR, EM CONCRETO PRÉ-MOLDADO, DIMENSÕES INTERNAS: 0,8X0,8X0,5 M. AF_12/2020</v>
          </cell>
        </row>
        <row r="4444">
          <cell r="A4444" t="str">
            <v>INSTALACOES HIDRO SANITARIAS</v>
          </cell>
          <cell r="B4444" t="str">
            <v>INHI</v>
          </cell>
          <cell r="C4444" t="str">
            <v>CAIXAS D'DAGUA, DE INSPECAO E DE GORDURA</v>
          </cell>
          <cell r="D4444" t="str">
            <v>0181</v>
          </cell>
          <cell r="E4444">
            <v>0</v>
          </cell>
          <cell r="F4444">
            <v>0</v>
          </cell>
          <cell r="G4444" t="str">
            <v>97900</v>
          </cell>
          <cell r="H4444" t="str">
            <v>CAIXA ENTERRADA HIDRÁULICA RETANGULAR EM ALVENARIA COM TIJOLOS CERÂMICOS MACIÇOS, DIMENSÕES INTERNAS: 0,3X0,3X0,3 M PARA REDE DE ESGOTO. AF_12/2020</v>
          </cell>
        </row>
        <row r="4445">
          <cell r="A4445" t="str">
            <v>INSTALACOES HIDRO SANITARIAS</v>
          </cell>
          <cell r="B4445" t="str">
            <v>INHI</v>
          </cell>
          <cell r="C4445" t="str">
            <v>CAIXAS D'DAGUA, DE INSPECAO E DE GORDURA</v>
          </cell>
          <cell r="D4445" t="str">
            <v>0181</v>
          </cell>
          <cell r="E4445">
            <v>0</v>
          </cell>
          <cell r="F4445">
            <v>0</v>
          </cell>
          <cell r="G4445" t="str">
            <v>97901</v>
          </cell>
          <cell r="H4445" t="str">
            <v>CAIXA ENTERRADA HIDRÁULICA RETANGULAR EM ALVENARIA COM TIJOLOS CERÂMICOS MACIÇOS, DIMENSÕES INTERNAS: 0,4X0,4X0,4 M PARA REDE DE ESGOTO. AF_12/2020</v>
          </cell>
        </row>
        <row r="4446">
          <cell r="A4446" t="str">
            <v>INSTALACOES HIDRO SANITARIAS</v>
          </cell>
          <cell r="B4446" t="str">
            <v>INHI</v>
          </cell>
          <cell r="C4446" t="str">
            <v>CAIXAS D'DAGUA, DE INSPECAO E DE GORDURA</v>
          </cell>
          <cell r="D4446" t="str">
            <v>0181</v>
          </cell>
          <cell r="E4446">
            <v>0</v>
          </cell>
          <cell r="F4446">
            <v>0</v>
          </cell>
          <cell r="G4446" t="str">
            <v>97902</v>
          </cell>
          <cell r="H4446" t="str">
            <v>CAIXA ENTERRADA HIDRÁULICA RETANGULAR EM ALVENARIA COM TIJOLOS CERÂMICOS MACIÇOS, DIMENSÕES INTERNAS: 0,6X0,6X0,6 M PARA REDE DE ESGOTO. AF_12/2020</v>
          </cell>
        </row>
        <row r="4447">
          <cell r="A4447" t="str">
            <v>INSTALACOES HIDRO SANITARIAS</v>
          </cell>
          <cell r="B4447" t="str">
            <v>INHI</v>
          </cell>
          <cell r="C4447" t="str">
            <v>CAIXAS D'DAGUA, DE INSPECAO E DE GORDURA</v>
          </cell>
          <cell r="D4447" t="str">
            <v>0181</v>
          </cell>
          <cell r="E4447">
            <v>0</v>
          </cell>
          <cell r="F4447">
            <v>0</v>
          </cell>
          <cell r="G4447" t="str">
            <v>97903</v>
          </cell>
          <cell r="H4447" t="str">
            <v>CAIXA ENTERRADA HIDRÁULICA RETANGULAR EM ALVENARIA COM TIJOLOS CERÂMICOS MACIÇOS, DIMENSÕES INTERNAS: 0,8X0,8X0,6 M PARA REDE DE ESGOTO. AF_12/2020</v>
          </cell>
        </row>
        <row r="4448">
          <cell r="A4448" t="str">
            <v>INSTALACOES HIDRO SANITARIAS</v>
          </cell>
          <cell r="B4448" t="str">
            <v>INHI</v>
          </cell>
          <cell r="C4448" t="str">
            <v>CAIXAS D'DAGUA, DE INSPECAO E DE GORDURA</v>
          </cell>
          <cell r="D4448" t="str">
            <v>0181</v>
          </cell>
          <cell r="E4448">
            <v>0</v>
          </cell>
          <cell r="F4448">
            <v>0</v>
          </cell>
          <cell r="G4448" t="str">
            <v>97904</v>
          </cell>
          <cell r="H4448" t="str">
            <v>CAIXA ENTERRADA HIDRÁULICA RETANGULAR EM ALVENARIA COM TIJOLOS CERÂMICOS MACIÇOS, DIMENSÕES INTERNAS: 1X1X0,6 M PARA REDE DE ESGOTO. AF_12/2020</v>
          </cell>
        </row>
        <row r="4449">
          <cell r="A4449" t="str">
            <v>INSTALACOES HIDRO SANITARIAS</v>
          </cell>
          <cell r="B4449" t="str">
            <v>INHI</v>
          </cell>
          <cell r="C4449" t="str">
            <v>CAIXAS D'DAGUA, DE INSPECAO E DE GORDURA</v>
          </cell>
          <cell r="D4449" t="str">
            <v>0181</v>
          </cell>
          <cell r="E4449">
            <v>0</v>
          </cell>
          <cell r="F4449">
            <v>0</v>
          </cell>
          <cell r="G4449" t="str">
            <v>97905</v>
          </cell>
          <cell r="H4449" t="str">
            <v>CAIXA ENTERRADA HIDRÁULICA RETANGULAR, EM ALVENARIA COM BLOCOS DE CONCRETO, DIMENSÕES INTERNAS: 0,4X0,4X0,4 M PARA REDE DE ESGOTO. AF_12/2020</v>
          </cell>
        </row>
        <row r="4450">
          <cell r="A4450" t="str">
            <v>INSTALACOES HIDRO SANITARIAS</v>
          </cell>
          <cell r="B4450" t="str">
            <v>INHI</v>
          </cell>
          <cell r="C4450" t="str">
            <v>CAIXAS D'DAGUA, DE INSPECAO E DE GORDURA</v>
          </cell>
          <cell r="D4450" t="str">
            <v>0181</v>
          </cell>
          <cell r="E4450">
            <v>0</v>
          </cell>
          <cell r="F4450">
            <v>0</v>
          </cell>
          <cell r="G4450" t="str">
            <v>97906</v>
          </cell>
          <cell r="H4450" t="str">
            <v>CAIXA ENTERRADA HIDRÁULICA RETANGULAR, EM ALVENARIA COM BLOCOS DE CONCRETO, DIMENSÕES INTERNAS: 0,6X0,6X0,6 M PARA REDE DE ESGOTO. AF_12/2020</v>
          </cell>
        </row>
        <row r="4451">
          <cell r="A4451" t="str">
            <v>INSTALACOES HIDRO SANITARIAS</v>
          </cell>
          <cell r="B4451" t="str">
            <v>INHI</v>
          </cell>
          <cell r="C4451" t="str">
            <v>CAIXAS D'DAGUA, DE INSPECAO E DE GORDURA</v>
          </cell>
          <cell r="D4451" t="str">
            <v>0181</v>
          </cell>
          <cell r="E4451">
            <v>0</v>
          </cell>
          <cell r="F4451">
            <v>0</v>
          </cell>
          <cell r="G4451" t="str">
            <v>97907</v>
          </cell>
          <cell r="H4451" t="str">
            <v>CAIXA ENTERRADA HIDRÁULICA RETANGULAR, EM ALVENARIA COM BLOCOS DE CONCRETO, DIMENSÕES INTERNAS: 0,8X0,8X0,6 M PARA REDE DE ESGOTO. AF_12/2020</v>
          </cell>
        </row>
        <row r="4452">
          <cell r="A4452" t="str">
            <v>INSTALACOES HIDRO SANITARIAS</v>
          </cell>
          <cell r="B4452" t="str">
            <v>INHI</v>
          </cell>
          <cell r="C4452" t="str">
            <v>CAIXAS D'DAGUA, DE INSPECAO E DE GORDURA</v>
          </cell>
          <cell r="D4452" t="str">
            <v>0181</v>
          </cell>
          <cell r="E4452">
            <v>0</v>
          </cell>
          <cell r="F4452">
            <v>0</v>
          </cell>
          <cell r="G4452" t="str">
            <v>97908</v>
          </cell>
          <cell r="H4452" t="str">
            <v>CAIXA ENTERRADA HIDRÁULICA RETANGULAR, EM ALVENARIA COM BLOCOS DE CONCRETO, DIMENSÕES INTERNAS: 1X1X0,6 M PARA REDE DE ESGOTO. AF_12/2020</v>
          </cell>
        </row>
        <row r="4453">
          <cell r="A4453" t="str">
            <v>INSTALACOES HIDRO SANITARIAS</v>
          </cell>
          <cell r="B4453" t="str">
            <v>INHI</v>
          </cell>
          <cell r="C4453" t="str">
            <v>CAIXAS D'DAGUA, DE INSPECAO E DE GORDURA</v>
          </cell>
          <cell r="D4453" t="str">
            <v>0181</v>
          </cell>
          <cell r="E4453">
            <v>0</v>
          </cell>
          <cell r="F4453">
            <v>0</v>
          </cell>
          <cell r="G4453" t="str">
            <v>98102</v>
          </cell>
          <cell r="H4453" t="str">
            <v>CAIXA DE GORDURA SIMPLES, CIRCULAR, EM CONCRETO PRÉ-MOLDADO, DIÂMETRO INTERNO = 0,4 M, ALTURA INTERNA = 0,4 M. AF_12/2020</v>
          </cell>
        </row>
        <row r="4454">
          <cell r="A4454" t="str">
            <v>INSTALACOES HIDRO SANITARIAS</v>
          </cell>
          <cell r="B4454" t="str">
            <v>INHI</v>
          </cell>
          <cell r="C4454" t="str">
            <v>CAIXAS D'DAGUA, DE INSPECAO E DE GORDURA</v>
          </cell>
          <cell r="D4454" t="str">
            <v>0181</v>
          </cell>
          <cell r="E4454">
            <v>0</v>
          </cell>
          <cell r="F4454">
            <v>0</v>
          </cell>
          <cell r="G4454" t="str">
            <v>98104</v>
          </cell>
          <cell r="H4454" t="str">
            <v>CAIXA DE GORDURA SIMPLES (CAPACIDADE: 36L), RETANGULAR, EM ALVENARIA COM TIJOLOS CERÂMICOS MACIÇOS, DIMENSÕES INTERNAS = 0,2X0,4 M, ALTURA INTERNA = 0,8 M. AF_12/2020</v>
          </cell>
        </row>
        <row r="4455">
          <cell r="A4455" t="str">
            <v>INSTALACOES HIDRO SANITARIAS</v>
          </cell>
          <cell r="B4455" t="str">
            <v>INHI</v>
          </cell>
          <cell r="C4455" t="str">
            <v>CAIXAS D'DAGUA, DE INSPECAO E DE GORDURA</v>
          </cell>
          <cell r="D4455" t="str">
            <v>0181</v>
          </cell>
          <cell r="E4455">
            <v>0</v>
          </cell>
          <cell r="F4455">
            <v>0</v>
          </cell>
          <cell r="G4455" t="str">
            <v>98105</v>
          </cell>
          <cell r="H4455" t="str">
            <v>CAIXA DE GORDURA DUPLA (CAPACIDADE: 126 L), RETANGULAR, EM ALVENARIA COM TIJOLOS CERÂMICOS MACIÇOS, DIMENSÕES INTERNAS = 0,4X0,7 M, ALTURA INTERNA = 0,8 M. AF_12/2020</v>
          </cell>
        </row>
        <row r="4456">
          <cell r="A4456" t="str">
            <v>INSTALACOES HIDRO SANITARIAS</v>
          </cell>
          <cell r="B4456" t="str">
            <v>INHI</v>
          </cell>
          <cell r="C4456" t="str">
            <v>CAIXAS D'DAGUA, DE INSPECAO E DE GORDURA</v>
          </cell>
          <cell r="D4456" t="str">
            <v>0181</v>
          </cell>
          <cell r="E4456">
            <v>0</v>
          </cell>
          <cell r="F4456">
            <v>0</v>
          </cell>
          <cell r="G4456" t="str">
            <v>98106</v>
          </cell>
          <cell r="H4456" t="str">
            <v>CAIXA DE GORDURA ESPECIAL (CAPACIDADE: 312 L - PARA ATÉ 146 PESSOAS SERVIDAS NO PICO), RETANGULAR, EM ALVENARIA COM TIJOLOS CERÂMICOS MACIÇOS, DIMENSÕES INTERNAS = 0,4X1,2 M, ALTURA INTERNA = 1 M. AF_12/2020</v>
          </cell>
        </row>
        <row r="4457">
          <cell r="A4457" t="str">
            <v>INSTALACOES HIDRO SANITARIAS</v>
          </cell>
          <cell r="B4457" t="str">
            <v>INHI</v>
          </cell>
          <cell r="C4457" t="str">
            <v>CAIXAS D'DAGUA, DE INSPECAO E DE GORDURA</v>
          </cell>
          <cell r="D4457" t="str">
            <v>0181</v>
          </cell>
          <cell r="E4457">
            <v>0</v>
          </cell>
          <cell r="F4457">
            <v>0</v>
          </cell>
          <cell r="G4457" t="str">
            <v>98107</v>
          </cell>
          <cell r="H4457" t="str">
            <v>CAIXA DE GORDURA SIMPLES (CAPACIDADE: 36 L), RETANGULAR, EM ALVENARIA COM BLOCOS DE CONCRETO, DIMENSÕES INTERNAS = 0,2X0,4 M, ALTURA INTERNA = 0,8 M. AF_12/2020</v>
          </cell>
        </row>
        <row r="4458">
          <cell r="A4458" t="str">
            <v>INSTALACOES HIDRO SANITARIAS</v>
          </cell>
          <cell r="B4458" t="str">
            <v>INHI</v>
          </cell>
          <cell r="C4458" t="str">
            <v>CAIXAS D'DAGUA, DE INSPECAO E DE GORDURA</v>
          </cell>
          <cell r="D4458" t="str">
            <v>0181</v>
          </cell>
          <cell r="E4458">
            <v>0</v>
          </cell>
          <cell r="F4458">
            <v>0</v>
          </cell>
          <cell r="G4458" t="str">
            <v>98108</v>
          </cell>
          <cell r="H4458" t="str">
            <v>CAIXA DE GORDURA DUPLA (CAPACIDADE: 126 L), RETANGULAR, EM ALVENARIA COM BLOCOS DE CONCRETO, DIMENSÕES INTERNAS = 0,4X0,7 M, ALTURA INTERNA = 0,8 M. AF_12/2020</v>
          </cell>
        </row>
        <row r="4459">
          <cell r="A4459" t="str">
            <v>INSTALACOES HIDRO SANITARIAS</v>
          </cell>
          <cell r="B4459" t="str">
            <v>INHI</v>
          </cell>
          <cell r="C4459" t="str">
            <v>CAIXAS D'DAGUA, DE INSPECAO E DE GORDURA</v>
          </cell>
          <cell r="D4459" t="str">
            <v>0181</v>
          </cell>
          <cell r="E4459">
            <v>0</v>
          </cell>
          <cell r="F4459">
            <v>0</v>
          </cell>
          <cell r="G4459" t="str">
            <v>99250</v>
          </cell>
          <cell r="H4459" t="str">
            <v>CAIXA ENTERRADA HIDRÁULICA RETANGULAR EM ALVENARIA COM TIJOLOS CERÂMICOS MACIÇOS, DIMENSÕES INTERNAS: 0,3X0,3X0,3 M PARA REDE DE DRENAGEM. AF_12/2020</v>
          </cell>
        </row>
        <row r="4460">
          <cell r="A4460" t="str">
            <v>INSTALACOES HIDRO SANITARIAS</v>
          </cell>
          <cell r="B4460" t="str">
            <v>INHI</v>
          </cell>
          <cell r="C4460" t="str">
            <v>CAIXAS D'DAGUA, DE INSPECAO E DE GORDURA</v>
          </cell>
          <cell r="D4460" t="str">
            <v>0181</v>
          </cell>
          <cell r="E4460">
            <v>0</v>
          </cell>
          <cell r="F4460">
            <v>0</v>
          </cell>
          <cell r="G4460" t="str">
            <v>99251</v>
          </cell>
          <cell r="H4460" t="str">
            <v>CAIXA ENTERRADA HIDRÁULICA RETANGULAR EM ALVENARIA COM TIJOLOS CERÂMICOS MACIÇOS, DIMENSÕES INTERNAS: 0,4X0,4X0,4 M PARA REDE DE DRENAGEM. AF_12/2020</v>
          </cell>
        </row>
        <row r="4461">
          <cell r="A4461" t="str">
            <v>INSTALACOES HIDRO SANITARIAS</v>
          </cell>
          <cell r="B4461" t="str">
            <v>INHI</v>
          </cell>
          <cell r="C4461" t="str">
            <v>CAIXAS D'DAGUA, DE INSPECAO E DE GORDURA</v>
          </cell>
          <cell r="D4461" t="str">
            <v>0181</v>
          </cell>
          <cell r="E4461">
            <v>0</v>
          </cell>
          <cell r="F4461">
            <v>0</v>
          </cell>
          <cell r="G4461" t="str">
            <v>99253</v>
          </cell>
          <cell r="H4461" t="str">
            <v>CAIXA ENTERRADA HIDRÁULICA RETANGULAR EM ALVENARIA COM TIJOLOS CERÂMICOS MACIÇOS, DIMENSÕES INTERNAS: 0,6X0,6X0,6 M PARA REDE DE DRENAGEM. AF_12/2020</v>
          </cell>
        </row>
        <row r="4462">
          <cell r="A4462" t="str">
            <v>INSTALACOES HIDRO SANITARIAS</v>
          </cell>
          <cell r="B4462" t="str">
            <v>INHI</v>
          </cell>
          <cell r="C4462" t="str">
            <v>CAIXAS D'DAGUA, DE INSPECAO E DE GORDURA</v>
          </cell>
          <cell r="D4462" t="str">
            <v>0181</v>
          </cell>
          <cell r="E4462">
            <v>0</v>
          </cell>
          <cell r="F4462">
            <v>0</v>
          </cell>
          <cell r="G4462" t="str">
            <v>99255</v>
          </cell>
          <cell r="H4462" t="str">
            <v>CAIXA ENTERRADA HIDRÁULICA RETANGULAR EM ALVENARIA COM TIJOLOS CERÂMICOS MACIÇOS, DIMENSÕES INTERNAS: 0,8X0,8X0,6 M PARA REDE DE DRENAGEM. AF_12/2020</v>
          </cell>
        </row>
        <row r="4463">
          <cell r="A4463" t="str">
            <v>INSTALACOES HIDRO SANITARIAS</v>
          </cell>
          <cell r="B4463" t="str">
            <v>INHI</v>
          </cell>
          <cell r="C4463" t="str">
            <v>CAIXAS D'DAGUA, DE INSPECAO E DE GORDURA</v>
          </cell>
          <cell r="D4463" t="str">
            <v>0181</v>
          </cell>
          <cell r="E4463">
            <v>0</v>
          </cell>
          <cell r="F4463">
            <v>0</v>
          </cell>
          <cell r="G4463" t="str">
            <v>99257</v>
          </cell>
          <cell r="H4463" t="str">
            <v>CAIXA ENTERRADA HIDRÁULICA RETANGULAR EM ALVENARIA COM TIJOLOS CERÂMICOS MACIÇOS, DIMENSÕES INTERNAS: 1X1X0,6 M PARA REDE DE DRENAGEM. AF_12/2020</v>
          </cell>
        </row>
        <row r="4464">
          <cell r="A4464" t="str">
            <v>INSTALACOES HIDRO SANITARIAS</v>
          </cell>
          <cell r="B4464" t="str">
            <v>INHI</v>
          </cell>
          <cell r="C4464" t="str">
            <v>CAIXAS D'DAGUA, DE INSPECAO E DE GORDURA</v>
          </cell>
          <cell r="D4464" t="str">
            <v>0181</v>
          </cell>
          <cell r="E4464">
            <v>0</v>
          </cell>
          <cell r="F4464">
            <v>0</v>
          </cell>
          <cell r="G4464" t="str">
            <v>99258</v>
          </cell>
          <cell r="H4464" t="str">
            <v>CAIXA ENTERRADA HIDRÁULICA RETANGULAR, EM ALVENARIA COM BLOCOS DE CONCRETO, DIMENSÕES INTERNAS: 0,4X0,4X0,4 M PARA REDE DE DRENAGEM. AF_12/2020</v>
          </cell>
        </row>
        <row r="4465">
          <cell r="A4465" t="str">
            <v>INSTALACOES HIDRO SANITARIAS</v>
          </cell>
          <cell r="B4465" t="str">
            <v>INHI</v>
          </cell>
          <cell r="C4465" t="str">
            <v>CAIXAS D'DAGUA, DE INSPECAO E DE GORDURA</v>
          </cell>
          <cell r="D4465" t="str">
            <v>0181</v>
          </cell>
          <cell r="E4465">
            <v>0</v>
          </cell>
          <cell r="F4465">
            <v>0</v>
          </cell>
          <cell r="G4465" t="str">
            <v>99260</v>
          </cell>
          <cell r="H4465" t="str">
            <v>CAIXA ENTERRADA HIDRÁULICA RETANGULAR, EM ALVENARIA COM BLOCOS DE CONCRETO, DIMENSÕES INTERNAS: 0,6X0,6X0,6 M PARA REDE DE DRENAGEM. AF_12/2020</v>
          </cell>
        </row>
        <row r="4466">
          <cell r="A4466" t="str">
            <v>INSTALACOES HIDRO SANITARIAS</v>
          </cell>
          <cell r="B4466" t="str">
            <v>INHI</v>
          </cell>
          <cell r="C4466" t="str">
            <v>CAIXAS D'DAGUA, DE INSPECAO E DE GORDURA</v>
          </cell>
          <cell r="D4466" t="str">
            <v>0181</v>
          </cell>
          <cell r="E4466">
            <v>0</v>
          </cell>
          <cell r="F4466">
            <v>0</v>
          </cell>
          <cell r="G4466" t="str">
            <v>99262</v>
          </cell>
          <cell r="H4466" t="str">
            <v>CAIXA ENTERRADA HIDRÁULICA RETANGULAR, EM ALVENARIA COM BLOCOS DE CONCRETO, DIMENSÕES INTERNAS: 0,8X0,8X0,6 M PARA REDE DE DRENAGEM. AF_12/2020</v>
          </cell>
        </row>
        <row r="4467">
          <cell r="A4467" t="str">
            <v>INSTALACOES HIDRO SANITARIAS</v>
          </cell>
          <cell r="B4467" t="str">
            <v>INHI</v>
          </cell>
          <cell r="C4467" t="str">
            <v>CAIXAS D'DAGUA, DE INSPECAO E DE GORDURA</v>
          </cell>
          <cell r="D4467" t="str">
            <v>0181</v>
          </cell>
          <cell r="E4467">
            <v>0</v>
          </cell>
          <cell r="F4467">
            <v>0</v>
          </cell>
          <cell r="G4467" t="str">
            <v>99264</v>
          </cell>
          <cell r="H4467" t="str">
            <v>CAIXA ENTERRADA HIDRÁULICA RETANGULAR, EM ALVENARIA COM BLOCOS DE CONCRETO, DIMENSÕES INTERNAS: 1X1X0,6 M PARA REDE DE DRENAGEM. AF_12/2020</v>
          </cell>
        </row>
        <row r="4468">
          <cell r="A4468" t="str">
            <v>INSTALACOES HIDRO SANITARIAS</v>
          </cell>
          <cell r="B4468" t="str">
            <v>INHI</v>
          </cell>
          <cell r="C4468" t="str">
            <v>RALOS/CAIXA SIFONADA</v>
          </cell>
          <cell r="D4468" t="str">
            <v>0182</v>
          </cell>
          <cell r="E4468">
            <v>0</v>
          </cell>
          <cell r="F4468">
            <v>0</v>
          </cell>
          <cell r="G4468" t="str">
            <v>89482</v>
          </cell>
          <cell r="H4468" t="str">
            <v>CAIXA SIFONADA, PVC, DN 100 X 100 X 50 MM, FORNECIDA E INSTALADA EM RAMAIS DE ENCAMINHAMENTO DE ÁGUA PLUVIAL. AF_12/2014</v>
          </cell>
        </row>
        <row r="4469">
          <cell r="A4469" t="str">
            <v>INSTALACOES HIDRO SANITARIAS</v>
          </cell>
          <cell r="B4469" t="str">
            <v>INHI</v>
          </cell>
          <cell r="C4469" t="str">
            <v>RALOS/CAIXA SIFONADA</v>
          </cell>
          <cell r="D4469" t="str">
            <v>0182</v>
          </cell>
          <cell r="E4469">
            <v>0</v>
          </cell>
          <cell r="F4469">
            <v>0</v>
          </cell>
          <cell r="G4469" t="str">
            <v>89491</v>
          </cell>
          <cell r="H4469" t="str">
            <v>CAIXA SIFONADA, PVC, DN 150 X 185 X 75 MM, FORNECIDA E INSTALADA EM RAMAIS DE ENCAMINHAMENTO DE ÁGUA PLUVIAL. AF_12/2014</v>
          </cell>
        </row>
        <row r="4470">
          <cell r="A4470" t="str">
            <v>INSTALACOES HIDRO SANITARIAS</v>
          </cell>
          <cell r="B4470" t="str">
            <v>INHI</v>
          </cell>
          <cell r="C4470" t="str">
            <v>RALOS/CAIXA SIFONADA</v>
          </cell>
          <cell r="D4470" t="str">
            <v>0182</v>
          </cell>
          <cell r="E4470">
            <v>0</v>
          </cell>
          <cell r="F4470">
            <v>0</v>
          </cell>
          <cell r="G4470" t="str">
            <v>89495</v>
          </cell>
          <cell r="H4470" t="str">
            <v>RALO SIFONADO, PVC, DN 100 X 40 MM, JUNTA SOLDÁVEL, FORNECIDO E INSTALADO EM RAMAIS DE ENCAMINHAMENTO DE ÁGUA PLUVIAL. AF_12/2014</v>
          </cell>
        </row>
        <row r="4471">
          <cell r="A4471" t="str">
            <v>INSTALACOES HIDRO SANITARIAS</v>
          </cell>
          <cell r="B4471" t="str">
            <v>INHI</v>
          </cell>
          <cell r="C4471" t="str">
            <v>RALOS/CAIXA SIFONADA</v>
          </cell>
          <cell r="D4471" t="str">
            <v>0182</v>
          </cell>
          <cell r="E4471">
            <v>0</v>
          </cell>
          <cell r="F4471">
            <v>0</v>
          </cell>
          <cell r="G4471" t="str">
            <v>89707</v>
          </cell>
          <cell r="H4471" t="str">
            <v>CAIXA SIFONADA, PVC, DN 100 X 100 X 50 MM, JUNTA ELÁSTICA, FORNECIDA E INSTALADA EM RAMAL DE DESCARGA OU EM RAMAL DE ESGOTO SANITÁRIO. AF_12/2014</v>
          </cell>
        </row>
        <row r="4472">
          <cell r="A4472" t="str">
            <v>INSTALACOES HIDRO SANITARIAS</v>
          </cell>
          <cell r="B4472" t="str">
            <v>INHI</v>
          </cell>
          <cell r="C4472" t="str">
            <v>RALOS/CAIXA SIFONADA</v>
          </cell>
          <cell r="D4472" t="str">
            <v>0182</v>
          </cell>
          <cell r="E4472">
            <v>0</v>
          </cell>
          <cell r="F4472">
            <v>0</v>
          </cell>
          <cell r="G4472" t="str">
            <v>89708</v>
          </cell>
          <cell r="H4472" t="str">
            <v>CAIXA SIFONADA, PVC, DN 150 X 185 X 75 MM, JUNTA ELÁSTICA, FORNECIDA E INSTALADA EM RAMAL DE DESCARGA OU EM RAMAL DE ESGOTO SANITÁRIO. AF_12/2014</v>
          </cell>
        </row>
        <row r="4473">
          <cell r="A4473" t="str">
            <v>INSTALACOES HIDRO SANITARIAS</v>
          </cell>
          <cell r="B4473" t="str">
            <v>INHI</v>
          </cell>
          <cell r="C4473" t="str">
            <v>RALOS/CAIXA SIFONADA</v>
          </cell>
          <cell r="D4473" t="str">
            <v>0182</v>
          </cell>
          <cell r="E4473">
            <v>0</v>
          </cell>
          <cell r="F4473">
            <v>0</v>
          </cell>
          <cell r="G4473" t="str">
            <v>89709</v>
          </cell>
          <cell r="H4473" t="str">
            <v>RALO SIFONADO, PVC, DN 100 X 40 MM, JUNTA SOLDÁVEL, FORNECIDO E INSTALADO EM RAMAL DE DESCARGA OU EM RAMAL DE ESGOTO SANITÁRIO. AF_12/2014</v>
          </cell>
        </row>
        <row r="4474">
          <cell r="A4474" t="str">
            <v>INSTALACOES HIDRO SANITARIAS</v>
          </cell>
          <cell r="B4474" t="str">
            <v>INHI</v>
          </cell>
          <cell r="C4474" t="str">
            <v>RALOS/CAIXA SIFONADA</v>
          </cell>
          <cell r="D4474" t="str">
            <v>0182</v>
          </cell>
          <cell r="E4474">
            <v>0</v>
          </cell>
          <cell r="F4474">
            <v>0</v>
          </cell>
          <cell r="G4474" t="str">
            <v>89710</v>
          </cell>
          <cell r="H4474" t="str">
            <v>RALO SECO, PVC, DN 100 X 40 MM, JUNTA SOLDÁVEL, FORNECIDO E INSTALADO EM RAMAL DE DESCARGA OU EM RAMAL DE ESGOTO SANITÁRIO. AF_12/2014</v>
          </cell>
        </row>
        <row r="4475">
          <cell r="A4475" t="str">
            <v>INSTALACOES HIDRO SANITARIAS</v>
          </cell>
          <cell r="B4475" t="str">
            <v>INHI</v>
          </cell>
          <cell r="C4475" t="str">
            <v>APARELHOS SANITARIOS, LOUCAS, METAIS E OUTROS</v>
          </cell>
          <cell r="D4475" t="str">
            <v>0183</v>
          </cell>
          <cell r="E4475">
            <v>0</v>
          </cell>
          <cell r="F4475">
            <v>0</v>
          </cell>
          <cell r="G4475" t="str">
            <v>86872</v>
          </cell>
          <cell r="H4475" t="str">
            <v>TANQUE DE LOUÇA BRANCA COM COLUNA, 30L OU EQUIVALENTE - FORNECIMENTO E INSTALAÇÃO. AF_01/2020</v>
          </cell>
        </row>
        <row r="4476">
          <cell r="A4476" t="str">
            <v>INSTALACOES HIDRO SANITARIAS</v>
          </cell>
          <cell r="B4476" t="str">
            <v>INHI</v>
          </cell>
          <cell r="C4476" t="str">
            <v>APARELHOS SANITARIOS, LOUCAS, METAIS E OUTROS</v>
          </cell>
          <cell r="D4476" t="str">
            <v>0183</v>
          </cell>
          <cell r="E4476">
            <v>0</v>
          </cell>
          <cell r="F4476">
            <v>0</v>
          </cell>
          <cell r="G4476" t="str">
            <v>86874</v>
          </cell>
          <cell r="H4476" t="str">
            <v>TANQUE DE LOUÇA BRANCA SUSPENSO, 18L OU EQUIVALENTE - FORNECIMENTO E INSTALAÇÃO. AF_01/2020</v>
          </cell>
        </row>
        <row r="4477">
          <cell r="A4477" t="str">
            <v>INSTALACOES HIDRO SANITARIAS</v>
          </cell>
          <cell r="B4477" t="str">
            <v>INHI</v>
          </cell>
          <cell r="C4477" t="str">
            <v>APARELHOS SANITARIOS, LOUCAS, METAIS E OUTROS</v>
          </cell>
          <cell r="D4477" t="str">
            <v>0183</v>
          </cell>
          <cell r="E4477">
            <v>0</v>
          </cell>
          <cell r="F4477">
            <v>0</v>
          </cell>
          <cell r="G4477" t="str">
            <v>86875</v>
          </cell>
          <cell r="H4477" t="str">
            <v>TANQUE DE MÁRMORE SINTÉTICO COM COLUNA, 22L OU EQUIVALENTE   FORNECIMENTO E INSTALAÇÃO. AF_01/2020</v>
          </cell>
        </row>
        <row r="4478">
          <cell r="A4478" t="str">
            <v>INSTALACOES HIDRO SANITARIAS</v>
          </cell>
          <cell r="B4478" t="str">
            <v>INHI</v>
          </cell>
          <cell r="C4478" t="str">
            <v>APARELHOS SANITARIOS, LOUCAS, METAIS E OUTROS</v>
          </cell>
          <cell r="D4478" t="str">
            <v>0183</v>
          </cell>
          <cell r="E4478">
            <v>0</v>
          </cell>
          <cell r="F4478">
            <v>0</v>
          </cell>
          <cell r="G4478" t="str">
            <v>86876</v>
          </cell>
          <cell r="H4478" t="str">
            <v>TANQUE DE MÁRMORE SINTÉTICO SUSPENSO, 22L OU EQUIVALENTE - FORNECIMENTO E INSTALAÇÃO. AF_01/2020</v>
          </cell>
        </row>
        <row r="4479">
          <cell r="A4479" t="str">
            <v>INSTALACOES HIDRO SANITARIAS</v>
          </cell>
          <cell r="B4479" t="str">
            <v>INHI</v>
          </cell>
          <cell r="C4479" t="str">
            <v>APARELHOS SANITARIOS, LOUCAS, METAIS E OUTROS</v>
          </cell>
          <cell r="D4479" t="str">
            <v>0183</v>
          </cell>
          <cell r="E4479">
            <v>0</v>
          </cell>
          <cell r="F4479">
            <v>0</v>
          </cell>
          <cell r="G4479" t="str">
            <v>86877</v>
          </cell>
          <cell r="H4479" t="str">
            <v>VÁLVULA EM METAL CROMADO 1.1/2 X 1.1/2 PARA TANQUE OU LAVATÓRIO, COM OU SEM LADRÃO - FORNECIMENTO E INSTALAÇÃO. AF_01/2020</v>
          </cell>
        </row>
        <row r="4480">
          <cell r="A4480" t="str">
            <v>INSTALACOES HIDRO SANITARIAS</v>
          </cell>
          <cell r="B4480" t="str">
            <v>INHI</v>
          </cell>
          <cell r="C4480" t="str">
            <v>APARELHOS SANITARIOS, LOUCAS, METAIS E OUTROS</v>
          </cell>
          <cell r="D4480" t="str">
            <v>0183</v>
          </cell>
          <cell r="E4480">
            <v>0</v>
          </cell>
          <cell r="F4480">
            <v>0</v>
          </cell>
          <cell r="G4480" t="str">
            <v>86878</v>
          </cell>
          <cell r="H4480" t="str">
            <v>VÁLVULA EM METAL CROMADO TIPO AMERICANA 3.1/2 X 1.1/2 PARA PIA - FORNECIMENTO E INSTALAÇÃO. AF_01/2020</v>
          </cell>
        </row>
        <row r="4481">
          <cell r="A4481" t="str">
            <v>INSTALACOES HIDRO SANITARIAS</v>
          </cell>
          <cell r="B4481" t="str">
            <v>INHI</v>
          </cell>
          <cell r="C4481" t="str">
            <v>APARELHOS SANITARIOS, LOUCAS, METAIS E OUTROS</v>
          </cell>
          <cell r="D4481" t="str">
            <v>0183</v>
          </cell>
          <cell r="E4481">
            <v>0</v>
          </cell>
          <cell r="F4481">
            <v>0</v>
          </cell>
          <cell r="G4481" t="str">
            <v>86879</v>
          </cell>
          <cell r="H4481" t="str">
            <v>VÁLVULA EM PLÁSTICO 1 PARA PIA, TANQUE OU LAVATÓRIO, COM OU SEM LADRÃO - FORNECIMENTO E INSTALAÇÃO. AF_01/2020</v>
          </cell>
        </row>
        <row r="4482">
          <cell r="A4482" t="str">
            <v>INSTALACOES HIDRO SANITARIAS</v>
          </cell>
          <cell r="B4482" t="str">
            <v>INHI</v>
          </cell>
          <cell r="C4482" t="str">
            <v>APARELHOS SANITARIOS, LOUCAS, METAIS E OUTROS</v>
          </cell>
          <cell r="D4482" t="str">
            <v>0183</v>
          </cell>
          <cell r="E4482">
            <v>0</v>
          </cell>
          <cell r="F4482">
            <v>0</v>
          </cell>
          <cell r="G4482" t="str">
            <v>86880</v>
          </cell>
          <cell r="H4482" t="str">
            <v>VÁLVULA EM PLÁSTICO CROMADO TIPO AMERICANA 3.1/2 X 1.1/2 SEM ADAPTADOR PARA PIA - FORNECIMENTO E INSTALAÇÃO. AF_01/2020</v>
          </cell>
        </row>
        <row r="4483">
          <cell r="A4483" t="str">
            <v>INSTALACOES HIDRO SANITARIAS</v>
          </cell>
          <cell r="B4483" t="str">
            <v>INHI</v>
          </cell>
          <cell r="C4483" t="str">
            <v>APARELHOS SANITARIOS, LOUCAS, METAIS E OUTROS</v>
          </cell>
          <cell r="D4483" t="str">
            <v>0183</v>
          </cell>
          <cell r="E4483">
            <v>0</v>
          </cell>
          <cell r="F4483">
            <v>0</v>
          </cell>
          <cell r="G4483" t="str">
            <v>86881</v>
          </cell>
          <cell r="H4483" t="str">
            <v>SIFÃO DO TIPO GARRAFA EM METAL CROMADO 1 X 1.1/2 - FORNECIMENTO E INSTALAÇÃO. AF_01/2020</v>
          </cell>
        </row>
        <row r="4484">
          <cell r="A4484" t="str">
            <v>INSTALACOES HIDRO SANITARIAS</v>
          </cell>
          <cell r="B4484" t="str">
            <v>INHI</v>
          </cell>
          <cell r="C4484" t="str">
            <v>APARELHOS SANITARIOS, LOUCAS, METAIS E OUTROS</v>
          </cell>
          <cell r="D4484" t="str">
            <v>0183</v>
          </cell>
          <cell r="E4484">
            <v>0</v>
          </cell>
          <cell r="F4484">
            <v>0</v>
          </cell>
          <cell r="G4484" t="str">
            <v>86882</v>
          </cell>
          <cell r="H4484" t="str">
            <v>SIFÃO DO TIPO GARRAFA/COPO EM PVC 1.1/4  X 1.1/2 - FORNECIMENTO E INSTALAÇÃO. AF_01/2020</v>
          </cell>
        </row>
        <row r="4485">
          <cell r="A4485" t="str">
            <v>INSTALACOES HIDRO SANITARIAS</v>
          </cell>
          <cell r="B4485" t="str">
            <v>INHI</v>
          </cell>
          <cell r="C4485" t="str">
            <v>APARELHOS SANITARIOS, LOUCAS, METAIS E OUTROS</v>
          </cell>
          <cell r="D4485" t="str">
            <v>0183</v>
          </cell>
          <cell r="E4485">
            <v>0</v>
          </cell>
          <cell r="F4485">
            <v>0</v>
          </cell>
          <cell r="G4485" t="str">
            <v>86883</v>
          </cell>
          <cell r="H4485" t="str">
            <v>SIFÃO DO TIPO FLEXÍVEL EM PVC 1  X 1.1/2  - FORNECIMENTO E INSTALAÇÃO. AF_01/2020</v>
          </cell>
        </row>
        <row r="4486">
          <cell r="A4486" t="str">
            <v>INSTALACOES HIDRO SANITARIAS</v>
          </cell>
          <cell r="B4486" t="str">
            <v>INHI</v>
          </cell>
          <cell r="C4486" t="str">
            <v>APARELHOS SANITARIOS, LOUCAS, METAIS E OUTROS</v>
          </cell>
          <cell r="D4486" t="str">
            <v>0183</v>
          </cell>
          <cell r="E4486">
            <v>0</v>
          </cell>
          <cell r="F4486">
            <v>0</v>
          </cell>
          <cell r="G4486" t="str">
            <v>86884</v>
          </cell>
          <cell r="H4486" t="str">
            <v>ENGATE FLEXÍVEL EM PLÁSTICO BRANCO, 1/2 X 30CM - FORNECIMENTO E INSTALAÇÃO. AF_01/2020</v>
          </cell>
        </row>
        <row r="4487">
          <cell r="A4487" t="str">
            <v>INSTALACOES HIDRO SANITARIAS</v>
          </cell>
          <cell r="B4487" t="str">
            <v>INHI</v>
          </cell>
          <cell r="C4487" t="str">
            <v>APARELHOS SANITARIOS, LOUCAS, METAIS E OUTROS</v>
          </cell>
          <cell r="D4487" t="str">
            <v>0183</v>
          </cell>
          <cell r="E4487">
            <v>0</v>
          </cell>
          <cell r="F4487">
            <v>0</v>
          </cell>
          <cell r="G4487" t="str">
            <v>86885</v>
          </cell>
          <cell r="H4487" t="str">
            <v>ENGATE FLEXÍVEL EM PLÁSTICO BRANCO, 1/2 X 40CM - FORNECIMENTO E INSTALAÇÃO. AF_01/2020</v>
          </cell>
        </row>
        <row r="4488">
          <cell r="A4488" t="str">
            <v>INSTALACOES HIDRO SANITARIAS</v>
          </cell>
          <cell r="B4488" t="str">
            <v>INHI</v>
          </cell>
          <cell r="C4488" t="str">
            <v>APARELHOS SANITARIOS, LOUCAS, METAIS E OUTROS</v>
          </cell>
          <cell r="D4488" t="str">
            <v>0183</v>
          </cell>
          <cell r="E4488">
            <v>0</v>
          </cell>
          <cell r="F4488">
            <v>0</v>
          </cell>
          <cell r="G4488" t="str">
            <v>86886</v>
          </cell>
          <cell r="H4488" t="str">
            <v>ENGATE FLEXÍVEL EM INOX, 1/2  X 30CM - FORNECIMENTO E INSTALAÇÃO. AF_01/2020</v>
          </cell>
        </row>
        <row r="4489">
          <cell r="A4489" t="str">
            <v>INSTALACOES HIDRO SANITARIAS</v>
          </cell>
          <cell r="B4489" t="str">
            <v>INHI</v>
          </cell>
          <cell r="C4489" t="str">
            <v>APARELHOS SANITARIOS, LOUCAS, METAIS E OUTROS</v>
          </cell>
          <cell r="D4489" t="str">
            <v>0183</v>
          </cell>
          <cell r="E4489">
            <v>0</v>
          </cell>
          <cell r="F4489">
            <v>0</v>
          </cell>
          <cell r="G4489" t="str">
            <v>86887</v>
          </cell>
          <cell r="H4489" t="str">
            <v>ENGATE FLEXÍVEL EM INOX, 1/2  X 40CM - FORNECIMENTO E INSTALAÇÃO. AF_01/2020</v>
          </cell>
        </row>
        <row r="4490">
          <cell r="A4490" t="str">
            <v>INSTALACOES HIDRO SANITARIAS</v>
          </cell>
          <cell r="B4490" t="str">
            <v>INHI</v>
          </cell>
          <cell r="C4490" t="str">
            <v>APARELHOS SANITARIOS, LOUCAS, METAIS E OUTROS</v>
          </cell>
          <cell r="D4490" t="str">
            <v>0183</v>
          </cell>
          <cell r="E4490">
            <v>0</v>
          </cell>
          <cell r="F4490">
            <v>0</v>
          </cell>
          <cell r="G4490" t="str">
            <v>86888</v>
          </cell>
          <cell r="H4490" t="str">
            <v>VASO SANITÁRIO SIFONADO COM CAIXA ACOPLADA LOUÇA BRANCA - FORNECIMENTO E INSTALAÇÃO. AF_01/2020</v>
          </cell>
        </row>
        <row r="4491">
          <cell r="A4491" t="str">
            <v>INSTALACOES HIDRO SANITARIAS</v>
          </cell>
          <cell r="B4491" t="str">
            <v>INHI</v>
          </cell>
          <cell r="C4491" t="str">
            <v>APARELHOS SANITARIOS, LOUCAS, METAIS E OUTROS</v>
          </cell>
          <cell r="D4491" t="str">
            <v>0183</v>
          </cell>
          <cell r="E4491">
            <v>0</v>
          </cell>
          <cell r="F4491">
            <v>0</v>
          </cell>
          <cell r="G4491" t="str">
            <v>86889</v>
          </cell>
          <cell r="H4491" t="str">
            <v>BANCADA DE GRANITO CINZA POLIDO, DE 1,50 X 0,60 M, PARA PIA DE COZINHA - FORNECIMENTO E INSTALAÇÃO. AF_01/2020</v>
          </cell>
        </row>
        <row r="4492">
          <cell r="A4492" t="str">
            <v>INSTALACOES HIDRO SANITARIAS</v>
          </cell>
          <cell r="B4492" t="str">
            <v>INHI</v>
          </cell>
          <cell r="C4492" t="str">
            <v>APARELHOS SANITARIOS, LOUCAS, METAIS E OUTROS</v>
          </cell>
          <cell r="D4492" t="str">
            <v>0183</v>
          </cell>
          <cell r="E4492">
            <v>0</v>
          </cell>
          <cell r="F4492">
            <v>0</v>
          </cell>
          <cell r="G4492" t="str">
            <v>86893</v>
          </cell>
          <cell r="H4492" t="str">
            <v>BANCADA DE MÁRMORE BRANCO POLIDO, DE 1,50 X 0,60 M, PARA PIA DE COZINHA - FORNECIMENTO E INSTALAÇÃO. AF_01/2020</v>
          </cell>
        </row>
        <row r="4493">
          <cell r="A4493" t="str">
            <v>INSTALACOES HIDRO SANITARIAS</v>
          </cell>
          <cell r="B4493" t="str">
            <v>INHI</v>
          </cell>
          <cell r="C4493" t="str">
            <v>APARELHOS SANITARIOS, LOUCAS, METAIS E OUTROS</v>
          </cell>
          <cell r="D4493" t="str">
            <v>0183</v>
          </cell>
          <cell r="E4493">
            <v>0</v>
          </cell>
          <cell r="F4493">
            <v>0</v>
          </cell>
          <cell r="G4493" t="str">
            <v>86894</v>
          </cell>
          <cell r="H4493" t="str">
            <v>BANCADA DE MÁRMORE SINTÉTICO, DE 120 X 60CM, COM CUBA INTEGRADA - FORNECIMENTO E INSTALAÇÃO. AF_01/2020</v>
          </cell>
        </row>
        <row r="4494">
          <cell r="A4494" t="str">
            <v>INSTALACOES HIDRO SANITARIAS</v>
          </cell>
          <cell r="B4494" t="str">
            <v>INHI</v>
          </cell>
          <cell r="C4494" t="str">
            <v>APARELHOS SANITARIOS, LOUCAS, METAIS E OUTROS</v>
          </cell>
          <cell r="D4494" t="str">
            <v>0183</v>
          </cell>
          <cell r="E4494">
            <v>0</v>
          </cell>
          <cell r="F4494">
            <v>0</v>
          </cell>
          <cell r="G4494" t="str">
            <v>86895</v>
          </cell>
          <cell r="H4494" t="str">
            <v>BANCADA DE GRANITO CINZA POLIDO, DE 0,50 X 0,60 M, PARA LAVATÓRIO - FORNECIMENTO E INSTALAÇÃO. AF_01/2020</v>
          </cell>
        </row>
        <row r="4495">
          <cell r="A4495" t="str">
            <v>INSTALACOES HIDRO SANITARIAS</v>
          </cell>
          <cell r="B4495" t="str">
            <v>INHI</v>
          </cell>
          <cell r="C4495" t="str">
            <v>APARELHOS SANITARIOS, LOUCAS, METAIS E OUTROS</v>
          </cell>
          <cell r="D4495" t="str">
            <v>0183</v>
          </cell>
          <cell r="E4495">
            <v>0</v>
          </cell>
          <cell r="F4495">
            <v>0</v>
          </cell>
          <cell r="G4495" t="str">
            <v>86899</v>
          </cell>
          <cell r="H4495" t="str">
            <v>BANCADA DE MÁRMORE BRANCO POLIDO, DE 0,50 X 0,60 M, PARA LAVATÓRIO - FORNECIMENTO E INSTALAÇÃO. AF_01/2020</v>
          </cell>
        </row>
        <row r="4496">
          <cell r="A4496" t="str">
            <v>INSTALACOES HIDRO SANITARIAS</v>
          </cell>
          <cell r="B4496" t="str">
            <v>INHI</v>
          </cell>
          <cell r="C4496" t="str">
            <v>APARELHOS SANITARIOS, LOUCAS, METAIS E OUTROS</v>
          </cell>
          <cell r="D4496" t="str">
            <v>0183</v>
          </cell>
          <cell r="E4496">
            <v>0</v>
          </cell>
          <cell r="F4496">
            <v>0</v>
          </cell>
          <cell r="G4496" t="str">
            <v>86900</v>
          </cell>
          <cell r="H4496" t="str">
            <v>CUBA DE EMBUTIR RETANGULAR DE AÇO INOXIDÁVEL, 46 X 30 X 12 CM - FORNECIMENTO E INSTALAÇÃO. AF_01/2020</v>
          </cell>
        </row>
        <row r="4497">
          <cell r="A4497" t="str">
            <v>INSTALACOES HIDRO SANITARIAS</v>
          </cell>
          <cell r="B4497" t="str">
            <v>INHI</v>
          </cell>
          <cell r="C4497" t="str">
            <v>APARELHOS SANITARIOS, LOUCAS, METAIS E OUTROS</v>
          </cell>
          <cell r="D4497" t="str">
            <v>0183</v>
          </cell>
          <cell r="E4497">
            <v>0</v>
          </cell>
          <cell r="F4497">
            <v>0</v>
          </cell>
          <cell r="G4497" t="str">
            <v>86901</v>
          </cell>
          <cell r="H4497" t="str">
            <v>CUBA DE EMBUTIR OVAL EM LOUÇA BRANCA, 35 X 50CM OU EQUIVALENTE - FORNECIMENTO E INSTALAÇÃO. AF_01/2020</v>
          </cell>
        </row>
        <row r="4498">
          <cell r="A4498" t="str">
            <v>INSTALACOES HIDRO SANITARIAS</v>
          </cell>
          <cell r="B4498" t="str">
            <v>INHI</v>
          </cell>
          <cell r="C4498" t="str">
            <v>APARELHOS SANITARIOS, LOUCAS, METAIS E OUTROS</v>
          </cell>
          <cell r="D4498" t="str">
            <v>0183</v>
          </cell>
          <cell r="E4498">
            <v>0</v>
          </cell>
          <cell r="F4498">
            <v>0</v>
          </cell>
          <cell r="G4498" t="str">
            <v>86902</v>
          </cell>
          <cell r="H4498" t="str">
            <v>LAVATÓRIO LOUÇA BRANCA COM COLUNA, *44 X 35,5* CM, PADRÃO POPULAR - FORNECIMENTO E INSTALAÇÃO. AF_01/2020</v>
          </cell>
        </row>
        <row r="4499">
          <cell r="A4499" t="str">
            <v>INSTALACOES HIDRO SANITARIAS</v>
          </cell>
          <cell r="B4499" t="str">
            <v>INHI</v>
          </cell>
          <cell r="C4499" t="str">
            <v>APARELHOS SANITARIOS, LOUCAS, METAIS E OUTROS</v>
          </cell>
          <cell r="D4499" t="str">
            <v>0183</v>
          </cell>
          <cell r="E4499">
            <v>0</v>
          </cell>
          <cell r="F4499">
            <v>0</v>
          </cell>
          <cell r="G4499" t="str">
            <v>86903</v>
          </cell>
          <cell r="H4499" t="str">
            <v>LAVATÓRIO LOUÇA BRANCA COM COLUNA, 45 X 55CM OU EQUIVALENTE, PADRÃO MÉDIO - FORNECIMENTO E INSTALAÇÃO. AF_01/2020</v>
          </cell>
        </row>
        <row r="4500">
          <cell r="A4500" t="str">
            <v>INSTALACOES HIDRO SANITARIAS</v>
          </cell>
          <cell r="B4500" t="str">
            <v>INHI</v>
          </cell>
          <cell r="C4500" t="str">
            <v>APARELHOS SANITARIOS, LOUCAS, METAIS E OUTROS</v>
          </cell>
          <cell r="D4500" t="str">
            <v>0183</v>
          </cell>
          <cell r="E4500">
            <v>0</v>
          </cell>
          <cell r="F4500">
            <v>0</v>
          </cell>
          <cell r="G4500" t="str">
            <v>86904</v>
          </cell>
          <cell r="H4500" t="str">
            <v>LAVATÓRIO LOUÇA BRANCA SUSPENSO, 29,5 X 39CM OU EQUIVALENTE, PADRÃO POPULAR - FORNECIMENTO E INSTALAÇÃO. AF_01/2020</v>
          </cell>
        </row>
        <row r="4501">
          <cell r="A4501" t="str">
            <v>INSTALACOES HIDRO SANITARIAS</v>
          </cell>
          <cell r="B4501" t="str">
            <v>INHI</v>
          </cell>
          <cell r="C4501" t="str">
            <v>APARELHOS SANITARIOS, LOUCAS, METAIS E OUTROS</v>
          </cell>
          <cell r="D4501" t="str">
            <v>0183</v>
          </cell>
          <cell r="E4501">
            <v>0</v>
          </cell>
          <cell r="F4501">
            <v>0</v>
          </cell>
          <cell r="G4501" t="str">
            <v>86905</v>
          </cell>
          <cell r="H4501" t="str">
            <v>APARELHO MISTURADOR DE MESA PARA LAVATÓRIO, PADRÃO MÉDIO - FORNECIMENTO E INSTALAÇÃO. AF_01/2020</v>
          </cell>
        </row>
        <row r="4502">
          <cell r="A4502" t="str">
            <v>INSTALACOES HIDRO SANITARIAS</v>
          </cell>
          <cell r="B4502" t="str">
            <v>INHI</v>
          </cell>
          <cell r="C4502" t="str">
            <v>APARELHOS SANITARIOS, LOUCAS, METAIS E OUTROS</v>
          </cell>
          <cell r="D4502" t="str">
            <v>0183</v>
          </cell>
          <cell r="E4502">
            <v>0</v>
          </cell>
          <cell r="F4502">
            <v>0</v>
          </cell>
          <cell r="G4502" t="str">
            <v>86906</v>
          </cell>
          <cell r="H4502" t="str">
            <v>TORNEIRA CROMADA DE MESA, 1/2 OU 3/4, PARA LAVATÓRIO, PADRÃO POPULAR - FORNECIMENTO E INSTALAÇÃO. AF_01/2020</v>
          </cell>
        </row>
        <row r="4503">
          <cell r="A4503" t="str">
            <v>INSTALACOES HIDRO SANITARIAS</v>
          </cell>
          <cell r="B4503" t="str">
            <v>INHI</v>
          </cell>
          <cell r="C4503" t="str">
            <v>APARELHOS SANITARIOS, LOUCAS, METAIS E OUTROS</v>
          </cell>
          <cell r="D4503" t="str">
            <v>0183</v>
          </cell>
          <cell r="E4503">
            <v>0</v>
          </cell>
          <cell r="F4503">
            <v>0</v>
          </cell>
          <cell r="G4503" t="str">
            <v>86908</v>
          </cell>
          <cell r="H4503" t="str">
            <v>APARELHO MISTURADOR DE MESA PARA PIA DE COZINHA, PADRÃO MÉDIO - FORNECIMENTO E INSTALAÇÃO. AF_01/2020</v>
          </cell>
        </row>
        <row r="4504">
          <cell r="A4504" t="str">
            <v>INSTALACOES HIDRO SANITARIAS</v>
          </cell>
          <cell r="B4504" t="str">
            <v>INHI</v>
          </cell>
          <cell r="C4504" t="str">
            <v>APARELHOS SANITARIOS, LOUCAS, METAIS E OUTROS</v>
          </cell>
          <cell r="D4504" t="str">
            <v>0183</v>
          </cell>
          <cell r="E4504">
            <v>0</v>
          </cell>
          <cell r="F4504">
            <v>0</v>
          </cell>
          <cell r="G4504" t="str">
            <v>86909</v>
          </cell>
          <cell r="H4504" t="str">
            <v>TORNEIRA CROMADA TUBO MÓVEL, DE MESA, 1/2 OU 3/4, PARA PIA DE COZINHA, PADRÃO ALTO - FORNECIMENTO E INSTALAÇÃO. AF_01/2020</v>
          </cell>
        </row>
        <row r="4505">
          <cell r="A4505" t="str">
            <v>INSTALACOES HIDRO SANITARIAS</v>
          </cell>
          <cell r="B4505" t="str">
            <v>INHI</v>
          </cell>
          <cell r="C4505" t="str">
            <v>APARELHOS SANITARIOS, LOUCAS, METAIS E OUTROS</v>
          </cell>
          <cell r="D4505" t="str">
            <v>0183</v>
          </cell>
          <cell r="E4505">
            <v>0</v>
          </cell>
          <cell r="F4505">
            <v>0</v>
          </cell>
          <cell r="G4505" t="str">
            <v>86910</v>
          </cell>
          <cell r="H4505" t="str">
            <v>TORNEIRA CROMADA TUBO MÓVEL, DE PAREDE, 1/2 OU 3/4, PARA PIA DE COZINHA, PADRÃO MÉDIO - FORNECIMENTO E INSTALAÇÃO. AF_01/2020</v>
          </cell>
        </row>
        <row r="4506">
          <cell r="A4506" t="str">
            <v>INSTALACOES HIDRO SANITARIAS</v>
          </cell>
          <cell r="B4506" t="str">
            <v>INHI</v>
          </cell>
          <cell r="C4506" t="str">
            <v>APARELHOS SANITARIOS, LOUCAS, METAIS E OUTROS</v>
          </cell>
          <cell r="D4506" t="str">
            <v>0183</v>
          </cell>
          <cell r="E4506">
            <v>0</v>
          </cell>
          <cell r="F4506">
            <v>0</v>
          </cell>
          <cell r="G4506" t="str">
            <v>86911</v>
          </cell>
          <cell r="H4506" t="str">
            <v>TORNEIRA CROMADA LONGA, DE PAREDE, 1/2 OU 3/4, PARA PIA DE COZINHA, PADRÃO POPULAR - FORNECIMENTO E INSTALAÇÃO. AF_01/2020</v>
          </cell>
        </row>
        <row r="4507">
          <cell r="A4507" t="str">
            <v>INSTALACOES HIDRO SANITARIAS</v>
          </cell>
          <cell r="B4507" t="str">
            <v>INHI</v>
          </cell>
          <cell r="C4507" t="str">
            <v>APARELHOS SANITARIOS, LOUCAS, METAIS E OUTROS</v>
          </cell>
          <cell r="D4507" t="str">
            <v>0183</v>
          </cell>
          <cell r="E4507">
            <v>0</v>
          </cell>
          <cell r="F4507">
            <v>0</v>
          </cell>
          <cell r="G4507" t="str">
            <v>86913</v>
          </cell>
          <cell r="H4507" t="str">
            <v>TORNEIRA CROMADA 1/2 OU 3/4 PARA TANQUE, PADRÃO POPULAR - FORNECIMENTO E INSTALAÇÃO. AF_01/2020</v>
          </cell>
        </row>
        <row r="4508">
          <cell r="A4508" t="str">
            <v>INSTALACOES HIDRO SANITARIAS</v>
          </cell>
          <cell r="B4508" t="str">
            <v>INHI</v>
          </cell>
          <cell r="C4508" t="str">
            <v>APARELHOS SANITARIOS, LOUCAS, METAIS E OUTROS</v>
          </cell>
          <cell r="D4508" t="str">
            <v>0183</v>
          </cell>
          <cell r="E4508">
            <v>0</v>
          </cell>
          <cell r="F4508">
            <v>0</v>
          </cell>
          <cell r="G4508" t="str">
            <v>86914</v>
          </cell>
          <cell r="H4508" t="str">
            <v>TORNEIRA CROMADA 1/2 OU 3/4 PARA TANQUE, PADRÃO MÉDIO - FORNECIMENTO E INSTALAÇÃO. AF_01/2020</v>
          </cell>
        </row>
        <row r="4509">
          <cell r="A4509" t="str">
            <v>INSTALACOES HIDRO SANITARIAS</v>
          </cell>
          <cell r="B4509" t="str">
            <v>INHI</v>
          </cell>
          <cell r="C4509" t="str">
            <v>APARELHOS SANITARIOS, LOUCAS, METAIS E OUTROS</v>
          </cell>
          <cell r="D4509" t="str">
            <v>0183</v>
          </cell>
          <cell r="E4509">
            <v>0</v>
          </cell>
          <cell r="F4509">
            <v>0</v>
          </cell>
          <cell r="G4509" t="str">
            <v>86915</v>
          </cell>
          <cell r="H4509" t="str">
            <v>TORNEIRA CROMADA DE MESA, 1/2 OU 3/4, PARA LAVATÓRIO, PADRÃO MÉDIO - FORNECIMENTO E INSTALAÇÃO. AF_01/2020</v>
          </cell>
        </row>
        <row r="4510">
          <cell r="A4510" t="str">
            <v>INSTALACOES HIDRO SANITARIAS</v>
          </cell>
          <cell r="B4510" t="str">
            <v>INHI</v>
          </cell>
          <cell r="C4510" t="str">
            <v>APARELHOS SANITARIOS, LOUCAS, METAIS E OUTROS</v>
          </cell>
          <cell r="D4510" t="str">
            <v>0183</v>
          </cell>
          <cell r="E4510">
            <v>0</v>
          </cell>
          <cell r="F4510">
            <v>0</v>
          </cell>
          <cell r="G4510" t="str">
            <v>86916</v>
          </cell>
          <cell r="H4510" t="str">
            <v>TORNEIRA PLÁSTICA 3/4 PARA TANQUE - FORNECIMENTO E INSTALAÇÃO. AF_01/2020</v>
          </cell>
        </row>
        <row r="4511">
          <cell r="A4511" t="str">
            <v>INSTALACOES HIDRO SANITARIAS</v>
          </cell>
          <cell r="B4511" t="str">
            <v>INHI</v>
          </cell>
          <cell r="C4511" t="str">
            <v>APARELHOS SANITARIOS, LOUCAS, METAIS E OUTROS</v>
          </cell>
          <cell r="D4511" t="str">
            <v>0183</v>
          </cell>
          <cell r="E4511">
            <v>0</v>
          </cell>
          <cell r="F4511">
            <v>0</v>
          </cell>
          <cell r="G4511" t="str">
            <v>86919</v>
          </cell>
          <cell r="H4511" t="str">
            <v>TANQUE DE LOUÇA BRANCA COM COLUNA, 30L OU EQUIVALENTE, INCLUSO SIFÃO FLEXÍVEL EM PVC, VÁLVULA METÁLICA E TORNEIRA DE METAL CROMADO PADRÃO MÉDIO - FORNECIMENTO E INSTALAÇÃO. AF_01/2020</v>
          </cell>
        </row>
        <row r="4512">
          <cell r="A4512" t="str">
            <v>INSTALACOES HIDRO SANITARIAS</v>
          </cell>
          <cell r="B4512" t="str">
            <v>INHI</v>
          </cell>
          <cell r="C4512" t="str">
            <v>APARELHOS SANITARIOS, LOUCAS, METAIS E OUTROS</v>
          </cell>
          <cell r="D4512" t="str">
            <v>0183</v>
          </cell>
          <cell r="E4512">
            <v>0</v>
          </cell>
          <cell r="F4512">
            <v>0</v>
          </cell>
          <cell r="G4512" t="str">
            <v>86920</v>
          </cell>
          <cell r="H4512" t="str">
            <v>TANQUE DE LOUÇA BRANCA COM COLUNA, 30L OU EQUIVALENTE, INCLUSO SIFÃO FLEXÍVEL EM PVC, VÁLVULA PLÁSTICA E TORNEIRA DE METAL CROMADO PADRÃO POPULAR - FORNECIMENTO E INSTALAÇÃO. AF_01/2020</v>
          </cell>
        </row>
        <row r="4513">
          <cell r="A4513" t="str">
            <v>INSTALACOES HIDRO SANITARIAS</v>
          </cell>
          <cell r="B4513" t="str">
            <v>INHI</v>
          </cell>
          <cell r="C4513" t="str">
            <v>APARELHOS SANITARIOS, LOUCAS, METAIS E OUTROS</v>
          </cell>
          <cell r="D4513" t="str">
            <v>0183</v>
          </cell>
          <cell r="E4513">
            <v>0</v>
          </cell>
          <cell r="F4513">
            <v>0</v>
          </cell>
          <cell r="G4513" t="str">
            <v>86921</v>
          </cell>
          <cell r="H4513" t="str">
            <v>TANQUE DE LOUÇA BRANCA COM COLUNA, 30L OU EQUIVALENTE, INCLUSO SIFÃO FLEXÍVEL EM PVC, VÁLVULA PLÁSTICA E TORNEIRA DE PLÁSTICO - FORNECIMENTO E INSTALAÇÃO. AF_01/2020</v>
          </cell>
        </row>
        <row r="4514">
          <cell r="A4514" t="str">
            <v>INSTALACOES HIDRO SANITARIAS</v>
          </cell>
          <cell r="B4514" t="str">
            <v>INHI</v>
          </cell>
          <cell r="C4514" t="str">
            <v>APARELHOS SANITARIOS, LOUCAS, METAIS E OUTROS</v>
          </cell>
          <cell r="D4514" t="str">
            <v>0183</v>
          </cell>
          <cell r="E4514">
            <v>0</v>
          </cell>
          <cell r="F4514">
            <v>0</v>
          </cell>
          <cell r="G4514" t="str">
            <v>86922</v>
          </cell>
          <cell r="H4514" t="str">
            <v>TANQUE DE LOUÇA BRANCA SUSPENSO, 18L OU EQUIVALENTE, INCLUSO SIFÃO TIPO GARRAFA EM METAL CROMADO, VÁLVULA METÁLICA E TORNEIRA DE METAL CROMADO PADRÃO MÉDIO - FORNECIMENTO E INSTALAÇÃO. AF_01/2020</v>
          </cell>
        </row>
        <row r="4515">
          <cell r="A4515" t="str">
            <v>INSTALACOES HIDRO SANITARIAS</v>
          </cell>
          <cell r="B4515" t="str">
            <v>INHI</v>
          </cell>
          <cell r="C4515" t="str">
            <v>APARELHOS SANITARIOS, LOUCAS, METAIS E OUTROS</v>
          </cell>
          <cell r="D4515" t="str">
            <v>0183</v>
          </cell>
          <cell r="E4515">
            <v>0</v>
          </cell>
          <cell r="F4515">
            <v>0</v>
          </cell>
          <cell r="G4515" t="str">
            <v>86923</v>
          </cell>
          <cell r="H4515" t="str">
            <v>TANQUE DE LOUÇA BRANCA SUSPENSO, 18L OU EQUIVALENTE, INCLUSO SIFÃO TIPO GARRAFA EM PVC, VÁLVULA PLÁSTICA E TORNEIRA DE METAL CROMADO PADRÃO POPULAR - FORNECIMENTO E INSTALAÇÃO. AF_01/2020</v>
          </cell>
        </row>
        <row r="4516">
          <cell r="A4516" t="str">
            <v>INSTALACOES HIDRO SANITARIAS</v>
          </cell>
          <cell r="B4516" t="str">
            <v>INHI</v>
          </cell>
          <cell r="C4516" t="str">
            <v>APARELHOS SANITARIOS, LOUCAS, METAIS E OUTROS</v>
          </cell>
          <cell r="D4516" t="str">
            <v>0183</v>
          </cell>
          <cell r="E4516">
            <v>0</v>
          </cell>
          <cell r="F4516">
            <v>0</v>
          </cell>
          <cell r="G4516" t="str">
            <v>86924</v>
          </cell>
          <cell r="H4516" t="str">
            <v>TANQUE DE LOUÇA BRANCA SUSPENSO, 18L OU EQUIVALENTE, INCLUSO SIFÃO TIPO GARRAFA EM PVC, VÁLVULA PLÁSTICA E TORNEIRA DE PLÁSTICO - FORNECIMENTO E INSTALAÇÃO. AF_01/2020</v>
          </cell>
        </row>
        <row r="4517">
          <cell r="A4517" t="str">
            <v>INSTALACOES HIDRO SANITARIAS</v>
          </cell>
          <cell r="B4517" t="str">
            <v>INHI</v>
          </cell>
          <cell r="C4517" t="str">
            <v>APARELHOS SANITARIOS, LOUCAS, METAIS E OUTROS</v>
          </cell>
          <cell r="D4517" t="str">
            <v>0183</v>
          </cell>
          <cell r="E4517">
            <v>0</v>
          </cell>
          <cell r="F4517">
            <v>0</v>
          </cell>
          <cell r="G4517" t="str">
            <v>86925</v>
          </cell>
          <cell r="H4517" t="str">
            <v>TANQUE DE MÁRMORE SINTÉTICO COM COLUNA, 22L OU EQUIVALENTE, INCLUSO SIFÃO FLEXÍVEL EM PVC, VÁLVULA PLÁSTICA E TORNEIRA DE METAL CROMADO PADRÃO POPULAR - FORNECIMENTO E INSTALAÇÃO. AF_01/2020</v>
          </cell>
        </row>
        <row r="4518">
          <cell r="A4518" t="str">
            <v>INSTALACOES HIDRO SANITARIAS</v>
          </cell>
          <cell r="B4518" t="str">
            <v>INHI</v>
          </cell>
          <cell r="C4518" t="str">
            <v>APARELHOS SANITARIOS, LOUCAS, METAIS E OUTROS</v>
          </cell>
          <cell r="D4518" t="str">
            <v>0183</v>
          </cell>
          <cell r="E4518">
            <v>0</v>
          </cell>
          <cell r="F4518">
            <v>0</v>
          </cell>
          <cell r="G4518" t="str">
            <v>86926</v>
          </cell>
          <cell r="H4518" t="str">
            <v>TANQUE DE MÁRMORE SINTÉTICO COM COLUNA, 22L OU EQUIVALENTE, INCLUSO SIFÃO FLEXÍVEL EM PVC, VÁLVULA PLÁSTICA E TORNEIRA DE PLÁSTICO - FORNECIMENTO E INSTALAÇÃO. AF_01/2020</v>
          </cell>
        </row>
        <row r="4519">
          <cell r="A4519" t="str">
            <v>INSTALACOES HIDRO SANITARIAS</v>
          </cell>
          <cell r="B4519" t="str">
            <v>INHI</v>
          </cell>
          <cell r="C4519" t="str">
            <v>APARELHOS SANITARIOS, LOUCAS, METAIS E OUTROS</v>
          </cell>
          <cell r="D4519" t="str">
            <v>0183</v>
          </cell>
          <cell r="E4519">
            <v>0</v>
          </cell>
          <cell r="F4519">
            <v>0</v>
          </cell>
          <cell r="G4519" t="str">
            <v>86927</v>
          </cell>
          <cell r="H4519" t="str">
            <v>TANQUE DE MÁRMORE SINTÉTICO SUSPENSO, 22L OU EQUIVALENTE, INCLUSO SIFÃO TIPO GARRAFA EM PVC, VÁLVULA PLÁSTICA E TORNEIRA DE METAL CROMADO PADRÃO POPULAR - FORNEC. E INSTALAÇÃO. AF_01/2020</v>
          </cell>
        </row>
        <row r="4520">
          <cell r="A4520" t="str">
            <v>INSTALACOES HIDRO SANITARIAS</v>
          </cell>
          <cell r="B4520" t="str">
            <v>INHI</v>
          </cell>
          <cell r="C4520" t="str">
            <v>APARELHOS SANITARIOS, LOUCAS, METAIS E OUTROS</v>
          </cell>
          <cell r="D4520" t="str">
            <v>0183</v>
          </cell>
          <cell r="E4520">
            <v>0</v>
          </cell>
          <cell r="F4520">
            <v>0</v>
          </cell>
          <cell r="G4520" t="str">
            <v>86928</v>
          </cell>
          <cell r="H4520" t="str">
            <v>TANQUE DE MÁRMORE SINTÉTICO SUSPENSO, 22L OU EQUIVALENTE, INCLUSO SIFÃO TIPO GARRAFA EM PVC, VÁLVULA PLÁSTICA E TORNEIRA DE PLÁSTICO - FORNECIMENTO E INSTALAÇÃO. AF_01/2020</v>
          </cell>
        </row>
        <row r="4521">
          <cell r="A4521" t="str">
            <v>INSTALACOES HIDRO SANITARIAS</v>
          </cell>
          <cell r="B4521" t="str">
            <v>INHI</v>
          </cell>
          <cell r="C4521" t="str">
            <v>APARELHOS SANITARIOS, LOUCAS, METAIS E OUTROS</v>
          </cell>
          <cell r="D4521" t="str">
            <v>0183</v>
          </cell>
          <cell r="E4521">
            <v>0</v>
          </cell>
          <cell r="F4521">
            <v>0</v>
          </cell>
          <cell r="G4521" t="str">
            <v>86929</v>
          </cell>
          <cell r="H4521" t="str">
            <v>TANQUE DE MÁRMORE SINTÉTICO SUSPENSO, 22L OU EQUIVALENTE, INCLUSO SIFÃO FLEXÍVEL EM PVC, VÁLVULA PLÁSTICA E TORNEIRA DE METAL CROMADO PADRÃO POPULAR - FORNECIMENTO E INSTALAÇÃO. AF_01/2020</v>
          </cell>
        </row>
        <row r="4522">
          <cell r="A4522" t="str">
            <v>INSTALACOES HIDRO SANITARIAS</v>
          </cell>
          <cell r="B4522" t="str">
            <v>INHI</v>
          </cell>
          <cell r="C4522" t="str">
            <v>APARELHOS SANITARIOS, LOUCAS, METAIS E OUTROS</v>
          </cell>
          <cell r="D4522" t="str">
            <v>0183</v>
          </cell>
          <cell r="E4522">
            <v>0</v>
          </cell>
          <cell r="F4522">
            <v>0</v>
          </cell>
          <cell r="G4522" t="str">
            <v>86930</v>
          </cell>
          <cell r="H4522" t="str">
            <v>TANQUE DE MÁRMORE SINTÉTICO SUSPENSO, 22L OU EQUIVALENTE, INCLUSO SIFÃO FLEXÍVEL EM PVC, VÁLVULA PLÁSTICA E TORNEIRA DE PLÁSTICO - FORNECIMENTO E INSTALAÇÃO. AF_01/2020</v>
          </cell>
        </row>
        <row r="4523">
          <cell r="A4523" t="str">
            <v>INSTALACOES HIDRO SANITARIAS</v>
          </cell>
          <cell r="B4523" t="str">
            <v>INHI</v>
          </cell>
          <cell r="C4523" t="str">
            <v>APARELHOS SANITARIOS, LOUCAS, METAIS E OUTROS</v>
          </cell>
          <cell r="D4523" t="str">
            <v>0183</v>
          </cell>
          <cell r="E4523">
            <v>0</v>
          </cell>
          <cell r="F4523">
            <v>0</v>
          </cell>
          <cell r="G4523" t="str">
            <v>86931</v>
          </cell>
          <cell r="H4523" t="str">
            <v>VASO SANITÁRIO SIFONADO COM CAIXA ACOPLADA LOUÇA BRANCA, INCLUSO ENGATE FLEXÍVEL EM PLÁSTICO BRANCO, 1/2  X 40CM - FORNECIMENTO E INSTALAÇÃO. AF_01/2020</v>
          </cell>
        </row>
        <row r="4524">
          <cell r="A4524" t="str">
            <v>INSTALACOES HIDRO SANITARIAS</v>
          </cell>
          <cell r="B4524" t="str">
            <v>INHI</v>
          </cell>
          <cell r="C4524" t="str">
            <v>APARELHOS SANITARIOS, LOUCAS, METAIS E OUTROS</v>
          </cell>
          <cell r="D4524" t="str">
            <v>0183</v>
          </cell>
          <cell r="E4524">
            <v>0</v>
          </cell>
          <cell r="F4524">
            <v>0</v>
          </cell>
          <cell r="G4524" t="str">
            <v>86932</v>
          </cell>
          <cell r="H4524" t="str">
            <v>VASO SANITÁRIO SIFONADO COM CAIXA ACOPLADA LOUÇA BRANCA - PADRÃO MÉDIO, INCLUSO ENGATE FLEXÍVEL EM METAL CROMADO, 1/2  X 40CM - FORNECIMENTO E INSTALAÇÃO. AF_01/2020</v>
          </cell>
        </row>
        <row r="4525">
          <cell r="A4525" t="str">
            <v>INSTALACOES HIDRO SANITARIAS</v>
          </cell>
          <cell r="B4525" t="str">
            <v>INHI</v>
          </cell>
          <cell r="C4525" t="str">
            <v>APARELHOS SANITARIOS, LOUCAS, METAIS E OUTROS</v>
          </cell>
          <cell r="D4525" t="str">
            <v>0183</v>
          </cell>
          <cell r="E4525">
            <v>0</v>
          </cell>
          <cell r="F4525">
            <v>0</v>
          </cell>
          <cell r="G4525" t="str">
            <v>86933</v>
          </cell>
          <cell r="H4525" t="str">
            <v>BANCADA DE MÁRMORE SINTÉTICO 120 X 60CM, COM CUBA INTEGRADA, INCLUSO SIFÃO TIPO GARRAFA EM PVC, VÁLVULA EM PLÁSTICO CROMADO TIPO AMERICANA E TORNEIRA CROMADA LONGA, DE PAREDE, PADRÃO POPULAR - FORNECIMENTO E INSTALAÇÃO. AF_01/2020</v>
          </cell>
        </row>
        <row r="4526">
          <cell r="A4526" t="str">
            <v>INSTALACOES HIDRO SANITARIAS</v>
          </cell>
          <cell r="B4526" t="str">
            <v>INHI</v>
          </cell>
          <cell r="C4526" t="str">
            <v>APARELHOS SANITARIOS, LOUCAS, METAIS E OUTROS</v>
          </cell>
          <cell r="D4526" t="str">
            <v>0183</v>
          </cell>
          <cell r="E4526">
            <v>0</v>
          </cell>
          <cell r="F4526">
            <v>0</v>
          </cell>
          <cell r="G4526" t="str">
            <v>86934</v>
          </cell>
          <cell r="H4526" t="str">
            <v>BANCADA DE MÁRMORE SINTÉTICO 120 X 60CM, COM CUBA INTEGRADA, INCLUSO SIFÃO TIPO FLEXÍVEL EM PVC, VÁLVULA EM PLÁSTICO CROMADO TIPO AMERICANA E TORNEIRA CROMADA LONGA, DE PAREDE, PADRÃO POPULAR - FORNECIMENTO E INSTALAÇÃO. AF_01/2020</v>
          </cell>
        </row>
        <row r="4527">
          <cell r="A4527" t="str">
            <v>INSTALACOES HIDRO SANITARIAS</v>
          </cell>
          <cell r="B4527" t="str">
            <v>INHI</v>
          </cell>
          <cell r="C4527" t="str">
            <v>APARELHOS SANITARIOS, LOUCAS, METAIS E OUTROS</v>
          </cell>
          <cell r="D4527" t="str">
            <v>0183</v>
          </cell>
          <cell r="E4527">
            <v>0</v>
          </cell>
          <cell r="F4527">
            <v>0</v>
          </cell>
          <cell r="G4527" t="str">
            <v>86935</v>
          </cell>
          <cell r="H4527" t="str">
            <v>CUBA DE EMBUTIR DE AÇO INOXIDÁVEL MÉDIA, INCLUSO VÁLVULA TIPO AMERICANA EM METAL CROMADO E SIFÃO FLEXÍVEL EM PVC - FORNECIMENTO E INSTALAÇÃO. AF_01/2020</v>
          </cell>
        </row>
        <row r="4528">
          <cell r="A4528" t="str">
            <v>INSTALACOES HIDRO SANITARIAS</v>
          </cell>
          <cell r="B4528" t="str">
            <v>INHI</v>
          </cell>
          <cell r="C4528" t="str">
            <v>APARELHOS SANITARIOS, LOUCAS, METAIS E OUTROS</v>
          </cell>
          <cell r="D4528" t="str">
            <v>0183</v>
          </cell>
          <cell r="E4528">
            <v>0</v>
          </cell>
          <cell r="F4528">
            <v>0</v>
          </cell>
          <cell r="G4528" t="str">
            <v>86936</v>
          </cell>
          <cell r="H4528" t="str">
            <v>CUBA DE EMBUTIR DE AÇO INOXIDÁVEL MÉDIA, INCLUSO VÁLVULA TIPO AMERICANA E SIFÃO TIPO GARRAFA EM METAL CROMADO - FORNECIMENTO E INSTALAÇÃO. AF_01/2020</v>
          </cell>
        </row>
        <row r="4529">
          <cell r="A4529" t="str">
            <v>INSTALACOES HIDRO SANITARIAS</v>
          </cell>
          <cell r="B4529" t="str">
            <v>INHI</v>
          </cell>
          <cell r="C4529" t="str">
            <v>APARELHOS SANITARIOS, LOUCAS, METAIS E OUTROS</v>
          </cell>
          <cell r="D4529" t="str">
            <v>0183</v>
          </cell>
          <cell r="E4529">
            <v>0</v>
          </cell>
          <cell r="F4529">
            <v>0</v>
          </cell>
          <cell r="G4529" t="str">
            <v>86937</v>
          </cell>
          <cell r="H4529" t="str">
            <v>CUBA DE EMBUTIR OVAL EM LOUÇA BRANCA, 35 X 50CM OU EQUIVALENTE, INCLUSO VÁLVULA EM METAL CROMADO E SIFÃO FLEXÍVEL EM PVC - FORNECIMENTO E INSTALAÇÃO. AF_01/2020</v>
          </cell>
        </row>
        <row r="4530">
          <cell r="A4530" t="str">
            <v>INSTALACOES HIDRO SANITARIAS</v>
          </cell>
          <cell r="B4530" t="str">
            <v>INHI</v>
          </cell>
          <cell r="C4530" t="str">
            <v>APARELHOS SANITARIOS, LOUCAS, METAIS E OUTROS</v>
          </cell>
          <cell r="D4530" t="str">
            <v>0183</v>
          </cell>
          <cell r="E4530">
            <v>0</v>
          </cell>
          <cell r="F4530">
            <v>0</v>
          </cell>
          <cell r="G4530" t="str">
            <v>86938</v>
          </cell>
          <cell r="H4530" t="str">
            <v>CUBA DE EMBUTIR OVAL EM LOUÇA BRANCA, 35 X 50CM OU EQUIVALENTE, INCLUSO VÁLVULA E SIFÃO TIPO GARRAFA EM METAL CROMADO - FORNECIMENTO E INSTALAÇÃO. AF_01/2020</v>
          </cell>
        </row>
        <row r="4531">
          <cell r="A4531" t="str">
            <v>INSTALACOES HIDRO SANITARIAS</v>
          </cell>
          <cell r="B4531" t="str">
            <v>INHI</v>
          </cell>
          <cell r="C4531" t="str">
            <v>APARELHOS SANITARIOS, LOUCAS, METAIS E OUTROS</v>
          </cell>
          <cell r="D4531" t="str">
            <v>0183</v>
          </cell>
          <cell r="E4531">
            <v>0</v>
          </cell>
          <cell r="F4531">
            <v>0</v>
          </cell>
          <cell r="G4531" t="str">
            <v>86939</v>
          </cell>
          <cell r="H4531" t="str">
            <v>LAVATÓRIO LOUÇA BRANCA COM COLUNA, *44 X 35,5* CM, PADRÃO POPULAR, INCLUSO SIFÃO FLEXÍVEL EM PVC, VÁLVULA E ENGATE FLEXÍVEL 30CM EM PLÁSTICO E COM TORNEIRA CROMADA PADRÃO POPULAR - FORNECIMENTO E INSTALAÇÃO. AF_01/2020</v>
          </cell>
        </row>
        <row r="4532">
          <cell r="A4532" t="str">
            <v>INSTALACOES HIDRO SANITARIAS</v>
          </cell>
          <cell r="B4532" t="str">
            <v>INHI</v>
          </cell>
          <cell r="C4532" t="str">
            <v>APARELHOS SANITARIOS, LOUCAS, METAIS E OUTROS</v>
          </cell>
          <cell r="D4532" t="str">
            <v>0183</v>
          </cell>
          <cell r="E4532">
            <v>0</v>
          </cell>
          <cell r="F4532">
            <v>0</v>
          </cell>
          <cell r="G4532" t="str">
            <v>86940</v>
          </cell>
          <cell r="H4532" t="str">
            <v>LAVATÓRIO LOUÇA BRANCA COM COLUNA, 45 X 55CM OU EQUIVALENTE, PADRÃO MÉDIO, INCLUSO SIFÃO TIPO GARRAFA, VÁLVULA E ENGATE FLEXÍVEL DE 40CM EM METAL CROMADO, COM APARELHO MISTURADOR PADRÃO MÉDIO - FORNECIMENTO E INSTALAÇÃO. AF_01/2020</v>
          </cell>
        </row>
        <row r="4533">
          <cell r="A4533" t="str">
            <v>INSTALACOES HIDRO SANITARIAS</v>
          </cell>
          <cell r="B4533" t="str">
            <v>INHI</v>
          </cell>
          <cell r="C4533" t="str">
            <v>APARELHOS SANITARIOS, LOUCAS, METAIS E OUTROS</v>
          </cell>
          <cell r="D4533" t="str">
            <v>0183</v>
          </cell>
          <cell r="E4533">
            <v>0</v>
          </cell>
          <cell r="F4533">
            <v>0</v>
          </cell>
          <cell r="G4533" t="str">
            <v>86941</v>
          </cell>
          <cell r="H4533" t="str">
            <v>LAVATÓRIO LOUÇA BRANCA COM COLUNA, 45 X 55CM OU EQUIVALENTE, PADRÃO MÉDIO, INCLUSO SIFÃO TIPO GARRAFA, VÁLVULA E ENGATE FLEXÍVEL DE 40CM EM METAL CROMADO, COM TORNEIRA CROMADA DE MESA, PADRÃO MÉDIO - FORNECIMENTO E INSTALAÇÃO. AF_01/2020</v>
          </cell>
        </row>
        <row r="4534">
          <cell r="A4534" t="str">
            <v>INSTALACOES HIDRO SANITARIAS</v>
          </cell>
          <cell r="B4534" t="str">
            <v>INHI</v>
          </cell>
          <cell r="C4534" t="str">
            <v>APARELHOS SANITARIOS, LOUCAS, METAIS E OUTROS</v>
          </cell>
          <cell r="D4534" t="str">
            <v>0183</v>
          </cell>
          <cell r="E4534">
            <v>0</v>
          </cell>
          <cell r="F4534">
            <v>0</v>
          </cell>
          <cell r="G4534" t="str">
            <v>86942</v>
          </cell>
          <cell r="H4534" t="str">
            <v>LAVATÓRIO LOUÇA BRANCA SUSPENSO, 29,5 X 39CM OU EQUIVALENTE, PADRÃO POPULAR, INCLUSO SIFÃO TIPO GARRAFA EM PVC, VÁLVULA E ENGATE FLEXÍVEL 30CM EM PLÁSTICO E TORNEIRA CROMADA DE MESA, PADRÃO POPULAR - FORNECIMENTO E INSTALAÇÃO. AF_01/2020</v>
          </cell>
        </row>
        <row r="4535">
          <cell r="A4535" t="str">
            <v>INSTALACOES HIDRO SANITARIAS</v>
          </cell>
          <cell r="B4535" t="str">
            <v>INHI</v>
          </cell>
          <cell r="C4535" t="str">
            <v>APARELHOS SANITARIOS, LOUCAS, METAIS E OUTROS</v>
          </cell>
          <cell r="D4535" t="str">
            <v>0183</v>
          </cell>
          <cell r="E4535">
            <v>0</v>
          </cell>
          <cell r="F4535">
            <v>0</v>
          </cell>
          <cell r="G4535" t="str">
            <v>86943</v>
          </cell>
          <cell r="H4535" t="str">
            <v>LAVATÓRIO LOUÇA BRANCA SUSPENSO, 29,5 X 39CM OU EQUIVALENTE, PADRÃO POPULAR, INCLUSO SIFÃO FLEXÍVEL EM PVC, VÁLVULA E ENGATE FLEXÍVEL 30CM EM PLÁSTICO E TORNEIRA CROMADA DE MESA, PADRÃO POPULAR - FORNECIMENTO E INSTALAÇÃO. AF_01/2020</v>
          </cell>
        </row>
        <row r="4536">
          <cell r="A4536" t="str">
            <v>INSTALACOES HIDRO SANITARIAS</v>
          </cell>
          <cell r="B4536" t="str">
            <v>INHI</v>
          </cell>
          <cell r="C4536" t="str">
            <v>APARELHOS SANITARIOS, LOUCAS, METAIS E OUTROS</v>
          </cell>
          <cell r="D4536" t="str">
            <v>0183</v>
          </cell>
          <cell r="E4536">
            <v>0</v>
          </cell>
          <cell r="F4536">
            <v>0</v>
          </cell>
          <cell r="G4536" t="str">
            <v>86947</v>
          </cell>
          <cell r="H4536" t="str">
            <v>BANCADA MÁRMORE BRANCO, 50 X 60 CM, INCLUSO CUBA DE EMBUTIR OVAL EM LOUÇA BRANCA 35 X 50 CM, VÁLVULA, SIFÃO TIPO GARRAFA E ENGATE FLEXÍVEL 40 CM EM METAL CROMADO E APARELHO MISTURADOR DE MESA, PADRÃO MÉDIO - FORNEC. E INSTALAÇÃO. AF_01/2020</v>
          </cell>
        </row>
        <row r="4537">
          <cell r="A4537" t="str">
            <v>INSTALACOES HIDRO SANITARIAS</v>
          </cell>
          <cell r="B4537" t="str">
            <v>INHI</v>
          </cell>
          <cell r="C4537" t="str">
            <v>APARELHOS SANITARIOS, LOUCAS, METAIS E OUTROS</v>
          </cell>
          <cell r="D4537" t="str">
            <v>0183</v>
          </cell>
          <cell r="E4537">
            <v>0</v>
          </cell>
          <cell r="F4537">
            <v>0</v>
          </cell>
          <cell r="G4537" t="str">
            <v>93396</v>
          </cell>
          <cell r="H4537" t="str">
            <v>BANCADA GRANITO CINZA,  50 X 60 CM, INCL. CUBA DE EMBUTIR OVAL LOUÇA BRANCA 35 X 50 CM, VÁLVULA METAL CROMADO, SIFÃO FLEXÍVEL PVC, ENGATE 30 CM FLEXÍVEL PLÁSTICO E TORNEIRA CROMADA DE MESA, PADRÃO POPULAR - FORNEC. E INSTALAÇÃO. AF_01/2020</v>
          </cell>
        </row>
        <row r="4538">
          <cell r="A4538" t="str">
            <v>INSTALACOES HIDRO SANITARIAS</v>
          </cell>
          <cell r="B4538" t="str">
            <v>INHI</v>
          </cell>
          <cell r="C4538" t="str">
            <v>APARELHOS SANITARIOS, LOUCAS, METAIS E OUTROS</v>
          </cell>
          <cell r="D4538" t="str">
            <v>0183</v>
          </cell>
          <cell r="E4538">
            <v>0</v>
          </cell>
          <cell r="F4538">
            <v>0</v>
          </cell>
          <cell r="G4538" t="str">
            <v>93441</v>
          </cell>
          <cell r="H4538" t="str">
            <v>BANCADA GRANITO CINZA  150 X 60 CM, COM CUBA DE EMBUTIR DE AÇO, VÁLVULA AMERICANA EM METAL, SIFÃO FLEXÍVEL EM PVC, ENGATE FLEXÍVEL 30 CM, TORNEIRA CROMADA LONGA, DE PAREDE, 1/2 OU 3/4, P/ COZINHA, PADRÃO POPULAR - FORNEC. E INSTALAÇÃO. AF_01/2020</v>
          </cell>
        </row>
        <row r="4539">
          <cell r="A4539" t="str">
            <v>INSTALACOES HIDRO SANITARIAS</v>
          </cell>
          <cell r="B4539" t="str">
            <v>INHI</v>
          </cell>
          <cell r="C4539" t="str">
            <v>APARELHOS SANITARIOS, LOUCAS, METAIS E OUTROS</v>
          </cell>
          <cell r="D4539" t="str">
            <v>0183</v>
          </cell>
          <cell r="E4539">
            <v>0</v>
          </cell>
          <cell r="F4539">
            <v>0</v>
          </cell>
          <cell r="G4539" t="str">
            <v>93442</v>
          </cell>
          <cell r="H4539" t="str">
            <v>BANCADA MÁRMORE BRANCO 150 X 60 CM, COM CUBA DE EMBUTIR DE AÇO, VÁLVULA AMERICANA E SIFÃO TIPO GARRAFA EM METAL , ENGATE FLEXÍVEL 30 CM, TORNEIRA CROMADA, DE MESA, 1/2 OU 3/4, PARA PIA COZINHA, PADRÃO ALTO - FORNEC. E INSTALAÇÃO. AF_01/2020</v>
          </cell>
        </row>
        <row r="4540">
          <cell r="A4540" t="str">
            <v>INSTALACOES HIDRO SANITARIAS</v>
          </cell>
          <cell r="B4540" t="str">
            <v>INHI</v>
          </cell>
          <cell r="C4540" t="str">
            <v>APARELHOS SANITARIOS, LOUCAS, METAIS E OUTROS</v>
          </cell>
          <cell r="D4540" t="str">
            <v>0183</v>
          </cell>
          <cell r="E4540">
            <v>0</v>
          </cell>
          <cell r="F4540">
            <v>0</v>
          </cell>
          <cell r="G4540" t="str">
            <v>95469</v>
          </cell>
          <cell r="H4540" t="str">
            <v>VASO SANITARIO SIFONADO CONVENCIONAL COM  LOUÇA BRANCA - FORNECIMENTO E INSTALAÇÃO. AF_01/2020</v>
          </cell>
        </row>
        <row r="4541">
          <cell r="A4541" t="str">
            <v>INSTALACOES HIDRO SANITARIAS</v>
          </cell>
          <cell r="B4541" t="str">
            <v>INHI</v>
          </cell>
          <cell r="C4541" t="str">
            <v>APARELHOS SANITARIOS, LOUCAS, METAIS E OUTROS</v>
          </cell>
          <cell r="D4541" t="str">
            <v>0183</v>
          </cell>
          <cell r="E4541">
            <v>0</v>
          </cell>
          <cell r="F4541">
            <v>0</v>
          </cell>
          <cell r="G4541" t="str">
            <v>95470</v>
          </cell>
          <cell r="H4541" t="str">
            <v>VASO SANITARIO SIFONADO CONVENCIONAL COM LOUÇA BRANCA, INCLUSO CONJUNTO DE LIGAÇÃO PARA BACIA SANITÁRIA AJUSTÁVEL - FORNECIMENTO E INSTALAÇÃO. AF_10/2016</v>
          </cell>
        </row>
        <row r="4542">
          <cell r="A4542" t="str">
            <v>INSTALACOES HIDRO SANITARIAS</v>
          </cell>
          <cell r="B4542" t="str">
            <v>INHI</v>
          </cell>
          <cell r="C4542" t="str">
            <v>APARELHOS SANITARIOS, LOUCAS, METAIS E OUTROS</v>
          </cell>
          <cell r="D4542" t="str">
            <v>0183</v>
          </cell>
          <cell r="E4542">
            <v>0</v>
          </cell>
          <cell r="F4542">
            <v>0</v>
          </cell>
          <cell r="G4542" t="str">
            <v>95471</v>
          </cell>
          <cell r="H4542" t="str">
            <v>VASO SANITARIO SIFONADO CONVENCIONAL PARA PCD SEM FURO FRONTAL COM  LOUÇA BRANCA SEM ASSENTO -  FORNECIMENTO E INSTALAÇÃO. AF_01/2020</v>
          </cell>
        </row>
        <row r="4543">
          <cell r="A4543" t="str">
            <v>INSTALACOES HIDRO SANITARIAS</v>
          </cell>
          <cell r="B4543" t="str">
            <v>INHI</v>
          </cell>
          <cell r="C4543" t="str">
            <v>APARELHOS SANITARIOS, LOUCAS, METAIS E OUTROS</v>
          </cell>
          <cell r="D4543" t="str">
            <v>0183</v>
          </cell>
          <cell r="E4543">
            <v>0</v>
          </cell>
          <cell r="F4543">
            <v>0</v>
          </cell>
          <cell r="G4543" t="str">
            <v>95472</v>
          </cell>
          <cell r="H4543" t="str">
            <v>VASO SANITARIO SIFONADO CONVENCIONAL PARA PCD SEM FURO FRONTAL COM LOUÇA BRANCA SEM ASSENTO, INCLUSO CONJUNTO DE LIGAÇÃO PARA BACIA SANITÁRIA AJUSTÁVEL - FORNECIMENTO E INSTALAÇÃO. AF_01/2020</v>
          </cell>
        </row>
        <row r="4544">
          <cell r="A4544" t="str">
            <v>INSTALACOES HIDRO SANITARIAS</v>
          </cell>
          <cell r="B4544" t="str">
            <v>INHI</v>
          </cell>
          <cell r="C4544" t="str">
            <v>APARELHOS SANITARIOS, LOUCAS, METAIS E OUTROS</v>
          </cell>
          <cell r="D4544" t="str">
            <v>0183</v>
          </cell>
          <cell r="E4544">
            <v>0</v>
          </cell>
          <cell r="F4544">
            <v>0</v>
          </cell>
          <cell r="G4544" t="str">
            <v>95542</v>
          </cell>
          <cell r="H4544" t="str">
            <v>PORTA TOALHA ROSTO EM METAL CROMADO, TIPO ARGOLA, INCLUSO FIXAÇÃO. AF_01/2020</v>
          </cell>
        </row>
        <row r="4545">
          <cell r="A4545" t="str">
            <v>INSTALACOES HIDRO SANITARIAS</v>
          </cell>
          <cell r="B4545" t="str">
            <v>INHI</v>
          </cell>
          <cell r="C4545" t="str">
            <v>APARELHOS SANITARIOS, LOUCAS, METAIS E OUTROS</v>
          </cell>
          <cell r="D4545" t="str">
            <v>0183</v>
          </cell>
          <cell r="E4545">
            <v>0</v>
          </cell>
          <cell r="F4545">
            <v>0</v>
          </cell>
          <cell r="G4545" t="str">
            <v>95543</v>
          </cell>
          <cell r="H4545" t="str">
            <v>PORTA TOALHA BANHO EM METAL CROMADO, TIPO BARRA, INCLUSO FIXAÇÃO. AF_01/2020</v>
          </cell>
        </row>
        <row r="4546">
          <cell r="A4546" t="str">
            <v>INSTALACOES HIDRO SANITARIAS</v>
          </cell>
          <cell r="B4546" t="str">
            <v>INHI</v>
          </cell>
          <cell r="C4546" t="str">
            <v>APARELHOS SANITARIOS, LOUCAS, METAIS E OUTROS</v>
          </cell>
          <cell r="D4546" t="str">
            <v>0183</v>
          </cell>
          <cell r="E4546">
            <v>0</v>
          </cell>
          <cell r="F4546">
            <v>0</v>
          </cell>
          <cell r="G4546" t="str">
            <v>95544</v>
          </cell>
          <cell r="H4546" t="str">
            <v>PAPELEIRA DE PAREDE EM METAL CROMADO SEM TAMPA, INCLUSO FIXAÇÃO. AF_01/2020</v>
          </cell>
        </row>
        <row r="4547">
          <cell r="A4547" t="str">
            <v>INSTALACOES HIDRO SANITARIAS</v>
          </cell>
          <cell r="B4547" t="str">
            <v>INHI</v>
          </cell>
          <cell r="C4547" t="str">
            <v>APARELHOS SANITARIOS, LOUCAS, METAIS E OUTROS</v>
          </cell>
          <cell r="D4547" t="str">
            <v>0183</v>
          </cell>
          <cell r="E4547">
            <v>0</v>
          </cell>
          <cell r="F4547">
            <v>0</v>
          </cell>
          <cell r="G4547" t="str">
            <v>95545</v>
          </cell>
          <cell r="H4547" t="str">
            <v>SABONETEIRA DE PAREDE EM METAL CROMADO, INCLUSO FIXAÇÃO. AF_01/2020</v>
          </cell>
        </row>
        <row r="4548">
          <cell r="A4548" t="str">
            <v>INSTALACOES HIDRO SANITARIAS</v>
          </cell>
          <cell r="B4548" t="str">
            <v>INHI</v>
          </cell>
          <cell r="C4548" t="str">
            <v>APARELHOS SANITARIOS, LOUCAS, METAIS E OUTROS</v>
          </cell>
          <cell r="D4548" t="str">
            <v>0183</v>
          </cell>
          <cell r="E4548">
            <v>0</v>
          </cell>
          <cell r="F4548">
            <v>0</v>
          </cell>
          <cell r="G4548" t="str">
            <v>95546</v>
          </cell>
          <cell r="H4548" t="str">
            <v>KIT DE ACESSORIOS PARA BANHEIRO EM METAL CROMADO, 5 PECAS, INCLUSO FIXAÇÃO. AF_01/2020</v>
          </cell>
        </row>
        <row r="4549">
          <cell r="A4549" t="str">
            <v>INSTALACOES HIDRO SANITARIAS</v>
          </cell>
          <cell r="B4549" t="str">
            <v>INHI</v>
          </cell>
          <cell r="C4549" t="str">
            <v>APARELHOS SANITARIOS, LOUCAS, METAIS E OUTROS</v>
          </cell>
          <cell r="D4549" t="str">
            <v>0183</v>
          </cell>
          <cell r="E4549">
            <v>0</v>
          </cell>
          <cell r="F4549">
            <v>0</v>
          </cell>
          <cell r="G4549" t="str">
            <v>95547</v>
          </cell>
          <cell r="H4549" t="str">
            <v>SABONETEIRA PLASTICA TIPO DISPENSER PARA SABONETE LIQUIDO COM RESERVATORIO 800 A 1500 ML, INCLUSO FIXAÇÃO. AF_01/2020</v>
          </cell>
        </row>
        <row r="4550">
          <cell r="A4550" t="str">
            <v>INSTALACOES HIDRO SANITARIAS</v>
          </cell>
          <cell r="B4550" t="str">
            <v>INHI</v>
          </cell>
          <cell r="C4550" t="str">
            <v>APARELHOS SANITARIOS, LOUCAS, METAIS E OUTROS</v>
          </cell>
          <cell r="D4550" t="str">
            <v>0183</v>
          </cell>
          <cell r="E4550">
            <v>0</v>
          </cell>
          <cell r="F4550">
            <v>0</v>
          </cell>
          <cell r="G4550" t="str">
            <v>100848</v>
          </cell>
          <cell r="H4550" t="str">
            <v>VASO SANITÁRIO INFANTIL LOUÇA BRANCA - FORNECIMENTO E INSTALACAO. AF_01/2020</v>
          </cell>
        </row>
        <row r="4551">
          <cell r="A4551" t="str">
            <v>INSTALACOES HIDRO SANITARIAS</v>
          </cell>
          <cell r="B4551" t="str">
            <v>INHI</v>
          </cell>
          <cell r="C4551" t="str">
            <v>APARELHOS SANITARIOS, LOUCAS, METAIS E OUTROS</v>
          </cell>
          <cell r="D4551" t="str">
            <v>0183</v>
          </cell>
          <cell r="E4551">
            <v>0</v>
          </cell>
          <cell r="F4551">
            <v>0</v>
          </cell>
          <cell r="G4551" t="str">
            <v>100849</v>
          </cell>
          <cell r="H4551" t="str">
            <v>ASSENTO SANITÁRIO CONVENCIONAL - FORNECIMENTO E INSTALACAO. AF_01/2020</v>
          </cell>
        </row>
        <row r="4552">
          <cell r="A4552" t="str">
            <v>INSTALACOES HIDRO SANITARIAS</v>
          </cell>
          <cell r="B4552" t="str">
            <v>INHI</v>
          </cell>
          <cell r="C4552" t="str">
            <v>APARELHOS SANITARIOS, LOUCAS, METAIS E OUTROS</v>
          </cell>
          <cell r="D4552" t="str">
            <v>0183</v>
          </cell>
          <cell r="E4552">
            <v>0</v>
          </cell>
          <cell r="F4552">
            <v>0</v>
          </cell>
          <cell r="G4552" t="str">
            <v>100851</v>
          </cell>
          <cell r="H4552" t="str">
            <v>ASSENTO SANITÁRIO INFANTIL - FORNECIMENTO E INSTALACAO. AF_01/2020</v>
          </cell>
        </row>
        <row r="4553">
          <cell r="A4553" t="str">
            <v>INSTALACOES HIDRO SANITARIAS</v>
          </cell>
          <cell r="B4553" t="str">
            <v>INHI</v>
          </cell>
          <cell r="C4553" t="str">
            <v>APARELHOS SANITARIOS, LOUCAS, METAIS E OUTROS</v>
          </cell>
          <cell r="D4553" t="str">
            <v>0183</v>
          </cell>
          <cell r="E4553">
            <v>0</v>
          </cell>
          <cell r="F4553">
            <v>0</v>
          </cell>
          <cell r="G4553" t="str">
            <v>100852</v>
          </cell>
          <cell r="H4553" t="str">
            <v>CUBA DE EMBUTIR RETANGULAR DE AÇO INOXIDÁVEL, 56 X 33 X 12 CM - FORNECIMENTO E INSTALAÇÃO. AF_01/2020</v>
          </cell>
        </row>
        <row r="4554">
          <cell r="A4554" t="str">
            <v>INSTALACOES HIDRO SANITARIAS</v>
          </cell>
          <cell r="B4554" t="str">
            <v>INHI</v>
          </cell>
          <cell r="C4554" t="str">
            <v>APARELHOS SANITARIOS, LOUCAS, METAIS E OUTROS</v>
          </cell>
          <cell r="D4554" t="str">
            <v>0183</v>
          </cell>
          <cell r="E4554">
            <v>0</v>
          </cell>
          <cell r="F4554">
            <v>0</v>
          </cell>
          <cell r="G4554" t="str">
            <v>100854</v>
          </cell>
          <cell r="H4554" t="str">
            <v>TORNEIRA CROMADA DE MESA PARA LAVATÓRIO COM SENSOR DE PRESENCA. AF_01/2020</v>
          </cell>
        </row>
        <row r="4555">
          <cell r="A4555" t="str">
            <v>INSTALACOES HIDRO SANITARIAS</v>
          </cell>
          <cell r="B4555" t="str">
            <v>INHI</v>
          </cell>
          <cell r="C4555" t="str">
            <v>APARELHOS SANITARIOS, LOUCAS, METAIS E OUTROS</v>
          </cell>
          <cell r="D4555" t="str">
            <v>0183</v>
          </cell>
          <cell r="E4555">
            <v>0</v>
          </cell>
          <cell r="F4555">
            <v>0</v>
          </cell>
          <cell r="G4555" t="str">
            <v>100855</v>
          </cell>
          <cell r="H4555" t="str">
            <v>SABONETEIRA DE PAREDE EM PLASTICO ABS COM ACABAMENTO CROMADO E ACRILICO, INCLUSO FIXAÇÃO. AF_01/2020</v>
          </cell>
        </row>
        <row r="4556">
          <cell r="A4556" t="str">
            <v>INSTALACOES HIDRO SANITARIAS</v>
          </cell>
          <cell r="B4556" t="str">
            <v>INHI</v>
          </cell>
          <cell r="C4556" t="str">
            <v>APARELHOS SANITARIOS, LOUCAS, METAIS E OUTROS</v>
          </cell>
          <cell r="D4556" t="str">
            <v>0183</v>
          </cell>
          <cell r="E4556">
            <v>0</v>
          </cell>
          <cell r="F4556">
            <v>0</v>
          </cell>
          <cell r="G4556" t="str">
            <v>100856</v>
          </cell>
          <cell r="H4556" t="str">
            <v>MANOPLA E CANOPLA CROMADA  FORNECIMENTO E INSTALAÇÃO. AF_01/2020</v>
          </cell>
        </row>
        <row r="4557">
          <cell r="A4557" t="str">
            <v>INSTALACOES HIDRO SANITARIAS</v>
          </cell>
          <cell r="B4557" t="str">
            <v>INHI</v>
          </cell>
          <cell r="C4557" t="str">
            <v>APARELHOS SANITARIOS, LOUCAS, METAIS E OUTROS</v>
          </cell>
          <cell r="D4557" t="str">
            <v>0183</v>
          </cell>
          <cell r="E4557">
            <v>0</v>
          </cell>
          <cell r="F4557">
            <v>0</v>
          </cell>
          <cell r="G4557" t="str">
            <v>100857</v>
          </cell>
          <cell r="H4557" t="str">
            <v>ACABAMENTO MONOCOMANDO PARA CHUVEIRO  FORNECIMENTO E INSTALAÇÃO. AF_01/2020</v>
          </cell>
        </row>
        <row r="4558">
          <cell r="A4558" t="str">
            <v>INSTALACOES HIDRO SANITARIAS</v>
          </cell>
          <cell r="B4558" t="str">
            <v>INHI</v>
          </cell>
          <cell r="C4558" t="str">
            <v>APARELHOS SANITARIOS, LOUCAS, METAIS E OUTROS</v>
          </cell>
          <cell r="D4558" t="str">
            <v>0183</v>
          </cell>
          <cell r="E4558">
            <v>0</v>
          </cell>
          <cell r="F4558">
            <v>0</v>
          </cell>
          <cell r="G4558" t="str">
            <v>100858</v>
          </cell>
          <cell r="H4558" t="str">
            <v>MICTÓRIO SIFONADO LOUÇA BRANCA  PADRÃO MÉDIO  FORNECIMENTO E INSTALAÇÃO. AF_01/2020</v>
          </cell>
        </row>
        <row r="4559">
          <cell r="A4559" t="str">
            <v>INSTALACOES HIDRO SANITARIAS</v>
          </cell>
          <cell r="B4559" t="str">
            <v>INHI</v>
          </cell>
          <cell r="C4559" t="str">
            <v>APARELHOS SANITARIOS, LOUCAS, METAIS E OUTROS</v>
          </cell>
          <cell r="D4559" t="str">
            <v>0183</v>
          </cell>
          <cell r="E4559">
            <v>0</v>
          </cell>
          <cell r="F4559">
            <v>0</v>
          </cell>
          <cell r="G4559" t="str">
            <v>100860</v>
          </cell>
          <cell r="H4559" t="str">
            <v>CHUVEIRO ELÉTRICO COMUM CORPO PLÁSTICO, TIPO DUCHA  FORNECIMENTO E INSTALAÇÃO. AF_01/2020</v>
          </cell>
        </row>
        <row r="4560">
          <cell r="A4560" t="str">
            <v>INSTALACOES HIDRO SANITARIAS</v>
          </cell>
          <cell r="B4560" t="str">
            <v>INHI</v>
          </cell>
          <cell r="C4560" t="str">
            <v>APARELHOS SANITARIOS, LOUCAS, METAIS E OUTROS</v>
          </cell>
          <cell r="D4560" t="str">
            <v>0183</v>
          </cell>
          <cell r="E4560">
            <v>0</v>
          </cell>
          <cell r="F4560">
            <v>0</v>
          </cell>
          <cell r="G4560" t="str">
            <v>100861</v>
          </cell>
          <cell r="H4560" t="str">
            <v>SUPORTE MÃO FRANCESA EM AÇO, ABAS IGUAIS 30 CM, CAPACIDADE MINIMA 60 KG, BRANCO - FORNECIMENTO E INSTALAÇÃO. AF_01/2020</v>
          </cell>
        </row>
        <row r="4561">
          <cell r="A4561" t="str">
            <v>INSTALACOES HIDRO SANITARIAS</v>
          </cell>
          <cell r="B4561" t="str">
            <v>INHI</v>
          </cell>
          <cell r="C4561" t="str">
            <v>APARELHOS SANITARIOS, LOUCAS, METAIS E OUTROS</v>
          </cell>
          <cell r="D4561" t="str">
            <v>0183</v>
          </cell>
          <cell r="E4561">
            <v>0</v>
          </cell>
          <cell r="F4561">
            <v>0</v>
          </cell>
          <cell r="G4561" t="str">
            <v>100862</v>
          </cell>
          <cell r="H4561" t="str">
            <v>SUPORTE MÃO FRANCESA EM ACO, ABAS IGUAIS 40 CM, CAPACIDADE MINIMA 70 KG, BRANCO - FORNECIMENTO E INSTALAÇÃO. AF_01/2020</v>
          </cell>
        </row>
        <row r="4562">
          <cell r="A4562" t="str">
            <v>INSTALACOES HIDRO SANITARIAS</v>
          </cell>
          <cell r="B4562" t="str">
            <v>INHI</v>
          </cell>
          <cell r="C4562" t="str">
            <v>APARELHOS SANITARIOS, LOUCAS, METAIS E OUTROS</v>
          </cell>
          <cell r="D4562" t="str">
            <v>0183</v>
          </cell>
          <cell r="E4562">
            <v>0</v>
          </cell>
          <cell r="F4562">
            <v>0</v>
          </cell>
          <cell r="G4562" t="str">
            <v>100863</v>
          </cell>
          <cell r="H4562" t="str">
            <v>BARRA DE APOIO EM "L", EM ACO INOX POLIDO 70 X 70 CM, FIXADA NA PAREDE - FORNECIMENTO E INSTALACAO. AF_01/2020</v>
          </cell>
        </row>
        <row r="4563">
          <cell r="A4563" t="str">
            <v>INSTALACOES HIDRO SANITARIAS</v>
          </cell>
          <cell r="B4563" t="str">
            <v>INHI</v>
          </cell>
          <cell r="C4563" t="str">
            <v>APARELHOS SANITARIOS, LOUCAS, METAIS E OUTROS</v>
          </cell>
          <cell r="D4563" t="str">
            <v>0183</v>
          </cell>
          <cell r="E4563">
            <v>0</v>
          </cell>
          <cell r="F4563">
            <v>0</v>
          </cell>
          <cell r="G4563" t="str">
            <v>100864</v>
          </cell>
          <cell r="H4563" t="str">
            <v>BARRA DE APOIO EM "L", EM ACO INOX POLIDO 80 X 80 CM, FIXADA NA PAREDE - FORNECIMENTO E INSTALACAO. AF_01/2020</v>
          </cell>
        </row>
        <row r="4564">
          <cell r="A4564" t="str">
            <v>INSTALACOES HIDRO SANITARIAS</v>
          </cell>
          <cell r="B4564" t="str">
            <v>INHI</v>
          </cell>
          <cell r="C4564" t="str">
            <v>APARELHOS SANITARIOS, LOUCAS, METAIS E OUTROS</v>
          </cell>
          <cell r="D4564" t="str">
            <v>0183</v>
          </cell>
          <cell r="E4564">
            <v>0</v>
          </cell>
          <cell r="F4564">
            <v>0</v>
          </cell>
          <cell r="G4564" t="str">
            <v>100865</v>
          </cell>
          <cell r="H4564" t="str">
            <v>BARRA DE APOIO LATERAL ARTICULADA, COM TRAVA, EM ACO INOX POLIDO, FIXADA NA PAREDE - FORNECIMENTO E INSTALAÇÃO. AF_01/2020</v>
          </cell>
        </row>
        <row r="4565">
          <cell r="A4565" t="str">
            <v>INSTALACOES HIDRO SANITARIAS</v>
          </cell>
          <cell r="B4565" t="str">
            <v>INHI</v>
          </cell>
          <cell r="C4565" t="str">
            <v>APARELHOS SANITARIOS, LOUCAS, METAIS E OUTROS</v>
          </cell>
          <cell r="D4565" t="str">
            <v>0183</v>
          </cell>
          <cell r="E4565">
            <v>0</v>
          </cell>
          <cell r="F4565">
            <v>0</v>
          </cell>
          <cell r="G4565" t="str">
            <v>100866</v>
          </cell>
          <cell r="H4565" t="str">
            <v>BARRA DE APOIO RETA, EM ACO INOX POLIDO, COMPRIMENTO 60CM, FIXADA NA PAREDE - FORNECIMENTO E INSTALAÇÃO. AF_01/2020</v>
          </cell>
        </row>
        <row r="4566">
          <cell r="A4566" t="str">
            <v>INSTALACOES HIDRO SANITARIAS</v>
          </cell>
          <cell r="B4566" t="str">
            <v>INHI</v>
          </cell>
          <cell r="C4566" t="str">
            <v>APARELHOS SANITARIOS, LOUCAS, METAIS E OUTROS</v>
          </cell>
          <cell r="D4566" t="str">
            <v>0183</v>
          </cell>
          <cell r="E4566">
            <v>0</v>
          </cell>
          <cell r="F4566">
            <v>0</v>
          </cell>
          <cell r="G4566" t="str">
            <v>100867</v>
          </cell>
          <cell r="H4566" t="str">
            <v>BARRA DE APOIO RETA, EM ACO INOX POLIDO, COMPRIMENTO 70 CM,  FIXADA NA PAREDE - FORNECIMENTO E INSTALAÇÃO. AF_01/2020</v>
          </cell>
        </row>
        <row r="4567">
          <cell r="A4567" t="str">
            <v>INSTALACOES HIDRO SANITARIAS</v>
          </cell>
          <cell r="B4567" t="str">
            <v>INHI</v>
          </cell>
          <cell r="C4567" t="str">
            <v>APARELHOS SANITARIOS, LOUCAS, METAIS E OUTROS</v>
          </cell>
          <cell r="D4567" t="str">
            <v>0183</v>
          </cell>
          <cell r="E4567">
            <v>0</v>
          </cell>
          <cell r="F4567">
            <v>0</v>
          </cell>
          <cell r="G4567" t="str">
            <v>100868</v>
          </cell>
          <cell r="H4567" t="str">
            <v>BARRA DE APOIO RETA, EM ACO INOX POLIDO, COMPRIMENTO 80 CM,  FIXADA NA PAREDE - FORNECIMENTO E INSTALAÇÃO. AF_01/2020</v>
          </cell>
        </row>
        <row r="4568">
          <cell r="A4568" t="str">
            <v>INSTALACOES HIDRO SANITARIAS</v>
          </cell>
          <cell r="B4568" t="str">
            <v>INHI</v>
          </cell>
          <cell r="C4568" t="str">
            <v>APARELHOS SANITARIOS, LOUCAS, METAIS E OUTROS</v>
          </cell>
          <cell r="D4568" t="str">
            <v>0183</v>
          </cell>
          <cell r="E4568">
            <v>0</v>
          </cell>
          <cell r="F4568">
            <v>0</v>
          </cell>
          <cell r="G4568" t="str">
            <v>100869</v>
          </cell>
          <cell r="H4568" t="str">
            <v>BARRA DE APOIO RETA, EM ACO INOX POLIDO, COMPRIMENTO 90 CM,  FIXADA NA PAREDE - FORNECIMENTO E INSTALAÇÃO. AF_01/2020</v>
          </cell>
        </row>
        <row r="4569">
          <cell r="A4569" t="str">
            <v>INSTALACOES HIDRO SANITARIAS</v>
          </cell>
          <cell r="B4569" t="str">
            <v>INHI</v>
          </cell>
          <cell r="C4569" t="str">
            <v>APARELHOS SANITARIOS, LOUCAS, METAIS E OUTROS</v>
          </cell>
          <cell r="D4569" t="str">
            <v>0183</v>
          </cell>
          <cell r="E4569">
            <v>0</v>
          </cell>
          <cell r="F4569">
            <v>0</v>
          </cell>
          <cell r="G4569" t="str">
            <v>100870</v>
          </cell>
          <cell r="H4569" t="str">
            <v>BARRA DE APOIO RETA, EM ALUMINIO, COMPRIMENTO 60 CM,  FIXADA NA PAREDE - FORNECIMENTO E INSTALAÇÃO. AF_01/2020</v>
          </cell>
        </row>
        <row r="4570">
          <cell r="A4570" t="str">
            <v>INSTALACOES HIDRO SANITARIAS</v>
          </cell>
          <cell r="B4570" t="str">
            <v>INHI</v>
          </cell>
          <cell r="C4570" t="str">
            <v>APARELHOS SANITARIOS, LOUCAS, METAIS E OUTROS</v>
          </cell>
          <cell r="D4570" t="str">
            <v>0183</v>
          </cell>
          <cell r="E4570">
            <v>0</v>
          </cell>
          <cell r="F4570">
            <v>0</v>
          </cell>
          <cell r="G4570" t="str">
            <v>100871</v>
          </cell>
          <cell r="H4570" t="str">
            <v>BARRA DE APOIO RETA, EM ALUMINIO, COMPRIMENTO 70 CM,  FIXADA NA PAREDE - FORNECIMENTO E INSTALAÇÃO. AF_01/2020</v>
          </cell>
        </row>
        <row r="4571">
          <cell r="A4571" t="str">
            <v>INSTALACOES HIDRO SANITARIAS</v>
          </cell>
          <cell r="B4571" t="str">
            <v>INHI</v>
          </cell>
          <cell r="C4571" t="str">
            <v>APARELHOS SANITARIOS, LOUCAS, METAIS E OUTROS</v>
          </cell>
          <cell r="D4571" t="str">
            <v>0183</v>
          </cell>
          <cell r="E4571">
            <v>0</v>
          </cell>
          <cell r="F4571">
            <v>0</v>
          </cell>
          <cell r="G4571" t="str">
            <v>100872</v>
          </cell>
          <cell r="H4571" t="str">
            <v>BARRA DE APOIO RETA, EM ALUMINIO, COMPRIMENTO 80 CM,  FIXADA NA PAREDE - FORNECIMENTO E INSTALAÇÃO. AF_01/2020</v>
          </cell>
        </row>
        <row r="4572">
          <cell r="A4572" t="str">
            <v>INSTALACOES HIDRO SANITARIAS</v>
          </cell>
          <cell r="B4572" t="str">
            <v>INHI</v>
          </cell>
          <cell r="C4572" t="str">
            <v>APARELHOS SANITARIOS, LOUCAS, METAIS E OUTROS</v>
          </cell>
          <cell r="D4572" t="str">
            <v>0183</v>
          </cell>
          <cell r="E4572">
            <v>0</v>
          </cell>
          <cell r="F4572">
            <v>0</v>
          </cell>
          <cell r="G4572" t="str">
            <v>100873</v>
          </cell>
          <cell r="H4572" t="str">
            <v>BARRA DE APOIO RETA, EM ALUMINIO, COMPRIMENTO 90 CM,  FIXADA NA PAREDE - FORNECIMENTO E INSTALAÇÃO. AF_01/2020</v>
          </cell>
        </row>
        <row r="4573">
          <cell r="A4573" t="str">
            <v>INSTALACOES HIDRO SANITARIAS</v>
          </cell>
          <cell r="B4573" t="str">
            <v>INHI</v>
          </cell>
          <cell r="C4573" t="str">
            <v>APARELHOS SANITARIOS, LOUCAS, METAIS E OUTROS</v>
          </cell>
          <cell r="D4573" t="str">
            <v>0183</v>
          </cell>
          <cell r="E4573">
            <v>0</v>
          </cell>
          <cell r="F4573">
            <v>0</v>
          </cell>
          <cell r="G4573" t="str">
            <v>100874</v>
          </cell>
          <cell r="H4573" t="str">
            <v>PUXADOR PARA PCD, FIXADO NA PORTA - FORNECIMENTO E INSTALAÇÃO. AF_01/2020</v>
          </cell>
        </row>
        <row r="4574">
          <cell r="A4574" t="str">
            <v>INSTALACOES HIDRO SANITARIAS</v>
          </cell>
          <cell r="B4574" t="str">
            <v>INHI</v>
          </cell>
          <cell r="C4574" t="str">
            <v>APARELHOS SANITARIOS, LOUCAS, METAIS E OUTROS</v>
          </cell>
          <cell r="D4574" t="str">
            <v>0183</v>
          </cell>
          <cell r="E4574">
            <v>0</v>
          </cell>
          <cell r="F4574">
            <v>0</v>
          </cell>
          <cell r="G4574" t="str">
            <v>100875</v>
          </cell>
          <cell r="H4574" t="str">
            <v>BANCO ARTICULADO, EM ACO INOX, PARA PCD, FIXADO NA PAREDE - FORNECIMENTO E INSTALAÇÃO. AF_01/2020</v>
          </cell>
        </row>
        <row r="4575">
          <cell r="A4575" t="str">
            <v>INSTALACOES HIDRO SANITARIAS</v>
          </cell>
          <cell r="B4575" t="str">
            <v>INHI</v>
          </cell>
          <cell r="C4575" t="str">
            <v>FOSSAS/SUMIDOUROS</v>
          </cell>
          <cell r="D4575" t="str">
            <v>0184</v>
          </cell>
          <cell r="E4575">
            <v>0</v>
          </cell>
          <cell r="F4575">
            <v>0</v>
          </cell>
          <cell r="G4575" t="str">
            <v>98052</v>
          </cell>
          <cell r="H4575" t="str">
            <v>TANQUE SÉPTICO CIRCULAR, EM CONCRETO PRÉ-MOLDADO, DIÂMETRO INTERNO = 1,10 M, ALTURA INTERNA = 2,50 M, VOLUME ÚTIL: 2138,2 L (PARA 5 CONTRIBUINTES). AF_12/2020</v>
          </cell>
        </row>
        <row r="4576">
          <cell r="A4576" t="str">
            <v>INSTALACOES HIDRO SANITARIAS</v>
          </cell>
          <cell r="B4576" t="str">
            <v>INHI</v>
          </cell>
          <cell r="C4576" t="str">
            <v>FOSSAS/SUMIDOUROS</v>
          </cell>
          <cell r="D4576" t="str">
            <v>0184</v>
          </cell>
          <cell r="E4576">
            <v>0</v>
          </cell>
          <cell r="F4576">
            <v>0</v>
          </cell>
          <cell r="G4576" t="str">
            <v>98053</v>
          </cell>
          <cell r="H4576" t="str">
            <v>TANQUE SÉPTICO CIRCULAR, EM CONCRETO PRÉ-MOLDADO, DIÂMETRO INTERNO = 1,40 M, ALTURA INTERNA = 2,50 M, VOLUME ÚTIL: 3463,6 L (PARA 13 CONTRIBUINTES). AF_12/2020</v>
          </cell>
        </row>
        <row r="4577">
          <cell r="A4577" t="str">
            <v>INSTALACOES HIDRO SANITARIAS</v>
          </cell>
          <cell r="B4577" t="str">
            <v>INHI</v>
          </cell>
          <cell r="C4577" t="str">
            <v>FOSSAS/SUMIDOUROS</v>
          </cell>
          <cell r="D4577" t="str">
            <v>0184</v>
          </cell>
          <cell r="E4577">
            <v>0</v>
          </cell>
          <cell r="F4577">
            <v>0</v>
          </cell>
          <cell r="G4577" t="str">
            <v>98054</v>
          </cell>
          <cell r="H4577" t="str">
            <v>TANQUE SÉPTICO CIRCULAR, EM CONCRETO PRÉ-MOLDADO, DIÂMETRO INTERNO = 1,88 M, ALTURA INTERNA = 2,50 M, VOLUME ÚTIL: 6245,8 L (PARA 32 CONTRIBUINTES). AF_12/2020</v>
          </cell>
        </row>
        <row r="4578">
          <cell r="A4578" t="str">
            <v>INSTALACOES HIDRO SANITARIAS</v>
          </cell>
          <cell r="B4578" t="str">
            <v>INHI</v>
          </cell>
          <cell r="C4578" t="str">
            <v>FOSSAS/SUMIDOUROS</v>
          </cell>
          <cell r="D4578" t="str">
            <v>0184</v>
          </cell>
          <cell r="E4578">
            <v>0</v>
          </cell>
          <cell r="F4578">
            <v>0</v>
          </cell>
          <cell r="G4578" t="str">
            <v>98055</v>
          </cell>
          <cell r="H4578" t="str">
            <v>TANQUE SÉPTICO CIRCULAR, EM CONCRETO PRÉ-MOLDADO, DIÂMETRO INTERNO = 2,38 M, ALTURA INTERNA = 2,50 M, VOLUME ÚTIL: 10009,8 L (PARA 69 CONTRIBUINTES). AF_12/2020</v>
          </cell>
        </row>
        <row r="4579">
          <cell r="A4579" t="str">
            <v>INSTALACOES HIDRO SANITARIAS</v>
          </cell>
          <cell r="B4579" t="str">
            <v>INHI</v>
          </cell>
          <cell r="C4579" t="str">
            <v>FOSSAS/SUMIDOUROS</v>
          </cell>
          <cell r="D4579" t="str">
            <v>0184</v>
          </cell>
          <cell r="E4579">
            <v>0</v>
          </cell>
          <cell r="F4579">
            <v>0</v>
          </cell>
          <cell r="G4579" t="str">
            <v>98056</v>
          </cell>
          <cell r="H4579" t="str">
            <v>TANQUE SÉPTICO CIRCULAR, EM CONCRETO PRÉ-MOLDADO, DIÂMETRO INTERNO = 2,38 M, ALTURA INTERNA = 3,0 M, VOLUME ÚTIL: 12234,2 L (PARA 86 CONTRIBUINTES). AF_12/2020</v>
          </cell>
        </row>
        <row r="4580">
          <cell r="A4580" t="str">
            <v>INSTALACOES HIDRO SANITARIAS</v>
          </cell>
          <cell r="B4580" t="str">
            <v>INHI</v>
          </cell>
          <cell r="C4580" t="str">
            <v>FOSSAS/SUMIDOUROS</v>
          </cell>
          <cell r="D4580" t="str">
            <v>0184</v>
          </cell>
          <cell r="E4580">
            <v>0</v>
          </cell>
          <cell r="F4580">
            <v>0</v>
          </cell>
          <cell r="G4580" t="str">
            <v>98057</v>
          </cell>
          <cell r="H4580" t="str">
            <v>TANQUE SÉPTICO CIRCULAR, EM CONCRETO PRÉ-MOLDADO, DIÂMETRO INTERNO = 2,88 M, ALTURA INTERNA = 2,50 M, VOLUME ÚTIL: 14657,4 L (PARA 105 CONTRIBUINTES). AF_12/2020</v>
          </cell>
        </row>
        <row r="4581">
          <cell r="A4581" t="str">
            <v>INSTALACOES HIDRO SANITARIAS</v>
          </cell>
          <cell r="B4581" t="str">
            <v>INHI</v>
          </cell>
          <cell r="C4581" t="str">
            <v>FOSSAS/SUMIDOUROS</v>
          </cell>
          <cell r="D4581" t="str">
            <v>0184</v>
          </cell>
          <cell r="E4581">
            <v>0</v>
          </cell>
          <cell r="F4581">
            <v>0</v>
          </cell>
          <cell r="G4581" t="str">
            <v>98058</v>
          </cell>
          <cell r="H4581" t="str">
            <v>FILTRO ANAERÓBIO CIRCULAR, EM CONCRETO PRÉ-MOLDADO, DIÂMETRO INTERNO = 1,10 M, ALTURA INTERNA = 1,50 M, VOLUME ÚTIL: 1140,4 L (PARA 5 CONTRIBUINTES). AF_12/2020</v>
          </cell>
        </row>
        <row r="4582">
          <cell r="A4582" t="str">
            <v>INSTALACOES HIDRO SANITARIAS</v>
          </cell>
          <cell r="B4582" t="str">
            <v>INHI</v>
          </cell>
          <cell r="C4582" t="str">
            <v>FOSSAS/SUMIDOUROS</v>
          </cell>
          <cell r="D4582" t="str">
            <v>0184</v>
          </cell>
          <cell r="E4582">
            <v>0</v>
          </cell>
          <cell r="F4582">
            <v>0</v>
          </cell>
          <cell r="G4582" t="str">
            <v>98059</v>
          </cell>
          <cell r="H4582" t="str">
            <v>FILTRO ANAERÓBIO CIRCULAR, EM CONCRETO PRÉ-MOLDADO, DIÂMETRO INTERNO = 1,88 M, ALTURA INTERNA = 1,50 M, VOLUME ÚTIL: 3331,1 L (PARA 19 CONTRIBUINTES). AF_12/2020</v>
          </cell>
        </row>
        <row r="4583">
          <cell r="A4583" t="str">
            <v>INSTALACOES HIDRO SANITARIAS</v>
          </cell>
          <cell r="B4583" t="str">
            <v>INHI</v>
          </cell>
          <cell r="C4583" t="str">
            <v>FOSSAS/SUMIDOUROS</v>
          </cell>
          <cell r="D4583" t="str">
            <v>0184</v>
          </cell>
          <cell r="E4583">
            <v>0</v>
          </cell>
          <cell r="F4583">
            <v>0</v>
          </cell>
          <cell r="G4583" t="str">
            <v>98060</v>
          </cell>
          <cell r="H4583" t="str">
            <v>FILTRO ANAERÓBIO CIRCULAR, EM CONCRETO PRÉ-MOLDADO, DIÂMETRO INTERNO = 2,38 M, ALTURA INTERNA = 1,50 M, VOLUME ÚTIL: 5338,6 L (PARA 34 CONTRIBUINTES). AF_12/2020</v>
          </cell>
        </row>
        <row r="4584">
          <cell r="A4584" t="str">
            <v>INSTALACOES HIDRO SANITARIAS</v>
          </cell>
          <cell r="B4584" t="str">
            <v>INHI</v>
          </cell>
          <cell r="C4584" t="str">
            <v>FOSSAS/SUMIDOUROS</v>
          </cell>
          <cell r="D4584" t="str">
            <v>0184</v>
          </cell>
          <cell r="E4584">
            <v>0</v>
          </cell>
          <cell r="F4584">
            <v>0</v>
          </cell>
          <cell r="G4584" t="str">
            <v>98061</v>
          </cell>
          <cell r="H4584" t="str">
            <v>FILTRO ANAERÓBIO CIRCULAR, EM CONCRETO PRÉ-MOLDADO, DIÂMETRO INTERNO = 2,88 M, ALTURA INTERNA = 1,50 M, VOLUME ÚTIL: 7817,3 L (PARA 75 CONTRIBUINTES). AF_12/2020</v>
          </cell>
        </row>
        <row r="4585">
          <cell r="A4585" t="str">
            <v>INSTALACOES HIDRO SANITARIAS</v>
          </cell>
          <cell r="B4585" t="str">
            <v>INHI</v>
          </cell>
          <cell r="C4585" t="str">
            <v>FOSSAS/SUMIDOUROS</v>
          </cell>
          <cell r="D4585" t="str">
            <v>0184</v>
          </cell>
          <cell r="E4585">
            <v>0</v>
          </cell>
          <cell r="F4585">
            <v>0</v>
          </cell>
          <cell r="G4585" t="str">
            <v>98062</v>
          </cell>
          <cell r="H4585" t="str">
            <v>SUMIDOURO CIRCULAR, EM CONCRETO PRÉ-MOLDADO, DIÂMETRO INTERNO = 1,88 M, ALTURA INTERNA = 2,00 M, ÁREA DE INFILTRAÇÃO: 13,1 M² (PARA 5 CONTRIBUINTES). AF_12/2020</v>
          </cell>
        </row>
        <row r="4586">
          <cell r="A4586" t="str">
            <v>INSTALACOES HIDRO SANITARIAS</v>
          </cell>
          <cell r="B4586" t="str">
            <v>INHI</v>
          </cell>
          <cell r="C4586" t="str">
            <v>FOSSAS/SUMIDOUROS</v>
          </cell>
          <cell r="D4586" t="str">
            <v>0184</v>
          </cell>
          <cell r="E4586">
            <v>0</v>
          </cell>
          <cell r="F4586">
            <v>0</v>
          </cell>
          <cell r="G4586" t="str">
            <v>98063</v>
          </cell>
          <cell r="H4586" t="str">
            <v>SUMIDOURO CIRCULAR, EM CONCRETO PRÉ-MOLDADO, DIÂMETRO INTERNO = 2,38 M, ALTURA INTERNA = 2,50 M, ÁREA DE INFILTRAÇÃO: 21,3 M² (PARA 8 CONTRIBUINTES). AF_12/2020</v>
          </cell>
        </row>
        <row r="4587">
          <cell r="A4587" t="str">
            <v>INSTALACOES HIDRO SANITARIAS</v>
          </cell>
          <cell r="B4587" t="str">
            <v>INHI</v>
          </cell>
          <cell r="C4587" t="str">
            <v>FOSSAS/SUMIDOUROS</v>
          </cell>
          <cell r="D4587" t="str">
            <v>0184</v>
          </cell>
          <cell r="E4587">
            <v>0</v>
          </cell>
          <cell r="F4587">
            <v>0</v>
          </cell>
          <cell r="G4587" t="str">
            <v>98064</v>
          </cell>
          <cell r="H4587" t="str">
            <v>SUMIDOURO CIRCULAR, EM CONCRETO PRÉ-MOLDADO, DIÂMETRO INTERNO = 2,38 M, ALTURA INTERNA = 3,0 M, ÁREA DE INFILTRAÇÃO: 25 M² (PARA 10 CONTRIBUINTES). AF_12/2020</v>
          </cell>
        </row>
        <row r="4588">
          <cell r="A4588" t="str">
            <v>INSTALACOES HIDRO SANITARIAS</v>
          </cell>
          <cell r="B4588" t="str">
            <v>INHI</v>
          </cell>
          <cell r="C4588" t="str">
            <v>FOSSAS/SUMIDOUROS</v>
          </cell>
          <cell r="D4588" t="str">
            <v>0184</v>
          </cell>
          <cell r="E4588">
            <v>0</v>
          </cell>
          <cell r="F4588">
            <v>0</v>
          </cell>
          <cell r="G4588" t="str">
            <v>98065</v>
          </cell>
          <cell r="H4588" t="str">
            <v>SUMIDOURO CIRCULAR, EM CONCRETO PRÉ-MOLDADO, DIÂMETRO INTERNO = 2,88 M, ALTURA INTERNA = 3,0 M, ÁREA DE INFILTRAÇÃO: 31,4 M² (PARA 12 CONTRIBUINTES). AF_12/2020</v>
          </cell>
        </row>
        <row r="4589">
          <cell r="A4589" t="str">
            <v>INSTALACOES HIDRO SANITARIAS</v>
          </cell>
          <cell r="B4589" t="str">
            <v>INHI</v>
          </cell>
          <cell r="C4589" t="str">
            <v>FOSSAS/SUMIDOUROS</v>
          </cell>
          <cell r="D4589" t="str">
            <v>0184</v>
          </cell>
          <cell r="E4589">
            <v>0</v>
          </cell>
          <cell r="F4589">
            <v>0</v>
          </cell>
          <cell r="G4589" t="str">
            <v>98066</v>
          </cell>
          <cell r="H4589" t="str">
            <v>TANQUE SÉPTICO RETANGULAR, EM ALVENARIA COM TIJOLOS CERÂMICOS MACIÇOS, DIMENSÕES INTERNAS: 1,0 X 2,0 X 1,4 M, VOLUME ÚTIL: 2000 L (PARA 5 CONTRIBUINTES). AF_12/2020</v>
          </cell>
        </row>
        <row r="4590">
          <cell r="A4590" t="str">
            <v>INSTALACOES HIDRO SANITARIAS</v>
          </cell>
          <cell r="B4590" t="str">
            <v>INHI</v>
          </cell>
          <cell r="C4590" t="str">
            <v>FOSSAS/SUMIDOUROS</v>
          </cell>
          <cell r="D4590" t="str">
            <v>0184</v>
          </cell>
          <cell r="E4590">
            <v>0</v>
          </cell>
          <cell r="F4590">
            <v>0</v>
          </cell>
          <cell r="G4590" t="str">
            <v>98067</v>
          </cell>
          <cell r="H4590" t="str">
            <v>TANQUE SÉPTICO RETANGULAR, EM ALVENARIA COM TIJOLOS CERÂMICOS MACIÇOS, DIMENSÕES INTERNAS: 1,2 X 2,4 X 1,6 M, VOLUME ÚTIL: 3456 L (PARA 13 CONTRIBUINTES). AF_12/2020</v>
          </cell>
        </row>
        <row r="4591">
          <cell r="A4591" t="str">
            <v>INSTALACOES HIDRO SANITARIAS</v>
          </cell>
          <cell r="B4591" t="str">
            <v>INHI</v>
          </cell>
          <cell r="C4591" t="str">
            <v>FOSSAS/SUMIDOUROS</v>
          </cell>
          <cell r="D4591" t="str">
            <v>0184</v>
          </cell>
          <cell r="E4591">
            <v>0</v>
          </cell>
          <cell r="F4591">
            <v>0</v>
          </cell>
          <cell r="G4591" t="str">
            <v>98068</v>
          </cell>
          <cell r="H4591" t="str">
            <v>TANQUE SÉPTICO RETANGULAR, EM ALVENARIA COM TIJOLOS CERÂMICOS MACIÇOS, DIMENSÕES INTERNAS: 1,4 X 3,2 X 1,8 M, VOLUME ÚTIL: 6272 L (PARA 32 CONTRIBUINTES). AF_12/2020</v>
          </cell>
        </row>
        <row r="4592">
          <cell r="A4592" t="str">
            <v>INSTALACOES HIDRO SANITARIAS</v>
          </cell>
          <cell r="B4592" t="str">
            <v>INHI</v>
          </cell>
          <cell r="C4592" t="str">
            <v>FOSSAS/SUMIDOUROS</v>
          </cell>
          <cell r="D4592" t="str">
            <v>0184</v>
          </cell>
          <cell r="E4592">
            <v>0</v>
          </cell>
          <cell r="F4592">
            <v>0</v>
          </cell>
          <cell r="G4592" t="str">
            <v>98069</v>
          </cell>
          <cell r="H4592" t="str">
            <v>TANQUE SÉPTICO RETANGULAR, EM ALVENARIA COM TIJOLOS CERÂMICOS MACIÇOS, DIMENSÕES INTERNAS: 1,6 X 4,4 X 1,8 M, VOLUME ÚTIL: 9856 L (PARA 68 CONTRIBUINTES). AF_12/2020</v>
          </cell>
        </row>
        <row r="4593">
          <cell r="A4593" t="str">
            <v>INSTALACOES HIDRO SANITARIAS</v>
          </cell>
          <cell r="B4593" t="str">
            <v>INHI</v>
          </cell>
          <cell r="C4593" t="str">
            <v>FOSSAS/SUMIDOUROS</v>
          </cell>
          <cell r="D4593" t="str">
            <v>0184</v>
          </cell>
          <cell r="E4593">
            <v>0</v>
          </cell>
          <cell r="F4593">
            <v>0</v>
          </cell>
          <cell r="G4593" t="str">
            <v>98070</v>
          </cell>
          <cell r="H4593" t="str">
            <v>TANQUE SÉPTICO RETANGULAR, EM ALVENARIA COM TIJOLOS CERÂMICOS MACIÇOS, DIMENSÕES INTERNAS: 1,6 X 4,8 X 2,0 M, VOLUME ÚTIL: 12288 L (PARA 86 CONTRIBUINTES). AF_12/2020</v>
          </cell>
        </row>
        <row r="4594">
          <cell r="A4594" t="str">
            <v>INSTALACOES HIDRO SANITARIAS</v>
          </cell>
          <cell r="B4594" t="str">
            <v>INHI</v>
          </cell>
          <cell r="C4594" t="str">
            <v>FOSSAS/SUMIDOUROS</v>
          </cell>
          <cell r="D4594" t="str">
            <v>0184</v>
          </cell>
          <cell r="E4594">
            <v>0</v>
          </cell>
          <cell r="F4594">
            <v>0</v>
          </cell>
          <cell r="G4594" t="str">
            <v>98071</v>
          </cell>
          <cell r="H4594" t="str">
            <v>TANQUE SÉPTICO RETANGULAR, EM ALVENARIA COM TIJOLOS CERÂMICOS MACIÇOS, DIMENSÕES INTERNAS: 1,6 X 4,6 X 2,4 M, VOLUME ÚTIL: 14720 L (PARA 105 CONTRIBUINTES). AF_12/2020</v>
          </cell>
        </row>
        <row r="4595">
          <cell r="A4595" t="str">
            <v>INSTALACOES HIDRO SANITARIAS</v>
          </cell>
          <cell r="B4595" t="str">
            <v>INHI</v>
          </cell>
          <cell r="C4595" t="str">
            <v>FOSSAS/SUMIDOUROS</v>
          </cell>
          <cell r="D4595" t="str">
            <v>0184</v>
          </cell>
          <cell r="E4595">
            <v>0</v>
          </cell>
          <cell r="F4595">
            <v>0</v>
          </cell>
          <cell r="G4595" t="str">
            <v>98072</v>
          </cell>
          <cell r="H4595" t="str">
            <v>FILTRO ANAERÓBIO RETANGULAR, EM ALVENARIA COM TIJOLOS CERÂMICOS MACIÇOS, DIMENSÕES INTERNAS: 0,8 X 1,2 X 1,67 M, VOLUME ÚTIL: 1152 L (PARA 5 CONTRIBUINTES). AF_12/2020</v>
          </cell>
        </row>
        <row r="4596">
          <cell r="A4596" t="str">
            <v>INSTALACOES HIDRO SANITARIAS</v>
          </cell>
          <cell r="B4596" t="str">
            <v>INHI</v>
          </cell>
          <cell r="C4596" t="str">
            <v>FOSSAS/SUMIDOUROS</v>
          </cell>
          <cell r="D4596" t="str">
            <v>0184</v>
          </cell>
          <cell r="E4596">
            <v>0</v>
          </cell>
          <cell r="F4596">
            <v>0</v>
          </cell>
          <cell r="G4596" t="str">
            <v>98073</v>
          </cell>
          <cell r="H4596" t="str">
            <v>FILTRO ANAERÓBIO RETANGULAR, EM ALVENARIA COM TIJOLOS CERÂMICOS MACIÇOS, DIMENSÕES INTERNAS: 1,2 X 1,8 X 1,67 M, VOLUME ÚTIL: 2592 L (PARA 13 CONTRIBUINTES). AF_12/2020</v>
          </cell>
        </row>
        <row r="4597">
          <cell r="A4597" t="str">
            <v>INSTALACOES HIDRO SANITARIAS</v>
          </cell>
          <cell r="B4597" t="str">
            <v>INHI</v>
          </cell>
          <cell r="C4597" t="str">
            <v>FOSSAS/SUMIDOUROS</v>
          </cell>
          <cell r="D4597" t="str">
            <v>0184</v>
          </cell>
          <cell r="E4597">
            <v>0</v>
          </cell>
          <cell r="F4597">
            <v>0</v>
          </cell>
          <cell r="G4597" t="str">
            <v>98074</v>
          </cell>
          <cell r="H4597" t="str">
            <v>FILTRO ANAERÓBIO RETANGULAR, EM ALVENARIA COM TIJOLOS CERÂMICOS MACIÇOS, DIMENSÕES INTERNAS: 1,4 X 3,0 X 1,67 M, VOLUME ÚTIL: 5040 L (PARA 32 CONTRIBUINTES). AF_12/2020</v>
          </cell>
        </row>
        <row r="4598">
          <cell r="A4598" t="str">
            <v>INSTALACOES HIDRO SANITARIAS</v>
          </cell>
          <cell r="B4598" t="str">
            <v>INHI</v>
          </cell>
          <cell r="C4598" t="str">
            <v>FOSSAS/SUMIDOUROS</v>
          </cell>
          <cell r="D4598" t="str">
            <v>0184</v>
          </cell>
          <cell r="E4598">
            <v>0</v>
          </cell>
          <cell r="F4598">
            <v>0</v>
          </cell>
          <cell r="G4598" t="str">
            <v>98075</v>
          </cell>
          <cell r="H4598" t="str">
            <v>FILTRO ANAERÓBIO RETANGULAR, EM ALVENARIA COM TIJOLOS CERÂMICOS MACIÇOS, DIMENSÕES INTERNAS: 1,4 X 4,2 X 1,67 M, VOLUME ÚTIL: 7056 L (PARA 67 CONTRIBUINTES). AF_12/2020</v>
          </cell>
        </row>
        <row r="4599">
          <cell r="A4599" t="str">
            <v>INSTALACOES HIDRO SANITARIAS</v>
          </cell>
          <cell r="B4599" t="str">
            <v>INHI</v>
          </cell>
          <cell r="C4599" t="str">
            <v>FOSSAS/SUMIDOUROS</v>
          </cell>
          <cell r="D4599" t="str">
            <v>0184</v>
          </cell>
          <cell r="E4599">
            <v>0</v>
          </cell>
          <cell r="F4599">
            <v>0</v>
          </cell>
          <cell r="G4599" t="str">
            <v>98076</v>
          </cell>
          <cell r="H4599" t="str">
            <v>FILTRO ANAERÓBIO RETANGULAR, EM ALVENARIA COM TIJOLOS CERÂMICOS MACIÇOS, DIMENSÕES INTERNAS: 1,6 X 4,6 X 1,67 M, VOLUME ÚTIL: 8832 L (PARA 84 CONTRIBUINTES). AF_12/2020</v>
          </cell>
        </row>
        <row r="4600">
          <cell r="A4600" t="str">
            <v>INSTALACOES HIDRO SANITARIAS</v>
          </cell>
          <cell r="B4600" t="str">
            <v>INHI</v>
          </cell>
          <cell r="C4600" t="str">
            <v>FOSSAS/SUMIDOUROS</v>
          </cell>
          <cell r="D4600" t="str">
            <v>0184</v>
          </cell>
          <cell r="E4600">
            <v>0</v>
          </cell>
          <cell r="F4600">
            <v>0</v>
          </cell>
          <cell r="G4600" t="str">
            <v>98077</v>
          </cell>
          <cell r="H4600" t="str">
            <v>FILTRO ANAERÓBIO RETANGULAR, EM ALVENARIA COM TIJOLOS CERÂMICOS MACIÇOS, DIMENSÕES INTERNAS: 1,6 X 5,6 X 1,67 M, VOLUME ÚTIL: 10752 L (PARA 103 CONTRIBUINTES). AF_12/2020</v>
          </cell>
        </row>
        <row r="4601">
          <cell r="A4601" t="str">
            <v>INSTALACOES HIDRO SANITARIAS</v>
          </cell>
          <cell r="B4601" t="str">
            <v>INHI</v>
          </cell>
          <cell r="C4601" t="str">
            <v>FOSSAS/SUMIDOUROS</v>
          </cell>
          <cell r="D4601" t="str">
            <v>0184</v>
          </cell>
          <cell r="E4601">
            <v>0</v>
          </cell>
          <cell r="F4601">
            <v>0</v>
          </cell>
          <cell r="G4601" t="str">
            <v>98078</v>
          </cell>
          <cell r="H4601" t="str">
            <v>SUMIDOURO RETANGULAR, EM ALVENARIA COM TIJOLOS CERÂMICOS MACIÇOS, DIMENSÕES INTERNAS: 0,8 X 1,4 X 3,0 M, ÁREA DE INFILTRAÇÃO: 13,2 M² (PARA 5 CONTRIBUINTES). AF_12/2020</v>
          </cell>
        </row>
        <row r="4602">
          <cell r="A4602" t="str">
            <v>INSTALACOES HIDRO SANITARIAS</v>
          </cell>
          <cell r="B4602" t="str">
            <v>INHI</v>
          </cell>
          <cell r="C4602" t="str">
            <v>FOSSAS/SUMIDOUROS</v>
          </cell>
          <cell r="D4602" t="str">
            <v>0184</v>
          </cell>
          <cell r="E4602">
            <v>0</v>
          </cell>
          <cell r="F4602">
            <v>0</v>
          </cell>
          <cell r="G4602" t="str">
            <v>98079</v>
          </cell>
          <cell r="H4602" t="str">
            <v>SUMIDOURO RETANGULAR, EM ALVENARIA COM TIJOLOS CERÂMICOS MACIÇOS, DIMENSÕES INTERNAS: 1,0 X 3,0 X 3,0 M, ÁREA DE INFILTRAÇÃO: 25 M² (PARA 10 CONTRIBUINTES). AF_12/2020</v>
          </cell>
        </row>
        <row r="4603">
          <cell r="A4603" t="str">
            <v>INSTALACOES HIDRO SANITARIAS</v>
          </cell>
          <cell r="B4603" t="str">
            <v>INHI</v>
          </cell>
          <cell r="C4603" t="str">
            <v>FOSSAS/SUMIDOUROS</v>
          </cell>
          <cell r="D4603" t="str">
            <v>0184</v>
          </cell>
          <cell r="E4603">
            <v>0</v>
          </cell>
          <cell r="F4603">
            <v>0</v>
          </cell>
          <cell r="G4603" t="str">
            <v>98080</v>
          </cell>
          <cell r="H4603" t="str">
            <v>SUMIDOURO RETANGULAR, EM ALVENARIA COM TIJOLOS CERÂMICOS MACIÇOS, DIMENSÕES INTERNAS: 1,6 X 3,4 X 3,0 M, ÁREA DE INFILTRAÇÃO: 32,9 M² (PARA 13 CONTRIBUINTES). AF_12/2020</v>
          </cell>
        </row>
        <row r="4604">
          <cell r="A4604" t="str">
            <v>INSTALACOES HIDRO SANITARIAS</v>
          </cell>
          <cell r="B4604" t="str">
            <v>INHI</v>
          </cell>
          <cell r="C4604" t="str">
            <v>FOSSAS/SUMIDOUROS</v>
          </cell>
          <cell r="D4604" t="str">
            <v>0184</v>
          </cell>
          <cell r="E4604">
            <v>0</v>
          </cell>
          <cell r="F4604">
            <v>0</v>
          </cell>
          <cell r="G4604" t="str">
            <v>98081</v>
          </cell>
          <cell r="H4604" t="str">
            <v>SUMIDOURO RETANGULAR, EM ALVENARIA COM TIJOLOS CERÂMICOS MACIÇOS, DIMENSÕES INTERNAS: 1,6 X 5,8 X 3,0 M, ÁREA DE INFILTRAÇÃO: 50 M² (PARA 20 CONTRIBUINTES). AF_12/2020</v>
          </cell>
        </row>
        <row r="4605">
          <cell r="A4605" t="str">
            <v>INSTALACOES HIDRO SANITARIAS</v>
          </cell>
          <cell r="B4605" t="str">
            <v>INHI</v>
          </cell>
          <cell r="C4605" t="str">
            <v>FOSSAS/SUMIDOUROS</v>
          </cell>
          <cell r="D4605" t="str">
            <v>0184</v>
          </cell>
          <cell r="E4605">
            <v>0</v>
          </cell>
          <cell r="F4605">
            <v>0</v>
          </cell>
          <cell r="G4605" t="str">
            <v>98082</v>
          </cell>
          <cell r="H4605" t="str">
            <v>TANQUE SÉPTICO RETANGULAR, EM ALVENARIA COM BLOCOS DE CONCRETO, DIMENSÕES INTERNAS: 1,0 X 2,0 X 1,4 M, VOLUME ÚTIL: 2000 L (PARA 5 CONTRIBUINTES). AF_12/2020</v>
          </cell>
        </row>
        <row r="4606">
          <cell r="A4606" t="str">
            <v>INSTALACOES HIDRO SANITARIAS</v>
          </cell>
          <cell r="B4606" t="str">
            <v>INHI</v>
          </cell>
          <cell r="C4606" t="str">
            <v>FOSSAS/SUMIDOUROS</v>
          </cell>
          <cell r="D4606" t="str">
            <v>0184</v>
          </cell>
          <cell r="E4606">
            <v>0</v>
          </cell>
          <cell r="F4606">
            <v>0</v>
          </cell>
          <cell r="G4606" t="str">
            <v>98083</v>
          </cell>
          <cell r="H4606" t="str">
            <v>TANQUE SÉPTICO RETANGULAR, EM ALVENARIA COM BLOCOS DE CONCRETO, DIMENSÕES INTERNAS: 1,2 X 2,4 X 1,6 M, VOLUME ÚTIL: 3456 L (PARA 13 CONTRIBUINTES). AF_12/2020</v>
          </cell>
        </row>
        <row r="4607">
          <cell r="A4607" t="str">
            <v>INSTALACOES HIDRO SANITARIAS</v>
          </cell>
          <cell r="B4607" t="str">
            <v>INHI</v>
          </cell>
          <cell r="C4607" t="str">
            <v>FOSSAS/SUMIDOUROS</v>
          </cell>
          <cell r="D4607" t="str">
            <v>0184</v>
          </cell>
          <cell r="E4607">
            <v>0</v>
          </cell>
          <cell r="F4607">
            <v>0</v>
          </cell>
          <cell r="G4607" t="str">
            <v>98084</v>
          </cell>
          <cell r="H4607" t="str">
            <v>TANQUE SÉPTICO RETANGULAR, EM ALVENARIA COM BLOCOS DE CONCRETO, DIMENSÕES INTERNAS: 1,4 X 3,2 X 1,8 M, VOLUME ÚTIL: 6272 L (PARA 32 CONTRIBUINTES). AF_12/2020</v>
          </cell>
        </row>
        <row r="4608">
          <cell r="A4608" t="str">
            <v>INSTALACOES HIDRO SANITARIAS</v>
          </cell>
          <cell r="B4608" t="str">
            <v>INHI</v>
          </cell>
          <cell r="C4608" t="str">
            <v>FOSSAS/SUMIDOUROS</v>
          </cell>
          <cell r="D4608" t="str">
            <v>0184</v>
          </cell>
          <cell r="E4608">
            <v>0</v>
          </cell>
          <cell r="F4608">
            <v>0</v>
          </cell>
          <cell r="G4608" t="str">
            <v>98085</v>
          </cell>
          <cell r="H4608" t="str">
            <v>TANQUE SÉPTICO RETANGULAR, EM ALVENARIA COM BLOCOS DE CONCRETO, DIMENSÕES INTERNAS: 1,6 X 4,4 X 1,8 M, VOLUME ÚTIL: 9856 L (PARA 68 CONTRIBUINTES). AF_12/2020</v>
          </cell>
        </row>
        <row r="4609">
          <cell r="A4609" t="str">
            <v>INSTALACOES HIDRO SANITARIAS</v>
          </cell>
          <cell r="B4609" t="str">
            <v>INHI</v>
          </cell>
          <cell r="C4609" t="str">
            <v>FOSSAS/SUMIDOUROS</v>
          </cell>
          <cell r="D4609" t="str">
            <v>0184</v>
          </cell>
          <cell r="E4609">
            <v>0</v>
          </cell>
          <cell r="F4609">
            <v>0</v>
          </cell>
          <cell r="G4609" t="str">
            <v>98086</v>
          </cell>
          <cell r="H4609" t="str">
            <v>TANQUE SÉPTICO RETANGULAR, EM ALVENARIA COM BLOCOS DE CONCRETO, DIMENSÕES INTERNAS: 1,6 X 4,8 X 2,0 M, VOLUME ÚTIL: 12288 L (PARA 86 CONTRIBUINTES). AF_12/2020</v>
          </cell>
        </row>
        <row r="4610">
          <cell r="A4610" t="str">
            <v>INSTALACOES HIDRO SANITARIAS</v>
          </cell>
          <cell r="B4610" t="str">
            <v>INHI</v>
          </cell>
          <cell r="C4610" t="str">
            <v>FOSSAS/SUMIDOUROS</v>
          </cell>
          <cell r="D4610" t="str">
            <v>0184</v>
          </cell>
          <cell r="E4610">
            <v>0</v>
          </cell>
          <cell r="F4610">
            <v>0</v>
          </cell>
          <cell r="G4610" t="str">
            <v>98087</v>
          </cell>
          <cell r="H4610" t="str">
            <v>TANQUE SÉPTICO RETANGULAR, EM ALVENARIA COM BLOCOS DE CONCRETO, DIMENSÕES INTERNAS: 1,6 X 4,6 X 2,4 M, VOLUME ÚTIL: 14720 L (PARA 105 CONTRIBUINTES). AF_12/2020</v>
          </cell>
        </row>
        <row r="4611">
          <cell r="A4611" t="str">
            <v>INSTALACOES HIDRO SANITARIAS</v>
          </cell>
          <cell r="B4611" t="str">
            <v>INHI</v>
          </cell>
          <cell r="C4611" t="str">
            <v>FOSSAS/SUMIDOUROS</v>
          </cell>
          <cell r="D4611" t="str">
            <v>0184</v>
          </cell>
          <cell r="E4611">
            <v>0</v>
          </cell>
          <cell r="F4611">
            <v>0</v>
          </cell>
          <cell r="G4611" t="str">
            <v>98088</v>
          </cell>
          <cell r="H4611" t="str">
            <v>FILTRO ANAERÓBIO RETANGULAR, EM ALVENARIA COM BLOCOS DE CONCRETO, DIMENSÕES INTERNAS: 0,8 X 1,2 X 1,67 M, VOLUME ÚTIL: 1152 L (PARA 5 CONTRIBUINTES). AF_12/2020</v>
          </cell>
        </row>
        <row r="4612">
          <cell r="A4612" t="str">
            <v>INSTALACOES HIDRO SANITARIAS</v>
          </cell>
          <cell r="B4612" t="str">
            <v>INHI</v>
          </cell>
          <cell r="C4612" t="str">
            <v>FOSSAS/SUMIDOUROS</v>
          </cell>
          <cell r="D4612" t="str">
            <v>0184</v>
          </cell>
          <cell r="E4612">
            <v>0</v>
          </cell>
          <cell r="F4612">
            <v>0</v>
          </cell>
          <cell r="G4612" t="str">
            <v>98089</v>
          </cell>
          <cell r="H4612" t="str">
            <v>FILTRO ANAERÓBIO RETANGULAR, EM ALVENARIA COM BLOCOS DE CONCRETO, DIMENSÕES INTERNAS: 1,2 X 1,8 X 1,67 M, VOLUME ÚTIL: 2592 L (PARA 13 CONTRIBUINTES). AF_12/2020</v>
          </cell>
        </row>
        <row r="4613">
          <cell r="A4613" t="str">
            <v>INSTALACOES HIDRO SANITARIAS</v>
          </cell>
          <cell r="B4613" t="str">
            <v>INHI</v>
          </cell>
          <cell r="C4613" t="str">
            <v>FOSSAS/SUMIDOUROS</v>
          </cell>
          <cell r="D4613" t="str">
            <v>0184</v>
          </cell>
          <cell r="E4613">
            <v>0</v>
          </cell>
          <cell r="F4613">
            <v>0</v>
          </cell>
          <cell r="G4613" t="str">
            <v>98090</v>
          </cell>
          <cell r="H4613" t="str">
            <v>FILTRO ANAERÓBIO RETANGULAR, EM ALVENARIA COM BLOCOS DE CONCRETO, DIMENSÕES INTERNAS: 1,4 X 3,0 X 1,67 M, VOLUME ÚTIL: 5040 L (PARA 32 CONTRIBUINTES). AF_12/2020</v>
          </cell>
        </row>
        <row r="4614">
          <cell r="A4614" t="str">
            <v>INSTALACOES HIDRO SANITARIAS</v>
          </cell>
          <cell r="B4614" t="str">
            <v>INHI</v>
          </cell>
          <cell r="C4614" t="str">
            <v>FOSSAS/SUMIDOUROS</v>
          </cell>
          <cell r="D4614" t="str">
            <v>0184</v>
          </cell>
          <cell r="E4614">
            <v>0</v>
          </cell>
          <cell r="F4614">
            <v>0</v>
          </cell>
          <cell r="G4614" t="str">
            <v>98091</v>
          </cell>
          <cell r="H4614" t="str">
            <v>FILTRO ANAERÓBIO RETANGULAR, EM ALVENARIA COM BLOCOS DE CONCRETO, DIMENSÕES INTERNAS: 1,4 X 4,2 X 1,67 M, VOLUME ÚTIL: 7056 L (PARA 67 CONTRIBUINTES). AF_12/2020</v>
          </cell>
        </row>
        <row r="4615">
          <cell r="A4615" t="str">
            <v>INSTALACOES HIDRO SANITARIAS</v>
          </cell>
          <cell r="B4615" t="str">
            <v>INHI</v>
          </cell>
          <cell r="C4615" t="str">
            <v>FOSSAS/SUMIDOUROS</v>
          </cell>
          <cell r="D4615" t="str">
            <v>0184</v>
          </cell>
          <cell r="E4615">
            <v>0</v>
          </cell>
          <cell r="F4615">
            <v>0</v>
          </cell>
          <cell r="G4615" t="str">
            <v>98092</v>
          </cell>
          <cell r="H4615" t="str">
            <v>FILTRO ANAERÓBIO RETANGULAR, EM ALVENARIA COM BLOCOS DE CONCRETO, DIMENSÕES INTERNAS: 1,6 X 4,6 X 1,67 M, VOLUME ÚTIL: 8832 L (PARA 84 CONTRIBUINTES). AF_12/2020</v>
          </cell>
        </row>
        <row r="4616">
          <cell r="A4616" t="str">
            <v>INSTALACOES HIDRO SANITARIAS</v>
          </cell>
          <cell r="B4616" t="str">
            <v>INHI</v>
          </cell>
          <cell r="C4616" t="str">
            <v>FOSSAS/SUMIDOUROS</v>
          </cell>
          <cell r="D4616" t="str">
            <v>0184</v>
          </cell>
          <cell r="E4616">
            <v>0</v>
          </cell>
          <cell r="F4616">
            <v>0</v>
          </cell>
          <cell r="G4616" t="str">
            <v>98093</v>
          </cell>
          <cell r="H4616" t="str">
            <v>FILTRO ANAERÓBIO RETANGULAR, EM ALVENARIA COM BLOCOS DE CONCRETO, DIMENSÕES INTERNAS: 1,6 X 5,6 X 1,67 M, VOLUME ÚTIL: 10752 L (PARA 103 CONTRIBUINTES). AF_12/2020</v>
          </cell>
        </row>
        <row r="4617">
          <cell r="A4617" t="str">
            <v>INSTALACOES HIDRO SANITARIAS</v>
          </cell>
          <cell r="B4617" t="str">
            <v>INHI</v>
          </cell>
          <cell r="C4617" t="str">
            <v>FOSSAS/SUMIDOUROS</v>
          </cell>
          <cell r="D4617" t="str">
            <v>0184</v>
          </cell>
          <cell r="E4617">
            <v>0</v>
          </cell>
          <cell r="F4617">
            <v>0</v>
          </cell>
          <cell r="G4617" t="str">
            <v>98094</v>
          </cell>
          <cell r="H4617" t="str">
            <v>SUMIDOURO RETANGULAR, EM ALVENARIA COM BLOCOS DE CONCRETO, DIMENSÕES INTERNAS: 0,8 X 1,4 X 3,0 M, ÁREA DE INFILTRAÇÃO: 13,2 M² (PARA 5 CONTRIBUINTES). AF_12/2020</v>
          </cell>
        </row>
        <row r="4618">
          <cell r="A4618" t="str">
            <v>INSTALACOES HIDRO SANITARIAS</v>
          </cell>
          <cell r="B4618" t="str">
            <v>INHI</v>
          </cell>
          <cell r="C4618" t="str">
            <v>FOSSAS/SUMIDOUROS</v>
          </cell>
          <cell r="D4618" t="str">
            <v>0184</v>
          </cell>
          <cell r="E4618">
            <v>0</v>
          </cell>
          <cell r="F4618">
            <v>0</v>
          </cell>
          <cell r="G4618" t="str">
            <v>98099</v>
          </cell>
          <cell r="H4618" t="str">
            <v>SUMIDOURO RETANGULAR, EM ALVENARIA COM BLOCOS DE CONCRETO, DIMENSÕES INTERNAS: 1,0 X 3,0 X 3,0 M, ÁREA DE INFILTRAÇÃO: 25 M² (PARA 10 CONTRIBUINTES). AF_12/2020</v>
          </cell>
        </row>
        <row r="4619">
          <cell r="A4619" t="str">
            <v>INSTALACOES HIDRO SANITARIAS</v>
          </cell>
          <cell r="B4619" t="str">
            <v>INHI</v>
          </cell>
          <cell r="C4619" t="str">
            <v>FOSSAS/SUMIDOUROS</v>
          </cell>
          <cell r="D4619" t="str">
            <v>0184</v>
          </cell>
          <cell r="E4619">
            <v>0</v>
          </cell>
          <cell r="F4619">
            <v>0</v>
          </cell>
          <cell r="G4619" t="str">
            <v>98100</v>
          </cell>
          <cell r="H4619" t="str">
            <v>SUMIDOURO RETANGULAR, EM ALVENARIA COM BLOCOS DE CONCRETO, DIMENSÕES INTERNAS: 1,6 X 3,4 X 3,0 M, ÁREA DE INFILTRAÇÃO: 32,9 M² (PARA 13 CONTRIBUINTES). . AF_12/2020</v>
          </cell>
        </row>
        <row r="4620">
          <cell r="A4620" t="str">
            <v>INSTALACOES HIDRO SANITARIAS</v>
          </cell>
          <cell r="B4620" t="str">
            <v>INHI</v>
          </cell>
          <cell r="C4620" t="str">
            <v>FOSSAS/SUMIDOUROS</v>
          </cell>
          <cell r="D4620" t="str">
            <v>0184</v>
          </cell>
          <cell r="E4620">
            <v>0</v>
          </cell>
          <cell r="F4620">
            <v>0</v>
          </cell>
          <cell r="G4620" t="str">
            <v>98101</v>
          </cell>
          <cell r="H4620" t="str">
            <v>SUMIDOURO RETANGULAR, EM ALVENARIA COM BLOCOS DE CONCRETO, DIMENSÕES INTERNAS: 1,6 X 5,8 X 3,0 M, ÁREA DE INFILTRAÇÃO: 50 M² (PARA 20 CONTRIBUINTES). . AF_12/2020</v>
          </cell>
        </row>
        <row r="4621">
          <cell r="A4621" t="str">
            <v>INSTALACOES HIDRO SANITARIAS</v>
          </cell>
          <cell r="B4621" t="str">
            <v>INHI</v>
          </cell>
          <cell r="C4621" t="str">
            <v>FOSSAS/SUMIDOUROS</v>
          </cell>
          <cell r="D4621" t="str">
            <v>0184</v>
          </cell>
          <cell r="E4621">
            <v>0</v>
          </cell>
          <cell r="F4621">
            <v>0</v>
          </cell>
          <cell r="G4621" t="str">
            <v>98109</v>
          </cell>
          <cell r="H4621" t="str">
            <v>CAIXA DE GORDURA ESPECIAL (CAPACIDADE: 312 L - PARA ATÉ 146 PESSOAS SERVIDAS NO PICO), RETANGULAR, EM ALVENARIA COM BLOCOS DE CONCRETO, DIMENSÕES INTERNAS = 0,4X1,2 M, ALTURA INTERNA = 1 M. AF_12/2020</v>
          </cell>
        </row>
        <row r="4622">
          <cell r="A4622" t="str">
            <v>INSTALACOES HIDRO SANITARIAS</v>
          </cell>
          <cell r="B4622" t="str">
            <v>INHI</v>
          </cell>
          <cell r="C4622" t="str">
            <v>FOSSAS/SUMIDOUROS</v>
          </cell>
          <cell r="D4622" t="str">
            <v>0184</v>
          </cell>
          <cell r="E4622">
            <v>0</v>
          </cell>
          <cell r="F4622">
            <v>0</v>
          </cell>
          <cell r="G4622" t="str">
            <v>98110</v>
          </cell>
          <cell r="H4622" t="str">
            <v>CAIXA DE GORDURA PEQUENA (CAPACIDADE: 19 L), CIRCULAR, EM PVC, DIÂMETRO INTERNO= 0,3 M. AF_12/2020</v>
          </cell>
        </row>
        <row r="4623">
          <cell r="A4623" t="str">
            <v>INSTALACOES HIDRO SANITARIAS</v>
          </cell>
          <cell r="B4623" t="str">
            <v>INHI</v>
          </cell>
          <cell r="C4623" t="str">
            <v>FOSSAS/SUMIDOUROS</v>
          </cell>
          <cell r="D4623" t="str">
            <v>0184</v>
          </cell>
          <cell r="E4623">
            <v>0</v>
          </cell>
          <cell r="F4623">
            <v>0</v>
          </cell>
          <cell r="G4623" t="str">
            <v>98111</v>
          </cell>
          <cell r="H4623" t="str">
            <v>CAIXA DE INSPEÇÃO PARA ATERRAMENTO, CIRCULAR, EM POLIETILENO, DIÂMETRO INTERNO = 0,3 M. AF_12/2020</v>
          </cell>
        </row>
        <row r="4624">
          <cell r="A4624" t="str">
            <v>INSTALACOES HIDRO SANITARIAS</v>
          </cell>
          <cell r="B4624" t="str">
            <v>INHI</v>
          </cell>
          <cell r="C4624" t="str">
            <v>FOSSAS/SUMIDOUROS</v>
          </cell>
          <cell r="D4624" t="str">
            <v>0184</v>
          </cell>
          <cell r="E4624">
            <v>0</v>
          </cell>
          <cell r="F4624">
            <v>0</v>
          </cell>
          <cell r="G4624" t="str">
            <v>98112</v>
          </cell>
          <cell r="H4624" t="str">
            <v>TIL (TUBO DE INSPEÇÃO E LIMPEZA) CONDOMINIAL PARA ESGOTO, EM PVC, DN 100 X 100 MM. AF_12/2020</v>
          </cell>
        </row>
        <row r="4625">
          <cell r="A4625" t="str">
            <v>INSTALACOES HIDRO SANITARIAS</v>
          </cell>
          <cell r="B4625" t="str">
            <v>INHI</v>
          </cell>
          <cell r="C4625" t="str">
            <v>FOSSAS/SUMIDOUROS</v>
          </cell>
          <cell r="D4625" t="str">
            <v>0184</v>
          </cell>
          <cell r="E4625">
            <v>0</v>
          </cell>
          <cell r="F4625">
            <v>0</v>
          </cell>
          <cell r="G4625" t="str">
            <v>98114</v>
          </cell>
          <cell r="H4625" t="str">
            <v>TAMPA CIRCULAR PARA ESGOTO E DRENAGEM, EM FERRO FUNDIDO, DIÂMETRO INTERNO = 0,6 M. AF_12/2020</v>
          </cell>
        </row>
        <row r="4626">
          <cell r="A4626" t="str">
            <v>INSTALACOES HIDRO SANITARIAS</v>
          </cell>
          <cell r="B4626" t="str">
            <v>INHI</v>
          </cell>
          <cell r="C4626" t="str">
            <v>FOSSAS/SUMIDOUROS</v>
          </cell>
          <cell r="D4626" t="str">
            <v>0184</v>
          </cell>
          <cell r="E4626">
            <v>0</v>
          </cell>
          <cell r="F4626">
            <v>0</v>
          </cell>
          <cell r="G4626" t="str">
            <v>98115</v>
          </cell>
          <cell r="H4626" t="str">
            <v>TAMPA CIRCULAR PARA ESGOTO E DRENAGEM, EM CONCRETO PRÉ-MOLDADO, DIÂMETRO INTERNO = 0,6 M. AF_12/2020</v>
          </cell>
        </row>
        <row r="4627">
          <cell r="A4627" t="str">
            <v>INSTALACOES HIDRO SANITARIAS</v>
          </cell>
          <cell r="B4627" t="str">
            <v>INHI</v>
          </cell>
          <cell r="C4627" t="str">
            <v>PONTOS DE AGUA/ESGOTO</v>
          </cell>
          <cell r="D4627" t="str">
            <v>0185</v>
          </cell>
          <cell r="E4627">
            <v>0</v>
          </cell>
          <cell r="F4627">
            <v>0</v>
          </cell>
          <cell r="G4627" t="str">
            <v>89957</v>
          </cell>
          <cell r="H4627" t="str">
            <v>PONTO DE CONSUMO TERMINAL DE ÁGUA FRIA (SUBRAMAL) COM TUBULAÇÃO DE PVC, DN 25 MM, INSTALADO EM RAMAL DE ÁGUA, INCLUSOS RASGO E CHUMBAMENTO EM ALVENARIA. AF_12/2014</v>
          </cell>
        </row>
        <row r="4628">
          <cell r="A4628" t="str">
            <v>INSTALACOES HIDRO SANITARIAS</v>
          </cell>
          <cell r="B4628" t="str">
            <v>INHI</v>
          </cell>
          <cell r="C4628" t="str">
            <v>PONTOS DE AGUA/ESGOTO</v>
          </cell>
          <cell r="D4628" t="str">
            <v>0185</v>
          </cell>
          <cell r="E4628">
            <v>0</v>
          </cell>
          <cell r="F4628">
            <v>0</v>
          </cell>
          <cell r="G4628" t="str">
            <v>89959</v>
          </cell>
          <cell r="H4628" t="str">
            <v>PONTO DE CONSUMO TERMINAL DE ÁGUA QUENTE (SUBRAMAL) COM TUBULAÇÃO DE CPVC, DN 22 MM, INSTALADO EM RAMAL DE ÁGUA, INCLUSOS RASGO E CHUMBAMENTO EM ALVENARIA. AF_12/2014</v>
          </cell>
        </row>
        <row r="4629">
          <cell r="A4629" t="str">
            <v>INSTALACOES HIDRO SANITARIAS</v>
          </cell>
          <cell r="B4629" t="str">
            <v>INHI</v>
          </cell>
          <cell r="C4629" t="str">
            <v>REGISTROS/VALVULAS</v>
          </cell>
          <cell r="D4629" t="str">
            <v>0271</v>
          </cell>
          <cell r="E4629">
            <v>0</v>
          </cell>
          <cell r="F4629">
            <v>0</v>
          </cell>
          <cell r="G4629" t="str">
            <v>89349</v>
          </cell>
          <cell r="H4629" t="str">
            <v>REGISTRO DE PRESSÃO BRUTO, LATÃO, ROSCÁVEL, 1/2", FORNECIDO E INSTALADO EM RAMAL DE ÁGUA. AF_12/2014</v>
          </cell>
        </row>
        <row r="4630">
          <cell r="A4630" t="str">
            <v>INSTALACOES HIDRO SANITARIAS</v>
          </cell>
          <cell r="B4630" t="str">
            <v>INHI</v>
          </cell>
          <cell r="C4630" t="str">
            <v>REGISTROS/VALVULAS</v>
          </cell>
          <cell r="D4630" t="str">
            <v>0271</v>
          </cell>
          <cell r="E4630">
            <v>0</v>
          </cell>
          <cell r="F4630">
            <v>0</v>
          </cell>
          <cell r="G4630" t="str">
            <v>89351</v>
          </cell>
          <cell r="H4630" t="str">
            <v>REGISTRO DE PRESSÃO BRUTO, LATÃO,  ROSCÁVEL, 3/4, FORNECIDO E INSTALADO EM RAMAL DE ÁGUA. AF_12/2014</v>
          </cell>
        </row>
        <row r="4631">
          <cell r="A4631" t="str">
            <v>INSTALACOES HIDRO SANITARIAS</v>
          </cell>
          <cell r="B4631" t="str">
            <v>INHI</v>
          </cell>
          <cell r="C4631" t="str">
            <v>REGISTROS/VALVULAS</v>
          </cell>
          <cell r="D4631" t="str">
            <v>0271</v>
          </cell>
          <cell r="E4631">
            <v>0</v>
          </cell>
          <cell r="F4631">
            <v>0</v>
          </cell>
          <cell r="G4631" t="str">
            <v>89352</v>
          </cell>
          <cell r="H4631" t="str">
            <v>REGISTRO DE GAVETA BRUTO, LATÃO, ROSCÁVEL, 1/2", FORNECIDO E INSTALADO EM RAMAL DE ÁGUA. AF_12/2014</v>
          </cell>
        </row>
        <row r="4632">
          <cell r="A4632" t="str">
            <v>INSTALACOES HIDRO SANITARIAS</v>
          </cell>
          <cell r="B4632" t="str">
            <v>INHI</v>
          </cell>
          <cell r="C4632" t="str">
            <v>REGISTROS/VALVULAS</v>
          </cell>
          <cell r="D4632" t="str">
            <v>0271</v>
          </cell>
          <cell r="E4632">
            <v>0</v>
          </cell>
          <cell r="F4632">
            <v>0</v>
          </cell>
          <cell r="G4632" t="str">
            <v>89353</v>
          </cell>
          <cell r="H4632" t="str">
            <v>REGISTRO DE GAVETA BRUTO, LATÃO, ROSCÁVEL, 3/4", FORNECIDO E INSTALADO EM RAMAL DE ÁGUA. AF_12/2014</v>
          </cell>
        </row>
        <row r="4633">
          <cell r="A4633" t="str">
            <v>INSTALACOES HIDRO SANITARIAS</v>
          </cell>
          <cell r="B4633" t="str">
            <v>INHI</v>
          </cell>
          <cell r="C4633" t="str">
            <v>REGISTROS/VALVULAS</v>
          </cell>
          <cell r="D4633" t="str">
            <v>0271</v>
          </cell>
          <cell r="E4633">
            <v>0</v>
          </cell>
          <cell r="F4633">
            <v>0</v>
          </cell>
          <cell r="G4633" t="str">
            <v>89354</v>
          </cell>
          <cell r="H4633" t="str">
            <v>MISTURADOR MONOCOMANDO PARA CHUVEIRO, BASE BRUTA E ACABAMENTO CROMADO, FORNECIDO E INSTALADO EM RAMAL DE ÁGUA. AF_12/2014</v>
          </cell>
        </row>
        <row r="4634">
          <cell r="A4634" t="str">
            <v>INSTALACOES HIDRO SANITARIAS</v>
          </cell>
          <cell r="B4634" t="str">
            <v>INHI</v>
          </cell>
          <cell r="C4634" t="str">
            <v>REGISTROS/VALVULAS</v>
          </cell>
          <cell r="D4634" t="str">
            <v>0271</v>
          </cell>
          <cell r="E4634">
            <v>0</v>
          </cell>
          <cell r="F4634">
            <v>0</v>
          </cell>
          <cell r="G4634" t="str">
            <v>89969</v>
          </cell>
          <cell r="H4634" t="str">
            <v>KIT DE REGISTRO DE PRESSÃO BRUTO DE LATÃO ½", INCLUSIVE CONEXÕES,  ROSCÁVEL, INSTALADO EM RAMAL DE ÁGUA FRIA - FORNECIMENTO E INSTALAÇÃO. AF_12/2014</v>
          </cell>
        </row>
        <row r="4635">
          <cell r="A4635" t="str">
            <v>INSTALACOES HIDRO SANITARIAS</v>
          </cell>
          <cell r="B4635" t="str">
            <v>INHI</v>
          </cell>
          <cell r="C4635" t="str">
            <v>REGISTROS/VALVULAS</v>
          </cell>
          <cell r="D4635" t="str">
            <v>0271</v>
          </cell>
          <cell r="E4635">
            <v>0</v>
          </cell>
          <cell r="F4635">
            <v>0</v>
          </cell>
          <cell r="G4635" t="str">
            <v>89970</v>
          </cell>
          <cell r="H4635" t="str">
            <v>KIT DE REGISTRO DE PRESSÃO BRUTO DE LATÃO ¾", INCLUSIVE CONEXÕES, ROSCÁVEL, INSTALADO EM RAMAL DE ÁGUA FRIA - FORNECIMENTO E INSTALAÇÃO. AF_12/2014</v>
          </cell>
        </row>
        <row r="4636">
          <cell r="A4636" t="str">
            <v>INSTALACOES HIDRO SANITARIAS</v>
          </cell>
          <cell r="B4636" t="str">
            <v>INHI</v>
          </cell>
          <cell r="C4636" t="str">
            <v>REGISTROS/VALVULAS</v>
          </cell>
          <cell r="D4636" t="str">
            <v>0271</v>
          </cell>
          <cell r="E4636">
            <v>0</v>
          </cell>
          <cell r="F4636">
            <v>0</v>
          </cell>
          <cell r="G4636" t="str">
            <v>89971</v>
          </cell>
          <cell r="H4636" t="str">
            <v>KIT DE REGISTRO DE GAVETA BRUTO DE LATÃO ½", INCLUSIVE CONEXÕES, ROSCÁVEL, INSTALADO EM RAMAL DE ÁGUA FRIA - FORNECIMENTO E INSTALAÇÃO. AF_12/2014</v>
          </cell>
        </row>
        <row r="4637">
          <cell r="A4637" t="str">
            <v>INSTALACOES HIDRO SANITARIAS</v>
          </cell>
          <cell r="B4637" t="str">
            <v>INHI</v>
          </cell>
          <cell r="C4637" t="str">
            <v>REGISTROS/VALVULAS</v>
          </cell>
          <cell r="D4637" t="str">
            <v>0271</v>
          </cell>
          <cell r="E4637">
            <v>0</v>
          </cell>
          <cell r="F4637">
            <v>0</v>
          </cell>
          <cell r="G4637" t="str">
            <v>89972</v>
          </cell>
          <cell r="H4637" t="str">
            <v>KIT DE REGISTRO DE GAVETA BRUTO DE LATÃO ¾", INCLUSIVE CONEXÕES, ROSCÁVEL, INSTALADO EM RAMAL DE ÁGUA FRIA - FORNECIMENTO E INSTALAÇÃO. AF_12/2014</v>
          </cell>
        </row>
        <row r="4638">
          <cell r="A4638" t="str">
            <v>INSTALACOES HIDRO SANITARIAS</v>
          </cell>
          <cell r="B4638" t="str">
            <v>INHI</v>
          </cell>
          <cell r="C4638" t="str">
            <v>REGISTROS/VALVULAS</v>
          </cell>
          <cell r="D4638" t="str">
            <v>0271</v>
          </cell>
          <cell r="E4638">
            <v>0</v>
          </cell>
          <cell r="F4638">
            <v>0</v>
          </cell>
          <cell r="G4638" t="str">
            <v>89973</v>
          </cell>
          <cell r="H4638" t="str">
            <v>KIT DE MISTURADOR BASE BRUTA DE LATÃO ¾" MONOCOMANDO PARA CHUVEIRO, INCLUSIVE CONEXÕES, INSTALADO EM RAMAL DE ÁGUA - FORNECIMENTO E INSTALAÇÃO. AF_12/2014</v>
          </cell>
        </row>
        <row r="4639">
          <cell r="A4639" t="str">
            <v>INSTALACOES HIDRO SANITARIAS</v>
          </cell>
          <cell r="B4639" t="str">
            <v>INHI</v>
          </cell>
          <cell r="C4639" t="str">
            <v>REGISTROS/VALVULAS</v>
          </cell>
          <cell r="D4639" t="str">
            <v>0271</v>
          </cell>
          <cell r="E4639">
            <v>0</v>
          </cell>
          <cell r="F4639">
            <v>0</v>
          </cell>
          <cell r="G4639" t="str">
            <v>89974</v>
          </cell>
          <cell r="H4639" t="str">
            <v>KIT DE TÊ MISTURADOR EM CPVC ¾" COM DUPLO COMANDO PARA CHUVEIRO, INCLUSIVE CONEXÕES, INSTALADO EM RAMAL DE ÁGUA - FORNECIMENTO E INSTALAÇÃO. AF_12/2014</v>
          </cell>
        </row>
        <row r="4640">
          <cell r="A4640" t="str">
            <v>INSTALACOES HIDRO SANITARIAS</v>
          </cell>
          <cell r="B4640" t="str">
            <v>INHI</v>
          </cell>
          <cell r="C4640" t="str">
            <v>REGISTROS/VALVULAS</v>
          </cell>
          <cell r="D4640" t="str">
            <v>0271</v>
          </cell>
          <cell r="E4640">
            <v>0</v>
          </cell>
          <cell r="F4640">
            <v>0</v>
          </cell>
          <cell r="G4640" t="str">
            <v>89984</v>
          </cell>
          <cell r="H4640" t="str">
            <v>REGISTRO DE PRESSÃO BRUTO, LATÃO, ROSCÁVEL, 1/2", COM ACABAMENTO E CANOPLA CROMADOS. FORNECIDO E INSTALADO EM RAMAL DE ÁGUA. AF_12/2014</v>
          </cell>
        </row>
        <row r="4641">
          <cell r="A4641" t="str">
            <v>INSTALACOES HIDRO SANITARIAS</v>
          </cell>
          <cell r="B4641" t="str">
            <v>INHI</v>
          </cell>
          <cell r="C4641" t="str">
            <v>REGISTROS/VALVULAS</v>
          </cell>
          <cell r="D4641" t="str">
            <v>0271</v>
          </cell>
          <cell r="E4641">
            <v>0</v>
          </cell>
          <cell r="F4641">
            <v>0</v>
          </cell>
          <cell r="G4641" t="str">
            <v>89985</v>
          </cell>
          <cell r="H4641" t="str">
            <v>REGISTRO DE PRESSÃO BRUTO, LATÃO, ROSCÁVEL, 3/4", COM ACABAMENTO E CANOPLA CROMADOS. FORNECIDO E INSTALADO EM RAMAL DE ÁGUA. AF_12/2014</v>
          </cell>
        </row>
        <row r="4642">
          <cell r="A4642" t="str">
            <v>INSTALACOES HIDRO SANITARIAS</v>
          </cell>
          <cell r="B4642" t="str">
            <v>INHI</v>
          </cell>
          <cell r="C4642" t="str">
            <v>REGISTROS/VALVULAS</v>
          </cell>
          <cell r="D4642" t="str">
            <v>0271</v>
          </cell>
          <cell r="E4642">
            <v>0</v>
          </cell>
          <cell r="F4642">
            <v>0</v>
          </cell>
          <cell r="G4642" t="str">
            <v>89986</v>
          </cell>
          <cell r="H4642" t="str">
            <v>REGISTRO DE GAVETA BRUTO, LATÃO, ROSCÁVEL, 1/2", COM ACABAMENTO E CANOPLA CROMADOS. FORNECIDO E INSTALADO EM RAMAL DE ÁGUA. AF_12/2014</v>
          </cell>
        </row>
        <row r="4643">
          <cell r="A4643" t="str">
            <v>INSTALACOES HIDRO SANITARIAS</v>
          </cell>
          <cell r="B4643" t="str">
            <v>INHI</v>
          </cell>
          <cell r="C4643" t="str">
            <v>REGISTROS/VALVULAS</v>
          </cell>
          <cell r="D4643" t="str">
            <v>0271</v>
          </cell>
          <cell r="E4643">
            <v>0</v>
          </cell>
          <cell r="F4643">
            <v>0</v>
          </cell>
          <cell r="G4643" t="str">
            <v>89987</v>
          </cell>
          <cell r="H4643" t="str">
            <v>REGISTRO DE GAVETA BRUTO, LATÃO, ROSCÁVEL, 3/4", COM ACABAMENTO E CANOPLA CROMADOS. FORNECIDO E INSTALADO EM RAMAL DE ÁGUA. AF_12/2014</v>
          </cell>
        </row>
        <row r="4644">
          <cell r="A4644" t="str">
            <v>INSTALACOES HIDRO SANITARIAS</v>
          </cell>
          <cell r="B4644" t="str">
            <v>INHI</v>
          </cell>
          <cell r="C4644" t="str">
            <v>REGISTROS/VALVULAS</v>
          </cell>
          <cell r="D4644" t="str">
            <v>0271</v>
          </cell>
          <cell r="E4644">
            <v>0</v>
          </cell>
          <cell r="F4644">
            <v>0</v>
          </cell>
          <cell r="G4644" t="str">
            <v>90371</v>
          </cell>
          <cell r="H4644" t="str">
            <v>REGISTRO DE ESFERA, PVC, ROSCÁVEL, 3/4", FORNECIDO E INSTALADO EM RAMAL DE ÁGUA. AF_03/2015</v>
          </cell>
        </row>
        <row r="4645">
          <cell r="A4645" t="str">
            <v>INSTALACOES HIDRO SANITARIAS</v>
          </cell>
          <cell r="B4645" t="str">
            <v>INHI</v>
          </cell>
          <cell r="C4645" t="str">
            <v>REGISTROS/VALVULAS</v>
          </cell>
          <cell r="D4645" t="str">
            <v>0271</v>
          </cell>
          <cell r="E4645">
            <v>0</v>
          </cell>
          <cell r="F4645">
            <v>0</v>
          </cell>
          <cell r="G4645" t="str">
            <v>94489</v>
          </cell>
          <cell r="H4645" t="str">
            <v>REGISTRO DE ESFERA, PVC, SOLDÁVEL, DN  25 MM, INSTALADO EM RESERVAÇÃO DE ÁGUA DE EDIFICAÇÃO QUE POSSUA RESERVATÓRIO DE FIBRA/FIBROCIMENTO   FORNECIMENTO E INSTALAÇÃO. AF_06/2016</v>
          </cell>
        </row>
        <row r="4646">
          <cell r="A4646" t="str">
            <v>INSTALACOES HIDRO SANITARIAS</v>
          </cell>
          <cell r="B4646" t="str">
            <v>INHI</v>
          </cell>
          <cell r="C4646" t="str">
            <v>REGISTROS/VALVULAS</v>
          </cell>
          <cell r="D4646" t="str">
            <v>0271</v>
          </cell>
          <cell r="E4646">
            <v>0</v>
          </cell>
          <cell r="F4646">
            <v>0</v>
          </cell>
          <cell r="G4646" t="str">
            <v>94490</v>
          </cell>
          <cell r="H4646" t="str">
            <v>REGISTRO DE ESFERA, PVC, SOLDÁVEL, DN  32 MM, INSTALADO EM RESERVAÇÃO DE ÁGUA DE EDIFICAÇÃO QUE POSSUA RESERVATÓRIO DE FIBRA/FIBROCIMENTO   FORNECIMENTO E INSTALAÇÃO. AF_06/2016</v>
          </cell>
        </row>
        <row r="4647">
          <cell r="A4647" t="str">
            <v>INSTALACOES HIDRO SANITARIAS</v>
          </cell>
          <cell r="B4647" t="str">
            <v>INHI</v>
          </cell>
          <cell r="C4647" t="str">
            <v>REGISTROS/VALVULAS</v>
          </cell>
          <cell r="D4647" t="str">
            <v>0271</v>
          </cell>
          <cell r="E4647">
            <v>0</v>
          </cell>
          <cell r="F4647">
            <v>0</v>
          </cell>
          <cell r="G4647" t="str">
            <v>94491</v>
          </cell>
          <cell r="H4647" t="str">
            <v>REGISTRO DE ESFERA, PVC, SOLDÁVEL, DN  40 MM, INSTALADO EM RESERVAÇÃO DE ÁGUA DE EDIFICAÇÃO QUE POSSUA RESERVATÓRIO DE FIBRA/FIBROCIMENTO   FORNECIMENTO E INSTALAÇÃO. AF_06/2016</v>
          </cell>
        </row>
        <row r="4648">
          <cell r="A4648" t="str">
            <v>INSTALACOES HIDRO SANITARIAS</v>
          </cell>
          <cell r="B4648" t="str">
            <v>INHI</v>
          </cell>
          <cell r="C4648" t="str">
            <v>REGISTROS/VALVULAS</v>
          </cell>
          <cell r="D4648" t="str">
            <v>0271</v>
          </cell>
          <cell r="E4648">
            <v>0</v>
          </cell>
          <cell r="F4648">
            <v>0</v>
          </cell>
          <cell r="G4648" t="str">
            <v>94492</v>
          </cell>
          <cell r="H4648" t="str">
            <v>REGISTRO DE ESFERA, PVC, SOLDÁVEL, DN  50 MM, INSTALADO EM RESERVAÇÃO DE ÁGUA DE EDIFICAÇÃO QUE POSSUA RESERVATÓRIO DE FIBRA/FIBROCIMENTO   FORNECIMENTO E INSTALAÇÃO. AF_06/2016</v>
          </cell>
        </row>
        <row r="4649">
          <cell r="A4649" t="str">
            <v>INSTALACOES HIDRO SANITARIAS</v>
          </cell>
          <cell r="B4649" t="str">
            <v>INHI</v>
          </cell>
          <cell r="C4649" t="str">
            <v>REGISTROS/VALVULAS</v>
          </cell>
          <cell r="D4649" t="str">
            <v>0271</v>
          </cell>
          <cell r="E4649">
            <v>0</v>
          </cell>
          <cell r="F4649">
            <v>0</v>
          </cell>
          <cell r="G4649" t="str">
            <v>94493</v>
          </cell>
          <cell r="H4649" t="str">
            <v>REGISTRO DE ESFERA, PVC, SOLDÁVEL, DN  60 MM, INSTALADO EM RESERVAÇÃO DE ÁGUA DE EDIFICAÇÃO QUE POSSUA RESERVATÓRIO DE FIBRA/FIBROCIMENTO   FORNECIMENTO E INSTALAÇÃO. AF_06/2016</v>
          </cell>
        </row>
        <row r="4650">
          <cell r="A4650" t="str">
            <v>INSTALACOES HIDRO SANITARIAS</v>
          </cell>
          <cell r="B4650" t="str">
            <v>INHI</v>
          </cell>
          <cell r="C4650" t="str">
            <v>REGISTROS/VALVULAS</v>
          </cell>
          <cell r="D4650" t="str">
            <v>0271</v>
          </cell>
          <cell r="E4650">
            <v>0</v>
          </cell>
          <cell r="F4650">
            <v>0</v>
          </cell>
          <cell r="G4650" t="str">
            <v>94494</v>
          </cell>
          <cell r="H4650" t="str">
            <v>REGISTRO DE GAVETA BRUTO, LATÃO, ROSCÁVEL, 3/4, INSTALADO EM RESERVAÇÃO DE ÁGUA DE EDIFICAÇÃO QUE POSSUA RESERVATÓRIO DE FIBRA/FIBROCIMENTO  FORNECIMENTO E INSTALAÇÃO. AF_06/2016</v>
          </cell>
        </row>
        <row r="4651">
          <cell r="A4651" t="str">
            <v>INSTALACOES HIDRO SANITARIAS</v>
          </cell>
          <cell r="B4651" t="str">
            <v>INHI</v>
          </cell>
          <cell r="C4651" t="str">
            <v>REGISTROS/VALVULAS</v>
          </cell>
          <cell r="D4651" t="str">
            <v>0271</v>
          </cell>
          <cell r="E4651">
            <v>0</v>
          </cell>
          <cell r="F4651">
            <v>0</v>
          </cell>
          <cell r="G4651" t="str">
            <v>94495</v>
          </cell>
          <cell r="H4651" t="str">
            <v>REGISTRO DE GAVETA BRUTO, LATÃO, ROSCÁVEL, 1, INSTALADO EM RESERVAÇÃO DE ÁGUA DE EDIFICAÇÃO QUE POSSUA RESERVATÓRIO DE FIBRA/FIBROCIMENTO  FORNECIMENTO E INSTALAÇÃO. AF_06/2016</v>
          </cell>
        </row>
        <row r="4652">
          <cell r="A4652" t="str">
            <v>INSTALACOES HIDRO SANITARIAS</v>
          </cell>
          <cell r="B4652" t="str">
            <v>INHI</v>
          </cell>
          <cell r="C4652" t="str">
            <v>REGISTROS/VALVULAS</v>
          </cell>
          <cell r="D4652" t="str">
            <v>0271</v>
          </cell>
          <cell r="E4652">
            <v>0</v>
          </cell>
          <cell r="F4652">
            <v>0</v>
          </cell>
          <cell r="G4652" t="str">
            <v>94496</v>
          </cell>
          <cell r="H4652" t="str">
            <v>REGISTRO DE GAVETA BRUTO, LATÃO, ROSCÁVEL, 1 1/4, INSTALADO EM RESERVAÇÃO DE ÁGUA DE EDIFICAÇÃO QUE POSSUA RESERVATÓRIO DE FIBRA/FIBROCIMENTO  FORNECIMENTO E INSTALAÇÃO. AF_06/2016</v>
          </cell>
        </row>
        <row r="4653">
          <cell r="A4653" t="str">
            <v>INSTALACOES HIDRO SANITARIAS</v>
          </cell>
          <cell r="B4653" t="str">
            <v>INHI</v>
          </cell>
          <cell r="C4653" t="str">
            <v>REGISTROS/VALVULAS</v>
          </cell>
          <cell r="D4653" t="str">
            <v>0271</v>
          </cell>
          <cell r="E4653">
            <v>0</v>
          </cell>
          <cell r="F4653">
            <v>0</v>
          </cell>
          <cell r="G4653" t="str">
            <v>94497</v>
          </cell>
          <cell r="H4653" t="str">
            <v>REGISTRO DE GAVETA BRUTO, LATÃO, ROSCÁVEL, 1 1/2, INSTALADO EM RESERVAÇÃO DE ÁGUA DE EDIFICAÇÃO QUE POSSUA RESERVATÓRIO DE FIBRA/FIBROCIMENTO  FORNECIMENTO E INSTALAÇÃO. AF_06/2016</v>
          </cell>
        </row>
        <row r="4654">
          <cell r="A4654" t="str">
            <v>INSTALACOES HIDRO SANITARIAS</v>
          </cell>
          <cell r="B4654" t="str">
            <v>INHI</v>
          </cell>
          <cell r="C4654" t="str">
            <v>REGISTROS/VALVULAS</v>
          </cell>
          <cell r="D4654" t="str">
            <v>0271</v>
          </cell>
          <cell r="E4654">
            <v>0</v>
          </cell>
          <cell r="F4654">
            <v>0</v>
          </cell>
          <cell r="G4654" t="str">
            <v>94498</v>
          </cell>
          <cell r="H4654" t="str">
            <v>REGISTRO DE GAVETA BRUTO, LATÃO, ROSCÁVEL, 2, INSTALADO EM RESERVAÇÃO DE ÁGUA DE EDIFICAÇÃO QUE POSSUA RESERVATÓRIO DE FIBRA/FIBROCIMENTO  FORNECIMENTO E INSTALAÇÃO. AF_06/2016</v>
          </cell>
        </row>
        <row r="4655">
          <cell r="A4655" t="str">
            <v>INSTALACOES HIDRO SANITARIAS</v>
          </cell>
          <cell r="B4655" t="str">
            <v>INHI</v>
          </cell>
          <cell r="C4655" t="str">
            <v>REGISTROS/VALVULAS</v>
          </cell>
          <cell r="D4655" t="str">
            <v>0271</v>
          </cell>
          <cell r="E4655">
            <v>0</v>
          </cell>
          <cell r="F4655">
            <v>0</v>
          </cell>
          <cell r="G4655" t="str">
            <v>94499</v>
          </cell>
          <cell r="H4655" t="str">
            <v>REGISTRO DE GAVETA BRUTO, LATÃO, ROSCÁVEL, 2 1/2, INSTALADO EM RESERVAÇÃO DE ÁGUA DE EDIFICAÇÃO QUE POSSUA RESERVATÓRIO DE FIBRA/FIBROCIMENTO  FORNECIMENTO E INSTALAÇÃO. AF_06/2016</v>
          </cell>
        </row>
        <row r="4656">
          <cell r="A4656" t="str">
            <v>INSTALACOES HIDRO SANITARIAS</v>
          </cell>
          <cell r="B4656" t="str">
            <v>INHI</v>
          </cell>
          <cell r="C4656" t="str">
            <v>REGISTROS/VALVULAS</v>
          </cell>
          <cell r="D4656" t="str">
            <v>0271</v>
          </cell>
          <cell r="E4656">
            <v>0</v>
          </cell>
          <cell r="F4656">
            <v>0</v>
          </cell>
          <cell r="G4656" t="str">
            <v>94500</v>
          </cell>
          <cell r="H4656" t="str">
            <v>REGISTRO DE GAVETA BRUTO, LATÃO, ROSCÁVEL, 3, INSTALADO EM RESERVAÇÃO DE ÁGUA DE EDIFICAÇÃO QUE POSSUA RESERVATÓRIO DE FIBRA/FIBROCIMENTO  FORNECIMENTO E INSTALAÇÃO. AF_06/2016</v>
          </cell>
        </row>
        <row r="4657">
          <cell r="A4657" t="str">
            <v>INSTALACOES HIDRO SANITARIAS</v>
          </cell>
          <cell r="B4657" t="str">
            <v>INHI</v>
          </cell>
          <cell r="C4657" t="str">
            <v>REGISTROS/VALVULAS</v>
          </cell>
          <cell r="D4657" t="str">
            <v>0271</v>
          </cell>
          <cell r="E4657">
            <v>0</v>
          </cell>
          <cell r="F4657">
            <v>0</v>
          </cell>
          <cell r="G4657" t="str">
            <v>94501</v>
          </cell>
          <cell r="H4657" t="str">
            <v>REGISTRO DE GAVETA BRUTO, LATÃO, ROSCÁVEL, 4, INSTALADO EM RESERVAÇÃO DE ÁGUA DE EDIFICAÇÃO QUE POSSUA RESERVATÓRIO DE FIBRA/FIBROCIMENTO  FORNECIMENTO E INSTALAÇÃO. AF_06/2016</v>
          </cell>
        </row>
        <row r="4658">
          <cell r="A4658" t="str">
            <v>INSTALACOES HIDRO SANITARIAS</v>
          </cell>
          <cell r="B4658" t="str">
            <v>INHI</v>
          </cell>
          <cell r="C4658" t="str">
            <v>REGISTROS/VALVULAS</v>
          </cell>
          <cell r="D4658" t="str">
            <v>0271</v>
          </cell>
          <cell r="E4658">
            <v>0</v>
          </cell>
          <cell r="F4658">
            <v>0</v>
          </cell>
          <cell r="G4658" t="str">
            <v>94792</v>
          </cell>
          <cell r="H4658" t="str">
            <v>REGISTRO DE GAVETA BRUTO, LATÃO, ROSCÁVEL, 1, COM ACABAMENTO E CANOPLA CROMADOS, INSTALADO EM RESERVAÇÃO DE ÁGUA DE EDIFICAÇÃO QUE POSSUA RESERVATÓRIO DE FIBRA/FIBROCIMENTO  FORNECIMENTO E INSTALAÇÃO. AF_06/2016</v>
          </cell>
        </row>
        <row r="4659">
          <cell r="A4659" t="str">
            <v>INSTALACOES HIDRO SANITARIAS</v>
          </cell>
          <cell r="B4659" t="str">
            <v>INHI</v>
          </cell>
          <cell r="C4659" t="str">
            <v>REGISTROS/VALVULAS</v>
          </cell>
          <cell r="D4659" t="str">
            <v>0271</v>
          </cell>
          <cell r="E4659">
            <v>0</v>
          </cell>
          <cell r="F4659">
            <v>0</v>
          </cell>
          <cell r="G4659" t="str">
            <v>94793</v>
          </cell>
          <cell r="H4659" t="str">
            <v>REGISTRO DE GAVETA BRUTO, LATÃO, ROSCÁVEL, 1 1/4, COM ACABAMENTO E CANOPLA CROMADOS, INSTALADO EM RESERVAÇÃO DE ÁGUA DE EDIFICAÇÃO QUE POSSUA RESERVATÓRIO DE FIBRA/FIBROCIMENTO  FORNECIMENTO E INSTALAÇÃO. AF_06/2016</v>
          </cell>
        </row>
        <row r="4660">
          <cell r="A4660" t="str">
            <v>INSTALACOES HIDRO SANITARIAS</v>
          </cell>
          <cell r="B4660" t="str">
            <v>INHI</v>
          </cell>
          <cell r="C4660" t="str">
            <v>REGISTROS/VALVULAS</v>
          </cell>
          <cell r="D4660" t="str">
            <v>0271</v>
          </cell>
          <cell r="E4660">
            <v>0</v>
          </cell>
          <cell r="F4660">
            <v>0</v>
          </cell>
          <cell r="G4660" t="str">
            <v>94794</v>
          </cell>
          <cell r="H4660" t="str">
            <v>REGISTRO DE GAVETA BRUTO, LATÃO, ROSCÁVEL, 1 1/2, COM ACABAMENTO E CANOPLA CROMADOS, INSTALADO EM RESERVAÇÃO DE ÁGUA DE EDIFICAÇÃO QUE POSSUA RESERVATÓRIO DE FIBRA/FIBROCIMENTO  FORNECIMENTO E INSTALAÇÃO. AF_06/2016</v>
          </cell>
        </row>
        <row r="4661">
          <cell r="A4661" t="str">
            <v>INSTALACOES HIDRO SANITARIAS</v>
          </cell>
          <cell r="B4661" t="str">
            <v>INHI</v>
          </cell>
          <cell r="C4661" t="str">
            <v>REGISTROS/VALVULAS</v>
          </cell>
          <cell r="D4661" t="str">
            <v>0271</v>
          </cell>
          <cell r="E4661">
            <v>0</v>
          </cell>
          <cell r="F4661">
            <v>0</v>
          </cell>
          <cell r="G4661" t="str">
            <v>94795</v>
          </cell>
          <cell r="H4661" t="str">
            <v>TORNEIRA DE BOIA, ROSCÁVEL, 1/2 , FORNECIDA E INSTALADA EM RESERVAÇÃO DE ÁGUA. AF_06/2016</v>
          </cell>
        </row>
        <row r="4662">
          <cell r="A4662" t="str">
            <v>INSTALACOES HIDRO SANITARIAS</v>
          </cell>
          <cell r="B4662" t="str">
            <v>INHI</v>
          </cell>
          <cell r="C4662" t="str">
            <v>REGISTROS/VALVULAS</v>
          </cell>
          <cell r="D4662" t="str">
            <v>0271</v>
          </cell>
          <cell r="E4662">
            <v>0</v>
          </cell>
          <cell r="F4662">
            <v>0</v>
          </cell>
          <cell r="G4662" t="str">
            <v>94796</v>
          </cell>
          <cell r="H4662" t="str">
            <v>TORNEIRA DE BOIA, ROSCÁVEL, 3/4 , FORNECIDA E INSTALADA EM RESERVAÇÃO DE ÁGUA. AF_06/2016</v>
          </cell>
        </row>
        <row r="4663">
          <cell r="A4663" t="str">
            <v>INSTALACOES HIDRO SANITARIAS</v>
          </cell>
          <cell r="B4663" t="str">
            <v>INHI</v>
          </cell>
          <cell r="C4663" t="str">
            <v>REGISTROS/VALVULAS</v>
          </cell>
          <cell r="D4663" t="str">
            <v>0271</v>
          </cell>
          <cell r="E4663">
            <v>0</v>
          </cell>
          <cell r="F4663">
            <v>0</v>
          </cell>
          <cell r="G4663" t="str">
            <v>94797</v>
          </cell>
          <cell r="H4663" t="str">
            <v>TORNEIRA DE BOIA, ROSCÁVEL, 1, FORNECIDA E INSTALADA EM RESERVAÇÃO DE ÁGUA. AF_06/2016</v>
          </cell>
        </row>
        <row r="4664">
          <cell r="A4664" t="str">
            <v>INSTALACOES HIDRO SANITARIAS</v>
          </cell>
          <cell r="B4664" t="str">
            <v>INHI</v>
          </cell>
          <cell r="C4664" t="str">
            <v>REGISTROS/VALVULAS</v>
          </cell>
          <cell r="D4664" t="str">
            <v>0271</v>
          </cell>
          <cell r="E4664">
            <v>0</v>
          </cell>
          <cell r="F4664">
            <v>0</v>
          </cell>
          <cell r="G4664" t="str">
            <v>94798</v>
          </cell>
          <cell r="H4664" t="str">
            <v>TORNEIRA DE BOIA, ROSCÁVEL, 1 1/4 , FORNECIDA E INSTALADA EM RESERVAÇÃO DE ÁGUA. AF_06/2016</v>
          </cell>
        </row>
        <row r="4665">
          <cell r="A4665" t="str">
            <v>INSTALACOES HIDRO SANITARIAS</v>
          </cell>
          <cell r="B4665" t="str">
            <v>INHI</v>
          </cell>
          <cell r="C4665" t="str">
            <v>REGISTROS/VALVULAS</v>
          </cell>
          <cell r="D4665" t="str">
            <v>0271</v>
          </cell>
          <cell r="E4665">
            <v>0</v>
          </cell>
          <cell r="F4665">
            <v>0</v>
          </cell>
          <cell r="G4665" t="str">
            <v>94799</v>
          </cell>
          <cell r="H4665" t="str">
            <v>TORNEIRA DE BOIA, ROSCÁVEL, 1 1/2 , FORNECIDA E INSTALADA EM RESERVAÇÃO DE ÁGUA. AF_06/2016</v>
          </cell>
        </row>
        <row r="4666">
          <cell r="A4666" t="str">
            <v>INSTALACOES HIDRO SANITARIAS</v>
          </cell>
          <cell r="B4666" t="str">
            <v>INHI</v>
          </cell>
          <cell r="C4666" t="str">
            <v>REGISTROS/VALVULAS</v>
          </cell>
          <cell r="D4666" t="str">
            <v>0271</v>
          </cell>
          <cell r="E4666">
            <v>0</v>
          </cell>
          <cell r="F4666">
            <v>0</v>
          </cell>
          <cell r="G4666" t="str">
            <v>94800</v>
          </cell>
          <cell r="H4666" t="str">
            <v>TORNEIRA DE BOIA, ROSCÁVEL, 2, FORNECIDA E INSTALADA EM RESERVAÇÃO DE ÁGUA. AF_06/2016</v>
          </cell>
        </row>
        <row r="4667">
          <cell r="A4667" t="str">
            <v>INSTALACOES HIDRO SANITARIAS</v>
          </cell>
          <cell r="B4667" t="str">
            <v>INHI</v>
          </cell>
          <cell r="C4667" t="str">
            <v>REGISTROS/VALVULAS</v>
          </cell>
          <cell r="D4667" t="str">
            <v>0271</v>
          </cell>
          <cell r="E4667">
            <v>0</v>
          </cell>
          <cell r="F4667">
            <v>0</v>
          </cell>
          <cell r="G4667" t="str">
            <v>95248</v>
          </cell>
          <cell r="H4667" t="str">
            <v>VÁLVULA DE ESFERA BRUTA, BRONZE, ROSCÁVEL, 1/2  , INSTALADO EM RESERVAÇÃO DE ÁGUA DE EDIFICAÇÃO QUE POSSUA RESERVATÓRIO DE FIBRA/FIBROCIMENTO - FORNECIMENTO E INSTALAÇÃO. AF_06/2016</v>
          </cell>
        </row>
        <row r="4668">
          <cell r="A4668" t="str">
            <v>INSTALACOES HIDRO SANITARIAS</v>
          </cell>
          <cell r="B4668" t="str">
            <v>INHI</v>
          </cell>
          <cell r="C4668" t="str">
            <v>REGISTROS/VALVULAS</v>
          </cell>
          <cell r="D4668" t="str">
            <v>0271</v>
          </cell>
          <cell r="E4668">
            <v>0</v>
          </cell>
          <cell r="F4668">
            <v>0</v>
          </cell>
          <cell r="G4668" t="str">
            <v>95249</v>
          </cell>
          <cell r="H4668" t="str">
            <v>VÁLVULA DE ESFERA BRUTA, BRONZE, ROSCÁVEL, 3/4'', INSTALADO EM RESERVAÇÃO DE ÁGUA DE EDIFICAÇÃO QUE POSSUA RESERVATÓRIO DE FIBRA/FIBROCIMENTO - FORNECIMENTO E INSTALAÇÃO. AF_06/2016</v>
          </cell>
        </row>
        <row r="4669">
          <cell r="A4669" t="str">
            <v>INSTALACOES HIDRO SANITARIAS</v>
          </cell>
          <cell r="B4669" t="str">
            <v>INHI</v>
          </cell>
          <cell r="C4669" t="str">
            <v>REGISTROS/VALVULAS</v>
          </cell>
          <cell r="D4669" t="str">
            <v>0271</v>
          </cell>
          <cell r="E4669">
            <v>0</v>
          </cell>
          <cell r="F4669">
            <v>0</v>
          </cell>
          <cell r="G4669" t="str">
            <v>95250</v>
          </cell>
          <cell r="H4669" t="str">
            <v>VÁLVULA DE ESFERA BRUTA, BRONZE, ROSCÁVEL, 1'', INSTALADO EM RESERVAÇÃO DE ÁGUA DE EDIFICAÇÃO QUE POSSUA RESERVATÓRIO DE FIBRA/FIBROCIMENTO -   FORNECIMENTO E INSTALAÇÃO. AF_06/2016</v>
          </cell>
        </row>
        <row r="4670">
          <cell r="A4670" t="str">
            <v>INSTALACOES HIDRO SANITARIAS</v>
          </cell>
          <cell r="B4670" t="str">
            <v>INHI</v>
          </cell>
          <cell r="C4670" t="str">
            <v>REGISTROS/VALVULAS</v>
          </cell>
          <cell r="D4670" t="str">
            <v>0271</v>
          </cell>
          <cell r="E4670">
            <v>0</v>
          </cell>
          <cell r="F4670">
            <v>0</v>
          </cell>
          <cell r="G4670" t="str">
            <v>95251</v>
          </cell>
          <cell r="H4670" t="str">
            <v>VÁLVULA DE ESFERA BRUTA, BRONZE, ROSCÁVEL, 1 1/4'', INSTALADO EM RESERVAÇÃO DE ÁGUA DE EDIFICAÇÃO QUE POSSUA RESERVATÓRIO DE FIBRA/FIBROCIMENTO -   FORNECIMENTO E INSTALAÇÃO. AF_06/2016</v>
          </cell>
        </row>
        <row r="4671">
          <cell r="A4671" t="str">
            <v>INSTALACOES HIDRO SANITARIAS</v>
          </cell>
          <cell r="B4671" t="str">
            <v>INHI</v>
          </cell>
          <cell r="C4671" t="str">
            <v>REGISTROS/VALVULAS</v>
          </cell>
          <cell r="D4671" t="str">
            <v>0271</v>
          </cell>
          <cell r="E4671">
            <v>0</v>
          </cell>
          <cell r="F4671">
            <v>0</v>
          </cell>
          <cell r="G4671" t="str">
            <v>95252</v>
          </cell>
          <cell r="H4671" t="str">
            <v>VÁLVULA DE ESFERA BRUTA, BRONZE, ROSCÁVEL, 1 1/2'', INSTALADO EM RESERVAÇÃO DE ÁGUA DE EDIFICAÇÃO QUE POSSUA RESERVATÓRIO DE FIBRA/FIBROCIMENTO -   FORNECIMENTO E INSTALAÇÃO. AF_06/2016</v>
          </cell>
        </row>
        <row r="4672">
          <cell r="A4672" t="str">
            <v>INSTALACOES HIDRO SANITARIAS</v>
          </cell>
          <cell r="B4672" t="str">
            <v>INHI</v>
          </cell>
          <cell r="C4672" t="str">
            <v>REGISTROS/VALVULAS</v>
          </cell>
          <cell r="D4672" t="str">
            <v>0271</v>
          </cell>
          <cell r="E4672">
            <v>0</v>
          </cell>
          <cell r="F4672">
            <v>0</v>
          </cell>
          <cell r="G4672" t="str">
            <v>95253</v>
          </cell>
          <cell r="H4672" t="str">
            <v>VÁLVULA DE ESFERA BRUTA, BRONZE, ROSCÁVEL, 2'', INSTALADO EM RESERVAÇÃO DE ÁGUA DE EDIFICAÇÃO QUE POSSUA RESERVATÓRIO DE FIBRA/FIBROCIMENTO - FORNECIMENTO E INSTALAÇÃO. AF_06/2016</v>
          </cell>
        </row>
        <row r="4673">
          <cell r="A4673" t="str">
            <v>INSTALACOES HIDRO SANITARIAS</v>
          </cell>
          <cell r="B4673" t="str">
            <v>INHI</v>
          </cell>
          <cell r="C4673" t="str">
            <v>REGISTROS/VALVULAS</v>
          </cell>
          <cell r="D4673" t="str">
            <v>0271</v>
          </cell>
          <cell r="E4673">
            <v>0</v>
          </cell>
          <cell r="F4673">
            <v>0</v>
          </cell>
          <cell r="G4673" t="str">
            <v>99619</v>
          </cell>
          <cell r="H4673" t="str">
            <v>VÁLVULA DE RETENÇÃO HORIZONTAL, DE BRONZE, ROSCÁVEL, 3/4" - FORNECIMENTO E INSTALAÇÃO. AF_01/2019</v>
          </cell>
        </row>
        <row r="4674">
          <cell r="A4674" t="str">
            <v>INSTALACOES HIDRO SANITARIAS</v>
          </cell>
          <cell r="B4674" t="str">
            <v>INHI</v>
          </cell>
          <cell r="C4674" t="str">
            <v>REGISTROS/VALVULAS</v>
          </cell>
          <cell r="D4674" t="str">
            <v>0271</v>
          </cell>
          <cell r="E4674">
            <v>0</v>
          </cell>
          <cell r="F4674">
            <v>0</v>
          </cell>
          <cell r="G4674" t="str">
            <v>99620</v>
          </cell>
          <cell r="H4674" t="str">
            <v>VÁLVULA DE RETENÇÃO HORIZONTAL, DE BRONZE, ROSCÁVEL, 1" - FORNECIMENTO E INSTALAÇÃO. AF_01/2019</v>
          </cell>
        </row>
        <row r="4675">
          <cell r="A4675" t="str">
            <v>INSTALACOES HIDRO SANITARIAS</v>
          </cell>
          <cell r="B4675" t="str">
            <v>INHI</v>
          </cell>
          <cell r="C4675" t="str">
            <v>REGISTROS/VALVULAS</v>
          </cell>
          <cell r="D4675" t="str">
            <v>0271</v>
          </cell>
          <cell r="E4675">
            <v>0</v>
          </cell>
          <cell r="F4675">
            <v>0</v>
          </cell>
          <cell r="G4675" t="str">
            <v>99621</v>
          </cell>
          <cell r="H4675" t="str">
            <v>VÁLVULA DE RETENÇÃO HORIZONTAL, DE BRONZE, ROSCÁVEL, 1 1/4" - FORNECIMENTO E INSTALAÇÃO. AF_01/2019</v>
          </cell>
        </row>
        <row r="4676">
          <cell r="A4676" t="str">
            <v>INSTALACOES HIDRO SANITARIAS</v>
          </cell>
          <cell r="B4676" t="str">
            <v>INHI</v>
          </cell>
          <cell r="C4676" t="str">
            <v>REGISTROS/VALVULAS</v>
          </cell>
          <cell r="D4676" t="str">
            <v>0271</v>
          </cell>
          <cell r="E4676">
            <v>0</v>
          </cell>
          <cell r="F4676">
            <v>0</v>
          </cell>
          <cell r="G4676" t="str">
            <v>99622</v>
          </cell>
          <cell r="H4676" t="str">
            <v>VÁLVULA DE RETENÇÃO HORIZONTAL, DE BRONZE, ROSCÁVEL, 1 1/2"  - FORNECIMENTO E INSTALAÇÃO. AF_01/2019</v>
          </cell>
        </row>
        <row r="4677">
          <cell r="A4677" t="str">
            <v>INSTALACOES HIDRO SANITARIAS</v>
          </cell>
          <cell r="B4677" t="str">
            <v>INHI</v>
          </cell>
          <cell r="C4677" t="str">
            <v>REGISTROS/VALVULAS</v>
          </cell>
          <cell r="D4677" t="str">
            <v>0271</v>
          </cell>
          <cell r="E4677">
            <v>0</v>
          </cell>
          <cell r="F4677">
            <v>0</v>
          </cell>
          <cell r="G4677" t="str">
            <v>99623</v>
          </cell>
          <cell r="H4677" t="str">
            <v>VÁLVULA DE RETENÇÃO HORIZONTAL, DE BRONZE, ROSCÁVEL, 2"  - FORNECIMENTO E INSTALAÇÃO. AF_01/2019</v>
          </cell>
        </row>
        <row r="4678">
          <cell r="A4678" t="str">
            <v>INSTALACOES HIDRO SANITARIAS</v>
          </cell>
          <cell r="B4678" t="str">
            <v>INHI</v>
          </cell>
          <cell r="C4678" t="str">
            <v>REGISTROS/VALVULAS</v>
          </cell>
          <cell r="D4678" t="str">
            <v>0271</v>
          </cell>
          <cell r="E4678">
            <v>0</v>
          </cell>
          <cell r="F4678">
            <v>0</v>
          </cell>
          <cell r="G4678" t="str">
            <v>99624</v>
          </cell>
          <cell r="H4678" t="str">
            <v>VÁLVULA DE RETENÇÃO HORIZONTAL, DE BRONZE, ROSCÁVEL, 2 1/2" - FORNECIMENTO E INSTALAÇÃO. AF_01/2019</v>
          </cell>
        </row>
        <row r="4679">
          <cell r="A4679" t="str">
            <v>INSTALACOES HIDRO SANITARIAS</v>
          </cell>
          <cell r="B4679" t="str">
            <v>INHI</v>
          </cell>
          <cell r="C4679" t="str">
            <v>REGISTROS/VALVULAS</v>
          </cell>
          <cell r="D4679" t="str">
            <v>0271</v>
          </cell>
          <cell r="E4679">
            <v>0</v>
          </cell>
          <cell r="F4679">
            <v>0</v>
          </cell>
          <cell r="G4679" t="str">
            <v>99625</v>
          </cell>
          <cell r="H4679" t="str">
            <v>VÁLVULA DE RETENÇÃO HORIZONTAL, DE BRONZE, ROSCÁVEL, 3" - FORNECIMENTO E INSTALAÇÃO. AF_01/2019</v>
          </cell>
        </row>
        <row r="4680">
          <cell r="A4680" t="str">
            <v>INSTALACOES HIDRO SANITARIAS</v>
          </cell>
          <cell r="B4680" t="str">
            <v>INHI</v>
          </cell>
          <cell r="C4680" t="str">
            <v>REGISTROS/VALVULAS</v>
          </cell>
          <cell r="D4680" t="str">
            <v>0271</v>
          </cell>
          <cell r="E4680">
            <v>0</v>
          </cell>
          <cell r="F4680">
            <v>0</v>
          </cell>
          <cell r="G4680" t="str">
            <v>99626</v>
          </cell>
          <cell r="H4680" t="str">
            <v>VÁLVULA DE RETENÇÃO HORIZONTAL, DE BRONZE, ROSCÁVEL, 4" - FORNECIMENTO E INSTALAÇÃO. AF_01/2019</v>
          </cell>
        </row>
        <row r="4681">
          <cell r="A4681" t="str">
            <v>INSTALACOES HIDRO SANITARIAS</v>
          </cell>
          <cell r="B4681" t="str">
            <v>INHI</v>
          </cell>
          <cell r="C4681" t="str">
            <v>REGISTROS/VALVULAS</v>
          </cell>
          <cell r="D4681" t="str">
            <v>0271</v>
          </cell>
          <cell r="E4681">
            <v>0</v>
          </cell>
          <cell r="F4681">
            <v>0</v>
          </cell>
          <cell r="G4681" t="str">
            <v>99627</v>
          </cell>
          <cell r="H4681" t="str">
            <v>VÁLVULA DE RETENÇÃO VERTICAL, DE BRONZE, ROSCÁVEL, 1/2" - FORNECIMENTO E INSTALAÇÃO. AF_01/2019</v>
          </cell>
        </row>
        <row r="4682">
          <cell r="A4682" t="str">
            <v>INSTALACOES HIDRO SANITARIAS</v>
          </cell>
          <cell r="B4682" t="str">
            <v>INHI</v>
          </cell>
          <cell r="C4682" t="str">
            <v>REGISTROS/VALVULAS</v>
          </cell>
          <cell r="D4682" t="str">
            <v>0271</v>
          </cell>
          <cell r="E4682">
            <v>0</v>
          </cell>
          <cell r="F4682">
            <v>0</v>
          </cell>
          <cell r="G4682" t="str">
            <v>99628</v>
          </cell>
          <cell r="H4682" t="str">
            <v>VÁLVULA DE RETENÇÃO VERTICAL, DE BRONZE, ROSCÁVEL, 3/4" - FORNECIMENTO E INSTALAÇÃO. AF_01/2019</v>
          </cell>
        </row>
        <row r="4683">
          <cell r="A4683" t="str">
            <v>INSTALACOES HIDRO SANITARIAS</v>
          </cell>
          <cell r="B4683" t="str">
            <v>INHI</v>
          </cell>
          <cell r="C4683" t="str">
            <v>REGISTROS/VALVULAS</v>
          </cell>
          <cell r="D4683" t="str">
            <v>0271</v>
          </cell>
          <cell r="E4683">
            <v>0</v>
          </cell>
          <cell r="F4683">
            <v>0</v>
          </cell>
          <cell r="G4683" t="str">
            <v>99629</v>
          </cell>
          <cell r="H4683" t="str">
            <v>VÁLVULA DE RETENÇÃO VERTICAL, DE BRONZE, ROSCÁVEL, 1" - FORNECIMENTO E INSTALAÇÃO. AF_01/2019</v>
          </cell>
        </row>
        <row r="4684">
          <cell r="A4684" t="str">
            <v>INSTALACOES HIDRO SANITARIAS</v>
          </cell>
          <cell r="B4684" t="str">
            <v>INHI</v>
          </cell>
          <cell r="C4684" t="str">
            <v>REGISTROS/VALVULAS</v>
          </cell>
          <cell r="D4684" t="str">
            <v>0271</v>
          </cell>
          <cell r="E4684">
            <v>0</v>
          </cell>
          <cell r="F4684">
            <v>0</v>
          </cell>
          <cell r="G4684" t="str">
            <v>99630</v>
          </cell>
          <cell r="H4684" t="str">
            <v>VÁLVULA DE RETENÇÃO VERTICAL, DE BRONZE, ROSCÁVEL, 1 1/4" - FORNECIMENTO E INSTALAÇÃO. AF_01/2019</v>
          </cell>
        </row>
        <row r="4685">
          <cell r="A4685" t="str">
            <v>INSTALACOES HIDRO SANITARIAS</v>
          </cell>
          <cell r="B4685" t="str">
            <v>INHI</v>
          </cell>
          <cell r="C4685" t="str">
            <v>REGISTROS/VALVULAS</v>
          </cell>
          <cell r="D4685" t="str">
            <v>0271</v>
          </cell>
          <cell r="E4685">
            <v>0</v>
          </cell>
          <cell r="F4685">
            <v>0</v>
          </cell>
          <cell r="G4685" t="str">
            <v>99631</v>
          </cell>
          <cell r="H4685" t="str">
            <v>VÁLVULA DE RETENÇÃO VERTICAL, DE BRONZE, ROSCÁVEL, 1 1/2" - FORNECIMENTO E INSTALAÇÃO. AF_01/2019</v>
          </cell>
        </row>
        <row r="4686">
          <cell r="A4686" t="str">
            <v>INSTALACOES HIDRO SANITARIAS</v>
          </cell>
          <cell r="B4686" t="str">
            <v>INHI</v>
          </cell>
          <cell r="C4686" t="str">
            <v>REGISTROS/VALVULAS</v>
          </cell>
          <cell r="D4686" t="str">
            <v>0271</v>
          </cell>
          <cell r="E4686">
            <v>0</v>
          </cell>
          <cell r="F4686">
            <v>0</v>
          </cell>
          <cell r="G4686" t="str">
            <v>99632</v>
          </cell>
          <cell r="H4686" t="str">
            <v>VÁLVULA DE RETENÇÃO VERTICAL, DE BRONZE, ROSCÁVEL, 2" - FORNECIMENTO E INSTALAÇÃO. AF_01/2019</v>
          </cell>
        </row>
        <row r="4687">
          <cell r="A4687" t="str">
            <v>INSTALACOES HIDRO SANITARIAS</v>
          </cell>
          <cell r="B4687" t="str">
            <v>INHI</v>
          </cell>
          <cell r="C4687" t="str">
            <v>REGISTROS/VALVULAS</v>
          </cell>
          <cell r="D4687" t="str">
            <v>0271</v>
          </cell>
          <cell r="E4687">
            <v>0</v>
          </cell>
          <cell r="F4687">
            <v>0</v>
          </cell>
          <cell r="G4687" t="str">
            <v>99633</v>
          </cell>
          <cell r="H4687" t="str">
            <v>VÁLVULA DE RETENÇÃO VERTICAL, DE BRONZE, ROSCÁVEL, 3" - FORNECIMENTO E INSTALAÇÃO. AF_01/2019</v>
          </cell>
        </row>
        <row r="4688">
          <cell r="A4688" t="str">
            <v>INSTALACOES HIDRO SANITARIAS</v>
          </cell>
          <cell r="B4688" t="str">
            <v>INHI</v>
          </cell>
          <cell r="C4688" t="str">
            <v>REGISTROS/VALVULAS</v>
          </cell>
          <cell r="D4688" t="str">
            <v>0271</v>
          </cell>
          <cell r="E4688">
            <v>0</v>
          </cell>
          <cell r="F4688">
            <v>0</v>
          </cell>
          <cell r="G4688" t="str">
            <v>99634</v>
          </cell>
          <cell r="H4688" t="str">
            <v>VÁLVULA DE RETENÇÃO VERTICAL, DE BRONZE, ROSCÁVEL, 4" - FORNECIMENTO E INSTALAÇÃO. AF_01/2019</v>
          </cell>
        </row>
        <row r="4689">
          <cell r="A4689" t="str">
            <v>INSTALACOES HIDRO SANITARIAS</v>
          </cell>
          <cell r="B4689" t="str">
            <v>INHI</v>
          </cell>
          <cell r="C4689" t="str">
            <v>REGISTROS/VALVULAS</v>
          </cell>
          <cell r="D4689" t="str">
            <v>0271</v>
          </cell>
          <cell r="E4689">
            <v>0</v>
          </cell>
          <cell r="F4689">
            <v>0</v>
          </cell>
          <cell r="G4689" t="str">
            <v>99635</v>
          </cell>
          <cell r="H4689" t="str">
            <v>VÁLVULA DE DESCARGA METÁLICA, BASE 1 1/2 ", ACABAMENTO METALICO CROMADO - FORNECIMENTO E INSTALAÇÃO. AF_01/2019</v>
          </cell>
        </row>
        <row r="4690">
          <cell r="A4690" t="str">
            <v>INSTALACOES HIDRO SANITARIAS</v>
          </cell>
          <cell r="B4690" t="str">
            <v>INHI</v>
          </cell>
          <cell r="C4690" t="str">
            <v>HIDROMETRO</v>
          </cell>
          <cell r="D4690" t="str">
            <v>0272</v>
          </cell>
          <cell r="E4690">
            <v>0</v>
          </cell>
          <cell r="F4690">
            <v>0</v>
          </cell>
          <cell r="G4690" t="str">
            <v>95634</v>
          </cell>
          <cell r="H4690" t="str">
            <v>KIT CAVALETE PARA MEDIÇÃO DE ÁGUA - ENTRADA PRINCIPAL, EM PVC SOLDÁVEL DN 20 (½")   FORNECIMENTO E INSTALAÇÃO (EXCLUSIVE HIDRÔMETRO). AF_11/2016</v>
          </cell>
        </row>
        <row r="4691">
          <cell r="A4691" t="str">
            <v>INSTALACOES HIDRO SANITARIAS</v>
          </cell>
          <cell r="B4691" t="str">
            <v>INHI</v>
          </cell>
          <cell r="C4691" t="str">
            <v>HIDROMETRO</v>
          </cell>
          <cell r="D4691" t="str">
            <v>0272</v>
          </cell>
          <cell r="E4691">
            <v>0</v>
          </cell>
          <cell r="F4691">
            <v>0</v>
          </cell>
          <cell r="G4691" t="str">
            <v>95635</v>
          </cell>
          <cell r="H4691" t="str">
            <v>KIT CAVALETE PARA MEDIÇÃO DE ÁGUA - ENTRADA PRINCIPAL, EM PVC SOLDÁVEL DN 25 (¾")   FORNECIMENTO E INSTALAÇÃO (EXCLUSIVE HIDRÔMETRO). AF_11/2016</v>
          </cell>
        </row>
        <row r="4692">
          <cell r="A4692" t="str">
            <v>INSTALACOES HIDRO SANITARIAS</v>
          </cell>
          <cell r="B4692" t="str">
            <v>INHI</v>
          </cell>
          <cell r="C4692" t="str">
            <v>HIDROMETRO</v>
          </cell>
          <cell r="D4692" t="str">
            <v>0272</v>
          </cell>
          <cell r="E4692">
            <v>0</v>
          </cell>
          <cell r="F4692">
            <v>0</v>
          </cell>
          <cell r="G4692" t="str">
            <v>95637</v>
          </cell>
          <cell r="H4692" t="str">
            <v>KIT CAVALETE PARA MEDIÇÃO DE ÁGUA - ENTRADA PRINCIPAL, EM AÇO GALVANIZADO DN 32 (1 ¼)  FORNECIMENTO E INSTALAÇÃO (EXCLUSIVE HIDRÔMETRO). AF_11/2016</v>
          </cell>
        </row>
        <row r="4693">
          <cell r="A4693" t="str">
            <v>INSTALACOES HIDRO SANITARIAS</v>
          </cell>
          <cell r="B4693" t="str">
            <v>INHI</v>
          </cell>
          <cell r="C4693" t="str">
            <v>HIDROMETRO</v>
          </cell>
          <cell r="D4693" t="str">
            <v>0272</v>
          </cell>
          <cell r="E4693">
            <v>0</v>
          </cell>
          <cell r="F4693">
            <v>0</v>
          </cell>
          <cell r="G4693" t="str">
            <v>95638</v>
          </cell>
          <cell r="H4693" t="str">
            <v>KIT CAVALETE PARA MEDIÇÃO DE ÁGUA - ENTRADA PRINCIPAL, EM AÇO GALVANIZADO DN 40 (1 ½)  FORNECIMENTO E INSTALAÇÃO (EXCLUSIVE HIDRÔMETRO). AF_11/2016</v>
          </cell>
        </row>
        <row r="4694">
          <cell r="A4694" t="str">
            <v>INSTALACOES HIDRO SANITARIAS</v>
          </cell>
          <cell r="B4694" t="str">
            <v>INHI</v>
          </cell>
          <cell r="C4694" t="str">
            <v>HIDROMETRO</v>
          </cell>
          <cell r="D4694" t="str">
            <v>0272</v>
          </cell>
          <cell r="E4694">
            <v>0</v>
          </cell>
          <cell r="F4694">
            <v>0</v>
          </cell>
          <cell r="G4694" t="str">
            <v>95639</v>
          </cell>
          <cell r="H4694" t="str">
            <v>KIT CAVALETE PARA MEDIÇÃO DE ÁGUA - ENTRADA PRINCIPAL, EM AÇO GALVANIZADO DN 50 (2)  FORNECIMENTO E INSTALAÇÃO (EXCLUSIVE HIDRÔMETRO). AF_11/2016</v>
          </cell>
        </row>
        <row r="4695">
          <cell r="A4695" t="str">
            <v>INSTALACOES HIDRO SANITARIAS</v>
          </cell>
          <cell r="B4695" t="str">
            <v>INHI</v>
          </cell>
          <cell r="C4695" t="str">
            <v>HIDROMETRO</v>
          </cell>
          <cell r="D4695" t="str">
            <v>0272</v>
          </cell>
          <cell r="E4695">
            <v>0</v>
          </cell>
          <cell r="F4695">
            <v>0</v>
          </cell>
          <cell r="G4695" t="str">
            <v>95641</v>
          </cell>
          <cell r="H4695" t="str">
            <v>KIT CAVALETE PARA MEDIÇÃO DE ÁGUA - ENTRADA INDIVIDUALIZADA, EM PVC DN 25 (¾), PARA 2 MEDIDORES  FORNECIMENTO E INSTALAÇÃO (EXCLUSIVE HIDRÔMETRO). AF_11/2016</v>
          </cell>
        </row>
        <row r="4696">
          <cell r="A4696" t="str">
            <v>INSTALACOES HIDRO SANITARIAS</v>
          </cell>
          <cell r="B4696" t="str">
            <v>INHI</v>
          </cell>
          <cell r="C4696" t="str">
            <v>HIDROMETRO</v>
          </cell>
          <cell r="D4696" t="str">
            <v>0272</v>
          </cell>
          <cell r="E4696">
            <v>0</v>
          </cell>
          <cell r="F4696">
            <v>0</v>
          </cell>
          <cell r="G4696" t="str">
            <v>95642</v>
          </cell>
          <cell r="H4696" t="str">
            <v>KIT CAVALETE PARA MEDIÇÃO DE ÁGUA - ENTRADA INDIVIDUALIZADA, EM PVC DN 25 (¾), PARA 3 MEDIDORES  FORNECIMENTO E INSTALAÇÃO (EXCLUSIVE HIDRÔMETRO). AF_11/2016</v>
          </cell>
        </row>
        <row r="4697">
          <cell r="A4697" t="str">
            <v>INSTALACOES HIDRO SANITARIAS</v>
          </cell>
          <cell r="B4697" t="str">
            <v>INHI</v>
          </cell>
          <cell r="C4697" t="str">
            <v>HIDROMETRO</v>
          </cell>
          <cell r="D4697" t="str">
            <v>0272</v>
          </cell>
          <cell r="E4697">
            <v>0</v>
          </cell>
          <cell r="F4697">
            <v>0</v>
          </cell>
          <cell r="G4697" t="str">
            <v>95643</v>
          </cell>
          <cell r="H4697" t="str">
            <v>KIT CAVALETE PARA MEDIÇÃO DE ÁGUA - ENTRADA INDIVIDUALIZADA, EM PVC DN 25 (¾), PARA 4 MEDIDORES  FORNECIMENTO E INSTALAÇÃO (EXCLUSIVE HIDRÔMETRO). AF_11/2016</v>
          </cell>
        </row>
        <row r="4698">
          <cell r="A4698" t="str">
            <v>INSTALACOES HIDRO SANITARIAS</v>
          </cell>
          <cell r="B4698" t="str">
            <v>INHI</v>
          </cell>
          <cell r="C4698" t="str">
            <v>HIDROMETRO</v>
          </cell>
          <cell r="D4698" t="str">
            <v>0272</v>
          </cell>
          <cell r="E4698">
            <v>0</v>
          </cell>
          <cell r="F4698">
            <v>0</v>
          </cell>
          <cell r="G4698" t="str">
            <v>95644</v>
          </cell>
          <cell r="H4698" t="str">
            <v>KIT CAVALETE PARA MEDIÇÃO DE ÁGUA - ENTRADA INDIVIDUALIZADA, EM PVC DN 32 (1), PARA 1 MEDIDOR  FORNECIMENTO E INSTALAÇÃO (EXCLUSIVE HIDRÔMETRO). AF_11/2016</v>
          </cell>
        </row>
        <row r="4699">
          <cell r="A4699" t="str">
            <v>INSTALACOES HIDRO SANITARIAS</v>
          </cell>
          <cell r="B4699" t="str">
            <v>INHI</v>
          </cell>
          <cell r="C4699" t="str">
            <v>HIDROMETRO</v>
          </cell>
          <cell r="D4699" t="str">
            <v>0272</v>
          </cell>
          <cell r="E4699">
            <v>0</v>
          </cell>
          <cell r="F4699">
            <v>0</v>
          </cell>
          <cell r="G4699" t="str">
            <v>95645</v>
          </cell>
          <cell r="H4699" t="str">
            <v>KIT CAVALETE PARA MEDIÇÃO DE ÁGUA - ENTRADA INDIVIDUALIZADA, EM PVC DN 32 (1), PARA 2 MEDIDORES  FORNECIMENTO E INSTALAÇÃO (EXCLUSIVE HIDRÔMETRO). AF_11/2016</v>
          </cell>
        </row>
        <row r="4700">
          <cell r="A4700" t="str">
            <v>INSTALACOES HIDRO SANITARIAS</v>
          </cell>
          <cell r="B4700" t="str">
            <v>INHI</v>
          </cell>
          <cell r="C4700" t="str">
            <v>HIDROMETRO</v>
          </cell>
          <cell r="D4700" t="str">
            <v>0272</v>
          </cell>
          <cell r="E4700">
            <v>0</v>
          </cell>
          <cell r="F4700">
            <v>0</v>
          </cell>
          <cell r="G4700" t="str">
            <v>95646</v>
          </cell>
          <cell r="H4700" t="str">
            <v>KIT CAVALETE PARA MEDIÇÃO DE ÁGUA - ENTRADA INDIVIDUALIZADA, EM PVC DN 32 (1), PARA 3 MEDIDORES  FORNECIMENTO E INSTALAÇÃO (EXCLUSIVE HIDRÔMETRO). AF_11/2016</v>
          </cell>
        </row>
        <row r="4701">
          <cell r="A4701" t="str">
            <v>INSTALACOES HIDRO SANITARIAS</v>
          </cell>
          <cell r="B4701" t="str">
            <v>INHI</v>
          </cell>
          <cell r="C4701" t="str">
            <v>HIDROMETRO</v>
          </cell>
          <cell r="D4701" t="str">
            <v>0272</v>
          </cell>
          <cell r="E4701">
            <v>0</v>
          </cell>
          <cell r="F4701">
            <v>0</v>
          </cell>
          <cell r="G4701" t="str">
            <v>95647</v>
          </cell>
          <cell r="H4701" t="str">
            <v>KIT CAVALETE PARA MEDIÇÃO DE ÁGUA - ENTRADA INDIVIDUALIZADA, EM PVC DN 32 (1), PARA 4 MEDIDORES  FORNECIMENTO E INSTALAÇÃO (EXCLUSIVE HIDRÔMETRO). AF_11/2016</v>
          </cell>
        </row>
        <row r="4702">
          <cell r="A4702" t="str">
            <v>INSTALACOES HIDRO SANITARIAS</v>
          </cell>
          <cell r="B4702" t="str">
            <v>INHI</v>
          </cell>
          <cell r="C4702" t="str">
            <v>HIDROMETRO</v>
          </cell>
          <cell r="D4702" t="str">
            <v>0272</v>
          </cell>
          <cell r="E4702">
            <v>0</v>
          </cell>
          <cell r="F4702">
            <v>0</v>
          </cell>
          <cell r="G4702" t="str">
            <v>95673</v>
          </cell>
          <cell r="H4702" t="str">
            <v>HIDRÔMETRO DN 20 (½), 1,5 M³/H  FORNECIMENTO E INSTALAÇÃO. AF_11/2016</v>
          </cell>
        </row>
        <row r="4703">
          <cell r="A4703" t="str">
            <v>INSTALACOES HIDRO SANITARIAS</v>
          </cell>
          <cell r="B4703" t="str">
            <v>INHI</v>
          </cell>
          <cell r="C4703" t="str">
            <v>HIDROMETRO</v>
          </cell>
          <cell r="D4703" t="str">
            <v>0272</v>
          </cell>
          <cell r="E4703">
            <v>0</v>
          </cell>
          <cell r="F4703">
            <v>0</v>
          </cell>
          <cell r="G4703" t="str">
            <v>95674</v>
          </cell>
          <cell r="H4703" t="str">
            <v>HIDRÔMETRO DN 20 (½), 3,0 M³/H  FORNECIMENTO E INSTALAÇÃO. AF_11/2016</v>
          </cell>
        </row>
        <row r="4704">
          <cell r="A4704" t="str">
            <v>INSTALACOES HIDRO SANITARIAS</v>
          </cell>
          <cell r="B4704" t="str">
            <v>INHI</v>
          </cell>
          <cell r="C4704" t="str">
            <v>HIDROMETRO</v>
          </cell>
          <cell r="D4704" t="str">
            <v>0272</v>
          </cell>
          <cell r="E4704">
            <v>0</v>
          </cell>
          <cell r="F4704">
            <v>0</v>
          </cell>
          <cell r="G4704" t="str">
            <v>95675</v>
          </cell>
          <cell r="H4704" t="str">
            <v>HIDRÔMETRO DN 25 (¾ ), 5,0 M³/H FORNECIMENTO E INSTALAÇÃO. AF_11/2016</v>
          </cell>
        </row>
        <row r="4705">
          <cell r="A4705" t="str">
            <v>INSTALACOES HIDRO SANITARIAS</v>
          </cell>
          <cell r="B4705" t="str">
            <v>INHI</v>
          </cell>
          <cell r="C4705" t="str">
            <v>HIDROMETRO</v>
          </cell>
          <cell r="D4705" t="str">
            <v>0272</v>
          </cell>
          <cell r="E4705">
            <v>0</v>
          </cell>
          <cell r="F4705">
            <v>0</v>
          </cell>
          <cell r="G4705" t="str">
            <v>95676</v>
          </cell>
          <cell r="H4705" t="str">
            <v>CAIXA EM CONCRETO PRÉ-MOLDADO PARA ABRIGO DE HIDRÔMETRO COM DN 20 (½)  FORNECIMENTO E INSTALAÇÃO. AF_11/2016</v>
          </cell>
        </row>
        <row r="4706">
          <cell r="A4706" t="str">
            <v>INSTALACOES HIDRO SANITARIAS</v>
          </cell>
          <cell r="B4706" t="str">
            <v>INHI</v>
          </cell>
          <cell r="C4706" t="str">
            <v>HIDROMETRO</v>
          </cell>
          <cell r="D4706" t="str">
            <v>0272</v>
          </cell>
          <cell r="E4706">
            <v>0</v>
          </cell>
          <cell r="F4706">
            <v>0</v>
          </cell>
          <cell r="G4706" t="str">
            <v>97741</v>
          </cell>
          <cell r="H4706" t="str">
            <v>KIT CAVALETE PARA MEDIÇÃO DE ÁGUA - ENTRADA INDIVIDUALIZADA, EM PVC DN 25 (¾), PARA 1 MEDIDOR  FORNECIMENTO E INSTALAÇÃO (EXCLUSIVE HIDRÔMETRO). AF_11/2016</v>
          </cell>
        </row>
        <row r="4707">
          <cell r="A4707" t="str">
            <v>INSTALACOES HIDRO SANITARIAS</v>
          </cell>
          <cell r="B4707" t="str">
            <v>INHI</v>
          </cell>
          <cell r="C4707" t="str">
            <v>SERVICOS DIVERSOS</v>
          </cell>
          <cell r="D4707" t="str">
            <v>0297</v>
          </cell>
          <cell r="E4707">
            <v>0</v>
          </cell>
          <cell r="F4707">
            <v>0</v>
          </cell>
          <cell r="G4707" t="str">
            <v>90436</v>
          </cell>
          <cell r="H4707" t="str">
            <v>FURO EM ALVENARIA PARA DIÂMETROS MENORES OU IGUAIS A 40 MM. AF_05/2015</v>
          </cell>
        </row>
        <row r="4708">
          <cell r="A4708" t="str">
            <v>INSTALACOES HIDRO SANITARIAS</v>
          </cell>
          <cell r="B4708" t="str">
            <v>INHI</v>
          </cell>
          <cell r="C4708" t="str">
            <v>SERVICOS DIVERSOS</v>
          </cell>
          <cell r="D4708" t="str">
            <v>0297</v>
          </cell>
          <cell r="E4708">
            <v>0</v>
          </cell>
          <cell r="F4708">
            <v>0</v>
          </cell>
          <cell r="G4708" t="str">
            <v>90437</v>
          </cell>
          <cell r="H4708" t="str">
            <v>FURO EM ALVENARIA PARA DIÂMETROS MAIORES QUE 40 MM E MENORES OU IGUAIS A 75 MM. AF_05/2015</v>
          </cell>
        </row>
        <row r="4709">
          <cell r="A4709" t="str">
            <v>INSTALACOES HIDRO SANITARIAS</v>
          </cell>
          <cell r="B4709" t="str">
            <v>INHI</v>
          </cell>
          <cell r="C4709" t="str">
            <v>SERVICOS DIVERSOS</v>
          </cell>
          <cell r="D4709" t="str">
            <v>0297</v>
          </cell>
          <cell r="E4709">
            <v>0</v>
          </cell>
          <cell r="F4709">
            <v>0</v>
          </cell>
          <cell r="G4709" t="str">
            <v>90438</v>
          </cell>
          <cell r="H4709" t="str">
            <v>FURO EM ALVENARIA PARA DIÂMETROS MAIORES QUE 75 MM. AF_05/2015</v>
          </cell>
        </row>
        <row r="4710">
          <cell r="A4710" t="str">
            <v>INSTALACOES HIDRO SANITARIAS</v>
          </cell>
          <cell r="B4710" t="str">
            <v>INHI</v>
          </cell>
          <cell r="C4710" t="str">
            <v>SERVICOS DIVERSOS</v>
          </cell>
          <cell r="D4710" t="str">
            <v>0297</v>
          </cell>
          <cell r="E4710">
            <v>0</v>
          </cell>
          <cell r="F4710">
            <v>0</v>
          </cell>
          <cell r="G4710" t="str">
            <v>90439</v>
          </cell>
          <cell r="H4710" t="str">
            <v>FURO EM CONCRETO PARA DIÂMETROS MENORES OU IGUAIS A 40 MM. AF_05/2015</v>
          </cell>
        </row>
        <row r="4711">
          <cell r="A4711" t="str">
            <v>INSTALACOES HIDRO SANITARIAS</v>
          </cell>
          <cell r="B4711" t="str">
            <v>INHI</v>
          </cell>
          <cell r="C4711" t="str">
            <v>SERVICOS DIVERSOS</v>
          </cell>
          <cell r="D4711" t="str">
            <v>0297</v>
          </cell>
          <cell r="E4711">
            <v>0</v>
          </cell>
          <cell r="F4711">
            <v>0</v>
          </cell>
          <cell r="G4711" t="str">
            <v>90440</v>
          </cell>
          <cell r="H4711" t="str">
            <v>FURO EM CONCRETO PARA DIÂMETROS MAIORES QUE 40 MM E MENORES OU IGUAIS A 75 MM. AF_05/2015</v>
          </cell>
        </row>
        <row r="4712">
          <cell r="A4712" t="str">
            <v>INSTALACOES HIDRO SANITARIAS</v>
          </cell>
          <cell r="B4712" t="str">
            <v>INHI</v>
          </cell>
          <cell r="C4712" t="str">
            <v>SERVICOS DIVERSOS</v>
          </cell>
          <cell r="D4712" t="str">
            <v>0297</v>
          </cell>
          <cell r="E4712">
            <v>0</v>
          </cell>
          <cell r="F4712">
            <v>0</v>
          </cell>
          <cell r="G4712" t="str">
            <v>90441</v>
          </cell>
          <cell r="H4712" t="str">
            <v>FURO EM CONCRETO PARA DIÂMETROS MAIORES QUE 75 MM. AF_05/2015</v>
          </cell>
        </row>
        <row r="4713">
          <cell r="A4713" t="str">
            <v>INSTALACOES HIDRO SANITARIAS</v>
          </cell>
          <cell r="B4713" t="str">
            <v>INHI</v>
          </cell>
          <cell r="C4713" t="str">
            <v>SERVICOS DIVERSOS</v>
          </cell>
          <cell r="D4713" t="str">
            <v>0297</v>
          </cell>
          <cell r="E4713">
            <v>0</v>
          </cell>
          <cell r="F4713">
            <v>0</v>
          </cell>
          <cell r="G4713" t="str">
            <v>90443</v>
          </cell>
          <cell r="H4713" t="str">
            <v>RASGO EM ALVENARIA PARA RAMAIS/ DISTRIBUIÇÃO COM DIAMETROS MENORES OU IGUAIS A 40 MM. AF_05/2015</v>
          </cell>
        </row>
        <row r="4714">
          <cell r="A4714" t="str">
            <v>INSTALACOES HIDRO SANITARIAS</v>
          </cell>
          <cell r="B4714" t="str">
            <v>INHI</v>
          </cell>
          <cell r="C4714" t="str">
            <v>SERVICOS DIVERSOS</v>
          </cell>
          <cell r="D4714" t="str">
            <v>0297</v>
          </cell>
          <cell r="E4714">
            <v>0</v>
          </cell>
          <cell r="F4714">
            <v>0</v>
          </cell>
          <cell r="G4714" t="str">
            <v>90444</v>
          </cell>
          <cell r="H4714" t="str">
            <v>RASGO EM CONTRAPISO PARA RAMAIS/ DISTRIBUIÇÃO COM DIÂMETROS MENORES OU IGUAIS A 40 MM. AF_05/2015</v>
          </cell>
        </row>
        <row r="4715">
          <cell r="A4715" t="str">
            <v>INSTALACOES HIDRO SANITARIAS</v>
          </cell>
          <cell r="B4715" t="str">
            <v>INHI</v>
          </cell>
          <cell r="C4715" t="str">
            <v>SERVICOS DIVERSOS</v>
          </cell>
          <cell r="D4715" t="str">
            <v>0297</v>
          </cell>
          <cell r="E4715">
            <v>0</v>
          </cell>
          <cell r="F4715">
            <v>0</v>
          </cell>
          <cell r="G4715" t="str">
            <v>90445</v>
          </cell>
          <cell r="H4715" t="str">
            <v>RASGO EM CONTRAPISO PARA RAMAIS/ DISTRIBUIÇÃO COM DIÂMETROS MAIORES QUE 40 MM E MENORES OU IGUAIS A 75 MM. AF_05/2015</v>
          </cell>
        </row>
        <row r="4716">
          <cell r="A4716" t="str">
            <v>INSTALACOES HIDRO SANITARIAS</v>
          </cell>
          <cell r="B4716" t="str">
            <v>INHI</v>
          </cell>
          <cell r="C4716" t="str">
            <v>SERVICOS DIVERSOS</v>
          </cell>
          <cell r="D4716" t="str">
            <v>0297</v>
          </cell>
          <cell r="E4716">
            <v>0</v>
          </cell>
          <cell r="F4716">
            <v>0</v>
          </cell>
          <cell r="G4716" t="str">
            <v>90446</v>
          </cell>
          <cell r="H4716" t="str">
            <v>RASGO EM CONTRAPISO PARA RAMAIS/ DISTRIBUIÇÃO COM DIÂMETROS MAIORES QUE 75 MM. AF_05/2015</v>
          </cell>
        </row>
        <row r="4717">
          <cell r="A4717" t="str">
            <v>INSTALACOES HIDRO SANITARIAS</v>
          </cell>
          <cell r="B4717" t="str">
            <v>INHI</v>
          </cell>
          <cell r="C4717" t="str">
            <v>SERVICOS DIVERSOS</v>
          </cell>
          <cell r="D4717" t="str">
            <v>0297</v>
          </cell>
          <cell r="E4717">
            <v>0</v>
          </cell>
          <cell r="F4717">
            <v>0</v>
          </cell>
          <cell r="G4717" t="str">
            <v>90447</v>
          </cell>
          <cell r="H4717" t="str">
            <v>RASGO EM ALVENARIA PARA ELETRODUTOS COM DIAMETROS MENORES OU IGUAIS A 40 MM. AF_05/2015</v>
          </cell>
        </row>
        <row r="4718">
          <cell r="A4718" t="str">
            <v>INSTALACOES HIDRO SANITARIAS</v>
          </cell>
          <cell r="B4718" t="str">
            <v>INHI</v>
          </cell>
          <cell r="C4718" t="str">
            <v>SERVICOS DIVERSOS</v>
          </cell>
          <cell r="D4718" t="str">
            <v>0297</v>
          </cell>
          <cell r="E4718">
            <v>0</v>
          </cell>
          <cell r="F4718">
            <v>0</v>
          </cell>
          <cell r="G4718" t="str">
            <v>90451</v>
          </cell>
          <cell r="H4718" t="str">
            <v>PASSANTE TIPO PEÇA EM POLIESTIRENO PARA ABERTURA PARA PASSAGEM DE 1 TUBO, FIXADO EM LAJE. AF_05/2015</v>
          </cell>
        </row>
        <row r="4719">
          <cell r="A4719" t="str">
            <v>INSTALACOES HIDRO SANITARIAS</v>
          </cell>
          <cell r="B4719" t="str">
            <v>INHI</v>
          </cell>
          <cell r="C4719" t="str">
            <v>SERVICOS DIVERSOS</v>
          </cell>
          <cell r="D4719" t="str">
            <v>0297</v>
          </cell>
          <cell r="E4719">
            <v>0</v>
          </cell>
          <cell r="F4719">
            <v>0</v>
          </cell>
          <cell r="G4719" t="str">
            <v>90452</v>
          </cell>
          <cell r="H4719" t="str">
            <v>PASSANTE TIPO PEÇA EM POLIESTIRENO PARA ABERTURA PARA PASSAGEM DE MAIS DE 1 TUBO, FIXADO EM LAJE. AF_05/2015</v>
          </cell>
        </row>
        <row r="4720">
          <cell r="A4720" t="str">
            <v>INSTALACOES HIDRO SANITARIAS</v>
          </cell>
          <cell r="B4720" t="str">
            <v>INHI</v>
          </cell>
          <cell r="C4720" t="str">
            <v>SERVICOS DIVERSOS</v>
          </cell>
          <cell r="D4720" t="str">
            <v>0297</v>
          </cell>
          <cell r="E4720">
            <v>0</v>
          </cell>
          <cell r="F4720">
            <v>0</v>
          </cell>
          <cell r="G4720" t="str">
            <v>90453</v>
          </cell>
          <cell r="H4720" t="str">
            <v>PASSANTE TIPO TUBO DE DIÂMETRO MENOR OU IGUAL A 40 MM, FIXADO EM LAJE. AF_05/2015</v>
          </cell>
        </row>
        <row r="4721">
          <cell r="A4721" t="str">
            <v>INSTALACOES HIDRO SANITARIAS</v>
          </cell>
          <cell r="B4721" t="str">
            <v>INHI</v>
          </cell>
          <cell r="C4721" t="str">
            <v>SERVICOS DIVERSOS</v>
          </cell>
          <cell r="D4721" t="str">
            <v>0297</v>
          </cell>
          <cell r="E4721">
            <v>0</v>
          </cell>
          <cell r="F4721">
            <v>0</v>
          </cell>
          <cell r="G4721" t="str">
            <v>90454</v>
          </cell>
          <cell r="H4721" t="str">
            <v>PASSANTE TIPO TUBO DE DIÂMETRO MAIORES QUE 40 MM E MENORES OU IGUAIS A 75 MM, FIXADO EM LAJE. AF_05/2015</v>
          </cell>
        </row>
        <row r="4722">
          <cell r="A4722" t="str">
            <v>INSTALACOES HIDRO SANITARIAS</v>
          </cell>
          <cell r="B4722" t="str">
            <v>INHI</v>
          </cell>
          <cell r="C4722" t="str">
            <v>SERVICOS DIVERSOS</v>
          </cell>
          <cell r="D4722" t="str">
            <v>0297</v>
          </cell>
          <cell r="E4722">
            <v>0</v>
          </cell>
          <cell r="F4722">
            <v>0</v>
          </cell>
          <cell r="G4722" t="str">
            <v>90455</v>
          </cell>
          <cell r="H4722" t="str">
            <v>PASSANTE TIPO TUBO DE DIÂMETRO MAIOR QUE 75 MM, FIXADO EM LAJE. AF_05/2015</v>
          </cell>
        </row>
        <row r="4723">
          <cell r="A4723" t="str">
            <v>INSTALACOES HIDRO SANITARIAS</v>
          </cell>
          <cell r="B4723" t="str">
            <v>INHI</v>
          </cell>
          <cell r="C4723" t="str">
            <v>SERVICOS DIVERSOS</v>
          </cell>
          <cell r="D4723" t="str">
            <v>0297</v>
          </cell>
          <cell r="E4723">
            <v>0</v>
          </cell>
          <cell r="F4723">
            <v>0</v>
          </cell>
          <cell r="G4723" t="str">
            <v>90456</v>
          </cell>
          <cell r="H4723" t="str">
            <v>QUEBRA EM ALVENARIA PARA INSTALAÇÃO DE CAIXA DE TOMADA (4X4 OU 4X2). AF_05/2015</v>
          </cell>
        </row>
        <row r="4724">
          <cell r="A4724" t="str">
            <v>INSTALACOES HIDRO SANITARIAS</v>
          </cell>
          <cell r="B4724" t="str">
            <v>INHI</v>
          </cell>
          <cell r="C4724" t="str">
            <v>SERVICOS DIVERSOS</v>
          </cell>
          <cell r="D4724" t="str">
            <v>0297</v>
          </cell>
          <cell r="E4724">
            <v>0</v>
          </cell>
          <cell r="F4724">
            <v>0</v>
          </cell>
          <cell r="G4724" t="str">
            <v>90457</v>
          </cell>
          <cell r="H4724" t="str">
            <v>QUEBRA EM ALVENARIA PARA INSTALAÇÃO DE QUADRO DISTRIBUIÇÃO PEQUENO (19X25 CM). AF_05/2015</v>
          </cell>
        </row>
        <row r="4725">
          <cell r="A4725" t="str">
            <v>INSTALACOES HIDRO SANITARIAS</v>
          </cell>
          <cell r="B4725" t="str">
            <v>INHI</v>
          </cell>
          <cell r="C4725" t="str">
            <v>SERVICOS DIVERSOS</v>
          </cell>
          <cell r="D4725" t="str">
            <v>0297</v>
          </cell>
          <cell r="E4725">
            <v>0</v>
          </cell>
          <cell r="F4725">
            <v>0</v>
          </cell>
          <cell r="G4725" t="str">
            <v>90458</v>
          </cell>
          <cell r="H4725" t="str">
            <v>QUEBRA EM ALVENARIA PARA INSTALAÇÃO DE QUADRO DISTRIBUIÇÃO GRANDE (76X40 CM). AF_05/2015</v>
          </cell>
        </row>
        <row r="4726">
          <cell r="A4726" t="str">
            <v>INSTALACOES HIDRO SANITARIAS</v>
          </cell>
          <cell r="B4726" t="str">
            <v>INHI</v>
          </cell>
          <cell r="C4726" t="str">
            <v>SERVICOS DIVERSOS</v>
          </cell>
          <cell r="D4726" t="str">
            <v>0297</v>
          </cell>
          <cell r="E4726">
            <v>0</v>
          </cell>
          <cell r="F4726">
            <v>0</v>
          </cell>
          <cell r="G4726" t="str">
            <v>90459</v>
          </cell>
          <cell r="H4726" t="str">
            <v>QUEBRA EM ALVENARIA PARA INSTALAÇÃO DE ABRIGO PARA MANGUEIRAS (90X60 CM). AF_05/2015</v>
          </cell>
        </row>
        <row r="4727">
          <cell r="A4727" t="str">
            <v>INSTALACOES HIDRO SANITARIAS</v>
          </cell>
          <cell r="B4727" t="str">
            <v>INHI</v>
          </cell>
          <cell r="C4727" t="str">
            <v>SERVICOS DIVERSOS</v>
          </cell>
          <cell r="D4727" t="str">
            <v>0297</v>
          </cell>
          <cell r="E4727">
            <v>0</v>
          </cell>
          <cell r="F4727">
            <v>0</v>
          </cell>
          <cell r="G4727" t="str">
            <v>90460</v>
          </cell>
          <cell r="H4727" t="str">
            <v>SUPORTE PARA ATÉ 3 TUBOS HORIZONTAIS, ESPAÇADO A CADA 1 M, EM PERFILADO DE SEÇÃO 38X76 MM, POR METRO DE TUBULAÇÃO FIXADA. AF_05/2015</v>
          </cell>
        </row>
        <row r="4728">
          <cell r="A4728" t="str">
            <v>INSTALACOES HIDRO SANITARIAS</v>
          </cell>
          <cell r="B4728" t="str">
            <v>INHI</v>
          </cell>
          <cell r="C4728" t="str">
            <v>SERVICOS DIVERSOS</v>
          </cell>
          <cell r="D4728" t="str">
            <v>0297</v>
          </cell>
          <cell r="E4728">
            <v>0</v>
          </cell>
          <cell r="F4728">
            <v>0</v>
          </cell>
          <cell r="G4728" t="str">
            <v>90461</v>
          </cell>
          <cell r="H4728" t="str">
            <v>SUPORTE PARA MAIS DE 3 TUBOS HORIZONTAIS, ESPAÇADO A CADA 1 M, EM PERFILADO DE SEÇÃO 38X76 MM, POR METRO DE TUBULAÇÃO FIXADA. AF_05/2015</v>
          </cell>
        </row>
        <row r="4729">
          <cell r="A4729" t="str">
            <v>INSTALACOES HIDRO SANITARIAS</v>
          </cell>
          <cell r="B4729" t="str">
            <v>INHI</v>
          </cell>
          <cell r="C4729" t="str">
            <v>SERVICOS DIVERSOS</v>
          </cell>
          <cell r="D4729" t="str">
            <v>0297</v>
          </cell>
          <cell r="E4729">
            <v>0</v>
          </cell>
          <cell r="F4729">
            <v>0</v>
          </cell>
          <cell r="G4729" t="str">
            <v>90462</v>
          </cell>
          <cell r="H4729" t="str">
            <v>SUPORTE PARA ATÉ 3 TUBOS VERTICAIS, ESPAÇADO A CADA 3 M, EM PERFILADO DE SEÇÃO 38X38 MM, POR METRO DE TUBULAÇÃO FIXADA. AF_05/2015</v>
          </cell>
        </row>
        <row r="4730">
          <cell r="A4730" t="str">
            <v>INSTALACOES HIDRO SANITARIAS</v>
          </cell>
          <cell r="B4730" t="str">
            <v>INHI</v>
          </cell>
          <cell r="C4730" t="str">
            <v>SERVICOS DIVERSOS</v>
          </cell>
          <cell r="D4730" t="str">
            <v>0297</v>
          </cell>
          <cell r="E4730">
            <v>0</v>
          </cell>
          <cell r="F4730">
            <v>0</v>
          </cell>
          <cell r="G4730" t="str">
            <v>90463</v>
          </cell>
          <cell r="H4730" t="str">
            <v>SUPORTE PARA MAIS DE 3 TUBOS VERTICAIS, ESPAÇADO A CADA 3 M, EM PERFILADO DE SEÇÃO 38X38 MM, POR METRO DE TUBULAÇÃO FIXADA. AF_05/2015</v>
          </cell>
        </row>
        <row r="4731">
          <cell r="A4731" t="str">
            <v>INSTALACOES HIDRO SANITARIAS</v>
          </cell>
          <cell r="B4731" t="str">
            <v>INHI</v>
          </cell>
          <cell r="C4731" t="str">
            <v>SERVICOS DIVERSOS</v>
          </cell>
          <cell r="D4731" t="str">
            <v>0297</v>
          </cell>
          <cell r="E4731">
            <v>0</v>
          </cell>
          <cell r="F4731">
            <v>0</v>
          </cell>
          <cell r="G4731" t="str">
            <v>90466</v>
          </cell>
          <cell r="H4731" t="str">
            <v>CHUMBAMENTO LINEAR EM ALVENARIA PARA RAMAIS/DISTRIBUIÇÃO COM DIÂMETROS MENORES OU IGUAIS A 40 MM. AF_05/2015</v>
          </cell>
        </row>
        <row r="4732">
          <cell r="A4732" t="str">
            <v>INSTALACOES HIDRO SANITARIAS</v>
          </cell>
          <cell r="B4732" t="str">
            <v>INHI</v>
          </cell>
          <cell r="C4732" t="str">
            <v>SERVICOS DIVERSOS</v>
          </cell>
          <cell r="D4732" t="str">
            <v>0297</v>
          </cell>
          <cell r="E4732">
            <v>0</v>
          </cell>
          <cell r="F4732">
            <v>0</v>
          </cell>
          <cell r="G4732" t="str">
            <v>90467</v>
          </cell>
          <cell r="H4732" t="str">
            <v>CHUMBAMENTO LINEAR EM ALVENARIA PARA RAMAIS/DISTRIBUIÇÃO COM DIÂMETROS MAIORES QUE 40 MM E MENORES OU IGUAIS A 75 MM. AF_05/2015</v>
          </cell>
        </row>
        <row r="4733">
          <cell r="A4733" t="str">
            <v>INSTALACOES HIDRO SANITARIAS</v>
          </cell>
          <cell r="B4733" t="str">
            <v>INHI</v>
          </cell>
          <cell r="C4733" t="str">
            <v>SERVICOS DIVERSOS</v>
          </cell>
          <cell r="D4733" t="str">
            <v>0297</v>
          </cell>
          <cell r="E4733">
            <v>0</v>
          </cell>
          <cell r="F4733">
            <v>0</v>
          </cell>
          <cell r="G4733" t="str">
            <v>90468</v>
          </cell>
          <cell r="H4733" t="str">
            <v>CHUMBAMENTO LINEAR EM CONTRAPISO PARA RAMAIS/DISTRIBUIÇÃO COM DIÂMETROS MENORES OU IGUAIS A 40 MM. AF_05/2015</v>
          </cell>
        </row>
        <row r="4734">
          <cell r="A4734" t="str">
            <v>INSTALACOES HIDRO SANITARIAS</v>
          </cell>
          <cell r="B4734" t="str">
            <v>INHI</v>
          </cell>
          <cell r="C4734" t="str">
            <v>SERVICOS DIVERSOS</v>
          </cell>
          <cell r="D4734" t="str">
            <v>0297</v>
          </cell>
          <cell r="E4734">
            <v>0</v>
          </cell>
          <cell r="F4734">
            <v>0</v>
          </cell>
          <cell r="G4734" t="str">
            <v>90469</v>
          </cell>
          <cell r="H4734" t="str">
            <v>CHUMBAMENTO LINEAR EM CONTRAPISO PARA RAMAIS/DISTRIBUIÇÃO COM DIÂMETROS MAIORES QUE 40 MM E MENORES OU IGUAIS A 75 MM. AF_05/2015</v>
          </cell>
        </row>
        <row r="4735">
          <cell r="A4735" t="str">
            <v>INSTALACOES HIDRO SANITARIAS</v>
          </cell>
          <cell r="B4735" t="str">
            <v>INHI</v>
          </cell>
          <cell r="C4735" t="str">
            <v>SERVICOS DIVERSOS</v>
          </cell>
          <cell r="D4735" t="str">
            <v>0297</v>
          </cell>
          <cell r="E4735">
            <v>0</v>
          </cell>
          <cell r="F4735">
            <v>0</v>
          </cell>
          <cell r="G4735" t="str">
            <v>90470</v>
          </cell>
          <cell r="H4735" t="str">
            <v>CHUMBAMENTO LINEAR EM CONTRAPISO PARA RAMAIS/DISTRIBUIÇÃO COM DIÂMETROS MAIORES QUE 75 MM. AF_05/2015</v>
          </cell>
        </row>
        <row r="4736">
          <cell r="A4736" t="str">
            <v>INSTALACOES HIDRO SANITARIAS</v>
          </cell>
          <cell r="B4736" t="str">
            <v>INHI</v>
          </cell>
          <cell r="C4736" t="str">
            <v>SERVICOS DIVERSOS</v>
          </cell>
          <cell r="D4736" t="str">
            <v>0297</v>
          </cell>
          <cell r="E4736">
            <v>0</v>
          </cell>
          <cell r="F4736">
            <v>0</v>
          </cell>
          <cell r="G4736" t="str">
            <v>91166</v>
          </cell>
          <cell r="H4736" t="str">
            <v>FIXAÇÃO DE TUBOS HORIZONTAIS DE PEX DIAMETROS IGUAIS OU INFERIORES A 40 MM COM ABRAÇADEIRA PLÁSTICA 390 MM, FIXADA EM LAJE. AF_05/2015</v>
          </cell>
        </row>
        <row r="4737">
          <cell r="A4737" t="str">
            <v>INSTALACOES HIDRO SANITARIAS</v>
          </cell>
          <cell r="B4737" t="str">
            <v>INHI</v>
          </cell>
          <cell r="C4737" t="str">
            <v>SERVICOS DIVERSOS</v>
          </cell>
          <cell r="D4737" t="str">
            <v>0297</v>
          </cell>
          <cell r="E4737">
            <v>0</v>
          </cell>
          <cell r="F4737">
            <v>0</v>
          </cell>
          <cell r="G4737" t="str">
            <v>91167</v>
          </cell>
          <cell r="H4737" t="str">
            <v>FIXAÇÃO DE TUBOS HORIZONTAIS DE PPR DIÂMETROS MENORES OU IGUAIS A 40 MM COM ABRAÇADEIRA METÁLICA RÍGIDA TIPO D 1/2", FIXADA EM PERFILADO EM LAJE. AF_05/2015</v>
          </cell>
        </row>
        <row r="4738">
          <cell r="A4738" t="str">
            <v>INSTALACOES HIDRO SANITARIAS</v>
          </cell>
          <cell r="B4738" t="str">
            <v>INHI</v>
          </cell>
          <cell r="C4738" t="str">
            <v>SERVICOS DIVERSOS</v>
          </cell>
          <cell r="D4738" t="str">
            <v>0297</v>
          </cell>
          <cell r="E4738">
            <v>0</v>
          </cell>
          <cell r="F4738">
            <v>0</v>
          </cell>
          <cell r="G4738" t="str">
            <v>91168</v>
          </cell>
          <cell r="H4738" t="str">
            <v>FIXAÇÃO DE TUBOS HORIZONTAIS DE PPR DIÂMETROS MAIORES QUE 40 MM E MENORES OU IGUAIS A 75 MM COM ABRAÇADEIRA METÁLICA RÍGIDA TIPO D 1 1/2", FIXADA EM PERFILADO EM LAJE. AF_05/2015</v>
          </cell>
        </row>
        <row r="4739">
          <cell r="A4739" t="str">
            <v>INSTALACOES HIDRO SANITARIAS</v>
          </cell>
          <cell r="B4739" t="str">
            <v>INHI</v>
          </cell>
          <cell r="C4739" t="str">
            <v>SERVICOS DIVERSOS</v>
          </cell>
          <cell r="D4739" t="str">
            <v>0297</v>
          </cell>
          <cell r="E4739">
            <v>0</v>
          </cell>
          <cell r="F4739">
            <v>0</v>
          </cell>
          <cell r="G4739" t="str">
            <v>91169</v>
          </cell>
          <cell r="H4739" t="str">
            <v>FIXAÇÃO DE TUBOS HORIZONTAIS DE PPR DIÂMETROS MAIORES QUE 75 MM COM ABRAÇADEIRA METÁLICA RÍGIDA TIPO D 3", FIXADA EM PERFILADO EM LAJE. AF_05/2015</v>
          </cell>
        </row>
        <row r="4740">
          <cell r="A4740" t="str">
            <v>INSTALACOES HIDRO SANITARIAS</v>
          </cell>
          <cell r="B4740" t="str">
            <v>INHI</v>
          </cell>
          <cell r="C4740" t="str">
            <v>SERVICOS DIVERSOS</v>
          </cell>
          <cell r="D4740" t="str">
            <v>0297</v>
          </cell>
          <cell r="E4740">
            <v>0</v>
          </cell>
          <cell r="F4740">
            <v>0</v>
          </cell>
          <cell r="G4740" t="str">
            <v>91170</v>
          </cell>
          <cell r="H4740" t="str">
            <v>FIXAÇÃO DE TUBOS HORIZONTAIS DE PVC, CPVC OU COBRE DIÂMETROS MENORES OU IGUAIS A 40 MM OU ELETROCALHAS ATÉ 150MM DE LARGURA, COM ABRAÇADEIRA METÁLICA RÍGIDA TIPO D 1/2, FIXADA EM PERFILADO EM LAJE. AF_05/2015</v>
          </cell>
        </row>
        <row r="4741">
          <cell r="A4741" t="str">
            <v>INSTALACOES HIDRO SANITARIAS</v>
          </cell>
          <cell r="B4741" t="str">
            <v>INHI</v>
          </cell>
          <cell r="C4741" t="str">
            <v>SERVICOS DIVERSOS</v>
          </cell>
          <cell r="D4741" t="str">
            <v>0297</v>
          </cell>
          <cell r="E4741">
            <v>0</v>
          </cell>
          <cell r="F4741">
            <v>0</v>
          </cell>
          <cell r="G4741" t="str">
            <v>91171</v>
          </cell>
          <cell r="H4741" t="str">
            <v>FIXAÇÃO DE TUBOS HORIZONTAIS DE PVC, CPVC OU COBRE DIÂMETROS MAIORES QUE 40 MM E MENORES OU IGUAIS A 75 MM COM ABRAÇADEIRA METÁLICA RÍGIDA TIPO D 1 1/2", FIXADA EM PERFILADO EM LAJE. AF_05/2015</v>
          </cell>
        </row>
        <row r="4742">
          <cell r="A4742" t="str">
            <v>INSTALACOES HIDRO SANITARIAS</v>
          </cell>
          <cell r="B4742" t="str">
            <v>INHI</v>
          </cell>
          <cell r="C4742" t="str">
            <v>SERVICOS DIVERSOS</v>
          </cell>
          <cell r="D4742" t="str">
            <v>0297</v>
          </cell>
          <cell r="E4742">
            <v>0</v>
          </cell>
          <cell r="F4742">
            <v>0</v>
          </cell>
          <cell r="G4742" t="str">
            <v>91172</v>
          </cell>
          <cell r="H4742" t="str">
            <v>FIXAÇÃO DE TUBOS HORIZONTAIS DE PVC, CPVC OU COBRE DIÂMETROS MAIORES QUE 75 MM COM ABRAÇADEIRA METÁLICA RÍGIDA TIPO D 3", FIXADA EM PERFILADO EM LAJE. AF_05/2015</v>
          </cell>
        </row>
        <row r="4743">
          <cell r="A4743" t="str">
            <v>INSTALACOES HIDRO SANITARIAS</v>
          </cell>
          <cell r="B4743" t="str">
            <v>INHI</v>
          </cell>
          <cell r="C4743" t="str">
            <v>SERVICOS DIVERSOS</v>
          </cell>
          <cell r="D4743" t="str">
            <v>0297</v>
          </cell>
          <cell r="E4743">
            <v>0</v>
          </cell>
          <cell r="F4743">
            <v>0</v>
          </cell>
          <cell r="G4743" t="str">
            <v>91173</v>
          </cell>
          <cell r="H4743" t="str">
            <v>FIXAÇÃO DE TUBOS VERTICAIS DE PPR DIÂMETROS MENORES OU IGUAIS A 40 MM COM ABRAÇADEIRA METÁLICA RÍGIDA TIPO D 1/2", FIXADA EM PERFILADO EM ALVENARIA. AF_05/2015</v>
          </cell>
        </row>
        <row r="4744">
          <cell r="A4744" t="str">
            <v>INSTALACOES HIDRO SANITARIAS</v>
          </cell>
          <cell r="B4744" t="str">
            <v>INHI</v>
          </cell>
          <cell r="C4744" t="str">
            <v>SERVICOS DIVERSOS</v>
          </cell>
          <cell r="D4744" t="str">
            <v>0297</v>
          </cell>
          <cell r="E4744">
            <v>0</v>
          </cell>
          <cell r="F4744">
            <v>0</v>
          </cell>
          <cell r="G4744" t="str">
            <v>91174</v>
          </cell>
          <cell r="H4744" t="str">
            <v>FIXAÇÃO DE TUBOS VERTICAIS DE PPR DIÂMETROS MAIORES QUE 40 MM E MENORES OU IGUAIS A 75 MM COM ABRAÇADEIRA METÁLICA RÍGIDA TIPO D 1 1/2", FIXADA EM PERFILADO EM ALVENARIA. AF_05/2015</v>
          </cell>
        </row>
        <row r="4745">
          <cell r="A4745" t="str">
            <v>INSTALACOES HIDRO SANITARIAS</v>
          </cell>
          <cell r="B4745" t="str">
            <v>INHI</v>
          </cell>
          <cell r="C4745" t="str">
            <v>SERVICOS DIVERSOS</v>
          </cell>
          <cell r="D4745" t="str">
            <v>0297</v>
          </cell>
          <cell r="E4745">
            <v>0</v>
          </cell>
          <cell r="F4745">
            <v>0</v>
          </cell>
          <cell r="G4745" t="str">
            <v>91175</v>
          </cell>
          <cell r="H4745" t="str">
            <v>FIXAÇÃO DE TUBOS VERTICAIS DE PPR DIÂMETROS MAIORES QUE 75 MM COM ABRAÇADEIRA METÁLICA RÍGIDA TIPO D 3", FIXADA EM PERFILADO EM ALVENARIA. AF_05/2015</v>
          </cell>
        </row>
        <row r="4746">
          <cell r="A4746" t="str">
            <v>INSTALACOES HIDRO SANITARIAS</v>
          </cell>
          <cell r="B4746" t="str">
            <v>INHI</v>
          </cell>
          <cell r="C4746" t="str">
            <v>SERVICOS DIVERSOS</v>
          </cell>
          <cell r="D4746" t="str">
            <v>0297</v>
          </cell>
          <cell r="E4746">
            <v>0</v>
          </cell>
          <cell r="F4746">
            <v>0</v>
          </cell>
          <cell r="G4746" t="str">
            <v>91176</v>
          </cell>
          <cell r="H4746" t="str">
            <v>FIXAÇÃO DE TUBOS HORIZONTAIS DE PPR DIÂMETROS MENORES OU IGUAIS A 40 MM COM ABRAÇADEIRA METÁLICA RÍGIDA TIPO  D  1/2" , FIXADA DIRETAMENTE NA LAJE. AF_05/2015</v>
          </cell>
        </row>
        <row r="4747">
          <cell r="A4747" t="str">
            <v>INSTALACOES HIDRO SANITARIAS</v>
          </cell>
          <cell r="B4747" t="str">
            <v>INHI</v>
          </cell>
          <cell r="C4747" t="str">
            <v>SERVICOS DIVERSOS</v>
          </cell>
          <cell r="D4747" t="str">
            <v>0297</v>
          </cell>
          <cell r="E4747">
            <v>0</v>
          </cell>
          <cell r="F4747">
            <v>0</v>
          </cell>
          <cell r="G4747" t="str">
            <v>91177</v>
          </cell>
          <cell r="H4747" t="str">
            <v>FIXAÇÃO DE TUBOS HORIZONTAIS DE PPR DIÂMETROS MAIORES QUE 40 MM E MENORES OU IGUAIS A 75 MM COM ABRAÇADEIRA METÁLICA RÍGIDA TIPO  D  1 1/2" , FIXADA DIRETAMENTE NA LAJE. AF_05/2015</v>
          </cell>
        </row>
        <row r="4748">
          <cell r="A4748" t="str">
            <v>INSTALACOES HIDRO SANITARIAS</v>
          </cell>
          <cell r="B4748" t="str">
            <v>INHI</v>
          </cell>
          <cell r="C4748" t="str">
            <v>SERVICOS DIVERSOS</v>
          </cell>
          <cell r="D4748" t="str">
            <v>0297</v>
          </cell>
          <cell r="E4748">
            <v>0</v>
          </cell>
          <cell r="F4748">
            <v>0</v>
          </cell>
          <cell r="G4748" t="str">
            <v>91178</v>
          </cell>
          <cell r="H4748" t="str">
            <v>FIXAÇÃO DE TUBOS HORIZONTAIS DE PPR DIÂMETROS MAIORES QUE 75 MM COM ABRAÇADEIRA METÁLICA RÍGIDA TIPO  D  3" , FIXADA DIRETAMENTE NA LAJE. AF_05/2015</v>
          </cell>
        </row>
        <row r="4749">
          <cell r="A4749" t="str">
            <v>INSTALACOES HIDRO SANITARIAS</v>
          </cell>
          <cell r="B4749" t="str">
            <v>INHI</v>
          </cell>
          <cell r="C4749" t="str">
            <v>SERVICOS DIVERSOS</v>
          </cell>
          <cell r="D4749" t="str">
            <v>0297</v>
          </cell>
          <cell r="E4749">
            <v>0</v>
          </cell>
          <cell r="F4749">
            <v>0</v>
          </cell>
          <cell r="G4749" t="str">
            <v>91179</v>
          </cell>
          <cell r="H4749" t="str">
            <v>FIXAÇÃO DE TUBOS HORIZONTAIS DE PVC, CPVC OU COBRE DIÂMETROS MENORES OU IGUAIS A 40 MM COM ABRAÇADEIRA METÁLICA RÍGIDA TIPO  D  1/2" , FIXADA DIRETAMENTE NA LAJE. AF_05/2015</v>
          </cell>
        </row>
        <row r="4750">
          <cell r="A4750" t="str">
            <v>INSTALACOES HIDRO SANITARIAS</v>
          </cell>
          <cell r="B4750" t="str">
            <v>INHI</v>
          </cell>
          <cell r="C4750" t="str">
            <v>SERVICOS DIVERSOS</v>
          </cell>
          <cell r="D4750" t="str">
            <v>0297</v>
          </cell>
          <cell r="E4750">
            <v>0</v>
          </cell>
          <cell r="F4750">
            <v>0</v>
          </cell>
          <cell r="G4750" t="str">
            <v>91180</v>
          </cell>
          <cell r="H4750" t="str">
            <v>FIXAÇÃO DE TUBOS HORIZONTAIS DE PVC, CPVC OU COBRE DIÂMETROS MAIORES QUE 40 MM E MENORES OU IGUAIS A 75 MM COM ABRAÇADEIRA METÁLICA RÍGIDA TIPO D 1 1/2, FIXADA DIRETAMENTE NA LAJE. AF_05/2015</v>
          </cell>
        </row>
        <row r="4751">
          <cell r="A4751" t="str">
            <v>INSTALACOES HIDRO SANITARIAS</v>
          </cell>
          <cell r="B4751" t="str">
            <v>INHI</v>
          </cell>
          <cell r="C4751" t="str">
            <v>SERVICOS DIVERSOS</v>
          </cell>
          <cell r="D4751" t="str">
            <v>0297</v>
          </cell>
          <cell r="E4751">
            <v>0</v>
          </cell>
          <cell r="F4751">
            <v>0</v>
          </cell>
          <cell r="G4751" t="str">
            <v>91181</v>
          </cell>
          <cell r="H4751" t="str">
            <v>FIXAÇÃO DE TUBOS HORIZONTAIS DE PVC, CPVC OU COBRE DIÂMETROS MAIORES QUE 75 MM COM ABRAÇADEIRA METÁLICA RÍGIDA TIPO  D  3" , FIXADA DIRETAMENTE NA LAJE. AF_05/2015</v>
          </cell>
        </row>
        <row r="4752">
          <cell r="A4752" t="str">
            <v>INSTALACOES HIDRO SANITARIAS</v>
          </cell>
          <cell r="B4752" t="str">
            <v>INHI</v>
          </cell>
          <cell r="C4752" t="str">
            <v>SERVICOS DIVERSOS</v>
          </cell>
          <cell r="D4752" t="str">
            <v>0297</v>
          </cell>
          <cell r="E4752">
            <v>0</v>
          </cell>
          <cell r="F4752">
            <v>0</v>
          </cell>
          <cell r="G4752" t="str">
            <v>91182</v>
          </cell>
          <cell r="H4752" t="str">
            <v>FIXAÇÃO DE TUBOS HORIZONTAIS DE PPR DIÂMETROS MENORES OU IGUAIS A 40 MM COM ABRAÇADEIRA METÁLICA FLEXÍVEL 18 MM, FIXADA DIRETAMENTE NA LAJE. AF_05/2015</v>
          </cell>
        </row>
        <row r="4753">
          <cell r="A4753" t="str">
            <v>INSTALACOES HIDRO SANITARIAS</v>
          </cell>
          <cell r="B4753" t="str">
            <v>INHI</v>
          </cell>
          <cell r="C4753" t="str">
            <v>SERVICOS DIVERSOS</v>
          </cell>
          <cell r="D4753" t="str">
            <v>0297</v>
          </cell>
          <cell r="E4753">
            <v>0</v>
          </cell>
          <cell r="F4753">
            <v>0</v>
          </cell>
          <cell r="G4753" t="str">
            <v>91183</v>
          </cell>
          <cell r="H4753" t="str">
            <v>FIXAÇÃO DE TUBOS HORIZONTAIS DE PPR DIÂMETROS MAIORES QUE 40 MM E MENORES OU IGUAIS A 75 MM COM ABRAÇADEIRA METÁLICA FLEXÍVEL 18 MM, FIXADA DIRETAMENTE NA LAJE. AF_05/2015</v>
          </cell>
        </row>
        <row r="4754">
          <cell r="A4754" t="str">
            <v>INSTALACOES HIDRO SANITARIAS</v>
          </cell>
          <cell r="B4754" t="str">
            <v>INHI</v>
          </cell>
          <cell r="C4754" t="str">
            <v>SERVICOS DIVERSOS</v>
          </cell>
          <cell r="D4754" t="str">
            <v>0297</v>
          </cell>
          <cell r="E4754">
            <v>0</v>
          </cell>
          <cell r="F4754">
            <v>0</v>
          </cell>
          <cell r="G4754" t="str">
            <v>91184</v>
          </cell>
          <cell r="H4754" t="str">
            <v>FIXAÇÃO DE TUBOS HORIZONTAIS DE PPR DIÂMETROS MAIORES QUE 75 MM COM ABRAÇADEIRA METÁLICA FLEXÍVEL 18 MM, FIXADA DIRETAMENTE NA LAJE. AF_05/2015</v>
          </cell>
        </row>
        <row r="4755">
          <cell r="A4755" t="str">
            <v>INSTALACOES HIDRO SANITARIAS</v>
          </cell>
          <cell r="B4755" t="str">
            <v>INHI</v>
          </cell>
          <cell r="C4755" t="str">
            <v>SERVICOS DIVERSOS</v>
          </cell>
          <cell r="D4755" t="str">
            <v>0297</v>
          </cell>
          <cell r="E4755">
            <v>0</v>
          </cell>
          <cell r="F4755">
            <v>0</v>
          </cell>
          <cell r="G4755" t="str">
            <v>91185</v>
          </cell>
          <cell r="H4755" t="str">
            <v>FIXAÇÃO DE TUBOS HORIZONTAIS DE PVC, CPVC OU COBRE DIÂMETROS MENORES OU IGUAIS A 40 MM COM ABRAÇADEIRA METÁLICA FLEXÍVEL 18 MM, FIXADA DIRETAMENTE NA LAJE. AF_05/2015</v>
          </cell>
        </row>
        <row r="4756">
          <cell r="A4756" t="str">
            <v>INSTALACOES HIDRO SANITARIAS</v>
          </cell>
          <cell r="B4756" t="str">
            <v>INHI</v>
          </cell>
          <cell r="C4756" t="str">
            <v>SERVICOS DIVERSOS</v>
          </cell>
          <cell r="D4756" t="str">
            <v>0297</v>
          </cell>
          <cell r="E4756">
            <v>0</v>
          </cell>
          <cell r="F4756">
            <v>0</v>
          </cell>
          <cell r="G4756" t="str">
            <v>91186</v>
          </cell>
          <cell r="H4756" t="str">
            <v>FIXAÇÃO DE TUBOS HORIZONTAIS DE PVC, CPVC OU COBRE DIÂMETROS MAIORES QUE 40 MM E MENORES OU IGUAIS A 75 MM COM ABRAÇADEIRA METÁLICA FLEXÍVEL 18 MM, FIXADA DIRETAMENTE NA LAJE. AF_05/2015</v>
          </cell>
        </row>
        <row r="4757">
          <cell r="A4757" t="str">
            <v>INSTALACOES HIDRO SANITARIAS</v>
          </cell>
          <cell r="B4757" t="str">
            <v>INHI</v>
          </cell>
          <cell r="C4757" t="str">
            <v>SERVICOS DIVERSOS</v>
          </cell>
          <cell r="D4757" t="str">
            <v>0297</v>
          </cell>
          <cell r="E4757">
            <v>0</v>
          </cell>
          <cell r="F4757">
            <v>0</v>
          </cell>
          <cell r="G4757" t="str">
            <v>91187</v>
          </cell>
          <cell r="H4757" t="str">
            <v>FIXAÇÃO DE TUBOS HORIZONTAIS DE PVC, CPVC OU COBRE DIÂMETROS MAIORES QUE 75 MM COM ABRAÇADEIRA METÁLICA FLEXÍVEL 18 MM, FIXADA DIRETAMENTE NA LAJE. AF_05/2015</v>
          </cell>
        </row>
        <row r="4758">
          <cell r="A4758" t="str">
            <v>INSTALACOES HIDRO SANITARIAS</v>
          </cell>
          <cell r="B4758" t="str">
            <v>INHI</v>
          </cell>
          <cell r="C4758" t="str">
            <v>SERVICOS DIVERSOS</v>
          </cell>
          <cell r="D4758" t="str">
            <v>0297</v>
          </cell>
          <cell r="E4758">
            <v>0</v>
          </cell>
          <cell r="F4758">
            <v>0</v>
          </cell>
          <cell r="G4758" t="str">
            <v>91188</v>
          </cell>
          <cell r="H4758" t="str">
            <v>CHUMBAMENTO PONTUAL DE ABERTURA EM LAJE COM PASSAGEM DE 1 TUBO DE DIAMETRO EQUIVALENTE IGUAL À  50 MM. AF_05/2015</v>
          </cell>
        </row>
        <row r="4759">
          <cell r="A4759" t="str">
            <v>INSTALACOES HIDRO SANITARIAS</v>
          </cell>
          <cell r="B4759" t="str">
            <v>INHI</v>
          </cell>
          <cell r="C4759" t="str">
            <v>SERVICOS DIVERSOS</v>
          </cell>
          <cell r="D4759" t="str">
            <v>0297</v>
          </cell>
          <cell r="E4759">
            <v>0</v>
          </cell>
          <cell r="F4759">
            <v>0</v>
          </cell>
          <cell r="G4759" t="str">
            <v>91189</v>
          </cell>
          <cell r="H4759" t="str">
            <v>CHUMBAMENTO PONTUAL DE ABERTURA EM LAJE COM PASSAGEM DE MAIS DE 1 TUBO DE  DIAMETRO EQUIVALENTE IGUAL À  50 MM. AF_05/2015</v>
          </cell>
        </row>
        <row r="4760">
          <cell r="A4760" t="str">
            <v>INSTALACOES HIDRO SANITARIAS</v>
          </cell>
          <cell r="B4760" t="str">
            <v>INHI</v>
          </cell>
          <cell r="C4760" t="str">
            <v>SERVICOS DIVERSOS</v>
          </cell>
          <cell r="D4760" t="str">
            <v>0297</v>
          </cell>
          <cell r="E4760">
            <v>0</v>
          </cell>
          <cell r="F4760">
            <v>0</v>
          </cell>
          <cell r="G4760" t="str">
            <v>91190</v>
          </cell>
          <cell r="H4760" t="str">
            <v>CHUMBAMENTO PONTUAL EM PASSAGEM DE TUBO COM DIÂMETRO MENOR OU IGUAL A 40 MM. AF_05/2015</v>
          </cell>
        </row>
        <row r="4761">
          <cell r="A4761" t="str">
            <v>INSTALACOES HIDRO SANITARIAS</v>
          </cell>
          <cell r="B4761" t="str">
            <v>INHI</v>
          </cell>
          <cell r="C4761" t="str">
            <v>SERVICOS DIVERSOS</v>
          </cell>
          <cell r="D4761" t="str">
            <v>0297</v>
          </cell>
          <cell r="E4761">
            <v>0</v>
          </cell>
          <cell r="F4761">
            <v>0</v>
          </cell>
          <cell r="G4761" t="str">
            <v>91191</v>
          </cell>
          <cell r="H4761" t="str">
            <v>CHUMBAMENTO PONTUAL EM PASSAGEM DE TUBO COM DIÂMETROS ENTRE 40 MM E 75 MM. AF_05/2015</v>
          </cell>
        </row>
        <row r="4762">
          <cell r="A4762" t="str">
            <v>INSTALACOES HIDRO SANITARIAS</v>
          </cell>
          <cell r="B4762" t="str">
            <v>INHI</v>
          </cell>
          <cell r="C4762" t="str">
            <v>SERVICOS DIVERSOS</v>
          </cell>
          <cell r="D4762" t="str">
            <v>0297</v>
          </cell>
          <cell r="E4762">
            <v>0</v>
          </cell>
          <cell r="F4762">
            <v>0</v>
          </cell>
          <cell r="G4762" t="str">
            <v>91192</v>
          </cell>
          <cell r="H4762" t="str">
            <v>CHUMBAMENTO PONTUAL EM PASSAGEM DE TUBO COM DIÂMETRO MAIOR QUE 75 MM. AF_05/2015</v>
          </cell>
        </row>
        <row r="4763">
          <cell r="A4763" t="str">
            <v>INSTALACOES HIDRO SANITARIAS</v>
          </cell>
          <cell r="B4763" t="str">
            <v>INHI</v>
          </cell>
          <cell r="C4763" t="str">
            <v>SERVICOS DIVERSOS</v>
          </cell>
          <cell r="D4763" t="str">
            <v>0297</v>
          </cell>
          <cell r="E4763">
            <v>0</v>
          </cell>
          <cell r="F4763">
            <v>0</v>
          </cell>
          <cell r="G4763" t="str">
            <v>91222</v>
          </cell>
          <cell r="H4763" t="str">
            <v>RASGO EM ALVENARIA PARA RAMAIS/ DISTRIBUIÇÃO COM DIÂMETROS MAIORES QUE 40 MM E MENORES OU IGUAIS A 75 MM. AF_05/2015</v>
          </cell>
        </row>
        <row r="4764">
          <cell r="A4764" t="str">
            <v>INSTALACOES HIDRO SANITARIAS</v>
          </cell>
          <cell r="B4764" t="str">
            <v>INHI</v>
          </cell>
          <cell r="C4764" t="str">
            <v>SERVICOS DIVERSOS</v>
          </cell>
          <cell r="D4764" t="str">
            <v>0297</v>
          </cell>
          <cell r="E4764">
            <v>0</v>
          </cell>
          <cell r="F4764">
            <v>0</v>
          </cell>
          <cell r="G4764" t="str">
            <v>94480</v>
          </cell>
          <cell r="H4764" t="str">
            <v>CONJUNTO HIDRÁULICO PARA INSTALAÇÃO DE BOMBA EM AÇO ROSCÁVEL, DN SUCÇÃO 65 (2½) E DN RECALQUE 50 (2), PARA EDIFICAÇÃO ENTRE 12 E 18 PAVIMENTOS  FORNECIMENTO E INSTALAÇÃO. AF_06/2016</v>
          </cell>
        </row>
        <row r="4765">
          <cell r="A4765" t="str">
            <v>INSTALACOES HIDRO SANITARIAS</v>
          </cell>
          <cell r="B4765" t="str">
            <v>INHI</v>
          </cell>
          <cell r="C4765" t="str">
            <v>SERVICOS DIVERSOS</v>
          </cell>
          <cell r="D4765" t="str">
            <v>0297</v>
          </cell>
          <cell r="E4765">
            <v>0</v>
          </cell>
          <cell r="F4765">
            <v>0</v>
          </cell>
          <cell r="G4765" t="str">
            <v>94481</v>
          </cell>
          <cell r="H4765" t="str">
            <v>CONJUNTO HIDRÁULICO PARA INSTALAÇÃO DE BOMBA EM AÇO ROSCÁVEL, DN SUCÇÃO 50 (2) E DN RECALQUE 40 (1 1/2), PARA EDIFICAÇÃO ENTRE 8 E 12 PAVIMENTOS  FORNECIMENTO E INSTALAÇÃO. AF_06/2016</v>
          </cell>
        </row>
        <row r="4766">
          <cell r="A4766" t="str">
            <v>INSTALACOES HIDRO SANITARIAS</v>
          </cell>
          <cell r="B4766" t="str">
            <v>INHI</v>
          </cell>
          <cell r="C4766" t="str">
            <v>SERVICOS DIVERSOS</v>
          </cell>
          <cell r="D4766" t="str">
            <v>0297</v>
          </cell>
          <cell r="E4766">
            <v>0</v>
          </cell>
          <cell r="F4766">
            <v>0</v>
          </cell>
          <cell r="G4766" t="str">
            <v>94482</v>
          </cell>
          <cell r="H4766" t="str">
            <v>CONJUNTO HIDRÁULICO PARA INSTALAÇÃO DE BOMBA EM AÇO ROSCÁVEL, DN SUCÇÃO 40 (1 1/2) E DN RECALQUE 32 (1 1/4), PARA EDIFICAÇÃO ENTRE 4 E 8 PAVIMENTOS  FORNECIMENTO E INSTALAÇÃO. AF_06/2016</v>
          </cell>
        </row>
        <row r="4767">
          <cell r="A4767" t="str">
            <v>INSTALACOES HIDRO SANITARIAS</v>
          </cell>
          <cell r="B4767" t="str">
            <v>INHI</v>
          </cell>
          <cell r="C4767" t="str">
            <v>SERVICOS DIVERSOS</v>
          </cell>
          <cell r="D4767" t="str">
            <v>0297</v>
          </cell>
          <cell r="E4767">
            <v>0</v>
          </cell>
          <cell r="F4767">
            <v>0</v>
          </cell>
          <cell r="G4767" t="str">
            <v>94483</v>
          </cell>
          <cell r="H4767" t="str">
            <v>CONJUNTO HIDRÁULICO PARA INSTALAÇÃO DE BOMBA EM AÇO ROSCÁVEL, DN SUCÇÃO 32 (1 1/4) E DN RECALQUE 25 (1), PARA EDIFICAÇÃO ATÉ 4 PAVIMENTOS  FORNECIMENTO E INSTALAÇÃO. AF_06/2016</v>
          </cell>
        </row>
        <row r="4768">
          <cell r="A4768" t="str">
            <v>INSTALACOES HIDRO SANITARIAS</v>
          </cell>
          <cell r="B4768" t="str">
            <v>INHI</v>
          </cell>
          <cell r="C4768" t="str">
            <v>SERVICOS DIVERSOS</v>
          </cell>
          <cell r="D4768" t="str">
            <v>0297</v>
          </cell>
          <cell r="E4768">
            <v>0</v>
          </cell>
          <cell r="F4768">
            <v>0</v>
          </cell>
          <cell r="G4768" t="str">
            <v>95541</v>
          </cell>
          <cell r="H4768" t="str">
            <v>FIXAÇÃO UTILIZANDO PARAFUSO E BUCHA DE NYLON, SOMENTE MÃO DE OBRA. AF_10/2016</v>
          </cell>
        </row>
        <row r="4769">
          <cell r="A4769" t="str">
            <v>INSTALACOES HIDRO SANITARIAS</v>
          </cell>
          <cell r="B4769" t="str">
            <v>INHI</v>
          </cell>
          <cell r="C4769" t="str">
            <v>SERVICOS DIVERSOS</v>
          </cell>
          <cell r="D4769" t="str">
            <v>0297</v>
          </cell>
          <cell r="E4769">
            <v>0</v>
          </cell>
          <cell r="F4769">
            <v>0</v>
          </cell>
          <cell r="G4769" t="str">
            <v>96559</v>
          </cell>
          <cell r="H4769" t="str">
            <v>SUPORTE PARA DUTO EM CHAPA GALVANIZADA BITOLA 26, ESPAÇADO A CADA 1 M, EM PERFILADO DE SEÇÃO 38X76 MM, POR ÁREA DE DUTO FIXADO. AF_07/2017</v>
          </cell>
        </row>
        <row r="4770">
          <cell r="A4770" t="str">
            <v>INSTALACOES HIDRO SANITARIAS</v>
          </cell>
          <cell r="B4770" t="str">
            <v>INHI</v>
          </cell>
          <cell r="C4770" t="str">
            <v>SERVICOS DIVERSOS</v>
          </cell>
          <cell r="D4770" t="str">
            <v>0297</v>
          </cell>
          <cell r="E4770">
            <v>0</v>
          </cell>
          <cell r="F4770">
            <v>0</v>
          </cell>
          <cell r="G4770" t="str">
            <v>96560</v>
          </cell>
          <cell r="H4770" t="str">
            <v>SUPORTE PARA DUTO EM CHAPA GALVANIZADA BITOLA 24, ESPAÇADO A CADA 1 M, EM PERFILADO DE SEÇÃO 38X76 MM, POR ÁREA DE DUTO FIXADO. AF_07/2017</v>
          </cell>
        </row>
        <row r="4771">
          <cell r="A4771" t="str">
            <v>INSTALACOES HIDRO SANITARIAS</v>
          </cell>
          <cell r="B4771" t="str">
            <v>INHI</v>
          </cell>
          <cell r="C4771" t="str">
            <v>SERVICOS DIVERSOS</v>
          </cell>
          <cell r="D4771" t="str">
            <v>0297</v>
          </cell>
          <cell r="E4771">
            <v>0</v>
          </cell>
          <cell r="F4771">
            <v>0</v>
          </cell>
          <cell r="G4771" t="str">
            <v>96561</v>
          </cell>
          <cell r="H4771" t="str">
            <v>SUPORTE PARA DUTO EM CHAPA GALVANIZADA BITOLA 22, ESPAÇADO A CADA 1 M, EM PERFILADO DE SEÇÃO 38X76 MM, POR ÁREA DE DUTO FIXADO. AF_07/2017</v>
          </cell>
        </row>
        <row r="4772">
          <cell r="A4772" t="str">
            <v>INSTALACOES HIDRO SANITARIAS</v>
          </cell>
          <cell r="B4772" t="str">
            <v>INHI</v>
          </cell>
          <cell r="C4772" t="str">
            <v>SERVICOS DIVERSOS</v>
          </cell>
          <cell r="D4772" t="str">
            <v>0297</v>
          </cell>
          <cell r="E4772">
            <v>0</v>
          </cell>
          <cell r="F4772">
            <v>0</v>
          </cell>
          <cell r="G4772" t="str">
            <v>96562</v>
          </cell>
          <cell r="H4772" t="str">
            <v>SUPORTE PARA ELETROCALHA LISA OU PERFURADA EM AÇO GALVANIZADO, LARGURA 200 OU 400 MM E ALTURA 50 MM, ESPAÇADO A CADA 1,5 M, EM PERFILADO DE SEÇÃO 38X76 MM, POR METRO DE ELETRECOLHA FIXADA. AF_07/2017</v>
          </cell>
        </row>
        <row r="4773">
          <cell r="A4773" t="str">
            <v>INSTALACOES HIDRO SANITARIAS</v>
          </cell>
          <cell r="B4773" t="str">
            <v>INHI</v>
          </cell>
          <cell r="C4773" t="str">
            <v>SERVICOS DIVERSOS</v>
          </cell>
          <cell r="D4773" t="str">
            <v>0297</v>
          </cell>
          <cell r="E4773">
            <v>0</v>
          </cell>
          <cell r="F4773">
            <v>0</v>
          </cell>
          <cell r="G4773" t="str">
            <v>96563</v>
          </cell>
          <cell r="H4773" t="str">
            <v>SUPORTE PARA ELETROCALHA LISA OU PERFURADA EM AÇO GALVANIZADO, LARGURA 500 OU 800 MM E ALTURA 50 MM, ESPAÇADO A CADA 1,5 M, EM PERFILADO DE SEÇÃO 38X76 MM, POR METRO DE ELETRECOLHA FIXADA. AF_07/2017</v>
          </cell>
        </row>
        <row r="4774">
          <cell r="A4774" t="str">
            <v>INSTALACOES HIDRO SANITARIAS</v>
          </cell>
          <cell r="B4774" t="str">
            <v>INHI</v>
          </cell>
          <cell r="C4774" t="str">
            <v>SERVICOS DIVERSOS</v>
          </cell>
          <cell r="D4774" t="str">
            <v>0297</v>
          </cell>
          <cell r="E4774">
            <v>0</v>
          </cell>
          <cell r="F4774">
            <v>0</v>
          </cell>
          <cell r="G4774" t="str">
            <v>101802</v>
          </cell>
          <cell r="H4774" t="str">
            <v>CAIXA ENTERRADA RETENTORA DE AREIA RETANGULAR, EM ALVENARIA COM BLOCOS DE CONCRETO, DIMENSÕES INTERNAS: 1,00 X 1,00 X 1,20 M, EXCLUINDO TAMPÃO. AF_12/2020</v>
          </cell>
        </row>
        <row r="4775">
          <cell r="A4775" t="str">
            <v>INSTALACOES HIDRO SANITARIAS</v>
          </cell>
          <cell r="B4775" t="str">
            <v>INHI</v>
          </cell>
          <cell r="C4775" t="str">
            <v>SERVICOS DIVERSOS</v>
          </cell>
          <cell r="D4775" t="str">
            <v>0297</v>
          </cell>
          <cell r="E4775">
            <v>0</v>
          </cell>
          <cell r="F4775">
            <v>0</v>
          </cell>
          <cell r="G4775" t="str">
            <v>101803</v>
          </cell>
          <cell r="H4775" t="str">
            <v>CAIXA ENTERRADA SEPARADORA DE ÓLEO RETANGULAR, EM ALVENARIA COM BLOCOS DE CONCRETO, DIMENSÕES INTERNAS: 0,6 X 0,6 X 1,00 M, EXCLUINDO TAMPÃO. AF_12/2020</v>
          </cell>
        </row>
        <row r="4776">
          <cell r="A4776" t="str">
            <v>INSTALACOES HIDRO SANITARIAS</v>
          </cell>
          <cell r="B4776" t="str">
            <v>INHI</v>
          </cell>
          <cell r="C4776" t="str">
            <v>SERVICOS DIVERSOS</v>
          </cell>
          <cell r="D4776" t="str">
            <v>0297</v>
          </cell>
          <cell r="E4776">
            <v>0</v>
          </cell>
          <cell r="F4776">
            <v>0</v>
          </cell>
          <cell r="G4776" t="str">
            <v>101804</v>
          </cell>
          <cell r="H4776" t="str">
            <v>CAIXA ENTERRADA SEPARADORA DE ÓLEO RETANGULAR, EM ALVENARIA COM BLOCOS DE CONCRETO, DIMENSÕES INTERNAS: 0,8 X 0,8 X 1,00 M, EXCLUINDO TAMPÃO. AF_12/2020</v>
          </cell>
        </row>
        <row r="4777">
          <cell r="A4777" t="str">
            <v>INSTALACOES HIDRO SANITARIAS</v>
          </cell>
          <cell r="B4777" t="str">
            <v>INHI</v>
          </cell>
          <cell r="C4777" t="str">
            <v>SERVICOS DIVERSOS</v>
          </cell>
          <cell r="D4777" t="str">
            <v>0297</v>
          </cell>
          <cell r="E4777">
            <v>0</v>
          </cell>
          <cell r="F4777">
            <v>0</v>
          </cell>
          <cell r="G4777" t="str">
            <v>101805</v>
          </cell>
          <cell r="H4777" t="str">
            <v>CAIXA ENTERRADA SEPARADORA DE ÓLEO RETANGULAR, EM ALVENARIA COM BLOCOS DE CONCRETO, DIMENSÕES INTERNAS: 1,00 X 1,00 X 1,00 M, EXCLUINDO TAMPÃO. AF_12/2020</v>
          </cell>
        </row>
        <row r="4778">
          <cell r="A4778" t="str">
            <v>INSTALACOES HIDRO SANITARIAS</v>
          </cell>
          <cell r="B4778" t="str">
            <v>INHI</v>
          </cell>
          <cell r="C4778" t="str">
            <v>SERVICOS DIVERSOS</v>
          </cell>
          <cell r="D4778" t="str">
            <v>0297</v>
          </cell>
          <cell r="E4778">
            <v>0</v>
          </cell>
          <cell r="F4778">
            <v>0</v>
          </cell>
          <cell r="G4778" t="str">
            <v>102111</v>
          </cell>
          <cell r="H4778" t="str">
            <v>BOMBA CENTRÍFUGA, MONOFÁSICA, 0,5 CV OU 0,49 HP, HM 6 A 20 M, Q 1,2 A 8,3 M3/H - FORNECIMENTO E INSTALAÇÃO. AF_12/2020</v>
          </cell>
        </row>
        <row r="4779">
          <cell r="A4779" t="str">
            <v>INSTALACOES HIDRO SANITARIAS</v>
          </cell>
          <cell r="B4779" t="str">
            <v>INHI</v>
          </cell>
          <cell r="C4779" t="str">
            <v>SERVICOS DIVERSOS</v>
          </cell>
          <cell r="D4779" t="str">
            <v>0297</v>
          </cell>
          <cell r="E4779">
            <v>0</v>
          </cell>
          <cell r="F4779">
            <v>0</v>
          </cell>
          <cell r="G4779" t="str">
            <v>102112</v>
          </cell>
          <cell r="H4779" t="str">
            <v>BOMBA CENTRÍFUGA, MONOFÁSICA, 0,5 CV OU 0,49 HP, HM 6 A 20 M, Q 1,2 A 8,3 M3/H (NÃO INCLUI O FORNECIMENTO DA BOMBA). AF_12/2020</v>
          </cell>
        </row>
        <row r="4780">
          <cell r="A4780" t="str">
            <v>INSTALACOES HIDRO SANITARIAS</v>
          </cell>
          <cell r="B4780" t="str">
            <v>INHI</v>
          </cell>
          <cell r="C4780" t="str">
            <v>SERVICOS DIVERSOS</v>
          </cell>
          <cell r="D4780" t="str">
            <v>0297</v>
          </cell>
          <cell r="E4780">
            <v>0</v>
          </cell>
          <cell r="F4780">
            <v>0</v>
          </cell>
          <cell r="G4780" t="str">
            <v>102113</v>
          </cell>
          <cell r="H4780" t="str">
            <v>BOMBA CENTRÍFUGA, TRIFÁSICA, 1 CV OU 0,99 HP, HM 14 A 40 M, Q 0,6 A 8,4 M3/H - FORNECIMENTO E INSTALAÇÃO. AF_12/2020</v>
          </cell>
        </row>
        <row r="4781">
          <cell r="A4781" t="str">
            <v>INSTALACOES HIDRO SANITARIAS</v>
          </cell>
          <cell r="B4781" t="str">
            <v>INHI</v>
          </cell>
          <cell r="C4781" t="str">
            <v>SERVICOS DIVERSOS</v>
          </cell>
          <cell r="D4781" t="str">
            <v>0297</v>
          </cell>
          <cell r="E4781">
            <v>0</v>
          </cell>
          <cell r="F4781">
            <v>0</v>
          </cell>
          <cell r="G4781" t="str">
            <v>102114</v>
          </cell>
          <cell r="H4781" t="str">
            <v>BOMBA CENTRÍFUGA, TRIFÁSICA, 1 CV OU 0,99 HP, HM 14 A 40 M, Q 0,6 A 8,4 M3/H (NÃO INCLUI O FORNECIMENTO DA BOMBA). AF_12/2020</v>
          </cell>
        </row>
        <row r="4782">
          <cell r="A4782" t="str">
            <v>INSTALACOES HIDRO SANITARIAS</v>
          </cell>
          <cell r="B4782" t="str">
            <v>INHI</v>
          </cell>
          <cell r="C4782" t="str">
            <v>SERVICOS DIVERSOS</v>
          </cell>
          <cell r="D4782" t="str">
            <v>0297</v>
          </cell>
          <cell r="E4782">
            <v>0</v>
          </cell>
          <cell r="F4782">
            <v>0</v>
          </cell>
          <cell r="G4782" t="str">
            <v>102115</v>
          </cell>
          <cell r="H4782" t="str">
            <v>BOMBA CENTRÍFUGA, TRIFÁSICA, 1,5 CV OU 1,48 HP, HM 10 A 70 M, Q 1,8 A 5,3 M3/H - FORNECIMENTO E INSTALAÇÃO. AF_12/2020</v>
          </cell>
        </row>
        <row r="4783">
          <cell r="A4783" t="str">
            <v>INSTALACOES HIDRO SANITARIAS</v>
          </cell>
          <cell r="B4783" t="str">
            <v>INHI</v>
          </cell>
          <cell r="C4783" t="str">
            <v>SERVICOS DIVERSOS</v>
          </cell>
          <cell r="D4783" t="str">
            <v>0297</v>
          </cell>
          <cell r="E4783">
            <v>0</v>
          </cell>
          <cell r="F4783">
            <v>0</v>
          </cell>
          <cell r="G4783" t="str">
            <v>102116</v>
          </cell>
          <cell r="H4783" t="str">
            <v>BOMBA CENTRÍFUGA, TRIFÁSICA, 1,5 CV OU 1,48 HP, HM 10 A 24 M, Q 6,1 A 21,9 M3/H - FORNECIMENTO E INSTALAÇÃO. AF_12/2020</v>
          </cell>
        </row>
        <row r="4784">
          <cell r="A4784" t="str">
            <v>INSTALACOES HIDRO SANITARIAS</v>
          </cell>
          <cell r="B4784" t="str">
            <v>INHI</v>
          </cell>
          <cell r="C4784" t="str">
            <v>SERVICOS DIVERSOS</v>
          </cell>
          <cell r="D4784" t="str">
            <v>0297</v>
          </cell>
          <cell r="E4784">
            <v>0</v>
          </cell>
          <cell r="F4784">
            <v>0</v>
          </cell>
          <cell r="G4784" t="str">
            <v>102117</v>
          </cell>
          <cell r="H4784" t="str">
            <v>BOMBA CENTRÍFUGA, TRIFÁSICA, 1,5 CV OU 1,48 HP (NÃO INCLUI O FORNECIMENTO DA BOMBA). AF_12/2020</v>
          </cell>
        </row>
        <row r="4785">
          <cell r="A4785" t="str">
            <v>INSTALACOES HIDRO SANITARIAS</v>
          </cell>
          <cell r="B4785" t="str">
            <v>INHI</v>
          </cell>
          <cell r="C4785" t="str">
            <v>SERVICOS DIVERSOS</v>
          </cell>
          <cell r="D4785" t="str">
            <v>0297</v>
          </cell>
          <cell r="E4785">
            <v>0</v>
          </cell>
          <cell r="F4785">
            <v>0</v>
          </cell>
          <cell r="G4785" t="str">
            <v>102118</v>
          </cell>
          <cell r="H4785" t="str">
            <v>BOMBA CENTRÍFUGA, TRIFÁSICA, 3 CV OU 2,96 HP, HM 34 A 40 M, Q 8,6 A 14,8 M3/H - FORNECIMENTO E INSTALAÇÃO. AF_12/2020</v>
          </cell>
        </row>
        <row r="4786">
          <cell r="A4786" t="str">
            <v>INSTALACOES HIDRO SANITARIAS</v>
          </cell>
          <cell r="B4786" t="str">
            <v>INHI</v>
          </cell>
          <cell r="C4786" t="str">
            <v>SERVICOS DIVERSOS</v>
          </cell>
          <cell r="D4786" t="str">
            <v>0297</v>
          </cell>
          <cell r="E4786">
            <v>0</v>
          </cell>
          <cell r="F4786">
            <v>0</v>
          </cell>
          <cell r="G4786" t="str">
            <v>102119</v>
          </cell>
          <cell r="H4786" t="str">
            <v>BOMBA CENTRÍFUGA, TRIFÁSICA, 3 CV OU 2,96 HP, HM 34 A 40 M, Q 8,6 A 14,8 M3/H (NÃO INCLUI O FORNECIMENTO DA BOMBA). AF_12/2020</v>
          </cell>
        </row>
        <row r="4787">
          <cell r="A4787" t="str">
            <v>INSTALACOES HIDRO SANITARIAS</v>
          </cell>
          <cell r="B4787" t="str">
            <v>INHI</v>
          </cell>
          <cell r="C4787" t="str">
            <v>SERVICOS DIVERSOS</v>
          </cell>
          <cell r="D4787" t="str">
            <v>0297</v>
          </cell>
          <cell r="E4787">
            <v>0</v>
          </cell>
          <cell r="F4787">
            <v>0</v>
          </cell>
          <cell r="G4787" t="str">
            <v>102121</v>
          </cell>
          <cell r="H4787" t="str">
            <v>MOTO BOMBA HORIZONTAL ATÉ 10 CV, HM 75 A 80 M, Q 25,4 A 48 (NÃO INCLUI O FORNECIMENTO DA BOMBA). AF_12/2020</v>
          </cell>
        </row>
        <row r="4788">
          <cell r="A4788" t="str">
            <v>INSTALACOES HIDRO SANITARIAS</v>
          </cell>
          <cell r="B4788" t="str">
            <v>INHI</v>
          </cell>
          <cell r="C4788" t="str">
            <v>SERVICOS DIVERSOS</v>
          </cell>
          <cell r="D4788" t="str">
            <v>0297</v>
          </cell>
          <cell r="E4788">
            <v>0</v>
          </cell>
          <cell r="F4788">
            <v>0</v>
          </cell>
          <cell r="G4788" t="str">
            <v>102122</v>
          </cell>
          <cell r="H4788" t="str">
            <v>BOMBA CENTRÍFUGA, TRIFÁSICA, 10 CV OU 9,86 HP, HM 85 A 140 M, Q 4,2 A 14,9 M3/H - FORNECIMENTO E INSTALAÇÃO. AF_12/2020</v>
          </cell>
        </row>
        <row r="4789">
          <cell r="A4789" t="str">
            <v>INSTALACOES HIDRO SANITARIAS</v>
          </cell>
          <cell r="B4789" t="str">
            <v>INHI</v>
          </cell>
          <cell r="C4789" t="str">
            <v>SERVICOS DIVERSOS</v>
          </cell>
          <cell r="D4789" t="str">
            <v>0297</v>
          </cell>
          <cell r="E4789">
            <v>0</v>
          </cell>
          <cell r="F4789">
            <v>0</v>
          </cell>
          <cell r="G4789" t="str">
            <v>102123</v>
          </cell>
          <cell r="H4789" t="str">
            <v>BOMBA CENTRÍFUGA, TRIFÁSICA, 10 CV OU 9,86 HP, HM 85 A 140 M, Q 4,2 A 14,9 M3/H (NÃO INCLUI O FORNECIMENTO DA BOMBA). AF_12/2020</v>
          </cell>
        </row>
        <row r="4790">
          <cell r="A4790" t="str">
            <v>INSTALACOES HIDRO SANITARIAS</v>
          </cell>
          <cell r="B4790" t="str">
            <v>INHI</v>
          </cell>
          <cell r="C4790" t="str">
            <v>SERVICOS DIVERSOS</v>
          </cell>
          <cell r="D4790" t="str">
            <v>0297</v>
          </cell>
          <cell r="E4790">
            <v>0</v>
          </cell>
          <cell r="F4790">
            <v>0</v>
          </cell>
          <cell r="G4790" t="str">
            <v>102136</v>
          </cell>
          <cell r="H4790" t="str">
            <v>INSTALAÇÃO DE QUADRO ELÉTRICO PARA BOMBAS TRIFÁSICAS ATÉ 25 CV (NÃO INCLUI O FORNECIMENTO DO QUADRO). AF_12/2020</v>
          </cell>
        </row>
        <row r="4791">
          <cell r="A4791" t="str">
            <v>INSTALACOES HIDRO SANITARIAS</v>
          </cell>
          <cell r="B4791" t="str">
            <v>INHI</v>
          </cell>
          <cell r="C4791" t="str">
            <v>SERVICOS DIVERSOS</v>
          </cell>
          <cell r="D4791" t="str">
            <v>0297</v>
          </cell>
          <cell r="E4791">
            <v>0</v>
          </cell>
          <cell r="F4791">
            <v>0</v>
          </cell>
          <cell r="G4791" t="str">
            <v>102137</v>
          </cell>
          <cell r="H4791" t="str">
            <v>CHAVE DE BOIA AUTOMÁTICA SUPERIOR/INFERIOR 15A/250V - FORNECIMENTO E INSTALAÇÃO. AF_12/2020</v>
          </cell>
        </row>
        <row r="4792">
          <cell r="A4792" t="str">
            <v>INSTALACOES HIDRO SANITARIAS</v>
          </cell>
          <cell r="B4792" t="str">
            <v>INHI</v>
          </cell>
          <cell r="C4792" t="str">
            <v>SERVICOS DIVERSOS</v>
          </cell>
          <cell r="D4792" t="str">
            <v>0297</v>
          </cell>
          <cell r="E4792">
            <v>0</v>
          </cell>
          <cell r="F4792">
            <v>0</v>
          </cell>
          <cell r="G4792" t="str">
            <v>102138</v>
          </cell>
          <cell r="H4792" t="str">
            <v>MOTO BOMBA HORIZONTAL DE 12,5 A 25 CV, HM 140 M (NÃO INCLUI O FORNECIMENTO DA BOMBA). AF_12/2020</v>
          </cell>
        </row>
        <row r="4793">
          <cell r="A4793" t="str">
            <v>LIGACOES PREDIAIS AGUA/ESGOTO/ENERGIA/TELEFONE</v>
          </cell>
          <cell r="B4793" t="str">
            <v>LIPR</v>
          </cell>
          <cell r="C4793" t="str">
            <v>LIGACOES PREDIAIS DE ESGOTO</v>
          </cell>
          <cell r="D4793" t="str">
            <v>0059</v>
          </cell>
          <cell r="E4793">
            <v>0</v>
          </cell>
          <cell r="F4793">
            <v>0</v>
          </cell>
          <cell r="G4793" t="str">
            <v>93350</v>
          </cell>
          <cell r="H4793"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row>
        <row r="4794">
          <cell r="A4794" t="str">
            <v>LIGACOES PREDIAIS AGUA/ESGOTO/ENERGIA/TELEFONE</v>
          </cell>
          <cell r="B4794" t="str">
            <v>LIPR</v>
          </cell>
          <cell r="C4794" t="str">
            <v>LIGACOES PREDIAIS DE ESGOTO</v>
          </cell>
          <cell r="D4794" t="str">
            <v>0059</v>
          </cell>
          <cell r="E4794">
            <v>0</v>
          </cell>
          <cell r="F4794">
            <v>0</v>
          </cell>
          <cell r="G4794" t="str">
            <v>93351</v>
          </cell>
          <cell r="H4794"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row>
        <row r="4795">
          <cell r="A4795" t="str">
            <v>LIGACOES PREDIAIS AGUA/ESGOTO/ENERGIA/TELEFONE</v>
          </cell>
          <cell r="B4795" t="str">
            <v>LIPR</v>
          </cell>
          <cell r="C4795" t="str">
            <v>LIGACOES PREDIAIS DE ESGOTO</v>
          </cell>
          <cell r="D4795" t="str">
            <v>0059</v>
          </cell>
          <cell r="E4795">
            <v>0</v>
          </cell>
          <cell r="F4795">
            <v>0</v>
          </cell>
          <cell r="G4795" t="str">
            <v>93352</v>
          </cell>
          <cell r="H4795"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row>
        <row r="4796">
          <cell r="A4796" t="str">
            <v>LIGACOES PREDIAIS AGUA/ESGOTO/ENERGIA/TELEFONE</v>
          </cell>
          <cell r="B4796" t="str">
            <v>LIPR</v>
          </cell>
          <cell r="C4796" t="str">
            <v>LIGACOES PREDIAIS DE ESGOTO</v>
          </cell>
          <cell r="D4796" t="str">
            <v>0059</v>
          </cell>
          <cell r="E4796">
            <v>0</v>
          </cell>
          <cell r="F4796">
            <v>0</v>
          </cell>
          <cell r="G4796" t="str">
            <v>93353</v>
          </cell>
          <cell r="H4796"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row>
        <row r="4797">
          <cell r="A4797" t="str">
            <v>LIGACOES PREDIAIS AGUA/ESGOTO/ENERGIA/TELEFONE</v>
          </cell>
          <cell r="B4797" t="str">
            <v>LIPR</v>
          </cell>
          <cell r="C4797" t="str">
            <v>LIGACOES PREDIAIS DE ESGOTO</v>
          </cell>
          <cell r="D4797" t="str">
            <v>0059</v>
          </cell>
          <cell r="E4797">
            <v>0</v>
          </cell>
          <cell r="F4797">
            <v>0</v>
          </cell>
          <cell r="G4797" t="str">
            <v>93354</v>
          </cell>
          <cell r="H4797"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row>
        <row r="4798">
          <cell r="A4798" t="str">
            <v>LIGACOES PREDIAIS AGUA/ESGOTO/ENERGIA/TELEFONE</v>
          </cell>
          <cell r="B4798" t="str">
            <v>LIPR</v>
          </cell>
          <cell r="C4798" t="str">
            <v>LIGACOES PREDIAIS DE ESGOTO</v>
          </cell>
          <cell r="D4798" t="str">
            <v>0059</v>
          </cell>
          <cell r="E4798">
            <v>0</v>
          </cell>
          <cell r="F4798">
            <v>0</v>
          </cell>
          <cell r="G4798" t="str">
            <v>93355</v>
          </cell>
          <cell r="H4798"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row>
        <row r="4799">
          <cell r="A4799" t="str">
            <v>LIGACOES PREDIAIS AGUA/ESGOTO/ENERGIA/TELEFONE</v>
          </cell>
          <cell r="B4799" t="str">
            <v>LIPR</v>
          </cell>
          <cell r="C4799" t="str">
            <v>LIGACOES PREDIAIS DE ESGOTO</v>
          </cell>
          <cell r="D4799" t="str">
            <v>0059</v>
          </cell>
          <cell r="E4799">
            <v>0</v>
          </cell>
          <cell r="F4799">
            <v>0</v>
          </cell>
          <cell r="G4799" t="str">
            <v>93356</v>
          </cell>
          <cell r="H4799"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row>
        <row r="4800">
          <cell r="A4800" t="str">
            <v>LIGACOES PREDIAIS AGUA/ESGOTO/ENERGIA/TELEFONE</v>
          </cell>
          <cell r="B4800" t="str">
            <v>LIPR</v>
          </cell>
          <cell r="C4800" t="str">
            <v>LIGACOES PREDIAIS DE ESGOTO</v>
          </cell>
          <cell r="D4800" t="str">
            <v>0059</v>
          </cell>
          <cell r="E4800">
            <v>0</v>
          </cell>
          <cell r="F4800">
            <v>0</v>
          </cell>
          <cell r="G4800" t="str">
            <v>93357</v>
          </cell>
          <cell r="H4800"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row>
        <row r="4801">
          <cell r="A4801" t="str">
            <v>MOVIMENTO DE TERRA</v>
          </cell>
          <cell r="B4801" t="str">
            <v>MOVT</v>
          </cell>
          <cell r="C4801" t="str">
            <v>CORTE/ESCAVACAO EM JAZIDAS OU CAMPO ABERTO</v>
          </cell>
          <cell r="D4801" t="str">
            <v>0018</v>
          </cell>
          <cell r="E4801">
            <v>0</v>
          </cell>
          <cell r="F4801">
            <v>0</v>
          </cell>
          <cell r="G4801" t="str">
            <v>96520</v>
          </cell>
          <cell r="H4801" t="str">
            <v>ESCAVAÇÃO MECANIZADA PARA BLOCO DE COROAMENTO OU SAPATA, SEM PREVISÃO DE FÔRMA, COM RETROESCAVADEIRA. AF_06/2017</v>
          </cell>
        </row>
        <row r="4802">
          <cell r="A4802" t="str">
            <v>MOVIMENTO DE TERRA</v>
          </cell>
          <cell r="B4802" t="str">
            <v>MOVT</v>
          </cell>
          <cell r="C4802" t="str">
            <v>CORTE/ESCAVACAO EM JAZIDAS OU CAMPO ABERTO</v>
          </cell>
          <cell r="D4802" t="str">
            <v>0018</v>
          </cell>
          <cell r="E4802">
            <v>0</v>
          </cell>
          <cell r="F4802">
            <v>0</v>
          </cell>
          <cell r="G4802" t="str">
            <v>96521</v>
          </cell>
          <cell r="H4802" t="str">
            <v>ESCAVAÇÃO MECANIZADA PARA BLOCO DE COROAMENTO OU SAPATA, COM PREVISÃO DE FÔRMA, COM RETROESCAVADEIRA. AF_06/2017</v>
          </cell>
        </row>
        <row r="4803">
          <cell r="A4803" t="str">
            <v>MOVIMENTO DE TERRA</v>
          </cell>
          <cell r="B4803" t="str">
            <v>MOVT</v>
          </cell>
          <cell r="C4803" t="str">
            <v>CORTE/ESCAVACAO EM JAZIDAS OU CAMPO ABERTO</v>
          </cell>
          <cell r="D4803" t="str">
            <v>0018</v>
          </cell>
          <cell r="E4803">
            <v>0</v>
          </cell>
          <cell r="F4803">
            <v>0</v>
          </cell>
          <cell r="G4803" t="str">
            <v>96522</v>
          </cell>
          <cell r="H4803" t="str">
            <v>ESCAVAÇÃO MANUAL PARA BLOCO DE COROAMENTO OU SAPATA, SEM PREVISÃO DE FÔRMA. AF_06/2017</v>
          </cell>
        </row>
        <row r="4804">
          <cell r="A4804" t="str">
            <v>MOVIMENTO DE TERRA</v>
          </cell>
          <cell r="B4804" t="str">
            <v>MOVT</v>
          </cell>
          <cell r="C4804" t="str">
            <v>CORTE/ESCAVACAO EM JAZIDAS OU CAMPO ABERTO</v>
          </cell>
          <cell r="D4804" t="str">
            <v>0018</v>
          </cell>
          <cell r="E4804">
            <v>0</v>
          </cell>
          <cell r="F4804">
            <v>0</v>
          </cell>
          <cell r="G4804" t="str">
            <v>96523</v>
          </cell>
          <cell r="H4804" t="str">
            <v>ESCAVAÇÃO MANUAL PARA BLOCO DE COROAMENTO OU SAPATA, COM PREVISÃO DE FÔRMA. AF_06/2017</v>
          </cell>
        </row>
        <row r="4805">
          <cell r="A4805" t="str">
            <v>MOVIMENTO DE TERRA</v>
          </cell>
          <cell r="B4805" t="str">
            <v>MOVT</v>
          </cell>
          <cell r="C4805" t="str">
            <v>CORTE/ESCAVACAO EM JAZIDAS OU CAMPO ABERTO</v>
          </cell>
          <cell r="D4805" t="str">
            <v>0018</v>
          </cell>
          <cell r="E4805">
            <v>0</v>
          </cell>
          <cell r="F4805">
            <v>0</v>
          </cell>
          <cell r="G4805" t="str">
            <v>96524</v>
          </cell>
          <cell r="H4805" t="str">
            <v>ESCAVAÇÃO MECANIZADA PARA VIGA BALDRAME, SEM PREVISÃO DE FÔRMA, COM MINI-ESCAVADEIRA. AF_06/2017</v>
          </cell>
        </row>
        <row r="4806">
          <cell r="A4806" t="str">
            <v>MOVIMENTO DE TERRA</v>
          </cell>
          <cell r="B4806" t="str">
            <v>MOVT</v>
          </cell>
          <cell r="C4806" t="str">
            <v>CORTE/ESCAVACAO EM JAZIDAS OU CAMPO ABERTO</v>
          </cell>
          <cell r="D4806" t="str">
            <v>0018</v>
          </cell>
          <cell r="E4806">
            <v>0</v>
          </cell>
          <cell r="F4806">
            <v>0</v>
          </cell>
          <cell r="G4806" t="str">
            <v>96525</v>
          </cell>
          <cell r="H4806" t="str">
            <v>ESCAVAÇÃO MECANIZADA PARA VIGA BALDRAME, COM PREVISÃO DE FÔRMA, COM MINI-ESCAVADEIRA. AF_06/2017</v>
          </cell>
        </row>
        <row r="4807">
          <cell r="A4807" t="str">
            <v>MOVIMENTO DE TERRA</v>
          </cell>
          <cell r="B4807" t="str">
            <v>MOVT</v>
          </cell>
          <cell r="C4807" t="str">
            <v>CORTE/ESCAVACAO EM JAZIDAS OU CAMPO ABERTO</v>
          </cell>
          <cell r="D4807" t="str">
            <v>0018</v>
          </cell>
          <cell r="E4807">
            <v>0</v>
          </cell>
          <cell r="F4807">
            <v>0</v>
          </cell>
          <cell r="G4807" t="str">
            <v>96526</v>
          </cell>
          <cell r="H4807" t="str">
            <v>ESCAVAÇÃO MANUAL DE VALA PARA VIGA BALDRAME, SEM PREVISÃO DE FÔRMA. AF_06/2017</v>
          </cell>
        </row>
        <row r="4808">
          <cell r="A4808" t="str">
            <v>MOVIMENTO DE TERRA</v>
          </cell>
          <cell r="B4808" t="str">
            <v>MOVT</v>
          </cell>
          <cell r="C4808" t="str">
            <v>CORTE/ESCAVACAO EM JAZIDAS OU CAMPO ABERTO</v>
          </cell>
          <cell r="D4808" t="str">
            <v>0018</v>
          </cell>
          <cell r="E4808">
            <v>0</v>
          </cell>
          <cell r="F4808">
            <v>0</v>
          </cell>
          <cell r="G4808" t="str">
            <v>96527</v>
          </cell>
          <cell r="H4808" t="str">
            <v>ESCAVAÇÃO MANUAL DE VALA PARA VIGA BALDRAME, COM PREVISÃO DE FÔRMA. AF_06/2017</v>
          </cell>
        </row>
        <row r="4809">
          <cell r="A4809" t="str">
            <v>MOVIMENTO DE TERRA</v>
          </cell>
          <cell r="B4809" t="str">
            <v>MOVT</v>
          </cell>
          <cell r="C4809" t="str">
            <v>CORTE/ESCAVACAO EM JAZIDAS OU CAMPO ABERTO</v>
          </cell>
          <cell r="D4809" t="str">
            <v>0018</v>
          </cell>
          <cell r="E4809">
            <v>0</v>
          </cell>
          <cell r="F4809">
            <v>0</v>
          </cell>
          <cell r="G4809" t="str">
            <v>96528</v>
          </cell>
          <cell r="H4809" t="str">
            <v>FABRICAÇÃO, MONTAGEM E DESMONTAGEM DE FÔRMA PARA BLOCO DE COROAMENTO, EM MADEIRA SERRADA, E=25 MM, 1 UTILIZAÇÃO. AF_06/2017</v>
          </cell>
        </row>
        <row r="4810">
          <cell r="A4810" t="str">
            <v>MOVIMENTO DE TERRA</v>
          </cell>
          <cell r="B4810" t="str">
            <v>MOVT</v>
          </cell>
          <cell r="C4810" t="str">
            <v>CORTE/ESCAVACAO EM JAZIDAS OU CAMPO ABERTO</v>
          </cell>
          <cell r="D4810" t="str">
            <v>0018</v>
          </cell>
          <cell r="E4810">
            <v>0</v>
          </cell>
          <cell r="F4810">
            <v>0</v>
          </cell>
          <cell r="G4810" t="str">
            <v>101114</v>
          </cell>
          <cell r="H4810" t="str">
            <v>ESCAVAÇÃO HORIZONTAL EM SOLO DE 1A CATEGORIA COM TRATOR DE ESTEIRAS (100HP/LÂMINA: 2,19M3). AF_07/2020</v>
          </cell>
        </row>
        <row r="4811">
          <cell r="A4811" t="str">
            <v>MOVIMENTO DE TERRA</v>
          </cell>
          <cell r="B4811" t="str">
            <v>MOVT</v>
          </cell>
          <cell r="C4811" t="str">
            <v>CORTE/ESCAVACAO EM JAZIDAS OU CAMPO ABERTO</v>
          </cell>
          <cell r="D4811" t="str">
            <v>0018</v>
          </cell>
          <cell r="E4811">
            <v>0</v>
          </cell>
          <cell r="F4811">
            <v>0</v>
          </cell>
          <cell r="G4811" t="str">
            <v>101115</v>
          </cell>
          <cell r="H4811" t="str">
            <v>ESCAVAÇÃO HORIZONTAL EM SOLO DE 1A CATEGORIA COM TRATOR DE ESTEIRAS (150HP/LÂMINA: 3,18M3). AF_07/2020</v>
          </cell>
        </row>
        <row r="4812">
          <cell r="A4812" t="str">
            <v>MOVIMENTO DE TERRA</v>
          </cell>
          <cell r="B4812" t="str">
            <v>MOVT</v>
          </cell>
          <cell r="C4812" t="str">
            <v>CORTE/ESCAVACAO EM JAZIDAS OU CAMPO ABERTO</v>
          </cell>
          <cell r="D4812" t="str">
            <v>0018</v>
          </cell>
          <cell r="E4812">
            <v>0</v>
          </cell>
          <cell r="F4812">
            <v>0</v>
          </cell>
          <cell r="G4812" t="str">
            <v>101116</v>
          </cell>
          <cell r="H4812" t="str">
            <v>ESCAVAÇÃO HORIZONTAL EM SOLO DE 1A CATEGORIA COM TRATOR DE ESTEIRAS (170HP/LÂMINA: 5,20M3). AF_07/2020</v>
          </cell>
        </row>
        <row r="4813">
          <cell r="A4813" t="str">
            <v>MOVIMENTO DE TERRA</v>
          </cell>
          <cell r="B4813" t="str">
            <v>MOVT</v>
          </cell>
          <cell r="C4813" t="str">
            <v>CORTE/ESCAVACAO EM JAZIDAS OU CAMPO ABERTO</v>
          </cell>
          <cell r="D4813" t="str">
            <v>0018</v>
          </cell>
          <cell r="E4813">
            <v>0</v>
          </cell>
          <cell r="F4813">
            <v>0</v>
          </cell>
          <cell r="G4813" t="str">
            <v>101117</v>
          </cell>
          <cell r="H4813" t="str">
            <v>ESCAVAÇÃO HORIZONTAL EM SOLO DE 1A CATEGORIA COM TRATOR DE ESTEIRAS (347HP/LÂMINA: 8,70M3). AF_07/2020</v>
          </cell>
        </row>
        <row r="4814">
          <cell r="A4814" t="str">
            <v>MOVIMENTO DE TERRA</v>
          </cell>
          <cell r="B4814" t="str">
            <v>MOVT</v>
          </cell>
          <cell r="C4814" t="str">
            <v>CORTE/ESCAVACAO EM JAZIDAS OU CAMPO ABERTO</v>
          </cell>
          <cell r="D4814" t="str">
            <v>0018</v>
          </cell>
          <cell r="E4814">
            <v>0</v>
          </cell>
          <cell r="F4814">
            <v>0</v>
          </cell>
          <cell r="G4814" t="str">
            <v>101118</v>
          </cell>
          <cell r="H4814" t="str">
            <v>ESCAVAÇÃO HORIZONTAL EM SOLO DE 1A CATEGORIA COM TRATOR DE ESTEIRAS (125HP/LÂMINA: 2,70M3). AF_07/2020</v>
          </cell>
        </row>
        <row r="4815">
          <cell r="A4815" t="str">
            <v>MOVIMENTO DE TERRA</v>
          </cell>
          <cell r="B4815" t="str">
            <v>MOVT</v>
          </cell>
          <cell r="C4815" t="str">
            <v>CORTE/ESCAVACAO EM JAZIDAS OU CAMPO ABERTO</v>
          </cell>
          <cell r="D4815" t="str">
            <v>0018</v>
          </cell>
          <cell r="E4815">
            <v>0</v>
          </cell>
          <cell r="F4815">
            <v>0</v>
          </cell>
          <cell r="G4815" t="str">
            <v>101119</v>
          </cell>
          <cell r="H4815" t="str">
            <v>ESCAVAÇÃO HORIZONTAL, INCLUINDO ESCARIFICAÇÃO EM SOLO DE 2A CATEGORIA COM TRATOR DE ESTEIRAS (100HP/LÂMINA: 2,19M3). AF_07/2020</v>
          </cell>
        </row>
        <row r="4816">
          <cell r="A4816" t="str">
            <v>MOVIMENTO DE TERRA</v>
          </cell>
          <cell r="B4816" t="str">
            <v>MOVT</v>
          </cell>
          <cell r="C4816" t="str">
            <v>CORTE/ESCAVACAO EM JAZIDAS OU CAMPO ABERTO</v>
          </cell>
          <cell r="D4816" t="str">
            <v>0018</v>
          </cell>
          <cell r="E4816">
            <v>0</v>
          </cell>
          <cell r="F4816">
            <v>0</v>
          </cell>
          <cell r="G4816" t="str">
            <v>101120</v>
          </cell>
          <cell r="H4816" t="str">
            <v>ESCAVAÇÃO HORIZONTAL, INCLUINDO ESCARIFICAÇÃO EM SOLO DE 2A CATEGORIA COM TRATOR DE ESTEIRAS (150HP/LÂMINA: 3,18M3). AF_07/2020</v>
          </cell>
        </row>
        <row r="4817">
          <cell r="A4817" t="str">
            <v>MOVIMENTO DE TERRA</v>
          </cell>
          <cell r="B4817" t="str">
            <v>MOVT</v>
          </cell>
          <cell r="C4817" t="str">
            <v>CORTE/ESCAVACAO EM JAZIDAS OU CAMPO ABERTO</v>
          </cell>
          <cell r="D4817" t="str">
            <v>0018</v>
          </cell>
          <cell r="E4817">
            <v>0</v>
          </cell>
          <cell r="F4817">
            <v>0</v>
          </cell>
          <cell r="G4817" t="str">
            <v>101121</v>
          </cell>
          <cell r="H4817" t="str">
            <v>ESCAVAÇÃO HORIZONTAL, INCLUINDO ESCARIFICAÇÃO EM SOLO DE 2A CATEGORIA COM TRATOR DE ESTEIRAS (170HP/LÂMINA: 5,20M3). AF_07/2020</v>
          </cell>
        </row>
        <row r="4818">
          <cell r="A4818" t="str">
            <v>MOVIMENTO DE TERRA</v>
          </cell>
          <cell r="B4818" t="str">
            <v>MOVT</v>
          </cell>
          <cell r="C4818" t="str">
            <v>CORTE/ESCAVACAO EM JAZIDAS OU CAMPO ABERTO</v>
          </cell>
          <cell r="D4818" t="str">
            <v>0018</v>
          </cell>
          <cell r="E4818">
            <v>0</v>
          </cell>
          <cell r="F4818">
            <v>0</v>
          </cell>
          <cell r="G4818" t="str">
            <v>101122</v>
          </cell>
          <cell r="H4818" t="str">
            <v>ESCAVAÇÃO HORIZONTAL, INCLUINDO ESCARIFICAÇÃO EM SOLO DE 2A CATEGORIA COM TRATOR DE ESTEIRAS (347HP/LÂMINA: 8,70M3). AF_07/2020</v>
          </cell>
        </row>
        <row r="4819">
          <cell r="A4819" t="str">
            <v>MOVIMENTO DE TERRA</v>
          </cell>
          <cell r="B4819" t="str">
            <v>MOVT</v>
          </cell>
          <cell r="C4819" t="str">
            <v>CORTE/ESCAVACAO EM JAZIDAS OU CAMPO ABERTO</v>
          </cell>
          <cell r="D4819" t="str">
            <v>0018</v>
          </cell>
          <cell r="E4819">
            <v>0</v>
          </cell>
          <cell r="F4819">
            <v>0</v>
          </cell>
          <cell r="G4819" t="str">
            <v>101123</v>
          </cell>
          <cell r="H4819" t="str">
            <v>ESCAVAÇÃO HORIZONTAL, INCLUINDO ESCARIFICAÇÃO EM SOLO DE 2A CATEGORIA COM TRATOR DE ESTEIRAS (125HP/LÂMINA: 2,70M3). AF_07/2020</v>
          </cell>
        </row>
        <row r="4820">
          <cell r="A4820" t="str">
            <v>MOVIMENTO DE TERRA</v>
          </cell>
          <cell r="B4820" t="str">
            <v>MOVT</v>
          </cell>
          <cell r="C4820" t="str">
            <v>CORTE/ESCAVACAO EM JAZIDAS OU CAMPO ABERTO</v>
          </cell>
          <cell r="D4820" t="str">
            <v>0018</v>
          </cell>
          <cell r="E4820">
            <v>0</v>
          </cell>
          <cell r="F4820">
            <v>0</v>
          </cell>
          <cell r="G4820" t="str">
            <v>101124</v>
          </cell>
          <cell r="H4820" t="str">
            <v>ESCAVAÇÃO HORIZONTAL, INCLUINDO CARGA E DESCARGA EM SOLO DE 1A CATEGORIA COM TRATOR DE ESTEIRAS (100HP/LÂMINA: 2,19M3). AF_07/2020</v>
          </cell>
        </row>
        <row r="4821">
          <cell r="A4821" t="str">
            <v>MOVIMENTO DE TERRA</v>
          </cell>
          <cell r="B4821" t="str">
            <v>MOVT</v>
          </cell>
          <cell r="C4821" t="str">
            <v>CORTE/ESCAVACAO EM JAZIDAS OU CAMPO ABERTO</v>
          </cell>
          <cell r="D4821" t="str">
            <v>0018</v>
          </cell>
          <cell r="E4821">
            <v>0</v>
          </cell>
          <cell r="F4821">
            <v>0</v>
          </cell>
          <cell r="G4821" t="str">
            <v>101125</v>
          </cell>
          <cell r="H4821" t="str">
            <v>ESCAVAÇÃO HORIZONTAL, INCLUINDO CARGA E DESCARGA EM SOLO DE 1A CATEGORIA COM TRATOR DE ESTEIRAS (150HP/LÂMINA: 3,18M3). AF_07/2020</v>
          </cell>
        </row>
        <row r="4822">
          <cell r="A4822" t="str">
            <v>MOVIMENTO DE TERRA</v>
          </cell>
          <cell r="B4822" t="str">
            <v>MOVT</v>
          </cell>
          <cell r="C4822" t="str">
            <v>CORTE/ESCAVACAO EM JAZIDAS OU CAMPO ABERTO</v>
          </cell>
          <cell r="D4822" t="str">
            <v>0018</v>
          </cell>
          <cell r="E4822">
            <v>0</v>
          </cell>
          <cell r="F4822">
            <v>0</v>
          </cell>
          <cell r="G4822" t="str">
            <v>101126</v>
          </cell>
          <cell r="H4822" t="str">
            <v>ESCAVAÇÃO HORIZONTAL, INCLUINDO CARGA E DESCARGA EM SOLO DE 1A CATEGORIA COM TRATOR DE ESTEIRAS (170HP/LÂMINA: 5,20M3). AF_07/2020</v>
          </cell>
        </row>
        <row r="4823">
          <cell r="A4823" t="str">
            <v>MOVIMENTO DE TERRA</v>
          </cell>
          <cell r="B4823" t="str">
            <v>MOVT</v>
          </cell>
          <cell r="C4823" t="str">
            <v>CORTE/ESCAVACAO EM JAZIDAS OU CAMPO ABERTO</v>
          </cell>
          <cell r="D4823" t="str">
            <v>0018</v>
          </cell>
          <cell r="E4823">
            <v>0</v>
          </cell>
          <cell r="F4823">
            <v>0</v>
          </cell>
          <cell r="G4823" t="str">
            <v>101127</v>
          </cell>
          <cell r="H4823" t="str">
            <v>ESCAVAÇÃO HORIZONTAL, INCLUINDO CARGA E DESCARGA EM SOLO DE 1A CATEGORIA COM TRATOR DE ESTEIRAS (347HP/LÂMINA: 8,70M3). AF_07/2020</v>
          </cell>
        </row>
        <row r="4824">
          <cell r="A4824" t="str">
            <v>MOVIMENTO DE TERRA</v>
          </cell>
          <cell r="B4824" t="str">
            <v>MOVT</v>
          </cell>
          <cell r="C4824" t="str">
            <v>CORTE/ESCAVACAO EM JAZIDAS OU CAMPO ABERTO</v>
          </cell>
          <cell r="D4824" t="str">
            <v>0018</v>
          </cell>
          <cell r="E4824">
            <v>0</v>
          </cell>
          <cell r="F4824">
            <v>0</v>
          </cell>
          <cell r="G4824" t="str">
            <v>101128</v>
          </cell>
          <cell r="H4824" t="str">
            <v>ESCAVAÇÃO HORIZONTAL, INCLUINDO CARGA E DESCARGA EM SOLO DE 1A CATEGORIA COM TRATOR DE ESTEIRAS (125HP/LÂMINA: 2,70M3). AF_07/2020</v>
          </cell>
        </row>
        <row r="4825">
          <cell r="A4825" t="str">
            <v>MOVIMENTO DE TERRA</v>
          </cell>
          <cell r="B4825" t="str">
            <v>MOVT</v>
          </cell>
          <cell r="C4825" t="str">
            <v>CORTE/ESCAVACAO EM JAZIDAS OU CAMPO ABERTO</v>
          </cell>
          <cell r="D4825" t="str">
            <v>0018</v>
          </cell>
          <cell r="E4825">
            <v>0</v>
          </cell>
          <cell r="F4825">
            <v>0</v>
          </cell>
          <cell r="G4825" t="str">
            <v>101129</v>
          </cell>
          <cell r="H4825" t="str">
            <v>ESCAVAÇÃO HORIZONTAL, INCLUINDO ESCARIFICAÇÃO, CARGA E DESCARGA EM SOLO DE 2A CATEGORIA COM TRATOR DE ESTEIRAS (100HP/LÂMINA: 2,19M3). AF_07/2020</v>
          </cell>
        </row>
        <row r="4826">
          <cell r="A4826" t="str">
            <v>MOVIMENTO DE TERRA</v>
          </cell>
          <cell r="B4826" t="str">
            <v>MOVT</v>
          </cell>
          <cell r="C4826" t="str">
            <v>CORTE/ESCAVACAO EM JAZIDAS OU CAMPO ABERTO</v>
          </cell>
          <cell r="D4826" t="str">
            <v>0018</v>
          </cell>
          <cell r="E4826">
            <v>0</v>
          </cell>
          <cell r="F4826">
            <v>0</v>
          </cell>
          <cell r="G4826" t="str">
            <v>101130</v>
          </cell>
          <cell r="H4826" t="str">
            <v>ESCAVAÇÃO HORIZONTAL, INCLUINDO ESCARIFICAÇÃO, CARGA E DESCARGA EM SOLO DE 2A CATEGORIA COM TRATOR DE ESTEIRAS (150HP/LÂMINA: 3,18M3). AF_07/2020</v>
          </cell>
        </row>
        <row r="4827">
          <cell r="A4827" t="str">
            <v>MOVIMENTO DE TERRA</v>
          </cell>
          <cell r="B4827" t="str">
            <v>MOVT</v>
          </cell>
          <cell r="C4827" t="str">
            <v>CORTE/ESCAVACAO EM JAZIDAS OU CAMPO ABERTO</v>
          </cell>
          <cell r="D4827" t="str">
            <v>0018</v>
          </cell>
          <cell r="E4827">
            <v>0</v>
          </cell>
          <cell r="F4827">
            <v>0</v>
          </cell>
          <cell r="G4827" t="str">
            <v>101131</v>
          </cell>
          <cell r="H4827" t="str">
            <v>ESCAVAÇÃO HORIZONTAL, INCLUINDO ESCARIFICAÇÃO, CARGA E DESCARGA EM SOLO DE 2A CATEGORIA COM TRATOR DE ESTEIRAS (170HP/LÂMINA: 5,20M3). AF_07/2020</v>
          </cell>
        </row>
        <row r="4828">
          <cell r="A4828" t="str">
            <v>MOVIMENTO DE TERRA</v>
          </cell>
          <cell r="B4828" t="str">
            <v>MOVT</v>
          </cell>
          <cell r="C4828" t="str">
            <v>CORTE/ESCAVACAO EM JAZIDAS OU CAMPO ABERTO</v>
          </cell>
          <cell r="D4828" t="str">
            <v>0018</v>
          </cell>
          <cell r="E4828">
            <v>0</v>
          </cell>
          <cell r="F4828">
            <v>0</v>
          </cell>
          <cell r="G4828" t="str">
            <v>101132</v>
          </cell>
          <cell r="H4828" t="str">
            <v>ESCAVAÇÃO HORIZONTAL, INCLUINDO ESCARIFICAÇÃO, CARGA E DESCARGA EM SOLO DE 2A CATEGORIA COM TRATOR DE ESTEIRAS (347HP/LÂMINA: 8,70M3). AF_07/2020</v>
          </cell>
        </row>
        <row r="4829">
          <cell r="A4829" t="str">
            <v>MOVIMENTO DE TERRA</v>
          </cell>
          <cell r="B4829" t="str">
            <v>MOVT</v>
          </cell>
          <cell r="C4829" t="str">
            <v>CORTE/ESCAVACAO EM JAZIDAS OU CAMPO ABERTO</v>
          </cell>
          <cell r="D4829" t="str">
            <v>0018</v>
          </cell>
          <cell r="E4829">
            <v>0</v>
          </cell>
          <cell r="F4829">
            <v>0</v>
          </cell>
          <cell r="G4829" t="str">
            <v>101133</v>
          </cell>
          <cell r="H4829" t="str">
            <v>ESCAVAÇÃO HORIZONTAL, INCLUINDO ESCARIFICAÇÃO, CARGA E DESCARGA EM SOLO DE 2A CATEGORIA COM TRATOR DE ESTEIRAS (125HP/LÂMINA: 2,70M3). AF_07/2020</v>
          </cell>
        </row>
        <row r="4830">
          <cell r="A4830" t="str">
            <v>MOVIMENTO DE TERRA</v>
          </cell>
          <cell r="B4830" t="str">
            <v>MOVT</v>
          </cell>
          <cell r="C4830" t="str">
            <v>CORTE/ESCAVACAO EM JAZIDAS OU CAMPO ABERTO</v>
          </cell>
          <cell r="D4830" t="str">
            <v>0018</v>
          </cell>
          <cell r="E4830">
            <v>0</v>
          </cell>
          <cell r="F4830">
            <v>0</v>
          </cell>
          <cell r="G4830" t="str">
            <v>101134</v>
          </cell>
          <cell r="H4830" t="str">
            <v>ESCAVAÇÃO HORIZONTAL, INCLUINDO CARGA, DESCARGA E TRANSPORTE EM SOLO DE 1A CATEGORIA COM TRATOR DE ESTEIRAS (100HP/LÂMINA: 2,19M3) E CAMINHÃO BASCULANTE DE 10M3, DMT ATÉ 200M. AF_07/2020</v>
          </cell>
        </row>
        <row r="4831">
          <cell r="A4831" t="str">
            <v>MOVIMENTO DE TERRA</v>
          </cell>
          <cell r="B4831" t="str">
            <v>MOVT</v>
          </cell>
          <cell r="C4831" t="str">
            <v>CORTE/ESCAVACAO EM JAZIDAS OU CAMPO ABERTO</v>
          </cell>
          <cell r="D4831" t="str">
            <v>0018</v>
          </cell>
          <cell r="E4831">
            <v>0</v>
          </cell>
          <cell r="F4831">
            <v>0</v>
          </cell>
          <cell r="G4831" t="str">
            <v>101135</v>
          </cell>
          <cell r="H4831" t="str">
            <v>ESCAVAÇÃO HORIZONTAL, INCLUINDO CARGA, DESCARGA E TRANSPORTE EM SOLO DE 1A CATEGORIA COM TRATOR DE ESTEIRAS (150HP/LÂMINA: 3,18M3) E CAMINHÃO BASCULANTE DE 10M3, DMT ATÉ 200M AF_07/2020</v>
          </cell>
        </row>
        <row r="4832">
          <cell r="A4832" t="str">
            <v>MOVIMENTO DE TERRA</v>
          </cell>
          <cell r="B4832" t="str">
            <v>MOVT</v>
          </cell>
          <cell r="C4832" t="str">
            <v>CORTE/ESCAVACAO EM JAZIDAS OU CAMPO ABERTO</v>
          </cell>
          <cell r="D4832" t="str">
            <v>0018</v>
          </cell>
          <cell r="E4832">
            <v>0</v>
          </cell>
          <cell r="F4832">
            <v>0</v>
          </cell>
          <cell r="G4832" t="str">
            <v>101136</v>
          </cell>
          <cell r="H4832" t="str">
            <v>ESCAVAÇÃO HORIZONTAL, INCLUINDO CARGA, DESCARGA E TRANSPORTE EM SOLO DE 1A CATEGORIA COM TRATOR DE ESTEIRAS (170HP/LÂMINA: 5,20M3) E CAMINHÃO BASCULANTE DE 10M3, DMT ATÉ 200M. AF_07/2020</v>
          </cell>
        </row>
        <row r="4833">
          <cell r="A4833" t="str">
            <v>MOVIMENTO DE TERRA</v>
          </cell>
          <cell r="B4833" t="str">
            <v>MOVT</v>
          </cell>
          <cell r="C4833" t="str">
            <v>CORTE/ESCAVACAO EM JAZIDAS OU CAMPO ABERTO</v>
          </cell>
          <cell r="D4833" t="str">
            <v>0018</v>
          </cell>
          <cell r="E4833">
            <v>0</v>
          </cell>
          <cell r="F4833">
            <v>0</v>
          </cell>
          <cell r="G4833" t="str">
            <v>101137</v>
          </cell>
          <cell r="H4833" t="str">
            <v>ESCAVAÇÃO HORIZONTAL, INCLUINDO CARGA, DESCARGA E TRANSPORTE EM SOLO DE 1A CATEGORIA COM TRATOR DE ESTEIRAS (347HP/LÂMINA: 8,70M3) E CAMINHÃO BASCULANTE DE 10M3, DMT ATÉ 200M. AF_07/2020</v>
          </cell>
        </row>
        <row r="4834">
          <cell r="A4834" t="str">
            <v>MOVIMENTO DE TERRA</v>
          </cell>
          <cell r="B4834" t="str">
            <v>MOVT</v>
          </cell>
          <cell r="C4834" t="str">
            <v>CORTE/ESCAVACAO EM JAZIDAS OU CAMPO ABERTO</v>
          </cell>
          <cell r="D4834" t="str">
            <v>0018</v>
          </cell>
          <cell r="E4834">
            <v>0</v>
          </cell>
          <cell r="F4834">
            <v>0</v>
          </cell>
          <cell r="G4834" t="str">
            <v>101138</v>
          </cell>
          <cell r="H4834" t="str">
            <v>ESCAVAÇÃO HORIZONTAL, INCLUINDO CARGA, DESCARGA E TRANSPORTE EM SOLO DE 1A CATEGORIA COM TRATOR DE ESTEIRAS (125HP/LÂMINA: 2,70M3) E CAMINHÃO BASCULANTE DE 10M3, DMT ATÉ 200M. AF_07/2020</v>
          </cell>
        </row>
        <row r="4835">
          <cell r="A4835" t="str">
            <v>MOVIMENTO DE TERRA</v>
          </cell>
          <cell r="B4835" t="str">
            <v>MOVT</v>
          </cell>
          <cell r="C4835" t="str">
            <v>CORTE/ESCAVACAO EM JAZIDAS OU CAMPO ABERTO</v>
          </cell>
          <cell r="D4835" t="str">
            <v>0018</v>
          </cell>
          <cell r="E4835">
            <v>0</v>
          </cell>
          <cell r="F4835">
            <v>0</v>
          </cell>
          <cell r="G4835" t="str">
            <v>101139</v>
          </cell>
          <cell r="H4835" t="str">
            <v>ESCAVAÇÃO HORIZONTAL, INCLUINDO  ESCARIFICAÇÃO, CARGA, DESCARGA E TRANSPORTE EM SOLO DE 2A CATEGORIA COM TRATOR DE ESTEIRAS (100HP/LÂMINA: 2,19M3) E CAMINHÃO BASCULANTE DE 10M3, DMT ATÉ 200M. AF_07/2020</v>
          </cell>
        </row>
        <row r="4836">
          <cell r="A4836" t="str">
            <v>MOVIMENTO DE TERRA</v>
          </cell>
          <cell r="B4836" t="str">
            <v>MOVT</v>
          </cell>
          <cell r="C4836" t="str">
            <v>CORTE/ESCAVACAO EM JAZIDAS OU CAMPO ABERTO</v>
          </cell>
          <cell r="D4836" t="str">
            <v>0018</v>
          </cell>
          <cell r="E4836">
            <v>0</v>
          </cell>
          <cell r="F4836">
            <v>0</v>
          </cell>
          <cell r="G4836" t="str">
            <v>101140</v>
          </cell>
          <cell r="H4836" t="str">
            <v>ESCAVAÇÃO HORIZONTAL, INCLUINDO ESCARIFICAÇÃO, CARGA, DESCARGA E TRANSPORTE EM SOLO DE 2A CATEGORIA COM TRATOR DE ESTEIRAS (150HP/LÂMINA: 3,18M3) E CAMINHÃO BASCULANTE DE 10M3, DMT ATÉ 200M. AF_07/2020</v>
          </cell>
        </row>
        <row r="4837">
          <cell r="A4837" t="str">
            <v>MOVIMENTO DE TERRA</v>
          </cell>
          <cell r="B4837" t="str">
            <v>MOVT</v>
          </cell>
          <cell r="C4837" t="str">
            <v>CORTE/ESCAVACAO EM JAZIDAS OU CAMPO ABERTO</v>
          </cell>
          <cell r="D4837" t="str">
            <v>0018</v>
          </cell>
          <cell r="E4837">
            <v>0</v>
          </cell>
          <cell r="F4837">
            <v>0</v>
          </cell>
          <cell r="G4837" t="str">
            <v>101141</v>
          </cell>
          <cell r="H4837" t="str">
            <v>ESCAVAÇÃO HORIZONTAL, INCLUINDO ESCARIFICAÇÃO, CARGA, DESCARGA E TRANSPORTE EM SOLO DE 2A CATEGORIA COM TRATOR DE ESTEIRAS (170HP/LÂMINA: 5,20M3) E CAMINHÃO BASCULANTE DE 10M3, DMT ATÉ 200M. AF_07/2020</v>
          </cell>
        </row>
        <row r="4838">
          <cell r="A4838" t="str">
            <v>MOVIMENTO DE TERRA</v>
          </cell>
          <cell r="B4838" t="str">
            <v>MOVT</v>
          </cell>
          <cell r="C4838" t="str">
            <v>CORTE/ESCAVACAO EM JAZIDAS OU CAMPO ABERTO</v>
          </cell>
          <cell r="D4838" t="str">
            <v>0018</v>
          </cell>
          <cell r="E4838">
            <v>0</v>
          </cell>
          <cell r="F4838">
            <v>0</v>
          </cell>
          <cell r="G4838" t="str">
            <v>101142</v>
          </cell>
          <cell r="H4838" t="str">
            <v>ESCAVAÇÃO HORIZONTAL, INCLUINDO ESCARIFICAÇÃO, CARGA, DESCARGA E TRANSPORTE EM SOLO DE 2A CATEGORIA COM TRATOR DE ESTEIRAS (347HP/LÂMINA: 8,70M3) E CAMINHÃO BASCULANTE DE 10M3, DMT ATÉ 200M. AF_07/2020</v>
          </cell>
        </row>
        <row r="4839">
          <cell r="A4839" t="str">
            <v>MOVIMENTO DE TERRA</v>
          </cell>
          <cell r="B4839" t="str">
            <v>MOVT</v>
          </cell>
          <cell r="C4839" t="str">
            <v>CORTE/ESCAVACAO EM JAZIDAS OU CAMPO ABERTO</v>
          </cell>
          <cell r="D4839" t="str">
            <v>0018</v>
          </cell>
          <cell r="E4839">
            <v>0</v>
          </cell>
          <cell r="F4839">
            <v>0</v>
          </cell>
          <cell r="G4839" t="str">
            <v>101143</v>
          </cell>
          <cell r="H4839" t="str">
            <v>ESCAVAÇÃO HORIZONTAL, INCLUINDO ESCARIFICAÇÃO, CARGA, DESCARGA E TRANSPORTE EM SOLO DE 2A CATEGORIA COM TRATOR DE ESTEIRAS (125HP/LÂMINA: 2,70M3) E CAMINHÃO BASCULANTE DE 10M3, DMT ATÉ 200M. AF_07/2020</v>
          </cell>
        </row>
        <row r="4840">
          <cell r="A4840" t="str">
            <v>MOVIMENTO DE TERRA</v>
          </cell>
          <cell r="B4840" t="str">
            <v>MOVT</v>
          </cell>
          <cell r="C4840" t="str">
            <v>CORTE/ESCAVACAO EM JAZIDAS OU CAMPO ABERTO</v>
          </cell>
          <cell r="D4840" t="str">
            <v>0018</v>
          </cell>
          <cell r="E4840">
            <v>0</v>
          </cell>
          <cell r="F4840">
            <v>0</v>
          </cell>
          <cell r="G4840" t="str">
            <v>101144</v>
          </cell>
          <cell r="H4840" t="str">
            <v>ESCAVAÇÃO HORIZONTAL, INCLUINDO CARGA, DESCARGA E TRANSPORTE EM SOLO DE 1A CATEGORIA COM TRATOR DE ESTEIRAS (100HP/LÂMINA: 2,19M3) E CAMINHÃO BASCULANTE DE 14M3, DMT ATÉ 200M. AF_07/2020</v>
          </cell>
        </row>
        <row r="4841">
          <cell r="A4841" t="str">
            <v>MOVIMENTO DE TERRA</v>
          </cell>
          <cell r="B4841" t="str">
            <v>MOVT</v>
          </cell>
          <cell r="C4841" t="str">
            <v>CORTE/ESCAVACAO EM JAZIDAS OU CAMPO ABERTO</v>
          </cell>
          <cell r="D4841" t="str">
            <v>0018</v>
          </cell>
          <cell r="E4841">
            <v>0</v>
          </cell>
          <cell r="F4841">
            <v>0</v>
          </cell>
          <cell r="G4841" t="str">
            <v>101145</v>
          </cell>
          <cell r="H4841" t="str">
            <v>ESCAVAÇÃO HORIZONTAL, INCLUINDO CARGA, DESCARGA E TRANSPORTE EM SOLO DE 1A CATEGORIA COM TRATOR DE ESTEIRAS (150HP/LÂMINA: 3,18M3) E CAMINHÃO BASCULANTE DE 14M3, DMT ATÉ 200M. AF_07/2020</v>
          </cell>
        </row>
        <row r="4842">
          <cell r="A4842" t="str">
            <v>MOVIMENTO DE TERRA</v>
          </cell>
          <cell r="B4842" t="str">
            <v>MOVT</v>
          </cell>
          <cell r="C4842" t="str">
            <v>CORTE/ESCAVACAO EM JAZIDAS OU CAMPO ABERTO</v>
          </cell>
          <cell r="D4842" t="str">
            <v>0018</v>
          </cell>
          <cell r="E4842">
            <v>0</v>
          </cell>
          <cell r="F4842">
            <v>0</v>
          </cell>
          <cell r="G4842" t="str">
            <v>101146</v>
          </cell>
          <cell r="H4842" t="str">
            <v>ESCAVAÇÃO HORIZONTAL, INCLUINDO CARGA, DESCARGA E TRANSPORTE EM SOLO DE 1A CATEGORIA COM TRATOR DE ESTEIRAS (170HP/LÂMINA: 5,20M3) E CAMINHÃO BASCULANTE DE 14M3, DMT ATÉ 200M. AF_07/2020</v>
          </cell>
        </row>
        <row r="4843">
          <cell r="A4843" t="str">
            <v>MOVIMENTO DE TERRA</v>
          </cell>
          <cell r="B4843" t="str">
            <v>MOVT</v>
          </cell>
          <cell r="C4843" t="str">
            <v>CORTE/ESCAVACAO EM JAZIDAS OU CAMPO ABERTO</v>
          </cell>
          <cell r="D4843" t="str">
            <v>0018</v>
          </cell>
          <cell r="E4843">
            <v>0</v>
          </cell>
          <cell r="F4843">
            <v>0</v>
          </cell>
          <cell r="G4843" t="str">
            <v>101147</v>
          </cell>
          <cell r="H4843" t="str">
            <v>ESCAVAÇÃO HORIZONTAL, INCLUINDO CARGA, DESCARGA E TRANSPORTE EM SOLO DE 1A CATEGORIA COM TRATOR DE ESTEIRAS (347HP/LÂMINA: 8,70M3) E CAMINHÃO BASCULANTE DE 14M3, DMT ATÉ 200M. AF_07/2020</v>
          </cell>
        </row>
        <row r="4844">
          <cell r="A4844" t="str">
            <v>MOVIMENTO DE TERRA</v>
          </cell>
          <cell r="B4844" t="str">
            <v>MOVT</v>
          </cell>
          <cell r="C4844" t="str">
            <v>CORTE/ESCAVACAO EM JAZIDAS OU CAMPO ABERTO</v>
          </cell>
          <cell r="D4844" t="str">
            <v>0018</v>
          </cell>
          <cell r="E4844">
            <v>0</v>
          </cell>
          <cell r="F4844">
            <v>0</v>
          </cell>
          <cell r="G4844" t="str">
            <v>101148</v>
          </cell>
          <cell r="H4844" t="str">
            <v>ESCAVAÇÃO HORIZONTAL, INCLUINDO CARGA, DESCARGA E TRANSPORTE EM SOLO DE 1A CATEGORIA COM TRATOR DE ESTEIRAS (125HP/LÂMINA: 2,70M3) E CAMINHÃO BASCULANTE DE 14M3, DMT ATÉ 200M. AF_07/2020</v>
          </cell>
        </row>
        <row r="4845">
          <cell r="A4845" t="str">
            <v>MOVIMENTO DE TERRA</v>
          </cell>
          <cell r="B4845" t="str">
            <v>MOVT</v>
          </cell>
          <cell r="C4845" t="str">
            <v>CORTE/ESCAVACAO EM JAZIDAS OU CAMPO ABERTO</v>
          </cell>
          <cell r="D4845" t="str">
            <v>0018</v>
          </cell>
          <cell r="E4845">
            <v>0</v>
          </cell>
          <cell r="F4845">
            <v>0</v>
          </cell>
          <cell r="G4845" t="str">
            <v>101149</v>
          </cell>
          <cell r="H4845" t="str">
            <v>ESCAVAÇÃO HORIZONTAL, INCLUINDO ESCARIFICAÇÃO, CARGA, DESCARGA E TRANSPORTE EM SOLO DE 2A CATEGORIA COM TRATOR DE ESTEIRAS (100HP/LÂMINA: 2,19M3) E CAMINHÃO BASCULANTE DE 14M3, DMT ATÉ 200M. AF_07/2020</v>
          </cell>
        </row>
        <row r="4846">
          <cell r="A4846" t="str">
            <v>MOVIMENTO DE TERRA</v>
          </cell>
          <cell r="B4846" t="str">
            <v>MOVT</v>
          </cell>
          <cell r="C4846" t="str">
            <v>CORTE/ESCAVACAO EM JAZIDAS OU CAMPO ABERTO</v>
          </cell>
          <cell r="D4846" t="str">
            <v>0018</v>
          </cell>
          <cell r="E4846">
            <v>0</v>
          </cell>
          <cell r="F4846">
            <v>0</v>
          </cell>
          <cell r="G4846" t="str">
            <v>101150</v>
          </cell>
          <cell r="H4846" t="str">
            <v>ESCAVAÇÃO HORIZONTAL, INCLUINDO ESCARIFICAÇÃO, CARGA, DESCARGA E TRANSPORTE EM SOLO DE 2A CATEGORIA COM TRATOR DE ESTEIRAS (150HP/LÂMINA: 3,18M3) E CAMINHÃO BASCULANTE DE 14M3, DMT ATÉ 200M. AF_07/2020</v>
          </cell>
        </row>
        <row r="4847">
          <cell r="A4847" t="str">
            <v>MOVIMENTO DE TERRA</v>
          </cell>
          <cell r="B4847" t="str">
            <v>MOVT</v>
          </cell>
          <cell r="C4847" t="str">
            <v>CORTE/ESCAVACAO EM JAZIDAS OU CAMPO ABERTO</v>
          </cell>
          <cell r="D4847" t="str">
            <v>0018</v>
          </cell>
          <cell r="E4847">
            <v>0</v>
          </cell>
          <cell r="F4847">
            <v>0</v>
          </cell>
          <cell r="G4847" t="str">
            <v>101151</v>
          </cell>
          <cell r="H4847" t="str">
            <v>ESCAVAÇÃO HORIZONTAL, INCLUINDO ESCARIFICAÇÃO, CARGA, DESCARGA E TRANSPORTE EM SOLO DE 2A CATEGORIA COM TRATOR DE ESTEIRAS (170HP/LÂMINA: 5,20M3) E CAMINHÃO BASCULANTE DE 14M3, DMT ATÉ 200M. AF_07/2020</v>
          </cell>
        </row>
        <row r="4848">
          <cell r="A4848" t="str">
            <v>MOVIMENTO DE TERRA</v>
          </cell>
          <cell r="B4848" t="str">
            <v>MOVT</v>
          </cell>
          <cell r="C4848" t="str">
            <v>CORTE/ESCAVACAO EM JAZIDAS OU CAMPO ABERTO</v>
          </cell>
          <cell r="D4848" t="str">
            <v>0018</v>
          </cell>
          <cell r="E4848">
            <v>0</v>
          </cell>
          <cell r="F4848">
            <v>0</v>
          </cell>
          <cell r="G4848" t="str">
            <v>101152</v>
          </cell>
          <cell r="H4848" t="str">
            <v>ESCAVAÇÃO HORIZONTAL, INCLUINDO ESCARIFICAÇÃO, CARGA, DESCARGA E TRANSPORTE EM SOLO DE 2A CATEGORIA COM TRATOR DE ESTEIRAS (347HP/LÂMINA: 8,70M3) E CAMINHÃO BASCULANTE DE 14M3, DMT ATÉ 200M. AF_07/2020</v>
          </cell>
        </row>
        <row r="4849">
          <cell r="A4849" t="str">
            <v>MOVIMENTO DE TERRA</v>
          </cell>
          <cell r="B4849" t="str">
            <v>MOVT</v>
          </cell>
          <cell r="C4849" t="str">
            <v>CORTE/ESCAVACAO EM JAZIDAS OU CAMPO ABERTO</v>
          </cell>
          <cell r="D4849" t="str">
            <v>0018</v>
          </cell>
          <cell r="E4849">
            <v>0</v>
          </cell>
          <cell r="F4849">
            <v>0</v>
          </cell>
          <cell r="G4849" t="str">
            <v>101153</v>
          </cell>
          <cell r="H4849" t="str">
            <v>ESCAVAÇÃO HORIZONTAL, INCLUINDO ESCARIFICAÇÃO, CARGA, DESCARGA E TRANSPORTE EM SOLO DE 2A CATEGORIA COM TRATOR DE ESTEIRAS (125HP/LÂMINA: 2,70M3) E CAMINHÃO BASCULANTE DE 14M3, DMT ATÉ 200M. AF_07/2020</v>
          </cell>
        </row>
        <row r="4850">
          <cell r="A4850" t="str">
            <v>MOVIMENTO DE TERRA</v>
          </cell>
          <cell r="B4850" t="str">
            <v>MOVT</v>
          </cell>
          <cell r="C4850" t="str">
            <v>CORTE/ESCAVACAO EM JAZIDAS OU CAMPO ABERTO</v>
          </cell>
          <cell r="D4850" t="str">
            <v>0018</v>
          </cell>
          <cell r="E4850">
            <v>0</v>
          </cell>
          <cell r="F4850">
            <v>0</v>
          </cell>
          <cell r="G4850" t="str">
            <v>101206</v>
          </cell>
          <cell r="H4850"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row>
        <row r="4851">
          <cell r="A4851" t="str">
            <v>MOVIMENTO DE TERRA</v>
          </cell>
          <cell r="B4851" t="str">
            <v>MOVT</v>
          </cell>
          <cell r="C4851" t="str">
            <v>CORTE/ESCAVACAO EM JAZIDAS OU CAMPO ABERTO</v>
          </cell>
          <cell r="D4851" t="str">
            <v>0018</v>
          </cell>
          <cell r="E4851">
            <v>0</v>
          </cell>
          <cell r="F4851">
            <v>0</v>
          </cell>
          <cell r="G4851" t="str">
            <v>101207</v>
          </cell>
          <cell r="H4851"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row>
        <row r="4852">
          <cell r="A4852" t="str">
            <v>MOVIMENTO DE TERRA</v>
          </cell>
          <cell r="B4852" t="str">
            <v>MOVT</v>
          </cell>
          <cell r="C4852" t="str">
            <v>CORTE/ESCAVACAO EM JAZIDAS OU CAMPO ABERTO</v>
          </cell>
          <cell r="D4852" t="str">
            <v>0018</v>
          </cell>
          <cell r="E4852">
            <v>0</v>
          </cell>
          <cell r="F4852">
            <v>0</v>
          </cell>
          <cell r="G4852" t="str">
            <v>101208</v>
          </cell>
          <cell r="H4852"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row>
        <row r="4853">
          <cell r="A4853" t="str">
            <v>MOVIMENTO DE TERRA</v>
          </cell>
          <cell r="B4853" t="str">
            <v>MOVT</v>
          </cell>
          <cell r="C4853" t="str">
            <v>CORTE/ESCAVACAO EM JAZIDAS OU CAMPO ABERTO</v>
          </cell>
          <cell r="D4853" t="str">
            <v>0018</v>
          </cell>
          <cell r="E4853">
            <v>0</v>
          </cell>
          <cell r="F4853">
            <v>0</v>
          </cell>
          <cell r="G4853" t="str">
            <v>101209</v>
          </cell>
          <cell r="H4853"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row>
        <row r="4854">
          <cell r="A4854" t="str">
            <v>MOVIMENTO DE TERRA</v>
          </cell>
          <cell r="B4854" t="str">
            <v>MOVT</v>
          </cell>
          <cell r="C4854" t="str">
            <v>CORTE/ESCAVACAO EM JAZIDAS OU CAMPO ABERTO</v>
          </cell>
          <cell r="D4854" t="str">
            <v>0018</v>
          </cell>
          <cell r="E4854">
            <v>0</v>
          </cell>
          <cell r="F4854">
            <v>0</v>
          </cell>
          <cell r="G4854" t="str">
            <v>101210</v>
          </cell>
          <cell r="H4854"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row>
        <row r="4855">
          <cell r="A4855" t="str">
            <v>MOVIMENTO DE TERRA</v>
          </cell>
          <cell r="B4855" t="str">
            <v>MOVT</v>
          </cell>
          <cell r="C4855" t="str">
            <v>CORTE/ESCAVACAO EM JAZIDAS OU CAMPO ABERTO</v>
          </cell>
          <cell r="D4855" t="str">
            <v>0018</v>
          </cell>
          <cell r="E4855">
            <v>0</v>
          </cell>
          <cell r="F4855">
            <v>0</v>
          </cell>
          <cell r="G4855" t="str">
            <v>101211</v>
          </cell>
          <cell r="H4855"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row>
        <row r="4856">
          <cell r="A4856" t="str">
            <v>MOVIMENTO DE TERRA</v>
          </cell>
          <cell r="B4856" t="str">
            <v>MOVT</v>
          </cell>
          <cell r="C4856" t="str">
            <v>CORTE/ESCAVACAO EM JAZIDAS OU CAMPO ABERTO</v>
          </cell>
          <cell r="D4856" t="str">
            <v>0018</v>
          </cell>
          <cell r="E4856">
            <v>0</v>
          </cell>
          <cell r="F4856">
            <v>0</v>
          </cell>
          <cell r="G4856" t="str">
            <v>101212</v>
          </cell>
          <cell r="H4856"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row>
        <row r="4857">
          <cell r="A4857" t="str">
            <v>MOVIMENTO DE TERRA</v>
          </cell>
          <cell r="B4857" t="str">
            <v>MOVT</v>
          </cell>
          <cell r="C4857" t="str">
            <v>CORTE/ESCAVACAO EM JAZIDAS OU CAMPO ABERTO</v>
          </cell>
          <cell r="D4857" t="str">
            <v>0018</v>
          </cell>
          <cell r="E4857">
            <v>0</v>
          </cell>
          <cell r="F4857">
            <v>0</v>
          </cell>
          <cell r="G4857" t="str">
            <v>101213</v>
          </cell>
          <cell r="H4857"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row>
        <row r="4858">
          <cell r="A4858" t="str">
            <v>MOVIMENTO DE TERRA</v>
          </cell>
          <cell r="B4858" t="str">
            <v>MOVT</v>
          </cell>
          <cell r="C4858" t="str">
            <v>CORTE/ESCAVACAO EM JAZIDAS OU CAMPO ABERTO</v>
          </cell>
          <cell r="D4858" t="str">
            <v>0018</v>
          </cell>
          <cell r="E4858">
            <v>0</v>
          </cell>
          <cell r="F4858">
            <v>0</v>
          </cell>
          <cell r="G4858" t="str">
            <v>101214</v>
          </cell>
          <cell r="H4858"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row>
        <row r="4859">
          <cell r="A4859" t="str">
            <v>MOVIMENTO DE TERRA</v>
          </cell>
          <cell r="B4859" t="str">
            <v>MOVT</v>
          </cell>
          <cell r="C4859" t="str">
            <v>CORTE/ESCAVACAO EM JAZIDAS OU CAMPO ABERTO</v>
          </cell>
          <cell r="D4859" t="str">
            <v>0018</v>
          </cell>
          <cell r="E4859">
            <v>0</v>
          </cell>
          <cell r="F4859">
            <v>0</v>
          </cell>
          <cell r="G4859" t="str">
            <v>101215</v>
          </cell>
          <cell r="H4859"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row>
        <row r="4860">
          <cell r="A4860" t="str">
            <v>MOVIMENTO DE TERRA</v>
          </cell>
          <cell r="B4860" t="str">
            <v>MOVT</v>
          </cell>
          <cell r="C4860" t="str">
            <v>CORTE/ESCAVACAO EM JAZIDAS OU CAMPO ABERTO</v>
          </cell>
          <cell r="D4860" t="str">
            <v>0018</v>
          </cell>
          <cell r="E4860">
            <v>0</v>
          </cell>
          <cell r="F4860">
            <v>0</v>
          </cell>
          <cell r="G4860" t="str">
            <v>101216</v>
          </cell>
          <cell r="H4860"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row>
        <row r="4861">
          <cell r="A4861" t="str">
            <v>MOVIMENTO DE TERRA</v>
          </cell>
          <cell r="B4861" t="str">
            <v>MOVT</v>
          </cell>
          <cell r="C4861" t="str">
            <v>CORTE/ESCAVACAO EM JAZIDAS OU CAMPO ABERTO</v>
          </cell>
          <cell r="D4861" t="str">
            <v>0018</v>
          </cell>
          <cell r="E4861">
            <v>0</v>
          </cell>
          <cell r="F4861">
            <v>0</v>
          </cell>
          <cell r="G4861" t="str">
            <v>101217</v>
          </cell>
          <cell r="H4861"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row>
        <row r="4862">
          <cell r="A4862" t="str">
            <v>MOVIMENTO DE TERRA</v>
          </cell>
          <cell r="B4862" t="str">
            <v>MOVT</v>
          </cell>
          <cell r="C4862" t="str">
            <v>CORTE/ESCAVACAO EM JAZIDAS OU CAMPO ABERTO</v>
          </cell>
          <cell r="D4862" t="str">
            <v>0018</v>
          </cell>
          <cell r="E4862">
            <v>0</v>
          </cell>
          <cell r="F4862">
            <v>0</v>
          </cell>
          <cell r="G4862" t="str">
            <v>101218</v>
          </cell>
          <cell r="H4862"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row>
        <row r="4863">
          <cell r="A4863" t="str">
            <v>MOVIMENTO DE TERRA</v>
          </cell>
          <cell r="B4863" t="str">
            <v>MOVT</v>
          </cell>
          <cell r="C4863" t="str">
            <v>CORTE/ESCAVACAO EM JAZIDAS OU CAMPO ABERTO</v>
          </cell>
          <cell r="D4863" t="str">
            <v>0018</v>
          </cell>
          <cell r="E4863">
            <v>0</v>
          </cell>
          <cell r="F4863">
            <v>0</v>
          </cell>
          <cell r="G4863" t="str">
            <v>101219</v>
          </cell>
          <cell r="H4863"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row>
        <row r="4864">
          <cell r="A4864" t="str">
            <v>MOVIMENTO DE TERRA</v>
          </cell>
          <cell r="B4864" t="str">
            <v>MOVT</v>
          </cell>
          <cell r="C4864" t="str">
            <v>CORTE/ESCAVACAO EM JAZIDAS OU CAMPO ABERTO</v>
          </cell>
          <cell r="D4864" t="str">
            <v>0018</v>
          </cell>
          <cell r="E4864">
            <v>0</v>
          </cell>
          <cell r="F4864">
            <v>0</v>
          </cell>
          <cell r="G4864" t="str">
            <v>101220</v>
          </cell>
          <cell r="H4864"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row>
        <row r="4865">
          <cell r="A4865" t="str">
            <v>MOVIMENTO DE TERRA</v>
          </cell>
          <cell r="B4865" t="str">
            <v>MOVT</v>
          </cell>
          <cell r="C4865" t="str">
            <v>CORTE/ESCAVACAO EM JAZIDAS OU CAMPO ABERTO</v>
          </cell>
          <cell r="D4865" t="str">
            <v>0018</v>
          </cell>
          <cell r="E4865">
            <v>0</v>
          </cell>
          <cell r="F4865">
            <v>0</v>
          </cell>
          <cell r="G4865" t="str">
            <v>101221</v>
          </cell>
          <cell r="H4865"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row>
        <row r="4866">
          <cell r="A4866" t="str">
            <v>MOVIMENTO DE TERRA</v>
          </cell>
          <cell r="B4866" t="str">
            <v>MOVT</v>
          </cell>
          <cell r="C4866" t="str">
            <v>CORTE/ESCAVACAO EM JAZIDAS OU CAMPO ABERTO</v>
          </cell>
          <cell r="D4866" t="str">
            <v>0018</v>
          </cell>
          <cell r="E4866">
            <v>0</v>
          </cell>
          <cell r="F4866">
            <v>0</v>
          </cell>
          <cell r="G4866" t="str">
            <v>101222</v>
          </cell>
          <cell r="H4866"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row>
        <row r="4867">
          <cell r="A4867" t="str">
            <v>MOVIMENTO DE TERRA</v>
          </cell>
          <cell r="B4867" t="str">
            <v>MOVT</v>
          </cell>
          <cell r="C4867" t="str">
            <v>CORTE/ESCAVACAO EM JAZIDAS OU CAMPO ABERTO</v>
          </cell>
          <cell r="D4867" t="str">
            <v>0018</v>
          </cell>
          <cell r="E4867">
            <v>0</v>
          </cell>
          <cell r="F4867">
            <v>0</v>
          </cell>
          <cell r="G4867" t="str">
            <v>101223</v>
          </cell>
          <cell r="H4867"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row>
        <row r="4868">
          <cell r="A4868" t="str">
            <v>MOVIMENTO DE TERRA</v>
          </cell>
          <cell r="B4868" t="str">
            <v>MOVT</v>
          </cell>
          <cell r="C4868" t="str">
            <v>CORTE/ESCAVACAO EM JAZIDAS OU CAMPO ABERTO</v>
          </cell>
          <cell r="D4868" t="str">
            <v>0018</v>
          </cell>
          <cell r="E4868">
            <v>0</v>
          </cell>
          <cell r="F4868">
            <v>0</v>
          </cell>
          <cell r="G4868" t="str">
            <v>101224</v>
          </cell>
          <cell r="H4868"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row>
        <row r="4869">
          <cell r="A4869" t="str">
            <v>MOVIMENTO DE TERRA</v>
          </cell>
          <cell r="B4869" t="str">
            <v>MOVT</v>
          </cell>
          <cell r="C4869" t="str">
            <v>CORTE/ESCAVACAO EM JAZIDAS OU CAMPO ABERTO</v>
          </cell>
          <cell r="D4869" t="str">
            <v>0018</v>
          </cell>
          <cell r="E4869">
            <v>0</v>
          </cell>
          <cell r="F4869">
            <v>0</v>
          </cell>
          <cell r="G4869" t="str">
            <v>101225</v>
          </cell>
          <cell r="H4869"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row>
        <row r="4870">
          <cell r="A4870" t="str">
            <v>MOVIMENTO DE TERRA</v>
          </cell>
          <cell r="B4870" t="str">
            <v>MOVT</v>
          </cell>
          <cell r="C4870" t="str">
            <v>CORTE/ESCAVACAO EM JAZIDAS OU CAMPO ABERTO</v>
          </cell>
          <cell r="D4870" t="str">
            <v>0018</v>
          </cell>
          <cell r="E4870">
            <v>0</v>
          </cell>
          <cell r="F4870">
            <v>0</v>
          </cell>
          <cell r="G4870" t="str">
            <v>101226</v>
          </cell>
          <cell r="H4870"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row>
        <row r="4871">
          <cell r="A4871" t="str">
            <v>MOVIMENTO DE TERRA</v>
          </cell>
          <cell r="B4871" t="str">
            <v>MOVT</v>
          </cell>
          <cell r="C4871" t="str">
            <v>CORTE/ESCAVACAO EM JAZIDAS OU CAMPO ABERTO</v>
          </cell>
          <cell r="D4871" t="str">
            <v>0018</v>
          </cell>
          <cell r="E4871">
            <v>0</v>
          </cell>
          <cell r="F4871">
            <v>0</v>
          </cell>
          <cell r="G4871" t="str">
            <v>101227</v>
          </cell>
          <cell r="H4871"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row>
        <row r="4872">
          <cell r="A4872" t="str">
            <v>MOVIMENTO DE TERRA</v>
          </cell>
          <cell r="B4872" t="str">
            <v>MOVT</v>
          </cell>
          <cell r="C4872" t="str">
            <v>CORTE/ESCAVACAO EM JAZIDAS OU CAMPO ABERTO</v>
          </cell>
          <cell r="D4872" t="str">
            <v>0018</v>
          </cell>
          <cell r="E4872">
            <v>0</v>
          </cell>
          <cell r="F4872">
            <v>0</v>
          </cell>
          <cell r="G4872" t="str">
            <v>101228</v>
          </cell>
          <cell r="H4872"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row>
        <row r="4873">
          <cell r="A4873" t="str">
            <v>MOVIMENTO DE TERRA</v>
          </cell>
          <cell r="B4873" t="str">
            <v>MOVT</v>
          </cell>
          <cell r="C4873" t="str">
            <v>CORTE/ESCAVACAO EM JAZIDAS OU CAMPO ABERTO</v>
          </cell>
          <cell r="D4873" t="str">
            <v>0018</v>
          </cell>
          <cell r="E4873">
            <v>0</v>
          </cell>
          <cell r="F4873">
            <v>0</v>
          </cell>
          <cell r="G4873" t="str">
            <v>101229</v>
          </cell>
          <cell r="H4873"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row>
        <row r="4874">
          <cell r="A4874" t="str">
            <v>MOVIMENTO DE TERRA</v>
          </cell>
          <cell r="B4874" t="str">
            <v>MOVT</v>
          </cell>
          <cell r="C4874" t="str">
            <v>CORTE/ESCAVACAO EM JAZIDAS OU CAMPO ABERTO</v>
          </cell>
          <cell r="D4874" t="str">
            <v>0018</v>
          </cell>
          <cell r="E4874">
            <v>0</v>
          </cell>
          <cell r="F4874">
            <v>0</v>
          </cell>
          <cell r="G4874" t="str">
            <v>101230</v>
          </cell>
          <cell r="H4874"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row>
        <row r="4875">
          <cell r="A4875" t="str">
            <v>MOVIMENTO DE TERRA</v>
          </cell>
          <cell r="B4875" t="str">
            <v>MOVT</v>
          </cell>
          <cell r="C4875" t="str">
            <v>CORTE/ESCAVACAO EM JAZIDAS OU CAMPO ABERTO</v>
          </cell>
          <cell r="D4875" t="str">
            <v>0018</v>
          </cell>
          <cell r="E4875">
            <v>0</v>
          </cell>
          <cell r="F4875">
            <v>0</v>
          </cell>
          <cell r="G4875" t="str">
            <v>101231</v>
          </cell>
          <cell r="H4875"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row>
        <row r="4876">
          <cell r="A4876" t="str">
            <v>MOVIMENTO DE TERRA</v>
          </cell>
          <cell r="B4876" t="str">
            <v>MOVT</v>
          </cell>
          <cell r="C4876" t="str">
            <v>CORTE/ESCAVACAO EM JAZIDAS OU CAMPO ABERTO</v>
          </cell>
          <cell r="D4876" t="str">
            <v>0018</v>
          </cell>
          <cell r="E4876">
            <v>0</v>
          </cell>
          <cell r="F4876">
            <v>0</v>
          </cell>
          <cell r="G4876" t="str">
            <v>101232</v>
          </cell>
          <cell r="H4876"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row>
        <row r="4877">
          <cell r="A4877" t="str">
            <v>MOVIMENTO DE TERRA</v>
          </cell>
          <cell r="B4877" t="str">
            <v>MOVT</v>
          </cell>
          <cell r="C4877" t="str">
            <v>CORTE/ESCAVACAO EM JAZIDAS OU CAMPO ABERTO</v>
          </cell>
          <cell r="D4877" t="str">
            <v>0018</v>
          </cell>
          <cell r="E4877">
            <v>0</v>
          </cell>
          <cell r="F4877">
            <v>0</v>
          </cell>
          <cell r="G4877" t="str">
            <v>101233</v>
          </cell>
          <cell r="H4877"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row>
        <row r="4878">
          <cell r="A4878" t="str">
            <v>MOVIMENTO DE TERRA</v>
          </cell>
          <cell r="B4878" t="str">
            <v>MOVT</v>
          </cell>
          <cell r="C4878" t="str">
            <v>CORTE/ESCAVACAO EM JAZIDAS OU CAMPO ABERTO</v>
          </cell>
          <cell r="D4878" t="str">
            <v>0018</v>
          </cell>
          <cell r="E4878">
            <v>0</v>
          </cell>
          <cell r="F4878">
            <v>0</v>
          </cell>
          <cell r="G4878" t="str">
            <v>101234</v>
          </cell>
          <cell r="H4878"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row>
        <row r="4879">
          <cell r="A4879" t="str">
            <v>MOVIMENTO DE TERRA</v>
          </cell>
          <cell r="B4879" t="str">
            <v>MOVT</v>
          </cell>
          <cell r="C4879" t="str">
            <v>CORTE/ESCAVACAO EM JAZIDAS OU CAMPO ABERTO</v>
          </cell>
          <cell r="D4879" t="str">
            <v>0018</v>
          </cell>
          <cell r="E4879">
            <v>0</v>
          </cell>
          <cell r="F4879">
            <v>0</v>
          </cell>
          <cell r="G4879" t="str">
            <v>101235</v>
          </cell>
          <cell r="H4879"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row>
        <row r="4880">
          <cell r="A4880" t="str">
            <v>MOVIMENTO DE TERRA</v>
          </cell>
          <cell r="B4880" t="str">
            <v>MOVT</v>
          </cell>
          <cell r="C4880" t="str">
            <v>CORTE/ESCAVACAO EM JAZIDAS OU CAMPO ABERTO</v>
          </cell>
          <cell r="D4880" t="str">
            <v>0018</v>
          </cell>
          <cell r="E4880">
            <v>0</v>
          </cell>
          <cell r="F4880">
            <v>0</v>
          </cell>
          <cell r="G4880" t="str">
            <v>101236</v>
          </cell>
          <cell r="H4880"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row>
        <row r="4881">
          <cell r="A4881" t="str">
            <v>MOVIMENTO DE TERRA</v>
          </cell>
          <cell r="B4881" t="str">
            <v>MOVT</v>
          </cell>
          <cell r="C4881" t="str">
            <v>CORTE/ESCAVACAO EM JAZIDAS OU CAMPO ABERTO</v>
          </cell>
          <cell r="D4881" t="str">
            <v>0018</v>
          </cell>
          <cell r="E4881">
            <v>0</v>
          </cell>
          <cell r="F4881">
            <v>0</v>
          </cell>
          <cell r="G4881" t="str">
            <v>101237</v>
          </cell>
          <cell r="H4881"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row>
        <row r="4882">
          <cell r="A4882" t="str">
            <v>MOVIMENTO DE TERRA</v>
          </cell>
          <cell r="B4882" t="str">
            <v>MOVT</v>
          </cell>
          <cell r="C4882" t="str">
            <v>CORTE/ESCAVACAO EM JAZIDAS OU CAMPO ABERTO</v>
          </cell>
          <cell r="D4882" t="str">
            <v>0018</v>
          </cell>
          <cell r="E4882">
            <v>0</v>
          </cell>
          <cell r="F4882">
            <v>0</v>
          </cell>
          <cell r="G4882" t="str">
            <v>101238</v>
          </cell>
          <cell r="H4882"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row>
        <row r="4883">
          <cell r="A4883" t="str">
            <v>MOVIMENTO DE TERRA</v>
          </cell>
          <cell r="B4883" t="str">
            <v>MOVT</v>
          </cell>
          <cell r="C4883" t="str">
            <v>CORTE/ESCAVACAO EM JAZIDAS OU CAMPO ABERTO</v>
          </cell>
          <cell r="D4883" t="str">
            <v>0018</v>
          </cell>
          <cell r="E4883">
            <v>0</v>
          </cell>
          <cell r="F4883">
            <v>0</v>
          </cell>
          <cell r="G4883" t="str">
            <v>101239</v>
          </cell>
          <cell r="H4883"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row>
        <row r="4884">
          <cell r="A4884" t="str">
            <v>MOVIMENTO DE TERRA</v>
          </cell>
          <cell r="B4884" t="str">
            <v>MOVT</v>
          </cell>
          <cell r="C4884" t="str">
            <v>CORTE/ESCAVACAO EM JAZIDAS OU CAMPO ABERTO</v>
          </cell>
          <cell r="D4884" t="str">
            <v>0018</v>
          </cell>
          <cell r="E4884">
            <v>0</v>
          </cell>
          <cell r="F4884">
            <v>0</v>
          </cell>
          <cell r="G4884" t="str">
            <v>101240</v>
          </cell>
          <cell r="H4884"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row>
        <row r="4885">
          <cell r="A4885" t="str">
            <v>MOVIMENTO DE TERRA</v>
          </cell>
          <cell r="B4885" t="str">
            <v>MOVT</v>
          </cell>
          <cell r="C4885" t="str">
            <v>CORTE/ESCAVACAO EM JAZIDAS OU CAMPO ABERTO</v>
          </cell>
          <cell r="D4885" t="str">
            <v>0018</v>
          </cell>
          <cell r="E4885">
            <v>0</v>
          </cell>
          <cell r="F4885">
            <v>0</v>
          </cell>
          <cell r="G4885" t="str">
            <v>101241</v>
          </cell>
          <cell r="H4885"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row>
        <row r="4886">
          <cell r="A4886" t="str">
            <v>MOVIMENTO DE TERRA</v>
          </cell>
          <cell r="B4886" t="str">
            <v>MOVT</v>
          </cell>
          <cell r="C4886" t="str">
            <v>CORTE/ESCAVACAO EM JAZIDAS OU CAMPO ABERTO</v>
          </cell>
          <cell r="D4886" t="str">
            <v>0018</v>
          </cell>
          <cell r="E4886">
            <v>0</v>
          </cell>
          <cell r="F4886">
            <v>0</v>
          </cell>
          <cell r="G4886" t="str">
            <v>101242</v>
          </cell>
          <cell r="H4886"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row>
        <row r="4887">
          <cell r="A4887" t="str">
            <v>MOVIMENTO DE TERRA</v>
          </cell>
          <cell r="B4887" t="str">
            <v>MOVT</v>
          </cell>
          <cell r="C4887" t="str">
            <v>CORTE/ESCAVACAO EM JAZIDAS OU CAMPO ABERTO</v>
          </cell>
          <cell r="D4887" t="str">
            <v>0018</v>
          </cell>
          <cell r="E4887">
            <v>0</v>
          </cell>
          <cell r="F4887">
            <v>0</v>
          </cell>
          <cell r="G4887" t="str">
            <v>101243</v>
          </cell>
          <cell r="H4887"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row>
        <row r="4888">
          <cell r="A4888" t="str">
            <v>MOVIMENTO DE TERRA</v>
          </cell>
          <cell r="B4888" t="str">
            <v>MOVT</v>
          </cell>
          <cell r="C4888" t="str">
            <v>CORTE/ESCAVACAO EM JAZIDAS OU CAMPO ABERTO</v>
          </cell>
          <cell r="D4888" t="str">
            <v>0018</v>
          </cell>
          <cell r="E4888">
            <v>0</v>
          </cell>
          <cell r="F4888">
            <v>0</v>
          </cell>
          <cell r="G4888" t="str">
            <v>101244</v>
          </cell>
          <cell r="H488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row>
        <row r="4889">
          <cell r="A4889" t="str">
            <v>MOVIMENTO DE TERRA</v>
          </cell>
          <cell r="B4889" t="str">
            <v>MOVT</v>
          </cell>
          <cell r="C4889" t="str">
            <v>CORTE/ESCAVACAO EM JAZIDAS OU CAMPO ABERTO</v>
          </cell>
          <cell r="D4889" t="str">
            <v>0018</v>
          </cell>
          <cell r="E4889">
            <v>0</v>
          </cell>
          <cell r="F4889">
            <v>0</v>
          </cell>
          <cell r="G4889" t="str">
            <v>101245</v>
          </cell>
          <cell r="H4889"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row>
        <row r="4890">
          <cell r="A4890" t="str">
            <v>MOVIMENTO DE TERRA</v>
          </cell>
          <cell r="B4890" t="str">
            <v>MOVT</v>
          </cell>
          <cell r="C4890" t="str">
            <v>CORTE/ESCAVACAO EM JAZIDAS OU CAMPO ABERTO</v>
          </cell>
          <cell r="D4890" t="str">
            <v>0018</v>
          </cell>
          <cell r="E4890">
            <v>0</v>
          </cell>
          <cell r="F4890">
            <v>0</v>
          </cell>
          <cell r="G4890" t="str">
            <v>101246</v>
          </cell>
          <cell r="H4890"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row>
        <row r="4891">
          <cell r="A4891" t="str">
            <v>MOVIMENTO DE TERRA</v>
          </cell>
          <cell r="B4891" t="str">
            <v>MOVT</v>
          </cell>
          <cell r="C4891" t="str">
            <v>CORTE/ESCAVACAO EM JAZIDAS OU CAMPO ABERTO</v>
          </cell>
          <cell r="D4891" t="str">
            <v>0018</v>
          </cell>
          <cell r="E4891">
            <v>0</v>
          </cell>
          <cell r="F4891">
            <v>0</v>
          </cell>
          <cell r="G4891" t="str">
            <v>101247</v>
          </cell>
          <cell r="H4891"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row>
        <row r="4892">
          <cell r="A4892" t="str">
            <v>MOVIMENTO DE TERRA</v>
          </cell>
          <cell r="B4892" t="str">
            <v>MOVT</v>
          </cell>
          <cell r="C4892" t="str">
            <v>CORTE/ESCAVACAO EM JAZIDAS OU CAMPO ABERTO</v>
          </cell>
          <cell r="D4892" t="str">
            <v>0018</v>
          </cell>
          <cell r="E4892">
            <v>0</v>
          </cell>
          <cell r="F4892">
            <v>0</v>
          </cell>
          <cell r="G4892" t="str">
            <v>101248</v>
          </cell>
          <cell r="H4892"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row>
        <row r="4893">
          <cell r="A4893" t="str">
            <v>MOVIMENTO DE TERRA</v>
          </cell>
          <cell r="B4893" t="str">
            <v>MOVT</v>
          </cell>
          <cell r="C4893" t="str">
            <v>CORTE/ESCAVACAO EM JAZIDAS OU CAMPO ABERTO</v>
          </cell>
          <cell r="D4893" t="str">
            <v>0018</v>
          </cell>
          <cell r="E4893">
            <v>0</v>
          </cell>
          <cell r="F4893">
            <v>0</v>
          </cell>
          <cell r="G4893" t="str">
            <v>101249</v>
          </cell>
          <cell r="H4893"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row>
        <row r="4894">
          <cell r="A4894" t="str">
            <v>MOVIMENTO DE TERRA</v>
          </cell>
          <cell r="B4894" t="str">
            <v>MOVT</v>
          </cell>
          <cell r="C4894" t="str">
            <v>CORTE/ESCAVACAO EM JAZIDAS OU CAMPO ABERTO</v>
          </cell>
          <cell r="D4894" t="str">
            <v>0018</v>
          </cell>
          <cell r="E4894">
            <v>0</v>
          </cell>
          <cell r="F4894">
            <v>0</v>
          </cell>
          <cell r="G4894" t="str">
            <v>101250</v>
          </cell>
          <cell r="H4894"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row>
        <row r="4895">
          <cell r="A4895" t="str">
            <v>MOVIMENTO DE TERRA</v>
          </cell>
          <cell r="B4895" t="str">
            <v>MOVT</v>
          </cell>
          <cell r="C4895" t="str">
            <v>CORTE/ESCAVACAO EM JAZIDAS OU CAMPO ABERTO</v>
          </cell>
          <cell r="D4895" t="str">
            <v>0018</v>
          </cell>
          <cell r="E4895">
            <v>0</v>
          </cell>
          <cell r="F4895">
            <v>0</v>
          </cell>
          <cell r="G4895" t="str">
            <v>101251</v>
          </cell>
          <cell r="H4895"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row>
        <row r="4896">
          <cell r="A4896" t="str">
            <v>MOVIMENTO DE TERRA</v>
          </cell>
          <cell r="B4896" t="str">
            <v>MOVT</v>
          </cell>
          <cell r="C4896" t="str">
            <v>CORTE/ESCAVACAO EM JAZIDAS OU CAMPO ABERTO</v>
          </cell>
          <cell r="D4896" t="str">
            <v>0018</v>
          </cell>
          <cell r="E4896">
            <v>0</v>
          </cell>
          <cell r="F4896">
            <v>0</v>
          </cell>
          <cell r="G4896" t="str">
            <v>101252</v>
          </cell>
          <cell r="H4896"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row>
        <row r="4897">
          <cell r="A4897" t="str">
            <v>MOVIMENTO DE TERRA</v>
          </cell>
          <cell r="B4897" t="str">
            <v>MOVT</v>
          </cell>
          <cell r="C4897" t="str">
            <v>CORTE/ESCAVACAO EM JAZIDAS OU CAMPO ABERTO</v>
          </cell>
          <cell r="D4897" t="str">
            <v>0018</v>
          </cell>
          <cell r="E4897">
            <v>0</v>
          </cell>
          <cell r="F4897">
            <v>0</v>
          </cell>
          <cell r="G4897" t="str">
            <v>101253</v>
          </cell>
          <cell r="H4897"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row>
        <row r="4898">
          <cell r="A4898" t="str">
            <v>MOVIMENTO DE TERRA</v>
          </cell>
          <cell r="B4898" t="str">
            <v>MOVT</v>
          </cell>
          <cell r="C4898" t="str">
            <v>CORTE/ESCAVACAO EM JAZIDAS OU CAMPO ABERTO</v>
          </cell>
          <cell r="D4898" t="str">
            <v>0018</v>
          </cell>
          <cell r="E4898">
            <v>0</v>
          </cell>
          <cell r="F4898">
            <v>0</v>
          </cell>
          <cell r="G4898" t="str">
            <v>101254</v>
          </cell>
          <cell r="H4898"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row>
        <row r="4899">
          <cell r="A4899" t="str">
            <v>MOVIMENTO DE TERRA</v>
          </cell>
          <cell r="B4899" t="str">
            <v>MOVT</v>
          </cell>
          <cell r="C4899" t="str">
            <v>CORTE/ESCAVACAO EM JAZIDAS OU CAMPO ABERTO</v>
          </cell>
          <cell r="D4899" t="str">
            <v>0018</v>
          </cell>
          <cell r="E4899">
            <v>0</v>
          </cell>
          <cell r="F4899">
            <v>0</v>
          </cell>
          <cell r="G4899" t="str">
            <v>101255</v>
          </cell>
          <cell r="H4899"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row>
        <row r="4900">
          <cell r="A4900" t="str">
            <v>MOVIMENTO DE TERRA</v>
          </cell>
          <cell r="B4900" t="str">
            <v>MOVT</v>
          </cell>
          <cell r="C4900" t="str">
            <v>CORTE/ESCAVACAO EM JAZIDAS OU CAMPO ABERTO</v>
          </cell>
          <cell r="D4900" t="str">
            <v>0018</v>
          </cell>
          <cell r="E4900">
            <v>0</v>
          </cell>
          <cell r="F4900">
            <v>0</v>
          </cell>
          <cell r="G4900" t="str">
            <v>101256</v>
          </cell>
          <cell r="H4900"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row>
        <row r="4901">
          <cell r="A4901" t="str">
            <v>MOVIMENTO DE TERRA</v>
          </cell>
          <cell r="B4901" t="str">
            <v>MOVT</v>
          </cell>
          <cell r="C4901" t="str">
            <v>CORTE/ESCAVACAO EM JAZIDAS OU CAMPO ABERTO</v>
          </cell>
          <cell r="D4901" t="str">
            <v>0018</v>
          </cell>
          <cell r="E4901">
            <v>0</v>
          </cell>
          <cell r="F4901">
            <v>0</v>
          </cell>
          <cell r="G4901" t="str">
            <v>101257</v>
          </cell>
          <cell r="H4901" t="str">
            <v>ESCAVAÇÃO VERTICAL A CÉU ABERTO, EM OBRAS DE EDIFICAÇÃO, INCLUINDO CARGA, DESCARGA E TRANSPORTE, EM SOLO DE 1ª CATEGORIA COM ESCAVADEIRA HIDRÁULICA (CAÇAMBA: 0,8 M³ / 111HP), FROTA DE 5 CAMINHÕES BASCULANTES DE 10 M³, DMT DE 2 KM E VELOCIDADE MÉDIA 19KM/H. AF_05/2020</v>
          </cell>
        </row>
        <row r="4902">
          <cell r="A4902" t="str">
            <v>MOVIMENTO DE TERRA</v>
          </cell>
          <cell r="B4902" t="str">
            <v>MOVT</v>
          </cell>
          <cell r="C4902" t="str">
            <v>CORTE/ESCAVACAO EM JAZIDAS OU CAMPO ABERTO</v>
          </cell>
          <cell r="D4902" t="str">
            <v>0018</v>
          </cell>
          <cell r="E4902">
            <v>0</v>
          </cell>
          <cell r="F4902">
            <v>0</v>
          </cell>
          <cell r="G4902" t="str">
            <v>101258</v>
          </cell>
          <cell r="H4902" t="str">
            <v>ESCAVAÇÃO VERTICAL A CÉU ABERTO, EM OBRAS DE EDIFICAÇÃO, INCLUINDO CARGA, DESCARGA E TRANSPORTE, EM SOLO DE 1ª CATEGORIA COM ESCAVADEIRA HIDRÁULICA (CAÇAMBA: 0,8 M³ / 111HP), FROTA DE 6 CAMINHÕES BASCULANTES DE 10 M³, DMT DE 3 KM E VELOCIDADE MÉDIA 20KM/H. AF_05/2020</v>
          </cell>
        </row>
        <row r="4903">
          <cell r="A4903" t="str">
            <v>MOVIMENTO DE TERRA</v>
          </cell>
          <cell r="B4903" t="str">
            <v>MOVT</v>
          </cell>
          <cell r="C4903" t="str">
            <v>CORTE/ESCAVACAO EM JAZIDAS OU CAMPO ABERTO</v>
          </cell>
          <cell r="D4903" t="str">
            <v>0018</v>
          </cell>
          <cell r="E4903">
            <v>0</v>
          </cell>
          <cell r="F4903">
            <v>0</v>
          </cell>
          <cell r="G4903" t="str">
            <v>101259</v>
          </cell>
          <cell r="H4903" t="str">
            <v>ESCAVAÇÃO VERTICAL A CÉU ABERTO, EM OBRAS DE EDIFICAÇÃO, INCLUINDO CARGA, DESCARGA E TRANSPORTE, EM SOLO DE 1ª CATEGORIA COM ESCAVADEIRA HIDRÁULICA (CAÇAMBA: 0,8 M³ / 111HP), FROTA DE 7 CAMINHÕES BASCULANTES DE 10 M³, DMT DE 4 KM E VELOCIDADE MÉDIA 22KM/H. AF_05/2020</v>
          </cell>
        </row>
        <row r="4904">
          <cell r="A4904" t="str">
            <v>MOVIMENTO DE TERRA</v>
          </cell>
          <cell r="B4904" t="str">
            <v>MOVT</v>
          </cell>
          <cell r="C4904" t="str">
            <v>CORTE/ESCAVACAO EM JAZIDAS OU CAMPO ABERTO</v>
          </cell>
          <cell r="D4904" t="str">
            <v>0018</v>
          </cell>
          <cell r="E4904">
            <v>0</v>
          </cell>
          <cell r="F4904">
            <v>0</v>
          </cell>
          <cell r="G4904" t="str">
            <v>101260</v>
          </cell>
          <cell r="H4904" t="str">
            <v>ESCAVAÇÃO VERTICAL A CÉU ABERTO, EM OBRAS DE EDIFICAÇÃO, INCLUINDO CARGA, DESCARGA E TRANSPORTE, EM SOLO DE 1ª CATEGORIA COM ESCAVADEIRA HIDRÁULICA (CAÇAMBA: 0,8 M³ / 111HP), FROTA DE 9 CAMINHÕES BASCULANTES DE 10 M³, DMT DE 6 KM E VELOCIDADE MÉDIA 22KM/H. AF_05/2020</v>
          </cell>
        </row>
        <row r="4905">
          <cell r="A4905" t="str">
            <v>MOVIMENTO DE TERRA</v>
          </cell>
          <cell r="B4905" t="str">
            <v>MOVT</v>
          </cell>
          <cell r="C4905" t="str">
            <v>CORTE/ESCAVACAO EM JAZIDAS OU CAMPO ABERTO</v>
          </cell>
          <cell r="D4905" t="str">
            <v>0018</v>
          </cell>
          <cell r="E4905">
            <v>0</v>
          </cell>
          <cell r="F4905">
            <v>0</v>
          </cell>
          <cell r="G4905" t="str">
            <v>101261</v>
          </cell>
          <cell r="H4905"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row>
        <row r="4906">
          <cell r="A4906" t="str">
            <v>MOVIMENTO DE TERRA</v>
          </cell>
          <cell r="B4906" t="str">
            <v>MOVT</v>
          </cell>
          <cell r="C4906" t="str">
            <v>CORTE/ESCAVACAO EM JAZIDAS OU CAMPO ABERTO</v>
          </cell>
          <cell r="D4906" t="str">
            <v>0018</v>
          </cell>
          <cell r="E4906">
            <v>0</v>
          </cell>
          <cell r="F4906">
            <v>0</v>
          </cell>
          <cell r="G4906" t="str">
            <v>101262</v>
          </cell>
          <cell r="H4906" t="str">
            <v>ESCAVAÇÃO VERTICAL A CÉU ABERTO, EM OBRAS DE EDIFICAÇÃO, INCLUINDO CARGA, DESCARGA E TRANSPORTE, EM SOLO DE 1ª CATEGORIA COM ESCAVADEIRA HIDRÁULICA (CAÇAMBA: 1,2 M³ / 155HP), FROTA DE 6 CAMINHÕES BASCULANTES DE 10 M³, DMT DE 2 KM E VELOCIDADE MÉDIA 19KM/H. AF_05/2020</v>
          </cell>
        </row>
        <row r="4907">
          <cell r="A4907" t="str">
            <v>MOVIMENTO DE TERRA</v>
          </cell>
          <cell r="B4907" t="str">
            <v>MOVT</v>
          </cell>
          <cell r="C4907" t="str">
            <v>CORTE/ESCAVACAO EM JAZIDAS OU CAMPO ABERTO</v>
          </cell>
          <cell r="D4907" t="str">
            <v>0018</v>
          </cell>
          <cell r="E4907">
            <v>0</v>
          </cell>
          <cell r="F4907">
            <v>0</v>
          </cell>
          <cell r="G4907" t="str">
            <v>101263</v>
          </cell>
          <cell r="H4907" t="str">
            <v>ESCAVAÇÃO VERTICAL A CÉU ABERTO, EM OBRAS DE EDIFICAÇÃO, INCLUINDO CARGA, DESCARGA E TRANSPORTE, EM SOLO DE 1ª CATEGORIA COM ESCAVADEIRA HIDRÁULICA (CAÇAMBA: 1,2 M³ / 155HP), FROTA DE 7 CAMINHÕES BASCULANTES DE 10 M³, DMT DE 3 KM E VELOCIDADE MÉDIA 20KM/H. AF_05/2020</v>
          </cell>
        </row>
        <row r="4908">
          <cell r="A4908" t="str">
            <v>MOVIMENTO DE TERRA</v>
          </cell>
          <cell r="B4908" t="str">
            <v>MOVT</v>
          </cell>
          <cell r="C4908" t="str">
            <v>CORTE/ESCAVACAO EM JAZIDAS OU CAMPO ABERTO</v>
          </cell>
          <cell r="D4908" t="str">
            <v>0018</v>
          </cell>
          <cell r="E4908">
            <v>0</v>
          </cell>
          <cell r="F4908">
            <v>0</v>
          </cell>
          <cell r="G4908" t="str">
            <v>101264</v>
          </cell>
          <cell r="H4908" t="str">
            <v>ESCAVAÇÃO VERTICAL A CÉU ABERTO, EM OBRAS DE EDIFICAÇÃO, INCLUINDO CARGA, DESCARGA E TRANSPORTE, EM SOLO DE 1ª CATEGORIA COM ESCAVADEIRA HIDRÁULICA (CAÇAMBA: 1,2 M³ / 155HP), FROTA DE 8 CAMINHÕES BASCULANTES DE 10 M³, DMT DE 4 KM E VELOCIDADE MÉDIA 22KM/H. AF_05/2020</v>
          </cell>
        </row>
        <row r="4909">
          <cell r="A4909" t="str">
            <v>MOVIMENTO DE TERRA</v>
          </cell>
          <cell r="B4909" t="str">
            <v>MOVT</v>
          </cell>
          <cell r="C4909" t="str">
            <v>CORTE/ESCAVACAO EM JAZIDAS OU CAMPO ABERTO</v>
          </cell>
          <cell r="D4909" t="str">
            <v>0018</v>
          </cell>
          <cell r="E4909">
            <v>0</v>
          </cell>
          <cell r="F4909">
            <v>0</v>
          </cell>
          <cell r="G4909" t="str">
            <v>101265</v>
          </cell>
          <cell r="H4909"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row>
        <row r="4910">
          <cell r="A4910" t="str">
            <v>MOVIMENTO DE TERRA</v>
          </cell>
          <cell r="B4910" t="str">
            <v>MOVT</v>
          </cell>
          <cell r="C4910" t="str">
            <v>CORTE/ESCAVACAO EM JAZIDAS OU CAMPO ABERTO</v>
          </cell>
          <cell r="D4910" t="str">
            <v>0018</v>
          </cell>
          <cell r="E4910">
            <v>0</v>
          </cell>
          <cell r="F4910">
            <v>0</v>
          </cell>
          <cell r="G4910" t="str">
            <v>101266</v>
          </cell>
          <cell r="H4910"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row>
        <row r="4911">
          <cell r="A4911" t="str">
            <v>MOVIMENTO DE TERRA</v>
          </cell>
          <cell r="B4911" t="str">
            <v>MOVT</v>
          </cell>
          <cell r="C4911" t="str">
            <v>CORTE/ESCAVACAO EM JAZIDAS OU CAMPO ABERTO</v>
          </cell>
          <cell r="D4911" t="str">
            <v>0018</v>
          </cell>
          <cell r="E4911">
            <v>0</v>
          </cell>
          <cell r="F4911">
            <v>0</v>
          </cell>
          <cell r="G4911" t="str">
            <v>101267</v>
          </cell>
          <cell r="H4911"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row>
        <row r="4912">
          <cell r="A4912" t="str">
            <v>MOVIMENTO DE TERRA</v>
          </cell>
          <cell r="B4912" t="str">
            <v>MOVT</v>
          </cell>
          <cell r="C4912" t="str">
            <v>CORTE/ESCAVACAO EM JAZIDAS OU CAMPO ABERTO</v>
          </cell>
          <cell r="D4912" t="str">
            <v>0018</v>
          </cell>
          <cell r="E4912">
            <v>0</v>
          </cell>
          <cell r="F4912">
            <v>0</v>
          </cell>
          <cell r="G4912" t="str">
            <v>101268</v>
          </cell>
          <cell r="H4912"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row>
        <row r="4913">
          <cell r="A4913" t="str">
            <v>MOVIMENTO DE TERRA</v>
          </cell>
          <cell r="B4913" t="str">
            <v>MOVT</v>
          </cell>
          <cell r="C4913" t="str">
            <v>CORTE/ESCAVACAO EM JAZIDAS OU CAMPO ABERTO</v>
          </cell>
          <cell r="D4913" t="str">
            <v>0018</v>
          </cell>
          <cell r="E4913">
            <v>0</v>
          </cell>
          <cell r="F4913">
            <v>0</v>
          </cell>
          <cell r="G4913" t="str">
            <v>101269</v>
          </cell>
          <cell r="H4913"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row>
        <row r="4914">
          <cell r="A4914" t="str">
            <v>MOVIMENTO DE TERRA</v>
          </cell>
          <cell r="B4914" t="str">
            <v>MOVT</v>
          </cell>
          <cell r="C4914" t="str">
            <v>CORTE/ESCAVACAO EM JAZIDAS OU CAMPO ABERTO</v>
          </cell>
          <cell r="D4914" t="str">
            <v>0018</v>
          </cell>
          <cell r="E4914">
            <v>0</v>
          </cell>
          <cell r="F4914">
            <v>0</v>
          </cell>
          <cell r="G4914" t="str">
            <v>101270</v>
          </cell>
          <cell r="H4914"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row>
        <row r="4915">
          <cell r="A4915" t="str">
            <v>MOVIMENTO DE TERRA</v>
          </cell>
          <cell r="B4915" t="str">
            <v>MOVT</v>
          </cell>
          <cell r="C4915" t="str">
            <v>CORTE/ESCAVACAO EM JAZIDAS OU CAMPO ABERTO</v>
          </cell>
          <cell r="D4915" t="str">
            <v>0018</v>
          </cell>
          <cell r="E4915">
            <v>0</v>
          </cell>
          <cell r="F4915">
            <v>0</v>
          </cell>
          <cell r="G4915" t="str">
            <v>101271</v>
          </cell>
          <cell r="H4915"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row>
        <row r="4916">
          <cell r="A4916" t="str">
            <v>MOVIMENTO DE TERRA</v>
          </cell>
          <cell r="B4916" t="str">
            <v>MOVT</v>
          </cell>
          <cell r="C4916" t="str">
            <v>CORTE/ESCAVACAO EM JAZIDAS OU CAMPO ABERTO</v>
          </cell>
          <cell r="D4916" t="str">
            <v>0018</v>
          </cell>
          <cell r="E4916">
            <v>0</v>
          </cell>
          <cell r="F4916">
            <v>0</v>
          </cell>
          <cell r="G4916" t="str">
            <v>101272</v>
          </cell>
          <cell r="H4916"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row>
        <row r="4917">
          <cell r="A4917" t="str">
            <v>MOVIMENTO DE TERRA</v>
          </cell>
          <cell r="B4917" t="str">
            <v>MOVT</v>
          </cell>
          <cell r="C4917" t="str">
            <v>CORTE/ESCAVACAO EM JAZIDAS OU CAMPO ABERTO</v>
          </cell>
          <cell r="D4917" t="str">
            <v>0018</v>
          </cell>
          <cell r="E4917">
            <v>0</v>
          </cell>
          <cell r="F4917">
            <v>0</v>
          </cell>
          <cell r="G4917" t="str">
            <v>101273</v>
          </cell>
          <cell r="H4917"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row>
        <row r="4918">
          <cell r="A4918" t="str">
            <v>MOVIMENTO DE TERRA</v>
          </cell>
          <cell r="B4918" t="str">
            <v>MOVT</v>
          </cell>
          <cell r="C4918" t="str">
            <v>CORTE/ESCAVACAO EM JAZIDAS OU CAMPO ABERTO</v>
          </cell>
          <cell r="D4918" t="str">
            <v>0018</v>
          </cell>
          <cell r="E4918">
            <v>0</v>
          </cell>
          <cell r="F4918">
            <v>0</v>
          </cell>
          <cell r="G4918" t="str">
            <v>101274</v>
          </cell>
          <cell r="H4918"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row>
        <row r="4919">
          <cell r="A4919" t="str">
            <v>MOVIMENTO DE TERRA</v>
          </cell>
          <cell r="B4919" t="str">
            <v>MOVT</v>
          </cell>
          <cell r="C4919" t="str">
            <v>CORTE/ESCAVACAO EM JAZIDAS OU CAMPO ABERTO</v>
          </cell>
          <cell r="D4919" t="str">
            <v>0018</v>
          </cell>
          <cell r="E4919">
            <v>0</v>
          </cell>
          <cell r="F4919">
            <v>0</v>
          </cell>
          <cell r="G4919" t="str">
            <v>101275</v>
          </cell>
          <cell r="H4919"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row>
        <row r="4920">
          <cell r="A4920" t="str">
            <v>MOVIMENTO DE TERRA</v>
          </cell>
          <cell r="B4920" t="str">
            <v>MOVT</v>
          </cell>
          <cell r="C4920" t="str">
            <v>CORTE/ESCAVACAO EM JAZIDAS OU CAMPO ABERTO</v>
          </cell>
          <cell r="D4920" t="str">
            <v>0018</v>
          </cell>
          <cell r="E4920">
            <v>0</v>
          </cell>
          <cell r="F4920">
            <v>0</v>
          </cell>
          <cell r="G4920" t="str">
            <v>101276</v>
          </cell>
          <cell r="H4920"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row>
        <row r="4921">
          <cell r="A4921" t="str">
            <v>MOVIMENTO DE TERRA</v>
          </cell>
          <cell r="B4921" t="str">
            <v>MOVT</v>
          </cell>
          <cell r="C4921" t="str">
            <v>CORTE/ESCAVACAO EM JAZIDAS OU CAMPO ABERTO</v>
          </cell>
          <cell r="D4921" t="str">
            <v>0018</v>
          </cell>
          <cell r="E4921">
            <v>0</v>
          </cell>
          <cell r="F4921">
            <v>0</v>
          </cell>
          <cell r="G4921" t="str">
            <v>101277</v>
          </cell>
          <cell r="H4921"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row>
        <row r="4922">
          <cell r="A4922" t="str">
            <v>MOVIMENTO DE TERRA</v>
          </cell>
          <cell r="B4922" t="str">
            <v>MOVT</v>
          </cell>
          <cell r="C4922" t="str">
            <v>ESCAVACAO DE VALAS</v>
          </cell>
          <cell r="D4922" t="str">
            <v>0019</v>
          </cell>
          <cell r="E4922">
            <v>0</v>
          </cell>
          <cell r="F4922">
            <v>0</v>
          </cell>
          <cell r="G4922" t="str">
            <v>90082</v>
          </cell>
          <cell r="H4922" t="str">
            <v>ESCAVAÇÃO MECANIZADA DE VALA COM PROF. ATÉ 1,5 M (MÉDIA ENTRE MONTANTE E JUSANTE/UMA COMPOSIÇÃO POR TRECHO), COM ESCAVADEIRA HIDRÁULICA (0,8 M3), LARG. DE 1,5 M A 2,5 M, EM SOLO DE 1A CATEGORIA, EM LOCAIS COM ALTO NÍVEL DE INTERFERÊNCIA. AF_02/2021</v>
          </cell>
        </row>
        <row r="4923">
          <cell r="A4923" t="str">
            <v>MOVIMENTO DE TERRA</v>
          </cell>
          <cell r="B4923" t="str">
            <v>MOVT</v>
          </cell>
          <cell r="C4923" t="str">
            <v>ESCAVACAO DE VALAS</v>
          </cell>
          <cell r="D4923" t="str">
            <v>0019</v>
          </cell>
          <cell r="E4923">
            <v>0</v>
          </cell>
          <cell r="F4923">
            <v>0</v>
          </cell>
          <cell r="G4923" t="str">
            <v>90084</v>
          </cell>
          <cell r="H4923" t="str">
            <v>ESCAVAÇÃO MECANIZADA DE VALA COM PROF. MAIOR QUE 1,5 M ATÉ 3,0 M (MÉDIA ENTRE MONTANTE E JUSANTE/UMA COMPOSIÇÃO POR TRECHO), COM ESCAVADEIRA HIDRÁULICA (0,8 M3/111 HP), LARGURA ATÉ 1,5 M, EM SOLO DE 1A CATEGORIA, EM LOCAIS COM ALTO NÍVEL DE INTERFERÊNCIA. AF_02/2021</v>
          </cell>
        </row>
        <row r="4924">
          <cell r="A4924" t="str">
            <v>MOVIMENTO DE TERRA</v>
          </cell>
          <cell r="B4924" t="str">
            <v>MOVT</v>
          </cell>
          <cell r="C4924" t="str">
            <v>ESCAVACAO DE VALAS</v>
          </cell>
          <cell r="D4924" t="str">
            <v>0019</v>
          </cell>
          <cell r="E4924">
            <v>0</v>
          </cell>
          <cell r="F4924">
            <v>0</v>
          </cell>
          <cell r="G4924" t="str">
            <v>90086</v>
          </cell>
          <cell r="H4924" t="str">
            <v>ESCAVAÇÃO MECANIZADA DE VALA COM PROF. MAIOR QUE 3,0 M ATÉ 4,5 M(MÉDIA ENTRE MONTANTE E JUSANTE/UMA COMPOSIÇÃO POR TRECHO), COM ESCAVADEIRA HIDRÁULICA (0,8 M3/111 HP), LARG. MENOR QUE 1,5 M, EM SOLO DE 1A CATEGORIA, EM LOCAIS COM ALTO NÍVEL DE INTERFERÊNCIA. AF_02/2021</v>
          </cell>
        </row>
        <row r="4925">
          <cell r="A4925" t="str">
            <v>MOVIMENTO DE TERRA</v>
          </cell>
          <cell r="B4925" t="str">
            <v>MOVT</v>
          </cell>
          <cell r="C4925" t="str">
            <v>ESCAVACAO DE VALAS</v>
          </cell>
          <cell r="D4925" t="str">
            <v>0019</v>
          </cell>
          <cell r="E4925">
            <v>0</v>
          </cell>
          <cell r="F4925">
            <v>0</v>
          </cell>
          <cell r="G4925" t="str">
            <v>90087</v>
          </cell>
          <cell r="H4925" t="str">
            <v>ESCAVAÇÃO MECANIZADA DE VALA COM PROF. DE 3,0 M ATÉ 4,5 M(MÉDIA ENTRE MONTANTE E JUSANTE/UMA COMPOSIÇÃO POR TRECHO), COM ESCAVADEIRA HIDRÁULICA (1,2 M3/155 HP), LARG. DE 1,5 M A 2,5 M, EM SOLO DE 1A CATEGORIA, EM LOCAIS COM ALTO NÍVEL DE INTERFERÊNCIA. AF_02/2021</v>
          </cell>
        </row>
        <row r="4926">
          <cell r="A4926" t="str">
            <v>MOVIMENTO DE TERRA</v>
          </cell>
          <cell r="B4926" t="str">
            <v>MOVT</v>
          </cell>
          <cell r="C4926" t="str">
            <v>ESCAVACAO DE VALAS</v>
          </cell>
          <cell r="D4926" t="str">
            <v>0019</v>
          </cell>
          <cell r="E4926">
            <v>0</v>
          </cell>
          <cell r="F4926">
            <v>0</v>
          </cell>
          <cell r="G4926" t="str">
            <v>90090</v>
          </cell>
          <cell r="H4926" t="str">
            <v>ESCAVAÇÃO MECANIZADA DE VALA COM PROF. MAIOR QUE 4,5 M ATÉ 6,0 M(MÉDIA ENTRE MONTANTE E JUSANTE/UMA COMPOSIÇÃO POR TRECHO), COM ESCAVADEIRA HIDRÁULICA (1,2 M3/155 HP), LARG. DE 1,5 M A 2,5 M, EM SOLO DE 1A CATEGORIA, EM LOCAIS COM ALTO NÍVEL DE INTERFERÊNCIA. AF_02/2021</v>
          </cell>
        </row>
        <row r="4927">
          <cell r="A4927" t="str">
            <v>MOVIMENTO DE TERRA</v>
          </cell>
          <cell r="B4927" t="str">
            <v>MOVT</v>
          </cell>
          <cell r="C4927" t="str">
            <v>ESCAVACAO DE VALAS</v>
          </cell>
          <cell r="D4927" t="str">
            <v>0019</v>
          </cell>
          <cell r="E4927">
            <v>0</v>
          </cell>
          <cell r="F4927">
            <v>0</v>
          </cell>
          <cell r="G4927" t="str">
            <v>90091</v>
          </cell>
          <cell r="H4927" t="str">
            <v>ESCAVAÇÃO MECANIZADA DE VALA COM PROF. ATÉ 1,5 M(MÉDIA ENTRE MONTANTE E JUSANTE/UMA COMPOSIÇÃO POR TRECHO), COM ESCAVADEIRA HIDRÁULICA (0,8 M3), LARG. DE 1,5M A 2,5 M, EM SOLO DE 1A CATEGORIA, LOCAIS COM BAIXO NÍVEL DE INTERFERÊNCIA. AF_02/2021</v>
          </cell>
        </row>
        <row r="4928">
          <cell r="A4928" t="str">
            <v>MOVIMENTO DE TERRA</v>
          </cell>
          <cell r="B4928" t="str">
            <v>MOVT</v>
          </cell>
          <cell r="C4928" t="str">
            <v>ESCAVACAO DE VALAS</v>
          </cell>
          <cell r="D4928" t="str">
            <v>0019</v>
          </cell>
          <cell r="E4928">
            <v>0</v>
          </cell>
          <cell r="F4928">
            <v>0</v>
          </cell>
          <cell r="G4928" t="str">
            <v>90092</v>
          </cell>
          <cell r="H4928" t="str">
            <v>ESCAVAÇÃO MECANIZADA DE VALA COM PROF. MAIOR QUE 1,5 M E ATÉ 3,0 M(MÉDIA ENTRE MONTANTE E JUSANTE/UMA COMPOSIÇÃO POR TRECHO), COM ESCAVADEIRA HIDRÁULICA (0,8 M3/111 HP), LARG. MENOR QUE 1,5 M, EM SOLO DE 1A CATEGORIA, LOCAIS COM BAIXO NÍVEL DE INTERFERÊNCIA. AF_02/2021</v>
          </cell>
        </row>
        <row r="4929">
          <cell r="A4929" t="str">
            <v>MOVIMENTO DE TERRA</v>
          </cell>
          <cell r="B4929" t="str">
            <v>MOVT</v>
          </cell>
          <cell r="C4929" t="str">
            <v>ESCAVACAO DE VALAS</v>
          </cell>
          <cell r="D4929" t="str">
            <v>0019</v>
          </cell>
          <cell r="E4929">
            <v>0</v>
          </cell>
          <cell r="F4929">
            <v>0</v>
          </cell>
          <cell r="G4929" t="str">
            <v>90094</v>
          </cell>
          <cell r="H4929" t="str">
            <v>ESCAVAÇÃO MECANIZADA DE VALA COM PROF. MAIOR QUE 3,0 M ATÉ 4,5 M (MÉDIA ENTRE MONTANTE E JUSANTE/UMA COMPOSIÇÃO POR TRECHO), COM ESCAVADEIRA HIDRÁULICA (0,8 M3/111 HP), LARG. MENOR QUE 1,5 M, EM SOLO DE 1A CATEGORIA, LOCAIS COM BAIXO NÍVEL DE INTERFERÊNCIA. AF_02/2021</v>
          </cell>
        </row>
        <row r="4930">
          <cell r="A4930" t="str">
            <v>MOVIMENTO DE TERRA</v>
          </cell>
          <cell r="B4930" t="str">
            <v>MOVT</v>
          </cell>
          <cell r="C4930" t="str">
            <v>ESCAVACAO DE VALAS</v>
          </cell>
          <cell r="D4930" t="str">
            <v>0019</v>
          </cell>
          <cell r="E4930">
            <v>0</v>
          </cell>
          <cell r="F4930">
            <v>0</v>
          </cell>
          <cell r="G4930" t="str">
            <v>90095</v>
          </cell>
          <cell r="H4930" t="str">
            <v>ESCAVAÇÃO MECANIZADA DE VALA COM PROF. MAIOR QUE 3,0 M ATÉ 4,5 M (MÉDIA ENTRE MONTANTE E JUSANTE/UMA COMPOSIÇÃO POR TRECHO), COM ESCAVADEIRA HIDRÁULICA (1,2 M3/155 HP), LARG. DE 1,5 M A 2,5 M, EM SOLO DE 1A CATEGORIA, LOCAIS COM BAIXO NÍVEL DE INTERFERÊNCIA. AF_02/2021</v>
          </cell>
        </row>
        <row r="4931">
          <cell r="A4931" t="str">
            <v>MOVIMENTO DE TERRA</v>
          </cell>
          <cell r="B4931" t="str">
            <v>MOVT</v>
          </cell>
          <cell r="C4931" t="str">
            <v>ESCAVACAO DE VALAS</v>
          </cell>
          <cell r="D4931" t="str">
            <v>0019</v>
          </cell>
          <cell r="E4931">
            <v>0</v>
          </cell>
          <cell r="F4931">
            <v>0</v>
          </cell>
          <cell r="G4931" t="str">
            <v>90098</v>
          </cell>
          <cell r="H4931" t="str">
            <v>ESCAVAÇÃO MECANIZADA DE VALA COM PROF. MAIOR QUE 4,5 M ATÉ 6,0 M (MÉDIA ENTRE MONTANTE E JUSANTE/UMA COMPOSIÇÃO POR TRECHO), COM ESCAVADEIRA HIDRÁULICA (1,2 M3/155 HP), LARG. DE 1,5 M A 2,5 M, EM SOLO DE 1A CATEGORIA, LOCAIS COM BAIXO NÍVEL DE INTERFERÊNCIA. AF_02/2021</v>
          </cell>
        </row>
        <row r="4932">
          <cell r="A4932" t="str">
            <v>MOVIMENTO DE TERRA</v>
          </cell>
          <cell r="B4932" t="str">
            <v>MOVT</v>
          </cell>
          <cell r="C4932" t="str">
            <v>ESCAVACAO DE VALAS</v>
          </cell>
          <cell r="D4932" t="str">
            <v>0019</v>
          </cell>
          <cell r="E4932">
            <v>0</v>
          </cell>
          <cell r="F4932">
            <v>0</v>
          </cell>
          <cell r="G4932" t="str">
            <v>90099</v>
          </cell>
          <cell r="H4932" t="str">
            <v>ESCAVAÇÃO MECANIZADA DE VALA COM PROF. ATÉ 1,5 M (MÉDIA ENTRE MONTANTE E JUSANTE/UMA COMPOSIÇÃO POR TRECHO), COM RETROESCAVADEIRA (0,26 M3/88 HP), LARG. MENOR QUE 0,8 M, EM SOLO DE 1A CATEGORIA, EM LOCAIS COM ALTO NÍVEL DE INTERFERÊNCIA. AF_02/2021</v>
          </cell>
        </row>
        <row r="4933">
          <cell r="A4933" t="str">
            <v>MOVIMENTO DE TERRA</v>
          </cell>
          <cell r="B4933" t="str">
            <v>MOVT</v>
          </cell>
          <cell r="C4933" t="str">
            <v>ESCAVACAO DE VALAS</v>
          </cell>
          <cell r="D4933" t="str">
            <v>0019</v>
          </cell>
          <cell r="E4933">
            <v>0</v>
          </cell>
          <cell r="F4933">
            <v>0</v>
          </cell>
          <cell r="G4933" t="str">
            <v>90100</v>
          </cell>
          <cell r="H4933" t="str">
            <v>ESCAVAÇÃO MECANIZADA DE VALA COM PROF. ATÉ 1,5 M (MÉDIA ENTRE MONTANTE E JUSANTE/UMA COMPOSIÇÃO POR TRECHO), COM RETROESCAVADEIRA (0,26 M3/88 HP), LARG. DE 0,8 M A 1,5 M, EM SOLO DE 1A CATEGORIA, EM LOCAIS COM ALTO NÍVEL DE INTERFERÊNCIA. AF_02/2021</v>
          </cell>
        </row>
        <row r="4934">
          <cell r="A4934" t="str">
            <v>MOVIMENTO DE TERRA</v>
          </cell>
          <cell r="B4934" t="str">
            <v>MOVT</v>
          </cell>
          <cell r="C4934" t="str">
            <v>ESCAVACAO DE VALAS</v>
          </cell>
          <cell r="D4934" t="str">
            <v>0019</v>
          </cell>
          <cell r="E4934">
            <v>0</v>
          </cell>
          <cell r="F4934">
            <v>0</v>
          </cell>
          <cell r="G4934" t="str">
            <v>90101</v>
          </cell>
          <cell r="H4934" t="str">
            <v>ESCAVAÇÃO MECANIZADA DE VALA COM PROF. MAIOR QUE 1,5 M ATÉ 3,0 M (MÉDIA ENTRE MONTANTE E JUSANTE/UMA COMPOSIÇÃO POR TRECHO), COM RETROESCAVADEIRA (0,26 M3/88 HP), LARG. MENOR QUE 0,8 M, EM SOLO DE 1A CATEGORIA, EM LOCAIS COM ALTO NÍVEL DE INTERFERÊNCIA.AF_02/2021</v>
          </cell>
        </row>
        <row r="4935">
          <cell r="A4935" t="str">
            <v>MOVIMENTO DE TERRA</v>
          </cell>
          <cell r="B4935" t="str">
            <v>MOVT</v>
          </cell>
          <cell r="C4935" t="str">
            <v>ESCAVACAO DE VALAS</v>
          </cell>
          <cell r="D4935" t="str">
            <v>0019</v>
          </cell>
          <cell r="E4935">
            <v>0</v>
          </cell>
          <cell r="F4935">
            <v>0</v>
          </cell>
          <cell r="G4935" t="str">
            <v>90102</v>
          </cell>
          <cell r="H4935" t="str">
            <v>ESCAVAÇÃO MECANIZADA DE VALA COM PROF. MAIOR QUE 1,5 M ATÉ 3,0 M (MÉDIA ENTRE MONTANTE E JUSANTE/UMA COMPOSIÇÃO POR TRECHO), COM RETROESCAVADEIRA (0,26 M3/ POTÊNCIA:88 HP), LARGURA DE 0,8 M A 1,5 M, EM SOLO DE 1A CATEGORIA, EM LOCAIS COM ALTO NÍVEL DE INTERFERÊNCIA. AF_02/2021</v>
          </cell>
        </row>
        <row r="4936">
          <cell r="A4936" t="str">
            <v>MOVIMENTO DE TERRA</v>
          </cell>
          <cell r="B4936" t="str">
            <v>MOVT</v>
          </cell>
          <cell r="C4936" t="str">
            <v>ESCAVACAO DE VALAS</v>
          </cell>
          <cell r="D4936" t="str">
            <v>0019</v>
          </cell>
          <cell r="E4936">
            <v>0</v>
          </cell>
          <cell r="F4936">
            <v>0</v>
          </cell>
          <cell r="G4936" t="str">
            <v>90105</v>
          </cell>
          <cell r="H4936"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v>
          </cell>
        </row>
        <row r="4937">
          <cell r="A4937" t="str">
            <v>MOVIMENTO DE TERRA</v>
          </cell>
          <cell r="B4937" t="str">
            <v>MOVT</v>
          </cell>
          <cell r="C4937" t="str">
            <v>ESCAVACAO DE VALAS</v>
          </cell>
          <cell r="D4937" t="str">
            <v>0019</v>
          </cell>
          <cell r="E4937">
            <v>0</v>
          </cell>
          <cell r="F4937">
            <v>0</v>
          </cell>
          <cell r="G4937" t="str">
            <v>90106</v>
          </cell>
          <cell r="H4937"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v>
          </cell>
        </row>
        <row r="4938">
          <cell r="A4938" t="str">
            <v>MOVIMENTO DE TERRA</v>
          </cell>
          <cell r="B4938" t="str">
            <v>MOVT</v>
          </cell>
          <cell r="C4938" t="str">
            <v>ESCAVACAO DE VALAS</v>
          </cell>
          <cell r="D4938" t="str">
            <v>0019</v>
          </cell>
          <cell r="E4938">
            <v>0</v>
          </cell>
          <cell r="F4938">
            <v>0</v>
          </cell>
          <cell r="G4938" t="str">
            <v>90107</v>
          </cell>
          <cell r="H4938"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v>
          </cell>
        </row>
        <row r="4939">
          <cell r="A4939" t="str">
            <v>MOVIMENTO DE TERRA</v>
          </cell>
          <cell r="B4939" t="str">
            <v>MOVT</v>
          </cell>
          <cell r="C4939" t="str">
            <v>ESCAVACAO DE VALAS</v>
          </cell>
          <cell r="D4939" t="str">
            <v>0019</v>
          </cell>
          <cell r="E4939">
            <v>0</v>
          </cell>
          <cell r="F4939">
            <v>0</v>
          </cell>
          <cell r="G4939" t="str">
            <v>90108</v>
          </cell>
          <cell r="H4939"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v>
          </cell>
        </row>
        <row r="4940">
          <cell r="A4940" t="str">
            <v>MOVIMENTO DE TERRA</v>
          </cell>
          <cell r="B4940" t="str">
            <v>MOVT</v>
          </cell>
          <cell r="C4940" t="str">
            <v>ESCAVACAO DE VALAS</v>
          </cell>
          <cell r="D4940" t="str">
            <v>0019</v>
          </cell>
          <cell r="E4940">
            <v>0</v>
          </cell>
          <cell r="F4940">
            <v>0</v>
          </cell>
          <cell r="G4940" t="str">
            <v>93358</v>
          </cell>
          <cell r="H4940" t="str">
            <v>ESCAVAÇÃO MANUAL DE VALA COM PROFUNDIDADE MENOR OU IGUAL A 1,30 M. AF_02/2021</v>
          </cell>
        </row>
        <row r="4941">
          <cell r="A4941" t="str">
            <v>MOVIMENTO DE TERRA</v>
          </cell>
          <cell r="B4941" t="str">
            <v>MOVT</v>
          </cell>
          <cell r="C4941" t="str">
            <v>ESCAVACAO DE VALAS</v>
          </cell>
          <cell r="D4941" t="str">
            <v>0019</v>
          </cell>
          <cell r="E4941">
            <v>0</v>
          </cell>
          <cell r="F4941">
            <v>0</v>
          </cell>
          <cell r="G4941" t="str">
            <v>102276</v>
          </cell>
          <cell r="H4941" t="str">
            <v>ESCAVAÇÃO MECANIZADA DE VALA COM PROF. ATÉ 1,5 M (MÉDIA ENTRE MONTANTE E JUSANTE/UMA COMPOSIÇÃO POR TRECHO), COM ESCAVADEIRA HIDRÁULICA (0,8 M3/111 HP), LARG. MENOR QUE  1,5 M, EM SOLO DE 1A CATEGORIA, EM LOCAIS COM ALTO NÍVEL DE INTERFERÊNCIA. AF_02/2021</v>
          </cell>
        </row>
        <row r="4942">
          <cell r="A4942" t="str">
            <v>MOVIMENTO DE TERRA</v>
          </cell>
          <cell r="B4942" t="str">
            <v>MOVT</v>
          </cell>
          <cell r="C4942" t="str">
            <v>ESCAVACAO DE VALAS</v>
          </cell>
          <cell r="D4942" t="str">
            <v>0019</v>
          </cell>
          <cell r="E4942">
            <v>0</v>
          </cell>
          <cell r="F4942">
            <v>0</v>
          </cell>
          <cell r="G4942" t="str">
            <v>102277</v>
          </cell>
          <cell r="H4942" t="str">
            <v>ESCAVAÇÃO MECANIZADA DE VALA COM PROF. MAIOR QUE  4,5 M ATÉ 6,0 M (MÉDIA ENTRE MONTANTE E JUSANTE/UMA COMPOSIÇÃO POR TRECHO), COM ESCAVADEIRA HIDRÁULICA (0,8 M3/111 H P), LARG. MENOR QUE 1,5 M, EM SOLO DE 1A CATEGORIA, EM LOCAIS COM ALTO NÍVEL DE INTERFERÊNCIA. AF_02/2021</v>
          </cell>
        </row>
        <row r="4943">
          <cell r="A4943" t="str">
            <v>MOVIMENTO DE TERRA</v>
          </cell>
          <cell r="B4943" t="str">
            <v>MOVT</v>
          </cell>
          <cell r="C4943" t="str">
            <v>ESCAVACAO DE VALAS</v>
          </cell>
          <cell r="D4943" t="str">
            <v>0019</v>
          </cell>
          <cell r="E4943">
            <v>0</v>
          </cell>
          <cell r="F4943">
            <v>0</v>
          </cell>
          <cell r="G4943" t="str">
            <v>102278</v>
          </cell>
          <cell r="H4943" t="str">
            <v>ESCAVAÇÃO MECANIZADA DE VALA COM PROF. MAIOR QUE 1,50 M ATÉ 3,0 M (MÉDIA ENTRE MONTANTE E JUSANTE/UMA COMPOSIÇÃO POR TRECHO), COM ESCAVADEIRA HIDRÁULICA (1,2 M3/155 HP), LARG. DE 1,5 M A 2,5 M, EM SOLO DE 1A CATEGORIA, EM LOCAIS COM ALTO NÍVEL DE INTERFERÊNCIA. AF_02/2021</v>
          </cell>
        </row>
        <row r="4944">
          <cell r="A4944" t="str">
            <v>MOVIMENTO DE TERRA</v>
          </cell>
          <cell r="B4944" t="str">
            <v>MOVT</v>
          </cell>
          <cell r="C4944" t="str">
            <v>ESCAVACAO DE VALAS</v>
          </cell>
          <cell r="D4944" t="str">
            <v>0019</v>
          </cell>
          <cell r="E4944">
            <v>0</v>
          </cell>
          <cell r="F4944">
            <v>0</v>
          </cell>
          <cell r="G4944" t="str">
            <v>102279</v>
          </cell>
          <cell r="H4944" t="str">
            <v>ESCAVAÇÃO MECANIZADA DE VALA COM PROF. ATÉ 1,5 M (MÉDIA ENTRE MONTANTE E JUSANTE/UMA COMPOSIÇÃO POR TRECHO), COM ESCAVADEIRA HIDRÁULICA (0,8 M3/111 HP),LARG. MENOR QUE 1,5 M, EM SOLO DE 1A CATEGORIA, LOCAIS COM BAIXO NÍVEL DE INTERFERÊNCIA. AF_02/2021</v>
          </cell>
        </row>
        <row r="4945">
          <cell r="A4945" t="str">
            <v>MOVIMENTO DE TERRA</v>
          </cell>
          <cell r="B4945" t="str">
            <v>MOVT</v>
          </cell>
          <cell r="C4945" t="str">
            <v>ESCAVACAO DE VALAS</v>
          </cell>
          <cell r="D4945" t="str">
            <v>0019</v>
          </cell>
          <cell r="E4945">
            <v>0</v>
          </cell>
          <cell r="F4945">
            <v>0</v>
          </cell>
          <cell r="G4945" t="str">
            <v>102280</v>
          </cell>
          <cell r="H4945" t="str">
            <v>ESCAVAÇÃO MECANIZADA DE VALA COM PROF. MAIOR QUE 4,5 M ATÉ 6,0 M (MÉDIA ENTRE MONTANTE E JUSANTE/UMA COMPOSIÇÃO POR TRECHO),COM ESCAVADEIRA HIDRÁULICA (0,8 M3/111 HP), LARG. MENOR QUE 1,5 M, EM SOLO DE 1A CATEGORIA, LOCAIS COM BAIXO NÍVEL DE INTERFERÊNCIA. AF_02/2021</v>
          </cell>
        </row>
        <row r="4946">
          <cell r="A4946" t="str">
            <v>MOVIMENTO DE TERRA</v>
          </cell>
          <cell r="B4946" t="str">
            <v>MOVT</v>
          </cell>
          <cell r="C4946" t="str">
            <v>ESCAVACAO DE VALAS</v>
          </cell>
          <cell r="D4946" t="str">
            <v>0019</v>
          </cell>
          <cell r="E4946">
            <v>0</v>
          </cell>
          <cell r="F4946">
            <v>0</v>
          </cell>
          <cell r="G4946" t="str">
            <v>102281</v>
          </cell>
          <cell r="H4946" t="str">
            <v>ESCAVAÇÃO MECANIZADA DE VALA COM PROF. MAIOR QUE 1,5 M ATÉ 3,0 M (MÉDIA ENTRE MONTANTE E JUSANTE/UMA COMPOSIÇÃO POR TRECHO),COM ESCAVADEIRA HIDRÁULICA (1,2 M3/155 HP),LARG. DE 1,5 M A 2,5 M, EM SOLO DE 1A CATEGORIA, LOCAIS COM BAIXO NÍVEL DE INTERFERÊNCIA. AF_02/2021</v>
          </cell>
        </row>
        <row r="4947">
          <cell r="A4947" t="str">
            <v>MOVIMENTO DE TERRA</v>
          </cell>
          <cell r="B4947" t="str">
            <v>MOVT</v>
          </cell>
          <cell r="C4947" t="str">
            <v>ESCAVACAO DE VALAS</v>
          </cell>
          <cell r="D4947" t="str">
            <v>0019</v>
          </cell>
          <cell r="E4947">
            <v>0</v>
          </cell>
          <cell r="F4947">
            <v>0</v>
          </cell>
          <cell r="G4947" t="str">
            <v>102282</v>
          </cell>
          <cell r="H4947" t="str">
            <v>ESCAVAÇÃO MECANIZADA DE VALA COM PROF. ATÉ 1,5 M (MÉDIA ENTRE MONTANTE E JUSANTE/UMA COMPOSIÇÃO POR TRECHO), COM ESCAVADEIRA HIDRÁULICA (0,8 M3/111 HP),LARG. MENOR QUE 1,5 M, EM SOLO DE MOLE, EM LOCAIS COM ALTO NÍVEL DE INTERFERÊNCIA. AF_02/2021</v>
          </cell>
        </row>
        <row r="4948">
          <cell r="A4948" t="str">
            <v>MOVIMENTO DE TERRA</v>
          </cell>
          <cell r="B4948" t="str">
            <v>MOVT</v>
          </cell>
          <cell r="C4948" t="str">
            <v>ESCAVACAO DE VALAS</v>
          </cell>
          <cell r="D4948" t="str">
            <v>0019</v>
          </cell>
          <cell r="E4948">
            <v>0</v>
          </cell>
          <cell r="F4948">
            <v>0</v>
          </cell>
          <cell r="G4948" t="str">
            <v>102283</v>
          </cell>
          <cell r="H4948" t="str">
            <v>ESCAVAÇÃO MECANIZADA DE VALA COM PROF. ATÉ 1,5 M (MÉDIA ENTRE MONTANTE E JUSANTE/UMA COMPOSIÇÃO POR TRECHO), COM ESCAVADEIRA HIDRÁULICA (0,8 M3/111 HP), LARG. DE 1,5 M A 2,5 M, EM SOLO MOLE, EM LOCAIS COM ALTO NÍVEL DE INTERFERÊNCIA. AF_02/2021</v>
          </cell>
        </row>
        <row r="4949">
          <cell r="A4949" t="str">
            <v>MOVIMENTO DE TERRA</v>
          </cell>
          <cell r="B4949" t="str">
            <v>MOVT</v>
          </cell>
          <cell r="C4949" t="str">
            <v>ESCAVACAO DE VALAS</v>
          </cell>
          <cell r="D4949" t="str">
            <v>0019</v>
          </cell>
          <cell r="E4949">
            <v>0</v>
          </cell>
          <cell r="F4949">
            <v>0</v>
          </cell>
          <cell r="G4949" t="str">
            <v>102284</v>
          </cell>
          <cell r="H4949" t="str">
            <v>ESCAVAÇÃO MECANIZADA DE VALA COM PROF. MAIOR QUE 1,5 M ATÉ 3,0 M (MÉDIA ENTRE MONTANTE E JUSANTE/UMA COMPOSIÇÃO POR TRECHO), COM ESCAVADEIRA HIDRÁULICA (0,8 M3/111 HP), LARGURA ATÉ 1,5 M, EM SOLO MOLE, EM LOCAIS COM ALTO NÍVEL DE INTERFERÊNCIA. AF_02/2021</v>
          </cell>
        </row>
        <row r="4950">
          <cell r="A4950" t="str">
            <v>MOVIMENTO DE TERRA</v>
          </cell>
          <cell r="B4950" t="str">
            <v>MOVT</v>
          </cell>
          <cell r="C4950" t="str">
            <v>ESCAVACAO DE VALAS</v>
          </cell>
          <cell r="D4950" t="str">
            <v>0019</v>
          </cell>
          <cell r="E4950">
            <v>0</v>
          </cell>
          <cell r="F4950">
            <v>0</v>
          </cell>
          <cell r="G4950" t="str">
            <v>102285</v>
          </cell>
          <cell r="H4950" t="str">
            <v>ESCAVAÇÃO MECANIZADA DE VALA COM PROF. MAIOR QUE 3,0 M ATÉ 4,5 M (MÉDIA ENTRE MONTANTE E JUSANTE/UMA COMPOSIÇÃO POR TRECHO), COM ESCAVADEIRA HIDRÁULICA (0,8 M3/111 HP), LARG. MENOR QUE 1,5 M, EM SOLO  MOLE, EM LOCAIS COM ALTO NÍVEL DE INTERFERÊNCIA. AF_02/2021</v>
          </cell>
        </row>
        <row r="4951">
          <cell r="A4951" t="str">
            <v>MOVIMENTO DE TERRA</v>
          </cell>
          <cell r="B4951" t="str">
            <v>MOVT</v>
          </cell>
          <cell r="C4951" t="str">
            <v>ESCAVACAO DE VALAS</v>
          </cell>
          <cell r="D4951" t="str">
            <v>0019</v>
          </cell>
          <cell r="E4951">
            <v>0</v>
          </cell>
          <cell r="F4951">
            <v>0</v>
          </cell>
          <cell r="G4951" t="str">
            <v>102286</v>
          </cell>
          <cell r="H4951" t="str">
            <v>ESESCAVAÇÃO MECANIZADA DE VALA COM PROF. MAIOR QUE 4,5 M ATÉ 6,0 M (MÉDIA ENTRE MONTANTE E JUSANTE/UMA COMPOSIÇÃO POR TRECHO), COM ESCAVADEIRA HIDRÁULICA (0,8 M3/111 HP),LARG. MENOR QUE 1,5 M, EM SOLO DE MOLE, EM LOCAIS COM ALTO NÍVEL DE INTERFERÊNCIA. AF_02/2021</v>
          </cell>
        </row>
        <row r="4952">
          <cell r="A4952" t="str">
            <v>MOVIMENTO DE TERRA</v>
          </cell>
          <cell r="B4952" t="str">
            <v>MOVT</v>
          </cell>
          <cell r="C4952" t="str">
            <v>ESCAVACAO DE VALAS</v>
          </cell>
          <cell r="D4952" t="str">
            <v>0019</v>
          </cell>
          <cell r="E4952">
            <v>0</v>
          </cell>
          <cell r="F4952">
            <v>0</v>
          </cell>
          <cell r="G4952" t="str">
            <v>102287</v>
          </cell>
          <cell r="H4952" t="str">
            <v>ESCAVAÇÃO MECANIZADA DE VALA COM PROF. MAIOR QUE 1,5 M ATÉ 3,0 M (MÉDIA ENTRE MONTANTE E JUSANTE/UMA COMPOSIÇÃO POR TRECHO),COM ESCAVADEIRA HIDRÁULICA (1,2 M3/155 HP),LARG. DE 1,5 M A 2,5 M, EM SOLO MOLE, EM LOCAIS COM ALTO NÍVEL DE INTERFERÊNCIA. AF_02/2021</v>
          </cell>
        </row>
        <row r="4953">
          <cell r="A4953" t="str">
            <v>MOVIMENTO DE TERRA</v>
          </cell>
          <cell r="B4953" t="str">
            <v>MOVT</v>
          </cell>
          <cell r="C4953" t="str">
            <v>ESCAVACAO DE VALAS</v>
          </cell>
          <cell r="D4953" t="str">
            <v>0019</v>
          </cell>
          <cell r="E4953">
            <v>0</v>
          </cell>
          <cell r="F4953">
            <v>0</v>
          </cell>
          <cell r="G4953" t="str">
            <v>102288</v>
          </cell>
          <cell r="H4953" t="str">
            <v>ESCAVAÇÃO MECANIZADA DE VALA COM PROF. DE 3,0 M ATÉ 4,5 M (MÉDIA ENTRE MONTANTE E JUSANTE/UMA COMPOSIÇÃO POR TRECHO), COM ESCAVADEIRA HIDRÁULICA (1,2 M3/155 HP), LARG. DE 1,5 M A 2,5 M, EM SOLO MOLE, EM LOCAIS COM ALTO NÍVEL DE INTERFERÊNCIA. AF_02/2021</v>
          </cell>
        </row>
        <row r="4954">
          <cell r="A4954" t="str">
            <v>MOVIMENTO DE TERRA</v>
          </cell>
          <cell r="B4954" t="str">
            <v>MOVT</v>
          </cell>
          <cell r="C4954" t="str">
            <v>ESCAVACAO DE VALAS</v>
          </cell>
          <cell r="D4954" t="str">
            <v>0019</v>
          </cell>
          <cell r="E4954">
            <v>0</v>
          </cell>
          <cell r="F4954">
            <v>0</v>
          </cell>
          <cell r="G4954" t="str">
            <v>102289</v>
          </cell>
          <cell r="H4954" t="str">
            <v>ESCAVAÇÃO MECANIZADA DE VALA COM PROF. MAIOR QUE 4,5 M ATÉ 6,0 M (MÉDIA ENTRE MONTANTE E JUSANTE/UMA COMPOSIÇÃO POR TRECHO), COM ESCAVADEIRA HIDRÁULICA (1,2 M3/155 HP), LARG. DE 1,5 M A 2,5 M, EM SOLO MOLE , EM LOCAIS COM ALTO NÍVEL DE INTERFERÊNCIA. AF_02/2021</v>
          </cell>
        </row>
        <row r="4955">
          <cell r="A4955" t="str">
            <v>MOVIMENTO DE TERRA</v>
          </cell>
          <cell r="B4955" t="str">
            <v>MOVT</v>
          </cell>
          <cell r="C4955" t="str">
            <v>ESCAVACAO DE VALAS</v>
          </cell>
          <cell r="D4955" t="str">
            <v>0019</v>
          </cell>
          <cell r="E4955">
            <v>0</v>
          </cell>
          <cell r="F4955">
            <v>0</v>
          </cell>
          <cell r="G4955" t="str">
            <v>102290</v>
          </cell>
          <cell r="H4955" t="str">
            <v>ESCAVAÇÃO MECANIZADA DE VALA COM PROF. ATÉ 1,5 M (MÉDIA ENTRE MONTANTE E JUSANTE/UMA COMPOSIÇÃO POR TRECHO), COM ESCAVADEIRA HIDRÁULICA (0,8 M3/111 HP),LARG. MENOR QUE 1,5 M, EM SOLO MOLE, LOCAIS COM BAIXO NÍVEL DE INTERFERÊNCIA. AF_02/2021</v>
          </cell>
        </row>
        <row r="4956">
          <cell r="A4956" t="str">
            <v>MOVIMENTO DE TERRA</v>
          </cell>
          <cell r="B4956" t="str">
            <v>MOVT</v>
          </cell>
          <cell r="C4956" t="str">
            <v>ESCAVACAO DE VALAS</v>
          </cell>
          <cell r="D4956" t="str">
            <v>0019</v>
          </cell>
          <cell r="E4956">
            <v>0</v>
          </cell>
          <cell r="F4956">
            <v>0</v>
          </cell>
          <cell r="G4956" t="str">
            <v>102291</v>
          </cell>
          <cell r="H4956" t="str">
            <v>ESCAVAÇÃO MECANIZADA DE VALA COM PROF. ATÉ 1,5 M (MÉDIA ENTRE MONTANTE E JUSANTE/UMA COMPOSIÇÃO POR TRECHO), COM ESCAVADEIRA HIDRÁULICA (0,8 M3/111 HP), LARG. DE 1,5 M A 2,5 M, EM SOLO MOLE, LOCAIS COM BAIXO NÍVEL DE INTERFERÊNCIA. AF_02/2021</v>
          </cell>
        </row>
        <row r="4957">
          <cell r="A4957" t="str">
            <v>MOVIMENTO DE TERRA</v>
          </cell>
          <cell r="B4957" t="str">
            <v>MOVT</v>
          </cell>
          <cell r="C4957" t="str">
            <v>ESCAVACAO DE VALAS</v>
          </cell>
          <cell r="D4957" t="str">
            <v>0019</v>
          </cell>
          <cell r="E4957">
            <v>0</v>
          </cell>
          <cell r="F4957">
            <v>0</v>
          </cell>
          <cell r="G4957" t="str">
            <v>102292</v>
          </cell>
          <cell r="H4957" t="str">
            <v>ESCAVAÇÃO MECANIZADA DE VALA COM PROF. MAIOR QUE 1,5 M E ATÉ 3,0 M (MÉDIA ENTRE MONTANTE E JUSANTE/UMA COMPOSIÇÃO POR TRECHO), COM ESCAVADEIRA HIDRÁULICA (0,8 M3/111 HP), LARG. MENOR QUE 1,5 M, EM SOLO MOLE, LOCAIS COM BAIXO NÍVEL DE INTERFERÊNCIA. AF_02/2021</v>
          </cell>
        </row>
        <row r="4958">
          <cell r="A4958" t="str">
            <v>MOVIMENTO DE TERRA</v>
          </cell>
          <cell r="B4958" t="str">
            <v>MOVT</v>
          </cell>
          <cell r="C4958" t="str">
            <v>ESCAVACAO DE VALAS</v>
          </cell>
          <cell r="D4958" t="str">
            <v>0019</v>
          </cell>
          <cell r="E4958">
            <v>0</v>
          </cell>
          <cell r="F4958">
            <v>0</v>
          </cell>
          <cell r="G4958" t="str">
            <v>102293</v>
          </cell>
          <cell r="H4958" t="str">
            <v>ESCAVAÇÃO MECANIZADA DE VALA COM PROF.MAIOR QUE 3,0 M ATÉ 4,5 M (MÉDIA ENTRE MONTANTE E JUSANTE/UMA COMPOSIÇÃO POR TRECHO), COM ESCAVADEIRA HIDRÁULICA (0,8 M3/111 HP), LARG. MENOR QUE 1,5 M, EM SOLO MOLE, LOCAIS COM BAIXO NÍVEL DE INTERFERÊNCIA. AF_02/2021</v>
          </cell>
        </row>
        <row r="4959">
          <cell r="A4959" t="str">
            <v>MOVIMENTO DE TERRA</v>
          </cell>
          <cell r="B4959" t="str">
            <v>MOVT</v>
          </cell>
          <cell r="C4959" t="str">
            <v>ESCAVACAO DE VALAS</v>
          </cell>
          <cell r="D4959" t="str">
            <v>0019</v>
          </cell>
          <cell r="E4959">
            <v>0</v>
          </cell>
          <cell r="F4959">
            <v>0</v>
          </cell>
          <cell r="G4959" t="str">
            <v>102294</v>
          </cell>
          <cell r="H4959" t="str">
            <v>ESCAVAÇÃO MECANIZADA DE VALA COM PROF. MAIOR QUE 4,5 M ATÉ 6,0 M (MÉDIA ENTRE MONTANTE E JUSANTE/UMA COMPOSIÇÃO POR TRECHO),COM ESCAVADEIRA HIDRÁULICA (0,8 M3/111 HP), LARG. MENOR QUE 1,5 M, EM SOLO MOLE, LOCAIS COM BAIXO NÍVEL DE INTERFERÊNCIA. AF_02/2021</v>
          </cell>
        </row>
        <row r="4960">
          <cell r="A4960" t="str">
            <v>MOVIMENTO DE TERRA</v>
          </cell>
          <cell r="B4960" t="str">
            <v>MOVT</v>
          </cell>
          <cell r="C4960" t="str">
            <v>ESCAVACAO DE VALAS</v>
          </cell>
          <cell r="D4960" t="str">
            <v>0019</v>
          </cell>
          <cell r="E4960">
            <v>0</v>
          </cell>
          <cell r="F4960">
            <v>0</v>
          </cell>
          <cell r="G4960" t="str">
            <v>102295</v>
          </cell>
          <cell r="H4960" t="str">
            <v>ESCAVAÇÃO MECANIZADA DE VALA COM PROF. MAIOR QUE 1,5 M ATÉ 3,0 M (MÉDIA ENTRE MONTANTE E JUSANTE/UMA COMPOSIÇÃO POR TRECHO),COM ESCAVADEIRA HIDRÁULICA (1,2 M3/155 HP), LARG. DE 1,5 M A 2,5 M, EM SOLO MOLE, LOCAIS COM BAIXO NÍVEL DE INTERFERÊNCIA. AF_02/2021</v>
          </cell>
        </row>
        <row r="4961">
          <cell r="A4961" t="str">
            <v>MOVIMENTO DE TERRA</v>
          </cell>
          <cell r="B4961" t="str">
            <v>MOVT</v>
          </cell>
          <cell r="C4961" t="str">
            <v>ESCAVACAO DE VALAS</v>
          </cell>
          <cell r="D4961" t="str">
            <v>0019</v>
          </cell>
          <cell r="E4961">
            <v>0</v>
          </cell>
          <cell r="F4961">
            <v>0</v>
          </cell>
          <cell r="G4961" t="str">
            <v>102296</v>
          </cell>
          <cell r="H4961" t="str">
            <v>ESCAVAÇÃO MECANIZADA DE VALA COM PROF. MAIOR QUE 3,0 M ATÉ 4,5 M (MÉDIA ENTRE MONTANTE E JUSANTE/UMA COMPOSIÇÃO POR TRECHO), COM ESCAVADEIRA HIDRÁULICA (1,2 M3/155 HP), LARG. DE 1,5 M A 2,5 M, EM SOLO MOLE, LOCAIS COM BAIXO NÍVEL DE INTERFERÊNCIA. AF_02/2021</v>
          </cell>
        </row>
        <row r="4962">
          <cell r="A4962" t="str">
            <v>MOVIMENTO DE TERRA</v>
          </cell>
          <cell r="B4962" t="str">
            <v>MOVT</v>
          </cell>
          <cell r="C4962" t="str">
            <v>ESCAVACAO DE VALAS</v>
          </cell>
          <cell r="D4962" t="str">
            <v>0019</v>
          </cell>
          <cell r="E4962">
            <v>0</v>
          </cell>
          <cell r="F4962">
            <v>0</v>
          </cell>
          <cell r="G4962" t="str">
            <v>102297</v>
          </cell>
          <cell r="H4962" t="str">
            <v>ESCAVAÇÃO MECANIZADA DE VALA COM PROF. MAIOR QUE 4,5 M ATÉ 6,0 M (MÉDIA ENTRE MONTANTE E JUSANTE/UMA COMPOSIÇÃO POR TRECHO), COM ESCAVADEIRA HIDRÁULICA (1,2 M3/155 HP), LARG. DE 1,5 M A 2,5 M, EM SOLO MOLE, LOCAIS COM BAIXO NÍVEL DE INTERFERÊNCIA. AF_02/2021</v>
          </cell>
        </row>
        <row r="4963">
          <cell r="A4963" t="str">
            <v>MOVIMENTO DE TERRA</v>
          </cell>
          <cell r="B4963" t="str">
            <v>MOVT</v>
          </cell>
          <cell r="C4963" t="str">
            <v>ESCAVACAO DE VALAS</v>
          </cell>
          <cell r="D4963" t="str">
            <v>0019</v>
          </cell>
          <cell r="E4963">
            <v>0</v>
          </cell>
          <cell r="F4963">
            <v>0</v>
          </cell>
          <cell r="G4963" t="str">
            <v>102298</v>
          </cell>
          <cell r="H4963" t="str">
            <v>ESCAVAÇÃO MECANIZADA DE VALA COM PROF. ATÉ 1,5 M (MÉDIA ENTRE MONTANTE E JUSANTE/UMA COMPOSIÇÃO POR TRECHO), COM RETROESCAVADEIRA (0,26 M3/88 HP), LARG. MENOR QUE 0,8 M, EM SOLO MOLE, EM LOCAIS COM ALTO NÍVEL DE INTERFERÊNCIA. AF_02/2021</v>
          </cell>
        </row>
        <row r="4964">
          <cell r="A4964" t="str">
            <v>MOVIMENTO DE TERRA</v>
          </cell>
          <cell r="B4964" t="str">
            <v>MOVT</v>
          </cell>
          <cell r="C4964" t="str">
            <v>ESCAVACAO DE VALAS</v>
          </cell>
          <cell r="D4964" t="str">
            <v>0019</v>
          </cell>
          <cell r="E4964">
            <v>0</v>
          </cell>
          <cell r="F4964">
            <v>0</v>
          </cell>
          <cell r="G4964" t="str">
            <v>102299</v>
          </cell>
          <cell r="H4964" t="str">
            <v>ESCAVAÇÃO MECANIZADA DE VALA COM PROF. ATÉ 1,5 M (MÉDIA ENTRE MONTANTE E JUSANTE/UMA COMPOSIÇÃO POR TRECHO), COM RETROESCAVADEIRA (0,26 M3/88 HP), LARG. DE 0,8 M A 1,5 M, EM SOLO MOLE, EM LOCAIS COM ALTO NÍVEL DE INTERFERÊNCIA. AF_02/2021</v>
          </cell>
        </row>
        <row r="4965">
          <cell r="A4965" t="str">
            <v>MOVIMENTO DE TERRA</v>
          </cell>
          <cell r="B4965" t="str">
            <v>MOVT</v>
          </cell>
          <cell r="C4965" t="str">
            <v>ESCAVACAO DE VALAS</v>
          </cell>
          <cell r="D4965" t="str">
            <v>0019</v>
          </cell>
          <cell r="E4965">
            <v>0</v>
          </cell>
          <cell r="F4965">
            <v>0</v>
          </cell>
          <cell r="G4965" t="str">
            <v>102300</v>
          </cell>
          <cell r="H4965" t="str">
            <v>ESCAVAÇÃO MECANIZADA DE VALA COM PROF. MAIOR QUE 1,5 M ATÉ 3,0 M (MÉDIA ENTRE MONTANTE E JUSANTE/UMA COMPOSIÇÃO POR TRECHO), COM RETROESCAVADEIRA (0,26 M3/88 HP), LARG. MENOR QUE 0,8 M, EM SOLO MOLE, EM LOCAIS COM ALTO NÍVEL DE INTERFERÊNCIA. AF_02/2021</v>
          </cell>
        </row>
        <row r="4966">
          <cell r="A4966" t="str">
            <v>MOVIMENTO DE TERRA</v>
          </cell>
          <cell r="B4966" t="str">
            <v>MOVT</v>
          </cell>
          <cell r="C4966" t="str">
            <v>ESCAVACAO DE VALAS</v>
          </cell>
          <cell r="D4966" t="str">
            <v>0019</v>
          </cell>
          <cell r="E4966">
            <v>0</v>
          </cell>
          <cell r="F4966">
            <v>0</v>
          </cell>
          <cell r="G4966" t="str">
            <v>102301</v>
          </cell>
          <cell r="H4966" t="str">
            <v>ESCAVAÇÃO MECANIZADA DE VALA COM PROF. MAIOR QUE 1,5 M ATÉ 3,0 M (MÉDIA ENTRE MONTANTE E JUSANTE/UMA COMPOSIÇÃO POR TRECHO), COM RETROESCAVADEIRA (0,26 M3/ 88 HP), LARG. DE 0,8 M A 1,5 M, EM SOLO MOLE, EM LOCAIS COM ALTO NÍVEL DE INTERFERÊNCIA. AF_02/2021</v>
          </cell>
        </row>
        <row r="4967">
          <cell r="A4967" t="str">
            <v>MOVIMENTO DE TERRA</v>
          </cell>
          <cell r="B4967" t="str">
            <v>MOVT</v>
          </cell>
          <cell r="C4967" t="str">
            <v>ESCAVACAO DE VALAS</v>
          </cell>
          <cell r="D4967" t="str">
            <v>0019</v>
          </cell>
          <cell r="E4967">
            <v>0</v>
          </cell>
          <cell r="F4967">
            <v>0</v>
          </cell>
          <cell r="G4967" t="str">
            <v>102302</v>
          </cell>
          <cell r="H4967" t="str">
            <v>ESCAVAÇÃO MECANIZADA DE VALA COM PROF. ATÉ 1,5 M (MÉDIA ENTRE MONTANTE E JUSANTE/UMA COMPOSIÇÃO POR TRECHO) COM RETROESCAVADEIRA (0,26 M3 /88 HP), LARG. MENOR  QUE 0,8 M, EM SOLO MOLE, LOCAIS COM BAIXO NÍVEL DE NTERFERÊNCIA.  AF_02/2021</v>
          </cell>
        </row>
        <row r="4968">
          <cell r="A4968" t="str">
            <v>MOVIMENTO DE TERRA</v>
          </cell>
          <cell r="B4968" t="str">
            <v>MOVT</v>
          </cell>
          <cell r="C4968" t="str">
            <v>ESCAVACAO DE VALAS</v>
          </cell>
          <cell r="D4968" t="str">
            <v>0019</v>
          </cell>
          <cell r="E4968">
            <v>0</v>
          </cell>
          <cell r="F4968">
            <v>0</v>
          </cell>
          <cell r="G4968" t="str">
            <v>102303</v>
          </cell>
          <cell r="H4968" t="str">
            <v>ESCAVAÇÃO MECANIZADA DE VALA COM PROF. ATÉ 1,5 M (MÉDIA ENTRE MONTANTE E JUSANTE/UMA COMPOSIÇÃO POR TRECHO) COM RETROESCAVADEIRA (0,26 M3 / 88 HP), LARG. DE 0,8 M A 1,5 M, EM SOLO MOLE, LOCAIS COM BAIXO NÍVEL DE INTERFERÊNCIA. AF_02/2021</v>
          </cell>
        </row>
        <row r="4969">
          <cell r="A4969" t="str">
            <v>MOVIMENTO DE TERRA</v>
          </cell>
          <cell r="B4969" t="str">
            <v>MOVT</v>
          </cell>
          <cell r="C4969" t="str">
            <v>ESCAVACAO DE VALAS</v>
          </cell>
          <cell r="D4969" t="str">
            <v>0019</v>
          </cell>
          <cell r="E4969">
            <v>0</v>
          </cell>
          <cell r="F4969">
            <v>0</v>
          </cell>
          <cell r="G4969" t="str">
            <v>102304</v>
          </cell>
          <cell r="H4969" t="str">
            <v>ESCAVAÇÃO MECANIZADA DE VALA COM PROF. MAIOR QUE 1,5 M ATÉ 3,0 M (MÉDIA ENTRE MONTANTE E JUSANTE/UMA COMPOSIÇÃO POR TRECHO) COM RETROESCAVADEIRA (0,26 M3 /88 HP),LARG. MENOR QUE 0,8 M, EM SOLO MOLE, LOCAIS COM BAIXO NÍVEL DE INTERFERÊNCIA. AF_02/2021</v>
          </cell>
        </row>
        <row r="4970">
          <cell r="A4970" t="str">
            <v>MOVIMENTO DE TERRA</v>
          </cell>
          <cell r="B4970" t="str">
            <v>MOVT</v>
          </cell>
          <cell r="C4970" t="str">
            <v>ESCAVACAO DE VALAS</v>
          </cell>
          <cell r="D4970" t="str">
            <v>0019</v>
          </cell>
          <cell r="E4970">
            <v>0</v>
          </cell>
          <cell r="F4970">
            <v>0</v>
          </cell>
          <cell r="G4970" t="str">
            <v>102305</v>
          </cell>
          <cell r="H4970" t="str">
            <v>ESCAVAÇÃO MECANIZADA DE VALA COM PROF. MAIOR QUE 1,5 M ATÉ 3,0 M (MÉDIA ENTRE MONTANTE E JUSANTE/UMA COMPOSIÇÃO POR TRECHO) COM RETROESCAVADEIRA (0,26 M3 / 88 HP), LARG. DE 0,8 M A 1,5 M, EM SOLO MOLE, LOCAIS COM BAIXO NÍVEL DE INTERFERÊNCIA. AF_02/2021</v>
          </cell>
        </row>
        <row r="4971">
          <cell r="A4971" t="str">
            <v>MOVIMENTO DE TERRA</v>
          </cell>
          <cell r="B4971" t="str">
            <v>MOVT</v>
          </cell>
          <cell r="C4971" t="str">
            <v>ESCAVACAO DE VALAS</v>
          </cell>
          <cell r="D4971" t="str">
            <v>0019</v>
          </cell>
          <cell r="E4971">
            <v>0</v>
          </cell>
          <cell r="F4971">
            <v>0</v>
          </cell>
          <cell r="G4971" t="str">
            <v>102306</v>
          </cell>
          <cell r="H4971" t="str">
            <v>ESCAVAÇÃO MECANIZADA DE VALA COM PROF. ATÉ 1,5 M (MÉDIA ENTRE MONTANTE E JUSANTE/UMA COMPOSIÇÃO POR TRECHO), COM ESCAVADEIRA HIDRÁULICA (0,8 M3/111 HP),LARG. ATÉ 1,5 M, EM SOLO DE 2A CATEGORIA, EM LOCAIS COM ALTO NÍVEL DE INTERFERÊNCIA.  AF_02/2021</v>
          </cell>
        </row>
        <row r="4972">
          <cell r="A4972" t="str">
            <v>MOVIMENTO DE TERRA</v>
          </cell>
          <cell r="B4972" t="str">
            <v>MOVT</v>
          </cell>
          <cell r="C4972" t="str">
            <v>ESCAVACAO DE VALAS</v>
          </cell>
          <cell r="D4972" t="str">
            <v>0019</v>
          </cell>
          <cell r="E4972">
            <v>0</v>
          </cell>
          <cell r="F4972">
            <v>0</v>
          </cell>
          <cell r="G4972" t="str">
            <v>102307</v>
          </cell>
          <cell r="H4972" t="str">
            <v>ESCAVAÇÃO MECANIZADA DE VALA COM PROF. ATÉ 1,5 M (MÉDIA ENTRE MONTANTE E JUSANTE/UMA COMPOSIÇÃO POR TRECHO), COM ESCAVADEIRA HIDRÁULICA (0,8 M3/111 HP), LARG. DE 1,5 M A 2,5 M, EM SOLO DE 2A CATEGORIA, EM LOCAIS COM ALTO NÍVEL DE INTERFERÊNCIA.  AF_02/2021</v>
          </cell>
        </row>
        <row r="4973">
          <cell r="A4973" t="str">
            <v>MOVIMENTO DE TERRA</v>
          </cell>
          <cell r="B4973" t="str">
            <v>MOVT</v>
          </cell>
          <cell r="C4973" t="str">
            <v>ESCAVACAO DE VALAS</v>
          </cell>
          <cell r="D4973" t="str">
            <v>0019</v>
          </cell>
          <cell r="E4973">
            <v>0</v>
          </cell>
          <cell r="F4973">
            <v>0</v>
          </cell>
          <cell r="G4973" t="str">
            <v>102308</v>
          </cell>
          <cell r="H4973" t="str">
            <v>ESCAVAÇÃO MECANIZADA DE VALA COM PROF. MAIOR QUE 1,5 M ATÉ 3,0 M (MÉDIA ENTRE MONTANTE E JUSANTE/UMA COMPOSIÇÃO POR TRECHO), COM ESCAVADEIRA HIDRÁULICA (0,8 M3/111 HP), LARG. ATÉ 1,5 M, EM SOLO DE 2A CATEGORIA, EM LOCAIS COM ALTO NÍVEL DE INTERFERÊNCIA.AF_02/2021</v>
          </cell>
        </row>
        <row r="4974">
          <cell r="A4974" t="str">
            <v>MOVIMENTO DE TERRA</v>
          </cell>
          <cell r="B4974" t="str">
            <v>MOVT</v>
          </cell>
          <cell r="C4974" t="str">
            <v>ESCAVACAO DE VALAS</v>
          </cell>
          <cell r="D4974" t="str">
            <v>0019</v>
          </cell>
          <cell r="E4974">
            <v>0</v>
          </cell>
          <cell r="F4974">
            <v>0</v>
          </cell>
          <cell r="G4974" t="str">
            <v>102309</v>
          </cell>
          <cell r="H4974" t="str">
            <v>ESCAVAÇÃO MECANIZADA DE VALA COM PROF. MAIOR QUE 3,0 M ATÉ 4,5 M (MÉDIA ENTRE MONTANTE E JUSANTE/UMA COMPOSIÇÃO POR TRECHO), COM ESCAVADEIRA HIDRÁULICA (0,8 M3/111 HP), LARG. MENOR QUE 1,5 M, EM SOLO DE 2A CATEGORIA, EM LOCAIS COM ALTO NÍVEL DE INTERFERÊNCIA.  AF_02/2021</v>
          </cell>
        </row>
        <row r="4975">
          <cell r="A4975" t="str">
            <v>MOVIMENTO DE TERRA</v>
          </cell>
          <cell r="B4975" t="str">
            <v>MOVT</v>
          </cell>
          <cell r="C4975" t="str">
            <v>ESCAVACAO DE VALAS</v>
          </cell>
          <cell r="D4975" t="str">
            <v>0019</v>
          </cell>
          <cell r="E4975">
            <v>0</v>
          </cell>
          <cell r="F4975">
            <v>0</v>
          </cell>
          <cell r="G4975" t="str">
            <v>102310</v>
          </cell>
          <cell r="H4975" t="str">
            <v>ESCAVAÇÃO MECANIZADA DE VALA COM PROF.MAIOR QUE 4,5 M ATÉ 6,0 M (MÉDIA ENTRE MONTANTE E JUSANTE/UMA COMPOSIÇÃO POR TRECHO),COM ESCAVADEIRA HIDRÁULICA (0,8 M3/111 HP), LARG. MENOR QUE 1,5 M, EM SOLO DE 2A CATEGORIA, EM LOCAIS COM ALTO NÍVEL DE INTERFERÊNCIA. AF_02/2021</v>
          </cell>
        </row>
        <row r="4976">
          <cell r="A4976" t="str">
            <v>MOVIMENTO DE TERRA</v>
          </cell>
          <cell r="B4976" t="str">
            <v>MOVT</v>
          </cell>
          <cell r="C4976" t="str">
            <v>ESCAVACAO DE VALAS</v>
          </cell>
          <cell r="D4976" t="str">
            <v>0019</v>
          </cell>
          <cell r="E4976">
            <v>0</v>
          </cell>
          <cell r="F4976">
            <v>0</v>
          </cell>
          <cell r="G4976" t="str">
            <v>102311</v>
          </cell>
          <cell r="H4976" t="str">
            <v>ESCAVAÇÃO MECANIZADA DE VALA COM PROF. MAIOR QUE 1,5 M ATÉ 3,0 M (MÉDIA ENTRE MONTANTE E JUSANTE/UMA COMPOSIÇÃO POR TRECHO),COM ESCAVADEIRA HIDRÁULICA (1,2 M3/155 HP),LARG. DE 1,5 M A 2,5 M, EM SOLO DE 2A CATEGORIA, EM LOCAIS COM ALTO NÍVEL DE INTERFERÊNCIA.  AF_02/2021</v>
          </cell>
        </row>
        <row r="4977">
          <cell r="A4977" t="str">
            <v>MOVIMENTO DE TERRA</v>
          </cell>
          <cell r="B4977" t="str">
            <v>MOVT</v>
          </cell>
          <cell r="C4977" t="str">
            <v>ESCAVACAO DE VALAS</v>
          </cell>
          <cell r="D4977" t="str">
            <v>0019</v>
          </cell>
          <cell r="E4977">
            <v>0</v>
          </cell>
          <cell r="F4977">
            <v>0</v>
          </cell>
          <cell r="G4977" t="str">
            <v>102312</v>
          </cell>
          <cell r="H4977" t="str">
            <v>ESCAVAÇÃO MECANIZADA DE VALA COM PROF. DE 3,0 M ATÉ 4,5 M (MÉDIA ENTRE MONTANTE E JUSANTE/UMA COMPOSIÇÃO POR TRECHO), COM ESCAVADEIRA HIDRÁULICA (1,2 M3/155 HP), LARG. DE 1,5 M A 2,5 M, EM SOLO DE 2A CATEGORIA, EM LOCAIS COM ALTO NÍVEL DE INTERFERÊNCIA.AF_02/2021</v>
          </cell>
        </row>
        <row r="4978">
          <cell r="A4978" t="str">
            <v>MOVIMENTO DE TERRA</v>
          </cell>
          <cell r="B4978" t="str">
            <v>MOVT</v>
          </cell>
          <cell r="C4978" t="str">
            <v>ESCAVACAO DE VALAS</v>
          </cell>
          <cell r="D4978" t="str">
            <v>0019</v>
          </cell>
          <cell r="E4978">
            <v>0</v>
          </cell>
          <cell r="F4978">
            <v>0</v>
          </cell>
          <cell r="G4978" t="str">
            <v>102313</v>
          </cell>
          <cell r="H4978" t="str">
            <v>ESCAVAÇÃO MECANIZADA DE VALA COM PROF. MAIOR QUE 4,5 M ATÉ 6,0 M (MÉDIA ENTRE MONTANTE E JUSANTE/UMA COMPOSIÇÃO POR TRECHO), COM ESCAVADEIRA HIDRÁULICA (1,2 M3/155 HP), LARG. DE 1,5 M A 2,5 M, EM SOLO DE 2A CATEGORIA, EM LOCAIS COM ALTO NÍVEL DE INTERFERÊNCIA. AF_02/2021</v>
          </cell>
        </row>
        <row r="4979">
          <cell r="A4979" t="str">
            <v>MOVIMENTO DE TERRA</v>
          </cell>
          <cell r="B4979" t="str">
            <v>MOVT</v>
          </cell>
          <cell r="C4979" t="str">
            <v>ESCAVACAO DE VALAS</v>
          </cell>
          <cell r="D4979" t="str">
            <v>0019</v>
          </cell>
          <cell r="E4979">
            <v>0</v>
          </cell>
          <cell r="F4979">
            <v>0</v>
          </cell>
          <cell r="G4979" t="str">
            <v>102314</v>
          </cell>
          <cell r="H4979" t="str">
            <v>ESCAVAÇÃO MECANIZADA DE VALA COM PROF. ATÉ 1,5 M (MÉDIA ENTRE MONTANTE E JUSANTE/UMA COMPOSIÇÃO POR TRECHO),COM ESCAVADEIRA HIDRÁULICA (0,8 M3/111 HP), LARG. MENOR QUE 1,5 M, EM SOLO DE 2A CATEGORIA, LOCAIS COM BAIXO NÍVEL DE INTERFERÊNCIA. AF_02/2021</v>
          </cell>
        </row>
        <row r="4980">
          <cell r="A4980" t="str">
            <v>MOVIMENTO DE TERRA</v>
          </cell>
          <cell r="B4980" t="str">
            <v>MOVT</v>
          </cell>
          <cell r="C4980" t="str">
            <v>ESCAVACAO DE VALAS</v>
          </cell>
          <cell r="D4980" t="str">
            <v>0019</v>
          </cell>
          <cell r="E4980">
            <v>0</v>
          </cell>
          <cell r="F4980">
            <v>0</v>
          </cell>
          <cell r="G4980" t="str">
            <v>102315</v>
          </cell>
          <cell r="H4980" t="str">
            <v>ESCAVAÇÃO MECANIZADA DE VALA COM PROF. ATÉ 1,5 M (MÉDIA ENTRE MONTANTE E JUSANTE/UMA COMPOSIÇÃO POR TRECHO), COM ESCAVADEIRA HIDRÁULICA (0,8 M3/111 HP), LARG. DE 1,5 M A 2,5 M, EM SOLO DE 2A CATEGORIA, LOCAIS COM BAIXO NÍVEL DE INTERFERÊNCIA. AF_02/2021</v>
          </cell>
        </row>
        <row r="4981">
          <cell r="A4981" t="str">
            <v>MOVIMENTO DE TERRA</v>
          </cell>
          <cell r="B4981" t="str">
            <v>MOVT</v>
          </cell>
          <cell r="C4981" t="str">
            <v>ESCAVACAO DE VALAS</v>
          </cell>
          <cell r="D4981" t="str">
            <v>0019</v>
          </cell>
          <cell r="E4981">
            <v>0</v>
          </cell>
          <cell r="F4981">
            <v>0</v>
          </cell>
          <cell r="G4981" t="str">
            <v>102316</v>
          </cell>
          <cell r="H4981" t="str">
            <v>ESCAVAÇÃO MECANIZADA DE VALA COM PROF. MAIOR QUE 1,5 M E ATÉ 3,0 M (MÉDIA ENTRE MONTANTE E JUSANTE/UMA COMPOSIÇÃO POR TRECHO), COM ESCAVADEIRA HIDRÁULICA (0,8 M3/111 HP), LARG. MENOR QUE 1,5 M, EM SOLO DE 2A CATEGORIA, LOCAIS COM BAIXO NÍVEL DE INTERFERÊNCIA. AF_02/2021</v>
          </cell>
        </row>
        <row r="4982">
          <cell r="A4982" t="str">
            <v>MOVIMENTO DE TERRA</v>
          </cell>
          <cell r="B4982" t="str">
            <v>MOVT</v>
          </cell>
          <cell r="C4982" t="str">
            <v>ESCAVACAO DE VALAS</v>
          </cell>
          <cell r="D4982" t="str">
            <v>0019</v>
          </cell>
          <cell r="E4982">
            <v>0</v>
          </cell>
          <cell r="F4982">
            <v>0</v>
          </cell>
          <cell r="G4982" t="str">
            <v>102317</v>
          </cell>
          <cell r="H4982" t="str">
            <v>ESCAVAÇÃO MECANIZADA DE VALA COM PROF.MAIOR QUE 3,0 M ATÉ 4,5 M (MÉDIA ENTRE MONTANTE E JUSANTE/UMA COMPOSIÇÃO POR TRECHO), COM ESCAVADEIRA HIDRÁULICA (0,8 M3/111 HP), LARG. MENOR QUE 1,5 M, EM SOLO DE 2A CATEGORIA, LOCAIS COM BAIXO NÍVEL DE INTERFERÊNCIA. AF_02/2021</v>
          </cell>
        </row>
        <row r="4983">
          <cell r="A4983" t="str">
            <v>MOVIMENTO DE TERRA</v>
          </cell>
          <cell r="B4983" t="str">
            <v>MOVT</v>
          </cell>
          <cell r="C4983" t="str">
            <v>ESCAVACAO DE VALAS</v>
          </cell>
          <cell r="D4983" t="str">
            <v>0019</v>
          </cell>
          <cell r="E4983">
            <v>0</v>
          </cell>
          <cell r="F4983">
            <v>0</v>
          </cell>
          <cell r="G4983" t="str">
            <v>102318</v>
          </cell>
          <cell r="H4983" t="str">
            <v>ESCAVAÇÃO MECANIZADA DE VALA COM PROF.MAIOR QUE 4,5 M ATÉ 6,0 M (MÉDIA ENTRE MONTANTE E JUSANTE/UMA COMPOSIÇÃO POR TRECHO),COM ESCAVADEIRA HIDRÁULICA (0,8 M3/111 HP), LARG. MENOR QUE 1,5 M, EM SOLO DE 2A CATEGORIA, EM LOCAIS COM BAIXO NÍVEL DE INTERFERÊNCIA. AF_02/2021</v>
          </cell>
        </row>
        <row r="4984">
          <cell r="A4984" t="str">
            <v>MOVIMENTO DE TERRA</v>
          </cell>
          <cell r="B4984" t="str">
            <v>MOVT</v>
          </cell>
          <cell r="C4984" t="str">
            <v>ESCAVACAO DE VALAS</v>
          </cell>
          <cell r="D4984" t="str">
            <v>0019</v>
          </cell>
          <cell r="E4984">
            <v>0</v>
          </cell>
          <cell r="F4984">
            <v>0</v>
          </cell>
          <cell r="G4984" t="str">
            <v>102319</v>
          </cell>
          <cell r="H4984" t="str">
            <v>ESCAVAÇÃO MECANIZADA DE VALA COM PROF. MAIOR QUE 1,5 M ATÉ 3,0 M (MÉDIA ENTRE MONTANTE E JUSANTE/UMA COMPOSIÇÃO POR TRECHO),COM ESCAVADEIRA HIDRÁULICA (1,2 M3/155 HP),LARG. DE 1,5 M A 2,5 M, EM SOLO DE 2A CATEGORIA, LOCAIS COM BAIXO NÍVEL DE INTERFERÊNCIA. AF_02/2021</v>
          </cell>
        </row>
        <row r="4985">
          <cell r="A4985" t="str">
            <v>MOVIMENTO DE TERRA</v>
          </cell>
          <cell r="B4985" t="str">
            <v>MOVT</v>
          </cell>
          <cell r="C4985" t="str">
            <v>ESCAVACAO DE VALAS</v>
          </cell>
          <cell r="D4985" t="str">
            <v>0019</v>
          </cell>
          <cell r="E4985">
            <v>0</v>
          </cell>
          <cell r="F4985">
            <v>0</v>
          </cell>
          <cell r="G4985" t="str">
            <v>102320</v>
          </cell>
          <cell r="H4985" t="str">
            <v>ESCAVAÇÃO MECANIZADA DE VALA COM PROF. MAIOR QUE 3,0 M ATÉ 4,5 M (MÉDIA ENTRE MONTANTE E JUSANTE/UMA COMPOSIÇÃO POR TRECHO), COM ESCAVADEIRA HIDRÁULICA (1,2 M3/155 HP), LARG. DE 1,5 M A 2,5 M, EM SOLO DE 2A CATEGORIA, LOCAIS COM BAIXO NÍVEL DE INTERFERÊNCIA. AF_02/2021</v>
          </cell>
        </row>
        <row r="4986">
          <cell r="A4986" t="str">
            <v>MOVIMENTO DE TERRA</v>
          </cell>
          <cell r="B4986" t="str">
            <v>MOVT</v>
          </cell>
          <cell r="C4986" t="str">
            <v>ESCAVACAO DE VALAS</v>
          </cell>
          <cell r="D4986" t="str">
            <v>0019</v>
          </cell>
          <cell r="E4986">
            <v>0</v>
          </cell>
          <cell r="F4986">
            <v>0</v>
          </cell>
          <cell r="G4986" t="str">
            <v>102321</v>
          </cell>
          <cell r="H4986" t="str">
            <v>ESCAVAÇÃO MECANIZADA DE VALA COM PROF. MAIOR QUE 4,5 M ATÉ 6,0 M (MÉDIA ENTRE MONTANTE E JUSANTE/UMA COMPOSIÇÃO POR TRECHO), COM ESCAVADEIRA HIDRÁULICA (1,2 M3/155 HP), LARG. DE 1,5 M A 2,5 M, EM SOLO DE 2A CATEGORIA, LOCAIS COM BAIXO NÍVEL DE INTERFERÊNCIA. AF_02/2021</v>
          </cell>
        </row>
        <row r="4987">
          <cell r="A4987" t="str">
            <v>MOVIMENTO DE TERRA</v>
          </cell>
          <cell r="B4987" t="str">
            <v>MOVT</v>
          </cell>
          <cell r="C4987" t="str">
            <v>ESCAVACAO DE VALAS</v>
          </cell>
          <cell r="D4987" t="str">
            <v>0019</v>
          </cell>
          <cell r="E4987">
            <v>0</v>
          </cell>
          <cell r="F4987">
            <v>0</v>
          </cell>
          <cell r="G4987" t="str">
            <v>102322</v>
          </cell>
          <cell r="H4987" t="str">
            <v>ESCAVAÇÃO MECANIZADA DE VALA COM PROF. ATÉ 1,5 M (MÉDIA ENTRE MONTANTE E JUSANTE/UMA COMPOSIÇÃO POR TRECHO), COM RETROESCAVADEIRA (0,26 M3/88 HP), LARG. MENOR QUE 0,8 M, EM SOLO DE 2A CATEGORIA, EM LOCAIS COM ALTO NÍVEL DE INTERFERÊNCIA. AF_02/2021</v>
          </cell>
        </row>
        <row r="4988">
          <cell r="A4988" t="str">
            <v>MOVIMENTO DE TERRA</v>
          </cell>
          <cell r="B4988" t="str">
            <v>MOVT</v>
          </cell>
          <cell r="C4988" t="str">
            <v>ESCAVACAO DE VALAS</v>
          </cell>
          <cell r="D4988" t="str">
            <v>0019</v>
          </cell>
          <cell r="E4988">
            <v>0</v>
          </cell>
          <cell r="F4988">
            <v>0</v>
          </cell>
          <cell r="G4988" t="str">
            <v>102323</v>
          </cell>
          <cell r="H4988" t="str">
            <v>ESCAVAÇÃO MECANIZADA DE VALA COM PROF. ATÉ 1,5 M (MÉDIA ENTRE MONTANTE E JUSANTE/UMA COMPOSIÇÃO POR TRECHO), COM RETROESCAVADEIRA (0,26 M3/88 HP), LARG. DE 0,8 M A 1,5 M, EM SOLO DE 2A CATEGORIA, EM LOCAIS COM ALTO NÍVEL DE INTERFERÊNCIA. AF_02/2021</v>
          </cell>
        </row>
        <row r="4989">
          <cell r="A4989" t="str">
            <v>MOVIMENTO DE TERRA</v>
          </cell>
          <cell r="B4989" t="str">
            <v>MOVT</v>
          </cell>
          <cell r="C4989" t="str">
            <v>ESCAVACAO DE VALAS</v>
          </cell>
          <cell r="D4989" t="str">
            <v>0019</v>
          </cell>
          <cell r="E4989">
            <v>0</v>
          </cell>
          <cell r="F4989">
            <v>0</v>
          </cell>
          <cell r="G4989" t="str">
            <v>102324</v>
          </cell>
          <cell r="H4989" t="str">
            <v>ESCAVAÇÃO MECANIZADA DE VALA COM PROF. MAIOR QUE 1,5 M ATÉ 3,0 M (MÉDIA ENTRE MONTANTE E JUSANTE/UMA COMPOSIÇÃO POR TRECHO), COM RETROESCAVADEIRA (0,26 M3/88 HP), LARG. MENOR QUE 0,8 M, EM SOLO DE 2A CATEGORIA, EM LOCAIS COM ALTO NÍVEL DE INTERFERÊNCIA.AF_02/2021</v>
          </cell>
        </row>
        <row r="4990">
          <cell r="A4990" t="str">
            <v>MOVIMENTO DE TERRA</v>
          </cell>
          <cell r="B4990" t="str">
            <v>MOVT</v>
          </cell>
          <cell r="C4990" t="str">
            <v>ESCAVACAO DE VALAS</v>
          </cell>
          <cell r="D4990" t="str">
            <v>0019</v>
          </cell>
          <cell r="E4990">
            <v>0</v>
          </cell>
          <cell r="F4990">
            <v>0</v>
          </cell>
          <cell r="G4990" t="str">
            <v>102325</v>
          </cell>
          <cell r="H4990" t="str">
            <v>ESCAVAÇÃO MECANIZADA DE VALA COM PROF. MAIOR QUE 1,5 M ATÉ 3,0 M (MÉDIA ENTRE MONTANTE E JUSANTE/UMA COMPOSIÇÃO POR TRECHO), COM RETROESCAVADEIRA (0,26 M3/88 HP), LARG. DE 0,8 M A 1,5 M, EM SOLO DE 2ª CATEGORIA, EM LOCAIS COM ALTO NÍVEL DE INTERFERÊNCIA.AF_02/2021</v>
          </cell>
        </row>
        <row r="4991">
          <cell r="A4991" t="str">
            <v>MOVIMENTO DE TERRA</v>
          </cell>
          <cell r="B4991" t="str">
            <v>MOVT</v>
          </cell>
          <cell r="C4991" t="str">
            <v>ESCAVACAO DE VALAS</v>
          </cell>
          <cell r="D4991" t="str">
            <v>0019</v>
          </cell>
          <cell r="E4991">
            <v>0</v>
          </cell>
          <cell r="F4991">
            <v>0</v>
          </cell>
          <cell r="G4991" t="str">
            <v>102326</v>
          </cell>
          <cell r="H4991" t="str">
            <v>ESCAVAÇÃO MECANIZADA DE VALA COM PROF. ATÉ 1,5 M (MÉDIA ENTRE MONTANTE E JUSANTE/UMA COMPOSIÇÃO POR TRECHO) COM RETROESCAVADEIRA (0,26 M3/88 HP), LARGURA MENOR  QUE 0,8 M, EM SOLO DE 2A CATEGORIA, EM LOCAIS COM BAIXO NÍVEL DE NTERFERÊNCIA. AF_02/2021</v>
          </cell>
        </row>
        <row r="4992">
          <cell r="A4992" t="str">
            <v>MOVIMENTO DE TERRA</v>
          </cell>
          <cell r="B4992" t="str">
            <v>MOVT</v>
          </cell>
          <cell r="C4992" t="str">
            <v>ESCAVACAO DE VALAS</v>
          </cell>
          <cell r="D4992" t="str">
            <v>0019</v>
          </cell>
          <cell r="E4992">
            <v>0</v>
          </cell>
          <cell r="F4992">
            <v>0</v>
          </cell>
          <cell r="G4992" t="str">
            <v>102327</v>
          </cell>
          <cell r="H4992" t="str">
            <v>ESCAVAÇÃO MECANIZADA DE VALA COM PROF. ATÉ 1,5 M (MÉDIA ENTRE MONTANTE E JUSANTE/UMA COMPOSIÇÃO POR TRECHO) COM RETROESCAVADEIRA (0,26 M3 /88 HP), LARG. DE 0,8 M A 1,5 M, EM SOLO DE 2A CATEGORIA, EM LOCAIS COM BAIXO NÍVEL DE INTERFERÊNCIA. AF_02/2021</v>
          </cell>
        </row>
        <row r="4993">
          <cell r="A4993" t="str">
            <v>MOVIMENTO DE TERRA</v>
          </cell>
          <cell r="B4993" t="str">
            <v>MOVT</v>
          </cell>
          <cell r="C4993" t="str">
            <v>ESCAVACAO DE VALAS</v>
          </cell>
          <cell r="D4993" t="str">
            <v>0019</v>
          </cell>
          <cell r="E4993">
            <v>0</v>
          </cell>
          <cell r="F4993">
            <v>0</v>
          </cell>
          <cell r="G4993" t="str">
            <v>102328</v>
          </cell>
          <cell r="H4993" t="str">
            <v>ESCAVAÇÃO MECANIZADA DE VALA COM PROF. MAIOR QUE 1,5 M ATÉ 3,0 M (MÉDIA ENTRE MONTANTE E JUSANTE/UMA COMPOSIÇÃO POR TRECHO) COM RETROESCAVADEIRA (0,26 M3/ 88 HP),LARG. MENOR QUE 0,8 M, EM SOLO DE 2ª CATEGORIA, EM LOCAIS COM BAIXO NÍVEL DE INTERFERÊNCIA.AF_02/2021</v>
          </cell>
        </row>
        <row r="4994">
          <cell r="A4994" t="str">
            <v>MOVIMENTO DE TERRA</v>
          </cell>
          <cell r="B4994" t="str">
            <v>MOVT</v>
          </cell>
          <cell r="C4994" t="str">
            <v>ESCAVACAO DE VALAS</v>
          </cell>
          <cell r="D4994" t="str">
            <v>0019</v>
          </cell>
          <cell r="E4994">
            <v>0</v>
          </cell>
          <cell r="F4994">
            <v>0</v>
          </cell>
          <cell r="G4994" t="str">
            <v>102329</v>
          </cell>
          <cell r="H4994" t="str">
            <v>ESCAVAÇÃO MECANIZADA DE VALA COM PROF. MAIOR QUE 1,5 M ATÉ 3,0 M (MÉDIA ENTRE MONTANTE E JUSANTE/UMA COMPOSIÇÃO POR TRECHO) COM RETROESCAVADEIRA (0,26 M3 / 88 HP), LARG. DE 0,8 M A 1,5 M, EM SOLO DE 2ª CATEGORIA, EM LOCAIS COM BAIXO NÍVEL DE INTERFERÊNCIA. AF_02/2021</v>
          </cell>
        </row>
        <row r="4995">
          <cell r="A4995" t="str">
            <v>MOVIMENTO DE TERRA</v>
          </cell>
          <cell r="B4995" t="str">
            <v>MOVT</v>
          </cell>
          <cell r="C4995" t="str">
            <v>ATERRO COM OU S/COMPACTACAO</v>
          </cell>
          <cell r="D4995" t="str">
            <v>0020</v>
          </cell>
          <cell r="E4995">
            <v>0</v>
          </cell>
          <cell r="F4995">
            <v>0</v>
          </cell>
          <cell r="G4995" t="str">
            <v>94304</v>
          </cell>
          <cell r="H4995" t="str">
            <v>ATERRO MECANIZADO DE VALA COM ESCAVADEIRA HIDRÁULICA (CAPACIDADE DA CAÇAMBA: 0,8 M³ / POTÊNCIA: 111 HP), LARGURA DE 1,5 A 2,5 M, PROFUNDIDADE ATÉ 1,5 M, COM SOLO ARGILO-ARENOSO. AF_05/2016</v>
          </cell>
        </row>
        <row r="4996">
          <cell r="A4996" t="str">
            <v>MOVIMENTO DE TERRA</v>
          </cell>
          <cell r="B4996" t="str">
            <v>MOVT</v>
          </cell>
          <cell r="C4996" t="str">
            <v>ATERRO COM OU S/COMPACTACAO</v>
          </cell>
          <cell r="D4996" t="str">
            <v>0020</v>
          </cell>
          <cell r="E4996">
            <v>0</v>
          </cell>
          <cell r="F4996">
            <v>0</v>
          </cell>
          <cell r="G4996" t="str">
            <v>94305</v>
          </cell>
          <cell r="H4996" t="str">
            <v>ATERRO MECANIZADO DE VALA COM ESCAVADEIRA HIDRÁULICA (CAPACIDADE DA CAÇAMBA: 0,8 M³ / POTÊNCIA: 111 HP), LARGURA ATÉ 1,5 M, PROFUNDIDADE DE 1,5 A 3,0 M, COM SOLO ARGILO-ARENOSO. AF_05/2016</v>
          </cell>
        </row>
        <row r="4997">
          <cell r="A4997" t="str">
            <v>MOVIMENTO DE TERRA</v>
          </cell>
          <cell r="B4997" t="str">
            <v>MOVT</v>
          </cell>
          <cell r="C4997" t="str">
            <v>ATERRO COM OU S/COMPACTACAO</v>
          </cell>
          <cell r="D4997" t="str">
            <v>0020</v>
          </cell>
          <cell r="E4997">
            <v>0</v>
          </cell>
          <cell r="F4997">
            <v>0</v>
          </cell>
          <cell r="G4997" t="str">
            <v>94306</v>
          </cell>
          <cell r="H4997" t="str">
            <v>ATERRO MECANIZADO DE VALA COM ESCAVADEIRA HIDRÁULICA (CAPACIDADE DA CAÇAMBA: 0,8 M³ / POTÊNCIA: 111 HP), LARGURA DE 1,5 A 2,5 M, PROFUNDIDADE DE 1,5 A 3,0 M, COM SOLO ARGILO-ARENOSO. AF_05/2016</v>
          </cell>
        </row>
        <row r="4998">
          <cell r="A4998" t="str">
            <v>MOVIMENTO DE TERRA</v>
          </cell>
          <cell r="B4998" t="str">
            <v>MOVT</v>
          </cell>
          <cell r="C4998" t="str">
            <v>ATERRO COM OU S/COMPACTACAO</v>
          </cell>
          <cell r="D4998" t="str">
            <v>0020</v>
          </cell>
          <cell r="E4998">
            <v>0</v>
          </cell>
          <cell r="F4998">
            <v>0</v>
          </cell>
          <cell r="G4998" t="str">
            <v>94307</v>
          </cell>
          <cell r="H4998" t="str">
            <v>ATERRO MECANIZADO DE VALA COM ESCAVADEIRA HIDRÁULICA (CAPACIDADE DA CAÇAMBA: 0,8 M³ / POTÊNCIA: 111 HP), LARGURA ATÉ 1,5 M, PROFUNDIDADE DE 3,0 A 4,5 M, COM SOLO ARGILO-ARENOSO. AF_05/2016</v>
          </cell>
        </row>
        <row r="4999">
          <cell r="A4999" t="str">
            <v>MOVIMENTO DE TERRA</v>
          </cell>
          <cell r="B4999" t="str">
            <v>MOVT</v>
          </cell>
          <cell r="C4999" t="str">
            <v>ATERRO COM OU S/COMPACTACAO</v>
          </cell>
          <cell r="D4999" t="str">
            <v>0020</v>
          </cell>
          <cell r="E4999">
            <v>0</v>
          </cell>
          <cell r="F4999">
            <v>0</v>
          </cell>
          <cell r="G4999" t="str">
            <v>94308</v>
          </cell>
          <cell r="H4999" t="str">
            <v>ATERRO MECANIZADO DE VALA COM ESCAVADEIRA HIDRÁULICA (CAPACIDADE DA CAÇAMBA: 0,8 M³ / POTÊNCIA: 111 HP), LARGURA DE 1,5 A 2,5 M, PROFUNDIDADE DE 3,0 A 4,5 M, COM SOLO ARGILO-ARENOSO. AF_05/2016</v>
          </cell>
        </row>
        <row r="5000">
          <cell r="A5000" t="str">
            <v>MOVIMENTO DE TERRA</v>
          </cell>
          <cell r="B5000" t="str">
            <v>MOVT</v>
          </cell>
          <cell r="C5000" t="str">
            <v>ATERRO COM OU S/COMPACTACAO</v>
          </cell>
          <cell r="D5000" t="str">
            <v>0020</v>
          </cell>
          <cell r="E5000">
            <v>0</v>
          </cell>
          <cell r="F5000">
            <v>0</v>
          </cell>
          <cell r="G5000" t="str">
            <v>94309</v>
          </cell>
          <cell r="H5000" t="str">
            <v>ATERRO MECANIZADO DE VALA COM ESCAVADEIRA HIDRÁULICA (CAPACIDADE DA CAÇAMBA: 0,8 M³ / POTÊNCIA: 111 HP), LARGURA ATÉ 1,5 M, PROFUNDIDADE DE 4,5 A 6,0 M, COM SOLO ARGILO-ARENOSO. AF_05/2016</v>
          </cell>
        </row>
        <row r="5001">
          <cell r="A5001" t="str">
            <v>MOVIMENTO DE TERRA</v>
          </cell>
          <cell r="B5001" t="str">
            <v>MOVT</v>
          </cell>
          <cell r="C5001" t="str">
            <v>ATERRO COM OU S/COMPACTACAO</v>
          </cell>
          <cell r="D5001" t="str">
            <v>0020</v>
          </cell>
          <cell r="E5001">
            <v>0</v>
          </cell>
          <cell r="F5001">
            <v>0</v>
          </cell>
          <cell r="G5001" t="str">
            <v>94310</v>
          </cell>
          <cell r="H5001" t="str">
            <v>ATERRO MECANIZADO DE VALA COM ESCAVADEIRA HIDRÁULICA (CAPACIDADE DA CAÇAMBA: 0,8 M³ / POTÊNCIA: 111 HP), LARGURA DE 1,5 A 2,5 M, PROFUNDIDADE DE 4,5 A 6,0 M, COM SOLO ARGILO-ARENOSO. AF_05/2016</v>
          </cell>
        </row>
        <row r="5002">
          <cell r="A5002" t="str">
            <v>MOVIMENTO DE TERRA</v>
          </cell>
          <cell r="B5002" t="str">
            <v>MOVT</v>
          </cell>
          <cell r="C5002" t="str">
            <v>ATERRO COM OU S/COMPACTACAO</v>
          </cell>
          <cell r="D5002" t="str">
            <v>0020</v>
          </cell>
          <cell r="E5002">
            <v>0</v>
          </cell>
          <cell r="F5002">
            <v>0</v>
          </cell>
          <cell r="G5002" t="str">
            <v>94315</v>
          </cell>
          <cell r="H5002" t="str">
            <v>ATERRO MECANIZADO DE VALA COM RETROESCAVADEIRA (CAPACIDADE DA CAÇAMBA DA RETRO: 0,26 M³ / POTÊNCIA: 88 HP), LARGURA ATÉ 0,8 M, PROFUNDIDADE ATÉ 1,5 M, COM SOLO ARGILO-ARENOSO. AF_05/2016</v>
          </cell>
        </row>
        <row r="5003">
          <cell r="A5003" t="str">
            <v>MOVIMENTO DE TERRA</v>
          </cell>
          <cell r="B5003" t="str">
            <v>MOVT</v>
          </cell>
          <cell r="C5003" t="str">
            <v>ATERRO COM OU S/COMPACTACAO</v>
          </cell>
          <cell r="D5003" t="str">
            <v>0020</v>
          </cell>
          <cell r="E5003">
            <v>0</v>
          </cell>
          <cell r="F5003">
            <v>0</v>
          </cell>
          <cell r="G5003" t="str">
            <v>94316</v>
          </cell>
          <cell r="H5003" t="str">
            <v>ATERRO MECANIZADO DE VALA COM RETROESCAVADEIRA (CAPACIDADE DA CAÇAMBA DA RETRO: 0,26 M³ / POTÊNCIA: 88 HP), LARGURA DE 0,8 A 1,5 M, PROFUNDIDADE ATÉ 1,5 M, COM SOLO ARGILO-ARENOSO. AF_05/2016</v>
          </cell>
        </row>
        <row r="5004">
          <cell r="A5004" t="str">
            <v>MOVIMENTO DE TERRA</v>
          </cell>
          <cell r="B5004" t="str">
            <v>MOVT</v>
          </cell>
          <cell r="C5004" t="str">
            <v>ATERRO COM OU S/COMPACTACAO</v>
          </cell>
          <cell r="D5004" t="str">
            <v>0020</v>
          </cell>
          <cell r="E5004">
            <v>0</v>
          </cell>
          <cell r="F5004">
            <v>0</v>
          </cell>
          <cell r="G5004" t="str">
            <v>94317</v>
          </cell>
          <cell r="H5004" t="str">
            <v>ATERRO MECANIZADO DE VALA COM RETROESCAVADEIRA (CAPACIDADE DA CAÇAMBA DA RETRO: 0,26 M³ / POTÊNCIA: 88 HP), LARGURA ATÉ 0,8 M, PROFUNDIDADE DE 1,5 A 3,0 M, COM SOLO ARGILO-ARENOSO. AF_05/2016</v>
          </cell>
        </row>
        <row r="5005">
          <cell r="A5005" t="str">
            <v>MOVIMENTO DE TERRA</v>
          </cell>
          <cell r="B5005" t="str">
            <v>MOVT</v>
          </cell>
          <cell r="C5005" t="str">
            <v>ATERRO COM OU S/COMPACTACAO</v>
          </cell>
          <cell r="D5005" t="str">
            <v>0020</v>
          </cell>
          <cell r="E5005">
            <v>0</v>
          </cell>
          <cell r="F5005">
            <v>0</v>
          </cell>
          <cell r="G5005" t="str">
            <v>94318</v>
          </cell>
          <cell r="H5005" t="str">
            <v>ATERRO MECANIZADO DE VALA COM RETROESCAVADEIRA (CAPACIDADE DA CAÇAMBA DA RETRO: 0,26 M³ / POTÊNCIA: 88 HP), LARGURA DE 0,8 A 1,5 M, PROFUNDIDADE DE 1,5 A 3,0 M, COM SOLO ARGILO-ARENOSO. AF_05/2016</v>
          </cell>
        </row>
        <row r="5006">
          <cell r="A5006" t="str">
            <v>MOVIMENTO DE TERRA</v>
          </cell>
          <cell r="B5006" t="str">
            <v>MOVT</v>
          </cell>
          <cell r="C5006" t="str">
            <v>ATERRO COM OU S/COMPACTACAO</v>
          </cell>
          <cell r="D5006" t="str">
            <v>0020</v>
          </cell>
          <cell r="E5006">
            <v>0</v>
          </cell>
          <cell r="F5006">
            <v>0</v>
          </cell>
          <cell r="G5006" t="str">
            <v>94319</v>
          </cell>
          <cell r="H5006" t="str">
            <v>ATERRO MANUAL DE VALAS COM SOLO ARGILO-ARENOSO E COMPACTAÇÃO MECANIZADA. AF_05/2016</v>
          </cell>
        </row>
        <row r="5007">
          <cell r="A5007" t="str">
            <v>MOVIMENTO DE TERRA</v>
          </cell>
          <cell r="B5007" t="str">
            <v>MOVT</v>
          </cell>
          <cell r="C5007" t="str">
            <v>ATERRO COM OU S/COMPACTACAO</v>
          </cell>
          <cell r="D5007" t="str">
            <v>0020</v>
          </cell>
          <cell r="E5007">
            <v>0</v>
          </cell>
          <cell r="F5007">
            <v>0</v>
          </cell>
          <cell r="G5007" t="str">
            <v>94327</v>
          </cell>
          <cell r="H5007" t="str">
            <v>ATERRO MECANIZADO DE VALA COM ESCAVADEIRA HIDRÁULICA (CAPACIDADE DA CAÇAMBA: 0,8 M³ / POTÊNCIA: 111 HP), LARGURA DE 1,5 A 2,5 M, PROFUNDIDADE ATÉ 1,5 M, COM AREIA PARA ATERRO. AF_05/2016</v>
          </cell>
        </row>
        <row r="5008">
          <cell r="A5008" t="str">
            <v>MOVIMENTO DE TERRA</v>
          </cell>
          <cell r="B5008" t="str">
            <v>MOVT</v>
          </cell>
          <cell r="C5008" t="str">
            <v>ATERRO COM OU S/COMPACTACAO</v>
          </cell>
          <cell r="D5008" t="str">
            <v>0020</v>
          </cell>
          <cell r="E5008">
            <v>0</v>
          </cell>
          <cell r="F5008">
            <v>0</v>
          </cell>
          <cell r="G5008" t="str">
            <v>94328</v>
          </cell>
          <cell r="H5008" t="str">
            <v>ATERRO MECANIZADO DE VALA COM ESCAVADEIRA HIDRÁULICA (CAPACIDADE DA CAÇAMBA: 0,8 M³ / POTÊNCIA: 111 HP), LARGURA ATÉ 1,5 M, PROFUNDIDADE DE 1,5 A 3,0 M, COM AREIA PARA ATERRO. AF_05/2016</v>
          </cell>
        </row>
        <row r="5009">
          <cell r="A5009" t="str">
            <v>MOVIMENTO DE TERRA</v>
          </cell>
          <cell r="B5009" t="str">
            <v>MOVT</v>
          </cell>
          <cell r="C5009" t="str">
            <v>ATERRO COM OU S/COMPACTACAO</v>
          </cell>
          <cell r="D5009" t="str">
            <v>0020</v>
          </cell>
          <cell r="E5009">
            <v>0</v>
          </cell>
          <cell r="F5009">
            <v>0</v>
          </cell>
          <cell r="G5009" t="str">
            <v>94329</v>
          </cell>
          <cell r="H5009" t="str">
            <v>ATERRO MECANIZADO DE VALA COM ESCAVADEIRA HIDRÁULICA (CAPACIDADE DA CAÇAMBA: 0,8 M³ / POTÊNCIA: 111 HP), LARGURA DE 1,5 A 2,5 M, PROFUNDIDADE DE 1,5 A 3,0 M, COM AREIA PARA ATERRO. AF_05/2016</v>
          </cell>
        </row>
        <row r="5010">
          <cell r="A5010" t="str">
            <v>MOVIMENTO DE TERRA</v>
          </cell>
          <cell r="B5010" t="str">
            <v>MOVT</v>
          </cell>
          <cell r="C5010" t="str">
            <v>ATERRO COM OU S/COMPACTACAO</v>
          </cell>
          <cell r="D5010" t="str">
            <v>0020</v>
          </cell>
          <cell r="E5010">
            <v>0</v>
          </cell>
          <cell r="F5010">
            <v>0</v>
          </cell>
          <cell r="G5010" t="str">
            <v>94330</v>
          </cell>
          <cell r="H5010" t="str">
            <v>ATERRO MECANIZADO DE VALA COM ESCAVADEIRA HIDRÁULICA (CAPACIDADE DA CAÇAMBA: 0,8 M³ / POTÊNCIA: 111 HP), LARGURA ATÉ 1,5 M, PROFUNDIDADE DE 3,0 A 4,5 M, COM AREIA PARA ATERRO. AF_05/2016</v>
          </cell>
        </row>
        <row r="5011">
          <cell r="A5011" t="str">
            <v>MOVIMENTO DE TERRA</v>
          </cell>
          <cell r="B5011" t="str">
            <v>MOVT</v>
          </cell>
          <cell r="C5011" t="str">
            <v>ATERRO COM OU S/COMPACTACAO</v>
          </cell>
          <cell r="D5011" t="str">
            <v>0020</v>
          </cell>
          <cell r="E5011">
            <v>0</v>
          </cell>
          <cell r="F5011">
            <v>0</v>
          </cell>
          <cell r="G5011" t="str">
            <v>94331</v>
          </cell>
          <cell r="H5011" t="str">
            <v>ATERRO MECANIZADO DE VALA COM ESCAVADEIRA HIDRÁULICA (CAPACIDADE DA CAÇAMBA: 0,8 M³ / POTÊNCIA: 111 HP), LARGURA DE 1,5 A 2,5 M, PROFUNDIDADE DE 3,0 A 4,5 M, COM AREIA PARA ATERRO. AF_05/2016</v>
          </cell>
        </row>
        <row r="5012">
          <cell r="A5012" t="str">
            <v>MOVIMENTO DE TERRA</v>
          </cell>
          <cell r="B5012" t="str">
            <v>MOVT</v>
          </cell>
          <cell r="C5012" t="str">
            <v>ATERRO COM OU S/COMPACTACAO</v>
          </cell>
          <cell r="D5012" t="str">
            <v>0020</v>
          </cell>
          <cell r="E5012">
            <v>0</v>
          </cell>
          <cell r="F5012">
            <v>0</v>
          </cell>
          <cell r="G5012" t="str">
            <v>94332</v>
          </cell>
          <cell r="H5012" t="str">
            <v>ATERRO MECANIZADO DE VALA COM ESCAVADEIRA HIDRÁULICA (CAPACIDADE DA CAÇAMBA: 0,8 M³ / POTÊNCIA: 111 HP), LARGURA ATÉ 1,5 M, PROFUNDIDADE DE 4,5 A 6,0 M, COM AREIA PARA ATERRO. AF_05/2016</v>
          </cell>
        </row>
        <row r="5013">
          <cell r="A5013" t="str">
            <v>MOVIMENTO DE TERRA</v>
          </cell>
          <cell r="B5013" t="str">
            <v>MOVT</v>
          </cell>
          <cell r="C5013" t="str">
            <v>ATERRO COM OU S/COMPACTACAO</v>
          </cell>
          <cell r="D5013" t="str">
            <v>0020</v>
          </cell>
          <cell r="E5013">
            <v>0</v>
          </cell>
          <cell r="F5013">
            <v>0</v>
          </cell>
          <cell r="G5013" t="str">
            <v>94333</v>
          </cell>
          <cell r="H5013" t="str">
            <v>ATERRO MECANIZADO DE VALA COM ESCAVADEIRA HIDRÁULICA (CAPACIDADE DA CAÇAMBA: 0,8 M³ / POTÊNCIA: 111 HP), LARGURA DE 1,5 A 2,5 M, PROFUNDIDADE DE 4,5 A 6,0 M, COM AREIA PARA ATERRO. AF_05/2016</v>
          </cell>
        </row>
        <row r="5014">
          <cell r="A5014" t="str">
            <v>MOVIMENTO DE TERRA</v>
          </cell>
          <cell r="B5014" t="str">
            <v>MOVT</v>
          </cell>
          <cell r="C5014" t="str">
            <v>ATERRO COM OU S/COMPACTACAO</v>
          </cell>
          <cell r="D5014" t="str">
            <v>0020</v>
          </cell>
          <cell r="E5014">
            <v>0</v>
          </cell>
          <cell r="F5014">
            <v>0</v>
          </cell>
          <cell r="G5014" t="str">
            <v>94338</v>
          </cell>
          <cell r="H5014" t="str">
            <v>ATERRO MECANIZADO DE VALA COM RETROESCAVADEIRA (CAPACIDADE DA CAÇAMBA DA RETRO: 0,26 M³ / POTÊNCIA: 88 HP), LARGURA ATÉ 0,8 M, PROFUNDIDADE ATÉ 1,5 M, COM AREIA PARA ATERRO. AF_05/2016</v>
          </cell>
        </row>
        <row r="5015">
          <cell r="A5015" t="str">
            <v>MOVIMENTO DE TERRA</v>
          </cell>
          <cell r="B5015" t="str">
            <v>MOVT</v>
          </cell>
          <cell r="C5015" t="str">
            <v>ATERRO COM OU S/COMPACTACAO</v>
          </cell>
          <cell r="D5015" t="str">
            <v>0020</v>
          </cell>
          <cell r="E5015">
            <v>0</v>
          </cell>
          <cell r="F5015">
            <v>0</v>
          </cell>
          <cell r="G5015" t="str">
            <v>94339</v>
          </cell>
          <cell r="H5015" t="str">
            <v>ATERRO MECANIZADO DE VALA COM RETROESCAVADEIRA (CAPACIDADE DA CAÇAMBA DA RETRO: 0,26 M³ / POTÊNCIA: 88 HP), LARGURA DE 0,8 A 1,5 M, PROFUNDIDADE ATÉ 1,5 M, COM AREIA PARA ATERRO. AF_05/2016</v>
          </cell>
        </row>
        <row r="5016">
          <cell r="A5016" t="str">
            <v>MOVIMENTO DE TERRA</v>
          </cell>
          <cell r="B5016" t="str">
            <v>MOVT</v>
          </cell>
          <cell r="C5016" t="str">
            <v>ATERRO COM OU S/COMPACTACAO</v>
          </cell>
          <cell r="D5016" t="str">
            <v>0020</v>
          </cell>
          <cell r="E5016">
            <v>0</v>
          </cell>
          <cell r="F5016">
            <v>0</v>
          </cell>
          <cell r="G5016" t="str">
            <v>94340</v>
          </cell>
          <cell r="H5016" t="str">
            <v>ATERRO MECANIZADO DE VALA COM RETROESCAVADEIRA (CAPACIDADE DA CAÇAMBA DA RETRO: 0,26 M³ / POTÊNCIA: 88 HP), LARGURA ATÉ 0,8 M, PROFUNDIDADE DE 1,5 A 3,0 M, COM AREIA PARA ATERRO. AF_05/2016</v>
          </cell>
        </row>
        <row r="5017">
          <cell r="A5017" t="str">
            <v>MOVIMENTO DE TERRA</v>
          </cell>
          <cell r="B5017" t="str">
            <v>MOVT</v>
          </cell>
          <cell r="C5017" t="str">
            <v>ATERRO COM OU S/COMPACTACAO</v>
          </cell>
          <cell r="D5017" t="str">
            <v>0020</v>
          </cell>
          <cell r="E5017">
            <v>0</v>
          </cell>
          <cell r="F5017">
            <v>0</v>
          </cell>
          <cell r="G5017" t="str">
            <v>94341</v>
          </cell>
          <cell r="H5017" t="str">
            <v>ATERRO MECANIZADO DE VALA COM RETROESCAVADEIRA (CAPACIDADE DA CAÇAMBA DA RETRO: 0,26 M³ / POTÊNCIA: 88 HP), LARGURA DE 0,8 A 1,5 M, PROFUNDIDADE DE 1,5 A 3,0 M, COM AREIA PARA ATERRO. AF_05/2016</v>
          </cell>
        </row>
        <row r="5018">
          <cell r="A5018" t="str">
            <v>MOVIMENTO DE TERRA</v>
          </cell>
          <cell r="B5018" t="str">
            <v>MOVT</v>
          </cell>
          <cell r="C5018" t="str">
            <v>ATERRO COM OU S/COMPACTACAO</v>
          </cell>
          <cell r="D5018" t="str">
            <v>0020</v>
          </cell>
          <cell r="E5018">
            <v>0</v>
          </cell>
          <cell r="F5018">
            <v>0</v>
          </cell>
          <cell r="G5018" t="str">
            <v>94342</v>
          </cell>
          <cell r="H5018" t="str">
            <v>ATERRO MANUAL DE VALAS COM AREIA PARA ATERRO E COMPACTAÇÃO MECANIZADA. AF_05/2016</v>
          </cell>
        </row>
        <row r="5019">
          <cell r="A5019" t="str">
            <v>MOVIMENTO DE TERRA</v>
          </cell>
          <cell r="B5019" t="str">
            <v>MOVT</v>
          </cell>
          <cell r="C5019" t="str">
            <v>ATERRO COM OU S/COMPACTACAO</v>
          </cell>
          <cell r="D5019" t="str">
            <v>0020</v>
          </cell>
          <cell r="E5019">
            <v>0</v>
          </cell>
          <cell r="F5019">
            <v>0</v>
          </cell>
          <cell r="G5019" t="str">
            <v>96385</v>
          </cell>
          <cell r="H5019" t="str">
            <v>EXECUÇÃO E COMPACTAÇÃO DE ATERRO COM SOLO PREDOMINANTEMENTE ARGILOSO - EXCLUSIVE SOLO, ESCAVAÇÃO, CARGA E TRANSPORTE. AF_11/2019</v>
          </cell>
        </row>
        <row r="5020">
          <cell r="A5020" t="str">
            <v>MOVIMENTO DE TERRA</v>
          </cell>
          <cell r="B5020" t="str">
            <v>MOVT</v>
          </cell>
          <cell r="C5020" t="str">
            <v>ATERRO COM OU S/COMPACTACAO</v>
          </cell>
          <cell r="D5020" t="str">
            <v>0020</v>
          </cell>
          <cell r="E5020">
            <v>0</v>
          </cell>
          <cell r="F5020">
            <v>0</v>
          </cell>
          <cell r="G5020" t="str">
            <v>96386</v>
          </cell>
          <cell r="H5020" t="str">
            <v>EXECUÇÃO E COMPACTAÇÃO DE ATERRO COM SOLO PREDOMINANTEMENTE ARENOSO - EXCLUSIVE SOLO, ESCAVAÇÃO, CARGA E TRANSPORTE. AF_11/2019</v>
          </cell>
        </row>
        <row r="5021">
          <cell r="A5021" t="str">
            <v>MOVIMENTO DE TERRA</v>
          </cell>
          <cell r="B5021" t="str">
            <v>MOVT</v>
          </cell>
          <cell r="C5021" t="str">
            <v>ATERRO/REATERRO DE VALAS COM OU S/COMPACTACAO</v>
          </cell>
          <cell r="D5021" t="str">
            <v>0021</v>
          </cell>
          <cell r="E5021">
            <v>0</v>
          </cell>
          <cell r="F5021">
            <v>0</v>
          </cell>
          <cell r="G5021" t="str">
            <v>93360</v>
          </cell>
          <cell r="H5021" t="str">
            <v>REATERRO MECANIZADO DE VALA COM ESCAVADEIRA HIDRÁULICA (CAPACIDADE DA CAÇAMBA: 0,8 M³ / POTÊNCIA: 111 HP), LARGURA DE 1,5 A 2,5 M, PROFUNDIDADE ATÉ 1,5 M, COM SOLO DE 1ª CATEGORIA EM LOCAIS COM ALTO NÍVEL DE INTERFERÊNCIA. AF_04/2016</v>
          </cell>
        </row>
        <row r="5022">
          <cell r="A5022" t="str">
            <v>MOVIMENTO DE TERRA</v>
          </cell>
          <cell r="B5022" t="str">
            <v>MOVT</v>
          </cell>
          <cell r="C5022" t="str">
            <v>ATERRO/REATERRO DE VALAS COM OU S/COMPACTACAO</v>
          </cell>
          <cell r="D5022" t="str">
            <v>0021</v>
          </cell>
          <cell r="E5022">
            <v>0</v>
          </cell>
          <cell r="F5022">
            <v>0</v>
          </cell>
          <cell r="G5022" t="str">
            <v>93361</v>
          </cell>
          <cell r="H5022" t="str">
            <v>REATERRO MECANIZADO DE VALA COM ESCAVADEIRA HIDRÁULICA (CAPACIDADE DA CAÇAMBA: 0,8 M³ / POTÊNCIA: 111 HP), LARGURA ATÉ 1,5 M, PROFUNDIDADE DE 1,5 A 3,0 M, COM SOLO DE 1ª CATEGORIA EM LOCAIS COM ALTO NÍVEL DE INTERFERÊNCIA. AF_04/2016</v>
          </cell>
        </row>
        <row r="5023">
          <cell r="A5023" t="str">
            <v>MOVIMENTO DE TERRA</v>
          </cell>
          <cell r="B5023" t="str">
            <v>MOVT</v>
          </cell>
          <cell r="C5023" t="str">
            <v>ATERRO/REATERRO DE VALAS COM OU S/COMPACTACAO</v>
          </cell>
          <cell r="D5023" t="str">
            <v>0021</v>
          </cell>
          <cell r="E5023">
            <v>0</v>
          </cell>
          <cell r="F5023">
            <v>0</v>
          </cell>
          <cell r="G5023" t="str">
            <v>93362</v>
          </cell>
          <cell r="H5023" t="str">
            <v>REATERRO MECANIZADO DE VALA COM ESCAVADEIRA HIDRÁULICA (CAPACIDADE DA CAÇAMBA: 0,8 M³ / POTÊNCIA: 111 HP), LARGURA DE 1,5 A 2,5 M, PROFUNDIDADE DE 1,5 A 3,0 M, COM SOLO DE 1ª CATEGORIA EM LOCAIS COM ALTO NÍVEL DE INTERFERÊNCIA. AF_04/2016</v>
          </cell>
        </row>
        <row r="5024">
          <cell r="A5024" t="str">
            <v>MOVIMENTO DE TERRA</v>
          </cell>
          <cell r="B5024" t="str">
            <v>MOVT</v>
          </cell>
          <cell r="C5024" t="str">
            <v>ATERRO/REATERRO DE VALAS COM OU S/COMPACTACAO</v>
          </cell>
          <cell r="D5024" t="str">
            <v>0021</v>
          </cell>
          <cell r="E5024">
            <v>0</v>
          </cell>
          <cell r="F5024">
            <v>0</v>
          </cell>
          <cell r="G5024" t="str">
            <v>93363</v>
          </cell>
          <cell r="H5024" t="str">
            <v>REATERRO MECANIZADO DE VALA COM ESCAVADEIRA HIDRÁULICA (CAPACIDADE DA CAÇAMBA: 0,8 M³ / POTÊNCIA: 111 HP), LARGURA ATÉ 1,5 M, PROFUNDIDADE DE 3,0 A 4,5 M COM SOLO DE 1ª CATEGORIA EM LOCAIS COM ALTO NÍVEL DE INTERFERÊNCIA. AF_04/2016</v>
          </cell>
        </row>
        <row r="5025">
          <cell r="A5025" t="str">
            <v>MOVIMENTO DE TERRA</v>
          </cell>
          <cell r="B5025" t="str">
            <v>MOVT</v>
          </cell>
          <cell r="C5025" t="str">
            <v>ATERRO/REATERRO DE VALAS COM OU S/COMPACTACAO</v>
          </cell>
          <cell r="D5025" t="str">
            <v>0021</v>
          </cell>
          <cell r="E5025">
            <v>0</v>
          </cell>
          <cell r="F5025">
            <v>0</v>
          </cell>
          <cell r="G5025" t="str">
            <v>93364</v>
          </cell>
          <cell r="H5025" t="str">
            <v>REATERRO MECANIZADO DE VALA COM ESCAVADEIRA HIDRÁULICA (CAPACIDADE DA CAÇAMBA: 0,8 M³ / POTÊNCIA: 111 HP), LARGURA DE 1,5 A 2,5 M, PROFUNDIDADE DE 3,0  A 4,5 M, COM SOLO (SEM SUBSTITUIÇÃO) DE 1ª CATEGORIA EM LOCAIS COM ALTO NÍVEL DE INTERFERÊNCIA. AF_04/2016</v>
          </cell>
        </row>
        <row r="5026">
          <cell r="A5026" t="str">
            <v>MOVIMENTO DE TERRA</v>
          </cell>
          <cell r="B5026" t="str">
            <v>MOVT</v>
          </cell>
          <cell r="C5026" t="str">
            <v>ATERRO/REATERRO DE VALAS COM OU S/COMPACTACAO</v>
          </cell>
          <cell r="D5026" t="str">
            <v>0021</v>
          </cell>
          <cell r="E5026">
            <v>0</v>
          </cell>
          <cell r="F5026">
            <v>0</v>
          </cell>
          <cell r="G5026" t="str">
            <v>93365</v>
          </cell>
          <cell r="H5026" t="str">
            <v>REATERRO MECANIZADO DE VALA COM ESCAVADEIRA HIDRÁULICA (CAPACIDADE DA CAÇAMBA: 0,8 M³ / POTÊNCIA: 111 HP), LARGURA ATÉ 1,5 M, PROFUNDIDADE DE 4,5 A 6,0 M, COM SOLO DE 1ª CATEGORIA EM LOCAIS COM ALTO NÍVEL DE INTERFERÊNCIA. AF_04/2016</v>
          </cell>
        </row>
        <row r="5027">
          <cell r="A5027" t="str">
            <v>MOVIMENTO DE TERRA</v>
          </cell>
          <cell r="B5027" t="str">
            <v>MOVT</v>
          </cell>
          <cell r="C5027" t="str">
            <v>ATERRO/REATERRO DE VALAS COM OU S/COMPACTACAO</v>
          </cell>
          <cell r="D5027" t="str">
            <v>0021</v>
          </cell>
          <cell r="E5027">
            <v>0</v>
          </cell>
          <cell r="F5027">
            <v>0</v>
          </cell>
          <cell r="G5027" t="str">
            <v>93366</v>
          </cell>
          <cell r="H5027" t="str">
            <v>REATERRO MECANIZADO DE VALA COM ESCAVADEIRA HIDRÁULICA (CAPACIDADE DA CAÇAMBA: 0,8 M³ / POTÊNCIA: 111 HP), LARGURA DE 1,5 A 2,5 M, PROFUNDIDADE DE 4,5 A 6,0 M, COM SOLO DE 1ª CATEGORIA EM LOCAIS COM ALTO NÍVEL DE INTERFERÊNCIA. AF_04/2016</v>
          </cell>
        </row>
        <row r="5028">
          <cell r="A5028" t="str">
            <v>MOVIMENTO DE TERRA</v>
          </cell>
          <cell r="B5028" t="str">
            <v>MOVT</v>
          </cell>
          <cell r="C5028" t="str">
            <v>ATERRO/REATERRO DE VALAS COM OU S/COMPACTACAO</v>
          </cell>
          <cell r="D5028" t="str">
            <v>0021</v>
          </cell>
          <cell r="E5028">
            <v>0</v>
          </cell>
          <cell r="F5028">
            <v>0</v>
          </cell>
          <cell r="G5028" t="str">
            <v>93367</v>
          </cell>
          <cell r="H5028" t="str">
            <v>REATERRO MECANIZADO DE VALA COM ESCAVADEIRA HIDRÁULICA (CAPACIDADE DA CAÇAMBA: 0,8 M³ / POTÊNCIA: 111 HP), LARGURA DE 1,5 A 2,5 M, PROFUNDIDADE ATÉ 1,5 M, COM SOLO DE 1ª CATEGORIA EM LOCAIS COM BAIXO NÍVEL DE INTERFERÊNCIA. AF_04/2016</v>
          </cell>
        </row>
        <row r="5029">
          <cell r="A5029" t="str">
            <v>MOVIMENTO DE TERRA</v>
          </cell>
          <cell r="B5029" t="str">
            <v>MOVT</v>
          </cell>
          <cell r="C5029" t="str">
            <v>ATERRO/REATERRO DE VALAS COM OU S/COMPACTACAO</v>
          </cell>
          <cell r="D5029" t="str">
            <v>0021</v>
          </cell>
          <cell r="E5029">
            <v>0</v>
          </cell>
          <cell r="F5029">
            <v>0</v>
          </cell>
          <cell r="G5029" t="str">
            <v>93368</v>
          </cell>
          <cell r="H5029" t="str">
            <v>REATERRO MECANIZADO DE VALA COM ESCAVADEIRA HIDRÁULICA (CAPACIDADE DA CAÇAMBA: 0,8 M³ / POTÊNCIA: 111 HP), LARGURA ATÉ 1,5 M, PROFUNDIDADE DE 1,5 A 3,0 M, COM SOLO DE 1ª CATEGORIA EM LOCAIS COM BAIXO NÍVEL DE INTERFERÊNCIA. AF_04/2016</v>
          </cell>
        </row>
        <row r="5030">
          <cell r="A5030" t="str">
            <v>MOVIMENTO DE TERRA</v>
          </cell>
          <cell r="B5030" t="str">
            <v>MOVT</v>
          </cell>
          <cell r="C5030" t="str">
            <v>ATERRO/REATERRO DE VALAS COM OU S/COMPACTACAO</v>
          </cell>
          <cell r="D5030" t="str">
            <v>0021</v>
          </cell>
          <cell r="E5030">
            <v>0</v>
          </cell>
          <cell r="F5030">
            <v>0</v>
          </cell>
          <cell r="G5030" t="str">
            <v>93369</v>
          </cell>
          <cell r="H5030" t="str">
            <v>REATERRO MECANIZADO DE VALA COM ESCAVADEIRA HIDRÁULICA (CAPACIDADE DA CAÇAMBA: 0,8 M³ / POTÊNCIA: 111 HP), LARGURA DE 1,5 A 2,5 M, PROFUNDIDADE DE 1,5 A 3,0 M, COM SOLO (SEM SUBSTITUIÇÃO) DE 1ª CATEGORIA EM LOCAIS COM BAIXO NÍVEL DE INTERFERÊNCIA. AF_04/2016</v>
          </cell>
        </row>
        <row r="5031">
          <cell r="A5031" t="str">
            <v>MOVIMENTO DE TERRA</v>
          </cell>
          <cell r="B5031" t="str">
            <v>MOVT</v>
          </cell>
          <cell r="C5031" t="str">
            <v>ATERRO/REATERRO DE VALAS COM OU S/COMPACTACAO</v>
          </cell>
          <cell r="D5031" t="str">
            <v>0021</v>
          </cell>
          <cell r="E5031">
            <v>0</v>
          </cell>
          <cell r="F5031">
            <v>0</v>
          </cell>
          <cell r="G5031" t="str">
            <v>93370</v>
          </cell>
          <cell r="H5031" t="str">
            <v>REATERRO MECANIZADO DE VALA COM ESCAVADEIRA HIDRÁULICA (CAPACIDADE DA CAÇAMBA: 0,8 M³ / POTÊNCIA: 111 HP), LARGURA ATÉ 1,5 M, PROFUNDIDADE DE 3,0 A 4,5 M, COM SOLO DE 1ª CATEGORIA EM LOCAIS COM BAIXO NÍVEL DE INTERFERÊNCIA. AF_04/2016</v>
          </cell>
        </row>
        <row r="5032">
          <cell r="A5032" t="str">
            <v>MOVIMENTO DE TERRA</v>
          </cell>
          <cell r="B5032" t="str">
            <v>MOVT</v>
          </cell>
          <cell r="C5032" t="str">
            <v>ATERRO/REATERRO DE VALAS COM OU S/COMPACTACAO</v>
          </cell>
          <cell r="D5032" t="str">
            <v>0021</v>
          </cell>
          <cell r="E5032">
            <v>0</v>
          </cell>
          <cell r="F5032">
            <v>0</v>
          </cell>
          <cell r="G5032" t="str">
            <v>93371</v>
          </cell>
          <cell r="H5032" t="str">
            <v>REATERRO MECANIZADO DE VALA COM ESCAVADEIRA HIDRÁULICA (CAPACIDADE DA CAÇAMBA: 0,8 M³ / POTÊNCIA: 111 HP), LARGURA DE 1,5 A 2,5 M, PROFUNDIDADE DE 3,0 A 4,5 M, COM SOLO (SEM SUBSTITUIÇÃO) DE 1ª CATEGORIA EM LOCAIS COM BAIXO NÍVEL DE INTERFERÊNCIA. AF_04/2016</v>
          </cell>
        </row>
        <row r="5033">
          <cell r="A5033" t="str">
            <v>MOVIMENTO DE TERRA</v>
          </cell>
          <cell r="B5033" t="str">
            <v>MOVT</v>
          </cell>
          <cell r="C5033" t="str">
            <v>ATERRO/REATERRO DE VALAS COM OU S/COMPACTACAO</v>
          </cell>
          <cell r="D5033" t="str">
            <v>0021</v>
          </cell>
          <cell r="E5033">
            <v>0</v>
          </cell>
          <cell r="F5033">
            <v>0</v>
          </cell>
          <cell r="G5033" t="str">
            <v>93372</v>
          </cell>
          <cell r="H5033" t="str">
            <v>REATERRO MECANIZADO DE VALA COM ESCAVADEIRA HIDRÁULICA (CAPACIDADE DA CAÇAMBA: 0,8 M³ / POTÊNCIA: 111 HP), LARGURA ATÉ 1,5 M, PROFUNDIDADE DE 4,5 A 6,0 M, COM SOLO DE 1ª CATEGORIA EM LOCAIS COM BAIXO NÍVEL DE INTERFERÊNCIA. AF_04/2016</v>
          </cell>
        </row>
        <row r="5034">
          <cell r="A5034" t="str">
            <v>MOVIMENTO DE TERRA</v>
          </cell>
          <cell r="B5034" t="str">
            <v>MOVT</v>
          </cell>
          <cell r="C5034" t="str">
            <v>ATERRO/REATERRO DE VALAS COM OU S/COMPACTACAO</v>
          </cell>
          <cell r="D5034" t="str">
            <v>0021</v>
          </cell>
          <cell r="E5034">
            <v>0</v>
          </cell>
          <cell r="F5034">
            <v>0</v>
          </cell>
          <cell r="G5034" t="str">
            <v>93373</v>
          </cell>
          <cell r="H5034" t="str">
            <v>REATERRO MECANIZADO DE VALA COM ESCAVADEIRA HIDRÁULICA (CAPACIDADE DA CAÇAMBA: 0,8 M³ / POTÊNCIA: 111 HP), LARGURA DE 1,5 A 2,5 M, PROFUNDIDADE DE 4,5 A 6,0 M, COM SOLO (SEM SUBSTITUIÇÃO) DE 1ª CATEGORIA EM LOCAIS COM BAIXO NÍVEL DE INTERFERÊNCIA. AF_04/2016</v>
          </cell>
        </row>
        <row r="5035">
          <cell r="A5035" t="str">
            <v>MOVIMENTO DE TERRA</v>
          </cell>
          <cell r="B5035" t="str">
            <v>MOVT</v>
          </cell>
          <cell r="C5035" t="str">
            <v>ATERRO/REATERRO DE VALAS COM OU S/COMPACTACAO</v>
          </cell>
          <cell r="D5035" t="str">
            <v>0021</v>
          </cell>
          <cell r="E5035">
            <v>0</v>
          </cell>
          <cell r="F5035">
            <v>0</v>
          </cell>
          <cell r="G5035" t="str">
            <v>93374</v>
          </cell>
          <cell r="H5035" t="str">
            <v>REATERRO MECANIZADO DE VALA COM RETROESCAVADEIRA (CAPACIDADE DA CAÇAMBA DA RETRO: 0,26 M³ / POTÊNCIA: 88 HP), LARGURA ATÉ 0,8 M, PROFUNDIDADE ATÉ 1,5 M, COM SOLO (SEM SUBSTITUIÇÃO) DE 1ª CATEGORIA EM LOCAIS COM ALTO NÍVEL DE INTERFERÊNCIA. AF_04/2016</v>
          </cell>
        </row>
        <row r="5036">
          <cell r="A5036" t="str">
            <v>MOVIMENTO DE TERRA</v>
          </cell>
          <cell r="B5036" t="str">
            <v>MOVT</v>
          </cell>
          <cell r="C5036" t="str">
            <v>ATERRO/REATERRO DE VALAS COM OU S/COMPACTACAO</v>
          </cell>
          <cell r="D5036" t="str">
            <v>0021</v>
          </cell>
          <cell r="E5036">
            <v>0</v>
          </cell>
          <cell r="F5036">
            <v>0</v>
          </cell>
          <cell r="G5036" t="str">
            <v>93375</v>
          </cell>
          <cell r="H5036" t="str">
            <v>REATERRO MECANIZADO DE VALA COM RETROESCAVADEIRA (CAPACIDADE DA CAÇAMBA DA RETRO: 0,26 M³ / POTÊNCIA: 88 HP), LARGURA DE 0,8 A 1,5 M, PROFUNDIDADE ATÉ 1,5 M, COM SOLO DE 1ª CATEGORIA EM LOCAIS COM ALTO NÍVEL DE INTERFERÊNCIA. AF_04/2016</v>
          </cell>
        </row>
        <row r="5037">
          <cell r="A5037" t="str">
            <v>MOVIMENTO DE TERRA</v>
          </cell>
          <cell r="B5037" t="str">
            <v>MOVT</v>
          </cell>
          <cell r="C5037" t="str">
            <v>ATERRO/REATERRO DE VALAS COM OU S/COMPACTACAO</v>
          </cell>
          <cell r="D5037" t="str">
            <v>0021</v>
          </cell>
          <cell r="E5037">
            <v>0</v>
          </cell>
          <cell r="F5037">
            <v>0</v>
          </cell>
          <cell r="G5037" t="str">
            <v>93376</v>
          </cell>
          <cell r="H5037" t="str">
            <v>REATERRO MECANIZADO DE VALA COM RETROESCAVADEIRA (CAPACIDADE DA CAÇAMBA DA RETRO: 0,26 M³ / POTÊNCIA: 88 HP), LARGURA ATÉ 0,8 M, PROFUNDIDADE DE 1,5 A 3,0 M, COM SOLO DE 1ª CATEGORIA EM LOCAIS COM ALTO NÍVEL DE INTERFERÊNCIA. AF_04/2016</v>
          </cell>
        </row>
        <row r="5038">
          <cell r="A5038" t="str">
            <v>MOVIMENTO DE TERRA</v>
          </cell>
          <cell r="B5038" t="str">
            <v>MOVT</v>
          </cell>
          <cell r="C5038" t="str">
            <v>ATERRO/REATERRO DE VALAS COM OU S/COMPACTACAO</v>
          </cell>
          <cell r="D5038" t="str">
            <v>0021</v>
          </cell>
          <cell r="E5038">
            <v>0</v>
          </cell>
          <cell r="F5038">
            <v>0</v>
          </cell>
          <cell r="G5038" t="str">
            <v>93377</v>
          </cell>
          <cell r="H5038" t="str">
            <v>REATERRO MECANIZADO DE VALA COM RETROESCAVADEIRA (CAPACIDADE DA CAÇAMBA DA RETRO: 0,26 M³ / POTÊNCIA: 88 HP), LARGURA DE 0,8 A 1,5 M, PROFUNDIDADE DE 1,5 A 3,0 M, COM SOLO (SEM SUBSTITUIÇÃO) DE 1ª CATEGORIA EM LOCAIS COM ALTO NÍVEL DE INTERFERÊNCIA. AF_04/2016</v>
          </cell>
        </row>
        <row r="5039">
          <cell r="A5039" t="str">
            <v>MOVIMENTO DE TERRA</v>
          </cell>
          <cell r="B5039" t="str">
            <v>MOVT</v>
          </cell>
          <cell r="C5039" t="str">
            <v>ATERRO/REATERRO DE VALAS COM OU S/COMPACTACAO</v>
          </cell>
          <cell r="D5039" t="str">
            <v>0021</v>
          </cell>
          <cell r="E5039">
            <v>0</v>
          </cell>
          <cell r="F5039">
            <v>0</v>
          </cell>
          <cell r="G5039" t="str">
            <v>93378</v>
          </cell>
          <cell r="H5039" t="str">
            <v>REATERRO MECANIZADO DE VALA COM RETROESCAVADEIRA (CAPACIDADE DA CAÇAMBA DA RETRO: 0,26 M³ / POTÊNCIA: 88 HP), LARGURA ATÉ 0,8 M, PROFUNDIDADE ATÉ 1,5 M, COM SOLO DE 1ª CATEGORIA EM LOCAIS COM BAIXO NÍVEL DE INTERFERÊNCIA. AF_04/2016</v>
          </cell>
        </row>
        <row r="5040">
          <cell r="A5040" t="str">
            <v>MOVIMENTO DE TERRA</v>
          </cell>
          <cell r="B5040" t="str">
            <v>MOVT</v>
          </cell>
          <cell r="C5040" t="str">
            <v>ATERRO/REATERRO DE VALAS COM OU S/COMPACTACAO</v>
          </cell>
          <cell r="D5040" t="str">
            <v>0021</v>
          </cell>
          <cell r="E5040">
            <v>0</v>
          </cell>
          <cell r="F5040">
            <v>0</v>
          </cell>
          <cell r="G5040" t="str">
            <v>93379</v>
          </cell>
          <cell r="H5040" t="str">
            <v>REATERRO MECANIZADO DE VALA COM RETROESCAVADEIRA (CAPACIDADE DA CAÇAMBA DA RETRO: 0,26 M³ / POTÊNCIA: 88 HP), LARGURA DE 0,8 A 1,5 M, PROFUNDIDADE ATÉ 1,5 M, COM SOLO DE 1ª CATEGORIA EM LOCAIS COM BAIXO NÍVEL DE INTERFERÊNCIA. AF_04/2016</v>
          </cell>
        </row>
        <row r="5041">
          <cell r="A5041" t="str">
            <v>MOVIMENTO DE TERRA</v>
          </cell>
          <cell r="B5041" t="str">
            <v>MOVT</v>
          </cell>
          <cell r="C5041" t="str">
            <v>ATERRO/REATERRO DE VALAS COM OU S/COMPACTACAO</v>
          </cell>
          <cell r="D5041" t="str">
            <v>0021</v>
          </cell>
          <cell r="E5041">
            <v>0</v>
          </cell>
          <cell r="F5041">
            <v>0</v>
          </cell>
          <cell r="G5041" t="str">
            <v>93380</v>
          </cell>
          <cell r="H5041" t="str">
            <v>REATERRO MECANIZADO DE VALA COM RETROESCAVADEIRA (CAPACIDADE DA CAÇAMBA DA RETRO: 0,26 M³ / POTÊNCIA: 88 HP), LARGURA ATÉ 0,8 M, PROFUNDIDADE DE 1,5 A 3,0 M, COM SOLO DE 1ª CATEGORIA EM LOCAIS COM BAIXO NÍVEL DE INTERFERÊNCIA. AF_04/2016</v>
          </cell>
        </row>
        <row r="5042">
          <cell r="A5042" t="str">
            <v>MOVIMENTO DE TERRA</v>
          </cell>
          <cell r="B5042" t="str">
            <v>MOVT</v>
          </cell>
          <cell r="C5042" t="str">
            <v>ATERRO/REATERRO DE VALAS COM OU S/COMPACTACAO</v>
          </cell>
          <cell r="D5042" t="str">
            <v>0021</v>
          </cell>
          <cell r="E5042">
            <v>0</v>
          </cell>
          <cell r="F5042">
            <v>0</v>
          </cell>
          <cell r="G5042" t="str">
            <v>93381</v>
          </cell>
          <cell r="H5042" t="str">
            <v>REATERRO MECANIZADO DE VALA COM RETROESCAVADEIRA (CAPACIDADE DA CAÇAMBA DA RETRO: 0,26 M³ / POTÊNCIA: 88 HP), LARGURA DE 0,8 A 1,5 M, PROFUNDIDADE DE 1,5 A 3,0 M, COM SOLO (SEM SUBSTITUIÇÃO) DE 1ª CATEGORIA EM LOCAIS COM BAIXO NÍVEL DE INTERFERÊNCIA. AF_04/2016</v>
          </cell>
        </row>
        <row r="5043">
          <cell r="A5043" t="str">
            <v>MOVIMENTO DE TERRA</v>
          </cell>
          <cell r="B5043" t="str">
            <v>MOVT</v>
          </cell>
          <cell r="C5043" t="str">
            <v>ATERRO/REATERRO DE VALAS COM OU S/COMPACTACAO</v>
          </cell>
          <cell r="D5043" t="str">
            <v>0021</v>
          </cell>
          <cell r="E5043">
            <v>0</v>
          </cell>
          <cell r="F5043">
            <v>0</v>
          </cell>
          <cell r="G5043" t="str">
            <v>93382</v>
          </cell>
          <cell r="H5043" t="str">
            <v>REATERRO MANUAL DE VALAS COM COMPACTAÇÃO MECANIZADA. AF_04/2016</v>
          </cell>
        </row>
        <row r="5044">
          <cell r="A5044" t="str">
            <v>MOVIMENTO DE TERRA</v>
          </cell>
          <cell r="B5044" t="str">
            <v>MOVT</v>
          </cell>
          <cell r="C5044" t="str">
            <v>ATERRO/REATERRO DE VALAS COM OU S/COMPACTACAO</v>
          </cell>
          <cell r="D5044" t="str">
            <v>0021</v>
          </cell>
          <cell r="E5044">
            <v>0</v>
          </cell>
          <cell r="F5044">
            <v>0</v>
          </cell>
          <cell r="G5044" t="str">
            <v>96995</v>
          </cell>
          <cell r="H5044" t="str">
            <v>REATERRO MANUAL APILOADO COM SOQUETE. AF_10/2017</v>
          </cell>
        </row>
        <row r="5045">
          <cell r="A5045" t="str">
            <v>MOVIMENTO DE TERRA</v>
          </cell>
          <cell r="B5045" t="str">
            <v>MOVT</v>
          </cell>
          <cell r="C5045" t="str">
            <v>CARGA, DESCARGA E/OU TRANSPORTE DE MATERIAIS</v>
          </cell>
          <cell r="D5045" t="str">
            <v>0022</v>
          </cell>
          <cell r="E5045">
            <v>0</v>
          </cell>
          <cell r="F5045">
            <v>0</v>
          </cell>
          <cell r="G5045" t="str">
            <v>97916</v>
          </cell>
          <cell r="H5045" t="str">
            <v>TRANSPORTE COM CAMINHÃO BASCULANTE DE 6 M³, EM VIA URBANA EM LEITO NATURAL (UNIDADE: TXKM). AF_07/2020</v>
          </cell>
        </row>
        <row r="5046">
          <cell r="A5046" t="str">
            <v>MOVIMENTO DE TERRA</v>
          </cell>
          <cell r="B5046" t="str">
            <v>MOVT</v>
          </cell>
          <cell r="C5046" t="str">
            <v>CARGA, DESCARGA E/OU TRANSPORTE DE MATERIAIS</v>
          </cell>
          <cell r="D5046" t="str">
            <v>0022</v>
          </cell>
          <cell r="E5046">
            <v>0</v>
          </cell>
          <cell r="F5046">
            <v>0</v>
          </cell>
          <cell r="G5046" t="str">
            <v>97917</v>
          </cell>
          <cell r="H5046" t="str">
            <v>TRANSPORTE COM CAMINHÃO BASCULANTE DE 6 M³, EM VIA URBANA EM REVESTIMENTO PRIMÁRIO (UNIDADE: TXKM). AF_07/2020</v>
          </cell>
        </row>
        <row r="5047">
          <cell r="A5047" t="str">
            <v>MOVIMENTO DE TERRA</v>
          </cell>
          <cell r="B5047" t="str">
            <v>MOVT</v>
          </cell>
          <cell r="C5047" t="str">
            <v>CARGA, DESCARGA E/OU TRANSPORTE DE MATERIAIS</v>
          </cell>
          <cell r="D5047" t="str">
            <v>0022</v>
          </cell>
          <cell r="E5047">
            <v>0</v>
          </cell>
          <cell r="F5047">
            <v>0</v>
          </cell>
          <cell r="G5047" t="str">
            <v>97918</v>
          </cell>
          <cell r="H5047" t="str">
            <v>TRANSPORTE COM CAMINHÃO BASCULANTE DE 6 M³, EM VIA URBANA PAVIMENTADA, DMT ATÉ 30 KM (UNIDADE: TXKM). AF_07/2020</v>
          </cell>
        </row>
        <row r="5048">
          <cell r="A5048" t="str">
            <v>MOVIMENTO DE TERRA</v>
          </cell>
          <cell r="B5048" t="str">
            <v>MOVT</v>
          </cell>
          <cell r="C5048" t="str">
            <v>CARGA, DESCARGA E/OU TRANSPORTE DE MATERIAIS</v>
          </cell>
          <cell r="D5048" t="str">
            <v>0022</v>
          </cell>
          <cell r="E5048">
            <v>0</v>
          </cell>
          <cell r="F5048">
            <v>0</v>
          </cell>
          <cell r="G5048" t="str">
            <v>97919</v>
          </cell>
          <cell r="H5048" t="str">
            <v>TRANSPORTE COM CAMINHÃO BASCULANTE DE 6 M³, EM VIA URBANA PAVIMENTADA, ADICIONAL PARA DMT EXCEDENTE A 30 KM (UNIDADE: TXKM). AF_07/2020</v>
          </cell>
        </row>
        <row r="5049">
          <cell r="A5049" t="str">
            <v>MOVIMENTO DE TERRA</v>
          </cell>
          <cell r="B5049" t="str">
            <v>MOVT</v>
          </cell>
          <cell r="C5049" t="str">
            <v>REGULARIZACAO E APILOAMENTO DE FUNDO DE VALAS</v>
          </cell>
          <cell r="D5049" t="str">
            <v>0225</v>
          </cell>
          <cell r="E5049">
            <v>0</v>
          </cell>
          <cell r="F5049">
            <v>0</v>
          </cell>
          <cell r="G5049" t="str">
            <v>101616</v>
          </cell>
          <cell r="H5049" t="str">
            <v>PREPARO DE FUNDO DE VALA COM LARGURA MENOR QUE 1,5 M (ACERTO DO SOLO NATURAL). AF_08/2020</v>
          </cell>
        </row>
        <row r="5050">
          <cell r="A5050" t="str">
            <v>MOVIMENTO DE TERRA</v>
          </cell>
          <cell r="B5050" t="str">
            <v>MOVT</v>
          </cell>
          <cell r="C5050" t="str">
            <v>REGULARIZACAO E APILOAMENTO DE FUNDO DE VALAS</v>
          </cell>
          <cell r="D5050" t="str">
            <v>0225</v>
          </cell>
          <cell r="E5050">
            <v>0</v>
          </cell>
          <cell r="F5050">
            <v>0</v>
          </cell>
          <cell r="G5050" t="str">
            <v>101617</v>
          </cell>
          <cell r="H5050" t="str">
            <v>PREPARO DE FUNDO DE VALA COM LARGURA MAIOR OU IGUAL A 1,5 M E MENOR QUE 2,5 M (ACERTO DO SOLO NATURAL). AF_08/2020</v>
          </cell>
        </row>
        <row r="5051">
          <cell r="A5051" t="str">
            <v>MOVIMENTO DE TERRA</v>
          </cell>
          <cell r="B5051" t="str">
            <v>MOVT</v>
          </cell>
          <cell r="C5051" t="str">
            <v>REGULARIZACAO E APILOAMENTO DE FUNDO DE VALAS</v>
          </cell>
          <cell r="D5051" t="str">
            <v>0225</v>
          </cell>
          <cell r="E5051">
            <v>0</v>
          </cell>
          <cell r="F5051">
            <v>0</v>
          </cell>
          <cell r="G5051" t="str">
            <v>101618</v>
          </cell>
          <cell r="H5051" t="str">
            <v>PREPARO DE FUNDO DE VALA COM LARGURA MENOR QUE 1,5 M, COM CAMADA DE AREIA, LANÇAMENTO MANUAL. AF_08/2020</v>
          </cell>
        </row>
        <row r="5052">
          <cell r="A5052" t="str">
            <v>MOVIMENTO DE TERRA</v>
          </cell>
          <cell r="B5052" t="str">
            <v>MOVT</v>
          </cell>
          <cell r="C5052" t="str">
            <v>REGULARIZACAO E APILOAMENTO DE FUNDO DE VALAS</v>
          </cell>
          <cell r="D5052" t="str">
            <v>0225</v>
          </cell>
          <cell r="E5052">
            <v>0</v>
          </cell>
          <cell r="F5052">
            <v>0</v>
          </cell>
          <cell r="G5052" t="str">
            <v>101619</v>
          </cell>
          <cell r="H5052" t="str">
            <v>PREPARO DE FUNDO DE VALA COM LARGURA MENOR QUE 1,5 M, COM CAMADA DE BRITA, LANÇAMENTO MANUAL. AF_08/2020</v>
          </cell>
        </row>
        <row r="5053">
          <cell r="A5053" t="str">
            <v>MOVIMENTO DE TERRA</v>
          </cell>
          <cell r="B5053" t="str">
            <v>MOVT</v>
          </cell>
          <cell r="C5053" t="str">
            <v>REGULARIZACAO E APILOAMENTO DE FUNDO DE VALAS</v>
          </cell>
          <cell r="D5053" t="str">
            <v>0225</v>
          </cell>
          <cell r="E5053">
            <v>0</v>
          </cell>
          <cell r="F5053">
            <v>0</v>
          </cell>
          <cell r="G5053" t="str">
            <v>101620</v>
          </cell>
          <cell r="H5053" t="str">
            <v>PREPARO DE FUNDO DE VALA COM LARGURA MAIOR OU IGUAL A 1,5 M E MENOR QUE 2,5 M, COM CAMADA DE AREIA, LANÇAMENTO MANUAL. AF_08/2020</v>
          </cell>
        </row>
        <row r="5054">
          <cell r="A5054" t="str">
            <v>MOVIMENTO DE TERRA</v>
          </cell>
          <cell r="B5054" t="str">
            <v>MOVT</v>
          </cell>
          <cell r="C5054" t="str">
            <v>REGULARIZACAO E APILOAMENTO DE FUNDO DE VALAS</v>
          </cell>
          <cell r="D5054" t="str">
            <v>0225</v>
          </cell>
          <cell r="E5054">
            <v>0</v>
          </cell>
          <cell r="F5054">
            <v>0</v>
          </cell>
          <cell r="G5054" t="str">
            <v>101621</v>
          </cell>
          <cell r="H5054" t="str">
            <v>PREPARO DE FUNDO DE VALA COM LARGURA MAIOR OU IGUAL A 1,5 M E MENOR QUE 2,5 M, COM CAMADA DE BRITA, LANÇAMENTO MANUAL. AF_08/2020</v>
          </cell>
        </row>
        <row r="5055">
          <cell r="A5055" t="str">
            <v>MOVIMENTO DE TERRA</v>
          </cell>
          <cell r="B5055" t="str">
            <v>MOVT</v>
          </cell>
          <cell r="C5055" t="str">
            <v>REGULARIZACAO E APILOAMENTO DE FUNDO DE VALAS</v>
          </cell>
          <cell r="D5055" t="str">
            <v>0225</v>
          </cell>
          <cell r="E5055">
            <v>0</v>
          </cell>
          <cell r="F5055">
            <v>0</v>
          </cell>
          <cell r="G5055" t="str">
            <v>101622</v>
          </cell>
          <cell r="H5055" t="str">
            <v>PREPARO DE FUNDO DE VALA COM LARGURA MENOR QUE 1,5 M, COM CAMADA DE AREIA, LANÇAMENTO MECANIZADO. AF_08/2020</v>
          </cell>
        </row>
        <row r="5056">
          <cell r="A5056" t="str">
            <v>MOVIMENTO DE TERRA</v>
          </cell>
          <cell r="B5056" t="str">
            <v>MOVT</v>
          </cell>
          <cell r="C5056" t="str">
            <v>REGULARIZACAO E APILOAMENTO DE FUNDO DE VALAS</v>
          </cell>
          <cell r="D5056" t="str">
            <v>0225</v>
          </cell>
          <cell r="E5056">
            <v>0</v>
          </cell>
          <cell r="F5056">
            <v>0</v>
          </cell>
          <cell r="G5056" t="str">
            <v>101623</v>
          </cell>
          <cell r="H5056" t="str">
            <v>PREPARO DE FUNDO DE VALA COM LARGURA MENOR QUE 1,5 M, COM CAMADA DE BRITA, LANÇAMENTO MECANIZADO. AF_08/2020</v>
          </cell>
        </row>
        <row r="5057">
          <cell r="A5057" t="str">
            <v>MOVIMENTO DE TERRA</v>
          </cell>
          <cell r="B5057" t="str">
            <v>MOVT</v>
          </cell>
          <cell r="C5057" t="str">
            <v>REGULARIZACAO E APILOAMENTO DE FUNDO DE VALAS</v>
          </cell>
          <cell r="D5057" t="str">
            <v>0225</v>
          </cell>
          <cell r="E5057">
            <v>0</v>
          </cell>
          <cell r="F5057">
            <v>0</v>
          </cell>
          <cell r="G5057" t="str">
            <v>101624</v>
          </cell>
          <cell r="H5057" t="str">
            <v>PREPARO DE FUNDO DE VALA COM LARGURA MAIOR OU IGUAL A 1,5 M E MENOR QUE 2,5 M, COM CAMADA DE BRITA, LANÇAMENTO MECANIZADO. AF_08/2020</v>
          </cell>
        </row>
        <row r="5058">
          <cell r="A5058" t="str">
            <v>MOVIMENTO DE TERRA</v>
          </cell>
          <cell r="B5058" t="str">
            <v>MOVT</v>
          </cell>
          <cell r="C5058" t="str">
            <v>REGULARIZACAO E APILOAMENTO DE FUNDO DE VALAS</v>
          </cell>
          <cell r="D5058" t="str">
            <v>0225</v>
          </cell>
          <cell r="E5058">
            <v>0</v>
          </cell>
          <cell r="F5058">
            <v>0</v>
          </cell>
          <cell r="G5058" t="str">
            <v>101625</v>
          </cell>
          <cell r="H5058" t="str">
            <v>PREPARO DE FUNDO DE VALA COM LARGURA MAIOR OU IGUAL A 1,5 M E MENOR QUE 2,5 M, COM CAMADA DE AREIA, LANÇAMENTO MECANIZADO. AF_08/2020</v>
          </cell>
        </row>
        <row r="5059">
          <cell r="A5059" t="str">
            <v>MOVIMENTO DE TERRA</v>
          </cell>
          <cell r="B5059" t="str">
            <v>MOVT</v>
          </cell>
          <cell r="C5059" t="str">
            <v>COMPACTACAO OU APILOAMENTO</v>
          </cell>
          <cell r="D5059" t="str">
            <v>0283</v>
          </cell>
          <cell r="E5059">
            <v>0</v>
          </cell>
          <cell r="F5059">
            <v>0</v>
          </cell>
          <cell r="G5059" t="str">
            <v>95606</v>
          </cell>
          <cell r="H5059" t="str">
            <v>UMIDIFICAÇÃO DE MATERIAL PARA VALAS COM CAMINHÃO PIPA 10000L. AF_11/2016</v>
          </cell>
        </row>
        <row r="5060">
          <cell r="A5060" t="str">
            <v>PAREDES/PAINEIS</v>
          </cell>
          <cell r="B5060" t="str">
            <v>PARE</v>
          </cell>
          <cell r="C5060" t="str">
            <v>ALVENARIA DE TIJOLOS CERAMICOS</v>
          </cell>
          <cell r="D5060" t="str">
            <v>0063</v>
          </cell>
          <cell r="E5060">
            <v>0</v>
          </cell>
          <cell r="F5060">
            <v>0</v>
          </cell>
          <cell r="G5060" t="str">
            <v>87471</v>
          </cell>
          <cell r="H5060" t="str">
            <v>ALVENARIA DE VEDAÇÃO DE BLOCOS CERÂMICOS FURADOS NA VERTICAL DE 9X19X39CM (ESPESSURA 9CM) DE PAREDES COM ÁREA LÍQUIDA MENOR QUE 6M² SEM VÃOS E ARGAMASSA DE ASSENTAMENTO COM PREPARO EM BETONEIRA. AF_06/2014</v>
          </cell>
        </row>
        <row r="5061">
          <cell r="A5061" t="str">
            <v>PAREDES/PAINEIS</v>
          </cell>
          <cell r="B5061" t="str">
            <v>PARE</v>
          </cell>
          <cell r="C5061" t="str">
            <v>ALVENARIA DE TIJOLOS CERAMICOS</v>
          </cell>
          <cell r="D5061" t="str">
            <v>0063</v>
          </cell>
          <cell r="E5061">
            <v>0</v>
          </cell>
          <cell r="F5061">
            <v>0</v>
          </cell>
          <cell r="G5061" t="str">
            <v>87472</v>
          </cell>
          <cell r="H5061" t="str">
            <v>ALVENARIA DE VEDAÇÃO DE BLOCOS CERÂMICOS FURADOS NA VERTICAL DE 9X19X39CM (ESPESSURA 9CM) DE PAREDES COM ÁREA LÍQUIDA MENOR QUE 6M² SEM VÃOS E ARGAMASSA DE ASSENTAMENTO COM PREPARO MANUAL. AF_06/2014</v>
          </cell>
        </row>
        <row r="5062">
          <cell r="A5062" t="str">
            <v>PAREDES/PAINEIS</v>
          </cell>
          <cell r="B5062" t="str">
            <v>PARE</v>
          </cell>
          <cell r="C5062" t="str">
            <v>ALVENARIA DE TIJOLOS CERAMICOS</v>
          </cell>
          <cell r="D5062" t="str">
            <v>0063</v>
          </cell>
          <cell r="E5062">
            <v>0</v>
          </cell>
          <cell r="F5062">
            <v>0</v>
          </cell>
          <cell r="G5062" t="str">
            <v>87473</v>
          </cell>
          <cell r="H5062" t="str">
            <v>ALVENARIA DE VEDAÇÃO DE BLOCOS CERÂMICOS FURADOS NA VERTICAL DE 14X19X39CM (ESPESSURA 14CM) DE PAREDES COM ÁREA LÍQUIDA MENOR QUE 6M² SEM VÃOS E ARGAMASSA DE ASSENTAMENTO COM PREPARO EM BETONEIRA. AF_06/2014</v>
          </cell>
        </row>
        <row r="5063">
          <cell r="A5063" t="str">
            <v>PAREDES/PAINEIS</v>
          </cell>
          <cell r="B5063" t="str">
            <v>PARE</v>
          </cell>
          <cell r="C5063" t="str">
            <v>ALVENARIA DE TIJOLOS CERAMICOS</v>
          </cell>
          <cell r="D5063" t="str">
            <v>0063</v>
          </cell>
          <cell r="E5063">
            <v>0</v>
          </cell>
          <cell r="F5063">
            <v>0</v>
          </cell>
          <cell r="G5063" t="str">
            <v>87474</v>
          </cell>
          <cell r="H5063" t="str">
            <v>ALVENARIA DE VEDAÇÃO DE BLOCOS CERÂMICOS FURADOS NA VERTICAL DE 14X19X39CM (ESPESSURA 14CM) DE PAREDES COM ÁREA LÍQUIDA MENOR QUE 6M² SEM VÃOS E ARGAMASSA DE ASSENTAMENTO COM PREPARO MANUAL. AF_06/2014</v>
          </cell>
        </row>
        <row r="5064">
          <cell r="A5064" t="str">
            <v>PAREDES/PAINEIS</v>
          </cell>
          <cell r="B5064" t="str">
            <v>PARE</v>
          </cell>
          <cell r="C5064" t="str">
            <v>ALVENARIA DE TIJOLOS CERAMICOS</v>
          </cell>
          <cell r="D5064" t="str">
            <v>0063</v>
          </cell>
          <cell r="E5064">
            <v>0</v>
          </cell>
          <cell r="F5064">
            <v>0</v>
          </cell>
          <cell r="G5064" t="str">
            <v>87475</v>
          </cell>
          <cell r="H5064" t="str">
            <v>ALVENARIA DE VEDAÇÃO DE BLOCOS CERÂMICOS FURADOS NA VERTICAL DE 19X19X39CM (ESPESSURA 19CM) DE PAREDES COM ÁREA LÍQUIDA MENOR QUE 6M² SEM VÃOS E ARGAMASSA DE ASSENTAMENTO COM PREPARO EM BETONEIRA. AF_06/2014</v>
          </cell>
        </row>
        <row r="5065">
          <cell r="A5065" t="str">
            <v>PAREDES/PAINEIS</v>
          </cell>
          <cell r="B5065" t="str">
            <v>PARE</v>
          </cell>
          <cell r="C5065" t="str">
            <v>ALVENARIA DE TIJOLOS CERAMICOS</v>
          </cell>
          <cell r="D5065" t="str">
            <v>0063</v>
          </cell>
          <cell r="E5065">
            <v>0</v>
          </cell>
          <cell r="F5065">
            <v>0</v>
          </cell>
          <cell r="G5065" t="str">
            <v>87476</v>
          </cell>
          <cell r="H5065" t="str">
            <v>ALVENARIA DE VEDAÇÃO DE BLOCOS CERÂMICOS FURADOS NA VERTICAL DE 19X19X39CM (ESPESSURA 19CM) DE PAREDES COM ÁREA LÍQUIDA MENOR QUE 6M² SEM VÃOS E ARGAMASSA DE ASSENTAMENTO COM PREPARO MANUAL. AF_06/2014</v>
          </cell>
        </row>
        <row r="5066">
          <cell r="A5066" t="str">
            <v>PAREDES/PAINEIS</v>
          </cell>
          <cell r="B5066" t="str">
            <v>PARE</v>
          </cell>
          <cell r="C5066" t="str">
            <v>ALVENARIA DE TIJOLOS CERAMICOS</v>
          </cell>
          <cell r="D5066" t="str">
            <v>0063</v>
          </cell>
          <cell r="E5066">
            <v>0</v>
          </cell>
          <cell r="F5066">
            <v>0</v>
          </cell>
          <cell r="G5066" t="str">
            <v>87477</v>
          </cell>
          <cell r="H5066" t="str">
            <v>ALVENARIA DE VEDAÇÃO DE BLOCOS CERÂMICOS FURADOS NA VERTICAL DE 9X19X39CM (ESPESSURA 9CM) DE PAREDES COM ÁREA LÍQUIDA MAIOR OU IGUAL A 6M² SEM VÃOS E ARGAMASSA DE ASSENTAMENTO COM PREPARO EM BETONEIRA. AF_06/2014</v>
          </cell>
        </row>
        <row r="5067">
          <cell r="A5067" t="str">
            <v>PAREDES/PAINEIS</v>
          </cell>
          <cell r="B5067" t="str">
            <v>PARE</v>
          </cell>
          <cell r="C5067" t="str">
            <v>ALVENARIA DE TIJOLOS CERAMICOS</v>
          </cell>
          <cell r="D5067" t="str">
            <v>0063</v>
          </cell>
          <cell r="E5067">
            <v>0</v>
          </cell>
          <cell r="F5067">
            <v>0</v>
          </cell>
          <cell r="G5067" t="str">
            <v>87478</v>
          </cell>
          <cell r="H5067" t="str">
            <v>ALVENARIA DE VEDAÇÃO DE BLOCOS CERÂMICOS FURADOS NA VERTICAL DE 9X19X39CM (ESPESSURA 9CM) DE PAREDES COM ÁREA LÍQUIDA MAIOR OU IGUAL A 6M² SEM VÃOS E ARGAMASSA DE ASSENTAMENTO COM PREPARO MANUAL. AF_06/2014</v>
          </cell>
        </row>
        <row r="5068">
          <cell r="A5068" t="str">
            <v>PAREDES/PAINEIS</v>
          </cell>
          <cell r="B5068" t="str">
            <v>PARE</v>
          </cell>
          <cell r="C5068" t="str">
            <v>ALVENARIA DE TIJOLOS CERAMICOS</v>
          </cell>
          <cell r="D5068" t="str">
            <v>0063</v>
          </cell>
          <cell r="E5068">
            <v>0</v>
          </cell>
          <cell r="F5068">
            <v>0</v>
          </cell>
          <cell r="G5068" t="str">
            <v>87479</v>
          </cell>
          <cell r="H5068" t="str">
            <v>ALVENARIA DE VEDAÇÃO DE BLOCOS CERÂMICOS FURADOS NA VERTICAL DE 14X19X39CM (ESPESSURA 14CM) DE PAREDES COM ÁREA LÍQUIDA MAIOR OU IGUAL A 6M² SEM VÃOS E ARGAMASSA DE ASSENTAMENTO COM PREPARO EM BETONEIRA. AF_06/2014</v>
          </cell>
        </row>
        <row r="5069">
          <cell r="A5069" t="str">
            <v>PAREDES/PAINEIS</v>
          </cell>
          <cell r="B5069" t="str">
            <v>PARE</v>
          </cell>
          <cell r="C5069" t="str">
            <v>ALVENARIA DE TIJOLOS CERAMICOS</v>
          </cell>
          <cell r="D5069" t="str">
            <v>0063</v>
          </cell>
          <cell r="E5069">
            <v>0</v>
          </cell>
          <cell r="F5069">
            <v>0</v>
          </cell>
          <cell r="G5069" t="str">
            <v>87480</v>
          </cell>
          <cell r="H5069" t="str">
            <v>ALVENARIA DE VEDAÇÃO DE BLOCOS CERÂMICOS FURADOS NA VERTICAL DE 14X19X39CM (ESPESSURA 14CM) DE PAREDES COM ÁREA LÍQUIDA MAIOR OU IGUAL A 6M² SEM VÃOS E ARGAMASSA DE ASSENTAMENTO COM PREPARO MANUAL. AF_06/2014</v>
          </cell>
        </row>
        <row r="5070">
          <cell r="A5070" t="str">
            <v>PAREDES/PAINEIS</v>
          </cell>
          <cell r="B5070" t="str">
            <v>PARE</v>
          </cell>
          <cell r="C5070" t="str">
            <v>ALVENARIA DE TIJOLOS CERAMICOS</v>
          </cell>
          <cell r="D5070" t="str">
            <v>0063</v>
          </cell>
          <cell r="E5070">
            <v>0</v>
          </cell>
          <cell r="F5070">
            <v>0</v>
          </cell>
          <cell r="G5070" t="str">
            <v>87481</v>
          </cell>
          <cell r="H5070" t="str">
            <v>ALVENARIA DE VEDAÇÃO DE BLOCOS CERÂMICOS FURADOS NA VERTICAL DE 19X19X39CM (ESPESSURA 19CM) DE PAREDES COM ÁREA LÍQUIDA MAIOR OU IGUAL A 6M² SEM VÃOS E ARGAMASSA DE ASSENTAMENTO COM PREPARO EM BETONEIRA. AF_06/2014</v>
          </cell>
        </row>
        <row r="5071">
          <cell r="A5071" t="str">
            <v>PAREDES/PAINEIS</v>
          </cell>
          <cell r="B5071" t="str">
            <v>PARE</v>
          </cell>
          <cell r="C5071" t="str">
            <v>ALVENARIA DE TIJOLOS CERAMICOS</v>
          </cell>
          <cell r="D5071" t="str">
            <v>0063</v>
          </cell>
          <cell r="E5071">
            <v>0</v>
          </cell>
          <cell r="F5071">
            <v>0</v>
          </cell>
          <cell r="G5071" t="str">
            <v>87482</v>
          </cell>
          <cell r="H5071" t="str">
            <v>ALVENARIA DE VEDAÇÃO DE BLOCOS CERÂMICOS FURADOS NA VERTICAL DE 19X19X39CM (ESPESSURA 19CM) DE PAREDES COM ÁREA LÍQUIDA MAIOR OU IGUAL A 6M² SEM VÃOS E ARGAMASSA DE ASSENTAMENTO COM PREPARO MANUAL. AF_06/2014</v>
          </cell>
        </row>
        <row r="5072">
          <cell r="A5072" t="str">
            <v>PAREDES/PAINEIS</v>
          </cell>
          <cell r="B5072" t="str">
            <v>PARE</v>
          </cell>
          <cell r="C5072" t="str">
            <v>ALVENARIA DE TIJOLOS CERAMICOS</v>
          </cell>
          <cell r="D5072" t="str">
            <v>0063</v>
          </cell>
          <cell r="E5072">
            <v>0</v>
          </cell>
          <cell r="F5072">
            <v>0</v>
          </cell>
          <cell r="G5072" t="str">
            <v>87483</v>
          </cell>
          <cell r="H5072" t="str">
            <v>ALVENARIA DE VEDAÇÃO DE BLOCOS CERÂMICOS FURADOS NA VERTICAL DE 9X19X39CM (ESPESSURA 9CM) DE PAREDES COM ÁREA LÍQUIDA MENOR QUE 6M² COM VÃOS E ARGAMASSA DE ASSENTAMENTO COM PREPARO EM BETONEIRA. AF_06/2014</v>
          </cell>
        </row>
        <row r="5073">
          <cell r="A5073" t="str">
            <v>PAREDES/PAINEIS</v>
          </cell>
          <cell r="B5073" t="str">
            <v>PARE</v>
          </cell>
          <cell r="C5073" t="str">
            <v>ALVENARIA DE TIJOLOS CERAMICOS</v>
          </cell>
          <cell r="D5073" t="str">
            <v>0063</v>
          </cell>
          <cell r="E5073">
            <v>0</v>
          </cell>
          <cell r="F5073">
            <v>0</v>
          </cell>
          <cell r="G5073" t="str">
            <v>87484</v>
          </cell>
          <cell r="H5073" t="str">
            <v>ALVENARIA DE VEDAÇÃO DE BLOCOS CERÂMICOS FURADOS NA VERTICAL DE 9X19X39CM (ESPESSURA 9CM) DE PAREDES COM ÁREA LÍQUIDA MENOR QUE 6M² COM VÃOS E ARGAMASSA DE ASSENTAMENTO COM PREPARO MANUAL. AF_06/2014</v>
          </cell>
        </row>
        <row r="5074">
          <cell r="A5074" t="str">
            <v>PAREDES/PAINEIS</v>
          </cell>
          <cell r="B5074" t="str">
            <v>PARE</v>
          </cell>
          <cell r="C5074" t="str">
            <v>ALVENARIA DE TIJOLOS CERAMICOS</v>
          </cell>
          <cell r="D5074" t="str">
            <v>0063</v>
          </cell>
          <cell r="E5074">
            <v>0</v>
          </cell>
          <cell r="F5074">
            <v>0</v>
          </cell>
          <cell r="G5074" t="str">
            <v>87485</v>
          </cell>
          <cell r="H5074" t="str">
            <v>ALVENARIA DE VEDAÇÃO DE BLOCOS CERÂMICOS FURADOS NA VERTICAL DE 14X19X39CM (ESPESSURA 14CM) DE PAREDES COM ÁREA LÍQUIDA MENOR QUE 6M² COM VÃOS E ARGAMASSA DE ASSENTAMENTO COM PREPARO EM BETONEIRA. AF_06/2014</v>
          </cell>
        </row>
        <row r="5075">
          <cell r="A5075" t="str">
            <v>PAREDES/PAINEIS</v>
          </cell>
          <cell r="B5075" t="str">
            <v>PARE</v>
          </cell>
          <cell r="C5075" t="str">
            <v>ALVENARIA DE TIJOLOS CERAMICOS</v>
          </cell>
          <cell r="D5075" t="str">
            <v>0063</v>
          </cell>
          <cell r="E5075">
            <v>0</v>
          </cell>
          <cell r="F5075">
            <v>0</v>
          </cell>
          <cell r="G5075" t="str">
            <v>87487</v>
          </cell>
          <cell r="H5075" t="str">
            <v>ALVENARIA DE VEDAÇÃO DE BLOCOS CERÂMICOS FURADOS NA VERTICAL DE 19X19X39CM (ESPESSURA 19CM) DE PAREDES COM ÁREA LÍQUIDA MENOR QUE 6M² COM VÃOS E ARGAMASSA DE ASSENTAMENTO COM PREPARO EM BETONEIRA. AF_06/2014</v>
          </cell>
        </row>
        <row r="5076">
          <cell r="A5076" t="str">
            <v>PAREDES/PAINEIS</v>
          </cell>
          <cell r="B5076" t="str">
            <v>PARE</v>
          </cell>
          <cell r="C5076" t="str">
            <v>ALVENARIA DE TIJOLOS CERAMICOS</v>
          </cell>
          <cell r="D5076" t="str">
            <v>0063</v>
          </cell>
          <cell r="E5076">
            <v>0</v>
          </cell>
          <cell r="F5076">
            <v>0</v>
          </cell>
          <cell r="G5076" t="str">
            <v>87488</v>
          </cell>
          <cell r="H5076" t="str">
            <v>ALVENARIA DE VEDAÇÃO DE BLOCOS CERÂMICOS FURADOS NA VERTICAL DE 19X19X39CM (ESPESSURA 19CM) DE PAREDES COM ÁREA LÍQUIDA MENOR QUE 6M² COM VÃOS E ARGAMASSA DE ASSENTAMENTO COM PREPARO MANUAL. AF_06/2014</v>
          </cell>
        </row>
        <row r="5077">
          <cell r="A5077" t="str">
            <v>PAREDES/PAINEIS</v>
          </cell>
          <cell r="B5077" t="str">
            <v>PARE</v>
          </cell>
          <cell r="C5077" t="str">
            <v>ALVENARIA DE TIJOLOS CERAMICOS</v>
          </cell>
          <cell r="D5077" t="str">
            <v>0063</v>
          </cell>
          <cell r="E5077">
            <v>0</v>
          </cell>
          <cell r="F5077">
            <v>0</v>
          </cell>
          <cell r="G5077" t="str">
            <v>87489</v>
          </cell>
          <cell r="H5077" t="str">
            <v>ALVENARIA DE VEDAÇÃO DE BLOCOS CERÂMICOS FURADOS NA VERTICAL DE 9X19X39CM (ESPESSURA 9CM) DE PAREDES COM ÁREA LÍQUIDA MAIOR OU IGUAL A 6M² COM VÃOS E ARGAMASSA DE ASSENTAMENTO COM PREPARO EM BETONEIRA. AF_06/2014</v>
          </cell>
        </row>
        <row r="5078">
          <cell r="A5078" t="str">
            <v>PAREDES/PAINEIS</v>
          </cell>
          <cell r="B5078" t="str">
            <v>PARE</v>
          </cell>
          <cell r="C5078" t="str">
            <v>ALVENARIA DE TIJOLOS CERAMICOS</v>
          </cell>
          <cell r="D5078" t="str">
            <v>0063</v>
          </cell>
          <cell r="E5078">
            <v>0</v>
          </cell>
          <cell r="F5078">
            <v>0</v>
          </cell>
          <cell r="G5078" t="str">
            <v>87490</v>
          </cell>
          <cell r="H5078" t="str">
            <v>ALVENARIA DE VEDAÇÃO DE BLOCOS CERÂMICOS FURADOS NA VERTICAL DE 9X19X39CM (ESPESSURA 9CM) DE PAREDES COM ÁREA LÍQUIDA MAIOR OU IGUAL A 6M² COM VÃOS E ARGAMASSA DE ASSENTAMENTO COM PREPARO MANUAL. AF_06/2014</v>
          </cell>
        </row>
        <row r="5079">
          <cell r="A5079" t="str">
            <v>PAREDES/PAINEIS</v>
          </cell>
          <cell r="B5079" t="str">
            <v>PARE</v>
          </cell>
          <cell r="C5079" t="str">
            <v>ALVENARIA DE TIJOLOS CERAMICOS</v>
          </cell>
          <cell r="D5079" t="str">
            <v>0063</v>
          </cell>
          <cell r="E5079">
            <v>0</v>
          </cell>
          <cell r="F5079">
            <v>0</v>
          </cell>
          <cell r="G5079" t="str">
            <v>87491</v>
          </cell>
          <cell r="H5079" t="str">
            <v>ALVENARIA DE VEDAÇÃO DE BLOCOS CERÂMICOS FURADOS NA VERTICAL DE 14X19X39CM (ESPESSURA 14CM) DE PAREDES COM ÁREA LÍQUIDA MAIOR OU IGUAL A 6M² COM VÃOS E ARGAMASSA DE ASSENTAMENTO COM PREPARO EM BETONEIRA. AF_06/2014</v>
          </cell>
        </row>
        <row r="5080">
          <cell r="A5080" t="str">
            <v>PAREDES/PAINEIS</v>
          </cell>
          <cell r="B5080" t="str">
            <v>PARE</v>
          </cell>
          <cell r="C5080" t="str">
            <v>ALVENARIA DE TIJOLOS CERAMICOS</v>
          </cell>
          <cell r="D5080" t="str">
            <v>0063</v>
          </cell>
          <cell r="E5080">
            <v>0</v>
          </cell>
          <cell r="F5080">
            <v>0</v>
          </cell>
          <cell r="G5080" t="str">
            <v>87492</v>
          </cell>
          <cell r="H5080" t="str">
            <v>ALVENARIA DE VEDAÇÃO DE BLOCOS CERÂMICOS FURADOS NA VERTICAL DE 14X19X39CM (ESPESSURA 14CM) DE PAREDES COM ÁREA LÍQUIDA MAIOR OU IGUAL A 6M² COM VÃOS E ARGAMASSA DE ASSENTAMENTO COM PREPARO MANUAL. AF_06/2014</v>
          </cell>
        </row>
        <row r="5081">
          <cell r="A5081" t="str">
            <v>PAREDES/PAINEIS</v>
          </cell>
          <cell r="B5081" t="str">
            <v>PARE</v>
          </cell>
          <cell r="C5081" t="str">
            <v>ALVENARIA DE TIJOLOS CERAMICOS</v>
          </cell>
          <cell r="D5081" t="str">
            <v>0063</v>
          </cell>
          <cell r="E5081">
            <v>0</v>
          </cell>
          <cell r="F5081">
            <v>0</v>
          </cell>
          <cell r="G5081" t="str">
            <v>87493</v>
          </cell>
          <cell r="H5081" t="str">
            <v>ALVENARIA DE VEDAÇÃO DE BLOCOS CERÂMICOS FURADOS NA VERTICAL DE 19X19X39CM (ESPESSURA 19CM) DE PAREDES COM ÁREA LÍQUIDA MAIOR OU IGUAL A 6M² COM VÃOS E ARGAMASSA DE ASSENTAMENTO COM PREPARO EM BETONEIRA. AF_06/2014</v>
          </cell>
        </row>
        <row r="5082">
          <cell r="A5082" t="str">
            <v>PAREDES/PAINEIS</v>
          </cell>
          <cell r="B5082" t="str">
            <v>PARE</v>
          </cell>
          <cell r="C5082" t="str">
            <v>ALVENARIA DE TIJOLOS CERAMICOS</v>
          </cell>
          <cell r="D5082" t="str">
            <v>0063</v>
          </cell>
          <cell r="E5082">
            <v>0</v>
          </cell>
          <cell r="F5082">
            <v>0</v>
          </cell>
          <cell r="G5082" t="str">
            <v>87494</v>
          </cell>
          <cell r="H5082" t="str">
            <v>ALVENARIA DE VEDAÇÃO DE BLOCOS CERÂMICOS FURADOS NA VERTICAL DE 19X19X39CM (ESPESSURA 19CM) DE PAREDES COM ÁREA LÍQUIDA MAIOR OU IGUAL A 6M² COM VÃOS E ARGAMASSA DE ASSENTAMENTO COM PREPARO MANUAL. AF_06/2014</v>
          </cell>
        </row>
        <row r="5083">
          <cell r="A5083" t="str">
            <v>PAREDES/PAINEIS</v>
          </cell>
          <cell r="B5083" t="str">
            <v>PARE</v>
          </cell>
          <cell r="C5083" t="str">
            <v>ALVENARIA DE TIJOLOS CERAMICOS</v>
          </cell>
          <cell r="D5083" t="str">
            <v>0063</v>
          </cell>
          <cell r="E5083">
            <v>0</v>
          </cell>
          <cell r="F5083">
            <v>0</v>
          </cell>
          <cell r="G5083" t="str">
            <v>87495</v>
          </cell>
          <cell r="H5083" t="str">
            <v>ALVENARIA DE VEDAÇÃO DE BLOCOS CERÂMICOS FURADOS NA HORIZONTAL DE 9X19X19CM (ESPESSURA 9CM) DE PAREDES COM ÁREA LÍQUIDA MENOR QUE 6M² SEM VÃOS E ARGAMASSA DE ASSENTAMENTO COM PREPARO EM BETONEIRA. AF_06/2014</v>
          </cell>
        </row>
        <row r="5084">
          <cell r="A5084" t="str">
            <v>PAREDES/PAINEIS</v>
          </cell>
          <cell r="B5084" t="str">
            <v>PARE</v>
          </cell>
          <cell r="C5084" t="str">
            <v>ALVENARIA DE TIJOLOS CERAMICOS</v>
          </cell>
          <cell r="D5084" t="str">
            <v>0063</v>
          </cell>
          <cell r="E5084">
            <v>0</v>
          </cell>
          <cell r="F5084">
            <v>0</v>
          </cell>
          <cell r="G5084" t="str">
            <v>87496</v>
          </cell>
          <cell r="H5084" t="str">
            <v>ALVENARIA DE VEDAÇÃO DE BLOCOS CERÂMICOS FURADOS NA HORIZONTAL DE 9X19X19CM (ESPESSURA 9CM) DE PAREDES COM ÁREA LÍQUIDA MENOR QUE 6M² SEM VÃOS E ARGAMASSA DE ASSENTAMENTO COM PREPARO MANUAL. AF_06/2014</v>
          </cell>
        </row>
        <row r="5085">
          <cell r="A5085" t="str">
            <v>PAREDES/PAINEIS</v>
          </cell>
          <cell r="B5085" t="str">
            <v>PARE</v>
          </cell>
          <cell r="C5085" t="str">
            <v>ALVENARIA DE TIJOLOS CERAMICOS</v>
          </cell>
          <cell r="D5085" t="str">
            <v>0063</v>
          </cell>
          <cell r="E5085">
            <v>0</v>
          </cell>
          <cell r="F5085">
            <v>0</v>
          </cell>
          <cell r="G5085" t="str">
            <v>87497</v>
          </cell>
          <cell r="H5085" t="str">
            <v>ALVENARIA DE VEDAÇÃO DE BLOCOS CERÂMICOS FURADOS NA HORIZONTAL DE 11,5X19X19CM (ESPESSURA 11,5CM) DE PAREDES COM ÁREA LÍQUIDA MENOR QUE 6M² SEM VÃOS E ARGAMASSA DE ASSENTAMENTO COM PREPARO EM BETONEIRA. AF_06/2014</v>
          </cell>
        </row>
        <row r="5086">
          <cell r="A5086" t="str">
            <v>PAREDES/PAINEIS</v>
          </cell>
          <cell r="B5086" t="str">
            <v>PARE</v>
          </cell>
          <cell r="C5086" t="str">
            <v>ALVENARIA DE TIJOLOS CERAMICOS</v>
          </cell>
          <cell r="D5086" t="str">
            <v>0063</v>
          </cell>
          <cell r="E5086">
            <v>0</v>
          </cell>
          <cell r="F5086">
            <v>0</v>
          </cell>
          <cell r="G5086" t="str">
            <v>87498</v>
          </cell>
          <cell r="H5086" t="str">
            <v>ALVENARIA DE VEDAÇÃO DE BLOCOS CERÂMICOS FURADOS NA HORIZONTAL DE 11,5X19X19CM (ESPESSURA 11,5CM) DE PAREDES COM ÁREA LÍQUIDA MENOR QUE 6M² SEM VÃOS E ARGAMASSA DE ASSENTAMENTO COM PREPARO MANUAL. AF_06/2014</v>
          </cell>
        </row>
        <row r="5087">
          <cell r="A5087" t="str">
            <v>PAREDES/PAINEIS</v>
          </cell>
          <cell r="B5087" t="str">
            <v>PARE</v>
          </cell>
          <cell r="C5087" t="str">
            <v>ALVENARIA DE TIJOLOS CERAMICOS</v>
          </cell>
          <cell r="D5087" t="str">
            <v>0063</v>
          </cell>
          <cell r="E5087">
            <v>0</v>
          </cell>
          <cell r="F5087">
            <v>0</v>
          </cell>
          <cell r="G5087" t="str">
            <v>87499</v>
          </cell>
          <cell r="H5087" t="str">
            <v>ALVENARIA DE VEDAÇÃO DE BLOCOS CERÂMICOS FURADOS NA HORIZONTAL DE 9X14X19CM (ESPESSURA 9CM) DE PAREDES COM ÁREA LÍQUIDA MENOR QUE 6M² SEM VÃOS E ARGAMASSA DE ASSENTAMENTO COM PREPARO EM BETONEIRA. AF_06/2014</v>
          </cell>
        </row>
        <row r="5088">
          <cell r="A5088" t="str">
            <v>PAREDES/PAINEIS</v>
          </cell>
          <cell r="B5088" t="str">
            <v>PARE</v>
          </cell>
          <cell r="C5088" t="str">
            <v>ALVENARIA DE TIJOLOS CERAMICOS</v>
          </cell>
          <cell r="D5088" t="str">
            <v>0063</v>
          </cell>
          <cell r="E5088">
            <v>0</v>
          </cell>
          <cell r="F5088">
            <v>0</v>
          </cell>
          <cell r="G5088" t="str">
            <v>87500</v>
          </cell>
          <cell r="H5088" t="str">
            <v>ALVENARIA DE VEDAÇÃO DE BLOCOS CERÂMICOS FURADOS NA HORIZONTAL DE 9X14X19CM (ESPESSURA 9CM) DE PAREDES COM ÁREA LÍQUIDA MENOR QUE 6M² SEM VÃOS E ARGAMASSA DE ASSENTAMENTO COM PREPARO MANUAL. AF_06/2014</v>
          </cell>
        </row>
        <row r="5089">
          <cell r="A5089" t="str">
            <v>PAREDES/PAINEIS</v>
          </cell>
          <cell r="B5089" t="str">
            <v>PARE</v>
          </cell>
          <cell r="C5089" t="str">
            <v>ALVENARIA DE TIJOLOS CERAMICOS</v>
          </cell>
          <cell r="D5089" t="str">
            <v>0063</v>
          </cell>
          <cell r="E5089">
            <v>0</v>
          </cell>
          <cell r="F5089">
            <v>0</v>
          </cell>
          <cell r="G5089" t="str">
            <v>87501</v>
          </cell>
          <cell r="H5089" t="str">
            <v>ALVENARIA DE VEDAÇÃO DE BLOCOS CERÂMICOS FURADOS NA HORIZONTAL DE 14X9X19CM (ESPESSURA 14CM, BLOCO DEITADO) DE PAREDES COM ÁREA LÍQUIDA MENOR QUE 6M² SEM VÃOS E ARGAMASSA DE ASSENTAMENTO COM PREPARO EM BETONEIRA. AF_06/2014</v>
          </cell>
        </row>
        <row r="5090">
          <cell r="A5090" t="str">
            <v>PAREDES/PAINEIS</v>
          </cell>
          <cell r="B5090" t="str">
            <v>PARE</v>
          </cell>
          <cell r="C5090" t="str">
            <v>ALVENARIA DE TIJOLOS CERAMICOS</v>
          </cell>
          <cell r="D5090" t="str">
            <v>0063</v>
          </cell>
          <cell r="E5090">
            <v>0</v>
          </cell>
          <cell r="F5090">
            <v>0</v>
          </cell>
          <cell r="G5090" t="str">
            <v>87502</v>
          </cell>
          <cell r="H5090" t="str">
            <v>ALVENARIA DE VEDAÇÃO DE BLOCOS CERÂMICOS FURADOS NA HORIZONTAL DE 14X9X19CM (ESPESSURA 14CM, BLOCO DEITADO) DE PAREDES COM ÁREA LÍQUIDA MENOR QUE 6M² SEM VÃOS E ARGAMASSA DE ASSENTAMENTO COM PREPARO MANUAL. AF_06/2014</v>
          </cell>
        </row>
        <row r="5091">
          <cell r="A5091" t="str">
            <v>PAREDES/PAINEIS</v>
          </cell>
          <cell r="B5091" t="str">
            <v>PARE</v>
          </cell>
          <cell r="C5091" t="str">
            <v>ALVENARIA DE TIJOLOS CERAMICOS</v>
          </cell>
          <cell r="D5091" t="str">
            <v>0063</v>
          </cell>
          <cell r="E5091">
            <v>0</v>
          </cell>
          <cell r="F5091">
            <v>0</v>
          </cell>
          <cell r="G5091" t="str">
            <v>87503</v>
          </cell>
          <cell r="H5091" t="str">
            <v>ALVENARIA DE VEDAÇÃO DE BLOCOS CERÂMICOS FURADOS NA HORIZONTAL DE 9X19X19CM (ESPESSURA 9CM) DE PAREDES COM ÁREA LÍQUIDA MAIOR OU IGUAL A 6M² SEM VÃOS E ARGAMASSA DE ASSENTAMENTO COM PREPARO EM BETONEIRA. AF_06/2014</v>
          </cell>
        </row>
        <row r="5092">
          <cell r="A5092" t="str">
            <v>PAREDES/PAINEIS</v>
          </cell>
          <cell r="B5092" t="str">
            <v>PARE</v>
          </cell>
          <cell r="C5092" t="str">
            <v>ALVENARIA DE TIJOLOS CERAMICOS</v>
          </cell>
          <cell r="D5092" t="str">
            <v>0063</v>
          </cell>
          <cell r="E5092">
            <v>0</v>
          </cell>
          <cell r="F5092">
            <v>0</v>
          </cell>
          <cell r="G5092" t="str">
            <v>87504</v>
          </cell>
          <cell r="H5092" t="str">
            <v>ALVENARIA DE VEDAÇÃO DE BLOCOS CERÂMICOS FURADOS NA HORIZONTAL DE 9X19X19CM (ESPESSURA 9CM) DE PAREDES COM ÁREA LÍQUIDA MAIOR OU IGUAL A 6M² SEM VÃOS E ARGAMASSA DE ASSENTAMENTO COM PREPARO MANUAL. AF_06/2014</v>
          </cell>
        </row>
        <row r="5093">
          <cell r="A5093" t="str">
            <v>PAREDES/PAINEIS</v>
          </cell>
          <cell r="B5093" t="str">
            <v>PARE</v>
          </cell>
          <cell r="C5093" t="str">
            <v>ALVENARIA DE TIJOLOS CERAMICOS</v>
          </cell>
          <cell r="D5093" t="str">
            <v>0063</v>
          </cell>
          <cell r="E5093">
            <v>0</v>
          </cell>
          <cell r="F5093">
            <v>0</v>
          </cell>
          <cell r="G5093" t="str">
            <v>87505</v>
          </cell>
          <cell r="H5093" t="str">
            <v>ALVENARIA DE VEDAÇÃO DE BLOCOS CERÂMICOS FURADOS NA HORIZONTAL DE 11,5X19X19CM (ESPESSURA 11,5M) DE PAREDES COM ÁREA LÍQUIDA MAIOR OU IGUAL A 6M² SEM VÃOS E ARGAMASSA DE ASSENTAMENTO COM PREPARO EM BETONEIRA. AF_06/2014</v>
          </cell>
        </row>
        <row r="5094">
          <cell r="A5094" t="str">
            <v>PAREDES/PAINEIS</v>
          </cell>
          <cell r="B5094" t="str">
            <v>PARE</v>
          </cell>
          <cell r="C5094" t="str">
            <v>ALVENARIA DE TIJOLOS CERAMICOS</v>
          </cell>
          <cell r="D5094" t="str">
            <v>0063</v>
          </cell>
          <cell r="E5094">
            <v>0</v>
          </cell>
          <cell r="F5094">
            <v>0</v>
          </cell>
          <cell r="G5094" t="str">
            <v>87506</v>
          </cell>
          <cell r="H5094" t="str">
            <v>ALVENARIA DE VEDAÇÃO DE BLOCOS CERÂMICOS FURADOS NA HORIZONTAL DE 11,5X19X19CM (ESPESSURA 11,5M) DE PAREDES COM ÁREA LÍQUIDA MAIOR OU IGUAL A 6M² SEM VÃOS E ARGAMASSA DE ASSENTAMENTO COM PREPARO MANUAL. AF_06/2014</v>
          </cell>
        </row>
        <row r="5095">
          <cell r="A5095" t="str">
            <v>PAREDES/PAINEIS</v>
          </cell>
          <cell r="B5095" t="str">
            <v>PARE</v>
          </cell>
          <cell r="C5095" t="str">
            <v>ALVENARIA DE TIJOLOS CERAMICOS</v>
          </cell>
          <cell r="D5095" t="str">
            <v>0063</v>
          </cell>
          <cell r="E5095">
            <v>0</v>
          </cell>
          <cell r="F5095">
            <v>0</v>
          </cell>
          <cell r="G5095" t="str">
            <v>87507</v>
          </cell>
          <cell r="H5095" t="str">
            <v>ALVENARIA DE VEDAÇÃO DE BLOCOS CERÂMICOS FURADOS NA HORIZONTAL DE 9X14X19CM (ESPESSURA 9CM) DE PAREDES COM ÁREA LÍQUIDA MAIOR OU IGUAL A 6M² SEM VÃOS E ARGAMASSA DE ASSENTAMENTO COM PREPARO EM BETONEIRA. AF_06/2014</v>
          </cell>
        </row>
        <row r="5096">
          <cell r="A5096" t="str">
            <v>PAREDES/PAINEIS</v>
          </cell>
          <cell r="B5096" t="str">
            <v>PARE</v>
          </cell>
          <cell r="C5096" t="str">
            <v>ALVENARIA DE TIJOLOS CERAMICOS</v>
          </cell>
          <cell r="D5096" t="str">
            <v>0063</v>
          </cell>
          <cell r="E5096">
            <v>0</v>
          </cell>
          <cell r="F5096">
            <v>0</v>
          </cell>
          <cell r="G5096" t="str">
            <v>87508</v>
          </cell>
          <cell r="H5096" t="str">
            <v>ALVENARIA DE VEDAÇÃO DE BLOCOS CERÂMICOS FURADOS NA HORIZONTAL DE 9X14X19CM (ESPESSURA 9CM) DE PAREDES COM ÁREA LÍQUIDA MAIOR OU IGUAL A 6M² SEM VÃOS E ARGAMASSA DE ASSENTAMENTO COM PREPARO MANUAL. AF_06/2014</v>
          </cell>
        </row>
        <row r="5097">
          <cell r="A5097" t="str">
            <v>PAREDES/PAINEIS</v>
          </cell>
          <cell r="B5097" t="str">
            <v>PARE</v>
          </cell>
          <cell r="C5097" t="str">
            <v>ALVENARIA DE TIJOLOS CERAMICOS</v>
          </cell>
          <cell r="D5097" t="str">
            <v>0063</v>
          </cell>
          <cell r="E5097">
            <v>0</v>
          </cell>
          <cell r="F5097">
            <v>0</v>
          </cell>
          <cell r="G5097" t="str">
            <v>87509</v>
          </cell>
          <cell r="H5097" t="str">
            <v>ALVENARIA DE VEDAÇÃO DE BLOCOS CERÂMICOS FURADOS NA HORIZONTAL DE 14X9X19CM (ESPESSURA 14CM, BLOCO DEITADO) DE PAREDES COM ÁREA LÍQUIDA MAIOR OU IGUAL A 6M² SEM VÃOS E ARGAMASSA DE ASSENTAMENTO COM PREPARO EM BETONEIRA. AF_06/2014</v>
          </cell>
        </row>
        <row r="5098">
          <cell r="A5098" t="str">
            <v>PAREDES/PAINEIS</v>
          </cell>
          <cell r="B5098" t="str">
            <v>PARE</v>
          </cell>
          <cell r="C5098" t="str">
            <v>ALVENARIA DE TIJOLOS CERAMICOS</v>
          </cell>
          <cell r="D5098" t="str">
            <v>0063</v>
          </cell>
          <cell r="E5098">
            <v>0</v>
          </cell>
          <cell r="F5098">
            <v>0</v>
          </cell>
          <cell r="G5098" t="str">
            <v>87510</v>
          </cell>
          <cell r="H5098" t="str">
            <v>ALVENARIA DE VEDAÇÃO DE BLOCOS CERÂMICOS FURADOS NA HORIZONTAL DE 14X9X19CM (ESPESSURA 14CM, BLOCO DEITADO) DE PAREDES COM ÁREA LÍQUIDA MAIOR OU IGUAL A 6M² SEM VÃOS E ARGAMASSA DE ASSENTAMENTO COM PREPARO MANUAL. AF_06/2014</v>
          </cell>
        </row>
        <row r="5099">
          <cell r="A5099" t="str">
            <v>PAREDES/PAINEIS</v>
          </cell>
          <cell r="B5099" t="str">
            <v>PARE</v>
          </cell>
          <cell r="C5099" t="str">
            <v>ALVENARIA DE TIJOLOS CERAMICOS</v>
          </cell>
          <cell r="D5099" t="str">
            <v>0063</v>
          </cell>
          <cell r="E5099">
            <v>0</v>
          </cell>
          <cell r="F5099">
            <v>0</v>
          </cell>
          <cell r="G5099" t="str">
            <v>87511</v>
          </cell>
          <cell r="H5099" t="str">
            <v>ALVENARIA DE VEDAÇÃO DE BLOCOS CERÂMICOS FURADOS NA HORIZONTAL DE 9X19X19CM (ESPESSURA 9CM) DE PAREDES COM ÁREA LÍQUIDA MENOR QUE 6M² COM VÃOS E ARGAMASSA DE ASSENTAMENTO COM PREPARO EM BETONEIRA. AF_06/2014</v>
          </cell>
        </row>
        <row r="5100">
          <cell r="A5100" t="str">
            <v>PAREDES/PAINEIS</v>
          </cell>
          <cell r="B5100" t="str">
            <v>PARE</v>
          </cell>
          <cell r="C5100" t="str">
            <v>ALVENARIA DE TIJOLOS CERAMICOS</v>
          </cell>
          <cell r="D5100" t="str">
            <v>0063</v>
          </cell>
          <cell r="E5100">
            <v>0</v>
          </cell>
          <cell r="F5100">
            <v>0</v>
          </cell>
          <cell r="G5100" t="str">
            <v>87512</v>
          </cell>
          <cell r="H5100" t="str">
            <v>ALVENARIA DE VEDAÇÃO DE BLOCOS CERÂMICOS FURADOS NA HORIZONTAL DE 9X19X19CM (ESPESSURA 9CM) DE PAREDES COM ÁREA LÍQUIDA MENOR QUE 6M² COM VÃOS E ARGAMASSA DE ASSENTAMENTO COM PREPARO MANUAL. AF_06/2014</v>
          </cell>
        </row>
        <row r="5101">
          <cell r="A5101" t="str">
            <v>PAREDES/PAINEIS</v>
          </cell>
          <cell r="B5101" t="str">
            <v>PARE</v>
          </cell>
          <cell r="C5101" t="str">
            <v>ALVENARIA DE TIJOLOS CERAMICOS</v>
          </cell>
          <cell r="D5101" t="str">
            <v>0063</v>
          </cell>
          <cell r="E5101">
            <v>0</v>
          </cell>
          <cell r="F5101">
            <v>0</v>
          </cell>
          <cell r="G5101" t="str">
            <v>87513</v>
          </cell>
          <cell r="H5101" t="str">
            <v>ALVENARIA DE VEDAÇÃO DE BLOCOS CERÂMICOS FURADOS NA HORIZONTAL DE 11,5X19X19CM (ESPESSURA 11,5CM) DE PAREDES COM ÁREA LÍQUIDA MENOR QUE 6M² COM VÃOS E ARGAMASSA DE ASSENTAMENTO COM PREPARO EM BETONEIRA. AF_06/2014</v>
          </cell>
        </row>
        <row r="5102">
          <cell r="A5102" t="str">
            <v>PAREDES/PAINEIS</v>
          </cell>
          <cell r="B5102" t="str">
            <v>PARE</v>
          </cell>
          <cell r="C5102" t="str">
            <v>ALVENARIA DE TIJOLOS CERAMICOS</v>
          </cell>
          <cell r="D5102" t="str">
            <v>0063</v>
          </cell>
          <cell r="E5102">
            <v>0</v>
          </cell>
          <cell r="F5102">
            <v>0</v>
          </cell>
          <cell r="G5102" t="str">
            <v>87514</v>
          </cell>
          <cell r="H5102" t="str">
            <v>ALVENARIA DE VEDAÇÃO DE BLOCOS CERÂMICOS FURADOS NA HORIZONTAL DE 11,5X19X19CM (ESPESSURA 11,5CM) DE PAREDES COM ÁREA LÍQUIDA MENOR QUE 6M² COM VÃOS E ARGAMASSA DE ASSENTAMENTO COM PREPARO MANUAL. AF_06/2014</v>
          </cell>
        </row>
        <row r="5103">
          <cell r="A5103" t="str">
            <v>PAREDES/PAINEIS</v>
          </cell>
          <cell r="B5103" t="str">
            <v>PARE</v>
          </cell>
          <cell r="C5103" t="str">
            <v>ALVENARIA DE TIJOLOS CERAMICOS</v>
          </cell>
          <cell r="D5103" t="str">
            <v>0063</v>
          </cell>
          <cell r="E5103">
            <v>0</v>
          </cell>
          <cell r="F5103">
            <v>0</v>
          </cell>
          <cell r="G5103" t="str">
            <v>87515</v>
          </cell>
          <cell r="H5103" t="str">
            <v>ALVENARIA DE VEDAÇÃO DE BLOCOS CERÂMICOS FURADOS NA HORIZONTAL DE 9X14X19CM (ESPESSURA 9CM) DE PAREDES COM ÁREA LÍQUIDA MENOR QUE 6M² COM VÃOS E ARGAMASSA DE ASSENTAMENTO COM PREPARO EM BETONEIRA. AF_06/2014</v>
          </cell>
        </row>
        <row r="5104">
          <cell r="A5104" t="str">
            <v>PAREDES/PAINEIS</v>
          </cell>
          <cell r="B5104" t="str">
            <v>PARE</v>
          </cell>
          <cell r="C5104" t="str">
            <v>ALVENARIA DE TIJOLOS CERAMICOS</v>
          </cell>
          <cell r="D5104" t="str">
            <v>0063</v>
          </cell>
          <cell r="E5104">
            <v>0</v>
          </cell>
          <cell r="F5104">
            <v>0</v>
          </cell>
          <cell r="G5104" t="str">
            <v>87516</v>
          </cell>
          <cell r="H5104" t="str">
            <v>ALVENARIA DE VEDAÇÃO DE BLOCOS CERÂMICOS FURADOS NA HORIZONTAL DE 9X14X19CM (ESPESSURA 9CM) DE PAREDES COM ÁREA LÍQUIDA MENOR QUE 6M² COM VÃOS E ARGAMASSA DE ASSENTAMENTO COM PREPARO MANUAL. AF_06/2014</v>
          </cell>
        </row>
        <row r="5105">
          <cell r="A5105" t="str">
            <v>PAREDES/PAINEIS</v>
          </cell>
          <cell r="B5105" t="str">
            <v>PARE</v>
          </cell>
          <cell r="C5105" t="str">
            <v>ALVENARIA DE TIJOLOS CERAMICOS</v>
          </cell>
          <cell r="D5105" t="str">
            <v>0063</v>
          </cell>
          <cell r="E5105">
            <v>0</v>
          </cell>
          <cell r="F5105">
            <v>0</v>
          </cell>
          <cell r="G5105" t="str">
            <v>87517</v>
          </cell>
          <cell r="H5105" t="str">
            <v>ALVENARIA DE VEDAÇÃO DE BLOCOS CERÂMICOS FURADOS NA HORIZONTAL DE 14X9X19CM (ESPESSURA 14CM, BLOCO DEITADO) DE PAREDES COM ÁREA LÍQUIDA MENOR QUE 6M² COM VÃOS E ARGAMASSA DE ASSENTAMENTO COM PREPARO EM BETONEIRA. AF_06/2014</v>
          </cell>
        </row>
        <row r="5106">
          <cell r="A5106" t="str">
            <v>PAREDES/PAINEIS</v>
          </cell>
          <cell r="B5106" t="str">
            <v>PARE</v>
          </cell>
          <cell r="C5106" t="str">
            <v>ALVENARIA DE TIJOLOS CERAMICOS</v>
          </cell>
          <cell r="D5106" t="str">
            <v>0063</v>
          </cell>
          <cell r="E5106">
            <v>0</v>
          </cell>
          <cell r="F5106">
            <v>0</v>
          </cell>
          <cell r="G5106" t="str">
            <v>87518</v>
          </cell>
          <cell r="H5106" t="str">
            <v>ALVENARIA DE VEDAÇÃO DE BLOCOS CERÂMICOS FURADOS NA HORIZONTAL DE 14X9X19CM (ESPESSURA 14CM, BLOCO DEITADO) DE PAREDES COM ÁREA LÍQUIDA MENOR QUE 6M² COM VÃOS E ARGAMASSA DE ASSENTAMENTO COM PREPARO MANUAL. AF_06/2014</v>
          </cell>
        </row>
        <row r="5107">
          <cell r="A5107" t="str">
            <v>PAREDES/PAINEIS</v>
          </cell>
          <cell r="B5107" t="str">
            <v>PARE</v>
          </cell>
          <cell r="C5107" t="str">
            <v>ALVENARIA DE TIJOLOS CERAMICOS</v>
          </cell>
          <cell r="D5107" t="str">
            <v>0063</v>
          </cell>
          <cell r="E5107">
            <v>0</v>
          </cell>
          <cell r="F5107">
            <v>0</v>
          </cell>
          <cell r="G5107" t="str">
            <v>87519</v>
          </cell>
          <cell r="H5107" t="str">
            <v>ALVENARIA DE VEDAÇÃO DE BLOCOS CERÂMICOS FURADOS NA HORIZONTAL DE 9X19X19CM (ESPESSURA 9CM) DE PAREDES COM ÁREA LÍQUIDA MAIOR OU IGUAL A 6M² COM VÃOS E ARGAMASSA DE ASSENTAMENTO COM PREPARO EM BETONEIRA. AF_06/2014</v>
          </cell>
        </row>
        <row r="5108">
          <cell r="A5108" t="str">
            <v>PAREDES/PAINEIS</v>
          </cell>
          <cell r="B5108" t="str">
            <v>PARE</v>
          </cell>
          <cell r="C5108" t="str">
            <v>ALVENARIA DE TIJOLOS CERAMICOS</v>
          </cell>
          <cell r="D5108" t="str">
            <v>0063</v>
          </cell>
          <cell r="E5108">
            <v>0</v>
          </cell>
          <cell r="F5108">
            <v>0</v>
          </cell>
          <cell r="G5108" t="str">
            <v>87520</v>
          </cell>
          <cell r="H5108" t="str">
            <v>ALVENARIA DE VEDAÇÃO DE BLOCOS CERÂMICOS FURADOS NA HORIZONTAL DE 9X19X19CM (ESPESSURA 9CM) DE PAREDES COM ÁREA LÍQUIDA MAIOR OU IGUAL A 6M² COM VÃOS E ARGAMASSA DE ASSENTAMENTO COM PREPARO MANUAL. AF_06/2014</v>
          </cell>
        </row>
        <row r="5109">
          <cell r="A5109" t="str">
            <v>PAREDES/PAINEIS</v>
          </cell>
          <cell r="B5109" t="str">
            <v>PARE</v>
          </cell>
          <cell r="C5109" t="str">
            <v>ALVENARIA DE TIJOLOS CERAMICOS</v>
          </cell>
          <cell r="D5109" t="str">
            <v>0063</v>
          </cell>
          <cell r="E5109">
            <v>0</v>
          </cell>
          <cell r="F5109">
            <v>0</v>
          </cell>
          <cell r="G5109" t="str">
            <v>87521</v>
          </cell>
          <cell r="H5109" t="str">
            <v>ALVENARIA DE VEDAÇÃO DE BLOCOS CERÂMICOS FURADOS NA HORIZONTAL DE 11,5X19X19CM (ESPESSURA 11,5CM) DE PAREDES COM ÁREA LÍQUIDA MAIOR OU IGUAL A 6M² COM VÃOS E ARGAMASSA DE ASSENTAMENTO COM PREPARO EM BETONEIRA. AF_06/2014</v>
          </cell>
        </row>
        <row r="5110">
          <cell r="A5110" t="str">
            <v>PAREDES/PAINEIS</v>
          </cell>
          <cell r="B5110" t="str">
            <v>PARE</v>
          </cell>
          <cell r="C5110" t="str">
            <v>ALVENARIA DE TIJOLOS CERAMICOS</v>
          </cell>
          <cell r="D5110" t="str">
            <v>0063</v>
          </cell>
          <cell r="E5110">
            <v>0</v>
          </cell>
          <cell r="F5110">
            <v>0</v>
          </cell>
          <cell r="G5110" t="str">
            <v>87522</v>
          </cell>
          <cell r="H5110" t="str">
            <v>ALVENARIA DE VEDAÇÃO DE BLOCOS CERÂMICOS FURADOS NA HORIZONTAL DE 11,5X19X19CM (ESPESSURA 11,5CM) DE PAREDES COM ÁREA LÍQUIDA MAIOR OU IGUAL A 6M² COM VÃOS E ARGAMASSA DE ASSENTAMENTO COM PREPARO MANUAL. AF_06/2014</v>
          </cell>
        </row>
        <row r="5111">
          <cell r="A5111" t="str">
            <v>PAREDES/PAINEIS</v>
          </cell>
          <cell r="B5111" t="str">
            <v>PARE</v>
          </cell>
          <cell r="C5111" t="str">
            <v>ALVENARIA DE TIJOLOS CERAMICOS</v>
          </cell>
          <cell r="D5111" t="str">
            <v>0063</v>
          </cell>
          <cell r="E5111">
            <v>0</v>
          </cell>
          <cell r="F5111">
            <v>0</v>
          </cell>
          <cell r="G5111" t="str">
            <v>87523</v>
          </cell>
          <cell r="H5111" t="str">
            <v>ALVENARIA DE VEDAÇÃO DE BLOCOS CERÂMICOS FURADOS NA HORIZONTAL DE 9X14X19CM (ESPESSURA 9CM) DE PAREDES COM ÁREA LÍQUIDA MAIOR OU IGUAL A 6M² COM VÃOS E ARGAMASSA DE ASSENTAMENTO COM PREPARO EM BETONEIRA. AF_06/2014</v>
          </cell>
        </row>
        <row r="5112">
          <cell r="A5112" t="str">
            <v>PAREDES/PAINEIS</v>
          </cell>
          <cell r="B5112" t="str">
            <v>PARE</v>
          </cell>
          <cell r="C5112" t="str">
            <v>ALVENARIA DE TIJOLOS CERAMICOS</v>
          </cell>
          <cell r="D5112" t="str">
            <v>0063</v>
          </cell>
          <cell r="E5112">
            <v>0</v>
          </cell>
          <cell r="F5112">
            <v>0</v>
          </cell>
          <cell r="G5112" t="str">
            <v>87524</v>
          </cell>
          <cell r="H5112" t="str">
            <v>ALVENARIA DE VEDAÇÃO DE BLOCOS CERÂMICOS FURADOS NA HORIZONTAL DE 9X14X19CM (ESPESSURA 9CM) DE PAREDES COM ÁREA LÍQUIDA MAIOR OU IGUAL A 6M² COM VÃOS E ARGAMASSA DE ASSENTAMENTO COM PREPARO MANUAL. AF_06/2014</v>
          </cell>
        </row>
        <row r="5113">
          <cell r="A5113" t="str">
            <v>PAREDES/PAINEIS</v>
          </cell>
          <cell r="B5113" t="str">
            <v>PARE</v>
          </cell>
          <cell r="C5113" t="str">
            <v>ALVENARIA DE TIJOLOS CERAMICOS</v>
          </cell>
          <cell r="D5113" t="str">
            <v>0063</v>
          </cell>
          <cell r="E5113">
            <v>0</v>
          </cell>
          <cell r="F5113">
            <v>0</v>
          </cell>
          <cell r="G5113" t="str">
            <v>87525</v>
          </cell>
          <cell r="H5113" t="str">
            <v>ALVENARIA DE VEDAÇÃO DE BLOCOS CERÂMICOS FURADOS NA HORIZONTAL DE 14X9X19CM (ESPESSURA 14CM, BLOCO DEITADO) DE PAREDES COM ÁREA LÍQUIDA MAIOR OU IGUAL A 6M² COM VÃOS E ARGAMASSA DE ASSENTAMENTO COM PREPARO EM BETONEIRA. AF_06/2014</v>
          </cell>
        </row>
        <row r="5114">
          <cell r="A5114" t="str">
            <v>PAREDES/PAINEIS</v>
          </cell>
          <cell r="B5114" t="str">
            <v>PARE</v>
          </cell>
          <cell r="C5114" t="str">
            <v>ALVENARIA DE TIJOLOS CERAMICOS</v>
          </cell>
          <cell r="D5114" t="str">
            <v>0063</v>
          </cell>
          <cell r="E5114">
            <v>0</v>
          </cell>
          <cell r="F5114">
            <v>0</v>
          </cell>
          <cell r="G5114" t="str">
            <v>87526</v>
          </cell>
          <cell r="H5114" t="str">
            <v>ALVENARIA DE VEDAÇÃO DE BLOCOS CERÂMICOS FURADOS NA HORIZONTAL DE 14X9X19CM (ESPESSURA 14CM, BLOCO DEITADO) DE PAREDES COM ÁREA LÍQUIDA MAIOR OU IGUAL A 6M² COM VÃOS E ARGAMASSA DE ASSENTAMENTO COM PREPARO MANUAL. AF_06/2014</v>
          </cell>
        </row>
        <row r="5115">
          <cell r="A5115" t="str">
            <v>PAREDES/PAINEIS</v>
          </cell>
          <cell r="B5115" t="str">
            <v>PARE</v>
          </cell>
          <cell r="C5115" t="str">
            <v>ALVENARIA DE TIJOLOS CERAMICOS</v>
          </cell>
          <cell r="D5115" t="str">
            <v>0063</v>
          </cell>
          <cell r="E5115">
            <v>0</v>
          </cell>
          <cell r="F5115">
            <v>0</v>
          </cell>
          <cell r="G5115" t="str">
            <v>89043</v>
          </cell>
          <cell r="H5115" t="str">
            <v>(COMPOSIÇÃO REPRESENTATIVA) DO SERVIÇO DE ALVENARIA DE VEDAÇÃO DE BLOCOS VAZADOS DE CERÂMICA DE 9X19X19CM (ESPESSURA 9CM), PARA EDIFICAÇÃO HABITACIONAL MULTIFAMILIAR (PRÉDIO). AF_11/2014</v>
          </cell>
        </row>
        <row r="5116">
          <cell r="A5116" t="str">
            <v>PAREDES/PAINEIS</v>
          </cell>
          <cell r="B5116" t="str">
            <v>PARE</v>
          </cell>
          <cell r="C5116" t="str">
            <v>ALVENARIA DE TIJOLOS CERAMICOS</v>
          </cell>
          <cell r="D5116" t="str">
            <v>0063</v>
          </cell>
          <cell r="E5116">
            <v>0</v>
          </cell>
          <cell r="F5116">
            <v>0</v>
          </cell>
          <cell r="G5116" t="str">
            <v>89168</v>
          </cell>
          <cell r="H5116" t="str">
            <v>(COMPOSIÇÃO REPRESENTATIVA) DO SERVIÇO DE ALVENARIA DE VEDAÇÃO DE BLOCOS VAZADOS DE CERÂMICA DE 9X19X19CM (ESPESSURA 9CM), PARA EDIFICAÇÃO HABITACIONAL UNIFAMILIAR (CASA) E EDIFICAÇÃO PÚBLICA PADRÃO. AF_11/2014</v>
          </cell>
        </row>
        <row r="5117">
          <cell r="A5117" t="str">
            <v>PAREDES/PAINEIS</v>
          </cell>
          <cell r="B5117" t="str">
            <v>PARE</v>
          </cell>
          <cell r="C5117" t="str">
            <v>ALVENARIA DE TIJOLOS CERAMICOS</v>
          </cell>
          <cell r="D5117" t="str">
            <v>0063</v>
          </cell>
          <cell r="E5117">
            <v>0</v>
          </cell>
          <cell r="F5117">
            <v>0</v>
          </cell>
          <cell r="G5117" t="str">
            <v>89977</v>
          </cell>
          <cell r="H5117" t="str">
            <v>(COMPOSIÇÃO REPRESENTATIVA) DO SERVIÇO DE ALVENARIA DE VEDAÇÃO DE BLOCOS VAZADOS DE CERÂMICA DE 14X9X19CM (ESPESSURA 14CM, BLOCO DEITADO), PARA EDIFICAÇÃO HABITACIONAL UNIFAMILIAR (CASA) E EDIFICAÇÃO PÚBLICA PADRÃO. AF_12/2014</v>
          </cell>
        </row>
        <row r="5118">
          <cell r="A5118" t="str">
            <v>PAREDES/PAINEIS</v>
          </cell>
          <cell r="B5118" t="str">
            <v>PARE</v>
          </cell>
          <cell r="C5118" t="str">
            <v>ALVENARIA DE TIJOLOS CERAMICOS</v>
          </cell>
          <cell r="D5118" t="str">
            <v>0063</v>
          </cell>
          <cell r="E5118">
            <v>0</v>
          </cell>
          <cell r="F5118">
            <v>0</v>
          </cell>
          <cell r="G5118" t="str">
            <v>90112</v>
          </cell>
          <cell r="H5118" t="str">
            <v>ALVENARIA DE VEDAÇÃO DE BLOCOS CERÂMICOS FURADOS NA VERTICAL DE 14X19X39CM (ESPESSURA 14CM) DE PAREDES COM ÁREA LÍQUIDA MENOR QUE 6M2 COM VÃOS E ARGAMASSA DE ASSENTAMENTO COM PREPARO MANUAL. AF_06/2014</v>
          </cell>
        </row>
        <row r="5119">
          <cell r="A5119" t="str">
            <v>PAREDES/PAINEIS</v>
          </cell>
          <cell r="B5119" t="str">
            <v>PARE</v>
          </cell>
          <cell r="C5119" t="str">
            <v>ALVENARIA DE TIJOLOS CERAMICOS</v>
          </cell>
          <cell r="D5119" t="str">
            <v>0063</v>
          </cell>
          <cell r="E5119">
            <v>0</v>
          </cell>
          <cell r="F5119">
            <v>0</v>
          </cell>
          <cell r="G5119" t="str">
            <v>101159</v>
          </cell>
          <cell r="H5119" t="str">
            <v>ALVENARIA DE VEDAÇÃO DE BLOCOS CERÂMICOS MACIÇOS DE 5X10X20CM (ESPESSURA 10CM) E ARGAMASSA DE ASSENTAMENTO COM PREPARO EM BETONEIRA. AF_05/2020</v>
          </cell>
        </row>
        <row r="5120">
          <cell r="A5120" t="str">
            <v>PAREDES/PAINEIS</v>
          </cell>
          <cell r="B5120" t="str">
            <v>PARE</v>
          </cell>
          <cell r="C5120" t="str">
            <v>ALVENARIA DE ELEMENTOS VAZADOS CERAMICOS</v>
          </cell>
          <cell r="D5120" t="str">
            <v>0064</v>
          </cell>
          <cell r="E5120">
            <v>0</v>
          </cell>
          <cell r="F5120">
            <v>0</v>
          </cell>
          <cell r="G5120" t="str">
            <v>89282</v>
          </cell>
          <cell r="H5120" t="str">
            <v>ALVENARIA ESTRUTURAL DE BLOCOS CERÂMICOS 14X19X39, (ESPESSURA DE 14 CM), PARA PAREDES COM ÁREA LÍQUIDA MENOR QUE 6M², SEM VÃOS, UTILIZANDO PALHETA E ARGAMASSA DE ASSENTAMENTO COM PREPARO EM BETONEIRA. AF_12/2014</v>
          </cell>
        </row>
        <row r="5121">
          <cell r="A5121" t="str">
            <v>PAREDES/PAINEIS</v>
          </cell>
          <cell r="B5121" t="str">
            <v>PARE</v>
          </cell>
          <cell r="C5121" t="str">
            <v>ALVENARIA DE ELEMENTOS VAZADOS CERAMICOS</v>
          </cell>
          <cell r="D5121" t="str">
            <v>0064</v>
          </cell>
          <cell r="E5121">
            <v>0</v>
          </cell>
          <cell r="F5121">
            <v>0</v>
          </cell>
          <cell r="G5121" t="str">
            <v>89283</v>
          </cell>
          <cell r="H5121" t="str">
            <v>ALVENARIA ESTRUTURAL DE BLOCOS CERÂMICOS 14X19X39, (ESPESSURA DE 14 CM), PARA PAREDES COM ÁREA LÍQUIDA MENOR QUE 6M², SEM VÃOS, UTILIZANDO PALHETA E ARGAMASSA DE ASSENTAMENTO COM PREPARO MANUAL. AF_12/2014</v>
          </cell>
        </row>
        <row r="5122">
          <cell r="A5122" t="str">
            <v>PAREDES/PAINEIS</v>
          </cell>
          <cell r="B5122" t="str">
            <v>PARE</v>
          </cell>
          <cell r="C5122" t="str">
            <v>ALVENARIA DE ELEMENTOS VAZADOS CERAMICOS</v>
          </cell>
          <cell r="D5122" t="str">
            <v>0064</v>
          </cell>
          <cell r="E5122">
            <v>0</v>
          </cell>
          <cell r="F5122">
            <v>0</v>
          </cell>
          <cell r="G5122" t="str">
            <v>89284</v>
          </cell>
          <cell r="H5122" t="str">
            <v>ALVENARIA ESTRUTURAL DE BLOCOS CERÂMICOS 14X19X39, (ESPESSURA DE 14 CM), PARA PAREDES COM ÁREA LÍQUIDA MAIOR OU IGUAL QUE 6M², SEM VÃOS, UTILIZANDO PALHETA E ARGAMASSA DE ASSENTAMENTO COM PREPARO EM BETONEIRA. AF_12/2014</v>
          </cell>
        </row>
        <row r="5123">
          <cell r="A5123" t="str">
            <v>PAREDES/PAINEIS</v>
          </cell>
          <cell r="B5123" t="str">
            <v>PARE</v>
          </cell>
          <cell r="C5123" t="str">
            <v>ALVENARIA DE ELEMENTOS VAZADOS CERAMICOS</v>
          </cell>
          <cell r="D5123" t="str">
            <v>0064</v>
          </cell>
          <cell r="E5123">
            <v>0</v>
          </cell>
          <cell r="F5123">
            <v>0</v>
          </cell>
          <cell r="G5123" t="str">
            <v>89285</v>
          </cell>
          <cell r="H5123" t="str">
            <v>ALVENARIA ESTRUTURAL DE BLOCOS CERÂMICOS 14X19X39, (ESPESSURA DE 14 CM), PARA PAREDES COM ÁREA LÍQUIDA MAIOR OU IGUAL QUE 6M², SEM VÃOS, UTILIZANDO PALHETA E ARGAMASSA DE ASSENTAMENTO COM PREPARO MANUAL. AF_12/2014</v>
          </cell>
        </row>
        <row r="5124">
          <cell r="A5124" t="str">
            <v>PAREDES/PAINEIS</v>
          </cell>
          <cell r="B5124" t="str">
            <v>PARE</v>
          </cell>
          <cell r="C5124" t="str">
            <v>ALVENARIA DE ELEMENTOS VAZADOS CERAMICOS</v>
          </cell>
          <cell r="D5124" t="str">
            <v>0064</v>
          </cell>
          <cell r="E5124">
            <v>0</v>
          </cell>
          <cell r="F5124">
            <v>0</v>
          </cell>
          <cell r="G5124" t="str">
            <v>89286</v>
          </cell>
          <cell r="H5124" t="str">
            <v>ALVENARIA ESTRUTURAL DE BLOCOS CERÂMICOS 14X19X39, (ESPESSURA DE 14 CM), PARA PAREDES COM ÁREA LÍQUIDA MENOR QUE 6M², COM VÃOS, UTILIZANDO PALHETA E ARGAMASSA DE ASSENTAMENTO COM PREPARO EM BETONEIRA. AF_12/2014</v>
          </cell>
        </row>
        <row r="5125">
          <cell r="A5125" t="str">
            <v>PAREDES/PAINEIS</v>
          </cell>
          <cell r="B5125" t="str">
            <v>PARE</v>
          </cell>
          <cell r="C5125" t="str">
            <v>ALVENARIA DE ELEMENTOS VAZADOS CERAMICOS</v>
          </cell>
          <cell r="D5125" t="str">
            <v>0064</v>
          </cell>
          <cell r="E5125">
            <v>0</v>
          </cell>
          <cell r="F5125">
            <v>0</v>
          </cell>
          <cell r="G5125" t="str">
            <v>89287</v>
          </cell>
          <cell r="H5125" t="str">
            <v>ALVENARIA ESTRUTURAL DE BLOCOS CERÂMICOS 14X19X39, (ESPESSURA DE 14 CM), PARA PAREDES COM ÁREA LÍQUIDA MENOR QUE 6M², COM VÃOS, UTILIZANDO PALHETA E ARGAMASSA DE ASSENTAMENTO COM PREPARO MANUAL. AF_12/2014</v>
          </cell>
        </row>
        <row r="5126">
          <cell r="A5126" t="str">
            <v>PAREDES/PAINEIS</v>
          </cell>
          <cell r="B5126" t="str">
            <v>PARE</v>
          </cell>
          <cell r="C5126" t="str">
            <v>ALVENARIA DE ELEMENTOS VAZADOS CERAMICOS</v>
          </cell>
          <cell r="D5126" t="str">
            <v>0064</v>
          </cell>
          <cell r="E5126">
            <v>0</v>
          </cell>
          <cell r="F5126">
            <v>0</v>
          </cell>
          <cell r="G5126" t="str">
            <v>89288</v>
          </cell>
          <cell r="H5126" t="str">
            <v>ALVENARIA ESTRUTURAL DE BLOCOS CERÂMICOS 14X19X39, (ESPESSURA DE 14 CM), PARA PAREDES COM ÁREA LÍQUIDA MAIOR OU IGUAL A 6M², COM VÃOS, UTILIZANDO PALHETA E ARGAMASSA DE ASSENTAMENTO COM PREPARO EM BETONEIRA. AF_12/2014</v>
          </cell>
        </row>
        <row r="5127">
          <cell r="A5127" t="str">
            <v>PAREDES/PAINEIS</v>
          </cell>
          <cell r="B5127" t="str">
            <v>PARE</v>
          </cell>
          <cell r="C5127" t="str">
            <v>ALVENARIA DE ELEMENTOS VAZADOS CERAMICOS</v>
          </cell>
          <cell r="D5127" t="str">
            <v>0064</v>
          </cell>
          <cell r="E5127">
            <v>0</v>
          </cell>
          <cell r="F5127">
            <v>0</v>
          </cell>
          <cell r="G5127" t="str">
            <v>89289</v>
          </cell>
          <cell r="H5127" t="str">
            <v>ALVENARIA ESTRUTURAL DE BLOCOS CERÂMICOS 14X19X39, (ESPESSURA DE 14 CM), PARA PAREDES COM ÁREA LÍQUIDA MAIOR OU IGUAL A 6M², COM VÃOS, UTILIZANDO PALHETA E ARGAMASSA DE ASSENTAMENTO COM PREPARO MANUAL. AF_12/2014</v>
          </cell>
        </row>
        <row r="5128">
          <cell r="A5128" t="str">
            <v>PAREDES/PAINEIS</v>
          </cell>
          <cell r="B5128" t="str">
            <v>PARE</v>
          </cell>
          <cell r="C5128" t="str">
            <v>ALVENARIA DE ELEMENTOS VAZADOS CERAMICOS</v>
          </cell>
          <cell r="D5128" t="str">
            <v>0064</v>
          </cell>
          <cell r="E5128">
            <v>0</v>
          </cell>
          <cell r="F5128">
            <v>0</v>
          </cell>
          <cell r="G5128" t="str">
            <v>89290</v>
          </cell>
          <cell r="H5128" t="str">
            <v>ALVENARIA ESTRUTURAL DE BLOCOS CERÂMICOS 14X19X29, (ESPESSURA DE 14 CM), PARA PAREDES COM ÁREA LÍQUIDA MENOR QUE 6M², SEM VÃOS, UTILIZANDO PALHETA E ARGAMASSA DE ASSENTAMENTO COM PREPARO EM BETONEIRA. AF_12/2014</v>
          </cell>
        </row>
        <row r="5129">
          <cell r="A5129" t="str">
            <v>PAREDES/PAINEIS</v>
          </cell>
          <cell r="B5129" t="str">
            <v>PARE</v>
          </cell>
          <cell r="C5129" t="str">
            <v>ALVENARIA DE ELEMENTOS VAZADOS CERAMICOS</v>
          </cell>
          <cell r="D5129" t="str">
            <v>0064</v>
          </cell>
          <cell r="E5129">
            <v>0</v>
          </cell>
          <cell r="F5129">
            <v>0</v>
          </cell>
          <cell r="G5129" t="str">
            <v>89291</v>
          </cell>
          <cell r="H5129" t="str">
            <v>ALVENARIA ESTRUTURAL DE BLOCOS CERÂMICOS 14X19X29, (ESPESSURA DE 14 CM), PARA PAREDES COM ÁREA LÍQUIDA MENOR QUE 6M², SEM VÃOS, UTILIZANDO PALHETA E ARGAMASSA DE ASSENTAMENTO COM PREPARO MANUAL. AF_12/2014</v>
          </cell>
        </row>
        <row r="5130">
          <cell r="A5130" t="str">
            <v>PAREDES/PAINEIS</v>
          </cell>
          <cell r="B5130" t="str">
            <v>PARE</v>
          </cell>
          <cell r="C5130" t="str">
            <v>ALVENARIA DE ELEMENTOS VAZADOS CERAMICOS</v>
          </cell>
          <cell r="D5130" t="str">
            <v>0064</v>
          </cell>
          <cell r="E5130">
            <v>0</v>
          </cell>
          <cell r="F5130">
            <v>0</v>
          </cell>
          <cell r="G5130" t="str">
            <v>89292</v>
          </cell>
          <cell r="H5130" t="str">
            <v>ALVENARIA ESTRUTURAL DE BLOCOS CERÂMICOS 14X19X29, (ESPESSURA DE 14 CM), PARA PAREDES COM ÁREA LÍQUIDA MAIOR OU IGUAL A 6M², SEM VÃOS, UTILIZANDO PALHETA E ARGAMASSA DE ASSENTAMENTO COM PREPARO EM BETONEIRA. AF_12/2014</v>
          </cell>
        </row>
        <row r="5131">
          <cell r="A5131" t="str">
            <v>PAREDES/PAINEIS</v>
          </cell>
          <cell r="B5131" t="str">
            <v>PARE</v>
          </cell>
          <cell r="C5131" t="str">
            <v>ALVENARIA DE ELEMENTOS VAZADOS CERAMICOS</v>
          </cell>
          <cell r="D5131" t="str">
            <v>0064</v>
          </cell>
          <cell r="E5131">
            <v>0</v>
          </cell>
          <cell r="F5131">
            <v>0</v>
          </cell>
          <cell r="G5131" t="str">
            <v>89293</v>
          </cell>
          <cell r="H5131" t="str">
            <v>ALVENARIA ESTRUTURAL DE BLOCOS CERÂMICOS 14X19X29, (ESPESSURA DE 14 CM), PARA PAREDES COM ÁREA LÍQUIDA MAIOR OU IGUAL A 6M2, SEM VÃOS, UTILIZANDO PALHETA E ARGAMASSA DE ASSENTAMENTO COM PREPARO MANUAL. AF_12/2014</v>
          </cell>
        </row>
        <row r="5132">
          <cell r="A5132" t="str">
            <v>PAREDES/PAINEIS</v>
          </cell>
          <cell r="B5132" t="str">
            <v>PARE</v>
          </cell>
          <cell r="C5132" t="str">
            <v>ALVENARIA DE ELEMENTOS VAZADOS CERAMICOS</v>
          </cell>
          <cell r="D5132" t="str">
            <v>0064</v>
          </cell>
          <cell r="E5132">
            <v>0</v>
          </cell>
          <cell r="F5132">
            <v>0</v>
          </cell>
          <cell r="G5132" t="str">
            <v>89294</v>
          </cell>
          <cell r="H5132" t="str">
            <v>ALVENARIA ESTRUTURAL DE BLOCOS CERÂMICOS 14X19X29, (ESPESSURA DE 14 CM), PARA PAREDES COM ÁREA LÍQUIDA MENOR QUE 6M², COM VÃOS, UTILIZANDO PALHETA E ARGAMASSA DE ASSENTAMENTO COM PREPARO EM BETONEIRA. AF_12/2014</v>
          </cell>
        </row>
        <row r="5133">
          <cell r="A5133" t="str">
            <v>PAREDES/PAINEIS</v>
          </cell>
          <cell r="B5133" t="str">
            <v>PARE</v>
          </cell>
          <cell r="C5133" t="str">
            <v>ALVENARIA DE ELEMENTOS VAZADOS CERAMICOS</v>
          </cell>
          <cell r="D5133" t="str">
            <v>0064</v>
          </cell>
          <cell r="E5133">
            <v>0</v>
          </cell>
          <cell r="F5133">
            <v>0</v>
          </cell>
          <cell r="G5133" t="str">
            <v>89295</v>
          </cell>
          <cell r="H5133" t="str">
            <v>ALVENARIA ESTRUTURAL DE BLOCOS CERÂMICOS 14X19X29, (ESPESSURA DE 14 CM), PARA PAREDES COM ÁREA LÍQUIDA MENOR QUE 6M², COM VÃOS, UTILIZANDO PALHETA E ARGAMASSA DE ASSENTAMENTO COM PREPARO MANUAL. AF_12/2014</v>
          </cell>
        </row>
        <row r="5134">
          <cell r="A5134" t="str">
            <v>PAREDES/PAINEIS</v>
          </cell>
          <cell r="B5134" t="str">
            <v>PARE</v>
          </cell>
          <cell r="C5134" t="str">
            <v>ALVENARIA DE ELEMENTOS VAZADOS CERAMICOS</v>
          </cell>
          <cell r="D5134" t="str">
            <v>0064</v>
          </cell>
          <cell r="E5134">
            <v>0</v>
          </cell>
          <cell r="F5134">
            <v>0</v>
          </cell>
          <cell r="G5134" t="str">
            <v>89296</v>
          </cell>
          <cell r="H5134" t="str">
            <v>ALVENARIA ESTRUTURAL DE BLOCOS CERÂMICOS 14X19X29, (ESPESSURA DE 14 CM), PARA PAREDES COM ÁREA LÍQUIDA MAIOR OU IGUAL A 6M², COM VÃOS, UTILIZANDO PALHETA E ARGAMASSA DE ASSENTAMENTO COM PREPARO EM BETONEIRA. AF_12/2014</v>
          </cell>
        </row>
        <row r="5135">
          <cell r="A5135" t="str">
            <v>PAREDES/PAINEIS</v>
          </cell>
          <cell r="B5135" t="str">
            <v>PARE</v>
          </cell>
          <cell r="C5135" t="str">
            <v>ALVENARIA DE ELEMENTOS VAZADOS CERAMICOS</v>
          </cell>
          <cell r="D5135" t="str">
            <v>0064</v>
          </cell>
          <cell r="E5135">
            <v>0</v>
          </cell>
          <cell r="F5135">
            <v>0</v>
          </cell>
          <cell r="G5135" t="str">
            <v>89297</v>
          </cell>
          <cell r="H5135" t="str">
            <v>ALVENARIA ESTRUTURAL DE BLOCOS CERÂMICOS 14X19X29, (ESPESSURA DE 14 CM), PARA PAREDES COM ÁREA LÍQUIDA MAIOR OU IGUAL A 6M², COM VÃOS, UTILIZANDO PALHETA E ARGAMASSA DE ASSENTAMENTO COM PREPARO MANUAL. AF_12/2014</v>
          </cell>
        </row>
        <row r="5136">
          <cell r="A5136" t="str">
            <v>PAREDES/PAINEIS</v>
          </cell>
          <cell r="B5136" t="str">
            <v>PARE</v>
          </cell>
          <cell r="C5136" t="str">
            <v>ALVENARIA DE ELEMENTOS VAZADOS CERAMICOS</v>
          </cell>
          <cell r="D5136" t="str">
            <v>0064</v>
          </cell>
          <cell r="E5136">
            <v>0</v>
          </cell>
          <cell r="F5136">
            <v>0</v>
          </cell>
          <cell r="G5136" t="str">
            <v>89298</v>
          </cell>
          <cell r="H5136" t="str">
            <v>ALVENARIA ESTRUTURAL DE BLOCOS CERÂMICOS 14X19X39, (ESPESSURA DE 14 CM), PARA PAREDES COM ÁREA LÍQUIDA MENOR QUE 6M², SEM VÃOS, UTILIZANDO COLHER DE PEDREIRO E ARGAMASSA DE ASSENTAMENTO COM PREPARO EM BETONEIRA. AF_12/2014</v>
          </cell>
        </row>
        <row r="5137">
          <cell r="A5137" t="str">
            <v>PAREDES/PAINEIS</v>
          </cell>
          <cell r="B5137" t="str">
            <v>PARE</v>
          </cell>
          <cell r="C5137" t="str">
            <v>ALVENARIA DE ELEMENTOS VAZADOS CERAMICOS</v>
          </cell>
          <cell r="D5137" t="str">
            <v>0064</v>
          </cell>
          <cell r="E5137">
            <v>0</v>
          </cell>
          <cell r="F5137">
            <v>0</v>
          </cell>
          <cell r="G5137" t="str">
            <v>89299</v>
          </cell>
          <cell r="H5137" t="str">
            <v>ALVENARIA ESTRUTURAL DE BLOCOS CERÂMICOS 14X19X39, (ESPESSURA DE 14 CM), PARA PAREDES COM ÁREA LÍQUIDA MENOR QUE 6M², SEM VÃOS, UTILIZANDO COLHER DE PEDREIRO E ARGAMASSA DE ASSENTAMENTO COM PREPARO MANUAL. AF_12/2014</v>
          </cell>
        </row>
        <row r="5138">
          <cell r="A5138" t="str">
            <v>PAREDES/PAINEIS</v>
          </cell>
          <cell r="B5138" t="str">
            <v>PARE</v>
          </cell>
          <cell r="C5138" t="str">
            <v>ALVENARIA DE ELEMENTOS VAZADOS CERAMICOS</v>
          </cell>
          <cell r="D5138" t="str">
            <v>0064</v>
          </cell>
          <cell r="E5138">
            <v>0</v>
          </cell>
          <cell r="F5138">
            <v>0</v>
          </cell>
          <cell r="G5138" t="str">
            <v>89300</v>
          </cell>
          <cell r="H5138" t="str">
            <v>ALVENARIA ESTRUTURAL DE BLOCOS CERÂMICOS 14X19X39, (ESPESSURA DE 14 CM), PARA PAREDES COM ÁREA LÍQUIDA MAIOR OU IGUAL A 6M², SEM VÃOS, UTILIZANDO COLHER DE PEDREIRO E ARGAMASSA DE ASSENTAMENTO COM PREPARO EM BETONEIRA. AF_12/2014</v>
          </cell>
        </row>
        <row r="5139">
          <cell r="A5139" t="str">
            <v>PAREDES/PAINEIS</v>
          </cell>
          <cell r="B5139" t="str">
            <v>PARE</v>
          </cell>
          <cell r="C5139" t="str">
            <v>ALVENARIA DE ELEMENTOS VAZADOS CERAMICOS</v>
          </cell>
          <cell r="D5139" t="str">
            <v>0064</v>
          </cell>
          <cell r="E5139">
            <v>0</v>
          </cell>
          <cell r="F5139">
            <v>0</v>
          </cell>
          <cell r="G5139" t="str">
            <v>89301</v>
          </cell>
          <cell r="H5139" t="str">
            <v>ALVENARIA ESTRUTURAL DE BLOCOS CERÂMICOS 14X19X39, (ESPESSURA DE 14 CM), PARA PAREDES COM ÁREA LÍQUIDA MAIOR OU IGUAL A 6M², SEM VÃOS, UTILIZANDO COLHER DE PEDREIRO E ARGAMASSA DE ASSENTAMENTO COM PREPARO MANUAL. AF_12/2014</v>
          </cell>
        </row>
        <row r="5140">
          <cell r="A5140" t="str">
            <v>PAREDES/PAINEIS</v>
          </cell>
          <cell r="B5140" t="str">
            <v>PARE</v>
          </cell>
          <cell r="C5140" t="str">
            <v>ALVENARIA DE ELEMENTOS VAZADOS CERAMICOS</v>
          </cell>
          <cell r="D5140" t="str">
            <v>0064</v>
          </cell>
          <cell r="E5140">
            <v>0</v>
          </cell>
          <cell r="F5140">
            <v>0</v>
          </cell>
          <cell r="G5140" t="str">
            <v>89302</v>
          </cell>
          <cell r="H5140" t="str">
            <v>ALVENARIA ESTRUTURAL DE BLOCOS CERÂMICOS 14X19X39, (ESPESSURA DE 14 CM), PARA PAREDES COM ÁREA LÍQUIDA MENOR QUE 6M², COM VÃOS, UTILIZANDO COLHER DE PEDREIRO E ARGAMASSA DE ASSENTAMENTO COM PREPARO EM BETONEIRA. AF_12/2014</v>
          </cell>
        </row>
        <row r="5141">
          <cell r="A5141" t="str">
            <v>PAREDES/PAINEIS</v>
          </cell>
          <cell r="B5141" t="str">
            <v>PARE</v>
          </cell>
          <cell r="C5141" t="str">
            <v>ALVENARIA DE ELEMENTOS VAZADOS CERAMICOS</v>
          </cell>
          <cell r="D5141" t="str">
            <v>0064</v>
          </cell>
          <cell r="E5141">
            <v>0</v>
          </cell>
          <cell r="F5141">
            <v>0</v>
          </cell>
          <cell r="G5141" t="str">
            <v>89303</v>
          </cell>
          <cell r="H5141" t="str">
            <v>ALVENARIA ESTRUTURAL DE BLOCOS CERÂMICOS 14X19X39, (ESPESSURA DE 14 CM), PARA PAREDES COM ÁREA LÍQUIDA MENOR QUE 6M², COM VÃOS, UTILIZANDO COLHER DE PEDREIRO E ARGAMASSA DE ASSENTAMENTO COM PREPARO MANUAL. AF_12/2014</v>
          </cell>
        </row>
        <row r="5142">
          <cell r="A5142" t="str">
            <v>PAREDES/PAINEIS</v>
          </cell>
          <cell r="B5142" t="str">
            <v>PARE</v>
          </cell>
          <cell r="C5142" t="str">
            <v>ALVENARIA DE ELEMENTOS VAZADOS CERAMICOS</v>
          </cell>
          <cell r="D5142" t="str">
            <v>0064</v>
          </cell>
          <cell r="E5142">
            <v>0</v>
          </cell>
          <cell r="F5142">
            <v>0</v>
          </cell>
          <cell r="G5142" t="str">
            <v>89304</v>
          </cell>
          <cell r="H5142" t="str">
            <v>ALVENARIA ESTRUTURAL DE BLOCOS CERÂMICOS 14X19X39, (ESPESSURA DE 14 CM), PARA PAREDES COM ÁREA LÍQUIDA MAIOR OU IGUAL A 6M², COM VÃOS, UTILIZANDO COLHER DE PEDREIRO E ARGAMASSA DE ASSENTAMENTO COM PREPARO EM BETONEIRA. AF_12/2014</v>
          </cell>
        </row>
        <row r="5143">
          <cell r="A5143" t="str">
            <v>PAREDES/PAINEIS</v>
          </cell>
          <cell r="B5143" t="str">
            <v>PARE</v>
          </cell>
          <cell r="C5143" t="str">
            <v>ALVENARIA DE ELEMENTOS VAZADOS CERAMICOS</v>
          </cell>
          <cell r="D5143" t="str">
            <v>0064</v>
          </cell>
          <cell r="E5143">
            <v>0</v>
          </cell>
          <cell r="F5143">
            <v>0</v>
          </cell>
          <cell r="G5143" t="str">
            <v>89305</v>
          </cell>
          <cell r="H5143" t="str">
            <v>ALVENARIA ESTRUTURAL DE BLOCOS CERÂMICOS 14X19X39, (ESPESSURA DE 14 CM), PARA PAREDES COM ÁREA LÍQUIDA MAIOR OU IGUAL A 6M², COM VÃOS, UTILIZANDO COLHER DE PEDREIRO E ARGAMASSA DE ASSENTAMENTO COM PREPARO MANUAL. AF_12/2014</v>
          </cell>
        </row>
        <row r="5144">
          <cell r="A5144" t="str">
            <v>PAREDES/PAINEIS</v>
          </cell>
          <cell r="B5144" t="str">
            <v>PARE</v>
          </cell>
          <cell r="C5144" t="str">
            <v>ALVENARIA DE ELEMENTOS VAZADOS CERAMICOS</v>
          </cell>
          <cell r="D5144" t="str">
            <v>0064</v>
          </cell>
          <cell r="E5144">
            <v>0</v>
          </cell>
          <cell r="F5144">
            <v>0</v>
          </cell>
          <cell r="G5144" t="str">
            <v>89306</v>
          </cell>
          <cell r="H5144" t="str">
            <v>ALVENARIA ESTRUTURAL DE BLOCOS CERÂMICOS 14X19X29, (ESPESSURA DE 14 CM), PARA PAREDES COM ÁREA LÍQUIDA MENOR QUE 6M², SEM VÃOS, UTILIZANDO COLHER DE PEDREIRO E ARGAMASSA DE ASSENTAMENTO COM PREPARO EM BETONEIRA. AF_12/2014</v>
          </cell>
        </row>
        <row r="5145">
          <cell r="A5145" t="str">
            <v>PAREDES/PAINEIS</v>
          </cell>
          <cell r="B5145" t="str">
            <v>PARE</v>
          </cell>
          <cell r="C5145" t="str">
            <v>ALVENARIA DE ELEMENTOS VAZADOS CERAMICOS</v>
          </cell>
          <cell r="D5145" t="str">
            <v>0064</v>
          </cell>
          <cell r="E5145">
            <v>0</v>
          </cell>
          <cell r="F5145">
            <v>0</v>
          </cell>
          <cell r="G5145" t="str">
            <v>89307</v>
          </cell>
          <cell r="H5145" t="str">
            <v>ALVENARIA ESTRUTURAL DE BLOCOS CERÂMICOS 14X19X29, (ESPESSURA DE 14 CM), PARA PAREDES COM ÁREA LÍQUIDA MENOR QUE 6M², SEM VÃOS, UTILIZANDO COLHER DE PEDREIRO E ARGAMASSA DE ASSENTAMENTO COM PREPARO MANUAL. AF_12/2014</v>
          </cell>
        </row>
        <row r="5146">
          <cell r="A5146" t="str">
            <v>PAREDES/PAINEIS</v>
          </cell>
          <cell r="B5146" t="str">
            <v>PARE</v>
          </cell>
          <cell r="C5146" t="str">
            <v>ALVENARIA DE ELEMENTOS VAZADOS CERAMICOS</v>
          </cell>
          <cell r="D5146" t="str">
            <v>0064</v>
          </cell>
          <cell r="E5146">
            <v>0</v>
          </cell>
          <cell r="F5146">
            <v>0</v>
          </cell>
          <cell r="G5146" t="str">
            <v>89308</v>
          </cell>
          <cell r="H5146" t="str">
            <v>ALVENARIA ESTRUTURAL DE BLOCOS CERÂMICOS 14X19X29, (ESPESSURA DE 14 CM), PARA PAREDES COM ÁREA LÍQUIDA MAIOR OU IGUAL A 6M², SEM VÃOS, UTILIZANDO COLHER DE PEDREIRO E ARGAMASSA DE ASSENTAMENTO COM PREPARO EM BETONEIRA. AF_12/2014</v>
          </cell>
        </row>
        <row r="5147">
          <cell r="A5147" t="str">
            <v>PAREDES/PAINEIS</v>
          </cell>
          <cell r="B5147" t="str">
            <v>PARE</v>
          </cell>
          <cell r="C5147" t="str">
            <v>ALVENARIA DE ELEMENTOS VAZADOS CERAMICOS</v>
          </cell>
          <cell r="D5147" t="str">
            <v>0064</v>
          </cell>
          <cell r="E5147">
            <v>0</v>
          </cell>
          <cell r="F5147">
            <v>0</v>
          </cell>
          <cell r="G5147" t="str">
            <v>89309</v>
          </cell>
          <cell r="H5147" t="str">
            <v>ALVENARIA ESTRUTURAL DE BLOCOS CERÂMICOS 14X19X29, (ESPESSURA DE 14 CM), PARA PAREDES COM ÁREA LÍQUIDA MAIOR OU IGUAL A 6M², SEM VÃOS, UTILIZANDO COLHER DE PEDREIRO E ARGAMASSA DE ASSENTAMENTO COM PREPARO MANUAL. AF_12/2014</v>
          </cell>
        </row>
        <row r="5148">
          <cell r="A5148" t="str">
            <v>PAREDES/PAINEIS</v>
          </cell>
          <cell r="B5148" t="str">
            <v>PARE</v>
          </cell>
          <cell r="C5148" t="str">
            <v>ALVENARIA DE ELEMENTOS VAZADOS CERAMICOS</v>
          </cell>
          <cell r="D5148" t="str">
            <v>0064</v>
          </cell>
          <cell r="E5148">
            <v>0</v>
          </cell>
          <cell r="F5148">
            <v>0</v>
          </cell>
          <cell r="G5148" t="str">
            <v>89310</v>
          </cell>
          <cell r="H5148" t="str">
            <v>ALVENARIA ESTRUTURAL DE BLOCOS CERÂMICOS 14X19X29, (ESPESSURA DE 14 CM), PARA PAREDES COM ÁREA LÍQUIDA MENOR QUE 6M², COM VÃOS, UTILIZANDO COLHER DE PEDREIRO E ARGAMASSA DE ASSENTAMENTO COM PREPARO EM BETONEIRA. AF_12/2014</v>
          </cell>
        </row>
        <row r="5149">
          <cell r="A5149" t="str">
            <v>PAREDES/PAINEIS</v>
          </cell>
          <cell r="B5149" t="str">
            <v>PARE</v>
          </cell>
          <cell r="C5149" t="str">
            <v>ALVENARIA DE ELEMENTOS VAZADOS CERAMICOS</v>
          </cell>
          <cell r="D5149" t="str">
            <v>0064</v>
          </cell>
          <cell r="E5149">
            <v>0</v>
          </cell>
          <cell r="F5149">
            <v>0</v>
          </cell>
          <cell r="G5149" t="str">
            <v>89311</v>
          </cell>
          <cell r="H5149" t="str">
            <v>ALVENARIA ESTRUTURAL DE BLOCOS CERÂMICOS 14X19X29, (ESPESSURA DE 14 CM), PARA PAREDES COM ÁREA LÍQUIDA MENOR QUE 6M², COM VÃOS, UTILIZANDO COLHER DE PEDREIRO E ARGAMASSA DE ASSENTAMENTO COM PREPARO MANUAL. AF_12/2014</v>
          </cell>
        </row>
        <row r="5150">
          <cell r="A5150" t="str">
            <v>PAREDES/PAINEIS</v>
          </cell>
          <cell r="B5150" t="str">
            <v>PARE</v>
          </cell>
          <cell r="C5150" t="str">
            <v>ALVENARIA DE ELEMENTOS VAZADOS CERAMICOS</v>
          </cell>
          <cell r="D5150" t="str">
            <v>0064</v>
          </cell>
          <cell r="E5150">
            <v>0</v>
          </cell>
          <cell r="F5150">
            <v>0</v>
          </cell>
          <cell r="G5150" t="str">
            <v>89312</v>
          </cell>
          <cell r="H5150" t="str">
            <v>ALVENARIA ESTRUTURAL DE BLOCOS CERÂMICOS 14X19X29, (ESPESSURA DE 14 CM), PARA PAREDES COM ÁREA LÍQUIDA MAIOR OU IGUAL A 6M², COM VÃOS, UTILIZANDO COLHER DE PEDREIRO E ARGAMASSA DE ASSENTAMENTO COM PREPARO EM BETONEIRA. AF_12/2014</v>
          </cell>
        </row>
        <row r="5151">
          <cell r="A5151" t="str">
            <v>PAREDES/PAINEIS</v>
          </cell>
          <cell r="B5151" t="str">
            <v>PARE</v>
          </cell>
          <cell r="C5151" t="str">
            <v>ALVENARIA DE ELEMENTOS VAZADOS CERAMICOS</v>
          </cell>
          <cell r="D5151" t="str">
            <v>0064</v>
          </cell>
          <cell r="E5151">
            <v>0</v>
          </cell>
          <cell r="F5151">
            <v>0</v>
          </cell>
          <cell r="G5151" t="str">
            <v>89313</v>
          </cell>
          <cell r="H5151" t="str">
            <v>ALVENARIA ESTRUTURAL DE BLOCOS CERÂMICOS 14X19X29, (ESPESSURA DE 14 CM), PARA PAREDES COM ÁREA LÍQUIDA MAIOR OU IGUAL A 6M², COM VÃOS, UTILIZANDO COLHER DE PEDREIRO E ARGAMASSA DE ASSENTAMENTO COM PREPARO MANUAL. AF_12/2014</v>
          </cell>
        </row>
        <row r="5152">
          <cell r="A5152" t="str">
            <v>PAREDES/PAINEIS</v>
          </cell>
          <cell r="B5152" t="str">
            <v>PARE</v>
          </cell>
          <cell r="C5152" t="str">
            <v>ALVENARIA DE ELEMENTOS VAZADOS CERAMICOS</v>
          </cell>
          <cell r="D5152" t="str">
            <v>0064</v>
          </cell>
          <cell r="E5152">
            <v>0</v>
          </cell>
          <cell r="F5152">
            <v>0</v>
          </cell>
          <cell r="G5152" t="str">
            <v>101162</v>
          </cell>
          <cell r="H5152" t="str">
            <v>ALVENARIA DE VEDAÇÃO COM ELEMENTO VAZADO DE CERÂMICA (COBOGÓ) DE 7X20X20CM E ARGAMASSA DE ASSENTAMENTO COM PREPARO EM BETONEIRA. AF_05/2020</v>
          </cell>
        </row>
        <row r="5153">
          <cell r="A5153" t="str">
            <v>PAREDES/PAINEIS</v>
          </cell>
          <cell r="B5153" t="str">
            <v>PARE</v>
          </cell>
          <cell r="C5153" t="str">
            <v>ALVENARIA DE BLOCOS DE CONCRETO</v>
          </cell>
          <cell r="D5153" t="str">
            <v>0065</v>
          </cell>
          <cell r="E5153">
            <v>0</v>
          </cell>
          <cell r="F5153">
            <v>0</v>
          </cell>
          <cell r="G5153" t="str">
            <v>87447</v>
          </cell>
          <cell r="H5153" t="str">
            <v>ALVENARIA DE VEDAÇÃO DE BLOCOS VAZADOS DE CONCRETO DE 9X19X39CM (ESPESSURA 9CM) DE PAREDES COM ÁREA LÍQUIDA MENOR QUE 6M² SEM VÃOS E ARGAMASSA DE ASSENTAMENTO COM PREPARO EM BETONEIRA. AF_06/2014</v>
          </cell>
        </row>
        <row r="5154">
          <cell r="A5154" t="str">
            <v>PAREDES/PAINEIS</v>
          </cell>
          <cell r="B5154" t="str">
            <v>PARE</v>
          </cell>
          <cell r="C5154" t="str">
            <v>ALVENARIA DE BLOCOS DE CONCRETO</v>
          </cell>
          <cell r="D5154" t="str">
            <v>0065</v>
          </cell>
          <cell r="E5154">
            <v>0</v>
          </cell>
          <cell r="F5154">
            <v>0</v>
          </cell>
          <cell r="G5154" t="str">
            <v>87448</v>
          </cell>
          <cell r="H5154" t="str">
            <v>ALVENARIA DE VEDAÇÃO DE BLOCOS VAZADOS DE CONCRETO DE 9X19X39CM (ESPESSURA 9CM) DE PAREDES COM ÁREA LÍQUIDA MENOR QUE 6M² SEM VÃOS E ARGAMASSA DE ASSENTAMENTO COM PREPARO MANUAL. AF_06/2014</v>
          </cell>
        </row>
        <row r="5155">
          <cell r="A5155" t="str">
            <v>PAREDES/PAINEIS</v>
          </cell>
          <cell r="B5155" t="str">
            <v>PARE</v>
          </cell>
          <cell r="C5155" t="str">
            <v>ALVENARIA DE BLOCOS DE CONCRETO</v>
          </cell>
          <cell r="D5155" t="str">
            <v>0065</v>
          </cell>
          <cell r="E5155">
            <v>0</v>
          </cell>
          <cell r="F5155">
            <v>0</v>
          </cell>
          <cell r="G5155" t="str">
            <v>87449</v>
          </cell>
          <cell r="H5155" t="str">
            <v>ALVENARIA DE VEDAÇÃO DE BLOCOS VAZADOS DE CONCRETO DE 14X19X39CM (ESPESSURA 14CM) DE PAREDES COM ÁREA LÍQUIDA MENOR QUE 6M² SEM VÃOS E ARGAMASSA DE ASSENTAMENTO COM PREPARO EM BETONEIRA. AF_06/2014</v>
          </cell>
        </row>
        <row r="5156">
          <cell r="A5156" t="str">
            <v>PAREDES/PAINEIS</v>
          </cell>
          <cell r="B5156" t="str">
            <v>PARE</v>
          </cell>
          <cell r="C5156" t="str">
            <v>ALVENARIA DE BLOCOS DE CONCRETO</v>
          </cell>
          <cell r="D5156" t="str">
            <v>0065</v>
          </cell>
          <cell r="E5156">
            <v>0</v>
          </cell>
          <cell r="F5156">
            <v>0</v>
          </cell>
          <cell r="G5156" t="str">
            <v>87450</v>
          </cell>
          <cell r="H5156" t="str">
            <v>ALVENARIA DE VEDAÇÃO DE BLOCOS VAZADOS DE CONCRETO DE 14X19X39CM (ESPESSURA 14CM) DE PAREDES COM ÁREA LÍQUIDA MENOR QUE 6M² SEM VÃOS E ARGAMASSA DE ASSENTAMENTO COM PREPARO MANUAL. AF_06/2014</v>
          </cell>
        </row>
        <row r="5157">
          <cell r="A5157" t="str">
            <v>PAREDES/PAINEIS</v>
          </cell>
          <cell r="B5157" t="str">
            <v>PARE</v>
          </cell>
          <cell r="C5157" t="str">
            <v>ALVENARIA DE BLOCOS DE CONCRETO</v>
          </cell>
          <cell r="D5157" t="str">
            <v>0065</v>
          </cell>
          <cell r="E5157">
            <v>0</v>
          </cell>
          <cell r="F5157">
            <v>0</v>
          </cell>
          <cell r="G5157" t="str">
            <v>87451</v>
          </cell>
          <cell r="H5157" t="str">
            <v>ALVENARIA DE VEDAÇÃO DE BLOCOS VAZADOS DE CONCRETO DE 19X19X39CM (ESPESSURA 19CM) DE PAREDES COM ÁREA LÍQUIDA MENOR QUE 6M² SEM VÃOS E ARGAMASSA DE ASSENTAMENTO COM PREPARO EM BETONEIRA. AF_06/2014</v>
          </cell>
        </row>
        <row r="5158">
          <cell r="A5158" t="str">
            <v>PAREDES/PAINEIS</v>
          </cell>
          <cell r="B5158" t="str">
            <v>PARE</v>
          </cell>
          <cell r="C5158" t="str">
            <v>ALVENARIA DE BLOCOS DE CONCRETO</v>
          </cell>
          <cell r="D5158" t="str">
            <v>0065</v>
          </cell>
          <cell r="E5158">
            <v>0</v>
          </cell>
          <cell r="F5158">
            <v>0</v>
          </cell>
          <cell r="G5158" t="str">
            <v>87452</v>
          </cell>
          <cell r="H5158" t="str">
            <v>ALVENARIA DE VEDAÇÃO DE BLOCOS VAZADOS DE CONCRETO DE 19X19X39CM (ESPESSURA 19CM) DE PAREDES COM ÁREA LÍQUIDA MENOR QUE 6M² SEM VÃOS E ARGAMASSA DE ASSENTAMENTO COM PREPARO MANUAL. AF_06/2014</v>
          </cell>
        </row>
        <row r="5159">
          <cell r="A5159" t="str">
            <v>PAREDES/PAINEIS</v>
          </cell>
          <cell r="B5159" t="str">
            <v>PARE</v>
          </cell>
          <cell r="C5159" t="str">
            <v>ALVENARIA DE BLOCOS DE CONCRETO</v>
          </cell>
          <cell r="D5159" t="str">
            <v>0065</v>
          </cell>
          <cell r="E5159">
            <v>0</v>
          </cell>
          <cell r="F5159">
            <v>0</v>
          </cell>
          <cell r="G5159" t="str">
            <v>87453</v>
          </cell>
          <cell r="H5159" t="str">
            <v>ALVENARIA DE VEDAÇÃO DE BLOCOS VAZADOS DE CONCRETO DE 9X19X39CM (ESPESSURA 9CM) DE PAREDES COM ÁREA LÍQUIDA MAIOR OU IGUAL A 6M² SEM VÃOS E ARGAMASSA DE ASSENTAMENTO COM PREPARO EM BETONEIRA. AF_06/2014</v>
          </cell>
        </row>
        <row r="5160">
          <cell r="A5160" t="str">
            <v>PAREDES/PAINEIS</v>
          </cell>
          <cell r="B5160" t="str">
            <v>PARE</v>
          </cell>
          <cell r="C5160" t="str">
            <v>ALVENARIA DE BLOCOS DE CONCRETO</v>
          </cell>
          <cell r="D5160" t="str">
            <v>0065</v>
          </cell>
          <cell r="E5160">
            <v>0</v>
          </cell>
          <cell r="F5160">
            <v>0</v>
          </cell>
          <cell r="G5160" t="str">
            <v>87454</v>
          </cell>
          <cell r="H5160" t="str">
            <v>ALVENARIA DE VEDAÇÃO DE BLOCOS VAZADOS DE CONCRETO DE 9X19X39CM (ESPESSURA 9CM) DE PAREDES COM ÁREA LÍQUIDA MAIOR OU IGUAL A 6M² SEM VÃOS E ARGAMASSA DE ASSENTAMENTO COM PREPARO MANUAL. AF_06/2014</v>
          </cell>
        </row>
        <row r="5161">
          <cell r="A5161" t="str">
            <v>PAREDES/PAINEIS</v>
          </cell>
          <cell r="B5161" t="str">
            <v>PARE</v>
          </cell>
          <cell r="C5161" t="str">
            <v>ALVENARIA DE BLOCOS DE CONCRETO</v>
          </cell>
          <cell r="D5161" t="str">
            <v>0065</v>
          </cell>
          <cell r="E5161">
            <v>0</v>
          </cell>
          <cell r="F5161">
            <v>0</v>
          </cell>
          <cell r="G5161" t="str">
            <v>87455</v>
          </cell>
          <cell r="H5161" t="str">
            <v>ALVENARIA DE VEDAÇÃO DE BLOCOS VAZADOS DE CONCRETO DE 14X19X39CM (ESPESSURA 14CM) DE PAREDES COM ÁREA LÍQUIDA MAIOR OU IGUAL A 6M² SEM VÃOS E ARGAMASSA DE ASSENTAMENTO COM PREPARO EM BETONEIRA. AF_06/2014</v>
          </cell>
        </row>
        <row r="5162">
          <cell r="A5162" t="str">
            <v>PAREDES/PAINEIS</v>
          </cell>
          <cell r="B5162" t="str">
            <v>PARE</v>
          </cell>
          <cell r="C5162" t="str">
            <v>ALVENARIA DE BLOCOS DE CONCRETO</v>
          </cell>
          <cell r="D5162" t="str">
            <v>0065</v>
          </cell>
          <cell r="E5162">
            <v>0</v>
          </cell>
          <cell r="F5162">
            <v>0</v>
          </cell>
          <cell r="G5162" t="str">
            <v>87456</v>
          </cell>
          <cell r="H5162" t="str">
            <v>ALVENARIA DE VEDAÇÃO DE BLOCOS VAZADOS DE CONCRETO DE 14X19X39CM (ESPESSURA 14CM) DE PAREDES COM ÁREA LÍQUIDA MAIOR OU IGUAL A 6M² SEM VÃOS E ARGAMASSA DE ASSENTAMENTO COM PREPARO MANUAL. AF_06/2014</v>
          </cell>
        </row>
        <row r="5163">
          <cell r="A5163" t="str">
            <v>PAREDES/PAINEIS</v>
          </cell>
          <cell r="B5163" t="str">
            <v>PARE</v>
          </cell>
          <cell r="C5163" t="str">
            <v>ALVENARIA DE BLOCOS DE CONCRETO</v>
          </cell>
          <cell r="D5163" t="str">
            <v>0065</v>
          </cell>
          <cell r="E5163">
            <v>0</v>
          </cell>
          <cell r="F5163">
            <v>0</v>
          </cell>
          <cell r="G5163" t="str">
            <v>87457</v>
          </cell>
          <cell r="H5163" t="str">
            <v>ALVENARIA DE VEDAÇÃO DE BLOCOS VAZADOS DE CONCRETO DE 19X19X39CM (ESPESSURA 19CM) DE PAREDES COM ÁREA LÍQUIDA MAIOR OU IGUAL A 6M² SEM VÃOS E ARGAMASSA DE ASSENTAMENTO COM PREPARO EM BETONEIRA. AF_06/2014</v>
          </cell>
        </row>
        <row r="5164">
          <cell r="A5164" t="str">
            <v>PAREDES/PAINEIS</v>
          </cell>
          <cell r="B5164" t="str">
            <v>PARE</v>
          </cell>
          <cell r="C5164" t="str">
            <v>ALVENARIA DE BLOCOS DE CONCRETO</v>
          </cell>
          <cell r="D5164" t="str">
            <v>0065</v>
          </cell>
          <cell r="E5164">
            <v>0</v>
          </cell>
          <cell r="F5164">
            <v>0</v>
          </cell>
          <cell r="G5164" t="str">
            <v>87458</v>
          </cell>
          <cell r="H5164" t="str">
            <v>ALVENARIA DE VEDAÇÃO DE BLOCOS VAZADOS DE CONCRETO DE 19X19X39CM (ESPESSURA 19CM) DE PAREDES COM ÁREA LÍQUIDA MAIOR OU IGUAL A 6M² SEM VÃOS E ARGAMASSA DE ASSENTAMENTO COM PREPARO MANUAL. AF_06/2014</v>
          </cell>
        </row>
        <row r="5165">
          <cell r="A5165" t="str">
            <v>PAREDES/PAINEIS</v>
          </cell>
          <cell r="B5165" t="str">
            <v>PARE</v>
          </cell>
          <cell r="C5165" t="str">
            <v>ALVENARIA DE BLOCOS DE CONCRETO</v>
          </cell>
          <cell r="D5165" t="str">
            <v>0065</v>
          </cell>
          <cell r="E5165">
            <v>0</v>
          </cell>
          <cell r="F5165">
            <v>0</v>
          </cell>
          <cell r="G5165" t="str">
            <v>87459</v>
          </cell>
          <cell r="H5165" t="str">
            <v>ALVENARIA DE VEDAÇÃO DE BLOCOS VAZADOS DE CONCRETO DE 9X19X39CM (ESPESSURA 9CM) DE PAREDES COM ÁREA LÍQUIDA MENOR QUE 6M² COM VÃOS E ARGAMASSA DE ASSENTAMENTO COM PREPARO EM BETONEIRA. AF_06/2014</v>
          </cell>
        </row>
        <row r="5166">
          <cell r="A5166" t="str">
            <v>PAREDES/PAINEIS</v>
          </cell>
          <cell r="B5166" t="str">
            <v>PARE</v>
          </cell>
          <cell r="C5166" t="str">
            <v>ALVENARIA DE BLOCOS DE CONCRETO</v>
          </cell>
          <cell r="D5166" t="str">
            <v>0065</v>
          </cell>
          <cell r="E5166">
            <v>0</v>
          </cell>
          <cell r="F5166">
            <v>0</v>
          </cell>
          <cell r="G5166" t="str">
            <v>87460</v>
          </cell>
          <cell r="H5166" t="str">
            <v>ALVENARIA DE VEDAÇÃO DE BLOCOS VAZADOS DE CONCRETO DE 9X19X39CM (ESPESSURA 9CM) DE PAREDES COM ÁREA LÍQUIDA MENOR QUE 6M² COM VÃOS E ARGAMASSA DE ASSENTAMENTO COM PREPARO MANUAL. AF_06/2014</v>
          </cell>
        </row>
        <row r="5167">
          <cell r="A5167" t="str">
            <v>PAREDES/PAINEIS</v>
          </cell>
          <cell r="B5167" t="str">
            <v>PARE</v>
          </cell>
          <cell r="C5167" t="str">
            <v>ALVENARIA DE BLOCOS DE CONCRETO</v>
          </cell>
          <cell r="D5167" t="str">
            <v>0065</v>
          </cell>
          <cell r="E5167">
            <v>0</v>
          </cell>
          <cell r="F5167">
            <v>0</v>
          </cell>
          <cell r="G5167" t="str">
            <v>87461</v>
          </cell>
          <cell r="H5167" t="str">
            <v>ALVENARIA DE VEDAÇÃO DE BLOCOS VAZADOS DE CONCRETO DE 14X19X39CM (ESPESSURA 14CM) DE PAREDES COM ÁREA LÍQUIDA MENOR QUE 6M² COM VÃOS E ARGAMASSA DE ASSENTAMENTO COM PREPARO EM BETONEIRA. AF_06/2014</v>
          </cell>
        </row>
        <row r="5168">
          <cell r="A5168" t="str">
            <v>PAREDES/PAINEIS</v>
          </cell>
          <cell r="B5168" t="str">
            <v>PARE</v>
          </cell>
          <cell r="C5168" t="str">
            <v>ALVENARIA DE BLOCOS DE CONCRETO</v>
          </cell>
          <cell r="D5168" t="str">
            <v>0065</v>
          </cell>
          <cell r="E5168">
            <v>0</v>
          </cell>
          <cell r="F5168">
            <v>0</v>
          </cell>
          <cell r="G5168" t="str">
            <v>87462</v>
          </cell>
          <cell r="H5168" t="str">
            <v>ALVENARIA DE VEDAÇÃO DE BLOCOS VAZADOS DE CONCRETO DE 14X19X39CM (ESPESSURA 14CM) DE PAREDES COM ÁREA LÍQUIDA MENOR QUE 6M² COM VÃOS E ARGAMASSA DE ASSENTAMENTO COM PREPARO MANUAL. AF_06/2014</v>
          </cell>
        </row>
        <row r="5169">
          <cell r="A5169" t="str">
            <v>PAREDES/PAINEIS</v>
          </cell>
          <cell r="B5169" t="str">
            <v>PARE</v>
          </cell>
          <cell r="C5169" t="str">
            <v>ALVENARIA DE BLOCOS DE CONCRETO</v>
          </cell>
          <cell r="D5169" t="str">
            <v>0065</v>
          </cell>
          <cell r="E5169">
            <v>0</v>
          </cell>
          <cell r="F5169">
            <v>0</v>
          </cell>
          <cell r="G5169" t="str">
            <v>87463</v>
          </cell>
          <cell r="H5169" t="str">
            <v>ALVENARIA DE VEDAÇÃO DE BLOCOS VAZADOS DE CONCRETO DE 19X19X39CM (ESPESSURA 19CM) DE PAREDES COM ÁREA LÍQUIDA MENOR QUE 6M² COM VÃOS E ARGAMASSA DE ASSENTAMENTO COM PREPARO EM BETONEIRA. AF_06/2014</v>
          </cell>
        </row>
        <row r="5170">
          <cell r="A5170" t="str">
            <v>PAREDES/PAINEIS</v>
          </cell>
          <cell r="B5170" t="str">
            <v>PARE</v>
          </cell>
          <cell r="C5170" t="str">
            <v>ALVENARIA DE BLOCOS DE CONCRETO</v>
          </cell>
          <cell r="D5170" t="str">
            <v>0065</v>
          </cell>
          <cell r="E5170">
            <v>0</v>
          </cell>
          <cell r="F5170">
            <v>0</v>
          </cell>
          <cell r="G5170" t="str">
            <v>87464</v>
          </cell>
          <cell r="H5170" t="str">
            <v>ALVENARIA DE VEDAÇÃO DE BLOCOS VAZADOS DE CONCRETO DE 19X19X39CM (ESPESSURA 19CM) DE PAREDES COM ÁREA LÍQUIDA MENOR QUE 6M² COM VÃOS E ARGAMASSA DE ASSENTAMENTO COM PREPARO MANUAL. AF_06/2014</v>
          </cell>
        </row>
        <row r="5171">
          <cell r="A5171" t="str">
            <v>PAREDES/PAINEIS</v>
          </cell>
          <cell r="B5171" t="str">
            <v>PARE</v>
          </cell>
          <cell r="C5171" t="str">
            <v>ALVENARIA DE BLOCOS DE CONCRETO</v>
          </cell>
          <cell r="D5171" t="str">
            <v>0065</v>
          </cell>
          <cell r="E5171">
            <v>0</v>
          </cell>
          <cell r="F5171">
            <v>0</v>
          </cell>
          <cell r="G5171" t="str">
            <v>87465</v>
          </cell>
          <cell r="H5171" t="str">
            <v>ALVENARIA DE VEDAÇÃO DE BLOCOS VAZADOS DE CONCRETO DE 9X19X39CM (ESPESSURA 9CM) DE PAREDES COM ÁREA LÍQUIDA MAIOR OU IGUAL A 6M² COM VÃOS E ARGAMASSA DE ASSENTAMENTO COM PREPARO EM BETONEIRA. AF_06/2014</v>
          </cell>
        </row>
        <row r="5172">
          <cell r="A5172" t="str">
            <v>PAREDES/PAINEIS</v>
          </cell>
          <cell r="B5172" t="str">
            <v>PARE</v>
          </cell>
          <cell r="C5172" t="str">
            <v>ALVENARIA DE BLOCOS DE CONCRETO</v>
          </cell>
          <cell r="D5172" t="str">
            <v>0065</v>
          </cell>
          <cell r="E5172">
            <v>0</v>
          </cell>
          <cell r="F5172">
            <v>0</v>
          </cell>
          <cell r="G5172" t="str">
            <v>87466</v>
          </cell>
          <cell r="H5172" t="str">
            <v>ALVENARIA DE VEDAÇÃO DE BLOCOS VAZADOS DE CONCRETO DE 9X19X39CM (ESPESSURA 9CM) DE PAREDES COM ÁREA LÍQUIDA MAIOR OU IGUAL A 6M² COM VÃOS E ARGAMASSA DE ASSENTAMENTO COM PREPARO MANUAL. AF_06/2014</v>
          </cell>
        </row>
        <row r="5173">
          <cell r="A5173" t="str">
            <v>PAREDES/PAINEIS</v>
          </cell>
          <cell r="B5173" t="str">
            <v>PARE</v>
          </cell>
          <cell r="C5173" t="str">
            <v>ALVENARIA DE BLOCOS DE CONCRETO</v>
          </cell>
          <cell r="D5173" t="str">
            <v>0065</v>
          </cell>
          <cell r="E5173">
            <v>0</v>
          </cell>
          <cell r="F5173">
            <v>0</v>
          </cell>
          <cell r="G5173" t="str">
            <v>87467</v>
          </cell>
          <cell r="H5173" t="str">
            <v>ALVENARIA DE VEDAÇÃO DE BLOCOS VAZADOS DE CONCRETO DE 14X19X39CM (ESPESSURA 14CM) DE PAREDES COM ÁREA LÍQUIDA MAIOR OU IGUAL A 6M² COM VÃOS E ARGAMASSA DE ASSENTAMENTO COM PREPARO EM BETONEIRA. AF_06/2014</v>
          </cell>
        </row>
        <row r="5174">
          <cell r="A5174" t="str">
            <v>PAREDES/PAINEIS</v>
          </cell>
          <cell r="B5174" t="str">
            <v>PARE</v>
          </cell>
          <cell r="C5174" t="str">
            <v>ALVENARIA DE BLOCOS DE CONCRETO</v>
          </cell>
          <cell r="D5174" t="str">
            <v>0065</v>
          </cell>
          <cell r="E5174">
            <v>0</v>
          </cell>
          <cell r="F5174">
            <v>0</v>
          </cell>
          <cell r="G5174" t="str">
            <v>87468</v>
          </cell>
          <cell r="H5174" t="str">
            <v>ALVENARIA DE VEDAÇÃO DE BLOCOS VAZADOS DE CONCRETO DE 14X19X39CM (ESPESSURA 14CM) DE PAREDES COM ÁREA LÍQUIDA MAIOR OU IGUAL A 6M² COM VÃOS E ARGAMASSA DE ASSENTAMENTO COM PREPARO MANUAL. AF_06/2014</v>
          </cell>
        </row>
        <row r="5175">
          <cell r="A5175" t="str">
            <v>PAREDES/PAINEIS</v>
          </cell>
          <cell r="B5175" t="str">
            <v>PARE</v>
          </cell>
          <cell r="C5175" t="str">
            <v>ALVENARIA DE BLOCOS DE CONCRETO</v>
          </cell>
          <cell r="D5175" t="str">
            <v>0065</v>
          </cell>
          <cell r="E5175">
            <v>0</v>
          </cell>
          <cell r="F5175">
            <v>0</v>
          </cell>
          <cell r="G5175" t="str">
            <v>87469</v>
          </cell>
          <cell r="H5175" t="str">
            <v>ALVENARIA DE VEDAÇÃO DE BLOCOS VAZADOS DE CONCRETO DE 19X19X39CM (ESPESSURA 19CM) DE PAREDES COM ÁREA LÍQUIDA MAIOR OU IGUAL A 6M² COM VÃOS E ARGAMASSA DE ASSENTAMENTO COM PREPARO EM BETONEIRA. AF_06/2014</v>
          </cell>
        </row>
        <row r="5176">
          <cell r="A5176" t="str">
            <v>PAREDES/PAINEIS</v>
          </cell>
          <cell r="B5176" t="str">
            <v>PARE</v>
          </cell>
          <cell r="C5176" t="str">
            <v>ALVENARIA DE BLOCOS DE CONCRETO</v>
          </cell>
          <cell r="D5176" t="str">
            <v>0065</v>
          </cell>
          <cell r="E5176">
            <v>0</v>
          </cell>
          <cell r="F5176">
            <v>0</v>
          </cell>
          <cell r="G5176" t="str">
            <v>87470</v>
          </cell>
          <cell r="H5176" t="str">
            <v>ALVENARIA DE VEDAÇÃO DE BLOCOS VAZADOS DE CONCRETO DE 19X19X39CM (ESPESSURA 19CM) DE PAREDES COM ÁREA LÍQUIDA MAIOR OU IGUAL A 6M² COM VÃOS E ARGAMASSA DE ASSENTAMENTO COM PREPARO MANUAL. AF_06/2014</v>
          </cell>
        </row>
        <row r="5177">
          <cell r="A5177" t="str">
            <v>PAREDES/PAINEIS</v>
          </cell>
          <cell r="B5177" t="str">
            <v>PARE</v>
          </cell>
          <cell r="C5177" t="str">
            <v>ALVENARIA DE BLOCOS DE CONCRETO</v>
          </cell>
          <cell r="D5177" t="str">
            <v>0065</v>
          </cell>
          <cell r="E5177">
            <v>0</v>
          </cell>
          <cell r="F5177">
            <v>0</v>
          </cell>
          <cell r="G5177" t="str">
            <v>89044</v>
          </cell>
          <cell r="H5177" t="str">
            <v>(COMPOSIÇÃO REPRESENTATIVA) DO SERVIÇO DE ALVENARIA DE VEDAÇÃO DE BLOCOS VAZADOS DE CONCRETO DE 9X19X39CM (ESPESSURA 9CM), PARA EDIFICAÇÃO HABITACIONAL MULTIFAMILIAR (PRÉDIO). AF_11/2014</v>
          </cell>
        </row>
        <row r="5178">
          <cell r="A5178" t="str">
            <v>PAREDES/PAINEIS</v>
          </cell>
          <cell r="B5178" t="str">
            <v>PARE</v>
          </cell>
          <cell r="C5178" t="str">
            <v>ALVENARIA DE BLOCOS DE CONCRETO</v>
          </cell>
          <cell r="D5178" t="str">
            <v>0065</v>
          </cell>
          <cell r="E5178">
            <v>0</v>
          </cell>
          <cell r="F5178">
            <v>0</v>
          </cell>
          <cell r="G5178" t="str">
            <v>89169</v>
          </cell>
          <cell r="H5178" t="str">
            <v>(COMPOSIÇÃO REPRESENTATIVA) DO SERVIÇO DE ALVENARIA DE VEDAÇÃO DE BLOCOS VAZADOS DE CONCRETO DE 9X19X39CM (ESPESSURA 9CM), PARA EDIFICAÇÃO HABITACIONAL UNIFAMILIAR (CASA) E EDIFICAÇÃO PÚBLICA PADRÃO. AF_11/2014</v>
          </cell>
        </row>
        <row r="5179">
          <cell r="A5179" t="str">
            <v>PAREDES/PAINEIS</v>
          </cell>
          <cell r="B5179" t="str">
            <v>PARE</v>
          </cell>
          <cell r="C5179" t="str">
            <v>ALVENARIA DE BLOCOS DE CONCRETO</v>
          </cell>
          <cell r="D5179" t="str">
            <v>0065</v>
          </cell>
          <cell r="E5179">
            <v>0</v>
          </cell>
          <cell r="F5179">
            <v>0</v>
          </cell>
          <cell r="G5179" t="str">
            <v>89978</v>
          </cell>
          <cell r="H5179" t="str">
            <v>(COMPOSIÇÃO REPRESENTATIVA) DO SERVIÇO DE ALVENARIA DE VEDAÇÃO DE BLOCOS VAZADOS DE CONCRETO DE 14X19X39CM (ESPESSURA 14CM), PARA EDIFICAÇÃO HABITACIONAL UNIFAMILIAR (CASA) E EDIFICAÇÃO PÚBLICA PADRÃO. AF_12/2014</v>
          </cell>
        </row>
        <row r="5180">
          <cell r="A5180" t="str">
            <v>PAREDES/PAINEIS</v>
          </cell>
          <cell r="B5180" t="str">
            <v>PARE</v>
          </cell>
          <cell r="C5180" t="str">
            <v>ALVENARIA DE ELEMENTOS VAZADOS DE CONCRETO</v>
          </cell>
          <cell r="D5180" t="str">
            <v>0066</v>
          </cell>
          <cell r="E5180">
            <v>0</v>
          </cell>
          <cell r="F5180">
            <v>0</v>
          </cell>
          <cell r="G5180" t="str">
            <v>89453</v>
          </cell>
          <cell r="H5180" t="str">
            <v>ALVENARIA DE BLOCOS DE CONCRETO ESTRUTURAL 14X19X39 CM, (ESPESSURA 14 CM), FBK = 4,5 MPA, PARA PAREDES COM ÁREA LÍQUIDA MENOR QUE 6M², SEM VÃOS, UTILIZANDO PALHETA. AF_12/2014</v>
          </cell>
        </row>
        <row r="5181">
          <cell r="A5181" t="str">
            <v>PAREDES/PAINEIS</v>
          </cell>
          <cell r="B5181" t="str">
            <v>PARE</v>
          </cell>
          <cell r="C5181" t="str">
            <v>ALVENARIA DE ELEMENTOS VAZADOS DE CONCRETO</v>
          </cell>
          <cell r="D5181" t="str">
            <v>0066</v>
          </cell>
          <cell r="E5181">
            <v>0</v>
          </cell>
          <cell r="F5181">
            <v>0</v>
          </cell>
          <cell r="G5181" t="str">
            <v>89454</v>
          </cell>
          <cell r="H5181" t="str">
            <v>ALVENARIA DE BLOCOS DE CONCRETO ESTRUTURAL 14X19X39 CM, (ESPESSURA 14 CM), FBK = 4,5 MPA, PARA PAREDES COM ÁREA LÍQUIDA MAIOR OU IGUAL A 6M², SEM VÃOS, UTILIZANDO PALHETA. AF_12/2014</v>
          </cell>
        </row>
        <row r="5182">
          <cell r="A5182" t="str">
            <v>PAREDES/PAINEIS</v>
          </cell>
          <cell r="B5182" t="str">
            <v>PARE</v>
          </cell>
          <cell r="C5182" t="str">
            <v>ALVENARIA DE ELEMENTOS VAZADOS DE CONCRETO</v>
          </cell>
          <cell r="D5182" t="str">
            <v>0066</v>
          </cell>
          <cell r="E5182">
            <v>0</v>
          </cell>
          <cell r="F5182">
            <v>0</v>
          </cell>
          <cell r="G5182" t="str">
            <v>89455</v>
          </cell>
          <cell r="H5182" t="str">
            <v>ALVENARIA DE BLOCOS DE CONCRETO ESTRUTURAL 14X19X39 CM, (ESPESSURA 14 CM) FBK = 14,0 MPA, PARA PAREDES COM ÁREA LÍQUIDA MENOR QUE 6M², SEM VÃOS, UTILIZANDO PALHETA. AF_12/2014</v>
          </cell>
        </row>
        <row r="5183">
          <cell r="A5183" t="str">
            <v>PAREDES/PAINEIS</v>
          </cell>
          <cell r="B5183" t="str">
            <v>PARE</v>
          </cell>
          <cell r="C5183" t="str">
            <v>ALVENARIA DE ELEMENTOS VAZADOS DE CONCRETO</v>
          </cell>
          <cell r="D5183" t="str">
            <v>0066</v>
          </cell>
          <cell r="E5183">
            <v>0</v>
          </cell>
          <cell r="F5183">
            <v>0</v>
          </cell>
          <cell r="G5183" t="str">
            <v>89456</v>
          </cell>
          <cell r="H5183" t="str">
            <v>ALVENARIA DE BLOCOS DE CONCRETO ESTRUTURAL 14X19X39 CM, (ESPESSURA 14 CM) FBK = 14,0 MPA, PARA PAREDES COM ÁREA LÍQUIDA MAIOR OU IGUAL A 6M², SEM VÃOS, UTILIZANDO PALHETA. AF_12/2014</v>
          </cell>
        </row>
        <row r="5184">
          <cell r="A5184" t="str">
            <v>PAREDES/PAINEIS</v>
          </cell>
          <cell r="B5184" t="str">
            <v>PARE</v>
          </cell>
          <cell r="C5184" t="str">
            <v>ALVENARIA DE ELEMENTOS VAZADOS DE CONCRETO</v>
          </cell>
          <cell r="D5184" t="str">
            <v>0066</v>
          </cell>
          <cell r="E5184">
            <v>0</v>
          </cell>
          <cell r="F5184">
            <v>0</v>
          </cell>
          <cell r="G5184" t="str">
            <v>89457</v>
          </cell>
          <cell r="H5184" t="str">
            <v>ALVENARIA DE BLOCOS DE CONCRETO ESTRUTURAL 14X19X39 CM, (ESPESSURA 14 CM), FBK = 4,5 MPA, PARA PAREDES COM ÁREA LÍQUIDA MENOR QUE 6M², COM VÃOS, UTILIZANDO PALHETA. AF_12/2014</v>
          </cell>
        </row>
        <row r="5185">
          <cell r="A5185" t="str">
            <v>PAREDES/PAINEIS</v>
          </cell>
          <cell r="B5185" t="str">
            <v>PARE</v>
          </cell>
          <cell r="C5185" t="str">
            <v>ALVENARIA DE ELEMENTOS VAZADOS DE CONCRETO</v>
          </cell>
          <cell r="D5185" t="str">
            <v>0066</v>
          </cell>
          <cell r="E5185">
            <v>0</v>
          </cell>
          <cell r="F5185">
            <v>0</v>
          </cell>
          <cell r="G5185" t="str">
            <v>89458</v>
          </cell>
          <cell r="H5185" t="str">
            <v>ALVENARIA DE BLOCOS DE CONCRETO ESTRUTURAL 14X19X39 CM, (ESPESSURA 14 CM), FBK = 4,5 MPA, PARA PAREDES COM ÁREA LÍQUIDA MAIOR OU IGUAL A 6M², COM VÃOS, UTILIZANDO PALHETA. AF_12/2014</v>
          </cell>
        </row>
        <row r="5186">
          <cell r="A5186" t="str">
            <v>PAREDES/PAINEIS</v>
          </cell>
          <cell r="B5186" t="str">
            <v>PARE</v>
          </cell>
          <cell r="C5186" t="str">
            <v>ALVENARIA DE ELEMENTOS VAZADOS DE CONCRETO</v>
          </cell>
          <cell r="D5186" t="str">
            <v>0066</v>
          </cell>
          <cell r="E5186">
            <v>0</v>
          </cell>
          <cell r="F5186">
            <v>0</v>
          </cell>
          <cell r="G5186" t="str">
            <v>89459</v>
          </cell>
          <cell r="H5186" t="str">
            <v>ALVENARIA DE BLOCOS DE CONCRETO ESTRUTURAL 14X19X39 CM, (ESPESSURA 14 CM) FBK = 14,0 MPA, PARA PAREDES COM ÁREA LÍQUIDA MENOR QUE 6M², COM VÃOS, UTILIZANDO PALHETA. AF_12/2014</v>
          </cell>
        </row>
        <row r="5187">
          <cell r="A5187" t="str">
            <v>PAREDES/PAINEIS</v>
          </cell>
          <cell r="B5187" t="str">
            <v>PARE</v>
          </cell>
          <cell r="C5187" t="str">
            <v>ALVENARIA DE ELEMENTOS VAZADOS DE CONCRETO</v>
          </cell>
          <cell r="D5187" t="str">
            <v>0066</v>
          </cell>
          <cell r="E5187">
            <v>0</v>
          </cell>
          <cell r="F5187">
            <v>0</v>
          </cell>
          <cell r="G5187" t="str">
            <v>89460</v>
          </cell>
          <cell r="H5187" t="str">
            <v>ALVENARIA DE BLOCOS DE CONCRETO ESTRUTURAL 14X19X39 CM, (ESPESSURA 14 CM) FBK = 14,0 MPA, PARA PAREDES COM ÁREA LÍQUIDA MAIOR OU IGUAL A 6M², COM VÃOS, UTILIZANDO PALHETA. AF_12/2014</v>
          </cell>
        </row>
        <row r="5188">
          <cell r="A5188" t="str">
            <v>PAREDES/PAINEIS</v>
          </cell>
          <cell r="B5188" t="str">
            <v>PARE</v>
          </cell>
          <cell r="C5188" t="str">
            <v>ALVENARIA DE ELEMENTOS VAZADOS DE CONCRETO</v>
          </cell>
          <cell r="D5188" t="str">
            <v>0066</v>
          </cell>
          <cell r="E5188">
            <v>0</v>
          </cell>
          <cell r="F5188">
            <v>0</v>
          </cell>
          <cell r="G5188" t="str">
            <v>89462</v>
          </cell>
          <cell r="H5188" t="str">
            <v>ALVENARIA DE BLOCOS DE CONCRETO ESTRUTURAL 14X19X29 CM, (ESPESSURA 14 CM), FBK = 4,5 MPA, PARA PAREDES COM ÁREA LÍQUIDA MENOR QUE 6M², SEM VÃOS, UTILIZANDO PALHETA. AF_12/2014</v>
          </cell>
        </row>
        <row r="5189">
          <cell r="A5189" t="str">
            <v>PAREDES/PAINEIS</v>
          </cell>
          <cell r="B5189" t="str">
            <v>PARE</v>
          </cell>
          <cell r="C5189" t="str">
            <v>ALVENARIA DE ELEMENTOS VAZADOS DE CONCRETO</v>
          </cell>
          <cell r="D5189" t="str">
            <v>0066</v>
          </cell>
          <cell r="E5189">
            <v>0</v>
          </cell>
          <cell r="F5189">
            <v>0</v>
          </cell>
          <cell r="G5189" t="str">
            <v>89463</v>
          </cell>
          <cell r="H5189" t="str">
            <v>ALVENARIA DE BLOCOS DE CONCRETO ESTRUTURAL 14X19X29 CM, (ESPESSURA 14 CM), FBK = 4,5 MPA, PARA PAREDES COM ÁREA LÍQUIDA MAIOR OU IGUAL A 6M², SEM VÃOS, UTILIZANDO PALHETA. AF_12/2014</v>
          </cell>
        </row>
        <row r="5190">
          <cell r="A5190" t="str">
            <v>PAREDES/PAINEIS</v>
          </cell>
          <cell r="B5190" t="str">
            <v>PARE</v>
          </cell>
          <cell r="C5190" t="str">
            <v>ALVENARIA DE ELEMENTOS VAZADOS DE CONCRETO</v>
          </cell>
          <cell r="D5190" t="str">
            <v>0066</v>
          </cell>
          <cell r="E5190">
            <v>0</v>
          </cell>
          <cell r="F5190">
            <v>0</v>
          </cell>
          <cell r="G5190" t="str">
            <v>89464</v>
          </cell>
          <cell r="H5190" t="str">
            <v>ALVENARIA DE BLOCOS DE CONCRETO ESTRUTURAL 14X19X29 CM, (ESPESSURA 14 CM) FBK = 14,0 MPA, PARA PAREDES COM ÁREA LÍQUIDA MENOR QUE 6M², SEM VÃOS, UTILIZANDO PALHETA. AF_12/2014</v>
          </cell>
        </row>
        <row r="5191">
          <cell r="A5191" t="str">
            <v>PAREDES/PAINEIS</v>
          </cell>
          <cell r="B5191" t="str">
            <v>PARE</v>
          </cell>
          <cell r="C5191" t="str">
            <v>ALVENARIA DE ELEMENTOS VAZADOS DE CONCRETO</v>
          </cell>
          <cell r="D5191" t="str">
            <v>0066</v>
          </cell>
          <cell r="E5191">
            <v>0</v>
          </cell>
          <cell r="F5191">
            <v>0</v>
          </cell>
          <cell r="G5191" t="str">
            <v>89465</v>
          </cell>
          <cell r="H5191" t="str">
            <v>ALVENARIA DE BLOCOS DE CONCRETO ESTRUTURAL 14X19X29 CM, (ESPESSURA 14 CM) FBK = 14,0 MPA, PARA PAREDES COM ÁREA LÍQUIDA MAIOR OU IGUAL A 6M², SEM VÃOS, UTILIZANDO PALHETA. AF_12/2014</v>
          </cell>
        </row>
        <row r="5192">
          <cell r="A5192" t="str">
            <v>PAREDES/PAINEIS</v>
          </cell>
          <cell r="B5192" t="str">
            <v>PARE</v>
          </cell>
          <cell r="C5192" t="str">
            <v>ALVENARIA DE ELEMENTOS VAZADOS DE CONCRETO</v>
          </cell>
          <cell r="D5192" t="str">
            <v>0066</v>
          </cell>
          <cell r="E5192">
            <v>0</v>
          </cell>
          <cell r="F5192">
            <v>0</v>
          </cell>
          <cell r="G5192" t="str">
            <v>89466</v>
          </cell>
          <cell r="H5192" t="str">
            <v>ALVENARIA DE BLOCOS DE CONCRETO ESTRUTURAL 14X19X29 CM, (ESPESSURA 14 CM), FBK = 4,5 MPA, PARA PAREDES COM ÁREA LÍQUIDA MENOR QUE 6M², COM VÃOS, UTILIZANDO PALHETA. AF_12/2014</v>
          </cell>
        </row>
        <row r="5193">
          <cell r="A5193" t="str">
            <v>PAREDES/PAINEIS</v>
          </cell>
          <cell r="B5193" t="str">
            <v>PARE</v>
          </cell>
          <cell r="C5193" t="str">
            <v>ALVENARIA DE ELEMENTOS VAZADOS DE CONCRETO</v>
          </cell>
          <cell r="D5193" t="str">
            <v>0066</v>
          </cell>
          <cell r="E5193">
            <v>0</v>
          </cell>
          <cell r="F5193">
            <v>0</v>
          </cell>
          <cell r="G5193" t="str">
            <v>89467</v>
          </cell>
          <cell r="H5193" t="str">
            <v>ALVENARIA DE BLOCOS DE CONCRETO ESTRUTURAL 14X19X29 CM, (ESPESSURA 14 CM), FBK = 4,5 MPA, PARA PAREDES COM ÁREA LÍQUIDA MAIOR OU IGUAL A 6M², COM VÃOS, UTILIZANDO PALHETA. AF_12/2014</v>
          </cell>
        </row>
        <row r="5194">
          <cell r="A5194" t="str">
            <v>PAREDES/PAINEIS</v>
          </cell>
          <cell r="B5194" t="str">
            <v>PARE</v>
          </cell>
          <cell r="C5194" t="str">
            <v>ALVENARIA DE ELEMENTOS VAZADOS DE CONCRETO</v>
          </cell>
          <cell r="D5194" t="str">
            <v>0066</v>
          </cell>
          <cell r="E5194">
            <v>0</v>
          </cell>
          <cell r="F5194">
            <v>0</v>
          </cell>
          <cell r="G5194" t="str">
            <v>89468</v>
          </cell>
          <cell r="H5194" t="str">
            <v>ALVENARIA DE BLOCOS DE CONCRETO ESTRUTURAL 14X19X29 CM, (ESPESSURA 14 CM) FBK = 14,0 MPA, PARA PAREDES COM ÁREA LÍQUIDA MENOR QUE 6M², COM VÃOS, UTILIZANDO PALHETA. AF_12/2014</v>
          </cell>
        </row>
        <row r="5195">
          <cell r="A5195" t="str">
            <v>PAREDES/PAINEIS</v>
          </cell>
          <cell r="B5195" t="str">
            <v>PARE</v>
          </cell>
          <cell r="C5195" t="str">
            <v>ALVENARIA DE ELEMENTOS VAZADOS DE CONCRETO</v>
          </cell>
          <cell r="D5195" t="str">
            <v>0066</v>
          </cell>
          <cell r="E5195">
            <v>0</v>
          </cell>
          <cell r="F5195">
            <v>0</v>
          </cell>
          <cell r="G5195" t="str">
            <v>89469</v>
          </cell>
          <cell r="H5195" t="str">
            <v>ALVENARIA DE BLOCOS DE CONCRETO ESTRUTURAL 14X19X29 CM, (ESPESSURA 14 CM) FBK = 14,0 MPA, PARA PAREDES COM ÁREA LÍQUIDA MAIOR OU IGUAL A 6M², COM VÃOS, UTILIZANDO PALHETA. AF_12/2014</v>
          </cell>
        </row>
        <row r="5196">
          <cell r="A5196" t="str">
            <v>PAREDES/PAINEIS</v>
          </cell>
          <cell r="B5196" t="str">
            <v>PARE</v>
          </cell>
          <cell r="C5196" t="str">
            <v>ALVENARIA DE ELEMENTOS VAZADOS DE CONCRETO</v>
          </cell>
          <cell r="D5196" t="str">
            <v>0066</v>
          </cell>
          <cell r="E5196">
            <v>0</v>
          </cell>
          <cell r="F5196">
            <v>0</v>
          </cell>
          <cell r="G5196" t="str">
            <v>89470</v>
          </cell>
          <cell r="H5196" t="str">
            <v>ALVENARIA DE BLOCOS DE CONCRETO ESTRUTURAL 14X19X39 CM, (ESPESSURA 14 CM), FBK = 4,5 MPA, PARA PAREDES COM ÁREA LÍQUIDA MENOR QUE 6M², SEM VÃOS, UTILIZANDO COLHER DE PEDREIRO. AF_12/2014</v>
          </cell>
        </row>
        <row r="5197">
          <cell r="A5197" t="str">
            <v>PAREDES/PAINEIS</v>
          </cell>
          <cell r="B5197" t="str">
            <v>PARE</v>
          </cell>
          <cell r="C5197" t="str">
            <v>ALVENARIA DE ELEMENTOS VAZADOS DE CONCRETO</v>
          </cell>
          <cell r="D5197" t="str">
            <v>0066</v>
          </cell>
          <cell r="E5197">
            <v>0</v>
          </cell>
          <cell r="F5197">
            <v>0</v>
          </cell>
          <cell r="G5197" t="str">
            <v>89471</v>
          </cell>
          <cell r="H5197" t="str">
            <v>ALVENARIA DE BLOCOS DE CONCRETO ESTRUTURAL 14X19X39 CM, (ESPESSURA 14 CM), FBK = 4,5 MPA, PARA PAREDES COM ÁREA LÍQUIDA MAIOR OU IGUAL A 6M², SEM VÃOS, UTILIZANDO COLHER DE PEDREIRO. AF_12/2014</v>
          </cell>
        </row>
        <row r="5198">
          <cell r="A5198" t="str">
            <v>PAREDES/PAINEIS</v>
          </cell>
          <cell r="B5198" t="str">
            <v>PARE</v>
          </cell>
          <cell r="C5198" t="str">
            <v>ALVENARIA DE ELEMENTOS VAZADOS DE CONCRETO</v>
          </cell>
          <cell r="D5198" t="str">
            <v>0066</v>
          </cell>
          <cell r="E5198">
            <v>0</v>
          </cell>
          <cell r="F5198">
            <v>0</v>
          </cell>
          <cell r="G5198" t="str">
            <v>89472</v>
          </cell>
          <cell r="H5198" t="str">
            <v>ALVENARIA DE BLOCOS DE CONCRETO ESTRUTURAL 14X19X39 CM, (ESPESSURA 14 CM) FBK = 14,0 MPA, PARA PAREDES COM ÁREA LÍQUIDA MENOR QUE 6M², SEM VÃOS, UTILIZANDO COLHER DE PEDREIRO. AF_12/2014</v>
          </cell>
        </row>
        <row r="5199">
          <cell r="A5199" t="str">
            <v>PAREDES/PAINEIS</v>
          </cell>
          <cell r="B5199" t="str">
            <v>PARE</v>
          </cell>
          <cell r="C5199" t="str">
            <v>ALVENARIA DE ELEMENTOS VAZADOS DE CONCRETO</v>
          </cell>
          <cell r="D5199" t="str">
            <v>0066</v>
          </cell>
          <cell r="E5199">
            <v>0</v>
          </cell>
          <cell r="F5199">
            <v>0</v>
          </cell>
          <cell r="G5199" t="str">
            <v>89473</v>
          </cell>
          <cell r="H5199" t="str">
            <v>ALVENARIA DE BLOCOS DE CONCRETO ESTRUTURAL 14X19X39 CM, (ESPESSURA 14 CM) FBK = 14,0 MPA, PARA PAREDES COM ÁREA LÍQUIDA MAIOR OU IGUAL A 6M², SEM VÃOS, UTILIZANDO COLHER DE PEDREIRO. AF_12/2014</v>
          </cell>
        </row>
        <row r="5200">
          <cell r="A5200" t="str">
            <v>PAREDES/PAINEIS</v>
          </cell>
          <cell r="B5200" t="str">
            <v>PARE</v>
          </cell>
          <cell r="C5200" t="str">
            <v>ALVENARIA DE ELEMENTOS VAZADOS DE CONCRETO</v>
          </cell>
          <cell r="D5200" t="str">
            <v>0066</v>
          </cell>
          <cell r="E5200">
            <v>0</v>
          </cell>
          <cell r="F5200">
            <v>0</v>
          </cell>
          <cell r="G5200" t="str">
            <v>89474</v>
          </cell>
          <cell r="H5200" t="str">
            <v>ALVENARIA DE BLOCOS DE CONCRETO ESTRUTURAL 14X19X39 CM, (ESPESSURA 14 CM), FBK = 4,5 MPA, PARA PAREDES COM ÁREA LÍQUIDA MENOR QUE 6M², COM VÃOS, UTILIZANDO COLHER DE PEDREIRO. AF_12/2014</v>
          </cell>
        </row>
        <row r="5201">
          <cell r="A5201" t="str">
            <v>PAREDES/PAINEIS</v>
          </cell>
          <cell r="B5201" t="str">
            <v>PARE</v>
          </cell>
          <cell r="C5201" t="str">
            <v>ALVENARIA DE ELEMENTOS VAZADOS DE CONCRETO</v>
          </cell>
          <cell r="D5201" t="str">
            <v>0066</v>
          </cell>
          <cell r="E5201">
            <v>0</v>
          </cell>
          <cell r="F5201">
            <v>0</v>
          </cell>
          <cell r="G5201" t="str">
            <v>89475</v>
          </cell>
          <cell r="H5201" t="str">
            <v>ALVENARIA DE BLOCOS DE CONCRETO ESTRUTURAL 14X19X39 CM, (ESPESSURA 14 CM), FBK = 4,5 MPA, PARA PAREDES COM ÁREA LÍQUIDA MAIOR OU IGUAL A 6M², COM VÃOS, UTILIZANDO COLHER DE PEDREIRO. AF_12/2014</v>
          </cell>
        </row>
        <row r="5202">
          <cell r="A5202" t="str">
            <v>PAREDES/PAINEIS</v>
          </cell>
          <cell r="B5202" t="str">
            <v>PARE</v>
          </cell>
          <cell r="C5202" t="str">
            <v>ALVENARIA DE ELEMENTOS VAZADOS DE CONCRETO</v>
          </cell>
          <cell r="D5202" t="str">
            <v>0066</v>
          </cell>
          <cell r="E5202">
            <v>0</v>
          </cell>
          <cell r="F5202">
            <v>0</v>
          </cell>
          <cell r="G5202" t="str">
            <v>89476</v>
          </cell>
          <cell r="H5202" t="str">
            <v>ALVENARIA DE BLOCOS DE CONCRETO ESTRUTURAL 14X19X39 CM, (ESPESSURA 14 CM) FBK = 14,0 MPA, PARA PAREDES COM ÁREA LÍQUIDA MENOR QUE 6M², COM VÃOS, UTILIZANDO COLHER DE PEDREIRO. AF_12/2014</v>
          </cell>
        </row>
        <row r="5203">
          <cell r="A5203" t="str">
            <v>PAREDES/PAINEIS</v>
          </cell>
          <cell r="B5203" t="str">
            <v>PARE</v>
          </cell>
          <cell r="C5203" t="str">
            <v>ALVENARIA DE ELEMENTOS VAZADOS DE CONCRETO</v>
          </cell>
          <cell r="D5203" t="str">
            <v>0066</v>
          </cell>
          <cell r="E5203">
            <v>0</v>
          </cell>
          <cell r="F5203">
            <v>0</v>
          </cell>
          <cell r="G5203" t="str">
            <v>89477</v>
          </cell>
          <cell r="H5203" t="str">
            <v>ALVENARIA DE BLOCOS DE CONCRETO ESTRUTURAL 14X19X39 CM, (ESPESSURA 14 CM) FBK = 14,0 MPA, PARA PAREDES COM ÁREA LÍQUIDA MAIOR OU IGUAL A 6M², COM VÃOS, UTILIZANDO COLHER DE PEDREIRO. AF_12/2014</v>
          </cell>
        </row>
        <row r="5204">
          <cell r="A5204" t="str">
            <v>PAREDES/PAINEIS</v>
          </cell>
          <cell r="B5204" t="str">
            <v>PARE</v>
          </cell>
          <cell r="C5204" t="str">
            <v>ALVENARIA DE ELEMENTOS VAZADOS DE CONCRETO</v>
          </cell>
          <cell r="D5204" t="str">
            <v>0066</v>
          </cell>
          <cell r="E5204">
            <v>0</v>
          </cell>
          <cell r="F5204">
            <v>0</v>
          </cell>
          <cell r="G5204" t="str">
            <v>89478</v>
          </cell>
          <cell r="H5204" t="str">
            <v>ALVENARIA DE BLOCOS DE CONCRETO ESTRUTURAL 14X19X29 CM, (ESPESSURA 14 CM), FBK = 4,5 MPA, PARA PAREDES COM ÁREA LÍQUIDA MENOR QUE 6M², SEM VÃOS, UTILIZANDO COLHER DE PEDREIRO. AF_12/2014</v>
          </cell>
        </row>
        <row r="5205">
          <cell r="A5205" t="str">
            <v>PAREDES/PAINEIS</v>
          </cell>
          <cell r="B5205" t="str">
            <v>PARE</v>
          </cell>
          <cell r="C5205" t="str">
            <v>ALVENARIA DE ELEMENTOS VAZADOS DE CONCRETO</v>
          </cell>
          <cell r="D5205" t="str">
            <v>0066</v>
          </cell>
          <cell r="E5205">
            <v>0</v>
          </cell>
          <cell r="F5205">
            <v>0</v>
          </cell>
          <cell r="G5205" t="str">
            <v>89479</v>
          </cell>
          <cell r="H5205" t="str">
            <v>ALVENARIA DE BLOCOS DE CONCRETO ESTRUTURAL 14X19X29 CM, (ESPESSURA 14 CM), FBK = 4,5 MPA, PARA PAREDES COM ÁREA LÍQUIDA MAIOR OU IGUAL A 6M², SEM VÃOS, UTILIZANDO COLHER DE PEDREIRO. AF_12/2014</v>
          </cell>
        </row>
        <row r="5206">
          <cell r="A5206" t="str">
            <v>PAREDES/PAINEIS</v>
          </cell>
          <cell r="B5206" t="str">
            <v>PARE</v>
          </cell>
          <cell r="C5206" t="str">
            <v>ALVENARIA DE ELEMENTOS VAZADOS DE CONCRETO</v>
          </cell>
          <cell r="D5206" t="str">
            <v>0066</v>
          </cell>
          <cell r="E5206">
            <v>0</v>
          </cell>
          <cell r="F5206">
            <v>0</v>
          </cell>
          <cell r="G5206" t="str">
            <v>89480</v>
          </cell>
          <cell r="H5206" t="str">
            <v>ALVENARIA DE BLOCOS DE CONCRETO ESTRUTURAL 14X19X29 CM, (ESPESSURA 14 CM) FBK = 14,0 MPA, PARA PAREDES COM ÁREA LÍQUIDA MENOR QUE 6M², SEM VÃOS, UTILIZANDO COLHER DE PEDREIRO. AF_12/2014</v>
          </cell>
        </row>
        <row r="5207">
          <cell r="A5207" t="str">
            <v>PAREDES/PAINEIS</v>
          </cell>
          <cell r="B5207" t="str">
            <v>PARE</v>
          </cell>
          <cell r="C5207" t="str">
            <v>ALVENARIA DE ELEMENTOS VAZADOS DE CONCRETO</v>
          </cell>
          <cell r="D5207" t="str">
            <v>0066</v>
          </cell>
          <cell r="E5207">
            <v>0</v>
          </cell>
          <cell r="F5207">
            <v>0</v>
          </cell>
          <cell r="G5207" t="str">
            <v>89483</v>
          </cell>
          <cell r="H5207" t="str">
            <v>ALVENARIA DE BLOCOS DE CONCRETO ESTRUTURAL 14X19X29 CM, (ESPESSURA 14 CM) FBK = 14,0 MPA, PARA PAREDES COM ÁREA LÍQUIDA MAIOR OU IGUAL A 6M², SEM VÃOS, UTILIZANDO COLHER DE PEDREIRO. AF_12/2014</v>
          </cell>
        </row>
        <row r="5208">
          <cell r="A5208" t="str">
            <v>PAREDES/PAINEIS</v>
          </cell>
          <cell r="B5208" t="str">
            <v>PARE</v>
          </cell>
          <cell r="C5208" t="str">
            <v>ALVENARIA DE ELEMENTOS VAZADOS DE CONCRETO</v>
          </cell>
          <cell r="D5208" t="str">
            <v>0066</v>
          </cell>
          <cell r="E5208">
            <v>0</v>
          </cell>
          <cell r="F5208">
            <v>0</v>
          </cell>
          <cell r="G5208" t="str">
            <v>89484</v>
          </cell>
          <cell r="H5208" t="str">
            <v>ALVENARIA DE BLOCOS DE CONCRETO ESTRUTURAL 14X19X29 CM, (ESPESSURA 14 CM), FBK = 4,5 MPA, PARA PAREDES COM ÁREA LÍQUIDA MENOR QUE 6M², COM VÃOS, UTILIZANDO COLHER DE PEDREIRO. AF_12/2014</v>
          </cell>
        </row>
        <row r="5209">
          <cell r="A5209" t="str">
            <v>PAREDES/PAINEIS</v>
          </cell>
          <cell r="B5209" t="str">
            <v>PARE</v>
          </cell>
          <cell r="C5209" t="str">
            <v>ALVENARIA DE ELEMENTOS VAZADOS DE CONCRETO</v>
          </cell>
          <cell r="D5209" t="str">
            <v>0066</v>
          </cell>
          <cell r="E5209">
            <v>0</v>
          </cell>
          <cell r="F5209">
            <v>0</v>
          </cell>
          <cell r="G5209" t="str">
            <v>89486</v>
          </cell>
          <cell r="H5209" t="str">
            <v>ALVENARIA DE BLOCOS DE CONCRETO ESTRUTURAL 14X19X29 CM, (ESPESSURA 14 CM), FBK = 4,5 MPA, PARA PAREDES COM ÁREA LÍQUIDA MAIOR OU IGUAL A 6M², COM VÃOS, UTILIZANDO COLHER DE PEDREIRO. AF_12/2014</v>
          </cell>
        </row>
        <row r="5210">
          <cell r="A5210" t="str">
            <v>PAREDES/PAINEIS</v>
          </cell>
          <cell r="B5210" t="str">
            <v>PARE</v>
          </cell>
          <cell r="C5210" t="str">
            <v>ALVENARIA DE ELEMENTOS VAZADOS DE CONCRETO</v>
          </cell>
          <cell r="D5210" t="str">
            <v>0066</v>
          </cell>
          <cell r="E5210">
            <v>0</v>
          </cell>
          <cell r="F5210">
            <v>0</v>
          </cell>
          <cell r="G5210" t="str">
            <v>89487</v>
          </cell>
          <cell r="H5210" t="str">
            <v>ALVENARIA DE BLOCOS DE CONCRETO ESTRUTURAL 14X19X29 CM, (ESPESSURA 14 CM) FBK = 14,0 MPA, PARA PAREDES COM ÁREA LÍQUIDA MENOR QUE 6M², COM VÃOS, UTILIZANDO COLHER DE PEDREIRO. AF_12/2014</v>
          </cell>
        </row>
        <row r="5211">
          <cell r="A5211" t="str">
            <v>PAREDES/PAINEIS</v>
          </cell>
          <cell r="B5211" t="str">
            <v>PARE</v>
          </cell>
          <cell r="C5211" t="str">
            <v>ALVENARIA DE ELEMENTOS VAZADOS DE CONCRETO</v>
          </cell>
          <cell r="D5211" t="str">
            <v>0066</v>
          </cell>
          <cell r="E5211">
            <v>0</v>
          </cell>
          <cell r="F5211">
            <v>0</v>
          </cell>
          <cell r="G5211" t="str">
            <v>89488</v>
          </cell>
          <cell r="H5211" t="str">
            <v>ALVENARIA DE BLOCOS DE CONCRETO ESTRUTURAL 14X19X29 CM, (ESPESSURA 14 CM) FBK = 14,0 MPA, PARA PAREDES COM ÁREA LÍQUIDA MAIOR OU IGUAL A 6M², COM VÃOS, UTILIZANDO COLHER DE PEDREIRO. AF_12/2014</v>
          </cell>
        </row>
        <row r="5212">
          <cell r="A5212" t="str">
            <v>PAREDES/PAINEIS</v>
          </cell>
          <cell r="B5212" t="str">
            <v>PARE</v>
          </cell>
          <cell r="C5212" t="str">
            <v>ALVENARIA DE ELEMENTOS VAZADOS DE CONCRETO</v>
          </cell>
          <cell r="D5212" t="str">
            <v>0066</v>
          </cell>
          <cell r="E5212">
            <v>0</v>
          </cell>
          <cell r="F5212">
            <v>0</v>
          </cell>
          <cell r="G5212" t="str">
            <v>91815</v>
          </cell>
          <cell r="H5212" t="str">
            <v>(COMPOSIÇÃO REPRESENTATIVA) DE ALVENARIA DE BLOCOS DE CONCRETO ESTRUTURAL 14X19X39 CM, (ESPESSURA 14 CM), FBK = 4,5 MPA, UTILIZANDO PALHETA, PARA EDIFICAÇÃO HABITACIONAL. AF_10/2015</v>
          </cell>
        </row>
        <row r="5213">
          <cell r="A5213" t="str">
            <v>PAREDES/PAINEIS</v>
          </cell>
          <cell r="B5213" t="str">
            <v>PARE</v>
          </cell>
          <cell r="C5213" t="str">
            <v>ALVENARIA DE ELEMENTOS VAZADOS DE CONCRETO</v>
          </cell>
          <cell r="D5213" t="str">
            <v>0066</v>
          </cell>
          <cell r="E5213">
            <v>0</v>
          </cell>
          <cell r="F5213">
            <v>0</v>
          </cell>
          <cell r="G5213" t="str">
            <v>91816</v>
          </cell>
          <cell r="H5213" t="str">
            <v>COMPOSIÇÃO REPRESENTATIVA DE SERVIÇOS DE ALVENARIA DE BLOCOS DE CONCRETO ESTRUTURAL 14X19X29 CM, (ESPESSURA 14 CM), FBK = 4,5 MPA, UTILIZANDO PALHETA, PARA EDIFICAÇÃO HABITACIONAL. AF_10/2015</v>
          </cell>
        </row>
        <row r="5214">
          <cell r="A5214" t="str">
            <v>PAREDES/PAINEIS</v>
          </cell>
          <cell r="B5214" t="str">
            <v>PARE</v>
          </cell>
          <cell r="C5214" t="str">
            <v>ALVENARIA DE ELEMENTOS VAZADOS DE CONCRETO</v>
          </cell>
          <cell r="D5214" t="str">
            <v>0066</v>
          </cell>
          <cell r="E5214">
            <v>0</v>
          </cell>
          <cell r="F5214">
            <v>0</v>
          </cell>
          <cell r="G5214" t="str">
            <v>101161</v>
          </cell>
          <cell r="H5214" t="str">
            <v>ALVENARIA DE VEDAÇÃO COM ELEMENTO VAZADO DE CONCRETO (COBOGÓ) DE 7X50X50CM E ARGAMASSA DE ASSENTAMENTO COM PREPARO EM BETONEIRA. AF_05/2020</v>
          </cell>
        </row>
        <row r="5215">
          <cell r="A5215" t="str">
            <v>PAREDES/PAINEIS</v>
          </cell>
          <cell r="B5215" t="str">
            <v>PARE</v>
          </cell>
          <cell r="C5215" t="str">
            <v>ALVENARIA DE BLOCOS DE VIDRO</v>
          </cell>
          <cell r="D5215" t="str">
            <v>0067</v>
          </cell>
          <cell r="E5215">
            <v>0</v>
          </cell>
          <cell r="F5215">
            <v>0</v>
          </cell>
          <cell r="G5215" t="str">
            <v>101163</v>
          </cell>
          <cell r="H5215" t="str">
            <v>ALVENARIA DE VEDAÇÃO COM BLOCO DE VIDRO VAZADO, TIPO VENEZIANA, DE 6X20X20CM E ARGAMASSA DE ASSENTAMENTO COM PREPARO EM BETONEIRA. AF_05/2020</v>
          </cell>
        </row>
        <row r="5216">
          <cell r="A5216" t="str">
            <v>PAREDES/PAINEIS</v>
          </cell>
          <cell r="B5216" t="str">
            <v>PARE</v>
          </cell>
          <cell r="C5216" t="str">
            <v>ALVENARIA DE BLOCOS DE VIDRO</v>
          </cell>
          <cell r="D5216" t="str">
            <v>0067</v>
          </cell>
          <cell r="E5216">
            <v>0</v>
          </cell>
          <cell r="F5216">
            <v>0</v>
          </cell>
          <cell r="G5216" t="str">
            <v>101164</v>
          </cell>
          <cell r="H5216" t="str">
            <v>ALVENARIA DE VEDAÇÃO COM BLOCO DE VIDRO, TIPO CANELADO, DE 8X19X19CM E ARGAMASSA DE ASSENTAMENTO COM PREPARO EM BETONEIRA. AF_05/2020</v>
          </cell>
        </row>
        <row r="5217">
          <cell r="A5217" t="str">
            <v>PAREDES/PAINEIS</v>
          </cell>
          <cell r="B5217" t="str">
            <v>PARE</v>
          </cell>
          <cell r="C5217" t="str">
            <v>DIVISORIAS/MARMORE/GRANITO/MARMORITE/CONCRETO/MAD.AGLOM.</v>
          </cell>
          <cell r="D5217" t="str">
            <v>0070</v>
          </cell>
          <cell r="E5217">
            <v>0</v>
          </cell>
          <cell r="F5217">
            <v>0</v>
          </cell>
          <cell r="G5217" t="str">
            <v>96358</v>
          </cell>
          <cell r="H5217" t="str">
            <v>PAREDE COM PLACAS DE GESSO ACARTONADO (DRYWALL), PARA USO INTERNO, COM DUAS FACES SIMPLES E ESTRUTURA METÁLICA COM GUIAS SIMPLES, SEM VÃOS. AF_06/2017_P</v>
          </cell>
        </row>
        <row r="5218">
          <cell r="A5218" t="str">
            <v>PAREDES/PAINEIS</v>
          </cell>
          <cell r="B5218" t="str">
            <v>PARE</v>
          </cell>
          <cell r="C5218" t="str">
            <v>DIVISORIAS/MARMORE/GRANITO/MARMORITE/CONCRETO/MAD.AGLOM.</v>
          </cell>
          <cell r="D5218" t="str">
            <v>0070</v>
          </cell>
          <cell r="E5218">
            <v>0</v>
          </cell>
          <cell r="F5218">
            <v>0</v>
          </cell>
          <cell r="G5218" t="str">
            <v>96359</v>
          </cell>
          <cell r="H5218" t="str">
            <v>PAREDE COM PLACAS DE GESSO ACARTONADO (DRYWALL), PARA USO INTERNO, COM DUAS FACES SIMPLES E ESTRUTURA METÁLICA COM GUIAS SIMPLES, COM VÃOS AF_06/2017_P</v>
          </cell>
        </row>
        <row r="5219">
          <cell r="A5219" t="str">
            <v>PAREDES/PAINEIS</v>
          </cell>
          <cell r="B5219" t="str">
            <v>PARE</v>
          </cell>
          <cell r="C5219" t="str">
            <v>DIVISORIAS/MARMORE/GRANITO/MARMORITE/CONCRETO/MAD.AGLOM.</v>
          </cell>
          <cell r="D5219" t="str">
            <v>0070</v>
          </cell>
          <cell r="E5219">
            <v>0</v>
          </cell>
          <cell r="F5219">
            <v>0</v>
          </cell>
          <cell r="G5219" t="str">
            <v>96360</v>
          </cell>
          <cell r="H5219" t="str">
            <v>PAREDE COM PLACAS DE GESSO ACARTONADO (DRYWALL), PARA USO INTERNO, COM DUAS FACES SIMPLES E ESTRUTURA METÁLICA COM GUIAS DUPLAS, SEM VÃOS. AF_06/2017_P</v>
          </cell>
        </row>
        <row r="5220">
          <cell r="A5220" t="str">
            <v>PAREDES/PAINEIS</v>
          </cell>
          <cell r="B5220" t="str">
            <v>PARE</v>
          </cell>
          <cell r="C5220" t="str">
            <v>DIVISORIAS/MARMORE/GRANITO/MARMORITE/CONCRETO/MAD.AGLOM.</v>
          </cell>
          <cell r="D5220" t="str">
            <v>0070</v>
          </cell>
          <cell r="E5220">
            <v>0</v>
          </cell>
          <cell r="F5220">
            <v>0</v>
          </cell>
          <cell r="G5220" t="str">
            <v>96361</v>
          </cell>
          <cell r="H5220" t="str">
            <v>PAREDE COM PLACAS DE GESSO ACARTONADO (DRYWALL), PARA USO INTERNO, COM DUAS FACES SIMPLES E ESTRUTURA METÁLICA COM GUIAS DUPLAS, COM VÃOS. AF_06/2017_P</v>
          </cell>
        </row>
        <row r="5221">
          <cell r="A5221" t="str">
            <v>PAREDES/PAINEIS</v>
          </cell>
          <cell r="B5221" t="str">
            <v>PARE</v>
          </cell>
          <cell r="C5221" t="str">
            <v>DIVISORIAS/MARMORE/GRANITO/MARMORITE/CONCRETO/MAD.AGLOM.</v>
          </cell>
          <cell r="D5221" t="str">
            <v>0070</v>
          </cell>
          <cell r="E5221">
            <v>0</v>
          </cell>
          <cell r="F5221">
            <v>0</v>
          </cell>
          <cell r="G5221" t="str">
            <v>96362</v>
          </cell>
          <cell r="H5221" t="str">
            <v>PAREDE COM PLACAS DE GESSO ACARTONADO (DRYWALL), PARA USO INTERNO, COM UMA FACE SIMPLES E OUTRA FACE DUPLA E ESTRUTURA METÁLICA COM GUIAS SIMPLES, SEM VÃOS. AF_06/2017_P</v>
          </cell>
        </row>
        <row r="5222">
          <cell r="A5222" t="str">
            <v>PAREDES/PAINEIS</v>
          </cell>
          <cell r="B5222" t="str">
            <v>PARE</v>
          </cell>
          <cell r="C5222" t="str">
            <v>DIVISORIAS/MARMORE/GRANITO/MARMORITE/CONCRETO/MAD.AGLOM.</v>
          </cell>
          <cell r="D5222" t="str">
            <v>0070</v>
          </cell>
          <cell r="E5222">
            <v>0</v>
          </cell>
          <cell r="F5222">
            <v>0</v>
          </cell>
          <cell r="G5222" t="str">
            <v>96363</v>
          </cell>
          <cell r="H5222" t="str">
            <v>PAREDE COM PLACAS DE GESSO ACARTONADO (DRYWALL), PARA USO INTERNO, COM UMA FACE SIMPLES E OUTRA FACE DUPLA E ESTRUTURA METÁLICA COM GUIAS SIMPLES, COM VÃOS. AF_06/2017_P</v>
          </cell>
        </row>
        <row r="5223">
          <cell r="A5223" t="str">
            <v>PAREDES/PAINEIS</v>
          </cell>
          <cell r="B5223" t="str">
            <v>PARE</v>
          </cell>
          <cell r="C5223" t="str">
            <v>DIVISORIAS/MARMORE/GRANITO/MARMORITE/CONCRETO/MAD.AGLOM.</v>
          </cell>
          <cell r="D5223" t="str">
            <v>0070</v>
          </cell>
          <cell r="E5223">
            <v>0</v>
          </cell>
          <cell r="F5223">
            <v>0</v>
          </cell>
          <cell r="G5223" t="str">
            <v>96364</v>
          </cell>
          <cell r="H5223" t="str">
            <v>PAREDE COM PLACAS DE GESSO ACARTONADO (DRYWALL), PARA USO INTERNO COM UMA FACE SIMPLES E OUTRA FACE DUPLA E ESTRUTURA METÁLICA COM GUIAS DUPLAS, SEM VÃOS. AF_06/2017_P</v>
          </cell>
        </row>
        <row r="5224">
          <cell r="A5224" t="str">
            <v>PAREDES/PAINEIS</v>
          </cell>
          <cell r="B5224" t="str">
            <v>PARE</v>
          </cell>
          <cell r="C5224" t="str">
            <v>DIVISORIAS/MARMORE/GRANITO/MARMORITE/CONCRETO/MAD.AGLOM.</v>
          </cell>
          <cell r="D5224" t="str">
            <v>0070</v>
          </cell>
          <cell r="E5224">
            <v>0</v>
          </cell>
          <cell r="F5224">
            <v>0</v>
          </cell>
          <cell r="G5224" t="str">
            <v>96365</v>
          </cell>
          <cell r="H5224" t="str">
            <v>PAREDE COM PLACAS DE GESSO ACARTONADO (DRYWALL), PARA USO INTERNO, COM UMA FACE SIMPLES E OUTRA FACE DUPLA E   ESTRUTURA METÁLICA COM GUIAS DUPLAS, COM VÃOS. AF_06/2017_P</v>
          </cell>
        </row>
        <row r="5225">
          <cell r="A5225" t="str">
            <v>PAREDES/PAINEIS</v>
          </cell>
          <cell r="B5225" t="str">
            <v>PARE</v>
          </cell>
          <cell r="C5225" t="str">
            <v>DIVISORIAS/MARMORE/GRANITO/MARMORITE/CONCRETO/MAD.AGLOM.</v>
          </cell>
          <cell r="D5225" t="str">
            <v>0070</v>
          </cell>
          <cell r="E5225">
            <v>0</v>
          </cell>
          <cell r="F5225">
            <v>0</v>
          </cell>
          <cell r="G5225" t="str">
            <v>96366</v>
          </cell>
          <cell r="H5225" t="str">
            <v>PAREDE COM PLACAS DE GESSO ACARTONADO (DRYWALL), PARA USO INTERNO, COM DUAS FACES DUPLAS E ESTRUTURA METÁLICA COM GUIAS SIMPLES, SEM VÃOS. AF_06/2017_P</v>
          </cell>
        </row>
        <row r="5226">
          <cell r="A5226" t="str">
            <v>PAREDES/PAINEIS</v>
          </cell>
          <cell r="B5226" t="str">
            <v>PARE</v>
          </cell>
          <cell r="C5226" t="str">
            <v>DIVISORIAS/MARMORE/GRANITO/MARMORITE/CONCRETO/MAD.AGLOM.</v>
          </cell>
          <cell r="D5226" t="str">
            <v>0070</v>
          </cell>
          <cell r="E5226">
            <v>0</v>
          </cell>
          <cell r="F5226">
            <v>0</v>
          </cell>
          <cell r="G5226" t="str">
            <v>96367</v>
          </cell>
          <cell r="H5226" t="str">
            <v>PAREDE COM PLACAS DE GESSO ACARTONADO (DRYWALL), PARA USO INTERNO, COM DUAS FACES DUPLAS E ESTRUTURA METÁLICA COM GUIAS SIMPLES, COM VÃOS. AF_06/2017_P</v>
          </cell>
        </row>
        <row r="5227">
          <cell r="A5227" t="str">
            <v>PAREDES/PAINEIS</v>
          </cell>
          <cell r="B5227" t="str">
            <v>PARE</v>
          </cell>
          <cell r="C5227" t="str">
            <v>DIVISORIAS/MARMORE/GRANITO/MARMORITE/CONCRETO/MAD.AGLOM.</v>
          </cell>
          <cell r="D5227" t="str">
            <v>0070</v>
          </cell>
          <cell r="E5227">
            <v>0</v>
          </cell>
          <cell r="F5227">
            <v>0</v>
          </cell>
          <cell r="G5227" t="str">
            <v>96368</v>
          </cell>
          <cell r="H5227" t="str">
            <v>PAREDE COM PLACAS DE GESSO ACARTONADO (DRYWALL), PARA USO INTERNO COM DUAS FACES DUPLAS E ESTRUTURA METÁLICA COM GUIAS DUPLAS, SEM VÃOS. AF_06/2017</v>
          </cell>
        </row>
        <row r="5228">
          <cell r="A5228" t="str">
            <v>PAREDES/PAINEIS</v>
          </cell>
          <cell r="B5228" t="str">
            <v>PARE</v>
          </cell>
          <cell r="C5228" t="str">
            <v>DIVISORIAS/MARMORE/GRANITO/MARMORITE/CONCRETO/MAD.AGLOM.</v>
          </cell>
          <cell r="D5228" t="str">
            <v>0070</v>
          </cell>
          <cell r="E5228">
            <v>0</v>
          </cell>
          <cell r="F5228">
            <v>0</v>
          </cell>
          <cell r="G5228" t="str">
            <v>96369</v>
          </cell>
          <cell r="H5228" t="str">
            <v>PAREDE COM PLACAS DE GESSO ACARTONADO (DRYWALL), PARA USO INTERNO, COM DUAS FACES DUPLAS E ESTRUTURA METÁLICA COM GUIAS DUPLAS, COM VÃOS. AF_06/2017_P</v>
          </cell>
        </row>
        <row r="5229">
          <cell r="A5229" t="str">
            <v>PAREDES/PAINEIS</v>
          </cell>
          <cell r="B5229" t="str">
            <v>PARE</v>
          </cell>
          <cell r="C5229" t="str">
            <v>DIVISORIAS/MARMORE/GRANITO/MARMORITE/CONCRETO/MAD.AGLOM.</v>
          </cell>
          <cell r="D5229" t="str">
            <v>0070</v>
          </cell>
          <cell r="E5229">
            <v>0</v>
          </cell>
          <cell r="F5229">
            <v>0</v>
          </cell>
          <cell r="G5229" t="str">
            <v>96370</v>
          </cell>
          <cell r="H5229" t="str">
            <v>PAREDE COM PLACAS DE GESSO ACARTONADO (DRYWALL), PARA USO INTERNO, COM UMA FACE SIMPLES E ESTRUTURA METÁLICA COM GUIAS SIMPLES, SEM VÃOS. AF_06/2017_P</v>
          </cell>
        </row>
        <row r="5230">
          <cell r="A5230" t="str">
            <v>PAREDES/PAINEIS</v>
          </cell>
          <cell r="B5230" t="str">
            <v>PARE</v>
          </cell>
          <cell r="C5230" t="str">
            <v>DIVISORIAS/MARMORE/GRANITO/MARMORITE/CONCRETO/MAD.AGLOM.</v>
          </cell>
          <cell r="D5230" t="str">
            <v>0070</v>
          </cell>
          <cell r="E5230">
            <v>0</v>
          </cell>
          <cell r="F5230">
            <v>0</v>
          </cell>
          <cell r="G5230" t="str">
            <v>96371</v>
          </cell>
          <cell r="H5230" t="str">
            <v>PAREDE COM PLACAS DE GESSO ACARTONADO (DRYWALL), PARA USO INTERNO, COM UMA FACE SIMPLES E ESTRUTURA METÁLICA COM GUIAS SIMPLES, COM VÃOS. AF_06/2017_P</v>
          </cell>
        </row>
        <row r="5231">
          <cell r="A5231" t="str">
            <v>PAREDES/PAINEIS</v>
          </cell>
          <cell r="B5231" t="str">
            <v>PARE</v>
          </cell>
          <cell r="C5231" t="str">
            <v>DIVISORIAS/MARMORE/GRANITO/MARMORITE/CONCRETO/MAD.AGLOM.</v>
          </cell>
          <cell r="D5231" t="str">
            <v>0070</v>
          </cell>
          <cell r="E5231">
            <v>0</v>
          </cell>
          <cell r="F5231">
            <v>0</v>
          </cell>
          <cell r="G5231" t="str">
            <v>96372</v>
          </cell>
          <cell r="H5231" t="str">
            <v>INSTALAÇÃO DE ISOLAMENTO COM LÃ DE ROCHA EM PAREDES DRYWALL. AF_06/2017</v>
          </cell>
        </row>
        <row r="5232">
          <cell r="A5232" t="str">
            <v>PAREDES/PAINEIS</v>
          </cell>
          <cell r="B5232" t="str">
            <v>PARE</v>
          </cell>
          <cell r="C5232" t="str">
            <v>DIVISORIAS/MARMORE/GRANITO/MARMORITE/CONCRETO/MAD.AGLOM.</v>
          </cell>
          <cell r="D5232" t="str">
            <v>0070</v>
          </cell>
          <cell r="E5232">
            <v>0</v>
          </cell>
          <cell r="F5232">
            <v>0</v>
          </cell>
          <cell r="G5232" t="str">
            <v>96373</v>
          </cell>
          <cell r="H5232" t="str">
            <v>INSTALAÇÃO DE REFORÇO METÁLICO EM PAREDE DRYWALL. AF_06/2017</v>
          </cell>
        </row>
        <row r="5233">
          <cell r="A5233" t="str">
            <v>PAREDES/PAINEIS</v>
          </cell>
          <cell r="B5233" t="str">
            <v>PARE</v>
          </cell>
          <cell r="C5233" t="str">
            <v>DIVISORIAS/MARMORE/GRANITO/MARMORITE/CONCRETO/MAD.AGLOM.</v>
          </cell>
          <cell r="D5233" t="str">
            <v>0070</v>
          </cell>
          <cell r="E5233">
            <v>0</v>
          </cell>
          <cell r="F5233">
            <v>0</v>
          </cell>
          <cell r="G5233" t="str">
            <v>96374</v>
          </cell>
          <cell r="H5233" t="str">
            <v>INSTALAÇÃO DE REFORÇO DE MADEIRA EM PAREDE DRYWALL. AF_06/2017</v>
          </cell>
        </row>
        <row r="5234">
          <cell r="A5234" t="str">
            <v>PAREDES/PAINEIS</v>
          </cell>
          <cell r="B5234" t="str">
            <v>PARE</v>
          </cell>
          <cell r="C5234" t="str">
            <v>DIVISORIAS/MARMORE/GRANITO/MARMORITE/CONCRETO/MAD.AGLOM.</v>
          </cell>
          <cell r="D5234" t="str">
            <v>0070</v>
          </cell>
          <cell r="E5234">
            <v>0</v>
          </cell>
          <cell r="F5234">
            <v>0</v>
          </cell>
          <cell r="G5234" t="str">
            <v>102235</v>
          </cell>
          <cell r="H5234" t="str">
            <v>DIVISÓRIA FIXA EM VIDRO TEMPERADO 10 MM, SEM ABERTURA. AF_01/2021</v>
          </cell>
        </row>
        <row r="5235">
          <cell r="A5235" t="str">
            <v>PAREDES/PAINEIS</v>
          </cell>
          <cell r="B5235" t="str">
            <v>PARE</v>
          </cell>
          <cell r="C5235" t="str">
            <v>DIVISORIAS/MARMORE/GRANITO/MARMORITE/CONCRETO/MAD.AGLOM.</v>
          </cell>
          <cell r="D5235" t="str">
            <v>0070</v>
          </cell>
          <cell r="E5235">
            <v>0</v>
          </cell>
          <cell r="F5235">
            <v>0</v>
          </cell>
          <cell r="G5235" t="str">
            <v>102243</v>
          </cell>
          <cell r="H5235" t="str">
            <v>DIVISORIA CEGA (N1) - PAINEL MSO/COMEIA E=35MM - PERFIS SIMPLES ACO GALVANIZADO PINTADO. AF_01/2021</v>
          </cell>
        </row>
        <row r="5236">
          <cell r="A5236" t="str">
            <v>PAREDES/PAINEIS</v>
          </cell>
          <cell r="B5236" t="str">
            <v>PARE</v>
          </cell>
          <cell r="C5236" t="str">
            <v>DIVISORIAS/MARMORE/GRANITO/MARMORITE/CONCRETO/MAD.AGLOM.</v>
          </cell>
          <cell r="D5236" t="str">
            <v>0070</v>
          </cell>
          <cell r="E5236">
            <v>0</v>
          </cell>
          <cell r="F5236">
            <v>0</v>
          </cell>
          <cell r="G5236" t="str">
            <v>102244</v>
          </cell>
          <cell r="H5236" t="str">
            <v>DIVISORIA (N3) - PAINEL/VIDRO/PAINEL MSO/COMEIA E=35MM - PERFIS SIMPLES ACO GALVANIZADO PINTADO. AF_01/2021</v>
          </cell>
        </row>
        <row r="5237">
          <cell r="A5237" t="str">
            <v>PAREDES/PAINEIS</v>
          </cell>
          <cell r="B5237" t="str">
            <v>PARE</v>
          </cell>
          <cell r="C5237" t="str">
            <v>DIVISORIAS/MARMORE/GRANITO/MARMORITE/CONCRETO/MAD.AGLOM.</v>
          </cell>
          <cell r="D5237" t="str">
            <v>0070</v>
          </cell>
          <cell r="E5237">
            <v>0</v>
          </cell>
          <cell r="F5237">
            <v>0</v>
          </cell>
          <cell r="G5237" t="str">
            <v>102245</v>
          </cell>
          <cell r="H5237" t="str">
            <v>DIVISORIA (N2) - PAINEL/VIDRO - PAINEL C/ MSO/COMEIA E=35MM - PERFIS SIMPLES ACO GALVANIZADO PINTADO. AF_01/2021</v>
          </cell>
        </row>
        <row r="5238">
          <cell r="A5238" t="str">
            <v>PAREDES/PAINEIS</v>
          </cell>
          <cell r="B5238" t="str">
            <v>PARE</v>
          </cell>
          <cell r="C5238" t="str">
            <v>DIVISORIAS/MARMORE/GRANITO/MARMORITE/CONCRETO/MAD.AGLOM.</v>
          </cell>
          <cell r="D5238" t="str">
            <v>0070</v>
          </cell>
          <cell r="E5238">
            <v>0</v>
          </cell>
          <cell r="F5238">
            <v>0</v>
          </cell>
          <cell r="G5238" t="str">
            <v>102253</v>
          </cell>
          <cell r="H5238" t="str">
            <v>DIVISORIA SANITÁRIA, TIPO CABINE, EM GRANITO CINZA POLIDO, ESP = 3CM, ASSENTADO COM ARGAMASSA COLANTE AC III-E, EXCLUSIVE FERRAGENS. AF_01/2021</v>
          </cell>
        </row>
        <row r="5239">
          <cell r="A5239" t="str">
            <v>PAREDES/PAINEIS</v>
          </cell>
          <cell r="B5239" t="str">
            <v>PARE</v>
          </cell>
          <cell r="C5239" t="str">
            <v>DIVISORIAS/MARMORE/GRANITO/MARMORITE/CONCRETO/MAD.AGLOM.</v>
          </cell>
          <cell r="D5239" t="str">
            <v>0070</v>
          </cell>
          <cell r="E5239">
            <v>0</v>
          </cell>
          <cell r="F5239">
            <v>0</v>
          </cell>
          <cell r="G5239" t="str">
            <v>102254</v>
          </cell>
          <cell r="H5239" t="str">
            <v>DIVISORIA SANITÁRIA, TIPO CABINE, EM MÁRMORE BRANCO POLIDO, ESP = 3CM, ASSENTADO COM ARGAMASSA COLANTE AC III-E, EXCLUSIVE FERRAGENS. AF_01/2021</v>
          </cell>
        </row>
        <row r="5240">
          <cell r="A5240" t="str">
            <v>PAREDES/PAINEIS</v>
          </cell>
          <cell r="B5240" t="str">
            <v>PARE</v>
          </cell>
          <cell r="C5240" t="str">
            <v>DIVISORIAS/MARMORE/GRANITO/MARMORITE/CONCRETO/MAD.AGLOM.</v>
          </cell>
          <cell r="D5240" t="str">
            <v>0070</v>
          </cell>
          <cell r="E5240">
            <v>0</v>
          </cell>
          <cell r="F5240">
            <v>0</v>
          </cell>
          <cell r="G5240" t="str">
            <v>102255</v>
          </cell>
          <cell r="H5240" t="str">
            <v>TAPA VISTA DE MICTÓRIO EM GRANITO CINZA POLIDO, ESP = 3CM, ASSENTADO COM ARGAMASSA COLANTE AC III-E . AF_01/2021</v>
          </cell>
        </row>
        <row r="5241">
          <cell r="A5241" t="str">
            <v>PAREDES/PAINEIS</v>
          </cell>
          <cell r="B5241" t="str">
            <v>PARE</v>
          </cell>
          <cell r="C5241" t="str">
            <v>DIVISORIAS/MARMORE/GRANITO/MARMORITE/CONCRETO/MAD.AGLOM.</v>
          </cell>
          <cell r="D5241" t="str">
            <v>0070</v>
          </cell>
          <cell r="E5241">
            <v>0</v>
          </cell>
          <cell r="F5241">
            <v>0</v>
          </cell>
          <cell r="G5241" t="str">
            <v>102256</v>
          </cell>
          <cell r="H5241" t="str">
            <v>TAPA VISTA DE MICTÓRIO EM MÁRMORE BRANCO POLIDO, ESP = 3CM, ASSENTADO COM ARGAMASSA COLANTE AC III-E . AF_01/2021</v>
          </cell>
        </row>
        <row r="5242">
          <cell r="A5242" t="str">
            <v>PAREDES/PAINEIS</v>
          </cell>
          <cell r="B5242" t="str">
            <v>PARE</v>
          </cell>
          <cell r="C5242" t="str">
            <v>DIVISORIAS/MARMORE/GRANITO/MARMORITE/CONCRETO/MAD.AGLOM.</v>
          </cell>
          <cell r="D5242" t="str">
            <v>0070</v>
          </cell>
          <cell r="E5242">
            <v>0</v>
          </cell>
          <cell r="F5242">
            <v>0</v>
          </cell>
          <cell r="G5242" t="str">
            <v>102257</v>
          </cell>
          <cell r="H5242" t="str">
            <v>DIVISORIA SANITÁRIA, TIPO CABINE, EM PAINEL DE GRANILITE, ESP = 3CM, ASSENTADO COM ARGAMASSA COLANTE AC III-E, EXCLUSIVE FERRAGENS. AF_01/2021</v>
          </cell>
        </row>
        <row r="5243">
          <cell r="A5243" t="str">
            <v>PAREDES/PAINEIS</v>
          </cell>
          <cell r="B5243" t="str">
            <v>PARE</v>
          </cell>
          <cell r="C5243" t="str">
            <v>DIVISORIAS/MARMORE/GRANITO/MARMORITE/CONCRETO/MAD.AGLOM.</v>
          </cell>
          <cell r="D5243" t="str">
            <v>0070</v>
          </cell>
          <cell r="E5243">
            <v>0</v>
          </cell>
          <cell r="F5243">
            <v>0</v>
          </cell>
          <cell r="G5243" t="str">
            <v>102258</v>
          </cell>
          <cell r="H5243" t="str">
            <v>TAPA VISTA DE MICTÓRIO EM PAINEL DE GRANILITE, ESP = 3CM, ASSENTADO COM ARGAMASSA COLANTE AC III-E . AF_01/2021</v>
          </cell>
        </row>
        <row r="5244">
          <cell r="A5244" t="str">
            <v>PAREDES/PAINEIS</v>
          </cell>
          <cell r="B5244" t="str">
            <v>PARE</v>
          </cell>
          <cell r="C5244" t="str">
            <v>ALVENARIA DE BLOCO-CONCRETO CELULAR</v>
          </cell>
          <cell r="D5244" t="str">
            <v>0251</v>
          </cell>
          <cell r="E5244">
            <v>0</v>
          </cell>
          <cell r="F5244">
            <v>0</v>
          </cell>
          <cell r="G5244" t="str">
            <v>101154</v>
          </cell>
          <cell r="H5244" t="str">
            <v>ALVENARIA DE VEDAÇÃO DE BLOCOS DE CONCRETO CELULAR DE 10X30X60CM (ESPESSURA 10CM) E ARGAMASSA DE ASSENTAMENTO COM PREPARO EM BETONEIRA. AF_05/2020</v>
          </cell>
        </row>
        <row r="5245">
          <cell r="A5245" t="str">
            <v>PAREDES/PAINEIS</v>
          </cell>
          <cell r="B5245" t="str">
            <v>PARE</v>
          </cell>
          <cell r="C5245" t="str">
            <v>ALVENARIA DE BLOCO-CONCRETO CELULAR</v>
          </cell>
          <cell r="D5245" t="str">
            <v>0251</v>
          </cell>
          <cell r="E5245">
            <v>0</v>
          </cell>
          <cell r="F5245">
            <v>0</v>
          </cell>
          <cell r="G5245" t="str">
            <v>101155</v>
          </cell>
          <cell r="H5245" t="str">
            <v>ALVENARIA DE VEDAÇÃO DE BLOCOS DE CONCRETO CELULAR DE 15X30X60CM (ESPESSURA 15CM) E ARGAMASSA DE ASSENTAMENTO COM PREPARO EM BETONEIRA. AF_05/2020</v>
          </cell>
        </row>
        <row r="5246">
          <cell r="A5246" t="str">
            <v>PAREDES/PAINEIS</v>
          </cell>
          <cell r="B5246" t="str">
            <v>PARE</v>
          </cell>
          <cell r="C5246" t="str">
            <v>ALVENARIA DE BLOCO-CONCRETO CELULAR</v>
          </cell>
          <cell r="D5246" t="str">
            <v>0251</v>
          </cell>
          <cell r="E5246">
            <v>0</v>
          </cell>
          <cell r="F5246">
            <v>0</v>
          </cell>
          <cell r="G5246" t="str">
            <v>101156</v>
          </cell>
          <cell r="H5246" t="str">
            <v>ALVENARIA DE VEDAÇÃO DE BLOCOS DE CONCRETO CELULAR DE 20X30X60CM (ESPESSURA 20CM) E ARGAMASSA DE ASSENTAMENTO COM PREPARO EM BETONEIRA. AF_05/2020</v>
          </cell>
        </row>
        <row r="5247">
          <cell r="A5247" t="str">
            <v>PAVIMENTACAO</v>
          </cell>
          <cell r="B5247" t="str">
            <v>PAVI</v>
          </cell>
          <cell r="C5247" t="str">
            <v>RECOMPOSICAO DE PAVIMENTACAO</v>
          </cell>
          <cell r="D5247" t="str">
            <v>0054</v>
          </cell>
          <cell r="E5247">
            <v>0</v>
          </cell>
          <cell r="F5247">
            <v>0</v>
          </cell>
          <cell r="G5247" t="str">
            <v>101810</v>
          </cell>
          <cell r="H5247" t="str">
            <v>EXECUÇÃO DE TAPA BURACO COM APLICAÇÃO DE CONCRETO ASFÁLTICO (USINAGEM PRÓPRIA) E PINTURA DE LIGAÇÃO. AF_12/2020</v>
          </cell>
        </row>
        <row r="5248">
          <cell r="A5248" t="str">
            <v>PAVIMENTACAO</v>
          </cell>
          <cell r="B5248" t="str">
            <v>PAVI</v>
          </cell>
          <cell r="C5248" t="str">
            <v>RECOMPOSICAO DE PAVIMENTACAO</v>
          </cell>
          <cell r="D5248" t="str">
            <v>0054</v>
          </cell>
          <cell r="E5248">
            <v>0</v>
          </cell>
          <cell r="F5248">
            <v>0</v>
          </cell>
          <cell r="G5248" t="str">
            <v>101811</v>
          </cell>
          <cell r="H5248" t="str">
            <v>EXECUÇÃO DE TAPA BURACO COM APLICAÇÃO DE PRÉ MISTURADO A FRIO (USINAGEM PRÓPRIA) E PINTURA DE LIGAÇÃO. AF_12/2020</v>
          </cell>
        </row>
        <row r="5249">
          <cell r="A5249" t="str">
            <v>PAVIMENTACAO</v>
          </cell>
          <cell r="B5249" t="str">
            <v>PAVI</v>
          </cell>
          <cell r="C5249" t="str">
            <v>RECOMPOSICAO DE PAVIMENTACAO</v>
          </cell>
          <cell r="D5249" t="str">
            <v>0054</v>
          </cell>
          <cell r="E5249">
            <v>0</v>
          </cell>
          <cell r="F5249">
            <v>0</v>
          </cell>
          <cell r="G5249" t="str">
            <v>101812</v>
          </cell>
          <cell r="H5249" t="str">
            <v>RECOMPOSIÇÃO DE REVESTIMENTO EM CONCRETO ASFÁLTICO (USINAGEM PRÓPRIA), PARA O FECHAMENTO DE VALAS. AF_12/2020</v>
          </cell>
        </row>
        <row r="5250">
          <cell r="A5250" t="str">
            <v>PAVIMENTACAO</v>
          </cell>
          <cell r="B5250" t="str">
            <v>PAVI</v>
          </cell>
          <cell r="C5250" t="str">
            <v>RECOMPOSICAO DE PAVIMENTACAO</v>
          </cell>
          <cell r="D5250" t="str">
            <v>0054</v>
          </cell>
          <cell r="E5250">
            <v>0</v>
          </cell>
          <cell r="F5250">
            <v>0</v>
          </cell>
          <cell r="G5250" t="str">
            <v>101813</v>
          </cell>
          <cell r="H5250" t="str">
            <v>RECOMPOSIÇÃO DE REVESTIMENTO EM PRÉ MISTURADO A FRIO (USINAGEM PRÓPRIA), PARA FECHAMENTO DE VALAS. AF_12/2020</v>
          </cell>
        </row>
        <row r="5251">
          <cell r="A5251" t="str">
            <v>PAVIMENTACAO</v>
          </cell>
          <cell r="B5251" t="str">
            <v>PAVI</v>
          </cell>
          <cell r="C5251" t="str">
            <v>RECOMPOSICAO DE PAVIMENTACAO</v>
          </cell>
          <cell r="D5251" t="str">
            <v>0054</v>
          </cell>
          <cell r="E5251">
            <v>0</v>
          </cell>
          <cell r="F5251">
            <v>0</v>
          </cell>
          <cell r="G5251" t="str">
            <v>101814</v>
          </cell>
          <cell r="H5251" t="str">
            <v>RECOMPOSIÇÃO DE PAVIMENTOS EM PEDRA POLIÉDRICA, REJUNTAMENTO COM PÓ DE PEDRA, COM REAPROVEITAMENTO DAS PEDRAS POLIÉDRICAS PARA O FECHAMENTO DE VALAS. AF_12/2020</v>
          </cell>
        </row>
        <row r="5252">
          <cell r="A5252" t="str">
            <v>PAVIMENTACAO</v>
          </cell>
          <cell r="B5252" t="str">
            <v>PAVI</v>
          </cell>
          <cell r="C5252" t="str">
            <v>RECOMPOSICAO DE PAVIMENTACAO</v>
          </cell>
          <cell r="D5252" t="str">
            <v>0054</v>
          </cell>
          <cell r="E5252">
            <v>0</v>
          </cell>
          <cell r="F5252">
            <v>0</v>
          </cell>
          <cell r="G5252" t="str">
            <v>101815</v>
          </cell>
          <cell r="H5252" t="str">
            <v>RECOMPOSIÇÃO DE PAVIMENTO EM PEDRAS POLIÉDRICAS, REJUNTAMENTO COM PEDRISCO E EMULSÃO ASFÁLTICA COM REAPROVEITAMENTO DAS PEDRAS POLIÉDRICAS, PARA O FECHAMENTO DE VALAS. AF_12/2020</v>
          </cell>
        </row>
        <row r="5253">
          <cell r="A5253" t="str">
            <v>PAVIMENTACAO</v>
          </cell>
          <cell r="B5253" t="str">
            <v>PAVI</v>
          </cell>
          <cell r="C5253" t="str">
            <v>RECOMPOSICAO DE PAVIMENTACAO</v>
          </cell>
          <cell r="D5253" t="str">
            <v>0054</v>
          </cell>
          <cell r="E5253">
            <v>0</v>
          </cell>
          <cell r="F5253">
            <v>0</v>
          </cell>
          <cell r="G5253" t="str">
            <v>101816</v>
          </cell>
          <cell r="H5253" t="str">
            <v>RECOMPOSIÇÃO DE PAVIMENTO EM PEDRAS POLIÉDRICAS, REJUNTAMENTO COM ARGAMASSA, COM REAPROVEITAMENTO DAS PEDRAS POLIÉDRICAS, PARA O FECHAMENTO DE VALAS. AF_12/2020</v>
          </cell>
        </row>
        <row r="5254">
          <cell r="A5254" t="str">
            <v>PAVIMENTACAO</v>
          </cell>
          <cell r="B5254" t="str">
            <v>PAVI</v>
          </cell>
          <cell r="C5254" t="str">
            <v>RECOMPOSICAO DE PAVIMENTACAO</v>
          </cell>
          <cell r="D5254" t="str">
            <v>0054</v>
          </cell>
          <cell r="E5254">
            <v>0</v>
          </cell>
          <cell r="F5254">
            <v>0</v>
          </cell>
          <cell r="G5254" t="str">
            <v>101817</v>
          </cell>
          <cell r="H5254" t="str">
            <v>RECOMPOSIÇÃO DE PAVIMENTO EM PARALELEPÍPEDOS, REJUNTAMENTO COM PÓ DE PEDRA, COM REAPROVEITAMENTO DOS PARALELEPÍPEDOS, PARA O FECHAMENTO DE VALAS. AF_12/2020</v>
          </cell>
        </row>
        <row r="5255">
          <cell r="A5255" t="str">
            <v>PAVIMENTACAO</v>
          </cell>
          <cell r="B5255" t="str">
            <v>PAVI</v>
          </cell>
          <cell r="C5255" t="str">
            <v>RECOMPOSICAO DE PAVIMENTACAO</v>
          </cell>
          <cell r="D5255" t="str">
            <v>0054</v>
          </cell>
          <cell r="E5255">
            <v>0</v>
          </cell>
          <cell r="F5255">
            <v>0</v>
          </cell>
          <cell r="G5255" t="str">
            <v>101818</v>
          </cell>
          <cell r="H5255" t="str">
            <v>RECOMPOSIÇÃO DE PAVIMENTO EM PARALELEPÍPEDOS, REJUNTAMENTO COM PEDRISCO E EMULSÃO ASFÁLTICA, COM REAPROVEITAMENTO DOS PARALELEPÍPEDOS, PARA O FECHAMENTO DE VALAS. AF_12/2020</v>
          </cell>
        </row>
        <row r="5256">
          <cell r="A5256" t="str">
            <v>PAVIMENTACAO</v>
          </cell>
          <cell r="B5256" t="str">
            <v>PAVI</v>
          </cell>
          <cell r="C5256" t="str">
            <v>RECOMPOSICAO DE PAVIMENTACAO</v>
          </cell>
          <cell r="D5256" t="str">
            <v>0054</v>
          </cell>
          <cell r="E5256">
            <v>0</v>
          </cell>
          <cell r="F5256">
            <v>0</v>
          </cell>
          <cell r="G5256" t="str">
            <v>101819</v>
          </cell>
          <cell r="H5256" t="str">
            <v>RECOMPOSIÇÃO DE PAVIMENTO EM PARALELEPÍPEDOS, REJUNTAMENTO COM ARGAMASSA, COM REAPROVEITAMENTO DOS PARALELEPÍPEDOS, PARA O FECHAMENTO DE VALAS. AF_12/2020</v>
          </cell>
        </row>
        <row r="5257">
          <cell r="A5257" t="str">
            <v>PAVIMENTACAO</v>
          </cell>
          <cell r="B5257" t="str">
            <v>PAVI</v>
          </cell>
          <cell r="C5257" t="str">
            <v>RECOMPOSICAO DE PAVIMENTACAO</v>
          </cell>
          <cell r="D5257" t="str">
            <v>0054</v>
          </cell>
          <cell r="E5257">
            <v>0</v>
          </cell>
          <cell r="F5257">
            <v>0</v>
          </cell>
          <cell r="G5257" t="str">
            <v>101820</v>
          </cell>
          <cell r="H5257" t="str">
            <v>RECOMPOSIÇÃO DE PAVIMENTO EM PISO INTERTRAVADO SEXTAVADO, COM REAPROVEITAMENTO DOS BLOCOS SEXTAVADO, PARA O FECHAMENTO DE VALAS. AF_12/2020</v>
          </cell>
        </row>
        <row r="5258">
          <cell r="A5258" t="str">
            <v>PAVIMENTACAO</v>
          </cell>
          <cell r="B5258" t="str">
            <v>PAVI</v>
          </cell>
          <cell r="C5258" t="str">
            <v>RECOMPOSICAO DE PAVIMENTACAO</v>
          </cell>
          <cell r="D5258" t="str">
            <v>0054</v>
          </cell>
          <cell r="E5258">
            <v>0</v>
          </cell>
          <cell r="F5258">
            <v>0</v>
          </cell>
          <cell r="G5258" t="str">
            <v>101821</v>
          </cell>
          <cell r="H5258" t="str">
            <v>RECOMPOSIÇÃO DE PAVIMENTO EM PISO INTERTRAVADO, COM REAPROVEITAMENTO DOS BLOCOS INTERTRAVADOS, PARA O FECHAMENTO DE VALAS. AF_12/2020</v>
          </cell>
        </row>
        <row r="5259">
          <cell r="A5259" t="str">
            <v>PAVIMENTACAO</v>
          </cell>
          <cell r="B5259" t="str">
            <v>PAVI</v>
          </cell>
          <cell r="C5259" t="str">
            <v>RECOMPOSICAO DE PAVIMENTACAO</v>
          </cell>
          <cell r="D5259" t="str">
            <v>0054</v>
          </cell>
          <cell r="E5259">
            <v>0</v>
          </cell>
          <cell r="F5259">
            <v>0</v>
          </cell>
          <cell r="G5259" t="str">
            <v>101822</v>
          </cell>
          <cell r="H5259" t="str">
            <v>RECOMPOSIÇÃO DE BASE E OU SUB-BASE PARA REMENDO PROFUNDO DE SOLOS DE COMPORTAMENTO LATERÍTICO (ARENOSO). AF_12/2020</v>
          </cell>
        </row>
        <row r="5260">
          <cell r="A5260" t="str">
            <v>PAVIMENTACAO</v>
          </cell>
          <cell r="B5260" t="str">
            <v>PAVI</v>
          </cell>
          <cell r="C5260" t="str">
            <v>RECOMPOSICAO DE PAVIMENTACAO</v>
          </cell>
          <cell r="D5260" t="str">
            <v>0054</v>
          </cell>
          <cell r="E5260">
            <v>0</v>
          </cell>
          <cell r="F5260">
            <v>0</v>
          </cell>
          <cell r="G5260" t="str">
            <v>101823</v>
          </cell>
          <cell r="H5260" t="str">
            <v>RECOMPOSIÇÃO DE BASE E OU SUB-BASE PARA REMENDO PROFUNDO DE SOLO MELHORADO COM CIMENTO (TEOR DE 2%). AF_12/2020</v>
          </cell>
        </row>
        <row r="5261">
          <cell r="A5261" t="str">
            <v>PAVIMENTACAO</v>
          </cell>
          <cell r="B5261" t="str">
            <v>PAVI</v>
          </cell>
          <cell r="C5261" t="str">
            <v>RECOMPOSICAO DE PAVIMENTACAO</v>
          </cell>
          <cell r="D5261" t="str">
            <v>0054</v>
          </cell>
          <cell r="E5261">
            <v>0</v>
          </cell>
          <cell r="F5261">
            <v>0</v>
          </cell>
          <cell r="G5261" t="str">
            <v>101824</v>
          </cell>
          <cell r="H5261" t="str">
            <v>RECOMPOSIÇÃO DE BASE E OU SUB-BASE PARA REMENDO PROFUNDO DE SOLO MELHORADO COM CIMENTO (TEOR DE 4%). AF_12/2020</v>
          </cell>
        </row>
        <row r="5262">
          <cell r="A5262" t="str">
            <v>PAVIMENTACAO</v>
          </cell>
          <cell r="B5262" t="str">
            <v>PAVI</v>
          </cell>
          <cell r="C5262" t="str">
            <v>RECOMPOSICAO DE PAVIMENTACAO</v>
          </cell>
          <cell r="D5262" t="str">
            <v>0054</v>
          </cell>
          <cell r="E5262">
            <v>0</v>
          </cell>
          <cell r="F5262">
            <v>0</v>
          </cell>
          <cell r="G5262" t="str">
            <v>101825</v>
          </cell>
          <cell r="H5262" t="str">
            <v>RECOMPOSIÇÃO DE BASE E OU SUB-BASE PARA REMENDO PROFUNDO DE SOLO COM CIMENTO (TEOR DE 6%). AF_12/2020</v>
          </cell>
        </row>
        <row r="5263">
          <cell r="A5263" t="str">
            <v>PAVIMENTACAO</v>
          </cell>
          <cell r="B5263" t="str">
            <v>PAVI</v>
          </cell>
          <cell r="C5263" t="str">
            <v>RECOMPOSICAO DE PAVIMENTACAO</v>
          </cell>
          <cell r="D5263" t="str">
            <v>0054</v>
          </cell>
          <cell r="E5263">
            <v>0</v>
          </cell>
          <cell r="F5263">
            <v>0</v>
          </cell>
          <cell r="G5263" t="str">
            <v>101826</v>
          </cell>
          <cell r="H5263" t="str">
            <v>RECOMPOSIÇÃO DE BASE E OU SUB-BASE PARA REMENDO PROFUNDO DE SOLO COM CIMENTO (TEOR DE 8%). AF_12/2020</v>
          </cell>
        </row>
        <row r="5264">
          <cell r="A5264" t="str">
            <v>PAVIMENTACAO</v>
          </cell>
          <cell r="B5264" t="str">
            <v>PAVI</v>
          </cell>
          <cell r="C5264" t="str">
            <v>RECOMPOSICAO DE PAVIMENTACAO</v>
          </cell>
          <cell r="D5264" t="str">
            <v>0054</v>
          </cell>
          <cell r="E5264">
            <v>0</v>
          </cell>
          <cell r="F5264">
            <v>0</v>
          </cell>
          <cell r="G5264" t="str">
            <v>101827</v>
          </cell>
          <cell r="H5264" t="str">
            <v>RECOMPOSIÇÃO DE BASE E OU SUB-BASE PARA REMENDO PROFUNDO DE SOLO BRITA (40/60). AF_12/2020</v>
          </cell>
        </row>
        <row r="5265">
          <cell r="A5265" t="str">
            <v>PAVIMENTACAO</v>
          </cell>
          <cell r="B5265" t="str">
            <v>PAVI</v>
          </cell>
          <cell r="C5265" t="str">
            <v>RECOMPOSICAO DE PAVIMENTACAO</v>
          </cell>
          <cell r="D5265" t="str">
            <v>0054</v>
          </cell>
          <cell r="E5265">
            <v>0</v>
          </cell>
          <cell r="F5265">
            <v>0</v>
          </cell>
          <cell r="G5265" t="str">
            <v>101828</v>
          </cell>
          <cell r="H5265" t="str">
            <v>RECOMPOSIÇÃO DE BASE E OU SUB-BASE PARA REMENDO PROFUNDO DE SOLO BRITA (50/50). AF_12/2020</v>
          </cell>
        </row>
        <row r="5266">
          <cell r="A5266" t="str">
            <v>PAVIMENTACAO</v>
          </cell>
          <cell r="B5266" t="str">
            <v>PAVI</v>
          </cell>
          <cell r="C5266" t="str">
            <v>RECOMPOSICAO DE PAVIMENTACAO</v>
          </cell>
          <cell r="D5266" t="str">
            <v>0054</v>
          </cell>
          <cell r="E5266">
            <v>0</v>
          </cell>
          <cell r="F5266">
            <v>0</v>
          </cell>
          <cell r="G5266" t="str">
            <v>101829</v>
          </cell>
          <cell r="H5266" t="str">
            <v>RECOMPOSIÇÃO DE BASE E OU SUB-BASE PARA REMENDO PROFUNDO DE SOLO BRITA (60/40) COM CIMENTO (TEOR DE 4%). AF_12/2020</v>
          </cell>
        </row>
        <row r="5267">
          <cell r="A5267" t="str">
            <v>PAVIMENTACAO</v>
          </cell>
          <cell r="B5267" t="str">
            <v>PAVI</v>
          </cell>
          <cell r="C5267" t="str">
            <v>RECOMPOSICAO DE PAVIMENTACAO</v>
          </cell>
          <cell r="D5267" t="str">
            <v>0054</v>
          </cell>
          <cell r="E5267">
            <v>0</v>
          </cell>
          <cell r="F5267">
            <v>0</v>
          </cell>
          <cell r="G5267" t="str">
            <v>101830</v>
          </cell>
          <cell r="H5267" t="str">
            <v>RECOMPOSIÇÃO DE BASE E OU SUB-BASE PARA REMENDO PROFUNDO DE SOLO BRITA (60/40) COM CIMENTO (TEOR DE 6%). AF_12/2020</v>
          </cell>
        </row>
        <row r="5268">
          <cell r="A5268" t="str">
            <v>PAVIMENTACAO</v>
          </cell>
          <cell r="B5268" t="str">
            <v>PAVI</v>
          </cell>
          <cell r="C5268" t="str">
            <v>RECOMPOSICAO DE PAVIMENTACAO</v>
          </cell>
          <cell r="D5268" t="str">
            <v>0054</v>
          </cell>
          <cell r="E5268">
            <v>0</v>
          </cell>
          <cell r="F5268">
            <v>0</v>
          </cell>
          <cell r="G5268" t="str">
            <v>101831</v>
          </cell>
          <cell r="H5268" t="str">
            <v>RECOMPOSIÇÃO DE BASE E OU SUB-BASE PARA REMENDO PROFUNDO DE SOLO BRITA (60/40) COM CIMENTO (TEOR DE 8%). AF_12/2020</v>
          </cell>
        </row>
        <row r="5269">
          <cell r="A5269" t="str">
            <v>PAVIMENTACAO</v>
          </cell>
          <cell r="B5269" t="str">
            <v>PAVI</v>
          </cell>
          <cell r="C5269" t="str">
            <v>RECOMPOSICAO DE PAVIMENTACAO</v>
          </cell>
          <cell r="D5269" t="str">
            <v>0054</v>
          </cell>
          <cell r="E5269">
            <v>0</v>
          </cell>
          <cell r="F5269">
            <v>0</v>
          </cell>
          <cell r="G5269" t="str">
            <v>101832</v>
          </cell>
          <cell r="H5269" t="str">
            <v>RECOMPOSIÇÃO DE BASE E OU SUB-BASE PARA REMENDO PROFUNDO DE SOLO BRITA (50/50) COM CIMENTO (TEOR DE 4%). AF_12/2020</v>
          </cell>
        </row>
        <row r="5270">
          <cell r="A5270" t="str">
            <v>PAVIMENTACAO</v>
          </cell>
          <cell r="B5270" t="str">
            <v>PAVI</v>
          </cell>
          <cell r="C5270" t="str">
            <v>RECOMPOSICAO DE PAVIMENTACAO</v>
          </cell>
          <cell r="D5270" t="str">
            <v>0054</v>
          </cell>
          <cell r="E5270">
            <v>0</v>
          </cell>
          <cell r="F5270">
            <v>0</v>
          </cell>
          <cell r="G5270" t="str">
            <v>101833</v>
          </cell>
          <cell r="H5270" t="str">
            <v>RECOMPOSIÇÃO DE BASE E OU SUB-BASE PARA REMENDO PROFUNDO DE SOLO BRITA (50/50) COM CIMENTO (TEOR DE 6%). AF_12/2020</v>
          </cell>
        </row>
        <row r="5271">
          <cell r="A5271" t="str">
            <v>PAVIMENTACAO</v>
          </cell>
          <cell r="B5271" t="str">
            <v>PAVI</v>
          </cell>
          <cell r="C5271" t="str">
            <v>RECOMPOSICAO DE PAVIMENTACAO</v>
          </cell>
          <cell r="D5271" t="str">
            <v>0054</v>
          </cell>
          <cell r="E5271">
            <v>0</v>
          </cell>
          <cell r="F5271">
            <v>0</v>
          </cell>
          <cell r="G5271" t="str">
            <v>101834</v>
          </cell>
          <cell r="H5271" t="str">
            <v>RECOMPOSIÇÃO DE BASE E OU SUB-BASE PARA REMENDO PROFUNDO DE SOLO BRITA (50/50) COM CIMENTO (TEOR DE 8%). AF_12/2020</v>
          </cell>
        </row>
        <row r="5272">
          <cell r="A5272" t="str">
            <v>PAVIMENTACAO</v>
          </cell>
          <cell r="B5272" t="str">
            <v>PAVI</v>
          </cell>
          <cell r="C5272" t="str">
            <v>RECOMPOSICAO DE PAVIMENTACAO</v>
          </cell>
          <cell r="D5272" t="str">
            <v>0054</v>
          </cell>
          <cell r="E5272">
            <v>0</v>
          </cell>
          <cell r="F5272">
            <v>0</v>
          </cell>
          <cell r="G5272" t="str">
            <v>101835</v>
          </cell>
          <cell r="H5272" t="str">
            <v>RECOMPOSIÇÃO DE BASE E OU SUB-BASE PARA REMENDO PROFUNDO DE BRITA GRADUADA SIMPLES. AF_12/2020</v>
          </cell>
        </row>
        <row r="5273">
          <cell r="A5273" t="str">
            <v>PAVIMENTACAO</v>
          </cell>
          <cell r="B5273" t="str">
            <v>PAVI</v>
          </cell>
          <cell r="C5273" t="str">
            <v>RECOMPOSICAO DE PAVIMENTACAO</v>
          </cell>
          <cell r="D5273" t="str">
            <v>0054</v>
          </cell>
          <cell r="E5273">
            <v>0</v>
          </cell>
          <cell r="F5273">
            <v>0</v>
          </cell>
          <cell r="G5273" t="str">
            <v>101836</v>
          </cell>
          <cell r="H5273" t="str">
            <v>RECOMPOSIÇÃO DE BASE E OU SUB-BASE PARA FECHAMENTO DE VALAS DE SOLOS DE COMPORTAMENTO LATERÍTICO (ARENOSO). AF_12/2020</v>
          </cell>
        </row>
        <row r="5274">
          <cell r="A5274" t="str">
            <v>PAVIMENTACAO</v>
          </cell>
          <cell r="B5274" t="str">
            <v>PAVI</v>
          </cell>
          <cell r="C5274" t="str">
            <v>RECOMPOSICAO DE PAVIMENTACAO</v>
          </cell>
          <cell r="D5274" t="str">
            <v>0054</v>
          </cell>
          <cell r="E5274">
            <v>0</v>
          </cell>
          <cell r="F5274">
            <v>0</v>
          </cell>
          <cell r="G5274" t="str">
            <v>101837</v>
          </cell>
          <cell r="H5274" t="str">
            <v>RECOMPOSIÇÃO DE BASE E OU SUB-BASE PARA FECHAMENTO DE VALAS DE SOLO MELHORADO COM CIMENTO (TEOR DE 2%). AF_12/2020</v>
          </cell>
        </row>
        <row r="5275">
          <cell r="A5275" t="str">
            <v>PAVIMENTACAO</v>
          </cell>
          <cell r="B5275" t="str">
            <v>PAVI</v>
          </cell>
          <cell r="C5275" t="str">
            <v>RECOMPOSICAO DE PAVIMENTACAO</v>
          </cell>
          <cell r="D5275" t="str">
            <v>0054</v>
          </cell>
          <cell r="E5275">
            <v>0</v>
          </cell>
          <cell r="F5275">
            <v>0</v>
          </cell>
          <cell r="G5275" t="str">
            <v>101838</v>
          </cell>
          <cell r="H5275" t="str">
            <v>RECOMPOSIÇÃO DE BASE E OU SUB-BASE PARA FECHAMENTO DE VALAS DE SOLO MELHORADO COM CIMENTO (TEOR DE 4%). AF_12/2020</v>
          </cell>
        </row>
        <row r="5276">
          <cell r="A5276" t="str">
            <v>PAVIMENTACAO</v>
          </cell>
          <cell r="B5276" t="str">
            <v>PAVI</v>
          </cell>
          <cell r="C5276" t="str">
            <v>RECOMPOSICAO DE PAVIMENTACAO</v>
          </cell>
          <cell r="D5276" t="str">
            <v>0054</v>
          </cell>
          <cell r="E5276">
            <v>0</v>
          </cell>
          <cell r="F5276">
            <v>0</v>
          </cell>
          <cell r="G5276" t="str">
            <v>101839</v>
          </cell>
          <cell r="H5276" t="str">
            <v>RECOMPOSIÇÃO DE BASE E OU SUB-BASE PARA FECHAMENTO DE VALAS DE SOLO COM CIMENTO (TEOR DE 6%). AF_12/2020</v>
          </cell>
        </row>
        <row r="5277">
          <cell r="A5277" t="str">
            <v>PAVIMENTACAO</v>
          </cell>
          <cell r="B5277" t="str">
            <v>PAVI</v>
          </cell>
          <cell r="C5277" t="str">
            <v>RECOMPOSICAO DE PAVIMENTACAO</v>
          </cell>
          <cell r="D5277" t="str">
            <v>0054</v>
          </cell>
          <cell r="E5277">
            <v>0</v>
          </cell>
          <cell r="F5277">
            <v>0</v>
          </cell>
          <cell r="G5277" t="str">
            <v>101840</v>
          </cell>
          <cell r="H5277" t="str">
            <v>RECOMPOSIÇÃO DE BASE E OU SUB-BASE PARA FECHAMENTO DE VALAS DE SOLO COM CIMENTO (TEOR DE 8%). AF_12/2020</v>
          </cell>
        </row>
        <row r="5278">
          <cell r="A5278" t="str">
            <v>PAVIMENTACAO</v>
          </cell>
          <cell r="B5278" t="str">
            <v>PAVI</v>
          </cell>
          <cell r="C5278" t="str">
            <v>RECOMPOSICAO DE PAVIMENTACAO</v>
          </cell>
          <cell r="D5278" t="str">
            <v>0054</v>
          </cell>
          <cell r="E5278">
            <v>0</v>
          </cell>
          <cell r="F5278">
            <v>0</v>
          </cell>
          <cell r="G5278" t="str">
            <v>101841</v>
          </cell>
          <cell r="H5278" t="str">
            <v>RECOMPOSIÇÃO DE BASE E OU SUB-BASE PARA FECHAMENTO DE VALAS DE SOLO BRITA (40/60). AF_12/2020</v>
          </cell>
        </row>
        <row r="5279">
          <cell r="A5279" t="str">
            <v>PAVIMENTACAO</v>
          </cell>
          <cell r="B5279" t="str">
            <v>PAVI</v>
          </cell>
          <cell r="C5279" t="str">
            <v>RECOMPOSICAO DE PAVIMENTACAO</v>
          </cell>
          <cell r="D5279" t="str">
            <v>0054</v>
          </cell>
          <cell r="E5279">
            <v>0</v>
          </cell>
          <cell r="F5279">
            <v>0</v>
          </cell>
          <cell r="G5279" t="str">
            <v>101842</v>
          </cell>
          <cell r="H5279" t="str">
            <v>RECOMPOSIÇÃO DE BASE E OU SUB-BASE PARA FECHAMENTO DE VALAS DE SOLO BRITA (50/50). AF_12/2020</v>
          </cell>
        </row>
        <row r="5280">
          <cell r="A5280" t="str">
            <v>PAVIMENTACAO</v>
          </cell>
          <cell r="B5280" t="str">
            <v>PAVI</v>
          </cell>
          <cell r="C5280" t="str">
            <v>RECOMPOSICAO DE PAVIMENTACAO</v>
          </cell>
          <cell r="D5280" t="str">
            <v>0054</v>
          </cell>
          <cell r="E5280">
            <v>0</v>
          </cell>
          <cell r="F5280">
            <v>0</v>
          </cell>
          <cell r="G5280" t="str">
            <v>101843</v>
          </cell>
          <cell r="H5280" t="str">
            <v>RECOMPOSIÇÃO DE BASE E OU SUB-BASE PARA FECHAMENTO DE VALAS DE SOLO BRITA (60/40) COM CIMENTO (TEOR DE 4%). AF_12/2020</v>
          </cell>
        </row>
        <row r="5281">
          <cell r="A5281" t="str">
            <v>PAVIMENTACAO</v>
          </cell>
          <cell r="B5281" t="str">
            <v>PAVI</v>
          </cell>
          <cell r="C5281" t="str">
            <v>RECOMPOSICAO DE PAVIMENTACAO</v>
          </cell>
          <cell r="D5281" t="str">
            <v>0054</v>
          </cell>
          <cell r="E5281">
            <v>0</v>
          </cell>
          <cell r="F5281">
            <v>0</v>
          </cell>
          <cell r="G5281" t="str">
            <v>101844</v>
          </cell>
          <cell r="H5281" t="str">
            <v>RECOMPOSIÇÃO DE BASE E OU SUB-BASE PARA FECHAMENTO DE VALAS DE SOLO BRITA (60/40) COM CIMENTO (TEOR DE 6%). AF_12/2020</v>
          </cell>
        </row>
        <row r="5282">
          <cell r="A5282" t="str">
            <v>PAVIMENTACAO</v>
          </cell>
          <cell r="B5282" t="str">
            <v>PAVI</v>
          </cell>
          <cell r="C5282" t="str">
            <v>RECOMPOSICAO DE PAVIMENTACAO</v>
          </cell>
          <cell r="D5282" t="str">
            <v>0054</v>
          </cell>
          <cell r="E5282">
            <v>0</v>
          </cell>
          <cell r="F5282">
            <v>0</v>
          </cell>
          <cell r="G5282" t="str">
            <v>101845</v>
          </cell>
          <cell r="H5282" t="str">
            <v>RECOMPOSIÇÃO DE BASE E OU SUB-BASE PARA FECHAMENTO DE VALAS DE SOLO BRITA (60/40) COM CIMENTO (TEOR DE 8%). AF_12/2020</v>
          </cell>
        </row>
        <row r="5283">
          <cell r="A5283" t="str">
            <v>PAVIMENTACAO</v>
          </cell>
          <cell r="B5283" t="str">
            <v>PAVI</v>
          </cell>
          <cell r="C5283" t="str">
            <v>RECOMPOSICAO DE PAVIMENTACAO</v>
          </cell>
          <cell r="D5283" t="str">
            <v>0054</v>
          </cell>
          <cell r="E5283">
            <v>0</v>
          </cell>
          <cell r="F5283">
            <v>0</v>
          </cell>
          <cell r="G5283" t="str">
            <v>101846</v>
          </cell>
          <cell r="H5283" t="str">
            <v>RECOMPOSIÇÃO DE BASE E OU SUB-BASE PARA FECHAMENTO DE VALAS DE SOLO BRITA (50/50) COM CIMENTO (TEOR DE 4%). AF_12/2020</v>
          </cell>
        </row>
        <row r="5284">
          <cell r="A5284" t="str">
            <v>PAVIMENTACAO</v>
          </cell>
          <cell r="B5284" t="str">
            <v>PAVI</v>
          </cell>
          <cell r="C5284" t="str">
            <v>RECOMPOSICAO DE PAVIMENTACAO</v>
          </cell>
          <cell r="D5284" t="str">
            <v>0054</v>
          </cell>
          <cell r="E5284">
            <v>0</v>
          </cell>
          <cell r="F5284">
            <v>0</v>
          </cell>
          <cell r="G5284" t="str">
            <v>101847</v>
          </cell>
          <cell r="H5284" t="str">
            <v>RECOMPOSIÇÃO DE BASE E OU SUB-BASE PARA FECHAMENTO DE VALAS DE SOLO BRITA (50/50) COM CIMENTO (TEOR DE 6%). AF_12/2020</v>
          </cell>
        </row>
        <row r="5285">
          <cell r="A5285" t="str">
            <v>PAVIMENTACAO</v>
          </cell>
          <cell r="B5285" t="str">
            <v>PAVI</v>
          </cell>
          <cell r="C5285" t="str">
            <v>RECOMPOSICAO DE PAVIMENTACAO</v>
          </cell>
          <cell r="D5285" t="str">
            <v>0054</v>
          </cell>
          <cell r="E5285">
            <v>0</v>
          </cell>
          <cell r="F5285">
            <v>0</v>
          </cell>
          <cell r="G5285" t="str">
            <v>101848</v>
          </cell>
          <cell r="H5285" t="str">
            <v>RECOMPOSIÇÃO DE BASE E OU SUB-BASE PARA FECHAMENTO DE VALAS DE SOLO BRITA (50/50) COM CIMENTO (TEOR DE 8%). AF_12/2020</v>
          </cell>
        </row>
        <row r="5286">
          <cell r="A5286" t="str">
            <v>PAVIMENTACAO</v>
          </cell>
          <cell r="B5286" t="str">
            <v>PAVI</v>
          </cell>
          <cell r="C5286" t="str">
            <v>RECOMPOSICAO DE PAVIMENTACAO</v>
          </cell>
          <cell r="D5286" t="str">
            <v>0054</v>
          </cell>
          <cell r="E5286">
            <v>0</v>
          </cell>
          <cell r="F5286">
            <v>0</v>
          </cell>
          <cell r="G5286" t="str">
            <v>101849</v>
          </cell>
          <cell r="H5286" t="str">
            <v>RECOMPOSIÇÃO DE BASE E OU SUB-BASE PARA FECHAMENTO DE VALAS DE BRITA GRADUADA SIMPLES. AF_12/2020</v>
          </cell>
        </row>
        <row r="5287">
          <cell r="A5287" t="str">
            <v>PAVIMENTACAO</v>
          </cell>
          <cell r="B5287" t="str">
            <v>PAVI</v>
          </cell>
          <cell r="C5287" t="str">
            <v>RECOMPOSICAO DE PAVIMENTACAO</v>
          </cell>
          <cell r="D5287" t="str">
            <v>0054</v>
          </cell>
          <cell r="E5287">
            <v>0</v>
          </cell>
          <cell r="F5287">
            <v>0</v>
          </cell>
          <cell r="G5287" t="str">
            <v>101850</v>
          </cell>
          <cell r="H5287" t="str">
            <v>REASSENTAMENTO DE PARALELEPÍPEDOS, REJUNTAMENTO COM PÓ DE PEDRA, COM REAPROVEITAMENTO DOS PARALELEPÍPEDOS. AF_12/2020</v>
          </cell>
        </row>
        <row r="5288">
          <cell r="A5288" t="str">
            <v>PAVIMENTACAO</v>
          </cell>
          <cell r="B5288" t="str">
            <v>PAVI</v>
          </cell>
          <cell r="C5288" t="str">
            <v>RECOMPOSICAO DE PAVIMENTACAO</v>
          </cell>
          <cell r="D5288" t="str">
            <v>0054</v>
          </cell>
          <cell r="E5288">
            <v>0</v>
          </cell>
          <cell r="F5288">
            <v>0</v>
          </cell>
          <cell r="G5288" t="str">
            <v>101851</v>
          </cell>
          <cell r="H5288" t="str">
            <v>REASSENTAMENTO DE PARALELEPÍPEDOS, REJUNTAMENTO COM PEDRISCO E EMULSÃO ASFÁLTICA, COM REAPROVEITAMENTO DOS PARALELEPÍPEDOS. AF_12/2020_P</v>
          </cell>
        </row>
        <row r="5289">
          <cell r="A5289" t="str">
            <v>PAVIMENTACAO</v>
          </cell>
          <cell r="B5289" t="str">
            <v>PAVI</v>
          </cell>
          <cell r="C5289" t="str">
            <v>RECOMPOSICAO DE PAVIMENTACAO</v>
          </cell>
          <cell r="D5289" t="str">
            <v>0054</v>
          </cell>
          <cell r="E5289">
            <v>0</v>
          </cell>
          <cell r="F5289">
            <v>0</v>
          </cell>
          <cell r="G5289" t="str">
            <v>101852</v>
          </cell>
          <cell r="H5289" t="str">
            <v>REASSENTAMENTO DE PARALELEPÍPEDOS, REJUNTAMENTO COM ARGAMASSA, COM REAPROVEITAMENTO DOS PARALELEPÍPEDOS. AF_12/2020</v>
          </cell>
        </row>
        <row r="5290">
          <cell r="A5290" t="str">
            <v>PAVIMENTACAO</v>
          </cell>
          <cell r="B5290" t="str">
            <v>PAVI</v>
          </cell>
          <cell r="C5290" t="str">
            <v>RECOMPOSICAO DE PAVIMENTACAO</v>
          </cell>
          <cell r="D5290" t="str">
            <v>0054</v>
          </cell>
          <cell r="E5290">
            <v>0</v>
          </cell>
          <cell r="F5290">
            <v>0</v>
          </cell>
          <cell r="G5290" t="str">
            <v>101853</v>
          </cell>
          <cell r="H5290" t="str">
            <v>REASSENTAMENTO DE PEDRAS POLIÉDRICAS, REJUNTAMENTO COM PÓ DE PEDRA, COM REAPROVEITAMENTO DAS PEDRAS POLIÉDRICAS. AF_12/2020</v>
          </cell>
        </row>
        <row r="5291">
          <cell r="A5291" t="str">
            <v>PAVIMENTACAO</v>
          </cell>
          <cell r="B5291" t="str">
            <v>PAVI</v>
          </cell>
          <cell r="C5291" t="str">
            <v>RECOMPOSICAO DE PAVIMENTACAO</v>
          </cell>
          <cell r="D5291" t="str">
            <v>0054</v>
          </cell>
          <cell r="E5291">
            <v>0</v>
          </cell>
          <cell r="F5291">
            <v>0</v>
          </cell>
          <cell r="G5291" t="str">
            <v>101854</v>
          </cell>
          <cell r="H5291" t="str">
            <v>REASSENTAMENTO DE PEDRAS POLIÉDRICAS, REJUNTAMENTO COM PEDRISCO E EMULSÃO ASFÁLTICA, COM REAPROVEITAMENTO DAS PEDRAS POLIÉDRICAS. AF_12/2020_P</v>
          </cell>
        </row>
        <row r="5292">
          <cell r="A5292" t="str">
            <v>PAVIMENTACAO</v>
          </cell>
          <cell r="B5292" t="str">
            <v>PAVI</v>
          </cell>
          <cell r="C5292" t="str">
            <v>RECOMPOSICAO DE PAVIMENTACAO</v>
          </cell>
          <cell r="D5292" t="str">
            <v>0054</v>
          </cell>
          <cell r="E5292">
            <v>0</v>
          </cell>
          <cell r="F5292">
            <v>0</v>
          </cell>
          <cell r="G5292" t="str">
            <v>101855</v>
          </cell>
          <cell r="H5292" t="str">
            <v>REASSENTAMENTO DE PEDRAS POLIÉDRICAS, REJUNTAMENTO COM ARGAMASSA, COM REAPROVEITAMENTO DAS PEDRAS POLIÉDRICAS. AF_12/2020</v>
          </cell>
        </row>
        <row r="5293">
          <cell r="A5293" t="str">
            <v>PAVIMENTACAO</v>
          </cell>
          <cell r="B5293" t="str">
            <v>PAVI</v>
          </cell>
          <cell r="C5293" t="str">
            <v>RECOMPOSICAO DE PAVIMENTACAO</v>
          </cell>
          <cell r="D5293" t="str">
            <v>0054</v>
          </cell>
          <cell r="E5293">
            <v>0</v>
          </cell>
          <cell r="F5293">
            <v>0</v>
          </cell>
          <cell r="G5293" t="str">
            <v>101856</v>
          </cell>
          <cell r="H5293" t="str">
            <v>REASSENTAMENTO DE BLOCOS PISOGRAMA PARA PISO INTERTRAVADO, COM REAPROVEITAMENTO DOS BLOCOS PISOGRAMA. AF_12/2020</v>
          </cell>
        </row>
        <row r="5294">
          <cell r="A5294" t="str">
            <v>PAVIMENTACAO</v>
          </cell>
          <cell r="B5294" t="str">
            <v>PAVI</v>
          </cell>
          <cell r="C5294" t="str">
            <v>RECOMPOSICAO DE PAVIMENTACAO</v>
          </cell>
          <cell r="D5294" t="str">
            <v>0054</v>
          </cell>
          <cell r="E5294">
            <v>0</v>
          </cell>
          <cell r="F5294">
            <v>0</v>
          </cell>
          <cell r="G5294" t="str">
            <v>101857</v>
          </cell>
          <cell r="H5294" t="str">
            <v>REASSENTAMENTO DE BLOCOS SEXTAVADO PARA PISO INTERTRAVADO, ESPESSURA DE 6 CM, EM CALÇADA, COM REAPROVEITAMENTO DOS BLOCOS SEXTAVADOS. AF_12/2020</v>
          </cell>
        </row>
        <row r="5295">
          <cell r="A5295" t="str">
            <v>PAVIMENTACAO</v>
          </cell>
          <cell r="B5295" t="str">
            <v>PAVI</v>
          </cell>
          <cell r="C5295" t="str">
            <v>RECOMPOSICAO DE PAVIMENTACAO</v>
          </cell>
          <cell r="D5295" t="str">
            <v>0054</v>
          </cell>
          <cell r="E5295">
            <v>0</v>
          </cell>
          <cell r="F5295">
            <v>0</v>
          </cell>
          <cell r="G5295" t="str">
            <v>101858</v>
          </cell>
          <cell r="H5295" t="str">
            <v>REASSENTAMENTO DE BLOCOS SEXTAVADO PARA PISO INTERTRAVADO, ESPESSURA DE 6 CM, EM VIA/ESTACIONAMENTO, COM REAPROVEITAMENTO DOS BLOCOS SEXTAVADO. AF_12/2020</v>
          </cell>
        </row>
        <row r="5296">
          <cell r="A5296" t="str">
            <v>PAVIMENTACAO</v>
          </cell>
          <cell r="B5296" t="str">
            <v>PAVI</v>
          </cell>
          <cell r="C5296" t="str">
            <v>RECOMPOSICAO DE PAVIMENTACAO</v>
          </cell>
          <cell r="D5296" t="str">
            <v>0054</v>
          </cell>
          <cell r="E5296">
            <v>0</v>
          </cell>
          <cell r="F5296">
            <v>0</v>
          </cell>
          <cell r="G5296" t="str">
            <v>101859</v>
          </cell>
          <cell r="H5296" t="str">
            <v>REASSENTAMENTO DE BLOCOS SEXTAVADO PARA PISO INTERTRAVADO, ESPESSURA DE 8 CM, EM VIA/ESTACIONAMENTO, COM REAPROVEITAMENTO DOS BLOCOS SEXTAVADO. AF_12/2020</v>
          </cell>
        </row>
        <row r="5297">
          <cell r="A5297" t="str">
            <v>PAVIMENTACAO</v>
          </cell>
          <cell r="B5297" t="str">
            <v>PAVI</v>
          </cell>
          <cell r="C5297" t="str">
            <v>RECOMPOSICAO DE PAVIMENTACAO</v>
          </cell>
          <cell r="D5297" t="str">
            <v>0054</v>
          </cell>
          <cell r="E5297">
            <v>0</v>
          </cell>
          <cell r="F5297">
            <v>0</v>
          </cell>
          <cell r="G5297" t="str">
            <v>101860</v>
          </cell>
          <cell r="H5297" t="str">
            <v>REASSENTAMENTO DE BLOCOS SEXTAVADO PARA PISO INTERTRAVADO, ESPESSURA DE 10 CM, EM VIA/ESTACIONAMENTO, COM REAPROVEITAMENTO DOS BLOCOS SEXTAVADO. AF_12/2020</v>
          </cell>
        </row>
        <row r="5298">
          <cell r="A5298" t="str">
            <v>PAVIMENTACAO</v>
          </cell>
          <cell r="B5298" t="str">
            <v>PAVI</v>
          </cell>
          <cell r="C5298" t="str">
            <v>RECOMPOSICAO DE PAVIMENTACAO</v>
          </cell>
          <cell r="D5298" t="str">
            <v>0054</v>
          </cell>
          <cell r="E5298">
            <v>0</v>
          </cell>
          <cell r="F5298">
            <v>0</v>
          </cell>
          <cell r="G5298" t="str">
            <v>101861</v>
          </cell>
          <cell r="H5298" t="str">
            <v>REASSENTAMENTO DE BLOCOS RETANGULAR PARA PISO INTERTRAVADO, ESPESSURA DE 4  CM, EM CALÇADA, COM REAPROVEITAMENTO DOS BLOCOS RETANGULAR. AF_12/2020</v>
          </cell>
        </row>
        <row r="5299">
          <cell r="A5299" t="str">
            <v>PAVIMENTACAO</v>
          </cell>
          <cell r="B5299" t="str">
            <v>PAVI</v>
          </cell>
          <cell r="C5299" t="str">
            <v>RECOMPOSICAO DE PAVIMENTACAO</v>
          </cell>
          <cell r="D5299" t="str">
            <v>0054</v>
          </cell>
          <cell r="E5299">
            <v>0</v>
          </cell>
          <cell r="F5299">
            <v>0</v>
          </cell>
          <cell r="G5299" t="str">
            <v>101862</v>
          </cell>
          <cell r="H5299" t="str">
            <v>REASSENTAMENTO DE BLOCOS RETANGULAR PARA PISO INTERTRAVADO, ESPESSURA DE 6 CM, EM CALÇADA, COM REAPROVEITAMENTO DOS BLOCOS RETANGULAR. AF_12/2020</v>
          </cell>
        </row>
        <row r="5300">
          <cell r="A5300" t="str">
            <v>PAVIMENTACAO</v>
          </cell>
          <cell r="B5300" t="str">
            <v>PAVI</v>
          </cell>
          <cell r="C5300" t="str">
            <v>RECOMPOSICAO DE PAVIMENTACAO</v>
          </cell>
          <cell r="D5300" t="str">
            <v>0054</v>
          </cell>
          <cell r="E5300">
            <v>0</v>
          </cell>
          <cell r="F5300">
            <v>0</v>
          </cell>
          <cell r="G5300" t="str">
            <v>101863</v>
          </cell>
          <cell r="H5300" t="str">
            <v>REASSENTAMENTO DE BLOCOS RETANGULAR PARA PISO INTERTRAVADO, ESPESSURA DE 6 CM, EM VIA/ESTACIONAMENTO, COM REAPROVEITAMENTO DOS BLOCOS RETANGULAR. AF_12/2020</v>
          </cell>
        </row>
        <row r="5301">
          <cell r="A5301" t="str">
            <v>PAVIMENTACAO</v>
          </cell>
          <cell r="B5301" t="str">
            <v>PAVI</v>
          </cell>
          <cell r="C5301" t="str">
            <v>RECOMPOSICAO DE PAVIMENTACAO</v>
          </cell>
          <cell r="D5301" t="str">
            <v>0054</v>
          </cell>
          <cell r="E5301">
            <v>0</v>
          </cell>
          <cell r="F5301">
            <v>0</v>
          </cell>
          <cell r="G5301" t="str">
            <v>101864</v>
          </cell>
          <cell r="H5301" t="str">
            <v>REASSENTAMENTO DE BLOCOS RETANGULAR PARA PISO INTERTRAVADO, ESPESSURA DE 8 CM, EM VIA/ESTACIONAMENTO, COM REAPROVEITAMENTO DOS BLOCOS RETANGULAR. AF_12/2020</v>
          </cell>
        </row>
        <row r="5302">
          <cell r="A5302" t="str">
            <v>PAVIMENTACAO</v>
          </cell>
          <cell r="B5302" t="str">
            <v>PAVI</v>
          </cell>
          <cell r="C5302" t="str">
            <v>RECOMPOSICAO DE PAVIMENTACAO</v>
          </cell>
          <cell r="D5302" t="str">
            <v>0054</v>
          </cell>
          <cell r="E5302">
            <v>0</v>
          </cell>
          <cell r="F5302">
            <v>0</v>
          </cell>
          <cell r="G5302" t="str">
            <v>101865</v>
          </cell>
          <cell r="H5302" t="str">
            <v>REASSENTAMENTO DE BLOCOS RETANGULAR PARA PISO INTERTRAVADO, ESPESSURA DE 10 CM, EM VIA/ESTACIONAMENTO, COM REAPROVEITAMENTO DOS BLOCOS RETANGULAR. AF_12/2020</v>
          </cell>
        </row>
        <row r="5303">
          <cell r="A5303" t="str">
            <v>PAVIMENTACAO</v>
          </cell>
          <cell r="B5303" t="str">
            <v>PAVI</v>
          </cell>
          <cell r="C5303" t="str">
            <v>RECOMPOSICAO DE PAVIMENTACAO</v>
          </cell>
          <cell r="D5303" t="str">
            <v>0054</v>
          </cell>
          <cell r="E5303">
            <v>0</v>
          </cell>
          <cell r="F5303">
            <v>0</v>
          </cell>
          <cell r="G5303" t="str">
            <v>101866</v>
          </cell>
          <cell r="H5303" t="str">
            <v>REASSENTAMENTO DE BLOCOS 16 FACES PARA PISO INTERTRAVADO, ESPESSURA DE 4  CM, EM CALÇADA, COM REAPROVEITAMENTO DOS BLOCOS 16 FACES. AF_12/2020</v>
          </cell>
        </row>
        <row r="5304">
          <cell r="A5304" t="str">
            <v>PAVIMENTACAO</v>
          </cell>
          <cell r="B5304" t="str">
            <v>PAVI</v>
          </cell>
          <cell r="C5304" t="str">
            <v>RECOMPOSICAO DE PAVIMENTACAO</v>
          </cell>
          <cell r="D5304" t="str">
            <v>0054</v>
          </cell>
          <cell r="E5304">
            <v>0</v>
          </cell>
          <cell r="F5304">
            <v>0</v>
          </cell>
          <cell r="G5304" t="str">
            <v>101867</v>
          </cell>
          <cell r="H5304" t="str">
            <v>REASSENTAMENTO DE BLOCOS 16 FACES PARA PISO INTERTRAVADO, ESPESSURA DE 6 CM, EM CALÇADA, COM REAPROVEITAMENTO DOS BLOCOS 16 FACES. AF_12/2020</v>
          </cell>
        </row>
        <row r="5305">
          <cell r="A5305" t="str">
            <v>PAVIMENTACAO</v>
          </cell>
          <cell r="B5305" t="str">
            <v>PAVI</v>
          </cell>
          <cell r="C5305" t="str">
            <v>RECOMPOSICAO DE PAVIMENTACAO</v>
          </cell>
          <cell r="D5305" t="str">
            <v>0054</v>
          </cell>
          <cell r="E5305">
            <v>0</v>
          </cell>
          <cell r="F5305">
            <v>0</v>
          </cell>
          <cell r="G5305" t="str">
            <v>101868</v>
          </cell>
          <cell r="H5305" t="str">
            <v>REASSENTAMENTO DE BLOCOS 16 FACES PARA PISO INTERTRAVADO, ESPESSURA DE 6 CM, EM VIA/ESTACIONAMENTO, COM REAPROVEITAMENTO DOS BLOCOS 16 FACES. AF_12/2020</v>
          </cell>
        </row>
        <row r="5306">
          <cell r="A5306" t="str">
            <v>PAVIMENTACAO</v>
          </cell>
          <cell r="B5306" t="str">
            <v>PAVI</v>
          </cell>
          <cell r="C5306" t="str">
            <v>RECOMPOSICAO DE PAVIMENTACAO</v>
          </cell>
          <cell r="D5306" t="str">
            <v>0054</v>
          </cell>
          <cell r="E5306">
            <v>0</v>
          </cell>
          <cell r="F5306">
            <v>0</v>
          </cell>
          <cell r="G5306" t="str">
            <v>101869</v>
          </cell>
          <cell r="H5306" t="str">
            <v>REASSENTAMENTO DE BLOCOS 16 FACES PARA PISO INTERTRAVADO, ESPESSURA DE 8 CM, EM VIA/ESTACIONAMENTO, COM REAPROVEITAMENTO DOS BLOCOS 16 FACES. AF_12/2020</v>
          </cell>
        </row>
        <row r="5307">
          <cell r="A5307" t="str">
            <v>PAVIMENTACAO</v>
          </cell>
          <cell r="B5307" t="str">
            <v>PAVI</v>
          </cell>
          <cell r="C5307" t="str">
            <v>RECOMPOSICAO DE PAVIMENTACAO</v>
          </cell>
          <cell r="D5307" t="str">
            <v>0054</v>
          </cell>
          <cell r="E5307">
            <v>0</v>
          </cell>
          <cell r="F5307">
            <v>0</v>
          </cell>
          <cell r="G5307" t="str">
            <v>101870</v>
          </cell>
          <cell r="H5307" t="str">
            <v>REASSENTAMENTO DE BLOCOS 16 FACES PARA PISO INTERTRAVADO, ESPESSURA DE 10 CM, EM VIA/ESTACIONAMENTO, COM REAPROVEITAMENTO DOS BLOCOS 16 FACES. AF_12/2020</v>
          </cell>
        </row>
        <row r="5308">
          <cell r="A5308" t="str">
            <v>PAVIMENTACAO</v>
          </cell>
          <cell r="B5308" t="str">
            <v>PAVI</v>
          </cell>
          <cell r="C5308" t="str">
            <v>RECOMPOSICAO DE PAVIMENTACAO</v>
          </cell>
          <cell r="D5308" t="str">
            <v>0054</v>
          </cell>
          <cell r="E5308">
            <v>0</v>
          </cell>
          <cell r="F5308">
            <v>0</v>
          </cell>
          <cell r="G5308" t="str">
            <v>102096</v>
          </cell>
          <cell r="H5308" t="str">
            <v>EXECUÇÃO DE TAPA BURACO COM APLICAÇÃO DE CONCRETO ASFÁLTICO (AQUISIÇÃO EM USINA) E PINTURA DE LIGAÇÃO. AF_12/2020</v>
          </cell>
        </row>
        <row r="5309">
          <cell r="A5309" t="str">
            <v>PAVIMENTACAO</v>
          </cell>
          <cell r="B5309" t="str">
            <v>PAVI</v>
          </cell>
          <cell r="C5309" t="str">
            <v>RECOMPOSICAO DE PAVIMENTACAO</v>
          </cell>
          <cell r="D5309" t="str">
            <v>0054</v>
          </cell>
          <cell r="E5309">
            <v>0</v>
          </cell>
          <cell r="F5309">
            <v>0</v>
          </cell>
          <cell r="G5309" t="str">
            <v>102098</v>
          </cell>
          <cell r="H5309" t="str">
            <v>RECOMPOSIÇÃO DE REVESTIMENTO EM CONCRETO ASFÁLTICO (AQUISIÇÃO EM USINA), PARA O FECHAMENTO DE VALAS. AF_12/2020</v>
          </cell>
        </row>
        <row r="5310">
          <cell r="A5310" t="str">
            <v>PAVIMENTACAO</v>
          </cell>
          <cell r="B5310" t="str">
            <v>PAVI</v>
          </cell>
          <cell r="C5310" t="str">
            <v>RECOMPOSICAO DE PAVIMENTACAO</v>
          </cell>
          <cell r="D5310" t="str">
            <v>0054</v>
          </cell>
          <cell r="E5310">
            <v>0</v>
          </cell>
          <cell r="F5310">
            <v>0</v>
          </cell>
          <cell r="G5310" t="str">
            <v>102100</v>
          </cell>
          <cell r="H5310" t="str">
            <v>EXECUÇÃO DE IMPRIMAÇÃO IMPERMEABILIZANTE COM ASFALTO DILUÍDO CM-30, PARA O FECHAMENTO DE VALAS. AF_12/2020</v>
          </cell>
        </row>
        <row r="5311">
          <cell r="A5311" t="str">
            <v>PAVIMENTACAO</v>
          </cell>
          <cell r="B5311" t="str">
            <v>PAVI</v>
          </cell>
          <cell r="C5311" t="str">
            <v>RECOMPOSICAO DE PAVIMENTACAO</v>
          </cell>
          <cell r="D5311" t="str">
            <v>0054</v>
          </cell>
          <cell r="E5311">
            <v>0</v>
          </cell>
          <cell r="F5311">
            <v>0</v>
          </cell>
          <cell r="G5311" t="str">
            <v>102101</v>
          </cell>
          <cell r="H5311" t="str">
            <v>EXECUÇÃO DE PINTURA DE LIGAÇÃO COM EMULSÃO ASFÁLTICA RR-2C, PARA O FECHAMENTO DE VALAS. AF_12/2020</v>
          </cell>
        </row>
        <row r="5312">
          <cell r="A5312" t="str">
            <v>PAVIMENTACAO</v>
          </cell>
          <cell r="B5312" t="str">
            <v>PAVI</v>
          </cell>
          <cell r="C5312" t="str">
            <v>REGULARIZACAO/REFORCO DE SUBLEITO</v>
          </cell>
          <cell r="D5312" t="str">
            <v>0055</v>
          </cell>
          <cell r="E5312">
            <v>0</v>
          </cell>
          <cell r="F5312">
            <v>0</v>
          </cell>
          <cell r="G5312" t="str">
            <v>100576</v>
          </cell>
          <cell r="H5312" t="str">
            <v>REGULARIZAÇÃO E COMPACTAÇÃO DE SUBLEITO DE SOLO  PREDOMINANTEMENTE ARGILOSO. AF_11/2019</v>
          </cell>
        </row>
        <row r="5313">
          <cell r="A5313" t="str">
            <v>PAVIMENTACAO</v>
          </cell>
          <cell r="B5313" t="str">
            <v>PAVI</v>
          </cell>
          <cell r="C5313" t="str">
            <v>REGULARIZACAO/REFORCO DE SUBLEITO</v>
          </cell>
          <cell r="D5313" t="str">
            <v>0055</v>
          </cell>
          <cell r="E5313">
            <v>0</v>
          </cell>
          <cell r="F5313">
            <v>0</v>
          </cell>
          <cell r="G5313" t="str">
            <v>100577</v>
          </cell>
          <cell r="H5313" t="str">
            <v>REGULARIZAÇÃO E COMPACTAÇÃO DE SUBLEITO DE SOLO PREDOMINANTEMENTE ARENOSO. AF_11/2019</v>
          </cell>
        </row>
        <row r="5314">
          <cell r="A5314" t="str">
            <v>PAVIMENTACAO</v>
          </cell>
          <cell r="B5314" t="str">
            <v>PAVI</v>
          </cell>
          <cell r="C5314" t="str">
            <v>EXECUCAO DE SUB-LEITO, LEITO, SUB-BASE, BASE ETC</v>
          </cell>
          <cell r="D5314" t="str">
            <v>0056</v>
          </cell>
          <cell r="E5314">
            <v>0</v>
          </cell>
          <cell r="F5314">
            <v>0</v>
          </cell>
          <cell r="G5314" t="str">
            <v>96388</v>
          </cell>
          <cell r="H5314" t="str">
            <v>EXECUÇÃO E COMPACTAÇÃO DE BASE E OU SUB BASE PARA PAVIMENTAÇÃO DE SOLOS DE COMPORTAMENTO LATERÍTICO (ARENOSO) - EXCLUSIVE SOLO, ESCAVAÇÃO, CARGA E TRANSPORTE. AF_11/2019</v>
          </cell>
        </row>
        <row r="5315">
          <cell r="A5315" t="str">
            <v>PAVIMENTACAO</v>
          </cell>
          <cell r="B5315" t="str">
            <v>PAVI</v>
          </cell>
          <cell r="C5315" t="str">
            <v>EXECUCAO DE SUB-LEITO, LEITO, SUB-BASE, BASE ETC</v>
          </cell>
          <cell r="D5315" t="str">
            <v>0056</v>
          </cell>
          <cell r="E5315">
            <v>0</v>
          </cell>
          <cell r="F5315">
            <v>0</v>
          </cell>
          <cell r="G5315" t="str">
            <v>96389</v>
          </cell>
          <cell r="H5315" t="str">
            <v>EXECUÇÃO E COMPACTAÇÃO DE BASE E OU SUB BASE PARA PAVIMENTAÇÃO DE SOLO (PREDOMINANTEMENTE ARENOSO) COM CIMENTO (TEOR DE 2%) - EXCLUSIVE SOLO, ESCAVAÇÃO, CARGA E TRANSPORTE. AF_11/2019</v>
          </cell>
        </row>
        <row r="5316">
          <cell r="A5316" t="str">
            <v>PAVIMENTACAO</v>
          </cell>
          <cell r="B5316" t="str">
            <v>PAVI</v>
          </cell>
          <cell r="C5316" t="str">
            <v>EXECUCAO DE SUB-LEITO, LEITO, SUB-BASE, BASE ETC</v>
          </cell>
          <cell r="D5316" t="str">
            <v>0056</v>
          </cell>
          <cell r="E5316">
            <v>0</v>
          </cell>
          <cell r="F5316">
            <v>0</v>
          </cell>
          <cell r="G5316" t="str">
            <v>96390</v>
          </cell>
          <cell r="H5316" t="str">
            <v>EXECUÇÃO E COMPACTAÇÃO DE BASE E OU SUB BASE PARA PAVIMENTAÇÃO DE SOLO (PREDOMINANTEMENTE ARENOSO) COM CIMENTO (TEOR DE 4%) - EXCLUSIVE SOLO, ESCAVAÇÃO, CARGA E TRANSPORTE. AF_11/2019</v>
          </cell>
        </row>
        <row r="5317">
          <cell r="A5317" t="str">
            <v>PAVIMENTACAO</v>
          </cell>
          <cell r="B5317" t="str">
            <v>PAVI</v>
          </cell>
          <cell r="C5317" t="str">
            <v>EXECUCAO DE SUB-LEITO, LEITO, SUB-BASE, BASE ETC</v>
          </cell>
          <cell r="D5317" t="str">
            <v>0056</v>
          </cell>
          <cell r="E5317">
            <v>0</v>
          </cell>
          <cell r="F5317">
            <v>0</v>
          </cell>
          <cell r="G5317" t="str">
            <v>96391</v>
          </cell>
          <cell r="H5317" t="str">
            <v>EXECUÇÃO E COMPACTAÇÃO DE BASE E OU SUB BASE PARA PAVIMENTAÇÃO DE SOLO (PREDOMINANTEMENTE ARENOSO) COM CIMENTO (TEOR DE 6%) - EXCLUSIVE SOLO, ESCAVAÇÃO, CARGA E TRANSPORTE. AF_11/2019</v>
          </cell>
        </row>
        <row r="5318">
          <cell r="A5318" t="str">
            <v>PAVIMENTACAO</v>
          </cell>
          <cell r="B5318" t="str">
            <v>PAVI</v>
          </cell>
          <cell r="C5318" t="str">
            <v>EXECUCAO DE SUB-LEITO, LEITO, SUB-BASE, BASE ETC</v>
          </cell>
          <cell r="D5318" t="str">
            <v>0056</v>
          </cell>
          <cell r="E5318">
            <v>0</v>
          </cell>
          <cell r="F5318">
            <v>0</v>
          </cell>
          <cell r="G5318" t="str">
            <v>96392</v>
          </cell>
          <cell r="H5318" t="str">
            <v>EXECUÇÃO E COMPACTAÇÃO DE BASE E OU SUB BASE PARA PAVIMENTAÇÃO DE SOLO (PREDOMINANTEMENTE ARENOSO) COM CIMENTO (TEOR DE 8%) - EXCLUSIVE SOLO, ESCAVAÇÃO, CARGA E TRANSPORTE. AF_11/2019</v>
          </cell>
        </row>
        <row r="5319">
          <cell r="A5319" t="str">
            <v>PAVIMENTACAO</v>
          </cell>
          <cell r="B5319" t="str">
            <v>PAVI</v>
          </cell>
          <cell r="C5319" t="str">
            <v>EXECUCAO DE SUB-LEITO, LEITO, SUB-BASE, BASE ETC</v>
          </cell>
          <cell r="D5319" t="str">
            <v>0056</v>
          </cell>
          <cell r="E5319">
            <v>0</v>
          </cell>
          <cell r="F5319">
            <v>0</v>
          </cell>
          <cell r="G5319" t="str">
            <v>96396</v>
          </cell>
          <cell r="H5319" t="str">
            <v>EXECUÇÃO E COMPACTAÇÃO DE BASE E OU SUB BASE PARA PAVIMENTAÇÃO DE BRITA GRADUADA SIMPLES - EXCLUSIVE CARGA E TRANSPORTE. AF_11/2019</v>
          </cell>
        </row>
        <row r="5320">
          <cell r="A5320" t="str">
            <v>PAVIMENTACAO</v>
          </cell>
          <cell r="B5320" t="str">
            <v>PAVI</v>
          </cell>
          <cell r="C5320" t="str">
            <v>EXECUCAO DE SUB-LEITO, LEITO, SUB-BASE, BASE ETC</v>
          </cell>
          <cell r="D5320" t="str">
            <v>0056</v>
          </cell>
          <cell r="E5320">
            <v>0</v>
          </cell>
          <cell r="F5320">
            <v>0</v>
          </cell>
          <cell r="G5320" t="str">
            <v>96397</v>
          </cell>
          <cell r="H5320" t="str">
            <v>EXECUÇÃO E COMPACTAÇÃO DE BASE E OU SUB BASE PARA PAVIMENTAÇÃO DE BRITA GRADUADA SIMPLES TRATADA COM CIMENTO - EXCLUSIVE CARGA E TRANSPORTE. AF_11/2019</v>
          </cell>
        </row>
        <row r="5321">
          <cell r="A5321" t="str">
            <v>PAVIMENTACAO</v>
          </cell>
          <cell r="B5321" t="str">
            <v>PAVI</v>
          </cell>
          <cell r="C5321" t="str">
            <v>EXECUCAO DE SUB-LEITO, LEITO, SUB-BASE, BASE ETC</v>
          </cell>
          <cell r="D5321" t="str">
            <v>0056</v>
          </cell>
          <cell r="E5321">
            <v>0</v>
          </cell>
          <cell r="F5321">
            <v>0</v>
          </cell>
          <cell r="G5321" t="str">
            <v>96398</v>
          </cell>
          <cell r="H5321" t="str">
            <v>EXECUÇÃO E COMPACTAÇÃO DE BASE E OU SUB BASE PARA PAVIMENTAÇÃO DE CONCRETO COMPACTADO COM ROLO - EXCLUSIVE CARGA E TRANSPORTE. AF_11/2019</v>
          </cell>
        </row>
        <row r="5322">
          <cell r="A5322" t="str">
            <v>PAVIMENTACAO</v>
          </cell>
          <cell r="B5322" t="str">
            <v>PAVI</v>
          </cell>
          <cell r="C5322" t="str">
            <v>EXECUCAO DE SUB-LEITO, LEITO, SUB-BASE, BASE ETC</v>
          </cell>
          <cell r="D5322" t="str">
            <v>0056</v>
          </cell>
          <cell r="E5322">
            <v>0</v>
          </cell>
          <cell r="F5322">
            <v>0</v>
          </cell>
          <cell r="G5322" t="str">
            <v>96399</v>
          </cell>
          <cell r="H5322" t="str">
            <v>EXECUÇÃO E COMPACTAÇÃO DE BASE E OU SUB BASE PARA PAVIMENTAÇÃO DE PEDRA RACHÃO  - EXCLUSIVE CARGA E TRANSPORTE. AF_11/2019</v>
          </cell>
        </row>
        <row r="5323">
          <cell r="A5323" t="str">
            <v>PAVIMENTACAO</v>
          </cell>
          <cell r="B5323" t="str">
            <v>PAVI</v>
          </cell>
          <cell r="C5323" t="str">
            <v>EXECUCAO DE SUB-LEITO, LEITO, SUB-BASE, BASE ETC</v>
          </cell>
          <cell r="D5323" t="str">
            <v>0056</v>
          </cell>
          <cell r="E5323">
            <v>0</v>
          </cell>
          <cell r="F5323">
            <v>0</v>
          </cell>
          <cell r="G5323" t="str">
            <v>96400</v>
          </cell>
          <cell r="H5323" t="str">
            <v>EXECUÇÃO E COMPACTAÇÃO DE BASE E OU SUB BASE PARA PAVIMENTAÇÃO DE MACADAME SECO - EXCLUSIVE CARGA E TRANSPORTE. AF_11/2019</v>
          </cell>
        </row>
        <row r="5324">
          <cell r="A5324" t="str">
            <v>PAVIMENTACAO</v>
          </cell>
          <cell r="B5324" t="str">
            <v>PAVI</v>
          </cell>
          <cell r="C5324" t="str">
            <v>EXECUCAO DE SUB-LEITO, LEITO, SUB-BASE, BASE ETC</v>
          </cell>
          <cell r="D5324" t="str">
            <v>0056</v>
          </cell>
          <cell r="E5324">
            <v>0</v>
          </cell>
          <cell r="F5324">
            <v>0</v>
          </cell>
          <cell r="G5324" t="str">
            <v>96401</v>
          </cell>
          <cell r="H5324" t="str">
            <v>EXECUÇÃO DE IMPRIMAÇÃO COM ASFALTO DILUÍDO CM-30. AF_11/2019</v>
          </cell>
        </row>
        <row r="5325">
          <cell r="A5325" t="str">
            <v>PAVIMENTACAO</v>
          </cell>
          <cell r="B5325" t="str">
            <v>PAVI</v>
          </cell>
          <cell r="C5325" t="str">
            <v>EXECUCAO DE SUB-LEITO, LEITO, SUB-BASE, BASE ETC</v>
          </cell>
          <cell r="D5325" t="str">
            <v>0056</v>
          </cell>
          <cell r="E5325">
            <v>0</v>
          </cell>
          <cell r="F5325">
            <v>0</v>
          </cell>
          <cell r="G5325" t="str">
            <v>96402</v>
          </cell>
          <cell r="H5325" t="str">
            <v>EXECUÇÃO DE PINTURA DE LIGAÇÃO COM EMULSÃO ASFÁLTICA RR-2C. AF_11/2019</v>
          </cell>
        </row>
        <row r="5326">
          <cell r="A5326" t="str">
            <v>PAVIMENTACAO</v>
          </cell>
          <cell r="B5326" t="str">
            <v>PAVI</v>
          </cell>
          <cell r="C5326" t="str">
            <v>EXECUCAO DE SUB-LEITO, LEITO, SUB-BASE, BASE ETC</v>
          </cell>
          <cell r="D5326" t="str">
            <v>0056</v>
          </cell>
          <cell r="E5326">
            <v>0</v>
          </cell>
          <cell r="F5326">
            <v>0</v>
          </cell>
          <cell r="G5326" t="str">
            <v>100564</v>
          </cell>
          <cell r="H5326" t="str">
            <v>EXECUÇÃO E COMPACTAÇÃO DE BASE E OU SUB-BASE PARA PAVIMENTAÇÃO DE SOLO (PREDOMINANTEMENTE ARENOSO) BRITA - 40/60 - EXCLUSIVE SOLO, ESCAVAÇÃO, CARGA E TRANSPORTE. AF_11/2019</v>
          </cell>
        </row>
        <row r="5327">
          <cell r="A5327" t="str">
            <v>PAVIMENTACAO</v>
          </cell>
          <cell r="B5327" t="str">
            <v>PAVI</v>
          </cell>
          <cell r="C5327" t="str">
            <v>EXECUCAO DE SUB-LEITO, LEITO, SUB-BASE, BASE ETC</v>
          </cell>
          <cell r="D5327" t="str">
            <v>0056</v>
          </cell>
          <cell r="E5327">
            <v>0</v>
          </cell>
          <cell r="F5327">
            <v>0</v>
          </cell>
          <cell r="G5327" t="str">
            <v>100565</v>
          </cell>
          <cell r="H5327" t="str">
            <v>EXECUÇÃO E COMPACTAÇÃO DE BASE E OU SUB-BASE PARA PAVIMENTAÇÃO DE SOLO (PREDOMINANTEMENTE ARENOSO) BRITA - 50/50 - EXCLUSIVE SOLO, ESCAVAÇÃO, CARGA E TRANSPORTE. AF_11/2019</v>
          </cell>
        </row>
        <row r="5328">
          <cell r="A5328" t="str">
            <v>PAVIMENTACAO</v>
          </cell>
          <cell r="B5328" t="str">
            <v>PAVI</v>
          </cell>
          <cell r="C5328" t="str">
            <v>EXECUCAO DE SUB-LEITO, LEITO, SUB-BASE, BASE ETC</v>
          </cell>
          <cell r="D5328" t="str">
            <v>0056</v>
          </cell>
          <cell r="E5328">
            <v>0</v>
          </cell>
          <cell r="F5328">
            <v>0</v>
          </cell>
          <cell r="G5328" t="str">
            <v>100566</v>
          </cell>
          <cell r="H5328" t="str">
            <v>EXECUÇÃO E COMPACTAÇÃO DE BASE E OU SUB-BASE PARA PAVIMENTAÇÃO DE SOLO (PREDOMINANTEMENTE ARENOSO) BRITA - 40/60 COM CIMENTO (TEOR DE 4%) - EXCLUSIVE SOLO, ESCAVAÇÃO, CARGA E TRANSPORTE. AF_11/2019</v>
          </cell>
        </row>
        <row r="5329">
          <cell r="A5329" t="str">
            <v>PAVIMENTACAO</v>
          </cell>
          <cell r="B5329" t="str">
            <v>PAVI</v>
          </cell>
          <cell r="C5329" t="str">
            <v>EXECUCAO DE SUB-LEITO, LEITO, SUB-BASE, BASE ETC</v>
          </cell>
          <cell r="D5329" t="str">
            <v>0056</v>
          </cell>
          <cell r="E5329">
            <v>0</v>
          </cell>
          <cell r="F5329">
            <v>0</v>
          </cell>
          <cell r="G5329" t="str">
            <v>100567</v>
          </cell>
          <cell r="H5329" t="str">
            <v>EXECUÇÃO E COMPACTAÇÃO DE BASE E OU SUB-BASE PARA PAVIMENTAÇÃO DE SOLO (PREDOMINANTEMENTE ARENOSO) BRITA - 40/60 COM CIMENTO (TEOR DE 6%) - EXCLUSIVE SOLO, ESCAVAÇÃO, CARGA E TRANSPORTE. AF_11/2019</v>
          </cell>
        </row>
        <row r="5330">
          <cell r="A5330" t="str">
            <v>PAVIMENTACAO</v>
          </cell>
          <cell r="B5330" t="str">
            <v>PAVI</v>
          </cell>
          <cell r="C5330" t="str">
            <v>EXECUCAO DE SUB-LEITO, LEITO, SUB-BASE, BASE ETC</v>
          </cell>
          <cell r="D5330" t="str">
            <v>0056</v>
          </cell>
          <cell r="E5330">
            <v>0</v>
          </cell>
          <cell r="F5330">
            <v>0</v>
          </cell>
          <cell r="G5330" t="str">
            <v>100568</v>
          </cell>
          <cell r="H5330" t="str">
            <v>EXECUÇÃO E COMPACTAÇÃO DE BASE E OU SUB-BASE PARA PAVIMENTAÇÃO DE SOLO (PREDOMINANTEMENTE ARENOSO) BRITA - 40/60 COM CIMENTO (TEOR DE 8%) - EXCLUSIVE SOLO, ESCAVAÇÃO, CARGA E TRANSPORTE. AF_11/2019</v>
          </cell>
        </row>
        <row r="5331">
          <cell r="A5331" t="str">
            <v>PAVIMENTACAO</v>
          </cell>
          <cell r="B5331" t="str">
            <v>PAVI</v>
          </cell>
          <cell r="C5331" t="str">
            <v>EXECUCAO DE SUB-LEITO, LEITO, SUB-BASE, BASE ETC</v>
          </cell>
          <cell r="D5331" t="str">
            <v>0056</v>
          </cell>
          <cell r="E5331">
            <v>0</v>
          </cell>
          <cell r="F5331">
            <v>0</v>
          </cell>
          <cell r="G5331" t="str">
            <v>100569</v>
          </cell>
          <cell r="H5331" t="str">
            <v>EXECUÇÃO E COMPACTAÇÃO DE BASE E OU SUB-BASE PARA PAVIMENTAÇÃO DE SOLO (PREDOMINANTEMENTE ARENOSO) BRITA - 50/50 COM CIMENTO (TEOR DE 4%)  - EXCLUSIVE SOLO, ESCAVAÇÃO, CARGA E TRANSPORTE. AF_11/2019</v>
          </cell>
        </row>
        <row r="5332">
          <cell r="A5332" t="str">
            <v>PAVIMENTACAO</v>
          </cell>
          <cell r="B5332" t="str">
            <v>PAVI</v>
          </cell>
          <cell r="C5332" t="str">
            <v>EXECUCAO DE SUB-LEITO, LEITO, SUB-BASE, BASE ETC</v>
          </cell>
          <cell r="D5332" t="str">
            <v>0056</v>
          </cell>
          <cell r="E5332">
            <v>0</v>
          </cell>
          <cell r="F5332">
            <v>0</v>
          </cell>
          <cell r="G5332" t="str">
            <v>100570</v>
          </cell>
          <cell r="H5332" t="str">
            <v>EXECUÇÃO E COMPACTAÇÃO DE BASE E OU SUB-BASE PARA PAVIMENTAÇÃO DE SOLO (PREDOMINANTEMENTE ARENOSO) BRITA - 50/50 COM CIMENTO (TEOR DE 6%) - EXCLUSIVE SOLO, ESCAVAÇÃO, CARGA E TRANSPORTE. AF_11/2019</v>
          </cell>
        </row>
        <row r="5333">
          <cell r="A5333" t="str">
            <v>PAVIMENTACAO</v>
          </cell>
          <cell r="B5333" t="str">
            <v>PAVI</v>
          </cell>
          <cell r="C5333" t="str">
            <v>EXECUCAO DE SUB-LEITO, LEITO, SUB-BASE, BASE ETC</v>
          </cell>
          <cell r="D5333" t="str">
            <v>0056</v>
          </cell>
          <cell r="E5333">
            <v>0</v>
          </cell>
          <cell r="F5333">
            <v>0</v>
          </cell>
          <cell r="G5333" t="str">
            <v>100571</v>
          </cell>
          <cell r="H5333" t="str">
            <v>EXECUÇÃO E COMPACTAÇÃO DE BASE E OU SUB-BASE PARA PAVIMENTAÇÃO DE SOLO (PREDOMINANTEMENTE ARENOSO) BRITA - 50/50 COM CIMENTO (TEOR DE 8%) - EXCLUSIVE SOLO, ESCAVAÇÃO, CARGA E TRANSPORTE. AF_11/2019</v>
          </cell>
        </row>
        <row r="5334">
          <cell r="A5334" t="str">
            <v>PAVIMENTACAO</v>
          </cell>
          <cell r="B5334" t="str">
            <v>PAVI</v>
          </cell>
          <cell r="C5334" t="str">
            <v>EXECUCAO DE SUB-LEITO, LEITO, SUB-BASE, BASE ETC</v>
          </cell>
          <cell r="D5334" t="str">
            <v>0056</v>
          </cell>
          <cell r="E5334">
            <v>0</v>
          </cell>
          <cell r="F5334">
            <v>0</v>
          </cell>
          <cell r="G5334" t="str">
            <v>100572</v>
          </cell>
          <cell r="H5334" t="str">
            <v>EXECUÇÃO E COMPACTAÇÃO DE BASE E OU SUB-BASE PARA PAVIMENTAÇÃO DE SOLO (PREDOMINANTEMENTE ARGILOSO) BRITA - 40/60 - EXCLUSIVE SOLO, ESCAVAÇÃO, CARGA E TRANSPORTE. AF_11/2019</v>
          </cell>
        </row>
        <row r="5335">
          <cell r="A5335" t="str">
            <v>PAVIMENTACAO</v>
          </cell>
          <cell r="B5335" t="str">
            <v>PAVI</v>
          </cell>
          <cell r="C5335" t="str">
            <v>EXECUCAO DE SUB-LEITO, LEITO, SUB-BASE, BASE ETC</v>
          </cell>
          <cell r="D5335" t="str">
            <v>0056</v>
          </cell>
          <cell r="E5335">
            <v>0</v>
          </cell>
          <cell r="F5335">
            <v>0</v>
          </cell>
          <cell r="G5335" t="str">
            <v>100573</v>
          </cell>
          <cell r="H5335" t="str">
            <v>EXECUÇÃO E COMPACTAÇÃO DE BASE E OU SUB-BASE PARA PAVIMENTAÇÃO DE SOLO (PREDOMINANTEMENTE ARGILOSO) BRITA - 50/50 - EXCLUSIVE SOLO, ESCAVAÇÃO, CARGA E TRANSPORTE. AF_11/2019</v>
          </cell>
        </row>
        <row r="5336">
          <cell r="A5336" t="str">
            <v>PAVIMENTACAO</v>
          </cell>
          <cell r="B5336" t="str">
            <v>PAVI</v>
          </cell>
          <cell r="C5336" t="str">
            <v>EXECUCAO DE SUB-LEITO, LEITO, SUB-BASE, BASE ETC</v>
          </cell>
          <cell r="D5336" t="str">
            <v>0056</v>
          </cell>
          <cell r="E5336">
            <v>0</v>
          </cell>
          <cell r="F5336">
            <v>0</v>
          </cell>
          <cell r="G5336" t="str">
            <v>100574</v>
          </cell>
          <cell r="H5336" t="str">
            <v>ESPALHAMENTO DE MATERIAL COM TRATOR DE ESTEIRAS. AF_11/2019</v>
          </cell>
        </row>
        <row r="5337">
          <cell r="A5337" t="str">
            <v>PAVIMENTACAO</v>
          </cell>
          <cell r="B5337" t="str">
            <v>PAVI</v>
          </cell>
          <cell r="C5337" t="str">
            <v>EXECUCAO DE SUB-LEITO, LEITO, SUB-BASE, BASE ETC</v>
          </cell>
          <cell r="D5337" t="str">
            <v>0056</v>
          </cell>
          <cell r="E5337">
            <v>0</v>
          </cell>
          <cell r="F5337">
            <v>0</v>
          </cell>
          <cell r="G5337" t="str">
            <v>100575</v>
          </cell>
          <cell r="H5337" t="str">
            <v>REGULARIZAÇÃO DE SUPERFÍCIES COM MOTONIVELADORA. AF_11/2019</v>
          </cell>
        </row>
        <row r="5338">
          <cell r="A5338" t="str">
            <v>PAVIMENTACAO</v>
          </cell>
          <cell r="B5338" t="str">
            <v>PAVI</v>
          </cell>
          <cell r="C5338" t="str">
            <v>EXECUCAO DE SUB-LEITO, LEITO, SUB-BASE, BASE ETC</v>
          </cell>
          <cell r="D5338" t="str">
            <v>0056</v>
          </cell>
          <cell r="E5338">
            <v>0</v>
          </cell>
          <cell r="F5338">
            <v>0</v>
          </cell>
          <cell r="G5338" t="str">
            <v>101767</v>
          </cell>
          <cell r="H5338" t="str">
            <v>EXECUÇÃO E COMPACTAÇÃO DE BASE E OU SUB BASE PARA PAVIMENTAÇÃO DE SOLOS ESTABILIZADOS GRANULOMETRICAMENTE COM MISTURA DE SOLOS EM PISTA - EXCLUSIVE SOLO, ESCAVAÇÃO, CARGA E TRANSPORTE. AF_11/2019</v>
          </cell>
        </row>
        <row r="5339">
          <cell r="A5339" t="str">
            <v>PAVIMENTACAO</v>
          </cell>
          <cell r="B5339" t="str">
            <v>PAVI</v>
          </cell>
          <cell r="C5339" t="str">
            <v>EXECUCAO DE SUB-LEITO, LEITO, SUB-BASE, BASE ETC</v>
          </cell>
          <cell r="D5339" t="str">
            <v>0056</v>
          </cell>
          <cell r="E5339">
            <v>0</v>
          </cell>
          <cell r="F5339">
            <v>0</v>
          </cell>
          <cell r="G5339" t="str">
            <v>101768</v>
          </cell>
          <cell r="H5339" t="str">
            <v>EXECUÇÃO E COMPACTAÇÃO DE BASE E OU SUB BASE PARA PAVIMENTAÇÃO DE SOLO ESTABILIZADO GRANULOMETRICAMENTE SEM MISTURA DE SOLOS - EXCLUSIVE SOLO, ESCAVAÇÃO, CARGA E TRANSPORTE. AF_11/2019</v>
          </cell>
        </row>
        <row r="5340">
          <cell r="A5340" t="str">
            <v>PAVIMENTACAO</v>
          </cell>
          <cell r="B5340" t="str">
            <v>PAVI</v>
          </cell>
          <cell r="C5340" t="str">
            <v>EXECUCAO DE PAVIMENTACOES DIVERSAS</v>
          </cell>
          <cell r="D5340" t="str">
            <v>0057</v>
          </cell>
          <cell r="E5340">
            <v>0</v>
          </cell>
          <cell r="F5340">
            <v>0</v>
          </cell>
          <cell r="G5340" t="str">
            <v>92391</v>
          </cell>
          <cell r="H5340" t="str">
            <v>EXECUÇÃO DE PAVIMENTO EM PISO INTERTRAVADO, COM BLOCO PISOGRAMA DE 35 X 25 CM, ESPESSURA 6 CM. AF_12/2015</v>
          </cell>
        </row>
        <row r="5341">
          <cell r="A5341" t="str">
            <v>PAVIMENTACAO</v>
          </cell>
          <cell r="B5341" t="str">
            <v>PAVI</v>
          </cell>
          <cell r="C5341" t="str">
            <v>EXECUCAO DE PAVIMENTACOES DIVERSAS</v>
          </cell>
          <cell r="D5341" t="str">
            <v>0057</v>
          </cell>
          <cell r="E5341">
            <v>0</v>
          </cell>
          <cell r="F5341">
            <v>0</v>
          </cell>
          <cell r="G5341" t="str">
            <v>92392</v>
          </cell>
          <cell r="H5341" t="str">
            <v>EXECUÇÃO DE PAVIMENTO EM PISO INTERTRAVADO, COM BLOCO PISOGRAMA DE 35 X 25 CM, ESPESSURA 8 CM. AF_12/2015</v>
          </cell>
        </row>
        <row r="5342">
          <cell r="A5342" t="str">
            <v>PAVIMENTACAO</v>
          </cell>
          <cell r="B5342" t="str">
            <v>PAVI</v>
          </cell>
          <cell r="C5342" t="str">
            <v>EXECUCAO DE PAVIMENTACOES DIVERSAS</v>
          </cell>
          <cell r="D5342" t="str">
            <v>0057</v>
          </cell>
          <cell r="E5342">
            <v>0</v>
          </cell>
          <cell r="F5342">
            <v>0</v>
          </cell>
          <cell r="G5342" t="str">
            <v>92393</v>
          </cell>
          <cell r="H5342" t="str">
            <v>EXECUÇÃO DE PAVIMENTO EM PISO INTERTRAVADO, COM BLOCO SEXTAVADO DE 25 X 25 CM, ESPESSURA 6 CM. AF_12/2015</v>
          </cell>
        </row>
        <row r="5343">
          <cell r="A5343" t="str">
            <v>PAVIMENTACAO</v>
          </cell>
          <cell r="B5343" t="str">
            <v>PAVI</v>
          </cell>
          <cell r="C5343" t="str">
            <v>EXECUCAO DE PAVIMENTACOES DIVERSAS</v>
          </cell>
          <cell r="D5343" t="str">
            <v>0057</v>
          </cell>
          <cell r="E5343">
            <v>0</v>
          </cell>
          <cell r="F5343">
            <v>0</v>
          </cell>
          <cell r="G5343" t="str">
            <v>92394</v>
          </cell>
          <cell r="H5343" t="str">
            <v>EXECUÇÃO DE PAVIMENTO EM PISO INTERTRAVADO, COM BLOCO SEXTAVADO DE 25 X 25 CM, ESPESSURA 8 CM. AF_12/2015</v>
          </cell>
        </row>
        <row r="5344">
          <cell r="A5344" t="str">
            <v>PAVIMENTACAO</v>
          </cell>
          <cell r="B5344" t="str">
            <v>PAVI</v>
          </cell>
          <cell r="C5344" t="str">
            <v>EXECUCAO DE PAVIMENTACOES DIVERSAS</v>
          </cell>
          <cell r="D5344" t="str">
            <v>0057</v>
          </cell>
          <cell r="E5344">
            <v>0</v>
          </cell>
          <cell r="F5344">
            <v>0</v>
          </cell>
          <cell r="G5344" t="str">
            <v>92395</v>
          </cell>
          <cell r="H5344" t="str">
            <v>EXECUÇÃO DE PAVIMENTO EM PISO INTERTRAVADO, COM BLOCO SEXTAVADO DE 25 X 25 CM, ESPESSURA 10 CM. AF_12/2015</v>
          </cell>
        </row>
        <row r="5345">
          <cell r="A5345" t="str">
            <v>PAVIMENTACAO</v>
          </cell>
          <cell r="B5345" t="str">
            <v>PAVI</v>
          </cell>
          <cell r="C5345" t="str">
            <v>EXECUCAO DE PAVIMENTACOES DIVERSAS</v>
          </cell>
          <cell r="D5345" t="str">
            <v>0057</v>
          </cell>
          <cell r="E5345">
            <v>0</v>
          </cell>
          <cell r="F5345">
            <v>0</v>
          </cell>
          <cell r="G5345" t="str">
            <v>92396</v>
          </cell>
          <cell r="H5345" t="str">
            <v>EXECUÇÃO DE PASSEIO EM PISO INTERTRAVADO, COM BLOCO RETANGULAR COR NATURAL DE 20 X 10 CM, ESPESSURA 6 CM. AF_12/2015</v>
          </cell>
        </row>
        <row r="5346">
          <cell r="A5346" t="str">
            <v>PAVIMENTACAO</v>
          </cell>
          <cell r="B5346" t="str">
            <v>PAVI</v>
          </cell>
          <cell r="C5346" t="str">
            <v>EXECUCAO DE PAVIMENTACOES DIVERSAS</v>
          </cell>
          <cell r="D5346" t="str">
            <v>0057</v>
          </cell>
          <cell r="E5346">
            <v>0</v>
          </cell>
          <cell r="F5346">
            <v>0</v>
          </cell>
          <cell r="G5346" t="str">
            <v>92397</v>
          </cell>
          <cell r="H5346" t="str">
            <v>EXECUÇÃO DE PÁTIO/ESTACIONAMENTO EM PISO INTERTRAVADO, COM BLOCO RETANGULAR COR NATURAL DE 20 X 10 CM, ESPESSURA 6 CM. AF_12/2015</v>
          </cell>
        </row>
        <row r="5347">
          <cell r="A5347" t="str">
            <v>PAVIMENTACAO</v>
          </cell>
          <cell r="B5347" t="str">
            <v>PAVI</v>
          </cell>
          <cell r="C5347" t="str">
            <v>EXECUCAO DE PAVIMENTACOES DIVERSAS</v>
          </cell>
          <cell r="D5347" t="str">
            <v>0057</v>
          </cell>
          <cell r="E5347">
            <v>0</v>
          </cell>
          <cell r="F5347">
            <v>0</v>
          </cell>
          <cell r="G5347" t="str">
            <v>92398</v>
          </cell>
          <cell r="H5347" t="str">
            <v>EXECUÇÃO DE PÁTIO/ESTACIONAMENTO EM PISO INTERTRAVADO, COM BLOCO RETANGULAR COR NATURAL DE 20 X 10 CM, ESPESSURA 8 CM. AF_12/2015</v>
          </cell>
        </row>
        <row r="5348">
          <cell r="A5348" t="str">
            <v>PAVIMENTACAO</v>
          </cell>
          <cell r="B5348" t="str">
            <v>PAVI</v>
          </cell>
          <cell r="C5348" t="str">
            <v>EXECUCAO DE PAVIMENTACOES DIVERSAS</v>
          </cell>
          <cell r="D5348" t="str">
            <v>0057</v>
          </cell>
          <cell r="E5348">
            <v>0</v>
          </cell>
          <cell r="F5348">
            <v>0</v>
          </cell>
          <cell r="G5348" t="str">
            <v>92399</v>
          </cell>
          <cell r="H5348" t="str">
            <v>EXECUÇÃO DE VIA EM PISO INTERTRAVADO, COM BLOCO RETANGULAR COR NATURAL DE 20 X 10 CM, ESPESSURA 8 CM. AF_12/2015</v>
          </cell>
        </row>
        <row r="5349">
          <cell r="A5349" t="str">
            <v>PAVIMENTACAO</v>
          </cell>
          <cell r="B5349" t="str">
            <v>PAVI</v>
          </cell>
          <cell r="C5349" t="str">
            <v>EXECUCAO DE PAVIMENTACOES DIVERSAS</v>
          </cell>
          <cell r="D5349" t="str">
            <v>0057</v>
          </cell>
          <cell r="E5349">
            <v>0</v>
          </cell>
          <cell r="F5349">
            <v>0</v>
          </cell>
          <cell r="G5349" t="str">
            <v>92400</v>
          </cell>
          <cell r="H5349" t="str">
            <v>EXECUÇÃO DE PÁTIO/ESTACIONAMENTO EM PISO INTERTRAVADO, COM BLOCO RETANGULAR DE 20 X 10 CM, ESPESSURA 10 CM. AF_12/2015</v>
          </cell>
        </row>
        <row r="5350">
          <cell r="A5350" t="str">
            <v>PAVIMENTACAO</v>
          </cell>
          <cell r="B5350" t="str">
            <v>PAVI</v>
          </cell>
          <cell r="C5350" t="str">
            <v>EXECUCAO DE PAVIMENTACOES DIVERSAS</v>
          </cell>
          <cell r="D5350" t="str">
            <v>0057</v>
          </cell>
          <cell r="E5350">
            <v>0</v>
          </cell>
          <cell r="F5350">
            <v>0</v>
          </cell>
          <cell r="G5350" t="str">
            <v>92401</v>
          </cell>
          <cell r="H5350" t="str">
            <v>EXECUÇÃO DE VIA EM PISO INTERTRAVADO, COM BLOCO RETANGULAR DE 20 X 10 CM, ESPESSURA 10 CM. AF_12/2015</v>
          </cell>
        </row>
        <row r="5351">
          <cell r="A5351" t="str">
            <v>PAVIMENTACAO</v>
          </cell>
          <cell r="B5351" t="str">
            <v>PAVI</v>
          </cell>
          <cell r="C5351" t="str">
            <v>EXECUCAO DE PAVIMENTACOES DIVERSAS</v>
          </cell>
          <cell r="D5351" t="str">
            <v>0057</v>
          </cell>
          <cell r="E5351">
            <v>0</v>
          </cell>
          <cell r="F5351">
            <v>0</v>
          </cell>
          <cell r="G5351" t="str">
            <v>92402</v>
          </cell>
          <cell r="H5351" t="str">
            <v>EXECUÇÃO DE PASSEIO EM PISO INTERTRAVADO, COM BLOCO 16 FACES DE 22 X 11 CM, ESPESSURA 6 CM. AF_12/2015</v>
          </cell>
        </row>
        <row r="5352">
          <cell r="A5352" t="str">
            <v>PAVIMENTACAO</v>
          </cell>
          <cell r="B5352" t="str">
            <v>PAVI</v>
          </cell>
          <cell r="C5352" t="str">
            <v>EXECUCAO DE PAVIMENTACOES DIVERSAS</v>
          </cell>
          <cell r="D5352" t="str">
            <v>0057</v>
          </cell>
          <cell r="E5352">
            <v>0</v>
          </cell>
          <cell r="F5352">
            <v>0</v>
          </cell>
          <cell r="G5352" t="str">
            <v>92403</v>
          </cell>
          <cell r="H5352" t="str">
            <v>EXECUÇÃO DE PÁTIO/ESTACIONAMENTO EM PISO INTERTRAVADO, COM BLOCO 16 FACES DE 22 X 11 CM, ESPESSURA 6 CM. AF_12/2015</v>
          </cell>
        </row>
        <row r="5353">
          <cell r="A5353" t="str">
            <v>PAVIMENTACAO</v>
          </cell>
          <cell r="B5353" t="str">
            <v>PAVI</v>
          </cell>
          <cell r="C5353" t="str">
            <v>EXECUCAO DE PAVIMENTACOES DIVERSAS</v>
          </cell>
          <cell r="D5353" t="str">
            <v>0057</v>
          </cell>
          <cell r="E5353">
            <v>0</v>
          </cell>
          <cell r="F5353">
            <v>0</v>
          </cell>
          <cell r="G5353" t="str">
            <v>92404</v>
          </cell>
          <cell r="H5353" t="str">
            <v>EXECUÇÃO DE PÁTIO/ESTACIONAMENTO EM PISO INTERTRAVADO, COM BLOCO 16 FACES DE 22 X 11 CM, ESPESSURA 8 CM. AF_12/2015</v>
          </cell>
        </row>
        <row r="5354">
          <cell r="A5354" t="str">
            <v>PAVIMENTACAO</v>
          </cell>
          <cell r="B5354" t="str">
            <v>PAVI</v>
          </cell>
          <cell r="C5354" t="str">
            <v>EXECUCAO DE PAVIMENTACOES DIVERSAS</v>
          </cell>
          <cell r="D5354" t="str">
            <v>0057</v>
          </cell>
          <cell r="E5354">
            <v>0</v>
          </cell>
          <cell r="F5354">
            <v>0</v>
          </cell>
          <cell r="G5354" t="str">
            <v>92405</v>
          </cell>
          <cell r="H5354" t="str">
            <v>EXECUÇÃO DE VIA EM PISO INTERTRAVADO, COM BLOCO 16 FACES DE 22 X 11 CM, ESPESSURA 8 CM. AF_12/2015</v>
          </cell>
        </row>
        <row r="5355">
          <cell r="A5355" t="str">
            <v>PAVIMENTACAO</v>
          </cell>
          <cell r="B5355" t="str">
            <v>PAVI</v>
          </cell>
          <cell r="C5355" t="str">
            <v>EXECUCAO DE PAVIMENTACOES DIVERSAS</v>
          </cell>
          <cell r="D5355" t="str">
            <v>0057</v>
          </cell>
          <cell r="E5355">
            <v>0</v>
          </cell>
          <cell r="F5355">
            <v>0</v>
          </cell>
          <cell r="G5355" t="str">
            <v>92406</v>
          </cell>
          <cell r="H5355" t="str">
            <v>EXECUÇÃO DE PÁTIO/ESTACIONAMENTO EM PISO INTERTRAVADO, COM BLOCO 16 FACES DE 22 X 11 CM, ESPESSURA 10 CM. AF_12/2015</v>
          </cell>
        </row>
        <row r="5356">
          <cell r="A5356" t="str">
            <v>PAVIMENTACAO</v>
          </cell>
          <cell r="B5356" t="str">
            <v>PAVI</v>
          </cell>
          <cell r="C5356" t="str">
            <v>EXECUCAO DE PAVIMENTACOES DIVERSAS</v>
          </cell>
          <cell r="D5356" t="str">
            <v>0057</v>
          </cell>
          <cell r="E5356">
            <v>0</v>
          </cell>
          <cell r="F5356">
            <v>0</v>
          </cell>
          <cell r="G5356" t="str">
            <v>92407</v>
          </cell>
          <cell r="H5356" t="str">
            <v>EXECUÇÃO DE VIA EM PISO INTERTRAVADO, COM BLOCO 16 FACES DE 22 X 11 CM, ESPESSURA 10 CM. AF_12/2015</v>
          </cell>
        </row>
        <row r="5357">
          <cell r="A5357" t="str">
            <v>PAVIMENTACAO</v>
          </cell>
          <cell r="B5357" t="str">
            <v>PAVI</v>
          </cell>
          <cell r="C5357" t="str">
            <v>EXECUCAO DE PAVIMENTACOES DIVERSAS</v>
          </cell>
          <cell r="D5357" t="str">
            <v>0057</v>
          </cell>
          <cell r="E5357">
            <v>0</v>
          </cell>
          <cell r="F5357">
            <v>0</v>
          </cell>
          <cell r="G5357" t="str">
            <v>93679</v>
          </cell>
          <cell r="H5357" t="str">
            <v>EXECUÇÃO DE PASSEIO EM PISO INTERTRAVADO, COM BLOCO RETANGULAR COLORIDO DE 20 X 10 CM, ESPESSURA 6 CM. AF_12/2015</v>
          </cell>
        </row>
        <row r="5358">
          <cell r="A5358" t="str">
            <v>PAVIMENTACAO</v>
          </cell>
          <cell r="B5358" t="str">
            <v>PAVI</v>
          </cell>
          <cell r="C5358" t="str">
            <v>EXECUCAO DE PAVIMENTACOES DIVERSAS</v>
          </cell>
          <cell r="D5358" t="str">
            <v>0057</v>
          </cell>
          <cell r="E5358">
            <v>0</v>
          </cell>
          <cell r="F5358">
            <v>0</v>
          </cell>
          <cell r="G5358" t="str">
            <v>93680</v>
          </cell>
          <cell r="H5358" t="str">
            <v>EXECUÇÃO DE PÁTIO/ESTACIONAMENTO EM PISO INTERTRAVADO, COM BLOCO RETANGULAR COLORIDO DE 20 X 10 CM, ESPESSURA 6 CM. AF_12/2015</v>
          </cell>
        </row>
        <row r="5359">
          <cell r="A5359" t="str">
            <v>PAVIMENTACAO</v>
          </cell>
          <cell r="B5359" t="str">
            <v>PAVI</v>
          </cell>
          <cell r="C5359" t="str">
            <v>EXECUCAO DE PAVIMENTACOES DIVERSAS</v>
          </cell>
          <cell r="D5359" t="str">
            <v>0057</v>
          </cell>
          <cell r="E5359">
            <v>0</v>
          </cell>
          <cell r="F5359">
            <v>0</v>
          </cell>
          <cell r="G5359" t="str">
            <v>93681</v>
          </cell>
          <cell r="H5359" t="str">
            <v>EXECUÇÃO DE PÁTIO/ESTACIONAMENTO EM PISO INTERTRAVADO, COM BLOCO RETANGULAR COLORIDO DE 20 X 10 CM, ESPESSURA 8 CM. AF_12/2015</v>
          </cell>
        </row>
        <row r="5360">
          <cell r="A5360" t="str">
            <v>PAVIMENTACAO</v>
          </cell>
          <cell r="B5360" t="str">
            <v>PAVI</v>
          </cell>
          <cell r="C5360" t="str">
            <v>EXECUCAO DE PAVIMENTACOES DIVERSAS</v>
          </cell>
          <cell r="D5360" t="str">
            <v>0057</v>
          </cell>
          <cell r="E5360">
            <v>0</v>
          </cell>
          <cell r="F5360">
            <v>0</v>
          </cell>
          <cell r="G5360" t="str">
            <v>93682</v>
          </cell>
          <cell r="H5360" t="str">
            <v>EXECUÇÃO DE VIA EM PISO INTERTRAVADO, COM BLOCO RETANGULAR COLORIDO DE 20 X 10 CM, ESPESSURA 8 CM. AF_12/2015</v>
          </cell>
        </row>
        <row r="5361">
          <cell r="A5361" t="str">
            <v>PAVIMENTACAO</v>
          </cell>
          <cell r="B5361" t="str">
            <v>PAVI</v>
          </cell>
          <cell r="C5361" t="str">
            <v>EXECUCAO DE PAVIMENTACOES DIVERSAS</v>
          </cell>
          <cell r="D5361" t="str">
            <v>0057</v>
          </cell>
          <cell r="E5361">
            <v>0</v>
          </cell>
          <cell r="F5361">
            <v>0</v>
          </cell>
          <cell r="G5361" t="str">
            <v>97104</v>
          </cell>
          <cell r="H5361" t="str">
            <v>EXECUÇÃO DE PAVIMENTO DE CONCRETO SIMPLES (PCS), FCK = 40 MPA, CAMADA COM ESPESSURA DE 15,0 CM. AF_11/2017</v>
          </cell>
        </row>
        <row r="5362">
          <cell r="A5362" t="str">
            <v>PAVIMENTACAO</v>
          </cell>
          <cell r="B5362" t="str">
            <v>PAVI</v>
          </cell>
          <cell r="C5362" t="str">
            <v>EXECUCAO DE PAVIMENTACOES DIVERSAS</v>
          </cell>
          <cell r="D5362" t="str">
            <v>0057</v>
          </cell>
          <cell r="E5362">
            <v>0</v>
          </cell>
          <cell r="F5362">
            <v>0</v>
          </cell>
          <cell r="G5362" t="str">
            <v>97105</v>
          </cell>
          <cell r="H5362" t="str">
            <v>EXECUÇÃO DE PAVIMENTO DE CONCRETO SIMPLES (PCS), FCK = 40 MPA, CAMADA COM ESPESSURA DE 17,5 CM. AF_11/2017</v>
          </cell>
        </row>
        <row r="5363">
          <cell r="A5363" t="str">
            <v>PAVIMENTACAO</v>
          </cell>
          <cell r="B5363" t="str">
            <v>PAVI</v>
          </cell>
          <cell r="C5363" t="str">
            <v>EXECUCAO DE PAVIMENTACOES DIVERSAS</v>
          </cell>
          <cell r="D5363" t="str">
            <v>0057</v>
          </cell>
          <cell r="E5363">
            <v>0</v>
          </cell>
          <cell r="F5363">
            <v>0</v>
          </cell>
          <cell r="G5363" t="str">
            <v>97106</v>
          </cell>
          <cell r="H5363" t="str">
            <v>EXECUÇÃO DE PAVIMENTO DE CONCRETO SIMPLES (PCS), FCK = 40 MPA, CAMADA COM ESPESSURA DE 20,0 CM. AF_11/2017</v>
          </cell>
        </row>
        <row r="5364">
          <cell r="A5364" t="str">
            <v>PAVIMENTACAO</v>
          </cell>
          <cell r="B5364" t="str">
            <v>PAVI</v>
          </cell>
          <cell r="C5364" t="str">
            <v>EXECUCAO DE PAVIMENTACOES DIVERSAS</v>
          </cell>
          <cell r="D5364" t="str">
            <v>0057</v>
          </cell>
          <cell r="E5364">
            <v>0</v>
          </cell>
          <cell r="F5364">
            <v>0</v>
          </cell>
          <cell r="G5364" t="str">
            <v>97107</v>
          </cell>
          <cell r="H5364" t="str">
            <v>EXECUÇÃO DE PAVIMENTO DE CONCRETO SIMPLES (PCS), FCK = 40 MPA, CAMADA COM ESPESSURA DE 22,5 CM. AF_11/2017</v>
          </cell>
        </row>
        <row r="5365">
          <cell r="A5365" t="str">
            <v>PAVIMENTACAO</v>
          </cell>
          <cell r="B5365" t="str">
            <v>PAVI</v>
          </cell>
          <cell r="C5365" t="str">
            <v>EXECUCAO DE PAVIMENTACOES DIVERSAS</v>
          </cell>
          <cell r="D5365" t="str">
            <v>0057</v>
          </cell>
          <cell r="E5365">
            <v>0</v>
          </cell>
          <cell r="F5365">
            <v>0</v>
          </cell>
          <cell r="G5365" t="str">
            <v>97108</v>
          </cell>
          <cell r="H5365" t="str">
            <v>EXECUÇÃO DE PAVIMENTO DE CONCRETO SIMPLES (PCS), FCK = 40 MPA, CAMADA COM ESPESSURA DE 25,0 CM. AF_11/2017</v>
          </cell>
        </row>
        <row r="5366">
          <cell r="A5366" t="str">
            <v>PAVIMENTACAO</v>
          </cell>
          <cell r="B5366" t="str">
            <v>PAVI</v>
          </cell>
          <cell r="C5366" t="str">
            <v>EXECUCAO DE PAVIMENTACOES DIVERSAS</v>
          </cell>
          <cell r="D5366" t="str">
            <v>0057</v>
          </cell>
          <cell r="E5366">
            <v>0</v>
          </cell>
          <cell r="F5366">
            <v>0</v>
          </cell>
          <cell r="G5366" t="str">
            <v>97109</v>
          </cell>
          <cell r="H5366" t="str">
            <v>EXECUÇÃO DE PAVIMENTO DE CONCRETO SIMPLES (PCS), FCK = 40 MPA, CAMADA COM ESPESSURA DE 27,5 CM. AF_11/2017</v>
          </cell>
        </row>
        <row r="5367">
          <cell r="A5367" t="str">
            <v>PAVIMENTACAO</v>
          </cell>
          <cell r="B5367" t="str">
            <v>PAVI</v>
          </cell>
          <cell r="C5367" t="str">
            <v>EXECUCAO DE PAVIMENTACOES DIVERSAS</v>
          </cell>
          <cell r="D5367" t="str">
            <v>0057</v>
          </cell>
          <cell r="E5367">
            <v>0</v>
          </cell>
          <cell r="F5367">
            <v>0</v>
          </cell>
          <cell r="G5367" t="str">
            <v>97110</v>
          </cell>
          <cell r="H5367" t="str">
            <v>EXECUÇÃO DE PAVIMENTO DE CONCRETO ARMADO (PCA), FCK = 40 MPA, CAMADA COM ESPESSURA DE 12,5 CM. AF_11/2017</v>
          </cell>
        </row>
        <row r="5368">
          <cell r="A5368" t="str">
            <v>PAVIMENTACAO</v>
          </cell>
          <cell r="B5368" t="str">
            <v>PAVI</v>
          </cell>
          <cell r="C5368" t="str">
            <v>EXECUCAO DE PAVIMENTACOES DIVERSAS</v>
          </cell>
          <cell r="D5368" t="str">
            <v>0057</v>
          </cell>
          <cell r="E5368">
            <v>0</v>
          </cell>
          <cell r="F5368">
            <v>0</v>
          </cell>
          <cell r="G5368" t="str">
            <v>97111</v>
          </cell>
          <cell r="H5368" t="str">
            <v>EXECUÇÃO DE PAVIMENTO DE CONCRETO ARMADO (PCA), FCK = 40 MPA, CAMADA COM ESPESSURA DE 15,0 CM. AF_11/2017</v>
          </cell>
        </row>
        <row r="5369">
          <cell r="A5369" t="str">
            <v>PAVIMENTACAO</v>
          </cell>
          <cell r="B5369" t="str">
            <v>PAVI</v>
          </cell>
          <cell r="C5369" t="str">
            <v>EXECUCAO DE PAVIMENTACOES DIVERSAS</v>
          </cell>
          <cell r="D5369" t="str">
            <v>0057</v>
          </cell>
          <cell r="E5369">
            <v>0</v>
          </cell>
          <cell r="F5369">
            <v>0</v>
          </cell>
          <cell r="G5369" t="str">
            <v>97112</v>
          </cell>
          <cell r="H5369" t="str">
            <v>EXECUÇÃO DE PAVIMENTO DE CONCRETO ARMADO (PCA), FCK = 40 MPA, CAMADA COM ESPESSURA DE 17,5 CM. AF_11/2017</v>
          </cell>
        </row>
        <row r="5370">
          <cell r="A5370" t="str">
            <v>PAVIMENTACAO</v>
          </cell>
          <cell r="B5370" t="str">
            <v>PAVI</v>
          </cell>
          <cell r="C5370" t="str">
            <v>EXECUCAO DE PAVIMENTACOES DIVERSAS</v>
          </cell>
          <cell r="D5370" t="str">
            <v>0057</v>
          </cell>
          <cell r="E5370">
            <v>0</v>
          </cell>
          <cell r="F5370">
            <v>0</v>
          </cell>
          <cell r="G5370" t="str">
            <v>97113</v>
          </cell>
          <cell r="H5370" t="str">
            <v>APLICAÇÃO DE LONA PLÁSTICA PARA EXECUÇÃO DE PAVIMENTOS DE CONCRETO. AF_11/2017</v>
          </cell>
        </row>
        <row r="5371">
          <cell r="A5371" t="str">
            <v>PAVIMENTACAO</v>
          </cell>
          <cell r="B5371" t="str">
            <v>PAVI</v>
          </cell>
          <cell r="C5371" t="str">
            <v>EXECUCAO DE PAVIMENTACOES DIVERSAS</v>
          </cell>
          <cell r="D5371" t="str">
            <v>0057</v>
          </cell>
          <cell r="E5371">
            <v>0</v>
          </cell>
          <cell r="F5371">
            <v>0</v>
          </cell>
          <cell r="G5371" t="str">
            <v>97114</v>
          </cell>
          <cell r="H5371" t="str">
            <v>EXECUÇÃO DE JUNTAS DE CONTRAÇÃO PARA PAVIMENTOS DE CONCRETO. AF_11/2017</v>
          </cell>
        </row>
        <row r="5372">
          <cell r="A5372" t="str">
            <v>PAVIMENTACAO</v>
          </cell>
          <cell r="B5372" t="str">
            <v>PAVI</v>
          </cell>
          <cell r="C5372" t="str">
            <v>EXECUCAO DE PAVIMENTACOES DIVERSAS</v>
          </cell>
          <cell r="D5372" t="str">
            <v>0057</v>
          </cell>
          <cell r="E5372">
            <v>0</v>
          </cell>
          <cell r="F5372">
            <v>0</v>
          </cell>
          <cell r="G5372" t="str">
            <v>97115</v>
          </cell>
          <cell r="H5372" t="str">
            <v>APLICAÇÃO DE GRAXA EM BARRAS DE TRANSFERÊNCIA PARA EXECUÇÃO DE PAVIMENTO DE CONCRETO. AF_11/2017</v>
          </cell>
        </row>
        <row r="5373">
          <cell r="A5373" t="str">
            <v>PAVIMENTACAO</v>
          </cell>
          <cell r="B5373" t="str">
            <v>PAVI</v>
          </cell>
          <cell r="C5373" t="str">
            <v>EXECUCAO DE PAVIMENTACOES DIVERSAS</v>
          </cell>
          <cell r="D5373" t="str">
            <v>0057</v>
          </cell>
          <cell r="E5373">
            <v>0</v>
          </cell>
          <cell r="F5373">
            <v>0</v>
          </cell>
          <cell r="G5373" t="str">
            <v>97116</v>
          </cell>
          <cell r="H5373" t="str">
            <v>BARRAS DE TRANSFERÊNCIA, AÇO CA-25 DE 16,0 MM, PARA EXECUÇÃO DE PAVIMENTO DE CONCRETO  FORNECIMENTO E INSTALAÇÃO. AF_11/2017</v>
          </cell>
        </row>
        <row r="5374">
          <cell r="A5374" t="str">
            <v>PAVIMENTACAO</v>
          </cell>
          <cell r="B5374" t="str">
            <v>PAVI</v>
          </cell>
          <cell r="C5374" t="str">
            <v>EXECUCAO DE PAVIMENTACOES DIVERSAS</v>
          </cell>
          <cell r="D5374" t="str">
            <v>0057</v>
          </cell>
          <cell r="E5374">
            <v>0</v>
          </cell>
          <cell r="F5374">
            <v>0</v>
          </cell>
          <cell r="G5374" t="str">
            <v>97117</v>
          </cell>
          <cell r="H5374" t="str">
            <v>BARRAS DE TRANSFERÊNCIA, AÇO CA-25 DE 20,0 MM, PARA EXECUÇÃO DE PAVIMENTO DE CONCRETO  FORNECIMENTO E INSTALAÇÃO. AF_11/2017</v>
          </cell>
        </row>
        <row r="5375">
          <cell r="A5375" t="str">
            <v>PAVIMENTACAO</v>
          </cell>
          <cell r="B5375" t="str">
            <v>PAVI</v>
          </cell>
          <cell r="C5375" t="str">
            <v>EXECUCAO DE PAVIMENTACOES DIVERSAS</v>
          </cell>
          <cell r="D5375" t="str">
            <v>0057</v>
          </cell>
          <cell r="E5375">
            <v>0</v>
          </cell>
          <cell r="F5375">
            <v>0</v>
          </cell>
          <cell r="G5375" t="str">
            <v>97118</v>
          </cell>
          <cell r="H5375" t="str">
            <v>BARRAS DE TRANSFERÊNCIA, AÇO CA-25 DE 25,0 MM, PARA EXECUÇÃO DE PAVIMENTO DE CONCRETO  FORNECIMENTO E INSTALAÇÃO. AF_11/2017</v>
          </cell>
        </row>
        <row r="5376">
          <cell r="A5376" t="str">
            <v>PAVIMENTACAO</v>
          </cell>
          <cell r="B5376" t="str">
            <v>PAVI</v>
          </cell>
          <cell r="C5376" t="str">
            <v>EXECUCAO DE PAVIMENTACOES DIVERSAS</v>
          </cell>
          <cell r="D5376" t="str">
            <v>0057</v>
          </cell>
          <cell r="E5376">
            <v>0</v>
          </cell>
          <cell r="F5376">
            <v>0</v>
          </cell>
          <cell r="G5376" t="str">
            <v>97119</v>
          </cell>
          <cell r="H5376" t="str">
            <v>BARRAS DE TRANSFERÊNCIA, AÇO CA-25 DE 32,0 MM, PARA EXECUÇÃO DE PAVIMENTO DE CONCRETO  FORNECIMENTO E INSTALAÇÃO. AF_11/2017</v>
          </cell>
        </row>
        <row r="5377">
          <cell r="A5377" t="str">
            <v>PAVIMENTACAO</v>
          </cell>
          <cell r="B5377" t="str">
            <v>PAVI</v>
          </cell>
          <cell r="C5377" t="str">
            <v>EXECUCAO DE PAVIMENTACOES DIVERSAS</v>
          </cell>
          <cell r="D5377" t="str">
            <v>0057</v>
          </cell>
          <cell r="E5377">
            <v>0</v>
          </cell>
          <cell r="F5377">
            <v>0</v>
          </cell>
          <cell r="G5377" t="str">
            <v>97120</v>
          </cell>
          <cell r="H5377" t="str">
            <v>BARRAS DE LIGAÇÃO, AÇO CA-50 DE 10 MM, PARA EXECUÇÃO DE PAVIMENTO DE CONCRETO  FORNECIMENTO E INSTALAÇÃO. AF_11/2017</v>
          </cell>
        </row>
        <row r="5378">
          <cell r="A5378" t="str">
            <v>PAVIMENTACAO</v>
          </cell>
          <cell r="B5378" t="str">
            <v>PAVI</v>
          </cell>
          <cell r="C5378" t="str">
            <v>EXECUCAO DE PAVIMENTACOES DIVERSAS</v>
          </cell>
          <cell r="D5378" t="str">
            <v>0057</v>
          </cell>
          <cell r="E5378">
            <v>0</v>
          </cell>
          <cell r="F5378">
            <v>0</v>
          </cell>
          <cell r="G5378" t="str">
            <v>97802</v>
          </cell>
          <cell r="H5378" t="str">
            <v>PAVIMENTO COM TRATAMENTO SUPERFICIAL SIMPLES, COM EMULSÃO ASFÁLTICA RR-2C. AF_01/2020</v>
          </cell>
        </row>
        <row r="5379">
          <cell r="A5379" t="str">
            <v>PAVIMENTACAO</v>
          </cell>
          <cell r="B5379" t="str">
            <v>PAVI</v>
          </cell>
          <cell r="C5379" t="str">
            <v>EXECUCAO DE PAVIMENTACOES DIVERSAS</v>
          </cell>
          <cell r="D5379" t="str">
            <v>0057</v>
          </cell>
          <cell r="E5379">
            <v>0</v>
          </cell>
          <cell r="F5379">
            <v>0</v>
          </cell>
          <cell r="G5379" t="str">
            <v>97803</v>
          </cell>
          <cell r="H5379" t="str">
            <v>PAVIMENTO COM TRATAMENTO SUPERFICIAL SIMPLES, COM EMULSÃO ASFÁLTICA RR-2C, COM BANHO DILUÍDO. AF_01/2020</v>
          </cell>
        </row>
        <row r="5380">
          <cell r="A5380" t="str">
            <v>PAVIMENTACAO</v>
          </cell>
          <cell r="B5380" t="str">
            <v>PAVI</v>
          </cell>
          <cell r="C5380" t="str">
            <v>EXECUCAO DE PAVIMENTACOES DIVERSAS</v>
          </cell>
          <cell r="D5380" t="str">
            <v>0057</v>
          </cell>
          <cell r="E5380">
            <v>0</v>
          </cell>
          <cell r="F5380">
            <v>0</v>
          </cell>
          <cell r="G5380" t="str">
            <v>97805</v>
          </cell>
          <cell r="H5380" t="str">
            <v>PAVIMENTO COM TRATAMENTO SUPERFICIAL DUPLO, COM EMULSÃO ASFÁLTICA RR-2C. AF_01/2020</v>
          </cell>
        </row>
        <row r="5381">
          <cell r="A5381" t="str">
            <v>PAVIMENTACAO</v>
          </cell>
          <cell r="B5381" t="str">
            <v>PAVI</v>
          </cell>
          <cell r="C5381" t="str">
            <v>EXECUCAO DE PAVIMENTACOES DIVERSAS</v>
          </cell>
          <cell r="D5381" t="str">
            <v>0057</v>
          </cell>
          <cell r="E5381">
            <v>0</v>
          </cell>
          <cell r="F5381">
            <v>0</v>
          </cell>
          <cell r="G5381" t="str">
            <v>97806</v>
          </cell>
          <cell r="H5381" t="str">
            <v>PAVIMENTO COM TRATAMENTO SUPERFICIAL DUPLO, COM EMULSÃO ASFÁLTICA RR-2C, COM BANHO DILUÍDO. AF_01/2020</v>
          </cell>
        </row>
        <row r="5382">
          <cell r="A5382" t="str">
            <v>PAVIMENTACAO</v>
          </cell>
          <cell r="B5382" t="str">
            <v>PAVI</v>
          </cell>
          <cell r="C5382" t="str">
            <v>EXECUCAO DE PAVIMENTACOES DIVERSAS</v>
          </cell>
          <cell r="D5382" t="str">
            <v>0057</v>
          </cell>
          <cell r="E5382">
            <v>0</v>
          </cell>
          <cell r="F5382">
            <v>0</v>
          </cell>
          <cell r="G5382" t="str">
            <v>97807</v>
          </cell>
          <cell r="H5382" t="str">
            <v>PAVIMENTO COM TRATAMENTO SUPERFICIAL DUPLO, COM EMULSÃO ASFÁLTICA RR-2C, COM CAPA SELANTE. AF_01/2020</v>
          </cell>
        </row>
        <row r="5383">
          <cell r="A5383" t="str">
            <v>PAVIMENTACAO</v>
          </cell>
          <cell r="B5383" t="str">
            <v>PAVI</v>
          </cell>
          <cell r="C5383" t="str">
            <v>EXECUCAO DE PAVIMENTACOES DIVERSAS</v>
          </cell>
          <cell r="D5383" t="str">
            <v>0057</v>
          </cell>
          <cell r="E5383">
            <v>0</v>
          </cell>
          <cell r="F5383">
            <v>0</v>
          </cell>
          <cell r="G5383" t="str">
            <v>97809</v>
          </cell>
          <cell r="H5383" t="str">
            <v>PAVIMENTO COM TRATAMENTO SUPERFICIAL TRIPLO, COM EMULSÃO ASFÁLTICA RR-2C. AF_01/2020</v>
          </cell>
        </row>
        <row r="5384">
          <cell r="A5384" t="str">
            <v>PAVIMENTACAO</v>
          </cell>
          <cell r="B5384" t="str">
            <v>PAVI</v>
          </cell>
          <cell r="C5384" t="str">
            <v>EXECUCAO DE PAVIMENTACOES DIVERSAS</v>
          </cell>
          <cell r="D5384" t="str">
            <v>0057</v>
          </cell>
          <cell r="E5384">
            <v>0</v>
          </cell>
          <cell r="F5384">
            <v>0</v>
          </cell>
          <cell r="G5384" t="str">
            <v>97810</v>
          </cell>
          <cell r="H5384" t="str">
            <v>PAVIMENTO COM TRATAMENTO SUPERFICIAL TRIPLO, COM EMULSÃO ASFÁLTICA RR-2C, COM BANHO DILUÍDO. AF_01/2020</v>
          </cell>
        </row>
        <row r="5385">
          <cell r="A5385" t="str">
            <v>PAVIMENTACAO</v>
          </cell>
          <cell r="B5385" t="str">
            <v>PAVI</v>
          </cell>
          <cell r="C5385" t="str">
            <v>EXECUCAO DE PAVIMENTACOES DIVERSAS</v>
          </cell>
          <cell r="D5385" t="str">
            <v>0057</v>
          </cell>
          <cell r="E5385">
            <v>0</v>
          </cell>
          <cell r="F5385">
            <v>0</v>
          </cell>
          <cell r="G5385" t="str">
            <v>97811</v>
          </cell>
          <cell r="H5385" t="str">
            <v>PAVIMENTO COM TRATAMENTO SUPERFICIAL TRIPLO, COM EMULSÃO ASFÁLTICA RR-2C, COM CAPA SELANTE. AF_01/2020</v>
          </cell>
        </row>
        <row r="5386">
          <cell r="A5386" t="str">
            <v>PAVIMENTACAO</v>
          </cell>
          <cell r="B5386" t="str">
            <v>PAVI</v>
          </cell>
          <cell r="C5386" t="str">
            <v>EXECUCAO DE PAVIMENTACOES DIVERSAS</v>
          </cell>
          <cell r="D5386" t="str">
            <v>0057</v>
          </cell>
          <cell r="E5386">
            <v>0</v>
          </cell>
          <cell r="F5386">
            <v>0</v>
          </cell>
          <cell r="G5386" t="str">
            <v>101167</v>
          </cell>
          <cell r="H5386" t="str">
            <v>EXECUÇÃO DE PAVIMENTO EM PARALELEPÍPEDOS, REJUNTAMENTO COM PÓ DE PEDRA. AF_05/2020</v>
          </cell>
        </row>
        <row r="5387">
          <cell r="A5387" t="str">
            <v>PAVIMENTACAO</v>
          </cell>
          <cell r="B5387" t="str">
            <v>PAVI</v>
          </cell>
          <cell r="C5387" t="str">
            <v>EXECUCAO DE PAVIMENTACOES DIVERSAS</v>
          </cell>
          <cell r="D5387" t="str">
            <v>0057</v>
          </cell>
          <cell r="E5387">
            <v>0</v>
          </cell>
          <cell r="F5387">
            <v>0</v>
          </cell>
          <cell r="G5387" t="str">
            <v>101168</v>
          </cell>
          <cell r="H5387" t="str">
            <v>EXECUÇÃO DE PAVIMENTO EM PARALELEPÍPEDOS, REJUNTAMENTO COM PEDRISCO E EMULSÃO ASFÁLTICA. AF_05/2020_P</v>
          </cell>
        </row>
        <row r="5388">
          <cell r="A5388" t="str">
            <v>PAVIMENTACAO</v>
          </cell>
          <cell r="B5388" t="str">
            <v>PAVI</v>
          </cell>
          <cell r="C5388" t="str">
            <v>EXECUCAO DE PAVIMENTACOES DIVERSAS</v>
          </cell>
          <cell r="D5388" t="str">
            <v>0057</v>
          </cell>
          <cell r="E5388">
            <v>0</v>
          </cell>
          <cell r="F5388">
            <v>0</v>
          </cell>
          <cell r="G5388" t="str">
            <v>101169</v>
          </cell>
          <cell r="H5388" t="str">
            <v>EXECUÇÃO DE PAVIMENTO EM PARALELEPÍPEDOS, REJUNTAMENTO COM ARGAMASSA TRAÇO 1:3 (CIMENTO E AREIA). AF_05/2020</v>
          </cell>
        </row>
        <row r="5389">
          <cell r="A5389" t="str">
            <v>PAVIMENTACAO</v>
          </cell>
          <cell r="B5389" t="str">
            <v>PAVI</v>
          </cell>
          <cell r="C5389" t="str">
            <v>EXECUCAO DE PAVIMENTACOES DIVERSAS</v>
          </cell>
          <cell r="D5389" t="str">
            <v>0057</v>
          </cell>
          <cell r="E5389">
            <v>0</v>
          </cell>
          <cell r="F5389">
            <v>0</v>
          </cell>
          <cell r="G5389" t="str">
            <v>101170</v>
          </cell>
          <cell r="H5389" t="str">
            <v>EXECUÇÃO DE PAVIMENTO EM PEDRAS POLIÉDRICAS, REJUNTAMENTO COM PÓ DE PEDRA. AF_05/2020</v>
          </cell>
        </row>
        <row r="5390">
          <cell r="A5390" t="str">
            <v>PAVIMENTACAO</v>
          </cell>
          <cell r="B5390" t="str">
            <v>PAVI</v>
          </cell>
          <cell r="C5390" t="str">
            <v>EXECUCAO DE PAVIMENTACOES DIVERSAS</v>
          </cell>
          <cell r="D5390" t="str">
            <v>0057</v>
          </cell>
          <cell r="E5390">
            <v>0</v>
          </cell>
          <cell r="F5390">
            <v>0</v>
          </cell>
          <cell r="G5390" t="str">
            <v>101171</v>
          </cell>
          <cell r="H5390" t="str">
            <v>EXECUÇÃO DE PAVIMENTO EM PEDRAS POLIÉDRICAS, REJUNTAMENTO COM PEDRISCO E EMULSÃO ASFÁLTICA. AF_05/2020_P</v>
          </cell>
        </row>
        <row r="5391">
          <cell r="A5391" t="str">
            <v>PAVIMENTACAO</v>
          </cell>
          <cell r="B5391" t="str">
            <v>PAVI</v>
          </cell>
          <cell r="C5391" t="str">
            <v>EXECUCAO DE PAVIMENTACOES DIVERSAS</v>
          </cell>
          <cell r="D5391" t="str">
            <v>0057</v>
          </cell>
          <cell r="E5391">
            <v>0</v>
          </cell>
          <cell r="F5391">
            <v>0</v>
          </cell>
          <cell r="G5391" t="str">
            <v>101172</v>
          </cell>
          <cell r="H5391" t="str">
            <v>EXECUÇÃO DE PAVIMENTO EM PEDRAS POLIÉDRICAS, REJUNTAMENTO COM ARGAMASSA TRAÇO 1:3 (CIMENTO E AREIA). AF_05/2020</v>
          </cell>
        </row>
        <row r="5392">
          <cell r="A5392" t="str">
            <v>PAVIMENTACAO</v>
          </cell>
          <cell r="B5392" t="str">
            <v>PAVI</v>
          </cell>
          <cell r="C5392" t="str">
            <v>SINALIZACAO HORIZONTAL/VERTICAL</v>
          </cell>
          <cell r="D5392" t="str">
            <v>0249</v>
          </cell>
          <cell r="E5392">
            <v>0</v>
          </cell>
          <cell r="F5392">
            <v>0</v>
          </cell>
          <cell r="G5392" t="str">
            <v>72947</v>
          </cell>
          <cell r="H5392" t="str">
            <v>SINALIZACAO HORIZONTAL COM TINTA RETRORREFLETIVA A BASE DE RESINA ACRILICA COM MICROESFERAS DE VIDRO</v>
          </cell>
        </row>
        <row r="5393">
          <cell r="A5393" t="str">
            <v>PAVIMENTACAO</v>
          </cell>
          <cell r="B5393" t="str">
            <v>PAVI</v>
          </cell>
          <cell r="C5393" t="str">
            <v>SINALIZACAO HORIZONTAL/VERTICAL</v>
          </cell>
          <cell r="D5393" t="str">
            <v>0249</v>
          </cell>
          <cell r="E5393">
            <v>0</v>
          </cell>
          <cell r="F5393">
            <v>0</v>
          </cell>
          <cell r="G5393" t="str">
            <v>83693</v>
          </cell>
          <cell r="H5393" t="str">
            <v>CAIACAO EM MEIO FIO</v>
          </cell>
        </row>
        <row r="5394">
          <cell r="A5394" t="str">
            <v>PAVIMENTACAO</v>
          </cell>
          <cell r="B5394" t="str">
            <v>PAVI</v>
          </cell>
          <cell r="C5394" t="str">
            <v>FABRICACAO/EXECUCAO DE CBUQ/PRE-MISTURADOS</v>
          </cell>
          <cell r="D5394" t="str">
            <v>0287</v>
          </cell>
          <cell r="E5394">
            <v>0</v>
          </cell>
          <cell r="F5394">
            <v>0</v>
          </cell>
          <cell r="G5394" t="str">
            <v>95995</v>
          </cell>
          <cell r="H5394" t="str">
            <v>EXECUÇÃO DE PAVIMENTO COM APLICAÇÃO DE CONCRETO ASFÁLTICO, CAMADA DE ROLAMENTO - EXCLUSIVE CARGA E TRANSPORTE. AF_11/2019</v>
          </cell>
        </row>
        <row r="5395">
          <cell r="A5395" t="str">
            <v>PAVIMENTACAO</v>
          </cell>
          <cell r="B5395" t="str">
            <v>PAVI</v>
          </cell>
          <cell r="C5395" t="str">
            <v>FABRICACAO/EXECUCAO DE CBUQ/PRE-MISTURADOS</v>
          </cell>
          <cell r="D5395" t="str">
            <v>0287</v>
          </cell>
          <cell r="E5395">
            <v>0</v>
          </cell>
          <cell r="F5395">
            <v>0</v>
          </cell>
          <cell r="G5395" t="str">
            <v>95996</v>
          </cell>
          <cell r="H5395" t="str">
            <v>EXECUÇÃO DE PAVIMENTO COM APLICAÇÃO DE CONCRETO ASFÁLTICO, CAMADA DE BINDER - EXCLUSIVE CARGA E TRANSPORTE. AF_11/2019</v>
          </cell>
        </row>
        <row r="5396">
          <cell r="A5396" t="str">
            <v>PAVIMENTACAO</v>
          </cell>
          <cell r="B5396" t="str">
            <v>PAVI</v>
          </cell>
          <cell r="C5396" t="str">
            <v>FABRICACAO/EXECUCAO DE CBUQ/PRE-MISTURADOS</v>
          </cell>
          <cell r="D5396" t="str">
            <v>0287</v>
          </cell>
          <cell r="E5396">
            <v>0</v>
          </cell>
          <cell r="F5396">
            <v>0</v>
          </cell>
          <cell r="G5396" t="str">
            <v>96001</v>
          </cell>
          <cell r="H5396" t="str">
            <v>FRESAGEM DE PAVIMENTO ASFÁLTICO (PROFUNDIDADE ATÉ 5,0 CM) - EXCLUSIVE TRANSPORTE. AF_11/2019</v>
          </cell>
        </row>
        <row r="5397">
          <cell r="A5397" t="str">
            <v>PAVIMENTACAO</v>
          </cell>
          <cell r="B5397" t="str">
            <v>PAVI</v>
          </cell>
          <cell r="C5397" t="str">
            <v>FABRICACAO/EXECUCAO DE CBUQ/PRE-MISTURADOS</v>
          </cell>
          <cell r="D5397" t="str">
            <v>0287</v>
          </cell>
          <cell r="E5397">
            <v>0</v>
          </cell>
          <cell r="F5397">
            <v>0</v>
          </cell>
          <cell r="G5397" t="str">
            <v>96393</v>
          </cell>
          <cell r="H5397" t="str">
            <v>USINAGEM DE BRITA GRADUADA SIMPLES. AF_03/2020</v>
          </cell>
        </row>
        <row r="5398">
          <cell r="A5398" t="str">
            <v>PAVIMENTACAO</v>
          </cell>
          <cell r="B5398" t="str">
            <v>PAVI</v>
          </cell>
          <cell r="C5398" t="str">
            <v>FABRICACAO/EXECUCAO DE CBUQ/PRE-MISTURADOS</v>
          </cell>
          <cell r="D5398" t="str">
            <v>0287</v>
          </cell>
          <cell r="E5398">
            <v>0</v>
          </cell>
          <cell r="F5398">
            <v>0</v>
          </cell>
          <cell r="G5398" t="str">
            <v>96394</v>
          </cell>
          <cell r="H5398" t="str">
            <v>USINAGEM DE BRITA GRADUADA TRATADA COM CIMENTO. AF_03/2020</v>
          </cell>
        </row>
        <row r="5399">
          <cell r="A5399" t="str">
            <v>PAVIMENTACAO</v>
          </cell>
          <cell r="B5399" t="str">
            <v>PAVI</v>
          </cell>
          <cell r="C5399" t="str">
            <v>FABRICACAO/EXECUCAO DE CBUQ/PRE-MISTURADOS</v>
          </cell>
          <cell r="D5399" t="str">
            <v>0287</v>
          </cell>
          <cell r="E5399">
            <v>0</v>
          </cell>
          <cell r="F5399">
            <v>0</v>
          </cell>
          <cell r="G5399" t="str">
            <v>96395</v>
          </cell>
          <cell r="H5399" t="str">
            <v>USINAGEM DE CONCRETO PARA COMPACTAÇÃO COM ROLO. AF_03/2020</v>
          </cell>
        </row>
        <row r="5400">
          <cell r="A5400" t="str">
            <v>PAVIMENTACAO</v>
          </cell>
          <cell r="B5400" t="str">
            <v>PAVI</v>
          </cell>
          <cell r="C5400" t="str">
            <v>FABRICACAO/EXECUCAO DE CBUQ/PRE-MISTURADOS</v>
          </cell>
          <cell r="D5400" t="str">
            <v>0287</v>
          </cell>
          <cell r="E5400">
            <v>0</v>
          </cell>
          <cell r="F5400">
            <v>0</v>
          </cell>
          <cell r="G5400" t="str">
            <v>100624</v>
          </cell>
          <cell r="H5400" t="str">
            <v>EXECUÇÃO DE PAVIMENTO COM APLICAÇÃO DE PRÉ-MISTURADO A FRIO, CAMADA DE ROLAMENTO - EXCLUSIVE CARGA E TRANSPORTE. AF_11/2019</v>
          </cell>
        </row>
        <row r="5401">
          <cell r="A5401" t="str">
            <v>PAVIMENTACAO</v>
          </cell>
          <cell r="B5401" t="str">
            <v>PAVI</v>
          </cell>
          <cell r="C5401" t="str">
            <v>FABRICACAO/EXECUCAO DE CBUQ/PRE-MISTURADOS</v>
          </cell>
          <cell r="D5401" t="str">
            <v>0287</v>
          </cell>
          <cell r="E5401">
            <v>0</v>
          </cell>
          <cell r="F5401">
            <v>0</v>
          </cell>
          <cell r="G5401" t="str">
            <v>100625</v>
          </cell>
          <cell r="H5401" t="str">
            <v>EXECUÇÃO DE PAVIMENTO COM APLICAÇÃO DE PRÉ-MISTURADO A FRIO, CAMADA DE BINDER - EXCLUSIVE CARGA E TRANSPORTE. AF_11/2019</v>
          </cell>
        </row>
        <row r="5402">
          <cell r="A5402" t="str">
            <v>PAVIMENTACAO</v>
          </cell>
          <cell r="B5402" t="str">
            <v>PAVI</v>
          </cell>
          <cell r="C5402" t="str">
            <v>FABRICACAO/EXECUCAO DE CBUQ/PRE-MISTURADOS</v>
          </cell>
          <cell r="D5402" t="str">
            <v>0287</v>
          </cell>
          <cell r="E5402">
            <v>0</v>
          </cell>
          <cell r="F5402">
            <v>0</v>
          </cell>
          <cell r="G5402" t="str">
            <v>101020</v>
          </cell>
          <cell r="H5402" t="str">
            <v>USINAGEM DE CONCRETO ASFÁLTICO COM CAP 50/70, PARA CAMADA DE BINDER, PADRÃO DNIT FAIXA B, EM USINA DE ASFALTO CONTÍNUA DE 80 TON/H. AF_03/2020</v>
          </cell>
        </row>
        <row r="5403">
          <cell r="A5403" t="str">
            <v>PAVIMENTACAO</v>
          </cell>
          <cell r="B5403" t="str">
            <v>PAVI</v>
          </cell>
          <cell r="C5403" t="str">
            <v>FABRICACAO/EXECUCAO DE CBUQ/PRE-MISTURADOS</v>
          </cell>
          <cell r="D5403" t="str">
            <v>0287</v>
          </cell>
          <cell r="E5403">
            <v>0</v>
          </cell>
          <cell r="F5403">
            <v>0</v>
          </cell>
          <cell r="G5403" t="str">
            <v>101021</v>
          </cell>
          <cell r="H5403" t="str">
            <v>USINAGEM DE CONCRETO ASFÁLTICO COM CAP 50/70, PARA CAMADA DE ROLAMENTO, PADRÃO DNIT FAIXA C, EM USINA DE ASFALTO CONTÍNUA DE 80 TON/H. AF_03/2020</v>
          </cell>
        </row>
        <row r="5404">
          <cell r="A5404" t="str">
            <v>PAVIMENTACAO</v>
          </cell>
          <cell r="B5404" t="str">
            <v>PAVI</v>
          </cell>
          <cell r="C5404" t="str">
            <v>FABRICACAO/EXECUCAO DE CBUQ/PRE-MISTURADOS</v>
          </cell>
          <cell r="D5404" t="str">
            <v>0287</v>
          </cell>
          <cell r="E5404">
            <v>0</v>
          </cell>
          <cell r="F5404">
            <v>0</v>
          </cell>
          <cell r="G5404" t="str">
            <v>101022</v>
          </cell>
          <cell r="H5404" t="str">
            <v>USINAGEM DE CONCRETO ASFÁLTICO COM CAP 50/70, PARA CAMADA DE BINDER, PADRÃO DNIT FAIXA B, EM USINA DE ASFALTO CONTÍNUA DE 140 TON/H. AF_03/2020_P</v>
          </cell>
        </row>
        <row r="5405">
          <cell r="A5405" t="str">
            <v>PAVIMENTACAO</v>
          </cell>
          <cell r="B5405" t="str">
            <v>PAVI</v>
          </cell>
          <cell r="C5405" t="str">
            <v>FABRICACAO/EXECUCAO DE CBUQ/PRE-MISTURADOS</v>
          </cell>
          <cell r="D5405" t="str">
            <v>0287</v>
          </cell>
          <cell r="E5405">
            <v>0</v>
          </cell>
          <cell r="F5405">
            <v>0</v>
          </cell>
          <cell r="G5405" t="str">
            <v>101023</v>
          </cell>
          <cell r="H5405" t="str">
            <v>USINAGEM DE CONCRETO ASFÁLTICO COM CAP 50/70, PARA CAMADA DE ROLAMENTO, PADRÃO DNIT FAIXA C, EM USINA DE ASFALTO CONTÍNUA DE 140 TON/H. AF_03/2020_P</v>
          </cell>
        </row>
        <row r="5406">
          <cell r="A5406" t="str">
            <v>PAVIMENTACAO</v>
          </cell>
          <cell r="B5406" t="str">
            <v>PAVI</v>
          </cell>
          <cell r="C5406" t="str">
            <v>FABRICACAO/EXECUCAO DE CBUQ/PRE-MISTURADOS</v>
          </cell>
          <cell r="D5406" t="str">
            <v>0287</v>
          </cell>
          <cell r="E5406">
            <v>0</v>
          </cell>
          <cell r="F5406">
            <v>0</v>
          </cell>
          <cell r="G5406" t="str">
            <v>101024</v>
          </cell>
          <cell r="H5406" t="str">
            <v>USINAGEM DE CONCRETO ASFÁLTICO COM CAP 50/70, PARA CAMADA DE BINDER, PADRÃO DNIT FAIXA B, EM USINA DE ASFALTO GRAVIMÉTRICA DE 150 TON/H. AF_03/2020_P</v>
          </cell>
        </row>
        <row r="5407">
          <cell r="A5407" t="str">
            <v>PAVIMENTACAO</v>
          </cell>
          <cell r="B5407" t="str">
            <v>PAVI</v>
          </cell>
          <cell r="C5407" t="str">
            <v>FABRICACAO/EXECUCAO DE CBUQ/PRE-MISTURADOS</v>
          </cell>
          <cell r="D5407" t="str">
            <v>0287</v>
          </cell>
          <cell r="E5407">
            <v>0</v>
          </cell>
          <cell r="F5407">
            <v>0</v>
          </cell>
          <cell r="G5407" t="str">
            <v>101025</v>
          </cell>
          <cell r="H5407" t="str">
            <v>USINAGEM DE CONCRETO ASFÁLTICO COM CAP 50/70 PARA CAMADA DE ROLAMENTO, PADRÃO DNIT FAIXA C, EM USINA DE ASFALTO GRAVIMÉTRICA DE 150 TON/H. AF_03/2020_P</v>
          </cell>
        </row>
        <row r="5408">
          <cell r="A5408" t="str">
            <v>PAVIMENTACAO</v>
          </cell>
          <cell r="B5408" t="str">
            <v>PAVI</v>
          </cell>
          <cell r="C5408" t="str">
            <v>FABRICACAO/EXECUCAO DE CBUQ/PRE-MISTURADOS</v>
          </cell>
          <cell r="D5408" t="str">
            <v>0287</v>
          </cell>
          <cell r="E5408">
            <v>0</v>
          </cell>
          <cell r="F5408">
            <v>0</v>
          </cell>
          <cell r="G5408" t="str">
            <v>101026</v>
          </cell>
          <cell r="H5408" t="str">
            <v>USINAGEM DE PRÉ MISTURADO A FRIO, PARA CAMADA DE BINDER, PADRÃO DNIT FAIXA B. AF_03/2020_P</v>
          </cell>
        </row>
        <row r="5409">
          <cell r="A5409" t="str">
            <v>PAVIMENTACAO</v>
          </cell>
          <cell r="B5409" t="str">
            <v>PAVI</v>
          </cell>
          <cell r="C5409" t="str">
            <v>FABRICACAO/EXECUCAO DE CBUQ/PRE-MISTURADOS</v>
          </cell>
          <cell r="D5409" t="str">
            <v>0287</v>
          </cell>
          <cell r="E5409">
            <v>0</v>
          </cell>
          <cell r="F5409">
            <v>0</v>
          </cell>
          <cell r="G5409" t="str">
            <v>101027</v>
          </cell>
          <cell r="H5409" t="str">
            <v>USINAGEM DE PRÉ MISTURADO A FRIO, PARA CAMADA DE ROLAMENTO, PADRÃO DNIT FAIXA C. AF_03/2020_P</v>
          </cell>
        </row>
        <row r="5410">
          <cell r="A5410" t="str">
            <v>PINTURAS</v>
          </cell>
          <cell r="B5410" t="str">
            <v>PINT</v>
          </cell>
          <cell r="C5410" t="str">
            <v>PINTURA DE PAREDE</v>
          </cell>
          <cell r="D5410" t="str">
            <v>0155</v>
          </cell>
          <cell r="E5410">
            <v>0</v>
          </cell>
          <cell r="F5410">
            <v>0</v>
          </cell>
          <cell r="G5410" t="str">
            <v>88411</v>
          </cell>
          <cell r="H5410" t="str">
            <v>APLICAÇÃO MANUAL DE FUNDO SELADOR ACRÍLICO EM PANOS COM PRESENÇA DE VÃOS DE EDIFÍCIOS DE MÚLTIPLOS PAVIMENTOS. AF_06/2014</v>
          </cell>
        </row>
        <row r="5411">
          <cell r="A5411" t="str">
            <v>PINTURAS</v>
          </cell>
          <cell r="B5411" t="str">
            <v>PINT</v>
          </cell>
          <cell r="C5411" t="str">
            <v>PINTURA DE PAREDE</v>
          </cell>
          <cell r="D5411" t="str">
            <v>0155</v>
          </cell>
          <cell r="E5411">
            <v>0</v>
          </cell>
          <cell r="F5411">
            <v>0</v>
          </cell>
          <cell r="G5411" t="str">
            <v>88412</v>
          </cell>
          <cell r="H5411" t="str">
            <v>APLICAÇÃO MANUAL DE FUNDO SELADOR ACRÍLICO EM PANOS CEGOS DE FACHADA (SEM PRESENÇA DE VÃOS) DE EDIFÍCIOS DE MÚLTIPLOS PAVIMENTOS. AF_06/2014</v>
          </cell>
        </row>
        <row r="5412">
          <cell r="A5412" t="str">
            <v>PINTURAS</v>
          </cell>
          <cell r="B5412" t="str">
            <v>PINT</v>
          </cell>
          <cell r="C5412" t="str">
            <v>PINTURA DE PAREDE</v>
          </cell>
          <cell r="D5412" t="str">
            <v>0155</v>
          </cell>
          <cell r="E5412">
            <v>0</v>
          </cell>
          <cell r="F5412">
            <v>0</v>
          </cell>
          <cell r="G5412" t="str">
            <v>88413</v>
          </cell>
          <cell r="H5412" t="str">
            <v>APLICAÇÃO MANUAL DE FUNDO SELADOR ACRÍLICO EM SUPERFÍCIES EXTERNAS DE SACADA DE EDIFÍCIOS DE MÚLTIPLOS PAVIMENTOS. AF_06/2014</v>
          </cell>
        </row>
        <row r="5413">
          <cell r="A5413" t="str">
            <v>PINTURAS</v>
          </cell>
          <cell r="B5413" t="str">
            <v>PINT</v>
          </cell>
          <cell r="C5413" t="str">
            <v>PINTURA DE PAREDE</v>
          </cell>
          <cell r="D5413" t="str">
            <v>0155</v>
          </cell>
          <cell r="E5413">
            <v>0</v>
          </cell>
          <cell r="F5413">
            <v>0</v>
          </cell>
          <cell r="G5413" t="str">
            <v>88414</v>
          </cell>
          <cell r="H5413" t="str">
            <v>APLICAÇÃO MANUAL DE FUNDO SELADOR ACRÍLICO EM SUPERFÍCIES INTERNAS DA SACADA DE EDIFÍCIOS DE MÚLTIPLOS PAVIMENTOS. AF_06/2014</v>
          </cell>
        </row>
        <row r="5414">
          <cell r="A5414" t="str">
            <v>PINTURAS</v>
          </cell>
          <cell r="B5414" t="str">
            <v>PINT</v>
          </cell>
          <cell r="C5414" t="str">
            <v>PINTURA DE PAREDE</v>
          </cell>
          <cell r="D5414" t="str">
            <v>0155</v>
          </cell>
          <cell r="E5414">
            <v>0</v>
          </cell>
          <cell r="F5414">
            <v>0</v>
          </cell>
          <cell r="G5414" t="str">
            <v>88415</v>
          </cell>
          <cell r="H5414" t="str">
            <v>APLICAÇÃO MANUAL DE FUNDO SELADOR ACRÍLICO EM PAREDES EXTERNAS DE CASAS. AF_06/2014</v>
          </cell>
        </row>
        <row r="5415">
          <cell r="A5415" t="str">
            <v>PINTURAS</v>
          </cell>
          <cell r="B5415" t="str">
            <v>PINT</v>
          </cell>
          <cell r="C5415" t="str">
            <v>PINTURA DE PAREDE</v>
          </cell>
          <cell r="D5415" t="str">
            <v>0155</v>
          </cell>
          <cell r="E5415">
            <v>0</v>
          </cell>
          <cell r="F5415">
            <v>0</v>
          </cell>
          <cell r="G5415" t="str">
            <v>88416</v>
          </cell>
          <cell r="H5415" t="str">
            <v>APLICAÇÃO MANUAL DE PINTURA COM TINTA TEXTURIZADA ACRÍLICA EM PANOS COM PRESENÇA DE VÃOS DE EDIFÍCIOS DE MÚLTIPLOS PAVIMENTOS, UMA COR. AF_06/2014</v>
          </cell>
        </row>
        <row r="5416">
          <cell r="A5416" t="str">
            <v>PINTURAS</v>
          </cell>
          <cell r="B5416" t="str">
            <v>PINT</v>
          </cell>
          <cell r="C5416" t="str">
            <v>PINTURA DE PAREDE</v>
          </cell>
          <cell r="D5416" t="str">
            <v>0155</v>
          </cell>
          <cell r="E5416">
            <v>0</v>
          </cell>
          <cell r="F5416">
            <v>0</v>
          </cell>
          <cell r="G5416" t="str">
            <v>88417</v>
          </cell>
          <cell r="H5416" t="str">
            <v>APLICAÇÃO MANUAL DE PINTURA COM TINTA TEXTURIZADA ACRÍLICA EM PANOS CEGOS DE FACHADA (SEM PRESENÇA DE VÃOS) DE EDIFÍCIOS DE MÚLTIPLOS PAVIMENTOS, UMA COR. AF_06/2014</v>
          </cell>
        </row>
        <row r="5417">
          <cell r="A5417" t="str">
            <v>PINTURAS</v>
          </cell>
          <cell r="B5417" t="str">
            <v>PINT</v>
          </cell>
          <cell r="C5417" t="str">
            <v>PINTURA DE PAREDE</v>
          </cell>
          <cell r="D5417" t="str">
            <v>0155</v>
          </cell>
          <cell r="E5417">
            <v>0</v>
          </cell>
          <cell r="F5417">
            <v>0</v>
          </cell>
          <cell r="G5417" t="str">
            <v>88420</v>
          </cell>
          <cell r="H5417" t="str">
            <v>APLICAÇÃO MANUAL DE PINTURA COM TINTA TEXTURIZADA ACRÍLICA EM SUPERFÍCIES EXTERNAS DE SACADA DE EDIFÍCIOS DE MÚLTIPLOS PAVIMENTOS, UMA COR. AF_06/2014</v>
          </cell>
        </row>
        <row r="5418">
          <cell r="A5418" t="str">
            <v>PINTURAS</v>
          </cell>
          <cell r="B5418" t="str">
            <v>PINT</v>
          </cell>
          <cell r="C5418" t="str">
            <v>PINTURA DE PAREDE</v>
          </cell>
          <cell r="D5418" t="str">
            <v>0155</v>
          </cell>
          <cell r="E5418">
            <v>0</v>
          </cell>
          <cell r="F5418">
            <v>0</v>
          </cell>
          <cell r="G5418" t="str">
            <v>88421</v>
          </cell>
          <cell r="H5418" t="str">
            <v>APLICAÇÃO MANUAL DE PINTURA COM TINTA TEXTURIZADA ACRÍLICA EM SUPERFÍCIES INTERNAS DA SACADA DE EDIFÍCIOS DE MÚLTIPLOS PAVIMENTOS, UMA COR. AF_06/2014</v>
          </cell>
        </row>
        <row r="5419">
          <cell r="A5419" t="str">
            <v>PINTURAS</v>
          </cell>
          <cell r="B5419" t="str">
            <v>PINT</v>
          </cell>
          <cell r="C5419" t="str">
            <v>PINTURA DE PAREDE</v>
          </cell>
          <cell r="D5419" t="str">
            <v>0155</v>
          </cell>
          <cell r="E5419">
            <v>0</v>
          </cell>
          <cell r="F5419">
            <v>0</v>
          </cell>
          <cell r="G5419" t="str">
            <v>88423</v>
          </cell>
          <cell r="H5419" t="str">
            <v>APLICAÇÃO MANUAL DE PINTURA COM TINTA TEXTURIZADA ACRÍLICA EM PAREDES EXTERNAS DE CASAS, UMA COR. AF_06/2014</v>
          </cell>
        </row>
        <row r="5420">
          <cell r="A5420" t="str">
            <v>PINTURAS</v>
          </cell>
          <cell r="B5420" t="str">
            <v>PINT</v>
          </cell>
          <cell r="C5420" t="str">
            <v>PINTURA DE PAREDE</v>
          </cell>
          <cell r="D5420" t="str">
            <v>0155</v>
          </cell>
          <cell r="E5420">
            <v>0</v>
          </cell>
          <cell r="F5420">
            <v>0</v>
          </cell>
          <cell r="G5420" t="str">
            <v>88424</v>
          </cell>
          <cell r="H5420" t="str">
            <v>APLICAÇÃO MANUAL DE PINTURA COM TINTA TEXTURIZADA ACRÍLICA EM PANOS COM PRESENÇA DE VÃOS DE EDIFÍCIOS DE MÚLTIPLOS PAVIMENTOS, DUAS CORES. AF_06/2014</v>
          </cell>
        </row>
        <row r="5421">
          <cell r="A5421" t="str">
            <v>PINTURAS</v>
          </cell>
          <cell r="B5421" t="str">
            <v>PINT</v>
          </cell>
          <cell r="C5421" t="str">
            <v>PINTURA DE PAREDE</v>
          </cell>
          <cell r="D5421" t="str">
            <v>0155</v>
          </cell>
          <cell r="E5421">
            <v>0</v>
          </cell>
          <cell r="F5421">
            <v>0</v>
          </cell>
          <cell r="G5421" t="str">
            <v>88426</v>
          </cell>
          <cell r="H5421" t="str">
            <v>APLICAÇÃO MANUAL DE PINTURA COM TINTA TEXTURIZADA ACRÍLICA EM PANOS CEGOS DE FACHADA (SEM PRESENÇA DE VÃOS) DE EDIFÍCIOS DE MÚLTIPLOS PAVIMENTOS, DUAS CORES. AF_06/2014</v>
          </cell>
        </row>
        <row r="5422">
          <cell r="A5422" t="str">
            <v>PINTURAS</v>
          </cell>
          <cell r="B5422" t="str">
            <v>PINT</v>
          </cell>
          <cell r="C5422" t="str">
            <v>PINTURA DE PAREDE</v>
          </cell>
          <cell r="D5422" t="str">
            <v>0155</v>
          </cell>
          <cell r="E5422">
            <v>0</v>
          </cell>
          <cell r="F5422">
            <v>0</v>
          </cell>
          <cell r="G5422" t="str">
            <v>88428</v>
          </cell>
          <cell r="H5422" t="str">
            <v>APLICAÇÃO MANUAL DE PINTURA COM TINTA TEXTURIZADA ACRÍLICA EM SUPERFÍCIES EXTERNAS DE SACADA DE EDIFÍCIOS DE MÚLTIPLOS PAVIMENTOS, DUAS CORES. AF_06/2014</v>
          </cell>
        </row>
        <row r="5423">
          <cell r="A5423" t="str">
            <v>PINTURAS</v>
          </cell>
          <cell r="B5423" t="str">
            <v>PINT</v>
          </cell>
          <cell r="C5423" t="str">
            <v>PINTURA DE PAREDE</v>
          </cell>
          <cell r="D5423" t="str">
            <v>0155</v>
          </cell>
          <cell r="E5423">
            <v>0</v>
          </cell>
          <cell r="F5423">
            <v>0</v>
          </cell>
          <cell r="G5423" t="str">
            <v>88429</v>
          </cell>
          <cell r="H5423" t="str">
            <v>APLICAÇÃO MANUAL DE PINTURA COM TINTA TEXTURIZADA ACRÍLICA EM SUPERFÍCIES INTERNAS DA SACADA DE EDIFÍCIOS DE MÚLTIPLOS PAVIMENTOS, DUAS CORES. AF_06/2014</v>
          </cell>
        </row>
        <row r="5424">
          <cell r="A5424" t="str">
            <v>PINTURAS</v>
          </cell>
          <cell r="B5424" t="str">
            <v>PINT</v>
          </cell>
          <cell r="C5424" t="str">
            <v>PINTURA DE PAREDE</v>
          </cell>
          <cell r="D5424" t="str">
            <v>0155</v>
          </cell>
          <cell r="E5424">
            <v>0</v>
          </cell>
          <cell r="F5424">
            <v>0</v>
          </cell>
          <cell r="G5424" t="str">
            <v>88431</v>
          </cell>
          <cell r="H5424" t="str">
            <v>APLICAÇÃO MANUAL DE PINTURA COM TINTA TEXTURIZADA ACRÍLICA EM PAREDES EXTERNAS DE CASAS, DUAS CORES. AF_06/2014</v>
          </cell>
        </row>
        <row r="5425">
          <cell r="A5425" t="str">
            <v>PINTURAS</v>
          </cell>
          <cell r="B5425" t="str">
            <v>PINT</v>
          </cell>
          <cell r="C5425" t="str">
            <v>PINTURA DE PAREDE</v>
          </cell>
          <cell r="D5425" t="str">
            <v>0155</v>
          </cell>
          <cell r="E5425">
            <v>0</v>
          </cell>
          <cell r="F5425">
            <v>0</v>
          </cell>
          <cell r="G5425" t="str">
            <v>88432</v>
          </cell>
          <cell r="H5425" t="str">
            <v>APLICAÇÃO MANUAL DE PINTURA COM TINTA TEXTURIZADA ACRÍLICA EM MOLDURAS DE EPS, PRÉ-FABRICADOS, OU OUTROS. AF_06/2014</v>
          </cell>
        </row>
        <row r="5426">
          <cell r="A5426" t="str">
            <v>PINTURAS</v>
          </cell>
          <cell r="B5426" t="str">
            <v>PINT</v>
          </cell>
          <cell r="C5426" t="str">
            <v>PINTURA DE PAREDE</v>
          </cell>
          <cell r="D5426" t="str">
            <v>0155</v>
          </cell>
          <cell r="E5426">
            <v>0</v>
          </cell>
          <cell r="F5426">
            <v>0</v>
          </cell>
          <cell r="G5426" t="str">
            <v>88482</v>
          </cell>
          <cell r="H5426" t="str">
            <v>APLICAÇÃO DE FUNDO SELADOR LÁTEX PVA EM TETO, UMA DEMÃO. AF_06/2014</v>
          </cell>
        </row>
        <row r="5427">
          <cell r="A5427" t="str">
            <v>PINTURAS</v>
          </cell>
          <cell r="B5427" t="str">
            <v>PINT</v>
          </cell>
          <cell r="C5427" t="str">
            <v>PINTURA DE PAREDE</v>
          </cell>
          <cell r="D5427" t="str">
            <v>0155</v>
          </cell>
          <cell r="E5427">
            <v>0</v>
          </cell>
          <cell r="F5427">
            <v>0</v>
          </cell>
          <cell r="G5427" t="str">
            <v>88483</v>
          </cell>
          <cell r="H5427" t="str">
            <v>APLICAÇÃO DE FUNDO SELADOR LÁTEX PVA EM PAREDES, UMA DEMÃO. AF_06/2014</v>
          </cell>
        </row>
        <row r="5428">
          <cell r="A5428" t="str">
            <v>PINTURAS</v>
          </cell>
          <cell r="B5428" t="str">
            <v>PINT</v>
          </cell>
          <cell r="C5428" t="str">
            <v>PINTURA DE PAREDE</v>
          </cell>
          <cell r="D5428" t="str">
            <v>0155</v>
          </cell>
          <cell r="E5428">
            <v>0</v>
          </cell>
          <cell r="F5428">
            <v>0</v>
          </cell>
          <cell r="G5428" t="str">
            <v>88484</v>
          </cell>
          <cell r="H5428" t="str">
            <v>APLICAÇÃO DE FUNDO SELADOR ACRÍLICO EM TETO, UMA DEMÃO. AF_06/2014</v>
          </cell>
        </row>
        <row r="5429">
          <cell r="A5429" t="str">
            <v>PINTURAS</v>
          </cell>
          <cell r="B5429" t="str">
            <v>PINT</v>
          </cell>
          <cell r="C5429" t="str">
            <v>PINTURA DE PAREDE</v>
          </cell>
          <cell r="D5429" t="str">
            <v>0155</v>
          </cell>
          <cell r="E5429">
            <v>0</v>
          </cell>
          <cell r="F5429">
            <v>0</v>
          </cell>
          <cell r="G5429" t="str">
            <v>88485</v>
          </cell>
          <cell r="H5429" t="str">
            <v>APLICAÇÃO DE FUNDO SELADOR ACRÍLICO EM PAREDES, UMA DEMÃO. AF_06/2014</v>
          </cell>
        </row>
        <row r="5430">
          <cell r="A5430" t="str">
            <v>PINTURAS</v>
          </cell>
          <cell r="B5430" t="str">
            <v>PINT</v>
          </cell>
          <cell r="C5430" t="str">
            <v>PINTURA DE PAREDE</v>
          </cell>
          <cell r="D5430" t="str">
            <v>0155</v>
          </cell>
          <cell r="E5430">
            <v>0</v>
          </cell>
          <cell r="F5430">
            <v>0</v>
          </cell>
          <cell r="G5430" t="str">
            <v>88486</v>
          </cell>
          <cell r="H5430" t="str">
            <v>APLICAÇÃO MANUAL DE PINTURA COM TINTA LÁTEX PVA EM TETO, DUAS DEMÃOS. AF_06/2014</v>
          </cell>
        </row>
        <row r="5431">
          <cell r="A5431" t="str">
            <v>PINTURAS</v>
          </cell>
          <cell r="B5431" t="str">
            <v>PINT</v>
          </cell>
          <cell r="C5431" t="str">
            <v>PINTURA DE PAREDE</v>
          </cell>
          <cell r="D5431" t="str">
            <v>0155</v>
          </cell>
          <cell r="E5431">
            <v>0</v>
          </cell>
          <cell r="F5431">
            <v>0</v>
          </cell>
          <cell r="G5431" t="str">
            <v>88487</v>
          </cell>
          <cell r="H5431" t="str">
            <v>APLICAÇÃO MANUAL DE PINTURA COM TINTA LÁTEX PVA EM PAREDES, DUAS DEMÃOS. AF_06/2014</v>
          </cell>
        </row>
        <row r="5432">
          <cell r="A5432" t="str">
            <v>PINTURAS</v>
          </cell>
          <cell r="B5432" t="str">
            <v>PINT</v>
          </cell>
          <cell r="C5432" t="str">
            <v>PINTURA DE PAREDE</v>
          </cell>
          <cell r="D5432" t="str">
            <v>0155</v>
          </cell>
          <cell r="E5432">
            <v>0</v>
          </cell>
          <cell r="F5432">
            <v>0</v>
          </cell>
          <cell r="G5432" t="str">
            <v>88488</v>
          </cell>
          <cell r="H5432" t="str">
            <v>APLICAÇÃO MANUAL DE PINTURA COM TINTA LÁTEX ACRÍLICA EM TETO, DUAS DEMÃOS. AF_06/2014</v>
          </cell>
        </row>
        <row r="5433">
          <cell r="A5433" t="str">
            <v>PINTURAS</v>
          </cell>
          <cell r="B5433" t="str">
            <v>PINT</v>
          </cell>
          <cell r="C5433" t="str">
            <v>PINTURA DE PAREDE</v>
          </cell>
          <cell r="D5433" t="str">
            <v>0155</v>
          </cell>
          <cell r="E5433">
            <v>0</v>
          </cell>
          <cell r="F5433">
            <v>0</v>
          </cell>
          <cell r="G5433" t="str">
            <v>88489</v>
          </cell>
          <cell r="H5433" t="str">
            <v>APLICAÇÃO MANUAL DE PINTURA COM TINTA LÁTEX ACRÍLICA EM PAREDES, DUAS DEMÃOS. AF_06/2014</v>
          </cell>
        </row>
        <row r="5434">
          <cell r="A5434" t="str">
            <v>PINTURAS</v>
          </cell>
          <cell r="B5434" t="str">
            <v>PINT</v>
          </cell>
          <cell r="C5434" t="str">
            <v>PINTURA DE PAREDE</v>
          </cell>
          <cell r="D5434" t="str">
            <v>0155</v>
          </cell>
          <cell r="E5434">
            <v>0</v>
          </cell>
          <cell r="F5434">
            <v>0</v>
          </cell>
          <cell r="G5434" t="str">
            <v>88490</v>
          </cell>
          <cell r="H5434" t="str">
            <v>APLICAÇÃO MECÂNICA DE PINTURA COM TINTA LÁTEX PVA EM TETO, DUAS DEMÃOS. AF_06/2014</v>
          </cell>
        </row>
        <row r="5435">
          <cell r="A5435" t="str">
            <v>PINTURAS</v>
          </cell>
          <cell r="B5435" t="str">
            <v>PINT</v>
          </cell>
          <cell r="C5435" t="str">
            <v>PINTURA DE PAREDE</v>
          </cell>
          <cell r="D5435" t="str">
            <v>0155</v>
          </cell>
          <cell r="E5435">
            <v>0</v>
          </cell>
          <cell r="F5435">
            <v>0</v>
          </cell>
          <cell r="G5435" t="str">
            <v>88491</v>
          </cell>
          <cell r="H5435" t="str">
            <v>APLICAÇÃO MECÂNICA DE PINTURA COM TINTA LÁTEX PVA EM PAREDES, DUAS DEMÃOS. AF_06/2014</v>
          </cell>
        </row>
        <row r="5436">
          <cell r="A5436" t="str">
            <v>PINTURAS</v>
          </cell>
          <cell r="B5436" t="str">
            <v>PINT</v>
          </cell>
          <cell r="C5436" t="str">
            <v>PINTURA DE PAREDE</v>
          </cell>
          <cell r="D5436" t="str">
            <v>0155</v>
          </cell>
          <cell r="E5436">
            <v>0</v>
          </cell>
          <cell r="F5436">
            <v>0</v>
          </cell>
          <cell r="G5436" t="str">
            <v>88492</v>
          </cell>
          <cell r="H5436" t="str">
            <v>APLICAÇÃO MECÂNICA DE PINTURA COM TINTA LÁTEX ACRÍLICA EM TETO, DUAS DEMÃOS. AF_06/2014</v>
          </cell>
        </row>
        <row r="5437">
          <cell r="A5437" t="str">
            <v>PINTURAS</v>
          </cell>
          <cell r="B5437" t="str">
            <v>PINT</v>
          </cell>
          <cell r="C5437" t="str">
            <v>PINTURA DE PAREDE</v>
          </cell>
          <cell r="D5437" t="str">
            <v>0155</v>
          </cell>
          <cell r="E5437">
            <v>0</v>
          </cell>
          <cell r="F5437">
            <v>0</v>
          </cell>
          <cell r="G5437" t="str">
            <v>88493</v>
          </cell>
          <cell r="H5437" t="str">
            <v>APLICAÇÃO MECÂNICA DE PINTURA COM TINTA LÁTEX ACRÍLICA EM PAREDES, DUAS DEMÃOS. AF_06/2014</v>
          </cell>
        </row>
        <row r="5438">
          <cell r="A5438" t="str">
            <v>PINTURAS</v>
          </cell>
          <cell r="B5438" t="str">
            <v>PINT</v>
          </cell>
          <cell r="C5438" t="str">
            <v>PINTURA DE PAREDE</v>
          </cell>
          <cell r="D5438" t="str">
            <v>0155</v>
          </cell>
          <cell r="E5438">
            <v>0</v>
          </cell>
          <cell r="F5438">
            <v>0</v>
          </cell>
          <cell r="G5438" t="str">
            <v>88494</v>
          </cell>
          <cell r="H5438" t="str">
            <v>APLICAÇÃO E LIXAMENTO DE MASSA LÁTEX EM TETO, UMA DEMÃO. AF_06/2014</v>
          </cell>
        </row>
        <row r="5439">
          <cell r="A5439" t="str">
            <v>PINTURAS</v>
          </cell>
          <cell r="B5439" t="str">
            <v>PINT</v>
          </cell>
          <cell r="C5439" t="str">
            <v>PINTURA DE PAREDE</v>
          </cell>
          <cell r="D5439" t="str">
            <v>0155</v>
          </cell>
          <cell r="E5439">
            <v>0</v>
          </cell>
          <cell r="F5439">
            <v>0</v>
          </cell>
          <cell r="G5439" t="str">
            <v>88495</v>
          </cell>
          <cell r="H5439" t="str">
            <v>APLICAÇÃO E LIXAMENTO DE MASSA LÁTEX EM PAREDES, UMA DEMÃO. AF_06/2014</v>
          </cell>
        </row>
        <row r="5440">
          <cell r="A5440" t="str">
            <v>PINTURAS</v>
          </cell>
          <cell r="B5440" t="str">
            <v>PINT</v>
          </cell>
          <cell r="C5440" t="str">
            <v>PINTURA DE PAREDE</v>
          </cell>
          <cell r="D5440" t="str">
            <v>0155</v>
          </cell>
          <cell r="E5440">
            <v>0</v>
          </cell>
          <cell r="F5440">
            <v>0</v>
          </cell>
          <cell r="G5440" t="str">
            <v>88496</v>
          </cell>
          <cell r="H5440" t="str">
            <v>APLICAÇÃO E LIXAMENTO DE MASSA LÁTEX EM TETO, DUAS DEMÃOS. AF_06/2014</v>
          </cell>
        </row>
        <row r="5441">
          <cell r="A5441" t="str">
            <v>PINTURAS</v>
          </cell>
          <cell r="B5441" t="str">
            <v>PINT</v>
          </cell>
          <cell r="C5441" t="str">
            <v>PINTURA DE PAREDE</v>
          </cell>
          <cell r="D5441" t="str">
            <v>0155</v>
          </cell>
          <cell r="E5441">
            <v>0</v>
          </cell>
          <cell r="F5441">
            <v>0</v>
          </cell>
          <cell r="G5441" t="str">
            <v>88497</v>
          </cell>
          <cell r="H5441" t="str">
            <v>APLICAÇÃO E LIXAMENTO DE MASSA LÁTEX EM PAREDES, DUAS DEMÃOS. AF_06/2014</v>
          </cell>
        </row>
        <row r="5442">
          <cell r="A5442" t="str">
            <v>PINTURAS</v>
          </cell>
          <cell r="B5442" t="str">
            <v>PINT</v>
          </cell>
          <cell r="C5442" t="str">
            <v>PINTURA DE PAREDE</v>
          </cell>
          <cell r="D5442" t="str">
            <v>0155</v>
          </cell>
          <cell r="E5442">
            <v>0</v>
          </cell>
          <cell r="F5442">
            <v>0</v>
          </cell>
          <cell r="G5442" t="str">
            <v>95305</v>
          </cell>
          <cell r="H5442" t="str">
            <v>TEXTURA ACRÍLICA, APLICAÇÃO MANUAL EM PAREDE, UMA DEMÃO. AF_09/2016</v>
          </cell>
        </row>
        <row r="5443">
          <cell r="A5443" t="str">
            <v>PINTURAS</v>
          </cell>
          <cell r="B5443" t="str">
            <v>PINT</v>
          </cell>
          <cell r="C5443" t="str">
            <v>PINTURA DE PAREDE</v>
          </cell>
          <cell r="D5443" t="str">
            <v>0155</v>
          </cell>
          <cell r="E5443">
            <v>0</v>
          </cell>
          <cell r="F5443">
            <v>0</v>
          </cell>
          <cell r="G5443" t="str">
            <v>95306</v>
          </cell>
          <cell r="H5443" t="str">
            <v>TEXTURA ACRÍLICA, APLICAÇÃO MANUAL EM TETO, UMA DEMÃO. AF_09/2016</v>
          </cell>
        </row>
        <row r="5444">
          <cell r="A5444" t="str">
            <v>PINTURAS</v>
          </cell>
          <cell r="B5444" t="str">
            <v>PINT</v>
          </cell>
          <cell r="C5444" t="str">
            <v>PINTURA DE PAREDE</v>
          </cell>
          <cell r="D5444" t="str">
            <v>0155</v>
          </cell>
          <cell r="E5444">
            <v>0</v>
          </cell>
          <cell r="F5444">
            <v>0</v>
          </cell>
          <cell r="G5444" t="str">
            <v>95622</v>
          </cell>
          <cell r="H5444" t="str">
            <v>APLICAÇÃO MANUAL DE TINTA LÁTEX ACRÍLICA EM PANOS COM PRESENÇA DE VÃOS DE EDIFÍCIOS DE MÚLTIPLOS PAVIMENTOS, DUAS DEMÃOS. AF_11/2016</v>
          </cell>
        </row>
        <row r="5445">
          <cell r="A5445" t="str">
            <v>PINTURAS</v>
          </cell>
          <cell r="B5445" t="str">
            <v>PINT</v>
          </cell>
          <cell r="C5445" t="str">
            <v>PINTURA DE PAREDE</v>
          </cell>
          <cell r="D5445" t="str">
            <v>0155</v>
          </cell>
          <cell r="E5445">
            <v>0</v>
          </cell>
          <cell r="F5445">
            <v>0</v>
          </cell>
          <cell r="G5445" t="str">
            <v>95623</v>
          </cell>
          <cell r="H5445" t="str">
            <v>APLICAÇÃO MANUAL DE TINTA LÁTEX ACRÍLICA EM PANOS SEM PRESENÇA DE VÃOS DE EDIFÍCIOS DE MÚLTIPLOS PAVIMENTOS, DUAS DEMÃOS. AF_11/2016</v>
          </cell>
        </row>
        <row r="5446">
          <cell r="A5446" t="str">
            <v>PINTURAS</v>
          </cell>
          <cell r="B5446" t="str">
            <v>PINT</v>
          </cell>
          <cell r="C5446" t="str">
            <v>PINTURA DE PAREDE</v>
          </cell>
          <cell r="D5446" t="str">
            <v>0155</v>
          </cell>
          <cell r="E5446">
            <v>0</v>
          </cell>
          <cell r="F5446">
            <v>0</v>
          </cell>
          <cell r="G5446" t="str">
            <v>95624</v>
          </cell>
          <cell r="H5446" t="str">
            <v>APLICAÇÃO MANUAL DE TINTA LÁTEX ACRÍLICA EM SUPERFÍCIES EXTERNAS DE SACADA DE EDIFÍCIOS DE MÚLTIPLOS PAVIMENTOS, DUAS DEMÃOS. AF_11/2016</v>
          </cell>
        </row>
        <row r="5447">
          <cell r="A5447" t="str">
            <v>PINTURAS</v>
          </cell>
          <cell r="B5447" t="str">
            <v>PINT</v>
          </cell>
          <cell r="C5447" t="str">
            <v>PINTURA DE PAREDE</v>
          </cell>
          <cell r="D5447" t="str">
            <v>0155</v>
          </cell>
          <cell r="E5447">
            <v>0</v>
          </cell>
          <cell r="F5447">
            <v>0</v>
          </cell>
          <cell r="G5447" t="str">
            <v>95625</v>
          </cell>
          <cell r="H5447" t="str">
            <v>APLICAÇÃO MANUAL DE TINTA LÁTEX ACRÍLICA EM SUPERFÍCIES INTERNAS DE SACADA DE EDIFÍCIOS DE MÚLTIPLOS PAVIMENTOS, DUAS DEMÃOS. AF_11/2016</v>
          </cell>
        </row>
        <row r="5448">
          <cell r="A5448" t="str">
            <v>PINTURAS</v>
          </cell>
          <cell r="B5448" t="str">
            <v>PINT</v>
          </cell>
          <cell r="C5448" t="str">
            <v>PINTURA DE PAREDE</v>
          </cell>
          <cell r="D5448" t="str">
            <v>0155</v>
          </cell>
          <cell r="E5448">
            <v>0</v>
          </cell>
          <cell r="F5448">
            <v>0</v>
          </cell>
          <cell r="G5448" t="str">
            <v>95626</v>
          </cell>
          <cell r="H5448" t="str">
            <v>APLICAÇÃO MANUAL DE TINTA LÁTEX ACRÍLICA EM PAREDE EXTERNAS DE CASAS, DUAS DEMÃOS. AF_11/2016</v>
          </cell>
        </row>
        <row r="5449">
          <cell r="A5449" t="str">
            <v>PINTURAS</v>
          </cell>
          <cell r="B5449" t="str">
            <v>PINT</v>
          </cell>
          <cell r="C5449" t="str">
            <v>PINTURA DE PAREDE</v>
          </cell>
          <cell r="D5449" t="str">
            <v>0155</v>
          </cell>
          <cell r="E5449">
            <v>0</v>
          </cell>
          <cell r="F5449">
            <v>0</v>
          </cell>
          <cell r="G5449" t="str">
            <v>96126</v>
          </cell>
          <cell r="H5449" t="str">
            <v>APLICAÇÃO MANUAL DE MASSA ACRÍLICA EM PANOS DE FACHADA COM PRESENÇA DE VÃOS, DE EDIFÍCIOS DE MÚLTIPLOS PAVIMENTOS, UMA DEMÃO. AF_05/2017</v>
          </cell>
        </row>
        <row r="5450">
          <cell r="A5450" t="str">
            <v>PINTURAS</v>
          </cell>
          <cell r="B5450" t="str">
            <v>PINT</v>
          </cell>
          <cell r="C5450" t="str">
            <v>PINTURA DE PAREDE</v>
          </cell>
          <cell r="D5450" t="str">
            <v>0155</v>
          </cell>
          <cell r="E5450">
            <v>0</v>
          </cell>
          <cell r="F5450">
            <v>0</v>
          </cell>
          <cell r="G5450" t="str">
            <v>96127</v>
          </cell>
          <cell r="H5450" t="str">
            <v>APLICAÇÃO MANUAL DE MASSA ACRÍLICA EM PANOS DE FACHADA SEM PRESENÇA DE VÃOS, DE EDIFÍCIOS DE MÚLTIPLOS PAVIMENTOS, UMA DEMÃO. AF_05/2017</v>
          </cell>
        </row>
        <row r="5451">
          <cell r="A5451" t="str">
            <v>PINTURAS</v>
          </cell>
          <cell r="B5451" t="str">
            <v>PINT</v>
          </cell>
          <cell r="C5451" t="str">
            <v>PINTURA DE PAREDE</v>
          </cell>
          <cell r="D5451" t="str">
            <v>0155</v>
          </cell>
          <cell r="E5451">
            <v>0</v>
          </cell>
          <cell r="F5451">
            <v>0</v>
          </cell>
          <cell r="G5451" t="str">
            <v>96128</v>
          </cell>
          <cell r="H5451" t="str">
            <v>APLICAÇÃO MANUAL DE MASSA ACRÍLICA EM SUPERFÍCIES EXTERNAS DE SACADA DE EDIFÍCIOS DE MÚLTIPLOS PAVIMENTOS, UMA DEMÃO. AF_05/2017</v>
          </cell>
        </row>
        <row r="5452">
          <cell r="A5452" t="str">
            <v>PINTURAS</v>
          </cell>
          <cell r="B5452" t="str">
            <v>PINT</v>
          </cell>
          <cell r="C5452" t="str">
            <v>PINTURA DE PAREDE</v>
          </cell>
          <cell r="D5452" t="str">
            <v>0155</v>
          </cell>
          <cell r="E5452">
            <v>0</v>
          </cell>
          <cell r="F5452">
            <v>0</v>
          </cell>
          <cell r="G5452" t="str">
            <v>96129</v>
          </cell>
          <cell r="H5452" t="str">
            <v>APLICAÇÃO MANUAL DE MASSA ACRÍLICA EM SUPERFÍCIES INTERNAS DE SACADA DE EDIFÍCIOS DE MÚLTIPLOS PAVIMENTOS, UMA DEMÃO. AF_05/2017</v>
          </cell>
        </row>
        <row r="5453">
          <cell r="A5453" t="str">
            <v>PINTURAS</v>
          </cell>
          <cell r="B5453" t="str">
            <v>PINT</v>
          </cell>
          <cell r="C5453" t="str">
            <v>PINTURA DE PAREDE</v>
          </cell>
          <cell r="D5453" t="str">
            <v>0155</v>
          </cell>
          <cell r="E5453">
            <v>0</v>
          </cell>
          <cell r="F5453">
            <v>0</v>
          </cell>
          <cell r="G5453" t="str">
            <v>96130</v>
          </cell>
          <cell r="H5453" t="str">
            <v>APLICAÇÃO MANUAL DE MASSA ACRÍLICA EM PAREDES EXTERNAS DE CASAS, UMA DEMÃO. AF_05/2017</v>
          </cell>
        </row>
        <row r="5454">
          <cell r="A5454" t="str">
            <v>PINTURAS</v>
          </cell>
          <cell r="B5454" t="str">
            <v>PINT</v>
          </cell>
          <cell r="C5454" t="str">
            <v>PINTURA DE PAREDE</v>
          </cell>
          <cell r="D5454" t="str">
            <v>0155</v>
          </cell>
          <cell r="E5454">
            <v>0</v>
          </cell>
          <cell r="F5454">
            <v>0</v>
          </cell>
          <cell r="G5454" t="str">
            <v>96131</v>
          </cell>
          <cell r="H5454" t="str">
            <v>APLICAÇÃO MANUAL DE MASSA ACRÍLICA EM PANOS DE FACHADA COM PRESENÇA DE VÃOS, DE EDIFÍCIOS DE MÚLTIPLOS PAVIMENTOS, DUAS DEMÃOS. AF_05/2017</v>
          </cell>
        </row>
        <row r="5455">
          <cell r="A5455" t="str">
            <v>PINTURAS</v>
          </cell>
          <cell r="B5455" t="str">
            <v>PINT</v>
          </cell>
          <cell r="C5455" t="str">
            <v>PINTURA DE PAREDE</v>
          </cell>
          <cell r="D5455" t="str">
            <v>0155</v>
          </cell>
          <cell r="E5455">
            <v>0</v>
          </cell>
          <cell r="F5455">
            <v>0</v>
          </cell>
          <cell r="G5455" t="str">
            <v>96132</v>
          </cell>
          <cell r="H5455" t="str">
            <v>APLICAÇÃO MANUAL DE MASSA ACRÍLICA EM PANOS DE FACHADA SEM PRESENÇA DE VÃOS, DE EDIFÍCIOS DE MÚLTIPLOS PAVIMENTOS, DUAS DEMÃOS. AF_05/2017</v>
          </cell>
        </row>
        <row r="5456">
          <cell r="A5456" t="str">
            <v>PINTURAS</v>
          </cell>
          <cell r="B5456" t="str">
            <v>PINT</v>
          </cell>
          <cell r="C5456" t="str">
            <v>PINTURA DE PAREDE</v>
          </cell>
          <cell r="D5456" t="str">
            <v>0155</v>
          </cell>
          <cell r="E5456">
            <v>0</v>
          </cell>
          <cell r="F5456">
            <v>0</v>
          </cell>
          <cell r="G5456" t="str">
            <v>96133</v>
          </cell>
          <cell r="H5456" t="str">
            <v>APLICAÇÃO MANUAL DE MASSA ACRÍLICA EM SUPERFÍCIES EXTERNAS DE SACADA DE EDIFÍCIOS DE MÚLTIPLOS PAVIMENTOS, DUAS DEMÃOS. AF_05/2017</v>
          </cell>
        </row>
        <row r="5457">
          <cell r="A5457" t="str">
            <v>PINTURAS</v>
          </cell>
          <cell r="B5457" t="str">
            <v>PINT</v>
          </cell>
          <cell r="C5457" t="str">
            <v>PINTURA DE PAREDE</v>
          </cell>
          <cell r="D5457" t="str">
            <v>0155</v>
          </cell>
          <cell r="E5457">
            <v>0</v>
          </cell>
          <cell r="F5457">
            <v>0</v>
          </cell>
          <cell r="G5457" t="str">
            <v>96134</v>
          </cell>
          <cell r="H5457" t="str">
            <v>APLICAÇÃO MANUAL DE MASSA ACRÍLICA EM SUPERFÍCIES INTERNAS DE SACADA DE EDIFÍCIOS DE MÚLTIPLOS PAVIMENTOS, DUAS DEMÃOS. AF_05/2017</v>
          </cell>
        </row>
        <row r="5458">
          <cell r="A5458" t="str">
            <v>PINTURAS</v>
          </cell>
          <cell r="B5458" t="str">
            <v>PINT</v>
          </cell>
          <cell r="C5458" t="str">
            <v>PINTURA DE PAREDE</v>
          </cell>
          <cell r="D5458" t="str">
            <v>0155</v>
          </cell>
          <cell r="E5458">
            <v>0</v>
          </cell>
          <cell r="F5458">
            <v>0</v>
          </cell>
          <cell r="G5458" t="str">
            <v>96135</v>
          </cell>
          <cell r="H5458" t="str">
            <v>APLICAÇÃO MANUAL DE MASSA ACRÍLICA EM PAREDES EXTERNAS DE CASAS, DUAS DEMÃOS. AF_05/2017</v>
          </cell>
        </row>
        <row r="5459">
          <cell r="A5459" t="str">
            <v>PINTURAS</v>
          </cell>
          <cell r="B5459" t="str">
            <v>PINT</v>
          </cell>
          <cell r="C5459" t="str">
            <v>PINTURA EM MADEIRA</v>
          </cell>
          <cell r="D5459" t="str">
            <v>0157</v>
          </cell>
          <cell r="E5459">
            <v>0</v>
          </cell>
          <cell r="F5459">
            <v>0</v>
          </cell>
          <cell r="G5459" t="str">
            <v>102193</v>
          </cell>
          <cell r="H5459" t="str">
            <v>LIXAMENTO DE MADEIRA PARA APLICAÇÃO DE FUNDO OU PINTURA. AF_01/2021</v>
          </cell>
        </row>
        <row r="5460">
          <cell r="A5460" t="str">
            <v>PINTURAS</v>
          </cell>
          <cell r="B5460" t="str">
            <v>PINT</v>
          </cell>
          <cell r="C5460" t="str">
            <v>PINTURA EM MADEIRA</v>
          </cell>
          <cell r="D5460" t="str">
            <v>0157</v>
          </cell>
          <cell r="E5460">
            <v>0</v>
          </cell>
          <cell r="F5460">
            <v>0</v>
          </cell>
          <cell r="G5460" t="str">
            <v>102194</v>
          </cell>
          <cell r="H5460" t="str">
            <v>LIXAMENTO DE MASSA PARA MADEIRA. AF_01/2021</v>
          </cell>
        </row>
        <row r="5461">
          <cell r="A5461" t="str">
            <v>PINTURAS</v>
          </cell>
          <cell r="B5461" t="str">
            <v>PINT</v>
          </cell>
          <cell r="C5461" t="str">
            <v>PINTURA EM MADEIRA</v>
          </cell>
          <cell r="D5461" t="str">
            <v>0157</v>
          </cell>
          <cell r="E5461">
            <v>0</v>
          </cell>
          <cell r="F5461">
            <v>0</v>
          </cell>
          <cell r="G5461" t="str">
            <v>102197</v>
          </cell>
          <cell r="H5461" t="str">
            <v>PINTURA FUNDO NIVELADOR ALQUÍDICO BRANCO EM MADEIRA. AF_01/2021</v>
          </cell>
        </row>
        <row r="5462">
          <cell r="A5462" t="str">
            <v>PINTURAS</v>
          </cell>
          <cell r="B5462" t="str">
            <v>PINT</v>
          </cell>
          <cell r="C5462" t="str">
            <v>PINTURA EM MADEIRA</v>
          </cell>
          <cell r="D5462" t="str">
            <v>0157</v>
          </cell>
          <cell r="E5462">
            <v>0</v>
          </cell>
          <cell r="F5462">
            <v>0</v>
          </cell>
          <cell r="G5462" t="str">
            <v>102200</v>
          </cell>
          <cell r="H5462" t="str">
            <v>APLICAÇÃO MASSA ALQUÍDICA PARA MADEIRA, PARA PINTURA COM TINTA DE ACABAMENTO (PIGMENTADA). AF_01/2021</v>
          </cell>
        </row>
        <row r="5463">
          <cell r="A5463" t="str">
            <v>PINTURAS</v>
          </cell>
          <cell r="B5463" t="str">
            <v>PINT</v>
          </cell>
          <cell r="C5463" t="str">
            <v>PINTURA EM MADEIRA</v>
          </cell>
          <cell r="D5463" t="str">
            <v>0157</v>
          </cell>
          <cell r="E5463">
            <v>0</v>
          </cell>
          <cell r="F5463">
            <v>0</v>
          </cell>
          <cell r="G5463" t="str">
            <v>102202</v>
          </cell>
          <cell r="H5463" t="str">
            <v>APLICAÇÃO MASSA EPÓXI PARA MADEIRA, PARA PINTURA COM TINTA PU DE ACABAMENTO (PIGMENTADA). AF_01/2021</v>
          </cell>
        </row>
        <row r="5464">
          <cell r="A5464" t="str">
            <v>PINTURAS</v>
          </cell>
          <cell r="B5464" t="str">
            <v>PINT</v>
          </cell>
          <cell r="C5464" t="str">
            <v>PINTURA EM MADEIRA</v>
          </cell>
          <cell r="D5464" t="str">
            <v>0157</v>
          </cell>
          <cell r="E5464">
            <v>0</v>
          </cell>
          <cell r="F5464">
            <v>0</v>
          </cell>
          <cell r="G5464" t="str">
            <v>102203</v>
          </cell>
          <cell r="H5464" t="str">
            <v>PINTURA VERNIZ (INCOLOR) ALQUÍDICO EM MADEIRA, USO INTERNO E EXTERNO, 1 DEMÃO. AF_01/2021</v>
          </cell>
        </row>
        <row r="5465">
          <cell r="A5465" t="str">
            <v>PINTURAS</v>
          </cell>
          <cell r="B5465" t="str">
            <v>PINT</v>
          </cell>
          <cell r="C5465" t="str">
            <v>PINTURA EM MADEIRA</v>
          </cell>
          <cell r="D5465" t="str">
            <v>0157</v>
          </cell>
          <cell r="E5465">
            <v>0</v>
          </cell>
          <cell r="F5465">
            <v>0</v>
          </cell>
          <cell r="G5465" t="str">
            <v>102204</v>
          </cell>
          <cell r="H5465" t="str">
            <v>PINTURA VERNIZ (INCOLOR) ALQUÍDICO EM MADEIRA, USO INTERNO, 1 DEMÃO. AF_01/2021</v>
          </cell>
        </row>
        <row r="5466">
          <cell r="A5466" t="str">
            <v>PINTURAS</v>
          </cell>
          <cell r="B5466" t="str">
            <v>PINT</v>
          </cell>
          <cell r="C5466" t="str">
            <v>PINTURA EM MADEIRA</v>
          </cell>
          <cell r="D5466" t="str">
            <v>0157</v>
          </cell>
          <cell r="E5466">
            <v>0</v>
          </cell>
          <cell r="F5466">
            <v>0</v>
          </cell>
          <cell r="G5466" t="str">
            <v>102205</v>
          </cell>
          <cell r="H5466" t="str">
            <v>PINTURA VERNIZ (INCOLOR) POLIURETÂNICO (RESINA ALQUÍDICA MODIFICADA) EM MADEIRA, 1 DEMÃO. AF_01/2021</v>
          </cell>
        </row>
        <row r="5467">
          <cell r="A5467" t="str">
            <v>PINTURAS</v>
          </cell>
          <cell r="B5467" t="str">
            <v>PINT</v>
          </cell>
          <cell r="C5467" t="str">
            <v>PINTURA EM MADEIRA</v>
          </cell>
          <cell r="D5467" t="str">
            <v>0157</v>
          </cell>
          <cell r="E5467">
            <v>0</v>
          </cell>
          <cell r="F5467">
            <v>0</v>
          </cell>
          <cell r="G5467" t="str">
            <v>102207</v>
          </cell>
          <cell r="H5467" t="str">
            <v>PINTURA TINTA DE ACABAMENTO (PIGMENTADA) A ÓLEO EM MADEIRA, 1 DEMÃO. AF_01/2021</v>
          </cell>
        </row>
        <row r="5468">
          <cell r="A5468" t="str">
            <v>PINTURAS</v>
          </cell>
          <cell r="B5468" t="str">
            <v>PINT</v>
          </cell>
          <cell r="C5468" t="str">
            <v>PINTURA EM MADEIRA</v>
          </cell>
          <cell r="D5468" t="str">
            <v>0157</v>
          </cell>
          <cell r="E5468">
            <v>0</v>
          </cell>
          <cell r="F5468">
            <v>0</v>
          </cell>
          <cell r="G5468" t="str">
            <v>102208</v>
          </cell>
          <cell r="H5468" t="str">
            <v>PINTURA TINTA DE ACABAMENTO (PIGMENTADA) ESMALTE SINTÉTICO FOSCO EM MADEIRA, 1 DEMÃO. AF_01/2021</v>
          </cell>
        </row>
        <row r="5469">
          <cell r="A5469" t="str">
            <v>PINTURAS</v>
          </cell>
          <cell r="B5469" t="str">
            <v>PINT</v>
          </cell>
          <cell r="C5469" t="str">
            <v>PINTURA EM MADEIRA</v>
          </cell>
          <cell r="D5469" t="str">
            <v>0157</v>
          </cell>
          <cell r="E5469">
            <v>0</v>
          </cell>
          <cell r="F5469">
            <v>0</v>
          </cell>
          <cell r="G5469" t="str">
            <v>102209</v>
          </cell>
          <cell r="H5469" t="str">
            <v>PINTURA TINTA DE ACABAMENTO (PIGMENTADA) ESMALTE SINTÉTICO ACETINADO EM MADEIRA, 1 DEMÃO. AF_01/2021</v>
          </cell>
        </row>
        <row r="5470">
          <cell r="A5470" t="str">
            <v>PINTURAS</v>
          </cell>
          <cell r="B5470" t="str">
            <v>PINT</v>
          </cell>
          <cell r="C5470" t="str">
            <v>PINTURA EM MADEIRA</v>
          </cell>
          <cell r="D5470" t="str">
            <v>0157</v>
          </cell>
          <cell r="E5470">
            <v>0</v>
          </cell>
          <cell r="F5470">
            <v>0</v>
          </cell>
          <cell r="G5470" t="str">
            <v>102210</v>
          </cell>
          <cell r="H5470" t="str">
            <v>PINTURA TINTA DE ACABAMENTO (PIGMENTADA) ESMALTE SINTÉTICO BRILHANTE EM MADEIRA, 1 DEMÃO. AF_01/2021</v>
          </cell>
        </row>
        <row r="5471">
          <cell r="A5471" t="str">
            <v>PINTURAS</v>
          </cell>
          <cell r="B5471" t="str">
            <v>PINT</v>
          </cell>
          <cell r="C5471" t="str">
            <v>PINTURA EM MADEIRA</v>
          </cell>
          <cell r="D5471" t="str">
            <v>0157</v>
          </cell>
          <cell r="E5471">
            <v>0</v>
          </cell>
          <cell r="F5471">
            <v>0</v>
          </cell>
          <cell r="G5471" t="str">
            <v>102213</v>
          </cell>
          <cell r="H5471" t="str">
            <v>PINTURA VERNIZ (INCOLOR) ALQUÍDICO EM MADEIRA, USO INTERNO E EXTERNO, 2 DEMÃOS. AF_01/2021</v>
          </cell>
        </row>
        <row r="5472">
          <cell r="A5472" t="str">
            <v>PINTURAS</v>
          </cell>
          <cell r="B5472" t="str">
            <v>PINT</v>
          </cell>
          <cell r="C5472" t="str">
            <v>PINTURA EM MADEIRA</v>
          </cell>
          <cell r="D5472" t="str">
            <v>0157</v>
          </cell>
          <cell r="E5472">
            <v>0</v>
          </cell>
          <cell r="F5472">
            <v>0</v>
          </cell>
          <cell r="G5472" t="str">
            <v>102214</v>
          </cell>
          <cell r="H5472" t="str">
            <v>PINTURA VERNIZ (INCOLOR) ALQUÍDICO EM MADEIRA, USO INTERNO, 2 DEMÃOS. AF_01/2021</v>
          </cell>
        </row>
        <row r="5473">
          <cell r="A5473" t="str">
            <v>PINTURAS</v>
          </cell>
          <cell r="B5473" t="str">
            <v>PINT</v>
          </cell>
          <cell r="C5473" t="str">
            <v>PINTURA EM MADEIRA</v>
          </cell>
          <cell r="D5473" t="str">
            <v>0157</v>
          </cell>
          <cell r="E5473">
            <v>0</v>
          </cell>
          <cell r="F5473">
            <v>0</v>
          </cell>
          <cell r="G5473" t="str">
            <v>102215</v>
          </cell>
          <cell r="H5473" t="str">
            <v>PINTURA VERNIZ (INCOLOR) POLIURETÂNICO (RESINA ALQUÍDICA MODIFICADA) EM MADEIRA, 2 DEMÃOS. AF_01/2021</v>
          </cell>
        </row>
        <row r="5474">
          <cell r="A5474" t="str">
            <v>PINTURAS</v>
          </cell>
          <cell r="B5474" t="str">
            <v>PINT</v>
          </cell>
          <cell r="C5474" t="str">
            <v>PINTURA EM MADEIRA</v>
          </cell>
          <cell r="D5474" t="str">
            <v>0157</v>
          </cell>
          <cell r="E5474">
            <v>0</v>
          </cell>
          <cell r="F5474">
            <v>0</v>
          </cell>
          <cell r="G5474" t="str">
            <v>102217</v>
          </cell>
          <cell r="H5474" t="str">
            <v>PINTURA TINTA DE ACABAMENTO (PIGMENTADA) A ÓLEO EM MADEIRA, 2 DEMÃOS. AF_01/2021</v>
          </cell>
        </row>
        <row r="5475">
          <cell r="A5475" t="str">
            <v>PINTURAS</v>
          </cell>
          <cell r="B5475" t="str">
            <v>PINT</v>
          </cell>
          <cell r="C5475" t="str">
            <v>PINTURA EM MADEIRA</v>
          </cell>
          <cell r="D5475" t="str">
            <v>0157</v>
          </cell>
          <cell r="E5475">
            <v>0</v>
          </cell>
          <cell r="F5475">
            <v>0</v>
          </cell>
          <cell r="G5475" t="str">
            <v>102218</v>
          </cell>
          <cell r="H5475" t="str">
            <v>PINTURA TINTA DE ACABAMENTO (PIGMENTADA) ESMALTE SINTÉTICO FOSCO EM MADEIRA, 2 DEMÃOS. AF_01/2021</v>
          </cell>
        </row>
        <row r="5476">
          <cell r="A5476" t="str">
            <v>PINTURAS</v>
          </cell>
          <cell r="B5476" t="str">
            <v>PINT</v>
          </cell>
          <cell r="C5476" t="str">
            <v>PINTURA EM MADEIRA</v>
          </cell>
          <cell r="D5476" t="str">
            <v>0157</v>
          </cell>
          <cell r="E5476">
            <v>0</v>
          </cell>
          <cell r="F5476">
            <v>0</v>
          </cell>
          <cell r="G5476" t="str">
            <v>102219</v>
          </cell>
          <cell r="H5476" t="str">
            <v>PINTURA TINTA DE ACABAMENTO (PIGMENTADA) ESMALTE SINTÉTICO ACETINADO EM MADEIRA, 2 DEMÃOS. AF_01/2021</v>
          </cell>
        </row>
        <row r="5477">
          <cell r="A5477" t="str">
            <v>PINTURAS</v>
          </cell>
          <cell r="B5477" t="str">
            <v>PINT</v>
          </cell>
          <cell r="C5477" t="str">
            <v>PINTURA EM MADEIRA</v>
          </cell>
          <cell r="D5477" t="str">
            <v>0157</v>
          </cell>
          <cell r="E5477">
            <v>0</v>
          </cell>
          <cell r="F5477">
            <v>0</v>
          </cell>
          <cell r="G5477" t="str">
            <v>102220</v>
          </cell>
          <cell r="H5477" t="str">
            <v>PINTURA TINTA DE ACABAMENTO (PIGMENTADA) ESMALTE SINTÉTICO BRILHANTE EM MADEIRA, 2 DEMÃOS. AF_01/2021</v>
          </cell>
        </row>
        <row r="5478">
          <cell r="A5478" t="str">
            <v>PINTURAS</v>
          </cell>
          <cell r="B5478" t="str">
            <v>PINT</v>
          </cell>
          <cell r="C5478" t="str">
            <v>PINTURA EM MADEIRA</v>
          </cell>
          <cell r="D5478" t="str">
            <v>0157</v>
          </cell>
          <cell r="E5478">
            <v>0</v>
          </cell>
          <cell r="F5478">
            <v>0</v>
          </cell>
          <cell r="G5478" t="str">
            <v>102223</v>
          </cell>
          <cell r="H5478" t="str">
            <v>PINTURA VERNIZ (INCOLOR) ALQUÍDICO EM MADEIRA, USO INTERNO E EXTERNO, 3 DEMÃOS. AF_01/2021</v>
          </cell>
        </row>
        <row r="5479">
          <cell r="A5479" t="str">
            <v>PINTURAS</v>
          </cell>
          <cell r="B5479" t="str">
            <v>PINT</v>
          </cell>
          <cell r="C5479" t="str">
            <v>PINTURA EM MADEIRA</v>
          </cell>
          <cell r="D5479" t="str">
            <v>0157</v>
          </cell>
          <cell r="E5479">
            <v>0</v>
          </cell>
          <cell r="F5479">
            <v>0</v>
          </cell>
          <cell r="G5479" t="str">
            <v>102224</v>
          </cell>
          <cell r="H5479" t="str">
            <v>PINTURA VERNIZ (INCOLOR) ALQUÍDICO EM MADEIRA, USO INTERNO, 3 DEMÃOS. AF_01/2021</v>
          </cell>
        </row>
        <row r="5480">
          <cell r="A5480" t="str">
            <v>PINTURAS</v>
          </cell>
          <cell r="B5480" t="str">
            <v>PINT</v>
          </cell>
          <cell r="C5480" t="str">
            <v>PINTURA EM MADEIRA</v>
          </cell>
          <cell r="D5480" t="str">
            <v>0157</v>
          </cell>
          <cell r="E5480">
            <v>0</v>
          </cell>
          <cell r="F5480">
            <v>0</v>
          </cell>
          <cell r="G5480" t="str">
            <v>102225</v>
          </cell>
          <cell r="H5480" t="str">
            <v>PINTURA VERNIZ (INCOLOR) POLIURETÂNICO (RESINA ALQUÍDICA MODIFICADA) EM MADEIRA, 3 DEMÃOS. AF_01/2021</v>
          </cell>
        </row>
        <row r="5481">
          <cell r="A5481" t="str">
            <v>PINTURAS</v>
          </cell>
          <cell r="B5481" t="str">
            <v>PINT</v>
          </cell>
          <cell r="C5481" t="str">
            <v>PINTURA EM MADEIRA</v>
          </cell>
          <cell r="D5481" t="str">
            <v>0157</v>
          </cell>
          <cell r="E5481">
            <v>0</v>
          </cell>
          <cell r="F5481">
            <v>0</v>
          </cell>
          <cell r="G5481" t="str">
            <v>102227</v>
          </cell>
          <cell r="H5481" t="str">
            <v>PINTURA TINTA DE ACABAMENTO (PIGMENTADA) A ÓLEO EM MADEIRA, 3 DEMÃOS. AF_01/2021</v>
          </cell>
        </row>
        <row r="5482">
          <cell r="A5482" t="str">
            <v>PINTURAS</v>
          </cell>
          <cell r="B5482" t="str">
            <v>PINT</v>
          </cell>
          <cell r="C5482" t="str">
            <v>PINTURA EM MADEIRA</v>
          </cell>
          <cell r="D5482" t="str">
            <v>0157</v>
          </cell>
          <cell r="E5482">
            <v>0</v>
          </cell>
          <cell r="F5482">
            <v>0</v>
          </cell>
          <cell r="G5482" t="str">
            <v>102228</v>
          </cell>
          <cell r="H5482" t="str">
            <v>PINTURA TINTA DE ACABAMENTO (PIGMENTADA) ESMALTE SINTÉTICO FOSCO EM MADEIRA, 3 DEMÃOS. AF_01/2021</v>
          </cell>
        </row>
        <row r="5483">
          <cell r="A5483" t="str">
            <v>PINTURAS</v>
          </cell>
          <cell r="B5483" t="str">
            <v>PINT</v>
          </cell>
          <cell r="C5483" t="str">
            <v>PINTURA EM MADEIRA</v>
          </cell>
          <cell r="D5483" t="str">
            <v>0157</v>
          </cell>
          <cell r="E5483">
            <v>0</v>
          </cell>
          <cell r="F5483">
            <v>0</v>
          </cell>
          <cell r="G5483" t="str">
            <v>102229</v>
          </cell>
          <cell r="H5483" t="str">
            <v>PINTURA TINTA DE ACABAMENTO (PIGMENTADA) ESMALTE SINTÉTICO ACETINADO EM MADEIRA, 3 DEMÃOS. AF_01/2021</v>
          </cell>
        </row>
        <row r="5484">
          <cell r="A5484" t="str">
            <v>PINTURAS</v>
          </cell>
          <cell r="B5484" t="str">
            <v>PINT</v>
          </cell>
          <cell r="C5484" t="str">
            <v>PINTURA EM MADEIRA</v>
          </cell>
          <cell r="D5484" t="str">
            <v>0157</v>
          </cell>
          <cell r="E5484">
            <v>0</v>
          </cell>
          <cell r="F5484">
            <v>0</v>
          </cell>
          <cell r="G5484" t="str">
            <v>102230</v>
          </cell>
          <cell r="H5484" t="str">
            <v>PINTURA TINTA DE ACABAMENTO (PIGMENTADA) ESMALTE SINTÉTICO BRILHANTE EM MADEIRA, 3 DEMÃOS. AF_01/2021</v>
          </cell>
        </row>
        <row r="5485">
          <cell r="A5485" t="str">
            <v>PINTURAS</v>
          </cell>
          <cell r="B5485" t="str">
            <v>PINT</v>
          </cell>
          <cell r="C5485" t="str">
            <v>PINTURA EM MADEIRA</v>
          </cell>
          <cell r="D5485" t="str">
            <v>0157</v>
          </cell>
          <cell r="E5485">
            <v>0</v>
          </cell>
          <cell r="F5485">
            <v>0</v>
          </cell>
          <cell r="G5485" t="str">
            <v>102233</v>
          </cell>
          <cell r="H5485" t="str">
            <v>PINTURA IMUNIZANTE PARA MADEIRA, 1 DEMÃO. AF_01/2021</v>
          </cell>
        </row>
        <row r="5486">
          <cell r="A5486" t="str">
            <v>PINTURAS</v>
          </cell>
          <cell r="B5486" t="str">
            <v>PINT</v>
          </cell>
          <cell r="C5486" t="str">
            <v>PINTURA EM MADEIRA</v>
          </cell>
          <cell r="D5486" t="str">
            <v>0157</v>
          </cell>
          <cell r="E5486">
            <v>0</v>
          </cell>
          <cell r="F5486">
            <v>0</v>
          </cell>
          <cell r="G5486" t="str">
            <v>102234</v>
          </cell>
          <cell r="H5486" t="str">
            <v>PINTURA IMUNIZANTE PARA MADEIRA, 2 DEMÃOS. AF_01/2021</v>
          </cell>
        </row>
        <row r="5487">
          <cell r="A5487" t="str">
            <v>PINTURAS</v>
          </cell>
          <cell r="B5487" t="str">
            <v>PINT</v>
          </cell>
          <cell r="C5487" t="str">
            <v>PINTURA PARA METAL</v>
          </cell>
          <cell r="D5487" t="str">
            <v>0158</v>
          </cell>
          <cell r="E5487">
            <v>0</v>
          </cell>
          <cell r="F5487">
            <v>0</v>
          </cell>
          <cell r="G5487" t="str">
            <v>100716</v>
          </cell>
          <cell r="H5487" t="str">
            <v>JATEAMENTO ABRASIVO COM GRANALHA DE AÇO EM PERFIL METÁLICO EM FÁBRICA. AF_01/2020</v>
          </cell>
        </row>
        <row r="5488">
          <cell r="A5488" t="str">
            <v>PINTURAS</v>
          </cell>
          <cell r="B5488" t="str">
            <v>PINT</v>
          </cell>
          <cell r="C5488" t="str">
            <v>PINTURA PARA METAL</v>
          </cell>
          <cell r="D5488" t="str">
            <v>0158</v>
          </cell>
          <cell r="E5488">
            <v>0</v>
          </cell>
          <cell r="F5488">
            <v>0</v>
          </cell>
          <cell r="G5488" t="str">
            <v>100717</v>
          </cell>
          <cell r="H5488" t="str">
            <v>LIXAMENTO MANUAL EM SUPERFÍCIES METÁLICAS EM OBRA. AF_01/2020</v>
          </cell>
        </row>
        <row r="5489">
          <cell r="A5489" t="str">
            <v>PINTURAS</v>
          </cell>
          <cell r="B5489" t="str">
            <v>PINT</v>
          </cell>
          <cell r="C5489" t="str">
            <v>PINTURA PARA METAL</v>
          </cell>
          <cell r="D5489" t="str">
            <v>0158</v>
          </cell>
          <cell r="E5489">
            <v>0</v>
          </cell>
          <cell r="F5489">
            <v>0</v>
          </cell>
          <cell r="G5489" t="str">
            <v>100718</v>
          </cell>
          <cell r="H5489" t="str">
            <v>COLOCAÇÃO DE FITA PROTETORA PARA PINTURA. AF_01/2020</v>
          </cell>
        </row>
        <row r="5490">
          <cell r="A5490" t="str">
            <v>PINTURAS</v>
          </cell>
          <cell r="B5490" t="str">
            <v>PINT</v>
          </cell>
          <cell r="C5490" t="str">
            <v>PINTURA PARA METAL</v>
          </cell>
          <cell r="D5490" t="str">
            <v>0158</v>
          </cell>
          <cell r="E5490">
            <v>0</v>
          </cell>
          <cell r="F5490">
            <v>0</v>
          </cell>
          <cell r="G5490" t="str">
            <v>100719</v>
          </cell>
          <cell r="H5490" t="str">
            <v>PINTURA COM TINTA ALQUÍDICA DE FUNDO (TIPO ZARCÃO) PULVERIZADA SOBRE PERFIL METÁLICO EXECUTADO EM FÁBRICA (POR DEMÃO). AF_01/2020</v>
          </cell>
        </row>
        <row r="5491">
          <cell r="A5491" t="str">
            <v>PINTURAS</v>
          </cell>
          <cell r="B5491" t="str">
            <v>PINT</v>
          </cell>
          <cell r="C5491" t="str">
            <v>PINTURA PARA METAL</v>
          </cell>
          <cell r="D5491" t="str">
            <v>0158</v>
          </cell>
          <cell r="E5491">
            <v>0</v>
          </cell>
          <cell r="F5491">
            <v>0</v>
          </cell>
          <cell r="G5491" t="str">
            <v>100720</v>
          </cell>
          <cell r="H5491" t="str">
            <v>PINTURA COM TINTA ALQUÍDICA DE FUNDO (TIPO ZARCÃO) APLICADA A ROLO OU PINCEL SOBRE PERFIL METÁLICO EXECUTADO EM FÁBRICA (POR DEMÃO). AF_01/2020</v>
          </cell>
        </row>
        <row r="5492">
          <cell r="A5492" t="str">
            <v>PINTURAS</v>
          </cell>
          <cell r="B5492" t="str">
            <v>PINT</v>
          </cell>
          <cell r="C5492" t="str">
            <v>PINTURA PARA METAL</v>
          </cell>
          <cell r="D5492" t="str">
            <v>0158</v>
          </cell>
          <cell r="E5492">
            <v>0</v>
          </cell>
          <cell r="F5492">
            <v>0</v>
          </cell>
          <cell r="G5492" t="str">
            <v>100721</v>
          </cell>
          <cell r="H5492" t="str">
            <v>PINTURA COM TINTA ALQUÍDICA DE FUNDO (TIPO ZARCÃO) PULVERIZADA SOBRE SUPERFÍCIES METÁLICAS (EXCETO PERFIL) EXECUTADO EM OBRA (POR DEMÃO). AF_01/2020</v>
          </cell>
        </row>
        <row r="5493">
          <cell r="A5493" t="str">
            <v>PINTURAS</v>
          </cell>
          <cell r="B5493" t="str">
            <v>PINT</v>
          </cell>
          <cell r="C5493" t="str">
            <v>PINTURA PARA METAL</v>
          </cell>
          <cell r="D5493" t="str">
            <v>0158</v>
          </cell>
          <cell r="E5493">
            <v>0</v>
          </cell>
          <cell r="F5493">
            <v>0</v>
          </cell>
          <cell r="G5493" t="str">
            <v>100722</v>
          </cell>
          <cell r="H5493" t="str">
            <v>PINTURA COM TINTA ALQUÍDICA DE FUNDO (TIPO ZARCÃO) APLICADA A ROLO OU PINCEL SOBRE SUPERFÍCIES METÁLICAS (EXCETO PERFIL) EXECUTADO EM OBRA (POR DEMÃO). AF_01/2020</v>
          </cell>
        </row>
        <row r="5494">
          <cell r="A5494" t="str">
            <v>PINTURAS</v>
          </cell>
          <cell r="B5494" t="str">
            <v>PINT</v>
          </cell>
          <cell r="C5494" t="str">
            <v>PINTURA PARA METAL</v>
          </cell>
          <cell r="D5494" t="str">
            <v>0158</v>
          </cell>
          <cell r="E5494">
            <v>0</v>
          </cell>
          <cell r="F5494">
            <v>0</v>
          </cell>
          <cell r="G5494" t="str">
            <v>100723</v>
          </cell>
          <cell r="H5494" t="str">
            <v>PINTURA COM TINTA ALQUÍDICA DE FUNDO E ACABAMENTO (ESMALTE SINTÉTICO GRAFITE) PULVERIZADA SOBRE PERFIL METÁLICO EXECUTADO EM FÁBRICA (POR DEMÃO). AF_01/2020</v>
          </cell>
        </row>
        <row r="5495">
          <cell r="A5495" t="str">
            <v>PINTURAS</v>
          </cell>
          <cell r="B5495" t="str">
            <v>PINT</v>
          </cell>
          <cell r="C5495" t="str">
            <v>PINTURA PARA METAL</v>
          </cell>
          <cell r="D5495" t="str">
            <v>0158</v>
          </cell>
          <cell r="E5495">
            <v>0</v>
          </cell>
          <cell r="F5495">
            <v>0</v>
          </cell>
          <cell r="G5495" t="str">
            <v>100724</v>
          </cell>
          <cell r="H5495" t="str">
            <v>PINTURA COM TINTA ALQUÍDICA DE FUNDO E ACABAMENTO (ESMALTE SINTÉTICO GRAFITE) APLICADA A ROLO OU PINCEL SOBRE PERFIL METÁLICO EXECUTADO EM FÁBRICA (POR DEMÃO). AF_01/2020</v>
          </cell>
        </row>
        <row r="5496">
          <cell r="A5496" t="str">
            <v>PINTURAS</v>
          </cell>
          <cell r="B5496" t="str">
            <v>PINT</v>
          </cell>
          <cell r="C5496" t="str">
            <v>PINTURA PARA METAL</v>
          </cell>
          <cell r="D5496" t="str">
            <v>0158</v>
          </cell>
          <cell r="E5496">
            <v>0</v>
          </cell>
          <cell r="F5496">
            <v>0</v>
          </cell>
          <cell r="G5496" t="str">
            <v>100725</v>
          </cell>
          <cell r="H5496" t="str">
            <v>PINTURA COM TINTA ALQUÍDICA DE FUNDO E ACABAMENTO (ESMALTE SINTÉTICO GRAFITE) PULVERIZADA SOBRE SUPERFÍCIES METÁLICAS (EXCETO PERFIL) EXECUTADO EM OBRA (POR DEMÃO). AF_01/2020</v>
          </cell>
        </row>
        <row r="5497">
          <cell r="A5497" t="str">
            <v>PINTURAS</v>
          </cell>
          <cell r="B5497" t="str">
            <v>PINT</v>
          </cell>
          <cell r="C5497" t="str">
            <v>PINTURA PARA METAL</v>
          </cell>
          <cell r="D5497" t="str">
            <v>0158</v>
          </cell>
          <cell r="E5497">
            <v>0</v>
          </cell>
          <cell r="F5497">
            <v>0</v>
          </cell>
          <cell r="G5497" t="str">
            <v>100726</v>
          </cell>
          <cell r="H5497" t="str">
            <v>PINTURA COM TINTA ALQUÍDICA DE FUNDO E ACABAMENTO (ESMALTE SINTÉTICO GRAFITE) APLICADA A ROLO OU PINCEL SOBRE SUPERFÍCIES METÁLICAS (EXCETO PERFIL) EXECUTADO EM OBRA (POR DEMÃO). AF_01/2020</v>
          </cell>
        </row>
        <row r="5498">
          <cell r="A5498" t="str">
            <v>PINTURAS</v>
          </cell>
          <cell r="B5498" t="str">
            <v>PINT</v>
          </cell>
          <cell r="C5498" t="str">
            <v>PINTURA PARA METAL</v>
          </cell>
          <cell r="D5498" t="str">
            <v>0158</v>
          </cell>
          <cell r="E5498">
            <v>0</v>
          </cell>
          <cell r="F5498">
            <v>0</v>
          </cell>
          <cell r="G5498" t="str">
            <v>100727</v>
          </cell>
          <cell r="H5498" t="str">
            <v>PINTURA COM TINTA EPOXÍDICA DE FUNDO PULVERIZADA SOBRE PERFIL METÁLICO EXECUTADO EM FÁBRICA (POR DEMÃO). AF_01/2020</v>
          </cell>
        </row>
        <row r="5499">
          <cell r="A5499" t="str">
            <v>PINTURAS</v>
          </cell>
          <cell r="B5499" t="str">
            <v>PINT</v>
          </cell>
          <cell r="C5499" t="str">
            <v>PINTURA PARA METAL</v>
          </cell>
          <cell r="D5499" t="str">
            <v>0158</v>
          </cell>
          <cell r="E5499">
            <v>0</v>
          </cell>
          <cell r="F5499">
            <v>0</v>
          </cell>
          <cell r="G5499" t="str">
            <v>100728</v>
          </cell>
          <cell r="H5499" t="str">
            <v>PINTURA COM TINTA EPOXÍDICA DE FUNDO APLICADA A ROLO OU PINCEL SOBRE PERFIL METÁLICO EXECUTADO EM FÁBRICA (POR DEMÃO). AF_01/2020</v>
          </cell>
        </row>
        <row r="5500">
          <cell r="A5500" t="str">
            <v>PINTURAS</v>
          </cell>
          <cell r="B5500" t="str">
            <v>PINT</v>
          </cell>
          <cell r="C5500" t="str">
            <v>PINTURA PARA METAL</v>
          </cell>
          <cell r="D5500" t="str">
            <v>0158</v>
          </cell>
          <cell r="E5500">
            <v>0</v>
          </cell>
          <cell r="F5500">
            <v>0</v>
          </cell>
          <cell r="G5500" t="str">
            <v>100729</v>
          </cell>
          <cell r="H5500" t="str">
            <v>PINTURA COM TINTA EPOXÍDICA DE ACABAMENTO PULVERIZADA SOBRE PERFIL METÁLICO EXECUTADO EM FÁBRICA (POR DEMÃO). AF_01/2020</v>
          </cell>
        </row>
        <row r="5501">
          <cell r="A5501" t="str">
            <v>PINTURAS</v>
          </cell>
          <cell r="B5501" t="str">
            <v>PINT</v>
          </cell>
          <cell r="C5501" t="str">
            <v>PINTURA PARA METAL</v>
          </cell>
          <cell r="D5501" t="str">
            <v>0158</v>
          </cell>
          <cell r="E5501">
            <v>0</v>
          </cell>
          <cell r="F5501">
            <v>0</v>
          </cell>
          <cell r="G5501" t="str">
            <v>100730</v>
          </cell>
          <cell r="H5501" t="str">
            <v>PINTURA COM TINTA EPOXÍDICA DE ACABAMENTO APLICADA A ROLO OU PINCEL SOBRE PERFIL METÁLICO EXECUTADO EM FÁBRICA (POR DEMÃO). AF_01/2020</v>
          </cell>
        </row>
        <row r="5502">
          <cell r="A5502" t="str">
            <v>PINTURAS</v>
          </cell>
          <cell r="B5502" t="str">
            <v>PINT</v>
          </cell>
          <cell r="C5502" t="str">
            <v>PINTURA PARA METAL</v>
          </cell>
          <cell r="D5502" t="str">
            <v>0158</v>
          </cell>
          <cell r="E5502">
            <v>0</v>
          </cell>
          <cell r="F5502">
            <v>0</v>
          </cell>
          <cell r="G5502" t="str">
            <v>100733</v>
          </cell>
          <cell r="H5502" t="str">
            <v>PINTURA COM TINTA ACRÍLICA DE FUNDO PULVERIZADA SOBRE SUPERFÍCIES METÁLICAS (EXCETO PERFIL) EXECUTADO EM OBRA (POR DEMÃO). AF_01/2020</v>
          </cell>
        </row>
        <row r="5503">
          <cell r="A5503" t="str">
            <v>PINTURAS</v>
          </cell>
          <cell r="B5503" t="str">
            <v>PINT</v>
          </cell>
          <cell r="C5503" t="str">
            <v>PINTURA PARA METAL</v>
          </cell>
          <cell r="D5503" t="str">
            <v>0158</v>
          </cell>
          <cell r="E5503">
            <v>0</v>
          </cell>
          <cell r="F5503">
            <v>0</v>
          </cell>
          <cell r="G5503" t="str">
            <v>100734</v>
          </cell>
          <cell r="H5503" t="str">
            <v>PINTURA COM TINTA ACRÍLICA DE FUNDO APLICADA A ROLO OU PINCEL SOBRE SUPERFÍCIES METÁLICAS (EXCETO PERFIL) EXECUTADO EM OBRA (POR DEMÃO). AF_01/2020</v>
          </cell>
        </row>
        <row r="5504">
          <cell r="A5504" t="str">
            <v>PINTURAS</v>
          </cell>
          <cell r="B5504" t="str">
            <v>PINT</v>
          </cell>
          <cell r="C5504" t="str">
            <v>PINTURA PARA METAL</v>
          </cell>
          <cell r="D5504" t="str">
            <v>0158</v>
          </cell>
          <cell r="E5504">
            <v>0</v>
          </cell>
          <cell r="F5504">
            <v>0</v>
          </cell>
          <cell r="G5504" t="str">
            <v>100735</v>
          </cell>
          <cell r="H5504" t="str">
            <v>PINTURA COM TINTA ACRÍLICA DE ACABAMENTO PULVERIZADA SOBRE SUPERFÍCIES METÁLICAS (EXCETO PERFIL) EXECUTADO EM OBRA (POR DEMÃO). AF_01/2020</v>
          </cell>
        </row>
        <row r="5505">
          <cell r="A5505" t="str">
            <v>PINTURAS</v>
          </cell>
          <cell r="B5505" t="str">
            <v>PINT</v>
          </cell>
          <cell r="C5505" t="str">
            <v>PINTURA PARA METAL</v>
          </cell>
          <cell r="D5505" t="str">
            <v>0158</v>
          </cell>
          <cell r="E5505">
            <v>0</v>
          </cell>
          <cell r="F5505">
            <v>0</v>
          </cell>
          <cell r="G5505" t="str">
            <v>100736</v>
          </cell>
          <cell r="H5505" t="str">
            <v>PINTURA COM TINTA ACRÍLICA DE ACABAMENTO APLICADA A ROLO OU PINCEL SOBRE SUPERFÍCIES METÁLICAS (EXCETO PERFIL) EXECUTADO EM OBRA (POR DEMÃO). AF_01/2020</v>
          </cell>
        </row>
        <row r="5506">
          <cell r="A5506" t="str">
            <v>PINTURAS</v>
          </cell>
          <cell r="B5506" t="str">
            <v>PINT</v>
          </cell>
          <cell r="C5506" t="str">
            <v>PINTURA PARA METAL</v>
          </cell>
          <cell r="D5506" t="str">
            <v>0158</v>
          </cell>
          <cell r="E5506">
            <v>0</v>
          </cell>
          <cell r="F5506">
            <v>0</v>
          </cell>
          <cell r="G5506" t="str">
            <v>100739</v>
          </cell>
          <cell r="H5506" t="str">
            <v>PINTURA COM TINTA ALQUÍDICA DE ACABAMENTO (ESMALTE SINTÉTICO ACETINADO) PULVERIZADA SOBRE PERFIL METÁLICO EXECUTADO EM FÁBRICA (POR DEMÃO). AF_01/2020</v>
          </cell>
        </row>
        <row r="5507">
          <cell r="A5507" t="str">
            <v>PINTURAS</v>
          </cell>
          <cell r="B5507" t="str">
            <v>PINT</v>
          </cell>
          <cell r="C5507" t="str">
            <v>PINTURA PARA METAL</v>
          </cell>
          <cell r="D5507" t="str">
            <v>0158</v>
          </cell>
          <cell r="E5507">
            <v>0</v>
          </cell>
          <cell r="F5507">
            <v>0</v>
          </cell>
          <cell r="G5507" t="str">
            <v>100740</v>
          </cell>
          <cell r="H5507" t="str">
            <v>PINTURA COM TINTA ALQUÍDICA DE ACABAMENTO (ESMALTE SINTÉTICO ACETINADO) APLICADA A ROLO OU PINCEL SOBRE PERFIL METÁLICO EXECUTADO EM FÁBRICA (POR DEMÃO). AF_01/2020</v>
          </cell>
        </row>
        <row r="5508">
          <cell r="A5508" t="str">
            <v>PINTURAS</v>
          </cell>
          <cell r="B5508" t="str">
            <v>PINT</v>
          </cell>
          <cell r="C5508" t="str">
            <v>PINTURA PARA METAL</v>
          </cell>
          <cell r="D5508" t="str">
            <v>0158</v>
          </cell>
          <cell r="E5508">
            <v>0</v>
          </cell>
          <cell r="F5508">
            <v>0</v>
          </cell>
          <cell r="G5508" t="str">
            <v>100741</v>
          </cell>
          <cell r="H5508" t="str">
            <v>PINTURA COM TINTA ALQUÍDICA DE ACABAMENTO (ESMALTE SINTÉTICO ACETINADO) PULVERIZADA SOBRE SUPERFÍCIES METÁLICAS (EXCETO PERFIL) EXECUTADO EM OBRA (POR DEMÃO). AF_01/2020</v>
          </cell>
        </row>
        <row r="5509">
          <cell r="A5509" t="str">
            <v>PINTURAS</v>
          </cell>
          <cell r="B5509" t="str">
            <v>PINT</v>
          </cell>
          <cell r="C5509" t="str">
            <v>PINTURA PARA METAL</v>
          </cell>
          <cell r="D5509" t="str">
            <v>0158</v>
          </cell>
          <cell r="E5509">
            <v>0</v>
          </cell>
          <cell r="F5509">
            <v>0</v>
          </cell>
          <cell r="G5509" t="str">
            <v>100742</v>
          </cell>
          <cell r="H5509" t="str">
            <v>PINTURA COM TINTA ALQUÍDICA DE ACABAMENTO (ESMALTE SINTÉTICO ACETINADO) APLICADA A ROLO OU PINCEL SOBRE SUPERFÍCIES METÁLICAS (EXCETO PERFIL) EXECUTADO EM OBRA (POR DEMÃO). AF_01/2020</v>
          </cell>
        </row>
        <row r="5510">
          <cell r="A5510" t="str">
            <v>PINTURAS</v>
          </cell>
          <cell r="B5510" t="str">
            <v>PINT</v>
          </cell>
          <cell r="C5510" t="str">
            <v>PINTURA PARA METAL</v>
          </cell>
          <cell r="D5510" t="str">
            <v>0158</v>
          </cell>
          <cell r="E5510">
            <v>0</v>
          </cell>
          <cell r="F5510">
            <v>0</v>
          </cell>
          <cell r="G5510" t="str">
            <v>100743</v>
          </cell>
          <cell r="H5510" t="str">
            <v>PINTURA COM TINTA ALQUÍDICA DE ACABAMENTO (ESMALTE SINTÉTICO BRILHANTE) PULVERIZADA SOBRE PERFIL METÁLICO EXECUTADO EM FÁBRICA  (POR DEMÃO). AF_01/2020</v>
          </cell>
        </row>
        <row r="5511">
          <cell r="A5511" t="str">
            <v>PINTURAS</v>
          </cell>
          <cell r="B5511" t="str">
            <v>PINT</v>
          </cell>
          <cell r="C5511" t="str">
            <v>PINTURA PARA METAL</v>
          </cell>
          <cell r="D5511" t="str">
            <v>0158</v>
          </cell>
          <cell r="E5511">
            <v>0</v>
          </cell>
          <cell r="F5511">
            <v>0</v>
          </cell>
          <cell r="G5511" t="str">
            <v>100744</v>
          </cell>
          <cell r="H5511" t="str">
            <v>PINTURA COM TINTA ALQUÍDICA DE ACABAMENTO (ESMALTE SINTÉTICO BRILHANTE) APLICADA A ROLO OU PINCEL SOBRE PERFIL METÁLICO EXECUTADO EM FÁBRICA (POR DEMÃO). AF_01/2020</v>
          </cell>
        </row>
        <row r="5512">
          <cell r="A5512" t="str">
            <v>PINTURAS</v>
          </cell>
          <cell r="B5512" t="str">
            <v>PINT</v>
          </cell>
          <cell r="C5512" t="str">
            <v>PINTURA PARA METAL</v>
          </cell>
          <cell r="D5512" t="str">
            <v>0158</v>
          </cell>
          <cell r="E5512">
            <v>0</v>
          </cell>
          <cell r="F5512">
            <v>0</v>
          </cell>
          <cell r="G5512" t="str">
            <v>100745</v>
          </cell>
          <cell r="H5512" t="str">
            <v>PINTURA COM TINTA ALQUÍDICA DE ACABAMENTO (ESMALTE SINTÉTICO BRILHANTE) PULVERIZADA SOBRE SUPERFÍCIES METÁLICAS (EXCETO PERFIL) EXECUTADO EM OBRA  (POR DEMÃO). AF_01/2020</v>
          </cell>
        </row>
        <row r="5513">
          <cell r="A5513" t="str">
            <v>PINTURAS</v>
          </cell>
          <cell r="B5513" t="str">
            <v>PINT</v>
          </cell>
          <cell r="C5513" t="str">
            <v>PINTURA PARA METAL</v>
          </cell>
          <cell r="D5513" t="str">
            <v>0158</v>
          </cell>
          <cell r="E5513">
            <v>0</v>
          </cell>
          <cell r="F5513">
            <v>0</v>
          </cell>
          <cell r="G5513" t="str">
            <v>100746</v>
          </cell>
          <cell r="H5513" t="str">
            <v>PINTURA COM TINTA ALQUÍDICA DE ACABAMENTO (ESMALTE SINTÉTICO BRILHANTE) APLICADA A ROLO OU PINCEL SOBRE SUPERFÍCIES METÁLICAS (EXCETO PERFIL) EXECUTADO EM OBRA (POR DEMÃO). AF_01/2020</v>
          </cell>
        </row>
        <row r="5514">
          <cell r="A5514" t="str">
            <v>PINTURAS</v>
          </cell>
          <cell r="B5514" t="str">
            <v>PINT</v>
          </cell>
          <cell r="C5514" t="str">
            <v>PINTURA PARA METAL</v>
          </cell>
          <cell r="D5514" t="str">
            <v>0158</v>
          </cell>
          <cell r="E5514">
            <v>0</v>
          </cell>
          <cell r="F5514">
            <v>0</v>
          </cell>
          <cell r="G5514" t="str">
            <v>100747</v>
          </cell>
          <cell r="H5514" t="str">
            <v>PINTURA COM TINTA ALQUÍDICA DE ACABAMENTO (ESMALTE SINTÉTICO FOSCO) PULVERIZADA SOBRE PERFIL METÁLICO EXECUTADO EM FÁBRICA (POR DEMÃO). AF_01/2020</v>
          </cell>
        </row>
        <row r="5515">
          <cell r="A5515" t="str">
            <v>PINTURAS</v>
          </cell>
          <cell r="B5515" t="str">
            <v>PINT</v>
          </cell>
          <cell r="C5515" t="str">
            <v>PINTURA PARA METAL</v>
          </cell>
          <cell r="D5515" t="str">
            <v>0158</v>
          </cell>
          <cell r="E5515">
            <v>0</v>
          </cell>
          <cell r="F5515">
            <v>0</v>
          </cell>
          <cell r="G5515" t="str">
            <v>100748</v>
          </cell>
          <cell r="H5515" t="str">
            <v>PINTURA COM TINTA ALQUÍDICA DE ACABAMENTO (ESMALTE SINTÉTICO FOSCO) APLICADA A ROLO OU PINCEL SOBRE PERFIL METÁLICO EXECUTADO EM FÁBRICA (POR DEMÃO). AF_01/2020</v>
          </cell>
        </row>
        <row r="5516">
          <cell r="A5516" t="str">
            <v>PINTURAS</v>
          </cell>
          <cell r="B5516" t="str">
            <v>PINT</v>
          </cell>
          <cell r="C5516" t="str">
            <v>PINTURA PARA METAL</v>
          </cell>
          <cell r="D5516" t="str">
            <v>0158</v>
          </cell>
          <cell r="E5516">
            <v>0</v>
          </cell>
          <cell r="F5516">
            <v>0</v>
          </cell>
          <cell r="G5516" t="str">
            <v>100749</v>
          </cell>
          <cell r="H5516" t="str">
            <v>PINTURA COM TINTA ALQUÍDICA DE ACABAMENTO (ESMALTE SINTÉTICO FOSCO) PULVERIZADA SOBRE SUPERFÍCIES METÁLICAS (EXCETO PERFIL) EXECUTADO EM OBRA (POR DEMÃO). AF_01/2020</v>
          </cell>
        </row>
        <row r="5517">
          <cell r="A5517" t="str">
            <v>PINTURAS</v>
          </cell>
          <cell r="B5517" t="str">
            <v>PINT</v>
          </cell>
          <cell r="C5517" t="str">
            <v>PINTURA PARA METAL</v>
          </cell>
          <cell r="D5517" t="str">
            <v>0158</v>
          </cell>
          <cell r="E5517">
            <v>0</v>
          </cell>
          <cell r="F5517">
            <v>0</v>
          </cell>
          <cell r="G5517" t="str">
            <v>100750</v>
          </cell>
          <cell r="H5517" t="str">
            <v>PINTURA COM TINTA ALQUÍDICA DE ACABAMENTO (ESMALTE SINTÉTICO FOSCO) APLICADA A ROLO OU PINCEL SOBRE SUPERFÍCIES METÁLICAS (EXCETO PERFIL) EXECUTADO EM OBRA (POR DEMÃO). AF_01/2020</v>
          </cell>
        </row>
        <row r="5518">
          <cell r="A5518" t="str">
            <v>PINTURAS</v>
          </cell>
          <cell r="B5518" t="str">
            <v>PINT</v>
          </cell>
          <cell r="C5518" t="str">
            <v>PINTURA PARA METAL</v>
          </cell>
          <cell r="D5518" t="str">
            <v>0158</v>
          </cell>
          <cell r="E5518">
            <v>0</v>
          </cell>
          <cell r="F5518">
            <v>0</v>
          </cell>
          <cell r="G5518" t="str">
            <v>100751</v>
          </cell>
          <cell r="H5518" t="str">
            <v>PINTURA COM TINTA EPOXÍDICA DE ACABAMENTO PULVERIZADA SOBRE PERFIL METÁLICO EXECUTADO EM FÁBRICA (02 DEMÃOS). AF_01/2020</v>
          </cell>
        </row>
        <row r="5519">
          <cell r="A5519" t="str">
            <v>PINTURAS</v>
          </cell>
          <cell r="B5519" t="str">
            <v>PINT</v>
          </cell>
          <cell r="C5519" t="str">
            <v>PINTURA PARA METAL</v>
          </cell>
          <cell r="D5519" t="str">
            <v>0158</v>
          </cell>
          <cell r="E5519">
            <v>0</v>
          </cell>
          <cell r="F5519">
            <v>0</v>
          </cell>
          <cell r="G5519" t="str">
            <v>100752</v>
          </cell>
          <cell r="H5519" t="str">
            <v>PINTURA COM TINTA EPOXÍDICA DE ACABAMENTO APLICADA A ROLO OU PINCEL SOBRE PERFIL METÁLICO EXECUTADO EM FÁBRICA (02 DEMÃOS). AF_01/2020</v>
          </cell>
        </row>
        <row r="5520">
          <cell r="A5520" t="str">
            <v>PINTURAS</v>
          </cell>
          <cell r="B5520" t="str">
            <v>PINT</v>
          </cell>
          <cell r="C5520" t="str">
            <v>PINTURA PARA METAL</v>
          </cell>
          <cell r="D5520" t="str">
            <v>0158</v>
          </cell>
          <cell r="E5520">
            <v>0</v>
          </cell>
          <cell r="F5520">
            <v>0</v>
          </cell>
          <cell r="G5520" t="str">
            <v>100753</v>
          </cell>
          <cell r="H5520" t="str">
            <v>PINTURA COM TINTA ACRÍLICA DE ACABAMENTO PULVERIZADA SOBRE SUPERFÍCIES METÁLICAS (EXCETO PERFIL) EXECUTADO EM OBRA (02 DEMÃOS). AF_01/2020</v>
          </cell>
        </row>
        <row r="5521">
          <cell r="A5521" t="str">
            <v>PINTURAS</v>
          </cell>
          <cell r="B5521" t="str">
            <v>PINT</v>
          </cell>
          <cell r="C5521" t="str">
            <v>PINTURA PARA METAL</v>
          </cell>
          <cell r="D5521" t="str">
            <v>0158</v>
          </cell>
          <cell r="E5521">
            <v>0</v>
          </cell>
          <cell r="F5521">
            <v>0</v>
          </cell>
          <cell r="G5521" t="str">
            <v>100754</v>
          </cell>
          <cell r="H5521" t="str">
            <v>PINTURA COM TINTA ACRÍLICA DE ACABAMENTO APLICADA A ROLO OU PINCEL SOBRE SUPERFÍCIES METÁLICAS (EXCETO PERFIL) EXECUTADO EM OBRA (02 DEMÃOS). AF_01/2020</v>
          </cell>
        </row>
        <row r="5522">
          <cell r="A5522" t="str">
            <v>PINTURAS</v>
          </cell>
          <cell r="B5522" t="str">
            <v>PINT</v>
          </cell>
          <cell r="C5522" t="str">
            <v>PINTURA PARA METAL</v>
          </cell>
          <cell r="D5522" t="str">
            <v>0158</v>
          </cell>
          <cell r="E5522">
            <v>0</v>
          </cell>
          <cell r="F5522">
            <v>0</v>
          </cell>
          <cell r="G5522" t="str">
            <v>100757</v>
          </cell>
          <cell r="H5522" t="str">
            <v>PINTURA COM TINTA ALQUÍDICA DE ACABAMENTO (ESMALTE SINTÉTICO ACETINADO) PULVERIZADA SOBRE SUPERFÍCIES METÁLICAS (EXCETO PERFIL) EXECUTADO EM OBRA (02 DEMÃOS). AF_01/2020</v>
          </cell>
        </row>
        <row r="5523">
          <cell r="A5523" t="str">
            <v>PINTURAS</v>
          </cell>
          <cell r="B5523" t="str">
            <v>PINT</v>
          </cell>
          <cell r="C5523" t="str">
            <v>PINTURA PARA METAL</v>
          </cell>
          <cell r="D5523" t="str">
            <v>0158</v>
          </cell>
          <cell r="E5523">
            <v>0</v>
          </cell>
          <cell r="F5523">
            <v>0</v>
          </cell>
          <cell r="G5523" t="str">
            <v>100758</v>
          </cell>
          <cell r="H5523" t="str">
            <v>PINTURA COM TINTA ALQUÍDICA DE ACABAMENTO (ESMALTE SINTÉTICO ACETINADO) APLICADA A ROLO OU PINCEL SOBRE SUPERFÍCIES METÁLICAS (EXCETO PERFIL) EXECUTADO EM OBRA (02 DEMÃOS). AF_01/2020</v>
          </cell>
        </row>
        <row r="5524">
          <cell r="A5524" t="str">
            <v>PINTURAS</v>
          </cell>
          <cell r="B5524" t="str">
            <v>PINT</v>
          </cell>
          <cell r="C5524" t="str">
            <v>PINTURA PARA METAL</v>
          </cell>
          <cell r="D5524" t="str">
            <v>0158</v>
          </cell>
          <cell r="E5524">
            <v>0</v>
          </cell>
          <cell r="F5524">
            <v>0</v>
          </cell>
          <cell r="G5524" t="str">
            <v>100759</v>
          </cell>
          <cell r="H5524" t="str">
            <v>PINTURA COM TINTA ALQUÍDICA DE ACABAMENTO (ESMALTE SINTÉTICO BRILHANTE) PULVERIZADA SOBRE SUPERFÍCIES METÁLICAS (EXCETO PERFIL) EXECUTADO EM OBRA (02 DEMÃOS). AF_01/2020</v>
          </cell>
        </row>
        <row r="5525">
          <cell r="A5525" t="str">
            <v>PINTURAS</v>
          </cell>
          <cell r="B5525" t="str">
            <v>PINT</v>
          </cell>
          <cell r="C5525" t="str">
            <v>PINTURA PARA METAL</v>
          </cell>
          <cell r="D5525" t="str">
            <v>0158</v>
          </cell>
          <cell r="E5525">
            <v>0</v>
          </cell>
          <cell r="F5525">
            <v>0</v>
          </cell>
          <cell r="G5525" t="str">
            <v>100760</v>
          </cell>
          <cell r="H5525" t="str">
            <v>PINTURA COM TINTA ALQUÍDICA DE ACABAMENTO (ESMALTE SINTÉTICO BRILHANTE) APLICADA A ROLO OU PINCEL SOBRE SUPERFÍCIES METÁLICAS (EXCETO PERFIL) EXECUTADO EM OBRA (02 DEMÃOS). AF_01/2020</v>
          </cell>
        </row>
        <row r="5526">
          <cell r="A5526" t="str">
            <v>PINTURAS</v>
          </cell>
          <cell r="B5526" t="str">
            <v>PINT</v>
          </cell>
          <cell r="C5526" t="str">
            <v>PINTURA PARA METAL</v>
          </cell>
          <cell r="D5526" t="str">
            <v>0158</v>
          </cell>
          <cell r="E5526">
            <v>0</v>
          </cell>
          <cell r="F5526">
            <v>0</v>
          </cell>
          <cell r="G5526" t="str">
            <v>100761</v>
          </cell>
          <cell r="H5526" t="str">
            <v>PINTURA COM TINTA ALQUÍDICA DE ACABAMENTO (ESMALTE SINTÉTICO FOSCO) PULVERIZADA SOBRE SUPERFÍCIES METÁLICAS (EXCETO PERFIL) EXECUTADO EM OBRA (02 DEMÃOS). AF_01/2020</v>
          </cell>
        </row>
        <row r="5527">
          <cell r="A5527" t="str">
            <v>PINTURAS</v>
          </cell>
          <cell r="B5527" t="str">
            <v>PINT</v>
          </cell>
          <cell r="C5527" t="str">
            <v>PINTURA PARA METAL</v>
          </cell>
          <cell r="D5527" t="str">
            <v>0158</v>
          </cell>
          <cell r="E5527">
            <v>0</v>
          </cell>
          <cell r="F5527">
            <v>0</v>
          </cell>
          <cell r="G5527" t="str">
            <v>100762</v>
          </cell>
          <cell r="H5527" t="str">
            <v>PINTURA COM TINTA ALQUÍDICA DE ACABAMENTO (ESMALTE SINTÉTICO FOSCO) APLICADA A ROLO OU PINCEL SOBRE SUPERFÍCIES METÁLICAS (EXCETO PERFIL) EXECUTADO EM OBRA (02 DEMÃOS). AF_01/2020</v>
          </cell>
        </row>
        <row r="5528">
          <cell r="A5528" t="str">
            <v>PINTURAS</v>
          </cell>
          <cell r="B5528" t="str">
            <v>PINT</v>
          </cell>
          <cell r="C5528" t="str">
            <v>PINTURA PARA PISO</v>
          </cell>
          <cell r="D5528" t="str">
            <v>0161</v>
          </cell>
          <cell r="E5528">
            <v>0</v>
          </cell>
          <cell r="F5528">
            <v>0</v>
          </cell>
          <cell r="G5528" t="str">
            <v>41595</v>
          </cell>
          <cell r="H5528" t="str">
            <v>PINTURA ACRILICA DE FAIXAS DE DEMARCACAO EM QUADRA POLIESPORTIVA, 5 CM DE LARGURA</v>
          </cell>
        </row>
        <row r="5529">
          <cell r="A5529" t="str">
            <v>PINTURAS</v>
          </cell>
          <cell r="B5529" t="str">
            <v>PINT</v>
          </cell>
          <cell r="C5529" t="str">
            <v>PINTURA PARA PISO</v>
          </cell>
          <cell r="D5529" t="str">
            <v>0161</v>
          </cell>
          <cell r="E5529">
            <v>74245</v>
          </cell>
          <cell r="F5529" t="str">
            <v>PINTURA ACRILICA EM PISO CIMENTADO DUAS DEMAOS</v>
          </cell>
          <cell r="G5529" t="str">
            <v>74245/1</v>
          </cell>
          <cell r="H5529" t="str">
            <v>PINTURA ACRILICA EM PISO CIMENTADO DUAS DEMAOS</v>
          </cell>
        </row>
        <row r="5530">
          <cell r="A5530" t="str">
            <v>PINTURAS</v>
          </cell>
          <cell r="B5530" t="str">
            <v>PINT</v>
          </cell>
          <cell r="C5530" t="str">
            <v>PINTURA PARA PISO</v>
          </cell>
          <cell r="D5530" t="str">
            <v>0161</v>
          </cell>
          <cell r="E5530">
            <v>0</v>
          </cell>
          <cell r="F5530">
            <v>0</v>
          </cell>
          <cell r="G5530" t="str">
            <v>79467</v>
          </cell>
          <cell r="H5530" t="str">
            <v>PINTURA COM TINTA A BASE DE BORRACHA CLORADA , DE FAIXAS DE DEMARCACAO, EM QUADRA POLIESPORTIVA, 5 CM DE LARGURA.</v>
          </cell>
        </row>
        <row r="5531">
          <cell r="A5531" t="str">
            <v>PINTURAS</v>
          </cell>
          <cell r="B5531" t="str">
            <v>PINT</v>
          </cell>
          <cell r="C5531" t="str">
            <v>PINTURA PARA PISO</v>
          </cell>
          <cell r="D5531" t="str">
            <v>0161</v>
          </cell>
          <cell r="E5531">
            <v>79500</v>
          </cell>
          <cell r="F5531" t="str">
            <v>MARCACAO DE QUADRAS E PINTURAS DE PISOS</v>
          </cell>
          <cell r="G5531" t="str">
            <v>79500/2</v>
          </cell>
          <cell r="H5531" t="str">
            <v>PINTURA ACRILICA EM PISO CIMENTADO, TRES DEMAOS</v>
          </cell>
        </row>
        <row r="5532">
          <cell r="A5532" t="str">
            <v>PINTURAS</v>
          </cell>
          <cell r="B5532" t="str">
            <v>PINT</v>
          </cell>
          <cell r="C5532" t="str">
            <v>PINTURA PARA PISO</v>
          </cell>
          <cell r="D5532" t="str">
            <v>0161</v>
          </cell>
          <cell r="E5532">
            <v>0</v>
          </cell>
          <cell r="F5532">
            <v>0</v>
          </cell>
          <cell r="G5532" t="str">
            <v>84665</v>
          </cell>
          <cell r="H5532" t="str">
            <v>PINTURA ACRILICA PARA SINALIZAÇÃO HORIZONTAL EM PISO CIMENTADO</v>
          </cell>
        </row>
        <row r="5533">
          <cell r="A5533" t="str">
            <v>PISOS</v>
          </cell>
          <cell r="B5533" t="str">
            <v>PISO</v>
          </cell>
          <cell r="C5533" t="str">
            <v>PISO CIMENTADO</v>
          </cell>
          <cell r="D5533" t="str">
            <v>0111</v>
          </cell>
          <cell r="E5533">
            <v>0</v>
          </cell>
          <cell r="F5533">
            <v>0</v>
          </cell>
          <cell r="G5533" t="str">
            <v>101749</v>
          </cell>
          <cell r="H5533" t="str">
            <v>PISO CIMENTADO, TRAÇO 1:3 (CIMENTO E AREIA), ACABAMENTO LISO, ESPESSURA 4,0 CM, PREPARO MECÂNICO DA ARGAMASSA. AF_09/2020</v>
          </cell>
        </row>
        <row r="5534">
          <cell r="A5534" t="str">
            <v>PISOS</v>
          </cell>
          <cell r="B5534" t="str">
            <v>PISO</v>
          </cell>
          <cell r="C5534" t="str">
            <v>PISO CIMENTADO</v>
          </cell>
          <cell r="D5534" t="str">
            <v>0111</v>
          </cell>
          <cell r="E5534">
            <v>0</v>
          </cell>
          <cell r="F5534">
            <v>0</v>
          </cell>
          <cell r="G5534" t="str">
            <v>101750</v>
          </cell>
          <cell r="H5534" t="str">
            <v>PISO CIMENTADO, TRAÇO 1:3 (CIMENTO E AREIA), ACABAMENTO RÚSTICO, ESPESSURA 4,0 CM, PREPARO MECÂNICO DA ARGAMASSA. AF_09/2020</v>
          </cell>
        </row>
        <row r="5535">
          <cell r="A5535" t="str">
            <v>PISOS</v>
          </cell>
          <cell r="B5535" t="str">
            <v>PISO</v>
          </cell>
          <cell r="C5535" t="str">
            <v>PISO DE MADEIRA</v>
          </cell>
          <cell r="D5535" t="str">
            <v>0112</v>
          </cell>
          <cell r="E5535">
            <v>0</v>
          </cell>
          <cell r="F5535">
            <v>0</v>
          </cell>
          <cell r="G5535" t="str">
            <v>101729</v>
          </cell>
          <cell r="H5535" t="str">
            <v>PISO EM TACO DE MADEIRA 7X42CM, FIXADO COM COLA BASE DE PVA. AF_09/2020</v>
          </cell>
        </row>
        <row r="5536">
          <cell r="A5536" t="str">
            <v>PISOS</v>
          </cell>
          <cell r="B5536" t="str">
            <v>PISO</v>
          </cell>
          <cell r="C5536" t="str">
            <v>PISO DE MADEIRA</v>
          </cell>
          <cell r="D5536" t="str">
            <v>0112</v>
          </cell>
          <cell r="E5536">
            <v>0</v>
          </cell>
          <cell r="F5536">
            <v>0</v>
          </cell>
          <cell r="G5536" t="str">
            <v>101746</v>
          </cell>
          <cell r="H5536" t="str">
            <v>ASSOALHO DE MADEIRA. AF_09/2020</v>
          </cell>
        </row>
        <row r="5537">
          <cell r="A5537" t="str">
            <v>PISOS</v>
          </cell>
          <cell r="B5537" t="str">
            <v>PISO</v>
          </cell>
          <cell r="C5537" t="str">
            <v>PISO DE MADEIRA</v>
          </cell>
          <cell r="D5537" t="str">
            <v>0112</v>
          </cell>
          <cell r="E5537">
            <v>0</v>
          </cell>
          <cell r="F5537">
            <v>0</v>
          </cell>
          <cell r="G5537" t="str">
            <v>101751</v>
          </cell>
          <cell r="H5537" t="str">
            <v>PISO EM TACO DE MADEIRA 7X21CM, FIXADO COM COLA BASE DE PVA. AF_09/2020</v>
          </cell>
        </row>
        <row r="5538">
          <cell r="A5538" t="str">
            <v>PISOS</v>
          </cell>
          <cell r="B5538" t="str">
            <v>PISO</v>
          </cell>
          <cell r="C5538" t="str">
            <v>PISO CERAMICO</v>
          </cell>
          <cell r="D5538" t="str">
            <v>0113</v>
          </cell>
          <cell r="E5538">
            <v>0</v>
          </cell>
          <cell r="F5538">
            <v>0</v>
          </cell>
          <cell r="G5538" t="str">
            <v>87246</v>
          </cell>
          <cell r="H5538" t="str">
            <v>REVESTIMENTO CERÂMICO PARA PISO COM PLACAS TIPO ESMALTADA EXTRA DE DIMENSÕES 35X35 CM APLICADA EM AMBIENTES DE ÁREA MENOR QUE 5 M2. AF_06/2014</v>
          </cell>
        </row>
        <row r="5539">
          <cell r="A5539" t="str">
            <v>PISOS</v>
          </cell>
          <cell r="B5539" t="str">
            <v>PISO</v>
          </cell>
          <cell r="C5539" t="str">
            <v>PISO CERAMICO</v>
          </cell>
          <cell r="D5539" t="str">
            <v>0113</v>
          </cell>
          <cell r="E5539">
            <v>0</v>
          </cell>
          <cell r="F5539">
            <v>0</v>
          </cell>
          <cell r="G5539" t="str">
            <v>87247</v>
          </cell>
          <cell r="H5539" t="str">
            <v>REVESTIMENTO CERÂMICO PARA PISO COM PLACAS TIPO ESMALTADA EXTRA DE DIMENSÕES 35X35 CM APLICADA EM AMBIENTES DE ÁREA ENTRE 5 M2 E 10 M2. AF_06/2014</v>
          </cell>
        </row>
        <row r="5540">
          <cell r="A5540" t="str">
            <v>PISOS</v>
          </cell>
          <cell r="B5540" t="str">
            <v>PISO</v>
          </cell>
          <cell r="C5540" t="str">
            <v>PISO CERAMICO</v>
          </cell>
          <cell r="D5540" t="str">
            <v>0113</v>
          </cell>
          <cell r="E5540">
            <v>0</v>
          </cell>
          <cell r="F5540">
            <v>0</v>
          </cell>
          <cell r="G5540" t="str">
            <v>87248</v>
          </cell>
          <cell r="H5540" t="str">
            <v>REVESTIMENTO CERÂMICO PARA PISO COM PLACAS TIPO ESMALTADA EXTRA DE DIMENSÕES 35X35 CM APLICADA EM AMBIENTES DE ÁREA MAIOR QUE 10 M2. AF_06/2014</v>
          </cell>
        </row>
        <row r="5541">
          <cell r="A5541" t="str">
            <v>PISOS</v>
          </cell>
          <cell r="B5541" t="str">
            <v>PISO</v>
          </cell>
          <cell r="C5541" t="str">
            <v>PISO CERAMICO</v>
          </cell>
          <cell r="D5541" t="str">
            <v>0113</v>
          </cell>
          <cell r="E5541">
            <v>0</v>
          </cell>
          <cell r="F5541">
            <v>0</v>
          </cell>
          <cell r="G5541" t="str">
            <v>87249</v>
          </cell>
          <cell r="H5541" t="str">
            <v>REVESTIMENTO CERÂMICO PARA PISO COM PLACAS TIPO ESMALTADA EXTRA DE DIMENSÕES 45X45 CM APLICADA EM AMBIENTES DE ÁREA MENOR QUE 5 M2. AF_06/2014</v>
          </cell>
        </row>
        <row r="5542">
          <cell r="A5542" t="str">
            <v>PISOS</v>
          </cell>
          <cell r="B5542" t="str">
            <v>PISO</v>
          </cell>
          <cell r="C5542" t="str">
            <v>PISO CERAMICO</v>
          </cell>
          <cell r="D5542" t="str">
            <v>0113</v>
          </cell>
          <cell r="E5542">
            <v>0</v>
          </cell>
          <cell r="F5542">
            <v>0</v>
          </cell>
          <cell r="G5542" t="str">
            <v>87250</v>
          </cell>
          <cell r="H5542" t="str">
            <v>REVESTIMENTO CERÂMICO PARA PISO COM PLACAS TIPO ESMALTADA EXTRA DE DIMENSÕES 45X45 CM APLICADA EM AMBIENTES DE ÁREA ENTRE 5 M2 E 10 M2. AF_06/2014</v>
          </cell>
        </row>
        <row r="5543">
          <cell r="A5543" t="str">
            <v>PISOS</v>
          </cell>
          <cell r="B5543" t="str">
            <v>PISO</v>
          </cell>
          <cell r="C5543" t="str">
            <v>PISO CERAMICO</v>
          </cell>
          <cell r="D5543" t="str">
            <v>0113</v>
          </cell>
          <cell r="E5543">
            <v>0</v>
          </cell>
          <cell r="F5543">
            <v>0</v>
          </cell>
          <cell r="G5543" t="str">
            <v>87251</v>
          </cell>
          <cell r="H5543" t="str">
            <v>REVESTIMENTO CERÂMICO PARA PISO COM PLACAS TIPO ESMALTADA EXTRA DE DIMENSÕES 45X45 CM APLICADA EM AMBIENTES DE ÁREA MAIOR QUE 10 M2. AF_06/2014</v>
          </cell>
        </row>
        <row r="5544">
          <cell r="A5544" t="str">
            <v>PISOS</v>
          </cell>
          <cell r="B5544" t="str">
            <v>PISO</v>
          </cell>
          <cell r="C5544" t="str">
            <v>PISO CERAMICO</v>
          </cell>
          <cell r="D5544" t="str">
            <v>0113</v>
          </cell>
          <cell r="E5544">
            <v>0</v>
          </cell>
          <cell r="F5544">
            <v>0</v>
          </cell>
          <cell r="G5544" t="str">
            <v>87255</v>
          </cell>
          <cell r="H5544" t="str">
            <v>REVESTIMENTO CERÂMICO PARA PISO COM PLACAS TIPO ESMALTADA EXTRA DE DIMENSÕES 60X60 CM APLICADA EM AMBIENTES DE ÁREA MENOR QUE 5 M2. AF_06/2014</v>
          </cell>
        </row>
        <row r="5545">
          <cell r="A5545" t="str">
            <v>PISOS</v>
          </cell>
          <cell r="B5545" t="str">
            <v>PISO</v>
          </cell>
          <cell r="C5545" t="str">
            <v>PISO CERAMICO</v>
          </cell>
          <cell r="D5545" t="str">
            <v>0113</v>
          </cell>
          <cell r="E5545">
            <v>0</v>
          </cell>
          <cell r="F5545">
            <v>0</v>
          </cell>
          <cell r="G5545" t="str">
            <v>87256</v>
          </cell>
          <cell r="H5545" t="str">
            <v>REVESTIMENTO CERÂMICO PARA PISO COM PLACAS TIPO ESMALTADA EXTRA DE DIMENSÕES 60X60 CM APLICADA EM AMBIENTES DE ÁREA ENTRE 5 M2 E 10 M2. AF_06/2014</v>
          </cell>
        </row>
        <row r="5546">
          <cell r="A5546" t="str">
            <v>PISOS</v>
          </cell>
          <cell r="B5546" t="str">
            <v>PISO</v>
          </cell>
          <cell r="C5546" t="str">
            <v>PISO CERAMICO</v>
          </cell>
          <cell r="D5546" t="str">
            <v>0113</v>
          </cell>
          <cell r="E5546">
            <v>0</v>
          </cell>
          <cell r="F5546">
            <v>0</v>
          </cell>
          <cell r="G5546" t="str">
            <v>87257</v>
          </cell>
          <cell r="H5546" t="str">
            <v>REVESTIMENTO CERÂMICO PARA PISO COM PLACAS TIPO ESMALTADA EXTRA DE DIMENSÕES 60X60 CM APLICADA EM AMBIENTES DE ÁREA MAIOR QUE 10 M2. AF_06/2014</v>
          </cell>
        </row>
        <row r="5547">
          <cell r="A5547" t="str">
            <v>PISOS</v>
          </cell>
          <cell r="B5547" t="str">
            <v>PISO</v>
          </cell>
          <cell r="C5547" t="str">
            <v>PISO CERAMICO</v>
          </cell>
          <cell r="D5547" t="str">
            <v>0113</v>
          </cell>
          <cell r="E5547">
            <v>0</v>
          </cell>
          <cell r="F5547">
            <v>0</v>
          </cell>
          <cell r="G5547" t="str">
            <v>87258</v>
          </cell>
          <cell r="H5547" t="str">
            <v>REVESTIMENTO CERÂMICO PARA PISO COM PLACAS TIPO PORCELANATO DE DIMENSÕES 45X45 CM APLICADA EM AMBIENTES DE ÁREA MENOR QUE 5 M². AF_06/2014</v>
          </cell>
        </row>
        <row r="5548">
          <cell r="A5548" t="str">
            <v>PISOS</v>
          </cell>
          <cell r="B5548" t="str">
            <v>PISO</v>
          </cell>
          <cell r="C5548" t="str">
            <v>PISO CERAMICO</v>
          </cell>
          <cell r="D5548" t="str">
            <v>0113</v>
          </cell>
          <cell r="E5548">
            <v>0</v>
          </cell>
          <cell r="F5548">
            <v>0</v>
          </cell>
          <cell r="G5548" t="str">
            <v>87259</v>
          </cell>
          <cell r="H5548" t="str">
            <v>REVESTIMENTO CERÂMICO PARA PISO COM PLACAS TIPO PORCELANATO DE DIMENSÕES 45X45 CM APLICADA EM AMBIENTES DE ÁREA ENTRE 5 M² E 10 M². AF_06/2014</v>
          </cell>
        </row>
        <row r="5549">
          <cell r="A5549" t="str">
            <v>PISOS</v>
          </cell>
          <cell r="B5549" t="str">
            <v>PISO</v>
          </cell>
          <cell r="C5549" t="str">
            <v>PISO CERAMICO</v>
          </cell>
          <cell r="D5549" t="str">
            <v>0113</v>
          </cell>
          <cell r="E5549">
            <v>0</v>
          </cell>
          <cell r="F5549">
            <v>0</v>
          </cell>
          <cell r="G5549" t="str">
            <v>87260</v>
          </cell>
          <cell r="H5549" t="str">
            <v>REVESTIMENTO CERÂMICO PARA PISO COM PLACAS TIPO PORCELANATO DE DIMENSÕES 45X45 CM APLICADA EM AMBIENTES DE ÁREA MAIOR QUE 10 M². AF_06/2014</v>
          </cell>
        </row>
        <row r="5550">
          <cell r="A5550" t="str">
            <v>PISOS</v>
          </cell>
          <cell r="B5550" t="str">
            <v>PISO</v>
          </cell>
          <cell r="C5550" t="str">
            <v>PISO CERAMICO</v>
          </cell>
          <cell r="D5550" t="str">
            <v>0113</v>
          </cell>
          <cell r="E5550">
            <v>0</v>
          </cell>
          <cell r="F5550">
            <v>0</v>
          </cell>
          <cell r="G5550" t="str">
            <v>87261</v>
          </cell>
          <cell r="H5550" t="str">
            <v>REVESTIMENTO CERÂMICO PARA PISO COM PLACAS TIPO PORCELANATO DE DIMENSÕES 60X60 CM APLICADA EM AMBIENTES DE ÁREA MENOR QUE 5 M². AF_06/2014</v>
          </cell>
        </row>
        <row r="5551">
          <cell r="A5551" t="str">
            <v>PISOS</v>
          </cell>
          <cell r="B5551" t="str">
            <v>PISO</v>
          </cell>
          <cell r="C5551" t="str">
            <v>PISO CERAMICO</v>
          </cell>
          <cell r="D5551" t="str">
            <v>0113</v>
          </cell>
          <cell r="E5551">
            <v>0</v>
          </cell>
          <cell r="F5551">
            <v>0</v>
          </cell>
          <cell r="G5551" t="str">
            <v>87262</v>
          </cell>
          <cell r="H5551" t="str">
            <v>REVESTIMENTO CERÂMICO PARA PISO COM PLACAS TIPO PORCELANATO DE DIMENSÕES 60X60 CM APLICADA EM AMBIENTES DE ÁREA ENTRE 5 M² E 10 M². AF_06/2014</v>
          </cell>
        </row>
        <row r="5552">
          <cell r="A5552" t="str">
            <v>PISOS</v>
          </cell>
          <cell r="B5552" t="str">
            <v>PISO</v>
          </cell>
          <cell r="C5552" t="str">
            <v>PISO CERAMICO</v>
          </cell>
          <cell r="D5552" t="str">
            <v>0113</v>
          </cell>
          <cell r="E5552">
            <v>0</v>
          </cell>
          <cell r="F5552">
            <v>0</v>
          </cell>
          <cell r="G5552" t="str">
            <v>87263</v>
          </cell>
          <cell r="H5552" t="str">
            <v>REVESTIMENTO CERÂMICO PARA PISO COM PLACAS TIPO PORCELANATO DE DIMENSÕES 60X60 CM APLICADA EM AMBIENTES DE ÁREA MAIOR QUE 10 M². AF_06/2014</v>
          </cell>
        </row>
        <row r="5553">
          <cell r="A5553" t="str">
            <v>PISOS</v>
          </cell>
          <cell r="B5553" t="str">
            <v>PISO</v>
          </cell>
          <cell r="C5553" t="str">
            <v>PISO CERAMICO</v>
          </cell>
          <cell r="D5553" t="str">
            <v>0113</v>
          </cell>
          <cell r="E5553">
            <v>0</v>
          </cell>
          <cell r="F5553">
            <v>0</v>
          </cell>
          <cell r="G5553" t="str">
            <v>89046</v>
          </cell>
          <cell r="H5553" t="str">
            <v>(COMPOSIÇÃO REPRESENTATIVA) DO SERVIÇO DE REVESTIMENTO CERÂMICO PARA PISO COM PLACAS TIPO ESMALTADA EXTRA DE DIMENSÕES 35X35 CM, PARA EDIFICAÇÃO HABITACIONAL MULTIFAMILIAR (PRÉDIO). AF_11/2014</v>
          </cell>
        </row>
        <row r="5554">
          <cell r="A5554" t="str">
            <v>PISOS</v>
          </cell>
          <cell r="B5554" t="str">
            <v>PISO</v>
          </cell>
          <cell r="C5554" t="str">
            <v>PISO CERAMICO</v>
          </cell>
          <cell r="D5554" t="str">
            <v>0113</v>
          </cell>
          <cell r="E5554">
            <v>0</v>
          </cell>
          <cell r="F5554">
            <v>0</v>
          </cell>
          <cell r="G5554" t="str">
            <v>89171</v>
          </cell>
          <cell r="H5554" t="str">
            <v>(COMPOSIÇÃO REPRESENTATIVA) DO SERVIÇO DE REVESTIMENTO CERÂMICO PARA PISO COM PLACAS TIPO ESMALTADA EXTRA DE DIMENSÕES 35X35 CM, PARA EDIFICAÇÃO HABITACIONAL UNIFAMILIAR (CASA) E EDIFICAÇÃO PÚBLICA PADRÃO. AF_11/2014</v>
          </cell>
        </row>
        <row r="5555">
          <cell r="A5555" t="str">
            <v>PISOS</v>
          </cell>
          <cell r="B5555" t="str">
            <v>PISO</v>
          </cell>
          <cell r="C5555" t="str">
            <v>PISO CERAMICO</v>
          </cell>
          <cell r="D5555" t="str">
            <v>0113</v>
          </cell>
          <cell r="E5555">
            <v>0</v>
          </cell>
          <cell r="F5555">
            <v>0</v>
          </cell>
          <cell r="G5555" t="str">
            <v>93389</v>
          </cell>
          <cell r="H5555" t="str">
            <v>REVESTIMENTO CERÂMICO PARA PISO COM PLACAS TIPO ESMALTADA PADRÃO POPULAR DE DIMENSÕES 35X35 CM APLICADA EM AMBIENTES DE ÁREA MENOR QUE 5 M2. AF_06/2014</v>
          </cell>
        </row>
        <row r="5556">
          <cell r="A5556" t="str">
            <v>PISOS</v>
          </cell>
          <cell r="B5556" t="str">
            <v>PISO</v>
          </cell>
          <cell r="C5556" t="str">
            <v>PISO CERAMICO</v>
          </cell>
          <cell r="D5556" t="str">
            <v>0113</v>
          </cell>
          <cell r="E5556">
            <v>0</v>
          </cell>
          <cell r="F5556">
            <v>0</v>
          </cell>
          <cell r="G5556" t="str">
            <v>93390</v>
          </cell>
          <cell r="H5556" t="str">
            <v>REVESTIMENTO CERÂMICO PARA PISO COM PLACAS TIPO ESMALTADA PADRÃO POPULAR DE DIMENSÕES 35X35 CM APLICADA EM AMBIENTES DE ÁREA ENTRE 5 M2 E 10 M2. AF_06/2014</v>
          </cell>
        </row>
        <row r="5557">
          <cell r="A5557" t="str">
            <v>PISOS</v>
          </cell>
          <cell r="B5557" t="str">
            <v>PISO</v>
          </cell>
          <cell r="C5557" t="str">
            <v>PISO CERAMICO</v>
          </cell>
          <cell r="D5557" t="str">
            <v>0113</v>
          </cell>
          <cell r="E5557">
            <v>0</v>
          </cell>
          <cell r="F5557">
            <v>0</v>
          </cell>
          <cell r="G5557" t="str">
            <v>93391</v>
          </cell>
          <cell r="H5557" t="str">
            <v>REVESTIMENTO CERÂMICO PARA PISO COM PLACAS TIPO ESMALTADA PADRÃO POPULAR DE DIMENSÕES 35X35 CM APLICADA EM AMBIENTES DE ÁREA MAIOR QUE 10 M2. AF_06/2014</v>
          </cell>
        </row>
        <row r="5558">
          <cell r="A5558" t="str">
            <v>PISOS</v>
          </cell>
          <cell r="B5558" t="str">
            <v>PISO</v>
          </cell>
          <cell r="C5558" t="str">
            <v>PISO DE PEDRA</v>
          </cell>
          <cell r="D5558" t="str">
            <v>0115</v>
          </cell>
          <cell r="E5558">
            <v>0</v>
          </cell>
          <cell r="F5558">
            <v>0</v>
          </cell>
          <cell r="G5558" t="str">
            <v>98670</v>
          </cell>
          <cell r="H5558" t="str">
            <v>PISO EM LADRILHO HIDRÁULICO APLICADO EM AMBIENTES INTERNOS, INCLUSO APLICAÇÃO DE RESINA. AF_06/2018</v>
          </cell>
        </row>
        <row r="5559">
          <cell r="A5559" t="str">
            <v>PISOS</v>
          </cell>
          <cell r="B5559" t="str">
            <v>PISO</v>
          </cell>
          <cell r="C5559" t="str">
            <v>PISO DE PEDRA</v>
          </cell>
          <cell r="D5559" t="str">
            <v>0115</v>
          </cell>
          <cell r="E5559">
            <v>0</v>
          </cell>
          <cell r="F5559">
            <v>0</v>
          </cell>
          <cell r="G5559" t="str">
            <v>98671</v>
          </cell>
          <cell r="H5559" t="str">
            <v>PISO EM GRANITO APLICADO EM AMBIENTES INTERNOS. AF_09/2020</v>
          </cell>
        </row>
        <row r="5560">
          <cell r="A5560" t="str">
            <v>PISOS</v>
          </cell>
          <cell r="B5560" t="str">
            <v>PISO</v>
          </cell>
          <cell r="C5560" t="str">
            <v>PISO DE PEDRA</v>
          </cell>
          <cell r="D5560" t="str">
            <v>0115</v>
          </cell>
          <cell r="E5560">
            <v>0</v>
          </cell>
          <cell r="F5560">
            <v>0</v>
          </cell>
          <cell r="G5560" t="str">
            <v>98672</v>
          </cell>
          <cell r="H5560" t="str">
            <v>PISO EM MÁRMORE APLICADO EM AMBIENTES INTERNOS. AF_09/2020</v>
          </cell>
        </row>
        <row r="5561">
          <cell r="A5561" t="str">
            <v>PISOS</v>
          </cell>
          <cell r="B5561" t="str">
            <v>PISO</v>
          </cell>
          <cell r="C5561" t="str">
            <v>PISO DE PEDRA</v>
          </cell>
          <cell r="D5561" t="str">
            <v>0115</v>
          </cell>
          <cell r="E5561">
            <v>0</v>
          </cell>
          <cell r="F5561">
            <v>0</v>
          </cell>
          <cell r="G5561" t="str">
            <v>98673</v>
          </cell>
          <cell r="H5561" t="str">
            <v>PISO VINÍLICO SEMI-FLEXÍVEL EM PLACAS, PADRÃO LISO, ESPESSURA 3,2 MM, FIXADO COM COLA. AF_06/2018</v>
          </cell>
        </row>
        <row r="5562">
          <cell r="A5562" t="str">
            <v>PISOS</v>
          </cell>
          <cell r="B5562" t="str">
            <v>PISO</v>
          </cell>
          <cell r="C5562" t="str">
            <v>PISO DE PEDRA</v>
          </cell>
          <cell r="D5562" t="str">
            <v>0115</v>
          </cell>
          <cell r="E5562">
            <v>0</v>
          </cell>
          <cell r="F5562">
            <v>0</v>
          </cell>
          <cell r="G5562" t="str">
            <v>98678</v>
          </cell>
          <cell r="H5562" t="str">
            <v>PISO ELEVADO COM ESTRUTURA EM AÇO, COMPOSTO POR PEDESTAIS E LONGARINAS. AF_09/2020</v>
          </cell>
        </row>
        <row r="5563">
          <cell r="A5563" t="str">
            <v>PISOS</v>
          </cell>
          <cell r="B5563" t="str">
            <v>PISO</v>
          </cell>
          <cell r="C5563" t="str">
            <v>PISO DE PEDRA</v>
          </cell>
          <cell r="D5563" t="str">
            <v>0115</v>
          </cell>
          <cell r="E5563">
            <v>0</v>
          </cell>
          <cell r="F5563">
            <v>0</v>
          </cell>
          <cell r="G5563" t="str">
            <v>98679</v>
          </cell>
          <cell r="H5563" t="str">
            <v>PISO CIMENTADO, TRAÇO 1:3 (CIMENTO E AREIA), ACABAMENTO LISO, ESPESSURA 2,0 CM, PREPARO MECÂNICO DA ARGAMASSA. AF_09/2020</v>
          </cell>
        </row>
        <row r="5564">
          <cell r="A5564" t="str">
            <v>PISOS</v>
          </cell>
          <cell r="B5564" t="str">
            <v>PISO</v>
          </cell>
          <cell r="C5564" t="str">
            <v>PISO DE PEDRA</v>
          </cell>
          <cell r="D5564" t="str">
            <v>0115</v>
          </cell>
          <cell r="E5564">
            <v>0</v>
          </cell>
          <cell r="F5564">
            <v>0</v>
          </cell>
          <cell r="G5564" t="str">
            <v>98680</v>
          </cell>
          <cell r="H5564" t="str">
            <v>PISO CIMENTADO, TRAÇO 1:3 (CIMENTO E AREIA), ACABAMENTO LISO, ESPESSURA 3,0 CM, PREPARO MECÂNICO DA ARGAMASSA. AF_09/2020</v>
          </cell>
        </row>
        <row r="5565">
          <cell r="A5565" t="str">
            <v>PISOS</v>
          </cell>
          <cell r="B5565" t="str">
            <v>PISO</v>
          </cell>
          <cell r="C5565" t="str">
            <v>PISO DE PEDRA</v>
          </cell>
          <cell r="D5565" t="str">
            <v>0115</v>
          </cell>
          <cell r="E5565">
            <v>0</v>
          </cell>
          <cell r="F5565">
            <v>0</v>
          </cell>
          <cell r="G5565" t="str">
            <v>98681</v>
          </cell>
          <cell r="H5565" t="str">
            <v>PISO CIMENTADO, TRAÇO 1:3 (CIMENTO E AREIA), ACABAMENTO RÚSTICO, ESPESSURA 2,0 CM, PREPARO MECÂNICO DA ARGAMASSA. AF_09/2020</v>
          </cell>
        </row>
        <row r="5566">
          <cell r="A5566" t="str">
            <v>PISOS</v>
          </cell>
          <cell r="B5566" t="str">
            <v>PISO</v>
          </cell>
          <cell r="C5566" t="str">
            <v>PISO DE PEDRA</v>
          </cell>
          <cell r="D5566" t="str">
            <v>0115</v>
          </cell>
          <cell r="E5566">
            <v>0</v>
          </cell>
          <cell r="F5566">
            <v>0</v>
          </cell>
          <cell r="G5566" t="str">
            <v>98682</v>
          </cell>
          <cell r="H5566" t="str">
            <v>PISO CIMENTADO, TRAÇO 1:3 (CIMENTO E AREIA), ACABAMENTO RÚSTICO, ESPESSURA 3,0 CM, PREPARO MECÂNICO DA ARGAMASSA. AF_09/2020</v>
          </cell>
        </row>
        <row r="5567">
          <cell r="A5567" t="str">
            <v>PISOS</v>
          </cell>
          <cell r="B5567" t="str">
            <v>PISO</v>
          </cell>
          <cell r="C5567" t="str">
            <v>PISO DE PEDRA</v>
          </cell>
          <cell r="D5567" t="str">
            <v>0115</v>
          </cell>
          <cell r="E5567">
            <v>0</v>
          </cell>
          <cell r="F5567">
            <v>0</v>
          </cell>
          <cell r="G5567" t="str">
            <v>98685</v>
          </cell>
          <cell r="H5567" t="str">
            <v>RODAPÉ EM GRANITO, ALTURA 10 CM. AF_09/2020</v>
          </cell>
        </row>
        <row r="5568">
          <cell r="A5568" t="str">
            <v>PISOS</v>
          </cell>
          <cell r="B5568" t="str">
            <v>PISO</v>
          </cell>
          <cell r="C5568" t="str">
            <v>PISO DE PEDRA</v>
          </cell>
          <cell r="D5568" t="str">
            <v>0115</v>
          </cell>
          <cell r="E5568">
            <v>0</v>
          </cell>
          <cell r="F5568">
            <v>0</v>
          </cell>
          <cell r="G5568" t="str">
            <v>98686</v>
          </cell>
          <cell r="H5568" t="str">
            <v>RODAPÉ EM LADRILHO HIDRÁULICO, ALTURA 7 CM. AF_09/2020</v>
          </cell>
        </row>
        <row r="5569">
          <cell r="A5569" t="str">
            <v>PISOS</v>
          </cell>
          <cell r="B5569" t="str">
            <v>PISO</v>
          </cell>
          <cell r="C5569" t="str">
            <v>PISO DE PEDRA</v>
          </cell>
          <cell r="D5569" t="str">
            <v>0115</v>
          </cell>
          <cell r="E5569">
            <v>0</v>
          </cell>
          <cell r="F5569">
            <v>0</v>
          </cell>
          <cell r="G5569" t="str">
            <v>98688</v>
          </cell>
          <cell r="H5569" t="str">
            <v>RODAPÉ EM POLIESTIRENO, ALTURA 5 CM. AF_09/2020</v>
          </cell>
        </row>
        <row r="5570">
          <cell r="A5570" t="str">
            <v>PISOS</v>
          </cell>
          <cell r="B5570" t="str">
            <v>PISO</v>
          </cell>
          <cell r="C5570" t="str">
            <v>PISO DE PEDRA</v>
          </cell>
          <cell r="D5570" t="str">
            <v>0115</v>
          </cell>
          <cell r="E5570">
            <v>0</v>
          </cell>
          <cell r="F5570">
            <v>0</v>
          </cell>
          <cell r="G5570" t="str">
            <v>98689</v>
          </cell>
          <cell r="H5570" t="str">
            <v>SOLEIRA EM GRANITO, LARGURA 15 CM, ESPESSURA 2,0 CM. AF_09/2020</v>
          </cell>
        </row>
        <row r="5571">
          <cell r="A5571" t="str">
            <v>PISOS</v>
          </cell>
          <cell r="B5571" t="str">
            <v>PISO</v>
          </cell>
          <cell r="C5571" t="str">
            <v>PISO DE PEDRA</v>
          </cell>
          <cell r="D5571" t="str">
            <v>0115</v>
          </cell>
          <cell r="E5571">
            <v>0</v>
          </cell>
          <cell r="F5571">
            <v>0</v>
          </cell>
          <cell r="G5571" t="str">
            <v>101090</v>
          </cell>
          <cell r="H5571" t="str">
            <v>PISO EM PEDRA PORTUGUESA ASSENTADO SOBRE ARGAMASSA SECA DE CIMENTO E AREIA, TRAÇO 1:3, REJUNTADO COM CIMENTO COMUM. AF_05/2020</v>
          </cell>
        </row>
        <row r="5572">
          <cell r="A5572" t="str">
            <v>PISOS</v>
          </cell>
          <cell r="B5572" t="str">
            <v>PISO</v>
          </cell>
          <cell r="C5572" t="str">
            <v>PISO DE PEDRA</v>
          </cell>
          <cell r="D5572" t="str">
            <v>0115</v>
          </cell>
          <cell r="E5572">
            <v>0</v>
          </cell>
          <cell r="F5572">
            <v>0</v>
          </cell>
          <cell r="G5572" t="str">
            <v>101091</v>
          </cell>
          <cell r="H5572" t="str">
            <v>PISO EM LADRILHO HIDRÁULICO APLICADO EM AMBIENTES EXTERNOS. AF_05/2020</v>
          </cell>
        </row>
        <row r="5573">
          <cell r="A5573" t="str">
            <v>PISOS</v>
          </cell>
          <cell r="B5573" t="str">
            <v>PISO</v>
          </cell>
          <cell r="C5573" t="str">
            <v>PISO DE PEDRA</v>
          </cell>
          <cell r="D5573" t="str">
            <v>0115</v>
          </cell>
          <cell r="E5573">
            <v>0</v>
          </cell>
          <cell r="F5573">
            <v>0</v>
          </cell>
          <cell r="G5573" t="str">
            <v>101725</v>
          </cell>
          <cell r="H5573" t="str">
            <v>PISO EM LADRILHO HIDRÁULICO APLICADO EM AMBIENTES INTERNOS DE ÁREA MENOR QUE 5 M², INCLUSO APLICAÇÃO DE RESINA. AF_09/2020</v>
          </cell>
        </row>
        <row r="5574">
          <cell r="A5574" t="str">
            <v>PISOS</v>
          </cell>
          <cell r="B5574" t="str">
            <v>PISO</v>
          </cell>
          <cell r="C5574" t="str">
            <v>PISO DE PEDRA</v>
          </cell>
          <cell r="D5574" t="str">
            <v>0115</v>
          </cell>
          <cell r="E5574">
            <v>0</v>
          </cell>
          <cell r="F5574">
            <v>0</v>
          </cell>
          <cell r="G5574" t="str">
            <v>101726</v>
          </cell>
          <cell r="H5574" t="str">
            <v>PISO EM LADRILHO HIDRÁULICO APLICADO EM AMBIENTES INTERNOS DE ÁREA ENTRE 5 E 15 M², INCLUSO APLICAÇÃO DE RESINA. AF_09/2020</v>
          </cell>
        </row>
        <row r="5575">
          <cell r="A5575" t="str">
            <v>PISOS</v>
          </cell>
          <cell r="B5575" t="str">
            <v>PISO</v>
          </cell>
          <cell r="C5575" t="str">
            <v>PISO DE PEDRA</v>
          </cell>
          <cell r="D5575" t="str">
            <v>0115</v>
          </cell>
          <cell r="E5575">
            <v>0</v>
          </cell>
          <cell r="F5575">
            <v>0</v>
          </cell>
          <cell r="G5575" t="str">
            <v>101731</v>
          </cell>
          <cell r="H5575" t="str">
            <v>PISO EM PEDRA  ASSENTADO SOBRE ARGAMASSA 1:3 (CIMENTO E AREIA). AF_09/2020</v>
          </cell>
        </row>
        <row r="5576">
          <cell r="A5576" t="str">
            <v>PISOS</v>
          </cell>
          <cell r="B5576" t="str">
            <v>PISO</v>
          </cell>
          <cell r="C5576" t="str">
            <v>PISO DE PEDRA</v>
          </cell>
          <cell r="D5576" t="str">
            <v>0115</v>
          </cell>
          <cell r="E5576">
            <v>0</v>
          </cell>
          <cell r="F5576">
            <v>0</v>
          </cell>
          <cell r="G5576" t="str">
            <v>101732</v>
          </cell>
          <cell r="H5576" t="str">
            <v>PISO EM PEDRA ARDÓSIA ASSENTADO SOBRE ARGAMASSA 1:3 (CIMENTO E AREIA). AF_09/2020</v>
          </cell>
        </row>
        <row r="5577">
          <cell r="A5577" t="str">
            <v>PISOS</v>
          </cell>
          <cell r="B5577" t="str">
            <v>PISO</v>
          </cell>
          <cell r="C5577" t="str">
            <v>PISO DE PEDRA</v>
          </cell>
          <cell r="D5577" t="str">
            <v>0115</v>
          </cell>
          <cell r="E5577">
            <v>0</v>
          </cell>
          <cell r="F5577">
            <v>0</v>
          </cell>
          <cell r="G5577" t="str">
            <v>101752</v>
          </cell>
          <cell r="H5577" t="str">
            <v>PISO EM GRANILITE, MARMORITE OU GRANITINA EM AMBIENTES INTERNOS. AF_09/2020</v>
          </cell>
        </row>
        <row r="5578">
          <cell r="A5578" t="str">
            <v>PISOS</v>
          </cell>
          <cell r="B5578" t="str">
            <v>PISO</v>
          </cell>
          <cell r="C5578" t="str">
            <v>PISO VINILICO/BORRACHA</v>
          </cell>
          <cell r="D5578" t="str">
            <v>0116</v>
          </cell>
          <cell r="E5578">
            <v>0</v>
          </cell>
          <cell r="F5578">
            <v>0</v>
          </cell>
          <cell r="G5578" t="str">
            <v>101094</v>
          </cell>
          <cell r="H5578" t="str">
            <v>PISO PODOTÁTIL, DIRECIONAL OU ALERTA, ASSENTADO SOBRE ARGAMASSA. AF_05/2020</v>
          </cell>
        </row>
        <row r="5579">
          <cell r="A5579" t="str">
            <v>PISOS</v>
          </cell>
          <cell r="B5579" t="str">
            <v>PISO</v>
          </cell>
          <cell r="C5579" t="str">
            <v>PISO VINILICO/BORRACHA</v>
          </cell>
          <cell r="D5579" t="str">
            <v>0116</v>
          </cell>
          <cell r="E5579">
            <v>0</v>
          </cell>
          <cell r="F5579">
            <v>0</v>
          </cell>
          <cell r="G5579" t="str">
            <v>101727</v>
          </cell>
          <cell r="H5579" t="str">
            <v>PISO VINÍLICO SEMI-FLEXÍVEL EM PLACAS, PADRÃO LISO, ESPESSURA 3,2 MM, FIXADO COM COLA. AF_09/2020</v>
          </cell>
        </row>
        <row r="5580">
          <cell r="A5580" t="str">
            <v>PISOS</v>
          </cell>
          <cell r="B5580" t="str">
            <v>PISO</v>
          </cell>
          <cell r="C5580" t="str">
            <v>PISO VINILICO/BORRACHA</v>
          </cell>
          <cell r="D5580" t="str">
            <v>0116</v>
          </cell>
          <cell r="E5580">
            <v>0</v>
          </cell>
          <cell r="F5580">
            <v>0</v>
          </cell>
          <cell r="G5580" t="str">
            <v>101733</v>
          </cell>
          <cell r="H5580" t="str">
            <v>PISO DE BORRACHA PASTILHADO/FRISADO, ESPESSURA 7MM, ASSENTADO COM ARGAMASSA. AF_09/2020</v>
          </cell>
        </row>
        <row r="5581">
          <cell r="A5581" t="str">
            <v>PISOS</v>
          </cell>
          <cell r="B5581" t="str">
            <v>PISO</v>
          </cell>
          <cell r="C5581" t="str">
            <v>PISO VINILICO/BORRACHA</v>
          </cell>
          <cell r="D5581" t="str">
            <v>0116</v>
          </cell>
          <cell r="E5581">
            <v>0</v>
          </cell>
          <cell r="F5581">
            <v>0</v>
          </cell>
          <cell r="G5581" t="str">
            <v>101734</v>
          </cell>
          <cell r="H5581" t="str">
            <v>PISO DE BORRACHA PASTILHADO, ESPESSURA 15MM, ASSENTADO COM ARGAMASSA. AF_09/2020</v>
          </cell>
        </row>
        <row r="5582">
          <cell r="A5582" t="str">
            <v>PISOS</v>
          </cell>
          <cell r="B5582" t="str">
            <v>PISO</v>
          </cell>
          <cell r="C5582" t="str">
            <v>PISO VINILICO/BORRACHA</v>
          </cell>
          <cell r="D5582" t="str">
            <v>0116</v>
          </cell>
          <cell r="E5582">
            <v>0</v>
          </cell>
          <cell r="F5582">
            <v>0</v>
          </cell>
          <cell r="G5582" t="str">
            <v>101735</v>
          </cell>
          <cell r="H5582" t="str">
            <v>PISO DE BORRACHA ESPORTIVO, ESPESSURA 15MM, ASSENTADO COM ARGAMASSA. AF_09/2020</v>
          </cell>
        </row>
        <row r="5583">
          <cell r="A5583" t="str">
            <v>PISOS</v>
          </cell>
          <cell r="B5583" t="str">
            <v>PISO</v>
          </cell>
          <cell r="C5583" t="str">
            <v>PISO VINILICO/BORRACHA</v>
          </cell>
          <cell r="D5583" t="str">
            <v>0116</v>
          </cell>
          <cell r="E5583">
            <v>0</v>
          </cell>
          <cell r="F5583">
            <v>0</v>
          </cell>
          <cell r="G5583" t="str">
            <v>101736</v>
          </cell>
          <cell r="H5583" t="str">
            <v>PISO DE BORRACHA PASTILHADO, ESPESSURA 3,5MM, FIXADO COM ADESIVO ACRÍLICO. AF_09/2020</v>
          </cell>
        </row>
        <row r="5584">
          <cell r="A5584" t="str">
            <v>PISOS</v>
          </cell>
          <cell r="B5584" t="str">
            <v>PISO</v>
          </cell>
          <cell r="C5584" t="str">
            <v>PISO VINILICO/BORRACHA</v>
          </cell>
          <cell r="D5584" t="str">
            <v>0116</v>
          </cell>
          <cell r="E5584">
            <v>0</v>
          </cell>
          <cell r="F5584">
            <v>0</v>
          </cell>
          <cell r="G5584" t="str">
            <v>101737</v>
          </cell>
          <cell r="H5584" t="str">
            <v>PISO DE BORRACHA CANELADO, ESPESSURA 3,5MM, FIXADO COM ADESIVO ACRÍLICO. AF_09/2020</v>
          </cell>
        </row>
        <row r="5585">
          <cell r="A5585" t="str">
            <v>PISOS</v>
          </cell>
          <cell r="B5585" t="str">
            <v>PISO</v>
          </cell>
          <cell r="C5585" t="str">
            <v>PISO VINILICO/BORRACHA</v>
          </cell>
          <cell r="D5585" t="str">
            <v>0116</v>
          </cell>
          <cell r="E5585">
            <v>0</v>
          </cell>
          <cell r="F5585">
            <v>0</v>
          </cell>
          <cell r="G5585" t="str">
            <v>101748</v>
          </cell>
          <cell r="H5585" t="str">
            <v>PREPARO DE CONTRAPISO COM POLITRIZ. AF_09/2020</v>
          </cell>
        </row>
        <row r="5586">
          <cell r="A5586" t="str">
            <v>PISOS</v>
          </cell>
          <cell r="B5586" t="str">
            <v>PISO</v>
          </cell>
          <cell r="C5586" t="str">
            <v>PISO DE ALTA RESISTENCIA</v>
          </cell>
          <cell r="D5586" t="str">
            <v>0117</v>
          </cell>
          <cell r="E5586">
            <v>0</v>
          </cell>
          <cell r="F5586">
            <v>0</v>
          </cell>
          <cell r="G5586" t="str">
            <v>72815</v>
          </cell>
          <cell r="H5586" t="str">
            <v>APLICACAO DE TINTA A BASE DE EPOXI SOBRE PISO</v>
          </cell>
        </row>
        <row r="5587">
          <cell r="A5587" t="str">
            <v>PISOS</v>
          </cell>
          <cell r="B5587" t="str">
            <v>PISO</v>
          </cell>
          <cell r="C5587" t="str">
            <v>PISO DE MARMORE/GRANITO</v>
          </cell>
          <cell r="D5587" t="str">
            <v>0119</v>
          </cell>
          <cell r="E5587">
            <v>0</v>
          </cell>
          <cell r="F5587">
            <v>0</v>
          </cell>
          <cell r="G5587" t="str">
            <v>101092</v>
          </cell>
          <cell r="H5587" t="str">
            <v>PISO EM GRANITO APLICADO EM CALÇADAS OU PISOS EXTERNOS. AF_05/2020</v>
          </cell>
        </row>
        <row r="5588">
          <cell r="A5588" t="str">
            <v>PISOS</v>
          </cell>
          <cell r="B5588" t="str">
            <v>PISO</v>
          </cell>
          <cell r="C5588" t="str">
            <v>PISO DE MARMORE/GRANITO</v>
          </cell>
          <cell r="D5588" t="str">
            <v>0119</v>
          </cell>
          <cell r="E5588">
            <v>0</v>
          </cell>
          <cell r="F5588">
            <v>0</v>
          </cell>
          <cell r="G5588" t="str">
            <v>101093</v>
          </cell>
          <cell r="H5588" t="str">
            <v>PISO EM MÁRMORE APLICADO EM CALÇADAS OU PISOS EXTERNOS. AF_05/2020</v>
          </cell>
        </row>
        <row r="5589">
          <cell r="A5589" t="str">
            <v>PISOS</v>
          </cell>
          <cell r="B5589" t="str">
            <v>PISO</v>
          </cell>
          <cell r="C5589" t="str">
            <v>SOLEIRA DE MARMORE/GRANITO</v>
          </cell>
          <cell r="D5589" t="str">
            <v>0122</v>
          </cell>
          <cell r="E5589">
            <v>0</v>
          </cell>
          <cell r="F5589">
            <v>0</v>
          </cell>
          <cell r="G5589" t="str">
            <v>98695</v>
          </cell>
          <cell r="H5589" t="str">
            <v>SOLEIRA EM MÁRMORE, LARGURA 15 CM, ESPESSURA 2,0 CM. AF_09/2020</v>
          </cell>
        </row>
        <row r="5590">
          <cell r="A5590" t="str">
            <v>PISOS</v>
          </cell>
          <cell r="B5590" t="str">
            <v>PISO</v>
          </cell>
          <cell r="C5590" t="str">
            <v>SOLEIRA DE MARMORE/GRANITO</v>
          </cell>
          <cell r="D5590" t="str">
            <v>0122</v>
          </cell>
          <cell r="E5590">
            <v>0</v>
          </cell>
          <cell r="F5590">
            <v>0</v>
          </cell>
          <cell r="G5590" t="str">
            <v>98697</v>
          </cell>
          <cell r="H5590" t="str">
            <v>RODAPÉ EM MÁRMORE, ALTURA 7 CM. AF_09/2020</v>
          </cell>
        </row>
        <row r="5591">
          <cell r="A5591" t="str">
            <v>PISOS</v>
          </cell>
          <cell r="B5591" t="str">
            <v>PISO</v>
          </cell>
          <cell r="C5591" t="str">
            <v>RODAPE DE MADEIRA</v>
          </cell>
          <cell r="D5591" t="str">
            <v>0130</v>
          </cell>
          <cell r="E5591">
            <v>0</v>
          </cell>
          <cell r="F5591">
            <v>0</v>
          </cell>
          <cell r="G5591" t="str">
            <v>101738</v>
          </cell>
          <cell r="H5591" t="str">
            <v>RODAPÉ EM MADEIRA, ALTURA 7CM, FIXADO COM COLA. AF_09/2020</v>
          </cell>
        </row>
        <row r="5592">
          <cell r="A5592" t="str">
            <v>PISOS</v>
          </cell>
          <cell r="B5592" t="str">
            <v>PISO</v>
          </cell>
          <cell r="C5592" t="str">
            <v>RODAPE DE MADEIRA</v>
          </cell>
          <cell r="D5592" t="str">
            <v>0130</v>
          </cell>
          <cell r="E5592">
            <v>0</v>
          </cell>
          <cell r="F5592">
            <v>0</v>
          </cell>
          <cell r="G5592" t="str">
            <v>101739</v>
          </cell>
          <cell r="H5592" t="str">
            <v>RODAPÉ EM MADEIRA, ALTURA 7CM, FIXADO COM COLA E PARAFUSOS. AF_09/2020</v>
          </cell>
        </row>
        <row r="5593">
          <cell r="A5593" t="str">
            <v>PISOS</v>
          </cell>
          <cell r="B5593" t="str">
            <v>PISO</v>
          </cell>
          <cell r="C5593" t="str">
            <v>RODAPE CERAMICO</v>
          </cell>
          <cell r="D5593" t="str">
            <v>0131</v>
          </cell>
          <cell r="E5593">
            <v>0</v>
          </cell>
          <cell r="F5593">
            <v>0</v>
          </cell>
          <cell r="G5593" t="str">
            <v>88648</v>
          </cell>
          <cell r="H5593" t="str">
            <v>RODAPÉ CERÂMICO DE 7CM DE ALTURA COM PLACAS TIPO ESMALTADA EXTRA  DE DIMENSÕES 35X35CM. AF_06/2014</v>
          </cell>
        </row>
        <row r="5594">
          <cell r="A5594" t="str">
            <v>PISOS</v>
          </cell>
          <cell r="B5594" t="str">
            <v>PISO</v>
          </cell>
          <cell r="C5594" t="str">
            <v>RODAPE CERAMICO</v>
          </cell>
          <cell r="D5594" t="str">
            <v>0131</v>
          </cell>
          <cell r="E5594">
            <v>0</v>
          </cell>
          <cell r="F5594">
            <v>0</v>
          </cell>
          <cell r="G5594" t="str">
            <v>88649</v>
          </cell>
          <cell r="H5594" t="str">
            <v>RODAPÉ CERÂMICO DE 7CM DE ALTURA COM PLACAS TIPO ESMALTADA EXTRA DE DIMENSÕES 45X45CM. AF_06/2014</v>
          </cell>
        </row>
        <row r="5595">
          <cell r="A5595" t="str">
            <v>PISOS</v>
          </cell>
          <cell r="B5595" t="str">
            <v>PISO</v>
          </cell>
          <cell r="C5595" t="str">
            <v>RODAPE CERAMICO</v>
          </cell>
          <cell r="D5595" t="str">
            <v>0131</v>
          </cell>
          <cell r="E5595">
            <v>0</v>
          </cell>
          <cell r="F5595">
            <v>0</v>
          </cell>
          <cell r="G5595" t="str">
            <v>88650</v>
          </cell>
          <cell r="H5595" t="str">
            <v>RODAPÉ CERÂMICO DE 7CM DE ALTURA COM PLACAS TIPO ESMALTADA EXTRA DE DIMENSÕES 60X60CM. AF_06/2014</v>
          </cell>
        </row>
        <row r="5596">
          <cell r="A5596" t="str">
            <v>PISOS</v>
          </cell>
          <cell r="B5596" t="str">
            <v>PISO</v>
          </cell>
          <cell r="C5596" t="str">
            <v>RODAPE CERAMICO</v>
          </cell>
          <cell r="D5596" t="str">
            <v>0131</v>
          </cell>
          <cell r="E5596">
            <v>0</v>
          </cell>
          <cell r="F5596">
            <v>0</v>
          </cell>
          <cell r="G5596" t="str">
            <v>96467</v>
          </cell>
          <cell r="H5596" t="str">
            <v>RODAPÉ CERÂMICO DE 7CM DE ALTURA COM PLACAS TIPO ESMALTADA COMERCIAL DE DIMENSÕES 35X35CM (PADRAO POPULAR). AF_06/2017</v>
          </cell>
        </row>
        <row r="5597">
          <cell r="A5597" t="str">
            <v>PISOS</v>
          </cell>
          <cell r="B5597" t="str">
            <v>PISO</v>
          </cell>
          <cell r="C5597" t="str">
            <v>RODAPE DE MARMORE,GRANITO,MARMORITE,GRANILITE E OUTROS</v>
          </cell>
          <cell r="D5597" t="str">
            <v>0164</v>
          </cell>
          <cell r="E5597">
            <v>0</v>
          </cell>
          <cell r="F5597">
            <v>0</v>
          </cell>
          <cell r="G5597" t="str">
            <v>101740</v>
          </cell>
          <cell r="H5597" t="str">
            <v>RODAPÉ EM ARDÓSIA ALTURA 10CM. AF_09/2020</v>
          </cell>
        </row>
        <row r="5598">
          <cell r="A5598" t="str">
            <v>PISOS</v>
          </cell>
          <cell r="B5598" t="str">
            <v>PISO</v>
          </cell>
          <cell r="C5598" t="str">
            <v>RODAPE DE MARMORE,GRANITO,MARMORITE,GRANILITE E OUTROS</v>
          </cell>
          <cell r="D5598" t="str">
            <v>0164</v>
          </cell>
          <cell r="E5598">
            <v>0</v>
          </cell>
          <cell r="F5598">
            <v>0</v>
          </cell>
          <cell r="G5598" t="str">
            <v>101741</v>
          </cell>
          <cell r="H5598" t="str">
            <v>RODAPÉ EM MARMORITE, ALTURA 10CM. AF_09/2020</v>
          </cell>
        </row>
        <row r="5599">
          <cell r="A5599" t="str">
            <v>PISOS</v>
          </cell>
          <cell r="B5599" t="str">
            <v>PISO</v>
          </cell>
          <cell r="C5599" t="str">
            <v>PISO CONCRETO</v>
          </cell>
          <cell r="D5599" t="str">
            <v>0258</v>
          </cell>
          <cell r="E5599">
            <v>0</v>
          </cell>
          <cell r="F5599">
            <v>0</v>
          </cell>
          <cell r="G5599" t="str">
            <v>94990</v>
          </cell>
          <cell r="H5599" t="str">
            <v>EXECUÇÃO DE PASSEIO (CALÇADA) OU PISO DE CONCRETO COM CONCRETO MOLDADO IN LOCO, FEITO EM OBRA, ACABAMENTO CONVENCIONAL, NÃO ARMADO. AF_07/2016</v>
          </cell>
        </row>
        <row r="5600">
          <cell r="A5600" t="str">
            <v>PISOS</v>
          </cell>
          <cell r="B5600" t="str">
            <v>PISO</v>
          </cell>
          <cell r="C5600" t="str">
            <v>PISO CONCRETO</v>
          </cell>
          <cell r="D5600" t="str">
            <v>0258</v>
          </cell>
          <cell r="E5600">
            <v>0</v>
          </cell>
          <cell r="F5600">
            <v>0</v>
          </cell>
          <cell r="G5600" t="str">
            <v>94991</v>
          </cell>
          <cell r="H5600" t="str">
            <v>EXECUÇÃO DE PASSEIO (CALÇADA) OU PISO DE CONCRETO COM CONCRETO MOLDADO IN LOCO, USINADO, ACABAMENTO CONVENCIONAL, NÃO ARMADO. AF_07/2016</v>
          </cell>
        </row>
        <row r="5601">
          <cell r="A5601" t="str">
            <v>PISOS</v>
          </cell>
          <cell r="B5601" t="str">
            <v>PISO</v>
          </cell>
          <cell r="C5601" t="str">
            <v>PISO CONCRETO</v>
          </cell>
          <cell r="D5601" t="str">
            <v>0258</v>
          </cell>
          <cell r="E5601">
            <v>0</v>
          </cell>
          <cell r="F5601">
            <v>0</v>
          </cell>
          <cell r="G5601" t="str">
            <v>94992</v>
          </cell>
          <cell r="H5601" t="str">
            <v>EXECUÇÃO DE PASSEIO (CALÇADA) OU PISO DE CONCRETO COM CONCRETO MOLDADO IN LOCO, FEITO EM OBRA, ACABAMENTO CONVENCIONAL, ESPESSURA 6 CM, ARMADO. AF_07/2016</v>
          </cell>
        </row>
        <row r="5602">
          <cell r="A5602" t="str">
            <v>PISOS</v>
          </cell>
          <cell r="B5602" t="str">
            <v>PISO</v>
          </cell>
          <cell r="C5602" t="str">
            <v>PISO CONCRETO</v>
          </cell>
          <cell r="D5602" t="str">
            <v>0258</v>
          </cell>
          <cell r="E5602">
            <v>0</v>
          </cell>
          <cell r="F5602">
            <v>0</v>
          </cell>
          <cell r="G5602" t="str">
            <v>94993</v>
          </cell>
          <cell r="H5602" t="str">
            <v>EXECUÇÃO DE PASSEIO (CALÇADA) OU PISO DE CONCRETO COM CONCRETO MOLDADO IN LOCO, USINADO, ACABAMENTO CONVENCIONAL, ESPESSURA 6 CM, ARMADO. AF_07/2016</v>
          </cell>
        </row>
        <row r="5603">
          <cell r="A5603" t="str">
            <v>PISOS</v>
          </cell>
          <cell r="B5603" t="str">
            <v>PISO</v>
          </cell>
          <cell r="C5603" t="str">
            <v>PISO CONCRETO</v>
          </cell>
          <cell r="D5603" t="str">
            <v>0258</v>
          </cell>
          <cell r="E5603">
            <v>0</v>
          </cell>
          <cell r="F5603">
            <v>0</v>
          </cell>
          <cell r="G5603" t="str">
            <v>94994</v>
          </cell>
          <cell r="H5603" t="str">
            <v>EXECUÇÃO DE PASSEIO (CALÇADA) OU PISO DE CONCRETO COM CONCRETO MOLDADO IN LOCO, FEITO EM OBRA, ACABAMENTO CONVENCIONAL, ESPESSURA 8 CM, ARMADO. AF_07/2016</v>
          </cell>
        </row>
        <row r="5604">
          <cell r="A5604" t="str">
            <v>PISOS</v>
          </cell>
          <cell r="B5604" t="str">
            <v>PISO</v>
          </cell>
          <cell r="C5604" t="str">
            <v>PISO CONCRETO</v>
          </cell>
          <cell r="D5604" t="str">
            <v>0258</v>
          </cell>
          <cell r="E5604">
            <v>0</v>
          </cell>
          <cell r="F5604">
            <v>0</v>
          </cell>
          <cell r="G5604" t="str">
            <v>94995</v>
          </cell>
          <cell r="H5604" t="str">
            <v>EXECUÇÃO DE PASSEIO (CALÇADA) OU PISO DE CONCRETO COM CONCRETO MOLDADO IN LOCO, USINADO, ACABAMENTO CONVENCIONAL, ESPESSURA 8 CM, ARMADO. AF_07/2016</v>
          </cell>
        </row>
        <row r="5605">
          <cell r="A5605" t="str">
            <v>PISOS</v>
          </cell>
          <cell r="B5605" t="str">
            <v>PISO</v>
          </cell>
          <cell r="C5605" t="str">
            <v>PISO CONCRETO</v>
          </cell>
          <cell r="D5605" t="str">
            <v>0258</v>
          </cell>
          <cell r="E5605">
            <v>0</v>
          </cell>
          <cell r="F5605">
            <v>0</v>
          </cell>
          <cell r="G5605" t="str">
            <v>94996</v>
          </cell>
          <cell r="H5605" t="str">
            <v>EXECUÇÃO DE PASSEIO (CALÇADA) OU PISO DE CONCRETO COM CONCRETO MOLDADO IN LOCO, FEITO EM OBRA, ACABAMENTO CONVENCIONAL, ESPESSURA 10 CM, ARMADO. AF_07/2016</v>
          </cell>
        </row>
        <row r="5606">
          <cell r="A5606" t="str">
            <v>PISOS</v>
          </cell>
          <cell r="B5606" t="str">
            <v>PISO</v>
          </cell>
          <cell r="C5606" t="str">
            <v>PISO CONCRETO</v>
          </cell>
          <cell r="D5606" t="str">
            <v>0258</v>
          </cell>
          <cell r="E5606">
            <v>0</v>
          </cell>
          <cell r="F5606">
            <v>0</v>
          </cell>
          <cell r="G5606" t="str">
            <v>94997</v>
          </cell>
          <cell r="H5606" t="str">
            <v>EXECUÇÃO DE PASSEIO (CALÇADA) OU PISO DE CONCRETO COM CONCRETO MOLDADO IN LOCO, USINADO, ACABAMENTO CONVENCIONAL, ESPESSURA 10 CM, ARMADO. AF_07/2016</v>
          </cell>
        </row>
        <row r="5607">
          <cell r="A5607" t="str">
            <v>PISOS</v>
          </cell>
          <cell r="B5607" t="str">
            <v>PISO</v>
          </cell>
          <cell r="C5607" t="str">
            <v>PISO CONCRETO</v>
          </cell>
          <cell r="D5607" t="str">
            <v>0258</v>
          </cell>
          <cell r="E5607">
            <v>0</v>
          </cell>
          <cell r="F5607">
            <v>0</v>
          </cell>
          <cell r="G5607" t="str">
            <v>94998</v>
          </cell>
          <cell r="H5607" t="str">
            <v>EXECUÇÃO DE PASSEIO (CALÇADA) OU PISO DE CONCRETO COM CONCRETO MOLDADO IN LOCO, FEITO EM OBRA, ACABAMENTO CONVENCIONAL, ESPESSURA 12 CM, ARMADO. AF_07/2016</v>
          </cell>
        </row>
        <row r="5608">
          <cell r="A5608" t="str">
            <v>PISOS</v>
          </cell>
          <cell r="B5608" t="str">
            <v>PISO</v>
          </cell>
          <cell r="C5608" t="str">
            <v>PISO CONCRETO</v>
          </cell>
          <cell r="D5608" t="str">
            <v>0258</v>
          </cell>
          <cell r="E5608">
            <v>0</v>
          </cell>
          <cell r="F5608">
            <v>0</v>
          </cell>
          <cell r="G5608" t="str">
            <v>94999</v>
          </cell>
          <cell r="H5608" t="str">
            <v>EXECUÇÃO DE PASSEIO (CALÇADA) OU PISO DE CONCRETO COM CONCRETO MOLDADO IN LOCO, USINADO, ACABAMENTO CONVENCIONAL, ESPESSURA 12 CM, ARMADO. AF_07/2016</v>
          </cell>
        </row>
        <row r="5609">
          <cell r="A5609" t="str">
            <v>PISOS</v>
          </cell>
          <cell r="B5609" t="str">
            <v>PISO</v>
          </cell>
          <cell r="C5609" t="str">
            <v>PISO CONCRETO</v>
          </cell>
          <cell r="D5609" t="str">
            <v>0258</v>
          </cell>
          <cell r="E5609">
            <v>0</v>
          </cell>
          <cell r="F5609">
            <v>0</v>
          </cell>
          <cell r="G5609" t="str">
            <v>101747</v>
          </cell>
          <cell r="H5609" t="str">
            <v>PISO EM CONCRETO 20 MPA PREPARO MECÂNICO, ESPESSURA 7CM. AF_09/2020</v>
          </cell>
        </row>
        <row r="5610">
          <cell r="A5610" t="str">
            <v>PISOS</v>
          </cell>
          <cell r="B5610" t="str">
            <v>PISO</v>
          </cell>
          <cell r="C5610" t="str">
            <v>CARPETE</v>
          </cell>
          <cell r="D5610" t="str">
            <v>0260</v>
          </cell>
          <cell r="E5610">
            <v>0</v>
          </cell>
          <cell r="F5610">
            <v>0</v>
          </cell>
          <cell r="G5610" t="str">
            <v>101743</v>
          </cell>
          <cell r="H5610" t="str">
            <v>PISO TÊXTIL (CARPETE) EM PLACA. AF_09/2020</v>
          </cell>
        </row>
        <row r="5611">
          <cell r="A5611" t="str">
            <v>PISOS</v>
          </cell>
          <cell r="B5611" t="str">
            <v>PISO</v>
          </cell>
          <cell r="C5611" t="str">
            <v>CARPETE</v>
          </cell>
          <cell r="D5611" t="str">
            <v>0260</v>
          </cell>
          <cell r="E5611">
            <v>0</v>
          </cell>
          <cell r="F5611">
            <v>0</v>
          </cell>
          <cell r="G5611" t="str">
            <v>101744</v>
          </cell>
          <cell r="H5611" t="str">
            <v>PISO TÊXTIL (CARPETE) EM MANTA (ROLO) E = 6 A 7 MM. AF_09/2020</v>
          </cell>
        </row>
        <row r="5612">
          <cell r="A5612" t="str">
            <v>PISOS</v>
          </cell>
          <cell r="B5612" t="str">
            <v>PISO</v>
          </cell>
          <cell r="C5612" t="str">
            <v>CARPETE</v>
          </cell>
          <cell r="D5612" t="str">
            <v>0260</v>
          </cell>
          <cell r="E5612">
            <v>0</v>
          </cell>
          <cell r="F5612">
            <v>0</v>
          </cell>
          <cell r="G5612" t="str">
            <v>101745</v>
          </cell>
          <cell r="H5612" t="str">
            <v>PISO TÊXTIL (CARPETE) EM MANTA (ROLO) E = 9 A 10 MM. AF_09/2020</v>
          </cell>
        </row>
        <row r="5613">
          <cell r="A5613" t="str">
            <v>PISOS</v>
          </cell>
          <cell r="B5613" t="str">
            <v>PISO</v>
          </cell>
          <cell r="C5613" t="str">
            <v>REGULARIZACAO DE CONTRA-PISOS E OUTRAS SUPERFICIES</v>
          </cell>
          <cell r="D5613" t="str">
            <v>0264</v>
          </cell>
          <cell r="E5613">
            <v>0</v>
          </cell>
          <cell r="F5613">
            <v>0</v>
          </cell>
          <cell r="G5613" t="str">
            <v>87620</v>
          </cell>
          <cell r="H5613" t="str">
            <v>CONTRAPISO EM ARGAMASSA TRAÇO 1:4 (CIMENTO E AREIA), PREPARO MECÂNICO COM BETONEIRA 400 L, APLICADO EM ÁREAS SECAS SOBRE LAJE, ADERIDO, ESPESSURA 2CM. AF_06/2014</v>
          </cell>
        </row>
        <row r="5614">
          <cell r="A5614" t="str">
            <v>PISOS</v>
          </cell>
          <cell r="B5614" t="str">
            <v>PISO</v>
          </cell>
          <cell r="C5614" t="str">
            <v>REGULARIZACAO DE CONTRA-PISOS E OUTRAS SUPERFICIES</v>
          </cell>
          <cell r="D5614" t="str">
            <v>0264</v>
          </cell>
          <cell r="E5614">
            <v>0</v>
          </cell>
          <cell r="F5614">
            <v>0</v>
          </cell>
          <cell r="G5614" t="str">
            <v>87622</v>
          </cell>
          <cell r="H5614" t="str">
            <v>CONTRAPISO EM ARGAMASSA TRAÇO 1:4 (CIMENTO E AREIA), PREPARO MANUAL, APLICADO EM ÁREAS SECAS SOBRE LAJE, ADERIDO, ESPESSURA 2CM. AF_06/2014</v>
          </cell>
        </row>
        <row r="5615">
          <cell r="A5615" t="str">
            <v>PISOS</v>
          </cell>
          <cell r="B5615" t="str">
            <v>PISO</v>
          </cell>
          <cell r="C5615" t="str">
            <v>REGULARIZACAO DE CONTRA-PISOS E OUTRAS SUPERFICIES</v>
          </cell>
          <cell r="D5615" t="str">
            <v>0264</v>
          </cell>
          <cell r="E5615">
            <v>0</v>
          </cell>
          <cell r="F5615">
            <v>0</v>
          </cell>
          <cell r="G5615" t="str">
            <v>87623</v>
          </cell>
          <cell r="H5615" t="str">
            <v>CONTRAPISO EM ARGAMASSA PRONTA, PREPARO MECÂNICO COM MISTURADOR 300 KG, APLICADO EM ÁREAS SECAS SOBRE LAJE, ADERIDO, ESPESSURA 2CM. AF_06/2014</v>
          </cell>
        </row>
        <row r="5616">
          <cell r="A5616" t="str">
            <v>PISOS</v>
          </cell>
          <cell r="B5616" t="str">
            <v>PISO</v>
          </cell>
          <cell r="C5616" t="str">
            <v>REGULARIZACAO DE CONTRA-PISOS E OUTRAS SUPERFICIES</v>
          </cell>
          <cell r="D5616" t="str">
            <v>0264</v>
          </cell>
          <cell r="E5616">
            <v>0</v>
          </cell>
          <cell r="F5616">
            <v>0</v>
          </cell>
          <cell r="G5616" t="str">
            <v>87624</v>
          </cell>
          <cell r="H5616" t="str">
            <v>CONTRAPISO EM ARGAMASSA PRONTA, PREPARO MANUAL, APLICADO EM ÁREAS SECAS SOBRE LAJE, ADERIDO, ESPESSURA 2CM. AF_06/2014</v>
          </cell>
        </row>
        <row r="5617">
          <cell r="A5617" t="str">
            <v>PISOS</v>
          </cell>
          <cell r="B5617" t="str">
            <v>PISO</v>
          </cell>
          <cell r="C5617" t="str">
            <v>REGULARIZACAO DE CONTRA-PISOS E OUTRAS SUPERFICIES</v>
          </cell>
          <cell r="D5617" t="str">
            <v>0264</v>
          </cell>
          <cell r="E5617">
            <v>0</v>
          </cell>
          <cell r="F5617">
            <v>0</v>
          </cell>
          <cell r="G5617" t="str">
            <v>87630</v>
          </cell>
          <cell r="H5617" t="str">
            <v>CONTRAPISO EM ARGAMASSA TRAÇO 1:4 (CIMENTO E AREIA), PREPARO MECÂNICO COM BETONEIRA 400 L, APLICADO EM ÁREAS SECAS SOBRE LAJE, ADERIDO, ESPESSURA 3CM. AF_06/2014</v>
          </cell>
        </row>
        <row r="5618">
          <cell r="A5618" t="str">
            <v>PISOS</v>
          </cell>
          <cell r="B5618" t="str">
            <v>PISO</v>
          </cell>
          <cell r="C5618" t="str">
            <v>REGULARIZACAO DE CONTRA-PISOS E OUTRAS SUPERFICIES</v>
          </cell>
          <cell r="D5618" t="str">
            <v>0264</v>
          </cell>
          <cell r="E5618">
            <v>0</v>
          </cell>
          <cell r="F5618">
            <v>0</v>
          </cell>
          <cell r="G5618" t="str">
            <v>87632</v>
          </cell>
          <cell r="H5618" t="str">
            <v>CONTRAPISO EM ARGAMASSA TRAÇO 1:4 (CIMENTO E AREIA), PREPARO MANUAL, APLICADO EM ÁREAS SECAS SOBRE LAJE, ADERIDO, ESPESSURA 3CM. AF_06/2014</v>
          </cell>
        </row>
        <row r="5619">
          <cell r="A5619" t="str">
            <v>PISOS</v>
          </cell>
          <cell r="B5619" t="str">
            <v>PISO</v>
          </cell>
          <cell r="C5619" t="str">
            <v>REGULARIZACAO DE CONTRA-PISOS E OUTRAS SUPERFICIES</v>
          </cell>
          <cell r="D5619" t="str">
            <v>0264</v>
          </cell>
          <cell r="E5619">
            <v>0</v>
          </cell>
          <cell r="F5619">
            <v>0</v>
          </cell>
          <cell r="G5619" t="str">
            <v>87633</v>
          </cell>
          <cell r="H5619" t="str">
            <v>CONTRAPISO EM ARGAMASSA PRONTA, PREPARO MECÂNICO COM MISTURADOR 300 KG, APLICADO EM ÁREAS SECAS SOBRE LAJE, ADERIDO, ESPESSURA 3CM. AF_06/2014</v>
          </cell>
        </row>
        <row r="5620">
          <cell r="A5620" t="str">
            <v>PISOS</v>
          </cell>
          <cell r="B5620" t="str">
            <v>PISO</v>
          </cell>
          <cell r="C5620" t="str">
            <v>REGULARIZACAO DE CONTRA-PISOS E OUTRAS SUPERFICIES</v>
          </cell>
          <cell r="D5620" t="str">
            <v>0264</v>
          </cell>
          <cell r="E5620">
            <v>0</v>
          </cell>
          <cell r="F5620">
            <v>0</v>
          </cell>
          <cell r="G5620" t="str">
            <v>87634</v>
          </cell>
          <cell r="H5620" t="str">
            <v>CONTRAPISO EM ARGAMASSA PRONTA, PREPARO MANUAL, APLICADO EM ÁREAS SECAS SOBRE LAJE, ADERIDO, ESPESSURA 3CM. AF_06/2014</v>
          </cell>
        </row>
        <row r="5621">
          <cell r="A5621" t="str">
            <v>PISOS</v>
          </cell>
          <cell r="B5621" t="str">
            <v>PISO</v>
          </cell>
          <cell r="C5621" t="str">
            <v>REGULARIZACAO DE CONTRA-PISOS E OUTRAS SUPERFICIES</v>
          </cell>
          <cell r="D5621" t="str">
            <v>0264</v>
          </cell>
          <cell r="E5621">
            <v>0</v>
          </cell>
          <cell r="F5621">
            <v>0</v>
          </cell>
          <cell r="G5621" t="str">
            <v>87640</v>
          </cell>
          <cell r="H5621" t="str">
            <v>CONTRAPISO EM ARGAMASSA TRAÇO 1:4 (CIMENTO E AREIA), PREPARO MECÂNICO COM BETONEIRA 400 L, APLICADO EM ÁREAS SECAS SOBRE LAJE, ADERIDO, ESPESSURA 4CM. AF_06/2014</v>
          </cell>
        </row>
        <row r="5622">
          <cell r="A5622" t="str">
            <v>PISOS</v>
          </cell>
          <cell r="B5622" t="str">
            <v>PISO</v>
          </cell>
          <cell r="C5622" t="str">
            <v>REGULARIZACAO DE CONTRA-PISOS E OUTRAS SUPERFICIES</v>
          </cell>
          <cell r="D5622" t="str">
            <v>0264</v>
          </cell>
          <cell r="E5622">
            <v>0</v>
          </cell>
          <cell r="F5622">
            <v>0</v>
          </cell>
          <cell r="G5622" t="str">
            <v>87642</v>
          </cell>
          <cell r="H5622" t="str">
            <v>CONTRAPISO EM ARGAMASSA TRAÇO 1:4 (CIMENTO E AREIA), PREPARO MANUAL, APLICADO EM ÁREAS SECAS SOBRE LAJE, ADERIDO, ESPESSURA 4CM. AF_06/2014</v>
          </cell>
        </row>
        <row r="5623">
          <cell r="A5623" t="str">
            <v>PISOS</v>
          </cell>
          <cell r="B5623" t="str">
            <v>PISO</v>
          </cell>
          <cell r="C5623" t="str">
            <v>REGULARIZACAO DE CONTRA-PISOS E OUTRAS SUPERFICIES</v>
          </cell>
          <cell r="D5623" t="str">
            <v>0264</v>
          </cell>
          <cell r="E5623">
            <v>0</v>
          </cell>
          <cell r="F5623">
            <v>0</v>
          </cell>
          <cell r="G5623" t="str">
            <v>87643</v>
          </cell>
          <cell r="H5623" t="str">
            <v>CONTRAPISO EM ARGAMASSA PRONTA, PREPARO MECÂNICO COM MISTURADOR 300 KG, APLICADO EM ÁREAS SECAS SOBRE LAJE, ADERIDO, ESPESSURA 4CM. AF_06/2014</v>
          </cell>
        </row>
        <row r="5624">
          <cell r="A5624" t="str">
            <v>PISOS</v>
          </cell>
          <cell r="B5624" t="str">
            <v>PISO</v>
          </cell>
          <cell r="C5624" t="str">
            <v>REGULARIZACAO DE CONTRA-PISOS E OUTRAS SUPERFICIES</v>
          </cell>
          <cell r="D5624" t="str">
            <v>0264</v>
          </cell>
          <cell r="E5624">
            <v>0</v>
          </cell>
          <cell r="F5624">
            <v>0</v>
          </cell>
          <cell r="G5624" t="str">
            <v>87644</v>
          </cell>
          <cell r="H5624" t="str">
            <v>CONTRAPISO EM ARGAMASSA PRONTA, PREPARO MANUAL, APLICADO EM ÁREAS SECAS SOBRE LAJE, ADERIDO, ESPESSURA 4CM. AF_06/2014</v>
          </cell>
        </row>
        <row r="5625">
          <cell r="A5625" t="str">
            <v>PISOS</v>
          </cell>
          <cell r="B5625" t="str">
            <v>PISO</v>
          </cell>
          <cell r="C5625" t="str">
            <v>REGULARIZACAO DE CONTRA-PISOS E OUTRAS SUPERFICIES</v>
          </cell>
          <cell r="D5625" t="str">
            <v>0264</v>
          </cell>
          <cell r="E5625">
            <v>0</v>
          </cell>
          <cell r="F5625">
            <v>0</v>
          </cell>
          <cell r="G5625" t="str">
            <v>87680</v>
          </cell>
          <cell r="H5625" t="str">
            <v>CONTRAPISO EM ARGAMASSA TRAÇO 1:4 (CIMENTO E AREIA), PREPARO MECÂNICO COM BETONEIRA 400 L, APLICADO EM ÁREAS SECAS SOBRE LAJE, NÃO ADERIDO, ESPESSURA 4CM. AF_06/2014</v>
          </cell>
        </row>
        <row r="5626">
          <cell r="A5626" t="str">
            <v>PISOS</v>
          </cell>
          <cell r="B5626" t="str">
            <v>PISO</v>
          </cell>
          <cell r="C5626" t="str">
            <v>REGULARIZACAO DE CONTRA-PISOS E OUTRAS SUPERFICIES</v>
          </cell>
          <cell r="D5626" t="str">
            <v>0264</v>
          </cell>
          <cell r="E5626">
            <v>0</v>
          </cell>
          <cell r="F5626">
            <v>0</v>
          </cell>
          <cell r="G5626" t="str">
            <v>87682</v>
          </cell>
          <cell r="H5626" t="str">
            <v>CONTRAPISO EM ARGAMASSA TRAÇO 1:4 (CIMENTO E AREIA), PREPARO MANUAL, APLICADO EM ÁREAS SECAS SOBRE LAJE, NÃO ADERIDO, ESPESSURA 4CM. AF_06/2014</v>
          </cell>
        </row>
        <row r="5627">
          <cell r="A5627" t="str">
            <v>PISOS</v>
          </cell>
          <cell r="B5627" t="str">
            <v>PISO</v>
          </cell>
          <cell r="C5627" t="str">
            <v>REGULARIZACAO DE CONTRA-PISOS E OUTRAS SUPERFICIES</v>
          </cell>
          <cell r="D5627" t="str">
            <v>0264</v>
          </cell>
          <cell r="E5627">
            <v>0</v>
          </cell>
          <cell r="F5627">
            <v>0</v>
          </cell>
          <cell r="G5627" t="str">
            <v>87683</v>
          </cell>
          <cell r="H5627" t="str">
            <v>CONTRAPISO EM ARGAMASSA PRONTA, PREPARO MECÂNICO COM MISTURADOR 300 KG, APLICADO EM ÁREAS SECAS SOBRE LAJE, NÃO ADERIDO, ESPESSURA 4CM. AF_06/2014</v>
          </cell>
        </row>
        <row r="5628">
          <cell r="A5628" t="str">
            <v>PISOS</v>
          </cell>
          <cell r="B5628" t="str">
            <v>PISO</v>
          </cell>
          <cell r="C5628" t="str">
            <v>REGULARIZACAO DE CONTRA-PISOS E OUTRAS SUPERFICIES</v>
          </cell>
          <cell r="D5628" t="str">
            <v>0264</v>
          </cell>
          <cell r="E5628">
            <v>0</v>
          </cell>
          <cell r="F5628">
            <v>0</v>
          </cell>
          <cell r="G5628" t="str">
            <v>87684</v>
          </cell>
          <cell r="H5628" t="str">
            <v>CONTRAPISO EM ARGAMASSA PRONTA, PREPARO MANUAL, APLICADO EM ÁREAS SECAS SOBRE LAJE, NÃO ADERIDO, ESPESSURA 4CM. AF_06/2014</v>
          </cell>
        </row>
        <row r="5629">
          <cell r="A5629" t="str">
            <v>PISOS</v>
          </cell>
          <cell r="B5629" t="str">
            <v>PISO</v>
          </cell>
          <cell r="C5629" t="str">
            <v>REGULARIZACAO DE CONTRA-PISOS E OUTRAS SUPERFICIES</v>
          </cell>
          <cell r="D5629" t="str">
            <v>0264</v>
          </cell>
          <cell r="E5629">
            <v>0</v>
          </cell>
          <cell r="F5629">
            <v>0</v>
          </cell>
          <cell r="G5629" t="str">
            <v>87690</v>
          </cell>
          <cell r="H5629" t="str">
            <v>CONTRAPISO EM ARGAMASSA TRAÇO 1:4 (CIMENTO E AREIA), PREPARO MECÂNICO COM BETONEIRA 400 L, APLICADO EM ÁREAS SECAS SOBRE LAJE, NÃO ADERIDO, ESPESSURA 5CM. AF_06/2014</v>
          </cell>
        </row>
        <row r="5630">
          <cell r="A5630" t="str">
            <v>PISOS</v>
          </cell>
          <cell r="B5630" t="str">
            <v>PISO</v>
          </cell>
          <cell r="C5630" t="str">
            <v>REGULARIZACAO DE CONTRA-PISOS E OUTRAS SUPERFICIES</v>
          </cell>
          <cell r="D5630" t="str">
            <v>0264</v>
          </cell>
          <cell r="E5630">
            <v>0</v>
          </cell>
          <cell r="F5630">
            <v>0</v>
          </cell>
          <cell r="G5630" t="str">
            <v>87692</v>
          </cell>
          <cell r="H5630" t="str">
            <v>CONTRAPISO EM ARGAMASSA TRAÇO 1:4 (CIMENTO E AREIA), PREPARO MANUAL, APLICADO EM ÁREAS SECAS SOBRE LAJE, NÃO ADERIDO, ESPESSURA 5CM. AF_06/2014</v>
          </cell>
        </row>
        <row r="5631">
          <cell r="A5631" t="str">
            <v>PISOS</v>
          </cell>
          <cell r="B5631" t="str">
            <v>PISO</v>
          </cell>
          <cell r="C5631" t="str">
            <v>REGULARIZACAO DE CONTRA-PISOS E OUTRAS SUPERFICIES</v>
          </cell>
          <cell r="D5631" t="str">
            <v>0264</v>
          </cell>
          <cell r="E5631">
            <v>0</v>
          </cell>
          <cell r="F5631">
            <v>0</v>
          </cell>
          <cell r="G5631" t="str">
            <v>87693</v>
          </cell>
          <cell r="H5631" t="str">
            <v>CONTRAPISO EM ARGAMASSA PRONTA, PREPARO MECÂNICO COM MISTURADOR 300 KG, APLICADO EM ÁREAS SECAS SOBRE LAJE, NÃO ADERIDO, ESPESSURA 5CM. AF_06/2014</v>
          </cell>
        </row>
        <row r="5632">
          <cell r="A5632" t="str">
            <v>PISOS</v>
          </cell>
          <cell r="B5632" t="str">
            <v>PISO</v>
          </cell>
          <cell r="C5632" t="str">
            <v>REGULARIZACAO DE CONTRA-PISOS E OUTRAS SUPERFICIES</v>
          </cell>
          <cell r="D5632" t="str">
            <v>0264</v>
          </cell>
          <cell r="E5632">
            <v>0</v>
          </cell>
          <cell r="F5632">
            <v>0</v>
          </cell>
          <cell r="G5632" t="str">
            <v>87694</v>
          </cell>
          <cell r="H5632" t="str">
            <v>CONTRAPISO EM ARGAMASSA PRONTA, PREPARO MANUAL, APLICADO EM ÁREAS SECAS SOBRE LAJE, NÃO ADERIDO, ESPESSURA 5CM. AF_06/2014</v>
          </cell>
        </row>
        <row r="5633">
          <cell r="A5633" t="str">
            <v>PISOS</v>
          </cell>
          <cell r="B5633" t="str">
            <v>PISO</v>
          </cell>
          <cell r="C5633" t="str">
            <v>REGULARIZACAO DE CONTRA-PISOS E OUTRAS SUPERFICIES</v>
          </cell>
          <cell r="D5633" t="str">
            <v>0264</v>
          </cell>
          <cell r="E5633">
            <v>0</v>
          </cell>
          <cell r="F5633">
            <v>0</v>
          </cell>
          <cell r="G5633" t="str">
            <v>87700</v>
          </cell>
          <cell r="H5633" t="str">
            <v>CONTRAPISO EM ARGAMASSA TRAÇO 1:4 (CIMENTO E AREIA), PREPARO MECÂNICO COM BETONEIRA 400 L, APLICADO EM ÁREAS SECAS SOBRE LAJE, NÃO ADERIDO, ESPESSURA 6CM. AF_06/2014</v>
          </cell>
        </row>
        <row r="5634">
          <cell r="A5634" t="str">
            <v>PISOS</v>
          </cell>
          <cell r="B5634" t="str">
            <v>PISO</v>
          </cell>
          <cell r="C5634" t="str">
            <v>REGULARIZACAO DE CONTRA-PISOS E OUTRAS SUPERFICIES</v>
          </cell>
          <cell r="D5634" t="str">
            <v>0264</v>
          </cell>
          <cell r="E5634">
            <v>0</v>
          </cell>
          <cell r="F5634">
            <v>0</v>
          </cell>
          <cell r="G5634" t="str">
            <v>87702</v>
          </cell>
          <cell r="H5634" t="str">
            <v>CONTRAPISO EM ARGAMASSA TRAÇO 1:4 (CIMENTO E AREIA), PREPARO MANUAL, APLICADO EM ÁREAS SECAS SOBRE LAJE, NÃO ADERIDO, ESPESSURA 6CM. AF_06/2014</v>
          </cell>
        </row>
        <row r="5635">
          <cell r="A5635" t="str">
            <v>PISOS</v>
          </cell>
          <cell r="B5635" t="str">
            <v>PISO</v>
          </cell>
          <cell r="C5635" t="str">
            <v>REGULARIZACAO DE CONTRA-PISOS E OUTRAS SUPERFICIES</v>
          </cell>
          <cell r="D5635" t="str">
            <v>0264</v>
          </cell>
          <cell r="E5635">
            <v>0</v>
          </cell>
          <cell r="F5635">
            <v>0</v>
          </cell>
          <cell r="G5635" t="str">
            <v>87703</v>
          </cell>
          <cell r="H5635" t="str">
            <v>CONTRAPISO EM ARGAMASSA PRONTA, PREPARO MECÂNICO COM MISTURADOR 300 KG, APLICADO EM ÁREAS SECAS SOBRE LAJE, NÃO ADERIDO, ESPESSURA 6CM. AF_06/2014</v>
          </cell>
        </row>
        <row r="5636">
          <cell r="A5636" t="str">
            <v>PISOS</v>
          </cell>
          <cell r="B5636" t="str">
            <v>PISO</v>
          </cell>
          <cell r="C5636" t="str">
            <v>REGULARIZACAO DE CONTRA-PISOS E OUTRAS SUPERFICIES</v>
          </cell>
          <cell r="D5636" t="str">
            <v>0264</v>
          </cell>
          <cell r="E5636">
            <v>0</v>
          </cell>
          <cell r="F5636">
            <v>0</v>
          </cell>
          <cell r="G5636" t="str">
            <v>87704</v>
          </cell>
          <cell r="H5636" t="str">
            <v>CONTRAPISO EM ARGAMASSA PRONTA, PREPARO MANUAL, APLICADO EM ÁREAS SECAS SOBRE LAJE, NÃO ADERIDO, ESPESSURA 6CM. AF_06/2014</v>
          </cell>
        </row>
        <row r="5637">
          <cell r="A5637" t="str">
            <v>PISOS</v>
          </cell>
          <cell r="B5637" t="str">
            <v>PISO</v>
          </cell>
          <cell r="C5637" t="str">
            <v>REGULARIZACAO DE CONTRA-PISOS E OUTRAS SUPERFICIES</v>
          </cell>
          <cell r="D5637" t="str">
            <v>0264</v>
          </cell>
          <cell r="E5637">
            <v>0</v>
          </cell>
          <cell r="F5637">
            <v>0</v>
          </cell>
          <cell r="G5637" t="str">
            <v>87735</v>
          </cell>
          <cell r="H5637" t="str">
            <v>CONTRAPISO EM ARGAMASSA TRAÇO 1:4 (CIMENTO E AREIA), PREPARO MECÂNICO COM BETONEIRA 400 L, APLICADO EM ÁREAS MOLHADAS SOBRE LAJE, ADERIDO, ESPESSURA 2CM. AF_06/2014</v>
          </cell>
        </row>
        <row r="5638">
          <cell r="A5638" t="str">
            <v>PISOS</v>
          </cell>
          <cell r="B5638" t="str">
            <v>PISO</v>
          </cell>
          <cell r="C5638" t="str">
            <v>REGULARIZACAO DE CONTRA-PISOS E OUTRAS SUPERFICIES</v>
          </cell>
          <cell r="D5638" t="str">
            <v>0264</v>
          </cell>
          <cell r="E5638">
            <v>0</v>
          </cell>
          <cell r="F5638">
            <v>0</v>
          </cell>
          <cell r="G5638" t="str">
            <v>87737</v>
          </cell>
          <cell r="H5638" t="str">
            <v>CONTRAPISO EM ARGAMASSA TRAÇO 1:4 (CIMENTO E AREIA), PREPARO MANUAL, APLICADO EM ÁREAS MOLHADAS SOBRE LAJE, ADERIDO, ESPESSURA 2CM. AF_06/2014</v>
          </cell>
        </row>
        <row r="5639">
          <cell r="A5639" t="str">
            <v>PISOS</v>
          </cell>
          <cell r="B5639" t="str">
            <v>PISO</v>
          </cell>
          <cell r="C5639" t="str">
            <v>REGULARIZACAO DE CONTRA-PISOS E OUTRAS SUPERFICIES</v>
          </cell>
          <cell r="D5639" t="str">
            <v>0264</v>
          </cell>
          <cell r="E5639">
            <v>0</v>
          </cell>
          <cell r="F5639">
            <v>0</v>
          </cell>
          <cell r="G5639" t="str">
            <v>87738</v>
          </cell>
          <cell r="H5639" t="str">
            <v>CONTRAPISO EM ARGAMASSA PRONTA, PREPARO MECÂNICO COM MISTURADOR 300 KG, APLICADO EM ÁREAS MOLHADAS SOBRE LAJE, ADERIDO, ESPESSURA 2CM. AF_06/2014</v>
          </cell>
        </row>
        <row r="5640">
          <cell r="A5640" t="str">
            <v>PISOS</v>
          </cell>
          <cell r="B5640" t="str">
            <v>PISO</v>
          </cell>
          <cell r="C5640" t="str">
            <v>REGULARIZACAO DE CONTRA-PISOS E OUTRAS SUPERFICIES</v>
          </cell>
          <cell r="D5640" t="str">
            <v>0264</v>
          </cell>
          <cell r="E5640">
            <v>0</v>
          </cell>
          <cell r="F5640">
            <v>0</v>
          </cell>
          <cell r="G5640" t="str">
            <v>87739</v>
          </cell>
          <cell r="H5640" t="str">
            <v>CONTRAPISO EM ARGAMASSA PRONTA, PREPARO MANUAL, APLICADO EM ÁREAS MOLHADAS SOBRE LAJE, ADERIDO, ESPESSURA 2CM. AF_06/2014</v>
          </cell>
        </row>
        <row r="5641">
          <cell r="A5641" t="str">
            <v>PISOS</v>
          </cell>
          <cell r="B5641" t="str">
            <v>PISO</v>
          </cell>
          <cell r="C5641" t="str">
            <v>REGULARIZACAO DE CONTRA-PISOS E OUTRAS SUPERFICIES</v>
          </cell>
          <cell r="D5641" t="str">
            <v>0264</v>
          </cell>
          <cell r="E5641">
            <v>0</v>
          </cell>
          <cell r="F5641">
            <v>0</v>
          </cell>
          <cell r="G5641" t="str">
            <v>87745</v>
          </cell>
          <cell r="H5641" t="str">
            <v>CONTRAPISO EM ARGAMASSA TRAÇO 1:4 (CIMENTO E AREIA), PREPARO MECÂNICO COM BETONEIRA 400 L, APLICADO EM ÁREAS MOLHADAS SOBRE LAJE, ADERIDO, ESPESSURA 3CM. AF_06/2014</v>
          </cell>
        </row>
        <row r="5642">
          <cell r="A5642" t="str">
            <v>PISOS</v>
          </cell>
          <cell r="B5642" t="str">
            <v>PISO</v>
          </cell>
          <cell r="C5642" t="str">
            <v>REGULARIZACAO DE CONTRA-PISOS E OUTRAS SUPERFICIES</v>
          </cell>
          <cell r="D5642" t="str">
            <v>0264</v>
          </cell>
          <cell r="E5642">
            <v>0</v>
          </cell>
          <cell r="F5642">
            <v>0</v>
          </cell>
          <cell r="G5642" t="str">
            <v>87747</v>
          </cell>
          <cell r="H5642" t="str">
            <v>CONTRAPISO EM ARGAMASSA TRAÇO 1:4 (CIMENTO E AREIA), PREPARO MANUAL, APLICADO EM ÁREAS MOLHADAS SOBRE LAJE, ADERIDO, ESPESSURA 3CM. AF_06/2014</v>
          </cell>
        </row>
        <row r="5643">
          <cell r="A5643" t="str">
            <v>PISOS</v>
          </cell>
          <cell r="B5643" t="str">
            <v>PISO</v>
          </cell>
          <cell r="C5643" t="str">
            <v>REGULARIZACAO DE CONTRA-PISOS E OUTRAS SUPERFICIES</v>
          </cell>
          <cell r="D5643" t="str">
            <v>0264</v>
          </cell>
          <cell r="E5643">
            <v>0</v>
          </cell>
          <cell r="F5643">
            <v>0</v>
          </cell>
          <cell r="G5643" t="str">
            <v>87748</v>
          </cell>
          <cell r="H5643" t="str">
            <v>CONTRAPISO EM ARGAMASSA PRONTA, PREPARO MECÂNICO COM MISTURADOR 300 KG, APLICADO EM ÁREAS MOLHADAS SOBRE LAJE, ADERIDO, ESPESSURA 3CM. AF_06/2014</v>
          </cell>
        </row>
        <row r="5644">
          <cell r="A5644" t="str">
            <v>PISOS</v>
          </cell>
          <cell r="B5644" t="str">
            <v>PISO</v>
          </cell>
          <cell r="C5644" t="str">
            <v>REGULARIZACAO DE CONTRA-PISOS E OUTRAS SUPERFICIES</v>
          </cell>
          <cell r="D5644" t="str">
            <v>0264</v>
          </cell>
          <cell r="E5644">
            <v>0</v>
          </cell>
          <cell r="F5644">
            <v>0</v>
          </cell>
          <cell r="G5644" t="str">
            <v>87749</v>
          </cell>
          <cell r="H5644" t="str">
            <v>CONTRAPISO EM ARGAMASSA PRONTA, PREPARO MANUAL, APLICADO EM ÁREAS MOLHADAS SOBRE LAJE, ADERIDO, ESPESSURA 3CM. AF_06/2014</v>
          </cell>
        </row>
        <row r="5645">
          <cell r="A5645" t="str">
            <v>PISOS</v>
          </cell>
          <cell r="B5645" t="str">
            <v>PISO</v>
          </cell>
          <cell r="C5645" t="str">
            <v>REGULARIZACAO DE CONTRA-PISOS E OUTRAS SUPERFICIES</v>
          </cell>
          <cell r="D5645" t="str">
            <v>0264</v>
          </cell>
          <cell r="E5645">
            <v>0</v>
          </cell>
          <cell r="F5645">
            <v>0</v>
          </cell>
          <cell r="G5645" t="str">
            <v>87755</v>
          </cell>
          <cell r="H5645" t="str">
            <v>CONTRAPISO EM ARGAMASSA TRAÇO 1:4 (CIMENTO E AREIA), PREPARO MECÂNICO COM BETONEIRA 400 L, APLICADO EM ÁREAS MOLHADAS SOBRE IMPERMEABILIZAÇÃO, ESPESSURA 3CM. AF_06/2014</v>
          </cell>
        </row>
        <row r="5646">
          <cell r="A5646" t="str">
            <v>PISOS</v>
          </cell>
          <cell r="B5646" t="str">
            <v>PISO</v>
          </cell>
          <cell r="C5646" t="str">
            <v>REGULARIZACAO DE CONTRA-PISOS E OUTRAS SUPERFICIES</v>
          </cell>
          <cell r="D5646" t="str">
            <v>0264</v>
          </cell>
          <cell r="E5646">
            <v>0</v>
          </cell>
          <cell r="F5646">
            <v>0</v>
          </cell>
          <cell r="G5646" t="str">
            <v>87757</v>
          </cell>
          <cell r="H5646" t="str">
            <v>CONTRAPISO EM ARGAMASSA TRAÇO 1:4 (CIMENTO E AREIA), PREPARO MANUAL, APLICADO EM ÁREAS MOLHADAS SOBRE IMPERMEABILIZAÇÃO, ESPESSURA 3CM. AF_06/2014</v>
          </cell>
        </row>
        <row r="5647">
          <cell r="A5647" t="str">
            <v>PISOS</v>
          </cell>
          <cell r="B5647" t="str">
            <v>PISO</v>
          </cell>
          <cell r="C5647" t="str">
            <v>REGULARIZACAO DE CONTRA-PISOS E OUTRAS SUPERFICIES</v>
          </cell>
          <cell r="D5647" t="str">
            <v>0264</v>
          </cell>
          <cell r="E5647">
            <v>0</v>
          </cell>
          <cell r="F5647">
            <v>0</v>
          </cell>
          <cell r="G5647" t="str">
            <v>87758</v>
          </cell>
          <cell r="H5647" t="str">
            <v>CONTRAPISO EM ARGAMASSA PRONTA, PREPARO MECÂNICO COM MISTURADOR 300 KG, APLICADO EM ÁREAS MOLHADAS SOBRE IMPERMEABILIZAÇÃO, ESPESSURA 3CM. AF_06/2014</v>
          </cell>
        </row>
        <row r="5648">
          <cell r="A5648" t="str">
            <v>PISOS</v>
          </cell>
          <cell r="B5648" t="str">
            <v>PISO</v>
          </cell>
          <cell r="C5648" t="str">
            <v>REGULARIZACAO DE CONTRA-PISOS E OUTRAS SUPERFICIES</v>
          </cell>
          <cell r="D5648" t="str">
            <v>0264</v>
          </cell>
          <cell r="E5648">
            <v>0</v>
          </cell>
          <cell r="F5648">
            <v>0</v>
          </cell>
          <cell r="G5648" t="str">
            <v>87759</v>
          </cell>
          <cell r="H5648" t="str">
            <v>CONTRAPISO EM ARGAMASSA PRONTA, PREPARO MANUAL, APLICADO EM ÁREAS MOLHADAS SOBRE IMPERMEABILIZAÇÃO, ESPESSURA 3CM. AF_06/2014</v>
          </cell>
        </row>
        <row r="5649">
          <cell r="A5649" t="str">
            <v>PISOS</v>
          </cell>
          <cell r="B5649" t="str">
            <v>PISO</v>
          </cell>
          <cell r="C5649" t="str">
            <v>REGULARIZACAO DE CONTRA-PISOS E OUTRAS SUPERFICIES</v>
          </cell>
          <cell r="D5649" t="str">
            <v>0264</v>
          </cell>
          <cell r="E5649">
            <v>0</v>
          </cell>
          <cell r="F5649">
            <v>0</v>
          </cell>
          <cell r="G5649" t="str">
            <v>87765</v>
          </cell>
          <cell r="H5649" t="str">
            <v>CONTRAPISO EM ARGAMASSA TRAÇO 1:4 (CIMENTO E AREIA), PREPARO MECÂNICO COM BETONEIRA 400 L, APLICADO EM ÁREAS MOLHADAS SOBRE IMPERMEABILIZAÇÃO, ESPESSURA 4CM. AF_06/2014</v>
          </cell>
        </row>
        <row r="5650">
          <cell r="A5650" t="str">
            <v>PISOS</v>
          </cell>
          <cell r="B5650" t="str">
            <v>PISO</v>
          </cell>
          <cell r="C5650" t="str">
            <v>REGULARIZACAO DE CONTRA-PISOS E OUTRAS SUPERFICIES</v>
          </cell>
          <cell r="D5650" t="str">
            <v>0264</v>
          </cell>
          <cell r="E5650">
            <v>0</v>
          </cell>
          <cell r="F5650">
            <v>0</v>
          </cell>
          <cell r="G5650" t="str">
            <v>87767</v>
          </cell>
          <cell r="H5650" t="str">
            <v>CONTRAPISO EM ARGAMASSA TRAÇO 1:4 (CIMENTO E AREIA), PREPARO MANUAL, APLICADO EM ÁREAS MOLHADAS SOBRE IMPERMEABILIZAÇÃO, ESPESSURA 4CM. AF_06/2014</v>
          </cell>
        </row>
        <row r="5651">
          <cell r="A5651" t="str">
            <v>PISOS</v>
          </cell>
          <cell r="B5651" t="str">
            <v>PISO</v>
          </cell>
          <cell r="C5651" t="str">
            <v>REGULARIZACAO DE CONTRA-PISOS E OUTRAS SUPERFICIES</v>
          </cell>
          <cell r="D5651" t="str">
            <v>0264</v>
          </cell>
          <cell r="E5651">
            <v>0</v>
          </cell>
          <cell r="F5651">
            <v>0</v>
          </cell>
          <cell r="G5651" t="str">
            <v>87768</v>
          </cell>
          <cell r="H5651" t="str">
            <v>CONTRAPISO EM ARGAMASSA PRONTA, PREPARO MECÂNICO COM MISTURADOR 300 KG, APLICADO EM ÁREAS MOLHADAS SOBRE IMPERMEABILIZAÇÃO, ESPESSURA 4CM. AF_06/2014</v>
          </cell>
        </row>
        <row r="5652">
          <cell r="A5652" t="str">
            <v>PISOS</v>
          </cell>
          <cell r="B5652" t="str">
            <v>PISO</v>
          </cell>
          <cell r="C5652" t="str">
            <v>REGULARIZACAO DE CONTRA-PISOS E OUTRAS SUPERFICIES</v>
          </cell>
          <cell r="D5652" t="str">
            <v>0264</v>
          </cell>
          <cell r="E5652">
            <v>0</v>
          </cell>
          <cell r="F5652">
            <v>0</v>
          </cell>
          <cell r="G5652" t="str">
            <v>87769</v>
          </cell>
          <cell r="H5652" t="str">
            <v>CONTRAPISO EM ARGAMASSA PRONTA, PREPARO MANUAL, APLICADO EM ÁREAS MOLHADAS SOBRE IMPERMEABILIZAÇÃO, ESPESSURA 4CM. AF_06/2014</v>
          </cell>
        </row>
        <row r="5653">
          <cell r="A5653" t="str">
            <v>PISOS</v>
          </cell>
          <cell r="B5653" t="str">
            <v>PISO</v>
          </cell>
          <cell r="C5653" t="str">
            <v>REGULARIZACAO DE CONTRA-PISOS E OUTRAS SUPERFICIES</v>
          </cell>
          <cell r="D5653" t="str">
            <v>0264</v>
          </cell>
          <cell r="E5653">
            <v>0</v>
          </cell>
          <cell r="F5653">
            <v>0</v>
          </cell>
          <cell r="G5653" t="str">
            <v>88470</v>
          </cell>
          <cell r="H5653" t="str">
            <v>CONTRAPISO AUTONIVELANTE, APLICADO SOBRE LAJE, NÃO ADERIDO, ESPESSURA 3CM. AF_06/2014</v>
          </cell>
        </row>
        <row r="5654">
          <cell r="A5654" t="str">
            <v>PISOS</v>
          </cell>
          <cell r="B5654" t="str">
            <v>PISO</v>
          </cell>
          <cell r="C5654" t="str">
            <v>REGULARIZACAO DE CONTRA-PISOS E OUTRAS SUPERFICIES</v>
          </cell>
          <cell r="D5654" t="str">
            <v>0264</v>
          </cell>
          <cell r="E5654">
            <v>0</v>
          </cell>
          <cell r="F5654">
            <v>0</v>
          </cell>
          <cell r="G5654" t="str">
            <v>88471</v>
          </cell>
          <cell r="H5654" t="str">
            <v>CONTRAPISO AUTONIVELANTE, APLICADO SOBRE LAJE, NÃO ADERIDO, ESPESSURA 4CM. AF_06/2014</v>
          </cell>
        </row>
        <row r="5655">
          <cell r="A5655" t="str">
            <v>PISOS</v>
          </cell>
          <cell r="B5655" t="str">
            <v>PISO</v>
          </cell>
          <cell r="C5655" t="str">
            <v>REGULARIZACAO DE CONTRA-PISOS E OUTRAS SUPERFICIES</v>
          </cell>
          <cell r="D5655" t="str">
            <v>0264</v>
          </cell>
          <cell r="E5655">
            <v>0</v>
          </cell>
          <cell r="F5655">
            <v>0</v>
          </cell>
          <cell r="G5655" t="str">
            <v>88472</v>
          </cell>
          <cell r="H5655" t="str">
            <v>CONTRAPISO AUTONIVELANTE, APLICADO SOBRE LAJE, NÃO ADERIDO, ESPESSURA 5CM. AF_06/2014</v>
          </cell>
        </row>
        <row r="5656">
          <cell r="A5656" t="str">
            <v>PISOS</v>
          </cell>
          <cell r="B5656" t="str">
            <v>PISO</v>
          </cell>
          <cell r="C5656" t="str">
            <v>REGULARIZACAO DE CONTRA-PISOS E OUTRAS SUPERFICIES</v>
          </cell>
          <cell r="D5656" t="str">
            <v>0264</v>
          </cell>
          <cell r="E5656">
            <v>0</v>
          </cell>
          <cell r="F5656">
            <v>0</v>
          </cell>
          <cell r="G5656" t="str">
            <v>88476</v>
          </cell>
          <cell r="H5656" t="str">
            <v>CONTRAPISO AUTONIVELANTE, APLICADO SOBRE LAJE, ADERIDO, ESPESSURA 2CM. AF_06/2014</v>
          </cell>
        </row>
        <row r="5657">
          <cell r="A5657" t="str">
            <v>PISOS</v>
          </cell>
          <cell r="B5657" t="str">
            <v>PISO</v>
          </cell>
          <cell r="C5657" t="str">
            <v>REGULARIZACAO DE CONTRA-PISOS E OUTRAS SUPERFICIES</v>
          </cell>
          <cell r="D5657" t="str">
            <v>0264</v>
          </cell>
          <cell r="E5657">
            <v>0</v>
          </cell>
          <cell r="F5657">
            <v>0</v>
          </cell>
          <cell r="G5657" t="str">
            <v>88477</v>
          </cell>
          <cell r="H5657" t="str">
            <v>CONTRAPISO AUTONIVELANTE, APLICADO SOBRE LAJE, ADERIDO, ESPESSURA 3CM. AF_06/2014</v>
          </cell>
        </row>
        <row r="5658">
          <cell r="A5658" t="str">
            <v>PISOS</v>
          </cell>
          <cell r="B5658" t="str">
            <v>PISO</v>
          </cell>
          <cell r="C5658" t="str">
            <v>REGULARIZACAO DE CONTRA-PISOS E OUTRAS SUPERFICIES</v>
          </cell>
          <cell r="D5658" t="str">
            <v>0264</v>
          </cell>
          <cell r="E5658">
            <v>0</v>
          </cell>
          <cell r="F5658">
            <v>0</v>
          </cell>
          <cell r="G5658" t="str">
            <v>88478</v>
          </cell>
          <cell r="H5658" t="str">
            <v>CONTRAPISO AUTONIVELANTE, APLICADO SOBRE LAJE, ADERIDO, ESPESSURA 4CM. AF_06/2014</v>
          </cell>
        </row>
        <row r="5659">
          <cell r="A5659" t="str">
            <v>PISOS</v>
          </cell>
          <cell r="B5659" t="str">
            <v>PISO</v>
          </cell>
          <cell r="C5659" t="str">
            <v>REGULARIZACAO DE CONTRA-PISOS E OUTRAS SUPERFICIES</v>
          </cell>
          <cell r="D5659" t="str">
            <v>0264</v>
          </cell>
          <cell r="E5659">
            <v>0</v>
          </cell>
          <cell r="F5659">
            <v>0</v>
          </cell>
          <cell r="G5659" t="str">
            <v>90900</v>
          </cell>
          <cell r="H5659" t="str">
            <v>CONTRAPISO ACÚSTICO EM ARGAMASSA TRAÇO 1:4 (CIMENTO E AREIA), PREPARO MECÂNICO COM BETONEIRA 400L, APLICADO EM ÁREAS SECAS MENORES QUE 15M2, ESPESSURA 5CM. AF_10/2014</v>
          </cell>
        </row>
        <row r="5660">
          <cell r="A5660" t="str">
            <v>PISOS</v>
          </cell>
          <cell r="B5660" t="str">
            <v>PISO</v>
          </cell>
          <cell r="C5660" t="str">
            <v>REGULARIZACAO DE CONTRA-PISOS E OUTRAS SUPERFICIES</v>
          </cell>
          <cell r="D5660" t="str">
            <v>0264</v>
          </cell>
          <cell r="E5660">
            <v>0</v>
          </cell>
          <cell r="F5660">
            <v>0</v>
          </cell>
          <cell r="G5660" t="str">
            <v>90902</v>
          </cell>
          <cell r="H5660" t="str">
            <v>CONTRAPISO ACÚSTICO EM ARGAMASSA TRAÇO 1:4 (CIMENTO E AREIA), PREPARO MANUAL, APLICADO EM ÁREAS SECAS MENORES QUE 15M2, ESPESSURA 5CM. AF_10/2014</v>
          </cell>
        </row>
        <row r="5661">
          <cell r="A5661" t="str">
            <v>PISOS</v>
          </cell>
          <cell r="B5661" t="str">
            <v>PISO</v>
          </cell>
          <cell r="C5661" t="str">
            <v>REGULARIZACAO DE CONTRA-PISOS E OUTRAS SUPERFICIES</v>
          </cell>
          <cell r="D5661" t="str">
            <v>0264</v>
          </cell>
          <cell r="E5661">
            <v>0</v>
          </cell>
          <cell r="F5661">
            <v>0</v>
          </cell>
          <cell r="G5661" t="str">
            <v>90903</v>
          </cell>
          <cell r="H5661" t="str">
            <v>CONTRAPISO ACÚSTICO EM ARGAMASSA PRONTA, PREPARO MECÂNICO COM MISTURADOR 300 KG, APLICADO EM ÁREAS SECAS MENORES QUE 15M2, ESPESSURA 5CM. AF_10/2014</v>
          </cell>
        </row>
        <row r="5662">
          <cell r="A5662" t="str">
            <v>PISOS</v>
          </cell>
          <cell r="B5662" t="str">
            <v>PISO</v>
          </cell>
          <cell r="C5662" t="str">
            <v>REGULARIZACAO DE CONTRA-PISOS E OUTRAS SUPERFICIES</v>
          </cell>
          <cell r="D5662" t="str">
            <v>0264</v>
          </cell>
          <cell r="E5662">
            <v>0</v>
          </cell>
          <cell r="F5662">
            <v>0</v>
          </cell>
          <cell r="G5662" t="str">
            <v>90904</v>
          </cell>
          <cell r="H5662" t="str">
            <v>CONTRAPISO ACÚSTICO EM ARGAMASSA PRONTA, PREPARO MANUAL, APLICADO EM ÁREAS SECAS MENORES QUE 15M2, ESPESSURA 5CM. AF_10/2014</v>
          </cell>
        </row>
        <row r="5663">
          <cell r="A5663" t="str">
            <v>PISOS</v>
          </cell>
          <cell r="B5663" t="str">
            <v>PISO</v>
          </cell>
          <cell r="C5663" t="str">
            <v>REGULARIZACAO DE CONTRA-PISOS E OUTRAS SUPERFICIES</v>
          </cell>
          <cell r="D5663" t="str">
            <v>0264</v>
          </cell>
          <cell r="E5663">
            <v>0</v>
          </cell>
          <cell r="F5663">
            <v>0</v>
          </cell>
          <cell r="G5663" t="str">
            <v>90910</v>
          </cell>
          <cell r="H5663" t="str">
            <v>CONTRAPISO ACÚSTICO EM ARGAMASSA TRAÇO 1:4 (CIMENTO E AREIA), PREPARO MECÂNICO COM BETONEIRA 400L, APLICADO EM ÁREAS SECAS MENORES QUE 15M2, ESPESSURA 6CM. AF_10/2014</v>
          </cell>
        </row>
        <row r="5664">
          <cell r="A5664" t="str">
            <v>PISOS</v>
          </cell>
          <cell r="B5664" t="str">
            <v>PISO</v>
          </cell>
          <cell r="C5664" t="str">
            <v>REGULARIZACAO DE CONTRA-PISOS E OUTRAS SUPERFICIES</v>
          </cell>
          <cell r="D5664" t="str">
            <v>0264</v>
          </cell>
          <cell r="E5664">
            <v>0</v>
          </cell>
          <cell r="F5664">
            <v>0</v>
          </cell>
          <cell r="G5664" t="str">
            <v>90912</v>
          </cell>
          <cell r="H5664" t="str">
            <v>CONTRAPISO ACÚSTICO EM ARGAMASSA TRAÇO 1:4 (CIMENTO E AREIA), PREPARO MANUAL, APLICADO EM ÁREAS SECAS MENORES QUE 15M2, ESPESSURA 6CM. AF_10/2014</v>
          </cell>
        </row>
        <row r="5665">
          <cell r="A5665" t="str">
            <v>PISOS</v>
          </cell>
          <cell r="B5665" t="str">
            <v>PISO</v>
          </cell>
          <cell r="C5665" t="str">
            <v>REGULARIZACAO DE CONTRA-PISOS E OUTRAS SUPERFICIES</v>
          </cell>
          <cell r="D5665" t="str">
            <v>0264</v>
          </cell>
          <cell r="E5665">
            <v>0</v>
          </cell>
          <cell r="F5665">
            <v>0</v>
          </cell>
          <cell r="G5665" t="str">
            <v>90913</v>
          </cell>
          <cell r="H5665" t="str">
            <v>CONTRAPISO ACÚSTICO EM ARGAMASSA PRONTA, PREPARO MECÂNICO COM MISTURADOR 300 KG, APLICADO EM ÁREAS SECAS MENORES QUE 15M2, ESPESSURA 6CM. AF_10/2014</v>
          </cell>
        </row>
        <row r="5666">
          <cell r="A5666" t="str">
            <v>PISOS</v>
          </cell>
          <cell r="B5666" t="str">
            <v>PISO</v>
          </cell>
          <cell r="C5666" t="str">
            <v>REGULARIZACAO DE CONTRA-PISOS E OUTRAS SUPERFICIES</v>
          </cell>
          <cell r="D5666" t="str">
            <v>0264</v>
          </cell>
          <cell r="E5666">
            <v>0</v>
          </cell>
          <cell r="F5666">
            <v>0</v>
          </cell>
          <cell r="G5666" t="str">
            <v>90914</v>
          </cell>
          <cell r="H5666" t="str">
            <v>CONTRAPISO ACÚSTICO EM ARGAMASSA PRONTA, PREPARO MANUAL, APLICADO EM ÁREAS SECAS MENORES QUE 15M2, ESPESSURA 6CM. AF_10/2014</v>
          </cell>
        </row>
        <row r="5667">
          <cell r="A5667" t="str">
            <v>PISOS</v>
          </cell>
          <cell r="B5667" t="str">
            <v>PISO</v>
          </cell>
          <cell r="C5667" t="str">
            <v>REGULARIZACAO DE CONTRA-PISOS E OUTRAS SUPERFICIES</v>
          </cell>
          <cell r="D5667" t="str">
            <v>0264</v>
          </cell>
          <cell r="E5667">
            <v>0</v>
          </cell>
          <cell r="F5667">
            <v>0</v>
          </cell>
          <cell r="G5667" t="str">
            <v>90920</v>
          </cell>
          <cell r="H5667" t="str">
            <v>CONTRAPISO ACÚSTICO EM ARGAMASSA TRAÇO 1:4 (CIMENTO E AREIA), PREPARO MECÂNICO COM BETONEIRA 400L, APLICADO EM ÁREAS SECAS MENORES QUE 15M2, ESPESSURA 7CM. AF_10/2014</v>
          </cell>
        </row>
        <row r="5668">
          <cell r="A5668" t="str">
            <v>PISOS</v>
          </cell>
          <cell r="B5668" t="str">
            <v>PISO</v>
          </cell>
          <cell r="C5668" t="str">
            <v>REGULARIZACAO DE CONTRA-PISOS E OUTRAS SUPERFICIES</v>
          </cell>
          <cell r="D5668" t="str">
            <v>0264</v>
          </cell>
          <cell r="E5668">
            <v>0</v>
          </cell>
          <cell r="F5668">
            <v>0</v>
          </cell>
          <cell r="G5668" t="str">
            <v>90922</v>
          </cell>
          <cell r="H5668" t="str">
            <v>CONTRAPISO ACÚSTICO EM ARGAMASSA TRAÇO 1:4 (CIMENTO E AREIA), PREPARO MANUAL, APLICADO EM ÁREAS SECAS MENORES QUE 15M2, ESPESSURA 7CM. AF_10/2014</v>
          </cell>
        </row>
        <row r="5669">
          <cell r="A5669" t="str">
            <v>PISOS</v>
          </cell>
          <cell r="B5669" t="str">
            <v>PISO</v>
          </cell>
          <cell r="C5669" t="str">
            <v>REGULARIZACAO DE CONTRA-PISOS E OUTRAS SUPERFICIES</v>
          </cell>
          <cell r="D5669" t="str">
            <v>0264</v>
          </cell>
          <cell r="E5669">
            <v>0</v>
          </cell>
          <cell r="F5669">
            <v>0</v>
          </cell>
          <cell r="G5669" t="str">
            <v>90923</v>
          </cell>
          <cell r="H5669" t="str">
            <v>CONTRAPISO ACÚSTICO EM ARGAMASSA PRONTA, PREPARO MECÂNICO COM MISTURADOR 300 KG, APLICADO EM ÁREAS SECAS MENORES QUE 15M2, ESPESSURA 7CM. AF_10/2014</v>
          </cell>
        </row>
        <row r="5670">
          <cell r="A5670" t="str">
            <v>PISOS</v>
          </cell>
          <cell r="B5670" t="str">
            <v>PISO</v>
          </cell>
          <cell r="C5670" t="str">
            <v>REGULARIZACAO DE CONTRA-PISOS E OUTRAS SUPERFICIES</v>
          </cell>
          <cell r="D5670" t="str">
            <v>0264</v>
          </cell>
          <cell r="E5670">
            <v>0</v>
          </cell>
          <cell r="F5670">
            <v>0</v>
          </cell>
          <cell r="G5670" t="str">
            <v>90924</v>
          </cell>
          <cell r="H5670" t="str">
            <v>CONTRAPISO ACÚSTICO EM ARGAMASSA PRONTA, PREPARO MANUAL, APLICADO EM ÁREAS SECAS MENORES QUE 15M2, ESPESSURA 7CM. AF_10/2014</v>
          </cell>
        </row>
        <row r="5671">
          <cell r="A5671" t="str">
            <v>PISOS</v>
          </cell>
          <cell r="B5671" t="str">
            <v>PISO</v>
          </cell>
          <cell r="C5671" t="str">
            <v>REGULARIZACAO DE CONTRA-PISOS E OUTRAS SUPERFICIES</v>
          </cell>
          <cell r="D5671" t="str">
            <v>0264</v>
          </cell>
          <cell r="E5671">
            <v>0</v>
          </cell>
          <cell r="F5671">
            <v>0</v>
          </cell>
          <cell r="G5671" t="str">
            <v>90930</v>
          </cell>
          <cell r="H5671" t="str">
            <v>CONTRAPISO ACÚSTICO EM ARGAMASSA TRAÇO 1:4 (CIMENTO E AREIA), PREPARO MECÂNICO COM BETONEIRA 400L, APLICADO EM ÁREAS SECAS MAIORES QUE 15M2, ESPESSURA 5CM. AF_10/2014</v>
          </cell>
        </row>
        <row r="5672">
          <cell r="A5672" t="str">
            <v>PISOS</v>
          </cell>
          <cell r="B5672" t="str">
            <v>PISO</v>
          </cell>
          <cell r="C5672" t="str">
            <v>REGULARIZACAO DE CONTRA-PISOS E OUTRAS SUPERFICIES</v>
          </cell>
          <cell r="D5672" t="str">
            <v>0264</v>
          </cell>
          <cell r="E5672">
            <v>0</v>
          </cell>
          <cell r="F5672">
            <v>0</v>
          </cell>
          <cell r="G5672" t="str">
            <v>90932</v>
          </cell>
          <cell r="H5672" t="str">
            <v>CONTRAPISO ACÚSTICO EM ARGAMASSA TRAÇO 1:4 (CIMENTO E AREIA), PREPARO MANUAL, APLICADO EM ÁREAS SECAS MAIORES QUE 15M2, ESPESSURA 5CM. AF_10/2014</v>
          </cell>
        </row>
        <row r="5673">
          <cell r="A5673" t="str">
            <v>PISOS</v>
          </cell>
          <cell r="B5673" t="str">
            <v>PISO</v>
          </cell>
          <cell r="C5673" t="str">
            <v>REGULARIZACAO DE CONTRA-PISOS E OUTRAS SUPERFICIES</v>
          </cell>
          <cell r="D5673" t="str">
            <v>0264</v>
          </cell>
          <cell r="E5673">
            <v>0</v>
          </cell>
          <cell r="F5673">
            <v>0</v>
          </cell>
          <cell r="G5673" t="str">
            <v>90933</v>
          </cell>
          <cell r="H5673" t="str">
            <v>CONTRAPISO ACÚSTICO EM ARGAMASSA PRONTA, PREPARO MECÂNICO COM MISTURADOR 300 KG, APLICADO EM ÁREAS SECAS MAIORES QUE 15M2, ESPESSURA 5CM. AF_10/2014</v>
          </cell>
        </row>
        <row r="5674">
          <cell r="A5674" t="str">
            <v>PISOS</v>
          </cell>
          <cell r="B5674" t="str">
            <v>PISO</v>
          </cell>
          <cell r="C5674" t="str">
            <v>REGULARIZACAO DE CONTRA-PISOS E OUTRAS SUPERFICIES</v>
          </cell>
          <cell r="D5674" t="str">
            <v>0264</v>
          </cell>
          <cell r="E5674">
            <v>0</v>
          </cell>
          <cell r="F5674">
            <v>0</v>
          </cell>
          <cell r="G5674" t="str">
            <v>90934</v>
          </cell>
          <cell r="H5674" t="str">
            <v>CONTRAPISO ACÚSTICO EM ARGAMASSA PRONTA, PREPARO MANUAL, APLICADO EM ÁREAS SECAS MAIORES QUE 15M2, ESPESSURA 5CM. AF_10/2014</v>
          </cell>
        </row>
        <row r="5675">
          <cell r="A5675" t="str">
            <v>PISOS</v>
          </cell>
          <cell r="B5675" t="str">
            <v>PISO</v>
          </cell>
          <cell r="C5675" t="str">
            <v>REGULARIZACAO DE CONTRA-PISOS E OUTRAS SUPERFICIES</v>
          </cell>
          <cell r="D5675" t="str">
            <v>0264</v>
          </cell>
          <cell r="E5675">
            <v>0</v>
          </cell>
          <cell r="F5675">
            <v>0</v>
          </cell>
          <cell r="G5675" t="str">
            <v>90940</v>
          </cell>
          <cell r="H5675" t="str">
            <v>CONTRAPISO ACÚSTICO EM ARGAMASSA TRAÇO 1:4 (CIMENTO E AREIA), PREPARO MECÂNICO COM BETONEIRA 400L, APLICADO EM ÁREAS SECAS MAIORES QUE 15M2, ESPESSURA 6CM. AF_10/2014</v>
          </cell>
        </row>
        <row r="5676">
          <cell r="A5676" t="str">
            <v>PISOS</v>
          </cell>
          <cell r="B5676" t="str">
            <v>PISO</v>
          </cell>
          <cell r="C5676" t="str">
            <v>REGULARIZACAO DE CONTRA-PISOS E OUTRAS SUPERFICIES</v>
          </cell>
          <cell r="D5676" t="str">
            <v>0264</v>
          </cell>
          <cell r="E5676">
            <v>0</v>
          </cell>
          <cell r="F5676">
            <v>0</v>
          </cell>
          <cell r="G5676" t="str">
            <v>90942</v>
          </cell>
          <cell r="H5676" t="str">
            <v>CONTRAPISO ACÚSTICO EM ARGAMASSA TRAÇO 1:4 (CIMENTO E AREIA), PREPARO MANUAL, APLICADO EM ÁREAS SECAS MAIORES QUE 15M2, ESPESSURA 6CM. AF_10/2014</v>
          </cell>
        </row>
        <row r="5677">
          <cell r="A5677" t="str">
            <v>PISOS</v>
          </cell>
          <cell r="B5677" t="str">
            <v>PISO</v>
          </cell>
          <cell r="C5677" t="str">
            <v>REGULARIZACAO DE CONTRA-PISOS E OUTRAS SUPERFICIES</v>
          </cell>
          <cell r="D5677" t="str">
            <v>0264</v>
          </cell>
          <cell r="E5677">
            <v>0</v>
          </cell>
          <cell r="F5677">
            <v>0</v>
          </cell>
          <cell r="G5677" t="str">
            <v>90943</v>
          </cell>
          <cell r="H5677" t="str">
            <v>CONTRAPISO ACÚSTICO EM ARGAMASSA PRONTA, PREPARO MECÂNICO COM MISTURADOR 300 KG, APLICADO EM ÁREAS SECAS MAIORES QUE 15M2, ESPESSURA 6CM. AF_10/2014</v>
          </cell>
        </row>
        <row r="5678">
          <cell r="A5678" t="str">
            <v>PISOS</v>
          </cell>
          <cell r="B5678" t="str">
            <v>PISO</v>
          </cell>
          <cell r="C5678" t="str">
            <v>REGULARIZACAO DE CONTRA-PISOS E OUTRAS SUPERFICIES</v>
          </cell>
          <cell r="D5678" t="str">
            <v>0264</v>
          </cell>
          <cell r="E5678">
            <v>0</v>
          </cell>
          <cell r="F5678">
            <v>0</v>
          </cell>
          <cell r="G5678" t="str">
            <v>90944</v>
          </cell>
          <cell r="H5678" t="str">
            <v>CONTRAPISO ACÚSTICO EM ARGAMASSA PRONTA, PREPARO MANUAL, APLICADO EM ÁREAS SECAS MAIORES QUE 15M2, ESPESSURA 6CM. AF_10/2014</v>
          </cell>
        </row>
        <row r="5679">
          <cell r="A5679" t="str">
            <v>PISOS</v>
          </cell>
          <cell r="B5679" t="str">
            <v>PISO</v>
          </cell>
          <cell r="C5679" t="str">
            <v>REGULARIZACAO DE CONTRA-PISOS E OUTRAS SUPERFICIES</v>
          </cell>
          <cell r="D5679" t="str">
            <v>0264</v>
          </cell>
          <cell r="E5679">
            <v>0</v>
          </cell>
          <cell r="F5679">
            <v>0</v>
          </cell>
          <cell r="G5679" t="str">
            <v>90950</v>
          </cell>
          <cell r="H5679" t="str">
            <v>CONTRAPISO ACÚSTICO EM ARGAMASSA TRAÇO 1:4 (CIMENTO E AREIA), PREPARO MECÂNICO COM BETONEIRA 400L, APLICADO EM ÁREAS SECAS MAIORES QUE 15M2, ESPESSURA 7CM. AF_10/2014</v>
          </cell>
        </row>
        <row r="5680">
          <cell r="A5680" t="str">
            <v>PISOS</v>
          </cell>
          <cell r="B5680" t="str">
            <v>PISO</v>
          </cell>
          <cell r="C5680" t="str">
            <v>REGULARIZACAO DE CONTRA-PISOS E OUTRAS SUPERFICIES</v>
          </cell>
          <cell r="D5680" t="str">
            <v>0264</v>
          </cell>
          <cell r="E5680">
            <v>0</v>
          </cell>
          <cell r="F5680">
            <v>0</v>
          </cell>
          <cell r="G5680" t="str">
            <v>90952</v>
          </cell>
          <cell r="H5680" t="str">
            <v>CONTRAPISO ACÚSTICO EM ARGAMASSA TRAÇO 1:4 (CIMENTO E AREIA), PREPARO MANUAL, APLICADO EM ÁREAS SECAS MAIORES QUE 15M2, ESPESSURA 7CM. AF_10/2014</v>
          </cell>
        </row>
        <row r="5681">
          <cell r="A5681" t="str">
            <v>PISOS</v>
          </cell>
          <cell r="B5681" t="str">
            <v>PISO</v>
          </cell>
          <cell r="C5681" t="str">
            <v>REGULARIZACAO DE CONTRA-PISOS E OUTRAS SUPERFICIES</v>
          </cell>
          <cell r="D5681" t="str">
            <v>0264</v>
          </cell>
          <cell r="E5681">
            <v>0</v>
          </cell>
          <cell r="F5681">
            <v>0</v>
          </cell>
          <cell r="G5681" t="str">
            <v>90953</v>
          </cell>
          <cell r="H5681" t="str">
            <v>CONTRAPISO ACÚSTICO EM ARGAMASSA PRONTA, PREPARO MECÂNICO COM MISTURADOR 300 KG, APLICADO EM ÁREAS SECAS MAIORES QUE 15M2, ESPESSURA 7CM. AF_10/2014</v>
          </cell>
        </row>
        <row r="5682">
          <cell r="A5682" t="str">
            <v>PISOS</v>
          </cell>
          <cell r="B5682" t="str">
            <v>PISO</v>
          </cell>
          <cell r="C5682" t="str">
            <v>REGULARIZACAO DE CONTRA-PISOS E OUTRAS SUPERFICIES</v>
          </cell>
          <cell r="D5682" t="str">
            <v>0264</v>
          </cell>
          <cell r="E5682">
            <v>0</v>
          </cell>
          <cell r="F5682">
            <v>0</v>
          </cell>
          <cell r="G5682" t="str">
            <v>90954</v>
          </cell>
          <cell r="H5682" t="str">
            <v>CONTRAPISO ACÚSTICO EM ARGAMASSA PRONTA, PREPARO MANUAL, APLICADO EM ÁREAS SECAS MAIORES QUE 15M2, ESPESSURA 7CM. AF_10/2014</v>
          </cell>
        </row>
        <row r="5683">
          <cell r="A5683" t="str">
            <v>PISOS</v>
          </cell>
          <cell r="B5683" t="str">
            <v>PISO</v>
          </cell>
          <cell r="C5683" t="str">
            <v>REGULARIZACAO DE CONTRA-PISOS E OUTRAS SUPERFICIES</v>
          </cell>
          <cell r="D5683" t="str">
            <v>0264</v>
          </cell>
          <cell r="E5683">
            <v>0</v>
          </cell>
          <cell r="F5683">
            <v>0</v>
          </cell>
          <cell r="G5683" t="str">
            <v>94438</v>
          </cell>
          <cell r="H5683" t="str">
            <v>(COMPOSIÇÃO REPRESENTATIVA) DO SERVIÇO DE CONTRAPISO EM ARGAMASSA TRAÇO 1:4 (CIM E AREIA), EM BETONEIRA 400 L, ESPESSURA 3 CM ÁREAS SECAS E 3 CM ÁREAS MOLHADAS, PARA EDIFICAÇÃO HABITACIONAL UNIFAMILIAR (CASA) E EDIFICAÇÃO PÚBLICA PADRÃO. AF_11/2014</v>
          </cell>
        </row>
        <row r="5684">
          <cell r="A5684" t="str">
            <v>PISOS</v>
          </cell>
          <cell r="B5684" t="str">
            <v>PISO</v>
          </cell>
          <cell r="C5684" t="str">
            <v>REGULARIZACAO DE CONTRA-PISOS E OUTRAS SUPERFICIES</v>
          </cell>
          <cell r="D5684" t="str">
            <v>0264</v>
          </cell>
          <cell r="E5684">
            <v>0</v>
          </cell>
          <cell r="F5684">
            <v>0</v>
          </cell>
          <cell r="G5684" t="str">
            <v>94439</v>
          </cell>
          <cell r="H5684"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row>
        <row r="5685">
          <cell r="A5685" t="str">
            <v>PISOS</v>
          </cell>
          <cell r="B5685" t="str">
            <v>PISO</v>
          </cell>
          <cell r="C5685" t="str">
            <v>REGULARIZACAO DE CONTRA-PISOS E OUTRAS SUPERFICIES</v>
          </cell>
          <cell r="D5685" t="str">
            <v>0264</v>
          </cell>
          <cell r="E5685">
            <v>0</v>
          </cell>
          <cell r="F5685">
            <v>0</v>
          </cell>
          <cell r="G5685" t="str">
            <v>94779</v>
          </cell>
          <cell r="H5685" t="str">
            <v>(COMPOSIÇÃO REPRESENTATIVA) DO SERVIÇO DE CONTRAPISO EM ARGAMASSA TRAÇO 1:4 (CIM E AREIA), EM BETONEIRA 400 L, ESPESSURA 3 CM ÁREAS SECAS E 3 CM ÁREAS MOLHADAS, PARA EDIFICAÇÃO HABITACIONAL MULTIFAMILIAR (PRÉDIO). AF_11/2014</v>
          </cell>
        </row>
        <row r="5686">
          <cell r="A5686" t="str">
            <v>PISOS</v>
          </cell>
          <cell r="B5686" t="str">
            <v>PISO</v>
          </cell>
          <cell r="C5686" t="str">
            <v>REGULARIZACAO DE CONTRA-PISOS E OUTRAS SUPERFICIES</v>
          </cell>
          <cell r="D5686" t="str">
            <v>0264</v>
          </cell>
          <cell r="E5686">
            <v>0</v>
          </cell>
          <cell r="F5686">
            <v>0</v>
          </cell>
          <cell r="G5686" t="str">
            <v>94782</v>
          </cell>
          <cell r="H5686"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row>
        <row r="5687">
          <cell r="A5687" t="str">
            <v>PISOS</v>
          </cell>
          <cell r="B5687" t="str">
            <v>PISO</v>
          </cell>
          <cell r="C5687" t="str">
            <v>RODAPE VINILICO/BORRACHA</v>
          </cell>
          <cell r="D5687" t="str">
            <v>0308</v>
          </cell>
          <cell r="E5687">
            <v>0</v>
          </cell>
          <cell r="F5687">
            <v>0</v>
          </cell>
          <cell r="G5687" t="str">
            <v>101742</v>
          </cell>
          <cell r="H5687" t="str">
            <v>RODAPÉ BORRACHA LISO, ALTURA = 7CM, ESPESSURA = 2 MM, PARA ARGAMASSA. AF_09/2020</v>
          </cell>
        </row>
        <row r="5688">
          <cell r="A5688" t="str">
            <v>REVESTIMENTO E TRATAMENTO DE SUPERFICIES</v>
          </cell>
          <cell r="B5688" t="str">
            <v>REVE</v>
          </cell>
          <cell r="C5688" t="str">
            <v>CHAPISCO</v>
          </cell>
          <cell r="D5688" t="str">
            <v>0106</v>
          </cell>
          <cell r="E5688">
            <v>0</v>
          </cell>
          <cell r="F5688">
            <v>0</v>
          </cell>
          <cell r="G5688" t="str">
            <v>87871</v>
          </cell>
          <cell r="H5688" t="str">
            <v>CHAPISCO APLICADO SOMENTE EM ESTRUTURAS DE CONCRETO EM ALVENARIAS INTERNAS, COM DESEMPENADEIRA DENTADA. ARGAMASSA INDUSTRIALIZADA COM PREPARO MANUAL. AF_06/2014</v>
          </cell>
        </row>
        <row r="5689">
          <cell r="A5689" t="str">
            <v>REVESTIMENTO E TRATAMENTO DE SUPERFICIES</v>
          </cell>
          <cell r="B5689" t="str">
            <v>REVE</v>
          </cell>
          <cell r="C5689" t="str">
            <v>CHAPISCO</v>
          </cell>
          <cell r="D5689" t="str">
            <v>0106</v>
          </cell>
          <cell r="E5689">
            <v>0</v>
          </cell>
          <cell r="F5689">
            <v>0</v>
          </cell>
          <cell r="G5689" t="str">
            <v>87872</v>
          </cell>
          <cell r="H5689" t="str">
            <v>CHAPISCO APLICADO SOMENTE EM ESTRUTURAS DE CONCRETO EM ALVENARIAS INTERNAS, COM DESEMPENADEIRA DENTADA.  ARGAMASSA INDUSTRIALIZADA COM PREPARO EM MISTURADOR 300 KG. AF_06/2014</v>
          </cell>
        </row>
        <row r="5690">
          <cell r="A5690" t="str">
            <v>REVESTIMENTO E TRATAMENTO DE SUPERFICIES</v>
          </cell>
          <cell r="B5690" t="str">
            <v>REVE</v>
          </cell>
          <cell r="C5690" t="str">
            <v>CHAPISCO</v>
          </cell>
          <cell r="D5690" t="str">
            <v>0106</v>
          </cell>
          <cell r="E5690">
            <v>0</v>
          </cell>
          <cell r="F5690">
            <v>0</v>
          </cell>
          <cell r="G5690" t="str">
            <v>87873</v>
          </cell>
          <cell r="H5690" t="str">
            <v>CHAPISCO APLICADO EM ALVENARIAS E ESTRUTURAS DE CONCRETO INTERNAS, COM ROLO PARA TEXTURA ACRÍLICA.  ARGAMASSA TRAÇO 1:4 E EMULSÃO POLIMÉRICA (ADESIVO) COM PREPARO MANUAL. AF_06/2014</v>
          </cell>
        </row>
        <row r="5691">
          <cell r="A5691" t="str">
            <v>REVESTIMENTO E TRATAMENTO DE SUPERFICIES</v>
          </cell>
          <cell r="B5691" t="str">
            <v>REVE</v>
          </cell>
          <cell r="C5691" t="str">
            <v>CHAPISCO</v>
          </cell>
          <cell r="D5691" t="str">
            <v>0106</v>
          </cell>
          <cell r="E5691">
            <v>0</v>
          </cell>
          <cell r="F5691">
            <v>0</v>
          </cell>
          <cell r="G5691" t="str">
            <v>87874</v>
          </cell>
          <cell r="H5691" t="str">
            <v>CHAPISCO APLICADO EM ALVENARIAS E ESTRUTURAS DE CONCRETO INTERNAS, COM ROLO PARA TEXTURA ACRÍLICA.  ARGAMASSA TRAÇO 1:4 E EMULSÃO POLIMÉRICA (ADESIVO) COM PREPARO EM BETONEIRA 400L. AF_06/2014</v>
          </cell>
        </row>
        <row r="5692">
          <cell r="A5692" t="str">
            <v>REVESTIMENTO E TRATAMENTO DE SUPERFICIES</v>
          </cell>
          <cell r="B5692" t="str">
            <v>REVE</v>
          </cell>
          <cell r="C5692" t="str">
            <v>CHAPISCO</v>
          </cell>
          <cell r="D5692" t="str">
            <v>0106</v>
          </cell>
          <cell r="E5692">
            <v>0</v>
          </cell>
          <cell r="F5692">
            <v>0</v>
          </cell>
          <cell r="G5692" t="str">
            <v>87876</v>
          </cell>
          <cell r="H5692" t="str">
            <v>CHAPISCO APLICADO EM ALVENARIAS E ESTRUTURAS DE CONCRETO INTERNAS, COM ROLO PARA TEXTURA ACRÍLICA.  ARGAMASSA INDUSTRIALIZADA COM PREPARO MANUAL. AF_06/2014</v>
          </cell>
        </row>
        <row r="5693">
          <cell r="A5693" t="str">
            <v>REVESTIMENTO E TRATAMENTO DE SUPERFICIES</v>
          </cell>
          <cell r="B5693" t="str">
            <v>REVE</v>
          </cell>
          <cell r="C5693" t="str">
            <v>CHAPISCO</v>
          </cell>
          <cell r="D5693" t="str">
            <v>0106</v>
          </cell>
          <cell r="E5693">
            <v>0</v>
          </cell>
          <cell r="F5693">
            <v>0</v>
          </cell>
          <cell r="G5693" t="str">
            <v>87877</v>
          </cell>
          <cell r="H5693" t="str">
            <v>CHAPISCO APLICADO EM ALVENARIAS E ESTRUTURAS DE CONCRETO INTERNAS, COM ROLO PARA TEXTURA ACRÍLICA.  ARGAMASSA INDUSTRIALIZADA COM PREPARO EM MISTURADOR 300 KG. AF_06/2014</v>
          </cell>
        </row>
        <row r="5694">
          <cell r="A5694" t="str">
            <v>REVESTIMENTO E TRATAMENTO DE SUPERFICIES</v>
          </cell>
          <cell r="B5694" t="str">
            <v>REVE</v>
          </cell>
          <cell r="C5694" t="str">
            <v>CHAPISCO</v>
          </cell>
          <cell r="D5694" t="str">
            <v>0106</v>
          </cell>
          <cell r="E5694">
            <v>0</v>
          </cell>
          <cell r="F5694">
            <v>0</v>
          </cell>
          <cell r="G5694" t="str">
            <v>87878</v>
          </cell>
          <cell r="H5694" t="str">
            <v>CHAPISCO APLICADO EM ALVENARIAS E ESTRUTURAS DE CONCRETO INTERNAS, COM COLHER DE PEDREIRO.  ARGAMASSA TRAÇO 1:3 COM PREPARO MANUAL. AF_06/2014</v>
          </cell>
        </row>
        <row r="5695">
          <cell r="A5695" t="str">
            <v>REVESTIMENTO E TRATAMENTO DE SUPERFICIES</v>
          </cell>
          <cell r="B5695" t="str">
            <v>REVE</v>
          </cell>
          <cell r="C5695" t="str">
            <v>CHAPISCO</v>
          </cell>
          <cell r="D5695" t="str">
            <v>0106</v>
          </cell>
          <cell r="E5695">
            <v>0</v>
          </cell>
          <cell r="F5695">
            <v>0</v>
          </cell>
          <cell r="G5695" t="str">
            <v>87879</v>
          </cell>
          <cell r="H5695" t="str">
            <v>CHAPISCO APLICADO EM ALVENARIAS E ESTRUTURAS DE CONCRETO INTERNAS, COM COLHER DE PEDREIRO.  ARGAMASSA TRAÇO 1:3 COM PREPARO EM BETONEIRA 400L. AF_06/2014</v>
          </cell>
        </row>
        <row r="5696">
          <cell r="A5696" t="str">
            <v>REVESTIMENTO E TRATAMENTO DE SUPERFICIES</v>
          </cell>
          <cell r="B5696" t="str">
            <v>REVE</v>
          </cell>
          <cell r="C5696" t="str">
            <v>CHAPISCO</v>
          </cell>
          <cell r="D5696" t="str">
            <v>0106</v>
          </cell>
          <cell r="E5696">
            <v>0</v>
          </cell>
          <cell r="F5696">
            <v>0</v>
          </cell>
          <cell r="G5696" t="str">
            <v>87881</v>
          </cell>
          <cell r="H5696" t="str">
            <v>CHAPISCO APLICADO NO TETO, COM ROLO PARA TEXTURA ACRÍLICA. ARGAMASSA TRAÇO 1:4 E EMULSÃO POLIMÉRICA (ADESIVO) COM PREPARO MANUAL. AF_06/2014</v>
          </cell>
        </row>
        <row r="5697">
          <cell r="A5697" t="str">
            <v>REVESTIMENTO E TRATAMENTO DE SUPERFICIES</v>
          </cell>
          <cell r="B5697" t="str">
            <v>REVE</v>
          </cell>
          <cell r="C5697" t="str">
            <v>CHAPISCO</v>
          </cell>
          <cell r="D5697" t="str">
            <v>0106</v>
          </cell>
          <cell r="E5697">
            <v>0</v>
          </cell>
          <cell r="F5697">
            <v>0</v>
          </cell>
          <cell r="G5697" t="str">
            <v>87882</v>
          </cell>
          <cell r="H5697" t="str">
            <v>CHAPISCO APLICADO NO TETO, COM ROLO PARA TEXTURA ACRÍLICA. ARGAMASSA TRAÇO 1:4 E EMULSÃO POLIMÉRICA (ADESIVO) COM PREPARO EM BETONEIRA 400L. AF_06/2014</v>
          </cell>
        </row>
        <row r="5698">
          <cell r="A5698" t="str">
            <v>REVESTIMENTO E TRATAMENTO DE SUPERFICIES</v>
          </cell>
          <cell r="B5698" t="str">
            <v>REVE</v>
          </cell>
          <cell r="C5698" t="str">
            <v>CHAPISCO</v>
          </cell>
          <cell r="D5698" t="str">
            <v>0106</v>
          </cell>
          <cell r="E5698">
            <v>0</v>
          </cell>
          <cell r="F5698">
            <v>0</v>
          </cell>
          <cell r="G5698" t="str">
            <v>87884</v>
          </cell>
          <cell r="H5698" t="str">
            <v>CHAPISCO APLICADO NO TETO, COM ROLO PARA TEXTURA ACRÍLICA. ARGAMASSA INDUSTRIALIZADA COM PREPARO MANUAL. AF_06/2014</v>
          </cell>
        </row>
        <row r="5699">
          <cell r="A5699" t="str">
            <v>REVESTIMENTO E TRATAMENTO DE SUPERFICIES</v>
          </cell>
          <cell r="B5699" t="str">
            <v>REVE</v>
          </cell>
          <cell r="C5699" t="str">
            <v>CHAPISCO</v>
          </cell>
          <cell r="D5699" t="str">
            <v>0106</v>
          </cell>
          <cell r="E5699">
            <v>0</v>
          </cell>
          <cell r="F5699">
            <v>0</v>
          </cell>
          <cell r="G5699" t="str">
            <v>87885</v>
          </cell>
          <cell r="H5699" t="str">
            <v>CHAPISCO APLICADO NO TETO, COM ROLO PARA TEXTURA ACRÍLICA. ARGAMASSA INDUSTRIALIZADA COM PREPARO EM MISTURADOR 300 KG. AF_06/2014</v>
          </cell>
        </row>
        <row r="5700">
          <cell r="A5700" t="str">
            <v>REVESTIMENTO E TRATAMENTO DE SUPERFICIES</v>
          </cell>
          <cell r="B5700" t="str">
            <v>REVE</v>
          </cell>
          <cell r="C5700" t="str">
            <v>CHAPISCO</v>
          </cell>
          <cell r="D5700" t="str">
            <v>0106</v>
          </cell>
          <cell r="E5700">
            <v>0</v>
          </cell>
          <cell r="F5700">
            <v>0</v>
          </cell>
          <cell r="G5700" t="str">
            <v>87886</v>
          </cell>
          <cell r="H5700" t="str">
            <v>CHAPISCO APLICADO NO TETO, COM DESEMPENADEIRA DENTADA. ARGAMASSA INDUSTRIALIZADA COM PREPARO MANUAL. AF_06/2014</v>
          </cell>
        </row>
        <row r="5701">
          <cell r="A5701" t="str">
            <v>REVESTIMENTO E TRATAMENTO DE SUPERFICIES</v>
          </cell>
          <cell r="B5701" t="str">
            <v>REVE</v>
          </cell>
          <cell r="C5701" t="str">
            <v>CHAPISCO</v>
          </cell>
          <cell r="D5701" t="str">
            <v>0106</v>
          </cell>
          <cell r="E5701">
            <v>0</v>
          </cell>
          <cell r="F5701">
            <v>0</v>
          </cell>
          <cell r="G5701" t="str">
            <v>87887</v>
          </cell>
          <cell r="H5701" t="str">
            <v>CHAPISCO APLICADO NO TETO, COM DESEMPENADEIRA DENTADA. ARGAMASSA INDUSTRIALIZADA COM PREPARO EM MISTURADOR 300 KG. AF_06/2014</v>
          </cell>
        </row>
        <row r="5702">
          <cell r="A5702" t="str">
            <v>REVESTIMENTO E TRATAMENTO DE SUPERFICIES</v>
          </cell>
          <cell r="B5702" t="str">
            <v>REVE</v>
          </cell>
          <cell r="C5702" t="str">
            <v>CHAPISCO</v>
          </cell>
          <cell r="D5702" t="str">
            <v>0106</v>
          </cell>
          <cell r="E5702">
            <v>0</v>
          </cell>
          <cell r="F5702">
            <v>0</v>
          </cell>
          <cell r="G5702" t="str">
            <v>87888</v>
          </cell>
          <cell r="H5702" t="str">
            <v>CHAPISCO APLICADO EM ALVENARIA (SEM PRESENÇA DE VÃOS) E ESTRUTURAS DE CONCRETO DE FACHADA, COM ROLO PARA TEXTURA ACRÍLICA.  ARGAMASSA TRAÇO 1:4 E EMULSÃO POLIMÉRICA (ADESIVO) COM PREPARO MANUAL. AF_06/2014</v>
          </cell>
        </row>
        <row r="5703">
          <cell r="A5703" t="str">
            <v>REVESTIMENTO E TRATAMENTO DE SUPERFICIES</v>
          </cell>
          <cell r="B5703" t="str">
            <v>REVE</v>
          </cell>
          <cell r="C5703" t="str">
            <v>CHAPISCO</v>
          </cell>
          <cell r="D5703" t="str">
            <v>0106</v>
          </cell>
          <cell r="E5703">
            <v>0</v>
          </cell>
          <cell r="F5703">
            <v>0</v>
          </cell>
          <cell r="G5703" t="str">
            <v>87889</v>
          </cell>
          <cell r="H5703" t="str">
            <v>CHAPISCO APLICADO EM ALVENARIA (SEM PRESENÇA DE VÃOS) E ESTRUTURAS DE CONCRETO DE FACHADA, COM ROLO PARA TEXTURA ACRÍLICA.  ARGAMASSA TRAÇO 1:4 E EMULSÃO POLIMÉRICA (ADESIVO) COM PREPARO EM BETONEIRA 400L. AF_06/2014</v>
          </cell>
        </row>
        <row r="5704">
          <cell r="A5704" t="str">
            <v>REVESTIMENTO E TRATAMENTO DE SUPERFICIES</v>
          </cell>
          <cell r="B5704" t="str">
            <v>REVE</v>
          </cell>
          <cell r="C5704" t="str">
            <v>CHAPISCO</v>
          </cell>
          <cell r="D5704" t="str">
            <v>0106</v>
          </cell>
          <cell r="E5704">
            <v>0</v>
          </cell>
          <cell r="F5704">
            <v>0</v>
          </cell>
          <cell r="G5704" t="str">
            <v>87891</v>
          </cell>
          <cell r="H5704" t="str">
            <v>CHAPISCO APLICADO EM ALVENARIA (SEM PRESENÇA DE VÃOS) E ESTRUTURAS DE CONCRETO DE FACHADA, COM ROLO PARA TEXTURA ACRÍLICA.  ARGAMASSA INDUSTRIALIZADA COM PREPARO MANUAL. AF_06/2014</v>
          </cell>
        </row>
        <row r="5705">
          <cell r="A5705" t="str">
            <v>REVESTIMENTO E TRATAMENTO DE SUPERFICIES</v>
          </cell>
          <cell r="B5705" t="str">
            <v>REVE</v>
          </cell>
          <cell r="C5705" t="str">
            <v>CHAPISCO</v>
          </cell>
          <cell r="D5705" t="str">
            <v>0106</v>
          </cell>
          <cell r="E5705">
            <v>0</v>
          </cell>
          <cell r="F5705">
            <v>0</v>
          </cell>
          <cell r="G5705" t="str">
            <v>87892</v>
          </cell>
          <cell r="H5705" t="str">
            <v>CHAPISCO APLICADO EM ALVENARIA (SEM PRESENÇA DE VÃOS) E ESTRUTURAS DE CONCRETO DE FACHADA, COM ROLO PARA TEXTURA ACRÍLICA.  ARGAMASSA INDUSTRIALIZADA COM PREPARO EM MISTURADOR 300 KG. AF_06/2014</v>
          </cell>
        </row>
        <row r="5706">
          <cell r="A5706" t="str">
            <v>REVESTIMENTO E TRATAMENTO DE SUPERFICIES</v>
          </cell>
          <cell r="B5706" t="str">
            <v>REVE</v>
          </cell>
          <cell r="C5706" t="str">
            <v>CHAPISCO</v>
          </cell>
          <cell r="D5706" t="str">
            <v>0106</v>
          </cell>
          <cell r="E5706">
            <v>0</v>
          </cell>
          <cell r="F5706">
            <v>0</v>
          </cell>
          <cell r="G5706" t="str">
            <v>87893</v>
          </cell>
          <cell r="H5706" t="str">
            <v>CHAPISCO APLICADO EM ALVENARIA (SEM PRESENÇA DE VÃOS) E ESTRUTURAS DE CONCRETO DE FACHADA, COM COLHER DE PEDREIRO.  ARGAMASSA TRAÇO 1:3 COM PREPARO MANUAL. AF_06/2014</v>
          </cell>
        </row>
        <row r="5707">
          <cell r="A5707" t="str">
            <v>REVESTIMENTO E TRATAMENTO DE SUPERFICIES</v>
          </cell>
          <cell r="B5707" t="str">
            <v>REVE</v>
          </cell>
          <cell r="C5707" t="str">
            <v>CHAPISCO</v>
          </cell>
          <cell r="D5707" t="str">
            <v>0106</v>
          </cell>
          <cell r="E5707">
            <v>0</v>
          </cell>
          <cell r="F5707">
            <v>0</v>
          </cell>
          <cell r="G5707" t="str">
            <v>87894</v>
          </cell>
          <cell r="H5707" t="str">
            <v>CHAPISCO APLICADO EM ALVENARIA (SEM PRESENÇA DE VÃOS) E ESTRUTURAS DE CONCRETO DE FACHADA, COM COLHER DE PEDREIRO.  ARGAMASSA TRAÇO 1:3 COM PREPARO EM BETONEIRA 400L. AF_06/2014</v>
          </cell>
        </row>
        <row r="5708">
          <cell r="A5708" t="str">
            <v>REVESTIMENTO E TRATAMENTO DE SUPERFICIES</v>
          </cell>
          <cell r="B5708" t="str">
            <v>REVE</v>
          </cell>
          <cell r="C5708" t="str">
            <v>CHAPISCO</v>
          </cell>
          <cell r="D5708" t="str">
            <v>0106</v>
          </cell>
          <cell r="E5708">
            <v>0</v>
          </cell>
          <cell r="F5708">
            <v>0</v>
          </cell>
          <cell r="G5708" t="str">
            <v>87896</v>
          </cell>
          <cell r="H5708" t="str">
            <v>CHAPISCO APLICADO EM ALVENARIA (SEM PRESENÇA DE VÃOS) E ESTRUTURAS DE CONCRETO DE FACHADA, COM EQUIPAMENTO DE PROJEÇÃO.  ARGAMASSA TRAÇO 1:3 COM PREPARO MANUAL. AF_06/2014</v>
          </cell>
        </row>
        <row r="5709">
          <cell r="A5709" t="str">
            <v>REVESTIMENTO E TRATAMENTO DE SUPERFICIES</v>
          </cell>
          <cell r="B5709" t="str">
            <v>REVE</v>
          </cell>
          <cell r="C5709" t="str">
            <v>CHAPISCO</v>
          </cell>
          <cell r="D5709" t="str">
            <v>0106</v>
          </cell>
          <cell r="E5709">
            <v>0</v>
          </cell>
          <cell r="F5709">
            <v>0</v>
          </cell>
          <cell r="G5709" t="str">
            <v>87897</v>
          </cell>
          <cell r="H5709" t="str">
            <v>CHAPISCO APLICADO EM ALVENARIA (SEM PRESENÇA DE VÃOS) E ESTRUTURAS DE CONCRETO DE FACHADA, COM EQUIPAMENTO DE PROJEÇÃO.  ARGAMASSA TRAÇO 1:3 COM PREPARO EM BETONEIRA 400 L. AF_06/2014</v>
          </cell>
        </row>
        <row r="5710">
          <cell r="A5710" t="str">
            <v>REVESTIMENTO E TRATAMENTO DE SUPERFICIES</v>
          </cell>
          <cell r="B5710" t="str">
            <v>REVE</v>
          </cell>
          <cell r="C5710" t="str">
            <v>CHAPISCO</v>
          </cell>
          <cell r="D5710" t="str">
            <v>0106</v>
          </cell>
          <cell r="E5710">
            <v>0</v>
          </cell>
          <cell r="F5710">
            <v>0</v>
          </cell>
          <cell r="G5710" t="str">
            <v>87899</v>
          </cell>
          <cell r="H5710" t="str">
            <v>CHAPISCO APLICADO EM ALVENARIA (COM PRESENÇA DE VÃOS) E ESTRUTURAS DE CONCRETO DE FACHADA, COM ROLO PARA TEXTURA ACRÍLICA.  ARGAMASSA TRAÇO 1:4 E EMULSÃO POLIMÉRICA (ADESIVO) COM PREPARO MANUAL. AF_06/2014</v>
          </cell>
        </row>
        <row r="5711">
          <cell r="A5711" t="str">
            <v>REVESTIMENTO E TRATAMENTO DE SUPERFICIES</v>
          </cell>
          <cell r="B5711" t="str">
            <v>REVE</v>
          </cell>
          <cell r="C5711" t="str">
            <v>CHAPISCO</v>
          </cell>
          <cell r="D5711" t="str">
            <v>0106</v>
          </cell>
          <cell r="E5711">
            <v>0</v>
          </cell>
          <cell r="F5711">
            <v>0</v>
          </cell>
          <cell r="G5711" t="str">
            <v>87900</v>
          </cell>
          <cell r="H5711" t="str">
            <v>CHAPISCO APLICADO EM ALVENARIA (COM PRESENÇA DE VÃOS) E ESTRUTURAS DE CONCRETO DE FACHADA, COM ROLO PARA TEXTURA ACRÍLICA.  ARGAMASSA TRAÇO 1:4 E EMULSÃO POLIMÉRICA (ADESIVO) COM PREPARO EM BETONEIRA 400L. AF_06/2014</v>
          </cell>
        </row>
        <row r="5712">
          <cell r="A5712" t="str">
            <v>REVESTIMENTO E TRATAMENTO DE SUPERFICIES</v>
          </cell>
          <cell r="B5712" t="str">
            <v>REVE</v>
          </cell>
          <cell r="C5712" t="str">
            <v>CHAPISCO</v>
          </cell>
          <cell r="D5712" t="str">
            <v>0106</v>
          </cell>
          <cell r="E5712">
            <v>0</v>
          </cell>
          <cell r="F5712">
            <v>0</v>
          </cell>
          <cell r="G5712" t="str">
            <v>87902</v>
          </cell>
          <cell r="H5712" t="str">
            <v>CHAPISCO APLICADO EM ALVENARIA (COM PRESENÇA DE VÃOS) E ESTRUTURAS DE CONCRETO DE FACHADA, COM ROLO PARA TEXTURA ACRÍLICA.  ARGAMASSA INDUSTRIALIZADA COM PREPARO MANUAL. AF_06/2014</v>
          </cell>
        </row>
        <row r="5713">
          <cell r="A5713" t="str">
            <v>REVESTIMENTO E TRATAMENTO DE SUPERFICIES</v>
          </cell>
          <cell r="B5713" t="str">
            <v>REVE</v>
          </cell>
          <cell r="C5713" t="str">
            <v>CHAPISCO</v>
          </cell>
          <cell r="D5713" t="str">
            <v>0106</v>
          </cell>
          <cell r="E5713">
            <v>0</v>
          </cell>
          <cell r="F5713">
            <v>0</v>
          </cell>
          <cell r="G5713" t="str">
            <v>87903</v>
          </cell>
          <cell r="H5713" t="str">
            <v>CHAPISCO APLICADO EM ALVENARIA (COM PRESENÇA DE VÃOS) E ESTRUTURAS DE CONCRETO DE FACHADA, COM ROLO PARA TEXTURA ACRÍLICA.  ARGAMASSA INDUSTRIALIZADA COM PREPARO EM MISTURADOR 300 KG. AF_06/2014</v>
          </cell>
        </row>
        <row r="5714">
          <cell r="A5714" t="str">
            <v>REVESTIMENTO E TRATAMENTO DE SUPERFICIES</v>
          </cell>
          <cell r="B5714" t="str">
            <v>REVE</v>
          </cell>
          <cell r="C5714" t="str">
            <v>CHAPISCO</v>
          </cell>
          <cell r="D5714" t="str">
            <v>0106</v>
          </cell>
          <cell r="E5714">
            <v>0</v>
          </cell>
          <cell r="F5714">
            <v>0</v>
          </cell>
          <cell r="G5714" t="str">
            <v>87904</v>
          </cell>
          <cell r="H5714" t="str">
            <v>CHAPISCO APLICADO EM ALVENARIA (COM PRESENÇA DE VÃOS) E ESTRUTURAS DE CONCRETO DE FACHADA, COM COLHER DE PEDREIRO.  ARGAMASSA TRAÇO 1:3 COM PREPARO MANUAL. AF_06/2014</v>
          </cell>
        </row>
        <row r="5715">
          <cell r="A5715" t="str">
            <v>REVESTIMENTO E TRATAMENTO DE SUPERFICIES</v>
          </cell>
          <cell r="B5715" t="str">
            <v>REVE</v>
          </cell>
          <cell r="C5715" t="str">
            <v>CHAPISCO</v>
          </cell>
          <cell r="D5715" t="str">
            <v>0106</v>
          </cell>
          <cell r="E5715">
            <v>0</v>
          </cell>
          <cell r="F5715">
            <v>0</v>
          </cell>
          <cell r="G5715" t="str">
            <v>87905</v>
          </cell>
          <cell r="H5715" t="str">
            <v>CHAPISCO APLICADO EM ALVENARIA (COM PRESENÇA DE VÃOS) E ESTRUTURAS DE CONCRETO DE FACHADA, COM COLHER DE PEDREIRO.  ARGAMASSA TRAÇO 1:3 COM PREPARO EM BETONEIRA 400L. AF_06/2014</v>
          </cell>
        </row>
        <row r="5716">
          <cell r="A5716" t="str">
            <v>REVESTIMENTO E TRATAMENTO DE SUPERFICIES</v>
          </cell>
          <cell r="B5716" t="str">
            <v>REVE</v>
          </cell>
          <cell r="C5716" t="str">
            <v>CHAPISCO</v>
          </cell>
          <cell r="D5716" t="str">
            <v>0106</v>
          </cell>
          <cell r="E5716">
            <v>0</v>
          </cell>
          <cell r="F5716">
            <v>0</v>
          </cell>
          <cell r="G5716" t="str">
            <v>87907</v>
          </cell>
          <cell r="H5716" t="str">
            <v>CHAPISCO APLICADO EM ALVENARIA (COM PRESENÇA DE VÃOS) E ESTRUTURAS DE CONCRETO DE FACHADA, COM EQUIPAMENTO DE PROJEÇÃO.  ARGAMASSA TRAÇO 1:3 COM PREPARO MANUAL. AF_06/2014</v>
          </cell>
        </row>
        <row r="5717">
          <cell r="A5717" t="str">
            <v>REVESTIMENTO E TRATAMENTO DE SUPERFICIES</v>
          </cell>
          <cell r="B5717" t="str">
            <v>REVE</v>
          </cell>
          <cell r="C5717" t="str">
            <v>CHAPISCO</v>
          </cell>
          <cell r="D5717" t="str">
            <v>0106</v>
          </cell>
          <cell r="E5717">
            <v>0</v>
          </cell>
          <cell r="F5717">
            <v>0</v>
          </cell>
          <cell r="G5717" t="str">
            <v>87908</v>
          </cell>
          <cell r="H5717" t="str">
            <v>CHAPISCO APLICADO EM ALVENARIA (COM PRESENÇA DE VÃOS) E ESTRUTURAS DE CONCRETO DE FACHADA, COM EQUIPAMENTO DE PROJEÇÃO.  ARGAMASSA TRAÇO 1:3 COM PREPARO EM BETONEIRA 400 L. AF_06/2014</v>
          </cell>
        </row>
        <row r="5718">
          <cell r="A5718" t="str">
            <v>REVESTIMENTO E TRATAMENTO DE SUPERFICIES</v>
          </cell>
          <cell r="B5718" t="str">
            <v>REVE</v>
          </cell>
          <cell r="C5718" t="str">
            <v>CHAPISCO</v>
          </cell>
          <cell r="D5718" t="str">
            <v>0106</v>
          </cell>
          <cell r="E5718">
            <v>0</v>
          </cell>
          <cell r="F5718">
            <v>0</v>
          </cell>
          <cell r="G5718" t="str">
            <v>87910</v>
          </cell>
          <cell r="H5718" t="str">
            <v>CHAPISCO APLICADO SOMENTE NA ESTRUTURA DE CONCRETO DA FACHADA, COM DESEMPENADEIRA DENTADA. ARGAMASSA INDUSTRIALIZADA COM PREPARO MANUAL. AF_06/2014</v>
          </cell>
        </row>
        <row r="5719">
          <cell r="A5719" t="str">
            <v>REVESTIMENTO E TRATAMENTO DE SUPERFICIES</v>
          </cell>
          <cell r="B5719" t="str">
            <v>REVE</v>
          </cell>
          <cell r="C5719" t="str">
            <v>CHAPISCO</v>
          </cell>
          <cell r="D5719" t="str">
            <v>0106</v>
          </cell>
          <cell r="E5719">
            <v>0</v>
          </cell>
          <cell r="F5719">
            <v>0</v>
          </cell>
          <cell r="G5719" t="str">
            <v>87911</v>
          </cell>
          <cell r="H5719" t="str">
            <v>CHAPISCO APLICADO SOMENTE NA ESTRUTURA DE CONCRETO DA FACHADA, COM DESEMPENADEIRA DENTADA. ARGAMASSA INDUSTRIALIZADA COM PREPARO EM MISTURADOR 300 KG. AF_06/2014</v>
          </cell>
        </row>
        <row r="5720">
          <cell r="A5720" t="str">
            <v>REVESTIMENTO E TRATAMENTO DE SUPERFICIES</v>
          </cell>
          <cell r="B5720" t="str">
            <v>REVE</v>
          </cell>
          <cell r="C5720" t="str">
            <v>EMBOCO</v>
          </cell>
          <cell r="D5720" t="str">
            <v>0107</v>
          </cell>
          <cell r="E5720">
            <v>0</v>
          </cell>
          <cell r="F5720">
            <v>0</v>
          </cell>
          <cell r="G5720" t="str">
            <v>87411</v>
          </cell>
          <cell r="H5720" t="str">
            <v>APLICAÇÃO MANUAL DE GESSO DESEMPENADO (SEM TALISCAS) EM TETO DE AMBIENTES DE ÁREA MAIOR QUE 10M², ESPESSURA DE 0,5CM. AF_06/2014</v>
          </cell>
        </row>
        <row r="5721">
          <cell r="A5721" t="str">
            <v>REVESTIMENTO E TRATAMENTO DE SUPERFICIES</v>
          </cell>
          <cell r="B5721" t="str">
            <v>REVE</v>
          </cell>
          <cell r="C5721" t="str">
            <v>EMBOCO</v>
          </cell>
          <cell r="D5721" t="str">
            <v>0107</v>
          </cell>
          <cell r="E5721">
            <v>0</v>
          </cell>
          <cell r="F5721">
            <v>0</v>
          </cell>
          <cell r="G5721" t="str">
            <v>87412</v>
          </cell>
          <cell r="H5721" t="str">
            <v>APLICAÇÃO MANUAL DE GESSO DESEMPENADO (SEM TALISCAS) EM TETO DE AMBIENTES DE ÁREA ENTRE 5M² E 10M², ESPESSURA DE 0,5CM. AF_06/2014</v>
          </cell>
        </row>
        <row r="5722">
          <cell r="A5722" t="str">
            <v>REVESTIMENTO E TRATAMENTO DE SUPERFICIES</v>
          </cell>
          <cell r="B5722" t="str">
            <v>REVE</v>
          </cell>
          <cell r="C5722" t="str">
            <v>EMBOCO</v>
          </cell>
          <cell r="D5722" t="str">
            <v>0107</v>
          </cell>
          <cell r="E5722">
            <v>0</v>
          </cell>
          <cell r="F5722">
            <v>0</v>
          </cell>
          <cell r="G5722" t="str">
            <v>87413</v>
          </cell>
          <cell r="H5722" t="str">
            <v>APLICAÇÃO MANUAL DE GESSO DESEMPENADO (SEM TALISCAS) EM TETO DE AMBIENTES DE ÁREA MENOR QUE 5M², ESPESSURA DE 0,5CM. AF_06/2014</v>
          </cell>
        </row>
        <row r="5723">
          <cell r="A5723" t="str">
            <v>REVESTIMENTO E TRATAMENTO DE SUPERFICIES</v>
          </cell>
          <cell r="B5723" t="str">
            <v>REVE</v>
          </cell>
          <cell r="C5723" t="str">
            <v>EMBOCO</v>
          </cell>
          <cell r="D5723" t="str">
            <v>0107</v>
          </cell>
          <cell r="E5723">
            <v>0</v>
          </cell>
          <cell r="F5723">
            <v>0</v>
          </cell>
          <cell r="G5723" t="str">
            <v>87414</v>
          </cell>
          <cell r="H5723" t="str">
            <v>APLICAÇÃO MANUAL DE GESSO DESEMPENADO (SEM TALISCAS) EM TETO DE AMBIENTES DE ÁREA MAIOR QUE 10M², ESPESSURA DE 1,0CM. AF_06/2014</v>
          </cell>
        </row>
        <row r="5724">
          <cell r="A5724" t="str">
            <v>REVESTIMENTO E TRATAMENTO DE SUPERFICIES</v>
          </cell>
          <cell r="B5724" t="str">
            <v>REVE</v>
          </cell>
          <cell r="C5724" t="str">
            <v>EMBOCO</v>
          </cell>
          <cell r="D5724" t="str">
            <v>0107</v>
          </cell>
          <cell r="E5724">
            <v>0</v>
          </cell>
          <cell r="F5724">
            <v>0</v>
          </cell>
          <cell r="G5724" t="str">
            <v>87415</v>
          </cell>
          <cell r="H5724" t="str">
            <v>APLICAÇÃO MANUAL DE GESSO DESEMPENADO (SEM TALISCAS) EM TETO DE AMBIENTES DE ÁREA ENTRE 5M² E 10M², ESPESSURA DE 1,0CM. AF_06/2014</v>
          </cell>
        </row>
        <row r="5725">
          <cell r="A5725" t="str">
            <v>REVESTIMENTO E TRATAMENTO DE SUPERFICIES</v>
          </cell>
          <cell r="B5725" t="str">
            <v>REVE</v>
          </cell>
          <cell r="C5725" t="str">
            <v>EMBOCO</v>
          </cell>
          <cell r="D5725" t="str">
            <v>0107</v>
          </cell>
          <cell r="E5725">
            <v>0</v>
          </cell>
          <cell r="F5725">
            <v>0</v>
          </cell>
          <cell r="G5725" t="str">
            <v>87416</v>
          </cell>
          <cell r="H5725" t="str">
            <v>APLICAÇÃO MANUAL DE GESSO DESEMPENADO (SEM TALISCAS) EM TETO DE AMBIENTES DE ÁREA MENOR QUE 5M², ESPESSURA DE 1,0CM. AF_06/2014</v>
          </cell>
        </row>
        <row r="5726">
          <cell r="A5726" t="str">
            <v>REVESTIMENTO E TRATAMENTO DE SUPERFICIES</v>
          </cell>
          <cell r="B5726" t="str">
            <v>REVE</v>
          </cell>
          <cell r="C5726" t="str">
            <v>EMBOCO</v>
          </cell>
          <cell r="D5726" t="str">
            <v>0107</v>
          </cell>
          <cell r="E5726">
            <v>0</v>
          </cell>
          <cell r="F5726">
            <v>0</v>
          </cell>
          <cell r="G5726" t="str">
            <v>87417</v>
          </cell>
          <cell r="H5726" t="str">
            <v>APLICAÇÃO MANUAL DE GESSO DESEMPENADO (SEM TALISCAS) EM PAREDES DE AMBIENTES DE ÁREA MAIOR QUE 10M², ESPESSURA DE 0,5CM. AF_06/2014</v>
          </cell>
        </row>
        <row r="5727">
          <cell r="A5727" t="str">
            <v>REVESTIMENTO E TRATAMENTO DE SUPERFICIES</v>
          </cell>
          <cell r="B5727" t="str">
            <v>REVE</v>
          </cell>
          <cell r="C5727" t="str">
            <v>EMBOCO</v>
          </cell>
          <cell r="D5727" t="str">
            <v>0107</v>
          </cell>
          <cell r="E5727">
            <v>0</v>
          </cell>
          <cell r="F5727">
            <v>0</v>
          </cell>
          <cell r="G5727" t="str">
            <v>87418</v>
          </cell>
          <cell r="H5727" t="str">
            <v>APLICAÇÃO MANUAL DE GESSO DESEMPENADO (SEM TALISCAS) EM PAREDES DE AMBIENTES DE ÁREA ENTRE 5M² E 10M², ESPESSURA DE 0,5CM. AF_06/2014</v>
          </cell>
        </row>
        <row r="5728">
          <cell r="A5728" t="str">
            <v>REVESTIMENTO E TRATAMENTO DE SUPERFICIES</v>
          </cell>
          <cell r="B5728" t="str">
            <v>REVE</v>
          </cell>
          <cell r="C5728" t="str">
            <v>EMBOCO</v>
          </cell>
          <cell r="D5728" t="str">
            <v>0107</v>
          </cell>
          <cell r="E5728">
            <v>0</v>
          </cell>
          <cell r="F5728">
            <v>0</v>
          </cell>
          <cell r="G5728" t="str">
            <v>87419</v>
          </cell>
          <cell r="H5728" t="str">
            <v>APLICAÇÃO MANUAL DE GESSO DESEMPENADO (SEM TALISCAS) EM PAREDES DE AMBIENTES DE ÁREA MENOR QUE 5M², ESPESSURA DE 0,5CM. AF_06/2014</v>
          </cell>
        </row>
        <row r="5729">
          <cell r="A5729" t="str">
            <v>REVESTIMENTO E TRATAMENTO DE SUPERFICIES</v>
          </cell>
          <cell r="B5729" t="str">
            <v>REVE</v>
          </cell>
          <cell r="C5729" t="str">
            <v>EMBOCO</v>
          </cell>
          <cell r="D5729" t="str">
            <v>0107</v>
          </cell>
          <cell r="E5729">
            <v>0</v>
          </cell>
          <cell r="F5729">
            <v>0</v>
          </cell>
          <cell r="G5729" t="str">
            <v>87420</v>
          </cell>
          <cell r="H5729" t="str">
            <v>APLICAÇÃO MANUAL DE GESSO DESEMPENADO (SEM TALISCAS) EM PAREDES DE AMBIENTES DE ÁREA MAIOR QUE 10M², ESPESSURA DE 1,0CM. AF_06/2014</v>
          </cell>
        </row>
        <row r="5730">
          <cell r="A5730" t="str">
            <v>REVESTIMENTO E TRATAMENTO DE SUPERFICIES</v>
          </cell>
          <cell r="B5730" t="str">
            <v>REVE</v>
          </cell>
          <cell r="C5730" t="str">
            <v>EMBOCO</v>
          </cell>
          <cell r="D5730" t="str">
            <v>0107</v>
          </cell>
          <cell r="E5730">
            <v>0</v>
          </cell>
          <cell r="F5730">
            <v>0</v>
          </cell>
          <cell r="G5730" t="str">
            <v>87421</v>
          </cell>
          <cell r="H5730" t="str">
            <v>APLICAÇÃO MANUAL DE GESSO DESEMPENADO (SEM TALISCAS) EM PAREDES DE AMBIENTES DE ÁREA ENTRE 5M² E 10M², ESPESSURA DE 1,0CM. AF_06/2014</v>
          </cell>
        </row>
        <row r="5731">
          <cell r="A5731" t="str">
            <v>REVESTIMENTO E TRATAMENTO DE SUPERFICIES</v>
          </cell>
          <cell r="B5731" t="str">
            <v>REVE</v>
          </cell>
          <cell r="C5731" t="str">
            <v>EMBOCO</v>
          </cell>
          <cell r="D5731" t="str">
            <v>0107</v>
          </cell>
          <cell r="E5731">
            <v>0</v>
          </cell>
          <cell r="F5731">
            <v>0</v>
          </cell>
          <cell r="G5731" t="str">
            <v>87422</v>
          </cell>
          <cell r="H5731" t="str">
            <v>APLICAÇÃO MANUAL DE GESSO DESEMPENADO (SEM TALISCAS) EM PAREDES DE AMBIENTES DE ÁREA MENOR QUE 5M², ESPESSURA DE 1,0CM. AF_06/2014</v>
          </cell>
        </row>
        <row r="5732">
          <cell r="A5732" t="str">
            <v>REVESTIMENTO E TRATAMENTO DE SUPERFICIES</v>
          </cell>
          <cell r="B5732" t="str">
            <v>REVE</v>
          </cell>
          <cell r="C5732" t="str">
            <v>EMBOCO</v>
          </cell>
          <cell r="D5732" t="str">
            <v>0107</v>
          </cell>
          <cell r="E5732">
            <v>0</v>
          </cell>
          <cell r="F5732">
            <v>0</v>
          </cell>
          <cell r="G5732" t="str">
            <v>87423</v>
          </cell>
          <cell r="H5732" t="str">
            <v>APLICAÇÃO MANUAL DE GESSO SARRAFEADO (COM TALISCAS) EM PAREDES DE AMBIENTES DE ÁREA MAIOR QUE 10M², ESPESSURA DE 1,0CM. AF_06/2014</v>
          </cell>
        </row>
        <row r="5733">
          <cell r="A5733" t="str">
            <v>REVESTIMENTO E TRATAMENTO DE SUPERFICIES</v>
          </cell>
          <cell r="B5733" t="str">
            <v>REVE</v>
          </cell>
          <cell r="C5733" t="str">
            <v>EMBOCO</v>
          </cell>
          <cell r="D5733" t="str">
            <v>0107</v>
          </cell>
          <cell r="E5733">
            <v>0</v>
          </cell>
          <cell r="F5733">
            <v>0</v>
          </cell>
          <cell r="G5733" t="str">
            <v>87424</v>
          </cell>
          <cell r="H5733" t="str">
            <v>APLICAÇÃO MANUAL DE GESSO SARRAFEADO (COM TALISCAS) EM PAREDES DE AMBIENTES DE ÁREA ENTRE 5M² E 10M², ESPESSURA DE 1,0CM. AF_06/2014</v>
          </cell>
        </row>
        <row r="5734">
          <cell r="A5734" t="str">
            <v>REVESTIMENTO E TRATAMENTO DE SUPERFICIES</v>
          </cell>
          <cell r="B5734" t="str">
            <v>REVE</v>
          </cell>
          <cell r="C5734" t="str">
            <v>EMBOCO</v>
          </cell>
          <cell r="D5734" t="str">
            <v>0107</v>
          </cell>
          <cell r="E5734">
            <v>0</v>
          </cell>
          <cell r="F5734">
            <v>0</v>
          </cell>
          <cell r="G5734" t="str">
            <v>87425</v>
          </cell>
          <cell r="H5734" t="str">
            <v>APLICAÇÃO MANUAL DE GESSO SARRAFEADO (COM TALISCAS) EM PAREDES DE AMBIENTES DE ÁREA MENOR QUE 5M², ESPESSURA DE 1,0CM. AF_06/2014</v>
          </cell>
        </row>
        <row r="5735">
          <cell r="A5735" t="str">
            <v>REVESTIMENTO E TRATAMENTO DE SUPERFICIES</v>
          </cell>
          <cell r="B5735" t="str">
            <v>REVE</v>
          </cell>
          <cell r="C5735" t="str">
            <v>EMBOCO</v>
          </cell>
          <cell r="D5735" t="str">
            <v>0107</v>
          </cell>
          <cell r="E5735">
            <v>0</v>
          </cell>
          <cell r="F5735">
            <v>0</v>
          </cell>
          <cell r="G5735" t="str">
            <v>87426</v>
          </cell>
          <cell r="H5735" t="str">
            <v>APLICAÇÃO MANUAL DE GESSO SARRAFEADO (COM TALISCAS) EM PAREDES DE AMBIENTES DE ÁREA MAIOR QUE 10M², ESPESSURA DE 1,5CM. AF_06/2014</v>
          </cell>
        </row>
        <row r="5736">
          <cell r="A5736" t="str">
            <v>REVESTIMENTO E TRATAMENTO DE SUPERFICIES</v>
          </cell>
          <cell r="B5736" t="str">
            <v>REVE</v>
          </cell>
          <cell r="C5736" t="str">
            <v>EMBOCO</v>
          </cell>
          <cell r="D5736" t="str">
            <v>0107</v>
          </cell>
          <cell r="E5736">
            <v>0</v>
          </cell>
          <cell r="F5736">
            <v>0</v>
          </cell>
          <cell r="G5736" t="str">
            <v>87427</v>
          </cell>
          <cell r="H5736" t="str">
            <v>APLICAÇÃO MANUAL DE GESSO SARRAFEADO (COM TALISCAS) EM PAREDES DE AMBIENTES DE ÁREA ENTRE 5M² E 10M², ESPESSURA DE 1,5CM. AF_06/2014</v>
          </cell>
        </row>
        <row r="5737">
          <cell r="A5737" t="str">
            <v>REVESTIMENTO E TRATAMENTO DE SUPERFICIES</v>
          </cell>
          <cell r="B5737" t="str">
            <v>REVE</v>
          </cell>
          <cell r="C5737" t="str">
            <v>EMBOCO</v>
          </cell>
          <cell r="D5737" t="str">
            <v>0107</v>
          </cell>
          <cell r="E5737">
            <v>0</v>
          </cell>
          <cell r="F5737">
            <v>0</v>
          </cell>
          <cell r="G5737" t="str">
            <v>87428</v>
          </cell>
          <cell r="H5737" t="str">
            <v>APLICAÇÃO MANUAL DE GESSO SARRAFEADO (COM TALISCAS) EM PAREDES DE AMBIENTES DE ÁREA MENOR QUE 5M², ESPESSURA DE 1,5CM. AF_06/2014</v>
          </cell>
        </row>
        <row r="5738">
          <cell r="A5738" t="str">
            <v>REVESTIMENTO E TRATAMENTO DE SUPERFICIES</v>
          </cell>
          <cell r="B5738" t="str">
            <v>REVE</v>
          </cell>
          <cell r="C5738" t="str">
            <v>EMBOCO</v>
          </cell>
          <cell r="D5738" t="str">
            <v>0107</v>
          </cell>
          <cell r="E5738">
            <v>0</v>
          </cell>
          <cell r="F5738">
            <v>0</v>
          </cell>
          <cell r="G5738" t="str">
            <v>87429</v>
          </cell>
          <cell r="H5738" t="str">
            <v>APLICAÇÃO DE GESSO PROJETADO COM EQUIPAMENTO DE PROJEÇÃO EM PAREDES DE AMBIENTES DE ÁREA MAIOR QUE 10M², DESEMPENADO (SEM TALISCAS), ESPESSURA DE 0,5CM. AF_06/2014</v>
          </cell>
        </row>
        <row r="5739">
          <cell r="A5739" t="str">
            <v>REVESTIMENTO E TRATAMENTO DE SUPERFICIES</v>
          </cell>
          <cell r="B5739" t="str">
            <v>REVE</v>
          </cell>
          <cell r="C5739" t="str">
            <v>EMBOCO</v>
          </cell>
          <cell r="D5739" t="str">
            <v>0107</v>
          </cell>
          <cell r="E5739">
            <v>0</v>
          </cell>
          <cell r="F5739">
            <v>0</v>
          </cell>
          <cell r="G5739" t="str">
            <v>87430</v>
          </cell>
          <cell r="H5739" t="str">
            <v>APLICAÇÃO DE GESSO PROJETADO COM EQUIPAMENTO DE PROJEÇÃO EM PAREDES DE AMBIENTES DE ÁREA ENTRE 5M² E 10M², DESEMPENADO (SEM TALISCAS), ESPESSURA DE 0,5CM. AF_06/2014</v>
          </cell>
        </row>
        <row r="5740">
          <cell r="A5740" t="str">
            <v>REVESTIMENTO E TRATAMENTO DE SUPERFICIES</v>
          </cell>
          <cell r="B5740" t="str">
            <v>REVE</v>
          </cell>
          <cell r="C5740" t="str">
            <v>EMBOCO</v>
          </cell>
          <cell r="D5740" t="str">
            <v>0107</v>
          </cell>
          <cell r="E5740">
            <v>0</v>
          </cell>
          <cell r="F5740">
            <v>0</v>
          </cell>
          <cell r="G5740" t="str">
            <v>87431</v>
          </cell>
          <cell r="H5740" t="str">
            <v>APLICAÇÃO DE GESSO PROJETADO COM EQUIPAMENTO DE PROJEÇÃO EM PAREDES DE AMBIENTES DE ÁREA MENOR QUE 5M², DESEMPENADO (SEM TALISCAS), ESPESSURA DE 0,5CM. AF_06/2014</v>
          </cell>
        </row>
        <row r="5741">
          <cell r="A5741" t="str">
            <v>REVESTIMENTO E TRATAMENTO DE SUPERFICIES</v>
          </cell>
          <cell r="B5741" t="str">
            <v>REVE</v>
          </cell>
          <cell r="C5741" t="str">
            <v>EMBOCO</v>
          </cell>
          <cell r="D5741" t="str">
            <v>0107</v>
          </cell>
          <cell r="E5741">
            <v>0</v>
          </cell>
          <cell r="F5741">
            <v>0</v>
          </cell>
          <cell r="G5741" t="str">
            <v>87432</v>
          </cell>
          <cell r="H5741" t="str">
            <v>APLICAÇÃO DE GESSO PROJETADO COM EQUIPAMENTO DE PROJEÇÃO EM PAREDES DE AMBIENTES DE ÁREA MAIOR QUE 10M², DESEMPENADO (SEM TALISCAS), ESPESSURA DE 1,0CM. AF_06/2014</v>
          </cell>
        </row>
        <row r="5742">
          <cell r="A5742" t="str">
            <v>REVESTIMENTO E TRATAMENTO DE SUPERFICIES</v>
          </cell>
          <cell r="B5742" t="str">
            <v>REVE</v>
          </cell>
          <cell r="C5742" t="str">
            <v>EMBOCO</v>
          </cell>
          <cell r="D5742" t="str">
            <v>0107</v>
          </cell>
          <cell r="E5742">
            <v>0</v>
          </cell>
          <cell r="F5742">
            <v>0</v>
          </cell>
          <cell r="G5742" t="str">
            <v>87433</v>
          </cell>
          <cell r="H5742" t="str">
            <v>APLICAÇÃO DE GESSO PROJETADO COM EQUIPAMENTO DE PROJEÇÃO EM PAREDES DE AMBIENTES DE ÁREA ENTRE 5M² E 10M², DESEMPENADO (SEM TALISCAS), ESPESSURA DE 1,0CM. AF_06/2014</v>
          </cell>
        </row>
        <row r="5743">
          <cell r="A5743" t="str">
            <v>REVESTIMENTO E TRATAMENTO DE SUPERFICIES</v>
          </cell>
          <cell r="B5743" t="str">
            <v>REVE</v>
          </cell>
          <cell r="C5743" t="str">
            <v>EMBOCO</v>
          </cell>
          <cell r="D5743" t="str">
            <v>0107</v>
          </cell>
          <cell r="E5743">
            <v>0</v>
          </cell>
          <cell r="F5743">
            <v>0</v>
          </cell>
          <cell r="G5743" t="str">
            <v>87434</v>
          </cell>
          <cell r="H5743" t="str">
            <v>APLICAÇÃO DE GESSO PROJETADO COM EQUIPAMENTO DE PROJEÇÃO EM PAREDES DE AMBIENTES DE ÁREA MENOR QUE 5M², DESEMPENADO (SEM TALISCAS), ESPESSURA DE 1,0CM. AF_06/2014</v>
          </cell>
        </row>
        <row r="5744">
          <cell r="A5744" t="str">
            <v>REVESTIMENTO E TRATAMENTO DE SUPERFICIES</v>
          </cell>
          <cell r="B5744" t="str">
            <v>REVE</v>
          </cell>
          <cell r="C5744" t="str">
            <v>EMBOCO</v>
          </cell>
          <cell r="D5744" t="str">
            <v>0107</v>
          </cell>
          <cell r="E5744">
            <v>0</v>
          </cell>
          <cell r="F5744">
            <v>0</v>
          </cell>
          <cell r="G5744" t="str">
            <v>87435</v>
          </cell>
          <cell r="H5744" t="str">
            <v>APLICAÇÃO DE GESSO PROJETADO COM EQUIPAMENTO DE PROJEÇÃO EM PAREDES DE AMBIENTES DE ÁREA MAIOR QUE 10M², SARRAFEADO (COM TALISCAS), ESPESSURA DE 1,0CM. AF_06/2014</v>
          </cell>
        </row>
        <row r="5745">
          <cell r="A5745" t="str">
            <v>REVESTIMENTO E TRATAMENTO DE SUPERFICIES</v>
          </cell>
          <cell r="B5745" t="str">
            <v>REVE</v>
          </cell>
          <cell r="C5745" t="str">
            <v>EMBOCO</v>
          </cell>
          <cell r="D5745" t="str">
            <v>0107</v>
          </cell>
          <cell r="E5745">
            <v>0</v>
          </cell>
          <cell r="F5745">
            <v>0</v>
          </cell>
          <cell r="G5745" t="str">
            <v>87436</v>
          </cell>
          <cell r="H5745" t="str">
            <v>APLICAÇÃO DE GESSO PROJETADO COM EQUIPAMENTO DE PROJEÇÃO EM PAREDES DE AMBIENTES DE ÁREA ENTRE 5M² E 10M², SARRAFEADO (COM TALISCAS), ESPESSURA DE 1,0CM. AF_06/2014</v>
          </cell>
        </row>
        <row r="5746">
          <cell r="A5746" t="str">
            <v>REVESTIMENTO E TRATAMENTO DE SUPERFICIES</v>
          </cell>
          <cell r="B5746" t="str">
            <v>REVE</v>
          </cell>
          <cell r="C5746" t="str">
            <v>EMBOCO</v>
          </cell>
          <cell r="D5746" t="str">
            <v>0107</v>
          </cell>
          <cell r="E5746">
            <v>0</v>
          </cell>
          <cell r="F5746">
            <v>0</v>
          </cell>
          <cell r="G5746" t="str">
            <v>87437</v>
          </cell>
          <cell r="H5746" t="str">
            <v>APLICAÇÃO DE GESSO PROJETADO COM EQUIPAMENTO DE PROJEÇÃO EM PAREDES DE AMBIENTES DE ÁREA MENOR QUE 5M², SARRAFEADO (COM TALISCAS), ESPESSURA DE 1,0CM. AF_06/2014</v>
          </cell>
        </row>
        <row r="5747">
          <cell r="A5747" t="str">
            <v>REVESTIMENTO E TRATAMENTO DE SUPERFICIES</v>
          </cell>
          <cell r="B5747" t="str">
            <v>REVE</v>
          </cell>
          <cell r="C5747" t="str">
            <v>EMBOCO</v>
          </cell>
          <cell r="D5747" t="str">
            <v>0107</v>
          </cell>
          <cell r="E5747">
            <v>0</v>
          </cell>
          <cell r="F5747">
            <v>0</v>
          </cell>
          <cell r="G5747" t="str">
            <v>87438</v>
          </cell>
          <cell r="H5747" t="str">
            <v>APLICAÇÃO DE GESSO PROJETADO COM EQUIPAMENTO DE PROJEÇÃO EM PAREDES DE AMBIENTES DE ÁREA MAIOR QUE 10M², SARRAFEADO (COM TALISCAS), ESPESSURA DE 1,5CM. AF_06/2014</v>
          </cell>
        </row>
        <row r="5748">
          <cell r="A5748" t="str">
            <v>REVESTIMENTO E TRATAMENTO DE SUPERFICIES</v>
          </cell>
          <cell r="B5748" t="str">
            <v>REVE</v>
          </cell>
          <cell r="C5748" t="str">
            <v>EMBOCO</v>
          </cell>
          <cell r="D5748" t="str">
            <v>0107</v>
          </cell>
          <cell r="E5748">
            <v>0</v>
          </cell>
          <cell r="F5748">
            <v>0</v>
          </cell>
          <cell r="G5748" t="str">
            <v>87439</v>
          </cell>
          <cell r="H5748" t="str">
            <v>APLICAÇÃO DE GESSO PROJETADO COM EQUIPAMENTO DE PROJEÇÃO EM PAREDES DE AMBIENTES DE ÁREA ENTRE 5M² E 10M², SARRAFEADO (COM TALISCAS), ESPESSURA DE 1,5CM. AF_06/2014</v>
          </cell>
        </row>
        <row r="5749">
          <cell r="A5749" t="str">
            <v>REVESTIMENTO E TRATAMENTO DE SUPERFICIES</v>
          </cell>
          <cell r="B5749" t="str">
            <v>REVE</v>
          </cell>
          <cell r="C5749" t="str">
            <v>EMBOCO</v>
          </cell>
          <cell r="D5749" t="str">
            <v>0107</v>
          </cell>
          <cell r="E5749">
            <v>0</v>
          </cell>
          <cell r="F5749">
            <v>0</v>
          </cell>
          <cell r="G5749" t="str">
            <v>87440</v>
          </cell>
          <cell r="H5749" t="str">
            <v>APLICAÇÃO DE GESSO PROJETADO COM EQUIPAMENTO DE PROJEÇÃO EM PAREDES DE AMBIENTES DE ÁREA MENOR QUE 5M², SARRAFEADO (COM TALISCAS), ESPESSURA DE 1,5CM. AF_06/2014</v>
          </cell>
        </row>
        <row r="5750">
          <cell r="A5750" t="str">
            <v>REVESTIMENTO E TRATAMENTO DE SUPERFICIES</v>
          </cell>
          <cell r="B5750" t="str">
            <v>REVE</v>
          </cell>
          <cell r="C5750" t="str">
            <v>EMBOCO</v>
          </cell>
          <cell r="D5750" t="str">
            <v>0107</v>
          </cell>
          <cell r="E5750">
            <v>0</v>
          </cell>
          <cell r="F5750">
            <v>0</v>
          </cell>
          <cell r="G5750" t="str">
            <v>87527</v>
          </cell>
          <cell r="H5750" t="str">
            <v>EMBOÇO, PARA RECEBIMENTO DE CERÂMICA, EM ARGAMASSA TRAÇO 1:2:8, PREPARO MECÂNICO COM BETONEIRA 400L, APLICADO MANUALMENTE EM FACES INTERNAS DE PAREDES, PARA AMBIENTE COM ÁREA MENOR QUE 5M2, ESPESSURA DE 20MM, COM EXECUÇÃO DE TALISCAS. AF_06/2014</v>
          </cell>
        </row>
        <row r="5751">
          <cell r="A5751" t="str">
            <v>REVESTIMENTO E TRATAMENTO DE SUPERFICIES</v>
          </cell>
          <cell r="B5751" t="str">
            <v>REVE</v>
          </cell>
          <cell r="C5751" t="str">
            <v>EMBOCO</v>
          </cell>
          <cell r="D5751" t="str">
            <v>0107</v>
          </cell>
          <cell r="E5751">
            <v>0</v>
          </cell>
          <cell r="F5751">
            <v>0</v>
          </cell>
          <cell r="G5751" t="str">
            <v>87528</v>
          </cell>
          <cell r="H5751" t="str">
            <v>EMBOÇO, PARA RECEBIMENTO DE CERÂMICA, EM ARGAMASSA TRAÇO 1:2:8, PREPARO MANUAL, APLICADO MANUALMENTE EM FACES INTERNAS DE PAREDES, PARA AMBIENTE COM ÁREA MENOR QUE 5M2, ESPESSURA DE 20MM, COM EXECUÇÃO DE TALISCAS. AF_06/2014</v>
          </cell>
        </row>
        <row r="5752">
          <cell r="A5752" t="str">
            <v>REVESTIMENTO E TRATAMENTO DE SUPERFICIES</v>
          </cell>
          <cell r="B5752" t="str">
            <v>REVE</v>
          </cell>
          <cell r="C5752" t="str">
            <v>EMBOCO</v>
          </cell>
          <cell r="D5752" t="str">
            <v>0107</v>
          </cell>
          <cell r="E5752">
            <v>0</v>
          </cell>
          <cell r="F5752">
            <v>0</v>
          </cell>
          <cell r="G5752" t="str">
            <v>87529</v>
          </cell>
          <cell r="H5752" t="str">
            <v>MASSA ÚNICA, PARA RECEBIMENTO DE PINTURA, EM ARGAMASSA TRAÇO 1:2:8, PREPARO MECÂNICO COM BETONEIRA 400L, APLICADA MANUALMENTE EM FACES INTERNAS DE PAREDES, ESPESSURA DE 20MM, COM EXECUÇÃO DE TALISCAS. AF_06/2014</v>
          </cell>
        </row>
        <row r="5753">
          <cell r="A5753" t="str">
            <v>REVESTIMENTO E TRATAMENTO DE SUPERFICIES</v>
          </cell>
          <cell r="B5753" t="str">
            <v>REVE</v>
          </cell>
          <cell r="C5753" t="str">
            <v>EMBOCO</v>
          </cell>
          <cell r="D5753" t="str">
            <v>0107</v>
          </cell>
          <cell r="E5753">
            <v>0</v>
          </cell>
          <cell r="F5753">
            <v>0</v>
          </cell>
          <cell r="G5753" t="str">
            <v>87530</v>
          </cell>
          <cell r="H5753" t="str">
            <v>MASSA ÚNICA, PARA RECEBIMENTO DE PINTURA, EM ARGAMASSA TRAÇO 1:2:8, PREPARO MANUAL, APLICADA MANUALMENTE EM FACES INTERNAS DE PAREDES, ESPESSURA DE 20MM, COM EXECUÇÃO DE TALISCAS. AF_06/2014</v>
          </cell>
        </row>
        <row r="5754">
          <cell r="A5754" t="str">
            <v>REVESTIMENTO E TRATAMENTO DE SUPERFICIES</v>
          </cell>
          <cell r="B5754" t="str">
            <v>REVE</v>
          </cell>
          <cell r="C5754" t="str">
            <v>EMBOCO</v>
          </cell>
          <cell r="D5754" t="str">
            <v>0107</v>
          </cell>
          <cell r="E5754">
            <v>0</v>
          </cell>
          <cell r="F5754">
            <v>0</v>
          </cell>
          <cell r="G5754" t="str">
            <v>87531</v>
          </cell>
          <cell r="H5754" t="str">
            <v>EMBOÇO, PARA RECEBIMENTO DE CERÂMICA, EM ARGAMASSA TRAÇO 1:2:8, PREPARO MECÂNICO COM BETONEIRA 400L, APLICADO MANUALMENTE EM FACES INTERNAS DE PAREDES, PARA AMBIENTE COM ÁREA ENTRE 5M2 E 10M2, ESPESSURA DE 20MM, COM EXECUÇÃO DE TALISCAS. AF_06/2014</v>
          </cell>
        </row>
        <row r="5755">
          <cell r="A5755" t="str">
            <v>REVESTIMENTO E TRATAMENTO DE SUPERFICIES</v>
          </cell>
          <cell r="B5755" t="str">
            <v>REVE</v>
          </cell>
          <cell r="C5755" t="str">
            <v>EMBOCO</v>
          </cell>
          <cell r="D5755" t="str">
            <v>0107</v>
          </cell>
          <cell r="E5755">
            <v>0</v>
          </cell>
          <cell r="F5755">
            <v>0</v>
          </cell>
          <cell r="G5755" t="str">
            <v>87532</v>
          </cell>
          <cell r="H5755" t="str">
            <v>EMBOÇO, PARA RECEBIMENTO DE CERÂMICA, EM ARGAMASSA TRAÇO 1:2:8, PREPARO MANUAL, APLICADO MANUALMENTE EM FACES INTERNAS DE PAREDES, PARA AMBIENTE COM ÁREA  ENTRE 5M2 E 10M2, ESPESSURA DE 20MM, COM EXECUÇÃO DE TALISCAS. AF_06/2014</v>
          </cell>
        </row>
        <row r="5756">
          <cell r="A5756" t="str">
            <v>REVESTIMENTO E TRATAMENTO DE SUPERFICIES</v>
          </cell>
          <cell r="B5756" t="str">
            <v>REVE</v>
          </cell>
          <cell r="C5756" t="str">
            <v>EMBOCO</v>
          </cell>
          <cell r="D5756" t="str">
            <v>0107</v>
          </cell>
          <cell r="E5756">
            <v>0</v>
          </cell>
          <cell r="F5756">
            <v>0</v>
          </cell>
          <cell r="G5756" t="str">
            <v>87535</v>
          </cell>
          <cell r="H5756" t="str">
            <v>EMBOÇO, PARA RECEBIMENTO DE CERÂMICA, EM ARGAMASSA TRAÇO 1:2:8, PREPARO MECÂNICO COM BETONEIRA 400L, APLICADO MANUALMENTE EM FACES INTERNAS DE PAREDES, PARA AMBIENTE COM ÁREA  MAIOR QUE 10M2, ESPESSURA DE 20MM, COM EXECUÇÃO DE TALISCAS. AF_06/2014</v>
          </cell>
        </row>
        <row r="5757">
          <cell r="A5757" t="str">
            <v>REVESTIMENTO E TRATAMENTO DE SUPERFICIES</v>
          </cell>
          <cell r="B5757" t="str">
            <v>REVE</v>
          </cell>
          <cell r="C5757" t="str">
            <v>EMBOCO</v>
          </cell>
          <cell r="D5757" t="str">
            <v>0107</v>
          </cell>
          <cell r="E5757">
            <v>0</v>
          </cell>
          <cell r="F5757">
            <v>0</v>
          </cell>
          <cell r="G5757" t="str">
            <v>87536</v>
          </cell>
          <cell r="H5757" t="str">
            <v>EMBOÇO, PARA RECEBIMENTO DE CERÂMICA, EM ARGAMASSA TRAÇO 1:2:8, PREPARO MANUAL, APLICADO MANUALMENTE EM FACES INTERNAS DE PAREDES, PARA AMBIENTE COM ÁREA  MAIOR QUE 10M2, ESPESSURA DE 20MM, COM EXECUÇÃO DE TALISCAS. AF_06/2014</v>
          </cell>
        </row>
        <row r="5758">
          <cell r="A5758" t="str">
            <v>REVESTIMENTO E TRATAMENTO DE SUPERFICIES</v>
          </cell>
          <cell r="B5758" t="str">
            <v>REVE</v>
          </cell>
          <cell r="C5758" t="str">
            <v>EMBOCO</v>
          </cell>
          <cell r="D5758" t="str">
            <v>0107</v>
          </cell>
          <cell r="E5758">
            <v>0</v>
          </cell>
          <cell r="F5758">
            <v>0</v>
          </cell>
          <cell r="G5758" t="str">
            <v>87537</v>
          </cell>
          <cell r="H5758"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row>
        <row r="5759">
          <cell r="A5759" t="str">
            <v>REVESTIMENTO E TRATAMENTO DE SUPERFICIES</v>
          </cell>
          <cell r="B5759" t="str">
            <v>REVE</v>
          </cell>
          <cell r="C5759" t="str">
            <v>EMBOCO</v>
          </cell>
          <cell r="D5759" t="str">
            <v>0107</v>
          </cell>
          <cell r="E5759">
            <v>0</v>
          </cell>
          <cell r="F5759">
            <v>0</v>
          </cell>
          <cell r="G5759" t="str">
            <v>87538</v>
          </cell>
          <cell r="H5759" t="str">
            <v>MASSA ÚNICA, PARA RECEBIMENTO DE PINTURA, EM ARGAMASSA INDUSTRIALIZADA, PREPARO MECÂNICO, APLICADO COM EQUIPAMENTO DE MISTURA E PROJEÇÃO DE 1,5 M3/H DE ARGAMASSA EM FACES INTERNAS DE PAREDES, ESPESSURA DE 20MM, COM EXECUÇÃO DE TALISCAS. AF_06/2014</v>
          </cell>
        </row>
        <row r="5760">
          <cell r="A5760" t="str">
            <v>REVESTIMENTO E TRATAMENTO DE SUPERFICIES</v>
          </cell>
          <cell r="B5760" t="str">
            <v>REVE</v>
          </cell>
          <cell r="C5760" t="str">
            <v>EMBOCO</v>
          </cell>
          <cell r="D5760" t="str">
            <v>0107</v>
          </cell>
          <cell r="E5760">
            <v>0</v>
          </cell>
          <cell r="F5760">
            <v>0</v>
          </cell>
          <cell r="G5760" t="str">
            <v>87539</v>
          </cell>
          <cell r="H5760"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row>
        <row r="5761">
          <cell r="A5761" t="str">
            <v>REVESTIMENTO E TRATAMENTO DE SUPERFICIES</v>
          </cell>
          <cell r="B5761" t="str">
            <v>REVE</v>
          </cell>
          <cell r="C5761" t="str">
            <v>EMBOCO</v>
          </cell>
          <cell r="D5761" t="str">
            <v>0107</v>
          </cell>
          <cell r="E5761">
            <v>0</v>
          </cell>
          <cell r="F5761">
            <v>0</v>
          </cell>
          <cell r="G5761" t="str">
            <v>87541</v>
          </cell>
          <cell r="H5761"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row>
        <row r="5762">
          <cell r="A5762" t="str">
            <v>REVESTIMENTO E TRATAMENTO DE SUPERFICIES</v>
          </cell>
          <cell r="B5762" t="str">
            <v>REVE</v>
          </cell>
          <cell r="C5762" t="str">
            <v>EMBOCO</v>
          </cell>
          <cell r="D5762" t="str">
            <v>0107</v>
          </cell>
          <cell r="E5762">
            <v>0</v>
          </cell>
          <cell r="F5762">
            <v>0</v>
          </cell>
          <cell r="G5762" t="str">
            <v>87543</v>
          </cell>
          <cell r="H5762" t="str">
            <v>MASSA ÚNICA, PARA RECEBIMENTO DE PINTURA OU CERÂMICA, ARGAMASSA INDUSTRIALIZADA, PREPARO MECÂNICO, APLICADO COM EQUIPAMENTO DE MISTURA E PROJEÇÃO DE 1,5 M3/H EM FACES INTERNAS DE PAREDES, ESPESSURA DE 5MM, SEM EXECUÇÃO DE TALISCAS. AF_06/2014</v>
          </cell>
        </row>
        <row r="5763">
          <cell r="A5763" t="str">
            <v>REVESTIMENTO E TRATAMENTO DE SUPERFICIES</v>
          </cell>
          <cell r="B5763" t="str">
            <v>REVE</v>
          </cell>
          <cell r="C5763" t="str">
            <v>EMBOCO</v>
          </cell>
          <cell r="D5763" t="str">
            <v>0107</v>
          </cell>
          <cell r="E5763">
            <v>0</v>
          </cell>
          <cell r="F5763">
            <v>0</v>
          </cell>
          <cell r="G5763" t="str">
            <v>87545</v>
          </cell>
          <cell r="H5763" t="str">
            <v>EMBOÇO, PARA RECEBIMENTO DE CERÂMICA, EM ARGAMASSA TRAÇO 1:2:8, PREPARO MECÂNICO COM BETONEIRA 400L, APLICADO MANUALMENTE EM FACES INTERNAS DE PAREDES, PARA AMBIENTE COM ÁREA MENOR QUE 5M2, ESPESSURA DE 10MM, COM EXECUÇÃO DE TALISCAS. AF_06/2014</v>
          </cell>
        </row>
        <row r="5764">
          <cell r="A5764" t="str">
            <v>REVESTIMENTO E TRATAMENTO DE SUPERFICIES</v>
          </cell>
          <cell r="B5764" t="str">
            <v>REVE</v>
          </cell>
          <cell r="C5764" t="str">
            <v>EMBOCO</v>
          </cell>
          <cell r="D5764" t="str">
            <v>0107</v>
          </cell>
          <cell r="E5764">
            <v>0</v>
          </cell>
          <cell r="F5764">
            <v>0</v>
          </cell>
          <cell r="G5764" t="str">
            <v>87546</v>
          </cell>
          <cell r="H5764" t="str">
            <v>EMBOÇO, PARA RECEBIMENTO DE CERÂMICA, EM ARGAMASSA TRAÇO 1:2:8, PREPARO MANUAL, APLICADO MANUALMENTE EM FACES INTERNAS DE PAREDES, PARA AMBIENTE COM ÁREA MENOR QUE 5M2, ESPESSURA DE 10MM, COM EXECUÇÃO DE TALISCAS. AF_06/2014</v>
          </cell>
        </row>
        <row r="5765">
          <cell r="A5765" t="str">
            <v>REVESTIMENTO E TRATAMENTO DE SUPERFICIES</v>
          </cell>
          <cell r="B5765" t="str">
            <v>REVE</v>
          </cell>
          <cell r="C5765" t="str">
            <v>EMBOCO</v>
          </cell>
          <cell r="D5765" t="str">
            <v>0107</v>
          </cell>
          <cell r="E5765">
            <v>0</v>
          </cell>
          <cell r="F5765">
            <v>0</v>
          </cell>
          <cell r="G5765" t="str">
            <v>87547</v>
          </cell>
          <cell r="H5765" t="str">
            <v>MASSA ÚNICA, PARA RECEBIMENTO DE PINTURA, EM ARGAMASSA TRAÇO 1:2:8, PREPARO MECÂNICO COM BETONEIRA 400L, APLICADA MANUALMENTE EM FACES INTERNAS DE PAREDES, ESPESSURA DE 10MM, COM EXECUÇÃO DE TALISCAS. AF_06/2014</v>
          </cell>
        </row>
        <row r="5766">
          <cell r="A5766" t="str">
            <v>REVESTIMENTO E TRATAMENTO DE SUPERFICIES</v>
          </cell>
          <cell r="B5766" t="str">
            <v>REVE</v>
          </cell>
          <cell r="C5766" t="str">
            <v>EMBOCO</v>
          </cell>
          <cell r="D5766" t="str">
            <v>0107</v>
          </cell>
          <cell r="E5766">
            <v>0</v>
          </cell>
          <cell r="F5766">
            <v>0</v>
          </cell>
          <cell r="G5766" t="str">
            <v>87548</v>
          </cell>
          <cell r="H5766" t="str">
            <v>MASSA ÚNICA, PARA RECEBIMENTO DE PINTURA, EM ARGAMASSA TRAÇO 1:2:8, PREPARO MANUAL, APLICADA MANUALMENTE EM FACES INTERNAS DE PAREDES, ESPESSURA DE 10MM, COM EXECUÇÃO DE TALISCAS. AF_06/2014</v>
          </cell>
        </row>
        <row r="5767">
          <cell r="A5767" t="str">
            <v>REVESTIMENTO E TRATAMENTO DE SUPERFICIES</v>
          </cell>
          <cell r="B5767" t="str">
            <v>REVE</v>
          </cell>
          <cell r="C5767" t="str">
            <v>EMBOCO</v>
          </cell>
          <cell r="D5767" t="str">
            <v>0107</v>
          </cell>
          <cell r="E5767">
            <v>0</v>
          </cell>
          <cell r="F5767">
            <v>0</v>
          </cell>
          <cell r="G5767" t="str">
            <v>87549</v>
          </cell>
          <cell r="H5767" t="str">
            <v>EMBOÇO, PARA RECEBIMENTO DE CERÂMICA, EM ARGAMASSA TRAÇO 1:2:8, PREPARO MECÂNICO COM BETONEIRA 400L, APLICADO MANUALMENTE EM FACES INTERNAS DE PAREDES, PARA AMBIENTE COM ÁREA ENTRE 5M2 E 10M2, ESPESSURA DE 10MM, COM EXECUÇÃO DE TALISCAS. AF_06/2014</v>
          </cell>
        </row>
        <row r="5768">
          <cell r="A5768" t="str">
            <v>REVESTIMENTO E TRATAMENTO DE SUPERFICIES</v>
          </cell>
          <cell r="B5768" t="str">
            <v>REVE</v>
          </cell>
          <cell r="C5768" t="str">
            <v>EMBOCO</v>
          </cell>
          <cell r="D5768" t="str">
            <v>0107</v>
          </cell>
          <cell r="E5768">
            <v>0</v>
          </cell>
          <cell r="F5768">
            <v>0</v>
          </cell>
          <cell r="G5768" t="str">
            <v>87550</v>
          </cell>
          <cell r="H5768" t="str">
            <v>EMBOÇO, PARA RECEBIMENTO DE CERÂMICA, EM ARGAMASSA TRAÇO 1:2:8, PREPARO MANUAL, APLICADO MANUALMENTE EM FACES INTERNAS DE PAREDES, PARA AMBIENTE COM ÁREA ENTRE 5M2 E 10M2, ESPESSURA DE 10MM, COM EXECUÇÃO DE TALISCAS. AF_06/2014</v>
          </cell>
        </row>
        <row r="5769">
          <cell r="A5769" t="str">
            <v>REVESTIMENTO E TRATAMENTO DE SUPERFICIES</v>
          </cell>
          <cell r="B5769" t="str">
            <v>REVE</v>
          </cell>
          <cell r="C5769" t="str">
            <v>EMBOCO</v>
          </cell>
          <cell r="D5769" t="str">
            <v>0107</v>
          </cell>
          <cell r="E5769">
            <v>0</v>
          </cell>
          <cell r="F5769">
            <v>0</v>
          </cell>
          <cell r="G5769" t="str">
            <v>87553</v>
          </cell>
          <cell r="H5769" t="str">
            <v>EMBOÇO, PARA RECEBIMENTO DE CERÂMICA, EM ARGAMASSA TRAÇO 1:2:8, PREPARO MECÂNICO COM BETONEIRA 400L, APLICADO MANUALMENTE EM FACES INTERNAS DE PAREDES, PARA AMBIENTE COM ÁREA MAIOR QUE 10M2, ESPESSURA DE 10MM, COM EXECUÇÃO DE TALISCAS. AF_06/2014</v>
          </cell>
        </row>
        <row r="5770">
          <cell r="A5770" t="str">
            <v>REVESTIMENTO E TRATAMENTO DE SUPERFICIES</v>
          </cell>
          <cell r="B5770" t="str">
            <v>REVE</v>
          </cell>
          <cell r="C5770" t="str">
            <v>EMBOCO</v>
          </cell>
          <cell r="D5770" t="str">
            <v>0107</v>
          </cell>
          <cell r="E5770">
            <v>0</v>
          </cell>
          <cell r="F5770">
            <v>0</v>
          </cell>
          <cell r="G5770" t="str">
            <v>87554</v>
          </cell>
          <cell r="H5770" t="str">
            <v>EMBOÇO, PARA RECEBIMENTO DE CERÂMICA, EM ARGAMASSA TRAÇO 1:2:8, PREPARO MANUAL, APLICADO MANUALMENTE EM FACES INTERNAS DE PAREDES, PARA AMBIENTE COM ÁREA MAIOR QUE 10M2, ESPESSURA DE 10MM, COM EXECUÇÃO DE TALISCAS. AF_06/2014</v>
          </cell>
        </row>
        <row r="5771">
          <cell r="A5771" t="str">
            <v>REVESTIMENTO E TRATAMENTO DE SUPERFICIES</v>
          </cell>
          <cell r="B5771" t="str">
            <v>REVE</v>
          </cell>
          <cell r="C5771" t="str">
            <v>EMBOCO</v>
          </cell>
          <cell r="D5771" t="str">
            <v>0107</v>
          </cell>
          <cell r="E5771">
            <v>0</v>
          </cell>
          <cell r="F5771">
            <v>0</v>
          </cell>
          <cell r="G5771" t="str">
            <v>87555</v>
          </cell>
          <cell r="H5771"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row>
        <row r="5772">
          <cell r="A5772" t="str">
            <v>REVESTIMENTO E TRATAMENTO DE SUPERFICIES</v>
          </cell>
          <cell r="B5772" t="str">
            <v>REVE</v>
          </cell>
          <cell r="C5772" t="str">
            <v>EMBOCO</v>
          </cell>
          <cell r="D5772" t="str">
            <v>0107</v>
          </cell>
          <cell r="E5772">
            <v>0</v>
          </cell>
          <cell r="F5772">
            <v>0</v>
          </cell>
          <cell r="G5772" t="str">
            <v>87556</v>
          </cell>
          <cell r="H5772" t="str">
            <v>MASSA ÚNICA, PARA RECEBIMENTO DE PINTURA, EM ARGAMASSA INDUSTRIALIZADA, PREPARO MECÂNICO, APLICADO COM EQUIPAMENTO DE MISTURA E PROJEÇÃO DE 1,5 M3/H DE ARGAMASSA EM FACES INTERNAS DE PAREDES, ESPESSURA DE 10MM, COM EXECUÇÃO DE TALISCAS. AF_06/2014</v>
          </cell>
        </row>
        <row r="5773">
          <cell r="A5773" t="str">
            <v>REVESTIMENTO E TRATAMENTO DE SUPERFICIES</v>
          </cell>
          <cell r="B5773" t="str">
            <v>REVE</v>
          </cell>
          <cell r="C5773" t="str">
            <v>EMBOCO</v>
          </cell>
          <cell r="D5773" t="str">
            <v>0107</v>
          </cell>
          <cell r="E5773">
            <v>0</v>
          </cell>
          <cell r="F5773">
            <v>0</v>
          </cell>
          <cell r="G5773" t="str">
            <v>87557</v>
          </cell>
          <cell r="H5773"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row>
        <row r="5774">
          <cell r="A5774" t="str">
            <v>REVESTIMENTO E TRATAMENTO DE SUPERFICIES</v>
          </cell>
          <cell r="B5774" t="str">
            <v>REVE</v>
          </cell>
          <cell r="C5774" t="str">
            <v>EMBOCO</v>
          </cell>
          <cell r="D5774" t="str">
            <v>0107</v>
          </cell>
          <cell r="E5774">
            <v>0</v>
          </cell>
          <cell r="F5774">
            <v>0</v>
          </cell>
          <cell r="G5774" t="str">
            <v>87559</v>
          </cell>
          <cell r="H5774"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row>
        <row r="5775">
          <cell r="A5775" t="str">
            <v>REVESTIMENTO E TRATAMENTO DE SUPERFICIES</v>
          </cell>
          <cell r="B5775" t="str">
            <v>REVE</v>
          </cell>
          <cell r="C5775" t="str">
            <v>EMBOCO</v>
          </cell>
          <cell r="D5775" t="str">
            <v>0107</v>
          </cell>
          <cell r="E5775">
            <v>0</v>
          </cell>
          <cell r="F5775">
            <v>0</v>
          </cell>
          <cell r="G5775" t="str">
            <v>87561</v>
          </cell>
          <cell r="H5775" t="str">
            <v>MASSA ÚNICA, PARA RECEBIMENTO DE PINTURA OU CERÂMICA, EM ARGAMASSA INDUSTRIALIZADA, PREPARO MECÂNICO, APLICADO COM EQUIPAMENTO DE MISTURA E PROJEÇÃO DE 1,5 M3/H DE ARGAMASSA EM FACES INTERNAS DE PAREDES, ESPESSURA DE 10MM, SEM EXECUÇÃO DE TALISCAS. AF_06/2014</v>
          </cell>
        </row>
        <row r="5776">
          <cell r="A5776" t="str">
            <v>REVESTIMENTO E TRATAMENTO DE SUPERFICIES</v>
          </cell>
          <cell r="B5776" t="str">
            <v>REVE</v>
          </cell>
          <cell r="C5776" t="str">
            <v>EMBOCO</v>
          </cell>
          <cell r="D5776" t="str">
            <v>0107</v>
          </cell>
          <cell r="E5776">
            <v>0</v>
          </cell>
          <cell r="F5776">
            <v>0</v>
          </cell>
          <cell r="G5776" t="str">
            <v>87775</v>
          </cell>
          <cell r="H5776" t="str">
            <v>EMBOÇO OU MASSA ÚNICA EM ARGAMASSA TRAÇO 1:2:8, PREPARO MECÂNICO COM BETONEIRA 400 L, APLICADA MANUALMENTE EM PANOS DE FACHADA COM PRESENÇA DE VÃOS, ESPESSURA DE 25 MM. AF_06/2014</v>
          </cell>
        </row>
        <row r="5777">
          <cell r="A5777" t="str">
            <v>REVESTIMENTO E TRATAMENTO DE SUPERFICIES</v>
          </cell>
          <cell r="B5777" t="str">
            <v>REVE</v>
          </cell>
          <cell r="C5777" t="str">
            <v>EMBOCO</v>
          </cell>
          <cell r="D5777" t="str">
            <v>0107</v>
          </cell>
          <cell r="E5777">
            <v>0</v>
          </cell>
          <cell r="F5777">
            <v>0</v>
          </cell>
          <cell r="G5777" t="str">
            <v>87777</v>
          </cell>
          <cell r="H5777" t="str">
            <v>EMBOÇO OU MASSA ÚNICA EM ARGAMASSA TRAÇO 1:2:8, PREPARO MANUAL, APLICADA MANUALMENTE EM PANOS DE FACHADA COM PRESENÇA DE VÃOS, ESPESSURA DE 25 MM. AF_06/2014</v>
          </cell>
        </row>
        <row r="5778">
          <cell r="A5778" t="str">
            <v>REVESTIMENTO E TRATAMENTO DE SUPERFICIES</v>
          </cell>
          <cell r="B5778" t="str">
            <v>REVE</v>
          </cell>
          <cell r="C5778" t="str">
            <v>EMBOCO</v>
          </cell>
          <cell r="D5778" t="str">
            <v>0107</v>
          </cell>
          <cell r="E5778">
            <v>0</v>
          </cell>
          <cell r="F5778">
            <v>0</v>
          </cell>
          <cell r="G5778" t="str">
            <v>87778</v>
          </cell>
          <cell r="H5778" t="str">
            <v>EMBOÇO OU MASSA ÚNICA EM ARGAMASSA INDUSTRIALIZADA, PREPARO MECÂNICO E APLICAÇÃO COM EQUIPAMENTO DE MISTURA E PROJEÇÃO DE 1,5 M3/H DE ARGAMASSA EM PANOS DE FACHADA COM PRESENÇA DE VÃOS, ESPESSURA DE 25 MM. AF_06/2014</v>
          </cell>
        </row>
        <row r="5779">
          <cell r="A5779" t="str">
            <v>REVESTIMENTO E TRATAMENTO DE SUPERFICIES</v>
          </cell>
          <cell r="B5779" t="str">
            <v>REVE</v>
          </cell>
          <cell r="C5779" t="str">
            <v>EMBOCO</v>
          </cell>
          <cell r="D5779" t="str">
            <v>0107</v>
          </cell>
          <cell r="E5779">
            <v>0</v>
          </cell>
          <cell r="F5779">
            <v>0</v>
          </cell>
          <cell r="G5779" t="str">
            <v>87779</v>
          </cell>
          <cell r="H5779" t="str">
            <v>EMBOÇO OU MASSA ÚNICA EM ARGAMASSA TRAÇO 1:2:8, PREPARO MECÂNICO COM BETONEIRA 400 L, APLICADA MANUALMENTE EM PANOS DE FACHADA COM PRESENÇA DE VÃOS, ESPESSURA DE 35 MM. AF_06/2014</v>
          </cell>
        </row>
        <row r="5780">
          <cell r="A5780" t="str">
            <v>REVESTIMENTO E TRATAMENTO DE SUPERFICIES</v>
          </cell>
          <cell r="B5780" t="str">
            <v>REVE</v>
          </cell>
          <cell r="C5780" t="str">
            <v>EMBOCO</v>
          </cell>
          <cell r="D5780" t="str">
            <v>0107</v>
          </cell>
          <cell r="E5780">
            <v>0</v>
          </cell>
          <cell r="F5780">
            <v>0</v>
          </cell>
          <cell r="G5780" t="str">
            <v>87781</v>
          </cell>
          <cell r="H5780" t="str">
            <v>EMBOÇO OU MASSA ÚNICA EM ARGAMASSA TRAÇO 1:2:8, PREPARO MANUAL, APLICADA MANUALMENTE EM PANOS DE FACHADA COM PRESENÇA DE VÃOS, ESPESSURA DE 35 MM. AF_06/2014</v>
          </cell>
        </row>
        <row r="5781">
          <cell r="A5781" t="str">
            <v>REVESTIMENTO E TRATAMENTO DE SUPERFICIES</v>
          </cell>
          <cell r="B5781" t="str">
            <v>REVE</v>
          </cell>
          <cell r="C5781" t="str">
            <v>EMBOCO</v>
          </cell>
          <cell r="D5781" t="str">
            <v>0107</v>
          </cell>
          <cell r="E5781">
            <v>0</v>
          </cell>
          <cell r="F5781">
            <v>0</v>
          </cell>
          <cell r="G5781" t="str">
            <v>87783</v>
          </cell>
          <cell r="H5781" t="str">
            <v>EMBOÇO OU MASSA ÚNICA EM ARGAMASSA INDUSTRIALIZADA, PREPARO MECÂNICO E APLICAÇÃO COM EQUIPAMENTO DE MISTURA E PROJEÇÃO DE 1,5 M3/H DE ARGAMASSA EM PANOS DE FACHADA COM PRESENÇA DE VÃOS, ESPESSURA DE 35 MM. AF_06/2014</v>
          </cell>
        </row>
        <row r="5782">
          <cell r="A5782" t="str">
            <v>REVESTIMENTO E TRATAMENTO DE SUPERFICIES</v>
          </cell>
          <cell r="B5782" t="str">
            <v>REVE</v>
          </cell>
          <cell r="C5782" t="str">
            <v>EMBOCO</v>
          </cell>
          <cell r="D5782" t="str">
            <v>0107</v>
          </cell>
          <cell r="E5782">
            <v>0</v>
          </cell>
          <cell r="F5782">
            <v>0</v>
          </cell>
          <cell r="G5782" t="str">
            <v>87784</v>
          </cell>
          <cell r="H5782" t="str">
            <v>EMBOÇO OU MASSA ÚNICA EM ARGAMASSA TRAÇO 1:2:8, PREPARO MECÂNICO COM BETONEIRA 400 L, APLICADA MANUALMENTE EM PANOS DE FACHADA COM PRESENÇA DE VÃOS, ESPESSURA DE 45 MM. AF_06/2014</v>
          </cell>
        </row>
        <row r="5783">
          <cell r="A5783" t="str">
            <v>REVESTIMENTO E TRATAMENTO DE SUPERFICIES</v>
          </cell>
          <cell r="B5783" t="str">
            <v>REVE</v>
          </cell>
          <cell r="C5783" t="str">
            <v>EMBOCO</v>
          </cell>
          <cell r="D5783" t="str">
            <v>0107</v>
          </cell>
          <cell r="E5783">
            <v>0</v>
          </cell>
          <cell r="F5783">
            <v>0</v>
          </cell>
          <cell r="G5783" t="str">
            <v>87786</v>
          </cell>
          <cell r="H5783" t="str">
            <v>EMBOÇO OU MASSA ÚNICA EM ARGAMASSA TRAÇO 1:2:8, PREPARO MANUAL, APLICADA MANUALMENTE EM PANOS DE FACHADA COM PRESENÇA DE VÃOS, ESPESSURA DE 45 MM. AF_06/2014</v>
          </cell>
        </row>
        <row r="5784">
          <cell r="A5784" t="str">
            <v>REVESTIMENTO E TRATAMENTO DE SUPERFICIES</v>
          </cell>
          <cell r="B5784" t="str">
            <v>REVE</v>
          </cell>
          <cell r="C5784" t="str">
            <v>EMBOCO</v>
          </cell>
          <cell r="D5784" t="str">
            <v>0107</v>
          </cell>
          <cell r="E5784">
            <v>0</v>
          </cell>
          <cell r="F5784">
            <v>0</v>
          </cell>
          <cell r="G5784" t="str">
            <v>87787</v>
          </cell>
          <cell r="H5784" t="str">
            <v>EMBOÇO OU MASSA ÚNICA EM ARGAMASSA INDUSTRIALIZADA, PREPARO MECÂNICO E APLICAÇÃO COM EQUIPAMENTO DE MISTURA E PROJEÇÃO DE 1,5 M3/H DE ARGAMASSA EM PANOS DE FACHADA COM PRESENÇA DE VÃOS, ESPESSURA DE 45 MM. AF_06/2014</v>
          </cell>
        </row>
        <row r="5785">
          <cell r="A5785" t="str">
            <v>REVESTIMENTO E TRATAMENTO DE SUPERFICIES</v>
          </cell>
          <cell r="B5785" t="str">
            <v>REVE</v>
          </cell>
          <cell r="C5785" t="str">
            <v>EMBOCO</v>
          </cell>
          <cell r="D5785" t="str">
            <v>0107</v>
          </cell>
          <cell r="E5785">
            <v>0</v>
          </cell>
          <cell r="F5785">
            <v>0</v>
          </cell>
          <cell r="G5785" t="str">
            <v>87788</v>
          </cell>
          <cell r="H5785" t="str">
            <v>EMBOÇO OU MASSA ÚNICA EM ARGAMASSA TRAÇO 1:2:8, PREPARO MECÂNICO COM BETONEIRA 400 L, APLICADA MANUALMENTE EM PANOS DE FACHADA COM PRESENÇA DE VÃOS, ESPESSURA MAIOR OU IGUAL A 50 MM. AF_06/2014</v>
          </cell>
        </row>
        <row r="5786">
          <cell r="A5786" t="str">
            <v>REVESTIMENTO E TRATAMENTO DE SUPERFICIES</v>
          </cell>
          <cell r="B5786" t="str">
            <v>REVE</v>
          </cell>
          <cell r="C5786" t="str">
            <v>EMBOCO</v>
          </cell>
          <cell r="D5786" t="str">
            <v>0107</v>
          </cell>
          <cell r="E5786">
            <v>0</v>
          </cell>
          <cell r="F5786">
            <v>0</v>
          </cell>
          <cell r="G5786" t="str">
            <v>87790</v>
          </cell>
          <cell r="H5786" t="str">
            <v>EMBOÇO OU MASSA ÚNICA EM ARGAMASSA TRAÇO 1:2:8, PREPARO MANUAL, APLICADA MANUALMENTE EM PANOS DE FACHADA COM PRESENÇA DE VÃOS, ESPESSURA MAIOR OU IGUAL A 50 MM. AF_06/2014</v>
          </cell>
        </row>
        <row r="5787">
          <cell r="A5787" t="str">
            <v>REVESTIMENTO E TRATAMENTO DE SUPERFICIES</v>
          </cell>
          <cell r="B5787" t="str">
            <v>REVE</v>
          </cell>
          <cell r="C5787" t="str">
            <v>EMBOCO</v>
          </cell>
          <cell r="D5787" t="str">
            <v>0107</v>
          </cell>
          <cell r="E5787">
            <v>0</v>
          </cell>
          <cell r="F5787">
            <v>0</v>
          </cell>
          <cell r="G5787" t="str">
            <v>87791</v>
          </cell>
          <cell r="H5787" t="str">
            <v>EMBOÇO OU MASSA ÚNICA EM ARGAMASSA INDUSTRIALIZADA, PREPARO MECÂNICO E APLICAÇÃO COM EQUIPAMENTO DE MISTURA E PROJEÇÃO DE 1,5 M3/H DE ARGAMASSA EM PANOS DE FACHADA COM PRESENÇA DE VÃOS, ESPESSURA MAIOR OU IGUAL A 50 MM. AF_06/2014</v>
          </cell>
        </row>
        <row r="5788">
          <cell r="A5788" t="str">
            <v>REVESTIMENTO E TRATAMENTO DE SUPERFICIES</v>
          </cell>
          <cell r="B5788" t="str">
            <v>REVE</v>
          </cell>
          <cell r="C5788" t="str">
            <v>EMBOCO</v>
          </cell>
          <cell r="D5788" t="str">
            <v>0107</v>
          </cell>
          <cell r="E5788">
            <v>0</v>
          </cell>
          <cell r="F5788">
            <v>0</v>
          </cell>
          <cell r="G5788" t="str">
            <v>87792</v>
          </cell>
          <cell r="H5788" t="str">
            <v>EMBOÇO OU MASSA ÚNICA EM ARGAMASSA TRAÇO 1:2:8, PREPARO MECÂNICO COM BETONEIRA 400 L, APLICADA MANUALMENTE EM PANOS CEGOS DE FACHADA (SEM PRESENÇA DE VÃOS), ESPESSURA DE 25 MM. AF_06/2014</v>
          </cell>
        </row>
        <row r="5789">
          <cell r="A5789" t="str">
            <v>REVESTIMENTO E TRATAMENTO DE SUPERFICIES</v>
          </cell>
          <cell r="B5789" t="str">
            <v>REVE</v>
          </cell>
          <cell r="C5789" t="str">
            <v>EMBOCO</v>
          </cell>
          <cell r="D5789" t="str">
            <v>0107</v>
          </cell>
          <cell r="E5789">
            <v>0</v>
          </cell>
          <cell r="F5789">
            <v>0</v>
          </cell>
          <cell r="G5789" t="str">
            <v>87794</v>
          </cell>
          <cell r="H5789" t="str">
            <v>EMBOÇO OU MASSA ÚNICA EM ARGAMASSA TRAÇO 1:2:8, PREPARO MANUAL, APLICADA MANUALMENTE EM PANOS CEGOS DE FACHADA (SEM PRESENÇA DE VÃOS), ESPESSURA DE 25 MM. AF_06/2014</v>
          </cell>
        </row>
        <row r="5790">
          <cell r="A5790" t="str">
            <v>REVESTIMENTO E TRATAMENTO DE SUPERFICIES</v>
          </cell>
          <cell r="B5790" t="str">
            <v>REVE</v>
          </cell>
          <cell r="C5790" t="str">
            <v>EMBOCO</v>
          </cell>
          <cell r="D5790" t="str">
            <v>0107</v>
          </cell>
          <cell r="E5790">
            <v>0</v>
          </cell>
          <cell r="F5790">
            <v>0</v>
          </cell>
          <cell r="G5790" t="str">
            <v>87795</v>
          </cell>
          <cell r="H5790" t="str">
            <v>EMBOÇO OU MASSA ÚNICA EM ARGAMASSA INDUSTRIALIZADA, PREPARO MECÂNICO E APLICAÇÃO COM EQUIPAMENTO DE MISTURA E PROJEÇÃO DE 1,5 M3/H DE ARGAMASSA EM PANOS CEGOS DE FACHADA (SEM PRESENÇA DE VÃOS), ESPESSURA DE 25 MM. AF_06/2014</v>
          </cell>
        </row>
        <row r="5791">
          <cell r="A5791" t="str">
            <v>REVESTIMENTO E TRATAMENTO DE SUPERFICIES</v>
          </cell>
          <cell r="B5791" t="str">
            <v>REVE</v>
          </cell>
          <cell r="C5791" t="str">
            <v>EMBOCO</v>
          </cell>
          <cell r="D5791" t="str">
            <v>0107</v>
          </cell>
          <cell r="E5791">
            <v>0</v>
          </cell>
          <cell r="F5791">
            <v>0</v>
          </cell>
          <cell r="G5791" t="str">
            <v>87797</v>
          </cell>
          <cell r="H5791" t="str">
            <v>EMBOÇO OU MASSA ÚNICA EM ARGAMASSA TRAÇO 1:2:8, PREPARO MECÂNICO COM BETONEIRA 400 L, APLICADA MANUALMENTE EM PANOS CEGOS DE FACHADA (SEM PRESENÇA DE VÃOS), ESPESSURA DE 35 MM. AF_06/2014</v>
          </cell>
        </row>
        <row r="5792">
          <cell r="A5792" t="str">
            <v>REVESTIMENTO E TRATAMENTO DE SUPERFICIES</v>
          </cell>
          <cell r="B5792" t="str">
            <v>REVE</v>
          </cell>
          <cell r="C5792" t="str">
            <v>EMBOCO</v>
          </cell>
          <cell r="D5792" t="str">
            <v>0107</v>
          </cell>
          <cell r="E5792">
            <v>0</v>
          </cell>
          <cell r="F5792">
            <v>0</v>
          </cell>
          <cell r="G5792" t="str">
            <v>87799</v>
          </cell>
          <cell r="H5792" t="str">
            <v>EMBOÇO OU MASSA ÚNICA EM ARGAMASSA TRAÇO 1:2:8, PREPARO MANUAL, APLICADA MANUALMENTE EM PANOS CEGOS DE FACHADA (SEM PRESENÇA DE VÃOS), ESPESSURA DE 35 MM. AF_06/2014</v>
          </cell>
        </row>
        <row r="5793">
          <cell r="A5793" t="str">
            <v>REVESTIMENTO E TRATAMENTO DE SUPERFICIES</v>
          </cell>
          <cell r="B5793" t="str">
            <v>REVE</v>
          </cell>
          <cell r="C5793" t="str">
            <v>EMBOCO</v>
          </cell>
          <cell r="D5793" t="str">
            <v>0107</v>
          </cell>
          <cell r="E5793">
            <v>0</v>
          </cell>
          <cell r="F5793">
            <v>0</v>
          </cell>
          <cell r="G5793" t="str">
            <v>87800</v>
          </cell>
          <cell r="H5793" t="str">
            <v>EMBOÇO OU MASSA ÚNICA EM ARGAMASSA INDUSTRIALIZADA, PREPARO MECÂNICO E APLICAÇÃO COM EQUIPAMENTO DE MISTURA E PROJEÇÃO DE 1,5 M3/H DE ARGAMASSA EM PANOS CEGOS DE FACHADA (SEM PRESENÇA DE VÃOS), ESPESSURA DE 35 MM. AF_06/2014</v>
          </cell>
        </row>
        <row r="5794">
          <cell r="A5794" t="str">
            <v>REVESTIMENTO E TRATAMENTO DE SUPERFICIES</v>
          </cell>
          <cell r="B5794" t="str">
            <v>REVE</v>
          </cell>
          <cell r="C5794" t="str">
            <v>EMBOCO</v>
          </cell>
          <cell r="D5794" t="str">
            <v>0107</v>
          </cell>
          <cell r="E5794">
            <v>0</v>
          </cell>
          <cell r="F5794">
            <v>0</v>
          </cell>
          <cell r="G5794" t="str">
            <v>87801</v>
          </cell>
          <cell r="H5794" t="str">
            <v>EMBOÇO OU MASSA ÚNICA EM ARGAMASSA TRAÇO 1:2:8, PREPARO MECÂNICO COM BETONEIRA 400 L, APLICADA MANUALMENTE EM PANOS CEGOS DE FACHADA (SEM PRESENÇA DE VÃOS), ESPESSURA DE 45 MM. AF_06/2014</v>
          </cell>
        </row>
        <row r="5795">
          <cell r="A5795" t="str">
            <v>REVESTIMENTO E TRATAMENTO DE SUPERFICIES</v>
          </cell>
          <cell r="B5795" t="str">
            <v>REVE</v>
          </cell>
          <cell r="C5795" t="str">
            <v>EMBOCO</v>
          </cell>
          <cell r="D5795" t="str">
            <v>0107</v>
          </cell>
          <cell r="E5795">
            <v>0</v>
          </cell>
          <cell r="F5795">
            <v>0</v>
          </cell>
          <cell r="G5795" t="str">
            <v>87803</v>
          </cell>
          <cell r="H5795" t="str">
            <v>EMBOÇO OU MASSA ÚNICA EM ARGAMASSA TRAÇO 1:2:8, PREPARO MANUAL, APLICADA MANUALMENTE EM PANOS CEGOS DE FACHADA (SEM PRESENÇA DE VÃOS), ESPESSURA DE 45 MM. AF_06/2014</v>
          </cell>
        </row>
        <row r="5796">
          <cell r="A5796" t="str">
            <v>REVESTIMENTO E TRATAMENTO DE SUPERFICIES</v>
          </cell>
          <cell r="B5796" t="str">
            <v>REVE</v>
          </cell>
          <cell r="C5796" t="str">
            <v>EMBOCO</v>
          </cell>
          <cell r="D5796" t="str">
            <v>0107</v>
          </cell>
          <cell r="E5796">
            <v>0</v>
          </cell>
          <cell r="F5796">
            <v>0</v>
          </cell>
          <cell r="G5796" t="str">
            <v>87804</v>
          </cell>
          <cell r="H5796" t="str">
            <v>EMBOÇO OU MASSA ÚNICA EM ARGAMASSA INDUSTRIALIZADA, PREPARO MECÂNICO E APLICAÇÃO COM EQUIPAMENTO DE MISTURA E PROJEÇÃO DE 1,5 M3/H DE ARGAMASSA EM PANOS CEGOS DE FACHADA (SEM PRESENÇA DE VÃOS), ESPESSURA DE 45 MM. AF_06/2014</v>
          </cell>
        </row>
        <row r="5797">
          <cell r="A5797" t="str">
            <v>REVESTIMENTO E TRATAMENTO DE SUPERFICIES</v>
          </cell>
          <cell r="B5797" t="str">
            <v>REVE</v>
          </cell>
          <cell r="C5797" t="str">
            <v>EMBOCO</v>
          </cell>
          <cell r="D5797" t="str">
            <v>0107</v>
          </cell>
          <cell r="E5797">
            <v>0</v>
          </cell>
          <cell r="F5797">
            <v>0</v>
          </cell>
          <cell r="G5797" t="str">
            <v>87805</v>
          </cell>
          <cell r="H5797" t="str">
            <v>EMBOÇO OU MASSA ÚNICA EM ARGAMASSA TRAÇO 1:2:8, PREPARO MECÂNICO COM BETONEIRA 400 L, APLICADA MANUALMENTE EM PANOS CEGOS DE FACHADA (SEM PRESENÇA DE VÃOS), ESPESSURA MAIOR OU IGUAL A 50 MM. AF_06/2014</v>
          </cell>
        </row>
        <row r="5798">
          <cell r="A5798" t="str">
            <v>REVESTIMENTO E TRATAMENTO DE SUPERFICIES</v>
          </cell>
          <cell r="B5798" t="str">
            <v>REVE</v>
          </cell>
          <cell r="C5798" t="str">
            <v>EMBOCO</v>
          </cell>
          <cell r="D5798" t="str">
            <v>0107</v>
          </cell>
          <cell r="E5798">
            <v>0</v>
          </cell>
          <cell r="F5798">
            <v>0</v>
          </cell>
          <cell r="G5798" t="str">
            <v>87807</v>
          </cell>
          <cell r="H5798" t="str">
            <v>EMBOÇO OU MASSA ÚNICA EM ARGAMASSA TRAÇO 1:2:8, PREPARO MANUAL, APLICADA MANUALMENTE EM PANOS CEGOS DE FACHADA (SEM PRESENÇA DE VÃOS), ESPESSURA MAIOR OU IGUAL A 50 MM. AF_06/2014</v>
          </cell>
        </row>
        <row r="5799">
          <cell r="A5799" t="str">
            <v>REVESTIMENTO E TRATAMENTO DE SUPERFICIES</v>
          </cell>
          <cell r="B5799" t="str">
            <v>REVE</v>
          </cell>
          <cell r="C5799" t="str">
            <v>EMBOCO</v>
          </cell>
          <cell r="D5799" t="str">
            <v>0107</v>
          </cell>
          <cell r="E5799">
            <v>0</v>
          </cell>
          <cell r="F5799">
            <v>0</v>
          </cell>
          <cell r="G5799" t="str">
            <v>87808</v>
          </cell>
          <cell r="H5799" t="str">
            <v>EMBOÇO OU MASSA ÚNICA EM ARGAMASSA INDUSTRIALIZADA, PREPARO MECÂNICO E APLICAÇÃO COM EQUIPAMENTO DE MISTURA E PROJEÇÃO DE 1,5 M3/H DE ARGAMASSA EM PANOS CEGOS DE FACHADA (SEM PRESENÇA DE VÃOS), ESPESSURA MAIOR OU IGUAL A 50 MM. AF_06/2014</v>
          </cell>
        </row>
        <row r="5800">
          <cell r="A5800" t="str">
            <v>REVESTIMENTO E TRATAMENTO DE SUPERFICIES</v>
          </cell>
          <cell r="B5800" t="str">
            <v>REVE</v>
          </cell>
          <cell r="C5800" t="str">
            <v>EMBOCO</v>
          </cell>
          <cell r="D5800" t="str">
            <v>0107</v>
          </cell>
          <cell r="E5800">
            <v>0</v>
          </cell>
          <cell r="F5800">
            <v>0</v>
          </cell>
          <cell r="G5800" t="str">
            <v>87809</v>
          </cell>
          <cell r="H5800" t="str">
            <v>EMBOÇO OU MASSA ÚNICA EM ARGAMASSA TRAÇO 1:2:8, PREPARO MECÂNICO COM BETONEIRA 400 L, APLICADA MANUALMENTE EM SUPERFÍCIES EXTERNAS DA SACADA, ESPESSURA DE 25 MM, SEM USO DE TELA METÁLICA DE REFORÇO CONTRA FISSURAÇÃO. AF_06/2014</v>
          </cell>
        </row>
        <row r="5801">
          <cell r="A5801" t="str">
            <v>REVESTIMENTO E TRATAMENTO DE SUPERFICIES</v>
          </cell>
          <cell r="B5801" t="str">
            <v>REVE</v>
          </cell>
          <cell r="C5801" t="str">
            <v>EMBOCO</v>
          </cell>
          <cell r="D5801" t="str">
            <v>0107</v>
          </cell>
          <cell r="E5801">
            <v>0</v>
          </cell>
          <cell r="F5801">
            <v>0</v>
          </cell>
          <cell r="G5801" t="str">
            <v>87811</v>
          </cell>
          <cell r="H5801" t="str">
            <v>EMBOÇO OU MASSA ÚNICA EM ARGAMASSA TRAÇO 1:2:8, PREPARO MANUAL, APLICADA MANUALMENTE EM SUPERFÍCIES EXTERNAS DA SACADA, ESPESSURA DE 25 MM, SEM USO DE TELA METÁLICA DE REFORÇO CONTRA FISSURAÇÃO. AF_06/2014</v>
          </cell>
        </row>
        <row r="5802">
          <cell r="A5802" t="str">
            <v>REVESTIMENTO E TRATAMENTO DE SUPERFICIES</v>
          </cell>
          <cell r="B5802" t="str">
            <v>REVE</v>
          </cell>
          <cell r="C5802" t="str">
            <v>EMBOCO</v>
          </cell>
          <cell r="D5802" t="str">
            <v>0107</v>
          </cell>
          <cell r="E5802">
            <v>0</v>
          </cell>
          <cell r="F5802">
            <v>0</v>
          </cell>
          <cell r="G5802" t="str">
            <v>87812</v>
          </cell>
          <cell r="H5802" t="str">
            <v>EMBOÇO OU MASSA ÚNICA EM ARGAMASSA INDUSTRIALIZADA, PREPARO MECÂNICO E APLICAÇÃO COM EQUIPAMENTO DE MISTURA E PROJEÇÃO DE 1,5 M3/H EM SUPERFÍCIES EXTERNAS DA SACADA, ESPESSURA 25 MM, SEM USO DE TELA METÁLICA. AF_06/2014</v>
          </cell>
        </row>
        <row r="5803">
          <cell r="A5803" t="str">
            <v>REVESTIMENTO E TRATAMENTO DE SUPERFICIES</v>
          </cell>
          <cell r="B5803" t="str">
            <v>REVE</v>
          </cell>
          <cell r="C5803" t="str">
            <v>EMBOCO</v>
          </cell>
          <cell r="D5803" t="str">
            <v>0107</v>
          </cell>
          <cell r="E5803">
            <v>0</v>
          </cell>
          <cell r="F5803">
            <v>0</v>
          </cell>
          <cell r="G5803" t="str">
            <v>87813</v>
          </cell>
          <cell r="H5803" t="str">
            <v>EMBOÇO OU MASSA ÚNICA EM ARGAMASSA TRAÇO 1:2:8, PREPARO MECÂNICO COM BETONEIRA 400 L, APLICADA MANUALMENTE EM SUPERFÍCIES EXTERNAS DA SACADA, ESPESSURA DE 35 MM, SEM USO DE TELA METÁLICA DE REFORÇO CONTRA FISSURAÇÃO. AF_06/2014</v>
          </cell>
        </row>
        <row r="5804">
          <cell r="A5804" t="str">
            <v>REVESTIMENTO E TRATAMENTO DE SUPERFICIES</v>
          </cell>
          <cell r="B5804" t="str">
            <v>REVE</v>
          </cell>
          <cell r="C5804" t="str">
            <v>EMBOCO</v>
          </cell>
          <cell r="D5804" t="str">
            <v>0107</v>
          </cell>
          <cell r="E5804">
            <v>0</v>
          </cell>
          <cell r="F5804">
            <v>0</v>
          </cell>
          <cell r="G5804" t="str">
            <v>87815</v>
          </cell>
          <cell r="H5804" t="str">
            <v>EMBOÇO OU MASSA ÚNICA EM ARGAMASSA TRAÇO 1:2:8, PREPARO MANUAL, APLICADA MANUALMENTE EM SUPERFÍCIES EXTERNAS DA SACADA, ESPESSURA DE 35 MM, SEM USO DE TELA METÁLICA DE REFORÇO CONTRA FISSURAÇÃO. AF_06/2014</v>
          </cell>
        </row>
        <row r="5805">
          <cell r="A5805" t="str">
            <v>REVESTIMENTO E TRATAMENTO DE SUPERFICIES</v>
          </cell>
          <cell r="B5805" t="str">
            <v>REVE</v>
          </cell>
          <cell r="C5805" t="str">
            <v>EMBOCO</v>
          </cell>
          <cell r="D5805" t="str">
            <v>0107</v>
          </cell>
          <cell r="E5805">
            <v>0</v>
          </cell>
          <cell r="F5805">
            <v>0</v>
          </cell>
          <cell r="G5805" t="str">
            <v>87816</v>
          </cell>
          <cell r="H5805" t="str">
            <v>EMBOÇO OU MASSA ÚNICA EM ARGAMASSA INDUSTRIALIZADA, PREPARO MECÂNICO E APLICAÇÃO COM EQUIPAMENTO DE MISTURA E PROJEÇÃO DE 1,5 M3/H EM SUPERFÍCIES EXTERNAS DA SACADA, ESPESSURA 35 MM, SEM USO DE TELA METÁLICA. AF_06/2014</v>
          </cell>
        </row>
        <row r="5806">
          <cell r="A5806" t="str">
            <v>REVESTIMENTO E TRATAMENTO DE SUPERFICIES</v>
          </cell>
          <cell r="B5806" t="str">
            <v>REVE</v>
          </cell>
          <cell r="C5806" t="str">
            <v>EMBOCO</v>
          </cell>
          <cell r="D5806" t="str">
            <v>0107</v>
          </cell>
          <cell r="E5806">
            <v>0</v>
          </cell>
          <cell r="F5806">
            <v>0</v>
          </cell>
          <cell r="G5806" t="str">
            <v>87817</v>
          </cell>
          <cell r="H5806" t="str">
            <v>EMBOÇO OU MASSA ÚNICA EM ARGAMASSA TRAÇO 1:2:8, PREPARO MECÂNICO COM BETONEIRA 400 L, APLICADA MANUALMENTE EM SUPERFÍCIES EXTERNAS DA SACADA, ESPESSURA DE 45 MM, SEM USO DE TELA METÁLICA DE REFORÇO CONTRA FISSURAÇÃO. AF_06/2014</v>
          </cell>
        </row>
        <row r="5807">
          <cell r="A5807" t="str">
            <v>REVESTIMENTO E TRATAMENTO DE SUPERFICIES</v>
          </cell>
          <cell r="B5807" t="str">
            <v>REVE</v>
          </cell>
          <cell r="C5807" t="str">
            <v>EMBOCO</v>
          </cell>
          <cell r="D5807" t="str">
            <v>0107</v>
          </cell>
          <cell r="E5807">
            <v>0</v>
          </cell>
          <cell r="F5807">
            <v>0</v>
          </cell>
          <cell r="G5807" t="str">
            <v>87819</v>
          </cell>
          <cell r="H5807" t="str">
            <v>EMBOÇO OU MASSA ÚNICA EM ARGAMASSA TRAÇO 1:2:8, PREPARO MANUAL, APLICADA MANUALMENTE EM SUPERFÍCIES EXTERNAS DA SACADA, ESPESSURA DE 45 MM, SEM USO DE TELA METÁLICA DE REFORÇO CONTRA FISSURAÇÃO. AF_06/2014</v>
          </cell>
        </row>
        <row r="5808">
          <cell r="A5808" t="str">
            <v>REVESTIMENTO E TRATAMENTO DE SUPERFICIES</v>
          </cell>
          <cell r="B5808" t="str">
            <v>REVE</v>
          </cell>
          <cell r="C5808" t="str">
            <v>EMBOCO</v>
          </cell>
          <cell r="D5808" t="str">
            <v>0107</v>
          </cell>
          <cell r="E5808">
            <v>0</v>
          </cell>
          <cell r="F5808">
            <v>0</v>
          </cell>
          <cell r="G5808" t="str">
            <v>87820</v>
          </cell>
          <cell r="H5808" t="str">
            <v>EMBOÇO OU MASSA ÚNICA EM ARGAMASSA INDUSTRIALIZADA, PREPARO MECÂNICO E APLICAÇÃO COM EQUIPAMENTO DE MISTURA E PROJEÇÃO DE 1,5 M3/H EM SUPERFÍCIES EXTERNAS DA SACADA, ESPESSURA 45 MM, SEM USO DE TELA METÁLICA. AF_06/2014</v>
          </cell>
        </row>
        <row r="5809">
          <cell r="A5809" t="str">
            <v>REVESTIMENTO E TRATAMENTO DE SUPERFICIES</v>
          </cell>
          <cell r="B5809" t="str">
            <v>REVE</v>
          </cell>
          <cell r="C5809" t="str">
            <v>EMBOCO</v>
          </cell>
          <cell r="D5809" t="str">
            <v>0107</v>
          </cell>
          <cell r="E5809">
            <v>0</v>
          </cell>
          <cell r="F5809">
            <v>0</v>
          </cell>
          <cell r="G5809" t="str">
            <v>87821</v>
          </cell>
          <cell r="H5809" t="str">
            <v>EMBOÇO OU MASSA ÚNICA EM ARGAMASSA TRAÇO 1:2:8, PREPARO MECÂNICO COM BETONEIRA 400 L, APLICADA MANUALMENTE EM SUPERFÍCIES EXTERNAS DA SACADA, ESPESSURA MAIOR OU IGUAL A 50 MM, SEM USO DE TELA METÁLICA DE REFORÇO CONTRA FISSURAÇÃO. AF_06/2014</v>
          </cell>
        </row>
        <row r="5810">
          <cell r="A5810" t="str">
            <v>REVESTIMENTO E TRATAMENTO DE SUPERFICIES</v>
          </cell>
          <cell r="B5810" t="str">
            <v>REVE</v>
          </cell>
          <cell r="C5810" t="str">
            <v>EMBOCO</v>
          </cell>
          <cell r="D5810" t="str">
            <v>0107</v>
          </cell>
          <cell r="E5810">
            <v>0</v>
          </cell>
          <cell r="F5810">
            <v>0</v>
          </cell>
          <cell r="G5810" t="str">
            <v>87823</v>
          </cell>
          <cell r="H5810" t="str">
            <v>EMBOÇO OU MASSA ÚNICA EM ARGAMASSA TRAÇO 1:2:8, PREPARO MANUAL, APLICADA MANUALMENTE EM SUPERFÍCIES EXTERNAS DA SACADA, ESPESSURA MAIOR OU IGUAL A 50 MM, SEM USO DE TELA METÁLICA DE REFORÇO CONTRA FISSURAÇÃO. AF_06/2014</v>
          </cell>
        </row>
        <row r="5811">
          <cell r="A5811" t="str">
            <v>REVESTIMENTO E TRATAMENTO DE SUPERFICIES</v>
          </cell>
          <cell r="B5811" t="str">
            <v>REVE</v>
          </cell>
          <cell r="C5811" t="str">
            <v>EMBOCO</v>
          </cell>
          <cell r="D5811" t="str">
            <v>0107</v>
          </cell>
          <cell r="E5811">
            <v>0</v>
          </cell>
          <cell r="F5811">
            <v>0</v>
          </cell>
          <cell r="G5811" t="str">
            <v>87824</v>
          </cell>
          <cell r="H5811" t="str">
            <v>EMBOÇO OU MASSA ÚNICA EM ARGAMASSA INDUSTRIALIZADA, PREPARO MECÂNICO E APLICAÇÃO COM EQUIPAMENTO DE MISTURA E PROJEÇÃO DE 1,5 M3/H EM SUPERFÍCIES EXTERNAS DA SACADA, ESPESSURA MAIOR OU IGUAL A 50 MM, SEM USO DE TELA METÁLICA. AF_06/2014</v>
          </cell>
        </row>
        <row r="5812">
          <cell r="A5812" t="str">
            <v>REVESTIMENTO E TRATAMENTO DE SUPERFICIES</v>
          </cell>
          <cell r="B5812" t="str">
            <v>REVE</v>
          </cell>
          <cell r="C5812" t="str">
            <v>EMBOCO</v>
          </cell>
          <cell r="D5812" t="str">
            <v>0107</v>
          </cell>
          <cell r="E5812">
            <v>0</v>
          </cell>
          <cell r="F5812">
            <v>0</v>
          </cell>
          <cell r="G5812" t="str">
            <v>87825</v>
          </cell>
          <cell r="H5812" t="str">
            <v>EMBOÇO OU MASSA ÚNICA EM ARGAMASSA TRAÇO 1:2:8, PREPARO MECÂNICO COM BETONEIRA 400 L, APLICADA MANUALMENTE NAS PAREDES INTERNAS DA SACADA, ESPESSURA DE 25 MM, SEM USO DE TELA METÁLICA DE REFORÇO CONTRA FISSURAÇÃO. AF_06/2014</v>
          </cell>
        </row>
        <row r="5813">
          <cell r="A5813" t="str">
            <v>REVESTIMENTO E TRATAMENTO DE SUPERFICIES</v>
          </cell>
          <cell r="B5813" t="str">
            <v>REVE</v>
          </cell>
          <cell r="C5813" t="str">
            <v>EMBOCO</v>
          </cell>
          <cell r="D5813" t="str">
            <v>0107</v>
          </cell>
          <cell r="E5813">
            <v>0</v>
          </cell>
          <cell r="F5813">
            <v>0</v>
          </cell>
          <cell r="G5813" t="str">
            <v>87827</v>
          </cell>
          <cell r="H5813" t="str">
            <v>EMBOÇO OU MASSA ÚNICA EM ARGAMASSA TRAÇO 1:2:8, PREPARO MANUAL, APLICADA MANUALMENTE NAS PAREDES INTERNAS DA SACADA, ESPESSURA DE 25 MM, SEM USO DE TELA METÁLICA DE REFORÇO CONTRA FISSURAÇÃO. AF_06/2014</v>
          </cell>
        </row>
        <row r="5814">
          <cell r="A5814" t="str">
            <v>REVESTIMENTO E TRATAMENTO DE SUPERFICIES</v>
          </cell>
          <cell r="B5814" t="str">
            <v>REVE</v>
          </cell>
          <cell r="C5814" t="str">
            <v>EMBOCO</v>
          </cell>
          <cell r="D5814" t="str">
            <v>0107</v>
          </cell>
          <cell r="E5814">
            <v>0</v>
          </cell>
          <cell r="F5814">
            <v>0</v>
          </cell>
          <cell r="G5814" t="str">
            <v>87828</v>
          </cell>
          <cell r="H5814" t="str">
            <v>EMBOÇO OU MASSA ÚNICA EM ARGAMASSA INDUSTRIALIZADA, PREPARO MECÂNICO E APLICAÇÃO COM EQUIPAMENTO DE MISTURA E PROJEÇÃO DE 1,5 M3/H NAS PAREDES INTERNAS DA SACADA, ESPESSURA 25 MM, SEM USO DE TELA METÁLICA. AF_06/2014</v>
          </cell>
        </row>
        <row r="5815">
          <cell r="A5815" t="str">
            <v>REVESTIMENTO E TRATAMENTO DE SUPERFICIES</v>
          </cell>
          <cell r="B5815" t="str">
            <v>REVE</v>
          </cell>
          <cell r="C5815" t="str">
            <v>EMBOCO</v>
          </cell>
          <cell r="D5815" t="str">
            <v>0107</v>
          </cell>
          <cell r="E5815">
            <v>0</v>
          </cell>
          <cell r="F5815">
            <v>0</v>
          </cell>
          <cell r="G5815" t="str">
            <v>87829</v>
          </cell>
          <cell r="H5815" t="str">
            <v>EMBOÇO OU MASSA ÚNICA EM ARGAMASSA TRAÇO 1:2:8, PREPARO MECÂNICO COM BETONEIRA 400 L, APLICADA MANUALMENTE NAS PAREDES INTERNAS DA SACADA, ESPESSURA DE 35 MM, SEM USO DE TELA METÁLICA DE REFORÇO CONTRA FISSURAÇÃO. AF_06/2014</v>
          </cell>
        </row>
        <row r="5816">
          <cell r="A5816" t="str">
            <v>REVESTIMENTO E TRATAMENTO DE SUPERFICIES</v>
          </cell>
          <cell r="B5816" t="str">
            <v>REVE</v>
          </cell>
          <cell r="C5816" t="str">
            <v>EMBOCO</v>
          </cell>
          <cell r="D5816" t="str">
            <v>0107</v>
          </cell>
          <cell r="E5816">
            <v>0</v>
          </cell>
          <cell r="F5816">
            <v>0</v>
          </cell>
          <cell r="G5816" t="str">
            <v>87831</v>
          </cell>
          <cell r="H5816" t="str">
            <v>EMBOÇO OU MASSA ÚNICA EM ARGAMASSA TRAÇO 1:2:8, PREPARO MANUAL, APLICADA MANUALMENTE NAS PAREDES INTERNAS DA SACADA, ESPESSURA DE 35 MM, SEM USO DE TELA METÁLICA DE REFORÇO CONTRA FISSURAÇÃO. AF_06/2014</v>
          </cell>
        </row>
        <row r="5817">
          <cell r="A5817" t="str">
            <v>REVESTIMENTO E TRATAMENTO DE SUPERFICIES</v>
          </cell>
          <cell r="B5817" t="str">
            <v>REVE</v>
          </cell>
          <cell r="C5817" t="str">
            <v>EMBOCO</v>
          </cell>
          <cell r="D5817" t="str">
            <v>0107</v>
          </cell>
          <cell r="E5817">
            <v>0</v>
          </cell>
          <cell r="F5817">
            <v>0</v>
          </cell>
          <cell r="G5817" t="str">
            <v>87832</v>
          </cell>
          <cell r="H5817" t="str">
            <v>EMBOÇO OU MASSA ÚNICA EM ARGAMASSA INDUSTRIALIZADA, PREPARO MECÂNICO E APLICAÇÃO COM EQUIPAMENTO DE MISTURA E PROJEÇÃO DE 1,5 M3/H DE ARGAMASSA NAS PAREDES INTERNAS DA SACADA, ESPESSURA 35 MM, SEM USO DE TELA METÁLICA. AF_06/2014</v>
          </cell>
        </row>
        <row r="5818">
          <cell r="A5818" t="str">
            <v>REVESTIMENTO E TRATAMENTO DE SUPERFICIES</v>
          </cell>
          <cell r="B5818" t="str">
            <v>REVE</v>
          </cell>
          <cell r="C5818" t="str">
            <v>EMBOCO</v>
          </cell>
          <cell r="D5818" t="str">
            <v>0107</v>
          </cell>
          <cell r="E5818">
            <v>0</v>
          </cell>
          <cell r="F5818">
            <v>0</v>
          </cell>
          <cell r="G5818" t="str">
            <v>87834</v>
          </cell>
          <cell r="H5818" t="str">
            <v>REVESTIMENTO DECORATIVO MONOCAMADA APLICADO MANUALMENTE EM PANOS CEGOS DA FACHADA DE UM EDIFÍCIO DE ESTRUTURA CONVENCIONAL, COM ACABAMENTO RASPADO. AF_06/2014</v>
          </cell>
        </row>
        <row r="5819">
          <cell r="A5819" t="str">
            <v>REVESTIMENTO E TRATAMENTO DE SUPERFICIES</v>
          </cell>
          <cell r="B5819" t="str">
            <v>REVE</v>
          </cell>
          <cell r="C5819" t="str">
            <v>EMBOCO</v>
          </cell>
          <cell r="D5819" t="str">
            <v>0107</v>
          </cell>
          <cell r="E5819">
            <v>0</v>
          </cell>
          <cell r="F5819">
            <v>0</v>
          </cell>
          <cell r="G5819" t="str">
            <v>87835</v>
          </cell>
          <cell r="H5819" t="str">
            <v>REVESTIMENTO DECORATIVO MONOCAMADA APLICADO MANUALMENTE EM PANOS CEGOS DA FACHADA DE UM EDIFÍCIO DE ALVENARIA ESTRUTURAL, COM ACABAMENTO RASPADO. AF_06/2014</v>
          </cell>
        </row>
        <row r="5820">
          <cell r="A5820" t="str">
            <v>REVESTIMENTO E TRATAMENTO DE SUPERFICIES</v>
          </cell>
          <cell r="B5820" t="str">
            <v>REVE</v>
          </cell>
          <cell r="C5820" t="str">
            <v>EMBOCO</v>
          </cell>
          <cell r="D5820" t="str">
            <v>0107</v>
          </cell>
          <cell r="E5820">
            <v>0</v>
          </cell>
          <cell r="F5820">
            <v>0</v>
          </cell>
          <cell r="G5820" t="str">
            <v>87836</v>
          </cell>
          <cell r="H5820" t="str">
            <v>REVESTIMENTO DECORATIVO MONOCAMADA APLICADO COM EQUIPAMENTO DE PROJEÇÃO EM PANOS CEGOS DA FACHADA DE UM EDIFÍCIO DE ESTRUTURA CONVENCIONAL, COM ACABAMENTO RASPADO. AF_06/2014</v>
          </cell>
        </row>
        <row r="5821">
          <cell r="A5821" t="str">
            <v>REVESTIMENTO E TRATAMENTO DE SUPERFICIES</v>
          </cell>
          <cell r="B5821" t="str">
            <v>REVE</v>
          </cell>
          <cell r="C5821" t="str">
            <v>EMBOCO</v>
          </cell>
          <cell r="D5821" t="str">
            <v>0107</v>
          </cell>
          <cell r="E5821">
            <v>0</v>
          </cell>
          <cell r="F5821">
            <v>0</v>
          </cell>
          <cell r="G5821" t="str">
            <v>87837</v>
          </cell>
          <cell r="H5821" t="str">
            <v>REVESTIMENTO DECORATIVO MONOCAMADA APLICADO COM EQUIPAMENTO DE PROJEÇÃO EM PANOS CEGOS DA FACHADA DE UM EDIFÍCIO DE ALVENARIA ESTRUTURAL, COM ACABAMENTO RASPADO. AF_06/2014</v>
          </cell>
        </row>
        <row r="5822">
          <cell r="A5822" t="str">
            <v>REVESTIMENTO E TRATAMENTO DE SUPERFICIES</v>
          </cell>
          <cell r="B5822" t="str">
            <v>REVE</v>
          </cell>
          <cell r="C5822" t="str">
            <v>EMBOCO</v>
          </cell>
          <cell r="D5822" t="str">
            <v>0107</v>
          </cell>
          <cell r="E5822">
            <v>0</v>
          </cell>
          <cell r="F5822">
            <v>0</v>
          </cell>
          <cell r="G5822" t="str">
            <v>87838</v>
          </cell>
          <cell r="H5822" t="str">
            <v>REVESTIMENTO DECORATIVO MONOCAMADA APLICADO MANUALMENTE EM PANOS DA FACHADA COM PRESENÇA DE VÃOS, DE UM EDIFÍCIO DE ESTRUTURA CONVENCIONAL E ACABAMENTO RASPADO. AF_06/2014</v>
          </cell>
        </row>
        <row r="5823">
          <cell r="A5823" t="str">
            <v>REVESTIMENTO E TRATAMENTO DE SUPERFICIES</v>
          </cell>
          <cell r="B5823" t="str">
            <v>REVE</v>
          </cell>
          <cell r="C5823" t="str">
            <v>EMBOCO</v>
          </cell>
          <cell r="D5823" t="str">
            <v>0107</v>
          </cell>
          <cell r="E5823">
            <v>0</v>
          </cell>
          <cell r="F5823">
            <v>0</v>
          </cell>
          <cell r="G5823" t="str">
            <v>87839</v>
          </cell>
          <cell r="H5823" t="str">
            <v>REVESTIMENTO DECORATIVO MONOCAMADA APLICADO MANUALMENTE EM PANOS DA FACHADA COM PRESENÇA DE VÃOS, DE UM EDIFÍCIO DE ALVENARIA ESTRUTURAL E ACABAMENTO RASPADO. AF_06/2014</v>
          </cell>
        </row>
        <row r="5824">
          <cell r="A5824" t="str">
            <v>REVESTIMENTO E TRATAMENTO DE SUPERFICIES</v>
          </cell>
          <cell r="B5824" t="str">
            <v>REVE</v>
          </cell>
          <cell r="C5824" t="str">
            <v>EMBOCO</v>
          </cell>
          <cell r="D5824" t="str">
            <v>0107</v>
          </cell>
          <cell r="E5824">
            <v>0</v>
          </cell>
          <cell r="F5824">
            <v>0</v>
          </cell>
          <cell r="G5824" t="str">
            <v>87840</v>
          </cell>
          <cell r="H5824" t="str">
            <v>REVESTIMENTO DECORATIVO MONOCAMADA APLICADO COM EQUIPAMENTO DE PROJEÇÃO EM PANOS DA FACHADA COM PRESENÇA DE VÃOS, DE UM EDIFÍCIO DE ESTRUTURA CONVENCIONAL E ACABAMENTO RASPADO. AF_06/2014</v>
          </cell>
        </row>
        <row r="5825">
          <cell r="A5825" t="str">
            <v>REVESTIMENTO E TRATAMENTO DE SUPERFICIES</v>
          </cell>
          <cell r="B5825" t="str">
            <v>REVE</v>
          </cell>
          <cell r="C5825" t="str">
            <v>EMBOCO</v>
          </cell>
          <cell r="D5825" t="str">
            <v>0107</v>
          </cell>
          <cell r="E5825">
            <v>0</v>
          </cell>
          <cell r="F5825">
            <v>0</v>
          </cell>
          <cell r="G5825" t="str">
            <v>87841</v>
          </cell>
          <cell r="H5825" t="str">
            <v>REVESTIMENTO DECORATIVO MONOCAMADA APLICADO COM EQUIPAMENTO DE PROJEÇÃO EM PANOS DA FACHADA COM PRESENÇA DE VÃOS, DE UM EDIFÍCIO DE ALVENARIA ESTRUTURAL E ACABAMENTO RASPADO. AF_06/2014</v>
          </cell>
        </row>
        <row r="5826">
          <cell r="A5826" t="str">
            <v>REVESTIMENTO E TRATAMENTO DE SUPERFICIES</v>
          </cell>
          <cell r="B5826" t="str">
            <v>REVE</v>
          </cell>
          <cell r="C5826" t="str">
            <v>EMBOCO</v>
          </cell>
          <cell r="D5826" t="str">
            <v>0107</v>
          </cell>
          <cell r="E5826">
            <v>0</v>
          </cell>
          <cell r="F5826">
            <v>0</v>
          </cell>
          <cell r="G5826" t="str">
            <v>87842</v>
          </cell>
          <cell r="H5826" t="str">
            <v>REVESTIMENTO DECORATIVO MONOCAMADA APLICADO MANUALMENTE EM SUPERFÍCIES EXTERNAS DA SACADA DE UM EDIFÍCIO DE ESTRUTURA CONVENCIONAL E ACABAMENTO RASPADO. AF_06/2014</v>
          </cell>
        </row>
        <row r="5827">
          <cell r="A5827" t="str">
            <v>REVESTIMENTO E TRATAMENTO DE SUPERFICIES</v>
          </cell>
          <cell r="B5827" t="str">
            <v>REVE</v>
          </cell>
          <cell r="C5827" t="str">
            <v>EMBOCO</v>
          </cell>
          <cell r="D5827" t="str">
            <v>0107</v>
          </cell>
          <cell r="E5827">
            <v>0</v>
          </cell>
          <cell r="F5827">
            <v>0</v>
          </cell>
          <cell r="G5827" t="str">
            <v>87843</v>
          </cell>
          <cell r="H5827" t="str">
            <v>REVESTIMENTO DECORATIVO MONOCAMADA APLICADO MANUALMENTE EM SUPERFÍCIES EXTERNAS DA SACADA DE UM EDIFÍCIO DE ALVENARIA ESTRUTURAL E ACABAMENTO RASPADO. AF_06/2014</v>
          </cell>
        </row>
        <row r="5828">
          <cell r="A5828" t="str">
            <v>REVESTIMENTO E TRATAMENTO DE SUPERFICIES</v>
          </cell>
          <cell r="B5828" t="str">
            <v>REVE</v>
          </cell>
          <cell r="C5828" t="str">
            <v>EMBOCO</v>
          </cell>
          <cell r="D5828" t="str">
            <v>0107</v>
          </cell>
          <cell r="E5828">
            <v>0</v>
          </cell>
          <cell r="F5828">
            <v>0</v>
          </cell>
          <cell r="G5828" t="str">
            <v>87844</v>
          </cell>
          <cell r="H5828" t="str">
            <v>REVESTIMENTO DECORATIVO MONOCAMADA APLICADO COM EQUIPAMENTO DE PROJEÇÃO EM SUPERFÍCIES EXTERNAS DA SACADA DE UM EDIFÍCIO DE ESTRUTURA CONVENCIONAL E ACABAMENTO RASPADO. AF_06/2014</v>
          </cell>
        </row>
        <row r="5829">
          <cell r="A5829" t="str">
            <v>REVESTIMENTO E TRATAMENTO DE SUPERFICIES</v>
          </cell>
          <cell r="B5829" t="str">
            <v>REVE</v>
          </cell>
          <cell r="C5829" t="str">
            <v>EMBOCO</v>
          </cell>
          <cell r="D5829" t="str">
            <v>0107</v>
          </cell>
          <cell r="E5829">
            <v>0</v>
          </cell>
          <cell r="F5829">
            <v>0</v>
          </cell>
          <cell r="G5829" t="str">
            <v>87845</v>
          </cell>
          <cell r="H5829" t="str">
            <v>REVESTIMENTO DECORATIVO MONOCAMADA APLICADO COM EQUIPAMENTO DE PROJEÇÃO EM SUPERFÍCIES EXTERNAS DA SACADA DE UM EDIFÍCIO DE ALVENARIA ESTRUTURAL E ACABAMENTO RASPADO. AF_06/2014</v>
          </cell>
        </row>
        <row r="5830">
          <cell r="A5830" t="str">
            <v>REVESTIMENTO E TRATAMENTO DE SUPERFICIES</v>
          </cell>
          <cell r="B5830" t="str">
            <v>REVE</v>
          </cell>
          <cell r="C5830" t="str">
            <v>EMBOCO</v>
          </cell>
          <cell r="D5830" t="str">
            <v>0107</v>
          </cell>
          <cell r="E5830">
            <v>0</v>
          </cell>
          <cell r="F5830">
            <v>0</v>
          </cell>
          <cell r="G5830" t="str">
            <v>87846</v>
          </cell>
          <cell r="H5830" t="str">
            <v>REVESTIMENTO DECORATIVO MONOCAMADA APLICADO MANUALMENTE EM PANOS CEGOS DA FACHADA DE UM EDIFÍCIO DE ESTRUTURA CONVENCIONAL, COM ACABAMENTO TRAVERTINO. AF_06/2014</v>
          </cell>
        </row>
        <row r="5831">
          <cell r="A5831" t="str">
            <v>REVESTIMENTO E TRATAMENTO DE SUPERFICIES</v>
          </cell>
          <cell r="B5831" t="str">
            <v>REVE</v>
          </cell>
          <cell r="C5831" t="str">
            <v>EMBOCO</v>
          </cell>
          <cell r="D5831" t="str">
            <v>0107</v>
          </cell>
          <cell r="E5831">
            <v>0</v>
          </cell>
          <cell r="F5831">
            <v>0</v>
          </cell>
          <cell r="G5831" t="str">
            <v>87847</v>
          </cell>
          <cell r="H5831" t="str">
            <v>REVESTIMENTO DECORATIVO MONOCAMADA APLICADO MANUALMENTE EM PANOS CEGOS DA FACHADA DE UM EDIFÍCIO DE ALVENARIA ESTRUTURAL, COM ACABAMENTO TRAVERTINO. AF_06/2014</v>
          </cell>
        </row>
        <row r="5832">
          <cell r="A5832" t="str">
            <v>REVESTIMENTO E TRATAMENTO DE SUPERFICIES</v>
          </cell>
          <cell r="B5832" t="str">
            <v>REVE</v>
          </cell>
          <cell r="C5832" t="str">
            <v>EMBOCO</v>
          </cell>
          <cell r="D5832" t="str">
            <v>0107</v>
          </cell>
          <cell r="E5832">
            <v>0</v>
          </cell>
          <cell r="F5832">
            <v>0</v>
          </cell>
          <cell r="G5832" t="str">
            <v>87848</v>
          </cell>
          <cell r="H5832" t="str">
            <v>REVESTIMENTO DECORATIVO MONOCAMADA APLICADO COM EQUIPAMENTO DE PROJEÇÃO EM PANOS CEGOS DA FACHADA DE UM EDIFÍCIO DE ESTRUTURA CONVENCIONAL, COM ACABAMENTO TRAVERTINO. AF_06/2014</v>
          </cell>
        </row>
        <row r="5833">
          <cell r="A5833" t="str">
            <v>REVESTIMENTO E TRATAMENTO DE SUPERFICIES</v>
          </cell>
          <cell r="B5833" t="str">
            <v>REVE</v>
          </cell>
          <cell r="C5833" t="str">
            <v>EMBOCO</v>
          </cell>
          <cell r="D5833" t="str">
            <v>0107</v>
          </cell>
          <cell r="E5833">
            <v>0</v>
          </cell>
          <cell r="F5833">
            <v>0</v>
          </cell>
          <cell r="G5833" t="str">
            <v>87849</v>
          </cell>
          <cell r="H5833" t="str">
            <v>REVESTIMENTO DECORATIVO MONOCAMADA APLICADO COM EQUIPAMENTO DE PROJEÇÃO EM PANOS CEGOS DA FACHADA DE UM EDIFÍCIO DE ALVENARIA ESTRUTURAL, COM ACABAMENTO TRAVERTINO. AF_06/2014</v>
          </cell>
        </row>
        <row r="5834">
          <cell r="A5834" t="str">
            <v>REVESTIMENTO E TRATAMENTO DE SUPERFICIES</v>
          </cell>
          <cell r="B5834" t="str">
            <v>REVE</v>
          </cell>
          <cell r="C5834" t="str">
            <v>EMBOCO</v>
          </cell>
          <cell r="D5834" t="str">
            <v>0107</v>
          </cell>
          <cell r="E5834">
            <v>0</v>
          </cell>
          <cell r="F5834">
            <v>0</v>
          </cell>
          <cell r="G5834" t="str">
            <v>87850</v>
          </cell>
          <cell r="H5834" t="str">
            <v>REVESTIMENTO DECORATIVO MONOCAMADA APLICADO MANUALMENTE EM PANOS DA FACHADA COM PRESENÇA DE VÃOS, DE UM EDIFÍCIO DE ESTRUTURA CONVENCIONAL E ACABAMENTO TRAVERTINO. AF_06/2014</v>
          </cell>
        </row>
        <row r="5835">
          <cell r="A5835" t="str">
            <v>REVESTIMENTO E TRATAMENTO DE SUPERFICIES</v>
          </cell>
          <cell r="B5835" t="str">
            <v>REVE</v>
          </cell>
          <cell r="C5835" t="str">
            <v>EMBOCO</v>
          </cell>
          <cell r="D5835" t="str">
            <v>0107</v>
          </cell>
          <cell r="E5835">
            <v>0</v>
          </cell>
          <cell r="F5835">
            <v>0</v>
          </cell>
          <cell r="G5835" t="str">
            <v>87851</v>
          </cell>
          <cell r="H5835" t="str">
            <v>REVESTIMENTO DECORATIVO MONOCAMADA APLICADO MANUALMENTE EM PANOS DA FACHADA COM PRESENÇA DE VÃOS, DE UM EDIFÍCIO DE ALVENARIA ESTRUTURAL E ACABAMENTO TRAVERTINO. AF_06/2014</v>
          </cell>
        </row>
        <row r="5836">
          <cell r="A5836" t="str">
            <v>REVESTIMENTO E TRATAMENTO DE SUPERFICIES</v>
          </cell>
          <cell r="B5836" t="str">
            <v>REVE</v>
          </cell>
          <cell r="C5836" t="str">
            <v>EMBOCO</v>
          </cell>
          <cell r="D5836" t="str">
            <v>0107</v>
          </cell>
          <cell r="E5836">
            <v>0</v>
          </cell>
          <cell r="F5836">
            <v>0</v>
          </cell>
          <cell r="G5836" t="str">
            <v>87852</v>
          </cell>
          <cell r="H5836" t="str">
            <v>REVESTIMENTO DECORATIVO MONOCAMADA APLICADO COM EQUIPAMENTO DE PROJEÇÃO EM PANOS DA FACHADA COM PRESENÇA DE VÃOS, DE UM EDIFÍCIO DE ESTRUTURA CONVENCIONAL E ACABAMENTO TRAVERTINO. AF_06/2014</v>
          </cell>
        </row>
        <row r="5837">
          <cell r="A5837" t="str">
            <v>REVESTIMENTO E TRATAMENTO DE SUPERFICIES</v>
          </cell>
          <cell r="B5837" t="str">
            <v>REVE</v>
          </cell>
          <cell r="C5837" t="str">
            <v>EMBOCO</v>
          </cell>
          <cell r="D5837" t="str">
            <v>0107</v>
          </cell>
          <cell r="E5837">
            <v>0</v>
          </cell>
          <cell r="F5837">
            <v>0</v>
          </cell>
          <cell r="G5837" t="str">
            <v>87853</v>
          </cell>
          <cell r="H5837" t="str">
            <v>REVESTIMENTO DECORATIVO MONOCAMADA APLICADO COM EQUIPAMENTO DE PROJEÇÃO EM PANOS DA FACHADA COM PRESENÇA DE VÃOS, DE UM EDIFÍCIO DE ALVENARIA ESTRUTURAL E ACABAMENTO TRAVERTINO. AF_06/2014</v>
          </cell>
        </row>
        <row r="5838">
          <cell r="A5838" t="str">
            <v>REVESTIMENTO E TRATAMENTO DE SUPERFICIES</v>
          </cell>
          <cell r="B5838" t="str">
            <v>REVE</v>
          </cell>
          <cell r="C5838" t="str">
            <v>EMBOCO</v>
          </cell>
          <cell r="D5838" t="str">
            <v>0107</v>
          </cell>
          <cell r="E5838">
            <v>0</v>
          </cell>
          <cell r="F5838">
            <v>0</v>
          </cell>
          <cell r="G5838" t="str">
            <v>87854</v>
          </cell>
          <cell r="H5838" t="str">
            <v>REVESTIMENTO DECORATIVO MONOCAMADA APLICADO MANUALMENTE EM SUPERFÍCIES EXTERNAS DA SACADA DE UM EDIFÍCIO DE ESTRUTURA CONVENCIONAL E ACABAMENTO TRAVERTINO. AF_06/2014</v>
          </cell>
        </row>
        <row r="5839">
          <cell r="A5839" t="str">
            <v>REVESTIMENTO E TRATAMENTO DE SUPERFICIES</v>
          </cell>
          <cell r="B5839" t="str">
            <v>REVE</v>
          </cell>
          <cell r="C5839" t="str">
            <v>EMBOCO</v>
          </cell>
          <cell r="D5839" t="str">
            <v>0107</v>
          </cell>
          <cell r="E5839">
            <v>0</v>
          </cell>
          <cell r="F5839">
            <v>0</v>
          </cell>
          <cell r="G5839" t="str">
            <v>87855</v>
          </cell>
          <cell r="H5839" t="str">
            <v>REVESTIMENTO DECORATIVO MONOCAMADA APLICADO MANUALMENTE EM SUPERFÍCIES EXTERNAS DA SACADA DE UM EDIFÍCIO DE ALVENARIA ESTRUTURAL E ACABAMENTO TRAVERTINO. AF_06/2014</v>
          </cell>
        </row>
        <row r="5840">
          <cell r="A5840" t="str">
            <v>REVESTIMENTO E TRATAMENTO DE SUPERFICIES</v>
          </cell>
          <cell r="B5840" t="str">
            <v>REVE</v>
          </cell>
          <cell r="C5840" t="str">
            <v>EMBOCO</v>
          </cell>
          <cell r="D5840" t="str">
            <v>0107</v>
          </cell>
          <cell r="E5840">
            <v>0</v>
          </cell>
          <cell r="F5840">
            <v>0</v>
          </cell>
          <cell r="G5840" t="str">
            <v>87856</v>
          </cell>
          <cell r="H5840" t="str">
            <v>REVESTIMENTO DECORATIVO MONOCAMADA APLICADO COM EQUIPAMENTO DE PROJEÇÃO EM SUPERFÍCIES EXTERNAS DA SACADA DE UM EDIFÍCIO DE ESTRUTURA CONVENCIONAL E ACABAMENTO TRAVERTINO. AF_06/2014</v>
          </cell>
        </row>
        <row r="5841">
          <cell r="A5841" t="str">
            <v>REVESTIMENTO E TRATAMENTO DE SUPERFICIES</v>
          </cell>
          <cell r="B5841" t="str">
            <v>REVE</v>
          </cell>
          <cell r="C5841" t="str">
            <v>EMBOCO</v>
          </cell>
          <cell r="D5841" t="str">
            <v>0107</v>
          </cell>
          <cell r="E5841">
            <v>0</v>
          </cell>
          <cell r="F5841">
            <v>0</v>
          </cell>
          <cell r="G5841" t="str">
            <v>87857</v>
          </cell>
          <cell r="H5841" t="str">
            <v>REVESTIMENTO DECORATIVO MONOCAMADA APLICADO COM EQUIPAMENTO DE PROJEÇÃO EM SUPERFÍCIES EXTERNAS DA SACADA DE UM EDIFÍCIO DE ALVENARIA ESTRUTURAL E ACABAMENTO TRAVERTINO. AF_06/2014</v>
          </cell>
        </row>
        <row r="5842">
          <cell r="A5842" t="str">
            <v>REVESTIMENTO E TRATAMENTO DE SUPERFICIES</v>
          </cell>
          <cell r="B5842" t="str">
            <v>REVE</v>
          </cell>
          <cell r="C5842" t="str">
            <v>EMBOCO</v>
          </cell>
          <cell r="D5842" t="str">
            <v>0107</v>
          </cell>
          <cell r="E5842">
            <v>0</v>
          </cell>
          <cell r="F5842">
            <v>0</v>
          </cell>
          <cell r="G5842" t="str">
            <v>87858</v>
          </cell>
          <cell r="H5842" t="str">
            <v>REVESTIMENTO DECORATIVO MONOCAMADA APLICADO MANUALMENTE NAS PAREDES INTERNAS DA SACADA COM ACABAMENTO RASPADO. AF_06/2014</v>
          </cell>
        </row>
        <row r="5843">
          <cell r="A5843" t="str">
            <v>REVESTIMENTO E TRATAMENTO DE SUPERFICIES</v>
          </cell>
          <cell r="B5843" t="str">
            <v>REVE</v>
          </cell>
          <cell r="C5843" t="str">
            <v>EMBOCO</v>
          </cell>
          <cell r="D5843" t="str">
            <v>0107</v>
          </cell>
          <cell r="E5843">
            <v>0</v>
          </cell>
          <cell r="F5843">
            <v>0</v>
          </cell>
          <cell r="G5843" t="str">
            <v>87859</v>
          </cell>
          <cell r="H5843" t="str">
            <v>REVESTIMENTO DECORATIVO MONOCAMADA APLICADO MANUALMENTE NAS PAREDES INTERNAS DA SACADA COM ACABAMENTO TRAVERTINO. AF_06/2014</v>
          </cell>
        </row>
        <row r="5844">
          <cell r="A5844" t="str">
            <v>REVESTIMENTO E TRATAMENTO DE SUPERFICIES</v>
          </cell>
          <cell r="B5844" t="str">
            <v>REVE</v>
          </cell>
          <cell r="C5844" t="str">
            <v>EMBOCO</v>
          </cell>
          <cell r="D5844" t="str">
            <v>0107</v>
          </cell>
          <cell r="E5844">
            <v>0</v>
          </cell>
          <cell r="F5844">
            <v>0</v>
          </cell>
          <cell r="G5844" t="str">
            <v>89048</v>
          </cell>
          <cell r="H5844" t="str">
            <v>(COMPOSIÇÃO REPRESENTATIVA) DO SERVIÇO DE EMBOÇO/MASSA ÚNICA, TRAÇO 1:2:8, PREPARO MECÂNICO, COM BETONEIRA DE 400L, EM PAREDES DE AMBIENTES INTERNOS, COM EXECUÇÃO DE TALISCAS, PARA EDIFICAÇÃO HABITACIONAL MULTIFAMILIAR (PRÉDIO). AF_11/2014</v>
          </cell>
        </row>
        <row r="5845">
          <cell r="A5845" t="str">
            <v>REVESTIMENTO E TRATAMENTO DE SUPERFICIES</v>
          </cell>
          <cell r="B5845" t="str">
            <v>REVE</v>
          </cell>
          <cell r="C5845" t="str">
            <v>EMBOCO</v>
          </cell>
          <cell r="D5845" t="str">
            <v>0107</v>
          </cell>
          <cell r="E5845">
            <v>0</v>
          </cell>
          <cell r="F5845">
            <v>0</v>
          </cell>
          <cell r="G5845" t="str">
            <v>89049</v>
          </cell>
          <cell r="H5845" t="str">
            <v>(COMPOSIÇÃO REPRESENTATIVA) DO SERVIÇO DE APLICAÇÃO MANUAL DE GESSO DESEMPENADO (SEM TALISCAS) EM TETO, ESPESSURA 0,5 CM, PARA EDIFICAÇÃO HABITACIONAL MULTIFAMILIAR (PRÉDIO). AF_11/2014</v>
          </cell>
        </row>
        <row r="5846">
          <cell r="A5846" t="str">
            <v>REVESTIMENTO E TRATAMENTO DE SUPERFICIES</v>
          </cell>
          <cell r="B5846" t="str">
            <v>REVE</v>
          </cell>
          <cell r="C5846" t="str">
            <v>EMBOCO</v>
          </cell>
          <cell r="D5846" t="str">
            <v>0107</v>
          </cell>
          <cell r="E5846">
            <v>0</v>
          </cell>
          <cell r="F5846">
            <v>0</v>
          </cell>
          <cell r="G5846" t="str">
            <v>89173</v>
          </cell>
          <cell r="H5846" t="str">
            <v>(COMPOSIÇÃO REPRESENTATIVA) DO SERVIÇO DE EMBOÇO/MASSA ÚNICA, APLICADO MANUALMENTE, TRAÇO 1:2:8, EM BETONEIRA DE 400L, PAREDES INTERNAS, COM EXECUÇÃO DE TALISCAS, EDIFICAÇÃO HABITACIONAL UNIFAMILIAR (CASAS) E EDIFICAÇÃO PÚBLICA PADRÃO. AF_12/2014</v>
          </cell>
        </row>
        <row r="5847">
          <cell r="A5847" t="str">
            <v>REVESTIMENTO E TRATAMENTO DE SUPERFICIES</v>
          </cell>
          <cell r="B5847" t="str">
            <v>REVE</v>
          </cell>
          <cell r="C5847" t="str">
            <v>EMBOCO</v>
          </cell>
          <cell r="D5847" t="str">
            <v>0107</v>
          </cell>
          <cell r="E5847">
            <v>0</v>
          </cell>
          <cell r="F5847">
            <v>0</v>
          </cell>
          <cell r="G5847" t="str">
            <v>90406</v>
          </cell>
          <cell r="H5847" t="str">
            <v>MASSA ÚNICA, PARA RECEBIMENTO DE PINTURA, EM ARGAMASSA TRAÇO 1:2:8, PREPARO MECÂNICO COM BETONEIRA 400L, APLICADA MANUALMENTE EM TETO, ESPESSURA DE 20MM, COM EXECUÇÃO DE TALISCAS. AF_03/2015</v>
          </cell>
        </row>
        <row r="5848">
          <cell r="A5848" t="str">
            <v>REVESTIMENTO E TRATAMENTO DE SUPERFICIES</v>
          </cell>
          <cell r="B5848" t="str">
            <v>REVE</v>
          </cell>
          <cell r="C5848" t="str">
            <v>EMBOCO</v>
          </cell>
          <cell r="D5848" t="str">
            <v>0107</v>
          </cell>
          <cell r="E5848">
            <v>0</v>
          </cell>
          <cell r="F5848">
            <v>0</v>
          </cell>
          <cell r="G5848" t="str">
            <v>90407</v>
          </cell>
          <cell r="H5848" t="str">
            <v>MASSA ÚNICA, PARA RECEBIMENTO DE PINTURA, EM ARGAMASSA TRAÇO 1:2:8, PREPARO MANUAL, APLICADA MANUALMENTE EM TETO, ESPESSURA DE 20MM, COM EXECUÇÃO DE TALISCAS. AF_03/2015</v>
          </cell>
        </row>
        <row r="5849">
          <cell r="A5849" t="str">
            <v>REVESTIMENTO E TRATAMENTO DE SUPERFICIES</v>
          </cell>
          <cell r="B5849" t="str">
            <v>REVE</v>
          </cell>
          <cell r="C5849" t="str">
            <v>EMBOCO</v>
          </cell>
          <cell r="D5849" t="str">
            <v>0107</v>
          </cell>
          <cell r="E5849">
            <v>0</v>
          </cell>
          <cell r="F5849">
            <v>0</v>
          </cell>
          <cell r="G5849" t="str">
            <v>90408</v>
          </cell>
          <cell r="H5849" t="str">
            <v>MASSA ÚNICA, PARA RECEBIMENTO DE PINTURA, EM ARGAMASSA TRAÇO 1:2:8, PREPARO MECÂNICO COM BETONEIRA 400L, APLICADA MANUALMENTE EM TETO, ESPESSURA DE 10MM, COM EXECUÇÃO DE TALISCAS. AF_03/2015</v>
          </cell>
        </row>
        <row r="5850">
          <cell r="A5850" t="str">
            <v>REVESTIMENTO E TRATAMENTO DE SUPERFICIES</v>
          </cell>
          <cell r="B5850" t="str">
            <v>REVE</v>
          </cell>
          <cell r="C5850" t="str">
            <v>EMBOCO</v>
          </cell>
          <cell r="D5850" t="str">
            <v>0107</v>
          </cell>
          <cell r="E5850">
            <v>0</v>
          </cell>
          <cell r="F5850">
            <v>0</v>
          </cell>
          <cell r="G5850" t="str">
            <v>90409</v>
          </cell>
          <cell r="H5850" t="str">
            <v>MASSA ÚNICA, PARA RECEBIMENTO DE PINTURA, EM ARGAMASSA TRAÇO 1:2:8, PREPARO MANUAL, APLICADA MANUALMENTE EM TETO, ESPESSURA DE 10MM, COM EXECUÇÃO DE TALISCAS. AF_03/2015</v>
          </cell>
        </row>
        <row r="5851">
          <cell r="A5851" t="str">
            <v>REVESTIMENTO E TRATAMENTO DE SUPERFICIES</v>
          </cell>
          <cell r="B5851" t="str">
            <v>REVE</v>
          </cell>
          <cell r="C5851" t="str">
            <v>PASTILHAS,CERAMICAS, PLACAS PRE-MOLDADAS E OUTROS</v>
          </cell>
          <cell r="D5851" t="str">
            <v>0110</v>
          </cell>
          <cell r="E5851">
            <v>0</v>
          </cell>
          <cell r="F5851">
            <v>0</v>
          </cell>
          <cell r="G5851" t="str">
            <v>87242</v>
          </cell>
          <cell r="H5851" t="str">
            <v>REVESTIMENTO CERÂMICO PARA PAREDES EXTERNAS EM PASTILHAS DE PORCELANA 5 X 5 CM (PLACAS DE 30 X 30 CM), ALINHADAS A PRUMO, APLICADO EM PANOS COM VÃOS. AF_06/2014</v>
          </cell>
        </row>
        <row r="5852">
          <cell r="A5852" t="str">
            <v>REVESTIMENTO E TRATAMENTO DE SUPERFICIES</v>
          </cell>
          <cell r="B5852" t="str">
            <v>REVE</v>
          </cell>
          <cell r="C5852" t="str">
            <v>PASTILHAS,CERAMICAS, PLACAS PRE-MOLDADAS E OUTROS</v>
          </cell>
          <cell r="D5852" t="str">
            <v>0110</v>
          </cell>
          <cell r="E5852">
            <v>0</v>
          </cell>
          <cell r="F5852">
            <v>0</v>
          </cell>
          <cell r="G5852" t="str">
            <v>87243</v>
          </cell>
          <cell r="H5852" t="str">
            <v>REVESTIMENTO CERÂMICO PARA PAREDES EXTERNAS EM PASTILHAS DE PORCELANA 5 X 5 CM (PLACAS DE 30 X 30 CM), ALINHADAS A PRUMO, APLICADO EM PANOS SEM VÃOS. AF_06/2014</v>
          </cell>
        </row>
        <row r="5853">
          <cell r="A5853" t="str">
            <v>REVESTIMENTO E TRATAMENTO DE SUPERFICIES</v>
          </cell>
          <cell r="B5853" t="str">
            <v>REVE</v>
          </cell>
          <cell r="C5853" t="str">
            <v>PASTILHAS,CERAMICAS, PLACAS PRE-MOLDADAS E OUTROS</v>
          </cell>
          <cell r="D5853" t="str">
            <v>0110</v>
          </cell>
          <cell r="E5853">
            <v>0</v>
          </cell>
          <cell r="F5853">
            <v>0</v>
          </cell>
          <cell r="G5853" t="str">
            <v>87244</v>
          </cell>
          <cell r="H5853" t="str">
            <v>REVESTIMENTO CERÂMICO PARA PAREDES EXTERNAS EM PASTILHAS DE PORCELANA 5 X 5 CM (PLACAS DE 30 X 30 CM), ALINHADAS A PRUMO, APLICADO EM SUPERFÍCIES EXTERNAS DA SACADA. AF_06/2014</v>
          </cell>
        </row>
        <row r="5854">
          <cell r="A5854" t="str">
            <v>REVESTIMENTO E TRATAMENTO DE SUPERFICIES</v>
          </cell>
          <cell r="B5854" t="str">
            <v>REVE</v>
          </cell>
          <cell r="C5854" t="str">
            <v>PASTILHAS,CERAMICAS, PLACAS PRE-MOLDADAS E OUTROS</v>
          </cell>
          <cell r="D5854" t="str">
            <v>0110</v>
          </cell>
          <cell r="F5854">
            <v>0</v>
          </cell>
          <cell r="G5854" t="str">
            <v>87245</v>
          </cell>
          <cell r="H5854" t="str">
            <v>REVESTIMENTO CERÂMICO PARA PAREDES EXTERNAS EM PASTILHAS DE PORCELANA 5 X 5 CM (PLACAS DE 30 X 30 CM), ALINHADAS A PRUMO, APLICADO EM SUPERFÍCIES INTERNAS DA SACADA. AF_06/2014</v>
          </cell>
        </row>
        <row r="5855">
          <cell r="A5855" t="str">
            <v>REVESTIMENTO E TRATAMENTO DE SUPERFICIES</v>
          </cell>
          <cell r="B5855" t="str">
            <v>REVE</v>
          </cell>
          <cell r="C5855" t="str">
            <v>PASTILHAS,CERAMICAS, PLACAS PRE-MOLDADAS E OUTROS</v>
          </cell>
          <cell r="D5855" t="str">
            <v>0110</v>
          </cell>
          <cell r="E5855">
            <v>0</v>
          </cell>
          <cell r="F5855">
            <v>0</v>
          </cell>
          <cell r="G5855" t="str">
            <v>87264</v>
          </cell>
          <cell r="H5855" t="str">
            <v>REVESTIMENTO CERÂMICO PARA PAREDES INTERNAS COM PLACAS TIPO ESMALTADA EXTRA DE DIMENSÕES 20X20 CM APLICADAS EM AMBIENTES DE ÁREA MENOR QUE 5 M² NA ALTURA INTEIRA DAS PAREDES. AF_06/2014</v>
          </cell>
        </row>
        <row r="5856">
          <cell r="A5856" t="str">
            <v>REVESTIMENTO E TRATAMENTO DE SUPERFICIES</v>
          </cell>
          <cell r="B5856" t="str">
            <v>REVE</v>
          </cell>
          <cell r="C5856" t="str">
            <v>PASTILHAS,CERAMICAS, PLACAS PRE-MOLDADAS E OUTROS</v>
          </cell>
          <cell r="D5856" t="str">
            <v>0110</v>
          </cell>
          <cell r="E5856">
            <v>0</v>
          </cell>
          <cell r="F5856">
            <v>0</v>
          </cell>
          <cell r="G5856" t="str">
            <v>87265</v>
          </cell>
          <cell r="H5856" t="str">
            <v>REVESTIMENTO CERÂMICO PARA PAREDES INTERNAS COM PLACAS TIPO ESMALTADA EXTRA DE DIMENSÕES 20X20 CM APLICADAS EM AMBIENTES DE ÁREA MAIOR QUE 5 M² NA ALTURA INTEIRA DAS PAREDES. AF_06/2014</v>
          </cell>
        </row>
        <row r="5857">
          <cell r="A5857" t="str">
            <v>REVESTIMENTO E TRATAMENTO DE SUPERFICIES</v>
          </cell>
          <cell r="B5857" t="str">
            <v>REVE</v>
          </cell>
          <cell r="C5857" t="str">
            <v>PASTILHAS,CERAMICAS, PLACAS PRE-MOLDADAS E OUTROS</v>
          </cell>
          <cell r="D5857" t="str">
            <v>0110</v>
          </cell>
          <cell r="E5857">
            <v>0</v>
          </cell>
          <cell r="F5857">
            <v>0</v>
          </cell>
          <cell r="G5857" t="str">
            <v>87266</v>
          </cell>
          <cell r="H5857" t="str">
            <v>REVESTIMENTO CERÂMICO PARA PAREDES INTERNAS COM PLACAS TIPO ESMALTADA EXTRA DE DIMENSÕES 20X20 CM APLICADAS EM AMBIENTES DE ÁREA MENOR QUE 5 M² A MEIA ALTURA DAS PAREDES. AF_06/2014</v>
          </cell>
        </row>
        <row r="5858">
          <cell r="A5858" t="str">
            <v>REVESTIMENTO E TRATAMENTO DE SUPERFICIES</v>
          </cell>
          <cell r="B5858" t="str">
            <v>REVE</v>
          </cell>
          <cell r="C5858" t="str">
            <v>PASTILHAS,CERAMICAS, PLACAS PRE-MOLDADAS E OUTROS</v>
          </cell>
          <cell r="D5858" t="str">
            <v>0110</v>
          </cell>
          <cell r="E5858">
            <v>0</v>
          </cell>
          <cell r="F5858">
            <v>0</v>
          </cell>
          <cell r="G5858" t="str">
            <v>87267</v>
          </cell>
          <cell r="H5858" t="str">
            <v>REVESTIMENTO CERÂMICO PARA PAREDES INTERNAS COM PLACAS TIPO ESMALTADA EXTRA DE DIMENSÕES 20X20 CM APLICADAS EM AMBIENTES DE ÁREA MAIOR QUE 5 M² A MEIA ALTURA DAS PAREDES. AF_06/2014</v>
          </cell>
        </row>
        <row r="5859">
          <cell r="A5859" t="str">
            <v>REVESTIMENTO E TRATAMENTO DE SUPERFICIES</v>
          </cell>
          <cell r="B5859" t="str">
            <v>REVE</v>
          </cell>
          <cell r="C5859" t="str">
            <v>PASTILHAS,CERAMICAS, PLACAS PRE-MOLDADAS E OUTROS</v>
          </cell>
          <cell r="D5859" t="str">
            <v>0110</v>
          </cell>
          <cell r="E5859">
            <v>0</v>
          </cell>
          <cell r="F5859">
            <v>0</v>
          </cell>
          <cell r="G5859" t="str">
            <v>87268</v>
          </cell>
          <cell r="H5859" t="str">
            <v>REVESTIMENTO CERÂMICO PARA PAREDES INTERNAS COM PLACAS TIPO ESMALTADA EXTRA DE DIMENSÕES 25X35 CM APLICADAS EM AMBIENTES DE ÁREA MENOR QUE 5 M² NA ALTURA INTEIRA DAS PAREDES. AF_06/2014</v>
          </cell>
        </row>
        <row r="5860">
          <cell r="A5860" t="str">
            <v>REVESTIMENTO E TRATAMENTO DE SUPERFICIES</v>
          </cell>
          <cell r="B5860" t="str">
            <v>REVE</v>
          </cell>
          <cell r="C5860" t="str">
            <v>PASTILHAS,CERAMICAS, PLACAS PRE-MOLDADAS E OUTROS</v>
          </cell>
          <cell r="D5860" t="str">
            <v>0110</v>
          </cell>
          <cell r="E5860">
            <v>0</v>
          </cell>
          <cell r="F5860">
            <v>0</v>
          </cell>
          <cell r="G5860" t="str">
            <v>87269</v>
          </cell>
          <cell r="H5860" t="str">
            <v>REVESTIMENTO CERÂMICO PARA PAREDES INTERNAS COM PLACAS TIPO ESMALTADA EXTRA DE DIMENSÕES 25X35 CM APLICADAS EM AMBIENTES DE ÁREA MAIOR QUE 5 M² NA ALTURA INTEIRA DAS PAREDES. AF_06/2014</v>
          </cell>
        </row>
        <row r="5861">
          <cell r="A5861" t="str">
            <v>REVESTIMENTO E TRATAMENTO DE SUPERFICIES</v>
          </cell>
          <cell r="B5861" t="str">
            <v>REVE</v>
          </cell>
          <cell r="C5861" t="str">
            <v>PASTILHAS,CERAMICAS, PLACAS PRE-MOLDADAS E OUTROS</v>
          </cell>
          <cell r="D5861" t="str">
            <v>0110</v>
          </cell>
          <cell r="E5861">
            <v>0</v>
          </cell>
          <cell r="F5861">
            <v>0</v>
          </cell>
          <cell r="G5861" t="str">
            <v>87270</v>
          </cell>
          <cell r="H5861" t="str">
            <v>REVESTIMENTO CERÂMICO PARA PAREDES INTERNAS COM PLACAS TIPO ESMALTADA EXTRA DE DIMENSÕES 25X35 CM APLICADAS EM AMBIENTES DE ÁREA MENOR QUE 5 M² A MEIA ALTURA DAS PAREDES. AF_06/2014</v>
          </cell>
        </row>
        <row r="5862">
          <cell r="A5862" t="str">
            <v>REVESTIMENTO E TRATAMENTO DE SUPERFICIES</v>
          </cell>
          <cell r="B5862" t="str">
            <v>REVE</v>
          </cell>
          <cell r="C5862" t="str">
            <v>PASTILHAS,CERAMICAS, PLACAS PRE-MOLDADAS E OUTROS</v>
          </cell>
          <cell r="D5862" t="str">
            <v>0110</v>
          </cell>
          <cell r="E5862">
            <v>0</v>
          </cell>
          <cell r="F5862">
            <v>0</v>
          </cell>
          <cell r="G5862" t="str">
            <v>87271</v>
          </cell>
          <cell r="H5862" t="str">
            <v>REVESTIMENTO CERÂMICO PARA PAREDES INTERNAS COM PLACAS TIPO ESMALTADA EXTRA DE DIMENSÕES 25X35 CM APLICADAS EM AMBIENTES DE ÁREA MAIOR QUE 5 M² A MEIA ALTURA DAS PAREDES. AF_06/2014</v>
          </cell>
        </row>
        <row r="5863">
          <cell r="A5863" t="str">
            <v>REVESTIMENTO E TRATAMENTO DE SUPERFICIES</v>
          </cell>
          <cell r="B5863" t="str">
            <v>REVE</v>
          </cell>
          <cell r="C5863" t="str">
            <v>PASTILHAS,CERAMICAS, PLACAS PRE-MOLDADAS E OUTROS</v>
          </cell>
          <cell r="D5863" t="str">
            <v>0110</v>
          </cell>
          <cell r="E5863">
            <v>0</v>
          </cell>
          <cell r="F5863">
            <v>0</v>
          </cell>
          <cell r="G5863" t="str">
            <v>87272</v>
          </cell>
          <cell r="H5863" t="str">
            <v>REVESTIMENTO CERÂMICO PARA PAREDES INTERNAS COM PLACAS TIPO ESMALTADA EXTRA  DE DIMENSÕES 33X45 CM APLICADAS EM AMBIENTES DE ÁREA MENOR QUE 5 M² NA ALTURA INTEIRA DAS PAREDES. AF_06/2014</v>
          </cell>
        </row>
        <row r="5864">
          <cell r="A5864" t="str">
            <v>REVESTIMENTO E TRATAMENTO DE SUPERFICIES</v>
          </cell>
          <cell r="B5864" t="str">
            <v>REVE</v>
          </cell>
          <cell r="C5864" t="str">
            <v>PASTILHAS,CERAMICAS, PLACAS PRE-MOLDADAS E OUTROS</v>
          </cell>
          <cell r="D5864" t="str">
            <v>0110</v>
          </cell>
          <cell r="E5864">
            <v>0</v>
          </cell>
          <cell r="F5864">
            <v>0</v>
          </cell>
          <cell r="G5864" t="str">
            <v>87273</v>
          </cell>
          <cell r="H5864" t="str">
            <v>REVESTIMENTO CERÂMICO PARA PAREDES INTERNAS COM PLACAS TIPO ESMALTADA EXTRA DE DIMENSÕES 33X45 CM APLICADAS EM AMBIENTES DE ÁREA MAIOR QUE 5 M² NA ALTURA INTEIRA DAS PAREDES. AF_06/2014</v>
          </cell>
        </row>
        <row r="5865">
          <cell r="A5865" t="str">
            <v>REVESTIMENTO E TRATAMENTO DE SUPERFICIES</v>
          </cell>
          <cell r="B5865" t="str">
            <v>REVE</v>
          </cell>
          <cell r="C5865" t="str">
            <v>PASTILHAS,CERAMICAS, PLACAS PRE-MOLDADAS E OUTROS</v>
          </cell>
          <cell r="D5865" t="str">
            <v>0110</v>
          </cell>
          <cell r="E5865">
            <v>0</v>
          </cell>
          <cell r="F5865">
            <v>0</v>
          </cell>
          <cell r="G5865" t="str">
            <v>87274</v>
          </cell>
          <cell r="H5865" t="str">
            <v>REVESTIMENTO CERÂMICO PARA PAREDES INTERNAS COM PLACAS TIPO ESMALTADA EXTRA DE DIMENSÕES 33X45 CM APLICADAS EM AMBIENTES DE ÁREA MENOR QUE 5 M² A MEIA ALTURA DAS PAREDES. AF_06/2014</v>
          </cell>
        </row>
        <row r="5866">
          <cell r="A5866" t="str">
            <v>REVESTIMENTO E TRATAMENTO DE SUPERFICIES</v>
          </cell>
          <cell r="B5866" t="str">
            <v>REVE</v>
          </cell>
          <cell r="C5866" t="str">
            <v>PASTILHAS,CERAMICAS, PLACAS PRE-MOLDADAS E OUTROS</v>
          </cell>
          <cell r="D5866" t="str">
            <v>0110</v>
          </cell>
          <cell r="E5866">
            <v>0</v>
          </cell>
          <cell r="F5866">
            <v>0</v>
          </cell>
          <cell r="G5866" t="str">
            <v>87275</v>
          </cell>
          <cell r="H5866" t="str">
            <v>REVESTIMENTO CERÂMICO PARA PAREDES INTERNAS COM PLACAS TIPO ESMALTADA EXTRA  DE DIMENSÕES 33X45 CM APLICADAS EM AMBIENTES DE ÁREA MAIOR QUE 5 M² A MEIA ALTURA DAS PAREDES. AF_06/2014</v>
          </cell>
        </row>
        <row r="5867">
          <cell r="A5867" t="str">
            <v>REVESTIMENTO E TRATAMENTO DE SUPERFICIES</v>
          </cell>
          <cell r="B5867" t="str">
            <v>REVE</v>
          </cell>
          <cell r="C5867" t="str">
            <v>PASTILHAS,CERAMICAS, PLACAS PRE-MOLDADAS E OUTROS</v>
          </cell>
          <cell r="D5867" t="str">
            <v>0110</v>
          </cell>
          <cell r="E5867">
            <v>0</v>
          </cell>
          <cell r="F5867">
            <v>0</v>
          </cell>
          <cell r="G5867" t="str">
            <v>88786</v>
          </cell>
          <cell r="H5867" t="str">
            <v>REVESTIMENTO CERÂMICO PARA PAREDES EXTERNAS EM PASTILHAS DE PORCELANA 2,5 X 2,5 CM (PLACAS DE 30 X 30 CM), ALINHADAS A PRUMO, APLICADO EM PANOS COM VÃOS. AF_10/2014</v>
          </cell>
        </row>
        <row r="5868">
          <cell r="A5868" t="str">
            <v>REVESTIMENTO E TRATAMENTO DE SUPERFICIES</v>
          </cell>
          <cell r="B5868" t="str">
            <v>REVE</v>
          </cell>
          <cell r="C5868" t="str">
            <v>PASTILHAS,CERAMICAS, PLACAS PRE-MOLDADAS E OUTROS</v>
          </cell>
          <cell r="D5868" t="str">
            <v>0110</v>
          </cell>
          <cell r="E5868">
            <v>0</v>
          </cell>
          <cell r="F5868">
            <v>0</v>
          </cell>
          <cell r="G5868" t="str">
            <v>88787</v>
          </cell>
          <cell r="H5868" t="str">
            <v>REVESTIMENTO CERÂMICO PARA PAREDES EXTERNAS EM PASTILHAS DE PORCELANA 2,5 X 2,5 CM (PLACAS DE 30 X 30 CM), ALINHADAS A PRUMO, APLICADO EM PANOS SEM VÃOS. AF_10/2014</v>
          </cell>
        </row>
        <row r="5869">
          <cell r="A5869" t="str">
            <v>REVESTIMENTO E TRATAMENTO DE SUPERFICIES</v>
          </cell>
          <cell r="B5869" t="str">
            <v>REVE</v>
          </cell>
          <cell r="C5869" t="str">
            <v>PASTILHAS,CERAMICAS, PLACAS PRE-MOLDADAS E OUTROS</v>
          </cell>
          <cell r="D5869" t="str">
            <v>0110</v>
          </cell>
          <cell r="E5869">
            <v>0</v>
          </cell>
          <cell r="F5869">
            <v>0</v>
          </cell>
          <cell r="G5869" t="str">
            <v>88788</v>
          </cell>
          <cell r="H5869" t="str">
            <v>REVESTIMENTO CERÂMICO PARA PAREDES EXTERNAS EM PASTILHAS DE PORCELANA 2,5 X 2,5 CM (PLACAS DE 30 X 30 CM), ALINHADAS A PRUMO, APLICADO EM SUPERFÍCIES EXTERNAS DA SACADA. AF_10/2014</v>
          </cell>
        </row>
        <row r="5870">
          <cell r="A5870" t="str">
            <v>REVESTIMENTO E TRATAMENTO DE SUPERFICIES</v>
          </cell>
          <cell r="B5870" t="str">
            <v>REVE</v>
          </cell>
          <cell r="C5870" t="str">
            <v>PASTILHAS,CERAMICAS, PLACAS PRE-MOLDADAS E OUTROS</v>
          </cell>
          <cell r="D5870" t="str">
            <v>0110</v>
          </cell>
          <cell r="E5870">
            <v>0</v>
          </cell>
          <cell r="F5870">
            <v>0</v>
          </cell>
          <cell r="G5870" t="str">
            <v>88789</v>
          </cell>
          <cell r="H5870" t="str">
            <v>REVESTIMENTO CERÂMICO PARA PAREDES EXTERNAS EM PASTILHAS DE PORCELANA 2,5 X 2,5 CM (PLACAS DE 30 X 30 CM), ALINHADAS A PRUMO, APLICADO EM SUPERFÍCIES INTERNAS DA SACADA. AF_10/2014</v>
          </cell>
        </row>
        <row r="5871">
          <cell r="A5871" t="str">
            <v>REVESTIMENTO E TRATAMENTO DE SUPERFICIES</v>
          </cell>
          <cell r="B5871" t="str">
            <v>REVE</v>
          </cell>
          <cell r="C5871" t="str">
            <v>PASTILHAS,CERAMICAS, PLACAS PRE-MOLDADAS E OUTROS</v>
          </cell>
          <cell r="D5871" t="str">
            <v>0110</v>
          </cell>
          <cell r="E5871">
            <v>0</v>
          </cell>
          <cell r="F5871">
            <v>0</v>
          </cell>
          <cell r="G5871" t="str">
            <v>89045</v>
          </cell>
          <cell r="H5871" t="str">
            <v>(COMPOSIÇÃO REPRESENTATIVA) DO SERVIÇO DE REVESTIMENTO CERÂMICO PARA AMBIENTES DE ÁREAS MOLHADAS, MEIA PAREDE OU PAREDE INTEIRA, COM PLACAS TIPO ESMALTADA EXTRA, DIMENSÕES 20X20 CM, PARA EDIFICAÇÃO HABITACIONAL MULTIFAMILIAR (PRÉDIO). AF_11/2014</v>
          </cell>
        </row>
        <row r="5872">
          <cell r="A5872" t="str">
            <v>REVESTIMENTO E TRATAMENTO DE SUPERFICIES</v>
          </cell>
          <cell r="B5872" t="str">
            <v>REVE</v>
          </cell>
          <cell r="C5872" t="str">
            <v>PASTILHAS,CERAMICAS, PLACAS PRE-MOLDADAS E OUTROS</v>
          </cell>
          <cell r="D5872" t="str">
            <v>0110</v>
          </cell>
          <cell r="E5872">
            <v>0</v>
          </cell>
          <cell r="F5872">
            <v>0</v>
          </cell>
          <cell r="G5872" t="str">
            <v>89170</v>
          </cell>
          <cell r="H5872" t="str">
            <v>(COMPOSIÇÃO REPRESENTATIVA) DO SERVIÇO DE REVESTIMENTO CERÂMICO PARA PAREDES INTERNAS, MEIA PAREDE, OU PAREDE INTEIRA, PLACAS TIPO ESMALTADA EXTRA DE 20X20 CM, PARA EDIFICAÇÕES HABITACIONAIS UNIFAMILIAR (CASAS) E EDIFICAÇÕES PÚBLICAS PADRÃO. AF_11/2014</v>
          </cell>
        </row>
        <row r="5873">
          <cell r="A5873" t="str">
            <v>REVESTIMENTO E TRATAMENTO DE SUPERFICIES</v>
          </cell>
          <cell r="B5873" t="str">
            <v>REVE</v>
          </cell>
          <cell r="C5873" t="str">
            <v>PASTILHAS,CERAMICAS, PLACAS PRE-MOLDADAS E OUTROS</v>
          </cell>
          <cell r="D5873" t="str">
            <v>0110</v>
          </cell>
          <cell r="E5873">
            <v>0</v>
          </cell>
          <cell r="F5873">
            <v>0</v>
          </cell>
          <cell r="G5873" t="str">
            <v>93392</v>
          </cell>
          <cell r="H5873" t="str">
            <v>REVESTIMENTO CERÂMICO PARA PAREDES INTERNAS COM PLACAS TIPO ESMALTADA PADRÃO POPULAR DE DIMENSÕES 20X20 CM, ARGAMASSA TIPO AC I, APLICADAS EM AMBIENTES DE ÁREA MENOR QUE 5 M2 NA ALTURA INTEIRA DAS PAREDES. AF_06/2014</v>
          </cell>
        </row>
        <row r="5874">
          <cell r="A5874" t="str">
            <v>REVESTIMENTO E TRATAMENTO DE SUPERFICIES</v>
          </cell>
          <cell r="B5874" t="str">
            <v>REVE</v>
          </cell>
          <cell r="C5874" t="str">
            <v>PASTILHAS,CERAMICAS, PLACAS PRE-MOLDADAS E OUTROS</v>
          </cell>
          <cell r="D5874" t="str">
            <v>0110</v>
          </cell>
          <cell r="E5874">
            <v>0</v>
          </cell>
          <cell r="F5874">
            <v>0</v>
          </cell>
          <cell r="G5874" t="str">
            <v>93393</v>
          </cell>
          <cell r="H5874" t="str">
            <v>REVESTIMENTO CERÂMICO PARA PAREDES INTERNAS COM PLACAS TIPO ESMALTADA PADRÃO POPULAR DE DIMENSÕES 20X20 CM, ARGAMASSA TIPO AC I, APLICADAS EM AMBIENTES DE ÁREA MAIOR QUE 5 M2 NA ALTURA INTEIRA DAS PAREDES. AF_06/2014</v>
          </cell>
        </row>
        <row r="5875">
          <cell r="A5875" t="str">
            <v>REVESTIMENTO E TRATAMENTO DE SUPERFICIES</v>
          </cell>
          <cell r="B5875" t="str">
            <v>REVE</v>
          </cell>
          <cell r="C5875" t="str">
            <v>PASTILHAS,CERAMICAS, PLACAS PRE-MOLDADAS E OUTROS</v>
          </cell>
          <cell r="D5875" t="str">
            <v>0110</v>
          </cell>
          <cell r="E5875">
            <v>0</v>
          </cell>
          <cell r="F5875">
            <v>0</v>
          </cell>
          <cell r="G5875" t="str">
            <v>93394</v>
          </cell>
          <cell r="H5875" t="str">
            <v>REVESTIMENTO CERÂMICO PARA PAREDES INTERNAS COM PLACAS TIPO ESMALTADA PADRÃO POPULAR DE DIMENSÕES 20X20 CM, ARGAMASSA TIPO AC I, APLICADAS EM AMBIENTES DE ÁREA MENOR QUE 5 M2 A MEIA ALTURA DAS PAREDES. AF_06/2014</v>
          </cell>
        </row>
        <row r="5876">
          <cell r="A5876" t="str">
            <v>REVESTIMENTO E TRATAMENTO DE SUPERFICIES</v>
          </cell>
          <cell r="B5876" t="str">
            <v>REVE</v>
          </cell>
          <cell r="C5876" t="str">
            <v>PASTILHAS,CERAMICAS, PLACAS PRE-MOLDADAS E OUTROS</v>
          </cell>
          <cell r="D5876" t="str">
            <v>0110</v>
          </cell>
          <cell r="E5876">
            <v>0</v>
          </cell>
          <cell r="F5876">
            <v>0</v>
          </cell>
          <cell r="G5876" t="str">
            <v>93395</v>
          </cell>
          <cell r="H5876" t="str">
            <v>REVESTIMENTO CERÂMICO PARA PAREDES INTERNAS COM PLACAS TIPO ESMALTADA PADRÃO POPULAR DE DIMENSÕES 20X20 CM, ARGAMASSA TIPO AC I, APLICADAS EM AMBIENTES DE ÁREA MAIOR QUE 5 M2 A MEIA ALTURA DAS PAREDES. AF_06/2014</v>
          </cell>
        </row>
        <row r="5877">
          <cell r="A5877" t="str">
            <v>REVESTIMENTO E TRATAMENTO DE SUPERFICIES</v>
          </cell>
          <cell r="B5877" t="str">
            <v>REVE</v>
          </cell>
          <cell r="C5877" t="str">
            <v>PASTILHAS,CERAMICAS, PLACAS PRE-MOLDADAS E OUTROS</v>
          </cell>
          <cell r="D5877" t="str">
            <v>0110</v>
          </cell>
          <cell r="E5877">
            <v>0</v>
          </cell>
          <cell r="F5877">
            <v>0</v>
          </cell>
          <cell r="G5877" t="str">
            <v>99194</v>
          </cell>
          <cell r="H5877" t="str">
            <v>REVESTIMENTO CERÂMICO PARA PAREDES INTERNAS COM PLACAS TIPO ESMALTADA PADRÃO POPULAR DE DIMENSÕES 20X20 CM, ARGAMASSA TIPO AC III, APLICADAS EM AMBIENTES DE ÁREA MENOR QUE 5 M2 NA ALTURA INTEIRA DAS PAREDES. AF_06/2014</v>
          </cell>
        </row>
        <row r="5878">
          <cell r="A5878" t="str">
            <v>REVESTIMENTO E TRATAMENTO DE SUPERFICIES</v>
          </cell>
          <cell r="B5878" t="str">
            <v>REVE</v>
          </cell>
          <cell r="C5878" t="str">
            <v>PASTILHAS,CERAMICAS, PLACAS PRE-MOLDADAS E OUTROS</v>
          </cell>
          <cell r="D5878" t="str">
            <v>0110</v>
          </cell>
          <cell r="E5878">
            <v>0</v>
          </cell>
          <cell r="F5878">
            <v>0</v>
          </cell>
          <cell r="G5878" t="str">
            <v>99195</v>
          </cell>
          <cell r="H5878" t="str">
            <v>REVESTIMENTO CERÂMICO PARA PAREDES INTERNAS COM PLACAS TIPO ESMALTADA PADRÃO POPULAR DE DIMENSÕES 20X20 CM, ARGAMASSA TIPO AC III, APLICADAS EM AMBIENTES DE ÁREA MAIOR QUE 5 M2 NA ALTURA INTEIRA DAS PAREDES. AF_06/2014</v>
          </cell>
        </row>
        <row r="5879">
          <cell r="A5879" t="str">
            <v>REVESTIMENTO E TRATAMENTO DE SUPERFICIES</v>
          </cell>
          <cell r="B5879" t="str">
            <v>REVE</v>
          </cell>
          <cell r="C5879" t="str">
            <v>PASTILHAS,CERAMICAS, PLACAS PRE-MOLDADAS E OUTROS</v>
          </cell>
          <cell r="D5879" t="str">
            <v>0110</v>
          </cell>
          <cell r="E5879">
            <v>0</v>
          </cell>
          <cell r="F5879">
            <v>0</v>
          </cell>
          <cell r="G5879" t="str">
            <v>99196</v>
          </cell>
          <cell r="H5879" t="str">
            <v>REVESTIMENTO CERÂMICO PARA PAREDES INTERNAS COM PLACAS TIPO ESMALTADA PADRÃO POPULAR DE DIMENSÕES 20X20 CM, ARGAMASSA TIPO AC III, APLICADAS EM AMBIENTES DE ÁREA MENOR QUE 5 M2 A MEIA ALTURA DAS PAREDES. AF_06/2014</v>
          </cell>
        </row>
        <row r="5880">
          <cell r="A5880" t="str">
            <v>REVESTIMENTO E TRATAMENTO DE SUPERFICIES</v>
          </cell>
          <cell r="B5880" t="str">
            <v>REVE</v>
          </cell>
          <cell r="C5880" t="str">
            <v>PASTILHAS,CERAMICAS, PLACAS PRE-MOLDADAS E OUTROS</v>
          </cell>
          <cell r="D5880" t="str">
            <v>0110</v>
          </cell>
          <cell r="E5880">
            <v>0</v>
          </cell>
          <cell r="F5880">
            <v>0</v>
          </cell>
          <cell r="G5880" t="str">
            <v>99198</v>
          </cell>
          <cell r="H5880" t="str">
            <v>REVESTIMENTO CERÂMICO PARA PAREDES INTERNAS COM PLACAS TIPO ESMALTADA PADRÃO POPULAR DE DIMENSÕES 20X20 CM, ARGAMASSA TIPO AC III, APLICADAS EM AMBIENTES DE ÁREA MAIOR QUE 5 M2 A MEIA ALTURA DAS PAREDES. AF_06/2014</v>
          </cell>
        </row>
        <row r="5881">
          <cell r="A5881" t="str">
            <v>REVESTIMENTO E TRATAMENTO DE SUPERFICIES</v>
          </cell>
          <cell r="B5881" t="str">
            <v>REVE</v>
          </cell>
          <cell r="C5881" t="str">
            <v>PEITORIL DE MARMORE/GRANITO</v>
          </cell>
          <cell r="D5881" t="str">
            <v>0125</v>
          </cell>
          <cell r="E5881">
            <v>0</v>
          </cell>
          <cell r="F5881">
            <v>0</v>
          </cell>
          <cell r="G5881" t="str">
            <v>101965</v>
          </cell>
          <cell r="H5881" t="str">
            <v>PEITORIL LINEAR EM GRANITO OU MÁRMORE, L = 15CM, COMPRIMENTO DE ATÉ 2M, ASSENTADO COM ARGAMASSA 1:6 COM ADITIVO. AF_11/2020</v>
          </cell>
        </row>
        <row r="5882">
          <cell r="A5882" t="str">
            <v>REVESTIMENTO E TRATAMENTO DE SUPERFICIES</v>
          </cell>
          <cell r="B5882" t="str">
            <v>REVE</v>
          </cell>
          <cell r="C5882" t="str">
            <v>CHAPIM</v>
          </cell>
          <cell r="D5882" t="str">
            <v>0132</v>
          </cell>
          <cell r="E5882">
            <v>0</v>
          </cell>
          <cell r="F5882">
            <v>0</v>
          </cell>
          <cell r="G5882" t="str">
            <v>101966</v>
          </cell>
          <cell r="H5882" t="str">
            <v>CHAPIM SOBRE MUROS LINEARES, EM GRANITO OU MÁRMORE, L = 25 CM, ASSENTADO COM ARGAMASSA 1:6 COM ADITIVO. AF_11/2020</v>
          </cell>
        </row>
        <row r="5883">
          <cell r="A5883" t="str">
            <v>REVESTIMENTO E TRATAMENTO DE SUPERFICIES</v>
          </cell>
          <cell r="B5883" t="str">
            <v>REVE</v>
          </cell>
          <cell r="C5883" t="str">
            <v>CHAPIM</v>
          </cell>
          <cell r="D5883" t="str">
            <v>0132</v>
          </cell>
          <cell r="E5883">
            <v>0</v>
          </cell>
          <cell r="F5883">
            <v>0</v>
          </cell>
          <cell r="G5883" t="str">
            <v>101979</v>
          </cell>
          <cell r="H5883" t="str">
            <v>CHAPIM (RUFO CAPA) EM AÇO GALVANIZADO, CORTE 33. AF_11/2020</v>
          </cell>
        </row>
        <row r="5884">
          <cell r="A5884" t="str">
            <v>REVESTIMENTO E TRATAMENTO DE SUPERFICIES</v>
          </cell>
          <cell r="B5884" t="str">
            <v>REVE</v>
          </cell>
          <cell r="C5884" t="str">
            <v>FORRO DE MADEIRA</v>
          </cell>
          <cell r="D5884" t="str">
            <v>0133</v>
          </cell>
          <cell r="E5884">
            <v>0</v>
          </cell>
          <cell r="F5884">
            <v>0</v>
          </cell>
          <cell r="G5884" t="str">
            <v>96112</v>
          </cell>
          <cell r="H5884" t="str">
            <v>FORRO EM MADEIRA PINUS, PARA AMBIENTES RESIDENCIAIS, INCLUSIVE ESTRUTURA DE FIXAÇÃO. AF_05/2017</v>
          </cell>
        </row>
        <row r="5885">
          <cell r="A5885" t="str">
            <v>REVESTIMENTO E TRATAMENTO DE SUPERFICIES</v>
          </cell>
          <cell r="B5885" t="str">
            <v>REVE</v>
          </cell>
          <cell r="C5885" t="str">
            <v>FORRO DE MADEIRA</v>
          </cell>
          <cell r="D5885" t="str">
            <v>0133</v>
          </cell>
          <cell r="E5885">
            <v>0</v>
          </cell>
          <cell r="F5885">
            <v>0</v>
          </cell>
          <cell r="G5885" t="str">
            <v>96117</v>
          </cell>
          <cell r="H5885" t="str">
            <v>FORRO EM MADEIRA PINUS, PARA AMBIENTES COMERCIAIS, INCLUSIVE ESTRUTURA DE FIXAÇÃO. AF_05/2017</v>
          </cell>
        </row>
        <row r="5886">
          <cell r="A5886" t="str">
            <v>REVESTIMENTO E TRATAMENTO DE SUPERFICIES</v>
          </cell>
          <cell r="B5886" t="str">
            <v>REVE</v>
          </cell>
          <cell r="C5886" t="str">
            <v>FORRO DE MADEIRA</v>
          </cell>
          <cell r="D5886" t="str">
            <v>0133</v>
          </cell>
          <cell r="E5886">
            <v>0</v>
          </cell>
          <cell r="F5886">
            <v>0</v>
          </cell>
          <cell r="G5886" t="str">
            <v>96122</v>
          </cell>
          <cell r="H5886" t="str">
            <v>ACABAMENTOS PARA FORRO (RODA-FORRO EM MADEIRA PINUS). AF_05/2017</v>
          </cell>
        </row>
        <row r="5887">
          <cell r="A5887" t="str">
            <v>REVESTIMENTO E TRATAMENTO DE SUPERFICIES</v>
          </cell>
          <cell r="B5887" t="str">
            <v>REVE</v>
          </cell>
          <cell r="C5887" t="str">
            <v>FORRO DE GESSO</v>
          </cell>
          <cell r="D5887" t="str">
            <v>0134</v>
          </cell>
          <cell r="E5887">
            <v>0</v>
          </cell>
          <cell r="F5887">
            <v>0</v>
          </cell>
          <cell r="G5887" t="str">
            <v>96109</v>
          </cell>
          <cell r="H5887" t="str">
            <v>FORRO EM PLACAS DE GESSO, PARA AMBIENTES RESIDENCIAIS. AF_05/2017_P</v>
          </cell>
        </row>
        <row r="5888">
          <cell r="A5888" t="str">
            <v>REVESTIMENTO E TRATAMENTO DE SUPERFICIES</v>
          </cell>
          <cell r="B5888" t="str">
            <v>REVE</v>
          </cell>
          <cell r="C5888" t="str">
            <v>FORRO DE GESSO</v>
          </cell>
          <cell r="D5888" t="str">
            <v>0134</v>
          </cell>
          <cell r="E5888">
            <v>0</v>
          </cell>
          <cell r="F5888">
            <v>0</v>
          </cell>
          <cell r="G5888" t="str">
            <v>96110</v>
          </cell>
          <cell r="H5888" t="str">
            <v>FORRO EM DRYWALL, PARA AMBIENTES RESIDENCIAIS, INCLUSIVE ESTRUTURA DE FIXAÇÃO. AF_05/2017_P</v>
          </cell>
        </row>
        <row r="5889">
          <cell r="A5889" t="str">
            <v>REVESTIMENTO E TRATAMENTO DE SUPERFICIES</v>
          </cell>
          <cell r="B5889" t="str">
            <v>REVE</v>
          </cell>
          <cell r="C5889" t="str">
            <v>FORRO DE GESSO</v>
          </cell>
          <cell r="D5889" t="str">
            <v>0134</v>
          </cell>
          <cell r="E5889">
            <v>0</v>
          </cell>
          <cell r="F5889">
            <v>0</v>
          </cell>
          <cell r="G5889" t="str">
            <v>96113</v>
          </cell>
          <cell r="H5889" t="str">
            <v>FORRO EM PLACAS DE GESSO, PARA AMBIENTES COMERCIAIS. AF_05/2017_P</v>
          </cell>
        </row>
        <row r="5890">
          <cell r="A5890" t="str">
            <v>REVESTIMENTO E TRATAMENTO DE SUPERFICIES</v>
          </cell>
          <cell r="B5890" t="str">
            <v>REVE</v>
          </cell>
          <cell r="C5890" t="str">
            <v>FORRO DE GESSO</v>
          </cell>
          <cell r="D5890" t="str">
            <v>0134</v>
          </cell>
          <cell r="E5890">
            <v>0</v>
          </cell>
          <cell r="F5890">
            <v>0</v>
          </cell>
          <cell r="G5890" t="str">
            <v>96114</v>
          </cell>
          <cell r="H5890" t="str">
            <v>FORRO EM DRYWALL, PARA AMBIENTES COMERCIAIS, INCLUSIVE ESTRUTURA DE FIXAÇÃO. AF_05/2017_P</v>
          </cell>
        </row>
        <row r="5891">
          <cell r="A5891" t="str">
            <v>REVESTIMENTO E TRATAMENTO DE SUPERFICIES</v>
          </cell>
          <cell r="B5891" t="str">
            <v>REVE</v>
          </cell>
          <cell r="C5891" t="str">
            <v>FORRO DE GESSO</v>
          </cell>
          <cell r="D5891" t="str">
            <v>0134</v>
          </cell>
          <cell r="E5891">
            <v>0</v>
          </cell>
          <cell r="F5891">
            <v>0</v>
          </cell>
          <cell r="G5891" t="str">
            <v>96120</v>
          </cell>
          <cell r="H5891" t="str">
            <v>ACABAMENTOS PARA FORRO (MOLDURA DE GESSO). AF_05/2017</v>
          </cell>
        </row>
        <row r="5892">
          <cell r="A5892" t="str">
            <v>REVESTIMENTO E TRATAMENTO DE SUPERFICIES</v>
          </cell>
          <cell r="B5892" t="str">
            <v>REVE</v>
          </cell>
          <cell r="C5892" t="str">
            <v>FORRO DE GESSO</v>
          </cell>
          <cell r="D5892" t="str">
            <v>0134</v>
          </cell>
          <cell r="E5892">
            <v>0</v>
          </cell>
          <cell r="F5892">
            <v>0</v>
          </cell>
          <cell r="G5892" t="str">
            <v>96123</v>
          </cell>
          <cell r="H5892" t="str">
            <v>ACABAMENTOS PARA FORRO (MOLDURA EM DRYWALL, COM LARGURA DE 15 CM). AF_05/2017_P</v>
          </cell>
        </row>
        <row r="5893">
          <cell r="A5893" t="str">
            <v>REVESTIMENTO E TRATAMENTO DE SUPERFICIES</v>
          </cell>
          <cell r="B5893" t="str">
            <v>REVE</v>
          </cell>
          <cell r="C5893" t="str">
            <v>FORRO DE GESSO</v>
          </cell>
          <cell r="D5893" t="str">
            <v>0134</v>
          </cell>
          <cell r="E5893">
            <v>0</v>
          </cell>
          <cell r="F5893">
            <v>0</v>
          </cell>
          <cell r="G5893" t="str">
            <v>99054</v>
          </cell>
          <cell r="H5893" t="str">
            <v>ACABAMENTOS PARA FORRO (SANCA DE GESSO MONTADA NA OBRA). AF_05/2017_P</v>
          </cell>
        </row>
        <row r="5894">
          <cell r="A5894" t="str">
            <v>REVESTIMENTO E TRATAMENTO DE SUPERFICIES</v>
          </cell>
          <cell r="B5894" t="str">
            <v>REVE</v>
          </cell>
          <cell r="C5894" t="str">
            <v>FORRO METALICO/PVC</v>
          </cell>
          <cell r="D5894" t="str">
            <v>0311</v>
          </cell>
          <cell r="E5894">
            <v>0</v>
          </cell>
          <cell r="F5894">
            <v>0</v>
          </cell>
          <cell r="G5894" t="str">
            <v>96111</v>
          </cell>
          <cell r="H5894" t="str">
            <v>FORRO EM RÉGUAS DE PVC, FRISADO, PARA AMBIENTES RESIDENCIAIS, INCLUSIVE ESTRUTURA DE FIXAÇÃO. AF_05/2017_P</v>
          </cell>
        </row>
        <row r="5895">
          <cell r="A5895" t="str">
            <v>REVESTIMENTO E TRATAMENTO DE SUPERFICIES</v>
          </cell>
          <cell r="B5895" t="str">
            <v>REVE</v>
          </cell>
          <cell r="C5895" t="str">
            <v>FORRO METALICO/PVC</v>
          </cell>
          <cell r="D5895" t="str">
            <v>0311</v>
          </cell>
          <cell r="E5895">
            <v>0</v>
          </cell>
          <cell r="F5895">
            <v>0</v>
          </cell>
          <cell r="G5895" t="str">
            <v>96116</v>
          </cell>
          <cell r="H5895" t="str">
            <v>FORRO EM RÉGUAS DE PVC, FRISADO, PARA AMBIENTES COMERCIAIS, INCLUSIVE ESTRUTURA DE FIXAÇÃO. AF_05/2017_P</v>
          </cell>
        </row>
        <row r="5896">
          <cell r="A5896" t="str">
            <v>REVESTIMENTO E TRATAMENTO DE SUPERFICIES</v>
          </cell>
          <cell r="B5896" t="str">
            <v>REVE</v>
          </cell>
          <cell r="C5896" t="str">
            <v>FORRO METALICO/PVC</v>
          </cell>
          <cell r="D5896" t="str">
            <v>0311</v>
          </cell>
          <cell r="E5896">
            <v>0</v>
          </cell>
          <cell r="F5896">
            <v>0</v>
          </cell>
          <cell r="G5896" t="str">
            <v>96121</v>
          </cell>
          <cell r="H5896" t="str">
            <v>ACABAMENTOS PARA FORRO (RODA-FORRO EM PERFIL METÁLICO E PLÁSTICO). AF_05/2017</v>
          </cell>
        </row>
        <row r="5897">
          <cell r="A5897" t="str">
            <v>REVESTIMENTO E TRATAMENTO DE SUPERFICIES</v>
          </cell>
          <cell r="B5897" t="str">
            <v>REVE</v>
          </cell>
          <cell r="C5897" t="str">
            <v>FORRO METALICO/PVC</v>
          </cell>
          <cell r="D5897" t="str">
            <v>0311</v>
          </cell>
          <cell r="E5897">
            <v>0</v>
          </cell>
          <cell r="F5897">
            <v>0</v>
          </cell>
          <cell r="G5897" t="str">
            <v>96485</v>
          </cell>
          <cell r="H5897" t="str">
            <v>FORRO EM RÉGUAS DE PVC, LISO, PARA AMBIENTES RESIDENCIAIS, INCLUSIVE ESTRUTURA DE FIXAÇÃO. AF_05/2017_P</v>
          </cell>
        </row>
        <row r="5898">
          <cell r="A5898" t="str">
            <v>REVESTIMENTO E TRATAMENTO DE SUPERFICIES</v>
          </cell>
          <cell r="B5898" t="str">
            <v>REVE</v>
          </cell>
          <cell r="C5898" t="str">
            <v>FORRO METALICO/PVC</v>
          </cell>
          <cell r="D5898" t="str">
            <v>0311</v>
          </cell>
          <cell r="E5898">
            <v>0</v>
          </cell>
          <cell r="F5898">
            <v>0</v>
          </cell>
          <cell r="G5898" t="str">
            <v>96486</v>
          </cell>
          <cell r="H5898" t="str">
            <v>FORRO DE PVC, LISO, PARA AMBIENTES COMERCIAIS, INCLUSIVE ESTRUTURA DE FIXAÇÃO. AF_05/2017_P</v>
          </cell>
        </row>
        <row r="5899">
          <cell r="A5899" t="str">
            <v>REVESTIMENTO E TRATAMENTO DE SUPERFICIES</v>
          </cell>
          <cell r="B5899" t="str">
            <v>REVE</v>
          </cell>
          <cell r="C5899" t="str">
            <v>RESTAURO</v>
          </cell>
          <cell r="D5899" t="str">
            <v>0319</v>
          </cell>
          <cell r="E5899">
            <v>0</v>
          </cell>
          <cell r="F5899">
            <v>0</v>
          </cell>
          <cell r="G5899" t="str">
            <v>91514</v>
          </cell>
          <cell r="H5899" t="str">
            <v>ESTUCAMENTO DE PANOS DE FACHADA SEM VÃOS DO SISTEMA DE PAREDES DE CONCRETO EM EDIFICAÇÕES DE MÚLTIPLOS PAVIMENTOS. AF_06/2015</v>
          </cell>
        </row>
        <row r="5900">
          <cell r="A5900" t="str">
            <v>REVESTIMENTO E TRATAMENTO DE SUPERFICIES</v>
          </cell>
          <cell r="B5900" t="str">
            <v>REVE</v>
          </cell>
          <cell r="C5900" t="str">
            <v>RESTAURO</v>
          </cell>
          <cell r="D5900" t="str">
            <v>0319</v>
          </cell>
          <cell r="E5900">
            <v>0</v>
          </cell>
          <cell r="F5900">
            <v>0</v>
          </cell>
          <cell r="G5900" t="str">
            <v>91515</v>
          </cell>
          <cell r="H5900" t="str">
            <v>ESTUCAMENTO DE PANOS DE FACHADA COM VÃOS DO SISTEMA DE PAREDES DE CONCRETO EM EDIFICAÇÕES DE MÚLTIPLOS PAVIMENTOS. AF_06/2015</v>
          </cell>
        </row>
        <row r="5901">
          <cell r="A5901" t="str">
            <v>REVESTIMENTO E TRATAMENTO DE SUPERFICIES</v>
          </cell>
          <cell r="B5901" t="str">
            <v>REVE</v>
          </cell>
          <cell r="C5901" t="str">
            <v>RESTAURO</v>
          </cell>
          <cell r="D5901" t="str">
            <v>0319</v>
          </cell>
          <cell r="E5901">
            <v>0</v>
          </cell>
          <cell r="F5901">
            <v>0</v>
          </cell>
          <cell r="G5901" t="str">
            <v>91516</v>
          </cell>
          <cell r="H5901" t="str">
            <v>ESTUCAMENTO DE SUPERFÍCIE EXTERNA DA SACADA DO SISTEMA DE PAREDES DE CONCRETO EM EDIFICAÇÕES DE MÚLTIPLOS PAVIMENTOS. AF_06/2015</v>
          </cell>
        </row>
        <row r="5902">
          <cell r="A5902" t="str">
            <v>REVESTIMENTO E TRATAMENTO DE SUPERFICIES</v>
          </cell>
          <cell r="B5902" t="str">
            <v>REVE</v>
          </cell>
          <cell r="C5902" t="str">
            <v>RESTAURO</v>
          </cell>
          <cell r="D5902" t="str">
            <v>0319</v>
          </cell>
          <cell r="E5902">
            <v>0</v>
          </cell>
          <cell r="F5902">
            <v>0</v>
          </cell>
          <cell r="G5902" t="str">
            <v>91517</v>
          </cell>
          <cell r="H5902" t="str">
            <v>ESTUCAMENTO DE PANOS DE FACHADA SEM VÃOS DO SISTEMA DE PAREDES DE CONCRETO EM EDIFICAÇÕES DE PAVIMENTO ÚNICO. AF_06/2015</v>
          </cell>
        </row>
        <row r="5903">
          <cell r="A5903" t="str">
            <v>REVESTIMENTO E TRATAMENTO DE SUPERFICIES</v>
          </cell>
          <cell r="B5903" t="str">
            <v>REVE</v>
          </cell>
          <cell r="C5903" t="str">
            <v>RESTAURO</v>
          </cell>
          <cell r="D5903" t="str">
            <v>0319</v>
          </cell>
          <cell r="E5903">
            <v>0</v>
          </cell>
          <cell r="F5903">
            <v>0</v>
          </cell>
          <cell r="G5903" t="str">
            <v>91519</v>
          </cell>
          <cell r="H5903" t="str">
            <v>ESTUCAMENTO DE PANOS DE FACHADA COM VÃOS DO SISTEMA DE PAREDES DE CONCRETO EM EDIFICAÇÕES DE PAVIMENTO ÚNICO. AF_06/2015</v>
          </cell>
        </row>
        <row r="5904">
          <cell r="A5904" t="str">
            <v>REVESTIMENTO E TRATAMENTO DE SUPERFICIES</v>
          </cell>
          <cell r="B5904" t="str">
            <v>REVE</v>
          </cell>
          <cell r="C5904" t="str">
            <v>RESTAURO</v>
          </cell>
          <cell r="D5904" t="str">
            <v>0319</v>
          </cell>
          <cell r="E5904">
            <v>0</v>
          </cell>
          <cell r="F5904">
            <v>0</v>
          </cell>
          <cell r="G5904" t="str">
            <v>91520</v>
          </cell>
          <cell r="H5904" t="str">
            <v>ESTUCAMENTO DE DENSIDADE BAIXA NAS FACES INTERNAS DE PAREDES DO SISTEMA DE PAREDES DE CONCRETO. AF_06/2015</v>
          </cell>
        </row>
        <row r="5905">
          <cell r="A5905" t="str">
            <v>REVESTIMENTO E TRATAMENTO DE SUPERFICIES</v>
          </cell>
          <cell r="B5905" t="str">
            <v>REVE</v>
          </cell>
          <cell r="C5905" t="str">
            <v>RESTAURO</v>
          </cell>
          <cell r="D5905" t="str">
            <v>0319</v>
          </cell>
          <cell r="E5905">
            <v>0</v>
          </cell>
          <cell r="F5905">
            <v>0</v>
          </cell>
          <cell r="G5905" t="str">
            <v>91522</v>
          </cell>
          <cell r="H5905" t="str">
            <v>ESTUCAMENTO, PARA QUALQUER REVESTIMENTO, EM TETO DO SISTEMA DE PAREDES DE CONCRETO. AF_06/2015</v>
          </cell>
        </row>
        <row r="5906">
          <cell r="A5906" t="str">
            <v>REVESTIMENTO E TRATAMENTO DE SUPERFICIES</v>
          </cell>
          <cell r="B5906" t="str">
            <v>REVE</v>
          </cell>
          <cell r="C5906" t="str">
            <v>RESTAURO</v>
          </cell>
          <cell r="D5906" t="str">
            <v>0319</v>
          </cell>
          <cell r="E5906">
            <v>0</v>
          </cell>
          <cell r="F5906">
            <v>0</v>
          </cell>
          <cell r="G5906" t="str">
            <v>91525</v>
          </cell>
          <cell r="H5906" t="str">
            <v>ESTUCAMENTO DE DENSIDADE ALTA, NAS FACES INTERNAS DE PAREDES DO SISTEMA DE PAREDES DE CONCRETO. AF_06/2015</v>
          </cell>
        </row>
        <row r="5907">
          <cell r="A5907" t="str">
            <v>SERVICOS DIVERSOS</v>
          </cell>
          <cell r="B5907" t="str">
            <v>SEDI</v>
          </cell>
          <cell r="C5907" t="str">
            <v>ARGAMASSAS</v>
          </cell>
          <cell r="D5907" t="str">
            <v>0210</v>
          </cell>
          <cell r="E5907">
            <v>0</v>
          </cell>
          <cell r="F5907">
            <v>0</v>
          </cell>
          <cell r="G5907" t="str">
            <v>87280</v>
          </cell>
          <cell r="H5907" t="str">
            <v>ARGAMASSA TRAÇO 1:7 (EM VOLUME DE CIMENTO E AREIA MÉDIA ÚMIDA) COM ADIÇÃO DE PLASTIFICANTE PARA EMBOÇO/MASSA ÚNICA/ASSENTAMENTO DE ALVENARIA DE VEDAÇÃO, PREPARO MECÂNICO COM BETONEIRA 400 L. AF_08/2019</v>
          </cell>
        </row>
        <row r="5908">
          <cell r="A5908" t="str">
            <v>SERVICOS DIVERSOS</v>
          </cell>
          <cell r="B5908" t="str">
            <v>SEDI</v>
          </cell>
          <cell r="C5908" t="str">
            <v>ARGAMASSAS</v>
          </cell>
          <cell r="D5908" t="str">
            <v>0210</v>
          </cell>
          <cell r="E5908">
            <v>0</v>
          </cell>
          <cell r="F5908">
            <v>0</v>
          </cell>
          <cell r="G5908" t="str">
            <v>87281</v>
          </cell>
          <cell r="H5908" t="str">
            <v>ARGAMASSA TRAÇO 1:7 (EM VOLUME DE CIMENTO E AREIA MÉDIA ÚMIDA) COM ADIÇÃO DE PLASTIFICANTE PARA EMBOÇO/MASSA ÚNICA/ASSENTAMENTO DE ALVENARIA DE VEDAÇÃO, PREPARO MECÂNICO COM BETONEIRA 600 L. AF_08/2019</v>
          </cell>
        </row>
        <row r="5909">
          <cell r="A5909" t="str">
            <v>SERVICOS DIVERSOS</v>
          </cell>
          <cell r="B5909" t="str">
            <v>SEDI</v>
          </cell>
          <cell r="C5909" t="str">
            <v>ARGAMASSAS</v>
          </cell>
          <cell r="D5909" t="str">
            <v>0210</v>
          </cell>
          <cell r="E5909">
            <v>0</v>
          </cell>
          <cell r="F5909">
            <v>0</v>
          </cell>
          <cell r="G5909" t="str">
            <v>87283</v>
          </cell>
          <cell r="H5909" t="str">
            <v>ARGAMASSA TRAÇO 1:6 (EM VOLUME DE CIMENTO E AREIA MÉDIA ÚMIDA) COM ADIÇÃO DE PLASTIFICANTE PARA EMBOÇO/MASSA ÚNICA/ASSENTAMENTO DE ALVENARIA DE VEDAÇÃO, PREPARO MECÂNICO COM BETONEIRA 400 L. AF_08/2019</v>
          </cell>
        </row>
        <row r="5910">
          <cell r="A5910" t="str">
            <v>SERVICOS DIVERSOS</v>
          </cell>
          <cell r="B5910" t="str">
            <v>SEDI</v>
          </cell>
          <cell r="C5910" t="str">
            <v>ARGAMASSAS</v>
          </cell>
          <cell r="D5910" t="str">
            <v>0210</v>
          </cell>
          <cell r="E5910">
            <v>0</v>
          </cell>
          <cell r="F5910">
            <v>0</v>
          </cell>
          <cell r="G5910" t="str">
            <v>87284</v>
          </cell>
          <cell r="H5910" t="str">
            <v>ARGAMASSA TRAÇO 1:6 (EM VOLUME DE CIMENTO E AREIA MÉDIA ÚMIDA) COM ADIÇÃO DE PLASTIFICANTE PARA EMBOÇO/MASSA ÚNICA/ASSENTAMENTO DE ALVENARIA DE VEDAÇÃO, PREPARO MECÂNICO COM BETONEIRA 600 L. AF_08/2019</v>
          </cell>
        </row>
        <row r="5911">
          <cell r="A5911" t="str">
            <v>SERVICOS DIVERSOS</v>
          </cell>
          <cell r="B5911" t="str">
            <v>SEDI</v>
          </cell>
          <cell r="C5911" t="str">
            <v>ARGAMASSAS</v>
          </cell>
          <cell r="D5911" t="str">
            <v>0210</v>
          </cell>
          <cell r="E5911">
            <v>0</v>
          </cell>
          <cell r="F5911">
            <v>0</v>
          </cell>
          <cell r="G5911" t="str">
            <v>87286</v>
          </cell>
          <cell r="H5911" t="str">
            <v>ARGAMASSA TRAÇO 1:1:6 (EM VOLUME DE CIMENTO, CAL E AREIA MÉDIA ÚMIDA) PARA EMBOÇO/MASSA ÚNICA/ASSENTAMENTO DE ALVENARIA DE VEDAÇÃO, PREPARO MECÂNICO COM BETONEIRA 400 L. AF_08/2019</v>
          </cell>
        </row>
        <row r="5912">
          <cell r="A5912" t="str">
            <v>SERVICOS DIVERSOS</v>
          </cell>
          <cell r="B5912" t="str">
            <v>SEDI</v>
          </cell>
          <cell r="C5912" t="str">
            <v>ARGAMASSAS</v>
          </cell>
          <cell r="D5912" t="str">
            <v>0210</v>
          </cell>
          <cell r="E5912">
            <v>0</v>
          </cell>
          <cell r="F5912">
            <v>0</v>
          </cell>
          <cell r="G5912" t="str">
            <v>87287</v>
          </cell>
          <cell r="H5912" t="str">
            <v>ARGAMASSA TRAÇO 1:1:6 (EM VOLUME DE CIMENTO, CAL E AREIA MÉDIA ÚMIDA) PARA EMBOÇO/MASSA ÚNICA/ASSENTAMENTO DE ALVENARIA DE VEDAÇÃO, PREPARO MECÂNICO COM BETONEIRA 600 L. AF_08/2019</v>
          </cell>
        </row>
        <row r="5913">
          <cell r="A5913" t="str">
            <v>SERVICOS DIVERSOS</v>
          </cell>
          <cell r="B5913" t="str">
            <v>SEDI</v>
          </cell>
          <cell r="C5913" t="str">
            <v>ARGAMASSAS</v>
          </cell>
          <cell r="D5913" t="str">
            <v>0210</v>
          </cell>
          <cell r="E5913">
            <v>0</v>
          </cell>
          <cell r="F5913">
            <v>0</v>
          </cell>
          <cell r="G5913" t="str">
            <v>87289</v>
          </cell>
          <cell r="H5913" t="str">
            <v>ARGAMASSA TRAÇO 1:1,5:7,5 (EM VOLUME DE CIMENTO, CAL E AREIA MÉDIA ÚMIDA) PARA EMBOÇO/MASSA ÚNICA/ASSENTAMENTO DE ALVENARIA DE VEDAÇÃO, PREPARO MECÂNICO COM BETONEIRA 400 L. AF_08/2019</v>
          </cell>
        </row>
        <row r="5914">
          <cell r="A5914" t="str">
            <v>SERVICOS DIVERSOS</v>
          </cell>
          <cell r="B5914" t="str">
            <v>SEDI</v>
          </cell>
          <cell r="C5914" t="str">
            <v>ARGAMASSAS</v>
          </cell>
          <cell r="D5914" t="str">
            <v>0210</v>
          </cell>
          <cell r="E5914">
            <v>0</v>
          </cell>
          <cell r="F5914">
            <v>0</v>
          </cell>
          <cell r="G5914" t="str">
            <v>87290</v>
          </cell>
          <cell r="H5914" t="str">
            <v>ARGAMASSA TRAÇO 1:1,5:7,5 (EM VOLUME DE CIMENTO, CAL E AREIA MÉDIA ÚMIDA) PARA EMBOÇO/MASSA ÚNICA/ASSENTAMENTO DE ALVENARIA DE VEDAÇÃO, PREPARO MECÂNICO COM BETONEIRA 600 L. AF_08/2019</v>
          </cell>
        </row>
        <row r="5915">
          <cell r="A5915" t="str">
            <v>SERVICOS DIVERSOS</v>
          </cell>
          <cell r="B5915" t="str">
            <v>SEDI</v>
          </cell>
          <cell r="C5915" t="str">
            <v>ARGAMASSAS</v>
          </cell>
          <cell r="D5915" t="str">
            <v>0210</v>
          </cell>
          <cell r="E5915">
            <v>0</v>
          </cell>
          <cell r="F5915">
            <v>0</v>
          </cell>
          <cell r="G5915" t="str">
            <v>87292</v>
          </cell>
          <cell r="H5915" t="str">
            <v>ARGAMASSA TRAÇO 1:2:8 (EM VOLUME DE CIMENTO, CAL E AREIA MÉDIA ÚMIDA) PARA EMBOÇO/MASSA ÚNICA/ASSENTAMENTO DE ALVENARIA DE VEDAÇÃO, PREPARO MECÂNICO COM BETONEIRA 400 L. AF_08/2019</v>
          </cell>
        </row>
        <row r="5916">
          <cell r="A5916" t="str">
            <v>SERVICOS DIVERSOS</v>
          </cell>
          <cell r="B5916" t="str">
            <v>SEDI</v>
          </cell>
          <cell r="C5916" t="str">
            <v>ARGAMASSAS</v>
          </cell>
          <cell r="D5916" t="str">
            <v>0210</v>
          </cell>
          <cell r="E5916">
            <v>0</v>
          </cell>
          <cell r="F5916">
            <v>0</v>
          </cell>
          <cell r="G5916" t="str">
            <v>87294</v>
          </cell>
          <cell r="H5916" t="str">
            <v>ARGAMASSA TRAÇO 1:2:9 (EM VOLUME DE CIMENTO, CAL E AREIA MÉDIA ÚMIDA) PARA EMBOÇO/MASSA ÚNICA/ASSENTAMENTO DE ALVENARIA DE VEDAÇÃO, PREPARO MECÂNICO COM BETONEIRA 600 L. AF_08/2019</v>
          </cell>
        </row>
        <row r="5917">
          <cell r="A5917" t="str">
            <v>SERVICOS DIVERSOS</v>
          </cell>
          <cell r="B5917" t="str">
            <v>SEDI</v>
          </cell>
          <cell r="C5917" t="str">
            <v>ARGAMASSAS</v>
          </cell>
          <cell r="D5917" t="str">
            <v>0210</v>
          </cell>
          <cell r="E5917">
            <v>0</v>
          </cell>
          <cell r="F5917">
            <v>0</v>
          </cell>
          <cell r="G5917" t="str">
            <v>87295</v>
          </cell>
          <cell r="H5917" t="str">
            <v>ARGAMASSA TRAÇO 1:3:12 (EM VOLUME DE CIMENTO, CAL E AREIA MÉDIA ÚMIDA) PARA EMBOÇO/MASSA ÚNICA/ASSENTAMENTO DE ALVENARIA DE VEDAÇÃO, PREPARO MECÂNICO COM BETONEIRA 400 L. AF_08/2019</v>
          </cell>
        </row>
        <row r="5918">
          <cell r="A5918" t="str">
            <v>SERVICOS DIVERSOS</v>
          </cell>
          <cell r="B5918" t="str">
            <v>SEDI</v>
          </cell>
          <cell r="C5918" t="str">
            <v>ARGAMASSAS</v>
          </cell>
          <cell r="D5918" t="str">
            <v>0210</v>
          </cell>
          <cell r="E5918">
            <v>0</v>
          </cell>
          <cell r="F5918">
            <v>0</v>
          </cell>
          <cell r="G5918" t="str">
            <v>87296</v>
          </cell>
          <cell r="H5918" t="str">
            <v>ARGAMASSA TRAÇO 1:3:12 (EM VOLUME DE CIMENTO, CAL E AREIA MÉDIA ÚMIDA) PARA EMBOÇO/MASSA ÚNICA/ASSENTAMENTO DE ALVENARIA DE VEDAÇÃO, PREPARO MECÂNICO COM BETONEIRA 600 L. AF_08/2019</v>
          </cell>
        </row>
        <row r="5919">
          <cell r="A5919" t="str">
            <v>SERVICOS DIVERSOS</v>
          </cell>
          <cell r="B5919" t="str">
            <v>SEDI</v>
          </cell>
          <cell r="C5919" t="str">
            <v>ARGAMASSAS</v>
          </cell>
          <cell r="D5919" t="str">
            <v>0210</v>
          </cell>
          <cell r="E5919">
            <v>0</v>
          </cell>
          <cell r="F5919">
            <v>0</v>
          </cell>
          <cell r="G5919" t="str">
            <v>87298</v>
          </cell>
          <cell r="H5919" t="str">
            <v>ARGAMASSA TRAÇO 1:3 (EM VOLUME DE CIMENTO E AREIA MÉDIA ÚMIDA) PARA CONTRAPISO, PREPARO MECÂNICO COM BETONEIRA 400 L. AF_08/2019</v>
          </cell>
        </row>
        <row r="5920">
          <cell r="A5920" t="str">
            <v>SERVICOS DIVERSOS</v>
          </cell>
          <cell r="B5920" t="str">
            <v>SEDI</v>
          </cell>
          <cell r="C5920" t="str">
            <v>ARGAMASSAS</v>
          </cell>
          <cell r="D5920" t="str">
            <v>0210</v>
          </cell>
          <cell r="E5920">
            <v>0</v>
          </cell>
          <cell r="F5920">
            <v>0</v>
          </cell>
          <cell r="G5920" t="str">
            <v>87299</v>
          </cell>
          <cell r="H5920" t="str">
            <v>ARGAMASSA TRAÇO 1:3 (EM VOLUME DE CIMENTO E AREIA MÉDIA ÚMIDA) PARA CONTRAPISO, PREPARO MECÂNICO COM BETONEIRA 600 L. AF_08/2019</v>
          </cell>
        </row>
        <row r="5921">
          <cell r="A5921" t="str">
            <v>SERVICOS DIVERSOS</v>
          </cell>
          <cell r="B5921" t="str">
            <v>SEDI</v>
          </cell>
          <cell r="C5921" t="str">
            <v>ARGAMASSAS</v>
          </cell>
          <cell r="D5921" t="str">
            <v>0210</v>
          </cell>
          <cell r="E5921">
            <v>0</v>
          </cell>
          <cell r="F5921">
            <v>0</v>
          </cell>
          <cell r="G5921" t="str">
            <v>87301</v>
          </cell>
          <cell r="H5921" t="str">
            <v>ARGAMASSA TRAÇO 1:4 (EM VOLUME DE CIMENTO E AREIA MÉDIA ÚMIDA) PARA CONTRAPISO, PREPARO MECÂNICO COM BETONEIRA 400 L. AF_08/2019</v>
          </cell>
        </row>
        <row r="5922">
          <cell r="A5922" t="str">
            <v>SERVICOS DIVERSOS</v>
          </cell>
          <cell r="B5922" t="str">
            <v>SEDI</v>
          </cell>
          <cell r="C5922" t="str">
            <v>ARGAMASSAS</v>
          </cell>
          <cell r="D5922" t="str">
            <v>0210</v>
          </cell>
          <cell r="E5922">
            <v>0</v>
          </cell>
          <cell r="F5922">
            <v>0</v>
          </cell>
          <cell r="G5922" t="str">
            <v>87302</v>
          </cell>
          <cell r="H5922" t="str">
            <v>ARGAMASSA TRAÇO 1:4 (EM VOLUME DE CIMENTO E AREIA MÉDIA ÚMIDA) PARA CONTRAPISO, PREPARO MECÂNICO COM BETONEIRA 600 L. AF_08/2019</v>
          </cell>
        </row>
        <row r="5923">
          <cell r="A5923" t="str">
            <v>SERVICOS DIVERSOS</v>
          </cell>
          <cell r="B5923" t="str">
            <v>SEDI</v>
          </cell>
          <cell r="C5923" t="str">
            <v>ARGAMASSAS</v>
          </cell>
          <cell r="D5923" t="str">
            <v>0210</v>
          </cell>
          <cell r="E5923">
            <v>0</v>
          </cell>
          <cell r="F5923">
            <v>0</v>
          </cell>
          <cell r="G5923" t="str">
            <v>87304</v>
          </cell>
          <cell r="H5923" t="str">
            <v>ARGAMASSA TRAÇO 1:5 (EM VOLUME DE CIMENTO E AREIA MÉDIA ÚMIDA) PARA CONTRAPISO, PREPARO MECÂNICO COM BETONEIRA 400 L. AF_08/2019</v>
          </cell>
        </row>
        <row r="5924">
          <cell r="A5924" t="str">
            <v>SERVICOS DIVERSOS</v>
          </cell>
          <cell r="B5924" t="str">
            <v>SEDI</v>
          </cell>
          <cell r="C5924" t="str">
            <v>ARGAMASSAS</v>
          </cell>
          <cell r="D5924" t="str">
            <v>0210</v>
          </cell>
          <cell r="E5924">
            <v>0</v>
          </cell>
          <cell r="F5924">
            <v>0</v>
          </cell>
          <cell r="G5924" t="str">
            <v>87305</v>
          </cell>
          <cell r="H5924" t="str">
            <v>ARGAMASSA TRAÇO 1:5 (EM VOLUME DE CIMENTO E AREIA MÉDIA ÚMIDA) PARA CONTRAPISO, PREPARO MECÂNICO COM BETONEIRA 600 L. AF_08/2019</v>
          </cell>
        </row>
        <row r="5925">
          <cell r="A5925" t="str">
            <v>SERVICOS DIVERSOS</v>
          </cell>
          <cell r="B5925" t="str">
            <v>SEDI</v>
          </cell>
          <cell r="C5925" t="str">
            <v>ARGAMASSAS</v>
          </cell>
          <cell r="D5925" t="str">
            <v>0210</v>
          </cell>
          <cell r="E5925">
            <v>0</v>
          </cell>
          <cell r="F5925">
            <v>0</v>
          </cell>
          <cell r="G5925" t="str">
            <v>87307</v>
          </cell>
          <cell r="H5925" t="str">
            <v>ARGAMASSA TRAÇO 1:6 (EM VOLUME DE CIMENTO E AREIA MÉDIA ÚMIDA) PARA CONTRAPISO, PREPARO MECÂNICO COM BETONEIRA 400 L. AF_08/2019</v>
          </cell>
        </row>
        <row r="5926">
          <cell r="A5926" t="str">
            <v>SERVICOS DIVERSOS</v>
          </cell>
          <cell r="B5926" t="str">
            <v>SEDI</v>
          </cell>
          <cell r="C5926" t="str">
            <v>ARGAMASSAS</v>
          </cell>
          <cell r="D5926" t="str">
            <v>0210</v>
          </cell>
          <cell r="E5926">
            <v>0</v>
          </cell>
          <cell r="F5926">
            <v>0</v>
          </cell>
          <cell r="G5926" t="str">
            <v>87308</v>
          </cell>
          <cell r="H5926" t="str">
            <v>ARGAMASSA TRAÇO 1:6 (EM VOLUME DE CIMENTO E AREIA MÉDIA ÚMIDA) PARA CONTRAPISO, PREPARO MECÂNICO COM BETONEIRA 600 L. AF_08/2019</v>
          </cell>
        </row>
        <row r="5927">
          <cell r="A5927" t="str">
            <v>SERVICOS DIVERSOS</v>
          </cell>
          <cell r="B5927" t="str">
            <v>SEDI</v>
          </cell>
          <cell r="C5927" t="str">
            <v>ARGAMASSAS</v>
          </cell>
          <cell r="D5927" t="str">
            <v>0210</v>
          </cell>
          <cell r="E5927">
            <v>0</v>
          </cell>
          <cell r="F5927">
            <v>0</v>
          </cell>
          <cell r="G5927" t="str">
            <v>87310</v>
          </cell>
          <cell r="H5927" t="str">
            <v>ARGAMASSA TRAÇO 1:5 (EM VOLUME DE CIMENTO E AREIA GROSSA ÚMIDA) PARA CHAPISCO CONVENCIONAL, PREPARO MECÂNICO COM BETONEIRA 400 L. AF_08/2019</v>
          </cell>
        </row>
        <row r="5928">
          <cell r="A5928" t="str">
            <v>SERVICOS DIVERSOS</v>
          </cell>
          <cell r="B5928" t="str">
            <v>SEDI</v>
          </cell>
          <cell r="C5928" t="str">
            <v>ARGAMASSAS</v>
          </cell>
          <cell r="D5928" t="str">
            <v>0210</v>
          </cell>
          <cell r="E5928">
            <v>0</v>
          </cell>
          <cell r="F5928">
            <v>0</v>
          </cell>
          <cell r="G5928" t="str">
            <v>87311</v>
          </cell>
          <cell r="H5928" t="str">
            <v>ARGAMASSA TRAÇO 1:5 (EM VOLUME DE CIMENTO E AREIA GROSSA ÚMIDA) PARA CHAPISCO CONVENCIONAL, PREPARO MECÂNICO COM BETONEIRA 600 L. AF_08/2019</v>
          </cell>
        </row>
        <row r="5929">
          <cell r="A5929" t="str">
            <v>SERVICOS DIVERSOS</v>
          </cell>
          <cell r="B5929" t="str">
            <v>SEDI</v>
          </cell>
          <cell r="C5929" t="str">
            <v>ARGAMASSAS</v>
          </cell>
          <cell r="D5929" t="str">
            <v>0210</v>
          </cell>
          <cell r="E5929">
            <v>0</v>
          </cell>
          <cell r="F5929">
            <v>0</v>
          </cell>
          <cell r="G5929" t="str">
            <v>87313</v>
          </cell>
          <cell r="H5929" t="str">
            <v>ARGAMASSA TRAÇO 1:3 (EM VOLUME DE CIMENTO E AREIA GROSSA ÚMIDA) PARA CHAPISCO CONVENCIONAL, PREPARO MECÂNICO COM BETONEIRA 400 L. AF_08/2019</v>
          </cell>
        </row>
        <row r="5930">
          <cell r="A5930" t="str">
            <v>SERVICOS DIVERSOS</v>
          </cell>
          <cell r="B5930" t="str">
            <v>SEDI</v>
          </cell>
          <cell r="C5930" t="str">
            <v>ARGAMASSAS</v>
          </cell>
          <cell r="D5930" t="str">
            <v>0210</v>
          </cell>
          <cell r="E5930">
            <v>0</v>
          </cell>
          <cell r="F5930">
            <v>0</v>
          </cell>
          <cell r="G5930" t="str">
            <v>87314</v>
          </cell>
          <cell r="H5930" t="str">
            <v>ARGAMASSA TRAÇO 1:3 (EM VOLUME DE CIMENTO E AREIA GROSSA ÚMIDA) PARA CHAPISCO CONVENCIONAL, PREPARO MECÂNICO COM BETONEIRA 600 L. AF_08/2019</v>
          </cell>
        </row>
        <row r="5931">
          <cell r="A5931" t="str">
            <v>SERVICOS DIVERSOS</v>
          </cell>
          <cell r="B5931" t="str">
            <v>SEDI</v>
          </cell>
          <cell r="C5931" t="str">
            <v>ARGAMASSAS</v>
          </cell>
          <cell r="D5931" t="str">
            <v>0210</v>
          </cell>
          <cell r="E5931">
            <v>0</v>
          </cell>
          <cell r="F5931">
            <v>0</v>
          </cell>
          <cell r="G5931" t="str">
            <v>87316</v>
          </cell>
          <cell r="H5931" t="str">
            <v>ARGAMASSA TRAÇO 1:4 (EM VOLUME DE CIMENTO E AREIA GROSSA ÚMIDA) PARA CHAPISCO CONVENCIONAL, PREPARO MECÂNICO COM BETONEIRA 400 L. AF_08/2019</v>
          </cell>
        </row>
        <row r="5932">
          <cell r="A5932" t="str">
            <v>SERVICOS DIVERSOS</v>
          </cell>
          <cell r="B5932" t="str">
            <v>SEDI</v>
          </cell>
          <cell r="C5932" t="str">
            <v>ARGAMASSAS</v>
          </cell>
          <cell r="D5932" t="str">
            <v>0210</v>
          </cell>
          <cell r="E5932">
            <v>0</v>
          </cell>
          <cell r="F5932">
            <v>0</v>
          </cell>
          <cell r="G5932" t="str">
            <v>87317</v>
          </cell>
          <cell r="H5932" t="str">
            <v>ARGAMASSA TRAÇO 1:4 (EM VOLUME DE CIMENTO E AREIA GROSSA ÚMIDA) PARA CHAPISCO CONVENCIONAL, PREPARO MECÂNICO COM BETONEIRA 600 L. AF_08/2019</v>
          </cell>
        </row>
        <row r="5933">
          <cell r="A5933" t="str">
            <v>SERVICOS DIVERSOS</v>
          </cell>
          <cell r="B5933" t="str">
            <v>SEDI</v>
          </cell>
          <cell r="C5933" t="str">
            <v>ARGAMASSAS</v>
          </cell>
          <cell r="D5933" t="str">
            <v>0210</v>
          </cell>
          <cell r="E5933">
            <v>0</v>
          </cell>
          <cell r="F5933">
            <v>0</v>
          </cell>
          <cell r="G5933" t="str">
            <v>87319</v>
          </cell>
          <cell r="H5933" t="str">
            <v>ARGAMASSA TRAÇO 1:5 (EM VOLUME DE CIMENTO E AREIA GROSSA ÚMIDA) COM ADIÇÃO DE EMULSÃO POLIMÉRICA PARA CHAPISCO ROLADO, PREPARO MECÂNICO COM BETONEIRA 400 L. AF_08/2019</v>
          </cell>
        </row>
        <row r="5934">
          <cell r="A5934" t="str">
            <v>SERVICOS DIVERSOS</v>
          </cell>
          <cell r="B5934" t="str">
            <v>SEDI</v>
          </cell>
          <cell r="C5934" t="str">
            <v>ARGAMASSAS</v>
          </cell>
          <cell r="D5934" t="str">
            <v>0210</v>
          </cell>
          <cell r="E5934">
            <v>0</v>
          </cell>
          <cell r="F5934">
            <v>0</v>
          </cell>
          <cell r="G5934" t="str">
            <v>87320</v>
          </cell>
          <cell r="H5934" t="str">
            <v>ARGAMASSA TRAÇO 1:5 (EM VOLUME DE CIMENTO E AREIA GROSSA ÚMIDA) COM ADIÇÃO DE EMULSÃO POLIMÉRICA PARA CHAPISCO ROLADO, PREPARO MECÂNICO COM BETONEIRA 600 L. AF_08/2019</v>
          </cell>
        </row>
        <row r="5935">
          <cell r="A5935" t="str">
            <v>SERVICOS DIVERSOS</v>
          </cell>
          <cell r="B5935" t="str">
            <v>SEDI</v>
          </cell>
          <cell r="C5935" t="str">
            <v>ARGAMASSAS</v>
          </cell>
          <cell r="D5935" t="str">
            <v>0210</v>
          </cell>
          <cell r="E5935">
            <v>0</v>
          </cell>
          <cell r="F5935">
            <v>0</v>
          </cell>
          <cell r="G5935" t="str">
            <v>87322</v>
          </cell>
          <cell r="H5935" t="str">
            <v>ARGAMASSA TRAÇO 1:3 (EM VOLUME DE CIMENTO E AREIA GROSSA ÚMIDA) COM ADIÇÃO DE EMULSÃO POLIMÉRICA PARA CHAPISCO ROLADO, PREPARO MECÂNICO COM BETONEIRA 400 L. AF_08/2019</v>
          </cell>
        </row>
        <row r="5936">
          <cell r="A5936" t="str">
            <v>SERVICOS DIVERSOS</v>
          </cell>
          <cell r="B5936" t="str">
            <v>SEDI</v>
          </cell>
          <cell r="C5936" t="str">
            <v>ARGAMASSAS</v>
          </cell>
          <cell r="D5936" t="str">
            <v>0210</v>
          </cell>
          <cell r="E5936">
            <v>0</v>
          </cell>
          <cell r="F5936">
            <v>0</v>
          </cell>
          <cell r="G5936" t="str">
            <v>87323</v>
          </cell>
          <cell r="H5936" t="str">
            <v>ARGAMASSA TRAÇO 1:3 (EM VOLUME DE CIMENTO E AREIA GROSSA ÚMIDA) COM ADIÇÃO DE EMULSÃO POLIMÉRICA PARA CHAPISCO ROLADO, PREPARO MECÂNICO COM BETONEIRA 600 L. AF_08/2019</v>
          </cell>
        </row>
        <row r="5937">
          <cell r="A5937" t="str">
            <v>SERVICOS DIVERSOS</v>
          </cell>
          <cell r="B5937" t="str">
            <v>SEDI</v>
          </cell>
          <cell r="C5937" t="str">
            <v>ARGAMASSAS</v>
          </cell>
          <cell r="D5937" t="str">
            <v>0210</v>
          </cell>
          <cell r="E5937">
            <v>0</v>
          </cell>
          <cell r="F5937">
            <v>0</v>
          </cell>
          <cell r="G5937" t="str">
            <v>87325</v>
          </cell>
          <cell r="H5937" t="str">
            <v>ARGAMASSA TRAÇO 1:4 (EM VOLUME DE CIMENTO E AREIA GROSSA ÚMIDA) COM ADIÇÃO DE EMULSÃO POLIMÉRICA PARA CHAPISCO ROLADO, PREPARO MECÂNICO COM BETONEIRA 400 L. AF_08/2019</v>
          </cell>
        </row>
        <row r="5938">
          <cell r="A5938" t="str">
            <v>SERVICOS DIVERSOS</v>
          </cell>
          <cell r="B5938" t="str">
            <v>SEDI</v>
          </cell>
          <cell r="C5938" t="str">
            <v>ARGAMASSAS</v>
          </cell>
          <cell r="D5938" t="str">
            <v>0210</v>
          </cell>
          <cell r="E5938">
            <v>0</v>
          </cell>
          <cell r="F5938">
            <v>0</v>
          </cell>
          <cell r="G5938" t="str">
            <v>87326</v>
          </cell>
          <cell r="H5938" t="str">
            <v>ARGAMASSA TRAÇO 1:4 (EM VOLUME DE CIMENTO E AREIA GROSSA ÚMIDA) COM ADIÇÃO DE EMULSÃO POLIMÉRICA PARA CHAPISCO ROLADO, PREPARO MECÂNICO COM BETONEIRA 600 L. AF_08/2019</v>
          </cell>
        </row>
        <row r="5939">
          <cell r="A5939" t="str">
            <v>SERVICOS DIVERSOS</v>
          </cell>
          <cell r="B5939" t="str">
            <v>SEDI</v>
          </cell>
          <cell r="C5939" t="str">
            <v>ARGAMASSAS</v>
          </cell>
          <cell r="D5939" t="str">
            <v>0210</v>
          </cell>
          <cell r="E5939">
            <v>0</v>
          </cell>
          <cell r="F5939">
            <v>0</v>
          </cell>
          <cell r="G5939" t="str">
            <v>87327</v>
          </cell>
          <cell r="H5939" t="str">
            <v>ARGAMASSA TRAÇO 1:7 (EM VOLUME DE CIMENTO E AREIA MÉDIA ÚMIDA) COM ADIÇÃO DE PLASTIFICANTE PARA EMBOÇO/MASSA ÚNICA/ASSENTAMENTO DE ALVENARIA DE VEDAÇÃO, PREPARO MECÂNICO COM MISTURADOR DE EIXO HORIZONTAL DE 300 KG. AF_08/2019</v>
          </cell>
        </row>
        <row r="5940">
          <cell r="A5940" t="str">
            <v>SERVICOS DIVERSOS</v>
          </cell>
          <cell r="B5940" t="str">
            <v>SEDI</v>
          </cell>
          <cell r="C5940" t="str">
            <v>ARGAMASSAS</v>
          </cell>
          <cell r="D5940" t="str">
            <v>0210</v>
          </cell>
          <cell r="E5940">
            <v>0</v>
          </cell>
          <cell r="F5940">
            <v>0</v>
          </cell>
          <cell r="G5940" t="str">
            <v>87328</v>
          </cell>
          <cell r="H5940" t="str">
            <v>ARGAMASSA TRAÇO 1:7 (EM VOLUME DE CIMENTO E AREIA MÉDIA ÚMIDA) COM ADIÇÃO DE PLASTIFICANTE PARA EMBOÇO/MASSA ÚNICA/ASSENTAMENTO DE ALVENARIA DE VEDAÇÃO, PREPARO MECÂNICO COM MISTURADOR DE EIXO HORIZONTAL DE 600 KG. AF_08/2019</v>
          </cell>
        </row>
        <row r="5941">
          <cell r="A5941" t="str">
            <v>SERVICOS DIVERSOS</v>
          </cell>
          <cell r="B5941" t="str">
            <v>SEDI</v>
          </cell>
          <cell r="C5941" t="str">
            <v>ARGAMASSAS</v>
          </cell>
          <cell r="D5941" t="str">
            <v>0210</v>
          </cell>
          <cell r="E5941">
            <v>0</v>
          </cell>
          <cell r="F5941">
            <v>0</v>
          </cell>
          <cell r="G5941" t="str">
            <v>87329</v>
          </cell>
          <cell r="H5941" t="str">
            <v>ARGAMASSA TRAÇO 1:6 (EM VOLUME DE CIMENTO E AREIA MÉDIA ÚMIDA) COM ADIÇÃO DE PLASTIFICANTE PARA EMBOÇO/MASSA ÚNICA/ASSENTAMENTO DE ALVENARIA DE VEDAÇÃO, PREPARO MECÂNICO COM MISTURADOR DE EIXO HORIZONTAL DE 300 KG. AF_08/2019</v>
          </cell>
        </row>
        <row r="5942">
          <cell r="A5942" t="str">
            <v>SERVICOS DIVERSOS</v>
          </cell>
          <cell r="B5942" t="str">
            <v>SEDI</v>
          </cell>
          <cell r="C5942" t="str">
            <v>ARGAMASSAS</v>
          </cell>
          <cell r="D5942" t="str">
            <v>0210</v>
          </cell>
          <cell r="E5942">
            <v>0</v>
          </cell>
          <cell r="F5942">
            <v>0</v>
          </cell>
          <cell r="G5942" t="str">
            <v>87330</v>
          </cell>
          <cell r="H5942" t="str">
            <v>ARGAMASSA TRAÇO 1:6 (EM VOLUME DE CIMENTO E AREIA MÉDIA ÚMIDA) COM ADIÇÃO DE PLASTIFICANTE PARA EMBOÇO/MASSA ÚNICA/ASSENTAMENTO DE ALVENARIA DE VEDAÇÃO, PREPARO MECÂNICO COM MISTURADOR DE EIXO HORIZONTAL DE 600 KG. AF_08/2019</v>
          </cell>
        </row>
        <row r="5943">
          <cell r="A5943" t="str">
            <v>SERVICOS DIVERSOS</v>
          </cell>
          <cell r="B5943" t="str">
            <v>SEDI</v>
          </cell>
          <cell r="C5943" t="str">
            <v>ARGAMASSAS</v>
          </cell>
          <cell r="D5943" t="str">
            <v>0210</v>
          </cell>
          <cell r="E5943">
            <v>0</v>
          </cell>
          <cell r="F5943">
            <v>0</v>
          </cell>
          <cell r="G5943" t="str">
            <v>87331</v>
          </cell>
          <cell r="H5943" t="str">
            <v>ARGAMASSA TRAÇO 1:1:6 (EM VOLUME DE CIMENTO, CAL E AREIA MÉDIA ÚMIDA) PARA EMBOÇO/MASSA ÚNICA/ASSENTAMENTO DE ALVENARIA DE VEDAÇÃO, PREPARO MECÂNICO COM MISTURADOR DE EIXO HORIZONTAL DE 300 KG. AF_08/2019</v>
          </cell>
        </row>
        <row r="5944">
          <cell r="A5944" t="str">
            <v>SERVICOS DIVERSOS</v>
          </cell>
          <cell r="B5944" t="str">
            <v>SEDI</v>
          </cell>
          <cell r="C5944" t="str">
            <v>ARGAMASSAS</v>
          </cell>
          <cell r="D5944" t="str">
            <v>0210</v>
          </cell>
          <cell r="E5944">
            <v>0</v>
          </cell>
          <cell r="F5944">
            <v>0</v>
          </cell>
          <cell r="G5944" t="str">
            <v>87332</v>
          </cell>
          <cell r="H5944" t="str">
            <v>ARGAMASSA TRAÇO 1:1:6 (EM VOLUME DE CIMENTO, CAL E AREIA MÉDIA ÚMIDA) PARA EMBOÇO/MASSA ÚNICA/ASSENTAMENTO DE ALVENARIA DE VEDAÇÃO, PREPARO MECÂNICO COM MISTURADOR DE EIXO HORIZONTAL DE 600 KG. AF_08/2019</v>
          </cell>
        </row>
        <row r="5945">
          <cell r="A5945" t="str">
            <v>SERVICOS DIVERSOS</v>
          </cell>
          <cell r="B5945" t="str">
            <v>SEDI</v>
          </cell>
          <cell r="C5945" t="str">
            <v>ARGAMASSAS</v>
          </cell>
          <cell r="D5945" t="str">
            <v>0210</v>
          </cell>
          <cell r="E5945">
            <v>0</v>
          </cell>
          <cell r="F5945">
            <v>0</v>
          </cell>
          <cell r="G5945" t="str">
            <v>87333</v>
          </cell>
          <cell r="H5945" t="str">
            <v>ARGAMASSA TRAÇO 1:1,5:7,5 (EM VOLUME DE CIMENTO, CAL E AREIA MÉDIA ÚMIDA) PARA EMBOÇO/MASSA ÚNICA/ASSENTAMENTO DE ALVENARIA DE VEDAÇÃO, PREPARO MECÂNICO COM MISTURADOR DE EIXO HORIZONTAL DE 300 KG. AF_08/2019</v>
          </cell>
        </row>
        <row r="5946">
          <cell r="A5946" t="str">
            <v>SERVICOS DIVERSOS</v>
          </cell>
          <cell r="B5946" t="str">
            <v>SEDI</v>
          </cell>
          <cell r="C5946" t="str">
            <v>ARGAMASSAS</v>
          </cell>
          <cell r="D5946" t="str">
            <v>0210</v>
          </cell>
          <cell r="E5946">
            <v>0</v>
          </cell>
          <cell r="F5946">
            <v>0</v>
          </cell>
          <cell r="G5946" t="str">
            <v>87334</v>
          </cell>
          <cell r="H5946" t="str">
            <v>ARGAMASSA TRAÇO 1:1,5:7,5 (EM VOLUME DE CIMENTO, CAL E AREIA MÉDIA ÚMIDA) PARA EMBOÇO/MASSA ÚNICA/ASSENTAMENTO DE ALVENARIA DE VEDAÇÃO, PREPARO MECÂNICO COM MISTURADOR DE EIXO HORIZONTAL DE 600 KG. AF_08/2019</v>
          </cell>
        </row>
        <row r="5947">
          <cell r="A5947" t="str">
            <v>SERVICOS DIVERSOS</v>
          </cell>
          <cell r="B5947" t="str">
            <v>SEDI</v>
          </cell>
          <cell r="C5947" t="str">
            <v>ARGAMASSAS</v>
          </cell>
          <cell r="D5947" t="str">
            <v>0210</v>
          </cell>
          <cell r="E5947">
            <v>0</v>
          </cell>
          <cell r="F5947">
            <v>0</v>
          </cell>
          <cell r="G5947" t="str">
            <v>87335</v>
          </cell>
          <cell r="H5947" t="str">
            <v>ARGAMASSA TRAÇO 1:2:8 (EM VOLUME DE CIMENTO, CAL E AREIA MÉDIA ÚMIDA) PARA EMBOÇO/MASSA ÚNICA/ASSENTAMENTO DE ALVENARIA DE VEDAÇÃO, PREPARO MECÂNICO COM MISTURADOR DE EIXO HORIZONTAL DE 300 KG. AF_08/2019</v>
          </cell>
        </row>
        <row r="5948">
          <cell r="A5948" t="str">
            <v>SERVICOS DIVERSOS</v>
          </cell>
          <cell r="B5948" t="str">
            <v>SEDI</v>
          </cell>
          <cell r="C5948" t="str">
            <v>ARGAMASSAS</v>
          </cell>
          <cell r="D5948" t="str">
            <v>0210</v>
          </cell>
          <cell r="E5948">
            <v>0</v>
          </cell>
          <cell r="F5948">
            <v>0</v>
          </cell>
          <cell r="G5948" t="str">
            <v>87336</v>
          </cell>
          <cell r="H5948" t="str">
            <v>ARGAMASSA TRAÇO 1:2:8 (EM VOLUME DE CIMENTO, CAL E AREIA MÉDIA ÚMIDA) PARA EMBOÇO/MASSA ÚNICA/ASSENTAMENTO DE ALVENARIA DE VEDAÇÃO, PREPARO MECÂNICO COM MISTURADOR DE EIXO HORIZONTAL DE 600 KG. AF_08/2019</v>
          </cell>
        </row>
        <row r="5949">
          <cell r="A5949" t="str">
            <v>SERVICOS DIVERSOS</v>
          </cell>
          <cell r="B5949" t="str">
            <v>SEDI</v>
          </cell>
          <cell r="C5949" t="str">
            <v>ARGAMASSAS</v>
          </cell>
          <cell r="D5949" t="str">
            <v>0210</v>
          </cell>
          <cell r="E5949">
            <v>0</v>
          </cell>
          <cell r="F5949">
            <v>0</v>
          </cell>
          <cell r="G5949" t="str">
            <v>87337</v>
          </cell>
          <cell r="H5949" t="str">
            <v>ARGAMASSA TRAÇO 1:2:9 (EM VOLUME DE CIMENTO, CAL E AREIA MÉDIA ÚMIDA) PARA EMBOÇO/MASSA ÚNICA/ASSENTAMENTO DE ALVENARIA DE VEDAÇÃO, PREPARO MECÂNICO COM MISTURADOR DE EIXO HORIZONTAL DE 300 KG. AF_08/2019</v>
          </cell>
        </row>
        <row r="5950">
          <cell r="A5950" t="str">
            <v>SERVICOS DIVERSOS</v>
          </cell>
          <cell r="B5950" t="str">
            <v>SEDI</v>
          </cell>
          <cell r="C5950" t="str">
            <v>ARGAMASSAS</v>
          </cell>
          <cell r="D5950" t="str">
            <v>0210</v>
          </cell>
          <cell r="E5950">
            <v>0</v>
          </cell>
          <cell r="F5950">
            <v>0</v>
          </cell>
          <cell r="G5950" t="str">
            <v>87338</v>
          </cell>
          <cell r="H5950" t="str">
            <v>ARGAMASSA TRAÇO 1:3:12 (EM VOLUME DE CIMENTO, CAL E AREIA MÉDIA ÚMIDA) PARA EMBOÇO/MASSA ÚNICA/ASSENTAMENTO DE ALVENARIA DE VEDAÇÃO, PREPARO MECÂNICO COM MISTURADOR DE EIXO HORIZONTAL DE 600 KG. AF_08/2019</v>
          </cell>
        </row>
        <row r="5951">
          <cell r="A5951" t="str">
            <v>SERVICOS DIVERSOS</v>
          </cell>
          <cell r="B5951" t="str">
            <v>SEDI</v>
          </cell>
          <cell r="C5951" t="str">
            <v>ARGAMASSAS</v>
          </cell>
          <cell r="D5951" t="str">
            <v>0210</v>
          </cell>
          <cell r="E5951">
            <v>0</v>
          </cell>
          <cell r="F5951">
            <v>0</v>
          </cell>
          <cell r="G5951" t="str">
            <v>87339</v>
          </cell>
          <cell r="H5951" t="str">
            <v>ARGAMASSA TRAÇO 1:3 (EM VOLUME DE CIMENTO E AREIA MÉDIA ÚMIDA) PARA CONTRAPISO, PREPARO MECÂNICO COM MISTURADOR DE EIXO HORIZONTAL DE 160 KG. AF_08/2019</v>
          </cell>
        </row>
        <row r="5952">
          <cell r="A5952" t="str">
            <v>SERVICOS DIVERSOS</v>
          </cell>
          <cell r="B5952" t="str">
            <v>SEDI</v>
          </cell>
          <cell r="C5952" t="str">
            <v>ARGAMASSAS</v>
          </cell>
          <cell r="D5952" t="str">
            <v>0210</v>
          </cell>
          <cell r="E5952">
            <v>0</v>
          </cell>
          <cell r="F5952">
            <v>0</v>
          </cell>
          <cell r="G5952" t="str">
            <v>87340</v>
          </cell>
          <cell r="H5952" t="str">
            <v>ARGAMASSA TRAÇO 1:3 (EM VOLUME DE CIMENTO E AREIA MÉDIA ÚMIDA) PARA CONTRAPISO, PREPARO MECÂNICO COM MISTURADOR DE EIXO HORIZONTAL DE 300 KG. AF_08/2019</v>
          </cell>
        </row>
        <row r="5953">
          <cell r="A5953" t="str">
            <v>SERVICOS DIVERSOS</v>
          </cell>
          <cell r="B5953" t="str">
            <v>SEDI</v>
          </cell>
          <cell r="C5953" t="str">
            <v>ARGAMASSAS</v>
          </cell>
          <cell r="D5953" t="str">
            <v>0210</v>
          </cell>
          <cell r="E5953">
            <v>0</v>
          </cell>
          <cell r="F5953">
            <v>0</v>
          </cell>
          <cell r="G5953" t="str">
            <v>87341</v>
          </cell>
          <cell r="H5953" t="str">
            <v>ARGAMASSA TRAÇO 1:3 (EM VOLUME DE CIMENTO E AREIA MÉDIA ÚMIDA) PARA CONTRAPISO, PREPARO MECÂNICO COM MISTURADOR DE EIXO HORIZONTAL DE 600 KG. AF_08/2019</v>
          </cell>
        </row>
        <row r="5954">
          <cell r="A5954" t="str">
            <v>SERVICOS DIVERSOS</v>
          </cell>
          <cell r="B5954" t="str">
            <v>SEDI</v>
          </cell>
          <cell r="C5954" t="str">
            <v>ARGAMASSAS</v>
          </cell>
          <cell r="D5954" t="str">
            <v>0210</v>
          </cell>
          <cell r="E5954">
            <v>0</v>
          </cell>
          <cell r="F5954">
            <v>0</v>
          </cell>
          <cell r="G5954" t="str">
            <v>87342</v>
          </cell>
          <cell r="H5954" t="str">
            <v>ARGAMASSA TRAÇO 1:4 (EM VOLUME DE CIMENTO E AREIA MÉDIA ÚMIDA) PARA CONTRAPISO, PREPARO MECÂNICO COM MISTURADOR DE EIXO HORIZONTAL DE 160 KG. AF_08/2019</v>
          </cell>
        </row>
        <row r="5955">
          <cell r="A5955" t="str">
            <v>SERVICOS DIVERSOS</v>
          </cell>
          <cell r="B5955" t="str">
            <v>SEDI</v>
          </cell>
          <cell r="C5955" t="str">
            <v>ARGAMASSAS</v>
          </cell>
          <cell r="D5955" t="str">
            <v>0210</v>
          </cell>
          <cell r="E5955">
            <v>0</v>
          </cell>
          <cell r="F5955">
            <v>0</v>
          </cell>
          <cell r="G5955" t="str">
            <v>87343</v>
          </cell>
          <cell r="H5955" t="str">
            <v>ARGAMASSA TRAÇO 1:4 (EM VOLUME DE CIMENTO E AREIA MÉDIA ÚMIDA) PARA CONTRAPISO, PREPARO MECÂNICO COM MISTURADOR DE EIXO HORIZONTAL DE 300 KG. AF_08/2019</v>
          </cell>
        </row>
        <row r="5956">
          <cell r="A5956" t="str">
            <v>SERVICOS DIVERSOS</v>
          </cell>
          <cell r="B5956" t="str">
            <v>SEDI</v>
          </cell>
          <cell r="C5956" t="str">
            <v>ARGAMASSAS</v>
          </cell>
          <cell r="D5956" t="str">
            <v>0210</v>
          </cell>
          <cell r="E5956">
            <v>0</v>
          </cell>
          <cell r="F5956">
            <v>0</v>
          </cell>
          <cell r="G5956" t="str">
            <v>87344</v>
          </cell>
          <cell r="H5956" t="str">
            <v>ARGAMASSA TRAÇO 1:4 (EM VOLUME DE CIMENTO E AREIA MÉDIA ÚMIDA) PARA CONTRAPISO, PREPARO MECÂNICO COM MISTURADOR DE EIXO HORIZONTAL DE 600 KG. AF_08/2019</v>
          </cell>
        </row>
        <row r="5957">
          <cell r="A5957" t="str">
            <v>SERVICOS DIVERSOS</v>
          </cell>
          <cell r="B5957" t="str">
            <v>SEDI</v>
          </cell>
          <cell r="C5957" t="str">
            <v>ARGAMASSAS</v>
          </cell>
          <cell r="D5957" t="str">
            <v>0210</v>
          </cell>
          <cell r="E5957">
            <v>0</v>
          </cell>
          <cell r="F5957">
            <v>0</v>
          </cell>
          <cell r="G5957" t="str">
            <v>87345</v>
          </cell>
          <cell r="H5957" t="str">
            <v>ARGAMASSA TRAÇO 1:5 (EM VOLUME DE CIMENTO E AREIA MÉDIA ÚMIDA) PARA CONTRAPISO, PREPARO MECÂNICO COM MISTURADOR DE EIXO HORIZONTAL DE 160 KG. AF_08/2019</v>
          </cell>
        </row>
        <row r="5958">
          <cell r="A5958" t="str">
            <v>SERVICOS DIVERSOS</v>
          </cell>
          <cell r="B5958" t="str">
            <v>SEDI</v>
          </cell>
          <cell r="C5958" t="str">
            <v>ARGAMASSAS</v>
          </cell>
          <cell r="D5958" t="str">
            <v>0210</v>
          </cell>
          <cell r="E5958">
            <v>0</v>
          </cell>
          <cell r="F5958">
            <v>0</v>
          </cell>
          <cell r="G5958" t="str">
            <v>87346</v>
          </cell>
          <cell r="H5958" t="str">
            <v>ARGAMASSA TRAÇO 1:5 (EM VOLUME DE CIMENTO E AREIA MÉDIA ÚMIDA) PARA CONTRAPISO, PREPARO MECÂNICO COM MISTURADOR DE EIXO HORIZONTAL DE 300 KG. AF_08/2019</v>
          </cell>
        </row>
        <row r="5959">
          <cell r="A5959" t="str">
            <v>SERVICOS DIVERSOS</v>
          </cell>
          <cell r="B5959" t="str">
            <v>SEDI</v>
          </cell>
          <cell r="C5959" t="str">
            <v>ARGAMASSAS</v>
          </cell>
          <cell r="D5959" t="str">
            <v>0210</v>
          </cell>
          <cell r="E5959">
            <v>0</v>
          </cell>
          <cell r="F5959">
            <v>0</v>
          </cell>
          <cell r="G5959" t="str">
            <v>87347</v>
          </cell>
          <cell r="H5959" t="str">
            <v>ARGAMASSA TRAÇO 1:5 (EM VOLUME DE CIMENTO E AREIA MÉDIA ÚMIDA) PARA CONTRAPISO, PREPARO MECÂNICO COM MISTURADOR DE EIXO HORIZONTAL DE 600 KG. AF_08/2019</v>
          </cell>
        </row>
        <row r="5960">
          <cell r="A5960" t="str">
            <v>SERVICOS DIVERSOS</v>
          </cell>
          <cell r="B5960" t="str">
            <v>SEDI</v>
          </cell>
          <cell r="C5960" t="str">
            <v>ARGAMASSAS</v>
          </cell>
          <cell r="D5960" t="str">
            <v>0210</v>
          </cell>
          <cell r="E5960">
            <v>0</v>
          </cell>
          <cell r="F5960">
            <v>0</v>
          </cell>
          <cell r="G5960" t="str">
            <v>87348</v>
          </cell>
          <cell r="H5960" t="str">
            <v>ARGAMASSA TRAÇO 1:6 (EM VOLUME DE CIMENTO E AREIA MÉDIA ÚMIDA) PARA CONTRAPISO, PREPARO MECÂNICO COM MISTURADOR DE EIXO HORIZONTAL DE 160 KG. AF_08/2019</v>
          </cell>
        </row>
        <row r="5961">
          <cell r="A5961" t="str">
            <v>SERVICOS DIVERSOS</v>
          </cell>
          <cell r="B5961" t="str">
            <v>SEDI</v>
          </cell>
          <cell r="C5961" t="str">
            <v>ARGAMASSAS</v>
          </cell>
          <cell r="D5961" t="str">
            <v>0210</v>
          </cell>
          <cell r="E5961">
            <v>0</v>
          </cell>
          <cell r="F5961">
            <v>0</v>
          </cell>
          <cell r="G5961" t="str">
            <v>87349</v>
          </cell>
          <cell r="H5961" t="str">
            <v>ARGAMASSA TRAÇO 1:6 (EM VOLUME DE CIMENTO E AREIA MÉDIA ÚMIDA) PARA CONTRAPISO, PREPARO MECÂNICO COM MISTURADOR DE EIXO HORIZONTAL DE 600 KG. AF_08/2019</v>
          </cell>
        </row>
        <row r="5962">
          <cell r="A5962" t="str">
            <v>SERVICOS DIVERSOS</v>
          </cell>
          <cell r="B5962" t="str">
            <v>SEDI</v>
          </cell>
          <cell r="C5962" t="str">
            <v>ARGAMASSAS</v>
          </cell>
          <cell r="D5962" t="str">
            <v>0210</v>
          </cell>
          <cell r="E5962">
            <v>0</v>
          </cell>
          <cell r="F5962">
            <v>0</v>
          </cell>
          <cell r="G5962" t="str">
            <v>87350</v>
          </cell>
          <cell r="H5962" t="str">
            <v>ARGAMASSA TRAÇO 1:5 (EM VOLUME DE CIMENTO E AREIA GROSSA ÚMIDA) PARA CHAPISCO CONVENCIONAL, PREPARO MECÂNICO COM MISTURADOR DE EIXO HORIZONTAL DE 300 KG. AF_08/2019</v>
          </cell>
        </row>
        <row r="5963">
          <cell r="A5963" t="str">
            <v>SERVICOS DIVERSOS</v>
          </cell>
          <cell r="B5963" t="str">
            <v>SEDI</v>
          </cell>
          <cell r="C5963" t="str">
            <v>ARGAMASSAS</v>
          </cell>
          <cell r="D5963" t="str">
            <v>0210</v>
          </cell>
          <cell r="E5963">
            <v>0</v>
          </cell>
          <cell r="F5963">
            <v>0</v>
          </cell>
          <cell r="G5963" t="str">
            <v>87351</v>
          </cell>
          <cell r="H5963" t="str">
            <v>ARGAMASSA TRAÇO 1:5 (EM VOLUME DE CIMENTO E AREIA GROSSA ÚMIDA) PARA CHAPISCO CONVENCIONAL, PREPARO MECÂNICO COM MISTURADOR DE EIXO HORIZONTAL DE 600 KG. AF_08/2019</v>
          </cell>
        </row>
        <row r="5964">
          <cell r="A5964" t="str">
            <v>SERVICOS DIVERSOS</v>
          </cell>
          <cell r="B5964" t="str">
            <v>SEDI</v>
          </cell>
          <cell r="C5964" t="str">
            <v>ARGAMASSAS</v>
          </cell>
          <cell r="D5964" t="str">
            <v>0210</v>
          </cell>
          <cell r="E5964">
            <v>0</v>
          </cell>
          <cell r="F5964">
            <v>0</v>
          </cell>
          <cell r="G5964" t="str">
            <v>87352</v>
          </cell>
          <cell r="H5964" t="str">
            <v>ARGAMASSA TRAÇO 1:3 (EM VOLUME DE CIMENTO E AREIA GROSSA ÚMIDA) PARA CHAPISCO CONVENCIONAL, PREPARO MECÂNICO COM MISTURADOR DE EIXO HORIZONTAL DE 160 KG. AF_08/2019</v>
          </cell>
        </row>
        <row r="5965">
          <cell r="A5965" t="str">
            <v>SERVICOS DIVERSOS</v>
          </cell>
          <cell r="B5965" t="str">
            <v>SEDI</v>
          </cell>
          <cell r="C5965" t="str">
            <v>ARGAMASSAS</v>
          </cell>
          <cell r="D5965" t="str">
            <v>0210</v>
          </cell>
          <cell r="E5965">
            <v>0</v>
          </cell>
          <cell r="F5965">
            <v>0</v>
          </cell>
          <cell r="G5965" t="str">
            <v>87353</v>
          </cell>
          <cell r="H5965" t="str">
            <v>ARGAMASSA TRAÇO 1:3 (EM VOLUME DE CIMENTO E AREIA GROSSA ÚMIDA) PARA CHAPISCO CONVENCIONAL, PREPARO MECÂNICO COM MISTURADOR DE EIXO HORIZONTAL DE 300 KG. AF_08/2019</v>
          </cell>
        </row>
        <row r="5966">
          <cell r="A5966" t="str">
            <v>SERVICOS DIVERSOS</v>
          </cell>
          <cell r="B5966" t="str">
            <v>SEDI</v>
          </cell>
          <cell r="C5966" t="str">
            <v>ARGAMASSAS</v>
          </cell>
          <cell r="D5966" t="str">
            <v>0210</v>
          </cell>
          <cell r="E5966">
            <v>0</v>
          </cell>
          <cell r="F5966">
            <v>0</v>
          </cell>
          <cell r="G5966" t="str">
            <v>87354</v>
          </cell>
          <cell r="H5966" t="str">
            <v>ARGAMASSA TRAÇO 1:3 (EM VOLUME DE CIMENTO E AREIA GROSSA ÚMIDA) PARA CHAPISCO CONVENCIONAL, PREPARO MECÂNICO COM MISTURADOR DE EIXO HORIZONTAL DE 600 KG. AF_08/2019</v>
          </cell>
        </row>
        <row r="5967">
          <cell r="A5967" t="str">
            <v>SERVICOS DIVERSOS</v>
          </cell>
          <cell r="B5967" t="str">
            <v>SEDI</v>
          </cell>
          <cell r="C5967" t="str">
            <v>ARGAMASSAS</v>
          </cell>
          <cell r="D5967" t="str">
            <v>0210</v>
          </cell>
          <cell r="E5967">
            <v>0</v>
          </cell>
          <cell r="F5967">
            <v>0</v>
          </cell>
          <cell r="G5967" t="str">
            <v>87355</v>
          </cell>
          <cell r="H5967" t="str">
            <v>ARGAMASSA TRAÇO 1:4 (EM VOLUME DE CIMENTO E AREIA GROSSA ÚMIDA) PARA CHAPISCO CONVENCIONAL, PREPARO MECÂNICO COM MISTURADOR DE EIXO HORIZONTAL DE 160 KG. AF_08/2019</v>
          </cell>
        </row>
        <row r="5968">
          <cell r="A5968" t="str">
            <v>SERVICOS DIVERSOS</v>
          </cell>
          <cell r="B5968" t="str">
            <v>SEDI</v>
          </cell>
          <cell r="C5968" t="str">
            <v>ARGAMASSAS</v>
          </cell>
          <cell r="D5968" t="str">
            <v>0210</v>
          </cell>
          <cell r="E5968">
            <v>0</v>
          </cell>
          <cell r="F5968">
            <v>0</v>
          </cell>
          <cell r="G5968" t="str">
            <v>87356</v>
          </cell>
          <cell r="H5968" t="str">
            <v>ARGAMASSA TRAÇO 1:4 (EM VOLUME DE CIMENTO E AREIA GROSSA ÚMIDA) PARA CHAPISCO CONVENCIONAL, PREPARO MECÂNICO COM MISTURADOR DE EIXO HORIZONTAL DE 300 KG. AF_08/2019</v>
          </cell>
        </row>
        <row r="5969">
          <cell r="A5969" t="str">
            <v>SERVICOS DIVERSOS</v>
          </cell>
          <cell r="B5969" t="str">
            <v>SEDI</v>
          </cell>
          <cell r="C5969" t="str">
            <v>ARGAMASSAS</v>
          </cell>
          <cell r="D5969" t="str">
            <v>0210</v>
          </cell>
          <cell r="E5969">
            <v>0</v>
          </cell>
          <cell r="F5969">
            <v>0</v>
          </cell>
          <cell r="G5969" t="str">
            <v>87357</v>
          </cell>
          <cell r="H5969" t="str">
            <v>ARGAMASSA TRAÇO 1:4 (EM VOLUME DE CIMENTO E AREIA GROSSA ÚMIDA) PARA CHAPISCO CONVENCIONAL, PREPARO MECÂNICO COM MISTURADOR DE EIXO HORIZONTAL DE 600 KG. AF_08/2019</v>
          </cell>
        </row>
        <row r="5970">
          <cell r="A5970" t="str">
            <v>SERVICOS DIVERSOS</v>
          </cell>
          <cell r="B5970" t="str">
            <v>SEDI</v>
          </cell>
          <cell r="C5970" t="str">
            <v>ARGAMASSAS</v>
          </cell>
          <cell r="D5970" t="str">
            <v>0210</v>
          </cell>
          <cell r="E5970">
            <v>0</v>
          </cell>
          <cell r="F5970">
            <v>0</v>
          </cell>
          <cell r="G5970" t="str">
            <v>87358</v>
          </cell>
          <cell r="H5970" t="str">
            <v>ARGAMASSA TRAÇO 1:5 (EM VOLUME DE CIMENTO E AREIA GROSSA ÚMIDA) COM ADIÇÃO DE EMULSÃO POLIMÉRICA PARA CHAPISCO ROLADO, PREPARO MECÂNICO COM MISTURADOR DE EIXO HORIZONTAL DE 300 KG. AF_08/2019</v>
          </cell>
        </row>
        <row r="5971">
          <cell r="A5971" t="str">
            <v>SERVICOS DIVERSOS</v>
          </cell>
          <cell r="B5971" t="str">
            <v>SEDI</v>
          </cell>
          <cell r="C5971" t="str">
            <v>ARGAMASSAS</v>
          </cell>
          <cell r="D5971" t="str">
            <v>0210</v>
          </cell>
          <cell r="E5971">
            <v>0</v>
          </cell>
          <cell r="F5971">
            <v>0</v>
          </cell>
          <cell r="G5971" t="str">
            <v>87359</v>
          </cell>
          <cell r="H5971" t="str">
            <v>ARGAMASSA TRAÇO 1:5 (EM VOLUME DE CIMENTO E AREIA GROSSA ÚMIDA) COM ADIÇÃO DE EMULSÃO POLIMÉRICA PARA CHAPISCO ROLADO, PREPARO MECÂNICO COM MISTURADOR DE EIXO HORIZONTAL DE 600 KG. AF_08/2019</v>
          </cell>
        </row>
        <row r="5972">
          <cell r="A5972" t="str">
            <v>SERVICOS DIVERSOS</v>
          </cell>
          <cell r="B5972" t="str">
            <v>SEDI</v>
          </cell>
          <cell r="C5972" t="str">
            <v>ARGAMASSAS</v>
          </cell>
          <cell r="D5972" t="str">
            <v>0210</v>
          </cell>
          <cell r="E5972">
            <v>0</v>
          </cell>
          <cell r="F5972">
            <v>0</v>
          </cell>
          <cell r="G5972" t="str">
            <v>87360</v>
          </cell>
          <cell r="H5972" t="str">
            <v>ARGAMASSA TRAÇO 1:3 (EM VOLUME DE CIMENTO E AREIA GROSSA ÚMIDA) COM ADIÇÃO DE EMULSÃO POLIMÉRICA PARA CHAPISCO ROLADO, PREPARO MECÂNICO COM MISTURADOR DE EIXO HORIZONTAL DE 160 KG. AF_08/2019</v>
          </cell>
        </row>
        <row r="5973">
          <cell r="A5973" t="str">
            <v>SERVICOS DIVERSOS</v>
          </cell>
          <cell r="B5973" t="str">
            <v>SEDI</v>
          </cell>
          <cell r="C5973" t="str">
            <v>ARGAMASSAS</v>
          </cell>
          <cell r="D5973" t="str">
            <v>0210</v>
          </cell>
          <cell r="E5973">
            <v>0</v>
          </cell>
          <cell r="F5973">
            <v>0</v>
          </cell>
          <cell r="G5973" t="str">
            <v>87361</v>
          </cell>
          <cell r="H5973" t="str">
            <v>ARGAMASSA TRAÇO 1:3 (EM VOLUME DE CIMENTO E AREIA GROSSA ÚMIDA) COM ADIÇÃO DE EMULSÃO POLIMÉRICA PARA CHAPISCO ROLADO, PREPARO MECÂNICO COM MISTURADOR DE EIXO HORIZONTAL DE 300 KG. AF_08/2019</v>
          </cell>
        </row>
        <row r="5974">
          <cell r="A5974" t="str">
            <v>SERVICOS DIVERSOS</v>
          </cell>
          <cell r="B5974" t="str">
            <v>SEDI</v>
          </cell>
          <cell r="C5974" t="str">
            <v>ARGAMASSAS</v>
          </cell>
          <cell r="D5974" t="str">
            <v>0210</v>
          </cell>
          <cell r="E5974">
            <v>0</v>
          </cell>
          <cell r="F5974">
            <v>0</v>
          </cell>
          <cell r="G5974" t="str">
            <v>87362</v>
          </cell>
          <cell r="H5974" t="str">
            <v>ARGAMASSA TRAÇO 1:3 (EM VOLUME DE CIMENTO E AREIA GROSSA ÚMIDA) COM ADIÇÃO DE EMULSÃO POLIMÉRICA PARA CHAPISCO ROLADO, PREPARO MECÂNICO COM MISTURADOR DE EIXO HORIZONTAL DE 600 KG. AF_08/2019</v>
          </cell>
        </row>
        <row r="5975">
          <cell r="A5975" t="str">
            <v>SERVICOS DIVERSOS</v>
          </cell>
          <cell r="B5975" t="str">
            <v>SEDI</v>
          </cell>
          <cell r="C5975" t="str">
            <v>ARGAMASSAS</v>
          </cell>
          <cell r="D5975" t="str">
            <v>0210</v>
          </cell>
          <cell r="E5975">
            <v>0</v>
          </cell>
          <cell r="F5975">
            <v>0</v>
          </cell>
          <cell r="G5975" t="str">
            <v>87363</v>
          </cell>
          <cell r="H5975" t="str">
            <v>ARGAMASSA TRAÇO 1:4 (EM VOLUME DE CIMENTO E AREIA GROSSA ÚMIDA) COM ADIÇÃO DE EMULSÃO POLIMÉRICA PARA CHAPISCO ROLADO, PREPARO MECÂNICO COM MISTURADOR DE EIXO HORIZONTAL DE 300 KG. AF_08/2019</v>
          </cell>
        </row>
        <row r="5976">
          <cell r="A5976" t="str">
            <v>SERVICOS DIVERSOS</v>
          </cell>
          <cell r="B5976" t="str">
            <v>SEDI</v>
          </cell>
          <cell r="C5976" t="str">
            <v>ARGAMASSAS</v>
          </cell>
          <cell r="D5976" t="str">
            <v>0210</v>
          </cell>
          <cell r="E5976">
            <v>0</v>
          </cell>
          <cell r="F5976">
            <v>0</v>
          </cell>
          <cell r="G5976" t="str">
            <v>87364</v>
          </cell>
          <cell r="H5976" t="str">
            <v>ARGAMASSA TRAÇO 1:4 (EM VOLUME DE CIMENTO E AREIA GROSSA ÚMIDA) COM ADIÇÃO DE EMULSÃO POLIMÉRICA PARA CHAPISCO ROLADO, PREPARO MECÂNICO COM MISTURADOR DE EIXO HORIZONTAL DE 600 KG. AF_08/2019</v>
          </cell>
        </row>
        <row r="5977">
          <cell r="A5977" t="str">
            <v>SERVICOS DIVERSOS</v>
          </cell>
          <cell r="B5977" t="str">
            <v>SEDI</v>
          </cell>
          <cell r="C5977" t="str">
            <v>ARGAMASSAS</v>
          </cell>
          <cell r="D5977" t="str">
            <v>0210</v>
          </cell>
          <cell r="E5977">
            <v>0</v>
          </cell>
          <cell r="F5977">
            <v>0</v>
          </cell>
          <cell r="G5977" t="str">
            <v>87365</v>
          </cell>
          <cell r="H5977" t="str">
            <v>ARGAMASSA TRAÇO 1:7 (EM VOLUME DE CIMENTO E AREIA MÉDIA ÚMIDA) COM ADIÇÃO DE PLASTIFICANTE PARA EMBOÇO/MASSA ÚNICA/ASSENTAMENTO DE ALVENARIA DE VEDAÇÃO, PREPARO MANUAL. AF_08/2019</v>
          </cell>
        </row>
        <row r="5978">
          <cell r="A5978" t="str">
            <v>SERVICOS DIVERSOS</v>
          </cell>
          <cell r="B5978" t="str">
            <v>SEDI</v>
          </cell>
          <cell r="C5978" t="str">
            <v>ARGAMASSAS</v>
          </cell>
          <cell r="D5978" t="str">
            <v>0210</v>
          </cell>
          <cell r="E5978">
            <v>0</v>
          </cell>
          <cell r="F5978">
            <v>0</v>
          </cell>
          <cell r="G5978" t="str">
            <v>87366</v>
          </cell>
          <cell r="H5978" t="str">
            <v>ARGAMASSA TRAÇO 1:6 (EM VOLUME DE CIMENTO E AREIA MÉDIA ÚMIDA) COM ADIÇÃO DE PLASTIFICANTE PARA EMBOÇO/MASSA ÚNICA/ASSENTAMENTO DE ALVENARIA DE VEDAÇÃO, PREPARO MANUAL. AF_08/2019</v>
          </cell>
        </row>
        <row r="5979">
          <cell r="A5979" t="str">
            <v>SERVICOS DIVERSOS</v>
          </cell>
          <cell r="B5979" t="str">
            <v>SEDI</v>
          </cell>
          <cell r="C5979" t="str">
            <v>ARGAMASSAS</v>
          </cell>
          <cell r="D5979" t="str">
            <v>0210</v>
          </cell>
          <cell r="E5979">
            <v>0</v>
          </cell>
          <cell r="F5979">
            <v>0</v>
          </cell>
          <cell r="G5979" t="str">
            <v>87367</v>
          </cell>
          <cell r="H5979" t="str">
            <v>ARGAMASSA TRAÇO 1:1:6 (EM VOLUME DE CIMENTO, CAL E AREIA MÉDIA ÚMIDA) PARA EMBOÇO/MASSA ÚNICA/ASSENTAMENTO DE ALVENARIA DE VEDAÇÃO, PREPARO MANUAL. AF_08/2019</v>
          </cell>
        </row>
        <row r="5980">
          <cell r="A5980" t="str">
            <v>SERVICOS DIVERSOS</v>
          </cell>
          <cell r="B5980" t="str">
            <v>SEDI</v>
          </cell>
          <cell r="C5980" t="str">
            <v>ARGAMASSAS</v>
          </cell>
          <cell r="D5980" t="str">
            <v>0210</v>
          </cell>
          <cell r="E5980">
            <v>0</v>
          </cell>
          <cell r="F5980">
            <v>0</v>
          </cell>
          <cell r="G5980" t="str">
            <v>87368</v>
          </cell>
          <cell r="H5980" t="str">
            <v>ARGAMASSA TRAÇO 1:1,5:7,5 (EM VOLUME DE CIMENTO, CAL E AREIA MÉDIA ÚMIDA) PARA EMBOÇO/MASSA ÚNICA/ASSENTAMENTO DE ALVENARIA DE VEDAÇÃO, PREPARO MANUAL. AF_08/2019</v>
          </cell>
        </row>
        <row r="5981">
          <cell r="A5981" t="str">
            <v>SERVICOS DIVERSOS</v>
          </cell>
          <cell r="B5981" t="str">
            <v>SEDI</v>
          </cell>
          <cell r="C5981" t="str">
            <v>ARGAMASSAS</v>
          </cell>
          <cell r="D5981" t="str">
            <v>0210</v>
          </cell>
          <cell r="E5981">
            <v>0</v>
          </cell>
          <cell r="F5981">
            <v>0</v>
          </cell>
          <cell r="G5981" t="str">
            <v>87369</v>
          </cell>
          <cell r="H5981" t="str">
            <v>ARGAMASSA TRAÇO 1:2:8 (EM VOLUME DE CIMENTO, CAL E AREIA MÉDIA ÚMIDA) PARA EMBOÇO/MASSA ÚNICA/ASSENTAMENTO DE ALVENARIA DE VEDAÇÃO, PREPARO MANUAL. AF_08/2019</v>
          </cell>
        </row>
        <row r="5982">
          <cell r="A5982" t="str">
            <v>SERVICOS DIVERSOS</v>
          </cell>
          <cell r="B5982" t="str">
            <v>SEDI</v>
          </cell>
          <cell r="C5982" t="str">
            <v>ARGAMASSAS</v>
          </cell>
          <cell r="D5982" t="str">
            <v>0210</v>
          </cell>
          <cell r="E5982">
            <v>0</v>
          </cell>
          <cell r="F5982">
            <v>0</v>
          </cell>
          <cell r="G5982" t="str">
            <v>87370</v>
          </cell>
          <cell r="H5982" t="str">
            <v>ARGAMASSA TRAÇO 1:2:9 (EM VOLUME DE CIMENTO, CAL E AREIA MÉDIA ÚMIDA) PARA EMBOÇO/MASSA ÚNICA/ASSENTAMENTO DE ALVENARIA DE VEDAÇÃO, PREPARO MANUAL. AF_08/2019</v>
          </cell>
        </row>
        <row r="5983">
          <cell r="A5983" t="str">
            <v>SERVICOS DIVERSOS</v>
          </cell>
          <cell r="B5983" t="str">
            <v>SEDI</v>
          </cell>
          <cell r="C5983" t="str">
            <v>ARGAMASSAS</v>
          </cell>
          <cell r="D5983" t="str">
            <v>0210</v>
          </cell>
          <cell r="E5983">
            <v>0</v>
          </cell>
          <cell r="F5983">
            <v>0</v>
          </cell>
          <cell r="G5983" t="str">
            <v>87371</v>
          </cell>
          <cell r="H5983" t="str">
            <v>ARGAMASSA TRAÇO 1:3:12 (EM VOLUME DE CIMENTO, CAL E AREIA MÉDIA ÚMIDA) PARA EMBOÇO/MASSA ÚNICA/ASSENTAMENTO DE ALVENARIA DE VEDAÇÃO, PREPARO MANUAL. AF_08/2019</v>
          </cell>
        </row>
        <row r="5984">
          <cell r="A5984" t="str">
            <v>SERVICOS DIVERSOS</v>
          </cell>
          <cell r="B5984" t="str">
            <v>SEDI</v>
          </cell>
          <cell r="C5984" t="str">
            <v>ARGAMASSAS</v>
          </cell>
          <cell r="D5984" t="str">
            <v>0210</v>
          </cell>
          <cell r="E5984">
            <v>0</v>
          </cell>
          <cell r="F5984">
            <v>0</v>
          </cell>
          <cell r="G5984" t="str">
            <v>87372</v>
          </cell>
          <cell r="H5984" t="str">
            <v>ARGAMASSA TRAÇO 1:3 (EM VOLUME DE CIMENTO E AREIA MÉDIA ÚMIDA) PARA CONTRAPISO, PREPARO MANUAL. AF_08/2019</v>
          </cell>
        </row>
        <row r="5985">
          <cell r="A5985" t="str">
            <v>SERVICOS DIVERSOS</v>
          </cell>
          <cell r="B5985" t="str">
            <v>SEDI</v>
          </cell>
          <cell r="C5985" t="str">
            <v>ARGAMASSAS</v>
          </cell>
          <cell r="D5985" t="str">
            <v>0210</v>
          </cell>
          <cell r="E5985">
            <v>0</v>
          </cell>
          <cell r="F5985">
            <v>0</v>
          </cell>
          <cell r="G5985" t="str">
            <v>87373</v>
          </cell>
          <cell r="H5985" t="str">
            <v>ARGAMASSA TRAÇO 1:4 (EM VOLUME DE CIMENTO E AREIA MÉDIA ÚMIDA) PARA CONTRAPISO, PREPARO MANUAL. AF_08/2019</v>
          </cell>
        </row>
        <row r="5986">
          <cell r="A5986" t="str">
            <v>SERVICOS DIVERSOS</v>
          </cell>
          <cell r="B5986" t="str">
            <v>SEDI</v>
          </cell>
          <cell r="C5986" t="str">
            <v>ARGAMASSAS</v>
          </cell>
          <cell r="D5986" t="str">
            <v>0210</v>
          </cell>
          <cell r="E5986">
            <v>0</v>
          </cell>
          <cell r="F5986">
            <v>0</v>
          </cell>
          <cell r="G5986" t="str">
            <v>87374</v>
          </cell>
          <cell r="H5986" t="str">
            <v>ARGAMASSA TRAÇO 1:5 (EM VOLUME DE CIMENTO E AREIA MÉDIA ÚMIDA) PARA CONTRAPISO, PREPARO MANUAL. AF_08/2019</v>
          </cell>
        </row>
        <row r="5987">
          <cell r="A5987" t="str">
            <v>SERVICOS DIVERSOS</v>
          </cell>
          <cell r="B5987" t="str">
            <v>SEDI</v>
          </cell>
          <cell r="C5987" t="str">
            <v>ARGAMASSAS</v>
          </cell>
          <cell r="D5987" t="str">
            <v>0210</v>
          </cell>
          <cell r="E5987">
            <v>0</v>
          </cell>
          <cell r="F5987">
            <v>0</v>
          </cell>
          <cell r="G5987" t="str">
            <v>87375</v>
          </cell>
          <cell r="H5987" t="str">
            <v>ARGAMASSA TRAÇO 1:6 (EM VOLUME DE CIMENTO E AREIA MÉDIA ÚMIDA) PARA CONTRAPISO, PREPARO MANUAL. AF_08/2019</v>
          </cell>
        </row>
        <row r="5988">
          <cell r="A5988" t="str">
            <v>SERVICOS DIVERSOS</v>
          </cell>
          <cell r="B5988" t="str">
            <v>SEDI</v>
          </cell>
          <cell r="C5988" t="str">
            <v>ARGAMASSAS</v>
          </cell>
          <cell r="D5988" t="str">
            <v>0210</v>
          </cell>
          <cell r="E5988">
            <v>0</v>
          </cell>
          <cell r="F5988">
            <v>0</v>
          </cell>
          <cell r="G5988" t="str">
            <v>87376</v>
          </cell>
          <cell r="H5988" t="str">
            <v>ARGAMASSA TRAÇO 1:5 (EM VOLUME DE CIMENTO E AREIA GROSSA ÚMIDA) PARA CHAPISCO CONVENCIONAL, PREPARO MANUAL. AF_08/2019</v>
          </cell>
        </row>
        <row r="5989">
          <cell r="A5989" t="str">
            <v>SERVICOS DIVERSOS</v>
          </cell>
          <cell r="B5989" t="str">
            <v>SEDI</v>
          </cell>
          <cell r="C5989" t="str">
            <v>ARGAMASSAS</v>
          </cell>
          <cell r="D5989" t="str">
            <v>0210</v>
          </cell>
          <cell r="E5989">
            <v>0</v>
          </cell>
          <cell r="F5989">
            <v>0</v>
          </cell>
          <cell r="G5989" t="str">
            <v>87377</v>
          </cell>
          <cell r="H5989" t="str">
            <v>ARGAMASSA TRAÇO 1:3 (EM VOLUME DE CIMENTO E AREIA GROSSA ÚMIDA) PARA CHAPISCO CONVENCIONAL, PREPARO MANUAL. AF_08/2019</v>
          </cell>
        </row>
        <row r="5990">
          <cell r="A5990" t="str">
            <v>SERVICOS DIVERSOS</v>
          </cell>
          <cell r="B5990" t="str">
            <v>SEDI</v>
          </cell>
          <cell r="C5990" t="str">
            <v>ARGAMASSAS</v>
          </cell>
          <cell r="D5990" t="str">
            <v>0210</v>
          </cell>
          <cell r="E5990">
            <v>0</v>
          </cell>
          <cell r="F5990">
            <v>0</v>
          </cell>
          <cell r="G5990" t="str">
            <v>87378</v>
          </cell>
          <cell r="H5990" t="str">
            <v>ARGAMASSA TRAÇO 1:4 (EM VOLUME DE CIMENTO E AREIA GROSSA ÚMIDA) PARA CHAPISCO CONVENCIONAL, PREPARO MANUAL. AF_08/2019</v>
          </cell>
        </row>
        <row r="5991">
          <cell r="A5991" t="str">
            <v>SERVICOS DIVERSOS</v>
          </cell>
          <cell r="B5991" t="str">
            <v>SEDI</v>
          </cell>
          <cell r="C5991" t="str">
            <v>ARGAMASSAS</v>
          </cell>
          <cell r="D5991" t="str">
            <v>0210</v>
          </cell>
          <cell r="E5991">
            <v>0</v>
          </cell>
          <cell r="F5991">
            <v>0</v>
          </cell>
          <cell r="G5991" t="str">
            <v>87379</v>
          </cell>
          <cell r="H5991" t="str">
            <v>ARGAMASSA TRAÇO 1:5 (EM VOLUME DE CIMENTO E AREIA GROSSA ÚMIDA) COM ADIÇÃO DE EMULSÃO POLIMÉRICA PARA CHAPISCO ROLADO, PREPARO MANUAL. AF_08/2019</v>
          </cell>
        </row>
        <row r="5992">
          <cell r="A5992" t="str">
            <v>SERVICOS DIVERSOS</v>
          </cell>
          <cell r="B5992" t="str">
            <v>SEDI</v>
          </cell>
          <cell r="C5992" t="str">
            <v>ARGAMASSAS</v>
          </cell>
          <cell r="D5992" t="str">
            <v>0210</v>
          </cell>
          <cell r="E5992">
            <v>0</v>
          </cell>
          <cell r="F5992">
            <v>0</v>
          </cell>
          <cell r="G5992" t="str">
            <v>87380</v>
          </cell>
          <cell r="H5992" t="str">
            <v>ARGAMASSA TRAÇO 1:3 (EM VOLUME DE CIMENTO E AREIA GROSSA ÚMIDA) COM ADIÇÃO DE EMULSÃO POLIMÉRICA PARA CHAPISCO ROLADO, PREPARO MANUAL. AF_08/2019</v>
          </cell>
        </row>
        <row r="5993">
          <cell r="A5993" t="str">
            <v>SERVICOS DIVERSOS</v>
          </cell>
          <cell r="B5993" t="str">
            <v>SEDI</v>
          </cell>
          <cell r="C5993" t="str">
            <v>ARGAMASSAS</v>
          </cell>
          <cell r="D5993" t="str">
            <v>0210</v>
          </cell>
          <cell r="E5993">
            <v>0</v>
          </cell>
          <cell r="F5993">
            <v>0</v>
          </cell>
          <cell r="G5993" t="str">
            <v>87381</v>
          </cell>
          <cell r="H5993" t="str">
            <v>ARGAMASSA TRAÇO 1:4 (EM VOLUME DE CIMENTO E AREIA GROSSA ÚMIDA) COM ADIÇÃO DE EMULSÃO POLIMÉRICA PARA CHAPISCO ROLADO, PREPARO MANUAL. AF_08/2019</v>
          </cell>
        </row>
        <row r="5994">
          <cell r="A5994" t="str">
            <v>SERVICOS DIVERSOS</v>
          </cell>
          <cell r="B5994" t="str">
            <v>SEDI</v>
          </cell>
          <cell r="C5994" t="str">
            <v>ARGAMASSAS</v>
          </cell>
          <cell r="D5994" t="str">
            <v>0210</v>
          </cell>
          <cell r="E5994">
            <v>0</v>
          </cell>
          <cell r="F5994">
            <v>0</v>
          </cell>
          <cell r="G5994" t="str">
            <v>87382</v>
          </cell>
          <cell r="H5994" t="str">
            <v>ARGAMASSA INDUSTRIALIZADA MULTIUSO PARA REVESTIMENTOS E ASSENTAMENTO DA ALVENARIA, PREPARO COM MISTURADOR DE EIXO HORIZONTAL DE 160 KG. AF_08/2019</v>
          </cell>
        </row>
        <row r="5995">
          <cell r="A5995" t="str">
            <v>SERVICOS DIVERSOS</v>
          </cell>
          <cell r="B5995" t="str">
            <v>SEDI</v>
          </cell>
          <cell r="C5995" t="str">
            <v>ARGAMASSAS</v>
          </cell>
          <cell r="D5995" t="str">
            <v>0210</v>
          </cell>
          <cell r="E5995">
            <v>0</v>
          </cell>
          <cell r="F5995">
            <v>0</v>
          </cell>
          <cell r="G5995" t="str">
            <v>87383</v>
          </cell>
          <cell r="H5995" t="str">
            <v>ARGAMASSA INDUSTRIALIZADA MULTIUSO PARA REVESTIMENTOS E ASSENTAMENTO DA ALVENARIA, PREPARO COM MISTURADOR DE EIXO HORIZONTAL DE 300 KG. AF_08/2019</v>
          </cell>
        </row>
        <row r="5996">
          <cell r="A5996" t="str">
            <v>SERVICOS DIVERSOS</v>
          </cell>
          <cell r="B5996" t="str">
            <v>SEDI</v>
          </cell>
          <cell r="C5996" t="str">
            <v>ARGAMASSAS</v>
          </cell>
          <cell r="D5996" t="str">
            <v>0210</v>
          </cell>
          <cell r="E5996">
            <v>0</v>
          </cell>
          <cell r="F5996">
            <v>0</v>
          </cell>
          <cell r="G5996" t="str">
            <v>87384</v>
          </cell>
          <cell r="H5996" t="str">
            <v>ARGAMASSA INDUSTRIALIZADA MULTIUSO PARA REVESTIMENTOS E ASSENTAMENTO DA ALVENARIA, PREPARO COM MISTURADOR DE EIXO HORIZONTAL DE 600 KG. AF_08/2019</v>
          </cell>
        </row>
        <row r="5997">
          <cell r="A5997" t="str">
            <v>SERVICOS DIVERSOS</v>
          </cell>
          <cell r="B5997" t="str">
            <v>SEDI</v>
          </cell>
          <cell r="C5997" t="str">
            <v>ARGAMASSAS</v>
          </cell>
          <cell r="D5997" t="str">
            <v>0210</v>
          </cell>
          <cell r="E5997">
            <v>0</v>
          </cell>
          <cell r="F5997">
            <v>0</v>
          </cell>
          <cell r="G5997" t="str">
            <v>87385</v>
          </cell>
          <cell r="H5997" t="str">
            <v>ARGAMASSA PRONTA PARA CONTRAPISO, PREPARO COM MISTURADOR DE EIXO HORIZONTAL DE 160 KG. AF_08/2019</v>
          </cell>
        </row>
        <row r="5998">
          <cell r="A5998" t="str">
            <v>SERVICOS DIVERSOS</v>
          </cell>
          <cell r="B5998" t="str">
            <v>SEDI</v>
          </cell>
          <cell r="C5998" t="str">
            <v>ARGAMASSAS</v>
          </cell>
          <cell r="D5998" t="str">
            <v>0210</v>
          </cell>
          <cell r="E5998">
            <v>0</v>
          </cell>
          <cell r="F5998">
            <v>0</v>
          </cell>
          <cell r="G5998" t="str">
            <v>87386</v>
          </cell>
          <cell r="H5998" t="str">
            <v>ARGAMASSA PRONTA PARA CONTRAPISO, PREPARO COM MISTURADOR DE EIXO HORIZONTAL DE 300 KG. AF_08/2019</v>
          </cell>
        </row>
        <row r="5999">
          <cell r="A5999" t="str">
            <v>SERVICOS DIVERSOS</v>
          </cell>
          <cell r="B5999" t="str">
            <v>SEDI</v>
          </cell>
          <cell r="C5999" t="str">
            <v>ARGAMASSAS</v>
          </cell>
          <cell r="D5999" t="str">
            <v>0210</v>
          </cell>
          <cell r="E5999">
            <v>0</v>
          </cell>
          <cell r="F5999">
            <v>0</v>
          </cell>
          <cell r="G5999" t="str">
            <v>87387</v>
          </cell>
          <cell r="H5999" t="str">
            <v>ARGAMASSA PRONTA PARA CONTRAPISO, PREPARO COM MISTURADOR DE EIXO HORIZONTAL DE 600 KG. AF_08/2019</v>
          </cell>
        </row>
        <row r="6000">
          <cell r="A6000" t="str">
            <v>SERVICOS DIVERSOS</v>
          </cell>
          <cell r="B6000" t="str">
            <v>SEDI</v>
          </cell>
          <cell r="C6000" t="str">
            <v>ARGAMASSAS</v>
          </cell>
          <cell r="D6000" t="str">
            <v>0210</v>
          </cell>
          <cell r="E6000">
            <v>0</v>
          </cell>
          <cell r="F6000">
            <v>0</v>
          </cell>
          <cell r="G6000" t="str">
            <v>87388</v>
          </cell>
          <cell r="H6000" t="str">
            <v>ARGAMASSA PARA REVESTIMENTO DECORATIVO MONOCAMADA (MONOCAPA), PREPARO COM MISTURADOR DE EIXO HORIZONTAL DE 160 KG. AF_08/2019</v>
          </cell>
        </row>
        <row r="6001">
          <cell r="A6001" t="str">
            <v>SERVICOS DIVERSOS</v>
          </cell>
          <cell r="B6001" t="str">
            <v>SEDI</v>
          </cell>
          <cell r="C6001" t="str">
            <v>ARGAMASSAS</v>
          </cell>
          <cell r="D6001" t="str">
            <v>0210</v>
          </cell>
          <cell r="E6001">
            <v>0</v>
          </cell>
          <cell r="F6001">
            <v>0</v>
          </cell>
          <cell r="G6001" t="str">
            <v>87389</v>
          </cell>
          <cell r="H6001" t="str">
            <v>ARGAMASSA PARA REVESTIMENTO DECORATIVO MONOCAMADA (MONOCAPA), PREPARO COM MISTURADOR DE EIXO HORIZONTAL DE 300 KG. AF_08/2019</v>
          </cell>
        </row>
        <row r="6002">
          <cell r="A6002" t="str">
            <v>SERVICOS DIVERSOS</v>
          </cell>
          <cell r="B6002" t="str">
            <v>SEDI</v>
          </cell>
          <cell r="C6002" t="str">
            <v>ARGAMASSAS</v>
          </cell>
          <cell r="D6002" t="str">
            <v>0210</v>
          </cell>
          <cell r="E6002">
            <v>0</v>
          </cell>
          <cell r="F6002">
            <v>0</v>
          </cell>
          <cell r="G6002" t="str">
            <v>87390</v>
          </cell>
          <cell r="H6002" t="str">
            <v>ARGAMASSA PARA REVESTIMENTO DECORATIVO MONOCAMADA (MONOCAPA), PREPARO COM MISTURADOR DE EIXO HORIZONTAL DE 600 KG. AF_08/2019</v>
          </cell>
        </row>
        <row r="6003">
          <cell r="A6003" t="str">
            <v>SERVICOS DIVERSOS</v>
          </cell>
          <cell r="B6003" t="str">
            <v>SEDI</v>
          </cell>
          <cell r="C6003" t="str">
            <v>ARGAMASSAS</v>
          </cell>
          <cell r="D6003" t="str">
            <v>0210</v>
          </cell>
          <cell r="E6003">
            <v>0</v>
          </cell>
          <cell r="F6003">
            <v>0</v>
          </cell>
          <cell r="G6003" t="str">
            <v>87391</v>
          </cell>
          <cell r="H6003" t="str">
            <v>ARGAMASSA INDUSTRIALIZADA PARA CHAPISCO ROLADO, PREPARO COM MISTURADOR DE EIXO HORIZONTAL DE 160 KG. AF_08/2019</v>
          </cell>
        </row>
        <row r="6004">
          <cell r="A6004" t="str">
            <v>SERVICOS DIVERSOS</v>
          </cell>
          <cell r="B6004" t="str">
            <v>SEDI</v>
          </cell>
          <cell r="C6004" t="str">
            <v>ARGAMASSAS</v>
          </cell>
          <cell r="D6004" t="str">
            <v>0210</v>
          </cell>
          <cell r="E6004">
            <v>0</v>
          </cell>
          <cell r="F6004">
            <v>0</v>
          </cell>
          <cell r="G6004" t="str">
            <v>87393</v>
          </cell>
          <cell r="H6004" t="str">
            <v>ARGAMASSA INDUSTRIALIZADA PARA CHAPISCO ROLADO, PREPARO COM MISTURADOR DE EIXO HORIZONTAL DE 300 KG. AF_08/2019</v>
          </cell>
        </row>
        <row r="6005">
          <cell r="A6005" t="str">
            <v>SERVICOS DIVERSOS</v>
          </cell>
          <cell r="B6005" t="str">
            <v>SEDI</v>
          </cell>
          <cell r="C6005" t="str">
            <v>ARGAMASSAS</v>
          </cell>
          <cell r="D6005" t="str">
            <v>0210</v>
          </cell>
          <cell r="E6005">
            <v>0</v>
          </cell>
          <cell r="F6005">
            <v>0</v>
          </cell>
          <cell r="G6005" t="str">
            <v>87394</v>
          </cell>
          <cell r="H6005" t="str">
            <v>ARGAMASSA INDUSTRIALIZADA PARA CHAPISCO ROLADO, PREPARO COM MISTURADOR DE EIXO HORIZONTAL DE 600 KG. AF_08/2019</v>
          </cell>
        </row>
        <row r="6006">
          <cell r="A6006" t="str">
            <v>SERVICOS DIVERSOS</v>
          </cell>
          <cell r="B6006" t="str">
            <v>SEDI</v>
          </cell>
          <cell r="C6006" t="str">
            <v>ARGAMASSAS</v>
          </cell>
          <cell r="D6006" t="str">
            <v>0210</v>
          </cell>
          <cell r="E6006">
            <v>0</v>
          </cell>
          <cell r="F6006">
            <v>0</v>
          </cell>
          <cell r="G6006" t="str">
            <v>87395</v>
          </cell>
          <cell r="H6006" t="str">
            <v>ARGAMASSA INDUSTRIALIZADA PARA CHAPISCO COLANTE, PREPARO COM MISTURADOR DE EIXO HORIZONTAL DE 160 KG. AF_08/2019</v>
          </cell>
        </row>
        <row r="6007">
          <cell r="A6007" t="str">
            <v>SERVICOS DIVERSOS</v>
          </cell>
          <cell r="B6007" t="str">
            <v>SEDI</v>
          </cell>
          <cell r="C6007" t="str">
            <v>ARGAMASSAS</v>
          </cell>
          <cell r="D6007" t="str">
            <v>0210</v>
          </cell>
          <cell r="E6007">
            <v>0</v>
          </cell>
          <cell r="F6007">
            <v>0</v>
          </cell>
          <cell r="G6007" t="str">
            <v>87396</v>
          </cell>
          <cell r="H6007" t="str">
            <v>ARGAMASSA INDUSTRIALIZADA PARA CHAPISCO COLANTE, PREPARO COM MISTURADOR DE EIXO HORIZONTAL DE 300 KG. AF_08/2019</v>
          </cell>
        </row>
        <row r="6008">
          <cell r="A6008" t="str">
            <v>SERVICOS DIVERSOS</v>
          </cell>
          <cell r="B6008" t="str">
            <v>SEDI</v>
          </cell>
          <cell r="C6008" t="str">
            <v>ARGAMASSAS</v>
          </cell>
          <cell r="D6008" t="str">
            <v>0210</v>
          </cell>
          <cell r="E6008">
            <v>0</v>
          </cell>
          <cell r="F6008">
            <v>0</v>
          </cell>
          <cell r="G6008" t="str">
            <v>87397</v>
          </cell>
          <cell r="H6008" t="str">
            <v>ARGAMASSA INDUSTRIALIZADA PARA CHAPISCO COLANTE, PREPARO COM MISTURADOR DE EIXO HORIZONTAL DE 600 KG. AF_08/2019</v>
          </cell>
        </row>
        <row r="6009">
          <cell r="A6009" t="str">
            <v>SERVICOS DIVERSOS</v>
          </cell>
          <cell r="B6009" t="str">
            <v>SEDI</v>
          </cell>
          <cell r="C6009" t="str">
            <v>ARGAMASSAS</v>
          </cell>
          <cell r="D6009" t="str">
            <v>0210</v>
          </cell>
          <cell r="E6009">
            <v>0</v>
          </cell>
          <cell r="F6009">
            <v>0</v>
          </cell>
          <cell r="G6009" t="str">
            <v>87398</v>
          </cell>
          <cell r="H6009" t="str">
            <v>ARGAMASSA INDUSTRIALIZADA MULTIUSO PARA REVESTIMENTOS E ASSENTAMENTO DA ALVENARIA, PREPARO MANUAL. AF_08/2019</v>
          </cell>
        </row>
        <row r="6010">
          <cell r="A6010" t="str">
            <v>SERVICOS DIVERSOS</v>
          </cell>
          <cell r="B6010" t="str">
            <v>SEDI</v>
          </cell>
          <cell r="C6010" t="str">
            <v>ARGAMASSAS</v>
          </cell>
          <cell r="D6010" t="str">
            <v>0210</v>
          </cell>
          <cell r="E6010">
            <v>0</v>
          </cell>
          <cell r="F6010">
            <v>0</v>
          </cell>
          <cell r="G6010" t="str">
            <v>87399</v>
          </cell>
          <cell r="H6010" t="str">
            <v>ARGAMASSA PRONTA PARA CONTRAPISO, PREPARO MANUAL. AF_08/2019</v>
          </cell>
        </row>
        <row r="6011">
          <cell r="A6011" t="str">
            <v>SERVICOS DIVERSOS</v>
          </cell>
          <cell r="B6011" t="str">
            <v>SEDI</v>
          </cell>
          <cell r="C6011" t="str">
            <v>ARGAMASSAS</v>
          </cell>
          <cell r="D6011" t="str">
            <v>0210</v>
          </cell>
          <cell r="E6011">
            <v>0</v>
          </cell>
          <cell r="F6011">
            <v>0</v>
          </cell>
          <cell r="G6011" t="str">
            <v>87401</v>
          </cell>
          <cell r="H6011" t="str">
            <v>ARGAMASSA INDUSTRIALIZADA PARA CHAPISCO ROLADO, PREPARO MANUAL. AF_08/2019</v>
          </cell>
        </row>
        <row r="6012">
          <cell r="A6012" t="str">
            <v>SERVICOS DIVERSOS</v>
          </cell>
          <cell r="B6012" t="str">
            <v>SEDI</v>
          </cell>
          <cell r="C6012" t="str">
            <v>ARGAMASSAS</v>
          </cell>
          <cell r="D6012" t="str">
            <v>0210</v>
          </cell>
          <cell r="E6012">
            <v>0</v>
          </cell>
          <cell r="F6012">
            <v>0</v>
          </cell>
          <cell r="G6012" t="str">
            <v>87402</v>
          </cell>
          <cell r="H6012" t="str">
            <v>ARGAMASSA INDUSTRIALIZADA PARA CHAPISCO COLANTE, PREPARO MANUAL. AF_08/2019</v>
          </cell>
        </row>
        <row r="6013">
          <cell r="A6013" t="str">
            <v>SERVICOS DIVERSOS</v>
          </cell>
          <cell r="B6013" t="str">
            <v>SEDI</v>
          </cell>
          <cell r="C6013" t="str">
            <v>ARGAMASSAS</v>
          </cell>
          <cell r="D6013" t="str">
            <v>0210</v>
          </cell>
          <cell r="E6013">
            <v>0</v>
          </cell>
          <cell r="F6013">
            <v>0</v>
          </cell>
          <cell r="G6013" t="str">
            <v>87404</v>
          </cell>
          <cell r="H6013" t="str">
            <v>ARGAMASSA PARA REVESTIMENTO DECORATIVO MONOCAMADA (MONOCAPA), MISTURA E PROJEÇÃO DE 1,5 M3/H DE ARGAMASSA. AF_08/2019</v>
          </cell>
        </row>
        <row r="6014">
          <cell r="A6014" t="str">
            <v>SERVICOS DIVERSOS</v>
          </cell>
          <cell r="B6014" t="str">
            <v>SEDI</v>
          </cell>
          <cell r="C6014" t="str">
            <v>ARGAMASSAS</v>
          </cell>
          <cell r="D6014" t="str">
            <v>0210</v>
          </cell>
          <cell r="E6014">
            <v>0</v>
          </cell>
          <cell r="F6014">
            <v>0</v>
          </cell>
          <cell r="G6014" t="str">
            <v>87405</v>
          </cell>
          <cell r="H6014" t="str">
            <v>ARGAMASSA PARA REVESTIMENTO DECORATIVO MONOCAMADA (MONOCAPA), MISTURA E PROJEÇÃO DE 2 M3/H DE ARGAMASSA. AF_06/2014</v>
          </cell>
        </row>
        <row r="6015">
          <cell r="A6015" t="str">
            <v>SERVICOS DIVERSOS</v>
          </cell>
          <cell r="B6015" t="str">
            <v>SEDI</v>
          </cell>
          <cell r="C6015" t="str">
            <v>ARGAMASSAS</v>
          </cell>
          <cell r="D6015" t="str">
            <v>0210</v>
          </cell>
          <cell r="E6015">
            <v>0</v>
          </cell>
          <cell r="F6015">
            <v>0</v>
          </cell>
          <cell r="G6015" t="str">
            <v>87407</v>
          </cell>
          <cell r="H6015" t="str">
            <v>ARGAMASSA INDUSTRIALIZADA PARA REVESTIMENTOS, MISTURA E PROJEÇÃO DE 1,5 M³/H DE ARGAMASSA. AF_08/2019</v>
          </cell>
        </row>
        <row r="6016">
          <cell r="A6016" t="str">
            <v>SERVICOS DIVERSOS</v>
          </cell>
          <cell r="B6016" t="str">
            <v>SEDI</v>
          </cell>
          <cell r="C6016" t="str">
            <v>ARGAMASSAS</v>
          </cell>
          <cell r="D6016" t="str">
            <v>0210</v>
          </cell>
          <cell r="E6016">
            <v>0</v>
          </cell>
          <cell r="F6016">
            <v>0</v>
          </cell>
          <cell r="G6016" t="str">
            <v>87408</v>
          </cell>
          <cell r="H6016" t="str">
            <v>ARGAMASSA INDUSTRIALIZADA PARA REVESTIMENTOS, MISTURA E PROJEÇÃO DE 2 M³/H DE ARGAMASSA. AF_06/2014</v>
          </cell>
        </row>
        <row r="6017">
          <cell r="A6017" t="str">
            <v>SERVICOS DIVERSOS</v>
          </cell>
          <cell r="B6017" t="str">
            <v>SEDI</v>
          </cell>
          <cell r="C6017" t="str">
            <v>ARGAMASSAS</v>
          </cell>
          <cell r="D6017" t="str">
            <v>0210</v>
          </cell>
          <cell r="E6017">
            <v>0</v>
          </cell>
          <cell r="F6017">
            <v>0</v>
          </cell>
          <cell r="G6017" t="str">
            <v>87410</v>
          </cell>
          <cell r="H6017" t="str">
            <v>ARGAMASSA À BASE DE GESSO, MISTURA E PROJEÇÃO DE 1,5 M³/H DE ARGAMASSA. AF_08/2019</v>
          </cell>
        </row>
        <row r="6018">
          <cell r="A6018" t="str">
            <v>SERVICOS DIVERSOS</v>
          </cell>
          <cell r="B6018" t="str">
            <v>SEDI</v>
          </cell>
          <cell r="C6018" t="str">
            <v>ARGAMASSAS</v>
          </cell>
          <cell r="D6018" t="str">
            <v>0210</v>
          </cell>
          <cell r="E6018">
            <v>0</v>
          </cell>
          <cell r="F6018">
            <v>0</v>
          </cell>
          <cell r="G6018" t="str">
            <v>88626</v>
          </cell>
          <cell r="H6018" t="str">
            <v>ARGAMASSA TRAÇO 1:0,5:4,5 (EM VOLUME DE CIMENTO, CAL E AREIA MÉDIA ÚMIDA), PREPARO MECÂNICO COM BETONEIRA 400 L. AF_08/2019</v>
          </cell>
        </row>
        <row r="6019">
          <cell r="A6019" t="str">
            <v>SERVICOS DIVERSOS</v>
          </cell>
          <cell r="B6019" t="str">
            <v>SEDI</v>
          </cell>
          <cell r="C6019" t="str">
            <v>ARGAMASSAS</v>
          </cell>
          <cell r="D6019" t="str">
            <v>0210</v>
          </cell>
          <cell r="E6019">
            <v>0</v>
          </cell>
          <cell r="F6019">
            <v>0</v>
          </cell>
          <cell r="G6019" t="str">
            <v>88627</v>
          </cell>
          <cell r="H6019" t="str">
            <v>ARGAMASSA TRAÇO 1:0,5:4,5 (EM VOLUME DE CIMENTO, CAL E AREIA MÉDIA ÚMIDA) PARA ASSENTAMENTO DE ALVENARIA, PREPARO MANUAL. AF_08/2019</v>
          </cell>
        </row>
        <row r="6020">
          <cell r="A6020" t="str">
            <v>SERVICOS DIVERSOS</v>
          </cell>
          <cell r="B6020" t="str">
            <v>SEDI</v>
          </cell>
          <cell r="C6020" t="str">
            <v>ARGAMASSAS</v>
          </cell>
          <cell r="D6020" t="str">
            <v>0210</v>
          </cell>
          <cell r="E6020">
            <v>0</v>
          </cell>
          <cell r="F6020">
            <v>0</v>
          </cell>
          <cell r="G6020" t="str">
            <v>88628</v>
          </cell>
          <cell r="H6020" t="str">
            <v>ARGAMASSA TRAÇO 1:3 (EM VOLUME DE CIMENTO E AREIA MÉDIA ÚMIDA), PREPARO MECÂNICO COM BETONEIRA 400 L. AF_08/2019</v>
          </cell>
        </row>
        <row r="6021">
          <cell r="A6021" t="str">
            <v>SERVICOS DIVERSOS</v>
          </cell>
          <cell r="B6021" t="str">
            <v>SEDI</v>
          </cell>
          <cell r="C6021" t="str">
            <v>ARGAMASSAS</v>
          </cell>
          <cell r="D6021" t="str">
            <v>0210</v>
          </cell>
          <cell r="E6021">
            <v>0</v>
          </cell>
          <cell r="F6021">
            <v>0</v>
          </cell>
          <cell r="G6021" t="str">
            <v>88629</v>
          </cell>
          <cell r="H6021" t="str">
            <v>ARGAMASSA TRAÇO 1:3 (EM VOLUME DE CIMENTO E AREIA MÉDIA ÚMIDA), PREPARO MANUAL. AF_08/2019</v>
          </cell>
        </row>
        <row r="6022">
          <cell r="A6022" t="str">
            <v>SERVICOS DIVERSOS</v>
          </cell>
          <cell r="B6022" t="str">
            <v>SEDI</v>
          </cell>
          <cell r="C6022" t="str">
            <v>ARGAMASSAS</v>
          </cell>
          <cell r="D6022" t="str">
            <v>0210</v>
          </cell>
          <cell r="E6022">
            <v>0</v>
          </cell>
          <cell r="F6022">
            <v>0</v>
          </cell>
          <cell r="G6022" t="str">
            <v>88630</v>
          </cell>
          <cell r="H6022" t="str">
            <v>ARGAMASSA TRAÇO 1:4 (CIMENTO E AREIA MÉDIA), PREPARO MECÂNICO COM BETONEIRA 400 L. AF_08/2014</v>
          </cell>
        </row>
        <row r="6023">
          <cell r="A6023" t="str">
            <v>SERVICOS DIVERSOS</v>
          </cell>
          <cell r="B6023" t="str">
            <v>SEDI</v>
          </cell>
          <cell r="C6023" t="str">
            <v>ARGAMASSAS</v>
          </cell>
          <cell r="D6023" t="str">
            <v>0210</v>
          </cell>
          <cell r="E6023">
            <v>0</v>
          </cell>
          <cell r="F6023">
            <v>0</v>
          </cell>
          <cell r="G6023" t="str">
            <v>88631</v>
          </cell>
          <cell r="H6023" t="str">
            <v>ARGAMASSA TRAÇO 1:4 (EM VOLUME DE CIMENTO E AREIA MÉDIA ÚMIDA), PREPARO MANUAL. AF_08/2019</v>
          </cell>
        </row>
        <row r="6024">
          <cell r="A6024" t="str">
            <v>SERVICOS DIVERSOS</v>
          </cell>
          <cell r="B6024" t="str">
            <v>SEDI</v>
          </cell>
          <cell r="C6024" t="str">
            <v>ARGAMASSAS</v>
          </cell>
          <cell r="D6024" t="str">
            <v>0210</v>
          </cell>
          <cell r="E6024">
            <v>0</v>
          </cell>
          <cell r="F6024">
            <v>0</v>
          </cell>
          <cell r="G6024" t="str">
            <v>88715</v>
          </cell>
          <cell r="H6024" t="str">
            <v>ARGAMASSA TRAÇO 1:2:9 (EM VOLUME DE CIMENTO, CAL E AREIA MÉDIA ÚMIDA) PARA EMBOÇO/MASSA ÚNICA/ASSENTAMENTO DE ALVENARIA DE VEDAÇÃO, PREPARO MECÂNICO COM BETONEIRA 400 L. AF_08/2019</v>
          </cell>
        </row>
        <row r="6025">
          <cell r="A6025" t="str">
            <v>SERVICOS DIVERSOS</v>
          </cell>
          <cell r="B6025" t="str">
            <v>SEDI</v>
          </cell>
          <cell r="C6025" t="str">
            <v>ARGAMASSAS</v>
          </cell>
          <cell r="D6025" t="str">
            <v>0210</v>
          </cell>
          <cell r="E6025">
            <v>0</v>
          </cell>
          <cell r="F6025">
            <v>0</v>
          </cell>
          <cell r="G6025" t="str">
            <v>95563</v>
          </cell>
          <cell r="H6025" t="str">
            <v>ARGAMASSA TRAÇO 1:1,93 (EM VOLUME DE CIMENTO E AREIA MÉDIA ÚMIDA), FCK 20 MPA, PREPARO MECÂNICO COM MISTURADOR DUPLO HORIZONTAL DE ALTA TURBULÊNCIA. AF_03/2020</v>
          </cell>
        </row>
        <row r="6026">
          <cell r="A6026" t="str">
            <v>SERVICOS DIVERSOS</v>
          </cell>
          <cell r="B6026" t="str">
            <v>SEDI</v>
          </cell>
          <cell r="C6026" t="str">
            <v>ARGAMASSAS</v>
          </cell>
          <cell r="D6026" t="str">
            <v>0210</v>
          </cell>
          <cell r="E6026">
            <v>0</v>
          </cell>
          <cell r="F6026">
            <v>0</v>
          </cell>
          <cell r="G6026" t="str">
            <v>100464</v>
          </cell>
          <cell r="H6026" t="str">
            <v>ARGAMASSA TRAÇO 1:0,5:4,5  (EM VOLUME DE CIMENTO, CAL E AREIA MÉDIA ÚMIDA), PREPARO MECÂNICO COM MISTURADOR DE EIXO HORIZONTAL DE 160 KG. AF_08/2019</v>
          </cell>
        </row>
        <row r="6027">
          <cell r="A6027" t="str">
            <v>SERVICOS DIVERSOS</v>
          </cell>
          <cell r="B6027" t="str">
            <v>SEDI</v>
          </cell>
          <cell r="C6027" t="str">
            <v>ARGAMASSAS</v>
          </cell>
          <cell r="D6027" t="str">
            <v>0210</v>
          </cell>
          <cell r="E6027">
            <v>0</v>
          </cell>
          <cell r="F6027">
            <v>0</v>
          </cell>
          <cell r="G6027" t="str">
            <v>100465</v>
          </cell>
          <cell r="H6027" t="str">
            <v>ARGAMASSA TRAÇO 1:0,5:4,5  (EM VOLUME DE CIMENTO, CAL E AREIA MÉDIA ÚMIDA), PREPARO MECÂNICO COM MISTURADOR DE EIXO HORIZONTAL DE 300 KG. AF_08/2019</v>
          </cell>
        </row>
        <row r="6028">
          <cell r="A6028" t="str">
            <v>SERVICOS DIVERSOS</v>
          </cell>
          <cell r="B6028" t="str">
            <v>SEDI</v>
          </cell>
          <cell r="C6028" t="str">
            <v>ARGAMASSAS</v>
          </cell>
          <cell r="D6028" t="str">
            <v>0210</v>
          </cell>
          <cell r="E6028">
            <v>0</v>
          </cell>
          <cell r="F6028">
            <v>0</v>
          </cell>
          <cell r="G6028" t="str">
            <v>100466</v>
          </cell>
          <cell r="H6028" t="str">
            <v>ARGAMASSA TRAÇO 1:0,5:4,5  (EM VOLUME DE CIMENTO, CAL E AREIA MÉDIA ÚMIDA), PREPARO MECÂNICO COM MISTURADOR DE EIXO HORIZONTAL DE 600 KG. AF_08/2019</v>
          </cell>
        </row>
        <row r="6029">
          <cell r="A6029" t="str">
            <v>SERVICOS DIVERSOS</v>
          </cell>
          <cell r="B6029" t="str">
            <v>SEDI</v>
          </cell>
          <cell r="C6029" t="str">
            <v>ARGAMASSAS</v>
          </cell>
          <cell r="D6029" t="str">
            <v>0210</v>
          </cell>
          <cell r="E6029">
            <v>0</v>
          </cell>
          <cell r="F6029">
            <v>0</v>
          </cell>
          <cell r="G6029" t="str">
            <v>100468</v>
          </cell>
          <cell r="H6029" t="str">
            <v>ARGAMASSA TRAÇO 1:3 (EM VOLUME DE CIMENTO E AREIA MÉDIA ÚMIDA), PREPARO MECÂNICO COM MISTURADOR DE EIXO HORIZONTAL DE 160 KG. AF_08/2019</v>
          </cell>
        </row>
        <row r="6030">
          <cell r="A6030" t="str">
            <v>SERVICOS DIVERSOS</v>
          </cell>
          <cell r="B6030" t="str">
            <v>SEDI</v>
          </cell>
          <cell r="C6030" t="str">
            <v>ARGAMASSAS</v>
          </cell>
          <cell r="D6030" t="str">
            <v>0210</v>
          </cell>
          <cell r="E6030">
            <v>0</v>
          </cell>
          <cell r="F6030">
            <v>0</v>
          </cell>
          <cell r="G6030" t="str">
            <v>100469</v>
          </cell>
          <cell r="H6030" t="str">
            <v>ARGAMASSA TRAÇO 1:3 (EM VOLUME DE CIMENTO E AREIA MÉDIA ÚMIDA), PREPARO MECÂNICO COM MISTURADOR DE EIXO HORIZONTAL DE 300 KG. AF_08/2019</v>
          </cell>
        </row>
        <row r="6031">
          <cell r="A6031" t="str">
            <v>SERVICOS DIVERSOS</v>
          </cell>
          <cell r="B6031" t="str">
            <v>SEDI</v>
          </cell>
          <cell r="C6031" t="str">
            <v>ARGAMASSAS</v>
          </cell>
          <cell r="D6031" t="str">
            <v>0210</v>
          </cell>
          <cell r="E6031">
            <v>0</v>
          </cell>
          <cell r="F6031">
            <v>0</v>
          </cell>
          <cell r="G6031" t="str">
            <v>100470</v>
          </cell>
          <cell r="H6031" t="str">
            <v>ARGAMASSA TRAÇO 1:3 (EM VOLUME DE CIMENTO E AREIA MÉDIA ÚMIDA), PREPARO MECÂNICO COM MISTURADOR DE EIXO HORIZONTAL DE 600 KG. AF_08/2019</v>
          </cell>
        </row>
        <row r="6032">
          <cell r="A6032" t="str">
            <v>SERVICOS DIVERSOS</v>
          </cell>
          <cell r="B6032" t="str">
            <v>SEDI</v>
          </cell>
          <cell r="C6032" t="str">
            <v>ARGAMASSAS</v>
          </cell>
          <cell r="D6032" t="str">
            <v>0210</v>
          </cell>
          <cell r="E6032">
            <v>0</v>
          </cell>
          <cell r="F6032">
            <v>0</v>
          </cell>
          <cell r="G6032" t="str">
            <v>100472</v>
          </cell>
          <cell r="H6032" t="str">
            <v>ARGAMASSA TRAÇO 1:4 (EM VOLUME DE CIMENTO E AREIA MÉDIA ÚMIDA), PREPARO MECÂNICO COM MISTURADOR DE EIXO HORIZONTAL DE 160 KG. AF_08/2019</v>
          </cell>
        </row>
        <row r="6033">
          <cell r="A6033" t="str">
            <v>SERVICOS DIVERSOS</v>
          </cell>
          <cell r="B6033" t="str">
            <v>SEDI</v>
          </cell>
          <cell r="C6033" t="str">
            <v>ARGAMASSAS</v>
          </cell>
          <cell r="D6033" t="str">
            <v>0210</v>
          </cell>
          <cell r="E6033">
            <v>0</v>
          </cell>
          <cell r="F6033">
            <v>0</v>
          </cell>
          <cell r="G6033" t="str">
            <v>100473</v>
          </cell>
          <cell r="H6033" t="str">
            <v>ARGAMASSA TRAÇO 1:4 (EM VOLUME DE CIMENTO E AREIA MÉDIA ÚMIDA), PREPARO MECÂNICO COM MISTURADOR DE EIXO HORIZONTAL DE 300 KG. AF_08/2019</v>
          </cell>
        </row>
        <row r="6034">
          <cell r="A6034" t="str">
            <v>SERVICOS DIVERSOS</v>
          </cell>
          <cell r="B6034" t="str">
            <v>SEDI</v>
          </cell>
          <cell r="C6034" t="str">
            <v>ARGAMASSAS</v>
          </cell>
          <cell r="D6034" t="str">
            <v>0210</v>
          </cell>
          <cell r="E6034">
            <v>0</v>
          </cell>
          <cell r="F6034">
            <v>0</v>
          </cell>
          <cell r="G6034" t="str">
            <v>100474</v>
          </cell>
          <cell r="H6034" t="str">
            <v>ARGAMASSA TRAÇO 1:4 (EM VOLUME DE CIMENTO E AREIA MÉDIA ÚMIDA), PREPARO MECÂNICO COM MISTURADOR DE EIXO HORIZONTAL DE 600 KG. AF_08/2019</v>
          </cell>
        </row>
        <row r="6035">
          <cell r="A6035" t="str">
            <v>SERVICOS DIVERSOS</v>
          </cell>
          <cell r="B6035" t="str">
            <v>SEDI</v>
          </cell>
          <cell r="C6035" t="str">
            <v>ARGAMASSAS</v>
          </cell>
          <cell r="D6035" t="str">
            <v>0210</v>
          </cell>
          <cell r="E6035">
            <v>0</v>
          </cell>
          <cell r="F6035">
            <v>0</v>
          </cell>
          <cell r="G6035" t="str">
            <v>100475</v>
          </cell>
          <cell r="H6035" t="str">
            <v>ARGAMASSA TRAÇO 1:3 (EM VOLUME DE CIMENTO E AREIA MÉDIA ÚMIDA) COM ADIÇÃO DE IMPERMEABILIZANTE, PREPARO MECÂNICO COM BETONEIRA 400 L. AF_08/2019</v>
          </cell>
        </row>
        <row r="6036">
          <cell r="A6036" t="str">
            <v>SERVICOS DIVERSOS</v>
          </cell>
          <cell r="B6036" t="str">
            <v>SEDI</v>
          </cell>
          <cell r="C6036" t="str">
            <v>ARGAMASSAS</v>
          </cell>
          <cell r="D6036" t="str">
            <v>0210</v>
          </cell>
          <cell r="E6036">
            <v>0</v>
          </cell>
          <cell r="F6036">
            <v>0</v>
          </cell>
          <cell r="G6036" t="str">
            <v>100477</v>
          </cell>
          <cell r="H6036" t="str">
            <v>ARGAMASSA TRAÇO 1:3 (EM VOLUME DE CIMENTO E AREIA MÉDIA ÚMIDA) COM ADIÇÃO DE IMPERMEABILIZANTE, PREPARO MECÂNICO COM MISTURADOR DE EIXO HORIZONTAL DE 160 KG. AF_08/2019</v>
          </cell>
        </row>
        <row r="6037">
          <cell r="A6037" t="str">
            <v>SERVICOS DIVERSOS</v>
          </cell>
          <cell r="B6037" t="str">
            <v>SEDI</v>
          </cell>
          <cell r="C6037" t="str">
            <v>ARGAMASSAS</v>
          </cell>
          <cell r="D6037" t="str">
            <v>0210</v>
          </cell>
          <cell r="E6037">
            <v>0</v>
          </cell>
          <cell r="F6037">
            <v>0</v>
          </cell>
          <cell r="G6037" t="str">
            <v>100478</v>
          </cell>
          <cell r="H6037" t="str">
            <v>ARGAMASSA TRAÇO 1:3 (EM VOLUME DE CIMENTO E AREIA MÉDIA ÚMIDA) COM ADIÇÃO DE IMPERMEABILIZANTE, PREPARO MECÂNICO COM MISTURADOR DE EIXO HORIZONTAL DE 300 KG. AF_08/2019</v>
          </cell>
        </row>
        <row r="6038">
          <cell r="A6038" t="str">
            <v>SERVICOS DIVERSOS</v>
          </cell>
          <cell r="B6038" t="str">
            <v>SEDI</v>
          </cell>
          <cell r="C6038" t="str">
            <v>ARGAMASSAS</v>
          </cell>
          <cell r="D6038" t="str">
            <v>0210</v>
          </cell>
          <cell r="E6038">
            <v>0</v>
          </cell>
          <cell r="F6038">
            <v>0</v>
          </cell>
          <cell r="G6038" t="str">
            <v>100479</v>
          </cell>
          <cell r="H6038" t="str">
            <v>ARGAMASSA TRAÇO 1:3 (EM VOLUME DE CIMENTO E AREIA MÉDIA ÚMIDA) COM ADIÇÃO DE IMPERMEABILIZANTE, PREPARO MECÂNICO COM MISTURADOR DE EIXO HORIZONTAL DE 600 KG. AF_08/2019</v>
          </cell>
        </row>
        <row r="6039">
          <cell r="A6039" t="str">
            <v>SERVICOS DIVERSOS</v>
          </cell>
          <cell r="B6039" t="str">
            <v>SEDI</v>
          </cell>
          <cell r="C6039" t="str">
            <v>ARGAMASSAS</v>
          </cell>
          <cell r="D6039" t="str">
            <v>0210</v>
          </cell>
          <cell r="E6039">
            <v>0</v>
          </cell>
          <cell r="F6039">
            <v>0</v>
          </cell>
          <cell r="G6039" t="str">
            <v>100480</v>
          </cell>
          <cell r="H6039" t="str">
            <v>ARGAMASSA TRAÇO 1:3 (EM VOLUME DE CIMENTO E AREIA MÉDIA ÚMIDA) COM ADIÇÃO DE IMPERMEABILIZANTE, PREPARO MANUAL. AF_08/2019</v>
          </cell>
        </row>
        <row r="6040">
          <cell r="A6040" t="str">
            <v>SERVICOS DIVERSOS</v>
          </cell>
          <cell r="B6040" t="str">
            <v>SEDI</v>
          </cell>
          <cell r="C6040" t="str">
            <v>ARGAMASSAS</v>
          </cell>
          <cell r="D6040" t="str">
            <v>0210</v>
          </cell>
          <cell r="E6040">
            <v>0</v>
          </cell>
          <cell r="F6040">
            <v>0</v>
          </cell>
          <cell r="G6040" t="str">
            <v>100481</v>
          </cell>
          <cell r="H6040" t="str">
            <v>ARGAMASSA TRAÇO 1:4 (EM VOLUME DE CIMENTO E AREIA MÉDIA ÚMIDA) COM ADIÇÃO DE IMPERMEABILIZANTE, PREPARO MECÂNICO COM BETONEIRA 400 L. AF_08/2019</v>
          </cell>
        </row>
        <row r="6041">
          <cell r="A6041" t="str">
            <v>SERVICOS DIVERSOS</v>
          </cell>
          <cell r="B6041" t="str">
            <v>SEDI</v>
          </cell>
          <cell r="C6041" t="str">
            <v>ARGAMASSAS</v>
          </cell>
          <cell r="D6041" t="str">
            <v>0210</v>
          </cell>
          <cell r="E6041">
            <v>0</v>
          </cell>
          <cell r="F6041">
            <v>0</v>
          </cell>
          <cell r="G6041" t="str">
            <v>100483</v>
          </cell>
          <cell r="H6041" t="str">
            <v>ARGAMASSA TRAÇO 1:4 (EM VOLUME DE CIMENTO E AREIA MÉDIA ÚMIDA) COM ADIÇÃO DE IMPERMEABILIZANTE, PREPARO MECÂNICO COM MISTURADOR DE EIXO HORIZONTAL DE 160 KG. AF_08/2019</v>
          </cell>
        </row>
        <row r="6042">
          <cell r="A6042" t="str">
            <v>SERVICOS DIVERSOS</v>
          </cell>
          <cell r="B6042" t="str">
            <v>SEDI</v>
          </cell>
          <cell r="C6042" t="str">
            <v>ARGAMASSAS</v>
          </cell>
          <cell r="D6042" t="str">
            <v>0210</v>
          </cell>
          <cell r="E6042">
            <v>0</v>
          </cell>
          <cell r="F6042">
            <v>0</v>
          </cell>
          <cell r="G6042" t="str">
            <v>100484</v>
          </cell>
          <cell r="H6042" t="str">
            <v>ARGAMASSA TRAÇO 1:4 (EM VOLUME DE CIMENTO E AREIA MÉDIA ÚMIDA) COM ADIÇÃO DE IMPERMEABILIZANTE, PREPARO MECÂNICO COM MISTURADOR DE EIXO HORIZONTAL DE 300 KG. AF_08/2019</v>
          </cell>
        </row>
        <row r="6043">
          <cell r="A6043" t="str">
            <v>SERVICOS DIVERSOS</v>
          </cell>
          <cell r="B6043" t="str">
            <v>SEDI</v>
          </cell>
          <cell r="C6043" t="str">
            <v>ARGAMASSAS</v>
          </cell>
          <cell r="D6043" t="str">
            <v>0210</v>
          </cell>
          <cell r="E6043">
            <v>0</v>
          </cell>
          <cell r="F6043">
            <v>0</v>
          </cell>
          <cell r="G6043" t="str">
            <v>100485</v>
          </cell>
          <cell r="H6043" t="str">
            <v>ARGAMASSA TRAÇO 1:4 (EM VOLUME DE CIMENTO E AREIA MÉDIA ÚMIDA) COM ADIÇÃO DE IMPERMEABILIZANTE, PREPARO MECÂNICO COM MISTURADOR DE EIXO HORIZONTAL DE 600 KG. AF_08/2019</v>
          </cell>
        </row>
        <row r="6044">
          <cell r="A6044" t="str">
            <v>SERVICOS DIVERSOS</v>
          </cell>
          <cell r="B6044" t="str">
            <v>SEDI</v>
          </cell>
          <cell r="C6044" t="str">
            <v>ARGAMASSAS</v>
          </cell>
          <cell r="D6044" t="str">
            <v>0210</v>
          </cell>
          <cell r="E6044">
            <v>0</v>
          </cell>
          <cell r="F6044">
            <v>0</v>
          </cell>
          <cell r="G6044" t="str">
            <v>100486</v>
          </cell>
          <cell r="H6044" t="str">
            <v>ARGAMASSA TRAÇO 1:4 (EM VOLUME DE CIMENTO E AREIA MÉDIA ÚMIDA) COM ADIÇÃO DE IMPERMEABILIZANTE, PREPARO MANUAL. AF_08/2019</v>
          </cell>
        </row>
        <row r="6045">
          <cell r="A6045" t="str">
            <v>SERVICOS DIVERSOS</v>
          </cell>
          <cell r="B6045" t="str">
            <v>SEDI</v>
          </cell>
          <cell r="C6045" t="str">
            <v>ARGAMASSAS</v>
          </cell>
          <cell r="D6045" t="str">
            <v>0210</v>
          </cell>
          <cell r="E6045">
            <v>0</v>
          </cell>
          <cell r="F6045">
            <v>0</v>
          </cell>
          <cell r="G6045" t="str">
            <v>100487</v>
          </cell>
          <cell r="H6045" t="str">
            <v>ARGAMASSA TRAÇO 1:2:9 (EM VOLUME DE CIMENTO, CAL E AREIA MÉDIA ÚMIDA) PARA EMBOÇO/MASSA ÚNICA/ASSENTAMENTO DE ALVENARIA DE VEDAÇÃO, PREPARO MECÂNICO COM MISTURADOR DE EIXO HORIZONTAL DE 600 KG. AF_08/2019</v>
          </cell>
        </row>
        <row r="6046">
          <cell r="A6046" t="str">
            <v>SERVICOS DIVERSOS</v>
          </cell>
          <cell r="B6046" t="str">
            <v>SEDI</v>
          </cell>
          <cell r="C6046" t="str">
            <v>ARGAMASSAS</v>
          </cell>
          <cell r="D6046" t="str">
            <v>0210</v>
          </cell>
          <cell r="E6046">
            <v>0</v>
          </cell>
          <cell r="F6046">
            <v>0</v>
          </cell>
          <cell r="G6046" t="str">
            <v>100488</v>
          </cell>
          <cell r="H6046" t="str">
            <v>ARGAMASSA TRAÇO 1:0,5:4,5 (EM VOLUME DE CIMENTO, CAL E AREIA MÉDIA ÚMIDA), PREPARO MECÂNICO COM BETONEIRA 600 L. AF_08/2019</v>
          </cell>
        </row>
        <row r="6047">
          <cell r="A6047" t="str">
            <v>SERVICOS DIVERSOS</v>
          </cell>
          <cell r="B6047" t="str">
            <v>SEDI</v>
          </cell>
          <cell r="C6047" t="str">
            <v>ARGAMASSAS</v>
          </cell>
          <cell r="D6047" t="str">
            <v>0210</v>
          </cell>
          <cell r="E6047">
            <v>0</v>
          </cell>
          <cell r="F6047">
            <v>0</v>
          </cell>
          <cell r="G6047" t="str">
            <v>100489</v>
          </cell>
          <cell r="H6047" t="str">
            <v>ARGAMASSA TRAÇO 1:3 (EM VOLUME DE CIMENTO E AREIA MÉDIA ÚMIDA), PREPARO MECÂNICO COM BETONEIRA 600 L. AF_08/2019</v>
          </cell>
        </row>
        <row r="6048">
          <cell r="A6048" t="str">
            <v>SERVICOS DIVERSOS</v>
          </cell>
          <cell r="B6048" t="str">
            <v>SEDI</v>
          </cell>
          <cell r="C6048" t="str">
            <v>ARGAMASSAS</v>
          </cell>
          <cell r="D6048" t="str">
            <v>0210</v>
          </cell>
          <cell r="E6048">
            <v>0</v>
          </cell>
          <cell r="F6048">
            <v>0</v>
          </cell>
          <cell r="G6048" t="str">
            <v>100490</v>
          </cell>
          <cell r="H6048" t="str">
            <v>ARGAMASSA TRAÇO 1:4 (EM VOLUME DE CIMENTO E AREIA MÉDIA ÚMIDA), PREPARO MECÂNICO COM BETONEIRA 600 L. AF_08/2019</v>
          </cell>
        </row>
        <row r="6049">
          <cell r="A6049" t="str">
            <v>SERVICOS DIVERSOS</v>
          </cell>
          <cell r="B6049" t="str">
            <v>SEDI</v>
          </cell>
          <cell r="C6049" t="str">
            <v>ARGAMASSAS</v>
          </cell>
          <cell r="D6049" t="str">
            <v>0210</v>
          </cell>
          <cell r="E6049">
            <v>0</v>
          </cell>
          <cell r="F6049">
            <v>0</v>
          </cell>
          <cell r="G6049" t="str">
            <v>100491</v>
          </cell>
          <cell r="H6049" t="str">
            <v>ARGAMASSA TRAÇO 1:3 (EM VOLUME DE CIMENTO E AREIA MÉDIA ÚMIDA) COM ADIÇÃO DE IMPERMEABILIZANTE, PREPARO MECÂNICO COM BETONEIRA 600 L. AF_08/2019</v>
          </cell>
        </row>
        <row r="6050">
          <cell r="A6050" t="str">
            <v>SERVICOS DIVERSOS</v>
          </cell>
          <cell r="B6050" t="str">
            <v>SEDI</v>
          </cell>
          <cell r="C6050" t="str">
            <v>ARGAMASSAS</v>
          </cell>
          <cell r="D6050" t="str">
            <v>0210</v>
          </cell>
          <cell r="E6050">
            <v>0</v>
          </cell>
          <cell r="F6050">
            <v>0</v>
          </cell>
          <cell r="G6050" t="str">
            <v>100492</v>
          </cell>
          <cell r="H6050" t="str">
            <v>ARGAMASSA TRAÇO 1:4 (EM VOLUME DE CIMENTO E AREIA MÉDIA ÚMIDA) COM ADIÇÃO DE IMPERMEABILIZANTE, PREPARO MECÂNICO COM BETONEIRA 600 L. AF_08/2019</v>
          </cell>
        </row>
        <row r="6051">
          <cell r="A6051" t="str">
            <v>SERVICOS DIVERSOS</v>
          </cell>
          <cell r="B6051" t="str">
            <v>SEDI</v>
          </cell>
          <cell r="C6051" t="str">
            <v>CARGA, DESCARGA E TRANSPORTE DE MATERIAIS</v>
          </cell>
          <cell r="D6051" t="str">
            <v>0211</v>
          </cell>
          <cell r="E6051">
            <v>0</v>
          </cell>
          <cell r="F6051">
            <v>0</v>
          </cell>
          <cell r="G6051" t="str">
            <v>92121</v>
          </cell>
          <cell r="H6051" t="str">
            <v>PENEIRAMENTO DE AREIA COM PENEIRA ELÉTRICA. AF_11/2015</v>
          </cell>
        </row>
        <row r="6052">
          <cell r="A6052" t="str">
            <v>SERVICOS DIVERSOS</v>
          </cell>
          <cell r="B6052" t="str">
            <v>SEDI</v>
          </cell>
          <cell r="C6052" t="str">
            <v>CARGA, DESCARGA E TRANSPORTE DE MATERIAIS</v>
          </cell>
          <cell r="D6052" t="str">
            <v>0211</v>
          </cell>
          <cell r="E6052">
            <v>0</v>
          </cell>
          <cell r="F6052">
            <v>0</v>
          </cell>
          <cell r="G6052" t="str">
            <v>92122</v>
          </cell>
          <cell r="H6052" t="str">
            <v>PENEIRAMENTO DE AREIA COM PENEIRA MANUAL. AF_11/2015</v>
          </cell>
        </row>
        <row r="6053">
          <cell r="A6053" t="str">
            <v>SERVICOS DIVERSOS</v>
          </cell>
          <cell r="B6053" t="str">
            <v>SEDI</v>
          </cell>
          <cell r="C6053" t="str">
            <v>CARGA, DESCARGA E TRANSPORTE DE MATERIAIS</v>
          </cell>
          <cell r="D6053" t="str">
            <v>0211</v>
          </cell>
          <cell r="E6053">
            <v>0</v>
          </cell>
          <cell r="F6053">
            <v>0</v>
          </cell>
          <cell r="G6053" t="str">
            <v>92123</v>
          </cell>
          <cell r="H6053" t="str">
            <v>ENSACAMENTO DE AREIA. AF_11/2015</v>
          </cell>
        </row>
        <row r="6054">
          <cell r="A6054" t="str">
            <v>SERVICOS DIVERSOS</v>
          </cell>
          <cell r="B6054" t="str">
            <v>SEDI</v>
          </cell>
          <cell r="C6054" t="str">
            <v>CARGA, DESCARGA E TRANSPORTE DE MATERIAIS</v>
          </cell>
          <cell r="D6054" t="str">
            <v>0211</v>
          </cell>
          <cell r="E6054">
            <v>0</v>
          </cell>
          <cell r="F6054">
            <v>0</v>
          </cell>
          <cell r="G6054" t="str">
            <v>100195</v>
          </cell>
          <cell r="H6054" t="str">
            <v>TRANSPORTE HORIZONTAL MANUAL, DE SACOS DE 50 KG (UNIDADE: KGXKM). AF_07/2019</v>
          </cell>
        </row>
        <row r="6055">
          <cell r="A6055" t="str">
            <v>SERVICOS DIVERSOS</v>
          </cell>
          <cell r="B6055" t="str">
            <v>SEDI</v>
          </cell>
          <cell r="C6055" t="str">
            <v>CARGA, DESCARGA E TRANSPORTE DE MATERIAIS</v>
          </cell>
          <cell r="D6055" t="str">
            <v>0211</v>
          </cell>
          <cell r="E6055">
            <v>0</v>
          </cell>
          <cell r="F6055">
            <v>0</v>
          </cell>
          <cell r="G6055" t="str">
            <v>100196</v>
          </cell>
          <cell r="H6055" t="str">
            <v>TRANSPORTE HORIZONTAL MANUAL, DE SACOS DE 30 KG (UNIDADE: KGXKM). AF_07/2019</v>
          </cell>
        </row>
        <row r="6056">
          <cell r="A6056" t="str">
            <v>SERVICOS DIVERSOS</v>
          </cell>
          <cell r="B6056" t="str">
            <v>SEDI</v>
          </cell>
          <cell r="C6056" t="str">
            <v>CARGA, DESCARGA E TRANSPORTE DE MATERIAIS</v>
          </cell>
          <cell r="D6056" t="str">
            <v>0211</v>
          </cell>
          <cell r="E6056">
            <v>0</v>
          </cell>
          <cell r="F6056">
            <v>0</v>
          </cell>
          <cell r="G6056" t="str">
            <v>100197</v>
          </cell>
          <cell r="H6056" t="str">
            <v>TRANSPORTE HORIZONTAL MANUAL, DE SACOS DE 20 KG (UNIDADE: KGXKM). AF_07/2019</v>
          </cell>
        </row>
        <row r="6057">
          <cell r="A6057" t="str">
            <v>SERVICOS DIVERSOS</v>
          </cell>
          <cell r="B6057" t="str">
            <v>SEDI</v>
          </cell>
          <cell r="C6057" t="str">
            <v>CARGA, DESCARGA E TRANSPORTE DE MATERIAIS</v>
          </cell>
          <cell r="D6057" t="str">
            <v>0211</v>
          </cell>
          <cell r="E6057">
            <v>0</v>
          </cell>
          <cell r="F6057">
            <v>0</v>
          </cell>
          <cell r="G6057" t="str">
            <v>100198</v>
          </cell>
          <cell r="H6057" t="str">
            <v>TRANSPORTE HORIZONTAL COM CARRINHO PLATAFORMA, DE SACOS DE 50 KG (UNIDADE: KGXKM). AF_07/2019</v>
          </cell>
        </row>
        <row r="6058">
          <cell r="A6058" t="str">
            <v>SERVICOS DIVERSOS</v>
          </cell>
          <cell r="B6058" t="str">
            <v>SEDI</v>
          </cell>
          <cell r="C6058" t="str">
            <v>CARGA, DESCARGA E TRANSPORTE DE MATERIAIS</v>
          </cell>
          <cell r="D6058" t="str">
            <v>0211</v>
          </cell>
          <cell r="E6058">
            <v>0</v>
          </cell>
          <cell r="F6058">
            <v>0</v>
          </cell>
          <cell r="G6058" t="str">
            <v>100199</v>
          </cell>
          <cell r="H6058" t="str">
            <v>TRANSPORTE HORIZONTAL COM CARRINHO PLATAFORMA, DE SACOS DE 30 KG (UNIDADE: KGXKM). AF_07/2019</v>
          </cell>
        </row>
        <row r="6059">
          <cell r="A6059" t="str">
            <v>SERVICOS DIVERSOS</v>
          </cell>
          <cell r="B6059" t="str">
            <v>SEDI</v>
          </cell>
          <cell r="C6059" t="str">
            <v>CARGA, DESCARGA E TRANSPORTE DE MATERIAIS</v>
          </cell>
          <cell r="D6059" t="str">
            <v>0211</v>
          </cell>
          <cell r="E6059">
            <v>0</v>
          </cell>
          <cell r="F6059">
            <v>0</v>
          </cell>
          <cell r="G6059" t="str">
            <v>100200</v>
          </cell>
          <cell r="H6059" t="str">
            <v>TRANSPORTE HORIZONTAL COM CARRINHO PLATAFORMA, DE SACOS DE 20 KG (UNIDADE: KGXKM). AF_07/2019</v>
          </cell>
        </row>
        <row r="6060">
          <cell r="A6060" t="str">
            <v>SERVICOS DIVERSOS</v>
          </cell>
          <cell r="B6060" t="str">
            <v>SEDI</v>
          </cell>
          <cell r="C6060" t="str">
            <v>CARGA, DESCARGA E TRANSPORTE DE MATERIAIS</v>
          </cell>
          <cell r="D6060" t="str">
            <v>0211</v>
          </cell>
          <cell r="E6060">
            <v>0</v>
          </cell>
          <cell r="F6060">
            <v>0</v>
          </cell>
          <cell r="G6060" t="str">
            <v>100201</v>
          </cell>
          <cell r="H6060" t="str">
            <v>TRANSPORTE HORIZONTAL COM CARRINHO DE MÃO, DE SACOS DE 50 KG (UNIDADE: KGXKM). AF_07/2019</v>
          </cell>
        </row>
        <row r="6061">
          <cell r="A6061" t="str">
            <v>SERVICOS DIVERSOS</v>
          </cell>
          <cell r="B6061" t="str">
            <v>SEDI</v>
          </cell>
          <cell r="C6061" t="str">
            <v>CARGA, DESCARGA E TRANSPORTE DE MATERIAIS</v>
          </cell>
          <cell r="D6061" t="str">
            <v>0211</v>
          </cell>
          <cell r="E6061">
            <v>0</v>
          </cell>
          <cell r="F6061">
            <v>0</v>
          </cell>
          <cell r="G6061" t="str">
            <v>100202</v>
          </cell>
          <cell r="H6061" t="str">
            <v>TRANSPORTE HORIZONTAL COM CARRINHO DE MÃO, DE SACOS DE 30 KG (UNIDADE: KGXKM). AF_07/2019</v>
          </cell>
        </row>
        <row r="6062">
          <cell r="A6062" t="str">
            <v>SERVICOS DIVERSOS</v>
          </cell>
          <cell r="B6062" t="str">
            <v>SEDI</v>
          </cell>
          <cell r="C6062" t="str">
            <v>CARGA, DESCARGA E TRANSPORTE DE MATERIAIS</v>
          </cell>
          <cell r="D6062" t="str">
            <v>0211</v>
          </cell>
          <cell r="E6062">
            <v>0</v>
          </cell>
          <cell r="F6062">
            <v>0</v>
          </cell>
          <cell r="G6062" t="str">
            <v>100203</v>
          </cell>
          <cell r="H6062" t="str">
            <v>TRANSPORTE HORIZONTAL COM CARRINHO DE MÃO, DE SACOS DE 20 KG (UNIDADE: KGXKM). AF_07/2019</v>
          </cell>
        </row>
        <row r="6063">
          <cell r="A6063" t="str">
            <v>SERVICOS DIVERSOS</v>
          </cell>
          <cell r="B6063" t="str">
            <v>SEDI</v>
          </cell>
          <cell r="C6063" t="str">
            <v>CARGA, DESCARGA E TRANSPORTE DE MATERIAIS</v>
          </cell>
          <cell r="D6063" t="str">
            <v>0211</v>
          </cell>
          <cell r="E6063">
            <v>0</v>
          </cell>
          <cell r="F6063">
            <v>0</v>
          </cell>
          <cell r="G6063" t="str">
            <v>100204</v>
          </cell>
          <cell r="H6063" t="str">
            <v>TRANSPORTE HORIZONTAL COM MANIPULADOR TELESCÓPICO, DE PÁLETE DE SACOS (UNIDADE: KGXKM). AF_07/2019</v>
          </cell>
        </row>
        <row r="6064">
          <cell r="A6064" t="str">
            <v>SERVICOS DIVERSOS</v>
          </cell>
          <cell r="B6064" t="str">
            <v>SEDI</v>
          </cell>
          <cell r="C6064" t="str">
            <v>CARGA, DESCARGA E TRANSPORTE DE MATERIAIS</v>
          </cell>
          <cell r="D6064" t="str">
            <v>0211</v>
          </cell>
          <cell r="E6064">
            <v>0</v>
          </cell>
          <cell r="F6064">
            <v>0</v>
          </cell>
          <cell r="G6064" t="str">
            <v>100205</v>
          </cell>
          <cell r="H6064" t="str">
            <v>TRANSPORTE HORIZONTAL COM JERICA DE 60 L, DE MASSA/ GRANEL (UNIDADE: M3XKM). AF_07/2019</v>
          </cell>
        </row>
        <row r="6065">
          <cell r="A6065" t="str">
            <v>SERVICOS DIVERSOS</v>
          </cell>
          <cell r="B6065" t="str">
            <v>SEDI</v>
          </cell>
          <cell r="C6065" t="str">
            <v>CARGA, DESCARGA E TRANSPORTE DE MATERIAIS</v>
          </cell>
          <cell r="D6065" t="str">
            <v>0211</v>
          </cell>
          <cell r="E6065">
            <v>0</v>
          </cell>
          <cell r="F6065">
            <v>0</v>
          </cell>
          <cell r="G6065" t="str">
            <v>100206</v>
          </cell>
          <cell r="H6065" t="str">
            <v>TRANSPORTE HORIZONTAL COM JERICA DE 90 L, DE MASSA/ GRANEL (UNIDADE: M3XKM). AF_07/2019</v>
          </cell>
        </row>
        <row r="6066">
          <cell r="A6066" t="str">
            <v>SERVICOS DIVERSOS</v>
          </cell>
          <cell r="B6066" t="str">
            <v>SEDI</v>
          </cell>
          <cell r="C6066" t="str">
            <v>CARGA, DESCARGA E TRANSPORTE DE MATERIAIS</v>
          </cell>
          <cell r="D6066" t="str">
            <v>0211</v>
          </cell>
          <cell r="E6066">
            <v>0</v>
          </cell>
          <cell r="F6066">
            <v>0</v>
          </cell>
          <cell r="G6066" t="str">
            <v>100207</v>
          </cell>
          <cell r="H6066" t="str">
            <v>TRANSPORTE HORIZONTAL COM CARREGADEIRA, DE MASSA/ GRANEL (UNIDADE: M3XKM). AF_07/2019</v>
          </cell>
        </row>
        <row r="6067">
          <cell r="A6067" t="str">
            <v>SERVICOS DIVERSOS</v>
          </cell>
          <cell r="B6067" t="str">
            <v>SEDI</v>
          </cell>
          <cell r="C6067" t="str">
            <v>CARGA, DESCARGA E TRANSPORTE DE MATERIAIS</v>
          </cell>
          <cell r="D6067" t="str">
            <v>0211</v>
          </cell>
          <cell r="E6067">
            <v>0</v>
          </cell>
          <cell r="F6067">
            <v>0</v>
          </cell>
          <cell r="G6067" t="str">
            <v>100208</v>
          </cell>
          <cell r="H6067" t="str">
            <v>TRANSPORTE HORIZONTAL MANUAL, DE BLOCOS VAZADOS DE CONCRETO OU CERÂMICO DE 19X19X39CM (UNIDADE: BLOCOXKM). AF_07/2019</v>
          </cell>
        </row>
        <row r="6068">
          <cell r="A6068" t="str">
            <v>SERVICOS DIVERSOS</v>
          </cell>
          <cell r="B6068" t="str">
            <v>SEDI</v>
          </cell>
          <cell r="C6068" t="str">
            <v>CARGA, DESCARGA E TRANSPORTE DE MATERIAIS</v>
          </cell>
          <cell r="D6068" t="str">
            <v>0211</v>
          </cell>
          <cell r="E6068">
            <v>0</v>
          </cell>
          <cell r="F6068">
            <v>0</v>
          </cell>
          <cell r="G6068" t="str">
            <v>100209</v>
          </cell>
          <cell r="H6068" t="str">
            <v>TRANSPORTE HORIZONTAL MANUAL, DE BLOCOS CERÂMICOS FURADOS NA HORIZONTAL DE 9X19X19CM (UNIDADE: BLOCOXKM). AF_07/2019</v>
          </cell>
        </row>
        <row r="6069">
          <cell r="A6069" t="str">
            <v>SERVICOS DIVERSOS</v>
          </cell>
          <cell r="B6069" t="str">
            <v>SEDI</v>
          </cell>
          <cell r="C6069" t="str">
            <v>CARGA, DESCARGA E TRANSPORTE DE MATERIAIS</v>
          </cell>
          <cell r="D6069" t="str">
            <v>0211</v>
          </cell>
          <cell r="E6069">
            <v>0</v>
          </cell>
          <cell r="F6069">
            <v>0</v>
          </cell>
          <cell r="G6069" t="str">
            <v>100210</v>
          </cell>
          <cell r="H6069" t="str">
            <v>TRANSPORTE HORIZONTAL COM CARRINHO DE MÃO, DE BLOCOS VAZADOS DE CONCRETO OU CERÂMICO DE 19X19X39CM (UNIDADE: BLOCOXKM). AF_07/2019</v>
          </cell>
        </row>
        <row r="6070">
          <cell r="A6070" t="str">
            <v>SERVICOS DIVERSOS</v>
          </cell>
          <cell r="B6070" t="str">
            <v>SEDI</v>
          </cell>
          <cell r="C6070" t="str">
            <v>CARGA, DESCARGA E TRANSPORTE DE MATERIAIS</v>
          </cell>
          <cell r="D6070" t="str">
            <v>0211</v>
          </cell>
          <cell r="E6070">
            <v>0</v>
          </cell>
          <cell r="F6070">
            <v>0</v>
          </cell>
          <cell r="G6070" t="str">
            <v>100211</v>
          </cell>
          <cell r="H6070" t="str">
            <v>TRANSPORTE HORIZONTAL COM CARRINHO DE MÃO, DE BLOCOS CERÂMICOS FURADOS NA HORIZONTAL DE 9X19X19CM (UNIDADE: BLOCOXKM). AF_07/2019</v>
          </cell>
        </row>
        <row r="6071">
          <cell r="A6071" t="str">
            <v>SERVICOS DIVERSOS</v>
          </cell>
          <cell r="B6071" t="str">
            <v>SEDI</v>
          </cell>
          <cell r="C6071" t="str">
            <v>CARGA, DESCARGA E TRANSPORTE DE MATERIAIS</v>
          </cell>
          <cell r="D6071" t="str">
            <v>0211</v>
          </cell>
          <cell r="E6071">
            <v>0</v>
          </cell>
          <cell r="F6071">
            <v>0</v>
          </cell>
          <cell r="G6071" t="str">
            <v>100212</v>
          </cell>
          <cell r="H6071" t="str">
            <v>TRANSPORTE HORIZONTAL COM CARRINHO PLATAFORMA, DE BLOCOS VAZADOS DE CONCRETO OU CERÂMICO DE 19X19X39CM (UNIDADE: BLOCOXKM). AF_07/2019</v>
          </cell>
        </row>
        <row r="6072">
          <cell r="A6072" t="str">
            <v>SERVICOS DIVERSOS</v>
          </cell>
          <cell r="B6072" t="str">
            <v>SEDI</v>
          </cell>
          <cell r="C6072" t="str">
            <v>CARGA, DESCARGA E TRANSPORTE DE MATERIAIS</v>
          </cell>
          <cell r="D6072" t="str">
            <v>0211</v>
          </cell>
          <cell r="E6072">
            <v>0</v>
          </cell>
          <cell r="F6072">
            <v>0</v>
          </cell>
          <cell r="G6072" t="str">
            <v>100213</v>
          </cell>
          <cell r="H6072" t="str">
            <v>TRANSPORTE HORIZONTAL COM CARRINHO PLATAFORMA, DE BLOCOS CERÂMICOS FURADOS NA HORIZONTAL DE 9X19X19CM (UNIDADE: BLOCOXKM). AF_07/2019</v>
          </cell>
        </row>
        <row r="6073">
          <cell r="A6073" t="str">
            <v>SERVICOS DIVERSOS</v>
          </cell>
          <cell r="B6073" t="str">
            <v>SEDI</v>
          </cell>
          <cell r="C6073" t="str">
            <v>CARGA, DESCARGA E TRANSPORTE DE MATERIAIS</v>
          </cell>
          <cell r="D6073" t="str">
            <v>0211</v>
          </cell>
          <cell r="E6073">
            <v>0</v>
          </cell>
          <cell r="F6073">
            <v>0</v>
          </cell>
          <cell r="G6073" t="str">
            <v>100214</v>
          </cell>
          <cell r="H6073" t="str">
            <v>TRANSPORTE HORIZONTAL COM CARRINHO MINI PÁLETES, DE BLOCOS VAZADOS DE CONCRETO DE 19X19X39CM (UNIDADE: BLOCOXKM). AF_07/2019</v>
          </cell>
        </row>
        <row r="6074">
          <cell r="A6074" t="str">
            <v>SERVICOS DIVERSOS</v>
          </cell>
          <cell r="B6074" t="str">
            <v>SEDI</v>
          </cell>
          <cell r="C6074" t="str">
            <v>CARGA, DESCARGA E TRANSPORTE DE MATERIAIS</v>
          </cell>
          <cell r="D6074" t="str">
            <v>0211</v>
          </cell>
          <cell r="E6074">
            <v>0</v>
          </cell>
          <cell r="F6074">
            <v>0</v>
          </cell>
          <cell r="G6074" t="str">
            <v>100215</v>
          </cell>
          <cell r="H6074" t="str">
            <v>TRANSPORTE HORIZONTAL COM CARRINHO MINI PÁLETES, DE BLOCOS CERÂMICOS FURADOS NA VERTICAL DE 19X19X39CM (UNIDADE: BLOCOXKM). AF_07/2019</v>
          </cell>
        </row>
        <row r="6075">
          <cell r="A6075" t="str">
            <v>SERVICOS DIVERSOS</v>
          </cell>
          <cell r="B6075" t="str">
            <v>SEDI</v>
          </cell>
          <cell r="C6075" t="str">
            <v>CARGA, DESCARGA E TRANSPORTE DE MATERIAIS</v>
          </cell>
          <cell r="D6075" t="str">
            <v>0211</v>
          </cell>
          <cell r="E6075">
            <v>0</v>
          </cell>
          <cell r="F6075">
            <v>0</v>
          </cell>
          <cell r="G6075" t="str">
            <v>100216</v>
          </cell>
          <cell r="H6075" t="str">
            <v>TRANSPORTE HORIZONTAL COM CARRINHO MINI PÁLETES, DE BLOCOS CERÂMICOS FURADOS NA HORIZONTAL DE 9X19X19CM (UNIDADE: BLOCOXKM). AF_07/2019</v>
          </cell>
        </row>
        <row r="6076">
          <cell r="A6076" t="str">
            <v>SERVICOS DIVERSOS</v>
          </cell>
          <cell r="B6076" t="str">
            <v>SEDI</v>
          </cell>
          <cell r="C6076" t="str">
            <v>CARGA, DESCARGA E TRANSPORTE DE MATERIAIS</v>
          </cell>
          <cell r="D6076" t="str">
            <v>0211</v>
          </cell>
          <cell r="E6076">
            <v>0</v>
          </cell>
          <cell r="F6076">
            <v>0</v>
          </cell>
          <cell r="G6076" t="str">
            <v>100217</v>
          </cell>
          <cell r="H6076" t="str">
            <v>TRANSPORTE HORIZONTAL COM MANIPULADOR TELESCÓPICO, DE BLOCOS VAZADOS DE CONCRETO DE 19X19X39CM (UNIDADE: BLOCOXKM). AF_07/2019</v>
          </cell>
        </row>
        <row r="6077">
          <cell r="A6077" t="str">
            <v>SERVICOS DIVERSOS</v>
          </cell>
          <cell r="B6077" t="str">
            <v>SEDI</v>
          </cell>
          <cell r="C6077" t="str">
            <v>CARGA, DESCARGA E TRANSPORTE DE MATERIAIS</v>
          </cell>
          <cell r="D6077" t="str">
            <v>0211</v>
          </cell>
          <cell r="E6077">
            <v>0</v>
          </cell>
          <cell r="F6077">
            <v>0</v>
          </cell>
          <cell r="G6077" t="str">
            <v>100218</v>
          </cell>
          <cell r="H6077" t="str">
            <v>TRANSPORTE HORIZONTAL COM MANIPULADOR TELESCÓPICO, DE BLOCOS CERÂMICOS FURADOS NA VERTICAL DE 19X19X39CM (UNIDADE: BLOCOXKM). AF_07/2019</v>
          </cell>
        </row>
        <row r="6078">
          <cell r="A6078" t="str">
            <v>SERVICOS DIVERSOS</v>
          </cell>
          <cell r="B6078" t="str">
            <v>SEDI</v>
          </cell>
          <cell r="C6078" t="str">
            <v>CARGA, DESCARGA E TRANSPORTE DE MATERIAIS</v>
          </cell>
          <cell r="D6078" t="str">
            <v>0211</v>
          </cell>
          <cell r="E6078">
            <v>0</v>
          </cell>
          <cell r="F6078">
            <v>0</v>
          </cell>
          <cell r="G6078" t="str">
            <v>100219</v>
          </cell>
          <cell r="H6078" t="str">
            <v>TRANSPORTE HORIZONTAL COM MANIPULADOR TELESCÓPICO, DE BLOCOS CERÂMICOS FURADOS NA HORIZONTAL DE 9X19X19CM (UNIDADE: BLOCOXKM). AF_07/2019</v>
          </cell>
        </row>
        <row r="6079">
          <cell r="A6079" t="str">
            <v>SERVICOS DIVERSOS</v>
          </cell>
          <cell r="B6079" t="str">
            <v>SEDI</v>
          </cell>
          <cell r="C6079" t="str">
            <v>CARGA, DESCARGA E TRANSPORTE DE MATERIAIS</v>
          </cell>
          <cell r="D6079" t="str">
            <v>0211</v>
          </cell>
          <cell r="E6079">
            <v>0</v>
          </cell>
          <cell r="F6079">
            <v>0</v>
          </cell>
          <cell r="G6079" t="str">
            <v>100220</v>
          </cell>
          <cell r="H6079" t="str">
            <v>TRANSPORTE HORIZONTAL MANUAL, DE CAIXA COM REVESTIMENTO CERÂMICO (UNIDADE: M2XKM). AF_07/2019</v>
          </cell>
        </row>
        <row r="6080">
          <cell r="A6080" t="str">
            <v>SERVICOS DIVERSOS</v>
          </cell>
          <cell r="B6080" t="str">
            <v>SEDI</v>
          </cell>
          <cell r="C6080" t="str">
            <v>CARGA, DESCARGA E TRANSPORTE DE MATERIAIS</v>
          </cell>
          <cell r="D6080" t="str">
            <v>0211</v>
          </cell>
          <cell r="E6080">
            <v>0</v>
          </cell>
          <cell r="F6080">
            <v>0</v>
          </cell>
          <cell r="G6080" t="str">
            <v>100221</v>
          </cell>
          <cell r="H6080" t="str">
            <v>TRANSPORTE HORIZONTAL COM CARRINHO DE MÃO, DE CAIXA COM REVESTIMENTO CERÂMICO (UNIDADE: M2XKM). AF_07/2019</v>
          </cell>
        </row>
        <row r="6081">
          <cell r="A6081" t="str">
            <v>SERVICOS DIVERSOS</v>
          </cell>
          <cell r="B6081" t="str">
            <v>SEDI</v>
          </cell>
          <cell r="C6081" t="str">
            <v>CARGA, DESCARGA E TRANSPORTE DE MATERIAIS</v>
          </cell>
          <cell r="D6081" t="str">
            <v>0211</v>
          </cell>
          <cell r="E6081">
            <v>0</v>
          </cell>
          <cell r="F6081">
            <v>0</v>
          </cell>
          <cell r="G6081" t="str">
            <v>100222</v>
          </cell>
          <cell r="H6081" t="str">
            <v>TRANSPORTE HORIZONTAL COM CARRINHO PLATAFORMA, DE CAIXA COM REVESTIMENTO CERÂMICO (UNIDADE: M2XKM). AF_07/2019</v>
          </cell>
        </row>
        <row r="6082">
          <cell r="A6082" t="str">
            <v>SERVICOS DIVERSOS</v>
          </cell>
          <cell r="B6082" t="str">
            <v>SEDI</v>
          </cell>
          <cell r="C6082" t="str">
            <v>CARGA, DESCARGA E TRANSPORTE DE MATERIAIS</v>
          </cell>
          <cell r="D6082" t="str">
            <v>0211</v>
          </cell>
          <cell r="E6082">
            <v>0</v>
          </cell>
          <cell r="F6082">
            <v>0</v>
          </cell>
          <cell r="G6082" t="str">
            <v>100223</v>
          </cell>
          <cell r="H6082" t="str">
            <v>TRANSPORTE HORIZONTAL COM CARRINHO MINI PÁLETES, DE CAIXA COM REVESTIMENTO CERÂMICO (UNIDADE: M2XKM). AF_07/2019</v>
          </cell>
        </row>
        <row r="6083">
          <cell r="A6083" t="str">
            <v>SERVICOS DIVERSOS</v>
          </cell>
          <cell r="B6083" t="str">
            <v>SEDI</v>
          </cell>
          <cell r="C6083" t="str">
            <v>CARGA, DESCARGA E TRANSPORTE DE MATERIAIS</v>
          </cell>
          <cell r="D6083" t="str">
            <v>0211</v>
          </cell>
          <cell r="E6083">
            <v>0</v>
          </cell>
          <cell r="F6083">
            <v>0</v>
          </cell>
          <cell r="G6083" t="str">
            <v>100224</v>
          </cell>
          <cell r="H6083" t="str">
            <v>TRANSPORTE HORIZONTAL COM MANIPULADOR TELESCÓPICO, DE CAIXA COM REVESTIMENTO CERÂMICO (UNIDADE: M2XKM). AF_07/2019</v>
          </cell>
        </row>
        <row r="6084">
          <cell r="A6084" t="str">
            <v>SERVICOS DIVERSOS</v>
          </cell>
          <cell r="B6084" t="str">
            <v>SEDI</v>
          </cell>
          <cell r="C6084" t="str">
            <v>CARGA, DESCARGA E TRANSPORTE DE MATERIAIS</v>
          </cell>
          <cell r="D6084" t="str">
            <v>0211</v>
          </cell>
          <cell r="E6084">
            <v>0</v>
          </cell>
          <cell r="F6084">
            <v>0</v>
          </cell>
          <cell r="G6084" t="str">
            <v>100225</v>
          </cell>
          <cell r="H6084" t="str">
            <v>TRANSPORTE HORIZONTAL MANUAL, DE LATA DE 18 LITROS (UNIDADE: LXKM). AF_07/2019</v>
          </cell>
        </row>
        <row r="6085">
          <cell r="A6085" t="str">
            <v>SERVICOS DIVERSOS</v>
          </cell>
          <cell r="B6085" t="str">
            <v>SEDI</v>
          </cell>
          <cell r="C6085" t="str">
            <v>CARGA, DESCARGA E TRANSPORTE DE MATERIAIS</v>
          </cell>
          <cell r="D6085" t="str">
            <v>0211</v>
          </cell>
          <cell r="E6085">
            <v>0</v>
          </cell>
          <cell r="F6085">
            <v>0</v>
          </cell>
          <cell r="G6085" t="str">
            <v>100226</v>
          </cell>
          <cell r="H6085" t="str">
            <v>TRANSPORTE HORIZONTAL COM CARRINHO PLATAFORMA, DE LATA DE 18 LITROS (UNIDADE: LXKM). AF_07/2019</v>
          </cell>
        </row>
        <row r="6086">
          <cell r="A6086" t="str">
            <v>SERVICOS DIVERSOS</v>
          </cell>
          <cell r="B6086" t="str">
            <v>SEDI</v>
          </cell>
          <cell r="C6086" t="str">
            <v>CARGA, DESCARGA E TRANSPORTE DE MATERIAIS</v>
          </cell>
          <cell r="D6086" t="str">
            <v>0211</v>
          </cell>
          <cell r="E6086">
            <v>0</v>
          </cell>
          <cell r="F6086">
            <v>0</v>
          </cell>
          <cell r="G6086" t="str">
            <v>100227</v>
          </cell>
          <cell r="H6086" t="str">
            <v>TRANSPORTE HORIZONTAL COM CARRINHO RACIONAL, DE LATA DE 18 LITROS (UNIDADE: LXKM). AF_07/2019</v>
          </cell>
        </row>
        <row r="6087">
          <cell r="A6087" t="str">
            <v>SERVICOS DIVERSOS</v>
          </cell>
          <cell r="B6087" t="str">
            <v>SEDI</v>
          </cell>
          <cell r="C6087" t="str">
            <v>CARGA, DESCARGA E TRANSPORTE DE MATERIAIS</v>
          </cell>
          <cell r="D6087" t="str">
            <v>0211</v>
          </cell>
          <cell r="E6087">
            <v>0</v>
          </cell>
          <cell r="F6087">
            <v>0</v>
          </cell>
          <cell r="G6087" t="str">
            <v>100228</v>
          </cell>
          <cell r="H6087" t="str">
            <v>TRANSPORTE HORIZONTAL COM MANIPULADOR TELESCÓPICO, DE LATA DE 18 LITROS (UNIDADE: LXKM). AF_07/2019</v>
          </cell>
        </row>
        <row r="6088">
          <cell r="A6088" t="str">
            <v>SERVICOS DIVERSOS</v>
          </cell>
          <cell r="B6088" t="str">
            <v>SEDI</v>
          </cell>
          <cell r="C6088" t="str">
            <v>CARGA, DESCARGA E TRANSPORTE DE MATERIAIS</v>
          </cell>
          <cell r="D6088" t="str">
            <v>0211</v>
          </cell>
          <cell r="E6088">
            <v>0</v>
          </cell>
          <cell r="F6088">
            <v>0</v>
          </cell>
          <cell r="G6088" t="str">
            <v>100229</v>
          </cell>
          <cell r="H6088" t="str">
            <v>TRANSPORTE VERTICAL MANUAL, 1 PAVIMENTO, DE SACOS DE 50 KG (UNIDADE: KG). AF_07/2019</v>
          </cell>
        </row>
        <row r="6089">
          <cell r="A6089" t="str">
            <v>SERVICOS DIVERSOS</v>
          </cell>
          <cell r="B6089" t="str">
            <v>SEDI</v>
          </cell>
          <cell r="C6089" t="str">
            <v>CARGA, DESCARGA E TRANSPORTE DE MATERIAIS</v>
          </cell>
          <cell r="D6089" t="str">
            <v>0211</v>
          </cell>
          <cell r="E6089">
            <v>0</v>
          </cell>
          <cell r="F6089">
            <v>0</v>
          </cell>
          <cell r="G6089" t="str">
            <v>100230</v>
          </cell>
          <cell r="H6089" t="str">
            <v>TRANSPORTE VERTICAL MANUAL, 1 PAVIMENTO, DE SACOS DE 30 KG (UNIDADE: KG). AF_07/2019</v>
          </cell>
        </row>
        <row r="6090">
          <cell r="A6090" t="str">
            <v>SERVICOS DIVERSOS</v>
          </cell>
          <cell r="B6090" t="str">
            <v>SEDI</v>
          </cell>
          <cell r="C6090" t="str">
            <v>CARGA, DESCARGA E TRANSPORTE DE MATERIAIS</v>
          </cell>
          <cell r="D6090" t="str">
            <v>0211</v>
          </cell>
          <cell r="E6090">
            <v>0</v>
          </cell>
          <cell r="F6090">
            <v>0</v>
          </cell>
          <cell r="G6090" t="str">
            <v>100231</v>
          </cell>
          <cell r="H6090" t="str">
            <v>TRANSPORTE VERTICAL MANUAL, 1 PAVIMENTO, DE SACOS DE 20 KG (UNIDADE: KG). AF_07/2019</v>
          </cell>
        </row>
        <row r="6091">
          <cell r="A6091" t="str">
            <v>SERVICOS DIVERSOS</v>
          </cell>
          <cell r="B6091" t="str">
            <v>SEDI</v>
          </cell>
          <cell r="C6091" t="str">
            <v>CARGA, DESCARGA E TRANSPORTE DE MATERIAIS</v>
          </cell>
          <cell r="D6091" t="str">
            <v>0211</v>
          </cell>
          <cell r="E6091">
            <v>0</v>
          </cell>
          <cell r="F6091">
            <v>0</v>
          </cell>
          <cell r="G6091" t="str">
            <v>100232</v>
          </cell>
          <cell r="H6091" t="str">
            <v>TRANSPORTE VERTICAL MANUAL, 1 PAVIMENTO, DE BLOCOS VAZADOS DE CONCRETO OU CERÂMICO DE 19X19X39CM (UNIDADE: BLOCO). AF_07/2019</v>
          </cell>
        </row>
        <row r="6092">
          <cell r="A6092" t="str">
            <v>SERVICOS DIVERSOS</v>
          </cell>
          <cell r="B6092" t="str">
            <v>SEDI</v>
          </cell>
          <cell r="C6092" t="str">
            <v>CARGA, DESCARGA E TRANSPORTE DE MATERIAIS</v>
          </cell>
          <cell r="D6092" t="str">
            <v>0211</v>
          </cell>
          <cell r="E6092">
            <v>0</v>
          </cell>
          <cell r="F6092">
            <v>0</v>
          </cell>
          <cell r="G6092" t="str">
            <v>100233</v>
          </cell>
          <cell r="H6092" t="str">
            <v>TRANSPORTE VERTICAL MANUAL, 1 PAVIMENTO, DE BLOCOS CERÂMICOS FURADOS NA HORIZONTAL DE 9X19X19CM (UNIDADE: BLOCO). AF_07/2019</v>
          </cell>
        </row>
        <row r="6093">
          <cell r="A6093" t="str">
            <v>SERVICOS DIVERSOS</v>
          </cell>
          <cell r="B6093" t="str">
            <v>SEDI</v>
          </cell>
          <cell r="C6093" t="str">
            <v>CARGA, DESCARGA E TRANSPORTE DE MATERIAIS</v>
          </cell>
          <cell r="D6093" t="str">
            <v>0211</v>
          </cell>
          <cell r="E6093">
            <v>0</v>
          </cell>
          <cell r="F6093">
            <v>0</v>
          </cell>
          <cell r="G6093" t="str">
            <v>100234</v>
          </cell>
          <cell r="H6093" t="str">
            <v>TRANSPORTE VERTICAL MANUAL, 1 PAVIMENTO, DE CAIXA COM REVESTIMENTO CERÂMICO (UNIDADE: M2). AF_07/2019</v>
          </cell>
        </row>
        <row r="6094">
          <cell r="A6094" t="str">
            <v>SERVICOS DIVERSOS</v>
          </cell>
          <cell r="B6094" t="str">
            <v>SEDI</v>
          </cell>
          <cell r="C6094" t="str">
            <v>CARGA, DESCARGA E TRANSPORTE DE MATERIAIS</v>
          </cell>
          <cell r="D6094" t="str">
            <v>0211</v>
          </cell>
          <cell r="E6094">
            <v>0</v>
          </cell>
          <cell r="F6094">
            <v>0</v>
          </cell>
          <cell r="G6094" t="str">
            <v>100235</v>
          </cell>
          <cell r="H6094" t="str">
            <v>TRANSPORTE VERTICAL MANUAL, 1 PAVIMENTO, DE LATA DE 18 LITROS (UNIDADE: L). AF_07/2019</v>
          </cell>
        </row>
        <row r="6095">
          <cell r="A6095" t="str">
            <v>SERVICOS DIVERSOS</v>
          </cell>
          <cell r="B6095" t="str">
            <v>SEDI</v>
          </cell>
          <cell r="C6095" t="str">
            <v>CARGA, DESCARGA E TRANSPORTE DE MATERIAIS</v>
          </cell>
          <cell r="D6095" t="str">
            <v>0211</v>
          </cell>
          <cell r="E6095">
            <v>0</v>
          </cell>
          <cell r="F6095">
            <v>0</v>
          </cell>
          <cell r="G6095" t="str">
            <v>100236</v>
          </cell>
          <cell r="H6095" t="str">
            <v>TRANSPORTE HORIZONTAL MANUAL, DE TUBO DE PVC SOLDÁVEL COM DIÂMETRO MENOR OU IGUAL A 60 MM (UNIDADE: MXKM). AF_07/2019</v>
          </cell>
        </row>
        <row r="6096">
          <cell r="A6096" t="str">
            <v>SERVICOS DIVERSOS</v>
          </cell>
          <cell r="B6096" t="str">
            <v>SEDI</v>
          </cell>
          <cell r="C6096" t="str">
            <v>CARGA, DESCARGA E TRANSPORTE DE MATERIAIS</v>
          </cell>
          <cell r="D6096" t="str">
            <v>0211</v>
          </cell>
          <cell r="E6096">
            <v>0</v>
          </cell>
          <cell r="F6096">
            <v>0</v>
          </cell>
          <cell r="G6096" t="str">
            <v>100237</v>
          </cell>
          <cell r="H6096" t="str">
            <v>TRANSPORTE HORIZONTAL MANUAL, DE TUBO DE PVC SOLDÁVEL COM DIÂMETRO MAIOR QUE 60 MM E MENOR OU IGUAL A 85 MM (UNIDADE: MXKM). AF_07/2019</v>
          </cell>
        </row>
        <row r="6097">
          <cell r="A6097" t="str">
            <v>SERVICOS DIVERSOS</v>
          </cell>
          <cell r="B6097" t="str">
            <v>SEDI</v>
          </cell>
          <cell r="C6097" t="str">
            <v>CARGA, DESCARGA E TRANSPORTE DE MATERIAIS</v>
          </cell>
          <cell r="D6097" t="str">
            <v>0211</v>
          </cell>
          <cell r="E6097">
            <v>0</v>
          </cell>
          <cell r="F6097">
            <v>0</v>
          </cell>
          <cell r="G6097" t="str">
            <v>100238</v>
          </cell>
          <cell r="H6097" t="str">
            <v>TRANSPORTE HORIZONTAL MANUAL, DE TUBO DE CPVC COM DIÂMETRO MENOR OU IGUAL A 73 MM (UNIDADE: MXKM). AF_07/2019</v>
          </cell>
        </row>
        <row r="6098">
          <cell r="A6098" t="str">
            <v>SERVICOS DIVERSOS</v>
          </cell>
          <cell r="B6098" t="str">
            <v>SEDI</v>
          </cell>
          <cell r="C6098" t="str">
            <v>CARGA, DESCARGA E TRANSPORTE DE MATERIAIS</v>
          </cell>
          <cell r="D6098" t="str">
            <v>0211</v>
          </cell>
          <cell r="E6098">
            <v>0</v>
          </cell>
          <cell r="F6098">
            <v>0</v>
          </cell>
          <cell r="G6098" t="str">
            <v>100239</v>
          </cell>
          <cell r="H6098" t="str">
            <v>TRANSPORTE HORIZONTAL MANUAL, DE TUBO DE CPVC COM DIÂMETRO MAIOR QUE 73 MM E MENOR OU IGUAL A 89 MM (UNIDADE: MXKM). AF_07/2019</v>
          </cell>
        </row>
        <row r="6099">
          <cell r="A6099" t="str">
            <v>SERVICOS DIVERSOS</v>
          </cell>
          <cell r="B6099" t="str">
            <v>SEDI</v>
          </cell>
          <cell r="C6099" t="str">
            <v>CARGA, DESCARGA E TRANSPORTE DE MATERIAIS</v>
          </cell>
          <cell r="D6099" t="str">
            <v>0211</v>
          </cell>
          <cell r="E6099">
            <v>0</v>
          </cell>
          <cell r="F6099">
            <v>0</v>
          </cell>
          <cell r="G6099" t="str">
            <v>100240</v>
          </cell>
          <cell r="H6099" t="str">
            <v>TRANSPORTE HORIZONTAL MANUAL, DE TUBO DE PPR - PN12 OU PN25 - COM DIÂMETRO MENOR OU IGUAL A 50 MM (UNIDADE: MXKM). AF_07/2019</v>
          </cell>
        </row>
        <row r="6100">
          <cell r="A6100" t="str">
            <v>SERVICOS DIVERSOS</v>
          </cell>
          <cell r="B6100" t="str">
            <v>SEDI</v>
          </cell>
          <cell r="C6100" t="str">
            <v>CARGA, DESCARGA E TRANSPORTE DE MATERIAIS</v>
          </cell>
          <cell r="D6100" t="str">
            <v>0211</v>
          </cell>
          <cell r="E6100">
            <v>0</v>
          </cell>
          <cell r="F6100">
            <v>0</v>
          </cell>
          <cell r="G6100" t="str">
            <v>100241</v>
          </cell>
          <cell r="H6100" t="str">
            <v>TRANSPORTE HORIZONTAL MANUAL, DE TUBO DE PPR - PN12 OU PN25 - COM DIÂMETRO MAIOR QUE 50 MM E MENOR OU IGUAL A 75 MM (UNIDADE: MXKM). AF_07/2019</v>
          </cell>
        </row>
        <row r="6101">
          <cell r="A6101" t="str">
            <v>SERVICOS DIVERSOS</v>
          </cell>
          <cell r="B6101" t="str">
            <v>SEDI</v>
          </cell>
          <cell r="C6101" t="str">
            <v>CARGA, DESCARGA E TRANSPORTE DE MATERIAIS</v>
          </cell>
          <cell r="D6101" t="str">
            <v>0211</v>
          </cell>
          <cell r="E6101">
            <v>0</v>
          </cell>
          <cell r="F6101">
            <v>0</v>
          </cell>
          <cell r="G6101" t="str">
            <v>100242</v>
          </cell>
          <cell r="H6101" t="str">
            <v>TRANSPORTE HORIZONTAL MANUAL, DE TUBO DE PPR - PN12 OU PN25 - COM DIÂMETRO MAIOR QUE 75 MM E MENOR OU IGUAL A 110 MM (UNIDADE: MXKM). AF_07/2019</v>
          </cell>
        </row>
        <row r="6102">
          <cell r="A6102" t="str">
            <v>SERVICOS DIVERSOS</v>
          </cell>
          <cell r="B6102" t="str">
            <v>SEDI</v>
          </cell>
          <cell r="C6102" t="str">
            <v>CARGA, DESCARGA E TRANSPORTE DE MATERIAIS</v>
          </cell>
          <cell r="D6102" t="str">
            <v>0211</v>
          </cell>
          <cell r="E6102">
            <v>0</v>
          </cell>
          <cell r="F6102">
            <v>0</v>
          </cell>
          <cell r="G6102" t="str">
            <v>100243</v>
          </cell>
          <cell r="H6102" t="str">
            <v>TRANSPORTE HORIZONTAL MANUAL, DE TUBO DE COBRE - CLASSE E - COM DIÂMETRO MENOR OU IGUAL A 54 MM (UNIDADE: MXKM). AF_07/2019</v>
          </cell>
        </row>
        <row r="6103">
          <cell r="A6103" t="str">
            <v>SERVICOS DIVERSOS</v>
          </cell>
          <cell r="B6103" t="str">
            <v>SEDI</v>
          </cell>
          <cell r="C6103" t="str">
            <v>CARGA, DESCARGA E TRANSPORTE DE MATERIAIS</v>
          </cell>
          <cell r="D6103" t="str">
            <v>0211</v>
          </cell>
          <cell r="E6103">
            <v>0</v>
          </cell>
          <cell r="F6103">
            <v>0</v>
          </cell>
          <cell r="G6103" t="str">
            <v>100244</v>
          </cell>
          <cell r="H6103" t="str">
            <v>TRANSPORTE HORIZONTAL MANUAL, DE TUBO DE COBRE - CLASSE E - COM DIÂMETRO MAIOR QUE 54 MM E MENOR OU IGUAL A 79 MM (UNIDADE: MXKM). AF_07/2019</v>
          </cell>
        </row>
        <row r="6104">
          <cell r="A6104" t="str">
            <v>SERVICOS DIVERSOS</v>
          </cell>
          <cell r="B6104" t="str">
            <v>SEDI</v>
          </cell>
          <cell r="C6104" t="str">
            <v>CARGA, DESCARGA E TRANSPORTE DE MATERIAIS</v>
          </cell>
          <cell r="D6104" t="str">
            <v>0211</v>
          </cell>
          <cell r="E6104">
            <v>0</v>
          </cell>
          <cell r="F6104">
            <v>0</v>
          </cell>
          <cell r="G6104" t="str">
            <v>100245</v>
          </cell>
          <cell r="H6104" t="str">
            <v>TRANSPORTE HORIZONTAL MANUAL, DE TUBO DE COBRE - CLASSE E - COM DIÂMETRO MAIOR QUE 79 MM E MENOR OU IGUAL A 104 MM (UNIDADE: MXKM). AF_07/2019</v>
          </cell>
        </row>
        <row r="6105">
          <cell r="A6105" t="str">
            <v>SERVICOS DIVERSOS</v>
          </cell>
          <cell r="B6105" t="str">
            <v>SEDI</v>
          </cell>
          <cell r="C6105" t="str">
            <v>CARGA, DESCARGA E TRANSPORTE DE MATERIAIS</v>
          </cell>
          <cell r="D6105" t="str">
            <v>0211</v>
          </cell>
          <cell r="E6105">
            <v>0</v>
          </cell>
          <cell r="F6105">
            <v>0</v>
          </cell>
          <cell r="G6105" t="str">
            <v>100246</v>
          </cell>
          <cell r="H6105" t="str">
            <v>TRANSPORTE HORIZONTAL MANUAL, DE TUBO DE PVC SÉRIE NORMAL - ESGOTO PREDIAL, OU REFORÇADO PARA ESGOTO OU ÁGUAS PLUVIAIS PREDIAL, COM DIÂMETRO MENOR OU IGUAL A 75 MM (UNIDADE: MXKM). AF_07/2019</v>
          </cell>
        </row>
        <row r="6106">
          <cell r="A6106" t="str">
            <v>SERVICOS DIVERSOS</v>
          </cell>
          <cell r="B6106" t="str">
            <v>SEDI</v>
          </cell>
          <cell r="C6106" t="str">
            <v>CARGA, DESCARGA E TRANSPORTE DE MATERIAIS</v>
          </cell>
          <cell r="D6106" t="str">
            <v>0211</v>
          </cell>
          <cell r="E6106">
            <v>0</v>
          </cell>
          <cell r="F6106">
            <v>0</v>
          </cell>
          <cell r="G6106" t="str">
            <v>100247</v>
          </cell>
          <cell r="H6106" t="str">
            <v>TRANSPORTE HORIZONTAL MANUAL, DE TUBO DE PVC SÉRIE NORMAL - ESGOTO PREDIAL, OU REFORÇADO PARA ESGOTO OU ÁGUAS PLUVIAIS PREDIAL, COM DIÂMETRO MAIOR QUE 75 MM E MENOR OU IGUAL A 100 MM (UNIDADE: MXKM). AF_07/2019</v>
          </cell>
        </row>
        <row r="6107">
          <cell r="A6107" t="str">
            <v>SERVICOS DIVERSOS</v>
          </cell>
          <cell r="B6107" t="str">
            <v>SEDI</v>
          </cell>
          <cell r="C6107" t="str">
            <v>CARGA, DESCARGA E TRANSPORTE DE MATERIAIS</v>
          </cell>
          <cell r="D6107" t="str">
            <v>0211</v>
          </cell>
          <cell r="E6107">
            <v>0</v>
          </cell>
          <cell r="F6107">
            <v>0</v>
          </cell>
          <cell r="G6107" t="str">
            <v>100248</v>
          </cell>
          <cell r="H6107" t="str">
            <v>TRANSPORTE HORIZONTAL MANUAL, DE TUBO DE PVC SÉRIE NORMAL - ESGOTO PREDIAL, OU REFORÇADO PARA ESGOTO OU ÁGUAS PLUVIAIS PREDIAL, COM DIÂMETRO MAIOR QUE 100 MM E MENOR OU IGUAL A 150 MM (UNIDADE: MXKM). AF_07/2019</v>
          </cell>
        </row>
        <row r="6108">
          <cell r="A6108" t="str">
            <v>SERVICOS DIVERSOS</v>
          </cell>
          <cell r="B6108" t="str">
            <v>SEDI</v>
          </cell>
          <cell r="C6108" t="str">
            <v>CARGA, DESCARGA E TRANSPORTE DE MATERIAIS</v>
          </cell>
          <cell r="D6108" t="str">
            <v>0211</v>
          </cell>
          <cell r="E6108">
            <v>0</v>
          </cell>
          <cell r="F6108">
            <v>0</v>
          </cell>
          <cell r="G6108" t="str">
            <v>100249</v>
          </cell>
          <cell r="H6108" t="str">
            <v>TRANSPORTE HORIZONTAL MANUAL, DE TUBO DE AÇO CARBONO LEVE OU MÉDIO, PRETO OU GALVANIZADO, COM DIÂMETRO MENOR OU IGUAL A 20 MM (UNIDADE: MXKM). AF_07/2019</v>
          </cell>
        </row>
        <row r="6109">
          <cell r="A6109" t="str">
            <v>SERVICOS DIVERSOS</v>
          </cell>
          <cell r="B6109" t="str">
            <v>SEDI</v>
          </cell>
          <cell r="C6109" t="str">
            <v>CARGA, DESCARGA E TRANSPORTE DE MATERIAIS</v>
          </cell>
          <cell r="D6109" t="str">
            <v>0211</v>
          </cell>
          <cell r="E6109">
            <v>0</v>
          </cell>
          <cell r="F6109">
            <v>0</v>
          </cell>
          <cell r="G6109" t="str">
            <v>100250</v>
          </cell>
          <cell r="H6109" t="str">
            <v>TRANSPORTE HORIZONTAL MANUAL, DE TUBO DE AÇO CARBONO LEVE OU MÉDIO, PRETO OU GALVANIZADO, COM DIÂMETRO MAIOR QUE 20 MM E MENOR OU IGUAL A 32 MM (UNIDADE: MXKM). AF_07/2019</v>
          </cell>
        </row>
        <row r="6110">
          <cell r="A6110" t="str">
            <v>SERVICOS DIVERSOS</v>
          </cell>
          <cell r="B6110" t="str">
            <v>SEDI</v>
          </cell>
          <cell r="C6110" t="str">
            <v>CARGA, DESCARGA E TRANSPORTE DE MATERIAIS</v>
          </cell>
          <cell r="D6110" t="str">
            <v>0211</v>
          </cell>
          <cell r="E6110">
            <v>0</v>
          </cell>
          <cell r="F6110">
            <v>0</v>
          </cell>
          <cell r="G6110" t="str">
            <v>100251</v>
          </cell>
          <cell r="H6110" t="str">
            <v>TRANSPORTE HORIZONTAL MANUAL, DE TUBO DE AÇO CARBONO LEVE OU MÉDIO, PRETO OU GALVANIZADO, COM DIÂMETRO MAIOR QUE 32 MM E MENOR OU IGUAL A 65 MM (UNIDADE: MXKM). AF_07/2019</v>
          </cell>
        </row>
        <row r="6111">
          <cell r="A6111" t="str">
            <v>SERVICOS DIVERSOS</v>
          </cell>
          <cell r="B6111" t="str">
            <v>SEDI</v>
          </cell>
          <cell r="C6111" t="str">
            <v>CARGA, DESCARGA E TRANSPORTE DE MATERIAIS</v>
          </cell>
          <cell r="D6111" t="str">
            <v>0211</v>
          </cell>
          <cell r="E6111">
            <v>0</v>
          </cell>
          <cell r="F6111">
            <v>0</v>
          </cell>
          <cell r="G6111" t="str">
            <v>100252</v>
          </cell>
          <cell r="H6111" t="str">
            <v>TRANSPORTE HORIZONTAL MANUAL, DE TUBO DE AÇO CARBONO LEVE OU MÉDIO, PRETO OU GALVANIZADO, COM DIÂMETRO MAIOR QUE 65 MM E MENOR OU IGUAL A 90 MM (UNIDADE: MXKM). AF_07/2019</v>
          </cell>
        </row>
        <row r="6112">
          <cell r="A6112" t="str">
            <v>SERVICOS DIVERSOS</v>
          </cell>
          <cell r="B6112" t="str">
            <v>SEDI</v>
          </cell>
          <cell r="C6112" t="str">
            <v>CARGA, DESCARGA E TRANSPORTE DE MATERIAIS</v>
          </cell>
          <cell r="D6112" t="str">
            <v>0211</v>
          </cell>
          <cell r="E6112">
            <v>0</v>
          </cell>
          <cell r="F6112">
            <v>0</v>
          </cell>
          <cell r="G6112" t="str">
            <v>100253</v>
          </cell>
          <cell r="H6112" t="str">
            <v>TRANSPORTE HORIZONTAL MANUAL, DE TUBO DE AÇO CARBONO LEVE OU MÉDIO, PRETO OU GALVANIZADO, COM DIÂMETRO MAIOR QUE 90 MM E MENOR OU IGUAL A 125 MM (UNIDADE: MXKM). AF_07/2019</v>
          </cell>
        </row>
        <row r="6113">
          <cell r="A6113" t="str">
            <v>SERVICOS DIVERSOS</v>
          </cell>
          <cell r="B6113" t="str">
            <v>SEDI</v>
          </cell>
          <cell r="C6113" t="str">
            <v>CARGA, DESCARGA E TRANSPORTE DE MATERIAIS</v>
          </cell>
          <cell r="D6113" t="str">
            <v>0211</v>
          </cell>
          <cell r="E6113">
            <v>0</v>
          </cell>
          <cell r="F6113">
            <v>0</v>
          </cell>
          <cell r="G6113" t="str">
            <v>100254</v>
          </cell>
          <cell r="H6113" t="str">
            <v>TRANSPORTE HORIZONTAL MANUAL, DE TUBO DE AÇO CARBONO LEVE OU MÉDIO, PRETO OU GALVANIZADO, COM DIÂMETRO MAIOR QUE 125 MM E MENOR OU IGUAL A 150 MM (UNIDADE: MXKM). AF_07/2019</v>
          </cell>
        </row>
        <row r="6114">
          <cell r="A6114" t="str">
            <v>SERVICOS DIVERSOS</v>
          </cell>
          <cell r="B6114" t="str">
            <v>SEDI</v>
          </cell>
          <cell r="C6114" t="str">
            <v>CARGA, DESCARGA E TRANSPORTE DE MATERIAIS</v>
          </cell>
          <cell r="D6114" t="str">
            <v>0211</v>
          </cell>
          <cell r="E6114">
            <v>0</v>
          </cell>
          <cell r="F6114">
            <v>0</v>
          </cell>
          <cell r="G6114" t="str">
            <v>100255</v>
          </cell>
          <cell r="H6114" t="str">
            <v>TRANSPORTE HORIZONTAL MANUAL, DE TÁBUAS DE MADEIRA COM SEÇÃO TRANSVERSAL DE 2,5 X 25 CM E 2,5 X 30 CM (UNIDADE: MXKM). AF_07/2019</v>
          </cell>
        </row>
        <row r="6115">
          <cell r="A6115" t="str">
            <v>SERVICOS DIVERSOS</v>
          </cell>
          <cell r="B6115" t="str">
            <v>SEDI</v>
          </cell>
          <cell r="C6115" t="str">
            <v>CARGA, DESCARGA E TRANSPORTE DE MATERIAIS</v>
          </cell>
          <cell r="D6115" t="str">
            <v>0211</v>
          </cell>
          <cell r="E6115">
            <v>0</v>
          </cell>
          <cell r="F6115">
            <v>0</v>
          </cell>
          <cell r="G6115" t="str">
            <v>100256</v>
          </cell>
          <cell r="H6115" t="str">
            <v>TRANSPORTE HORIZONTAL MANUAL, DE CAIBROS DE MADEIRA COM SEÇÃO TRANSVERSAL DE 7,5 X 6 CM E 6 X 8 CM (UNIDADE: MXKM). AF_07/2019</v>
          </cell>
        </row>
        <row r="6116">
          <cell r="A6116" t="str">
            <v>SERVICOS DIVERSOS</v>
          </cell>
          <cell r="B6116" t="str">
            <v>SEDI</v>
          </cell>
          <cell r="C6116" t="str">
            <v>CARGA, DESCARGA E TRANSPORTE DE MATERIAIS</v>
          </cell>
          <cell r="D6116" t="str">
            <v>0211</v>
          </cell>
          <cell r="E6116">
            <v>0</v>
          </cell>
          <cell r="F6116">
            <v>0</v>
          </cell>
          <cell r="G6116" t="str">
            <v>100257</v>
          </cell>
          <cell r="H6116" t="str">
            <v>TRANSPORTE HORIZONTAL MANUAL, DE RIPAS DE MADEIRA COM SEÇÃO TRANSVERSAL DE 1 X 5 CM E 2 X 5 CM (UNIDADE: MXKM). AF_07/2019</v>
          </cell>
        </row>
        <row r="6117">
          <cell r="A6117" t="str">
            <v>SERVICOS DIVERSOS</v>
          </cell>
          <cell r="B6117" t="str">
            <v>SEDI</v>
          </cell>
          <cell r="C6117" t="str">
            <v>CARGA, DESCARGA E TRANSPORTE DE MATERIAIS</v>
          </cell>
          <cell r="D6117" t="str">
            <v>0211</v>
          </cell>
          <cell r="E6117">
            <v>0</v>
          </cell>
          <cell r="F6117">
            <v>0</v>
          </cell>
          <cell r="G6117" t="str">
            <v>100258</v>
          </cell>
          <cell r="H6117" t="str">
            <v>TRANSPORTE HORIZONTAL MANUAL, DE VIGAS DE MADEIRA COM SEÇÃO TRANSVERSAL DE 5 X 12 CM (UNIDADE: MXKM). AF_07/2019</v>
          </cell>
        </row>
        <row r="6118">
          <cell r="A6118" t="str">
            <v>SERVICOS DIVERSOS</v>
          </cell>
          <cell r="B6118" t="str">
            <v>SEDI</v>
          </cell>
          <cell r="C6118" t="str">
            <v>CARGA, DESCARGA E TRANSPORTE DE MATERIAIS</v>
          </cell>
          <cell r="D6118" t="str">
            <v>0211</v>
          </cell>
          <cell r="E6118">
            <v>0</v>
          </cell>
          <cell r="F6118">
            <v>0</v>
          </cell>
          <cell r="G6118" t="str">
            <v>100259</v>
          </cell>
          <cell r="H6118" t="str">
            <v>TRANSPORTE HORIZONTAL MANUAL, DE VIGAS DE MADEIRA COM SEÇÃO TRANSVERSAL DE 6 X 16 CM (UNIDADE: MXKM). AF_07/2019</v>
          </cell>
        </row>
        <row r="6119">
          <cell r="A6119" t="str">
            <v>SERVICOS DIVERSOS</v>
          </cell>
          <cell r="B6119" t="str">
            <v>SEDI</v>
          </cell>
          <cell r="C6119" t="str">
            <v>CARGA, DESCARGA E TRANSPORTE DE MATERIAIS</v>
          </cell>
          <cell r="D6119" t="str">
            <v>0211</v>
          </cell>
          <cell r="E6119">
            <v>0</v>
          </cell>
          <cell r="F6119">
            <v>0</v>
          </cell>
          <cell r="G6119" t="str">
            <v>100260</v>
          </cell>
          <cell r="H6119" t="str">
            <v>TRANSPORTE HORIZONTAL MANUAL, DE VERGALHÕES DE AÇO COM DIÂMETRO DE 5 MM (UNIDADE: KGXKM). AF_07/2019</v>
          </cell>
        </row>
        <row r="6120">
          <cell r="A6120" t="str">
            <v>SERVICOS DIVERSOS</v>
          </cell>
          <cell r="B6120" t="str">
            <v>SEDI</v>
          </cell>
          <cell r="C6120" t="str">
            <v>CARGA, DESCARGA E TRANSPORTE DE MATERIAIS</v>
          </cell>
          <cell r="D6120" t="str">
            <v>0211</v>
          </cell>
          <cell r="E6120">
            <v>0</v>
          </cell>
          <cell r="F6120">
            <v>0</v>
          </cell>
          <cell r="G6120" t="str">
            <v>100261</v>
          </cell>
          <cell r="H6120" t="str">
            <v>TRANSPORTE HORIZONTAL MANUAL, DE VERGALHÕES DE AÇO COM DIÂMETRO DE 6,3 MM (UNIDADE: KGXKM). AF_07/2019</v>
          </cell>
        </row>
        <row r="6121">
          <cell r="A6121" t="str">
            <v>SERVICOS DIVERSOS</v>
          </cell>
          <cell r="B6121" t="str">
            <v>SEDI</v>
          </cell>
          <cell r="C6121" t="str">
            <v>CARGA, DESCARGA E TRANSPORTE DE MATERIAIS</v>
          </cell>
          <cell r="D6121" t="str">
            <v>0211</v>
          </cell>
          <cell r="E6121">
            <v>0</v>
          </cell>
          <cell r="F6121">
            <v>0</v>
          </cell>
          <cell r="G6121" t="str">
            <v>100262</v>
          </cell>
          <cell r="H6121" t="str">
            <v>TRANSPORTE HORIZONTAL MANUAL, DE VERGALHÕES DE AÇO COM DIÂMETRO DE 8 MM (UNIDADE: KGXKM). AF_07/2019</v>
          </cell>
        </row>
        <row r="6122">
          <cell r="A6122" t="str">
            <v>SERVICOS DIVERSOS</v>
          </cell>
          <cell r="B6122" t="str">
            <v>SEDI</v>
          </cell>
          <cell r="C6122" t="str">
            <v>CARGA, DESCARGA E TRANSPORTE DE MATERIAIS</v>
          </cell>
          <cell r="D6122" t="str">
            <v>0211</v>
          </cell>
          <cell r="E6122">
            <v>0</v>
          </cell>
          <cell r="F6122">
            <v>0</v>
          </cell>
          <cell r="G6122" t="str">
            <v>100263</v>
          </cell>
          <cell r="H6122" t="str">
            <v>TRANSPORTE HORIZONTAL MANUAL, DE VERGALHÕES DE AÇO COM DIÂMETRO DE 10 MM; 12,5 MM; 16 MM; 20 MM; 25 MM OU 32 MM (UNIDADE: KGXKM). AF_07/2019</v>
          </cell>
        </row>
        <row r="6123">
          <cell r="A6123" t="str">
            <v>SERVICOS DIVERSOS</v>
          </cell>
          <cell r="B6123" t="str">
            <v>SEDI</v>
          </cell>
          <cell r="C6123" t="str">
            <v>CARGA, DESCARGA E TRANSPORTE DE MATERIAIS</v>
          </cell>
          <cell r="D6123" t="str">
            <v>0211</v>
          </cell>
          <cell r="E6123">
            <v>0</v>
          </cell>
          <cell r="F6123">
            <v>0</v>
          </cell>
          <cell r="G6123" t="str">
            <v>100264</v>
          </cell>
          <cell r="H6123" t="str">
            <v>TRANSPORTE HORIZONTAL MANUAL, DE JANELA (UNIDADE: M2XKM). AF_07/2019</v>
          </cell>
        </row>
        <row r="6124">
          <cell r="A6124" t="str">
            <v>SERVICOS DIVERSOS</v>
          </cell>
          <cell r="B6124" t="str">
            <v>SEDI</v>
          </cell>
          <cell r="C6124" t="str">
            <v>CARGA, DESCARGA E TRANSPORTE DE MATERIAIS</v>
          </cell>
          <cell r="D6124" t="str">
            <v>0211</v>
          </cell>
          <cell r="E6124">
            <v>0</v>
          </cell>
          <cell r="F6124">
            <v>0</v>
          </cell>
          <cell r="G6124" t="str">
            <v>100265</v>
          </cell>
          <cell r="H6124" t="str">
            <v>TRANSPORTE VERTICAL MANUAL, 1 PAVIMENTO, DE JANELA (UNIDADE: M2). AF_07/2019</v>
          </cell>
        </row>
        <row r="6125">
          <cell r="A6125" t="str">
            <v>SERVICOS DIVERSOS</v>
          </cell>
          <cell r="B6125" t="str">
            <v>SEDI</v>
          </cell>
          <cell r="C6125" t="str">
            <v>CARGA, DESCARGA E TRANSPORTE DE MATERIAIS</v>
          </cell>
          <cell r="D6125" t="str">
            <v>0211</v>
          </cell>
          <cell r="E6125">
            <v>0</v>
          </cell>
          <cell r="F6125">
            <v>0</v>
          </cell>
          <cell r="G6125" t="str">
            <v>100266</v>
          </cell>
          <cell r="H6125" t="str">
            <v>TRANSPORTE HORIZONTAL MANUAL, DE PORTA (UNIDADE: UNIDXKM). AF_07/2019</v>
          </cell>
        </row>
        <row r="6126">
          <cell r="A6126" t="str">
            <v>SERVICOS DIVERSOS</v>
          </cell>
          <cell r="B6126" t="str">
            <v>SEDI</v>
          </cell>
          <cell r="C6126" t="str">
            <v>CARGA, DESCARGA E TRANSPORTE DE MATERIAIS</v>
          </cell>
          <cell r="D6126" t="str">
            <v>0211</v>
          </cell>
          <cell r="E6126">
            <v>0</v>
          </cell>
          <cell r="F6126">
            <v>0</v>
          </cell>
          <cell r="G6126" t="str">
            <v>100267</v>
          </cell>
          <cell r="H6126" t="str">
            <v>TRANSPORTE VERTICAL MANUAL, 1 PAVIMENTO, DE PORTA (UNIDADE: UNID). AF_07/2019</v>
          </cell>
        </row>
        <row r="6127">
          <cell r="A6127" t="str">
            <v>SERVICOS DIVERSOS</v>
          </cell>
          <cell r="B6127" t="str">
            <v>SEDI</v>
          </cell>
          <cell r="C6127" t="str">
            <v>CARGA, DESCARGA E TRANSPORTE DE MATERIAIS</v>
          </cell>
          <cell r="D6127" t="str">
            <v>0211</v>
          </cell>
          <cell r="E6127">
            <v>0</v>
          </cell>
          <cell r="F6127">
            <v>0</v>
          </cell>
          <cell r="G6127" t="str">
            <v>100268</v>
          </cell>
          <cell r="H6127" t="str">
            <v>TRANSPORTE HORIZONTAL MANUAL, DE BANCADA DE MÁRMORE OU GRANITO PARA COZINHA/LAVATÓRIO OU MÁRMORE SINTÉTICO COM CUBA INTEGRADA (UNIDADE: UNIDXKM). AF_07/2019</v>
          </cell>
        </row>
        <row r="6128">
          <cell r="A6128" t="str">
            <v>SERVICOS DIVERSOS</v>
          </cell>
          <cell r="B6128" t="str">
            <v>SEDI</v>
          </cell>
          <cell r="C6128" t="str">
            <v>CARGA, DESCARGA E TRANSPORTE DE MATERIAIS</v>
          </cell>
          <cell r="D6128" t="str">
            <v>0211</v>
          </cell>
          <cell r="E6128">
            <v>0</v>
          </cell>
          <cell r="F6128">
            <v>0</v>
          </cell>
          <cell r="G6128" t="str">
            <v>100269</v>
          </cell>
          <cell r="H6128" t="str">
            <v>TRANSPORTE VERTICAL, BANCADA DE MÁRMORE OU GRANITO PARA COZINHA/LAVATÓRIO OU MÁRMORE SINTÉTICO COM CUBA INTEGRADA, MANUAL, 1 PAVIMENTO, (UNIDADE: UNID). AF_07/2019</v>
          </cell>
        </row>
        <row r="6129">
          <cell r="A6129" t="str">
            <v>SERVICOS DIVERSOS</v>
          </cell>
          <cell r="B6129" t="str">
            <v>SEDI</v>
          </cell>
          <cell r="C6129" t="str">
            <v>CARGA, DESCARGA E TRANSPORTE DE MATERIAIS</v>
          </cell>
          <cell r="D6129" t="str">
            <v>0211</v>
          </cell>
          <cell r="E6129">
            <v>0</v>
          </cell>
          <cell r="F6129">
            <v>0</v>
          </cell>
          <cell r="G6129" t="str">
            <v>100270</v>
          </cell>
          <cell r="H6129" t="str">
            <v>TRANSPORTE HORIZONTAL COM CARRINHO PLATAFORMA, DE BANCADA DE MÁRMORE OU GRANITO PARA COZINHA/LAVATÓRIO OU MÁRMORE SINTÉTICO COM CUBA INTEGRADA (UNIDADE: UNIDXKM). AF_07/2019</v>
          </cell>
        </row>
        <row r="6130">
          <cell r="A6130" t="str">
            <v>SERVICOS DIVERSOS</v>
          </cell>
          <cell r="B6130" t="str">
            <v>SEDI</v>
          </cell>
          <cell r="C6130" t="str">
            <v>CARGA, DESCARGA E TRANSPORTE DE MATERIAIS</v>
          </cell>
          <cell r="D6130" t="str">
            <v>0211</v>
          </cell>
          <cell r="E6130">
            <v>0</v>
          </cell>
          <cell r="F6130">
            <v>0</v>
          </cell>
          <cell r="G6130" t="str">
            <v>100271</v>
          </cell>
          <cell r="H6130" t="str">
            <v>TRANSPORTE HORIZONTAL MANUAL, DE VIDRO (UNIDADE: M2XKM). AF_07/2019</v>
          </cell>
        </row>
        <row r="6131">
          <cell r="A6131" t="str">
            <v>SERVICOS DIVERSOS</v>
          </cell>
          <cell r="B6131" t="str">
            <v>SEDI</v>
          </cell>
          <cell r="C6131" t="str">
            <v>CARGA, DESCARGA E TRANSPORTE DE MATERIAIS</v>
          </cell>
          <cell r="D6131" t="str">
            <v>0211</v>
          </cell>
          <cell r="E6131">
            <v>0</v>
          </cell>
          <cell r="F6131">
            <v>0</v>
          </cell>
          <cell r="G6131" t="str">
            <v>100272</v>
          </cell>
          <cell r="H6131" t="str">
            <v>TRANSPORTE VERTICAL MANUAL, 1 PAVIMENTO, DE VIDRO (UNIDADE: M2). AF_07/2019</v>
          </cell>
        </row>
        <row r="6132">
          <cell r="A6132" t="str">
            <v>SERVICOS DIVERSOS</v>
          </cell>
          <cell r="B6132" t="str">
            <v>SEDI</v>
          </cell>
          <cell r="C6132" t="str">
            <v>CARGA, DESCARGA E TRANSPORTE DE MATERIAIS</v>
          </cell>
          <cell r="D6132" t="str">
            <v>0211</v>
          </cell>
          <cell r="E6132">
            <v>0</v>
          </cell>
          <cell r="F6132">
            <v>0</v>
          </cell>
          <cell r="G6132" t="str">
            <v>100273</v>
          </cell>
          <cell r="H6132" t="str">
            <v>TRANSPORTE HORIZONTAL MANUAL, DE TELA DE AÇO (UNIDADE: KGXKM). AF_07/2019</v>
          </cell>
        </row>
        <row r="6133">
          <cell r="A6133" t="str">
            <v>SERVICOS DIVERSOS</v>
          </cell>
          <cell r="B6133" t="str">
            <v>SEDI</v>
          </cell>
          <cell r="C6133" t="str">
            <v>CARGA, DESCARGA E TRANSPORTE DE MATERIAIS</v>
          </cell>
          <cell r="D6133" t="str">
            <v>0211</v>
          </cell>
          <cell r="E6133">
            <v>0</v>
          </cell>
          <cell r="F6133">
            <v>0</v>
          </cell>
          <cell r="G6133" t="str">
            <v>100274</v>
          </cell>
          <cell r="H6133" t="str">
            <v>TRANSPORTE HORIZONTAL MANUAL, DE COMPENSADO DE MADEIRA (UNIDADE: M2XKM). AF_07/2019</v>
          </cell>
        </row>
        <row r="6134">
          <cell r="A6134" t="str">
            <v>SERVICOS DIVERSOS</v>
          </cell>
          <cell r="B6134" t="str">
            <v>SEDI</v>
          </cell>
          <cell r="C6134" t="str">
            <v>CARGA, DESCARGA E TRANSPORTE DE MATERIAIS</v>
          </cell>
          <cell r="D6134" t="str">
            <v>0211</v>
          </cell>
          <cell r="E6134">
            <v>0</v>
          </cell>
          <cell r="F6134">
            <v>0</v>
          </cell>
          <cell r="G6134" t="str">
            <v>100275</v>
          </cell>
          <cell r="H6134" t="str">
            <v>TRANSPORTE HORIZONTAL MANUAL, DE TELHA TERMOACÚSTICA OU TELHA DE AÇO ZINCADO (UNIDADE: M2XKM). AF_07/2019</v>
          </cell>
        </row>
        <row r="6135">
          <cell r="A6135" t="str">
            <v>SERVICOS DIVERSOS</v>
          </cell>
          <cell r="B6135" t="str">
            <v>SEDI</v>
          </cell>
          <cell r="C6135" t="str">
            <v>CARGA, DESCARGA E TRANSPORTE DE MATERIAIS</v>
          </cell>
          <cell r="D6135" t="str">
            <v>0211</v>
          </cell>
          <cell r="E6135">
            <v>0</v>
          </cell>
          <cell r="F6135">
            <v>0</v>
          </cell>
          <cell r="G6135" t="str">
            <v>100276</v>
          </cell>
          <cell r="H6135" t="str">
            <v>TRANSPORTE HORIZONTAL MANUAL, DE TELHA DE FIBROCIMENTO OU TELHA ESTRUTURAL DE FIBROCIMENTO, CANALETE 90 OU KALHETÃO (UNIDADE: M2XKM). AF_07/2019</v>
          </cell>
        </row>
        <row r="6136">
          <cell r="A6136" t="str">
            <v>SERVICOS DIVERSOS</v>
          </cell>
          <cell r="B6136" t="str">
            <v>SEDI</v>
          </cell>
          <cell r="C6136" t="str">
            <v>CARGA, DESCARGA E TRANSPORTE DE MATERIAIS</v>
          </cell>
          <cell r="D6136" t="str">
            <v>0211</v>
          </cell>
          <cell r="E6136">
            <v>0</v>
          </cell>
          <cell r="F6136">
            <v>0</v>
          </cell>
          <cell r="G6136" t="str">
            <v>100277</v>
          </cell>
          <cell r="H6136" t="str">
            <v>TRANSPORTE HORIZONTAL COM MANIPULADOR TELESCÓPICO, DE TELHAS TERMOACÚSTICAS, FIBROCIMENTO, AÇO ZINCADO, FIBROCIMENTO ESTRUTURAL, CANALETE 90 OU KALHETÃO (UNIDADE: M2XKM). AF_07/2019</v>
          </cell>
        </row>
        <row r="6137">
          <cell r="A6137" t="str">
            <v>SERVICOS DIVERSOS</v>
          </cell>
          <cell r="B6137" t="str">
            <v>SEDI</v>
          </cell>
          <cell r="C6137" t="str">
            <v>CARGA, DESCARGA E TRANSPORTE DE MATERIAIS</v>
          </cell>
          <cell r="D6137" t="str">
            <v>0211</v>
          </cell>
          <cell r="E6137">
            <v>0</v>
          </cell>
          <cell r="F6137">
            <v>0</v>
          </cell>
          <cell r="G6137" t="str">
            <v>100278</v>
          </cell>
          <cell r="H6137" t="str">
            <v>TRANSPORTE HORIZONTAL MANUAL, DE BACIA SANITÁRIA, CAIXA ACOPLADA, TANQUE OU PIA (UNIDADE: UNIDXKM). AF_07/2019</v>
          </cell>
        </row>
        <row r="6138">
          <cell r="A6138" t="str">
            <v>SERVICOS DIVERSOS</v>
          </cell>
          <cell r="B6138" t="str">
            <v>SEDI</v>
          </cell>
          <cell r="C6138" t="str">
            <v>CARGA, DESCARGA E TRANSPORTE DE MATERIAIS</v>
          </cell>
          <cell r="D6138" t="str">
            <v>0211</v>
          </cell>
          <cell r="E6138">
            <v>0</v>
          </cell>
          <cell r="F6138">
            <v>0</v>
          </cell>
          <cell r="G6138" t="str">
            <v>100279</v>
          </cell>
          <cell r="H6138" t="str">
            <v>TRANSPORTE VERTICAL MANUAL, 1 PAVIMENTO, DE BACIA SANITÁRIA, CAIXA ACOPLADA, TANQUE OU PIA (UNIDADE: UNID). AF_07/2019</v>
          </cell>
        </row>
        <row r="6139">
          <cell r="A6139" t="str">
            <v>SERVICOS DIVERSOS</v>
          </cell>
          <cell r="B6139" t="str">
            <v>SEDI</v>
          </cell>
          <cell r="C6139" t="str">
            <v>CARGA, DESCARGA E TRANSPORTE DE MATERIAIS</v>
          </cell>
          <cell r="D6139" t="str">
            <v>0211</v>
          </cell>
          <cell r="E6139">
            <v>0</v>
          </cell>
          <cell r="F6139">
            <v>0</v>
          </cell>
          <cell r="G6139" t="str">
            <v>100280</v>
          </cell>
          <cell r="H6139" t="str">
            <v>TRANSPORTE HORIZONTAL COM CARRINHO PLATAFORMA, DE BACIA SANITÁRIA, CAIXA ACOPLADA, TANQUE OU PIA (UNIDADE: UNIDXKM). AF_07/2019</v>
          </cell>
        </row>
        <row r="6140">
          <cell r="A6140" t="str">
            <v>SERVICOS DIVERSOS</v>
          </cell>
          <cell r="B6140" t="str">
            <v>SEDI</v>
          </cell>
          <cell r="C6140" t="str">
            <v>CARGA, DESCARGA E TRANSPORTE DE MATERIAIS</v>
          </cell>
          <cell r="D6140" t="str">
            <v>0211</v>
          </cell>
          <cell r="E6140">
            <v>0</v>
          </cell>
          <cell r="F6140">
            <v>0</v>
          </cell>
          <cell r="G6140" t="str">
            <v>100281</v>
          </cell>
          <cell r="H6140" t="str">
            <v>TRANSPORTE HORIZONTAL COM MANIPULADOR TELESCÓPICO, DE BACIA SANITÁRIA, CAIXA ACOPLADA, TANQUE OU PIA (UNIDADE: UNIDXKM). AF_07/2019</v>
          </cell>
        </row>
        <row r="6141">
          <cell r="A6141" t="str">
            <v>SERVICOS DIVERSOS</v>
          </cell>
          <cell r="B6141" t="str">
            <v>SEDI</v>
          </cell>
          <cell r="C6141" t="str">
            <v>CARGA, DESCARGA E TRANSPORTE DE MATERIAIS</v>
          </cell>
          <cell r="D6141" t="str">
            <v>0211</v>
          </cell>
          <cell r="E6141">
            <v>0</v>
          </cell>
          <cell r="F6141">
            <v>0</v>
          </cell>
          <cell r="G6141" t="str">
            <v>100282</v>
          </cell>
          <cell r="H6141" t="str">
            <v>TRANSPORTE HORIZONTAL MANUAL, DE TELHA DE CONCRETO OU CERÂMICA (UNIDADE: M2XKM). AF_07/2019</v>
          </cell>
        </row>
        <row r="6142">
          <cell r="A6142" t="str">
            <v>SERVICOS DIVERSOS</v>
          </cell>
          <cell r="B6142" t="str">
            <v>SEDI</v>
          </cell>
          <cell r="C6142" t="str">
            <v>CARGA, DESCARGA E TRANSPORTE DE MATERIAIS</v>
          </cell>
          <cell r="D6142" t="str">
            <v>0211</v>
          </cell>
          <cell r="E6142">
            <v>0</v>
          </cell>
          <cell r="F6142">
            <v>0</v>
          </cell>
          <cell r="G6142" t="str">
            <v>100283</v>
          </cell>
          <cell r="H6142" t="str">
            <v>TRANSPORTE HORIZONTAL COM CARRINHO PLATAFORMA, DE TELHA DE CONCRETO OU CERÂMICA (UNIDADE: M2XKM). AF_07/2019</v>
          </cell>
        </row>
        <row r="6143">
          <cell r="A6143" t="str">
            <v>SERVICOS DIVERSOS</v>
          </cell>
          <cell r="B6143" t="str">
            <v>SEDI</v>
          </cell>
          <cell r="C6143" t="str">
            <v>CARGA, DESCARGA E TRANSPORTE DE MATERIAIS</v>
          </cell>
          <cell r="D6143" t="str">
            <v>0211</v>
          </cell>
          <cell r="E6143">
            <v>0</v>
          </cell>
          <cell r="F6143">
            <v>0</v>
          </cell>
          <cell r="G6143" t="str">
            <v>100284</v>
          </cell>
          <cell r="H6143" t="str">
            <v>TRANSPORTE HORIZONTAL COM MANIPULADOR TELESCÓPICO, DE TELHA DE CONCRETO OU CERÂMICA (UNIDADE: M2XKM). AF_07/2019</v>
          </cell>
        </row>
        <row r="6144">
          <cell r="A6144" t="str">
            <v>SERVICOS DIVERSOS</v>
          </cell>
          <cell r="B6144" t="str">
            <v>SEDI</v>
          </cell>
          <cell r="C6144" t="str">
            <v>CARGA, DESCARGA E TRANSPORTE DE MATERIAIS</v>
          </cell>
          <cell r="D6144" t="str">
            <v>0211</v>
          </cell>
          <cell r="E6144">
            <v>0</v>
          </cell>
          <cell r="F6144">
            <v>0</v>
          </cell>
          <cell r="G6144" t="str">
            <v>100285</v>
          </cell>
          <cell r="H6144" t="str">
            <v>TRANSPORTE HORIZONTAL MANUAL, DE BARRAMENTO BLINDADO (UNIDADE: MXKM). AF_07/2019</v>
          </cell>
        </row>
        <row r="6145">
          <cell r="A6145" t="str">
            <v>SERVICOS DIVERSOS</v>
          </cell>
          <cell r="B6145" t="str">
            <v>SEDI</v>
          </cell>
          <cell r="C6145" t="str">
            <v>CARGA, DESCARGA E TRANSPORTE DE MATERIAIS</v>
          </cell>
          <cell r="D6145" t="str">
            <v>0211</v>
          </cell>
          <cell r="E6145">
            <v>0</v>
          </cell>
          <cell r="F6145">
            <v>0</v>
          </cell>
          <cell r="G6145" t="str">
            <v>100286</v>
          </cell>
          <cell r="H6145" t="str">
            <v>TRANSPORTE HORIZONTAL COM CARRINHO PLATAFORMA, DE BARRAMENTO BLINDADO (UNIDADE: MXKM). AF_07/2019</v>
          </cell>
        </row>
        <row r="6146">
          <cell r="A6146" t="str">
            <v>SERVICOS DIVERSOS</v>
          </cell>
          <cell r="B6146" t="str">
            <v>SEDI</v>
          </cell>
          <cell r="C6146" t="str">
            <v>CARGA, DESCARGA E TRANSPORTE DE MATERIAIS</v>
          </cell>
          <cell r="D6146" t="str">
            <v>0211</v>
          </cell>
          <cell r="E6146">
            <v>0</v>
          </cell>
          <cell r="F6146">
            <v>0</v>
          </cell>
          <cell r="G6146" t="str">
            <v>100287</v>
          </cell>
          <cell r="H6146" t="str">
            <v>TRANSPORTE HORIZONTAL MANUAL, DE CALHA QUADRADA NÚMERO 24  CORTE 33 (UNIDADE: MXKM). AF_07/2019</v>
          </cell>
        </row>
        <row r="6147">
          <cell r="A6147" t="str">
            <v>SERVICOS DIVERSOS</v>
          </cell>
          <cell r="B6147" t="str">
            <v>SEDI</v>
          </cell>
          <cell r="C6147" t="str">
            <v>LIMPEZA E ARREMATES FINAIS</v>
          </cell>
          <cell r="D6147" t="str">
            <v>0212</v>
          </cell>
          <cell r="E6147">
            <v>0</v>
          </cell>
          <cell r="F6147">
            <v>0</v>
          </cell>
          <cell r="G6147" t="str">
            <v>99802</v>
          </cell>
          <cell r="H6147" t="str">
            <v>LIMPEZA DE PISO CERÂMICO OU PORCELANATO COM VASSOURA A SECO. AF_04/2019</v>
          </cell>
        </row>
        <row r="6148">
          <cell r="A6148" t="str">
            <v>SERVICOS DIVERSOS</v>
          </cell>
          <cell r="B6148" t="str">
            <v>SEDI</v>
          </cell>
          <cell r="C6148" t="str">
            <v>LIMPEZA E ARREMATES FINAIS</v>
          </cell>
          <cell r="D6148" t="str">
            <v>0212</v>
          </cell>
          <cell r="E6148">
            <v>0</v>
          </cell>
          <cell r="F6148">
            <v>0</v>
          </cell>
          <cell r="G6148" t="str">
            <v>99803</v>
          </cell>
          <cell r="H6148" t="str">
            <v>LIMPEZA DE PISO CERÂMICO OU PORCELANATO COM PANO ÚMIDO. AF_04/2019</v>
          </cell>
        </row>
        <row r="6149">
          <cell r="A6149" t="str">
            <v>SERVICOS DIVERSOS</v>
          </cell>
          <cell r="B6149" t="str">
            <v>SEDI</v>
          </cell>
          <cell r="C6149" t="str">
            <v>LIMPEZA E ARREMATES FINAIS</v>
          </cell>
          <cell r="D6149" t="str">
            <v>0212</v>
          </cell>
          <cell r="E6149">
            <v>0</v>
          </cell>
          <cell r="F6149">
            <v>0</v>
          </cell>
          <cell r="G6149" t="str">
            <v>99805</v>
          </cell>
          <cell r="H6149" t="str">
            <v>LIMPEZA DE PISO CERÂMICO OU COM PEDRAS RÚSTICAS UTILIZANDO ÁCIDO MURIÁTICO. AF_04/2019</v>
          </cell>
        </row>
        <row r="6150">
          <cell r="A6150" t="str">
            <v>SERVICOS DIVERSOS</v>
          </cell>
          <cell r="B6150" t="str">
            <v>SEDI</v>
          </cell>
          <cell r="C6150" t="str">
            <v>LIMPEZA E ARREMATES FINAIS</v>
          </cell>
          <cell r="D6150" t="str">
            <v>0212</v>
          </cell>
          <cell r="E6150">
            <v>0</v>
          </cell>
          <cell r="F6150">
            <v>0</v>
          </cell>
          <cell r="G6150" t="str">
            <v>99806</v>
          </cell>
          <cell r="H6150" t="str">
            <v>LIMPEZA DE REVESTIMENTO CERÂMICO EM PAREDE COM PANO ÚMIDO AF_04/2019</v>
          </cell>
        </row>
        <row r="6151">
          <cell r="A6151" t="str">
            <v>SERVICOS DIVERSOS</v>
          </cell>
          <cell r="B6151" t="str">
            <v>SEDI</v>
          </cell>
          <cell r="C6151" t="str">
            <v>LIMPEZA E ARREMATES FINAIS</v>
          </cell>
          <cell r="D6151" t="str">
            <v>0212</v>
          </cell>
          <cell r="E6151">
            <v>0</v>
          </cell>
          <cell r="F6151">
            <v>0</v>
          </cell>
          <cell r="G6151" t="str">
            <v>99808</v>
          </cell>
          <cell r="H6151" t="str">
            <v>LIMPEZA DE REVESTIMENTO CERÂMICO EM PAREDE UTILIZANDO ÁCIDO MURIÁTICO. AF_04/2019</v>
          </cell>
        </row>
        <row r="6152">
          <cell r="A6152" t="str">
            <v>SERVICOS DIVERSOS</v>
          </cell>
          <cell r="B6152" t="str">
            <v>SEDI</v>
          </cell>
          <cell r="C6152" t="str">
            <v>LIMPEZA E ARREMATES FINAIS</v>
          </cell>
          <cell r="D6152" t="str">
            <v>0212</v>
          </cell>
          <cell r="E6152">
            <v>0</v>
          </cell>
          <cell r="F6152">
            <v>0</v>
          </cell>
          <cell r="G6152" t="str">
            <v>99809</v>
          </cell>
          <cell r="H6152" t="str">
            <v>LIMPEZA DE PISO DE LADRILHO HIDRÁULICO COM PANO ÚMIDO. AF_04/2019</v>
          </cell>
        </row>
        <row r="6153">
          <cell r="A6153" t="str">
            <v>SERVICOS DIVERSOS</v>
          </cell>
          <cell r="B6153" t="str">
            <v>SEDI</v>
          </cell>
          <cell r="C6153" t="str">
            <v>LIMPEZA E ARREMATES FINAIS</v>
          </cell>
          <cell r="D6153" t="str">
            <v>0212</v>
          </cell>
          <cell r="E6153">
            <v>0</v>
          </cell>
          <cell r="F6153">
            <v>0</v>
          </cell>
          <cell r="G6153" t="str">
            <v>99811</v>
          </cell>
          <cell r="H6153" t="str">
            <v>LIMPEZA DE CONTRAPISO COM VASSOURA A SECO. AF_04/2019</v>
          </cell>
        </row>
        <row r="6154">
          <cell r="A6154" t="str">
            <v>SERVICOS DIVERSOS</v>
          </cell>
          <cell r="B6154" t="str">
            <v>SEDI</v>
          </cell>
          <cell r="C6154" t="str">
            <v>LIMPEZA E ARREMATES FINAIS</v>
          </cell>
          <cell r="D6154" t="str">
            <v>0212</v>
          </cell>
          <cell r="E6154">
            <v>0</v>
          </cell>
          <cell r="F6154">
            <v>0</v>
          </cell>
          <cell r="G6154" t="str">
            <v>99812</v>
          </cell>
          <cell r="H6154" t="str">
            <v>LIMPEZA DE LADRILHO HIDRÁULICO EM PAREDE COM PANO ÚMIDO. AF_04/2019</v>
          </cell>
        </row>
        <row r="6155">
          <cell r="A6155" t="str">
            <v>SERVICOS DIVERSOS</v>
          </cell>
          <cell r="B6155" t="str">
            <v>SEDI</v>
          </cell>
          <cell r="C6155" t="str">
            <v>LIMPEZA E ARREMATES FINAIS</v>
          </cell>
          <cell r="D6155" t="str">
            <v>0212</v>
          </cell>
          <cell r="E6155">
            <v>0</v>
          </cell>
          <cell r="F6155">
            <v>0</v>
          </cell>
          <cell r="G6155" t="str">
            <v>99814</v>
          </cell>
          <cell r="H6155" t="str">
            <v>LIMPEZA DE SUPERFÍCIE COM JATO DE ALTA PRESSÃO. AF_04/2019</v>
          </cell>
        </row>
        <row r="6156">
          <cell r="A6156" t="str">
            <v>SERVICOS DIVERSOS</v>
          </cell>
          <cell r="B6156" t="str">
            <v>SEDI</v>
          </cell>
          <cell r="C6156" t="str">
            <v>LIMPEZA E ARREMATES FINAIS</v>
          </cell>
          <cell r="D6156" t="str">
            <v>0212</v>
          </cell>
          <cell r="E6156">
            <v>0</v>
          </cell>
          <cell r="F6156">
            <v>0</v>
          </cell>
          <cell r="G6156" t="str">
            <v>99822</v>
          </cell>
          <cell r="H6156" t="str">
            <v>LIMPEZA DE PORTA DE MADEIRA. AF_04/2019</v>
          </cell>
        </row>
        <row r="6157">
          <cell r="A6157" t="str">
            <v>SERVICOS DIVERSOS</v>
          </cell>
          <cell r="B6157" t="str">
            <v>SEDI</v>
          </cell>
          <cell r="C6157" t="str">
            <v>LIMPEZA E ARREMATES FINAIS</v>
          </cell>
          <cell r="D6157" t="str">
            <v>0212</v>
          </cell>
          <cell r="E6157">
            <v>0</v>
          </cell>
          <cell r="F6157">
            <v>0</v>
          </cell>
          <cell r="G6157" t="str">
            <v>99826</v>
          </cell>
          <cell r="H6157" t="str">
            <v>LIMPEZA DE FORRO REMOVÍVEL COM PANO ÚMIDO. AF_04/2019</v>
          </cell>
        </row>
        <row r="6158">
          <cell r="A6158" t="str">
            <v>SERVICOS DIVERSOS</v>
          </cell>
          <cell r="B6158" t="str">
            <v>SEDI</v>
          </cell>
          <cell r="C6158" t="str">
            <v>OUTROS</v>
          </cell>
          <cell r="D6158" t="str">
            <v>0318</v>
          </cell>
          <cell r="E6158">
            <v>0</v>
          </cell>
          <cell r="F6158">
            <v>0</v>
          </cell>
          <cell r="G6158" t="str">
            <v>73361</v>
          </cell>
          <cell r="H6158" t="str">
            <v>CONCRETO CICLOPICO FCK=10MPA 30% PEDRA DE MAO INCLUSIVE LANCAMENTO</v>
          </cell>
        </row>
        <row r="6159">
          <cell r="A6159" t="str">
            <v>SERVICOS DIVERSOS</v>
          </cell>
          <cell r="B6159" t="str">
            <v>SEDI</v>
          </cell>
          <cell r="C6159" t="str">
            <v>OUTROS</v>
          </cell>
          <cell r="D6159" t="str">
            <v>0318</v>
          </cell>
          <cell r="E6159">
            <v>0</v>
          </cell>
          <cell r="F6159">
            <v>0</v>
          </cell>
          <cell r="G6159" t="str">
            <v>97010</v>
          </cell>
          <cell r="H6159" t="str">
            <v>GUARDA-CORPO FIXADO EM FÔRMA DE MADEIRA COM TRAVESSÕES EM MADEIRA PREGADA E FECHAMENTO EM TELA DE POLIPROPILENO PARA EDIFICAÇÕES COM ATÉ 2 PAVIMENTOS. AF_11/2017</v>
          </cell>
        </row>
        <row r="6160">
          <cell r="A6160" t="str">
            <v>SERVICOS DIVERSOS</v>
          </cell>
          <cell r="B6160" t="str">
            <v>SEDI</v>
          </cell>
          <cell r="C6160" t="str">
            <v>OUTROS</v>
          </cell>
          <cell r="D6160" t="str">
            <v>0318</v>
          </cell>
          <cell r="E6160">
            <v>0</v>
          </cell>
          <cell r="F6160">
            <v>0</v>
          </cell>
          <cell r="G6160" t="str">
            <v>97011</v>
          </cell>
          <cell r="H6160" t="str">
            <v>GUARDA-CORPO FIXADO EM FÔRMA DE MADEIRA COM TRAVESSÕES EM MADEIRA PREGADA E FECHAMENTO EM TELA DE POLIPROPILENO PARA EDIFICAÇÕES COM  3 PAVIMENTOS. AF_11/2017</v>
          </cell>
        </row>
        <row r="6161">
          <cell r="A6161" t="str">
            <v>SERVICOS DIVERSOS</v>
          </cell>
          <cell r="B6161" t="str">
            <v>SEDI</v>
          </cell>
          <cell r="C6161" t="str">
            <v>OUTROS</v>
          </cell>
          <cell r="D6161" t="str">
            <v>0318</v>
          </cell>
          <cell r="E6161">
            <v>0</v>
          </cell>
          <cell r="F6161">
            <v>0</v>
          </cell>
          <cell r="G6161" t="str">
            <v>97012</v>
          </cell>
          <cell r="H6161" t="str">
            <v>GUARDA-CORPO FIXADO EM FÔRMA DE MADEIRA COM TRAVESSÕES EM MADEIRA PREGADA E FECHAMENTO EM TELA DE POLIPROPILENO PARA EDIFICAÇÕES COM ALTURA IGUAL OU SUPERIOR A 4 PAVIMENTOS. AF_11/2017</v>
          </cell>
        </row>
        <row r="6162">
          <cell r="A6162" t="str">
            <v>SERVICOS DIVERSOS</v>
          </cell>
          <cell r="B6162" t="str">
            <v>SEDI</v>
          </cell>
          <cell r="C6162" t="str">
            <v>OUTROS</v>
          </cell>
          <cell r="D6162" t="str">
            <v>0318</v>
          </cell>
          <cell r="E6162">
            <v>0</v>
          </cell>
          <cell r="F6162">
            <v>0</v>
          </cell>
          <cell r="G6162" t="str">
            <v>97013</v>
          </cell>
          <cell r="H6162" t="str">
            <v>GUARDA-CORPO FIXADO EM FÔRMA DE MADEIRA COM TRAVESSÕES EM MADEIRA PREGADA E FECHAMENTO EM PAINEL COMPENSADO PARA EDIFICAÇÕES COM ATÉ 2 PAVIMENTOS. AF_11/2017</v>
          </cell>
        </row>
        <row r="6163">
          <cell r="A6163" t="str">
            <v>SERVICOS DIVERSOS</v>
          </cell>
          <cell r="B6163" t="str">
            <v>SEDI</v>
          </cell>
          <cell r="C6163" t="str">
            <v>OUTROS</v>
          </cell>
          <cell r="D6163" t="str">
            <v>0318</v>
          </cell>
          <cell r="E6163">
            <v>0</v>
          </cell>
          <cell r="F6163">
            <v>0</v>
          </cell>
          <cell r="G6163" t="str">
            <v>97014</v>
          </cell>
          <cell r="H6163" t="str">
            <v>GUARDA-CORPO FIXADO EM FÔRMA DE MADEIRA COM TRAVESSÕES EM MADEIRA PREGADA E FECHAMENTO EM PAINEL COMPENSADO PARA EDIFICAÇÕES COM 3 PAVIMENTOS. AF_11/2017</v>
          </cell>
        </row>
        <row r="6164">
          <cell r="A6164" t="str">
            <v>SERVICOS DIVERSOS</v>
          </cell>
          <cell r="B6164" t="str">
            <v>SEDI</v>
          </cell>
          <cell r="C6164" t="str">
            <v>OUTROS</v>
          </cell>
          <cell r="D6164" t="str">
            <v>0318</v>
          </cell>
          <cell r="E6164">
            <v>0</v>
          </cell>
          <cell r="F6164">
            <v>0</v>
          </cell>
          <cell r="G6164" t="str">
            <v>97015</v>
          </cell>
          <cell r="H6164" t="str">
            <v>GUARDA-CORPO FIXADO EM FÔRMA DE MADEIRA COM TRAVESSÕES EM MADEIRA PREGADA E FECHAMENTO EM PAINEL COMPENSADO PARA EDIFICAÇÕES COM ALTURA IGUAL OU SUPERIOR A 4 PAVIMENTOS. AF_11/2017</v>
          </cell>
        </row>
        <row r="6165">
          <cell r="A6165" t="str">
            <v>SERVICOS DIVERSOS</v>
          </cell>
          <cell r="B6165" t="str">
            <v>SEDI</v>
          </cell>
          <cell r="C6165" t="str">
            <v>OUTROS</v>
          </cell>
          <cell r="D6165" t="str">
            <v>0318</v>
          </cell>
          <cell r="E6165">
            <v>0</v>
          </cell>
          <cell r="F6165">
            <v>0</v>
          </cell>
          <cell r="G6165" t="str">
            <v>97016</v>
          </cell>
          <cell r="H6165" t="str">
            <v>GUARDA-CORPO FIXADO EM FÔRMA DE MADEIRA COM TRAVESSÕES EM MADEIRA PREGADA PRÉ-MONTADA E ENCAIXE NA FÔRMA. PARA EDIFICAÇÕES COM ATÉ 2 PAVIMENTOS. AF_11/2017</v>
          </cell>
        </row>
        <row r="6166">
          <cell r="A6166" t="str">
            <v>SERVICOS DIVERSOS</v>
          </cell>
          <cell r="B6166" t="str">
            <v>SEDI</v>
          </cell>
          <cell r="C6166" t="str">
            <v>OUTROS</v>
          </cell>
          <cell r="D6166" t="str">
            <v>0318</v>
          </cell>
          <cell r="E6166">
            <v>0</v>
          </cell>
          <cell r="F6166">
            <v>0</v>
          </cell>
          <cell r="G6166" t="str">
            <v>97017</v>
          </cell>
          <cell r="H6166" t="str">
            <v>GUARDA-CORPO FIXADO EM FÔRMA DE MADEIRA COM TRAVESSÕES EM MADEIRA PREGADA PRÉ-MONTADA E ENCAIXE NA FÔRMA PARA EDIFICAÇÕES COM 3 PAVIMENTOS. AF_11/2017</v>
          </cell>
        </row>
        <row r="6167">
          <cell r="A6167" t="str">
            <v>SERVICOS DIVERSOS</v>
          </cell>
          <cell r="B6167" t="str">
            <v>SEDI</v>
          </cell>
          <cell r="C6167" t="str">
            <v>OUTROS</v>
          </cell>
          <cell r="D6167" t="str">
            <v>0318</v>
          </cell>
          <cell r="E6167">
            <v>0</v>
          </cell>
          <cell r="F6167">
            <v>0</v>
          </cell>
          <cell r="G6167" t="str">
            <v>97018</v>
          </cell>
          <cell r="H6167" t="str">
            <v>GUARDA-CORPO FIXADO EM FÔRMA DE MADEIRA COM TRAVESSÕES EM MADEIRA PREGADA PRÉ-MONTADA E ENCAIXE NA FÔRMA. PARA EDIFICAÇÕES COM ALTURA IGUAL OU SUPERIOR A 4 PAVIMENTOS. AF_11/2017</v>
          </cell>
        </row>
        <row r="6168">
          <cell r="A6168" t="str">
            <v>SERVICOS DIVERSOS</v>
          </cell>
          <cell r="B6168" t="str">
            <v>SEDI</v>
          </cell>
          <cell r="C6168" t="str">
            <v>OUTROS</v>
          </cell>
          <cell r="D6168" t="str">
            <v>0318</v>
          </cell>
          <cell r="E6168">
            <v>0</v>
          </cell>
          <cell r="F6168">
            <v>0</v>
          </cell>
          <cell r="G6168" t="str">
            <v>97031</v>
          </cell>
          <cell r="H6168" t="str">
            <v>GUARDA-CORPO EM LAJE PÓS-DESFÔRMA, PARA ESTRUTURAS EM CONCRETO, COM ESCORAS DE MADEIRA ESTRONCADAS NA ESTRUTURA, TRAVESSÕES DE MADEIRA PREGADOS E FECHAMENTO EM TELA DE POLIPROPILENO PARA EDIFICAÇÕES COM ALTURA ATÉ 4 PAVIMENTOS (1 MONTAGEM POR OBRA). AF_11/2017</v>
          </cell>
        </row>
        <row r="6169">
          <cell r="A6169" t="str">
            <v>SERVICOS DIVERSOS</v>
          </cell>
          <cell r="B6169" t="str">
            <v>SEDI</v>
          </cell>
          <cell r="C6169" t="str">
            <v>OUTROS</v>
          </cell>
          <cell r="D6169" t="str">
            <v>0318</v>
          </cell>
          <cell r="E6169">
            <v>0</v>
          </cell>
          <cell r="F6169">
            <v>0</v>
          </cell>
          <cell r="G6169" t="str">
            <v>97032</v>
          </cell>
          <cell r="H6169" t="str">
            <v>GUARDA-CORPO EM LAJE PÓS-DESFÔRMA, PARA ESTRUTURAS EM CONCRETO, COM ESCORAS DE MADEIRA ESTRONCADAS NA ESTRUTURA, TRAVESSÕES DE MADEIRA PREGADOS E FECHAMENTO EM TELA DE POLIPROPILENO PARA EDIFICAÇÕES ACIMA DE 4 PAV. (2 MONTAGENS POR OBRA). AF_11/2017</v>
          </cell>
        </row>
        <row r="6170">
          <cell r="A6170" t="str">
            <v>SERVICOS DIVERSOS</v>
          </cell>
          <cell r="B6170" t="str">
            <v>SEDI</v>
          </cell>
          <cell r="C6170" t="str">
            <v>OUTROS</v>
          </cell>
          <cell r="D6170" t="str">
            <v>0318</v>
          </cell>
          <cell r="E6170">
            <v>0</v>
          </cell>
          <cell r="F6170">
            <v>0</v>
          </cell>
          <cell r="G6170" t="str">
            <v>97033</v>
          </cell>
          <cell r="H6170" t="str">
            <v>GUARDA-CORPO EM LAJE PÓS-DESFORMA, PARA ESTRUTURAS EM CONCRETO, COM ESCORAS METÁLICAS ESTRONCADAS NA ESTRUTURA, TRAVESSÕES DE MADEIRA E FECHAMENTO EM TELA DE POLIPROPILENO PARA EDIFICAÇÕES COM ALTURA ATÉ 4 PAVIMENTOS (1 MONTAGEM POR OBRA). AF_11/2017</v>
          </cell>
        </row>
        <row r="6171">
          <cell r="A6171" t="str">
            <v>SERVICOS DIVERSOS</v>
          </cell>
          <cell r="B6171" t="str">
            <v>SEDI</v>
          </cell>
          <cell r="C6171" t="str">
            <v>OUTROS</v>
          </cell>
          <cell r="D6171" t="str">
            <v>0318</v>
          </cell>
          <cell r="E6171">
            <v>0</v>
          </cell>
          <cell r="F6171">
            <v>0</v>
          </cell>
          <cell r="G6171" t="str">
            <v>97034</v>
          </cell>
          <cell r="H6171" t="str">
            <v>GUARDA-CORPO EM LAJE PÓS-DESFORMA, PARA ESTRUTURAS EM CONCRETO, COM ESCORAS METÁLICAS ESTRONCADAS NA ESTRUTURA, TRAVESSÕES DE MADEIRA E FECHAMENTO EM TELA DE POLIPROPILENO PARA EDIFICAÇÕES ACIMA DE 4 PAVIMENTOS (2 MONTAGENS POR OBRA). AF_11/2017</v>
          </cell>
        </row>
        <row r="6172">
          <cell r="A6172" t="str">
            <v>SERVICOS DIVERSOS</v>
          </cell>
          <cell r="B6172" t="str">
            <v>SEDI</v>
          </cell>
          <cell r="C6172" t="str">
            <v>OUTROS</v>
          </cell>
          <cell r="D6172" t="str">
            <v>0318</v>
          </cell>
          <cell r="E6172">
            <v>0</v>
          </cell>
          <cell r="F6172">
            <v>0</v>
          </cell>
          <cell r="G6172" t="str">
            <v>97039</v>
          </cell>
          <cell r="H6172" t="str">
            <v>FECHAMENTO REMOVÍVEL DE VÃO DE PORTAS, EM MADEIRA (VÃO DO ELEVADOR)  1 MONTAGEM EM OBRA. AF_11/2017</v>
          </cell>
        </row>
        <row r="6173">
          <cell r="A6173" t="str">
            <v>SERVICOS DIVERSOS</v>
          </cell>
          <cell r="B6173" t="str">
            <v>SEDI</v>
          </cell>
          <cell r="C6173" t="str">
            <v>OUTROS</v>
          </cell>
          <cell r="D6173" t="str">
            <v>0318</v>
          </cell>
          <cell r="E6173">
            <v>0</v>
          </cell>
          <cell r="F6173">
            <v>0</v>
          </cell>
          <cell r="G6173" t="str">
            <v>97040</v>
          </cell>
          <cell r="H6173" t="str">
            <v>FECHAMENTO REMOVÍVEL DE ABERTURA DE CAIXILHO, EM MADEIRA  4 MONTAGENS EM OBRA. AF_11/2017</v>
          </cell>
        </row>
        <row r="6174">
          <cell r="A6174" t="str">
            <v>SERVICOS DIVERSOS</v>
          </cell>
          <cell r="B6174" t="str">
            <v>SEDI</v>
          </cell>
          <cell r="C6174" t="str">
            <v>OUTROS</v>
          </cell>
          <cell r="D6174" t="str">
            <v>0318</v>
          </cell>
          <cell r="E6174">
            <v>0</v>
          </cell>
          <cell r="F6174">
            <v>0</v>
          </cell>
          <cell r="G6174" t="str">
            <v>97041</v>
          </cell>
          <cell r="H6174" t="str">
            <v>FECHAMENTO REMOVÍVEL DE ABERTURA NO PISO, EM MADEIRA  1 MONTAGEM EM OBRA. AF_11/2017</v>
          </cell>
        </row>
        <row r="6175">
          <cell r="A6175" t="str">
            <v>SERVICOS DIVERSOS</v>
          </cell>
          <cell r="B6175" t="str">
            <v>SEDI</v>
          </cell>
          <cell r="C6175" t="str">
            <v>OUTROS</v>
          </cell>
          <cell r="D6175" t="str">
            <v>0318</v>
          </cell>
          <cell r="E6175">
            <v>0</v>
          </cell>
          <cell r="F6175">
            <v>0</v>
          </cell>
          <cell r="G6175" t="str">
            <v>97046</v>
          </cell>
          <cell r="H6175" t="str">
            <v>PONTEIRAS DE PROTEÇÃO DE VERGALHÕES EXPOSTOS EM FUNDAÇÕES. AF_11/2017</v>
          </cell>
        </row>
        <row r="6176">
          <cell r="A6176" t="str">
            <v>SERVICOS DIVERSOS</v>
          </cell>
          <cell r="B6176" t="str">
            <v>SEDI</v>
          </cell>
          <cell r="C6176" t="str">
            <v>OUTROS</v>
          </cell>
          <cell r="D6176" t="str">
            <v>0318</v>
          </cell>
          <cell r="E6176">
            <v>0</v>
          </cell>
          <cell r="F6176">
            <v>0</v>
          </cell>
          <cell r="G6176" t="str">
            <v>97047</v>
          </cell>
          <cell r="H6176" t="str">
            <v>PONTEIRAS DE PROTEÇÃO DE VERGALHÕES EXPOSTOS EM ESTRUTURAS DE CONCRETO ARMADO CONVENCIONAL. AF_11/2017</v>
          </cell>
        </row>
        <row r="6177">
          <cell r="A6177" t="str">
            <v>SERVICOS DIVERSOS</v>
          </cell>
          <cell r="B6177" t="str">
            <v>SEDI</v>
          </cell>
          <cell r="C6177" t="str">
            <v>OUTROS</v>
          </cell>
          <cell r="D6177" t="str">
            <v>0318</v>
          </cell>
          <cell r="E6177">
            <v>0</v>
          </cell>
          <cell r="F6177">
            <v>0</v>
          </cell>
          <cell r="G6177" t="str">
            <v>97048</v>
          </cell>
          <cell r="H6177" t="str">
            <v>PONTEIRAS DE PROTEÇÃO DE VERGALHÕES EXPOSTOS EM ALVENARIA ESTRUTURAL. AF_11/2017</v>
          </cell>
        </row>
        <row r="6178">
          <cell r="A6178" t="str">
            <v>SERVICOS DIVERSOS</v>
          </cell>
          <cell r="B6178" t="str">
            <v>SEDI</v>
          </cell>
          <cell r="C6178" t="str">
            <v>OUTROS</v>
          </cell>
          <cell r="D6178" t="str">
            <v>0318</v>
          </cell>
          <cell r="E6178">
            <v>0</v>
          </cell>
          <cell r="F6178">
            <v>0</v>
          </cell>
          <cell r="G6178" t="str">
            <v>97051</v>
          </cell>
          <cell r="H6178" t="str">
            <v>SINALIZAÇÃO COM FITA FIXADA NA ESTRUTURA. AF_11/2017</v>
          </cell>
        </row>
        <row r="6179">
          <cell r="A6179" t="str">
            <v>SERVICOS DIVERSOS</v>
          </cell>
          <cell r="B6179" t="str">
            <v>SEDI</v>
          </cell>
          <cell r="C6179" t="str">
            <v>OUTROS</v>
          </cell>
          <cell r="D6179" t="str">
            <v>0318</v>
          </cell>
          <cell r="E6179">
            <v>0</v>
          </cell>
          <cell r="F6179">
            <v>0</v>
          </cell>
          <cell r="G6179" t="str">
            <v>97053</v>
          </cell>
          <cell r="H6179" t="str">
            <v>SINALIZAÇÃO COM FITA FIXADA EM CONE PLÁSTICO, INCLUINDO CONE. AF_11/2017</v>
          </cell>
        </row>
        <row r="6180">
          <cell r="A6180" t="str">
            <v>SERVICOS DIVERSOS</v>
          </cell>
          <cell r="B6180" t="str">
            <v>SEDI</v>
          </cell>
          <cell r="C6180" t="str">
            <v>OUTROS</v>
          </cell>
          <cell r="D6180" t="str">
            <v>0318</v>
          </cell>
          <cell r="E6180">
            <v>0</v>
          </cell>
          <cell r="F6180">
            <v>0</v>
          </cell>
          <cell r="G6180" t="str">
            <v>97054</v>
          </cell>
          <cell r="H6180" t="str">
            <v>INSTALAÇÃO DE SINALIZADOR NOTURNO LED. AF_11/2017</v>
          </cell>
        </row>
        <row r="6181">
          <cell r="A6181" t="str">
            <v>SERVICOS DIVERSOS</v>
          </cell>
          <cell r="B6181" t="str">
            <v>SEDI</v>
          </cell>
          <cell r="C6181" t="str">
            <v>OUTROS</v>
          </cell>
          <cell r="D6181" t="str">
            <v>0318</v>
          </cell>
          <cell r="E6181">
            <v>0</v>
          </cell>
          <cell r="F6181">
            <v>0</v>
          </cell>
          <cell r="G6181" t="str">
            <v>97062</v>
          </cell>
          <cell r="H6181" t="str">
            <v>COLOCAÇÃO DE TELA EM ANDAIME FACHADEIRO. AF_11/2017</v>
          </cell>
        </row>
        <row r="6182">
          <cell r="A6182" t="str">
            <v>SERVICOS DIVERSOS</v>
          </cell>
          <cell r="B6182" t="str">
            <v>SEDI</v>
          </cell>
          <cell r="C6182" t="str">
            <v>OUTROS</v>
          </cell>
          <cell r="D6182" t="str">
            <v>0318</v>
          </cell>
          <cell r="E6182">
            <v>0</v>
          </cell>
          <cell r="F6182">
            <v>0</v>
          </cell>
          <cell r="G6182" t="str">
            <v>97063</v>
          </cell>
          <cell r="H6182" t="str">
            <v>MONTAGEM E DESMONTAGEM DE ANDAIME MODULAR FACHADEIRO, COM PISO METÁLICO, PARA EDIFICAÇÕES COM MÚLTIPLOS PAVIMENTOS (EXCLUSIVE ANDAIME E LIMPEZA). AF_11/2017</v>
          </cell>
        </row>
        <row r="6183">
          <cell r="A6183" t="str">
            <v>SERVICOS DIVERSOS</v>
          </cell>
          <cell r="B6183" t="str">
            <v>SEDI</v>
          </cell>
          <cell r="C6183" t="str">
            <v>OUTROS</v>
          </cell>
          <cell r="D6183" t="str">
            <v>0318</v>
          </cell>
          <cell r="E6183">
            <v>0</v>
          </cell>
          <cell r="F6183">
            <v>0</v>
          </cell>
          <cell r="G6183" t="str">
            <v>97064</v>
          </cell>
          <cell r="H6183" t="str">
            <v>MONTAGEM E DESMONTAGEM DE ANDAIME TUBULAR TIPO TORRE (EXCLUSIVE ANDAIME E LIMPEZA). AF_11/2017</v>
          </cell>
        </row>
        <row r="6184">
          <cell r="A6184" t="str">
            <v>SERVICOS DIVERSOS</v>
          </cell>
          <cell r="B6184" t="str">
            <v>SEDI</v>
          </cell>
          <cell r="C6184" t="str">
            <v>OUTROS</v>
          </cell>
          <cell r="D6184" t="str">
            <v>0318</v>
          </cell>
          <cell r="E6184">
            <v>0</v>
          </cell>
          <cell r="F6184">
            <v>0</v>
          </cell>
          <cell r="G6184" t="str">
            <v>97065</v>
          </cell>
          <cell r="H6184" t="str">
            <v>MONTAGEM E DESMONTAGEM DE ANDAIME MULTIDIRECIONAL (EXCLUSIVE ANDAIME E LIMPEZA). AF_11/2017</v>
          </cell>
        </row>
        <row r="6185">
          <cell r="A6185" t="str">
            <v>SERVICOS DIVERSOS</v>
          </cell>
          <cell r="B6185" t="str">
            <v>SEDI</v>
          </cell>
          <cell r="C6185" t="str">
            <v>OUTROS</v>
          </cell>
          <cell r="D6185" t="str">
            <v>0318</v>
          </cell>
          <cell r="E6185">
            <v>0</v>
          </cell>
          <cell r="F6185">
            <v>0</v>
          </cell>
          <cell r="G6185" t="str">
            <v>97066</v>
          </cell>
          <cell r="H6185" t="str">
            <v>COBERTURA PARA PROTEÇÃO DE PEDESTRES SOBRE ESTRUTURA DE ANDAIME, INCLUSIVE MONTAGEM E DESMONTAGEM. AF_11/2017</v>
          </cell>
        </row>
        <row r="6186">
          <cell r="A6186" t="str">
            <v>SERVICOS DIVERSOS</v>
          </cell>
          <cell r="B6186" t="str">
            <v>SEDI</v>
          </cell>
          <cell r="C6186" t="str">
            <v>OUTROS</v>
          </cell>
          <cell r="D6186" t="str">
            <v>0318</v>
          </cell>
          <cell r="E6186">
            <v>0</v>
          </cell>
          <cell r="F6186">
            <v>0</v>
          </cell>
          <cell r="G6186" t="str">
            <v>97067</v>
          </cell>
          <cell r="H6186" t="str">
            <v>PLATAFORMA DE PROTEÇÃO PRINCIPAL PARA ALVENARIA ESTRUTURAL PARA SER APOIADA EM ANDAIME, INCLUSIVE MONTAGEM E DESMONTAGEM. AF_11/2017</v>
          </cell>
        </row>
        <row r="6187">
          <cell r="A6187" t="str">
            <v>SERVICOS PRELIMINARES</v>
          </cell>
          <cell r="B6187" t="str">
            <v>SERP</v>
          </cell>
          <cell r="C6187" t="str">
            <v>DEMOLICOES/RETIRADAS</v>
          </cell>
          <cell r="D6187" t="str">
            <v>0014</v>
          </cell>
          <cell r="E6187">
            <v>0</v>
          </cell>
          <cell r="F6187">
            <v>0</v>
          </cell>
          <cell r="G6187" t="str">
            <v>97621</v>
          </cell>
          <cell r="H6187" t="str">
            <v>DEMOLIÇÃO DE ALVENARIA DE BLOCO FURADO, DE FORMA MANUAL, COM REAPROVEITAMENTO. AF_12/2017</v>
          </cell>
        </row>
        <row r="6188">
          <cell r="A6188" t="str">
            <v>SERVICOS PRELIMINARES</v>
          </cell>
          <cell r="B6188" t="str">
            <v>SERP</v>
          </cell>
          <cell r="C6188" t="str">
            <v>DEMOLICOES/RETIRADAS</v>
          </cell>
          <cell r="D6188" t="str">
            <v>0014</v>
          </cell>
          <cell r="E6188">
            <v>0</v>
          </cell>
          <cell r="F6188">
            <v>0</v>
          </cell>
          <cell r="G6188" t="str">
            <v>97622</v>
          </cell>
          <cell r="H6188" t="str">
            <v>DEMOLIÇÃO DE ALVENARIA DE BLOCO FURADO, DE FORMA MANUAL, SEM REAPROVEITAMENTO. AF_12/2017</v>
          </cell>
        </row>
        <row r="6189">
          <cell r="A6189" t="str">
            <v>SERVICOS PRELIMINARES</v>
          </cell>
          <cell r="B6189" t="str">
            <v>SERP</v>
          </cell>
          <cell r="C6189" t="str">
            <v>DEMOLICOES/RETIRADAS</v>
          </cell>
          <cell r="D6189" t="str">
            <v>0014</v>
          </cell>
          <cell r="E6189">
            <v>0</v>
          </cell>
          <cell r="F6189">
            <v>0</v>
          </cell>
          <cell r="G6189" t="str">
            <v>97623</v>
          </cell>
          <cell r="H6189" t="str">
            <v>DEMOLIÇÃO DE ALVENARIA DE TIJOLO MACIÇO, DE FORMA MANUAL, COM REAPROVEITAMENTO. AF_12/2017</v>
          </cell>
        </row>
        <row r="6190">
          <cell r="A6190" t="str">
            <v>SERVICOS PRELIMINARES</v>
          </cell>
          <cell r="B6190" t="str">
            <v>SERP</v>
          </cell>
          <cell r="C6190" t="str">
            <v>DEMOLICOES/RETIRADAS</v>
          </cell>
          <cell r="D6190" t="str">
            <v>0014</v>
          </cell>
          <cell r="E6190">
            <v>0</v>
          </cell>
          <cell r="F6190">
            <v>0</v>
          </cell>
          <cell r="G6190" t="str">
            <v>97624</v>
          </cell>
          <cell r="H6190" t="str">
            <v>DEMOLIÇÃO DE ALVENARIA DE TIJOLO MACIÇO, DE FORMA MANUAL, SEM REAPROVEITAMENTO. AF_12/2017</v>
          </cell>
        </row>
        <row r="6191">
          <cell r="A6191" t="str">
            <v>SERVICOS PRELIMINARES</v>
          </cell>
          <cell r="B6191" t="str">
            <v>SERP</v>
          </cell>
          <cell r="C6191" t="str">
            <v>DEMOLICOES/RETIRADAS</v>
          </cell>
          <cell r="D6191" t="str">
            <v>0014</v>
          </cell>
          <cell r="E6191">
            <v>0</v>
          </cell>
          <cell r="F6191">
            <v>0</v>
          </cell>
          <cell r="G6191" t="str">
            <v>97625</v>
          </cell>
          <cell r="H6191" t="str">
            <v>DEMOLIÇÃO DE ALVENARIA PARA QUALQUER TIPO DE BLOCO, DE FORMA MECANIZADA, SEM REAPROVEITAMENTO. AF_12/2017</v>
          </cell>
        </row>
        <row r="6192">
          <cell r="A6192" t="str">
            <v>SERVICOS PRELIMINARES</v>
          </cell>
          <cell r="B6192" t="str">
            <v>SERP</v>
          </cell>
          <cell r="C6192" t="str">
            <v>DEMOLICOES/RETIRADAS</v>
          </cell>
          <cell r="D6192" t="str">
            <v>0014</v>
          </cell>
          <cell r="E6192">
            <v>0</v>
          </cell>
          <cell r="F6192">
            <v>0</v>
          </cell>
          <cell r="G6192" t="str">
            <v>97626</v>
          </cell>
          <cell r="H6192" t="str">
            <v>DEMOLIÇÃO DE PILARES E VIGAS EM CONCRETO ARMADO, DE FORMA MANUAL, SEM REAPROVEITAMENTO. AF_12/2017</v>
          </cell>
        </row>
        <row r="6193">
          <cell r="A6193" t="str">
            <v>SERVICOS PRELIMINARES</v>
          </cell>
          <cell r="B6193" t="str">
            <v>SERP</v>
          </cell>
          <cell r="C6193" t="str">
            <v>DEMOLICOES/RETIRADAS</v>
          </cell>
          <cell r="D6193" t="str">
            <v>0014</v>
          </cell>
          <cell r="E6193">
            <v>0</v>
          </cell>
          <cell r="F6193">
            <v>0</v>
          </cell>
          <cell r="G6193" t="str">
            <v>97627</v>
          </cell>
          <cell r="H6193" t="str">
            <v>DEMOLIÇÃO DE PILARES E VIGAS EM CONCRETO ARMADO, DE FORMA MECANIZADA COM MARTELETE, SEM REAPROVEITAMENTO. AF_12/2017</v>
          </cell>
        </row>
        <row r="6194">
          <cell r="A6194" t="str">
            <v>SERVICOS PRELIMINARES</v>
          </cell>
          <cell r="B6194" t="str">
            <v>SERP</v>
          </cell>
          <cell r="C6194" t="str">
            <v>DEMOLICOES/RETIRADAS</v>
          </cell>
          <cell r="D6194" t="str">
            <v>0014</v>
          </cell>
          <cell r="E6194">
            <v>0</v>
          </cell>
          <cell r="F6194">
            <v>0</v>
          </cell>
          <cell r="G6194" t="str">
            <v>97628</v>
          </cell>
          <cell r="H6194" t="str">
            <v>DEMOLIÇÃO DE LAJES, DE FORMA MANUAL, SEM REAPROVEITAMENTO. AF_12/2017</v>
          </cell>
        </row>
        <row r="6195">
          <cell r="A6195" t="str">
            <v>SERVICOS PRELIMINARES</v>
          </cell>
          <cell r="B6195" t="str">
            <v>SERP</v>
          </cell>
          <cell r="C6195" t="str">
            <v>DEMOLICOES/RETIRADAS</v>
          </cell>
          <cell r="D6195" t="str">
            <v>0014</v>
          </cell>
          <cell r="E6195">
            <v>0</v>
          </cell>
          <cell r="F6195">
            <v>0</v>
          </cell>
          <cell r="G6195" t="str">
            <v>97629</v>
          </cell>
          <cell r="H6195" t="str">
            <v>DEMOLIÇÃO DE LAJES, DE FORMA MECANIZADA COM MARTELETE, SEM REAPROVEITAMENTO. AF_12/2017</v>
          </cell>
        </row>
        <row r="6196">
          <cell r="A6196" t="str">
            <v>SERVICOS PRELIMINARES</v>
          </cell>
          <cell r="B6196" t="str">
            <v>SERP</v>
          </cell>
          <cell r="C6196" t="str">
            <v>DEMOLICOES/RETIRADAS</v>
          </cell>
          <cell r="D6196" t="str">
            <v>0014</v>
          </cell>
          <cell r="E6196">
            <v>0</v>
          </cell>
          <cell r="F6196">
            <v>0</v>
          </cell>
          <cell r="G6196" t="str">
            <v>97631</v>
          </cell>
          <cell r="H6196" t="str">
            <v>DEMOLIÇÃO DE ARGAMASSAS, DE FORMA MANUAL, SEM REAPROVEITAMENTO. AF_12/2017</v>
          </cell>
        </row>
        <row r="6197">
          <cell r="A6197" t="str">
            <v>SERVICOS PRELIMINARES</v>
          </cell>
          <cell r="B6197" t="str">
            <v>SERP</v>
          </cell>
          <cell r="C6197" t="str">
            <v>DEMOLICOES/RETIRADAS</v>
          </cell>
          <cell r="D6197" t="str">
            <v>0014</v>
          </cell>
          <cell r="E6197">
            <v>0</v>
          </cell>
          <cell r="F6197">
            <v>0</v>
          </cell>
          <cell r="G6197" t="str">
            <v>97632</v>
          </cell>
          <cell r="H6197" t="str">
            <v>DEMOLIÇÃO DE RODAPÉ CERÂMICO, DE FORMA MANUAL, SEM REAPROVEITAMENTO. AF_12/2017</v>
          </cell>
        </row>
        <row r="6198">
          <cell r="A6198" t="str">
            <v>SERVICOS PRELIMINARES</v>
          </cell>
          <cell r="B6198" t="str">
            <v>SERP</v>
          </cell>
          <cell r="C6198" t="str">
            <v>DEMOLICOES/RETIRADAS</v>
          </cell>
          <cell r="D6198" t="str">
            <v>0014</v>
          </cell>
          <cell r="E6198">
            <v>0</v>
          </cell>
          <cell r="F6198">
            <v>0</v>
          </cell>
          <cell r="G6198" t="str">
            <v>97633</v>
          </cell>
          <cell r="H6198" t="str">
            <v>DEMOLIÇÃO DE REVESTIMENTO CERÂMICO, DE FORMA MANUAL, SEM REAPROVEITAMENTO. AF_12/2017</v>
          </cell>
        </row>
        <row r="6199">
          <cell r="A6199" t="str">
            <v>SERVICOS PRELIMINARES</v>
          </cell>
          <cell r="B6199" t="str">
            <v>SERP</v>
          </cell>
          <cell r="C6199" t="str">
            <v>DEMOLICOES/RETIRADAS</v>
          </cell>
          <cell r="D6199" t="str">
            <v>0014</v>
          </cell>
          <cell r="E6199">
            <v>0</v>
          </cell>
          <cell r="F6199">
            <v>0</v>
          </cell>
          <cell r="G6199" t="str">
            <v>97634</v>
          </cell>
          <cell r="H6199" t="str">
            <v>DEMOLIÇÃO DE REVESTIMENTO CERÂMICO, DE FORMA MECANIZADA COM MARTELETE, SEM REAPROVEITAMENTO. AF_12/2017</v>
          </cell>
        </row>
        <row r="6200">
          <cell r="A6200" t="str">
            <v>SERVICOS PRELIMINARES</v>
          </cell>
          <cell r="B6200" t="str">
            <v>SERP</v>
          </cell>
          <cell r="C6200" t="str">
            <v>DEMOLICOES/RETIRADAS</v>
          </cell>
          <cell r="D6200" t="str">
            <v>0014</v>
          </cell>
          <cell r="E6200">
            <v>0</v>
          </cell>
          <cell r="F6200">
            <v>0</v>
          </cell>
          <cell r="G6200" t="str">
            <v>97635</v>
          </cell>
          <cell r="H6200" t="str">
            <v>DEMOLIÇÃO DE PAVIMENTO INTERTRAVADO, DE FORMA MANUAL, COM REAPROVEITAMENTO. AF_12/2017</v>
          </cell>
        </row>
        <row r="6201">
          <cell r="A6201" t="str">
            <v>SERVICOS PRELIMINARES</v>
          </cell>
          <cell r="B6201" t="str">
            <v>SERP</v>
          </cell>
          <cell r="C6201" t="str">
            <v>DEMOLICOES/RETIRADAS</v>
          </cell>
          <cell r="D6201" t="str">
            <v>0014</v>
          </cell>
          <cell r="E6201">
            <v>0</v>
          </cell>
          <cell r="F6201">
            <v>0</v>
          </cell>
          <cell r="G6201" t="str">
            <v>97636</v>
          </cell>
          <cell r="H6201" t="str">
            <v>DEMOLIÇÃO PARCIAL DE PAVIMENTO ASFÁLTICO, DE FORMA MECANIZADA, SEM REAPROVEITAMENTO. AF_12/2017</v>
          </cell>
        </row>
        <row r="6202">
          <cell r="A6202" t="str">
            <v>SERVICOS PRELIMINARES</v>
          </cell>
          <cell r="B6202" t="str">
            <v>SERP</v>
          </cell>
          <cell r="C6202" t="str">
            <v>DEMOLICOES/RETIRADAS</v>
          </cell>
          <cell r="D6202" t="str">
            <v>0014</v>
          </cell>
          <cell r="E6202">
            <v>0</v>
          </cell>
          <cell r="F6202">
            <v>0</v>
          </cell>
          <cell r="G6202" t="str">
            <v>97637</v>
          </cell>
          <cell r="H6202" t="str">
            <v>REMOÇÃO DE TAPUME/ CHAPAS METÁLICAS E DE MADEIRA, DE FORMA MANUAL, SEM REAPROVEITAMENTO. AF_12/2017</v>
          </cell>
        </row>
        <row r="6203">
          <cell r="A6203" t="str">
            <v>SERVICOS PRELIMINARES</v>
          </cell>
          <cell r="B6203" t="str">
            <v>SERP</v>
          </cell>
          <cell r="C6203" t="str">
            <v>DEMOLICOES/RETIRADAS</v>
          </cell>
          <cell r="D6203" t="str">
            <v>0014</v>
          </cell>
          <cell r="E6203">
            <v>0</v>
          </cell>
          <cell r="F6203">
            <v>0</v>
          </cell>
          <cell r="G6203" t="str">
            <v>97638</v>
          </cell>
          <cell r="H6203" t="str">
            <v>REMOÇÃO DE CHAPAS E PERFIS DE DRYWALL, DE FORMA MANUAL, SEM REAPROVEITAMENTO. AF_12/2017</v>
          </cell>
        </row>
        <row r="6204">
          <cell r="A6204" t="str">
            <v>SERVICOS PRELIMINARES</v>
          </cell>
          <cell r="B6204" t="str">
            <v>SERP</v>
          </cell>
          <cell r="C6204" t="str">
            <v>DEMOLICOES/RETIRADAS</v>
          </cell>
          <cell r="D6204" t="str">
            <v>0014</v>
          </cell>
          <cell r="E6204">
            <v>0</v>
          </cell>
          <cell r="F6204">
            <v>0</v>
          </cell>
          <cell r="G6204" t="str">
            <v>97639</v>
          </cell>
          <cell r="H6204" t="str">
            <v>REMOÇÃO DE PLACAS E PILARETES DE CONCRETO, DE FORMA MANUAL, SEM REAPROVEITAMENTO. AF_12/2017</v>
          </cell>
        </row>
        <row r="6205">
          <cell r="A6205" t="str">
            <v>SERVICOS PRELIMINARES</v>
          </cell>
          <cell r="B6205" t="str">
            <v>SERP</v>
          </cell>
          <cell r="C6205" t="str">
            <v>DEMOLICOES/RETIRADAS</v>
          </cell>
          <cell r="D6205" t="str">
            <v>0014</v>
          </cell>
          <cell r="E6205">
            <v>0</v>
          </cell>
          <cell r="F6205">
            <v>0</v>
          </cell>
          <cell r="G6205" t="str">
            <v>97640</v>
          </cell>
          <cell r="H6205" t="str">
            <v>REMOÇÃO DE FORROS DE DRYWALL, PVC E FIBROMINERAL, DE FORMA MANUAL, SEM REAPROVEITAMENTO. AF_12/2017</v>
          </cell>
        </row>
        <row r="6206">
          <cell r="A6206" t="str">
            <v>SERVICOS PRELIMINARES</v>
          </cell>
          <cell r="B6206" t="str">
            <v>SERP</v>
          </cell>
          <cell r="C6206" t="str">
            <v>DEMOLICOES/RETIRADAS</v>
          </cell>
          <cell r="D6206" t="str">
            <v>0014</v>
          </cell>
          <cell r="E6206">
            <v>0</v>
          </cell>
          <cell r="F6206">
            <v>0</v>
          </cell>
          <cell r="G6206" t="str">
            <v>97641</v>
          </cell>
          <cell r="H6206" t="str">
            <v>REMOÇÃO DE FORRO DE GESSO, DE FORMA MANUAL, SEM REAPROVEITAMENTO. AF_12/2017</v>
          </cell>
        </row>
        <row r="6207">
          <cell r="A6207" t="str">
            <v>SERVICOS PRELIMINARES</v>
          </cell>
          <cell r="B6207" t="str">
            <v>SERP</v>
          </cell>
          <cell r="C6207" t="str">
            <v>DEMOLICOES/RETIRADAS</v>
          </cell>
          <cell r="D6207" t="str">
            <v>0014</v>
          </cell>
          <cell r="E6207">
            <v>0</v>
          </cell>
          <cell r="F6207">
            <v>0</v>
          </cell>
          <cell r="G6207" t="str">
            <v>97642</v>
          </cell>
          <cell r="H6207" t="str">
            <v>REMOÇÃO DE TRAMA METÁLICA OU DE MADEIRA PARA FORRO, DE FORMA MANUAL, SEM REAPROVEITAMENTO. AF_12/2017</v>
          </cell>
        </row>
        <row r="6208">
          <cell r="A6208" t="str">
            <v>SERVICOS PRELIMINARES</v>
          </cell>
          <cell r="B6208" t="str">
            <v>SERP</v>
          </cell>
          <cell r="C6208" t="str">
            <v>DEMOLICOES/RETIRADAS</v>
          </cell>
          <cell r="D6208" t="str">
            <v>0014</v>
          </cell>
          <cell r="E6208">
            <v>0</v>
          </cell>
          <cell r="F6208">
            <v>0</v>
          </cell>
          <cell r="G6208" t="str">
            <v>97643</v>
          </cell>
          <cell r="H6208" t="str">
            <v>REMOÇÃO DE PISO DE MADEIRA (ASSOALHO E BARROTE), DE FORMA MANUAL, SEM REAPROVEITAMENTO. AF_12/2017</v>
          </cell>
        </row>
        <row r="6209">
          <cell r="A6209" t="str">
            <v>SERVICOS PRELIMINARES</v>
          </cell>
          <cell r="B6209" t="str">
            <v>SERP</v>
          </cell>
          <cell r="C6209" t="str">
            <v>DEMOLICOES/RETIRADAS</v>
          </cell>
          <cell r="D6209" t="str">
            <v>0014</v>
          </cell>
          <cell r="E6209">
            <v>0</v>
          </cell>
          <cell r="F6209">
            <v>0</v>
          </cell>
          <cell r="G6209" t="str">
            <v>97644</v>
          </cell>
          <cell r="H6209" t="str">
            <v>REMOÇÃO DE PORTAS, DE FORMA MANUAL, SEM REAPROVEITAMENTO. AF_12/2017</v>
          </cell>
        </row>
        <row r="6210">
          <cell r="A6210" t="str">
            <v>SERVICOS PRELIMINARES</v>
          </cell>
          <cell r="B6210" t="str">
            <v>SERP</v>
          </cell>
          <cell r="C6210" t="str">
            <v>DEMOLICOES/RETIRADAS</v>
          </cell>
          <cell r="D6210" t="str">
            <v>0014</v>
          </cell>
          <cell r="E6210">
            <v>0</v>
          </cell>
          <cell r="F6210">
            <v>0</v>
          </cell>
          <cell r="G6210" t="str">
            <v>97645</v>
          </cell>
          <cell r="H6210" t="str">
            <v>REMOÇÃO DE JANELAS, DE FORMA MANUAL, SEM REAPROVEITAMENTO. AF_12/2017</v>
          </cell>
        </row>
        <row r="6211">
          <cell r="A6211" t="str">
            <v>SERVICOS PRELIMINARES</v>
          </cell>
          <cell r="B6211" t="str">
            <v>SERP</v>
          </cell>
          <cell r="C6211" t="str">
            <v>DEMOLICOES/RETIRADAS</v>
          </cell>
          <cell r="D6211" t="str">
            <v>0014</v>
          </cell>
          <cell r="E6211">
            <v>0</v>
          </cell>
          <cell r="F6211">
            <v>0</v>
          </cell>
          <cell r="G6211" t="str">
            <v>97647</v>
          </cell>
          <cell r="H6211" t="str">
            <v>REMOÇÃO DE TELHAS, DE FIBROCIMENTO, METÁLICA E CERÂMICA, DE FORMA MANUAL, SEM REAPROVEITAMENTO. AF_12/2017</v>
          </cell>
        </row>
        <row r="6212">
          <cell r="A6212" t="str">
            <v>SERVICOS PRELIMINARES</v>
          </cell>
          <cell r="B6212" t="str">
            <v>SERP</v>
          </cell>
          <cell r="C6212" t="str">
            <v>DEMOLICOES/RETIRADAS</v>
          </cell>
          <cell r="D6212" t="str">
            <v>0014</v>
          </cell>
          <cell r="E6212">
            <v>0</v>
          </cell>
          <cell r="F6212">
            <v>0</v>
          </cell>
          <cell r="G6212" t="str">
            <v>97648</v>
          </cell>
          <cell r="H6212" t="str">
            <v>REMOÇÃO DE PROTEÇÃO TÉRMICA PARA COBERTURA EM EPS, DE FORMA MANUAL, SEM REAPROVEITAMENTO. AF_12/2017</v>
          </cell>
        </row>
        <row r="6213">
          <cell r="A6213" t="str">
            <v>SERVICOS PRELIMINARES</v>
          </cell>
          <cell r="B6213" t="str">
            <v>SERP</v>
          </cell>
          <cell r="C6213" t="str">
            <v>DEMOLICOES/RETIRADAS</v>
          </cell>
          <cell r="D6213" t="str">
            <v>0014</v>
          </cell>
          <cell r="E6213">
            <v>0</v>
          </cell>
          <cell r="F6213">
            <v>0</v>
          </cell>
          <cell r="G6213" t="str">
            <v>97649</v>
          </cell>
          <cell r="H6213" t="str">
            <v>REMOÇÃO DE TELHAS DE FIBROCIMENTO, METÁLICA E CERÂMICA, DE FORMA MECANIZADA, COM USO DE GUINDASTE, SEM REAPROVEITAMENTO. AF_12/2017</v>
          </cell>
        </row>
        <row r="6214">
          <cell r="A6214" t="str">
            <v>SERVICOS PRELIMINARES</v>
          </cell>
          <cell r="B6214" t="str">
            <v>SERP</v>
          </cell>
          <cell r="C6214" t="str">
            <v>DEMOLICOES/RETIRADAS</v>
          </cell>
          <cell r="D6214" t="str">
            <v>0014</v>
          </cell>
          <cell r="E6214">
            <v>0</v>
          </cell>
          <cell r="F6214">
            <v>0</v>
          </cell>
          <cell r="G6214" t="str">
            <v>97650</v>
          </cell>
          <cell r="H6214" t="str">
            <v>REMOÇÃO DE TRAMA DE MADEIRA PARA COBERTURA, DE FORMA MANUAL, SEM REAPROVEITAMENTO. AF_12/2017</v>
          </cell>
        </row>
        <row r="6215">
          <cell r="A6215" t="str">
            <v>SERVICOS PRELIMINARES</v>
          </cell>
          <cell r="B6215" t="str">
            <v>SERP</v>
          </cell>
          <cell r="C6215" t="str">
            <v>DEMOLICOES/RETIRADAS</v>
          </cell>
          <cell r="D6215" t="str">
            <v>0014</v>
          </cell>
          <cell r="E6215">
            <v>0</v>
          </cell>
          <cell r="F6215">
            <v>0</v>
          </cell>
          <cell r="G6215" t="str">
            <v>97651</v>
          </cell>
          <cell r="H6215" t="str">
            <v>REMOÇÃO DE TESOURAS DE MADEIRA, COM VÃO MENOR QUE 8M, DE FORMA MANUAL, SEM REAPROVEITAMENTO. AF_12/2017</v>
          </cell>
        </row>
        <row r="6216">
          <cell r="A6216" t="str">
            <v>SERVICOS PRELIMINARES</v>
          </cell>
          <cell r="B6216" t="str">
            <v>SERP</v>
          </cell>
          <cell r="C6216" t="str">
            <v>DEMOLICOES/RETIRADAS</v>
          </cell>
          <cell r="D6216" t="str">
            <v>0014</v>
          </cell>
          <cell r="E6216">
            <v>0</v>
          </cell>
          <cell r="F6216">
            <v>0</v>
          </cell>
          <cell r="G6216" t="str">
            <v>97652</v>
          </cell>
          <cell r="H6216" t="str">
            <v>REMOÇÃO DE TESOURAS DE MADEIRA, COM VÃO MAIOR OU IGUAL A 8M, DE FORMA MANUAL, SEM REAPROVEITAMENTO. AF_12/2017</v>
          </cell>
        </row>
        <row r="6217">
          <cell r="A6217" t="str">
            <v>SERVICOS PRELIMINARES</v>
          </cell>
          <cell r="B6217" t="str">
            <v>SERP</v>
          </cell>
          <cell r="C6217" t="str">
            <v>DEMOLICOES/RETIRADAS</v>
          </cell>
          <cell r="D6217" t="str">
            <v>0014</v>
          </cell>
          <cell r="E6217">
            <v>0</v>
          </cell>
          <cell r="F6217">
            <v>0</v>
          </cell>
          <cell r="G6217" t="str">
            <v>97653</v>
          </cell>
          <cell r="H6217" t="str">
            <v>REMOÇÃO DE TESOURAS DE MADEIRA, COM VÃO MENOR QUE 8M, DE FORMA MECANIZADA, COM REAPROVEITAMENTO. AF_12/2017</v>
          </cell>
        </row>
        <row r="6218">
          <cell r="A6218" t="str">
            <v>SERVICOS PRELIMINARES</v>
          </cell>
          <cell r="B6218" t="str">
            <v>SERP</v>
          </cell>
          <cell r="C6218" t="str">
            <v>DEMOLICOES/RETIRADAS</v>
          </cell>
          <cell r="D6218" t="str">
            <v>0014</v>
          </cell>
          <cell r="E6218">
            <v>0</v>
          </cell>
          <cell r="F6218">
            <v>0</v>
          </cell>
          <cell r="G6218" t="str">
            <v>97654</v>
          </cell>
          <cell r="H6218" t="str">
            <v>REMOÇÃO DE TESOURAS DE MADEIRA, COM VÃO MAIOR OU IGUAL A 8M, DE FORMA MECANIZADA, COM REAPROVEITAMENTO. AF_12/2017</v>
          </cell>
        </row>
        <row r="6219">
          <cell r="A6219" t="str">
            <v>SERVICOS PRELIMINARES</v>
          </cell>
          <cell r="B6219" t="str">
            <v>SERP</v>
          </cell>
          <cell r="C6219" t="str">
            <v>DEMOLICOES/RETIRADAS</v>
          </cell>
          <cell r="D6219" t="str">
            <v>0014</v>
          </cell>
          <cell r="E6219">
            <v>0</v>
          </cell>
          <cell r="F6219">
            <v>0</v>
          </cell>
          <cell r="G6219" t="str">
            <v>97655</v>
          </cell>
          <cell r="H6219" t="str">
            <v>REMOÇÃO DE TRAMA METÁLICA PARA COBERTURA, DE FORMA MANUAL, SEM REAPROVEITAMENTO. AF_12/2017</v>
          </cell>
        </row>
        <row r="6220">
          <cell r="A6220" t="str">
            <v>SERVICOS PRELIMINARES</v>
          </cell>
          <cell r="B6220" t="str">
            <v>SERP</v>
          </cell>
          <cell r="C6220" t="str">
            <v>DEMOLICOES/RETIRADAS</v>
          </cell>
          <cell r="D6220" t="str">
            <v>0014</v>
          </cell>
          <cell r="E6220">
            <v>0</v>
          </cell>
          <cell r="F6220">
            <v>0</v>
          </cell>
          <cell r="G6220" t="str">
            <v>97656</v>
          </cell>
          <cell r="H6220" t="str">
            <v>REMOÇÃO DE TESOURAS METÁLICAS, COM VÃO MENOR QUE 8M, DE FORMA MANUAL, SEM REAPROVEITAMENTO. AF_12/2017</v>
          </cell>
        </row>
        <row r="6221">
          <cell r="A6221" t="str">
            <v>SERVICOS PRELIMINARES</v>
          </cell>
          <cell r="B6221" t="str">
            <v>SERP</v>
          </cell>
          <cell r="C6221" t="str">
            <v>DEMOLICOES/RETIRADAS</v>
          </cell>
          <cell r="D6221" t="str">
            <v>0014</v>
          </cell>
          <cell r="E6221">
            <v>0</v>
          </cell>
          <cell r="F6221">
            <v>0</v>
          </cell>
          <cell r="G6221" t="str">
            <v>97657</v>
          </cell>
          <cell r="H6221" t="str">
            <v>REMOÇÃO DE TESOURAS METÁLICAS, COM VÃO MAIOR OU IGUAL A 8M, DE FORMA MANUAL, SEM REAPROVEITAMENTO. AF_12/2017</v>
          </cell>
        </row>
        <row r="6222">
          <cell r="A6222" t="str">
            <v>SERVICOS PRELIMINARES</v>
          </cell>
          <cell r="B6222" t="str">
            <v>SERP</v>
          </cell>
          <cell r="C6222" t="str">
            <v>DEMOLICOES/RETIRADAS</v>
          </cell>
          <cell r="D6222" t="str">
            <v>0014</v>
          </cell>
          <cell r="E6222">
            <v>0</v>
          </cell>
          <cell r="F6222">
            <v>0</v>
          </cell>
          <cell r="G6222" t="str">
            <v>97658</v>
          </cell>
          <cell r="H6222" t="str">
            <v>REMOÇÃO DE TESOURAS METÁLICAS, COM VÃO MENOR QUE 8M, DE FORMA MECANIZADA, COM REAPROVEITAMENTO. AF_12/2017</v>
          </cell>
        </row>
        <row r="6223">
          <cell r="A6223" t="str">
            <v>SERVICOS PRELIMINARES</v>
          </cell>
          <cell r="B6223" t="str">
            <v>SERP</v>
          </cell>
          <cell r="C6223" t="str">
            <v>DEMOLICOES/RETIRADAS</v>
          </cell>
          <cell r="D6223" t="str">
            <v>0014</v>
          </cell>
          <cell r="E6223">
            <v>0</v>
          </cell>
          <cell r="F6223">
            <v>0</v>
          </cell>
          <cell r="G6223" t="str">
            <v>97659</v>
          </cell>
          <cell r="H6223" t="str">
            <v>REMOÇÃO DE TESOURAS METÁLICAS, COM VÃO MAIOR OU IGUAL A 8M, DE FORMA MECANIZADA, COM REAPROVEITAMENTO. AF_12/2017</v>
          </cell>
        </row>
        <row r="6224">
          <cell r="A6224" t="str">
            <v>SERVICOS PRELIMINARES</v>
          </cell>
          <cell r="B6224" t="str">
            <v>SERP</v>
          </cell>
          <cell r="C6224" t="str">
            <v>DEMOLICOES/RETIRADAS</v>
          </cell>
          <cell r="D6224" t="str">
            <v>0014</v>
          </cell>
          <cell r="E6224">
            <v>0</v>
          </cell>
          <cell r="F6224">
            <v>0</v>
          </cell>
          <cell r="G6224" t="str">
            <v>97660</v>
          </cell>
          <cell r="H6224" t="str">
            <v>REMOÇÃO DE INTERRUPTORES/TOMADAS ELÉTRICAS, DE FORMA MANUAL, SEM REAPROVEITAMENTO. AF_12/2017</v>
          </cell>
        </row>
        <row r="6225">
          <cell r="A6225" t="str">
            <v>SERVICOS PRELIMINARES</v>
          </cell>
          <cell r="B6225" t="str">
            <v>SERP</v>
          </cell>
          <cell r="C6225" t="str">
            <v>DEMOLICOES/RETIRADAS</v>
          </cell>
          <cell r="D6225" t="str">
            <v>0014</v>
          </cell>
          <cell r="E6225">
            <v>0</v>
          </cell>
          <cell r="F6225">
            <v>0</v>
          </cell>
          <cell r="G6225" t="str">
            <v>97661</v>
          </cell>
          <cell r="H6225" t="str">
            <v>REMOÇÃO DE CABOS ELÉTRICOS, DE FORMA MANUAL, SEM REAPROVEITAMENTO. AF_12/2017</v>
          </cell>
        </row>
        <row r="6226">
          <cell r="A6226" t="str">
            <v>SERVICOS PRELIMINARES</v>
          </cell>
          <cell r="B6226" t="str">
            <v>SERP</v>
          </cell>
          <cell r="C6226" t="str">
            <v>DEMOLICOES/RETIRADAS</v>
          </cell>
          <cell r="D6226" t="str">
            <v>0014</v>
          </cell>
          <cell r="E6226">
            <v>0</v>
          </cell>
          <cell r="F6226">
            <v>0</v>
          </cell>
          <cell r="G6226" t="str">
            <v>97662</v>
          </cell>
          <cell r="H6226" t="str">
            <v>REMOÇÃO DE TUBULAÇÕES (TUBOS E CONEXÕES) DE ÁGUA FRIA, DE FORMA MANUAL, SEM REAPROVEITAMENTO. AF_12/2017</v>
          </cell>
        </row>
        <row r="6227">
          <cell r="A6227" t="str">
            <v>SERVICOS PRELIMINARES</v>
          </cell>
          <cell r="B6227" t="str">
            <v>SERP</v>
          </cell>
          <cell r="C6227" t="str">
            <v>DEMOLICOES/RETIRADAS</v>
          </cell>
          <cell r="D6227" t="str">
            <v>0014</v>
          </cell>
          <cell r="E6227">
            <v>0</v>
          </cell>
          <cell r="F6227">
            <v>0</v>
          </cell>
          <cell r="G6227" t="str">
            <v>97663</v>
          </cell>
          <cell r="H6227" t="str">
            <v>REMOÇÃO DE LOUÇAS, DE FORMA MANUAL, SEM REAPROVEITAMENTO. AF_12/2017</v>
          </cell>
        </row>
        <row r="6228">
          <cell r="A6228" t="str">
            <v>SERVICOS PRELIMINARES</v>
          </cell>
          <cell r="B6228" t="str">
            <v>SERP</v>
          </cell>
          <cell r="C6228" t="str">
            <v>DEMOLICOES/RETIRADAS</v>
          </cell>
          <cell r="D6228" t="str">
            <v>0014</v>
          </cell>
          <cell r="E6228">
            <v>0</v>
          </cell>
          <cell r="F6228">
            <v>0</v>
          </cell>
          <cell r="G6228" t="str">
            <v>97664</v>
          </cell>
          <cell r="H6228" t="str">
            <v>REMOÇÃO DE ACESSÓRIOS, DE FORMA MANUAL, SEM REAPROVEITAMENTO. AF_12/2017</v>
          </cell>
        </row>
        <row r="6229">
          <cell r="A6229" t="str">
            <v>SERVICOS PRELIMINARES</v>
          </cell>
          <cell r="B6229" t="str">
            <v>SERP</v>
          </cell>
          <cell r="C6229" t="str">
            <v>DEMOLICOES/RETIRADAS</v>
          </cell>
          <cell r="D6229" t="str">
            <v>0014</v>
          </cell>
          <cell r="E6229">
            <v>0</v>
          </cell>
          <cell r="F6229">
            <v>0</v>
          </cell>
          <cell r="G6229" t="str">
            <v>97665</v>
          </cell>
          <cell r="H6229" t="str">
            <v>REMOÇÃO DE LUMINÁRIAS, DE FORMA MANUAL, SEM REAPROVEITAMENTO. AF_12/2017</v>
          </cell>
        </row>
        <row r="6230">
          <cell r="A6230" t="str">
            <v>SERVICOS PRELIMINARES</v>
          </cell>
          <cell r="B6230" t="str">
            <v>SERP</v>
          </cell>
          <cell r="C6230" t="str">
            <v>DEMOLICOES/RETIRADAS</v>
          </cell>
          <cell r="D6230" t="str">
            <v>0014</v>
          </cell>
          <cell r="E6230">
            <v>0</v>
          </cell>
          <cell r="F6230">
            <v>0</v>
          </cell>
          <cell r="G6230" t="str">
            <v>97666</v>
          </cell>
          <cell r="H6230" t="str">
            <v>REMOÇÃO DE METAIS SANITÁRIOS, DE FORMA MANUAL, SEM REAPROVEITAMENTO. AF_12/2017</v>
          </cell>
        </row>
        <row r="6231">
          <cell r="A6231" t="str">
            <v>SERVICOS TECNICOS</v>
          </cell>
          <cell r="B6231" t="str">
            <v>SERT</v>
          </cell>
          <cell r="C6231" t="str">
            <v>CONTROLE TECNOLOGICO</v>
          </cell>
          <cell r="D6231" t="str">
            <v>0006</v>
          </cell>
          <cell r="E6231">
            <v>0</v>
          </cell>
          <cell r="F6231">
            <v>0</v>
          </cell>
          <cell r="G6231" t="str">
            <v>95967</v>
          </cell>
          <cell r="H6231" t="str">
            <v>SERVIÇOS TÉCNICOS ESPECIALIZADOS PARA ACOMPANHAMENTO DE EXECUÇÃO DE FUNDAÇÕES PROFUNDAS E ESTRUTURAS DE CONTENÇÃO</v>
          </cell>
        </row>
        <row r="6232">
          <cell r="A6232" t="str">
            <v>SERVICOS TECNICOS</v>
          </cell>
          <cell r="B6232" t="str">
            <v>SERT</v>
          </cell>
          <cell r="C6232" t="str">
            <v>LOCACAO</v>
          </cell>
          <cell r="D6232" t="str">
            <v>0008</v>
          </cell>
          <cell r="E6232">
            <v>0</v>
          </cell>
          <cell r="F6232">
            <v>0</v>
          </cell>
          <cell r="G6232" t="str">
            <v>99058</v>
          </cell>
          <cell r="H6232" t="str">
            <v>LOCAÇÃO DE PONTO PARA REFERÊNCIA TOPOGRÁFICA. AF_10/2018</v>
          </cell>
        </row>
        <row r="6233">
          <cell r="A6233" t="str">
            <v>SERVICOS TECNICOS</v>
          </cell>
          <cell r="B6233" t="str">
            <v>SERT</v>
          </cell>
          <cell r="C6233" t="str">
            <v>LOCACAO</v>
          </cell>
          <cell r="D6233" t="str">
            <v>0008</v>
          </cell>
          <cell r="E6233">
            <v>0</v>
          </cell>
          <cell r="F6233">
            <v>0</v>
          </cell>
          <cell r="G6233" t="str">
            <v>99059</v>
          </cell>
          <cell r="H6233" t="str">
            <v>LOCACAO CONVENCIONAL DE OBRA, UTILIZANDO GABARITO DE TÁBUAS CORRIDAS PONTALETADAS A CADA 2,00M -  2 UTILIZAÇÕES. AF_10/2018</v>
          </cell>
        </row>
        <row r="6234">
          <cell r="A6234" t="str">
            <v>SERVICOS TECNICOS</v>
          </cell>
          <cell r="B6234" t="str">
            <v>SERT</v>
          </cell>
          <cell r="C6234" t="str">
            <v>LOCACAO</v>
          </cell>
          <cell r="D6234" t="str">
            <v>0008</v>
          </cell>
          <cell r="E6234">
            <v>0</v>
          </cell>
          <cell r="F6234">
            <v>0</v>
          </cell>
          <cell r="G6234" t="str">
            <v>99060</v>
          </cell>
          <cell r="H6234" t="str">
            <v>LOCAÇÃO COM CAVALETE COM ALTURA DE 1,00 M - 2 UTILIZAÇÕES. AF_10/2018</v>
          </cell>
        </row>
        <row r="6235">
          <cell r="A6235" t="str">
            <v>SERVICOS TECNICOS</v>
          </cell>
          <cell r="B6235" t="str">
            <v>SERT</v>
          </cell>
          <cell r="C6235" t="str">
            <v>LOCACAO</v>
          </cell>
          <cell r="D6235" t="str">
            <v>0008</v>
          </cell>
          <cell r="E6235">
            <v>0</v>
          </cell>
          <cell r="F6235">
            <v>0</v>
          </cell>
          <cell r="G6235" t="str">
            <v>99061</v>
          </cell>
          <cell r="H6235" t="str">
            <v>LOCAÇÃO COM CAVALETE COM ALTURA DE 0,50 M - 2 UTILIZAÇÕES. AF_10/2018</v>
          </cell>
        </row>
        <row r="6236">
          <cell r="A6236" t="str">
            <v>SERVICOS TECNICOS</v>
          </cell>
          <cell r="B6236" t="str">
            <v>SERT</v>
          </cell>
          <cell r="C6236" t="str">
            <v>LOCACAO</v>
          </cell>
          <cell r="D6236" t="str">
            <v>0008</v>
          </cell>
          <cell r="E6236">
            <v>0</v>
          </cell>
          <cell r="F6236">
            <v>0</v>
          </cell>
          <cell r="G6236" t="str">
            <v>99062</v>
          </cell>
          <cell r="H6236" t="str">
            <v>MARCAÇÃO DE PONTOS EM GABARITO OU CAVALETE. AF_10/2018</v>
          </cell>
        </row>
        <row r="6237">
          <cell r="A6237" t="str">
            <v>SERVICOS TECNICOS</v>
          </cell>
          <cell r="B6237" t="str">
            <v>SERT</v>
          </cell>
          <cell r="C6237" t="str">
            <v>LOCACAO</v>
          </cell>
          <cell r="D6237" t="str">
            <v>0008</v>
          </cell>
          <cell r="E6237">
            <v>0</v>
          </cell>
          <cell r="F6237">
            <v>0</v>
          </cell>
          <cell r="G6237" t="str">
            <v>99063</v>
          </cell>
          <cell r="H6237" t="str">
            <v>LOCAÇÃO DE REDE DE ÁGUA OU ESGOTO. AF_10/2018</v>
          </cell>
        </row>
        <row r="6238">
          <cell r="A6238" t="str">
            <v>SERVICOS TECNICOS</v>
          </cell>
          <cell r="B6238" t="str">
            <v>SERT</v>
          </cell>
          <cell r="C6238" t="str">
            <v>LOCACAO</v>
          </cell>
          <cell r="D6238" t="str">
            <v>0008</v>
          </cell>
          <cell r="E6238">
            <v>0</v>
          </cell>
          <cell r="F6238">
            <v>0</v>
          </cell>
          <cell r="G6238" t="str">
            <v>99064</v>
          </cell>
          <cell r="H6238" t="str">
            <v>LOCAÇÃO DE PAVIMENTAÇÃO. AF_10/2018</v>
          </cell>
        </row>
        <row r="6239">
          <cell r="A6239" t="str">
            <v>TRANPORTES, CARGAS E DESCARGAS</v>
          </cell>
          <cell r="B6239" t="str">
            <v>TRAN</v>
          </cell>
          <cell r="C6239" t="str">
            <v>TRANSPORTE COMERCIAL</v>
          </cell>
          <cell r="D6239" t="str">
            <v>0332</v>
          </cell>
          <cell r="E6239">
            <v>0</v>
          </cell>
          <cell r="F6239">
            <v>0</v>
          </cell>
          <cell r="G6239" t="str">
            <v>93588</v>
          </cell>
          <cell r="H6239" t="str">
            <v>TRANSPORTE COM CAMINHÃO BASCULANTE DE 10 M³, EM VIA URBANA EM LEITO NATURAL (UNIDADE: M3XKM). AF_07/2020</v>
          </cell>
        </row>
        <row r="6240">
          <cell r="A6240" t="str">
            <v>TRANPORTES, CARGAS E DESCARGAS</v>
          </cell>
          <cell r="B6240" t="str">
            <v>TRAN</v>
          </cell>
          <cell r="C6240" t="str">
            <v>TRANSPORTE COMERCIAL</v>
          </cell>
          <cell r="D6240" t="str">
            <v>0332</v>
          </cell>
          <cell r="E6240">
            <v>0</v>
          </cell>
          <cell r="F6240">
            <v>0</v>
          </cell>
          <cell r="G6240" t="str">
            <v>93589</v>
          </cell>
          <cell r="H6240" t="str">
            <v>TRANSPORTE COM CAMINHÃO BASCULANTE DE 10 M³, EM VIA URBANA EM REVESTIMENTO PRIMÁRIO (UNIDADE: M3XKM). AF_07/2020</v>
          </cell>
        </row>
        <row r="6241">
          <cell r="A6241" t="str">
            <v>TRANPORTES, CARGAS E DESCARGAS</v>
          </cell>
          <cell r="B6241" t="str">
            <v>TRAN</v>
          </cell>
          <cell r="C6241" t="str">
            <v>TRANSPORTE COMERCIAL</v>
          </cell>
          <cell r="D6241" t="str">
            <v>0332</v>
          </cell>
          <cell r="E6241">
            <v>0</v>
          </cell>
          <cell r="F6241">
            <v>0</v>
          </cell>
          <cell r="G6241" t="str">
            <v>93590</v>
          </cell>
          <cell r="H6241" t="str">
            <v>TRANSPORTE COM CAMINHÃO BASCULANTE DE 10 M³, EM VIA URBANA PAVIMENTADA, ADICIONAL PARA DMT EXCEDENTE A 30 KM (UNIDADE: M3XKM). AF_07/2020</v>
          </cell>
        </row>
        <row r="6242">
          <cell r="A6242" t="str">
            <v>TRANPORTES, CARGAS E DESCARGAS</v>
          </cell>
          <cell r="B6242" t="str">
            <v>TRAN</v>
          </cell>
          <cell r="C6242" t="str">
            <v>TRANSPORTE COMERCIAL</v>
          </cell>
          <cell r="D6242" t="str">
            <v>0332</v>
          </cell>
          <cell r="E6242">
            <v>0</v>
          </cell>
          <cell r="F6242">
            <v>0</v>
          </cell>
          <cell r="G6242" t="str">
            <v>93591</v>
          </cell>
          <cell r="H6242" t="str">
            <v>TRANSPORTE COM CAMINHÃO BASCULANTE DE 14 M³, EM VIA URBANA EM LEITO NATURAL (UNIDADE: M3XKM). AF_07/2020</v>
          </cell>
        </row>
        <row r="6243">
          <cell r="A6243" t="str">
            <v>TRANPORTES, CARGAS E DESCARGAS</v>
          </cell>
          <cell r="B6243" t="str">
            <v>TRAN</v>
          </cell>
          <cell r="C6243" t="str">
            <v>TRANSPORTE COMERCIAL</v>
          </cell>
          <cell r="D6243" t="str">
            <v>0332</v>
          </cell>
          <cell r="E6243">
            <v>0</v>
          </cell>
          <cell r="F6243">
            <v>0</v>
          </cell>
          <cell r="G6243" t="str">
            <v>93592</v>
          </cell>
          <cell r="H6243" t="str">
            <v>TRANSPORTE COM CAMINHÃO BASCULANTE DE 14 M³, EM VIA URBANA EM REVESTIMENTO PRIMÁRIO (UNIDADE: M3XKM). AF_07/2020</v>
          </cell>
        </row>
        <row r="6244">
          <cell r="A6244" t="str">
            <v>TRANPORTES, CARGAS E DESCARGAS</v>
          </cell>
          <cell r="B6244" t="str">
            <v>TRAN</v>
          </cell>
          <cell r="C6244" t="str">
            <v>TRANSPORTE COMERCIAL</v>
          </cell>
          <cell r="D6244" t="str">
            <v>0332</v>
          </cell>
          <cell r="E6244">
            <v>0</v>
          </cell>
          <cell r="F6244">
            <v>0</v>
          </cell>
          <cell r="G6244" t="str">
            <v>93593</v>
          </cell>
          <cell r="H6244" t="str">
            <v>TRANSPORTE COM CAMINHÃO BASCULANTE DE 14 M³, EM VIA URBANA PAVIMENTADA, ADICIONAL PARA DMT EXCEDENTE A 30 KM (UNIDADE: M3XKM). AF_07/2020</v>
          </cell>
        </row>
        <row r="6245">
          <cell r="A6245" t="str">
            <v>TRANPORTES, CARGAS E DESCARGAS</v>
          </cell>
          <cell r="B6245" t="str">
            <v>TRAN</v>
          </cell>
          <cell r="C6245" t="str">
            <v>TRANSPORTE COMERCIAL</v>
          </cell>
          <cell r="D6245" t="str">
            <v>0332</v>
          </cell>
          <cell r="E6245">
            <v>0</v>
          </cell>
          <cell r="F6245">
            <v>0</v>
          </cell>
          <cell r="G6245" t="str">
            <v>93594</v>
          </cell>
          <cell r="H6245" t="str">
            <v>TRANSPORTE COM CAMINHÃO BASCULANTE DE 10 M³, EM VIA URBANA EM LEITO NATURAL (UNIDADE: TXKM). AF_07/2020</v>
          </cell>
        </row>
        <row r="6246">
          <cell r="A6246" t="str">
            <v>TRANPORTES, CARGAS E DESCARGAS</v>
          </cell>
          <cell r="B6246" t="str">
            <v>TRAN</v>
          </cell>
          <cell r="C6246" t="str">
            <v>TRANSPORTE COMERCIAL</v>
          </cell>
          <cell r="D6246" t="str">
            <v>0332</v>
          </cell>
          <cell r="E6246">
            <v>0</v>
          </cell>
          <cell r="F6246">
            <v>0</v>
          </cell>
          <cell r="G6246" t="str">
            <v>93595</v>
          </cell>
          <cell r="H6246" t="str">
            <v>TRANSPORTE COM CAMINHÃO BASCULANTE DE 10 M³, EM VIA URBANA EM REVESTIMENTO PRIMÁRIO (UNIDADE: TXKM). AF_07/2020</v>
          </cell>
        </row>
        <row r="6247">
          <cell r="A6247" t="str">
            <v>TRANPORTES, CARGAS E DESCARGAS</v>
          </cell>
          <cell r="B6247" t="str">
            <v>TRAN</v>
          </cell>
          <cell r="C6247" t="str">
            <v>TRANSPORTE COMERCIAL</v>
          </cell>
          <cell r="D6247" t="str">
            <v>0332</v>
          </cell>
          <cell r="E6247">
            <v>0</v>
          </cell>
          <cell r="F6247">
            <v>0</v>
          </cell>
          <cell r="G6247" t="str">
            <v>93596</v>
          </cell>
          <cell r="H6247" t="str">
            <v>TRANSPORTE COM CAMINHÃO BASCULANTE DE 10 M³, EM VIA URBANA PAVIMENTADA, ADICIONAL PARA DMT EXCEDENTE A 30 KM (UNIDADE: TXKM). AF_07/2020</v>
          </cell>
        </row>
        <row r="6248">
          <cell r="A6248" t="str">
            <v>TRANPORTES, CARGAS E DESCARGAS</v>
          </cell>
          <cell r="B6248" t="str">
            <v>TRAN</v>
          </cell>
          <cell r="C6248" t="str">
            <v>TRANSPORTE COMERCIAL</v>
          </cell>
          <cell r="D6248" t="str">
            <v>0332</v>
          </cell>
          <cell r="E6248">
            <v>0</v>
          </cell>
          <cell r="F6248">
            <v>0</v>
          </cell>
          <cell r="G6248" t="str">
            <v>93597</v>
          </cell>
          <cell r="H6248" t="str">
            <v>TRANSPORTE COM CAMINHÃO BASCULANTE DE 14 M³, EM VIA URBANA EM LEITO NATURAL (UNIDADE: TXKM). AF_07/2020</v>
          </cell>
        </row>
        <row r="6249">
          <cell r="A6249" t="str">
            <v>TRANPORTES, CARGAS E DESCARGAS</v>
          </cell>
          <cell r="B6249" t="str">
            <v>TRAN</v>
          </cell>
          <cell r="C6249" t="str">
            <v>TRANSPORTE COMERCIAL</v>
          </cell>
          <cell r="D6249" t="str">
            <v>0332</v>
          </cell>
          <cell r="E6249">
            <v>0</v>
          </cell>
          <cell r="F6249">
            <v>0</v>
          </cell>
          <cell r="G6249" t="str">
            <v>93598</v>
          </cell>
          <cell r="H6249" t="str">
            <v>TRANSPORTE COM CAMINHÃO BASCULANTE DE 14 M³, EM VIA URBANA EM REVESTIMENTO PRIMÁRIO (UNIDADE: TXKM). AF_07/2020</v>
          </cell>
        </row>
        <row r="6250">
          <cell r="A6250" t="str">
            <v>TRANPORTES, CARGAS E DESCARGAS</v>
          </cell>
          <cell r="B6250" t="str">
            <v>TRAN</v>
          </cell>
          <cell r="C6250" t="str">
            <v>TRANSPORTE COMERCIAL</v>
          </cell>
          <cell r="D6250" t="str">
            <v>0332</v>
          </cell>
          <cell r="E6250">
            <v>0</v>
          </cell>
          <cell r="F6250">
            <v>0</v>
          </cell>
          <cell r="G6250" t="str">
            <v>93599</v>
          </cell>
          <cell r="H6250" t="str">
            <v>TRANSPORTE COM CAMINHÃO BASCULANTE DE 14 M³, EM VIA URBANA PAVIMENTADA, ADICIONAL PARA DMT EXCEDENTE A 30 KM (UNIDADE: TXKM). AF_07/2020</v>
          </cell>
        </row>
        <row r="6251">
          <cell r="A6251" t="str">
            <v>TRANPORTES, CARGAS E DESCARGAS</v>
          </cell>
          <cell r="B6251" t="str">
            <v>TRAN</v>
          </cell>
          <cell r="C6251" t="str">
            <v>TRANSPORTE COMERCIAL</v>
          </cell>
          <cell r="D6251" t="str">
            <v>0332</v>
          </cell>
          <cell r="E6251">
            <v>0</v>
          </cell>
          <cell r="F6251">
            <v>0</v>
          </cell>
          <cell r="G6251" t="str">
            <v>95425</v>
          </cell>
          <cell r="H6251" t="str">
            <v>TRANSPORTE COM CAMINHÃO BASCULANTE DE 18 M³, EM VIA URBANA EM LEITO NATURAL (UNIDADE: M3XKM). AF_07/2020</v>
          </cell>
        </row>
        <row r="6252">
          <cell r="A6252" t="str">
            <v>TRANPORTES, CARGAS E DESCARGAS</v>
          </cell>
          <cell r="B6252" t="str">
            <v>TRAN</v>
          </cell>
          <cell r="C6252" t="str">
            <v>TRANSPORTE COMERCIAL</v>
          </cell>
          <cell r="D6252" t="str">
            <v>0332</v>
          </cell>
          <cell r="E6252">
            <v>0</v>
          </cell>
          <cell r="F6252">
            <v>0</v>
          </cell>
          <cell r="G6252" t="str">
            <v>95426</v>
          </cell>
          <cell r="H6252" t="str">
            <v>TRANSPORTE COM CAMINHÃO BASCULANTE DE 18 M³, EM VIA URBANA EM REVESTIMENTO PRIMÁRIO (UNIDADE: M3XKM). AF_07/2020</v>
          </cell>
        </row>
        <row r="6253">
          <cell r="A6253" t="str">
            <v>TRANPORTES, CARGAS E DESCARGAS</v>
          </cell>
          <cell r="B6253" t="str">
            <v>TRAN</v>
          </cell>
          <cell r="C6253" t="str">
            <v>TRANSPORTE COMERCIAL</v>
          </cell>
          <cell r="D6253" t="str">
            <v>0332</v>
          </cell>
          <cell r="E6253">
            <v>0</v>
          </cell>
          <cell r="F6253">
            <v>0</v>
          </cell>
          <cell r="G6253" t="str">
            <v>95427</v>
          </cell>
          <cell r="H6253" t="str">
            <v>TRANSPORTE COM CAMINHÃO BASCULANTE DE 18 M³, EM VIA URBANA PAVIMENTADA, ADICIONAL PARA DMT EXCEDENTE A 30 KM (UNIDADE: M3XKM). AF_07/2020</v>
          </cell>
        </row>
        <row r="6254">
          <cell r="A6254" t="str">
            <v>TRANPORTES, CARGAS E DESCARGAS</v>
          </cell>
          <cell r="B6254" t="str">
            <v>TRAN</v>
          </cell>
          <cell r="C6254" t="str">
            <v>TRANSPORTE COMERCIAL</v>
          </cell>
          <cell r="D6254" t="str">
            <v>0332</v>
          </cell>
          <cell r="E6254">
            <v>0</v>
          </cell>
          <cell r="F6254">
            <v>0</v>
          </cell>
          <cell r="G6254" t="str">
            <v>95428</v>
          </cell>
          <cell r="H6254" t="str">
            <v>TRANSPORTE COM CAMINHÃO BASCULANTE DE 18 M³, EM VIA URBANA EM LEITO NATURAL (UNIDADE: TXKM). AF_07/2020</v>
          </cell>
        </row>
        <row r="6255">
          <cell r="A6255" t="str">
            <v>TRANPORTES, CARGAS E DESCARGAS</v>
          </cell>
          <cell r="B6255" t="str">
            <v>TRAN</v>
          </cell>
          <cell r="C6255" t="str">
            <v>TRANSPORTE COMERCIAL</v>
          </cell>
          <cell r="D6255" t="str">
            <v>0332</v>
          </cell>
          <cell r="E6255">
            <v>0</v>
          </cell>
          <cell r="F6255">
            <v>0</v>
          </cell>
          <cell r="G6255" t="str">
            <v>95429</v>
          </cell>
          <cell r="H6255" t="str">
            <v>TRANSPORTE COM CAMINHÃO BASCULANTE DE 18 M³, EM VIA URBANA EM REVESTIMENTO PRIMÁRIO (UNIDADE: TXKM). AF_07/2020</v>
          </cell>
        </row>
        <row r="6256">
          <cell r="A6256" t="str">
            <v>TRANPORTES, CARGAS E DESCARGAS</v>
          </cell>
          <cell r="B6256" t="str">
            <v>TRAN</v>
          </cell>
          <cell r="C6256" t="str">
            <v>TRANSPORTE COMERCIAL</v>
          </cell>
          <cell r="D6256" t="str">
            <v>0332</v>
          </cell>
          <cell r="E6256">
            <v>0</v>
          </cell>
          <cell r="F6256">
            <v>0</v>
          </cell>
          <cell r="G6256" t="str">
            <v>95430</v>
          </cell>
          <cell r="H6256" t="str">
            <v>TRANSPORTE COM CAMINHÃO BASCULANTE DE 18 M³, EM VIA URBANA PAVIMENTADA, ADICIONAL PARA DMT EXCEDENTE A 30 KM (UNIDADE: TXKM). AF_07/2020</v>
          </cell>
        </row>
        <row r="6257">
          <cell r="A6257" t="str">
            <v>TRANPORTES, CARGAS E DESCARGAS</v>
          </cell>
          <cell r="B6257" t="str">
            <v>TRAN</v>
          </cell>
          <cell r="C6257" t="str">
            <v>TRANSPORTE COMERCIAL</v>
          </cell>
          <cell r="D6257" t="str">
            <v>0332</v>
          </cell>
          <cell r="E6257">
            <v>0</v>
          </cell>
          <cell r="F6257">
            <v>0</v>
          </cell>
          <cell r="G6257" t="str">
            <v>95875</v>
          </cell>
          <cell r="H6257" t="str">
            <v>TRANSPORTE COM CAMINHÃO BASCULANTE DE 10 M³, EM VIA URBANA PAVIMENTADA, DMT ATÉ 30 KM (UNIDADE: M3XKM). AF_07/2020</v>
          </cell>
        </row>
        <row r="6258">
          <cell r="A6258" t="str">
            <v>TRANPORTES, CARGAS E DESCARGAS</v>
          </cell>
          <cell r="B6258" t="str">
            <v>TRAN</v>
          </cell>
          <cell r="C6258" t="str">
            <v>TRANSPORTE COMERCIAL</v>
          </cell>
          <cell r="D6258" t="str">
            <v>0332</v>
          </cell>
          <cell r="E6258">
            <v>0</v>
          </cell>
          <cell r="F6258">
            <v>0</v>
          </cell>
          <cell r="G6258" t="str">
            <v>95876</v>
          </cell>
          <cell r="H6258" t="str">
            <v>TRANSPORTE COM CAMINHÃO BASCULANTE DE 14 M³, EM VIA URBANA PAVIMENTADA, DMT ATÉ 30 KM (UNIDADE: M3XKM). AF_07/2020</v>
          </cell>
        </row>
        <row r="6259">
          <cell r="A6259" t="str">
            <v>TRANPORTES, CARGAS E DESCARGAS</v>
          </cell>
          <cell r="B6259" t="str">
            <v>TRAN</v>
          </cell>
          <cell r="C6259" t="str">
            <v>TRANSPORTE COMERCIAL</v>
          </cell>
          <cell r="D6259" t="str">
            <v>0332</v>
          </cell>
          <cell r="E6259">
            <v>0</v>
          </cell>
          <cell r="F6259">
            <v>0</v>
          </cell>
          <cell r="G6259" t="str">
            <v>95877</v>
          </cell>
          <cell r="H6259" t="str">
            <v>TRANSPORTE COM CAMINHÃO BASCULANTE DE 18 M³, EM VIA URBANA PAVIMENTADA, DMT ATÉ 30 KM (UNIDADE: M3XKM). AF_07/2020</v>
          </cell>
        </row>
        <row r="6260">
          <cell r="A6260" t="str">
            <v>TRANPORTES, CARGAS E DESCARGAS</v>
          </cell>
          <cell r="B6260" t="str">
            <v>TRAN</v>
          </cell>
          <cell r="C6260" t="str">
            <v>TRANSPORTE COMERCIAL</v>
          </cell>
          <cell r="D6260" t="str">
            <v>0332</v>
          </cell>
          <cell r="E6260">
            <v>0</v>
          </cell>
          <cell r="F6260">
            <v>0</v>
          </cell>
          <cell r="G6260" t="str">
            <v>95878</v>
          </cell>
          <cell r="H6260" t="str">
            <v>TRANSPORTE COM CAMINHÃO BASCULANTE DE 10 M³, EM VIA URBANA PAVIMENTADA, DMT ATÉ 30 KM (UNIDADE: TXKM). AF_07/2020</v>
          </cell>
        </row>
        <row r="6261">
          <cell r="A6261" t="str">
            <v>TRANPORTES, CARGAS E DESCARGAS</v>
          </cell>
          <cell r="B6261" t="str">
            <v>TRAN</v>
          </cell>
          <cell r="C6261" t="str">
            <v>TRANSPORTE COMERCIAL</v>
          </cell>
          <cell r="D6261" t="str">
            <v>0332</v>
          </cell>
          <cell r="E6261">
            <v>0</v>
          </cell>
          <cell r="F6261">
            <v>0</v>
          </cell>
          <cell r="G6261" t="str">
            <v>95879</v>
          </cell>
          <cell r="H6261" t="str">
            <v>TRANSPORTE COM CAMINHÃO BASCULANTE DE 14 M³, EM VIA URBANA PAVIMENTADA, DMT ATÉ 30 KM (UNIDADE: TXKM). AF_07/2020</v>
          </cell>
        </row>
        <row r="6262">
          <cell r="A6262" t="str">
            <v>TRANPORTES, CARGAS E DESCARGAS</v>
          </cell>
          <cell r="B6262" t="str">
            <v>TRAN</v>
          </cell>
          <cell r="C6262" t="str">
            <v>TRANSPORTE COMERCIAL</v>
          </cell>
          <cell r="D6262" t="str">
            <v>0332</v>
          </cell>
          <cell r="E6262">
            <v>0</v>
          </cell>
          <cell r="F6262">
            <v>0</v>
          </cell>
          <cell r="G6262" t="str">
            <v>95880</v>
          </cell>
          <cell r="H6262" t="str">
            <v>TRANSPORTE COM CAMINHÃO BASCULANTE DE 18 M³, EM VIA URBANA PAVIMENTADA, DMT ATÉ 30 KM (UNIDADE: TXKM). AF_07/2020</v>
          </cell>
        </row>
        <row r="6263">
          <cell r="A6263" t="str">
            <v>TRANPORTES, CARGAS E DESCARGAS</v>
          </cell>
          <cell r="B6263" t="str">
            <v>TRAN</v>
          </cell>
          <cell r="C6263" t="str">
            <v>TRANSPORTE COMERCIAL</v>
          </cell>
          <cell r="D6263" t="str">
            <v>0332</v>
          </cell>
          <cell r="E6263">
            <v>0</v>
          </cell>
          <cell r="F6263">
            <v>0</v>
          </cell>
          <cell r="G6263" t="str">
            <v>97912</v>
          </cell>
          <cell r="H6263" t="str">
            <v>TRANSPORTE COM CAMINHÃO BASCULANTE DE 6 M³, EM VIA URBANA EM LEITO NATURAL (UNIDADE: M3XKM). AF_07/2020</v>
          </cell>
        </row>
        <row r="6264">
          <cell r="A6264" t="str">
            <v>TRANPORTES, CARGAS E DESCARGAS</v>
          </cell>
          <cell r="B6264" t="str">
            <v>TRAN</v>
          </cell>
          <cell r="C6264" t="str">
            <v>TRANSPORTE COMERCIAL</v>
          </cell>
          <cell r="D6264" t="str">
            <v>0332</v>
          </cell>
          <cell r="E6264">
            <v>0</v>
          </cell>
          <cell r="F6264">
            <v>0</v>
          </cell>
          <cell r="G6264" t="str">
            <v>97913</v>
          </cell>
          <cell r="H6264" t="str">
            <v>TRANSPORTE COM CAMINHÃO BASCULANTE DE 6 M³, EM VIA URBANA EM REVESTIMENTO PRIMÁRIO (UNIDADE: M3XKM). AF_07/2020</v>
          </cell>
        </row>
        <row r="6265">
          <cell r="A6265" t="str">
            <v>TRANPORTES, CARGAS E DESCARGAS</v>
          </cell>
          <cell r="B6265" t="str">
            <v>TRAN</v>
          </cell>
          <cell r="C6265" t="str">
            <v>TRANSPORTE COMERCIAL</v>
          </cell>
          <cell r="D6265" t="str">
            <v>0332</v>
          </cell>
          <cell r="E6265">
            <v>0</v>
          </cell>
          <cell r="F6265">
            <v>0</v>
          </cell>
          <cell r="G6265" t="str">
            <v>97914</v>
          </cell>
          <cell r="H6265" t="str">
            <v>TRANSPORTE COM CAMINHÃO BASCULANTE DE 6 M³, EM VIA URBANA PAVIMENTADA, DMT ATÉ 30 KM (UNIDADE: M3XKM). AF_07/2020</v>
          </cell>
        </row>
        <row r="6266">
          <cell r="A6266" t="str">
            <v>TRANPORTES, CARGAS E DESCARGAS</v>
          </cell>
          <cell r="B6266" t="str">
            <v>TRAN</v>
          </cell>
          <cell r="C6266" t="str">
            <v>TRANSPORTE COMERCIAL</v>
          </cell>
          <cell r="D6266" t="str">
            <v>0332</v>
          </cell>
          <cell r="E6266">
            <v>0</v>
          </cell>
          <cell r="F6266">
            <v>0</v>
          </cell>
          <cell r="G6266" t="str">
            <v>97915</v>
          </cell>
          <cell r="H6266" t="str">
            <v>TRANSPORTE COM CAMINHÃO BASCULANTE DE 6 M³, EM VIA URBANA PAVIMENTADA, ADICIONAL PARA DMT EXCEDENTE A 30 KM (UNIDADE: M3XKM). AF_07/2020</v>
          </cell>
        </row>
        <row r="6267">
          <cell r="A6267" t="str">
            <v>TRANPORTES, CARGAS E DESCARGAS</v>
          </cell>
          <cell r="B6267" t="str">
            <v>TRAN</v>
          </cell>
          <cell r="C6267" t="str">
            <v>TRANSPORTE COMERCIAL</v>
          </cell>
          <cell r="D6267" t="str">
            <v>0332</v>
          </cell>
          <cell r="E6267">
            <v>0</v>
          </cell>
          <cell r="F6267">
            <v>0</v>
          </cell>
          <cell r="G6267" t="str">
            <v>100937</v>
          </cell>
          <cell r="H6267" t="str">
            <v>TRANSPORTE COM CAMINHÃO BASCULANTE DE 6 M³, EM VIA INTERNA (DENTRO DO CANTEIRO - UNIDADE: M3XKM). AF_07/2020</v>
          </cell>
        </row>
        <row r="6268">
          <cell r="A6268" t="str">
            <v>TRANPORTES, CARGAS E DESCARGAS</v>
          </cell>
          <cell r="B6268" t="str">
            <v>TRAN</v>
          </cell>
          <cell r="C6268" t="str">
            <v>TRANSPORTE COMERCIAL</v>
          </cell>
          <cell r="D6268" t="str">
            <v>0332</v>
          </cell>
          <cell r="E6268">
            <v>0</v>
          </cell>
          <cell r="F6268">
            <v>0</v>
          </cell>
          <cell r="G6268" t="str">
            <v>100938</v>
          </cell>
          <cell r="H6268" t="str">
            <v>TRANSPORTE COM CAMINHÃO BASCULANTE DE 10 M³, EM VIA INTERNA (DENTRO DO CANTEIRO - UNIDADE: M3XKM). AF_07/2020</v>
          </cell>
        </row>
        <row r="6269">
          <cell r="A6269" t="str">
            <v>TRANPORTES, CARGAS E DESCARGAS</v>
          </cell>
          <cell r="B6269" t="str">
            <v>TRAN</v>
          </cell>
          <cell r="C6269" t="str">
            <v>TRANSPORTE COMERCIAL</v>
          </cell>
          <cell r="D6269" t="str">
            <v>0332</v>
          </cell>
          <cell r="E6269">
            <v>0</v>
          </cell>
          <cell r="F6269">
            <v>0</v>
          </cell>
          <cell r="G6269" t="str">
            <v>100939</v>
          </cell>
          <cell r="H6269" t="str">
            <v>TRANSPORTE COM CAMINHÃO BASCULANTE DE 14 M³, EM VIA INTERNA (DENTRO DO CANTEIRO - UNIDADE:M3XKM). AF_07/2020</v>
          </cell>
        </row>
        <row r="6270">
          <cell r="A6270" t="str">
            <v>TRANPORTES, CARGAS E DESCARGAS</v>
          </cell>
          <cell r="B6270" t="str">
            <v>TRAN</v>
          </cell>
          <cell r="C6270" t="str">
            <v>TRANSPORTE COMERCIAL</v>
          </cell>
          <cell r="D6270" t="str">
            <v>0332</v>
          </cell>
          <cell r="E6270">
            <v>0</v>
          </cell>
          <cell r="F6270">
            <v>0</v>
          </cell>
          <cell r="G6270" t="str">
            <v>100940</v>
          </cell>
          <cell r="H6270" t="str">
            <v>TRANSPORTE COM CAMINHÃO BASCULANTE DE 18 M³, EM VIA INTERNA (DENTRO DO CANTEIRO - UNIDADE: M3XKM). AF_07/2020</v>
          </cell>
        </row>
        <row r="6271">
          <cell r="A6271" t="str">
            <v>TRANPORTES, CARGAS E DESCARGAS</v>
          </cell>
          <cell r="B6271" t="str">
            <v>TRAN</v>
          </cell>
          <cell r="C6271" t="str">
            <v>TRANSPORTE COMERCIAL</v>
          </cell>
          <cell r="D6271" t="str">
            <v>0332</v>
          </cell>
          <cell r="E6271">
            <v>0</v>
          </cell>
          <cell r="F6271">
            <v>0</v>
          </cell>
          <cell r="G6271" t="str">
            <v>100941</v>
          </cell>
          <cell r="H6271" t="str">
            <v>TRANSPORTE COM CAMINHÃO BASCULANTE DE 6 M³, EM VIA INTERNA (DENTRO DO CANTEIRO - UNIDADE: TXKM). AF_07/2020</v>
          </cell>
        </row>
        <row r="6272">
          <cell r="A6272" t="str">
            <v>TRANPORTES, CARGAS E DESCARGAS</v>
          </cell>
          <cell r="B6272" t="str">
            <v>TRAN</v>
          </cell>
          <cell r="C6272" t="str">
            <v>TRANSPORTE COMERCIAL</v>
          </cell>
          <cell r="D6272" t="str">
            <v>0332</v>
          </cell>
          <cell r="E6272">
            <v>0</v>
          </cell>
          <cell r="F6272">
            <v>0</v>
          </cell>
          <cell r="G6272" t="str">
            <v>100942</v>
          </cell>
          <cell r="H6272" t="str">
            <v>TRANSPORTE COM CAMINHÃO BASCULANTE DE 10 M³, EM VIA INTERNA A OBRA (UNIDADE: TXKM). AF_07/2020</v>
          </cell>
        </row>
        <row r="6273">
          <cell r="A6273" t="str">
            <v>TRANPORTES, CARGAS E DESCARGAS</v>
          </cell>
          <cell r="B6273" t="str">
            <v>TRAN</v>
          </cell>
          <cell r="C6273" t="str">
            <v>TRANSPORTE COMERCIAL</v>
          </cell>
          <cell r="D6273" t="str">
            <v>0332</v>
          </cell>
          <cell r="E6273">
            <v>0</v>
          </cell>
          <cell r="F6273">
            <v>0</v>
          </cell>
          <cell r="G6273" t="str">
            <v>100943</v>
          </cell>
          <cell r="H6273" t="str">
            <v>TRANSPORTE COM CAMINHÃO BASCULANTE DE 14 M³, EM VIA INTERNA (DENTRO DO CANTEIRO - UNIDADE: TXKM). AF_07/2020</v>
          </cell>
        </row>
        <row r="6274">
          <cell r="A6274" t="str">
            <v>TRANPORTES, CARGAS E DESCARGAS</v>
          </cell>
          <cell r="B6274" t="str">
            <v>TRAN</v>
          </cell>
          <cell r="C6274" t="str">
            <v>TRANSPORTE COMERCIAL</v>
          </cell>
          <cell r="D6274" t="str">
            <v>0332</v>
          </cell>
          <cell r="E6274">
            <v>0</v>
          </cell>
          <cell r="F6274">
            <v>0</v>
          </cell>
          <cell r="G6274" t="str">
            <v>100944</v>
          </cell>
          <cell r="H6274" t="str">
            <v>TRANSPORTE COM CAMINHÃO BASCULANTE DE 18 M³, EM VIA INTERNA (DENTRO DO CANTEIRO - UNIDADE: TXKM). AF_07/2020</v>
          </cell>
        </row>
        <row r="6275">
          <cell r="A6275" t="str">
            <v>TRANPORTES, CARGAS E DESCARGAS</v>
          </cell>
          <cell r="B6275" t="str">
            <v>TRAN</v>
          </cell>
          <cell r="C6275" t="str">
            <v>TRANSPORTE COMERCIAL</v>
          </cell>
          <cell r="D6275" t="str">
            <v>0332</v>
          </cell>
          <cell r="E6275">
            <v>0</v>
          </cell>
          <cell r="F6275">
            <v>0</v>
          </cell>
          <cell r="G6275" t="str">
            <v>100945</v>
          </cell>
          <cell r="H6275" t="str">
            <v>TRANSPORTE COM CAMINHÃO CARROCERIA 9T, EM VIA URBANA EM LEITO NATURAL (UNIDADE: TXKM). AF_07/2020</v>
          </cell>
        </row>
        <row r="6276">
          <cell r="A6276" t="str">
            <v>TRANPORTES, CARGAS E DESCARGAS</v>
          </cell>
          <cell r="B6276" t="str">
            <v>TRAN</v>
          </cell>
          <cell r="C6276" t="str">
            <v>TRANSPORTE COMERCIAL</v>
          </cell>
          <cell r="D6276" t="str">
            <v>0332</v>
          </cell>
          <cell r="E6276">
            <v>0</v>
          </cell>
          <cell r="F6276">
            <v>0</v>
          </cell>
          <cell r="G6276" t="str">
            <v>100946</v>
          </cell>
          <cell r="H6276" t="str">
            <v>TRANSPORTE COM CAMINHÃO CARROCERIA 9T, EM VIA URBANA EM REVESTIMENTO PRIMÁRIO (UNIDADE: TXKM). AF_07/2020</v>
          </cell>
        </row>
        <row r="6277">
          <cell r="A6277" t="str">
            <v>TRANPORTES, CARGAS E DESCARGAS</v>
          </cell>
          <cell r="B6277" t="str">
            <v>TRAN</v>
          </cell>
          <cell r="C6277" t="str">
            <v>TRANSPORTE COMERCIAL</v>
          </cell>
          <cell r="D6277" t="str">
            <v>0332</v>
          </cell>
          <cell r="E6277">
            <v>0</v>
          </cell>
          <cell r="F6277">
            <v>0</v>
          </cell>
          <cell r="G6277" t="str">
            <v>100947</v>
          </cell>
          <cell r="H6277" t="str">
            <v>TRANSPORTE COM CAMINHÃO CARROCERIA 9T, EM VIA URBANA PAVIMENTADA, DMT ATÉ 30KM (UNIDADE: TXKM). AF_07/2020</v>
          </cell>
        </row>
        <row r="6278">
          <cell r="A6278" t="str">
            <v>TRANPORTES, CARGAS E DESCARGAS</v>
          </cell>
          <cell r="B6278" t="str">
            <v>TRAN</v>
          </cell>
          <cell r="C6278" t="str">
            <v>TRANSPORTE COMERCIAL</v>
          </cell>
          <cell r="D6278" t="str">
            <v>0332</v>
          </cell>
          <cell r="E6278">
            <v>0</v>
          </cell>
          <cell r="F6278">
            <v>0</v>
          </cell>
          <cell r="G6278" t="str">
            <v>100948</v>
          </cell>
          <cell r="H6278" t="str">
            <v>TRANSPORTE COM CAMINHÃO CARROCERIA 9T, EM VIA URBANA PAVIMENTADA, ADICIONAL PARA DMT EXCEDENTE A 30 KM (UNIDADE: TXKM). AF_07/2020</v>
          </cell>
        </row>
        <row r="6279">
          <cell r="A6279" t="str">
            <v>TRANPORTES, CARGAS E DESCARGAS</v>
          </cell>
          <cell r="B6279" t="str">
            <v>TRAN</v>
          </cell>
          <cell r="C6279" t="str">
            <v>TRANSPORTE COMERCIAL</v>
          </cell>
          <cell r="D6279" t="str">
            <v>0332</v>
          </cell>
          <cell r="E6279">
            <v>0</v>
          </cell>
          <cell r="F6279">
            <v>0</v>
          </cell>
          <cell r="G6279" t="str">
            <v>100949</v>
          </cell>
          <cell r="H6279" t="str">
            <v>TRANSPORTE COM CAMINHÃO CARROCERIA 9T, EM VIA INTERNA (DENTRO DO CANTEIRO - UNIDADE: TXKM). AF_07/2020</v>
          </cell>
        </row>
        <row r="6280">
          <cell r="A6280" t="str">
            <v>TRANPORTES, CARGAS E DESCARGAS</v>
          </cell>
          <cell r="B6280" t="str">
            <v>TRAN</v>
          </cell>
          <cell r="C6280" t="str">
            <v>TRANSPORTE COMERCIAL</v>
          </cell>
          <cell r="D6280" t="str">
            <v>0332</v>
          </cell>
          <cell r="E6280">
            <v>0</v>
          </cell>
          <cell r="F6280">
            <v>0</v>
          </cell>
          <cell r="G6280" t="str">
            <v>100950</v>
          </cell>
          <cell r="H6280" t="str">
            <v>TRANSPORTE COM CAMINHÃO CARROCERIA COM GUINDAUTO (MUNCK),  MOMENTO MÁXIMO DE CARGA 11,7 TM, EM VIA URBANA EM LEITO NATURAL (UNIDADE: TXKM). AF_07/2020</v>
          </cell>
        </row>
        <row r="6281">
          <cell r="A6281" t="str">
            <v>TRANPORTES, CARGAS E DESCARGAS</v>
          </cell>
          <cell r="B6281" t="str">
            <v>TRAN</v>
          </cell>
          <cell r="C6281" t="str">
            <v>TRANSPORTE COMERCIAL</v>
          </cell>
          <cell r="D6281" t="str">
            <v>0332</v>
          </cell>
          <cell r="E6281">
            <v>0</v>
          </cell>
          <cell r="F6281">
            <v>0</v>
          </cell>
          <cell r="G6281" t="str">
            <v>100951</v>
          </cell>
          <cell r="H6281" t="str">
            <v>TRANSPORTE COM CAMINHÃO CARROCERIA COM GUINDAUTO (MUNCK),  MOMENTO MÁXIMO DE CARGA 11,7 TM, EM VIA URBANA EM REVESTIMENTO PRIMÁRIO (UNIDADE: TXKM). AF_07/2020</v>
          </cell>
        </row>
        <row r="6282">
          <cell r="A6282" t="str">
            <v>TRANPORTES, CARGAS E DESCARGAS</v>
          </cell>
          <cell r="B6282" t="str">
            <v>TRAN</v>
          </cell>
          <cell r="C6282" t="str">
            <v>TRANSPORTE COMERCIAL</v>
          </cell>
          <cell r="D6282" t="str">
            <v>0332</v>
          </cell>
          <cell r="E6282">
            <v>0</v>
          </cell>
          <cell r="F6282">
            <v>0</v>
          </cell>
          <cell r="G6282" t="str">
            <v>100952</v>
          </cell>
          <cell r="H6282" t="str">
            <v>TRANSPORTE COM CAMINHÃO CARROCERIA COM GUINDAUTO (MUNCK),  MOMENTO MÁXIMO DE CARGA 11,7 TM, EM VIA URBANA PAVIMENTADA, DMT ATÉ 30KM (UNIDADE: TXKM). AF_07/2020</v>
          </cell>
        </row>
        <row r="6283">
          <cell r="A6283" t="str">
            <v>TRANPORTES, CARGAS E DESCARGAS</v>
          </cell>
          <cell r="B6283" t="str">
            <v>TRAN</v>
          </cell>
          <cell r="C6283" t="str">
            <v>TRANSPORTE COMERCIAL</v>
          </cell>
          <cell r="D6283" t="str">
            <v>0332</v>
          </cell>
          <cell r="E6283">
            <v>0</v>
          </cell>
          <cell r="F6283">
            <v>0</v>
          </cell>
          <cell r="G6283" t="str">
            <v>100953</v>
          </cell>
          <cell r="H6283" t="str">
            <v>TRANSPORTE COM CAMINHÃO CARROCERIA COM GUINDAUTO (MUNCK),  MOMENTO MÁXIMO DE CARGA 11,7 TM, EM VIA URBANA PAVIMENTADA, ADICIONAL PARA DMT EXCEDENTE A 30 KM (UNIDADE: TXKM). AF_07/2020</v>
          </cell>
        </row>
        <row r="6284">
          <cell r="A6284" t="str">
            <v>TRANPORTES, CARGAS E DESCARGAS</v>
          </cell>
          <cell r="B6284" t="str">
            <v>TRAN</v>
          </cell>
          <cell r="C6284" t="str">
            <v>TRANSPORTE COMERCIAL</v>
          </cell>
          <cell r="D6284" t="str">
            <v>0332</v>
          </cell>
          <cell r="E6284">
            <v>0</v>
          </cell>
          <cell r="F6284">
            <v>0</v>
          </cell>
          <cell r="G6284" t="str">
            <v>100954</v>
          </cell>
          <cell r="H6284" t="str">
            <v>TRANSPORTE COM CAMINHÃO CARROCERIA COM GUINDAUTO (MUNCK),  MOMENTO MÁXIMO DE CARGA 11,7 TM, EM VIA INTERNA (DENTRO DO CANTEIRO - UNIDADE: TXKM). AF_07/2020</v>
          </cell>
        </row>
        <row r="6285">
          <cell r="A6285" t="str">
            <v>TRANPORTES, CARGAS E DESCARGAS</v>
          </cell>
          <cell r="B6285" t="str">
            <v>TRAN</v>
          </cell>
          <cell r="C6285" t="str">
            <v>TRANSPORTE COMERCIAL</v>
          </cell>
          <cell r="D6285" t="str">
            <v>0332</v>
          </cell>
          <cell r="E6285">
            <v>0</v>
          </cell>
          <cell r="F6285">
            <v>0</v>
          </cell>
          <cell r="G6285" t="str">
            <v>100955</v>
          </cell>
          <cell r="H6285" t="str">
            <v>TRANSPORTE COM CAMINHÃO PIPA DE 6 M³, EM VIA URBANA EM LEITO NATURAL (UNIDADE: M3XKM). AF_07/2020</v>
          </cell>
        </row>
        <row r="6286">
          <cell r="A6286" t="str">
            <v>TRANPORTES, CARGAS E DESCARGAS</v>
          </cell>
          <cell r="B6286" t="str">
            <v>TRAN</v>
          </cell>
          <cell r="C6286" t="str">
            <v>TRANSPORTE COMERCIAL</v>
          </cell>
          <cell r="D6286" t="str">
            <v>0332</v>
          </cell>
          <cell r="E6286">
            <v>0</v>
          </cell>
          <cell r="F6286">
            <v>0</v>
          </cell>
          <cell r="G6286" t="str">
            <v>100956</v>
          </cell>
          <cell r="H6286" t="str">
            <v>TRANSPORTE COM CAMINHÃO PIPA DE 6 M³, EM VIA URBANA EM REVESTIMENTO PRIMÁRIO (UNIDADE: M3XKM). AF_07/2020</v>
          </cell>
        </row>
        <row r="6287">
          <cell r="A6287" t="str">
            <v>TRANPORTES, CARGAS E DESCARGAS</v>
          </cell>
          <cell r="B6287" t="str">
            <v>TRAN</v>
          </cell>
          <cell r="C6287" t="str">
            <v>TRANSPORTE COMERCIAL</v>
          </cell>
          <cell r="D6287" t="str">
            <v>0332</v>
          </cell>
          <cell r="E6287">
            <v>0</v>
          </cell>
          <cell r="F6287">
            <v>0</v>
          </cell>
          <cell r="G6287" t="str">
            <v>100957</v>
          </cell>
          <cell r="H6287" t="str">
            <v>TRANSPORTE COM CAMINHÃO PIPA DE 6 M³, EM VIA URBANA PAVIMENTADA, DMT ATÉ 30KM (UNIDADE: M3XKM). AF_07/2020</v>
          </cell>
        </row>
        <row r="6288">
          <cell r="A6288" t="str">
            <v>TRANPORTES, CARGAS E DESCARGAS</v>
          </cell>
          <cell r="B6288" t="str">
            <v>TRAN</v>
          </cell>
          <cell r="C6288" t="str">
            <v>TRANSPORTE COMERCIAL</v>
          </cell>
          <cell r="D6288" t="str">
            <v>0332</v>
          </cell>
          <cell r="E6288">
            <v>0</v>
          </cell>
          <cell r="F6288">
            <v>0</v>
          </cell>
          <cell r="G6288" t="str">
            <v>100958</v>
          </cell>
          <cell r="H6288" t="str">
            <v>TRANSPORTE COM CAMINHÃO PIPA DE 6 M³, EM VIA URBANA PAVIMENTADA, ADICIONAL PARA DMT EXCEDENTE A 30 KM (UNIDADE: M3XKM). AF_07/2020</v>
          </cell>
        </row>
        <row r="6289">
          <cell r="A6289" t="str">
            <v>TRANPORTES, CARGAS E DESCARGAS</v>
          </cell>
          <cell r="B6289" t="str">
            <v>TRAN</v>
          </cell>
          <cell r="C6289" t="str">
            <v>TRANSPORTE COMERCIAL</v>
          </cell>
          <cell r="D6289" t="str">
            <v>0332</v>
          </cell>
          <cell r="E6289">
            <v>0</v>
          </cell>
          <cell r="F6289">
            <v>0</v>
          </cell>
          <cell r="G6289" t="str">
            <v>100959</v>
          </cell>
          <cell r="H6289" t="str">
            <v>TRANSPORTE COM CAMINHÃO PIPA DE 6 M³, EM VIA INTERNA (DENTRO DO CANTEIRO - UNIDADE: M3XKM). AF_07/2020</v>
          </cell>
        </row>
        <row r="6290">
          <cell r="A6290" t="str">
            <v>TRANPORTES, CARGAS E DESCARGAS</v>
          </cell>
          <cell r="B6290" t="str">
            <v>TRAN</v>
          </cell>
          <cell r="C6290" t="str">
            <v>TRANSPORTE COMERCIAL</v>
          </cell>
          <cell r="D6290" t="str">
            <v>0332</v>
          </cell>
          <cell r="E6290">
            <v>0</v>
          </cell>
          <cell r="F6290">
            <v>0</v>
          </cell>
          <cell r="G6290" t="str">
            <v>100960</v>
          </cell>
          <cell r="H6290" t="str">
            <v>TRANSPORTE COM CAMINHÃO PIPA DE 10 M³, EM VIA URBANA EM LEITO NATURAL (UNIDADE: M3XKM). AF_07/2020</v>
          </cell>
        </row>
        <row r="6291">
          <cell r="A6291" t="str">
            <v>TRANPORTES, CARGAS E DESCARGAS</v>
          </cell>
          <cell r="B6291" t="str">
            <v>TRAN</v>
          </cell>
          <cell r="C6291" t="str">
            <v>TRANSPORTE COMERCIAL</v>
          </cell>
          <cell r="D6291" t="str">
            <v>0332</v>
          </cell>
          <cell r="E6291">
            <v>0</v>
          </cell>
          <cell r="F6291">
            <v>0</v>
          </cell>
          <cell r="G6291" t="str">
            <v>100961</v>
          </cell>
          <cell r="H6291" t="str">
            <v>TRANSPORTE COM CAMINHÃO PIPA DE 10 M³, EM VIA URBANA EM REVESTIMENTO PRIMÁRIO (UNIDADE: M3XKM). AF_07/2020</v>
          </cell>
        </row>
        <row r="6292">
          <cell r="A6292" t="str">
            <v>TRANPORTES, CARGAS E DESCARGAS</v>
          </cell>
          <cell r="B6292" t="str">
            <v>TRAN</v>
          </cell>
          <cell r="C6292" t="str">
            <v>TRANSPORTE COMERCIAL</v>
          </cell>
          <cell r="D6292" t="str">
            <v>0332</v>
          </cell>
          <cell r="E6292">
            <v>0</v>
          </cell>
          <cell r="F6292">
            <v>0</v>
          </cell>
          <cell r="G6292" t="str">
            <v>100962</v>
          </cell>
          <cell r="H6292" t="str">
            <v>TRANSPORTE COM CAMINHÃO PIPA DE 10 M³, EM VIA URBANA PAVIMENTADA, DMT ATÉ 30KM (UNIDADE: M3XKM). AF_07/2020</v>
          </cell>
        </row>
        <row r="6293">
          <cell r="A6293" t="str">
            <v>TRANPORTES, CARGAS E DESCARGAS</v>
          </cell>
          <cell r="B6293" t="str">
            <v>TRAN</v>
          </cell>
          <cell r="C6293" t="str">
            <v>TRANSPORTE COMERCIAL</v>
          </cell>
          <cell r="D6293" t="str">
            <v>0332</v>
          </cell>
          <cell r="E6293">
            <v>0</v>
          </cell>
          <cell r="F6293">
            <v>0</v>
          </cell>
          <cell r="G6293" t="str">
            <v>100963</v>
          </cell>
          <cell r="H6293" t="str">
            <v>TRANSPORTE COM CAMINHÃO PIPA DE 10 M³, EM VIA URBANA PAVIMENTADA, ADICIONAL PARA DMT EXCEDENTE A 30 KM (UNIDADE: M3XKM). AF_07/2020</v>
          </cell>
        </row>
        <row r="6294">
          <cell r="A6294" t="str">
            <v>TRANPORTES, CARGAS E DESCARGAS</v>
          </cell>
          <cell r="B6294" t="str">
            <v>TRAN</v>
          </cell>
          <cell r="C6294" t="str">
            <v>TRANSPORTE COMERCIAL</v>
          </cell>
          <cell r="D6294" t="str">
            <v>0332</v>
          </cell>
          <cell r="E6294">
            <v>0</v>
          </cell>
          <cell r="F6294">
            <v>0</v>
          </cell>
          <cell r="G6294" t="str">
            <v>100964</v>
          </cell>
          <cell r="H6294" t="str">
            <v>TRANSPORTE COM CAMINHÃO PIPA DE 10 M³, EM VIA INTERNA (DENTRO DO CANTEIRO - UNIDADE: M3XKM). AF_07/2020</v>
          </cell>
        </row>
        <row r="6295">
          <cell r="A6295" t="str">
            <v>TRANPORTES, CARGAS E DESCARGAS</v>
          </cell>
          <cell r="B6295" t="str">
            <v>TRAN</v>
          </cell>
          <cell r="C6295" t="str">
            <v>TRANSPORTE COMERCIAL</v>
          </cell>
          <cell r="D6295" t="str">
            <v>0332</v>
          </cell>
          <cell r="E6295">
            <v>0</v>
          </cell>
          <cell r="F6295">
            <v>0</v>
          </cell>
          <cell r="G6295" t="str">
            <v>100973</v>
          </cell>
          <cell r="H6295" t="str">
            <v>CARGA, MANOBRA E DESCARGA DE SOLOS E MATERIAIS GRANULARES EM CAMINHÃO BASCULANTE 6 M³ - CARGA COM PÁ CARREGADEIRA (CAÇAMBA DE 1,7 A 2,8 M³ / 128 HP) E DESCARGA LIVRE (UNIDADE: M3). AF_07/2020</v>
          </cell>
        </row>
        <row r="6296">
          <cell r="A6296" t="str">
            <v>TRANPORTES, CARGAS E DESCARGAS</v>
          </cell>
          <cell r="B6296" t="str">
            <v>TRAN</v>
          </cell>
          <cell r="C6296" t="str">
            <v>TRANSPORTE COMERCIAL</v>
          </cell>
          <cell r="D6296" t="str">
            <v>0332</v>
          </cell>
          <cell r="E6296">
            <v>0</v>
          </cell>
          <cell r="F6296">
            <v>0</v>
          </cell>
          <cell r="G6296" t="str">
            <v>100974</v>
          </cell>
          <cell r="H6296" t="str">
            <v>CARGA, MANOBRA E DESCARGA DE SOLOS E MATERIAIS GRANULARES EM CAMINHÃO BASCULANTE 10 M³ - CARGA COM PÁ CARREGADEIRA (CAÇAMBA DE 1,7 A 2,8 M³ / 128 HP) E DESCARGA LIVRE (UNIDADE: M3). AF_07/2020</v>
          </cell>
        </row>
        <row r="6297">
          <cell r="A6297" t="str">
            <v>TRANPORTES, CARGAS E DESCARGAS</v>
          </cell>
          <cell r="B6297" t="str">
            <v>TRAN</v>
          </cell>
          <cell r="C6297" t="str">
            <v>TRANSPORTE COMERCIAL</v>
          </cell>
          <cell r="D6297" t="str">
            <v>0332</v>
          </cell>
          <cell r="E6297">
            <v>0</v>
          </cell>
          <cell r="F6297">
            <v>0</v>
          </cell>
          <cell r="G6297" t="str">
            <v>100975</v>
          </cell>
          <cell r="H6297" t="str">
            <v>CARGA, MANOBRA E DESCARGA DE SOLOS E MATERIAIS GRANULARES EM CAMINHÃO BASCULANTE 14 M³ - CARGA COM PÁ CARREGADEIRA (CAÇAMBA DE 1,7 A 2,8 M³ / 128 HP) E DESCARGA LIVRE (UNIDADE: M3). AF_07/2020</v>
          </cell>
        </row>
        <row r="6298">
          <cell r="A6298" t="str">
            <v>TRANPORTES, CARGAS E DESCARGAS</v>
          </cell>
          <cell r="B6298" t="str">
            <v>TRAN</v>
          </cell>
          <cell r="C6298" t="str">
            <v>TRANSPORTE MATERIAIS BETUMINOSOS</v>
          </cell>
          <cell r="D6298" t="str">
            <v>0333</v>
          </cell>
          <cell r="E6298">
            <v>0</v>
          </cell>
          <cell r="F6298">
            <v>0</v>
          </cell>
          <cell r="G6298" t="str">
            <v>100965</v>
          </cell>
          <cell r="H6298" t="str">
            <v>TRANSPORTE COM CAMINHÃO TANQUE DE TRANSPORTE DE MATERIAL ASFÁLTICO DE 30000 L, EM VIA URBANA EM  LEITO NATURAL (UNIDADE: TXKM). AF_07/2020</v>
          </cell>
        </row>
        <row r="6299">
          <cell r="A6299" t="str">
            <v>TRANPORTES, CARGAS E DESCARGAS</v>
          </cell>
          <cell r="B6299" t="str">
            <v>TRAN</v>
          </cell>
          <cell r="C6299" t="str">
            <v>TRANSPORTE MATERIAIS BETUMINOSOS</v>
          </cell>
          <cell r="D6299" t="str">
            <v>0333</v>
          </cell>
          <cell r="E6299">
            <v>0</v>
          </cell>
          <cell r="F6299">
            <v>0</v>
          </cell>
          <cell r="G6299" t="str">
            <v>100966</v>
          </cell>
          <cell r="H6299" t="str">
            <v>TRANSPORTE COM CAMINHÃO TANQUE DE TRANSPORTE DE MATERIAL ASFÁLTICO DE 30000 L, EM VIA URBANA EM  REVESTIMENTO PRIMÁRIO (UNIDADE: TXKM). AF_07/2020</v>
          </cell>
        </row>
        <row r="6300">
          <cell r="A6300" t="str">
            <v>TRANPORTES, CARGAS E DESCARGAS</v>
          </cell>
          <cell r="B6300" t="str">
            <v>TRAN</v>
          </cell>
          <cell r="C6300" t="str">
            <v>TRANSPORTE MATERIAIS BETUMINOSOS</v>
          </cell>
          <cell r="D6300" t="str">
            <v>0333</v>
          </cell>
          <cell r="E6300">
            <v>0</v>
          </cell>
          <cell r="F6300">
            <v>0</v>
          </cell>
          <cell r="G6300" t="str">
            <v>100969</v>
          </cell>
          <cell r="H6300" t="str">
            <v>TRANSPORTE COM CAMINHÃO TANQUE DE TRANSPORTE DE MATERIAL ASFÁLTICO DE 20000 L, EM VIA URBANA EM LEITO NATURAL (UNIDADE: TXKM). AF_07/2020</v>
          </cell>
        </row>
        <row r="6301">
          <cell r="A6301" t="str">
            <v>TRANPORTES, CARGAS E DESCARGAS</v>
          </cell>
          <cell r="B6301" t="str">
            <v>TRAN</v>
          </cell>
          <cell r="C6301" t="str">
            <v>TRANSPORTE MATERIAIS BETUMINOSOS</v>
          </cell>
          <cell r="D6301" t="str">
            <v>0333</v>
          </cell>
          <cell r="E6301">
            <v>0</v>
          </cell>
          <cell r="F6301">
            <v>0</v>
          </cell>
          <cell r="G6301" t="str">
            <v>100970</v>
          </cell>
          <cell r="H6301" t="str">
            <v>TRANSPORTE COM CAMINHÃO TANQUE DE TRANSPORTE DE MATERIAL ASFÁLTICO DE 20000 L, EM VIA URBANA EM  REVESTIMENTO PRIMÁRIO (UNIDADE: TXKM). AF_07/2020</v>
          </cell>
        </row>
        <row r="6302">
          <cell r="A6302" t="str">
            <v>TRANPORTES, CARGAS E DESCARGAS</v>
          </cell>
          <cell r="B6302" t="str">
            <v>TRAN</v>
          </cell>
          <cell r="C6302" t="str">
            <v>TRANSPORTE MATERIAIS BETUMINOSOS</v>
          </cell>
          <cell r="D6302" t="str">
            <v>0333</v>
          </cell>
          <cell r="E6302">
            <v>0</v>
          </cell>
          <cell r="F6302">
            <v>0</v>
          </cell>
          <cell r="G6302" t="str">
            <v>102330</v>
          </cell>
          <cell r="H6302" t="str">
            <v>TRANSPORTE COM CAMINHÃO TANQUE DE TRANSPORTE DE MATERIAL ASFÁLTICO DE 30000 L, EM VIA URBANA PAVIMENTADA, DMT ATÉ 30KM (UNIDADE: TXKM). AF_07/2020</v>
          </cell>
        </row>
        <row r="6303">
          <cell r="A6303" t="str">
            <v>TRANPORTES, CARGAS E DESCARGAS</v>
          </cell>
          <cell r="B6303" t="str">
            <v>TRAN</v>
          </cell>
          <cell r="C6303" t="str">
            <v>TRANSPORTE MATERIAIS BETUMINOSOS</v>
          </cell>
          <cell r="D6303" t="str">
            <v>0333</v>
          </cell>
          <cell r="E6303">
            <v>0</v>
          </cell>
          <cell r="F6303">
            <v>0</v>
          </cell>
          <cell r="G6303" t="str">
            <v>102331</v>
          </cell>
          <cell r="H6303" t="str">
            <v>TRANSPORTE COM CAMINHÃO TANQUE DE TRANSPORTE DE MATERIAL ASFÁLTICO DE 30000 L, EM VIA URBANA PAVIMENTADA, ADICIONAL PARA DMT EXCEDENTE A 30 KM (UNIDADE: TXKM). AF_07/2020</v>
          </cell>
        </row>
        <row r="6304">
          <cell r="A6304" t="str">
            <v>TRANPORTES, CARGAS E DESCARGAS</v>
          </cell>
          <cell r="B6304" t="str">
            <v>TRAN</v>
          </cell>
          <cell r="C6304" t="str">
            <v>TRANSPORTE MATERIAIS BETUMINOSOS</v>
          </cell>
          <cell r="D6304" t="str">
            <v>0333</v>
          </cell>
          <cell r="E6304">
            <v>0</v>
          </cell>
          <cell r="F6304">
            <v>0</v>
          </cell>
          <cell r="G6304" t="str">
            <v>102332</v>
          </cell>
          <cell r="H6304" t="str">
            <v>TRANSPORTE COM CAMINHÃO TANQUE DE TRANSPORTE DE MATERIAL ASFÁLTICO DE 20000 L, EM VIA URBANA PAVIMENTADA, DMT ATÉ 30KM (UNIDADE: TXKM). AF_07/2020</v>
          </cell>
        </row>
        <row r="6305">
          <cell r="A6305" t="str">
            <v>TRANPORTES, CARGAS E DESCARGAS</v>
          </cell>
          <cell r="B6305" t="str">
            <v>TRAN</v>
          </cell>
          <cell r="C6305" t="str">
            <v>TRANSPORTE MATERIAIS BETUMINOSOS</v>
          </cell>
          <cell r="D6305" t="str">
            <v>0333</v>
          </cell>
          <cell r="E6305">
            <v>0</v>
          </cell>
          <cell r="F6305">
            <v>0</v>
          </cell>
          <cell r="G6305" t="str">
            <v>102333</v>
          </cell>
          <cell r="H6305" t="str">
            <v>TRANSPORTE COM CAMINHÃO TANQUE DE TRANSPORTE DE MATERIAL ASFÁLTICO DE 20000 L, EM VIA URBANA PAVIMENTADA, ADICIONAL PARA DMT EXCEDENTE A 30 KM (UNIDADE: TXKM). AF_07/2020</v>
          </cell>
        </row>
        <row r="6306">
          <cell r="A6306" t="str">
            <v>TRANPORTES, CARGAS E DESCARGAS</v>
          </cell>
          <cell r="B6306" t="str">
            <v>TRAN</v>
          </cell>
          <cell r="C6306" t="str">
            <v>CARGA, MANOBRA E DESCARGA (MANUAL)</v>
          </cell>
          <cell r="D6306" t="str">
            <v>0334</v>
          </cell>
          <cell r="E6306">
            <v>0</v>
          </cell>
          <cell r="F6306">
            <v>0</v>
          </cell>
          <cell r="G6306" t="str">
            <v>101019</v>
          </cell>
          <cell r="H6306" t="str">
            <v>CARGA, MANOBRA E DESCARGA MANUAL DE TUBOS PLÁSTICOS, DN MENOR OU IGUAL A 100 MM, EM CAMINHÃO CARROCERIA 9T. AF_07/2020</v>
          </cell>
        </row>
        <row r="6307">
          <cell r="A6307" t="str">
            <v>TRANPORTES, CARGAS E DESCARGAS</v>
          </cell>
          <cell r="B6307" t="str">
            <v>TRAN</v>
          </cell>
          <cell r="C6307" t="str">
            <v>CARGA, MANOBRA E DESCARGA (MANUAL)</v>
          </cell>
          <cell r="D6307" t="str">
            <v>0334</v>
          </cell>
          <cell r="E6307">
            <v>0</v>
          </cell>
          <cell r="F6307">
            <v>0</v>
          </cell>
          <cell r="G6307" t="str">
            <v>101479</v>
          </cell>
          <cell r="H6307" t="str">
            <v>CARGA, MANOBRA E DESCARGA MANUAL DE TUBOS PLÁSTICOS, DN 200 MM, EM CAMINHÃO CARROCERIA 9T. AF_07/2020</v>
          </cell>
        </row>
        <row r="6308">
          <cell r="A6308" t="str">
            <v>TRANPORTES, CARGAS E DESCARGAS</v>
          </cell>
          <cell r="B6308" t="str">
            <v>TRAN</v>
          </cell>
          <cell r="C6308" t="str">
            <v>CARGA, MANOBRA E DESCARGA (MECANICA)</v>
          </cell>
          <cell r="D6308" t="str">
            <v>0335</v>
          </cell>
          <cell r="E6308">
            <v>0</v>
          </cell>
          <cell r="F6308">
            <v>0</v>
          </cell>
          <cell r="G6308" t="str">
            <v>100976</v>
          </cell>
          <cell r="H6308" t="str">
            <v>CARGA, MANOBRA E DESCARGA DE SOLOS E MATERIAIS GRANULARES EM CAMINHÃO BASCULANTE 18 M³ - CARGA COM PÁ CARREGADEIRA (CAÇAMBA DE 1,7 A 2,8 M³ / 128 HP) E DESCARGA LIVRE (UNIDADE: M3). AF_07/2020</v>
          </cell>
        </row>
        <row r="6309">
          <cell r="A6309" t="str">
            <v>TRANPORTES, CARGAS E DESCARGAS</v>
          </cell>
          <cell r="B6309" t="str">
            <v>TRAN</v>
          </cell>
          <cell r="C6309" t="str">
            <v>CARGA, MANOBRA E DESCARGA (MECANICA)</v>
          </cell>
          <cell r="D6309" t="str">
            <v>0335</v>
          </cell>
          <cell r="E6309">
            <v>0</v>
          </cell>
          <cell r="F6309">
            <v>0</v>
          </cell>
          <cell r="G6309" t="str">
            <v>100977</v>
          </cell>
          <cell r="H6309" t="str">
            <v>CARGA, MANOBRA E DESCARGA DE SOLOS E MATERIAIS GRANULARES EM CAMINHÃO BASCULANTE 6 M³ - CARGA COM ESCAVADEIRA HIDRÁULICA (CAÇAMBA DE 1,20 M³ / 155 HP) E DESCARGA LIVRE (UNIDADE: M3). AF_07/2020</v>
          </cell>
        </row>
        <row r="6310">
          <cell r="A6310" t="str">
            <v>TRANPORTES, CARGAS E DESCARGAS</v>
          </cell>
          <cell r="B6310" t="str">
            <v>TRAN</v>
          </cell>
          <cell r="C6310" t="str">
            <v>CARGA, MANOBRA E DESCARGA (MECANICA)</v>
          </cell>
          <cell r="D6310" t="str">
            <v>0335</v>
          </cell>
          <cell r="E6310">
            <v>0</v>
          </cell>
          <cell r="F6310">
            <v>0</v>
          </cell>
          <cell r="G6310" t="str">
            <v>100978</v>
          </cell>
          <cell r="H6310" t="str">
            <v>CARGA, MANOBRA E DESCARGA DE SOLOS E MATERIAIS GRANULARES EM CAMINHÃO BASCULANTE 10 M³ - CARGA COM ESCAVADEIRA HIDRÁULICA (CAÇAMBA DE 1,20 M³ / 155 HP) E DESCARGA LIVRE (UNIDADE: M3). AF_07/2020</v>
          </cell>
        </row>
        <row r="6311">
          <cell r="A6311" t="str">
            <v>TRANPORTES, CARGAS E DESCARGAS</v>
          </cell>
          <cell r="B6311" t="str">
            <v>TRAN</v>
          </cell>
          <cell r="C6311" t="str">
            <v>CARGA, MANOBRA E DESCARGA (MECANICA)</v>
          </cell>
          <cell r="D6311" t="str">
            <v>0335</v>
          </cell>
          <cell r="E6311">
            <v>0</v>
          </cell>
          <cell r="F6311">
            <v>0</v>
          </cell>
          <cell r="G6311" t="str">
            <v>100979</v>
          </cell>
          <cell r="H6311" t="str">
            <v>CARGA, MANOBRA E DESCARGA DE SOLOS E MATERIAIS GRANULARES EM CAMINHÃO BASCULANTE 14 M³ - CARGA COM ESCAVADEIRA HIDRÁULICA (CAÇAMBA DE 1,20 M³ / 155 HP) E DESCARGA LIVRE (UNIDADE: M3). AF_07/2020</v>
          </cell>
        </row>
        <row r="6312">
          <cell r="A6312" t="str">
            <v>TRANPORTES, CARGAS E DESCARGAS</v>
          </cell>
          <cell r="B6312" t="str">
            <v>TRAN</v>
          </cell>
          <cell r="C6312" t="str">
            <v>CARGA, MANOBRA E DESCARGA (MECANICA)</v>
          </cell>
          <cell r="D6312" t="str">
            <v>0335</v>
          </cell>
          <cell r="E6312">
            <v>0</v>
          </cell>
          <cell r="F6312">
            <v>0</v>
          </cell>
          <cell r="G6312" t="str">
            <v>100980</v>
          </cell>
          <cell r="H6312" t="str">
            <v>CARGA, MANOBRA E DESCARGA DE SOLOS E MATERIAIS GRANULARES EM CAMINHÃO BASCULANTE 18 M³ - CARGA COM ESCAVADEIRA HIDRÁULICA (CAÇAMBA DE 1,20 M³ / 155 HP) E DESCARGA LIVRE (UNIDADE: M3). AF_07/2020</v>
          </cell>
        </row>
        <row r="6313">
          <cell r="A6313" t="str">
            <v>TRANPORTES, CARGAS E DESCARGAS</v>
          </cell>
          <cell r="B6313" t="str">
            <v>TRAN</v>
          </cell>
          <cell r="C6313" t="str">
            <v>CARGA, MANOBRA E DESCARGA (MECANICA)</v>
          </cell>
          <cell r="D6313" t="str">
            <v>0335</v>
          </cell>
          <cell r="E6313">
            <v>0</v>
          </cell>
          <cell r="F6313">
            <v>0</v>
          </cell>
          <cell r="G6313" t="str">
            <v>100981</v>
          </cell>
          <cell r="H6313" t="str">
            <v>CARGA, MANOBRA E DESCARGA DE ENTULHO EM CAMINHÃO BASCULANTE 6 M³ - CARGA COM ESCAVADEIRA HIDRÁULICA  (CAÇAMBA DE 0,80 M³ / 111 HP) E DESCARGA LIVRE (UNIDADE: M3). AF_07/2020</v>
          </cell>
        </row>
        <row r="6314">
          <cell r="A6314" t="str">
            <v>TRANPORTES, CARGAS E DESCARGAS</v>
          </cell>
          <cell r="B6314" t="str">
            <v>TRAN</v>
          </cell>
          <cell r="C6314" t="str">
            <v>CARGA, MANOBRA E DESCARGA (MECANICA)</v>
          </cell>
          <cell r="D6314" t="str">
            <v>0335</v>
          </cell>
          <cell r="E6314">
            <v>0</v>
          </cell>
          <cell r="F6314">
            <v>0</v>
          </cell>
          <cell r="G6314" t="str">
            <v>100982</v>
          </cell>
          <cell r="H6314" t="str">
            <v>CARGA, MANOBRA E DESCARGA DE ENTULHO EM CAMINHÃO BASCULANTE 10 M³ - CARGA COM ESCAVADEIRA HIDRÁULICA  (CAÇAMBA DE 0,80 M³ / 111 HP) E DESCARGA LIVRE (UNIDADE: M3). AF_07/2020</v>
          </cell>
        </row>
        <row r="6315">
          <cell r="A6315" t="str">
            <v>TRANPORTES, CARGAS E DESCARGAS</v>
          </cell>
          <cell r="B6315" t="str">
            <v>TRAN</v>
          </cell>
          <cell r="C6315" t="str">
            <v>CARGA, MANOBRA E DESCARGA (MECANICA)</v>
          </cell>
          <cell r="D6315" t="str">
            <v>0335</v>
          </cell>
          <cell r="E6315">
            <v>0</v>
          </cell>
          <cell r="F6315">
            <v>0</v>
          </cell>
          <cell r="G6315" t="str">
            <v>100983</v>
          </cell>
          <cell r="H6315" t="str">
            <v>CARGA, MANOBRA E DESCARGA DE ENTULHO EM CAMINHÃO BASCULANTE 14 M³ - CARGA COM ESCAVADEIRA HIDRÁULICA  (CAÇAMBA DE 0,80 M³ / 111 HP) E DESCARGA LIVRE (UNIDADE: M3). AF_07/2020</v>
          </cell>
        </row>
        <row r="6316">
          <cell r="A6316" t="str">
            <v>TRANPORTES, CARGAS E DESCARGAS</v>
          </cell>
          <cell r="B6316" t="str">
            <v>TRAN</v>
          </cell>
          <cell r="C6316" t="str">
            <v>CARGA, MANOBRA E DESCARGA (MECANICA)</v>
          </cell>
          <cell r="D6316" t="str">
            <v>0335</v>
          </cell>
          <cell r="E6316">
            <v>0</v>
          </cell>
          <cell r="F6316">
            <v>0</v>
          </cell>
          <cell r="G6316" t="str">
            <v>100984</v>
          </cell>
          <cell r="H6316" t="str">
            <v>CARGA, MANOBRA E DESCARGA DE ENTULHO EM CAMINHÃO BASCULANTE 18 M³ - CARGA COM ESCAVADEIRA HIDRÁULICA  (CAÇAMBA DE 0,80 M³ / 111 HP) E DESCARGA LIVRE (UNIDADE: M3). AF_07/2020</v>
          </cell>
        </row>
        <row r="6317">
          <cell r="A6317" t="str">
            <v>TRANPORTES, CARGAS E DESCARGAS</v>
          </cell>
          <cell r="B6317" t="str">
            <v>TRAN</v>
          </cell>
          <cell r="C6317" t="str">
            <v>CARGA, MANOBRA E DESCARGA (MECANICA)</v>
          </cell>
          <cell r="D6317" t="str">
            <v>0335</v>
          </cell>
          <cell r="E6317">
            <v>0</v>
          </cell>
          <cell r="F6317">
            <v>0</v>
          </cell>
          <cell r="G6317" t="str">
            <v>100985</v>
          </cell>
          <cell r="H6317" t="str">
            <v>CARGA DE MISTURA ASFÁLTICA EM CAMINHÃO BASCULANTE 6 M³ (UNIDADE: M3). AF_07/2020</v>
          </cell>
        </row>
        <row r="6318">
          <cell r="A6318" t="str">
            <v>TRANPORTES, CARGAS E DESCARGAS</v>
          </cell>
          <cell r="B6318" t="str">
            <v>TRAN</v>
          </cell>
          <cell r="C6318" t="str">
            <v>CARGA, MANOBRA E DESCARGA (MECANICA)</v>
          </cell>
          <cell r="D6318" t="str">
            <v>0335</v>
          </cell>
          <cell r="E6318">
            <v>0</v>
          </cell>
          <cell r="F6318">
            <v>0</v>
          </cell>
          <cell r="G6318" t="str">
            <v>100986</v>
          </cell>
          <cell r="H6318" t="str">
            <v>CARGA DE MISTURA ASFÁLTICA EM CAMINHÃO BASCULANTE 10 M³ (UNIDADE: M3). AF_07/2020</v>
          </cell>
        </row>
        <row r="6319">
          <cell r="A6319" t="str">
            <v>TRANPORTES, CARGAS E DESCARGAS</v>
          </cell>
          <cell r="B6319" t="str">
            <v>TRAN</v>
          </cell>
          <cell r="C6319" t="str">
            <v>CARGA, MANOBRA E DESCARGA (MECANICA)</v>
          </cell>
          <cell r="D6319" t="str">
            <v>0335</v>
          </cell>
          <cell r="E6319">
            <v>0</v>
          </cell>
          <cell r="F6319">
            <v>0</v>
          </cell>
          <cell r="G6319" t="str">
            <v>100987</v>
          </cell>
          <cell r="H6319" t="str">
            <v>CARGA DE MISTURA ASFÁLTICA EM CAMINHÃO BASCULANTE 14 M³ (UNIDADE: M3). AF_07/2020</v>
          </cell>
        </row>
        <row r="6320">
          <cell r="A6320" t="str">
            <v>TRANPORTES, CARGAS E DESCARGAS</v>
          </cell>
          <cell r="B6320" t="str">
            <v>TRAN</v>
          </cell>
          <cell r="C6320" t="str">
            <v>CARGA, MANOBRA E DESCARGA (MECANICA)</v>
          </cell>
          <cell r="D6320" t="str">
            <v>0335</v>
          </cell>
          <cell r="E6320">
            <v>0</v>
          </cell>
          <cell r="F6320">
            <v>0</v>
          </cell>
          <cell r="G6320" t="str">
            <v>100988</v>
          </cell>
          <cell r="H6320" t="str">
            <v>CARGA DE MISTURA ASFÁLTICA EM CAMINHÃO BASCULANTE 18 M³ (UNIDADE: M3). AF_07/2020</v>
          </cell>
        </row>
        <row r="6321">
          <cell r="A6321" t="str">
            <v>TRANPORTES, CARGAS E DESCARGAS</v>
          </cell>
          <cell r="B6321" t="str">
            <v>TRAN</v>
          </cell>
          <cell r="C6321" t="str">
            <v>CARGA, MANOBRA E DESCARGA (MECANICA)</v>
          </cell>
          <cell r="D6321" t="str">
            <v>0335</v>
          </cell>
          <cell r="E6321">
            <v>0</v>
          </cell>
          <cell r="F6321">
            <v>0</v>
          </cell>
          <cell r="G6321" t="str">
            <v>100989</v>
          </cell>
          <cell r="H6321" t="str">
            <v>CARGA, MANOBRA E DESCARGA DE SOLOS E MATERIAIS GRANULARES EM CAMINHÃO BASCULANTE 6 M³ - CARGA COM PÁ CARREGADEIRA (CAÇAMBA DE 1,7 A 2,8 M³ / 128 HP) E DESCARGA LIVRE (UNIDADE: T). AF_07/2020</v>
          </cell>
        </row>
        <row r="6322">
          <cell r="A6322" t="str">
            <v>TRANPORTES, CARGAS E DESCARGAS</v>
          </cell>
          <cell r="B6322" t="str">
            <v>TRAN</v>
          </cell>
          <cell r="C6322" t="str">
            <v>CARGA, MANOBRA E DESCARGA (MECANICA)</v>
          </cell>
          <cell r="D6322" t="str">
            <v>0335</v>
          </cell>
          <cell r="E6322">
            <v>0</v>
          </cell>
          <cell r="F6322">
            <v>0</v>
          </cell>
          <cell r="G6322" t="str">
            <v>100990</v>
          </cell>
          <cell r="H6322" t="str">
            <v>CARGA, MANOBRA E DESCARGA DE SOLOS E MATERIAIS GRANULARES EM CAMINHÃO BASCULANTE 10 M³ - CARGA COM PÁ CARREGADEIRA (CAÇAMBA DE 1,7 A 2,8 M³ / 128 HP) E DESCARGA LIVRE (UNIDADE: T). AF_07/2020</v>
          </cell>
        </row>
        <row r="6323">
          <cell r="A6323" t="str">
            <v>TRANPORTES, CARGAS E DESCARGAS</v>
          </cell>
          <cell r="B6323" t="str">
            <v>TRAN</v>
          </cell>
          <cell r="C6323" t="str">
            <v>CARGA, MANOBRA E DESCARGA (MECANICA)</v>
          </cell>
          <cell r="D6323" t="str">
            <v>0335</v>
          </cell>
          <cell r="E6323">
            <v>0</v>
          </cell>
          <cell r="F6323">
            <v>0</v>
          </cell>
          <cell r="G6323" t="str">
            <v>100991</v>
          </cell>
          <cell r="H6323" t="str">
            <v>CARGA, MANOBRA E DESCARGA DE SOLOS E MATERIAIS GRANULARES EM CAMINHÃO BASCULANTE 14 M³ - CARGA COM PÁ CARREGADEIRA (CAÇAMBA DE 1,7 A 2,8 M³ / 128 HP) E DESCARGA LIVRE (UNIDADE: T). AF_07/2020</v>
          </cell>
        </row>
        <row r="6324">
          <cell r="A6324" t="str">
            <v>TRANPORTES, CARGAS E DESCARGAS</v>
          </cell>
          <cell r="B6324" t="str">
            <v>TRAN</v>
          </cell>
          <cell r="C6324" t="str">
            <v>CARGA, MANOBRA E DESCARGA (MECANICA)</v>
          </cell>
          <cell r="D6324" t="str">
            <v>0335</v>
          </cell>
          <cell r="E6324">
            <v>0</v>
          </cell>
          <cell r="F6324">
            <v>0</v>
          </cell>
          <cell r="G6324" t="str">
            <v>100992</v>
          </cell>
          <cell r="H6324" t="str">
            <v>CARGA, MANOBRA E DESCARGA DE SOLOS E MATERIAIS GRANULARES EM CAMINHÃO BASCULANTE 18 M³ - CARGA COM PÁ CARREGADEIRA (CAÇAMBA DE 1,7 A 2,8 M³ / 128 HP) E DESCARGA LIVRE (UNIDADE: T). AF_07/2020</v>
          </cell>
        </row>
        <row r="6325">
          <cell r="A6325" t="str">
            <v>TRANPORTES, CARGAS E DESCARGAS</v>
          </cell>
          <cell r="B6325" t="str">
            <v>TRAN</v>
          </cell>
          <cell r="C6325" t="str">
            <v>CARGA, MANOBRA E DESCARGA (MECANICA)</v>
          </cell>
          <cell r="D6325" t="str">
            <v>0335</v>
          </cell>
          <cell r="E6325">
            <v>0</v>
          </cell>
          <cell r="F6325">
            <v>0</v>
          </cell>
          <cell r="G6325" t="str">
            <v>100993</v>
          </cell>
          <cell r="H6325" t="str">
            <v>CARGA, MANOBRA E DESCARGA DE SOLOS E MATERIAIS GRANULARES EM CAMINHÃO BASCULANTE 6 M³ - CARGA COM ESCAVADEIRA HIDRÁULICA (CAÇAMBA DE 1,20 M³ / 155 HP) E DESCARGA LIVRE (UNIDADE: T). AF_07/2020</v>
          </cell>
        </row>
        <row r="6326">
          <cell r="A6326" t="str">
            <v>TRANPORTES, CARGAS E DESCARGAS</v>
          </cell>
          <cell r="B6326" t="str">
            <v>TRAN</v>
          </cell>
          <cell r="C6326" t="str">
            <v>CARGA, MANOBRA E DESCARGA (MECANICA)</v>
          </cell>
          <cell r="D6326" t="str">
            <v>0335</v>
          </cell>
          <cell r="E6326">
            <v>0</v>
          </cell>
          <cell r="F6326">
            <v>0</v>
          </cell>
          <cell r="G6326" t="str">
            <v>100994</v>
          </cell>
          <cell r="H6326" t="str">
            <v>CARGA, MANOBRA E DESCARGA DE SOLOS E MATERIAIS GRANULARES EM CAMINHÃO BASCULANTE 10 M³ - CARGA COM ESCAVADEIRA HIDRÁULICA (CAÇAMBA DE 1,20 M³ / 155 HP) E DESCARGA LIVRE (UNIDADE: T). AF_07/2020</v>
          </cell>
        </row>
        <row r="6327">
          <cell r="A6327" t="str">
            <v>TRANPORTES, CARGAS E DESCARGAS</v>
          </cell>
          <cell r="B6327" t="str">
            <v>TRAN</v>
          </cell>
          <cell r="C6327" t="str">
            <v>CARGA, MANOBRA E DESCARGA (MECANICA)</v>
          </cell>
          <cell r="D6327" t="str">
            <v>0335</v>
          </cell>
          <cell r="E6327">
            <v>0</v>
          </cell>
          <cell r="F6327">
            <v>0</v>
          </cell>
          <cell r="G6327" t="str">
            <v>100995</v>
          </cell>
          <cell r="H6327" t="str">
            <v>CARGA, MANOBRA E DESCARGA DE SOLOS E MATERIAIS GRANULARES EM CAMINHÃO BASCULANTE 14 M³ - CARGA COM ESCAVADEIRA HIDRÁULICA (CAÇAMBA DE 1,20 M³ / 155 HP) E DESCARGA LIVRE (UNIDADE: T). AF_07/2020</v>
          </cell>
        </row>
        <row r="6328">
          <cell r="A6328" t="str">
            <v>TRANPORTES, CARGAS E DESCARGAS</v>
          </cell>
          <cell r="B6328" t="str">
            <v>TRAN</v>
          </cell>
          <cell r="C6328" t="str">
            <v>CARGA, MANOBRA E DESCARGA (MECANICA)</v>
          </cell>
          <cell r="D6328" t="str">
            <v>0335</v>
          </cell>
          <cell r="E6328">
            <v>0</v>
          </cell>
          <cell r="F6328">
            <v>0</v>
          </cell>
          <cell r="G6328" t="str">
            <v>100996</v>
          </cell>
          <cell r="H6328" t="str">
            <v>CARGA, MANOBRA E DESCARGA DE SOLOS E MATERIAIS GRANULARES EM CAMINHÃO BASCULANTE 18 M³ - CARGA COM ESCAVADEIRA HIDRÁULICA (CAÇAMBA DE 1,20 M³ / 155 HP) E DESCARGA LIVRE (UNIDADE: T). AF_07/2020</v>
          </cell>
        </row>
        <row r="6329">
          <cell r="A6329" t="str">
            <v>TRANPORTES, CARGAS E DESCARGAS</v>
          </cell>
          <cell r="B6329" t="str">
            <v>TRAN</v>
          </cell>
          <cell r="C6329" t="str">
            <v>CARGA, MANOBRA E DESCARGA (MECANICA)</v>
          </cell>
          <cell r="D6329" t="str">
            <v>0335</v>
          </cell>
          <cell r="E6329">
            <v>0</v>
          </cell>
          <cell r="F6329">
            <v>0</v>
          </cell>
          <cell r="G6329" t="str">
            <v>100997</v>
          </cell>
          <cell r="H6329" t="str">
            <v>CARGA, MANOBRA E DESCARGA DE ENTULHO EM CAMINHÃO BASCULANTE 6 M³ - CARGA COM ESCAVADEIRA HIDRÁULICA  (CAÇAMBA DE 0,80 M³ / 111 HP) E DESCARGA LIVRE (UNIDADE: T). AF_07/2020</v>
          </cell>
        </row>
        <row r="6330">
          <cell r="A6330" t="str">
            <v>TRANPORTES, CARGAS E DESCARGAS</v>
          </cell>
          <cell r="B6330" t="str">
            <v>TRAN</v>
          </cell>
          <cell r="C6330" t="str">
            <v>CARGA, MANOBRA E DESCARGA (MECANICA)</v>
          </cell>
          <cell r="D6330" t="str">
            <v>0335</v>
          </cell>
          <cell r="E6330">
            <v>0</v>
          </cell>
          <cell r="F6330">
            <v>0</v>
          </cell>
          <cell r="G6330" t="str">
            <v>100998</v>
          </cell>
          <cell r="H6330" t="str">
            <v>CARGA, MANOBRA E DESCARGA DE ENTULHO EM CAMINHÃO BASCULANTE 10 M³ - CARGA COM ESCAVADEIRA HIDRÁULICA  (CAÇAMBA DE 0,80 M³ / 111 HP) E DESCARGA LIVRE (UNIDADE: T). AF_07/2020</v>
          </cell>
        </row>
        <row r="6331">
          <cell r="A6331" t="str">
            <v>TRANPORTES, CARGAS E DESCARGAS</v>
          </cell>
          <cell r="B6331" t="str">
            <v>TRAN</v>
          </cell>
          <cell r="C6331" t="str">
            <v>CARGA, MANOBRA E DESCARGA (MECANICA)</v>
          </cell>
          <cell r="D6331" t="str">
            <v>0335</v>
          </cell>
          <cell r="E6331">
            <v>0</v>
          </cell>
          <cell r="F6331">
            <v>0</v>
          </cell>
          <cell r="G6331" t="str">
            <v>100999</v>
          </cell>
          <cell r="H6331" t="str">
            <v>CARGA, MANOBRA E DESCARGA DE ENTULHO EM CAMINHÃO BASCULANTE 14 M³ - CARGA COM ESCAVADEIRA HIDRÁULICA  (CAÇAMBA DE 0,80 M³ / 111 HP) E DESCARGA LIVRE (UNIDADE: T). AF_07/2020</v>
          </cell>
        </row>
        <row r="6332">
          <cell r="A6332" t="str">
            <v>TRANPORTES, CARGAS E DESCARGAS</v>
          </cell>
          <cell r="B6332" t="str">
            <v>TRAN</v>
          </cell>
          <cell r="C6332" t="str">
            <v>CARGA, MANOBRA E DESCARGA (MECANICA)</v>
          </cell>
          <cell r="D6332" t="str">
            <v>0335</v>
          </cell>
          <cell r="E6332">
            <v>0</v>
          </cell>
          <cell r="F6332">
            <v>0</v>
          </cell>
          <cell r="G6332" t="str">
            <v>101000</v>
          </cell>
          <cell r="H6332" t="str">
            <v>CARGA, MANOBRA E DESCARGA DE ENTULHO EM CAMINHÃO BASCULANTE 18 M³ - CARGA COM ESCAVADEIRA HIDRÁULICA  (CAÇAMBA DE 0,80 M³ / 111 HP) E DESCARGA LIVRE (UNIDADE: T). AF_07/2020</v>
          </cell>
        </row>
        <row r="6333">
          <cell r="A6333" t="str">
            <v>TRANPORTES, CARGAS E DESCARGAS</v>
          </cell>
          <cell r="B6333" t="str">
            <v>TRAN</v>
          </cell>
          <cell r="C6333" t="str">
            <v>CARGA, MANOBRA E DESCARGA (MECANICA)</v>
          </cell>
          <cell r="D6333" t="str">
            <v>0335</v>
          </cell>
          <cell r="E6333">
            <v>0</v>
          </cell>
          <cell r="F6333">
            <v>0</v>
          </cell>
          <cell r="G6333" t="str">
            <v>101001</v>
          </cell>
          <cell r="H6333" t="str">
            <v>CARGA DE MISTURA ASFÁLTICA EM CAMINHÃO BASCULANTE 6 M³ (UNIDADE: T). AF_07/2020</v>
          </cell>
        </row>
        <row r="6334">
          <cell r="A6334" t="str">
            <v>TRANPORTES, CARGAS E DESCARGAS</v>
          </cell>
          <cell r="B6334" t="str">
            <v>TRAN</v>
          </cell>
          <cell r="C6334" t="str">
            <v>CARGA, MANOBRA E DESCARGA (MECANICA)</v>
          </cell>
          <cell r="D6334" t="str">
            <v>0335</v>
          </cell>
          <cell r="E6334">
            <v>0</v>
          </cell>
          <cell r="F6334">
            <v>0</v>
          </cell>
          <cell r="G6334" t="str">
            <v>101002</v>
          </cell>
          <cell r="H6334" t="str">
            <v>CARGA DE MISTURA ASFÁLTICA EM CAMINHÃO BASCULANTE 10 M³ (UNIDADE: T). AF_07/2020</v>
          </cell>
        </row>
        <row r="6335">
          <cell r="A6335" t="str">
            <v>TRANPORTES, CARGAS E DESCARGAS</v>
          </cell>
          <cell r="B6335" t="str">
            <v>TRAN</v>
          </cell>
          <cell r="C6335" t="str">
            <v>CARGA, MANOBRA E DESCARGA (MECANICA)</v>
          </cell>
          <cell r="D6335" t="str">
            <v>0335</v>
          </cell>
          <cell r="E6335">
            <v>0</v>
          </cell>
          <cell r="F6335">
            <v>0</v>
          </cell>
          <cell r="G6335" t="str">
            <v>101003</v>
          </cell>
          <cell r="H6335" t="str">
            <v>CARGA DE MISTURA ASFÁLTICA EM CAMINHÃO BASCULANTE 14 M³ (UNIDADE: T). AF_07/2020</v>
          </cell>
        </row>
        <row r="6336">
          <cell r="A6336" t="str">
            <v>TRANPORTES, CARGAS E DESCARGAS</v>
          </cell>
          <cell r="B6336" t="str">
            <v>TRAN</v>
          </cell>
          <cell r="C6336" t="str">
            <v>CARGA, MANOBRA E DESCARGA (MECANICA)</v>
          </cell>
          <cell r="D6336" t="str">
            <v>0335</v>
          </cell>
          <cell r="E6336">
            <v>0</v>
          </cell>
          <cell r="F6336">
            <v>0</v>
          </cell>
          <cell r="G6336" t="str">
            <v>101004</v>
          </cell>
          <cell r="H6336" t="str">
            <v>CARGA DE MISTURA ASFÁLTICA EM CAMINHÃO BASCULANTE 18 M³ (UNIDADE: T). AF_07/2020</v>
          </cell>
        </row>
        <row r="6337">
          <cell r="A6337" t="str">
            <v>TRANPORTES, CARGAS E DESCARGAS</v>
          </cell>
          <cell r="B6337" t="str">
            <v>TRAN</v>
          </cell>
          <cell r="C6337" t="str">
            <v>CARGA, MANOBRA E DESCARGA (MECANICA)</v>
          </cell>
          <cell r="D6337" t="str">
            <v>0335</v>
          </cell>
          <cell r="E6337">
            <v>0</v>
          </cell>
          <cell r="F6337">
            <v>0</v>
          </cell>
          <cell r="G6337" t="str">
            <v>101005</v>
          </cell>
          <cell r="H6337" t="str">
            <v>CARGA, MANOBRA E DESCARGA DE ÁGUA EM CAMINHÃO PIPA 6 M³. AF_07/2020</v>
          </cell>
        </row>
        <row r="6338">
          <cell r="A6338" t="str">
            <v>TRANPORTES, CARGAS E DESCARGAS</v>
          </cell>
          <cell r="B6338" t="str">
            <v>TRAN</v>
          </cell>
          <cell r="C6338" t="str">
            <v>CARGA, MANOBRA E DESCARGA (MECANICA)</v>
          </cell>
          <cell r="D6338" t="str">
            <v>0335</v>
          </cell>
          <cell r="E6338">
            <v>0</v>
          </cell>
          <cell r="F6338">
            <v>0</v>
          </cell>
          <cell r="G6338" t="str">
            <v>101006</v>
          </cell>
          <cell r="H6338" t="str">
            <v>CARGA, MANOBRA E DESCARGA DE ÁGUA EM CAMINHÃO PIPA 10 M³. AF_07/2020</v>
          </cell>
        </row>
        <row r="6339">
          <cell r="A6339" t="str">
            <v>TRANPORTES, CARGAS E DESCARGAS</v>
          </cell>
          <cell r="B6339" t="str">
            <v>TRAN</v>
          </cell>
          <cell r="C6339" t="str">
            <v>CARGA, MANOBRA E DESCARGA (MECANICA)</v>
          </cell>
          <cell r="D6339" t="str">
            <v>0335</v>
          </cell>
          <cell r="E6339">
            <v>0</v>
          </cell>
          <cell r="F6339">
            <v>0</v>
          </cell>
          <cell r="G6339" t="str">
            <v>101007</v>
          </cell>
          <cell r="H6339" t="str">
            <v>CARGA DE ÁGUA EM CAMINHÃO PIPA 6 M³. AF_07/2020</v>
          </cell>
        </row>
        <row r="6340">
          <cell r="A6340" t="str">
            <v>TRANPORTES, CARGAS E DESCARGAS</v>
          </cell>
          <cell r="B6340" t="str">
            <v>TRAN</v>
          </cell>
          <cell r="C6340" t="str">
            <v>CARGA, MANOBRA E DESCARGA (MECANICA)</v>
          </cell>
          <cell r="D6340" t="str">
            <v>0335</v>
          </cell>
          <cell r="E6340">
            <v>0</v>
          </cell>
          <cell r="F6340">
            <v>0</v>
          </cell>
          <cell r="G6340" t="str">
            <v>101008</v>
          </cell>
          <cell r="H6340" t="str">
            <v>CARGA DE ÁGUA EM CAMINHÃO PIPA 10 M³. AF_07/2020</v>
          </cell>
        </row>
        <row r="6341">
          <cell r="A6341" t="str">
            <v>TRANPORTES, CARGAS E DESCARGAS</v>
          </cell>
          <cell r="B6341" t="str">
            <v>TRAN</v>
          </cell>
          <cell r="C6341" t="str">
            <v>CARGA, MANOBRA E DESCARGA (MECANICA)</v>
          </cell>
          <cell r="D6341" t="str">
            <v>0335</v>
          </cell>
          <cell r="E6341">
            <v>0</v>
          </cell>
          <cell r="F6341">
            <v>0</v>
          </cell>
          <cell r="G6341" t="str">
            <v>101009</v>
          </cell>
          <cell r="H6341" t="str">
            <v>CARGA, MANOBRA E DESCARGA DE POSTE DE CONCRETO EM CAMINHÃO CARROCERIA COM GUINDAUTO (MUNCK) 11,7 TM. AF_07/2020</v>
          </cell>
        </row>
        <row r="6342">
          <cell r="A6342" t="str">
            <v>TRANPORTES, CARGAS E DESCARGAS</v>
          </cell>
          <cell r="B6342" t="str">
            <v>TRAN</v>
          </cell>
          <cell r="C6342" t="str">
            <v>CARGA, MANOBRA E DESCARGA (MECANICA)</v>
          </cell>
          <cell r="D6342" t="str">
            <v>0335</v>
          </cell>
          <cell r="E6342">
            <v>0</v>
          </cell>
          <cell r="F6342">
            <v>0</v>
          </cell>
          <cell r="G6342" t="str">
            <v>101010</v>
          </cell>
          <cell r="H6342" t="str">
            <v>CARGA, MANOBRA E DESCARGA DE PERFIL METÁLICO EM CAMINHÃO CARROCERIA COM GUINDAUTO (MUNCK) 11,7 TM. AF_07/2020</v>
          </cell>
        </row>
        <row r="6343">
          <cell r="A6343" t="str">
            <v>TRANPORTES, CARGAS E DESCARGAS</v>
          </cell>
          <cell r="B6343" t="str">
            <v>TRAN</v>
          </cell>
          <cell r="C6343" t="str">
            <v>CARGA, MANOBRA E DESCARGA (MECANICA)</v>
          </cell>
          <cell r="D6343" t="str">
            <v>0335</v>
          </cell>
          <cell r="E6343">
            <v>0</v>
          </cell>
          <cell r="F6343">
            <v>0</v>
          </cell>
          <cell r="G6343" t="str">
            <v>101013</v>
          </cell>
          <cell r="H6343" t="str">
            <v>CARGA, MANOBRA E DESCARGA DE TUBOS DE CONCRETO, DN MENOR OU IGUAL A 300 MM, EM CAMINHÃO CARROCERIA COM GUINDAUTO (MUNCK) 11,7 TM. AF_07/2020</v>
          </cell>
        </row>
        <row r="6344">
          <cell r="A6344" t="str">
            <v>TRANPORTES, CARGAS E DESCARGAS</v>
          </cell>
          <cell r="B6344" t="str">
            <v>TRAN</v>
          </cell>
          <cell r="C6344" t="str">
            <v>CARGA, MANOBRA E DESCARGA (MECANICA)</v>
          </cell>
          <cell r="D6344" t="str">
            <v>0335</v>
          </cell>
          <cell r="E6344">
            <v>0</v>
          </cell>
          <cell r="F6344">
            <v>0</v>
          </cell>
          <cell r="G6344" t="str">
            <v>101014</v>
          </cell>
          <cell r="H6344" t="str">
            <v>CARGA, MANOBRA E DESCARGA DE TUBOS DE CONCRETO, DN 400 MM, EM CAMINHÃO CARROCERIA COM GUINDAUTO (MUNCK) 11,7 TM. AF_07/2020</v>
          </cell>
        </row>
        <row r="6345">
          <cell r="A6345" t="str">
            <v>TRANPORTES, CARGAS E DESCARGAS</v>
          </cell>
          <cell r="B6345" t="str">
            <v>TRAN</v>
          </cell>
          <cell r="C6345" t="str">
            <v>CARGA, MANOBRA E DESCARGA (MECANICA)</v>
          </cell>
          <cell r="D6345" t="str">
            <v>0335</v>
          </cell>
          <cell r="E6345">
            <v>0</v>
          </cell>
          <cell r="F6345">
            <v>0</v>
          </cell>
          <cell r="G6345" t="str">
            <v>101015</v>
          </cell>
          <cell r="H6345" t="str">
            <v>CARGA, MANOBRA E DESCARGA DE TUBOS DE CONCRETO, DN 500 MM, EM CAMINHÃO CARROCERIA COM GUINDAUTO (MUNCK) 11,7 TM. AF_07/2020</v>
          </cell>
        </row>
        <row r="6346">
          <cell r="A6346" t="str">
            <v>TRANPORTES, CARGAS E DESCARGAS</v>
          </cell>
          <cell r="B6346" t="str">
            <v>TRAN</v>
          </cell>
          <cell r="C6346" t="str">
            <v>CARGA, MANOBRA E DESCARGA (MECANICA)</v>
          </cell>
          <cell r="D6346" t="str">
            <v>0335</v>
          </cell>
          <cell r="E6346">
            <v>0</v>
          </cell>
          <cell r="F6346">
            <v>0</v>
          </cell>
          <cell r="G6346" t="str">
            <v>101016</v>
          </cell>
          <cell r="H6346" t="str">
            <v>CARGA, MANOBRA E DESCARGA DE TUBOS METÁLICOS, DN MENOR OU IGUAL A 150 MM, EM CAMINHÃO CARROCERIA COM GUINDAUTO (MUNCK) 11,7 TM. AF_07/2020</v>
          </cell>
        </row>
        <row r="6347">
          <cell r="A6347" t="str">
            <v>TRANPORTES, CARGAS E DESCARGAS</v>
          </cell>
          <cell r="B6347" t="str">
            <v>TRAN</v>
          </cell>
          <cell r="C6347" t="str">
            <v>CARGA, MANOBRA E DESCARGA (MECANICA)</v>
          </cell>
          <cell r="D6347" t="str">
            <v>0335</v>
          </cell>
          <cell r="E6347">
            <v>0</v>
          </cell>
          <cell r="F6347">
            <v>0</v>
          </cell>
          <cell r="G6347" t="str">
            <v>101017</v>
          </cell>
          <cell r="H6347" t="str">
            <v>CARGA, MANOBRA E DESCARGA DE TUBOS METÁLICOS, DN 200 MM, EM CAMINHÃO CARROCERIA COM GUINDAUTO (MUNCK) 11,7 TM. AF_07/2020</v>
          </cell>
        </row>
        <row r="6348">
          <cell r="A6348" t="str">
            <v>TRANPORTES, CARGAS E DESCARGAS</v>
          </cell>
          <cell r="B6348" t="str">
            <v>TRAN</v>
          </cell>
          <cell r="C6348" t="str">
            <v>CARGA, MANOBRA E DESCARGA (MECANICA)</v>
          </cell>
          <cell r="D6348" t="str">
            <v>0335</v>
          </cell>
          <cell r="E6348">
            <v>0</v>
          </cell>
          <cell r="F6348">
            <v>0</v>
          </cell>
          <cell r="G6348" t="str">
            <v>101018</v>
          </cell>
          <cell r="H6348" t="str">
            <v>CARGA, MANOBRA E DESCARGA DE TUBOS METÁLICOS, DN 250 MM, EM CAMINHÃO CARROCERIA COM GUINDAUTO (MUNCK) 11,7 TM. AF_07/2020</v>
          </cell>
        </row>
        <row r="6349">
          <cell r="A6349" t="str">
            <v>TRANPORTES, CARGAS E DESCARGAS</v>
          </cell>
          <cell r="B6349" t="str">
            <v>TRAN</v>
          </cell>
          <cell r="C6349" t="str">
            <v>CARGA, MANOBRA E DESCARGA (MECANICA)</v>
          </cell>
          <cell r="D6349" t="str">
            <v>0335</v>
          </cell>
          <cell r="E6349">
            <v>0</v>
          </cell>
          <cell r="F6349">
            <v>0</v>
          </cell>
          <cell r="G6349" t="str">
            <v>101463</v>
          </cell>
          <cell r="H6349" t="str">
            <v>CARGA, MANOBRA E DESCARGA DE TUBOS DE CONCRETO, DN 600 MM, EM CAMINHÃO CARROCERIA COM GUINDAUTO (MUNCK) 11,7 TM. AF_07/2020</v>
          </cell>
        </row>
        <row r="6350">
          <cell r="A6350" t="str">
            <v>TRANPORTES, CARGAS E DESCARGAS</v>
          </cell>
          <cell r="B6350" t="str">
            <v>TRAN</v>
          </cell>
          <cell r="C6350" t="str">
            <v>CARGA, MANOBRA E DESCARGA (MECANICA)</v>
          </cell>
          <cell r="D6350" t="str">
            <v>0335</v>
          </cell>
          <cell r="E6350">
            <v>0</v>
          </cell>
          <cell r="F6350">
            <v>0</v>
          </cell>
          <cell r="G6350" t="str">
            <v>101464</v>
          </cell>
          <cell r="H6350" t="str">
            <v>CARGA, MANOBRA E DESCARGA DE TUBOS DE CONCRETO, DN 700 MM, EM CAMINHÃO CARROCERIA COM GUINDAUTO (MUNCK) 11,7 TM. AF_07/2020</v>
          </cell>
        </row>
        <row r="6351">
          <cell r="A6351" t="str">
            <v>TRANPORTES, CARGAS E DESCARGAS</v>
          </cell>
          <cell r="B6351" t="str">
            <v>TRAN</v>
          </cell>
          <cell r="C6351" t="str">
            <v>CARGA, MANOBRA E DESCARGA (MECANICA)</v>
          </cell>
          <cell r="D6351" t="str">
            <v>0335</v>
          </cell>
          <cell r="E6351">
            <v>0</v>
          </cell>
          <cell r="F6351">
            <v>0</v>
          </cell>
          <cell r="G6351" t="str">
            <v>101465</v>
          </cell>
          <cell r="H6351" t="str">
            <v>CARGA, MANOBRA E DESCARGA DE TUBOS DE CONCRETO, DN 800 MM, EM CAMINHÃO CARROCERIA COM GUINDAUTO (MUNCK) 11,7 TM. AF_07/2020</v>
          </cell>
        </row>
        <row r="6352">
          <cell r="A6352" t="str">
            <v>TRANPORTES, CARGAS E DESCARGAS</v>
          </cell>
          <cell r="B6352" t="str">
            <v>TRAN</v>
          </cell>
          <cell r="C6352" t="str">
            <v>CARGA, MANOBRA E DESCARGA (MECANICA)</v>
          </cell>
          <cell r="D6352" t="str">
            <v>0335</v>
          </cell>
          <cell r="E6352">
            <v>0</v>
          </cell>
          <cell r="F6352">
            <v>0</v>
          </cell>
          <cell r="G6352" t="str">
            <v>101466</v>
          </cell>
          <cell r="H6352" t="str">
            <v>CARGA, MANOBRA E DESCARGA DE TUBOS DE CONCRETO, DN 900 MM, EM CAMINHÃO CARROCERIA COM GUINDAUTO (MUNCK) 11,7 TM. AF_07/2020</v>
          </cell>
        </row>
        <row r="6353">
          <cell r="A6353" t="str">
            <v>TRANPORTES, CARGAS E DESCARGAS</v>
          </cell>
          <cell r="B6353" t="str">
            <v>TRAN</v>
          </cell>
          <cell r="C6353" t="str">
            <v>CARGA, MANOBRA E DESCARGA (MECANICA)</v>
          </cell>
          <cell r="D6353" t="str">
            <v>0335</v>
          </cell>
          <cell r="E6353">
            <v>0</v>
          </cell>
          <cell r="F6353">
            <v>0</v>
          </cell>
          <cell r="G6353" t="str">
            <v>101467</v>
          </cell>
          <cell r="H6353" t="str">
            <v>CARGA, MANOBRA E DESCARGA DE TUBOS DE CONCRETO, DN 1000 MM, EM CAMINHÃO CARROCERIA COM GUINDAUTO (MUNCK) 11,7 TM. AF_07/2020</v>
          </cell>
        </row>
        <row r="6354">
          <cell r="A6354" t="str">
            <v>TRANPORTES, CARGAS E DESCARGAS</v>
          </cell>
          <cell r="B6354" t="str">
            <v>TRAN</v>
          </cell>
          <cell r="C6354" t="str">
            <v>CARGA, MANOBRA E DESCARGA (MECANICA)</v>
          </cell>
          <cell r="D6354" t="str">
            <v>0335</v>
          </cell>
          <cell r="E6354">
            <v>0</v>
          </cell>
          <cell r="F6354">
            <v>0</v>
          </cell>
          <cell r="G6354" t="str">
            <v>101468</v>
          </cell>
          <cell r="H6354" t="str">
            <v>CARGA, MANOBRA E DESCARGA DE TUBOS DE CONCRETO, DN 1200 MM, EM CAMINHÃO CARROCERIA COM GUINDAUTO (MUNCK) 11,7 TM. AF_07/2020</v>
          </cell>
        </row>
        <row r="6355">
          <cell r="A6355" t="str">
            <v>TRANPORTES, CARGAS E DESCARGAS</v>
          </cell>
          <cell r="B6355" t="str">
            <v>TRAN</v>
          </cell>
          <cell r="C6355" t="str">
            <v>CARGA, MANOBRA E DESCARGA (MECANICA)</v>
          </cell>
          <cell r="D6355" t="str">
            <v>0335</v>
          </cell>
          <cell r="E6355">
            <v>0</v>
          </cell>
          <cell r="F6355">
            <v>0</v>
          </cell>
          <cell r="G6355" t="str">
            <v>101469</v>
          </cell>
          <cell r="H6355" t="str">
            <v>CARGA, MANOBRA E DESCARGA DE TUBOS METÁLICOS, DN 300 MM, EM CAMINHÃO CARROCERIA COM GUINDAUTO (MUNCK) 11,7 TM. AF_07/2020</v>
          </cell>
        </row>
        <row r="6356">
          <cell r="A6356" t="str">
            <v>TRANPORTES, CARGAS E DESCARGAS</v>
          </cell>
          <cell r="B6356" t="str">
            <v>TRAN</v>
          </cell>
          <cell r="C6356" t="str">
            <v>CARGA, MANOBRA E DESCARGA (MECANICA)</v>
          </cell>
          <cell r="D6356" t="str">
            <v>0335</v>
          </cell>
          <cell r="E6356">
            <v>0</v>
          </cell>
          <cell r="F6356">
            <v>0</v>
          </cell>
          <cell r="G6356" t="str">
            <v>101470</v>
          </cell>
          <cell r="H6356" t="str">
            <v>CARGA, MANOBRA E DESCARGA DE TUBOS METÁLICOS, DN 350 MM, EM CAMINHÃO CARROCERIA COM GUINDAUTO (MUNCK) 11,7 TM. AF_07/2020</v>
          </cell>
        </row>
        <row r="6357">
          <cell r="A6357" t="str">
            <v>TRANPORTES, CARGAS E DESCARGAS</v>
          </cell>
          <cell r="B6357" t="str">
            <v>TRAN</v>
          </cell>
          <cell r="C6357" t="str">
            <v>CARGA, MANOBRA E DESCARGA (MECANICA)</v>
          </cell>
          <cell r="D6357" t="str">
            <v>0335</v>
          </cell>
          <cell r="E6357">
            <v>0</v>
          </cell>
          <cell r="F6357">
            <v>0</v>
          </cell>
          <cell r="G6357" t="str">
            <v>101471</v>
          </cell>
          <cell r="H6357" t="str">
            <v>CARGA, MANOBRA E DESCARGA DE TUBOS METÁLICOS, DN 400 MM, EM CAMINHÃO CARROCERIA COM GUINDAUTO (MUNCK) 11,7 TM. AF_07/2020</v>
          </cell>
        </row>
        <row r="6358">
          <cell r="A6358" t="str">
            <v>TRANPORTES, CARGAS E DESCARGAS</v>
          </cell>
          <cell r="B6358" t="str">
            <v>TRAN</v>
          </cell>
          <cell r="C6358" t="str">
            <v>CARGA, MANOBRA E DESCARGA (MECANICA)</v>
          </cell>
          <cell r="D6358" t="str">
            <v>0335</v>
          </cell>
          <cell r="E6358">
            <v>0</v>
          </cell>
          <cell r="F6358">
            <v>0</v>
          </cell>
          <cell r="G6358" t="str">
            <v>101472</v>
          </cell>
          <cell r="H6358" t="str">
            <v>CARGA, MANOBRA E DESCARGA DE TUBOS METÁLICOS, DN 500 MM, EM CAMINHÃO CARROCERIA COM GUINDAUTO (MUNCK) 11,7 TM. AF_07/2020</v>
          </cell>
        </row>
        <row r="6359">
          <cell r="A6359" t="str">
            <v>TRANPORTES, CARGAS E DESCARGAS</v>
          </cell>
          <cell r="B6359" t="str">
            <v>TRAN</v>
          </cell>
          <cell r="C6359" t="str">
            <v>CARGA, MANOBRA E DESCARGA (MECANICA)</v>
          </cell>
          <cell r="D6359" t="str">
            <v>0335</v>
          </cell>
          <cell r="E6359">
            <v>0</v>
          </cell>
          <cell r="F6359">
            <v>0</v>
          </cell>
          <cell r="G6359" t="str">
            <v>101473</v>
          </cell>
          <cell r="H6359" t="str">
            <v>CARGA, MANOBRA E DESCARGA DE TUBOS METÁLICOS, DN 600 MM, EM CAMINHÃO CARROCERIA COM GUINDAUTO (MUNCK) 11,7 TM. AF_07/2020</v>
          </cell>
        </row>
        <row r="6360">
          <cell r="A6360" t="str">
            <v>TRANPORTES, CARGAS E DESCARGAS</v>
          </cell>
          <cell r="B6360" t="str">
            <v>TRAN</v>
          </cell>
          <cell r="C6360" t="str">
            <v>CARGA, MANOBRA E DESCARGA (MECANICA)</v>
          </cell>
          <cell r="D6360" t="str">
            <v>0335</v>
          </cell>
          <cell r="E6360">
            <v>0</v>
          </cell>
          <cell r="F6360">
            <v>0</v>
          </cell>
          <cell r="G6360" t="str">
            <v>101474</v>
          </cell>
          <cell r="H6360" t="str">
            <v>CARGA, MANOBRA E DESCARGA DE TUBOS METÁLICOS, DN 700 MM, EM CAMINHÃO CARROCERIA COM GUINDAUTO (MUNCK) 11,7 TM. AF_07/2020</v>
          </cell>
        </row>
        <row r="6361">
          <cell r="A6361" t="str">
            <v>TRANPORTES, CARGAS E DESCARGAS</v>
          </cell>
          <cell r="B6361" t="str">
            <v>TRAN</v>
          </cell>
          <cell r="C6361" t="str">
            <v>CARGA, MANOBRA E DESCARGA (MECANICA)</v>
          </cell>
          <cell r="D6361" t="str">
            <v>0335</v>
          </cell>
          <cell r="E6361">
            <v>0</v>
          </cell>
          <cell r="F6361">
            <v>0</v>
          </cell>
          <cell r="G6361" t="str">
            <v>101475</v>
          </cell>
          <cell r="H6361" t="str">
            <v>CARGA, MANOBRA E DESCARGA DE TUBOS METÁLICOS, DN 800 MM, EM CAMINHÃO CARROCERIA COM GUINDAUTO (MUNCK) 11,7 TM. AF_07/2020</v>
          </cell>
        </row>
        <row r="6362">
          <cell r="A6362" t="str">
            <v>TRANPORTES, CARGAS E DESCARGAS</v>
          </cell>
          <cell r="B6362" t="str">
            <v>TRAN</v>
          </cell>
          <cell r="C6362" t="str">
            <v>CARGA, MANOBRA E DESCARGA (MECANICA)</v>
          </cell>
          <cell r="D6362" t="str">
            <v>0335</v>
          </cell>
          <cell r="E6362">
            <v>0</v>
          </cell>
          <cell r="F6362">
            <v>0</v>
          </cell>
          <cell r="G6362" t="str">
            <v>101476</v>
          </cell>
          <cell r="H6362" t="str">
            <v>CARGA, MANOBRA E DESCARGA DE TUBOS METÁLICOS, DN 900 MM, EM CAMINHÃO CARROCERIA COM GUINDAUTO (MUNCK) 11,7 TM. AF_07/2020</v>
          </cell>
        </row>
        <row r="6363">
          <cell r="A6363" t="str">
            <v>TRANPORTES, CARGAS E DESCARGAS</v>
          </cell>
          <cell r="B6363" t="str">
            <v>TRAN</v>
          </cell>
          <cell r="C6363" t="str">
            <v>CARGA, MANOBRA E DESCARGA (MECANICA)</v>
          </cell>
          <cell r="D6363" t="str">
            <v>0335</v>
          </cell>
          <cell r="E6363">
            <v>0</v>
          </cell>
          <cell r="F6363">
            <v>0</v>
          </cell>
          <cell r="G6363" t="str">
            <v>101477</v>
          </cell>
          <cell r="H6363" t="str">
            <v>CARGA, MANOBRA E DESCARGA DE TUBOS METÁLICOS, DN 1000 MM, EM CAMINHÃO CARROCERIA COM GUINDAUTO (MUNCK) 11,7 TM. AF_07/2020</v>
          </cell>
        </row>
        <row r="6364">
          <cell r="A6364" t="str">
            <v>TRANPORTES, CARGAS E DESCARGAS</v>
          </cell>
          <cell r="B6364" t="str">
            <v>TRAN</v>
          </cell>
          <cell r="C6364" t="str">
            <v>CARGA, MANOBRA E DESCARGA (MECANICA)</v>
          </cell>
          <cell r="D6364" t="str">
            <v>0335</v>
          </cell>
          <cell r="E6364">
            <v>0</v>
          </cell>
          <cell r="F6364">
            <v>0</v>
          </cell>
          <cell r="G6364" t="str">
            <v>101478</v>
          </cell>
          <cell r="H6364" t="str">
            <v>CARGA, MANOBRA E DESCARGA DE TUBOS METÁLICOS, DN 1200 MM, EM CAMINHÃO CARROCERIA COM GUINDAUTO (MUNCK) 11,7 TM. AF_07/2020</v>
          </cell>
        </row>
        <row r="6365">
          <cell r="A6365" t="str">
            <v>TRANPORTES, CARGAS E DESCARGAS</v>
          </cell>
          <cell r="B6365" t="str">
            <v>TRAN</v>
          </cell>
          <cell r="C6365" t="str">
            <v>CARGA, MANOBRA E DESCARGA (MECANICA)</v>
          </cell>
          <cell r="D6365" t="str">
            <v>0335</v>
          </cell>
          <cell r="E6365">
            <v>0</v>
          </cell>
          <cell r="F6365">
            <v>0</v>
          </cell>
          <cell r="G6365" t="str">
            <v>101480</v>
          </cell>
          <cell r="H6365" t="str">
            <v>CARGA, MANOBRA E DESCARGA DE TUBOS PLÁSTICOS, DN 250 MM, EM CAMINHÃO CARROCERIA COM GUINDAUTO (MUNCK) 11,7 TM. AF_07/2020</v>
          </cell>
        </row>
        <row r="6366">
          <cell r="A6366" t="str">
            <v>TRANPORTES, CARGAS E DESCARGAS</v>
          </cell>
          <cell r="B6366" t="str">
            <v>TRAN</v>
          </cell>
          <cell r="C6366" t="str">
            <v>CARGA, MANOBRA E DESCARGA (MECANICA)</v>
          </cell>
          <cell r="D6366" t="str">
            <v>0335</v>
          </cell>
          <cell r="E6366">
            <v>0</v>
          </cell>
          <cell r="F6366">
            <v>0</v>
          </cell>
          <cell r="G6366" t="str">
            <v>101481</v>
          </cell>
          <cell r="H6366" t="str">
            <v>CARGA, MANOBRA E DESCARGA DE TUBOS PLÁSTICOS, DN 300 MM, EM CAMINHÃO CARROCERIA COM GUINDAUTO (MUNCK) 11,7 TM. AF_07/2020</v>
          </cell>
        </row>
        <row r="6367">
          <cell r="A6367" t="str">
            <v>TRANPORTES, CARGAS E DESCARGAS</v>
          </cell>
          <cell r="B6367" t="str">
            <v>TRAN</v>
          </cell>
          <cell r="C6367" t="str">
            <v>CARGA, MANOBRA E DESCARGA (MECANICA)</v>
          </cell>
          <cell r="D6367" t="str">
            <v>0335</v>
          </cell>
          <cell r="E6367">
            <v>0</v>
          </cell>
          <cell r="F6367">
            <v>0</v>
          </cell>
          <cell r="G6367" t="str">
            <v>101482</v>
          </cell>
          <cell r="H6367" t="str">
            <v>CARGA, MANOBRA E DESCARGA DE TUBOS PLÁSTICOS, DN 400 MM, EM CAMINHÃO CARROCERIA COM GUINDAUTO (MUNCK) 11,7 TM. AF_07/20</v>
          </cell>
        </row>
        <row r="6368">
          <cell r="A6368" t="str">
            <v>TRANPORTES, CARGAS E DESCARGAS</v>
          </cell>
          <cell r="B6368" t="str">
            <v>TRAN</v>
          </cell>
          <cell r="C6368" t="str">
            <v>CARGA, MANOBRA E DESCARGA (MECANICA)</v>
          </cell>
          <cell r="D6368" t="str">
            <v>0335</v>
          </cell>
          <cell r="E6368">
            <v>0</v>
          </cell>
          <cell r="F6368">
            <v>0</v>
          </cell>
          <cell r="G6368" t="str">
            <v>101483</v>
          </cell>
          <cell r="H6368" t="str">
            <v>CARGA, MANOBRA E DESCARGA DE TUBOS PLÁSTICOS, DN 500 MM, EM CAMINHÃO CARROCERIA COM GUINDAUTO (MUNCK) 11,7 TM. AF_07/2020</v>
          </cell>
        </row>
        <row r="6369">
          <cell r="A6369" t="str">
            <v>TRANPORTES, CARGAS E DESCARGAS</v>
          </cell>
          <cell r="B6369" t="str">
            <v>TRAN</v>
          </cell>
          <cell r="C6369" t="str">
            <v>CARGA, MANOBRA E DESCARGA (MECANICA)</v>
          </cell>
          <cell r="D6369" t="str">
            <v>0335</v>
          </cell>
          <cell r="E6369">
            <v>0</v>
          </cell>
          <cell r="F6369">
            <v>0</v>
          </cell>
          <cell r="G6369" t="str">
            <v>101484</v>
          </cell>
          <cell r="H6369" t="str">
            <v>CARGA, MANOBRA E DESCARGA DE TUBOS PLÁSTICOS, DN 600 MM, EM CAMINHÃO CARROCERIA COM GUINDAUTO (MUNCK) 11,7 TM. AF_07/2020</v>
          </cell>
        </row>
        <row r="6370">
          <cell r="A6370" t="str">
            <v>TRANPORTES, CARGAS E DESCARGAS</v>
          </cell>
          <cell r="B6370" t="str">
            <v>TRAN</v>
          </cell>
          <cell r="C6370" t="str">
            <v>CARGA, MANOBRA E DESCARGA (MECANICA)</v>
          </cell>
          <cell r="D6370" t="str">
            <v>0335</v>
          </cell>
          <cell r="E6370">
            <v>0</v>
          </cell>
          <cell r="F6370">
            <v>0</v>
          </cell>
          <cell r="G6370" t="str">
            <v>101485</v>
          </cell>
          <cell r="H6370" t="str">
            <v>CARGA, MANOBRA E DESCARGA DE TUBOS PLÁSTICOS, DN 750 MM, EM CAMINHÃO CARROCERIA COM GUINDAUTO (MUNCK) 11,7 TM. AF_07/2020</v>
          </cell>
        </row>
        <row r="6371">
          <cell r="A6371" t="str">
            <v>TRANPORTES, CARGAS E DESCARGAS</v>
          </cell>
          <cell r="B6371" t="str">
            <v>TRAN</v>
          </cell>
          <cell r="C6371" t="str">
            <v>CARGA, MANOBRA E DESCARGA (MECANICA)</v>
          </cell>
          <cell r="D6371" t="str">
            <v>0335</v>
          </cell>
          <cell r="E6371">
            <v>0</v>
          </cell>
          <cell r="F6371">
            <v>0</v>
          </cell>
          <cell r="G6371" t="str">
            <v>101486</v>
          </cell>
          <cell r="H6371" t="str">
            <v>CARGA, MANOBRA E DESCARGA DE TUBOS PLÁSTICOS, DN 900 MM, EM CAMINHÃO CARROCERIA COM GUINDAUTO (MUNCK) 11,7 TM. AF_07/2020</v>
          </cell>
        </row>
        <row r="6372">
          <cell r="A6372" t="str">
            <v>TRANPORTES, CARGAS E DESCARGAS</v>
          </cell>
          <cell r="B6372" t="str">
            <v>TRAN</v>
          </cell>
          <cell r="C6372" t="str">
            <v>CARGA, MANOBRA E DESCARGA (MECANICA)</v>
          </cell>
          <cell r="D6372" t="str">
            <v>0335</v>
          </cell>
          <cell r="E6372">
            <v>0</v>
          </cell>
          <cell r="F6372">
            <v>0</v>
          </cell>
          <cell r="G6372" t="str">
            <v>101487</v>
          </cell>
          <cell r="H6372" t="str">
            <v>CARGA, MANOBRA E DESCARGA DE TUBOS PLÁSTICOS, DN 1000 MM, EM CAMINHÃO CARROCERIA COM GUINDAUTO (MUNCK) 11,7 TM. AF_07/2020</v>
          </cell>
        </row>
        <row r="6373">
          <cell r="A6373" t="str">
            <v>TRANPORTES, CARGAS E DESCARGAS</v>
          </cell>
          <cell r="B6373" t="str">
            <v>TRAN</v>
          </cell>
          <cell r="C6373" t="str">
            <v>CARGA, MANOBRA E DESCARGA (MECANICA)</v>
          </cell>
          <cell r="D6373" t="str">
            <v>0335</v>
          </cell>
          <cell r="E6373">
            <v>0</v>
          </cell>
          <cell r="F6373">
            <v>0</v>
          </cell>
          <cell r="G6373" t="str">
            <v>101488</v>
          </cell>
          <cell r="H6373" t="str">
            <v>CARGA, MANOBRA E DESCARGA DE TUBOS PLÁSTICOS, DN 1200 MM, EM CAMINHÃO CARROCERIA COM GUINDAUTO (MUNCK) 11,7 TM. AF_07/2020</v>
          </cell>
        </row>
        <row r="6374">
          <cell r="A6374" t="str">
            <v>URBANIZACAO</v>
          </cell>
          <cell r="B6374" t="str">
            <v>URBA</v>
          </cell>
          <cell r="C6374" t="str">
            <v>CERCA/PROTETORES</v>
          </cell>
          <cell r="D6374" t="str">
            <v>0202</v>
          </cell>
          <cell r="E6374">
            <v>0</v>
          </cell>
          <cell r="F6374">
            <v>0</v>
          </cell>
          <cell r="G6374" t="str">
            <v>101188</v>
          </cell>
          <cell r="H6374" t="str">
            <v>RECOMPOSIÇÃO PARCIAL DE ARAME FARPADO Nº 14 CLASSE 250, FIXADO EM CERCA COM MOURÕES DE CONCRETO - FORNECIMENTO E INSTALAÇÃO. AF_05/2020</v>
          </cell>
        </row>
        <row r="6375">
          <cell r="A6375" t="str">
            <v>URBANIZACAO</v>
          </cell>
          <cell r="B6375" t="str">
            <v>URBA</v>
          </cell>
          <cell r="C6375" t="str">
            <v>CERCA/PROTETORES</v>
          </cell>
          <cell r="D6375" t="str">
            <v>0202</v>
          </cell>
          <cell r="E6375">
            <v>0</v>
          </cell>
          <cell r="F6375">
            <v>0</v>
          </cell>
          <cell r="G6375" t="str">
            <v>101189</v>
          </cell>
          <cell r="H6375" t="str">
            <v>CERCA COM MOURÕES DE CONCRETO, RETO, H=3,00 M, ESPAÇAMENTO DE 2,5 M, CRAVADOS 0,5 M, COM 4 FIOS DE ARAME FARPADO Nº 14 CLASSE 250 - FORNECIMENTO E INSTALAÇÃO. AF_05/2020</v>
          </cell>
        </row>
        <row r="6376">
          <cell r="A6376" t="str">
            <v>URBANIZACAO</v>
          </cell>
          <cell r="B6376" t="str">
            <v>URBA</v>
          </cell>
          <cell r="C6376" t="str">
            <v>CERCA/PROTETORES</v>
          </cell>
          <cell r="D6376" t="str">
            <v>0202</v>
          </cell>
          <cell r="E6376">
            <v>0</v>
          </cell>
          <cell r="F6376">
            <v>0</v>
          </cell>
          <cell r="G6376" t="str">
            <v>101190</v>
          </cell>
          <cell r="H6376" t="str">
            <v>CERCA COM MOURÕES DE CONCRETO, RETO, H=3,00 M, ESPAÇAMENTO DE 2,5 M, CRAVADOS 0,5 M, COM 4 FIOS DE ARAME DE AÇO OVALADO 15X17 - FORNECIMENTO E INSTALAÇÃO. AF_05/2020</v>
          </cell>
        </row>
        <row r="6377">
          <cell r="A6377" t="str">
            <v>URBANIZACAO</v>
          </cell>
          <cell r="B6377" t="str">
            <v>URBA</v>
          </cell>
          <cell r="C6377" t="str">
            <v>CERCA/PROTETORES</v>
          </cell>
          <cell r="D6377" t="str">
            <v>0202</v>
          </cell>
          <cell r="E6377">
            <v>0</v>
          </cell>
          <cell r="F6377">
            <v>0</v>
          </cell>
          <cell r="G6377" t="str">
            <v>101191</v>
          </cell>
          <cell r="H6377" t="str">
            <v>CERCA COM MOURÕES DE CONCRETO, RETO, H=3,00 M, ESPAÇAMENTO DE 2,5 M, CRAVADOS 0,5 M, COM 4 FIOS DE ARAME MISTO - FORNECIMENTO E INSTALAÇÃO. AF_05/2020</v>
          </cell>
        </row>
        <row r="6378">
          <cell r="A6378" t="str">
            <v>URBANIZACAO</v>
          </cell>
          <cell r="B6378" t="str">
            <v>URBA</v>
          </cell>
          <cell r="C6378" t="str">
            <v>CERCA/PROTETORES</v>
          </cell>
          <cell r="D6378" t="str">
            <v>0202</v>
          </cell>
          <cell r="E6378">
            <v>0</v>
          </cell>
          <cell r="F6378">
            <v>0</v>
          </cell>
          <cell r="G6378" t="str">
            <v>101192</v>
          </cell>
          <cell r="H6378" t="str">
            <v>CERCA COM MOURÕES DE CONCRETO, RETO, H=2,30 M, ESPAÇAMENTO DE 2,5 M, CRAVADOS 0,5 M, COM 4 FIOS DE ARAME FARPADO Nº 14 CLASSE 250 - FORNECIMENTO E INSTALAÇÃO. AF_05/2020</v>
          </cell>
        </row>
        <row r="6379">
          <cell r="A6379" t="str">
            <v>URBANIZACAO</v>
          </cell>
          <cell r="B6379" t="str">
            <v>URBA</v>
          </cell>
          <cell r="C6379" t="str">
            <v>CERCA/PROTETORES</v>
          </cell>
          <cell r="D6379" t="str">
            <v>0202</v>
          </cell>
          <cell r="E6379">
            <v>0</v>
          </cell>
          <cell r="F6379">
            <v>0</v>
          </cell>
          <cell r="G6379" t="str">
            <v>101193</v>
          </cell>
          <cell r="H6379" t="str">
            <v>CERCA COM MOURÕES DE CONCRETO, RETO, H=2,30 M, ESPAÇAMENTO DE 2,5 M, CRAVADOS 0,5 M, COM 4 FIOS DE ARAME DE AÇO OVALADO 15X17 - FORNECIMENTO E INSTALAÇÃO. AF_05/2020</v>
          </cell>
        </row>
        <row r="6380">
          <cell r="A6380" t="str">
            <v>URBANIZACAO</v>
          </cell>
          <cell r="B6380" t="str">
            <v>URBA</v>
          </cell>
          <cell r="C6380" t="str">
            <v>CERCA/PROTETORES</v>
          </cell>
          <cell r="D6380" t="str">
            <v>0202</v>
          </cell>
          <cell r="E6380">
            <v>0</v>
          </cell>
          <cell r="F6380">
            <v>0</v>
          </cell>
          <cell r="G6380" t="str">
            <v>101194</v>
          </cell>
          <cell r="H6380" t="str">
            <v>CERCA COM MOURÕES DE CONCRETO, RETO, H=2,30 M, ESPAÇAMENTO DE 2,5 M, CRAVADOS 0,5 M, COM 4 FIOS DE ARAME MISTO - FORNECIMENTO E INSTALAÇÃO. AF_05/2020</v>
          </cell>
        </row>
        <row r="6381">
          <cell r="A6381" t="str">
            <v>URBANIZACAO</v>
          </cell>
          <cell r="B6381" t="str">
            <v>URBA</v>
          </cell>
          <cell r="C6381" t="str">
            <v>CERCA/PROTETORES</v>
          </cell>
          <cell r="D6381" t="str">
            <v>0202</v>
          </cell>
          <cell r="E6381">
            <v>0</v>
          </cell>
          <cell r="F6381">
            <v>0</v>
          </cell>
          <cell r="G6381" t="str">
            <v>101197</v>
          </cell>
          <cell r="H6381" t="str">
            <v>CERCA COM MOURÕES DE CONCRETO, SEÇÃO "T" PONTA INCLINADA, 10X10 CM, ESPAÇAMENTO DE 2,5 M, CRAVADOS 0,5 M, COM 11 FIOS DE ARAME FARPADO Nº 14 - FORNECIMENTO E INSTALAÇÃO. AF_05/2020</v>
          </cell>
        </row>
        <row r="6382">
          <cell r="A6382" t="str">
            <v>URBANIZACAO</v>
          </cell>
          <cell r="B6382" t="str">
            <v>URBA</v>
          </cell>
          <cell r="C6382" t="str">
            <v>CERCA/PROTETORES</v>
          </cell>
          <cell r="D6382" t="str">
            <v>0202</v>
          </cell>
          <cell r="E6382">
            <v>0</v>
          </cell>
          <cell r="F6382">
            <v>0</v>
          </cell>
          <cell r="G6382" t="str">
            <v>101198</v>
          </cell>
          <cell r="H6382" t="str">
            <v>CERCA COM MOURÕES DE CONCRETO, SEÇÃO "T" PONTA INCLINADA, 10X10 CM, ESPAÇAMENTO DE 2,5 M, CRAVADOS 0,5 M, COM 11 FIOS DE ARAME DE AÇO OVALADO 15X17 - FORNECIMENTO E INSTALAÇÃO. AF_05/2020</v>
          </cell>
        </row>
        <row r="6383">
          <cell r="A6383" t="str">
            <v>URBANIZACAO</v>
          </cell>
          <cell r="B6383" t="str">
            <v>URBA</v>
          </cell>
          <cell r="C6383" t="str">
            <v>CERCA/PROTETORES</v>
          </cell>
          <cell r="D6383" t="str">
            <v>0202</v>
          </cell>
          <cell r="E6383">
            <v>0</v>
          </cell>
          <cell r="F6383">
            <v>0</v>
          </cell>
          <cell r="G6383" t="str">
            <v>101199</v>
          </cell>
          <cell r="H6383" t="str">
            <v>CERCA COM MOURÕES DE CONCRETO, SEÇÃO "T" PONTA INCLINADA, 10X10CM, ESPAÇAMENTO DE 2,5M, CRAVADOS 0,5M, COM 11 FIOS DE ARAME MISTO - FORNECIMENTO E INSTALAÇÃO. AF_05/2020</v>
          </cell>
        </row>
        <row r="6384">
          <cell r="A6384" t="str">
            <v>URBANIZACAO</v>
          </cell>
          <cell r="B6384" t="str">
            <v>URBA</v>
          </cell>
          <cell r="C6384" t="str">
            <v>CERCA/PROTETORES</v>
          </cell>
          <cell r="D6384" t="str">
            <v>0202</v>
          </cell>
          <cell r="E6384">
            <v>0</v>
          </cell>
          <cell r="F6384">
            <v>0</v>
          </cell>
          <cell r="G6384" t="str">
            <v>101200</v>
          </cell>
          <cell r="H6384" t="str">
            <v>CERCA COM MOURÕES DE MADEIRA, 7,5X7,5 CM, ESPAÇAMENTO DE 2,5 M, ALTURA LIVRE DE 2 M, CRAVADOS 0,5 M, COM 4 FIOS DE ARAME FARPADO Nº 14 CLASSE 250 - FORNECIMENTO E INSTALAÇÃO. AF_05/2020</v>
          </cell>
        </row>
        <row r="6385">
          <cell r="A6385" t="str">
            <v>URBANIZACAO</v>
          </cell>
          <cell r="B6385" t="str">
            <v>URBA</v>
          </cell>
          <cell r="C6385" t="str">
            <v>CERCA/PROTETORES</v>
          </cell>
          <cell r="D6385" t="str">
            <v>0202</v>
          </cell>
          <cell r="E6385">
            <v>0</v>
          </cell>
          <cell r="F6385">
            <v>0</v>
          </cell>
          <cell r="G6385" t="str">
            <v>101201</v>
          </cell>
          <cell r="H6385" t="str">
            <v>CERCA COM MOURÕES DE MADEIRA, 7,5X7,5 CM, ESPAÇAMENTO DE 2,5 M, ALTURA LIVRE DE 2 M, CRAVADOS 0,5 M, COM 8 FIOS DE ARAME FARPADO Nº 14 CLASSE 250 - FORNECIMENTO E INSTALAÇÃO. AF_05/2020</v>
          </cell>
        </row>
        <row r="6386">
          <cell r="A6386" t="str">
            <v>URBANIZACAO</v>
          </cell>
          <cell r="B6386" t="str">
            <v>URBA</v>
          </cell>
          <cell r="C6386" t="str">
            <v>CERCA/PROTETORES</v>
          </cell>
          <cell r="D6386" t="str">
            <v>0202</v>
          </cell>
          <cell r="E6386">
            <v>0</v>
          </cell>
          <cell r="F6386">
            <v>0</v>
          </cell>
          <cell r="G6386" t="str">
            <v>101202</v>
          </cell>
          <cell r="H6386" t="str">
            <v>CERCA COM MOURÕES DE MADEIRA ROLIÇA, DIÂMETRO 11 CM, ESPAÇAMENTO DE 2,5 M, ALTURA LIVRE DE 1,7 M, CRAVADOS 0,5 M, COM 5 FIOS DE ARAME FARPADO Nº 14 CLASSE 250 - FORNECIMENTO E INSTALAÇÃO. AF_05/2020</v>
          </cell>
        </row>
        <row r="6387">
          <cell r="A6387" t="str">
            <v>URBANIZACAO</v>
          </cell>
          <cell r="B6387" t="str">
            <v>URBA</v>
          </cell>
          <cell r="C6387" t="str">
            <v>CERCA/PROTETORES</v>
          </cell>
          <cell r="D6387" t="str">
            <v>0202</v>
          </cell>
          <cell r="E6387">
            <v>0</v>
          </cell>
          <cell r="F6387">
            <v>0</v>
          </cell>
          <cell r="G6387" t="str">
            <v>101203</v>
          </cell>
          <cell r="H6387" t="str">
            <v>CERCA COM MOURÕES DE MADEIRA ROLIÇA, DIÂMETRO 11 CM, ESPAÇAMENTO DE 2,5 M, ALTURA LIVRE DE 1,7 M, CRAVADOS 0,5 M, COM 5 FIOS DE ARAME DE AÇO OVALADO 15X17 - FORNECIMENTO E INSTALAÇÃO. AF_05/2020</v>
          </cell>
        </row>
        <row r="6388">
          <cell r="A6388" t="str">
            <v>URBANIZACAO</v>
          </cell>
          <cell r="B6388" t="str">
            <v>URBA</v>
          </cell>
          <cell r="C6388" t="str">
            <v>CERCA/PROTETORES</v>
          </cell>
          <cell r="D6388" t="str">
            <v>0202</v>
          </cell>
          <cell r="E6388">
            <v>0</v>
          </cell>
          <cell r="F6388">
            <v>0</v>
          </cell>
          <cell r="G6388" t="str">
            <v>101204</v>
          </cell>
          <cell r="H6388" t="str">
            <v>CERCA COM MOURÕES DE MADEIRA ROLIÇA, DIÂMETRO 11 CM, ESPAÇAMENTO DE 2,5 M, ALTURA LIVRE DE 1,7 M, CRAVADOS 0,5 M, COM 5 FIOS DE ARAME MISTO - FORNECIMENTO E INSTALAÇÃO. AF_05/2020</v>
          </cell>
        </row>
        <row r="6389">
          <cell r="A6389" t="str">
            <v>URBANIZACAO</v>
          </cell>
          <cell r="B6389" t="str">
            <v>URBA</v>
          </cell>
          <cell r="C6389" t="str">
            <v>CERCA/PROTETORES</v>
          </cell>
          <cell r="D6389" t="str">
            <v>0202</v>
          </cell>
          <cell r="E6389">
            <v>0</v>
          </cell>
          <cell r="F6389">
            <v>0</v>
          </cell>
          <cell r="G6389" t="str">
            <v>101205</v>
          </cell>
          <cell r="H6389" t="str">
            <v>PORTÃO COM MOURÕES DE MADEIRA ROLIÇA, DIÂMETRO 11 CM, COM 5 FIOS DE ARAME FARPADO Nº 14 CLASSE 250, SEM DOBRADIÇAS - FORNECIMENTO E INSTALAÇÃO. AF_05/2020</v>
          </cell>
        </row>
        <row r="6390">
          <cell r="A6390" t="str">
            <v>URBANIZACAO</v>
          </cell>
          <cell r="B6390" t="str">
            <v>URBA</v>
          </cell>
          <cell r="C6390" t="str">
            <v>ALAMBRADO</v>
          </cell>
          <cell r="D6390" t="str">
            <v>0204</v>
          </cell>
          <cell r="E6390">
            <v>74244</v>
          </cell>
          <cell r="F6390" t="str">
            <v>ALAMBRADO PARA QUADRA POLIESPORTIVA</v>
          </cell>
          <cell r="G6390" t="str">
            <v>74244/1</v>
          </cell>
          <cell r="H6390" t="str">
            <v>ALAMBRADO PARA QUADRA POLIESPORTIVA, ESTRUTURADO POR TUBOS DE ACO GALVANIZADO, COM COSTURA, DIN 2440, DIAMETRO 2", COM TELA DE ARAME GALVANIZADO, FIO 14 BWG E MALHA QUADRADA 5X5CM</v>
          </cell>
        </row>
        <row r="6391">
          <cell r="A6391" t="str">
            <v>URBANIZACAO</v>
          </cell>
          <cell r="B6391" t="str">
            <v>URBA</v>
          </cell>
          <cell r="C6391" t="str">
            <v>ARBORIZACAO, INCLUSIVE PREPARO DO SOLO</v>
          </cell>
          <cell r="D6391" t="str">
            <v>0205</v>
          </cell>
          <cell r="E6391">
            <v>0</v>
          </cell>
          <cell r="F6391">
            <v>0</v>
          </cell>
          <cell r="G6391" t="str">
            <v>98509</v>
          </cell>
          <cell r="H6391" t="str">
            <v>PLANTIO DE ARBUSTO OU  CERCA VIVA. AF_05/2018</v>
          </cell>
        </row>
        <row r="6392">
          <cell r="A6392" t="str">
            <v>URBANIZACAO</v>
          </cell>
          <cell r="B6392" t="str">
            <v>URBA</v>
          </cell>
          <cell r="C6392" t="str">
            <v>ARBORIZACAO, INCLUSIVE PREPARO DO SOLO</v>
          </cell>
          <cell r="D6392" t="str">
            <v>0205</v>
          </cell>
          <cell r="E6392">
            <v>0</v>
          </cell>
          <cell r="F6392">
            <v>0</v>
          </cell>
          <cell r="G6392" t="str">
            <v>98510</v>
          </cell>
          <cell r="H6392" t="str">
            <v>PLANTIO DE ÁRVORE ORNAMENTAL COM ALTURA DE MUDA MENOR OU IGUAL A 2,00 M. AF_05/2018</v>
          </cell>
        </row>
        <row r="6393">
          <cell r="A6393" t="str">
            <v>URBANIZACAO</v>
          </cell>
          <cell r="B6393" t="str">
            <v>URBA</v>
          </cell>
          <cell r="C6393" t="str">
            <v>ARBORIZACAO, INCLUSIVE PREPARO DO SOLO</v>
          </cell>
          <cell r="D6393" t="str">
            <v>0205</v>
          </cell>
          <cell r="E6393">
            <v>0</v>
          </cell>
          <cell r="F6393">
            <v>0</v>
          </cell>
          <cell r="G6393" t="str">
            <v>98511</v>
          </cell>
          <cell r="H6393" t="str">
            <v>PLANTIO DE ÁRVORE ORNAMENTAL COM ALTURA DE MUDA MAIOR QUE 2,00 M E MENOR OU IGUAL A 4,00 M. AF_05/2018</v>
          </cell>
        </row>
        <row r="6394">
          <cell r="A6394" t="str">
            <v>URBANIZACAO</v>
          </cell>
          <cell r="B6394" t="str">
            <v>URBA</v>
          </cell>
          <cell r="C6394" t="str">
            <v>ARBORIZACAO, INCLUSIVE PREPARO DO SOLO</v>
          </cell>
          <cell r="D6394" t="str">
            <v>0205</v>
          </cell>
          <cell r="E6394">
            <v>0</v>
          </cell>
          <cell r="F6394">
            <v>0</v>
          </cell>
          <cell r="G6394" t="str">
            <v>98516</v>
          </cell>
          <cell r="H6394" t="str">
            <v>PLANTIO DE PALMEIRA COM ALTURA DE MUDA MENOR OU IGUAL A 2,00 M. AF_05/2018</v>
          </cell>
        </row>
        <row r="6395">
          <cell r="A6395" t="str">
            <v>URBANIZACAO</v>
          </cell>
          <cell r="B6395" t="str">
            <v>URBA</v>
          </cell>
          <cell r="C6395" t="str">
            <v>ARBORIZACAO, INCLUSIVE PREPARO DO SOLO</v>
          </cell>
          <cell r="D6395" t="str">
            <v>0205</v>
          </cell>
          <cell r="E6395">
            <v>0</v>
          </cell>
          <cell r="F6395">
            <v>0</v>
          </cell>
          <cell r="G6395" t="str">
            <v>98519</v>
          </cell>
          <cell r="H6395" t="str">
            <v>REVOLVIMENTO E LIMPEZA MANUAL DE SOLO. AF_05/2018</v>
          </cell>
        </row>
        <row r="6396">
          <cell r="A6396" t="str">
            <v>URBANIZACAO</v>
          </cell>
          <cell r="B6396" t="str">
            <v>URBA</v>
          </cell>
          <cell r="C6396" t="str">
            <v>ARBORIZACAO, INCLUSIVE PREPARO DO SOLO</v>
          </cell>
          <cell r="D6396" t="str">
            <v>0205</v>
          </cell>
          <cell r="E6396">
            <v>0</v>
          </cell>
          <cell r="F6396">
            <v>0</v>
          </cell>
          <cell r="G6396" t="str">
            <v>98520</v>
          </cell>
          <cell r="H6396" t="str">
            <v>APLICAÇÃO DE ADUBO EM SOLO. AF_05/2018</v>
          </cell>
        </row>
        <row r="6397">
          <cell r="A6397" t="str">
            <v>URBANIZACAO</v>
          </cell>
          <cell r="B6397" t="str">
            <v>URBA</v>
          </cell>
          <cell r="C6397" t="str">
            <v>ARBORIZACAO, INCLUSIVE PREPARO DO SOLO</v>
          </cell>
          <cell r="D6397" t="str">
            <v>0205</v>
          </cell>
          <cell r="E6397">
            <v>0</v>
          </cell>
          <cell r="F6397">
            <v>0</v>
          </cell>
          <cell r="G6397" t="str">
            <v>98521</v>
          </cell>
          <cell r="H6397" t="str">
            <v>APLICAÇÃO DE CALCÁRIO PARA CORREÇÃO DO PH DO SOLO. AF_05/2018</v>
          </cell>
        </row>
        <row r="6398">
          <cell r="A6398" t="str">
            <v>URBANIZACAO</v>
          </cell>
          <cell r="B6398" t="str">
            <v>URBA</v>
          </cell>
          <cell r="C6398" t="str">
            <v>ARBORIZACAO, INCLUSIVE PREPARO DO SOLO</v>
          </cell>
          <cell r="D6398" t="str">
            <v>0205</v>
          </cell>
          <cell r="E6398">
            <v>0</v>
          </cell>
          <cell r="F6398">
            <v>0</v>
          </cell>
          <cell r="G6398" t="str">
            <v>98522</v>
          </cell>
          <cell r="H6398" t="str">
            <v>ALAMBRADO EM MOURÕES DE CONCRETO, COM TELA DE ARAME GALVANIZADO (INCLUSIVE MURETA EM CONCRETO). AF_05/2018</v>
          </cell>
        </row>
        <row r="6399">
          <cell r="A6399" t="str">
            <v>URBANIZACAO</v>
          </cell>
          <cell r="B6399" t="str">
            <v>URBA</v>
          </cell>
          <cell r="C6399" t="str">
            <v>ARBORIZACAO, INCLUSIVE PREPARO DO SOLO</v>
          </cell>
          <cell r="D6399" t="str">
            <v>0205</v>
          </cell>
          <cell r="E6399">
            <v>0</v>
          </cell>
          <cell r="F6399">
            <v>0</v>
          </cell>
          <cell r="G6399" t="str">
            <v>98524</v>
          </cell>
          <cell r="H6399" t="str">
            <v>LIMPEZA MANUAL DE VEGETAÇÃO EM TERRENO COM ENXADA.AF_05/2018</v>
          </cell>
        </row>
        <row r="6400">
          <cell r="A6400" t="str">
            <v>URBANIZACAO</v>
          </cell>
          <cell r="B6400" t="str">
            <v>URBA</v>
          </cell>
          <cell r="C6400" t="str">
            <v>GRAMA, INCLUSIVE PREPARO DO SOLO</v>
          </cell>
          <cell r="D6400" t="str">
            <v>0206</v>
          </cell>
          <cell r="E6400">
            <v>0</v>
          </cell>
          <cell r="F6400">
            <v>0</v>
          </cell>
          <cell r="G6400" t="str">
            <v>98503</v>
          </cell>
          <cell r="H6400" t="str">
            <v>PLANTIO DE GRAMA EM PAVIMENTO CONCREGRAMA. AF_05/2018</v>
          </cell>
        </row>
        <row r="6401">
          <cell r="A6401" t="str">
            <v>URBANIZACAO</v>
          </cell>
          <cell r="B6401" t="str">
            <v>URBA</v>
          </cell>
          <cell r="C6401" t="str">
            <v>GRAMA, INCLUSIVE PREPARO DO SOLO</v>
          </cell>
          <cell r="D6401" t="str">
            <v>0206</v>
          </cell>
          <cell r="E6401">
            <v>0</v>
          </cell>
          <cell r="F6401">
            <v>0</v>
          </cell>
          <cell r="G6401" t="str">
            <v>98504</v>
          </cell>
          <cell r="H6401" t="str">
            <v>PLANTIO DE GRAMA EM PLACAS. AF_05/2018</v>
          </cell>
        </row>
        <row r="6402">
          <cell r="A6402" t="str">
            <v>URBANIZACAO</v>
          </cell>
          <cell r="B6402" t="str">
            <v>URBA</v>
          </cell>
          <cell r="C6402" t="str">
            <v>GRAMA, INCLUSIVE PREPARO DO SOLO</v>
          </cell>
          <cell r="D6402" t="str">
            <v>0206</v>
          </cell>
          <cell r="E6402">
            <v>0</v>
          </cell>
          <cell r="F6402">
            <v>0</v>
          </cell>
          <cell r="G6402" t="str">
            <v>98505</v>
          </cell>
          <cell r="H6402" t="str">
            <v>PLANTIO DE FORRAÇÃO. AF_05/2018</v>
          </cell>
        </row>
        <row r="6403">
          <cell r="A6403" t="str">
            <v>URBANIZACAO</v>
          </cell>
          <cell r="B6403" t="str">
            <v>URBA</v>
          </cell>
          <cell r="C6403" t="str">
            <v>MANUTENCAO E LIMPEZA DE AREAS VERDES</v>
          </cell>
          <cell r="D6403" t="str">
            <v>0277</v>
          </cell>
          <cell r="E6403">
            <v>0</v>
          </cell>
          <cell r="F6403">
            <v>0</v>
          </cell>
          <cell r="G6403" t="str">
            <v>98525</v>
          </cell>
          <cell r="H6403" t="str">
            <v>LIMPEZA MECANIZADA DE CAMADA VEGETAL, VEGETAÇÃO E PEQUENAS ÁRVORES (DIÂMETRO DE TRONCO MENOR QUE 0,20 M), COM TRATOR DE ESTEIRAS.AF_05/2018</v>
          </cell>
        </row>
        <row r="6404">
          <cell r="A6404" t="str">
            <v>URBANIZACAO</v>
          </cell>
          <cell r="B6404" t="str">
            <v>URBA</v>
          </cell>
          <cell r="C6404" t="str">
            <v>MANUTENCAO E LIMPEZA DE AREAS VERDES</v>
          </cell>
          <cell r="D6404" t="str">
            <v>0277</v>
          </cell>
          <cell r="E6404">
            <v>0</v>
          </cell>
          <cell r="F6404">
            <v>0</v>
          </cell>
          <cell r="G6404" t="str">
            <v>98526</v>
          </cell>
          <cell r="H6404" t="str">
            <v>REMOÇÃO DE RAÍZES REMANESCENTES DE TRONCO DE ÁRVORE COM DIÂMETRO MAIOR OU IGUAL A 0,20 M E MENOR QUE 0,40 M.AF_05/2018</v>
          </cell>
        </row>
        <row r="6405">
          <cell r="A6405" t="str">
            <v>URBANIZACAO</v>
          </cell>
          <cell r="B6405" t="str">
            <v>URBA</v>
          </cell>
          <cell r="C6405" t="str">
            <v>MANUTENCAO E LIMPEZA DE AREAS VERDES</v>
          </cell>
          <cell r="D6405" t="str">
            <v>0277</v>
          </cell>
          <cell r="E6405">
            <v>0</v>
          </cell>
          <cell r="F6405">
            <v>0</v>
          </cell>
          <cell r="G6405" t="str">
            <v>98527</v>
          </cell>
          <cell r="H6405" t="str">
            <v>REMOÇÃO DE RAÍZES REMANESCENTES DE TRONCO DE ÁRVORE COM DIÂMETRO MAIOR OU IGUAL A 0,40 M E MENOR QUE 0,60 M.AF_05/2018</v>
          </cell>
        </row>
        <row r="6406">
          <cell r="A6406" t="str">
            <v>URBANIZACAO</v>
          </cell>
          <cell r="B6406" t="str">
            <v>URBA</v>
          </cell>
          <cell r="C6406" t="str">
            <v>MANUTENCAO E LIMPEZA DE AREAS VERDES</v>
          </cell>
          <cell r="D6406" t="str">
            <v>0277</v>
          </cell>
          <cell r="E6406">
            <v>0</v>
          </cell>
          <cell r="F6406">
            <v>0</v>
          </cell>
          <cell r="G6406" t="str">
            <v>98528</v>
          </cell>
          <cell r="H6406" t="str">
            <v>REMOÇÃO DE RAÍZES REMANESCENTES DE TRONCO DE ÁRVORE COM DIÂMETRO MAIOR OU IGUAL A 0,60 M.AF_05/2018</v>
          </cell>
        </row>
        <row r="6407">
          <cell r="A6407" t="str">
            <v>URBANIZACAO</v>
          </cell>
          <cell r="B6407" t="str">
            <v>URBA</v>
          </cell>
          <cell r="C6407" t="str">
            <v>MANUTENCAO E LIMPEZA DE AREAS VERDES</v>
          </cell>
          <cell r="D6407" t="str">
            <v>0277</v>
          </cell>
          <cell r="E6407">
            <v>0</v>
          </cell>
          <cell r="F6407">
            <v>0</v>
          </cell>
          <cell r="G6407" t="str">
            <v>98529</v>
          </cell>
          <cell r="H6407" t="str">
            <v>CORTE RASO E RECORTE DE ÁRVORE COM DIÂMETRO DE TRONCO MAIOR OU IGUAL A 0,20 M E MENOR QUE 0,40 M.AF_05/2018</v>
          </cell>
        </row>
        <row r="6408">
          <cell r="A6408" t="str">
            <v>URBANIZACAO</v>
          </cell>
          <cell r="B6408" t="str">
            <v>URBA</v>
          </cell>
          <cell r="C6408" t="str">
            <v>MANUTENCAO E LIMPEZA DE AREAS VERDES</v>
          </cell>
          <cell r="D6408" t="str">
            <v>0277</v>
          </cell>
          <cell r="E6408">
            <v>0</v>
          </cell>
          <cell r="F6408">
            <v>0</v>
          </cell>
          <cell r="G6408" t="str">
            <v>98530</v>
          </cell>
          <cell r="H6408" t="str">
            <v>CORTE RASO E RECORTE DE ÁRVORE COM DIÂMETRO DE TRONCO MAIOR OU IGUAL A 0,40 M E MENOR QUE 0,60 M.AF_05/2018</v>
          </cell>
        </row>
        <row r="6409">
          <cell r="A6409" t="str">
            <v>URBANIZACAO</v>
          </cell>
          <cell r="B6409" t="str">
            <v>URBA</v>
          </cell>
          <cell r="C6409" t="str">
            <v>MANUTENCAO E LIMPEZA DE AREAS VERDES</v>
          </cell>
          <cell r="D6409" t="str">
            <v>0277</v>
          </cell>
          <cell r="E6409">
            <v>0</v>
          </cell>
          <cell r="F6409">
            <v>0</v>
          </cell>
          <cell r="G6409" t="str">
            <v>98531</v>
          </cell>
          <cell r="H6409" t="str">
            <v>CORTE RASO E RECORTE DE ÁRVORE COM DIÂMETRO DE TRONCO MAIOR OU IGUAL A 0,60 M.AF_05/2018</v>
          </cell>
        </row>
        <row r="6410">
          <cell r="A6410" t="str">
            <v>URBANIZACAO</v>
          </cell>
          <cell r="B6410" t="str">
            <v>URBA</v>
          </cell>
          <cell r="C6410" t="str">
            <v>MANUTENCAO E LIMPEZA DE AREAS VERDES</v>
          </cell>
          <cell r="D6410" t="str">
            <v>0277</v>
          </cell>
          <cell r="E6410">
            <v>0</v>
          </cell>
          <cell r="F6410">
            <v>0</v>
          </cell>
          <cell r="G6410" t="str">
            <v>98532</v>
          </cell>
          <cell r="H6410" t="str">
            <v>PODA EM ALTURA DE ÁRVORE COM DIÂMETRO DE TRONCO MENOR QUE 0,20 M.AF_05/2018</v>
          </cell>
        </row>
        <row r="6411">
          <cell r="A6411" t="str">
            <v>URBANIZACAO</v>
          </cell>
          <cell r="B6411" t="str">
            <v>URBA</v>
          </cell>
          <cell r="C6411" t="str">
            <v>MANUTENCAO E LIMPEZA DE AREAS VERDES</v>
          </cell>
          <cell r="D6411" t="str">
            <v>0277</v>
          </cell>
          <cell r="E6411">
            <v>0</v>
          </cell>
          <cell r="F6411">
            <v>0</v>
          </cell>
          <cell r="G6411" t="str">
            <v>98533</v>
          </cell>
          <cell r="H6411" t="str">
            <v>PODA EM ALTURA DE ÁRVORE COM DIÂMETRO DE TRONCO MAIOR OU IGUAL A 0,20 M E MENOR QUE 0,40 M.AF_05/2018</v>
          </cell>
        </row>
        <row r="6412">
          <cell r="A6412" t="str">
            <v>URBANIZACAO</v>
          </cell>
          <cell r="B6412" t="str">
            <v>URBA</v>
          </cell>
          <cell r="C6412" t="str">
            <v>MANUTENCAO E LIMPEZA DE AREAS VERDES</v>
          </cell>
          <cell r="D6412" t="str">
            <v>0277</v>
          </cell>
          <cell r="E6412">
            <v>0</v>
          </cell>
          <cell r="F6412">
            <v>0</v>
          </cell>
          <cell r="G6412" t="str">
            <v>98534</v>
          </cell>
          <cell r="H6412" t="str">
            <v>PODA EM ALTURA DE ÁRVORE COM DIÂMETRO DE TRONCO MAIOR OU IGUAL A 0,40 M E MENOR QUE 0,60 M.AF_05/2018</v>
          </cell>
        </row>
        <row r="6413">
          <cell r="A6413" t="str">
            <v>URBANIZACAO</v>
          </cell>
          <cell r="B6413" t="str">
            <v>URBA</v>
          </cell>
          <cell r="C6413" t="str">
            <v>MANUTENCAO E LIMPEZA DE AREAS VERDES</v>
          </cell>
          <cell r="D6413" t="str">
            <v>0277</v>
          </cell>
          <cell r="E6413">
            <v>0</v>
          </cell>
          <cell r="F6413">
            <v>0</v>
          </cell>
          <cell r="G6413" t="str">
            <v>98535</v>
          </cell>
          <cell r="H6413" t="str">
            <v>PODA EM ALTURA DE ÁRVORE COM DIÂMETRO DE TRONCO MAIOR OU IGUAL A 0,60 M.AF_05/2018</v>
          </cell>
        </row>
        <row r="6414">
          <cell r="A6414" t="str">
            <v>SERVICOS DIVERSOS</v>
          </cell>
          <cell r="B6414" t="str">
            <v>SEDI</v>
          </cell>
          <cell r="C6414" t="str">
            <v>OUTROS</v>
          </cell>
          <cell r="D6414" t="str">
            <v>0318</v>
          </cell>
          <cell r="E6414">
            <v>0</v>
          </cell>
          <cell r="F6414">
            <v>0</v>
          </cell>
          <cell r="G6414" t="str">
            <v>88238</v>
          </cell>
          <cell r="H6414" t="str">
            <v>AJUDANTE DE ARMADOR COM ENCARGOS COMPLEMENTARES</v>
          </cell>
        </row>
        <row r="6415">
          <cell r="A6415" t="str">
            <v>SERVICOS DIVERSOS</v>
          </cell>
          <cell r="B6415" t="str">
            <v>SEDI</v>
          </cell>
          <cell r="C6415" t="str">
            <v>OUTROS</v>
          </cell>
          <cell r="D6415" t="str">
            <v>0318</v>
          </cell>
          <cell r="E6415">
            <v>0</v>
          </cell>
          <cell r="F6415">
            <v>0</v>
          </cell>
          <cell r="G6415" t="str">
            <v>88239</v>
          </cell>
          <cell r="H6415" t="str">
            <v>AJUDANTE DE CARPINTEIRO COM ENCARGOS COMPLEMENTARES</v>
          </cell>
        </row>
        <row r="6416">
          <cell r="A6416" t="str">
            <v>SERVICOS DIVERSOS</v>
          </cell>
          <cell r="B6416" t="str">
            <v>SEDI</v>
          </cell>
          <cell r="C6416" t="str">
            <v>OUTROS</v>
          </cell>
          <cell r="D6416" t="str">
            <v>0318</v>
          </cell>
          <cell r="E6416">
            <v>0</v>
          </cell>
          <cell r="F6416">
            <v>0</v>
          </cell>
          <cell r="G6416" t="str">
            <v>88240</v>
          </cell>
          <cell r="H6416" t="str">
            <v>AJUDANTE DE ESTRUTURA METÁLICA COM ENCARGOS COMPLEMENTARES</v>
          </cell>
        </row>
        <row r="6417">
          <cell r="A6417" t="str">
            <v>SERVICOS DIVERSOS</v>
          </cell>
          <cell r="B6417" t="str">
            <v>SEDI</v>
          </cell>
          <cell r="C6417" t="str">
            <v>OUTROS</v>
          </cell>
          <cell r="D6417" t="str">
            <v>0318</v>
          </cell>
          <cell r="E6417">
            <v>0</v>
          </cell>
          <cell r="F6417">
            <v>0</v>
          </cell>
          <cell r="G6417" t="str">
            <v>88241</v>
          </cell>
          <cell r="H6417" t="str">
            <v>AJUDANTE DE OPERAÇÃO EM GERAL COM ENCARGOS COMPLEMENTARES</v>
          </cell>
        </row>
        <row r="6418">
          <cell r="A6418" t="str">
            <v>SERVICOS DIVERSOS</v>
          </cell>
          <cell r="B6418" t="str">
            <v>SEDI</v>
          </cell>
          <cell r="C6418" t="str">
            <v>OUTROS</v>
          </cell>
          <cell r="D6418" t="str">
            <v>0318</v>
          </cell>
          <cell r="E6418">
            <v>0</v>
          </cell>
          <cell r="F6418">
            <v>0</v>
          </cell>
          <cell r="G6418" t="str">
            <v>88242</v>
          </cell>
          <cell r="H6418" t="str">
            <v>AJUDANTE DE PEDREIRO COM ENCARGOS COMPLEMENTARES</v>
          </cell>
        </row>
        <row r="6419">
          <cell r="A6419" t="str">
            <v>SERVICOS DIVERSOS</v>
          </cell>
          <cell r="B6419" t="str">
            <v>SEDI</v>
          </cell>
          <cell r="C6419" t="str">
            <v>OUTROS</v>
          </cell>
          <cell r="D6419" t="str">
            <v>0318</v>
          </cell>
          <cell r="E6419">
            <v>0</v>
          </cell>
          <cell r="F6419">
            <v>0</v>
          </cell>
          <cell r="G6419" t="str">
            <v>88243</v>
          </cell>
          <cell r="H6419" t="str">
            <v>AJUDANTE ESPECIALIZADO COM ENCARGOS COMPLEMENTARES</v>
          </cell>
        </row>
        <row r="6420">
          <cell r="A6420" t="str">
            <v>SERVICOS DIVERSOS</v>
          </cell>
          <cell r="B6420" t="str">
            <v>SEDI</v>
          </cell>
          <cell r="C6420" t="str">
            <v>OUTROS</v>
          </cell>
          <cell r="D6420" t="str">
            <v>0318</v>
          </cell>
          <cell r="E6420">
            <v>0</v>
          </cell>
          <cell r="F6420">
            <v>0</v>
          </cell>
          <cell r="G6420" t="str">
            <v>88245</v>
          </cell>
          <cell r="H6420" t="str">
            <v>ARMADOR COM ENCARGOS COMPLEMENTARES</v>
          </cell>
        </row>
        <row r="6421">
          <cell r="A6421" t="str">
            <v>SERVICOS DIVERSOS</v>
          </cell>
          <cell r="B6421" t="str">
            <v>SEDI</v>
          </cell>
          <cell r="C6421" t="str">
            <v>OUTROS</v>
          </cell>
          <cell r="D6421" t="str">
            <v>0318</v>
          </cell>
          <cell r="E6421">
            <v>0</v>
          </cell>
          <cell r="F6421">
            <v>0</v>
          </cell>
          <cell r="G6421" t="str">
            <v>88246</v>
          </cell>
          <cell r="H6421" t="str">
            <v>ASSENTADOR DE TUBOS COM ENCARGOS COMPLEMENTARES</v>
          </cell>
        </row>
        <row r="6422">
          <cell r="A6422" t="str">
            <v>SERVICOS DIVERSOS</v>
          </cell>
          <cell r="B6422" t="str">
            <v>SEDI</v>
          </cell>
          <cell r="C6422" t="str">
            <v>OUTROS</v>
          </cell>
          <cell r="D6422" t="str">
            <v>0318</v>
          </cell>
          <cell r="E6422">
            <v>0</v>
          </cell>
          <cell r="F6422">
            <v>0</v>
          </cell>
          <cell r="G6422" t="str">
            <v>88247</v>
          </cell>
          <cell r="H6422" t="str">
            <v>AUXILIAR DE ELETRICISTA COM ENCARGOS COMPLEMENTARES</v>
          </cell>
        </row>
        <row r="6423">
          <cell r="A6423" t="str">
            <v>SERVICOS DIVERSOS</v>
          </cell>
          <cell r="B6423" t="str">
            <v>SEDI</v>
          </cell>
          <cell r="C6423" t="str">
            <v>OUTROS</v>
          </cell>
          <cell r="D6423" t="str">
            <v>0318</v>
          </cell>
          <cell r="E6423">
            <v>0</v>
          </cell>
          <cell r="F6423">
            <v>0</v>
          </cell>
          <cell r="G6423" t="str">
            <v>88248</v>
          </cell>
          <cell r="H6423" t="str">
            <v>AUXILIAR DE ENCANADOR OU BOMBEIRO HIDRÁULICO COM ENCARGOS COMPLEMENTARES</v>
          </cell>
        </row>
        <row r="6424">
          <cell r="A6424" t="str">
            <v>SERVICOS DIVERSOS</v>
          </cell>
          <cell r="B6424" t="str">
            <v>SEDI</v>
          </cell>
          <cell r="C6424" t="str">
            <v>OUTROS</v>
          </cell>
          <cell r="D6424" t="str">
            <v>0318</v>
          </cell>
          <cell r="E6424">
            <v>0</v>
          </cell>
          <cell r="F6424">
            <v>0</v>
          </cell>
          <cell r="G6424" t="str">
            <v>88249</v>
          </cell>
          <cell r="H6424" t="str">
            <v>AUXILIAR DE LABORATÓRIO COM ENCARGOS COMPLEMENTARES</v>
          </cell>
        </row>
        <row r="6425">
          <cell r="A6425" t="str">
            <v>SERVICOS DIVERSOS</v>
          </cell>
          <cell r="B6425" t="str">
            <v>SEDI</v>
          </cell>
          <cell r="C6425" t="str">
            <v>OUTROS</v>
          </cell>
          <cell r="D6425" t="str">
            <v>0318</v>
          </cell>
          <cell r="E6425">
            <v>0</v>
          </cell>
          <cell r="F6425">
            <v>0</v>
          </cell>
          <cell r="G6425" t="str">
            <v>88250</v>
          </cell>
          <cell r="H6425" t="str">
            <v>AUXILIAR DE MECÂNICO COM ENCARGOS COMPLEMENTARES</v>
          </cell>
        </row>
        <row r="6426">
          <cell r="A6426" t="str">
            <v>SERVICOS DIVERSOS</v>
          </cell>
          <cell r="B6426" t="str">
            <v>SEDI</v>
          </cell>
          <cell r="C6426" t="str">
            <v>OUTROS</v>
          </cell>
          <cell r="D6426" t="str">
            <v>0318</v>
          </cell>
          <cell r="E6426">
            <v>0</v>
          </cell>
          <cell r="F6426">
            <v>0</v>
          </cell>
          <cell r="G6426" t="str">
            <v>88251</v>
          </cell>
          <cell r="H6426" t="str">
            <v>AUXILIAR DE SERRALHEIRO COM ENCARGOS COMPLEMENTARES</v>
          </cell>
        </row>
        <row r="6427">
          <cell r="A6427" t="str">
            <v>SERVICOS DIVERSOS</v>
          </cell>
          <cell r="B6427" t="str">
            <v>SEDI</v>
          </cell>
          <cell r="C6427" t="str">
            <v>OUTROS</v>
          </cell>
          <cell r="D6427" t="str">
            <v>0318</v>
          </cell>
          <cell r="E6427">
            <v>0</v>
          </cell>
          <cell r="F6427">
            <v>0</v>
          </cell>
          <cell r="G6427" t="str">
            <v>88252</v>
          </cell>
          <cell r="H6427" t="str">
            <v>AUXILIAR DE SERVIÇOS GERAIS COM ENCARGOS COMPLEMENTARES</v>
          </cell>
        </row>
        <row r="6428">
          <cell r="A6428" t="str">
            <v>SERVICOS DIVERSOS</v>
          </cell>
          <cell r="B6428" t="str">
            <v>SEDI</v>
          </cell>
          <cell r="C6428" t="str">
            <v>OUTROS</v>
          </cell>
          <cell r="D6428" t="str">
            <v>0318</v>
          </cell>
          <cell r="E6428">
            <v>0</v>
          </cell>
          <cell r="F6428">
            <v>0</v>
          </cell>
          <cell r="G6428" t="str">
            <v>88253</v>
          </cell>
          <cell r="H6428" t="str">
            <v>AUXILIAR DE TOPÓGRAFO COM ENCARGOS COMPLEMENTARES</v>
          </cell>
        </row>
        <row r="6429">
          <cell r="A6429" t="str">
            <v>SERVICOS DIVERSOS</v>
          </cell>
          <cell r="B6429" t="str">
            <v>SEDI</v>
          </cell>
          <cell r="C6429" t="str">
            <v>OUTROS</v>
          </cell>
          <cell r="D6429" t="str">
            <v>0318</v>
          </cell>
          <cell r="E6429">
            <v>0</v>
          </cell>
          <cell r="F6429">
            <v>0</v>
          </cell>
          <cell r="G6429" t="str">
            <v>88255</v>
          </cell>
          <cell r="H6429" t="str">
            <v>AUXILIAR TÉCNICO DE ENGENHARIA COM ENCARGOS COMPLEMENTARES</v>
          </cell>
        </row>
        <row r="6430">
          <cell r="A6430" t="str">
            <v>SERVICOS DIVERSOS</v>
          </cell>
          <cell r="B6430" t="str">
            <v>SEDI</v>
          </cell>
          <cell r="C6430" t="str">
            <v>OUTROS</v>
          </cell>
          <cell r="D6430" t="str">
            <v>0318</v>
          </cell>
          <cell r="E6430">
            <v>0</v>
          </cell>
          <cell r="F6430">
            <v>0</v>
          </cell>
          <cell r="G6430" t="str">
            <v>88256</v>
          </cell>
          <cell r="H6430" t="str">
            <v>AZULEJISTA OU LADRILHISTA COM ENCARGOS COMPLEMENTARES</v>
          </cell>
        </row>
        <row r="6431">
          <cell r="A6431" t="str">
            <v>SERVICOS DIVERSOS</v>
          </cell>
          <cell r="B6431" t="str">
            <v>SEDI</v>
          </cell>
          <cell r="C6431" t="str">
            <v>OUTROS</v>
          </cell>
          <cell r="D6431" t="str">
            <v>0318</v>
          </cell>
          <cell r="E6431">
            <v>0</v>
          </cell>
          <cell r="F6431">
            <v>0</v>
          </cell>
          <cell r="G6431" t="str">
            <v>88257</v>
          </cell>
          <cell r="H6431" t="str">
            <v>BLASTER, DINAMITADOR OU CABO DE FOGO COM ENCARGOS COMPLEMENTARES</v>
          </cell>
        </row>
        <row r="6432">
          <cell r="A6432" t="str">
            <v>SERVICOS DIVERSOS</v>
          </cell>
          <cell r="B6432" t="str">
            <v>SEDI</v>
          </cell>
          <cell r="C6432" t="str">
            <v>OUTROS</v>
          </cell>
          <cell r="D6432" t="str">
            <v>0318</v>
          </cell>
          <cell r="E6432">
            <v>0</v>
          </cell>
          <cell r="F6432">
            <v>0</v>
          </cell>
          <cell r="G6432" t="str">
            <v>88258</v>
          </cell>
          <cell r="H6432" t="str">
            <v>CADASTRISTA DE REDES DE AGUA E ESGOTO COM ENCARGOS COMPLEMENTARES</v>
          </cell>
        </row>
        <row r="6433">
          <cell r="A6433" t="str">
            <v>SERVICOS DIVERSOS</v>
          </cell>
          <cell r="B6433" t="str">
            <v>SEDI</v>
          </cell>
          <cell r="C6433" t="str">
            <v>OUTROS</v>
          </cell>
          <cell r="D6433" t="str">
            <v>0318</v>
          </cell>
          <cell r="E6433">
            <v>0</v>
          </cell>
          <cell r="F6433">
            <v>0</v>
          </cell>
          <cell r="G6433" t="str">
            <v>88259</v>
          </cell>
          <cell r="H6433" t="str">
            <v>CALAFETADOR/CALAFATE COM ENCARGOS COMPLEMENTARES</v>
          </cell>
        </row>
        <row r="6434">
          <cell r="A6434" t="str">
            <v>SERVICOS DIVERSOS</v>
          </cell>
          <cell r="B6434" t="str">
            <v>SEDI</v>
          </cell>
          <cell r="C6434" t="str">
            <v>OUTROS</v>
          </cell>
          <cell r="D6434" t="str">
            <v>0318</v>
          </cell>
          <cell r="E6434">
            <v>0</v>
          </cell>
          <cell r="F6434">
            <v>0</v>
          </cell>
          <cell r="G6434" t="str">
            <v>88260</v>
          </cell>
          <cell r="H6434" t="str">
            <v>CALCETEIRO COM ENCARGOS COMPLEMENTARES</v>
          </cell>
        </row>
        <row r="6435">
          <cell r="A6435" t="str">
            <v>SERVICOS DIVERSOS</v>
          </cell>
          <cell r="B6435" t="str">
            <v>SEDI</v>
          </cell>
          <cell r="C6435" t="str">
            <v>OUTROS</v>
          </cell>
          <cell r="D6435" t="str">
            <v>0318</v>
          </cell>
          <cell r="E6435">
            <v>0</v>
          </cell>
          <cell r="F6435">
            <v>0</v>
          </cell>
          <cell r="G6435" t="str">
            <v>88261</v>
          </cell>
          <cell r="H6435" t="str">
            <v>CARPINTEIRO DE ESQUADRIA COM ENCARGOS COMPLEMENTARES</v>
          </cell>
        </row>
        <row r="6436">
          <cell r="A6436" t="str">
            <v>SERVICOS DIVERSOS</v>
          </cell>
          <cell r="B6436" t="str">
            <v>SEDI</v>
          </cell>
          <cell r="C6436" t="str">
            <v>OUTROS</v>
          </cell>
          <cell r="D6436" t="str">
            <v>0318</v>
          </cell>
          <cell r="E6436">
            <v>0</v>
          </cell>
          <cell r="F6436">
            <v>0</v>
          </cell>
          <cell r="G6436" t="str">
            <v>88262</v>
          </cell>
          <cell r="H6436" t="str">
            <v>CARPINTEIRO DE FORMAS COM ENCARGOS COMPLEMENTARES</v>
          </cell>
        </row>
        <row r="6437">
          <cell r="A6437" t="str">
            <v>SERVICOS DIVERSOS</v>
          </cell>
          <cell r="B6437" t="str">
            <v>SEDI</v>
          </cell>
          <cell r="C6437" t="str">
            <v>OUTROS</v>
          </cell>
          <cell r="D6437" t="str">
            <v>0318</v>
          </cell>
          <cell r="E6437">
            <v>0</v>
          </cell>
          <cell r="F6437">
            <v>0</v>
          </cell>
          <cell r="G6437" t="str">
            <v>88263</v>
          </cell>
          <cell r="H6437" t="str">
            <v>CAVOUQUEIRO OU OPERADOR PERFURATRIZ/ROMPEDOR COM ENCARGOS COMPLEMENTARES</v>
          </cell>
        </row>
        <row r="6438">
          <cell r="A6438" t="str">
            <v>SERVICOS DIVERSOS</v>
          </cell>
          <cell r="B6438" t="str">
            <v>SEDI</v>
          </cell>
          <cell r="C6438" t="str">
            <v>OUTROS</v>
          </cell>
          <cell r="D6438" t="str">
            <v>0318</v>
          </cell>
          <cell r="E6438">
            <v>0</v>
          </cell>
          <cell r="F6438">
            <v>0</v>
          </cell>
          <cell r="G6438" t="str">
            <v>88264</v>
          </cell>
          <cell r="H6438" t="str">
            <v>ELETRICISTA COM ENCARGOS COMPLEMENTARES</v>
          </cell>
        </row>
        <row r="6439">
          <cell r="A6439" t="str">
            <v>SERVICOS DIVERSOS</v>
          </cell>
          <cell r="B6439" t="str">
            <v>SEDI</v>
          </cell>
          <cell r="C6439" t="str">
            <v>OUTROS</v>
          </cell>
          <cell r="D6439" t="str">
            <v>0318</v>
          </cell>
          <cell r="E6439">
            <v>0</v>
          </cell>
          <cell r="F6439">
            <v>0</v>
          </cell>
          <cell r="G6439" t="str">
            <v>88265</v>
          </cell>
          <cell r="H6439" t="str">
            <v>ELETRICISTA INDUSTRIAL COM ENCARGOS COMPLEMENTARES</v>
          </cell>
        </row>
        <row r="6440">
          <cell r="A6440" t="str">
            <v>SERVICOS DIVERSOS</v>
          </cell>
          <cell r="B6440" t="str">
            <v>SEDI</v>
          </cell>
          <cell r="C6440" t="str">
            <v>OUTROS</v>
          </cell>
          <cell r="D6440" t="str">
            <v>0318</v>
          </cell>
          <cell r="E6440">
            <v>0</v>
          </cell>
          <cell r="F6440">
            <v>0</v>
          </cell>
          <cell r="G6440" t="str">
            <v>88266</v>
          </cell>
          <cell r="H6440" t="str">
            <v>ELETROTÉCNICO COM ENCARGOS COMPLEMENTARES</v>
          </cell>
        </row>
        <row r="6441">
          <cell r="A6441" t="str">
            <v>SERVICOS DIVERSOS</v>
          </cell>
          <cell r="B6441" t="str">
            <v>SEDI</v>
          </cell>
          <cell r="C6441" t="str">
            <v>OUTROS</v>
          </cell>
          <cell r="D6441" t="str">
            <v>0318</v>
          </cell>
          <cell r="E6441">
            <v>0</v>
          </cell>
          <cell r="F6441">
            <v>0</v>
          </cell>
          <cell r="G6441" t="str">
            <v>88267</v>
          </cell>
          <cell r="H6441" t="str">
            <v>ENCANADOR OU BOMBEIRO HIDRÁULICO COM ENCARGOS COMPLEMENTARES</v>
          </cell>
        </row>
        <row r="6442">
          <cell r="A6442" t="str">
            <v>SERVICOS DIVERSOS</v>
          </cell>
          <cell r="B6442" t="str">
            <v>SEDI</v>
          </cell>
          <cell r="C6442" t="str">
            <v>OUTROS</v>
          </cell>
          <cell r="D6442" t="str">
            <v>0318</v>
          </cell>
          <cell r="E6442">
            <v>0</v>
          </cell>
          <cell r="F6442">
            <v>0</v>
          </cell>
          <cell r="G6442" t="str">
            <v>88268</v>
          </cell>
          <cell r="H6442" t="str">
            <v>ESTUCADOR COM ENCARGOS COMPLEMENTARES</v>
          </cell>
        </row>
        <row r="6443">
          <cell r="A6443" t="str">
            <v>SERVICOS DIVERSOS</v>
          </cell>
          <cell r="B6443" t="str">
            <v>SEDI</v>
          </cell>
          <cell r="C6443" t="str">
            <v>OUTROS</v>
          </cell>
          <cell r="D6443" t="str">
            <v>0318</v>
          </cell>
          <cell r="E6443">
            <v>0</v>
          </cell>
          <cell r="F6443">
            <v>0</v>
          </cell>
          <cell r="G6443" t="str">
            <v>88269</v>
          </cell>
          <cell r="H6443" t="str">
            <v>GESSEIRO COM ENCARGOS COMPLEMENTARES</v>
          </cell>
        </row>
        <row r="6444">
          <cell r="A6444" t="str">
            <v>SERVICOS DIVERSOS</v>
          </cell>
          <cell r="B6444" t="str">
            <v>SEDI</v>
          </cell>
          <cell r="C6444" t="str">
            <v>OUTROS</v>
          </cell>
          <cell r="D6444" t="str">
            <v>0318</v>
          </cell>
          <cell r="E6444">
            <v>0</v>
          </cell>
          <cell r="F6444">
            <v>0</v>
          </cell>
          <cell r="G6444" t="str">
            <v>88270</v>
          </cell>
          <cell r="H6444" t="str">
            <v>IMPERMEABILIZADOR COM ENCARGOS COMPLEMENTARES</v>
          </cell>
        </row>
        <row r="6445">
          <cell r="A6445" t="str">
            <v>SERVICOS DIVERSOS</v>
          </cell>
          <cell r="B6445" t="str">
            <v>SEDI</v>
          </cell>
          <cell r="C6445" t="str">
            <v>OUTROS</v>
          </cell>
          <cell r="D6445" t="str">
            <v>0318</v>
          </cell>
          <cell r="E6445">
            <v>0</v>
          </cell>
          <cell r="F6445">
            <v>0</v>
          </cell>
          <cell r="G6445" t="str">
            <v>88272</v>
          </cell>
          <cell r="H6445" t="str">
            <v>MACARIQUEIRO COM ENCARGOS COMPLEMENTARES</v>
          </cell>
        </row>
        <row r="6446">
          <cell r="A6446" t="str">
            <v>SERVICOS DIVERSOS</v>
          </cell>
          <cell r="B6446" t="str">
            <v>SEDI</v>
          </cell>
          <cell r="C6446" t="str">
            <v>OUTROS</v>
          </cell>
          <cell r="D6446" t="str">
            <v>0318</v>
          </cell>
          <cell r="E6446">
            <v>0</v>
          </cell>
          <cell r="F6446">
            <v>0</v>
          </cell>
          <cell r="G6446" t="str">
            <v>88273</v>
          </cell>
          <cell r="H6446" t="str">
            <v>MARCENEIRO COM ENCARGOS COMPLEMENTARES</v>
          </cell>
        </row>
        <row r="6447">
          <cell r="A6447" t="str">
            <v>SERVICOS DIVERSOS</v>
          </cell>
          <cell r="B6447" t="str">
            <v>SEDI</v>
          </cell>
          <cell r="C6447" t="str">
            <v>OUTROS</v>
          </cell>
          <cell r="D6447" t="str">
            <v>0318</v>
          </cell>
          <cell r="E6447">
            <v>0</v>
          </cell>
          <cell r="F6447">
            <v>0</v>
          </cell>
          <cell r="G6447" t="str">
            <v>88274</v>
          </cell>
          <cell r="H6447" t="str">
            <v>MARMORISTA/GRANITEIRO COM ENCARGOS COMPLEMENTARES</v>
          </cell>
        </row>
        <row r="6448">
          <cell r="A6448" t="str">
            <v>SERVICOS DIVERSOS</v>
          </cell>
          <cell r="B6448" t="str">
            <v>SEDI</v>
          </cell>
          <cell r="C6448" t="str">
            <v>OUTROS</v>
          </cell>
          <cell r="D6448" t="str">
            <v>0318</v>
          </cell>
          <cell r="E6448">
            <v>0</v>
          </cell>
          <cell r="F6448">
            <v>0</v>
          </cell>
          <cell r="G6448" t="str">
            <v>88275</v>
          </cell>
          <cell r="H6448" t="str">
            <v>MECÃNICO DE EQUIPAMENTOS PESADOS COM ENCARGOS COMPLEMENTARES</v>
          </cell>
        </row>
        <row r="6449">
          <cell r="A6449" t="str">
            <v>SERVICOS DIVERSOS</v>
          </cell>
          <cell r="B6449" t="str">
            <v>SEDI</v>
          </cell>
          <cell r="C6449" t="str">
            <v>OUTROS</v>
          </cell>
          <cell r="D6449" t="str">
            <v>0318</v>
          </cell>
          <cell r="E6449">
            <v>0</v>
          </cell>
          <cell r="F6449">
            <v>0</v>
          </cell>
          <cell r="G6449" t="str">
            <v>88277</v>
          </cell>
          <cell r="H6449" t="str">
            <v>MONTADOR (TUBO AÇO/EQUIPAMENTOS) COM ENCARGOS COMPLEMENTARES</v>
          </cell>
        </row>
        <row r="6450">
          <cell r="A6450" t="str">
            <v>SERVICOS DIVERSOS</v>
          </cell>
          <cell r="B6450" t="str">
            <v>SEDI</v>
          </cell>
          <cell r="C6450" t="str">
            <v>OUTROS</v>
          </cell>
          <cell r="D6450" t="str">
            <v>0318</v>
          </cell>
          <cell r="E6450">
            <v>0</v>
          </cell>
          <cell r="F6450">
            <v>0</v>
          </cell>
          <cell r="G6450" t="str">
            <v>88278</v>
          </cell>
          <cell r="H6450" t="str">
            <v>MONTADOR DE ESTRUTURA METÁLICA COM ENCARGOS COMPLEMENTARES</v>
          </cell>
        </row>
        <row r="6451">
          <cell r="A6451" t="str">
            <v>SERVICOS DIVERSOS</v>
          </cell>
          <cell r="B6451" t="str">
            <v>SEDI</v>
          </cell>
          <cell r="C6451" t="str">
            <v>OUTROS</v>
          </cell>
          <cell r="D6451" t="str">
            <v>0318</v>
          </cell>
          <cell r="E6451">
            <v>0</v>
          </cell>
          <cell r="F6451">
            <v>0</v>
          </cell>
          <cell r="G6451" t="str">
            <v>88279</v>
          </cell>
          <cell r="H6451" t="str">
            <v>MONTADOR ELETROMECÃNICO COM ENCARGOS COMPLEMENTARES</v>
          </cell>
        </row>
        <row r="6452">
          <cell r="A6452" t="str">
            <v>SERVICOS DIVERSOS</v>
          </cell>
          <cell r="B6452" t="str">
            <v>SEDI</v>
          </cell>
          <cell r="C6452" t="str">
            <v>OUTROS</v>
          </cell>
          <cell r="D6452" t="str">
            <v>0318</v>
          </cell>
          <cell r="E6452">
            <v>0</v>
          </cell>
          <cell r="F6452">
            <v>0</v>
          </cell>
          <cell r="G6452" t="str">
            <v>88281</v>
          </cell>
          <cell r="H6452" t="str">
            <v>MOTORISTA DE BASCULANTE COM ENCARGOS COMPLEMENTARES</v>
          </cell>
        </row>
        <row r="6453">
          <cell r="A6453" t="str">
            <v>SERVICOS DIVERSOS</v>
          </cell>
          <cell r="B6453" t="str">
            <v>SEDI</v>
          </cell>
          <cell r="C6453" t="str">
            <v>OUTROS</v>
          </cell>
          <cell r="D6453" t="str">
            <v>0318</v>
          </cell>
          <cell r="E6453">
            <v>0</v>
          </cell>
          <cell r="F6453">
            <v>0</v>
          </cell>
          <cell r="G6453" t="str">
            <v>88282</v>
          </cell>
          <cell r="H6453" t="str">
            <v>MOTORISTA DE CAMINHÃO COM ENCARGOS COMPLEMENTARES</v>
          </cell>
        </row>
        <row r="6454">
          <cell r="A6454" t="str">
            <v>SERVICOS DIVERSOS</v>
          </cell>
          <cell r="B6454" t="str">
            <v>SEDI</v>
          </cell>
          <cell r="C6454" t="str">
            <v>OUTROS</v>
          </cell>
          <cell r="D6454" t="str">
            <v>0318</v>
          </cell>
          <cell r="E6454">
            <v>0</v>
          </cell>
          <cell r="F6454">
            <v>0</v>
          </cell>
          <cell r="G6454" t="str">
            <v>88283</v>
          </cell>
          <cell r="H6454" t="str">
            <v>MOTORISTA DE CAMINHÃO E CARRETA COM ENCARGOS COMPLEMENTARES</v>
          </cell>
        </row>
        <row r="6455">
          <cell r="A6455" t="str">
            <v>SERVICOS DIVERSOS</v>
          </cell>
          <cell r="B6455" t="str">
            <v>SEDI</v>
          </cell>
          <cell r="C6455" t="str">
            <v>OUTROS</v>
          </cell>
          <cell r="D6455" t="str">
            <v>0318</v>
          </cell>
          <cell r="E6455">
            <v>0</v>
          </cell>
          <cell r="F6455">
            <v>0</v>
          </cell>
          <cell r="G6455" t="str">
            <v>88284</v>
          </cell>
          <cell r="H6455" t="str">
            <v>MOTORISTA DE VEIÍCULO LEVE COM ENCARGOS COMPLEMENTARES</v>
          </cell>
        </row>
        <row r="6456">
          <cell r="A6456" t="str">
            <v>SERVICOS DIVERSOS</v>
          </cell>
          <cell r="B6456" t="str">
            <v>SEDI</v>
          </cell>
          <cell r="C6456" t="str">
            <v>OUTROS</v>
          </cell>
          <cell r="D6456" t="str">
            <v>0318</v>
          </cell>
          <cell r="E6456">
            <v>0</v>
          </cell>
          <cell r="F6456">
            <v>0</v>
          </cell>
          <cell r="G6456" t="str">
            <v>88285</v>
          </cell>
          <cell r="H6456" t="str">
            <v>MOTORISTA DE VEÍCULO PESADO COM ENCARGOS COMPLEMENTARES</v>
          </cell>
        </row>
        <row r="6457">
          <cell r="A6457" t="str">
            <v>SERVICOS DIVERSOS</v>
          </cell>
          <cell r="B6457" t="str">
            <v>SEDI</v>
          </cell>
          <cell r="C6457" t="str">
            <v>OUTROS</v>
          </cell>
          <cell r="D6457" t="str">
            <v>0318</v>
          </cell>
          <cell r="E6457">
            <v>0</v>
          </cell>
          <cell r="F6457">
            <v>0</v>
          </cell>
          <cell r="G6457" t="str">
            <v>88286</v>
          </cell>
          <cell r="H6457" t="str">
            <v>MOTORISTA OPERADOR DE MUNCK COM ENCARGOS COMPLEMENTARES</v>
          </cell>
        </row>
        <row r="6458">
          <cell r="A6458" t="str">
            <v>SERVICOS DIVERSOS</v>
          </cell>
          <cell r="B6458" t="str">
            <v>SEDI</v>
          </cell>
          <cell r="C6458" t="str">
            <v>OUTROS</v>
          </cell>
          <cell r="D6458" t="str">
            <v>0318</v>
          </cell>
          <cell r="E6458">
            <v>0</v>
          </cell>
          <cell r="F6458">
            <v>0</v>
          </cell>
          <cell r="G6458" t="str">
            <v>88288</v>
          </cell>
          <cell r="H6458" t="str">
            <v>NIVELADOR COM ENCARGOS COMPLEMENTARES</v>
          </cell>
        </row>
        <row r="6459">
          <cell r="A6459" t="str">
            <v>SERVICOS DIVERSOS</v>
          </cell>
          <cell r="B6459" t="str">
            <v>SEDI</v>
          </cell>
          <cell r="C6459" t="str">
            <v>OUTROS</v>
          </cell>
          <cell r="D6459" t="str">
            <v>0318</v>
          </cell>
          <cell r="E6459">
            <v>0</v>
          </cell>
          <cell r="F6459">
            <v>0</v>
          </cell>
          <cell r="G6459" t="str">
            <v>88291</v>
          </cell>
          <cell r="H6459" t="str">
            <v>OPERADOR DE BETONEIRA (CAMINHÃO) COM ENCARGOS COMPLEMENTARES</v>
          </cell>
        </row>
        <row r="6460">
          <cell r="A6460" t="str">
            <v>SERVICOS DIVERSOS</v>
          </cell>
          <cell r="B6460" t="str">
            <v>SEDI</v>
          </cell>
          <cell r="C6460" t="str">
            <v>OUTROS</v>
          </cell>
          <cell r="D6460" t="str">
            <v>0318</v>
          </cell>
          <cell r="E6460">
            <v>0</v>
          </cell>
          <cell r="F6460">
            <v>0</v>
          </cell>
          <cell r="G6460" t="str">
            <v>88292</v>
          </cell>
          <cell r="H6460" t="str">
            <v>OPERADOR DE COMPRESSOR OU COMPRESSORISTA COM ENCARGOS COMPLEMENTARES</v>
          </cell>
        </row>
        <row r="6461">
          <cell r="A6461" t="str">
            <v>SERVICOS DIVERSOS</v>
          </cell>
          <cell r="B6461" t="str">
            <v>SEDI</v>
          </cell>
          <cell r="C6461" t="str">
            <v>OUTROS</v>
          </cell>
          <cell r="D6461" t="str">
            <v>0318</v>
          </cell>
          <cell r="E6461">
            <v>0</v>
          </cell>
          <cell r="F6461">
            <v>0</v>
          </cell>
          <cell r="G6461" t="str">
            <v>88293</v>
          </cell>
          <cell r="H6461" t="str">
            <v>OPERADOR DE DEMARCADORA DE FAIXAS COM ENCARGOS COMPLEMENTARES</v>
          </cell>
        </row>
        <row r="6462">
          <cell r="A6462" t="str">
            <v>SERVICOS DIVERSOS</v>
          </cell>
          <cell r="B6462" t="str">
            <v>SEDI</v>
          </cell>
          <cell r="C6462" t="str">
            <v>OUTROS</v>
          </cell>
          <cell r="D6462" t="str">
            <v>0318</v>
          </cell>
          <cell r="E6462">
            <v>0</v>
          </cell>
          <cell r="F6462">
            <v>0</v>
          </cell>
          <cell r="G6462" t="str">
            <v>88294</v>
          </cell>
          <cell r="H6462" t="str">
            <v>OPERADOR DE ESCAVADEIRA COM ENCARGOS COMPLEMENTARES</v>
          </cell>
        </row>
        <row r="6463">
          <cell r="A6463" t="str">
            <v>SERVICOS DIVERSOS</v>
          </cell>
          <cell r="B6463" t="str">
            <v>SEDI</v>
          </cell>
          <cell r="C6463" t="str">
            <v>OUTROS</v>
          </cell>
          <cell r="D6463" t="str">
            <v>0318</v>
          </cell>
          <cell r="E6463">
            <v>0</v>
          </cell>
          <cell r="F6463">
            <v>0</v>
          </cell>
          <cell r="G6463" t="str">
            <v>88295</v>
          </cell>
          <cell r="H6463" t="str">
            <v>OPERADOR DE GUINCHO COM ENCARGOS COMPLEMENTARES</v>
          </cell>
        </row>
        <row r="6464">
          <cell r="A6464" t="str">
            <v>SERVICOS DIVERSOS</v>
          </cell>
          <cell r="B6464" t="str">
            <v>SEDI</v>
          </cell>
          <cell r="C6464" t="str">
            <v>OUTROS</v>
          </cell>
          <cell r="D6464" t="str">
            <v>0318</v>
          </cell>
          <cell r="E6464">
            <v>0</v>
          </cell>
          <cell r="F6464">
            <v>0</v>
          </cell>
          <cell r="G6464" t="str">
            <v>88296</v>
          </cell>
          <cell r="H6464" t="str">
            <v>OPERADOR DE GUINDASTE COM ENCARGOS COMPLEMENTARES</v>
          </cell>
        </row>
        <row r="6465">
          <cell r="A6465" t="str">
            <v>SERVICOS DIVERSOS</v>
          </cell>
          <cell r="B6465" t="str">
            <v>SEDI</v>
          </cell>
          <cell r="C6465" t="str">
            <v>OUTROS</v>
          </cell>
          <cell r="D6465" t="str">
            <v>0318</v>
          </cell>
          <cell r="E6465">
            <v>0</v>
          </cell>
          <cell r="F6465">
            <v>0</v>
          </cell>
          <cell r="G6465" t="str">
            <v>88297</v>
          </cell>
          <cell r="H6465" t="str">
            <v>OPERADOR DE MÁQUINAS E EQUIPAMENTOS COM ENCARGOS COMPLEMENTARES</v>
          </cell>
        </row>
        <row r="6466">
          <cell r="A6466" t="str">
            <v>SERVICOS DIVERSOS</v>
          </cell>
          <cell r="B6466" t="str">
            <v>SEDI</v>
          </cell>
          <cell r="C6466" t="str">
            <v>OUTROS</v>
          </cell>
          <cell r="D6466" t="str">
            <v>0318</v>
          </cell>
          <cell r="E6466">
            <v>0</v>
          </cell>
          <cell r="F6466">
            <v>0</v>
          </cell>
          <cell r="G6466" t="str">
            <v>88298</v>
          </cell>
          <cell r="H6466" t="str">
            <v>OPERADOR DE MARTELETE OU MARTELETEIRO COM ENCARGOS COMPLEMENTARES</v>
          </cell>
        </row>
        <row r="6467">
          <cell r="A6467" t="str">
            <v>SERVICOS DIVERSOS</v>
          </cell>
          <cell r="B6467" t="str">
            <v>SEDI</v>
          </cell>
          <cell r="C6467" t="str">
            <v>OUTROS</v>
          </cell>
          <cell r="D6467" t="str">
            <v>0318</v>
          </cell>
          <cell r="E6467">
            <v>0</v>
          </cell>
          <cell r="F6467">
            <v>0</v>
          </cell>
          <cell r="G6467" t="str">
            <v>88299</v>
          </cell>
          <cell r="H6467" t="str">
            <v>OPERADOR DE MOTO-ESCREIPER COM ENCARGOS COMPLEMENTARES</v>
          </cell>
        </row>
        <row r="6468">
          <cell r="A6468" t="str">
            <v>SERVICOS DIVERSOS</v>
          </cell>
          <cell r="B6468" t="str">
            <v>SEDI</v>
          </cell>
          <cell r="C6468" t="str">
            <v>OUTROS</v>
          </cell>
          <cell r="D6468" t="str">
            <v>0318</v>
          </cell>
          <cell r="E6468">
            <v>0</v>
          </cell>
          <cell r="F6468">
            <v>0</v>
          </cell>
          <cell r="G6468" t="str">
            <v>88300</v>
          </cell>
          <cell r="H6468" t="str">
            <v>OPERADOR DE MOTONIVELADORA COM ENCARGOS COMPLEMENTARES</v>
          </cell>
        </row>
        <row r="6469">
          <cell r="A6469" t="str">
            <v>SERVICOS DIVERSOS</v>
          </cell>
          <cell r="B6469" t="str">
            <v>SEDI</v>
          </cell>
          <cell r="C6469" t="str">
            <v>OUTROS</v>
          </cell>
          <cell r="D6469" t="str">
            <v>0318</v>
          </cell>
          <cell r="E6469">
            <v>0</v>
          </cell>
          <cell r="F6469">
            <v>0</v>
          </cell>
          <cell r="G6469" t="str">
            <v>88301</v>
          </cell>
          <cell r="H6469" t="str">
            <v>OPERADOR DE PÁ CARREGADEIRA COM ENCARGOS COMPLEMENTARES</v>
          </cell>
        </row>
        <row r="6470">
          <cell r="A6470" t="str">
            <v>SERVICOS DIVERSOS</v>
          </cell>
          <cell r="B6470" t="str">
            <v>SEDI</v>
          </cell>
          <cell r="C6470" t="str">
            <v>OUTROS</v>
          </cell>
          <cell r="D6470" t="str">
            <v>0318</v>
          </cell>
          <cell r="E6470">
            <v>0</v>
          </cell>
          <cell r="F6470">
            <v>0</v>
          </cell>
          <cell r="G6470" t="str">
            <v>88302</v>
          </cell>
          <cell r="H6470" t="str">
            <v>OPERADOR DE PAVIMENTADORA COM ENCARGOS COMPLEMENTARES</v>
          </cell>
        </row>
        <row r="6471">
          <cell r="A6471" t="str">
            <v>SERVICOS DIVERSOS</v>
          </cell>
          <cell r="B6471" t="str">
            <v>SEDI</v>
          </cell>
          <cell r="C6471" t="str">
            <v>OUTROS</v>
          </cell>
          <cell r="D6471" t="str">
            <v>0318</v>
          </cell>
          <cell r="E6471">
            <v>0</v>
          </cell>
          <cell r="F6471">
            <v>0</v>
          </cell>
          <cell r="G6471" t="str">
            <v>88303</v>
          </cell>
          <cell r="H6471" t="str">
            <v>OPERADOR DE ROLO COMPACTADOR COM ENCARGOS COMPLEMENTARES</v>
          </cell>
        </row>
        <row r="6472">
          <cell r="A6472" t="str">
            <v>SERVICOS DIVERSOS</v>
          </cell>
          <cell r="B6472" t="str">
            <v>SEDI</v>
          </cell>
          <cell r="C6472" t="str">
            <v>OUTROS</v>
          </cell>
          <cell r="D6472" t="str">
            <v>0318</v>
          </cell>
          <cell r="E6472">
            <v>0</v>
          </cell>
          <cell r="F6472">
            <v>0</v>
          </cell>
          <cell r="G6472" t="str">
            <v>88304</v>
          </cell>
          <cell r="H6472" t="str">
            <v>OPERADOR DE USINA DE ASFALTO, DE SOLOS OU DE CONCRETO COM ENCARGOS COMPLEMENTARES</v>
          </cell>
        </row>
        <row r="6473">
          <cell r="A6473" t="str">
            <v>SERVICOS DIVERSOS</v>
          </cell>
          <cell r="B6473" t="str">
            <v>SEDI</v>
          </cell>
          <cell r="C6473" t="str">
            <v>OUTROS</v>
          </cell>
          <cell r="D6473" t="str">
            <v>0318</v>
          </cell>
          <cell r="E6473">
            <v>0</v>
          </cell>
          <cell r="F6473">
            <v>0</v>
          </cell>
          <cell r="G6473" t="str">
            <v>88306</v>
          </cell>
          <cell r="H6473" t="str">
            <v>OPERADOR JATO DE AREIA OU JATISTA COM ENCARGOS COMPLEMENTARES</v>
          </cell>
        </row>
        <row r="6474">
          <cell r="A6474" t="str">
            <v>SERVICOS DIVERSOS</v>
          </cell>
          <cell r="B6474" t="str">
            <v>SEDI</v>
          </cell>
          <cell r="C6474" t="str">
            <v>OUTROS</v>
          </cell>
          <cell r="D6474" t="str">
            <v>0318</v>
          </cell>
          <cell r="E6474">
            <v>0</v>
          </cell>
          <cell r="F6474">
            <v>0</v>
          </cell>
          <cell r="G6474" t="str">
            <v>88307</v>
          </cell>
          <cell r="H6474" t="str">
            <v>OPERADOR PARA BATE ESTACAS COM ENCARGOS COMPLEMENTARES</v>
          </cell>
        </row>
        <row r="6475">
          <cell r="A6475" t="str">
            <v>SERVICOS DIVERSOS</v>
          </cell>
          <cell r="B6475" t="str">
            <v>SEDI</v>
          </cell>
          <cell r="C6475" t="str">
            <v>OUTROS</v>
          </cell>
          <cell r="D6475" t="str">
            <v>0318</v>
          </cell>
          <cell r="E6475">
            <v>0</v>
          </cell>
          <cell r="F6475">
            <v>0</v>
          </cell>
          <cell r="G6475" t="str">
            <v>88308</v>
          </cell>
          <cell r="H6475" t="str">
            <v>PASTILHEIRO COM ENCARGOS COMPLEMENTARES</v>
          </cell>
        </row>
        <row r="6476">
          <cell r="A6476" t="str">
            <v>SERVICOS DIVERSOS</v>
          </cell>
          <cell r="B6476" t="str">
            <v>SEDI</v>
          </cell>
          <cell r="C6476" t="str">
            <v>OUTROS</v>
          </cell>
          <cell r="D6476" t="str">
            <v>0318</v>
          </cell>
          <cell r="E6476">
            <v>0</v>
          </cell>
          <cell r="F6476">
            <v>0</v>
          </cell>
          <cell r="G6476" t="str">
            <v>88309</v>
          </cell>
          <cell r="H6476" t="str">
            <v>PEDREIRO COM ENCARGOS COMPLEMENTARES</v>
          </cell>
        </row>
        <row r="6477">
          <cell r="A6477" t="str">
            <v>SERVICOS DIVERSOS</v>
          </cell>
          <cell r="B6477" t="str">
            <v>SEDI</v>
          </cell>
          <cell r="C6477" t="str">
            <v>OUTROS</v>
          </cell>
          <cell r="D6477" t="str">
            <v>0318</v>
          </cell>
          <cell r="E6477">
            <v>0</v>
          </cell>
          <cell r="F6477">
            <v>0</v>
          </cell>
          <cell r="G6477" t="str">
            <v>88310</v>
          </cell>
          <cell r="H6477" t="str">
            <v>PINTOR COM ENCARGOS COMPLEMENTARES</v>
          </cell>
        </row>
        <row r="6478">
          <cell r="A6478" t="str">
            <v>SERVICOS DIVERSOS</v>
          </cell>
          <cell r="B6478" t="str">
            <v>SEDI</v>
          </cell>
          <cell r="C6478" t="str">
            <v>OUTROS</v>
          </cell>
          <cell r="D6478" t="str">
            <v>0318</v>
          </cell>
          <cell r="E6478">
            <v>0</v>
          </cell>
          <cell r="F6478">
            <v>0</v>
          </cell>
          <cell r="G6478" t="str">
            <v>88311</v>
          </cell>
          <cell r="H6478" t="str">
            <v>PINTOR DE LETREIROS COM ENCARGOS COMPLEMENTARES</v>
          </cell>
        </row>
        <row r="6479">
          <cell r="A6479" t="str">
            <v>SERVICOS DIVERSOS</v>
          </cell>
          <cell r="B6479" t="str">
            <v>SEDI</v>
          </cell>
          <cell r="C6479" t="str">
            <v>OUTROS</v>
          </cell>
          <cell r="D6479" t="str">
            <v>0318</v>
          </cell>
          <cell r="E6479">
            <v>0</v>
          </cell>
          <cell r="F6479">
            <v>0</v>
          </cell>
          <cell r="G6479" t="str">
            <v>88312</v>
          </cell>
          <cell r="H6479" t="str">
            <v>PINTOR PARA TINTA EPÓXI COM ENCARGOS COMPLEMENTARES</v>
          </cell>
        </row>
        <row r="6480">
          <cell r="A6480" t="str">
            <v>SERVICOS DIVERSOS</v>
          </cell>
          <cell r="B6480" t="str">
            <v>SEDI</v>
          </cell>
          <cell r="C6480" t="str">
            <v>OUTROS</v>
          </cell>
          <cell r="D6480" t="str">
            <v>0318</v>
          </cell>
          <cell r="E6480">
            <v>0</v>
          </cell>
          <cell r="F6480">
            <v>0</v>
          </cell>
          <cell r="G6480" t="str">
            <v>88313</v>
          </cell>
          <cell r="H6480" t="str">
            <v>POCEIRO COM ENCARGOS COMPLEMENTARES</v>
          </cell>
        </row>
        <row r="6481">
          <cell r="A6481" t="str">
            <v>SERVICOS DIVERSOS</v>
          </cell>
          <cell r="B6481" t="str">
            <v>SEDI</v>
          </cell>
          <cell r="C6481" t="str">
            <v>OUTROS</v>
          </cell>
          <cell r="D6481" t="str">
            <v>0318</v>
          </cell>
          <cell r="E6481">
            <v>0</v>
          </cell>
          <cell r="F6481">
            <v>0</v>
          </cell>
          <cell r="G6481" t="str">
            <v>88314</v>
          </cell>
          <cell r="H6481" t="str">
            <v>RASTELEIRO COM ENCARGOS COMPLEMENTARES</v>
          </cell>
        </row>
        <row r="6482">
          <cell r="A6482" t="str">
            <v>SERVICOS DIVERSOS</v>
          </cell>
          <cell r="B6482" t="str">
            <v>SEDI</v>
          </cell>
          <cell r="C6482" t="str">
            <v>OUTROS</v>
          </cell>
          <cell r="D6482" t="str">
            <v>0318</v>
          </cell>
          <cell r="E6482">
            <v>0</v>
          </cell>
          <cell r="F6482">
            <v>0</v>
          </cell>
          <cell r="G6482" t="str">
            <v>88315</v>
          </cell>
          <cell r="H6482" t="str">
            <v>SERRALHEIRO COM ENCARGOS COMPLEMENTARES</v>
          </cell>
        </row>
        <row r="6483">
          <cell r="A6483" t="str">
            <v>SERVICOS DIVERSOS</v>
          </cell>
          <cell r="B6483" t="str">
            <v>SEDI</v>
          </cell>
          <cell r="C6483" t="str">
            <v>OUTROS</v>
          </cell>
          <cell r="D6483" t="str">
            <v>0318</v>
          </cell>
          <cell r="E6483">
            <v>0</v>
          </cell>
          <cell r="F6483">
            <v>0</v>
          </cell>
          <cell r="G6483" t="str">
            <v>88316</v>
          </cell>
          <cell r="H6483" t="str">
            <v>SERVENTE COM ENCARGOS COMPLEMENTARES</v>
          </cell>
        </row>
        <row r="6484">
          <cell r="A6484" t="str">
            <v>SERVICOS DIVERSOS</v>
          </cell>
          <cell r="B6484" t="str">
            <v>SEDI</v>
          </cell>
          <cell r="C6484" t="str">
            <v>OUTROS</v>
          </cell>
          <cell r="D6484" t="str">
            <v>0318</v>
          </cell>
          <cell r="E6484">
            <v>0</v>
          </cell>
          <cell r="F6484">
            <v>0</v>
          </cell>
          <cell r="G6484" t="str">
            <v>88317</v>
          </cell>
          <cell r="H6484" t="str">
            <v>SOLDADOR COM ENCARGOS COMPLEMENTARES</v>
          </cell>
        </row>
        <row r="6485">
          <cell r="A6485" t="str">
            <v>SERVICOS DIVERSOS</v>
          </cell>
          <cell r="B6485" t="str">
            <v>SEDI</v>
          </cell>
          <cell r="C6485" t="str">
            <v>OUTROS</v>
          </cell>
          <cell r="D6485" t="str">
            <v>0318</v>
          </cell>
          <cell r="E6485">
            <v>0</v>
          </cell>
          <cell r="F6485">
            <v>0</v>
          </cell>
          <cell r="G6485" t="str">
            <v>88318</v>
          </cell>
          <cell r="H6485" t="str">
            <v>SOLDADOR A (PARA SOLDA A SER TESTADA COM RAIOS "X") COM ENCARGOS COMPLEMENTARES</v>
          </cell>
        </row>
        <row r="6486">
          <cell r="A6486" t="str">
            <v>SERVICOS DIVERSOS</v>
          </cell>
          <cell r="B6486" t="str">
            <v>SEDI</v>
          </cell>
          <cell r="C6486" t="str">
            <v>OUTROS</v>
          </cell>
          <cell r="D6486" t="str">
            <v>0318</v>
          </cell>
          <cell r="E6486">
            <v>0</v>
          </cell>
          <cell r="F6486">
            <v>0</v>
          </cell>
          <cell r="G6486" t="str">
            <v>88320</v>
          </cell>
          <cell r="H6486" t="str">
            <v>TAQUEADOR OU TAQUEIRO COM ENCARGOS COMPLEMENTARES</v>
          </cell>
        </row>
        <row r="6487">
          <cell r="A6487" t="str">
            <v>SERVICOS DIVERSOS</v>
          </cell>
          <cell r="B6487" t="str">
            <v>SEDI</v>
          </cell>
          <cell r="C6487" t="str">
            <v>OUTROS</v>
          </cell>
          <cell r="D6487" t="str">
            <v>0318</v>
          </cell>
          <cell r="E6487">
            <v>0</v>
          </cell>
          <cell r="F6487">
            <v>0</v>
          </cell>
          <cell r="G6487" t="str">
            <v>88321</v>
          </cell>
          <cell r="H6487" t="str">
            <v>TÉCNICO DE LABORATÓRIO COM ENCARGOS COMPLEMENTARES</v>
          </cell>
        </row>
        <row r="6488">
          <cell r="A6488" t="str">
            <v>SERVICOS DIVERSOS</v>
          </cell>
          <cell r="B6488" t="str">
            <v>SEDI</v>
          </cell>
          <cell r="C6488" t="str">
            <v>OUTROS</v>
          </cell>
          <cell r="D6488" t="str">
            <v>0318</v>
          </cell>
          <cell r="E6488">
            <v>0</v>
          </cell>
          <cell r="F6488">
            <v>0</v>
          </cell>
          <cell r="G6488" t="str">
            <v>88322</v>
          </cell>
          <cell r="H6488" t="str">
            <v>TÉCNICO DE SONDAGEM COM ENCARGOS COMPLEMENTARES</v>
          </cell>
        </row>
        <row r="6489">
          <cell r="A6489" t="str">
            <v>SERVICOS DIVERSOS</v>
          </cell>
          <cell r="B6489" t="str">
            <v>SEDI</v>
          </cell>
          <cell r="C6489" t="str">
            <v>OUTROS</v>
          </cell>
          <cell r="D6489" t="str">
            <v>0318</v>
          </cell>
          <cell r="E6489">
            <v>0</v>
          </cell>
          <cell r="F6489">
            <v>0</v>
          </cell>
          <cell r="G6489" t="str">
            <v>88323</v>
          </cell>
          <cell r="H6489" t="str">
            <v>TELHADISTA COM ENCARGOS COMPLEMENTARES</v>
          </cell>
        </row>
        <row r="6490">
          <cell r="A6490" t="str">
            <v>SERVICOS DIVERSOS</v>
          </cell>
          <cell r="B6490" t="str">
            <v>SEDI</v>
          </cell>
          <cell r="C6490" t="str">
            <v>OUTROS</v>
          </cell>
          <cell r="D6490" t="str">
            <v>0318</v>
          </cell>
          <cell r="E6490">
            <v>0</v>
          </cell>
          <cell r="F6490">
            <v>0</v>
          </cell>
          <cell r="G6490" t="str">
            <v>88324</v>
          </cell>
          <cell r="H6490" t="str">
            <v>TRATORISTA COM ENCARGOS COMPLEMENTARES</v>
          </cell>
        </row>
        <row r="6491">
          <cell r="A6491" t="str">
            <v>SERVICOS DIVERSOS</v>
          </cell>
          <cell r="B6491" t="str">
            <v>SEDI</v>
          </cell>
          <cell r="C6491" t="str">
            <v>OUTROS</v>
          </cell>
          <cell r="D6491" t="str">
            <v>0318</v>
          </cell>
          <cell r="E6491">
            <v>0</v>
          </cell>
          <cell r="F6491">
            <v>0</v>
          </cell>
          <cell r="G6491" t="str">
            <v>88325</v>
          </cell>
          <cell r="H6491" t="str">
            <v>VIDRACEIRO COM ENCARGOS COMPLEMENTARES</v>
          </cell>
        </row>
        <row r="6492">
          <cell r="A6492" t="str">
            <v>SERVICOS DIVERSOS</v>
          </cell>
          <cell r="B6492" t="str">
            <v>SEDI</v>
          </cell>
          <cell r="C6492" t="str">
            <v>OUTROS</v>
          </cell>
          <cell r="D6492" t="str">
            <v>0318</v>
          </cell>
          <cell r="E6492">
            <v>0</v>
          </cell>
          <cell r="F6492">
            <v>0</v>
          </cell>
          <cell r="G6492" t="str">
            <v>88326</v>
          </cell>
          <cell r="H6492" t="str">
            <v>VIGIA NOTURNO COM ENCARGOS COMPLEMENTARES</v>
          </cell>
        </row>
        <row r="6493">
          <cell r="A6493" t="str">
            <v>SERVICOS DIVERSOS</v>
          </cell>
          <cell r="B6493" t="str">
            <v>SEDI</v>
          </cell>
          <cell r="C6493" t="str">
            <v>OUTROS</v>
          </cell>
          <cell r="D6493" t="str">
            <v>0318</v>
          </cell>
          <cell r="E6493">
            <v>0</v>
          </cell>
          <cell r="F6493">
            <v>0</v>
          </cell>
          <cell r="G6493" t="str">
            <v>88377</v>
          </cell>
          <cell r="H6493" t="str">
            <v>OPERADOR DE BETONEIRA ESTACIONÁRIA/MISTURADOR COM ENCARGOS COMPLEMENTARES</v>
          </cell>
        </row>
        <row r="6494">
          <cell r="A6494" t="str">
            <v>SERVICOS DIVERSOS</v>
          </cell>
          <cell r="B6494" t="str">
            <v>SEDI</v>
          </cell>
          <cell r="C6494" t="str">
            <v>OUTROS</v>
          </cell>
          <cell r="D6494" t="str">
            <v>0318</v>
          </cell>
          <cell r="E6494">
            <v>0</v>
          </cell>
          <cell r="F6494">
            <v>0</v>
          </cell>
          <cell r="G6494" t="str">
            <v>88441</v>
          </cell>
          <cell r="H6494" t="str">
            <v>JARDINEIRO COM ENCARGOS COMPLEMENTARES</v>
          </cell>
        </row>
        <row r="6495">
          <cell r="A6495" t="str">
            <v>SERVICOS DIVERSOS</v>
          </cell>
          <cell r="B6495" t="str">
            <v>SEDI</v>
          </cell>
          <cell r="C6495" t="str">
            <v>OUTROS</v>
          </cell>
          <cell r="D6495" t="str">
            <v>0318</v>
          </cell>
          <cell r="E6495">
            <v>0</v>
          </cell>
          <cell r="F6495">
            <v>0</v>
          </cell>
          <cell r="G6495" t="str">
            <v>88597</v>
          </cell>
          <cell r="H6495" t="str">
            <v>DESENHISTA DETALHISTA COM ENCARGOS COMPLEMENTARES</v>
          </cell>
        </row>
        <row r="6496">
          <cell r="A6496" t="str">
            <v>SERVICOS DIVERSOS</v>
          </cell>
          <cell r="B6496" t="str">
            <v>SEDI</v>
          </cell>
          <cell r="C6496" t="str">
            <v>OUTROS</v>
          </cell>
          <cell r="D6496" t="str">
            <v>0318</v>
          </cell>
          <cell r="E6496">
            <v>0</v>
          </cell>
          <cell r="F6496">
            <v>0</v>
          </cell>
          <cell r="G6496" t="str">
            <v>90766</v>
          </cell>
          <cell r="H6496" t="str">
            <v>ALMOXARIFE COM ENCARGOS COMPLEMENTARES</v>
          </cell>
        </row>
        <row r="6497">
          <cell r="A6497" t="str">
            <v>SERVICOS DIVERSOS</v>
          </cell>
          <cell r="B6497" t="str">
            <v>SEDI</v>
          </cell>
          <cell r="C6497" t="str">
            <v>OUTROS</v>
          </cell>
          <cell r="D6497" t="str">
            <v>0318</v>
          </cell>
          <cell r="E6497">
            <v>0</v>
          </cell>
          <cell r="F6497">
            <v>0</v>
          </cell>
          <cell r="G6497" t="str">
            <v>90767</v>
          </cell>
          <cell r="H6497" t="str">
            <v>APONTADOR OU APROPRIADOR COM ENCARGOS COMPLEMENTARES</v>
          </cell>
        </row>
        <row r="6498">
          <cell r="A6498" t="str">
            <v>SERVICOS DIVERSOS</v>
          </cell>
          <cell r="B6498" t="str">
            <v>SEDI</v>
          </cell>
          <cell r="C6498" t="str">
            <v>OUTROS</v>
          </cell>
          <cell r="D6498" t="str">
            <v>0318</v>
          </cell>
          <cell r="E6498">
            <v>0</v>
          </cell>
          <cell r="F6498">
            <v>0</v>
          </cell>
          <cell r="G6498" t="str">
            <v>90768</v>
          </cell>
          <cell r="H6498" t="str">
            <v>ARQUITETO DE OBRA JUNIOR COM ENCARGOS COMPLEMENTARES</v>
          </cell>
        </row>
        <row r="6499">
          <cell r="A6499" t="str">
            <v>SERVICOS DIVERSOS</v>
          </cell>
          <cell r="B6499" t="str">
            <v>SEDI</v>
          </cell>
          <cell r="C6499" t="str">
            <v>OUTROS</v>
          </cell>
          <cell r="D6499" t="str">
            <v>0318</v>
          </cell>
          <cell r="E6499">
            <v>0</v>
          </cell>
          <cell r="F6499">
            <v>0</v>
          </cell>
          <cell r="G6499" t="str">
            <v>90769</v>
          </cell>
          <cell r="H6499" t="str">
            <v>ARQUITETO DE OBRA PLENO COM ENCARGOS COMPLEMENTARES</v>
          </cell>
        </row>
        <row r="6500">
          <cell r="A6500" t="str">
            <v>SERVICOS DIVERSOS</v>
          </cell>
          <cell r="B6500" t="str">
            <v>SEDI</v>
          </cell>
          <cell r="C6500" t="str">
            <v>OUTROS</v>
          </cell>
          <cell r="D6500" t="str">
            <v>0318</v>
          </cell>
          <cell r="E6500">
            <v>0</v>
          </cell>
          <cell r="F6500">
            <v>0</v>
          </cell>
          <cell r="G6500" t="str">
            <v>90770</v>
          </cell>
          <cell r="H6500" t="str">
            <v>ARQUITETO DE OBRA SENIOR COM ENCARGOS COMPLEMENTARES</v>
          </cell>
        </row>
        <row r="6501">
          <cell r="A6501" t="str">
            <v>SERVICOS DIVERSOS</v>
          </cell>
          <cell r="B6501" t="str">
            <v>SEDI</v>
          </cell>
          <cell r="C6501" t="str">
            <v>OUTROS</v>
          </cell>
          <cell r="D6501" t="str">
            <v>0318</v>
          </cell>
          <cell r="E6501">
            <v>0</v>
          </cell>
          <cell r="F6501">
            <v>0</v>
          </cell>
          <cell r="G6501" t="str">
            <v>90771</v>
          </cell>
          <cell r="H6501" t="str">
            <v>AUXILIAR DE DESENHISTA COM ENCARGOS COMPLEMENTARES</v>
          </cell>
        </row>
        <row r="6502">
          <cell r="A6502" t="str">
            <v>SERVICOS DIVERSOS</v>
          </cell>
          <cell r="B6502" t="str">
            <v>SEDI</v>
          </cell>
          <cell r="C6502" t="str">
            <v>OUTROS</v>
          </cell>
          <cell r="D6502" t="str">
            <v>0318</v>
          </cell>
          <cell r="E6502">
            <v>0</v>
          </cell>
          <cell r="F6502">
            <v>0</v>
          </cell>
          <cell r="G6502" t="str">
            <v>90772</v>
          </cell>
          <cell r="H6502" t="str">
            <v>AUXILIAR DE ESCRITORIO COM ENCARGOS COMPLEMENTARES</v>
          </cell>
        </row>
        <row r="6503">
          <cell r="A6503" t="str">
            <v>SERVICOS DIVERSOS</v>
          </cell>
          <cell r="B6503" t="str">
            <v>SEDI</v>
          </cell>
          <cell r="C6503" t="str">
            <v>OUTROS</v>
          </cell>
          <cell r="D6503" t="str">
            <v>0318</v>
          </cell>
          <cell r="E6503">
            <v>0</v>
          </cell>
          <cell r="F6503">
            <v>0</v>
          </cell>
          <cell r="G6503" t="str">
            <v>90773</v>
          </cell>
          <cell r="H6503" t="str">
            <v>DESENHISTA COPISTA COM ENCARGOS COMPLEMENTARES</v>
          </cell>
        </row>
        <row r="6504">
          <cell r="A6504" t="str">
            <v>SERVICOS DIVERSOS</v>
          </cell>
          <cell r="B6504" t="str">
            <v>SEDI</v>
          </cell>
          <cell r="C6504" t="str">
            <v>OUTROS</v>
          </cell>
          <cell r="D6504" t="str">
            <v>0318</v>
          </cell>
          <cell r="E6504">
            <v>0</v>
          </cell>
          <cell r="F6504">
            <v>0</v>
          </cell>
          <cell r="G6504" t="str">
            <v>90775</v>
          </cell>
          <cell r="H6504" t="str">
            <v>DESENHISTA PROJETISTA COM ENCARGOS COMPLEMENTARES</v>
          </cell>
        </row>
        <row r="6505">
          <cell r="A6505" t="str">
            <v>SERVICOS DIVERSOS</v>
          </cell>
          <cell r="B6505" t="str">
            <v>SEDI</v>
          </cell>
          <cell r="C6505" t="str">
            <v>OUTROS</v>
          </cell>
          <cell r="D6505" t="str">
            <v>0318</v>
          </cell>
          <cell r="E6505">
            <v>0</v>
          </cell>
          <cell r="F6505">
            <v>0</v>
          </cell>
          <cell r="G6505" t="str">
            <v>90776</v>
          </cell>
          <cell r="H6505" t="str">
            <v>ENCARREGADO GERAL COM ENCARGOS COMPLEMENTARES</v>
          </cell>
        </row>
        <row r="6506">
          <cell r="A6506" t="str">
            <v>SERVICOS DIVERSOS</v>
          </cell>
          <cell r="B6506" t="str">
            <v>SEDI</v>
          </cell>
          <cell r="C6506" t="str">
            <v>OUTROS</v>
          </cell>
          <cell r="D6506" t="str">
            <v>0318</v>
          </cell>
          <cell r="E6506">
            <v>0</v>
          </cell>
          <cell r="F6506">
            <v>0</v>
          </cell>
          <cell r="G6506" t="str">
            <v>90777</v>
          </cell>
          <cell r="H6506" t="str">
            <v>ENGENHEIRO CIVIL DE OBRA JUNIOR COM ENCARGOS COMPLEMENTARES</v>
          </cell>
        </row>
        <row r="6507">
          <cell r="A6507" t="str">
            <v>SERVICOS DIVERSOS</v>
          </cell>
          <cell r="B6507" t="str">
            <v>SEDI</v>
          </cell>
          <cell r="C6507" t="str">
            <v>OUTROS</v>
          </cell>
          <cell r="D6507" t="str">
            <v>0318</v>
          </cell>
          <cell r="E6507">
            <v>0</v>
          </cell>
          <cell r="F6507">
            <v>0</v>
          </cell>
          <cell r="G6507" t="str">
            <v>90778</v>
          </cell>
          <cell r="H6507" t="str">
            <v>ENGENHEIRO CIVIL DE OBRA PLENO COM ENCARGOS COMPLEMENTARES</v>
          </cell>
        </row>
        <row r="6508">
          <cell r="A6508" t="str">
            <v>SERVICOS DIVERSOS</v>
          </cell>
          <cell r="B6508" t="str">
            <v>SEDI</v>
          </cell>
          <cell r="C6508" t="str">
            <v>OUTROS</v>
          </cell>
          <cell r="D6508" t="str">
            <v>0318</v>
          </cell>
          <cell r="E6508">
            <v>0</v>
          </cell>
          <cell r="F6508">
            <v>0</v>
          </cell>
          <cell r="G6508" t="str">
            <v>90779</v>
          </cell>
          <cell r="H6508" t="str">
            <v>ENGENHEIRO CIVIL DE OBRA SENIOR COM ENCARGOS COMPLEMENTARES</v>
          </cell>
        </row>
        <row r="6509">
          <cell r="A6509" t="str">
            <v>SERVICOS DIVERSOS</v>
          </cell>
          <cell r="B6509" t="str">
            <v>SEDI</v>
          </cell>
          <cell r="C6509" t="str">
            <v>OUTROS</v>
          </cell>
          <cell r="D6509" t="str">
            <v>0318</v>
          </cell>
          <cell r="E6509">
            <v>0</v>
          </cell>
          <cell r="F6509">
            <v>0</v>
          </cell>
          <cell r="G6509" t="str">
            <v>90780</v>
          </cell>
          <cell r="H6509" t="str">
            <v>MESTRE DE OBRAS COM ENCARGOS COMPLEMENTARES</v>
          </cell>
        </row>
        <row r="6510">
          <cell r="A6510" t="str">
            <v>SERVICOS DIVERSOS</v>
          </cell>
          <cell r="B6510" t="str">
            <v>SEDI</v>
          </cell>
          <cell r="C6510" t="str">
            <v>OUTROS</v>
          </cell>
          <cell r="D6510" t="str">
            <v>0318</v>
          </cell>
          <cell r="E6510">
            <v>0</v>
          </cell>
          <cell r="F6510">
            <v>0</v>
          </cell>
          <cell r="G6510" t="str">
            <v>90781</v>
          </cell>
          <cell r="H6510" t="str">
            <v>TOPOGRAFO COM ENCARGOS COMPLEMENTARES</v>
          </cell>
        </row>
        <row r="6511">
          <cell r="A6511" t="str">
            <v>SERVICOS DIVERSOS</v>
          </cell>
          <cell r="B6511" t="str">
            <v>SEDI</v>
          </cell>
          <cell r="C6511" t="str">
            <v>OUTROS</v>
          </cell>
          <cell r="D6511" t="str">
            <v>0318</v>
          </cell>
          <cell r="E6511">
            <v>0</v>
          </cell>
          <cell r="F6511">
            <v>0</v>
          </cell>
          <cell r="G6511" t="str">
            <v>91677</v>
          </cell>
          <cell r="H6511" t="str">
            <v>ENGENHEIRO ELETRICISTA COM ENCARGOS COMPLEMENTARES</v>
          </cell>
        </row>
        <row r="6512">
          <cell r="A6512" t="str">
            <v>SERVICOS DIVERSOS</v>
          </cell>
          <cell r="B6512" t="str">
            <v>SEDI</v>
          </cell>
          <cell r="C6512" t="str">
            <v>OUTROS</v>
          </cell>
          <cell r="D6512" t="str">
            <v>0318</v>
          </cell>
          <cell r="E6512">
            <v>0</v>
          </cell>
          <cell r="F6512">
            <v>0</v>
          </cell>
          <cell r="G6512" t="str">
            <v>91678</v>
          </cell>
          <cell r="H6512" t="str">
            <v>ENGENHEIRO SANITARISTA COM ENCARGOS COMPLEMENTARES</v>
          </cell>
        </row>
        <row r="6513">
          <cell r="A6513" t="str">
            <v>SERVICOS DIVERSOS</v>
          </cell>
          <cell r="B6513" t="str">
            <v>SEDI</v>
          </cell>
          <cell r="C6513" t="str">
            <v>OUTROS</v>
          </cell>
          <cell r="D6513" t="str">
            <v>0318</v>
          </cell>
          <cell r="E6513">
            <v>0</v>
          </cell>
          <cell r="F6513">
            <v>0</v>
          </cell>
          <cell r="G6513" t="str">
            <v>93558</v>
          </cell>
          <cell r="H6513" t="str">
            <v>MOTORISTA DE CAMINHAO COM ENCARGOS COMPLEMENTARES</v>
          </cell>
        </row>
        <row r="6514">
          <cell r="A6514" t="str">
            <v>SERVICOS DIVERSOS</v>
          </cell>
          <cell r="B6514" t="str">
            <v>SEDI</v>
          </cell>
          <cell r="C6514" t="str">
            <v>OUTROS</v>
          </cell>
          <cell r="D6514" t="str">
            <v>0318</v>
          </cell>
          <cell r="E6514">
            <v>0</v>
          </cell>
          <cell r="F6514">
            <v>0</v>
          </cell>
          <cell r="G6514" t="str">
            <v>93559</v>
          </cell>
          <cell r="H6514" t="str">
            <v>DESENHISTA DETALHISTA COM ENCARGOS COMPLEMENTARES</v>
          </cell>
        </row>
        <row r="6515">
          <cell r="A6515" t="str">
            <v>SERVICOS DIVERSOS</v>
          </cell>
          <cell r="B6515" t="str">
            <v>SEDI</v>
          </cell>
          <cell r="C6515" t="str">
            <v>OUTROS</v>
          </cell>
          <cell r="D6515" t="str">
            <v>0318</v>
          </cell>
          <cell r="E6515">
            <v>0</v>
          </cell>
          <cell r="F6515">
            <v>0</v>
          </cell>
          <cell r="G6515" t="str">
            <v>93560</v>
          </cell>
          <cell r="H6515" t="str">
            <v>DESENHISTA COPISTA COM ENCARGOS COMPLEMENTARES</v>
          </cell>
        </row>
        <row r="6516">
          <cell r="A6516" t="str">
            <v>SERVICOS DIVERSOS</v>
          </cell>
          <cell r="B6516" t="str">
            <v>SEDI</v>
          </cell>
          <cell r="C6516" t="str">
            <v>OUTROS</v>
          </cell>
          <cell r="D6516" t="str">
            <v>0318</v>
          </cell>
          <cell r="E6516">
            <v>0</v>
          </cell>
          <cell r="F6516">
            <v>0</v>
          </cell>
          <cell r="G6516" t="str">
            <v>93561</v>
          </cell>
          <cell r="H6516" t="str">
            <v>DESENHISTA PROJETISTA COM ENCARGOS COMPLEMENTARES</v>
          </cell>
        </row>
        <row r="6517">
          <cell r="A6517" t="str">
            <v>SERVICOS DIVERSOS</v>
          </cell>
          <cell r="B6517" t="str">
            <v>SEDI</v>
          </cell>
          <cell r="C6517" t="str">
            <v>OUTROS</v>
          </cell>
          <cell r="D6517" t="str">
            <v>0318</v>
          </cell>
          <cell r="E6517">
            <v>0</v>
          </cell>
          <cell r="F6517">
            <v>0</v>
          </cell>
          <cell r="G6517" t="str">
            <v>93562</v>
          </cell>
          <cell r="H6517" t="str">
            <v>AUXILIAR DE DESENHISTA COM ENCARGOS COMPLEMENTARES</v>
          </cell>
        </row>
        <row r="6518">
          <cell r="A6518" t="str">
            <v>SERVICOS DIVERSOS</v>
          </cell>
          <cell r="B6518" t="str">
            <v>SEDI</v>
          </cell>
          <cell r="C6518" t="str">
            <v>OUTROS</v>
          </cell>
          <cell r="D6518" t="str">
            <v>0318</v>
          </cell>
          <cell r="E6518">
            <v>0</v>
          </cell>
          <cell r="F6518">
            <v>0</v>
          </cell>
          <cell r="G6518" t="str">
            <v>93563</v>
          </cell>
          <cell r="H6518" t="str">
            <v>ALMOXARIFE COM ENCARGOS COMPLEMENTARES</v>
          </cell>
        </row>
        <row r="6519">
          <cell r="A6519" t="str">
            <v>SERVICOS DIVERSOS</v>
          </cell>
          <cell r="B6519" t="str">
            <v>SEDI</v>
          </cell>
          <cell r="C6519" t="str">
            <v>OUTROS</v>
          </cell>
          <cell r="D6519" t="str">
            <v>0318</v>
          </cell>
          <cell r="E6519">
            <v>0</v>
          </cell>
          <cell r="F6519">
            <v>0</v>
          </cell>
          <cell r="G6519" t="str">
            <v>93564</v>
          </cell>
          <cell r="H6519" t="str">
            <v>APONTADOR OU APROPRIADOR COM ENCARGOS COMPLEMENTARES</v>
          </cell>
        </row>
        <row r="6520">
          <cell r="A6520" t="str">
            <v>SERVICOS DIVERSOS</v>
          </cell>
          <cell r="B6520" t="str">
            <v>SEDI</v>
          </cell>
          <cell r="C6520" t="str">
            <v>OUTROS</v>
          </cell>
          <cell r="D6520" t="str">
            <v>0318</v>
          </cell>
          <cell r="E6520">
            <v>0</v>
          </cell>
          <cell r="F6520">
            <v>0</v>
          </cell>
          <cell r="G6520" t="str">
            <v>93565</v>
          </cell>
          <cell r="H6520" t="str">
            <v>ENGENHEIRO CIVIL DE OBRA JUNIOR COM ENCARGOS COMPLEMENTARES</v>
          </cell>
        </row>
        <row r="6521">
          <cell r="A6521" t="str">
            <v>SERVICOS DIVERSOS</v>
          </cell>
          <cell r="B6521" t="str">
            <v>SEDI</v>
          </cell>
          <cell r="C6521" t="str">
            <v>OUTROS</v>
          </cell>
          <cell r="D6521" t="str">
            <v>0318</v>
          </cell>
          <cell r="E6521">
            <v>0</v>
          </cell>
          <cell r="F6521">
            <v>0</v>
          </cell>
          <cell r="G6521" t="str">
            <v>93566</v>
          </cell>
          <cell r="H6521" t="str">
            <v>AUXILIAR DE ESCRITORIO COM ENCARGOS COMPLEMENTARES</v>
          </cell>
        </row>
        <row r="6522">
          <cell r="A6522" t="str">
            <v>SERVICOS DIVERSOS</v>
          </cell>
          <cell r="B6522" t="str">
            <v>SEDI</v>
          </cell>
          <cell r="C6522" t="str">
            <v>OUTROS</v>
          </cell>
          <cell r="D6522" t="str">
            <v>0318</v>
          </cell>
          <cell r="E6522">
            <v>0</v>
          </cell>
          <cell r="F6522">
            <v>0</v>
          </cell>
          <cell r="G6522" t="str">
            <v>93567</v>
          </cell>
          <cell r="H6522" t="str">
            <v>ENGENHEIRO CIVIL DE OBRA PLENO COM ENCARGOS COMPLEMENTARES</v>
          </cell>
        </row>
        <row r="6523">
          <cell r="A6523" t="str">
            <v>SERVICOS DIVERSOS</v>
          </cell>
          <cell r="B6523" t="str">
            <v>SEDI</v>
          </cell>
          <cell r="C6523" t="str">
            <v>OUTROS</v>
          </cell>
          <cell r="D6523" t="str">
            <v>0318</v>
          </cell>
          <cell r="E6523">
            <v>0</v>
          </cell>
          <cell r="F6523">
            <v>0</v>
          </cell>
          <cell r="G6523" t="str">
            <v>93568</v>
          </cell>
          <cell r="H6523" t="str">
            <v>ENGENHEIRO CIVIL DE OBRA SENIOR COM ENCARGOS COMPLEMENTARES</v>
          </cell>
        </row>
        <row r="6524">
          <cell r="A6524" t="str">
            <v>SERVICOS DIVERSOS</v>
          </cell>
          <cell r="B6524" t="str">
            <v>SEDI</v>
          </cell>
          <cell r="C6524" t="str">
            <v>OUTROS</v>
          </cell>
          <cell r="D6524" t="str">
            <v>0318</v>
          </cell>
          <cell r="E6524">
            <v>0</v>
          </cell>
          <cell r="F6524">
            <v>0</v>
          </cell>
          <cell r="G6524" t="str">
            <v>93569</v>
          </cell>
          <cell r="H6524" t="str">
            <v>ARQUITETO JUNIOR COM ENCARGOS COMPLEMENTARES</v>
          </cell>
        </row>
        <row r="6525">
          <cell r="A6525" t="str">
            <v>SERVICOS DIVERSOS</v>
          </cell>
          <cell r="B6525" t="str">
            <v>SEDI</v>
          </cell>
          <cell r="C6525" t="str">
            <v>OUTROS</v>
          </cell>
          <cell r="D6525" t="str">
            <v>0318</v>
          </cell>
          <cell r="E6525">
            <v>0</v>
          </cell>
          <cell r="F6525">
            <v>0</v>
          </cell>
          <cell r="G6525" t="str">
            <v>93570</v>
          </cell>
          <cell r="H6525" t="str">
            <v>ARQUITETO PLENO COM ENCARGOS COMPLEMENTARES</v>
          </cell>
        </row>
        <row r="6526">
          <cell r="A6526" t="str">
            <v>SERVICOS DIVERSOS</v>
          </cell>
          <cell r="B6526" t="str">
            <v>SEDI</v>
          </cell>
          <cell r="C6526" t="str">
            <v>OUTROS</v>
          </cell>
          <cell r="D6526" t="str">
            <v>0318</v>
          </cell>
          <cell r="E6526">
            <v>0</v>
          </cell>
          <cell r="F6526">
            <v>0</v>
          </cell>
          <cell r="G6526" t="str">
            <v>93571</v>
          </cell>
          <cell r="H6526" t="str">
            <v>ARQUITETO SENIOR COM ENCARGOS COMPLEMENTARES</v>
          </cell>
        </row>
        <row r="6527">
          <cell r="A6527" t="str">
            <v>SERVICOS DIVERSOS</v>
          </cell>
          <cell r="B6527" t="str">
            <v>SEDI</v>
          </cell>
          <cell r="C6527" t="str">
            <v>OUTROS</v>
          </cell>
          <cell r="D6527" t="str">
            <v>0318</v>
          </cell>
          <cell r="E6527">
            <v>0</v>
          </cell>
          <cell r="F6527">
            <v>0</v>
          </cell>
          <cell r="G6527" t="str">
            <v>93572</v>
          </cell>
          <cell r="H6527" t="str">
            <v>ENCARREGADO GERAL DE OBRAS COM ENCARGOS COMPLEMENTARES</v>
          </cell>
        </row>
        <row r="6528">
          <cell r="A6528" t="str">
            <v>SERVICOS DIVERSOS</v>
          </cell>
          <cell r="B6528" t="str">
            <v>SEDI</v>
          </cell>
          <cell r="C6528" t="str">
            <v>OUTROS</v>
          </cell>
          <cell r="D6528" t="str">
            <v>0318</v>
          </cell>
          <cell r="E6528">
            <v>0</v>
          </cell>
          <cell r="F6528">
            <v>0</v>
          </cell>
          <cell r="G6528" t="str">
            <v>94295</v>
          </cell>
          <cell r="H6528" t="str">
            <v>MESTRE DE OBRAS COM ENCARGOS COMPLEMENTARES</v>
          </cell>
        </row>
        <row r="6529">
          <cell r="A6529" t="str">
            <v>SERVICOS DIVERSOS</v>
          </cell>
          <cell r="B6529" t="str">
            <v>SEDI</v>
          </cell>
          <cell r="C6529" t="str">
            <v>OUTROS</v>
          </cell>
          <cell r="D6529" t="str">
            <v>0318</v>
          </cell>
          <cell r="E6529">
            <v>0</v>
          </cell>
          <cell r="F6529">
            <v>0</v>
          </cell>
          <cell r="G6529" t="str">
            <v>94296</v>
          </cell>
          <cell r="H6529" t="str">
            <v>TOPOGRAFO COM ENCARGOS COMPLEMENTARES</v>
          </cell>
        </row>
        <row r="6530">
          <cell r="A6530" t="str">
            <v>SERVICOS DIVERSOS</v>
          </cell>
          <cell r="B6530" t="str">
            <v>SEDI</v>
          </cell>
          <cell r="C6530" t="str">
            <v>OUTROS</v>
          </cell>
          <cell r="D6530" t="str">
            <v>0318</v>
          </cell>
          <cell r="E6530">
            <v>0</v>
          </cell>
          <cell r="F6530">
            <v>0</v>
          </cell>
          <cell r="G6530" t="str">
            <v>95308</v>
          </cell>
          <cell r="H6530" t="str">
            <v>CURSO DE CAPACITAÇÃO PARA AJUDANTE DE ARMADOR (ENCARGOS COMPLEMENTARES) - HORISTA</v>
          </cell>
        </row>
        <row r="6531">
          <cell r="A6531" t="str">
            <v>SERVICOS DIVERSOS</v>
          </cell>
          <cell r="B6531" t="str">
            <v>SEDI</v>
          </cell>
          <cell r="C6531" t="str">
            <v>OUTROS</v>
          </cell>
          <cell r="D6531" t="str">
            <v>0318</v>
          </cell>
          <cell r="E6531">
            <v>0</v>
          </cell>
          <cell r="F6531">
            <v>0</v>
          </cell>
          <cell r="G6531" t="str">
            <v>95309</v>
          </cell>
          <cell r="H6531" t="str">
            <v>CURSO DE CAPACITAÇÃO PARA AJUDANTE DE CARPINTEIRO (ENCARGOS COMPLEMENTARES) - HORISTA</v>
          </cell>
        </row>
        <row r="6532">
          <cell r="A6532" t="str">
            <v>SERVICOS DIVERSOS</v>
          </cell>
          <cell r="B6532" t="str">
            <v>SEDI</v>
          </cell>
          <cell r="C6532" t="str">
            <v>OUTROS</v>
          </cell>
          <cell r="D6532" t="str">
            <v>0318</v>
          </cell>
          <cell r="E6532">
            <v>0</v>
          </cell>
          <cell r="F6532">
            <v>0</v>
          </cell>
          <cell r="G6532" t="str">
            <v>95310</v>
          </cell>
          <cell r="H6532" t="str">
            <v>CURSO DE CAPACITAÇÃO PARA AJUDANTE DE ESTRUTURA METÁLICA (ENCARGOS COMPLEMENTARES) - HORISTA</v>
          </cell>
        </row>
        <row r="6533">
          <cell r="A6533" t="str">
            <v>SERVICOS DIVERSOS</v>
          </cell>
          <cell r="B6533" t="str">
            <v>SEDI</v>
          </cell>
          <cell r="C6533" t="str">
            <v>OUTROS</v>
          </cell>
          <cell r="D6533" t="str">
            <v>0318</v>
          </cell>
          <cell r="E6533">
            <v>0</v>
          </cell>
          <cell r="F6533">
            <v>0</v>
          </cell>
          <cell r="G6533" t="str">
            <v>95311</v>
          </cell>
          <cell r="H6533" t="str">
            <v>CURSO DE CAPACITAÇÃO PARA AJUDANTE DE OPERAÇÃO EM GERAL (ENCARGOS COMPLEMENTARES) - HORISTA</v>
          </cell>
        </row>
        <row r="6534">
          <cell r="A6534" t="str">
            <v>SERVICOS DIVERSOS</v>
          </cell>
          <cell r="B6534" t="str">
            <v>SEDI</v>
          </cell>
          <cell r="C6534" t="str">
            <v>OUTROS</v>
          </cell>
          <cell r="D6534" t="str">
            <v>0318</v>
          </cell>
          <cell r="E6534">
            <v>0</v>
          </cell>
          <cell r="F6534">
            <v>0</v>
          </cell>
          <cell r="G6534" t="str">
            <v>95312</v>
          </cell>
          <cell r="H6534" t="str">
            <v>CURSO DE CAPACITAÇÃO PARA AJUDANTE DE PEDREIRO (ENCARGOS COMPLEMENTARES) - HORISTA</v>
          </cell>
        </row>
        <row r="6535">
          <cell r="A6535" t="str">
            <v>SERVICOS DIVERSOS</v>
          </cell>
          <cell r="B6535" t="str">
            <v>SEDI</v>
          </cell>
          <cell r="C6535" t="str">
            <v>OUTROS</v>
          </cell>
          <cell r="D6535" t="str">
            <v>0318</v>
          </cell>
          <cell r="E6535">
            <v>0</v>
          </cell>
          <cell r="F6535">
            <v>0</v>
          </cell>
          <cell r="G6535" t="str">
            <v>95313</v>
          </cell>
          <cell r="H6535" t="str">
            <v>CURSO DE CAPACITAÇÃO PARA AJUDANTE ESPECIALIZADO (ENCARGOS COMPLEMENTARES) - HORISTA</v>
          </cell>
        </row>
        <row r="6536">
          <cell r="A6536" t="str">
            <v>SERVICOS DIVERSOS</v>
          </cell>
          <cell r="B6536" t="str">
            <v>SEDI</v>
          </cell>
          <cell r="C6536" t="str">
            <v>OUTROS</v>
          </cell>
          <cell r="D6536" t="str">
            <v>0318</v>
          </cell>
          <cell r="E6536">
            <v>0</v>
          </cell>
          <cell r="F6536">
            <v>0</v>
          </cell>
          <cell r="G6536" t="str">
            <v>95314</v>
          </cell>
          <cell r="H6536" t="str">
            <v>CURSO DE CAPACITAÇÃO PARA ARMADOR (ENCARGOS COMPLEMENTARES) - HORISTA</v>
          </cell>
        </row>
        <row r="6537">
          <cell r="A6537" t="str">
            <v>SERVICOS DIVERSOS</v>
          </cell>
          <cell r="B6537" t="str">
            <v>SEDI</v>
          </cell>
          <cell r="C6537" t="str">
            <v>OUTROS</v>
          </cell>
          <cell r="D6537" t="str">
            <v>0318</v>
          </cell>
          <cell r="E6537">
            <v>0</v>
          </cell>
          <cell r="F6537">
            <v>0</v>
          </cell>
          <cell r="G6537" t="str">
            <v>95315</v>
          </cell>
          <cell r="H6537" t="str">
            <v>CURSO DE CAPACITAÇÃO PARA ASSENTADOR DE TUBOS (ENCARGOS COMPLEMENTARES) - HORISTA</v>
          </cell>
        </row>
        <row r="6538">
          <cell r="A6538" t="str">
            <v>SERVICOS DIVERSOS</v>
          </cell>
          <cell r="B6538" t="str">
            <v>SEDI</v>
          </cell>
          <cell r="C6538" t="str">
            <v>OUTROS</v>
          </cell>
          <cell r="D6538" t="str">
            <v>0318</v>
          </cell>
          <cell r="E6538">
            <v>0</v>
          </cell>
          <cell r="F6538">
            <v>0</v>
          </cell>
          <cell r="G6538" t="str">
            <v>95316</v>
          </cell>
          <cell r="H6538" t="str">
            <v>CURSO DE CAPACITAÇÃO PARA AUXILIAR DE ELETRICISTA (ENCARGOS COMPLEMENTARES) - HORISTA</v>
          </cell>
        </row>
        <row r="6539">
          <cell r="A6539" t="str">
            <v>SERVICOS DIVERSOS</v>
          </cell>
          <cell r="B6539" t="str">
            <v>SEDI</v>
          </cell>
          <cell r="C6539" t="str">
            <v>OUTROS</v>
          </cell>
          <cell r="D6539" t="str">
            <v>0318</v>
          </cell>
          <cell r="E6539">
            <v>0</v>
          </cell>
          <cell r="F6539">
            <v>0</v>
          </cell>
          <cell r="G6539" t="str">
            <v>95317</v>
          </cell>
          <cell r="H6539" t="str">
            <v>CURSO DE CAPACITAÇÃO PARA AUXILIAR DE ENCANADOR OU BOMBEIRO HIDRÁULICO (ENCARGOS COMPLEMENTARES) - HORISTA</v>
          </cell>
        </row>
        <row r="6540">
          <cell r="A6540" t="str">
            <v>SERVICOS DIVERSOS</v>
          </cell>
          <cell r="B6540" t="str">
            <v>SEDI</v>
          </cell>
          <cell r="C6540" t="str">
            <v>OUTROS</v>
          </cell>
          <cell r="D6540" t="str">
            <v>0318</v>
          </cell>
          <cell r="E6540">
            <v>0</v>
          </cell>
          <cell r="F6540">
            <v>0</v>
          </cell>
          <cell r="G6540" t="str">
            <v>95318</v>
          </cell>
          <cell r="H6540" t="str">
            <v>CURSO DE CAPACITAÇÃO PARA AUXILIAR DE LABORATÓRIO (ENCARGOS COMPLEMENTARES) - HORISTA</v>
          </cell>
        </row>
        <row r="6541">
          <cell r="A6541" t="str">
            <v>SERVICOS DIVERSOS</v>
          </cell>
          <cell r="B6541" t="str">
            <v>SEDI</v>
          </cell>
          <cell r="C6541" t="str">
            <v>OUTROS</v>
          </cell>
          <cell r="D6541" t="str">
            <v>0318</v>
          </cell>
          <cell r="E6541">
            <v>0</v>
          </cell>
          <cell r="F6541">
            <v>0</v>
          </cell>
          <cell r="G6541" t="str">
            <v>95319</v>
          </cell>
          <cell r="H6541" t="str">
            <v>CURSO DE CAPACITAÇÃO PARA AUXILIAR DE MECÂNICO (ENCARGOS COMPLEMENTARES) - HORISTA</v>
          </cell>
        </row>
        <row r="6542">
          <cell r="A6542" t="str">
            <v>SERVICOS DIVERSOS</v>
          </cell>
          <cell r="B6542" t="str">
            <v>SEDI</v>
          </cell>
          <cell r="C6542" t="str">
            <v>OUTROS</v>
          </cell>
          <cell r="D6542" t="str">
            <v>0318</v>
          </cell>
          <cell r="E6542">
            <v>0</v>
          </cell>
          <cell r="F6542">
            <v>0</v>
          </cell>
          <cell r="G6542" t="str">
            <v>95320</v>
          </cell>
          <cell r="H6542" t="str">
            <v>CURSO DE CAPACITAÇÃO PARA AUXILIAR DE SERRALHEIRO (ENCARGOS COMPLEMENTARES) - HORISTA</v>
          </cell>
        </row>
        <row r="6543">
          <cell r="A6543" t="str">
            <v>SERVICOS DIVERSOS</v>
          </cell>
          <cell r="B6543" t="str">
            <v>SEDI</v>
          </cell>
          <cell r="C6543" t="str">
            <v>OUTROS</v>
          </cell>
          <cell r="D6543" t="str">
            <v>0318</v>
          </cell>
          <cell r="E6543">
            <v>0</v>
          </cell>
          <cell r="F6543">
            <v>0</v>
          </cell>
          <cell r="G6543" t="str">
            <v>95321</v>
          </cell>
          <cell r="H6543" t="str">
            <v>CURSO DE CAPACITAÇÃO PARA AUXILIAR DE SERVIÇOS GERAIS (ENCARGOS COMPLEMENTARES) - HORISTA</v>
          </cell>
        </row>
        <row r="6544">
          <cell r="A6544" t="str">
            <v>SERVICOS DIVERSOS</v>
          </cell>
          <cell r="B6544" t="str">
            <v>SEDI</v>
          </cell>
          <cell r="C6544" t="str">
            <v>OUTROS</v>
          </cell>
          <cell r="D6544" t="str">
            <v>0318</v>
          </cell>
          <cell r="E6544">
            <v>0</v>
          </cell>
          <cell r="F6544">
            <v>0</v>
          </cell>
          <cell r="G6544" t="str">
            <v>95322</v>
          </cell>
          <cell r="H6544" t="str">
            <v>CURSO DE CAPACITAÇÃO PARA AUXILIAR DE TOPÓGRAFO (ENCARGOS COMPLEMENTARES) - HORISTA</v>
          </cell>
        </row>
        <row r="6545">
          <cell r="A6545" t="str">
            <v>SERVICOS DIVERSOS</v>
          </cell>
          <cell r="B6545" t="str">
            <v>SEDI</v>
          </cell>
          <cell r="C6545" t="str">
            <v>OUTROS</v>
          </cell>
          <cell r="D6545" t="str">
            <v>0318</v>
          </cell>
          <cell r="E6545">
            <v>0</v>
          </cell>
          <cell r="F6545">
            <v>0</v>
          </cell>
          <cell r="G6545" t="str">
            <v>95323</v>
          </cell>
          <cell r="H6545" t="str">
            <v>CURSO DE CAPACITAÇÃO PARA AUXILIAR TÉCNICO DE ENGENHARIA (ENCARGOS COMPLEMENTARES) - HORISTA</v>
          </cell>
        </row>
        <row r="6546">
          <cell r="A6546" t="str">
            <v>SERVICOS DIVERSOS</v>
          </cell>
          <cell r="B6546" t="str">
            <v>SEDI</v>
          </cell>
          <cell r="C6546" t="str">
            <v>OUTROS</v>
          </cell>
          <cell r="D6546" t="str">
            <v>0318</v>
          </cell>
          <cell r="E6546">
            <v>0</v>
          </cell>
          <cell r="F6546">
            <v>0</v>
          </cell>
          <cell r="G6546" t="str">
            <v>95324</v>
          </cell>
          <cell r="H6546" t="str">
            <v>CURSO DE CAPACITAÇÃO PARA AZULEJISTA OU LADRILHISTA (ENCARGOS COMPLEMENTARES) - HORISTA</v>
          </cell>
        </row>
        <row r="6547">
          <cell r="A6547" t="str">
            <v>SERVICOS DIVERSOS</v>
          </cell>
          <cell r="B6547" t="str">
            <v>SEDI</v>
          </cell>
          <cell r="C6547" t="str">
            <v>OUTROS</v>
          </cell>
          <cell r="D6547" t="str">
            <v>0318</v>
          </cell>
          <cell r="E6547">
            <v>0</v>
          </cell>
          <cell r="F6547">
            <v>0</v>
          </cell>
          <cell r="G6547" t="str">
            <v>95325</v>
          </cell>
          <cell r="H6547" t="str">
            <v>CURSO DE CAPACITAÇÃO PARA BLASTER, DINAMITADOR OU CABO DE FOGO (ENCARGOS COMPLEMENTARES) - HORISTA</v>
          </cell>
        </row>
        <row r="6548">
          <cell r="A6548" t="str">
            <v>SERVICOS DIVERSOS</v>
          </cell>
          <cell r="B6548" t="str">
            <v>SEDI</v>
          </cell>
          <cell r="C6548" t="str">
            <v>OUTROS</v>
          </cell>
          <cell r="D6548" t="str">
            <v>0318</v>
          </cell>
          <cell r="E6548">
            <v>0</v>
          </cell>
          <cell r="F6548">
            <v>0</v>
          </cell>
          <cell r="G6548" t="str">
            <v>95326</v>
          </cell>
          <cell r="H6548" t="str">
            <v>CURSO DE CAPACITAÇÃO PARA CADASTRISTA DE REDES DE AGUA E ESGOTO (ENCARGOS COMPLEMENTARES) - HORISTA</v>
          </cell>
        </row>
        <row r="6549">
          <cell r="A6549" t="str">
            <v>SERVICOS DIVERSOS</v>
          </cell>
          <cell r="B6549" t="str">
            <v>SEDI</v>
          </cell>
          <cell r="C6549" t="str">
            <v>OUTROS</v>
          </cell>
          <cell r="D6549" t="str">
            <v>0318</v>
          </cell>
          <cell r="E6549">
            <v>0</v>
          </cell>
          <cell r="F6549">
            <v>0</v>
          </cell>
          <cell r="G6549" t="str">
            <v>95327</v>
          </cell>
          <cell r="H6549" t="str">
            <v>CURSO DE CAPACITAÇÃO PARA CALAFETADOR/CALAFATE (ENCARGOS COMPLEMENTARES) - HORISTA</v>
          </cell>
        </row>
        <row r="6550">
          <cell r="A6550" t="str">
            <v>SERVICOS DIVERSOS</v>
          </cell>
          <cell r="B6550" t="str">
            <v>SEDI</v>
          </cell>
          <cell r="C6550" t="str">
            <v>OUTROS</v>
          </cell>
          <cell r="D6550" t="str">
            <v>0318</v>
          </cell>
          <cell r="E6550">
            <v>0</v>
          </cell>
          <cell r="F6550">
            <v>0</v>
          </cell>
          <cell r="G6550" t="str">
            <v>95328</v>
          </cell>
          <cell r="H6550" t="str">
            <v>CURSO DE CAPACITAÇÃO PARA CALCETEIRO (ENCARGOS COMPLEMENTARES) - HORISTA</v>
          </cell>
        </row>
        <row r="6551">
          <cell r="A6551" t="str">
            <v>SERVICOS DIVERSOS</v>
          </cell>
          <cell r="B6551" t="str">
            <v>SEDI</v>
          </cell>
          <cell r="C6551" t="str">
            <v>OUTROS</v>
          </cell>
          <cell r="D6551" t="str">
            <v>0318</v>
          </cell>
          <cell r="E6551">
            <v>0</v>
          </cell>
          <cell r="F6551">
            <v>0</v>
          </cell>
          <cell r="G6551" t="str">
            <v>95329</v>
          </cell>
          <cell r="H6551" t="str">
            <v>CURSO DE CAPACITAÇÃO PARA CARPINTEIRO DE ESQUADRIA (ENCARGOS COMPLEMENTARES) - HORISTA</v>
          </cell>
        </row>
        <row r="6552">
          <cell r="A6552" t="str">
            <v>SERVICOS DIVERSOS</v>
          </cell>
          <cell r="B6552" t="str">
            <v>SEDI</v>
          </cell>
          <cell r="C6552" t="str">
            <v>OUTROS</v>
          </cell>
          <cell r="D6552" t="str">
            <v>0318</v>
          </cell>
          <cell r="E6552">
            <v>0</v>
          </cell>
          <cell r="F6552">
            <v>0</v>
          </cell>
          <cell r="G6552" t="str">
            <v>95330</v>
          </cell>
          <cell r="H6552" t="str">
            <v>CURSO DE CAPACITAÇÃO PARA CARPINTEIRO DE FÔRMAS (ENCARGOS COMPLEMENTARES) - HORISTA</v>
          </cell>
        </row>
        <row r="6553">
          <cell r="A6553" t="str">
            <v>SERVICOS DIVERSOS</v>
          </cell>
          <cell r="B6553" t="str">
            <v>SEDI</v>
          </cell>
          <cell r="C6553" t="str">
            <v>OUTROS</v>
          </cell>
          <cell r="D6553" t="str">
            <v>0318</v>
          </cell>
          <cell r="E6553">
            <v>0</v>
          </cell>
          <cell r="F6553">
            <v>0</v>
          </cell>
          <cell r="G6553" t="str">
            <v>95331</v>
          </cell>
          <cell r="H6553" t="str">
            <v>CURSO DE CAPACITAÇÃO PARA CAVOUQUEIRO OU OPERADOR PERFURATRIZ/ROMPEDOR (ENCARGOS COMPLEMENTARES) - HORISTA</v>
          </cell>
        </row>
        <row r="6554">
          <cell r="A6554" t="str">
            <v>SERVICOS DIVERSOS</v>
          </cell>
          <cell r="B6554" t="str">
            <v>SEDI</v>
          </cell>
          <cell r="C6554" t="str">
            <v>OUTROS</v>
          </cell>
          <cell r="D6554" t="str">
            <v>0318</v>
          </cell>
          <cell r="E6554">
            <v>0</v>
          </cell>
          <cell r="F6554">
            <v>0</v>
          </cell>
          <cell r="G6554" t="str">
            <v>95332</v>
          </cell>
          <cell r="H6554" t="str">
            <v>CURSO DE CAPACITAÇÃO PARA ELETRICISTA (ENCARGOS COMPLEMENTARES) - HORISTA</v>
          </cell>
        </row>
        <row r="6555">
          <cell r="A6555" t="str">
            <v>SERVICOS DIVERSOS</v>
          </cell>
          <cell r="B6555" t="str">
            <v>SEDI</v>
          </cell>
          <cell r="C6555" t="str">
            <v>OUTROS</v>
          </cell>
          <cell r="D6555" t="str">
            <v>0318</v>
          </cell>
          <cell r="E6555">
            <v>0</v>
          </cell>
          <cell r="F6555">
            <v>0</v>
          </cell>
          <cell r="G6555" t="str">
            <v>95333</v>
          </cell>
          <cell r="H6555" t="str">
            <v>CURSO DE CAPACITAÇÃO PARA ELETRICISTA INDUSTRIAL (ENCARGOS COMPLEMENTARES) - HORISTA</v>
          </cell>
        </row>
        <row r="6556">
          <cell r="A6556" t="str">
            <v>SERVICOS DIVERSOS</v>
          </cell>
          <cell r="B6556" t="str">
            <v>SEDI</v>
          </cell>
          <cell r="C6556" t="str">
            <v>OUTROS</v>
          </cell>
          <cell r="D6556" t="str">
            <v>0318</v>
          </cell>
          <cell r="E6556">
            <v>0</v>
          </cell>
          <cell r="F6556">
            <v>0</v>
          </cell>
          <cell r="G6556" t="str">
            <v>95334</v>
          </cell>
          <cell r="H6556" t="str">
            <v>CURSO DE CAPACITAÇÃO PARA ELETROTÉCNICO (ENCARGOS COMPLEMENTARES) - HORISTA</v>
          </cell>
        </row>
        <row r="6557">
          <cell r="A6557" t="str">
            <v>SERVICOS DIVERSOS</v>
          </cell>
          <cell r="B6557" t="str">
            <v>SEDI</v>
          </cell>
          <cell r="C6557" t="str">
            <v>OUTROS</v>
          </cell>
          <cell r="D6557" t="str">
            <v>0318</v>
          </cell>
          <cell r="E6557">
            <v>0</v>
          </cell>
          <cell r="F6557">
            <v>0</v>
          </cell>
          <cell r="G6557" t="str">
            <v>95335</v>
          </cell>
          <cell r="H6557" t="str">
            <v>CURSO DE CAPACITAÇÃO PARA ENCANADOR OU BOMBEIRO HIDRÁULICO (ENCARGOS COMPLEMENTARES) - HORISTA</v>
          </cell>
        </row>
        <row r="6558">
          <cell r="A6558" t="str">
            <v>SERVICOS DIVERSOS</v>
          </cell>
          <cell r="B6558" t="str">
            <v>SEDI</v>
          </cell>
          <cell r="C6558" t="str">
            <v>OUTROS</v>
          </cell>
          <cell r="D6558" t="str">
            <v>0318</v>
          </cell>
          <cell r="E6558">
            <v>0</v>
          </cell>
          <cell r="F6558">
            <v>0</v>
          </cell>
          <cell r="G6558" t="str">
            <v>95336</v>
          </cell>
          <cell r="H6558" t="str">
            <v>CURSO DE CAPACITAÇÃO PARA ESTUCADOR (ENCARGOS COMPLEMENTARES) - HORISTA</v>
          </cell>
        </row>
        <row r="6559">
          <cell r="A6559" t="str">
            <v>SERVICOS DIVERSOS</v>
          </cell>
          <cell r="B6559" t="str">
            <v>SEDI</v>
          </cell>
          <cell r="C6559" t="str">
            <v>OUTROS</v>
          </cell>
          <cell r="D6559" t="str">
            <v>0318</v>
          </cell>
          <cell r="E6559">
            <v>0</v>
          </cell>
          <cell r="F6559">
            <v>0</v>
          </cell>
          <cell r="G6559" t="str">
            <v>95337</v>
          </cell>
          <cell r="H6559" t="str">
            <v>CURSO DE CAPACITAÇÃO PARA GESSEIRO (ENCARGOS COMPLEMENTARES) - HORISTA</v>
          </cell>
        </row>
        <row r="6560">
          <cell r="A6560" t="str">
            <v>SERVICOS DIVERSOS</v>
          </cell>
          <cell r="B6560" t="str">
            <v>SEDI</v>
          </cell>
          <cell r="C6560" t="str">
            <v>OUTROS</v>
          </cell>
          <cell r="D6560" t="str">
            <v>0318</v>
          </cell>
          <cell r="E6560">
            <v>0</v>
          </cell>
          <cell r="F6560">
            <v>0</v>
          </cell>
          <cell r="G6560" t="str">
            <v>95338</v>
          </cell>
          <cell r="H6560" t="str">
            <v>CURSO DE CAPACITAÇÃO PARA IMPERMEABILIZADOR (ENCARGOS COMPLEMENTARES) - HORISTA</v>
          </cell>
        </row>
        <row r="6561">
          <cell r="A6561" t="str">
            <v>SERVICOS DIVERSOS</v>
          </cell>
          <cell r="B6561" t="str">
            <v>SEDI</v>
          </cell>
          <cell r="C6561" t="str">
            <v>OUTROS</v>
          </cell>
          <cell r="D6561" t="str">
            <v>0318</v>
          </cell>
          <cell r="E6561">
            <v>0</v>
          </cell>
          <cell r="F6561">
            <v>0</v>
          </cell>
          <cell r="G6561" t="str">
            <v>95339</v>
          </cell>
          <cell r="H6561" t="str">
            <v>CURSO DE CAPACITAÇÃO PARA MAÇARIQUEIRO (ENCARGOS COMPLEMENTARES) - HORISTA</v>
          </cell>
        </row>
        <row r="6562">
          <cell r="A6562" t="str">
            <v>SERVICOS DIVERSOS</v>
          </cell>
          <cell r="B6562" t="str">
            <v>SEDI</v>
          </cell>
          <cell r="C6562" t="str">
            <v>OUTROS</v>
          </cell>
          <cell r="D6562" t="str">
            <v>0318</v>
          </cell>
          <cell r="E6562">
            <v>0</v>
          </cell>
          <cell r="F6562">
            <v>0</v>
          </cell>
          <cell r="G6562" t="str">
            <v>95340</v>
          </cell>
          <cell r="H6562" t="str">
            <v>CURSO DE CAPACITAÇÃO PARA MARCENEIRO (ENCARGOS COMPLEMENTARES) - HORISTA</v>
          </cell>
        </row>
        <row r="6563">
          <cell r="A6563" t="str">
            <v>SERVICOS DIVERSOS</v>
          </cell>
          <cell r="B6563" t="str">
            <v>SEDI</v>
          </cell>
          <cell r="C6563" t="str">
            <v>OUTROS</v>
          </cell>
          <cell r="D6563" t="str">
            <v>0318</v>
          </cell>
          <cell r="E6563">
            <v>0</v>
          </cell>
          <cell r="F6563">
            <v>0</v>
          </cell>
          <cell r="G6563" t="str">
            <v>95341</v>
          </cell>
          <cell r="H6563" t="str">
            <v>CURSO DE CAPACITAÇÃO PARA MARMORISTA/GRANITEIRO (ENCARGOS COMPLEMENTARES) - HORISTA</v>
          </cell>
        </row>
        <row r="6564">
          <cell r="A6564" t="str">
            <v>SERVICOS DIVERSOS</v>
          </cell>
          <cell r="B6564" t="str">
            <v>SEDI</v>
          </cell>
          <cell r="C6564" t="str">
            <v>OUTROS</v>
          </cell>
          <cell r="D6564" t="str">
            <v>0318</v>
          </cell>
          <cell r="E6564">
            <v>0</v>
          </cell>
          <cell r="F6564">
            <v>0</v>
          </cell>
          <cell r="G6564" t="str">
            <v>95342</v>
          </cell>
          <cell r="H6564" t="str">
            <v>CURSO DE CAPACITAÇÃO PARA MECÂNICO DE EQUIPAMENTOS PESADOS (ENCARGOS COMPLEMENTARES) - HORISTA</v>
          </cell>
        </row>
        <row r="6565">
          <cell r="A6565" t="str">
            <v>SERVICOS DIVERSOS</v>
          </cell>
          <cell r="B6565" t="str">
            <v>SEDI</v>
          </cell>
          <cell r="C6565" t="str">
            <v>OUTROS</v>
          </cell>
          <cell r="D6565" t="str">
            <v>0318</v>
          </cell>
          <cell r="E6565">
            <v>0</v>
          </cell>
          <cell r="F6565">
            <v>0</v>
          </cell>
          <cell r="G6565" t="str">
            <v>95343</v>
          </cell>
          <cell r="H6565" t="str">
            <v>CURSO DE CAPACITAÇÃO PARA MONTADOR  DE TUBO AÇO/EQUIPAMENTOS (ENCARGOS COMPLEMENTARES) - HORISTA</v>
          </cell>
        </row>
        <row r="6566">
          <cell r="A6566" t="str">
            <v>SERVICOS DIVERSOS</v>
          </cell>
          <cell r="B6566" t="str">
            <v>SEDI</v>
          </cell>
          <cell r="C6566" t="str">
            <v>OUTROS</v>
          </cell>
          <cell r="D6566" t="str">
            <v>0318</v>
          </cell>
          <cell r="E6566">
            <v>0</v>
          </cell>
          <cell r="F6566">
            <v>0</v>
          </cell>
          <cell r="G6566" t="str">
            <v>95344</v>
          </cell>
          <cell r="H6566" t="str">
            <v>CURSO DE CAPACITAÇÃO PARA MONTADOR DE ESTRUTURA METÁLICA (ENCARGOS COMPLEMENTARES) - HORISTA</v>
          </cell>
        </row>
        <row r="6567">
          <cell r="A6567" t="str">
            <v>SERVICOS DIVERSOS</v>
          </cell>
          <cell r="B6567" t="str">
            <v>SEDI</v>
          </cell>
          <cell r="C6567" t="str">
            <v>OUTROS</v>
          </cell>
          <cell r="D6567" t="str">
            <v>0318</v>
          </cell>
          <cell r="E6567">
            <v>0</v>
          </cell>
          <cell r="F6567">
            <v>0</v>
          </cell>
          <cell r="G6567" t="str">
            <v>95345</v>
          </cell>
          <cell r="H6567" t="str">
            <v>CURSO DE CAPACITAÇÃO PARA MONTADOR ELETROMECÂNICO (ENCARGOS COMPLEMENTARES) - HORISTA</v>
          </cell>
        </row>
        <row r="6568">
          <cell r="A6568" t="str">
            <v>SERVICOS DIVERSOS</v>
          </cell>
          <cell r="B6568" t="str">
            <v>SEDI</v>
          </cell>
          <cell r="C6568" t="str">
            <v>OUTROS</v>
          </cell>
          <cell r="D6568" t="str">
            <v>0318</v>
          </cell>
          <cell r="E6568">
            <v>0</v>
          </cell>
          <cell r="F6568">
            <v>0</v>
          </cell>
          <cell r="G6568" t="str">
            <v>95346</v>
          </cell>
          <cell r="H6568" t="str">
            <v>CURSO DE CAPACITAÇÃO PARA MOTORISTA DE BASCULANTE (ENCARGOS COMPLEMENTARES) - HORISTA</v>
          </cell>
        </row>
        <row r="6569">
          <cell r="A6569" t="str">
            <v>SERVICOS DIVERSOS</v>
          </cell>
          <cell r="B6569" t="str">
            <v>SEDI</v>
          </cell>
          <cell r="C6569" t="str">
            <v>OUTROS</v>
          </cell>
          <cell r="D6569" t="str">
            <v>0318</v>
          </cell>
          <cell r="E6569">
            <v>0</v>
          </cell>
          <cell r="F6569">
            <v>0</v>
          </cell>
          <cell r="G6569" t="str">
            <v>95347</v>
          </cell>
          <cell r="H6569" t="str">
            <v>CURSO DE CAPACITAÇÃO PARA MOTORISTA DE CAMINHÃO (ENCARGOS COMPLEMENTARES) - HORISTA</v>
          </cell>
        </row>
        <row r="6570">
          <cell r="A6570" t="str">
            <v>SERVICOS DIVERSOS</v>
          </cell>
          <cell r="B6570" t="str">
            <v>SEDI</v>
          </cell>
          <cell r="C6570" t="str">
            <v>OUTROS</v>
          </cell>
          <cell r="D6570" t="str">
            <v>0318</v>
          </cell>
          <cell r="E6570">
            <v>0</v>
          </cell>
          <cell r="F6570">
            <v>0</v>
          </cell>
          <cell r="G6570" t="str">
            <v>95348</v>
          </cell>
          <cell r="H6570" t="str">
            <v>CURSO DE CAPACITAÇÃO PARA MOTORISTA DE CAMINHÃO E CARRETA (ENCARGOS COMPLEMENTARES) - HORISTA</v>
          </cell>
        </row>
        <row r="6571">
          <cell r="A6571" t="str">
            <v>SERVICOS DIVERSOS</v>
          </cell>
          <cell r="B6571" t="str">
            <v>SEDI</v>
          </cell>
          <cell r="C6571" t="str">
            <v>OUTROS</v>
          </cell>
          <cell r="D6571" t="str">
            <v>0318</v>
          </cell>
          <cell r="E6571">
            <v>0</v>
          </cell>
          <cell r="F6571">
            <v>0</v>
          </cell>
          <cell r="G6571" t="str">
            <v>95349</v>
          </cell>
          <cell r="H6571" t="str">
            <v>CURSO DE CAPACITAÇÃO PARA MOTORISTA DE VEÍCULO LEVE (ENCARGOS COMPLEMENTARES) - HORISTA</v>
          </cell>
        </row>
        <row r="6572">
          <cell r="A6572" t="str">
            <v>SERVICOS DIVERSOS</v>
          </cell>
          <cell r="B6572" t="str">
            <v>SEDI</v>
          </cell>
          <cell r="C6572" t="str">
            <v>OUTROS</v>
          </cell>
          <cell r="D6572" t="str">
            <v>0318</v>
          </cell>
          <cell r="E6572">
            <v>0</v>
          </cell>
          <cell r="F6572">
            <v>0</v>
          </cell>
          <cell r="G6572" t="str">
            <v>95350</v>
          </cell>
          <cell r="H6572" t="str">
            <v>CURSO DE CAPACITAÇÃO PARA MOTORISTA DE VEÍCULO PESADO (ENCARGOS COMPLEMENTARES) - HORISTA</v>
          </cell>
        </row>
        <row r="6573">
          <cell r="A6573" t="str">
            <v>SERVICOS DIVERSOS</v>
          </cell>
          <cell r="B6573" t="str">
            <v>SEDI</v>
          </cell>
          <cell r="C6573" t="str">
            <v>OUTROS</v>
          </cell>
          <cell r="D6573" t="str">
            <v>0318</v>
          </cell>
          <cell r="E6573">
            <v>0</v>
          </cell>
          <cell r="F6573">
            <v>0</v>
          </cell>
          <cell r="G6573" t="str">
            <v>95351</v>
          </cell>
          <cell r="H6573" t="str">
            <v>CURSO DE CAPACITAÇÃO PARA MOTORISTA OPERADOR DE MUNCK (ENCARGOS COMPLEMENTARES) - HORISTA</v>
          </cell>
        </row>
        <row r="6574">
          <cell r="A6574" t="str">
            <v>SERVICOS DIVERSOS</v>
          </cell>
          <cell r="B6574" t="str">
            <v>SEDI</v>
          </cell>
          <cell r="C6574" t="str">
            <v>OUTROS</v>
          </cell>
          <cell r="D6574" t="str">
            <v>0318</v>
          </cell>
          <cell r="E6574">
            <v>0</v>
          </cell>
          <cell r="F6574">
            <v>0</v>
          </cell>
          <cell r="G6574" t="str">
            <v>95352</v>
          </cell>
          <cell r="H6574" t="str">
            <v>CURSO DE CAPACITAÇÃO PARA NIVELADOR (ENCARGOS COMPLEMENTARES) - HORISTA</v>
          </cell>
        </row>
        <row r="6575">
          <cell r="A6575" t="str">
            <v>SERVICOS DIVERSOS</v>
          </cell>
          <cell r="B6575" t="str">
            <v>SEDI</v>
          </cell>
          <cell r="C6575" t="str">
            <v>OUTROS</v>
          </cell>
          <cell r="D6575" t="str">
            <v>0318</v>
          </cell>
          <cell r="E6575">
            <v>0</v>
          </cell>
          <cell r="F6575">
            <v>0</v>
          </cell>
          <cell r="G6575" t="str">
            <v>95354</v>
          </cell>
          <cell r="H6575" t="str">
            <v>CURSO DE CAPACITAÇÃO PARA OPERADOR DE BETONEIRA (CAMINHÃO) (ENCARGOS COMPLEMENTARES) - HORISTA</v>
          </cell>
        </row>
        <row r="6576">
          <cell r="A6576" t="str">
            <v>SERVICOS DIVERSOS</v>
          </cell>
          <cell r="B6576" t="str">
            <v>SEDI</v>
          </cell>
          <cell r="C6576" t="str">
            <v>OUTROS</v>
          </cell>
          <cell r="D6576" t="str">
            <v>0318</v>
          </cell>
          <cell r="E6576">
            <v>0</v>
          </cell>
          <cell r="F6576">
            <v>0</v>
          </cell>
          <cell r="G6576" t="str">
            <v>95355</v>
          </cell>
          <cell r="H6576" t="str">
            <v>CURSO DE CAPACITAÇÃO PARA OPERADOR DE COMPRESSOR OU COMPRESSORISTA (ENCARGOS COMPLEMENTARES) - HORISTA</v>
          </cell>
        </row>
        <row r="6577">
          <cell r="A6577" t="str">
            <v>SERVICOS DIVERSOS</v>
          </cell>
          <cell r="B6577" t="str">
            <v>SEDI</v>
          </cell>
          <cell r="C6577" t="str">
            <v>OUTROS</v>
          </cell>
          <cell r="D6577" t="str">
            <v>0318</v>
          </cell>
          <cell r="E6577">
            <v>0</v>
          </cell>
          <cell r="F6577">
            <v>0</v>
          </cell>
          <cell r="G6577" t="str">
            <v>95356</v>
          </cell>
          <cell r="H6577" t="str">
            <v>CURSO DE CAPACITAÇÃO PARA OPERADOR DE DEMARCADORA DE FAIXAS (ENCARGOS COMPLEMENTARES) - HORISTA</v>
          </cell>
        </row>
        <row r="6578">
          <cell r="A6578" t="str">
            <v>SERVICOS DIVERSOS</v>
          </cell>
          <cell r="B6578" t="str">
            <v>SEDI</v>
          </cell>
          <cell r="C6578" t="str">
            <v>OUTROS</v>
          </cell>
          <cell r="D6578" t="str">
            <v>0318</v>
          </cell>
          <cell r="E6578">
            <v>0</v>
          </cell>
          <cell r="F6578">
            <v>0</v>
          </cell>
          <cell r="G6578" t="str">
            <v>95357</v>
          </cell>
          <cell r="H6578" t="str">
            <v>CURSO DE CAPACITAÇÃO PARA OPERADOR DE ESCAVADEIRA (ENCARGOS COMPLEMENTARES) - HORISTA</v>
          </cell>
        </row>
        <row r="6579">
          <cell r="A6579" t="str">
            <v>SERVICOS DIVERSOS</v>
          </cell>
          <cell r="B6579" t="str">
            <v>SEDI</v>
          </cell>
          <cell r="C6579" t="str">
            <v>OUTROS</v>
          </cell>
          <cell r="D6579" t="str">
            <v>0318</v>
          </cell>
          <cell r="E6579">
            <v>0</v>
          </cell>
          <cell r="F6579">
            <v>0</v>
          </cell>
          <cell r="G6579" t="str">
            <v>95358</v>
          </cell>
          <cell r="H6579" t="str">
            <v>CURSO DE CAPACITAÇÃO PARA OPERADOR DE GUINCHO (ENCARGOS COMPLEMENTARES) - HORISTA</v>
          </cell>
        </row>
        <row r="6580">
          <cell r="A6580" t="str">
            <v>SERVICOS DIVERSOS</v>
          </cell>
          <cell r="B6580" t="str">
            <v>SEDI</v>
          </cell>
          <cell r="C6580" t="str">
            <v>OUTROS</v>
          </cell>
          <cell r="D6580" t="str">
            <v>0318</v>
          </cell>
          <cell r="E6580">
            <v>0</v>
          </cell>
          <cell r="F6580">
            <v>0</v>
          </cell>
          <cell r="G6580" t="str">
            <v>95359</v>
          </cell>
          <cell r="H6580" t="str">
            <v>CURSO DE CAPACITAÇÃO PARA OPERADOR DE GUINDASTE (ENCARGOS COMPLEMENTARES) - HORISTA</v>
          </cell>
        </row>
        <row r="6581">
          <cell r="A6581" t="str">
            <v>SERVICOS DIVERSOS</v>
          </cell>
          <cell r="B6581" t="str">
            <v>SEDI</v>
          </cell>
          <cell r="C6581" t="str">
            <v>OUTROS</v>
          </cell>
          <cell r="D6581" t="str">
            <v>0318</v>
          </cell>
          <cell r="E6581">
            <v>0</v>
          </cell>
          <cell r="F6581">
            <v>0</v>
          </cell>
          <cell r="G6581" t="str">
            <v>95360</v>
          </cell>
          <cell r="H6581" t="str">
            <v>CURSO DE CAPACITAÇÃO PARA OPERADOR DE MÁQUINAS E EQUIPAMENTOS (ENCARGOS COMPLEMENTARES) - HORISTA</v>
          </cell>
        </row>
        <row r="6582">
          <cell r="A6582" t="str">
            <v>SERVICOS DIVERSOS</v>
          </cell>
          <cell r="B6582" t="str">
            <v>SEDI</v>
          </cell>
          <cell r="C6582" t="str">
            <v>OUTROS</v>
          </cell>
          <cell r="D6582" t="str">
            <v>0318</v>
          </cell>
          <cell r="E6582">
            <v>0</v>
          </cell>
          <cell r="F6582">
            <v>0</v>
          </cell>
          <cell r="G6582" t="str">
            <v>95361</v>
          </cell>
          <cell r="H6582" t="str">
            <v>CURSO DE CAPACITAÇÃO PARA OPERADOR DE MARTELETE OU MARTELETEIRO (ENCARGOS COMPLEMENTARES) - HORISTA</v>
          </cell>
        </row>
        <row r="6583">
          <cell r="A6583" t="str">
            <v>SERVICOS DIVERSOS</v>
          </cell>
          <cell r="B6583" t="str">
            <v>SEDI</v>
          </cell>
          <cell r="C6583" t="str">
            <v>OUTROS</v>
          </cell>
          <cell r="D6583" t="str">
            <v>0318</v>
          </cell>
          <cell r="E6583">
            <v>0</v>
          </cell>
          <cell r="F6583">
            <v>0</v>
          </cell>
          <cell r="G6583" t="str">
            <v>95362</v>
          </cell>
          <cell r="H6583" t="str">
            <v>CURSO DE CAPACITAÇÃO PARA OPERADOR DE MOTO-ESCREIPER (ENCARGOS COMPLEMENTARES) - HORISTA</v>
          </cell>
        </row>
        <row r="6584">
          <cell r="A6584" t="str">
            <v>SERVICOS DIVERSOS</v>
          </cell>
          <cell r="B6584" t="str">
            <v>SEDI</v>
          </cell>
          <cell r="C6584" t="str">
            <v>OUTROS</v>
          </cell>
          <cell r="D6584" t="str">
            <v>0318</v>
          </cell>
          <cell r="E6584">
            <v>0</v>
          </cell>
          <cell r="F6584">
            <v>0</v>
          </cell>
          <cell r="G6584" t="str">
            <v>95363</v>
          </cell>
          <cell r="H6584" t="str">
            <v>CURSO DE CAPACITAÇÃO PARA OPERADOR DE MOTONIVELADORA (ENCARGOS COMPLEMENTARES) - HORISTA</v>
          </cell>
        </row>
        <row r="6585">
          <cell r="A6585" t="str">
            <v>SERVICOS DIVERSOS</v>
          </cell>
          <cell r="B6585" t="str">
            <v>SEDI</v>
          </cell>
          <cell r="C6585" t="str">
            <v>OUTROS</v>
          </cell>
          <cell r="D6585" t="str">
            <v>0318</v>
          </cell>
          <cell r="E6585">
            <v>0</v>
          </cell>
          <cell r="F6585">
            <v>0</v>
          </cell>
          <cell r="G6585" t="str">
            <v>95364</v>
          </cell>
          <cell r="H6585" t="str">
            <v>CURSO DE CAPACITAÇÃO PARA OPERADOR DE PÁ CARREGADEIRA (ENCARGOS COMPLEMENTARES) - HORISTA</v>
          </cell>
        </row>
        <row r="6586">
          <cell r="A6586" t="str">
            <v>SERVICOS DIVERSOS</v>
          </cell>
          <cell r="B6586" t="str">
            <v>SEDI</v>
          </cell>
          <cell r="C6586" t="str">
            <v>OUTROS</v>
          </cell>
          <cell r="D6586" t="str">
            <v>0318</v>
          </cell>
          <cell r="E6586">
            <v>0</v>
          </cell>
          <cell r="F6586">
            <v>0</v>
          </cell>
          <cell r="G6586" t="str">
            <v>95365</v>
          </cell>
          <cell r="H6586" t="str">
            <v>CURSO DE CAPACITAÇÃO PARA OPERADOR DE PAVIMENTADORA (ENCARGOS COMPLEMENTARES) - HORISTA</v>
          </cell>
        </row>
        <row r="6587">
          <cell r="A6587" t="str">
            <v>SERVICOS DIVERSOS</v>
          </cell>
          <cell r="B6587" t="str">
            <v>SEDI</v>
          </cell>
          <cell r="C6587" t="str">
            <v>OUTROS</v>
          </cell>
          <cell r="D6587" t="str">
            <v>0318</v>
          </cell>
          <cell r="E6587">
            <v>0</v>
          </cell>
          <cell r="F6587">
            <v>0</v>
          </cell>
          <cell r="G6587" t="str">
            <v>95366</v>
          </cell>
          <cell r="H6587" t="str">
            <v>CURSO DE CAPACITAÇÃO PARA OPERADOR DE ROLO COMPACTADOR (ENCARGOS COMPLEMENTARES) - HORISTA</v>
          </cell>
        </row>
        <row r="6588">
          <cell r="A6588" t="str">
            <v>SERVICOS DIVERSOS</v>
          </cell>
          <cell r="B6588" t="str">
            <v>SEDI</v>
          </cell>
          <cell r="C6588" t="str">
            <v>OUTROS</v>
          </cell>
          <cell r="D6588" t="str">
            <v>0318</v>
          </cell>
          <cell r="E6588">
            <v>0</v>
          </cell>
          <cell r="F6588">
            <v>0</v>
          </cell>
          <cell r="G6588" t="str">
            <v>95367</v>
          </cell>
          <cell r="H6588" t="str">
            <v>CURSO DE CAPACITAÇÃO PARA OPERADOR DE USINA DE ASFALTO, DE SOLOS OU DE CONCRETO (ENCARGOS COMPLEMENTARES) - HORISTA</v>
          </cell>
        </row>
        <row r="6589">
          <cell r="A6589" t="str">
            <v>SERVICOS DIVERSOS</v>
          </cell>
          <cell r="B6589" t="str">
            <v>SEDI</v>
          </cell>
          <cell r="C6589" t="str">
            <v>OUTROS</v>
          </cell>
          <cell r="D6589" t="str">
            <v>0318</v>
          </cell>
          <cell r="E6589">
            <v>0</v>
          </cell>
          <cell r="F6589">
            <v>0</v>
          </cell>
          <cell r="G6589" t="str">
            <v>95368</v>
          </cell>
          <cell r="H6589" t="str">
            <v>CURSO DE CAPACITAÇÃO PARA OPERADOR JATO DE AREIA OU JATISTA (ENCARGOS COMPLEMENTARES) - HORISTA</v>
          </cell>
        </row>
        <row r="6590">
          <cell r="A6590" t="str">
            <v>SERVICOS DIVERSOS</v>
          </cell>
          <cell r="B6590" t="str">
            <v>SEDI</v>
          </cell>
          <cell r="C6590" t="str">
            <v>OUTROS</v>
          </cell>
          <cell r="D6590" t="str">
            <v>0318</v>
          </cell>
          <cell r="E6590">
            <v>0</v>
          </cell>
          <cell r="F6590">
            <v>0</v>
          </cell>
          <cell r="G6590" t="str">
            <v>95369</v>
          </cell>
          <cell r="H6590" t="str">
            <v>CURSO DE CAPACITAÇÃO PARA OPERADOR PARA BATE ESTACAS (ENCARGOS COMPLEMENTARES) - HORISTA</v>
          </cell>
        </row>
        <row r="6591">
          <cell r="A6591" t="str">
            <v>SERVICOS DIVERSOS</v>
          </cell>
          <cell r="B6591" t="str">
            <v>SEDI</v>
          </cell>
          <cell r="C6591" t="str">
            <v>OUTROS</v>
          </cell>
          <cell r="D6591" t="str">
            <v>0318</v>
          </cell>
          <cell r="E6591">
            <v>0</v>
          </cell>
          <cell r="F6591">
            <v>0</v>
          </cell>
          <cell r="G6591" t="str">
            <v>95370</v>
          </cell>
          <cell r="H6591" t="str">
            <v>CURSO DE CAPACITAÇÃO PARA PASTILHEIRO (ENCARGOS COMPLEMENTARES) - HORISTA</v>
          </cell>
        </row>
        <row r="6592">
          <cell r="A6592" t="str">
            <v>SERVICOS DIVERSOS</v>
          </cell>
          <cell r="B6592" t="str">
            <v>SEDI</v>
          </cell>
          <cell r="C6592" t="str">
            <v>OUTROS</v>
          </cell>
          <cell r="D6592" t="str">
            <v>0318</v>
          </cell>
          <cell r="E6592">
            <v>0</v>
          </cell>
          <cell r="F6592">
            <v>0</v>
          </cell>
          <cell r="G6592" t="str">
            <v>95371</v>
          </cell>
          <cell r="H6592" t="str">
            <v>CURSO DE CAPACITAÇÃO PARA PEDREIRO (ENCARGOS COMPLEMENTARES) - HORISTA</v>
          </cell>
        </row>
        <row r="6593">
          <cell r="A6593" t="str">
            <v>SERVICOS DIVERSOS</v>
          </cell>
          <cell r="B6593" t="str">
            <v>SEDI</v>
          </cell>
          <cell r="C6593" t="str">
            <v>OUTROS</v>
          </cell>
          <cell r="D6593" t="str">
            <v>0318</v>
          </cell>
          <cell r="E6593">
            <v>0</v>
          </cell>
          <cell r="F6593">
            <v>0</v>
          </cell>
          <cell r="G6593" t="str">
            <v>95372</v>
          </cell>
          <cell r="H6593" t="str">
            <v>CURSO DE CAPACITAÇÃO PARA PINTOR (ENCARGOS COMPLEMENTARES) - HORISTA</v>
          </cell>
        </row>
        <row r="6594">
          <cell r="A6594" t="str">
            <v>SERVICOS DIVERSOS</v>
          </cell>
          <cell r="B6594" t="str">
            <v>SEDI</v>
          </cell>
          <cell r="C6594" t="str">
            <v>OUTROS</v>
          </cell>
          <cell r="D6594" t="str">
            <v>0318</v>
          </cell>
          <cell r="E6594">
            <v>0</v>
          </cell>
          <cell r="F6594">
            <v>0</v>
          </cell>
          <cell r="G6594" t="str">
            <v>95373</v>
          </cell>
          <cell r="H6594" t="str">
            <v>CURSO DE CAPACITAÇÃO PARA PINTOR DE LETREIROS (ENCARGOS COMPLEMENTARES) - HORISTA</v>
          </cell>
        </row>
        <row r="6595">
          <cell r="A6595" t="str">
            <v>SERVICOS DIVERSOS</v>
          </cell>
          <cell r="B6595" t="str">
            <v>SEDI</v>
          </cell>
          <cell r="C6595" t="str">
            <v>OUTROS</v>
          </cell>
          <cell r="D6595" t="str">
            <v>0318</v>
          </cell>
          <cell r="E6595">
            <v>0</v>
          </cell>
          <cell r="F6595">
            <v>0</v>
          </cell>
          <cell r="G6595" t="str">
            <v>95374</v>
          </cell>
          <cell r="H6595" t="str">
            <v>CURSO DE CAPACITAÇÃO PARA PINTOR PARA TINTA EPÓXI (ENCARGOS COMPLEMENTARES) - HORISTA</v>
          </cell>
        </row>
        <row r="6596">
          <cell r="A6596" t="str">
            <v>SERVICOS DIVERSOS</v>
          </cell>
          <cell r="B6596" t="str">
            <v>SEDI</v>
          </cell>
          <cell r="C6596" t="str">
            <v>OUTROS</v>
          </cell>
          <cell r="D6596" t="str">
            <v>0318</v>
          </cell>
          <cell r="E6596">
            <v>0</v>
          </cell>
          <cell r="F6596">
            <v>0</v>
          </cell>
          <cell r="G6596" t="str">
            <v>95375</v>
          </cell>
          <cell r="H6596" t="str">
            <v>CURSO DE CAPACITAÇÃO PARA POCEIRO (ENCARGOS COMPLEMENTARES) - HORISTA</v>
          </cell>
        </row>
        <row r="6597">
          <cell r="A6597" t="str">
            <v>SERVICOS DIVERSOS</v>
          </cell>
          <cell r="B6597" t="str">
            <v>SEDI</v>
          </cell>
          <cell r="C6597" t="str">
            <v>OUTROS</v>
          </cell>
          <cell r="D6597" t="str">
            <v>0318</v>
          </cell>
          <cell r="E6597">
            <v>0</v>
          </cell>
          <cell r="F6597">
            <v>0</v>
          </cell>
          <cell r="G6597" t="str">
            <v>95376</v>
          </cell>
          <cell r="H6597" t="str">
            <v>CURSO DE CAPACITAÇÃO PARA RASTELEIRO (ENCARGOS COMPLEMENTARES) - HORISTA</v>
          </cell>
        </row>
        <row r="6598">
          <cell r="A6598" t="str">
            <v>SERVICOS DIVERSOS</v>
          </cell>
          <cell r="B6598" t="str">
            <v>SEDI</v>
          </cell>
          <cell r="C6598" t="str">
            <v>OUTROS</v>
          </cell>
          <cell r="D6598" t="str">
            <v>0318</v>
          </cell>
          <cell r="E6598">
            <v>0</v>
          </cell>
          <cell r="F6598">
            <v>0</v>
          </cell>
          <cell r="G6598" t="str">
            <v>95377</v>
          </cell>
          <cell r="H6598" t="str">
            <v>CURSO DE CAPACITAÇÃO PARA SERRALHEIRO (ENCARGOS COMPLEMENTARES) - HORISTA</v>
          </cell>
        </row>
        <row r="6599">
          <cell r="A6599" t="str">
            <v>SERVICOS DIVERSOS</v>
          </cell>
          <cell r="B6599" t="str">
            <v>SEDI</v>
          </cell>
          <cell r="C6599" t="str">
            <v>OUTROS</v>
          </cell>
          <cell r="D6599" t="str">
            <v>0318</v>
          </cell>
          <cell r="E6599">
            <v>0</v>
          </cell>
          <cell r="F6599">
            <v>0</v>
          </cell>
          <cell r="G6599" t="str">
            <v>95378</v>
          </cell>
          <cell r="H6599" t="str">
            <v>CURSO DE CAPACITAÇÃO PARA SERVENTE (ENCARGOS COMPLEMENTARES) - HORISTA</v>
          </cell>
        </row>
        <row r="6600">
          <cell r="A6600" t="str">
            <v>SERVICOS DIVERSOS</v>
          </cell>
          <cell r="B6600" t="str">
            <v>SEDI</v>
          </cell>
          <cell r="C6600" t="str">
            <v>OUTROS</v>
          </cell>
          <cell r="D6600" t="str">
            <v>0318</v>
          </cell>
          <cell r="E6600">
            <v>0</v>
          </cell>
          <cell r="F6600">
            <v>0</v>
          </cell>
          <cell r="G6600" t="str">
            <v>95379</v>
          </cell>
          <cell r="H6600" t="str">
            <v>CURSO DE CAPACITAÇÃO PARA SOLDADOR (ENCARGOS COMPLEMENTARES) - HORISTA</v>
          </cell>
        </row>
        <row r="6601">
          <cell r="A6601" t="str">
            <v>SERVICOS DIVERSOS</v>
          </cell>
          <cell r="B6601" t="str">
            <v>SEDI</v>
          </cell>
          <cell r="C6601" t="str">
            <v>OUTROS</v>
          </cell>
          <cell r="D6601" t="str">
            <v>0318</v>
          </cell>
          <cell r="E6601">
            <v>0</v>
          </cell>
          <cell r="F6601">
            <v>0</v>
          </cell>
          <cell r="G6601" t="str">
            <v>95380</v>
          </cell>
          <cell r="H6601" t="str">
            <v>CURSO DE CAPACITAÇÃO PARA SOLDADOR A (PARA SOLDA A SER TESTADA COM RAIOS  X ) (ENCARGOS COMPLEMENTARES) - HORISTA</v>
          </cell>
        </row>
        <row r="6602">
          <cell r="A6602" t="str">
            <v>SERVICOS DIVERSOS</v>
          </cell>
          <cell r="B6602" t="str">
            <v>SEDI</v>
          </cell>
          <cell r="C6602" t="str">
            <v>OUTROS</v>
          </cell>
          <cell r="D6602" t="str">
            <v>0318</v>
          </cell>
          <cell r="E6602">
            <v>0</v>
          </cell>
          <cell r="F6602">
            <v>0</v>
          </cell>
          <cell r="G6602" t="str">
            <v>95382</v>
          </cell>
          <cell r="H6602" t="str">
            <v>CURSO DE CAPACITAÇÃO PARA TAQUEADOR OU TAQUEIRO (ENCARGOS COMPLEMENTARES) - HORISTA</v>
          </cell>
        </row>
        <row r="6603">
          <cell r="A6603" t="str">
            <v>SERVICOS DIVERSOS</v>
          </cell>
          <cell r="B6603" t="str">
            <v>SEDI</v>
          </cell>
          <cell r="C6603" t="str">
            <v>OUTROS</v>
          </cell>
          <cell r="D6603" t="str">
            <v>0318</v>
          </cell>
          <cell r="E6603">
            <v>0</v>
          </cell>
          <cell r="F6603">
            <v>0</v>
          </cell>
          <cell r="G6603" t="str">
            <v>95383</v>
          </cell>
          <cell r="H6603" t="str">
            <v>CURSO DE CAPACITAÇÃO PARA TÉCNICO DE LABORATÓRIO (ENCARGOS COMPLEMENTARES) - HORISTA</v>
          </cell>
        </row>
        <row r="6604">
          <cell r="A6604" t="str">
            <v>SERVICOS DIVERSOS</v>
          </cell>
          <cell r="B6604" t="str">
            <v>SEDI</v>
          </cell>
          <cell r="C6604" t="str">
            <v>OUTROS</v>
          </cell>
          <cell r="D6604" t="str">
            <v>0318</v>
          </cell>
          <cell r="E6604">
            <v>0</v>
          </cell>
          <cell r="F6604">
            <v>0</v>
          </cell>
          <cell r="G6604" t="str">
            <v>95384</v>
          </cell>
          <cell r="H6604" t="str">
            <v>CURSO DE CAPACITAÇÃO PARA TÉCNICO DE SONDAGEM (ENCARGOS COMPLEMENTARES) - HORISTA</v>
          </cell>
        </row>
        <row r="6605">
          <cell r="A6605" t="str">
            <v>SERVICOS DIVERSOS</v>
          </cell>
          <cell r="B6605" t="str">
            <v>SEDI</v>
          </cell>
          <cell r="C6605" t="str">
            <v>OUTROS</v>
          </cell>
          <cell r="D6605" t="str">
            <v>0318</v>
          </cell>
          <cell r="E6605">
            <v>0</v>
          </cell>
          <cell r="F6605">
            <v>0</v>
          </cell>
          <cell r="G6605" t="str">
            <v>95385</v>
          </cell>
          <cell r="H6605" t="str">
            <v>CURSO DE CAPACITAÇÃO PARA TELHADISTA (ENCARGOS COMPLEMENTARES) - HORISTA</v>
          </cell>
        </row>
        <row r="6606">
          <cell r="A6606" t="str">
            <v>SERVICOS DIVERSOS</v>
          </cell>
          <cell r="B6606" t="str">
            <v>SEDI</v>
          </cell>
          <cell r="C6606" t="str">
            <v>OUTROS</v>
          </cell>
          <cell r="D6606" t="str">
            <v>0318</v>
          </cell>
          <cell r="E6606">
            <v>0</v>
          </cell>
          <cell r="F6606">
            <v>0</v>
          </cell>
          <cell r="G6606" t="str">
            <v>95386</v>
          </cell>
          <cell r="H6606" t="str">
            <v>CURSO DE CAPACITAÇÃO PARA TRATORISTA (ENCARGOS COMPLEMENTARES) - HORISTA</v>
          </cell>
        </row>
        <row r="6607">
          <cell r="A6607" t="str">
            <v>SERVICOS DIVERSOS</v>
          </cell>
          <cell r="B6607" t="str">
            <v>SEDI</v>
          </cell>
          <cell r="C6607" t="str">
            <v>OUTROS</v>
          </cell>
          <cell r="D6607" t="str">
            <v>0318</v>
          </cell>
          <cell r="E6607">
            <v>0</v>
          </cell>
          <cell r="F6607">
            <v>0</v>
          </cell>
          <cell r="G6607" t="str">
            <v>95387</v>
          </cell>
          <cell r="H6607" t="str">
            <v>CURSO DE CAPACITAÇÃO PARA VIDRACEIRO (ENCARGOS COMPLEMENTARES) - HORISTA</v>
          </cell>
        </row>
        <row r="6608">
          <cell r="A6608" t="str">
            <v>SERVICOS DIVERSOS</v>
          </cell>
          <cell r="B6608" t="str">
            <v>SEDI</v>
          </cell>
          <cell r="C6608" t="str">
            <v>OUTROS</v>
          </cell>
          <cell r="D6608" t="str">
            <v>0318</v>
          </cell>
          <cell r="E6608">
            <v>0</v>
          </cell>
          <cell r="F6608">
            <v>0</v>
          </cell>
          <cell r="G6608" t="str">
            <v>95388</v>
          </cell>
          <cell r="H6608" t="str">
            <v>CURSO DE CAPACITAÇÃO PARA VIGIA NOTURNO (ENCARGOS COMPLEMENTARES) - HORISTA</v>
          </cell>
        </row>
        <row r="6609">
          <cell r="A6609" t="str">
            <v>SERVICOS DIVERSOS</v>
          </cell>
          <cell r="B6609" t="str">
            <v>SEDI</v>
          </cell>
          <cell r="C6609" t="str">
            <v>OUTROS</v>
          </cell>
          <cell r="D6609" t="str">
            <v>0318</v>
          </cell>
          <cell r="E6609">
            <v>0</v>
          </cell>
          <cell r="F6609">
            <v>0</v>
          </cell>
          <cell r="G6609" t="str">
            <v>95389</v>
          </cell>
          <cell r="H6609" t="str">
            <v>CURSO DE CAPACITAÇÃO PARA OPERADOR DE BETONEIRA ESTACIONÁRIA/MISTURADOR (ENCARGOS COMPLEMENTARES) - HORISTA</v>
          </cell>
        </row>
        <row r="6610">
          <cell r="A6610" t="str">
            <v>SERVICOS DIVERSOS</v>
          </cell>
          <cell r="B6610" t="str">
            <v>SEDI</v>
          </cell>
          <cell r="C6610" t="str">
            <v>OUTROS</v>
          </cell>
          <cell r="D6610" t="str">
            <v>0318</v>
          </cell>
          <cell r="E6610">
            <v>0</v>
          </cell>
          <cell r="F6610">
            <v>0</v>
          </cell>
          <cell r="G6610" t="str">
            <v>95390</v>
          </cell>
          <cell r="H6610" t="str">
            <v>CURSO DE CAPACITAÇÃO PARA JARDINEIRO (ENCARGOS COMPLEMENTARES) - HORISTA</v>
          </cell>
        </row>
        <row r="6611">
          <cell r="A6611" t="str">
            <v>SERVICOS DIVERSOS</v>
          </cell>
          <cell r="B6611" t="str">
            <v>SEDI</v>
          </cell>
          <cell r="C6611" t="str">
            <v>OUTROS</v>
          </cell>
          <cell r="D6611" t="str">
            <v>0318</v>
          </cell>
          <cell r="E6611">
            <v>0</v>
          </cell>
          <cell r="F6611">
            <v>0</v>
          </cell>
          <cell r="G6611" t="str">
            <v>95391</v>
          </cell>
          <cell r="H6611" t="str">
            <v>CURSO DE CAPACITAÇÃO PARA DESENHISTA DETALHISTA (ENCARGOS COMPLEMENTARES) - HORISTA</v>
          </cell>
        </row>
        <row r="6612">
          <cell r="A6612" t="str">
            <v>SERVICOS DIVERSOS</v>
          </cell>
          <cell r="B6612" t="str">
            <v>SEDI</v>
          </cell>
          <cell r="C6612" t="str">
            <v>OUTROS</v>
          </cell>
          <cell r="D6612" t="str">
            <v>0318</v>
          </cell>
          <cell r="E6612">
            <v>0</v>
          </cell>
          <cell r="F6612">
            <v>0</v>
          </cell>
          <cell r="G6612" t="str">
            <v>95392</v>
          </cell>
          <cell r="H6612" t="str">
            <v>CURSO DE CAPACITAÇÃO PARA ALMOXARIFE (ENCARGOS COMPLEMENTARES) - HORISTA</v>
          </cell>
        </row>
        <row r="6613">
          <cell r="A6613" t="str">
            <v>SERVICOS DIVERSOS</v>
          </cell>
          <cell r="B6613" t="str">
            <v>SEDI</v>
          </cell>
          <cell r="C6613" t="str">
            <v>OUTROS</v>
          </cell>
          <cell r="D6613" t="str">
            <v>0318</v>
          </cell>
          <cell r="E6613">
            <v>0</v>
          </cell>
          <cell r="F6613">
            <v>0</v>
          </cell>
          <cell r="G6613" t="str">
            <v>95393</v>
          </cell>
          <cell r="H6613" t="str">
            <v>CURSO DE CAPACITAÇÃO PARA APONTADOR OU APROPRIADOR (ENCARGOS COMPLEMENTARES) - HORISTA</v>
          </cell>
        </row>
        <row r="6614">
          <cell r="A6614" t="str">
            <v>SERVICOS DIVERSOS</v>
          </cell>
          <cell r="B6614" t="str">
            <v>SEDI</v>
          </cell>
          <cell r="C6614" t="str">
            <v>OUTROS</v>
          </cell>
          <cell r="D6614" t="str">
            <v>0318</v>
          </cell>
          <cell r="E6614">
            <v>0</v>
          </cell>
          <cell r="F6614">
            <v>0</v>
          </cell>
          <cell r="G6614" t="str">
            <v>95394</v>
          </cell>
          <cell r="H6614" t="str">
            <v>CURSO DE CAPACITAÇÃO PARA ARQUITETO DE OBRA JÚNIOR (ENCARGOS COMPLEMENTARES) - HORISTA</v>
          </cell>
        </row>
        <row r="6615">
          <cell r="A6615" t="str">
            <v>SERVICOS DIVERSOS</v>
          </cell>
          <cell r="B6615" t="str">
            <v>SEDI</v>
          </cell>
          <cell r="C6615" t="str">
            <v>OUTROS</v>
          </cell>
          <cell r="D6615" t="str">
            <v>0318</v>
          </cell>
          <cell r="E6615">
            <v>0</v>
          </cell>
          <cell r="F6615">
            <v>0</v>
          </cell>
          <cell r="G6615" t="str">
            <v>95395</v>
          </cell>
          <cell r="H6615" t="str">
            <v>CURSO DE CAPACITAÇÃO PARA ARQUITETO DE OBRA PLENO (ENCARGOS COMPLEMENTARES) - HORISTA</v>
          </cell>
        </row>
        <row r="6616">
          <cell r="A6616" t="str">
            <v>SERVICOS DIVERSOS</v>
          </cell>
          <cell r="B6616" t="str">
            <v>SEDI</v>
          </cell>
          <cell r="C6616" t="str">
            <v>OUTROS</v>
          </cell>
          <cell r="D6616" t="str">
            <v>0318</v>
          </cell>
          <cell r="E6616">
            <v>0</v>
          </cell>
          <cell r="F6616">
            <v>0</v>
          </cell>
          <cell r="G6616" t="str">
            <v>95396</v>
          </cell>
          <cell r="H6616" t="str">
            <v>CURSO DE CAPACITAÇÃO PARA ARQUITETO DE OBRA SÊNIOR (ENCARGOS COMPLEMENTARES) - HORISTA</v>
          </cell>
        </row>
        <row r="6617">
          <cell r="A6617" t="str">
            <v>SERVICOS DIVERSOS</v>
          </cell>
          <cell r="B6617" t="str">
            <v>SEDI</v>
          </cell>
          <cell r="C6617" t="str">
            <v>OUTROS</v>
          </cell>
          <cell r="D6617" t="str">
            <v>0318</v>
          </cell>
          <cell r="E6617">
            <v>0</v>
          </cell>
          <cell r="F6617">
            <v>0</v>
          </cell>
          <cell r="G6617" t="str">
            <v>95397</v>
          </cell>
          <cell r="H6617" t="str">
            <v>CURSO DE CAPACITAÇÃO PARA AUXILIAR DE DESENHISTA (ENCARGOS COMPLEMENTARES) - HORISTA</v>
          </cell>
        </row>
        <row r="6618">
          <cell r="A6618" t="str">
            <v>SERVICOS DIVERSOS</v>
          </cell>
          <cell r="B6618" t="str">
            <v>SEDI</v>
          </cell>
          <cell r="C6618" t="str">
            <v>OUTROS</v>
          </cell>
          <cell r="D6618" t="str">
            <v>0318</v>
          </cell>
          <cell r="E6618">
            <v>0</v>
          </cell>
          <cell r="F6618">
            <v>0</v>
          </cell>
          <cell r="G6618" t="str">
            <v>95398</v>
          </cell>
          <cell r="H6618" t="str">
            <v>CURSO DE CAPACITAÇÃO PARA AUXILIAR DE ESCRITÓRIO (ENCARGOS COMPLEMENTARES) - HORISTA</v>
          </cell>
        </row>
        <row r="6619">
          <cell r="A6619" t="str">
            <v>SERVICOS DIVERSOS</v>
          </cell>
          <cell r="B6619" t="str">
            <v>SEDI</v>
          </cell>
          <cell r="C6619" t="str">
            <v>OUTROS</v>
          </cell>
          <cell r="D6619" t="str">
            <v>0318</v>
          </cell>
          <cell r="E6619">
            <v>0</v>
          </cell>
          <cell r="F6619">
            <v>0</v>
          </cell>
          <cell r="G6619" t="str">
            <v>95399</v>
          </cell>
          <cell r="H6619" t="str">
            <v>CURSO DE CAPACITAÇÃO PARA DESENHISTA COPISTA (ENCARGOS COMPLEMENTARES) - HORISTA</v>
          </cell>
        </row>
        <row r="6620">
          <cell r="A6620" t="str">
            <v>SERVICOS DIVERSOS</v>
          </cell>
          <cell r="B6620" t="str">
            <v>SEDI</v>
          </cell>
          <cell r="C6620" t="str">
            <v>OUTROS</v>
          </cell>
          <cell r="D6620" t="str">
            <v>0318</v>
          </cell>
          <cell r="E6620">
            <v>0</v>
          </cell>
          <cell r="F6620">
            <v>0</v>
          </cell>
          <cell r="G6620" t="str">
            <v>95400</v>
          </cell>
          <cell r="H6620" t="str">
            <v>CURSO DE CAPACITAÇÃO PARA DESENHISTA PROJETISTA (ENCARGOS COMPLEMENTARES) - HORISTA</v>
          </cell>
        </row>
        <row r="6621">
          <cell r="A6621" t="str">
            <v>SERVICOS DIVERSOS</v>
          </cell>
          <cell r="B6621" t="str">
            <v>SEDI</v>
          </cell>
          <cell r="C6621" t="str">
            <v>OUTROS</v>
          </cell>
          <cell r="D6621" t="str">
            <v>0318</v>
          </cell>
          <cell r="E6621">
            <v>0</v>
          </cell>
          <cell r="F6621">
            <v>0</v>
          </cell>
          <cell r="G6621" t="str">
            <v>95401</v>
          </cell>
          <cell r="H6621" t="str">
            <v>CURSO DE CAPACITAÇÃO PARA ENCARREGADO GERAL (ENCARGOS COMPLEMENTARES) - HORISTA</v>
          </cell>
        </row>
        <row r="6622">
          <cell r="A6622" t="str">
            <v>SERVICOS DIVERSOS</v>
          </cell>
          <cell r="B6622" t="str">
            <v>SEDI</v>
          </cell>
          <cell r="C6622" t="str">
            <v>OUTROS</v>
          </cell>
          <cell r="D6622" t="str">
            <v>0318</v>
          </cell>
          <cell r="E6622">
            <v>0</v>
          </cell>
          <cell r="F6622">
            <v>0</v>
          </cell>
          <cell r="G6622" t="str">
            <v>95402</v>
          </cell>
          <cell r="H6622" t="str">
            <v>CURSO DE CAPACITAÇÃO PARA ENGENHEIRO CIVIL DE OBRA JÚNIOR (ENCARGOS COMPLEMENTARES) - HORISTA</v>
          </cell>
        </row>
        <row r="6623">
          <cell r="A6623" t="str">
            <v>SERVICOS DIVERSOS</v>
          </cell>
          <cell r="B6623" t="str">
            <v>SEDI</v>
          </cell>
          <cell r="C6623" t="str">
            <v>OUTROS</v>
          </cell>
          <cell r="D6623" t="str">
            <v>0318</v>
          </cell>
          <cell r="E6623">
            <v>0</v>
          </cell>
          <cell r="F6623">
            <v>0</v>
          </cell>
          <cell r="G6623" t="str">
            <v>95403</v>
          </cell>
          <cell r="H6623" t="str">
            <v>CURSO DE CAPACITAÇÃO PARA ENGENHEIRO CIVIL DE OBRA PLENO (ENCARGOS COMPLEMENTARES) - HORISTA</v>
          </cell>
        </row>
        <row r="6624">
          <cell r="A6624" t="str">
            <v>SERVICOS DIVERSOS</v>
          </cell>
          <cell r="B6624" t="str">
            <v>SEDI</v>
          </cell>
          <cell r="C6624" t="str">
            <v>OUTROS</v>
          </cell>
          <cell r="D6624" t="str">
            <v>0318</v>
          </cell>
          <cell r="E6624">
            <v>0</v>
          </cell>
          <cell r="F6624">
            <v>0</v>
          </cell>
          <cell r="G6624" t="str">
            <v>95404</v>
          </cell>
          <cell r="H6624" t="str">
            <v>CURSO DE CAPACITAÇÃO PARA ENGENHEIRO CIVIL DE OBRA SÊNIOR (ENCARGOS COMPLEMENTARES) - HORISTA</v>
          </cell>
        </row>
        <row r="6625">
          <cell r="A6625" t="str">
            <v>SERVICOS DIVERSOS</v>
          </cell>
          <cell r="B6625" t="str">
            <v>SEDI</v>
          </cell>
          <cell r="C6625" t="str">
            <v>OUTROS</v>
          </cell>
          <cell r="D6625" t="str">
            <v>0318</v>
          </cell>
          <cell r="E6625">
            <v>0</v>
          </cell>
          <cell r="F6625">
            <v>0</v>
          </cell>
          <cell r="G6625" t="str">
            <v>95405</v>
          </cell>
          <cell r="H6625" t="str">
            <v>CURSO DE CAPACITAÇÃO PARA MESTRE DE OBRAS (ENCARGOS COMPLEMENTARES) - HORISTA</v>
          </cell>
        </row>
        <row r="6626">
          <cell r="A6626" t="str">
            <v>SERVICOS DIVERSOS</v>
          </cell>
          <cell r="B6626" t="str">
            <v>SEDI</v>
          </cell>
          <cell r="C6626" t="str">
            <v>OUTROS</v>
          </cell>
          <cell r="D6626" t="str">
            <v>0318</v>
          </cell>
          <cell r="E6626">
            <v>0</v>
          </cell>
          <cell r="F6626">
            <v>0</v>
          </cell>
          <cell r="G6626" t="str">
            <v>95406</v>
          </cell>
          <cell r="H6626" t="str">
            <v>CURSO DE CAPACITAÇÃO PARA TOPÓGRAFO (ENCARGOS COMPLEMENTARES) - HORISTA</v>
          </cell>
        </row>
        <row r="6627">
          <cell r="A6627" t="str">
            <v>SERVICOS DIVERSOS</v>
          </cell>
          <cell r="B6627" t="str">
            <v>SEDI</v>
          </cell>
          <cell r="C6627" t="str">
            <v>OUTROS</v>
          </cell>
          <cell r="D6627" t="str">
            <v>0318</v>
          </cell>
          <cell r="E6627">
            <v>0</v>
          </cell>
          <cell r="F6627">
            <v>0</v>
          </cell>
          <cell r="G6627" t="str">
            <v>95407</v>
          </cell>
          <cell r="H6627" t="str">
            <v>CURSO DE CAPACITAÇÃO PARA ENGENHEIRO ELETRICISTA (ENCARGOS COMPLEMENTARES) - HORISTA</v>
          </cell>
        </row>
        <row r="6628">
          <cell r="A6628" t="str">
            <v>SERVICOS DIVERSOS</v>
          </cell>
          <cell r="B6628" t="str">
            <v>SEDI</v>
          </cell>
          <cell r="C6628" t="str">
            <v>OUTROS</v>
          </cell>
          <cell r="D6628" t="str">
            <v>0318</v>
          </cell>
          <cell r="E6628">
            <v>0</v>
          </cell>
          <cell r="F6628">
            <v>0</v>
          </cell>
          <cell r="G6628" t="str">
            <v>95408</v>
          </cell>
          <cell r="H6628" t="str">
            <v>CURSO DE CAPACITAÇÃO  PARA MOTORISTA DE CAMINHÃO (ENCARGOS COMPLEMENTARES) - MENSALISTA</v>
          </cell>
        </row>
        <row r="6629">
          <cell r="A6629" t="str">
            <v>SERVICOS DIVERSOS</v>
          </cell>
          <cell r="B6629" t="str">
            <v>SEDI</v>
          </cell>
          <cell r="C6629" t="str">
            <v>OUTROS</v>
          </cell>
          <cell r="D6629" t="str">
            <v>0318</v>
          </cell>
          <cell r="E6629">
            <v>0</v>
          </cell>
          <cell r="F6629">
            <v>0</v>
          </cell>
          <cell r="G6629" t="str">
            <v>95409</v>
          </cell>
          <cell r="H6629" t="str">
            <v>CURSO DE CAPACITAÇÃO PARA DESENHISTA DETALHISTA (ENCARGOS COMPLEMENTARES) - MENSALISTA</v>
          </cell>
        </row>
        <row r="6630">
          <cell r="A6630" t="str">
            <v>SERVICOS DIVERSOS</v>
          </cell>
          <cell r="B6630" t="str">
            <v>SEDI</v>
          </cell>
          <cell r="C6630" t="str">
            <v>OUTROS</v>
          </cell>
          <cell r="D6630" t="str">
            <v>0318</v>
          </cell>
          <cell r="E6630">
            <v>0</v>
          </cell>
          <cell r="F6630">
            <v>0</v>
          </cell>
          <cell r="G6630" t="str">
            <v>95410</v>
          </cell>
          <cell r="H6630" t="str">
            <v>CURSO DE CAPACITAÇÃO PARA DESENHISTA COPISTA (ENCARGOS COMPLEMENTARES) - MENSALISTA</v>
          </cell>
        </row>
        <row r="6631">
          <cell r="A6631" t="str">
            <v>SERVICOS DIVERSOS</v>
          </cell>
          <cell r="B6631" t="str">
            <v>SEDI</v>
          </cell>
          <cell r="C6631" t="str">
            <v>OUTROS</v>
          </cell>
          <cell r="D6631" t="str">
            <v>0318</v>
          </cell>
          <cell r="E6631">
            <v>0</v>
          </cell>
          <cell r="F6631">
            <v>0</v>
          </cell>
          <cell r="G6631" t="str">
            <v>95411</v>
          </cell>
          <cell r="H6631" t="str">
            <v>CURSO DE CAPACITAÇÃO PARA DESENHISTA PROJETISTA (ENCARGOS COMPLEMENTARES) - MENSALISTA</v>
          </cell>
        </row>
        <row r="6632">
          <cell r="A6632" t="str">
            <v>SERVICOS DIVERSOS</v>
          </cell>
          <cell r="B6632" t="str">
            <v>SEDI</v>
          </cell>
          <cell r="C6632" t="str">
            <v>OUTROS</v>
          </cell>
          <cell r="D6632" t="str">
            <v>0318</v>
          </cell>
          <cell r="E6632">
            <v>0</v>
          </cell>
          <cell r="F6632">
            <v>0</v>
          </cell>
          <cell r="G6632" t="str">
            <v>95412</v>
          </cell>
          <cell r="H6632" t="str">
            <v>CURSO DE CAPACITAÇÃO PARA AUXILIAR DE DESENHISTA (ENCARGOS COMPLEMENTARES) - MENSALISTA</v>
          </cell>
        </row>
        <row r="6633">
          <cell r="A6633" t="str">
            <v>SERVICOS DIVERSOS</v>
          </cell>
          <cell r="B6633" t="str">
            <v>SEDI</v>
          </cell>
          <cell r="C6633" t="str">
            <v>OUTROS</v>
          </cell>
          <cell r="D6633" t="str">
            <v>0318</v>
          </cell>
          <cell r="E6633">
            <v>0</v>
          </cell>
          <cell r="F6633">
            <v>0</v>
          </cell>
          <cell r="G6633" t="str">
            <v>95413</v>
          </cell>
          <cell r="H6633" t="str">
            <v>CURSO DE CAPACITAÇÃO PARA ALMOXARIFE (ENCARGOS COMPLEMENTARES) - MENSALISTA</v>
          </cell>
        </row>
        <row r="6634">
          <cell r="A6634" t="str">
            <v>SERVICOS DIVERSOS</v>
          </cell>
          <cell r="B6634" t="str">
            <v>SEDI</v>
          </cell>
          <cell r="C6634" t="str">
            <v>OUTROS</v>
          </cell>
          <cell r="D6634" t="str">
            <v>0318</v>
          </cell>
          <cell r="E6634">
            <v>0</v>
          </cell>
          <cell r="F6634">
            <v>0</v>
          </cell>
          <cell r="G6634" t="str">
            <v>95414</v>
          </cell>
          <cell r="H6634" t="str">
            <v>CURSO DE CAPACITAÇÃO PARA APONTADOR OU APROPRIADOR (ENCARGOS COMPLEMENTARES) - MENSALISTA</v>
          </cell>
        </row>
        <row r="6635">
          <cell r="A6635" t="str">
            <v>SERVICOS DIVERSOS</v>
          </cell>
          <cell r="B6635" t="str">
            <v>SEDI</v>
          </cell>
          <cell r="C6635" t="str">
            <v>OUTROS</v>
          </cell>
          <cell r="D6635" t="str">
            <v>0318</v>
          </cell>
          <cell r="E6635">
            <v>0</v>
          </cell>
          <cell r="F6635">
            <v>0</v>
          </cell>
          <cell r="G6635" t="str">
            <v>95415</v>
          </cell>
          <cell r="H6635" t="str">
            <v>CURSO DE CAPACITAÇÃO PARA ENGENHEIRO CIVIL DE OBRA JÚNIOR (ENCARGOS COMPLEMENTARES) - MENSALISTA</v>
          </cell>
        </row>
        <row r="6636">
          <cell r="A6636" t="str">
            <v>SERVICOS DIVERSOS</v>
          </cell>
          <cell r="B6636" t="str">
            <v>SEDI</v>
          </cell>
          <cell r="C6636" t="str">
            <v>OUTROS</v>
          </cell>
          <cell r="D6636" t="str">
            <v>0318</v>
          </cell>
          <cell r="E6636">
            <v>0</v>
          </cell>
          <cell r="F6636">
            <v>0</v>
          </cell>
          <cell r="G6636" t="str">
            <v>95416</v>
          </cell>
          <cell r="H6636" t="str">
            <v>CURSO DE CAPACITAÇÃO PARA AUXILIAR DE ESCRITÓRIO (ENCARGOS COMPLEMENTARES) - MENSALISTA</v>
          </cell>
        </row>
        <row r="6637">
          <cell r="A6637" t="str">
            <v>SERVICOS DIVERSOS</v>
          </cell>
          <cell r="B6637" t="str">
            <v>SEDI</v>
          </cell>
          <cell r="C6637" t="str">
            <v>OUTROS</v>
          </cell>
          <cell r="D6637" t="str">
            <v>0318</v>
          </cell>
          <cell r="E6637">
            <v>0</v>
          </cell>
          <cell r="F6637">
            <v>0</v>
          </cell>
          <cell r="G6637" t="str">
            <v>95417</v>
          </cell>
          <cell r="H6637" t="str">
            <v>CURSO DE CAPACITAÇÃO PARA ENGENHEIRO CIVIL DE OBRA PLENO (ENCARGOS COMPLEMENTARES) - MENSALISTA</v>
          </cell>
        </row>
        <row r="6638">
          <cell r="A6638" t="str">
            <v>SERVICOS DIVERSOS</v>
          </cell>
          <cell r="B6638" t="str">
            <v>SEDI</v>
          </cell>
          <cell r="C6638" t="str">
            <v>OUTROS</v>
          </cell>
          <cell r="D6638" t="str">
            <v>0318</v>
          </cell>
          <cell r="E6638">
            <v>0</v>
          </cell>
          <cell r="F6638">
            <v>0</v>
          </cell>
          <cell r="G6638" t="str">
            <v>95418</v>
          </cell>
          <cell r="H6638" t="str">
            <v>CURSO DE CAPACITAÇÃO PARA ENGENHEIRO CIVIL DE OBRA SÊNIOR (ENCARGOS COMPLEMENTARES) - MENSALISTA</v>
          </cell>
        </row>
        <row r="6639">
          <cell r="A6639" t="str">
            <v>SERVICOS DIVERSOS</v>
          </cell>
          <cell r="B6639" t="str">
            <v>SEDI</v>
          </cell>
          <cell r="C6639" t="str">
            <v>OUTROS</v>
          </cell>
          <cell r="D6639" t="str">
            <v>0318</v>
          </cell>
          <cell r="E6639">
            <v>0</v>
          </cell>
          <cell r="F6639">
            <v>0</v>
          </cell>
          <cell r="G6639" t="str">
            <v>95419</v>
          </cell>
          <cell r="H6639" t="str">
            <v>CURSO DE CAPACITAÇÃO PARA ARQUITETO JÚNIOR (ENCARGOS COMPLEMENTARES) - MENSALISTA</v>
          </cell>
        </row>
        <row r="6640">
          <cell r="A6640" t="str">
            <v>SERVICOS DIVERSOS</v>
          </cell>
          <cell r="B6640" t="str">
            <v>SEDI</v>
          </cell>
          <cell r="C6640" t="str">
            <v>OUTROS</v>
          </cell>
          <cell r="D6640" t="str">
            <v>0318</v>
          </cell>
          <cell r="E6640">
            <v>0</v>
          </cell>
          <cell r="F6640">
            <v>0</v>
          </cell>
          <cell r="G6640" t="str">
            <v>95420</v>
          </cell>
          <cell r="H6640" t="str">
            <v>CURSO DE CAPACITAÇÃO PARA ARQUITETO PLENO (ENCARGOS COMPLEMENTARES) - MENSALISTA</v>
          </cell>
        </row>
        <row r="6641">
          <cell r="A6641" t="str">
            <v>SERVICOS DIVERSOS</v>
          </cell>
          <cell r="B6641" t="str">
            <v>SEDI</v>
          </cell>
          <cell r="C6641" t="str">
            <v>OUTROS</v>
          </cell>
          <cell r="D6641" t="str">
            <v>0318</v>
          </cell>
          <cell r="E6641">
            <v>0</v>
          </cell>
          <cell r="F6641">
            <v>0</v>
          </cell>
          <cell r="G6641" t="str">
            <v>95421</v>
          </cell>
          <cell r="H6641" t="str">
            <v>CURSO DE CAPACITAÇÃO PARA ARQUITETO SÊNIOR (ENCARGOS COMPLEMENTARES) - MENSALISTA</v>
          </cell>
        </row>
        <row r="6642">
          <cell r="A6642" t="str">
            <v>SERVICOS DIVERSOS</v>
          </cell>
          <cell r="B6642" t="str">
            <v>SEDI</v>
          </cell>
          <cell r="C6642" t="str">
            <v>OUTROS</v>
          </cell>
          <cell r="D6642" t="str">
            <v>0318</v>
          </cell>
          <cell r="E6642">
            <v>0</v>
          </cell>
          <cell r="F6642">
            <v>0</v>
          </cell>
          <cell r="G6642" t="str">
            <v>95422</v>
          </cell>
          <cell r="H6642" t="str">
            <v>CURSO DE CAPACITAÇÃO PARA ENCARREGADO GERAL DE OBRAS (ENCARGOS COMPLEMENTARES) - MENSALISTA</v>
          </cell>
        </row>
        <row r="6643">
          <cell r="A6643" t="str">
            <v>SERVICOS DIVERSOS</v>
          </cell>
          <cell r="B6643" t="str">
            <v>SEDI</v>
          </cell>
          <cell r="C6643" t="str">
            <v>OUTROS</v>
          </cell>
          <cell r="D6643" t="str">
            <v>0318</v>
          </cell>
          <cell r="E6643">
            <v>0</v>
          </cell>
          <cell r="F6643">
            <v>0</v>
          </cell>
          <cell r="G6643" t="str">
            <v>95423</v>
          </cell>
          <cell r="H6643" t="str">
            <v>CURSO DE CAPACITAÇÃO PARA MESTRE DE OBRAS (ENCARGOS COMPLEMENTARES) - MENSALISTA</v>
          </cell>
        </row>
        <row r="6644">
          <cell r="A6644" t="str">
            <v>SERVICOS DIVERSOS</v>
          </cell>
          <cell r="B6644" t="str">
            <v>SEDI</v>
          </cell>
          <cell r="C6644" t="str">
            <v>OUTROS</v>
          </cell>
          <cell r="D6644" t="str">
            <v>0318</v>
          </cell>
          <cell r="E6644">
            <v>0</v>
          </cell>
          <cell r="F6644">
            <v>0</v>
          </cell>
          <cell r="G6644" t="str">
            <v>95424</v>
          </cell>
          <cell r="H6644" t="str">
            <v>CURSO DE CAPACITAÇÃO PARA TOPÓGRAFO (ENCARGOS COMPLEMENTARES) - MENSALISTA</v>
          </cell>
        </row>
        <row r="6645">
          <cell r="A6645" t="str">
            <v>SERVICOS DIVERSOS</v>
          </cell>
          <cell r="B6645" t="str">
            <v>SEDI</v>
          </cell>
          <cell r="C6645" t="str">
            <v>OUTROS</v>
          </cell>
          <cell r="D6645" t="str">
            <v>0318</v>
          </cell>
          <cell r="E6645">
            <v>0</v>
          </cell>
          <cell r="F6645">
            <v>0</v>
          </cell>
          <cell r="G6645" t="str">
            <v>100288</v>
          </cell>
          <cell r="H6645" t="str">
            <v>CURSO DE CAPACITAÇÃO PARA VIGIA DIURNO (ENCARGOS COMPLEMENTARES) - HORISTA</v>
          </cell>
        </row>
        <row r="6646">
          <cell r="A6646" t="str">
            <v>SERVICOS DIVERSOS</v>
          </cell>
          <cell r="B6646" t="str">
            <v>SEDI</v>
          </cell>
          <cell r="C6646" t="str">
            <v>OUTROS</v>
          </cell>
          <cell r="D6646" t="str">
            <v>0318</v>
          </cell>
          <cell r="E6646">
            <v>0</v>
          </cell>
          <cell r="F6646">
            <v>0</v>
          </cell>
          <cell r="G6646" t="str">
            <v>100289</v>
          </cell>
          <cell r="H6646" t="str">
            <v>VIGIA DIURNO COM ENCARGOS COMPLEMENTARES</v>
          </cell>
        </row>
        <row r="6647">
          <cell r="A6647" t="str">
            <v>SERVICOS DIVERSOS</v>
          </cell>
          <cell r="B6647" t="str">
            <v>SEDI</v>
          </cell>
          <cell r="C6647" t="str">
            <v>OUTROS</v>
          </cell>
          <cell r="D6647" t="str">
            <v>0318</v>
          </cell>
          <cell r="E6647">
            <v>0</v>
          </cell>
          <cell r="F6647">
            <v>0</v>
          </cell>
          <cell r="G6647" t="str">
            <v>100290</v>
          </cell>
          <cell r="H6647" t="str">
            <v>CURSO DE CAPACITAÇÃO PARA AUXILIAR DE ALMOXARIFE (ENCARGOS COMPLEMENTARES) - HORISTA</v>
          </cell>
        </row>
        <row r="6648">
          <cell r="A6648" t="str">
            <v>SERVICOS DIVERSOS</v>
          </cell>
          <cell r="B6648" t="str">
            <v>SEDI</v>
          </cell>
          <cell r="C6648" t="str">
            <v>OUTROS</v>
          </cell>
          <cell r="D6648" t="str">
            <v>0318</v>
          </cell>
          <cell r="E6648">
            <v>0</v>
          </cell>
          <cell r="F6648">
            <v>0</v>
          </cell>
          <cell r="G6648" t="str">
            <v>100291</v>
          </cell>
          <cell r="H6648" t="str">
            <v>CURSO DE CAPACITAÇÃO PARA AJUDANTE DE PINTOR (ENCARGOS COMPLEMENTARES) - HORISTA</v>
          </cell>
        </row>
        <row r="6649">
          <cell r="A6649" t="str">
            <v>SERVICOS DIVERSOS</v>
          </cell>
          <cell r="B6649" t="str">
            <v>SEDI</v>
          </cell>
          <cell r="C6649" t="str">
            <v>OUTROS</v>
          </cell>
          <cell r="D6649" t="str">
            <v>0318</v>
          </cell>
          <cell r="E6649">
            <v>0</v>
          </cell>
          <cell r="F6649">
            <v>0</v>
          </cell>
          <cell r="G6649" t="str">
            <v>100292</v>
          </cell>
          <cell r="H6649" t="str">
            <v>CURSO DE CAPACITAÇÃO PARA COORDENADOR/GERENTE DE OBRA (ENCARGOS COMPLEMENTARES) - HORISTA</v>
          </cell>
        </row>
        <row r="6650">
          <cell r="A6650" t="str">
            <v>SERVICOS DIVERSOS</v>
          </cell>
          <cell r="B6650" t="str">
            <v>SEDI</v>
          </cell>
          <cell r="C6650" t="str">
            <v>OUTROS</v>
          </cell>
          <cell r="D6650" t="str">
            <v>0318</v>
          </cell>
          <cell r="E6650">
            <v>0</v>
          </cell>
          <cell r="F6650">
            <v>0</v>
          </cell>
          <cell r="G6650" t="str">
            <v>100293</v>
          </cell>
          <cell r="H6650" t="str">
            <v>CURSO DE CAPACITAÇÃO PARA AUXILIAR DE AZULEJISTA (ENCARGOS COMPLEMENTARES) - HORISTA</v>
          </cell>
        </row>
        <row r="6651">
          <cell r="A6651" t="str">
            <v>SERVICOS DIVERSOS</v>
          </cell>
          <cell r="B6651" t="str">
            <v>SEDI</v>
          </cell>
          <cell r="C6651" t="str">
            <v>OUTROS</v>
          </cell>
          <cell r="D6651" t="str">
            <v>0318</v>
          </cell>
          <cell r="E6651">
            <v>0</v>
          </cell>
          <cell r="F6651">
            <v>0</v>
          </cell>
          <cell r="G6651" t="str">
            <v>100294</v>
          </cell>
          <cell r="H6651" t="str">
            <v>CURSO DE CAPACITAÇÃO PARA ARQUITETO PAISAGISTA (ENCARGOS COMPLEMENTARES) - HORISTA</v>
          </cell>
        </row>
        <row r="6652">
          <cell r="A6652" t="str">
            <v>SERVICOS DIVERSOS</v>
          </cell>
          <cell r="B6652" t="str">
            <v>SEDI</v>
          </cell>
          <cell r="C6652" t="str">
            <v>OUTROS</v>
          </cell>
          <cell r="D6652" t="str">
            <v>0318</v>
          </cell>
          <cell r="E6652">
            <v>0</v>
          </cell>
          <cell r="F6652">
            <v>0</v>
          </cell>
          <cell r="G6652" t="str">
            <v>100295</v>
          </cell>
          <cell r="H6652" t="str">
            <v>CURSO DE CAPACITAÇÃO PARA MONTADOR DE ELETROELETRONICOS (ENCARGOS COMPLEMENTARES) - HORISTA</v>
          </cell>
        </row>
        <row r="6653">
          <cell r="A6653" t="str">
            <v>SERVICOS DIVERSOS</v>
          </cell>
          <cell r="B6653" t="str">
            <v>SEDI</v>
          </cell>
          <cell r="C6653" t="str">
            <v>OUTROS</v>
          </cell>
          <cell r="D6653" t="str">
            <v>0318</v>
          </cell>
          <cell r="E6653">
            <v>0</v>
          </cell>
          <cell r="F6653">
            <v>0</v>
          </cell>
          <cell r="G6653" t="str">
            <v>100296</v>
          </cell>
          <cell r="H6653" t="str">
            <v>CURSO DE CAPACITAÇÃO PARA ENGENHEIRO CIVIL JUNIOR (ENCARGOS COMPLEMENTARES) - HORISTA</v>
          </cell>
        </row>
        <row r="6654">
          <cell r="A6654" t="str">
            <v>SERVICOS DIVERSOS</v>
          </cell>
          <cell r="B6654" t="str">
            <v>SEDI</v>
          </cell>
          <cell r="C6654" t="str">
            <v>OUTROS</v>
          </cell>
          <cell r="D6654" t="str">
            <v>0318</v>
          </cell>
          <cell r="E6654">
            <v>0</v>
          </cell>
          <cell r="F6654">
            <v>0</v>
          </cell>
          <cell r="G6654" t="str">
            <v>100297</v>
          </cell>
          <cell r="H6654" t="str">
            <v>CURSO DE CAPACITAÇÃO PARA ENGENHEIRO CIVIL PLENO (ENCARGOS COMPLEMENTARES) - HORISTA</v>
          </cell>
        </row>
        <row r="6655">
          <cell r="A6655" t="str">
            <v>SERVICOS DIVERSOS</v>
          </cell>
          <cell r="B6655" t="str">
            <v>SEDI</v>
          </cell>
          <cell r="C6655" t="str">
            <v>OUTROS</v>
          </cell>
          <cell r="D6655" t="str">
            <v>0318</v>
          </cell>
          <cell r="E6655">
            <v>0</v>
          </cell>
          <cell r="F6655">
            <v>0</v>
          </cell>
          <cell r="G6655" t="str">
            <v>100298</v>
          </cell>
          <cell r="H6655" t="str">
            <v>CURSO DE CAPACITAÇÃO PARA MECÂNICO DE REFRIGERAÇÃO (ENCARGOS COMPLEMENTARES) - HORISTA</v>
          </cell>
        </row>
        <row r="6656">
          <cell r="A6656" t="str">
            <v>SERVICOS DIVERSOS</v>
          </cell>
          <cell r="B6656" t="str">
            <v>SEDI</v>
          </cell>
          <cell r="C6656" t="str">
            <v>OUTROS</v>
          </cell>
          <cell r="D6656" t="str">
            <v>0318</v>
          </cell>
          <cell r="E6656">
            <v>0</v>
          </cell>
          <cell r="F6656">
            <v>0</v>
          </cell>
          <cell r="G6656" t="str">
            <v>100299</v>
          </cell>
          <cell r="H6656" t="str">
            <v>CURSO DE CAPACITAÇÃO PARA TÉCNICO EM SEGURANÇA DO TRABALHO (ENCARGOS COMPLEMENTARES) - HORISTA</v>
          </cell>
        </row>
        <row r="6657">
          <cell r="A6657" t="str">
            <v>SERVICOS DIVERSOS</v>
          </cell>
          <cell r="B6657" t="str">
            <v>SEDI</v>
          </cell>
          <cell r="C6657" t="str">
            <v>OUTROS</v>
          </cell>
          <cell r="D6657" t="str">
            <v>0318</v>
          </cell>
          <cell r="E6657">
            <v>0</v>
          </cell>
          <cell r="F6657">
            <v>0</v>
          </cell>
          <cell r="G6657" t="str">
            <v>100300</v>
          </cell>
          <cell r="H6657" t="str">
            <v>AUXILIAR DE ALMOXARIFE COM ENCARGOS COMPLEMENTARES</v>
          </cell>
        </row>
        <row r="6658">
          <cell r="A6658" t="str">
            <v>SERVICOS DIVERSOS</v>
          </cell>
          <cell r="B6658" t="str">
            <v>SEDI</v>
          </cell>
          <cell r="C6658" t="str">
            <v>OUTROS</v>
          </cell>
          <cell r="D6658" t="str">
            <v>0318</v>
          </cell>
          <cell r="E6658">
            <v>0</v>
          </cell>
          <cell r="F6658">
            <v>0</v>
          </cell>
          <cell r="G6658" t="str">
            <v>100301</v>
          </cell>
          <cell r="H6658" t="str">
            <v>AJUDANTE DE PINTOR COM ENCARGOS COMPLEMENTARES</v>
          </cell>
        </row>
        <row r="6659">
          <cell r="A6659" t="str">
            <v>SERVICOS DIVERSOS</v>
          </cell>
          <cell r="B6659" t="str">
            <v>SEDI</v>
          </cell>
          <cell r="C6659" t="str">
            <v>OUTROS</v>
          </cell>
          <cell r="D6659" t="str">
            <v>0318</v>
          </cell>
          <cell r="E6659">
            <v>0</v>
          </cell>
          <cell r="F6659">
            <v>0</v>
          </cell>
          <cell r="G6659" t="str">
            <v>100302</v>
          </cell>
          <cell r="H6659" t="str">
            <v>COORDENADOR/GERENTE DE OBRA COM ENCARGOS COMPLEMENTARES</v>
          </cell>
        </row>
        <row r="6660">
          <cell r="A6660" t="str">
            <v>SERVICOS DIVERSOS</v>
          </cell>
          <cell r="B6660" t="str">
            <v>SEDI</v>
          </cell>
          <cell r="C6660" t="str">
            <v>OUTROS</v>
          </cell>
          <cell r="D6660" t="str">
            <v>0318</v>
          </cell>
          <cell r="E6660">
            <v>0</v>
          </cell>
          <cell r="F6660">
            <v>0</v>
          </cell>
          <cell r="G6660" t="str">
            <v>100303</v>
          </cell>
          <cell r="H6660" t="str">
            <v>AUXILIAR DE AZULEJISTA COM ENCARGOS COMPLEMENTARES</v>
          </cell>
        </row>
        <row r="6661">
          <cell r="A6661" t="str">
            <v>SERVICOS DIVERSOS</v>
          </cell>
          <cell r="B6661" t="str">
            <v>SEDI</v>
          </cell>
          <cell r="C6661" t="str">
            <v>OUTROS</v>
          </cell>
          <cell r="D6661" t="str">
            <v>0318</v>
          </cell>
          <cell r="E6661">
            <v>0</v>
          </cell>
          <cell r="F6661">
            <v>0</v>
          </cell>
          <cell r="G6661" t="str">
            <v>100304</v>
          </cell>
          <cell r="H6661" t="str">
            <v>ARQUITETO PAISAGISTA COM ENCARGOS COMPLEMENTARES</v>
          </cell>
        </row>
        <row r="6662">
          <cell r="A6662" t="str">
            <v>SERVICOS DIVERSOS</v>
          </cell>
          <cell r="B6662" t="str">
            <v>SEDI</v>
          </cell>
          <cell r="C6662" t="str">
            <v>OUTROS</v>
          </cell>
          <cell r="D6662" t="str">
            <v>0318</v>
          </cell>
          <cell r="E6662">
            <v>0</v>
          </cell>
          <cell r="F6662">
            <v>0</v>
          </cell>
          <cell r="G6662" t="str">
            <v>100305</v>
          </cell>
          <cell r="H6662" t="str">
            <v>ENGENHEIRO CIVIL JUNIOR COM ENCARGOS COMPLEMENTARES</v>
          </cell>
        </row>
        <row r="6663">
          <cell r="A6663" t="str">
            <v>SERVICOS DIVERSOS</v>
          </cell>
          <cell r="B6663" t="str">
            <v>SEDI</v>
          </cell>
          <cell r="C6663" t="str">
            <v>OUTROS</v>
          </cell>
          <cell r="D6663" t="str">
            <v>0318</v>
          </cell>
          <cell r="E6663">
            <v>0</v>
          </cell>
          <cell r="F6663">
            <v>0</v>
          </cell>
          <cell r="G6663" t="str">
            <v>100306</v>
          </cell>
          <cell r="H6663" t="str">
            <v>ENGENHEIRO CIVIL PLENO COM ENCARGOS COMPLEMENTARES</v>
          </cell>
        </row>
        <row r="6664">
          <cell r="A6664" t="str">
            <v>SERVICOS DIVERSOS</v>
          </cell>
          <cell r="B6664" t="str">
            <v>SEDI</v>
          </cell>
          <cell r="C6664" t="str">
            <v>OUTROS</v>
          </cell>
          <cell r="D6664" t="str">
            <v>0318</v>
          </cell>
          <cell r="E6664">
            <v>0</v>
          </cell>
          <cell r="F6664">
            <v>0</v>
          </cell>
          <cell r="G6664" t="str">
            <v>100307</v>
          </cell>
          <cell r="H6664" t="str">
            <v>MONTADOR DE ELETROELETRÔNICOS COM ENCARGOS COMPLEMENTARES</v>
          </cell>
        </row>
        <row r="6665">
          <cell r="A6665" t="str">
            <v>SERVICOS DIVERSOS</v>
          </cell>
          <cell r="B6665" t="str">
            <v>SEDI</v>
          </cell>
          <cell r="C6665" t="str">
            <v>OUTROS</v>
          </cell>
          <cell r="D6665" t="str">
            <v>0318</v>
          </cell>
          <cell r="E6665">
            <v>0</v>
          </cell>
          <cell r="F6665">
            <v>0</v>
          </cell>
          <cell r="G6665" t="str">
            <v>100308</v>
          </cell>
          <cell r="H6665" t="str">
            <v>MECÂNICO DE REFRIGERAÇÃO COM ENCARGOS COMPLEMENTARES</v>
          </cell>
        </row>
        <row r="6666">
          <cell r="A6666" t="str">
            <v>SERVICOS DIVERSOS</v>
          </cell>
          <cell r="B6666" t="str">
            <v>SEDI</v>
          </cell>
          <cell r="C6666" t="str">
            <v>OUTROS</v>
          </cell>
          <cell r="D6666" t="str">
            <v>0318</v>
          </cell>
          <cell r="E6666">
            <v>0</v>
          </cell>
          <cell r="F6666">
            <v>0</v>
          </cell>
          <cell r="G6666" t="str">
            <v>100309</v>
          </cell>
          <cell r="H6666" t="str">
            <v>TÉCNICO EM SEGURANÇA DO TRABALHO COM ENCARGOS COMPLEMENTARES</v>
          </cell>
        </row>
        <row r="6667">
          <cell r="A6667" t="str">
            <v>SERVICOS DIVERSOS</v>
          </cell>
          <cell r="B6667" t="str">
            <v>SEDI</v>
          </cell>
          <cell r="C6667" t="str">
            <v>OUTROS</v>
          </cell>
          <cell r="D6667" t="str">
            <v>0318</v>
          </cell>
          <cell r="E6667">
            <v>0</v>
          </cell>
          <cell r="F6667">
            <v>0</v>
          </cell>
          <cell r="G6667" t="str">
            <v>100310</v>
          </cell>
          <cell r="H6667" t="str">
            <v>CURSO DE CAPACITAÇÃO PARA AUXILIAR DE ALMOXARIFE (ENCARGOS COMPLEMENTARES) - MENSALISTA</v>
          </cell>
        </row>
        <row r="6668">
          <cell r="A6668" t="str">
            <v>SERVICOS DIVERSOS</v>
          </cell>
          <cell r="B6668" t="str">
            <v>SEDI</v>
          </cell>
          <cell r="C6668" t="str">
            <v>OUTROS</v>
          </cell>
          <cell r="D6668" t="str">
            <v>0318</v>
          </cell>
          <cell r="E6668">
            <v>0</v>
          </cell>
          <cell r="F6668">
            <v>0</v>
          </cell>
          <cell r="G6668" t="str">
            <v>100311</v>
          </cell>
          <cell r="H6668" t="str">
            <v>CURSO DE CAPACITAÇÃO PARA COORDENADOR/GERENTE DE OBRA (ENCARGOS COMPLEMENTARES) - MENSALISTA</v>
          </cell>
        </row>
        <row r="6669">
          <cell r="A6669" t="str">
            <v>SERVICOS DIVERSOS</v>
          </cell>
          <cell r="B6669" t="str">
            <v>SEDI</v>
          </cell>
          <cell r="C6669" t="str">
            <v>OUTROS</v>
          </cell>
          <cell r="D6669" t="str">
            <v>0318</v>
          </cell>
          <cell r="E6669">
            <v>0</v>
          </cell>
          <cell r="F6669">
            <v>0</v>
          </cell>
          <cell r="G6669" t="str">
            <v>100312</v>
          </cell>
          <cell r="H6669" t="str">
            <v>CURSO DE CAPACITAÇÃO PARA ARQUITETO PAISAGISTA (ENCARGOS COMPLEMENTARES) - MENSALISTA</v>
          </cell>
        </row>
        <row r="6670">
          <cell r="A6670" t="str">
            <v>SERVICOS DIVERSOS</v>
          </cell>
          <cell r="B6670" t="str">
            <v>SEDI</v>
          </cell>
          <cell r="C6670" t="str">
            <v>OUTROS</v>
          </cell>
          <cell r="D6670" t="str">
            <v>0318</v>
          </cell>
          <cell r="E6670">
            <v>0</v>
          </cell>
          <cell r="F6670">
            <v>0</v>
          </cell>
          <cell r="G6670" t="str">
            <v>100313</v>
          </cell>
          <cell r="H6670" t="str">
            <v>CURSO DE CAPACITAÇÃO PARA ENGENHEIRO CIVIL JUNIOR (ENCARGOS COMPLEMENTARES) - MENSALISTA</v>
          </cell>
        </row>
        <row r="6671">
          <cell r="A6671" t="str">
            <v>SERVICOS DIVERSOS</v>
          </cell>
          <cell r="B6671" t="str">
            <v>SEDI</v>
          </cell>
          <cell r="C6671" t="str">
            <v>OUTROS</v>
          </cell>
          <cell r="D6671" t="str">
            <v>0318</v>
          </cell>
          <cell r="E6671">
            <v>0</v>
          </cell>
          <cell r="F6671">
            <v>0</v>
          </cell>
          <cell r="G6671" t="str">
            <v>100314</v>
          </cell>
          <cell r="H6671" t="str">
            <v>CURSO DE CAPACITAÇÃO PARA ENGENHEIRO CIVIL PLENO (ENCARGOS COMPLEMENTARES) - MENSALISTA</v>
          </cell>
        </row>
        <row r="6672">
          <cell r="A6672" t="str">
            <v>SERVICOS DIVERSOS</v>
          </cell>
          <cell r="B6672" t="str">
            <v>SEDI</v>
          </cell>
          <cell r="C6672" t="str">
            <v>OUTROS</v>
          </cell>
          <cell r="D6672" t="str">
            <v>0318</v>
          </cell>
          <cell r="E6672">
            <v>0</v>
          </cell>
          <cell r="F6672">
            <v>0</v>
          </cell>
          <cell r="G6672" t="str">
            <v>100315</v>
          </cell>
          <cell r="H6672" t="str">
            <v>CURSO DE CAPACITAÇÃO PARA TÉCNICO EM SEGURANÇA DO TRABALHO (ENCARGOS COMPLEMENTARES) - MENSALISTA</v>
          </cell>
        </row>
        <row r="6673">
          <cell r="A6673" t="str">
            <v>SERVICOS DIVERSOS</v>
          </cell>
          <cell r="B6673" t="str">
            <v>SEDI</v>
          </cell>
          <cell r="C6673" t="str">
            <v>OUTROS</v>
          </cell>
          <cell r="D6673" t="str">
            <v>0318</v>
          </cell>
          <cell r="E6673">
            <v>0</v>
          </cell>
          <cell r="F6673">
            <v>0</v>
          </cell>
          <cell r="G6673" t="str">
            <v>100316</v>
          </cell>
          <cell r="H6673" t="str">
            <v>AUXILIAR DE ALMOXARIFE COM ENCARGOS COMPLEMENTARES</v>
          </cell>
        </row>
        <row r="6674">
          <cell r="A6674" t="str">
            <v>SERVICOS DIVERSOS</v>
          </cell>
          <cell r="B6674" t="str">
            <v>SEDI</v>
          </cell>
          <cell r="C6674" t="str">
            <v>OUTROS</v>
          </cell>
          <cell r="D6674" t="str">
            <v>0318</v>
          </cell>
          <cell r="E6674">
            <v>0</v>
          </cell>
          <cell r="F6674">
            <v>0</v>
          </cell>
          <cell r="G6674" t="str">
            <v>100317</v>
          </cell>
          <cell r="H6674" t="str">
            <v>COORDENADOR / GERENTE DE OBRA COM ENCARGOS COMPLEMENTARES</v>
          </cell>
        </row>
        <row r="6675">
          <cell r="A6675" t="str">
            <v>SERVICOS DIVERSOS</v>
          </cell>
          <cell r="B6675" t="str">
            <v>SEDI</v>
          </cell>
          <cell r="C6675" t="str">
            <v>OUTROS</v>
          </cell>
          <cell r="D6675" t="str">
            <v>0318</v>
          </cell>
          <cell r="E6675">
            <v>0</v>
          </cell>
          <cell r="F6675">
            <v>0</v>
          </cell>
          <cell r="G6675" t="str">
            <v>100318</v>
          </cell>
          <cell r="H6675" t="str">
            <v>ARQUITETO PAISAGISTA COM ENCARGOS COMPLEMENTARES</v>
          </cell>
        </row>
        <row r="6676">
          <cell r="A6676" t="str">
            <v>SERVICOS DIVERSOS</v>
          </cell>
          <cell r="B6676" t="str">
            <v>SEDI</v>
          </cell>
          <cell r="C6676" t="str">
            <v>OUTROS</v>
          </cell>
          <cell r="D6676" t="str">
            <v>0318</v>
          </cell>
          <cell r="E6676">
            <v>0</v>
          </cell>
          <cell r="F6676">
            <v>0</v>
          </cell>
          <cell r="G6676" t="str">
            <v>100319</v>
          </cell>
          <cell r="H6676" t="str">
            <v>ENGENHEIRO CIVIL JUNIOR COM ENCARGOS COMPLEMENTARES</v>
          </cell>
        </row>
        <row r="6677">
          <cell r="A6677" t="str">
            <v>SERVICOS DIVERSOS</v>
          </cell>
          <cell r="B6677" t="str">
            <v>SEDI</v>
          </cell>
          <cell r="C6677" t="str">
            <v>OUTROS</v>
          </cell>
          <cell r="D6677" t="str">
            <v>0318</v>
          </cell>
          <cell r="E6677">
            <v>0</v>
          </cell>
          <cell r="F6677">
            <v>0</v>
          </cell>
          <cell r="G6677" t="str">
            <v>100320</v>
          </cell>
          <cell r="H6677" t="str">
            <v>ENGENHEIRO CIVIL PLENO COM ENCARGOS COMPLEMENTARES</v>
          </cell>
        </row>
        <row r="6678">
          <cell r="A6678" t="str">
            <v>SERVICOS DIVERSOS</v>
          </cell>
          <cell r="B6678" t="str">
            <v>SEDI</v>
          </cell>
          <cell r="C6678" t="str">
            <v>OUTROS</v>
          </cell>
          <cell r="D6678" t="str">
            <v>0318</v>
          </cell>
          <cell r="E6678">
            <v>0</v>
          </cell>
          <cell r="F6678">
            <v>0</v>
          </cell>
          <cell r="G6678" t="str">
            <v>100321</v>
          </cell>
          <cell r="H6678" t="str">
            <v>TÉCNICO EM SEGURANÇA DO TRABALHO COM ENCARGOS COMPLEMENTARES</v>
          </cell>
        </row>
        <row r="6679">
          <cell r="A6679" t="str">
            <v>SERVICOS DIVERSOS</v>
          </cell>
          <cell r="B6679" t="str">
            <v>SEDI</v>
          </cell>
          <cell r="C6679" t="str">
            <v>OUTROS</v>
          </cell>
          <cell r="D6679" t="str">
            <v>0318</v>
          </cell>
          <cell r="E6679">
            <v>0</v>
          </cell>
          <cell r="F6679">
            <v>0</v>
          </cell>
          <cell r="G6679" t="str">
            <v>100533</v>
          </cell>
          <cell r="H6679" t="str">
            <v>TECNICO DE EDIFICACOES COM ENCARGOS COMPLEMENTARES</v>
          </cell>
        </row>
        <row r="6680">
          <cell r="A6680" t="str">
            <v>SERVICOS DIVERSOS</v>
          </cell>
          <cell r="B6680" t="str">
            <v>SEDI</v>
          </cell>
          <cell r="C6680" t="str">
            <v>OUTROS</v>
          </cell>
          <cell r="D6680" t="str">
            <v>0318</v>
          </cell>
          <cell r="E6680">
            <v>0</v>
          </cell>
          <cell r="F6680">
            <v>0</v>
          </cell>
          <cell r="G6680" t="str">
            <v>100534</v>
          </cell>
          <cell r="H6680" t="str">
            <v>TECNICO DE EDIFICACOES COM ENCARGOS COMPLEMENTARES</v>
          </cell>
        </row>
        <row r="6681">
          <cell r="A6681" t="str">
            <v>SERVICOS DIVERSOS</v>
          </cell>
          <cell r="B6681" t="str">
            <v>SEDI</v>
          </cell>
          <cell r="C6681" t="str">
            <v>OUTROS</v>
          </cell>
          <cell r="D6681" t="str">
            <v>0318</v>
          </cell>
          <cell r="E6681">
            <v>0</v>
          </cell>
          <cell r="F6681">
            <v>0</v>
          </cell>
          <cell r="G6681" t="str">
            <v>100535</v>
          </cell>
          <cell r="H6681" t="str">
            <v>CURSO DE CAPACITAÇÃO PARA TECNICO DE EDIFICACOES (ENCARGOS COMPLEMENTARES) - HORISTA</v>
          </cell>
        </row>
        <row r="6682">
          <cell r="A6682" t="str">
            <v>SERVICOS DIVERSOS</v>
          </cell>
          <cell r="B6682" t="str">
            <v>SEDI</v>
          </cell>
          <cell r="C6682" t="str">
            <v>OUTROS</v>
          </cell>
          <cell r="D6682" t="str">
            <v>0318</v>
          </cell>
          <cell r="E6682">
            <v>0</v>
          </cell>
          <cell r="F6682">
            <v>0</v>
          </cell>
          <cell r="G6682" t="str">
            <v>100536</v>
          </cell>
          <cell r="H6682" t="str">
            <v>CURSO DE CAPACITAÇÃO PARA TECNICO DE EDIFICACOES (ENCARGOS COMPLEMENTARES) - MENSALISTA</v>
          </cell>
        </row>
        <row r="6683">
          <cell r="A6683" t="str">
            <v>SERVICOS DIVERSOS</v>
          </cell>
          <cell r="B6683" t="str">
            <v>SEDI</v>
          </cell>
          <cell r="C6683" t="str">
            <v>OUTROS</v>
          </cell>
          <cell r="D6683" t="str">
            <v>0318</v>
          </cell>
          <cell r="E6683">
            <v>0</v>
          </cell>
          <cell r="F6683">
            <v>0</v>
          </cell>
          <cell r="G6683" t="str">
            <v>101284</v>
          </cell>
          <cell r="H6683" t="str">
            <v>CURSO DE CAPACITAÇÃO PARA ENGENHEIRO CIVIL SENIOR (ENCARGOS COMPLEMENTARES) - HORISTA</v>
          </cell>
        </row>
        <row r="6684">
          <cell r="A6684" t="str">
            <v>SERVICOS DIVERSOS</v>
          </cell>
          <cell r="B6684" t="str">
            <v>SEDI</v>
          </cell>
          <cell r="C6684" t="str">
            <v>OUTROS</v>
          </cell>
          <cell r="D6684" t="str">
            <v>0318</v>
          </cell>
          <cell r="E6684">
            <v>0</v>
          </cell>
          <cell r="F6684">
            <v>0</v>
          </cell>
          <cell r="G6684" t="str">
            <v>101285</v>
          </cell>
          <cell r="H6684" t="str">
            <v>CURSO DE CAPACITAÇÃO PARA ENGENHEIRO SANITARISTA (ENCARGOS COMPLEMENTARES) - HORISTA</v>
          </cell>
        </row>
        <row r="6685">
          <cell r="A6685" t="str">
            <v>SERVICOS DIVERSOS</v>
          </cell>
          <cell r="B6685" t="str">
            <v>SEDI</v>
          </cell>
          <cell r="C6685" t="str">
            <v>OUTROS</v>
          </cell>
          <cell r="D6685" t="str">
            <v>0318</v>
          </cell>
          <cell r="E6685">
            <v>0</v>
          </cell>
          <cell r="F6685">
            <v>0</v>
          </cell>
          <cell r="G6685" t="str">
            <v>101286</v>
          </cell>
          <cell r="H6685" t="str">
            <v>CURSO DE CAPACITAÇÃO PARA AJUDANTE DE ARMADOR (ENCARGOS COMPLEMENTARES) - MENSALISTA</v>
          </cell>
        </row>
        <row r="6686">
          <cell r="A6686" t="str">
            <v>SERVICOS DIVERSOS</v>
          </cell>
          <cell r="B6686" t="str">
            <v>SEDI</v>
          </cell>
          <cell r="C6686" t="str">
            <v>OUTROS</v>
          </cell>
          <cell r="D6686" t="str">
            <v>0318</v>
          </cell>
          <cell r="E6686">
            <v>0</v>
          </cell>
          <cell r="F6686">
            <v>0</v>
          </cell>
          <cell r="G6686" t="str">
            <v>101287</v>
          </cell>
          <cell r="H6686" t="str">
            <v>CURSO DE CAPACITAÇÃO PARA AJUDANTE DE ELETRICISTA (ENCARGOS COMPLEMENTARES) - MENSALISTA</v>
          </cell>
        </row>
        <row r="6687">
          <cell r="A6687" t="str">
            <v>SERVICOS DIVERSOS</v>
          </cell>
          <cell r="B6687" t="str">
            <v>SEDI</v>
          </cell>
          <cell r="C6687" t="str">
            <v>OUTROS</v>
          </cell>
          <cell r="D6687" t="str">
            <v>0318</v>
          </cell>
          <cell r="E6687">
            <v>0</v>
          </cell>
          <cell r="F6687">
            <v>0</v>
          </cell>
          <cell r="G6687" t="str">
            <v>101288</v>
          </cell>
          <cell r="H6687" t="str">
            <v>CURSO DE CAPACITAÇÃO PARA AJUDANTE DE ESTRUTURAS METÁLICAS(ENCARGOS COMPLEMENTARES) - MENSALISTA</v>
          </cell>
        </row>
        <row r="6688">
          <cell r="A6688" t="str">
            <v>SERVICOS DIVERSOS</v>
          </cell>
          <cell r="B6688" t="str">
            <v>SEDI</v>
          </cell>
          <cell r="C6688" t="str">
            <v>OUTROS</v>
          </cell>
          <cell r="D6688" t="str">
            <v>0318</v>
          </cell>
          <cell r="E6688">
            <v>0</v>
          </cell>
          <cell r="F6688">
            <v>0</v>
          </cell>
          <cell r="G6688" t="str">
            <v>101289</v>
          </cell>
          <cell r="H6688" t="str">
            <v>CURSO DE CAPACITAÇÃO PARA AJUDANTE DE OPERAÇÃO EM GERAL (ENCARGOS COMPLEMENTARES) - MENSALISTA</v>
          </cell>
        </row>
        <row r="6689">
          <cell r="A6689" t="str">
            <v>SERVICOS DIVERSOS</v>
          </cell>
          <cell r="B6689" t="str">
            <v>SEDI</v>
          </cell>
          <cell r="C6689" t="str">
            <v>OUTROS</v>
          </cell>
          <cell r="D6689" t="str">
            <v>0318</v>
          </cell>
          <cell r="E6689">
            <v>0</v>
          </cell>
          <cell r="F6689">
            <v>0</v>
          </cell>
          <cell r="G6689" t="str">
            <v>101290</v>
          </cell>
          <cell r="H6689" t="str">
            <v>CURSO DE CAPACITAÇÃO PARA AJUDANTE DE PINTOR (ENCARGOS COMPLEMENTARES) - MENSALISTA</v>
          </cell>
        </row>
        <row r="6690">
          <cell r="A6690" t="str">
            <v>SERVICOS DIVERSOS</v>
          </cell>
          <cell r="B6690" t="str">
            <v>SEDI</v>
          </cell>
          <cell r="C6690" t="str">
            <v>OUTROS</v>
          </cell>
          <cell r="D6690" t="str">
            <v>0318</v>
          </cell>
          <cell r="E6690">
            <v>0</v>
          </cell>
          <cell r="F6690">
            <v>0</v>
          </cell>
          <cell r="G6690" t="str">
            <v>101291</v>
          </cell>
          <cell r="H6690" t="str">
            <v>CURSO DE CAPACITAÇÃO PARA AJUDANTE DE SERRALHEIRO (ENCARGOS COMPLEMENTARES) - MENSALISTA</v>
          </cell>
        </row>
        <row r="6691">
          <cell r="A6691" t="str">
            <v>SERVICOS DIVERSOS</v>
          </cell>
          <cell r="B6691" t="str">
            <v>SEDI</v>
          </cell>
          <cell r="C6691" t="str">
            <v>OUTROS</v>
          </cell>
          <cell r="D6691" t="str">
            <v>0318</v>
          </cell>
          <cell r="E6691">
            <v>0</v>
          </cell>
          <cell r="F6691">
            <v>0</v>
          </cell>
          <cell r="G6691" t="str">
            <v>101292</v>
          </cell>
          <cell r="H6691" t="str">
            <v>CURSO DE CAPACITAÇÃO PARA AJUDANTE ESPECIALIZADO (ENCARGOS COMPLEMENTARES) - MENSALISTA</v>
          </cell>
        </row>
        <row r="6692">
          <cell r="A6692" t="str">
            <v>SERVICOS DIVERSOS</v>
          </cell>
          <cell r="B6692" t="str">
            <v>SEDI</v>
          </cell>
          <cell r="C6692" t="str">
            <v>OUTROS</v>
          </cell>
          <cell r="D6692" t="str">
            <v>0318</v>
          </cell>
          <cell r="E6692">
            <v>0</v>
          </cell>
          <cell r="F6692">
            <v>0</v>
          </cell>
          <cell r="G6692" t="str">
            <v>101293</v>
          </cell>
          <cell r="H6692" t="str">
            <v>CURSO DE CAPACITAÇÃO PARA ARMADOR (ENCARGOS COMPLEMENTARES) - MENSALISTA</v>
          </cell>
        </row>
        <row r="6693">
          <cell r="A6693" t="str">
            <v>SERVICOS DIVERSOS</v>
          </cell>
          <cell r="B6693" t="str">
            <v>SEDI</v>
          </cell>
          <cell r="C6693" t="str">
            <v>OUTROS</v>
          </cell>
          <cell r="D6693" t="str">
            <v>0318</v>
          </cell>
          <cell r="E6693">
            <v>0</v>
          </cell>
          <cell r="F6693">
            <v>0</v>
          </cell>
          <cell r="G6693" t="str">
            <v>101294</v>
          </cell>
          <cell r="H6693" t="str">
            <v>CURSO DE CAPACITAÇÃO PARA ASSENTADOR DE MANILHA (ENCARGOS COMPLEMENTARES) - MENSALISTA</v>
          </cell>
        </row>
        <row r="6694">
          <cell r="A6694" t="str">
            <v>SERVICOS DIVERSOS</v>
          </cell>
          <cell r="B6694" t="str">
            <v>SEDI</v>
          </cell>
          <cell r="C6694" t="str">
            <v>OUTROS</v>
          </cell>
          <cell r="D6694" t="str">
            <v>0318</v>
          </cell>
          <cell r="E6694">
            <v>0</v>
          </cell>
          <cell r="F6694">
            <v>0</v>
          </cell>
          <cell r="G6694" t="str">
            <v>101295</v>
          </cell>
          <cell r="H6694" t="str">
            <v>CURSO DE CAPACITAÇÃO PARA AUXILIAR DE AZULEJISTA (ENCARGOS COMPLEMENTARES) - MENSALISTA</v>
          </cell>
        </row>
        <row r="6695">
          <cell r="A6695" t="str">
            <v>SERVICOS DIVERSOS</v>
          </cell>
          <cell r="B6695" t="str">
            <v>SEDI</v>
          </cell>
          <cell r="C6695" t="str">
            <v>OUTROS</v>
          </cell>
          <cell r="D6695" t="str">
            <v>0318</v>
          </cell>
          <cell r="E6695">
            <v>0</v>
          </cell>
          <cell r="F6695">
            <v>0</v>
          </cell>
          <cell r="G6695" t="str">
            <v>101296</v>
          </cell>
          <cell r="H6695" t="str">
            <v>CURSO DE CAPACITAÇÃO PARA AUXILIAR DE ENCANADOR OU BOMBEIRO HIDRÁULICO (ENCARGOS COMPLEMENTARES) - MENSALISTA</v>
          </cell>
        </row>
        <row r="6696">
          <cell r="A6696" t="str">
            <v>SERVICOS DIVERSOS</v>
          </cell>
          <cell r="B6696" t="str">
            <v>SEDI</v>
          </cell>
          <cell r="C6696" t="str">
            <v>OUTROS</v>
          </cell>
          <cell r="D6696" t="str">
            <v>0318</v>
          </cell>
          <cell r="E6696">
            <v>0</v>
          </cell>
          <cell r="F6696">
            <v>0</v>
          </cell>
          <cell r="G6696" t="str">
            <v>101297</v>
          </cell>
          <cell r="H6696" t="str">
            <v>CURSO DE CAPACITAÇÃO PARA AUXILIAR DE LABORATORISTA (ENCARGOS COMPLEMENTARES) - MENSALISTA</v>
          </cell>
        </row>
        <row r="6697">
          <cell r="A6697" t="str">
            <v>SERVICOS DIVERSOS</v>
          </cell>
          <cell r="B6697" t="str">
            <v>SEDI</v>
          </cell>
          <cell r="C6697" t="str">
            <v>OUTROS</v>
          </cell>
          <cell r="D6697" t="str">
            <v>0318</v>
          </cell>
          <cell r="E6697">
            <v>0</v>
          </cell>
          <cell r="F6697">
            <v>0</v>
          </cell>
          <cell r="G6697" t="str">
            <v>101298</v>
          </cell>
          <cell r="H6697" t="str">
            <v>CURSO DE CAPACITAÇÃO PARA AUXILIAR DE MECANICO (ENCARGOS COMPLEMENTARES) - MENSALISTA</v>
          </cell>
        </row>
        <row r="6698">
          <cell r="A6698" t="str">
            <v>SERVICOS DIVERSOS</v>
          </cell>
          <cell r="B6698" t="str">
            <v>SEDI</v>
          </cell>
          <cell r="C6698" t="str">
            <v>OUTROS</v>
          </cell>
          <cell r="D6698" t="str">
            <v>0318</v>
          </cell>
          <cell r="E6698">
            <v>0</v>
          </cell>
          <cell r="F6698">
            <v>0</v>
          </cell>
          <cell r="G6698" t="str">
            <v>101299</v>
          </cell>
          <cell r="H6698" t="str">
            <v>CURSO DE CAPACITAÇÃO PARA AUXILIAR DE PEDREIRO (ENCARGOS COMPLEMENTARES) - MENSALISTA</v>
          </cell>
        </row>
        <row r="6699">
          <cell r="A6699" t="str">
            <v>SERVICOS DIVERSOS</v>
          </cell>
          <cell r="B6699" t="str">
            <v>SEDI</v>
          </cell>
          <cell r="C6699" t="str">
            <v>OUTROS</v>
          </cell>
          <cell r="D6699" t="str">
            <v>0318</v>
          </cell>
          <cell r="E6699">
            <v>0</v>
          </cell>
          <cell r="F6699">
            <v>0</v>
          </cell>
          <cell r="G6699" t="str">
            <v>101300</v>
          </cell>
          <cell r="H6699" t="str">
            <v>CURSO DE CAPACITAÇÃO PARA AUXILIAR DE SERVIÇOS GERAIS (ENCARGOS COMPLEMENTARES) - MENSALISTA</v>
          </cell>
        </row>
        <row r="6700">
          <cell r="A6700" t="str">
            <v>SERVICOS DIVERSOS</v>
          </cell>
          <cell r="B6700" t="str">
            <v>SEDI</v>
          </cell>
          <cell r="C6700" t="str">
            <v>OUTROS</v>
          </cell>
          <cell r="D6700" t="str">
            <v>0318</v>
          </cell>
          <cell r="E6700">
            <v>0</v>
          </cell>
          <cell r="F6700">
            <v>0</v>
          </cell>
          <cell r="G6700" t="str">
            <v>101301</v>
          </cell>
          <cell r="H6700" t="str">
            <v>CURSO DE CAPACITAÇÃO PARA AUXILIAR DE TOPÓGRAFO (ENCARGOS COMPLEMENTARES) - MENSALISTA</v>
          </cell>
        </row>
        <row r="6701">
          <cell r="A6701" t="str">
            <v>SERVICOS DIVERSOS</v>
          </cell>
          <cell r="B6701" t="str">
            <v>SEDI</v>
          </cell>
          <cell r="C6701" t="str">
            <v>OUTROS</v>
          </cell>
          <cell r="D6701" t="str">
            <v>0318</v>
          </cell>
          <cell r="E6701">
            <v>0</v>
          </cell>
          <cell r="F6701">
            <v>0</v>
          </cell>
          <cell r="G6701" t="str">
            <v>101302</v>
          </cell>
          <cell r="H6701" t="str">
            <v>CURSO DE CAPACITAÇÃO PARA AUXILIAR TÉCNICO DE ENGENHARIA (ENCARGOS COMPLEMENTARES) - MENSALISTA</v>
          </cell>
        </row>
        <row r="6702">
          <cell r="A6702" t="str">
            <v>SERVICOS DIVERSOS</v>
          </cell>
          <cell r="B6702" t="str">
            <v>SEDI</v>
          </cell>
          <cell r="C6702" t="str">
            <v>OUTROS</v>
          </cell>
          <cell r="D6702" t="str">
            <v>0318</v>
          </cell>
          <cell r="E6702">
            <v>0</v>
          </cell>
          <cell r="F6702">
            <v>0</v>
          </cell>
          <cell r="G6702" t="str">
            <v>101303</v>
          </cell>
          <cell r="H6702" t="str">
            <v>CURSO DE CAPACITAÇÃO PARA MONTADOR DE ELETROELETRONICOS(ENCARGOS COMPLEMENTARES) - MENSALISTA</v>
          </cell>
        </row>
        <row r="6703">
          <cell r="A6703" t="str">
            <v>SERVICOS DIVERSOS</v>
          </cell>
          <cell r="B6703" t="str">
            <v>SEDI</v>
          </cell>
          <cell r="C6703" t="str">
            <v>OUTROS</v>
          </cell>
          <cell r="D6703" t="str">
            <v>0318</v>
          </cell>
          <cell r="E6703">
            <v>0</v>
          </cell>
          <cell r="F6703">
            <v>0</v>
          </cell>
          <cell r="G6703" t="str">
            <v>101304</v>
          </cell>
          <cell r="H6703" t="str">
            <v>CURSO DE CAPACITAÇÃO PARA AZULEJISTA OU LADRILHISTA (ENCARGOS COMPLEMENTARES) - MENSALISTA</v>
          </cell>
        </row>
        <row r="6704">
          <cell r="A6704" t="str">
            <v>SERVICOS DIVERSOS</v>
          </cell>
          <cell r="B6704" t="str">
            <v>SEDI</v>
          </cell>
          <cell r="C6704" t="str">
            <v>OUTROS</v>
          </cell>
          <cell r="D6704" t="str">
            <v>0318</v>
          </cell>
          <cell r="E6704">
            <v>0</v>
          </cell>
          <cell r="F6704">
            <v>0</v>
          </cell>
          <cell r="G6704" t="str">
            <v>101305</v>
          </cell>
          <cell r="H6704" t="str">
            <v>CURSO DE CAPACITAÇÃO PARA BLASTER, DINAMITADOR OU CABO DE FORÇA (ENCARGOS COMPLEMENTARES) - MENSALISTA</v>
          </cell>
        </row>
        <row r="6705">
          <cell r="A6705" t="str">
            <v>SERVICOS DIVERSOS</v>
          </cell>
          <cell r="B6705" t="str">
            <v>SEDI</v>
          </cell>
          <cell r="C6705" t="str">
            <v>OUTROS</v>
          </cell>
          <cell r="D6705" t="str">
            <v>0318</v>
          </cell>
          <cell r="E6705">
            <v>0</v>
          </cell>
          <cell r="F6705">
            <v>0</v>
          </cell>
          <cell r="G6705" t="str">
            <v>101306</v>
          </cell>
          <cell r="H6705" t="str">
            <v>CURSO DE CAPACITAÇÃO PARA CALAFETADOR (ENCARGOS COMPLEMENTARES) - MENSALISTA</v>
          </cell>
        </row>
        <row r="6706">
          <cell r="A6706" t="str">
            <v>SERVICOS DIVERSOS</v>
          </cell>
          <cell r="B6706" t="str">
            <v>SEDI</v>
          </cell>
          <cell r="C6706" t="str">
            <v>OUTROS</v>
          </cell>
          <cell r="D6706" t="str">
            <v>0318</v>
          </cell>
          <cell r="E6706">
            <v>0</v>
          </cell>
          <cell r="F6706">
            <v>0</v>
          </cell>
          <cell r="G6706" t="str">
            <v>101307</v>
          </cell>
          <cell r="H6706" t="str">
            <v>CURSO DE CAPACITAÇÃO PARA CALCETEIRO (ENCARGOS COMPLEMENTARES) - MENSALISTA</v>
          </cell>
        </row>
        <row r="6707">
          <cell r="A6707" t="str">
            <v>SERVICOS DIVERSOS</v>
          </cell>
          <cell r="B6707" t="str">
            <v>SEDI</v>
          </cell>
          <cell r="C6707" t="str">
            <v>OUTROS</v>
          </cell>
          <cell r="D6707" t="str">
            <v>0318</v>
          </cell>
          <cell r="E6707">
            <v>0</v>
          </cell>
          <cell r="F6707">
            <v>0</v>
          </cell>
          <cell r="G6707" t="str">
            <v>101308</v>
          </cell>
          <cell r="H6707" t="str">
            <v>CURSO DE CAPACITAÇÃO PARA MONTADOR DE ESTRUTURAS METALICAS (ENCARGOS COMPLEMENTARES) - MENSALISTA</v>
          </cell>
        </row>
        <row r="6708">
          <cell r="A6708" t="str">
            <v>SERVICOS DIVERSOS</v>
          </cell>
          <cell r="B6708" t="str">
            <v>SEDI</v>
          </cell>
          <cell r="C6708" t="str">
            <v>OUTROS</v>
          </cell>
          <cell r="D6708" t="str">
            <v>0318</v>
          </cell>
          <cell r="E6708">
            <v>0</v>
          </cell>
          <cell r="F6708">
            <v>0</v>
          </cell>
          <cell r="G6708" t="str">
            <v>101309</v>
          </cell>
          <cell r="H6708" t="str">
            <v>CURSO DE CAPACITAÇÃO PARA CARPINTEIRO AUXILIAR (ENCARGOS COMPLEMENTARES) - MENSALISTA</v>
          </cell>
        </row>
        <row r="6709">
          <cell r="A6709" t="str">
            <v>SERVICOS DIVERSOS</v>
          </cell>
          <cell r="B6709" t="str">
            <v>SEDI</v>
          </cell>
          <cell r="C6709" t="str">
            <v>OUTROS</v>
          </cell>
          <cell r="D6709" t="str">
            <v>0318</v>
          </cell>
          <cell r="E6709">
            <v>0</v>
          </cell>
          <cell r="F6709">
            <v>0</v>
          </cell>
          <cell r="G6709" t="str">
            <v>101310</v>
          </cell>
          <cell r="H6709" t="str">
            <v>CURSO DE CAPACITAÇÃO PARA CARPINTEIRO DE ESQUADRIAS (ENCARGOS COMPLEMENTARES) - MENSALISTA</v>
          </cell>
        </row>
        <row r="6710">
          <cell r="A6710" t="str">
            <v>SERVICOS DIVERSOS</v>
          </cell>
          <cell r="B6710" t="str">
            <v>SEDI</v>
          </cell>
          <cell r="C6710" t="str">
            <v>OUTROS</v>
          </cell>
          <cell r="D6710" t="str">
            <v>0318</v>
          </cell>
          <cell r="E6710">
            <v>0</v>
          </cell>
          <cell r="F6710">
            <v>0</v>
          </cell>
          <cell r="G6710" t="str">
            <v>101311</v>
          </cell>
          <cell r="H6710" t="str">
            <v>CURSO DE CAPACITAÇÃO PARA CARPINTEIRO DE FORMAS (ENCARGOS COMPLEMENTARES) - MENSALISTA</v>
          </cell>
        </row>
        <row r="6711">
          <cell r="A6711" t="str">
            <v>SERVICOS DIVERSOS</v>
          </cell>
          <cell r="B6711" t="str">
            <v>SEDI</v>
          </cell>
          <cell r="C6711" t="str">
            <v>OUTROS</v>
          </cell>
          <cell r="D6711" t="str">
            <v>0318</v>
          </cell>
          <cell r="E6711">
            <v>0</v>
          </cell>
          <cell r="F6711">
            <v>0</v>
          </cell>
          <cell r="G6711" t="str">
            <v>101312</v>
          </cell>
          <cell r="H6711" t="str">
            <v>CURSO DE CAPACITAÇÃO PARA CAVOUQUEIRO OU OPERADOR DE PERFURATRIZ (ENCARGOS COMPLEMENTARES) - MENSALISTA</v>
          </cell>
        </row>
        <row r="6712">
          <cell r="A6712" t="str">
            <v>SERVICOS DIVERSOS</v>
          </cell>
          <cell r="B6712" t="str">
            <v>SEDI</v>
          </cell>
          <cell r="C6712" t="str">
            <v>OUTROS</v>
          </cell>
          <cell r="D6712" t="str">
            <v>0318</v>
          </cell>
          <cell r="E6712">
            <v>0</v>
          </cell>
          <cell r="F6712">
            <v>0</v>
          </cell>
          <cell r="G6712" t="str">
            <v>101313</v>
          </cell>
          <cell r="H6712" t="str">
            <v>CURSO DE CAPACITAÇÃO PARA ELETRICISTA (ENCARGOS COMPLEMENTARES) - MENSALISTA</v>
          </cell>
        </row>
        <row r="6713">
          <cell r="A6713" t="str">
            <v>SERVICOS DIVERSOS</v>
          </cell>
          <cell r="B6713" t="str">
            <v>SEDI</v>
          </cell>
          <cell r="C6713" t="str">
            <v>OUTROS</v>
          </cell>
          <cell r="D6713" t="str">
            <v>0318</v>
          </cell>
          <cell r="E6713">
            <v>0</v>
          </cell>
          <cell r="F6713">
            <v>0</v>
          </cell>
          <cell r="G6713" t="str">
            <v>101314</v>
          </cell>
          <cell r="H6713" t="str">
            <v>CURSO DE CAPACITAÇÃO PARA ELETRICISTA DE MANUTENÇÃO INDUSTRIAL (ENCARGOS COMPLEMENTARES) - MENSALISTA</v>
          </cell>
        </row>
        <row r="6714">
          <cell r="A6714" t="str">
            <v>SERVICOS DIVERSOS</v>
          </cell>
          <cell r="B6714" t="str">
            <v>SEDI</v>
          </cell>
          <cell r="C6714" t="str">
            <v>OUTROS</v>
          </cell>
          <cell r="D6714" t="str">
            <v>0318</v>
          </cell>
          <cell r="E6714">
            <v>0</v>
          </cell>
          <cell r="F6714">
            <v>0</v>
          </cell>
          <cell r="G6714" t="str">
            <v>101315</v>
          </cell>
          <cell r="H6714" t="str">
            <v>CURSO DE CAPACITAÇÃO PARA ELETROTÉCNICO (ENCARGOS COMPLEMENTARES) - MENSALISTA</v>
          </cell>
        </row>
        <row r="6715">
          <cell r="A6715" t="str">
            <v>SERVICOS DIVERSOS</v>
          </cell>
          <cell r="B6715" t="str">
            <v>SEDI</v>
          </cell>
          <cell r="C6715" t="str">
            <v>OUTROS</v>
          </cell>
          <cell r="D6715" t="str">
            <v>0318</v>
          </cell>
          <cell r="E6715">
            <v>0</v>
          </cell>
          <cell r="F6715">
            <v>0</v>
          </cell>
          <cell r="G6715" t="str">
            <v>101316</v>
          </cell>
          <cell r="H6715" t="str">
            <v>CURSO DE CAPACITAÇÃO PARA ENCANADOR OU BOMBEIRO HIDRÁULICO (ENCARGOS COMPLEMENTARES) - MENSALISTA</v>
          </cell>
        </row>
        <row r="6716">
          <cell r="A6716" t="str">
            <v>SERVICOS DIVERSOS</v>
          </cell>
          <cell r="B6716" t="str">
            <v>SEDI</v>
          </cell>
          <cell r="C6716" t="str">
            <v>OUTROS</v>
          </cell>
          <cell r="D6716" t="str">
            <v>0318</v>
          </cell>
          <cell r="E6716">
            <v>0</v>
          </cell>
          <cell r="F6716">
            <v>0</v>
          </cell>
          <cell r="G6716" t="str">
            <v>101317</v>
          </cell>
          <cell r="H6716" t="str">
            <v>CURSO DE CAPACITAÇÃO PARA ENGENHEIRO CIVIL SENIOR (ENCARGOS COMPLEMENTARES) - MENSALISTA</v>
          </cell>
        </row>
        <row r="6717">
          <cell r="A6717" t="str">
            <v>SERVICOS DIVERSOS</v>
          </cell>
          <cell r="B6717" t="str">
            <v>SEDI</v>
          </cell>
          <cell r="C6717" t="str">
            <v>OUTROS</v>
          </cell>
          <cell r="D6717" t="str">
            <v>0318</v>
          </cell>
          <cell r="E6717">
            <v>0</v>
          </cell>
          <cell r="F6717">
            <v>0</v>
          </cell>
          <cell r="G6717" t="str">
            <v>101318</v>
          </cell>
          <cell r="H6717" t="str">
            <v>CURSO DE CAPACITAÇÃO PARA ENGENHEIRO ELETRICISTA (ENCARGOS COMPLEMENTARES) - MENSALISTA</v>
          </cell>
        </row>
        <row r="6718">
          <cell r="A6718" t="str">
            <v>SERVICOS DIVERSOS</v>
          </cell>
          <cell r="B6718" t="str">
            <v>SEDI</v>
          </cell>
          <cell r="C6718" t="str">
            <v>OUTROS</v>
          </cell>
          <cell r="D6718" t="str">
            <v>0318</v>
          </cell>
          <cell r="E6718">
            <v>0</v>
          </cell>
          <cell r="F6718">
            <v>0</v>
          </cell>
          <cell r="G6718" t="str">
            <v>101319</v>
          </cell>
          <cell r="H6718" t="str">
            <v>CURSO DE CAPACITAÇÃO PARA ENGENHEIRO SANITARISTA (ENCARGOS COMPLEMENTARES) - MENSALISTA</v>
          </cell>
        </row>
        <row r="6719">
          <cell r="A6719" t="str">
            <v>SERVICOS DIVERSOS</v>
          </cell>
          <cell r="B6719" t="str">
            <v>SEDI</v>
          </cell>
          <cell r="C6719" t="str">
            <v>OUTROS</v>
          </cell>
          <cell r="D6719" t="str">
            <v>0318</v>
          </cell>
          <cell r="E6719">
            <v>0</v>
          </cell>
          <cell r="F6719">
            <v>0</v>
          </cell>
          <cell r="G6719" t="str">
            <v>101320</v>
          </cell>
          <cell r="H6719" t="str">
            <v>CURSO DE CAPACITAÇÃO PARA MONTADOR DE MAQUINAS (ENCARGOS COMPLEMENTARES) - MENSALISTA</v>
          </cell>
        </row>
        <row r="6720">
          <cell r="A6720" t="str">
            <v>SERVICOS DIVERSOS</v>
          </cell>
          <cell r="B6720" t="str">
            <v>SEDI</v>
          </cell>
          <cell r="C6720" t="str">
            <v>OUTROS</v>
          </cell>
          <cell r="D6720" t="str">
            <v>0318</v>
          </cell>
          <cell r="E6720">
            <v>0</v>
          </cell>
          <cell r="F6720">
            <v>0</v>
          </cell>
          <cell r="G6720" t="str">
            <v>101321</v>
          </cell>
          <cell r="H6720" t="str">
            <v>CURSO DE CAPACITAÇÃO PARA ESTUCADOR (ENCARGOS COMPLEMENTARES) - MENSALISTA</v>
          </cell>
        </row>
        <row r="6721">
          <cell r="A6721" t="str">
            <v>SERVICOS DIVERSOS</v>
          </cell>
          <cell r="B6721" t="str">
            <v>SEDI</v>
          </cell>
          <cell r="C6721" t="str">
            <v>OUTROS</v>
          </cell>
          <cell r="D6721" t="str">
            <v>0318</v>
          </cell>
          <cell r="E6721">
            <v>0</v>
          </cell>
          <cell r="F6721">
            <v>0</v>
          </cell>
          <cell r="G6721" t="str">
            <v>101322</v>
          </cell>
          <cell r="H6721" t="str">
            <v>CURSO DE CAPACITAÇÃO PARA GESSEIRO (ENCARGOS COMPLEMENTARES) - MENSALISTA</v>
          </cell>
        </row>
        <row r="6722">
          <cell r="A6722" t="str">
            <v>SERVICOS DIVERSOS</v>
          </cell>
          <cell r="B6722" t="str">
            <v>SEDI</v>
          </cell>
          <cell r="C6722" t="str">
            <v>OUTROS</v>
          </cell>
          <cell r="D6722" t="str">
            <v>0318</v>
          </cell>
          <cell r="E6722">
            <v>0</v>
          </cell>
          <cell r="F6722">
            <v>0</v>
          </cell>
          <cell r="G6722" t="str">
            <v>101323</v>
          </cell>
          <cell r="H6722" t="str">
            <v>CURSO DE CAPACITAÇÃO PARA IMPERMEABILIZADOR (ENCARGOS COMPLEMENTARES) - MENSALISTA</v>
          </cell>
        </row>
        <row r="6723">
          <cell r="A6723" t="str">
            <v>SERVICOS DIVERSOS</v>
          </cell>
          <cell r="B6723" t="str">
            <v>SEDI</v>
          </cell>
          <cell r="C6723" t="str">
            <v>OUTROS</v>
          </cell>
          <cell r="D6723" t="str">
            <v>0318</v>
          </cell>
          <cell r="E6723">
            <v>0</v>
          </cell>
          <cell r="F6723">
            <v>0</v>
          </cell>
          <cell r="G6723" t="str">
            <v>101324</v>
          </cell>
          <cell r="H6723" t="str">
            <v>CURSO DE CAPACITAÇÃO PARA MOTORISTA DE CAMINHAO-BASCULANTE (ENCARGOS COMPLEMENTARES) - MENSALISTA</v>
          </cell>
        </row>
        <row r="6724">
          <cell r="A6724" t="str">
            <v>SERVICOS DIVERSOS</v>
          </cell>
          <cell r="B6724" t="str">
            <v>SEDI</v>
          </cell>
          <cell r="C6724" t="str">
            <v>OUTROS</v>
          </cell>
          <cell r="D6724" t="str">
            <v>0318</v>
          </cell>
          <cell r="E6724">
            <v>0</v>
          </cell>
          <cell r="F6724">
            <v>0</v>
          </cell>
          <cell r="G6724" t="str">
            <v>101325</v>
          </cell>
          <cell r="H6724" t="str">
            <v>CURSO DE CAPACITAÇÃO PARA INSTALADOR DE TUBULAÇÕES (ENCARGOS COMPLEMENTARES) - MENSALISTA</v>
          </cell>
        </row>
        <row r="6725">
          <cell r="A6725" t="str">
            <v>SERVICOS DIVERSOS</v>
          </cell>
          <cell r="B6725" t="str">
            <v>SEDI</v>
          </cell>
          <cell r="C6725" t="str">
            <v>OUTROS</v>
          </cell>
          <cell r="D6725" t="str">
            <v>0318</v>
          </cell>
          <cell r="E6725">
            <v>0</v>
          </cell>
          <cell r="F6725">
            <v>0</v>
          </cell>
          <cell r="G6725" t="str">
            <v>101326</v>
          </cell>
          <cell r="H6725" t="str">
            <v>CURSO DE CAPACITAÇÃO PARA JARDINEIRO (ENCARGOS COMPLEMENTARES) - MENSALISTA</v>
          </cell>
        </row>
        <row r="6726">
          <cell r="A6726" t="str">
            <v>SERVICOS DIVERSOS</v>
          </cell>
          <cell r="B6726" t="str">
            <v>SEDI</v>
          </cell>
          <cell r="C6726" t="str">
            <v>OUTROS</v>
          </cell>
          <cell r="D6726" t="str">
            <v>0318</v>
          </cell>
          <cell r="E6726">
            <v>0</v>
          </cell>
          <cell r="F6726">
            <v>0</v>
          </cell>
          <cell r="G6726" t="str">
            <v>101327</v>
          </cell>
          <cell r="H6726" t="str">
            <v>CURSO DE CAPACITAÇÃO PARA LEITURISTA OU CADASTRISTA DE REDES DE ÁGUA (ENCARGOS COMPLEMENTARES) - MENSALISTA</v>
          </cell>
        </row>
        <row r="6727">
          <cell r="A6727" t="str">
            <v>SERVICOS DIVERSOS</v>
          </cell>
          <cell r="B6727" t="str">
            <v>SEDI</v>
          </cell>
          <cell r="C6727" t="str">
            <v>OUTROS</v>
          </cell>
          <cell r="D6727" t="str">
            <v>0318</v>
          </cell>
          <cell r="E6727">
            <v>0</v>
          </cell>
          <cell r="F6727">
            <v>0</v>
          </cell>
          <cell r="G6727" t="str">
            <v>101328</v>
          </cell>
          <cell r="H6727" t="str">
            <v>CURSO DE CAPACITAÇÃO PARA MOTORISTA DE CAMINHAO-CARRETA (ENCARGOS COMPLEMENTARES) - MENSALISTA</v>
          </cell>
        </row>
        <row r="6728">
          <cell r="A6728" t="str">
            <v>SERVICOS DIVERSOS</v>
          </cell>
          <cell r="B6728" t="str">
            <v>SEDI</v>
          </cell>
          <cell r="C6728" t="str">
            <v>OUTROS</v>
          </cell>
          <cell r="D6728" t="str">
            <v>0318</v>
          </cell>
          <cell r="E6728">
            <v>0</v>
          </cell>
          <cell r="F6728">
            <v>0</v>
          </cell>
          <cell r="G6728" t="str">
            <v>101329</v>
          </cell>
          <cell r="H6728" t="str">
            <v>CURSO DE CAPACITAÇÃO PARA MAÇARIQUEIRO (ENCARGOS COMPLEMENTARES) - MENSALISTA</v>
          </cell>
        </row>
        <row r="6729">
          <cell r="A6729" t="str">
            <v>SERVICOS DIVERSOS</v>
          </cell>
          <cell r="B6729" t="str">
            <v>SEDI</v>
          </cell>
          <cell r="C6729" t="str">
            <v>OUTROS</v>
          </cell>
          <cell r="D6729" t="str">
            <v>0318</v>
          </cell>
          <cell r="E6729">
            <v>0</v>
          </cell>
          <cell r="F6729">
            <v>0</v>
          </cell>
          <cell r="G6729" t="str">
            <v>101330</v>
          </cell>
          <cell r="H6729" t="str">
            <v>CURSO DE CAPACITAÇÃO PARA MARCENEIRO (ENCARGOS COMPLEMENTARES) - MENSALISTA</v>
          </cell>
        </row>
        <row r="6730">
          <cell r="A6730" t="str">
            <v>SERVICOS DIVERSOS</v>
          </cell>
          <cell r="B6730" t="str">
            <v>SEDI</v>
          </cell>
          <cell r="C6730" t="str">
            <v>OUTROS</v>
          </cell>
          <cell r="D6730" t="str">
            <v>0318</v>
          </cell>
          <cell r="E6730">
            <v>0</v>
          </cell>
          <cell r="F6730">
            <v>0</v>
          </cell>
          <cell r="G6730" t="str">
            <v>101331</v>
          </cell>
          <cell r="H6730" t="str">
            <v>CURSO DE CAPACITAÇÃO PARA MARMORISTA / GRANITEIRO (ENCARGOS COMPLEMENTARES) - MENSALISTA</v>
          </cell>
        </row>
        <row r="6731">
          <cell r="A6731" t="str">
            <v>SERVICOS DIVERSOS</v>
          </cell>
          <cell r="B6731" t="str">
            <v>SEDI</v>
          </cell>
          <cell r="C6731" t="str">
            <v>OUTROS</v>
          </cell>
          <cell r="D6731" t="str">
            <v>0318</v>
          </cell>
          <cell r="E6731">
            <v>0</v>
          </cell>
          <cell r="F6731">
            <v>0</v>
          </cell>
          <cell r="G6731" t="str">
            <v>101332</v>
          </cell>
          <cell r="H6731" t="str">
            <v>CURSO DE CAPACITAÇÃO PARA MOTORISTA DE CARRO DE PASSEIO (ENCARGOS COMPLEMENTARES) - MENSALISTA</v>
          </cell>
        </row>
        <row r="6732">
          <cell r="A6732" t="str">
            <v>SERVICOS DIVERSOS</v>
          </cell>
          <cell r="B6732" t="str">
            <v>SEDI</v>
          </cell>
          <cell r="C6732" t="str">
            <v>OUTROS</v>
          </cell>
          <cell r="D6732" t="str">
            <v>0318</v>
          </cell>
          <cell r="E6732">
            <v>0</v>
          </cell>
          <cell r="F6732">
            <v>0</v>
          </cell>
          <cell r="G6732" t="str">
            <v>101333</v>
          </cell>
          <cell r="H6732" t="str">
            <v>CURSO DE CAPACITAÇÃO PARA MECÂNICO DE EQUIPAMENTOS PESADOS (ENCARGOS COMPLEMENTARES) - MENSALISTA</v>
          </cell>
        </row>
        <row r="6733">
          <cell r="A6733" t="str">
            <v>SERVICOS DIVERSOS</v>
          </cell>
          <cell r="B6733" t="str">
            <v>SEDI</v>
          </cell>
          <cell r="C6733" t="str">
            <v>OUTROS</v>
          </cell>
          <cell r="D6733" t="str">
            <v>0318</v>
          </cell>
          <cell r="E6733">
            <v>0</v>
          </cell>
          <cell r="F6733">
            <v>0</v>
          </cell>
          <cell r="G6733" t="str">
            <v>101334</v>
          </cell>
          <cell r="H6733" t="str">
            <v>CURSO DE CAPACITAÇÃO PARA MECÂNICO DE REFRIGERAÇÃO (ENCARGOS COMPLEMENTARES) - MENSALISTA</v>
          </cell>
        </row>
        <row r="6734">
          <cell r="A6734" t="str">
            <v>SERVICOS DIVERSOS</v>
          </cell>
          <cell r="B6734" t="str">
            <v>SEDI</v>
          </cell>
          <cell r="C6734" t="str">
            <v>OUTROS</v>
          </cell>
          <cell r="D6734" t="str">
            <v>0318</v>
          </cell>
          <cell r="E6734">
            <v>0</v>
          </cell>
          <cell r="F6734">
            <v>0</v>
          </cell>
          <cell r="G6734" t="str">
            <v>101335</v>
          </cell>
          <cell r="H6734" t="str">
            <v>CURSO DE CAPACITAÇÃO PARA MOTORISTA DE ONIBUS / MICRO-ONIBUS (ENCARGOS COMPLEMENTARES) - MENSALISTA</v>
          </cell>
        </row>
        <row r="6735">
          <cell r="A6735" t="str">
            <v>SERVICOS DIVERSOS</v>
          </cell>
          <cell r="B6735" t="str">
            <v>SEDI</v>
          </cell>
          <cell r="C6735" t="str">
            <v>OUTROS</v>
          </cell>
          <cell r="D6735" t="str">
            <v>0318</v>
          </cell>
          <cell r="E6735">
            <v>0</v>
          </cell>
          <cell r="F6735">
            <v>0</v>
          </cell>
          <cell r="G6735" t="str">
            <v>101336</v>
          </cell>
          <cell r="H6735" t="str">
            <v>CURSO DE CAPACITAÇÃO PARA MOTORISTA OPERADOR DE CAMINHAO COM MUNCK (ENCARGOS COMPLEMENTARES) - MENSALISTA</v>
          </cell>
        </row>
        <row r="6736">
          <cell r="A6736" t="str">
            <v>SERVICOS DIVERSOS</v>
          </cell>
          <cell r="B6736" t="str">
            <v>SEDI</v>
          </cell>
          <cell r="C6736" t="str">
            <v>OUTROS</v>
          </cell>
          <cell r="D6736" t="str">
            <v>0318</v>
          </cell>
          <cell r="E6736">
            <v>0</v>
          </cell>
          <cell r="F6736">
            <v>0</v>
          </cell>
          <cell r="G6736" t="str">
            <v>101337</v>
          </cell>
          <cell r="H6736" t="str">
            <v>CURSO DE CAPACITAÇÃO PARA NIVELADOR (ENCARGOS COMPLEMENTARES) - MENSALISTA</v>
          </cell>
        </row>
        <row r="6737">
          <cell r="A6737" t="str">
            <v>SERVICOS DIVERSOS</v>
          </cell>
          <cell r="B6737" t="str">
            <v>SEDI</v>
          </cell>
          <cell r="C6737" t="str">
            <v>OUTROS</v>
          </cell>
          <cell r="D6737" t="str">
            <v>0318</v>
          </cell>
          <cell r="E6737">
            <v>0</v>
          </cell>
          <cell r="F6737">
            <v>0</v>
          </cell>
          <cell r="G6737" t="str">
            <v>101338</v>
          </cell>
          <cell r="H6737" t="str">
            <v>CURSO DE CAPACITAÇÃO PARA OPERADOR DE BATE-ESTACAS (ENCARGOS COMPLEMENTARES) - MENSALISTA</v>
          </cell>
        </row>
        <row r="6738">
          <cell r="A6738" t="str">
            <v>SERVICOS DIVERSOS</v>
          </cell>
          <cell r="B6738" t="str">
            <v>SEDI</v>
          </cell>
          <cell r="C6738" t="str">
            <v>OUTROS</v>
          </cell>
          <cell r="D6738" t="str">
            <v>0318</v>
          </cell>
          <cell r="E6738">
            <v>0</v>
          </cell>
          <cell r="F6738">
            <v>0</v>
          </cell>
          <cell r="G6738" t="str">
            <v>101339</v>
          </cell>
          <cell r="H6738" t="str">
            <v>CURSO DE CAPACITAÇÃO PARA OPERADOR DE BETONEIRA (ENCARGOS COMPLEMENTARES) - MENSALISTA</v>
          </cell>
        </row>
        <row r="6739">
          <cell r="A6739" t="str">
            <v>SERVICOS DIVERSOS</v>
          </cell>
          <cell r="B6739" t="str">
            <v>SEDI</v>
          </cell>
          <cell r="C6739" t="str">
            <v>OUTROS</v>
          </cell>
          <cell r="D6739" t="str">
            <v>0318</v>
          </cell>
          <cell r="E6739">
            <v>0</v>
          </cell>
          <cell r="F6739">
            <v>0</v>
          </cell>
          <cell r="G6739" t="str">
            <v>101340</v>
          </cell>
          <cell r="H6739" t="str">
            <v>CURSO DE CAPACITAÇÃO PARA OPERADOR DE BETONEIRA ESTACIONARIA / MISTURADOR (ENCARGOS COMPLEMENTARES) - MENSALISTA</v>
          </cell>
        </row>
        <row r="6740">
          <cell r="A6740" t="str">
            <v>SERVICOS DIVERSOS</v>
          </cell>
          <cell r="B6740" t="str">
            <v>SEDI</v>
          </cell>
          <cell r="C6740" t="str">
            <v>OUTROS</v>
          </cell>
          <cell r="D6740" t="str">
            <v>0318</v>
          </cell>
          <cell r="E6740">
            <v>0</v>
          </cell>
          <cell r="F6740">
            <v>0</v>
          </cell>
          <cell r="G6740" t="str">
            <v>101341</v>
          </cell>
          <cell r="H6740" t="str">
            <v>CURSO DE CAPACITAÇÃO PARA OPERADOR DE COMPRESSOR DE AR OU COMPRESSORISTA (ENCARGOS COMPLEMENTARES) - MENSALISTA</v>
          </cell>
        </row>
        <row r="6741">
          <cell r="A6741" t="str">
            <v>SERVICOS DIVERSOS</v>
          </cell>
          <cell r="B6741" t="str">
            <v>SEDI</v>
          </cell>
          <cell r="C6741" t="str">
            <v>OUTROS</v>
          </cell>
          <cell r="D6741" t="str">
            <v>0318</v>
          </cell>
          <cell r="E6741">
            <v>0</v>
          </cell>
          <cell r="F6741">
            <v>0</v>
          </cell>
          <cell r="G6741" t="str">
            <v>101342</v>
          </cell>
          <cell r="H6741" t="str">
            <v>CURSO DE CAPACITAÇÃO PARA OPERADOR DE DEMARCADORA DE FAIXAS DE TRAFEGO (ENCARGOS COMPLEMENTARES) - MENSALISTA</v>
          </cell>
        </row>
        <row r="6742">
          <cell r="A6742" t="str">
            <v>SERVICOS DIVERSOS</v>
          </cell>
          <cell r="B6742" t="str">
            <v>SEDI</v>
          </cell>
          <cell r="C6742" t="str">
            <v>OUTROS</v>
          </cell>
          <cell r="D6742" t="str">
            <v>0318</v>
          </cell>
          <cell r="E6742">
            <v>0</v>
          </cell>
          <cell r="F6742">
            <v>0</v>
          </cell>
          <cell r="G6742" t="str">
            <v>101343</v>
          </cell>
          <cell r="H6742" t="str">
            <v>CURSO DE CAPACITAÇÃO PARA OPERADOR DE ESCAVADEIRA (ENCARGOS COMPLEMENTARES) - MENSALISTA</v>
          </cell>
        </row>
        <row r="6743">
          <cell r="A6743" t="str">
            <v>SERVICOS DIVERSOS</v>
          </cell>
          <cell r="B6743" t="str">
            <v>SEDI</v>
          </cell>
          <cell r="C6743" t="str">
            <v>OUTROS</v>
          </cell>
          <cell r="D6743" t="str">
            <v>0318</v>
          </cell>
          <cell r="E6743">
            <v>0</v>
          </cell>
          <cell r="F6743">
            <v>0</v>
          </cell>
          <cell r="G6743" t="str">
            <v>101344</v>
          </cell>
          <cell r="H6743" t="str">
            <v>CURSO DE CAPACITAÇÃO PARA OPERADOR DE GUINCHO OU GUINCHEIRO (ENCARGOS COMPLEMENTARES) - MENSALISTA</v>
          </cell>
        </row>
        <row r="6744">
          <cell r="A6744" t="str">
            <v>SERVICOS DIVERSOS</v>
          </cell>
          <cell r="B6744" t="str">
            <v>SEDI</v>
          </cell>
          <cell r="C6744" t="str">
            <v>OUTROS</v>
          </cell>
          <cell r="D6744" t="str">
            <v>0318</v>
          </cell>
          <cell r="E6744">
            <v>0</v>
          </cell>
          <cell r="F6744">
            <v>0</v>
          </cell>
          <cell r="G6744" t="str">
            <v>101345</v>
          </cell>
          <cell r="H6744" t="str">
            <v>CURSO DE CAPACITAÇÃO PARA OPERADOR DE GUINDASTE (ENCARGOS COMPLEMENTARES) - MENSALISTA</v>
          </cell>
        </row>
        <row r="6745">
          <cell r="A6745" t="str">
            <v>SERVICOS DIVERSOS</v>
          </cell>
          <cell r="B6745" t="str">
            <v>SEDI</v>
          </cell>
          <cell r="C6745" t="str">
            <v>OUTROS</v>
          </cell>
          <cell r="D6745" t="str">
            <v>0318</v>
          </cell>
          <cell r="E6745">
            <v>0</v>
          </cell>
          <cell r="F6745">
            <v>0</v>
          </cell>
          <cell r="G6745" t="str">
            <v>101346</v>
          </cell>
          <cell r="H6745" t="str">
            <v>CURSO DE CAPACITAÇÃO PARA OPERADOR DE JATO ABRASIVO OU JATISTA (ENCARGOS COMPLEMENTARES) - MENSALISTA</v>
          </cell>
        </row>
        <row r="6746">
          <cell r="A6746" t="str">
            <v>SERVICOS DIVERSOS</v>
          </cell>
          <cell r="B6746" t="str">
            <v>SEDI</v>
          </cell>
          <cell r="C6746" t="str">
            <v>OUTROS</v>
          </cell>
          <cell r="D6746" t="str">
            <v>0318</v>
          </cell>
          <cell r="E6746">
            <v>0</v>
          </cell>
          <cell r="F6746">
            <v>0</v>
          </cell>
          <cell r="G6746" t="str">
            <v>101347</v>
          </cell>
          <cell r="H6746" t="str">
            <v>CURSO DE CAPACITAÇÃO PARA OPERADOR DE MAQUINAS E TRATORES DIVERSOS (ENCARGOS COMPLEMENTARES) - MENSALISTA</v>
          </cell>
        </row>
        <row r="6747">
          <cell r="A6747" t="str">
            <v>SERVICOS DIVERSOS</v>
          </cell>
          <cell r="B6747" t="str">
            <v>SEDI</v>
          </cell>
          <cell r="C6747" t="str">
            <v>OUTROS</v>
          </cell>
          <cell r="D6747" t="str">
            <v>0318</v>
          </cell>
          <cell r="E6747">
            <v>0</v>
          </cell>
          <cell r="F6747">
            <v>0</v>
          </cell>
          <cell r="G6747" t="str">
            <v>101348</v>
          </cell>
          <cell r="H6747" t="str">
            <v>CURSO DE CAPACITAÇÃO PARA OPERADOR DE MARTELETE OU MARTELETEIRO (ENCARGOS COMPLEMENTARES) - MENSALISTA</v>
          </cell>
        </row>
        <row r="6748">
          <cell r="A6748" t="str">
            <v>SERVICOS DIVERSOS</v>
          </cell>
          <cell r="B6748" t="str">
            <v>SEDI</v>
          </cell>
          <cell r="C6748" t="str">
            <v>OUTROS</v>
          </cell>
          <cell r="D6748" t="str">
            <v>0318</v>
          </cell>
          <cell r="E6748">
            <v>0</v>
          </cell>
          <cell r="F6748">
            <v>0</v>
          </cell>
          <cell r="G6748" t="str">
            <v>101349</v>
          </cell>
          <cell r="H6748" t="str">
            <v>CURSO DE CAPACITAÇÃO PARA OPERADOR DE MOTO SCRAPER (ENCARGOS COMPLEMENTARES) - MENSALISTA</v>
          </cell>
        </row>
        <row r="6749">
          <cell r="A6749" t="str">
            <v>SERVICOS DIVERSOS</v>
          </cell>
          <cell r="B6749" t="str">
            <v>SEDI</v>
          </cell>
          <cell r="C6749" t="str">
            <v>OUTROS</v>
          </cell>
          <cell r="D6749" t="str">
            <v>0318</v>
          </cell>
          <cell r="E6749">
            <v>0</v>
          </cell>
          <cell r="F6749">
            <v>0</v>
          </cell>
          <cell r="G6749" t="str">
            <v>101350</v>
          </cell>
          <cell r="H6749" t="str">
            <v>CURSO DE CAPACITAÇÃO PARA OPERADOR DE MOTONIVELADORA (ENCARGOS COMPLEMENTARES) - MENSALISTA</v>
          </cell>
        </row>
        <row r="6750">
          <cell r="A6750" t="str">
            <v>SERVICOS DIVERSOS</v>
          </cell>
          <cell r="B6750" t="str">
            <v>SEDI</v>
          </cell>
          <cell r="C6750" t="str">
            <v>OUTROS</v>
          </cell>
          <cell r="D6750" t="str">
            <v>0318</v>
          </cell>
          <cell r="E6750">
            <v>0</v>
          </cell>
          <cell r="F6750">
            <v>0</v>
          </cell>
          <cell r="G6750" t="str">
            <v>101351</v>
          </cell>
          <cell r="H6750" t="str">
            <v>CURSO DE CAPACITAÇÃO PARA OPERADOR DE PA CARREGADEIRA (ENCARGOS COMPLEMENTARES) - MENSALISTA</v>
          </cell>
        </row>
        <row r="6751">
          <cell r="A6751" t="str">
            <v>SERVICOS DIVERSOS</v>
          </cell>
          <cell r="B6751" t="str">
            <v>SEDI</v>
          </cell>
          <cell r="C6751" t="str">
            <v>OUTROS</v>
          </cell>
          <cell r="D6751" t="str">
            <v>0318</v>
          </cell>
          <cell r="E6751">
            <v>0</v>
          </cell>
          <cell r="F6751">
            <v>0</v>
          </cell>
          <cell r="G6751" t="str">
            <v>101352</v>
          </cell>
          <cell r="H6751" t="str">
            <v>CURSO DE CAPACITAÇÃO PARA OPERADOR DE PAVIMENTADORA / MESA VIBROACABADORA (ENCARGOS COMPLEMENTARES) - MENSALISTA</v>
          </cell>
        </row>
        <row r="6752">
          <cell r="A6752" t="str">
            <v>SERVICOS DIVERSOS</v>
          </cell>
          <cell r="B6752" t="str">
            <v>SEDI</v>
          </cell>
          <cell r="C6752" t="str">
            <v>OUTROS</v>
          </cell>
          <cell r="D6752" t="str">
            <v>0318</v>
          </cell>
          <cell r="E6752">
            <v>0</v>
          </cell>
          <cell r="F6752">
            <v>0</v>
          </cell>
          <cell r="G6752" t="str">
            <v>101353</v>
          </cell>
          <cell r="H6752" t="str">
            <v>CURSO DE CAPACITAÇÃO PARA OPERADOR DE ROLO COMPACTADOR (ENCARGOS COMPLEMENTARES) - MENSALISTA</v>
          </cell>
        </row>
        <row r="6753">
          <cell r="A6753" t="str">
            <v>SERVICOS DIVERSOS</v>
          </cell>
          <cell r="B6753" t="str">
            <v>SEDI</v>
          </cell>
          <cell r="C6753" t="str">
            <v>OUTROS</v>
          </cell>
          <cell r="D6753" t="str">
            <v>0318</v>
          </cell>
          <cell r="E6753">
            <v>0</v>
          </cell>
          <cell r="F6753">
            <v>0</v>
          </cell>
          <cell r="G6753" t="str">
            <v>101354</v>
          </cell>
          <cell r="H6753" t="str">
            <v>CURSO DE CAPACITAÇÃO PARA OPERADOR DE TRATOR - EXCLUSIVE AGROPECUARIA (ENCARGOS COMPLEMENTARES) - MENSALISTA</v>
          </cell>
        </row>
        <row r="6754">
          <cell r="A6754" t="str">
            <v>SERVICOS DIVERSOS</v>
          </cell>
          <cell r="B6754" t="str">
            <v>SEDI</v>
          </cell>
          <cell r="C6754" t="str">
            <v>OUTROS</v>
          </cell>
          <cell r="D6754" t="str">
            <v>0318</v>
          </cell>
          <cell r="E6754">
            <v>0</v>
          </cell>
          <cell r="F6754">
            <v>0</v>
          </cell>
          <cell r="G6754" t="str">
            <v>101355</v>
          </cell>
          <cell r="H6754" t="str">
            <v>CURSO DE CAPACITAÇÃO PARA OPERADOR DE USINA DE ASFALTO, DE SOLOS OU DE CONCRETO (ENCARGOS COMPLEMENTARES) - MENSALISTA</v>
          </cell>
        </row>
        <row r="6755">
          <cell r="A6755" t="str">
            <v>SERVICOS DIVERSOS</v>
          </cell>
          <cell r="B6755" t="str">
            <v>SEDI</v>
          </cell>
          <cell r="C6755" t="str">
            <v>OUTROS</v>
          </cell>
          <cell r="D6755" t="str">
            <v>0318</v>
          </cell>
          <cell r="E6755">
            <v>0</v>
          </cell>
          <cell r="F6755">
            <v>0</v>
          </cell>
          <cell r="G6755" t="str">
            <v>101356</v>
          </cell>
          <cell r="H6755" t="str">
            <v>CURSO DE CAPACITAÇÃO PARA PASTILHEIRO (ENCARGOS COMPLEMENTARES) - MENSALISTA</v>
          </cell>
        </row>
        <row r="6756">
          <cell r="A6756" t="str">
            <v>SERVICOS DIVERSOS</v>
          </cell>
          <cell r="B6756" t="str">
            <v>SEDI</v>
          </cell>
          <cell r="C6756" t="str">
            <v>OUTROS</v>
          </cell>
          <cell r="D6756" t="str">
            <v>0318</v>
          </cell>
          <cell r="E6756">
            <v>0</v>
          </cell>
          <cell r="F6756">
            <v>0</v>
          </cell>
          <cell r="G6756" t="str">
            <v>101357</v>
          </cell>
          <cell r="H6756" t="str">
            <v>CURSO DE CAPACITAÇÃO PARA PEDREIRO (ENCARGOS COMPLEMENTARES) - MENSALISTA</v>
          </cell>
        </row>
        <row r="6757">
          <cell r="A6757" t="str">
            <v>SERVICOS DIVERSOS</v>
          </cell>
          <cell r="B6757" t="str">
            <v>SEDI</v>
          </cell>
          <cell r="C6757" t="str">
            <v>OUTROS</v>
          </cell>
          <cell r="D6757" t="str">
            <v>0318</v>
          </cell>
          <cell r="E6757">
            <v>0</v>
          </cell>
          <cell r="F6757">
            <v>0</v>
          </cell>
          <cell r="G6757" t="str">
            <v>101358</v>
          </cell>
          <cell r="H6757" t="str">
            <v>CURSO DE CAPACITAÇÃO PARA PINTOR (ENCARGOS COMPLEMENTARES) - MENSALISTA</v>
          </cell>
        </row>
        <row r="6758">
          <cell r="A6758" t="str">
            <v>SERVICOS DIVERSOS</v>
          </cell>
          <cell r="B6758" t="str">
            <v>SEDI</v>
          </cell>
          <cell r="C6758" t="str">
            <v>OUTROS</v>
          </cell>
          <cell r="D6758" t="str">
            <v>0318</v>
          </cell>
          <cell r="E6758">
            <v>0</v>
          </cell>
          <cell r="F6758">
            <v>0</v>
          </cell>
          <cell r="G6758" t="str">
            <v>101359</v>
          </cell>
          <cell r="H6758" t="str">
            <v>CURSO DE CAPACITAÇÃO PARA PINTOR DE LETREIROS (ENCARGOS COMPLEMENTARES) - MENSALISTA</v>
          </cell>
        </row>
        <row r="6759">
          <cell r="A6759" t="str">
            <v>SERVICOS DIVERSOS</v>
          </cell>
          <cell r="B6759" t="str">
            <v>SEDI</v>
          </cell>
          <cell r="C6759" t="str">
            <v>OUTROS</v>
          </cell>
          <cell r="D6759" t="str">
            <v>0318</v>
          </cell>
          <cell r="E6759">
            <v>0</v>
          </cell>
          <cell r="F6759">
            <v>0</v>
          </cell>
          <cell r="G6759" t="str">
            <v>101360</v>
          </cell>
          <cell r="H6759" t="str">
            <v>CURSO DE CAPACITAÇÃO PARA PINTOR PARA TINTA EPOXI (ENCARGOS COMPLEMENTARES) - MENSALISTA</v>
          </cell>
        </row>
        <row r="6760">
          <cell r="A6760" t="str">
            <v>SERVICOS DIVERSOS</v>
          </cell>
          <cell r="B6760" t="str">
            <v>SEDI</v>
          </cell>
          <cell r="C6760" t="str">
            <v>OUTROS</v>
          </cell>
          <cell r="D6760" t="str">
            <v>0318</v>
          </cell>
          <cell r="E6760">
            <v>0</v>
          </cell>
          <cell r="F6760">
            <v>0</v>
          </cell>
          <cell r="G6760" t="str">
            <v>101361</v>
          </cell>
          <cell r="H6760" t="str">
            <v>CURSO DE CAPACITAÇÃO PARA POCEIRO / ESCAVADOR DE VALAS E TUBULOES (ENCARGOS COMPLEMENTARES) - MENSALISTA</v>
          </cell>
        </row>
        <row r="6761">
          <cell r="A6761" t="str">
            <v>SERVICOS DIVERSOS</v>
          </cell>
          <cell r="B6761" t="str">
            <v>SEDI</v>
          </cell>
          <cell r="C6761" t="str">
            <v>OUTROS</v>
          </cell>
          <cell r="D6761" t="str">
            <v>0318</v>
          </cell>
          <cell r="E6761">
            <v>0</v>
          </cell>
          <cell r="F6761">
            <v>0</v>
          </cell>
          <cell r="G6761" t="str">
            <v>101362</v>
          </cell>
          <cell r="H6761" t="str">
            <v>CURSO DE CAPACITAÇÃO PARA RASTELEIRO (ENCARGOS COMPLEMENTARES) - MENSALISTA</v>
          </cell>
        </row>
        <row r="6762">
          <cell r="A6762" t="str">
            <v>SERVICOS DIVERSOS</v>
          </cell>
          <cell r="B6762" t="str">
            <v>SEDI</v>
          </cell>
          <cell r="C6762" t="str">
            <v>OUTROS</v>
          </cell>
          <cell r="D6762" t="str">
            <v>0318</v>
          </cell>
          <cell r="E6762">
            <v>0</v>
          </cell>
          <cell r="F6762">
            <v>0</v>
          </cell>
          <cell r="G6762" t="str">
            <v>101363</v>
          </cell>
          <cell r="H6762" t="str">
            <v>CURSO DE CAPACITAÇÃO PARA SERRALHEIRO (ENCARGOS COMPLEMENTARES) - MENSALISTA</v>
          </cell>
        </row>
        <row r="6763">
          <cell r="A6763" t="str">
            <v>SERVICOS DIVERSOS</v>
          </cell>
          <cell r="B6763" t="str">
            <v>SEDI</v>
          </cell>
          <cell r="C6763" t="str">
            <v>OUTROS</v>
          </cell>
          <cell r="D6763" t="str">
            <v>0318</v>
          </cell>
          <cell r="E6763">
            <v>0</v>
          </cell>
          <cell r="F6763">
            <v>0</v>
          </cell>
          <cell r="G6763" t="str">
            <v>101364</v>
          </cell>
          <cell r="H6763" t="str">
            <v>CURSO DE CAPACITAÇÃO PARA SERVENTE DE OBRAS (ENCARGOS COMPLEMENTARES) - MENSALISTA</v>
          </cell>
        </row>
        <row r="6764">
          <cell r="A6764" t="str">
            <v>SERVICOS DIVERSOS</v>
          </cell>
          <cell r="B6764" t="str">
            <v>SEDI</v>
          </cell>
          <cell r="C6764" t="str">
            <v>OUTROS</v>
          </cell>
          <cell r="D6764" t="str">
            <v>0318</v>
          </cell>
          <cell r="E6764">
            <v>0</v>
          </cell>
          <cell r="F6764">
            <v>0</v>
          </cell>
          <cell r="G6764" t="str">
            <v>101365</v>
          </cell>
          <cell r="H6764" t="str">
            <v>CURSO DE CAPACITAÇÃO PARA SOLDADOR (ENCARGOS COMPLEMENTARES) - MENSALISTA</v>
          </cell>
        </row>
        <row r="6765">
          <cell r="A6765" t="str">
            <v>SERVICOS DIVERSOS</v>
          </cell>
          <cell r="B6765" t="str">
            <v>SEDI</v>
          </cell>
          <cell r="C6765" t="str">
            <v>OUTROS</v>
          </cell>
          <cell r="D6765" t="str">
            <v>0318</v>
          </cell>
          <cell r="E6765">
            <v>0</v>
          </cell>
          <cell r="F6765">
            <v>0</v>
          </cell>
          <cell r="G6765" t="str">
            <v>101366</v>
          </cell>
          <cell r="H6765" t="str">
            <v>CURSO DE CAPACITAÇÃO PARA SOLDADOR ELETRICO (ENCARGOS COMPLEMENTARES) - MENSALISTA</v>
          </cell>
        </row>
        <row r="6766">
          <cell r="A6766" t="str">
            <v>SERVICOS DIVERSOS</v>
          </cell>
          <cell r="B6766" t="str">
            <v>SEDI</v>
          </cell>
          <cell r="C6766" t="str">
            <v>OUTROS</v>
          </cell>
          <cell r="D6766" t="str">
            <v>0318</v>
          </cell>
          <cell r="E6766">
            <v>0</v>
          </cell>
          <cell r="F6766">
            <v>0</v>
          </cell>
          <cell r="G6766" t="str">
            <v>101367</v>
          </cell>
          <cell r="H6766" t="str">
            <v>CURSO DE CAPACITAÇÃO PARA TAQUEADOR OU TAQUEIRO (ENCARGOS COMPLEMENTARES) - MENSALISTA</v>
          </cell>
        </row>
        <row r="6767">
          <cell r="A6767" t="str">
            <v>SERVICOS DIVERSOS</v>
          </cell>
          <cell r="B6767" t="str">
            <v>SEDI</v>
          </cell>
          <cell r="C6767" t="str">
            <v>OUTROS</v>
          </cell>
          <cell r="D6767" t="str">
            <v>0318</v>
          </cell>
          <cell r="E6767">
            <v>0</v>
          </cell>
          <cell r="F6767">
            <v>0</v>
          </cell>
          <cell r="G6767" t="str">
            <v>101368</v>
          </cell>
          <cell r="H6767" t="str">
            <v>CURSO DE CAPACITAÇÃO PARA TECNICO EM LABORATORIO E CAMPO DE CONSTRUCAO CIVIL (ENCARGOS COMPLEMENTARES) - MENSALISTA</v>
          </cell>
        </row>
        <row r="6768">
          <cell r="A6768" t="str">
            <v>SERVICOS DIVERSOS</v>
          </cell>
          <cell r="B6768" t="str">
            <v>SEDI</v>
          </cell>
          <cell r="C6768" t="str">
            <v>OUTROS</v>
          </cell>
          <cell r="D6768" t="str">
            <v>0318</v>
          </cell>
          <cell r="E6768">
            <v>0</v>
          </cell>
          <cell r="F6768">
            <v>0</v>
          </cell>
          <cell r="G6768" t="str">
            <v>101369</v>
          </cell>
          <cell r="H6768" t="str">
            <v>CURSO DE CAPACITAÇÃO PARA TECNICO EM SONDAGEM (ENCARGOS COMPLEMENTARES) - MENSALISTA</v>
          </cell>
        </row>
        <row r="6769">
          <cell r="A6769" t="str">
            <v>SERVICOS DIVERSOS</v>
          </cell>
          <cell r="B6769" t="str">
            <v>SEDI</v>
          </cell>
          <cell r="C6769" t="str">
            <v>OUTROS</v>
          </cell>
          <cell r="D6769" t="str">
            <v>0318</v>
          </cell>
          <cell r="E6769">
            <v>0</v>
          </cell>
          <cell r="F6769">
            <v>0</v>
          </cell>
          <cell r="G6769" t="str">
            <v>101370</v>
          </cell>
          <cell r="H6769" t="str">
            <v>CURSO DE CAPACITAÇÃO PARA TELHADOR (ENCARGOS COMPLEMENTARES) - MENSALISTA</v>
          </cell>
        </row>
        <row r="6770">
          <cell r="A6770" t="str">
            <v>SERVICOS DIVERSOS</v>
          </cell>
          <cell r="B6770" t="str">
            <v>SEDI</v>
          </cell>
          <cell r="C6770" t="str">
            <v>OUTROS</v>
          </cell>
          <cell r="D6770" t="str">
            <v>0318</v>
          </cell>
          <cell r="E6770">
            <v>0</v>
          </cell>
          <cell r="F6770">
            <v>0</v>
          </cell>
          <cell r="G6770" t="str">
            <v>101371</v>
          </cell>
          <cell r="H6770" t="str">
            <v>CURSO DE CAPACITAÇÃO PARA VIDRACEIRO (ENCARGOS COMPLEMENTARES) - MENSALISTA</v>
          </cell>
        </row>
        <row r="6771">
          <cell r="A6771" t="str">
            <v>SERVICOS DIVERSOS</v>
          </cell>
          <cell r="B6771" t="str">
            <v>SEDI</v>
          </cell>
          <cell r="C6771" t="str">
            <v>OUTROS</v>
          </cell>
          <cell r="D6771" t="str">
            <v>0318</v>
          </cell>
          <cell r="E6771">
            <v>0</v>
          </cell>
          <cell r="F6771">
            <v>0</v>
          </cell>
          <cell r="G6771" t="str">
            <v>101372</v>
          </cell>
          <cell r="H6771" t="str">
            <v>CURSO DE CAPACITAÇÃO PARA VIGIA DIURNO (ENCARGOS COMPLEMENTARES) - MENSALISTA</v>
          </cell>
        </row>
        <row r="6772">
          <cell r="A6772" t="str">
            <v>SERVICOS DIVERSOS</v>
          </cell>
          <cell r="B6772" t="str">
            <v>SEDI</v>
          </cell>
          <cell r="C6772" t="str">
            <v>OUTROS</v>
          </cell>
          <cell r="D6772" t="str">
            <v>0318</v>
          </cell>
          <cell r="E6772">
            <v>0</v>
          </cell>
          <cell r="F6772">
            <v>0</v>
          </cell>
          <cell r="G6772" t="str">
            <v>101373</v>
          </cell>
          <cell r="H6772" t="str">
            <v>ENGENHEIRO CIVIL SENIOR COM ENCARGOS COMPLEMENTARES</v>
          </cell>
        </row>
        <row r="6773">
          <cell r="A6773" t="str">
            <v>SERVICOS DIVERSOS</v>
          </cell>
          <cell r="B6773" t="str">
            <v>SEDI</v>
          </cell>
          <cell r="C6773" t="str">
            <v>OUTROS</v>
          </cell>
          <cell r="D6773" t="str">
            <v>0318</v>
          </cell>
          <cell r="E6773">
            <v>0</v>
          </cell>
          <cell r="F6773">
            <v>0</v>
          </cell>
          <cell r="G6773" t="str">
            <v>101374</v>
          </cell>
          <cell r="H6773" t="str">
            <v>AJUDANTE DE ARMADOR COM ENCARGOS COMPLEMENTARES</v>
          </cell>
        </row>
        <row r="6774">
          <cell r="A6774" t="str">
            <v>SERVICOS DIVERSOS</v>
          </cell>
          <cell r="B6774" t="str">
            <v>SEDI</v>
          </cell>
          <cell r="C6774" t="str">
            <v>OUTROS</v>
          </cell>
          <cell r="D6774" t="str">
            <v>0318</v>
          </cell>
          <cell r="E6774">
            <v>0</v>
          </cell>
          <cell r="F6774">
            <v>0</v>
          </cell>
          <cell r="G6774" t="str">
            <v>101375</v>
          </cell>
          <cell r="H6774" t="str">
            <v>AJUDANTE DE ELETRICISTA COM ENCARGOS COMPLEMENTARES</v>
          </cell>
        </row>
        <row r="6775">
          <cell r="A6775" t="str">
            <v>SERVICOS DIVERSOS</v>
          </cell>
          <cell r="B6775" t="str">
            <v>SEDI</v>
          </cell>
          <cell r="C6775" t="str">
            <v>OUTROS</v>
          </cell>
          <cell r="D6775" t="str">
            <v>0318</v>
          </cell>
          <cell r="E6775">
            <v>0</v>
          </cell>
          <cell r="F6775">
            <v>0</v>
          </cell>
          <cell r="G6775" t="str">
            <v>101376</v>
          </cell>
          <cell r="H6775" t="str">
            <v>AJUDANTE DE ESTRUTURAS METÁLICAS COM ENCARGOS COMPLEMENTARES</v>
          </cell>
        </row>
        <row r="6776">
          <cell r="A6776" t="str">
            <v>SERVICOS DIVERSOS</v>
          </cell>
          <cell r="B6776" t="str">
            <v>SEDI</v>
          </cell>
          <cell r="C6776" t="str">
            <v>OUTROS</v>
          </cell>
          <cell r="D6776" t="str">
            <v>0318</v>
          </cell>
          <cell r="E6776">
            <v>0</v>
          </cell>
          <cell r="F6776">
            <v>0</v>
          </cell>
          <cell r="G6776" t="str">
            <v>101377</v>
          </cell>
          <cell r="H6776" t="str">
            <v>AJUDANTE DE OPERAÇÃO EM GERAL COM ENCARGOS COMPLEMENTARES</v>
          </cell>
        </row>
        <row r="6777">
          <cell r="A6777" t="str">
            <v>SERVICOS DIVERSOS</v>
          </cell>
          <cell r="B6777" t="str">
            <v>SEDI</v>
          </cell>
          <cell r="C6777" t="str">
            <v>OUTROS</v>
          </cell>
          <cell r="D6777" t="str">
            <v>0318</v>
          </cell>
          <cell r="E6777">
            <v>0</v>
          </cell>
          <cell r="F6777">
            <v>0</v>
          </cell>
          <cell r="G6777" t="str">
            <v>101378</v>
          </cell>
          <cell r="H6777" t="str">
            <v>AJUDANTE DE PINTOR COM ENCARGOS COMPLEMENTARES</v>
          </cell>
        </row>
        <row r="6778">
          <cell r="A6778" t="str">
            <v>SERVICOS DIVERSOS</v>
          </cell>
          <cell r="B6778" t="str">
            <v>SEDI</v>
          </cell>
          <cell r="C6778" t="str">
            <v>OUTROS</v>
          </cell>
          <cell r="D6778" t="str">
            <v>0318</v>
          </cell>
          <cell r="E6778">
            <v>0</v>
          </cell>
          <cell r="F6778">
            <v>0</v>
          </cell>
          <cell r="G6778" t="str">
            <v>101379</v>
          </cell>
          <cell r="H6778" t="str">
            <v>AJUDANTE DE SERRALHEIRO COM ENCARGOS COMPLEMENTARES</v>
          </cell>
        </row>
        <row r="6779">
          <cell r="A6779" t="str">
            <v>SERVICOS DIVERSOS</v>
          </cell>
          <cell r="B6779" t="str">
            <v>SEDI</v>
          </cell>
          <cell r="C6779" t="str">
            <v>OUTROS</v>
          </cell>
          <cell r="D6779" t="str">
            <v>0318</v>
          </cell>
          <cell r="E6779">
            <v>0</v>
          </cell>
          <cell r="F6779">
            <v>0</v>
          </cell>
          <cell r="G6779" t="str">
            <v>101380</v>
          </cell>
          <cell r="H6779" t="str">
            <v>AJUDANTE ESPECIALIZADO COM ENCARGOS COMPLEMENTARES</v>
          </cell>
        </row>
        <row r="6780">
          <cell r="A6780" t="str">
            <v>SERVICOS DIVERSOS</v>
          </cell>
          <cell r="B6780" t="str">
            <v>SEDI</v>
          </cell>
          <cell r="C6780" t="str">
            <v>OUTROS</v>
          </cell>
          <cell r="D6780" t="str">
            <v>0318</v>
          </cell>
          <cell r="E6780">
            <v>0</v>
          </cell>
          <cell r="F6780">
            <v>0</v>
          </cell>
          <cell r="G6780" t="str">
            <v>101381</v>
          </cell>
          <cell r="H6780" t="str">
            <v>ARMADOR COM ENCARGOS COMPLEMENTARES</v>
          </cell>
        </row>
        <row r="6781">
          <cell r="A6781" t="str">
            <v>SERVICOS DIVERSOS</v>
          </cell>
          <cell r="B6781" t="str">
            <v>SEDI</v>
          </cell>
          <cell r="C6781" t="str">
            <v>OUTROS</v>
          </cell>
          <cell r="D6781" t="str">
            <v>0318</v>
          </cell>
          <cell r="E6781">
            <v>0</v>
          </cell>
          <cell r="F6781">
            <v>0</v>
          </cell>
          <cell r="G6781" t="str">
            <v>101382</v>
          </cell>
          <cell r="H6781" t="str">
            <v>ASSENTADOR DE MANILHAS COM ENCARGOS COMPLEMENTARES</v>
          </cell>
        </row>
        <row r="6782">
          <cell r="A6782" t="str">
            <v>SERVICOS DIVERSOS</v>
          </cell>
          <cell r="B6782" t="str">
            <v>SEDI</v>
          </cell>
          <cell r="C6782" t="str">
            <v>OUTROS</v>
          </cell>
          <cell r="D6782" t="str">
            <v>0318</v>
          </cell>
          <cell r="E6782">
            <v>0</v>
          </cell>
          <cell r="F6782">
            <v>0</v>
          </cell>
          <cell r="G6782" t="str">
            <v>101383</v>
          </cell>
          <cell r="H6782" t="str">
            <v>AUXILIAR DE AZULEJISTA COM ENCARGOS COMPLEMENTARES</v>
          </cell>
        </row>
        <row r="6783">
          <cell r="A6783" t="str">
            <v>SERVICOS DIVERSOS</v>
          </cell>
          <cell r="B6783" t="str">
            <v>SEDI</v>
          </cell>
          <cell r="C6783" t="str">
            <v>OUTROS</v>
          </cell>
          <cell r="D6783" t="str">
            <v>0318</v>
          </cell>
          <cell r="E6783">
            <v>0</v>
          </cell>
          <cell r="F6783">
            <v>0</v>
          </cell>
          <cell r="G6783" t="str">
            <v>101384</v>
          </cell>
          <cell r="H6783" t="str">
            <v>AUXILIAR DE ENCANADOR OU BOMBEIRO HIDRÁULICO COM ENCARGOS COMPLEMENTARES</v>
          </cell>
        </row>
        <row r="6784">
          <cell r="A6784" t="str">
            <v>SERVICOS DIVERSOS</v>
          </cell>
          <cell r="B6784" t="str">
            <v>SEDI</v>
          </cell>
          <cell r="C6784" t="str">
            <v>OUTROS</v>
          </cell>
          <cell r="D6784" t="str">
            <v>0318</v>
          </cell>
          <cell r="E6784">
            <v>0</v>
          </cell>
          <cell r="F6784">
            <v>0</v>
          </cell>
          <cell r="G6784" t="str">
            <v>101385</v>
          </cell>
          <cell r="H6784" t="str">
            <v>AUXILIAR DE LABORATORISTA DE SOLOS E DE CONCRETO COM ENCARGOS COMPLEMENTARES</v>
          </cell>
        </row>
        <row r="6785">
          <cell r="A6785" t="str">
            <v>SERVICOS DIVERSOS</v>
          </cell>
          <cell r="B6785" t="str">
            <v>SEDI</v>
          </cell>
          <cell r="C6785" t="str">
            <v>OUTROS</v>
          </cell>
          <cell r="D6785" t="str">
            <v>0318</v>
          </cell>
          <cell r="E6785">
            <v>0</v>
          </cell>
          <cell r="F6785">
            <v>0</v>
          </cell>
          <cell r="G6785" t="str">
            <v>101386</v>
          </cell>
          <cell r="H6785" t="str">
            <v>AUXILIAR DE MECÂNICO COM ENCARGOS COMPLEMENTARES</v>
          </cell>
        </row>
        <row r="6786">
          <cell r="A6786" t="str">
            <v>SERVICOS DIVERSOS</v>
          </cell>
          <cell r="B6786" t="str">
            <v>SEDI</v>
          </cell>
          <cell r="C6786" t="str">
            <v>OUTROS</v>
          </cell>
          <cell r="D6786" t="str">
            <v>0318</v>
          </cell>
          <cell r="E6786">
            <v>0</v>
          </cell>
          <cell r="F6786">
            <v>0</v>
          </cell>
          <cell r="G6786" t="str">
            <v>101387</v>
          </cell>
          <cell r="H6786" t="str">
            <v>AUXILIAR DE PEDREIRO COM ENCARGOS COMPLEMENTARES</v>
          </cell>
        </row>
        <row r="6787">
          <cell r="A6787" t="str">
            <v>SERVICOS DIVERSOS</v>
          </cell>
          <cell r="B6787" t="str">
            <v>SEDI</v>
          </cell>
          <cell r="C6787" t="str">
            <v>OUTROS</v>
          </cell>
          <cell r="D6787" t="str">
            <v>0318</v>
          </cell>
          <cell r="E6787">
            <v>0</v>
          </cell>
          <cell r="F6787">
            <v>0</v>
          </cell>
          <cell r="G6787" t="str">
            <v>101388</v>
          </cell>
          <cell r="H6787" t="str">
            <v>AUXILIAR DE SERVIÇOS GERAIS COM ENCARGOS COMPLEMENTARES</v>
          </cell>
        </row>
        <row r="6788">
          <cell r="A6788" t="str">
            <v>SERVICOS DIVERSOS</v>
          </cell>
          <cell r="B6788" t="str">
            <v>SEDI</v>
          </cell>
          <cell r="C6788" t="str">
            <v>OUTROS</v>
          </cell>
          <cell r="D6788" t="str">
            <v>0318</v>
          </cell>
          <cell r="E6788">
            <v>0</v>
          </cell>
          <cell r="F6788">
            <v>0</v>
          </cell>
          <cell r="G6788" t="str">
            <v>101389</v>
          </cell>
          <cell r="H6788" t="str">
            <v>AUXILIAR DE TOPÓGRAFO COM ENCARGOS COMPLEMENTARES</v>
          </cell>
        </row>
        <row r="6789">
          <cell r="A6789" t="str">
            <v>SERVICOS DIVERSOS</v>
          </cell>
          <cell r="B6789" t="str">
            <v>SEDI</v>
          </cell>
          <cell r="C6789" t="str">
            <v>OUTROS</v>
          </cell>
          <cell r="D6789" t="str">
            <v>0318</v>
          </cell>
          <cell r="E6789">
            <v>0</v>
          </cell>
          <cell r="F6789">
            <v>0</v>
          </cell>
          <cell r="G6789" t="str">
            <v>101390</v>
          </cell>
          <cell r="H6789" t="str">
            <v>AUXILIAR TÉCNICO / ASSISTENTE DE ENGENHARIA COM ENCARGOS COMPLEMENTARES</v>
          </cell>
        </row>
        <row r="6790">
          <cell r="A6790" t="str">
            <v>SERVICOS DIVERSOS</v>
          </cell>
          <cell r="B6790" t="str">
            <v>SEDI</v>
          </cell>
          <cell r="C6790" t="str">
            <v>OUTROS</v>
          </cell>
          <cell r="D6790" t="str">
            <v>0318</v>
          </cell>
          <cell r="E6790">
            <v>0</v>
          </cell>
          <cell r="F6790">
            <v>0</v>
          </cell>
          <cell r="G6790" t="str">
            <v>101391</v>
          </cell>
          <cell r="H6790" t="str">
            <v>AZULEJISTA OU LADRILHEIRO COM ENCARGOS COMPLEMENTARES</v>
          </cell>
        </row>
        <row r="6791">
          <cell r="A6791" t="str">
            <v>SERVICOS DIVERSOS</v>
          </cell>
          <cell r="B6791" t="str">
            <v>SEDI</v>
          </cell>
          <cell r="C6791" t="str">
            <v>OUTROS</v>
          </cell>
          <cell r="D6791" t="str">
            <v>0318</v>
          </cell>
          <cell r="E6791">
            <v>0</v>
          </cell>
          <cell r="F6791">
            <v>0</v>
          </cell>
          <cell r="G6791" t="str">
            <v>101392</v>
          </cell>
          <cell r="H6791" t="str">
            <v>BLASTER, DINAMITADOR OU CABO DE FORÇA COM ENCARGOS COMPLEMENTARES</v>
          </cell>
        </row>
        <row r="6792">
          <cell r="A6792" t="str">
            <v>SERVICOS DIVERSOS</v>
          </cell>
          <cell r="B6792" t="str">
            <v>SEDI</v>
          </cell>
          <cell r="C6792" t="str">
            <v>OUTROS</v>
          </cell>
          <cell r="D6792" t="str">
            <v>0318</v>
          </cell>
          <cell r="E6792">
            <v>0</v>
          </cell>
          <cell r="F6792">
            <v>0</v>
          </cell>
          <cell r="G6792" t="str">
            <v>101393</v>
          </cell>
          <cell r="H6792" t="str">
            <v>CALAFETADOR / CALAFATE COM ENCARGOS COMPLEMENTARES</v>
          </cell>
        </row>
        <row r="6793">
          <cell r="A6793" t="str">
            <v>SERVICOS DIVERSOS</v>
          </cell>
          <cell r="B6793" t="str">
            <v>SEDI</v>
          </cell>
          <cell r="C6793" t="str">
            <v>OUTROS</v>
          </cell>
          <cell r="D6793" t="str">
            <v>0318</v>
          </cell>
          <cell r="E6793">
            <v>0</v>
          </cell>
          <cell r="F6793">
            <v>0</v>
          </cell>
          <cell r="G6793" t="str">
            <v>101394</v>
          </cell>
          <cell r="H6793" t="str">
            <v>CALCETEIRO COM ENCARGOS COMPLEMENTARES</v>
          </cell>
        </row>
        <row r="6794">
          <cell r="A6794" t="str">
            <v>SERVICOS DIVERSOS</v>
          </cell>
          <cell r="B6794" t="str">
            <v>SEDI</v>
          </cell>
          <cell r="C6794" t="str">
            <v>OUTROS</v>
          </cell>
          <cell r="D6794" t="str">
            <v>0318</v>
          </cell>
          <cell r="E6794">
            <v>0</v>
          </cell>
          <cell r="F6794">
            <v>0</v>
          </cell>
          <cell r="G6794" t="str">
            <v>101395</v>
          </cell>
          <cell r="H6794" t="str">
            <v>CARPINTEIRO AUXILIAR COM ENCARGOS COMPLEMENTARES</v>
          </cell>
        </row>
        <row r="6795">
          <cell r="A6795" t="str">
            <v>SERVICOS DIVERSOS</v>
          </cell>
          <cell r="B6795" t="str">
            <v>SEDI</v>
          </cell>
          <cell r="C6795" t="str">
            <v>OUTROS</v>
          </cell>
          <cell r="D6795" t="str">
            <v>0318</v>
          </cell>
          <cell r="E6795">
            <v>0</v>
          </cell>
          <cell r="F6795">
            <v>0</v>
          </cell>
          <cell r="G6795" t="str">
            <v>101396</v>
          </cell>
          <cell r="H6795" t="str">
            <v>CARPINTEIRO DE ESQUADRIAS COM ENCARGOS COMPLEMENTARES</v>
          </cell>
        </row>
        <row r="6796">
          <cell r="A6796" t="str">
            <v>SERVICOS DIVERSOS</v>
          </cell>
          <cell r="B6796" t="str">
            <v>SEDI</v>
          </cell>
          <cell r="C6796" t="str">
            <v>OUTROS</v>
          </cell>
          <cell r="D6796" t="str">
            <v>0318</v>
          </cell>
          <cell r="E6796">
            <v>0</v>
          </cell>
          <cell r="F6796">
            <v>0</v>
          </cell>
          <cell r="G6796" t="str">
            <v>101397</v>
          </cell>
          <cell r="H6796" t="str">
            <v>CARPINTEIRO DE FORMAS COM ENCARGOS COMPLEMENTARES</v>
          </cell>
        </row>
        <row r="6797">
          <cell r="A6797" t="str">
            <v>SERVICOS DIVERSOS</v>
          </cell>
          <cell r="B6797" t="str">
            <v>SEDI</v>
          </cell>
          <cell r="C6797" t="str">
            <v>OUTROS</v>
          </cell>
          <cell r="D6797" t="str">
            <v>0318</v>
          </cell>
          <cell r="E6797">
            <v>0</v>
          </cell>
          <cell r="F6797">
            <v>0</v>
          </cell>
          <cell r="G6797" t="str">
            <v>101398</v>
          </cell>
          <cell r="H6797" t="str">
            <v>CAVOUQUEIRO OU OPERADOR DE PERFURATRIZ COM ENCARGOS COMPLEMENTARES</v>
          </cell>
        </row>
        <row r="6798">
          <cell r="A6798" t="str">
            <v>SERVICOS DIVERSOS</v>
          </cell>
          <cell r="B6798" t="str">
            <v>SEDI</v>
          </cell>
          <cell r="C6798" t="str">
            <v>OUTROS</v>
          </cell>
          <cell r="D6798" t="str">
            <v>0318</v>
          </cell>
          <cell r="E6798">
            <v>0</v>
          </cell>
          <cell r="F6798">
            <v>0</v>
          </cell>
          <cell r="G6798" t="str">
            <v>101399</v>
          </cell>
          <cell r="H6798" t="str">
            <v>ELETRICISTA COM ENCARGOS COMPLEMENTARES</v>
          </cell>
        </row>
        <row r="6799">
          <cell r="A6799" t="str">
            <v>SERVICOS DIVERSOS</v>
          </cell>
          <cell r="B6799" t="str">
            <v>SEDI</v>
          </cell>
          <cell r="C6799" t="str">
            <v>OUTROS</v>
          </cell>
          <cell r="D6799" t="str">
            <v>0318</v>
          </cell>
          <cell r="E6799">
            <v>0</v>
          </cell>
          <cell r="F6799">
            <v>0</v>
          </cell>
          <cell r="G6799" t="str">
            <v>101400</v>
          </cell>
          <cell r="H6799" t="str">
            <v>ELETRICISTA DE MANUTENÇÃO INDUSTRIAL COM ENCARGOS COMPLEMENTARES</v>
          </cell>
        </row>
        <row r="6800">
          <cell r="A6800" t="str">
            <v>SERVICOS DIVERSOS</v>
          </cell>
          <cell r="B6800" t="str">
            <v>SEDI</v>
          </cell>
          <cell r="C6800" t="str">
            <v>OUTROS</v>
          </cell>
          <cell r="D6800" t="str">
            <v>0318</v>
          </cell>
          <cell r="E6800">
            <v>0</v>
          </cell>
          <cell r="F6800">
            <v>0</v>
          </cell>
          <cell r="G6800" t="str">
            <v>101401</v>
          </cell>
          <cell r="H6800" t="str">
            <v>ELETROTÉCNICO COM ENCARGOS COMPLEMENTARES</v>
          </cell>
        </row>
        <row r="6801">
          <cell r="A6801" t="str">
            <v>SERVICOS DIVERSOS</v>
          </cell>
          <cell r="B6801" t="str">
            <v>SEDI</v>
          </cell>
          <cell r="C6801" t="str">
            <v>OUTROS</v>
          </cell>
          <cell r="D6801" t="str">
            <v>0318</v>
          </cell>
          <cell r="E6801">
            <v>0</v>
          </cell>
          <cell r="F6801">
            <v>0</v>
          </cell>
          <cell r="G6801" t="str">
            <v>101402</v>
          </cell>
          <cell r="H6801" t="str">
            <v>ENCANADOR OU BOMBEIRO HIDRÁULICO COM ENCARGOS COMPLEMENTARES</v>
          </cell>
        </row>
        <row r="6802">
          <cell r="A6802" t="str">
            <v>SERVICOS DIVERSOS</v>
          </cell>
          <cell r="B6802" t="str">
            <v>SEDI</v>
          </cell>
          <cell r="C6802" t="str">
            <v>OUTROS</v>
          </cell>
          <cell r="D6802" t="str">
            <v>0318</v>
          </cell>
          <cell r="E6802">
            <v>0</v>
          </cell>
          <cell r="F6802">
            <v>0</v>
          </cell>
          <cell r="G6802" t="str">
            <v>101403</v>
          </cell>
          <cell r="H6802" t="str">
            <v>ENGENHEIRO CIVIL SENIOR COM ENCARGOS COMPLEMENTARES</v>
          </cell>
        </row>
        <row r="6803">
          <cell r="A6803" t="str">
            <v>SERVICOS DIVERSOS</v>
          </cell>
          <cell r="B6803" t="str">
            <v>SEDI</v>
          </cell>
          <cell r="C6803" t="str">
            <v>OUTROS</v>
          </cell>
          <cell r="D6803" t="str">
            <v>0318</v>
          </cell>
          <cell r="E6803">
            <v>0</v>
          </cell>
          <cell r="F6803">
            <v>0</v>
          </cell>
          <cell r="G6803" t="str">
            <v>101404</v>
          </cell>
          <cell r="H6803" t="str">
            <v>ENGENHEIRO ELETRICISTA COM ENCARGOS COMPLEMENTARES</v>
          </cell>
        </row>
        <row r="6804">
          <cell r="A6804" t="str">
            <v>SERVICOS DIVERSOS</v>
          </cell>
          <cell r="B6804" t="str">
            <v>SEDI</v>
          </cell>
          <cell r="C6804" t="str">
            <v>OUTROS</v>
          </cell>
          <cell r="D6804" t="str">
            <v>0318</v>
          </cell>
          <cell r="E6804">
            <v>0</v>
          </cell>
          <cell r="F6804">
            <v>0</v>
          </cell>
          <cell r="G6804" t="str">
            <v>101405</v>
          </cell>
          <cell r="H6804" t="str">
            <v>ENGENHEIRO SANITARISTA COM ENCARGOS COMPLEMENTARES</v>
          </cell>
        </row>
        <row r="6805">
          <cell r="A6805" t="str">
            <v>SERVICOS DIVERSOS</v>
          </cell>
          <cell r="B6805" t="str">
            <v>SEDI</v>
          </cell>
          <cell r="C6805" t="str">
            <v>OUTROS</v>
          </cell>
          <cell r="D6805" t="str">
            <v>0318</v>
          </cell>
          <cell r="E6805">
            <v>0</v>
          </cell>
          <cell r="F6805">
            <v>0</v>
          </cell>
          <cell r="G6805" t="str">
            <v>101406</v>
          </cell>
          <cell r="H6805" t="str">
            <v>ESTUCADOR COM ENCARGOS COMPLEMENTARES</v>
          </cell>
        </row>
        <row r="6806">
          <cell r="A6806" t="str">
            <v>SERVICOS DIVERSOS</v>
          </cell>
          <cell r="B6806" t="str">
            <v>SEDI</v>
          </cell>
          <cell r="C6806" t="str">
            <v>OUTROS</v>
          </cell>
          <cell r="D6806" t="str">
            <v>0318</v>
          </cell>
          <cell r="E6806">
            <v>0</v>
          </cell>
          <cell r="F6806">
            <v>0</v>
          </cell>
          <cell r="G6806" t="str">
            <v>101407</v>
          </cell>
          <cell r="H6806" t="str">
            <v>GESSEIRO COM ENCARGOS COMPLEMENTARES</v>
          </cell>
        </row>
        <row r="6807">
          <cell r="A6807" t="str">
            <v>SERVICOS DIVERSOS</v>
          </cell>
          <cell r="B6807" t="str">
            <v>SEDI</v>
          </cell>
          <cell r="C6807" t="str">
            <v>OUTROS</v>
          </cell>
          <cell r="D6807" t="str">
            <v>0318</v>
          </cell>
          <cell r="E6807">
            <v>0</v>
          </cell>
          <cell r="F6807">
            <v>0</v>
          </cell>
          <cell r="G6807" t="str">
            <v>101408</v>
          </cell>
          <cell r="H6807" t="str">
            <v>IMPERMEABILIZADOR COM ENCARGOS COMPLEMENTARES</v>
          </cell>
        </row>
        <row r="6808">
          <cell r="A6808" t="str">
            <v>SERVICOS DIVERSOS</v>
          </cell>
          <cell r="B6808" t="str">
            <v>SEDI</v>
          </cell>
          <cell r="C6808" t="str">
            <v>OUTROS</v>
          </cell>
          <cell r="D6808" t="str">
            <v>0318</v>
          </cell>
          <cell r="E6808">
            <v>0</v>
          </cell>
          <cell r="F6808">
            <v>0</v>
          </cell>
          <cell r="G6808" t="str">
            <v>101409</v>
          </cell>
          <cell r="H6808" t="str">
            <v>INSTALADOR DE TUBULAÇÕES COM ENCARGOS COMPLEMENTARES</v>
          </cell>
        </row>
        <row r="6809">
          <cell r="A6809" t="str">
            <v>SERVICOS DIVERSOS</v>
          </cell>
          <cell r="B6809" t="str">
            <v>SEDI</v>
          </cell>
          <cell r="C6809" t="str">
            <v>OUTROS</v>
          </cell>
          <cell r="D6809" t="str">
            <v>0318</v>
          </cell>
          <cell r="E6809">
            <v>0</v>
          </cell>
          <cell r="F6809">
            <v>0</v>
          </cell>
          <cell r="G6809" t="str">
            <v>101410</v>
          </cell>
          <cell r="H6809" t="str">
            <v>JARDINEIRO COM ENCARGOS COMPLEMENTARES</v>
          </cell>
        </row>
        <row r="6810">
          <cell r="A6810" t="str">
            <v>SERVICOS DIVERSOS</v>
          </cell>
          <cell r="B6810" t="str">
            <v>SEDI</v>
          </cell>
          <cell r="C6810" t="str">
            <v>OUTROS</v>
          </cell>
          <cell r="D6810" t="str">
            <v>0318</v>
          </cell>
          <cell r="E6810">
            <v>0</v>
          </cell>
          <cell r="F6810">
            <v>0</v>
          </cell>
          <cell r="G6810" t="str">
            <v>101411</v>
          </cell>
          <cell r="H6810" t="str">
            <v>LEITURISTA OU CADASTRISTA DE REDES DE ÁGUA COM ENCARGOS COMPLEMENTARES</v>
          </cell>
        </row>
        <row r="6811">
          <cell r="A6811" t="str">
            <v>SERVICOS DIVERSOS</v>
          </cell>
          <cell r="B6811" t="str">
            <v>SEDI</v>
          </cell>
          <cell r="C6811" t="str">
            <v>OUTROS</v>
          </cell>
          <cell r="D6811" t="str">
            <v>0318</v>
          </cell>
          <cell r="E6811">
            <v>0</v>
          </cell>
          <cell r="F6811">
            <v>0</v>
          </cell>
          <cell r="G6811" t="str">
            <v>101412</v>
          </cell>
          <cell r="H6811" t="str">
            <v>MAÇARIQUEIRO COM ENCARGOS COMPLEMENTARES</v>
          </cell>
        </row>
        <row r="6812">
          <cell r="A6812" t="str">
            <v>SERVICOS DIVERSOS</v>
          </cell>
          <cell r="B6812" t="str">
            <v>SEDI</v>
          </cell>
          <cell r="C6812" t="str">
            <v>OUTROS</v>
          </cell>
          <cell r="D6812" t="str">
            <v>0318</v>
          </cell>
          <cell r="E6812">
            <v>0</v>
          </cell>
          <cell r="F6812">
            <v>0</v>
          </cell>
          <cell r="G6812" t="str">
            <v>101413</v>
          </cell>
          <cell r="H6812" t="str">
            <v>MARCENEIRO COM ENCARGOS COMPLEMENTARES</v>
          </cell>
        </row>
        <row r="6813">
          <cell r="A6813" t="str">
            <v>SERVICOS DIVERSOS</v>
          </cell>
          <cell r="B6813" t="str">
            <v>SEDI</v>
          </cell>
          <cell r="C6813" t="str">
            <v>OUTROS</v>
          </cell>
          <cell r="D6813" t="str">
            <v>0318</v>
          </cell>
          <cell r="E6813">
            <v>0</v>
          </cell>
          <cell r="F6813">
            <v>0</v>
          </cell>
          <cell r="G6813" t="str">
            <v>101414</v>
          </cell>
          <cell r="H6813" t="str">
            <v>MARMORISTA / GRANITEIRO COM ENCARGOS COMPLEMENTARES</v>
          </cell>
        </row>
        <row r="6814">
          <cell r="A6814" t="str">
            <v>SERVICOS DIVERSOS</v>
          </cell>
          <cell r="B6814" t="str">
            <v>SEDI</v>
          </cell>
          <cell r="C6814" t="str">
            <v>OUTROS</v>
          </cell>
          <cell r="D6814" t="str">
            <v>0318</v>
          </cell>
          <cell r="E6814">
            <v>0</v>
          </cell>
          <cell r="F6814">
            <v>0</v>
          </cell>
          <cell r="G6814" t="str">
            <v>101415</v>
          </cell>
          <cell r="H6814" t="str">
            <v>MECÂNICO DE EQUIPAMENTOS PESADOS COM ENCARGOS COMPLEMENTARES</v>
          </cell>
        </row>
        <row r="6815">
          <cell r="A6815" t="str">
            <v>SERVICOS DIVERSOS</v>
          </cell>
          <cell r="B6815" t="str">
            <v>SEDI</v>
          </cell>
          <cell r="C6815" t="str">
            <v>OUTROS</v>
          </cell>
          <cell r="D6815" t="str">
            <v>0318</v>
          </cell>
          <cell r="E6815">
            <v>0</v>
          </cell>
          <cell r="F6815">
            <v>0</v>
          </cell>
          <cell r="G6815" t="str">
            <v>101416</v>
          </cell>
          <cell r="H6815" t="str">
            <v>MECÂNICO DE REFRIGERAÇÃO COM ENCARGOS COMPLEMENTARES</v>
          </cell>
        </row>
        <row r="6816">
          <cell r="A6816" t="str">
            <v>SERVICOS DIVERSOS</v>
          </cell>
          <cell r="B6816" t="str">
            <v>SEDI</v>
          </cell>
          <cell r="C6816" t="str">
            <v>OUTROS</v>
          </cell>
          <cell r="D6816" t="str">
            <v>0318</v>
          </cell>
          <cell r="E6816">
            <v>0</v>
          </cell>
          <cell r="F6816">
            <v>0</v>
          </cell>
          <cell r="G6816" t="str">
            <v>101417</v>
          </cell>
          <cell r="H6816" t="str">
            <v>MONTADOR DE ELETROELETRÔNICO COM ENCARGOS COMPLEMENTARES</v>
          </cell>
        </row>
        <row r="6817">
          <cell r="A6817" t="str">
            <v>SERVICOS DIVERSOS</v>
          </cell>
          <cell r="B6817" t="str">
            <v>SEDI</v>
          </cell>
          <cell r="C6817" t="str">
            <v>OUTROS</v>
          </cell>
          <cell r="D6817" t="str">
            <v>0318</v>
          </cell>
          <cell r="E6817">
            <v>0</v>
          </cell>
          <cell r="F6817">
            <v>0</v>
          </cell>
          <cell r="G6817" t="str">
            <v>101418</v>
          </cell>
          <cell r="H6817" t="str">
            <v>MONTADOR DE ESTRUTURAS METÁLICAS COM ENCARGOS COMPLEMENTARES</v>
          </cell>
        </row>
        <row r="6818">
          <cell r="A6818" t="str">
            <v>SERVICOS DIVERSOS</v>
          </cell>
          <cell r="B6818" t="str">
            <v>SEDI</v>
          </cell>
          <cell r="C6818" t="str">
            <v>OUTROS</v>
          </cell>
          <cell r="D6818" t="str">
            <v>0318</v>
          </cell>
          <cell r="E6818">
            <v>0</v>
          </cell>
          <cell r="F6818">
            <v>0</v>
          </cell>
          <cell r="G6818" t="str">
            <v>101419</v>
          </cell>
          <cell r="H6818" t="str">
            <v>MONTADOR DE MÁQUINAS COM ENCARGOS COMPLEMENTARES</v>
          </cell>
        </row>
        <row r="6819">
          <cell r="A6819" t="str">
            <v>SERVICOS DIVERSOS</v>
          </cell>
          <cell r="B6819" t="str">
            <v>SEDI</v>
          </cell>
          <cell r="C6819" t="str">
            <v>OUTROS</v>
          </cell>
          <cell r="D6819" t="str">
            <v>0318</v>
          </cell>
          <cell r="E6819">
            <v>0</v>
          </cell>
          <cell r="F6819">
            <v>0</v>
          </cell>
          <cell r="G6819" t="str">
            <v>101420</v>
          </cell>
          <cell r="H6819" t="str">
            <v>MOTORISTA DE CAMINHÃO BASCULANTE COM ENCARGOS COMPLEMENTARES</v>
          </cell>
        </row>
        <row r="6820">
          <cell r="A6820" t="str">
            <v>SERVICOS DIVERSOS</v>
          </cell>
          <cell r="B6820" t="str">
            <v>SEDI</v>
          </cell>
          <cell r="C6820" t="str">
            <v>OUTROS</v>
          </cell>
          <cell r="D6820" t="str">
            <v>0318</v>
          </cell>
          <cell r="E6820">
            <v>0</v>
          </cell>
          <cell r="F6820">
            <v>0</v>
          </cell>
          <cell r="G6820" t="str">
            <v>101421</v>
          </cell>
          <cell r="H6820" t="str">
            <v>MOTORISTA DE CAMINHÃO CARRETA COM ENCARGOS COMPLEMENTARES</v>
          </cell>
        </row>
        <row r="6821">
          <cell r="A6821" t="str">
            <v>SERVICOS DIVERSOS</v>
          </cell>
          <cell r="B6821" t="str">
            <v>SEDI</v>
          </cell>
          <cell r="C6821" t="str">
            <v>OUTROS</v>
          </cell>
          <cell r="D6821" t="str">
            <v>0318</v>
          </cell>
          <cell r="E6821">
            <v>0</v>
          </cell>
          <cell r="F6821">
            <v>0</v>
          </cell>
          <cell r="G6821" t="str">
            <v>101422</v>
          </cell>
          <cell r="H6821" t="str">
            <v>MOTORISTA DE CARRO DE PASSEIO COM ENCARGOS COMPLEMENTARES</v>
          </cell>
        </row>
        <row r="6822">
          <cell r="A6822" t="str">
            <v>SERVICOS DIVERSOS</v>
          </cell>
          <cell r="B6822" t="str">
            <v>SEDI</v>
          </cell>
          <cell r="C6822" t="str">
            <v>OUTROS</v>
          </cell>
          <cell r="D6822" t="str">
            <v>0318</v>
          </cell>
          <cell r="E6822">
            <v>0</v>
          </cell>
          <cell r="F6822">
            <v>0</v>
          </cell>
          <cell r="G6822" t="str">
            <v>101423</v>
          </cell>
          <cell r="H6822" t="str">
            <v>MOTORISTA DE ÔNIBUS / MICRO-ÔNIBUS COM ENCARGOS COMPLEMENTARES</v>
          </cell>
        </row>
        <row r="6823">
          <cell r="A6823" t="str">
            <v>SERVICOS DIVERSOS</v>
          </cell>
          <cell r="B6823" t="str">
            <v>SEDI</v>
          </cell>
          <cell r="C6823" t="str">
            <v>OUTROS</v>
          </cell>
          <cell r="D6823" t="str">
            <v>0318</v>
          </cell>
          <cell r="E6823">
            <v>0</v>
          </cell>
          <cell r="F6823">
            <v>0</v>
          </cell>
          <cell r="G6823" t="str">
            <v>101424</v>
          </cell>
          <cell r="H6823" t="str">
            <v>MOTORISTA OPERADOR DE CAMINHÃO COM MUNCK COM ENCARGOS COMPLEMENTARES</v>
          </cell>
        </row>
        <row r="6824">
          <cell r="A6824" t="str">
            <v>SERVICOS DIVERSOS</v>
          </cell>
          <cell r="B6824" t="str">
            <v>SEDI</v>
          </cell>
          <cell r="C6824" t="str">
            <v>OUTROS</v>
          </cell>
          <cell r="D6824" t="str">
            <v>0318</v>
          </cell>
          <cell r="E6824">
            <v>0</v>
          </cell>
          <cell r="F6824">
            <v>0</v>
          </cell>
          <cell r="G6824" t="str">
            <v>101425</v>
          </cell>
          <cell r="H6824" t="str">
            <v>NIVELADOR  COM ENCARGOS COMPLEMENTARES</v>
          </cell>
        </row>
        <row r="6825">
          <cell r="A6825" t="str">
            <v>SERVICOS DIVERSOS</v>
          </cell>
          <cell r="B6825" t="str">
            <v>SEDI</v>
          </cell>
          <cell r="C6825" t="str">
            <v>OUTROS</v>
          </cell>
          <cell r="D6825" t="str">
            <v>0318</v>
          </cell>
          <cell r="E6825">
            <v>0</v>
          </cell>
          <cell r="F6825">
            <v>0</v>
          </cell>
          <cell r="G6825" t="str">
            <v>101426</v>
          </cell>
          <cell r="H6825" t="str">
            <v>OPERADOR DE BATE-ESTACA COM ENCARGOS COMPLEMENTARES</v>
          </cell>
        </row>
        <row r="6826">
          <cell r="A6826" t="str">
            <v>SERVICOS DIVERSOS</v>
          </cell>
          <cell r="B6826" t="str">
            <v>SEDI</v>
          </cell>
          <cell r="C6826" t="str">
            <v>OUTROS</v>
          </cell>
          <cell r="D6826" t="str">
            <v>0318</v>
          </cell>
          <cell r="E6826">
            <v>0</v>
          </cell>
          <cell r="F6826">
            <v>0</v>
          </cell>
          <cell r="G6826" t="str">
            <v>101427</v>
          </cell>
          <cell r="H6826" t="str">
            <v>OPERADOR DE BETONEIRA (CAMINHÃO) COM ENCARGOS COMPLEMENTARES</v>
          </cell>
        </row>
        <row r="6827">
          <cell r="A6827" t="str">
            <v>SERVICOS DIVERSOS</v>
          </cell>
          <cell r="B6827" t="str">
            <v>SEDI</v>
          </cell>
          <cell r="C6827" t="str">
            <v>OUTROS</v>
          </cell>
          <cell r="D6827" t="str">
            <v>0318</v>
          </cell>
          <cell r="E6827">
            <v>0</v>
          </cell>
          <cell r="F6827">
            <v>0</v>
          </cell>
          <cell r="G6827" t="str">
            <v>101428</v>
          </cell>
          <cell r="H6827" t="str">
            <v>OPERADOR DE BETONEIRA ESTACIONÁRIA COM ENCARGOS COMPLEMENTARES</v>
          </cell>
        </row>
        <row r="6828">
          <cell r="A6828" t="str">
            <v>SERVICOS DIVERSOS</v>
          </cell>
          <cell r="B6828" t="str">
            <v>SEDI</v>
          </cell>
          <cell r="C6828" t="str">
            <v>OUTROS</v>
          </cell>
          <cell r="D6828" t="str">
            <v>0318</v>
          </cell>
          <cell r="E6828">
            <v>0</v>
          </cell>
          <cell r="F6828">
            <v>0</v>
          </cell>
          <cell r="G6828" t="str">
            <v>101429</v>
          </cell>
          <cell r="H6828" t="str">
            <v>OPERADOR DE COMPRESSOR DE AR OU COMPRESSORISTA COM ENCARGOS COMPLEMENTARES</v>
          </cell>
        </row>
        <row r="6829">
          <cell r="A6829" t="str">
            <v>SERVICOS DIVERSOS</v>
          </cell>
          <cell r="B6829" t="str">
            <v>SEDI</v>
          </cell>
          <cell r="C6829" t="str">
            <v>OUTROS</v>
          </cell>
          <cell r="D6829" t="str">
            <v>0318</v>
          </cell>
          <cell r="E6829">
            <v>0</v>
          </cell>
          <cell r="F6829">
            <v>0</v>
          </cell>
          <cell r="G6829" t="str">
            <v>101430</v>
          </cell>
          <cell r="H6829" t="str">
            <v>OPERADOR DE DEMARCADORA DE FAIXAS DE TRÁFEGO COM ENCARGOS COMPLEMENTARES</v>
          </cell>
        </row>
        <row r="6830">
          <cell r="A6830" t="str">
            <v>SERVICOS DIVERSOS</v>
          </cell>
          <cell r="B6830" t="str">
            <v>SEDI</v>
          </cell>
          <cell r="C6830" t="str">
            <v>OUTROS</v>
          </cell>
          <cell r="D6830" t="str">
            <v>0318</v>
          </cell>
          <cell r="E6830">
            <v>0</v>
          </cell>
          <cell r="F6830">
            <v>0</v>
          </cell>
          <cell r="G6830" t="str">
            <v>101431</v>
          </cell>
          <cell r="H6830" t="str">
            <v>OPERADOR DE ESCAVADEIRA COM ENCARGOS COMPLEMENTARES</v>
          </cell>
        </row>
        <row r="6831">
          <cell r="A6831" t="str">
            <v>SERVICOS DIVERSOS</v>
          </cell>
          <cell r="B6831" t="str">
            <v>SEDI</v>
          </cell>
          <cell r="C6831" t="str">
            <v>OUTROS</v>
          </cell>
          <cell r="D6831" t="str">
            <v>0318</v>
          </cell>
          <cell r="E6831">
            <v>0</v>
          </cell>
          <cell r="F6831">
            <v>0</v>
          </cell>
          <cell r="G6831" t="str">
            <v>101432</v>
          </cell>
          <cell r="H6831" t="str">
            <v>OPERADOR DE GUINCHO OU GUINCHEIRO COM ENCARGOS COMPLEMENTARES</v>
          </cell>
        </row>
        <row r="6832">
          <cell r="A6832" t="str">
            <v>SERVICOS DIVERSOS</v>
          </cell>
          <cell r="B6832" t="str">
            <v>SEDI</v>
          </cell>
          <cell r="C6832" t="str">
            <v>OUTROS</v>
          </cell>
          <cell r="D6832" t="str">
            <v>0318</v>
          </cell>
          <cell r="E6832">
            <v>0</v>
          </cell>
          <cell r="F6832">
            <v>0</v>
          </cell>
          <cell r="G6832" t="str">
            <v>101433</v>
          </cell>
          <cell r="H6832" t="str">
            <v>OPERADOR DE GUINDASTE COM ENCARGOS COMPLEMENTARES</v>
          </cell>
        </row>
        <row r="6833">
          <cell r="A6833" t="str">
            <v>SERVICOS DIVERSOS</v>
          </cell>
          <cell r="B6833" t="str">
            <v>SEDI</v>
          </cell>
          <cell r="C6833" t="str">
            <v>OUTROS</v>
          </cell>
          <cell r="D6833" t="str">
            <v>0318</v>
          </cell>
          <cell r="E6833">
            <v>0</v>
          </cell>
          <cell r="F6833">
            <v>0</v>
          </cell>
          <cell r="G6833" t="str">
            <v>101434</v>
          </cell>
          <cell r="H6833" t="str">
            <v>OPERADOR DE JATO ABRASIVO OU JATISTA COM ENCARGOS COMPLEMENTARES</v>
          </cell>
        </row>
        <row r="6834">
          <cell r="A6834" t="str">
            <v>SERVICOS DIVERSOS</v>
          </cell>
          <cell r="B6834" t="str">
            <v>SEDI</v>
          </cell>
          <cell r="C6834" t="str">
            <v>OUTROS</v>
          </cell>
          <cell r="D6834" t="str">
            <v>0318</v>
          </cell>
          <cell r="E6834">
            <v>0</v>
          </cell>
          <cell r="F6834">
            <v>0</v>
          </cell>
          <cell r="G6834" t="str">
            <v>101435</v>
          </cell>
          <cell r="H6834" t="str">
            <v>OPERADOR DE MÁQUINAS E TRATORES DIVERSOS COM ENCARGOS COMPLEMENTARES</v>
          </cell>
        </row>
        <row r="6835">
          <cell r="A6835" t="str">
            <v>SERVICOS DIVERSOS</v>
          </cell>
          <cell r="B6835" t="str">
            <v>SEDI</v>
          </cell>
          <cell r="C6835" t="str">
            <v>OUTROS</v>
          </cell>
          <cell r="D6835" t="str">
            <v>0318</v>
          </cell>
          <cell r="E6835">
            <v>0</v>
          </cell>
          <cell r="F6835">
            <v>0</v>
          </cell>
          <cell r="G6835" t="str">
            <v>101436</v>
          </cell>
          <cell r="H6835" t="str">
            <v>OPERADOR DE MARTELETE OU MARTELETEIRO COM ENCARGOS COMPLEMENTARES</v>
          </cell>
        </row>
        <row r="6836">
          <cell r="A6836" t="str">
            <v>SERVICOS DIVERSOS</v>
          </cell>
          <cell r="B6836" t="str">
            <v>SEDI</v>
          </cell>
          <cell r="C6836" t="str">
            <v>OUTROS</v>
          </cell>
          <cell r="D6836" t="str">
            <v>0318</v>
          </cell>
          <cell r="E6836">
            <v>0</v>
          </cell>
          <cell r="F6836">
            <v>0</v>
          </cell>
          <cell r="G6836" t="str">
            <v>101437</v>
          </cell>
          <cell r="H6836" t="str">
            <v>OPERADOR DE MOTO SCRAPER COM ENCARGOS COMPLEMENTARES</v>
          </cell>
        </row>
        <row r="6837">
          <cell r="A6837" t="str">
            <v>SERVICOS DIVERSOS</v>
          </cell>
          <cell r="B6837" t="str">
            <v>SEDI</v>
          </cell>
          <cell r="C6837" t="str">
            <v>OUTROS</v>
          </cell>
          <cell r="D6837" t="str">
            <v>0318</v>
          </cell>
          <cell r="E6837">
            <v>0</v>
          </cell>
          <cell r="F6837">
            <v>0</v>
          </cell>
          <cell r="G6837" t="str">
            <v>101438</v>
          </cell>
          <cell r="H6837" t="str">
            <v>OPERADOR DE MOTONIVELADORA COM ENCARGOS COMPLEMENTARES</v>
          </cell>
        </row>
        <row r="6838">
          <cell r="A6838" t="str">
            <v>SERVICOS DIVERSOS</v>
          </cell>
          <cell r="B6838" t="str">
            <v>SEDI</v>
          </cell>
          <cell r="C6838" t="str">
            <v>OUTROS</v>
          </cell>
          <cell r="D6838" t="str">
            <v>0318</v>
          </cell>
          <cell r="E6838">
            <v>0</v>
          </cell>
          <cell r="F6838">
            <v>0</v>
          </cell>
          <cell r="G6838" t="str">
            <v>101439</v>
          </cell>
          <cell r="H6838" t="str">
            <v>OPERADOR DE PÁ CARREGADEIRA COM ENCARGOS COMPLEMENTARES</v>
          </cell>
        </row>
        <row r="6839">
          <cell r="A6839" t="str">
            <v>SERVICOS DIVERSOS</v>
          </cell>
          <cell r="B6839" t="str">
            <v>SEDI</v>
          </cell>
          <cell r="C6839" t="str">
            <v>OUTROS</v>
          </cell>
          <cell r="D6839" t="str">
            <v>0318</v>
          </cell>
          <cell r="E6839">
            <v>0</v>
          </cell>
          <cell r="F6839">
            <v>0</v>
          </cell>
          <cell r="G6839" t="str">
            <v>101440</v>
          </cell>
          <cell r="H6839" t="str">
            <v>OPERADOR DE PAVIMENTADORA / MESA VIBROACABADORA COM ENCARGOS COMPLEMENTARES</v>
          </cell>
        </row>
        <row r="6840">
          <cell r="A6840" t="str">
            <v>SERVICOS DIVERSOS</v>
          </cell>
          <cell r="B6840" t="str">
            <v>SEDI</v>
          </cell>
          <cell r="C6840" t="str">
            <v>OUTROS</v>
          </cell>
          <cell r="D6840" t="str">
            <v>0318</v>
          </cell>
          <cell r="E6840">
            <v>0</v>
          </cell>
          <cell r="F6840">
            <v>0</v>
          </cell>
          <cell r="G6840" t="str">
            <v>101441</v>
          </cell>
          <cell r="H6840" t="str">
            <v>OPERADOR DE ROLO COMPACTADOR COM ENCARGOS COMPLEMENTARES</v>
          </cell>
        </row>
        <row r="6841">
          <cell r="A6841" t="str">
            <v>SERVICOS DIVERSOS</v>
          </cell>
          <cell r="B6841" t="str">
            <v>SEDI</v>
          </cell>
          <cell r="C6841" t="str">
            <v>OUTROS</v>
          </cell>
          <cell r="D6841" t="str">
            <v>0318</v>
          </cell>
          <cell r="E6841">
            <v>0</v>
          </cell>
          <cell r="F6841">
            <v>0</v>
          </cell>
          <cell r="G6841" t="str">
            <v>101442</v>
          </cell>
          <cell r="H6841" t="str">
            <v>OPERADOR DE TRATOR - EXCLUSIVE AGROPECUÁRIA COM ENCARGOS COMPLEMENTARES</v>
          </cell>
        </row>
        <row r="6842">
          <cell r="A6842" t="str">
            <v>SERVICOS DIVERSOS</v>
          </cell>
          <cell r="B6842" t="str">
            <v>SEDI</v>
          </cell>
          <cell r="C6842" t="str">
            <v>OUTROS</v>
          </cell>
          <cell r="D6842" t="str">
            <v>0318</v>
          </cell>
          <cell r="E6842">
            <v>0</v>
          </cell>
          <cell r="F6842">
            <v>0</v>
          </cell>
          <cell r="G6842" t="str">
            <v>101443</v>
          </cell>
          <cell r="H6842" t="str">
            <v>OPERADOR DE USINA DE ASFALTO, DE SOLOS OU DE CONCRETO COM ENCARGOS COMPLEMENTARES</v>
          </cell>
        </row>
        <row r="6843">
          <cell r="A6843" t="str">
            <v>SERVICOS DIVERSOS</v>
          </cell>
          <cell r="B6843" t="str">
            <v>SEDI</v>
          </cell>
          <cell r="C6843" t="str">
            <v>OUTROS</v>
          </cell>
          <cell r="D6843" t="str">
            <v>0318</v>
          </cell>
          <cell r="E6843">
            <v>0</v>
          </cell>
          <cell r="F6843">
            <v>0</v>
          </cell>
          <cell r="G6843" t="str">
            <v>101444</v>
          </cell>
          <cell r="H6843" t="str">
            <v>PASTILHEIRO COM ENCARGOS COMPLEMENTARES</v>
          </cell>
        </row>
        <row r="6844">
          <cell r="A6844" t="str">
            <v>SERVICOS DIVERSOS</v>
          </cell>
          <cell r="B6844" t="str">
            <v>SEDI</v>
          </cell>
          <cell r="C6844" t="str">
            <v>OUTROS</v>
          </cell>
          <cell r="D6844" t="str">
            <v>0318</v>
          </cell>
          <cell r="E6844">
            <v>0</v>
          </cell>
          <cell r="F6844">
            <v>0</v>
          </cell>
          <cell r="G6844" t="str">
            <v>101445</v>
          </cell>
          <cell r="H6844" t="str">
            <v>PEDREIRO COM ENCARGOS COMPLEMENTARES</v>
          </cell>
        </row>
        <row r="6845">
          <cell r="A6845" t="str">
            <v>SERVICOS DIVERSOS</v>
          </cell>
          <cell r="B6845" t="str">
            <v>SEDI</v>
          </cell>
          <cell r="C6845" t="str">
            <v>OUTROS</v>
          </cell>
          <cell r="D6845" t="str">
            <v>0318</v>
          </cell>
          <cell r="E6845">
            <v>0</v>
          </cell>
          <cell r="F6845">
            <v>0</v>
          </cell>
          <cell r="G6845" t="str">
            <v>101446</v>
          </cell>
          <cell r="H6845" t="str">
            <v>PINTOR COM ENCARGOS COMPLEMENTARES</v>
          </cell>
        </row>
        <row r="6846">
          <cell r="A6846" t="str">
            <v>SERVICOS DIVERSOS</v>
          </cell>
          <cell r="B6846" t="str">
            <v>SEDI</v>
          </cell>
          <cell r="C6846" t="str">
            <v>OUTROS</v>
          </cell>
          <cell r="D6846" t="str">
            <v>0318</v>
          </cell>
          <cell r="E6846">
            <v>0</v>
          </cell>
          <cell r="F6846">
            <v>0</v>
          </cell>
          <cell r="G6846" t="str">
            <v>101447</v>
          </cell>
          <cell r="H6846" t="str">
            <v>PINTOR DE LETREIROS COM ENCARGOS COMPLEMENTARES</v>
          </cell>
        </row>
        <row r="6847">
          <cell r="A6847" t="str">
            <v>SERVICOS DIVERSOS</v>
          </cell>
          <cell r="B6847" t="str">
            <v>SEDI</v>
          </cell>
          <cell r="C6847" t="str">
            <v>OUTROS</v>
          </cell>
          <cell r="D6847" t="str">
            <v>0318</v>
          </cell>
          <cell r="E6847">
            <v>0</v>
          </cell>
          <cell r="F6847">
            <v>0</v>
          </cell>
          <cell r="G6847" t="str">
            <v>101448</v>
          </cell>
          <cell r="H6847" t="str">
            <v>PINTOR PARA TINTA EPÓXI COM ENCARGOS COMPLEMENTARES</v>
          </cell>
        </row>
        <row r="6848">
          <cell r="A6848" t="str">
            <v>SERVICOS DIVERSOS</v>
          </cell>
          <cell r="B6848" t="str">
            <v>SEDI</v>
          </cell>
          <cell r="C6848" t="str">
            <v>OUTROS</v>
          </cell>
          <cell r="D6848" t="str">
            <v>0318</v>
          </cell>
          <cell r="E6848">
            <v>0</v>
          </cell>
          <cell r="F6848">
            <v>0</v>
          </cell>
          <cell r="G6848" t="str">
            <v>101449</v>
          </cell>
          <cell r="H6848" t="str">
            <v>POCEIRO / ESCAVADOR DE VALAS COM ENCARGOS COMPLEMENTARES</v>
          </cell>
        </row>
        <row r="6849">
          <cell r="A6849" t="str">
            <v>SERVICOS DIVERSOS</v>
          </cell>
          <cell r="B6849" t="str">
            <v>SEDI</v>
          </cell>
          <cell r="C6849" t="str">
            <v>OUTROS</v>
          </cell>
          <cell r="D6849" t="str">
            <v>0318</v>
          </cell>
          <cell r="E6849">
            <v>0</v>
          </cell>
          <cell r="F6849">
            <v>0</v>
          </cell>
          <cell r="G6849" t="str">
            <v>101450</v>
          </cell>
          <cell r="H6849" t="str">
            <v>RASTELEIRO COM ENCARGOS COMPLEMENTARES</v>
          </cell>
        </row>
        <row r="6850">
          <cell r="A6850" t="str">
            <v>SERVICOS DIVERSOS</v>
          </cell>
          <cell r="B6850" t="str">
            <v>SEDI</v>
          </cell>
          <cell r="C6850" t="str">
            <v>OUTROS</v>
          </cell>
          <cell r="D6850" t="str">
            <v>0318</v>
          </cell>
          <cell r="E6850">
            <v>0</v>
          </cell>
          <cell r="F6850">
            <v>0</v>
          </cell>
          <cell r="G6850" t="str">
            <v>101451</v>
          </cell>
          <cell r="H6850" t="str">
            <v>SERRALHEIRO COM ENCARGOS COMPLEMENTARES</v>
          </cell>
        </row>
        <row r="6851">
          <cell r="A6851" t="str">
            <v>SERVICOS DIVERSOS</v>
          </cell>
          <cell r="B6851" t="str">
            <v>SEDI</v>
          </cell>
          <cell r="C6851" t="str">
            <v>OUTROS</v>
          </cell>
          <cell r="D6851" t="str">
            <v>0318</v>
          </cell>
          <cell r="E6851">
            <v>0</v>
          </cell>
          <cell r="F6851">
            <v>0</v>
          </cell>
          <cell r="G6851" t="str">
            <v>101452</v>
          </cell>
          <cell r="H6851" t="str">
            <v>SERVENTE DE OBRAS COM ENCARGOS COMPLEMENTARES</v>
          </cell>
        </row>
        <row r="6852">
          <cell r="A6852" t="str">
            <v>SERVICOS DIVERSOS</v>
          </cell>
          <cell r="B6852" t="str">
            <v>SEDI</v>
          </cell>
          <cell r="C6852" t="str">
            <v>OUTROS</v>
          </cell>
          <cell r="D6852" t="str">
            <v>0318</v>
          </cell>
          <cell r="E6852">
            <v>0</v>
          </cell>
          <cell r="F6852">
            <v>0</v>
          </cell>
          <cell r="G6852" t="str">
            <v>101453</v>
          </cell>
          <cell r="H6852" t="str">
            <v>SOLDADOR COM ENCARGOS COMPLEMENTARES</v>
          </cell>
        </row>
        <row r="6853">
          <cell r="A6853" t="str">
            <v>SERVICOS DIVERSOS</v>
          </cell>
          <cell r="B6853" t="str">
            <v>SEDI</v>
          </cell>
          <cell r="C6853" t="str">
            <v>OUTROS</v>
          </cell>
          <cell r="D6853" t="str">
            <v>0318</v>
          </cell>
          <cell r="E6853">
            <v>0</v>
          </cell>
          <cell r="F6853">
            <v>0</v>
          </cell>
          <cell r="G6853" t="str">
            <v>101454</v>
          </cell>
          <cell r="H6853" t="str">
            <v>SOLDADOR ELÉTRICO COM ENCARGOS COMPLEMENTARES</v>
          </cell>
        </row>
        <row r="6854">
          <cell r="A6854" t="str">
            <v>SERVICOS DIVERSOS</v>
          </cell>
          <cell r="B6854" t="str">
            <v>SEDI</v>
          </cell>
          <cell r="C6854" t="str">
            <v>OUTROS</v>
          </cell>
          <cell r="D6854" t="str">
            <v>0318</v>
          </cell>
          <cell r="E6854">
            <v>0</v>
          </cell>
          <cell r="F6854">
            <v>0</v>
          </cell>
          <cell r="G6854" t="str">
            <v>101455</v>
          </cell>
          <cell r="H6854" t="str">
            <v>TAQUEADOR OU TAQUEIRO COM ENCARGOS COMPLEMENTARES</v>
          </cell>
        </row>
        <row r="6855">
          <cell r="A6855" t="str">
            <v>SERVICOS DIVERSOS</v>
          </cell>
          <cell r="B6855" t="str">
            <v>SEDI</v>
          </cell>
          <cell r="C6855" t="str">
            <v>OUTROS</v>
          </cell>
          <cell r="D6855" t="str">
            <v>0318</v>
          </cell>
          <cell r="E6855">
            <v>0</v>
          </cell>
          <cell r="F6855">
            <v>0</v>
          </cell>
          <cell r="G6855" t="str">
            <v>101456</v>
          </cell>
          <cell r="H6855" t="str">
            <v>TÉCNICO DE LABORATÓRIO E CAMPO DE CONSTRUÇÃO COM ENCARGOS COMPLEMENTARES</v>
          </cell>
        </row>
        <row r="6856">
          <cell r="A6856" t="str">
            <v>SERVICOS DIVERSOS</v>
          </cell>
          <cell r="B6856" t="str">
            <v>SEDI</v>
          </cell>
          <cell r="C6856" t="str">
            <v>OUTROS</v>
          </cell>
          <cell r="D6856" t="str">
            <v>0318</v>
          </cell>
          <cell r="E6856">
            <v>0</v>
          </cell>
          <cell r="F6856">
            <v>0</v>
          </cell>
          <cell r="G6856" t="str">
            <v>101457</v>
          </cell>
          <cell r="H6856" t="str">
            <v>TÉCNICO EM SONDAGEM COM ENCARGOS COMPLEMENTARES</v>
          </cell>
        </row>
        <row r="6857">
          <cell r="A6857" t="str">
            <v>SERVICOS DIVERSOS</v>
          </cell>
          <cell r="B6857" t="str">
            <v>SEDI</v>
          </cell>
          <cell r="C6857" t="str">
            <v>OUTROS</v>
          </cell>
          <cell r="D6857" t="str">
            <v>0318</v>
          </cell>
          <cell r="E6857">
            <v>0</v>
          </cell>
          <cell r="F6857">
            <v>0</v>
          </cell>
          <cell r="G6857" t="str">
            <v>101458</v>
          </cell>
          <cell r="H6857" t="str">
            <v>TELHADOR COM ENCARGOS COMPLEMENTARES</v>
          </cell>
        </row>
        <row r="6858">
          <cell r="A6858" t="str">
            <v>SERVICOS DIVERSOS</v>
          </cell>
          <cell r="B6858" t="str">
            <v>SEDI</v>
          </cell>
          <cell r="C6858" t="str">
            <v>OUTROS</v>
          </cell>
          <cell r="D6858" t="str">
            <v>0318</v>
          </cell>
          <cell r="E6858">
            <v>0</v>
          </cell>
          <cell r="F6858">
            <v>0</v>
          </cell>
          <cell r="G6858" t="str">
            <v>101459</v>
          </cell>
          <cell r="H6858" t="str">
            <v>VIDRACEIRO COM ENCARGOS COMPLEMENTARES</v>
          </cell>
        </row>
        <row r="6859">
          <cell r="A6859" t="str">
            <v>SERVICOS DIVERSOS</v>
          </cell>
          <cell r="B6859" t="str">
            <v>SEDI</v>
          </cell>
          <cell r="C6859" t="str">
            <v>OUTROS</v>
          </cell>
          <cell r="D6859" t="str">
            <v>0318</v>
          </cell>
          <cell r="E6859">
            <v>0</v>
          </cell>
          <cell r="F6859">
            <v>0</v>
          </cell>
          <cell r="G6859" t="str">
            <v>101460</v>
          </cell>
          <cell r="H6859" t="str">
            <v>VIGIA DIURNO COM ENCARGOS COMPLEMENTARES</v>
          </cell>
        </row>
      </sheetData>
      <sheetData sheetId="1" refreshError="1">
        <row r="2">
          <cell r="A2" t="str">
            <v>PREFEITURA MUNICIPAL DE PORTO WALTER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 val="RELATÓRIO"/>
      <sheetName val="REAJU (2)"/>
    </sheetNames>
    <sheetDataSet>
      <sheetData sheetId="0" refreshError="1">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 val="5ª Med"/>
      <sheetName val="INSUMOS_Lab_cienc_"/>
      <sheetName val="INSUMOS_ARQUIBANCADA"/>
      <sheetName val="insumos_Urb_do_páteo_"/>
      <sheetName val="INSUMO_PARA_RAIO"/>
      <sheetName val="INSUMO_MURO"/>
      <sheetName val="Orçamento_(3)"/>
      <sheetName val="Inst__Elet_"/>
      <sheetName val="Rev__"/>
      <sheetName val="Muro_de_fech_"/>
      <sheetName val="Urb_do_páteo"/>
      <sheetName val="Arquib__e_mureta"/>
      <sheetName val="Lab_cienc_"/>
      <sheetName val="Orçamento_(2)"/>
      <sheetName val="RN_CONSTRUÇÕES"/>
      <sheetName val="5ª_Med"/>
      <sheetName val="Solum"/>
      <sheetName val="indice de reajuste"/>
      <sheetName val="RELATÓRIO"/>
      <sheetName val="REAJU (2)"/>
      <sheetName val="ORDEM ANALÍTICA"/>
      <sheetName val="COMP. JAN 20"/>
      <sheetName val="MAPA COT."/>
      <sheetName val="INUSMO JAN 20"/>
      <sheetName val="Base"/>
      <sheetName val="Sub-base"/>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Resumo"/>
      <sheetName val="Orçamento"/>
      <sheetName val="Composição atual"/>
      <sheetName val="MEMORIAL DE CÁLCULO "/>
      <sheetName val="BDI - Serviço"/>
      <sheetName val="BDI-Equipamentos"/>
      <sheetName val="Encargos Sociais"/>
      <sheetName val="Mapa de Cotação"/>
      <sheetName val="Cronograma Fisíco-Financeiro"/>
      <sheetName val="SINAPI08-24"/>
    </sheetNames>
    <sheetDataSet>
      <sheetData sheetId="0"/>
      <sheetData sheetId="1"/>
      <sheetData sheetId="2"/>
      <sheetData sheetId="3"/>
      <sheetData sheetId="4"/>
      <sheetData sheetId="5">
        <row r="23">
          <cell r="A23" t="str">
            <v>(I4) - Contrib. Previdenciária</v>
          </cell>
        </row>
      </sheetData>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RESUMO"/>
      <sheetName val="ORÇAMENTO "/>
      <sheetName val="SINAPI12-24"/>
      <sheetName val="COMPOSIÇÃO"/>
      <sheetName val="MAPA DE COTAÇÃO"/>
      <sheetName val="Mapa de Cotação (2)"/>
      <sheetName val="CRONOGRAMA"/>
      <sheetName val="BDI-SERVIÇOS"/>
      <sheetName val="BDI-EQUIPAMENTOS"/>
      <sheetName val="MEMORIA DE CÁLCULO"/>
    </sheetNames>
    <sheetDataSet>
      <sheetData sheetId="0"/>
      <sheetData sheetId="1">
        <row r="3">
          <cell r="B3" t="str">
            <v>Prefeitura Municipal de Sorriso</v>
          </cell>
        </row>
      </sheetData>
      <sheetData sheetId="2">
        <row r="2">
          <cell r="K2">
            <v>45673</v>
          </cell>
        </row>
      </sheetData>
      <sheetData sheetId="3"/>
      <sheetData sheetId="4"/>
      <sheetData sheetId="5"/>
      <sheetData sheetId="6"/>
      <sheetData sheetId="7"/>
      <sheetData sheetId="8">
        <row r="1">
          <cell r="A1" t="str">
            <v>PLANILHA DE ORÇAMENTO DA CONSTRUÇÃO DO CENTRO DE ACOLHIMENTO ONCOLÓGICO</v>
          </cell>
        </row>
      </sheetData>
      <sheetData sheetId="9"/>
      <sheetData sheetId="10"/>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N44"/>
  <sheetViews>
    <sheetView view="pageBreakPreview" topLeftCell="A2" zoomScale="60" zoomScaleNormal="100" workbookViewId="0">
      <selection activeCell="N35" sqref="N35"/>
    </sheetView>
    <sheetView view="pageBreakPreview" zoomScale="60" zoomScaleNormal="100" workbookViewId="1">
      <selection activeCell="Q16" sqref="Q16"/>
    </sheetView>
  </sheetViews>
  <sheetFormatPr defaultColWidth="9.140625" defaultRowHeight="15"/>
  <cols>
    <col min="1" max="16384" width="9.140625" style="88"/>
  </cols>
  <sheetData>
    <row r="1" spans="1:10">
      <c r="A1" s="87"/>
      <c r="B1" s="87"/>
      <c r="C1" s="87"/>
      <c r="D1" s="87"/>
      <c r="E1" s="87"/>
      <c r="F1" s="87"/>
      <c r="G1" s="87"/>
      <c r="H1" s="87"/>
      <c r="I1" s="87"/>
      <c r="J1" s="87"/>
    </row>
    <row r="2" spans="1:10">
      <c r="A2" s="87"/>
      <c r="B2" s="87"/>
      <c r="C2" s="87"/>
      <c r="D2" s="87"/>
      <c r="E2" s="87"/>
      <c r="F2" s="87"/>
      <c r="G2" s="89"/>
      <c r="H2" s="87"/>
      <c r="I2" s="87"/>
      <c r="J2" s="87"/>
    </row>
    <row r="3" spans="1:10">
      <c r="A3" s="87"/>
      <c r="B3" s="87"/>
      <c r="C3" s="87"/>
      <c r="D3" s="87"/>
      <c r="E3" s="87"/>
      <c r="F3" s="87"/>
      <c r="G3" s="87"/>
      <c r="H3" s="87"/>
      <c r="I3" s="87"/>
      <c r="J3" s="87"/>
    </row>
    <row r="4" spans="1:10">
      <c r="A4" s="87"/>
      <c r="B4" s="87"/>
      <c r="C4" s="87"/>
      <c r="D4" s="87"/>
      <c r="E4" s="87"/>
      <c r="F4" s="87"/>
      <c r="G4" s="87"/>
      <c r="H4" s="87"/>
      <c r="I4" s="87"/>
      <c r="J4" s="87"/>
    </row>
    <row r="5" spans="1:10">
      <c r="A5" s="87"/>
      <c r="B5" s="87"/>
      <c r="C5" s="87"/>
      <c r="D5" s="87"/>
      <c r="E5" s="87"/>
      <c r="F5" s="87"/>
      <c r="G5" s="87"/>
      <c r="H5" s="87"/>
      <c r="I5" s="87"/>
      <c r="J5" s="87"/>
    </row>
    <row r="6" spans="1:10">
      <c r="A6" s="87"/>
      <c r="B6" s="87"/>
      <c r="C6" s="87"/>
      <c r="D6" s="87"/>
      <c r="E6" s="87"/>
      <c r="F6" s="87"/>
      <c r="G6" s="87"/>
      <c r="H6" s="87"/>
      <c r="I6" s="87"/>
      <c r="J6" s="87"/>
    </row>
    <row r="7" spans="1:10">
      <c r="A7" s="90"/>
      <c r="B7" s="90"/>
      <c r="C7" s="91"/>
      <c r="D7" s="92"/>
      <c r="E7" s="87"/>
      <c r="F7" s="87"/>
      <c r="G7" s="87"/>
      <c r="H7" s="87"/>
      <c r="I7" s="87"/>
      <c r="J7" s="87"/>
    </row>
    <row r="8" spans="1:10">
      <c r="A8" s="87"/>
      <c r="B8" s="87"/>
      <c r="C8" s="87"/>
      <c r="D8" s="87"/>
      <c r="E8" s="87"/>
      <c r="F8" s="87"/>
      <c r="G8" s="87"/>
      <c r="H8" s="87"/>
      <c r="I8" s="87"/>
      <c r="J8" s="87"/>
    </row>
    <row r="9" spans="1:10">
      <c r="A9" s="87"/>
      <c r="B9" s="87"/>
      <c r="C9" s="87"/>
      <c r="D9" s="87"/>
      <c r="E9" s="87"/>
      <c r="F9" s="87"/>
      <c r="G9" s="87"/>
      <c r="H9" s="87"/>
      <c r="I9" s="87"/>
      <c r="J9" s="87"/>
    </row>
    <row r="10" spans="1:10">
      <c r="A10" s="87"/>
      <c r="B10" s="87"/>
      <c r="C10" s="87"/>
      <c r="D10" s="87"/>
      <c r="E10" s="87"/>
      <c r="F10" s="87"/>
      <c r="G10" s="87"/>
      <c r="H10" s="87"/>
      <c r="I10" s="87"/>
      <c r="J10" s="87"/>
    </row>
    <row r="11" spans="1:10">
      <c r="A11" s="87"/>
      <c r="B11" s="87"/>
      <c r="C11" s="87"/>
      <c r="D11" s="87"/>
      <c r="E11" s="87"/>
      <c r="F11" s="87"/>
      <c r="G11" s="87"/>
      <c r="H11" s="87"/>
      <c r="I11" s="87"/>
      <c r="J11" s="87"/>
    </row>
    <row r="12" spans="1:10">
      <c r="A12" s="87"/>
      <c r="B12" s="87"/>
      <c r="C12" s="87"/>
      <c r="D12" s="87"/>
      <c r="E12" s="87"/>
      <c r="F12" s="87"/>
      <c r="G12" s="87"/>
      <c r="H12" s="87"/>
      <c r="I12" s="87"/>
      <c r="J12" s="87"/>
    </row>
    <row r="13" spans="1:10">
      <c r="A13" s="90"/>
      <c r="B13" s="93"/>
      <c r="C13" s="91"/>
      <c r="D13" s="94"/>
      <c r="E13" s="87"/>
      <c r="F13" s="87"/>
      <c r="G13" s="87"/>
      <c r="H13" s="87"/>
      <c r="I13" s="87"/>
      <c r="J13" s="87"/>
    </row>
    <row r="14" spans="1:10">
      <c r="A14" s="87"/>
      <c r="B14" s="87"/>
      <c r="C14" s="87"/>
      <c r="D14" s="87"/>
      <c r="E14" s="87"/>
      <c r="F14" s="87"/>
      <c r="G14" s="87"/>
      <c r="H14" s="87"/>
      <c r="I14" s="87"/>
      <c r="J14" s="87"/>
    </row>
    <row r="15" spans="1:10">
      <c r="A15" s="87"/>
      <c r="B15" s="87"/>
      <c r="C15" s="87"/>
      <c r="D15" s="87"/>
      <c r="E15" s="87"/>
      <c r="F15" s="87"/>
      <c r="G15" s="87"/>
      <c r="H15" s="87"/>
      <c r="I15" s="87"/>
      <c r="J15" s="87"/>
    </row>
    <row r="16" spans="1:10">
      <c r="A16" s="908" t="s">
        <v>202</v>
      </c>
      <c r="B16" s="908"/>
      <c r="C16" s="908"/>
      <c r="D16" s="908"/>
      <c r="E16" s="908"/>
      <c r="F16" s="908"/>
      <c r="G16" s="908"/>
      <c r="H16" s="908"/>
      <c r="I16" s="908"/>
      <c r="J16" s="908"/>
    </row>
    <row r="17" spans="1:14">
      <c r="A17" s="908"/>
      <c r="B17" s="908"/>
      <c r="C17" s="908"/>
      <c r="D17" s="908"/>
      <c r="E17" s="908"/>
      <c r="F17" s="908"/>
      <c r="G17" s="908"/>
      <c r="H17" s="908"/>
      <c r="I17" s="908"/>
      <c r="J17" s="908"/>
    </row>
    <row r="18" spans="1:14">
      <c r="A18" s="908"/>
      <c r="B18" s="908"/>
      <c r="C18" s="908"/>
      <c r="D18" s="908"/>
      <c r="E18" s="908"/>
      <c r="F18" s="908"/>
      <c r="G18" s="908"/>
      <c r="H18" s="908"/>
      <c r="I18" s="908"/>
      <c r="J18" s="908"/>
    </row>
    <row r="19" spans="1:14">
      <c r="A19" s="908"/>
      <c r="B19" s="908"/>
      <c r="C19" s="908"/>
      <c r="D19" s="908"/>
      <c r="E19" s="908"/>
      <c r="F19" s="908"/>
      <c r="G19" s="908"/>
      <c r="H19" s="908"/>
      <c r="I19" s="908"/>
      <c r="J19" s="908"/>
    </row>
    <row r="20" spans="1:14">
      <c r="A20" s="908"/>
      <c r="B20" s="908"/>
      <c r="C20" s="908"/>
      <c r="D20" s="908"/>
      <c r="E20" s="908"/>
      <c r="F20" s="908"/>
      <c r="G20" s="908"/>
      <c r="H20" s="908"/>
      <c r="I20" s="908"/>
      <c r="J20" s="908"/>
    </row>
    <row r="21" spans="1:14">
      <c r="A21" s="908"/>
      <c r="B21" s="908"/>
      <c r="C21" s="908"/>
      <c r="D21" s="908"/>
      <c r="E21" s="908"/>
      <c r="F21" s="908"/>
      <c r="G21" s="908"/>
      <c r="H21" s="908"/>
      <c r="I21" s="908"/>
      <c r="J21" s="908"/>
    </row>
    <row r="22" spans="1:14">
      <c r="A22" s="908"/>
      <c r="B22" s="908"/>
      <c r="C22" s="908"/>
      <c r="D22" s="908"/>
      <c r="E22" s="908"/>
      <c r="F22" s="908"/>
      <c r="G22" s="908"/>
      <c r="H22" s="908"/>
      <c r="I22" s="908"/>
      <c r="J22" s="908"/>
    </row>
    <row r="23" spans="1:14">
      <c r="A23" s="87"/>
      <c r="B23" s="87"/>
      <c r="C23" s="87"/>
      <c r="D23" s="95"/>
      <c r="E23" s="87"/>
      <c r="F23" s="87"/>
      <c r="G23" s="87"/>
      <c r="H23" s="87"/>
      <c r="I23" s="87"/>
      <c r="J23" s="87"/>
    </row>
    <row r="24" spans="1:14">
      <c r="A24" s="87"/>
      <c r="B24" s="87"/>
      <c r="C24" s="87"/>
      <c r="D24" s="96"/>
      <c r="E24" s="87"/>
      <c r="F24" s="87"/>
      <c r="G24" s="87"/>
      <c r="H24" s="87"/>
      <c r="I24" s="87"/>
      <c r="J24" s="87"/>
    </row>
    <row r="25" spans="1:14">
      <c r="A25" s="87"/>
      <c r="B25" s="87"/>
      <c r="C25" s="87"/>
      <c r="D25" s="96"/>
      <c r="E25" s="87"/>
      <c r="F25" s="87"/>
      <c r="G25" s="87"/>
      <c r="H25" s="87"/>
      <c r="I25" s="87"/>
      <c r="J25" s="87"/>
    </row>
    <row r="26" spans="1:14">
      <c r="A26" s="87"/>
      <c r="B26" s="87"/>
      <c r="C26" s="87"/>
      <c r="D26" s="87"/>
      <c r="E26" s="87"/>
      <c r="F26" s="87"/>
      <c r="G26" s="87"/>
      <c r="H26" s="87"/>
      <c r="I26" s="87"/>
      <c r="J26" s="87"/>
    </row>
    <row r="27" spans="1:14">
      <c r="B27" s="87"/>
      <c r="C27" s="87"/>
      <c r="D27" s="87"/>
      <c r="E27" s="87"/>
      <c r="F27" s="87"/>
      <c r="G27" s="87"/>
      <c r="H27" s="87"/>
      <c r="I27" s="87"/>
      <c r="J27" s="87"/>
    </row>
    <row r="28" spans="1:14">
      <c r="B28" s="97"/>
      <c r="C28" s="97"/>
      <c r="D28" s="97"/>
      <c r="E28" s="97"/>
      <c r="F28" s="97"/>
      <c r="G28" s="97"/>
      <c r="H28" s="97"/>
      <c r="I28" s="97"/>
      <c r="J28" s="97"/>
    </row>
    <row r="29" spans="1:14">
      <c r="A29" s="87"/>
      <c r="B29" s="87"/>
      <c r="C29" s="87"/>
      <c r="D29" s="87"/>
      <c r="E29" s="87"/>
      <c r="F29" s="87"/>
      <c r="G29" s="87"/>
      <c r="H29" s="87"/>
      <c r="I29" s="87"/>
      <c r="J29" s="87"/>
    </row>
    <row r="30" spans="1:14">
      <c r="A30" s="87"/>
      <c r="B30" s="87"/>
      <c r="C30" s="87"/>
      <c r="D30" s="87"/>
      <c r="E30" s="87"/>
      <c r="F30" s="87"/>
      <c r="G30" s="87"/>
      <c r="H30" s="87"/>
      <c r="I30" s="87"/>
      <c r="J30" s="87"/>
      <c r="K30" s="89"/>
      <c r="L30" s="89"/>
      <c r="M30" s="89"/>
      <c r="N30" s="89"/>
    </row>
    <row r="31" spans="1:14">
      <c r="A31" s="87"/>
      <c r="B31" s="87"/>
      <c r="C31" s="87"/>
      <c r="D31" s="87"/>
      <c r="E31" s="87"/>
      <c r="F31" s="87"/>
      <c r="G31" s="87"/>
      <c r="H31" s="87"/>
      <c r="I31" s="87"/>
      <c r="J31" s="87"/>
      <c r="K31" s="89"/>
      <c r="L31" s="89"/>
      <c r="M31" s="89"/>
      <c r="N31" s="89"/>
    </row>
    <row r="32" spans="1:14">
      <c r="A32" s="87"/>
      <c r="B32" s="87"/>
      <c r="C32" s="87"/>
      <c r="D32" s="87"/>
      <c r="E32" s="87"/>
      <c r="F32" s="87"/>
      <c r="G32" s="87"/>
      <c r="H32" s="87"/>
      <c r="I32" s="87"/>
      <c r="J32" s="87"/>
      <c r="K32" s="89"/>
      <c r="L32" s="89"/>
      <c r="M32" s="89"/>
      <c r="N32" s="89"/>
    </row>
    <row r="33" spans="1:14">
      <c r="A33" s="87"/>
      <c r="B33" s="87"/>
      <c r="C33" s="87"/>
      <c r="D33" s="87"/>
      <c r="E33" s="87"/>
      <c r="F33" s="87"/>
      <c r="G33" s="87"/>
      <c r="H33" s="87"/>
      <c r="I33" s="87"/>
      <c r="J33" s="87"/>
      <c r="K33" s="89"/>
      <c r="L33" s="89"/>
      <c r="M33" s="89"/>
      <c r="N33" s="89"/>
    </row>
    <row r="34" spans="1:14">
      <c r="A34" s="87"/>
      <c r="B34" s="87"/>
      <c r="C34" s="87"/>
      <c r="D34" s="87"/>
      <c r="E34" s="87"/>
      <c r="F34" s="87"/>
      <c r="G34" s="87"/>
      <c r="H34" s="87"/>
      <c r="I34" s="87"/>
      <c r="J34" s="87"/>
      <c r="K34" s="89"/>
      <c r="L34" s="89"/>
      <c r="M34" s="89"/>
      <c r="N34" s="89"/>
    </row>
    <row r="35" spans="1:14">
      <c r="A35" s="87"/>
      <c r="B35" s="87"/>
      <c r="C35" s="87"/>
      <c r="D35" s="87"/>
      <c r="E35" s="87"/>
      <c r="F35" s="87"/>
      <c r="G35" s="87"/>
      <c r="H35" s="87"/>
      <c r="I35" s="87"/>
      <c r="J35" s="87"/>
      <c r="K35" s="89"/>
      <c r="L35" s="89"/>
      <c r="M35" s="89"/>
      <c r="N35" s="89"/>
    </row>
    <row r="36" spans="1:14">
      <c r="A36" s="909" t="s">
        <v>13357</v>
      </c>
      <c r="B36" s="909"/>
      <c r="C36" s="909"/>
      <c r="D36" s="909"/>
      <c r="E36" s="909"/>
      <c r="F36" s="909"/>
      <c r="G36" s="909"/>
      <c r="H36" s="909"/>
      <c r="I36" s="909"/>
      <c r="J36" s="909"/>
      <c r="K36" s="89"/>
      <c r="L36" s="89"/>
      <c r="M36" s="89"/>
      <c r="N36" s="89"/>
    </row>
    <row r="37" spans="1:14">
      <c r="A37" s="909"/>
      <c r="B37" s="909"/>
      <c r="C37" s="909"/>
      <c r="D37" s="909"/>
      <c r="E37" s="909"/>
      <c r="F37" s="909"/>
      <c r="G37" s="909"/>
      <c r="H37" s="909"/>
      <c r="I37" s="909"/>
      <c r="J37" s="909"/>
      <c r="K37" s="89"/>
      <c r="L37" s="89"/>
      <c r="M37" s="89"/>
      <c r="N37" s="89"/>
    </row>
    <row r="38" spans="1:14" customFormat="1"/>
    <row r="39" spans="1:14" customFormat="1"/>
    <row r="40" spans="1:14">
      <c r="A40" s="87"/>
      <c r="B40" s="87"/>
      <c r="C40" s="87"/>
      <c r="D40" s="87"/>
      <c r="E40" s="87"/>
      <c r="F40" s="87"/>
      <c r="G40" s="87"/>
      <c r="H40" s="87"/>
      <c r="I40" s="87"/>
      <c r="J40" s="87"/>
      <c r="K40" s="89"/>
      <c r="L40" s="89"/>
      <c r="M40" s="89"/>
      <c r="N40" s="89"/>
    </row>
    <row r="41" spans="1:14">
      <c r="A41" s="117" t="s">
        <v>469</v>
      </c>
      <c r="K41" s="89"/>
      <c r="L41" s="89"/>
      <c r="M41" s="89"/>
      <c r="N41" s="89"/>
    </row>
    <row r="42" spans="1:14">
      <c r="A42" s="118" t="s">
        <v>470</v>
      </c>
      <c r="B42" s="118"/>
      <c r="C42" s="118"/>
      <c r="D42" s="118"/>
      <c r="E42" s="118"/>
      <c r="F42" s="118"/>
      <c r="G42" s="118"/>
      <c r="H42" s="118"/>
      <c r="I42" s="118"/>
      <c r="J42" s="118"/>
      <c r="K42" s="89"/>
      <c r="L42" s="89"/>
      <c r="M42" s="89"/>
      <c r="N42" s="89"/>
    </row>
    <row r="43" spans="1:14">
      <c r="A43" s="118" t="s">
        <v>471</v>
      </c>
      <c r="B43" s="118"/>
      <c r="C43" s="118"/>
      <c r="D43" s="118"/>
      <c r="E43" s="118"/>
      <c r="F43" s="118"/>
      <c r="G43" s="118"/>
      <c r="H43" s="118"/>
      <c r="I43" s="118"/>
      <c r="J43" s="118"/>
      <c r="K43" s="89"/>
      <c r="L43" s="89"/>
      <c r="M43" s="89"/>
      <c r="N43" s="89"/>
    </row>
    <row r="44" spans="1:14" ht="15.75">
      <c r="A44" s="98"/>
      <c r="B44" s="98"/>
      <c r="C44" s="98"/>
      <c r="D44" s="96"/>
      <c r="E44" s="87"/>
      <c r="F44" s="87"/>
      <c r="G44" s="87"/>
      <c r="H44" s="87"/>
      <c r="I44" s="87"/>
      <c r="J44" s="87"/>
      <c r="K44" s="99"/>
      <c r="L44" s="99"/>
      <c r="M44" s="99"/>
      <c r="N44" s="99"/>
    </row>
  </sheetData>
  <mergeCells count="2">
    <mergeCell ref="A16:J22"/>
    <mergeCell ref="A36:J37"/>
  </mergeCells>
  <pageMargins left="0.51181102362204722" right="0.51181102362204722"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1">
    <tabColor theme="4" tint="0.79998168889431442"/>
    <pageSetUpPr fitToPage="1"/>
  </sheetPr>
  <dimension ref="B1:H51"/>
  <sheetViews>
    <sheetView view="pageBreakPreview" zoomScale="60" zoomScaleNormal="100" workbookViewId="0">
      <selection activeCell="M21" sqref="M21"/>
    </sheetView>
    <sheetView zoomScaleNormal="100" workbookViewId="1">
      <selection activeCell="F52" sqref="F52"/>
    </sheetView>
  </sheetViews>
  <sheetFormatPr defaultColWidth="9.140625" defaultRowHeight="15"/>
  <cols>
    <col min="1" max="1" width="2" customWidth="1"/>
    <col min="2" max="2" width="15" customWidth="1"/>
    <col min="3" max="3" width="10.5703125" customWidth="1"/>
    <col min="5" max="5" width="20.85546875" customWidth="1"/>
    <col min="6" max="6" width="34.5703125" bestFit="1" customWidth="1"/>
    <col min="7" max="7" width="23.7109375" customWidth="1"/>
    <col min="8" max="8" width="15.42578125" bestFit="1" customWidth="1"/>
    <col min="9" max="9" width="1.7109375" customWidth="1"/>
  </cols>
  <sheetData>
    <row r="1" spans="2:8" ht="10.5" customHeight="1"/>
    <row r="2" spans="2:8">
      <c r="E2" s="6" t="s">
        <v>13862</v>
      </c>
      <c r="F2" s="5" t="s">
        <v>13355</v>
      </c>
      <c r="G2" s="28" t="s">
        <v>19</v>
      </c>
      <c r="H2" s="29">
        <v>45726</v>
      </c>
    </row>
    <row r="3" spans="2:8">
      <c r="E3" s="2"/>
      <c r="F3" s="4" t="s">
        <v>13434</v>
      </c>
      <c r="G3" s="6" t="s">
        <v>16</v>
      </c>
      <c r="H3" s="693">
        <v>0.29310000000000003</v>
      </c>
    </row>
    <row r="4" spans="2:8">
      <c r="B4" s="24"/>
      <c r="E4" s="2"/>
      <c r="F4" s="4" t="s">
        <v>13433</v>
      </c>
      <c r="H4" s="4"/>
    </row>
    <row r="5" spans="2:8">
      <c r="B5" s="24"/>
      <c r="E5" s="25"/>
      <c r="F5" s="4" t="s">
        <v>13887</v>
      </c>
      <c r="G5" s="24"/>
      <c r="H5" s="24"/>
    </row>
    <row r="6" spans="2:8" ht="5.25" customHeight="1">
      <c r="B6" s="24"/>
      <c r="E6" s="25"/>
      <c r="F6" s="4"/>
      <c r="G6" s="24"/>
      <c r="H6" s="24"/>
    </row>
    <row r="7" spans="2:8">
      <c r="B7" s="33" t="s">
        <v>13861</v>
      </c>
      <c r="C7" s="8" t="s">
        <v>13863</v>
      </c>
      <c r="D7" s="8"/>
      <c r="E7" s="833"/>
      <c r="F7" s="832" t="s">
        <v>13864</v>
      </c>
      <c r="G7" s="834">
        <f>G45</f>
        <v>0</v>
      </c>
      <c r="H7" s="24"/>
    </row>
    <row r="8" spans="2:8">
      <c r="B8" s="832" t="s">
        <v>56</v>
      </c>
      <c r="C8" s="8" t="str">
        <f>ORÇAMENTO!C6</f>
        <v>Construção da Creche Jardim Aurora</v>
      </c>
      <c r="D8" s="8"/>
      <c r="E8" s="833"/>
      <c r="F8" s="832" t="s">
        <v>13860</v>
      </c>
      <c r="G8" s="855">
        <v>1514.3</v>
      </c>
      <c r="H8" s="24"/>
    </row>
    <row r="9" spans="2:8">
      <c r="B9" s="832" t="s">
        <v>57</v>
      </c>
      <c r="C9" s="8" t="str">
        <f>ORÇAMENTO!C7</f>
        <v>Rua dos Mognos, Quadra 84,  Equip. Comum.</v>
      </c>
      <c r="D9" s="8"/>
      <c r="E9" s="833"/>
      <c r="F9" s="832" t="s">
        <v>13807</v>
      </c>
      <c r="G9" s="835">
        <f>G7/G8</f>
        <v>0</v>
      </c>
      <c r="H9" s="26"/>
    </row>
    <row r="10" spans="2:8">
      <c r="B10" s="832" t="s">
        <v>58</v>
      </c>
      <c r="C10" s="8" t="str">
        <f>ORÇAMENTO!C8</f>
        <v>Jardim Aurora</v>
      </c>
      <c r="D10" s="8"/>
      <c r="E10" s="833"/>
      <c r="F10" s="28"/>
      <c r="G10" s="29"/>
      <c r="H10" s="26"/>
    </row>
    <row r="11" spans="2:8">
      <c r="B11" s="832" t="s">
        <v>59</v>
      </c>
      <c r="C11" s="8" t="str">
        <f>ORÇAMENTO!C9</f>
        <v>Sorriso - MT</v>
      </c>
      <c r="D11" s="8"/>
      <c r="E11" s="833"/>
      <c r="F11" s="832"/>
      <c r="G11" s="24"/>
      <c r="H11" s="26"/>
    </row>
    <row r="12" spans="2:8" ht="7.5" customHeight="1">
      <c r="B12" s="832"/>
      <c r="E12" s="4"/>
      <c r="F12" s="832"/>
      <c r="G12" s="26"/>
    </row>
    <row r="13" spans="2:8" ht="37.5" customHeight="1">
      <c r="B13" s="831" t="s">
        <v>69</v>
      </c>
      <c r="C13" s="896" t="s">
        <v>13889</v>
      </c>
      <c r="F13" s="28"/>
      <c r="G13" s="29"/>
      <c r="H13" s="26"/>
    </row>
    <row r="14" spans="2:8" ht="6" customHeight="1">
      <c r="B14" s="830"/>
      <c r="F14" s="28"/>
      <c r="G14" s="26"/>
    </row>
    <row r="15" spans="2:8" ht="32.1" customHeight="1">
      <c r="B15" s="912" t="s">
        <v>13859</v>
      </c>
      <c r="C15" s="912"/>
      <c r="D15" s="912"/>
      <c r="E15" s="912"/>
      <c r="F15" s="912"/>
      <c r="G15" s="912"/>
      <c r="H15" s="912"/>
    </row>
    <row r="16" spans="2:8" ht="15" customHeight="1">
      <c r="B16" s="917"/>
      <c r="C16" s="917"/>
      <c r="D16" s="917"/>
      <c r="E16" s="917"/>
      <c r="F16" s="917"/>
      <c r="G16" s="917"/>
      <c r="H16" s="917"/>
    </row>
    <row r="17" spans="2:8" ht="27" customHeight="1">
      <c r="B17" s="913" t="s">
        <v>24</v>
      </c>
      <c r="C17" s="914"/>
      <c r="D17" s="914"/>
      <c r="E17" s="914"/>
      <c r="F17" s="914"/>
      <c r="G17" s="915" t="s">
        <v>23</v>
      </c>
      <c r="H17" s="916"/>
    </row>
    <row r="18" spans="2:8" ht="23.25" customHeight="1">
      <c r="B18" s="55" t="s">
        <v>1</v>
      </c>
      <c r="C18" s="914" t="s">
        <v>25</v>
      </c>
      <c r="D18" s="914"/>
      <c r="E18" s="914"/>
      <c r="F18" s="914"/>
      <c r="G18" s="63" t="s">
        <v>22</v>
      </c>
      <c r="H18" s="64" t="s">
        <v>26</v>
      </c>
    </row>
    <row r="19" spans="2:8" ht="21.95" customHeight="1">
      <c r="B19" s="844">
        <f>ORÇAMENTO!C27</f>
        <v>1</v>
      </c>
      <c r="C19" s="919" t="str">
        <f>ORÇAMENTO!D27</f>
        <v>SERVIÇOS PRELIMINARES</v>
      </c>
      <c r="D19" s="919"/>
      <c r="E19" s="919"/>
      <c r="F19" s="919"/>
      <c r="G19" s="845">
        <f>ORÇAMENTO!J27</f>
        <v>0</v>
      </c>
      <c r="H19" s="846" t="e">
        <f>G19/$G$45</f>
        <v>#DIV/0!</v>
      </c>
    </row>
    <row r="20" spans="2:8" ht="21.95" customHeight="1">
      <c r="B20" s="847">
        <f>ORÇAMENTO!C35</f>
        <v>2</v>
      </c>
      <c r="C20" s="918" t="str">
        <f>ORÇAMENTO!D35</f>
        <v>MOVIMENTAÇÃO DE TERRA - TERRAPLANAGEM</v>
      </c>
      <c r="D20" s="918"/>
      <c r="E20" s="918"/>
      <c r="F20" s="918"/>
      <c r="G20" s="848">
        <f>ORÇAMENTO!J35</f>
        <v>0</v>
      </c>
      <c r="H20" s="849" t="e">
        <f t="shared" ref="H20:H44" si="0">G20/$G$45</f>
        <v>#DIV/0!</v>
      </c>
    </row>
    <row r="21" spans="2:8" ht="21.95" customHeight="1">
      <c r="B21" s="850">
        <f>ORÇAMENTO!C48</f>
        <v>3</v>
      </c>
      <c r="C21" s="918" t="str">
        <f>ORÇAMENTO!D48</f>
        <v>FUNDAÇÕES</v>
      </c>
      <c r="D21" s="918"/>
      <c r="E21" s="918"/>
      <c r="F21" s="918"/>
      <c r="G21" s="848">
        <f>ORÇAMENTO!J48</f>
        <v>0</v>
      </c>
      <c r="H21" s="849" t="e">
        <f t="shared" si="0"/>
        <v>#DIV/0!</v>
      </c>
    </row>
    <row r="22" spans="2:8" ht="21.95" customHeight="1">
      <c r="B22" s="847">
        <f>ORÇAMENTO!C72</f>
        <v>4</v>
      </c>
      <c r="C22" s="910" t="str">
        <f>ORÇAMENTO!D72</f>
        <v>SUPRAESTRUTURA</v>
      </c>
      <c r="D22" s="910"/>
      <c r="E22" s="910"/>
      <c r="F22" s="910"/>
      <c r="G22" s="848">
        <f>ORÇAMENTO!J72</f>
        <v>0</v>
      </c>
      <c r="H22" s="849" t="e">
        <f t="shared" si="0"/>
        <v>#DIV/0!</v>
      </c>
    </row>
    <row r="23" spans="2:8" ht="21.95" customHeight="1">
      <c r="B23" s="847">
        <f>ORÇAMENTO!C100</f>
        <v>5</v>
      </c>
      <c r="C23" s="918" t="str">
        <f>ORÇAMENTO!D100</f>
        <v>MURO</v>
      </c>
      <c r="D23" s="918"/>
      <c r="E23" s="918"/>
      <c r="F23" s="918"/>
      <c r="G23" s="851">
        <f>ORÇAMENTO!J100</f>
        <v>0</v>
      </c>
      <c r="H23" s="849" t="e">
        <f t="shared" si="0"/>
        <v>#DIV/0!</v>
      </c>
    </row>
    <row r="24" spans="2:8" ht="21.95" customHeight="1">
      <c r="B24" s="847">
        <f>ORÇAMENTO!C119</f>
        <v>6</v>
      </c>
      <c r="C24" s="910" t="str">
        <f>ORÇAMENTO!D119</f>
        <v>SISTEMA DE VEDAÇÃO VERTICAL</v>
      </c>
      <c r="D24" s="910"/>
      <c r="E24" s="910"/>
      <c r="F24" s="910"/>
      <c r="G24" s="851">
        <f>ORÇAMENTO!J119</f>
        <v>0</v>
      </c>
      <c r="H24" s="849" t="e">
        <f t="shared" si="0"/>
        <v>#DIV/0!</v>
      </c>
    </row>
    <row r="25" spans="2:8" ht="21.95" customHeight="1">
      <c r="B25" s="847">
        <f>ORÇAMENTO!C132</f>
        <v>7</v>
      </c>
      <c r="C25" s="910" t="str">
        <f>ORÇAMENTO!D132</f>
        <v>ESTACIONAMENTO / PATIO EXTERNO / PASSEIO PÚBLICO</v>
      </c>
      <c r="D25" s="910"/>
      <c r="E25" s="910"/>
      <c r="F25" s="910"/>
      <c r="G25" s="851">
        <f>ORÇAMENTO!J132</f>
        <v>0</v>
      </c>
      <c r="H25" s="849" t="e">
        <f t="shared" si="0"/>
        <v>#DIV/0!</v>
      </c>
    </row>
    <row r="26" spans="2:8" ht="21.95" customHeight="1">
      <c r="B26" s="847">
        <f>ORÇAMENTO!C137</f>
        <v>8</v>
      </c>
      <c r="C26" s="910" t="str">
        <f>ORÇAMENTO!D137</f>
        <v>ESQUADRIAS</v>
      </c>
      <c r="D26" s="910"/>
      <c r="E26" s="910"/>
      <c r="F26" s="910"/>
      <c r="G26" s="851">
        <f>ORÇAMENTO!J137</f>
        <v>0</v>
      </c>
      <c r="H26" s="849" t="e">
        <f t="shared" si="0"/>
        <v>#DIV/0!</v>
      </c>
    </row>
    <row r="27" spans="2:8" ht="21.95" customHeight="1">
      <c r="B27" s="847">
        <f>ORÇAMENTO!C183</f>
        <v>9</v>
      </c>
      <c r="C27" s="910" t="str">
        <f>ORÇAMENTO!D183</f>
        <v>SISTEMA DE COBERTURA</v>
      </c>
      <c r="D27" s="910"/>
      <c r="E27" s="910"/>
      <c r="F27" s="910"/>
      <c r="G27" s="851">
        <f>ORÇAMENTO!J183</f>
        <v>0</v>
      </c>
      <c r="H27" s="849" t="e">
        <f t="shared" si="0"/>
        <v>#DIV/0!</v>
      </c>
    </row>
    <row r="28" spans="2:8" ht="21.95" customHeight="1">
      <c r="B28" s="847">
        <f>ORÇAMENTO!C192</f>
        <v>10</v>
      </c>
      <c r="C28" s="910" t="str">
        <f>ORÇAMENTO!D192</f>
        <v>IMPERMEABILIZAÇÃO</v>
      </c>
      <c r="D28" s="910"/>
      <c r="E28" s="910"/>
      <c r="F28" s="910"/>
      <c r="G28" s="851">
        <f>ORÇAMENTO!J192</f>
        <v>0</v>
      </c>
      <c r="H28" s="849" t="e">
        <f t="shared" si="0"/>
        <v>#DIV/0!</v>
      </c>
    </row>
    <row r="29" spans="2:8" ht="21.95" customHeight="1">
      <c r="B29" s="847">
        <f>ORÇAMENTO!C194</f>
        <v>11</v>
      </c>
      <c r="C29" s="910" t="str">
        <f>ORÇAMENTO!D194</f>
        <v>REVESTIMENTO INTERNO E EXTERNO</v>
      </c>
      <c r="D29" s="910"/>
      <c r="E29" s="910"/>
      <c r="F29" s="910"/>
      <c r="G29" s="851">
        <f>ORÇAMENTO!J194</f>
        <v>0</v>
      </c>
      <c r="H29" s="849" t="e">
        <f t="shared" si="0"/>
        <v>#DIV/0!</v>
      </c>
    </row>
    <row r="30" spans="2:8" ht="21.95" customHeight="1">
      <c r="B30" s="847">
        <f>ORÇAMENTO!C211</f>
        <v>12</v>
      </c>
      <c r="C30" s="910" t="str">
        <f>ORÇAMENTO!D211</f>
        <v>SISTEMA DE PISOS</v>
      </c>
      <c r="D30" s="910"/>
      <c r="E30" s="910"/>
      <c r="F30" s="910"/>
      <c r="G30" s="851">
        <f>ORÇAMENTO!J211</f>
        <v>0</v>
      </c>
      <c r="H30" s="849" t="e">
        <f t="shared" si="0"/>
        <v>#DIV/0!</v>
      </c>
    </row>
    <row r="31" spans="2:8" ht="21.95" customHeight="1">
      <c r="B31" s="847">
        <f>ORÇAMENTO!C232</f>
        <v>13</v>
      </c>
      <c r="C31" s="910" t="str">
        <f>ORÇAMENTO!D232</f>
        <v>PINTURAS E ACABAMENTOS</v>
      </c>
      <c r="D31" s="910"/>
      <c r="E31" s="910"/>
      <c r="F31" s="910"/>
      <c r="G31" s="851">
        <f>ORÇAMENTO!J232</f>
        <v>0</v>
      </c>
      <c r="H31" s="849" t="e">
        <f t="shared" si="0"/>
        <v>#DIV/0!</v>
      </c>
    </row>
    <row r="32" spans="2:8" ht="21.95" customHeight="1">
      <c r="B32" s="847">
        <f>ORÇAMENTO!C246</f>
        <v>14</v>
      </c>
      <c r="C32" s="910" t="str">
        <f>ORÇAMENTO!D246</f>
        <v>INSTALAÇÕES HIDRAÚLICAS</v>
      </c>
      <c r="D32" s="910"/>
      <c r="E32" s="910"/>
      <c r="F32" s="910"/>
      <c r="G32" s="851">
        <f>ORÇAMENTO!J246</f>
        <v>0</v>
      </c>
      <c r="H32" s="849" t="e">
        <f t="shared" si="0"/>
        <v>#DIV/0!</v>
      </c>
    </row>
    <row r="33" spans="2:8" ht="21.95" customHeight="1">
      <c r="B33" s="847">
        <f>ORÇAMENTO!C317</f>
        <v>15</v>
      </c>
      <c r="C33" s="910" t="str">
        <f>ORÇAMENTO!D317</f>
        <v>DRENAGEM DE ÁGUAS PLÚVIAIS</v>
      </c>
      <c r="D33" s="910"/>
      <c r="E33" s="910"/>
      <c r="F33" s="910"/>
      <c r="G33" s="851">
        <f>ORÇAMENTO!J317</f>
        <v>0</v>
      </c>
      <c r="H33" s="849" t="e">
        <f t="shared" si="0"/>
        <v>#DIV/0!</v>
      </c>
    </row>
    <row r="34" spans="2:8" ht="21.95" customHeight="1">
      <c r="B34" s="847">
        <f>ORÇAMENTO!C327</f>
        <v>16</v>
      </c>
      <c r="C34" s="910" t="str">
        <f>ORÇAMENTO!D327</f>
        <v>INSTALAÇÕES SANITÁRIAS</v>
      </c>
      <c r="D34" s="910"/>
      <c r="E34" s="910"/>
      <c r="F34" s="910"/>
      <c r="G34" s="851">
        <f>ORÇAMENTO!J327</f>
        <v>0</v>
      </c>
      <c r="H34" s="849" t="e">
        <f t="shared" si="0"/>
        <v>#DIV/0!</v>
      </c>
    </row>
    <row r="35" spans="2:8" ht="21.95" customHeight="1">
      <c r="B35" s="847">
        <f>ORÇAMENTO!C368</f>
        <v>17</v>
      </c>
      <c r="C35" s="910" t="str">
        <f>ORÇAMENTO!D368</f>
        <v>LOUÇAS, ACESSÓRIOS E METAIS</v>
      </c>
      <c r="D35" s="910"/>
      <c r="E35" s="910"/>
      <c r="F35" s="910"/>
      <c r="G35" s="851">
        <f>ORÇAMENTO!J368</f>
        <v>0</v>
      </c>
      <c r="H35" s="849" t="e">
        <f t="shared" si="0"/>
        <v>#DIV/0!</v>
      </c>
    </row>
    <row r="36" spans="2:8" ht="21.95" customHeight="1">
      <c r="B36" s="847">
        <f>ORÇAMENTO!C397</f>
        <v>18</v>
      </c>
      <c r="C36" s="910" t="str">
        <f>ORÇAMENTO!D397</f>
        <v>INSTALAÇÃO DE GÁS COMBUSTÍVEL</v>
      </c>
      <c r="D36" s="910"/>
      <c r="E36" s="910"/>
      <c r="F36" s="910"/>
      <c r="G36" s="851">
        <f>ORÇAMENTO!J397</f>
        <v>0</v>
      </c>
      <c r="H36" s="849" t="e">
        <f t="shared" si="0"/>
        <v>#DIV/0!</v>
      </c>
    </row>
    <row r="37" spans="2:8" ht="21.95" customHeight="1">
      <c r="B37" s="847">
        <f>ORÇAMENTO!C405</f>
        <v>19</v>
      </c>
      <c r="C37" s="910" t="str">
        <f>ORÇAMENTO!D405</f>
        <v>SISTEMA DE PROTEÇÃO CONTRA INCÊNDIO</v>
      </c>
      <c r="D37" s="910"/>
      <c r="E37" s="910"/>
      <c r="F37" s="910"/>
      <c r="G37" s="851">
        <f>ORÇAMENTO!J405</f>
        <v>0</v>
      </c>
      <c r="H37" s="849" t="e">
        <f t="shared" si="0"/>
        <v>#DIV/0!</v>
      </c>
    </row>
    <row r="38" spans="2:8" ht="21.95" customHeight="1">
      <c r="B38" s="847">
        <f>ORÇAMENTO!C423</f>
        <v>20</v>
      </c>
      <c r="C38" s="910" t="str">
        <f>ORÇAMENTO!D423</f>
        <v>INSTALAÇÃO ELÉTRICA - 127V</v>
      </c>
      <c r="D38" s="910"/>
      <c r="E38" s="910"/>
      <c r="F38" s="910"/>
      <c r="G38" s="851">
        <f>ORÇAMENTO!J423</f>
        <v>0</v>
      </c>
      <c r="H38" s="849" t="e">
        <f t="shared" si="0"/>
        <v>#DIV/0!</v>
      </c>
    </row>
    <row r="39" spans="2:8" ht="21.95" customHeight="1">
      <c r="B39" s="847">
        <f>ORÇAMENTO!C489</f>
        <v>21</v>
      </c>
      <c r="C39" s="910" t="str">
        <f>ORÇAMENTO!D489</f>
        <v>INSTALAÇÕES DE CLIMATIZAÇÃO</v>
      </c>
      <c r="D39" s="910"/>
      <c r="E39" s="910"/>
      <c r="F39" s="910"/>
      <c r="G39" s="851">
        <f>ORÇAMENTO!J489</f>
        <v>0</v>
      </c>
      <c r="H39" s="849" t="e">
        <f t="shared" si="0"/>
        <v>#DIV/0!</v>
      </c>
    </row>
    <row r="40" spans="2:8" ht="21.95" customHeight="1">
      <c r="B40" s="847">
        <f>ORÇAMENTO!C494</f>
        <v>22</v>
      </c>
      <c r="C40" s="910" t="str">
        <f>ORÇAMENTO!D494</f>
        <v>INSTALAÇÕES DE REDE ESTRTUTURADA</v>
      </c>
      <c r="D40" s="910"/>
      <c r="E40" s="910"/>
      <c r="F40" s="910"/>
      <c r="G40" s="851">
        <f>ORÇAMENTO!J494</f>
        <v>0</v>
      </c>
      <c r="H40" s="849" t="e">
        <f t="shared" si="0"/>
        <v>#DIV/0!</v>
      </c>
    </row>
    <row r="41" spans="2:8" ht="21.95" customHeight="1">
      <c r="B41" s="847">
        <f>ORÇAMENTO!C519</f>
        <v>23</v>
      </c>
      <c r="C41" s="910" t="str">
        <f>ORÇAMENTO!D519</f>
        <v>SISTEMA DE EXAUSTÃO MECÂNICA</v>
      </c>
      <c r="D41" s="910"/>
      <c r="E41" s="910"/>
      <c r="F41" s="910"/>
      <c r="G41" s="851">
        <f>ORÇAMENTO!J519</f>
        <v>0</v>
      </c>
      <c r="H41" s="849" t="e">
        <f t="shared" si="0"/>
        <v>#DIV/0!</v>
      </c>
    </row>
    <row r="42" spans="2:8" ht="21.95" customHeight="1">
      <c r="B42" s="847">
        <f>ORÇAMENTO!C522</f>
        <v>24</v>
      </c>
      <c r="C42" s="910" t="str">
        <f>ORÇAMENTO!D522</f>
        <v>SISTEMA DE PROTEÇÃO CONTRA DESCARGAS ATMOSFÉRICAS (SPDA)</v>
      </c>
      <c r="D42" s="910"/>
      <c r="E42" s="910"/>
      <c r="F42" s="910"/>
      <c r="G42" s="851">
        <f>ORÇAMENTO!J522</f>
        <v>0</v>
      </c>
      <c r="H42" s="849" t="e">
        <f t="shared" si="0"/>
        <v>#DIV/0!</v>
      </c>
    </row>
    <row r="43" spans="2:8" ht="21.95" customHeight="1">
      <c r="B43" s="847">
        <f>ORÇAMENTO!C538</f>
        <v>25</v>
      </c>
      <c r="C43" s="910" t="str">
        <f>ORÇAMENTO!D538</f>
        <v>SERVIÇOS COMPLEMENTARES</v>
      </c>
      <c r="D43" s="910"/>
      <c r="E43" s="910"/>
      <c r="F43" s="910"/>
      <c r="G43" s="851">
        <f>ORÇAMENTO!J538</f>
        <v>0</v>
      </c>
      <c r="H43" s="849" t="e">
        <f t="shared" si="0"/>
        <v>#DIV/0!</v>
      </c>
    </row>
    <row r="44" spans="2:8" ht="21.95" customHeight="1">
      <c r="B44" s="852">
        <f>ORÇAMENTO!C546</f>
        <v>26</v>
      </c>
      <c r="C44" s="922" t="str">
        <f>ORÇAMENTO!D546</f>
        <v>SERVIÇOS FINAIS</v>
      </c>
      <c r="D44" s="922"/>
      <c r="E44" s="922"/>
      <c r="F44" s="922"/>
      <c r="G44" s="853">
        <f>ORÇAMENTO!J546</f>
        <v>0</v>
      </c>
      <c r="H44" s="854" t="e">
        <f t="shared" si="0"/>
        <v>#DIV/0!</v>
      </c>
    </row>
    <row r="45" spans="2:8" ht="21.95" customHeight="1">
      <c r="B45" s="920" t="s">
        <v>28</v>
      </c>
      <c r="C45" s="921"/>
      <c r="D45" s="921"/>
      <c r="E45" s="921"/>
      <c r="F45" s="921"/>
      <c r="G45" s="23">
        <f>SUM(G19:G44)</f>
        <v>0</v>
      </c>
      <c r="H45" s="34"/>
    </row>
    <row r="46" spans="2:8" ht="18.75" customHeight="1">
      <c r="B46" s="906"/>
      <c r="C46" s="906"/>
      <c r="D46" s="35"/>
      <c r="E46" s="35"/>
      <c r="F46" s="35"/>
      <c r="G46" s="36"/>
      <c r="H46" s="36"/>
    </row>
    <row r="47" spans="2:8" ht="15" customHeight="1">
      <c r="B47" s="25" t="s">
        <v>27</v>
      </c>
      <c r="C47" s="911" t="s">
        <v>13890</v>
      </c>
      <c r="D47" s="911"/>
      <c r="E47" s="911"/>
      <c r="F47" s="911"/>
      <c r="G47" s="911"/>
      <c r="H47" s="911"/>
    </row>
    <row r="48" spans="2:8">
      <c r="C48" s="911"/>
      <c r="D48" s="911"/>
      <c r="E48" s="911"/>
      <c r="F48" s="911"/>
      <c r="G48" s="911"/>
      <c r="H48" s="911"/>
    </row>
    <row r="49" spans="3:8">
      <c r="C49" s="907"/>
      <c r="D49" s="907"/>
      <c r="E49" s="907"/>
      <c r="F49" s="907"/>
      <c r="G49" s="907"/>
      <c r="H49" s="907"/>
    </row>
    <row r="50" spans="3:8">
      <c r="E50" s="32"/>
      <c r="F50" s="32"/>
      <c r="G50" s="37"/>
      <c r="H50" s="37"/>
    </row>
    <row r="51" spans="3:8">
      <c r="E51" s="32"/>
      <c r="F51" s="32"/>
    </row>
  </sheetData>
  <mergeCells count="33">
    <mergeCell ref="C24:F24"/>
    <mergeCell ref="B45:F45"/>
    <mergeCell ref="C44:F44"/>
    <mergeCell ref="C40:F40"/>
    <mergeCell ref="C29:F29"/>
    <mergeCell ref="C28:F28"/>
    <mergeCell ref="C27:F27"/>
    <mergeCell ref="C26:F26"/>
    <mergeCell ref="C25:F25"/>
    <mergeCell ref="B15:H15"/>
    <mergeCell ref="B17:F17"/>
    <mergeCell ref="C18:F18"/>
    <mergeCell ref="C35:F35"/>
    <mergeCell ref="C36:F36"/>
    <mergeCell ref="G17:H17"/>
    <mergeCell ref="C32:F32"/>
    <mergeCell ref="C34:F34"/>
    <mergeCell ref="C31:F31"/>
    <mergeCell ref="C30:F30"/>
    <mergeCell ref="B16:H16"/>
    <mergeCell ref="C23:F23"/>
    <mergeCell ref="C22:F22"/>
    <mergeCell ref="C21:F21"/>
    <mergeCell ref="C20:F20"/>
    <mergeCell ref="C19:F19"/>
    <mergeCell ref="C33:F33"/>
    <mergeCell ref="C47:H48"/>
    <mergeCell ref="C41:F41"/>
    <mergeCell ref="C42:F42"/>
    <mergeCell ref="C43:F43"/>
    <mergeCell ref="C37:F37"/>
    <mergeCell ref="C38:F38"/>
    <mergeCell ref="C39:F39"/>
  </mergeCells>
  <printOptions horizontalCentered="1"/>
  <pageMargins left="0.51181102362204722" right="0.51181102362204722" top="0.78740157480314965" bottom="0.78740157480314965" header="0.31496062992125984" footer="0.31496062992125984"/>
  <pageSetup paperSize="9" scale="69" fitToHeight="0" orientation="portrait" r:id="rId1"/>
  <headerFooter>
    <oddFooter>&amp;L&amp;A&amp;CMailla Victória Santos Barile
&amp;9Engenheira Civil 
 CREA - MT 57412&amp;RPágina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outlinePr summaryBelow="0"/>
    <pageSetUpPr fitToPage="1"/>
  </sheetPr>
  <dimension ref="A1:CR562"/>
  <sheetViews>
    <sheetView view="pageBreakPreview" zoomScale="60" zoomScaleNormal="70" workbookViewId="0">
      <selection activeCell="CU25" sqref="CU25"/>
    </sheetView>
    <sheetView tabSelected="1" zoomScaleNormal="100" workbookViewId="1">
      <selection activeCell="J464" sqref="J464"/>
    </sheetView>
  </sheetViews>
  <sheetFormatPr defaultColWidth="11.42578125" defaultRowHeight="15" outlineLevelRow="3" outlineLevelCol="1"/>
  <cols>
    <col min="1" max="1" width="13.85546875" style="3" customWidth="1"/>
    <col min="2" max="2" width="10.85546875" style="3" customWidth="1"/>
    <col min="3" max="3" width="9.85546875" style="2" customWidth="1"/>
    <col min="4" max="4" width="72.42578125" style="81" customWidth="1"/>
    <col min="5" max="5" width="18.140625" style="3" customWidth="1"/>
    <col min="6" max="6" width="16.5703125" style="15" customWidth="1"/>
    <col min="7" max="7" width="23.7109375" style="2" bestFit="1" customWidth="1"/>
    <col min="8" max="8" width="11.42578125" style="3" customWidth="1"/>
    <col min="9" max="9" width="18.28515625" style="3" customWidth="1"/>
    <col min="10" max="10" width="23.5703125" style="15" bestFit="1" customWidth="1"/>
    <col min="11" max="11" width="2.7109375" style="15" customWidth="1"/>
    <col min="12" max="12" width="16.7109375" style="15" hidden="1" customWidth="1" outlineLevel="1"/>
    <col min="13" max="13" width="20.7109375" style="2" hidden="1" customWidth="1" outlineLevel="1"/>
    <col min="14" max="14" width="15.7109375" style="4" hidden="1" customWidth="1" outlineLevel="1"/>
    <col min="15" max="15" width="2.7109375" style="15" hidden="1" customWidth="1" collapsed="1"/>
    <col min="16" max="16" width="16.7109375" style="173" hidden="1" customWidth="1" outlineLevel="1"/>
    <col min="17" max="17" width="20.42578125" style="2" hidden="1" customWidth="1" outlineLevel="1"/>
    <col min="18" max="18" width="15.7109375" style="4" hidden="1" customWidth="1" outlineLevel="1"/>
    <col min="19" max="19" width="2.7109375" style="4" hidden="1" customWidth="1" collapsed="1"/>
    <col min="20" max="20" width="16.7109375" style="4" hidden="1" customWidth="1" outlineLevel="1"/>
    <col min="21" max="21" width="19.5703125" style="4" hidden="1" customWidth="1" outlineLevel="1"/>
    <col min="22" max="22" width="15.7109375" style="15" hidden="1" customWidth="1" outlineLevel="1"/>
    <col min="23" max="23" width="2.7109375" style="15" hidden="1" customWidth="1" outlineLevel="1"/>
    <col min="24" max="24" width="16.5703125" style="15" hidden="1" customWidth="1" outlineLevel="1"/>
    <col min="25" max="25" width="24.28515625" style="15" hidden="1" customWidth="1" outlineLevel="1"/>
    <col min="26" max="26" width="15.7109375" style="15" hidden="1" customWidth="1" outlineLevel="1"/>
    <col min="27" max="27" width="2.7109375" style="15" hidden="1" customWidth="1" collapsed="1"/>
    <col min="28" max="28" width="16.7109375" style="3" hidden="1" customWidth="1" outlineLevel="1"/>
    <col min="29" max="29" width="19.5703125" style="2" hidden="1" customWidth="1" outlineLevel="1"/>
    <col min="30" max="30" width="15.7109375" style="4" hidden="1" customWidth="1" outlineLevel="1"/>
    <col min="31" max="31" width="2.7109375" style="15" hidden="1" customWidth="1" collapsed="1"/>
    <col min="32" max="32" width="16.7109375" style="173" hidden="1" customWidth="1" outlineLevel="1"/>
    <col min="33" max="33" width="21.140625" style="2" hidden="1" customWidth="1" outlineLevel="1"/>
    <col min="34" max="34" width="15.7109375" style="4" hidden="1" customWidth="1" outlineLevel="1"/>
    <col min="35" max="35" width="2.7109375" style="15" hidden="1" customWidth="1" collapsed="1"/>
    <col min="36" max="36" width="16.7109375" style="15" hidden="1" customWidth="1" outlineLevel="1"/>
    <col min="37" max="37" width="20.7109375" style="2" hidden="1" customWidth="1" outlineLevel="1"/>
    <col min="38" max="38" width="15.7109375" style="4" hidden="1" customWidth="1" outlineLevel="1"/>
    <col min="39" max="39" width="2.7109375" style="2" hidden="1" customWidth="1" collapsed="1"/>
    <col min="40" max="40" width="16.7109375" style="3" hidden="1" customWidth="1" outlineLevel="1"/>
    <col min="41" max="41" width="20" style="2" hidden="1" customWidth="1" outlineLevel="1"/>
    <col min="42" max="42" width="15.7109375" style="4" hidden="1" customWidth="1" outlineLevel="1"/>
    <col min="43" max="43" width="2.7109375" style="2" hidden="1" customWidth="1" collapsed="1"/>
    <col min="44" max="44" width="16.7109375" style="3" hidden="1" customWidth="1" outlineLevel="1"/>
    <col min="45" max="45" width="20" style="2" hidden="1" customWidth="1" outlineLevel="1"/>
    <col min="46" max="46" width="15.7109375" style="4" hidden="1" customWidth="1" outlineLevel="1"/>
    <col min="47" max="47" width="2.7109375" style="2" hidden="1" customWidth="1" collapsed="1"/>
    <col min="48" max="48" width="19.28515625" style="2" hidden="1" customWidth="1" outlineLevel="1"/>
    <col min="49" max="49" width="14.28515625" style="2" hidden="1" customWidth="1" outlineLevel="1"/>
    <col min="50" max="50" width="15.7109375" style="3" hidden="1" customWidth="1" outlineLevel="1"/>
    <col min="51" max="51" width="2.7109375" style="2" hidden="1" customWidth="1" outlineLevel="1"/>
    <col min="52" max="52" width="15" style="2" hidden="1" customWidth="1" outlineLevel="1"/>
    <col min="53" max="53" width="14.28515625" style="2" hidden="1" customWidth="1" outlineLevel="1"/>
    <col min="54" max="54" width="15.7109375" style="3" hidden="1" customWidth="1" outlineLevel="1"/>
    <col min="55" max="55" width="2.7109375" style="2" hidden="1" customWidth="1" collapsed="1"/>
    <col min="56" max="56" width="16.7109375" style="3" hidden="1" customWidth="1" outlineLevel="1"/>
    <col min="57" max="57" width="20.5703125" style="2" hidden="1" customWidth="1" outlineLevel="1"/>
    <col min="58" max="58" width="15.7109375" style="4" hidden="1" customWidth="1" outlineLevel="1"/>
    <col min="59" max="59" width="2.7109375" style="2" hidden="1" customWidth="1" collapsed="1"/>
    <col min="60" max="60" width="18.140625" style="3" hidden="1" customWidth="1" outlineLevel="1"/>
    <col min="61" max="61" width="17.5703125" style="2" hidden="1" customWidth="1" outlineLevel="1"/>
    <col min="62" max="62" width="15.7109375" style="4" hidden="1" customWidth="1" outlineLevel="1"/>
    <col min="63" max="63" width="2.5703125" style="2" hidden="1" customWidth="1" collapsed="1"/>
    <col min="64" max="64" width="18.140625" style="3" hidden="1" customWidth="1" outlineLevel="1"/>
    <col min="65" max="65" width="17.5703125" style="2" hidden="1" customWidth="1" outlineLevel="1"/>
    <col min="66" max="66" width="15.7109375" style="4" hidden="1" customWidth="1" outlineLevel="1"/>
    <col min="67" max="67" width="2.5703125" style="2" hidden="1" customWidth="1" collapsed="1"/>
    <col min="68" max="68" width="12.85546875" style="3" hidden="1" customWidth="1" outlineLevel="1"/>
    <col min="69" max="69" width="21.140625" style="2" hidden="1" customWidth="1" outlineLevel="1"/>
    <col min="70" max="70" width="15.7109375" style="4" hidden="1" customWidth="1" outlineLevel="1"/>
    <col min="71" max="71" width="2.5703125" style="2" hidden="1" customWidth="1" collapsed="1"/>
    <col min="72" max="72" width="13.42578125" style="3" hidden="1" customWidth="1" outlineLevel="1"/>
    <col min="73" max="73" width="23.140625" style="2" hidden="1" customWidth="1" outlineLevel="1"/>
    <col min="74" max="74" width="15.7109375" style="4" hidden="1" customWidth="1" outlineLevel="1"/>
    <col min="75" max="75" width="2.5703125" style="2" hidden="1" customWidth="1" collapsed="1"/>
    <col min="76" max="76" width="16.42578125" style="3" hidden="1" customWidth="1" outlineLevel="1"/>
    <col min="77" max="77" width="15.28515625" style="2" hidden="1" customWidth="1" outlineLevel="1"/>
    <col min="78" max="78" width="15.7109375" style="4" hidden="1" customWidth="1" outlineLevel="1"/>
    <col min="79" max="79" width="2.5703125" style="2" hidden="1" customWidth="1" collapsed="1"/>
    <col min="80" max="80" width="18.85546875" style="3" hidden="1" customWidth="1" outlineLevel="1"/>
    <col min="81" max="81" width="12" style="2" hidden="1" customWidth="1" outlineLevel="1"/>
    <col min="82" max="82" width="15.7109375" style="4" hidden="1" customWidth="1" outlineLevel="1"/>
    <col min="83" max="83" width="2.5703125" style="2" hidden="1" customWidth="1" collapsed="1"/>
    <col min="84" max="84" width="16.42578125" style="3" hidden="1" customWidth="1" outlineLevel="1"/>
    <col min="85" max="85" width="12" style="2" hidden="1" customWidth="1" outlineLevel="1"/>
    <col min="86" max="86" width="15.7109375" style="4" hidden="1" customWidth="1" outlineLevel="1"/>
    <col min="87" max="87" width="2.5703125" style="2" hidden="1" customWidth="1" collapsed="1"/>
    <col min="88" max="88" width="18.85546875" style="3" hidden="1" customWidth="1" outlineLevel="1"/>
    <col min="89" max="89" width="14.28515625" style="2" hidden="1" customWidth="1" outlineLevel="1"/>
    <col min="90" max="90" width="15.7109375" style="4" hidden="1" customWidth="1" outlineLevel="1"/>
    <col min="91" max="91" width="2.5703125" style="2" hidden="1" customWidth="1" collapsed="1"/>
    <col min="92" max="92" width="0" style="2" hidden="1" customWidth="1"/>
    <col min="93" max="16384" width="11.42578125" style="2"/>
  </cols>
  <sheetData>
    <row r="1" spans="1:90">
      <c r="A1" s="120"/>
      <c r="B1" s="120"/>
      <c r="O1" s="121"/>
      <c r="P1" s="15"/>
      <c r="S1" s="216"/>
      <c r="V1" s="121"/>
      <c r="X1" s="121"/>
      <c r="Y1" s="121"/>
      <c r="Z1" s="121"/>
      <c r="AA1" s="121"/>
      <c r="AE1" s="121"/>
      <c r="AF1" s="15"/>
      <c r="AI1" s="121"/>
      <c r="AM1" s="122"/>
      <c r="AQ1" s="122"/>
      <c r="AU1" s="122"/>
      <c r="AV1" s="4"/>
      <c r="AW1" s="4"/>
      <c r="AX1" s="121"/>
      <c r="AY1" s="15"/>
      <c r="AZ1" s="121"/>
      <c r="BA1" s="121"/>
      <c r="BB1" s="121"/>
      <c r="BC1" s="122"/>
      <c r="BG1" s="122"/>
    </row>
    <row r="2" spans="1:90" ht="43.5" customHeight="1">
      <c r="A2" s="120"/>
      <c r="B2" s="120"/>
      <c r="D2" s="5"/>
      <c r="E2" s="986"/>
      <c r="F2" s="986"/>
      <c r="G2" s="986"/>
      <c r="H2" s="986"/>
      <c r="I2" s="986"/>
      <c r="J2" s="986"/>
      <c r="K2" s="4"/>
      <c r="L2" s="4"/>
      <c r="M2" s="4"/>
      <c r="O2" s="119"/>
      <c r="P2" s="4"/>
      <c r="Q2" s="4"/>
      <c r="S2" s="119"/>
      <c r="V2" s="119"/>
      <c r="W2" s="4"/>
      <c r="X2" s="119"/>
      <c r="Y2" s="119"/>
      <c r="Z2" s="119"/>
      <c r="AA2" s="119"/>
      <c r="AB2" s="4"/>
      <c r="AC2" s="4"/>
      <c r="AE2" s="119"/>
      <c r="AF2" s="4"/>
      <c r="AG2" s="4"/>
      <c r="AI2" s="119"/>
      <c r="AJ2" s="4"/>
      <c r="AK2" s="4"/>
      <c r="AM2" s="122"/>
      <c r="AN2" s="4"/>
      <c r="AO2" s="4"/>
      <c r="AQ2" s="122"/>
      <c r="AR2" s="4"/>
      <c r="AS2" s="4"/>
      <c r="AU2" s="122"/>
      <c r="AV2" s="4"/>
      <c r="AW2" s="4"/>
      <c r="AX2" s="121"/>
      <c r="AY2" s="4"/>
      <c r="AZ2" s="119"/>
      <c r="BA2" s="119"/>
      <c r="BB2" s="121"/>
      <c r="BC2" s="122"/>
      <c r="BD2" s="4"/>
      <c r="BE2" s="4"/>
      <c r="BG2" s="122"/>
      <c r="BH2" s="4"/>
      <c r="BI2" s="4"/>
      <c r="BL2" s="4"/>
      <c r="BM2" s="4"/>
      <c r="BP2" s="4"/>
      <c r="BQ2" s="4"/>
      <c r="BT2" s="4"/>
      <c r="BU2" s="4"/>
      <c r="BX2" s="4"/>
      <c r="BY2" s="4"/>
      <c r="CB2" s="4"/>
      <c r="CC2" s="4"/>
      <c r="CF2" s="4"/>
      <c r="CG2" s="4"/>
      <c r="CJ2" s="4"/>
      <c r="CK2" s="4"/>
    </row>
    <row r="3" spans="1:90" ht="15" customHeight="1">
      <c r="A3" s="120"/>
      <c r="B3" s="120"/>
      <c r="E3" s="4"/>
      <c r="F3" s="4"/>
      <c r="H3" s="4"/>
      <c r="I3" s="4"/>
      <c r="J3" s="4"/>
      <c r="K3" s="4"/>
      <c r="L3" s="4"/>
      <c r="M3" s="4"/>
      <c r="O3" s="119"/>
      <c r="P3" s="4"/>
      <c r="Q3" s="4"/>
      <c r="S3" s="119"/>
      <c r="V3" s="119"/>
      <c r="W3" s="4"/>
      <c r="X3" s="119"/>
      <c r="Y3" s="119"/>
      <c r="Z3" s="119"/>
      <c r="AA3" s="119"/>
      <c r="AB3" s="4"/>
      <c r="AC3" s="4"/>
      <c r="AE3" s="119"/>
      <c r="AF3" s="4"/>
      <c r="AG3" s="4"/>
      <c r="AI3" s="119"/>
      <c r="AJ3" s="4"/>
      <c r="AK3" s="4"/>
      <c r="AM3" s="122"/>
      <c r="AN3" s="4"/>
      <c r="AO3" s="4"/>
      <c r="AQ3" s="122"/>
      <c r="AR3" s="4"/>
      <c r="AS3" s="4"/>
      <c r="AU3" s="122"/>
      <c r="AV3" s="4"/>
      <c r="AW3" s="4"/>
      <c r="AX3" s="121"/>
      <c r="AY3" s="4"/>
      <c r="AZ3" s="119"/>
      <c r="BA3" s="119"/>
      <c r="BB3" s="121"/>
      <c r="BC3" s="122"/>
      <c r="BD3" s="4"/>
      <c r="BE3" s="4"/>
      <c r="BG3" s="122"/>
      <c r="BH3" s="4"/>
      <c r="BI3" s="4"/>
      <c r="BL3" s="4"/>
      <c r="BM3" s="4"/>
      <c r="BP3" s="4"/>
      <c r="BQ3" s="4"/>
      <c r="BT3" s="4"/>
      <c r="BU3" s="4"/>
      <c r="BX3" s="4"/>
      <c r="BY3" s="4"/>
      <c r="CB3" s="4"/>
      <c r="CC3" s="4"/>
      <c r="CF3" s="4"/>
      <c r="CG3" s="4"/>
      <c r="CJ3" s="4"/>
      <c r="CK3" s="4"/>
    </row>
    <row r="4" spans="1:90">
      <c r="A4" s="224"/>
      <c r="B4" s="224"/>
      <c r="C4" s="40"/>
      <c r="D4" s="227"/>
      <c r="E4" s="11"/>
      <c r="F4" s="82"/>
      <c r="G4" s="40"/>
      <c r="H4" s="11"/>
      <c r="I4" s="11"/>
      <c r="J4" s="11"/>
      <c r="K4" s="4"/>
      <c r="L4" s="82"/>
      <c r="M4" s="40"/>
      <c r="N4" s="11"/>
      <c r="O4" s="119"/>
      <c r="P4" s="82"/>
      <c r="Q4" s="40"/>
      <c r="R4" s="11"/>
      <c r="S4" s="119"/>
      <c r="T4" s="11"/>
      <c r="V4" s="119"/>
      <c r="W4" s="4"/>
      <c r="X4" s="119"/>
      <c r="Y4" s="119"/>
      <c r="Z4" s="224"/>
      <c r="AA4" s="119"/>
      <c r="AB4" s="86"/>
      <c r="AC4" s="40"/>
      <c r="AD4" s="11"/>
      <c r="AE4" s="119"/>
      <c r="AF4" s="82"/>
      <c r="AG4" s="40"/>
      <c r="AH4" s="11"/>
      <c r="AI4" s="119"/>
      <c r="AJ4" s="82"/>
      <c r="AK4" s="40"/>
      <c r="AL4" s="11"/>
      <c r="AM4" s="122"/>
      <c r="AN4" s="86"/>
      <c r="AO4" s="40"/>
      <c r="AP4" s="11"/>
      <c r="AQ4" s="122"/>
      <c r="AR4" s="86"/>
      <c r="AS4" s="40"/>
      <c r="AT4" s="11"/>
      <c r="AU4" s="122"/>
      <c r="AV4" s="11"/>
      <c r="AW4" s="4"/>
      <c r="AX4" s="121"/>
      <c r="AY4" s="4"/>
      <c r="AZ4" s="119"/>
      <c r="BA4" s="119"/>
      <c r="BB4" s="476"/>
      <c r="BC4" s="122"/>
      <c r="BD4" s="86"/>
      <c r="BE4" s="40"/>
      <c r="BF4" s="11"/>
      <c r="BG4" s="122"/>
      <c r="BH4" s="86"/>
      <c r="BI4" s="40"/>
      <c r="BJ4" s="11"/>
      <c r="BL4" s="86"/>
      <c r="BM4" s="40"/>
      <c r="BN4" s="11"/>
      <c r="BP4" s="86"/>
      <c r="BQ4" s="40"/>
      <c r="BR4" s="11"/>
      <c r="BT4" s="86"/>
      <c r="BU4" s="40"/>
      <c r="BV4" s="11"/>
      <c r="BX4" s="86"/>
      <c r="BY4" s="40"/>
      <c r="BZ4" s="11"/>
      <c r="CB4" s="86"/>
      <c r="CC4" s="40"/>
      <c r="CD4" s="11"/>
      <c r="CF4" s="86"/>
      <c r="CG4" s="40"/>
      <c r="CH4" s="11"/>
      <c r="CJ4" s="86"/>
      <c r="CK4" s="40"/>
      <c r="CL4" s="11"/>
    </row>
    <row r="5" spans="1:90">
      <c r="A5" s="177" t="s">
        <v>131</v>
      </c>
      <c r="B5" s="177"/>
      <c r="C5" s="178"/>
      <c r="D5" s="179"/>
      <c r="E5" s="177"/>
      <c r="F5" s="180" t="s">
        <v>141</v>
      </c>
      <c r="G5" s="178"/>
      <c r="H5" s="177"/>
      <c r="I5" s="177" t="s">
        <v>142</v>
      </c>
      <c r="J5" s="181"/>
      <c r="K5" s="438"/>
      <c r="L5" s="954"/>
      <c r="M5" s="955"/>
      <c r="N5" s="956"/>
      <c r="O5" s="182"/>
      <c r="P5" s="954"/>
      <c r="Q5" s="955"/>
      <c r="R5" s="956"/>
      <c r="S5" s="182"/>
      <c r="T5" s="929"/>
      <c r="U5" s="930"/>
      <c r="V5" s="934"/>
      <c r="W5" s="211"/>
      <c r="X5" s="929"/>
      <c r="Y5" s="930"/>
      <c r="Z5" s="930"/>
      <c r="AA5" s="182"/>
      <c r="AB5" s="183"/>
      <c r="AC5" s="183"/>
      <c r="AD5" s="183"/>
      <c r="AE5" s="182"/>
      <c r="AF5" s="954"/>
      <c r="AG5" s="955"/>
      <c r="AH5" s="956"/>
      <c r="AI5" s="182"/>
      <c r="AJ5" s="954"/>
      <c r="AK5" s="955"/>
      <c r="AL5" s="956"/>
      <c r="AM5" s="151"/>
      <c r="AN5" s="954"/>
      <c r="AO5" s="955"/>
      <c r="AP5" s="956"/>
      <c r="AQ5" s="151"/>
      <c r="AR5" s="184"/>
      <c r="AS5" s="184"/>
      <c r="AT5" s="184"/>
      <c r="AU5" s="151"/>
      <c r="AV5" s="929"/>
      <c r="AW5" s="930"/>
      <c r="AX5" s="934"/>
      <c r="AY5" s="211"/>
      <c r="AZ5" s="929"/>
      <c r="BA5" s="930"/>
      <c r="BB5" s="934"/>
      <c r="BC5" s="185"/>
      <c r="BD5" s="184"/>
      <c r="BE5" s="184"/>
      <c r="BF5" s="184"/>
      <c r="BG5" s="151"/>
      <c r="BH5" s="184"/>
      <c r="BI5" s="184"/>
      <c r="BJ5" s="475"/>
      <c r="BL5" s="184"/>
      <c r="BM5" s="184"/>
      <c r="BN5" s="475"/>
      <c r="BP5" s="286"/>
      <c r="BQ5" s="186"/>
      <c r="BR5" s="187"/>
      <c r="BT5" s="286"/>
      <c r="BU5" s="186"/>
      <c r="BV5" s="187"/>
      <c r="BX5" s="293"/>
      <c r="BY5" s="183"/>
      <c r="BZ5" s="294"/>
      <c r="CB5" s="293"/>
      <c r="CC5" s="183"/>
      <c r="CD5" s="294"/>
      <c r="CF5" s="293"/>
      <c r="CG5" s="183"/>
      <c r="CH5" s="294"/>
      <c r="CJ5" s="293"/>
      <c r="CK5" s="183"/>
      <c r="CL5" s="294"/>
    </row>
    <row r="6" spans="1:90">
      <c r="A6" s="216"/>
      <c r="B6" s="217" t="str">
        <f>RESUMO!B8</f>
        <v>Obra:</v>
      </c>
      <c r="C6" s="164" t="s">
        <v>203</v>
      </c>
      <c r="D6" s="221"/>
      <c r="E6" s="597"/>
      <c r="F6" s="220" t="s">
        <v>16</v>
      </c>
      <c r="G6" s="247">
        <v>0.29310000000000003</v>
      </c>
      <c r="H6" s="220" t="s">
        <v>209</v>
      </c>
      <c r="I6" s="590" t="s">
        <v>13355</v>
      </c>
      <c r="J6" s="164"/>
      <c r="K6" s="4"/>
      <c r="L6" s="4"/>
      <c r="M6" s="6"/>
      <c r="O6" s="119"/>
      <c r="P6" s="4"/>
      <c r="Q6" s="6"/>
      <c r="S6" s="119"/>
      <c r="V6" s="119"/>
      <c r="W6" s="4"/>
      <c r="X6" s="119"/>
      <c r="Y6" s="119"/>
      <c r="Z6" s="119"/>
      <c r="AA6" s="119"/>
      <c r="AB6" s="2"/>
      <c r="AC6" s="6"/>
      <c r="AE6" s="119"/>
      <c r="AF6" s="4"/>
      <c r="AG6" s="6"/>
      <c r="AI6" s="119"/>
      <c r="AJ6" s="4"/>
      <c r="AK6" s="6"/>
      <c r="AM6" s="122"/>
      <c r="AN6" s="2"/>
      <c r="AO6" s="6"/>
      <c r="AQ6" s="122"/>
      <c r="AR6" s="2"/>
      <c r="AS6" s="6"/>
      <c r="AU6" s="122"/>
      <c r="AV6" s="4"/>
      <c r="AW6" s="4"/>
      <c r="AX6" s="121"/>
      <c r="AY6" s="4"/>
      <c r="AZ6" s="119"/>
      <c r="BA6" s="119"/>
      <c r="BB6" s="121"/>
      <c r="BC6" s="122"/>
      <c r="BD6" s="2"/>
      <c r="BE6" s="6"/>
      <c r="BG6" s="122"/>
      <c r="BH6" s="2"/>
      <c r="BI6" s="6"/>
      <c r="BL6" s="2"/>
      <c r="BM6" s="6"/>
      <c r="BP6" s="2"/>
      <c r="BQ6" s="6"/>
      <c r="BT6" s="2"/>
      <c r="BU6" s="6"/>
      <c r="BX6" s="2"/>
      <c r="BY6" s="6"/>
      <c r="CB6" s="2"/>
      <c r="CC6" s="6"/>
      <c r="CF6" s="2"/>
      <c r="CG6" s="6"/>
      <c r="CJ6" s="2"/>
      <c r="CK6" s="6"/>
    </row>
    <row r="7" spans="1:90">
      <c r="A7" s="119"/>
      <c r="B7" s="222" t="str">
        <f>RESUMO!B9</f>
        <v>Local:</v>
      </c>
      <c r="C7" s="985" t="s">
        <v>520</v>
      </c>
      <c r="D7" s="985"/>
      <c r="E7" s="20"/>
      <c r="F7" s="832" t="s">
        <v>13864</v>
      </c>
      <c r="G7" s="834">
        <f>J548</f>
        <v>0</v>
      </c>
      <c r="H7" s="2"/>
      <c r="I7" s="4" t="s">
        <v>13434</v>
      </c>
      <c r="J7" s="4"/>
      <c r="K7" s="4"/>
      <c r="L7" s="4"/>
      <c r="M7" s="6"/>
      <c r="N7" s="19"/>
      <c r="O7" s="119"/>
      <c r="P7" s="4"/>
      <c r="Q7" s="6"/>
      <c r="R7" s="19"/>
      <c r="S7" s="209"/>
      <c r="T7" s="19"/>
      <c r="U7" s="19"/>
      <c r="V7" s="119"/>
      <c r="W7" s="4"/>
      <c r="X7" s="119"/>
      <c r="Y7" s="119"/>
      <c r="Z7" s="119"/>
      <c r="AA7" s="119"/>
      <c r="AB7" s="2"/>
      <c r="AC7" s="6"/>
      <c r="AD7" s="19"/>
      <c r="AE7" s="119"/>
      <c r="AF7" s="4"/>
      <c r="AG7" s="6"/>
      <c r="AH7" s="19"/>
      <c r="AI7" s="119"/>
      <c r="AJ7" s="4"/>
      <c r="AK7" s="6"/>
      <c r="AL7" s="19"/>
      <c r="AM7" s="122"/>
      <c r="AN7" s="2"/>
      <c r="AO7" s="6"/>
      <c r="AP7" s="19"/>
      <c r="AQ7" s="122"/>
      <c r="AR7" s="2"/>
      <c r="AS7" s="6"/>
      <c r="AT7" s="19"/>
      <c r="AU7" s="122"/>
      <c r="AV7" s="19"/>
      <c r="AW7" s="19"/>
      <c r="AX7" s="121"/>
      <c r="AY7" s="4"/>
      <c r="AZ7" s="119"/>
      <c r="BA7" s="119"/>
      <c r="BB7" s="121"/>
      <c r="BC7" s="122"/>
      <c r="BD7" s="2"/>
      <c r="BE7" s="6"/>
      <c r="BF7" s="19"/>
      <c r="BG7" s="122"/>
      <c r="BH7" s="2"/>
      <c r="BI7" s="6"/>
      <c r="BJ7" s="19"/>
      <c r="BL7" s="2"/>
      <c r="BM7" s="6"/>
      <c r="BN7" s="19"/>
      <c r="BP7" s="2"/>
      <c r="BQ7" s="6"/>
      <c r="BR7" s="19"/>
      <c r="BT7" s="2"/>
      <c r="BU7" s="6"/>
      <c r="BV7" s="19"/>
      <c r="BX7" s="2"/>
      <c r="BY7" s="6"/>
      <c r="BZ7" s="19"/>
      <c r="CB7" s="2"/>
      <c r="CC7" s="6"/>
      <c r="CD7" s="19"/>
      <c r="CF7" s="2"/>
      <c r="CG7" s="6"/>
      <c r="CH7" s="19"/>
      <c r="CJ7" s="2"/>
      <c r="CK7" s="6"/>
      <c r="CL7" s="19"/>
    </row>
    <row r="8" spans="1:90">
      <c r="A8" s="119"/>
      <c r="B8" s="222" t="str">
        <f>RESUMO!B10</f>
        <v>Bairro:</v>
      </c>
      <c r="C8" s="4" t="s">
        <v>204</v>
      </c>
      <c r="D8" s="5"/>
      <c r="E8" s="7"/>
      <c r="F8" s="832" t="s">
        <v>13860</v>
      </c>
      <c r="G8" s="855">
        <v>1514.3</v>
      </c>
      <c r="H8" s="2"/>
      <c r="I8" s="4" t="s">
        <v>13433</v>
      </c>
      <c r="J8" s="4"/>
      <c r="K8" s="4"/>
      <c r="M8" s="6"/>
      <c r="N8" s="5"/>
      <c r="O8" s="119"/>
      <c r="P8" s="15"/>
      <c r="Q8" s="6"/>
      <c r="R8" s="5"/>
      <c r="S8" s="210"/>
      <c r="T8" s="5"/>
      <c r="U8" s="5"/>
      <c r="V8" s="119"/>
      <c r="W8" s="4"/>
      <c r="X8" s="119"/>
      <c r="Y8" s="119"/>
      <c r="Z8" s="119"/>
      <c r="AA8" s="119"/>
      <c r="AC8" s="6"/>
      <c r="AD8" s="5"/>
      <c r="AE8" s="119"/>
      <c r="AF8" s="15"/>
      <c r="AG8" s="6"/>
      <c r="AH8" s="5"/>
      <c r="AI8" s="119"/>
      <c r="AK8" s="6"/>
      <c r="AL8" s="5"/>
      <c r="AM8" s="122"/>
      <c r="AO8" s="6"/>
      <c r="AP8" s="5"/>
      <c r="AQ8" s="122"/>
      <c r="AS8" s="6"/>
      <c r="AT8" s="5"/>
      <c r="AU8" s="122"/>
      <c r="AV8" s="5"/>
      <c r="AW8" s="5"/>
      <c r="AX8" s="121"/>
      <c r="AY8" s="4"/>
      <c r="AZ8" s="119"/>
      <c r="BA8" s="119"/>
      <c r="BB8" s="121"/>
      <c r="BC8" s="122"/>
      <c r="BE8" s="6"/>
      <c r="BF8" s="5"/>
      <c r="BG8" s="122"/>
      <c r="BI8" s="6"/>
      <c r="BJ8" s="5"/>
      <c r="BM8" s="6"/>
      <c r="BN8" s="5"/>
      <c r="BQ8" s="6"/>
      <c r="BR8" s="5"/>
      <c r="BU8" s="6"/>
      <c r="BV8" s="5"/>
      <c r="BY8" s="6"/>
      <c r="BZ8" s="5"/>
      <c r="CC8" s="6"/>
      <c r="CD8" s="5"/>
      <c r="CG8" s="6"/>
      <c r="CH8" s="5"/>
      <c r="CK8" s="6"/>
      <c r="CL8" s="5"/>
    </row>
    <row r="9" spans="1:90">
      <c r="A9" s="119"/>
      <c r="B9" s="222" t="str">
        <f>RESUMO!B11</f>
        <v>Município:</v>
      </c>
      <c r="C9" s="4" t="s">
        <v>60</v>
      </c>
      <c r="D9" s="5"/>
      <c r="E9" s="2"/>
      <c r="F9" s="832" t="s">
        <v>13807</v>
      </c>
      <c r="G9" s="835">
        <f>G7/G8</f>
        <v>0</v>
      </c>
      <c r="H9" s="2"/>
      <c r="I9" s="8" t="s">
        <v>13887</v>
      </c>
      <c r="J9"/>
      <c r="K9" s="4"/>
      <c r="O9" s="119"/>
      <c r="P9" s="15"/>
      <c r="S9" s="119"/>
      <c r="V9" s="119"/>
      <c r="W9" s="4"/>
      <c r="X9" s="119"/>
      <c r="Y9" s="119"/>
      <c r="Z9" s="119"/>
      <c r="AA9" s="119"/>
      <c r="AE9" s="119"/>
      <c r="AF9" s="15"/>
      <c r="AI9" s="119"/>
      <c r="AM9" s="122"/>
      <c r="AQ9" s="122"/>
      <c r="AU9" s="122"/>
      <c r="AV9" s="4"/>
      <c r="AW9" s="4"/>
      <c r="AX9" s="121"/>
      <c r="AY9" s="4"/>
      <c r="AZ9" s="119"/>
      <c r="BA9" s="119"/>
      <c r="BB9" s="121"/>
      <c r="BC9" s="122"/>
      <c r="BG9" s="122"/>
    </row>
    <row r="10" spans="1:90">
      <c r="A10" s="224"/>
      <c r="B10" s="225"/>
      <c r="C10" s="11"/>
      <c r="D10" s="227"/>
      <c r="E10" s="40"/>
      <c r="F10" s="82"/>
      <c r="G10" s="40"/>
      <c r="H10" s="40"/>
      <c r="I10" s="228"/>
      <c r="J10" s="11"/>
      <c r="K10" s="4"/>
      <c r="L10" s="82"/>
      <c r="M10" s="40"/>
      <c r="N10" s="11"/>
      <c r="O10" s="119"/>
      <c r="P10" s="82"/>
      <c r="Q10" s="40"/>
      <c r="R10" s="11"/>
      <c r="S10" s="119"/>
      <c r="T10" s="11"/>
      <c r="V10" s="119"/>
      <c r="W10" s="4"/>
      <c r="X10" s="119"/>
      <c r="Y10" s="119"/>
      <c r="Z10" s="224"/>
      <c r="AA10" s="119"/>
      <c r="AB10" s="86"/>
      <c r="AC10" s="40"/>
      <c r="AD10" s="11"/>
      <c r="AE10" s="119"/>
      <c r="AF10" s="82"/>
      <c r="AG10" s="40"/>
      <c r="AH10" s="11"/>
      <c r="AI10" s="119"/>
      <c r="AJ10" s="82"/>
      <c r="AK10" s="40"/>
      <c r="AL10" s="11"/>
      <c r="AM10" s="122"/>
      <c r="AN10" s="86"/>
      <c r="AO10" s="40"/>
      <c r="AP10" s="11"/>
      <c r="AQ10" s="122"/>
      <c r="AR10" s="86"/>
      <c r="AS10" s="40"/>
      <c r="AT10" s="11"/>
      <c r="AU10" s="122"/>
      <c r="AV10" s="11"/>
      <c r="AW10" s="4"/>
      <c r="AX10" s="121"/>
      <c r="AY10" s="4"/>
      <c r="AZ10" s="119"/>
      <c r="BA10" s="119"/>
      <c r="BB10" s="476"/>
      <c r="BC10" s="122"/>
      <c r="BD10" s="86"/>
      <c r="BE10" s="40"/>
      <c r="BF10" s="11"/>
      <c r="BG10" s="122"/>
      <c r="BH10" s="86"/>
      <c r="BI10" s="40"/>
      <c r="BJ10" s="11"/>
      <c r="BL10" s="86"/>
      <c r="BM10" s="40"/>
      <c r="BN10" s="11"/>
      <c r="BP10" s="86"/>
      <c r="BQ10" s="40"/>
      <c r="BR10" s="11"/>
      <c r="BT10" s="86"/>
      <c r="BU10" s="40"/>
      <c r="BV10" s="11"/>
      <c r="BX10" s="86"/>
      <c r="BY10" s="40"/>
      <c r="BZ10" s="11"/>
      <c r="CB10" s="86"/>
      <c r="CC10" s="40"/>
      <c r="CD10" s="11"/>
      <c r="CF10" s="86"/>
      <c r="CG10" s="40"/>
      <c r="CH10" s="11"/>
      <c r="CJ10" s="86"/>
      <c r="CK10" s="40"/>
      <c r="CL10" s="11"/>
    </row>
    <row r="11" spans="1:90">
      <c r="A11" s="177" t="s">
        <v>133</v>
      </c>
      <c r="B11" s="177"/>
      <c r="C11" s="178"/>
      <c r="D11" s="179"/>
      <c r="E11" s="177"/>
      <c r="F11" s="180"/>
      <c r="G11" s="178"/>
      <c r="H11" s="180" t="s">
        <v>143</v>
      </c>
      <c r="I11" s="180"/>
      <c r="J11" s="188"/>
      <c r="K11" s="439"/>
      <c r="L11" s="954"/>
      <c r="M11" s="955"/>
      <c r="N11" s="956"/>
      <c r="O11" s="189"/>
      <c r="P11" s="954"/>
      <c r="Q11" s="955"/>
      <c r="R11" s="956"/>
      <c r="S11" s="189"/>
      <c r="T11" s="931"/>
      <c r="U11" s="932"/>
      <c r="V11" s="933"/>
      <c r="W11" s="211"/>
      <c r="X11" s="931"/>
      <c r="Y11" s="932"/>
      <c r="Z11" s="932"/>
      <c r="AA11" s="189"/>
      <c r="AB11" s="931"/>
      <c r="AC11" s="932"/>
      <c r="AD11" s="933"/>
      <c r="AE11" s="182"/>
      <c r="AF11" s="954"/>
      <c r="AG11" s="955"/>
      <c r="AH11" s="956"/>
      <c r="AI11" s="189"/>
      <c r="AJ11" s="954"/>
      <c r="AK11" s="955"/>
      <c r="AL11" s="956"/>
      <c r="AM11" s="151"/>
      <c r="AN11" s="954"/>
      <c r="AO11" s="955"/>
      <c r="AP11" s="956"/>
      <c r="AQ11" s="151"/>
      <c r="AR11" s="184"/>
      <c r="AS11" s="184"/>
      <c r="AT11" s="184"/>
      <c r="AU11" s="151"/>
      <c r="AV11" s="931"/>
      <c r="AW11" s="932"/>
      <c r="AX11" s="933"/>
      <c r="AY11" s="211"/>
      <c r="AZ11" s="931"/>
      <c r="BA11" s="932"/>
      <c r="BB11" s="933"/>
      <c r="BC11" s="185"/>
      <c r="BD11" s="184"/>
      <c r="BE11" s="184"/>
      <c r="BF11" s="184"/>
      <c r="BG11" s="151"/>
      <c r="BH11" s="184"/>
      <c r="BI11" s="184"/>
      <c r="BJ11" s="475"/>
      <c r="BL11" s="184"/>
      <c r="BM11" s="184"/>
      <c r="BN11" s="475"/>
      <c r="BP11" s="286"/>
      <c r="BQ11" s="186"/>
      <c r="BR11" s="187"/>
      <c r="BT11" s="286"/>
      <c r="BU11" s="186"/>
      <c r="BV11" s="187"/>
      <c r="BX11" s="931"/>
      <c r="BY11" s="932"/>
      <c r="BZ11" s="933"/>
      <c r="CB11" s="931"/>
      <c r="CC11" s="932"/>
      <c r="CD11" s="933"/>
      <c r="CF11" s="931"/>
      <c r="CG11" s="932"/>
      <c r="CH11" s="933"/>
      <c r="CJ11" s="931"/>
      <c r="CK11" s="932"/>
      <c r="CL11" s="933"/>
    </row>
    <row r="12" spans="1:90">
      <c r="A12" s="216"/>
      <c r="B12" s="217" t="s">
        <v>125</v>
      </c>
      <c r="C12" s="164"/>
      <c r="D12" s="219"/>
      <c r="E12" s="150"/>
      <c r="F12" s="164"/>
      <c r="G12" s="218"/>
      <c r="H12" s="220" t="s">
        <v>137</v>
      </c>
      <c r="I12"/>
      <c r="J12" s="164"/>
      <c r="K12" s="4"/>
      <c r="M12" s="6"/>
      <c r="N12" s="19"/>
      <c r="O12" s="119"/>
      <c r="P12" s="15"/>
      <c r="Q12" s="6"/>
      <c r="R12" s="19"/>
      <c r="S12" s="209"/>
      <c r="T12" s="2"/>
      <c r="U12" s="2"/>
      <c r="V12" s="19"/>
      <c r="W12" s="19"/>
      <c r="X12" s="19"/>
      <c r="Y12" s="19"/>
      <c r="Z12" s="19"/>
      <c r="AA12" s="119"/>
      <c r="AB12" s="81"/>
      <c r="AC12" s="6"/>
      <c r="AD12" s="19"/>
      <c r="AE12" s="119"/>
      <c r="AF12" s="15"/>
      <c r="AG12" s="6"/>
      <c r="AH12" s="19"/>
      <c r="AI12" s="119"/>
      <c r="AK12" s="6"/>
      <c r="AL12" s="19"/>
      <c r="AM12" s="122"/>
      <c r="AO12" s="6"/>
      <c r="AP12" s="19"/>
      <c r="AQ12" s="122"/>
      <c r="AS12" s="6"/>
      <c r="AT12" s="19"/>
      <c r="AU12" s="122"/>
      <c r="AX12" s="477"/>
      <c r="AY12" s="19"/>
      <c r="AZ12" s="19"/>
      <c r="BA12" s="19"/>
      <c r="BB12" s="477"/>
      <c r="BC12" s="209"/>
      <c r="BE12" s="6"/>
      <c r="BF12" s="19"/>
      <c r="BG12" s="122"/>
      <c r="BI12" s="6"/>
      <c r="BJ12" s="19"/>
      <c r="BM12" s="6"/>
      <c r="BN12" s="19"/>
      <c r="BQ12" s="6"/>
      <c r="BR12" s="19"/>
      <c r="BU12" s="6"/>
      <c r="BV12" s="19"/>
      <c r="BX12" s="81"/>
      <c r="BY12" s="6"/>
      <c r="BZ12" s="19"/>
      <c r="CB12" s="81"/>
      <c r="CC12" s="6"/>
      <c r="CD12" s="19"/>
      <c r="CF12" s="81"/>
      <c r="CG12" s="6"/>
      <c r="CH12" s="19"/>
      <c r="CJ12" s="81"/>
      <c r="CK12" s="6"/>
      <c r="CL12" s="19"/>
    </row>
    <row r="13" spans="1:90">
      <c r="A13" s="119"/>
      <c r="B13" s="222" t="s">
        <v>126</v>
      </c>
      <c r="C13" s="4"/>
      <c r="D13" s="175"/>
      <c r="E13" s="598"/>
      <c r="F13" s="4"/>
      <c r="G13" s="10"/>
      <c r="H13" s="6" t="s">
        <v>136</v>
      </c>
      <c r="I13"/>
      <c r="J13" s="230"/>
      <c r="K13" s="4"/>
      <c r="M13" s="6"/>
      <c r="N13" s="19"/>
      <c r="O13" s="119"/>
      <c r="P13" s="15"/>
      <c r="Q13" s="6"/>
      <c r="R13" s="19"/>
      <c r="S13" s="210"/>
      <c r="T13" s="2"/>
      <c r="U13" s="2"/>
      <c r="V13" s="5"/>
      <c r="W13" s="5"/>
      <c r="X13" s="5"/>
      <c r="Y13" s="5"/>
      <c r="Z13" s="5"/>
      <c r="AA13" s="119"/>
      <c r="AB13" s="81"/>
      <c r="AC13" s="6"/>
      <c r="AD13" s="5"/>
      <c r="AE13" s="119"/>
      <c r="AF13" s="15"/>
      <c r="AG13" s="6"/>
      <c r="AH13" s="19"/>
      <c r="AI13" s="119"/>
      <c r="AK13" s="6"/>
      <c r="AL13" s="5"/>
      <c r="AM13" s="122"/>
      <c r="AO13" s="6"/>
      <c r="AP13" s="5"/>
      <c r="AQ13" s="122"/>
      <c r="AS13" s="6"/>
      <c r="AT13" s="5"/>
      <c r="AU13" s="122"/>
      <c r="AX13" s="15"/>
      <c r="AY13" s="5"/>
      <c r="AZ13" s="5"/>
      <c r="BA13" s="5"/>
      <c r="BB13" s="15"/>
      <c r="BC13" s="210"/>
      <c r="BE13" s="6"/>
      <c r="BF13" s="5"/>
      <c r="BG13" s="122"/>
      <c r="BI13" s="6"/>
      <c r="BJ13" s="5"/>
      <c r="BM13" s="6"/>
      <c r="BN13" s="5"/>
      <c r="BQ13" s="6"/>
      <c r="BR13" s="5"/>
      <c r="BU13" s="6"/>
      <c r="BV13" s="5"/>
      <c r="BX13" s="81"/>
      <c r="BY13" s="6"/>
      <c r="BZ13" s="5"/>
      <c r="CB13" s="81"/>
      <c r="CC13" s="6"/>
      <c r="CD13" s="5"/>
      <c r="CF13" s="81"/>
      <c r="CG13" s="6"/>
      <c r="CH13" s="5"/>
      <c r="CJ13" s="81"/>
      <c r="CK13" s="6"/>
      <c r="CL13" s="5"/>
    </row>
    <row r="14" spans="1:90">
      <c r="A14" s="119"/>
      <c r="B14" s="222" t="s">
        <v>127</v>
      </c>
      <c r="C14" s="4"/>
      <c r="D14" s="175"/>
      <c r="E14" s="10"/>
      <c r="F14" s="231"/>
      <c r="G14" s="10"/>
      <c r="H14" s="6" t="s">
        <v>140</v>
      </c>
      <c r="I14"/>
      <c r="J14" s="230"/>
      <c r="K14" s="4"/>
      <c r="O14" s="119"/>
      <c r="P14" s="15"/>
      <c r="S14" s="119"/>
      <c r="T14" s="2"/>
      <c r="U14" s="2"/>
      <c r="V14" s="4"/>
      <c r="W14" s="4"/>
      <c r="X14" s="4"/>
      <c r="Y14" s="4"/>
      <c r="Z14" s="4"/>
      <c r="AA14" s="119"/>
      <c r="AB14" s="81"/>
      <c r="AE14" s="119"/>
      <c r="AF14" s="15"/>
      <c r="AI14" s="119"/>
      <c r="AM14" s="122"/>
      <c r="AQ14" s="122"/>
      <c r="AU14" s="122"/>
      <c r="AX14" s="15"/>
      <c r="AY14" s="4"/>
      <c r="AZ14" s="4"/>
      <c r="BA14" s="4"/>
      <c r="BB14" s="15"/>
      <c r="BC14" s="119"/>
      <c r="BG14" s="122"/>
      <c r="BX14" s="81"/>
      <c r="CB14" s="81"/>
      <c r="CF14" s="81"/>
      <c r="CJ14" s="81"/>
    </row>
    <row r="15" spans="1:90">
      <c r="A15" s="119"/>
      <c r="B15" s="222" t="s">
        <v>128</v>
      </c>
      <c r="C15" s="148"/>
      <c r="D15" s="175"/>
      <c r="E15" s="10"/>
      <c r="F15" s="230"/>
      <c r="G15" s="245"/>
      <c r="H15" s="6" t="s">
        <v>145</v>
      </c>
      <c r="I15"/>
      <c r="J15" s="246"/>
      <c r="K15" s="4"/>
      <c r="M15" s="248"/>
      <c r="O15" s="119"/>
      <c r="P15" s="15"/>
      <c r="Q15" s="248"/>
      <c r="S15" s="119"/>
      <c r="T15" s="175"/>
      <c r="U15" s="10"/>
      <c r="V15" s="4"/>
      <c r="W15" s="4"/>
      <c r="X15" s="4"/>
      <c r="Y15" s="4"/>
      <c r="Z15" s="4"/>
      <c r="AA15" s="119"/>
      <c r="AB15" s="81"/>
      <c r="AE15" s="119"/>
      <c r="AF15" s="15"/>
      <c r="AG15" s="248"/>
      <c r="AI15" s="119"/>
      <c r="AM15" s="122"/>
      <c r="AQ15" s="122"/>
      <c r="AU15" s="122"/>
      <c r="AV15" s="175"/>
      <c r="AW15" s="10"/>
      <c r="AX15" s="15"/>
      <c r="AY15" s="4"/>
      <c r="AZ15" s="4"/>
      <c r="BA15" s="4"/>
      <c r="BB15" s="15"/>
      <c r="BC15" s="122"/>
      <c r="BG15" s="122"/>
      <c r="BX15" s="81"/>
      <c r="CB15" s="81"/>
      <c r="CF15" s="81"/>
      <c r="CJ15" s="81"/>
    </row>
    <row r="16" spans="1:90">
      <c r="A16" s="224"/>
      <c r="B16" s="225"/>
      <c r="C16" s="232"/>
      <c r="D16" s="233"/>
      <c r="E16" s="234"/>
      <c r="F16" s="235"/>
      <c r="G16" s="236"/>
      <c r="H16" s="237"/>
      <c r="I16"/>
      <c r="J16" s="165"/>
      <c r="K16" s="4"/>
      <c r="L16" s="82"/>
      <c r="M16" s="249"/>
      <c r="N16" s="11"/>
      <c r="O16" s="119"/>
      <c r="P16" s="82"/>
      <c r="Q16" s="249"/>
      <c r="R16" s="11"/>
      <c r="S16" s="119"/>
      <c r="T16" s="233"/>
      <c r="U16" s="10"/>
      <c r="V16" s="4"/>
      <c r="W16" s="4"/>
      <c r="X16" s="4"/>
      <c r="Y16" s="4"/>
      <c r="Z16" s="11"/>
      <c r="AA16" s="119"/>
      <c r="AB16" s="226"/>
      <c r="AC16" s="40"/>
      <c r="AD16" s="11"/>
      <c r="AE16" s="119"/>
      <c r="AF16" s="82"/>
      <c r="AG16" s="249"/>
      <c r="AH16" s="11"/>
      <c r="AI16" s="119"/>
      <c r="AJ16" s="82"/>
      <c r="AK16" s="40"/>
      <c r="AL16" s="11"/>
      <c r="AM16" s="122"/>
      <c r="AN16" s="86"/>
      <c r="AO16" s="40"/>
      <c r="AP16" s="11"/>
      <c r="AQ16" s="122"/>
      <c r="AR16" s="86"/>
      <c r="AS16" s="40"/>
      <c r="AT16" s="11"/>
      <c r="AU16" s="122"/>
      <c r="AV16" s="233"/>
      <c r="AW16" s="10"/>
      <c r="AX16" s="15"/>
      <c r="AY16" s="4"/>
      <c r="AZ16" s="4"/>
      <c r="BA16" s="4"/>
      <c r="BB16" s="82"/>
      <c r="BC16" s="122"/>
      <c r="BD16" s="86"/>
      <c r="BE16" s="40"/>
      <c r="BF16" s="11"/>
      <c r="BG16" s="122"/>
      <c r="BH16" s="86"/>
      <c r="BI16" s="40"/>
      <c r="BJ16" s="11"/>
      <c r="BL16" s="86"/>
      <c r="BM16" s="40"/>
      <c r="BN16" s="11"/>
      <c r="BP16" s="86"/>
      <c r="BQ16" s="40"/>
      <c r="BR16" s="11"/>
      <c r="BT16" s="86"/>
      <c r="BU16" s="40"/>
      <c r="BV16" s="11"/>
      <c r="BX16" s="226"/>
      <c r="BY16" s="40"/>
      <c r="BZ16" s="11"/>
      <c r="CB16" s="226"/>
      <c r="CC16" s="40"/>
      <c r="CD16" s="11"/>
      <c r="CF16" s="226"/>
      <c r="CG16" s="40"/>
      <c r="CH16" s="11"/>
      <c r="CJ16" s="226"/>
      <c r="CK16" s="40"/>
      <c r="CL16" s="11"/>
    </row>
    <row r="17" spans="1:91">
      <c r="A17" s="177" t="s">
        <v>791</v>
      </c>
      <c r="B17" s="177"/>
      <c r="C17" s="178"/>
      <c r="D17" s="179"/>
      <c r="E17" s="177"/>
      <c r="F17" s="177"/>
      <c r="G17" s="178"/>
      <c r="H17" s="177"/>
      <c r="I17" s="177"/>
      <c r="J17" s="181"/>
      <c r="K17" s="438"/>
      <c r="L17" s="987"/>
      <c r="M17" s="988"/>
      <c r="N17" s="989"/>
      <c r="O17" s="182"/>
      <c r="P17" s="954"/>
      <c r="Q17" s="955"/>
      <c r="R17" s="956"/>
      <c r="S17" s="189"/>
      <c r="T17" s="929"/>
      <c r="U17" s="930"/>
      <c r="V17" s="934"/>
      <c r="W17" s="212"/>
      <c r="X17" s="929"/>
      <c r="Y17" s="930"/>
      <c r="Z17" s="930"/>
      <c r="AA17" s="182"/>
      <c r="AB17" s="190"/>
      <c r="AC17" s="190"/>
      <c r="AD17" s="190"/>
      <c r="AE17" s="182"/>
      <c r="AF17" s="954"/>
      <c r="AG17" s="955"/>
      <c r="AH17" s="956"/>
      <c r="AI17" s="182"/>
      <c r="AJ17" s="954"/>
      <c r="AK17" s="955"/>
      <c r="AL17" s="956"/>
      <c r="AM17" s="151"/>
      <c r="AN17" s="954"/>
      <c r="AO17" s="955"/>
      <c r="AP17" s="956"/>
      <c r="AQ17" s="151"/>
      <c r="AR17" s="184"/>
      <c r="AS17" s="184"/>
      <c r="AT17" s="184"/>
      <c r="AU17" s="151"/>
      <c r="AV17" s="929"/>
      <c r="AW17" s="930"/>
      <c r="AX17" s="934"/>
      <c r="AY17" s="212"/>
      <c r="AZ17" s="929"/>
      <c r="BA17" s="930"/>
      <c r="BB17" s="934"/>
      <c r="BC17" s="185"/>
      <c r="BD17" s="184"/>
      <c r="BE17" s="184"/>
      <c r="BF17" s="184"/>
      <c r="BG17" s="151"/>
      <c r="BH17" s="184"/>
      <c r="BI17" s="184"/>
      <c r="BJ17" s="475"/>
      <c r="BL17" s="184"/>
      <c r="BM17" s="184"/>
      <c r="BN17" s="475"/>
      <c r="BP17" s="286"/>
      <c r="BQ17" s="186"/>
      <c r="BR17" s="187"/>
      <c r="BT17" s="286"/>
      <c r="BU17" s="186"/>
      <c r="BV17" s="187"/>
      <c r="BX17" s="255"/>
      <c r="BY17" s="190"/>
      <c r="BZ17" s="256"/>
      <c r="CB17" s="255"/>
      <c r="CC17" s="190"/>
      <c r="CD17" s="256"/>
      <c r="CF17" s="255"/>
      <c r="CG17" s="190"/>
      <c r="CH17" s="256"/>
      <c r="CJ17" s="255"/>
      <c r="CK17" s="190"/>
      <c r="CL17" s="256"/>
    </row>
    <row r="18" spans="1:91">
      <c r="A18" s="216"/>
      <c r="B18" s="217" t="s">
        <v>129</v>
      </c>
      <c r="C18" s="164"/>
      <c r="D18" s="219"/>
      <c r="E18" s="220"/>
      <c r="F18" s="239"/>
      <c r="G18" s="218"/>
      <c r="H18" s="220"/>
      <c r="I18" s="239"/>
      <c r="J18" s="164"/>
      <c r="K18" s="4"/>
      <c r="L18" s="981" t="s">
        <v>472</v>
      </c>
      <c r="M18" s="981"/>
      <c r="N18" s="981"/>
      <c r="O18" s="119"/>
      <c r="P18" s="981" t="s">
        <v>522</v>
      </c>
      <c r="Q18" s="981"/>
      <c r="R18" s="981"/>
      <c r="S18" s="119"/>
      <c r="T18" s="81" t="s">
        <v>539</v>
      </c>
      <c r="U18" s="14"/>
      <c r="V18" s="119"/>
      <c r="W18" s="4"/>
      <c r="X18" s="119"/>
      <c r="Y18" s="119"/>
      <c r="Z18" s="119"/>
      <c r="AA18" s="119"/>
      <c r="AB18" s="81" t="s">
        <v>525</v>
      </c>
      <c r="AC18" s="81"/>
      <c r="AD18" s="5"/>
      <c r="AE18" s="119"/>
      <c r="AF18" s="252" t="s">
        <v>529</v>
      </c>
      <c r="AG18" s="218"/>
      <c r="AH18" s="164"/>
      <c r="AI18" s="119"/>
      <c r="AJ18" s="981" t="s">
        <v>531</v>
      </c>
      <c r="AK18" s="981"/>
      <c r="AL18" s="981"/>
      <c r="AM18" s="122"/>
      <c r="AN18" s="981" t="s">
        <v>532</v>
      </c>
      <c r="AO18" s="981"/>
      <c r="AP18" s="981"/>
      <c r="AQ18" s="122"/>
      <c r="AR18" s="219" t="s">
        <v>533</v>
      </c>
      <c r="AS18" s="219"/>
      <c r="AT18" s="219"/>
      <c r="AU18" s="122"/>
      <c r="AV18" s="2" t="s">
        <v>519</v>
      </c>
      <c r="AW18" s="14"/>
      <c r="AX18" s="121"/>
      <c r="AY18" s="4"/>
      <c r="AZ18" s="119"/>
      <c r="BA18" s="119"/>
      <c r="BB18" s="121"/>
      <c r="BC18" s="122"/>
      <c r="BD18" s="219" t="s">
        <v>527</v>
      </c>
      <c r="BE18" s="219"/>
      <c r="BF18" s="221"/>
      <c r="BG18" s="122"/>
      <c r="BH18" s="219" t="s">
        <v>774</v>
      </c>
      <c r="BI18" s="219"/>
      <c r="BJ18" s="221"/>
      <c r="BL18" s="229" t="s">
        <v>788</v>
      </c>
      <c r="BM18" s="229"/>
      <c r="BN18" s="221"/>
      <c r="BX18" s="81"/>
      <c r="BY18" s="81"/>
      <c r="BZ18" s="5"/>
      <c r="CB18" s="81"/>
      <c r="CC18" s="81"/>
      <c r="CD18" s="5"/>
      <c r="CF18" s="81"/>
      <c r="CG18" s="81"/>
      <c r="CH18" s="5"/>
      <c r="CJ18" s="81"/>
      <c r="CK18" s="81"/>
      <c r="CL18" s="5"/>
    </row>
    <row r="19" spans="1:91">
      <c r="A19" s="119"/>
      <c r="B19" s="222" t="s">
        <v>130</v>
      </c>
      <c r="C19" s="5"/>
      <c r="E19" s="6"/>
      <c r="F19" s="19"/>
      <c r="G19" s="240"/>
      <c r="H19" s="6"/>
      <c r="I19" s="19"/>
      <c r="J19" s="4"/>
      <c r="K19" s="4"/>
      <c r="L19" s="966" t="s">
        <v>498</v>
      </c>
      <c r="M19" s="966"/>
      <c r="N19" s="966"/>
      <c r="O19" s="119"/>
      <c r="P19" s="966" t="s">
        <v>499</v>
      </c>
      <c r="Q19" s="966"/>
      <c r="R19" s="966"/>
      <c r="S19" s="119"/>
      <c r="T19" s="81" t="s">
        <v>540</v>
      </c>
      <c r="U19" s="14"/>
      <c r="V19" s="119"/>
      <c r="W19" s="4"/>
      <c r="X19" s="119"/>
      <c r="Y19" s="119"/>
      <c r="Z19" s="119"/>
      <c r="AA19" s="119"/>
      <c r="AB19" s="81" t="s">
        <v>526</v>
      </c>
      <c r="AC19" s="81"/>
      <c r="AD19" s="5"/>
      <c r="AE19" s="119"/>
      <c r="AF19" s="253" t="s">
        <v>530</v>
      </c>
      <c r="AI19" s="119"/>
      <c r="AJ19" s="966" t="s">
        <v>508</v>
      </c>
      <c r="AK19" s="966"/>
      <c r="AL19" s="966"/>
      <c r="AM19" s="122"/>
      <c r="AN19" s="966" t="s">
        <v>511</v>
      </c>
      <c r="AO19" s="966"/>
      <c r="AP19" s="966"/>
      <c r="AQ19" s="122"/>
      <c r="AR19" s="81" t="s">
        <v>517</v>
      </c>
      <c r="AS19" s="81"/>
      <c r="AT19" s="81"/>
      <c r="AU19" s="122"/>
      <c r="AV19" s="2" t="s">
        <v>550</v>
      </c>
      <c r="AW19" s="6"/>
      <c r="AX19" s="121"/>
      <c r="AY19" s="4"/>
      <c r="AZ19" s="119"/>
      <c r="BA19" s="119"/>
      <c r="BB19" s="121"/>
      <c r="BC19" s="122"/>
      <c r="BD19" s="81" t="s">
        <v>528</v>
      </c>
      <c r="BE19" s="81"/>
      <c r="BF19" s="5"/>
      <c r="BG19" s="122"/>
      <c r="BH19" s="81" t="s">
        <v>775</v>
      </c>
      <c r="BI19" s="81"/>
      <c r="BJ19" s="5"/>
      <c r="BL19" s="175" t="s">
        <v>789</v>
      </c>
      <c r="BM19" s="175"/>
      <c r="BN19" s="5"/>
      <c r="BX19" s="81"/>
      <c r="BY19" s="81"/>
      <c r="BZ19" s="5"/>
      <c r="CB19" s="81"/>
      <c r="CC19" s="81"/>
      <c r="CD19" s="5"/>
      <c r="CF19" s="81"/>
      <c r="CG19" s="81"/>
      <c r="CH19" s="5"/>
      <c r="CJ19" s="81"/>
      <c r="CK19" s="81"/>
      <c r="CL19" s="5"/>
    </row>
    <row r="20" spans="1:91">
      <c r="A20" s="119"/>
      <c r="B20" s="222"/>
      <c r="C20" s="81"/>
      <c r="E20" s="6"/>
      <c r="F20" s="19"/>
      <c r="G20" s="240"/>
      <c r="H20" s="6"/>
      <c r="I20" s="19"/>
      <c r="J20" s="4"/>
      <c r="K20" s="4"/>
      <c r="L20" s="966" t="s">
        <v>473</v>
      </c>
      <c r="M20" s="966"/>
      <c r="N20" s="966"/>
      <c r="O20" s="119"/>
      <c r="P20" s="966" t="s">
        <v>523</v>
      </c>
      <c r="Q20" s="966"/>
      <c r="R20" s="966"/>
      <c r="S20" s="119"/>
      <c r="T20" s="81" t="s">
        <v>541</v>
      </c>
      <c r="U20" s="10"/>
      <c r="V20" s="119"/>
      <c r="W20" s="4"/>
      <c r="X20" s="119"/>
      <c r="Y20" s="119"/>
      <c r="Z20" s="119"/>
      <c r="AA20" s="119"/>
      <c r="AB20" s="81" t="s">
        <v>502</v>
      </c>
      <c r="AC20" s="81"/>
      <c r="AD20" s="5"/>
      <c r="AE20" s="119"/>
      <c r="AF20" s="253" t="s">
        <v>507</v>
      </c>
      <c r="AI20" s="119"/>
      <c r="AJ20" s="966" t="s">
        <v>509</v>
      </c>
      <c r="AK20" s="966"/>
      <c r="AL20" s="966"/>
      <c r="AM20" s="122"/>
      <c r="AN20" s="966" t="s">
        <v>510</v>
      </c>
      <c r="AO20" s="966"/>
      <c r="AP20" s="966"/>
      <c r="AQ20" s="122"/>
      <c r="AR20" s="81" t="s">
        <v>518</v>
      </c>
      <c r="AS20" s="81"/>
      <c r="AT20" s="81"/>
      <c r="AU20" s="122"/>
      <c r="AV20" s="2" t="s">
        <v>551</v>
      </c>
      <c r="AX20" s="121"/>
      <c r="AY20" s="4"/>
      <c r="AZ20" s="119"/>
      <c r="BA20" s="119"/>
      <c r="BB20" s="121"/>
      <c r="BC20" s="122"/>
      <c r="BD20" s="81" t="s">
        <v>514</v>
      </c>
      <c r="BE20" s="81"/>
      <c r="BF20" s="5"/>
      <c r="BG20" s="122"/>
      <c r="BH20" s="81" t="s">
        <v>776</v>
      </c>
      <c r="BI20" s="81"/>
      <c r="BJ20" s="5"/>
      <c r="BL20" s="175" t="s">
        <v>790</v>
      </c>
      <c r="BM20" s="175"/>
      <c r="BN20" s="5"/>
      <c r="BX20" s="81"/>
      <c r="BY20" s="81"/>
      <c r="BZ20" s="5"/>
      <c r="CB20" s="81"/>
      <c r="CC20" s="81"/>
      <c r="CD20" s="5"/>
      <c r="CF20" s="81"/>
      <c r="CG20" s="81"/>
      <c r="CH20" s="5"/>
      <c r="CJ20" s="81"/>
      <c r="CK20" s="81"/>
      <c r="CL20" s="5"/>
    </row>
    <row r="21" spans="1:91">
      <c r="A21" s="224"/>
      <c r="B21" s="225"/>
      <c r="C21" s="226"/>
      <c r="D21" s="226"/>
      <c r="E21" s="241"/>
      <c r="F21" s="242"/>
      <c r="G21" s="243"/>
      <c r="H21" s="241"/>
      <c r="I21" s="242"/>
      <c r="J21" s="11"/>
      <c r="K21" s="4"/>
      <c r="L21" s="226"/>
      <c r="M21" s="226"/>
      <c r="N21" s="226"/>
      <c r="O21" s="119"/>
      <c r="P21" s="226"/>
      <c r="Q21" s="226"/>
      <c r="R21" s="226"/>
      <c r="S21" s="119"/>
      <c r="T21" s="11"/>
      <c r="V21" s="119"/>
      <c r="W21" s="4"/>
      <c r="X21" s="119"/>
      <c r="Y21" s="119"/>
      <c r="Z21" s="224"/>
      <c r="AA21" s="119"/>
      <c r="AB21" s="86"/>
      <c r="AC21" s="40"/>
      <c r="AD21" s="11"/>
      <c r="AE21" s="119"/>
      <c r="AF21" s="254"/>
      <c r="AG21" s="40"/>
      <c r="AH21" s="11"/>
      <c r="AI21" s="119"/>
      <c r="AJ21" s="82"/>
      <c r="AK21" s="40"/>
      <c r="AL21" s="11"/>
      <c r="AM21" s="122"/>
      <c r="AN21" s="86"/>
      <c r="AO21" s="40"/>
      <c r="AP21" s="11"/>
      <c r="AQ21" s="122"/>
      <c r="AR21" s="86"/>
      <c r="AS21" s="40"/>
      <c r="AT21" s="11"/>
      <c r="AU21" s="122"/>
      <c r="AV21" s="11"/>
      <c r="AW21" s="4"/>
      <c r="AX21" s="121"/>
      <c r="AY21" s="4"/>
      <c r="AZ21" s="119"/>
      <c r="BA21" s="119"/>
      <c r="BB21" s="476"/>
      <c r="BC21" s="122"/>
      <c r="BD21" s="86"/>
      <c r="BE21" s="40"/>
      <c r="BF21" s="11"/>
      <c r="BG21" s="122"/>
      <c r="BH21" s="86"/>
      <c r="BI21" s="40"/>
      <c r="BJ21" s="11"/>
      <c r="BL21" s="86"/>
      <c r="BM21" s="40"/>
      <c r="BN21" s="11"/>
      <c r="BP21" s="86"/>
      <c r="BQ21" s="40"/>
      <c r="BR21" s="11"/>
      <c r="BT21" s="86"/>
      <c r="BU21" s="40"/>
      <c r="BV21" s="11"/>
      <c r="BX21" s="86"/>
      <c r="BY21" s="40"/>
      <c r="BZ21" s="11"/>
      <c r="CB21" s="86"/>
      <c r="CC21" s="40"/>
      <c r="CD21" s="11"/>
      <c r="CF21" s="86"/>
      <c r="CG21" s="40"/>
      <c r="CH21" s="11"/>
      <c r="CJ21" s="86"/>
      <c r="CK21" s="40"/>
      <c r="CL21" s="11"/>
    </row>
    <row r="22" spans="1:91" ht="36.75" customHeight="1">
      <c r="A22" s="982" t="s">
        <v>13873</v>
      </c>
      <c r="B22" s="983"/>
      <c r="C22" s="983"/>
      <c r="D22" s="983"/>
      <c r="E22" s="983"/>
      <c r="F22" s="983"/>
      <c r="G22" s="983"/>
      <c r="H22" s="983"/>
      <c r="I22" s="983"/>
      <c r="J22" s="984"/>
      <c r="K22" s="888"/>
      <c r="L22" s="978" t="s">
        <v>189</v>
      </c>
      <c r="M22" s="979"/>
      <c r="N22" s="980"/>
      <c r="O22" s="157"/>
      <c r="P22" s="978" t="s">
        <v>190</v>
      </c>
      <c r="Q22" s="979"/>
      <c r="R22" s="980"/>
      <c r="S22" s="189"/>
      <c r="T22" s="929" t="s">
        <v>503</v>
      </c>
      <c r="U22" s="930"/>
      <c r="V22" s="930"/>
      <c r="W22" s="930"/>
      <c r="X22" s="930"/>
      <c r="Y22" s="930"/>
      <c r="Z22" s="930"/>
      <c r="AA22" s="160"/>
      <c r="AB22" s="929" t="s">
        <v>524</v>
      </c>
      <c r="AC22" s="930"/>
      <c r="AD22" s="934"/>
      <c r="AE22" s="160"/>
      <c r="AF22" s="954" t="s">
        <v>506</v>
      </c>
      <c r="AG22" s="955"/>
      <c r="AH22" s="956"/>
      <c r="AI22" s="189"/>
      <c r="AJ22" s="954" t="s">
        <v>193</v>
      </c>
      <c r="AK22" s="955"/>
      <c r="AL22" s="956"/>
      <c r="AM22" s="151"/>
      <c r="AN22" s="954" t="s">
        <v>194</v>
      </c>
      <c r="AO22" s="955"/>
      <c r="AP22" s="956"/>
      <c r="AQ22" s="151"/>
      <c r="AR22" s="954" t="s">
        <v>195</v>
      </c>
      <c r="AS22" s="955"/>
      <c r="AT22" s="956"/>
      <c r="AU22" s="151"/>
      <c r="AV22" s="929" t="s">
        <v>177</v>
      </c>
      <c r="AW22" s="930"/>
      <c r="AX22" s="930"/>
      <c r="AY22" s="930"/>
      <c r="AZ22" s="930"/>
      <c r="BA22" s="930"/>
      <c r="BB22" s="930"/>
      <c r="BC22" s="191"/>
      <c r="BD22" s="954" t="s">
        <v>512</v>
      </c>
      <c r="BE22" s="955"/>
      <c r="BF22" s="956"/>
      <c r="BG22" s="151"/>
      <c r="BH22" s="954" t="s">
        <v>534</v>
      </c>
      <c r="BI22" s="955"/>
      <c r="BJ22" s="956"/>
      <c r="BK22" s="79"/>
      <c r="BL22" s="963" t="s">
        <v>773</v>
      </c>
      <c r="BM22" s="964"/>
      <c r="BN22" s="965"/>
      <c r="BO22" s="79"/>
      <c r="BP22" s="945" t="s">
        <v>515</v>
      </c>
      <c r="BQ22" s="946"/>
      <c r="BR22" s="947"/>
      <c r="BS22" s="79"/>
      <c r="BT22" s="945" t="s">
        <v>536</v>
      </c>
      <c r="BU22" s="946"/>
      <c r="BV22" s="947"/>
      <c r="BW22" s="79"/>
      <c r="BX22" s="929" t="s">
        <v>545</v>
      </c>
      <c r="BY22" s="930"/>
      <c r="BZ22" s="934"/>
      <c r="CA22" s="79"/>
      <c r="CB22" s="929" t="s">
        <v>546</v>
      </c>
      <c r="CC22" s="930"/>
      <c r="CD22" s="934"/>
      <c r="CE22" s="79"/>
      <c r="CF22" s="929" t="s">
        <v>548</v>
      </c>
      <c r="CG22" s="930"/>
      <c r="CH22" s="934"/>
      <c r="CI22" s="79"/>
      <c r="CJ22" s="929" t="s">
        <v>549</v>
      </c>
      <c r="CK22" s="930"/>
      <c r="CL22" s="934"/>
      <c r="CM22" s="79"/>
    </row>
    <row r="23" spans="1:91" ht="15" customHeight="1">
      <c r="A23" s="892"/>
      <c r="B23" s="214"/>
      <c r="C23" s="244"/>
      <c r="D23" s="214"/>
      <c r="E23" s="214"/>
      <c r="F23" s="214"/>
      <c r="G23" s="214"/>
      <c r="H23" s="214"/>
      <c r="I23" s="214"/>
      <c r="J23" s="893"/>
      <c r="L23" s="250"/>
      <c r="M23" s="250"/>
      <c r="N23" s="250"/>
      <c r="O23" s="121"/>
      <c r="P23" s="251"/>
      <c r="Q23" s="215"/>
      <c r="R23" s="215"/>
      <c r="S23" s="121"/>
      <c r="T23" s="214"/>
      <c r="U23" s="214"/>
      <c r="V23" s="214"/>
      <c r="W23" s="215"/>
      <c r="X23" s="214"/>
      <c r="Y23" s="214"/>
      <c r="Z23" s="214"/>
      <c r="AA23" s="121"/>
      <c r="AB23" s="215"/>
      <c r="AC23" s="215"/>
      <c r="AD23" s="215"/>
      <c r="AE23" s="121"/>
      <c r="AF23" s="251"/>
      <c r="AG23" s="215"/>
      <c r="AH23" s="215"/>
      <c r="AI23" s="121"/>
      <c r="AJ23" s="251"/>
      <c r="AK23" s="215"/>
      <c r="AL23" s="215"/>
      <c r="AM23" s="122"/>
      <c r="AN23" s="251"/>
      <c r="AO23" s="215"/>
      <c r="AP23" s="215"/>
      <c r="AQ23" s="122"/>
      <c r="AR23" s="251"/>
      <c r="AS23" s="215"/>
      <c r="AT23" s="215"/>
      <c r="AU23" s="122"/>
      <c r="AV23" s="214"/>
      <c r="AW23" s="214"/>
      <c r="AX23" s="214"/>
      <c r="AY23" s="15"/>
      <c r="AZ23" s="214"/>
      <c r="BA23" s="214"/>
      <c r="BB23" s="214"/>
      <c r="BC23" s="141"/>
      <c r="BD23" s="251"/>
      <c r="BE23" s="215"/>
      <c r="BF23" s="215"/>
      <c r="BG23" s="122"/>
      <c r="BH23" s="251"/>
      <c r="BI23" s="215"/>
      <c r="BJ23" s="215"/>
      <c r="BL23" s="251"/>
      <c r="BM23" s="215"/>
      <c r="BN23" s="215"/>
      <c r="BP23" s="215"/>
      <c r="BQ23" s="215"/>
      <c r="BR23" s="215"/>
      <c r="BT23" s="215"/>
      <c r="BU23" s="215"/>
      <c r="BV23" s="215"/>
      <c r="BX23" s="215"/>
      <c r="BY23" s="215"/>
      <c r="BZ23" s="215"/>
      <c r="CB23" s="215"/>
      <c r="CC23" s="215"/>
      <c r="CD23" s="215"/>
      <c r="CF23" s="215"/>
      <c r="CG23" s="215"/>
      <c r="CH23" s="215"/>
      <c r="CJ23" s="215"/>
      <c r="CK23" s="215"/>
      <c r="CL23" s="215"/>
    </row>
    <row r="24" spans="1:91" s="4" customFormat="1" ht="15" customHeight="1">
      <c r="A24" s="967" t="s">
        <v>14</v>
      </c>
      <c r="B24" s="970" t="s">
        <v>0</v>
      </c>
      <c r="C24" s="970" t="s">
        <v>1</v>
      </c>
      <c r="D24" s="973" t="s">
        <v>2</v>
      </c>
      <c r="E24" s="970" t="s">
        <v>3</v>
      </c>
      <c r="F24" s="970"/>
      <c r="G24" s="970" t="s">
        <v>21</v>
      </c>
      <c r="H24" s="970"/>
      <c r="I24" s="970"/>
      <c r="J24" s="976"/>
      <c r="K24" s="889"/>
      <c r="L24" s="957" t="s">
        <v>4</v>
      </c>
      <c r="M24" s="923" t="s">
        <v>135</v>
      </c>
      <c r="N24" s="926" t="s">
        <v>138</v>
      </c>
      <c r="O24" s="160"/>
      <c r="P24" s="957" t="s">
        <v>4</v>
      </c>
      <c r="Q24" s="923" t="s">
        <v>135</v>
      </c>
      <c r="R24" s="926" t="s">
        <v>138</v>
      </c>
      <c r="S24" s="152"/>
      <c r="T24" s="935" t="s">
        <v>149</v>
      </c>
      <c r="U24" s="938"/>
      <c r="V24" s="941"/>
      <c r="W24" s="15"/>
      <c r="X24" s="935" t="s">
        <v>148</v>
      </c>
      <c r="Y24" s="938"/>
      <c r="Z24" s="941"/>
      <c r="AA24" s="160"/>
      <c r="AB24" s="935" t="s">
        <v>4</v>
      </c>
      <c r="AC24" s="938" t="s">
        <v>135</v>
      </c>
      <c r="AD24" s="941" t="s">
        <v>138</v>
      </c>
      <c r="AE24" s="160"/>
      <c r="AF24" s="957" t="s">
        <v>4</v>
      </c>
      <c r="AG24" s="923" t="s">
        <v>135</v>
      </c>
      <c r="AH24" s="926" t="s">
        <v>138</v>
      </c>
      <c r="AI24" s="160"/>
      <c r="AJ24" s="957" t="s">
        <v>4</v>
      </c>
      <c r="AK24" s="923" t="s">
        <v>135</v>
      </c>
      <c r="AL24" s="926" t="s">
        <v>138</v>
      </c>
      <c r="AM24" s="153"/>
      <c r="AN24" s="957" t="s">
        <v>4</v>
      </c>
      <c r="AO24" s="923" t="s">
        <v>135</v>
      </c>
      <c r="AP24" s="926" t="s">
        <v>138</v>
      </c>
      <c r="AQ24" s="153"/>
      <c r="AR24" s="957" t="s">
        <v>4</v>
      </c>
      <c r="AS24" s="923" t="s">
        <v>135</v>
      </c>
      <c r="AT24" s="926" t="s">
        <v>138</v>
      </c>
      <c r="AU24" s="153"/>
      <c r="AV24" s="935" t="s">
        <v>149</v>
      </c>
      <c r="AW24" s="938"/>
      <c r="AX24" s="941"/>
      <c r="AY24" s="295"/>
      <c r="AZ24" s="935" t="s">
        <v>148</v>
      </c>
      <c r="BA24" s="938"/>
      <c r="BB24" s="941"/>
      <c r="BC24" s="153"/>
      <c r="BD24" s="957" t="s">
        <v>4</v>
      </c>
      <c r="BE24" s="923" t="s">
        <v>135</v>
      </c>
      <c r="BF24" s="926" t="s">
        <v>138</v>
      </c>
      <c r="BG24" s="153"/>
      <c r="BH24" s="957" t="s">
        <v>4</v>
      </c>
      <c r="BI24" s="923" t="s">
        <v>135</v>
      </c>
      <c r="BJ24" s="926" t="s">
        <v>138</v>
      </c>
      <c r="BL24" s="957" t="s">
        <v>4</v>
      </c>
      <c r="BM24" s="923" t="s">
        <v>135</v>
      </c>
      <c r="BN24" s="926" t="s">
        <v>138</v>
      </c>
      <c r="BP24" s="960" t="s">
        <v>4</v>
      </c>
      <c r="BQ24" s="948" t="s">
        <v>135</v>
      </c>
      <c r="BR24" s="951" t="s">
        <v>544</v>
      </c>
      <c r="BT24" s="960" t="s">
        <v>4</v>
      </c>
      <c r="BU24" s="948" t="s">
        <v>135</v>
      </c>
      <c r="BV24" s="951" t="s">
        <v>538</v>
      </c>
      <c r="BX24" s="935" t="s">
        <v>4</v>
      </c>
      <c r="BY24" s="938" t="s">
        <v>135</v>
      </c>
      <c r="BZ24" s="941" t="s">
        <v>544</v>
      </c>
      <c r="CB24" s="935" t="s">
        <v>4</v>
      </c>
      <c r="CC24" s="938" t="s">
        <v>135</v>
      </c>
      <c r="CD24" s="941" t="s">
        <v>537</v>
      </c>
      <c r="CF24" s="935" t="s">
        <v>4</v>
      </c>
      <c r="CG24" s="938" t="s">
        <v>135</v>
      </c>
      <c r="CH24" s="941" t="s">
        <v>544</v>
      </c>
      <c r="CJ24" s="935" t="s">
        <v>4</v>
      </c>
      <c r="CK24" s="938" t="s">
        <v>135</v>
      </c>
      <c r="CL24" s="941" t="s">
        <v>537</v>
      </c>
    </row>
    <row r="25" spans="1:91" s="4" customFormat="1">
      <c r="A25" s="968"/>
      <c r="B25" s="971"/>
      <c r="C25" s="971"/>
      <c r="D25" s="974"/>
      <c r="E25" s="971"/>
      <c r="F25" s="971"/>
      <c r="G25" s="971"/>
      <c r="H25" s="971"/>
      <c r="I25" s="971"/>
      <c r="J25" s="977"/>
      <c r="K25" s="889"/>
      <c r="L25" s="958"/>
      <c r="M25" s="924"/>
      <c r="N25" s="927"/>
      <c r="O25" s="160"/>
      <c r="P25" s="958"/>
      <c r="Q25" s="924"/>
      <c r="R25" s="927"/>
      <c r="S25" s="152"/>
      <c r="T25" s="937"/>
      <c r="U25" s="940"/>
      <c r="V25" s="943"/>
      <c r="W25" s="15"/>
      <c r="X25" s="937"/>
      <c r="Y25" s="940"/>
      <c r="Z25" s="943"/>
      <c r="AA25" s="160"/>
      <c r="AB25" s="936"/>
      <c r="AC25" s="939"/>
      <c r="AD25" s="942"/>
      <c r="AE25" s="160"/>
      <c r="AF25" s="958"/>
      <c r="AG25" s="924"/>
      <c r="AH25" s="927"/>
      <c r="AI25" s="160"/>
      <c r="AJ25" s="958"/>
      <c r="AK25" s="924"/>
      <c r="AL25" s="927"/>
      <c r="AM25" s="153"/>
      <c r="AN25" s="958"/>
      <c r="AO25" s="924"/>
      <c r="AP25" s="927"/>
      <c r="AQ25" s="153"/>
      <c r="AR25" s="958"/>
      <c r="AS25" s="924"/>
      <c r="AT25" s="927"/>
      <c r="AU25" s="153"/>
      <c r="AV25" s="937"/>
      <c r="AW25" s="940"/>
      <c r="AX25" s="943"/>
      <c r="AY25" s="295"/>
      <c r="AZ25" s="937"/>
      <c r="BA25" s="940"/>
      <c r="BB25" s="943"/>
      <c r="BC25" s="153"/>
      <c r="BD25" s="958"/>
      <c r="BE25" s="924"/>
      <c r="BF25" s="927"/>
      <c r="BG25" s="153"/>
      <c r="BH25" s="958"/>
      <c r="BI25" s="924"/>
      <c r="BJ25" s="927"/>
      <c r="BL25" s="958"/>
      <c r="BM25" s="924"/>
      <c r="BN25" s="927"/>
      <c r="BP25" s="961"/>
      <c r="BQ25" s="949"/>
      <c r="BR25" s="952"/>
      <c r="BT25" s="961"/>
      <c r="BU25" s="949"/>
      <c r="BV25" s="952"/>
      <c r="BX25" s="936"/>
      <c r="BY25" s="939"/>
      <c r="BZ25" s="942"/>
      <c r="CB25" s="936"/>
      <c r="CC25" s="939"/>
      <c r="CD25" s="942"/>
      <c r="CF25" s="936"/>
      <c r="CG25" s="939"/>
      <c r="CH25" s="942"/>
      <c r="CJ25" s="936"/>
      <c r="CK25" s="939"/>
      <c r="CL25" s="942"/>
    </row>
    <row r="26" spans="1:91" s="4" customFormat="1" ht="30">
      <c r="A26" s="969"/>
      <c r="B26" s="972"/>
      <c r="C26" s="972"/>
      <c r="D26" s="975"/>
      <c r="E26" s="113" t="s">
        <v>17</v>
      </c>
      <c r="F26" s="113" t="s">
        <v>4</v>
      </c>
      <c r="G26" s="467" t="s">
        <v>192</v>
      </c>
      <c r="H26" s="113" t="s">
        <v>201</v>
      </c>
      <c r="I26" s="467" t="s">
        <v>191</v>
      </c>
      <c r="J26" s="468" t="s">
        <v>18</v>
      </c>
      <c r="K26" s="889"/>
      <c r="L26" s="959"/>
      <c r="M26" s="925"/>
      <c r="N26" s="928"/>
      <c r="O26" s="160"/>
      <c r="P26" s="959"/>
      <c r="Q26" s="925"/>
      <c r="R26" s="928"/>
      <c r="S26" s="160"/>
      <c r="T26" s="171" t="s">
        <v>4</v>
      </c>
      <c r="U26" s="172" t="s">
        <v>135</v>
      </c>
      <c r="V26" s="292" t="s">
        <v>146</v>
      </c>
      <c r="W26" s="15"/>
      <c r="X26" s="171" t="s">
        <v>4</v>
      </c>
      <c r="Y26" s="172" t="s">
        <v>135</v>
      </c>
      <c r="Z26" s="292" t="s">
        <v>42</v>
      </c>
      <c r="AA26" s="160"/>
      <c r="AB26" s="937"/>
      <c r="AC26" s="940"/>
      <c r="AD26" s="943"/>
      <c r="AE26" s="160"/>
      <c r="AF26" s="959"/>
      <c r="AG26" s="925"/>
      <c r="AH26" s="928"/>
      <c r="AI26" s="160"/>
      <c r="AJ26" s="959"/>
      <c r="AK26" s="925"/>
      <c r="AL26" s="928"/>
      <c r="AM26" s="153"/>
      <c r="AN26" s="959"/>
      <c r="AO26" s="925"/>
      <c r="AP26" s="928"/>
      <c r="AQ26" s="153"/>
      <c r="AR26" s="959"/>
      <c r="AS26" s="925"/>
      <c r="AT26" s="928"/>
      <c r="AU26" s="153"/>
      <c r="AV26" s="171" t="s">
        <v>4</v>
      </c>
      <c r="AW26" s="172" t="s">
        <v>135</v>
      </c>
      <c r="AX26" s="292" t="s">
        <v>146</v>
      </c>
      <c r="AY26" s="295"/>
      <c r="AZ26" s="171" t="s">
        <v>4</v>
      </c>
      <c r="BA26" s="172" t="s">
        <v>135</v>
      </c>
      <c r="BB26" s="292" t="s">
        <v>146</v>
      </c>
      <c r="BC26" s="153"/>
      <c r="BD26" s="959"/>
      <c r="BE26" s="925"/>
      <c r="BF26" s="928"/>
      <c r="BG26" s="153"/>
      <c r="BH26" s="959"/>
      <c r="BI26" s="925"/>
      <c r="BJ26" s="928"/>
      <c r="BL26" s="959"/>
      <c r="BM26" s="925"/>
      <c r="BN26" s="928"/>
      <c r="BP26" s="962"/>
      <c r="BQ26" s="950"/>
      <c r="BR26" s="953"/>
      <c r="BT26" s="962"/>
      <c r="BU26" s="950"/>
      <c r="BV26" s="953"/>
      <c r="BX26" s="937"/>
      <c r="BY26" s="940"/>
      <c r="BZ26" s="943"/>
      <c r="CB26" s="937"/>
      <c r="CC26" s="940"/>
      <c r="CD26" s="943"/>
      <c r="CF26" s="937"/>
      <c r="CG26" s="940"/>
      <c r="CH26" s="943"/>
      <c r="CJ26" s="937"/>
      <c r="CK26" s="940"/>
      <c r="CL26" s="943"/>
    </row>
    <row r="27" spans="1:91">
      <c r="A27" s="453"/>
      <c r="B27" s="454"/>
      <c r="C27" s="113">
        <v>1</v>
      </c>
      <c r="D27" s="595" t="s">
        <v>5</v>
      </c>
      <c r="E27" s="113"/>
      <c r="F27" s="113"/>
      <c r="G27" s="126"/>
      <c r="H27" s="123"/>
      <c r="I27" s="127"/>
      <c r="J27" s="466">
        <f>SUM(J28,J30)</f>
        <v>0</v>
      </c>
      <c r="K27" s="890"/>
      <c r="L27" s="169"/>
      <c r="M27" s="169"/>
      <c r="N27" s="284"/>
      <c r="O27" s="159"/>
      <c r="P27" s="169"/>
      <c r="Q27" s="169"/>
      <c r="R27" s="284"/>
      <c r="S27" s="158"/>
      <c r="T27" s="145"/>
      <c r="U27" s="144"/>
      <c r="V27" s="143"/>
      <c r="W27" s="3"/>
      <c r="X27" s="145"/>
      <c r="Y27" s="144"/>
      <c r="Z27" s="143"/>
      <c r="AA27" s="159"/>
      <c r="AB27" s="145"/>
      <c r="AC27" s="144"/>
      <c r="AD27" s="143"/>
      <c r="AE27" s="159"/>
      <c r="AF27" s="169"/>
      <c r="AG27" s="169"/>
      <c r="AH27" s="284"/>
      <c r="AI27" s="159"/>
      <c r="AJ27" s="169"/>
      <c r="AK27" s="169"/>
      <c r="AL27" s="284"/>
      <c r="AM27" s="151"/>
      <c r="AN27" s="169"/>
      <c r="AO27" s="169"/>
      <c r="AP27" s="284"/>
      <c r="AQ27" s="151"/>
      <c r="AR27" s="169"/>
      <c r="AS27" s="169"/>
      <c r="AT27" s="284"/>
      <c r="AU27" s="151"/>
      <c r="AV27" s="145"/>
      <c r="AW27" s="144"/>
      <c r="AX27" s="80"/>
      <c r="AY27" s="158"/>
      <c r="AZ27" s="145"/>
      <c r="BA27" s="144"/>
      <c r="BB27" s="80"/>
      <c r="BC27" s="151"/>
      <c r="BD27" s="169"/>
      <c r="BE27" s="169"/>
      <c r="BF27" s="169"/>
      <c r="BG27" s="151"/>
      <c r="BH27" s="169"/>
      <c r="BI27" s="169"/>
      <c r="BJ27" s="284"/>
      <c r="BL27" s="169"/>
      <c r="BM27" s="169"/>
      <c r="BN27" s="284"/>
      <c r="BP27" s="287"/>
      <c r="BQ27" s="146"/>
      <c r="BR27" s="147"/>
      <c r="BT27" s="287"/>
      <c r="BU27" s="146"/>
      <c r="BV27" s="147"/>
      <c r="BX27" s="145"/>
      <c r="BY27" s="144"/>
      <c r="BZ27" s="143"/>
      <c r="CB27" s="145"/>
      <c r="CC27" s="144"/>
      <c r="CD27" s="143"/>
      <c r="CF27" s="145"/>
      <c r="CG27" s="144"/>
      <c r="CH27" s="143"/>
      <c r="CJ27" s="145"/>
      <c r="CK27" s="144"/>
      <c r="CL27" s="143"/>
    </row>
    <row r="28" spans="1:91">
      <c r="A28" s="430"/>
      <c r="B28" s="431"/>
      <c r="C28" s="432" t="s">
        <v>6</v>
      </c>
      <c r="D28" s="591" t="s">
        <v>13835</v>
      </c>
      <c r="E28" s="433"/>
      <c r="F28" s="434"/>
      <c r="G28" s="435"/>
      <c r="H28" s="436"/>
      <c r="I28" s="435"/>
      <c r="J28" s="437">
        <f>SUM(J29)</f>
        <v>0</v>
      </c>
      <c r="K28" s="890"/>
      <c r="L28" s="787"/>
      <c r="M28" s="787"/>
      <c r="N28" s="788"/>
      <c r="O28" s="159"/>
      <c r="P28" s="787"/>
      <c r="Q28" s="787"/>
      <c r="R28" s="788"/>
      <c r="S28" s="158"/>
      <c r="T28" s="789"/>
      <c r="U28" s="790"/>
      <c r="V28" s="791"/>
      <c r="W28" s="3"/>
      <c r="X28" s="789"/>
      <c r="Y28" s="790"/>
      <c r="Z28" s="791"/>
      <c r="AA28" s="159"/>
      <c r="AB28" s="789"/>
      <c r="AC28" s="790"/>
      <c r="AD28" s="791"/>
      <c r="AE28" s="159"/>
      <c r="AF28" s="787"/>
      <c r="AG28" s="787"/>
      <c r="AH28" s="788"/>
      <c r="AI28" s="159"/>
      <c r="AJ28" s="787"/>
      <c r="AK28" s="787"/>
      <c r="AL28" s="788"/>
      <c r="AM28" s="151"/>
      <c r="AN28" s="787"/>
      <c r="AO28" s="787"/>
      <c r="AP28" s="788"/>
      <c r="AQ28" s="151"/>
      <c r="AR28" s="787"/>
      <c r="AS28" s="787"/>
      <c r="AT28" s="788"/>
      <c r="AU28" s="151"/>
      <c r="AV28" s="789"/>
      <c r="AW28" s="790"/>
      <c r="AX28" s="792"/>
      <c r="AY28" s="158"/>
      <c r="AZ28" s="789"/>
      <c r="BA28" s="790"/>
      <c r="BB28" s="792"/>
      <c r="BC28" s="151"/>
      <c r="BD28" s="787"/>
      <c r="BE28" s="787"/>
      <c r="BF28" s="787"/>
      <c r="BG28" s="163"/>
      <c r="BH28" s="787"/>
      <c r="BI28" s="787"/>
      <c r="BJ28" s="788"/>
      <c r="BL28" s="787"/>
      <c r="BM28" s="787"/>
      <c r="BN28" s="788"/>
      <c r="BP28" s="793"/>
      <c r="BQ28" s="794"/>
      <c r="BR28" s="795"/>
      <c r="BT28" s="793"/>
      <c r="BU28" s="794"/>
      <c r="BV28" s="795"/>
      <c r="BX28" s="789"/>
      <c r="BY28" s="790"/>
      <c r="BZ28" s="791"/>
      <c r="CB28" s="789"/>
      <c r="CC28" s="790"/>
      <c r="CD28" s="791"/>
      <c r="CF28" s="789"/>
      <c r="CG28" s="790"/>
      <c r="CH28" s="791"/>
      <c r="CJ28" s="789"/>
      <c r="CK28" s="790"/>
      <c r="CL28" s="791"/>
    </row>
    <row r="29" spans="1:91" ht="15" customHeight="1" outlineLevel="1">
      <c r="A29" s="193" t="s">
        <v>13403</v>
      </c>
      <c r="B29" s="133" t="s">
        <v>75</v>
      </c>
      <c r="C29" s="124" t="s">
        <v>13836</v>
      </c>
      <c r="D29" s="593" t="str">
        <f>IF(B29="","",IFERROR(VLOOKUP(B29,'SINAPI12-24'!$A$5:$H$17812,2,FALSE),VLOOKUP(ORÇAMENTO!B29,COMPOSIÇÕES!$A$9:$G$413,3,FALSE)))</f>
        <v>PLACA DE OBRA EM CHAPA DE ACO GALVANIZADO (REF: SINAPI 74209/1 - 01/2020)</v>
      </c>
      <c r="E29" s="614" t="str">
        <f>IF(B29="","",IFERROR(VLOOKUP(B29,'SINAPI12-24'!$A$5:$H$17812,3,FALSE),VLOOKUP(ORÇAMENTO!B29,COMPOSIÇÕES!$A$9:$G$413,4,FALSE)))</f>
        <v>M2</v>
      </c>
      <c r="F29" s="751">
        <v>6</v>
      </c>
      <c r="G29" s="615"/>
      <c r="H29" s="125">
        <f>$G$6</f>
        <v>0.29310000000000003</v>
      </c>
      <c r="I29" s="104">
        <f>TRUNC(((G29*$H$37)+G29),2)</f>
        <v>0</v>
      </c>
      <c r="J29" s="469">
        <f>TRUNC(F29*I29,2)</f>
        <v>0</v>
      </c>
      <c r="K29" s="890"/>
      <c r="L29" s="65">
        <v>6</v>
      </c>
      <c r="M29" s="259">
        <v>4149.54</v>
      </c>
      <c r="N29" s="360">
        <f>L29/F29</f>
        <v>1</v>
      </c>
      <c r="O29" s="277"/>
      <c r="P29" s="65"/>
      <c r="Q29" s="259"/>
      <c r="R29" s="360"/>
      <c r="S29" s="330"/>
      <c r="T29" s="353"/>
      <c r="U29" s="114"/>
      <c r="V29" s="361"/>
      <c r="W29" s="21"/>
      <c r="X29" s="353"/>
      <c r="Y29" s="167"/>
      <c r="Z29" s="338"/>
      <c r="AA29" s="277"/>
      <c r="AB29" s="353"/>
      <c r="AC29" s="167"/>
      <c r="AD29" s="338"/>
      <c r="AE29" s="277"/>
      <c r="AF29" s="65"/>
      <c r="AG29" s="259"/>
      <c r="AH29" s="360"/>
      <c r="AI29" s="277"/>
      <c r="AJ29" s="65"/>
      <c r="AK29" s="259"/>
      <c r="AL29" s="360"/>
      <c r="AM29" s="151"/>
      <c r="AN29" s="65"/>
      <c r="AO29" s="259"/>
      <c r="AP29" s="360"/>
      <c r="AQ29" s="151"/>
      <c r="AR29" s="65"/>
      <c r="AS29" s="259"/>
      <c r="AT29" s="360"/>
      <c r="AU29" s="151"/>
      <c r="AV29" s="362"/>
      <c r="AW29" s="114"/>
      <c r="AX29" s="478"/>
      <c r="AY29" s="151"/>
      <c r="AZ29" s="296"/>
      <c r="BA29" s="114"/>
      <c r="BB29" s="478"/>
      <c r="BC29" s="151"/>
      <c r="BD29" s="65"/>
      <c r="BE29" s="259">
        <f>TRUNC(BD29*I29,2)</f>
        <v>0</v>
      </c>
      <c r="BF29" s="360">
        <f>BD29/($F29-$X29-$AZ29)</f>
        <v>0</v>
      </c>
      <c r="BG29" s="163"/>
      <c r="BH29" s="65"/>
      <c r="BI29" s="259">
        <f>TRUNC(BH29*I29,2)</f>
        <v>0</v>
      </c>
      <c r="BJ29" s="360">
        <f>BH29/($F29-$X29-$AZ29)</f>
        <v>0</v>
      </c>
      <c r="BL29" s="65"/>
      <c r="BM29" s="259">
        <f>TRUNC(BL29*M29,2)</f>
        <v>0</v>
      </c>
      <c r="BN29" s="360">
        <f>BL29/($F29-$X29-$AZ29)</f>
        <v>0</v>
      </c>
      <c r="BP29" s="66">
        <f>L29+P29+AF29+AJ29+AN29+AR29+BD29+BH29</f>
        <v>6</v>
      </c>
      <c r="BQ29" s="85">
        <f>M29+Q29+AG29+AK29+AO29+AS29+BE29+BI29</f>
        <v>4149.54</v>
      </c>
      <c r="BR29" s="339">
        <f>BP29/($F29-$X29-$AZ29)</f>
        <v>1</v>
      </c>
      <c r="BT29" s="66">
        <f>(F29-X29-AZ29)-BP29</f>
        <v>0</v>
      </c>
      <c r="BU29" s="85">
        <f>TRUNC(BT29*I29,2)</f>
        <v>0</v>
      </c>
      <c r="BV29" s="339">
        <f>BT29/($F29-$X29-$AZ29)</f>
        <v>0</v>
      </c>
      <c r="BX29" s="296">
        <f t="shared" ref="BX29:BY31" si="0">AB29</f>
        <v>0</v>
      </c>
      <c r="BY29" s="114">
        <f t="shared" si="0"/>
        <v>0</v>
      </c>
      <c r="BZ29" s="336">
        <v>0</v>
      </c>
      <c r="CB29" s="296">
        <f>T29-BX29</f>
        <v>0</v>
      </c>
      <c r="CC29" s="114">
        <f>TRUNC(CB29*I29,2)</f>
        <v>0</v>
      </c>
      <c r="CD29" s="336">
        <v>0</v>
      </c>
      <c r="CF29" s="296">
        <v>0</v>
      </c>
      <c r="CG29" s="114">
        <v>0</v>
      </c>
      <c r="CH29" s="336">
        <v>0</v>
      </c>
      <c r="CJ29" s="296">
        <v>0</v>
      </c>
      <c r="CK29" s="114">
        <v>0</v>
      </c>
      <c r="CL29" s="336">
        <v>0</v>
      </c>
    </row>
    <row r="30" spans="1:91" ht="15" customHeight="1" outlineLevel="1">
      <c r="A30" s="430"/>
      <c r="B30" s="431"/>
      <c r="C30" s="432" t="s">
        <v>7</v>
      </c>
      <c r="D30" s="591" t="s">
        <v>212</v>
      </c>
      <c r="E30" s="433"/>
      <c r="F30" s="434"/>
      <c r="G30" s="435"/>
      <c r="H30" s="436"/>
      <c r="I30" s="435"/>
      <c r="J30" s="437">
        <f>SUM(J31:J34)</f>
        <v>0</v>
      </c>
      <c r="K30" s="890"/>
      <c r="L30" s="274"/>
      <c r="M30" s="796"/>
      <c r="N30" s="797"/>
      <c r="O30" s="277"/>
      <c r="P30" s="274"/>
      <c r="Q30" s="796"/>
      <c r="R30" s="797"/>
      <c r="S30" s="330"/>
      <c r="T30" s="399"/>
      <c r="U30" s="135"/>
      <c r="V30" s="396"/>
      <c r="W30" s="21"/>
      <c r="X30" s="399"/>
      <c r="Y30" s="350"/>
      <c r="Z30" s="326"/>
      <c r="AA30" s="277"/>
      <c r="AB30" s="399"/>
      <c r="AC30" s="350"/>
      <c r="AD30" s="326"/>
      <c r="AE30" s="277"/>
      <c r="AF30" s="274"/>
      <c r="AG30" s="796"/>
      <c r="AH30" s="797"/>
      <c r="AI30" s="277"/>
      <c r="AJ30" s="274"/>
      <c r="AK30" s="796"/>
      <c r="AL30" s="797"/>
      <c r="AM30" s="151"/>
      <c r="AN30" s="274"/>
      <c r="AO30" s="796"/>
      <c r="AP30" s="797"/>
      <c r="AQ30" s="151"/>
      <c r="AR30" s="274"/>
      <c r="AS30" s="796"/>
      <c r="AT30" s="797"/>
      <c r="AU30" s="151"/>
      <c r="AV30" s="397"/>
      <c r="AW30" s="135"/>
      <c r="AX30" s="486"/>
      <c r="AY30" s="151"/>
      <c r="AZ30" s="798"/>
      <c r="BA30" s="135"/>
      <c r="BB30" s="325"/>
      <c r="BC30" s="151"/>
      <c r="BD30" s="283"/>
      <c r="BE30" s="135"/>
      <c r="BF30" s="797"/>
      <c r="BG30" s="163"/>
      <c r="BH30" s="274"/>
      <c r="BI30" s="796"/>
      <c r="BJ30" s="797"/>
      <c r="BL30" s="274"/>
      <c r="BM30" s="135"/>
      <c r="BN30" s="797"/>
      <c r="BP30" s="68"/>
      <c r="BQ30" s="799"/>
      <c r="BR30" s="342"/>
      <c r="BT30" s="274"/>
      <c r="BU30" s="800"/>
      <c r="BV30" s="342"/>
      <c r="BX30" s="304"/>
      <c r="BY30" s="135"/>
      <c r="BZ30" s="347"/>
      <c r="CB30" s="296"/>
      <c r="CC30" s="114"/>
      <c r="CD30" s="336"/>
      <c r="CF30" s="304"/>
      <c r="CG30" s="135"/>
      <c r="CH30" s="347"/>
      <c r="CJ30" s="296"/>
      <c r="CK30" s="114"/>
      <c r="CL30" s="336"/>
    </row>
    <row r="31" spans="1:91" ht="15" customHeight="1" outlineLevel="1">
      <c r="A31" s="193" t="s">
        <v>13403</v>
      </c>
      <c r="B31" s="441" t="s">
        <v>77</v>
      </c>
      <c r="C31" s="124" t="s">
        <v>13837</v>
      </c>
      <c r="D31" s="593" t="str">
        <f>IF(B31="","",IFERROR(VLOOKUP(B31,'SINAPI12-24'!$A$5:$H$17812,2,FALSE),VLOOKUP(ORÇAMENTO!B31,COMPOSIÇÕES!$A$9:$G$412,3,FALSE)))</f>
        <v xml:space="preserve">ADMINISTRAÇÃO LOCAL DE OBRA PARA 11 MESES </v>
      </c>
      <c r="E31" s="614" t="str">
        <f>IF(B31="","",IFERROR(VLOOKUP(B31,'SINAPI12-24'!$A$5:$H$17812,3,FALSE),VLOOKUP(ORÇAMENTO!B31,COMPOSIÇÕES!$A$9:$G$412,4,FALSE)))</f>
        <v>UN</v>
      </c>
      <c r="F31" s="427">
        <v>1</v>
      </c>
      <c r="G31" s="615"/>
      <c r="H31" s="137">
        <v>0.29310000000000003</v>
      </c>
      <c r="I31" s="104">
        <f>TRUNC(((G31*$H$37)+G31),2)</f>
        <v>0</v>
      </c>
      <c r="J31" s="473">
        <f t="shared" ref="J31" si="1">TRUNC(F31*I31,2)</f>
        <v>0</v>
      </c>
      <c r="K31" s="890"/>
      <c r="L31" s="321">
        <v>3.3799999999999997E-2</v>
      </c>
      <c r="M31" s="276">
        <v>5834.83</v>
      </c>
      <c r="N31" s="322">
        <f>L31/F31</f>
        <v>3.3799999999999997E-2</v>
      </c>
      <c r="O31" s="277"/>
      <c r="P31" s="321">
        <v>0.02</v>
      </c>
      <c r="Q31" s="276">
        <v>3452.56</v>
      </c>
      <c r="R31" s="322">
        <f>P31/F31</f>
        <v>0.02</v>
      </c>
      <c r="S31" s="323"/>
      <c r="T31" s="324"/>
      <c r="U31" s="325"/>
      <c r="V31" s="326"/>
      <c r="W31" s="21"/>
      <c r="X31" s="324"/>
      <c r="Y31" s="325"/>
      <c r="Z31" s="326"/>
      <c r="AA31" s="277"/>
      <c r="AB31" s="324"/>
      <c r="AC31" s="325"/>
      <c r="AD31" s="326"/>
      <c r="AE31" s="277"/>
      <c r="AF31" s="321">
        <v>3.7159233999999999E-2</v>
      </c>
      <c r="AG31" s="276">
        <v>6414.73</v>
      </c>
      <c r="AH31" s="322">
        <f>AF31/F31</f>
        <v>3.7159233999999999E-2</v>
      </c>
      <c r="AI31" s="277"/>
      <c r="AJ31" s="321">
        <v>1.1136620999999999E-2</v>
      </c>
      <c r="AK31" s="276">
        <v>1922.49</v>
      </c>
      <c r="AL31" s="322">
        <f>AJ31/F31</f>
        <v>1.1136620999999999E-2</v>
      </c>
      <c r="AM31" s="151"/>
      <c r="AN31" s="321">
        <v>1.3767112100664058E-2</v>
      </c>
      <c r="AO31" s="276">
        <v>2376.59</v>
      </c>
      <c r="AP31" s="322">
        <f>AN31/F31</f>
        <v>1.3767112100664058E-2</v>
      </c>
      <c r="AQ31" s="151"/>
      <c r="AR31" s="321">
        <v>1.1164586643016032E-2</v>
      </c>
      <c r="AS31" s="276">
        <v>1927.32</v>
      </c>
      <c r="AT31" s="322">
        <f>AR31/$F31</f>
        <v>1.1164586643016032E-2</v>
      </c>
      <c r="AU31" s="151"/>
      <c r="AV31" s="311"/>
      <c r="AW31" s="142"/>
      <c r="AX31" s="492"/>
      <c r="AY31" s="151"/>
      <c r="AZ31" s="268"/>
      <c r="BA31" s="122"/>
      <c r="BB31" s="120"/>
      <c r="BC31" s="151"/>
      <c r="BD31" s="327">
        <v>1.2284317561714501E-2</v>
      </c>
      <c r="BE31" s="16">
        <f t="shared" ref="BE31" si="2">TRUNC(BD31*I31,2)</f>
        <v>0</v>
      </c>
      <c r="BF31" s="322">
        <f>BD31/($F31-$X31-$AZ31)</f>
        <v>1.2284317561714501E-2</v>
      </c>
      <c r="BG31" s="151"/>
      <c r="BH31" s="321"/>
      <c r="BI31" s="276">
        <f>TRUNC(BH31*I31,2)</f>
        <v>0</v>
      </c>
      <c r="BJ31" s="322">
        <f>BH31/($F31-$X31-$AZ31)</f>
        <v>0</v>
      </c>
      <c r="BL31" s="321">
        <v>6.4000000000000003E-3</v>
      </c>
      <c r="BM31" s="16">
        <f>TRUNC(BL31*I31,2)</f>
        <v>0</v>
      </c>
      <c r="BN31" s="322">
        <f t="shared" ref="BN31" si="3">BL31/($F31-$X31-$AZ31)</f>
        <v>6.4000000000000003E-3</v>
      </c>
      <c r="BP31" s="68">
        <f>L31+P31+AF31+AJ31+AN31+AR31+BD31+BH31</f>
        <v>0.13931187130539457</v>
      </c>
      <c r="BQ31" s="136">
        <f>M31+Q31+AG31+AK31+AO31+AS31+BE31+BI31</f>
        <v>21928.52</v>
      </c>
      <c r="BR31" s="342">
        <f>BP31/($F31-$X31-$AZ31)</f>
        <v>0.13931187130539457</v>
      </c>
      <c r="BT31" s="280">
        <f>(F31-X31-AZ31)-BP31</f>
        <v>0.86068812869460543</v>
      </c>
      <c r="BU31" s="276">
        <f>TRUNC(BT31*I31,2)</f>
        <v>0</v>
      </c>
      <c r="BV31" s="342">
        <f>BT31/($F31-$X31-$AZ31)</f>
        <v>0.86068812869460543</v>
      </c>
      <c r="BX31" s="304">
        <f t="shared" si="0"/>
        <v>0</v>
      </c>
      <c r="BY31" s="135">
        <f t="shared" si="0"/>
        <v>0</v>
      </c>
      <c r="BZ31" s="347">
        <v>0</v>
      </c>
      <c r="CB31" s="296">
        <f>T31-BX31</f>
        <v>0</v>
      </c>
      <c r="CC31" s="114">
        <f>TRUNC(CB31*I31,2)</f>
        <v>0</v>
      </c>
      <c r="CD31" s="336">
        <v>0</v>
      </c>
      <c r="CF31" s="304"/>
      <c r="CG31" s="135"/>
      <c r="CH31" s="347">
        <v>0</v>
      </c>
      <c r="CJ31" s="296">
        <f>AV31-CF31</f>
        <v>0</v>
      </c>
      <c r="CK31" s="114">
        <f>TRUNC(CJ31*I31,2)</f>
        <v>0</v>
      </c>
      <c r="CL31" s="336">
        <v>0</v>
      </c>
    </row>
    <row r="32" spans="1:91" ht="15" customHeight="1" outlineLevel="1">
      <c r="A32" s="193" t="s">
        <v>13403</v>
      </c>
      <c r="B32" s="804" t="s">
        <v>80</v>
      </c>
      <c r="C32" s="124" t="s">
        <v>13838</v>
      </c>
      <c r="D32" s="593" t="str">
        <f>IF(B32="","",IFERROR(VLOOKUP(B32,'SINAPI12-24'!$A$5:$H$17812,2,FALSE),VLOOKUP(ORÇAMENTO!B32,COMPOSIÇÕES!$A$9:$G$413,3,FALSE)))</f>
        <v>EXECUÇÃO DE SANITÁRIO E VESTIÁRIO EM CANTEIRO DE OBRA EM CHAPA DE MADEIRA COMPENSADA, NÃO INCLUSO MOBILIÁRIO. AF_02/2016.  (REFERÊNCIAS  SINAPI 93212 12/2023 ).</v>
      </c>
      <c r="E32" s="614">
        <f>IF(B32="","",IFERROR(VLOOKUP(B32,'SINAPI12-24'!$A$5:$H$17812,3,FALSE),VLOOKUP(ORÇAMENTO!B32,COMPOSIÇÕES!$A$9:$G$258,6,FALSE)))</f>
        <v>863.74</v>
      </c>
      <c r="F32" s="750">
        <v>7.5</v>
      </c>
      <c r="G32" s="615"/>
      <c r="H32" s="106">
        <f t="shared" ref="H32:H34" si="4">$G$6</f>
        <v>0.29310000000000003</v>
      </c>
      <c r="I32" s="104">
        <f>TRUNC(((G32*$H$37)+G32),2)</f>
        <v>0</v>
      </c>
      <c r="J32" s="470">
        <f t="shared" ref="J32:J34" si="5">TRUNC(F32*I32,2)</f>
        <v>0</v>
      </c>
      <c r="K32" s="890"/>
      <c r="L32" s="66">
        <v>2.52</v>
      </c>
      <c r="M32" s="170">
        <v>3234.21</v>
      </c>
      <c r="N32" s="339">
        <f t="shared" ref="N32:N34" si="6">L32/F32</f>
        <v>0.33600000000000002</v>
      </c>
      <c r="O32" s="277"/>
      <c r="P32" s="66"/>
      <c r="Q32" s="170"/>
      <c r="R32" s="339"/>
      <c r="S32" s="330"/>
      <c r="T32" s="354"/>
      <c r="U32" s="170"/>
      <c r="V32" s="363"/>
      <c r="W32" s="21"/>
      <c r="X32" s="354"/>
      <c r="Y32" s="168"/>
      <c r="Z32" s="341"/>
      <c r="AA32" s="277"/>
      <c r="AB32" s="354"/>
      <c r="AC32" s="168"/>
      <c r="AD32" s="341"/>
      <c r="AE32" s="277"/>
      <c r="AF32" s="66"/>
      <c r="AG32" s="170"/>
      <c r="AH32" s="339"/>
      <c r="AI32" s="277"/>
      <c r="AJ32" s="66"/>
      <c r="AK32" s="170"/>
      <c r="AL32" s="339"/>
      <c r="AM32" s="151"/>
      <c r="AN32" s="66"/>
      <c r="AO32" s="170"/>
      <c r="AP32" s="339"/>
      <c r="AQ32" s="151"/>
      <c r="AR32" s="66"/>
      <c r="AS32" s="170"/>
      <c r="AT32" s="339"/>
      <c r="AU32" s="151"/>
      <c r="AV32" s="364"/>
      <c r="AW32" s="170"/>
      <c r="AX32" s="479"/>
      <c r="AY32" s="151"/>
      <c r="AZ32" s="297"/>
      <c r="BA32" s="170"/>
      <c r="BB32" s="479"/>
      <c r="BC32" s="151"/>
      <c r="BD32" s="66"/>
      <c r="BE32" s="170">
        <f t="shared" ref="BE32:BE70" si="7">TRUNC(BD32*I32,2)</f>
        <v>0</v>
      </c>
      <c r="BF32" s="339">
        <f t="shared" ref="BF32:BF34" si="8">BD32/($F32-$X32-$AZ32)</f>
        <v>0</v>
      </c>
      <c r="BG32" s="163"/>
      <c r="BH32" s="66"/>
      <c r="BI32" s="170">
        <f t="shared" ref="BI32:BI70" si="9">TRUNC(BH32*I32,2)</f>
        <v>0</v>
      </c>
      <c r="BJ32" s="339">
        <f t="shared" ref="BJ32:BJ70" si="10">BH32/($F32-$X32-$AZ32)</f>
        <v>0</v>
      </c>
      <c r="BL32" s="66"/>
      <c r="BM32" s="170">
        <f t="shared" ref="BM32:BM34" si="11">TRUNC(BL32*M32,2)</f>
        <v>0</v>
      </c>
      <c r="BN32" s="339">
        <f t="shared" ref="BN32:BN34" si="12">BL32/($F32-$X32-$AZ32)</f>
        <v>0</v>
      </c>
      <c r="BP32" s="66">
        <f t="shared" ref="BP32:BP70" si="13">L32+P32+AF32+AJ32+AN32+AR32+BD32+BH32</f>
        <v>2.52</v>
      </c>
      <c r="BQ32" s="170">
        <f t="shared" ref="BQ32:BQ70" si="14">M32+Q32+AG32+AK32+AO32+AS32+BE32+BI32</f>
        <v>3234.21</v>
      </c>
      <c r="BR32" s="339">
        <f t="shared" ref="BR32:BR70" si="15">BP32/($F32-$X32-$AZ32)</f>
        <v>0.33600000000000002</v>
      </c>
      <c r="BT32" s="66">
        <f t="shared" ref="BT32:BT34" si="16">(F32-X32-AZ32)-BP32</f>
        <v>4.9800000000000004</v>
      </c>
      <c r="BU32" s="170">
        <f t="shared" ref="BU32:BU70" si="17">TRUNC(BT32*I32,2)</f>
        <v>0</v>
      </c>
      <c r="BV32" s="339">
        <f t="shared" ref="BV32:BV70" si="18">BT32/($F32-$X32-$AZ32)</f>
        <v>0.66400000000000003</v>
      </c>
      <c r="BX32" s="297">
        <f t="shared" ref="BX32:BX71" si="19">AB32</f>
        <v>0</v>
      </c>
      <c r="BY32" s="170">
        <f t="shared" ref="BY32:BY71" si="20">AC32</f>
        <v>0</v>
      </c>
      <c r="BZ32" s="339">
        <v>0</v>
      </c>
      <c r="CB32" s="297">
        <f t="shared" ref="CB32:CB71" si="21">T32-BX32</f>
        <v>0</v>
      </c>
      <c r="CC32" s="170">
        <f t="shared" ref="CC32:CC71" si="22">TRUNC(CB32*I32,2)</f>
        <v>0</v>
      </c>
      <c r="CD32" s="339">
        <v>0</v>
      </c>
      <c r="CF32" s="297">
        <v>0</v>
      </c>
      <c r="CG32" s="170">
        <v>0</v>
      </c>
      <c r="CH32" s="339">
        <v>0</v>
      </c>
      <c r="CJ32" s="297">
        <v>0</v>
      </c>
      <c r="CK32" s="170">
        <v>0</v>
      </c>
      <c r="CL32" s="339">
        <v>0</v>
      </c>
    </row>
    <row r="33" spans="1:90" ht="15" customHeight="1" outlineLevel="1">
      <c r="A33" s="193" t="s">
        <v>13403</v>
      </c>
      <c r="B33" s="105" t="s">
        <v>83</v>
      </c>
      <c r="C33" s="124" t="s">
        <v>13839</v>
      </c>
      <c r="D33" s="593" t="str">
        <f>IF(B33="","",IFERROR(VLOOKUP(B33,'SINAPI12-24'!$A$5:$H$17812,2,FALSE),VLOOKUP(ORÇAMENTO!B33,COMPOSIÇÕES!$A$9:$G$413,3,FALSE)))</f>
        <v>EXECUÇÃO DE ALMOXARIFADO EM CANTEIRO DE OBRA EM CHAPA DE MADEIRA COMPENSADA, INCLUSO PRATELEIRAS. AF_02/2016.  (REFERÊNCIAS  SINAPI 93212 12/2023 ).</v>
      </c>
      <c r="E33" s="614">
        <f>IF(B33="","",IFERROR(VLOOKUP(B33,'SINAPI12-24'!$A$5:$H$17812,3,FALSE),VLOOKUP(ORÇAMENTO!B33,COMPOSIÇÕES!$A$9:$G$258,6,FALSE)))</f>
        <v>791.33</v>
      </c>
      <c r="F33" s="750">
        <v>12</v>
      </c>
      <c r="G33" s="615"/>
      <c r="H33" s="106">
        <f t="shared" si="4"/>
        <v>0.29310000000000003</v>
      </c>
      <c r="I33" s="104">
        <f>TRUNC(((G33*$H$37)+G33),2)</f>
        <v>0</v>
      </c>
      <c r="J33" s="470">
        <f>TRUNC(F33*I33,2)</f>
        <v>0</v>
      </c>
      <c r="K33" s="890"/>
      <c r="L33" s="66">
        <v>20</v>
      </c>
      <c r="M33" s="170">
        <v>29190.6</v>
      </c>
      <c r="N33" s="339">
        <f t="shared" si="6"/>
        <v>1.6666666666666667</v>
      </c>
      <c r="O33" s="277"/>
      <c r="P33" s="66"/>
      <c r="Q33" s="170"/>
      <c r="R33" s="339"/>
      <c r="S33" s="330"/>
      <c r="T33" s="354"/>
      <c r="U33" s="170"/>
      <c r="V33" s="363"/>
      <c r="W33" s="21"/>
      <c r="X33" s="354"/>
      <c r="Y33" s="168"/>
      <c r="Z33" s="341"/>
      <c r="AA33" s="277"/>
      <c r="AB33" s="354"/>
      <c r="AC33" s="168"/>
      <c r="AD33" s="341"/>
      <c r="AE33" s="277"/>
      <c r="AF33" s="66"/>
      <c r="AG33" s="170"/>
      <c r="AH33" s="339"/>
      <c r="AI33" s="277"/>
      <c r="AJ33" s="66"/>
      <c r="AK33" s="170"/>
      <c r="AL33" s="339"/>
      <c r="AM33" s="151"/>
      <c r="AN33" s="66"/>
      <c r="AO33" s="170"/>
      <c r="AP33" s="339"/>
      <c r="AQ33" s="151"/>
      <c r="AR33" s="66"/>
      <c r="AS33" s="170"/>
      <c r="AT33" s="339"/>
      <c r="AU33" s="151"/>
      <c r="AV33" s="364"/>
      <c r="AW33" s="170"/>
      <c r="AX33" s="479"/>
      <c r="AY33" s="151"/>
      <c r="AZ33" s="297"/>
      <c r="BA33" s="170"/>
      <c r="BB33" s="479"/>
      <c r="BC33" s="151"/>
      <c r="BD33" s="66"/>
      <c r="BE33" s="170">
        <f t="shared" si="7"/>
        <v>0</v>
      </c>
      <c r="BF33" s="339">
        <f t="shared" si="8"/>
        <v>0</v>
      </c>
      <c r="BG33" s="163"/>
      <c r="BH33" s="66"/>
      <c r="BI33" s="170">
        <f t="shared" si="9"/>
        <v>0</v>
      </c>
      <c r="BJ33" s="339">
        <f t="shared" si="10"/>
        <v>0</v>
      </c>
      <c r="BL33" s="66"/>
      <c r="BM33" s="170">
        <f t="shared" si="11"/>
        <v>0</v>
      </c>
      <c r="BN33" s="339">
        <f t="shared" si="12"/>
        <v>0</v>
      </c>
      <c r="BP33" s="66">
        <f t="shared" si="13"/>
        <v>20</v>
      </c>
      <c r="BQ33" s="170">
        <f t="shared" si="14"/>
        <v>29190.6</v>
      </c>
      <c r="BR33" s="339">
        <f t="shared" si="15"/>
        <v>1.6666666666666667</v>
      </c>
      <c r="BT33" s="66">
        <f t="shared" si="16"/>
        <v>-8</v>
      </c>
      <c r="BU33" s="170">
        <f t="shared" si="17"/>
        <v>0</v>
      </c>
      <c r="BV33" s="339">
        <f t="shared" si="18"/>
        <v>-0.66666666666666663</v>
      </c>
      <c r="BX33" s="297">
        <f t="shared" si="19"/>
        <v>0</v>
      </c>
      <c r="BY33" s="170">
        <f t="shared" si="20"/>
        <v>0</v>
      </c>
      <c r="BZ33" s="339">
        <v>0</v>
      </c>
      <c r="CB33" s="297">
        <f t="shared" si="21"/>
        <v>0</v>
      </c>
      <c r="CC33" s="170">
        <f t="shared" si="22"/>
        <v>0</v>
      </c>
      <c r="CD33" s="339">
        <v>0</v>
      </c>
      <c r="CF33" s="297">
        <v>0</v>
      </c>
      <c r="CG33" s="170">
        <v>0</v>
      </c>
      <c r="CH33" s="339">
        <v>0</v>
      </c>
      <c r="CJ33" s="297">
        <v>0</v>
      </c>
      <c r="CK33" s="170">
        <v>0</v>
      </c>
      <c r="CL33" s="339">
        <v>0</v>
      </c>
    </row>
    <row r="34" spans="1:90" ht="15" customHeight="1" outlineLevel="1">
      <c r="A34" s="193" t="s">
        <v>13403</v>
      </c>
      <c r="B34" s="105" t="s">
        <v>86</v>
      </c>
      <c r="C34" s="124" t="s">
        <v>13840</v>
      </c>
      <c r="D34" s="593" t="str">
        <f>IF(B34="","",IFERROR(VLOOKUP(B34,'SINAPI12-24'!$A$5:$H$17812,2,FALSE),VLOOKUP(ORÇAMENTO!B34,COMPOSIÇÕES!$A$9:$G$413,3,FALSE)))</f>
        <v>EXECUÇÃO DE ESCRITÓRIO EM CANTEIRO DE OBRA EM CHAPA DE MADEIRA COMPENSADA, NÃO INCLUSO MOBILIÁRIO E EQUIPAMENTOS. AF_02/2016  (REFERÊNCIAS  SINAPI 93212 12/2023 ).</v>
      </c>
      <c r="E34" s="614">
        <f>IF(B34="","",IFERROR(VLOOKUP(B34,'SINAPI12-24'!$A$5:$H$17812,3,FALSE),VLOOKUP(ORÇAMENTO!B34,COMPOSIÇÕES!$A$9:$G$258,6,FALSE)))</f>
        <v>958.68000000000006</v>
      </c>
      <c r="F34" s="750">
        <v>9</v>
      </c>
      <c r="G34" s="615"/>
      <c r="H34" s="106">
        <f t="shared" si="4"/>
        <v>0.29310000000000003</v>
      </c>
      <c r="I34" s="104">
        <f>TRUNC(((G34*$H$37)+G34),2)</f>
        <v>0</v>
      </c>
      <c r="J34" s="470">
        <f t="shared" si="5"/>
        <v>0</v>
      </c>
      <c r="K34" s="890"/>
      <c r="L34" s="66">
        <v>20</v>
      </c>
      <c r="M34" s="170">
        <v>22293</v>
      </c>
      <c r="N34" s="339">
        <f t="shared" si="6"/>
        <v>2.2222222222222223</v>
      </c>
      <c r="O34" s="277"/>
      <c r="P34" s="66"/>
      <c r="Q34" s="170"/>
      <c r="R34" s="339"/>
      <c r="S34" s="330"/>
      <c r="T34" s="354"/>
      <c r="U34" s="170"/>
      <c r="V34" s="363"/>
      <c r="W34" s="21"/>
      <c r="X34" s="354"/>
      <c r="Y34" s="168"/>
      <c r="Z34" s="341"/>
      <c r="AA34" s="277"/>
      <c r="AB34" s="354"/>
      <c r="AC34" s="168"/>
      <c r="AD34" s="341"/>
      <c r="AE34" s="277"/>
      <c r="AF34" s="66"/>
      <c r="AG34" s="170"/>
      <c r="AH34" s="339"/>
      <c r="AI34" s="277"/>
      <c r="AJ34" s="66"/>
      <c r="AK34" s="170"/>
      <c r="AL34" s="339"/>
      <c r="AM34" s="151"/>
      <c r="AN34" s="66"/>
      <c r="AO34" s="170"/>
      <c r="AP34" s="339"/>
      <c r="AQ34" s="151"/>
      <c r="AR34" s="66"/>
      <c r="AS34" s="170"/>
      <c r="AT34" s="339"/>
      <c r="AU34" s="151"/>
      <c r="AV34" s="364"/>
      <c r="AW34" s="170"/>
      <c r="AX34" s="479"/>
      <c r="AY34" s="151"/>
      <c r="AZ34" s="297"/>
      <c r="BA34" s="170"/>
      <c r="BB34" s="479"/>
      <c r="BC34" s="151"/>
      <c r="BD34" s="66"/>
      <c r="BE34" s="170">
        <f t="shared" si="7"/>
        <v>0</v>
      </c>
      <c r="BF34" s="339">
        <f t="shared" si="8"/>
        <v>0</v>
      </c>
      <c r="BG34" s="163"/>
      <c r="BH34" s="66"/>
      <c r="BI34" s="170">
        <f t="shared" si="9"/>
        <v>0</v>
      </c>
      <c r="BJ34" s="339">
        <f t="shared" si="10"/>
        <v>0</v>
      </c>
      <c r="BL34" s="66"/>
      <c r="BM34" s="170">
        <f t="shared" si="11"/>
        <v>0</v>
      </c>
      <c r="BN34" s="339">
        <f t="shared" si="12"/>
        <v>0</v>
      </c>
      <c r="BP34" s="66">
        <f t="shared" si="13"/>
        <v>20</v>
      </c>
      <c r="BQ34" s="170">
        <f t="shared" si="14"/>
        <v>22293</v>
      </c>
      <c r="BR34" s="339">
        <f t="shared" si="15"/>
        <v>2.2222222222222223</v>
      </c>
      <c r="BT34" s="66">
        <f t="shared" si="16"/>
        <v>-11</v>
      </c>
      <c r="BU34" s="170">
        <f t="shared" si="17"/>
        <v>0</v>
      </c>
      <c r="BV34" s="339">
        <f t="shared" si="18"/>
        <v>-1.2222222222222223</v>
      </c>
      <c r="BX34" s="297">
        <f t="shared" si="19"/>
        <v>0</v>
      </c>
      <c r="BY34" s="170">
        <f t="shared" si="20"/>
        <v>0</v>
      </c>
      <c r="BZ34" s="339">
        <v>0</v>
      </c>
      <c r="CB34" s="297">
        <f t="shared" si="21"/>
        <v>0</v>
      </c>
      <c r="CC34" s="170">
        <f t="shared" si="22"/>
        <v>0</v>
      </c>
      <c r="CD34" s="339">
        <v>0</v>
      </c>
      <c r="CF34" s="297">
        <v>0</v>
      </c>
      <c r="CG34" s="170">
        <v>0</v>
      </c>
      <c r="CH34" s="339">
        <v>0</v>
      </c>
      <c r="CJ34" s="297">
        <v>0</v>
      </c>
      <c r="CK34" s="170">
        <v>0</v>
      </c>
      <c r="CL34" s="339">
        <v>0</v>
      </c>
    </row>
    <row r="35" spans="1:90" ht="15" customHeight="1">
      <c r="A35" s="460"/>
      <c r="B35" s="131"/>
      <c r="C35" s="461">
        <v>2</v>
      </c>
      <c r="D35" s="594" t="s">
        <v>474</v>
      </c>
      <c r="E35" s="462"/>
      <c r="F35" s="463"/>
      <c r="G35" s="464"/>
      <c r="H35" s="465"/>
      <c r="I35" s="464"/>
      <c r="J35" s="466">
        <f>SUM(J36,J38,J42,J46)</f>
        <v>0</v>
      </c>
      <c r="K35" s="890"/>
      <c r="L35" s="264"/>
      <c r="M35" s="265"/>
      <c r="N35" s="329"/>
      <c r="O35" s="277"/>
      <c r="P35" s="264"/>
      <c r="Q35" s="265"/>
      <c r="R35" s="329"/>
      <c r="S35" s="330"/>
      <c r="T35" s="331"/>
      <c r="U35" s="332"/>
      <c r="V35" s="333"/>
      <c r="W35" s="21"/>
      <c r="X35" s="331"/>
      <c r="Y35" s="332"/>
      <c r="Z35" s="333"/>
      <c r="AA35" s="277"/>
      <c r="AB35" s="331"/>
      <c r="AC35" s="332"/>
      <c r="AD35" s="333"/>
      <c r="AE35" s="277"/>
      <c r="AF35" s="264"/>
      <c r="AG35" s="265"/>
      <c r="AH35" s="329"/>
      <c r="AI35" s="277"/>
      <c r="AJ35" s="264"/>
      <c r="AK35" s="265"/>
      <c r="AL35" s="329"/>
      <c r="AM35" s="151"/>
      <c r="AN35" s="264"/>
      <c r="AO35" s="265"/>
      <c r="AP35" s="329"/>
      <c r="AQ35" s="151"/>
      <c r="AR35" s="264"/>
      <c r="AS35" s="265"/>
      <c r="AT35" s="329"/>
      <c r="AU35" s="151"/>
      <c r="AV35" s="315"/>
      <c r="AW35" s="334"/>
      <c r="AX35" s="493"/>
      <c r="AY35" s="320"/>
      <c r="AZ35" s="317"/>
      <c r="BA35" s="318"/>
      <c r="BB35" s="489"/>
      <c r="BC35" s="320"/>
      <c r="BD35" s="264"/>
      <c r="BE35" s="265"/>
      <c r="BF35" s="491"/>
      <c r="BG35" s="151"/>
      <c r="BH35" s="264"/>
      <c r="BI35" s="265"/>
      <c r="BJ35" s="491"/>
      <c r="BL35" s="264"/>
      <c r="BM35" s="265"/>
      <c r="BN35" s="491"/>
      <c r="BP35" s="288"/>
      <c r="BQ35" s="289"/>
      <c r="BR35" s="335"/>
      <c r="BT35" s="288"/>
      <c r="BU35" s="289"/>
      <c r="BV35" s="335"/>
      <c r="BX35" s="424"/>
      <c r="BY35" s="425"/>
      <c r="BZ35" s="411"/>
      <c r="CB35" s="424"/>
      <c r="CC35" s="425"/>
      <c r="CD35" s="411"/>
      <c r="CF35" s="424"/>
      <c r="CG35" s="425"/>
      <c r="CH35" s="411"/>
      <c r="CJ35" s="424"/>
      <c r="CK35" s="425"/>
      <c r="CL35" s="411"/>
    </row>
    <row r="36" spans="1:90" ht="15" customHeight="1" outlineLevel="1">
      <c r="A36" s="430"/>
      <c r="B36" s="431"/>
      <c r="C36" s="432" t="s">
        <v>9</v>
      </c>
      <c r="D36" s="591" t="s">
        <v>211</v>
      </c>
      <c r="E36" s="433"/>
      <c r="F36" s="434"/>
      <c r="G36" s="435"/>
      <c r="H36" s="436"/>
      <c r="I36" s="435"/>
      <c r="J36" s="437">
        <f>SUM(J37)</f>
        <v>0</v>
      </c>
      <c r="K36" s="890"/>
      <c r="L36" s="266"/>
      <c r="M36" s="267"/>
      <c r="N36" s="356"/>
      <c r="O36" s="277"/>
      <c r="P36" s="266"/>
      <c r="Q36" s="267"/>
      <c r="R36" s="356"/>
      <c r="S36" s="330"/>
      <c r="T36" s="357"/>
      <c r="U36" s="267"/>
      <c r="V36" s="369"/>
      <c r="W36" s="21"/>
      <c r="X36" s="357"/>
      <c r="Y36" s="358"/>
      <c r="Z36" s="359"/>
      <c r="AA36" s="277"/>
      <c r="AB36" s="357"/>
      <c r="AC36" s="358"/>
      <c r="AD36" s="359"/>
      <c r="AE36" s="277"/>
      <c r="AF36" s="266"/>
      <c r="AG36" s="267"/>
      <c r="AH36" s="356"/>
      <c r="AI36" s="277"/>
      <c r="AJ36" s="266"/>
      <c r="AK36" s="267"/>
      <c r="AL36" s="356"/>
      <c r="AM36" s="151"/>
      <c r="AN36" s="266"/>
      <c r="AO36" s="267"/>
      <c r="AP36" s="356"/>
      <c r="AQ36" s="151"/>
      <c r="AR36" s="266"/>
      <c r="AS36" s="267"/>
      <c r="AT36" s="356"/>
      <c r="AU36" s="151"/>
      <c r="AV36" s="357"/>
      <c r="AW36" s="267"/>
      <c r="AX36" s="482"/>
      <c r="AY36" s="151"/>
      <c r="AZ36" s="300"/>
      <c r="BA36" s="267"/>
      <c r="BB36" s="482"/>
      <c r="BC36" s="151"/>
      <c r="BD36" s="266"/>
      <c r="BE36" s="267"/>
      <c r="BF36" s="356"/>
      <c r="BG36" s="163"/>
      <c r="BH36" s="266"/>
      <c r="BI36" s="267"/>
      <c r="BJ36" s="356"/>
      <c r="BL36" s="266"/>
      <c r="BM36" s="267"/>
      <c r="BN36" s="356"/>
      <c r="BP36" s="266"/>
      <c r="BQ36" s="267"/>
      <c r="BR36" s="356"/>
      <c r="BT36" s="266"/>
      <c r="BU36" s="267"/>
      <c r="BV36" s="356"/>
      <c r="BX36" s="300"/>
      <c r="BY36" s="267"/>
      <c r="BZ36" s="356"/>
      <c r="CB36" s="300"/>
      <c r="CC36" s="267"/>
      <c r="CD36" s="356"/>
      <c r="CF36" s="300"/>
      <c r="CG36" s="267"/>
      <c r="CH36" s="356"/>
      <c r="CJ36" s="300"/>
      <c r="CK36" s="267"/>
      <c r="CL36" s="356"/>
    </row>
    <row r="37" spans="1:90" ht="15" customHeight="1" outlineLevel="1">
      <c r="A37" s="140" t="s">
        <v>15</v>
      </c>
      <c r="B37" s="107">
        <v>95876</v>
      </c>
      <c r="C37" s="13" t="s">
        <v>13468</v>
      </c>
      <c r="D37" s="593" t="str">
        <f>IF(B37="","",IFERROR(VLOOKUP(B37,'SINAPI12-24'!$A$5:$H$17812,2,FALSE),VLOOKUP(ORÇAMENTO!B37,COMPOSIÇÕES!$A$9:$G$412,3,FALSE)))</f>
        <v>TRANSPORTE COM CAMINHÃO BASCULANTE DE 14 M³, EM VIA URBANA PAVIMENTADA, DMT ATÉ 30 KM (UNIDADE: M3XKM). AF_07/2020</v>
      </c>
      <c r="E37" s="614" t="str">
        <f>IF(B37="","",IFERROR(VLOOKUP(B37,'SINAPI12-24'!$A$5:$H$17812,3,FALSE),VLOOKUP(ORÇAMENTO!B37,COMPOSIÇÕES!$A$9:$G$412,4,FALSE)))</f>
        <v>M3XKM</v>
      </c>
      <c r="F37" s="112">
        <v>533.1</v>
      </c>
      <c r="G37" s="615"/>
      <c r="H37" s="110">
        <v>0.29310000000000003</v>
      </c>
      <c r="I37" s="104">
        <f>TRUNC(((G37*$H$37)+G37),2)</f>
        <v>0</v>
      </c>
      <c r="J37" s="471">
        <f t="shared" ref="J37" si="23">TRUNC(F37*I37,2)</f>
        <v>0</v>
      </c>
      <c r="K37" s="890"/>
      <c r="L37" s="66">
        <v>2384.4216000000001</v>
      </c>
      <c r="M37" s="170">
        <v>6461.78</v>
      </c>
      <c r="N37" s="339">
        <f>L37/F37</f>
        <v>4.4727473269555427</v>
      </c>
      <c r="O37" s="277"/>
      <c r="P37" s="66"/>
      <c r="Q37" s="170"/>
      <c r="R37" s="339"/>
      <c r="S37" s="330"/>
      <c r="T37" s="66"/>
      <c r="U37" s="100"/>
      <c r="V37" s="341"/>
      <c r="W37" s="21"/>
      <c r="X37" s="66"/>
      <c r="Y37" s="100"/>
      <c r="Z37" s="341"/>
      <c r="AA37" s="277"/>
      <c r="AB37" s="66"/>
      <c r="AC37" s="100"/>
      <c r="AD37" s="341"/>
      <c r="AE37" s="277"/>
      <c r="AF37" s="66"/>
      <c r="AG37" s="170"/>
      <c r="AH37" s="339"/>
      <c r="AI37" s="277"/>
      <c r="AJ37" s="66"/>
      <c r="AK37" s="170"/>
      <c r="AL37" s="339"/>
      <c r="AM37" s="151"/>
      <c r="AN37" s="66"/>
      <c r="AO37" s="170"/>
      <c r="AP37" s="339"/>
      <c r="AQ37" s="151"/>
      <c r="AR37" s="66"/>
      <c r="AS37" s="170"/>
      <c r="AT37" s="339"/>
      <c r="AU37" s="151"/>
      <c r="AV37" s="316">
        <v>61.94</v>
      </c>
      <c r="AW37" s="170">
        <v>167.85</v>
      </c>
      <c r="AX37" s="100" t="e">
        <f>AW37/#REF!</f>
        <v>#REF!</v>
      </c>
      <c r="AY37" s="151"/>
      <c r="AZ37" s="316"/>
      <c r="BA37" s="111"/>
      <c r="BB37" s="109"/>
      <c r="BC37" s="151"/>
      <c r="BD37" s="156"/>
      <c r="BE37" s="170">
        <f t="shared" ref="BE37" si="24">TRUNC(BD37*I37,2)</f>
        <v>0</v>
      </c>
      <c r="BF37" s="168">
        <f>BD37/($F37-$X37-$AZ37)</f>
        <v>0</v>
      </c>
      <c r="BG37" s="151"/>
      <c r="BH37" s="66"/>
      <c r="BI37" s="170">
        <f t="shared" ref="BI37" si="25">TRUNC(BH37*I37,2)</f>
        <v>0</v>
      </c>
      <c r="BJ37" s="339">
        <f>BH37/($F37-$X37-$AZ37)</f>
        <v>0</v>
      </c>
      <c r="BL37" s="66"/>
      <c r="BM37" s="170">
        <f t="shared" ref="BM37" si="26">TRUNC(BL37*M37,2)</f>
        <v>0</v>
      </c>
      <c r="BN37" s="339">
        <f>BL37/($F37-$X37-$AZ37)</f>
        <v>0</v>
      </c>
      <c r="BP37" s="66">
        <f t="shared" ref="BP37" si="27">L37+P37+AF37+AJ37+AN37+AR37+BD37+BH37</f>
        <v>2384.4216000000001</v>
      </c>
      <c r="BQ37" s="170">
        <f t="shared" ref="BQ37" si="28">M37+Q37+AG37+AK37+AO37+AS37+BE37+BI37</f>
        <v>6461.78</v>
      </c>
      <c r="BR37" s="339">
        <f>BP37/($F37-$X37-$AZ37)</f>
        <v>4.4727473269555427</v>
      </c>
      <c r="BT37" s="66">
        <f t="shared" ref="BT37" si="29">(F37-X37-AZ37)-BP37</f>
        <v>-1851.3216000000002</v>
      </c>
      <c r="BU37" s="170">
        <f t="shared" ref="BU37" si="30">TRUNC(BT37*I37,2)</f>
        <v>0</v>
      </c>
      <c r="BV37" s="339">
        <f>BT37/($F37-$X37-$AZ37)</f>
        <v>-3.4727473269555431</v>
      </c>
      <c r="BX37" s="297">
        <f t="shared" ref="BX37" si="31">AB37</f>
        <v>0</v>
      </c>
      <c r="BY37" s="12">
        <f t="shared" ref="BY37" si="32">AC37</f>
        <v>0</v>
      </c>
      <c r="BZ37" s="339">
        <v>0</v>
      </c>
      <c r="CB37" s="297">
        <f t="shared" ref="CB37" si="33">T37-BX37</f>
        <v>0</v>
      </c>
      <c r="CC37" s="12">
        <f t="shared" ref="CC37" si="34">TRUNC(CB37*I37,2)</f>
        <v>0</v>
      </c>
      <c r="CD37" s="339">
        <v>0</v>
      </c>
      <c r="CF37" s="297"/>
      <c r="CG37" s="12"/>
      <c r="CH37" s="339">
        <f t="shared" ref="CH37" si="35">CF37/AV37</f>
        <v>0</v>
      </c>
      <c r="CJ37" s="296">
        <f t="shared" ref="CJ37" si="36">AV37-CF37</f>
        <v>61.94</v>
      </c>
      <c r="CK37" s="12">
        <f t="shared" ref="CK37" si="37">TRUNC(CJ37*I37,2)</f>
        <v>0</v>
      </c>
      <c r="CL37" s="339">
        <f t="shared" ref="CL37" si="38">CJ37/AV37</f>
        <v>1</v>
      </c>
    </row>
    <row r="38" spans="1:90" ht="15" customHeight="1" outlineLevel="1">
      <c r="A38" s="430"/>
      <c r="B38" s="431"/>
      <c r="C38" s="432" t="s">
        <v>10</v>
      </c>
      <c r="D38" s="591" t="s">
        <v>212</v>
      </c>
      <c r="E38" s="433"/>
      <c r="F38" s="434"/>
      <c r="G38" s="435"/>
      <c r="H38" s="436"/>
      <c r="I38" s="435"/>
      <c r="J38" s="437">
        <f>SUM(J39:J41)</f>
        <v>0</v>
      </c>
      <c r="K38" s="890"/>
      <c r="L38" s="266"/>
      <c r="M38" s="267"/>
      <c r="N38" s="356"/>
      <c r="O38" s="277"/>
      <c r="P38" s="266"/>
      <c r="Q38" s="267"/>
      <c r="R38" s="356"/>
      <c r="S38" s="330"/>
      <c r="T38" s="357"/>
      <c r="U38" s="267"/>
      <c r="V38" s="369"/>
      <c r="W38" s="21"/>
      <c r="X38" s="357"/>
      <c r="Y38" s="358"/>
      <c r="Z38" s="359"/>
      <c r="AA38" s="277"/>
      <c r="AB38" s="357"/>
      <c r="AC38" s="358"/>
      <c r="AD38" s="359"/>
      <c r="AE38" s="277"/>
      <c r="AF38" s="266"/>
      <c r="AG38" s="267"/>
      <c r="AH38" s="356"/>
      <c r="AI38" s="277"/>
      <c r="AJ38" s="266"/>
      <c r="AK38" s="267"/>
      <c r="AL38" s="356"/>
      <c r="AM38" s="151"/>
      <c r="AN38" s="266"/>
      <c r="AO38" s="267"/>
      <c r="AP38" s="356"/>
      <c r="AQ38" s="151"/>
      <c r="AR38" s="266"/>
      <c r="AS38" s="267"/>
      <c r="AT38" s="356"/>
      <c r="AU38" s="151"/>
      <c r="AV38" s="357"/>
      <c r="AW38" s="267"/>
      <c r="AX38" s="482"/>
      <c r="AY38" s="151"/>
      <c r="AZ38" s="300"/>
      <c r="BA38" s="267"/>
      <c r="BB38" s="482"/>
      <c r="BC38" s="151"/>
      <c r="BD38" s="266"/>
      <c r="BE38" s="267"/>
      <c r="BF38" s="356"/>
      <c r="BG38" s="163"/>
      <c r="BH38" s="266"/>
      <c r="BI38" s="267"/>
      <c r="BJ38" s="356"/>
      <c r="BL38" s="266"/>
      <c r="BM38" s="267"/>
      <c r="BN38" s="356"/>
      <c r="BP38" s="266"/>
      <c r="BQ38" s="267"/>
      <c r="BR38" s="356"/>
      <c r="BT38" s="266"/>
      <c r="BU38" s="267"/>
      <c r="BV38" s="356"/>
      <c r="BX38" s="300"/>
      <c r="BY38" s="267"/>
      <c r="BZ38" s="356"/>
      <c r="CB38" s="300"/>
      <c r="CC38" s="267"/>
      <c r="CD38" s="356"/>
      <c r="CF38" s="300"/>
      <c r="CG38" s="267"/>
      <c r="CH38" s="356"/>
      <c r="CJ38" s="300"/>
      <c r="CK38" s="267"/>
      <c r="CL38" s="356"/>
    </row>
    <row r="39" spans="1:90" s="278" customFormat="1" ht="15" customHeight="1" outlineLevel="3">
      <c r="A39" s="139" t="s">
        <v>15</v>
      </c>
      <c r="B39" s="105">
        <v>93358</v>
      </c>
      <c r="C39" s="101" t="s">
        <v>260</v>
      </c>
      <c r="D39" s="593" t="str">
        <f>IF(B39="","",IFERROR(VLOOKUP(B39,'SINAPI12-24'!$A$5:$H$17812,2,FALSE),VLOOKUP(ORÇAMENTO!B39,COMPOSIÇÕES!$A$9:$G$258,5,FALSE)))</f>
        <v>ESCAVAÇÃO MANUAL DE VALA. AF_09/2024</v>
      </c>
      <c r="E39" s="614" t="str">
        <f>IF(B39="","",IFERROR(VLOOKUP(B39,'SINAPI12-24'!$A$5:$H$17812,3,FALSE),VLOOKUP(ORÇAMENTO!B39,COMPOSIÇÕES!$A$9:$G$258,6,FALSE)))</f>
        <v>M3</v>
      </c>
      <c r="F39" s="102">
        <v>15.59</v>
      </c>
      <c r="G39" s="615"/>
      <c r="H39" s="106">
        <f t="shared" ref="H39:H45" si="39">$G$6</f>
        <v>0.29310000000000003</v>
      </c>
      <c r="I39" s="104">
        <f t="shared" ref="I39:I41" si="40">TRUNC(((G39*$H$37)+G39),2)</f>
        <v>0</v>
      </c>
      <c r="J39" s="470">
        <f t="shared" ref="J39:J45" si="41">TRUNC(F39*I39,2)</f>
        <v>0</v>
      </c>
      <c r="K39" s="891"/>
      <c r="L39" s="271"/>
      <c r="M39" s="272"/>
      <c r="N39" s="377"/>
      <c r="O39" s="370"/>
      <c r="P39" s="271"/>
      <c r="Q39" s="272"/>
      <c r="R39" s="377"/>
      <c r="S39" s="378"/>
      <c r="T39" s="379"/>
      <c r="U39" s="272"/>
      <c r="V39" s="380"/>
      <c r="W39" s="372"/>
      <c r="X39" s="379"/>
      <c r="Y39" s="381"/>
      <c r="Z39" s="382"/>
      <c r="AA39" s="370"/>
      <c r="AB39" s="379"/>
      <c r="AC39" s="381"/>
      <c r="AD39" s="382"/>
      <c r="AE39" s="370"/>
      <c r="AF39" s="271"/>
      <c r="AG39" s="272"/>
      <c r="AH39" s="377"/>
      <c r="AI39" s="370"/>
      <c r="AJ39" s="271"/>
      <c r="AK39" s="272"/>
      <c r="AL39" s="377"/>
      <c r="AM39" s="154"/>
      <c r="AN39" s="271"/>
      <c r="AO39" s="272"/>
      <c r="AP39" s="377"/>
      <c r="AQ39" s="154"/>
      <c r="AR39" s="271"/>
      <c r="AS39" s="272"/>
      <c r="AT39" s="377"/>
      <c r="AU39" s="154"/>
      <c r="AV39" s="383"/>
      <c r="AW39" s="272"/>
      <c r="AX39" s="485"/>
      <c r="AY39" s="154"/>
      <c r="AZ39" s="301"/>
      <c r="BA39" s="272"/>
      <c r="BB39" s="485"/>
      <c r="BC39" s="154"/>
      <c r="BD39" s="271"/>
      <c r="BE39" s="272">
        <f t="shared" si="7"/>
        <v>0</v>
      </c>
      <c r="BF39" s="342">
        <f t="shared" ref="BF39:BF80" si="42">BD39/($F39-$X39-$AZ39)</f>
        <v>0</v>
      </c>
      <c r="BG39" s="257"/>
      <c r="BH39" s="271"/>
      <c r="BI39" s="272">
        <f t="shared" si="9"/>
        <v>0</v>
      </c>
      <c r="BJ39" s="377">
        <f t="shared" si="10"/>
        <v>0</v>
      </c>
      <c r="BL39" s="271"/>
      <c r="BM39" s="272">
        <f t="shared" ref="BM39:BM41" si="43">TRUNC(BL39*M39,2)</f>
        <v>0</v>
      </c>
      <c r="BN39" s="377">
        <f t="shared" ref="BN39:BN41" si="44">BL39/($F39-$X39-$AZ39)</f>
        <v>0</v>
      </c>
      <c r="BP39" s="69">
        <f t="shared" si="13"/>
        <v>0</v>
      </c>
      <c r="BQ39" s="114">
        <f t="shared" si="14"/>
        <v>0</v>
      </c>
      <c r="BR39" s="336">
        <f t="shared" si="15"/>
        <v>0</v>
      </c>
      <c r="BT39" s="69"/>
      <c r="BU39" s="114">
        <f t="shared" si="17"/>
        <v>0</v>
      </c>
      <c r="BV39" s="336">
        <f t="shared" si="18"/>
        <v>0</v>
      </c>
      <c r="BX39" s="301">
        <f t="shared" si="19"/>
        <v>0</v>
      </c>
      <c r="BY39" s="272">
        <f t="shared" si="20"/>
        <v>0</v>
      </c>
      <c r="BZ39" s="414">
        <v>0</v>
      </c>
      <c r="CB39" s="301">
        <f t="shared" si="21"/>
        <v>0</v>
      </c>
      <c r="CC39" s="272">
        <f t="shared" si="22"/>
        <v>0</v>
      </c>
      <c r="CD39" s="414">
        <v>0</v>
      </c>
      <c r="CF39" s="301">
        <v>0</v>
      </c>
      <c r="CG39" s="272">
        <v>0</v>
      </c>
      <c r="CH39" s="414">
        <v>0</v>
      </c>
      <c r="CJ39" s="301">
        <v>0</v>
      </c>
      <c r="CK39" s="272">
        <v>0</v>
      </c>
      <c r="CL39" s="414">
        <v>0</v>
      </c>
    </row>
    <row r="40" spans="1:90" s="279" customFormat="1" ht="15" customHeight="1" outlineLevel="3">
      <c r="A40" s="139" t="s">
        <v>15</v>
      </c>
      <c r="B40" s="105">
        <v>93382</v>
      </c>
      <c r="C40" s="101" t="s">
        <v>261</v>
      </c>
      <c r="D40" s="593" t="str">
        <f>IF(B40="","",IFERROR(VLOOKUP(B40,'SINAPI12-24'!$A$5:$H$17812,2,FALSE),VLOOKUP(ORÇAMENTO!B40,COMPOSIÇÕES!$A$9:$G$258,5,FALSE)))</f>
        <v>REATERRO MANUAL DE VALAS, COM COMPACTADOR DE SOLOS DE PERCUSSÃO. AF_08/2023</v>
      </c>
      <c r="E40" s="614" t="str">
        <f>IF(B40="","",IFERROR(VLOOKUP(B40,'SINAPI12-24'!$A$5:$H$17812,3,FALSE),VLOOKUP(ORÇAMENTO!B40,COMPOSIÇÕES!$A$9:$G$258,6,FALSE)))</f>
        <v>M3</v>
      </c>
      <c r="F40" s="102">
        <v>11.41</v>
      </c>
      <c r="G40" s="615"/>
      <c r="H40" s="106">
        <f t="shared" si="39"/>
        <v>0.29310000000000003</v>
      </c>
      <c r="I40" s="104">
        <f t="shared" si="40"/>
        <v>0</v>
      </c>
      <c r="J40" s="470">
        <f t="shared" si="41"/>
        <v>0</v>
      </c>
      <c r="K40" s="891"/>
      <c r="L40" s="261"/>
      <c r="M40" s="76"/>
      <c r="N40" s="384"/>
      <c r="O40" s="370"/>
      <c r="P40" s="261"/>
      <c r="Q40" s="76"/>
      <c r="R40" s="384"/>
      <c r="S40" s="378"/>
      <c r="T40" s="385"/>
      <c r="U40" s="76"/>
      <c r="V40" s="371"/>
      <c r="W40" s="372"/>
      <c r="X40" s="385"/>
      <c r="Y40" s="386"/>
      <c r="Z40" s="373"/>
      <c r="AA40" s="370"/>
      <c r="AB40" s="385"/>
      <c r="AC40" s="386"/>
      <c r="AD40" s="373"/>
      <c r="AE40" s="370"/>
      <c r="AF40" s="261"/>
      <c r="AG40" s="76"/>
      <c r="AH40" s="384"/>
      <c r="AI40" s="387"/>
      <c r="AJ40" s="261"/>
      <c r="AK40" s="76"/>
      <c r="AL40" s="384"/>
      <c r="AM40" s="155"/>
      <c r="AN40" s="261"/>
      <c r="AO40" s="76"/>
      <c r="AP40" s="384"/>
      <c r="AQ40" s="155"/>
      <c r="AR40" s="261"/>
      <c r="AS40" s="76"/>
      <c r="AT40" s="384"/>
      <c r="AU40" s="155"/>
      <c r="AV40" s="388"/>
      <c r="AW40" s="76"/>
      <c r="AX40" s="483"/>
      <c r="AY40" s="155"/>
      <c r="AZ40" s="302"/>
      <c r="BA40" s="76"/>
      <c r="BB40" s="483"/>
      <c r="BC40" s="155"/>
      <c r="BD40" s="261"/>
      <c r="BE40" s="76">
        <f t="shared" si="7"/>
        <v>0</v>
      </c>
      <c r="BF40" s="342">
        <f t="shared" si="42"/>
        <v>0</v>
      </c>
      <c r="BG40" s="258"/>
      <c r="BH40" s="261"/>
      <c r="BI40" s="76">
        <f t="shared" si="9"/>
        <v>0</v>
      </c>
      <c r="BJ40" s="384">
        <f t="shared" si="10"/>
        <v>0</v>
      </c>
      <c r="BL40" s="261"/>
      <c r="BM40" s="76">
        <f t="shared" si="43"/>
        <v>0</v>
      </c>
      <c r="BN40" s="384">
        <f t="shared" si="44"/>
        <v>0</v>
      </c>
      <c r="BP40" s="66">
        <f t="shared" si="13"/>
        <v>0</v>
      </c>
      <c r="BQ40" s="170">
        <f t="shared" si="14"/>
        <v>0</v>
      </c>
      <c r="BR40" s="339">
        <f t="shared" si="15"/>
        <v>0</v>
      </c>
      <c r="BT40" s="66"/>
      <c r="BU40" s="170">
        <f t="shared" si="17"/>
        <v>0</v>
      </c>
      <c r="BV40" s="339">
        <f t="shared" si="18"/>
        <v>0</v>
      </c>
      <c r="BX40" s="302">
        <f t="shared" si="19"/>
        <v>0</v>
      </c>
      <c r="BY40" s="76">
        <f t="shared" si="20"/>
        <v>0</v>
      </c>
      <c r="BZ40" s="412">
        <v>0</v>
      </c>
      <c r="CB40" s="302">
        <f t="shared" si="21"/>
        <v>0</v>
      </c>
      <c r="CC40" s="76">
        <f t="shared" si="22"/>
        <v>0</v>
      </c>
      <c r="CD40" s="412">
        <v>0</v>
      </c>
      <c r="CF40" s="302">
        <v>0</v>
      </c>
      <c r="CG40" s="76">
        <v>0</v>
      </c>
      <c r="CH40" s="412">
        <v>0</v>
      </c>
      <c r="CJ40" s="302">
        <v>0</v>
      </c>
      <c r="CK40" s="76">
        <v>0</v>
      </c>
      <c r="CL40" s="412">
        <v>0</v>
      </c>
    </row>
    <row r="41" spans="1:90" s="278" customFormat="1" ht="15" customHeight="1" outlineLevel="3">
      <c r="A41" s="193" t="s">
        <v>13403</v>
      </c>
      <c r="B41" s="688" t="s">
        <v>13360</v>
      </c>
      <c r="C41" s="101" t="s">
        <v>262</v>
      </c>
      <c r="D41" s="593" t="str">
        <f>IF(B41="","",IFERROR(VLOOKUP(B41,'SINAPI12-24'!$A$5:$H$17812,2,FALSE),VLOOKUP(ORÇAMENTO!B41,COMPOSIÇÕES!$A$9:$G$258,3,FALSE)))</f>
        <v>PREPARO DE FUNDO DE VALA  COM LARGURA MENOR QUE 1,5 M, EM LOCAL COM NÍVEL ALTO DE INTERFERÊNCIA. AF_06/2016 (REF. SINAPI 94098,1/2020)</v>
      </c>
      <c r="E41" s="614" t="str">
        <f>IF(B41="","",IFERROR(VLOOKUP(B41,'SINAPI12-24'!$A$5:$H$17812,3,FALSE),VLOOKUP(ORÇAMENTO!B41,COMPOSIÇÕES!$A$9:$G$258,4,FALSE)))</f>
        <v>M2</v>
      </c>
      <c r="F41" s="102">
        <v>12.95</v>
      </c>
      <c r="G41" s="615"/>
      <c r="H41" s="106">
        <f t="shared" si="39"/>
        <v>0.29310000000000003</v>
      </c>
      <c r="I41" s="104">
        <f t="shared" si="40"/>
        <v>0</v>
      </c>
      <c r="J41" s="470">
        <f t="shared" si="41"/>
        <v>0</v>
      </c>
      <c r="K41" s="891"/>
      <c r="L41" s="269"/>
      <c r="M41" s="270"/>
      <c r="N41" s="374"/>
      <c r="O41" s="370"/>
      <c r="P41" s="269"/>
      <c r="Q41" s="270"/>
      <c r="R41" s="374"/>
      <c r="S41" s="378"/>
      <c r="T41" s="389"/>
      <c r="U41" s="270"/>
      <c r="V41" s="375"/>
      <c r="W41" s="372"/>
      <c r="X41" s="389"/>
      <c r="Y41" s="390"/>
      <c r="Z41" s="376"/>
      <c r="AA41" s="370"/>
      <c r="AB41" s="389"/>
      <c r="AC41" s="390"/>
      <c r="AD41" s="376"/>
      <c r="AE41" s="370"/>
      <c r="AF41" s="269"/>
      <c r="AG41" s="270"/>
      <c r="AH41" s="374"/>
      <c r="AI41" s="370"/>
      <c r="AJ41" s="269"/>
      <c r="AK41" s="270"/>
      <c r="AL41" s="374"/>
      <c r="AM41" s="154"/>
      <c r="AN41" s="269"/>
      <c r="AO41" s="270"/>
      <c r="AP41" s="374"/>
      <c r="AQ41" s="154"/>
      <c r="AR41" s="269"/>
      <c r="AS41" s="270"/>
      <c r="AT41" s="374"/>
      <c r="AU41" s="154"/>
      <c r="AV41" s="391"/>
      <c r="AW41" s="270"/>
      <c r="AX41" s="484"/>
      <c r="AY41" s="154"/>
      <c r="AZ41" s="303"/>
      <c r="BA41" s="270"/>
      <c r="BB41" s="484"/>
      <c r="BC41" s="154"/>
      <c r="BD41" s="269"/>
      <c r="BE41" s="270">
        <f t="shared" si="7"/>
        <v>0</v>
      </c>
      <c r="BF41" s="342">
        <f t="shared" si="42"/>
        <v>0</v>
      </c>
      <c r="BG41" s="257"/>
      <c r="BH41" s="269"/>
      <c r="BI41" s="270">
        <f t="shared" si="9"/>
        <v>0</v>
      </c>
      <c r="BJ41" s="374">
        <f t="shared" si="10"/>
        <v>0</v>
      </c>
      <c r="BL41" s="269"/>
      <c r="BM41" s="270">
        <f t="shared" si="43"/>
        <v>0</v>
      </c>
      <c r="BN41" s="374">
        <f t="shared" si="44"/>
        <v>0</v>
      </c>
      <c r="BP41" s="68">
        <f t="shared" si="13"/>
        <v>0</v>
      </c>
      <c r="BQ41" s="136">
        <f t="shared" si="14"/>
        <v>0</v>
      </c>
      <c r="BR41" s="342">
        <f t="shared" si="15"/>
        <v>0</v>
      </c>
      <c r="BT41" s="68"/>
      <c r="BU41" s="136">
        <f t="shared" si="17"/>
        <v>0</v>
      </c>
      <c r="BV41" s="342">
        <f t="shared" si="18"/>
        <v>0</v>
      </c>
      <c r="BX41" s="303">
        <f t="shared" si="19"/>
        <v>0</v>
      </c>
      <c r="BY41" s="270">
        <f t="shared" si="20"/>
        <v>0</v>
      </c>
      <c r="BZ41" s="413">
        <v>0</v>
      </c>
      <c r="CB41" s="303">
        <f t="shared" si="21"/>
        <v>0</v>
      </c>
      <c r="CC41" s="270">
        <f t="shared" si="22"/>
        <v>0</v>
      </c>
      <c r="CD41" s="413">
        <v>0</v>
      </c>
      <c r="CF41" s="303">
        <v>0</v>
      </c>
      <c r="CG41" s="270">
        <v>0</v>
      </c>
      <c r="CH41" s="413">
        <v>0</v>
      </c>
      <c r="CJ41" s="303">
        <v>0</v>
      </c>
      <c r="CK41" s="270">
        <v>0</v>
      </c>
      <c r="CL41" s="413">
        <v>0</v>
      </c>
    </row>
    <row r="42" spans="1:90" ht="15" customHeight="1" outlineLevel="1">
      <c r="A42" s="430"/>
      <c r="B42" s="431"/>
      <c r="C42" s="432" t="s">
        <v>71</v>
      </c>
      <c r="D42" s="591" t="s">
        <v>213</v>
      </c>
      <c r="E42" s="433"/>
      <c r="F42" s="434"/>
      <c r="G42" s="435"/>
      <c r="H42" s="436"/>
      <c r="I42" s="435"/>
      <c r="J42" s="437">
        <f>SUM(J43:J45)</f>
        <v>0</v>
      </c>
      <c r="K42" s="890"/>
      <c r="L42" s="266"/>
      <c r="M42" s="267"/>
      <c r="N42" s="356"/>
      <c r="O42" s="277"/>
      <c r="P42" s="266"/>
      <c r="Q42" s="267"/>
      <c r="R42" s="356"/>
      <c r="S42" s="330"/>
      <c r="T42" s="357"/>
      <c r="U42" s="267"/>
      <c r="V42" s="369"/>
      <c r="W42" s="21"/>
      <c r="X42" s="357"/>
      <c r="Y42" s="358"/>
      <c r="Z42" s="359"/>
      <c r="AA42" s="277"/>
      <c r="AB42" s="357"/>
      <c r="AC42" s="358"/>
      <c r="AD42" s="359"/>
      <c r="AE42" s="277"/>
      <c r="AF42" s="266"/>
      <c r="AG42" s="267"/>
      <c r="AH42" s="356"/>
      <c r="AI42" s="277"/>
      <c r="AJ42" s="266"/>
      <c r="AK42" s="267"/>
      <c r="AL42" s="356"/>
      <c r="AM42" s="151"/>
      <c r="AN42" s="266"/>
      <c r="AO42" s="267"/>
      <c r="AP42" s="356"/>
      <c r="AQ42" s="151"/>
      <c r="AR42" s="266"/>
      <c r="AS42" s="267"/>
      <c r="AT42" s="356"/>
      <c r="AU42" s="151"/>
      <c r="AV42" s="357"/>
      <c r="AW42" s="267"/>
      <c r="AX42" s="482"/>
      <c r="AY42" s="151"/>
      <c r="AZ42" s="300"/>
      <c r="BA42" s="267"/>
      <c r="BB42" s="482"/>
      <c r="BC42" s="151"/>
      <c r="BD42" s="266"/>
      <c r="BE42" s="267"/>
      <c r="BF42" s="356"/>
      <c r="BG42" s="163"/>
      <c r="BH42" s="266"/>
      <c r="BI42" s="267"/>
      <c r="BJ42" s="356"/>
      <c r="BL42" s="266"/>
      <c r="BM42" s="267"/>
      <c r="BN42" s="356"/>
      <c r="BP42" s="266"/>
      <c r="BQ42" s="267"/>
      <c r="BR42" s="356"/>
      <c r="BT42" s="266"/>
      <c r="BU42" s="267"/>
      <c r="BV42" s="356"/>
      <c r="BX42" s="300"/>
      <c r="BY42" s="267"/>
      <c r="BZ42" s="356"/>
      <c r="CB42" s="300"/>
      <c r="CC42" s="267"/>
      <c r="CD42" s="356"/>
      <c r="CF42" s="300"/>
      <c r="CG42" s="267"/>
      <c r="CH42" s="356"/>
      <c r="CJ42" s="300"/>
      <c r="CK42" s="267"/>
      <c r="CL42" s="356"/>
    </row>
    <row r="43" spans="1:90" s="278" customFormat="1" ht="15" customHeight="1" outlineLevel="2">
      <c r="A43" s="139" t="s">
        <v>15</v>
      </c>
      <c r="B43" s="105">
        <v>93358</v>
      </c>
      <c r="C43" s="101" t="s">
        <v>263</v>
      </c>
      <c r="D43" s="593" t="str">
        <f>IF(B43="","",IFERROR(VLOOKUP(B43,'SINAPI12-24'!$A$5:$H$17812,2,FALSE),VLOOKUP(ORÇAMENTO!B43,COMPOSIÇÕES!$A$9:$G$258,5,FALSE)))</f>
        <v>ESCAVAÇÃO MANUAL DE VALA. AF_09/2024</v>
      </c>
      <c r="E43" s="614" t="str">
        <f>IF(B43="","",IFERROR(VLOOKUP(B43,'SINAPI12-24'!$A$5:$H$17812,3,FALSE),VLOOKUP(ORÇAMENTO!B43,COMPOSIÇÕES!$A$9:$G$258,6,FALSE)))</f>
        <v>M3</v>
      </c>
      <c r="F43" s="102">
        <v>10.09</v>
      </c>
      <c r="G43" s="615"/>
      <c r="H43" s="106">
        <f t="shared" si="39"/>
        <v>0.29310000000000003</v>
      </c>
      <c r="I43" s="104">
        <f t="shared" ref="I43:I45" si="45">TRUNC(((G43*$H$37)+G43),2)</f>
        <v>0</v>
      </c>
      <c r="J43" s="470">
        <f t="shared" si="41"/>
        <v>0</v>
      </c>
      <c r="K43" s="891"/>
      <c r="L43" s="271"/>
      <c r="M43" s="272"/>
      <c r="N43" s="377"/>
      <c r="O43" s="370"/>
      <c r="P43" s="271"/>
      <c r="Q43" s="272"/>
      <c r="R43" s="377"/>
      <c r="S43" s="378"/>
      <c r="T43" s="379"/>
      <c r="U43" s="272"/>
      <c r="V43" s="380"/>
      <c r="W43" s="372"/>
      <c r="X43" s="379"/>
      <c r="Y43" s="381"/>
      <c r="Z43" s="382"/>
      <c r="AA43" s="370"/>
      <c r="AB43" s="379"/>
      <c r="AC43" s="381"/>
      <c r="AD43" s="382"/>
      <c r="AE43" s="370"/>
      <c r="AF43" s="271"/>
      <c r="AG43" s="272"/>
      <c r="AH43" s="377"/>
      <c r="AI43" s="370"/>
      <c r="AJ43" s="271"/>
      <c r="AK43" s="272"/>
      <c r="AL43" s="377"/>
      <c r="AM43" s="154"/>
      <c r="AN43" s="271"/>
      <c r="AO43" s="272"/>
      <c r="AP43" s="377"/>
      <c r="AQ43" s="154"/>
      <c r="AR43" s="271"/>
      <c r="AS43" s="272"/>
      <c r="AT43" s="377"/>
      <c r="AU43" s="154"/>
      <c r="AV43" s="383"/>
      <c r="AW43" s="272"/>
      <c r="AX43" s="485"/>
      <c r="AY43" s="154"/>
      <c r="AZ43" s="301"/>
      <c r="BA43" s="272"/>
      <c r="BB43" s="485"/>
      <c r="BC43" s="154"/>
      <c r="BD43" s="271"/>
      <c r="BE43" s="272">
        <f t="shared" si="7"/>
        <v>0</v>
      </c>
      <c r="BF43" s="342">
        <f t="shared" si="42"/>
        <v>0</v>
      </c>
      <c r="BG43" s="257"/>
      <c r="BH43" s="271"/>
      <c r="BI43" s="272">
        <f t="shared" si="9"/>
        <v>0</v>
      </c>
      <c r="BJ43" s="377">
        <f t="shared" si="10"/>
        <v>0</v>
      </c>
      <c r="BL43" s="271"/>
      <c r="BM43" s="272">
        <f t="shared" ref="BM43:BM45" si="46">TRUNC(BL43*M43,2)</f>
        <v>0</v>
      </c>
      <c r="BN43" s="377">
        <f t="shared" ref="BN43:BN45" si="47">BL43/($F43-$X43-$AZ43)</f>
        <v>0</v>
      </c>
      <c r="BP43" s="69">
        <f t="shared" si="13"/>
        <v>0</v>
      </c>
      <c r="BQ43" s="114">
        <f t="shared" si="14"/>
        <v>0</v>
      </c>
      <c r="BR43" s="336">
        <f t="shared" si="15"/>
        <v>0</v>
      </c>
      <c r="BT43" s="69"/>
      <c r="BU43" s="114">
        <f t="shared" si="17"/>
        <v>0</v>
      </c>
      <c r="BV43" s="336">
        <f t="shared" si="18"/>
        <v>0</v>
      </c>
      <c r="BX43" s="301">
        <f t="shared" si="19"/>
        <v>0</v>
      </c>
      <c r="BY43" s="272">
        <f t="shared" si="20"/>
        <v>0</v>
      </c>
      <c r="BZ43" s="414">
        <v>0</v>
      </c>
      <c r="CB43" s="301">
        <f t="shared" si="21"/>
        <v>0</v>
      </c>
      <c r="CC43" s="272">
        <f t="shared" si="22"/>
        <v>0</v>
      </c>
      <c r="CD43" s="414">
        <v>0</v>
      </c>
      <c r="CF43" s="301">
        <v>0</v>
      </c>
      <c r="CG43" s="272">
        <v>0</v>
      </c>
      <c r="CH43" s="414">
        <v>0</v>
      </c>
      <c r="CJ43" s="301">
        <v>0</v>
      </c>
      <c r="CK43" s="272">
        <v>0</v>
      </c>
      <c r="CL43" s="414">
        <v>0</v>
      </c>
    </row>
    <row r="44" spans="1:90" s="278" customFormat="1" ht="15" customHeight="1" outlineLevel="2">
      <c r="A44" s="139" t="s">
        <v>15</v>
      </c>
      <c r="B44" s="105">
        <v>93382</v>
      </c>
      <c r="C44" s="101" t="s">
        <v>264</v>
      </c>
      <c r="D44" s="593" t="str">
        <f>IF(B44="","",IFERROR(VLOOKUP(B44,'SINAPI12-24'!$A$5:$H$17812,2,FALSE),VLOOKUP(ORÇAMENTO!B44,COMPOSIÇÕES!$A$9:$G$258,5,FALSE)))</f>
        <v>REATERRO MANUAL DE VALAS, COM COMPACTADOR DE SOLOS DE PERCUSSÃO. AF_08/2023</v>
      </c>
      <c r="E44" s="614" t="str">
        <f>IF(B44="","",IFERROR(VLOOKUP(B44,'SINAPI12-24'!$A$5:$H$17812,3,FALSE),VLOOKUP(ORÇAMENTO!B44,COMPOSIÇÕES!$A$9:$G$258,6,FALSE)))</f>
        <v>M3</v>
      </c>
      <c r="F44" s="102">
        <v>2.31</v>
      </c>
      <c r="G44" s="615"/>
      <c r="H44" s="106">
        <f t="shared" si="39"/>
        <v>0.29310000000000003</v>
      </c>
      <c r="I44" s="104">
        <f t="shared" si="45"/>
        <v>0</v>
      </c>
      <c r="J44" s="470">
        <f t="shared" si="41"/>
        <v>0</v>
      </c>
      <c r="K44" s="891"/>
      <c r="L44" s="261"/>
      <c r="M44" s="76"/>
      <c r="N44" s="384"/>
      <c r="O44" s="370"/>
      <c r="P44" s="261"/>
      <c r="Q44" s="76"/>
      <c r="R44" s="384"/>
      <c r="S44" s="378"/>
      <c r="T44" s="385"/>
      <c r="U44" s="76"/>
      <c r="V44" s="371"/>
      <c r="W44" s="372"/>
      <c r="X44" s="385"/>
      <c r="Y44" s="386"/>
      <c r="Z44" s="373"/>
      <c r="AA44" s="370"/>
      <c r="AB44" s="385"/>
      <c r="AC44" s="386"/>
      <c r="AD44" s="373"/>
      <c r="AE44" s="370"/>
      <c r="AF44" s="261"/>
      <c r="AG44" s="76"/>
      <c r="AH44" s="384"/>
      <c r="AI44" s="370"/>
      <c r="AJ44" s="261"/>
      <c r="AK44" s="76"/>
      <c r="AL44" s="384"/>
      <c r="AM44" s="154"/>
      <c r="AN44" s="261"/>
      <c r="AO44" s="76"/>
      <c r="AP44" s="384"/>
      <c r="AQ44" s="154"/>
      <c r="AR44" s="261"/>
      <c r="AS44" s="76"/>
      <c r="AT44" s="384"/>
      <c r="AU44" s="154"/>
      <c r="AV44" s="388"/>
      <c r="AW44" s="76"/>
      <c r="AX44" s="483"/>
      <c r="AY44" s="154"/>
      <c r="AZ44" s="302"/>
      <c r="BA44" s="76"/>
      <c r="BB44" s="483"/>
      <c r="BC44" s="154"/>
      <c r="BD44" s="261"/>
      <c r="BE44" s="76">
        <f t="shared" si="7"/>
        <v>0</v>
      </c>
      <c r="BF44" s="342">
        <f t="shared" si="42"/>
        <v>0</v>
      </c>
      <c r="BG44" s="257"/>
      <c r="BH44" s="261"/>
      <c r="BI44" s="76">
        <f t="shared" si="9"/>
        <v>0</v>
      </c>
      <c r="BJ44" s="384">
        <f t="shared" si="10"/>
        <v>0</v>
      </c>
      <c r="BL44" s="261"/>
      <c r="BM44" s="76">
        <f t="shared" si="46"/>
        <v>0</v>
      </c>
      <c r="BN44" s="384">
        <f t="shared" si="47"/>
        <v>0</v>
      </c>
      <c r="BP44" s="66">
        <f t="shared" si="13"/>
        <v>0</v>
      </c>
      <c r="BQ44" s="170">
        <f t="shared" si="14"/>
        <v>0</v>
      </c>
      <c r="BR44" s="339">
        <f t="shared" si="15"/>
        <v>0</v>
      </c>
      <c r="BT44" s="66"/>
      <c r="BU44" s="170">
        <f t="shared" si="17"/>
        <v>0</v>
      </c>
      <c r="BV44" s="339">
        <f t="shared" si="18"/>
        <v>0</v>
      </c>
      <c r="BX44" s="302">
        <f t="shared" si="19"/>
        <v>0</v>
      </c>
      <c r="BY44" s="76">
        <f t="shared" si="20"/>
        <v>0</v>
      </c>
      <c r="BZ44" s="412">
        <v>0</v>
      </c>
      <c r="CB44" s="302">
        <f t="shared" si="21"/>
        <v>0</v>
      </c>
      <c r="CC44" s="76">
        <f t="shared" si="22"/>
        <v>0</v>
      </c>
      <c r="CD44" s="412">
        <v>0</v>
      </c>
      <c r="CF44" s="302">
        <v>0</v>
      </c>
      <c r="CG44" s="76">
        <v>0</v>
      </c>
      <c r="CH44" s="412">
        <v>0</v>
      </c>
      <c r="CJ44" s="302">
        <v>0</v>
      </c>
      <c r="CK44" s="76">
        <v>0</v>
      </c>
      <c r="CL44" s="412">
        <v>0</v>
      </c>
    </row>
    <row r="45" spans="1:90" s="278" customFormat="1" ht="15" customHeight="1" outlineLevel="2">
      <c r="A45" s="193" t="s">
        <v>13403</v>
      </c>
      <c r="B45" s="688" t="s">
        <v>13360</v>
      </c>
      <c r="C45" s="101" t="s">
        <v>265</v>
      </c>
      <c r="D45" s="593" t="str">
        <f>IF(B41="","",IFERROR(VLOOKUP(B41,'SINAPI12-24'!$A$5:$H$17812,2,FALSE),VLOOKUP(ORÇAMENTO!B41,COMPOSIÇÕES!$A$9:$G$258,3,FALSE)))</f>
        <v>PREPARO DE FUNDO DE VALA  COM LARGURA MENOR QUE 1,5 M, EM LOCAL COM NÍVEL ALTO DE INTERFERÊNCIA. AF_06/2016 (REF. SINAPI 94098,1/2020)</v>
      </c>
      <c r="E45" s="614" t="str">
        <f>IF(B45="","",IFERROR(VLOOKUP(B45,'SINAPI12-24'!$A$5:$H$17812,3,FALSE),VLOOKUP(ORÇAMENTO!B45,COMPOSIÇÕES!$A$9:$G$258,4,FALSE)))</f>
        <v>M2</v>
      </c>
      <c r="F45" s="103">
        <v>12.96</v>
      </c>
      <c r="G45" s="615"/>
      <c r="H45" s="106">
        <f t="shared" si="39"/>
        <v>0.29310000000000003</v>
      </c>
      <c r="I45" s="104">
        <f t="shared" si="45"/>
        <v>0</v>
      </c>
      <c r="J45" s="470">
        <f t="shared" si="41"/>
        <v>0</v>
      </c>
      <c r="K45" s="891"/>
      <c r="L45" s="269"/>
      <c r="M45" s="45"/>
      <c r="N45" s="392"/>
      <c r="O45" s="370"/>
      <c r="P45" s="269"/>
      <c r="Q45" s="45"/>
      <c r="R45" s="392"/>
      <c r="S45" s="378"/>
      <c r="T45" s="393"/>
      <c r="U45" s="45"/>
      <c r="V45" s="375"/>
      <c r="W45" s="372"/>
      <c r="X45" s="393"/>
      <c r="Y45" s="394"/>
      <c r="Z45" s="376"/>
      <c r="AA45" s="370"/>
      <c r="AB45" s="393"/>
      <c r="AC45" s="394"/>
      <c r="AD45" s="376"/>
      <c r="AE45" s="370"/>
      <c r="AF45" s="269"/>
      <c r="AG45" s="45"/>
      <c r="AH45" s="392"/>
      <c r="AI45" s="370"/>
      <c r="AJ45" s="269"/>
      <c r="AK45" s="45"/>
      <c r="AL45" s="392"/>
      <c r="AM45" s="154"/>
      <c r="AN45" s="269"/>
      <c r="AO45" s="45"/>
      <c r="AP45" s="392"/>
      <c r="AQ45" s="154"/>
      <c r="AR45" s="269"/>
      <c r="AS45" s="45"/>
      <c r="AT45" s="392"/>
      <c r="AU45" s="154"/>
      <c r="AV45" s="391"/>
      <c r="AW45" s="45"/>
      <c r="AX45" s="484"/>
      <c r="AY45" s="154"/>
      <c r="AZ45" s="303"/>
      <c r="BA45" s="45"/>
      <c r="BB45" s="484"/>
      <c r="BC45" s="154"/>
      <c r="BD45" s="269"/>
      <c r="BE45" s="45">
        <f t="shared" si="7"/>
        <v>0</v>
      </c>
      <c r="BF45" s="342">
        <f t="shared" si="42"/>
        <v>0</v>
      </c>
      <c r="BG45" s="257"/>
      <c r="BH45" s="269"/>
      <c r="BI45" s="45">
        <f t="shared" si="9"/>
        <v>0</v>
      </c>
      <c r="BJ45" s="392">
        <f t="shared" si="10"/>
        <v>0</v>
      </c>
      <c r="BL45" s="269"/>
      <c r="BM45" s="45">
        <f t="shared" si="46"/>
        <v>0</v>
      </c>
      <c r="BN45" s="392">
        <f t="shared" si="47"/>
        <v>0</v>
      </c>
      <c r="BP45" s="68">
        <f t="shared" si="13"/>
        <v>0</v>
      </c>
      <c r="BQ45" s="136">
        <f t="shared" si="14"/>
        <v>0</v>
      </c>
      <c r="BR45" s="342">
        <f t="shared" si="15"/>
        <v>0</v>
      </c>
      <c r="BT45" s="68"/>
      <c r="BU45" s="136">
        <f t="shared" si="17"/>
        <v>0</v>
      </c>
      <c r="BV45" s="342">
        <f t="shared" si="18"/>
        <v>0</v>
      </c>
      <c r="BX45" s="303">
        <f t="shared" si="19"/>
        <v>0</v>
      </c>
      <c r="BY45" s="45">
        <f t="shared" si="20"/>
        <v>0</v>
      </c>
      <c r="BZ45" s="413">
        <v>0</v>
      </c>
      <c r="CB45" s="303">
        <f t="shared" si="21"/>
        <v>0</v>
      </c>
      <c r="CC45" s="45">
        <f t="shared" si="22"/>
        <v>0</v>
      </c>
      <c r="CD45" s="413">
        <v>0</v>
      </c>
      <c r="CF45" s="303">
        <v>0</v>
      </c>
      <c r="CG45" s="45">
        <v>0</v>
      </c>
      <c r="CH45" s="413">
        <v>0</v>
      </c>
      <c r="CJ45" s="303">
        <v>0</v>
      </c>
      <c r="CK45" s="45">
        <v>0</v>
      </c>
      <c r="CL45" s="413">
        <v>0</v>
      </c>
    </row>
    <row r="46" spans="1:90" ht="15" customHeight="1">
      <c r="A46" s="682"/>
      <c r="B46" s="683"/>
      <c r="C46" s="684" t="s">
        <v>13487</v>
      </c>
      <c r="D46" s="685" t="s">
        <v>478</v>
      </c>
      <c r="E46" s="433"/>
      <c r="F46" s="434"/>
      <c r="G46" s="435"/>
      <c r="H46" s="686"/>
      <c r="I46" s="435"/>
      <c r="J46" s="437">
        <f>SUM(J47)</f>
        <v>0</v>
      </c>
      <c r="K46" s="890"/>
      <c r="L46" s="264"/>
      <c r="M46" s="265"/>
      <c r="N46" s="329"/>
      <c r="O46" s="277"/>
      <c r="P46" s="264"/>
      <c r="Q46" s="265"/>
      <c r="R46" s="329"/>
      <c r="S46" s="330"/>
      <c r="T46" s="331"/>
      <c r="U46" s="332"/>
      <c r="V46" s="333"/>
      <c r="W46" s="21"/>
      <c r="X46" s="331"/>
      <c r="Y46" s="332"/>
      <c r="Z46" s="333"/>
      <c r="AA46" s="277"/>
      <c r="AB46" s="331"/>
      <c r="AC46" s="332"/>
      <c r="AD46" s="333"/>
      <c r="AE46" s="277"/>
      <c r="AF46" s="264"/>
      <c r="AG46" s="265"/>
      <c r="AH46" s="329"/>
      <c r="AI46" s="277"/>
      <c r="AJ46" s="264"/>
      <c r="AK46" s="265"/>
      <c r="AL46" s="329"/>
      <c r="AM46" s="151"/>
      <c r="AN46" s="264"/>
      <c r="AO46" s="265"/>
      <c r="AP46" s="329"/>
      <c r="AQ46" s="151"/>
      <c r="AR46" s="264"/>
      <c r="AS46" s="265"/>
      <c r="AT46" s="329"/>
      <c r="AU46" s="151"/>
      <c r="AV46" s="345"/>
      <c r="AW46" s="346"/>
      <c r="AX46" s="489"/>
      <c r="AY46" s="320"/>
      <c r="AZ46" s="345"/>
      <c r="BA46" s="346"/>
      <c r="BB46" s="489"/>
      <c r="BC46" s="320"/>
      <c r="BD46" s="264"/>
      <c r="BE46" s="265"/>
      <c r="BF46" s="491"/>
      <c r="BG46" s="151"/>
      <c r="BH46" s="264"/>
      <c r="BI46" s="265"/>
      <c r="BJ46" s="491"/>
      <c r="BL46" s="264"/>
      <c r="BM46" s="265"/>
      <c r="BN46" s="491"/>
      <c r="BP46" s="288"/>
      <c r="BQ46" s="289"/>
      <c r="BR46" s="335"/>
      <c r="BT46" s="288"/>
      <c r="BU46" s="289"/>
      <c r="BV46" s="335"/>
      <c r="BX46" s="424"/>
      <c r="BY46" s="425"/>
      <c r="BZ46" s="411"/>
      <c r="CB46" s="424"/>
      <c r="CC46" s="425"/>
      <c r="CD46" s="411"/>
      <c r="CF46" s="424"/>
      <c r="CG46" s="425"/>
      <c r="CH46" s="411"/>
      <c r="CJ46" s="424"/>
      <c r="CK46" s="425"/>
      <c r="CL46" s="411"/>
    </row>
    <row r="47" spans="1:90" ht="15" customHeight="1" outlineLevel="1">
      <c r="A47" s="426" t="s">
        <v>15</v>
      </c>
      <c r="B47" s="894">
        <v>100575</v>
      </c>
      <c r="C47" s="120" t="s">
        <v>13488</v>
      </c>
      <c r="D47" s="593" t="str">
        <f>IF(B47="","",IFERROR(VLOOKUP(B47,'SINAPI12-24'!$A$5:$H$17812,2,FALSE),VLOOKUP(ORÇAMENTO!B47,COMPOSIÇÕES!$A$9:$G$412,3,FALSE)))</f>
        <v>REGULARIZAÇÃO DE SUPERFÍCIES COM MOTONIVELADORA. AF_09/2024</v>
      </c>
      <c r="E47" s="614" t="str">
        <f>IF(B47="","",IFERROR(VLOOKUP(B47,'SINAPI12-24'!$A$5:$H$17812,3,FALSE),VLOOKUP(ORÇAMENTO!B47,COMPOSIÇÕES!$A$9:$G$412,4,FALSE)))</f>
        <v>M2</v>
      </c>
      <c r="F47" s="427">
        <v>4345.88</v>
      </c>
      <c r="G47" s="615"/>
      <c r="H47" s="137">
        <v>0.29310000000000003</v>
      </c>
      <c r="I47" s="104">
        <f>TRUNC(((G47*$H$37)+G47),2)</f>
        <v>0</v>
      </c>
      <c r="J47" s="473">
        <f t="shared" ref="J47" si="48">TRUNC(F47*I47,2)</f>
        <v>0</v>
      </c>
      <c r="K47" s="890"/>
      <c r="L47" s="274"/>
      <c r="M47" s="135"/>
      <c r="N47" s="347"/>
      <c r="O47" s="277"/>
      <c r="P47" s="274"/>
      <c r="Q47" s="135"/>
      <c r="R47" s="347"/>
      <c r="S47" s="330"/>
      <c r="T47" s="348"/>
      <c r="U47" s="349"/>
      <c r="V47" s="326"/>
      <c r="W47" s="21"/>
      <c r="X47" s="348"/>
      <c r="Y47" s="349"/>
      <c r="Z47" s="326"/>
      <c r="AA47" s="277"/>
      <c r="AB47" s="348"/>
      <c r="AC47" s="349"/>
      <c r="AD47" s="326"/>
      <c r="AE47" s="277"/>
      <c r="AF47" s="274"/>
      <c r="AG47" s="135"/>
      <c r="AH47" s="347"/>
      <c r="AI47" s="277"/>
      <c r="AJ47" s="274"/>
      <c r="AK47" s="135"/>
      <c r="AL47" s="347"/>
      <c r="AM47" s="151"/>
      <c r="AN47" s="274"/>
      <c r="AO47" s="135"/>
      <c r="AP47" s="347"/>
      <c r="AQ47" s="151"/>
      <c r="AR47" s="274"/>
      <c r="AS47" s="135"/>
      <c r="AT47" s="347"/>
      <c r="AU47" s="151"/>
      <c r="AV47" s="316"/>
      <c r="AW47" s="170"/>
      <c r="AX47" s="138"/>
      <c r="AY47" s="151"/>
      <c r="AZ47" s="268"/>
      <c r="BA47" s="122"/>
      <c r="BB47" s="120"/>
      <c r="BC47" s="151"/>
      <c r="BD47" s="283"/>
      <c r="BE47" s="135">
        <f t="shared" ref="BE47" si="49">TRUNC(BD47*I47,2)</f>
        <v>0</v>
      </c>
      <c r="BF47" s="350">
        <f>BD47/($F47-$X47-$AZ47)</f>
        <v>0</v>
      </c>
      <c r="BG47" s="151"/>
      <c r="BH47" s="274"/>
      <c r="BI47" s="135">
        <f t="shared" ref="BI47" si="50">TRUNC(BH47*I47,2)</f>
        <v>0</v>
      </c>
      <c r="BJ47" s="347">
        <f>BH47/($F47-$X47-$AZ47)</f>
        <v>0</v>
      </c>
      <c r="BL47" s="274"/>
      <c r="BM47" s="135">
        <f t="shared" ref="BM47" si="51">TRUNC(BL47*M47,2)</f>
        <v>0</v>
      </c>
      <c r="BN47" s="347">
        <f t="shared" ref="BN47" si="52">BL47/($F47-$X47-$AZ47)</f>
        <v>0</v>
      </c>
      <c r="BP47" s="274">
        <f t="shared" ref="BP47" si="53">L47+P47+AF47+AJ47+AN47+AR47+BD47+BH47</f>
        <v>0</v>
      </c>
      <c r="BQ47" s="135">
        <f t="shared" ref="BQ47" si="54">M47+Q47+AG47+AK47+AO47+AS47+BE47+BI47</f>
        <v>0</v>
      </c>
      <c r="BR47" s="347">
        <f>BP47/($F47-$X47-$AZ47)</f>
        <v>0</v>
      </c>
      <c r="BT47" s="274"/>
      <c r="BU47" s="135">
        <f t="shared" ref="BU47" si="55">TRUNC(BT47*I47,2)</f>
        <v>0</v>
      </c>
      <c r="BV47" s="347">
        <f>BT47/($F47-$X47-$AZ47)</f>
        <v>0</v>
      </c>
      <c r="BX47" s="304">
        <f t="shared" ref="BX47" si="56">AB47</f>
        <v>0</v>
      </c>
      <c r="BY47" s="18">
        <f t="shared" ref="BY47" si="57">AC47</f>
        <v>0</v>
      </c>
      <c r="BZ47" s="347">
        <v>0</v>
      </c>
      <c r="CB47" s="304">
        <f t="shared" ref="CB47" si="58">T47-BX47</f>
        <v>0</v>
      </c>
      <c r="CC47" s="18">
        <f t="shared" ref="CC47" si="59">TRUNC(CB47*I47,2)</f>
        <v>0</v>
      </c>
      <c r="CD47" s="347">
        <v>0</v>
      </c>
      <c r="CF47" s="304"/>
      <c r="CG47" s="18"/>
      <c r="CH47" s="347">
        <v>0</v>
      </c>
      <c r="CJ47" s="304">
        <f t="shared" ref="CJ47" si="60">AV47-CF47</f>
        <v>0</v>
      </c>
      <c r="CK47" s="18">
        <f t="shared" ref="CK47" si="61">TRUNC(CJ47*I47,2)</f>
        <v>0</v>
      </c>
      <c r="CL47" s="347">
        <v>0</v>
      </c>
    </row>
    <row r="48" spans="1:90" ht="15" customHeight="1">
      <c r="A48" s="453"/>
      <c r="B48" s="454"/>
      <c r="C48" s="455">
        <v>3</v>
      </c>
      <c r="D48" s="592" t="s">
        <v>214</v>
      </c>
      <c r="E48" s="455"/>
      <c r="F48" s="455"/>
      <c r="G48" s="456"/>
      <c r="H48" s="457"/>
      <c r="I48" s="458"/>
      <c r="J48" s="459">
        <f>SUM(J49,J59,J65)</f>
        <v>0</v>
      </c>
      <c r="K48" s="890"/>
      <c r="L48" s="264"/>
      <c r="M48" s="265"/>
      <c r="N48" s="329"/>
      <c r="O48" s="277"/>
      <c r="P48" s="264"/>
      <c r="Q48" s="265"/>
      <c r="R48" s="329"/>
      <c r="S48" s="351"/>
      <c r="T48" s="299"/>
      <c r="U48" s="367"/>
      <c r="V48" s="368"/>
      <c r="W48" s="21"/>
      <c r="X48" s="299"/>
      <c r="Y48" s="352"/>
      <c r="Z48" s="333"/>
      <c r="AA48" s="277"/>
      <c r="AB48" s="299"/>
      <c r="AC48" s="352"/>
      <c r="AD48" s="333"/>
      <c r="AE48" s="277"/>
      <c r="AF48" s="264"/>
      <c r="AG48" s="265"/>
      <c r="AH48" s="329"/>
      <c r="AI48" s="277"/>
      <c r="AJ48" s="264"/>
      <c r="AK48" s="265"/>
      <c r="AL48" s="329"/>
      <c r="AM48" s="151"/>
      <c r="AN48" s="264"/>
      <c r="AO48" s="265"/>
      <c r="AP48" s="329"/>
      <c r="AQ48" s="151"/>
      <c r="AR48" s="264"/>
      <c r="AS48" s="265"/>
      <c r="AT48" s="329"/>
      <c r="AU48" s="151"/>
      <c r="AV48" s="299"/>
      <c r="AW48" s="367"/>
      <c r="AX48" s="481"/>
      <c r="AY48" s="320"/>
      <c r="AZ48" s="299"/>
      <c r="BA48" s="367"/>
      <c r="BB48" s="481"/>
      <c r="BC48" s="320"/>
      <c r="BD48" s="264"/>
      <c r="BE48" s="265"/>
      <c r="BF48" s="329"/>
      <c r="BG48" s="163"/>
      <c r="BH48" s="264"/>
      <c r="BI48" s="265"/>
      <c r="BJ48" s="329"/>
      <c r="BL48" s="264"/>
      <c r="BM48" s="265"/>
      <c r="BN48" s="329"/>
      <c r="BP48" s="288"/>
      <c r="BQ48" s="289"/>
      <c r="BR48" s="335"/>
      <c r="BT48" s="288"/>
      <c r="BU48" s="289"/>
      <c r="BV48" s="335"/>
      <c r="BX48" s="299"/>
      <c r="BY48" s="367"/>
      <c r="BZ48" s="411"/>
      <c r="CB48" s="299"/>
      <c r="CC48" s="367"/>
      <c r="CD48" s="411"/>
      <c r="CF48" s="299"/>
      <c r="CG48" s="367"/>
      <c r="CH48" s="411"/>
      <c r="CJ48" s="299"/>
      <c r="CK48" s="367"/>
      <c r="CL48" s="411"/>
    </row>
    <row r="49" spans="1:90" ht="15" customHeight="1" outlineLevel="1">
      <c r="A49" s="430"/>
      <c r="B49" s="431"/>
      <c r="C49" s="432" t="s">
        <v>11</v>
      </c>
      <c r="D49" s="591" t="s">
        <v>215</v>
      </c>
      <c r="E49" s="433"/>
      <c r="F49" s="434"/>
      <c r="G49" s="435"/>
      <c r="H49" s="436"/>
      <c r="I49" s="435"/>
      <c r="J49" s="437">
        <f>SUM(J50:J58)</f>
        <v>0</v>
      </c>
      <c r="K49" s="890"/>
      <c r="L49" s="266"/>
      <c r="M49" s="267"/>
      <c r="N49" s="356"/>
      <c r="O49" s="395"/>
      <c r="P49" s="266"/>
      <c r="Q49" s="267"/>
      <c r="R49" s="356"/>
      <c r="S49" s="330"/>
      <c r="T49" s="357"/>
      <c r="U49" s="267"/>
      <c r="V49" s="369"/>
      <c r="W49" s="21"/>
      <c r="X49" s="357"/>
      <c r="Y49" s="358"/>
      <c r="Z49" s="359"/>
      <c r="AA49" s="277"/>
      <c r="AB49" s="357"/>
      <c r="AC49" s="358"/>
      <c r="AD49" s="359"/>
      <c r="AE49" s="277"/>
      <c r="AF49" s="266"/>
      <c r="AG49" s="267"/>
      <c r="AH49" s="356"/>
      <c r="AI49" s="277"/>
      <c r="AJ49" s="266"/>
      <c r="AK49" s="267"/>
      <c r="AL49" s="356"/>
      <c r="AM49" s="151"/>
      <c r="AN49" s="266"/>
      <c r="AO49" s="267"/>
      <c r="AP49" s="356"/>
      <c r="AQ49" s="151"/>
      <c r="AR49" s="266"/>
      <c r="AS49" s="267"/>
      <c r="AT49" s="356"/>
      <c r="AU49" s="151"/>
      <c r="AV49" s="357"/>
      <c r="AW49" s="267"/>
      <c r="AX49" s="482"/>
      <c r="AY49" s="151"/>
      <c r="AZ49" s="300"/>
      <c r="BA49" s="267"/>
      <c r="BB49" s="482"/>
      <c r="BC49" s="151"/>
      <c r="BD49" s="266"/>
      <c r="BE49" s="267"/>
      <c r="BF49" s="356"/>
      <c r="BG49" s="122"/>
      <c r="BH49" s="266"/>
      <c r="BI49" s="267"/>
      <c r="BJ49" s="356"/>
      <c r="BL49" s="266"/>
      <c r="BM49" s="267"/>
      <c r="BN49" s="356"/>
      <c r="BP49" s="266"/>
      <c r="BQ49" s="267"/>
      <c r="BR49" s="356"/>
      <c r="BT49" s="266"/>
      <c r="BU49" s="267"/>
      <c r="BV49" s="356"/>
      <c r="BX49" s="300"/>
      <c r="BY49" s="267"/>
      <c r="BZ49" s="356"/>
      <c r="CB49" s="300"/>
      <c r="CC49" s="267"/>
      <c r="CD49" s="356"/>
      <c r="CF49" s="300"/>
      <c r="CG49" s="267"/>
      <c r="CH49" s="356"/>
      <c r="CJ49" s="300"/>
      <c r="CK49" s="267"/>
      <c r="CL49" s="356"/>
    </row>
    <row r="50" spans="1:90" ht="15" customHeight="1" outlineLevel="2">
      <c r="A50" s="139" t="s">
        <v>15</v>
      </c>
      <c r="B50" s="105">
        <v>95601</v>
      </c>
      <c r="C50" s="13" t="s">
        <v>13469</v>
      </c>
      <c r="D50" s="593" t="str">
        <f>IF(B50="","",IFERROR(VLOOKUP(B50,'SINAPI12-24'!$A$5:$H$17812,2,FALSE),VLOOKUP(ORÇAMENTO!B50,COMPOSIÇÕES!$A$9:$G$258,5,FALSE)))</f>
        <v>ARRASAMENTO MECANICO DE ESTACA DE CONCRETO ARMADO, DIAMETROS DE ATÉ 40 CM. AF_05/2021</v>
      </c>
      <c r="E50" s="614" t="str">
        <f>IF(B50="","",IFERROR(VLOOKUP(B50,'SINAPI12-24'!$A$5:$H$17812,3,FALSE),VLOOKUP(ORÇAMENTO!B50,COMPOSIÇÕES!$A$9:$G$258,6,FALSE)))</f>
        <v>UN</v>
      </c>
      <c r="F50" s="103">
        <v>9</v>
      </c>
      <c r="G50" s="615"/>
      <c r="H50" s="106">
        <f t="shared" ref="H50:H71" si="62">$G$6</f>
        <v>0.29310000000000003</v>
      </c>
      <c r="I50" s="104">
        <f t="shared" ref="I50:I58" si="63">TRUNC(((G50*$H$37)+G50),2)</f>
        <v>0</v>
      </c>
      <c r="J50" s="470">
        <f t="shared" ref="J50:J71" si="64">TRUNC(F50*I50,2)</f>
        <v>0</v>
      </c>
      <c r="K50" s="890"/>
      <c r="L50" s="69"/>
      <c r="M50" s="17"/>
      <c r="N50" s="84"/>
      <c r="O50" s="395"/>
      <c r="P50" s="69"/>
      <c r="Q50" s="17"/>
      <c r="R50" s="84"/>
      <c r="S50" s="330"/>
      <c r="T50" s="337"/>
      <c r="U50" s="17"/>
      <c r="V50" s="361"/>
      <c r="W50" s="21"/>
      <c r="X50" s="337"/>
      <c r="Y50" s="319"/>
      <c r="Z50" s="338"/>
      <c r="AA50" s="277"/>
      <c r="AB50" s="337"/>
      <c r="AC50" s="319"/>
      <c r="AD50" s="338"/>
      <c r="AE50" s="277"/>
      <c r="AF50" s="69"/>
      <c r="AG50" s="17"/>
      <c r="AH50" s="84"/>
      <c r="AI50" s="277"/>
      <c r="AJ50" s="69"/>
      <c r="AK50" s="17"/>
      <c r="AL50" s="84"/>
      <c r="AM50" s="151"/>
      <c r="AN50" s="69"/>
      <c r="AO50" s="17"/>
      <c r="AP50" s="84"/>
      <c r="AQ50" s="151"/>
      <c r="AR50" s="69"/>
      <c r="AS50" s="17"/>
      <c r="AT50" s="84"/>
      <c r="AU50" s="151"/>
      <c r="AV50" s="362"/>
      <c r="AW50" s="17"/>
      <c r="AX50" s="478"/>
      <c r="AY50" s="151"/>
      <c r="AZ50" s="296"/>
      <c r="BA50" s="17"/>
      <c r="BB50" s="478"/>
      <c r="BC50" s="151"/>
      <c r="BD50" s="69"/>
      <c r="BE50" s="17">
        <f t="shared" si="7"/>
        <v>0</v>
      </c>
      <c r="BF50" s="84">
        <f t="shared" si="42"/>
        <v>0</v>
      </c>
      <c r="BG50" s="122"/>
      <c r="BH50" s="69"/>
      <c r="BI50" s="17">
        <f t="shared" si="9"/>
        <v>0</v>
      </c>
      <c r="BJ50" s="84">
        <f t="shared" si="10"/>
        <v>0</v>
      </c>
      <c r="BL50" s="69"/>
      <c r="BM50" s="17">
        <f t="shared" ref="BM50:BM58" si="65">TRUNC(BL50*M50,2)</f>
        <v>0</v>
      </c>
      <c r="BN50" s="84">
        <f t="shared" ref="BN50:BN58" si="66">BL50/($F50-$X50-$AZ50)</f>
        <v>0</v>
      </c>
      <c r="BP50" s="69">
        <f t="shared" si="13"/>
        <v>0</v>
      </c>
      <c r="BQ50" s="114">
        <f t="shared" si="14"/>
        <v>0</v>
      </c>
      <c r="BR50" s="336">
        <f t="shared" si="15"/>
        <v>0</v>
      </c>
      <c r="BT50" s="69"/>
      <c r="BU50" s="114">
        <f t="shared" si="17"/>
        <v>0</v>
      </c>
      <c r="BV50" s="336">
        <f t="shared" si="18"/>
        <v>0</v>
      </c>
      <c r="BX50" s="415">
        <f t="shared" si="19"/>
        <v>0</v>
      </c>
      <c r="BY50" s="17">
        <f t="shared" si="20"/>
        <v>0</v>
      </c>
      <c r="BZ50" s="336">
        <v>0</v>
      </c>
      <c r="CB50" s="415">
        <f t="shared" si="21"/>
        <v>0</v>
      </c>
      <c r="CC50" s="17">
        <f t="shared" si="22"/>
        <v>0</v>
      </c>
      <c r="CD50" s="336">
        <v>0</v>
      </c>
      <c r="CF50" s="415">
        <v>0</v>
      </c>
      <c r="CG50" s="17">
        <v>0</v>
      </c>
      <c r="CH50" s="336">
        <v>0</v>
      </c>
      <c r="CJ50" s="415">
        <v>0</v>
      </c>
      <c r="CK50" s="17">
        <v>0</v>
      </c>
      <c r="CL50" s="336">
        <v>0</v>
      </c>
    </row>
    <row r="51" spans="1:90" ht="15" customHeight="1" outlineLevel="2">
      <c r="A51" s="139" t="s">
        <v>15</v>
      </c>
      <c r="B51" s="105">
        <v>95241</v>
      </c>
      <c r="C51" s="13" t="s">
        <v>13470</v>
      </c>
      <c r="D51" s="593" t="str">
        <f>IF(B51="","",IFERROR(VLOOKUP(B51,'SINAPI12-24'!$A$5:$H$17812,2,FALSE),VLOOKUP(ORÇAMENTO!B51,COMPOSIÇÕES!$A$9:$G$258,5,FALSE)))</f>
        <v>LASTRO DE CONCRETO MAGRO, APLICADO EM PISOS, LAJES SOBRE SOLO OU RADIERS, ESPESSURA DE 5 CM. AF_01/2024</v>
      </c>
      <c r="E51" s="614" t="str">
        <f>IF(B51="","",IFERROR(VLOOKUP(B51,'SINAPI12-24'!$A$5:$H$17812,3,FALSE),VLOOKUP(ORÇAMENTO!B51,COMPOSIÇÕES!$A$9:$G$258,6,FALSE)))</f>
        <v>M2</v>
      </c>
      <c r="F51" s="103">
        <v>12.96</v>
      </c>
      <c r="G51" s="615"/>
      <c r="H51" s="106">
        <f t="shared" si="62"/>
        <v>0.29310000000000003</v>
      </c>
      <c r="I51" s="104">
        <f t="shared" si="63"/>
        <v>0</v>
      </c>
      <c r="J51" s="470">
        <f t="shared" si="64"/>
        <v>0</v>
      </c>
      <c r="K51" s="890"/>
      <c r="L51" s="66"/>
      <c r="M51" s="12"/>
      <c r="N51" s="38"/>
      <c r="O51" s="395"/>
      <c r="P51" s="66"/>
      <c r="Q51" s="12"/>
      <c r="R51" s="38"/>
      <c r="S51" s="330"/>
      <c r="T51" s="340"/>
      <c r="U51" s="12"/>
      <c r="V51" s="363"/>
      <c r="W51" s="21"/>
      <c r="X51" s="340"/>
      <c r="Y51" s="100"/>
      <c r="Z51" s="341"/>
      <c r="AA51" s="277"/>
      <c r="AB51" s="340"/>
      <c r="AC51" s="100"/>
      <c r="AD51" s="341"/>
      <c r="AE51" s="277"/>
      <c r="AF51" s="66"/>
      <c r="AG51" s="12"/>
      <c r="AH51" s="38"/>
      <c r="AI51" s="277"/>
      <c r="AJ51" s="66"/>
      <c r="AK51" s="12"/>
      <c r="AL51" s="38"/>
      <c r="AM51" s="151"/>
      <c r="AN51" s="66"/>
      <c r="AO51" s="12"/>
      <c r="AP51" s="38"/>
      <c r="AQ51" s="151"/>
      <c r="AR51" s="66"/>
      <c r="AS51" s="12"/>
      <c r="AT51" s="38"/>
      <c r="AU51" s="151"/>
      <c r="AV51" s="364"/>
      <c r="AW51" s="12"/>
      <c r="AX51" s="479"/>
      <c r="AY51" s="151"/>
      <c r="AZ51" s="297"/>
      <c r="BA51" s="12"/>
      <c r="BB51" s="479"/>
      <c r="BC51" s="151"/>
      <c r="BD51" s="66"/>
      <c r="BE51" s="12">
        <f t="shared" si="7"/>
        <v>0</v>
      </c>
      <c r="BF51" s="38">
        <f t="shared" si="42"/>
        <v>0</v>
      </c>
      <c r="BG51" s="122"/>
      <c r="BH51" s="66"/>
      <c r="BI51" s="12">
        <f t="shared" si="9"/>
        <v>0</v>
      </c>
      <c r="BJ51" s="38">
        <f t="shared" si="10"/>
        <v>0</v>
      </c>
      <c r="BL51" s="66"/>
      <c r="BM51" s="12">
        <f t="shared" si="65"/>
        <v>0</v>
      </c>
      <c r="BN51" s="38">
        <f t="shared" si="66"/>
        <v>0</v>
      </c>
      <c r="BP51" s="66">
        <f t="shared" si="13"/>
        <v>0</v>
      </c>
      <c r="BQ51" s="170">
        <f t="shared" si="14"/>
        <v>0</v>
      </c>
      <c r="BR51" s="339">
        <f t="shared" si="15"/>
        <v>0</v>
      </c>
      <c r="BT51" s="66"/>
      <c r="BU51" s="170">
        <f t="shared" si="17"/>
        <v>0</v>
      </c>
      <c r="BV51" s="339">
        <f t="shared" si="18"/>
        <v>0</v>
      </c>
      <c r="BX51" s="416">
        <f t="shared" si="19"/>
        <v>0</v>
      </c>
      <c r="BY51" s="12">
        <f t="shared" si="20"/>
        <v>0</v>
      </c>
      <c r="BZ51" s="339">
        <v>0</v>
      </c>
      <c r="CB51" s="416">
        <f t="shared" si="21"/>
        <v>0</v>
      </c>
      <c r="CC51" s="12">
        <f t="shared" si="22"/>
        <v>0</v>
      </c>
      <c r="CD51" s="339">
        <v>0</v>
      </c>
      <c r="CF51" s="416">
        <v>0</v>
      </c>
      <c r="CG51" s="12">
        <v>0</v>
      </c>
      <c r="CH51" s="339">
        <v>0</v>
      </c>
      <c r="CJ51" s="416">
        <v>0</v>
      </c>
      <c r="CK51" s="12">
        <v>0</v>
      </c>
      <c r="CL51" s="339">
        <v>0</v>
      </c>
    </row>
    <row r="52" spans="1:90" ht="15" customHeight="1" outlineLevel="2">
      <c r="A52" s="139" t="s">
        <v>15</v>
      </c>
      <c r="B52" s="105">
        <v>96534</v>
      </c>
      <c r="C52" s="13" t="s">
        <v>13471</v>
      </c>
      <c r="D52" s="593" t="str">
        <f>IF(B52="","",IFERROR(VLOOKUP(B52,'SINAPI12-24'!$A$5:$H$17812,2,FALSE),VLOOKUP(ORÇAMENTO!B52,COMPOSIÇÕES!$A$9:$G$258,5,FALSE)))</f>
        <v>FABRICAÇÃO, MONTAGEM E DESMONTAGEM DE FÔRMA PARA BLOCO DE COROAMENTO, EM MADEIRA SERRADA, E=25 MM, 4 UTILIZAÇÕES. AF_01/2024</v>
      </c>
      <c r="E52" s="614" t="str">
        <f>IF(B52="","",IFERROR(VLOOKUP(B52,'SINAPI12-24'!$A$5:$H$17812,3,FALSE),VLOOKUP(ORÇAMENTO!B52,COMPOSIÇÕES!$A$9:$G$258,6,FALSE)))</f>
        <v>M2</v>
      </c>
      <c r="F52" s="103">
        <v>8.64</v>
      </c>
      <c r="G52" s="615"/>
      <c r="H52" s="106">
        <f t="shared" si="62"/>
        <v>0.29310000000000003</v>
      </c>
      <c r="I52" s="104">
        <f t="shared" si="63"/>
        <v>0</v>
      </c>
      <c r="J52" s="470">
        <f t="shared" si="64"/>
        <v>0</v>
      </c>
      <c r="K52" s="890"/>
      <c r="L52" s="66"/>
      <c r="M52" s="12"/>
      <c r="N52" s="38"/>
      <c r="O52" s="395"/>
      <c r="P52" s="66"/>
      <c r="Q52" s="12"/>
      <c r="R52" s="38"/>
      <c r="S52" s="330"/>
      <c r="T52" s="340"/>
      <c r="U52" s="12"/>
      <c r="V52" s="363"/>
      <c r="W52" s="21"/>
      <c r="X52" s="340"/>
      <c r="Y52" s="100"/>
      <c r="Z52" s="341"/>
      <c r="AA52" s="277"/>
      <c r="AB52" s="340"/>
      <c r="AC52" s="100"/>
      <c r="AD52" s="341"/>
      <c r="AE52" s="277"/>
      <c r="AF52" s="66"/>
      <c r="AG52" s="12"/>
      <c r="AH52" s="38"/>
      <c r="AI52" s="277"/>
      <c r="AJ52" s="66"/>
      <c r="AK52" s="12"/>
      <c r="AL52" s="38"/>
      <c r="AM52" s="151"/>
      <c r="AN52" s="66"/>
      <c r="AO52" s="12"/>
      <c r="AP52" s="38"/>
      <c r="AQ52" s="151"/>
      <c r="AR52" s="66"/>
      <c r="AS52" s="12"/>
      <c r="AT52" s="38"/>
      <c r="AU52" s="151"/>
      <c r="AV52" s="364"/>
      <c r="AW52" s="12"/>
      <c r="AX52" s="479"/>
      <c r="AY52" s="151"/>
      <c r="AZ52" s="297"/>
      <c r="BA52" s="12"/>
      <c r="BB52" s="479"/>
      <c r="BC52" s="151"/>
      <c r="BD52" s="66"/>
      <c r="BE52" s="12">
        <f t="shared" si="7"/>
        <v>0</v>
      </c>
      <c r="BF52" s="38">
        <f t="shared" si="42"/>
        <v>0</v>
      </c>
      <c r="BG52" s="122"/>
      <c r="BH52" s="66"/>
      <c r="BI52" s="12">
        <f t="shared" si="9"/>
        <v>0</v>
      </c>
      <c r="BJ52" s="38">
        <f t="shared" si="10"/>
        <v>0</v>
      </c>
      <c r="BL52" s="66"/>
      <c r="BM52" s="12">
        <f t="shared" si="65"/>
        <v>0</v>
      </c>
      <c r="BN52" s="38">
        <f t="shared" si="66"/>
        <v>0</v>
      </c>
      <c r="BP52" s="66">
        <f t="shared" si="13"/>
        <v>0</v>
      </c>
      <c r="BQ52" s="170">
        <f t="shared" si="14"/>
        <v>0</v>
      </c>
      <c r="BR52" s="339">
        <f t="shared" si="15"/>
        <v>0</v>
      </c>
      <c r="BT52" s="66"/>
      <c r="BU52" s="170">
        <f t="shared" si="17"/>
        <v>0</v>
      </c>
      <c r="BV52" s="339">
        <f t="shared" si="18"/>
        <v>0</v>
      </c>
      <c r="BX52" s="416">
        <f t="shared" si="19"/>
        <v>0</v>
      </c>
      <c r="BY52" s="12">
        <f t="shared" si="20"/>
        <v>0</v>
      </c>
      <c r="BZ52" s="339">
        <v>0</v>
      </c>
      <c r="CB52" s="416">
        <f t="shared" si="21"/>
        <v>0</v>
      </c>
      <c r="CC52" s="12">
        <f t="shared" si="22"/>
        <v>0</v>
      </c>
      <c r="CD52" s="339">
        <v>0</v>
      </c>
      <c r="CF52" s="416">
        <v>0</v>
      </c>
      <c r="CG52" s="12">
        <v>0</v>
      </c>
      <c r="CH52" s="339">
        <v>0</v>
      </c>
      <c r="CJ52" s="416">
        <v>0</v>
      </c>
      <c r="CK52" s="12">
        <v>0</v>
      </c>
      <c r="CL52" s="339">
        <v>0</v>
      </c>
    </row>
    <row r="53" spans="1:90" ht="15" customHeight="1" outlineLevel="2">
      <c r="A53" s="139" t="s">
        <v>15</v>
      </c>
      <c r="B53" s="105">
        <v>92919</v>
      </c>
      <c r="C53" s="13" t="s">
        <v>13472</v>
      </c>
      <c r="D53" s="593" t="str">
        <f>IF(B53="","",IFERROR(VLOOKUP(B53,'SINAPI12-24'!$A$5:$H$17812,2,FALSE),VLOOKUP(ORÇAMENTO!B53,COMPOSIÇÕES!$A$9:$G$258,5,FALSE)))</f>
        <v>ARMAÇÃO DE ESTRUTURAS DIVERSAS DE CONCRETO ARMADO, EXCETO VIGAS, PILARES, LAJES E FUNDAÇÕES, UTILIZANDO AÇO CA-50 DE 10,0 MM - MONTAGEM. AF_06/2022</v>
      </c>
      <c r="E53" s="614" t="str">
        <f>IF(B53="","",IFERROR(VLOOKUP(B53,'SINAPI12-24'!$A$5:$H$17812,3,FALSE),VLOOKUP(ORÇAMENTO!B53,COMPOSIÇÕES!$A$9:$G$258,6,FALSE)))</f>
        <v>KG</v>
      </c>
      <c r="F53" s="103">
        <v>238.29</v>
      </c>
      <c r="G53" s="615"/>
      <c r="H53" s="106">
        <f t="shared" si="62"/>
        <v>0.29310000000000003</v>
      </c>
      <c r="I53" s="104">
        <f t="shared" si="63"/>
        <v>0</v>
      </c>
      <c r="J53" s="470">
        <f t="shared" si="64"/>
        <v>0</v>
      </c>
      <c r="K53" s="890"/>
      <c r="L53" s="66"/>
      <c r="M53" s="12"/>
      <c r="N53" s="38"/>
      <c r="O53" s="395"/>
      <c r="P53" s="66"/>
      <c r="Q53" s="12"/>
      <c r="R53" s="38"/>
      <c r="S53" s="330"/>
      <c r="T53" s="340"/>
      <c r="U53" s="12"/>
      <c r="V53" s="363"/>
      <c r="W53" s="21"/>
      <c r="X53" s="340"/>
      <c r="Y53" s="100"/>
      <c r="Z53" s="341"/>
      <c r="AA53" s="277"/>
      <c r="AB53" s="340"/>
      <c r="AC53" s="100"/>
      <c r="AD53" s="341"/>
      <c r="AE53" s="277"/>
      <c r="AF53" s="66"/>
      <c r="AG53" s="12"/>
      <c r="AH53" s="38"/>
      <c r="AI53" s="277"/>
      <c r="AJ53" s="66"/>
      <c r="AK53" s="12"/>
      <c r="AL53" s="38"/>
      <c r="AM53" s="151"/>
      <c r="AN53" s="66"/>
      <c r="AO53" s="12"/>
      <c r="AP53" s="38"/>
      <c r="AQ53" s="151"/>
      <c r="AR53" s="66"/>
      <c r="AS53" s="12"/>
      <c r="AT53" s="38"/>
      <c r="AU53" s="151"/>
      <c r="AV53" s="364"/>
      <c r="AW53" s="12"/>
      <c r="AX53" s="479"/>
      <c r="AY53" s="151"/>
      <c r="AZ53" s="297"/>
      <c r="BA53" s="12"/>
      <c r="BB53" s="479"/>
      <c r="BC53" s="151"/>
      <c r="BD53" s="66"/>
      <c r="BE53" s="12">
        <f t="shared" si="7"/>
        <v>0</v>
      </c>
      <c r="BF53" s="38">
        <f t="shared" si="42"/>
        <v>0</v>
      </c>
      <c r="BG53" s="122"/>
      <c r="BH53" s="66"/>
      <c r="BI53" s="12">
        <f t="shared" si="9"/>
        <v>0</v>
      </c>
      <c r="BJ53" s="38">
        <f t="shared" si="10"/>
        <v>0</v>
      </c>
      <c r="BL53" s="66"/>
      <c r="BM53" s="12">
        <f t="shared" si="65"/>
        <v>0</v>
      </c>
      <c r="BN53" s="38">
        <f t="shared" si="66"/>
        <v>0</v>
      </c>
      <c r="BP53" s="66">
        <f t="shared" si="13"/>
        <v>0</v>
      </c>
      <c r="BQ53" s="170">
        <f t="shared" si="14"/>
        <v>0</v>
      </c>
      <c r="BR53" s="339">
        <f t="shared" si="15"/>
        <v>0</v>
      </c>
      <c r="BT53" s="66"/>
      <c r="BU53" s="170">
        <f t="shared" si="17"/>
        <v>0</v>
      </c>
      <c r="BV53" s="339">
        <f t="shared" si="18"/>
        <v>0</v>
      </c>
      <c r="BX53" s="416">
        <f t="shared" si="19"/>
        <v>0</v>
      </c>
      <c r="BY53" s="12">
        <f t="shared" si="20"/>
        <v>0</v>
      </c>
      <c r="BZ53" s="339">
        <v>0</v>
      </c>
      <c r="CB53" s="416">
        <f t="shared" si="21"/>
        <v>0</v>
      </c>
      <c r="CC53" s="12">
        <f t="shared" si="22"/>
        <v>0</v>
      </c>
      <c r="CD53" s="339">
        <v>0</v>
      </c>
      <c r="CF53" s="416">
        <v>0</v>
      </c>
      <c r="CG53" s="12">
        <v>0</v>
      </c>
      <c r="CH53" s="339">
        <v>0</v>
      </c>
      <c r="CJ53" s="416">
        <v>0</v>
      </c>
      <c r="CK53" s="12">
        <v>0</v>
      </c>
      <c r="CL53" s="339">
        <v>0</v>
      </c>
    </row>
    <row r="54" spans="1:90" ht="15" customHeight="1" outlineLevel="2">
      <c r="A54" s="139" t="s">
        <v>15</v>
      </c>
      <c r="B54" s="105">
        <v>92921</v>
      </c>
      <c r="C54" s="13" t="s">
        <v>13473</v>
      </c>
      <c r="D54" s="593" t="str">
        <f>IF(B54="","",IFERROR(VLOOKUP(B54,'SINAPI12-24'!$A$5:$H$17812,2,FALSE),VLOOKUP(ORÇAMENTO!B54,COMPOSIÇÕES!$A$9:$G$258,5,FALSE)))</f>
        <v>ARMAÇÃO DE ESTRUTURAS DIVERSAS DE CONCRETO ARMADO, EXCETO VIGAS, PILARES, LAJES E FUNDAÇÕES, UTILIZANDO AÇO CA-50 DE 12,5 MM - MONTAGEM. AF_06/2022</v>
      </c>
      <c r="E54" s="614" t="str">
        <f>IF(B54="","",IFERROR(VLOOKUP(B54,'SINAPI12-24'!$A$5:$H$17812,3,FALSE),VLOOKUP(ORÇAMENTO!B54,COMPOSIÇÕES!$A$9:$G$258,6,FALSE)))</f>
        <v>KG</v>
      </c>
      <c r="F54" s="103">
        <v>199.34</v>
      </c>
      <c r="G54" s="615"/>
      <c r="H54" s="106">
        <f t="shared" si="62"/>
        <v>0.29310000000000003</v>
      </c>
      <c r="I54" s="104">
        <f t="shared" si="63"/>
        <v>0</v>
      </c>
      <c r="J54" s="470">
        <f t="shared" si="64"/>
        <v>0</v>
      </c>
      <c r="K54" s="890"/>
      <c r="L54" s="66"/>
      <c r="M54" s="12"/>
      <c r="N54" s="38"/>
      <c r="O54" s="395"/>
      <c r="P54" s="66"/>
      <c r="Q54" s="12"/>
      <c r="R54" s="38"/>
      <c r="S54" s="330"/>
      <c r="T54" s="340"/>
      <c r="U54" s="12"/>
      <c r="V54" s="363"/>
      <c r="W54" s="21"/>
      <c r="X54" s="340"/>
      <c r="Y54" s="100"/>
      <c r="Z54" s="341"/>
      <c r="AA54" s="277"/>
      <c r="AB54" s="340"/>
      <c r="AC54" s="100"/>
      <c r="AD54" s="341"/>
      <c r="AE54" s="277"/>
      <c r="AF54" s="66"/>
      <c r="AG54" s="12"/>
      <c r="AH54" s="38"/>
      <c r="AI54" s="277"/>
      <c r="AJ54" s="66"/>
      <c r="AK54" s="12"/>
      <c r="AL54" s="38"/>
      <c r="AM54" s="151"/>
      <c r="AN54" s="66"/>
      <c r="AO54" s="12"/>
      <c r="AP54" s="38"/>
      <c r="AQ54" s="151"/>
      <c r="AR54" s="66"/>
      <c r="AS54" s="12"/>
      <c r="AT54" s="38"/>
      <c r="AU54" s="151"/>
      <c r="AV54" s="364"/>
      <c r="AW54" s="12"/>
      <c r="AX54" s="479"/>
      <c r="AY54" s="151"/>
      <c r="AZ54" s="297"/>
      <c r="BA54" s="12"/>
      <c r="BB54" s="479"/>
      <c r="BC54" s="151"/>
      <c r="BD54" s="66"/>
      <c r="BE54" s="12">
        <f t="shared" si="7"/>
        <v>0</v>
      </c>
      <c r="BF54" s="38">
        <f t="shared" si="42"/>
        <v>0</v>
      </c>
      <c r="BG54" s="122"/>
      <c r="BH54" s="66"/>
      <c r="BI54" s="12">
        <f t="shared" si="9"/>
        <v>0</v>
      </c>
      <c r="BJ54" s="38">
        <f t="shared" si="10"/>
        <v>0</v>
      </c>
      <c r="BL54" s="66"/>
      <c r="BM54" s="12">
        <f t="shared" si="65"/>
        <v>0</v>
      </c>
      <c r="BN54" s="38">
        <f t="shared" si="66"/>
        <v>0</v>
      </c>
      <c r="BP54" s="66">
        <f t="shared" si="13"/>
        <v>0</v>
      </c>
      <c r="BQ54" s="170">
        <f t="shared" si="14"/>
        <v>0</v>
      </c>
      <c r="BR54" s="339">
        <f t="shared" si="15"/>
        <v>0</v>
      </c>
      <c r="BT54" s="66"/>
      <c r="BU54" s="170">
        <f t="shared" si="17"/>
        <v>0</v>
      </c>
      <c r="BV54" s="339">
        <f t="shared" si="18"/>
        <v>0</v>
      </c>
      <c r="BX54" s="416">
        <f t="shared" si="19"/>
        <v>0</v>
      </c>
      <c r="BY54" s="12">
        <f t="shared" si="20"/>
        <v>0</v>
      </c>
      <c r="BZ54" s="339">
        <v>0</v>
      </c>
      <c r="CB54" s="416">
        <f t="shared" si="21"/>
        <v>0</v>
      </c>
      <c r="CC54" s="12">
        <f t="shared" si="22"/>
        <v>0</v>
      </c>
      <c r="CD54" s="339">
        <v>0</v>
      </c>
      <c r="CF54" s="416">
        <v>0</v>
      </c>
      <c r="CG54" s="12">
        <v>0</v>
      </c>
      <c r="CH54" s="339">
        <v>0</v>
      </c>
      <c r="CJ54" s="416">
        <v>0</v>
      </c>
      <c r="CK54" s="12">
        <v>0</v>
      </c>
      <c r="CL54" s="339">
        <v>0</v>
      </c>
    </row>
    <row r="55" spans="1:90" ht="15" customHeight="1" outlineLevel="2">
      <c r="A55" s="139" t="s">
        <v>15</v>
      </c>
      <c r="B55" s="105">
        <v>92924</v>
      </c>
      <c r="C55" s="13" t="s">
        <v>13474</v>
      </c>
      <c r="D55" s="593" t="str">
        <f>IF(B55="","",IFERROR(VLOOKUP(B55,'SINAPI12-24'!$A$5:$H$17812,2,FALSE),VLOOKUP(ORÇAMENTO!B55,COMPOSIÇÕES!$A$9:$G$258,5,FALSE)))</f>
        <v>ARMAÇÃO DE ESTRUTURAS DIVERSAS DE CONCRETO ARMADO, EXCETO VIGAS, PILARES, LAJES E FUNDAÇÕES, UTILIZANDO AÇO CA-50 DE 25,0 MM - MONTAGEM. AF_06/2022</v>
      </c>
      <c r="E55" s="614" t="str">
        <f>IF(B55="","",IFERROR(VLOOKUP(B55,'SINAPI12-24'!$A$5:$H$17812,3,FALSE),VLOOKUP(ORÇAMENTO!B55,COMPOSIÇÕES!$A$9:$G$258,6,FALSE)))</f>
        <v>KG</v>
      </c>
      <c r="F55" s="103">
        <v>18.489999999999998</v>
      </c>
      <c r="G55" s="615"/>
      <c r="H55" s="106">
        <f t="shared" si="62"/>
        <v>0.29310000000000003</v>
      </c>
      <c r="I55" s="104">
        <f t="shared" si="63"/>
        <v>0</v>
      </c>
      <c r="J55" s="470">
        <f t="shared" si="64"/>
        <v>0</v>
      </c>
      <c r="K55" s="890"/>
      <c r="L55" s="66"/>
      <c r="M55" s="12"/>
      <c r="N55" s="38"/>
      <c r="O55" s="395"/>
      <c r="P55" s="66"/>
      <c r="Q55" s="12"/>
      <c r="R55" s="38"/>
      <c r="S55" s="330"/>
      <c r="T55" s="340"/>
      <c r="U55" s="12"/>
      <c r="V55" s="363"/>
      <c r="W55" s="21"/>
      <c r="X55" s="340"/>
      <c r="Y55" s="100"/>
      <c r="Z55" s="341"/>
      <c r="AA55" s="277"/>
      <c r="AB55" s="340"/>
      <c r="AC55" s="100"/>
      <c r="AD55" s="341"/>
      <c r="AE55" s="277"/>
      <c r="AF55" s="66"/>
      <c r="AG55" s="12"/>
      <c r="AH55" s="38"/>
      <c r="AI55" s="277"/>
      <c r="AJ55" s="66"/>
      <c r="AK55" s="12"/>
      <c r="AL55" s="38"/>
      <c r="AM55" s="151"/>
      <c r="AN55" s="66"/>
      <c r="AO55" s="12"/>
      <c r="AP55" s="38"/>
      <c r="AQ55" s="151"/>
      <c r="AR55" s="66"/>
      <c r="AS55" s="12"/>
      <c r="AT55" s="38"/>
      <c r="AU55" s="151"/>
      <c r="AV55" s="364"/>
      <c r="AW55" s="12"/>
      <c r="AX55" s="479"/>
      <c r="AY55" s="151"/>
      <c r="AZ55" s="297"/>
      <c r="BA55" s="12"/>
      <c r="BB55" s="479"/>
      <c r="BC55" s="151"/>
      <c r="BD55" s="66"/>
      <c r="BE55" s="12">
        <f t="shared" si="7"/>
        <v>0</v>
      </c>
      <c r="BF55" s="38">
        <f t="shared" si="42"/>
        <v>0</v>
      </c>
      <c r="BG55" s="122"/>
      <c r="BH55" s="66"/>
      <c r="BI55" s="12">
        <f t="shared" si="9"/>
        <v>0</v>
      </c>
      <c r="BJ55" s="38">
        <f t="shared" si="10"/>
        <v>0</v>
      </c>
      <c r="BL55" s="66"/>
      <c r="BM55" s="12">
        <f t="shared" si="65"/>
        <v>0</v>
      </c>
      <c r="BN55" s="38">
        <f t="shared" si="66"/>
        <v>0</v>
      </c>
      <c r="BP55" s="66">
        <f t="shared" si="13"/>
        <v>0</v>
      </c>
      <c r="BQ55" s="170">
        <f t="shared" si="14"/>
        <v>0</v>
      </c>
      <c r="BR55" s="339">
        <f t="shared" si="15"/>
        <v>0</v>
      </c>
      <c r="BT55" s="66"/>
      <c r="BU55" s="170">
        <f t="shared" si="17"/>
        <v>0</v>
      </c>
      <c r="BV55" s="339">
        <f t="shared" si="18"/>
        <v>0</v>
      </c>
      <c r="BX55" s="416">
        <f t="shared" si="19"/>
        <v>0</v>
      </c>
      <c r="BY55" s="12">
        <f t="shared" si="20"/>
        <v>0</v>
      </c>
      <c r="BZ55" s="339">
        <v>0</v>
      </c>
      <c r="CB55" s="416">
        <f t="shared" si="21"/>
        <v>0</v>
      </c>
      <c r="CC55" s="12">
        <f t="shared" si="22"/>
        <v>0</v>
      </c>
      <c r="CD55" s="339">
        <v>0</v>
      </c>
      <c r="CF55" s="416">
        <v>0</v>
      </c>
      <c r="CG55" s="12">
        <v>0</v>
      </c>
      <c r="CH55" s="339">
        <v>0</v>
      </c>
      <c r="CJ55" s="416">
        <v>0</v>
      </c>
      <c r="CK55" s="12">
        <v>0</v>
      </c>
      <c r="CL55" s="339">
        <v>0</v>
      </c>
    </row>
    <row r="56" spans="1:90" ht="15" customHeight="1" outlineLevel="2">
      <c r="A56" s="139" t="s">
        <v>15</v>
      </c>
      <c r="B56" s="105">
        <v>92915</v>
      </c>
      <c r="C56" s="13" t="s">
        <v>13475</v>
      </c>
      <c r="D56" s="593" t="str">
        <f>IF(B56="","",IFERROR(VLOOKUP(B56,'SINAPI12-24'!$A$5:$H$17812,2,FALSE),VLOOKUP(ORÇAMENTO!B56,COMPOSIÇÕES!$A$9:$G$258,5,FALSE)))</f>
        <v>ARMAÇÃO DE ESTRUTURAS DIVERSAS DE CONCRETO ARMADO, EXCETO VIGAS, PILARES, LAJES E FUNDAÇÕES, UTILIZANDO AÇO CA-60 DE 5,0 MM - MONTAGEM. AF_06/2022</v>
      </c>
      <c r="E56" s="614" t="str">
        <f>IF(B56="","",IFERROR(VLOOKUP(B56,'SINAPI12-24'!$A$5:$H$17812,3,FALSE),VLOOKUP(ORÇAMENTO!B56,COMPOSIÇÕES!$A$9:$G$258,6,FALSE)))</f>
        <v>KG</v>
      </c>
      <c r="F56" s="103">
        <v>23.54</v>
      </c>
      <c r="G56" s="615"/>
      <c r="H56" s="106">
        <f t="shared" si="62"/>
        <v>0.29310000000000003</v>
      </c>
      <c r="I56" s="104">
        <f t="shared" si="63"/>
        <v>0</v>
      </c>
      <c r="J56" s="470">
        <f t="shared" si="64"/>
        <v>0</v>
      </c>
      <c r="K56" s="890"/>
      <c r="L56" s="66"/>
      <c r="M56" s="12"/>
      <c r="N56" s="38"/>
      <c r="O56" s="395"/>
      <c r="P56" s="66"/>
      <c r="Q56" s="12"/>
      <c r="R56" s="38"/>
      <c r="S56" s="330"/>
      <c r="T56" s="340"/>
      <c r="U56" s="12"/>
      <c r="V56" s="363"/>
      <c r="W56" s="21"/>
      <c r="X56" s="340"/>
      <c r="Y56" s="100"/>
      <c r="Z56" s="341"/>
      <c r="AA56" s="277"/>
      <c r="AB56" s="340"/>
      <c r="AC56" s="100"/>
      <c r="AD56" s="341"/>
      <c r="AE56" s="277"/>
      <c r="AF56" s="66"/>
      <c r="AG56" s="12"/>
      <c r="AH56" s="38"/>
      <c r="AI56" s="277"/>
      <c r="AJ56" s="66"/>
      <c r="AK56" s="12"/>
      <c r="AL56" s="38"/>
      <c r="AM56" s="151"/>
      <c r="AN56" s="66"/>
      <c r="AO56" s="12"/>
      <c r="AP56" s="38"/>
      <c r="AQ56" s="151"/>
      <c r="AR56" s="66"/>
      <c r="AS56" s="12"/>
      <c r="AT56" s="38"/>
      <c r="AU56" s="151"/>
      <c r="AV56" s="364"/>
      <c r="AW56" s="12"/>
      <c r="AX56" s="479"/>
      <c r="AY56" s="151"/>
      <c r="AZ56" s="297"/>
      <c r="BA56" s="12"/>
      <c r="BB56" s="479"/>
      <c r="BC56" s="151"/>
      <c r="BD56" s="66"/>
      <c r="BE56" s="12">
        <f t="shared" si="7"/>
        <v>0</v>
      </c>
      <c r="BF56" s="38">
        <f t="shared" si="42"/>
        <v>0</v>
      </c>
      <c r="BG56" s="122"/>
      <c r="BH56" s="66"/>
      <c r="BI56" s="12">
        <f t="shared" si="9"/>
        <v>0</v>
      </c>
      <c r="BJ56" s="38">
        <f t="shared" si="10"/>
        <v>0</v>
      </c>
      <c r="BL56" s="66"/>
      <c r="BM56" s="12">
        <f t="shared" si="65"/>
        <v>0</v>
      </c>
      <c r="BN56" s="38">
        <f t="shared" si="66"/>
        <v>0</v>
      </c>
      <c r="BP56" s="66">
        <f t="shared" si="13"/>
        <v>0</v>
      </c>
      <c r="BQ56" s="170">
        <f t="shared" si="14"/>
        <v>0</v>
      </c>
      <c r="BR56" s="339">
        <f t="shared" si="15"/>
        <v>0</v>
      </c>
      <c r="BT56" s="66"/>
      <c r="BU56" s="170">
        <f t="shared" si="17"/>
        <v>0</v>
      </c>
      <c r="BV56" s="339">
        <f t="shared" si="18"/>
        <v>0</v>
      </c>
      <c r="BX56" s="416">
        <f t="shared" si="19"/>
        <v>0</v>
      </c>
      <c r="BY56" s="12">
        <f t="shared" si="20"/>
        <v>0</v>
      </c>
      <c r="BZ56" s="339">
        <v>0</v>
      </c>
      <c r="CB56" s="416">
        <f t="shared" si="21"/>
        <v>0</v>
      </c>
      <c r="CC56" s="12">
        <f t="shared" si="22"/>
        <v>0</v>
      </c>
      <c r="CD56" s="339">
        <v>0</v>
      </c>
      <c r="CF56" s="416">
        <v>0</v>
      </c>
      <c r="CG56" s="12">
        <v>0</v>
      </c>
      <c r="CH56" s="339">
        <v>0</v>
      </c>
      <c r="CJ56" s="416">
        <v>0</v>
      </c>
      <c r="CK56" s="12">
        <v>0</v>
      </c>
      <c r="CL56" s="339">
        <v>0</v>
      </c>
    </row>
    <row r="57" spans="1:90" ht="15" customHeight="1" outlineLevel="2">
      <c r="A57" s="139" t="s">
        <v>15</v>
      </c>
      <c r="B57" s="105">
        <v>96558</v>
      </c>
      <c r="C57" s="13" t="s">
        <v>13476</v>
      </c>
      <c r="D57" s="593" t="str">
        <f>IF(B57="","",IFERROR(VLOOKUP(B57,'SINAPI12-24'!$A$5:$H$17812,2,FALSE),VLOOKUP(ORÇAMENTO!B57,COMPOSIÇÕES!$A$9:$G$258,5,FALSE)))</f>
        <v>CONCRETAGEM DE SAPATA, FCK 30 MPA, COM USO DE BOMBA - LANÇAMENTO, ADENSAMENTO E ACABAMENTO. AF_01/2024</v>
      </c>
      <c r="E57" s="614" t="str">
        <f>IF(B57="","",IFERROR(VLOOKUP(B57,'SINAPI12-24'!$A$5:$H$17812,3,FALSE),VLOOKUP(ORÇAMENTO!B57,COMPOSIÇÕES!$A$9:$G$258,6,FALSE)))</f>
        <v>M3</v>
      </c>
      <c r="F57" s="103">
        <v>7.78</v>
      </c>
      <c r="G57" s="615"/>
      <c r="H57" s="106">
        <f t="shared" si="62"/>
        <v>0.29310000000000003</v>
      </c>
      <c r="I57" s="104">
        <f t="shared" si="63"/>
        <v>0</v>
      </c>
      <c r="J57" s="470">
        <f t="shared" si="64"/>
        <v>0</v>
      </c>
      <c r="K57" s="890"/>
      <c r="L57" s="66"/>
      <c r="M57" s="12"/>
      <c r="N57" s="38"/>
      <c r="O57" s="395"/>
      <c r="P57" s="66"/>
      <c r="Q57" s="12"/>
      <c r="R57" s="38"/>
      <c r="S57" s="330"/>
      <c r="T57" s="340"/>
      <c r="U57" s="12"/>
      <c r="V57" s="363"/>
      <c r="W57" s="21"/>
      <c r="X57" s="340"/>
      <c r="Y57" s="100"/>
      <c r="Z57" s="341"/>
      <c r="AA57" s="277"/>
      <c r="AB57" s="340"/>
      <c r="AC57" s="100"/>
      <c r="AD57" s="341"/>
      <c r="AE57" s="277"/>
      <c r="AF57" s="66"/>
      <c r="AG57" s="12"/>
      <c r="AH57" s="38"/>
      <c r="AI57" s="277"/>
      <c r="AJ57" s="66"/>
      <c r="AK57" s="12"/>
      <c r="AL57" s="38"/>
      <c r="AM57" s="151"/>
      <c r="AN57" s="66"/>
      <c r="AO57" s="12"/>
      <c r="AP57" s="38"/>
      <c r="AQ57" s="151"/>
      <c r="AR57" s="66"/>
      <c r="AS57" s="12"/>
      <c r="AT57" s="38"/>
      <c r="AU57" s="151"/>
      <c r="AV57" s="364"/>
      <c r="AW57" s="12"/>
      <c r="AX57" s="479"/>
      <c r="AY57" s="151"/>
      <c r="AZ57" s="297"/>
      <c r="BA57" s="12"/>
      <c r="BB57" s="479"/>
      <c r="BC57" s="151"/>
      <c r="BD57" s="66"/>
      <c r="BE57" s="12">
        <f t="shared" si="7"/>
        <v>0</v>
      </c>
      <c r="BF57" s="38">
        <f t="shared" si="42"/>
        <v>0</v>
      </c>
      <c r="BG57" s="122"/>
      <c r="BH57" s="66"/>
      <c r="BI57" s="12">
        <f t="shared" si="9"/>
        <v>0</v>
      </c>
      <c r="BJ57" s="38">
        <f t="shared" si="10"/>
        <v>0</v>
      </c>
      <c r="BL57" s="66"/>
      <c r="BM57" s="12">
        <f t="shared" si="65"/>
        <v>0</v>
      </c>
      <c r="BN57" s="38">
        <f t="shared" si="66"/>
        <v>0</v>
      </c>
      <c r="BP57" s="66">
        <f t="shared" si="13"/>
        <v>0</v>
      </c>
      <c r="BQ57" s="170">
        <f t="shared" si="14"/>
        <v>0</v>
      </c>
      <c r="BR57" s="339">
        <f t="shared" si="15"/>
        <v>0</v>
      </c>
      <c r="BT57" s="66"/>
      <c r="BU57" s="170">
        <f t="shared" si="17"/>
        <v>0</v>
      </c>
      <c r="BV57" s="339">
        <f t="shared" si="18"/>
        <v>0</v>
      </c>
      <c r="BX57" s="416">
        <f t="shared" si="19"/>
        <v>0</v>
      </c>
      <c r="BY57" s="12">
        <f t="shared" si="20"/>
        <v>0</v>
      </c>
      <c r="BZ57" s="339">
        <v>0</v>
      </c>
      <c r="CB57" s="416">
        <f t="shared" si="21"/>
        <v>0</v>
      </c>
      <c r="CC57" s="12">
        <f t="shared" si="22"/>
        <v>0</v>
      </c>
      <c r="CD57" s="339">
        <v>0</v>
      </c>
      <c r="CF57" s="416">
        <v>0</v>
      </c>
      <c r="CG57" s="12">
        <v>0</v>
      </c>
      <c r="CH57" s="339">
        <v>0</v>
      </c>
      <c r="CJ57" s="416">
        <v>0</v>
      </c>
      <c r="CK57" s="12">
        <v>0</v>
      </c>
      <c r="CL57" s="339">
        <v>0</v>
      </c>
    </row>
    <row r="58" spans="1:90" ht="15" customHeight="1" outlineLevel="2">
      <c r="A58" s="193" t="s">
        <v>13403</v>
      </c>
      <c r="B58" s="688" t="s">
        <v>180</v>
      </c>
      <c r="C58" s="13" t="s">
        <v>13477</v>
      </c>
      <c r="D58" s="593" t="str">
        <f>IF(B58="","",IFERROR(VLOOKUP(B58,'SINAPI12-24'!$A$5:$H$17812,2,FALSE),VLOOKUP(ORÇAMENTO!B58,COMPOSIÇÕES!$A$9:$G$258,3,FALSE)))</f>
        <v>ESTACA BROCA DE CONCRETO, DIÃMETRO DE 20 CM, PROFUNDIDADE DE ATÉ 3 M, ESCAVAÇÃO MANUAL COM TRADO CONCHA, NÃO ARMADA. AF_03/2018</v>
      </c>
      <c r="E58" s="614" t="str">
        <f>IF(B58="","",IFERROR(VLOOKUP(B58,'SINAPI12-24'!$A$5:$H$17812,3,FALSE),VLOOKUP(ORÇAMENTO!B58,COMPOSIÇÕES!$A$9:$G$258,4,FALSE)))</f>
        <v>M</v>
      </c>
      <c r="F58" s="103">
        <v>63</v>
      </c>
      <c r="G58" s="615"/>
      <c r="H58" s="106">
        <f t="shared" si="62"/>
        <v>0.29310000000000003</v>
      </c>
      <c r="I58" s="104">
        <f t="shared" si="63"/>
        <v>0</v>
      </c>
      <c r="J58" s="470">
        <f t="shared" si="64"/>
        <v>0</v>
      </c>
      <c r="K58" s="890"/>
      <c r="L58" s="68"/>
      <c r="M58" s="16"/>
      <c r="N58" s="83"/>
      <c r="O58" s="395"/>
      <c r="P58" s="68"/>
      <c r="Q58" s="16"/>
      <c r="R58" s="83"/>
      <c r="S58" s="330"/>
      <c r="T58" s="343"/>
      <c r="U58" s="16"/>
      <c r="V58" s="365"/>
      <c r="W58" s="21"/>
      <c r="X58" s="343"/>
      <c r="Y58" s="162"/>
      <c r="Z58" s="344"/>
      <c r="AA58" s="277"/>
      <c r="AB58" s="343"/>
      <c r="AC58" s="162"/>
      <c r="AD58" s="344"/>
      <c r="AE58" s="277"/>
      <c r="AF58" s="68"/>
      <c r="AG58" s="16"/>
      <c r="AH58" s="83"/>
      <c r="AI58" s="277"/>
      <c r="AJ58" s="68"/>
      <c r="AK58" s="16"/>
      <c r="AL58" s="83"/>
      <c r="AM58" s="151"/>
      <c r="AN58" s="68"/>
      <c r="AO58" s="16"/>
      <c r="AP58" s="83"/>
      <c r="AQ58" s="151"/>
      <c r="AR58" s="68"/>
      <c r="AS58" s="16"/>
      <c r="AT58" s="83"/>
      <c r="AU58" s="151"/>
      <c r="AV58" s="366"/>
      <c r="AW58" s="16"/>
      <c r="AX58" s="480"/>
      <c r="AY58" s="151"/>
      <c r="AZ58" s="298"/>
      <c r="BA58" s="16"/>
      <c r="BB58" s="480"/>
      <c r="BC58" s="151"/>
      <c r="BD58" s="68"/>
      <c r="BE58" s="16">
        <f t="shared" si="7"/>
        <v>0</v>
      </c>
      <c r="BF58" s="83">
        <f t="shared" si="42"/>
        <v>0</v>
      </c>
      <c r="BG58" s="122"/>
      <c r="BH58" s="68"/>
      <c r="BI58" s="16">
        <f t="shared" si="9"/>
        <v>0</v>
      </c>
      <c r="BJ58" s="83">
        <f t="shared" si="10"/>
        <v>0</v>
      </c>
      <c r="BL58" s="68"/>
      <c r="BM58" s="16">
        <f t="shared" si="65"/>
        <v>0</v>
      </c>
      <c r="BN58" s="83">
        <f t="shared" si="66"/>
        <v>0</v>
      </c>
      <c r="BP58" s="68">
        <f t="shared" si="13"/>
        <v>0</v>
      </c>
      <c r="BQ58" s="136">
        <f t="shared" si="14"/>
        <v>0</v>
      </c>
      <c r="BR58" s="342">
        <f t="shared" si="15"/>
        <v>0</v>
      </c>
      <c r="BT58" s="68"/>
      <c r="BU58" s="136">
        <f t="shared" si="17"/>
        <v>0</v>
      </c>
      <c r="BV58" s="342">
        <f t="shared" si="18"/>
        <v>0</v>
      </c>
      <c r="BX58" s="417">
        <f t="shared" si="19"/>
        <v>0</v>
      </c>
      <c r="BY58" s="16">
        <f t="shared" si="20"/>
        <v>0</v>
      </c>
      <c r="BZ58" s="342">
        <v>0</v>
      </c>
      <c r="CB58" s="417">
        <f t="shared" si="21"/>
        <v>0</v>
      </c>
      <c r="CC58" s="16">
        <f t="shared" si="22"/>
        <v>0</v>
      </c>
      <c r="CD58" s="342">
        <v>0</v>
      </c>
      <c r="CF58" s="417">
        <v>0</v>
      </c>
      <c r="CG58" s="16">
        <v>0</v>
      </c>
      <c r="CH58" s="342">
        <v>0</v>
      </c>
      <c r="CJ58" s="417">
        <v>0</v>
      </c>
      <c r="CK58" s="16">
        <v>0</v>
      </c>
      <c r="CL58" s="342">
        <v>0</v>
      </c>
    </row>
    <row r="59" spans="1:90" ht="15" customHeight="1" outlineLevel="1">
      <c r="A59" s="430"/>
      <c r="B59" s="431"/>
      <c r="C59" s="432" t="s">
        <v>12</v>
      </c>
      <c r="D59" s="591" t="s">
        <v>266</v>
      </c>
      <c r="E59" s="433"/>
      <c r="F59" s="434"/>
      <c r="G59" s="435"/>
      <c r="H59" s="436"/>
      <c r="I59" s="435"/>
      <c r="J59" s="437">
        <f>SUM(J60:J64)</f>
        <v>0</v>
      </c>
      <c r="K59" s="890"/>
      <c r="L59" s="266"/>
      <c r="M59" s="267"/>
      <c r="N59" s="356"/>
      <c r="O59" s="395"/>
      <c r="P59" s="266"/>
      <c r="Q59" s="267"/>
      <c r="R59" s="356"/>
      <c r="S59" s="330"/>
      <c r="T59" s="357"/>
      <c r="U59" s="267"/>
      <c r="V59" s="369"/>
      <c r="W59" s="21"/>
      <c r="X59" s="357"/>
      <c r="Y59" s="358"/>
      <c r="Z59" s="359"/>
      <c r="AA59" s="277"/>
      <c r="AB59" s="357"/>
      <c r="AC59" s="358"/>
      <c r="AD59" s="359"/>
      <c r="AE59" s="277"/>
      <c r="AF59" s="266"/>
      <c r="AG59" s="267"/>
      <c r="AH59" s="356"/>
      <c r="AI59" s="277"/>
      <c r="AJ59" s="266"/>
      <c r="AK59" s="267"/>
      <c r="AL59" s="356"/>
      <c r="AM59" s="151"/>
      <c r="AN59" s="266"/>
      <c r="AO59" s="267"/>
      <c r="AP59" s="356"/>
      <c r="AQ59" s="151"/>
      <c r="AR59" s="266"/>
      <c r="AS59" s="267"/>
      <c r="AT59" s="356"/>
      <c r="AU59" s="151"/>
      <c r="AV59" s="357"/>
      <c r="AW59" s="267"/>
      <c r="AX59" s="482"/>
      <c r="AY59" s="151"/>
      <c r="AZ59" s="300"/>
      <c r="BA59" s="267"/>
      <c r="BB59" s="482"/>
      <c r="BC59" s="151"/>
      <c r="BD59" s="266"/>
      <c r="BE59" s="267"/>
      <c r="BF59" s="356"/>
      <c r="BG59" s="122"/>
      <c r="BH59" s="266"/>
      <c r="BI59" s="267"/>
      <c r="BJ59" s="356"/>
      <c r="BL59" s="266"/>
      <c r="BM59" s="267"/>
      <c r="BN59" s="356"/>
      <c r="BP59" s="266"/>
      <c r="BQ59" s="267"/>
      <c r="BR59" s="356"/>
      <c r="BT59" s="266"/>
      <c r="BU59" s="267"/>
      <c r="BV59" s="356"/>
      <c r="BX59" s="300"/>
      <c r="BY59" s="267"/>
      <c r="BZ59" s="356"/>
      <c r="CB59" s="300"/>
      <c r="CC59" s="267"/>
      <c r="CD59" s="356"/>
      <c r="CF59" s="300"/>
      <c r="CG59" s="267"/>
      <c r="CH59" s="356"/>
      <c r="CJ59" s="300"/>
      <c r="CK59" s="267"/>
      <c r="CL59" s="356"/>
    </row>
    <row r="60" spans="1:90" ht="15" customHeight="1" outlineLevel="2">
      <c r="A60" s="193" t="s">
        <v>13403</v>
      </c>
      <c r="B60" s="688" t="s">
        <v>13362</v>
      </c>
      <c r="C60" s="13" t="s">
        <v>13478</v>
      </c>
      <c r="D60" s="593" t="str">
        <f>IF(B60="","",IFERROR(VLOOKUP(B60,'SINAPI12-24'!$A$5:$H$17812,2,FALSE),VLOOKUP(ORÇAMENTO!B60,COMPOSIÇÕES!$A$9:$G$258,3,FALSE)))</f>
        <v>ESTACA BROCA DE CONCRETO, DIÂMETRO DE 30 CM, PROFUNDIDADE DE ATÉ 3 M, ESCAVAÇÃO MANUAL COM TRADO CONCHA, NÃO ARMADA. AF_03/2018 (REF. SINAPI 98230,1/2020)</v>
      </c>
      <c r="E60" s="614" t="str">
        <f>IF(B60="","",IFERROR(VLOOKUP(B60,'SINAPI12-24'!$A$5:$H$17812,3,FALSE),VLOOKUP(ORÇAMENTO!B60,COMPOSIÇÕES!$A$9:$G$258,4,FALSE)))</f>
        <v>M3</v>
      </c>
      <c r="F60" s="103">
        <v>21</v>
      </c>
      <c r="G60" s="615"/>
      <c r="H60" s="106">
        <f t="shared" si="62"/>
        <v>0.29310000000000003</v>
      </c>
      <c r="I60" s="104">
        <f t="shared" ref="I60:I64" si="67">TRUNC(((G60*$H$37)+G60),2)</f>
        <v>0</v>
      </c>
      <c r="J60" s="470">
        <f t="shared" si="64"/>
        <v>0</v>
      </c>
      <c r="K60" s="890"/>
      <c r="L60" s="69"/>
      <c r="M60" s="17"/>
      <c r="N60" s="84"/>
      <c r="O60" s="395"/>
      <c r="P60" s="69"/>
      <c r="Q60" s="17"/>
      <c r="R60" s="84"/>
      <c r="S60" s="330"/>
      <c r="T60" s="337"/>
      <c r="U60" s="17"/>
      <c r="V60" s="361"/>
      <c r="W60" s="21"/>
      <c r="X60" s="337"/>
      <c r="Y60" s="319"/>
      <c r="Z60" s="338"/>
      <c r="AA60" s="277"/>
      <c r="AB60" s="337"/>
      <c r="AC60" s="319"/>
      <c r="AD60" s="338"/>
      <c r="AE60" s="277"/>
      <c r="AF60" s="69"/>
      <c r="AG60" s="17"/>
      <c r="AH60" s="84"/>
      <c r="AI60" s="277"/>
      <c r="AJ60" s="69"/>
      <c r="AK60" s="17"/>
      <c r="AL60" s="84"/>
      <c r="AM60" s="151"/>
      <c r="AN60" s="69"/>
      <c r="AO60" s="17"/>
      <c r="AP60" s="84"/>
      <c r="AQ60" s="151"/>
      <c r="AR60" s="69"/>
      <c r="AS60" s="17"/>
      <c r="AT60" s="84"/>
      <c r="AU60" s="151"/>
      <c r="AV60" s="362"/>
      <c r="AW60" s="17"/>
      <c r="AX60" s="478"/>
      <c r="AY60" s="151"/>
      <c r="AZ60" s="296"/>
      <c r="BA60" s="17"/>
      <c r="BB60" s="478"/>
      <c r="BC60" s="151"/>
      <c r="BD60" s="69"/>
      <c r="BE60" s="17">
        <f t="shared" si="7"/>
        <v>0</v>
      </c>
      <c r="BF60" s="84">
        <f t="shared" si="42"/>
        <v>0</v>
      </c>
      <c r="BG60" s="122"/>
      <c r="BH60" s="69"/>
      <c r="BI60" s="17">
        <f t="shared" si="9"/>
        <v>0</v>
      </c>
      <c r="BJ60" s="84">
        <f t="shared" si="10"/>
        <v>0</v>
      </c>
      <c r="BL60" s="69"/>
      <c r="BM60" s="17">
        <f t="shared" ref="BM60:BM64" si="68">TRUNC(BL60*M60,2)</f>
        <v>0</v>
      </c>
      <c r="BN60" s="84">
        <f t="shared" ref="BN60:BN64" si="69">BL60/($F60-$X60-$AZ60)</f>
        <v>0</v>
      </c>
      <c r="BP60" s="69">
        <f t="shared" si="13"/>
        <v>0</v>
      </c>
      <c r="BQ60" s="114">
        <f t="shared" si="14"/>
        <v>0</v>
      </c>
      <c r="BR60" s="336">
        <f t="shared" si="15"/>
        <v>0</v>
      </c>
      <c r="BT60" s="69"/>
      <c r="BU60" s="114">
        <f t="shared" si="17"/>
        <v>0</v>
      </c>
      <c r="BV60" s="336">
        <f t="shared" si="18"/>
        <v>0</v>
      </c>
      <c r="BX60" s="415">
        <f t="shared" si="19"/>
        <v>0</v>
      </c>
      <c r="BY60" s="17">
        <f t="shared" si="20"/>
        <v>0</v>
      </c>
      <c r="BZ60" s="336">
        <v>0</v>
      </c>
      <c r="CB60" s="415">
        <f t="shared" si="21"/>
        <v>0</v>
      </c>
      <c r="CC60" s="17">
        <f t="shared" si="22"/>
        <v>0</v>
      </c>
      <c r="CD60" s="336">
        <v>0</v>
      </c>
      <c r="CF60" s="415">
        <v>0</v>
      </c>
      <c r="CG60" s="17">
        <v>0</v>
      </c>
      <c r="CH60" s="336">
        <v>0</v>
      </c>
      <c r="CJ60" s="415">
        <v>0</v>
      </c>
      <c r="CK60" s="17">
        <v>0</v>
      </c>
      <c r="CL60" s="336">
        <v>0</v>
      </c>
    </row>
    <row r="61" spans="1:90" ht="15" customHeight="1" outlineLevel="2">
      <c r="A61" s="139" t="s">
        <v>15</v>
      </c>
      <c r="B61" s="105">
        <v>95241</v>
      </c>
      <c r="C61" s="13" t="s">
        <v>13479</v>
      </c>
      <c r="D61" s="593" t="str">
        <f>IF(B61="","",IFERROR(VLOOKUP(B61,'SINAPI12-24'!$A$5:$H$17812,2,FALSE),VLOOKUP(ORÇAMENTO!B61,COMPOSIÇÕES!$A$9:$G$258,5,FALSE)))</f>
        <v>LASTRO DE CONCRETO MAGRO, APLICADO EM PISOS, LAJES SOBRE SOLO OU RADIERS, ESPESSURA DE 5 CM. AF_01/2024</v>
      </c>
      <c r="E61" s="614" t="str">
        <f>IF(B61="","",IFERROR(VLOOKUP(B61,'SINAPI12-24'!$A$5:$H$17812,3,FALSE),VLOOKUP(ORÇAMENTO!B61,COMPOSIÇÕES!$A$9:$G$258,6,FALSE)))</f>
        <v>M2</v>
      </c>
      <c r="F61" s="103">
        <v>1.5</v>
      </c>
      <c r="G61" s="615"/>
      <c r="H61" s="106">
        <f t="shared" si="62"/>
        <v>0.29310000000000003</v>
      </c>
      <c r="I61" s="104">
        <f t="shared" si="67"/>
        <v>0</v>
      </c>
      <c r="J61" s="470">
        <f t="shared" si="64"/>
        <v>0</v>
      </c>
      <c r="K61" s="890"/>
      <c r="L61" s="66"/>
      <c r="M61" s="12"/>
      <c r="N61" s="38"/>
      <c r="O61" s="395"/>
      <c r="P61" s="66"/>
      <c r="Q61" s="12"/>
      <c r="R61" s="38"/>
      <c r="S61" s="330"/>
      <c r="T61" s="340"/>
      <c r="U61" s="12"/>
      <c r="V61" s="363"/>
      <c r="W61" s="21"/>
      <c r="X61" s="340"/>
      <c r="Y61" s="100"/>
      <c r="Z61" s="341"/>
      <c r="AA61" s="277"/>
      <c r="AB61" s="340"/>
      <c r="AC61" s="100"/>
      <c r="AD61" s="341"/>
      <c r="AE61" s="277"/>
      <c r="AF61" s="66"/>
      <c r="AG61" s="12"/>
      <c r="AH61" s="38"/>
      <c r="AI61" s="277"/>
      <c r="AJ61" s="66"/>
      <c r="AK61" s="12"/>
      <c r="AL61" s="38"/>
      <c r="AM61" s="151"/>
      <c r="AN61" s="66"/>
      <c r="AO61" s="12"/>
      <c r="AP61" s="38"/>
      <c r="AQ61" s="151"/>
      <c r="AR61" s="66"/>
      <c r="AS61" s="12"/>
      <c r="AT61" s="38"/>
      <c r="AU61" s="151"/>
      <c r="AV61" s="364"/>
      <c r="AW61" s="12"/>
      <c r="AX61" s="479"/>
      <c r="AY61" s="151"/>
      <c r="AZ61" s="297"/>
      <c r="BA61" s="12"/>
      <c r="BB61" s="479"/>
      <c r="BC61" s="151"/>
      <c r="BD61" s="66"/>
      <c r="BE61" s="12">
        <f t="shared" si="7"/>
        <v>0</v>
      </c>
      <c r="BF61" s="38">
        <f t="shared" si="42"/>
        <v>0</v>
      </c>
      <c r="BG61" s="122"/>
      <c r="BH61" s="66"/>
      <c r="BI61" s="12">
        <f t="shared" si="9"/>
        <v>0</v>
      </c>
      <c r="BJ61" s="38">
        <f t="shared" si="10"/>
        <v>0</v>
      </c>
      <c r="BL61" s="66"/>
      <c r="BM61" s="12">
        <f t="shared" si="68"/>
        <v>0</v>
      </c>
      <c r="BN61" s="38">
        <f t="shared" si="69"/>
        <v>0</v>
      </c>
      <c r="BP61" s="66">
        <f t="shared" si="13"/>
        <v>0</v>
      </c>
      <c r="BQ61" s="170">
        <f t="shared" si="14"/>
        <v>0</v>
      </c>
      <c r="BR61" s="339">
        <f t="shared" si="15"/>
        <v>0</v>
      </c>
      <c r="BT61" s="66"/>
      <c r="BU61" s="170">
        <f t="shared" si="17"/>
        <v>0</v>
      </c>
      <c r="BV61" s="339">
        <f t="shared" si="18"/>
        <v>0</v>
      </c>
      <c r="BX61" s="416">
        <f t="shared" si="19"/>
        <v>0</v>
      </c>
      <c r="BY61" s="12">
        <f t="shared" si="20"/>
        <v>0</v>
      </c>
      <c r="BZ61" s="339">
        <v>0</v>
      </c>
      <c r="CB61" s="416">
        <f t="shared" si="21"/>
        <v>0</v>
      </c>
      <c r="CC61" s="12">
        <f t="shared" si="22"/>
        <v>0</v>
      </c>
      <c r="CD61" s="339">
        <v>0</v>
      </c>
      <c r="CF61" s="416">
        <v>0</v>
      </c>
      <c r="CG61" s="12">
        <v>0</v>
      </c>
      <c r="CH61" s="339">
        <v>0</v>
      </c>
      <c r="CJ61" s="416">
        <v>0</v>
      </c>
      <c r="CK61" s="12">
        <v>0</v>
      </c>
      <c r="CL61" s="339">
        <v>0</v>
      </c>
    </row>
    <row r="62" spans="1:90" ht="15" customHeight="1" outlineLevel="2">
      <c r="A62" s="139" t="s">
        <v>15</v>
      </c>
      <c r="B62" s="105">
        <v>96534</v>
      </c>
      <c r="C62" s="13" t="s">
        <v>13480</v>
      </c>
      <c r="D62" s="593" t="str">
        <f>IF(B62="","",IFERROR(VLOOKUP(B62,'SINAPI12-24'!$A$5:$H$17812,2,FALSE),VLOOKUP(ORÇAMENTO!B62,COMPOSIÇÕES!$A$9:$G$258,5,FALSE)))</f>
        <v>FABRICAÇÃO, MONTAGEM E DESMONTAGEM DE FÔRMA PARA BLOCO DE COROAMENTO, EM MADEIRA SERRADA, E=25 MM, 4 UTILIZAÇÕES. AF_01/2024</v>
      </c>
      <c r="E62" s="614" t="str">
        <f>IF(B62="","",IFERROR(VLOOKUP(B62,'SINAPI12-24'!$A$5:$H$17812,3,FALSE),VLOOKUP(ORÇAMENTO!B62,COMPOSIÇÕES!$A$9:$G$258,6,FALSE)))</f>
        <v>M2</v>
      </c>
      <c r="F62" s="103">
        <v>6</v>
      </c>
      <c r="G62" s="615"/>
      <c r="H62" s="106">
        <f t="shared" si="62"/>
        <v>0.29310000000000003</v>
      </c>
      <c r="I62" s="104">
        <f t="shared" si="67"/>
        <v>0</v>
      </c>
      <c r="J62" s="470">
        <f t="shared" si="64"/>
        <v>0</v>
      </c>
      <c r="K62" s="890"/>
      <c r="L62" s="66"/>
      <c r="M62" s="12"/>
      <c r="N62" s="38"/>
      <c r="O62" s="395"/>
      <c r="P62" s="66"/>
      <c r="Q62" s="12"/>
      <c r="R62" s="38"/>
      <c r="S62" s="330"/>
      <c r="T62" s="340"/>
      <c r="U62" s="12"/>
      <c r="V62" s="363"/>
      <c r="W62" s="21"/>
      <c r="X62" s="340"/>
      <c r="Y62" s="100"/>
      <c r="Z62" s="341"/>
      <c r="AA62" s="277"/>
      <c r="AB62" s="340"/>
      <c r="AC62" s="100"/>
      <c r="AD62" s="341"/>
      <c r="AE62" s="277"/>
      <c r="AF62" s="66"/>
      <c r="AG62" s="12"/>
      <c r="AH62" s="38"/>
      <c r="AI62" s="277"/>
      <c r="AJ62" s="66"/>
      <c r="AK62" s="12"/>
      <c r="AL62" s="38"/>
      <c r="AM62" s="151"/>
      <c r="AN62" s="66"/>
      <c r="AO62" s="12"/>
      <c r="AP62" s="38"/>
      <c r="AQ62" s="151"/>
      <c r="AR62" s="66"/>
      <c r="AS62" s="12"/>
      <c r="AT62" s="38"/>
      <c r="AU62" s="151"/>
      <c r="AV62" s="364"/>
      <c r="AW62" s="12"/>
      <c r="AX62" s="479"/>
      <c r="AY62" s="151"/>
      <c r="AZ62" s="297"/>
      <c r="BA62" s="12"/>
      <c r="BB62" s="479"/>
      <c r="BC62" s="151"/>
      <c r="BD62" s="66"/>
      <c r="BE62" s="12">
        <f t="shared" si="7"/>
        <v>0</v>
      </c>
      <c r="BF62" s="38">
        <f t="shared" si="42"/>
        <v>0</v>
      </c>
      <c r="BG62" s="122"/>
      <c r="BH62" s="66"/>
      <c r="BI62" s="12">
        <f t="shared" si="9"/>
        <v>0</v>
      </c>
      <c r="BJ62" s="38">
        <f t="shared" si="10"/>
        <v>0</v>
      </c>
      <c r="BL62" s="66"/>
      <c r="BM62" s="12">
        <f t="shared" si="68"/>
        <v>0</v>
      </c>
      <c r="BN62" s="38">
        <f t="shared" si="69"/>
        <v>0</v>
      </c>
      <c r="BP62" s="66">
        <f t="shared" si="13"/>
        <v>0</v>
      </c>
      <c r="BQ62" s="170">
        <f t="shared" si="14"/>
        <v>0</v>
      </c>
      <c r="BR62" s="339">
        <f t="shared" si="15"/>
        <v>0</v>
      </c>
      <c r="BT62" s="66"/>
      <c r="BU62" s="170">
        <f t="shared" si="17"/>
        <v>0</v>
      </c>
      <c r="BV62" s="339">
        <f t="shared" si="18"/>
        <v>0</v>
      </c>
      <c r="BX62" s="416">
        <f t="shared" si="19"/>
        <v>0</v>
      </c>
      <c r="BY62" s="12">
        <f t="shared" si="20"/>
        <v>0</v>
      </c>
      <c r="BZ62" s="339">
        <v>0</v>
      </c>
      <c r="CB62" s="416">
        <f t="shared" si="21"/>
        <v>0</v>
      </c>
      <c r="CC62" s="12">
        <f t="shared" si="22"/>
        <v>0</v>
      </c>
      <c r="CD62" s="339">
        <v>0</v>
      </c>
      <c r="CF62" s="416">
        <v>0</v>
      </c>
      <c r="CG62" s="12">
        <v>0</v>
      </c>
      <c r="CH62" s="339">
        <v>0</v>
      </c>
      <c r="CJ62" s="416">
        <v>0</v>
      </c>
      <c r="CK62" s="12">
        <v>0</v>
      </c>
      <c r="CL62" s="339">
        <v>0</v>
      </c>
    </row>
    <row r="63" spans="1:90" ht="15" customHeight="1" outlineLevel="2">
      <c r="A63" s="139" t="s">
        <v>15</v>
      </c>
      <c r="B63" s="105">
        <v>92915</v>
      </c>
      <c r="C63" s="13" t="s">
        <v>13481</v>
      </c>
      <c r="D63" s="593" t="str">
        <f>IF(B63="","",IFERROR(VLOOKUP(B63,'SINAPI12-24'!$A$5:$H$17812,2,FALSE),VLOOKUP(ORÇAMENTO!B63,COMPOSIÇÕES!$A$9:$G$258,5,FALSE)))</f>
        <v>ARMAÇÃO DE ESTRUTURAS DIVERSAS DE CONCRETO ARMADO, EXCETO VIGAS, PILARES, LAJES E FUNDAÇÕES, UTILIZANDO AÇO CA-60 DE 5,0 MM - MONTAGEM. AF_06/2022</v>
      </c>
      <c r="E63" s="614" t="str">
        <f>IF(B63="","",IFERROR(VLOOKUP(B63,'SINAPI12-24'!$A$5:$H$17812,3,FALSE),VLOOKUP(ORÇAMENTO!B63,COMPOSIÇÕES!$A$9:$G$258,6,FALSE)))</f>
        <v>KG</v>
      </c>
      <c r="F63" s="103">
        <v>12.23</v>
      </c>
      <c r="G63" s="615"/>
      <c r="H63" s="106">
        <f t="shared" si="62"/>
        <v>0.29310000000000003</v>
      </c>
      <c r="I63" s="104">
        <f t="shared" si="67"/>
        <v>0</v>
      </c>
      <c r="J63" s="470">
        <f t="shared" si="64"/>
        <v>0</v>
      </c>
      <c r="K63" s="890"/>
      <c r="L63" s="66"/>
      <c r="M63" s="12"/>
      <c r="N63" s="38"/>
      <c r="O63" s="395"/>
      <c r="P63" s="66"/>
      <c r="Q63" s="12"/>
      <c r="R63" s="38"/>
      <c r="S63" s="330"/>
      <c r="T63" s="340"/>
      <c r="U63" s="12"/>
      <c r="V63" s="363"/>
      <c r="W63" s="21"/>
      <c r="X63" s="340"/>
      <c r="Y63" s="100"/>
      <c r="Z63" s="341"/>
      <c r="AA63" s="277"/>
      <c r="AB63" s="340"/>
      <c r="AC63" s="100"/>
      <c r="AD63" s="341"/>
      <c r="AE63" s="277"/>
      <c r="AF63" s="66"/>
      <c r="AG63" s="12"/>
      <c r="AH63" s="38"/>
      <c r="AI63" s="277"/>
      <c r="AJ63" s="66"/>
      <c r="AK63" s="12"/>
      <c r="AL63" s="38"/>
      <c r="AM63" s="151"/>
      <c r="AN63" s="66"/>
      <c r="AO63" s="12"/>
      <c r="AP63" s="38"/>
      <c r="AQ63" s="151"/>
      <c r="AR63" s="66"/>
      <c r="AS63" s="12"/>
      <c r="AT63" s="38"/>
      <c r="AU63" s="151"/>
      <c r="AV63" s="364"/>
      <c r="AW63" s="12"/>
      <c r="AX63" s="479"/>
      <c r="AY63" s="151"/>
      <c r="AZ63" s="297"/>
      <c r="BA63" s="12"/>
      <c r="BB63" s="479"/>
      <c r="BC63" s="151"/>
      <c r="BD63" s="66"/>
      <c r="BE63" s="12">
        <f t="shared" si="7"/>
        <v>0</v>
      </c>
      <c r="BF63" s="38">
        <f t="shared" si="42"/>
        <v>0</v>
      </c>
      <c r="BG63" s="122"/>
      <c r="BH63" s="66"/>
      <c r="BI63" s="12">
        <f t="shared" si="9"/>
        <v>0</v>
      </c>
      <c r="BJ63" s="38">
        <f t="shared" si="10"/>
        <v>0</v>
      </c>
      <c r="BL63" s="66"/>
      <c r="BM63" s="12">
        <f t="shared" si="68"/>
        <v>0</v>
      </c>
      <c r="BN63" s="38">
        <f t="shared" si="69"/>
        <v>0</v>
      </c>
      <c r="BP63" s="66">
        <f t="shared" si="13"/>
        <v>0</v>
      </c>
      <c r="BQ63" s="170">
        <f t="shared" si="14"/>
        <v>0</v>
      </c>
      <c r="BR63" s="339">
        <f t="shared" si="15"/>
        <v>0</v>
      </c>
      <c r="BT63" s="66"/>
      <c r="BU63" s="170">
        <f t="shared" si="17"/>
        <v>0</v>
      </c>
      <c r="BV63" s="339">
        <f t="shared" si="18"/>
        <v>0</v>
      </c>
      <c r="BX63" s="416">
        <f t="shared" si="19"/>
        <v>0</v>
      </c>
      <c r="BY63" s="12">
        <f t="shared" si="20"/>
        <v>0</v>
      </c>
      <c r="BZ63" s="339">
        <v>0</v>
      </c>
      <c r="CB63" s="416">
        <f t="shared" si="21"/>
        <v>0</v>
      </c>
      <c r="CC63" s="12">
        <f t="shared" si="22"/>
        <v>0</v>
      </c>
      <c r="CD63" s="339">
        <v>0</v>
      </c>
      <c r="CF63" s="416">
        <v>0</v>
      </c>
      <c r="CG63" s="12">
        <v>0</v>
      </c>
      <c r="CH63" s="339">
        <v>0</v>
      </c>
      <c r="CJ63" s="416">
        <v>0</v>
      </c>
      <c r="CK63" s="12">
        <v>0</v>
      </c>
      <c r="CL63" s="339">
        <v>0</v>
      </c>
    </row>
    <row r="64" spans="1:90" ht="15" customHeight="1" outlineLevel="2">
      <c r="A64" s="139" t="s">
        <v>15</v>
      </c>
      <c r="B64" s="105">
        <v>96558</v>
      </c>
      <c r="C64" s="13" t="s">
        <v>13482</v>
      </c>
      <c r="D64" s="593" t="str">
        <f>IF(B64="","",IFERROR(VLOOKUP(B64,'SINAPI12-24'!$A$5:$H$17812,2,FALSE),VLOOKUP(ORÇAMENTO!B64,COMPOSIÇÕES!$A$9:$G$258,5,FALSE)))</f>
        <v>CONCRETAGEM DE SAPATA, FCK 30 MPA, COM USO DE BOMBA - LANÇAMENTO, ADENSAMENTO E ACABAMENTO. AF_01/2024</v>
      </c>
      <c r="E64" s="614" t="str">
        <f>IF(B64="","",IFERROR(VLOOKUP(B64,'SINAPI12-24'!$A$5:$H$17812,3,FALSE),VLOOKUP(ORÇAMENTO!B64,COMPOSIÇÕES!$A$9:$G$258,6,FALSE)))</f>
        <v>M3</v>
      </c>
      <c r="F64" s="103">
        <v>0.75</v>
      </c>
      <c r="G64" s="615"/>
      <c r="H64" s="106">
        <f t="shared" si="62"/>
        <v>0.29310000000000003</v>
      </c>
      <c r="I64" s="104">
        <f t="shared" si="67"/>
        <v>0</v>
      </c>
      <c r="J64" s="470">
        <f t="shared" si="64"/>
        <v>0</v>
      </c>
      <c r="K64" s="890"/>
      <c r="L64" s="68"/>
      <c r="M64" s="16"/>
      <c r="N64" s="83"/>
      <c r="O64" s="395"/>
      <c r="P64" s="68"/>
      <c r="Q64" s="16"/>
      <c r="R64" s="83"/>
      <c r="S64" s="330"/>
      <c r="T64" s="343"/>
      <c r="U64" s="16"/>
      <c r="V64" s="365"/>
      <c r="W64" s="21"/>
      <c r="X64" s="343"/>
      <c r="Y64" s="162"/>
      <c r="Z64" s="344"/>
      <c r="AA64" s="277"/>
      <c r="AB64" s="343"/>
      <c r="AC64" s="162"/>
      <c r="AD64" s="344"/>
      <c r="AE64" s="277"/>
      <c r="AF64" s="68"/>
      <c r="AG64" s="16"/>
      <c r="AH64" s="83"/>
      <c r="AI64" s="277"/>
      <c r="AJ64" s="68"/>
      <c r="AK64" s="16"/>
      <c r="AL64" s="83"/>
      <c r="AM64" s="151"/>
      <c r="AN64" s="68"/>
      <c r="AO64" s="16"/>
      <c r="AP64" s="83"/>
      <c r="AQ64" s="151"/>
      <c r="AR64" s="68"/>
      <c r="AS64" s="16"/>
      <c r="AT64" s="83"/>
      <c r="AU64" s="151"/>
      <c r="AV64" s="366"/>
      <c r="AW64" s="16"/>
      <c r="AX64" s="480"/>
      <c r="AY64" s="151"/>
      <c r="AZ64" s="298"/>
      <c r="BA64" s="16"/>
      <c r="BB64" s="480"/>
      <c r="BC64" s="151"/>
      <c r="BD64" s="68"/>
      <c r="BE64" s="16">
        <f t="shared" si="7"/>
        <v>0</v>
      </c>
      <c r="BF64" s="83">
        <f t="shared" si="42"/>
        <v>0</v>
      </c>
      <c r="BG64" s="122"/>
      <c r="BH64" s="68"/>
      <c r="BI64" s="16">
        <f t="shared" si="9"/>
        <v>0</v>
      </c>
      <c r="BJ64" s="83">
        <f t="shared" si="10"/>
        <v>0</v>
      </c>
      <c r="BL64" s="68"/>
      <c r="BM64" s="16">
        <f t="shared" si="68"/>
        <v>0</v>
      </c>
      <c r="BN64" s="83">
        <f t="shared" si="69"/>
        <v>0</v>
      </c>
      <c r="BP64" s="68">
        <f t="shared" si="13"/>
        <v>0</v>
      </c>
      <c r="BQ64" s="136">
        <f t="shared" si="14"/>
        <v>0</v>
      </c>
      <c r="BR64" s="342">
        <f t="shared" si="15"/>
        <v>0</v>
      </c>
      <c r="BT64" s="68"/>
      <c r="BU64" s="136">
        <f t="shared" si="17"/>
        <v>0</v>
      </c>
      <c r="BV64" s="342">
        <f t="shared" si="18"/>
        <v>0</v>
      </c>
      <c r="BX64" s="417">
        <f t="shared" si="19"/>
        <v>0</v>
      </c>
      <c r="BY64" s="16">
        <f t="shared" si="20"/>
        <v>0</v>
      </c>
      <c r="BZ64" s="342">
        <v>0</v>
      </c>
      <c r="CB64" s="417">
        <f t="shared" si="21"/>
        <v>0</v>
      </c>
      <c r="CC64" s="16">
        <f t="shared" si="22"/>
        <v>0</v>
      </c>
      <c r="CD64" s="342">
        <v>0</v>
      </c>
      <c r="CF64" s="417">
        <v>0</v>
      </c>
      <c r="CG64" s="16">
        <v>0</v>
      </c>
      <c r="CH64" s="342">
        <v>0</v>
      </c>
      <c r="CJ64" s="417">
        <v>0</v>
      </c>
      <c r="CK64" s="16">
        <v>0</v>
      </c>
      <c r="CL64" s="342">
        <v>0</v>
      </c>
    </row>
    <row r="65" spans="1:90" ht="15" customHeight="1" outlineLevel="1">
      <c r="A65" s="430"/>
      <c r="B65" s="431"/>
      <c r="C65" s="432" t="s">
        <v>13</v>
      </c>
      <c r="D65" s="591" t="s">
        <v>220</v>
      </c>
      <c r="E65" s="433"/>
      <c r="F65" s="434"/>
      <c r="G65" s="435"/>
      <c r="H65" s="436"/>
      <c r="I65" s="435"/>
      <c r="J65" s="437">
        <f>SUM(J66:J71)</f>
        <v>0</v>
      </c>
      <c r="K65" s="890"/>
      <c r="L65" s="266"/>
      <c r="M65" s="267"/>
      <c r="N65" s="356"/>
      <c r="O65" s="395"/>
      <c r="P65" s="266"/>
      <c r="Q65" s="267"/>
      <c r="R65" s="356"/>
      <c r="S65" s="330"/>
      <c r="T65" s="357"/>
      <c r="U65" s="267"/>
      <c r="V65" s="369"/>
      <c r="W65" s="21"/>
      <c r="X65" s="357"/>
      <c r="Y65" s="358"/>
      <c r="Z65" s="359"/>
      <c r="AA65" s="277"/>
      <c r="AB65" s="357"/>
      <c r="AC65" s="358"/>
      <c r="AD65" s="359"/>
      <c r="AE65" s="277"/>
      <c r="AF65" s="266"/>
      <c r="AG65" s="267"/>
      <c r="AH65" s="356"/>
      <c r="AI65" s="277"/>
      <c r="AJ65" s="266"/>
      <c r="AK65" s="267"/>
      <c r="AL65" s="356"/>
      <c r="AM65" s="151"/>
      <c r="AN65" s="266"/>
      <c r="AO65" s="267"/>
      <c r="AP65" s="356"/>
      <c r="AQ65" s="151"/>
      <c r="AR65" s="266"/>
      <c r="AS65" s="267"/>
      <c r="AT65" s="356"/>
      <c r="AU65" s="151"/>
      <c r="AV65" s="357"/>
      <c r="AW65" s="267"/>
      <c r="AX65" s="482"/>
      <c r="AY65" s="151"/>
      <c r="AZ65" s="300"/>
      <c r="BA65" s="267"/>
      <c r="BB65" s="482"/>
      <c r="BC65" s="151"/>
      <c r="BD65" s="266"/>
      <c r="BE65" s="267"/>
      <c r="BF65" s="356"/>
      <c r="BG65" s="122"/>
      <c r="BH65" s="266"/>
      <c r="BI65" s="267"/>
      <c r="BJ65" s="356"/>
      <c r="BL65" s="266"/>
      <c r="BM65" s="267"/>
      <c r="BN65" s="356"/>
      <c r="BP65" s="266"/>
      <c r="BQ65" s="267"/>
      <c r="BR65" s="356"/>
      <c r="BT65" s="266"/>
      <c r="BU65" s="267"/>
      <c r="BV65" s="356"/>
      <c r="BX65" s="300"/>
      <c r="BY65" s="267"/>
      <c r="BZ65" s="356"/>
      <c r="CB65" s="300"/>
      <c r="CC65" s="267"/>
      <c r="CD65" s="356"/>
      <c r="CF65" s="300"/>
      <c r="CG65" s="267"/>
      <c r="CH65" s="356"/>
      <c r="CJ65" s="300"/>
      <c r="CK65" s="267"/>
      <c r="CL65" s="356"/>
    </row>
    <row r="66" spans="1:90" ht="15" customHeight="1" outlineLevel="2">
      <c r="A66" s="139" t="s">
        <v>15</v>
      </c>
      <c r="B66" s="192">
        <v>95241</v>
      </c>
      <c r="C66" s="13" t="s">
        <v>267</v>
      </c>
      <c r="D66" s="593" t="str">
        <f>IF(B66="","",IFERROR(VLOOKUP(B66,'SINAPI12-24'!$A$5:$H$17812,2,FALSE),VLOOKUP(ORÇAMENTO!B66,COMPOSIÇÕES!$A$9:$G$258,5,FALSE)))</f>
        <v>LASTRO DE CONCRETO MAGRO, APLICADO EM PISOS, LAJES SOBRE SOLO OU RADIERS, ESPESSURA DE 5 CM. AF_01/2024</v>
      </c>
      <c r="E66" s="614" t="str">
        <f>IF(B66="","",IFERROR(VLOOKUP(B66,'SINAPI12-24'!$A$5:$H$17812,3,FALSE),VLOOKUP(ORÇAMENTO!B66,COMPOSIÇÕES!$A$9:$G$258,6,FALSE)))</f>
        <v>M2</v>
      </c>
      <c r="F66" s="103">
        <v>11.45</v>
      </c>
      <c r="G66" s="615"/>
      <c r="H66" s="106">
        <f t="shared" si="62"/>
        <v>0.29310000000000003</v>
      </c>
      <c r="I66" s="104">
        <f t="shared" ref="I66:I71" si="70">TRUNC(((G66*$H$37)+G66),2)</f>
        <v>0</v>
      </c>
      <c r="J66" s="470">
        <f t="shared" si="64"/>
        <v>0</v>
      </c>
      <c r="K66" s="890"/>
      <c r="L66" s="69"/>
      <c r="M66" s="17"/>
      <c r="N66" s="84"/>
      <c r="O66" s="395"/>
      <c r="P66" s="69"/>
      <c r="Q66" s="17"/>
      <c r="R66" s="84"/>
      <c r="S66" s="330"/>
      <c r="T66" s="337"/>
      <c r="U66" s="17"/>
      <c r="V66" s="361"/>
      <c r="W66" s="21"/>
      <c r="X66" s="337"/>
      <c r="Y66" s="319"/>
      <c r="Z66" s="338"/>
      <c r="AA66" s="277"/>
      <c r="AB66" s="337"/>
      <c r="AC66" s="319"/>
      <c r="AD66" s="338"/>
      <c r="AE66" s="277"/>
      <c r="AF66" s="69"/>
      <c r="AG66" s="17"/>
      <c r="AH66" s="84"/>
      <c r="AI66" s="277"/>
      <c r="AJ66" s="69"/>
      <c r="AK66" s="17"/>
      <c r="AL66" s="84"/>
      <c r="AM66" s="151"/>
      <c r="AN66" s="69"/>
      <c r="AO66" s="17"/>
      <c r="AP66" s="84"/>
      <c r="AQ66" s="151"/>
      <c r="AR66" s="69"/>
      <c r="AS66" s="17"/>
      <c r="AT66" s="84"/>
      <c r="AU66" s="151"/>
      <c r="AV66" s="362"/>
      <c r="AW66" s="17"/>
      <c r="AX66" s="478"/>
      <c r="AY66" s="151"/>
      <c r="AZ66" s="296"/>
      <c r="BA66" s="17"/>
      <c r="BB66" s="478"/>
      <c r="BC66" s="151"/>
      <c r="BD66" s="69"/>
      <c r="BE66" s="17">
        <f t="shared" si="7"/>
        <v>0</v>
      </c>
      <c r="BF66" s="84">
        <f t="shared" si="42"/>
        <v>0</v>
      </c>
      <c r="BG66" s="122"/>
      <c r="BH66" s="69"/>
      <c r="BI66" s="17">
        <f t="shared" si="9"/>
        <v>0</v>
      </c>
      <c r="BJ66" s="84">
        <f t="shared" si="10"/>
        <v>0</v>
      </c>
      <c r="BL66" s="69"/>
      <c r="BM66" s="17">
        <f t="shared" ref="BM66:BM71" si="71">TRUNC(BL66*M66,2)</f>
        <v>0</v>
      </c>
      <c r="BN66" s="84">
        <f t="shared" ref="BN66:BN71" si="72">BL66/($F66-$X66-$AZ66)</f>
        <v>0</v>
      </c>
      <c r="BP66" s="69">
        <f t="shared" si="13"/>
        <v>0</v>
      </c>
      <c r="BQ66" s="114">
        <f t="shared" si="14"/>
        <v>0</v>
      </c>
      <c r="BR66" s="336">
        <f t="shared" si="15"/>
        <v>0</v>
      </c>
      <c r="BT66" s="69"/>
      <c r="BU66" s="114">
        <f t="shared" si="17"/>
        <v>0</v>
      </c>
      <c r="BV66" s="336">
        <f t="shared" si="18"/>
        <v>0</v>
      </c>
      <c r="BX66" s="415">
        <f t="shared" si="19"/>
        <v>0</v>
      </c>
      <c r="BY66" s="17">
        <f t="shared" si="20"/>
        <v>0</v>
      </c>
      <c r="BZ66" s="336">
        <v>0</v>
      </c>
      <c r="CB66" s="415">
        <f t="shared" si="21"/>
        <v>0</v>
      </c>
      <c r="CC66" s="17">
        <f t="shared" si="22"/>
        <v>0</v>
      </c>
      <c r="CD66" s="336">
        <v>0</v>
      </c>
      <c r="CF66" s="415">
        <v>0</v>
      </c>
      <c r="CG66" s="17">
        <v>0</v>
      </c>
      <c r="CH66" s="336">
        <v>0</v>
      </c>
      <c r="CJ66" s="415">
        <v>0</v>
      </c>
      <c r="CK66" s="17">
        <v>0</v>
      </c>
      <c r="CL66" s="336">
        <v>0</v>
      </c>
    </row>
    <row r="67" spans="1:90" ht="15" customHeight="1" outlineLevel="2">
      <c r="A67" s="139" t="s">
        <v>15</v>
      </c>
      <c r="B67" s="192">
        <v>96536</v>
      </c>
      <c r="C67" s="13" t="s">
        <v>268</v>
      </c>
      <c r="D67" s="593" t="str">
        <f>IF(B67="","",IFERROR(VLOOKUP(B67,'SINAPI12-24'!$A$5:$H$17812,2,FALSE),VLOOKUP(ORÇAMENTO!B67,COMPOSIÇÕES!$A$9:$G$258,5,FALSE)))</f>
        <v>FABRICAÇÃO, MONTAGEM E DESMONTAGEM DE FÔRMA PARA VIGA BALDRAME, EM MADEIRA SERRADA, E=25 MM, 4 UTILIZAÇÕES. AF_01/2024</v>
      </c>
      <c r="E67" s="614" t="str">
        <f>IF(B67="","",IFERROR(VLOOKUP(B67,'SINAPI12-24'!$A$5:$H$17812,3,FALSE),VLOOKUP(ORÇAMENTO!B67,COMPOSIÇÕES!$A$9:$G$258,6,FALSE)))</f>
        <v>M2</v>
      </c>
      <c r="F67" s="103">
        <v>36.64</v>
      </c>
      <c r="G67" s="615"/>
      <c r="H67" s="106">
        <f t="shared" si="62"/>
        <v>0.29310000000000003</v>
      </c>
      <c r="I67" s="104">
        <f t="shared" si="70"/>
        <v>0</v>
      </c>
      <c r="J67" s="470">
        <f t="shared" si="64"/>
        <v>0</v>
      </c>
      <c r="K67" s="890"/>
      <c r="L67" s="66"/>
      <c r="M67" s="12"/>
      <c r="N67" s="38"/>
      <c r="O67" s="395"/>
      <c r="P67" s="66"/>
      <c r="Q67" s="12"/>
      <c r="R67" s="38"/>
      <c r="S67" s="330"/>
      <c r="T67" s="340"/>
      <c r="U67" s="12"/>
      <c r="V67" s="363"/>
      <c r="W67" s="21"/>
      <c r="X67" s="340"/>
      <c r="Y67" s="100"/>
      <c r="Z67" s="341"/>
      <c r="AA67" s="277"/>
      <c r="AB67" s="340"/>
      <c r="AC67" s="100"/>
      <c r="AD67" s="341"/>
      <c r="AE67" s="277"/>
      <c r="AF67" s="66"/>
      <c r="AG67" s="12"/>
      <c r="AH67" s="38"/>
      <c r="AI67" s="277"/>
      <c r="AJ67" s="66"/>
      <c r="AK67" s="12"/>
      <c r="AL67" s="38"/>
      <c r="AM67" s="151"/>
      <c r="AN67" s="66"/>
      <c r="AO67" s="12"/>
      <c r="AP67" s="38"/>
      <c r="AQ67" s="151"/>
      <c r="AR67" s="66"/>
      <c r="AS67" s="12"/>
      <c r="AT67" s="38"/>
      <c r="AU67" s="151"/>
      <c r="AV67" s="364"/>
      <c r="AW67" s="12"/>
      <c r="AX67" s="479"/>
      <c r="AY67" s="151"/>
      <c r="AZ67" s="297"/>
      <c r="BA67" s="12"/>
      <c r="BB67" s="479"/>
      <c r="BC67" s="151"/>
      <c r="BD67" s="66"/>
      <c r="BE67" s="12">
        <f t="shared" si="7"/>
        <v>0</v>
      </c>
      <c r="BF67" s="38">
        <f t="shared" si="42"/>
        <v>0</v>
      </c>
      <c r="BG67" s="122"/>
      <c r="BH67" s="66"/>
      <c r="BI67" s="12">
        <f t="shared" si="9"/>
        <v>0</v>
      </c>
      <c r="BJ67" s="38">
        <f t="shared" si="10"/>
        <v>0</v>
      </c>
      <c r="BL67" s="66"/>
      <c r="BM67" s="12">
        <f t="shared" si="71"/>
        <v>0</v>
      </c>
      <c r="BN67" s="38">
        <f t="shared" si="72"/>
        <v>0</v>
      </c>
      <c r="BP67" s="66">
        <f t="shared" si="13"/>
        <v>0</v>
      </c>
      <c r="BQ67" s="170">
        <f t="shared" si="14"/>
        <v>0</v>
      </c>
      <c r="BR67" s="339">
        <f t="shared" si="15"/>
        <v>0</v>
      </c>
      <c r="BT67" s="66"/>
      <c r="BU67" s="170">
        <f t="shared" si="17"/>
        <v>0</v>
      </c>
      <c r="BV67" s="339">
        <f t="shared" si="18"/>
        <v>0</v>
      </c>
      <c r="BX67" s="416">
        <f t="shared" si="19"/>
        <v>0</v>
      </c>
      <c r="BY67" s="12">
        <f t="shared" si="20"/>
        <v>0</v>
      </c>
      <c r="BZ67" s="339">
        <v>0</v>
      </c>
      <c r="CB67" s="416">
        <f t="shared" si="21"/>
        <v>0</v>
      </c>
      <c r="CC67" s="12">
        <f t="shared" si="22"/>
        <v>0</v>
      </c>
      <c r="CD67" s="339">
        <v>0</v>
      </c>
      <c r="CF67" s="416">
        <v>0</v>
      </c>
      <c r="CG67" s="12">
        <v>0</v>
      </c>
      <c r="CH67" s="339">
        <v>0</v>
      </c>
      <c r="CJ67" s="416">
        <v>0</v>
      </c>
      <c r="CK67" s="12">
        <v>0</v>
      </c>
      <c r="CL67" s="339">
        <v>0</v>
      </c>
    </row>
    <row r="68" spans="1:90" ht="15" customHeight="1" outlineLevel="2">
      <c r="A68" s="139" t="s">
        <v>15</v>
      </c>
      <c r="B68" s="192">
        <v>92917</v>
      </c>
      <c r="C68" s="13" t="s">
        <v>269</v>
      </c>
      <c r="D68" s="593" t="str">
        <f>IF(B68="","",IFERROR(VLOOKUP(B68,'SINAPI12-24'!$A$5:$H$17812,2,FALSE),VLOOKUP(ORÇAMENTO!B68,COMPOSIÇÕES!$A$9:$G$258,5,FALSE)))</f>
        <v>ARMAÇÃO DE ESTRUTURAS DIVERSAS DE CONCRETO ARMADO, EXCETO VIGAS, PILARES, LAJES E FUNDAÇÕES, UTILIZANDO AÇO CA-50 DE 8,0 MM - MONTAGEM. AF_06/2022</v>
      </c>
      <c r="E68" s="614" t="str">
        <f>IF(B68="","",IFERROR(VLOOKUP(B68,'SINAPI12-24'!$A$5:$H$17812,3,FALSE),VLOOKUP(ORÇAMENTO!B68,COMPOSIÇÕES!$A$9:$G$258,6,FALSE)))</f>
        <v>KG</v>
      </c>
      <c r="F68" s="103">
        <v>78.87</v>
      </c>
      <c r="G68" s="615"/>
      <c r="H68" s="106">
        <f t="shared" si="62"/>
        <v>0.29310000000000003</v>
      </c>
      <c r="I68" s="104">
        <f t="shared" si="70"/>
        <v>0</v>
      </c>
      <c r="J68" s="470">
        <f t="shared" si="64"/>
        <v>0</v>
      </c>
      <c r="K68" s="890"/>
      <c r="L68" s="66"/>
      <c r="M68" s="12"/>
      <c r="N68" s="38"/>
      <c r="O68" s="395"/>
      <c r="P68" s="66"/>
      <c r="Q68" s="12"/>
      <c r="R68" s="38"/>
      <c r="S68" s="330"/>
      <c r="T68" s="340"/>
      <c r="U68" s="12"/>
      <c r="V68" s="363"/>
      <c r="W68" s="21"/>
      <c r="X68" s="340"/>
      <c r="Y68" s="100"/>
      <c r="Z68" s="341"/>
      <c r="AA68" s="277"/>
      <c r="AB68" s="340"/>
      <c r="AC68" s="100"/>
      <c r="AD68" s="341"/>
      <c r="AE68" s="277"/>
      <c r="AF68" s="66"/>
      <c r="AG68" s="12"/>
      <c r="AH68" s="38"/>
      <c r="AI68" s="277"/>
      <c r="AJ68" s="66"/>
      <c r="AK68" s="12"/>
      <c r="AL68" s="38"/>
      <c r="AM68" s="151"/>
      <c r="AN68" s="66"/>
      <c r="AO68" s="12"/>
      <c r="AP68" s="38"/>
      <c r="AQ68" s="151"/>
      <c r="AR68" s="66"/>
      <c r="AS68" s="12"/>
      <c r="AT68" s="38"/>
      <c r="AU68" s="151"/>
      <c r="AV68" s="364"/>
      <c r="AW68" s="12"/>
      <c r="AX68" s="479"/>
      <c r="AY68" s="151"/>
      <c r="AZ68" s="297"/>
      <c r="BA68" s="12"/>
      <c r="BB68" s="479"/>
      <c r="BC68" s="151"/>
      <c r="BD68" s="66"/>
      <c r="BE68" s="12">
        <f t="shared" si="7"/>
        <v>0</v>
      </c>
      <c r="BF68" s="38">
        <f t="shared" si="42"/>
        <v>0</v>
      </c>
      <c r="BG68" s="122"/>
      <c r="BH68" s="66"/>
      <c r="BI68" s="12">
        <f t="shared" si="9"/>
        <v>0</v>
      </c>
      <c r="BJ68" s="38">
        <f t="shared" si="10"/>
        <v>0</v>
      </c>
      <c r="BL68" s="66"/>
      <c r="BM68" s="12">
        <f t="shared" si="71"/>
        <v>0</v>
      </c>
      <c r="BN68" s="38">
        <f t="shared" si="72"/>
        <v>0</v>
      </c>
      <c r="BP68" s="66">
        <f t="shared" si="13"/>
        <v>0</v>
      </c>
      <c r="BQ68" s="170">
        <f t="shared" si="14"/>
        <v>0</v>
      </c>
      <c r="BR68" s="339">
        <f t="shared" si="15"/>
        <v>0</v>
      </c>
      <c r="BT68" s="66"/>
      <c r="BU68" s="170">
        <f t="shared" si="17"/>
        <v>0</v>
      </c>
      <c r="BV68" s="339">
        <f t="shared" si="18"/>
        <v>0</v>
      </c>
      <c r="BX68" s="416">
        <f t="shared" si="19"/>
        <v>0</v>
      </c>
      <c r="BY68" s="12">
        <f t="shared" si="20"/>
        <v>0</v>
      </c>
      <c r="BZ68" s="339">
        <v>0</v>
      </c>
      <c r="CB68" s="416">
        <f t="shared" si="21"/>
        <v>0</v>
      </c>
      <c r="CC68" s="12">
        <f t="shared" si="22"/>
        <v>0</v>
      </c>
      <c r="CD68" s="339">
        <v>0</v>
      </c>
      <c r="CF68" s="416">
        <v>0</v>
      </c>
      <c r="CG68" s="12">
        <v>0</v>
      </c>
      <c r="CH68" s="339">
        <v>0</v>
      </c>
      <c r="CJ68" s="416">
        <v>0</v>
      </c>
      <c r="CK68" s="12">
        <v>0</v>
      </c>
      <c r="CL68" s="339">
        <v>0</v>
      </c>
    </row>
    <row r="69" spans="1:90" ht="15" customHeight="1" outlineLevel="2">
      <c r="A69" s="139" t="s">
        <v>15</v>
      </c>
      <c r="B69" s="192">
        <v>92915</v>
      </c>
      <c r="C69" s="13" t="s">
        <v>270</v>
      </c>
      <c r="D69" s="593" t="str">
        <f>IF(B69="","",IFERROR(VLOOKUP(B69,'SINAPI12-24'!$A$5:$H$17812,2,FALSE),VLOOKUP(ORÇAMENTO!B69,COMPOSIÇÕES!$A$9:$G$258,5,FALSE)))</f>
        <v>ARMAÇÃO DE ESTRUTURAS DIVERSAS DE CONCRETO ARMADO, EXCETO VIGAS, PILARES, LAJES E FUNDAÇÕES, UTILIZANDO AÇO CA-60 DE 5,0 MM - MONTAGEM. AF_06/2022</v>
      </c>
      <c r="E69" s="614" t="str">
        <f>IF(B69="","",IFERROR(VLOOKUP(B69,'SINAPI12-24'!$A$5:$H$17812,3,FALSE),VLOOKUP(ORÇAMENTO!B69,COMPOSIÇÕES!$A$9:$G$258,6,FALSE)))</f>
        <v>KG</v>
      </c>
      <c r="F69" s="103">
        <v>8.43</v>
      </c>
      <c r="G69" s="615"/>
      <c r="H69" s="106">
        <f t="shared" si="62"/>
        <v>0.29310000000000003</v>
      </c>
      <c r="I69" s="104">
        <f t="shared" si="70"/>
        <v>0</v>
      </c>
      <c r="J69" s="470">
        <f t="shared" si="64"/>
        <v>0</v>
      </c>
      <c r="K69" s="890"/>
      <c r="L69" s="66"/>
      <c r="M69" s="12"/>
      <c r="N69" s="38"/>
      <c r="O69" s="395"/>
      <c r="P69" s="66"/>
      <c r="Q69" s="12"/>
      <c r="R69" s="38"/>
      <c r="S69" s="330"/>
      <c r="T69" s="340"/>
      <c r="U69" s="12"/>
      <c r="V69" s="363"/>
      <c r="W69" s="21"/>
      <c r="X69" s="340"/>
      <c r="Y69" s="100"/>
      <c r="Z69" s="341"/>
      <c r="AA69" s="277"/>
      <c r="AB69" s="340"/>
      <c r="AC69" s="100"/>
      <c r="AD69" s="341"/>
      <c r="AE69" s="277"/>
      <c r="AF69" s="66"/>
      <c r="AG69" s="12"/>
      <c r="AH69" s="38"/>
      <c r="AI69" s="277"/>
      <c r="AJ69" s="66"/>
      <c r="AK69" s="12"/>
      <c r="AL69" s="38"/>
      <c r="AM69" s="151"/>
      <c r="AN69" s="66"/>
      <c r="AO69" s="12"/>
      <c r="AP69" s="38"/>
      <c r="AQ69" s="151"/>
      <c r="AR69" s="66"/>
      <c r="AS69" s="12"/>
      <c r="AT69" s="38"/>
      <c r="AU69" s="151"/>
      <c r="AV69" s="364"/>
      <c r="AW69" s="12"/>
      <c r="AX69" s="479"/>
      <c r="AY69" s="151"/>
      <c r="AZ69" s="297"/>
      <c r="BA69" s="12"/>
      <c r="BB69" s="479"/>
      <c r="BC69" s="151"/>
      <c r="BD69" s="66"/>
      <c r="BE69" s="12">
        <f t="shared" si="7"/>
        <v>0</v>
      </c>
      <c r="BF69" s="38">
        <f t="shared" si="42"/>
        <v>0</v>
      </c>
      <c r="BG69" s="122"/>
      <c r="BH69" s="66"/>
      <c r="BI69" s="12">
        <f t="shared" si="9"/>
        <v>0</v>
      </c>
      <c r="BJ69" s="38">
        <f t="shared" si="10"/>
        <v>0</v>
      </c>
      <c r="BL69" s="66"/>
      <c r="BM69" s="12">
        <f t="shared" si="71"/>
        <v>0</v>
      </c>
      <c r="BN69" s="38">
        <f t="shared" si="72"/>
        <v>0</v>
      </c>
      <c r="BP69" s="66">
        <f t="shared" si="13"/>
        <v>0</v>
      </c>
      <c r="BQ69" s="170">
        <f t="shared" si="14"/>
        <v>0</v>
      </c>
      <c r="BR69" s="339">
        <f t="shared" si="15"/>
        <v>0</v>
      </c>
      <c r="BT69" s="66"/>
      <c r="BU69" s="170">
        <f t="shared" si="17"/>
        <v>0</v>
      </c>
      <c r="BV69" s="339">
        <f t="shared" si="18"/>
        <v>0</v>
      </c>
      <c r="BX69" s="416">
        <f t="shared" si="19"/>
        <v>0</v>
      </c>
      <c r="BY69" s="12">
        <f t="shared" si="20"/>
        <v>0</v>
      </c>
      <c r="BZ69" s="339">
        <v>0</v>
      </c>
      <c r="CB69" s="416">
        <f t="shared" si="21"/>
        <v>0</v>
      </c>
      <c r="CC69" s="12">
        <f t="shared" si="22"/>
        <v>0</v>
      </c>
      <c r="CD69" s="339">
        <v>0</v>
      </c>
      <c r="CF69" s="416">
        <v>0</v>
      </c>
      <c r="CG69" s="12">
        <v>0</v>
      </c>
      <c r="CH69" s="339">
        <v>0</v>
      </c>
      <c r="CJ69" s="416">
        <v>0</v>
      </c>
      <c r="CK69" s="12">
        <v>0</v>
      </c>
      <c r="CL69" s="339">
        <v>0</v>
      </c>
    </row>
    <row r="70" spans="1:90" ht="15" customHeight="1" outlineLevel="2">
      <c r="A70" s="139" t="s">
        <v>15</v>
      </c>
      <c r="B70" s="192">
        <v>96558</v>
      </c>
      <c r="C70" s="13" t="s">
        <v>271</v>
      </c>
      <c r="D70" s="593" t="str">
        <f>IF(B70="","",IFERROR(VLOOKUP(B70,'SINAPI12-24'!$A$5:$H$17812,2,FALSE),VLOOKUP(ORÇAMENTO!B70,COMPOSIÇÕES!$A$9:$G$258,5,FALSE)))</f>
        <v>CONCRETAGEM DE SAPATA, FCK 30 MPA, COM USO DE BOMBA - LANÇAMENTO, ADENSAMENTO E ACABAMENTO. AF_01/2024</v>
      </c>
      <c r="E70" s="614" t="str">
        <f>IF(B70="","",IFERROR(VLOOKUP(B70,'SINAPI12-24'!$A$5:$H$17812,3,FALSE),VLOOKUP(ORÇAMENTO!B70,COMPOSIÇÕES!$A$9:$G$258,6,FALSE)))</f>
        <v>M3</v>
      </c>
      <c r="F70" s="103">
        <v>3.44</v>
      </c>
      <c r="G70" s="615"/>
      <c r="H70" s="106">
        <f t="shared" si="62"/>
        <v>0.29310000000000003</v>
      </c>
      <c r="I70" s="104">
        <f t="shared" si="70"/>
        <v>0</v>
      </c>
      <c r="J70" s="470">
        <f t="shared" si="64"/>
        <v>0</v>
      </c>
      <c r="K70" s="890"/>
      <c r="L70" s="66"/>
      <c r="M70" s="12"/>
      <c r="N70" s="38"/>
      <c r="O70" s="395"/>
      <c r="P70" s="66"/>
      <c r="Q70" s="12"/>
      <c r="R70" s="38"/>
      <c r="S70" s="330"/>
      <c r="T70" s="340"/>
      <c r="U70" s="12"/>
      <c r="V70" s="363"/>
      <c r="W70" s="21"/>
      <c r="X70" s="340"/>
      <c r="Y70" s="100"/>
      <c r="Z70" s="341"/>
      <c r="AA70" s="277"/>
      <c r="AB70" s="340"/>
      <c r="AC70" s="100"/>
      <c r="AD70" s="341"/>
      <c r="AE70" s="277"/>
      <c r="AF70" s="66"/>
      <c r="AG70" s="12"/>
      <c r="AH70" s="38"/>
      <c r="AI70" s="277"/>
      <c r="AJ70" s="66"/>
      <c r="AK70" s="12"/>
      <c r="AL70" s="38"/>
      <c r="AM70" s="151"/>
      <c r="AN70" s="66"/>
      <c r="AO70" s="12"/>
      <c r="AP70" s="38"/>
      <c r="AQ70" s="151"/>
      <c r="AR70" s="66"/>
      <c r="AS70" s="12"/>
      <c r="AT70" s="38"/>
      <c r="AU70" s="151"/>
      <c r="AV70" s="364"/>
      <c r="AW70" s="12"/>
      <c r="AX70" s="479"/>
      <c r="AY70" s="151"/>
      <c r="AZ70" s="297"/>
      <c r="BA70" s="12"/>
      <c r="BB70" s="479"/>
      <c r="BC70" s="151"/>
      <c r="BD70" s="66"/>
      <c r="BE70" s="12">
        <f t="shared" si="7"/>
        <v>0</v>
      </c>
      <c r="BF70" s="38">
        <f t="shared" si="42"/>
        <v>0</v>
      </c>
      <c r="BG70" s="122"/>
      <c r="BH70" s="66"/>
      <c r="BI70" s="12">
        <f t="shared" si="9"/>
        <v>0</v>
      </c>
      <c r="BJ70" s="38">
        <f t="shared" si="10"/>
        <v>0</v>
      </c>
      <c r="BL70" s="66"/>
      <c r="BM70" s="12">
        <f t="shared" si="71"/>
        <v>0</v>
      </c>
      <c r="BN70" s="38">
        <f t="shared" si="72"/>
        <v>0</v>
      </c>
      <c r="BP70" s="66">
        <f t="shared" si="13"/>
        <v>0</v>
      </c>
      <c r="BQ70" s="170">
        <f t="shared" si="14"/>
        <v>0</v>
      </c>
      <c r="BR70" s="339">
        <f t="shared" si="15"/>
        <v>0</v>
      </c>
      <c r="BT70" s="66"/>
      <c r="BU70" s="170">
        <f t="shared" si="17"/>
        <v>0</v>
      </c>
      <c r="BV70" s="339">
        <f t="shared" si="18"/>
        <v>0</v>
      </c>
      <c r="BX70" s="416">
        <f t="shared" si="19"/>
        <v>0</v>
      </c>
      <c r="BY70" s="12">
        <f t="shared" si="20"/>
        <v>0</v>
      </c>
      <c r="BZ70" s="339">
        <v>0</v>
      </c>
      <c r="CB70" s="416">
        <f t="shared" si="21"/>
        <v>0</v>
      </c>
      <c r="CC70" s="12">
        <f t="shared" si="22"/>
        <v>0</v>
      </c>
      <c r="CD70" s="339">
        <v>0</v>
      </c>
      <c r="CF70" s="416">
        <v>0</v>
      </c>
      <c r="CG70" s="12">
        <v>0</v>
      </c>
      <c r="CH70" s="339">
        <v>0</v>
      </c>
      <c r="CJ70" s="416">
        <v>0</v>
      </c>
      <c r="CK70" s="12">
        <v>0</v>
      </c>
      <c r="CL70" s="339">
        <v>0</v>
      </c>
    </row>
    <row r="71" spans="1:90" ht="15" customHeight="1" outlineLevel="2">
      <c r="A71" s="193" t="s">
        <v>13403</v>
      </c>
      <c r="B71" s="108" t="s">
        <v>121</v>
      </c>
      <c r="C71" s="13" t="s">
        <v>272</v>
      </c>
      <c r="D71" s="593" t="str">
        <f>IF(B71="","",IFERROR(VLOOKUP(B71,'SINAPI12-24'!$A$5:$H$17812,2,FALSE),VLOOKUP(ORÇAMENTO!B71,COMPOSIÇÕES!$A$9:$G$258,3,FALSE)))</f>
        <v>LASTRO DE CONCRETO, PREPARO MECÂNICO, INCLUSOS ADITIVO IMPERMEABILIZANTE, LANÇAMENTO E ADENSAMENTO (REF SINAPI 83534 01/2020)</v>
      </c>
      <c r="E71" s="614" t="str">
        <f>IF(B71="","",IFERROR(VLOOKUP(B71,'SINAPI12-24'!$A$5:$H$17812,3,FALSE),VLOOKUP(ORÇAMENTO!B71,COMPOSIÇÕES!$A$9:$G$258,4,FALSE)))</f>
        <v>M3</v>
      </c>
      <c r="F71" s="103">
        <v>1.48</v>
      </c>
      <c r="G71" s="615"/>
      <c r="H71" s="106">
        <f t="shared" si="62"/>
        <v>0.29310000000000003</v>
      </c>
      <c r="I71" s="104">
        <f t="shared" si="70"/>
        <v>0</v>
      </c>
      <c r="J71" s="470">
        <f t="shared" si="64"/>
        <v>0</v>
      </c>
      <c r="K71" s="890"/>
      <c r="L71" s="68"/>
      <c r="M71" s="16"/>
      <c r="N71" s="83"/>
      <c r="O71" s="395"/>
      <c r="P71" s="68"/>
      <c r="Q71" s="16"/>
      <c r="R71" s="83"/>
      <c r="S71" s="330"/>
      <c r="T71" s="343"/>
      <c r="U71" s="16"/>
      <c r="V71" s="365"/>
      <c r="W71" s="21"/>
      <c r="X71" s="343"/>
      <c r="Y71" s="162"/>
      <c r="Z71" s="344"/>
      <c r="AA71" s="277"/>
      <c r="AB71" s="343"/>
      <c r="AC71" s="162"/>
      <c r="AD71" s="344"/>
      <c r="AE71" s="277"/>
      <c r="AF71" s="68"/>
      <c r="AG71" s="16"/>
      <c r="AH71" s="83"/>
      <c r="AI71" s="277"/>
      <c r="AJ71" s="68"/>
      <c r="AK71" s="16"/>
      <c r="AL71" s="83"/>
      <c r="AM71" s="151"/>
      <c r="AN71" s="68"/>
      <c r="AO71" s="16"/>
      <c r="AP71" s="83"/>
      <c r="AQ71" s="151"/>
      <c r="AR71" s="68"/>
      <c r="AS71" s="16"/>
      <c r="AT71" s="83"/>
      <c r="AU71" s="151"/>
      <c r="AV71" s="366"/>
      <c r="AW71" s="16"/>
      <c r="AX71" s="480"/>
      <c r="AY71" s="151"/>
      <c r="AZ71" s="298"/>
      <c r="BA71" s="16"/>
      <c r="BB71" s="480"/>
      <c r="BC71" s="151"/>
      <c r="BD71" s="68"/>
      <c r="BE71" s="16">
        <f t="shared" ref="BE71:BE155" si="73">TRUNC(BD71*I71,2)</f>
        <v>0</v>
      </c>
      <c r="BF71" s="83">
        <f t="shared" si="42"/>
        <v>0</v>
      </c>
      <c r="BG71" s="122"/>
      <c r="BH71" s="68"/>
      <c r="BI71" s="16">
        <f t="shared" ref="BI71:BI155" si="74">TRUNC(BH71*I71,2)</f>
        <v>0</v>
      </c>
      <c r="BJ71" s="83">
        <f t="shared" ref="BJ71:BJ155" si="75">BH71/($F71-$X71-$AZ71)</f>
        <v>0</v>
      </c>
      <c r="BL71" s="68"/>
      <c r="BM71" s="16">
        <f t="shared" si="71"/>
        <v>0</v>
      </c>
      <c r="BN71" s="83">
        <f t="shared" si="72"/>
        <v>0</v>
      </c>
      <c r="BP71" s="68">
        <f t="shared" ref="BP71:BP155" si="76">L71+P71+AF71+AJ71+AN71+AR71+BD71+BH71</f>
        <v>0</v>
      </c>
      <c r="BQ71" s="136">
        <f t="shared" ref="BQ71:BQ155" si="77">M71+Q71+AG71+AK71+AO71+AS71+BE71+BI71</f>
        <v>0</v>
      </c>
      <c r="BR71" s="342">
        <f t="shared" ref="BR71:BR155" si="78">BP71/($F71-$X71-$AZ71)</f>
        <v>0</v>
      </c>
      <c r="BT71" s="68"/>
      <c r="BU71" s="136">
        <f t="shared" ref="BU71:BU155" si="79">TRUNC(BT71*I71,2)</f>
        <v>0</v>
      </c>
      <c r="BV71" s="342">
        <f t="shared" ref="BV71:BV155" si="80">BT71/($F71-$X71-$AZ71)</f>
        <v>0</v>
      </c>
      <c r="BX71" s="417">
        <f t="shared" si="19"/>
        <v>0</v>
      </c>
      <c r="BY71" s="16">
        <f t="shared" si="20"/>
        <v>0</v>
      </c>
      <c r="BZ71" s="342">
        <v>0</v>
      </c>
      <c r="CB71" s="417">
        <f t="shared" si="21"/>
        <v>0</v>
      </c>
      <c r="CC71" s="16">
        <f t="shared" si="22"/>
        <v>0</v>
      </c>
      <c r="CD71" s="342">
        <v>0</v>
      </c>
      <c r="CF71" s="417">
        <v>0</v>
      </c>
      <c r="CG71" s="16">
        <v>0</v>
      </c>
      <c r="CH71" s="342">
        <v>0</v>
      </c>
      <c r="CJ71" s="417">
        <v>0</v>
      </c>
      <c r="CK71" s="16">
        <v>0</v>
      </c>
      <c r="CL71" s="342">
        <v>0</v>
      </c>
    </row>
    <row r="72" spans="1:90" ht="15" customHeight="1">
      <c r="A72" s="453"/>
      <c r="B72" s="454"/>
      <c r="C72" s="455">
        <v>4</v>
      </c>
      <c r="D72" s="592" t="s">
        <v>216</v>
      </c>
      <c r="E72" s="455"/>
      <c r="F72" s="455"/>
      <c r="G72" s="456"/>
      <c r="H72" s="457"/>
      <c r="I72" s="458"/>
      <c r="J72" s="459">
        <f>SUM(J73+J79+J86+J88+J93)</f>
        <v>0</v>
      </c>
      <c r="K72" s="890"/>
      <c r="L72" s="264"/>
      <c r="M72" s="265"/>
      <c r="N72" s="329"/>
      <c r="O72" s="277"/>
      <c r="P72" s="264"/>
      <c r="Q72" s="265"/>
      <c r="R72" s="329"/>
      <c r="S72" s="351"/>
      <c r="T72" s="299"/>
      <c r="U72" s="367"/>
      <c r="V72" s="368"/>
      <c r="W72" s="21"/>
      <c r="X72" s="299"/>
      <c r="Y72" s="352"/>
      <c r="Z72" s="333"/>
      <c r="AA72" s="277"/>
      <c r="AB72" s="299"/>
      <c r="AC72" s="352"/>
      <c r="AD72" s="333"/>
      <c r="AE72" s="277"/>
      <c r="AF72" s="264"/>
      <c r="AG72" s="265"/>
      <c r="AH72" s="329"/>
      <c r="AI72" s="277"/>
      <c r="AJ72" s="264"/>
      <c r="AK72" s="265"/>
      <c r="AL72" s="329"/>
      <c r="AM72" s="151"/>
      <c r="AN72" s="264"/>
      <c r="AO72" s="265"/>
      <c r="AP72" s="329"/>
      <c r="AQ72" s="151"/>
      <c r="AR72" s="264"/>
      <c r="AS72" s="265"/>
      <c r="AT72" s="329"/>
      <c r="AU72" s="151"/>
      <c r="AV72" s="299"/>
      <c r="AW72" s="367"/>
      <c r="AX72" s="481"/>
      <c r="AY72" s="320"/>
      <c r="AZ72" s="299"/>
      <c r="BA72" s="367"/>
      <c r="BB72" s="481"/>
      <c r="BC72" s="320"/>
      <c r="BD72" s="264"/>
      <c r="BE72" s="265"/>
      <c r="BF72" s="329"/>
      <c r="BG72" s="163"/>
      <c r="BH72" s="264"/>
      <c r="BI72" s="265"/>
      <c r="BJ72" s="329"/>
      <c r="BL72" s="264"/>
      <c r="BM72" s="265"/>
      <c r="BN72" s="329"/>
      <c r="BP72" s="288"/>
      <c r="BQ72" s="289"/>
      <c r="BR72" s="335"/>
      <c r="BT72" s="288"/>
      <c r="BU72" s="289"/>
      <c r="BV72" s="335"/>
      <c r="BX72" s="299"/>
      <c r="BY72" s="367"/>
      <c r="BZ72" s="411"/>
      <c r="CB72" s="299"/>
      <c r="CC72" s="367"/>
      <c r="CD72" s="411"/>
      <c r="CF72" s="299"/>
      <c r="CG72" s="367"/>
      <c r="CH72" s="411"/>
      <c r="CJ72" s="299"/>
      <c r="CK72" s="367"/>
      <c r="CL72" s="411"/>
    </row>
    <row r="73" spans="1:90" ht="15" customHeight="1" outlineLevel="1">
      <c r="A73" s="430"/>
      <c r="B73" s="431"/>
      <c r="C73" s="432" t="s">
        <v>105</v>
      </c>
      <c r="D73" s="591" t="s">
        <v>217</v>
      </c>
      <c r="E73" s="433"/>
      <c r="F73" s="434"/>
      <c r="G73" s="435"/>
      <c r="H73" s="436"/>
      <c r="I73" s="435"/>
      <c r="J73" s="437">
        <f>SUM(J74:J78)</f>
        <v>0</v>
      </c>
      <c r="K73" s="890"/>
      <c r="L73" s="266"/>
      <c r="M73" s="267"/>
      <c r="N73" s="356"/>
      <c r="O73" s="277"/>
      <c r="P73" s="266"/>
      <c r="Q73" s="267"/>
      <c r="R73" s="356"/>
      <c r="S73" s="330"/>
      <c r="T73" s="357"/>
      <c r="U73" s="267"/>
      <c r="V73" s="369"/>
      <c r="W73" s="21"/>
      <c r="X73" s="357"/>
      <c r="Y73" s="358"/>
      <c r="Z73" s="359"/>
      <c r="AA73" s="277"/>
      <c r="AB73" s="357"/>
      <c r="AC73" s="358"/>
      <c r="AD73" s="359"/>
      <c r="AE73" s="277"/>
      <c r="AF73" s="266"/>
      <c r="AG73" s="267"/>
      <c r="AH73" s="356"/>
      <c r="AI73" s="277"/>
      <c r="AJ73" s="266"/>
      <c r="AK73" s="267"/>
      <c r="AL73" s="356"/>
      <c r="AM73" s="151"/>
      <c r="AN73" s="266"/>
      <c r="AO73" s="267"/>
      <c r="AP73" s="356"/>
      <c r="AQ73" s="151"/>
      <c r="AR73" s="266"/>
      <c r="AS73" s="267"/>
      <c r="AT73" s="356"/>
      <c r="AU73" s="151"/>
      <c r="AV73" s="357"/>
      <c r="AW73" s="267"/>
      <c r="AX73" s="482"/>
      <c r="AY73" s="151"/>
      <c r="AZ73" s="300"/>
      <c r="BA73" s="267"/>
      <c r="BB73" s="482"/>
      <c r="BC73" s="151"/>
      <c r="BD73" s="266"/>
      <c r="BE73" s="267"/>
      <c r="BF73" s="356"/>
      <c r="BG73" s="163"/>
      <c r="BH73" s="266"/>
      <c r="BI73" s="267"/>
      <c r="BJ73" s="356"/>
      <c r="BL73" s="266"/>
      <c r="BM73" s="267"/>
      <c r="BN73" s="356"/>
      <c r="BP73" s="266"/>
      <c r="BQ73" s="267"/>
      <c r="BR73" s="356"/>
      <c r="BT73" s="266"/>
      <c r="BU73" s="267"/>
      <c r="BV73" s="356"/>
      <c r="BX73" s="300"/>
      <c r="BY73" s="267"/>
      <c r="BZ73" s="356"/>
      <c r="CB73" s="300"/>
      <c r="CC73" s="267"/>
      <c r="CD73" s="356"/>
      <c r="CF73" s="300"/>
      <c r="CG73" s="267"/>
      <c r="CH73" s="356"/>
      <c r="CJ73" s="300"/>
      <c r="CK73" s="267"/>
      <c r="CL73" s="356"/>
    </row>
    <row r="74" spans="1:90" ht="51.75" customHeight="1" outlineLevel="2">
      <c r="A74" s="139" t="s">
        <v>15</v>
      </c>
      <c r="B74" s="105">
        <v>92411</v>
      </c>
      <c r="C74" s="13" t="s">
        <v>107</v>
      </c>
      <c r="D74" s="593" t="str">
        <f>IF(B74="","",IFERROR(VLOOKUP(B74,'SINAPI12-24'!$A$5:$H$17812,2,FALSE),VLOOKUP(ORÇAMENTO!B74,COMPOSIÇÕES!$A$9:$G$258,5,FALSE)))</f>
        <v>MONTAGEM E DESMONTAGEM DE FÔRMA DE PILARES RETANGULARES E ESTRUTURAS SIMILARES, PÉ-DIREITO SIMPLES, EM MADEIRA SERRADA, 2 UTILIZAÇÕES. AF_09/2020</v>
      </c>
      <c r="E74" s="614" t="str">
        <f>IF(B74="","",IFERROR(VLOOKUP(B74,'SINAPI12-24'!$A$5:$H$17812,3,FALSE),VLOOKUP(ORÇAMENTO!B74,COMPOSIÇÕES!$A$9:$G$258,6,FALSE)))</f>
        <v>M2</v>
      </c>
      <c r="F74" s="103">
        <v>339.19</v>
      </c>
      <c r="G74" s="615"/>
      <c r="H74" s="106">
        <f t="shared" ref="H74:H85" si="81">$G$6</f>
        <v>0.29310000000000003</v>
      </c>
      <c r="I74" s="104">
        <f t="shared" ref="I74:I78" si="82">TRUNC(((G74*$H$37)+G74),2)</f>
        <v>0</v>
      </c>
      <c r="J74" s="470">
        <f>TRUNC(F74*I74,2)</f>
        <v>0</v>
      </c>
      <c r="K74" s="890"/>
      <c r="L74" s="69"/>
      <c r="M74" s="285"/>
      <c r="N74" s="336"/>
      <c r="O74" s="277"/>
      <c r="P74" s="69"/>
      <c r="Q74" s="285"/>
      <c r="R74" s="336"/>
      <c r="S74" s="330"/>
      <c r="T74" s="337"/>
      <c r="U74" s="17"/>
      <c r="V74" s="361"/>
      <c r="W74" s="21"/>
      <c r="X74" s="337"/>
      <c r="Y74" s="319"/>
      <c r="Z74" s="338"/>
      <c r="AA74" s="277"/>
      <c r="AB74" s="337"/>
      <c r="AC74" s="319"/>
      <c r="AD74" s="338"/>
      <c r="AE74" s="277"/>
      <c r="AF74" s="69"/>
      <c r="AG74" s="285"/>
      <c r="AH74" s="336"/>
      <c r="AI74" s="277"/>
      <c r="AJ74" s="69"/>
      <c r="AK74" s="285"/>
      <c r="AL74" s="336"/>
      <c r="AM74" s="151"/>
      <c r="AN74" s="69">
        <v>51.021000000000001</v>
      </c>
      <c r="AO74" s="285">
        <v>10897.57</v>
      </c>
      <c r="AP74" s="336">
        <f>AN74/$F74</f>
        <v>0.15042011851764497</v>
      </c>
      <c r="AQ74" s="151"/>
      <c r="AR74" s="69">
        <v>120</v>
      </c>
      <c r="AS74" s="285">
        <v>25630.799999999999</v>
      </c>
      <c r="AT74" s="336">
        <f>AR74/$F74</f>
        <v>0.35378401485892863</v>
      </c>
      <c r="AU74" s="151"/>
      <c r="AV74" s="362"/>
      <c r="AW74" s="17"/>
      <c r="AX74" s="478"/>
      <c r="AY74" s="151"/>
      <c r="AZ74" s="296"/>
      <c r="BA74" s="17"/>
      <c r="BB74" s="478"/>
      <c r="BC74" s="151"/>
      <c r="BD74" s="69"/>
      <c r="BE74" s="285">
        <f t="shared" si="73"/>
        <v>0</v>
      </c>
      <c r="BF74" s="336">
        <f t="shared" si="42"/>
        <v>0</v>
      </c>
      <c r="BG74" s="163"/>
      <c r="BH74" s="69"/>
      <c r="BI74" s="285">
        <f t="shared" si="74"/>
        <v>0</v>
      </c>
      <c r="BJ74" s="336">
        <f t="shared" si="75"/>
        <v>0</v>
      </c>
      <c r="BL74" s="69"/>
      <c r="BM74" s="285">
        <f t="shared" ref="BM74:BM78" si="83">TRUNC(BL74*M74,2)</f>
        <v>0</v>
      </c>
      <c r="BN74" s="336">
        <f t="shared" ref="BN74:BN78" si="84">BL74/($F74-$X74-$AZ74)</f>
        <v>0</v>
      </c>
      <c r="BP74" s="69">
        <f t="shared" si="76"/>
        <v>171.02100000000002</v>
      </c>
      <c r="BQ74" s="114">
        <f t="shared" si="77"/>
        <v>36528.369999999995</v>
      </c>
      <c r="BR74" s="336">
        <f t="shared" si="78"/>
        <v>0.50420413337657366</v>
      </c>
      <c r="BT74" s="69"/>
      <c r="BU74" s="114">
        <f t="shared" si="79"/>
        <v>0</v>
      </c>
      <c r="BV74" s="336">
        <f t="shared" si="80"/>
        <v>0</v>
      </c>
      <c r="BX74" s="415">
        <f t="shared" ref="BX74:BX155" si="85">AB74</f>
        <v>0</v>
      </c>
      <c r="BY74" s="17">
        <f t="shared" ref="BY74:BY155" si="86">AC74</f>
        <v>0</v>
      </c>
      <c r="BZ74" s="336">
        <v>0</v>
      </c>
      <c r="CB74" s="415">
        <f t="shared" ref="CB74:CB155" si="87">T74-BX74</f>
        <v>0</v>
      </c>
      <c r="CC74" s="17">
        <f t="shared" ref="CC74:CC155" si="88">TRUNC(CB74*I74,2)</f>
        <v>0</v>
      </c>
      <c r="CD74" s="336">
        <v>0</v>
      </c>
      <c r="CF74" s="415">
        <v>0</v>
      </c>
      <c r="CG74" s="17">
        <v>0</v>
      </c>
      <c r="CH74" s="336">
        <v>0</v>
      </c>
      <c r="CJ74" s="415">
        <v>0</v>
      </c>
      <c r="CK74" s="17">
        <v>0</v>
      </c>
      <c r="CL74" s="336">
        <v>0</v>
      </c>
    </row>
    <row r="75" spans="1:90" ht="51.75" customHeight="1" outlineLevel="2">
      <c r="A75" s="139" t="s">
        <v>15</v>
      </c>
      <c r="B75" s="105">
        <v>92762</v>
      </c>
      <c r="C75" s="13" t="s">
        <v>108</v>
      </c>
      <c r="D75" s="593" t="str">
        <f>IF(B75="","",IFERROR(VLOOKUP(B75,'SINAPI12-24'!$A$5:$H$17812,2,FALSE),VLOOKUP(ORÇAMENTO!B75,COMPOSIÇÕES!$A$9:$G$258,5,FALSE)))</f>
        <v>ARMAÇÃO DE PILAR OU VIGA DE ESTRUTURA CONVENCIONAL DE CONCRETO ARMADO UTILIZANDO AÇO CA-50 DE 10,0 MM - MONTAGEM. AF_06/2022</v>
      </c>
      <c r="E75" s="614" t="str">
        <f>IF(B75="","",IFERROR(VLOOKUP(B75,'SINAPI12-24'!$A$5:$H$17812,3,FALSE),VLOOKUP(ORÇAMENTO!B75,COMPOSIÇÕES!$A$9:$G$258,6,FALSE)))</f>
        <v>KG</v>
      </c>
      <c r="F75" s="103">
        <v>355.88</v>
      </c>
      <c r="G75" s="615"/>
      <c r="H75" s="106">
        <f t="shared" si="81"/>
        <v>0.29310000000000003</v>
      </c>
      <c r="I75" s="104">
        <f t="shared" si="82"/>
        <v>0</v>
      </c>
      <c r="J75" s="470">
        <f t="shared" ref="J75:J99" si="89">TRUNC(F75*I75,2)</f>
        <v>0</v>
      </c>
      <c r="K75" s="890"/>
      <c r="L75" s="66"/>
      <c r="M75" s="43"/>
      <c r="N75" s="339"/>
      <c r="O75" s="277"/>
      <c r="P75" s="66"/>
      <c r="Q75" s="43"/>
      <c r="R75" s="339"/>
      <c r="S75" s="330"/>
      <c r="T75" s="340"/>
      <c r="U75" s="12"/>
      <c r="V75" s="363"/>
      <c r="W75" s="21"/>
      <c r="X75" s="340"/>
      <c r="Y75" s="100"/>
      <c r="Z75" s="341"/>
      <c r="AA75" s="277"/>
      <c r="AB75" s="340"/>
      <c r="AC75" s="100"/>
      <c r="AD75" s="341"/>
      <c r="AE75" s="277"/>
      <c r="AF75" s="66"/>
      <c r="AG75" s="43"/>
      <c r="AH75" s="339"/>
      <c r="AI75" s="277"/>
      <c r="AJ75" s="66"/>
      <c r="AK75" s="43"/>
      <c r="AL75" s="339"/>
      <c r="AM75" s="151"/>
      <c r="AN75" s="66">
        <v>581.625</v>
      </c>
      <c r="AO75" s="43">
        <v>11661.58</v>
      </c>
      <c r="AP75" s="339">
        <f>AN75/$F75</f>
        <v>1.6343289872990896</v>
      </c>
      <c r="AQ75" s="151"/>
      <c r="AR75" s="66">
        <v>120</v>
      </c>
      <c r="AS75" s="43">
        <v>2406</v>
      </c>
      <c r="AT75" s="339">
        <f>AR75/$F75</f>
        <v>0.33719231201528604</v>
      </c>
      <c r="AU75" s="151"/>
      <c r="AV75" s="364"/>
      <c r="AW75" s="12"/>
      <c r="AX75" s="479"/>
      <c r="AY75" s="151"/>
      <c r="AZ75" s="297"/>
      <c r="BA75" s="12"/>
      <c r="BB75" s="479"/>
      <c r="BC75" s="151"/>
      <c r="BD75" s="66"/>
      <c r="BE75" s="43">
        <f t="shared" si="73"/>
        <v>0</v>
      </c>
      <c r="BF75" s="339">
        <f t="shared" si="42"/>
        <v>0</v>
      </c>
      <c r="BG75" s="163"/>
      <c r="BH75" s="66"/>
      <c r="BI75" s="43">
        <f t="shared" si="74"/>
        <v>0</v>
      </c>
      <c r="BJ75" s="339">
        <f t="shared" si="75"/>
        <v>0</v>
      </c>
      <c r="BL75" s="66"/>
      <c r="BM75" s="43">
        <f t="shared" si="83"/>
        <v>0</v>
      </c>
      <c r="BN75" s="339">
        <f t="shared" si="84"/>
        <v>0</v>
      </c>
      <c r="BP75" s="66">
        <f t="shared" si="76"/>
        <v>701.625</v>
      </c>
      <c r="BQ75" s="170">
        <f t="shared" si="77"/>
        <v>14067.58</v>
      </c>
      <c r="BR75" s="339">
        <f t="shared" si="78"/>
        <v>1.9715212993143756</v>
      </c>
      <c r="BT75" s="66"/>
      <c r="BU75" s="170">
        <f t="shared" si="79"/>
        <v>0</v>
      </c>
      <c r="BV75" s="339">
        <f t="shared" si="80"/>
        <v>0</v>
      </c>
      <c r="BX75" s="416">
        <f t="shared" si="85"/>
        <v>0</v>
      </c>
      <c r="BY75" s="12">
        <f t="shared" si="86"/>
        <v>0</v>
      </c>
      <c r="BZ75" s="339">
        <v>0</v>
      </c>
      <c r="CB75" s="416">
        <f t="shared" si="87"/>
        <v>0</v>
      </c>
      <c r="CC75" s="12">
        <f t="shared" si="88"/>
        <v>0</v>
      </c>
      <c r="CD75" s="339">
        <v>0</v>
      </c>
      <c r="CF75" s="416">
        <v>0</v>
      </c>
      <c r="CG75" s="12">
        <v>0</v>
      </c>
      <c r="CH75" s="339">
        <v>0</v>
      </c>
      <c r="CJ75" s="416">
        <v>0</v>
      </c>
      <c r="CK75" s="12">
        <v>0</v>
      </c>
      <c r="CL75" s="339">
        <v>0</v>
      </c>
    </row>
    <row r="76" spans="1:90" ht="51.75" customHeight="1" outlineLevel="2">
      <c r="A76" s="139" t="s">
        <v>15</v>
      </c>
      <c r="B76" s="107">
        <v>92763</v>
      </c>
      <c r="C76" s="13" t="s">
        <v>109</v>
      </c>
      <c r="D76" s="593" t="str">
        <f>IF(B76="","",IFERROR(VLOOKUP(B76,'SINAPI12-24'!$A$5:$H$17812,2,FALSE),VLOOKUP(ORÇAMENTO!B76,COMPOSIÇÕES!$A$9:$G$258,5,FALSE)))</f>
        <v>ARMAÇÃO DE PILAR OU VIGA DE ESTRUTURA CONVENCIONAL DE CONCRETO ARMADO UTILIZANDO AÇO CA-50 DE 12,5 MM - MONTAGEM. AF_06/2022</v>
      </c>
      <c r="E76" s="614" t="str">
        <f>IF(B76="","",IFERROR(VLOOKUP(B76,'SINAPI12-24'!$A$5:$H$17812,3,FALSE),VLOOKUP(ORÇAMENTO!B76,COMPOSIÇÕES!$A$9:$G$258,6,FALSE)))</f>
        <v>KG</v>
      </c>
      <c r="F76" s="103">
        <v>216.05</v>
      </c>
      <c r="G76" s="615"/>
      <c r="H76" s="106">
        <f t="shared" si="81"/>
        <v>0.29310000000000003</v>
      </c>
      <c r="I76" s="104">
        <f t="shared" si="82"/>
        <v>0</v>
      </c>
      <c r="J76" s="470">
        <f t="shared" si="89"/>
        <v>0</v>
      </c>
      <c r="K76" s="890"/>
      <c r="L76" s="66"/>
      <c r="M76" s="12"/>
      <c r="N76" s="339"/>
      <c r="O76" s="277"/>
      <c r="P76" s="66"/>
      <c r="Q76" s="12"/>
      <c r="R76" s="339"/>
      <c r="S76" s="330"/>
      <c r="T76" s="340"/>
      <c r="U76" s="12"/>
      <c r="V76" s="363"/>
      <c r="W76" s="21"/>
      <c r="X76" s="340"/>
      <c r="Y76" s="100"/>
      <c r="Z76" s="341"/>
      <c r="AA76" s="277"/>
      <c r="AB76" s="340"/>
      <c r="AC76" s="100"/>
      <c r="AD76" s="341"/>
      <c r="AE76" s="277"/>
      <c r="AF76" s="66"/>
      <c r="AG76" s="12"/>
      <c r="AH76" s="339"/>
      <c r="AI76" s="277"/>
      <c r="AJ76" s="66"/>
      <c r="AK76" s="12"/>
      <c r="AL76" s="339"/>
      <c r="AM76" s="151"/>
      <c r="AN76" s="66">
        <v>361.834</v>
      </c>
      <c r="AO76" s="12">
        <v>6198.21</v>
      </c>
      <c r="AP76" s="339">
        <f>AN76/$F76</f>
        <v>1.6747697292293451</v>
      </c>
      <c r="AQ76" s="151"/>
      <c r="AR76" s="66">
        <v>80</v>
      </c>
      <c r="AS76" s="12">
        <v>1370.4</v>
      </c>
      <c r="AT76" s="339">
        <f>AR76/$F76</f>
        <v>0.37028465632955332</v>
      </c>
      <c r="AU76" s="151"/>
      <c r="AV76" s="364"/>
      <c r="AW76" s="12"/>
      <c r="AX76" s="479"/>
      <c r="AY76" s="151"/>
      <c r="AZ76" s="297"/>
      <c r="BA76" s="12"/>
      <c r="BB76" s="479"/>
      <c r="BC76" s="151"/>
      <c r="BD76" s="66"/>
      <c r="BE76" s="12">
        <f t="shared" si="73"/>
        <v>0</v>
      </c>
      <c r="BF76" s="339">
        <f t="shared" si="42"/>
        <v>0</v>
      </c>
      <c r="BG76" s="163"/>
      <c r="BH76" s="66"/>
      <c r="BI76" s="12">
        <f t="shared" si="74"/>
        <v>0</v>
      </c>
      <c r="BJ76" s="339">
        <f t="shared" si="75"/>
        <v>0</v>
      </c>
      <c r="BL76" s="66"/>
      <c r="BM76" s="12">
        <f t="shared" si="83"/>
        <v>0</v>
      </c>
      <c r="BN76" s="339">
        <f t="shared" si="84"/>
        <v>0</v>
      </c>
      <c r="BP76" s="66">
        <f t="shared" si="76"/>
        <v>441.834</v>
      </c>
      <c r="BQ76" s="170">
        <f t="shared" si="77"/>
        <v>7568.6100000000006</v>
      </c>
      <c r="BR76" s="339">
        <f t="shared" si="78"/>
        <v>2.0450543855588985</v>
      </c>
      <c r="BT76" s="66"/>
      <c r="BU76" s="170">
        <f t="shared" si="79"/>
        <v>0</v>
      </c>
      <c r="BV76" s="339">
        <f t="shared" si="80"/>
        <v>0</v>
      </c>
      <c r="BX76" s="416">
        <f t="shared" si="85"/>
        <v>0</v>
      </c>
      <c r="BY76" s="12">
        <f t="shared" si="86"/>
        <v>0</v>
      </c>
      <c r="BZ76" s="339">
        <v>0</v>
      </c>
      <c r="CB76" s="416">
        <f t="shared" si="87"/>
        <v>0</v>
      </c>
      <c r="CC76" s="12">
        <f t="shared" si="88"/>
        <v>0</v>
      </c>
      <c r="CD76" s="339">
        <v>0</v>
      </c>
      <c r="CF76" s="416">
        <v>0</v>
      </c>
      <c r="CG76" s="12">
        <v>0</v>
      </c>
      <c r="CH76" s="339">
        <v>0</v>
      </c>
      <c r="CJ76" s="416">
        <v>0</v>
      </c>
      <c r="CK76" s="12">
        <v>0</v>
      </c>
      <c r="CL76" s="339">
        <v>0</v>
      </c>
    </row>
    <row r="77" spans="1:90" ht="51.75" customHeight="1" outlineLevel="2">
      <c r="A77" s="140" t="s">
        <v>15</v>
      </c>
      <c r="B77" s="107">
        <v>92759</v>
      </c>
      <c r="C77" s="13" t="s">
        <v>110</v>
      </c>
      <c r="D77" s="593" t="str">
        <f>IF(B77="","",IFERROR(VLOOKUP(B77,'SINAPI12-24'!$A$5:$H$17812,2,FALSE),VLOOKUP(ORÇAMENTO!B77,COMPOSIÇÕES!$A$9:$G$258,5,FALSE)))</f>
        <v>ARMAÇÃO DE PILAR OU VIGA DE ESTRUTURA CONVENCIONAL DE CONCRETO ARMADO UTILIZANDO AÇO CA-60 DE 5,0 MM - MONTAGEM. AF_06/2022</v>
      </c>
      <c r="E77" s="614" t="str">
        <f>IF(B77="","",IFERROR(VLOOKUP(B77,'SINAPI12-24'!$A$5:$H$17812,3,FALSE),VLOOKUP(ORÇAMENTO!B77,COMPOSIÇÕES!$A$9:$G$258,6,FALSE)))</f>
        <v>KG</v>
      </c>
      <c r="F77" s="103">
        <v>176.06</v>
      </c>
      <c r="G77" s="615"/>
      <c r="H77" s="106">
        <f t="shared" si="81"/>
        <v>0.29310000000000003</v>
      </c>
      <c r="I77" s="104">
        <f t="shared" si="82"/>
        <v>0</v>
      </c>
      <c r="J77" s="470">
        <f t="shared" si="89"/>
        <v>0</v>
      </c>
      <c r="K77" s="890"/>
      <c r="L77" s="66"/>
      <c r="M77" s="12"/>
      <c r="N77" s="339"/>
      <c r="O77" s="277"/>
      <c r="P77" s="66"/>
      <c r="Q77" s="12"/>
      <c r="R77" s="339"/>
      <c r="S77" s="330"/>
      <c r="T77" s="340"/>
      <c r="U77" s="12"/>
      <c r="V77" s="363"/>
      <c r="W77" s="21"/>
      <c r="X77" s="340"/>
      <c r="Y77" s="100"/>
      <c r="Z77" s="341"/>
      <c r="AA77" s="277"/>
      <c r="AB77" s="340"/>
      <c r="AC77" s="100"/>
      <c r="AD77" s="341"/>
      <c r="AE77" s="277"/>
      <c r="AF77" s="66"/>
      <c r="AG77" s="12"/>
      <c r="AH77" s="339"/>
      <c r="AI77" s="277"/>
      <c r="AJ77" s="66"/>
      <c r="AK77" s="12"/>
      <c r="AL77" s="339"/>
      <c r="AM77" s="151"/>
      <c r="AN77" s="66">
        <v>376.59599999999995</v>
      </c>
      <c r="AO77" s="12">
        <v>8326.5300000000007</v>
      </c>
      <c r="AP77" s="339">
        <f>AN77/$F77</f>
        <v>2.1390207883676018</v>
      </c>
      <c r="AQ77" s="151"/>
      <c r="AR77" s="66">
        <v>75</v>
      </c>
      <c r="AS77" s="12">
        <v>1658.25</v>
      </c>
      <c r="AT77" s="339">
        <f>AR77/$F77</f>
        <v>0.42599113938430078</v>
      </c>
      <c r="AU77" s="151"/>
      <c r="AV77" s="364"/>
      <c r="AW77" s="12"/>
      <c r="AX77" s="479"/>
      <c r="AY77" s="151"/>
      <c r="AZ77" s="297"/>
      <c r="BA77" s="12"/>
      <c r="BB77" s="479"/>
      <c r="BC77" s="151"/>
      <c r="BD77" s="66"/>
      <c r="BE77" s="12">
        <f t="shared" si="73"/>
        <v>0</v>
      </c>
      <c r="BF77" s="339">
        <f t="shared" si="42"/>
        <v>0</v>
      </c>
      <c r="BG77" s="163"/>
      <c r="BH77" s="66"/>
      <c r="BI77" s="12">
        <f t="shared" si="74"/>
        <v>0</v>
      </c>
      <c r="BJ77" s="339">
        <f t="shared" si="75"/>
        <v>0</v>
      </c>
      <c r="BL77" s="66"/>
      <c r="BM77" s="12">
        <f t="shared" si="83"/>
        <v>0</v>
      </c>
      <c r="BN77" s="339">
        <f t="shared" si="84"/>
        <v>0</v>
      </c>
      <c r="BP77" s="66">
        <f t="shared" si="76"/>
        <v>451.59599999999995</v>
      </c>
      <c r="BQ77" s="170">
        <f t="shared" si="77"/>
        <v>9984.7800000000007</v>
      </c>
      <c r="BR77" s="339">
        <f t="shared" si="78"/>
        <v>2.5650119277519026</v>
      </c>
      <c r="BT77" s="66"/>
      <c r="BU77" s="170">
        <f t="shared" si="79"/>
        <v>0</v>
      </c>
      <c r="BV77" s="339">
        <f t="shared" si="80"/>
        <v>0</v>
      </c>
      <c r="BX77" s="416">
        <f t="shared" si="85"/>
        <v>0</v>
      </c>
      <c r="BY77" s="12">
        <f t="shared" si="86"/>
        <v>0</v>
      </c>
      <c r="BZ77" s="339">
        <v>0</v>
      </c>
      <c r="CB77" s="416">
        <f t="shared" si="87"/>
        <v>0</v>
      </c>
      <c r="CC77" s="12">
        <f t="shared" si="88"/>
        <v>0</v>
      </c>
      <c r="CD77" s="339">
        <v>0</v>
      </c>
      <c r="CF77" s="416">
        <v>0</v>
      </c>
      <c r="CG77" s="12">
        <v>0</v>
      </c>
      <c r="CH77" s="339">
        <v>0</v>
      </c>
      <c r="CJ77" s="416">
        <v>0</v>
      </c>
      <c r="CK77" s="12">
        <v>0</v>
      </c>
      <c r="CL77" s="339">
        <v>0</v>
      </c>
    </row>
    <row r="78" spans="1:90" ht="51.75" customHeight="1" outlineLevel="2">
      <c r="A78" s="139" t="s">
        <v>15</v>
      </c>
      <c r="B78" s="105">
        <v>103672</v>
      </c>
      <c r="C78" s="13" t="s">
        <v>111</v>
      </c>
      <c r="D78" s="593" t="str">
        <f>IF(B78="","",IFERROR(VLOOKUP(B78,'SINAPI12-24'!$A$5:$H$17812,2,FALSE),VLOOKUP(ORÇAMENTO!B78,COMPOSIÇÕES!$A$9:$G$258,5,FALSE)))</f>
        <v>CONCRETAGEM DE PILARES, FCK = 25 MPA, COM USO DE BOMBA - LANÇAMENTO, ADENSAMENTO E ACABAMENTO. AF_02/2022_PS</v>
      </c>
      <c r="E78" s="614" t="str">
        <f>IF(B78="","",IFERROR(VLOOKUP(B78,'SINAPI12-24'!$A$5:$H$17812,3,FALSE),VLOOKUP(ORÇAMENTO!B78,COMPOSIÇÕES!$A$9:$G$258,6,FALSE)))</f>
        <v>M3</v>
      </c>
      <c r="F78" s="103">
        <v>16.97</v>
      </c>
      <c r="G78" s="615"/>
      <c r="H78" s="106">
        <f t="shared" si="81"/>
        <v>0.29310000000000003</v>
      </c>
      <c r="I78" s="104">
        <f t="shared" si="82"/>
        <v>0</v>
      </c>
      <c r="J78" s="470">
        <f t="shared" si="89"/>
        <v>0</v>
      </c>
      <c r="K78" s="890"/>
      <c r="L78" s="68"/>
      <c r="M78" s="16"/>
      <c r="N78" s="342"/>
      <c r="O78" s="277"/>
      <c r="P78" s="68"/>
      <c r="Q78" s="16"/>
      <c r="R78" s="342"/>
      <c r="S78" s="330"/>
      <c r="T78" s="343"/>
      <c r="U78" s="16"/>
      <c r="V78" s="365"/>
      <c r="W78" s="21"/>
      <c r="X78" s="343"/>
      <c r="Y78" s="162"/>
      <c r="Z78" s="344"/>
      <c r="AA78" s="277"/>
      <c r="AB78" s="343"/>
      <c r="AC78" s="162"/>
      <c r="AD78" s="344"/>
      <c r="AE78" s="277"/>
      <c r="AF78" s="68"/>
      <c r="AG78" s="16"/>
      <c r="AH78" s="342"/>
      <c r="AI78" s="277"/>
      <c r="AJ78" s="68"/>
      <c r="AK78" s="16"/>
      <c r="AL78" s="342"/>
      <c r="AM78" s="151"/>
      <c r="AN78" s="68">
        <v>2.8149999999999999</v>
      </c>
      <c r="AO78" s="16">
        <v>2660.59</v>
      </c>
      <c r="AP78" s="342">
        <f>AN78/$F78</f>
        <v>0.16588096641131408</v>
      </c>
      <c r="AQ78" s="151"/>
      <c r="AR78" s="68">
        <v>8.3625000000000007</v>
      </c>
      <c r="AS78" s="16">
        <v>7903.81</v>
      </c>
      <c r="AT78" s="342">
        <f>AR78/$F78</f>
        <v>0.49278137890394824</v>
      </c>
      <c r="AU78" s="151"/>
      <c r="AV78" s="366"/>
      <c r="AW78" s="16"/>
      <c r="AX78" s="480"/>
      <c r="AY78" s="151"/>
      <c r="AZ78" s="298"/>
      <c r="BA78" s="16"/>
      <c r="BB78" s="480"/>
      <c r="BC78" s="151"/>
      <c r="BD78" s="68"/>
      <c r="BE78" s="16">
        <f t="shared" si="73"/>
        <v>0</v>
      </c>
      <c r="BF78" s="342">
        <f t="shared" si="42"/>
        <v>0</v>
      </c>
      <c r="BG78" s="163"/>
      <c r="BH78" s="68"/>
      <c r="BI78" s="16">
        <f t="shared" si="74"/>
        <v>0</v>
      </c>
      <c r="BJ78" s="342">
        <f t="shared" si="75"/>
        <v>0</v>
      </c>
      <c r="BL78" s="68"/>
      <c r="BM78" s="16">
        <f t="shared" si="83"/>
        <v>0</v>
      </c>
      <c r="BN78" s="342">
        <f t="shared" si="84"/>
        <v>0</v>
      </c>
      <c r="BP78" s="68">
        <f t="shared" si="76"/>
        <v>11.1775</v>
      </c>
      <c r="BQ78" s="136">
        <f t="shared" si="77"/>
        <v>10564.400000000001</v>
      </c>
      <c r="BR78" s="342">
        <f t="shared" si="78"/>
        <v>0.65866234531526224</v>
      </c>
      <c r="BT78" s="68"/>
      <c r="BU78" s="136">
        <f t="shared" si="79"/>
        <v>0</v>
      </c>
      <c r="BV78" s="342">
        <f t="shared" si="80"/>
        <v>0</v>
      </c>
      <c r="BX78" s="417">
        <f t="shared" si="85"/>
        <v>0</v>
      </c>
      <c r="BY78" s="16">
        <f t="shared" si="86"/>
        <v>0</v>
      </c>
      <c r="BZ78" s="342">
        <v>0</v>
      </c>
      <c r="CB78" s="417">
        <f t="shared" si="87"/>
        <v>0</v>
      </c>
      <c r="CC78" s="16">
        <f t="shared" si="88"/>
        <v>0</v>
      </c>
      <c r="CD78" s="342">
        <v>0</v>
      </c>
      <c r="CF78" s="417">
        <v>0</v>
      </c>
      <c r="CG78" s="16">
        <v>0</v>
      </c>
      <c r="CH78" s="342">
        <v>0</v>
      </c>
      <c r="CJ78" s="417">
        <v>0</v>
      </c>
      <c r="CK78" s="16">
        <v>0</v>
      </c>
      <c r="CL78" s="342">
        <v>0</v>
      </c>
    </row>
    <row r="79" spans="1:90" ht="15" customHeight="1" outlineLevel="1">
      <c r="A79" s="430"/>
      <c r="B79" s="431"/>
      <c r="C79" s="432" t="s">
        <v>112</v>
      </c>
      <c r="D79" s="591" t="s">
        <v>219</v>
      </c>
      <c r="E79" s="433"/>
      <c r="F79" s="434"/>
      <c r="G79" s="435"/>
      <c r="H79" s="436"/>
      <c r="I79" s="435"/>
      <c r="J79" s="437">
        <f>SUM(J80:J85)</f>
        <v>0</v>
      </c>
      <c r="K79" s="890"/>
      <c r="L79" s="266"/>
      <c r="M79" s="267"/>
      <c r="N79" s="356"/>
      <c r="O79" s="277"/>
      <c r="P79" s="266"/>
      <c r="Q79" s="267"/>
      <c r="R79" s="356"/>
      <c r="S79" s="330"/>
      <c r="T79" s="357"/>
      <c r="U79" s="267"/>
      <c r="V79" s="369"/>
      <c r="W79" s="21"/>
      <c r="X79" s="357"/>
      <c r="Y79" s="358"/>
      <c r="Z79" s="359"/>
      <c r="AA79" s="277"/>
      <c r="AB79" s="357"/>
      <c r="AC79" s="358"/>
      <c r="AD79" s="359"/>
      <c r="AE79" s="277"/>
      <c r="AF79" s="266"/>
      <c r="AG79" s="267"/>
      <c r="AH79" s="356"/>
      <c r="AI79" s="277"/>
      <c r="AJ79" s="266"/>
      <c r="AK79" s="267"/>
      <c r="AL79" s="356"/>
      <c r="AM79" s="151"/>
      <c r="AN79" s="266"/>
      <c r="AO79" s="267"/>
      <c r="AP79" s="356"/>
      <c r="AQ79" s="151"/>
      <c r="AR79" s="266"/>
      <c r="AS79" s="267"/>
      <c r="AT79" s="356"/>
      <c r="AU79" s="151"/>
      <c r="AV79" s="357"/>
      <c r="AW79" s="267"/>
      <c r="AX79" s="482"/>
      <c r="AY79" s="151"/>
      <c r="AZ79" s="300"/>
      <c r="BA79" s="267"/>
      <c r="BB79" s="482"/>
      <c r="BC79" s="151"/>
      <c r="BD79" s="266"/>
      <c r="BE79" s="267"/>
      <c r="BF79" s="356"/>
      <c r="BG79" s="163"/>
      <c r="BH79" s="266"/>
      <c r="BI79" s="267"/>
      <c r="BJ79" s="356"/>
      <c r="BL79" s="266"/>
      <c r="BM79" s="267"/>
      <c r="BN79" s="356"/>
      <c r="BP79" s="266"/>
      <c r="BQ79" s="267"/>
      <c r="BR79" s="356"/>
      <c r="BT79" s="266"/>
      <c r="BU79" s="267"/>
      <c r="BV79" s="356"/>
      <c r="BX79" s="300"/>
      <c r="BY79" s="267"/>
      <c r="BZ79" s="356"/>
      <c r="CB79" s="300"/>
      <c r="CC79" s="267"/>
      <c r="CD79" s="356"/>
      <c r="CF79" s="300"/>
      <c r="CG79" s="267"/>
      <c r="CH79" s="356"/>
      <c r="CJ79" s="300"/>
      <c r="CK79" s="267"/>
      <c r="CL79" s="356"/>
    </row>
    <row r="80" spans="1:90" ht="57" customHeight="1" outlineLevel="2">
      <c r="A80" s="140" t="s">
        <v>15</v>
      </c>
      <c r="B80" s="107">
        <v>92471</v>
      </c>
      <c r="C80" s="13" t="s">
        <v>113</v>
      </c>
      <c r="D80" s="593" t="str">
        <f>IF(B80="","",IFERROR(VLOOKUP(B80,'SINAPI12-24'!$A$5:$H$17812,2,FALSE),VLOOKUP(ORÇAMENTO!B80,COMPOSIÇÕES!$A$9:$G$258,5,FALSE)))</f>
        <v>MONTAGEM E DESMONTAGEM DE FÔRMA DE VIGA, ESCORAMENTO COM GARFO DE MADEIRA, PÉ-DIREITO SIMPLES, EM CHAPA DE MADEIRA PLASTIFICADA, 12 UTILIZAÇÕES. AF_09/2020</v>
      </c>
      <c r="E80" s="614" t="str">
        <f>IF(B80="","",IFERROR(VLOOKUP(B80,'SINAPI12-24'!$A$5:$H$17812,3,FALSE),VLOOKUP(ORÇAMENTO!B80,COMPOSIÇÕES!$A$9:$G$258,6,FALSE)))</f>
        <v>M2</v>
      </c>
      <c r="F80" s="103">
        <v>262.66000000000003</v>
      </c>
      <c r="G80" s="615"/>
      <c r="H80" s="106">
        <f t="shared" si="81"/>
        <v>0.29310000000000003</v>
      </c>
      <c r="I80" s="104">
        <f t="shared" ref="I80:I85" si="90">TRUNC(((G80*$H$37)+G80),2)</f>
        <v>0</v>
      </c>
      <c r="J80" s="470">
        <f t="shared" si="89"/>
        <v>0</v>
      </c>
      <c r="K80" s="890"/>
      <c r="L80" s="69"/>
      <c r="M80" s="17"/>
      <c r="N80" s="336"/>
      <c r="O80" s="277"/>
      <c r="P80" s="69"/>
      <c r="Q80" s="17"/>
      <c r="R80" s="336"/>
      <c r="S80" s="330"/>
      <c r="T80" s="337"/>
      <c r="U80" s="17"/>
      <c r="V80" s="361"/>
      <c r="W80" s="21"/>
      <c r="X80" s="337"/>
      <c r="Y80" s="319"/>
      <c r="Z80" s="338"/>
      <c r="AA80" s="277"/>
      <c r="AB80" s="337"/>
      <c r="AC80" s="319"/>
      <c r="AD80" s="338"/>
      <c r="AE80" s="277"/>
      <c r="AF80" s="69"/>
      <c r="AG80" s="17"/>
      <c r="AH80" s="336"/>
      <c r="AI80" s="277"/>
      <c r="AJ80" s="69"/>
      <c r="AK80" s="17"/>
      <c r="AL80" s="336"/>
      <c r="AM80" s="151"/>
      <c r="AN80" s="69"/>
      <c r="AO80" s="17"/>
      <c r="AP80" s="336"/>
      <c r="AQ80" s="151"/>
      <c r="AR80" s="69">
        <v>15.24</v>
      </c>
      <c r="AS80" s="17">
        <v>1824.53</v>
      </c>
      <c r="AT80" s="336">
        <f>AR80/$F80</f>
        <v>5.8021777202467061E-2</v>
      </c>
      <c r="AU80" s="151"/>
      <c r="AV80" s="362"/>
      <c r="AW80" s="17"/>
      <c r="AX80" s="478"/>
      <c r="AY80" s="151"/>
      <c r="AZ80" s="296"/>
      <c r="BA80" s="17"/>
      <c r="BB80" s="478"/>
      <c r="BC80" s="151"/>
      <c r="BD80" s="69">
        <v>24.32</v>
      </c>
      <c r="BE80" s="17">
        <f t="shared" si="73"/>
        <v>0</v>
      </c>
      <c r="BF80" s="336">
        <f t="shared" si="42"/>
        <v>9.2591182517322762E-2</v>
      </c>
      <c r="BG80" s="163"/>
      <c r="BH80" s="69">
        <v>230.2</v>
      </c>
      <c r="BI80" s="17">
        <f t="shared" si="74"/>
        <v>0</v>
      </c>
      <c r="BJ80" s="336">
        <f t="shared" si="75"/>
        <v>0.87641818320261922</v>
      </c>
      <c r="BL80" s="69">
        <v>64.7</v>
      </c>
      <c r="BM80" s="17">
        <f>TRUNC(BL80*I80,2)</f>
        <v>0</v>
      </c>
      <c r="BN80" s="336">
        <f t="shared" ref="BN80:BN85" si="91">BL80/($F80-$X80-$AZ80)</f>
        <v>0.24632604888448945</v>
      </c>
      <c r="BP80" s="69">
        <f>L80+P80+AF80+AJ80+AN80+AR80+BD80+BH80+BL80</f>
        <v>334.46</v>
      </c>
      <c r="BQ80" s="114">
        <f t="shared" si="77"/>
        <v>1824.53</v>
      </c>
      <c r="BR80" s="336">
        <f t="shared" si="78"/>
        <v>1.2733571918068984</v>
      </c>
      <c r="BT80" s="69"/>
      <c r="BU80" s="114">
        <f t="shared" si="79"/>
        <v>0</v>
      </c>
      <c r="BV80" s="336">
        <f t="shared" si="80"/>
        <v>0</v>
      </c>
      <c r="BX80" s="415">
        <f t="shared" si="85"/>
        <v>0</v>
      </c>
      <c r="BY80" s="17">
        <f t="shared" si="86"/>
        <v>0</v>
      </c>
      <c r="BZ80" s="336">
        <v>0</v>
      </c>
      <c r="CB80" s="415">
        <f t="shared" si="87"/>
        <v>0</v>
      </c>
      <c r="CC80" s="17">
        <f t="shared" si="88"/>
        <v>0</v>
      </c>
      <c r="CD80" s="336">
        <v>0</v>
      </c>
      <c r="CF80" s="415">
        <v>0</v>
      </c>
      <c r="CG80" s="17">
        <v>0</v>
      </c>
      <c r="CH80" s="336">
        <v>0</v>
      </c>
      <c r="CJ80" s="415">
        <v>0</v>
      </c>
      <c r="CK80" s="17">
        <v>0</v>
      </c>
      <c r="CL80" s="336">
        <v>0</v>
      </c>
    </row>
    <row r="81" spans="1:93" ht="57" customHeight="1" outlineLevel="2">
      <c r="A81" s="140" t="s">
        <v>15</v>
      </c>
      <c r="B81" s="107">
        <v>92761</v>
      </c>
      <c r="C81" s="13" t="s">
        <v>114</v>
      </c>
      <c r="D81" s="593" t="str">
        <f>IF(B81="","",IFERROR(VLOOKUP(B81,'SINAPI12-24'!$A$5:$H$17812,2,FALSE),VLOOKUP(ORÇAMENTO!B81,COMPOSIÇÕES!$A$9:$G$258,5,FALSE)))</f>
        <v>ARMAÇÃO DE PILAR OU VIGA DE ESTRUTURA CONVENCIONAL DE CONCRETO ARMADO UTILIZANDO AÇO CA-50 DE 8,0 MM - MONTAGEM. AF_06/2022</v>
      </c>
      <c r="E81" s="614" t="str">
        <f>IF(B81="","",IFERROR(VLOOKUP(B81,'SINAPI12-24'!$A$5:$H$17812,3,FALSE),VLOOKUP(ORÇAMENTO!B81,COMPOSIÇÕES!$A$9:$G$258,6,FALSE)))</f>
        <v>KG</v>
      </c>
      <c r="F81" s="103">
        <v>718.6</v>
      </c>
      <c r="G81" s="615"/>
      <c r="H81" s="106">
        <f t="shared" si="81"/>
        <v>0.29310000000000003</v>
      </c>
      <c r="I81" s="104">
        <f t="shared" si="90"/>
        <v>0</v>
      </c>
      <c r="J81" s="470">
        <f t="shared" si="89"/>
        <v>0</v>
      </c>
      <c r="K81" s="890"/>
      <c r="L81" s="66"/>
      <c r="M81" s="12"/>
      <c r="N81" s="339"/>
      <c r="O81" s="277"/>
      <c r="P81" s="66"/>
      <c r="Q81" s="12"/>
      <c r="R81" s="339"/>
      <c r="S81" s="330"/>
      <c r="T81" s="340"/>
      <c r="U81" s="12"/>
      <c r="V81" s="363"/>
      <c r="W81" s="21"/>
      <c r="X81" s="340"/>
      <c r="Y81" s="100"/>
      <c r="Z81" s="341"/>
      <c r="AA81" s="277"/>
      <c r="AB81" s="340"/>
      <c r="AC81" s="100"/>
      <c r="AD81" s="341"/>
      <c r="AE81" s="277"/>
      <c r="AF81" s="66"/>
      <c r="AG81" s="12"/>
      <c r="AH81" s="339"/>
      <c r="AI81" s="277"/>
      <c r="AJ81" s="66"/>
      <c r="AK81" s="12"/>
      <c r="AL81" s="339"/>
      <c r="AM81" s="151"/>
      <c r="AN81" s="66"/>
      <c r="AO81" s="12"/>
      <c r="AP81" s="339"/>
      <c r="AQ81" s="151"/>
      <c r="AR81" s="66">
        <v>26.47</v>
      </c>
      <c r="AS81" s="12">
        <v>579.95000000000005</v>
      </c>
      <c r="AT81" s="339">
        <f>AR81/$F81</f>
        <v>3.6835513498469245E-2</v>
      </c>
      <c r="AU81" s="151"/>
      <c r="AV81" s="364"/>
      <c r="AW81" s="12"/>
      <c r="AX81" s="479"/>
      <c r="AY81" s="151"/>
      <c r="AZ81" s="297"/>
      <c r="BA81" s="12"/>
      <c r="BB81" s="479"/>
      <c r="BC81" s="151"/>
      <c r="BD81" s="66">
        <v>233.2</v>
      </c>
      <c r="BE81" s="12">
        <f t="shared" si="73"/>
        <v>0</v>
      </c>
      <c r="BF81" s="336">
        <f t="shared" ref="BF81:BF165" si="92">BD81/($F81-$X81-$AZ81)</f>
        <v>0.3245198998051767</v>
      </c>
      <c r="BG81" s="163"/>
      <c r="BH81" s="66">
        <v>80.37</v>
      </c>
      <c r="BI81" s="12">
        <f t="shared" si="74"/>
        <v>0</v>
      </c>
      <c r="BJ81" s="336">
        <f t="shared" si="75"/>
        <v>0.11184247147230726</v>
      </c>
      <c r="BL81" s="66">
        <v>131.52000000000001</v>
      </c>
      <c r="BM81" s="17">
        <f t="shared" ref="BM81:BM85" si="93">TRUNC(BL81*I81,2)</f>
        <v>0</v>
      </c>
      <c r="BN81" s="336">
        <f>BL81/($F81-$X81-$AZ81)</f>
        <v>0.1830225438352352</v>
      </c>
      <c r="BP81" s="66">
        <f t="shared" si="76"/>
        <v>340.03999999999996</v>
      </c>
      <c r="BQ81" s="170">
        <f t="shared" si="77"/>
        <v>579.95000000000005</v>
      </c>
      <c r="BR81" s="339">
        <f t="shared" si="78"/>
        <v>0.4731978847759532</v>
      </c>
      <c r="BT81" s="66"/>
      <c r="BU81" s="170">
        <f t="shared" si="79"/>
        <v>0</v>
      </c>
      <c r="BV81" s="339">
        <f t="shared" si="80"/>
        <v>0</v>
      </c>
      <c r="BX81" s="416">
        <f t="shared" si="85"/>
        <v>0</v>
      </c>
      <c r="BY81" s="12">
        <f t="shared" si="86"/>
        <v>0</v>
      </c>
      <c r="BZ81" s="339">
        <v>0</v>
      </c>
      <c r="CB81" s="416">
        <f t="shared" si="87"/>
        <v>0</v>
      </c>
      <c r="CC81" s="12">
        <f t="shared" si="88"/>
        <v>0</v>
      </c>
      <c r="CD81" s="339">
        <v>0</v>
      </c>
      <c r="CF81" s="416">
        <v>0</v>
      </c>
      <c r="CG81" s="12">
        <v>0</v>
      </c>
      <c r="CH81" s="339">
        <v>0</v>
      </c>
      <c r="CJ81" s="416">
        <v>0</v>
      </c>
      <c r="CK81" s="12">
        <v>0</v>
      </c>
      <c r="CL81" s="339">
        <v>0</v>
      </c>
    </row>
    <row r="82" spans="1:93" ht="57" customHeight="1" outlineLevel="2">
      <c r="A82" s="139" t="s">
        <v>15</v>
      </c>
      <c r="B82" s="192">
        <v>92762</v>
      </c>
      <c r="C82" s="13" t="s">
        <v>115</v>
      </c>
      <c r="D82" s="593" t="str">
        <f>IF(B82="","",IFERROR(VLOOKUP(B82,'SINAPI12-24'!$A$5:$H$17812,2,FALSE),VLOOKUP(ORÇAMENTO!B82,COMPOSIÇÕES!$A$9:$G$258,5,FALSE)))</f>
        <v>ARMAÇÃO DE PILAR OU VIGA DE ESTRUTURA CONVENCIONAL DE CONCRETO ARMADO UTILIZANDO AÇO CA-50 DE 10,0 MM - MONTAGEM. AF_06/2022</v>
      </c>
      <c r="E82" s="614" t="str">
        <f>IF(B82="","",IFERROR(VLOOKUP(B82,'SINAPI12-24'!$A$5:$H$17812,3,FALSE),VLOOKUP(ORÇAMENTO!B82,COMPOSIÇÕES!$A$9:$G$258,6,FALSE)))</f>
        <v>KG</v>
      </c>
      <c r="F82" s="103">
        <v>20.39</v>
      </c>
      <c r="G82" s="615"/>
      <c r="H82" s="106">
        <f t="shared" si="81"/>
        <v>0.29310000000000003</v>
      </c>
      <c r="I82" s="104">
        <f t="shared" si="90"/>
        <v>0</v>
      </c>
      <c r="J82" s="470">
        <f t="shared" si="89"/>
        <v>0</v>
      </c>
      <c r="K82" s="890"/>
      <c r="L82" s="66"/>
      <c r="M82" s="12"/>
      <c r="N82" s="38"/>
      <c r="O82" s="277"/>
      <c r="P82" s="66"/>
      <c r="Q82" s="12"/>
      <c r="R82" s="38"/>
      <c r="S82" s="330"/>
      <c r="T82" s="340"/>
      <c r="U82" s="12"/>
      <c r="V82" s="363"/>
      <c r="W82" s="21"/>
      <c r="X82" s="340"/>
      <c r="Y82" s="100"/>
      <c r="Z82" s="341"/>
      <c r="AA82" s="277"/>
      <c r="AB82" s="340"/>
      <c r="AC82" s="100"/>
      <c r="AD82" s="341"/>
      <c r="AE82" s="277"/>
      <c r="AF82" s="66"/>
      <c r="AG82" s="12"/>
      <c r="AH82" s="38"/>
      <c r="AI82" s="277"/>
      <c r="AJ82" s="66"/>
      <c r="AK82" s="12"/>
      <c r="AL82" s="38"/>
      <c r="AM82" s="151"/>
      <c r="AN82" s="66"/>
      <c r="AO82" s="12"/>
      <c r="AP82" s="38"/>
      <c r="AQ82" s="151"/>
      <c r="AR82" s="66"/>
      <c r="AS82" s="12"/>
      <c r="AT82" s="38"/>
      <c r="AU82" s="151"/>
      <c r="AV82" s="364"/>
      <c r="AW82" s="12"/>
      <c r="AX82" s="479"/>
      <c r="AY82" s="151"/>
      <c r="AZ82" s="297"/>
      <c r="BA82" s="12"/>
      <c r="BB82" s="479"/>
      <c r="BC82" s="151"/>
      <c r="BD82" s="66"/>
      <c r="BE82" s="12">
        <f t="shared" si="73"/>
        <v>0</v>
      </c>
      <c r="BF82" s="336">
        <f t="shared" si="92"/>
        <v>0</v>
      </c>
      <c r="BG82" s="163"/>
      <c r="BH82" s="66">
        <v>41.98</v>
      </c>
      <c r="BI82" s="12">
        <f t="shared" si="74"/>
        <v>0</v>
      </c>
      <c r="BJ82" s="336">
        <f t="shared" si="75"/>
        <v>2.0588523786169688</v>
      </c>
      <c r="BL82" s="66">
        <v>20.385000000000002</v>
      </c>
      <c r="BM82" s="17">
        <f t="shared" si="93"/>
        <v>0</v>
      </c>
      <c r="BN82" s="336">
        <f>BL82/($F82-$X82-$AZ82)</f>
        <v>0.99975478175576271</v>
      </c>
      <c r="BP82" s="66">
        <f t="shared" si="76"/>
        <v>41.98</v>
      </c>
      <c r="BQ82" s="170">
        <f t="shared" si="77"/>
        <v>0</v>
      </c>
      <c r="BR82" s="339">
        <f t="shared" si="78"/>
        <v>2.0588523786169688</v>
      </c>
      <c r="BT82" s="66"/>
      <c r="BU82" s="170">
        <f t="shared" si="79"/>
        <v>0</v>
      </c>
      <c r="BV82" s="339">
        <f t="shared" si="80"/>
        <v>0</v>
      </c>
      <c r="BX82" s="416">
        <f t="shared" si="85"/>
        <v>0</v>
      </c>
      <c r="BY82" s="12">
        <f t="shared" si="86"/>
        <v>0</v>
      </c>
      <c r="BZ82" s="339">
        <v>0</v>
      </c>
      <c r="CB82" s="416">
        <f t="shared" si="87"/>
        <v>0</v>
      </c>
      <c r="CC82" s="12">
        <f t="shared" si="88"/>
        <v>0</v>
      </c>
      <c r="CD82" s="339">
        <v>0</v>
      </c>
      <c r="CF82" s="416">
        <v>0</v>
      </c>
      <c r="CG82" s="12">
        <v>0</v>
      </c>
      <c r="CH82" s="339">
        <v>0</v>
      </c>
      <c r="CJ82" s="416">
        <v>0</v>
      </c>
      <c r="CK82" s="12">
        <v>0</v>
      </c>
      <c r="CL82" s="339">
        <v>0</v>
      </c>
    </row>
    <row r="83" spans="1:93" ht="57" customHeight="1" outlineLevel="2">
      <c r="A83" s="139" t="s">
        <v>15</v>
      </c>
      <c r="B83" s="192">
        <v>92763</v>
      </c>
      <c r="C83" s="13" t="s">
        <v>116</v>
      </c>
      <c r="D83" s="593" t="str">
        <f>IF(B83="","",IFERROR(VLOOKUP(B83,'SINAPI12-24'!$A$5:$H$17812,2,FALSE),VLOOKUP(ORÇAMENTO!B83,COMPOSIÇÕES!$A$9:$G$258,5,FALSE)))</f>
        <v>ARMAÇÃO DE PILAR OU VIGA DE ESTRUTURA CONVENCIONAL DE CONCRETO ARMADO UTILIZANDO AÇO CA-50 DE 12,5 MM - MONTAGEM. AF_06/2022</v>
      </c>
      <c r="E83" s="614" t="str">
        <f>IF(B83="","",IFERROR(VLOOKUP(B83,'SINAPI12-24'!$A$5:$H$17812,3,FALSE),VLOOKUP(ORÇAMENTO!B83,COMPOSIÇÕES!$A$9:$G$258,6,FALSE)))</f>
        <v>KG</v>
      </c>
      <c r="F83" s="103">
        <v>7.16</v>
      </c>
      <c r="G83" s="615"/>
      <c r="H83" s="106">
        <f t="shared" si="81"/>
        <v>0.29310000000000003</v>
      </c>
      <c r="I83" s="104">
        <f t="shared" si="90"/>
        <v>0</v>
      </c>
      <c r="J83" s="470">
        <f t="shared" si="89"/>
        <v>0</v>
      </c>
      <c r="K83" s="890"/>
      <c r="L83" s="66"/>
      <c r="M83" s="12"/>
      <c r="N83" s="38"/>
      <c r="O83" s="277"/>
      <c r="P83" s="66"/>
      <c r="Q83" s="12"/>
      <c r="R83" s="38"/>
      <c r="S83" s="330"/>
      <c r="T83" s="340"/>
      <c r="U83" s="12"/>
      <c r="V83" s="363"/>
      <c r="W83" s="21"/>
      <c r="X83" s="340"/>
      <c r="Y83" s="100"/>
      <c r="Z83" s="341"/>
      <c r="AA83" s="277"/>
      <c r="AB83" s="340"/>
      <c r="AC83" s="100"/>
      <c r="AD83" s="341"/>
      <c r="AE83" s="277"/>
      <c r="AF83" s="66"/>
      <c r="AG83" s="12"/>
      <c r="AH83" s="38"/>
      <c r="AI83" s="277"/>
      <c r="AJ83" s="66"/>
      <c r="AK83" s="12"/>
      <c r="AL83" s="38"/>
      <c r="AM83" s="151"/>
      <c r="AN83" s="66"/>
      <c r="AO83" s="12"/>
      <c r="AP83" s="38"/>
      <c r="AQ83" s="151"/>
      <c r="AR83" s="66"/>
      <c r="AS83" s="12"/>
      <c r="AT83" s="38"/>
      <c r="AU83" s="151"/>
      <c r="AV83" s="364"/>
      <c r="AW83" s="12"/>
      <c r="AX83" s="479"/>
      <c r="AY83" s="151"/>
      <c r="AZ83" s="297"/>
      <c r="BA83" s="12"/>
      <c r="BB83" s="479"/>
      <c r="BC83" s="151"/>
      <c r="BD83" s="66"/>
      <c r="BE83" s="12">
        <f t="shared" si="73"/>
        <v>0</v>
      </c>
      <c r="BF83" s="336">
        <f t="shared" si="92"/>
        <v>0</v>
      </c>
      <c r="BG83" s="163"/>
      <c r="BH83" s="66"/>
      <c r="BI83" s="12">
        <f t="shared" si="74"/>
        <v>0</v>
      </c>
      <c r="BJ83" s="336">
        <f t="shared" si="75"/>
        <v>0</v>
      </c>
      <c r="BL83" s="66"/>
      <c r="BM83" s="17">
        <f t="shared" si="93"/>
        <v>0</v>
      </c>
      <c r="BN83" s="336">
        <f t="shared" si="91"/>
        <v>0</v>
      </c>
      <c r="BP83" s="66">
        <f t="shared" si="76"/>
        <v>0</v>
      </c>
      <c r="BQ83" s="170">
        <f t="shared" si="77"/>
        <v>0</v>
      </c>
      <c r="BR83" s="339">
        <f t="shared" si="78"/>
        <v>0</v>
      </c>
      <c r="BT83" s="66"/>
      <c r="BU83" s="170">
        <f t="shared" si="79"/>
        <v>0</v>
      </c>
      <c r="BV83" s="339">
        <f t="shared" si="80"/>
        <v>0</v>
      </c>
      <c r="BX83" s="416">
        <f t="shared" si="85"/>
        <v>0</v>
      </c>
      <c r="BY83" s="12">
        <f t="shared" si="86"/>
        <v>0</v>
      </c>
      <c r="BZ83" s="339">
        <v>0</v>
      </c>
      <c r="CB83" s="416">
        <f t="shared" si="87"/>
        <v>0</v>
      </c>
      <c r="CC83" s="12">
        <f t="shared" si="88"/>
        <v>0</v>
      </c>
      <c r="CD83" s="339">
        <v>0</v>
      </c>
      <c r="CF83" s="416">
        <v>0</v>
      </c>
      <c r="CG83" s="12">
        <v>0</v>
      </c>
      <c r="CH83" s="339">
        <v>0</v>
      </c>
      <c r="CJ83" s="416">
        <v>0</v>
      </c>
      <c r="CK83" s="12">
        <v>0</v>
      </c>
      <c r="CL83" s="339">
        <v>0</v>
      </c>
    </row>
    <row r="84" spans="1:93" ht="57" customHeight="1" outlineLevel="2">
      <c r="A84" s="139" t="s">
        <v>15</v>
      </c>
      <c r="B84" s="192">
        <v>103675</v>
      </c>
      <c r="C84" s="13" t="s">
        <v>117</v>
      </c>
      <c r="D84" s="593" t="str">
        <f>IF(B84="","",IFERROR(VLOOKUP(B84,'SINAPI12-24'!$A$5:$H$17812,2,FALSE),VLOOKUP(ORÇAMENTO!B84,COMPOSIÇÕES!$A$9:$G$258,5,FALSE)))</f>
        <v>CONCRETAGEM DE VIGAS E LAJES, FCK=25 MPA, PARA LAJES MACIÇAS OU NERVURADAS COM USO DE BOMBA - LANÇAMENTO, ADENSAMENTO E ACABAMENTO. AF_02/2022_PS</v>
      </c>
      <c r="E84" s="614" t="str">
        <f>IF(B84="","",IFERROR(VLOOKUP(B84,'SINAPI12-24'!$A$5:$H$17812,3,FALSE),VLOOKUP(ORÇAMENTO!B84,COMPOSIÇÕES!$A$9:$G$258,6,FALSE)))</f>
        <v>M3</v>
      </c>
      <c r="F84" s="103">
        <v>20.350000000000001</v>
      </c>
      <c r="G84" s="615"/>
      <c r="H84" s="106">
        <f t="shared" si="81"/>
        <v>0.29310000000000003</v>
      </c>
      <c r="I84" s="104">
        <f t="shared" si="90"/>
        <v>0</v>
      </c>
      <c r="J84" s="470">
        <f t="shared" si="89"/>
        <v>0</v>
      </c>
      <c r="K84" s="890"/>
      <c r="L84" s="66"/>
      <c r="M84" s="12"/>
      <c r="N84" s="339"/>
      <c r="O84" s="277"/>
      <c r="P84" s="66"/>
      <c r="Q84" s="12"/>
      <c r="R84" s="339"/>
      <c r="S84" s="330"/>
      <c r="T84" s="340"/>
      <c r="U84" s="12"/>
      <c r="V84" s="363"/>
      <c r="W84" s="21"/>
      <c r="X84" s="340"/>
      <c r="Y84" s="100"/>
      <c r="Z84" s="341"/>
      <c r="AA84" s="277"/>
      <c r="AB84" s="340"/>
      <c r="AC84" s="100"/>
      <c r="AD84" s="341"/>
      <c r="AE84" s="277"/>
      <c r="AF84" s="66"/>
      <c r="AG84" s="12"/>
      <c r="AH84" s="339"/>
      <c r="AI84" s="277"/>
      <c r="AJ84" s="66"/>
      <c r="AK84" s="12"/>
      <c r="AL84" s="339"/>
      <c r="AM84" s="151"/>
      <c r="AN84" s="66"/>
      <c r="AO84" s="12"/>
      <c r="AP84" s="339"/>
      <c r="AQ84" s="151"/>
      <c r="AR84" s="66">
        <v>0.99060000000000004</v>
      </c>
      <c r="AS84" s="12">
        <v>936.7</v>
      </c>
      <c r="AT84" s="339">
        <f>AR84/$F84</f>
        <v>4.8678132678132674E-2</v>
      </c>
      <c r="AU84" s="151"/>
      <c r="AV84" s="364"/>
      <c r="AW84" s="12"/>
      <c r="AX84" s="479"/>
      <c r="AY84" s="151"/>
      <c r="AZ84" s="297"/>
      <c r="BA84" s="12"/>
      <c r="BB84" s="479"/>
      <c r="BC84" s="151"/>
      <c r="BD84" s="66">
        <v>12.16</v>
      </c>
      <c r="BE84" s="12">
        <f t="shared" si="73"/>
        <v>0</v>
      </c>
      <c r="BF84" s="336">
        <f t="shared" si="92"/>
        <v>0.59754299754299756</v>
      </c>
      <c r="BG84" s="163"/>
      <c r="BH84" s="66">
        <v>17.22</v>
      </c>
      <c r="BI84" s="12">
        <f t="shared" si="74"/>
        <v>0</v>
      </c>
      <c r="BJ84" s="336">
        <f t="shared" si="75"/>
        <v>0.84619164619164611</v>
      </c>
      <c r="BL84" s="262">
        <v>-10.422000000000001</v>
      </c>
      <c r="BM84" s="17">
        <f t="shared" si="93"/>
        <v>0</v>
      </c>
      <c r="BN84" s="336">
        <f t="shared" si="91"/>
        <v>-0.51213759213759213</v>
      </c>
      <c r="BP84" s="66">
        <f>L84+P84+AF84+AJ84+AN84+AR84+BD84+BH84+BL84</f>
        <v>19.948599999999999</v>
      </c>
      <c r="BQ84" s="170">
        <f t="shared" si="77"/>
        <v>936.7</v>
      </c>
      <c r="BR84" s="339">
        <f t="shared" si="78"/>
        <v>0.98027518427518412</v>
      </c>
      <c r="BT84" s="66"/>
      <c r="BU84" s="170">
        <f t="shared" si="79"/>
        <v>0</v>
      </c>
      <c r="BV84" s="339">
        <f t="shared" si="80"/>
        <v>0</v>
      </c>
      <c r="BX84" s="416">
        <f t="shared" si="85"/>
        <v>0</v>
      </c>
      <c r="BY84" s="12">
        <f t="shared" si="86"/>
        <v>0</v>
      </c>
      <c r="BZ84" s="339">
        <v>0</v>
      </c>
      <c r="CB84" s="416">
        <f t="shared" si="87"/>
        <v>0</v>
      </c>
      <c r="CC84" s="12">
        <f t="shared" si="88"/>
        <v>0</v>
      </c>
      <c r="CD84" s="339">
        <v>0</v>
      </c>
      <c r="CF84" s="416">
        <v>0</v>
      </c>
      <c r="CG84" s="12">
        <v>0</v>
      </c>
      <c r="CH84" s="339">
        <v>0</v>
      </c>
      <c r="CJ84" s="416">
        <v>0</v>
      </c>
      <c r="CK84" s="12">
        <v>0</v>
      </c>
      <c r="CL84" s="339">
        <v>0</v>
      </c>
    </row>
    <row r="85" spans="1:93" ht="57" customHeight="1" outlineLevel="2">
      <c r="A85" s="140" t="s">
        <v>15</v>
      </c>
      <c r="B85" s="107">
        <v>92759</v>
      </c>
      <c r="C85" s="13" t="s">
        <v>118</v>
      </c>
      <c r="D85" s="593" t="str">
        <f>IF(B85="","",IFERROR(VLOOKUP(B85,'SINAPI12-24'!$A$5:$H$17812,2,FALSE),VLOOKUP(ORÇAMENTO!B85,COMPOSIÇÕES!$A$9:$G$258,5,FALSE)))</f>
        <v>ARMAÇÃO DE PILAR OU VIGA DE ESTRUTURA CONVENCIONAL DE CONCRETO ARMADO UTILIZANDO AÇO CA-60 DE 5,0 MM - MONTAGEM. AF_06/2022</v>
      </c>
      <c r="E85" s="614" t="str">
        <f>IF(B85="","",IFERROR(VLOOKUP(B85,'SINAPI12-24'!$A$5:$H$17812,3,FALSE),VLOOKUP(ORÇAMENTO!B85,COMPOSIÇÕES!$A$9:$G$258,6,FALSE)))</f>
        <v>KG</v>
      </c>
      <c r="F85" s="103">
        <v>331.09</v>
      </c>
      <c r="G85" s="615"/>
      <c r="H85" s="106">
        <f t="shared" si="81"/>
        <v>0.29310000000000003</v>
      </c>
      <c r="I85" s="104">
        <f t="shared" si="90"/>
        <v>0</v>
      </c>
      <c r="J85" s="470">
        <f t="shared" si="89"/>
        <v>0</v>
      </c>
      <c r="K85" s="890"/>
      <c r="L85" s="68"/>
      <c r="M85" s="16"/>
      <c r="N85" s="342"/>
      <c r="O85" s="277"/>
      <c r="P85" s="68"/>
      <c r="Q85" s="16"/>
      <c r="R85" s="342"/>
      <c r="S85" s="330"/>
      <c r="T85" s="343"/>
      <c r="U85" s="16"/>
      <c r="V85" s="365"/>
      <c r="W85" s="21"/>
      <c r="X85" s="343"/>
      <c r="Y85" s="162"/>
      <c r="Z85" s="344"/>
      <c r="AA85" s="277"/>
      <c r="AB85" s="343"/>
      <c r="AC85" s="162"/>
      <c r="AD85" s="344"/>
      <c r="AE85" s="277"/>
      <c r="AF85" s="68"/>
      <c r="AG85" s="16"/>
      <c r="AH85" s="342"/>
      <c r="AI85" s="277"/>
      <c r="AJ85" s="68"/>
      <c r="AK85" s="16"/>
      <c r="AL85" s="342"/>
      <c r="AM85" s="151"/>
      <c r="AN85" s="68"/>
      <c r="AO85" s="16"/>
      <c r="AP85" s="342"/>
      <c r="AQ85" s="151"/>
      <c r="AR85" s="68">
        <v>14.276999999999999</v>
      </c>
      <c r="AS85" s="16">
        <v>315.66000000000003</v>
      </c>
      <c r="AT85" s="342">
        <f>AR85/$F85</f>
        <v>4.3121205714458308E-2</v>
      </c>
      <c r="AU85" s="151"/>
      <c r="AV85" s="366"/>
      <c r="AW85" s="16"/>
      <c r="AX85" s="480"/>
      <c r="AY85" s="151"/>
      <c r="AZ85" s="298"/>
      <c r="BA85" s="16"/>
      <c r="BB85" s="480"/>
      <c r="BC85" s="151"/>
      <c r="BD85" s="68">
        <v>198.37</v>
      </c>
      <c r="BE85" s="16">
        <f t="shared" si="73"/>
        <v>0</v>
      </c>
      <c r="BF85" s="336">
        <f t="shared" si="92"/>
        <v>0.59914222718898191</v>
      </c>
      <c r="BG85" s="163"/>
      <c r="BH85" s="68">
        <v>27.35</v>
      </c>
      <c r="BI85" s="16">
        <f t="shared" si="74"/>
        <v>0</v>
      </c>
      <c r="BJ85" s="336">
        <f t="shared" si="75"/>
        <v>8.2605937962487552E-2</v>
      </c>
      <c r="BL85" s="68">
        <v>75.400000000000006</v>
      </c>
      <c r="BM85" s="17">
        <f t="shared" si="93"/>
        <v>0</v>
      </c>
      <c r="BN85" s="336">
        <f t="shared" si="91"/>
        <v>0.22773264067172072</v>
      </c>
      <c r="BP85" s="68">
        <f t="shared" si="76"/>
        <v>239.99699999999999</v>
      </c>
      <c r="BQ85" s="136">
        <f t="shared" si="77"/>
        <v>315.66000000000003</v>
      </c>
      <c r="BR85" s="342">
        <f t="shared" si="78"/>
        <v>0.72486937086592773</v>
      </c>
      <c r="BT85" s="68"/>
      <c r="BU85" s="136">
        <f t="shared" si="79"/>
        <v>0</v>
      </c>
      <c r="BV85" s="342">
        <f t="shared" si="80"/>
        <v>0</v>
      </c>
      <c r="BX85" s="417">
        <f t="shared" si="85"/>
        <v>0</v>
      </c>
      <c r="BY85" s="16">
        <f t="shared" si="86"/>
        <v>0</v>
      </c>
      <c r="BZ85" s="342">
        <v>0</v>
      </c>
      <c r="CB85" s="417">
        <f t="shared" si="87"/>
        <v>0</v>
      </c>
      <c r="CC85" s="16">
        <f t="shared" si="88"/>
        <v>0</v>
      </c>
      <c r="CD85" s="342">
        <v>0</v>
      </c>
      <c r="CF85" s="417">
        <v>0</v>
      </c>
      <c r="CG85" s="16">
        <v>0</v>
      </c>
      <c r="CH85" s="342">
        <v>0</v>
      </c>
      <c r="CJ85" s="417">
        <v>0</v>
      </c>
      <c r="CK85" s="16">
        <v>0</v>
      </c>
      <c r="CL85" s="342">
        <v>0</v>
      </c>
      <c r="CO85"/>
    </row>
    <row r="86" spans="1:93" ht="15" customHeight="1" outlineLevel="1">
      <c r="A86" s="430"/>
      <c r="B86" s="431"/>
      <c r="C86" s="432" t="s">
        <v>119</v>
      </c>
      <c r="D86" s="591" t="s">
        <v>222</v>
      </c>
      <c r="E86" s="433"/>
      <c r="F86" s="434"/>
      <c r="G86" s="435"/>
      <c r="H86" s="436"/>
      <c r="I86" s="435"/>
      <c r="J86" s="437">
        <f>J87</f>
        <v>0</v>
      </c>
      <c r="K86" s="890"/>
      <c r="L86" s="266"/>
      <c r="M86" s="267"/>
      <c r="N86" s="356"/>
      <c r="O86" s="277"/>
      <c r="P86" s="266"/>
      <c r="Q86" s="267"/>
      <c r="R86" s="356"/>
      <c r="S86" s="330"/>
      <c r="T86" s="357"/>
      <c r="U86" s="267"/>
      <c r="V86" s="369"/>
      <c r="W86" s="21"/>
      <c r="X86" s="357"/>
      <c r="Y86" s="358"/>
      <c r="Z86" s="359"/>
      <c r="AA86" s="277"/>
      <c r="AB86" s="357"/>
      <c r="AC86" s="358"/>
      <c r="AD86" s="359"/>
      <c r="AE86" s="277"/>
      <c r="AF86" s="266"/>
      <c r="AG86" s="267"/>
      <c r="AH86" s="356"/>
      <c r="AI86" s="277"/>
      <c r="AJ86" s="266"/>
      <c r="AK86" s="267"/>
      <c r="AL86" s="356"/>
      <c r="AM86" s="151"/>
      <c r="AN86" s="266"/>
      <c r="AO86" s="267"/>
      <c r="AP86" s="356"/>
      <c r="AQ86" s="151"/>
      <c r="AR86" s="266"/>
      <c r="AS86" s="267"/>
      <c r="AT86" s="356"/>
      <c r="AU86" s="151"/>
      <c r="AV86" s="357"/>
      <c r="AW86" s="267"/>
      <c r="AX86" s="482"/>
      <c r="AY86" s="151"/>
      <c r="AZ86" s="300"/>
      <c r="BA86" s="267"/>
      <c r="BB86" s="482"/>
      <c r="BC86" s="151"/>
      <c r="BD86" s="266"/>
      <c r="BE86" s="267"/>
      <c r="BF86" s="356"/>
      <c r="BG86" s="163"/>
      <c r="BH86" s="266"/>
      <c r="BI86" s="267"/>
      <c r="BJ86" s="356"/>
      <c r="BL86" s="266"/>
      <c r="BM86" s="267"/>
      <c r="BN86" s="356"/>
      <c r="BP86" s="266"/>
      <c r="BQ86" s="267"/>
      <c r="BR86" s="356"/>
      <c r="BT86" s="266"/>
      <c r="BU86" s="267"/>
      <c r="BV86" s="356"/>
      <c r="BX86" s="300"/>
      <c r="BY86" s="267"/>
      <c r="BZ86" s="356"/>
      <c r="CB86" s="300"/>
      <c r="CC86" s="267"/>
      <c r="CD86" s="356"/>
      <c r="CF86" s="300"/>
      <c r="CG86" s="267"/>
      <c r="CH86" s="356"/>
      <c r="CJ86" s="300"/>
      <c r="CK86" s="267"/>
      <c r="CL86" s="356"/>
      <c r="CO86"/>
    </row>
    <row r="87" spans="1:93" ht="15" customHeight="1" outlineLevel="2">
      <c r="A87" s="139" t="s">
        <v>15</v>
      </c>
      <c r="B87" s="192">
        <v>93187</v>
      </c>
      <c r="C87" s="13" t="s">
        <v>273</v>
      </c>
      <c r="D87" s="593" t="str">
        <f>IF(B87="","",IFERROR(VLOOKUP(B87,'SINAPI12-24'!$A$5:$H$17812,2,FALSE),VLOOKUP(ORÇAMENTO!B87,COMPOSIÇÕES!$A$9:$G$258,5,FALSE)))</f>
        <v>VERGA MOLDADA IN LOCO EM CONCRETO, ESPESSURA DE *20* CM. AF_03/2024</v>
      </c>
      <c r="E87" s="614" t="str">
        <f>IF(B87="","",IFERROR(VLOOKUP(B87,'SINAPI12-24'!$A$5:$H$17812,3,FALSE),VLOOKUP(ORÇAMENTO!B87,COMPOSIÇÕES!$A$9:$G$258,6,FALSE)))</f>
        <v>M</v>
      </c>
      <c r="F87" s="103">
        <v>73.97</v>
      </c>
      <c r="G87" s="615"/>
      <c r="H87" s="110">
        <v>0.29310000000000003</v>
      </c>
      <c r="I87" s="104">
        <f>TRUNC(((G87*$H$37)+G87),2)</f>
        <v>0</v>
      </c>
      <c r="J87" s="470">
        <f t="shared" si="89"/>
        <v>0</v>
      </c>
      <c r="K87" s="890"/>
      <c r="L87" s="274"/>
      <c r="M87" s="18"/>
      <c r="N87" s="347"/>
      <c r="O87" s="277"/>
      <c r="P87" s="274"/>
      <c r="Q87" s="18"/>
      <c r="R87" s="347"/>
      <c r="S87" s="330"/>
      <c r="T87" s="348"/>
      <c r="U87" s="18"/>
      <c r="V87" s="396"/>
      <c r="W87" s="21"/>
      <c r="X87" s="348"/>
      <c r="Y87" s="349"/>
      <c r="Z87" s="326"/>
      <c r="AA87" s="277"/>
      <c r="AB87" s="348"/>
      <c r="AC87" s="349"/>
      <c r="AD87" s="326"/>
      <c r="AE87" s="277"/>
      <c r="AF87" s="274"/>
      <c r="AG87" s="18"/>
      <c r="AH87" s="347"/>
      <c r="AI87" s="277"/>
      <c r="AJ87" s="274"/>
      <c r="AK87" s="18"/>
      <c r="AL87" s="347"/>
      <c r="AM87" s="151"/>
      <c r="AN87" s="274">
        <v>107.95458711702015</v>
      </c>
      <c r="AO87" s="18">
        <v>8476.59</v>
      </c>
      <c r="AP87" s="347">
        <f>AN87/$F87</f>
        <v>1.4594374356768982</v>
      </c>
      <c r="AQ87" s="151"/>
      <c r="AR87" s="274">
        <v>35</v>
      </c>
      <c r="AS87" s="18">
        <v>2748.2</v>
      </c>
      <c r="AT87" s="347">
        <f>AR87/$F87</f>
        <v>0.47316479653913751</v>
      </c>
      <c r="AU87" s="151"/>
      <c r="AV87" s="397"/>
      <c r="AW87" s="18"/>
      <c r="AX87" s="486"/>
      <c r="AY87" s="151"/>
      <c r="AZ87" s="304"/>
      <c r="BA87" s="18"/>
      <c r="BB87" s="486"/>
      <c r="BC87" s="151"/>
      <c r="BD87" s="274"/>
      <c r="BE87" s="18">
        <f t="shared" si="73"/>
        <v>0</v>
      </c>
      <c r="BF87" s="347">
        <f t="shared" si="92"/>
        <v>0</v>
      </c>
      <c r="BG87" s="163"/>
      <c r="BH87" s="274"/>
      <c r="BI87" s="18">
        <f t="shared" si="74"/>
        <v>0</v>
      </c>
      <c r="BJ87" s="347">
        <f t="shared" si="75"/>
        <v>0</v>
      </c>
      <c r="BL87" s="274"/>
      <c r="BM87" s="18">
        <f t="shared" ref="BM87" si="94">TRUNC(BL87*M87,2)</f>
        <v>0</v>
      </c>
      <c r="BN87" s="347">
        <f t="shared" ref="BN87" si="95">BL87/($F87-$X87-$AZ87)</f>
        <v>0</v>
      </c>
      <c r="BP87" s="274">
        <f t="shared" si="76"/>
        <v>142.95458711702014</v>
      </c>
      <c r="BQ87" s="135">
        <f t="shared" si="77"/>
        <v>11224.79</v>
      </c>
      <c r="BR87" s="347">
        <f t="shared" si="78"/>
        <v>1.9326022322160354</v>
      </c>
      <c r="BT87" s="274"/>
      <c r="BU87" s="135">
        <f t="shared" si="79"/>
        <v>0</v>
      </c>
      <c r="BV87" s="347">
        <f t="shared" si="80"/>
        <v>0</v>
      </c>
      <c r="BX87" s="419">
        <f t="shared" si="85"/>
        <v>0</v>
      </c>
      <c r="BY87" s="18">
        <f t="shared" si="86"/>
        <v>0</v>
      </c>
      <c r="BZ87" s="347">
        <v>0</v>
      </c>
      <c r="CB87" s="419">
        <f t="shared" si="87"/>
        <v>0</v>
      </c>
      <c r="CC87" s="18">
        <f t="shared" si="88"/>
        <v>0</v>
      </c>
      <c r="CD87" s="347">
        <v>0</v>
      </c>
      <c r="CF87" s="419">
        <v>0</v>
      </c>
      <c r="CG87" s="18">
        <v>0</v>
      </c>
      <c r="CH87" s="347">
        <v>0</v>
      </c>
      <c r="CJ87" s="419">
        <v>0</v>
      </c>
      <c r="CK87" s="18">
        <v>0</v>
      </c>
      <c r="CL87" s="347">
        <v>0</v>
      </c>
      <c r="CO87"/>
    </row>
    <row r="88" spans="1:93" ht="15" customHeight="1" outlineLevel="1">
      <c r="A88" s="430"/>
      <c r="B88" s="431"/>
      <c r="C88" s="432" t="s">
        <v>274</v>
      </c>
      <c r="D88" s="591" t="s">
        <v>223</v>
      </c>
      <c r="E88" s="433"/>
      <c r="F88" s="434"/>
      <c r="G88" s="435"/>
      <c r="H88" s="436"/>
      <c r="I88" s="435"/>
      <c r="J88" s="437">
        <f>SUM(J89:J92)</f>
        <v>0</v>
      </c>
      <c r="K88" s="890"/>
      <c r="L88" s="266"/>
      <c r="M88" s="267"/>
      <c r="N88" s="356"/>
      <c r="O88" s="277"/>
      <c r="P88" s="266"/>
      <c r="Q88" s="267"/>
      <c r="R88" s="356"/>
      <c r="S88" s="330"/>
      <c r="T88" s="357"/>
      <c r="U88" s="267"/>
      <c r="V88" s="369"/>
      <c r="W88" s="21"/>
      <c r="X88" s="357"/>
      <c r="Y88" s="358"/>
      <c r="Z88" s="359"/>
      <c r="AA88" s="277"/>
      <c r="AB88" s="357"/>
      <c r="AC88" s="358"/>
      <c r="AD88" s="359"/>
      <c r="AE88" s="277"/>
      <c r="AF88" s="266"/>
      <c r="AG88" s="267"/>
      <c r="AH88" s="356"/>
      <c r="AI88" s="277"/>
      <c r="AJ88" s="266"/>
      <c r="AK88" s="267"/>
      <c r="AL88" s="356"/>
      <c r="AM88" s="151"/>
      <c r="AN88" s="266"/>
      <c r="AO88" s="267"/>
      <c r="AP88" s="356"/>
      <c r="AQ88" s="151"/>
      <c r="AR88" s="266"/>
      <c r="AS88" s="267"/>
      <c r="AT88" s="356"/>
      <c r="AU88" s="151"/>
      <c r="AV88" s="357"/>
      <c r="AW88" s="267"/>
      <c r="AX88" s="482"/>
      <c r="AY88" s="151"/>
      <c r="AZ88" s="300"/>
      <c r="BA88" s="267"/>
      <c r="BB88" s="482"/>
      <c r="BC88" s="151"/>
      <c r="BD88" s="266"/>
      <c r="BE88" s="267"/>
      <c r="BF88" s="356"/>
      <c r="BG88" s="163"/>
      <c r="BH88" s="266"/>
      <c r="BI88" s="267"/>
      <c r="BJ88" s="356"/>
      <c r="BL88" s="266"/>
      <c r="BM88" s="267"/>
      <c r="BN88" s="356"/>
      <c r="BP88" s="266"/>
      <c r="BQ88" s="267"/>
      <c r="BR88" s="356"/>
      <c r="BT88" s="266"/>
      <c r="BU88" s="267"/>
      <c r="BV88" s="356"/>
      <c r="BX88" s="300"/>
      <c r="BY88" s="267"/>
      <c r="BZ88" s="356"/>
      <c r="CB88" s="300"/>
      <c r="CC88" s="267"/>
      <c r="CD88" s="356"/>
      <c r="CF88" s="300"/>
      <c r="CG88" s="267"/>
      <c r="CH88" s="356"/>
      <c r="CJ88" s="300"/>
      <c r="CK88" s="267"/>
      <c r="CL88" s="356"/>
      <c r="CO88"/>
    </row>
    <row r="89" spans="1:93" ht="15" customHeight="1" outlineLevel="2">
      <c r="A89" s="139" t="s">
        <v>15</v>
      </c>
      <c r="B89" s="192">
        <v>92411</v>
      </c>
      <c r="C89" s="13" t="s">
        <v>275</v>
      </c>
      <c r="D89" s="593" t="str">
        <f>IF(B89="","",IFERROR(VLOOKUP(B89,'SINAPI12-24'!$A$5:$H$17812,2,FALSE),VLOOKUP(ORÇAMENTO!B89,COMPOSIÇÕES!$A$9:$G$258,5,FALSE)))</f>
        <v>MONTAGEM E DESMONTAGEM DE FÔRMA DE PILARES RETANGULARES E ESTRUTURAS SIMILARES, PÉ-DIREITO SIMPLES, EM MADEIRA SERRADA, 2 UTILIZAÇÕES. AF_09/2020</v>
      </c>
      <c r="E89" s="614" t="str">
        <f>IF(B89="","",IFERROR(VLOOKUP(B89,'SINAPI12-24'!$A$5:$H$17812,3,FALSE),VLOOKUP(ORÇAMENTO!B89,COMPOSIÇÕES!$A$9:$G$258,6,FALSE)))</f>
        <v>M2</v>
      </c>
      <c r="F89" s="103">
        <v>16.02</v>
      </c>
      <c r="G89" s="615"/>
      <c r="H89" s="110">
        <v>0.29310000000000003</v>
      </c>
      <c r="I89" s="104">
        <f t="shared" ref="I89:I92" si="96">TRUNC(((G89*$H$37)+G89),2)</f>
        <v>0</v>
      </c>
      <c r="J89" s="470">
        <f t="shared" si="89"/>
        <v>0</v>
      </c>
      <c r="K89" s="890"/>
      <c r="L89" s="69"/>
      <c r="M89" s="17"/>
      <c r="N89" s="84"/>
      <c r="O89" s="277"/>
      <c r="P89" s="69"/>
      <c r="Q89" s="17"/>
      <c r="R89" s="84"/>
      <c r="S89" s="330"/>
      <c r="T89" s="337"/>
      <c r="U89" s="17"/>
      <c r="V89" s="361"/>
      <c r="W89" s="21"/>
      <c r="X89" s="337"/>
      <c r="Y89" s="319"/>
      <c r="Z89" s="338"/>
      <c r="AA89" s="277"/>
      <c r="AB89" s="337"/>
      <c r="AC89" s="319"/>
      <c r="AD89" s="338"/>
      <c r="AE89" s="277"/>
      <c r="AF89" s="69"/>
      <c r="AG89" s="17"/>
      <c r="AH89" s="84"/>
      <c r="AI89" s="277"/>
      <c r="AJ89" s="69"/>
      <c r="AK89" s="17"/>
      <c r="AL89" s="84"/>
      <c r="AM89" s="151"/>
      <c r="AN89" s="69"/>
      <c r="AO89" s="17"/>
      <c r="AP89" s="84"/>
      <c r="AQ89" s="151"/>
      <c r="AR89" s="69"/>
      <c r="AS89" s="17"/>
      <c r="AT89" s="84"/>
      <c r="AU89" s="151"/>
      <c r="AV89" s="362"/>
      <c r="AW89" s="17"/>
      <c r="AX89" s="478"/>
      <c r="AY89" s="151"/>
      <c r="AZ89" s="296"/>
      <c r="BA89" s="17"/>
      <c r="BB89" s="478"/>
      <c r="BC89" s="151"/>
      <c r="BD89" s="69"/>
      <c r="BE89" s="17">
        <f t="shared" si="73"/>
        <v>0</v>
      </c>
      <c r="BF89" s="84">
        <f t="shared" si="92"/>
        <v>0</v>
      </c>
      <c r="BG89" s="163"/>
      <c r="BH89" s="69"/>
      <c r="BI89" s="17">
        <f t="shared" si="74"/>
        <v>0</v>
      </c>
      <c r="BJ89" s="84">
        <f t="shared" si="75"/>
        <v>0</v>
      </c>
      <c r="BL89" s="69"/>
      <c r="BM89" s="17">
        <f t="shared" ref="BM89:BM92" si="97">TRUNC(BL89*M89,2)</f>
        <v>0</v>
      </c>
      <c r="BN89" s="84">
        <f t="shared" ref="BN89:BN92" si="98">BL89/($F89-$X89-$AZ89)</f>
        <v>0</v>
      </c>
      <c r="BP89" s="69">
        <f t="shared" si="76"/>
        <v>0</v>
      </c>
      <c r="BQ89" s="114">
        <f t="shared" si="77"/>
        <v>0</v>
      </c>
      <c r="BR89" s="336">
        <f t="shared" si="78"/>
        <v>0</v>
      </c>
      <c r="BT89" s="69"/>
      <c r="BU89" s="114">
        <f t="shared" si="79"/>
        <v>0</v>
      </c>
      <c r="BV89" s="336">
        <f t="shared" si="80"/>
        <v>0</v>
      </c>
      <c r="BX89" s="415">
        <f t="shared" si="85"/>
        <v>0</v>
      </c>
      <c r="BY89" s="17">
        <f t="shared" si="86"/>
        <v>0</v>
      </c>
      <c r="BZ89" s="336">
        <v>0</v>
      </c>
      <c r="CB89" s="415">
        <f t="shared" si="87"/>
        <v>0</v>
      </c>
      <c r="CC89" s="17">
        <f t="shared" si="88"/>
        <v>0</v>
      </c>
      <c r="CD89" s="336">
        <v>0</v>
      </c>
      <c r="CF89" s="415">
        <v>0</v>
      </c>
      <c r="CG89" s="17">
        <v>0</v>
      </c>
      <c r="CH89" s="336">
        <v>0</v>
      </c>
      <c r="CJ89" s="415">
        <v>0</v>
      </c>
      <c r="CK89" s="17">
        <v>0</v>
      </c>
      <c r="CL89" s="336">
        <v>0</v>
      </c>
    </row>
    <row r="90" spans="1:93" ht="15" customHeight="1" outlineLevel="2">
      <c r="A90" s="139" t="s">
        <v>15</v>
      </c>
      <c r="B90" s="192">
        <v>92761</v>
      </c>
      <c r="C90" s="13" t="s">
        <v>276</v>
      </c>
      <c r="D90" s="593" t="str">
        <f>IF(B90="","",IFERROR(VLOOKUP(B90,'SINAPI12-24'!$A$5:$H$17812,2,FALSE),VLOOKUP(ORÇAMENTO!B90,COMPOSIÇÕES!$A$9:$G$258,5,FALSE)))</f>
        <v>ARMAÇÃO DE PILAR OU VIGA DE ESTRUTURA CONVENCIONAL DE CONCRETO ARMADO UTILIZANDO AÇO CA-50 DE 8,0 MM - MONTAGEM. AF_06/2022</v>
      </c>
      <c r="E90" s="614" t="str">
        <f>IF(B90="","",IFERROR(VLOOKUP(B90,'SINAPI12-24'!$A$5:$H$17812,3,FALSE),VLOOKUP(ORÇAMENTO!B90,COMPOSIÇÕES!$A$9:$G$258,6,FALSE)))</f>
        <v>KG</v>
      </c>
      <c r="F90" s="103">
        <v>41.19</v>
      </c>
      <c r="G90" s="615"/>
      <c r="H90" s="110">
        <v>0.29310000000000003</v>
      </c>
      <c r="I90" s="104">
        <f t="shared" si="96"/>
        <v>0</v>
      </c>
      <c r="J90" s="470">
        <f t="shared" si="89"/>
        <v>0</v>
      </c>
      <c r="K90" s="890"/>
      <c r="L90" s="66"/>
      <c r="M90" s="12"/>
      <c r="N90" s="38"/>
      <c r="O90" s="277"/>
      <c r="P90" s="66"/>
      <c r="Q90" s="12"/>
      <c r="R90" s="38"/>
      <c r="S90" s="330"/>
      <c r="T90" s="340"/>
      <c r="U90" s="12"/>
      <c r="V90" s="363"/>
      <c r="W90" s="21"/>
      <c r="X90" s="340"/>
      <c r="Y90" s="100"/>
      <c r="Z90" s="341"/>
      <c r="AA90" s="277"/>
      <c r="AB90" s="340"/>
      <c r="AC90" s="100"/>
      <c r="AD90" s="341"/>
      <c r="AE90" s="277"/>
      <c r="AF90" s="66"/>
      <c r="AG90" s="12"/>
      <c r="AH90" s="38"/>
      <c r="AI90" s="277"/>
      <c r="AJ90" s="66"/>
      <c r="AK90" s="12"/>
      <c r="AL90" s="38"/>
      <c r="AM90" s="151"/>
      <c r="AN90" s="66"/>
      <c r="AO90" s="12"/>
      <c r="AP90" s="38"/>
      <c r="AQ90" s="151"/>
      <c r="AR90" s="66"/>
      <c r="AS90" s="12"/>
      <c r="AT90" s="38"/>
      <c r="AU90" s="151"/>
      <c r="AV90" s="364"/>
      <c r="AW90" s="12"/>
      <c r="AX90" s="479"/>
      <c r="AY90" s="151"/>
      <c r="AZ90" s="297"/>
      <c r="BA90" s="12"/>
      <c r="BB90" s="479"/>
      <c r="BC90" s="151"/>
      <c r="BD90" s="66"/>
      <c r="BE90" s="12">
        <f t="shared" si="73"/>
        <v>0</v>
      </c>
      <c r="BF90" s="38">
        <f t="shared" si="92"/>
        <v>0</v>
      </c>
      <c r="BG90" s="163"/>
      <c r="BH90" s="66"/>
      <c r="BI90" s="12">
        <f t="shared" si="74"/>
        <v>0</v>
      </c>
      <c r="BJ90" s="38">
        <f t="shared" si="75"/>
        <v>0</v>
      </c>
      <c r="BL90" s="66"/>
      <c r="BM90" s="12">
        <f t="shared" si="97"/>
        <v>0</v>
      </c>
      <c r="BN90" s="38">
        <f t="shared" si="98"/>
        <v>0</v>
      </c>
      <c r="BP90" s="66">
        <f t="shared" si="76"/>
        <v>0</v>
      </c>
      <c r="BQ90" s="170">
        <f t="shared" si="77"/>
        <v>0</v>
      </c>
      <c r="BR90" s="339">
        <f t="shared" si="78"/>
        <v>0</v>
      </c>
      <c r="BT90" s="66"/>
      <c r="BU90" s="170">
        <f t="shared" si="79"/>
        <v>0</v>
      </c>
      <c r="BV90" s="339">
        <f t="shared" si="80"/>
        <v>0</v>
      </c>
      <c r="BX90" s="416">
        <f t="shared" si="85"/>
        <v>0</v>
      </c>
      <c r="BY90" s="12">
        <f t="shared" si="86"/>
        <v>0</v>
      </c>
      <c r="BZ90" s="339">
        <v>0</v>
      </c>
      <c r="CB90" s="416">
        <f t="shared" si="87"/>
        <v>0</v>
      </c>
      <c r="CC90" s="12">
        <f t="shared" si="88"/>
        <v>0</v>
      </c>
      <c r="CD90" s="339">
        <v>0</v>
      </c>
      <c r="CF90" s="416">
        <v>0</v>
      </c>
      <c r="CG90" s="12">
        <v>0</v>
      </c>
      <c r="CH90" s="339">
        <v>0</v>
      </c>
      <c r="CJ90" s="416">
        <v>0</v>
      </c>
      <c r="CK90" s="12">
        <v>0</v>
      </c>
      <c r="CL90" s="339">
        <v>0</v>
      </c>
    </row>
    <row r="91" spans="1:93" ht="15" customHeight="1" outlineLevel="2">
      <c r="A91" s="139" t="s">
        <v>15</v>
      </c>
      <c r="B91" s="192">
        <v>92759</v>
      </c>
      <c r="C91" s="13" t="s">
        <v>277</v>
      </c>
      <c r="D91" s="593" t="str">
        <f>IF(B91="","",IFERROR(VLOOKUP(B91,'SINAPI12-24'!$A$5:$H$17812,2,FALSE),VLOOKUP(ORÇAMENTO!B91,COMPOSIÇÕES!$A$9:$G$258,5,FALSE)))</f>
        <v>ARMAÇÃO DE PILAR OU VIGA DE ESTRUTURA CONVENCIONAL DE CONCRETO ARMADO UTILIZANDO AÇO CA-60 DE 5,0 MM - MONTAGEM. AF_06/2022</v>
      </c>
      <c r="E91" s="614" t="str">
        <f>IF(B91="","",IFERROR(VLOOKUP(B91,'SINAPI12-24'!$A$5:$H$17812,3,FALSE),VLOOKUP(ORÇAMENTO!B91,COMPOSIÇÕES!$A$9:$G$258,6,FALSE)))</f>
        <v>KG</v>
      </c>
      <c r="F91" s="103">
        <v>9.1300000000000008</v>
      </c>
      <c r="G91" s="615"/>
      <c r="H91" s="110">
        <v>0.29310000000000003</v>
      </c>
      <c r="I91" s="104">
        <f t="shared" si="96"/>
        <v>0</v>
      </c>
      <c r="J91" s="470">
        <f t="shared" si="89"/>
        <v>0</v>
      </c>
      <c r="K91" s="890"/>
      <c r="L91" s="66"/>
      <c r="M91" s="12"/>
      <c r="N91" s="38"/>
      <c r="O91" s="277"/>
      <c r="P91" s="66"/>
      <c r="Q91" s="12"/>
      <c r="R91" s="38"/>
      <c r="S91" s="330"/>
      <c r="T91" s="340"/>
      <c r="U91" s="12"/>
      <c r="V91" s="363"/>
      <c r="W91" s="21"/>
      <c r="X91" s="340"/>
      <c r="Y91" s="100"/>
      <c r="Z91" s="341"/>
      <c r="AA91" s="277"/>
      <c r="AB91" s="340"/>
      <c r="AC91" s="100"/>
      <c r="AD91" s="341"/>
      <c r="AE91" s="277"/>
      <c r="AF91" s="66"/>
      <c r="AG91" s="12"/>
      <c r="AH91" s="38"/>
      <c r="AI91" s="277"/>
      <c r="AJ91" s="66"/>
      <c r="AK91" s="12"/>
      <c r="AL91" s="38"/>
      <c r="AM91" s="151"/>
      <c r="AN91" s="66"/>
      <c r="AO91" s="12"/>
      <c r="AP91" s="38"/>
      <c r="AQ91" s="151"/>
      <c r="AR91" s="66"/>
      <c r="AS91" s="12"/>
      <c r="AT91" s="38"/>
      <c r="AU91" s="151"/>
      <c r="AV91" s="364"/>
      <c r="AW91" s="12"/>
      <c r="AX91" s="479"/>
      <c r="AY91" s="151"/>
      <c r="AZ91" s="297"/>
      <c r="BA91" s="12"/>
      <c r="BB91" s="479"/>
      <c r="BC91" s="151"/>
      <c r="BD91" s="66"/>
      <c r="BE91" s="12">
        <f t="shared" si="73"/>
        <v>0</v>
      </c>
      <c r="BF91" s="38">
        <f t="shared" si="92"/>
        <v>0</v>
      </c>
      <c r="BG91" s="163"/>
      <c r="BH91" s="66"/>
      <c r="BI91" s="12">
        <f t="shared" si="74"/>
        <v>0</v>
      </c>
      <c r="BJ91" s="38">
        <f t="shared" si="75"/>
        <v>0</v>
      </c>
      <c r="BL91" s="66"/>
      <c r="BM91" s="12">
        <f t="shared" si="97"/>
        <v>0</v>
      </c>
      <c r="BN91" s="38">
        <f t="shared" si="98"/>
        <v>0</v>
      </c>
      <c r="BP91" s="66">
        <f t="shared" si="76"/>
        <v>0</v>
      </c>
      <c r="BQ91" s="170">
        <f t="shared" si="77"/>
        <v>0</v>
      </c>
      <c r="BR91" s="339">
        <f t="shared" si="78"/>
        <v>0</v>
      </c>
      <c r="BT91" s="66"/>
      <c r="BU91" s="170">
        <f t="shared" si="79"/>
        <v>0</v>
      </c>
      <c r="BV91" s="339">
        <f t="shared" si="80"/>
        <v>0</v>
      </c>
      <c r="BX91" s="416">
        <f t="shared" si="85"/>
        <v>0</v>
      </c>
      <c r="BY91" s="12">
        <f t="shared" si="86"/>
        <v>0</v>
      </c>
      <c r="BZ91" s="339">
        <v>0</v>
      </c>
      <c r="CB91" s="416">
        <f t="shared" si="87"/>
        <v>0</v>
      </c>
      <c r="CC91" s="12">
        <f t="shared" si="88"/>
        <v>0</v>
      </c>
      <c r="CD91" s="339">
        <v>0</v>
      </c>
      <c r="CF91" s="416">
        <v>0</v>
      </c>
      <c r="CG91" s="12">
        <v>0</v>
      </c>
      <c r="CH91" s="339">
        <v>0</v>
      </c>
      <c r="CJ91" s="416">
        <v>0</v>
      </c>
      <c r="CK91" s="12">
        <v>0</v>
      </c>
      <c r="CL91" s="339">
        <v>0</v>
      </c>
    </row>
    <row r="92" spans="1:93" ht="15" customHeight="1" outlineLevel="2">
      <c r="A92" s="139" t="s">
        <v>15</v>
      </c>
      <c r="B92" s="192">
        <v>103672</v>
      </c>
      <c r="C92" s="13" t="s">
        <v>278</v>
      </c>
      <c r="D92" s="593" t="str">
        <f>IF(B92="","",IFERROR(VLOOKUP(B92,'SINAPI12-24'!$A$5:$H$17812,2,FALSE),VLOOKUP(ORÇAMENTO!B92,COMPOSIÇÕES!$A$9:$G$258,5,FALSE)))</f>
        <v>CONCRETAGEM DE PILARES, FCK = 25 MPA, COM USO DE BOMBA - LANÇAMENTO, ADENSAMENTO E ACABAMENTO. AF_02/2022_PS</v>
      </c>
      <c r="E92" s="614" t="str">
        <f>IF(B92="","",IFERROR(VLOOKUP(B92,'SINAPI12-24'!$A$5:$H$17812,3,FALSE),VLOOKUP(ORÇAMENTO!B92,COMPOSIÇÕES!$A$9:$G$258,6,FALSE)))</f>
        <v>M3</v>
      </c>
      <c r="F92" s="103">
        <v>0.66</v>
      </c>
      <c r="G92" s="615"/>
      <c r="H92" s="110">
        <v>0.29310000000000003</v>
      </c>
      <c r="I92" s="104">
        <f t="shared" si="96"/>
        <v>0</v>
      </c>
      <c r="J92" s="470">
        <f t="shared" si="89"/>
        <v>0</v>
      </c>
      <c r="K92" s="890"/>
      <c r="L92" s="68"/>
      <c r="M92" s="16"/>
      <c r="N92" s="83"/>
      <c r="O92" s="277"/>
      <c r="P92" s="68"/>
      <c r="Q92" s="16"/>
      <c r="R92" s="83"/>
      <c r="S92" s="330"/>
      <c r="T92" s="343"/>
      <c r="U92" s="16"/>
      <c r="V92" s="365"/>
      <c r="W92" s="21"/>
      <c r="X92" s="343"/>
      <c r="Y92" s="162"/>
      <c r="Z92" s="344"/>
      <c r="AA92" s="277"/>
      <c r="AB92" s="343"/>
      <c r="AC92" s="162"/>
      <c r="AD92" s="344"/>
      <c r="AE92" s="277"/>
      <c r="AF92" s="68"/>
      <c r="AG92" s="16"/>
      <c r="AH92" s="83"/>
      <c r="AI92" s="277"/>
      <c r="AJ92" s="68"/>
      <c r="AK92" s="16"/>
      <c r="AL92" s="83"/>
      <c r="AM92" s="151"/>
      <c r="AN92" s="68"/>
      <c r="AO92" s="16"/>
      <c r="AP92" s="83"/>
      <c r="AQ92" s="151"/>
      <c r="AR92" s="68"/>
      <c r="AS92" s="16"/>
      <c r="AT92" s="83"/>
      <c r="AU92" s="151"/>
      <c r="AV92" s="366"/>
      <c r="AW92" s="16"/>
      <c r="AX92" s="480"/>
      <c r="AY92" s="151"/>
      <c r="AZ92" s="298"/>
      <c r="BA92" s="16"/>
      <c r="BB92" s="480"/>
      <c r="BC92" s="151"/>
      <c r="BD92" s="68"/>
      <c r="BE92" s="16">
        <f t="shared" si="73"/>
        <v>0</v>
      </c>
      <c r="BF92" s="83">
        <f t="shared" si="92"/>
        <v>0</v>
      </c>
      <c r="BG92" s="163"/>
      <c r="BH92" s="68"/>
      <c r="BI92" s="16">
        <f t="shared" si="74"/>
        <v>0</v>
      </c>
      <c r="BJ92" s="83">
        <f t="shared" si="75"/>
        <v>0</v>
      </c>
      <c r="BL92" s="68"/>
      <c r="BM92" s="16">
        <f t="shared" si="97"/>
        <v>0</v>
      </c>
      <c r="BN92" s="83">
        <f t="shared" si="98"/>
        <v>0</v>
      </c>
      <c r="BP92" s="68">
        <f t="shared" si="76"/>
        <v>0</v>
      </c>
      <c r="BQ92" s="136">
        <f t="shared" si="77"/>
        <v>0</v>
      </c>
      <c r="BR92" s="342">
        <f t="shared" si="78"/>
        <v>0</v>
      </c>
      <c r="BT92" s="68"/>
      <c r="BU92" s="136">
        <f t="shared" si="79"/>
        <v>0</v>
      </c>
      <c r="BV92" s="342">
        <f t="shared" si="80"/>
        <v>0</v>
      </c>
      <c r="BX92" s="417">
        <f t="shared" si="85"/>
        <v>0</v>
      </c>
      <c r="BY92" s="16">
        <f t="shared" si="86"/>
        <v>0</v>
      </c>
      <c r="BZ92" s="342">
        <v>0</v>
      </c>
      <c r="CB92" s="417">
        <f t="shared" si="87"/>
        <v>0</v>
      </c>
      <c r="CC92" s="16">
        <f t="shared" si="88"/>
        <v>0</v>
      </c>
      <c r="CD92" s="342">
        <v>0</v>
      </c>
      <c r="CF92" s="417">
        <v>0</v>
      </c>
      <c r="CG92" s="16">
        <v>0</v>
      </c>
      <c r="CH92" s="342">
        <v>0</v>
      </c>
      <c r="CJ92" s="417">
        <v>0</v>
      </c>
      <c r="CK92" s="16">
        <v>0</v>
      </c>
      <c r="CL92" s="342">
        <v>0</v>
      </c>
    </row>
    <row r="93" spans="1:93" ht="15" customHeight="1" outlineLevel="1">
      <c r="A93" s="430"/>
      <c r="B93" s="431"/>
      <c r="C93" s="432" t="s">
        <v>279</v>
      </c>
      <c r="D93" s="591" t="s">
        <v>224</v>
      </c>
      <c r="E93" s="433"/>
      <c r="F93" s="434"/>
      <c r="G93" s="435"/>
      <c r="H93" s="436"/>
      <c r="I93" s="435"/>
      <c r="J93" s="437">
        <f>SUM(J94:J99)</f>
        <v>0</v>
      </c>
      <c r="K93" s="890"/>
      <c r="L93" s="266"/>
      <c r="M93" s="267"/>
      <c r="N93" s="356"/>
      <c r="O93" s="277"/>
      <c r="P93" s="266"/>
      <c r="Q93" s="267"/>
      <c r="R93" s="356"/>
      <c r="S93" s="330"/>
      <c r="T93" s="357"/>
      <c r="U93" s="267"/>
      <c r="V93" s="369"/>
      <c r="W93" s="21"/>
      <c r="X93" s="357"/>
      <c r="Y93" s="358"/>
      <c r="Z93" s="359"/>
      <c r="AA93" s="277"/>
      <c r="AB93" s="357"/>
      <c r="AC93" s="358"/>
      <c r="AD93" s="359"/>
      <c r="AE93" s="277"/>
      <c r="AF93" s="266"/>
      <c r="AG93" s="267"/>
      <c r="AH93" s="356"/>
      <c r="AI93" s="277"/>
      <c r="AJ93" s="266"/>
      <c r="AK93" s="267"/>
      <c r="AL93" s="356"/>
      <c r="AM93" s="151"/>
      <c r="AN93" s="266"/>
      <c r="AO93" s="267"/>
      <c r="AP93" s="356"/>
      <c r="AQ93" s="151"/>
      <c r="AR93" s="266"/>
      <c r="AS93" s="267"/>
      <c r="AT93" s="356"/>
      <c r="AU93" s="151"/>
      <c r="AV93" s="357"/>
      <c r="AW93" s="267"/>
      <c r="AX93" s="482"/>
      <c r="AY93" s="151"/>
      <c r="AZ93" s="300"/>
      <c r="BA93" s="267"/>
      <c r="BB93" s="482"/>
      <c r="BC93" s="151"/>
      <c r="BD93" s="266"/>
      <c r="BE93" s="267"/>
      <c r="BF93" s="356"/>
      <c r="BG93" s="163"/>
      <c r="BH93" s="266"/>
      <c r="BI93" s="267"/>
      <c r="BJ93" s="356"/>
      <c r="BL93" s="266"/>
      <c r="BM93" s="267"/>
      <c r="BN93" s="356"/>
      <c r="BP93" s="266"/>
      <c r="BQ93" s="267"/>
      <c r="BR93" s="356"/>
      <c r="BT93" s="266"/>
      <c r="BU93" s="267"/>
      <c r="BV93" s="356"/>
      <c r="BX93" s="300"/>
      <c r="BY93" s="267"/>
      <c r="BZ93" s="356"/>
      <c r="CB93" s="300"/>
      <c r="CC93" s="267"/>
      <c r="CD93" s="356"/>
      <c r="CF93" s="300"/>
      <c r="CG93" s="267"/>
      <c r="CH93" s="356"/>
      <c r="CJ93" s="300"/>
      <c r="CK93" s="267"/>
      <c r="CL93" s="356"/>
    </row>
    <row r="94" spans="1:93" ht="15" customHeight="1" outlineLevel="2">
      <c r="A94" s="139" t="s">
        <v>15</v>
      </c>
      <c r="B94" s="107">
        <v>92411</v>
      </c>
      <c r="C94" s="13" t="s">
        <v>280</v>
      </c>
      <c r="D94" s="593" t="str">
        <f>IF(B94="","",IFERROR(VLOOKUP(B94,'SINAPI12-24'!$A$5:$H$17812,2,FALSE),VLOOKUP(ORÇAMENTO!B94,COMPOSIÇÕES!$A$9:$G$258,5,FALSE)))</f>
        <v>MONTAGEM E DESMONTAGEM DE FÔRMA DE PILARES RETANGULARES E ESTRUTURAS SIMILARES, PÉ-DIREITO SIMPLES, EM MADEIRA SERRADA, 2 UTILIZAÇÕES. AF_09/2020</v>
      </c>
      <c r="E94" s="614" t="str">
        <f>IF(B94="","",IFERROR(VLOOKUP(B94,'SINAPI12-24'!$A$5:$H$17812,3,FALSE),VLOOKUP(ORÇAMENTO!B94,COMPOSIÇÕES!$A$9:$G$258,6,FALSE)))</f>
        <v>M2</v>
      </c>
      <c r="F94" s="103">
        <v>22.66</v>
      </c>
      <c r="G94" s="615"/>
      <c r="H94" s="110">
        <v>0.29310000000000003</v>
      </c>
      <c r="I94" s="104">
        <f t="shared" ref="I94:I99" si="99">TRUNC(((G94*$H$37)+G94),2)</f>
        <v>0</v>
      </c>
      <c r="J94" s="470">
        <f t="shared" si="89"/>
        <v>0</v>
      </c>
      <c r="K94" s="890"/>
      <c r="L94" s="69"/>
      <c r="M94" s="17"/>
      <c r="N94" s="84"/>
      <c r="O94" s="277"/>
      <c r="P94" s="69"/>
      <c r="Q94" s="17"/>
      <c r="R94" s="84"/>
      <c r="S94" s="330"/>
      <c r="T94" s="337"/>
      <c r="U94" s="17"/>
      <c r="V94" s="361"/>
      <c r="W94" s="21"/>
      <c r="X94" s="337"/>
      <c r="Y94" s="319"/>
      <c r="Z94" s="338"/>
      <c r="AA94" s="277"/>
      <c r="AB94" s="337"/>
      <c r="AC94" s="319"/>
      <c r="AD94" s="338"/>
      <c r="AE94" s="277"/>
      <c r="AF94" s="69"/>
      <c r="AG94" s="17"/>
      <c r="AH94" s="84"/>
      <c r="AI94" s="277"/>
      <c r="AJ94" s="69"/>
      <c r="AK94" s="17"/>
      <c r="AL94" s="84"/>
      <c r="AM94" s="151"/>
      <c r="AN94" s="69"/>
      <c r="AO94" s="17"/>
      <c r="AP94" s="84"/>
      <c r="AQ94" s="151"/>
      <c r="AR94" s="69"/>
      <c r="AS94" s="17"/>
      <c r="AT94" s="84"/>
      <c r="AU94" s="151"/>
      <c r="AV94" s="362"/>
      <c r="AW94" s="17"/>
      <c r="AX94" s="478"/>
      <c r="AY94" s="151"/>
      <c r="AZ94" s="296"/>
      <c r="BA94" s="17"/>
      <c r="BB94" s="478"/>
      <c r="BC94" s="151"/>
      <c r="BD94" s="69"/>
      <c r="BE94" s="17">
        <f t="shared" si="73"/>
        <v>0</v>
      </c>
      <c r="BF94" s="84">
        <f t="shared" si="92"/>
        <v>0</v>
      </c>
      <c r="BG94" s="163"/>
      <c r="BH94" s="69"/>
      <c r="BI94" s="17">
        <f t="shared" si="74"/>
        <v>0</v>
      </c>
      <c r="BJ94" s="84">
        <f t="shared" si="75"/>
        <v>0</v>
      </c>
      <c r="BL94" s="69"/>
      <c r="BM94" s="17">
        <f t="shared" ref="BM94:BM99" si="100">TRUNC(BL94*M94,2)</f>
        <v>0</v>
      </c>
      <c r="BN94" s="84">
        <f t="shared" ref="BN94:BN99" si="101">BL94/($F94-$X94-$AZ94)</f>
        <v>0</v>
      </c>
      <c r="BP94" s="69">
        <f t="shared" si="76"/>
        <v>0</v>
      </c>
      <c r="BQ94" s="114">
        <f t="shared" si="77"/>
        <v>0</v>
      </c>
      <c r="BR94" s="336">
        <f t="shared" si="78"/>
        <v>0</v>
      </c>
      <c r="BT94" s="69"/>
      <c r="BU94" s="114">
        <f t="shared" si="79"/>
        <v>0</v>
      </c>
      <c r="BV94" s="336">
        <f t="shared" si="80"/>
        <v>0</v>
      </c>
      <c r="BX94" s="415">
        <f t="shared" si="85"/>
        <v>0</v>
      </c>
      <c r="BY94" s="17">
        <f t="shared" si="86"/>
        <v>0</v>
      </c>
      <c r="BZ94" s="336">
        <v>0</v>
      </c>
      <c r="CB94" s="415">
        <f t="shared" si="87"/>
        <v>0</v>
      </c>
      <c r="CC94" s="17">
        <f t="shared" si="88"/>
        <v>0</v>
      </c>
      <c r="CD94" s="336">
        <v>0</v>
      </c>
      <c r="CF94" s="415">
        <v>0</v>
      </c>
      <c r="CG94" s="17">
        <v>0</v>
      </c>
      <c r="CH94" s="336">
        <v>0</v>
      </c>
      <c r="CJ94" s="415">
        <v>0</v>
      </c>
      <c r="CK94" s="17">
        <v>0</v>
      </c>
      <c r="CL94" s="336">
        <v>0</v>
      </c>
    </row>
    <row r="95" spans="1:93" ht="15" customHeight="1" outlineLevel="2">
      <c r="A95" s="139" t="s">
        <v>15</v>
      </c>
      <c r="B95" s="107">
        <v>92760</v>
      </c>
      <c r="C95" s="13" t="s">
        <v>281</v>
      </c>
      <c r="D95" s="593" t="str">
        <f>IF(B95="","",IFERROR(VLOOKUP(B95,'SINAPI12-24'!$A$5:$H$17812,2,FALSE),VLOOKUP(ORÇAMENTO!B95,COMPOSIÇÕES!$A$9:$G$258,5,FALSE)))</f>
        <v>ARMAÇÃO DE PILAR OU VIGA DE ESTRUTURA CONVENCIONAL DE CONCRETO ARMADO UTILIZANDO AÇO CA-50 DE 6,3 MM - MONTAGEM. AF_06/2022</v>
      </c>
      <c r="E95" s="614" t="str">
        <f>IF(B95="","",IFERROR(VLOOKUP(B95,'SINAPI12-24'!$A$5:$H$17812,3,FALSE),VLOOKUP(ORÇAMENTO!B95,COMPOSIÇÕES!$A$9:$G$258,6,FALSE)))</f>
        <v>KG</v>
      </c>
      <c r="F95" s="103">
        <v>18.52</v>
      </c>
      <c r="G95" s="615"/>
      <c r="H95" s="110">
        <v>0.29310000000000003</v>
      </c>
      <c r="I95" s="104">
        <f t="shared" si="99"/>
        <v>0</v>
      </c>
      <c r="J95" s="470">
        <f t="shared" si="89"/>
        <v>0</v>
      </c>
      <c r="K95" s="890"/>
      <c r="L95" s="66"/>
      <c r="M95" s="12"/>
      <c r="N95" s="38"/>
      <c r="O95" s="277"/>
      <c r="P95" s="66"/>
      <c r="Q95" s="12"/>
      <c r="R95" s="38"/>
      <c r="S95" s="330"/>
      <c r="T95" s="340"/>
      <c r="U95" s="12"/>
      <c r="V95" s="363"/>
      <c r="W95" s="21"/>
      <c r="X95" s="340"/>
      <c r="Y95" s="100"/>
      <c r="Z95" s="341"/>
      <c r="AA95" s="277"/>
      <c r="AB95" s="340"/>
      <c r="AC95" s="100"/>
      <c r="AD95" s="341"/>
      <c r="AE95" s="277"/>
      <c r="AF95" s="66"/>
      <c r="AG95" s="12"/>
      <c r="AH95" s="38"/>
      <c r="AI95" s="277"/>
      <c r="AJ95" s="66"/>
      <c r="AK95" s="12"/>
      <c r="AL95" s="38"/>
      <c r="AM95" s="151"/>
      <c r="AN95" s="66"/>
      <c r="AO95" s="12"/>
      <c r="AP95" s="38"/>
      <c r="AQ95" s="151"/>
      <c r="AR95" s="66"/>
      <c r="AS95" s="12"/>
      <c r="AT95" s="38"/>
      <c r="AU95" s="151"/>
      <c r="AV95" s="364"/>
      <c r="AW95" s="12"/>
      <c r="AX95" s="479"/>
      <c r="AY95" s="151"/>
      <c r="AZ95" s="297"/>
      <c r="BA95" s="12"/>
      <c r="BB95" s="479"/>
      <c r="BC95" s="151"/>
      <c r="BD95" s="66"/>
      <c r="BE95" s="12">
        <f t="shared" si="73"/>
        <v>0</v>
      </c>
      <c r="BF95" s="38">
        <f t="shared" si="92"/>
        <v>0</v>
      </c>
      <c r="BG95" s="163"/>
      <c r="BH95" s="66"/>
      <c r="BI95" s="12">
        <f t="shared" si="74"/>
        <v>0</v>
      </c>
      <c r="BJ95" s="38">
        <f t="shared" si="75"/>
        <v>0</v>
      </c>
      <c r="BL95" s="66"/>
      <c r="BM95" s="12">
        <f t="shared" si="100"/>
        <v>0</v>
      </c>
      <c r="BN95" s="38">
        <f t="shared" si="101"/>
        <v>0</v>
      </c>
      <c r="BP95" s="66">
        <f t="shared" si="76"/>
        <v>0</v>
      </c>
      <c r="BQ95" s="170">
        <f t="shared" si="77"/>
        <v>0</v>
      </c>
      <c r="BR95" s="339">
        <f t="shared" si="78"/>
        <v>0</v>
      </c>
      <c r="BT95" s="66"/>
      <c r="BU95" s="170">
        <f t="shared" si="79"/>
        <v>0</v>
      </c>
      <c r="BV95" s="339">
        <f t="shared" si="80"/>
        <v>0</v>
      </c>
      <c r="BX95" s="416">
        <f t="shared" si="85"/>
        <v>0</v>
      </c>
      <c r="BY95" s="12">
        <f t="shared" si="86"/>
        <v>0</v>
      </c>
      <c r="BZ95" s="339">
        <v>0</v>
      </c>
      <c r="CB95" s="416">
        <f t="shared" si="87"/>
        <v>0</v>
      </c>
      <c r="CC95" s="12">
        <f t="shared" si="88"/>
        <v>0</v>
      </c>
      <c r="CD95" s="339">
        <v>0</v>
      </c>
      <c r="CF95" s="416">
        <v>0</v>
      </c>
      <c r="CG95" s="12">
        <v>0</v>
      </c>
      <c r="CH95" s="339">
        <v>0</v>
      </c>
      <c r="CJ95" s="416">
        <v>0</v>
      </c>
      <c r="CK95" s="12">
        <v>0</v>
      </c>
      <c r="CL95" s="339">
        <v>0</v>
      </c>
    </row>
    <row r="96" spans="1:93" ht="15" customHeight="1" outlineLevel="2">
      <c r="A96" s="139" t="s">
        <v>15</v>
      </c>
      <c r="B96" s="107">
        <v>92761</v>
      </c>
      <c r="C96" s="13" t="s">
        <v>282</v>
      </c>
      <c r="D96" s="593" t="str">
        <f>IF(B96="","",IFERROR(VLOOKUP(B96,'SINAPI12-24'!$A$5:$H$17812,2,FALSE),VLOOKUP(ORÇAMENTO!B96,COMPOSIÇÕES!$A$9:$G$258,5,FALSE)))</f>
        <v>ARMAÇÃO DE PILAR OU VIGA DE ESTRUTURA CONVENCIONAL DE CONCRETO ARMADO UTILIZANDO AÇO CA-50 DE 8,0 MM - MONTAGEM. AF_06/2022</v>
      </c>
      <c r="E96" s="614" t="str">
        <f>IF(B96="","",IFERROR(VLOOKUP(B96,'SINAPI12-24'!$A$5:$H$17812,3,FALSE),VLOOKUP(ORÇAMENTO!B96,COMPOSIÇÕES!$A$9:$G$258,6,FALSE)))</f>
        <v>KG</v>
      </c>
      <c r="F96" s="103">
        <v>19.5</v>
      </c>
      <c r="G96" s="615"/>
      <c r="H96" s="110">
        <v>0.29310000000000003</v>
      </c>
      <c r="I96" s="104">
        <f t="shared" si="99"/>
        <v>0</v>
      </c>
      <c r="J96" s="470">
        <f t="shared" si="89"/>
        <v>0</v>
      </c>
      <c r="K96" s="890"/>
      <c r="L96" s="66"/>
      <c r="M96" s="12"/>
      <c r="N96" s="38"/>
      <c r="O96" s="277"/>
      <c r="P96" s="66"/>
      <c r="Q96" s="12"/>
      <c r="R96" s="38"/>
      <c r="S96" s="330"/>
      <c r="T96" s="340"/>
      <c r="U96" s="12"/>
      <c r="V96" s="363"/>
      <c r="W96" s="21"/>
      <c r="X96" s="340"/>
      <c r="Y96" s="100"/>
      <c r="Z96" s="341"/>
      <c r="AA96" s="277"/>
      <c r="AB96" s="340"/>
      <c r="AC96" s="100"/>
      <c r="AD96" s="341"/>
      <c r="AE96" s="277"/>
      <c r="AF96" s="66"/>
      <c r="AG96" s="12"/>
      <c r="AH96" s="38"/>
      <c r="AI96" s="277"/>
      <c r="AJ96" s="66"/>
      <c r="AK96" s="12"/>
      <c r="AL96" s="38"/>
      <c r="AM96" s="151"/>
      <c r="AN96" s="66"/>
      <c r="AO96" s="12"/>
      <c r="AP96" s="38"/>
      <c r="AQ96" s="151"/>
      <c r="AR96" s="66"/>
      <c r="AS96" s="12"/>
      <c r="AT96" s="38"/>
      <c r="AU96" s="151"/>
      <c r="AV96" s="364"/>
      <c r="AW96" s="12"/>
      <c r="AX96" s="479"/>
      <c r="AY96" s="151"/>
      <c r="AZ96" s="297"/>
      <c r="BA96" s="12"/>
      <c r="BB96" s="479"/>
      <c r="BC96" s="151"/>
      <c r="BD96" s="66"/>
      <c r="BE96" s="12">
        <f t="shared" si="73"/>
        <v>0</v>
      </c>
      <c r="BF96" s="38">
        <f t="shared" si="92"/>
        <v>0</v>
      </c>
      <c r="BG96" s="163"/>
      <c r="BH96" s="66"/>
      <c r="BI96" s="12">
        <f t="shared" si="74"/>
        <v>0</v>
      </c>
      <c r="BJ96" s="38">
        <f t="shared" si="75"/>
        <v>0</v>
      </c>
      <c r="BL96" s="66"/>
      <c r="BM96" s="12">
        <f t="shared" si="100"/>
        <v>0</v>
      </c>
      <c r="BN96" s="38">
        <f t="shared" si="101"/>
        <v>0</v>
      </c>
      <c r="BP96" s="66">
        <f t="shared" si="76"/>
        <v>0</v>
      </c>
      <c r="BQ96" s="170">
        <f t="shared" si="77"/>
        <v>0</v>
      </c>
      <c r="BR96" s="339">
        <f t="shared" si="78"/>
        <v>0</v>
      </c>
      <c r="BT96" s="66"/>
      <c r="BU96" s="170">
        <f t="shared" si="79"/>
        <v>0</v>
      </c>
      <c r="BV96" s="339">
        <f t="shared" si="80"/>
        <v>0</v>
      </c>
      <c r="BX96" s="416">
        <f t="shared" si="85"/>
        <v>0</v>
      </c>
      <c r="BY96" s="12">
        <f t="shared" si="86"/>
        <v>0</v>
      </c>
      <c r="BZ96" s="339">
        <v>0</v>
      </c>
      <c r="CB96" s="416">
        <f t="shared" si="87"/>
        <v>0</v>
      </c>
      <c r="CC96" s="12">
        <f t="shared" si="88"/>
        <v>0</v>
      </c>
      <c r="CD96" s="339">
        <v>0</v>
      </c>
      <c r="CF96" s="416">
        <v>0</v>
      </c>
      <c r="CG96" s="12">
        <v>0</v>
      </c>
      <c r="CH96" s="339">
        <v>0</v>
      </c>
      <c r="CJ96" s="416">
        <v>0</v>
      </c>
      <c r="CK96" s="12">
        <v>0</v>
      </c>
      <c r="CL96" s="339">
        <v>0</v>
      </c>
    </row>
    <row r="97" spans="1:90" ht="15" customHeight="1" outlineLevel="2">
      <c r="A97" s="139" t="s">
        <v>15</v>
      </c>
      <c r="B97" s="107">
        <v>92762</v>
      </c>
      <c r="C97" s="13" t="s">
        <v>283</v>
      </c>
      <c r="D97" s="593" t="str">
        <f>IF(B97="","",IFERROR(VLOOKUP(B97,'SINAPI12-24'!$A$5:$H$17812,2,FALSE),VLOOKUP(ORÇAMENTO!B97,COMPOSIÇÕES!$A$9:$G$258,5,FALSE)))</f>
        <v>ARMAÇÃO DE PILAR OU VIGA DE ESTRUTURA CONVENCIONAL DE CONCRETO ARMADO UTILIZANDO AÇO CA-50 DE 10,0 MM - MONTAGEM. AF_06/2022</v>
      </c>
      <c r="E97" s="614" t="str">
        <f>IF(B97="","",IFERROR(VLOOKUP(B97,'SINAPI12-24'!$A$5:$H$17812,3,FALSE),VLOOKUP(ORÇAMENTO!B97,COMPOSIÇÕES!$A$9:$G$258,6,FALSE)))</f>
        <v>KG</v>
      </c>
      <c r="F97" s="103">
        <v>33.61</v>
      </c>
      <c r="G97" s="615"/>
      <c r="H97" s="110">
        <v>0.29310000000000003</v>
      </c>
      <c r="I97" s="104">
        <f t="shared" si="99"/>
        <v>0</v>
      </c>
      <c r="J97" s="470">
        <f t="shared" si="89"/>
        <v>0</v>
      </c>
      <c r="K97" s="890"/>
      <c r="L97" s="66"/>
      <c r="M97" s="12"/>
      <c r="N97" s="38"/>
      <c r="O97" s="277"/>
      <c r="P97" s="66"/>
      <c r="Q97" s="12"/>
      <c r="R97" s="38"/>
      <c r="S97" s="330"/>
      <c r="T97" s="340"/>
      <c r="U97" s="12"/>
      <c r="V97" s="363"/>
      <c r="W97" s="21"/>
      <c r="X97" s="340"/>
      <c r="Y97" s="100"/>
      <c r="Z97" s="341"/>
      <c r="AA97" s="277"/>
      <c r="AB97" s="340"/>
      <c r="AC97" s="100"/>
      <c r="AD97" s="341"/>
      <c r="AE97" s="277"/>
      <c r="AF97" s="66"/>
      <c r="AG97" s="12"/>
      <c r="AH97" s="38"/>
      <c r="AI97" s="277"/>
      <c r="AJ97" s="66"/>
      <c r="AK97" s="12"/>
      <c r="AL97" s="38"/>
      <c r="AM97" s="151"/>
      <c r="AN97" s="66"/>
      <c r="AO97" s="12"/>
      <c r="AP97" s="38"/>
      <c r="AQ97" s="151"/>
      <c r="AR97" s="66"/>
      <c r="AS97" s="12"/>
      <c r="AT97" s="38"/>
      <c r="AU97" s="151"/>
      <c r="AV97" s="364"/>
      <c r="AW97" s="12"/>
      <c r="AX97" s="479"/>
      <c r="AY97" s="151"/>
      <c r="AZ97" s="297"/>
      <c r="BA97" s="12"/>
      <c r="BB97" s="479"/>
      <c r="BC97" s="151"/>
      <c r="BD97" s="66"/>
      <c r="BE97" s="12">
        <f t="shared" si="73"/>
        <v>0</v>
      </c>
      <c r="BF97" s="38">
        <f t="shared" si="92"/>
        <v>0</v>
      </c>
      <c r="BG97" s="163"/>
      <c r="BH97" s="66"/>
      <c r="BI97" s="12">
        <f t="shared" si="74"/>
        <v>0</v>
      </c>
      <c r="BJ97" s="38">
        <f t="shared" si="75"/>
        <v>0</v>
      </c>
      <c r="BL97" s="66"/>
      <c r="BM97" s="12">
        <f t="shared" si="100"/>
        <v>0</v>
      </c>
      <c r="BN97" s="38">
        <f t="shared" si="101"/>
        <v>0</v>
      </c>
      <c r="BP97" s="66">
        <f t="shared" si="76"/>
        <v>0</v>
      </c>
      <c r="BQ97" s="170">
        <f t="shared" si="77"/>
        <v>0</v>
      </c>
      <c r="BR97" s="339">
        <f t="shared" si="78"/>
        <v>0</v>
      </c>
      <c r="BT97" s="66"/>
      <c r="BU97" s="170">
        <f t="shared" si="79"/>
        <v>0</v>
      </c>
      <c r="BV97" s="339">
        <f t="shared" si="80"/>
        <v>0</v>
      </c>
      <c r="BX97" s="416">
        <f t="shared" si="85"/>
        <v>0</v>
      </c>
      <c r="BY97" s="12">
        <f t="shared" si="86"/>
        <v>0</v>
      </c>
      <c r="BZ97" s="339">
        <v>0</v>
      </c>
      <c r="CB97" s="416">
        <f t="shared" si="87"/>
        <v>0</v>
      </c>
      <c r="CC97" s="12">
        <f t="shared" si="88"/>
        <v>0</v>
      </c>
      <c r="CD97" s="339">
        <v>0</v>
      </c>
      <c r="CF97" s="416">
        <v>0</v>
      </c>
      <c r="CG97" s="12">
        <v>0</v>
      </c>
      <c r="CH97" s="339">
        <v>0</v>
      </c>
      <c r="CJ97" s="416">
        <v>0</v>
      </c>
      <c r="CK97" s="12">
        <v>0</v>
      </c>
      <c r="CL97" s="339">
        <v>0</v>
      </c>
    </row>
    <row r="98" spans="1:90" ht="15" customHeight="1" outlineLevel="2">
      <c r="A98" s="139" t="s">
        <v>15</v>
      </c>
      <c r="B98" s="107">
        <v>92759</v>
      </c>
      <c r="C98" s="13" t="s">
        <v>284</v>
      </c>
      <c r="D98" s="593" t="str">
        <f>IF(B98="","",IFERROR(VLOOKUP(B98,'SINAPI12-24'!$A$5:$H$17812,2,FALSE),VLOOKUP(ORÇAMENTO!B98,COMPOSIÇÕES!$A$9:$G$258,5,FALSE)))</f>
        <v>ARMAÇÃO DE PILAR OU VIGA DE ESTRUTURA CONVENCIONAL DE CONCRETO ARMADO UTILIZANDO AÇO CA-60 DE 5,0 MM - MONTAGEM. AF_06/2022</v>
      </c>
      <c r="E98" s="614" t="str">
        <f>IF(B98="","",IFERROR(VLOOKUP(B98,'SINAPI12-24'!$A$5:$H$17812,3,FALSE),VLOOKUP(ORÇAMENTO!B98,COMPOSIÇÕES!$A$9:$G$258,6,FALSE)))</f>
        <v>KG</v>
      </c>
      <c r="F98" s="103">
        <v>19.23</v>
      </c>
      <c r="G98" s="615"/>
      <c r="H98" s="110">
        <v>0.29310000000000003</v>
      </c>
      <c r="I98" s="104">
        <f t="shared" si="99"/>
        <v>0</v>
      </c>
      <c r="J98" s="470">
        <f t="shared" si="89"/>
        <v>0</v>
      </c>
      <c r="K98" s="890"/>
      <c r="L98" s="66"/>
      <c r="M98" s="12"/>
      <c r="N98" s="38"/>
      <c r="O98" s="277"/>
      <c r="P98" s="66"/>
      <c r="Q98" s="12"/>
      <c r="R98" s="38"/>
      <c r="S98" s="330"/>
      <c r="T98" s="340"/>
      <c r="U98" s="12"/>
      <c r="V98" s="363"/>
      <c r="W98" s="21"/>
      <c r="X98" s="340"/>
      <c r="Y98" s="100"/>
      <c r="Z98" s="341"/>
      <c r="AA98" s="277"/>
      <c r="AB98" s="340"/>
      <c r="AC98" s="100"/>
      <c r="AD98" s="341"/>
      <c r="AE98" s="277"/>
      <c r="AF98" s="66"/>
      <c r="AG98" s="12"/>
      <c r="AH98" s="38"/>
      <c r="AI98" s="277"/>
      <c r="AJ98" s="66"/>
      <c r="AK98" s="12"/>
      <c r="AL98" s="38"/>
      <c r="AM98" s="151"/>
      <c r="AN98" s="66"/>
      <c r="AO98" s="12"/>
      <c r="AP98" s="38"/>
      <c r="AQ98" s="151"/>
      <c r="AR98" s="66"/>
      <c r="AS98" s="12"/>
      <c r="AT98" s="38"/>
      <c r="AU98" s="151"/>
      <c r="AV98" s="364"/>
      <c r="AW98" s="12"/>
      <c r="AX98" s="479"/>
      <c r="AY98" s="151"/>
      <c r="AZ98" s="297"/>
      <c r="BA98" s="12"/>
      <c r="BB98" s="479"/>
      <c r="BC98" s="151"/>
      <c r="BD98" s="66"/>
      <c r="BE98" s="12">
        <f t="shared" si="73"/>
        <v>0</v>
      </c>
      <c r="BF98" s="38">
        <f t="shared" si="92"/>
        <v>0</v>
      </c>
      <c r="BG98" s="163"/>
      <c r="BH98" s="66"/>
      <c r="BI98" s="12">
        <f t="shared" si="74"/>
        <v>0</v>
      </c>
      <c r="BJ98" s="38">
        <f t="shared" si="75"/>
        <v>0</v>
      </c>
      <c r="BL98" s="66"/>
      <c r="BM98" s="12">
        <f t="shared" si="100"/>
        <v>0</v>
      </c>
      <c r="BN98" s="38">
        <f t="shared" si="101"/>
        <v>0</v>
      </c>
      <c r="BP98" s="66">
        <f t="shared" si="76"/>
        <v>0</v>
      </c>
      <c r="BQ98" s="170">
        <f t="shared" si="77"/>
        <v>0</v>
      </c>
      <c r="BR98" s="339">
        <f t="shared" si="78"/>
        <v>0</v>
      </c>
      <c r="BT98" s="66"/>
      <c r="BU98" s="170">
        <f t="shared" si="79"/>
        <v>0</v>
      </c>
      <c r="BV98" s="339">
        <f t="shared" si="80"/>
        <v>0</v>
      </c>
      <c r="BX98" s="416">
        <f t="shared" si="85"/>
        <v>0</v>
      </c>
      <c r="BY98" s="12">
        <f t="shared" si="86"/>
        <v>0</v>
      </c>
      <c r="BZ98" s="339">
        <v>0</v>
      </c>
      <c r="CB98" s="416">
        <f t="shared" si="87"/>
        <v>0</v>
      </c>
      <c r="CC98" s="12">
        <f t="shared" si="88"/>
        <v>0</v>
      </c>
      <c r="CD98" s="339">
        <v>0</v>
      </c>
      <c r="CF98" s="416">
        <v>0</v>
      </c>
      <c r="CG98" s="12">
        <v>0</v>
      </c>
      <c r="CH98" s="339">
        <v>0</v>
      </c>
      <c r="CJ98" s="416">
        <v>0</v>
      </c>
      <c r="CK98" s="12">
        <v>0</v>
      </c>
      <c r="CL98" s="339">
        <v>0</v>
      </c>
    </row>
    <row r="99" spans="1:90" ht="15" customHeight="1" outlineLevel="2">
      <c r="A99" s="139" t="s">
        <v>15</v>
      </c>
      <c r="B99" s="107">
        <v>103672</v>
      </c>
      <c r="C99" s="13" t="s">
        <v>285</v>
      </c>
      <c r="D99" s="593" t="str">
        <f>IF(B99="","",IFERROR(VLOOKUP(B99,'SINAPI12-24'!$A$5:$H$17812,2,FALSE),VLOOKUP(ORÇAMENTO!B99,COMPOSIÇÕES!$A$9:$G$258,5,FALSE)))</f>
        <v>CONCRETAGEM DE PILARES, FCK = 25 MPA, COM USO DE BOMBA - LANÇAMENTO, ADENSAMENTO E ACABAMENTO. AF_02/2022_PS</v>
      </c>
      <c r="E99" s="614" t="str">
        <f>IF(B99="","",IFERROR(VLOOKUP(B99,'SINAPI12-24'!$A$5:$H$17812,3,FALSE),VLOOKUP(ORÇAMENTO!B99,COMPOSIÇÕES!$A$9:$G$258,6,FALSE)))</f>
        <v>M3</v>
      </c>
      <c r="F99" s="103">
        <v>1.46</v>
      </c>
      <c r="G99" s="615"/>
      <c r="H99" s="110">
        <v>0.29310000000000003</v>
      </c>
      <c r="I99" s="104">
        <f t="shared" si="99"/>
        <v>0</v>
      </c>
      <c r="J99" s="470">
        <f t="shared" si="89"/>
        <v>0</v>
      </c>
      <c r="K99" s="890"/>
      <c r="L99" s="68"/>
      <c r="M99" s="16"/>
      <c r="N99" s="83"/>
      <c r="O99" s="277"/>
      <c r="P99" s="68"/>
      <c r="Q99" s="16"/>
      <c r="R99" s="83"/>
      <c r="S99" s="330"/>
      <c r="T99" s="343"/>
      <c r="U99" s="16"/>
      <c r="V99" s="365"/>
      <c r="W99" s="21"/>
      <c r="X99" s="343"/>
      <c r="Y99" s="162"/>
      <c r="Z99" s="344"/>
      <c r="AA99" s="277"/>
      <c r="AB99" s="343"/>
      <c r="AC99" s="162"/>
      <c r="AD99" s="344"/>
      <c r="AE99" s="277"/>
      <c r="AF99" s="68"/>
      <c r="AG99" s="16"/>
      <c r="AH99" s="83"/>
      <c r="AI99" s="277"/>
      <c r="AJ99" s="68"/>
      <c r="AK99" s="16"/>
      <c r="AL99" s="83"/>
      <c r="AM99" s="151"/>
      <c r="AN99" s="68"/>
      <c r="AO99" s="16"/>
      <c r="AP99" s="83"/>
      <c r="AQ99" s="151"/>
      <c r="AR99" s="68"/>
      <c r="AS99" s="16"/>
      <c r="AT99" s="83"/>
      <c r="AU99" s="151"/>
      <c r="AV99" s="366"/>
      <c r="AW99" s="16"/>
      <c r="AX99" s="480"/>
      <c r="AY99" s="151"/>
      <c r="AZ99" s="298"/>
      <c r="BA99" s="16"/>
      <c r="BB99" s="480"/>
      <c r="BC99" s="151"/>
      <c r="BD99" s="68"/>
      <c r="BE99" s="16">
        <f t="shared" si="73"/>
        <v>0</v>
      </c>
      <c r="BF99" s="83">
        <f t="shared" si="92"/>
        <v>0</v>
      </c>
      <c r="BG99" s="163"/>
      <c r="BH99" s="68"/>
      <c r="BI99" s="16">
        <f t="shared" si="74"/>
        <v>0</v>
      </c>
      <c r="BJ99" s="83">
        <f t="shared" si="75"/>
        <v>0</v>
      </c>
      <c r="BL99" s="68"/>
      <c r="BM99" s="16">
        <f t="shared" si="100"/>
        <v>0</v>
      </c>
      <c r="BN99" s="83">
        <f t="shared" si="101"/>
        <v>0</v>
      </c>
      <c r="BP99" s="68">
        <f t="shared" si="76"/>
        <v>0</v>
      </c>
      <c r="BQ99" s="136">
        <f t="shared" si="77"/>
        <v>0</v>
      </c>
      <c r="BR99" s="342">
        <f t="shared" si="78"/>
        <v>0</v>
      </c>
      <c r="BT99" s="68"/>
      <c r="BU99" s="136">
        <f t="shared" si="79"/>
        <v>0</v>
      </c>
      <c r="BV99" s="342">
        <f t="shared" si="80"/>
        <v>0</v>
      </c>
      <c r="BX99" s="417">
        <f t="shared" si="85"/>
        <v>0</v>
      </c>
      <c r="BY99" s="16">
        <f t="shared" si="86"/>
        <v>0</v>
      </c>
      <c r="BZ99" s="342">
        <v>0</v>
      </c>
      <c r="CB99" s="417">
        <f t="shared" si="87"/>
        <v>0</v>
      </c>
      <c r="CC99" s="16">
        <f t="shared" si="88"/>
        <v>0</v>
      </c>
      <c r="CD99" s="342">
        <v>0</v>
      </c>
      <c r="CF99" s="417">
        <v>0</v>
      </c>
      <c r="CG99" s="16">
        <v>0</v>
      </c>
      <c r="CH99" s="342">
        <v>0</v>
      </c>
      <c r="CJ99" s="417">
        <v>0</v>
      </c>
      <c r="CK99" s="16">
        <v>0</v>
      </c>
      <c r="CL99" s="342">
        <v>0</v>
      </c>
    </row>
    <row r="100" spans="1:90" ht="15" customHeight="1">
      <c r="A100" s="460"/>
      <c r="B100" s="131"/>
      <c r="C100" s="461">
        <v>5</v>
      </c>
      <c r="D100" s="594" t="s">
        <v>480</v>
      </c>
      <c r="E100" s="462"/>
      <c r="F100" s="463"/>
      <c r="G100" s="464"/>
      <c r="H100" s="465"/>
      <c r="I100" s="464"/>
      <c r="J100" s="466">
        <f>SUM(J101+J109+J112+J115)</f>
        <v>0</v>
      </c>
      <c r="K100" s="890"/>
      <c r="L100" s="264"/>
      <c r="M100" s="265"/>
      <c r="N100" s="329"/>
      <c r="O100" s="277"/>
      <c r="P100" s="264"/>
      <c r="Q100" s="265"/>
      <c r="R100" s="329"/>
      <c r="S100" s="351"/>
      <c r="T100" s="299"/>
      <c r="U100" s="352"/>
      <c r="V100" s="333"/>
      <c r="W100" s="21"/>
      <c r="X100" s="299"/>
      <c r="Y100" s="352"/>
      <c r="Z100" s="333"/>
      <c r="AA100" s="277"/>
      <c r="AB100" s="299"/>
      <c r="AC100" s="352"/>
      <c r="AD100" s="333"/>
      <c r="AE100" s="277"/>
      <c r="AF100" s="264"/>
      <c r="AG100" s="265"/>
      <c r="AH100" s="329"/>
      <c r="AI100" s="277"/>
      <c r="AJ100" s="264"/>
      <c r="AK100" s="265"/>
      <c r="AL100" s="329"/>
      <c r="AM100" s="151"/>
      <c r="AN100" s="264"/>
      <c r="AO100" s="265"/>
      <c r="AP100" s="329"/>
      <c r="AQ100" s="151"/>
      <c r="AR100" s="264"/>
      <c r="AS100" s="265"/>
      <c r="AT100" s="329"/>
      <c r="AU100" s="151"/>
      <c r="AV100" s="345"/>
      <c r="AW100" s="346"/>
      <c r="AX100" s="489"/>
      <c r="AY100" s="320"/>
      <c r="AZ100" s="345"/>
      <c r="BA100" s="346"/>
      <c r="BB100" s="489"/>
      <c r="BC100" s="320"/>
      <c r="BD100" s="264"/>
      <c r="BE100" s="265"/>
      <c r="BF100" s="491"/>
      <c r="BG100" s="151"/>
      <c r="BH100" s="264"/>
      <c r="BI100" s="265"/>
      <c r="BJ100" s="491"/>
      <c r="BL100" s="264"/>
      <c r="BM100" s="265"/>
      <c r="BN100" s="491"/>
      <c r="BP100" s="288"/>
      <c r="BQ100" s="289"/>
      <c r="BR100" s="335"/>
      <c r="BT100" s="288"/>
      <c r="BU100" s="289"/>
      <c r="BV100" s="335"/>
      <c r="BX100" s="299"/>
      <c r="BY100" s="367"/>
      <c r="BZ100" s="411"/>
      <c r="CB100" s="299"/>
      <c r="CC100" s="367"/>
      <c r="CD100" s="411"/>
      <c r="CF100" s="299"/>
      <c r="CG100" s="367"/>
      <c r="CH100" s="411"/>
      <c r="CJ100" s="299"/>
      <c r="CK100" s="367"/>
      <c r="CL100" s="411"/>
    </row>
    <row r="101" spans="1:90" ht="15" customHeight="1" outlineLevel="1">
      <c r="A101" s="445"/>
      <c r="B101" s="446"/>
      <c r="C101" s="447" t="s">
        <v>150</v>
      </c>
      <c r="D101" s="596" t="s">
        <v>481</v>
      </c>
      <c r="E101" s="448"/>
      <c r="F101" s="449"/>
      <c r="G101" s="450"/>
      <c r="H101" s="451"/>
      <c r="I101" s="450"/>
      <c r="J101" s="452">
        <f>SUM(J102:J108)</f>
        <v>0</v>
      </c>
      <c r="K101" s="890"/>
      <c r="L101" s="266"/>
      <c r="M101" s="267"/>
      <c r="N101" s="356"/>
      <c r="O101" s="277"/>
      <c r="P101" s="266"/>
      <c r="Q101" s="267"/>
      <c r="R101" s="356"/>
      <c r="S101" s="330"/>
      <c r="T101" s="357"/>
      <c r="U101" s="358"/>
      <c r="V101" s="359"/>
      <c r="W101" s="21"/>
      <c r="X101" s="357"/>
      <c r="Y101" s="358"/>
      <c r="Z101" s="359"/>
      <c r="AA101" s="277"/>
      <c r="AB101" s="357"/>
      <c r="AC101" s="358"/>
      <c r="AD101" s="359"/>
      <c r="AE101" s="277"/>
      <c r="AF101" s="266"/>
      <c r="AG101" s="267"/>
      <c r="AH101" s="356"/>
      <c r="AI101" s="277"/>
      <c r="AJ101" s="266"/>
      <c r="AK101" s="267"/>
      <c r="AL101" s="356"/>
      <c r="AM101" s="151"/>
      <c r="AN101" s="266"/>
      <c r="AO101" s="267"/>
      <c r="AP101" s="356"/>
      <c r="AQ101" s="151"/>
      <c r="AR101" s="266"/>
      <c r="AS101" s="267"/>
      <c r="AT101" s="356"/>
      <c r="AU101" s="151"/>
      <c r="AV101" s="313"/>
      <c r="AW101" s="314"/>
      <c r="AX101" s="490"/>
      <c r="AY101" s="151"/>
      <c r="AZ101" s="313"/>
      <c r="BA101" s="314"/>
      <c r="BB101" s="490"/>
      <c r="BC101" s="151"/>
      <c r="BD101" s="266"/>
      <c r="BE101" s="267"/>
      <c r="BF101" s="356"/>
      <c r="BG101" s="151"/>
      <c r="BH101" s="266"/>
      <c r="BI101" s="267"/>
      <c r="BJ101" s="356"/>
      <c r="BL101" s="266"/>
      <c r="BM101" s="267"/>
      <c r="BN101" s="356"/>
      <c r="BP101" s="266"/>
      <c r="BQ101" s="267"/>
      <c r="BR101" s="356"/>
      <c r="BT101" s="266"/>
      <c r="BU101" s="267"/>
      <c r="BV101" s="356"/>
      <c r="BX101" s="300"/>
      <c r="BY101" s="267"/>
      <c r="BZ101" s="356"/>
      <c r="CB101" s="300"/>
      <c r="CC101" s="267"/>
      <c r="CD101" s="356"/>
      <c r="CF101" s="300"/>
      <c r="CG101" s="267"/>
      <c r="CH101" s="356"/>
      <c r="CJ101" s="300"/>
      <c r="CK101" s="267"/>
      <c r="CL101" s="356"/>
    </row>
    <row r="102" spans="1:90" ht="15" customHeight="1" outlineLevel="2">
      <c r="A102" s="428" t="s">
        <v>15</v>
      </c>
      <c r="B102" s="429">
        <v>96527</v>
      </c>
      <c r="C102" s="124" t="s">
        <v>286</v>
      </c>
      <c r="D102" s="593" t="str">
        <f>IF(B102="","",IFERROR(VLOOKUP(B102,'SINAPI12-24'!$A$5:$H$17812,2,FALSE),VLOOKUP(ORÇAMENTO!B102,COMPOSIÇÕES!$A$9:$G$412,3,FALSE)))</f>
        <v>ESCAVAÇÃO MANUAL PARA VIGA BALDRAME OU SAPATA CORRIDA (INCLUINDO ESCAVAÇÃO PARA COLOCAÇÃO DE FÔRMAS). AF_01/2024</v>
      </c>
      <c r="E102" s="614" t="str">
        <f>IF(B102="","",IFERROR(VLOOKUP(B102,'SINAPI12-24'!$A$5:$H$17812,3,FALSE),VLOOKUP(ORÇAMENTO!B102,COMPOSIÇÕES!$A$9:$G$412,4,FALSE)))</f>
        <v>M3</v>
      </c>
      <c r="F102" s="161">
        <v>20.88</v>
      </c>
      <c r="G102" s="615"/>
      <c r="H102" s="134">
        <v>0.29310000000000003</v>
      </c>
      <c r="I102" s="104">
        <f t="shared" ref="I102:I108" si="102">TRUNC(((G102*$H$37)+G102),2)</f>
        <v>0</v>
      </c>
      <c r="J102" s="474">
        <f t="shared" ref="J102:J108" si="103">TRUNC(F102*I102,2)</f>
        <v>0</v>
      </c>
      <c r="K102" s="890"/>
      <c r="L102" s="69"/>
      <c r="M102" s="114"/>
      <c r="N102" s="336"/>
      <c r="O102" s="277"/>
      <c r="P102" s="69"/>
      <c r="Q102" s="114"/>
      <c r="R102" s="336"/>
      <c r="S102" s="330"/>
      <c r="T102" s="353"/>
      <c r="U102" s="167"/>
      <c r="V102" s="338"/>
      <c r="W102" s="21"/>
      <c r="X102" s="353"/>
      <c r="Y102" s="167"/>
      <c r="Z102" s="338"/>
      <c r="AA102" s="277"/>
      <c r="AB102" s="353"/>
      <c r="AC102" s="167"/>
      <c r="AD102" s="338"/>
      <c r="AE102" s="277"/>
      <c r="AF102" s="69"/>
      <c r="AG102" s="114"/>
      <c r="AH102" s="336"/>
      <c r="AI102" s="277"/>
      <c r="AJ102" s="69"/>
      <c r="AK102" s="114"/>
      <c r="AL102" s="336"/>
      <c r="AM102" s="151"/>
      <c r="AN102" s="69"/>
      <c r="AO102" s="114"/>
      <c r="AP102" s="336"/>
      <c r="AQ102" s="151"/>
      <c r="AR102" s="69"/>
      <c r="AS102" s="114"/>
      <c r="AT102" s="336"/>
      <c r="AU102" s="151"/>
      <c r="AV102" s="312"/>
      <c r="AW102" s="115"/>
      <c r="AX102" s="133"/>
      <c r="AY102" s="151"/>
      <c r="AZ102" s="312"/>
      <c r="BA102" s="115"/>
      <c r="BB102" s="133"/>
      <c r="BC102" s="151"/>
      <c r="BD102" s="281"/>
      <c r="BE102" s="114">
        <f t="shared" ref="BE102:BE108" si="104">TRUNC(BD102*I102,2)</f>
        <v>0</v>
      </c>
      <c r="BF102" s="167">
        <f t="shared" ref="BF102:BF108" si="105">BD102/($F102-$X102-$AZ102)</f>
        <v>0</v>
      </c>
      <c r="BG102" s="151"/>
      <c r="BH102" s="69"/>
      <c r="BI102" s="114">
        <f t="shared" ref="BI102:BI108" si="106">TRUNC(BH102*I102,2)</f>
        <v>0</v>
      </c>
      <c r="BJ102" s="336">
        <f t="shared" ref="BJ102:BJ108" si="107">BH102/($F102-$X102-$AZ102)</f>
        <v>0</v>
      </c>
      <c r="BL102" s="69"/>
      <c r="BM102" s="114">
        <f t="shared" ref="BM102:BM108" si="108">TRUNC(BL102*M102,2)</f>
        <v>0</v>
      </c>
      <c r="BN102" s="336">
        <f t="shared" ref="BN102:BN108" si="109">BL102/($F102-$X102-$AZ102)</f>
        <v>0</v>
      </c>
      <c r="BP102" s="69">
        <f t="shared" ref="BP102:BP108" si="110">L102+P102+AF102+AJ102+AN102+AR102+BD102+BH102</f>
        <v>0</v>
      </c>
      <c r="BQ102" s="114">
        <f t="shared" ref="BQ102:BQ108" si="111">M102+Q102+AG102+AK102+AO102+AS102+BE102+BI102</f>
        <v>0</v>
      </c>
      <c r="BR102" s="336">
        <f t="shared" ref="BR102:BR108" si="112">BP102/($F102-$X102-$AZ102)</f>
        <v>0</v>
      </c>
      <c r="BT102" s="69"/>
      <c r="BU102" s="114">
        <f t="shared" ref="BU102:BU108" si="113">TRUNC(BT102*I102,2)</f>
        <v>0</v>
      </c>
      <c r="BV102" s="336">
        <f t="shared" ref="BV102:BV108" si="114">BT102/($F102-$X102-$AZ102)</f>
        <v>0</v>
      </c>
      <c r="BX102" s="296">
        <f t="shared" ref="BX102:BX108" si="115">AB102</f>
        <v>0</v>
      </c>
      <c r="BY102" s="114">
        <f t="shared" ref="BY102:BY108" si="116">AC102</f>
        <v>0</v>
      </c>
      <c r="BZ102" s="336">
        <v>0</v>
      </c>
      <c r="CB102" s="296">
        <f t="shared" ref="CB102:CB108" si="117">T102-BX102</f>
        <v>0</v>
      </c>
      <c r="CC102" s="114">
        <f t="shared" ref="CC102:CC108" si="118">TRUNC(CB102*I102,2)</f>
        <v>0</v>
      </c>
      <c r="CD102" s="336">
        <v>0</v>
      </c>
      <c r="CF102" s="296"/>
      <c r="CG102" s="114"/>
      <c r="CH102" s="336">
        <v>0</v>
      </c>
      <c r="CJ102" s="296">
        <f t="shared" ref="CJ102:CJ108" si="119">AV102-CF102</f>
        <v>0</v>
      </c>
      <c r="CK102" s="114">
        <f t="shared" ref="CK102:CK108" si="120">TRUNC(CJ102*I102,2)</f>
        <v>0</v>
      </c>
      <c r="CL102" s="336">
        <v>0</v>
      </c>
    </row>
    <row r="103" spans="1:90" ht="15" customHeight="1" outlineLevel="2">
      <c r="A103" s="193" t="s">
        <v>15</v>
      </c>
      <c r="B103" s="192">
        <v>96533</v>
      </c>
      <c r="C103" s="13" t="s">
        <v>483</v>
      </c>
      <c r="D103" s="593" t="str">
        <f>IF(B103="","",IFERROR(VLOOKUP(B103,'SINAPI12-24'!$A$5:$H$17812,2,FALSE),VLOOKUP(ORÇAMENTO!B103,COMPOSIÇÕES!$A$9:$G$412,3,FALSE)))</f>
        <v>FABRICAÇÃO, MONTAGEM E DESMONTAGEM DE FÔRMA PARA VIGA BALDRAME, EM MADEIRA SERRADA, E=25 MM, 2 UTILIZAÇÕES. AF_01/2024</v>
      </c>
      <c r="E103" s="614" t="str">
        <f>IF(B103="","",IFERROR(VLOOKUP(B103,'SINAPI12-24'!$A$5:$H$17812,3,FALSE),VLOOKUP(ORÇAMENTO!B103,COMPOSIÇÕES!$A$9:$G$412,4,FALSE)))</f>
        <v>M2</v>
      </c>
      <c r="F103" s="112">
        <v>2.61</v>
      </c>
      <c r="G103" s="615"/>
      <c r="H103" s="110">
        <v>0.29310000000000003</v>
      </c>
      <c r="I103" s="104">
        <f t="shared" si="102"/>
        <v>0</v>
      </c>
      <c r="J103" s="471">
        <f t="shared" si="103"/>
        <v>0</v>
      </c>
      <c r="K103" s="890"/>
      <c r="L103" s="66"/>
      <c r="M103" s="170"/>
      <c r="N103" s="339"/>
      <c r="O103" s="277"/>
      <c r="P103" s="66"/>
      <c r="Q103" s="170"/>
      <c r="R103" s="339"/>
      <c r="S103" s="330"/>
      <c r="T103" s="354"/>
      <c r="U103" s="168"/>
      <c r="V103" s="341"/>
      <c r="W103" s="21"/>
      <c r="X103" s="354"/>
      <c r="Y103" s="168"/>
      <c r="Z103" s="341"/>
      <c r="AA103" s="277"/>
      <c r="AB103" s="354"/>
      <c r="AC103" s="168"/>
      <c r="AD103" s="341"/>
      <c r="AE103" s="277"/>
      <c r="AF103" s="66"/>
      <c r="AG103" s="170"/>
      <c r="AH103" s="339"/>
      <c r="AI103" s="277"/>
      <c r="AJ103" s="66"/>
      <c r="AK103" s="170"/>
      <c r="AL103" s="339"/>
      <c r="AM103" s="151"/>
      <c r="AN103" s="66"/>
      <c r="AO103" s="170"/>
      <c r="AP103" s="339"/>
      <c r="AQ103" s="151"/>
      <c r="AR103" s="66"/>
      <c r="AS103" s="170"/>
      <c r="AT103" s="339"/>
      <c r="AU103" s="151"/>
      <c r="AV103" s="176"/>
      <c r="AW103" s="111"/>
      <c r="AX103" s="109"/>
      <c r="AY103" s="151"/>
      <c r="AZ103" s="176"/>
      <c r="BA103" s="111"/>
      <c r="BB103" s="109"/>
      <c r="BC103" s="151"/>
      <c r="BD103" s="156"/>
      <c r="BE103" s="170">
        <f t="shared" si="104"/>
        <v>0</v>
      </c>
      <c r="BF103" s="168">
        <f t="shared" si="105"/>
        <v>0</v>
      </c>
      <c r="BG103" s="151"/>
      <c r="BH103" s="66"/>
      <c r="BI103" s="170">
        <f t="shared" si="106"/>
        <v>0</v>
      </c>
      <c r="BJ103" s="339">
        <f t="shared" si="107"/>
        <v>0</v>
      </c>
      <c r="BL103" s="66"/>
      <c r="BM103" s="170">
        <f t="shared" si="108"/>
        <v>0</v>
      </c>
      <c r="BN103" s="339">
        <f t="shared" si="109"/>
        <v>0</v>
      </c>
      <c r="BP103" s="66">
        <f t="shared" si="110"/>
        <v>0</v>
      </c>
      <c r="BQ103" s="170">
        <f t="shared" si="111"/>
        <v>0</v>
      </c>
      <c r="BR103" s="339">
        <f t="shared" si="112"/>
        <v>0</v>
      </c>
      <c r="BT103" s="66"/>
      <c r="BU103" s="170">
        <f t="shared" si="113"/>
        <v>0</v>
      </c>
      <c r="BV103" s="339">
        <f t="shared" si="114"/>
        <v>0</v>
      </c>
      <c r="BX103" s="297">
        <f t="shared" si="115"/>
        <v>0</v>
      </c>
      <c r="BY103" s="170">
        <f t="shared" si="116"/>
        <v>0</v>
      </c>
      <c r="BZ103" s="339">
        <v>0</v>
      </c>
      <c r="CB103" s="297">
        <f t="shared" si="117"/>
        <v>0</v>
      </c>
      <c r="CC103" s="170">
        <f t="shared" si="118"/>
        <v>0</v>
      </c>
      <c r="CD103" s="339">
        <v>0</v>
      </c>
      <c r="CF103" s="297"/>
      <c r="CG103" s="170"/>
      <c r="CH103" s="339">
        <v>0</v>
      </c>
      <c r="CJ103" s="297">
        <f t="shared" si="119"/>
        <v>0</v>
      </c>
      <c r="CK103" s="170">
        <f t="shared" si="120"/>
        <v>0</v>
      </c>
      <c r="CL103" s="339">
        <v>0</v>
      </c>
    </row>
    <row r="104" spans="1:90" ht="15" customHeight="1" outlineLevel="2">
      <c r="A104" s="193" t="s">
        <v>15</v>
      </c>
      <c r="B104" s="192">
        <v>96545</v>
      </c>
      <c r="C104" s="13" t="s">
        <v>484</v>
      </c>
      <c r="D104" s="593" t="str">
        <f>IF(B104="","",IFERROR(VLOOKUP(B104,'SINAPI12-24'!$A$5:$H$17812,2,FALSE),VLOOKUP(ORÇAMENTO!B104,COMPOSIÇÕES!$A$9:$G$412,3,FALSE)))</f>
        <v>ARMAÇÃO DE BLOCO UTILIZANDO AÇO CA-50 DE 8 MM - MONTAGEM. AF_01/2024</v>
      </c>
      <c r="E104" s="614" t="str">
        <f>IF(B104="","",IFERROR(VLOOKUP(B104,'SINAPI12-24'!$A$5:$H$17812,3,FALSE),VLOOKUP(ORÇAMENTO!B104,COMPOSIÇÕES!$A$9:$G$412,4,FALSE)))</f>
        <v>KG</v>
      </c>
      <c r="F104" s="112">
        <v>498.77100000000002</v>
      </c>
      <c r="G104" s="615"/>
      <c r="H104" s="110">
        <v>0.29310000000000003</v>
      </c>
      <c r="I104" s="104">
        <f t="shared" si="102"/>
        <v>0</v>
      </c>
      <c r="J104" s="471">
        <f t="shared" si="103"/>
        <v>0</v>
      </c>
      <c r="K104" s="890"/>
      <c r="L104" s="66"/>
      <c r="M104" s="170"/>
      <c r="N104" s="339"/>
      <c r="O104" s="277"/>
      <c r="P104" s="66"/>
      <c r="Q104" s="170"/>
      <c r="R104" s="339"/>
      <c r="S104" s="330"/>
      <c r="T104" s="354"/>
      <c r="U104" s="168"/>
      <c r="V104" s="341"/>
      <c r="W104" s="21"/>
      <c r="X104" s="354"/>
      <c r="Y104" s="168"/>
      <c r="Z104" s="341"/>
      <c r="AA104" s="277"/>
      <c r="AB104" s="354"/>
      <c r="AC104" s="168"/>
      <c r="AD104" s="341"/>
      <c r="AE104" s="277"/>
      <c r="AF104" s="66"/>
      <c r="AG104" s="170"/>
      <c r="AH104" s="339"/>
      <c r="AI104" s="277"/>
      <c r="AJ104" s="66"/>
      <c r="AK104" s="170"/>
      <c r="AL104" s="339"/>
      <c r="AM104" s="151"/>
      <c r="AN104" s="66"/>
      <c r="AO104" s="170"/>
      <c r="AP104" s="339"/>
      <c r="AQ104" s="151"/>
      <c r="AR104" s="66"/>
      <c r="AS104" s="170"/>
      <c r="AT104" s="339"/>
      <c r="AU104" s="151"/>
      <c r="AV104" s="176"/>
      <c r="AW104" s="111"/>
      <c r="AX104" s="109"/>
      <c r="AY104" s="151"/>
      <c r="AZ104" s="176"/>
      <c r="BA104" s="111"/>
      <c r="BB104" s="109"/>
      <c r="BC104" s="151"/>
      <c r="BD104" s="156"/>
      <c r="BE104" s="170">
        <f t="shared" si="104"/>
        <v>0</v>
      </c>
      <c r="BF104" s="168">
        <f t="shared" si="105"/>
        <v>0</v>
      </c>
      <c r="BG104" s="151"/>
      <c r="BH104" s="66"/>
      <c r="BI104" s="170">
        <f t="shared" si="106"/>
        <v>0</v>
      </c>
      <c r="BJ104" s="339">
        <f t="shared" si="107"/>
        <v>0</v>
      </c>
      <c r="BL104" s="66"/>
      <c r="BM104" s="170">
        <f t="shared" si="108"/>
        <v>0</v>
      </c>
      <c r="BN104" s="339">
        <f t="shared" si="109"/>
        <v>0</v>
      </c>
      <c r="BP104" s="66">
        <f t="shared" si="110"/>
        <v>0</v>
      </c>
      <c r="BQ104" s="170">
        <f t="shared" si="111"/>
        <v>0</v>
      </c>
      <c r="BR104" s="339">
        <f t="shared" si="112"/>
        <v>0</v>
      </c>
      <c r="BT104" s="66"/>
      <c r="BU104" s="170">
        <f t="shared" si="113"/>
        <v>0</v>
      </c>
      <c r="BV104" s="339">
        <f t="shared" si="114"/>
        <v>0</v>
      </c>
      <c r="BX104" s="297">
        <f t="shared" si="115"/>
        <v>0</v>
      </c>
      <c r="BY104" s="170">
        <f t="shared" si="116"/>
        <v>0</v>
      </c>
      <c r="BZ104" s="339">
        <v>0</v>
      </c>
      <c r="CB104" s="297">
        <f t="shared" si="117"/>
        <v>0</v>
      </c>
      <c r="CC104" s="170">
        <f t="shared" si="118"/>
        <v>0</v>
      </c>
      <c r="CD104" s="339">
        <v>0</v>
      </c>
      <c r="CF104" s="297"/>
      <c r="CG104" s="170"/>
      <c r="CH104" s="339">
        <v>0</v>
      </c>
      <c r="CJ104" s="297">
        <f t="shared" si="119"/>
        <v>0</v>
      </c>
      <c r="CK104" s="170">
        <f t="shared" si="120"/>
        <v>0</v>
      </c>
      <c r="CL104" s="339">
        <v>0</v>
      </c>
    </row>
    <row r="105" spans="1:90" ht="15" customHeight="1" outlineLevel="2">
      <c r="A105" s="193" t="s">
        <v>15</v>
      </c>
      <c r="B105" s="192">
        <v>98557</v>
      </c>
      <c r="C105" s="13" t="s">
        <v>485</v>
      </c>
      <c r="D105" s="593" t="str">
        <f>IF(B105="","",IFERROR(VLOOKUP(B105,'SINAPI12-24'!$A$5:$H$17812,2,FALSE),VLOOKUP(ORÇAMENTO!B105,COMPOSIÇÕES!$A$9:$G$412,3,FALSE)))</f>
        <v>IMPERMEABILIZAÇÃO DE SUPERFÍCIE COM EMULSÃO ASFÁLTICA, 2 DEMÃOS. AF_09/2023</v>
      </c>
      <c r="E105" s="614" t="str">
        <f>IF(B105="","",IFERROR(VLOOKUP(B105,'SINAPI12-24'!$A$5:$H$17812,3,FALSE),VLOOKUP(ORÇAMENTO!B105,COMPOSIÇÕES!$A$9:$G$412,4,FALSE)))</f>
        <v>M2</v>
      </c>
      <c r="F105" s="112">
        <v>39.15</v>
      </c>
      <c r="G105" s="615"/>
      <c r="H105" s="110">
        <v>0.29310000000000003</v>
      </c>
      <c r="I105" s="104">
        <f t="shared" si="102"/>
        <v>0</v>
      </c>
      <c r="J105" s="471">
        <f t="shared" si="103"/>
        <v>0</v>
      </c>
      <c r="K105" s="890"/>
      <c r="L105" s="66"/>
      <c r="M105" s="170"/>
      <c r="N105" s="339"/>
      <c r="O105" s="277"/>
      <c r="P105" s="66"/>
      <c r="Q105" s="170"/>
      <c r="R105" s="339"/>
      <c r="S105" s="330"/>
      <c r="T105" s="354"/>
      <c r="U105" s="168"/>
      <c r="V105" s="341"/>
      <c r="W105" s="21"/>
      <c r="X105" s="354"/>
      <c r="Y105" s="168"/>
      <c r="Z105" s="341"/>
      <c r="AA105" s="277"/>
      <c r="AB105" s="354"/>
      <c r="AC105" s="168"/>
      <c r="AD105" s="341"/>
      <c r="AE105" s="277"/>
      <c r="AF105" s="66"/>
      <c r="AG105" s="170"/>
      <c r="AH105" s="339"/>
      <c r="AI105" s="277"/>
      <c r="AJ105" s="66"/>
      <c r="AK105" s="170"/>
      <c r="AL105" s="339"/>
      <c r="AM105" s="151"/>
      <c r="AN105" s="66"/>
      <c r="AO105" s="170"/>
      <c r="AP105" s="339"/>
      <c r="AQ105" s="151"/>
      <c r="AR105" s="66"/>
      <c r="AS105" s="170"/>
      <c r="AT105" s="339"/>
      <c r="AU105" s="151"/>
      <c r="AV105" s="176"/>
      <c r="AW105" s="111"/>
      <c r="AX105" s="109"/>
      <c r="AY105" s="151"/>
      <c r="AZ105" s="176"/>
      <c r="BA105" s="111"/>
      <c r="BB105" s="109"/>
      <c r="BC105" s="151"/>
      <c r="BD105" s="156"/>
      <c r="BE105" s="170">
        <f t="shared" si="104"/>
        <v>0</v>
      </c>
      <c r="BF105" s="168">
        <f t="shared" si="105"/>
        <v>0</v>
      </c>
      <c r="BG105" s="151"/>
      <c r="BH105" s="66"/>
      <c r="BI105" s="170">
        <f t="shared" si="106"/>
        <v>0</v>
      </c>
      <c r="BJ105" s="339">
        <f t="shared" si="107"/>
        <v>0</v>
      </c>
      <c r="BL105" s="66"/>
      <c r="BM105" s="170">
        <f t="shared" si="108"/>
        <v>0</v>
      </c>
      <c r="BN105" s="339">
        <f t="shared" si="109"/>
        <v>0</v>
      </c>
      <c r="BP105" s="66">
        <f t="shared" si="110"/>
        <v>0</v>
      </c>
      <c r="BQ105" s="170">
        <f t="shared" si="111"/>
        <v>0</v>
      </c>
      <c r="BR105" s="339">
        <f t="shared" si="112"/>
        <v>0</v>
      </c>
      <c r="BT105" s="66"/>
      <c r="BU105" s="170">
        <f t="shared" si="113"/>
        <v>0</v>
      </c>
      <c r="BV105" s="339">
        <f t="shared" si="114"/>
        <v>0</v>
      </c>
      <c r="BX105" s="297">
        <f t="shared" si="115"/>
        <v>0</v>
      </c>
      <c r="BY105" s="170">
        <f t="shared" si="116"/>
        <v>0</v>
      </c>
      <c r="BZ105" s="339">
        <v>0</v>
      </c>
      <c r="CB105" s="297">
        <f t="shared" si="117"/>
        <v>0</v>
      </c>
      <c r="CC105" s="170">
        <f t="shared" si="118"/>
        <v>0</v>
      </c>
      <c r="CD105" s="339">
        <v>0</v>
      </c>
      <c r="CF105" s="297"/>
      <c r="CG105" s="170"/>
      <c r="CH105" s="339">
        <v>0</v>
      </c>
      <c r="CJ105" s="297">
        <f t="shared" si="119"/>
        <v>0</v>
      </c>
      <c r="CK105" s="170">
        <f t="shared" si="120"/>
        <v>0</v>
      </c>
      <c r="CL105" s="339">
        <v>0</v>
      </c>
    </row>
    <row r="106" spans="1:90" ht="15" customHeight="1" outlineLevel="2">
      <c r="A106" s="193" t="s">
        <v>15</v>
      </c>
      <c r="B106" s="192">
        <v>96622</v>
      </c>
      <c r="C106" s="13" t="s">
        <v>486</v>
      </c>
      <c r="D106" s="593" t="str">
        <f>IF(B106="","",IFERROR(VLOOKUP(B106,'SINAPI12-24'!$A$5:$H$17812,2,FALSE),VLOOKUP(ORÇAMENTO!B106,COMPOSIÇÕES!$A$9:$G$412,3,FALSE)))</f>
        <v>LASTRO COM MATERIAL GRANULAR, APLICADO EM PISOS OU LAJES SOBRE SOLO, ESPESSURA DE *5 CM*. AF_01/2024</v>
      </c>
      <c r="E106" s="614" t="str">
        <f>IF(B106="","",IFERROR(VLOOKUP(B106,'SINAPI12-24'!$A$5:$H$17812,3,FALSE),VLOOKUP(ORÇAMENTO!B106,COMPOSIÇÕES!$A$9:$G$412,4,FALSE)))</f>
        <v>M3</v>
      </c>
      <c r="F106" s="112">
        <v>1.9575</v>
      </c>
      <c r="G106" s="615"/>
      <c r="H106" s="110">
        <v>0.29310000000000003</v>
      </c>
      <c r="I106" s="104">
        <f t="shared" si="102"/>
        <v>0</v>
      </c>
      <c r="J106" s="471">
        <f t="shared" si="103"/>
        <v>0</v>
      </c>
      <c r="K106" s="890"/>
      <c r="L106" s="66"/>
      <c r="M106" s="170"/>
      <c r="N106" s="339"/>
      <c r="O106" s="277"/>
      <c r="P106" s="66"/>
      <c r="Q106" s="170"/>
      <c r="R106" s="339"/>
      <c r="S106" s="330"/>
      <c r="T106" s="354"/>
      <c r="U106" s="168"/>
      <c r="V106" s="341"/>
      <c r="W106" s="21"/>
      <c r="X106" s="354"/>
      <c r="Y106" s="168"/>
      <c r="Z106" s="341"/>
      <c r="AA106" s="277"/>
      <c r="AB106" s="354"/>
      <c r="AC106" s="168"/>
      <c r="AD106" s="341"/>
      <c r="AE106" s="277"/>
      <c r="AF106" s="66"/>
      <c r="AG106" s="170"/>
      <c r="AH106" s="339"/>
      <c r="AI106" s="277"/>
      <c r="AJ106" s="66"/>
      <c r="AK106" s="170"/>
      <c r="AL106" s="339"/>
      <c r="AM106" s="151"/>
      <c r="AN106" s="66"/>
      <c r="AO106" s="170"/>
      <c r="AP106" s="339"/>
      <c r="AQ106" s="151"/>
      <c r="AR106" s="66"/>
      <c r="AS106" s="170"/>
      <c r="AT106" s="339"/>
      <c r="AU106" s="151"/>
      <c r="AV106" s="176"/>
      <c r="AW106" s="111"/>
      <c r="AX106" s="109"/>
      <c r="AY106" s="151"/>
      <c r="AZ106" s="176"/>
      <c r="BA106" s="111"/>
      <c r="BB106" s="109"/>
      <c r="BC106" s="151"/>
      <c r="BD106" s="156"/>
      <c r="BE106" s="170">
        <f t="shared" si="104"/>
        <v>0</v>
      </c>
      <c r="BF106" s="168">
        <f t="shared" si="105"/>
        <v>0</v>
      </c>
      <c r="BG106" s="151"/>
      <c r="BH106" s="66"/>
      <c r="BI106" s="170">
        <f t="shared" si="106"/>
        <v>0</v>
      </c>
      <c r="BJ106" s="339">
        <f t="shared" si="107"/>
        <v>0</v>
      </c>
      <c r="BL106" s="66"/>
      <c r="BM106" s="170">
        <f t="shared" si="108"/>
        <v>0</v>
      </c>
      <c r="BN106" s="339">
        <f t="shared" si="109"/>
        <v>0</v>
      </c>
      <c r="BP106" s="66">
        <f t="shared" si="110"/>
        <v>0</v>
      </c>
      <c r="BQ106" s="170">
        <f t="shared" si="111"/>
        <v>0</v>
      </c>
      <c r="BR106" s="339">
        <f t="shared" si="112"/>
        <v>0</v>
      </c>
      <c r="BT106" s="66"/>
      <c r="BU106" s="170">
        <f t="shared" si="113"/>
        <v>0</v>
      </c>
      <c r="BV106" s="339">
        <f t="shared" si="114"/>
        <v>0</v>
      </c>
      <c r="BX106" s="297">
        <f t="shared" si="115"/>
        <v>0</v>
      </c>
      <c r="BY106" s="170">
        <f t="shared" si="116"/>
        <v>0</v>
      </c>
      <c r="BZ106" s="339">
        <v>0</v>
      </c>
      <c r="CB106" s="297">
        <f t="shared" si="117"/>
        <v>0</v>
      </c>
      <c r="CC106" s="170">
        <f t="shared" si="118"/>
        <v>0</v>
      </c>
      <c r="CD106" s="339">
        <v>0</v>
      </c>
      <c r="CF106" s="297"/>
      <c r="CG106" s="170"/>
      <c r="CH106" s="339">
        <v>0</v>
      </c>
      <c r="CJ106" s="297">
        <f t="shared" si="119"/>
        <v>0</v>
      </c>
      <c r="CK106" s="170">
        <f t="shared" si="120"/>
        <v>0</v>
      </c>
      <c r="CL106" s="339">
        <v>0</v>
      </c>
    </row>
    <row r="107" spans="1:90" ht="15" customHeight="1" outlineLevel="2">
      <c r="A107" s="193" t="s">
        <v>15</v>
      </c>
      <c r="B107" s="192">
        <v>101173</v>
      </c>
      <c r="C107" s="13" t="s">
        <v>487</v>
      </c>
      <c r="D107" s="593" t="str">
        <f>IF(B107="","",IFERROR(VLOOKUP(B107,'SINAPI12-24'!$A$5:$H$17812,2,FALSE),VLOOKUP(ORÇAMENTO!B107,COMPOSIÇÕES!$A$9:$G$412,3,FALSE)))</f>
        <v>ESTACA BROCA DE CONCRETO, DIÂMETRO DE 20CM, ESCAVAÇÃO MANUAL COM TRADO CONCHA, COM ARMADURA DE ARRANQUE. AF_05/2020</v>
      </c>
      <c r="E107" s="614" t="str">
        <f>IF(B107="","",IFERROR(VLOOKUP(B107,'SINAPI12-24'!$A$5:$H$17812,3,FALSE),VLOOKUP(ORÇAMENTO!B107,COMPOSIÇÕES!$A$9:$G$412,4,FALSE)))</f>
        <v>M</v>
      </c>
      <c r="F107" s="112">
        <v>87</v>
      </c>
      <c r="G107" s="615"/>
      <c r="H107" s="110">
        <v>0.29310000000000003</v>
      </c>
      <c r="I107" s="104">
        <f t="shared" si="102"/>
        <v>0</v>
      </c>
      <c r="J107" s="471">
        <f t="shared" si="103"/>
        <v>0</v>
      </c>
      <c r="K107" s="890"/>
      <c r="L107" s="66"/>
      <c r="M107" s="170"/>
      <c r="N107" s="339"/>
      <c r="O107" s="277"/>
      <c r="P107" s="66"/>
      <c r="Q107" s="170"/>
      <c r="R107" s="339"/>
      <c r="S107" s="330"/>
      <c r="T107" s="354"/>
      <c r="U107" s="168"/>
      <c r="V107" s="341"/>
      <c r="W107" s="21"/>
      <c r="X107" s="354"/>
      <c r="Y107" s="168"/>
      <c r="Z107" s="341"/>
      <c r="AA107" s="277"/>
      <c r="AB107" s="354"/>
      <c r="AC107" s="168"/>
      <c r="AD107" s="341"/>
      <c r="AE107" s="277"/>
      <c r="AF107" s="66"/>
      <c r="AG107" s="170"/>
      <c r="AH107" s="339"/>
      <c r="AI107" s="277"/>
      <c r="AJ107" s="66"/>
      <c r="AK107" s="170"/>
      <c r="AL107" s="339"/>
      <c r="AM107" s="151"/>
      <c r="AN107" s="66"/>
      <c r="AO107" s="170"/>
      <c r="AP107" s="339"/>
      <c r="AQ107" s="151"/>
      <c r="AR107" s="66"/>
      <c r="AS107" s="170"/>
      <c r="AT107" s="339"/>
      <c r="AU107" s="151"/>
      <c r="AV107" s="176"/>
      <c r="AW107" s="111"/>
      <c r="AX107" s="109"/>
      <c r="AY107" s="151"/>
      <c r="AZ107" s="176"/>
      <c r="BA107" s="111"/>
      <c r="BB107" s="109"/>
      <c r="BC107" s="151"/>
      <c r="BD107" s="156"/>
      <c r="BE107" s="170">
        <f t="shared" si="104"/>
        <v>0</v>
      </c>
      <c r="BF107" s="168">
        <f t="shared" si="105"/>
        <v>0</v>
      </c>
      <c r="BG107" s="151"/>
      <c r="BH107" s="66"/>
      <c r="BI107" s="170">
        <f t="shared" si="106"/>
        <v>0</v>
      </c>
      <c r="BJ107" s="339">
        <f t="shared" si="107"/>
        <v>0</v>
      </c>
      <c r="BL107" s="66"/>
      <c r="BM107" s="170">
        <f t="shared" si="108"/>
        <v>0</v>
      </c>
      <c r="BN107" s="339">
        <f t="shared" si="109"/>
        <v>0</v>
      </c>
      <c r="BP107" s="66">
        <f t="shared" si="110"/>
        <v>0</v>
      </c>
      <c r="BQ107" s="170">
        <f t="shared" si="111"/>
        <v>0</v>
      </c>
      <c r="BR107" s="339">
        <f t="shared" si="112"/>
        <v>0</v>
      </c>
      <c r="BT107" s="66"/>
      <c r="BU107" s="170">
        <f t="shared" si="113"/>
        <v>0</v>
      </c>
      <c r="BV107" s="339">
        <f t="shared" si="114"/>
        <v>0</v>
      </c>
      <c r="BX107" s="297">
        <f t="shared" si="115"/>
        <v>0</v>
      </c>
      <c r="BY107" s="170">
        <f t="shared" si="116"/>
        <v>0</v>
      </c>
      <c r="BZ107" s="339">
        <v>0</v>
      </c>
      <c r="CB107" s="297">
        <f t="shared" si="117"/>
        <v>0</v>
      </c>
      <c r="CC107" s="170">
        <f t="shared" si="118"/>
        <v>0</v>
      </c>
      <c r="CD107" s="339">
        <v>0</v>
      </c>
      <c r="CF107" s="297"/>
      <c r="CG107" s="170"/>
      <c r="CH107" s="339">
        <v>0</v>
      </c>
      <c r="CJ107" s="297">
        <f t="shared" si="119"/>
        <v>0</v>
      </c>
      <c r="CK107" s="170">
        <f t="shared" si="120"/>
        <v>0</v>
      </c>
      <c r="CL107" s="339">
        <v>0</v>
      </c>
    </row>
    <row r="108" spans="1:90" ht="15" customHeight="1" outlineLevel="2">
      <c r="A108" s="197" t="s">
        <v>15</v>
      </c>
      <c r="B108" s="198">
        <v>96555</v>
      </c>
      <c r="C108" s="44" t="s">
        <v>488</v>
      </c>
      <c r="D108" s="593" t="str">
        <f>IF(B108="","",IFERROR(VLOOKUP(B108,'SINAPI12-24'!$A$5:$H$17812,2,FALSE),VLOOKUP(ORÇAMENTO!B108,COMPOSIÇÕES!$A$9:$G$412,3,FALSE)))</f>
        <v>CONCRETAGEM DE BLOCO DE COROAMENTO OU VIGA BALDRAME, FCK 30 MPA, COM USO DE JERICA - LANÇAMENTO, ADENSAMENTO E ACABAMENTO. AF_01/2024</v>
      </c>
      <c r="E108" s="614" t="str">
        <f>IF(B108="","",IFERROR(VLOOKUP(B108,'SINAPI12-24'!$A$5:$H$17812,3,FALSE),VLOOKUP(ORÇAMENTO!B108,COMPOSIÇÕES!$A$9:$G$412,4,FALSE)))</f>
        <v>M3</v>
      </c>
      <c r="F108" s="129">
        <v>15.66</v>
      </c>
      <c r="G108" s="615"/>
      <c r="H108" s="130">
        <v>0.29310000000000003</v>
      </c>
      <c r="I108" s="104">
        <f t="shared" si="102"/>
        <v>0</v>
      </c>
      <c r="J108" s="472">
        <f t="shared" si="103"/>
        <v>0</v>
      </c>
      <c r="K108" s="890"/>
      <c r="L108" s="68"/>
      <c r="M108" s="136"/>
      <c r="N108" s="342"/>
      <c r="O108" s="277"/>
      <c r="P108" s="68"/>
      <c r="Q108" s="136"/>
      <c r="R108" s="342"/>
      <c r="S108" s="330"/>
      <c r="T108" s="355"/>
      <c r="U108" s="328"/>
      <c r="V108" s="344"/>
      <c r="W108" s="21"/>
      <c r="X108" s="355"/>
      <c r="Y108" s="328"/>
      <c r="Z108" s="344"/>
      <c r="AA108" s="277"/>
      <c r="AB108" s="355"/>
      <c r="AC108" s="328"/>
      <c r="AD108" s="344"/>
      <c r="AE108" s="277"/>
      <c r="AF108" s="68"/>
      <c r="AG108" s="136"/>
      <c r="AH108" s="342"/>
      <c r="AI108" s="277"/>
      <c r="AJ108" s="68"/>
      <c r="AK108" s="136"/>
      <c r="AL108" s="342"/>
      <c r="AM108" s="151"/>
      <c r="AN108" s="68"/>
      <c r="AO108" s="136"/>
      <c r="AP108" s="342"/>
      <c r="AQ108" s="151"/>
      <c r="AR108" s="68"/>
      <c r="AS108" s="136"/>
      <c r="AT108" s="342"/>
      <c r="AU108" s="151"/>
      <c r="AV108" s="310"/>
      <c r="AW108" s="128"/>
      <c r="AX108" s="149"/>
      <c r="AY108" s="151"/>
      <c r="AZ108" s="310"/>
      <c r="BA108" s="128"/>
      <c r="BB108" s="149"/>
      <c r="BC108" s="151"/>
      <c r="BD108" s="282"/>
      <c r="BE108" s="136">
        <f t="shared" si="104"/>
        <v>0</v>
      </c>
      <c r="BF108" s="328">
        <f t="shared" si="105"/>
        <v>0</v>
      </c>
      <c r="BG108" s="151"/>
      <c r="BH108" s="68"/>
      <c r="BI108" s="136">
        <f t="shared" si="106"/>
        <v>0</v>
      </c>
      <c r="BJ108" s="342">
        <f t="shared" si="107"/>
        <v>0</v>
      </c>
      <c r="BL108" s="68"/>
      <c r="BM108" s="136">
        <f t="shared" si="108"/>
        <v>0</v>
      </c>
      <c r="BN108" s="342">
        <f t="shared" si="109"/>
        <v>0</v>
      </c>
      <c r="BP108" s="68">
        <f t="shared" si="110"/>
        <v>0</v>
      </c>
      <c r="BQ108" s="136">
        <f t="shared" si="111"/>
        <v>0</v>
      </c>
      <c r="BR108" s="342">
        <f t="shared" si="112"/>
        <v>0</v>
      </c>
      <c r="BT108" s="68"/>
      <c r="BU108" s="136">
        <f t="shared" si="113"/>
        <v>0</v>
      </c>
      <c r="BV108" s="342">
        <f t="shared" si="114"/>
        <v>0</v>
      </c>
      <c r="BX108" s="298">
        <f t="shared" si="115"/>
        <v>0</v>
      </c>
      <c r="BY108" s="136">
        <f t="shared" si="116"/>
        <v>0</v>
      </c>
      <c r="BZ108" s="342">
        <v>0</v>
      </c>
      <c r="CB108" s="298">
        <f t="shared" si="117"/>
        <v>0</v>
      </c>
      <c r="CC108" s="136">
        <f t="shared" si="118"/>
        <v>0</v>
      </c>
      <c r="CD108" s="342">
        <v>0</v>
      </c>
      <c r="CF108" s="298"/>
      <c r="CG108" s="136"/>
      <c r="CH108" s="342">
        <v>0</v>
      </c>
      <c r="CJ108" s="298">
        <f t="shared" si="119"/>
        <v>0</v>
      </c>
      <c r="CK108" s="136">
        <f t="shared" si="120"/>
        <v>0</v>
      </c>
      <c r="CL108" s="342">
        <v>0</v>
      </c>
    </row>
    <row r="109" spans="1:90" ht="15" customHeight="1" outlineLevel="1">
      <c r="A109" s="430"/>
      <c r="B109" s="431"/>
      <c r="C109" s="432" t="s">
        <v>151</v>
      </c>
      <c r="D109" s="591" t="s">
        <v>489</v>
      </c>
      <c r="E109" s="433"/>
      <c r="F109" s="434"/>
      <c r="G109" s="435"/>
      <c r="H109" s="436"/>
      <c r="I109" s="435"/>
      <c r="J109" s="437">
        <f>SUM(J110:J111)</f>
        <v>0</v>
      </c>
      <c r="K109" s="890"/>
      <c r="L109" s="266"/>
      <c r="M109" s="267"/>
      <c r="N109" s="356"/>
      <c r="O109" s="277"/>
      <c r="P109" s="266"/>
      <c r="Q109" s="267"/>
      <c r="R109" s="356"/>
      <c r="S109" s="330"/>
      <c r="T109" s="357"/>
      <c r="U109" s="358"/>
      <c r="V109" s="359"/>
      <c r="W109" s="21"/>
      <c r="X109" s="357"/>
      <c r="Y109" s="358"/>
      <c r="Z109" s="359"/>
      <c r="AA109" s="277"/>
      <c r="AB109" s="357"/>
      <c r="AC109" s="358"/>
      <c r="AD109" s="359"/>
      <c r="AE109" s="277"/>
      <c r="AF109" s="266"/>
      <c r="AG109" s="267"/>
      <c r="AH109" s="356"/>
      <c r="AI109" s="277"/>
      <c r="AJ109" s="266"/>
      <c r="AK109" s="267"/>
      <c r="AL109" s="356"/>
      <c r="AM109" s="151"/>
      <c r="AN109" s="266"/>
      <c r="AO109" s="267"/>
      <c r="AP109" s="356"/>
      <c r="AQ109" s="151"/>
      <c r="AR109" s="266"/>
      <c r="AS109" s="267"/>
      <c r="AT109" s="356"/>
      <c r="AU109" s="151"/>
      <c r="AV109" s="313"/>
      <c r="AW109" s="314"/>
      <c r="AX109" s="490"/>
      <c r="AY109" s="151"/>
      <c r="AZ109" s="313"/>
      <c r="BA109" s="314"/>
      <c r="BB109" s="490"/>
      <c r="BC109" s="151"/>
      <c r="BD109" s="266"/>
      <c r="BE109" s="267"/>
      <c r="BF109" s="356"/>
      <c r="BG109" s="151"/>
      <c r="BH109" s="266"/>
      <c r="BI109" s="267"/>
      <c r="BJ109" s="356"/>
      <c r="BL109" s="266"/>
      <c r="BM109" s="267"/>
      <c r="BN109" s="356"/>
      <c r="BP109" s="266"/>
      <c r="BQ109" s="267"/>
      <c r="BR109" s="356"/>
      <c r="BT109" s="266"/>
      <c r="BU109" s="267"/>
      <c r="BV109" s="356"/>
      <c r="BX109" s="300"/>
      <c r="BY109" s="267"/>
      <c r="BZ109" s="356"/>
      <c r="CB109" s="300"/>
      <c r="CC109" s="267"/>
      <c r="CD109" s="356"/>
      <c r="CF109" s="300"/>
      <c r="CG109" s="267"/>
      <c r="CH109" s="356"/>
      <c r="CJ109" s="300"/>
      <c r="CK109" s="267"/>
      <c r="CL109" s="356"/>
    </row>
    <row r="110" spans="1:90" ht="15" customHeight="1" outlineLevel="2">
      <c r="A110" s="428" t="s">
        <v>15</v>
      </c>
      <c r="B110" s="429">
        <v>103357</v>
      </c>
      <c r="C110" s="133" t="s">
        <v>287</v>
      </c>
      <c r="D110" s="593" t="str">
        <f>IF(B110="","",IFERROR(VLOOKUP(B110,'SINAPI12-24'!$A$5:$H$17812,2,FALSE),VLOOKUP(ORÇAMENTO!B110,COMPOSIÇÕES!$A$9:$G$412,3,FALSE)))</f>
        <v>ALVENARIA DE VEDAÇÃO DE BLOCOS CERÂMICOS FURADOS NA HORIZONTAL DE 9X19X29 CM (ESPESSURA 9 CM) E ARGAMASSA DE ASSENTAMENTO COM PREPARO MANUAL. AF_12/2021</v>
      </c>
      <c r="E110" s="614" t="str">
        <f>IF(B110="","",IFERROR(VLOOKUP(B110,'SINAPI12-24'!$A$5:$H$17812,3,FALSE),VLOOKUP(ORÇAMENTO!B110,COMPOSIÇÕES!$A$9:$G$412,4,FALSE)))</f>
        <v>M2</v>
      </c>
      <c r="F110" s="161">
        <v>574.20000000000005</v>
      </c>
      <c r="G110" s="615"/>
      <c r="H110" s="134">
        <v>0.29310000000000003</v>
      </c>
      <c r="I110" s="104">
        <f t="shared" ref="I110:I111" si="121">TRUNC(((G110*$H$37)+G110),2)</f>
        <v>0</v>
      </c>
      <c r="J110" s="474">
        <f t="shared" ref="J110:J111" si="122">TRUNC(F110*I110,2)</f>
        <v>0</v>
      </c>
      <c r="K110" s="890"/>
      <c r="L110" s="69"/>
      <c r="M110" s="114"/>
      <c r="N110" s="336"/>
      <c r="O110" s="277"/>
      <c r="P110" s="69"/>
      <c r="Q110" s="114"/>
      <c r="R110" s="336"/>
      <c r="S110" s="330"/>
      <c r="T110" s="353"/>
      <c r="U110" s="167"/>
      <c r="V110" s="338"/>
      <c r="W110" s="21"/>
      <c r="X110" s="353"/>
      <c r="Y110" s="167"/>
      <c r="Z110" s="338"/>
      <c r="AA110" s="277"/>
      <c r="AB110" s="353"/>
      <c r="AC110" s="167"/>
      <c r="AD110" s="338"/>
      <c r="AE110" s="277"/>
      <c r="AF110" s="69"/>
      <c r="AG110" s="114"/>
      <c r="AH110" s="336"/>
      <c r="AI110" s="277"/>
      <c r="AJ110" s="69"/>
      <c r="AK110" s="114"/>
      <c r="AL110" s="336"/>
      <c r="AM110" s="151"/>
      <c r="AN110" s="69"/>
      <c r="AO110" s="114"/>
      <c r="AP110" s="336"/>
      <c r="AQ110" s="151"/>
      <c r="AR110" s="69"/>
      <c r="AS110" s="114"/>
      <c r="AT110" s="336"/>
      <c r="AU110" s="151"/>
      <c r="AV110" s="312"/>
      <c r="AW110" s="115"/>
      <c r="AX110" s="133"/>
      <c r="AY110" s="151"/>
      <c r="AZ110" s="312"/>
      <c r="BA110" s="115"/>
      <c r="BB110" s="133"/>
      <c r="BC110" s="151"/>
      <c r="BD110" s="281"/>
      <c r="BE110" s="114">
        <f t="shared" ref="BE110:BE111" si="123">TRUNC(BD110*I110,2)</f>
        <v>0</v>
      </c>
      <c r="BF110" s="167">
        <f>BD110/($F110-$X110-$AZ110)</f>
        <v>0</v>
      </c>
      <c r="BG110" s="151"/>
      <c r="BH110" s="69"/>
      <c r="BI110" s="114">
        <f t="shared" ref="BI110:BI111" si="124">TRUNC(BH110*I110,2)</f>
        <v>0</v>
      </c>
      <c r="BJ110" s="336">
        <f>BH110/($F110-$X110-$AZ110)</f>
        <v>0</v>
      </c>
      <c r="BL110" s="69"/>
      <c r="BM110" s="114">
        <f t="shared" ref="BM110:BM111" si="125">TRUNC(BL110*M110,2)</f>
        <v>0</v>
      </c>
      <c r="BN110" s="336">
        <f t="shared" ref="BN110:BN111" si="126">BL110/($F110-$X110-$AZ110)</f>
        <v>0</v>
      </c>
      <c r="BP110" s="69">
        <f t="shared" ref="BP110:BP111" si="127">L110+P110+AF110+AJ110+AN110+AR110+BD110+BH110</f>
        <v>0</v>
      </c>
      <c r="BQ110" s="114">
        <f t="shared" ref="BQ110:BQ111" si="128">M110+Q110+AG110+AK110+AO110+AS110+BE110+BI110</f>
        <v>0</v>
      </c>
      <c r="BR110" s="336">
        <f>BP110/($F110-$X110-$AZ110)</f>
        <v>0</v>
      </c>
      <c r="BT110" s="69"/>
      <c r="BU110" s="114">
        <f t="shared" ref="BU110:BU111" si="129">TRUNC(BT110*I110,2)</f>
        <v>0</v>
      </c>
      <c r="BV110" s="336">
        <f>BT110/($F110-$X110-$AZ110)</f>
        <v>0</v>
      </c>
      <c r="BX110" s="296">
        <f t="shared" ref="BX110:BX111" si="130">AB110</f>
        <v>0</v>
      </c>
      <c r="BY110" s="114">
        <f t="shared" ref="BY110:BY111" si="131">AC110</f>
        <v>0</v>
      </c>
      <c r="BZ110" s="336">
        <v>0</v>
      </c>
      <c r="CB110" s="296">
        <f t="shared" ref="CB110:CB111" si="132">T110-BX110</f>
        <v>0</v>
      </c>
      <c r="CC110" s="114">
        <f t="shared" ref="CC110:CC111" si="133">TRUNC(CB110*I110,2)</f>
        <v>0</v>
      </c>
      <c r="CD110" s="336">
        <v>0</v>
      </c>
      <c r="CF110" s="296"/>
      <c r="CG110" s="114"/>
      <c r="CH110" s="336">
        <v>0</v>
      </c>
      <c r="CJ110" s="296">
        <f t="shared" ref="CJ110:CJ111" si="134">AV110-CF110</f>
        <v>0</v>
      </c>
      <c r="CK110" s="114">
        <f t="shared" ref="CK110:CK111" si="135">TRUNC(CJ110*I110,2)</f>
        <v>0</v>
      </c>
      <c r="CL110" s="336">
        <v>0</v>
      </c>
    </row>
    <row r="111" spans="1:90" ht="15" customHeight="1" outlineLevel="2">
      <c r="A111" s="197" t="s">
        <v>15</v>
      </c>
      <c r="B111" s="198">
        <v>103669</v>
      </c>
      <c r="C111" s="149" t="s">
        <v>288</v>
      </c>
      <c r="D111" s="593" t="str">
        <f>IF(B111="","",IFERROR(VLOOKUP(B111,'SINAPI12-24'!$A$5:$H$17812,2,FALSE),VLOOKUP(ORÇAMENTO!B111,COMPOSIÇÕES!$A$9:$G$412,3,FALSE)))</f>
        <v>CONCRETAGEM DE PILARES, FCK = 25 MPA,  COM USO DE BALDES - LANÇAMENTO, ADENSAMENTO E ACABAMENTO. AF_02/2022</v>
      </c>
      <c r="E111" s="614" t="str">
        <f>IF(B111="","",IFERROR(VLOOKUP(B111,'SINAPI12-24'!$A$5:$H$17812,3,FALSE),VLOOKUP(ORÇAMENTO!B111,COMPOSIÇÕES!$A$9:$G$412,4,FALSE)))</f>
        <v>M3</v>
      </c>
      <c r="F111" s="129">
        <v>38.28</v>
      </c>
      <c r="G111" s="615"/>
      <c r="H111" s="130">
        <v>0.29310000000000003</v>
      </c>
      <c r="I111" s="104">
        <f t="shared" si="121"/>
        <v>0</v>
      </c>
      <c r="J111" s="472">
        <f t="shared" si="122"/>
        <v>0</v>
      </c>
      <c r="K111" s="890"/>
      <c r="L111" s="68"/>
      <c r="M111" s="136"/>
      <c r="N111" s="342"/>
      <c r="O111" s="277"/>
      <c r="P111" s="68"/>
      <c r="Q111" s="136"/>
      <c r="R111" s="342"/>
      <c r="S111" s="330"/>
      <c r="T111" s="355"/>
      <c r="U111" s="328"/>
      <c r="V111" s="344"/>
      <c r="W111" s="21"/>
      <c r="X111" s="355"/>
      <c r="Y111" s="328"/>
      <c r="Z111" s="344"/>
      <c r="AA111" s="277"/>
      <c r="AB111" s="355"/>
      <c r="AC111" s="328"/>
      <c r="AD111" s="344"/>
      <c r="AE111" s="277"/>
      <c r="AF111" s="68"/>
      <c r="AG111" s="136"/>
      <c r="AH111" s="342"/>
      <c r="AI111" s="277"/>
      <c r="AJ111" s="68"/>
      <c r="AK111" s="136"/>
      <c r="AL111" s="342"/>
      <c r="AM111" s="151"/>
      <c r="AN111" s="68"/>
      <c r="AO111" s="136"/>
      <c r="AP111" s="342"/>
      <c r="AQ111" s="151"/>
      <c r="AR111" s="68"/>
      <c r="AS111" s="136"/>
      <c r="AT111" s="342"/>
      <c r="AU111" s="151"/>
      <c r="AV111" s="310"/>
      <c r="AW111" s="128"/>
      <c r="AX111" s="149"/>
      <c r="AY111" s="151"/>
      <c r="AZ111" s="310"/>
      <c r="BA111" s="128"/>
      <c r="BB111" s="149"/>
      <c r="BC111" s="151"/>
      <c r="BD111" s="282"/>
      <c r="BE111" s="136">
        <f t="shared" si="123"/>
        <v>0</v>
      </c>
      <c r="BF111" s="328">
        <f>BD111/($F111-$X111-$AZ111)</f>
        <v>0</v>
      </c>
      <c r="BG111" s="151"/>
      <c r="BH111" s="68"/>
      <c r="BI111" s="136">
        <f t="shared" si="124"/>
        <v>0</v>
      </c>
      <c r="BJ111" s="342">
        <f>BH111/($F111-$X111-$AZ111)</f>
        <v>0</v>
      </c>
      <c r="BL111" s="68"/>
      <c r="BM111" s="136">
        <f t="shared" si="125"/>
        <v>0</v>
      </c>
      <c r="BN111" s="342">
        <f t="shared" si="126"/>
        <v>0</v>
      </c>
      <c r="BP111" s="68">
        <f t="shared" si="127"/>
        <v>0</v>
      </c>
      <c r="BQ111" s="136">
        <f t="shared" si="128"/>
        <v>0</v>
      </c>
      <c r="BR111" s="342">
        <f>BP111/($F111-$X111-$AZ111)</f>
        <v>0</v>
      </c>
      <c r="BT111" s="68"/>
      <c r="BU111" s="136">
        <f t="shared" si="129"/>
        <v>0</v>
      </c>
      <c r="BV111" s="342">
        <f>BT111/($F111-$X111-$AZ111)</f>
        <v>0</v>
      </c>
      <c r="BX111" s="298">
        <f t="shared" si="130"/>
        <v>0</v>
      </c>
      <c r="BY111" s="136">
        <f t="shared" si="131"/>
        <v>0</v>
      </c>
      <c r="BZ111" s="342">
        <v>0</v>
      </c>
      <c r="CB111" s="298">
        <f t="shared" si="132"/>
        <v>0</v>
      </c>
      <c r="CC111" s="136">
        <f t="shared" si="133"/>
        <v>0</v>
      </c>
      <c r="CD111" s="342">
        <v>0</v>
      </c>
      <c r="CF111" s="298"/>
      <c r="CG111" s="136"/>
      <c r="CH111" s="342">
        <v>0</v>
      </c>
      <c r="CJ111" s="298">
        <f t="shared" si="134"/>
        <v>0</v>
      </c>
      <c r="CK111" s="136">
        <f t="shared" si="135"/>
        <v>0</v>
      </c>
      <c r="CL111" s="342">
        <v>0</v>
      </c>
    </row>
    <row r="112" spans="1:90" ht="15" customHeight="1" outlineLevel="1">
      <c r="A112" s="430"/>
      <c r="B112" s="431"/>
      <c r="C112" s="432" t="s">
        <v>152</v>
      </c>
      <c r="D112" s="591" t="s">
        <v>490</v>
      </c>
      <c r="E112" s="433"/>
      <c r="F112" s="434"/>
      <c r="G112" s="435"/>
      <c r="H112" s="436"/>
      <c r="I112" s="435"/>
      <c r="J112" s="437">
        <f>SUM(J113:J114)</f>
        <v>0</v>
      </c>
      <c r="K112" s="890"/>
      <c r="L112" s="266"/>
      <c r="M112" s="267"/>
      <c r="N112" s="356"/>
      <c r="O112" s="277"/>
      <c r="P112" s="266"/>
      <c r="Q112" s="267"/>
      <c r="R112" s="356"/>
      <c r="S112" s="330"/>
      <c r="T112" s="357"/>
      <c r="U112" s="358"/>
      <c r="V112" s="359"/>
      <c r="W112" s="21"/>
      <c r="X112" s="357"/>
      <c r="Y112" s="358"/>
      <c r="Z112" s="359"/>
      <c r="AA112" s="277"/>
      <c r="AB112" s="357"/>
      <c r="AC112" s="358"/>
      <c r="AD112" s="359"/>
      <c r="AE112" s="277"/>
      <c r="AF112" s="266"/>
      <c r="AG112" s="267"/>
      <c r="AH112" s="356"/>
      <c r="AI112" s="277"/>
      <c r="AJ112" s="266"/>
      <c r="AK112" s="267"/>
      <c r="AL112" s="356"/>
      <c r="AM112" s="151"/>
      <c r="AN112" s="266"/>
      <c r="AO112" s="267"/>
      <c r="AP112" s="356"/>
      <c r="AQ112" s="151"/>
      <c r="AR112" s="266"/>
      <c r="AS112" s="267"/>
      <c r="AT112" s="356"/>
      <c r="AU112" s="151"/>
      <c r="AV112" s="313"/>
      <c r="AW112" s="314"/>
      <c r="AX112" s="490"/>
      <c r="AY112" s="151"/>
      <c r="AZ112" s="313"/>
      <c r="BA112" s="314"/>
      <c r="BB112" s="490"/>
      <c r="BC112" s="151"/>
      <c r="BD112" s="266"/>
      <c r="BE112" s="267"/>
      <c r="BF112" s="356"/>
      <c r="BG112" s="151"/>
      <c r="BH112" s="266"/>
      <c r="BI112" s="267"/>
      <c r="BJ112" s="356"/>
      <c r="BL112" s="266"/>
      <c r="BM112" s="267"/>
      <c r="BN112" s="356"/>
      <c r="BP112" s="266"/>
      <c r="BQ112" s="267"/>
      <c r="BR112" s="356"/>
      <c r="BT112" s="266"/>
      <c r="BU112" s="267"/>
      <c r="BV112" s="356"/>
      <c r="BX112" s="300"/>
      <c r="BY112" s="267"/>
      <c r="BZ112" s="356"/>
      <c r="CB112" s="300"/>
      <c r="CC112" s="267"/>
      <c r="CD112" s="356"/>
      <c r="CF112" s="300"/>
      <c r="CG112" s="267"/>
      <c r="CH112" s="356"/>
      <c r="CJ112" s="300"/>
      <c r="CK112" s="267"/>
      <c r="CL112" s="356"/>
    </row>
    <row r="113" spans="1:90" ht="15" customHeight="1" outlineLevel="2">
      <c r="A113" s="428" t="s">
        <v>15</v>
      </c>
      <c r="B113" s="429">
        <v>87792</v>
      </c>
      <c r="C113" s="133" t="s">
        <v>289</v>
      </c>
      <c r="D113" s="593" t="str">
        <f>IF(B113="","",IFERROR(VLOOKUP(B113,'SINAPI12-24'!$A$5:$H$17812,2,FALSE),VLOOKUP(ORÇAMENTO!B113,COMPOSIÇÕES!$A$9:$G$412,3,FALSE)))</f>
        <v>EMBOÇO OU MASSA ÚNICA EM ARGAMASSA TRAÇO 1:2:8, PREPARO MECÂNICO COM BETONEIRA 400 L, APLICADA MANUALMENTE EM PANOS CEGOS DE FACHADA (SEM PRESENÇA DE VÃOS), ESPESSURA DE 25 MM. AF_08/2022</v>
      </c>
      <c r="E113" s="614" t="str">
        <f>IF(B113="","",IFERROR(VLOOKUP(B113,'SINAPI12-24'!$A$5:$H$17812,3,FALSE),VLOOKUP(ORÇAMENTO!B113,COMPOSIÇÕES!$A$9:$G$412,4,FALSE)))</f>
        <v>M2</v>
      </c>
      <c r="F113" s="161">
        <v>1148.4000000000001</v>
      </c>
      <c r="G113" s="615"/>
      <c r="H113" s="134">
        <v>0.29310000000000003</v>
      </c>
      <c r="I113" s="104">
        <f t="shared" ref="I113:I114" si="136">TRUNC(((G113*$H$37)+G113),2)</f>
        <v>0</v>
      </c>
      <c r="J113" s="474">
        <f t="shared" ref="J113:J114" si="137">TRUNC(F113*I113,2)</f>
        <v>0</v>
      </c>
      <c r="K113" s="890"/>
      <c r="L113" s="69"/>
      <c r="M113" s="114"/>
      <c r="N113" s="336"/>
      <c r="O113" s="277"/>
      <c r="P113" s="69"/>
      <c r="Q113" s="114"/>
      <c r="R113" s="336"/>
      <c r="S113" s="330"/>
      <c r="T113" s="353"/>
      <c r="U113" s="167"/>
      <c r="V113" s="338"/>
      <c r="W113" s="21"/>
      <c r="X113" s="353"/>
      <c r="Y113" s="167"/>
      <c r="Z113" s="338"/>
      <c r="AA113" s="277"/>
      <c r="AB113" s="353"/>
      <c r="AC113" s="167"/>
      <c r="AD113" s="338"/>
      <c r="AE113" s="277"/>
      <c r="AF113" s="69"/>
      <c r="AG113" s="114"/>
      <c r="AH113" s="336"/>
      <c r="AI113" s="277"/>
      <c r="AJ113" s="69"/>
      <c r="AK113" s="114"/>
      <c r="AL113" s="336"/>
      <c r="AM113" s="151"/>
      <c r="AN113" s="69"/>
      <c r="AO113" s="114"/>
      <c r="AP113" s="336"/>
      <c r="AQ113" s="151"/>
      <c r="AR113" s="69"/>
      <c r="AS113" s="114"/>
      <c r="AT113" s="336"/>
      <c r="AU113" s="151"/>
      <c r="AV113" s="312"/>
      <c r="AW113" s="115"/>
      <c r="AX113" s="133"/>
      <c r="AY113" s="151"/>
      <c r="AZ113" s="312"/>
      <c r="BA113" s="115"/>
      <c r="BB113" s="133"/>
      <c r="BC113" s="151"/>
      <c r="BD113" s="281"/>
      <c r="BE113" s="114">
        <f t="shared" ref="BE113:BE114" si="138">TRUNC(BD113*I113,2)</f>
        <v>0</v>
      </c>
      <c r="BF113" s="167">
        <f>BD113/($F113-$X113-$AZ113)</f>
        <v>0</v>
      </c>
      <c r="BG113" s="151"/>
      <c r="BH113" s="69"/>
      <c r="BI113" s="114">
        <f t="shared" ref="BI113:BI114" si="139">TRUNC(BH113*I113,2)</f>
        <v>0</v>
      </c>
      <c r="BJ113" s="336">
        <f>BH113/($F113-$X113-$AZ113)</f>
        <v>0</v>
      </c>
      <c r="BL113" s="69"/>
      <c r="BM113" s="114">
        <f t="shared" ref="BM113:BM114" si="140">TRUNC(BL113*M113,2)</f>
        <v>0</v>
      </c>
      <c r="BN113" s="336">
        <f t="shared" ref="BN113:BN114" si="141">BL113/($F113-$X113-$AZ113)</f>
        <v>0</v>
      </c>
      <c r="BP113" s="69">
        <f t="shared" ref="BP113:BP114" si="142">L113+P113+AF113+AJ113+AN113+AR113+BD113+BH113</f>
        <v>0</v>
      </c>
      <c r="BQ113" s="114">
        <f t="shared" ref="BQ113:BQ114" si="143">M113+Q113+AG113+AK113+AO113+AS113+BE113+BI113</f>
        <v>0</v>
      </c>
      <c r="BR113" s="336">
        <f>BP113/($F113-$X113-$AZ113)</f>
        <v>0</v>
      </c>
      <c r="BT113" s="69"/>
      <c r="BU113" s="114">
        <f t="shared" ref="BU113:BU114" si="144">TRUNC(BT113*I113,2)</f>
        <v>0</v>
      </c>
      <c r="BV113" s="336">
        <f>BT113/($F113-$X113-$AZ113)</f>
        <v>0</v>
      </c>
      <c r="BX113" s="296">
        <f t="shared" ref="BX113:BX114" si="145">AB113</f>
        <v>0</v>
      </c>
      <c r="BY113" s="114">
        <f t="shared" ref="BY113:BY114" si="146">AC113</f>
        <v>0</v>
      </c>
      <c r="BZ113" s="336">
        <v>0</v>
      </c>
      <c r="CB113" s="296">
        <f t="shared" ref="CB113:CB114" si="147">T113-BX113</f>
        <v>0</v>
      </c>
      <c r="CC113" s="114">
        <f t="shared" ref="CC113:CC114" si="148">TRUNC(CB113*I113,2)</f>
        <v>0</v>
      </c>
      <c r="CD113" s="336">
        <v>0</v>
      </c>
      <c r="CF113" s="296"/>
      <c r="CG113" s="114"/>
      <c r="CH113" s="336">
        <v>0</v>
      </c>
      <c r="CJ113" s="296">
        <f t="shared" ref="CJ113:CJ114" si="149">AV113-CF113</f>
        <v>0</v>
      </c>
      <c r="CK113" s="114">
        <f t="shared" ref="CK113:CK114" si="150">TRUNC(CJ113*I113,2)</f>
        <v>0</v>
      </c>
      <c r="CL113" s="336">
        <v>0</v>
      </c>
    </row>
    <row r="114" spans="1:90" ht="15" customHeight="1" outlineLevel="2">
      <c r="A114" s="197" t="s">
        <v>15</v>
      </c>
      <c r="B114" s="198">
        <v>87905</v>
      </c>
      <c r="C114" s="149" t="s">
        <v>494</v>
      </c>
      <c r="D114" s="593" t="str">
        <f>IF(B114="","",IFERROR(VLOOKUP(B114,'SINAPI12-24'!$A$5:$H$17812,2,FALSE),VLOOKUP(ORÇAMENTO!B114,COMPOSIÇÕES!$A$9:$G$412,3,FALSE)))</f>
        <v>CHAPISCO APLICADO EM ALVENARIA (COM PRESENÇA DE VÃOS) E ESTRUTURAS DE CONCRETO DE FACHADA, COM COLHER DE PEDREIRO.  ARGAMASSA TRAÇO 1:3 COM PREPARO EM BETONEIRA 400L. AF_10/2022</v>
      </c>
      <c r="E114" s="614" t="str">
        <f>IF(B114="","",IFERROR(VLOOKUP(B114,'SINAPI12-24'!$A$5:$H$17812,3,FALSE),VLOOKUP(ORÇAMENTO!B114,COMPOSIÇÕES!$A$9:$G$412,4,FALSE)))</f>
        <v>M2</v>
      </c>
      <c r="F114" s="129">
        <v>1148.4000000000001</v>
      </c>
      <c r="G114" s="615"/>
      <c r="H114" s="130">
        <v>0.29310000000000003</v>
      </c>
      <c r="I114" s="104">
        <f t="shared" si="136"/>
        <v>0</v>
      </c>
      <c r="J114" s="472">
        <f t="shared" si="137"/>
        <v>0</v>
      </c>
      <c r="K114" s="890"/>
      <c r="L114" s="68"/>
      <c r="M114" s="136"/>
      <c r="N114" s="342"/>
      <c r="O114" s="277"/>
      <c r="P114" s="68"/>
      <c r="Q114" s="136"/>
      <c r="R114" s="342"/>
      <c r="S114" s="330"/>
      <c r="T114" s="355"/>
      <c r="U114" s="328"/>
      <c r="V114" s="344"/>
      <c r="W114" s="21"/>
      <c r="X114" s="355"/>
      <c r="Y114" s="328"/>
      <c r="Z114" s="344"/>
      <c r="AA114" s="277"/>
      <c r="AB114" s="355"/>
      <c r="AC114" s="328"/>
      <c r="AD114" s="344"/>
      <c r="AE114" s="277"/>
      <c r="AF114" s="68"/>
      <c r="AG114" s="136"/>
      <c r="AH114" s="342"/>
      <c r="AI114" s="277"/>
      <c r="AJ114" s="68"/>
      <c r="AK114" s="136"/>
      <c r="AL114" s="342"/>
      <c r="AM114" s="151"/>
      <c r="AN114" s="68"/>
      <c r="AO114" s="136"/>
      <c r="AP114" s="342"/>
      <c r="AQ114" s="151"/>
      <c r="AR114" s="68"/>
      <c r="AS114" s="136"/>
      <c r="AT114" s="342"/>
      <c r="AU114" s="151"/>
      <c r="AV114" s="310"/>
      <c r="AW114" s="128"/>
      <c r="AX114" s="149"/>
      <c r="AY114" s="151"/>
      <c r="AZ114" s="310"/>
      <c r="BA114" s="128"/>
      <c r="BB114" s="149"/>
      <c r="BC114" s="151"/>
      <c r="BD114" s="282"/>
      <c r="BE114" s="136">
        <f t="shared" si="138"/>
        <v>0</v>
      </c>
      <c r="BF114" s="328">
        <f>BD114/($F114-$X114-$AZ114)</f>
        <v>0</v>
      </c>
      <c r="BG114" s="151"/>
      <c r="BH114" s="68"/>
      <c r="BI114" s="136">
        <f t="shared" si="139"/>
        <v>0</v>
      </c>
      <c r="BJ114" s="342">
        <f>BH114/($F114-$X114-$AZ114)</f>
        <v>0</v>
      </c>
      <c r="BL114" s="68"/>
      <c r="BM114" s="136">
        <f t="shared" si="140"/>
        <v>0</v>
      </c>
      <c r="BN114" s="342">
        <f t="shared" si="141"/>
        <v>0</v>
      </c>
      <c r="BP114" s="68">
        <f t="shared" si="142"/>
        <v>0</v>
      </c>
      <c r="BQ114" s="136">
        <f t="shared" si="143"/>
        <v>0</v>
      </c>
      <c r="BR114" s="342">
        <f>BP114/($F114-$X114-$AZ114)</f>
        <v>0</v>
      </c>
      <c r="BT114" s="68"/>
      <c r="BU114" s="136">
        <f t="shared" si="144"/>
        <v>0</v>
      </c>
      <c r="BV114" s="342">
        <f>BT114/($F114-$X114-$AZ114)</f>
        <v>0</v>
      </c>
      <c r="BX114" s="298">
        <f t="shared" si="145"/>
        <v>0</v>
      </c>
      <c r="BY114" s="136">
        <f t="shared" si="146"/>
        <v>0</v>
      </c>
      <c r="BZ114" s="342">
        <v>0</v>
      </c>
      <c r="CB114" s="298">
        <f t="shared" si="147"/>
        <v>0</v>
      </c>
      <c r="CC114" s="136">
        <f t="shared" si="148"/>
        <v>0</v>
      </c>
      <c r="CD114" s="342">
        <v>0</v>
      </c>
      <c r="CF114" s="298"/>
      <c r="CG114" s="136"/>
      <c r="CH114" s="342">
        <v>0</v>
      </c>
      <c r="CJ114" s="298">
        <f t="shared" si="149"/>
        <v>0</v>
      </c>
      <c r="CK114" s="136">
        <f t="shared" si="150"/>
        <v>0</v>
      </c>
      <c r="CL114" s="342">
        <v>0</v>
      </c>
    </row>
    <row r="115" spans="1:90" ht="15" customHeight="1" outlineLevel="1">
      <c r="A115" s="430"/>
      <c r="B115" s="431"/>
      <c r="C115" s="432" t="s">
        <v>154</v>
      </c>
      <c r="D115" s="591" t="s">
        <v>491</v>
      </c>
      <c r="E115" s="433"/>
      <c r="F115" s="434"/>
      <c r="G115" s="435"/>
      <c r="H115" s="436"/>
      <c r="I115" s="435"/>
      <c r="J115" s="437">
        <f>SUM(J116:J118)</f>
        <v>0</v>
      </c>
      <c r="K115" s="890"/>
      <c r="L115" s="266"/>
      <c r="M115" s="267"/>
      <c r="N115" s="356"/>
      <c r="O115" s="277"/>
      <c r="P115" s="266"/>
      <c r="Q115" s="267"/>
      <c r="R115" s="356"/>
      <c r="S115" s="330"/>
      <c r="T115" s="357"/>
      <c r="U115" s="358"/>
      <c r="V115" s="359"/>
      <c r="W115" s="21"/>
      <c r="X115" s="357"/>
      <c r="Y115" s="358"/>
      <c r="Z115" s="359"/>
      <c r="AA115" s="277"/>
      <c r="AB115" s="357"/>
      <c r="AC115" s="358"/>
      <c r="AD115" s="359"/>
      <c r="AE115" s="277"/>
      <c r="AF115" s="266"/>
      <c r="AG115" s="267"/>
      <c r="AH115" s="356"/>
      <c r="AI115" s="277"/>
      <c r="AJ115" s="266"/>
      <c r="AK115" s="267"/>
      <c r="AL115" s="356"/>
      <c r="AM115" s="151"/>
      <c r="AN115" s="266"/>
      <c r="AO115" s="267"/>
      <c r="AP115" s="356"/>
      <c r="AQ115" s="151"/>
      <c r="AR115" s="266"/>
      <c r="AS115" s="267"/>
      <c r="AT115" s="356"/>
      <c r="AU115" s="151"/>
      <c r="AV115" s="313"/>
      <c r="AW115" s="314"/>
      <c r="AX115" s="490"/>
      <c r="AY115" s="151"/>
      <c r="AZ115" s="313"/>
      <c r="BA115" s="314"/>
      <c r="BB115" s="490"/>
      <c r="BC115" s="151"/>
      <c r="BD115" s="266"/>
      <c r="BE115" s="267"/>
      <c r="BF115" s="356"/>
      <c r="BG115" s="151"/>
      <c r="BH115" s="266"/>
      <c r="BI115" s="267"/>
      <c r="BJ115" s="356"/>
      <c r="BL115" s="266"/>
      <c r="BM115" s="267"/>
      <c r="BN115" s="356"/>
      <c r="BP115" s="266"/>
      <c r="BQ115" s="267"/>
      <c r="BR115" s="356"/>
      <c r="BT115" s="266"/>
      <c r="BU115" s="267"/>
      <c r="BV115" s="356"/>
      <c r="BX115" s="300"/>
      <c r="BY115" s="267"/>
      <c r="BZ115" s="356"/>
      <c r="CB115" s="300"/>
      <c r="CC115" s="267"/>
      <c r="CD115" s="356"/>
      <c r="CF115" s="300"/>
      <c r="CG115" s="267"/>
      <c r="CH115" s="356"/>
      <c r="CJ115" s="300"/>
      <c r="CK115" s="267"/>
      <c r="CL115" s="356"/>
    </row>
    <row r="116" spans="1:90" ht="15" customHeight="1" outlineLevel="2">
      <c r="A116" s="428" t="s">
        <v>15</v>
      </c>
      <c r="B116" s="429">
        <v>88412</v>
      </c>
      <c r="C116" s="133" t="s">
        <v>495</v>
      </c>
      <c r="D116" s="593" t="str">
        <f>IF(B116="","",IFERROR(VLOOKUP(B116,'SINAPI12-24'!$A$5:$H$17812,2,FALSE),VLOOKUP(ORÇAMENTO!B116,COMPOSIÇÕES!$A$9:$G$412,3,FALSE)))</f>
        <v>APLICAÇÃO MANUAL DE FUNDO SELADOR ACRÍLICO EM PANOS CEGOS DE FACHADA (SEM PRESENÇA DE VÃOS) DE EDIFÍCIOS DE MÚLTIPLOS PAVIMENTOS. AF_03/2024</v>
      </c>
      <c r="E116" s="614" t="str">
        <f>IF(B116="","",IFERROR(VLOOKUP(B116,'SINAPI12-24'!$A$5:$H$17812,3,FALSE),VLOOKUP(ORÇAMENTO!B116,COMPOSIÇÕES!$A$9:$G$412,4,FALSE)))</f>
        <v>M2</v>
      </c>
      <c r="F116" s="161">
        <v>1148.4000000000001</v>
      </c>
      <c r="G116" s="615"/>
      <c r="H116" s="134">
        <v>0.29310000000000003</v>
      </c>
      <c r="I116" s="104">
        <f t="shared" ref="I116:I118" si="151">TRUNC(((G116*$H$37)+G116),2)</f>
        <v>0</v>
      </c>
      <c r="J116" s="474">
        <f t="shared" ref="J116:J118" si="152">TRUNC(F116*I116,2)</f>
        <v>0</v>
      </c>
      <c r="K116" s="890"/>
      <c r="L116" s="69"/>
      <c r="M116" s="114"/>
      <c r="N116" s="336"/>
      <c r="O116" s="277"/>
      <c r="P116" s="69"/>
      <c r="Q116" s="114"/>
      <c r="R116" s="336"/>
      <c r="S116" s="330"/>
      <c r="T116" s="353"/>
      <c r="U116" s="167"/>
      <c r="V116" s="338"/>
      <c r="W116" s="21"/>
      <c r="X116" s="353"/>
      <c r="Y116" s="167"/>
      <c r="Z116" s="338"/>
      <c r="AA116" s="277"/>
      <c r="AB116" s="353"/>
      <c r="AC116" s="167"/>
      <c r="AD116" s="338"/>
      <c r="AE116" s="277"/>
      <c r="AF116" s="69"/>
      <c r="AG116" s="114"/>
      <c r="AH116" s="336"/>
      <c r="AI116" s="277"/>
      <c r="AJ116" s="69"/>
      <c r="AK116" s="114"/>
      <c r="AL116" s="336"/>
      <c r="AM116" s="151"/>
      <c r="AN116" s="69"/>
      <c r="AO116" s="114"/>
      <c r="AP116" s="336"/>
      <c r="AQ116" s="151"/>
      <c r="AR116" s="69"/>
      <c r="AS116" s="114"/>
      <c r="AT116" s="336"/>
      <c r="AU116" s="151"/>
      <c r="AV116" s="312"/>
      <c r="AW116" s="115"/>
      <c r="AX116" s="133"/>
      <c r="AY116" s="151"/>
      <c r="AZ116" s="312"/>
      <c r="BA116" s="115"/>
      <c r="BB116" s="133"/>
      <c r="BC116" s="151"/>
      <c r="BD116" s="281"/>
      <c r="BE116" s="114">
        <f t="shared" ref="BE116:BE118" si="153">TRUNC(BD116*I116,2)</f>
        <v>0</v>
      </c>
      <c r="BF116" s="167">
        <f>BD116/($F116-$X116-$AZ116)</f>
        <v>0</v>
      </c>
      <c r="BG116" s="151"/>
      <c r="BH116" s="69"/>
      <c r="BI116" s="114">
        <f t="shared" ref="BI116:BI118" si="154">TRUNC(BH116*I116,2)</f>
        <v>0</v>
      </c>
      <c r="BJ116" s="336">
        <f>BH116/($F116-$X116-$AZ116)</f>
        <v>0</v>
      </c>
      <c r="BL116" s="69"/>
      <c r="BM116" s="114">
        <f t="shared" ref="BM116:BM118" si="155">TRUNC(BL116*M116,2)</f>
        <v>0</v>
      </c>
      <c r="BN116" s="336">
        <f t="shared" ref="BN116:BN118" si="156">BL116/($F116-$X116-$AZ116)</f>
        <v>0</v>
      </c>
      <c r="BP116" s="69">
        <f t="shared" ref="BP116:BP118" si="157">L116+P116+AF116+AJ116+AN116+AR116+BD116+BH116</f>
        <v>0</v>
      </c>
      <c r="BQ116" s="114">
        <f t="shared" ref="BQ116:BQ118" si="158">M116+Q116+AG116+AK116+AO116+AS116+BE116+BI116</f>
        <v>0</v>
      </c>
      <c r="BR116" s="336">
        <f>BP116/($F116-$X116-$AZ116)</f>
        <v>0</v>
      </c>
      <c r="BT116" s="69"/>
      <c r="BU116" s="114">
        <f t="shared" ref="BU116:BU118" si="159">TRUNC(BT116*I116,2)</f>
        <v>0</v>
      </c>
      <c r="BV116" s="336">
        <f>BT116/($F116-$X116-$AZ116)</f>
        <v>0</v>
      </c>
      <c r="BX116" s="296">
        <f t="shared" ref="BX116:BX118" si="160">AB116</f>
        <v>0</v>
      </c>
      <c r="BY116" s="114">
        <f t="shared" ref="BY116:BY118" si="161">AC116</f>
        <v>0</v>
      </c>
      <c r="BZ116" s="336">
        <v>0</v>
      </c>
      <c r="CB116" s="296">
        <f t="shared" ref="CB116:CB118" si="162">T116-BX116</f>
        <v>0</v>
      </c>
      <c r="CC116" s="114">
        <f t="shared" ref="CC116:CC118" si="163">TRUNC(CB116*I116,2)</f>
        <v>0</v>
      </c>
      <c r="CD116" s="336">
        <v>0</v>
      </c>
      <c r="CF116" s="296"/>
      <c r="CG116" s="114"/>
      <c r="CH116" s="336">
        <v>0</v>
      </c>
      <c r="CJ116" s="296">
        <f t="shared" ref="CJ116:CJ118" si="164">AV116-CF116</f>
        <v>0</v>
      </c>
      <c r="CK116" s="114">
        <f t="shared" ref="CK116:CK118" si="165">TRUNC(CJ116*I116,2)</f>
        <v>0</v>
      </c>
      <c r="CL116" s="336">
        <v>0</v>
      </c>
    </row>
    <row r="117" spans="1:90" ht="15" customHeight="1" outlineLevel="2">
      <c r="A117" s="193" t="s">
        <v>15</v>
      </c>
      <c r="B117" s="192">
        <v>88489</v>
      </c>
      <c r="C117" s="109" t="s">
        <v>496</v>
      </c>
      <c r="D117" s="593" t="str">
        <f>IF(B117="","",IFERROR(VLOOKUP(B117,'SINAPI12-24'!$A$5:$H$17812,2,FALSE),VLOOKUP(ORÇAMENTO!B117,COMPOSIÇÕES!$A$9:$G$412,3,FALSE)))</f>
        <v>PINTURA LÁTEX ACRÍLICA PREMIUM, APLICAÇÃO MANUAL EM PAREDES, DUAS DEMÃOS. AF_04/2023</v>
      </c>
      <c r="E117" s="614" t="str">
        <f>IF(B117="","",IFERROR(VLOOKUP(B117,'SINAPI12-24'!$A$5:$H$17812,3,FALSE),VLOOKUP(ORÇAMENTO!B117,COMPOSIÇÕES!$A$9:$G$412,4,FALSE)))</f>
        <v>M2</v>
      </c>
      <c r="F117" s="112">
        <v>1148.4000000000001</v>
      </c>
      <c r="G117" s="615"/>
      <c r="H117" s="110">
        <v>0.29310000000000003</v>
      </c>
      <c r="I117" s="104">
        <f t="shared" si="151"/>
        <v>0</v>
      </c>
      <c r="J117" s="471">
        <f t="shared" si="152"/>
        <v>0</v>
      </c>
      <c r="K117" s="890"/>
      <c r="L117" s="66"/>
      <c r="M117" s="170"/>
      <c r="N117" s="339"/>
      <c r="O117" s="277"/>
      <c r="P117" s="66"/>
      <c r="Q117" s="170"/>
      <c r="R117" s="339"/>
      <c r="S117" s="330"/>
      <c r="T117" s="354"/>
      <c r="U117" s="168"/>
      <c r="V117" s="341"/>
      <c r="W117" s="21"/>
      <c r="X117" s="354"/>
      <c r="Y117" s="168"/>
      <c r="Z117" s="341"/>
      <c r="AA117" s="277"/>
      <c r="AB117" s="354"/>
      <c r="AC117" s="168"/>
      <c r="AD117" s="341"/>
      <c r="AE117" s="277"/>
      <c r="AF117" s="66"/>
      <c r="AG117" s="170"/>
      <c r="AH117" s="339"/>
      <c r="AI117" s="277"/>
      <c r="AJ117" s="66"/>
      <c r="AK117" s="170"/>
      <c r="AL117" s="339"/>
      <c r="AM117" s="151"/>
      <c r="AN117" s="66"/>
      <c r="AO117" s="170"/>
      <c r="AP117" s="339"/>
      <c r="AQ117" s="151"/>
      <c r="AR117" s="66"/>
      <c r="AS117" s="170"/>
      <c r="AT117" s="339"/>
      <c r="AU117" s="151"/>
      <c r="AV117" s="176"/>
      <c r="AW117" s="111"/>
      <c r="AX117" s="109"/>
      <c r="AY117" s="151"/>
      <c r="AZ117" s="176"/>
      <c r="BA117" s="111"/>
      <c r="BB117" s="109"/>
      <c r="BC117" s="151"/>
      <c r="BD117" s="156"/>
      <c r="BE117" s="170">
        <f t="shared" si="153"/>
        <v>0</v>
      </c>
      <c r="BF117" s="168">
        <f>BD117/($F117-$X117-$AZ117)</f>
        <v>0</v>
      </c>
      <c r="BG117" s="151"/>
      <c r="BH117" s="66"/>
      <c r="BI117" s="170">
        <f t="shared" si="154"/>
        <v>0</v>
      </c>
      <c r="BJ117" s="339">
        <f>BH117/($F117-$X117-$AZ117)</f>
        <v>0</v>
      </c>
      <c r="BL117" s="66"/>
      <c r="BM117" s="170">
        <f t="shared" si="155"/>
        <v>0</v>
      </c>
      <c r="BN117" s="339">
        <f t="shared" si="156"/>
        <v>0</v>
      </c>
      <c r="BP117" s="66">
        <f t="shared" si="157"/>
        <v>0</v>
      </c>
      <c r="BQ117" s="170">
        <f t="shared" si="158"/>
        <v>0</v>
      </c>
      <c r="BR117" s="339">
        <f>BP117/($F117-$X117-$AZ117)</f>
        <v>0</v>
      </c>
      <c r="BT117" s="66"/>
      <c r="BU117" s="170">
        <f t="shared" si="159"/>
        <v>0</v>
      </c>
      <c r="BV117" s="339">
        <f>BT117/($F117-$X117-$AZ117)</f>
        <v>0</v>
      </c>
      <c r="BX117" s="297">
        <f t="shared" si="160"/>
        <v>0</v>
      </c>
      <c r="BY117" s="170">
        <f t="shared" si="161"/>
        <v>0</v>
      </c>
      <c r="BZ117" s="339">
        <v>0</v>
      </c>
      <c r="CB117" s="297">
        <f t="shared" si="162"/>
        <v>0</v>
      </c>
      <c r="CC117" s="170">
        <f t="shared" si="163"/>
        <v>0</v>
      </c>
      <c r="CD117" s="339">
        <v>0</v>
      </c>
      <c r="CF117" s="297"/>
      <c r="CG117" s="170"/>
      <c r="CH117" s="339">
        <v>0</v>
      </c>
      <c r="CJ117" s="297">
        <f t="shared" si="164"/>
        <v>0</v>
      </c>
      <c r="CK117" s="170">
        <f t="shared" si="165"/>
        <v>0</v>
      </c>
      <c r="CL117" s="339">
        <v>0</v>
      </c>
    </row>
    <row r="118" spans="1:90" ht="15" customHeight="1" outlineLevel="2">
      <c r="A118" s="197" t="s">
        <v>15</v>
      </c>
      <c r="B118" s="198">
        <v>95305</v>
      </c>
      <c r="C118" s="149" t="s">
        <v>497</v>
      </c>
      <c r="D118" s="593" t="str">
        <f>IF(B118="","",IFERROR(VLOOKUP(B118,'SINAPI12-24'!$A$5:$H$17812,2,FALSE),VLOOKUP(ORÇAMENTO!B118,COMPOSIÇÕES!$A$9:$G$412,3,FALSE)))</f>
        <v>TEXTURA ACRÍLICA, APLICAÇÃO MANUAL EM PAREDE, UMA DEMÃO. AF_04/2023</v>
      </c>
      <c r="E118" s="614" t="str">
        <f>IF(B118="","",IFERROR(VLOOKUP(B118,'SINAPI12-24'!$A$5:$H$17812,3,FALSE),VLOOKUP(ORÇAMENTO!B118,COMPOSIÇÕES!$A$9:$G$412,4,FALSE)))</f>
        <v>M2</v>
      </c>
      <c r="F118" s="129">
        <v>1148.4000000000001</v>
      </c>
      <c r="G118" s="615"/>
      <c r="H118" s="130">
        <v>0.29310000000000003</v>
      </c>
      <c r="I118" s="104">
        <f t="shared" si="151"/>
        <v>0</v>
      </c>
      <c r="J118" s="472">
        <f t="shared" si="152"/>
        <v>0</v>
      </c>
      <c r="K118" s="890"/>
      <c r="L118" s="68"/>
      <c r="M118" s="136"/>
      <c r="N118" s="342"/>
      <c r="O118" s="277"/>
      <c r="P118" s="68"/>
      <c r="Q118" s="136"/>
      <c r="R118" s="342"/>
      <c r="S118" s="330"/>
      <c r="T118" s="355"/>
      <c r="U118" s="328"/>
      <c r="V118" s="344"/>
      <c r="W118" s="21"/>
      <c r="X118" s="355"/>
      <c r="Y118" s="328"/>
      <c r="Z118" s="344"/>
      <c r="AA118" s="277"/>
      <c r="AB118" s="355"/>
      <c r="AC118" s="328"/>
      <c r="AD118" s="344"/>
      <c r="AE118" s="277"/>
      <c r="AF118" s="68"/>
      <c r="AG118" s="136"/>
      <c r="AH118" s="342"/>
      <c r="AI118" s="277"/>
      <c r="AJ118" s="68"/>
      <c r="AK118" s="136"/>
      <c r="AL118" s="342"/>
      <c r="AM118" s="151"/>
      <c r="AN118" s="68"/>
      <c r="AO118" s="136"/>
      <c r="AP118" s="342"/>
      <c r="AQ118" s="151"/>
      <c r="AR118" s="68"/>
      <c r="AS118" s="136"/>
      <c r="AT118" s="342"/>
      <c r="AU118" s="151"/>
      <c r="AV118" s="310"/>
      <c r="AW118" s="128"/>
      <c r="AX118" s="149"/>
      <c r="AY118" s="151"/>
      <c r="AZ118" s="310"/>
      <c r="BA118" s="128"/>
      <c r="BB118" s="149"/>
      <c r="BC118" s="151"/>
      <c r="BD118" s="282"/>
      <c r="BE118" s="136">
        <f t="shared" si="153"/>
        <v>0</v>
      </c>
      <c r="BF118" s="328">
        <f>BD118/($F118-$X118-$AZ118)</f>
        <v>0</v>
      </c>
      <c r="BG118" s="151"/>
      <c r="BH118" s="68"/>
      <c r="BI118" s="136">
        <f t="shared" si="154"/>
        <v>0</v>
      </c>
      <c r="BJ118" s="342">
        <f>BH118/($F118-$X118-$AZ118)</f>
        <v>0</v>
      </c>
      <c r="BL118" s="68"/>
      <c r="BM118" s="136">
        <f t="shared" si="155"/>
        <v>0</v>
      </c>
      <c r="BN118" s="342">
        <f t="shared" si="156"/>
        <v>0</v>
      </c>
      <c r="BP118" s="68">
        <f t="shared" si="157"/>
        <v>0</v>
      </c>
      <c r="BQ118" s="136">
        <f t="shared" si="158"/>
        <v>0</v>
      </c>
      <c r="BR118" s="342">
        <f>BP118/($F118-$X118-$AZ118)</f>
        <v>0</v>
      </c>
      <c r="BT118" s="68"/>
      <c r="BU118" s="136">
        <f t="shared" si="159"/>
        <v>0</v>
      </c>
      <c r="BV118" s="342">
        <f>BT118/($F118-$X118-$AZ118)</f>
        <v>0</v>
      </c>
      <c r="BX118" s="298">
        <f t="shared" si="160"/>
        <v>0</v>
      </c>
      <c r="BY118" s="136">
        <f t="shared" si="161"/>
        <v>0</v>
      </c>
      <c r="BZ118" s="342">
        <v>0</v>
      </c>
      <c r="CB118" s="298">
        <f t="shared" si="162"/>
        <v>0</v>
      </c>
      <c r="CC118" s="136">
        <f t="shared" si="163"/>
        <v>0</v>
      </c>
      <c r="CD118" s="342">
        <v>0</v>
      </c>
      <c r="CF118" s="298"/>
      <c r="CG118" s="136"/>
      <c r="CH118" s="342">
        <v>0</v>
      </c>
      <c r="CJ118" s="298">
        <f t="shared" si="164"/>
        <v>0</v>
      </c>
      <c r="CK118" s="136">
        <f t="shared" si="165"/>
        <v>0</v>
      </c>
      <c r="CL118" s="342">
        <v>0</v>
      </c>
    </row>
    <row r="119" spans="1:90" ht="15" customHeight="1">
      <c r="A119" s="453"/>
      <c r="B119" s="454"/>
      <c r="C119" s="455">
        <v>6</v>
      </c>
      <c r="D119" s="592" t="s">
        <v>225</v>
      </c>
      <c r="E119" s="455"/>
      <c r="F119" s="455"/>
      <c r="G119" s="456"/>
      <c r="H119" s="457"/>
      <c r="I119" s="458"/>
      <c r="J119" s="459">
        <f>SUM(J120,J122,J130)</f>
        <v>0</v>
      </c>
      <c r="K119" s="890"/>
      <c r="L119" s="264"/>
      <c r="M119" s="265"/>
      <c r="N119" s="329"/>
      <c r="O119" s="277"/>
      <c r="P119" s="264"/>
      <c r="Q119" s="265"/>
      <c r="R119" s="329"/>
      <c r="S119" s="351"/>
      <c r="T119" s="299"/>
      <c r="U119" s="367"/>
      <c r="V119" s="368"/>
      <c r="W119" s="21"/>
      <c r="X119" s="299"/>
      <c r="Y119" s="352"/>
      <c r="Z119" s="333"/>
      <c r="AA119" s="277"/>
      <c r="AB119" s="299"/>
      <c r="AC119" s="352"/>
      <c r="AD119" s="333"/>
      <c r="AE119" s="277"/>
      <c r="AF119" s="264"/>
      <c r="AG119" s="265"/>
      <c r="AH119" s="329"/>
      <c r="AI119" s="277"/>
      <c r="AJ119" s="264"/>
      <c r="AK119" s="265"/>
      <c r="AL119" s="329"/>
      <c r="AM119" s="151"/>
      <c r="AN119" s="264"/>
      <c r="AO119" s="265"/>
      <c r="AP119" s="329"/>
      <c r="AQ119" s="151"/>
      <c r="AR119" s="264"/>
      <c r="AS119" s="265"/>
      <c r="AT119" s="329"/>
      <c r="AU119" s="151"/>
      <c r="AV119" s="299"/>
      <c r="AW119" s="367"/>
      <c r="AX119" s="481"/>
      <c r="AY119" s="320"/>
      <c r="AZ119" s="299"/>
      <c r="BA119" s="367"/>
      <c r="BB119" s="481"/>
      <c r="BC119" s="320"/>
      <c r="BD119" s="264"/>
      <c r="BE119" s="265"/>
      <c r="BF119" s="329"/>
      <c r="BG119" s="163"/>
      <c r="BH119" s="264"/>
      <c r="BI119" s="265"/>
      <c r="BJ119" s="329"/>
      <c r="BL119" s="264"/>
      <c r="BM119" s="265"/>
      <c r="BN119" s="329"/>
      <c r="BP119" s="288"/>
      <c r="BQ119" s="289"/>
      <c r="BR119" s="335"/>
      <c r="BT119" s="288"/>
      <c r="BU119" s="289"/>
      <c r="BV119" s="335"/>
      <c r="BX119" s="299"/>
      <c r="BY119" s="367"/>
      <c r="BZ119" s="411"/>
      <c r="CB119" s="299"/>
      <c r="CC119" s="367"/>
      <c r="CD119" s="411"/>
      <c r="CF119" s="299"/>
      <c r="CG119" s="367"/>
      <c r="CH119" s="411"/>
      <c r="CJ119" s="299"/>
      <c r="CK119" s="367"/>
      <c r="CL119" s="411"/>
    </row>
    <row r="120" spans="1:90" ht="15" customHeight="1" outlineLevel="2">
      <c r="A120" s="430"/>
      <c r="B120" s="431"/>
      <c r="C120" s="432" t="s">
        <v>178</v>
      </c>
      <c r="D120" s="591" t="s">
        <v>226</v>
      </c>
      <c r="E120" s="433"/>
      <c r="F120" s="434"/>
      <c r="G120" s="435"/>
      <c r="H120" s="436"/>
      <c r="I120" s="435"/>
      <c r="J120" s="437">
        <f>J121</f>
        <v>0</v>
      </c>
      <c r="K120" s="890"/>
      <c r="L120" s="266"/>
      <c r="M120" s="267"/>
      <c r="N120" s="356"/>
      <c r="O120" s="277"/>
      <c r="P120" s="266"/>
      <c r="Q120" s="267"/>
      <c r="R120" s="356"/>
      <c r="S120" s="330"/>
      <c r="T120" s="357"/>
      <c r="U120" s="267"/>
      <c r="V120" s="369"/>
      <c r="W120" s="21"/>
      <c r="X120" s="357"/>
      <c r="Y120" s="358"/>
      <c r="Z120" s="359"/>
      <c r="AA120" s="277"/>
      <c r="AB120" s="357"/>
      <c r="AC120" s="358"/>
      <c r="AD120" s="359"/>
      <c r="AE120" s="277"/>
      <c r="AF120" s="266"/>
      <c r="AG120" s="267"/>
      <c r="AH120" s="356"/>
      <c r="AI120" s="277"/>
      <c r="AJ120" s="266"/>
      <c r="AK120" s="267"/>
      <c r="AL120" s="356"/>
      <c r="AM120" s="151"/>
      <c r="AN120" s="266"/>
      <c r="AO120" s="267"/>
      <c r="AP120" s="356"/>
      <c r="AQ120" s="151"/>
      <c r="AR120" s="266"/>
      <c r="AS120" s="267"/>
      <c r="AT120" s="356"/>
      <c r="AU120" s="151"/>
      <c r="AV120" s="357"/>
      <c r="AW120" s="267"/>
      <c r="AX120" s="482"/>
      <c r="AY120" s="151"/>
      <c r="AZ120" s="300"/>
      <c r="BA120" s="267"/>
      <c r="BB120" s="482"/>
      <c r="BC120" s="151"/>
      <c r="BD120" s="266"/>
      <c r="BE120" s="267"/>
      <c r="BF120" s="356" t="e">
        <f t="shared" si="92"/>
        <v>#DIV/0!</v>
      </c>
      <c r="BG120" s="163"/>
      <c r="BH120" s="266"/>
      <c r="BI120" s="267"/>
      <c r="BJ120" s="356" t="e">
        <f t="shared" si="75"/>
        <v>#DIV/0!</v>
      </c>
      <c r="BL120" s="266"/>
      <c r="BM120" s="267"/>
      <c r="BN120" s="356"/>
      <c r="BP120" s="266"/>
      <c r="BQ120" s="267"/>
      <c r="BR120" s="356"/>
      <c r="BT120" s="266"/>
      <c r="BU120" s="267"/>
      <c r="BV120" s="356"/>
      <c r="BX120" s="300"/>
      <c r="BY120" s="267"/>
      <c r="BZ120" s="356"/>
      <c r="CB120" s="300"/>
      <c r="CC120" s="267"/>
      <c r="CD120" s="356"/>
      <c r="CF120" s="300"/>
      <c r="CG120" s="267"/>
      <c r="CH120" s="356"/>
      <c r="CJ120" s="300"/>
      <c r="CK120" s="267"/>
      <c r="CL120" s="356"/>
    </row>
    <row r="121" spans="1:90" ht="15" customHeight="1" outlineLevel="3">
      <c r="A121" s="139" t="s">
        <v>15</v>
      </c>
      <c r="B121" s="109">
        <v>101161</v>
      </c>
      <c r="C121" s="13" t="s">
        <v>290</v>
      </c>
      <c r="D121" s="593" t="str">
        <f>IF(B121="","",IFERROR(VLOOKUP(B121,'SINAPI12-24'!$A$5:$H$17812,2,FALSE),VLOOKUP(ORÇAMENTO!B121,COMPOSIÇÕES!$A$9:$G$258,5,FALSE)))</f>
        <v>ALVENARIA DE VEDAÇÃO COM ELEMENTO VAZADO DE CONCRETO (COBOGÓ) DE 7X50X50CM E ARGAMASSA DE ASSENTAMENTO COM PREPARO EM BETONEIRA. AF_05/2020</v>
      </c>
      <c r="E121" s="614" t="str">
        <f>IF(B121="","",IFERROR(VLOOKUP(B121,'SINAPI12-24'!$A$5:$H$17812,3,FALSE),VLOOKUP(ORÇAMENTO!B121,COMPOSIÇÕES!$A$9:$G$258,6,FALSE)))</f>
        <v>M2</v>
      </c>
      <c r="F121" s="103">
        <v>6.1</v>
      </c>
      <c r="G121" s="615"/>
      <c r="H121" s="110">
        <v>0.29310000000000003</v>
      </c>
      <c r="I121" s="104">
        <f>TRUNC(((G121*$H$37)+G121),2)</f>
        <v>0</v>
      </c>
      <c r="J121" s="470">
        <f t="shared" ref="J121:J131" si="166">TRUNC(F121*I121,2)</f>
        <v>0</v>
      </c>
      <c r="K121" s="890"/>
      <c r="L121" s="274"/>
      <c r="M121" s="18"/>
      <c r="N121" s="398"/>
      <c r="O121" s="277"/>
      <c r="P121" s="274"/>
      <c r="Q121" s="18"/>
      <c r="R121" s="398"/>
      <c r="S121" s="330"/>
      <c r="T121" s="348"/>
      <c r="U121" s="18"/>
      <c r="V121" s="396"/>
      <c r="W121" s="21"/>
      <c r="X121" s="348"/>
      <c r="Y121" s="349"/>
      <c r="Z121" s="326"/>
      <c r="AA121" s="277"/>
      <c r="AB121" s="348"/>
      <c r="AC121" s="349"/>
      <c r="AD121" s="326"/>
      <c r="AE121" s="277"/>
      <c r="AF121" s="274"/>
      <c r="AG121" s="18"/>
      <c r="AH121" s="398"/>
      <c r="AI121" s="277"/>
      <c r="AJ121" s="274"/>
      <c r="AK121" s="18"/>
      <c r="AL121" s="398"/>
      <c r="AM121" s="151"/>
      <c r="AN121" s="274"/>
      <c r="AO121" s="18"/>
      <c r="AP121" s="398"/>
      <c r="AQ121" s="151"/>
      <c r="AR121" s="274"/>
      <c r="AS121" s="18"/>
      <c r="AT121" s="398"/>
      <c r="AU121" s="151"/>
      <c r="AV121" s="397"/>
      <c r="AW121" s="18"/>
      <c r="AX121" s="486"/>
      <c r="AY121" s="151"/>
      <c r="AZ121" s="304"/>
      <c r="BA121" s="18"/>
      <c r="BB121" s="486"/>
      <c r="BC121" s="151"/>
      <c r="BD121" s="274"/>
      <c r="BE121" s="18">
        <f t="shared" si="73"/>
        <v>0</v>
      </c>
      <c r="BF121" s="398">
        <f t="shared" si="92"/>
        <v>0</v>
      </c>
      <c r="BG121" s="163"/>
      <c r="BH121" s="274"/>
      <c r="BI121" s="18">
        <f t="shared" si="74"/>
        <v>0</v>
      </c>
      <c r="BJ121" s="398">
        <f t="shared" si="75"/>
        <v>0</v>
      </c>
      <c r="BL121" s="274"/>
      <c r="BM121" s="18">
        <f t="shared" ref="BM121" si="167">TRUNC(BL121*M121,2)</f>
        <v>0</v>
      </c>
      <c r="BN121" s="398">
        <f t="shared" ref="BN121:BN129" si="168">BL121/($F121-$X121-$AZ121)</f>
        <v>0</v>
      </c>
      <c r="BP121" s="274">
        <f t="shared" si="76"/>
        <v>0</v>
      </c>
      <c r="BQ121" s="135">
        <f t="shared" si="77"/>
        <v>0</v>
      </c>
      <c r="BR121" s="347">
        <f t="shared" si="78"/>
        <v>0</v>
      </c>
      <c r="BT121" s="274"/>
      <c r="BU121" s="135">
        <f t="shared" si="79"/>
        <v>0</v>
      </c>
      <c r="BV121" s="347">
        <f t="shared" si="80"/>
        <v>0</v>
      </c>
      <c r="BX121" s="419">
        <f t="shared" si="85"/>
        <v>0</v>
      </c>
      <c r="BY121" s="18">
        <f t="shared" si="86"/>
        <v>0</v>
      </c>
      <c r="BZ121" s="347">
        <v>0</v>
      </c>
      <c r="CB121" s="419">
        <f t="shared" si="87"/>
        <v>0</v>
      </c>
      <c r="CC121" s="18">
        <f t="shared" si="88"/>
        <v>0</v>
      </c>
      <c r="CD121" s="347">
        <v>0</v>
      </c>
      <c r="CF121" s="419">
        <v>0</v>
      </c>
      <c r="CG121" s="18">
        <v>0</v>
      </c>
      <c r="CH121" s="347">
        <v>0</v>
      </c>
      <c r="CJ121" s="419">
        <v>0</v>
      </c>
      <c r="CK121" s="18">
        <v>0</v>
      </c>
      <c r="CL121" s="347">
        <v>0</v>
      </c>
    </row>
    <row r="122" spans="1:90" ht="15" customHeight="1" outlineLevel="2">
      <c r="A122" s="430"/>
      <c r="B122" s="431"/>
      <c r="C122" s="432" t="s">
        <v>179</v>
      </c>
      <c r="D122" s="591" t="s">
        <v>228</v>
      </c>
      <c r="E122" s="433"/>
      <c r="F122" s="434"/>
      <c r="G122" s="435"/>
      <c r="H122" s="436"/>
      <c r="I122" s="435"/>
      <c r="J122" s="437">
        <f>SUM(J123:J129)</f>
        <v>0</v>
      </c>
      <c r="K122" s="890"/>
      <c r="L122" s="266"/>
      <c r="M122" s="267"/>
      <c r="N122" s="356"/>
      <c r="O122" s="277"/>
      <c r="P122" s="266"/>
      <c r="Q122" s="267"/>
      <c r="R122" s="356"/>
      <c r="S122" s="330"/>
      <c r="T122" s="357"/>
      <c r="U122" s="267"/>
      <c r="V122" s="369"/>
      <c r="W122" s="21"/>
      <c r="X122" s="357"/>
      <c r="Y122" s="358"/>
      <c r="Z122" s="359"/>
      <c r="AA122" s="277"/>
      <c r="AB122" s="357"/>
      <c r="AC122" s="358"/>
      <c r="AD122" s="359"/>
      <c r="AE122" s="277"/>
      <c r="AF122" s="266"/>
      <c r="AG122" s="267"/>
      <c r="AH122" s="356"/>
      <c r="AI122" s="277"/>
      <c r="AJ122" s="266"/>
      <c r="AK122" s="267"/>
      <c r="AL122" s="356"/>
      <c r="AM122" s="151"/>
      <c r="AN122" s="266"/>
      <c r="AO122" s="267"/>
      <c r="AP122" s="356"/>
      <c r="AQ122" s="151"/>
      <c r="AR122" s="266"/>
      <c r="AS122" s="267"/>
      <c r="AT122" s="356"/>
      <c r="AU122" s="151"/>
      <c r="AV122" s="357"/>
      <c r="AW122" s="267"/>
      <c r="AX122" s="482"/>
      <c r="AY122" s="151"/>
      <c r="AZ122" s="300"/>
      <c r="BA122" s="267"/>
      <c r="BB122" s="482"/>
      <c r="BC122" s="151"/>
      <c r="BD122" s="266"/>
      <c r="BE122" s="267"/>
      <c r="BF122" s="356" t="e">
        <f t="shared" si="92"/>
        <v>#DIV/0!</v>
      </c>
      <c r="BG122" s="163"/>
      <c r="BH122" s="266"/>
      <c r="BI122" s="267"/>
      <c r="BJ122" s="356" t="e">
        <f t="shared" si="75"/>
        <v>#DIV/0!</v>
      </c>
      <c r="BL122" s="266"/>
      <c r="BM122" s="267"/>
      <c r="BN122" s="356"/>
      <c r="BP122" s="266"/>
      <c r="BQ122" s="267"/>
      <c r="BR122" s="356"/>
      <c r="BT122" s="266"/>
      <c r="BU122" s="267"/>
      <c r="BV122" s="356"/>
      <c r="BX122" s="300"/>
      <c r="BY122" s="267"/>
      <c r="BZ122" s="356"/>
      <c r="CB122" s="300"/>
      <c r="CC122" s="267"/>
      <c r="CD122" s="356"/>
      <c r="CF122" s="300"/>
      <c r="CG122" s="267"/>
      <c r="CH122" s="356"/>
      <c r="CJ122" s="300"/>
      <c r="CK122" s="267"/>
      <c r="CL122" s="356"/>
    </row>
    <row r="123" spans="1:90" ht="15" customHeight="1" outlineLevel="3">
      <c r="A123" s="139" t="s">
        <v>15</v>
      </c>
      <c r="B123" s="107">
        <v>103325</v>
      </c>
      <c r="C123" s="13" t="s">
        <v>291</v>
      </c>
      <c r="D123" s="593" t="str">
        <f>IF(B123="","",IFERROR(VLOOKUP(B123,'SINAPI12-24'!$A$5:$H$17812,2,FALSE),VLOOKUP(ORÇAMENTO!B123,COMPOSIÇÕES!$A$9:$G$258,5,FALSE)))</f>
        <v>ALVENARIA DE VEDAÇÃO DE BLOCOS CERÂMICOS FURADOS NA VERTICAL DE 14X19X39 CM (ESPESSURA 14 CM) E ARGAMASSA DE ASSENTAMENTO COM PREPARO MANUAL. AF_12/2021</v>
      </c>
      <c r="E123" s="614" t="str">
        <f>IF(B123="","",IFERROR(VLOOKUP(B123,'SINAPI12-24'!$A$5:$H$17812,3,FALSE),VLOOKUP(ORÇAMENTO!B123,COMPOSIÇÕES!$A$9:$G$258,6,FALSE)))</f>
        <v>M2</v>
      </c>
      <c r="F123" s="103">
        <v>157.11000000000001</v>
      </c>
      <c r="G123" s="615"/>
      <c r="H123" s="110">
        <v>0.29310000000000003</v>
      </c>
      <c r="I123" s="104">
        <f t="shared" ref="I123:I129" si="169">TRUNC(((G123*$H$37)+G123),2)</f>
        <v>0</v>
      </c>
      <c r="J123" s="470">
        <f t="shared" si="166"/>
        <v>0</v>
      </c>
      <c r="K123" s="890"/>
      <c r="L123" s="273"/>
      <c r="M123" s="17"/>
      <c r="N123" s="84"/>
      <c r="O123" s="277"/>
      <c r="P123" s="273"/>
      <c r="Q123" s="17"/>
      <c r="R123" s="84"/>
      <c r="S123" s="330"/>
      <c r="T123" s="337"/>
      <c r="U123" s="17"/>
      <c r="V123" s="361"/>
      <c r="W123" s="21"/>
      <c r="X123" s="337"/>
      <c r="Y123" s="319"/>
      <c r="Z123" s="338"/>
      <c r="AA123" s="277"/>
      <c r="AB123" s="337"/>
      <c r="AC123" s="319"/>
      <c r="AD123" s="338"/>
      <c r="AE123" s="277"/>
      <c r="AF123" s="273"/>
      <c r="AG123" s="17"/>
      <c r="AH123" s="84"/>
      <c r="AI123" s="277"/>
      <c r="AJ123" s="69">
        <v>600</v>
      </c>
      <c r="AK123" s="17">
        <v>61446</v>
      </c>
      <c r="AL123" s="84">
        <f>AJ123/F123</f>
        <v>3.8189803322512885</v>
      </c>
      <c r="AM123" s="151"/>
      <c r="AN123" s="273">
        <v>258.54499999999996</v>
      </c>
      <c r="AO123" s="17">
        <v>26477.59</v>
      </c>
      <c r="AP123" s="84">
        <f>AN123/F123</f>
        <v>1.645630450003182</v>
      </c>
      <c r="AQ123" s="151"/>
      <c r="AR123" s="273"/>
      <c r="AS123" s="17"/>
      <c r="AT123" s="84"/>
      <c r="AU123" s="151"/>
      <c r="AV123" s="362"/>
      <c r="AW123" s="17"/>
      <c r="AX123" s="478"/>
      <c r="AY123" s="151"/>
      <c r="AZ123" s="296"/>
      <c r="BA123" s="17"/>
      <c r="BB123" s="478"/>
      <c r="BC123" s="151"/>
      <c r="BD123" s="273"/>
      <c r="BE123" s="17">
        <f t="shared" si="73"/>
        <v>0</v>
      </c>
      <c r="BF123" s="84">
        <f t="shared" si="92"/>
        <v>0</v>
      </c>
      <c r="BG123" s="163"/>
      <c r="BH123" s="273"/>
      <c r="BI123" s="17">
        <f t="shared" si="74"/>
        <v>0</v>
      </c>
      <c r="BJ123" s="84">
        <f t="shared" si="75"/>
        <v>0</v>
      </c>
      <c r="BL123" s="273"/>
      <c r="BM123" s="17">
        <f t="shared" ref="BM123:BM129" si="170">TRUNC(BL123*M123,2)</f>
        <v>0</v>
      </c>
      <c r="BN123" s="84">
        <f t="shared" si="168"/>
        <v>0</v>
      </c>
      <c r="BP123" s="69">
        <f t="shared" si="76"/>
        <v>858.54499999999996</v>
      </c>
      <c r="BQ123" s="114">
        <f t="shared" si="77"/>
        <v>87923.59</v>
      </c>
      <c r="BR123" s="336">
        <f t="shared" si="78"/>
        <v>5.4646107822544705</v>
      </c>
      <c r="BT123" s="69"/>
      <c r="BU123" s="114">
        <f t="shared" si="79"/>
        <v>0</v>
      </c>
      <c r="BV123" s="336">
        <f t="shared" si="80"/>
        <v>0</v>
      </c>
      <c r="BX123" s="415">
        <f t="shared" si="85"/>
        <v>0</v>
      </c>
      <c r="BY123" s="17">
        <f t="shared" si="86"/>
        <v>0</v>
      </c>
      <c r="BZ123" s="336">
        <v>0</v>
      </c>
      <c r="CB123" s="415">
        <f t="shared" si="87"/>
        <v>0</v>
      </c>
      <c r="CC123" s="17">
        <f t="shared" si="88"/>
        <v>0</v>
      </c>
      <c r="CD123" s="336">
        <v>0</v>
      </c>
      <c r="CF123" s="415">
        <v>0</v>
      </c>
      <c r="CG123" s="17">
        <v>0</v>
      </c>
      <c r="CH123" s="336">
        <v>0</v>
      </c>
      <c r="CJ123" s="415">
        <v>0</v>
      </c>
      <c r="CK123" s="17">
        <v>0</v>
      </c>
      <c r="CL123" s="336">
        <v>0</v>
      </c>
    </row>
    <row r="124" spans="1:90" ht="15" customHeight="1" outlineLevel="3">
      <c r="A124" s="139" t="s">
        <v>15</v>
      </c>
      <c r="B124" s="107">
        <v>93202</v>
      </c>
      <c r="C124" s="13" t="s">
        <v>292</v>
      </c>
      <c r="D124" s="593" t="str">
        <f>IF(B124="","",IFERROR(VLOOKUP(B124,'SINAPI12-24'!$A$5:$H$17812,2,FALSE),VLOOKUP(ORÇAMENTO!B124,COMPOSIÇÕES!$A$9:$G$258,5,FALSE)))</f>
        <v>FIXAÇÃO (ENCUNHAMENTO) DE ALVENARIA DE VEDAÇÃO COM TIJOLO MACIÇO. AF_03/2024</v>
      </c>
      <c r="E124" s="614" t="str">
        <f>IF(B124="","",IFERROR(VLOOKUP(B124,'SINAPI12-24'!$A$5:$H$17812,3,FALSE),VLOOKUP(ORÇAMENTO!B124,COMPOSIÇÕES!$A$9:$G$258,6,FALSE)))</f>
        <v>M</v>
      </c>
      <c r="F124" s="103">
        <v>536.28</v>
      </c>
      <c r="G124" s="615"/>
      <c r="H124" s="110">
        <v>0.29310000000000003</v>
      </c>
      <c r="I124" s="104">
        <f t="shared" si="169"/>
        <v>0</v>
      </c>
      <c r="J124" s="470">
        <f t="shared" si="166"/>
        <v>0</v>
      </c>
      <c r="K124" s="890"/>
      <c r="L124" s="66"/>
      <c r="M124" s="12"/>
      <c r="N124" s="38"/>
      <c r="O124" s="277"/>
      <c r="P124" s="66"/>
      <c r="Q124" s="12"/>
      <c r="R124" s="38"/>
      <c r="S124" s="330"/>
      <c r="T124" s="340"/>
      <c r="U124" s="12"/>
      <c r="V124" s="363"/>
      <c r="W124" s="21"/>
      <c r="X124" s="340"/>
      <c r="Y124" s="100"/>
      <c r="Z124" s="341"/>
      <c r="AA124" s="277"/>
      <c r="AB124" s="340"/>
      <c r="AC124" s="100"/>
      <c r="AD124" s="341"/>
      <c r="AE124" s="277"/>
      <c r="AF124" s="66"/>
      <c r="AG124" s="12"/>
      <c r="AH124" s="38"/>
      <c r="AI124" s="277"/>
      <c r="AJ124" s="66"/>
      <c r="AK124" s="12"/>
      <c r="AL124" s="38"/>
      <c r="AM124" s="151"/>
      <c r="AN124" s="66"/>
      <c r="AO124" s="12"/>
      <c r="AP124" s="38"/>
      <c r="AQ124" s="151"/>
      <c r="AR124" s="66"/>
      <c r="AS124" s="12"/>
      <c r="AT124" s="38"/>
      <c r="AU124" s="151"/>
      <c r="AV124" s="364"/>
      <c r="AW124" s="12"/>
      <c r="AX124" s="479"/>
      <c r="AY124" s="151"/>
      <c r="AZ124" s="297"/>
      <c r="BA124" s="12"/>
      <c r="BB124" s="479"/>
      <c r="BC124" s="151"/>
      <c r="BD124" s="66"/>
      <c r="BE124" s="12">
        <f t="shared" si="73"/>
        <v>0</v>
      </c>
      <c r="BF124" s="38">
        <f t="shared" si="92"/>
        <v>0</v>
      </c>
      <c r="BG124" s="163"/>
      <c r="BH124" s="66"/>
      <c r="BI124" s="12">
        <f t="shared" si="74"/>
        <v>0</v>
      </c>
      <c r="BJ124" s="38">
        <f t="shared" si="75"/>
        <v>0</v>
      </c>
      <c r="BL124" s="66"/>
      <c r="BM124" s="12">
        <f t="shared" si="170"/>
        <v>0</v>
      </c>
      <c r="BN124" s="38">
        <f t="shared" si="168"/>
        <v>0</v>
      </c>
      <c r="BP124" s="66">
        <f t="shared" si="76"/>
        <v>0</v>
      </c>
      <c r="BQ124" s="170">
        <f t="shared" si="77"/>
        <v>0</v>
      </c>
      <c r="BR124" s="339">
        <f t="shared" si="78"/>
        <v>0</v>
      </c>
      <c r="BT124" s="66"/>
      <c r="BU124" s="170">
        <f t="shared" si="79"/>
        <v>0</v>
      </c>
      <c r="BV124" s="339">
        <f t="shared" si="80"/>
        <v>0</v>
      </c>
      <c r="BX124" s="416">
        <f t="shared" si="85"/>
        <v>0</v>
      </c>
      <c r="BY124" s="12">
        <f t="shared" si="86"/>
        <v>0</v>
      </c>
      <c r="BZ124" s="339">
        <v>0</v>
      </c>
      <c r="CB124" s="416">
        <f t="shared" si="87"/>
        <v>0</v>
      </c>
      <c r="CC124" s="12">
        <f t="shared" si="88"/>
        <v>0</v>
      </c>
      <c r="CD124" s="339">
        <v>0</v>
      </c>
      <c r="CF124" s="416">
        <v>0</v>
      </c>
      <c r="CG124" s="12">
        <v>0</v>
      </c>
      <c r="CH124" s="339">
        <v>0</v>
      </c>
      <c r="CJ124" s="416">
        <v>0</v>
      </c>
      <c r="CK124" s="12">
        <v>0</v>
      </c>
      <c r="CL124" s="339">
        <v>0</v>
      </c>
    </row>
    <row r="125" spans="1:90" ht="15" customHeight="1" outlineLevel="3">
      <c r="A125" s="139" t="s">
        <v>15</v>
      </c>
      <c r="B125" s="107">
        <v>103335</v>
      </c>
      <c r="C125" s="13" t="s">
        <v>293</v>
      </c>
      <c r="D125" s="593" t="str">
        <f>IF(B125="","",IFERROR(VLOOKUP(B125,'SINAPI12-24'!$A$5:$H$17812,2,FALSE),VLOOKUP(ORÇAMENTO!B125,COMPOSIÇÕES!$A$9:$G$258,5,FALSE)))</f>
        <v>ALVENARIA DE VEDAÇÃO DE BLOCOS CERÂMICOS FURADOS NA HORIZONTAL DE 14X9X19 CM (ESPESSURA 14 CM, BLOCO DEITADO) E ARGAMASSA DE ASSENTAMENTO COM PREPARO MANUAL. AF_12/2021</v>
      </c>
      <c r="E125" s="614" t="str">
        <f>IF(B125="","",IFERROR(VLOOKUP(B125,'SINAPI12-24'!$A$5:$H$17812,3,FALSE),VLOOKUP(ORÇAMENTO!B125,COMPOSIÇÕES!$A$9:$G$258,6,FALSE)))</f>
        <v>M2</v>
      </c>
      <c r="F125" s="103">
        <v>11.86</v>
      </c>
      <c r="G125" s="615"/>
      <c r="H125" s="110">
        <v>0.29310000000000003</v>
      </c>
      <c r="I125" s="104">
        <f t="shared" si="169"/>
        <v>0</v>
      </c>
      <c r="J125" s="470">
        <f t="shared" si="166"/>
        <v>0</v>
      </c>
      <c r="K125" s="890"/>
      <c r="L125" s="66"/>
      <c r="M125" s="12"/>
      <c r="N125" s="339"/>
      <c r="O125" s="277"/>
      <c r="P125" s="66"/>
      <c r="Q125" s="12"/>
      <c r="R125" s="339"/>
      <c r="S125" s="330"/>
      <c r="T125" s="340"/>
      <c r="U125" s="12"/>
      <c r="V125" s="363"/>
      <c r="W125" s="21"/>
      <c r="X125" s="340"/>
      <c r="Y125" s="100"/>
      <c r="Z125" s="341"/>
      <c r="AA125" s="277"/>
      <c r="AB125" s="340"/>
      <c r="AC125" s="100"/>
      <c r="AD125" s="341"/>
      <c r="AE125" s="277"/>
      <c r="AF125" s="66"/>
      <c r="AG125" s="12"/>
      <c r="AH125" s="339"/>
      <c r="AI125" s="277"/>
      <c r="AJ125" s="66"/>
      <c r="AK125" s="12"/>
      <c r="AL125" s="339"/>
      <c r="AM125" s="151"/>
      <c r="AN125" s="66"/>
      <c r="AO125" s="12"/>
      <c r="AP125" s="339"/>
      <c r="AQ125" s="151"/>
      <c r="AR125" s="66">
        <v>5</v>
      </c>
      <c r="AS125" s="12">
        <v>864.5</v>
      </c>
      <c r="AT125" s="339">
        <f>AR125/$F125</f>
        <v>0.42158516020236092</v>
      </c>
      <c r="AU125" s="151"/>
      <c r="AV125" s="364"/>
      <c r="AW125" s="12"/>
      <c r="AX125" s="479"/>
      <c r="AY125" s="151"/>
      <c r="AZ125" s="297"/>
      <c r="BA125" s="12"/>
      <c r="BB125" s="479"/>
      <c r="BC125" s="151"/>
      <c r="BD125" s="66"/>
      <c r="BE125" s="12">
        <f t="shared" si="73"/>
        <v>0</v>
      </c>
      <c r="BF125" s="339">
        <f t="shared" si="92"/>
        <v>0</v>
      </c>
      <c r="BG125" s="163"/>
      <c r="BH125" s="66"/>
      <c r="BI125" s="12">
        <f t="shared" si="74"/>
        <v>0</v>
      </c>
      <c r="BJ125" s="339">
        <f t="shared" si="75"/>
        <v>0</v>
      </c>
      <c r="BL125" s="66"/>
      <c r="BM125" s="12">
        <f t="shared" si="170"/>
        <v>0</v>
      </c>
      <c r="BN125" s="339">
        <f t="shared" si="168"/>
        <v>0</v>
      </c>
      <c r="BP125" s="66">
        <f t="shared" si="76"/>
        <v>5</v>
      </c>
      <c r="BQ125" s="170">
        <f t="shared" si="77"/>
        <v>864.5</v>
      </c>
      <c r="BR125" s="339">
        <f t="shared" si="78"/>
        <v>0.42158516020236092</v>
      </c>
      <c r="BT125" s="66"/>
      <c r="BU125" s="170">
        <f t="shared" si="79"/>
        <v>0</v>
      </c>
      <c r="BV125" s="339">
        <f t="shared" si="80"/>
        <v>0</v>
      </c>
      <c r="BX125" s="416">
        <f t="shared" si="85"/>
        <v>0</v>
      </c>
      <c r="BY125" s="12">
        <f t="shared" si="86"/>
        <v>0</v>
      </c>
      <c r="BZ125" s="339">
        <v>0</v>
      </c>
      <c r="CB125" s="416">
        <f t="shared" si="87"/>
        <v>0</v>
      </c>
      <c r="CC125" s="12">
        <f t="shared" si="88"/>
        <v>0</v>
      </c>
      <c r="CD125" s="339">
        <v>0</v>
      </c>
      <c r="CF125" s="416">
        <v>0</v>
      </c>
      <c r="CG125" s="12">
        <v>0</v>
      </c>
      <c r="CH125" s="339">
        <v>0</v>
      </c>
      <c r="CJ125" s="416">
        <v>0</v>
      </c>
      <c r="CK125" s="12">
        <v>0</v>
      </c>
      <c r="CL125" s="339">
        <v>0</v>
      </c>
    </row>
    <row r="126" spans="1:90" ht="15" customHeight="1" outlineLevel="3">
      <c r="A126" s="139" t="s">
        <v>15</v>
      </c>
      <c r="B126" s="107">
        <v>103325</v>
      </c>
      <c r="C126" s="13" t="s">
        <v>13483</v>
      </c>
      <c r="D126" s="593" t="str">
        <f>IF(B126="","",IFERROR(VLOOKUP(B126,'SINAPI12-24'!$A$5:$H$17812,2,FALSE),VLOOKUP(ORÇAMENTO!B126,COMPOSIÇÕES!$A$9:$G$258,5,FALSE)))</f>
        <v>ALVENARIA DE VEDAÇÃO DE BLOCOS CERÂMICOS FURADOS NA VERTICAL DE 14X19X39 CM (ESPESSURA 14 CM) E ARGAMASSA DE ASSENTAMENTO COM PREPARO MANUAL. AF_12/2021</v>
      </c>
      <c r="E126" s="614" t="str">
        <f>IF(B126="","",IFERROR(VLOOKUP(B126,'SINAPI12-24'!$A$5:$H$17812,3,FALSE),VLOOKUP(ORÇAMENTO!B126,COMPOSIÇÕES!$A$9:$G$258,6,FALSE)))</f>
        <v>M2</v>
      </c>
      <c r="F126" s="103">
        <v>560.21</v>
      </c>
      <c r="G126" s="615"/>
      <c r="H126" s="110">
        <v>0.29310000000000003</v>
      </c>
      <c r="I126" s="104">
        <f t="shared" si="169"/>
        <v>0</v>
      </c>
      <c r="J126" s="470">
        <f t="shared" si="166"/>
        <v>0</v>
      </c>
      <c r="K126" s="890"/>
      <c r="L126" s="66"/>
      <c r="M126" s="12"/>
      <c r="N126" s="339"/>
      <c r="O126" s="277"/>
      <c r="P126" s="66"/>
      <c r="Q126" s="12"/>
      <c r="R126" s="339"/>
      <c r="S126" s="330"/>
      <c r="T126" s="340"/>
      <c r="U126" s="12"/>
      <c r="V126" s="363"/>
      <c r="W126" s="21"/>
      <c r="X126" s="340"/>
      <c r="Y126" s="100"/>
      <c r="Z126" s="341"/>
      <c r="AA126" s="277"/>
      <c r="AB126" s="340"/>
      <c r="AC126" s="100"/>
      <c r="AD126" s="341"/>
      <c r="AE126" s="277"/>
      <c r="AF126" s="66"/>
      <c r="AG126" s="12"/>
      <c r="AH126" s="339"/>
      <c r="AI126" s="277"/>
      <c r="AJ126" s="66"/>
      <c r="AK126" s="12"/>
      <c r="AL126" s="339"/>
      <c r="AM126" s="151"/>
      <c r="AN126" s="66"/>
      <c r="AO126" s="12"/>
      <c r="AP126" s="339"/>
      <c r="AQ126" s="151"/>
      <c r="AR126" s="66">
        <v>150</v>
      </c>
      <c r="AS126" s="12">
        <v>15361.5</v>
      </c>
      <c r="AT126" s="339">
        <f>AR126/$F126</f>
        <v>0.26775673408186212</v>
      </c>
      <c r="AU126" s="151"/>
      <c r="AV126" s="364"/>
      <c r="AW126" s="12"/>
      <c r="AX126" s="479"/>
      <c r="AY126" s="151"/>
      <c r="AZ126" s="297"/>
      <c r="BA126" s="12"/>
      <c r="BB126" s="479"/>
      <c r="BC126" s="151"/>
      <c r="BD126" s="66"/>
      <c r="BE126" s="12">
        <f t="shared" si="73"/>
        <v>0</v>
      </c>
      <c r="BF126" s="339">
        <f t="shared" si="92"/>
        <v>0</v>
      </c>
      <c r="BG126" s="163"/>
      <c r="BH126" s="66"/>
      <c r="BI126" s="12">
        <f t="shared" si="74"/>
        <v>0</v>
      </c>
      <c r="BJ126" s="339">
        <f t="shared" si="75"/>
        <v>0</v>
      </c>
      <c r="BL126" s="66"/>
      <c r="BM126" s="12">
        <f t="shared" si="170"/>
        <v>0</v>
      </c>
      <c r="BN126" s="339">
        <f t="shared" si="168"/>
        <v>0</v>
      </c>
      <c r="BP126" s="66">
        <f t="shared" si="76"/>
        <v>150</v>
      </c>
      <c r="BQ126" s="170">
        <f t="shared" si="77"/>
        <v>15361.5</v>
      </c>
      <c r="BR126" s="339">
        <f t="shared" si="78"/>
        <v>0.26775673408186212</v>
      </c>
      <c r="BT126" s="66"/>
      <c r="BU126" s="170">
        <f t="shared" si="79"/>
        <v>0</v>
      </c>
      <c r="BV126" s="339">
        <f t="shared" si="80"/>
        <v>0</v>
      </c>
      <c r="BX126" s="416">
        <f t="shared" si="85"/>
        <v>0</v>
      </c>
      <c r="BY126" s="12">
        <f t="shared" si="86"/>
        <v>0</v>
      </c>
      <c r="BZ126" s="339">
        <v>0</v>
      </c>
      <c r="CB126" s="416">
        <f t="shared" si="87"/>
        <v>0</v>
      </c>
      <c r="CC126" s="12">
        <f t="shared" si="88"/>
        <v>0</v>
      </c>
      <c r="CD126" s="339">
        <v>0</v>
      </c>
      <c r="CF126" s="416">
        <v>0</v>
      </c>
      <c r="CG126" s="12">
        <v>0</v>
      </c>
      <c r="CH126" s="339">
        <v>0</v>
      </c>
      <c r="CJ126" s="416">
        <v>0</v>
      </c>
      <c r="CK126" s="12">
        <v>0</v>
      </c>
      <c r="CL126" s="339">
        <v>0</v>
      </c>
    </row>
    <row r="127" spans="1:90" ht="15" customHeight="1" outlineLevel="3">
      <c r="A127" s="193" t="s">
        <v>13403</v>
      </c>
      <c r="B127" s="108" t="s">
        <v>13364</v>
      </c>
      <c r="C127" s="13" t="s">
        <v>13484</v>
      </c>
      <c r="D127" s="593" t="str">
        <f>IF(B127="","",IFERROR(VLOOKUP(B127,'SINAPI12-24'!$A$5:$H$17812,2,FALSE),VLOOKUP(ORÇAMENTO!B127,COMPOSIÇÕES!$A$9:$G$258,3,FALSE)))</f>
        <v>ALVENARIA EM TIJOLO CERAMICO MACICO 5X10X20CM 1/2 VEZ (ESPESSURA 10CM), ASSENTADO COM ARGAMASSA TRACO 1:2:8 (CIMENTO, CAL E AREIA). (REF. 72132 SINAPI 04/2020)</v>
      </c>
      <c r="E127" s="614" t="str">
        <f>IF(B127="","",IFERROR(VLOOKUP(B127,'SINAPI12-24'!$A$5:$H$17812,3,FALSE),VLOOKUP(ORÇAMENTO!B127,COMPOSIÇÕES!$A$9:$G$258,4,FALSE)))</f>
        <v>M2</v>
      </c>
      <c r="F127" s="103">
        <v>13.02</v>
      </c>
      <c r="G127" s="615"/>
      <c r="H127" s="110">
        <v>0.29310000000000003</v>
      </c>
      <c r="I127" s="104">
        <f t="shared" si="169"/>
        <v>0</v>
      </c>
      <c r="J127" s="470">
        <f t="shared" si="166"/>
        <v>0</v>
      </c>
      <c r="K127" s="890"/>
      <c r="L127" s="66"/>
      <c r="M127" s="12"/>
      <c r="N127" s="38"/>
      <c r="O127" s="277"/>
      <c r="P127" s="66"/>
      <c r="Q127" s="12"/>
      <c r="R127" s="38"/>
      <c r="S127" s="330"/>
      <c r="T127" s="340"/>
      <c r="U127" s="12"/>
      <c r="V127" s="363"/>
      <c r="W127" s="21"/>
      <c r="X127" s="340"/>
      <c r="Y127" s="100"/>
      <c r="Z127" s="341"/>
      <c r="AA127" s="277"/>
      <c r="AB127" s="340"/>
      <c r="AC127" s="100"/>
      <c r="AD127" s="341"/>
      <c r="AE127" s="277"/>
      <c r="AF127" s="66"/>
      <c r="AG127" s="12"/>
      <c r="AH127" s="38"/>
      <c r="AI127" s="277"/>
      <c r="AJ127" s="66"/>
      <c r="AK127" s="12"/>
      <c r="AL127" s="38"/>
      <c r="AM127" s="151"/>
      <c r="AN127" s="66"/>
      <c r="AO127" s="12"/>
      <c r="AP127" s="38"/>
      <c r="AQ127" s="151"/>
      <c r="AR127" s="66"/>
      <c r="AS127" s="12"/>
      <c r="AT127" s="38"/>
      <c r="AU127" s="151"/>
      <c r="AV127" s="364"/>
      <c r="AW127" s="12"/>
      <c r="AX127" s="479"/>
      <c r="AY127" s="151"/>
      <c r="AZ127" s="297"/>
      <c r="BA127" s="12"/>
      <c r="BB127" s="479"/>
      <c r="BC127" s="151"/>
      <c r="BD127" s="66"/>
      <c r="BE127" s="12">
        <f t="shared" si="73"/>
        <v>0</v>
      </c>
      <c r="BF127" s="38">
        <f t="shared" si="92"/>
        <v>0</v>
      </c>
      <c r="BG127" s="163"/>
      <c r="BH127" s="66"/>
      <c r="BI127" s="12">
        <f t="shared" si="74"/>
        <v>0</v>
      </c>
      <c r="BJ127" s="38">
        <f t="shared" si="75"/>
        <v>0</v>
      </c>
      <c r="BL127" s="66"/>
      <c r="BM127" s="12">
        <f t="shared" si="170"/>
        <v>0</v>
      </c>
      <c r="BN127" s="38">
        <f t="shared" si="168"/>
        <v>0</v>
      </c>
      <c r="BP127" s="66">
        <f t="shared" si="76"/>
        <v>0</v>
      </c>
      <c r="BQ127" s="170">
        <f t="shared" si="77"/>
        <v>0</v>
      </c>
      <c r="BR127" s="339">
        <f t="shared" si="78"/>
        <v>0</v>
      </c>
      <c r="BT127" s="66"/>
      <c r="BU127" s="170">
        <f t="shared" si="79"/>
        <v>0</v>
      </c>
      <c r="BV127" s="339">
        <f t="shared" si="80"/>
        <v>0</v>
      </c>
      <c r="BX127" s="416">
        <f t="shared" si="85"/>
        <v>0</v>
      </c>
      <c r="BY127" s="12">
        <f t="shared" si="86"/>
        <v>0</v>
      </c>
      <c r="BZ127" s="339">
        <v>0</v>
      </c>
      <c r="CB127" s="416">
        <f t="shared" si="87"/>
        <v>0</v>
      </c>
      <c r="CC127" s="12">
        <f t="shared" si="88"/>
        <v>0</v>
      </c>
      <c r="CD127" s="339">
        <v>0</v>
      </c>
      <c r="CF127" s="416">
        <v>0</v>
      </c>
      <c r="CG127" s="12">
        <v>0</v>
      </c>
      <c r="CH127" s="339">
        <v>0</v>
      </c>
      <c r="CJ127" s="416">
        <v>0</v>
      </c>
      <c r="CK127" s="12">
        <v>0</v>
      </c>
      <c r="CL127" s="339">
        <v>0</v>
      </c>
    </row>
    <row r="128" spans="1:90" ht="15" customHeight="1" outlineLevel="3">
      <c r="A128" s="139" t="s">
        <v>15</v>
      </c>
      <c r="B128" s="107">
        <v>96361</v>
      </c>
      <c r="C128" s="13" t="s">
        <v>13485</v>
      </c>
      <c r="D128" s="593" t="str">
        <f>IF(B128="","",IFERROR(VLOOKUP(B128,'SINAPI12-24'!$A$5:$H$17812,2,FALSE),VLOOKUP(ORÇAMENTO!B128,COMPOSIÇÕES!$A$9:$G$258,5,FALSE)))</f>
        <v>PAREDE COM SISTEMA EM CHAPAS DE GESSO PARA DRYWALL, USO INTERNO, COM DUAS FACES SIMPLES E ESTRUTURA METÁLICA COM GUIAS DUPLAS PARA PAREDES COM ÁREA LÍQUIDA MAIOR OU IGUAL A 6 M2, COM VÃOS. AF_07/2023_PS</v>
      </c>
      <c r="E128" s="614" t="str">
        <f>IF(B128="","",IFERROR(VLOOKUP(B128,'SINAPI12-24'!$A$5:$H$17812,3,FALSE),VLOOKUP(ORÇAMENTO!B128,COMPOSIÇÕES!$A$9:$G$258,6,FALSE)))</f>
        <v>M2</v>
      </c>
      <c r="F128" s="103">
        <v>7.2</v>
      </c>
      <c r="G128" s="615"/>
      <c r="H128" s="110">
        <v>0.29310000000000003</v>
      </c>
      <c r="I128" s="104">
        <f t="shared" si="169"/>
        <v>0</v>
      </c>
      <c r="J128" s="470">
        <f t="shared" si="166"/>
        <v>0</v>
      </c>
      <c r="K128" s="890"/>
      <c r="L128" s="66"/>
      <c r="M128" s="12"/>
      <c r="N128" s="38"/>
      <c r="O128" s="277"/>
      <c r="P128" s="66"/>
      <c r="Q128" s="12"/>
      <c r="R128" s="38"/>
      <c r="S128" s="330"/>
      <c r="T128" s="340"/>
      <c r="U128" s="12"/>
      <c r="V128" s="363"/>
      <c r="W128" s="21"/>
      <c r="X128" s="340"/>
      <c r="Y128" s="100"/>
      <c r="Z128" s="341"/>
      <c r="AA128" s="277"/>
      <c r="AB128" s="340"/>
      <c r="AC128" s="100"/>
      <c r="AD128" s="341"/>
      <c r="AE128" s="277"/>
      <c r="AF128" s="66"/>
      <c r="AG128" s="12"/>
      <c r="AH128" s="38"/>
      <c r="AI128" s="277"/>
      <c r="AJ128" s="66"/>
      <c r="AK128" s="12"/>
      <c r="AL128" s="38"/>
      <c r="AM128" s="151"/>
      <c r="AN128" s="66"/>
      <c r="AO128" s="12"/>
      <c r="AP128" s="38"/>
      <c r="AQ128" s="151"/>
      <c r="AR128" s="66"/>
      <c r="AS128" s="12"/>
      <c r="AT128" s="38"/>
      <c r="AU128" s="151"/>
      <c r="AV128" s="364"/>
      <c r="AW128" s="12"/>
      <c r="AX128" s="479"/>
      <c r="AY128" s="151"/>
      <c r="AZ128" s="297"/>
      <c r="BA128" s="12"/>
      <c r="BB128" s="479"/>
      <c r="BC128" s="151"/>
      <c r="BD128" s="66"/>
      <c r="BE128" s="12">
        <f t="shared" si="73"/>
        <v>0</v>
      </c>
      <c r="BF128" s="38">
        <f t="shared" si="92"/>
        <v>0</v>
      </c>
      <c r="BG128" s="163"/>
      <c r="BH128" s="66"/>
      <c r="BI128" s="12">
        <f t="shared" si="74"/>
        <v>0</v>
      </c>
      <c r="BJ128" s="38">
        <f t="shared" si="75"/>
        <v>0</v>
      </c>
      <c r="BL128" s="66"/>
      <c r="BM128" s="12">
        <f t="shared" si="170"/>
        <v>0</v>
      </c>
      <c r="BN128" s="38">
        <f t="shared" si="168"/>
        <v>0</v>
      </c>
      <c r="BP128" s="66">
        <f t="shared" si="76"/>
        <v>0</v>
      </c>
      <c r="BQ128" s="170">
        <f t="shared" si="77"/>
        <v>0</v>
      </c>
      <c r="BR128" s="339">
        <f t="shared" si="78"/>
        <v>0</v>
      </c>
      <c r="BT128" s="66"/>
      <c r="BU128" s="170">
        <f t="shared" si="79"/>
        <v>0</v>
      </c>
      <c r="BV128" s="339">
        <f t="shared" si="80"/>
        <v>0</v>
      </c>
      <c r="BX128" s="416">
        <f t="shared" si="85"/>
        <v>0</v>
      </c>
      <c r="BY128" s="12">
        <f t="shared" si="86"/>
        <v>0</v>
      </c>
      <c r="BZ128" s="339">
        <v>0</v>
      </c>
      <c r="CB128" s="416">
        <f t="shared" si="87"/>
        <v>0</v>
      </c>
      <c r="CC128" s="12">
        <f t="shared" si="88"/>
        <v>0</v>
      </c>
      <c r="CD128" s="339">
        <v>0</v>
      </c>
      <c r="CF128" s="416">
        <v>0</v>
      </c>
      <c r="CG128" s="12">
        <v>0</v>
      </c>
      <c r="CH128" s="339">
        <v>0</v>
      </c>
      <c r="CJ128" s="416">
        <v>0</v>
      </c>
      <c r="CK128" s="12">
        <v>0</v>
      </c>
      <c r="CL128" s="339">
        <v>0</v>
      </c>
    </row>
    <row r="129" spans="1:93" ht="15" customHeight="1" outlineLevel="3">
      <c r="A129" s="139" t="s">
        <v>15</v>
      </c>
      <c r="B129" s="107">
        <v>102253</v>
      </c>
      <c r="C129" s="13" t="s">
        <v>13486</v>
      </c>
      <c r="D129" s="593" t="str">
        <f>IF(B129="","",IFERROR(VLOOKUP(B129,'SINAPI12-24'!$A$5:$H$17812,2,FALSE),VLOOKUP(ORÇAMENTO!B129,COMPOSIÇÕES!$A$9:$G$258,5,FALSE)))</f>
        <v>DIVISORIA SANITÁRIA, TIPO CABINE, EM GRANITO CINZA POLIDO, ESP = 3CM, ASSENTADO COM ARGAMASSA COLANTE AC III-E, EXCLUSIVE FERRAGENS. AF_01/2021</v>
      </c>
      <c r="E129" s="614" t="str">
        <f>IF(B129="","",IFERROR(VLOOKUP(B129,'SINAPI12-24'!$A$5:$H$17812,3,FALSE),VLOOKUP(ORÇAMENTO!B129,COMPOSIÇÕES!$A$9:$G$258,6,FALSE)))</f>
        <v>M2</v>
      </c>
      <c r="F129" s="103">
        <v>15.72</v>
      </c>
      <c r="G129" s="615"/>
      <c r="H129" s="110">
        <v>0.29310000000000003</v>
      </c>
      <c r="I129" s="104">
        <f t="shared" si="169"/>
        <v>0</v>
      </c>
      <c r="J129" s="470">
        <f t="shared" si="166"/>
        <v>0</v>
      </c>
      <c r="K129" s="890"/>
      <c r="L129" s="68"/>
      <c r="M129" s="16"/>
      <c r="N129" s="83"/>
      <c r="O129" s="277"/>
      <c r="P129" s="68"/>
      <c r="Q129" s="16"/>
      <c r="R129" s="83"/>
      <c r="S129" s="330"/>
      <c r="T129" s="343"/>
      <c r="U129" s="16"/>
      <c r="V129" s="365"/>
      <c r="W129" s="21"/>
      <c r="X129" s="343"/>
      <c r="Y129" s="162"/>
      <c r="Z129" s="344"/>
      <c r="AA129" s="277"/>
      <c r="AB129" s="343"/>
      <c r="AC129" s="162"/>
      <c r="AD129" s="344"/>
      <c r="AE129" s="277"/>
      <c r="AF129" s="68"/>
      <c r="AG129" s="16"/>
      <c r="AH129" s="83"/>
      <c r="AI129" s="277"/>
      <c r="AJ129" s="68"/>
      <c r="AK129" s="16"/>
      <c r="AL129" s="83"/>
      <c r="AM129" s="151"/>
      <c r="AN129" s="68"/>
      <c r="AO129" s="16"/>
      <c r="AP129" s="83"/>
      <c r="AQ129" s="151"/>
      <c r="AR129" s="68"/>
      <c r="AS129" s="16"/>
      <c r="AT129" s="83"/>
      <c r="AU129" s="151"/>
      <c r="AV129" s="366"/>
      <c r="AW129" s="16"/>
      <c r="AX129" s="480"/>
      <c r="AY129" s="151"/>
      <c r="AZ129" s="298"/>
      <c r="BA129" s="16"/>
      <c r="BB129" s="480"/>
      <c r="BC129" s="151"/>
      <c r="BD129" s="68"/>
      <c r="BE129" s="16">
        <f t="shared" si="73"/>
        <v>0</v>
      </c>
      <c r="BF129" s="83">
        <f t="shared" si="92"/>
        <v>0</v>
      </c>
      <c r="BG129" s="163"/>
      <c r="BH129" s="68"/>
      <c r="BI129" s="16">
        <f t="shared" si="74"/>
        <v>0</v>
      </c>
      <c r="BJ129" s="83">
        <f t="shared" si="75"/>
        <v>0</v>
      </c>
      <c r="BL129" s="68"/>
      <c r="BM129" s="16">
        <f t="shared" si="170"/>
        <v>0</v>
      </c>
      <c r="BN129" s="83">
        <f t="shared" si="168"/>
        <v>0</v>
      </c>
      <c r="BP129" s="68">
        <f t="shared" si="76"/>
        <v>0</v>
      </c>
      <c r="BQ129" s="136">
        <f t="shared" si="77"/>
        <v>0</v>
      </c>
      <c r="BR129" s="342">
        <f t="shared" si="78"/>
        <v>0</v>
      </c>
      <c r="BT129" s="68"/>
      <c r="BU129" s="136">
        <f t="shared" si="79"/>
        <v>0</v>
      </c>
      <c r="BV129" s="342">
        <f t="shared" si="80"/>
        <v>0</v>
      </c>
      <c r="BX129" s="417">
        <f t="shared" si="85"/>
        <v>0</v>
      </c>
      <c r="BY129" s="16">
        <f t="shared" si="86"/>
        <v>0</v>
      </c>
      <c r="BZ129" s="342">
        <v>0</v>
      </c>
      <c r="CB129" s="417">
        <f t="shared" si="87"/>
        <v>0</v>
      </c>
      <c r="CC129" s="16">
        <f t="shared" si="88"/>
        <v>0</v>
      </c>
      <c r="CD129" s="342">
        <v>0</v>
      </c>
      <c r="CF129" s="417">
        <v>0</v>
      </c>
      <c r="CG129" s="16">
        <v>0</v>
      </c>
      <c r="CH129" s="342">
        <v>0</v>
      </c>
      <c r="CJ129" s="417">
        <v>0</v>
      </c>
      <c r="CK129" s="16">
        <v>0</v>
      </c>
      <c r="CL129" s="342">
        <v>0</v>
      </c>
    </row>
    <row r="130" spans="1:93" ht="15" customHeight="1" outlineLevel="2">
      <c r="A130" s="430"/>
      <c r="B130" s="431"/>
      <c r="C130" s="432" t="s">
        <v>183</v>
      </c>
      <c r="D130" s="591" t="s">
        <v>231</v>
      </c>
      <c r="E130" s="433"/>
      <c r="F130" s="434"/>
      <c r="G130" s="435"/>
      <c r="H130" s="436"/>
      <c r="I130" s="435"/>
      <c r="J130" s="437">
        <f>J131</f>
        <v>0</v>
      </c>
      <c r="K130" s="890"/>
      <c r="L130" s="266"/>
      <c r="M130" s="267"/>
      <c r="N130" s="356"/>
      <c r="O130" s="277"/>
      <c r="P130" s="266"/>
      <c r="Q130" s="267"/>
      <c r="R130" s="356"/>
      <c r="S130" s="330"/>
      <c r="T130" s="357"/>
      <c r="U130" s="267"/>
      <c r="V130" s="369"/>
      <c r="W130" s="21"/>
      <c r="X130" s="357"/>
      <c r="Y130" s="358"/>
      <c r="Z130" s="359"/>
      <c r="AA130" s="277"/>
      <c r="AB130" s="357"/>
      <c r="AC130" s="358"/>
      <c r="AD130" s="359"/>
      <c r="AE130" s="277"/>
      <c r="AF130" s="266"/>
      <c r="AG130" s="267"/>
      <c r="AH130" s="356"/>
      <c r="AI130" s="277"/>
      <c r="AJ130" s="266"/>
      <c r="AK130" s="267"/>
      <c r="AL130" s="356"/>
      <c r="AM130" s="151"/>
      <c r="AN130" s="266"/>
      <c r="AO130" s="267"/>
      <c r="AP130" s="356"/>
      <c r="AQ130" s="151"/>
      <c r="AR130" s="266"/>
      <c r="AS130" s="267"/>
      <c r="AT130" s="356"/>
      <c r="AU130" s="151"/>
      <c r="AV130" s="357"/>
      <c r="AW130" s="267"/>
      <c r="AX130" s="482"/>
      <c r="AY130" s="151"/>
      <c r="AZ130" s="300"/>
      <c r="BA130" s="267"/>
      <c r="BB130" s="482"/>
      <c r="BC130" s="151"/>
      <c r="BD130" s="266"/>
      <c r="BE130" s="267"/>
      <c r="BF130" s="356"/>
      <c r="BG130" s="163"/>
      <c r="BH130" s="266"/>
      <c r="BI130" s="267"/>
      <c r="BJ130" s="356"/>
      <c r="BL130" s="266"/>
      <c r="BM130" s="267"/>
      <c r="BN130" s="356"/>
      <c r="BP130" s="266"/>
      <c r="BQ130" s="267"/>
      <c r="BR130" s="356"/>
      <c r="BT130" s="266"/>
      <c r="BU130" s="267"/>
      <c r="BV130" s="356"/>
      <c r="BX130" s="300"/>
      <c r="BY130" s="267"/>
      <c r="BZ130" s="356"/>
      <c r="CB130" s="300"/>
      <c r="CC130" s="267"/>
      <c r="CD130" s="356"/>
      <c r="CF130" s="300"/>
      <c r="CG130" s="267"/>
      <c r="CH130" s="356"/>
      <c r="CJ130" s="300"/>
      <c r="CK130" s="267"/>
      <c r="CL130" s="356"/>
    </row>
    <row r="131" spans="1:93" ht="15" customHeight="1" outlineLevel="3">
      <c r="A131" s="139" t="s">
        <v>15</v>
      </c>
      <c r="B131" s="192">
        <v>103324</v>
      </c>
      <c r="C131" s="13" t="s">
        <v>184</v>
      </c>
      <c r="D131" s="593" t="str">
        <f>IF(B131="","",IFERROR(VLOOKUP(B131,'SINAPI12-24'!$A$5:$H$17812,2,FALSE),VLOOKUP(ORÇAMENTO!B131,COMPOSIÇÕES!$A$9:$G$258,5,FALSE)))</f>
        <v>ALVENARIA DE VEDAÇÃO DE BLOCOS CERÂMICOS FURADOS NA VERTICAL DE 14X19X39 CM (ESPESSURA 14 CM) E ARGAMASSA DE ASSENTAMENTO COM PREPARO EM BETONEIRA. AF_12/2021</v>
      </c>
      <c r="E131" s="614" t="str">
        <f>IF(B131="","",IFERROR(VLOOKUP(B131,'SINAPI12-24'!$A$5:$H$17812,3,FALSE),VLOOKUP(ORÇAMENTO!B131,COMPOSIÇÕES!$A$9:$G$258,6,FALSE)))</f>
        <v>M2</v>
      </c>
      <c r="F131" s="103">
        <v>42.84</v>
      </c>
      <c r="G131" s="615"/>
      <c r="H131" s="110">
        <v>0.29310000000000003</v>
      </c>
      <c r="I131" s="104">
        <f>TRUNC(((G131*$H$37)+G131),2)</f>
        <v>0</v>
      </c>
      <c r="J131" s="470">
        <f t="shared" si="166"/>
        <v>0</v>
      </c>
      <c r="K131" s="890"/>
      <c r="L131" s="274"/>
      <c r="M131" s="18"/>
      <c r="N131" s="398"/>
      <c r="O131" s="277"/>
      <c r="P131" s="274"/>
      <c r="Q131" s="18"/>
      <c r="R131" s="398"/>
      <c r="S131" s="330"/>
      <c r="T131" s="348"/>
      <c r="U131" s="18"/>
      <c r="V131" s="396"/>
      <c r="W131" s="21"/>
      <c r="X131" s="348"/>
      <c r="Y131" s="349"/>
      <c r="Z131" s="326"/>
      <c r="AA131" s="277"/>
      <c r="AB131" s="348"/>
      <c r="AC131" s="349"/>
      <c r="AD131" s="326"/>
      <c r="AE131" s="277"/>
      <c r="AF131" s="274"/>
      <c r="AG131" s="18"/>
      <c r="AH131" s="398"/>
      <c r="AI131" s="277"/>
      <c r="AJ131" s="274"/>
      <c r="AK131" s="18"/>
      <c r="AL131" s="398"/>
      <c r="AM131" s="151"/>
      <c r="AN131" s="274"/>
      <c r="AO131" s="18"/>
      <c r="AP131" s="398"/>
      <c r="AQ131" s="151"/>
      <c r="AR131" s="274"/>
      <c r="AS131" s="18"/>
      <c r="AT131" s="398"/>
      <c r="AU131" s="151"/>
      <c r="AV131" s="397"/>
      <c r="AW131" s="18"/>
      <c r="AX131" s="486"/>
      <c r="AY131" s="151"/>
      <c r="AZ131" s="304"/>
      <c r="BA131" s="18"/>
      <c r="BB131" s="486"/>
      <c r="BC131" s="151"/>
      <c r="BD131" s="274"/>
      <c r="BE131" s="18">
        <f t="shared" si="73"/>
        <v>0</v>
      </c>
      <c r="BF131" s="398">
        <f t="shared" si="92"/>
        <v>0</v>
      </c>
      <c r="BG131" s="163"/>
      <c r="BH131" s="274"/>
      <c r="BI131" s="18">
        <f t="shared" si="74"/>
        <v>0</v>
      </c>
      <c r="BJ131" s="398">
        <f t="shared" si="75"/>
        <v>0</v>
      </c>
      <c r="BL131" s="274"/>
      <c r="BM131" s="18">
        <f t="shared" ref="BM131" si="171">TRUNC(BL131*M131,2)</f>
        <v>0</v>
      </c>
      <c r="BN131" s="398">
        <f t="shared" ref="BN131" si="172">BL131/($F131-$X131-$AZ131)</f>
        <v>0</v>
      </c>
      <c r="BP131" s="274">
        <f t="shared" si="76"/>
        <v>0</v>
      </c>
      <c r="BQ131" s="135">
        <f t="shared" si="77"/>
        <v>0</v>
      </c>
      <c r="BR131" s="347">
        <f t="shared" si="78"/>
        <v>0</v>
      </c>
      <c r="BT131" s="274"/>
      <c r="BU131" s="135">
        <f t="shared" si="79"/>
        <v>0</v>
      </c>
      <c r="BV131" s="347">
        <f t="shared" si="80"/>
        <v>0</v>
      </c>
      <c r="BX131" s="419">
        <f t="shared" si="85"/>
        <v>0</v>
      </c>
      <c r="BY131" s="18">
        <f t="shared" si="86"/>
        <v>0</v>
      </c>
      <c r="BZ131" s="347">
        <v>0</v>
      </c>
      <c r="CB131" s="419">
        <f t="shared" si="87"/>
        <v>0</v>
      </c>
      <c r="CC131" s="18">
        <f t="shared" si="88"/>
        <v>0</v>
      </c>
      <c r="CD131" s="347">
        <v>0</v>
      </c>
      <c r="CF131" s="419">
        <v>0</v>
      </c>
      <c r="CG131" s="18">
        <v>0</v>
      </c>
      <c r="CH131" s="347">
        <v>0</v>
      </c>
      <c r="CJ131" s="419">
        <v>0</v>
      </c>
      <c r="CK131" s="18">
        <v>0</v>
      </c>
      <c r="CL131" s="347">
        <v>0</v>
      </c>
      <c r="CO131"/>
    </row>
    <row r="132" spans="1:93" ht="15" customHeight="1">
      <c r="A132" s="460"/>
      <c r="B132" s="131"/>
      <c r="C132" s="461">
        <v>7</v>
      </c>
      <c r="D132" s="594" t="s">
        <v>479</v>
      </c>
      <c r="E132" s="462"/>
      <c r="F132" s="463"/>
      <c r="G132" s="464"/>
      <c r="H132" s="465"/>
      <c r="I132" s="464"/>
      <c r="J132" s="466">
        <f>SUM(J133:J136)</f>
        <v>0</v>
      </c>
      <c r="K132" s="890"/>
      <c r="L132" s="264"/>
      <c r="M132" s="265"/>
      <c r="N132" s="329"/>
      <c r="O132" s="277"/>
      <c r="P132" s="264"/>
      <c r="Q132" s="265"/>
      <c r="R132" s="329"/>
      <c r="S132" s="351"/>
      <c r="T132" s="299"/>
      <c r="U132" s="352"/>
      <c r="V132" s="333"/>
      <c r="W132" s="21"/>
      <c r="X132" s="299"/>
      <c r="Y132" s="352"/>
      <c r="Z132" s="333"/>
      <c r="AA132" s="277"/>
      <c r="AB132" s="299"/>
      <c r="AC132" s="352"/>
      <c r="AD132" s="333"/>
      <c r="AE132" s="277"/>
      <c r="AF132" s="264"/>
      <c r="AG132" s="265"/>
      <c r="AH132" s="329"/>
      <c r="AI132" s="277"/>
      <c r="AJ132" s="264"/>
      <c r="AK132" s="265"/>
      <c r="AL132" s="329"/>
      <c r="AM132" s="151"/>
      <c r="AN132" s="264"/>
      <c r="AO132" s="265"/>
      <c r="AP132" s="329"/>
      <c r="AQ132" s="151"/>
      <c r="AR132" s="264"/>
      <c r="AS132" s="265"/>
      <c r="AT132" s="329"/>
      <c r="AU132" s="151"/>
      <c r="AV132" s="345"/>
      <c r="AW132" s="346"/>
      <c r="AX132" s="489"/>
      <c r="AY132" s="320"/>
      <c r="AZ132" s="345"/>
      <c r="BA132" s="346"/>
      <c r="BB132" s="489"/>
      <c r="BC132" s="320"/>
      <c r="BD132" s="264"/>
      <c r="BE132" s="265"/>
      <c r="BF132" s="491"/>
      <c r="BG132" s="151"/>
      <c r="BH132" s="264"/>
      <c r="BI132" s="265"/>
      <c r="BJ132" s="491"/>
      <c r="BL132" s="264"/>
      <c r="BM132" s="265"/>
      <c r="BN132" s="491"/>
      <c r="BP132" s="288"/>
      <c r="BQ132" s="289"/>
      <c r="BR132" s="335"/>
      <c r="BT132" s="288"/>
      <c r="BU132" s="289"/>
      <c r="BV132" s="335"/>
      <c r="BX132" s="299"/>
      <c r="BY132" s="367"/>
      <c r="BZ132" s="411"/>
      <c r="CB132" s="299"/>
      <c r="CC132" s="367"/>
      <c r="CD132" s="411"/>
      <c r="CF132" s="299"/>
      <c r="CG132" s="367"/>
      <c r="CH132" s="411"/>
      <c r="CJ132" s="299"/>
      <c r="CK132" s="367"/>
      <c r="CL132" s="411"/>
      <c r="CO132"/>
    </row>
    <row r="133" spans="1:93" ht="15" customHeight="1" outlineLevel="1">
      <c r="A133" s="442" t="s">
        <v>15</v>
      </c>
      <c r="B133" s="443">
        <v>98504</v>
      </c>
      <c r="C133" s="124" t="s">
        <v>294</v>
      </c>
      <c r="D133" s="593" t="str">
        <f>IF(B133="","",IFERROR(VLOOKUP(B133,'SINAPI12-24'!$A$5:$H$17812,2,FALSE),VLOOKUP(ORÇAMENTO!B133,COMPOSIÇÕES!$A$9:$G$412,3,FALSE)))</f>
        <v>PLANTIO DE GRAMA BATATAIS EM PLACAS. AF_07/2024</v>
      </c>
      <c r="E133" s="614" t="str">
        <f>IF(B133="","",IFERROR(VLOOKUP(B133,'SINAPI12-24'!$A$5:$H$17812,3,FALSE),VLOOKUP(ORÇAMENTO!B133,COMPOSIÇÕES!$A$9:$G$412,4,FALSE)))</f>
        <v>M2</v>
      </c>
      <c r="F133" s="161">
        <v>2558.25</v>
      </c>
      <c r="G133" s="615"/>
      <c r="H133" s="134">
        <v>0.29310000000000003</v>
      </c>
      <c r="I133" s="104">
        <f t="shared" ref="I133:I136" si="173">TRUNC(((G133*$H$37)+G133),2)</f>
        <v>0</v>
      </c>
      <c r="J133" s="474">
        <f t="shared" ref="J133:J136" si="174">TRUNC(F133*I133,2)</f>
        <v>0</v>
      </c>
      <c r="K133" s="890"/>
      <c r="L133" s="69"/>
      <c r="M133" s="114"/>
      <c r="N133" s="336"/>
      <c r="O133" s="277"/>
      <c r="P133" s="69"/>
      <c r="Q133" s="114"/>
      <c r="R133" s="336"/>
      <c r="S133" s="330"/>
      <c r="T133" s="353"/>
      <c r="U133" s="167"/>
      <c r="V133" s="338"/>
      <c r="W133" s="21"/>
      <c r="X133" s="353"/>
      <c r="Y133" s="167"/>
      <c r="Z133" s="338"/>
      <c r="AA133" s="277"/>
      <c r="AB133" s="353"/>
      <c r="AC133" s="167"/>
      <c r="AD133" s="338"/>
      <c r="AE133" s="277"/>
      <c r="AF133" s="69"/>
      <c r="AG133" s="114"/>
      <c r="AH133" s="336"/>
      <c r="AI133" s="277"/>
      <c r="AJ133" s="69"/>
      <c r="AK133" s="114"/>
      <c r="AL133" s="336"/>
      <c r="AM133" s="151"/>
      <c r="AN133" s="69"/>
      <c r="AO133" s="114"/>
      <c r="AP133" s="336"/>
      <c r="AQ133" s="151"/>
      <c r="AR133" s="69"/>
      <c r="AS133" s="114"/>
      <c r="AT133" s="336"/>
      <c r="AU133" s="151"/>
      <c r="AV133" s="176"/>
      <c r="AW133" s="111"/>
      <c r="AX133" s="109"/>
      <c r="AY133" s="151"/>
      <c r="AZ133" s="312"/>
      <c r="BA133" s="115"/>
      <c r="BB133" s="133"/>
      <c r="BC133" s="151"/>
      <c r="BD133" s="281"/>
      <c r="BE133" s="114">
        <f t="shared" ref="BE133:BE136" si="175">TRUNC(BD133*I133,2)</f>
        <v>0</v>
      </c>
      <c r="BF133" s="167">
        <f>BD133/($F133-$X133-$AZ133)</f>
        <v>0</v>
      </c>
      <c r="BG133" s="151"/>
      <c r="BH133" s="69"/>
      <c r="BI133" s="114">
        <f t="shared" ref="BI133:BI136" si="176">TRUNC(BH133*I133,2)</f>
        <v>0</v>
      </c>
      <c r="BJ133" s="336">
        <f>BH133/($F133-$X133-$AZ133)</f>
        <v>0</v>
      </c>
      <c r="BL133" s="69"/>
      <c r="BM133" s="114">
        <f t="shared" ref="BM133:BM136" si="177">TRUNC(BL133*M133,2)</f>
        <v>0</v>
      </c>
      <c r="BN133" s="336">
        <f t="shared" ref="BN133:BN136" si="178">BL133/($F133-$X133-$AZ133)</f>
        <v>0</v>
      </c>
      <c r="BP133" s="69">
        <f t="shared" ref="BP133:BP136" si="179">L133+P133+AF133+AJ133+AN133+AR133+BD133+BH133</f>
        <v>0</v>
      </c>
      <c r="BQ133" s="114">
        <f t="shared" ref="BQ133:BQ136" si="180">M133+Q133+AG133+AK133+AO133+AS133+BE133+BI133</f>
        <v>0</v>
      </c>
      <c r="BR133" s="336">
        <f>BP133/($F133-$X133-$AZ133)</f>
        <v>0</v>
      </c>
      <c r="BT133" s="69"/>
      <c r="BU133" s="114">
        <f t="shared" ref="BU133:BU136" si="181">TRUNC(BT133*I133,2)</f>
        <v>0</v>
      </c>
      <c r="BV133" s="336">
        <f>BT133/($F133-$X133-$AZ133)</f>
        <v>0</v>
      </c>
      <c r="BX133" s="296">
        <f t="shared" ref="BX133:BX136" si="182">AB133</f>
        <v>0</v>
      </c>
      <c r="BY133" s="114">
        <f t="shared" ref="BY133:BY136" si="183">AC133</f>
        <v>0</v>
      </c>
      <c r="BZ133" s="336">
        <v>0</v>
      </c>
      <c r="CB133" s="296">
        <f t="shared" ref="CB133:CB136" si="184">T133-BX133</f>
        <v>0</v>
      </c>
      <c r="CC133" s="114">
        <f t="shared" ref="CC133:CC136" si="185">TRUNC(CB133*I133,2)</f>
        <v>0</v>
      </c>
      <c r="CD133" s="336">
        <v>0</v>
      </c>
      <c r="CF133" s="296"/>
      <c r="CG133" s="114"/>
      <c r="CH133" s="336">
        <v>0</v>
      </c>
      <c r="CJ133" s="296">
        <f t="shared" ref="CJ133:CJ136" si="186">AV133-CF133</f>
        <v>0</v>
      </c>
      <c r="CK133" s="114">
        <f t="shared" ref="CK133:CK136" si="187">TRUNC(CJ133*I133,2)</f>
        <v>0</v>
      </c>
      <c r="CL133" s="336">
        <v>0</v>
      </c>
      <c r="CO133"/>
    </row>
    <row r="134" spans="1:93" ht="15" customHeight="1" outlineLevel="1">
      <c r="A134" s="442" t="s">
        <v>15</v>
      </c>
      <c r="B134" s="108">
        <v>92396</v>
      </c>
      <c r="C134" s="124" t="s">
        <v>295</v>
      </c>
      <c r="D134" s="593" t="str">
        <f>IF(B134="","",IFERROR(VLOOKUP(B134,'SINAPI12-24'!$A$5:$H$17812,2,FALSE),VLOOKUP(ORÇAMENTO!B134,COMPOSIÇÕES!$A$9:$G$412,3,FALSE)))</f>
        <v>EXECUÇÃO DE PASSEIO EM PISO INTERTRAVADO, COM BLOCO RETANGULAR COR NATURAL DE 20 X 10 CM, ESPESSURA 6 CM. AF_10/2022</v>
      </c>
      <c r="E134" s="614" t="str">
        <f>IF(B134="","",IFERROR(VLOOKUP(B134,'SINAPI12-24'!$A$5:$H$17812,3,FALSE),VLOOKUP(ORÇAMENTO!B134,COMPOSIÇÕES!$A$9:$G$412,4,FALSE)))</f>
        <v>M2</v>
      </c>
      <c r="F134" s="112">
        <v>886.44</v>
      </c>
      <c r="G134" s="615"/>
      <c r="H134" s="110">
        <v>0.29310000000000003</v>
      </c>
      <c r="I134" s="104">
        <f t="shared" si="173"/>
        <v>0</v>
      </c>
      <c r="J134" s="471">
        <f t="shared" si="174"/>
        <v>0</v>
      </c>
      <c r="K134" s="890"/>
      <c r="L134" s="66"/>
      <c r="M134" s="170"/>
      <c r="N134" s="339"/>
      <c r="O134" s="277"/>
      <c r="P134" s="66"/>
      <c r="Q134" s="170"/>
      <c r="R134" s="339"/>
      <c r="S134" s="330"/>
      <c r="T134" s="354"/>
      <c r="U134" s="168"/>
      <c r="V134" s="341"/>
      <c r="W134" s="21"/>
      <c r="X134" s="354"/>
      <c r="Y134" s="168"/>
      <c r="Z134" s="341"/>
      <c r="AA134" s="277"/>
      <c r="AB134" s="354"/>
      <c r="AC134" s="168"/>
      <c r="AD134" s="341"/>
      <c r="AE134" s="277"/>
      <c r="AF134" s="66"/>
      <c r="AG134" s="170"/>
      <c r="AH134" s="339"/>
      <c r="AI134" s="277"/>
      <c r="AJ134" s="66"/>
      <c r="AK134" s="170"/>
      <c r="AL134" s="339"/>
      <c r="AM134" s="151"/>
      <c r="AN134" s="66"/>
      <c r="AO134" s="170"/>
      <c r="AP134" s="339"/>
      <c r="AQ134" s="151"/>
      <c r="AR134" s="66"/>
      <c r="AS134" s="170"/>
      <c r="AT134" s="339"/>
      <c r="AU134" s="151"/>
      <c r="AV134" s="176"/>
      <c r="AW134" s="111"/>
      <c r="AX134" s="109"/>
      <c r="AY134" s="151"/>
      <c r="AZ134" s="176"/>
      <c r="BA134" s="111"/>
      <c r="BB134" s="109"/>
      <c r="BC134" s="151"/>
      <c r="BD134" s="156"/>
      <c r="BE134" s="170">
        <f t="shared" si="175"/>
        <v>0</v>
      </c>
      <c r="BF134" s="168">
        <f>BD134/($F134-$X134-$AZ134)</f>
        <v>0</v>
      </c>
      <c r="BG134" s="151"/>
      <c r="BH134" s="66"/>
      <c r="BI134" s="170">
        <f t="shared" si="176"/>
        <v>0</v>
      </c>
      <c r="BJ134" s="339">
        <f>BH134/($F134-$X134-$AZ134)</f>
        <v>0</v>
      </c>
      <c r="BL134" s="66"/>
      <c r="BM134" s="170">
        <f t="shared" si="177"/>
        <v>0</v>
      </c>
      <c r="BN134" s="339">
        <f t="shared" si="178"/>
        <v>0</v>
      </c>
      <c r="BP134" s="66">
        <f t="shared" si="179"/>
        <v>0</v>
      </c>
      <c r="BQ134" s="170">
        <f t="shared" si="180"/>
        <v>0</v>
      </c>
      <c r="BR134" s="339">
        <f>BP134/($F134-$X134-$AZ134)</f>
        <v>0</v>
      </c>
      <c r="BT134" s="66"/>
      <c r="BU134" s="170">
        <f t="shared" si="181"/>
        <v>0</v>
      </c>
      <c r="BV134" s="339">
        <f>BT134/($F134-$X134-$AZ134)</f>
        <v>0</v>
      </c>
      <c r="BX134" s="297">
        <f t="shared" si="182"/>
        <v>0</v>
      </c>
      <c r="BY134" s="170">
        <f t="shared" si="183"/>
        <v>0</v>
      </c>
      <c r="BZ134" s="339">
        <v>0</v>
      </c>
      <c r="CB134" s="297">
        <f t="shared" si="184"/>
        <v>0</v>
      </c>
      <c r="CC134" s="170">
        <f t="shared" si="185"/>
        <v>0</v>
      </c>
      <c r="CD134" s="339">
        <v>0</v>
      </c>
      <c r="CF134" s="297"/>
      <c r="CG134" s="170"/>
      <c r="CH134" s="339">
        <v>0</v>
      </c>
      <c r="CJ134" s="297">
        <f t="shared" si="186"/>
        <v>0</v>
      </c>
      <c r="CK134" s="170">
        <f t="shared" si="187"/>
        <v>0</v>
      </c>
      <c r="CL134" s="339">
        <v>0</v>
      </c>
      <c r="CO134"/>
    </row>
    <row r="135" spans="1:93" ht="15" customHeight="1" outlineLevel="1">
      <c r="A135" s="140" t="s">
        <v>15</v>
      </c>
      <c r="B135" s="107">
        <v>100324</v>
      </c>
      <c r="C135" s="124" t="s">
        <v>296</v>
      </c>
      <c r="D135" s="593" t="str">
        <f>IF(B135="","",IFERROR(VLOOKUP(B135,'SINAPI12-24'!$A$5:$H$17812,2,FALSE),VLOOKUP(ORÇAMENTO!B135,COMPOSIÇÕES!$A$9:$G$412,3,FALSE)))</f>
        <v>LASTRO COM MATERIAL GRANULAR (PEDRA BRITADA N.1 E PEDRA BRITADA N.2), APLICADO EM PISOS OU LAJES SOBRE SOLO, ESPESSURA DE *10 CM*. AF_01/2024</v>
      </c>
      <c r="E135" s="614" t="str">
        <f>IF(B135="","",IFERROR(VLOOKUP(B135,'SINAPI12-24'!$A$5:$H$17812,3,FALSE),VLOOKUP(ORÇAMENTO!B135,COMPOSIÇÕES!$A$9:$G$412,4,FALSE)))</f>
        <v>M3</v>
      </c>
      <c r="F135" s="112">
        <v>90.12</v>
      </c>
      <c r="G135" s="615"/>
      <c r="H135" s="110">
        <v>0.29310000000000003</v>
      </c>
      <c r="I135" s="104">
        <f t="shared" si="173"/>
        <v>0</v>
      </c>
      <c r="J135" s="471">
        <f t="shared" si="174"/>
        <v>0</v>
      </c>
      <c r="K135" s="890"/>
      <c r="L135" s="66"/>
      <c r="M135" s="170"/>
      <c r="N135" s="339"/>
      <c r="O135" s="277"/>
      <c r="P135" s="66"/>
      <c r="Q135" s="170"/>
      <c r="R135" s="339"/>
      <c r="S135" s="330"/>
      <c r="T135" s="354"/>
      <c r="U135" s="168"/>
      <c r="V135" s="341"/>
      <c r="W135" s="21"/>
      <c r="X135" s="354"/>
      <c r="Y135" s="168"/>
      <c r="Z135" s="341"/>
      <c r="AA135" s="277"/>
      <c r="AB135" s="354"/>
      <c r="AC135" s="168"/>
      <c r="AD135" s="341"/>
      <c r="AE135" s="277"/>
      <c r="AF135" s="66"/>
      <c r="AG135" s="170"/>
      <c r="AH135" s="339"/>
      <c r="AI135" s="277"/>
      <c r="AJ135" s="66"/>
      <c r="AK135" s="170"/>
      <c r="AL135" s="339"/>
      <c r="AM135" s="151"/>
      <c r="AN135" s="66"/>
      <c r="AO135" s="170"/>
      <c r="AP135" s="339"/>
      <c r="AQ135" s="151"/>
      <c r="AR135" s="66"/>
      <c r="AS135" s="170"/>
      <c r="AT135" s="339"/>
      <c r="AU135" s="151"/>
      <c r="AV135" s="176"/>
      <c r="AW135" s="111"/>
      <c r="AX135" s="109"/>
      <c r="AY135" s="151"/>
      <c r="AZ135" s="176"/>
      <c r="BA135" s="111"/>
      <c r="BB135" s="109"/>
      <c r="BC135" s="151"/>
      <c r="BD135" s="156"/>
      <c r="BE135" s="170">
        <f t="shared" si="175"/>
        <v>0</v>
      </c>
      <c r="BF135" s="168">
        <f>BD135/($F135-$X135-$AZ135)</f>
        <v>0</v>
      </c>
      <c r="BG135" s="151"/>
      <c r="BH135" s="66"/>
      <c r="BI135" s="170">
        <f t="shared" si="176"/>
        <v>0</v>
      </c>
      <c r="BJ135" s="339">
        <f>BH135/($F135-$X135-$AZ135)</f>
        <v>0</v>
      </c>
      <c r="BL135" s="66"/>
      <c r="BM135" s="170">
        <f t="shared" si="177"/>
        <v>0</v>
      </c>
      <c r="BN135" s="339">
        <f t="shared" si="178"/>
        <v>0</v>
      </c>
      <c r="BP135" s="66">
        <f t="shared" si="179"/>
        <v>0</v>
      </c>
      <c r="BQ135" s="170">
        <f t="shared" si="180"/>
        <v>0</v>
      </c>
      <c r="BR135" s="339">
        <f>BP135/($F135-$X135-$AZ135)</f>
        <v>0</v>
      </c>
      <c r="BT135" s="66"/>
      <c r="BU135" s="170">
        <f t="shared" si="181"/>
        <v>0</v>
      </c>
      <c r="BV135" s="339">
        <f>BT135/($F135-$X135-$AZ135)</f>
        <v>0</v>
      </c>
      <c r="BX135" s="297">
        <f t="shared" si="182"/>
        <v>0</v>
      </c>
      <c r="BY135" s="170">
        <f t="shared" si="183"/>
        <v>0</v>
      </c>
      <c r="BZ135" s="339">
        <v>0</v>
      </c>
      <c r="CB135" s="297">
        <f t="shared" si="184"/>
        <v>0</v>
      </c>
      <c r="CC135" s="170">
        <f t="shared" si="185"/>
        <v>0</v>
      </c>
      <c r="CD135" s="339">
        <v>0</v>
      </c>
      <c r="CF135" s="297"/>
      <c r="CG135" s="170"/>
      <c r="CH135" s="339">
        <v>0</v>
      </c>
      <c r="CJ135" s="297">
        <f t="shared" si="186"/>
        <v>0</v>
      </c>
      <c r="CK135" s="170">
        <f t="shared" si="187"/>
        <v>0</v>
      </c>
      <c r="CL135" s="339">
        <v>0</v>
      </c>
      <c r="CO135"/>
    </row>
    <row r="136" spans="1:93" ht="15" customHeight="1" outlineLevel="1">
      <c r="A136" s="193" t="s">
        <v>13403</v>
      </c>
      <c r="B136" s="440" t="s">
        <v>13377</v>
      </c>
      <c r="C136" s="124" t="s">
        <v>297</v>
      </c>
      <c r="D136" s="593" t="str">
        <f>IF(B136="","",IFERROR(VLOOKUP(B136,'SINAPI12-24'!$A$5:$H$17812,2,FALSE),VLOOKUP(ORÇAMENTO!B136,COMPOSIÇÕES!$A$9:$G$412,3,FALSE)))</f>
        <v>PISO PODOTÁTIL, DIRECIONAL OU ALERTA, ASSENTADO SOBRE ARGAMASSA (REF. 101094 SINAPI 05/2021)</v>
      </c>
      <c r="E136" s="614" t="str">
        <f>IF(B136="","",IFERROR(VLOOKUP(B136,'SINAPI12-24'!$A$5:$H$17812,3,FALSE),VLOOKUP(ORÇAMENTO!B136,COMPOSIÇÕES!$A$9:$G$412,4,FALSE)))</f>
        <v>M</v>
      </c>
      <c r="F136" s="129">
        <v>64.88</v>
      </c>
      <c r="G136" s="615"/>
      <c r="H136" s="130">
        <v>0.29310000000000003</v>
      </c>
      <c r="I136" s="104">
        <f t="shared" si="173"/>
        <v>0</v>
      </c>
      <c r="J136" s="472">
        <f t="shared" si="174"/>
        <v>0</v>
      </c>
      <c r="K136" s="890"/>
      <c r="L136" s="68"/>
      <c r="M136" s="136"/>
      <c r="N136" s="342"/>
      <c r="O136" s="277"/>
      <c r="P136" s="68"/>
      <c r="Q136" s="136"/>
      <c r="R136" s="342"/>
      <c r="S136" s="330"/>
      <c r="T136" s="355"/>
      <c r="U136" s="328"/>
      <c r="V136" s="344"/>
      <c r="W136" s="21"/>
      <c r="X136" s="355"/>
      <c r="Y136" s="328"/>
      <c r="Z136" s="344"/>
      <c r="AA136" s="277"/>
      <c r="AB136" s="355"/>
      <c r="AC136" s="328"/>
      <c r="AD136" s="344"/>
      <c r="AE136" s="277"/>
      <c r="AF136" s="68"/>
      <c r="AG136" s="136"/>
      <c r="AH136" s="342"/>
      <c r="AI136" s="277"/>
      <c r="AJ136" s="68"/>
      <c r="AK136" s="136"/>
      <c r="AL136" s="342"/>
      <c r="AM136" s="151"/>
      <c r="AN136" s="68"/>
      <c r="AO136" s="136"/>
      <c r="AP136" s="342"/>
      <c r="AQ136" s="151"/>
      <c r="AR136" s="68"/>
      <c r="AS136" s="136"/>
      <c r="AT136" s="342"/>
      <c r="AU136" s="151"/>
      <c r="AV136" s="176"/>
      <c r="AW136" s="111"/>
      <c r="AX136" s="109"/>
      <c r="AY136" s="151"/>
      <c r="AZ136" s="310"/>
      <c r="BA136" s="128"/>
      <c r="BB136" s="149"/>
      <c r="BC136" s="151"/>
      <c r="BD136" s="282"/>
      <c r="BE136" s="136">
        <f t="shared" si="175"/>
        <v>0</v>
      </c>
      <c r="BF136" s="328">
        <f>BD136/($F136-$X136-$AZ136)</f>
        <v>0</v>
      </c>
      <c r="BG136" s="151"/>
      <c r="BH136" s="68"/>
      <c r="BI136" s="136">
        <f t="shared" si="176"/>
        <v>0</v>
      </c>
      <c r="BJ136" s="342">
        <f>BH136/($F136-$X136-$AZ136)</f>
        <v>0</v>
      </c>
      <c r="BL136" s="68"/>
      <c r="BM136" s="136">
        <f t="shared" si="177"/>
        <v>0</v>
      </c>
      <c r="BN136" s="342">
        <f t="shared" si="178"/>
        <v>0</v>
      </c>
      <c r="BP136" s="68">
        <f t="shared" si="179"/>
        <v>0</v>
      </c>
      <c r="BQ136" s="136">
        <f t="shared" si="180"/>
        <v>0</v>
      </c>
      <c r="BR136" s="342">
        <f>BP136/($F136-$X136-$AZ136)</f>
        <v>0</v>
      </c>
      <c r="BT136" s="68"/>
      <c r="BU136" s="136">
        <f t="shared" si="181"/>
        <v>0</v>
      </c>
      <c r="BV136" s="342">
        <f>BT136/($F136-$X136-$AZ136)</f>
        <v>0</v>
      </c>
      <c r="BX136" s="298">
        <f t="shared" si="182"/>
        <v>0</v>
      </c>
      <c r="BY136" s="136">
        <f t="shared" si="183"/>
        <v>0</v>
      </c>
      <c r="BZ136" s="342">
        <v>0</v>
      </c>
      <c r="CB136" s="298">
        <f t="shared" si="184"/>
        <v>0</v>
      </c>
      <c r="CC136" s="136">
        <f t="shared" si="185"/>
        <v>0</v>
      </c>
      <c r="CD136" s="342">
        <v>0</v>
      </c>
      <c r="CF136" s="298"/>
      <c r="CG136" s="136"/>
      <c r="CH136" s="342">
        <v>0</v>
      </c>
      <c r="CJ136" s="298">
        <f t="shared" si="186"/>
        <v>0</v>
      </c>
      <c r="CK136" s="136">
        <f t="shared" si="187"/>
        <v>0</v>
      </c>
      <c r="CL136" s="342">
        <v>0</v>
      </c>
      <c r="CO136"/>
    </row>
    <row r="137" spans="1:93" ht="15" customHeight="1">
      <c r="A137" s="453"/>
      <c r="B137" s="454"/>
      <c r="C137" s="455">
        <v>8</v>
      </c>
      <c r="D137" s="592" t="s">
        <v>233</v>
      </c>
      <c r="E137" s="455"/>
      <c r="F137" s="455"/>
      <c r="G137" s="456"/>
      <c r="H137" s="457"/>
      <c r="I137" s="458"/>
      <c r="J137" s="459">
        <f>SUM(J138+J143+J147+J153+J156+J174+J178)</f>
        <v>0</v>
      </c>
      <c r="K137" s="890"/>
      <c r="L137" s="264"/>
      <c r="M137" s="265"/>
      <c r="N137" s="329"/>
      <c r="O137" s="277"/>
      <c r="P137" s="264"/>
      <c r="Q137" s="265"/>
      <c r="R137" s="329"/>
      <c r="S137" s="351"/>
      <c r="T137" s="299"/>
      <c r="U137" s="367"/>
      <c r="V137" s="368"/>
      <c r="W137" s="21"/>
      <c r="X137" s="299"/>
      <c r="Y137" s="352"/>
      <c r="Z137" s="333"/>
      <c r="AA137" s="277"/>
      <c r="AB137" s="299"/>
      <c r="AC137" s="352"/>
      <c r="AD137" s="333"/>
      <c r="AE137" s="277"/>
      <c r="AF137" s="264"/>
      <c r="AG137" s="265"/>
      <c r="AH137" s="329"/>
      <c r="AI137" s="277"/>
      <c r="AJ137" s="264"/>
      <c r="AK137" s="265"/>
      <c r="AL137" s="329"/>
      <c r="AM137" s="151"/>
      <c r="AN137" s="264"/>
      <c r="AO137" s="265"/>
      <c r="AP137" s="329"/>
      <c r="AQ137" s="151"/>
      <c r="AR137" s="264"/>
      <c r="AS137" s="265"/>
      <c r="AT137" s="329"/>
      <c r="AU137" s="151"/>
      <c r="AV137" s="299"/>
      <c r="AW137" s="367"/>
      <c r="AX137" s="481"/>
      <c r="AY137" s="320"/>
      <c r="AZ137" s="299"/>
      <c r="BA137" s="367"/>
      <c r="BB137" s="481"/>
      <c r="BC137" s="320"/>
      <c r="BD137" s="264"/>
      <c r="BE137" s="265"/>
      <c r="BF137" s="329"/>
      <c r="BG137" s="163"/>
      <c r="BH137" s="264"/>
      <c r="BI137" s="265"/>
      <c r="BJ137" s="329"/>
      <c r="BL137" s="264"/>
      <c r="BM137" s="265"/>
      <c r="BN137" s="329"/>
      <c r="BP137" s="288"/>
      <c r="BQ137" s="289"/>
      <c r="BR137" s="335"/>
      <c r="BT137" s="288"/>
      <c r="BU137" s="289"/>
      <c r="BV137" s="335"/>
      <c r="BX137" s="299"/>
      <c r="BY137" s="367"/>
      <c r="BZ137" s="411"/>
      <c r="CB137" s="299"/>
      <c r="CC137" s="367"/>
      <c r="CD137" s="411"/>
      <c r="CF137" s="299"/>
      <c r="CG137" s="367"/>
      <c r="CH137" s="411"/>
      <c r="CJ137" s="299"/>
      <c r="CK137" s="367"/>
      <c r="CL137" s="411"/>
      <c r="CO137"/>
    </row>
    <row r="138" spans="1:93" ht="15" customHeight="1" outlineLevel="1">
      <c r="A138" s="430"/>
      <c r="B138" s="431"/>
      <c r="C138" s="432" t="s">
        <v>13489</v>
      </c>
      <c r="D138" s="591" t="s">
        <v>234</v>
      </c>
      <c r="E138" s="433"/>
      <c r="F138" s="434"/>
      <c r="G138" s="435"/>
      <c r="H138" s="436"/>
      <c r="I138" s="435"/>
      <c r="J138" s="437">
        <f>SUM(J139:J142)</f>
        <v>0</v>
      </c>
      <c r="K138" s="890"/>
      <c r="L138" s="266"/>
      <c r="M138" s="267"/>
      <c r="N138" s="356"/>
      <c r="O138" s="277"/>
      <c r="P138" s="266"/>
      <c r="Q138" s="267"/>
      <c r="R138" s="356"/>
      <c r="S138" s="330"/>
      <c r="T138" s="357"/>
      <c r="U138" s="267"/>
      <c r="V138" s="369"/>
      <c r="W138" s="21"/>
      <c r="X138" s="357"/>
      <c r="Y138" s="358"/>
      <c r="Z138" s="359"/>
      <c r="AA138" s="277"/>
      <c r="AB138" s="357"/>
      <c r="AC138" s="358"/>
      <c r="AD138" s="359"/>
      <c r="AE138" s="277"/>
      <c r="AF138" s="266"/>
      <c r="AG138" s="267"/>
      <c r="AH138" s="356"/>
      <c r="AI138" s="277"/>
      <c r="AJ138" s="266"/>
      <c r="AK138" s="267"/>
      <c r="AL138" s="356"/>
      <c r="AM138" s="151"/>
      <c r="AN138" s="266"/>
      <c r="AO138" s="267"/>
      <c r="AP138" s="356"/>
      <c r="AQ138" s="151"/>
      <c r="AR138" s="266"/>
      <c r="AS138" s="267"/>
      <c r="AT138" s="356"/>
      <c r="AU138" s="151"/>
      <c r="AV138" s="357"/>
      <c r="AW138" s="267"/>
      <c r="AX138" s="482"/>
      <c r="AY138" s="151"/>
      <c r="AZ138" s="300"/>
      <c r="BA138" s="267"/>
      <c r="BB138" s="482"/>
      <c r="BC138" s="151"/>
      <c r="BD138" s="266"/>
      <c r="BE138" s="267"/>
      <c r="BF138" s="356"/>
      <c r="BG138" s="163"/>
      <c r="BH138" s="266"/>
      <c r="BI138" s="267"/>
      <c r="BJ138" s="356"/>
      <c r="BL138" s="266"/>
      <c r="BM138" s="267"/>
      <c r="BN138" s="356"/>
      <c r="BP138" s="266"/>
      <c r="BQ138" s="267"/>
      <c r="BR138" s="356"/>
      <c r="BT138" s="266"/>
      <c r="BU138" s="267"/>
      <c r="BV138" s="356"/>
      <c r="BX138" s="300"/>
      <c r="BY138" s="267"/>
      <c r="BZ138" s="356"/>
      <c r="CB138" s="300"/>
      <c r="CC138" s="267"/>
      <c r="CD138" s="356"/>
      <c r="CF138" s="300"/>
      <c r="CG138" s="267"/>
      <c r="CH138" s="356"/>
      <c r="CJ138" s="300"/>
      <c r="CK138" s="267"/>
      <c r="CL138" s="356"/>
      <c r="CO138"/>
    </row>
    <row r="139" spans="1:93" ht="15" customHeight="1" outlineLevel="2">
      <c r="A139" s="140" t="s">
        <v>15</v>
      </c>
      <c r="B139" s="107">
        <v>90842</v>
      </c>
      <c r="C139" s="109" t="s">
        <v>13495</v>
      </c>
      <c r="D139" s="593" t="str">
        <f>IF(B139="","",IFERROR(VLOOKUP(B139,'SINAPI12-24'!$A$5:$H$17812,2,FALSE),VLOOKUP(ORÇAMENTO!B139,COMPOSIÇÕES!$A$9:$G$258,5,FALSE)))</f>
        <v>KIT DE PORTA DE MADEIRA PARA PINTURA, SEMI-OCA (LEVE OU MÉDIA), PADRÃO MÉDIO, 70X210CM, ESPESSURA DE 3,5CM, ITENS INCLUSOS: DOBRADIÇAS, MONTAGEM E INSTALAÇÃO DO BATENTE, FECHADURA COM EXECUÇÃO DO FURO - FORNECIMENTO E INSTALAÇÃO. AF_12/2019</v>
      </c>
      <c r="E139" s="614" t="str">
        <f>IF(B139="","",IFERROR(VLOOKUP(B139,'SINAPI12-24'!$A$5:$H$17812,3,FALSE),VLOOKUP(ORÇAMENTO!B139,COMPOSIÇÕES!$A$9:$G$258,6,FALSE)))</f>
        <v>UN</v>
      </c>
      <c r="F139" s="103">
        <v>10</v>
      </c>
      <c r="G139" s="615"/>
      <c r="H139" s="110">
        <v>0.29310000000000003</v>
      </c>
      <c r="I139" s="104">
        <f t="shared" ref="I139:I142" si="188">TRUNC(((G139*$H$37)+G139),2)</f>
        <v>0</v>
      </c>
      <c r="J139" s="470">
        <f t="shared" ref="J139:J198" si="189">TRUNC(F139*I139,2)</f>
        <v>0</v>
      </c>
      <c r="K139" s="890"/>
      <c r="L139" s="263"/>
      <c r="M139" s="114"/>
      <c r="N139" s="336"/>
      <c r="O139" s="277"/>
      <c r="P139" s="263"/>
      <c r="Q139" s="114"/>
      <c r="R139" s="336"/>
      <c r="S139" s="330"/>
      <c r="T139" s="353"/>
      <c r="U139" s="114"/>
      <c r="V139" s="361"/>
      <c r="W139" s="21"/>
      <c r="X139" s="353"/>
      <c r="Y139" s="167"/>
      <c r="Z139" s="338"/>
      <c r="AA139" s="277"/>
      <c r="AB139" s="353"/>
      <c r="AC139" s="167"/>
      <c r="AD139" s="338"/>
      <c r="AE139" s="277"/>
      <c r="AF139" s="263"/>
      <c r="AG139" s="114"/>
      <c r="AH139" s="336"/>
      <c r="AI139" s="277"/>
      <c r="AJ139" s="263"/>
      <c r="AK139" s="114"/>
      <c r="AL139" s="336"/>
      <c r="AM139" s="151"/>
      <c r="AN139" s="263"/>
      <c r="AO139" s="114"/>
      <c r="AP139" s="336"/>
      <c r="AQ139" s="151"/>
      <c r="AR139" s="263"/>
      <c r="AS139" s="114"/>
      <c r="AT139" s="336"/>
      <c r="AU139" s="151"/>
      <c r="AV139" s="362"/>
      <c r="AW139" s="114"/>
      <c r="AX139" s="478"/>
      <c r="AY139" s="151"/>
      <c r="AZ139" s="296"/>
      <c r="BA139" s="114"/>
      <c r="BB139" s="478"/>
      <c r="BC139" s="151"/>
      <c r="BD139" s="263"/>
      <c r="BE139" s="114">
        <f t="shared" si="73"/>
        <v>0</v>
      </c>
      <c r="BF139" s="336">
        <f t="shared" si="92"/>
        <v>0</v>
      </c>
      <c r="BG139" s="163"/>
      <c r="BH139" s="263"/>
      <c r="BI139" s="114">
        <f t="shared" si="74"/>
        <v>0</v>
      </c>
      <c r="BJ139" s="336">
        <f t="shared" si="75"/>
        <v>0</v>
      </c>
      <c r="BL139" s="263"/>
      <c r="BM139" s="114">
        <f t="shared" ref="BM139:BM142" si="190">TRUNC(BL139*M139,2)</f>
        <v>0</v>
      </c>
      <c r="BN139" s="336">
        <f t="shared" ref="BN139:BN142" si="191">BL139/($F139-$X139-$AZ139)</f>
        <v>0</v>
      </c>
      <c r="BP139" s="69">
        <f t="shared" si="76"/>
        <v>0</v>
      </c>
      <c r="BQ139" s="114">
        <f t="shared" si="77"/>
        <v>0</v>
      </c>
      <c r="BR139" s="336">
        <f t="shared" si="78"/>
        <v>0</v>
      </c>
      <c r="BT139" s="69"/>
      <c r="BU139" s="114">
        <f t="shared" si="79"/>
        <v>0</v>
      </c>
      <c r="BV139" s="336">
        <f t="shared" si="80"/>
        <v>0</v>
      </c>
      <c r="BX139" s="309">
        <f t="shared" si="85"/>
        <v>0</v>
      </c>
      <c r="BY139" s="114">
        <f t="shared" si="86"/>
        <v>0</v>
      </c>
      <c r="BZ139" s="336">
        <v>0</v>
      </c>
      <c r="CB139" s="309">
        <f t="shared" si="87"/>
        <v>0</v>
      </c>
      <c r="CC139" s="114">
        <f t="shared" si="88"/>
        <v>0</v>
      </c>
      <c r="CD139" s="336">
        <v>0</v>
      </c>
      <c r="CF139" s="309">
        <v>0</v>
      </c>
      <c r="CG139" s="114">
        <v>0</v>
      </c>
      <c r="CH139" s="336">
        <v>0</v>
      </c>
      <c r="CJ139" s="309">
        <v>0</v>
      </c>
      <c r="CK139" s="114">
        <v>0</v>
      </c>
      <c r="CL139" s="336">
        <v>0</v>
      </c>
    </row>
    <row r="140" spans="1:93" ht="15" customHeight="1" outlineLevel="2">
      <c r="A140" s="140" t="s">
        <v>15</v>
      </c>
      <c r="B140" s="107">
        <v>90843</v>
      </c>
      <c r="C140" s="109" t="s">
        <v>13496</v>
      </c>
      <c r="D140" s="593" t="str">
        <f>IF(B140="","",IFERROR(VLOOKUP(B140,'SINAPI12-24'!$A$5:$H$17812,2,FALSE),VLOOKUP(ORÇAMENTO!B140,COMPOSIÇÕES!$A$9:$G$258,5,FALSE)))</f>
        <v>KIT DE PORTA DE MADEIRA PARA PINTURA, SEMI-OCA (LEVE OU MÉDIA), PADRÃO MÉDIO, 80X210CM, ESPESSURA DE 3,5CM, ITENS INCLUSOS: DOBRADIÇAS, MONTAGEM E INSTALAÇÃO DO BATENTE, FECHADURA COM EXECUÇÃO DO FURO - FORNECIMENTO E INSTALAÇÃO. AF_12/2019</v>
      </c>
      <c r="E140" s="614" t="str">
        <f>IF(B140="","",IFERROR(VLOOKUP(B140,'SINAPI12-24'!$A$5:$H$17812,3,FALSE),VLOOKUP(ORÇAMENTO!B140,COMPOSIÇÕES!$A$9:$G$258,6,FALSE)))</f>
        <v>UN</v>
      </c>
      <c r="F140" s="103">
        <v>6</v>
      </c>
      <c r="G140" s="615"/>
      <c r="H140" s="110">
        <v>0.29310000000000003</v>
      </c>
      <c r="I140" s="104">
        <f t="shared" si="188"/>
        <v>0</v>
      </c>
      <c r="J140" s="470">
        <f t="shared" si="189"/>
        <v>0</v>
      </c>
      <c r="K140" s="890"/>
      <c r="L140" s="260"/>
      <c r="M140" s="170"/>
      <c r="N140" s="339"/>
      <c r="O140" s="277"/>
      <c r="P140" s="260"/>
      <c r="Q140" s="170"/>
      <c r="R140" s="339"/>
      <c r="S140" s="330"/>
      <c r="T140" s="354"/>
      <c r="U140" s="170"/>
      <c r="V140" s="363"/>
      <c r="W140" s="21"/>
      <c r="X140" s="354"/>
      <c r="Y140" s="168"/>
      <c r="Z140" s="341"/>
      <c r="AA140" s="277"/>
      <c r="AB140" s="354"/>
      <c r="AC140" s="168"/>
      <c r="AD140" s="341"/>
      <c r="AE140" s="277"/>
      <c r="AF140" s="260"/>
      <c r="AG140" s="170"/>
      <c r="AH140" s="339"/>
      <c r="AI140" s="277"/>
      <c r="AJ140" s="260"/>
      <c r="AK140" s="170"/>
      <c r="AL140" s="339"/>
      <c r="AM140" s="151"/>
      <c r="AN140" s="260"/>
      <c r="AO140" s="170"/>
      <c r="AP140" s="339"/>
      <c r="AQ140" s="151"/>
      <c r="AR140" s="260"/>
      <c r="AS140" s="170"/>
      <c r="AT140" s="339"/>
      <c r="AU140" s="151"/>
      <c r="AV140" s="364"/>
      <c r="AW140" s="170"/>
      <c r="AX140" s="479"/>
      <c r="AY140" s="151"/>
      <c r="AZ140" s="297"/>
      <c r="BA140" s="170"/>
      <c r="BB140" s="479"/>
      <c r="BC140" s="151"/>
      <c r="BD140" s="260"/>
      <c r="BE140" s="170">
        <f t="shared" si="73"/>
        <v>0</v>
      </c>
      <c r="BF140" s="339">
        <f t="shared" si="92"/>
        <v>0</v>
      </c>
      <c r="BG140" s="163"/>
      <c r="BH140" s="260"/>
      <c r="BI140" s="170">
        <f t="shared" si="74"/>
        <v>0</v>
      </c>
      <c r="BJ140" s="339">
        <f t="shared" si="75"/>
        <v>0</v>
      </c>
      <c r="BL140" s="260"/>
      <c r="BM140" s="170">
        <f t="shared" si="190"/>
        <v>0</v>
      </c>
      <c r="BN140" s="339">
        <f t="shared" si="191"/>
        <v>0</v>
      </c>
      <c r="BP140" s="66">
        <f t="shared" si="76"/>
        <v>0</v>
      </c>
      <c r="BQ140" s="170">
        <f t="shared" si="77"/>
        <v>0</v>
      </c>
      <c r="BR140" s="339">
        <f t="shared" si="78"/>
        <v>0</v>
      </c>
      <c r="BT140" s="66"/>
      <c r="BU140" s="170">
        <f t="shared" si="79"/>
        <v>0</v>
      </c>
      <c r="BV140" s="339">
        <f t="shared" si="80"/>
        <v>0</v>
      </c>
      <c r="BX140" s="418">
        <f t="shared" si="85"/>
        <v>0</v>
      </c>
      <c r="BY140" s="170">
        <f t="shared" si="86"/>
        <v>0</v>
      </c>
      <c r="BZ140" s="339">
        <v>0</v>
      </c>
      <c r="CB140" s="418">
        <f t="shared" si="87"/>
        <v>0</v>
      </c>
      <c r="CC140" s="170">
        <f t="shared" si="88"/>
        <v>0</v>
      </c>
      <c r="CD140" s="339">
        <v>0</v>
      </c>
      <c r="CF140" s="418">
        <v>0</v>
      </c>
      <c r="CG140" s="170">
        <v>0</v>
      </c>
      <c r="CH140" s="339">
        <v>0</v>
      </c>
      <c r="CJ140" s="418">
        <v>0</v>
      </c>
      <c r="CK140" s="170">
        <v>0</v>
      </c>
      <c r="CL140" s="339">
        <v>0</v>
      </c>
    </row>
    <row r="141" spans="1:93" ht="15" customHeight="1" outlineLevel="2">
      <c r="A141" s="140" t="s">
        <v>15</v>
      </c>
      <c r="B141" s="107">
        <v>90843</v>
      </c>
      <c r="C141" s="109" t="s">
        <v>13497</v>
      </c>
      <c r="D141" s="593" t="str">
        <f>IF(B141="","",IFERROR(VLOOKUP(B141,'SINAPI12-24'!$A$5:$H$17812,2,FALSE),VLOOKUP(ORÇAMENTO!B141,COMPOSIÇÕES!$A$9:$G$258,5,FALSE)))</f>
        <v>KIT DE PORTA DE MADEIRA PARA PINTURA, SEMI-OCA (LEVE OU MÉDIA), PADRÃO MÉDIO, 80X210CM, ESPESSURA DE 3,5CM, ITENS INCLUSOS: DOBRADIÇAS, MONTAGEM E INSTALAÇÃO DO BATENTE, FECHADURA COM EXECUÇÃO DO FURO - FORNECIMENTO E INSTALAÇÃO. AF_12/2019</v>
      </c>
      <c r="E141" s="614" t="str">
        <f>IF(B141="","",IFERROR(VLOOKUP(B141,'SINAPI12-24'!$A$5:$H$17812,3,FALSE),VLOOKUP(ORÇAMENTO!B141,COMPOSIÇÕES!$A$9:$G$258,6,FALSE)))</f>
        <v>UN</v>
      </c>
      <c r="F141" s="103">
        <v>4</v>
      </c>
      <c r="G141" s="615"/>
      <c r="H141" s="110">
        <v>0.29310000000000003</v>
      </c>
      <c r="I141" s="104">
        <f t="shared" si="188"/>
        <v>0</v>
      </c>
      <c r="J141" s="470">
        <f t="shared" si="189"/>
        <v>0</v>
      </c>
      <c r="K141" s="890"/>
      <c r="L141" s="260"/>
      <c r="M141" s="170"/>
      <c r="N141" s="339"/>
      <c r="O141" s="277"/>
      <c r="P141" s="260"/>
      <c r="Q141" s="170"/>
      <c r="R141" s="339"/>
      <c r="S141" s="330"/>
      <c r="T141" s="354"/>
      <c r="U141" s="170"/>
      <c r="V141" s="363"/>
      <c r="W141" s="21"/>
      <c r="X141" s="354"/>
      <c r="Y141" s="168"/>
      <c r="Z141" s="341"/>
      <c r="AA141" s="277"/>
      <c r="AB141" s="354"/>
      <c r="AC141" s="168"/>
      <c r="AD141" s="341"/>
      <c r="AE141" s="277"/>
      <c r="AF141" s="260"/>
      <c r="AG141" s="170"/>
      <c r="AH141" s="339"/>
      <c r="AI141" s="277"/>
      <c r="AJ141" s="260"/>
      <c r="AK141" s="170"/>
      <c r="AL141" s="339"/>
      <c r="AM141" s="151"/>
      <c r="AN141" s="260"/>
      <c r="AO141" s="170"/>
      <c r="AP141" s="339"/>
      <c r="AQ141" s="151"/>
      <c r="AR141" s="260"/>
      <c r="AS141" s="170"/>
      <c r="AT141" s="339"/>
      <c r="AU141" s="151"/>
      <c r="AV141" s="364"/>
      <c r="AW141" s="170"/>
      <c r="AX141" s="479"/>
      <c r="AY141" s="151"/>
      <c r="AZ141" s="297"/>
      <c r="BA141" s="170"/>
      <c r="BB141" s="479"/>
      <c r="BC141" s="151"/>
      <c r="BD141" s="260"/>
      <c r="BE141" s="170">
        <f t="shared" si="73"/>
        <v>0</v>
      </c>
      <c r="BF141" s="339">
        <f t="shared" si="92"/>
        <v>0</v>
      </c>
      <c r="BG141" s="163"/>
      <c r="BH141" s="260"/>
      <c r="BI141" s="170">
        <f t="shared" si="74"/>
        <v>0</v>
      </c>
      <c r="BJ141" s="339">
        <f t="shared" si="75"/>
        <v>0</v>
      </c>
      <c r="BL141" s="260"/>
      <c r="BM141" s="170">
        <f t="shared" si="190"/>
        <v>0</v>
      </c>
      <c r="BN141" s="339">
        <f t="shared" si="191"/>
        <v>0</v>
      </c>
      <c r="BP141" s="66">
        <f t="shared" si="76"/>
        <v>0</v>
      </c>
      <c r="BQ141" s="170">
        <f t="shared" si="77"/>
        <v>0</v>
      </c>
      <c r="BR141" s="339">
        <f t="shared" si="78"/>
        <v>0</v>
      </c>
      <c r="BT141" s="66"/>
      <c r="BU141" s="170">
        <f t="shared" si="79"/>
        <v>0</v>
      </c>
      <c r="BV141" s="339">
        <f t="shared" si="80"/>
        <v>0</v>
      </c>
      <c r="BX141" s="418">
        <f t="shared" si="85"/>
        <v>0</v>
      </c>
      <c r="BY141" s="170">
        <f t="shared" si="86"/>
        <v>0</v>
      </c>
      <c r="BZ141" s="339">
        <v>0</v>
      </c>
      <c r="CB141" s="418">
        <f t="shared" si="87"/>
        <v>0</v>
      </c>
      <c r="CC141" s="170">
        <f t="shared" si="88"/>
        <v>0</v>
      </c>
      <c r="CD141" s="339">
        <v>0</v>
      </c>
      <c r="CF141" s="418">
        <v>0</v>
      </c>
      <c r="CG141" s="170">
        <v>0</v>
      </c>
      <c r="CH141" s="339">
        <v>0</v>
      </c>
      <c r="CJ141" s="418">
        <v>0</v>
      </c>
      <c r="CK141" s="170">
        <v>0</v>
      </c>
      <c r="CL141" s="339">
        <v>0</v>
      </c>
    </row>
    <row r="142" spans="1:93" ht="15" customHeight="1" outlineLevel="2">
      <c r="A142" s="140" t="s">
        <v>15</v>
      </c>
      <c r="B142" s="107">
        <v>91314</v>
      </c>
      <c r="C142" s="109" t="s">
        <v>13498</v>
      </c>
      <c r="D142" s="593" t="str">
        <f>IF(B142="","",IFERROR(VLOOKUP(B142,'SINAPI12-24'!$A$5:$H$17812,2,FALSE),VLOOKUP(ORÇAMENTO!B142,COMPOSIÇÕES!$A$9:$G$258,5,FALSE)))</f>
        <v>KIT DE PORTA DE MADEIRA PARA PINTURA, SEMI-OCA (LEVE OU MÉDIA), PADRÃO POPULAR, 80X210CM, ESPESSURA DE 3,5CM, ITENS INCLUSOS: DOBRADIÇAS, MONTAGEM E INSTALAÇÃO DO BATENTE, FECHADURA COM EXECUÇÃO DO FURO - FORNECIMENTO E INSTALAÇÃO. AF_12/2019</v>
      </c>
      <c r="E142" s="614" t="str">
        <f>IF(B142="","",IFERROR(VLOOKUP(B142,'SINAPI12-24'!$A$5:$H$17812,3,FALSE),VLOOKUP(ORÇAMENTO!B142,COMPOSIÇÕES!$A$9:$G$258,6,FALSE)))</f>
        <v>UN</v>
      </c>
      <c r="F142" s="103">
        <v>5</v>
      </c>
      <c r="G142" s="615"/>
      <c r="H142" s="110">
        <v>0.29310000000000003</v>
      </c>
      <c r="I142" s="104">
        <f t="shared" si="188"/>
        <v>0</v>
      </c>
      <c r="J142" s="470">
        <f t="shared" si="189"/>
        <v>0</v>
      </c>
      <c r="K142" s="890"/>
      <c r="L142" s="275"/>
      <c r="M142" s="136"/>
      <c r="N142" s="342"/>
      <c r="O142" s="277"/>
      <c r="P142" s="275"/>
      <c r="Q142" s="136"/>
      <c r="R142" s="342"/>
      <c r="S142" s="330"/>
      <c r="T142" s="355"/>
      <c r="U142" s="136"/>
      <c r="V142" s="365"/>
      <c r="W142" s="21"/>
      <c r="X142" s="355"/>
      <c r="Y142" s="328"/>
      <c r="Z142" s="344"/>
      <c r="AA142" s="277"/>
      <c r="AB142" s="355"/>
      <c r="AC142" s="328"/>
      <c r="AD142" s="344"/>
      <c r="AE142" s="277"/>
      <c r="AF142" s="275"/>
      <c r="AG142" s="136"/>
      <c r="AH142" s="342"/>
      <c r="AI142" s="277"/>
      <c r="AJ142" s="275"/>
      <c r="AK142" s="136"/>
      <c r="AL142" s="342"/>
      <c r="AM142" s="151"/>
      <c r="AN142" s="275"/>
      <c r="AO142" s="136"/>
      <c r="AP142" s="342"/>
      <c r="AQ142" s="151"/>
      <c r="AR142" s="275"/>
      <c r="AS142" s="136"/>
      <c r="AT142" s="342"/>
      <c r="AU142" s="151"/>
      <c r="AV142" s="366"/>
      <c r="AW142" s="136"/>
      <c r="AX142" s="480"/>
      <c r="AY142" s="151"/>
      <c r="AZ142" s="298"/>
      <c r="BA142" s="136"/>
      <c r="BB142" s="480"/>
      <c r="BC142" s="151"/>
      <c r="BD142" s="275"/>
      <c r="BE142" s="136">
        <f t="shared" si="73"/>
        <v>0</v>
      </c>
      <c r="BF142" s="342">
        <f t="shared" si="92"/>
        <v>0</v>
      </c>
      <c r="BG142" s="163"/>
      <c r="BH142" s="275"/>
      <c r="BI142" s="136">
        <f t="shared" si="74"/>
        <v>0</v>
      </c>
      <c r="BJ142" s="342">
        <f t="shared" si="75"/>
        <v>0</v>
      </c>
      <c r="BL142" s="275"/>
      <c r="BM142" s="136">
        <f t="shared" si="190"/>
        <v>0</v>
      </c>
      <c r="BN142" s="342">
        <f t="shared" si="191"/>
        <v>0</v>
      </c>
      <c r="BP142" s="68">
        <f t="shared" si="76"/>
        <v>0</v>
      </c>
      <c r="BQ142" s="136">
        <f t="shared" si="77"/>
        <v>0</v>
      </c>
      <c r="BR142" s="342">
        <f t="shared" si="78"/>
        <v>0</v>
      </c>
      <c r="BT142" s="68"/>
      <c r="BU142" s="136">
        <f t="shared" si="79"/>
        <v>0</v>
      </c>
      <c r="BV142" s="342">
        <f t="shared" si="80"/>
        <v>0</v>
      </c>
      <c r="BX142" s="420">
        <f t="shared" si="85"/>
        <v>0</v>
      </c>
      <c r="BY142" s="136">
        <f t="shared" si="86"/>
        <v>0</v>
      </c>
      <c r="BZ142" s="342">
        <v>0</v>
      </c>
      <c r="CB142" s="420">
        <f t="shared" si="87"/>
        <v>0</v>
      </c>
      <c r="CC142" s="136">
        <f t="shared" si="88"/>
        <v>0</v>
      </c>
      <c r="CD142" s="342">
        <v>0</v>
      </c>
      <c r="CF142" s="420">
        <v>0</v>
      </c>
      <c r="CG142" s="136">
        <v>0</v>
      </c>
      <c r="CH142" s="342">
        <v>0</v>
      </c>
      <c r="CJ142" s="420">
        <v>0</v>
      </c>
      <c r="CK142" s="136">
        <v>0</v>
      </c>
      <c r="CL142" s="342">
        <v>0</v>
      </c>
    </row>
    <row r="143" spans="1:93" ht="15" customHeight="1" outlineLevel="1">
      <c r="A143" s="430"/>
      <c r="B143" s="431"/>
      <c r="C143" s="432" t="s">
        <v>298</v>
      </c>
      <c r="D143" s="591" t="s">
        <v>238</v>
      </c>
      <c r="E143" s="433"/>
      <c r="F143" s="434"/>
      <c r="G143" s="435"/>
      <c r="H143" s="436"/>
      <c r="I143" s="435"/>
      <c r="J143" s="437">
        <f>SUM(J144:J146)</f>
        <v>0</v>
      </c>
      <c r="K143" s="890"/>
      <c r="L143" s="266"/>
      <c r="M143" s="267"/>
      <c r="N143" s="356"/>
      <c r="O143" s="277"/>
      <c r="P143" s="266"/>
      <c r="Q143" s="267"/>
      <c r="R143" s="356"/>
      <c r="S143" s="330"/>
      <c r="T143" s="357"/>
      <c r="U143" s="267"/>
      <c r="V143" s="369"/>
      <c r="W143" s="21"/>
      <c r="X143" s="357"/>
      <c r="Y143" s="358"/>
      <c r="Z143" s="359"/>
      <c r="AA143" s="277"/>
      <c r="AB143" s="357"/>
      <c r="AC143" s="358"/>
      <c r="AD143" s="359"/>
      <c r="AE143" s="277"/>
      <c r="AF143" s="266"/>
      <c r="AG143" s="267"/>
      <c r="AH143" s="356"/>
      <c r="AI143" s="277"/>
      <c r="AJ143" s="266"/>
      <c r="AK143" s="267"/>
      <c r="AL143" s="356"/>
      <c r="AM143" s="151"/>
      <c r="AN143" s="266"/>
      <c r="AO143" s="267"/>
      <c r="AP143" s="356"/>
      <c r="AQ143" s="151"/>
      <c r="AR143" s="266"/>
      <c r="AS143" s="267"/>
      <c r="AT143" s="356"/>
      <c r="AU143" s="151"/>
      <c r="AV143" s="357"/>
      <c r="AW143" s="267"/>
      <c r="AX143" s="482"/>
      <c r="AY143" s="151"/>
      <c r="AZ143" s="300"/>
      <c r="BA143" s="267"/>
      <c r="BB143" s="482"/>
      <c r="BC143" s="151"/>
      <c r="BD143" s="266"/>
      <c r="BE143" s="267"/>
      <c r="BF143" s="356"/>
      <c r="BG143" s="163"/>
      <c r="BH143" s="266"/>
      <c r="BI143" s="267"/>
      <c r="BJ143" s="356"/>
      <c r="BL143" s="266"/>
      <c r="BM143" s="267"/>
      <c r="BN143" s="356"/>
      <c r="BP143" s="266"/>
      <c r="BQ143" s="267"/>
      <c r="BR143" s="356"/>
      <c r="BT143" s="266"/>
      <c r="BU143" s="267"/>
      <c r="BV143" s="356"/>
      <c r="BX143" s="300"/>
      <c r="BY143" s="267"/>
      <c r="BZ143" s="356"/>
      <c r="CB143" s="300"/>
      <c r="CC143" s="267"/>
      <c r="CD143" s="356"/>
      <c r="CF143" s="300"/>
      <c r="CG143" s="267"/>
      <c r="CH143" s="356"/>
      <c r="CJ143" s="300"/>
      <c r="CK143" s="267"/>
      <c r="CL143" s="356"/>
    </row>
    <row r="144" spans="1:93" ht="15" customHeight="1" outlineLevel="2">
      <c r="A144" s="140" t="s">
        <v>15</v>
      </c>
      <c r="B144" s="107">
        <v>90831</v>
      </c>
      <c r="C144" s="109" t="s">
        <v>13499</v>
      </c>
      <c r="D144" s="593" t="str">
        <f>IF(B144="","",IFERROR(VLOOKUP(B144,'SINAPI12-24'!$A$5:$H$17812,2,FALSE),VLOOKUP(ORÇAMENTO!B144,COMPOSIÇÕES!$A$9:$G$258,5,FALSE)))</f>
        <v>FECHADURA DE EMBUTIR PARA PORTA DE BANHEIRO, COMPLETA, ACABAMENTO PADRÃO MÉDIO, INCLUSO EXECUÇÃO DE FURO - FORNECIMENTO E INSTALAÇÃO. AF_12/2019</v>
      </c>
      <c r="E144" s="614" t="str">
        <f>IF(B144="","",IFERROR(VLOOKUP(B144,'SINAPI12-24'!$A$5:$H$17812,3,FALSE),VLOOKUP(ORÇAMENTO!B144,COMPOSIÇÕES!$A$9:$G$258,6,FALSE)))</f>
        <v>UN</v>
      </c>
      <c r="F144" s="103">
        <v>8</v>
      </c>
      <c r="G144" s="615"/>
      <c r="H144" s="110">
        <v>0.29310000000000003</v>
      </c>
      <c r="I144" s="104">
        <f>TRUNC(((G144*$H$37)+G144),2)</f>
        <v>0</v>
      </c>
      <c r="J144" s="470">
        <f t="shared" si="189"/>
        <v>0</v>
      </c>
      <c r="K144" s="890"/>
      <c r="L144" s="263"/>
      <c r="M144" s="114"/>
      <c r="N144" s="336"/>
      <c r="O144" s="277"/>
      <c r="P144" s="263"/>
      <c r="Q144" s="114"/>
      <c r="R144" s="336"/>
      <c r="S144" s="330"/>
      <c r="T144" s="353"/>
      <c r="U144" s="114"/>
      <c r="V144" s="361"/>
      <c r="W144" s="21"/>
      <c r="X144" s="353"/>
      <c r="Y144" s="167"/>
      <c r="Z144" s="338"/>
      <c r="AA144" s="277"/>
      <c r="AB144" s="353"/>
      <c r="AC144" s="167"/>
      <c r="AD144" s="338"/>
      <c r="AE144" s="277"/>
      <c r="AF144" s="263"/>
      <c r="AG144" s="114"/>
      <c r="AH144" s="336"/>
      <c r="AI144" s="277"/>
      <c r="AJ144" s="263"/>
      <c r="AK144" s="114"/>
      <c r="AL144" s="336"/>
      <c r="AM144" s="151"/>
      <c r="AN144" s="263"/>
      <c r="AO144" s="114"/>
      <c r="AP144" s="336"/>
      <c r="AQ144" s="151"/>
      <c r="AR144" s="263"/>
      <c r="AS144" s="114"/>
      <c r="AT144" s="336"/>
      <c r="AU144" s="151"/>
      <c r="AV144" s="362"/>
      <c r="AW144" s="114"/>
      <c r="AX144" s="478"/>
      <c r="AY144" s="151"/>
      <c r="AZ144" s="296"/>
      <c r="BA144" s="114"/>
      <c r="BB144" s="478"/>
      <c r="BC144" s="151"/>
      <c r="BD144" s="263"/>
      <c r="BE144" s="114">
        <f t="shared" si="73"/>
        <v>0</v>
      </c>
      <c r="BF144" s="336">
        <f t="shared" si="92"/>
        <v>0</v>
      </c>
      <c r="BG144" s="163"/>
      <c r="BH144" s="263"/>
      <c r="BI144" s="114">
        <f t="shared" si="74"/>
        <v>0</v>
      </c>
      <c r="BJ144" s="336">
        <f t="shared" si="75"/>
        <v>0</v>
      </c>
      <c r="BL144" s="263"/>
      <c r="BM144" s="114">
        <f t="shared" ref="BM144:BM146" si="192">TRUNC(BL144*M144,2)</f>
        <v>0</v>
      </c>
      <c r="BN144" s="336">
        <f t="shared" ref="BN144:BN146" si="193">BL144/($F144-$X144-$AZ144)</f>
        <v>0</v>
      </c>
      <c r="BP144" s="69">
        <f t="shared" si="76"/>
        <v>0</v>
      </c>
      <c r="BQ144" s="114">
        <f t="shared" si="77"/>
        <v>0</v>
      </c>
      <c r="BR144" s="336">
        <f t="shared" si="78"/>
        <v>0</v>
      </c>
      <c r="BT144" s="69"/>
      <c r="BU144" s="114">
        <f t="shared" si="79"/>
        <v>0</v>
      </c>
      <c r="BV144" s="336">
        <f t="shared" si="80"/>
        <v>0</v>
      </c>
      <c r="BX144" s="309">
        <f t="shared" si="85"/>
        <v>0</v>
      </c>
      <c r="BY144" s="114">
        <f t="shared" si="86"/>
        <v>0</v>
      </c>
      <c r="BZ144" s="336">
        <v>0</v>
      </c>
      <c r="CB144" s="309">
        <f t="shared" si="87"/>
        <v>0</v>
      </c>
      <c r="CC144" s="114">
        <f t="shared" si="88"/>
        <v>0</v>
      </c>
      <c r="CD144" s="336">
        <v>0</v>
      </c>
      <c r="CF144" s="309">
        <v>0</v>
      </c>
      <c r="CG144" s="114">
        <v>0</v>
      </c>
      <c r="CH144" s="336">
        <v>0</v>
      </c>
      <c r="CJ144" s="309">
        <v>0</v>
      </c>
      <c r="CK144" s="114">
        <v>0</v>
      </c>
      <c r="CL144" s="336">
        <v>0</v>
      </c>
    </row>
    <row r="145" spans="1:90" ht="15" customHeight="1" outlineLevel="2">
      <c r="A145" s="140" t="s">
        <v>15</v>
      </c>
      <c r="B145" s="107">
        <v>100866</v>
      </c>
      <c r="C145" s="109" t="s">
        <v>13500</v>
      </c>
      <c r="D145" s="593" t="str">
        <f>IF(B145="","",IFERROR(VLOOKUP(B145,'SINAPI12-24'!$A$5:$H$17812,2,FALSE),VLOOKUP(ORÇAMENTO!B145,COMPOSIÇÕES!$A$9:$G$258,5,FALSE)))</f>
        <v>BARRA DE APOIO RETA, EM ACO INOX POLIDO, COMPRIMENTO 60CM, FIXADA NA PAREDE - FORNECIMENTO E INSTALAÇÃO. AF_01/2020</v>
      </c>
      <c r="E145" s="614" t="str">
        <f>IF(B145="","",IFERROR(VLOOKUP(B145,'SINAPI12-24'!$A$5:$H$17812,3,FALSE),VLOOKUP(ORÇAMENTO!B145,COMPOSIÇÕES!$A$9:$G$258,6,FALSE)))</f>
        <v>UN</v>
      </c>
      <c r="F145" s="103">
        <v>14</v>
      </c>
      <c r="G145" s="615"/>
      <c r="H145" s="110">
        <v>0.29310000000000003</v>
      </c>
      <c r="I145" s="104">
        <f t="shared" ref="I145:I146" si="194">TRUNC(((G145*$H$37)+G145),2)</f>
        <v>0</v>
      </c>
      <c r="J145" s="470">
        <f t="shared" si="189"/>
        <v>0</v>
      </c>
      <c r="K145" s="890"/>
      <c r="L145" s="260"/>
      <c r="M145" s="170"/>
      <c r="N145" s="339"/>
      <c r="O145" s="277"/>
      <c r="P145" s="260"/>
      <c r="Q145" s="170"/>
      <c r="R145" s="339"/>
      <c r="S145" s="330"/>
      <c r="T145" s="354"/>
      <c r="U145" s="170"/>
      <c r="V145" s="363"/>
      <c r="W145" s="21"/>
      <c r="X145" s="354"/>
      <c r="Y145" s="168"/>
      <c r="Z145" s="341"/>
      <c r="AA145" s="277"/>
      <c r="AB145" s="354"/>
      <c r="AC145" s="168"/>
      <c r="AD145" s="341"/>
      <c r="AE145" s="277"/>
      <c r="AF145" s="260"/>
      <c r="AG145" s="170"/>
      <c r="AH145" s="339"/>
      <c r="AI145" s="277"/>
      <c r="AJ145" s="260"/>
      <c r="AK145" s="170"/>
      <c r="AL145" s="339"/>
      <c r="AM145" s="151"/>
      <c r="AN145" s="260"/>
      <c r="AO145" s="170"/>
      <c r="AP145" s="339"/>
      <c r="AQ145" s="151"/>
      <c r="AR145" s="260"/>
      <c r="AS145" s="170"/>
      <c r="AT145" s="339"/>
      <c r="AU145" s="151"/>
      <c r="AV145" s="364"/>
      <c r="AW145" s="170"/>
      <c r="AX145" s="479"/>
      <c r="AY145" s="151"/>
      <c r="AZ145" s="297"/>
      <c r="BA145" s="170"/>
      <c r="BB145" s="479"/>
      <c r="BC145" s="151"/>
      <c r="BD145" s="260"/>
      <c r="BE145" s="170">
        <f t="shared" si="73"/>
        <v>0</v>
      </c>
      <c r="BF145" s="339">
        <f t="shared" si="92"/>
        <v>0</v>
      </c>
      <c r="BG145" s="163"/>
      <c r="BH145" s="260"/>
      <c r="BI145" s="170">
        <f t="shared" si="74"/>
        <v>0</v>
      </c>
      <c r="BJ145" s="339">
        <f t="shared" si="75"/>
        <v>0</v>
      </c>
      <c r="BL145" s="260"/>
      <c r="BM145" s="170">
        <f t="shared" si="192"/>
        <v>0</v>
      </c>
      <c r="BN145" s="339">
        <f t="shared" si="193"/>
        <v>0</v>
      </c>
      <c r="BP145" s="66">
        <f t="shared" si="76"/>
        <v>0</v>
      </c>
      <c r="BQ145" s="170">
        <f t="shared" si="77"/>
        <v>0</v>
      </c>
      <c r="BR145" s="339">
        <f t="shared" si="78"/>
        <v>0</v>
      </c>
      <c r="BT145" s="66"/>
      <c r="BU145" s="170">
        <f t="shared" si="79"/>
        <v>0</v>
      </c>
      <c r="BV145" s="339">
        <f t="shared" si="80"/>
        <v>0</v>
      </c>
      <c r="BX145" s="418">
        <f t="shared" si="85"/>
        <v>0</v>
      </c>
      <c r="BY145" s="170">
        <f t="shared" si="86"/>
        <v>0</v>
      </c>
      <c r="BZ145" s="339">
        <v>0</v>
      </c>
      <c r="CB145" s="418">
        <f t="shared" si="87"/>
        <v>0</v>
      </c>
      <c r="CC145" s="170">
        <f t="shared" si="88"/>
        <v>0</v>
      </c>
      <c r="CD145" s="339">
        <v>0</v>
      </c>
      <c r="CF145" s="418">
        <v>0</v>
      </c>
      <c r="CG145" s="170">
        <v>0</v>
      </c>
      <c r="CH145" s="339">
        <v>0</v>
      </c>
      <c r="CJ145" s="418">
        <v>0</v>
      </c>
      <c r="CK145" s="170">
        <v>0</v>
      </c>
      <c r="CL145" s="339">
        <v>0</v>
      </c>
    </row>
    <row r="146" spans="1:90" ht="15" customHeight="1" outlineLevel="2">
      <c r="A146" s="140" t="s">
        <v>106</v>
      </c>
      <c r="B146" s="108">
        <v>9552</v>
      </c>
      <c r="C146" s="109" t="s">
        <v>13501</v>
      </c>
      <c r="D146" s="593" t="s">
        <v>13356</v>
      </c>
      <c r="E146" s="614" t="s">
        <v>68</v>
      </c>
      <c r="F146" s="103">
        <v>19.2</v>
      </c>
      <c r="G146" s="615"/>
      <c r="H146" s="110">
        <v>0.29310000000000003</v>
      </c>
      <c r="I146" s="104">
        <f t="shared" si="194"/>
        <v>0</v>
      </c>
      <c r="J146" s="470">
        <f t="shared" si="189"/>
        <v>0</v>
      </c>
      <c r="K146" s="890"/>
      <c r="L146" s="275"/>
      <c r="M146" s="136"/>
      <c r="N146" s="342"/>
      <c r="O146" s="277"/>
      <c r="P146" s="275"/>
      <c r="Q146" s="136"/>
      <c r="R146" s="342"/>
      <c r="S146" s="330"/>
      <c r="T146" s="355"/>
      <c r="U146" s="136"/>
      <c r="V146" s="365"/>
      <c r="W146" s="21"/>
      <c r="X146" s="355"/>
      <c r="Y146" s="328"/>
      <c r="Z146" s="344"/>
      <c r="AA146" s="277"/>
      <c r="AB146" s="355"/>
      <c r="AC146" s="328"/>
      <c r="AD146" s="344"/>
      <c r="AE146" s="277"/>
      <c r="AF146" s="275"/>
      <c r="AG146" s="136"/>
      <c r="AH146" s="342"/>
      <c r="AI146" s="277"/>
      <c r="AJ146" s="275"/>
      <c r="AK146" s="136"/>
      <c r="AL146" s="342"/>
      <c r="AM146" s="151"/>
      <c r="AN146" s="275"/>
      <c r="AO146" s="136"/>
      <c r="AP146" s="342"/>
      <c r="AQ146" s="151"/>
      <c r="AR146" s="275"/>
      <c r="AS146" s="136"/>
      <c r="AT146" s="342"/>
      <c r="AU146" s="151"/>
      <c r="AV146" s="366"/>
      <c r="AW146" s="136"/>
      <c r="AX146" s="480"/>
      <c r="AY146" s="151"/>
      <c r="AZ146" s="298"/>
      <c r="BA146" s="136"/>
      <c r="BB146" s="480"/>
      <c r="BC146" s="151"/>
      <c r="BD146" s="275"/>
      <c r="BE146" s="136">
        <f t="shared" si="73"/>
        <v>0</v>
      </c>
      <c r="BF146" s="342">
        <f t="shared" si="92"/>
        <v>0</v>
      </c>
      <c r="BG146" s="163"/>
      <c r="BH146" s="275"/>
      <c r="BI146" s="136">
        <f t="shared" si="74"/>
        <v>0</v>
      </c>
      <c r="BJ146" s="342">
        <f t="shared" si="75"/>
        <v>0</v>
      </c>
      <c r="BL146" s="275"/>
      <c r="BM146" s="136">
        <f t="shared" si="192"/>
        <v>0</v>
      </c>
      <c r="BN146" s="342">
        <f t="shared" si="193"/>
        <v>0</v>
      </c>
      <c r="BP146" s="68">
        <f t="shared" si="76"/>
        <v>0</v>
      </c>
      <c r="BQ146" s="136">
        <f t="shared" si="77"/>
        <v>0</v>
      </c>
      <c r="BR146" s="342">
        <f t="shared" si="78"/>
        <v>0</v>
      </c>
      <c r="BT146" s="68"/>
      <c r="BU146" s="136">
        <f t="shared" si="79"/>
        <v>0</v>
      </c>
      <c r="BV146" s="342">
        <f t="shared" si="80"/>
        <v>0</v>
      </c>
      <c r="BX146" s="420">
        <f t="shared" si="85"/>
        <v>0</v>
      </c>
      <c r="BY146" s="136">
        <f t="shared" si="86"/>
        <v>0</v>
      </c>
      <c r="BZ146" s="342">
        <v>0</v>
      </c>
      <c r="CB146" s="420">
        <f t="shared" si="87"/>
        <v>0</v>
      </c>
      <c r="CC146" s="136">
        <f t="shared" si="88"/>
        <v>0</v>
      </c>
      <c r="CD146" s="342">
        <v>0</v>
      </c>
      <c r="CF146" s="420">
        <v>0</v>
      </c>
      <c r="CG146" s="136">
        <v>0</v>
      </c>
      <c r="CH146" s="342">
        <v>0</v>
      </c>
      <c r="CJ146" s="420">
        <v>0</v>
      </c>
      <c r="CK146" s="136">
        <v>0</v>
      </c>
      <c r="CL146" s="342">
        <v>0</v>
      </c>
    </row>
    <row r="147" spans="1:90" ht="15" customHeight="1" outlineLevel="1">
      <c r="A147" s="430"/>
      <c r="B147" s="431"/>
      <c r="C147" s="432" t="s">
        <v>13490</v>
      </c>
      <c r="D147" s="591" t="s">
        <v>241</v>
      </c>
      <c r="E147" s="433"/>
      <c r="F147" s="434"/>
      <c r="G147" s="435"/>
      <c r="H147" s="436"/>
      <c r="I147" s="435"/>
      <c r="J147" s="437">
        <f>SUM(J148:J152)</f>
        <v>0</v>
      </c>
      <c r="K147" s="890"/>
      <c r="L147" s="266"/>
      <c r="M147" s="267"/>
      <c r="N147" s="356"/>
      <c r="O147" s="277"/>
      <c r="P147" s="266"/>
      <c r="Q147" s="267"/>
      <c r="R147" s="356"/>
      <c r="S147" s="330"/>
      <c r="T147" s="357"/>
      <c r="U147" s="267"/>
      <c r="V147" s="369"/>
      <c r="W147" s="21"/>
      <c r="X147" s="357"/>
      <c r="Y147" s="358"/>
      <c r="Z147" s="359"/>
      <c r="AA147" s="277"/>
      <c r="AB147" s="357"/>
      <c r="AC147" s="358"/>
      <c r="AD147" s="359"/>
      <c r="AE147" s="277"/>
      <c r="AF147" s="266"/>
      <c r="AG147" s="267"/>
      <c r="AH147" s="356"/>
      <c r="AI147" s="277"/>
      <c r="AJ147" s="266"/>
      <c r="AK147" s="267"/>
      <c r="AL147" s="356"/>
      <c r="AM147" s="151"/>
      <c r="AN147" s="266"/>
      <c r="AO147" s="267"/>
      <c r="AP147" s="356"/>
      <c r="AQ147" s="151"/>
      <c r="AR147" s="266"/>
      <c r="AS147" s="267"/>
      <c r="AT147" s="356"/>
      <c r="AU147" s="151"/>
      <c r="AV147" s="357"/>
      <c r="AW147" s="267"/>
      <c r="AX147" s="482"/>
      <c r="AY147" s="151"/>
      <c r="AZ147" s="300"/>
      <c r="BA147" s="267"/>
      <c r="BB147" s="482"/>
      <c r="BC147" s="151"/>
      <c r="BD147" s="266"/>
      <c r="BE147" s="267"/>
      <c r="BF147" s="356"/>
      <c r="BG147" s="163"/>
      <c r="BH147" s="266"/>
      <c r="BI147" s="267"/>
      <c r="BJ147" s="356"/>
      <c r="BL147" s="266"/>
      <c r="BM147" s="267"/>
      <c r="BN147" s="356"/>
      <c r="BP147" s="266"/>
      <c r="BQ147" s="267"/>
      <c r="BR147" s="356"/>
      <c r="BT147" s="266"/>
      <c r="BU147" s="267"/>
      <c r="BV147" s="356"/>
      <c r="BX147" s="300"/>
      <c r="BY147" s="267"/>
      <c r="BZ147" s="356"/>
      <c r="CB147" s="300"/>
      <c r="CC147" s="267"/>
      <c r="CD147" s="356"/>
      <c r="CF147" s="300"/>
      <c r="CG147" s="267"/>
      <c r="CH147" s="356"/>
      <c r="CJ147" s="300"/>
      <c r="CK147" s="267"/>
      <c r="CL147" s="356"/>
    </row>
    <row r="148" spans="1:90" ht="15" customHeight="1" outlineLevel="2">
      <c r="A148" s="140" t="s">
        <v>15</v>
      </c>
      <c r="B148" s="107">
        <v>100702</v>
      </c>
      <c r="C148" s="109" t="s">
        <v>13502</v>
      </c>
      <c r="D148" s="593" t="str">
        <f>IF(B148="","",IFERROR(VLOOKUP(B148,'SINAPI12-24'!$A$5:$H$17812,2,FALSE),VLOOKUP(ORÇAMENTO!B148,COMPOSIÇÕES!$A$9:$G$258,5,FALSE)))</f>
        <v>PORTA DE CORRER DE ALUMÍNIO, COM DUAS FOLHAS PARA VIDRO, INCLUSO VIDRO LISO INCOLOR, FECHADURA E PUXADOR, SEM ALIZAR. AF_12/2019</v>
      </c>
      <c r="E148" s="614" t="str">
        <f>IF(B148="","",IFERROR(VLOOKUP(B148,'SINAPI12-24'!$A$5:$H$17812,3,FALSE),VLOOKUP(ORÇAMENTO!B148,COMPOSIÇÕES!$A$9:$G$258,6,FALSE)))</f>
        <v>M2</v>
      </c>
      <c r="F148" s="103">
        <v>143.1</v>
      </c>
      <c r="G148" s="615"/>
      <c r="H148" s="110">
        <v>0.29310000000000003</v>
      </c>
      <c r="I148" s="104">
        <f t="shared" ref="I148:I152" si="195">TRUNC(((G148*$H$37)+G148),2)</f>
        <v>0</v>
      </c>
      <c r="J148" s="470">
        <f t="shared" si="189"/>
        <v>0</v>
      </c>
      <c r="K148" s="890"/>
      <c r="L148" s="263"/>
      <c r="M148" s="114"/>
      <c r="N148" s="336"/>
      <c r="O148" s="277"/>
      <c r="P148" s="263"/>
      <c r="Q148" s="114"/>
      <c r="R148" s="336"/>
      <c r="S148" s="330"/>
      <c r="T148" s="353"/>
      <c r="U148" s="114"/>
      <c r="V148" s="361"/>
      <c r="W148" s="21"/>
      <c r="X148" s="353"/>
      <c r="Y148" s="167"/>
      <c r="Z148" s="338"/>
      <c r="AA148" s="277"/>
      <c r="AB148" s="353"/>
      <c r="AC148" s="167"/>
      <c r="AD148" s="338"/>
      <c r="AE148" s="277"/>
      <c r="AF148" s="263"/>
      <c r="AG148" s="114"/>
      <c r="AH148" s="336"/>
      <c r="AI148" s="277"/>
      <c r="AJ148" s="263"/>
      <c r="AK148" s="114"/>
      <c r="AL148" s="336"/>
      <c r="AM148" s="151"/>
      <c r="AN148" s="263"/>
      <c r="AO148" s="114"/>
      <c r="AP148" s="336"/>
      <c r="AQ148" s="151"/>
      <c r="AR148" s="263"/>
      <c r="AS148" s="114"/>
      <c r="AT148" s="336"/>
      <c r="AU148" s="151"/>
      <c r="AV148" s="362"/>
      <c r="AW148" s="114"/>
      <c r="AX148" s="478"/>
      <c r="AY148" s="151"/>
      <c r="AZ148" s="296"/>
      <c r="BA148" s="114"/>
      <c r="BB148" s="478"/>
      <c r="BC148" s="151"/>
      <c r="BD148" s="263"/>
      <c r="BE148" s="114">
        <f t="shared" si="73"/>
        <v>0</v>
      </c>
      <c r="BF148" s="336">
        <f t="shared" si="92"/>
        <v>0</v>
      </c>
      <c r="BG148" s="163"/>
      <c r="BH148" s="263"/>
      <c r="BI148" s="114">
        <f t="shared" si="74"/>
        <v>0</v>
      </c>
      <c r="BJ148" s="336">
        <f t="shared" si="75"/>
        <v>0</v>
      </c>
      <c r="BL148" s="263"/>
      <c r="BM148" s="114">
        <f t="shared" ref="BM148:BM152" si="196">TRUNC(BL148*M148,2)</f>
        <v>0</v>
      </c>
      <c r="BN148" s="336">
        <f t="shared" ref="BN148:BN152" si="197">BL148/($F148-$X148-$AZ148)</f>
        <v>0</v>
      </c>
      <c r="BP148" s="69">
        <f t="shared" si="76"/>
        <v>0</v>
      </c>
      <c r="BQ148" s="114">
        <f t="shared" si="77"/>
        <v>0</v>
      </c>
      <c r="BR148" s="336">
        <f t="shared" si="78"/>
        <v>0</v>
      </c>
      <c r="BT148" s="69"/>
      <c r="BU148" s="114">
        <f t="shared" si="79"/>
        <v>0</v>
      </c>
      <c r="BV148" s="336">
        <f t="shared" si="80"/>
        <v>0</v>
      </c>
      <c r="BX148" s="309">
        <f t="shared" si="85"/>
        <v>0</v>
      </c>
      <c r="BY148" s="114">
        <f t="shared" si="86"/>
        <v>0</v>
      </c>
      <c r="BZ148" s="336">
        <v>0</v>
      </c>
      <c r="CB148" s="309">
        <f t="shared" si="87"/>
        <v>0</v>
      </c>
      <c r="CC148" s="114">
        <f t="shared" si="88"/>
        <v>0</v>
      </c>
      <c r="CD148" s="336">
        <v>0</v>
      </c>
      <c r="CF148" s="309">
        <v>0</v>
      </c>
      <c r="CG148" s="114">
        <v>0</v>
      </c>
      <c r="CH148" s="336">
        <v>0</v>
      </c>
      <c r="CJ148" s="309">
        <v>0</v>
      </c>
      <c r="CK148" s="114">
        <v>0</v>
      </c>
      <c r="CL148" s="336">
        <v>0</v>
      </c>
    </row>
    <row r="149" spans="1:90" ht="15" customHeight="1" outlineLevel="2">
      <c r="A149" s="140" t="s">
        <v>15</v>
      </c>
      <c r="B149" s="107">
        <v>100702</v>
      </c>
      <c r="C149" s="109" t="s">
        <v>13503</v>
      </c>
      <c r="D149" s="593" t="str">
        <f>IF(B149="","",IFERROR(VLOOKUP(B149,'SINAPI12-24'!$A$5:$H$17812,2,FALSE),VLOOKUP(ORÇAMENTO!B149,COMPOSIÇÕES!$A$9:$G$258,5,FALSE)))</f>
        <v>PORTA DE CORRER DE ALUMÍNIO, COM DUAS FOLHAS PARA VIDRO, INCLUSO VIDRO LISO INCOLOR, FECHADURA E PUXADOR, SEM ALIZAR. AF_12/2019</v>
      </c>
      <c r="E149" s="614" t="str">
        <f>IF(B149="","",IFERROR(VLOOKUP(B149,'SINAPI12-24'!$A$5:$H$17812,3,FALSE),VLOOKUP(ORÇAMENTO!B149,COMPOSIÇÕES!$A$9:$G$258,6,FALSE)))</f>
        <v>M2</v>
      </c>
      <c r="F149" s="103">
        <v>5.04</v>
      </c>
      <c r="G149" s="615"/>
      <c r="H149" s="110">
        <v>0.29310000000000003</v>
      </c>
      <c r="I149" s="104">
        <f t="shared" si="195"/>
        <v>0</v>
      </c>
      <c r="J149" s="470">
        <f t="shared" si="189"/>
        <v>0</v>
      </c>
      <c r="K149" s="890"/>
      <c r="L149" s="260"/>
      <c r="M149" s="170"/>
      <c r="N149" s="339"/>
      <c r="O149" s="277"/>
      <c r="P149" s="260"/>
      <c r="Q149" s="170"/>
      <c r="R149" s="339"/>
      <c r="S149" s="330"/>
      <c r="T149" s="354"/>
      <c r="U149" s="170"/>
      <c r="V149" s="363"/>
      <c r="W149" s="21"/>
      <c r="X149" s="354"/>
      <c r="Y149" s="168"/>
      <c r="Z149" s="341"/>
      <c r="AA149" s="277"/>
      <c r="AB149" s="354"/>
      <c r="AC149" s="168"/>
      <c r="AD149" s="341"/>
      <c r="AE149" s="277"/>
      <c r="AF149" s="260"/>
      <c r="AG149" s="170"/>
      <c r="AH149" s="339"/>
      <c r="AI149" s="277"/>
      <c r="AJ149" s="260"/>
      <c r="AK149" s="170"/>
      <c r="AL149" s="339"/>
      <c r="AM149" s="151"/>
      <c r="AN149" s="260"/>
      <c r="AO149" s="170"/>
      <c r="AP149" s="339"/>
      <c r="AQ149" s="151"/>
      <c r="AR149" s="260"/>
      <c r="AS149" s="170"/>
      <c r="AT149" s="339"/>
      <c r="AU149" s="151"/>
      <c r="AV149" s="364"/>
      <c r="AW149" s="170"/>
      <c r="AX149" s="479"/>
      <c r="AY149" s="151"/>
      <c r="AZ149" s="297"/>
      <c r="BA149" s="170"/>
      <c r="BB149" s="479"/>
      <c r="BC149" s="151"/>
      <c r="BD149" s="260"/>
      <c r="BE149" s="170">
        <f t="shared" si="73"/>
        <v>0</v>
      </c>
      <c r="BF149" s="339">
        <f t="shared" si="92"/>
        <v>0</v>
      </c>
      <c r="BG149" s="163"/>
      <c r="BH149" s="260"/>
      <c r="BI149" s="170">
        <f t="shared" si="74"/>
        <v>0</v>
      </c>
      <c r="BJ149" s="339">
        <f t="shared" si="75"/>
        <v>0</v>
      </c>
      <c r="BL149" s="260"/>
      <c r="BM149" s="170">
        <f t="shared" si="196"/>
        <v>0</v>
      </c>
      <c r="BN149" s="339">
        <f t="shared" si="197"/>
        <v>0</v>
      </c>
      <c r="BP149" s="66">
        <f t="shared" si="76"/>
        <v>0</v>
      </c>
      <c r="BQ149" s="170">
        <f t="shared" si="77"/>
        <v>0</v>
      </c>
      <c r="BR149" s="339">
        <f t="shared" si="78"/>
        <v>0</v>
      </c>
      <c r="BT149" s="66"/>
      <c r="BU149" s="170">
        <f t="shared" si="79"/>
        <v>0</v>
      </c>
      <c r="BV149" s="339">
        <f t="shared" si="80"/>
        <v>0</v>
      </c>
      <c r="BX149" s="418">
        <f t="shared" si="85"/>
        <v>0</v>
      </c>
      <c r="BY149" s="170">
        <f t="shared" si="86"/>
        <v>0</v>
      </c>
      <c r="BZ149" s="339">
        <v>0</v>
      </c>
      <c r="CB149" s="418">
        <f t="shared" si="87"/>
        <v>0</v>
      </c>
      <c r="CC149" s="170">
        <f t="shared" si="88"/>
        <v>0</v>
      </c>
      <c r="CD149" s="339">
        <v>0</v>
      </c>
      <c r="CF149" s="418">
        <v>0</v>
      </c>
      <c r="CG149" s="170">
        <v>0</v>
      </c>
      <c r="CH149" s="339">
        <v>0</v>
      </c>
      <c r="CJ149" s="418">
        <v>0</v>
      </c>
      <c r="CK149" s="170">
        <v>0</v>
      </c>
      <c r="CL149" s="339">
        <v>0</v>
      </c>
    </row>
    <row r="150" spans="1:90" ht="15" customHeight="1" outlineLevel="2">
      <c r="A150" s="140" t="s">
        <v>15</v>
      </c>
      <c r="B150" s="107">
        <v>91341</v>
      </c>
      <c r="C150" s="109" t="s">
        <v>13504</v>
      </c>
      <c r="D150" s="593" t="str">
        <f>IF(B150="","",IFERROR(VLOOKUP(B150,'SINAPI12-24'!$A$5:$H$17812,2,FALSE),VLOOKUP(ORÇAMENTO!B150,COMPOSIÇÕES!$A$9:$G$258,5,FALSE)))</f>
        <v>PORTA EM ALUMÍNIO DE ABRIR TIPO VENEZIANA COM GUARNIÇÃO, FIXAÇÃO COM PARAFUSOS - FORNECIMENTO E INSTALAÇÃO. AF_12/2019</v>
      </c>
      <c r="E150" s="614" t="str">
        <f>IF(B150="","",IFERROR(VLOOKUP(B150,'SINAPI12-24'!$A$5:$H$17812,3,FALSE),VLOOKUP(ORÇAMENTO!B150,COMPOSIÇÕES!$A$9:$G$258,6,FALSE)))</f>
        <v>M2</v>
      </c>
      <c r="F150" s="103">
        <v>4.08</v>
      </c>
      <c r="G150" s="615"/>
      <c r="H150" s="110">
        <v>0.29310000000000003</v>
      </c>
      <c r="I150" s="104">
        <f t="shared" si="195"/>
        <v>0</v>
      </c>
      <c r="J150" s="470">
        <f t="shared" si="189"/>
        <v>0</v>
      </c>
      <c r="K150" s="890"/>
      <c r="L150" s="260"/>
      <c r="M150" s="170"/>
      <c r="N150" s="339"/>
      <c r="O150" s="277"/>
      <c r="P150" s="260"/>
      <c r="Q150" s="170"/>
      <c r="R150" s="339"/>
      <c r="S150" s="330"/>
      <c r="T150" s="354"/>
      <c r="U150" s="170"/>
      <c r="V150" s="363"/>
      <c r="W150" s="21"/>
      <c r="X150" s="354"/>
      <c r="Y150" s="168"/>
      <c r="Z150" s="341"/>
      <c r="AA150" s="277"/>
      <c r="AB150" s="354"/>
      <c r="AC150" s="168"/>
      <c r="AD150" s="341"/>
      <c r="AE150" s="277"/>
      <c r="AF150" s="260"/>
      <c r="AG150" s="170"/>
      <c r="AH150" s="339"/>
      <c r="AI150" s="277"/>
      <c r="AJ150" s="260"/>
      <c r="AK150" s="170"/>
      <c r="AL150" s="339"/>
      <c r="AM150" s="151"/>
      <c r="AN150" s="260"/>
      <c r="AO150" s="170"/>
      <c r="AP150" s="339"/>
      <c r="AQ150" s="151"/>
      <c r="AR150" s="260"/>
      <c r="AS150" s="170"/>
      <c r="AT150" s="339"/>
      <c r="AU150" s="151"/>
      <c r="AV150" s="364"/>
      <c r="AW150" s="170"/>
      <c r="AX150" s="479"/>
      <c r="AY150" s="151"/>
      <c r="AZ150" s="297"/>
      <c r="BA150" s="170"/>
      <c r="BB150" s="479"/>
      <c r="BC150" s="151"/>
      <c r="BD150" s="260"/>
      <c r="BE150" s="170">
        <f t="shared" si="73"/>
        <v>0</v>
      </c>
      <c r="BF150" s="339">
        <f t="shared" si="92"/>
        <v>0</v>
      </c>
      <c r="BG150" s="163"/>
      <c r="BH150" s="260"/>
      <c r="BI150" s="170">
        <f t="shared" si="74"/>
        <v>0</v>
      </c>
      <c r="BJ150" s="339">
        <f t="shared" si="75"/>
        <v>0</v>
      </c>
      <c r="BL150" s="260"/>
      <c r="BM150" s="170">
        <f t="shared" si="196"/>
        <v>0</v>
      </c>
      <c r="BN150" s="339">
        <f t="shared" si="197"/>
        <v>0</v>
      </c>
      <c r="BP150" s="66">
        <f t="shared" si="76"/>
        <v>0</v>
      </c>
      <c r="BQ150" s="170">
        <f t="shared" si="77"/>
        <v>0</v>
      </c>
      <c r="BR150" s="339">
        <f t="shared" si="78"/>
        <v>0</v>
      </c>
      <c r="BT150" s="66"/>
      <c r="BU150" s="170">
        <f t="shared" si="79"/>
        <v>0</v>
      </c>
      <c r="BV150" s="339">
        <f t="shared" si="80"/>
        <v>0</v>
      </c>
      <c r="BX150" s="418">
        <f t="shared" si="85"/>
        <v>0</v>
      </c>
      <c r="BY150" s="170">
        <f t="shared" si="86"/>
        <v>0</v>
      </c>
      <c r="BZ150" s="339">
        <v>0</v>
      </c>
      <c r="CB150" s="418">
        <f t="shared" si="87"/>
        <v>0</v>
      </c>
      <c r="CC150" s="170">
        <f t="shared" si="88"/>
        <v>0</v>
      </c>
      <c r="CD150" s="339">
        <v>0</v>
      </c>
      <c r="CF150" s="418">
        <v>0</v>
      </c>
      <c r="CG150" s="170">
        <v>0</v>
      </c>
      <c r="CH150" s="339">
        <v>0</v>
      </c>
      <c r="CJ150" s="418">
        <v>0</v>
      </c>
      <c r="CK150" s="170">
        <v>0</v>
      </c>
      <c r="CL150" s="339">
        <v>0</v>
      </c>
    </row>
    <row r="151" spans="1:90" ht="15" customHeight="1" outlineLevel="2">
      <c r="A151" s="140" t="s">
        <v>15</v>
      </c>
      <c r="B151" s="107">
        <v>91341</v>
      </c>
      <c r="C151" s="109" t="s">
        <v>13505</v>
      </c>
      <c r="D151" s="593" t="str">
        <f>IF(B151="","",IFERROR(VLOOKUP(B151,'SINAPI12-24'!$A$5:$H$17812,2,FALSE),VLOOKUP(ORÇAMENTO!B151,COMPOSIÇÕES!$A$9:$G$258,5,FALSE)))</f>
        <v>PORTA EM ALUMÍNIO DE ABRIR TIPO VENEZIANA COM GUARNIÇÃO, FIXAÇÃO COM PARAFUSOS - FORNECIMENTO E INSTALAÇÃO. AF_12/2019</v>
      </c>
      <c r="E151" s="614" t="str">
        <f>IF(B151="","",IFERROR(VLOOKUP(B151,'SINAPI12-24'!$A$5:$H$17812,3,FALSE),VLOOKUP(ORÇAMENTO!B151,COMPOSIÇÕES!$A$9:$G$258,6,FALSE)))</f>
        <v>M2</v>
      </c>
      <c r="F151" s="103">
        <v>5.25</v>
      </c>
      <c r="G151" s="615"/>
      <c r="H151" s="110">
        <v>0.29310000000000003</v>
      </c>
      <c r="I151" s="104">
        <f t="shared" si="195"/>
        <v>0</v>
      </c>
      <c r="J151" s="470">
        <f t="shared" si="189"/>
        <v>0</v>
      </c>
      <c r="K151" s="890"/>
      <c r="L151" s="260"/>
      <c r="M151" s="170"/>
      <c r="N151" s="339"/>
      <c r="O151" s="277"/>
      <c r="P151" s="260"/>
      <c r="Q151" s="170"/>
      <c r="R151" s="339"/>
      <c r="S151" s="330"/>
      <c r="T151" s="354"/>
      <c r="U151" s="170"/>
      <c r="V151" s="363"/>
      <c r="W151" s="21"/>
      <c r="X151" s="354"/>
      <c r="Y151" s="168"/>
      <c r="Z151" s="341"/>
      <c r="AA151" s="277"/>
      <c r="AB151" s="354"/>
      <c r="AC151" s="168"/>
      <c r="AD151" s="341"/>
      <c r="AE151" s="277"/>
      <c r="AF151" s="260"/>
      <c r="AG151" s="170"/>
      <c r="AH151" s="339"/>
      <c r="AI151" s="277"/>
      <c r="AJ151" s="260"/>
      <c r="AK151" s="170"/>
      <c r="AL151" s="339"/>
      <c r="AM151" s="151"/>
      <c r="AN151" s="260"/>
      <c r="AO151" s="170"/>
      <c r="AP151" s="339"/>
      <c r="AQ151" s="151"/>
      <c r="AR151" s="260"/>
      <c r="AS151" s="170"/>
      <c r="AT151" s="339"/>
      <c r="AU151" s="151"/>
      <c r="AV151" s="364"/>
      <c r="AW151" s="170"/>
      <c r="AX151" s="479"/>
      <c r="AY151" s="151"/>
      <c r="AZ151" s="297"/>
      <c r="BA151" s="170"/>
      <c r="BB151" s="479"/>
      <c r="BC151" s="151"/>
      <c r="BD151" s="260"/>
      <c r="BE151" s="170">
        <f t="shared" si="73"/>
        <v>0</v>
      </c>
      <c r="BF151" s="339">
        <f t="shared" si="92"/>
        <v>0</v>
      </c>
      <c r="BG151" s="163"/>
      <c r="BH151" s="260"/>
      <c r="BI151" s="170">
        <f t="shared" si="74"/>
        <v>0</v>
      </c>
      <c r="BJ151" s="339">
        <f t="shared" si="75"/>
        <v>0</v>
      </c>
      <c r="BL151" s="260"/>
      <c r="BM151" s="170">
        <f t="shared" si="196"/>
        <v>0</v>
      </c>
      <c r="BN151" s="339">
        <f t="shared" si="197"/>
        <v>0</v>
      </c>
      <c r="BP151" s="66">
        <f t="shared" si="76"/>
        <v>0</v>
      </c>
      <c r="BQ151" s="170">
        <f t="shared" si="77"/>
        <v>0</v>
      </c>
      <c r="BR151" s="339">
        <f t="shared" si="78"/>
        <v>0</v>
      </c>
      <c r="BT151" s="66"/>
      <c r="BU151" s="170">
        <f t="shared" si="79"/>
        <v>0</v>
      </c>
      <c r="BV151" s="339">
        <f t="shared" si="80"/>
        <v>0</v>
      </c>
      <c r="BX151" s="418">
        <f t="shared" si="85"/>
        <v>0</v>
      </c>
      <c r="BY151" s="170">
        <f t="shared" si="86"/>
        <v>0</v>
      </c>
      <c r="BZ151" s="339">
        <v>0</v>
      </c>
      <c r="CB151" s="418">
        <f t="shared" si="87"/>
        <v>0</v>
      </c>
      <c r="CC151" s="170">
        <f t="shared" si="88"/>
        <v>0</v>
      </c>
      <c r="CD151" s="339">
        <v>0</v>
      </c>
      <c r="CF151" s="418">
        <v>0</v>
      </c>
      <c r="CG151" s="170">
        <v>0</v>
      </c>
      <c r="CH151" s="339">
        <v>0</v>
      </c>
      <c r="CJ151" s="418">
        <v>0</v>
      </c>
      <c r="CK151" s="170">
        <v>0</v>
      </c>
      <c r="CL151" s="339">
        <v>0</v>
      </c>
    </row>
    <row r="152" spans="1:90" ht="30" customHeight="1" outlineLevel="2">
      <c r="A152" s="140" t="s">
        <v>106</v>
      </c>
      <c r="B152" s="108">
        <v>11947</v>
      </c>
      <c r="C152" s="109" t="s">
        <v>13506</v>
      </c>
      <c r="D152" s="593" t="s">
        <v>13463</v>
      </c>
      <c r="E152" s="614" t="s">
        <v>68</v>
      </c>
      <c r="F152" s="103">
        <v>10.5</v>
      </c>
      <c r="G152" s="615"/>
      <c r="H152" s="110">
        <v>0.29310000000000003</v>
      </c>
      <c r="I152" s="104">
        <f t="shared" si="195"/>
        <v>0</v>
      </c>
      <c r="J152" s="470">
        <f t="shared" si="189"/>
        <v>0</v>
      </c>
      <c r="K152" s="890"/>
      <c r="L152" s="260"/>
      <c r="M152" s="170"/>
      <c r="N152" s="339"/>
      <c r="O152" s="277"/>
      <c r="P152" s="260"/>
      <c r="Q152" s="170"/>
      <c r="R152" s="339"/>
      <c r="S152" s="330"/>
      <c r="T152" s="354"/>
      <c r="U152" s="170"/>
      <c r="V152" s="363"/>
      <c r="W152" s="21"/>
      <c r="X152" s="354"/>
      <c r="Y152" s="168"/>
      <c r="Z152" s="341"/>
      <c r="AA152" s="277"/>
      <c r="AB152" s="354"/>
      <c r="AC152" s="168"/>
      <c r="AD152" s="341"/>
      <c r="AE152" s="277"/>
      <c r="AF152" s="260"/>
      <c r="AG152" s="170"/>
      <c r="AH152" s="339"/>
      <c r="AI152" s="277"/>
      <c r="AJ152" s="260"/>
      <c r="AK152" s="170"/>
      <c r="AL152" s="339"/>
      <c r="AM152" s="151"/>
      <c r="AN152" s="260"/>
      <c r="AO152" s="170"/>
      <c r="AP152" s="339"/>
      <c r="AQ152" s="151"/>
      <c r="AR152" s="260"/>
      <c r="AS152" s="170"/>
      <c r="AT152" s="339"/>
      <c r="AU152" s="151"/>
      <c r="AV152" s="364"/>
      <c r="AW152" s="170"/>
      <c r="AX152" s="479"/>
      <c r="AY152" s="151"/>
      <c r="AZ152" s="297"/>
      <c r="BA152" s="170"/>
      <c r="BB152" s="479"/>
      <c r="BC152" s="151"/>
      <c r="BD152" s="260"/>
      <c r="BE152" s="170">
        <f t="shared" si="73"/>
        <v>0</v>
      </c>
      <c r="BF152" s="339">
        <f t="shared" si="92"/>
        <v>0</v>
      </c>
      <c r="BG152" s="163"/>
      <c r="BH152" s="260"/>
      <c r="BI152" s="170">
        <f t="shared" si="74"/>
        <v>0</v>
      </c>
      <c r="BJ152" s="339">
        <f t="shared" si="75"/>
        <v>0</v>
      </c>
      <c r="BL152" s="260"/>
      <c r="BM152" s="170">
        <f t="shared" si="196"/>
        <v>0</v>
      </c>
      <c r="BN152" s="339">
        <f t="shared" si="197"/>
        <v>0</v>
      </c>
      <c r="BP152" s="66">
        <f t="shared" si="76"/>
        <v>0</v>
      </c>
      <c r="BQ152" s="170">
        <f t="shared" si="77"/>
        <v>0</v>
      </c>
      <c r="BR152" s="339">
        <f t="shared" si="78"/>
        <v>0</v>
      </c>
      <c r="BT152" s="66"/>
      <c r="BU152" s="170">
        <f t="shared" si="79"/>
        <v>0</v>
      </c>
      <c r="BV152" s="339">
        <f t="shared" si="80"/>
        <v>0</v>
      </c>
      <c r="BX152" s="418">
        <f t="shared" si="85"/>
        <v>0</v>
      </c>
      <c r="BY152" s="170">
        <f t="shared" si="86"/>
        <v>0</v>
      </c>
      <c r="BZ152" s="339">
        <v>0</v>
      </c>
      <c r="CB152" s="418">
        <f t="shared" si="87"/>
        <v>0</v>
      </c>
      <c r="CC152" s="170">
        <f t="shared" si="88"/>
        <v>0</v>
      </c>
      <c r="CD152" s="339">
        <v>0</v>
      </c>
      <c r="CF152" s="418">
        <v>0</v>
      </c>
      <c r="CG152" s="170">
        <v>0</v>
      </c>
      <c r="CH152" s="339">
        <v>0</v>
      </c>
      <c r="CJ152" s="418">
        <v>0</v>
      </c>
      <c r="CK152" s="170">
        <v>0</v>
      </c>
      <c r="CL152" s="339">
        <v>0</v>
      </c>
    </row>
    <row r="153" spans="1:90" ht="15" customHeight="1" outlineLevel="1">
      <c r="A153" s="430"/>
      <c r="B153" s="431"/>
      <c r="C153" s="432" t="s">
        <v>13491</v>
      </c>
      <c r="D153" s="591" t="s">
        <v>244</v>
      </c>
      <c r="E153" s="433"/>
      <c r="F153" s="434"/>
      <c r="G153" s="435"/>
      <c r="H153" s="436"/>
      <c r="I153" s="435"/>
      <c r="J153" s="437">
        <f>SUM(J154:J155)</f>
        <v>0</v>
      </c>
      <c r="K153" s="890"/>
      <c r="L153" s="266"/>
      <c r="M153" s="267"/>
      <c r="N153" s="356"/>
      <c r="O153" s="277"/>
      <c r="P153" s="266"/>
      <c r="Q153" s="267"/>
      <c r="R153" s="356"/>
      <c r="S153" s="330"/>
      <c r="T153" s="357"/>
      <c r="U153" s="267"/>
      <c r="V153" s="369"/>
      <c r="W153" s="21"/>
      <c r="X153" s="357"/>
      <c r="Y153" s="358"/>
      <c r="Z153" s="359"/>
      <c r="AA153" s="277"/>
      <c r="AB153" s="357"/>
      <c r="AC153" s="358"/>
      <c r="AD153" s="359"/>
      <c r="AE153" s="277"/>
      <c r="AF153" s="266"/>
      <c r="AG153" s="267"/>
      <c r="AH153" s="356"/>
      <c r="AI153" s="277"/>
      <c r="AJ153" s="266"/>
      <c r="AK153" s="267"/>
      <c r="AL153" s="356"/>
      <c r="AM153" s="151"/>
      <c r="AN153" s="266"/>
      <c r="AO153" s="267"/>
      <c r="AP153" s="356"/>
      <c r="AQ153" s="151"/>
      <c r="AR153" s="266"/>
      <c r="AS153" s="267"/>
      <c r="AT153" s="356"/>
      <c r="AU153" s="151"/>
      <c r="AV153" s="357"/>
      <c r="AW153" s="267"/>
      <c r="AX153" s="482"/>
      <c r="AY153" s="151"/>
      <c r="AZ153" s="300"/>
      <c r="BA153" s="267"/>
      <c r="BB153" s="482"/>
      <c r="BC153" s="151"/>
      <c r="BD153" s="266"/>
      <c r="BE153" s="267"/>
      <c r="BF153" s="356"/>
      <c r="BG153" s="163"/>
      <c r="BH153" s="266"/>
      <c r="BI153" s="267"/>
      <c r="BJ153" s="356"/>
      <c r="BL153" s="266"/>
      <c r="BM153" s="267"/>
      <c r="BN153" s="356"/>
      <c r="BP153" s="266"/>
      <c r="BQ153" s="267"/>
      <c r="BR153" s="356"/>
      <c r="BT153" s="266"/>
      <c r="BU153" s="267"/>
      <c r="BV153" s="356"/>
      <c r="BX153" s="300"/>
      <c r="BY153" s="267"/>
      <c r="BZ153" s="356"/>
      <c r="CB153" s="300"/>
      <c r="CC153" s="267"/>
      <c r="CD153" s="356"/>
      <c r="CF153" s="300"/>
      <c r="CG153" s="267"/>
      <c r="CH153" s="356"/>
      <c r="CJ153" s="300"/>
      <c r="CK153" s="267"/>
      <c r="CL153" s="356"/>
    </row>
    <row r="154" spans="1:90" ht="27.75" customHeight="1" outlineLevel="2">
      <c r="A154" s="193" t="s">
        <v>13403</v>
      </c>
      <c r="B154" s="108" t="s">
        <v>13366</v>
      </c>
      <c r="C154" s="109" t="s">
        <v>13507</v>
      </c>
      <c r="D154" s="593" t="str">
        <f>IF(B154="","",IFERROR(VLOOKUP(B154,'SINAPI12-24'!$A$5:$H$17812,2,FALSE),VLOOKUP(ORÇAMENTO!B154,COMPOSIÇÕES!$A$9:$G$340,3,FALSE)))</f>
        <v>PORTA DE VIDRO TEMPERADO 1,75X2,30M - FORNECIMENTO E INSTALAÇÃO - PV01 E PV02</v>
      </c>
      <c r="E154" s="614" t="str">
        <f>IF(B154="","",IFERROR(VLOOKUP(B154,'SINAPI12-24'!$A$5:$H$17812,3,FALSE),VLOOKUP(ORÇAMENTO!B154,COMPOSIÇÕES!$A$9:$G$340,4,FALSE)))</f>
        <v>M2</v>
      </c>
      <c r="F154" s="103">
        <v>8.0500000000000007</v>
      </c>
      <c r="G154" s="615"/>
      <c r="H154" s="110">
        <v>0.29310000000000003</v>
      </c>
      <c r="I154" s="104">
        <f t="shared" ref="I154:I155" si="198">TRUNC(((G154*$H$37)+G154),2)</f>
        <v>0</v>
      </c>
      <c r="J154" s="470">
        <f t="shared" si="189"/>
        <v>0</v>
      </c>
      <c r="K154" s="890"/>
      <c r="L154" s="263"/>
      <c r="M154" s="114"/>
      <c r="N154" s="336"/>
      <c r="O154" s="277"/>
      <c r="P154" s="263"/>
      <c r="Q154" s="114"/>
      <c r="R154" s="336"/>
      <c r="S154" s="330"/>
      <c r="T154" s="353"/>
      <c r="U154" s="114"/>
      <c r="V154" s="361"/>
      <c r="W154" s="21"/>
      <c r="X154" s="353"/>
      <c r="Y154" s="167"/>
      <c r="Z154" s="338"/>
      <c r="AA154" s="277"/>
      <c r="AB154" s="353"/>
      <c r="AC154" s="167"/>
      <c r="AD154" s="338"/>
      <c r="AE154" s="277"/>
      <c r="AF154" s="263"/>
      <c r="AG154" s="114"/>
      <c r="AH154" s="336"/>
      <c r="AI154" s="277"/>
      <c r="AJ154" s="263"/>
      <c r="AK154" s="114"/>
      <c r="AL154" s="336"/>
      <c r="AM154" s="151"/>
      <c r="AN154" s="263"/>
      <c r="AO154" s="114"/>
      <c r="AP154" s="336"/>
      <c r="AQ154" s="151"/>
      <c r="AR154" s="263"/>
      <c r="AS154" s="114"/>
      <c r="AT154" s="336"/>
      <c r="AU154" s="151"/>
      <c r="AV154" s="362"/>
      <c r="AW154" s="114"/>
      <c r="AX154" s="478"/>
      <c r="AY154" s="151"/>
      <c r="AZ154" s="296"/>
      <c r="BA154" s="114"/>
      <c r="BB154" s="478"/>
      <c r="BC154" s="151"/>
      <c r="BD154" s="263"/>
      <c r="BE154" s="114">
        <f t="shared" si="73"/>
        <v>0</v>
      </c>
      <c r="BF154" s="336">
        <f t="shared" si="92"/>
        <v>0</v>
      </c>
      <c r="BG154" s="163"/>
      <c r="BH154" s="263"/>
      <c r="BI154" s="114">
        <f t="shared" si="74"/>
        <v>0</v>
      </c>
      <c r="BJ154" s="336">
        <f t="shared" si="75"/>
        <v>0</v>
      </c>
      <c r="BL154" s="263"/>
      <c r="BM154" s="114">
        <f t="shared" ref="BM154:BM155" si="199">TRUNC(BL154*M154,2)</f>
        <v>0</v>
      </c>
      <c r="BN154" s="336">
        <f t="shared" ref="BN154:BN155" si="200">BL154/($F154-$X154-$AZ154)</f>
        <v>0</v>
      </c>
      <c r="BP154" s="69">
        <f t="shared" si="76"/>
        <v>0</v>
      </c>
      <c r="BQ154" s="114">
        <f t="shared" si="77"/>
        <v>0</v>
      </c>
      <c r="BR154" s="336">
        <f t="shared" si="78"/>
        <v>0</v>
      </c>
      <c r="BT154" s="69"/>
      <c r="BU154" s="114">
        <f t="shared" si="79"/>
        <v>0</v>
      </c>
      <c r="BV154" s="336">
        <f t="shared" si="80"/>
        <v>0</v>
      </c>
      <c r="BX154" s="309">
        <f t="shared" si="85"/>
        <v>0</v>
      </c>
      <c r="BY154" s="114">
        <f t="shared" si="86"/>
        <v>0</v>
      </c>
      <c r="BZ154" s="336">
        <v>0</v>
      </c>
      <c r="CB154" s="309">
        <f t="shared" si="87"/>
        <v>0</v>
      </c>
      <c r="CC154" s="114">
        <f t="shared" si="88"/>
        <v>0</v>
      </c>
      <c r="CD154" s="336">
        <v>0</v>
      </c>
      <c r="CF154" s="309">
        <v>0</v>
      </c>
      <c r="CG154" s="114">
        <v>0</v>
      </c>
      <c r="CH154" s="336">
        <v>0</v>
      </c>
      <c r="CJ154" s="309">
        <v>0</v>
      </c>
      <c r="CK154" s="114">
        <v>0</v>
      </c>
      <c r="CL154" s="336">
        <v>0</v>
      </c>
    </row>
    <row r="155" spans="1:90" ht="15" customHeight="1" outlineLevel="2">
      <c r="A155" s="140" t="s">
        <v>106</v>
      </c>
      <c r="B155" s="108">
        <v>11906</v>
      </c>
      <c r="C155" s="109" t="s">
        <v>13508</v>
      </c>
      <c r="D155" s="593" t="s">
        <v>13435</v>
      </c>
      <c r="E155" s="614" t="s">
        <v>68</v>
      </c>
      <c r="F155" s="103">
        <v>3.53</v>
      </c>
      <c r="G155" s="615"/>
      <c r="H155" s="110">
        <v>0.29310000000000003</v>
      </c>
      <c r="I155" s="104">
        <f t="shared" si="198"/>
        <v>0</v>
      </c>
      <c r="J155" s="470">
        <f t="shared" si="189"/>
        <v>0</v>
      </c>
      <c r="K155" s="890"/>
      <c r="L155" s="275"/>
      <c r="M155" s="136"/>
      <c r="N155" s="342"/>
      <c r="O155" s="277"/>
      <c r="P155" s="275"/>
      <c r="Q155" s="136"/>
      <c r="R155" s="342"/>
      <c r="S155" s="330"/>
      <c r="T155" s="355"/>
      <c r="U155" s="136"/>
      <c r="V155" s="365"/>
      <c r="W155" s="21"/>
      <c r="X155" s="355"/>
      <c r="Y155" s="328"/>
      <c r="Z155" s="344"/>
      <c r="AA155" s="277"/>
      <c r="AB155" s="355"/>
      <c r="AC155" s="328"/>
      <c r="AD155" s="344"/>
      <c r="AE155" s="277"/>
      <c r="AF155" s="275"/>
      <c r="AG155" s="136"/>
      <c r="AH155" s="342"/>
      <c r="AI155" s="277"/>
      <c r="AJ155" s="275"/>
      <c r="AK155" s="136"/>
      <c r="AL155" s="342"/>
      <c r="AM155" s="151"/>
      <c r="AN155" s="275"/>
      <c r="AO155" s="136"/>
      <c r="AP155" s="342"/>
      <c r="AQ155" s="151"/>
      <c r="AR155" s="275"/>
      <c r="AS155" s="136"/>
      <c r="AT155" s="342"/>
      <c r="AU155" s="151"/>
      <c r="AV155" s="366"/>
      <c r="AW155" s="136"/>
      <c r="AX155" s="480"/>
      <c r="AY155" s="151"/>
      <c r="AZ155" s="298"/>
      <c r="BA155" s="136"/>
      <c r="BB155" s="480"/>
      <c r="BC155" s="151"/>
      <c r="BD155" s="275"/>
      <c r="BE155" s="136">
        <f t="shared" si="73"/>
        <v>0</v>
      </c>
      <c r="BF155" s="342">
        <f t="shared" si="92"/>
        <v>0</v>
      </c>
      <c r="BG155" s="163"/>
      <c r="BH155" s="275"/>
      <c r="BI155" s="136">
        <f t="shared" si="74"/>
        <v>0</v>
      </c>
      <c r="BJ155" s="342">
        <f t="shared" si="75"/>
        <v>0</v>
      </c>
      <c r="BL155" s="275"/>
      <c r="BM155" s="136">
        <f t="shared" si="199"/>
        <v>0</v>
      </c>
      <c r="BN155" s="342">
        <f t="shared" si="200"/>
        <v>0</v>
      </c>
      <c r="BP155" s="68">
        <f t="shared" si="76"/>
        <v>0</v>
      </c>
      <c r="BQ155" s="136">
        <f t="shared" si="77"/>
        <v>0</v>
      </c>
      <c r="BR155" s="342">
        <f t="shared" si="78"/>
        <v>0</v>
      </c>
      <c r="BT155" s="68"/>
      <c r="BU155" s="136">
        <f t="shared" si="79"/>
        <v>0</v>
      </c>
      <c r="BV155" s="342">
        <f t="shared" si="80"/>
        <v>0</v>
      </c>
      <c r="BX155" s="420">
        <f t="shared" si="85"/>
        <v>0</v>
      </c>
      <c r="BY155" s="136">
        <f t="shared" si="86"/>
        <v>0</v>
      </c>
      <c r="BZ155" s="342">
        <v>0</v>
      </c>
      <c r="CB155" s="420">
        <f t="shared" si="87"/>
        <v>0</v>
      </c>
      <c r="CC155" s="136">
        <f t="shared" si="88"/>
        <v>0</v>
      </c>
      <c r="CD155" s="342">
        <v>0</v>
      </c>
      <c r="CF155" s="420">
        <v>0</v>
      </c>
      <c r="CG155" s="136">
        <v>0</v>
      </c>
      <c r="CH155" s="342">
        <v>0</v>
      </c>
      <c r="CJ155" s="420">
        <v>0</v>
      </c>
      <c r="CK155" s="136">
        <v>0</v>
      </c>
      <c r="CL155" s="342">
        <v>0</v>
      </c>
    </row>
    <row r="156" spans="1:90" ht="15" customHeight="1" outlineLevel="1">
      <c r="A156" s="430"/>
      <c r="B156" s="431"/>
      <c r="C156" s="432" t="s">
        <v>13492</v>
      </c>
      <c r="D156" s="591" t="s">
        <v>245</v>
      </c>
      <c r="E156" s="433"/>
      <c r="F156" s="434"/>
      <c r="G156" s="435"/>
      <c r="H156" s="436"/>
      <c r="I156" s="435"/>
      <c r="J156" s="437">
        <f>SUM(J157:J173)</f>
        <v>0</v>
      </c>
      <c r="K156" s="890"/>
      <c r="L156" s="266"/>
      <c r="M156" s="267"/>
      <c r="N156" s="356"/>
      <c r="O156" s="277"/>
      <c r="P156" s="266"/>
      <c r="Q156" s="267"/>
      <c r="R156" s="356"/>
      <c r="S156" s="330"/>
      <c r="T156" s="357"/>
      <c r="U156" s="267"/>
      <c r="V156" s="369"/>
      <c r="W156" s="21"/>
      <c r="X156" s="357"/>
      <c r="Y156" s="358"/>
      <c r="Z156" s="359"/>
      <c r="AA156" s="277"/>
      <c r="AB156" s="357"/>
      <c r="AC156" s="358"/>
      <c r="AD156" s="359"/>
      <c r="AE156" s="277"/>
      <c r="AF156" s="266"/>
      <c r="AG156" s="267"/>
      <c r="AH156" s="356"/>
      <c r="AI156" s="277"/>
      <c r="AJ156" s="266"/>
      <c r="AK156" s="267"/>
      <c r="AL156" s="356"/>
      <c r="AM156" s="151"/>
      <c r="AN156" s="266"/>
      <c r="AO156" s="267"/>
      <c r="AP156" s="356"/>
      <c r="AQ156" s="151"/>
      <c r="AR156" s="266"/>
      <c r="AS156" s="267"/>
      <c r="AT156" s="356"/>
      <c r="AU156" s="151"/>
      <c r="AV156" s="357"/>
      <c r="AW156" s="267"/>
      <c r="AX156" s="482"/>
      <c r="AY156" s="151"/>
      <c r="AZ156" s="300"/>
      <c r="BA156" s="267"/>
      <c r="BB156" s="482"/>
      <c r="BC156" s="151"/>
      <c r="BD156" s="266"/>
      <c r="BE156" s="267"/>
      <c r="BF156" s="356"/>
      <c r="BG156" s="163"/>
      <c r="BH156" s="266"/>
      <c r="BI156" s="267"/>
      <c r="BJ156" s="356"/>
      <c r="BL156" s="266"/>
      <c r="BM156" s="267"/>
      <c r="BN156" s="356"/>
      <c r="BP156" s="266"/>
      <c r="BQ156" s="267"/>
      <c r="BR156" s="356"/>
      <c r="BT156" s="266"/>
      <c r="BU156" s="267"/>
      <c r="BV156" s="356"/>
      <c r="BX156" s="300"/>
      <c r="BY156" s="267"/>
      <c r="BZ156" s="356"/>
      <c r="CB156" s="300"/>
      <c r="CC156" s="267"/>
      <c r="CD156" s="356"/>
      <c r="CF156" s="300"/>
      <c r="CG156" s="267"/>
      <c r="CH156" s="356"/>
      <c r="CJ156" s="300"/>
      <c r="CK156" s="267"/>
      <c r="CL156" s="356"/>
    </row>
    <row r="157" spans="1:90" ht="15" customHeight="1" outlineLevel="2">
      <c r="A157" s="140" t="s">
        <v>15</v>
      </c>
      <c r="B157" s="107">
        <v>94559</v>
      </c>
      <c r="C157" s="13" t="s">
        <v>13509</v>
      </c>
      <c r="D157" s="593" t="str">
        <f>IF(B157="","",IFERROR(VLOOKUP(B157,'SINAPI12-24'!$A$5:$H$17812,2,FALSE),VLOOKUP(ORÇAMENTO!B157,COMPOSIÇÕES!$A$9:$G$258,5,FALSE)))</f>
        <v>JANELA DE AÇO TIPO BASCULANTE PARA VIDROS, COM BATENTE, FERRAGENS E PINTURA ANTICORROSIVA, EXCLUSIVE VIDROS, ACABAMENTO, ALIZAR E CONTRAMARCO, FIXAÇÃO COM ARGAMASSA. FORNECIMENTO E INSTALAÇÃO. AF_11/2024</v>
      </c>
      <c r="E157" s="614" t="str">
        <f>IF(B157="","",IFERROR(VLOOKUP(B157,'SINAPI12-24'!$A$5:$H$17812,3,FALSE),VLOOKUP(ORÇAMENTO!B157,COMPOSIÇÕES!$A$9:$G$258,6,FALSE)))</f>
        <v>M2</v>
      </c>
      <c r="F157" s="103">
        <v>1.75</v>
      </c>
      <c r="G157" s="615"/>
      <c r="H157" s="110">
        <v>0.29310000000000003</v>
      </c>
      <c r="I157" s="104">
        <f t="shared" ref="I157:I173" si="201">TRUNC(((G157*$H$37)+G157),2)</f>
        <v>0</v>
      </c>
      <c r="J157" s="470">
        <f t="shared" si="189"/>
        <v>0</v>
      </c>
      <c r="K157" s="890"/>
      <c r="L157" s="263"/>
      <c r="M157" s="114"/>
      <c r="N157" s="336"/>
      <c r="O157" s="277"/>
      <c r="P157" s="263"/>
      <c r="Q157" s="114"/>
      <c r="R157" s="336"/>
      <c r="S157" s="330"/>
      <c r="T157" s="353"/>
      <c r="U157" s="114"/>
      <c r="V157" s="361"/>
      <c r="W157" s="21"/>
      <c r="X157" s="353"/>
      <c r="Y157" s="167"/>
      <c r="Z157" s="338"/>
      <c r="AA157" s="277"/>
      <c r="AB157" s="353"/>
      <c r="AC157" s="167"/>
      <c r="AD157" s="338"/>
      <c r="AE157" s="277"/>
      <c r="AF157" s="263"/>
      <c r="AG157" s="114"/>
      <c r="AH157" s="336"/>
      <c r="AI157" s="277"/>
      <c r="AJ157" s="263"/>
      <c r="AK157" s="114"/>
      <c r="AL157" s="336"/>
      <c r="AM157" s="151"/>
      <c r="AN157" s="263"/>
      <c r="AO157" s="114"/>
      <c r="AP157" s="336"/>
      <c r="AQ157" s="151"/>
      <c r="AR157" s="263"/>
      <c r="AS157" s="114"/>
      <c r="AT157" s="336"/>
      <c r="AU157" s="151"/>
      <c r="AV157" s="362"/>
      <c r="AW157" s="114"/>
      <c r="AX157" s="478"/>
      <c r="AY157" s="151"/>
      <c r="AZ157" s="296"/>
      <c r="BA157" s="114"/>
      <c r="BB157" s="478"/>
      <c r="BC157" s="151"/>
      <c r="BD157" s="263"/>
      <c r="BE157" s="114">
        <f t="shared" ref="BE157:BE217" si="202">TRUNC(BD157*I157,2)</f>
        <v>0</v>
      </c>
      <c r="BF157" s="336">
        <f t="shared" si="92"/>
        <v>0</v>
      </c>
      <c r="BG157" s="163"/>
      <c r="BH157" s="263"/>
      <c r="BI157" s="114">
        <f t="shared" ref="BI157:BI217" si="203">TRUNC(BH157*I157,2)</f>
        <v>0</v>
      </c>
      <c r="BJ157" s="336">
        <f t="shared" ref="BJ157:BJ217" si="204">BH157/($F157-$X157-$AZ157)</f>
        <v>0</v>
      </c>
      <c r="BL157" s="263"/>
      <c r="BM157" s="114">
        <f t="shared" ref="BM157:BM173" si="205">TRUNC(BL157*M157,2)</f>
        <v>0</v>
      </c>
      <c r="BN157" s="336">
        <f t="shared" ref="BN157:BN173" si="206">BL157/($F157-$X157-$AZ157)</f>
        <v>0</v>
      </c>
      <c r="BP157" s="69">
        <f t="shared" ref="BP157:BP217" si="207">L157+P157+AF157+AJ157+AN157+AR157+BD157+BH157</f>
        <v>0</v>
      </c>
      <c r="BQ157" s="114">
        <f t="shared" ref="BQ157:BQ217" si="208">M157+Q157+AG157+AK157+AO157+AS157+BE157+BI157</f>
        <v>0</v>
      </c>
      <c r="BR157" s="336">
        <f t="shared" ref="BR157:BR217" si="209">BP157/($F157-$X157-$AZ157)</f>
        <v>0</v>
      </c>
      <c r="BT157" s="69"/>
      <c r="BU157" s="114">
        <f t="shared" ref="BU157:BU217" si="210">TRUNC(BT157*I157,2)</f>
        <v>0</v>
      </c>
      <c r="BV157" s="336">
        <f t="shared" ref="BV157:BV217" si="211">BT157/($F157-$X157-$AZ157)</f>
        <v>0</v>
      </c>
      <c r="BX157" s="309">
        <f t="shared" ref="BX157:BX218" si="212">AB157</f>
        <v>0</v>
      </c>
      <c r="BY157" s="114">
        <f t="shared" ref="BY157:BY218" si="213">AC157</f>
        <v>0</v>
      </c>
      <c r="BZ157" s="336">
        <v>0</v>
      </c>
      <c r="CB157" s="309">
        <f t="shared" ref="CB157:CB218" si="214">T157-BX157</f>
        <v>0</v>
      </c>
      <c r="CC157" s="114">
        <f t="shared" ref="CC157:CC218" si="215">TRUNC(CB157*I157,2)</f>
        <v>0</v>
      </c>
      <c r="CD157" s="336">
        <v>0</v>
      </c>
      <c r="CF157" s="309">
        <v>0</v>
      </c>
      <c r="CG157" s="114">
        <v>0</v>
      </c>
      <c r="CH157" s="336">
        <v>0</v>
      </c>
      <c r="CJ157" s="309">
        <v>0</v>
      </c>
      <c r="CK157" s="114">
        <v>0</v>
      </c>
      <c r="CL157" s="336">
        <v>0</v>
      </c>
    </row>
    <row r="158" spans="1:90" ht="15" customHeight="1" outlineLevel="2">
      <c r="A158" s="140" t="s">
        <v>15</v>
      </c>
      <c r="B158" s="107">
        <v>94559</v>
      </c>
      <c r="C158" s="13" t="s">
        <v>13510</v>
      </c>
      <c r="D158" s="593" t="str">
        <f>IF(B158="","",IFERROR(VLOOKUP(B158,'SINAPI12-24'!$A$5:$H$17812,2,FALSE),VLOOKUP(ORÇAMENTO!B158,COMPOSIÇÕES!$A$9:$G$258,5,FALSE)))</f>
        <v>JANELA DE AÇO TIPO BASCULANTE PARA VIDROS, COM BATENTE, FERRAGENS E PINTURA ANTICORROSIVA, EXCLUSIVE VIDROS, ACABAMENTO, ALIZAR E CONTRAMARCO, FIXAÇÃO COM ARGAMASSA. FORNECIMENTO E INSTALAÇÃO. AF_11/2024</v>
      </c>
      <c r="E158" s="614" t="str">
        <f>IF(B158="","",IFERROR(VLOOKUP(B158,'SINAPI12-24'!$A$5:$H$17812,3,FALSE),VLOOKUP(ORÇAMENTO!B158,COMPOSIÇÕES!$A$9:$G$258,6,FALSE)))</f>
        <v>M2</v>
      </c>
      <c r="F158" s="103">
        <v>1.6</v>
      </c>
      <c r="G158" s="615"/>
      <c r="H158" s="110">
        <v>0.29310000000000003</v>
      </c>
      <c r="I158" s="104">
        <f t="shared" si="201"/>
        <v>0</v>
      </c>
      <c r="J158" s="470">
        <f t="shared" si="189"/>
        <v>0</v>
      </c>
      <c r="K158" s="890"/>
      <c r="L158" s="260"/>
      <c r="M158" s="170"/>
      <c r="N158" s="339"/>
      <c r="O158" s="277"/>
      <c r="P158" s="260"/>
      <c r="Q158" s="170"/>
      <c r="R158" s="339"/>
      <c r="S158" s="330"/>
      <c r="T158" s="354"/>
      <c r="U158" s="170"/>
      <c r="V158" s="363"/>
      <c r="W158" s="21"/>
      <c r="X158" s="354"/>
      <c r="Y158" s="168"/>
      <c r="Z158" s="341"/>
      <c r="AA158" s="277"/>
      <c r="AB158" s="354"/>
      <c r="AC158" s="168"/>
      <c r="AD158" s="341"/>
      <c r="AE158" s="277"/>
      <c r="AF158" s="260"/>
      <c r="AG158" s="170"/>
      <c r="AH158" s="339"/>
      <c r="AI158" s="277"/>
      <c r="AJ158" s="260"/>
      <c r="AK158" s="170"/>
      <c r="AL158" s="339"/>
      <c r="AM158" s="151"/>
      <c r="AN158" s="260"/>
      <c r="AO158" s="170"/>
      <c r="AP158" s="339"/>
      <c r="AQ158" s="151"/>
      <c r="AR158" s="260"/>
      <c r="AS158" s="170"/>
      <c r="AT158" s="339"/>
      <c r="AU158" s="151"/>
      <c r="AV158" s="364"/>
      <c r="AW158" s="170"/>
      <c r="AX158" s="479"/>
      <c r="AY158" s="151"/>
      <c r="AZ158" s="297"/>
      <c r="BA158" s="170"/>
      <c r="BB158" s="479"/>
      <c r="BC158" s="151"/>
      <c r="BD158" s="260"/>
      <c r="BE158" s="170">
        <f t="shared" si="202"/>
        <v>0</v>
      </c>
      <c r="BF158" s="339">
        <f t="shared" si="92"/>
        <v>0</v>
      </c>
      <c r="BG158" s="163"/>
      <c r="BH158" s="260"/>
      <c r="BI158" s="170">
        <f t="shared" si="203"/>
        <v>0</v>
      </c>
      <c r="BJ158" s="339">
        <f t="shared" si="204"/>
        <v>0</v>
      </c>
      <c r="BL158" s="260"/>
      <c r="BM158" s="170">
        <f t="shared" si="205"/>
        <v>0</v>
      </c>
      <c r="BN158" s="339">
        <f t="shared" si="206"/>
        <v>0</v>
      </c>
      <c r="BP158" s="66">
        <f t="shared" si="207"/>
        <v>0</v>
      </c>
      <c r="BQ158" s="170">
        <f t="shared" si="208"/>
        <v>0</v>
      </c>
      <c r="BR158" s="339">
        <f t="shared" si="209"/>
        <v>0</v>
      </c>
      <c r="BT158" s="66"/>
      <c r="BU158" s="170">
        <f t="shared" si="210"/>
        <v>0</v>
      </c>
      <c r="BV158" s="339">
        <f t="shared" si="211"/>
        <v>0</v>
      </c>
      <c r="BX158" s="418">
        <f t="shared" si="212"/>
        <v>0</v>
      </c>
      <c r="BY158" s="170">
        <f t="shared" si="213"/>
        <v>0</v>
      </c>
      <c r="BZ158" s="339">
        <v>0</v>
      </c>
      <c r="CB158" s="418">
        <f t="shared" si="214"/>
        <v>0</v>
      </c>
      <c r="CC158" s="170">
        <f t="shared" si="215"/>
        <v>0</v>
      </c>
      <c r="CD158" s="339">
        <v>0</v>
      </c>
      <c r="CF158" s="418">
        <v>0</v>
      </c>
      <c r="CG158" s="170">
        <v>0</v>
      </c>
      <c r="CH158" s="339">
        <v>0</v>
      </c>
      <c r="CJ158" s="418">
        <v>0</v>
      </c>
      <c r="CK158" s="170">
        <v>0</v>
      </c>
      <c r="CL158" s="339">
        <v>0</v>
      </c>
    </row>
    <row r="159" spans="1:90" ht="15" customHeight="1" outlineLevel="2">
      <c r="A159" s="140" t="s">
        <v>15</v>
      </c>
      <c r="B159" s="107">
        <v>100674</v>
      </c>
      <c r="C159" s="13" t="s">
        <v>13511</v>
      </c>
      <c r="D159" s="593" t="str">
        <f>IF(B159="","",IFERROR(VLOOKUP(B159,'SINAPI12-24'!$A$5:$H$17812,2,FALSE),VLOOKUP(ORÇAMENTO!B159,COMPOSIÇÕES!$A$9:$G$258,5,FALSE)))</f>
        <v>JANELA FIXA DE ALUMÍNIO PARA VIDRO, COM VIDRO, BATENTE E FERRAGENS, EXCLUSIVE ACABAMENTO, ALIZAR E CONTRAMARCO, FIXAÇÃO COM PARAFUSO - FORNECIMENTO E INSTALAÇÃO. AF_11/2024</v>
      </c>
      <c r="E159" s="614" t="str">
        <f>IF(B159="","",IFERROR(VLOOKUP(B159,'SINAPI12-24'!$A$5:$H$17812,3,FALSE),VLOOKUP(ORÇAMENTO!B159,COMPOSIÇÕES!$A$9:$G$258,6,FALSE)))</f>
        <v>M2</v>
      </c>
      <c r="F159" s="103">
        <v>3.22</v>
      </c>
      <c r="G159" s="615"/>
      <c r="H159" s="110">
        <v>0.29310000000000003</v>
      </c>
      <c r="I159" s="104">
        <f t="shared" si="201"/>
        <v>0</v>
      </c>
      <c r="J159" s="470">
        <f t="shared" si="189"/>
        <v>0</v>
      </c>
      <c r="K159" s="890"/>
      <c r="L159" s="260"/>
      <c r="M159" s="170"/>
      <c r="N159" s="339"/>
      <c r="O159" s="277"/>
      <c r="P159" s="260"/>
      <c r="Q159" s="170"/>
      <c r="R159" s="339"/>
      <c r="S159" s="330"/>
      <c r="T159" s="354"/>
      <c r="U159" s="170"/>
      <c r="V159" s="363"/>
      <c r="W159" s="21"/>
      <c r="X159" s="354"/>
      <c r="Y159" s="168"/>
      <c r="Z159" s="341"/>
      <c r="AA159" s="277"/>
      <c r="AB159" s="354"/>
      <c r="AC159" s="168"/>
      <c r="AD159" s="341"/>
      <c r="AE159" s="277"/>
      <c r="AF159" s="260"/>
      <c r="AG159" s="170"/>
      <c r="AH159" s="339"/>
      <c r="AI159" s="277"/>
      <c r="AJ159" s="260"/>
      <c r="AK159" s="170"/>
      <c r="AL159" s="339"/>
      <c r="AM159" s="151"/>
      <c r="AN159" s="260"/>
      <c r="AO159" s="170"/>
      <c r="AP159" s="339"/>
      <c r="AQ159" s="151"/>
      <c r="AR159" s="260"/>
      <c r="AS159" s="170"/>
      <c r="AT159" s="339"/>
      <c r="AU159" s="151"/>
      <c r="AV159" s="364"/>
      <c r="AW159" s="170"/>
      <c r="AX159" s="479"/>
      <c r="AY159" s="151"/>
      <c r="AZ159" s="297"/>
      <c r="BA159" s="170"/>
      <c r="BB159" s="479"/>
      <c r="BC159" s="151"/>
      <c r="BD159" s="260"/>
      <c r="BE159" s="170">
        <f t="shared" si="202"/>
        <v>0</v>
      </c>
      <c r="BF159" s="339">
        <f t="shared" si="92"/>
        <v>0</v>
      </c>
      <c r="BG159" s="163"/>
      <c r="BH159" s="260"/>
      <c r="BI159" s="170">
        <f t="shared" si="203"/>
        <v>0</v>
      </c>
      <c r="BJ159" s="339">
        <f t="shared" si="204"/>
        <v>0</v>
      </c>
      <c r="BL159" s="260"/>
      <c r="BM159" s="170">
        <f t="shared" si="205"/>
        <v>0</v>
      </c>
      <c r="BN159" s="339">
        <f t="shared" si="206"/>
        <v>0</v>
      </c>
      <c r="BP159" s="66">
        <f t="shared" si="207"/>
        <v>0</v>
      </c>
      <c r="BQ159" s="170">
        <f t="shared" si="208"/>
        <v>0</v>
      </c>
      <c r="BR159" s="339">
        <f t="shared" si="209"/>
        <v>0</v>
      </c>
      <c r="BT159" s="66"/>
      <c r="BU159" s="170">
        <f t="shared" si="210"/>
        <v>0</v>
      </c>
      <c r="BV159" s="339">
        <f t="shared" si="211"/>
        <v>0</v>
      </c>
      <c r="BX159" s="418">
        <f t="shared" si="212"/>
        <v>0</v>
      </c>
      <c r="BY159" s="170">
        <f t="shared" si="213"/>
        <v>0</v>
      </c>
      <c r="BZ159" s="339">
        <v>0</v>
      </c>
      <c r="CB159" s="418">
        <f t="shared" si="214"/>
        <v>0</v>
      </c>
      <c r="CC159" s="170">
        <f t="shared" si="215"/>
        <v>0</v>
      </c>
      <c r="CD159" s="339">
        <v>0</v>
      </c>
      <c r="CF159" s="418">
        <v>0</v>
      </c>
      <c r="CG159" s="170">
        <v>0</v>
      </c>
      <c r="CH159" s="339">
        <v>0</v>
      </c>
      <c r="CJ159" s="418">
        <v>0</v>
      </c>
      <c r="CK159" s="170">
        <v>0</v>
      </c>
      <c r="CL159" s="339">
        <v>0</v>
      </c>
    </row>
    <row r="160" spans="1:90" ht="15" customHeight="1" outlineLevel="2">
      <c r="A160" s="140" t="s">
        <v>15</v>
      </c>
      <c r="B160" s="107">
        <v>94559</v>
      </c>
      <c r="C160" s="13" t="s">
        <v>13512</v>
      </c>
      <c r="D160" s="593" t="str">
        <f>IF(B160="","",IFERROR(VLOOKUP(B160,'SINAPI12-24'!$A$5:$H$17812,2,FALSE),VLOOKUP(ORÇAMENTO!B160,COMPOSIÇÕES!$A$9:$G$258,5,FALSE)))</f>
        <v>JANELA DE AÇO TIPO BASCULANTE PARA VIDROS, COM BATENTE, FERRAGENS E PINTURA ANTICORROSIVA, EXCLUSIVE VIDROS, ACABAMENTO, ALIZAR E CONTRAMARCO, FIXAÇÃO COM ARGAMASSA. FORNECIMENTO E INSTALAÇÃO. AF_11/2024</v>
      </c>
      <c r="E160" s="614" t="str">
        <f>IF(B160="","",IFERROR(VLOOKUP(B160,'SINAPI12-24'!$A$5:$H$17812,3,FALSE),VLOOKUP(ORÇAMENTO!B160,COMPOSIÇÕES!$A$9:$G$258,6,FALSE)))</f>
        <v>M2</v>
      </c>
      <c r="F160" s="103">
        <v>2.0299999999999998</v>
      </c>
      <c r="G160" s="615"/>
      <c r="H160" s="110">
        <v>0.29310000000000003</v>
      </c>
      <c r="I160" s="104">
        <f t="shared" si="201"/>
        <v>0</v>
      </c>
      <c r="J160" s="470">
        <f t="shared" si="189"/>
        <v>0</v>
      </c>
      <c r="K160" s="890"/>
      <c r="L160" s="260"/>
      <c r="M160" s="170"/>
      <c r="N160" s="339"/>
      <c r="O160" s="277"/>
      <c r="P160" s="260"/>
      <c r="Q160" s="170"/>
      <c r="R160" s="339"/>
      <c r="S160" s="330"/>
      <c r="T160" s="354"/>
      <c r="U160" s="170"/>
      <c r="V160" s="363"/>
      <c r="W160" s="21"/>
      <c r="X160" s="354"/>
      <c r="Y160" s="168"/>
      <c r="Z160" s="341"/>
      <c r="AA160" s="277"/>
      <c r="AB160" s="354"/>
      <c r="AC160" s="168"/>
      <c r="AD160" s="341"/>
      <c r="AE160" s="277"/>
      <c r="AF160" s="260"/>
      <c r="AG160" s="170"/>
      <c r="AH160" s="339"/>
      <c r="AI160" s="277"/>
      <c r="AJ160" s="260"/>
      <c r="AK160" s="170"/>
      <c r="AL160" s="339"/>
      <c r="AM160" s="151"/>
      <c r="AN160" s="260"/>
      <c r="AO160" s="170"/>
      <c r="AP160" s="339"/>
      <c r="AQ160" s="151"/>
      <c r="AR160" s="260"/>
      <c r="AS160" s="170"/>
      <c r="AT160" s="339"/>
      <c r="AU160" s="151"/>
      <c r="AV160" s="364"/>
      <c r="AW160" s="170"/>
      <c r="AX160" s="479"/>
      <c r="AY160" s="151"/>
      <c r="AZ160" s="297"/>
      <c r="BA160" s="170"/>
      <c r="BB160" s="479"/>
      <c r="BC160" s="151"/>
      <c r="BD160" s="260"/>
      <c r="BE160" s="170">
        <f t="shared" si="202"/>
        <v>0</v>
      </c>
      <c r="BF160" s="339">
        <f t="shared" si="92"/>
        <v>0</v>
      </c>
      <c r="BG160" s="163"/>
      <c r="BH160" s="260"/>
      <c r="BI160" s="170">
        <f t="shared" si="203"/>
        <v>0</v>
      </c>
      <c r="BJ160" s="339">
        <f t="shared" si="204"/>
        <v>0</v>
      </c>
      <c r="BL160" s="260"/>
      <c r="BM160" s="170">
        <f t="shared" si="205"/>
        <v>0</v>
      </c>
      <c r="BN160" s="339">
        <f t="shared" si="206"/>
        <v>0</v>
      </c>
      <c r="BP160" s="66">
        <f t="shared" si="207"/>
        <v>0</v>
      </c>
      <c r="BQ160" s="170">
        <f t="shared" si="208"/>
        <v>0</v>
      </c>
      <c r="BR160" s="339">
        <f t="shared" si="209"/>
        <v>0</v>
      </c>
      <c r="BT160" s="66"/>
      <c r="BU160" s="170">
        <f t="shared" si="210"/>
        <v>0</v>
      </c>
      <c r="BV160" s="339">
        <f t="shared" si="211"/>
        <v>0</v>
      </c>
      <c r="BX160" s="418">
        <f t="shared" si="212"/>
        <v>0</v>
      </c>
      <c r="BY160" s="170">
        <f t="shared" si="213"/>
        <v>0</v>
      </c>
      <c r="BZ160" s="339">
        <v>0</v>
      </c>
      <c r="CB160" s="418">
        <f t="shared" si="214"/>
        <v>0</v>
      </c>
      <c r="CC160" s="170">
        <f t="shared" si="215"/>
        <v>0</v>
      </c>
      <c r="CD160" s="339">
        <v>0</v>
      </c>
      <c r="CF160" s="418">
        <v>0</v>
      </c>
      <c r="CG160" s="170">
        <v>0</v>
      </c>
      <c r="CH160" s="339">
        <v>0</v>
      </c>
      <c r="CJ160" s="418">
        <v>0</v>
      </c>
      <c r="CK160" s="170">
        <v>0</v>
      </c>
      <c r="CL160" s="339">
        <v>0</v>
      </c>
    </row>
    <row r="161" spans="1:90" ht="15" customHeight="1" outlineLevel="2">
      <c r="A161" s="140" t="s">
        <v>15</v>
      </c>
      <c r="B161" s="107">
        <v>100674</v>
      </c>
      <c r="C161" s="13" t="s">
        <v>13513</v>
      </c>
      <c r="D161" s="593" t="str">
        <f>IF(B161="","",IFERROR(VLOOKUP(B161,'SINAPI12-24'!$A$5:$H$17812,2,FALSE),VLOOKUP(ORÇAMENTO!B161,COMPOSIÇÕES!$A$9:$G$258,5,FALSE)))</f>
        <v>JANELA FIXA DE ALUMÍNIO PARA VIDRO, COM VIDRO, BATENTE E FERRAGENS, EXCLUSIVE ACABAMENTO, ALIZAR E CONTRAMARCO, FIXAÇÃO COM PARAFUSO - FORNECIMENTO E INSTALAÇÃO. AF_11/2024</v>
      </c>
      <c r="E161" s="614" t="str">
        <f>IF(B161="","",IFERROR(VLOOKUP(B161,'SINAPI12-24'!$A$5:$H$17812,3,FALSE),VLOOKUP(ORÇAMENTO!B161,COMPOSIÇÕES!$A$9:$G$258,6,FALSE)))</f>
        <v>M2</v>
      </c>
      <c r="F161" s="103">
        <v>2.16</v>
      </c>
      <c r="G161" s="615"/>
      <c r="H161" s="110">
        <v>0.29310000000000003</v>
      </c>
      <c r="I161" s="104">
        <f t="shared" si="201"/>
        <v>0</v>
      </c>
      <c r="J161" s="470">
        <f t="shared" si="189"/>
        <v>0</v>
      </c>
      <c r="K161" s="890"/>
      <c r="L161" s="260"/>
      <c r="M161" s="170"/>
      <c r="N161" s="339"/>
      <c r="O161" s="277"/>
      <c r="P161" s="260"/>
      <c r="Q161" s="170"/>
      <c r="R161" s="339"/>
      <c r="S161" s="330"/>
      <c r="T161" s="354"/>
      <c r="U161" s="170"/>
      <c r="V161" s="363"/>
      <c r="W161" s="21"/>
      <c r="X161" s="354"/>
      <c r="Y161" s="168"/>
      <c r="Z161" s="341"/>
      <c r="AA161" s="277"/>
      <c r="AB161" s="354"/>
      <c r="AC161" s="168"/>
      <c r="AD161" s="341"/>
      <c r="AE161" s="277"/>
      <c r="AF161" s="260"/>
      <c r="AG161" s="170"/>
      <c r="AH161" s="339"/>
      <c r="AI161" s="277"/>
      <c r="AJ161" s="260"/>
      <c r="AK161" s="170"/>
      <c r="AL161" s="339"/>
      <c r="AM161" s="151"/>
      <c r="AN161" s="260"/>
      <c r="AO161" s="170"/>
      <c r="AP161" s="339"/>
      <c r="AQ161" s="151"/>
      <c r="AR161" s="260"/>
      <c r="AS161" s="170"/>
      <c r="AT161" s="339"/>
      <c r="AU161" s="151"/>
      <c r="AV161" s="364"/>
      <c r="AW161" s="170"/>
      <c r="AX161" s="479"/>
      <c r="AY161" s="151"/>
      <c r="AZ161" s="297"/>
      <c r="BA161" s="170"/>
      <c r="BB161" s="479"/>
      <c r="BC161" s="151"/>
      <c r="BD161" s="260"/>
      <c r="BE161" s="170">
        <f t="shared" si="202"/>
        <v>0</v>
      </c>
      <c r="BF161" s="339">
        <f t="shared" si="92"/>
        <v>0</v>
      </c>
      <c r="BG161" s="163"/>
      <c r="BH161" s="260"/>
      <c r="BI161" s="170">
        <f t="shared" si="203"/>
        <v>0</v>
      </c>
      <c r="BJ161" s="339">
        <f t="shared" si="204"/>
        <v>0</v>
      </c>
      <c r="BL161" s="260"/>
      <c r="BM161" s="170">
        <f t="shared" si="205"/>
        <v>0</v>
      </c>
      <c r="BN161" s="339">
        <f t="shared" si="206"/>
        <v>0</v>
      </c>
      <c r="BP161" s="66">
        <f t="shared" si="207"/>
        <v>0</v>
      </c>
      <c r="BQ161" s="170">
        <f t="shared" si="208"/>
        <v>0</v>
      </c>
      <c r="BR161" s="339">
        <f t="shared" si="209"/>
        <v>0</v>
      </c>
      <c r="BT161" s="66"/>
      <c r="BU161" s="170">
        <f t="shared" si="210"/>
        <v>0</v>
      </c>
      <c r="BV161" s="339">
        <f t="shared" si="211"/>
        <v>0</v>
      </c>
      <c r="BX161" s="418">
        <f t="shared" si="212"/>
        <v>0</v>
      </c>
      <c r="BY161" s="170">
        <f t="shared" si="213"/>
        <v>0</v>
      </c>
      <c r="BZ161" s="339">
        <v>0</v>
      </c>
      <c r="CB161" s="418">
        <f t="shared" si="214"/>
        <v>0</v>
      </c>
      <c r="CC161" s="170">
        <f t="shared" si="215"/>
        <v>0</v>
      </c>
      <c r="CD161" s="339">
        <v>0</v>
      </c>
      <c r="CF161" s="418">
        <v>0</v>
      </c>
      <c r="CG161" s="170">
        <v>0</v>
      </c>
      <c r="CH161" s="339">
        <v>0</v>
      </c>
      <c r="CJ161" s="418">
        <v>0</v>
      </c>
      <c r="CK161" s="170">
        <v>0</v>
      </c>
      <c r="CL161" s="339">
        <v>0</v>
      </c>
    </row>
    <row r="162" spans="1:90" ht="15" customHeight="1" outlineLevel="2">
      <c r="A162" s="140" t="s">
        <v>15</v>
      </c>
      <c r="B162" s="107">
        <v>94569</v>
      </c>
      <c r="C162" s="13" t="s">
        <v>13514</v>
      </c>
      <c r="D162" s="593" t="str">
        <f>IF(B162="","",IFERROR(VLOOKUP(B162,'SINAPI12-24'!$A$5:$H$17812,2,FALSE),VLOOKUP(ORÇAMENTO!B162,COMPOSIÇÕES!$A$9:$G$258,5,FALSE)))</f>
        <v>JANELA DE ALUMÍNIO TIPO MAXIM-AR, COM VIDROS, BATENTE E FERRAGENS, EXCLUSIVE ALIZAR, ACABAMENTO E CONTRAMARCO, FIXAÇÃO COM PARAFUSO. FORNECIMENTO E INSTALAÇÃO. AF_11/2024</v>
      </c>
      <c r="E162" s="614" t="str">
        <f>IF(B162="","",IFERROR(VLOOKUP(B162,'SINAPI12-24'!$A$5:$H$17812,3,FALSE),VLOOKUP(ORÇAMENTO!B162,COMPOSIÇÕES!$A$9:$G$258,6,FALSE)))</f>
        <v>M2</v>
      </c>
      <c r="F162" s="103">
        <v>2.1</v>
      </c>
      <c r="G162" s="615"/>
      <c r="H162" s="110">
        <v>0.29310000000000003</v>
      </c>
      <c r="I162" s="104">
        <f t="shared" si="201"/>
        <v>0</v>
      </c>
      <c r="J162" s="470">
        <f t="shared" si="189"/>
        <v>0</v>
      </c>
      <c r="K162" s="890"/>
      <c r="L162" s="260"/>
      <c r="M162" s="170"/>
      <c r="N162" s="339"/>
      <c r="O162" s="277"/>
      <c r="P162" s="260"/>
      <c r="Q162" s="170"/>
      <c r="R162" s="339"/>
      <c r="S162" s="330"/>
      <c r="T162" s="354"/>
      <c r="U162" s="170"/>
      <c r="V162" s="363"/>
      <c r="W162" s="21"/>
      <c r="X162" s="354"/>
      <c r="Y162" s="168"/>
      <c r="Z162" s="341"/>
      <c r="AA162" s="277"/>
      <c r="AB162" s="354"/>
      <c r="AC162" s="168"/>
      <c r="AD162" s="341"/>
      <c r="AE162" s="277"/>
      <c r="AF162" s="260"/>
      <c r="AG162" s="170"/>
      <c r="AH162" s="339"/>
      <c r="AI162" s="277"/>
      <c r="AJ162" s="260"/>
      <c r="AK162" s="170"/>
      <c r="AL162" s="339"/>
      <c r="AM162" s="151"/>
      <c r="AN162" s="260"/>
      <c r="AO162" s="170"/>
      <c r="AP162" s="339"/>
      <c r="AQ162" s="151"/>
      <c r="AR162" s="260"/>
      <c r="AS162" s="170"/>
      <c r="AT162" s="339"/>
      <c r="AU162" s="151"/>
      <c r="AV162" s="364"/>
      <c r="AW162" s="170"/>
      <c r="AX162" s="479"/>
      <c r="AY162" s="151"/>
      <c r="AZ162" s="297"/>
      <c r="BA162" s="170"/>
      <c r="BB162" s="479"/>
      <c r="BC162" s="151"/>
      <c r="BD162" s="260"/>
      <c r="BE162" s="170">
        <f t="shared" si="202"/>
        <v>0</v>
      </c>
      <c r="BF162" s="339">
        <f t="shared" si="92"/>
        <v>0</v>
      </c>
      <c r="BG162" s="163"/>
      <c r="BH162" s="260"/>
      <c r="BI162" s="170">
        <f t="shared" si="203"/>
        <v>0</v>
      </c>
      <c r="BJ162" s="339">
        <f t="shared" si="204"/>
        <v>0</v>
      </c>
      <c r="BL162" s="260"/>
      <c r="BM162" s="170">
        <f t="shared" si="205"/>
        <v>0</v>
      </c>
      <c r="BN162" s="339">
        <f t="shared" si="206"/>
        <v>0</v>
      </c>
      <c r="BP162" s="66">
        <f t="shared" si="207"/>
        <v>0</v>
      </c>
      <c r="BQ162" s="170">
        <f t="shared" si="208"/>
        <v>0</v>
      </c>
      <c r="BR162" s="339">
        <f t="shared" si="209"/>
        <v>0</v>
      </c>
      <c r="BT162" s="66"/>
      <c r="BU162" s="170">
        <f t="shared" si="210"/>
        <v>0</v>
      </c>
      <c r="BV162" s="339">
        <f t="shared" si="211"/>
        <v>0</v>
      </c>
      <c r="BX162" s="418">
        <f t="shared" si="212"/>
        <v>0</v>
      </c>
      <c r="BY162" s="170">
        <f t="shared" si="213"/>
        <v>0</v>
      </c>
      <c r="BZ162" s="339">
        <v>0</v>
      </c>
      <c r="CB162" s="418">
        <f t="shared" si="214"/>
        <v>0</v>
      </c>
      <c r="CC162" s="170">
        <f t="shared" si="215"/>
        <v>0</v>
      </c>
      <c r="CD162" s="339">
        <v>0</v>
      </c>
      <c r="CF162" s="418">
        <v>0</v>
      </c>
      <c r="CG162" s="170">
        <v>0</v>
      </c>
      <c r="CH162" s="339">
        <v>0</v>
      </c>
      <c r="CJ162" s="418">
        <v>0</v>
      </c>
      <c r="CK162" s="170">
        <v>0</v>
      </c>
      <c r="CL162" s="339">
        <v>0</v>
      </c>
    </row>
    <row r="163" spans="1:90" ht="15" customHeight="1" outlineLevel="2">
      <c r="A163" s="140" t="s">
        <v>15</v>
      </c>
      <c r="B163" s="107">
        <v>94569</v>
      </c>
      <c r="C163" s="13" t="s">
        <v>13515</v>
      </c>
      <c r="D163" s="593" t="str">
        <f>IF(B163="","",IFERROR(VLOOKUP(B163,'SINAPI12-24'!$A$5:$H$17812,2,FALSE),VLOOKUP(ORÇAMENTO!B163,COMPOSIÇÕES!$A$9:$G$258,5,FALSE)))</f>
        <v>JANELA DE ALUMÍNIO TIPO MAXIM-AR, COM VIDROS, BATENTE E FERRAGENS, EXCLUSIVE ALIZAR, ACABAMENTO E CONTRAMARCO, FIXAÇÃO COM PARAFUSO. FORNECIMENTO E INSTALAÇÃO. AF_11/2024</v>
      </c>
      <c r="E163" s="614" t="str">
        <f>IF(B163="","",IFERROR(VLOOKUP(B163,'SINAPI12-24'!$A$5:$H$17812,3,FALSE),VLOOKUP(ORÇAMENTO!B163,COMPOSIÇÕES!$A$9:$G$258,6,FALSE)))</f>
        <v>M2</v>
      </c>
      <c r="F163" s="103">
        <v>12.6</v>
      </c>
      <c r="G163" s="615"/>
      <c r="H163" s="110">
        <v>0.29310000000000003</v>
      </c>
      <c r="I163" s="104">
        <f t="shared" si="201"/>
        <v>0</v>
      </c>
      <c r="J163" s="470">
        <f t="shared" si="189"/>
        <v>0</v>
      </c>
      <c r="K163" s="890"/>
      <c r="L163" s="260"/>
      <c r="M163" s="170"/>
      <c r="N163" s="339"/>
      <c r="O163" s="277"/>
      <c r="P163" s="260"/>
      <c r="Q163" s="170"/>
      <c r="R163" s="339"/>
      <c r="S163" s="330"/>
      <c r="T163" s="354"/>
      <c r="U163" s="170"/>
      <c r="V163" s="363"/>
      <c r="W163" s="21"/>
      <c r="X163" s="354"/>
      <c r="Y163" s="168"/>
      <c r="Z163" s="341"/>
      <c r="AA163" s="277"/>
      <c r="AB163" s="354"/>
      <c r="AC163" s="168"/>
      <c r="AD163" s="341"/>
      <c r="AE163" s="277"/>
      <c r="AF163" s="260"/>
      <c r="AG163" s="170"/>
      <c r="AH163" s="339"/>
      <c r="AI163" s="277"/>
      <c r="AJ163" s="260"/>
      <c r="AK163" s="170"/>
      <c r="AL163" s="339"/>
      <c r="AM163" s="151"/>
      <c r="AN163" s="260"/>
      <c r="AO163" s="170"/>
      <c r="AP163" s="339"/>
      <c r="AQ163" s="151"/>
      <c r="AR163" s="260"/>
      <c r="AS163" s="170"/>
      <c r="AT163" s="339"/>
      <c r="AU163" s="151"/>
      <c r="AV163" s="364"/>
      <c r="AW163" s="170"/>
      <c r="AX163" s="479"/>
      <c r="AY163" s="151"/>
      <c r="AZ163" s="297"/>
      <c r="BA163" s="170"/>
      <c r="BB163" s="479"/>
      <c r="BC163" s="151"/>
      <c r="BD163" s="260"/>
      <c r="BE163" s="170">
        <f t="shared" si="202"/>
        <v>0</v>
      </c>
      <c r="BF163" s="339">
        <f t="shared" si="92"/>
        <v>0</v>
      </c>
      <c r="BG163" s="163"/>
      <c r="BH163" s="260"/>
      <c r="BI163" s="170">
        <f t="shared" si="203"/>
        <v>0</v>
      </c>
      <c r="BJ163" s="339">
        <f t="shared" si="204"/>
        <v>0</v>
      </c>
      <c r="BL163" s="260"/>
      <c r="BM163" s="170">
        <f t="shared" si="205"/>
        <v>0</v>
      </c>
      <c r="BN163" s="339">
        <f t="shared" si="206"/>
        <v>0</v>
      </c>
      <c r="BP163" s="66">
        <f t="shared" si="207"/>
        <v>0</v>
      </c>
      <c r="BQ163" s="170">
        <f t="shared" si="208"/>
        <v>0</v>
      </c>
      <c r="BR163" s="339">
        <f t="shared" si="209"/>
        <v>0</v>
      </c>
      <c r="BT163" s="66"/>
      <c r="BU163" s="170">
        <f t="shared" si="210"/>
        <v>0</v>
      </c>
      <c r="BV163" s="339">
        <f t="shared" si="211"/>
        <v>0</v>
      </c>
      <c r="BX163" s="418">
        <f t="shared" si="212"/>
        <v>0</v>
      </c>
      <c r="BY163" s="170">
        <f t="shared" si="213"/>
        <v>0</v>
      </c>
      <c r="BZ163" s="339">
        <v>0</v>
      </c>
      <c r="CB163" s="418">
        <f t="shared" si="214"/>
        <v>0</v>
      </c>
      <c r="CC163" s="170">
        <f t="shared" si="215"/>
        <v>0</v>
      </c>
      <c r="CD163" s="339">
        <v>0</v>
      </c>
      <c r="CF163" s="418">
        <v>0</v>
      </c>
      <c r="CG163" s="170">
        <v>0</v>
      </c>
      <c r="CH163" s="339">
        <v>0</v>
      </c>
      <c r="CJ163" s="418">
        <v>0</v>
      </c>
      <c r="CK163" s="170">
        <v>0</v>
      </c>
      <c r="CL163" s="339">
        <v>0</v>
      </c>
    </row>
    <row r="164" spans="1:90" ht="15" customHeight="1" outlineLevel="2">
      <c r="A164" s="140" t="s">
        <v>15</v>
      </c>
      <c r="B164" s="107">
        <v>94569</v>
      </c>
      <c r="C164" s="13" t="s">
        <v>13516</v>
      </c>
      <c r="D164" s="593" t="str">
        <f>IF(B164="","",IFERROR(VLOOKUP(B164,'SINAPI12-24'!$A$5:$H$17812,2,FALSE),VLOOKUP(ORÇAMENTO!B164,COMPOSIÇÕES!$A$9:$G$258,5,FALSE)))</f>
        <v>JANELA DE ALUMÍNIO TIPO MAXIM-AR, COM VIDROS, BATENTE E FERRAGENS, EXCLUSIVE ALIZAR, ACABAMENTO E CONTRAMARCO, FIXAÇÃO COM PARAFUSO. FORNECIMENTO E INSTALAÇÃO. AF_11/2024</v>
      </c>
      <c r="E164" s="614" t="str">
        <f>IF(B164="","",IFERROR(VLOOKUP(B164,'SINAPI12-24'!$A$5:$H$17812,3,FALSE),VLOOKUP(ORÇAMENTO!B164,COMPOSIÇÕES!$A$9:$G$258,6,FALSE)))</f>
        <v>M2</v>
      </c>
      <c r="F164" s="103">
        <v>6.3</v>
      </c>
      <c r="G164" s="615"/>
      <c r="H164" s="110">
        <v>0.29310000000000003</v>
      </c>
      <c r="I164" s="104">
        <f t="shared" si="201"/>
        <v>0</v>
      </c>
      <c r="J164" s="470">
        <f t="shared" si="189"/>
        <v>0</v>
      </c>
      <c r="K164" s="890"/>
      <c r="L164" s="260"/>
      <c r="M164" s="170"/>
      <c r="N164" s="339"/>
      <c r="O164" s="277"/>
      <c r="P164" s="260"/>
      <c r="Q164" s="170"/>
      <c r="R164" s="339"/>
      <c r="S164" s="330"/>
      <c r="T164" s="354"/>
      <c r="U164" s="170"/>
      <c r="V164" s="363"/>
      <c r="W164" s="21"/>
      <c r="X164" s="354"/>
      <c r="Y164" s="168"/>
      <c r="Z164" s="341"/>
      <c r="AA164" s="277"/>
      <c r="AB164" s="354"/>
      <c r="AC164" s="168"/>
      <c r="AD164" s="341"/>
      <c r="AE164" s="277"/>
      <c r="AF164" s="260"/>
      <c r="AG164" s="170"/>
      <c r="AH164" s="339"/>
      <c r="AI164" s="277"/>
      <c r="AJ164" s="260"/>
      <c r="AK164" s="170"/>
      <c r="AL164" s="339"/>
      <c r="AM164" s="151"/>
      <c r="AN164" s="260"/>
      <c r="AO164" s="170"/>
      <c r="AP164" s="339"/>
      <c r="AQ164" s="151"/>
      <c r="AR164" s="260"/>
      <c r="AS164" s="170"/>
      <c r="AT164" s="339"/>
      <c r="AU164" s="151"/>
      <c r="AV164" s="364"/>
      <c r="AW164" s="170"/>
      <c r="AX164" s="479"/>
      <c r="AY164" s="151"/>
      <c r="AZ164" s="297"/>
      <c r="BA164" s="170"/>
      <c r="BB164" s="479"/>
      <c r="BC164" s="151"/>
      <c r="BD164" s="260"/>
      <c r="BE164" s="170">
        <f t="shared" si="202"/>
        <v>0</v>
      </c>
      <c r="BF164" s="339">
        <f t="shared" si="92"/>
        <v>0</v>
      </c>
      <c r="BG164" s="163"/>
      <c r="BH164" s="260"/>
      <c r="BI164" s="170">
        <f t="shared" si="203"/>
        <v>0</v>
      </c>
      <c r="BJ164" s="339">
        <f t="shared" si="204"/>
        <v>0</v>
      </c>
      <c r="BL164" s="260"/>
      <c r="BM164" s="170">
        <f t="shared" si="205"/>
        <v>0</v>
      </c>
      <c r="BN164" s="339">
        <f t="shared" si="206"/>
        <v>0</v>
      </c>
      <c r="BP164" s="66">
        <f t="shared" si="207"/>
        <v>0</v>
      </c>
      <c r="BQ164" s="170">
        <f t="shared" si="208"/>
        <v>0</v>
      </c>
      <c r="BR164" s="339">
        <f t="shared" si="209"/>
        <v>0</v>
      </c>
      <c r="BT164" s="66"/>
      <c r="BU164" s="170">
        <f t="shared" si="210"/>
        <v>0</v>
      </c>
      <c r="BV164" s="339">
        <f t="shared" si="211"/>
        <v>0</v>
      </c>
      <c r="BX164" s="418">
        <f t="shared" si="212"/>
        <v>0</v>
      </c>
      <c r="BY164" s="170">
        <f t="shared" si="213"/>
        <v>0</v>
      </c>
      <c r="BZ164" s="339">
        <v>0</v>
      </c>
      <c r="CB164" s="418">
        <f t="shared" si="214"/>
        <v>0</v>
      </c>
      <c r="CC164" s="170">
        <f t="shared" si="215"/>
        <v>0</v>
      </c>
      <c r="CD164" s="339">
        <v>0</v>
      </c>
      <c r="CF164" s="418">
        <v>0</v>
      </c>
      <c r="CG164" s="170">
        <v>0</v>
      </c>
      <c r="CH164" s="339">
        <v>0</v>
      </c>
      <c r="CJ164" s="418">
        <v>0</v>
      </c>
      <c r="CK164" s="170">
        <v>0</v>
      </c>
      <c r="CL164" s="339">
        <v>0</v>
      </c>
    </row>
    <row r="165" spans="1:90" ht="15" customHeight="1" outlineLevel="2">
      <c r="A165" s="140" t="s">
        <v>15</v>
      </c>
      <c r="B165" s="107">
        <v>94569</v>
      </c>
      <c r="C165" s="13" t="s">
        <v>13517</v>
      </c>
      <c r="D165" s="593" t="str">
        <f>IF(B165="","",IFERROR(VLOOKUP(B165,'SINAPI12-24'!$A$5:$H$17812,2,FALSE),VLOOKUP(ORÇAMENTO!B165,COMPOSIÇÕES!$A$9:$G$258,5,FALSE)))</f>
        <v>JANELA DE ALUMÍNIO TIPO MAXIM-AR, COM VIDROS, BATENTE E FERRAGENS, EXCLUSIVE ALIZAR, ACABAMENTO E CONTRAMARCO, FIXAÇÃO COM PARAFUSO. FORNECIMENTO E INSTALAÇÃO. AF_11/2024</v>
      </c>
      <c r="E165" s="614" t="str">
        <f>IF(B165="","",IFERROR(VLOOKUP(B165,'SINAPI12-24'!$A$5:$H$17812,3,FALSE),VLOOKUP(ORÇAMENTO!B165,COMPOSIÇÕES!$A$9:$G$258,6,FALSE)))</f>
        <v>M2</v>
      </c>
      <c r="F165" s="103">
        <v>18.899999999999999</v>
      </c>
      <c r="G165" s="615"/>
      <c r="H165" s="110">
        <v>0.29310000000000003</v>
      </c>
      <c r="I165" s="104">
        <f t="shared" si="201"/>
        <v>0</v>
      </c>
      <c r="J165" s="470">
        <f t="shared" si="189"/>
        <v>0</v>
      </c>
      <c r="K165" s="890"/>
      <c r="L165" s="260"/>
      <c r="M165" s="170"/>
      <c r="N165" s="339"/>
      <c r="O165" s="277"/>
      <c r="P165" s="260"/>
      <c r="Q165" s="170"/>
      <c r="R165" s="339"/>
      <c r="S165" s="330"/>
      <c r="T165" s="354"/>
      <c r="U165" s="170"/>
      <c r="V165" s="363"/>
      <c r="W165" s="21"/>
      <c r="X165" s="354"/>
      <c r="Y165" s="168"/>
      <c r="Z165" s="341"/>
      <c r="AA165" s="277"/>
      <c r="AB165" s="354"/>
      <c r="AC165" s="168"/>
      <c r="AD165" s="341"/>
      <c r="AE165" s="277"/>
      <c r="AF165" s="260"/>
      <c r="AG165" s="170"/>
      <c r="AH165" s="339"/>
      <c r="AI165" s="277"/>
      <c r="AJ165" s="260"/>
      <c r="AK165" s="170"/>
      <c r="AL165" s="339"/>
      <c r="AM165" s="151"/>
      <c r="AN165" s="260"/>
      <c r="AO165" s="170"/>
      <c r="AP165" s="339"/>
      <c r="AQ165" s="151"/>
      <c r="AR165" s="260"/>
      <c r="AS165" s="170"/>
      <c r="AT165" s="339"/>
      <c r="AU165" s="151"/>
      <c r="AV165" s="364"/>
      <c r="AW165" s="170"/>
      <c r="AX165" s="479"/>
      <c r="AY165" s="151"/>
      <c r="AZ165" s="297"/>
      <c r="BA165" s="170"/>
      <c r="BB165" s="479"/>
      <c r="BC165" s="151"/>
      <c r="BD165" s="260"/>
      <c r="BE165" s="170">
        <f t="shared" si="202"/>
        <v>0</v>
      </c>
      <c r="BF165" s="339">
        <f t="shared" si="92"/>
        <v>0</v>
      </c>
      <c r="BG165" s="163"/>
      <c r="BH165" s="260"/>
      <c r="BI165" s="170">
        <f t="shared" si="203"/>
        <v>0</v>
      </c>
      <c r="BJ165" s="339">
        <f t="shared" si="204"/>
        <v>0</v>
      </c>
      <c r="BL165" s="260"/>
      <c r="BM165" s="170">
        <f t="shared" si="205"/>
        <v>0</v>
      </c>
      <c r="BN165" s="339">
        <f t="shared" si="206"/>
        <v>0</v>
      </c>
      <c r="BP165" s="66">
        <f t="shared" si="207"/>
        <v>0</v>
      </c>
      <c r="BQ165" s="170">
        <f t="shared" si="208"/>
        <v>0</v>
      </c>
      <c r="BR165" s="339">
        <f t="shared" si="209"/>
        <v>0</v>
      </c>
      <c r="BT165" s="66"/>
      <c r="BU165" s="170">
        <f t="shared" si="210"/>
        <v>0</v>
      </c>
      <c r="BV165" s="339">
        <f t="shared" si="211"/>
        <v>0</v>
      </c>
      <c r="BX165" s="418">
        <f t="shared" si="212"/>
        <v>0</v>
      </c>
      <c r="BY165" s="170">
        <f t="shared" si="213"/>
        <v>0</v>
      </c>
      <c r="BZ165" s="339">
        <v>0</v>
      </c>
      <c r="CB165" s="418">
        <f t="shared" si="214"/>
        <v>0</v>
      </c>
      <c r="CC165" s="170">
        <f t="shared" si="215"/>
        <v>0</v>
      </c>
      <c r="CD165" s="339">
        <v>0</v>
      </c>
      <c r="CF165" s="418">
        <v>0</v>
      </c>
      <c r="CG165" s="170">
        <v>0</v>
      </c>
      <c r="CH165" s="339">
        <v>0</v>
      </c>
      <c r="CJ165" s="418">
        <v>0</v>
      </c>
      <c r="CK165" s="170">
        <v>0</v>
      </c>
      <c r="CL165" s="339">
        <v>0</v>
      </c>
    </row>
    <row r="166" spans="1:90" ht="15" customHeight="1" outlineLevel="2">
      <c r="A166" s="140" t="s">
        <v>15</v>
      </c>
      <c r="B166" s="107">
        <v>94569</v>
      </c>
      <c r="C166" s="13" t="s">
        <v>13518</v>
      </c>
      <c r="D166" s="593" t="str">
        <f>IF(B166="","",IFERROR(VLOOKUP(B166,'SINAPI12-24'!$A$5:$H$17812,2,FALSE),VLOOKUP(ORÇAMENTO!B166,COMPOSIÇÕES!$A$9:$G$258,5,FALSE)))</f>
        <v>JANELA DE ALUMÍNIO TIPO MAXIM-AR, COM VIDROS, BATENTE E FERRAGENS, EXCLUSIVE ALIZAR, ACABAMENTO E CONTRAMARCO, FIXAÇÃO COM PARAFUSO. FORNECIMENTO E INSTALAÇÃO. AF_11/2024</v>
      </c>
      <c r="E166" s="614" t="str">
        <f>IF(B166="","",IFERROR(VLOOKUP(B166,'SINAPI12-24'!$A$5:$H$17812,3,FALSE),VLOOKUP(ORÇAMENTO!B166,COMPOSIÇÕES!$A$9:$G$258,6,FALSE)))</f>
        <v>M2</v>
      </c>
      <c r="F166" s="103">
        <v>2.1</v>
      </c>
      <c r="G166" s="615"/>
      <c r="H166" s="110">
        <v>0.29310000000000003</v>
      </c>
      <c r="I166" s="104">
        <f t="shared" si="201"/>
        <v>0</v>
      </c>
      <c r="J166" s="470">
        <f t="shared" si="189"/>
        <v>0</v>
      </c>
      <c r="K166" s="890"/>
      <c r="L166" s="260"/>
      <c r="M166" s="170"/>
      <c r="N166" s="339"/>
      <c r="O166" s="277"/>
      <c r="P166" s="260"/>
      <c r="Q166" s="170"/>
      <c r="R166" s="339"/>
      <c r="S166" s="330"/>
      <c r="T166" s="354"/>
      <c r="U166" s="170"/>
      <c r="V166" s="363"/>
      <c r="W166" s="21"/>
      <c r="X166" s="354"/>
      <c r="Y166" s="168"/>
      <c r="Z166" s="341"/>
      <c r="AA166" s="277"/>
      <c r="AB166" s="354"/>
      <c r="AC166" s="168"/>
      <c r="AD166" s="341"/>
      <c r="AE166" s="277"/>
      <c r="AF166" s="260"/>
      <c r="AG166" s="170"/>
      <c r="AH166" s="339"/>
      <c r="AI166" s="277"/>
      <c r="AJ166" s="260"/>
      <c r="AK166" s="170"/>
      <c r="AL166" s="339"/>
      <c r="AM166" s="151"/>
      <c r="AN166" s="260"/>
      <c r="AO166" s="170"/>
      <c r="AP166" s="339"/>
      <c r="AQ166" s="151"/>
      <c r="AR166" s="260"/>
      <c r="AS166" s="170"/>
      <c r="AT166" s="339"/>
      <c r="AU166" s="151"/>
      <c r="AV166" s="364"/>
      <c r="AW166" s="170"/>
      <c r="AX166" s="479"/>
      <c r="AY166" s="151"/>
      <c r="AZ166" s="297"/>
      <c r="BA166" s="170"/>
      <c r="BB166" s="479"/>
      <c r="BC166" s="151"/>
      <c r="BD166" s="260"/>
      <c r="BE166" s="170">
        <f t="shared" si="202"/>
        <v>0</v>
      </c>
      <c r="BF166" s="339">
        <f t="shared" ref="BF166:BF227" si="216">BD166/($F166-$X166-$AZ166)</f>
        <v>0</v>
      </c>
      <c r="BG166" s="163"/>
      <c r="BH166" s="260"/>
      <c r="BI166" s="170">
        <f t="shared" si="203"/>
        <v>0</v>
      </c>
      <c r="BJ166" s="339">
        <f t="shared" si="204"/>
        <v>0</v>
      </c>
      <c r="BL166" s="260"/>
      <c r="BM166" s="170">
        <f t="shared" si="205"/>
        <v>0</v>
      </c>
      <c r="BN166" s="339">
        <f t="shared" si="206"/>
        <v>0</v>
      </c>
      <c r="BP166" s="66">
        <f t="shared" si="207"/>
        <v>0</v>
      </c>
      <c r="BQ166" s="170">
        <f t="shared" si="208"/>
        <v>0</v>
      </c>
      <c r="BR166" s="339">
        <f t="shared" si="209"/>
        <v>0</v>
      </c>
      <c r="BT166" s="66"/>
      <c r="BU166" s="170">
        <f t="shared" si="210"/>
        <v>0</v>
      </c>
      <c r="BV166" s="339">
        <f t="shared" si="211"/>
        <v>0</v>
      </c>
      <c r="BX166" s="418">
        <f t="shared" si="212"/>
        <v>0</v>
      </c>
      <c r="BY166" s="170">
        <f t="shared" si="213"/>
        <v>0</v>
      </c>
      <c r="BZ166" s="339">
        <v>0</v>
      </c>
      <c r="CB166" s="418">
        <f t="shared" si="214"/>
        <v>0</v>
      </c>
      <c r="CC166" s="170">
        <f t="shared" si="215"/>
        <v>0</v>
      </c>
      <c r="CD166" s="339">
        <v>0</v>
      </c>
      <c r="CF166" s="418">
        <v>0</v>
      </c>
      <c r="CG166" s="170">
        <v>0</v>
      </c>
      <c r="CH166" s="339">
        <v>0</v>
      </c>
      <c r="CJ166" s="418">
        <v>0</v>
      </c>
      <c r="CK166" s="170">
        <v>0</v>
      </c>
      <c r="CL166" s="339">
        <v>0</v>
      </c>
    </row>
    <row r="167" spans="1:90" ht="15" customHeight="1" outlineLevel="2">
      <c r="A167" s="140" t="s">
        <v>15</v>
      </c>
      <c r="B167" s="107">
        <v>94569</v>
      </c>
      <c r="C167" s="13" t="s">
        <v>13519</v>
      </c>
      <c r="D167" s="593" t="str">
        <f>IF(B167="","",IFERROR(VLOOKUP(B167,'SINAPI12-24'!$A$5:$H$17812,2,FALSE),VLOOKUP(ORÇAMENTO!B167,COMPOSIÇÕES!$A$9:$G$258,5,FALSE)))</f>
        <v>JANELA DE ALUMÍNIO TIPO MAXIM-AR, COM VIDROS, BATENTE E FERRAGENS, EXCLUSIVE ALIZAR, ACABAMENTO E CONTRAMARCO, FIXAÇÃO COM PARAFUSO. FORNECIMENTO E INSTALAÇÃO. AF_11/2024</v>
      </c>
      <c r="E167" s="614" t="str">
        <f>IF(B167="","",IFERROR(VLOOKUP(B167,'SINAPI12-24'!$A$5:$H$17812,3,FALSE),VLOOKUP(ORÇAMENTO!B167,COMPOSIÇÕES!$A$9:$G$258,6,FALSE)))</f>
        <v>M2</v>
      </c>
      <c r="F167" s="103">
        <v>6.3</v>
      </c>
      <c r="G167" s="615"/>
      <c r="H167" s="110">
        <v>0.29310000000000003</v>
      </c>
      <c r="I167" s="104">
        <f t="shared" si="201"/>
        <v>0</v>
      </c>
      <c r="J167" s="470">
        <f t="shared" si="189"/>
        <v>0</v>
      </c>
      <c r="K167" s="890"/>
      <c r="L167" s="260"/>
      <c r="M167" s="170"/>
      <c r="N167" s="339"/>
      <c r="O167" s="277"/>
      <c r="P167" s="260"/>
      <c r="Q167" s="170"/>
      <c r="R167" s="339"/>
      <c r="S167" s="330"/>
      <c r="T167" s="354"/>
      <c r="U167" s="170"/>
      <c r="V167" s="363"/>
      <c r="W167" s="21"/>
      <c r="X167" s="354"/>
      <c r="Y167" s="168"/>
      <c r="Z167" s="341"/>
      <c r="AA167" s="277"/>
      <c r="AB167" s="354"/>
      <c r="AC167" s="168"/>
      <c r="AD167" s="341"/>
      <c r="AE167" s="277"/>
      <c r="AF167" s="260"/>
      <c r="AG167" s="170"/>
      <c r="AH167" s="339"/>
      <c r="AI167" s="277"/>
      <c r="AJ167" s="260"/>
      <c r="AK167" s="170"/>
      <c r="AL167" s="339"/>
      <c r="AM167" s="151"/>
      <c r="AN167" s="260"/>
      <c r="AO167" s="170"/>
      <c r="AP167" s="339"/>
      <c r="AQ167" s="151"/>
      <c r="AR167" s="260"/>
      <c r="AS167" s="170"/>
      <c r="AT167" s="339"/>
      <c r="AU167" s="151"/>
      <c r="AV167" s="364"/>
      <c r="AW167" s="170"/>
      <c r="AX167" s="479"/>
      <c r="AY167" s="151"/>
      <c r="AZ167" s="297"/>
      <c r="BA167" s="170"/>
      <c r="BB167" s="479"/>
      <c r="BC167" s="151"/>
      <c r="BD167" s="260"/>
      <c r="BE167" s="170">
        <f t="shared" si="202"/>
        <v>0</v>
      </c>
      <c r="BF167" s="339">
        <f t="shared" si="216"/>
        <v>0</v>
      </c>
      <c r="BG167" s="163"/>
      <c r="BH167" s="260"/>
      <c r="BI167" s="170">
        <f t="shared" si="203"/>
        <v>0</v>
      </c>
      <c r="BJ167" s="339">
        <f t="shared" si="204"/>
        <v>0</v>
      </c>
      <c r="BL167" s="260"/>
      <c r="BM167" s="170">
        <f t="shared" si="205"/>
        <v>0</v>
      </c>
      <c r="BN167" s="339">
        <f t="shared" si="206"/>
        <v>0</v>
      </c>
      <c r="BP167" s="66">
        <f t="shared" si="207"/>
        <v>0</v>
      </c>
      <c r="BQ167" s="170">
        <f t="shared" si="208"/>
        <v>0</v>
      </c>
      <c r="BR167" s="339">
        <f t="shared" si="209"/>
        <v>0</v>
      </c>
      <c r="BT167" s="66"/>
      <c r="BU167" s="170">
        <f t="shared" si="210"/>
        <v>0</v>
      </c>
      <c r="BV167" s="339">
        <f t="shared" si="211"/>
        <v>0</v>
      </c>
      <c r="BX167" s="418">
        <f t="shared" si="212"/>
        <v>0</v>
      </c>
      <c r="BY167" s="170">
        <f t="shared" si="213"/>
        <v>0</v>
      </c>
      <c r="BZ167" s="339">
        <v>0</v>
      </c>
      <c r="CB167" s="418">
        <f t="shared" si="214"/>
        <v>0</v>
      </c>
      <c r="CC167" s="170">
        <f t="shared" si="215"/>
        <v>0</v>
      </c>
      <c r="CD167" s="339">
        <v>0</v>
      </c>
      <c r="CF167" s="418">
        <v>0</v>
      </c>
      <c r="CG167" s="170">
        <v>0</v>
      </c>
      <c r="CH167" s="339">
        <v>0</v>
      </c>
      <c r="CJ167" s="418">
        <v>0</v>
      </c>
      <c r="CK167" s="170">
        <v>0</v>
      </c>
      <c r="CL167" s="339">
        <v>0</v>
      </c>
    </row>
    <row r="168" spans="1:90" ht="15" customHeight="1" outlineLevel="2">
      <c r="A168" s="140" t="s">
        <v>15</v>
      </c>
      <c r="B168" s="107">
        <v>94569</v>
      </c>
      <c r="C168" s="13" t="s">
        <v>13520</v>
      </c>
      <c r="D168" s="593" t="str">
        <f>IF(B168="","",IFERROR(VLOOKUP(B168,'SINAPI12-24'!$A$5:$H$17812,2,FALSE),VLOOKUP(ORÇAMENTO!B168,COMPOSIÇÕES!$A$9:$G$258,5,FALSE)))</f>
        <v>JANELA DE ALUMÍNIO TIPO MAXIM-AR, COM VIDROS, BATENTE E FERRAGENS, EXCLUSIVE ALIZAR, ACABAMENTO E CONTRAMARCO, FIXAÇÃO COM PARAFUSO. FORNECIMENTO E INSTALAÇÃO. AF_11/2024</v>
      </c>
      <c r="E168" s="614" t="str">
        <f>IF(B168="","",IFERROR(VLOOKUP(B168,'SINAPI12-24'!$A$5:$H$17812,3,FALSE),VLOOKUP(ORÇAMENTO!B168,COMPOSIÇÕES!$A$9:$G$258,6,FALSE)))</f>
        <v>M2</v>
      </c>
      <c r="F168" s="103">
        <v>8.4</v>
      </c>
      <c r="G168" s="615"/>
      <c r="H168" s="110">
        <v>0.29310000000000003</v>
      </c>
      <c r="I168" s="104">
        <f t="shared" si="201"/>
        <v>0</v>
      </c>
      <c r="J168" s="470">
        <f t="shared" si="189"/>
        <v>0</v>
      </c>
      <c r="K168" s="890"/>
      <c r="L168" s="260"/>
      <c r="M168" s="170"/>
      <c r="N168" s="339"/>
      <c r="O168" s="277"/>
      <c r="P168" s="260"/>
      <c r="Q168" s="170"/>
      <c r="R168" s="339"/>
      <c r="S168" s="330"/>
      <c r="T168" s="354"/>
      <c r="U168" s="170"/>
      <c r="V168" s="363"/>
      <c r="W168" s="21"/>
      <c r="X168" s="354"/>
      <c r="Y168" s="168"/>
      <c r="Z168" s="341"/>
      <c r="AA168" s="277"/>
      <c r="AB168" s="354"/>
      <c r="AC168" s="168"/>
      <c r="AD168" s="341"/>
      <c r="AE168" s="277"/>
      <c r="AF168" s="260"/>
      <c r="AG168" s="170"/>
      <c r="AH168" s="339"/>
      <c r="AI168" s="277"/>
      <c r="AJ168" s="260"/>
      <c r="AK168" s="170"/>
      <c r="AL168" s="339"/>
      <c r="AM168" s="151"/>
      <c r="AN168" s="260"/>
      <c r="AO168" s="170"/>
      <c r="AP168" s="339"/>
      <c r="AQ168" s="151"/>
      <c r="AR168" s="260"/>
      <c r="AS168" s="170"/>
      <c r="AT168" s="339"/>
      <c r="AU168" s="151"/>
      <c r="AV168" s="364"/>
      <c r="AW168" s="170"/>
      <c r="AX168" s="479"/>
      <c r="AY168" s="151"/>
      <c r="AZ168" s="297"/>
      <c r="BA168" s="170"/>
      <c r="BB168" s="479"/>
      <c r="BC168" s="151"/>
      <c r="BD168" s="260"/>
      <c r="BE168" s="170">
        <f t="shared" si="202"/>
        <v>0</v>
      </c>
      <c r="BF168" s="339">
        <f t="shared" si="216"/>
        <v>0</v>
      </c>
      <c r="BG168" s="163"/>
      <c r="BH168" s="260"/>
      <c r="BI168" s="170">
        <f t="shared" si="203"/>
        <v>0</v>
      </c>
      <c r="BJ168" s="339">
        <f t="shared" si="204"/>
        <v>0</v>
      </c>
      <c r="BL168" s="260"/>
      <c r="BM168" s="170">
        <f t="shared" si="205"/>
        <v>0</v>
      </c>
      <c r="BN168" s="339">
        <f t="shared" si="206"/>
        <v>0</v>
      </c>
      <c r="BP168" s="66">
        <f t="shared" si="207"/>
        <v>0</v>
      </c>
      <c r="BQ168" s="170">
        <f t="shared" si="208"/>
        <v>0</v>
      </c>
      <c r="BR168" s="339">
        <f t="shared" si="209"/>
        <v>0</v>
      </c>
      <c r="BT168" s="66"/>
      <c r="BU168" s="170">
        <f t="shared" si="210"/>
        <v>0</v>
      </c>
      <c r="BV168" s="339">
        <f t="shared" si="211"/>
        <v>0</v>
      </c>
      <c r="BX168" s="418">
        <f t="shared" si="212"/>
        <v>0</v>
      </c>
      <c r="BY168" s="170">
        <f t="shared" si="213"/>
        <v>0</v>
      </c>
      <c r="BZ168" s="339">
        <v>0</v>
      </c>
      <c r="CB168" s="418">
        <f t="shared" si="214"/>
        <v>0</v>
      </c>
      <c r="CC168" s="170">
        <f t="shared" si="215"/>
        <v>0</v>
      </c>
      <c r="CD168" s="339">
        <v>0</v>
      </c>
      <c r="CF168" s="418">
        <v>0</v>
      </c>
      <c r="CG168" s="170">
        <v>0</v>
      </c>
      <c r="CH168" s="339">
        <v>0</v>
      </c>
      <c r="CJ168" s="418">
        <v>0</v>
      </c>
      <c r="CK168" s="170">
        <v>0</v>
      </c>
      <c r="CL168" s="339">
        <v>0</v>
      </c>
    </row>
    <row r="169" spans="1:90" ht="15" customHeight="1" outlineLevel="2">
      <c r="A169" s="140" t="s">
        <v>15</v>
      </c>
      <c r="B169" s="107">
        <v>94569</v>
      </c>
      <c r="C169" s="13" t="s">
        <v>13521</v>
      </c>
      <c r="D169" s="593" t="str">
        <f>IF(B169="","",IFERROR(VLOOKUP(B169,'SINAPI12-24'!$A$5:$H$17812,2,FALSE),VLOOKUP(ORÇAMENTO!B169,COMPOSIÇÕES!$A$9:$G$258,5,FALSE)))</f>
        <v>JANELA DE ALUMÍNIO TIPO MAXIM-AR, COM VIDROS, BATENTE E FERRAGENS, EXCLUSIVE ALIZAR, ACABAMENTO E CONTRAMARCO, FIXAÇÃO COM PARAFUSO. FORNECIMENTO E INSTALAÇÃO. AF_11/2024</v>
      </c>
      <c r="E169" s="614" t="str">
        <f>IF(B169="","",IFERROR(VLOOKUP(B169,'SINAPI12-24'!$A$5:$H$17812,3,FALSE),VLOOKUP(ORÇAMENTO!B169,COMPOSIÇÕES!$A$9:$G$258,6,FALSE)))</f>
        <v>M2</v>
      </c>
      <c r="F169" s="103">
        <v>12.6</v>
      </c>
      <c r="G169" s="615"/>
      <c r="H169" s="110">
        <v>0.29310000000000003</v>
      </c>
      <c r="I169" s="104">
        <f t="shared" si="201"/>
        <v>0</v>
      </c>
      <c r="J169" s="470">
        <f t="shared" si="189"/>
        <v>0</v>
      </c>
      <c r="K169" s="890"/>
      <c r="L169" s="260"/>
      <c r="M169" s="170"/>
      <c r="N169" s="339"/>
      <c r="O169" s="277"/>
      <c r="P169" s="260"/>
      <c r="Q169" s="170"/>
      <c r="R169" s="339"/>
      <c r="S169" s="330"/>
      <c r="T169" s="354"/>
      <c r="U169" s="170"/>
      <c r="V169" s="363"/>
      <c r="W169" s="21"/>
      <c r="X169" s="354"/>
      <c r="Y169" s="168"/>
      <c r="Z169" s="341"/>
      <c r="AA169" s="277"/>
      <c r="AB169" s="354"/>
      <c r="AC169" s="168"/>
      <c r="AD169" s="341"/>
      <c r="AE169" s="277"/>
      <c r="AF169" s="260"/>
      <c r="AG169" s="170"/>
      <c r="AH169" s="339"/>
      <c r="AI169" s="277"/>
      <c r="AJ169" s="260"/>
      <c r="AK169" s="170"/>
      <c r="AL169" s="339"/>
      <c r="AM169" s="151"/>
      <c r="AN169" s="260"/>
      <c r="AO169" s="170"/>
      <c r="AP169" s="339"/>
      <c r="AQ169" s="151"/>
      <c r="AR169" s="260"/>
      <c r="AS169" s="170"/>
      <c r="AT169" s="339"/>
      <c r="AU169" s="151"/>
      <c r="AV169" s="364"/>
      <c r="AW169" s="170"/>
      <c r="AX169" s="479"/>
      <c r="AY169" s="151"/>
      <c r="AZ169" s="297"/>
      <c r="BA169" s="170"/>
      <c r="BB169" s="479"/>
      <c r="BC169" s="151"/>
      <c r="BD169" s="260"/>
      <c r="BE169" s="170">
        <f t="shared" si="202"/>
        <v>0</v>
      </c>
      <c r="BF169" s="339">
        <f t="shared" si="216"/>
        <v>0</v>
      </c>
      <c r="BG169" s="163"/>
      <c r="BH169" s="260"/>
      <c r="BI169" s="170">
        <f t="shared" si="203"/>
        <v>0</v>
      </c>
      <c r="BJ169" s="339">
        <f t="shared" si="204"/>
        <v>0</v>
      </c>
      <c r="BL169" s="260"/>
      <c r="BM169" s="170">
        <f t="shared" si="205"/>
        <v>0</v>
      </c>
      <c r="BN169" s="339">
        <f t="shared" si="206"/>
        <v>0</v>
      </c>
      <c r="BP169" s="66">
        <f t="shared" si="207"/>
        <v>0</v>
      </c>
      <c r="BQ169" s="170">
        <f t="shared" si="208"/>
        <v>0</v>
      </c>
      <c r="BR169" s="339">
        <f t="shared" si="209"/>
        <v>0</v>
      </c>
      <c r="BT169" s="66"/>
      <c r="BU169" s="170">
        <f t="shared" si="210"/>
        <v>0</v>
      </c>
      <c r="BV169" s="339">
        <f t="shared" si="211"/>
        <v>0</v>
      </c>
      <c r="BX169" s="418">
        <f t="shared" si="212"/>
        <v>0</v>
      </c>
      <c r="BY169" s="170">
        <f t="shared" si="213"/>
        <v>0</v>
      </c>
      <c r="BZ169" s="339">
        <v>0</v>
      </c>
      <c r="CB169" s="418">
        <f t="shared" si="214"/>
        <v>0</v>
      </c>
      <c r="CC169" s="170">
        <f t="shared" si="215"/>
        <v>0</v>
      </c>
      <c r="CD169" s="339">
        <v>0</v>
      </c>
      <c r="CF169" s="418">
        <v>0</v>
      </c>
      <c r="CG169" s="170">
        <v>0</v>
      </c>
      <c r="CH169" s="339">
        <v>0</v>
      </c>
      <c r="CJ169" s="418">
        <v>0</v>
      </c>
      <c r="CK169" s="170">
        <v>0</v>
      </c>
      <c r="CL169" s="339">
        <v>0</v>
      </c>
    </row>
    <row r="170" spans="1:90" ht="15" customHeight="1" outlineLevel="2">
      <c r="A170" s="140" t="s">
        <v>15</v>
      </c>
      <c r="B170" s="107">
        <v>94569</v>
      </c>
      <c r="C170" s="13" t="s">
        <v>13522</v>
      </c>
      <c r="D170" s="593" t="str">
        <f>IF(B170="","",IFERROR(VLOOKUP(B170,'SINAPI12-24'!$A$5:$H$17812,2,FALSE),VLOOKUP(ORÇAMENTO!B170,COMPOSIÇÕES!$A$9:$G$258,5,FALSE)))</f>
        <v>JANELA DE ALUMÍNIO TIPO MAXIM-AR, COM VIDROS, BATENTE E FERRAGENS, EXCLUSIVE ALIZAR, ACABAMENTO E CONTRAMARCO, FIXAÇÃO COM PARAFUSO. FORNECIMENTO E INSTALAÇÃO. AF_11/2024</v>
      </c>
      <c r="E170" s="614" t="str">
        <f>IF(B170="","",IFERROR(VLOOKUP(B170,'SINAPI12-24'!$A$5:$H$17812,3,FALSE),VLOOKUP(ORÇAMENTO!B170,COMPOSIÇÕES!$A$9:$G$258,6,FALSE)))</f>
        <v>M2</v>
      </c>
      <c r="F170" s="103">
        <v>33.6</v>
      </c>
      <c r="G170" s="615"/>
      <c r="H170" s="110">
        <v>0.29310000000000003</v>
      </c>
      <c r="I170" s="104">
        <f t="shared" si="201"/>
        <v>0</v>
      </c>
      <c r="J170" s="470">
        <f t="shared" si="189"/>
        <v>0</v>
      </c>
      <c r="K170" s="890"/>
      <c r="L170" s="260"/>
      <c r="M170" s="170"/>
      <c r="N170" s="339"/>
      <c r="O170" s="277"/>
      <c r="P170" s="260"/>
      <c r="Q170" s="170"/>
      <c r="R170" s="339"/>
      <c r="S170" s="330"/>
      <c r="T170" s="354"/>
      <c r="U170" s="170"/>
      <c r="V170" s="363"/>
      <c r="W170" s="21"/>
      <c r="X170" s="354"/>
      <c r="Y170" s="168"/>
      <c r="Z170" s="341"/>
      <c r="AA170" s="277"/>
      <c r="AB170" s="354"/>
      <c r="AC170" s="168"/>
      <c r="AD170" s="341"/>
      <c r="AE170" s="277"/>
      <c r="AF170" s="260"/>
      <c r="AG170" s="170"/>
      <c r="AH170" s="339"/>
      <c r="AI170" s="277"/>
      <c r="AJ170" s="260"/>
      <c r="AK170" s="170"/>
      <c r="AL170" s="339"/>
      <c r="AM170" s="151"/>
      <c r="AN170" s="260"/>
      <c r="AO170" s="170"/>
      <c r="AP170" s="339"/>
      <c r="AQ170" s="151"/>
      <c r="AR170" s="260"/>
      <c r="AS170" s="170"/>
      <c r="AT170" s="339"/>
      <c r="AU170" s="151"/>
      <c r="AV170" s="364"/>
      <c r="AW170" s="170"/>
      <c r="AX170" s="479"/>
      <c r="AY170" s="151"/>
      <c r="AZ170" s="297"/>
      <c r="BA170" s="170"/>
      <c r="BB170" s="479"/>
      <c r="BC170" s="151"/>
      <c r="BD170" s="260"/>
      <c r="BE170" s="170">
        <f t="shared" si="202"/>
        <v>0</v>
      </c>
      <c r="BF170" s="339">
        <f t="shared" si="216"/>
        <v>0</v>
      </c>
      <c r="BG170" s="163"/>
      <c r="BH170" s="260"/>
      <c r="BI170" s="170">
        <f t="shared" si="203"/>
        <v>0</v>
      </c>
      <c r="BJ170" s="339">
        <f t="shared" si="204"/>
        <v>0</v>
      </c>
      <c r="BL170" s="260"/>
      <c r="BM170" s="170">
        <f t="shared" si="205"/>
        <v>0</v>
      </c>
      <c r="BN170" s="339">
        <f t="shared" si="206"/>
        <v>0</v>
      </c>
      <c r="BP170" s="66">
        <f t="shared" si="207"/>
        <v>0</v>
      </c>
      <c r="BQ170" s="170">
        <f t="shared" si="208"/>
        <v>0</v>
      </c>
      <c r="BR170" s="339">
        <f t="shared" si="209"/>
        <v>0</v>
      </c>
      <c r="BT170" s="66"/>
      <c r="BU170" s="170">
        <f t="shared" si="210"/>
        <v>0</v>
      </c>
      <c r="BV170" s="339">
        <f t="shared" si="211"/>
        <v>0</v>
      </c>
      <c r="BX170" s="418">
        <f t="shared" si="212"/>
        <v>0</v>
      </c>
      <c r="BY170" s="170">
        <f t="shared" si="213"/>
        <v>0</v>
      </c>
      <c r="BZ170" s="339">
        <v>0</v>
      </c>
      <c r="CB170" s="418">
        <f t="shared" si="214"/>
        <v>0</v>
      </c>
      <c r="CC170" s="170">
        <f t="shared" si="215"/>
        <v>0</v>
      </c>
      <c r="CD170" s="339">
        <v>0</v>
      </c>
      <c r="CF170" s="418">
        <v>0</v>
      </c>
      <c r="CG170" s="170">
        <v>0</v>
      </c>
      <c r="CH170" s="339">
        <v>0</v>
      </c>
      <c r="CJ170" s="418">
        <v>0</v>
      </c>
      <c r="CK170" s="170">
        <v>0</v>
      </c>
      <c r="CL170" s="339">
        <v>0</v>
      </c>
    </row>
    <row r="171" spans="1:90" ht="15" customHeight="1" outlineLevel="2">
      <c r="A171" s="140" t="s">
        <v>15</v>
      </c>
      <c r="B171" s="107">
        <v>94569</v>
      </c>
      <c r="C171" s="13" t="s">
        <v>13523</v>
      </c>
      <c r="D171" s="593" t="str">
        <f>IF(B171="","",IFERROR(VLOOKUP(B171,'SINAPI12-24'!$A$5:$H$17812,2,FALSE),VLOOKUP(ORÇAMENTO!B171,COMPOSIÇÕES!$A$9:$G$258,5,FALSE)))</f>
        <v>JANELA DE ALUMÍNIO TIPO MAXIM-AR, COM VIDROS, BATENTE E FERRAGENS, EXCLUSIVE ALIZAR, ACABAMENTO E CONTRAMARCO, FIXAÇÃO COM PARAFUSO. FORNECIMENTO E INSTALAÇÃO. AF_11/2024</v>
      </c>
      <c r="E171" s="614" t="str">
        <f>IF(B171="","",IFERROR(VLOOKUP(B171,'SINAPI12-24'!$A$5:$H$17812,3,FALSE),VLOOKUP(ORÇAMENTO!B171,COMPOSIÇÕES!$A$9:$G$258,6,FALSE)))</f>
        <v>M2</v>
      </c>
      <c r="F171" s="103">
        <v>16.8</v>
      </c>
      <c r="G171" s="615"/>
      <c r="H171" s="110">
        <v>0.29310000000000003</v>
      </c>
      <c r="I171" s="104">
        <f t="shared" si="201"/>
        <v>0</v>
      </c>
      <c r="J171" s="470">
        <f t="shared" si="189"/>
        <v>0</v>
      </c>
      <c r="K171" s="890"/>
      <c r="L171" s="260"/>
      <c r="M171" s="170"/>
      <c r="N171" s="339"/>
      <c r="O171" s="277"/>
      <c r="P171" s="260"/>
      <c r="Q171" s="170"/>
      <c r="R171" s="339"/>
      <c r="S171" s="330"/>
      <c r="T171" s="354"/>
      <c r="U171" s="170"/>
      <c r="V171" s="363"/>
      <c r="W171" s="21"/>
      <c r="X171" s="354"/>
      <c r="Y171" s="168"/>
      <c r="Z171" s="341"/>
      <c r="AA171" s="277"/>
      <c r="AB171" s="354"/>
      <c r="AC171" s="168"/>
      <c r="AD171" s="341"/>
      <c r="AE171" s="277"/>
      <c r="AF171" s="260"/>
      <c r="AG171" s="170"/>
      <c r="AH171" s="339"/>
      <c r="AI171" s="277"/>
      <c r="AJ171" s="260"/>
      <c r="AK171" s="170"/>
      <c r="AL171" s="339"/>
      <c r="AM171" s="151"/>
      <c r="AN171" s="260"/>
      <c r="AO171" s="170"/>
      <c r="AP171" s="339"/>
      <c r="AQ171" s="151"/>
      <c r="AR171" s="260"/>
      <c r="AS171" s="170"/>
      <c r="AT171" s="339"/>
      <c r="AU171" s="151"/>
      <c r="AV171" s="364"/>
      <c r="AW171" s="170"/>
      <c r="AX171" s="479"/>
      <c r="AY171" s="151"/>
      <c r="AZ171" s="297"/>
      <c r="BA171" s="170"/>
      <c r="BB171" s="479"/>
      <c r="BC171" s="151"/>
      <c r="BD171" s="260"/>
      <c r="BE171" s="170">
        <f t="shared" si="202"/>
        <v>0</v>
      </c>
      <c r="BF171" s="339">
        <f t="shared" si="216"/>
        <v>0</v>
      </c>
      <c r="BG171" s="163"/>
      <c r="BH171" s="260"/>
      <c r="BI171" s="170">
        <f t="shared" si="203"/>
        <v>0</v>
      </c>
      <c r="BJ171" s="339">
        <f t="shared" si="204"/>
        <v>0</v>
      </c>
      <c r="BL171" s="260"/>
      <c r="BM171" s="170">
        <f t="shared" si="205"/>
        <v>0</v>
      </c>
      <c r="BN171" s="339">
        <f t="shared" si="206"/>
        <v>0</v>
      </c>
      <c r="BP171" s="66">
        <f t="shared" si="207"/>
        <v>0</v>
      </c>
      <c r="BQ171" s="170">
        <f t="shared" si="208"/>
        <v>0</v>
      </c>
      <c r="BR171" s="339">
        <f t="shared" si="209"/>
        <v>0</v>
      </c>
      <c r="BT171" s="66"/>
      <c r="BU171" s="170">
        <f t="shared" si="210"/>
        <v>0</v>
      </c>
      <c r="BV171" s="339">
        <f t="shared" si="211"/>
        <v>0</v>
      </c>
      <c r="BX171" s="418">
        <f t="shared" si="212"/>
        <v>0</v>
      </c>
      <c r="BY171" s="170">
        <f t="shared" si="213"/>
        <v>0</v>
      </c>
      <c r="BZ171" s="339">
        <v>0</v>
      </c>
      <c r="CB171" s="418">
        <f t="shared" si="214"/>
        <v>0</v>
      </c>
      <c r="CC171" s="170">
        <f t="shared" si="215"/>
        <v>0</v>
      </c>
      <c r="CD171" s="339">
        <v>0</v>
      </c>
      <c r="CF171" s="418">
        <v>0</v>
      </c>
      <c r="CG171" s="170">
        <v>0</v>
      </c>
      <c r="CH171" s="339">
        <v>0</v>
      </c>
      <c r="CJ171" s="418">
        <v>0</v>
      </c>
      <c r="CK171" s="170">
        <v>0</v>
      </c>
      <c r="CL171" s="339">
        <v>0</v>
      </c>
    </row>
    <row r="172" spans="1:90" ht="15" customHeight="1" outlineLevel="2">
      <c r="A172" s="140" t="s">
        <v>15</v>
      </c>
      <c r="B172" s="107">
        <v>100674</v>
      </c>
      <c r="C172" s="13" t="s">
        <v>13524</v>
      </c>
      <c r="D172" s="593" t="str">
        <f>IF(B172="","",IFERROR(VLOOKUP(B172,'SINAPI12-24'!$A$5:$H$17812,2,FALSE),VLOOKUP(ORÇAMENTO!B172,COMPOSIÇÕES!$A$9:$G$258,5,FALSE)))</f>
        <v>JANELA FIXA DE ALUMÍNIO PARA VIDRO, COM VIDRO, BATENTE E FERRAGENS, EXCLUSIVE ACABAMENTO, ALIZAR E CONTRAMARCO, FIXAÇÃO COM PARAFUSO - FORNECIMENTO E INSTALAÇÃO. AF_11/2024</v>
      </c>
      <c r="E172" s="614" t="str">
        <f>IF(B172="","",IFERROR(VLOOKUP(B172,'SINAPI12-24'!$A$5:$H$17812,3,FALSE),VLOOKUP(ORÇAMENTO!B172,COMPOSIÇÕES!$A$9:$G$258,6,FALSE)))</f>
        <v>M2</v>
      </c>
      <c r="F172" s="103">
        <v>5.44</v>
      </c>
      <c r="G172" s="615"/>
      <c r="H172" s="110">
        <v>0.29310000000000003</v>
      </c>
      <c r="I172" s="104">
        <f t="shared" si="201"/>
        <v>0</v>
      </c>
      <c r="J172" s="470">
        <f t="shared" si="189"/>
        <v>0</v>
      </c>
      <c r="K172" s="890"/>
      <c r="L172" s="260"/>
      <c r="M172" s="170"/>
      <c r="N172" s="339"/>
      <c r="O172" s="277"/>
      <c r="P172" s="260"/>
      <c r="Q172" s="170"/>
      <c r="R172" s="339"/>
      <c r="S172" s="330"/>
      <c r="T172" s="354"/>
      <c r="U172" s="170"/>
      <c r="V172" s="363"/>
      <c r="W172" s="21"/>
      <c r="X172" s="354"/>
      <c r="Y172" s="168"/>
      <c r="Z172" s="341"/>
      <c r="AA172" s="277"/>
      <c r="AB172" s="354"/>
      <c r="AC172" s="168"/>
      <c r="AD172" s="341"/>
      <c r="AE172" s="277"/>
      <c r="AF172" s="260"/>
      <c r="AG172" s="170"/>
      <c r="AH172" s="339"/>
      <c r="AI172" s="277"/>
      <c r="AJ172" s="260"/>
      <c r="AK172" s="170"/>
      <c r="AL172" s="339"/>
      <c r="AM172" s="151"/>
      <c r="AN172" s="260"/>
      <c r="AO172" s="170"/>
      <c r="AP172" s="339"/>
      <c r="AQ172" s="151"/>
      <c r="AR172" s="260"/>
      <c r="AS172" s="170"/>
      <c r="AT172" s="339"/>
      <c r="AU172" s="151"/>
      <c r="AV172" s="364"/>
      <c r="AW172" s="170"/>
      <c r="AX172" s="479"/>
      <c r="AY172" s="151"/>
      <c r="AZ172" s="297"/>
      <c r="BA172" s="170"/>
      <c r="BB172" s="479"/>
      <c r="BC172" s="151"/>
      <c r="BD172" s="260"/>
      <c r="BE172" s="170">
        <f t="shared" si="202"/>
        <v>0</v>
      </c>
      <c r="BF172" s="339">
        <f t="shared" si="216"/>
        <v>0</v>
      </c>
      <c r="BG172" s="163"/>
      <c r="BH172" s="260"/>
      <c r="BI172" s="170">
        <f t="shared" si="203"/>
        <v>0</v>
      </c>
      <c r="BJ172" s="339">
        <f t="shared" si="204"/>
        <v>0</v>
      </c>
      <c r="BL172" s="260"/>
      <c r="BM172" s="170">
        <f t="shared" si="205"/>
        <v>0</v>
      </c>
      <c r="BN172" s="339">
        <f t="shared" si="206"/>
        <v>0</v>
      </c>
      <c r="BP172" s="66">
        <f t="shared" si="207"/>
        <v>0</v>
      </c>
      <c r="BQ172" s="170">
        <f t="shared" si="208"/>
        <v>0</v>
      </c>
      <c r="BR172" s="339">
        <f t="shared" si="209"/>
        <v>0</v>
      </c>
      <c r="BT172" s="66"/>
      <c r="BU172" s="170">
        <f t="shared" si="210"/>
        <v>0</v>
      </c>
      <c r="BV172" s="339">
        <f t="shared" si="211"/>
        <v>0</v>
      </c>
      <c r="BX172" s="418">
        <f t="shared" si="212"/>
        <v>0</v>
      </c>
      <c r="BY172" s="170">
        <f t="shared" si="213"/>
        <v>0</v>
      </c>
      <c r="BZ172" s="339">
        <v>0</v>
      </c>
      <c r="CB172" s="418">
        <f t="shared" si="214"/>
        <v>0</v>
      </c>
      <c r="CC172" s="170">
        <f t="shared" si="215"/>
        <v>0</v>
      </c>
      <c r="CD172" s="339">
        <v>0</v>
      </c>
      <c r="CF172" s="418">
        <v>0</v>
      </c>
      <c r="CG172" s="170">
        <v>0</v>
      </c>
      <c r="CH172" s="339">
        <v>0</v>
      </c>
      <c r="CJ172" s="418">
        <v>0</v>
      </c>
      <c r="CK172" s="170">
        <v>0</v>
      </c>
      <c r="CL172" s="339">
        <v>0</v>
      </c>
    </row>
    <row r="173" spans="1:90" ht="15" customHeight="1" outlineLevel="2">
      <c r="A173" s="140" t="s">
        <v>106</v>
      </c>
      <c r="B173" s="108">
        <v>1897</v>
      </c>
      <c r="C173" s="13" t="s">
        <v>13525</v>
      </c>
      <c r="D173" s="593" t="s">
        <v>13436</v>
      </c>
      <c r="E173" s="614" t="s">
        <v>68</v>
      </c>
      <c r="F173" s="103">
        <v>19.38</v>
      </c>
      <c r="G173" s="615"/>
      <c r="H173" s="110">
        <v>0.29310000000000003</v>
      </c>
      <c r="I173" s="104">
        <f t="shared" si="201"/>
        <v>0</v>
      </c>
      <c r="J173" s="470">
        <f t="shared" si="189"/>
        <v>0</v>
      </c>
      <c r="K173" s="890"/>
      <c r="L173" s="275"/>
      <c r="M173" s="136"/>
      <c r="N173" s="342"/>
      <c r="O173" s="277"/>
      <c r="P173" s="275"/>
      <c r="Q173" s="136"/>
      <c r="R173" s="342"/>
      <c r="S173" s="330"/>
      <c r="T173" s="355"/>
      <c r="U173" s="136"/>
      <c r="V173" s="365"/>
      <c r="W173" s="21"/>
      <c r="X173" s="355"/>
      <c r="Y173" s="328"/>
      <c r="Z173" s="344"/>
      <c r="AA173" s="277"/>
      <c r="AB173" s="355"/>
      <c r="AC173" s="328"/>
      <c r="AD173" s="344"/>
      <c r="AE173" s="277"/>
      <c r="AF173" s="275"/>
      <c r="AG173" s="136"/>
      <c r="AH173" s="342"/>
      <c r="AI173" s="277"/>
      <c r="AJ173" s="275"/>
      <c r="AK173" s="136"/>
      <c r="AL173" s="342"/>
      <c r="AM173" s="151"/>
      <c r="AN173" s="275"/>
      <c r="AO173" s="136"/>
      <c r="AP173" s="342"/>
      <c r="AQ173" s="151"/>
      <c r="AR173" s="275"/>
      <c r="AS173" s="136"/>
      <c r="AT173" s="342"/>
      <c r="AU173" s="151"/>
      <c r="AV173" s="366"/>
      <c r="AW173" s="136"/>
      <c r="AX173" s="480"/>
      <c r="AY173" s="151"/>
      <c r="AZ173" s="298"/>
      <c r="BA173" s="136"/>
      <c r="BB173" s="480"/>
      <c r="BC173" s="151"/>
      <c r="BD173" s="275"/>
      <c r="BE173" s="136">
        <f t="shared" si="202"/>
        <v>0</v>
      </c>
      <c r="BF173" s="342">
        <f t="shared" si="216"/>
        <v>0</v>
      </c>
      <c r="BG173" s="163"/>
      <c r="BH173" s="275"/>
      <c r="BI173" s="136">
        <f t="shared" si="203"/>
        <v>0</v>
      </c>
      <c r="BJ173" s="342">
        <f t="shared" si="204"/>
        <v>0</v>
      </c>
      <c r="BL173" s="275"/>
      <c r="BM173" s="136">
        <f t="shared" si="205"/>
        <v>0</v>
      </c>
      <c r="BN173" s="342">
        <f t="shared" si="206"/>
        <v>0</v>
      </c>
      <c r="BP173" s="68">
        <f t="shared" si="207"/>
        <v>0</v>
      </c>
      <c r="BQ173" s="136">
        <f t="shared" si="208"/>
        <v>0</v>
      </c>
      <c r="BR173" s="342">
        <f t="shared" si="209"/>
        <v>0</v>
      </c>
      <c r="BT173" s="68"/>
      <c r="BU173" s="136">
        <f t="shared" si="210"/>
        <v>0</v>
      </c>
      <c r="BV173" s="342">
        <f t="shared" si="211"/>
        <v>0</v>
      </c>
      <c r="BX173" s="420">
        <f t="shared" si="212"/>
        <v>0</v>
      </c>
      <c r="BY173" s="136">
        <f t="shared" si="213"/>
        <v>0</v>
      </c>
      <c r="BZ173" s="342">
        <v>0</v>
      </c>
      <c r="CB173" s="420">
        <f t="shared" si="214"/>
        <v>0</v>
      </c>
      <c r="CC173" s="136">
        <f t="shared" si="215"/>
        <v>0</v>
      </c>
      <c r="CD173" s="342">
        <v>0</v>
      </c>
      <c r="CF173" s="420">
        <v>0</v>
      </c>
      <c r="CG173" s="136">
        <v>0</v>
      </c>
      <c r="CH173" s="342">
        <v>0</v>
      </c>
      <c r="CJ173" s="420">
        <v>0</v>
      </c>
      <c r="CK173" s="136">
        <v>0</v>
      </c>
      <c r="CL173" s="342">
        <v>0</v>
      </c>
    </row>
    <row r="174" spans="1:90" ht="15" customHeight="1" outlineLevel="1">
      <c r="A174" s="430"/>
      <c r="B174" s="431"/>
      <c r="C174" s="432" t="s">
        <v>13493</v>
      </c>
      <c r="D174" s="591" t="s">
        <v>246</v>
      </c>
      <c r="E174" s="433"/>
      <c r="F174" s="434"/>
      <c r="G174" s="435"/>
      <c r="H174" s="436"/>
      <c r="I174" s="435"/>
      <c r="J174" s="437">
        <f>SUM(J175:J177)</f>
        <v>0</v>
      </c>
      <c r="K174" s="890"/>
      <c r="L174" s="266"/>
      <c r="M174" s="267"/>
      <c r="N174" s="356"/>
      <c r="O174" s="277"/>
      <c r="P174" s="266"/>
      <c r="Q174" s="267"/>
      <c r="R174" s="356"/>
      <c r="S174" s="330"/>
      <c r="T174" s="357"/>
      <c r="U174" s="267"/>
      <c r="V174" s="369"/>
      <c r="W174" s="21"/>
      <c r="X174" s="357"/>
      <c r="Y174" s="358"/>
      <c r="Z174" s="359"/>
      <c r="AA174" s="277"/>
      <c r="AB174" s="357"/>
      <c r="AC174" s="358"/>
      <c r="AD174" s="359"/>
      <c r="AE174" s="277"/>
      <c r="AF174" s="266"/>
      <c r="AG174" s="267"/>
      <c r="AH174" s="356"/>
      <c r="AI174" s="277"/>
      <c r="AJ174" s="266"/>
      <c r="AK174" s="267"/>
      <c r="AL174" s="356"/>
      <c r="AM174" s="151"/>
      <c r="AN174" s="266"/>
      <c r="AO174" s="267"/>
      <c r="AP174" s="356"/>
      <c r="AQ174" s="151"/>
      <c r="AR174" s="266"/>
      <c r="AS174" s="267"/>
      <c r="AT174" s="356"/>
      <c r="AU174" s="151"/>
      <c r="AV174" s="357"/>
      <c r="AW174" s="267"/>
      <c r="AX174" s="482"/>
      <c r="AY174" s="151"/>
      <c r="AZ174" s="300"/>
      <c r="BA174" s="267"/>
      <c r="BB174" s="482"/>
      <c r="BC174" s="151"/>
      <c r="BD174" s="266"/>
      <c r="BE174" s="267"/>
      <c r="BF174" s="356"/>
      <c r="BG174" s="163"/>
      <c r="BH174" s="266"/>
      <c r="BI174" s="267"/>
      <c r="BJ174" s="356"/>
      <c r="BL174" s="266"/>
      <c r="BM174" s="267"/>
      <c r="BN174" s="356"/>
      <c r="BP174" s="266"/>
      <c r="BQ174" s="267"/>
      <c r="BR174" s="356"/>
      <c r="BT174" s="266"/>
      <c r="BU174" s="267"/>
      <c r="BV174" s="356"/>
      <c r="BX174" s="300"/>
      <c r="BY174" s="267"/>
      <c r="BZ174" s="356"/>
      <c r="CB174" s="300"/>
      <c r="CC174" s="267"/>
      <c r="CD174" s="356"/>
      <c r="CF174" s="300"/>
      <c r="CG174" s="267"/>
      <c r="CH174" s="356"/>
      <c r="CJ174" s="300"/>
      <c r="CK174" s="267"/>
      <c r="CL174" s="356"/>
    </row>
    <row r="175" spans="1:90" ht="15" customHeight="1" outlineLevel="2">
      <c r="A175" s="140" t="s">
        <v>15</v>
      </c>
      <c r="B175" s="107">
        <v>102166</v>
      </c>
      <c r="C175" s="13" t="s">
        <v>13526</v>
      </c>
      <c r="D175" s="593" t="str">
        <f>IF(B175="","",IFERROR(VLOOKUP(B175,'SINAPI12-24'!$A$5:$H$17812,2,FALSE),VLOOKUP(ORÇAMENTO!B175,COMPOSIÇÕES!$A$9:$G$258,5,FALSE)))</f>
        <v>INSTALAÇÃO DE VIDRO LISO INCOLOR, E = 6 MM, EM ESQUADRIA DE ALUMÍNIO OU PVC, FIXADO COM BAGUETE. AF_01/2021_PS</v>
      </c>
      <c r="E175" s="614" t="str">
        <f>IF(B175="","",IFERROR(VLOOKUP(B175,'SINAPI12-24'!$A$5:$H$17812,3,FALSE),VLOOKUP(ORÇAMENTO!B175,COMPOSIÇÕES!$A$9:$G$258,6,FALSE)))</f>
        <v>M2</v>
      </c>
      <c r="F175" s="112">
        <v>16.2</v>
      </c>
      <c r="G175" s="615"/>
      <c r="H175" s="110">
        <v>0.29310000000000003</v>
      </c>
      <c r="I175" s="104">
        <f t="shared" ref="I175:I177" si="217">TRUNC(((G175*$H$37)+G175),2)</f>
        <v>0</v>
      </c>
      <c r="J175" s="470">
        <f t="shared" si="189"/>
        <v>0</v>
      </c>
      <c r="K175" s="890"/>
      <c r="L175" s="263"/>
      <c r="M175" s="114"/>
      <c r="N175" s="336"/>
      <c r="O175" s="277"/>
      <c r="P175" s="263"/>
      <c r="Q175" s="114"/>
      <c r="R175" s="336"/>
      <c r="S175" s="330"/>
      <c r="T175" s="353"/>
      <c r="U175" s="114"/>
      <c r="V175" s="361"/>
      <c r="W175" s="21"/>
      <c r="X175" s="353"/>
      <c r="Y175" s="167"/>
      <c r="Z175" s="338"/>
      <c r="AA175" s="277"/>
      <c r="AB175" s="353"/>
      <c r="AC175" s="167"/>
      <c r="AD175" s="338"/>
      <c r="AE175" s="277"/>
      <c r="AF175" s="263"/>
      <c r="AG175" s="114"/>
      <c r="AH175" s="336"/>
      <c r="AI175" s="277"/>
      <c r="AJ175" s="263"/>
      <c r="AK175" s="114"/>
      <c r="AL175" s="336"/>
      <c r="AM175" s="151"/>
      <c r="AN175" s="263"/>
      <c r="AO175" s="114"/>
      <c r="AP175" s="336"/>
      <c r="AQ175" s="151"/>
      <c r="AR175" s="263"/>
      <c r="AS175" s="114"/>
      <c r="AT175" s="336"/>
      <c r="AU175" s="151"/>
      <c r="AV175" s="362"/>
      <c r="AW175" s="114"/>
      <c r="AX175" s="478"/>
      <c r="AY175" s="151"/>
      <c r="AZ175" s="296"/>
      <c r="BA175" s="114"/>
      <c r="BB175" s="478"/>
      <c r="BC175" s="151"/>
      <c r="BD175" s="263"/>
      <c r="BE175" s="114">
        <f t="shared" si="202"/>
        <v>0</v>
      </c>
      <c r="BF175" s="336">
        <f t="shared" si="216"/>
        <v>0</v>
      </c>
      <c r="BG175" s="163"/>
      <c r="BH175" s="263"/>
      <c r="BI175" s="114">
        <f t="shared" si="203"/>
        <v>0</v>
      </c>
      <c r="BJ175" s="336">
        <f t="shared" si="204"/>
        <v>0</v>
      </c>
      <c r="BL175" s="263"/>
      <c r="BM175" s="114">
        <f t="shared" ref="BM175:BM177" si="218">TRUNC(BL175*M175,2)</f>
        <v>0</v>
      </c>
      <c r="BN175" s="336">
        <f t="shared" ref="BN175:BN177" si="219">BL175/($F175-$X175-$AZ175)</f>
        <v>0</v>
      </c>
      <c r="BP175" s="69">
        <f t="shared" si="207"/>
        <v>0</v>
      </c>
      <c r="BQ175" s="114">
        <f t="shared" si="208"/>
        <v>0</v>
      </c>
      <c r="BR175" s="336">
        <f t="shared" si="209"/>
        <v>0</v>
      </c>
      <c r="BT175" s="69"/>
      <c r="BU175" s="114">
        <f t="shared" si="210"/>
        <v>0</v>
      </c>
      <c r="BV175" s="336">
        <f t="shared" si="211"/>
        <v>0</v>
      </c>
      <c r="BX175" s="309">
        <f t="shared" si="212"/>
        <v>0</v>
      </c>
      <c r="BY175" s="114">
        <f t="shared" si="213"/>
        <v>0</v>
      </c>
      <c r="BZ175" s="336">
        <v>0</v>
      </c>
      <c r="CB175" s="309">
        <f t="shared" si="214"/>
        <v>0</v>
      </c>
      <c r="CC175" s="114">
        <f t="shared" si="215"/>
        <v>0</v>
      </c>
      <c r="CD175" s="336">
        <v>0</v>
      </c>
      <c r="CF175" s="309">
        <v>0</v>
      </c>
      <c r="CG175" s="114">
        <v>0</v>
      </c>
      <c r="CH175" s="336">
        <v>0</v>
      </c>
      <c r="CJ175" s="309">
        <v>0</v>
      </c>
      <c r="CK175" s="114">
        <v>0</v>
      </c>
      <c r="CL175" s="336">
        <v>0</v>
      </c>
    </row>
    <row r="176" spans="1:90" ht="15" customHeight="1" outlineLevel="2">
      <c r="A176" s="193" t="s">
        <v>13403</v>
      </c>
      <c r="B176" s="108" t="s">
        <v>13367</v>
      </c>
      <c r="C176" s="13" t="s">
        <v>13527</v>
      </c>
      <c r="D176" s="593" t="str">
        <f>IF(B176="","",IFERROR(VLOOKUP(B176,'SINAPI12-24'!$A$5:$H$17812,2,FALSE),VLOOKUP(ORÇAMENTO!B176,COMPOSIÇÕES!$A$9:$G$340,3,FALSE)))</f>
        <v>VIDRO TEMPERADO INCOLOR, ESPESSURA 10MM, FORNECIMENTO E INSTALACAO, INCLUSIVE MASSA PARA VEDACAO( REF SINAPI (72120 1/2020))</v>
      </c>
      <c r="E176" s="614" t="str">
        <f>IF(B176="","",IFERROR(VLOOKUP(B176,'SINAPI12-24'!$A$5:$H$17812,3,FALSE),VLOOKUP(ORÇAMENTO!B176,COMPOSIÇÕES!$A$9:$G$340,4,FALSE)))</f>
        <v xml:space="preserve">M2    </v>
      </c>
      <c r="F176" s="112">
        <v>10.77</v>
      </c>
      <c r="G176" s="615"/>
      <c r="H176" s="110">
        <v>0.29310000000000003</v>
      </c>
      <c r="I176" s="104">
        <f t="shared" si="217"/>
        <v>0</v>
      </c>
      <c r="J176" s="470">
        <f t="shared" si="189"/>
        <v>0</v>
      </c>
      <c r="K176" s="890"/>
      <c r="L176" s="260"/>
      <c r="M176" s="170"/>
      <c r="N176" s="339"/>
      <c r="O176" s="277"/>
      <c r="P176" s="260"/>
      <c r="Q176" s="170"/>
      <c r="R176" s="339"/>
      <c r="S176" s="330"/>
      <c r="T176" s="354"/>
      <c r="U176" s="170"/>
      <c r="V176" s="363"/>
      <c r="W176" s="21"/>
      <c r="X176" s="354"/>
      <c r="Y176" s="168"/>
      <c r="Z176" s="341"/>
      <c r="AA176" s="277"/>
      <c r="AB176" s="354"/>
      <c r="AC176" s="168"/>
      <c r="AD176" s="341"/>
      <c r="AE176" s="277"/>
      <c r="AF176" s="260"/>
      <c r="AG176" s="170"/>
      <c r="AH176" s="339"/>
      <c r="AI176" s="277"/>
      <c r="AJ176" s="260"/>
      <c r="AK176" s="170"/>
      <c r="AL176" s="339"/>
      <c r="AM176" s="151"/>
      <c r="AN176" s="260"/>
      <c r="AO176" s="170"/>
      <c r="AP176" s="339"/>
      <c r="AQ176" s="151"/>
      <c r="AR176" s="260"/>
      <c r="AS176" s="170"/>
      <c r="AT176" s="339"/>
      <c r="AU176" s="151"/>
      <c r="AV176" s="364"/>
      <c r="AW176" s="170"/>
      <c r="AX176" s="479"/>
      <c r="AY176" s="151"/>
      <c r="AZ176" s="297"/>
      <c r="BA176" s="170"/>
      <c r="BB176" s="479"/>
      <c r="BC176" s="151"/>
      <c r="BD176" s="260"/>
      <c r="BE176" s="170">
        <f t="shared" si="202"/>
        <v>0</v>
      </c>
      <c r="BF176" s="339">
        <f t="shared" si="216"/>
        <v>0</v>
      </c>
      <c r="BG176" s="163"/>
      <c r="BH176" s="260"/>
      <c r="BI176" s="170">
        <f t="shared" si="203"/>
        <v>0</v>
      </c>
      <c r="BJ176" s="339">
        <f t="shared" si="204"/>
        <v>0</v>
      </c>
      <c r="BL176" s="260"/>
      <c r="BM176" s="170">
        <f t="shared" si="218"/>
        <v>0</v>
      </c>
      <c r="BN176" s="339">
        <f t="shared" si="219"/>
        <v>0</v>
      </c>
      <c r="BP176" s="66">
        <f t="shared" si="207"/>
        <v>0</v>
      </c>
      <c r="BQ176" s="170">
        <f t="shared" si="208"/>
        <v>0</v>
      </c>
      <c r="BR176" s="339">
        <f t="shared" si="209"/>
        <v>0</v>
      </c>
      <c r="BT176" s="66"/>
      <c r="BU176" s="170">
        <f t="shared" si="210"/>
        <v>0</v>
      </c>
      <c r="BV176" s="339">
        <f t="shared" si="211"/>
        <v>0</v>
      </c>
      <c r="BX176" s="418">
        <f t="shared" si="212"/>
        <v>0</v>
      </c>
      <c r="BY176" s="170">
        <f t="shared" si="213"/>
        <v>0</v>
      </c>
      <c r="BZ176" s="339">
        <v>0</v>
      </c>
      <c r="CB176" s="418">
        <f t="shared" si="214"/>
        <v>0</v>
      </c>
      <c r="CC176" s="170">
        <f t="shared" si="215"/>
        <v>0</v>
      </c>
      <c r="CD176" s="339">
        <v>0</v>
      </c>
      <c r="CF176" s="418">
        <v>0</v>
      </c>
      <c r="CG176" s="170">
        <v>0</v>
      </c>
      <c r="CH176" s="339">
        <v>0</v>
      </c>
      <c r="CJ176" s="418">
        <v>0</v>
      </c>
      <c r="CK176" s="170">
        <v>0</v>
      </c>
      <c r="CL176" s="339">
        <v>0</v>
      </c>
    </row>
    <row r="177" spans="1:90" ht="15" customHeight="1" outlineLevel="2">
      <c r="A177" s="193" t="s">
        <v>13403</v>
      </c>
      <c r="B177" s="108" t="s">
        <v>13368</v>
      </c>
      <c r="C177" s="13" t="s">
        <v>13528</v>
      </c>
      <c r="D177" s="593" t="str">
        <f>IF(B177="","",IFERROR(VLOOKUP(B177,'SINAPI12-24'!$A$5:$H$17812,2,FALSE),VLOOKUP(ORÇAMENTO!B177,COMPOSIÇÕES!$A$9:$G$340,3,FALSE)))</f>
        <v>ESPELHO CRISTAL, ESPESSURA 4MM, COM PARAFUSOS DE FIXACAO, SEM MOLDURA (REFERÊNCIA SINAPI 85005 12/2020)</v>
      </c>
      <c r="E177" s="614" t="str">
        <f>IF(B177="","",IFERROR(VLOOKUP(B177,'SINAPI12-24'!$A$5:$H$17812,3,FALSE),VLOOKUP(ORÇAMENTO!B177,COMPOSIÇÕES!$A$9:$G$340,4,FALSE)))</f>
        <v>M2</v>
      </c>
      <c r="F177" s="112">
        <v>16.899999999999999</v>
      </c>
      <c r="G177" s="615"/>
      <c r="H177" s="110">
        <v>0.29310000000000003</v>
      </c>
      <c r="I177" s="104">
        <f t="shared" si="217"/>
        <v>0</v>
      </c>
      <c r="J177" s="470">
        <f t="shared" si="189"/>
        <v>0</v>
      </c>
      <c r="K177" s="890"/>
      <c r="L177" s="275"/>
      <c r="M177" s="136"/>
      <c r="N177" s="342"/>
      <c r="O177" s="277"/>
      <c r="P177" s="275"/>
      <c r="Q177" s="136"/>
      <c r="R177" s="342"/>
      <c r="S177" s="330"/>
      <c r="T177" s="355"/>
      <c r="U177" s="136"/>
      <c r="V177" s="365"/>
      <c r="W177" s="21"/>
      <c r="X177" s="355"/>
      <c r="Y177" s="328"/>
      <c r="Z177" s="344"/>
      <c r="AA177" s="277"/>
      <c r="AB177" s="355"/>
      <c r="AC177" s="328"/>
      <c r="AD177" s="344"/>
      <c r="AE177" s="277"/>
      <c r="AF177" s="275"/>
      <c r="AG177" s="136"/>
      <c r="AH177" s="342"/>
      <c r="AI177" s="277"/>
      <c r="AJ177" s="275"/>
      <c r="AK177" s="136"/>
      <c r="AL177" s="342"/>
      <c r="AM177" s="151"/>
      <c r="AN177" s="275"/>
      <c r="AO177" s="136"/>
      <c r="AP177" s="342"/>
      <c r="AQ177" s="151"/>
      <c r="AR177" s="275"/>
      <c r="AS177" s="136"/>
      <c r="AT177" s="342"/>
      <c r="AU177" s="151"/>
      <c r="AV177" s="366"/>
      <c r="AW177" s="136"/>
      <c r="AX177" s="480"/>
      <c r="AY177" s="151"/>
      <c r="AZ177" s="298"/>
      <c r="BA177" s="136"/>
      <c r="BB177" s="480"/>
      <c r="BC177" s="151"/>
      <c r="BD177" s="275"/>
      <c r="BE177" s="136">
        <f t="shared" si="202"/>
        <v>0</v>
      </c>
      <c r="BF177" s="342">
        <f t="shared" si="216"/>
        <v>0</v>
      </c>
      <c r="BG177" s="163"/>
      <c r="BH177" s="275"/>
      <c r="BI177" s="136">
        <f t="shared" si="203"/>
        <v>0</v>
      </c>
      <c r="BJ177" s="342">
        <f t="shared" si="204"/>
        <v>0</v>
      </c>
      <c r="BL177" s="275"/>
      <c r="BM177" s="136">
        <f t="shared" si="218"/>
        <v>0</v>
      </c>
      <c r="BN177" s="342">
        <f t="shared" si="219"/>
        <v>0</v>
      </c>
      <c r="BP177" s="68">
        <f t="shared" si="207"/>
        <v>0</v>
      </c>
      <c r="BQ177" s="136">
        <f t="shared" si="208"/>
        <v>0</v>
      </c>
      <c r="BR177" s="342">
        <f t="shared" si="209"/>
        <v>0</v>
      </c>
      <c r="BT177" s="68"/>
      <c r="BU177" s="136">
        <f t="shared" si="210"/>
        <v>0</v>
      </c>
      <c r="BV177" s="342">
        <f t="shared" si="211"/>
        <v>0</v>
      </c>
      <c r="BX177" s="420">
        <f t="shared" si="212"/>
        <v>0</v>
      </c>
      <c r="BY177" s="136">
        <f t="shared" si="213"/>
        <v>0</v>
      </c>
      <c r="BZ177" s="342">
        <v>0</v>
      </c>
      <c r="CB177" s="420">
        <f t="shared" si="214"/>
        <v>0</v>
      </c>
      <c r="CC177" s="136">
        <f t="shared" si="215"/>
        <v>0</v>
      </c>
      <c r="CD177" s="342">
        <v>0</v>
      </c>
      <c r="CF177" s="420">
        <v>0</v>
      </c>
      <c r="CG177" s="136">
        <v>0</v>
      </c>
      <c r="CH177" s="342">
        <v>0</v>
      </c>
      <c r="CJ177" s="420">
        <v>0</v>
      </c>
      <c r="CK177" s="136">
        <v>0</v>
      </c>
      <c r="CL177" s="342">
        <v>0</v>
      </c>
    </row>
    <row r="178" spans="1:90" ht="15" customHeight="1" outlineLevel="1">
      <c r="A178" s="430"/>
      <c r="B178" s="431"/>
      <c r="C178" s="432" t="s">
        <v>13494</v>
      </c>
      <c r="D178" s="591" t="s">
        <v>247</v>
      </c>
      <c r="E178" s="433"/>
      <c r="F178" s="434"/>
      <c r="G178" s="435"/>
      <c r="H178" s="436"/>
      <c r="I178" s="435"/>
      <c r="J178" s="437">
        <f>SUM(J179:J182)</f>
        <v>0</v>
      </c>
      <c r="K178" s="890"/>
      <c r="L178" s="266"/>
      <c r="M178" s="267"/>
      <c r="N178" s="356"/>
      <c r="O178" s="277"/>
      <c r="P178" s="266"/>
      <c r="Q178" s="267"/>
      <c r="R178" s="356"/>
      <c r="S178" s="330"/>
      <c r="T178" s="357"/>
      <c r="U178" s="267"/>
      <c r="V178" s="369"/>
      <c r="W178" s="21"/>
      <c r="X178" s="357"/>
      <c r="Y178" s="358"/>
      <c r="Z178" s="359"/>
      <c r="AA178" s="277"/>
      <c r="AB178" s="357"/>
      <c r="AC178" s="358"/>
      <c r="AD178" s="359"/>
      <c r="AE178" s="277"/>
      <c r="AF178" s="266"/>
      <c r="AG178" s="267"/>
      <c r="AH178" s="356"/>
      <c r="AI178" s="277"/>
      <c r="AJ178" s="266"/>
      <c r="AK178" s="267"/>
      <c r="AL178" s="356"/>
      <c r="AM178" s="151"/>
      <c r="AN178" s="266"/>
      <c r="AO178" s="267"/>
      <c r="AP178" s="356"/>
      <c r="AQ178" s="151"/>
      <c r="AR178" s="266"/>
      <c r="AS178" s="267"/>
      <c r="AT178" s="356"/>
      <c r="AU178" s="151"/>
      <c r="AV178" s="357"/>
      <c r="AW178" s="267"/>
      <c r="AX178" s="482"/>
      <c r="AY178" s="151"/>
      <c r="AZ178" s="300"/>
      <c r="BA178" s="267"/>
      <c r="BB178" s="482"/>
      <c r="BC178" s="151"/>
      <c r="BD178" s="266"/>
      <c r="BE178" s="267"/>
      <c r="BF178" s="356"/>
      <c r="BG178" s="163"/>
      <c r="BH178" s="266"/>
      <c r="BI178" s="267"/>
      <c r="BJ178" s="356"/>
      <c r="BL178" s="266"/>
      <c r="BM178" s="267"/>
      <c r="BN178" s="356"/>
      <c r="BP178" s="266"/>
      <c r="BQ178" s="267"/>
      <c r="BR178" s="356"/>
      <c r="BT178" s="266"/>
      <c r="BU178" s="267"/>
      <c r="BV178" s="356"/>
      <c r="BX178" s="300"/>
      <c r="BY178" s="267"/>
      <c r="BZ178" s="356"/>
      <c r="CB178" s="300"/>
      <c r="CC178" s="267"/>
      <c r="CD178" s="356"/>
      <c r="CF178" s="300"/>
      <c r="CG178" s="267"/>
      <c r="CH178" s="356"/>
      <c r="CJ178" s="300"/>
      <c r="CK178" s="267"/>
      <c r="CL178" s="356"/>
    </row>
    <row r="179" spans="1:90" ht="15" customHeight="1" outlineLevel="2">
      <c r="A179" s="140" t="s">
        <v>106</v>
      </c>
      <c r="B179" s="108">
        <v>12105</v>
      </c>
      <c r="C179" s="13" t="s">
        <v>13529</v>
      </c>
      <c r="D179" s="593" t="s">
        <v>13437</v>
      </c>
      <c r="E179" s="614" t="s">
        <v>68</v>
      </c>
      <c r="F179" s="112">
        <v>69.790000000000006</v>
      </c>
      <c r="G179" s="615"/>
      <c r="H179" s="110">
        <v>0.29310000000000003</v>
      </c>
      <c r="I179" s="104">
        <f t="shared" ref="I179:I182" si="220">TRUNC(((G179*$H$37)+G179),2)</f>
        <v>0</v>
      </c>
      <c r="J179" s="470">
        <f t="shared" si="189"/>
        <v>0</v>
      </c>
      <c r="K179" s="890"/>
      <c r="L179" s="263"/>
      <c r="M179" s="114"/>
      <c r="N179" s="336"/>
      <c r="O179" s="277"/>
      <c r="P179" s="263"/>
      <c r="Q179" s="114"/>
      <c r="R179" s="336"/>
      <c r="S179" s="330"/>
      <c r="T179" s="353"/>
      <c r="U179" s="114"/>
      <c r="V179" s="361"/>
      <c r="W179" s="21"/>
      <c r="X179" s="353"/>
      <c r="Y179" s="167"/>
      <c r="Z179" s="338"/>
      <c r="AA179" s="277"/>
      <c r="AB179" s="353"/>
      <c r="AC179" s="167"/>
      <c r="AD179" s="338"/>
      <c r="AE179" s="277"/>
      <c r="AF179" s="263"/>
      <c r="AG179" s="114"/>
      <c r="AH179" s="336"/>
      <c r="AI179" s="277"/>
      <c r="AJ179" s="263"/>
      <c r="AK179" s="114"/>
      <c r="AL179" s="336"/>
      <c r="AM179" s="151"/>
      <c r="AN179" s="263"/>
      <c r="AO179" s="114"/>
      <c r="AP179" s="336"/>
      <c r="AQ179" s="151"/>
      <c r="AR179" s="263"/>
      <c r="AS179" s="114"/>
      <c r="AT179" s="336"/>
      <c r="AU179" s="151"/>
      <c r="AV179" s="362"/>
      <c r="AW179" s="114"/>
      <c r="AX179" s="478"/>
      <c r="AY179" s="151"/>
      <c r="AZ179" s="296"/>
      <c r="BA179" s="114"/>
      <c r="BB179" s="478"/>
      <c r="BC179" s="151"/>
      <c r="BD179" s="263"/>
      <c r="BE179" s="114">
        <f t="shared" si="202"/>
        <v>0</v>
      </c>
      <c r="BF179" s="336">
        <f t="shared" si="216"/>
        <v>0</v>
      </c>
      <c r="BG179" s="163"/>
      <c r="BH179" s="263"/>
      <c r="BI179" s="114">
        <f t="shared" si="203"/>
        <v>0</v>
      </c>
      <c r="BJ179" s="336">
        <f t="shared" si="204"/>
        <v>0</v>
      </c>
      <c r="BL179" s="263"/>
      <c r="BM179" s="114">
        <f t="shared" ref="BM179:BM182" si="221">TRUNC(BL179*M179,2)</f>
        <v>0</v>
      </c>
      <c r="BN179" s="336">
        <f t="shared" ref="BN179:BN182" si="222">BL179/($F179-$X179-$AZ179)</f>
        <v>0</v>
      </c>
      <c r="BP179" s="69">
        <f t="shared" si="207"/>
        <v>0</v>
      </c>
      <c r="BQ179" s="114">
        <f t="shared" si="208"/>
        <v>0</v>
      </c>
      <c r="BR179" s="336">
        <f t="shared" si="209"/>
        <v>0</v>
      </c>
      <c r="BT179" s="69"/>
      <c r="BU179" s="114">
        <f t="shared" si="210"/>
        <v>0</v>
      </c>
      <c r="BV179" s="336">
        <f t="shared" si="211"/>
        <v>0</v>
      </c>
      <c r="BX179" s="309">
        <f t="shared" si="212"/>
        <v>0</v>
      </c>
      <c r="BY179" s="114">
        <f t="shared" si="213"/>
        <v>0</v>
      </c>
      <c r="BZ179" s="336">
        <v>0</v>
      </c>
      <c r="CB179" s="309">
        <f t="shared" si="214"/>
        <v>0</v>
      </c>
      <c r="CC179" s="114">
        <f t="shared" si="215"/>
        <v>0</v>
      </c>
      <c r="CD179" s="336">
        <v>0</v>
      </c>
      <c r="CF179" s="309">
        <v>0</v>
      </c>
      <c r="CG179" s="114">
        <v>0</v>
      </c>
      <c r="CH179" s="336">
        <v>0</v>
      </c>
      <c r="CJ179" s="309">
        <v>0</v>
      </c>
      <c r="CK179" s="114">
        <v>0</v>
      </c>
      <c r="CL179" s="336">
        <v>0</v>
      </c>
    </row>
    <row r="180" spans="1:90" ht="15" customHeight="1" outlineLevel="2">
      <c r="A180" s="140" t="s">
        <v>106</v>
      </c>
      <c r="B180" s="108">
        <v>11718</v>
      </c>
      <c r="C180" s="13" t="s">
        <v>13530</v>
      </c>
      <c r="D180" s="593" t="s">
        <v>13467</v>
      </c>
      <c r="E180" s="614" t="s">
        <v>68</v>
      </c>
      <c r="F180" s="112">
        <v>20.52</v>
      </c>
      <c r="G180" s="615"/>
      <c r="H180" s="110">
        <v>0.29310000000000003</v>
      </c>
      <c r="I180" s="104">
        <f t="shared" si="220"/>
        <v>0</v>
      </c>
      <c r="J180" s="470">
        <f t="shared" si="189"/>
        <v>0</v>
      </c>
      <c r="K180" s="890"/>
      <c r="L180" s="260"/>
      <c r="M180" s="170"/>
      <c r="N180" s="339"/>
      <c r="O180" s="277"/>
      <c r="P180" s="260"/>
      <c r="Q180" s="170"/>
      <c r="R180" s="339"/>
      <c r="S180" s="330"/>
      <c r="T180" s="354"/>
      <c r="U180" s="170"/>
      <c r="V180" s="363"/>
      <c r="W180" s="21"/>
      <c r="X180" s="354"/>
      <c r="Y180" s="168"/>
      <c r="Z180" s="341"/>
      <c r="AA180" s="277"/>
      <c r="AB180" s="354"/>
      <c r="AC180" s="168"/>
      <c r="AD180" s="341"/>
      <c r="AE180" s="277"/>
      <c r="AF180" s="260"/>
      <c r="AG180" s="170"/>
      <c r="AH180" s="339"/>
      <c r="AI180" s="277"/>
      <c r="AJ180" s="260"/>
      <c r="AK180" s="170"/>
      <c r="AL180" s="339"/>
      <c r="AM180" s="151"/>
      <c r="AN180" s="260"/>
      <c r="AO180" s="170"/>
      <c r="AP180" s="339"/>
      <c r="AQ180" s="151"/>
      <c r="AR180" s="260"/>
      <c r="AS180" s="170"/>
      <c r="AT180" s="339"/>
      <c r="AU180" s="151"/>
      <c r="AV180" s="364"/>
      <c r="AW180" s="170"/>
      <c r="AX180" s="479"/>
      <c r="AY180" s="151"/>
      <c r="AZ180" s="297"/>
      <c r="BA180" s="170"/>
      <c r="BB180" s="479"/>
      <c r="BC180" s="151"/>
      <c r="BD180" s="260"/>
      <c r="BE180" s="170">
        <f t="shared" si="202"/>
        <v>0</v>
      </c>
      <c r="BF180" s="339">
        <f t="shared" si="216"/>
        <v>0</v>
      </c>
      <c r="BG180" s="163"/>
      <c r="BH180" s="260"/>
      <c r="BI180" s="170">
        <f t="shared" si="203"/>
        <v>0</v>
      </c>
      <c r="BJ180" s="339">
        <f t="shared" si="204"/>
        <v>0</v>
      </c>
      <c r="BL180" s="260"/>
      <c r="BM180" s="170">
        <f t="shared" si="221"/>
        <v>0</v>
      </c>
      <c r="BN180" s="339">
        <f t="shared" si="222"/>
        <v>0</v>
      </c>
      <c r="BP180" s="66">
        <f t="shared" si="207"/>
        <v>0</v>
      </c>
      <c r="BQ180" s="170">
        <f t="shared" si="208"/>
        <v>0</v>
      </c>
      <c r="BR180" s="339">
        <f t="shared" si="209"/>
        <v>0</v>
      </c>
      <c r="BT180" s="66"/>
      <c r="BU180" s="170">
        <f t="shared" si="210"/>
        <v>0</v>
      </c>
      <c r="BV180" s="339">
        <f t="shared" si="211"/>
        <v>0</v>
      </c>
      <c r="BX180" s="418">
        <f t="shared" si="212"/>
        <v>0</v>
      </c>
      <c r="BY180" s="170">
        <f t="shared" si="213"/>
        <v>0</v>
      </c>
      <c r="BZ180" s="339">
        <v>0</v>
      </c>
      <c r="CB180" s="418">
        <f t="shared" si="214"/>
        <v>0</v>
      </c>
      <c r="CC180" s="170">
        <f t="shared" si="215"/>
        <v>0</v>
      </c>
      <c r="CD180" s="339">
        <v>0</v>
      </c>
      <c r="CF180" s="418">
        <v>0</v>
      </c>
      <c r="CG180" s="170">
        <v>0</v>
      </c>
      <c r="CH180" s="339">
        <v>0</v>
      </c>
      <c r="CJ180" s="418">
        <v>0</v>
      </c>
      <c r="CK180" s="170">
        <v>0</v>
      </c>
      <c r="CL180" s="339">
        <v>0</v>
      </c>
    </row>
    <row r="181" spans="1:90" ht="15" customHeight="1" outlineLevel="2">
      <c r="A181" s="140" t="s">
        <v>106</v>
      </c>
      <c r="B181" s="108">
        <v>10450</v>
      </c>
      <c r="C181" s="13" t="s">
        <v>13531</v>
      </c>
      <c r="D181" s="593" t="s">
        <v>13438</v>
      </c>
      <c r="E181" s="614" t="s">
        <v>68</v>
      </c>
      <c r="F181" s="112">
        <v>164.44</v>
      </c>
      <c r="G181" s="615"/>
      <c r="H181" s="110">
        <v>0.29310000000000003</v>
      </c>
      <c r="I181" s="104">
        <f t="shared" si="220"/>
        <v>0</v>
      </c>
      <c r="J181" s="470">
        <f t="shared" si="189"/>
        <v>0</v>
      </c>
      <c r="K181" s="890"/>
      <c r="L181" s="260"/>
      <c r="M181" s="170"/>
      <c r="N181" s="339"/>
      <c r="O181" s="277"/>
      <c r="P181" s="260"/>
      <c r="Q181" s="170"/>
      <c r="R181" s="339"/>
      <c r="S181" s="330"/>
      <c r="T181" s="354"/>
      <c r="U181" s="170"/>
      <c r="V181" s="363"/>
      <c r="W181" s="21"/>
      <c r="X181" s="354"/>
      <c r="Y181" s="168"/>
      <c r="Z181" s="341"/>
      <c r="AA181" s="277"/>
      <c r="AB181" s="354"/>
      <c r="AC181" s="168"/>
      <c r="AD181" s="341"/>
      <c r="AE181" s="277"/>
      <c r="AF181" s="260"/>
      <c r="AG181" s="170"/>
      <c r="AH181" s="339"/>
      <c r="AI181" s="277"/>
      <c r="AJ181" s="260"/>
      <c r="AK181" s="170"/>
      <c r="AL181" s="339"/>
      <c r="AM181" s="151"/>
      <c r="AN181" s="260"/>
      <c r="AO181" s="170"/>
      <c r="AP181" s="339"/>
      <c r="AQ181" s="151"/>
      <c r="AR181" s="260"/>
      <c r="AS181" s="170"/>
      <c r="AT181" s="339"/>
      <c r="AU181" s="151"/>
      <c r="AV181" s="364"/>
      <c r="AW181" s="170"/>
      <c r="AX181" s="479"/>
      <c r="AY181" s="151"/>
      <c r="AZ181" s="297"/>
      <c r="BA181" s="170"/>
      <c r="BB181" s="479"/>
      <c r="BC181" s="151"/>
      <c r="BD181" s="260"/>
      <c r="BE181" s="170">
        <f t="shared" si="202"/>
        <v>0</v>
      </c>
      <c r="BF181" s="339">
        <f t="shared" si="216"/>
        <v>0</v>
      </c>
      <c r="BG181" s="163"/>
      <c r="BH181" s="260"/>
      <c r="BI181" s="170">
        <f t="shared" si="203"/>
        <v>0</v>
      </c>
      <c r="BJ181" s="339">
        <f t="shared" si="204"/>
        <v>0</v>
      </c>
      <c r="BL181" s="260"/>
      <c r="BM181" s="170">
        <f t="shared" si="221"/>
        <v>0</v>
      </c>
      <c r="BN181" s="339">
        <f t="shared" si="222"/>
        <v>0</v>
      </c>
      <c r="BP181" s="66">
        <f t="shared" si="207"/>
        <v>0</v>
      </c>
      <c r="BQ181" s="170">
        <f t="shared" si="208"/>
        <v>0</v>
      </c>
      <c r="BR181" s="339">
        <f t="shared" si="209"/>
        <v>0</v>
      </c>
      <c r="BT181" s="66"/>
      <c r="BU181" s="170">
        <f t="shared" si="210"/>
        <v>0</v>
      </c>
      <c r="BV181" s="339">
        <f t="shared" si="211"/>
        <v>0</v>
      </c>
      <c r="BX181" s="418">
        <f t="shared" si="212"/>
        <v>0</v>
      </c>
      <c r="BY181" s="170">
        <f t="shared" si="213"/>
        <v>0</v>
      </c>
      <c r="BZ181" s="339">
        <v>0</v>
      </c>
      <c r="CB181" s="418">
        <f t="shared" si="214"/>
        <v>0</v>
      </c>
      <c r="CC181" s="170">
        <f t="shared" si="215"/>
        <v>0</v>
      </c>
      <c r="CD181" s="339">
        <v>0</v>
      </c>
      <c r="CF181" s="418">
        <v>0</v>
      </c>
      <c r="CG181" s="170">
        <v>0</v>
      </c>
      <c r="CH181" s="339">
        <v>0</v>
      </c>
      <c r="CJ181" s="418">
        <v>0</v>
      </c>
      <c r="CK181" s="170">
        <v>0</v>
      </c>
      <c r="CL181" s="339">
        <v>0</v>
      </c>
    </row>
    <row r="182" spans="1:90" ht="15" customHeight="1" outlineLevel="2">
      <c r="A182" s="140" t="s">
        <v>106</v>
      </c>
      <c r="B182" s="108">
        <v>12980</v>
      </c>
      <c r="C182" s="13" t="s">
        <v>13532</v>
      </c>
      <c r="D182" s="593" t="s">
        <v>13439</v>
      </c>
      <c r="E182" s="614" t="s">
        <v>68</v>
      </c>
      <c r="F182" s="112">
        <v>13.5</v>
      </c>
      <c r="G182" s="615"/>
      <c r="H182" s="110">
        <v>0.29310000000000003</v>
      </c>
      <c r="I182" s="104">
        <f t="shared" si="220"/>
        <v>0</v>
      </c>
      <c r="J182" s="470">
        <f t="shared" si="189"/>
        <v>0</v>
      </c>
      <c r="K182" s="890"/>
      <c r="L182" s="275"/>
      <c r="M182" s="136"/>
      <c r="N182" s="342"/>
      <c r="O182" s="277"/>
      <c r="P182" s="275"/>
      <c r="Q182" s="136"/>
      <c r="R182" s="342"/>
      <c r="S182" s="330"/>
      <c r="T182" s="355"/>
      <c r="U182" s="136"/>
      <c r="V182" s="365"/>
      <c r="W182" s="21"/>
      <c r="X182" s="355"/>
      <c r="Y182" s="328"/>
      <c r="Z182" s="344"/>
      <c r="AA182" s="277"/>
      <c r="AB182" s="355"/>
      <c r="AC182" s="328"/>
      <c r="AD182" s="344"/>
      <c r="AE182" s="277"/>
      <c r="AF182" s="275"/>
      <c r="AG182" s="136"/>
      <c r="AH182" s="342"/>
      <c r="AI182" s="277"/>
      <c r="AJ182" s="275"/>
      <c r="AK182" s="136"/>
      <c r="AL182" s="342"/>
      <c r="AM182" s="151"/>
      <c r="AN182" s="275"/>
      <c r="AO182" s="136"/>
      <c r="AP182" s="342"/>
      <c r="AQ182" s="151"/>
      <c r="AR182" s="275"/>
      <c r="AS182" s="136"/>
      <c r="AT182" s="342"/>
      <c r="AU182" s="151"/>
      <c r="AV182" s="366"/>
      <c r="AW182" s="136"/>
      <c r="AX182" s="480"/>
      <c r="AY182" s="151"/>
      <c r="AZ182" s="298"/>
      <c r="BA182" s="136"/>
      <c r="BB182" s="480"/>
      <c r="BC182" s="151"/>
      <c r="BD182" s="275"/>
      <c r="BE182" s="136">
        <f t="shared" si="202"/>
        <v>0</v>
      </c>
      <c r="BF182" s="342">
        <f t="shared" si="216"/>
        <v>0</v>
      </c>
      <c r="BG182" s="163"/>
      <c r="BH182" s="275"/>
      <c r="BI182" s="136">
        <f t="shared" si="203"/>
        <v>0</v>
      </c>
      <c r="BJ182" s="342">
        <f t="shared" si="204"/>
        <v>0</v>
      </c>
      <c r="BL182" s="275"/>
      <c r="BM182" s="136">
        <f t="shared" si="221"/>
        <v>0</v>
      </c>
      <c r="BN182" s="342">
        <f t="shared" si="222"/>
        <v>0</v>
      </c>
      <c r="BP182" s="68">
        <f t="shared" si="207"/>
        <v>0</v>
      </c>
      <c r="BQ182" s="136">
        <f t="shared" si="208"/>
        <v>0</v>
      </c>
      <c r="BR182" s="342">
        <f t="shared" si="209"/>
        <v>0</v>
      </c>
      <c r="BT182" s="68"/>
      <c r="BU182" s="136">
        <f t="shared" si="210"/>
        <v>0</v>
      </c>
      <c r="BV182" s="342">
        <f t="shared" si="211"/>
        <v>0</v>
      </c>
      <c r="BX182" s="420">
        <f t="shared" si="212"/>
        <v>0</v>
      </c>
      <c r="BY182" s="136">
        <f t="shared" si="213"/>
        <v>0</v>
      </c>
      <c r="BZ182" s="342">
        <v>0</v>
      </c>
      <c r="CB182" s="420">
        <f t="shared" si="214"/>
        <v>0</v>
      </c>
      <c r="CC182" s="136">
        <f t="shared" si="215"/>
        <v>0</v>
      </c>
      <c r="CD182" s="342">
        <v>0</v>
      </c>
      <c r="CF182" s="420">
        <v>0</v>
      </c>
      <c r="CG182" s="136">
        <v>0</v>
      </c>
      <c r="CH182" s="342">
        <v>0</v>
      </c>
      <c r="CJ182" s="420">
        <v>0</v>
      </c>
      <c r="CK182" s="136">
        <v>0</v>
      </c>
      <c r="CL182" s="342">
        <v>0</v>
      </c>
    </row>
    <row r="183" spans="1:90" ht="15" customHeight="1">
      <c r="A183" s="453"/>
      <c r="B183" s="454"/>
      <c r="C183" s="455">
        <v>9</v>
      </c>
      <c r="D183" s="592" t="s">
        <v>248</v>
      </c>
      <c r="E183" s="455"/>
      <c r="F183" s="455"/>
      <c r="G183" s="456"/>
      <c r="H183" s="457"/>
      <c r="I183" s="458"/>
      <c r="J183" s="459">
        <f>SUM(J184:J191)</f>
        <v>0</v>
      </c>
      <c r="K183" s="890"/>
      <c r="L183" s="264"/>
      <c r="M183" s="265"/>
      <c r="N183" s="329"/>
      <c r="O183" s="277"/>
      <c r="P183" s="264"/>
      <c r="Q183" s="265"/>
      <c r="R183" s="329"/>
      <c r="S183" s="351"/>
      <c r="T183" s="299"/>
      <c r="U183" s="367"/>
      <c r="V183" s="368"/>
      <c r="W183" s="21"/>
      <c r="X183" s="299"/>
      <c r="Y183" s="352"/>
      <c r="Z183" s="333"/>
      <c r="AA183" s="277"/>
      <c r="AB183" s="299"/>
      <c r="AC183" s="352"/>
      <c r="AD183" s="333"/>
      <c r="AE183" s="277"/>
      <c r="AF183" s="264"/>
      <c r="AG183" s="265"/>
      <c r="AH183" s="329"/>
      <c r="AI183" s="277"/>
      <c r="AJ183" s="264"/>
      <c r="AK183" s="265"/>
      <c r="AL183" s="329"/>
      <c r="AM183" s="151"/>
      <c r="AN183" s="264"/>
      <c r="AO183" s="265"/>
      <c r="AP183" s="329"/>
      <c r="AQ183" s="151"/>
      <c r="AR183" s="264"/>
      <c r="AS183" s="265"/>
      <c r="AT183" s="329"/>
      <c r="AU183" s="151"/>
      <c r="AV183" s="299" t="s">
        <v>516</v>
      </c>
      <c r="AW183" s="367"/>
      <c r="AX183" s="481"/>
      <c r="AY183" s="320"/>
      <c r="AZ183" s="299"/>
      <c r="BA183" s="367"/>
      <c r="BB183" s="481"/>
      <c r="BC183" s="320"/>
      <c r="BD183" s="264"/>
      <c r="BE183" s="265"/>
      <c r="BF183" s="329"/>
      <c r="BG183" s="163"/>
      <c r="BH183" s="264"/>
      <c r="BI183" s="265"/>
      <c r="BJ183" s="329"/>
      <c r="BL183" s="264"/>
      <c r="BM183" s="265"/>
      <c r="BN183" s="329"/>
      <c r="BP183" s="288"/>
      <c r="BQ183" s="289"/>
      <c r="BR183" s="335"/>
      <c r="BT183" s="288"/>
      <c r="BU183" s="289"/>
      <c r="BV183" s="335"/>
      <c r="BX183" s="299"/>
      <c r="BY183" s="367"/>
      <c r="BZ183" s="411"/>
      <c r="CB183" s="299"/>
      <c r="CC183" s="367"/>
      <c r="CD183" s="411"/>
      <c r="CF183" s="299"/>
      <c r="CG183" s="367"/>
      <c r="CH183" s="411"/>
      <c r="CJ183" s="299"/>
      <c r="CK183" s="367"/>
      <c r="CL183" s="411"/>
    </row>
    <row r="184" spans="1:90" ht="15" customHeight="1" outlineLevel="1">
      <c r="A184" s="140" t="s">
        <v>106</v>
      </c>
      <c r="B184" s="108">
        <v>254</v>
      </c>
      <c r="C184" s="13" t="s">
        <v>299</v>
      </c>
      <c r="D184" s="593" t="s">
        <v>13410</v>
      </c>
      <c r="E184" s="614" t="s">
        <v>67</v>
      </c>
      <c r="F184" s="112">
        <v>83.13</v>
      </c>
      <c r="G184" s="615"/>
      <c r="H184" s="110">
        <v>0.29310000000000003</v>
      </c>
      <c r="I184" s="104">
        <f t="shared" ref="I184:I191" si="223">TRUNC(((G184*$H$37)+G184),2)</f>
        <v>0</v>
      </c>
      <c r="J184" s="470">
        <f t="shared" si="189"/>
        <v>0</v>
      </c>
      <c r="K184" s="890"/>
      <c r="L184" s="263"/>
      <c r="M184" s="114"/>
      <c r="N184" s="336"/>
      <c r="O184" s="277"/>
      <c r="P184" s="263"/>
      <c r="Q184" s="114"/>
      <c r="R184" s="336"/>
      <c r="S184" s="330"/>
      <c r="T184" s="353"/>
      <c r="U184" s="114"/>
      <c r="V184" s="361"/>
      <c r="W184" s="21"/>
      <c r="X184" s="353"/>
      <c r="Y184" s="167"/>
      <c r="Z184" s="338"/>
      <c r="AA184" s="277"/>
      <c r="AB184" s="353"/>
      <c r="AC184" s="167"/>
      <c r="AD184" s="338"/>
      <c r="AE184" s="277"/>
      <c r="AF184" s="263"/>
      <c r="AG184" s="114"/>
      <c r="AH184" s="336"/>
      <c r="AI184" s="277"/>
      <c r="AJ184" s="263"/>
      <c r="AK184" s="114"/>
      <c r="AL184" s="336"/>
      <c r="AM184" s="151"/>
      <c r="AN184" s="263"/>
      <c r="AO184" s="114"/>
      <c r="AP184" s="336"/>
      <c r="AQ184" s="151"/>
      <c r="AR184" s="263"/>
      <c r="AS184" s="114"/>
      <c r="AT184" s="336"/>
      <c r="AU184" s="151"/>
      <c r="AV184" s="362"/>
      <c r="AW184" s="114"/>
      <c r="AX184" s="478"/>
      <c r="AY184" s="151"/>
      <c r="AZ184" s="296"/>
      <c r="BA184" s="114"/>
      <c r="BB184" s="478"/>
      <c r="BC184" s="151"/>
      <c r="BD184" s="263"/>
      <c r="BE184" s="114">
        <f t="shared" si="202"/>
        <v>0</v>
      </c>
      <c r="BF184" s="336">
        <f t="shared" si="216"/>
        <v>0</v>
      </c>
      <c r="BG184" s="163"/>
      <c r="BH184" s="263"/>
      <c r="BI184" s="114">
        <f t="shared" si="203"/>
        <v>0</v>
      </c>
      <c r="BJ184" s="336">
        <f t="shared" si="204"/>
        <v>0</v>
      </c>
      <c r="BL184" s="263"/>
      <c r="BM184" s="114">
        <f t="shared" ref="BM184:BM191" si="224">TRUNC(BL184*M184,2)</f>
        <v>0</v>
      </c>
      <c r="BN184" s="336">
        <f t="shared" ref="BN184:BN191" si="225">BL184/($F184-$X184-$AZ184)</f>
        <v>0</v>
      </c>
      <c r="BP184" s="69">
        <f t="shared" si="207"/>
        <v>0</v>
      </c>
      <c r="BQ184" s="114">
        <f t="shared" si="208"/>
        <v>0</v>
      </c>
      <c r="BR184" s="336">
        <f t="shared" si="209"/>
        <v>0</v>
      </c>
      <c r="BT184" s="69"/>
      <c r="BU184" s="114">
        <f t="shared" si="210"/>
        <v>0</v>
      </c>
      <c r="BV184" s="336">
        <f t="shared" si="211"/>
        <v>0</v>
      </c>
      <c r="BX184" s="309">
        <f t="shared" si="212"/>
        <v>0</v>
      </c>
      <c r="BY184" s="114">
        <f t="shared" si="213"/>
        <v>0</v>
      </c>
      <c r="BZ184" s="336">
        <v>0</v>
      </c>
      <c r="CB184" s="309">
        <f t="shared" si="214"/>
        <v>0</v>
      </c>
      <c r="CC184" s="114">
        <f t="shared" si="215"/>
        <v>0</v>
      </c>
      <c r="CD184" s="336">
        <v>0</v>
      </c>
      <c r="CF184" s="309">
        <v>0</v>
      </c>
      <c r="CG184" s="114">
        <v>0</v>
      </c>
      <c r="CH184" s="336">
        <v>0</v>
      </c>
      <c r="CJ184" s="309">
        <v>0</v>
      </c>
      <c r="CK184" s="114">
        <v>0</v>
      </c>
      <c r="CL184" s="336">
        <v>0</v>
      </c>
    </row>
    <row r="185" spans="1:90" ht="15" customHeight="1" outlineLevel="1">
      <c r="A185" s="140" t="s">
        <v>15</v>
      </c>
      <c r="B185" s="107">
        <v>94228</v>
      </c>
      <c r="C185" s="13" t="s">
        <v>300</v>
      </c>
      <c r="D185" s="593" t="str">
        <f>IF(B185="","",IFERROR(VLOOKUP(B185,'SINAPI12-24'!$A$5:$H$17812,2,FALSE),VLOOKUP(ORÇAMENTO!B185,COMPOSIÇÕES!$A$9:$G$258,5,FALSE)))</f>
        <v>CALHA EM CHAPA DE AÇO GALVANIZADO NÚMERO 24, DESENVOLVIMENTO DE 50 CM, INCLUSO TRANSPORTE VERTICAL. AF_07/2019</v>
      </c>
      <c r="E185" s="614" t="str">
        <f>IF(B185="","",IFERROR(VLOOKUP(B185,'SINAPI12-24'!$A$5:$H$17812,3,FALSE),VLOOKUP(ORÇAMENTO!B185,COMPOSIÇÕES!$A$9:$G$258,6,FALSE)))</f>
        <v>M</v>
      </c>
      <c r="F185" s="112">
        <v>115.14</v>
      </c>
      <c r="G185" s="615"/>
      <c r="H185" s="110">
        <v>0.29310000000000003</v>
      </c>
      <c r="I185" s="104">
        <f t="shared" si="223"/>
        <v>0</v>
      </c>
      <c r="J185" s="470">
        <f t="shared" si="189"/>
        <v>0</v>
      </c>
      <c r="K185" s="890"/>
      <c r="L185" s="260"/>
      <c r="M185" s="170"/>
      <c r="N185" s="339"/>
      <c r="O185" s="277"/>
      <c r="P185" s="260"/>
      <c r="Q185" s="170"/>
      <c r="R185" s="339"/>
      <c r="S185" s="330"/>
      <c r="T185" s="354"/>
      <c r="U185" s="170"/>
      <c r="V185" s="363"/>
      <c r="W185" s="21"/>
      <c r="X185" s="354"/>
      <c r="Y185" s="168"/>
      <c r="Z185" s="341"/>
      <c r="AA185" s="277"/>
      <c r="AB185" s="354"/>
      <c r="AC185" s="168"/>
      <c r="AD185" s="341"/>
      <c r="AE185" s="277"/>
      <c r="AF185" s="260"/>
      <c r="AG185" s="170"/>
      <c r="AH185" s="339"/>
      <c r="AI185" s="277"/>
      <c r="AJ185" s="260"/>
      <c r="AK185" s="170"/>
      <c r="AL185" s="339"/>
      <c r="AM185" s="151"/>
      <c r="AN185" s="260"/>
      <c r="AO185" s="170"/>
      <c r="AP185" s="339"/>
      <c r="AQ185" s="151"/>
      <c r="AR185" s="260"/>
      <c r="AS185" s="170"/>
      <c r="AT185" s="339"/>
      <c r="AU185" s="151"/>
      <c r="AV185" s="364"/>
      <c r="AW185" s="170"/>
      <c r="AX185" s="479"/>
      <c r="AY185" s="151"/>
      <c r="AZ185" s="297"/>
      <c r="BA185" s="170"/>
      <c r="BB185" s="479"/>
      <c r="BC185" s="151"/>
      <c r="BD185" s="260"/>
      <c r="BE185" s="170">
        <f t="shared" si="202"/>
        <v>0</v>
      </c>
      <c r="BF185" s="339">
        <f t="shared" si="216"/>
        <v>0</v>
      </c>
      <c r="BG185" s="163"/>
      <c r="BH185" s="260"/>
      <c r="BI185" s="170">
        <f t="shared" si="203"/>
        <v>0</v>
      </c>
      <c r="BJ185" s="339">
        <f t="shared" si="204"/>
        <v>0</v>
      </c>
      <c r="BL185" s="260"/>
      <c r="BM185" s="170">
        <f t="shared" si="224"/>
        <v>0</v>
      </c>
      <c r="BN185" s="339">
        <f t="shared" si="225"/>
        <v>0</v>
      </c>
      <c r="BP185" s="66">
        <f t="shared" si="207"/>
        <v>0</v>
      </c>
      <c r="BQ185" s="170">
        <f t="shared" si="208"/>
        <v>0</v>
      </c>
      <c r="BR185" s="339">
        <f t="shared" si="209"/>
        <v>0</v>
      </c>
      <c r="BT185" s="66"/>
      <c r="BU185" s="170">
        <f t="shared" si="210"/>
        <v>0</v>
      </c>
      <c r="BV185" s="339">
        <f t="shared" si="211"/>
        <v>0</v>
      </c>
      <c r="BX185" s="418">
        <f t="shared" si="212"/>
        <v>0</v>
      </c>
      <c r="BY185" s="170">
        <f t="shared" si="213"/>
        <v>0</v>
      </c>
      <c r="BZ185" s="339">
        <v>0</v>
      </c>
      <c r="CB185" s="418">
        <f t="shared" si="214"/>
        <v>0</v>
      </c>
      <c r="CC185" s="170">
        <f t="shared" si="215"/>
        <v>0</v>
      </c>
      <c r="CD185" s="339">
        <v>0</v>
      </c>
      <c r="CF185" s="418">
        <v>0</v>
      </c>
      <c r="CG185" s="170">
        <v>0</v>
      </c>
      <c r="CH185" s="339">
        <v>0</v>
      </c>
      <c r="CJ185" s="418">
        <v>0</v>
      </c>
      <c r="CK185" s="170">
        <v>0</v>
      </c>
      <c r="CL185" s="339">
        <v>0</v>
      </c>
    </row>
    <row r="186" spans="1:90" ht="15" customHeight="1" outlineLevel="1">
      <c r="A186" s="140" t="s">
        <v>15</v>
      </c>
      <c r="B186" s="107">
        <v>94231</v>
      </c>
      <c r="C186" s="13" t="s">
        <v>301</v>
      </c>
      <c r="D186" s="593" t="str">
        <f>IF(B186="","",IFERROR(VLOOKUP(B186,'SINAPI12-24'!$A$5:$H$17812,2,FALSE),VLOOKUP(ORÇAMENTO!B186,COMPOSIÇÕES!$A$9:$G$258,5,FALSE)))</f>
        <v>RUFO EM CHAPA DE AÇO GALVANIZADO NÚMERO 24, CORTE DE 25 CM, INCLUSO TRANSPORTE VERTICAL. AF_07/2019</v>
      </c>
      <c r="E186" s="614" t="str">
        <f>IF(B186="","",IFERROR(VLOOKUP(B186,'SINAPI12-24'!$A$5:$H$17812,3,FALSE),VLOOKUP(ORÇAMENTO!B186,COMPOSIÇÕES!$A$9:$G$258,6,FALSE)))</f>
        <v>M</v>
      </c>
      <c r="F186" s="112">
        <v>139.80000000000001</v>
      </c>
      <c r="G186" s="615"/>
      <c r="H186" s="110">
        <v>0.29310000000000003</v>
      </c>
      <c r="I186" s="104">
        <f t="shared" si="223"/>
        <v>0</v>
      </c>
      <c r="J186" s="470">
        <f t="shared" si="189"/>
        <v>0</v>
      </c>
      <c r="K186" s="890"/>
      <c r="L186" s="260"/>
      <c r="M186" s="170"/>
      <c r="N186" s="339"/>
      <c r="O186" s="277"/>
      <c r="P186" s="260"/>
      <c r="Q186" s="170"/>
      <c r="R186" s="339"/>
      <c r="S186" s="330"/>
      <c r="T186" s="354"/>
      <c r="U186" s="170"/>
      <c r="V186" s="363"/>
      <c r="W186" s="21"/>
      <c r="X186" s="354"/>
      <c r="Y186" s="168"/>
      <c r="Z186" s="341"/>
      <c r="AA186" s="277"/>
      <c r="AB186" s="354"/>
      <c r="AC186" s="168"/>
      <c r="AD186" s="341"/>
      <c r="AE186" s="277"/>
      <c r="AF186" s="260"/>
      <c r="AG186" s="170"/>
      <c r="AH186" s="339"/>
      <c r="AI186" s="277"/>
      <c r="AJ186" s="260"/>
      <c r="AK186" s="170"/>
      <c r="AL186" s="339"/>
      <c r="AM186" s="151"/>
      <c r="AN186" s="260"/>
      <c r="AO186" s="170"/>
      <c r="AP186" s="339"/>
      <c r="AQ186" s="151"/>
      <c r="AR186" s="260"/>
      <c r="AS186" s="170"/>
      <c r="AT186" s="339"/>
      <c r="AU186" s="151"/>
      <c r="AV186" s="364"/>
      <c r="AW186" s="170"/>
      <c r="AX186" s="479"/>
      <c r="AY186" s="151"/>
      <c r="AZ186" s="297"/>
      <c r="BA186" s="170"/>
      <c r="BB186" s="479"/>
      <c r="BC186" s="151"/>
      <c r="BD186" s="260"/>
      <c r="BE186" s="170">
        <f t="shared" si="202"/>
        <v>0</v>
      </c>
      <c r="BF186" s="339">
        <f t="shared" si="216"/>
        <v>0</v>
      </c>
      <c r="BG186" s="163"/>
      <c r="BH186" s="260"/>
      <c r="BI186" s="170">
        <f t="shared" si="203"/>
        <v>0</v>
      </c>
      <c r="BJ186" s="339">
        <f t="shared" si="204"/>
        <v>0</v>
      </c>
      <c r="BL186" s="260"/>
      <c r="BM186" s="170">
        <f t="shared" si="224"/>
        <v>0</v>
      </c>
      <c r="BN186" s="339">
        <f t="shared" si="225"/>
        <v>0</v>
      </c>
      <c r="BP186" s="66">
        <f t="shared" si="207"/>
        <v>0</v>
      </c>
      <c r="BQ186" s="170">
        <f t="shared" si="208"/>
        <v>0</v>
      </c>
      <c r="BR186" s="339">
        <f t="shared" si="209"/>
        <v>0</v>
      </c>
      <c r="BT186" s="66"/>
      <c r="BU186" s="170">
        <f t="shared" si="210"/>
        <v>0</v>
      </c>
      <c r="BV186" s="339">
        <f t="shared" si="211"/>
        <v>0</v>
      </c>
      <c r="BX186" s="418">
        <f t="shared" si="212"/>
        <v>0</v>
      </c>
      <c r="BY186" s="170">
        <f t="shared" si="213"/>
        <v>0</v>
      </c>
      <c r="BZ186" s="339">
        <v>0</v>
      </c>
      <c r="CB186" s="418">
        <f t="shared" si="214"/>
        <v>0</v>
      </c>
      <c r="CC186" s="170">
        <f t="shared" si="215"/>
        <v>0</v>
      </c>
      <c r="CD186" s="339">
        <v>0</v>
      </c>
      <c r="CF186" s="418">
        <v>0</v>
      </c>
      <c r="CG186" s="170">
        <v>0</v>
      </c>
      <c r="CH186" s="339">
        <v>0</v>
      </c>
      <c r="CJ186" s="418">
        <v>0</v>
      </c>
      <c r="CK186" s="170">
        <v>0</v>
      </c>
      <c r="CL186" s="339">
        <v>0</v>
      </c>
    </row>
    <row r="187" spans="1:90" ht="15" customHeight="1" outlineLevel="1">
      <c r="A187" s="140" t="s">
        <v>15</v>
      </c>
      <c r="B187" s="107">
        <v>94231</v>
      </c>
      <c r="C187" s="13" t="s">
        <v>302</v>
      </c>
      <c r="D187" s="593" t="str">
        <f>IF(B187="","",IFERROR(VLOOKUP(B187,'SINAPI12-24'!$A$5:$H$17812,2,FALSE),VLOOKUP(ORÇAMENTO!B187,COMPOSIÇÕES!$A$9:$G$258,5,FALSE)))</f>
        <v>RUFO EM CHAPA DE AÇO GALVANIZADO NÚMERO 24, CORTE DE 25 CM, INCLUSO TRANSPORTE VERTICAL. AF_07/2019</v>
      </c>
      <c r="E187" s="614" t="str">
        <f>IF(B187="","",IFERROR(VLOOKUP(B187,'SINAPI12-24'!$A$5:$H$17812,3,FALSE),VLOOKUP(ORÇAMENTO!B187,COMPOSIÇÕES!$A$9:$G$258,6,FALSE)))</f>
        <v>M</v>
      </c>
      <c r="F187" s="112">
        <v>66.150000000000006</v>
      </c>
      <c r="G187" s="615"/>
      <c r="H187" s="110">
        <v>0.29310000000000003</v>
      </c>
      <c r="I187" s="104">
        <f t="shared" si="223"/>
        <v>0</v>
      </c>
      <c r="J187" s="470">
        <f t="shared" si="189"/>
        <v>0</v>
      </c>
      <c r="K187" s="890"/>
      <c r="L187" s="260"/>
      <c r="M187" s="170"/>
      <c r="N187" s="339"/>
      <c r="O187" s="277"/>
      <c r="P187" s="260"/>
      <c r="Q187" s="170"/>
      <c r="R187" s="339"/>
      <c r="S187" s="330"/>
      <c r="T187" s="354"/>
      <c r="U187" s="170"/>
      <c r="V187" s="363"/>
      <c r="W187" s="21"/>
      <c r="X187" s="354"/>
      <c r="Y187" s="168"/>
      <c r="Z187" s="341"/>
      <c r="AA187" s="277"/>
      <c r="AB187" s="354"/>
      <c r="AC187" s="168"/>
      <c r="AD187" s="341"/>
      <c r="AE187" s="277"/>
      <c r="AF187" s="260"/>
      <c r="AG187" s="170"/>
      <c r="AH187" s="339"/>
      <c r="AI187" s="277"/>
      <c r="AJ187" s="260"/>
      <c r="AK187" s="170"/>
      <c r="AL187" s="339"/>
      <c r="AM187" s="151"/>
      <c r="AN187" s="260"/>
      <c r="AO187" s="170"/>
      <c r="AP187" s="339"/>
      <c r="AQ187" s="151"/>
      <c r="AR187" s="260"/>
      <c r="AS187" s="170"/>
      <c r="AT187" s="339"/>
      <c r="AU187" s="151"/>
      <c r="AV187" s="364"/>
      <c r="AW187" s="170"/>
      <c r="AX187" s="479"/>
      <c r="AY187" s="151"/>
      <c r="AZ187" s="297"/>
      <c r="BA187" s="170"/>
      <c r="BB187" s="479"/>
      <c r="BC187" s="151"/>
      <c r="BD187" s="260"/>
      <c r="BE187" s="170">
        <f t="shared" si="202"/>
        <v>0</v>
      </c>
      <c r="BF187" s="339">
        <f t="shared" si="216"/>
        <v>0</v>
      </c>
      <c r="BG187" s="163"/>
      <c r="BH187" s="260"/>
      <c r="BI187" s="170">
        <f t="shared" si="203"/>
        <v>0</v>
      </c>
      <c r="BJ187" s="339">
        <f t="shared" si="204"/>
        <v>0</v>
      </c>
      <c r="BL187" s="260"/>
      <c r="BM187" s="170">
        <f t="shared" si="224"/>
        <v>0</v>
      </c>
      <c r="BN187" s="339">
        <f t="shared" si="225"/>
        <v>0</v>
      </c>
      <c r="BP187" s="66">
        <f t="shared" si="207"/>
        <v>0</v>
      </c>
      <c r="BQ187" s="170">
        <f t="shared" si="208"/>
        <v>0</v>
      </c>
      <c r="BR187" s="339">
        <f t="shared" si="209"/>
        <v>0</v>
      </c>
      <c r="BT187" s="66"/>
      <c r="BU187" s="170">
        <f t="shared" si="210"/>
        <v>0</v>
      </c>
      <c r="BV187" s="339">
        <f t="shared" si="211"/>
        <v>0</v>
      </c>
      <c r="BX187" s="418">
        <f t="shared" si="212"/>
        <v>0</v>
      </c>
      <c r="BY187" s="170">
        <f t="shared" si="213"/>
        <v>0</v>
      </c>
      <c r="BZ187" s="339">
        <v>0</v>
      </c>
      <c r="CB187" s="418">
        <f t="shared" si="214"/>
        <v>0</v>
      </c>
      <c r="CC187" s="170">
        <f t="shared" si="215"/>
        <v>0</v>
      </c>
      <c r="CD187" s="339">
        <v>0</v>
      </c>
      <c r="CF187" s="418">
        <v>0</v>
      </c>
      <c r="CG187" s="170">
        <v>0</v>
      </c>
      <c r="CH187" s="339">
        <v>0</v>
      </c>
      <c r="CJ187" s="418">
        <v>0</v>
      </c>
      <c r="CK187" s="170">
        <v>0</v>
      </c>
      <c r="CL187" s="339">
        <v>0</v>
      </c>
    </row>
    <row r="188" spans="1:90" ht="15" customHeight="1" outlineLevel="1">
      <c r="A188" s="140" t="s">
        <v>15</v>
      </c>
      <c r="B188" s="107">
        <v>94231</v>
      </c>
      <c r="C188" s="13" t="s">
        <v>303</v>
      </c>
      <c r="D188" s="593" t="str">
        <f>IF(B188="","",IFERROR(VLOOKUP(B188,'SINAPI12-24'!$A$5:$H$17812,2,FALSE),VLOOKUP(ORÇAMENTO!B188,COMPOSIÇÕES!$A$9:$G$258,5,FALSE)))</f>
        <v>RUFO EM CHAPA DE AÇO GALVANIZADO NÚMERO 24, CORTE DE 25 CM, INCLUSO TRANSPORTE VERTICAL. AF_07/2019</v>
      </c>
      <c r="E188" s="614" t="str">
        <f>IF(B188="","",IFERROR(VLOOKUP(B188,'SINAPI12-24'!$A$5:$H$17812,3,FALSE),VLOOKUP(ORÇAMENTO!B188,COMPOSIÇÕES!$A$9:$G$258,6,FALSE)))</f>
        <v>M</v>
      </c>
      <c r="F188" s="112">
        <v>108.8</v>
      </c>
      <c r="G188" s="615"/>
      <c r="H188" s="110">
        <v>0.29310000000000003</v>
      </c>
      <c r="I188" s="104">
        <f t="shared" si="223"/>
        <v>0</v>
      </c>
      <c r="J188" s="470">
        <f t="shared" si="189"/>
        <v>0</v>
      </c>
      <c r="K188" s="890"/>
      <c r="L188" s="260"/>
      <c r="M188" s="170"/>
      <c r="N188" s="339"/>
      <c r="O188" s="277"/>
      <c r="P188" s="260"/>
      <c r="Q188" s="170"/>
      <c r="R188" s="339"/>
      <c r="S188" s="330"/>
      <c r="T188" s="354"/>
      <c r="U188" s="170"/>
      <c r="V188" s="363"/>
      <c r="W188" s="21"/>
      <c r="X188" s="354"/>
      <c r="Y188" s="168"/>
      <c r="Z188" s="341"/>
      <c r="AA188" s="277"/>
      <c r="AB188" s="354"/>
      <c r="AC188" s="168"/>
      <c r="AD188" s="341"/>
      <c r="AE188" s="277"/>
      <c r="AF188" s="260"/>
      <c r="AG188" s="170"/>
      <c r="AH188" s="339"/>
      <c r="AI188" s="277"/>
      <c r="AJ188" s="260"/>
      <c r="AK188" s="170"/>
      <c r="AL188" s="339"/>
      <c r="AM188" s="151"/>
      <c r="AN188" s="260"/>
      <c r="AO188" s="170"/>
      <c r="AP188" s="339"/>
      <c r="AQ188" s="151"/>
      <c r="AR188" s="260"/>
      <c r="AS188" s="170"/>
      <c r="AT188" s="339"/>
      <c r="AU188" s="151"/>
      <c r="AV188" s="364"/>
      <c r="AW188" s="170"/>
      <c r="AX188" s="479"/>
      <c r="AY188" s="151"/>
      <c r="AZ188" s="297"/>
      <c r="BA188" s="170"/>
      <c r="BB188" s="479"/>
      <c r="BC188" s="151"/>
      <c r="BD188" s="260"/>
      <c r="BE188" s="170">
        <f t="shared" si="202"/>
        <v>0</v>
      </c>
      <c r="BF188" s="339">
        <f t="shared" si="216"/>
        <v>0</v>
      </c>
      <c r="BG188" s="163"/>
      <c r="BH188" s="260"/>
      <c r="BI188" s="170">
        <f t="shared" si="203"/>
        <v>0</v>
      </c>
      <c r="BJ188" s="339">
        <f t="shared" si="204"/>
        <v>0</v>
      </c>
      <c r="BL188" s="260"/>
      <c r="BM188" s="170">
        <f t="shared" si="224"/>
        <v>0</v>
      </c>
      <c r="BN188" s="339">
        <f t="shared" si="225"/>
        <v>0</v>
      </c>
      <c r="BP188" s="66">
        <f t="shared" si="207"/>
        <v>0</v>
      </c>
      <c r="BQ188" s="170">
        <f t="shared" si="208"/>
        <v>0</v>
      </c>
      <c r="BR188" s="339">
        <f t="shared" si="209"/>
        <v>0</v>
      </c>
      <c r="BT188" s="66"/>
      <c r="BU188" s="170">
        <f t="shared" si="210"/>
        <v>0</v>
      </c>
      <c r="BV188" s="339">
        <f t="shared" si="211"/>
        <v>0</v>
      </c>
      <c r="BX188" s="418">
        <f t="shared" si="212"/>
        <v>0</v>
      </c>
      <c r="BY188" s="170">
        <f t="shared" si="213"/>
        <v>0</v>
      </c>
      <c r="BZ188" s="339">
        <v>0</v>
      </c>
      <c r="CB188" s="418">
        <f t="shared" si="214"/>
        <v>0</v>
      </c>
      <c r="CC188" s="170">
        <f t="shared" si="215"/>
        <v>0</v>
      </c>
      <c r="CD188" s="339">
        <v>0</v>
      </c>
      <c r="CF188" s="418">
        <v>0</v>
      </c>
      <c r="CG188" s="170">
        <v>0</v>
      </c>
      <c r="CH188" s="339">
        <v>0</v>
      </c>
      <c r="CJ188" s="418">
        <v>0</v>
      </c>
      <c r="CK188" s="170">
        <v>0</v>
      </c>
      <c r="CL188" s="339">
        <v>0</v>
      </c>
    </row>
    <row r="189" spans="1:90" ht="15" customHeight="1" outlineLevel="1">
      <c r="A189" s="193" t="s">
        <v>13403</v>
      </c>
      <c r="B189" s="108" t="s">
        <v>13372</v>
      </c>
      <c r="C189" s="13" t="s">
        <v>304</v>
      </c>
      <c r="D189" s="593" t="str">
        <f>IF(B189="","",IFERROR(VLOOKUP(B189,'SINAPI12-24'!$A$5:$H$17812,2,FALSE),VLOOKUP(ORÇAMENTO!B189,COMPOSIÇÕES!$A$9:$G$342,3,FALSE)))</f>
        <v>CHAPIM DE CONCRETO APARENTE COM ACABAMENTO DESEMPENADO, FORMA DE COMPENSADO PLASTIFICADO (MADEIRIT) DE 14 X 10 CM, FUNDIDO NO LOCAL. (REF. SINAPI (71623,1/2020))</v>
      </c>
      <c r="E189" s="614" t="str">
        <f>IF(B189="","",IFERROR(VLOOKUP(B189,'SINAPI12-24'!$A$5:$H$17812,3,FALSE),VLOOKUP(ORÇAMENTO!B189,COMPOSIÇÕES!$A$9:$G$342,4,FALSE)))</f>
        <v>M</v>
      </c>
      <c r="F189" s="112">
        <v>266</v>
      </c>
      <c r="G189" s="615"/>
      <c r="H189" s="110">
        <v>0.29310000000000003</v>
      </c>
      <c r="I189" s="104">
        <f t="shared" si="223"/>
        <v>0</v>
      </c>
      <c r="J189" s="470">
        <f t="shared" si="189"/>
        <v>0</v>
      </c>
      <c r="K189" s="890"/>
      <c r="L189" s="260"/>
      <c r="M189" s="170"/>
      <c r="N189" s="339"/>
      <c r="O189" s="277"/>
      <c r="P189" s="260"/>
      <c r="Q189" s="170"/>
      <c r="R189" s="339"/>
      <c r="S189" s="330"/>
      <c r="T189" s="354"/>
      <c r="U189" s="170"/>
      <c r="V189" s="363"/>
      <c r="W189" s="21"/>
      <c r="X189" s="354"/>
      <c r="Y189" s="168"/>
      <c r="Z189" s="341"/>
      <c r="AA189" s="277"/>
      <c r="AB189" s="354"/>
      <c r="AC189" s="168"/>
      <c r="AD189" s="341"/>
      <c r="AE189" s="277"/>
      <c r="AF189" s="260"/>
      <c r="AG189" s="170"/>
      <c r="AH189" s="339"/>
      <c r="AI189" s="277"/>
      <c r="AJ189" s="260"/>
      <c r="AK189" s="170"/>
      <c r="AL189" s="339"/>
      <c r="AM189" s="151"/>
      <c r="AN189" s="260"/>
      <c r="AO189" s="170"/>
      <c r="AP189" s="339"/>
      <c r="AQ189" s="151"/>
      <c r="AR189" s="260"/>
      <c r="AS189" s="170"/>
      <c r="AT189" s="339"/>
      <c r="AU189" s="151"/>
      <c r="AV189" s="364"/>
      <c r="AW189" s="170"/>
      <c r="AX189" s="479"/>
      <c r="AY189" s="151"/>
      <c r="AZ189" s="297"/>
      <c r="BA189" s="170"/>
      <c r="BB189" s="479"/>
      <c r="BC189" s="151"/>
      <c r="BD189" s="260"/>
      <c r="BE189" s="170">
        <f t="shared" si="202"/>
        <v>0</v>
      </c>
      <c r="BF189" s="339">
        <f t="shared" si="216"/>
        <v>0</v>
      </c>
      <c r="BG189" s="163"/>
      <c r="BH189" s="260"/>
      <c r="BI189" s="170">
        <f t="shared" si="203"/>
        <v>0</v>
      </c>
      <c r="BJ189" s="339">
        <f t="shared" si="204"/>
        <v>0</v>
      </c>
      <c r="BL189" s="260"/>
      <c r="BM189" s="170">
        <f t="shared" si="224"/>
        <v>0</v>
      </c>
      <c r="BN189" s="339">
        <f t="shared" si="225"/>
        <v>0</v>
      </c>
      <c r="BP189" s="66">
        <f t="shared" si="207"/>
        <v>0</v>
      </c>
      <c r="BQ189" s="170">
        <f t="shared" si="208"/>
        <v>0</v>
      </c>
      <c r="BR189" s="339">
        <f t="shared" si="209"/>
        <v>0</v>
      </c>
      <c r="BT189" s="66"/>
      <c r="BU189" s="170">
        <f t="shared" si="210"/>
        <v>0</v>
      </c>
      <c r="BV189" s="339">
        <f t="shared" si="211"/>
        <v>0</v>
      </c>
      <c r="BX189" s="418">
        <f t="shared" si="212"/>
        <v>0</v>
      </c>
      <c r="BY189" s="170">
        <f t="shared" si="213"/>
        <v>0</v>
      </c>
      <c r="BZ189" s="339">
        <v>0</v>
      </c>
      <c r="CB189" s="418">
        <f t="shared" si="214"/>
        <v>0</v>
      </c>
      <c r="CC189" s="170">
        <f t="shared" si="215"/>
        <v>0</v>
      </c>
      <c r="CD189" s="339">
        <v>0</v>
      </c>
      <c r="CF189" s="418">
        <v>0</v>
      </c>
      <c r="CG189" s="170">
        <v>0</v>
      </c>
      <c r="CH189" s="339">
        <v>0</v>
      </c>
      <c r="CJ189" s="418">
        <v>0</v>
      </c>
      <c r="CK189" s="170">
        <v>0</v>
      </c>
      <c r="CL189" s="339">
        <v>0</v>
      </c>
    </row>
    <row r="190" spans="1:90" ht="15" customHeight="1" outlineLevel="1">
      <c r="A190" s="140" t="s">
        <v>15</v>
      </c>
      <c r="B190" s="108">
        <v>100778</v>
      </c>
      <c r="C190" s="13" t="s">
        <v>305</v>
      </c>
      <c r="D190" s="593" t="str">
        <f>IF(B190="","",IFERROR(VLOOKUP(B190,'SINAPI12-24'!$A$5:$H$17812,2,FALSE),VLOOKUP(ORÇAMENTO!B190,COMPOSIÇÕES!$A$9:$G$342,3,FALSE)))</f>
        <v>ESTRUTURA TRELIÇADA DE COBERTURA, TIPO FINK, COM LIGAÇÕES PARAFUSADAS, INCLUSOS PERFIS METÁLICOS, CHAPAS METÁLICAS, MÃO DE OBRA E TRANSPORTE COM GUINDASTE - FORNECIMENTO E INSTALAÇÃO. AF_01/2020_PSA</v>
      </c>
      <c r="E190" s="614" t="str">
        <f>IF(B190="","",IFERROR(VLOOKUP(B190,'SINAPI12-24'!$A$5:$H$17812,3,FALSE),VLOOKUP(ORÇAMENTO!B190,COMPOSIÇÕES!$A$9:$G$342,4,FALSE)))</f>
        <v>KG</v>
      </c>
      <c r="F190" s="112">
        <v>1451.75</v>
      </c>
      <c r="G190" s="615"/>
      <c r="H190" s="110">
        <v>0.29310000000000003</v>
      </c>
      <c r="I190" s="104">
        <f t="shared" si="223"/>
        <v>0</v>
      </c>
      <c r="J190" s="470">
        <f t="shared" si="189"/>
        <v>0</v>
      </c>
      <c r="K190" s="890"/>
      <c r="L190" s="260"/>
      <c r="M190" s="170"/>
      <c r="N190" s="339"/>
      <c r="O190" s="277"/>
      <c r="P190" s="260"/>
      <c r="Q190" s="170"/>
      <c r="R190" s="339"/>
      <c r="S190" s="330"/>
      <c r="T190" s="354"/>
      <c r="U190" s="170"/>
      <c r="V190" s="363"/>
      <c r="W190" s="21"/>
      <c r="X190" s="354"/>
      <c r="Y190" s="168"/>
      <c r="Z190" s="341"/>
      <c r="AA190" s="277"/>
      <c r="AB190" s="354"/>
      <c r="AC190" s="168"/>
      <c r="AD190" s="341"/>
      <c r="AE190" s="277"/>
      <c r="AF190" s="260"/>
      <c r="AG190" s="170"/>
      <c r="AH190" s="339"/>
      <c r="AI190" s="277"/>
      <c r="AJ190" s="260"/>
      <c r="AK190" s="170"/>
      <c r="AL190" s="339"/>
      <c r="AM190" s="151"/>
      <c r="AN190" s="260"/>
      <c r="AO190" s="170"/>
      <c r="AP190" s="339"/>
      <c r="AQ190" s="151"/>
      <c r="AR190" s="260"/>
      <c r="AS190" s="170"/>
      <c r="AT190" s="339"/>
      <c r="AU190" s="151"/>
      <c r="AV190" s="364"/>
      <c r="AW190" s="170"/>
      <c r="AX190" s="479"/>
      <c r="AY190" s="151"/>
      <c r="AZ190" s="297"/>
      <c r="BA190" s="170"/>
      <c r="BB190" s="479"/>
      <c r="BC190" s="151"/>
      <c r="BD190" s="260"/>
      <c r="BE190" s="170">
        <f t="shared" si="202"/>
        <v>0</v>
      </c>
      <c r="BF190" s="339">
        <f t="shared" si="216"/>
        <v>0</v>
      </c>
      <c r="BG190" s="163"/>
      <c r="BH190" s="260"/>
      <c r="BI190" s="170">
        <f t="shared" si="203"/>
        <v>0</v>
      </c>
      <c r="BJ190" s="339">
        <f t="shared" si="204"/>
        <v>0</v>
      </c>
      <c r="BL190" s="260"/>
      <c r="BM190" s="170">
        <f t="shared" si="224"/>
        <v>0</v>
      </c>
      <c r="BN190" s="339">
        <f t="shared" si="225"/>
        <v>0</v>
      </c>
      <c r="BP190" s="66">
        <f t="shared" si="207"/>
        <v>0</v>
      </c>
      <c r="BQ190" s="170">
        <f t="shared" si="208"/>
        <v>0</v>
      </c>
      <c r="BR190" s="339">
        <f t="shared" si="209"/>
        <v>0</v>
      </c>
      <c r="BT190" s="66"/>
      <c r="BU190" s="170">
        <f t="shared" si="210"/>
        <v>0</v>
      </c>
      <c r="BV190" s="339">
        <f t="shared" si="211"/>
        <v>0</v>
      </c>
      <c r="BX190" s="418">
        <f t="shared" si="212"/>
        <v>0</v>
      </c>
      <c r="BY190" s="170">
        <f t="shared" si="213"/>
        <v>0</v>
      </c>
      <c r="BZ190" s="339">
        <v>0</v>
      </c>
      <c r="CB190" s="418">
        <f t="shared" si="214"/>
        <v>0</v>
      </c>
      <c r="CC190" s="170">
        <f t="shared" si="215"/>
        <v>0</v>
      </c>
      <c r="CD190" s="339">
        <v>0</v>
      </c>
      <c r="CF190" s="418">
        <v>0</v>
      </c>
      <c r="CG190" s="170">
        <v>0</v>
      </c>
      <c r="CH190" s="339">
        <v>0</v>
      </c>
      <c r="CJ190" s="418">
        <v>0</v>
      </c>
      <c r="CK190" s="170">
        <v>0</v>
      </c>
      <c r="CL190" s="339">
        <v>0</v>
      </c>
    </row>
    <row r="191" spans="1:90" ht="15" customHeight="1" outlineLevel="1">
      <c r="A191" s="140" t="s">
        <v>15</v>
      </c>
      <c r="B191" s="107">
        <v>94216</v>
      </c>
      <c r="C191" s="13" t="s">
        <v>306</v>
      </c>
      <c r="D191" s="593" t="str">
        <f>IF(B191="","",IFERROR(VLOOKUP(B191,'SINAPI12-24'!$A$5:$H$17812,2,FALSE),VLOOKUP(ORÇAMENTO!B191,COMPOSIÇÕES!$A$9:$G$258,5,FALSE)))</f>
        <v>TELHAMENTO COM TELHA METÁLICA TERMOACÚSTICA E = 30 MM, COM ATÉ 2 ÁGUAS, INCLUSO IÇAMENTO. AF_07/2019</v>
      </c>
      <c r="E191" s="614" t="str">
        <f>IF(B191="","",IFERROR(VLOOKUP(B191,'SINAPI12-24'!$A$5:$H$17812,3,FALSE),VLOOKUP(ORÇAMENTO!B191,COMPOSIÇÕES!$A$9:$G$258,6,FALSE)))</f>
        <v>M2</v>
      </c>
      <c r="F191" s="112">
        <v>1402.03</v>
      </c>
      <c r="G191" s="615"/>
      <c r="H191" s="110">
        <v>0.29310000000000003</v>
      </c>
      <c r="I191" s="104">
        <f t="shared" si="223"/>
        <v>0</v>
      </c>
      <c r="J191" s="470">
        <f t="shared" si="189"/>
        <v>0</v>
      </c>
      <c r="K191" s="890"/>
      <c r="L191" s="275"/>
      <c r="M191" s="136"/>
      <c r="N191" s="342"/>
      <c r="O191" s="277"/>
      <c r="P191" s="275"/>
      <c r="Q191" s="136"/>
      <c r="R191" s="342"/>
      <c r="S191" s="330"/>
      <c r="T191" s="355"/>
      <c r="U191" s="136"/>
      <c r="V191" s="365"/>
      <c r="W191" s="21"/>
      <c r="X191" s="355"/>
      <c r="Y191" s="328"/>
      <c r="Z191" s="344"/>
      <c r="AA191" s="277"/>
      <c r="AB191" s="355"/>
      <c r="AC191" s="328"/>
      <c r="AD191" s="344"/>
      <c r="AE191" s="277"/>
      <c r="AF191" s="275"/>
      <c r="AG191" s="136"/>
      <c r="AH191" s="342"/>
      <c r="AI191" s="277"/>
      <c r="AJ191" s="275"/>
      <c r="AK191" s="136"/>
      <c r="AL191" s="342"/>
      <c r="AM191" s="151"/>
      <c r="AN191" s="275"/>
      <c r="AO191" s="136"/>
      <c r="AP191" s="342"/>
      <c r="AQ191" s="151"/>
      <c r="AR191" s="275"/>
      <c r="AS191" s="136"/>
      <c r="AT191" s="342"/>
      <c r="AU191" s="151"/>
      <c r="AV191" s="366"/>
      <c r="AW191" s="136"/>
      <c r="AX191" s="480"/>
      <c r="AY191" s="151"/>
      <c r="AZ191" s="298"/>
      <c r="BA191" s="136"/>
      <c r="BB191" s="480"/>
      <c r="BC191" s="151"/>
      <c r="BD191" s="275"/>
      <c r="BE191" s="136">
        <f t="shared" si="202"/>
        <v>0</v>
      </c>
      <c r="BF191" s="342">
        <f t="shared" si="216"/>
        <v>0</v>
      </c>
      <c r="BG191" s="163"/>
      <c r="BH191" s="275"/>
      <c r="BI191" s="136">
        <f t="shared" si="203"/>
        <v>0</v>
      </c>
      <c r="BJ191" s="342">
        <f t="shared" si="204"/>
        <v>0</v>
      </c>
      <c r="BL191" s="275"/>
      <c r="BM191" s="136">
        <f t="shared" si="224"/>
        <v>0</v>
      </c>
      <c r="BN191" s="342">
        <f t="shared" si="225"/>
        <v>0</v>
      </c>
      <c r="BP191" s="68">
        <f t="shared" si="207"/>
        <v>0</v>
      </c>
      <c r="BQ191" s="136">
        <f t="shared" si="208"/>
        <v>0</v>
      </c>
      <c r="BR191" s="342">
        <f t="shared" si="209"/>
        <v>0</v>
      </c>
      <c r="BT191" s="68"/>
      <c r="BU191" s="136">
        <f t="shared" si="210"/>
        <v>0</v>
      </c>
      <c r="BV191" s="342">
        <f t="shared" si="211"/>
        <v>0</v>
      </c>
      <c r="BX191" s="420">
        <f t="shared" si="212"/>
        <v>0</v>
      </c>
      <c r="BY191" s="136">
        <f t="shared" si="213"/>
        <v>0</v>
      </c>
      <c r="BZ191" s="342">
        <v>0</v>
      </c>
      <c r="CB191" s="420">
        <f t="shared" si="214"/>
        <v>0</v>
      </c>
      <c r="CC191" s="136">
        <f t="shared" si="215"/>
        <v>0</v>
      </c>
      <c r="CD191" s="342">
        <v>0</v>
      </c>
      <c r="CF191" s="420">
        <v>0</v>
      </c>
      <c r="CG191" s="136">
        <v>0</v>
      </c>
      <c r="CH191" s="342">
        <v>0</v>
      </c>
      <c r="CJ191" s="420">
        <v>0</v>
      </c>
      <c r="CK191" s="136">
        <v>0</v>
      </c>
      <c r="CL191" s="342">
        <v>0</v>
      </c>
    </row>
    <row r="192" spans="1:90" ht="15" customHeight="1">
      <c r="A192" s="453"/>
      <c r="B192" s="454"/>
      <c r="C192" s="455">
        <v>10</v>
      </c>
      <c r="D192" s="592" t="s">
        <v>252</v>
      </c>
      <c r="E192" s="455"/>
      <c r="F192" s="455"/>
      <c r="G192" s="456"/>
      <c r="H192" s="457"/>
      <c r="I192" s="458"/>
      <c r="J192" s="459">
        <f>SUM(J193:J193)</f>
        <v>0</v>
      </c>
      <c r="K192" s="890"/>
      <c r="L192" s="264"/>
      <c r="M192" s="265"/>
      <c r="N192" s="329"/>
      <c r="O192" s="277"/>
      <c r="P192" s="264"/>
      <c r="Q192" s="265"/>
      <c r="R192" s="329"/>
      <c r="S192" s="351"/>
      <c r="T192" s="299"/>
      <c r="U192" s="367"/>
      <c r="V192" s="368"/>
      <c r="W192" s="21"/>
      <c r="X192" s="299"/>
      <c r="Y192" s="352"/>
      <c r="Z192" s="333"/>
      <c r="AA192" s="277"/>
      <c r="AB192" s="299"/>
      <c r="AC192" s="352"/>
      <c r="AD192" s="333"/>
      <c r="AE192" s="277"/>
      <c r="AF192" s="264"/>
      <c r="AG192" s="265"/>
      <c r="AH192" s="329"/>
      <c r="AI192" s="277"/>
      <c r="AJ192" s="264"/>
      <c r="AK192" s="265"/>
      <c r="AL192" s="329"/>
      <c r="AM192" s="151"/>
      <c r="AN192" s="264"/>
      <c r="AO192" s="265"/>
      <c r="AP192" s="329"/>
      <c r="AQ192" s="151"/>
      <c r="AR192" s="264"/>
      <c r="AS192" s="265"/>
      <c r="AT192" s="329"/>
      <c r="AU192" s="151"/>
      <c r="AV192" s="299"/>
      <c r="AW192" s="367"/>
      <c r="AX192" s="481"/>
      <c r="AY192" s="320"/>
      <c r="AZ192" s="299"/>
      <c r="BA192" s="367"/>
      <c r="BB192" s="481"/>
      <c r="BC192" s="320"/>
      <c r="BD192" s="264"/>
      <c r="BE192" s="265"/>
      <c r="BF192" s="329"/>
      <c r="BG192" s="163"/>
      <c r="BH192" s="264"/>
      <c r="BI192" s="265"/>
      <c r="BJ192" s="329"/>
      <c r="BL192" s="264"/>
      <c r="BM192" s="265"/>
      <c r="BN192" s="329"/>
      <c r="BP192" s="288"/>
      <c r="BQ192" s="289"/>
      <c r="BR192" s="335"/>
      <c r="BT192" s="288"/>
      <c r="BU192" s="289"/>
      <c r="BV192" s="335"/>
      <c r="BX192" s="299"/>
      <c r="BY192" s="367"/>
      <c r="BZ192" s="411"/>
      <c r="CB192" s="299"/>
      <c r="CC192" s="367"/>
      <c r="CD192" s="411"/>
      <c r="CF192" s="299"/>
      <c r="CG192" s="367"/>
      <c r="CH192" s="411"/>
      <c r="CJ192" s="299"/>
      <c r="CK192" s="367"/>
      <c r="CL192" s="411"/>
    </row>
    <row r="193" spans="1:90" ht="15" customHeight="1" outlineLevel="1">
      <c r="A193" s="140" t="s">
        <v>15</v>
      </c>
      <c r="B193" s="108" t="s">
        <v>13373</v>
      </c>
      <c r="C193" s="13" t="s">
        <v>307</v>
      </c>
      <c r="D193" s="593" t="str">
        <f>IF(B193="","",IFERROR(VLOOKUP(B193,'SINAPI12-24'!$A$5:$H$17812,2,FALSE),VLOOKUP(ORÇAMENTO!B193,COMPOSIÇÕES!$A$9:$G$344,3,FALSE)))</f>
        <v>IMPERMEABILIZAÇÃO DE PISO COM ARGAMASSA DE CIMENTO E AREIA, COM ADITIVO IMPERMEABILIZANTE</v>
      </c>
      <c r="E193" s="614" t="str">
        <f>IF(B193="","",IFERROR(VLOOKUP(B193,'SINAPI12-24'!$A$5:$H$17812,3,FALSE),VLOOKUP(ORÇAMENTO!B193,COMPOSIÇÕES!$A$9:$G$344,4,FALSE)))</f>
        <v>M2</v>
      </c>
      <c r="F193" s="112">
        <v>211.5</v>
      </c>
      <c r="G193" s="615"/>
      <c r="H193" s="110">
        <v>0.29310000000000003</v>
      </c>
      <c r="I193" s="104">
        <f>TRUNC(((G193*$H$37)+G193),2)</f>
        <v>0</v>
      </c>
      <c r="J193" s="470">
        <f t="shared" si="189"/>
        <v>0</v>
      </c>
      <c r="K193" s="890"/>
      <c r="L193" s="68"/>
      <c r="M193" s="16"/>
      <c r="N193" s="83"/>
      <c r="O193" s="277"/>
      <c r="P193" s="68"/>
      <c r="Q193" s="16"/>
      <c r="R193" s="83"/>
      <c r="S193" s="330"/>
      <c r="T193" s="355"/>
      <c r="U193" s="136"/>
      <c r="V193" s="365"/>
      <c r="W193" s="21"/>
      <c r="X193" s="355"/>
      <c r="Y193" s="328"/>
      <c r="Z193" s="344"/>
      <c r="AA193" s="277"/>
      <c r="AB193" s="355"/>
      <c r="AC193" s="328"/>
      <c r="AD193" s="344"/>
      <c r="AE193" s="277"/>
      <c r="AF193" s="68"/>
      <c r="AG193" s="16"/>
      <c r="AH193" s="83"/>
      <c r="AI193" s="277"/>
      <c r="AJ193" s="68"/>
      <c r="AK193" s="16"/>
      <c r="AL193" s="83"/>
      <c r="AM193" s="151"/>
      <c r="AN193" s="68"/>
      <c r="AO193" s="16"/>
      <c r="AP193" s="83"/>
      <c r="AQ193" s="151"/>
      <c r="AR193" s="68"/>
      <c r="AS193" s="16"/>
      <c r="AT193" s="83"/>
      <c r="AU193" s="151"/>
      <c r="AV193" s="366"/>
      <c r="AW193" s="136"/>
      <c r="AX193" s="480"/>
      <c r="AY193" s="151"/>
      <c r="AZ193" s="298"/>
      <c r="BA193" s="136"/>
      <c r="BB193" s="480"/>
      <c r="BC193" s="151"/>
      <c r="BD193" s="68"/>
      <c r="BE193" s="16">
        <f t="shared" si="202"/>
        <v>0</v>
      </c>
      <c r="BF193" s="83">
        <f t="shared" si="216"/>
        <v>0</v>
      </c>
      <c r="BG193" s="163"/>
      <c r="BH193" s="68"/>
      <c r="BI193" s="16">
        <f t="shared" si="203"/>
        <v>0</v>
      </c>
      <c r="BJ193" s="83">
        <f t="shared" si="204"/>
        <v>0</v>
      </c>
      <c r="BL193" s="68"/>
      <c r="BM193" s="16">
        <f t="shared" ref="BM193" si="226">TRUNC(BL193*M193,2)</f>
        <v>0</v>
      </c>
      <c r="BN193" s="83">
        <f t="shared" ref="BN193" si="227">BL193/($F193-$X193-$AZ193)</f>
        <v>0</v>
      </c>
      <c r="BP193" s="68">
        <f t="shared" si="207"/>
        <v>0</v>
      </c>
      <c r="BQ193" s="136">
        <f t="shared" si="208"/>
        <v>0</v>
      </c>
      <c r="BR193" s="342">
        <f t="shared" si="209"/>
        <v>0</v>
      </c>
      <c r="BT193" s="68"/>
      <c r="BU193" s="136">
        <f t="shared" si="210"/>
        <v>0</v>
      </c>
      <c r="BV193" s="342">
        <f t="shared" si="211"/>
        <v>0</v>
      </c>
      <c r="BX193" s="420">
        <f t="shared" si="212"/>
        <v>0</v>
      </c>
      <c r="BY193" s="136">
        <f t="shared" si="213"/>
        <v>0</v>
      </c>
      <c r="BZ193" s="342">
        <v>0</v>
      </c>
      <c r="CB193" s="420">
        <f t="shared" si="214"/>
        <v>0</v>
      </c>
      <c r="CC193" s="136">
        <f t="shared" si="215"/>
        <v>0</v>
      </c>
      <c r="CD193" s="342">
        <v>0</v>
      </c>
      <c r="CF193" s="420">
        <v>0</v>
      </c>
      <c r="CG193" s="136">
        <v>0</v>
      </c>
      <c r="CH193" s="342">
        <v>0</v>
      </c>
      <c r="CJ193" s="420">
        <v>0</v>
      </c>
      <c r="CK193" s="136">
        <v>0</v>
      </c>
      <c r="CL193" s="342">
        <v>0</v>
      </c>
    </row>
    <row r="194" spans="1:90" ht="15" customHeight="1">
      <c r="A194" s="453"/>
      <c r="B194" s="454"/>
      <c r="C194" s="455">
        <v>11</v>
      </c>
      <c r="D194" s="592" t="s">
        <v>253</v>
      </c>
      <c r="E194" s="455"/>
      <c r="F194" s="455"/>
      <c r="G194" s="456"/>
      <c r="H194" s="457"/>
      <c r="I194" s="458"/>
      <c r="J194" s="459">
        <f>SUM(J195+J208)</f>
        <v>0</v>
      </c>
      <c r="K194" s="890"/>
      <c r="L194" s="264"/>
      <c r="M194" s="265"/>
      <c r="N194" s="329"/>
      <c r="O194" s="277"/>
      <c r="P194" s="264"/>
      <c r="Q194" s="265"/>
      <c r="R194" s="329"/>
      <c r="S194" s="351"/>
      <c r="T194" s="299"/>
      <c r="U194" s="367"/>
      <c r="V194" s="368"/>
      <c r="W194" s="21"/>
      <c r="X194" s="299"/>
      <c r="Y194" s="352"/>
      <c r="Z194" s="333"/>
      <c r="AA194" s="277"/>
      <c r="AB194" s="299"/>
      <c r="AC194" s="352"/>
      <c r="AD194" s="333"/>
      <c r="AE194" s="277"/>
      <c r="AF194" s="264"/>
      <c r="AG194" s="265"/>
      <c r="AH194" s="329"/>
      <c r="AI194" s="277"/>
      <c r="AJ194" s="264"/>
      <c r="AK194" s="265"/>
      <c r="AL194" s="329"/>
      <c r="AM194" s="151"/>
      <c r="AN194" s="264"/>
      <c r="AO194" s="265"/>
      <c r="AP194" s="329"/>
      <c r="AQ194" s="151"/>
      <c r="AR194" s="264"/>
      <c r="AS194" s="265"/>
      <c r="AT194" s="329"/>
      <c r="AU194" s="151"/>
      <c r="AV194" s="299"/>
      <c r="AW194" s="367"/>
      <c r="AX194" s="481"/>
      <c r="AY194" s="320"/>
      <c r="AZ194" s="299"/>
      <c r="BA194" s="367"/>
      <c r="BB194" s="481"/>
      <c r="BC194" s="320"/>
      <c r="BD194" s="264"/>
      <c r="BE194" s="265"/>
      <c r="BF194" s="329"/>
      <c r="BG194" s="163"/>
      <c r="BH194" s="264"/>
      <c r="BI194" s="265"/>
      <c r="BJ194" s="329"/>
      <c r="BL194" s="264"/>
      <c r="BM194" s="265"/>
      <c r="BN194" s="329"/>
      <c r="BP194" s="288"/>
      <c r="BQ194" s="289"/>
      <c r="BR194" s="335"/>
      <c r="BT194" s="288"/>
      <c r="BU194" s="289"/>
      <c r="BV194" s="335"/>
      <c r="BX194" s="299"/>
      <c r="BY194" s="367"/>
      <c r="BZ194" s="411"/>
      <c r="CB194" s="299"/>
      <c r="CC194" s="367"/>
      <c r="CD194" s="411"/>
      <c r="CF194" s="299"/>
      <c r="CG194" s="367"/>
      <c r="CH194" s="411"/>
      <c r="CJ194" s="299"/>
      <c r="CK194" s="367"/>
      <c r="CL194" s="411"/>
    </row>
    <row r="195" spans="1:90" ht="15" customHeight="1" outlineLevel="1">
      <c r="A195" s="430"/>
      <c r="B195" s="431"/>
      <c r="C195" s="432" t="s">
        <v>308</v>
      </c>
      <c r="D195" s="591" t="s">
        <v>211</v>
      </c>
      <c r="E195" s="433"/>
      <c r="F195" s="434"/>
      <c r="G195" s="435"/>
      <c r="H195" s="436"/>
      <c r="I195" s="435"/>
      <c r="J195" s="437">
        <f>SUM(J196:J207)</f>
        <v>0</v>
      </c>
      <c r="K195" s="890"/>
      <c r="L195" s="266"/>
      <c r="M195" s="267"/>
      <c r="N195" s="356"/>
      <c r="O195" s="277"/>
      <c r="P195" s="266"/>
      <c r="Q195" s="267"/>
      <c r="R195" s="356"/>
      <c r="S195" s="330"/>
      <c r="T195" s="357"/>
      <c r="U195" s="267"/>
      <c r="V195" s="369"/>
      <c r="W195" s="21"/>
      <c r="X195" s="357"/>
      <c r="Y195" s="358"/>
      <c r="Z195" s="359"/>
      <c r="AA195" s="277"/>
      <c r="AB195" s="357"/>
      <c r="AC195" s="358"/>
      <c r="AD195" s="359"/>
      <c r="AE195" s="277"/>
      <c r="AF195" s="266"/>
      <c r="AG195" s="267"/>
      <c r="AH195" s="356"/>
      <c r="AI195" s="277"/>
      <c r="AJ195" s="266"/>
      <c r="AK195" s="267"/>
      <c r="AL195" s="356"/>
      <c r="AM195" s="151"/>
      <c r="AN195" s="266"/>
      <c r="AO195" s="267"/>
      <c r="AP195" s="356"/>
      <c r="AQ195" s="151"/>
      <c r="AR195" s="266"/>
      <c r="AS195" s="267"/>
      <c r="AT195" s="356"/>
      <c r="AU195" s="151"/>
      <c r="AV195" s="357"/>
      <c r="AW195" s="267"/>
      <c r="AX195" s="482"/>
      <c r="AY195" s="151"/>
      <c r="AZ195" s="300"/>
      <c r="BA195" s="267"/>
      <c r="BB195" s="482"/>
      <c r="BC195" s="151"/>
      <c r="BD195" s="266"/>
      <c r="BE195" s="267"/>
      <c r="BF195" s="356"/>
      <c r="BG195" s="163"/>
      <c r="BH195" s="266"/>
      <c r="BI195" s="267"/>
      <c r="BJ195" s="356"/>
      <c r="BL195" s="266"/>
      <c r="BM195" s="267"/>
      <c r="BN195" s="356"/>
      <c r="BP195" s="266"/>
      <c r="BQ195" s="267"/>
      <c r="BR195" s="356"/>
      <c r="BT195" s="266"/>
      <c r="BU195" s="267"/>
      <c r="BV195" s="356"/>
      <c r="BX195" s="300"/>
      <c r="BY195" s="267"/>
      <c r="BZ195" s="356"/>
      <c r="CB195" s="300"/>
      <c r="CC195" s="267"/>
      <c r="CD195" s="356"/>
      <c r="CF195" s="300"/>
      <c r="CG195" s="267"/>
      <c r="CH195" s="356"/>
      <c r="CJ195" s="300"/>
      <c r="CK195" s="267"/>
      <c r="CL195" s="356"/>
    </row>
    <row r="196" spans="1:90" ht="72.75" customHeight="1" outlineLevel="2">
      <c r="A196" s="140" t="s">
        <v>15</v>
      </c>
      <c r="B196" s="107">
        <v>87878</v>
      </c>
      <c r="C196" s="13" t="s">
        <v>311</v>
      </c>
      <c r="D196" s="593" t="str">
        <f>IF(B196="","",IFERROR(VLOOKUP(B196,'SINAPI12-24'!$A$5:$H$17812,2,FALSE),VLOOKUP(ORÇAMENTO!B196,COMPOSIÇÕES!$A$9:$G$258,5,FALSE)))</f>
        <v>CHAPISCO APLICADO EM ALVENARIAS E ESTRUTURAS DE CONCRETO INTERNAS, COM COLHER DE PEDREIRO.  ARGAMASSA TRAÇO 1:3 COM PREPARO MANUAL. AF_10/2022</v>
      </c>
      <c r="E196" s="614" t="str">
        <f>IF(B196="","",IFERROR(VLOOKUP(B196,'SINAPI12-24'!$A$5:$H$17812,3,FALSE),VLOOKUP(ORÇAMENTO!B196,COMPOSIÇÕES!$A$9:$G$258,6,FALSE)))</f>
        <v>M2</v>
      </c>
      <c r="F196" s="112">
        <v>1532.58</v>
      </c>
      <c r="G196" s="615"/>
      <c r="H196" s="110">
        <v>0.29310000000000003</v>
      </c>
      <c r="I196" s="104">
        <f t="shared" ref="I196:I207" si="228">TRUNC(((G196*$H$37)+G196),2)</f>
        <v>0</v>
      </c>
      <c r="J196" s="470">
        <f t="shared" si="189"/>
        <v>0</v>
      </c>
      <c r="K196" s="890"/>
      <c r="L196" s="273"/>
      <c r="M196" s="114"/>
      <c r="N196" s="336"/>
      <c r="O196" s="277"/>
      <c r="P196" s="273"/>
      <c r="Q196" s="114"/>
      <c r="R196" s="336"/>
      <c r="S196" s="330"/>
      <c r="T196" s="353"/>
      <c r="U196" s="114"/>
      <c r="V196" s="361"/>
      <c r="W196" s="21"/>
      <c r="X196" s="353"/>
      <c r="Y196" s="167"/>
      <c r="Z196" s="338"/>
      <c r="AA196" s="277"/>
      <c r="AB196" s="353"/>
      <c r="AC196" s="167"/>
      <c r="AD196" s="338"/>
      <c r="AE196" s="277"/>
      <c r="AF196" s="273"/>
      <c r="AG196" s="114"/>
      <c r="AH196" s="336"/>
      <c r="AI196" s="277"/>
      <c r="AJ196" s="273"/>
      <c r="AK196" s="114"/>
      <c r="AL196" s="336"/>
      <c r="AM196" s="151"/>
      <c r="AN196" s="273"/>
      <c r="AO196" s="114"/>
      <c r="AP196" s="336"/>
      <c r="AQ196" s="151"/>
      <c r="AR196" s="273"/>
      <c r="AS196" s="114"/>
      <c r="AT196" s="336"/>
      <c r="AU196" s="151"/>
      <c r="AV196" s="362"/>
      <c r="AW196" s="114"/>
      <c r="AX196" s="478"/>
      <c r="AY196" s="151"/>
      <c r="AZ196" s="296"/>
      <c r="BA196" s="114"/>
      <c r="BB196" s="478"/>
      <c r="BC196" s="151"/>
      <c r="BD196" s="273">
        <v>2053.0940000000001</v>
      </c>
      <c r="BE196" s="114">
        <f t="shared" si="202"/>
        <v>0</v>
      </c>
      <c r="BF196" s="336">
        <f t="shared" si="216"/>
        <v>1.3396325151052475</v>
      </c>
      <c r="BG196" s="163"/>
      <c r="BH196" s="273">
        <v>272.52999999999997</v>
      </c>
      <c r="BI196" s="114">
        <f t="shared" si="203"/>
        <v>0</v>
      </c>
      <c r="BJ196" s="336">
        <f t="shared" si="204"/>
        <v>0.17782432238447585</v>
      </c>
      <c r="BL196" s="273">
        <v>226.75</v>
      </c>
      <c r="BM196" s="17">
        <f t="shared" ref="BM196:BM199" si="229">TRUNC(BL196*I196,2)</f>
        <v>0</v>
      </c>
      <c r="BN196" s="336">
        <f t="shared" ref="BN196:BN207" si="230">BL196/($F196-$X196-$AZ196)</f>
        <v>0.14795312479609549</v>
      </c>
      <c r="BP196" s="69">
        <f>L196+P196+AF196+AJ196+AN196+AR196+BD196+BH196+BL196</f>
        <v>2552.3739999999998</v>
      </c>
      <c r="BQ196" s="114">
        <f t="shared" si="208"/>
        <v>0</v>
      </c>
      <c r="BR196" s="336">
        <f t="shared" si="209"/>
        <v>1.6654099622858187</v>
      </c>
      <c r="BT196" s="69"/>
      <c r="BU196" s="114">
        <f t="shared" si="210"/>
        <v>0</v>
      </c>
      <c r="BV196" s="336">
        <f t="shared" si="211"/>
        <v>0</v>
      </c>
      <c r="BX196" s="309">
        <f t="shared" si="212"/>
        <v>0</v>
      </c>
      <c r="BY196" s="114">
        <f t="shared" si="213"/>
        <v>0</v>
      </c>
      <c r="BZ196" s="336">
        <v>0</v>
      </c>
      <c r="CB196" s="309">
        <f t="shared" si="214"/>
        <v>0</v>
      </c>
      <c r="CC196" s="114">
        <f t="shared" si="215"/>
        <v>0</v>
      </c>
      <c r="CD196" s="336">
        <v>0</v>
      </c>
      <c r="CF196" s="309">
        <v>0</v>
      </c>
      <c r="CG196" s="114">
        <v>0</v>
      </c>
      <c r="CH196" s="336">
        <v>0</v>
      </c>
      <c r="CJ196" s="309">
        <v>0</v>
      </c>
      <c r="CK196" s="114">
        <v>0</v>
      </c>
      <c r="CL196" s="336">
        <v>0</v>
      </c>
    </row>
    <row r="197" spans="1:90" ht="72.75" customHeight="1" outlineLevel="2">
      <c r="A197" s="140" t="s">
        <v>15</v>
      </c>
      <c r="B197" s="107">
        <v>87535</v>
      </c>
      <c r="C197" s="13" t="s">
        <v>312</v>
      </c>
      <c r="D197" s="593" t="str">
        <f>IF(B197="","",IFERROR(VLOOKUP(B197,'SINAPI12-24'!$A$5:$H$17812,2,FALSE),VLOOKUP(ORÇAMENTO!B197,COMPOSIÇÕES!$A$9:$G$258,5,FALSE)))</f>
        <v>EMBOÇO, EM ARGAMASSA TRAÇO 1:2:8, PREPARO MECÂNICO, APLICADO MANUALMENTE EM PAREDES INTERNAS DE AMBIENTES COM ÁREA MAIOR QUE 10M², E = 17,5MM, COM TALISCAS. AF_03/2024</v>
      </c>
      <c r="E197" s="614" t="str">
        <f>IF(B197="","",IFERROR(VLOOKUP(B197,'SINAPI12-24'!$A$5:$H$17812,3,FALSE),VLOOKUP(ORÇAMENTO!B197,COMPOSIÇÕES!$A$9:$G$258,6,FALSE)))</f>
        <v>M2</v>
      </c>
      <c r="F197" s="112">
        <v>2255.87</v>
      </c>
      <c r="G197" s="615"/>
      <c r="H197" s="110">
        <v>0.29310000000000003</v>
      </c>
      <c r="I197" s="104">
        <f t="shared" si="228"/>
        <v>0</v>
      </c>
      <c r="J197" s="470">
        <f t="shared" si="189"/>
        <v>0</v>
      </c>
      <c r="K197" s="890"/>
      <c r="L197" s="66"/>
      <c r="M197" s="170"/>
      <c r="N197" s="339"/>
      <c r="O197" s="277"/>
      <c r="P197" s="66"/>
      <c r="Q197" s="170"/>
      <c r="R197" s="339"/>
      <c r="S197" s="330"/>
      <c r="T197" s="354"/>
      <c r="U197" s="170"/>
      <c r="V197" s="363"/>
      <c r="W197" s="21"/>
      <c r="X197" s="354"/>
      <c r="Y197" s="168"/>
      <c r="Z197" s="341"/>
      <c r="AA197" s="277"/>
      <c r="AB197" s="354"/>
      <c r="AC197" s="168"/>
      <c r="AD197" s="341"/>
      <c r="AE197" s="277"/>
      <c r="AF197" s="66"/>
      <c r="AG197" s="170"/>
      <c r="AH197" s="339"/>
      <c r="AI197" s="277"/>
      <c r="AJ197" s="66"/>
      <c r="AK197" s="170"/>
      <c r="AL197" s="339"/>
      <c r="AM197" s="151"/>
      <c r="AN197" s="66"/>
      <c r="AO197" s="170"/>
      <c r="AP197" s="339"/>
      <c r="AQ197" s="151"/>
      <c r="AR197" s="66"/>
      <c r="AS197" s="170"/>
      <c r="AT197" s="339"/>
      <c r="AU197" s="151"/>
      <c r="AV197" s="364"/>
      <c r="AW197" s="170"/>
      <c r="AX197" s="479"/>
      <c r="AY197" s="151"/>
      <c r="AZ197" s="297"/>
      <c r="BA197" s="170"/>
      <c r="BB197" s="479"/>
      <c r="BC197" s="151"/>
      <c r="BD197" s="66">
        <v>119.3</v>
      </c>
      <c r="BE197" s="170">
        <f t="shared" si="202"/>
        <v>0</v>
      </c>
      <c r="BF197" s="339">
        <f t="shared" si="216"/>
        <v>5.2884253081959515E-2</v>
      </c>
      <c r="BG197" s="163"/>
      <c r="BH197" s="66">
        <v>66.67</v>
      </c>
      <c r="BI197" s="170">
        <f t="shared" si="203"/>
        <v>0</v>
      </c>
      <c r="BJ197" s="339">
        <f t="shared" si="204"/>
        <v>2.9554007988048959E-2</v>
      </c>
      <c r="BL197" s="66">
        <v>341.16</v>
      </c>
      <c r="BM197" s="17">
        <f t="shared" si="229"/>
        <v>0</v>
      </c>
      <c r="BN197" s="339">
        <f t="shared" si="230"/>
        <v>0.15123211887209814</v>
      </c>
      <c r="BP197" s="66">
        <f>L197+P197+AF197+AJ197+AN197+AR197+BD197+BH197+BL197</f>
        <v>527.13</v>
      </c>
      <c r="BQ197" s="170">
        <f t="shared" si="208"/>
        <v>0</v>
      </c>
      <c r="BR197" s="339">
        <f>BP197/($F197-$X197-$AZ197)</f>
        <v>0.2336703799421066</v>
      </c>
      <c r="BT197" s="66"/>
      <c r="BU197" s="170">
        <f t="shared" si="210"/>
        <v>0</v>
      </c>
      <c r="BV197" s="339">
        <f t="shared" si="211"/>
        <v>0</v>
      </c>
      <c r="BX197" s="418">
        <f t="shared" si="212"/>
        <v>0</v>
      </c>
      <c r="BY197" s="170">
        <f t="shared" si="213"/>
        <v>0</v>
      </c>
      <c r="BZ197" s="339">
        <v>0</v>
      </c>
      <c r="CB197" s="418">
        <f t="shared" si="214"/>
        <v>0</v>
      </c>
      <c r="CC197" s="170">
        <f t="shared" si="215"/>
        <v>0</v>
      </c>
      <c r="CD197" s="339">
        <v>0</v>
      </c>
      <c r="CF197" s="418">
        <v>0</v>
      </c>
      <c r="CG197" s="170">
        <v>0</v>
      </c>
      <c r="CH197" s="339">
        <v>0</v>
      </c>
      <c r="CJ197" s="418">
        <v>0</v>
      </c>
      <c r="CK197" s="170">
        <v>0</v>
      </c>
      <c r="CL197" s="339">
        <v>0</v>
      </c>
    </row>
    <row r="198" spans="1:90" ht="72.75" customHeight="1" outlineLevel="2">
      <c r="A198" s="140" t="s">
        <v>15</v>
      </c>
      <c r="B198" s="107">
        <v>87792</v>
      </c>
      <c r="C198" s="13" t="s">
        <v>313</v>
      </c>
      <c r="D198" s="593" t="str">
        <f>IF(B198="","",IFERROR(VLOOKUP(B198,'SINAPI12-24'!$A$5:$H$17812,2,FALSE),VLOOKUP(ORÇAMENTO!B198,COMPOSIÇÕES!$A$9:$G$258,5,FALSE)))</f>
        <v>EMBOÇO OU MASSA ÚNICA EM ARGAMASSA TRAÇO 1:2:8, PREPARO MECÂNICO COM BETONEIRA 400 L, APLICADA MANUALMENTE EM PANOS CEGOS DE FACHADA (SEM PRESENÇA DE VÃOS), ESPESSURA DE 25 MM. AF_08/2022</v>
      </c>
      <c r="E198" s="614" t="str">
        <f>IF(B198="","",IFERROR(VLOOKUP(B198,'SINAPI12-24'!$A$5:$H$17812,3,FALSE),VLOOKUP(ORÇAMENTO!B198,COMPOSIÇÕES!$A$9:$G$258,6,FALSE)))</f>
        <v>M2</v>
      </c>
      <c r="F198" s="112">
        <v>1301.95</v>
      </c>
      <c r="G198" s="615"/>
      <c r="H198" s="110">
        <v>0.29310000000000003</v>
      </c>
      <c r="I198" s="104">
        <f t="shared" si="228"/>
        <v>0</v>
      </c>
      <c r="J198" s="470">
        <f t="shared" si="189"/>
        <v>0</v>
      </c>
      <c r="K198" s="890"/>
      <c r="L198" s="66"/>
      <c r="M198" s="43"/>
      <c r="N198" s="38"/>
      <c r="O198" s="277"/>
      <c r="P198" s="66"/>
      <c r="Q198" s="43"/>
      <c r="R198" s="38"/>
      <c r="S198" s="330"/>
      <c r="T198" s="354"/>
      <c r="U198" s="170"/>
      <c r="V198" s="363"/>
      <c r="W198" s="21"/>
      <c r="X198" s="354"/>
      <c r="Y198" s="168"/>
      <c r="Z198" s="341"/>
      <c r="AA198" s="277"/>
      <c r="AB198" s="354"/>
      <c r="AC198" s="168"/>
      <c r="AD198" s="341"/>
      <c r="AE198" s="277"/>
      <c r="AF198" s="66"/>
      <c r="AG198" s="43"/>
      <c r="AH198" s="38"/>
      <c r="AI198" s="277"/>
      <c r="AJ198" s="66"/>
      <c r="AK198" s="43"/>
      <c r="AL198" s="38"/>
      <c r="AM198" s="151"/>
      <c r="AN198" s="66"/>
      <c r="AO198" s="43"/>
      <c r="AP198" s="38"/>
      <c r="AQ198" s="151"/>
      <c r="AR198" s="66"/>
      <c r="AS198" s="43"/>
      <c r="AT198" s="38"/>
      <c r="AU198" s="151"/>
      <c r="AV198" s="364"/>
      <c r="AW198" s="170"/>
      <c r="AX198" s="479"/>
      <c r="AY198" s="151"/>
      <c r="AZ198" s="297"/>
      <c r="BA198" s="170"/>
      <c r="BB198" s="479"/>
      <c r="BC198" s="151"/>
      <c r="BD198" s="66"/>
      <c r="BE198" s="43">
        <f t="shared" si="202"/>
        <v>0</v>
      </c>
      <c r="BF198" s="38">
        <f t="shared" si="216"/>
        <v>0</v>
      </c>
      <c r="BG198" s="163"/>
      <c r="BH198" s="66"/>
      <c r="BI198" s="43">
        <f t="shared" si="203"/>
        <v>0</v>
      </c>
      <c r="BJ198" s="38">
        <f t="shared" si="204"/>
        <v>0</v>
      </c>
      <c r="BL198" s="576"/>
      <c r="BM198" s="17">
        <f t="shared" si="229"/>
        <v>0</v>
      </c>
      <c r="BN198" s="38">
        <f t="shared" si="230"/>
        <v>0</v>
      </c>
      <c r="BP198" s="66">
        <f t="shared" si="207"/>
        <v>0</v>
      </c>
      <c r="BQ198" s="170">
        <f t="shared" si="208"/>
        <v>0</v>
      </c>
      <c r="BR198" s="339">
        <f t="shared" si="209"/>
        <v>0</v>
      </c>
      <c r="BT198" s="66"/>
      <c r="BU198" s="170">
        <f t="shared" si="210"/>
        <v>0</v>
      </c>
      <c r="BV198" s="339">
        <f t="shared" si="211"/>
        <v>0</v>
      </c>
      <c r="BX198" s="418">
        <f t="shared" si="212"/>
        <v>0</v>
      </c>
      <c r="BY198" s="170">
        <f t="shared" si="213"/>
        <v>0</v>
      </c>
      <c r="BZ198" s="339">
        <v>0</v>
      </c>
      <c r="CB198" s="418">
        <f t="shared" si="214"/>
        <v>0</v>
      </c>
      <c r="CC198" s="170">
        <f t="shared" si="215"/>
        <v>0</v>
      </c>
      <c r="CD198" s="339">
        <v>0</v>
      </c>
      <c r="CF198" s="418">
        <v>0</v>
      </c>
      <c r="CG198" s="170">
        <v>0</v>
      </c>
      <c r="CH198" s="339">
        <v>0</v>
      </c>
      <c r="CJ198" s="418">
        <v>0</v>
      </c>
      <c r="CK198" s="170">
        <v>0</v>
      </c>
      <c r="CL198" s="339">
        <v>0</v>
      </c>
    </row>
    <row r="199" spans="1:90" ht="72.75" customHeight="1" outlineLevel="2">
      <c r="A199" s="140" t="s">
        <v>15</v>
      </c>
      <c r="B199" s="107">
        <v>87543</v>
      </c>
      <c r="C199" s="13" t="s">
        <v>314</v>
      </c>
      <c r="D199" s="593" t="str">
        <f>IF(B199="","",IFERROR(VLOOKUP(B199,'SINAPI12-24'!$A$5:$H$17812,2,FALSE),VLOOKUP(ORÇAMENTO!B199,COMPOSIÇÕES!$A$9:$G$258,5,FALSE)))</f>
        <v>MASSA ÚNICA, EM ARGAMASSA INDUSTRIALIZADA, PREPARO MECÂNICO, APLICADA COM EQUIPAMENTO DE MISTURA E PROJEÇÃO DE ARGAMASSA EM PAREDES INTERNAS, E = 5MM, SEM TALISCAS. AF_03/2024</v>
      </c>
      <c r="E199" s="614" t="str">
        <f>IF(B199="","",IFERROR(VLOOKUP(B199,'SINAPI12-24'!$A$5:$H$17812,3,FALSE),VLOOKUP(ORÇAMENTO!B199,COMPOSIÇÕES!$A$9:$G$258,6,FALSE)))</f>
        <v>M2</v>
      </c>
      <c r="F199" s="112">
        <v>1147.75</v>
      </c>
      <c r="G199" s="615"/>
      <c r="H199" s="110">
        <v>0.29310000000000003</v>
      </c>
      <c r="I199" s="104">
        <f t="shared" si="228"/>
        <v>0</v>
      </c>
      <c r="J199" s="470">
        <f t="shared" ref="J199:J231" si="231">TRUNC(F199*I199,2)</f>
        <v>0</v>
      </c>
      <c r="K199" s="890"/>
      <c r="L199" s="66"/>
      <c r="M199" s="170"/>
      <c r="N199" s="339"/>
      <c r="O199" s="277"/>
      <c r="P199" s="66"/>
      <c r="Q199" s="170"/>
      <c r="R199" s="339"/>
      <c r="S199" s="330"/>
      <c r="T199" s="354"/>
      <c r="U199" s="170"/>
      <c r="V199" s="363"/>
      <c r="W199" s="21"/>
      <c r="X199" s="354"/>
      <c r="Y199" s="168"/>
      <c r="Z199" s="341"/>
      <c r="AA199" s="277"/>
      <c r="AB199" s="354"/>
      <c r="AC199" s="168"/>
      <c r="AD199" s="341"/>
      <c r="AE199" s="277"/>
      <c r="AF199" s="66"/>
      <c r="AG199" s="170"/>
      <c r="AH199" s="339"/>
      <c r="AI199" s="277"/>
      <c r="AJ199" s="66"/>
      <c r="AK199" s="170"/>
      <c r="AL199" s="339"/>
      <c r="AM199" s="151"/>
      <c r="AN199" s="66"/>
      <c r="AO199" s="170"/>
      <c r="AP199" s="339"/>
      <c r="AQ199" s="151"/>
      <c r="AR199" s="66"/>
      <c r="AS199" s="170"/>
      <c r="AT199" s="339"/>
      <c r="AU199" s="151"/>
      <c r="AV199" s="364"/>
      <c r="AW199" s="170"/>
      <c r="AX199" s="479"/>
      <c r="AY199" s="151"/>
      <c r="AZ199" s="297"/>
      <c r="BA199" s="170"/>
      <c r="BB199" s="479"/>
      <c r="BC199" s="151"/>
      <c r="BD199" s="66">
        <v>350.12</v>
      </c>
      <c r="BE199" s="170">
        <f t="shared" si="202"/>
        <v>0</v>
      </c>
      <c r="BF199" s="339">
        <f t="shared" si="216"/>
        <v>0.30504900893051623</v>
      </c>
      <c r="BG199" s="163"/>
      <c r="BH199" s="66">
        <v>25.37</v>
      </c>
      <c r="BI199" s="170">
        <f t="shared" si="203"/>
        <v>0</v>
      </c>
      <c r="BJ199" s="339">
        <f t="shared" si="204"/>
        <v>2.2104116750163365E-2</v>
      </c>
      <c r="BL199" s="66">
        <v>386.1</v>
      </c>
      <c r="BM199" s="17">
        <f t="shared" si="229"/>
        <v>0</v>
      </c>
      <c r="BN199" s="339">
        <f t="shared" si="230"/>
        <v>0.33639729906338489</v>
      </c>
      <c r="BP199" s="66">
        <f>L199+P199+AF199+AJ199+AN199+AR199+BD199+BH199+BL199</f>
        <v>761.59</v>
      </c>
      <c r="BQ199" s="170">
        <f t="shared" si="208"/>
        <v>0</v>
      </c>
      <c r="BR199" s="339">
        <f t="shared" si="209"/>
        <v>0.66355042474406445</v>
      </c>
      <c r="BT199" s="66"/>
      <c r="BU199" s="170">
        <f t="shared" si="210"/>
        <v>0</v>
      </c>
      <c r="BV199" s="339">
        <f t="shared" si="211"/>
        <v>0</v>
      </c>
      <c r="BX199" s="418">
        <f t="shared" si="212"/>
        <v>0</v>
      </c>
      <c r="BY199" s="170">
        <f t="shared" si="213"/>
        <v>0</v>
      </c>
      <c r="BZ199" s="339">
        <v>0</v>
      </c>
      <c r="CB199" s="418">
        <f t="shared" si="214"/>
        <v>0</v>
      </c>
      <c r="CC199" s="170">
        <f t="shared" si="215"/>
        <v>0</v>
      </c>
      <c r="CD199" s="339">
        <v>0</v>
      </c>
      <c r="CF199" s="418">
        <v>0</v>
      </c>
      <c r="CG199" s="170">
        <v>0</v>
      </c>
      <c r="CH199" s="339">
        <v>0</v>
      </c>
      <c r="CJ199" s="418">
        <v>0</v>
      </c>
      <c r="CK199" s="170">
        <v>0</v>
      </c>
      <c r="CL199" s="339">
        <v>0</v>
      </c>
    </row>
    <row r="200" spans="1:90" ht="54.75" customHeight="1" outlineLevel="3">
      <c r="A200" s="140" t="s">
        <v>15</v>
      </c>
      <c r="B200" s="107">
        <v>87273</v>
      </c>
      <c r="C200" s="13" t="s">
        <v>315</v>
      </c>
      <c r="D200" s="593" t="str">
        <f>IF(B200="","",IFERROR(VLOOKUP(B200,'SINAPI12-24'!$A$5:$H$17812,2,FALSE),VLOOKUP(ORÇAMENTO!B200,COMPOSIÇÕES!$A$9:$G$258,5,FALSE)))</f>
        <v>REVESTIMENTO CERÂMICO PARA PAREDES INTERNAS COM PLACAS TIPO ESMALTADA DE DIMENSÕES 33X45 CM APLICADAS NA ALTURA INTEIRA DAS PAREDES. AF_02/2023_PE</v>
      </c>
      <c r="E200" s="614" t="str">
        <f>IF(B200="","",IFERROR(VLOOKUP(B200,'SINAPI12-24'!$A$5:$H$17812,3,FALSE),VLOOKUP(ORÇAMENTO!B200,COMPOSIÇÕES!$A$9:$G$258,6,FALSE)))</f>
        <v>M2</v>
      </c>
      <c r="F200" s="112">
        <v>671.71</v>
      </c>
      <c r="G200" s="615"/>
      <c r="H200" s="110">
        <v>0.29310000000000003</v>
      </c>
      <c r="I200" s="104">
        <f t="shared" si="228"/>
        <v>0</v>
      </c>
      <c r="J200" s="470">
        <f t="shared" si="231"/>
        <v>0</v>
      </c>
      <c r="K200" s="890"/>
      <c r="L200" s="66"/>
      <c r="M200" s="170"/>
      <c r="N200" s="339"/>
      <c r="O200" s="277"/>
      <c r="P200" s="66"/>
      <c r="Q200" s="170"/>
      <c r="R200" s="339"/>
      <c r="S200" s="330"/>
      <c r="T200" s="354"/>
      <c r="U200" s="170"/>
      <c r="V200" s="363"/>
      <c r="W200" s="21"/>
      <c r="X200" s="354"/>
      <c r="Y200" s="168"/>
      <c r="Z200" s="341"/>
      <c r="AA200" s="277"/>
      <c r="AB200" s="354"/>
      <c r="AC200" s="168"/>
      <c r="AD200" s="341"/>
      <c r="AE200" s="277"/>
      <c r="AF200" s="66"/>
      <c r="AG200" s="170"/>
      <c r="AH200" s="339"/>
      <c r="AI200" s="277"/>
      <c r="AJ200" s="66"/>
      <c r="AK200" s="170"/>
      <c r="AL200" s="339"/>
      <c r="AM200" s="151"/>
      <c r="AN200" s="66"/>
      <c r="AO200" s="170"/>
      <c r="AP200" s="339"/>
      <c r="AQ200" s="151"/>
      <c r="AR200" s="66"/>
      <c r="AS200" s="170"/>
      <c r="AT200" s="339"/>
      <c r="AU200" s="151"/>
      <c r="AV200" s="364"/>
      <c r="AW200" s="170"/>
      <c r="AX200" s="479"/>
      <c r="AY200" s="151"/>
      <c r="AZ200" s="297"/>
      <c r="BA200" s="170"/>
      <c r="BB200" s="479"/>
      <c r="BC200" s="151"/>
      <c r="BD200" s="66"/>
      <c r="BE200" s="170">
        <f t="shared" si="202"/>
        <v>0</v>
      </c>
      <c r="BF200" s="339">
        <f t="shared" si="216"/>
        <v>0</v>
      </c>
      <c r="BG200" s="163"/>
      <c r="BH200" s="66"/>
      <c r="BI200" s="170">
        <f t="shared" si="203"/>
        <v>0</v>
      </c>
      <c r="BJ200" s="339">
        <f t="shared" si="204"/>
        <v>0</v>
      </c>
      <c r="BL200" s="66"/>
      <c r="BM200" s="170">
        <f t="shared" ref="BM200:BM207" si="232">TRUNC(BL200*M200,2)</f>
        <v>0</v>
      </c>
      <c r="BN200" s="339">
        <f t="shared" si="230"/>
        <v>0</v>
      </c>
      <c r="BP200" s="66">
        <f t="shared" si="207"/>
        <v>0</v>
      </c>
      <c r="BQ200" s="170">
        <f t="shared" si="208"/>
        <v>0</v>
      </c>
      <c r="BR200" s="339">
        <f t="shared" si="209"/>
        <v>0</v>
      </c>
      <c r="BT200" s="66"/>
      <c r="BU200" s="170">
        <f t="shared" si="210"/>
        <v>0</v>
      </c>
      <c r="BV200" s="339">
        <f t="shared" si="211"/>
        <v>0</v>
      </c>
      <c r="BX200" s="418">
        <f t="shared" si="212"/>
        <v>0</v>
      </c>
      <c r="BY200" s="170">
        <f t="shared" si="213"/>
        <v>0</v>
      </c>
      <c r="BZ200" s="339">
        <v>0</v>
      </c>
      <c r="CB200" s="418">
        <f t="shared" si="214"/>
        <v>0</v>
      </c>
      <c r="CC200" s="170">
        <f t="shared" si="215"/>
        <v>0</v>
      </c>
      <c r="CD200" s="339">
        <v>0</v>
      </c>
      <c r="CF200" s="418">
        <v>0</v>
      </c>
      <c r="CG200" s="170">
        <v>0</v>
      </c>
      <c r="CH200" s="339">
        <v>0</v>
      </c>
      <c r="CJ200" s="418">
        <v>0</v>
      </c>
      <c r="CK200" s="170">
        <v>0</v>
      </c>
      <c r="CL200" s="339">
        <v>0</v>
      </c>
    </row>
    <row r="201" spans="1:90" ht="54.75" customHeight="1" outlineLevel="3">
      <c r="A201" s="140" t="s">
        <v>15</v>
      </c>
      <c r="B201" s="107">
        <v>87265</v>
      </c>
      <c r="C201" s="13" t="s">
        <v>13533</v>
      </c>
      <c r="D201" s="593" t="str">
        <f>IF(B201="","",IFERROR(VLOOKUP(B201,'SINAPI12-24'!$A$5:$H$17812,2,FALSE),VLOOKUP(ORÇAMENTO!B201,COMPOSIÇÕES!$A$9:$G$258,5,FALSE)))</f>
        <v>REVESTIMENTO CERÂMICO PARA PAREDES INTERNAS COM PLACAS TIPO ESMALTADA DE DIMENSÕES 20X20 CM APLICADAS NA ALTURA INTEIRA DAS PAREDES.  AF_02/2023_PE</v>
      </c>
      <c r="E201" s="614" t="str">
        <f>IF(B201="","",IFERROR(VLOOKUP(B201,'SINAPI12-24'!$A$5:$H$17812,3,FALSE),VLOOKUP(ORÇAMENTO!B201,COMPOSIÇÕES!$A$9:$G$258,6,FALSE)))</f>
        <v>M2</v>
      </c>
      <c r="F201" s="112">
        <v>8.3000000000000007</v>
      </c>
      <c r="G201" s="615"/>
      <c r="H201" s="110">
        <v>0.29310000000000003</v>
      </c>
      <c r="I201" s="104">
        <f t="shared" si="228"/>
        <v>0</v>
      </c>
      <c r="J201" s="470">
        <f t="shared" si="231"/>
        <v>0</v>
      </c>
      <c r="K201" s="890"/>
      <c r="L201" s="66"/>
      <c r="M201" s="170"/>
      <c r="N201" s="339"/>
      <c r="O201" s="277"/>
      <c r="P201" s="66"/>
      <c r="Q201" s="170"/>
      <c r="R201" s="339"/>
      <c r="S201" s="330"/>
      <c r="T201" s="354"/>
      <c r="U201" s="170"/>
      <c r="V201" s="363"/>
      <c r="W201" s="21"/>
      <c r="X201" s="354"/>
      <c r="Y201" s="168"/>
      <c r="Z201" s="341"/>
      <c r="AA201" s="277"/>
      <c r="AB201" s="354"/>
      <c r="AC201" s="168"/>
      <c r="AD201" s="341"/>
      <c r="AE201" s="277"/>
      <c r="AF201" s="66"/>
      <c r="AG201" s="170"/>
      <c r="AH201" s="339"/>
      <c r="AI201" s="277"/>
      <c r="AJ201" s="66"/>
      <c r="AK201" s="170"/>
      <c r="AL201" s="339"/>
      <c r="AM201" s="151"/>
      <c r="AN201" s="66"/>
      <c r="AO201" s="170"/>
      <c r="AP201" s="339"/>
      <c r="AQ201" s="151"/>
      <c r="AR201" s="66"/>
      <c r="AS201" s="170"/>
      <c r="AT201" s="339"/>
      <c r="AU201" s="151"/>
      <c r="AV201" s="364"/>
      <c r="AW201" s="170"/>
      <c r="AX201" s="479"/>
      <c r="AY201" s="151"/>
      <c r="AZ201" s="297"/>
      <c r="BA201" s="170"/>
      <c r="BB201" s="479"/>
      <c r="BC201" s="151"/>
      <c r="BD201" s="66"/>
      <c r="BE201" s="170">
        <f t="shared" si="202"/>
        <v>0</v>
      </c>
      <c r="BF201" s="339">
        <f t="shared" si="216"/>
        <v>0</v>
      </c>
      <c r="BG201" s="163"/>
      <c r="BH201" s="66"/>
      <c r="BI201" s="170">
        <f t="shared" si="203"/>
        <v>0</v>
      </c>
      <c r="BJ201" s="339">
        <f t="shared" si="204"/>
        <v>0</v>
      </c>
      <c r="BL201" s="66"/>
      <c r="BM201" s="170">
        <f t="shared" si="232"/>
        <v>0</v>
      </c>
      <c r="BN201" s="339">
        <f t="shared" si="230"/>
        <v>0</v>
      </c>
      <c r="BP201" s="66">
        <f t="shared" si="207"/>
        <v>0</v>
      </c>
      <c r="BQ201" s="170">
        <f t="shared" si="208"/>
        <v>0</v>
      </c>
      <c r="BR201" s="339">
        <f t="shared" si="209"/>
        <v>0</v>
      </c>
      <c r="BT201" s="66"/>
      <c r="BU201" s="170">
        <f t="shared" si="210"/>
        <v>0</v>
      </c>
      <c r="BV201" s="339">
        <f t="shared" si="211"/>
        <v>0</v>
      </c>
      <c r="BX201" s="418">
        <f t="shared" si="212"/>
        <v>0</v>
      </c>
      <c r="BY201" s="170">
        <f t="shared" si="213"/>
        <v>0</v>
      </c>
      <c r="BZ201" s="339">
        <v>0</v>
      </c>
      <c r="CB201" s="418">
        <f t="shared" si="214"/>
        <v>0</v>
      </c>
      <c r="CC201" s="170">
        <f t="shared" si="215"/>
        <v>0</v>
      </c>
      <c r="CD201" s="339">
        <v>0</v>
      </c>
      <c r="CF201" s="418">
        <v>0</v>
      </c>
      <c r="CG201" s="170">
        <v>0</v>
      </c>
      <c r="CH201" s="339">
        <v>0</v>
      </c>
      <c r="CJ201" s="418">
        <v>0</v>
      </c>
      <c r="CK201" s="170">
        <v>0</v>
      </c>
      <c r="CL201" s="339">
        <v>0</v>
      </c>
    </row>
    <row r="202" spans="1:90" ht="54.75" customHeight="1" outlineLevel="3">
      <c r="A202" s="140" t="s">
        <v>15</v>
      </c>
      <c r="B202" s="107">
        <v>87265</v>
      </c>
      <c r="C202" s="13" t="s">
        <v>316</v>
      </c>
      <c r="D202" s="593" t="str">
        <f>IF(B202="","",IFERROR(VLOOKUP(B202,'SINAPI12-24'!$A$5:$H$17812,2,FALSE),VLOOKUP(ORÇAMENTO!B202,COMPOSIÇÕES!$A$9:$G$258,5,FALSE)))</f>
        <v>REVESTIMENTO CERÂMICO PARA PAREDES INTERNAS COM PLACAS TIPO ESMALTADA DE DIMENSÕES 20X20 CM APLICADAS NA ALTURA INTEIRA DAS PAREDES.  AF_02/2023_PE</v>
      </c>
      <c r="E202" s="614" t="str">
        <f>IF(B202="","",IFERROR(VLOOKUP(B202,'SINAPI12-24'!$A$5:$H$17812,3,FALSE),VLOOKUP(ORÇAMENTO!B202,COMPOSIÇÕES!$A$9:$G$258,6,FALSE)))</f>
        <v>M2</v>
      </c>
      <c r="F202" s="112">
        <v>8.7799999999999994</v>
      </c>
      <c r="G202" s="615"/>
      <c r="H202" s="110">
        <v>0.29310000000000003</v>
      </c>
      <c r="I202" s="104">
        <f t="shared" si="228"/>
        <v>0</v>
      </c>
      <c r="J202" s="470">
        <f t="shared" si="231"/>
        <v>0</v>
      </c>
      <c r="K202" s="890"/>
      <c r="L202" s="66"/>
      <c r="M202" s="170"/>
      <c r="N202" s="339"/>
      <c r="O202" s="277"/>
      <c r="P202" s="66"/>
      <c r="Q202" s="170"/>
      <c r="R202" s="339"/>
      <c r="S202" s="330"/>
      <c r="T202" s="354"/>
      <c r="U202" s="170"/>
      <c r="V202" s="363"/>
      <c r="W202" s="21"/>
      <c r="X202" s="354"/>
      <c r="Y202" s="168"/>
      <c r="Z202" s="341"/>
      <c r="AA202" s="277"/>
      <c r="AB202" s="354"/>
      <c r="AC202" s="168"/>
      <c r="AD202" s="341"/>
      <c r="AE202" s="277"/>
      <c r="AF202" s="66"/>
      <c r="AG202" s="170"/>
      <c r="AH202" s="339"/>
      <c r="AI202" s="277"/>
      <c r="AJ202" s="66"/>
      <c r="AK202" s="170"/>
      <c r="AL202" s="339"/>
      <c r="AM202" s="151"/>
      <c r="AN202" s="66"/>
      <c r="AO202" s="170"/>
      <c r="AP202" s="339"/>
      <c r="AQ202" s="151"/>
      <c r="AR202" s="66"/>
      <c r="AS202" s="170"/>
      <c r="AT202" s="339"/>
      <c r="AU202" s="151"/>
      <c r="AV202" s="364"/>
      <c r="AW202" s="170"/>
      <c r="AX202" s="479"/>
      <c r="AY202" s="151"/>
      <c r="AZ202" s="297"/>
      <c r="BA202" s="170"/>
      <c r="BB202" s="479"/>
      <c r="BC202" s="151"/>
      <c r="BD202" s="66"/>
      <c r="BE202" s="170">
        <f t="shared" si="202"/>
        <v>0</v>
      </c>
      <c r="BF202" s="339">
        <f t="shared" si="216"/>
        <v>0</v>
      </c>
      <c r="BG202" s="163"/>
      <c r="BH202" s="66"/>
      <c r="BI202" s="170">
        <f t="shared" si="203"/>
        <v>0</v>
      </c>
      <c r="BJ202" s="339">
        <f t="shared" si="204"/>
        <v>0</v>
      </c>
      <c r="BL202" s="66"/>
      <c r="BM202" s="170">
        <f t="shared" si="232"/>
        <v>0</v>
      </c>
      <c r="BN202" s="339">
        <f t="shared" si="230"/>
        <v>0</v>
      </c>
      <c r="BP202" s="66">
        <f t="shared" si="207"/>
        <v>0</v>
      </c>
      <c r="BQ202" s="170">
        <f t="shared" si="208"/>
        <v>0</v>
      </c>
      <c r="BR202" s="339">
        <f t="shared" si="209"/>
        <v>0</v>
      </c>
      <c r="BT202" s="66"/>
      <c r="BU202" s="170">
        <f t="shared" si="210"/>
        <v>0</v>
      </c>
      <c r="BV202" s="339">
        <f t="shared" si="211"/>
        <v>0</v>
      </c>
      <c r="BX202" s="418">
        <f t="shared" si="212"/>
        <v>0</v>
      </c>
      <c r="BY202" s="170">
        <f t="shared" si="213"/>
        <v>0</v>
      </c>
      <c r="BZ202" s="339">
        <v>0</v>
      </c>
      <c r="CB202" s="418">
        <f t="shared" si="214"/>
        <v>0</v>
      </c>
      <c r="CC202" s="170">
        <f t="shared" si="215"/>
        <v>0</v>
      </c>
      <c r="CD202" s="339">
        <v>0</v>
      </c>
      <c r="CF202" s="418">
        <v>0</v>
      </c>
      <c r="CG202" s="170">
        <v>0</v>
      </c>
      <c r="CH202" s="339">
        <v>0</v>
      </c>
      <c r="CJ202" s="418">
        <v>0</v>
      </c>
      <c r="CK202" s="170">
        <v>0</v>
      </c>
      <c r="CL202" s="339">
        <v>0</v>
      </c>
    </row>
    <row r="203" spans="1:90" ht="54.75" customHeight="1" outlineLevel="3">
      <c r="A203" s="140" t="s">
        <v>15</v>
      </c>
      <c r="B203" s="107">
        <v>87265</v>
      </c>
      <c r="C203" s="13" t="s">
        <v>317</v>
      </c>
      <c r="D203" s="593" t="str">
        <f>IF(B203="","",IFERROR(VLOOKUP(B203,'SINAPI12-24'!$A$5:$H$17812,2,FALSE),VLOOKUP(ORÇAMENTO!B203,COMPOSIÇÕES!$A$9:$G$258,5,FALSE)))</f>
        <v>REVESTIMENTO CERÂMICO PARA PAREDES INTERNAS COM PLACAS TIPO ESMALTADA DE DIMENSÕES 20X20 CM APLICADAS NA ALTURA INTEIRA DAS PAREDES.  AF_02/2023_PE</v>
      </c>
      <c r="E203" s="614" t="str">
        <f>IF(B203="","",IFERROR(VLOOKUP(B203,'SINAPI12-24'!$A$5:$H$17812,3,FALSE),VLOOKUP(ORÇAMENTO!B203,COMPOSIÇÕES!$A$9:$G$258,6,FALSE)))</f>
        <v>M2</v>
      </c>
      <c r="F203" s="112">
        <v>17.25</v>
      </c>
      <c r="G203" s="615"/>
      <c r="H203" s="110">
        <v>0.29310000000000003</v>
      </c>
      <c r="I203" s="104">
        <f t="shared" si="228"/>
        <v>0</v>
      </c>
      <c r="J203" s="470">
        <f t="shared" si="231"/>
        <v>0</v>
      </c>
      <c r="K203" s="890"/>
      <c r="L203" s="66"/>
      <c r="M203" s="170"/>
      <c r="N203" s="339"/>
      <c r="O203" s="277"/>
      <c r="P203" s="66"/>
      <c r="Q203" s="170"/>
      <c r="R203" s="339"/>
      <c r="S203" s="330"/>
      <c r="T203" s="354"/>
      <c r="U203" s="170"/>
      <c r="V203" s="363"/>
      <c r="W203" s="21"/>
      <c r="X203" s="354"/>
      <c r="Y203" s="168"/>
      <c r="Z203" s="341"/>
      <c r="AA203" s="277"/>
      <c r="AB203" s="354"/>
      <c r="AC203" s="168"/>
      <c r="AD203" s="341"/>
      <c r="AE203" s="277"/>
      <c r="AF203" s="66"/>
      <c r="AG203" s="170"/>
      <c r="AH203" s="339"/>
      <c r="AI203" s="277"/>
      <c r="AJ203" s="66"/>
      <c r="AK203" s="170"/>
      <c r="AL203" s="339"/>
      <c r="AM203" s="151"/>
      <c r="AN203" s="66"/>
      <c r="AO203" s="170"/>
      <c r="AP203" s="339"/>
      <c r="AQ203" s="151"/>
      <c r="AR203" s="66"/>
      <c r="AS203" s="170"/>
      <c r="AT203" s="339"/>
      <c r="AU203" s="151"/>
      <c r="AV203" s="364"/>
      <c r="AW203" s="170"/>
      <c r="AX203" s="479"/>
      <c r="AY203" s="151"/>
      <c r="AZ203" s="297"/>
      <c r="BA203" s="170"/>
      <c r="BB203" s="479"/>
      <c r="BC203" s="151"/>
      <c r="BD203" s="66"/>
      <c r="BE203" s="170">
        <f t="shared" si="202"/>
        <v>0</v>
      </c>
      <c r="BF203" s="339">
        <f t="shared" si="216"/>
        <v>0</v>
      </c>
      <c r="BG203" s="163"/>
      <c r="BH203" s="66"/>
      <c r="BI203" s="170">
        <f t="shared" si="203"/>
        <v>0</v>
      </c>
      <c r="BJ203" s="339">
        <f t="shared" si="204"/>
        <v>0</v>
      </c>
      <c r="BL203" s="66"/>
      <c r="BM203" s="170">
        <f t="shared" si="232"/>
        <v>0</v>
      </c>
      <c r="BN203" s="339">
        <f t="shared" si="230"/>
        <v>0</v>
      </c>
      <c r="BP203" s="66">
        <f t="shared" si="207"/>
        <v>0</v>
      </c>
      <c r="BQ203" s="170">
        <f t="shared" si="208"/>
        <v>0</v>
      </c>
      <c r="BR203" s="339">
        <f t="shared" si="209"/>
        <v>0</v>
      </c>
      <c r="BT203" s="66"/>
      <c r="BU203" s="170">
        <f t="shared" si="210"/>
        <v>0</v>
      </c>
      <c r="BV203" s="339">
        <f t="shared" si="211"/>
        <v>0</v>
      </c>
      <c r="BX203" s="418">
        <f t="shared" si="212"/>
        <v>0</v>
      </c>
      <c r="BY203" s="170">
        <f t="shared" si="213"/>
        <v>0</v>
      </c>
      <c r="BZ203" s="339">
        <v>0</v>
      </c>
      <c r="CB203" s="418">
        <f t="shared" si="214"/>
        <v>0</v>
      </c>
      <c r="CC203" s="170">
        <f t="shared" si="215"/>
        <v>0</v>
      </c>
      <c r="CD203" s="339">
        <v>0</v>
      </c>
      <c r="CF203" s="418">
        <v>0</v>
      </c>
      <c r="CG203" s="170">
        <v>0</v>
      </c>
      <c r="CH203" s="339">
        <v>0</v>
      </c>
      <c r="CJ203" s="418">
        <v>0</v>
      </c>
      <c r="CK203" s="170">
        <v>0</v>
      </c>
      <c r="CL203" s="339">
        <v>0</v>
      </c>
    </row>
    <row r="204" spans="1:90" ht="54.75" customHeight="1" outlineLevel="3">
      <c r="A204" s="140" t="s">
        <v>15</v>
      </c>
      <c r="B204" s="107">
        <v>87265</v>
      </c>
      <c r="C204" s="13" t="s">
        <v>318</v>
      </c>
      <c r="D204" s="593" t="str">
        <f>IF(B204="","",IFERROR(VLOOKUP(B204,'SINAPI12-24'!$A$5:$H$17812,2,FALSE),VLOOKUP(ORÇAMENTO!B204,COMPOSIÇÕES!$A$9:$G$258,5,FALSE)))</f>
        <v>REVESTIMENTO CERÂMICO PARA PAREDES INTERNAS COM PLACAS TIPO ESMALTADA DE DIMENSÕES 20X20 CM APLICADAS NA ALTURA INTEIRA DAS PAREDES.  AF_02/2023_PE</v>
      </c>
      <c r="E204" s="614" t="str">
        <f>IF(B204="","",IFERROR(VLOOKUP(B204,'SINAPI12-24'!$A$5:$H$17812,3,FALSE),VLOOKUP(ORÇAMENTO!B204,COMPOSIÇÕES!$A$9:$G$258,6,FALSE)))</f>
        <v>M2</v>
      </c>
      <c r="F204" s="112">
        <v>166.07</v>
      </c>
      <c r="G204" s="615"/>
      <c r="H204" s="110">
        <v>0.29310000000000003</v>
      </c>
      <c r="I204" s="104">
        <f t="shared" si="228"/>
        <v>0</v>
      </c>
      <c r="J204" s="470">
        <f t="shared" si="231"/>
        <v>0</v>
      </c>
      <c r="K204" s="890"/>
      <c r="L204" s="66"/>
      <c r="M204" s="170"/>
      <c r="N204" s="339"/>
      <c r="O204" s="277"/>
      <c r="P204" s="66"/>
      <c r="Q204" s="170"/>
      <c r="R204" s="339"/>
      <c r="S204" s="330"/>
      <c r="T204" s="354"/>
      <c r="U204" s="170"/>
      <c r="V204" s="363"/>
      <c r="W204" s="21"/>
      <c r="X204" s="354"/>
      <c r="Y204" s="168"/>
      <c r="Z204" s="341"/>
      <c r="AA204" s="277"/>
      <c r="AB204" s="354"/>
      <c r="AC204" s="168"/>
      <c r="AD204" s="341"/>
      <c r="AE204" s="277"/>
      <c r="AF204" s="66"/>
      <c r="AG204" s="170"/>
      <c r="AH204" s="339"/>
      <c r="AI204" s="277"/>
      <c r="AJ204" s="66"/>
      <c r="AK204" s="170"/>
      <c r="AL204" s="339"/>
      <c r="AM204" s="151"/>
      <c r="AN204" s="66"/>
      <c r="AO204" s="170"/>
      <c r="AP204" s="339"/>
      <c r="AQ204" s="151"/>
      <c r="AR204" s="66"/>
      <c r="AS204" s="170"/>
      <c r="AT204" s="339"/>
      <c r="AU204" s="151"/>
      <c r="AV204" s="364"/>
      <c r="AW204" s="170"/>
      <c r="AX204" s="479"/>
      <c r="AY204" s="151"/>
      <c r="AZ204" s="297"/>
      <c r="BA204" s="170"/>
      <c r="BB204" s="479"/>
      <c r="BC204" s="151"/>
      <c r="BD204" s="66"/>
      <c r="BE204" s="170">
        <f t="shared" si="202"/>
        <v>0</v>
      </c>
      <c r="BF204" s="339">
        <f t="shared" si="216"/>
        <v>0</v>
      </c>
      <c r="BG204" s="163"/>
      <c r="BH204" s="66"/>
      <c r="BI204" s="170">
        <f t="shared" si="203"/>
        <v>0</v>
      </c>
      <c r="BJ204" s="339">
        <f t="shared" si="204"/>
        <v>0</v>
      </c>
      <c r="BL204" s="66"/>
      <c r="BM204" s="170">
        <f t="shared" si="232"/>
        <v>0</v>
      </c>
      <c r="BN204" s="339">
        <f t="shared" si="230"/>
        <v>0</v>
      </c>
      <c r="BP204" s="66">
        <f t="shared" si="207"/>
        <v>0</v>
      </c>
      <c r="BQ204" s="170">
        <f t="shared" si="208"/>
        <v>0</v>
      </c>
      <c r="BR204" s="339">
        <f t="shared" si="209"/>
        <v>0</v>
      </c>
      <c r="BT204" s="66"/>
      <c r="BU204" s="170">
        <f t="shared" si="210"/>
        <v>0</v>
      </c>
      <c r="BV204" s="339">
        <f t="shared" si="211"/>
        <v>0</v>
      </c>
      <c r="BX204" s="418">
        <f t="shared" si="212"/>
        <v>0</v>
      </c>
      <c r="BY204" s="170">
        <f t="shared" si="213"/>
        <v>0</v>
      </c>
      <c r="BZ204" s="339">
        <v>0</v>
      </c>
      <c r="CB204" s="418">
        <f t="shared" si="214"/>
        <v>0</v>
      </c>
      <c r="CC204" s="170">
        <f t="shared" si="215"/>
        <v>0</v>
      </c>
      <c r="CD204" s="339">
        <v>0</v>
      </c>
      <c r="CF204" s="418">
        <v>0</v>
      </c>
      <c r="CG204" s="170">
        <v>0</v>
      </c>
      <c r="CH204" s="339">
        <v>0</v>
      </c>
      <c r="CJ204" s="418">
        <v>0</v>
      </c>
      <c r="CK204" s="170">
        <v>0</v>
      </c>
      <c r="CL204" s="339">
        <v>0</v>
      </c>
    </row>
    <row r="205" spans="1:90" ht="54.75" customHeight="1" outlineLevel="3">
      <c r="A205" s="140" t="s">
        <v>106</v>
      </c>
      <c r="B205" s="108">
        <v>11492</v>
      </c>
      <c r="C205" s="13" t="s">
        <v>13534</v>
      </c>
      <c r="D205" s="593" t="s">
        <v>13411</v>
      </c>
      <c r="E205" s="614" t="s">
        <v>68</v>
      </c>
      <c r="F205" s="112">
        <v>495.39</v>
      </c>
      <c r="G205" s="615"/>
      <c r="H205" s="110">
        <v>0.29310000000000003</v>
      </c>
      <c r="I205" s="104">
        <f t="shared" si="228"/>
        <v>0</v>
      </c>
      <c r="J205" s="470">
        <f t="shared" si="231"/>
        <v>0</v>
      </c>
      <c r="K205" s="890"/>
      <c r="L205" s="66"/>
      <c r="M205" s="170"/>
      <c r="N205" s="339"/>
      <c r="O205" s="277"/>
      <c r="P205" s="66"/>
      <c r="Q205" s="170"/>
      <c r="R205" s="339"/>
      <c r="S205" s="330"/>
      <c r="T205" s="354"/>
      <c r="U205" s="170"/>
      <c r="V205" s="363"/>
      <c r="W205" s="21"/>
      <c r="X205" s="354"/>
      <c r="Y205" s="168"/>
      <c r="Z205" s="341"/>
      <c r="AA205" s="277"/>
      <c r="AB205" s="354"/>
      <c r="AC205" s="168"/>
      <c r="AD205" s="341"/>
      <c r="AE205" s="277"/>
      <c r="AF205" s="66"/>
      <c r="AG205" s="170"/>
      <c r="AH205" s="339"/>
      <c r="AI205" s="277"/>
      <c r="AJ205" s="66"/>
      <c r="AK205" s="170"/>
      <c r="AL205" s="339"/>
      <c r="AM205" s="151"/>
      <c r="AN205" s="66"/>
      <c r="AO205" s="170"/>
      <c r="AP205" s="339"/>
      <c r="AQ205" s="151"/>
      <c r="AR205" s="66"/>
      <c r="AS205" s="170"/>
      <c r="AT205" s="339"/>
      <c r="AU205" s="151"/>
      <c r="AV205" s="364"/>
      <c r="AW205" s="170"/>
      <c r="AX205" s="479"/>
      <c r="AY205" s="151"/>
      <c r="AZ205" s="297"/>
      <c r="BA205" s="170"/>
      <c r="BB205" s="479"/>
      <c r="BC205" s="151"/>
      <c r="BD205" s="66"/>
      <c r="BE205" s="170">
        <f t="shared" si="202"/>
        <v>0</v>
      </c>
      <c r="BF205" s="339">
        <f t="shared" si="216"/>
        <v>0</v>
      </c>
      <c r="BG205" s="163"/>
      <c r="BH205" s="66"/>
      <c r="BI205" s="170">
        <f t="shared" si="203"/>
        <v>0</v>
      </c>
      <c r="BJ205" s="339">
        <f t="shared" si="204"/>
        <v>0</v>
      </c>
      <c r="BL205" s="66"/>
      <c r="BM205" s="170">
        <f t="shared" si="232"/>
        <v>0</v>
      </c>
      <c r="BN205" s="339">
        <f t="shared" si="230"/>
        <v>0</v>
      </c>
      <c r="BP205" s="66">
        <f t="shared" si="207"/>
        <v>0</v>
      </c>
      <c r="BQ205" s="170">
        <f t="shared" si="208"/>
        <v>0</v>
      </c>
      <c r="BR205" s="339">
        <f t="shared" si="209"/>
        <v>0</v>
      </c>
      <c r="BT205" s="66"/>
      <c r="BU205" s="170">
        <f t="shared" si="210"/>
        <v>0</v>
      </c>
      <c r="BV205" s="339">
        <f t="shared" si="211"/>
        <v>0</v>
      </c>
      <c r="BX205" s="418">
        <f t="shared" si="212"/>
        <v>0</v>
      </c>
      <c r="BY205" s="170">
        <f t="shared" si="213"/>
        <v>0</v>
      </c>
      <c r="BZ205" s="339">
        <v>0</v>
      </c>
      <c r="CB205" s="418">
        <f t="shared" si="214"/>
        <v>0</v>
      </c>
      <c r="CC205" s="170">
        <f t="shared" si="215"/>
        <v>0</v>
      </c>
      <c r="CD205" s="339">
        <v>0</v>
      </c>
      <c r="CF205" s="418">
        <v>0</v>
      </c>
      <c r="CG205" s="170">
        <v>0</v>
      </c>
      <c r="CH205" s="339">
        <v>0</v>
      </c>
      <c r="CJ205" s="418">
        <v>0</v>
      </c>
      <c r="CK205" s="170">
        <v>0</v>
      </c>
      <c r="CL205" s="339">
        <v>0</v>
      </c>
    </row>
    <row r="206" spans="1:90" ht="54.75" customHeight="1" outlineLevel="3">
      <c r="A206" s="140" t="s">
        <v>106</v>
      </c>
      <c r="B206" s="108">
        <v>9083</v>
      </c>
      <c r="C206" s="13" t="s">
        <v>13535</v>
      </c>
      <c r="D206" s="895" t="s">
        <v>13412</v>
      </c>
      <c r="E206" s="614" t="s">
        <v>68</v>
      </c>
      <c r="F206" s="112">
        <v>734.92</v>
      </c>
      <c r="G206" s="615"/>
      <c r="H206" s="110">
        <v>0.29310000000000003</v>
      </c>
      <c r="I206" s="104">
        <f t="shared" si="228"/>
        <v>0</v>
      </c>
      <c r="J206" s="470">
        <f t="shared" si="231"/>
        <v>0</v>
      </c>
      <c r="K206" s="890"/>
      <c r="L206" s="66"/>
      <c r="M206" s="170"/>
      <c r="N206" s="339"/>
      <c r="O206" s="277"/>
      <c r="P206" s="66"/>
      <c r="Q206" s="170"/>
      <c r="R206" s="339"/>
      <c r="S206" s="330"/>
      <c r="T206" s="354"/>
      <c r="U206" s="170"/>
      <c r="V206" s="363"/>
      <c r="W206" s="21"/>
      <c r="X206" s="354"/>
      <c r="Y206" s="168"/>
      <c r="Z206" s="341"/>
      <c r="AA206" s="277"/>
      <c r="AB206" s="354"/>
      <c r="AC206" s="168"/>
      <c r="AD206" s="341"/>
      <c r="AE206" s="277"/>
      <c r="AF206" s="66"/>
      <c r="AG206" s="170"/>
      <c r="AH206" s="339"/>
      <c r="AI206" s="277"/>
      <c r="AJ206" s="66"/>
      <c r="AK206" s="170"/>
      <c r="AL206" s="339"/>
      <c r="AM206" s="151"/>
      <c r="AN206" s="66"/>
      <c r="AO206" s="170"/>
      <c r="AP206" s="339"/>
      <c r="AQ206" s="151"/>
      <c r="AR206" s="66"/>
      <c r="AS206" s="170"/>
      <c r="AT206" s="339"/>
      <c r="AU206" s="151"/>
      <c r="AV206" s="364"/>
      <c r="AW206" s="170"/>
      <c r="AX206" s="479"/>
      <c r="AY206" s="151"/>
      <c r="AZ206" s="297"/>
      <c r="BA206" s="170"/>
      <c r="BB206" s="479"/>
      <c r="BC206" s="151"/>
      <c r="BD206" s="66"/>
      <c r="BE206" s="170">
        <f t="shared" si="202"/>
        <v>0</v>
      </c>
      <c r="BF206" s="339">
        <f t="shared" si="216"/>
        <v>0</v>
      </c>
      <c r="BG206" s="163"/>
      <c r="BH206" s="66"/>
      <c r="BI206" s="170">
        <f t="shared" si="203"/>
        <v>0</v>
      </c>
      <c r="BJ206" s="339">
        <f t="shared" si="204"/>
        <v>0</v>
      </c>
      <c r="BL206" s="66"/>
      <c r="BM206" s="170">
        <f t="shared" si="232"/>
        <v>0</v>
      </c>
      <c r="BN206" s="339">
        <f t="shared" si="230"/>
        <v>0</v>
      </c>
      <c r="BP206" s="66">
        <f t="shared" si="207"/>
        <v>0</v>
      </c>
      <c r="BQ206" s="170">
        <f t="shared" si="208"/>
        <v>0</v>
      </c>
      <c r="BR206" s="339">
        <f t="shared" si="209"/>
        <v>0</v>
      </c>
      <c r="BT206" s="66"/>
      <c r="BU206" s="170">
        <f t="shared" si="210"/>
        <v>0</v>
      </c>
      <c r="BV206" s="339">
        <f t="shared" si="211"/>
        <v>0</v>
      </c>
      <c r="BX206" s="418">
        <f t="shared" si="212"/>
        <v>0</v>
      </c>
      <c r="BY206" s="170">
        <f t="shared" si="213"/>
        <v>0</v>
      </c>
      <c r="BZ206" s="339">
        <v>0</v>
      </c>
      <c r="CB206" s="418">
        <f t="shared" si="214"/>
        <v>0</v>
      </c>
      <c r="CC206" s="170">
        <f t="shared" si="215"/>
        <v>0</v>
      </c>
      <c r="CD206" s="339">
        <v>0</v>
      </c>
      <c r="CF206" s="418">
        <v>0</v>
      </c>
      <c r="CG206" s="170">
        <v>0</v>
      </c>
      <c r="CH206" s="339">
        <v>0</v>
      </c>
      <c r="CJ206" s="418">
        <v>0</v>
      </c>
      <c r="CK206" s="170">
        <v>0</v>
      </c>
      <c r="CL206" s="339">
        <v>0</v>
      </c>
    </row>
    <row r="207" spans="1:90" ht="54.75" customHeight="1" outlineLevel="3">
      <c r="A207" s="193" t="s">
        <v>13403</v>
      </c>
      <c r="B207" s="108" t="s">
        <v>13374</v>
      </c>
      <c r="C207" s="13" t="s">
        <v>13536</v>
      </c>
      <c r="D207" s="593" t="str">
        <f>IF(B207="","",IFERROR(VLOOKUP(B207,'SINAPI12-24'!$A$5:$H$17812,2,FALSE),VLOOKUP(ORÇAMENTO!B207,COMPOSIÇÕES!$A$9:$G$344,3,FALSE)))</f>
        <v>RODAPE EM MADEIRA, ALTURA 7CM, FIXADO EM PECAS DE MADEIRA (REF. SINAPI (73886/1,1/2020))</v>
      </c>
      <c r="E207" s="614" t="str">
        <f>IF(B207="","",IFERROR(VLOOKUP(B207,'SINAPI12-24'!$A$5:$H$17812,3,FALSE),VLOOKUP(ORÇAMENTO!B207,COMPOSIÇÕES!$A$9:$G$344,4,FALSE)))</f>
        <v>M</v>
      </c>
      <c r="F207" s="112">
        <v>238.6</v>
      </c>
      <c r="G207" s="615"/>
      <c r="H207" s="110">
        <v>0.29310000000000003</v>
      </c>
      <c r="I207" s="104">
        <f t="shared" si="228"/>
        <v>0</v>
      </c>
      <c r="J207" s="470">
        <f t="shared" si="231"/>
        <v>0</v>
      </c>
      <c r="K207" s="890"/>
      <c r="L207" s="68"/>
      <c r="M207" s="136"/>
      <c r="N207" s="342"/>
      <c r="O207" s="277"/>
      <c r="P207" s="68"/>
      <c r="Q207" s="136"/>
      <c r="R207" s="342"/>
      <c r="S207" s="330"/>
      <c r="T207" s="355"/>
      <c r="U207" s="136"/>
      <c r="V207" s="365"/>
      <c r="W207" s="21"/>
      <c r="X207" s="355"/>
      <c r="Y207" s="328"/>
      <c r="Z207" s="344"/>
      <c r="AA207" s="277"/>
      <c r="AB207" s="355"/>
      <c r="AC207" s="328"/>
      <c r="AD207" s="344"/>
      <c r="AE207" s="277"/>
      <c r="AF207" s="68"/>
      <c r="AG207" s="136"/>
      <c r="AH207" s="342"/>
      <c r="AI207" s="277"/>
      <c r="AJ207" s="68"/>
      <c r="AK207" s="136"/>
      <c r="AL207" s="342"/>
      <c r="AM207" s="151"/>
      <c r="AN207" s="68"/>
      <c r="AO207" s="136"/>
      <c r="AP207" s="342"/>
      <c r="AQ207" s="151"/>
      <c r="AR207" s="68"/>
      <c r="AS207" s="136"/>
      <c r="AT207" s="342"/>
      <c r="AU207" s="151"/>
      <c r="AV207" s="366"/>
      <c r="AW207" s="136"/>
      <c r="AX207" s="480"/>
      <c r="AY207" s="151"/>
      <c r="AZ207" s="298"/>
      <c r="BA207" s="136"/>
      <c r="BB207" s="480"/>
      <c r="BC207" s="151"/>
      <c r="BD207" s="68"/>
      <c r="BE207" s="136">
        <f t="shared" si="202"/>
        <v>0</v>
      </c>
      <c r="BF207" s="342">
        <f t="shared" si="216"/>
        <v>0</v>
      </c>
      <c r="BG207" s="163"/>
      <c r="BH207" s="68"/>
      <c r="BI207" s="136">
        <f t="shared" si="203"/>
        <v>0</v>
      </c>
      <c r="BJ207" s="342">
        <f t="shared" si="204"/>
        <v>0</v>
      </c>
      <c r="BL207" s="68"/>
      <c r="BM207" s="136">
        <f t="shared" si="232"/>
        <v>0</v>
      </c>
      <c r="BN207" s="342">
        <f t="shared" si="230"/>
        <v>0</v>
      </c>
      <c r="BP207" s="68">
        <f t="shared" si="207"/>
        <v>0</v>
      </c>
      <c r="BQ207" s="136">
        <f t="shared" si="208"/>
        <v>0</v>
      </c>
      <c r="BR207" s="342">
        <f t="shared" si="209"/>
        <v>0</v>
      </c>
      <c r="BT207" s="68"/>
      <c r="BU207" s="136">
        <f t="shared" si="210"/>
        <v>0</v>
      </c>
      <c r="BV207" s="342">
        <f t="shared" si="211"/>
        <v>0</v>
      </c>
      <c r="BX207" s="420">
        <f t="shared" si="212"/>
        <v>0</v>
      </c>
      <c r="BY207" s="136">
        <f t="shared" si="213"/>
        <v>0</v>
      </c>
      <c r="BZ207" s="342">
        <v>0</v>
      </c>
      <c r="CB207" s="420">
        <f t="shared" si="214"/>
        <v>0</v>
      </c>
      <c r="CC207" s="136">
        <f t="shared" si="215"/>
        <v>0</v>
      </c>
      <c r="CD207" s="342">
        <v>0</v>
      </c>
      <c r="CF207" s="420">
        <v>0</v>
      </c>
      <c r="CG207" s="136">
        <v>0</v>
      </c>
      <c r="CH207" s="342">
        <v>0</v>
      </c>
      <c r="CJ207" s="420">
        <v>0</v>
      </c>
      <c r="CK207" s="136">
        <v>0</v>
      </c>
      <c r="CL207" s="342">
        <v>0</v>
      </c>
    </row>
    <row r="208" spans="1:90" ht="15" customHeight="1" outlineLevel="1">
      <c r="A208" s="430"/>
      <c r="B208" s="431"/>
      <c r="C208" s="432" t="s">
        <v>310</v>
      </c>
      <c r="D208" s="591" t="s">
        <v>254</v>
      </c>
      <c r="E208" s="433"/>
      <c r="F208" s="434"/>
      <c r="G208" s="435"/>
      <c r="H208" s="436"/>
      <c r="I208" s="435"/>
      <c r="J208" s="437">
        <f>SUM(J209:J210)</f>
        <v>0</v>
      </c>
      <c r="K208" s="890"/>
      <c r="L208" s="266"/>
      <c r="M208" s="267"/>
      <c r="N208" s="356"/>
      <c r="O208" s="277"/>
      <c r="P208" s="266"/>
      <c r="Q208" s="267"/>
      <c r="R208" s="356"/>
      <c r="S208" s="330"/>
      <c r="T208" s="357"/>
      <c r="U208" s="267"/>
      <c r="V208" s="369"/>
      <c r="W208" s="21"/>
      <c r="X208" s="357"/>
      <c r="Y208" s="358"/>
      <c r="Z208" s="359"/>
      <c r="AA208" s="277"/>
      <c r="AB208" s="357"/>
      <c r="AC208" s="358"/>
      <c r="AD208" s="359"/>
      <c r="AE208" s="277"/>
      <c r="AF208" s="266"/>
      <c r="AG208" s="267"/>
      <c r="AH208" s="356"/>
      <c r="AI208" s="277"/>
      <c r="AJ208" s="266"/>
      <c r="AK208" s="267"/>
      <c r="AL208" s="356"/>
      <c r="AM208" s="151"/>
      <c r="AN208" s="266"/>
      <c r="AO208" s="267"/>
      <c r="AP208" s="356"/>
      <c r="AQ208" s="151"/>
      <c r="AR208" s="266"/>
      <c r="AS208" s="267"/>
      <c r="AT208" s="356"/>
      <c r="AU208" s="151"/>
      <c r="AV208" s="357"/>
      <c r="AW208" s="267"/>
      <c r="AX208" s="482"/>
      <c r="AY208" s="151"/>
      <c r="AZ208" s="300"/>
      <c r="BA208" s="267"/>
      <c r="BB208" s="482"/>
      <c r="BC208" s="151"/>
      <c r="BD208" s="266"/>
      <c r="BE208" s="267"/>
      <c r="BF208" s="356"/>
      <c r="BG208" s="163"/>
      <c r="BH208" s="266"/>
      <c r="BI208" s="267"/>
      <c r="BJ208" s="356"/>
      <c r="BL208" s="266"/>
      <c r="BM208" s="267"/>
      <c r="BN208" s="356"/>
      <c r="BP208" s="266"/>
      <c r="BQ208" s="267"/>
      <c r="BR208" s="356"/>
      <c r="BT208" s="266"/>
      <c r="BU208" s="267"/>
      <c r="BV208" s="356"/>
      <c r="BX208" s="300"/>
      <c r="BY208" s="267"/>
      <c r="BZ208" s="356"/>
      <c r="CB208" s="300"/>
      <c r="CC208" s="267"/>
      <c r="CD208" s="356"/>
      <c r="CF208" s="300"/>
      <c r="CG208" s="267"/>
      <c r="CH208" s="356"/>
      <c r="CJ208" s="300"/>
      <c r="CK208" s="267"/>
      <c r="CL208" s="356"/>
    </row>
    <row r="209" spans="1:90" ht="15" customHeight="1" outlineLevel="2">
      <c r="A209" s="140" t="s">
        <v>15</v>
      </c>
      <c r="B209" s="107">
        <v>87878</v>
      </c>
      <c r="C209" s="13" t="s">
        <v>500</v>
      </c>
      <c r="D209" s="593" t="str">
        <f>IF(B209="","",IFERROR(VLOOKUP(B209,'SINAPI12-24'!$A$5:$H$17812,2,FALSE),VLOOKUP(ORÇAMENTO!B209,COMPOSIÇÕES!$A$9:$G$258,5,FALSE)))</f>
        <v>CHAPISCO APLICADO EM ALVENARIAS E ESTRUTURAS DE CONCRETO INTERNAS, COM COLHER DE PEDREIRO.  ARGAMASSA TRAÇO 1:3 COM PREPARO MANUAL. AF_10/2022</v>
      </c>
      <c r="E209" s="614" t="str">
        <f>IF(B209="","",IFERROR(VLOOKUP(B209,'SINAPI12-24'!$A$5:$H$17812,3,FALSE),VLOOKUP(ORÇAMENTO!B209,COMPOSIÇÕES!$A$9:$G$258,6,FALSE)))</f>
        <v>M2</v>
      </c>
      <c r="F209" s="112">
        <v>91.79</v>
      </c>
      <c r="G209" s="615"/>
      <c r="H209" s="110">
        <v>0.29310000000000003</v>
      </c>
      <c r="I209" s="104">
        <f t="shared" ref="I209:I210" si="233">TRUNC(((G209*$H$37)+G209),2)</f>
        <v>0</v>
      </c>
      <c r="J209" s="470">
        <f t="shared" si="231"/>
        <v>0</v>
      </c>
      <c r="K209" s="890"/>
      <c r="L209" s="69"/>
      <c r="M209" s="114"/>
      <c r="N209" s="336"/>
      <c r="O209" s="277"/>
      <c r="P209" s="69"/>
      <c r="Q209" s="114"/>
      <c r="R209" s="336"/>
      <c r="S209" s="330"/>
      <c r="T209" s="353"/>
      <c r="U209" s="114"/>
      <c r="V209" s="361"/>
      <c r="W209" s="21"/>
      <c r="X209" s="353"/>
      <c r="Y209" s="167"/>
      <c r="Z209" s="338"/>
      <c r="AA209" s="277"/>
      <c r="AB209" s="353"/>
      <c r="AC209" s="167"/>
      <c r="AD209" s="338"/>
      <c r="AE209" s="277"/>
      <c r="AF209" s="69"/>
      <c r="AG209" s="114"/>
      <c r="AH209" s="336"/>
      <c r="AI209" s="277"/>
      <c r="AJ209" s="69"/>
      <c r="AK209" s="114"/>
      <c r="AL209" s="336"/>
      <c r="AM209" s="151"/>
      <c r="AN209" s="69"/>
      <c r="AO209" s="114"/>
      <c r="AP209" s="336"/>
      <c r="AQ209" s="151"/>
      <c r="AR209" s="69"/>
      <c r="AS209" s="114"/>
      <c r="AT209" s="336"/>
      <c r="AU209" s="151"/>
      <c r="AV209" s="362"/>
      <c r="AW209" s="114"/>
      <c r="AX209" s="478"/>
      <c r="AY209" s="151"/>
      <c r="AZ209" s="296"/>
      <c r="BA209" s="114"/>
      <c r="BB209" s="478"/>
      <c r="BC209" s="151"/>
      <c r="BD209" s="69"/>
      <c r="BE209" s="114">
        <f t="shared" si="202"/>
        <v>0</v>
      </c>
      <c r="BF209" s="336">
        <f t="shared" si="216"/>
        <v>0</v>
      </c>
      <c r="BG209" s="163"/>
      <c r="BH209" s="69"/>
      <c r="BI209" s="114">
        <f t="shared" si="203"/>
        <v>0</v>
      </c>
      <c r="BJ209" s="336">
        <f t="shared" si="204"/>
        <v>0</v>
      </c>
      <c r="BL209" s="69"/>
      <c r="BM209" s="114">
        <f t="shared" ref="BM209:BM210" si="234">TRUNC(BL209*M209,2)</f>
        <v>0</v>
      </c>
      <c r="BN209" s="336">
        <f t="shared" ref="BN209:BN210" si="235">BL209/($F209-$X209-$AZ209)</f>
        <v>0</v>
      </c>
      <c r="BP209" s="69">
        <f t="shared" si="207"/>
        <v>0</v>
      </c>
      <c r="BQ209" s="114">
        <f t="shared" si="208"/>
        <v>0</v>
      </c>
      <c r="BR209" s="336">
        <f t="shared" si="209"/>
        <v>0</v>
      </c>
      <c r="BT209" s="69"/>
      <c r="BU209" s="114">
        <f t="shared" si="210"/>
        <v>0</v>
      </c>
      <c r="BV209" s="336">
        <f t="shared" si="211"/>
        <v>0</v>
      </c>
      <c r="BX209" s="309">
        <f t="shared" si="212"/>
        <v>0</v>
      </c>
      <c r="BY209" s="114">
        <f t="shared" si="213"/>
        <v>0</v>
      </c>
      <c r="BZ209" s="336">
        <v>0</v>
      </c>
      <c r="CB209" s="309">
        <f t="shared" si="214"/>
        <v>0</v>
      </c>
      <c r="CC209" s="114">
        <f t="shared" si="215"/>
        <v>0</v>
      </c>
      <c r="CD209" s="336">
        <v>0</v>
      </c>
      <c r="CF209" s="309">
        <v>0</v>
      </c>
      <c r="CG209" s="114">
        <v>0</v>
      </c>
      <c r="CH209" s="336">
        <v>0</v>
      </c>
      <c r="CJ209" s="309">
        <v>0</v>
      </c>
      <c r="CK209" s="114">
        <v>0</v>
      </c>
      <c r="CL209" s="336">
        <v>0</v>
      </c>
    </row>
    <row r="210" spans="1:90" ht="15" customHeight="1" outlineLevel="2">
      <c r="A210" s="140" t="s">
        <v>15</v>
      </c>
      <c r="B210" s="107">
        <v>87792</v>
      </c>
      <c r="C210" s="13" t="s">
        <v>501</v>
      </c>
      <c r="D210" s="593" t="str">
        <f>IF(B210="","",IFERROR(VLOOKUP(B210,'SINAPI12-24'!$A$5:$H$17812,2,FALSE),VLOOKUP(ORÇAMENTO!B210,COMPOSIÇÕES!$A$9:$G$258,5,FALSE)))</f>
        <v>EMBOÇO OU MASSA ÚNICA EM ARGAMASSA TRAÇO 1:2:8, PREPARO MECÂNICO COM BETONEIRA 400 L, APLICADA MANUALMENTE EM PANOS CEGOS DE FACHADA (SEM PRESENÇA DE VÃOS), ESPESSURA DE 25 MM. AF_08/2022</v>
      </c>
      <c r="E210" s="614" t="str">
        <f>IF(B210="","",IFERROR(VLOOKUP(B210,'SINAPI12-24'!$A$5:$H$17812,3,FALSE),VLOOKUP(ORÇAMENTO!B210,COMPOSIÇÕES!$A$9:$G$258,6,FALSE)))</f>
        <v>M2</v>
      </c>
      <c r="F210" s="112">
        <v>91.79</v>
      </c>
      <c r="G210" s="615"/>
      <c r="H210" s="110">
        <v>0.29310000000000003</v>
      </c>
      <c r="I210" s="104">
        <f t="shared" si="233"/>
        <v>0</v>
      </c>
      <c r="J210" s="470">
        <f t="shared" si="231"/>
        <v>0</v>
      </c>
      <c r="K210" s="890"/>
      <c r="L210" s="68"/>
      <c r="M210" s="136"/>
      <c r="N210" s="342"/>
      <c r="O210" s="277"/>
      <c r="P210" s="68"/>
      <c r="Q210" s="136"/>
      <c r="R210" s="342"/>
      <c r="S210" s="330"/>
      <c r="T210" s="355"/>
      <c r="U210" s="136"/>
      <c r="V210" s="365"/>
      <c r="W210" s="21"/>
      <c r="X210" s="355"/>
      <c r="Y210" s="328"/>
      <c r="Z210" s="344"/>
      <c r="AA210" s="277"/>
      <c r="AB210" s="355"/>
      <c r="AC210" s="328"/>
      <c r="AD210" s="344"/>
      <c r="AE210" s="277"/>
      <c r="AF210" s="68"/>
      <c r="AG210" s="136"/>
      <c r="AH210" s="342"/>
      <c r="AI210" s="277"/>
      <c r="AJ210" s="68"/>
      <c r="AK210" s="136"/>
      <c r="AL210" s="342"/>
      <c r="AM210" s="151"/>
      <c r="AN210" s="68"/>
      <c r="AO210" s="136"/>
      <c r="AP210" s="342"/>
      <c r="AQ210" s="151"/>
      <c r="AR210" s="68"/>
      <c r="AS210" s="136"/>
      <c r="AT210" s="342"/>
      <c r="AU210" s="151"/>
      <c r="AV210" s="366"/>
      <c r="AW210" s="136"/>
      <c r="AX210" s="480"/>
      <c r="AY210" s="151"/>
      <c r="AZ210" s="298"/>
      <c r="BA210" s="136"/>
      <c r="BB210" s="480"/>
      <c r="BC210" s="151"/>
      <c r="BD210" s="68"/>
      <c r="BE210" s="136">
        <f t="shared" si="202"/>
        <v>0</v>
      </c>
      <c r="BF210" s="342">
        <f t="shared" si="216"/>
        <v>0</v>
      </c>
      <c r="BG210" s="163"/>
      <c r="BH210" s="68"/>
      <c r="BI210" s="136">
        <f t="shared" si="203"/>
        <v>0</v>
      </c>
      <c r="BJ210" s="342">
        <f t="shared" si="204"/>
        <v>0</v>
      </c>
      <c r="BL210" s="68"/>
      <c r="BM210" s="136">
        <f t="shared" si="234"/>
        <v>0</v>
      </c>
      <c r="BN210" s="342">
        <f t="shared" si="235"/>
        <v>0</v>
      </c>
      <c r="BP210" s="68">
        <f t="shared" si="207"/>
        <v>0</v>
      </c>
      <c r="BQ210" s="136">
        <f t="shared" si="208"/>
        <v>0</v>
      </c>
      <c r="BR210" s="342">
        <f t="shared" si="209"/>
        <v>0</v>
      </c>
      <c r="BT210" s="68"/>
      <c r="BU210" s="136">
        <f t="shared" si="210"/>
        <v>0</v>
      </c>
      <c r="BV210" s="342">
        <f t="shared" si="211"/>
        <v>0</v>
      </c>
      <c r="BX210" s="420">
        <f t="shared" si="212"/>
        <v>0</v>
      </c>
      <c r="BY210" s="136">
        <f t="shared" si="213"/>
        <v>0</v>
      </c>
      <c r="BZ210" s="342">
        <v>0</v>
      </c>
      <c r="CB210" s="420">
        <f t="shared" si="214"/>
        <v>0</v>
      </c>
      <c r="CC210" s="136">
        <f t="shared" si="215"/>
        <v>0</v>
      </c>
      <c r="CD210" s="342">
        <v>0</v>
      </c>
      <c r="CF210" s="420">
        <v>0</v>
      </c>
      <c r="CG210" s="136">
        <v>0</v>
      </c>
      <c r="CH210" s="342">
        <v>0</v>
      </c>
      <c r="CJ210" s="420">
        <v>0</v>
      </c>
      <c r="CK210" s="136">
        <v>0</v>
      </c>
      <c r="CL210" s="342">
        <v>0</v>
      </c>
    </row>
    <row r="211" spans="1:90" ht="15" customHeight="1">
      <c r="A211" s="453"/>
      <c r="B211" s="454"/>
      <c r="C211" s="455">
        <v>12</v>
      </c>
      <c r="D211" s="592" t="s">
        <v>255</v>
      </c>
      <c r="E211" s="455"/>
      <c r="F211" s="455"/>
      <c r="G211" s="456"/>
      <c r="H211" s="457"/>
      <c r="I211" s="458"/>
      <c r="J211" s="459">
        <f>SUM(J212+J213+J225)</f>
        <v>0</v>
      </c>
      <c r="K211" s="890"/>
      <c r="L211" s="264"/>
      <c r="M211" s="265"/>
      <c r="N211" s="329"/>
      <c r="O211" s="277"/>
      <c r="P211" s="264"/>
      <c r="Q211" s="265"/>
      <c r="R211" s="329"/>
      <c r="S211" s="351"/>
      <c r="T211" s="299"/>
      <c r="U211" s="367"/>
      <c r="V211" s="368"/>
      <c r="W211" s="21"/>
      <c r="X211" s="299"/>
      <c r="Y211" s="352"/>
      <c r="Z211" s="333"/>
      <c r="AA211" s="277"/>
      <c r="AB211" s="299"/>
      <c r="AC211" s="352"/>
      <c r="AD211" s="333"/>
      <c r="AE211" s="277"/>
      <c r="AF211" s="264"/>
      <c r="AG211" s="265"/>
      <c r="AH211" s="329"/>
      <c r="AI211" s="277"/>
      <c r="AJ211" s="264"/>
      <c r="AK211" s="265"/>
      <c r="AL211" s="329"/>
      <c r="AM211" s="151"/>
      <c r="AN211" s="264"/>
      <c r="AO211" s="265"/>
      <c r="AP211" s="329"/>
      <c r="AQ211" s="151"/>
      <c r="AR211" s="264"/>
      <c r="AS211" s="265"/>
      <c r="AT211" s="329"/>
      <c r="AU211" s="151"/>
      <c r="AV211" s="299"/>
      <c r="AW211" s="367"/>
      <c r="AX211" s="481"/>
      <c r="AY211" s="320"/>
      <c r="AZ211" s="299"/>
      <c r="BA211" s="367"/>
      <c r="BB211" s="481"/>
      <c r="BC211" s="320"/>
      <c r="BD211" s="264"/>
      <c r="BE211" s="265"/>
      <c r="BF211" s="329"/>
      <c r="BG211" s="163"/>
      <c r="BH211" s="264"/>
      <c r="BI211" s="265"/>
      <c r="BJ211" s="329"/>
      <c r="BL211" s="264"/>
      <c r="BM211" s="265"/>
      <c r="BN211" s="329"/>
      <c r="BP211" s="288"/>
      <c r="BQ211" s="289"/>
      <c r="BR211" s="335"/>
      <c r="BT211" s="288"/>
      <c r="BU211" s="289"/>
      <c r="BV211" s="335"/>
      <c r="BX211" s="299"/>
      <c r="BY211" s="367"/>
      <c r="BZ211" s="411"/>
      <c r="CB211" s="299"/>
      <c r="CC211" s="367"/>
      <c r="CD211" s="411"/>
      <c r="CF211" s="299"/>
      <c r="CG211" s="367"/>
      <c r="CH211" s="411"/>
      <c r="CJ211" s="299"/>
      <c r="CK211" s="367"/>
      <c r="CL211" s="411"/>
    </row>
    <row r="212" spans="1:90" ht="15" customHeight="1" outlineLevel="1">
      <c r="A212" s="140" t="s">
        <v>15</v>
      </c>
      <c r="B212" s="107">
        <v>88650</v>
      </c>
      <c r="C212" s="13" t="s">
        <v>323</v>
      </c>
      <c r="D212" s="593" t="str">
        <f>IF(B212="","",IFERROR(VLOOKUP(B212,'SINAPI12-24'!$A$5:$H$17812,2,FALSE),VLOOKUP(ORÇAMENTO!B212,COMPOSIÇÕES!$A$9:$G$258,5,FALSE)))</f>
        <v>RODAPÉ CERÂMICO DE 7CM DE ALTURA COM PLACAS TIPO ESMALTADA DE DIMENSÕES 60X60CM. AF_02/2023</v>
      </c>
      <c r="E212" s="614" t="str">
        <f>IF(B212="","",IFERROR(VLOOKUP(B212,'SINAPI12-24'!$A$5:$H$17812,3,FALSE),VLOOKUP(ORÇAMENTO!B212,COMPOSIÇÕES!$A$9:$G$258,6,FALSE)))</f>
        <v>M</v>
      </c>
      <c r="F212" s="112">
        <v>132.1</v>
      </c>
      <c r="G212" s="615"/>
      <c r="H212" s="110">
        <v>0.29310000000000003</v>
      </c>
      <c r="I212" s="104">
        <f>TRUNC(((G212*$H$37)+G212),2)</f>
        <v>0</v>
      </c>
      <c r="J212" s="470">
        <f t="shared" si="231"/>
        <v>0</v>
      </c>
      <c r="K212" s="890"/>
      <c r="L212" s="274"/>
      <c r="M212" s="135"/>
      <c r="N212" s="347"/>
      <c r="O212" s="277"/>
      <c r="P212" s="274"/>
      <c r="Q212" s="135"/>
      <c r="R212" s="347"/>
      <c r="S212" s="330"/>
      <c r="T212" s="399"/>
      <c r="U212" s="135"/>
      <c r="V212" s="396"/>
      <c r="W212" s="21"/>
      <c r="X212" s="399"/>
      <c r="Y212" s="350"/>
      <c r="Z212" s="326"/>
      <c r="AA212" s="277"/>
      <c r="AB212" s="399"/>
      <c r="AC212" s="350"/>
      <c r="AD212" s="326"/>
      <c r="AE212" s="277"/>
      <c r="AF212" s="274"/>
      <c r="AG212" s="135"/>
      <c r="AH212" s="347"/>
      <c r="AI212" s="277"/>
      <c r="AJ212" s="274"/>
      <c r="AK212" s="135"/>
      <c r="AL212" s="347"/>
      <c r="AM212" s="151"/>
      <c r="AN212" s="274"/>
      <c r="AO212" s="135"/>
      <c r="AP212" s="347"/>
      <c r="AQ212" s="151"/>
      <c r="AR212" s="274"/>
      <c r="AS212" s="135"/>
      <c r="AT212" s="347"/>
      <c r="AU212" s="151"/>
      <c r="AV212" s="397"/>
      <c r="AW212" s="135"/>
      <c r="AX212" s="486"/>
      <c r="AY212" s="151"/>
      <c r="AZ212" s="304"/>
      <c r="BA212" s="135"/>
      <c r="BB212" s="486"/>
      <c r="BC212" s="151"/>
      <c r="BD212" s="274"/>
      <c r="BE212" s="135">
        <f t="shared" si="202"/>
        <v>0</v>
      </c>
      <c r="BF212" s="347">
        <f t="shared" si="216"/>
        <v>0</v>
      </c>
      <c r="BG212" s="163"/>
      <c r="BH212" s="274"/>
      <c r="BI212" s="135">
        <f t="shared" si="203"/>
        <v>0</v>
      </c>
      <c r="BJ212" s="347">
        <f t="shared" si="204"/>
        <v>0</v>
      </c>
      <c r="BL212" s="274"/>
      <c r="BM212" s="135">
        <f t="shared" ref="BM212" si="236">TRUNC(BL212*M212,2)</f>
        <v>0</v>
      </c>
      <c r="BN212" s="347">
        <f t="shared" ref="BN212" si="237">BL212/($F212-$X212-$AZ212)</f>
        <v>0</v>
      </c>
      <c r="BP212" s="274">
        <f t="shared" si="207"/>
        <v>0</v>
      </c>
      <c r="BQ212" s="135">
        <f t="shared" si="208"/>
        <v>0</v>
      </c>
      <c r="BR212" s="347">
        <f t="shared" si="209"/>
        <v>0</v>
      </c>
      <c r="BT212" s="274"/>
      <c r="BU212" s="135">
        <f t="shared" si="210"/>
        <v>0</v>
      </c>
      <c r="BV212" s="347">
        <f t="shared" si="211"/>
        <v>0</v>
      </c>
      <c r="BX212" s="421">
        <f t="shared" si="212"/>
        <v>0</v>
      </c>
      <c r="BY212" s="135">
        <f t="shared" si="213"/>
        <v>0</v>
      </c>
      <c r="BZ212" s="347">
        <v>0</v>
      </c>
      <c r="CB212" s="421">
        <f t="shared" si="214"/>
        <v>0</v>
      </c>
      <c r="CC212" s="135">
        <f t="shared" si="215"/>
        <v>0</v>
      </c>
      <c r="CD212" s="347">
        <v>0</v>
      </c>
      <c r="CF212" s="421">
        <v>0</v>
      </c>
      <c r="CG212" s="135">
        <v>0</v>
      </c>
      <c r="CH212" s="347">
        <v>0</v>
      </c>
      <c r="CJ212" s="421">
        <v>0</v>
      </c>
      <c r="CK212" s="135">
        <v>0</v>
      </c>
      <c r="CL212" s="347">
        <v>0</v>
      </c>
    </row>
    <row r="213" spans="1:90" ht="15" customHeight="1" outlineLevel="1">
      <c r="A213" s="430"/>
      <c r="B213" s="431"/>
      <c r="C213" s="432" t="s">
        <v>325</v>
      </c>
      <c r="D213" s="591" t="s">
        <v>256</v>
      </c>
      <c r="E213" s="433"/>
      <c r="F213" s="434"/>
      <c r="G213" s="435"/>
      <c r="H213" s="436"/>
      <c r="I213" s="435"/>
      <c r="J213" s="437">
        <f>SUM(J214:J224)</f>
        <v>0</v>
      </c>
      <c r="K213" s="890"/>
      <c r="L213" s="266"/>
      <c r="M213" s="267"/>
      <c r="N213" s="356"/>
      <c r="O213" s="277"/>
      <c r="P213" s="266"/>
      <c r="Q213" s="267"/>
      <c r="R213" s="356"/>
      <c r="S213" s="330"/>
      <c r="T213" s="357"/>
      <c r="U213" s="267"/>
      <c r="V213" s="369"/>
      <c r="W213" s="21"/>
      <c r="X213" s="357"/>
      <c r="Y213" s="358"/>
      <c r="Z213" s="359"/>
      <c r="AA213" s="277"/>
      <c r="AB213" s="357"/>
      <c r="AC213" s="358"/>
      <c r="AD213" s="359"/>
      <c r="AE213" s="277"/>
      <c r="AF213" s="266"/>
      <c r="AG213" s="267"/>
      <c r="AH213" s="356"/>
      <c r="AI213" s="277"/>
      <c r="AJ213" s="266"/>
      <c r="AK213" s="267"/>
      <c r="AL213" s="356"/>
      <c r="AM213" s="151"/>
      <c r="AN213" s="266"/>
      <c r="AO213" s="267"/>
      <c r="AP213" s="356"/>
      <c r="AQ213" s="151"/>
      <c r="AR213" s="266"/>
      <c r="AS213" s="267"/>
      <c r="AT213" s="356"/>
      <c r="AU213" s="151"/>
      <c r="AV213" s="357"/>
      <c r="AW213" s="267"/>
      <c r="AX213" s="482"/>
      <c r="AY213" s="151"/>
      <c r="AZ213" s="300"/>
      <c r="BA213" s="267"/>
      <c r="BB213" s="482"/>
      <c r="BC213" s="151"/>
      <c r="BD213" s="266"/>
      <c r="BE213" s="267"/>
      <c r="BF213" s="356"/>
      <c r="BG213" s="163"/>
      <c r="BH213" s="266"/>
      <c r="BI213" s="267"/>
      <c r="BJ213" s="356"/>
      <c r="BL213" s="266"/>
      <c r="BM213" s="267"/>
      <c r="BN213" s="356"/>
      <c r="BP213" s="266"/>
      <c r="BQ213" s="267"/>
      <c r="BR213" s="356"/>
      <c r="BT213" s="266"/>
      <c r="BU213" s="267"/>
      <c r="BV213" s="356"/>
      <c r="BX213" s="300"/>
      <c r="BY213" s="267"/>
      <c r="BZ213" s="356"/>
      <c r="CB213" s="300"/>
      <c r="CC213" s="267"/>
      <c r="CD213" s="356"/>
      <c r="CF213" s="300"/>
      <c r="CG213" s="267"/>
      <c r="CH213" s="356"/>
      <c r="CJ213" s="300"/>
      <c r="CK213" s="267"/>
      <c r="CL213" s="356"/>
    </row>
    <row r="214" spans="1:90" ht="15" customHeight="1" outlineLevel="2">
      <c r="A214" s="140" t="s">
        <v>15</v>
      </c>
      <c r="B214" s="107">
        <v>87630</v>
      </c>
      <c r="C214" s="13" t="s">
        <v>327</v>
      </c>
      <c r="D214" s="593" t="str">
        <f>IF(B214="","",IFERROR(VLOOKUP(B214,'SINAPI12-24'!$A$5:$H$17812,2,FALSE),VLOOKUP(ORÇAMENTO!B214,COMPOSIÇÕES!$A$9:$G$258,5,FALSE)))</f>
        <v>CONTRAPISO EM ARGAMASSA TRAÇO 1:4 (CIMENTO E AREIA), PREPARO MECÂNICO COM BETONEIRA 400 L, APLICADO EM ÁREAS SECAS SOBRE LAJE, ADERIDO, ACABAMENTO NÃO REFORÇADO, ESPESSURA 3CM. AF_07/2021</v>
      </c>
      <c r="E214" s="614" t="str">
        <f>IF(B214="","",IFERROR(VLOOKUP(B214,'SINAPI12-24'!$A$5:$H$17812,3,FALSE),VLOOKUP(ORÇAMENTO!B214,COMPOSIÇÕES!$A$9:$G$258,6,FALSE)))</f>
        <v>M2</v>
      </c>
      <c r="F214" s="112">
        <v>954.7</v>
      </c>
      <c r="G214" s="615"/>
      <c r="H214" s="110">
        <v>0.29310000000000003</v>
      </c>
      <c r="I214" s="104">
        <f t="shared" ref="I214:I224" si="238">TRUNC(((G214*$H$37)+G214),2)</f>
        <v>0</v>
      </c>
      <c r="J214" s="470">
        <f t="shared" si="231"/>
        <v>0</v>
      </c>
      <c r="K214" s="890"/>
      <c r="L214" s="69"/>
      <c r="M214" s="114"/>
      <c r="N214" s="336"/>
      <c r="O214" s="277"/>
      <c r="P214" s="69"/>
      <c r="Q214" s="114"/>
      <c r="R214" s="336"/>
      <c r="S214" s="330"/>
      <c r="T214" s="353"/>
      <c r="U214" s="114"/>
      <c r="V214" s="361"/>
      <c r="W214" s="21"/>
      <c r="X214" s="353"/>
      <c r="Y214" s="167"/>
      <c r="Z214" s="338"/>
      <c r="AA214" s="277"/>
      <c r="AB214" s="353"/>
      <c r="AC214" s="167"/>
      <c r="AD214" s="338"/>
      <c r="AE214" s="277"/>
      <c r="AF214" s="69"/>
      <c r="AG214" s="114"/>
      <c r="AH214" s="336"/>
      <c r="AI214" s="277"/>
      <c r="AJ214" s="69"/>
      <c r="AK214" s="114"/>
      <c r="AL214" s="336"/>
      <c r="AM214" s="151"/>
      <c r="AN214" s="69"/>
      <c r="AO214" s="114"/>
      <c r="AP214" s="336"/>
      <c r="AQ214" s="151"/>
      <c r="AR214" s="69"/>
      <c r="AS214" s="114"/>
      <c r="AT214" s="336"/>
      <c r="AU214" s="151"/>
      <c r="AV214" s="362"/>
      <c r="AW214" s="114"/>
      <c r="AX214" s="478"/>
      <c r="AY214" s="151"/>
      <c r="AZ214" s="296"/>
      <c r="BA214" s="114"/>
      <c r="BB214" s="478"/>
      <c r="BC214" s="151"/>
      <c r="BD214" s="69"/>
      <c r="BE214" s="114">
        <f t="shared" si="202"/>
        <v>0</v>
      </c>
      <c r="BF214" s="336">
        <f t="shared" si="216"/>
        <v>0</v>
      </c>
      <c r="BG214" s="163"/>
      <c r="BH214" s="69"/>
      <c r="BI214" s="114">
        <f t="shared" si="203"/>
        <v>0</v>
      </c>
      <c r="BJ214" s="336">
        <f t="shared" si="204"/>
        <v>0</v>
      </c>
      <c r="BL214" s="69"/>
      <c r="BM214" s="114">
        <f t="shared" ref="BM214:BM224" si="239">TRUNC(BL214*M214,2)</f>
        <v>0</v>
      </c>
      <c r="BN214" s="336">
        <f t="shared" ref="BN214:BN224" si="240">BL214/($F214-$X214-$AZ214)</f>
        <v>0</v>
      </c>
      <c r="BP214" s="263">
        <f t="shared" si="207"/>
        <v>0</v>
      </c>
      <c r="BQ214" s="114">
        <f t="shared" si="208"/>
        <v>0</v>
      </c>
      <c r="BR214" s="336">
        <f t="shared" si="209"/>
        <v>0</v>
      </c>
      <c r="BT214" s="263"/>
      <c r="BU214" s="114">
        <f t="shared" si="210"/>
        <v>0</v>
      </c>
      <c r="BV214" s="336">
        <f t="shared" si="211"/>
        <v>0</v>
      </c>
      <c r="BX214" s="309">
        <f t="shared" si="212"/>
        <v>0</v>
      </c>
      <c r="BY214" s="114">
        <f t="shared" si="213"/>
        <v>0</v>
      </c>
      <c r="BZ214" s="336">
        <v>0</v>
      </c>
      <c r="CB214" s="309">
        <f t="shared" si="214"/>
        <v>0</v>
      </c>
      <c r="CC214" s="114">
        <f t="shared" si="215"/>
        <v>0</v>
      </c>
      <c r="CD214" s="336">
        <v>0</v>
      </c>
      <c r="CF214" s="309">
        <v>0</v>
      </c>
      <c r="CG214" s="114">
        <v>0</v>
      </c>
      <c r="CH214" s="336">
        <v>0</v>
      </c>
      <c r="CJ214" s="309">
        <v>0</v>
      </c>
      <c r="CK214" s="114">
        <v>0</v>
      </c>
      <c r="CL214" s="336">
        <v>0</v>
      </c>
    </row>
    <row r="215" spans="1:90" ht="15" customHeight="1" outlineLevel="2">
      <c r="A215" s="140" t="s">
        <v>15</v>
      </c>
      <c r="B215" s="107">
        <v>87620</v>
      </c>
      <c r="C215" s="13" t="s">
        <v>328</v>
      </c>
      <c r="D215" s="593" t="str">
        <f>IF(B215="","",IFERROR(VLOOKUP(B215,'SINAPI12-24'!$A$5:$H$17812,2,FALSE),VLOOKUP(ORÇAMENTO!B215,COMPOSIÇÕES!$A$9:$G$258,5,FALSE)))</f>
        <v>CONTRAPISO EM ARGAMASSA TRAÇO 1:4 (CIMENTO E AREIA), PREPARO MECÂNICO COM BETONEIRA 400 L, APLICADO EM ÁREAS SECAS SOBRE LAJE, ADERIDO, ACABAMENTO NÃO REFORÇADO, ESPESSURA 2CM. AF_07/2021</v>
      </c>
      <c r="E215" s="614" t="str">
        <f>IF(B215="","",IFERROR(VLOOKUP(B215,'SINAPI12-24'!$A$5:$H$17812,3,FALSE),VLOOKUP(ORÇAMENTO!B215,COMPOSIÇÕES!$A$9:$G$258,6,FALSE)))</f>
        <v>M2</v>
      </c>
      <c r="F215" s="112">
        <v>286.79000000000002</v>
      </c>
      <c r="G215" s="615"/>
      <c r="H215" s="110">
        <v>0.29310000000000003</v>
      </c>
      <c r="I215" s="104">
        <f t="shared" si="238"/>
        <v>0</v>
      </c>
      <c r="J215" s="470">
        <f t="shared" si="231"/>
        <v>0</v>
      </c>
      <c r="K215" s="890"/>
      <c r="L215" s="66"/>
      <c r="M215" s="170"/>
      <c r="N215" s="339"/>
      <c r="O215" s="277"/>
      <c r="P215" s="66"/>
      <c r="Q215" s="170"/>
      <c r="R215" s="339"/>
      <c r="S215" s="330"/>
      <c r="T215" s="354"/>
      <c r="U215" s="170"/>
      <c r="V215" s="363"/>
      <c r="W215" s="21"/>
      <c r="X215" s="354"/>
      <c r="Y215" s="168"/>
      <c r="Z215" s="341"/>
      <c r="AA215" s="277"/>
      <c r="AB215" s="354"/>
      <c r="AC215" s="168"/>
      <c r="AD215" s="341"/>
      <c r="AE215" s="277"/>
      <c r="AF215" s="66"/>
      <c r="AG215" s="170"/>
      <c r="AH215" s="339"/>
      <c r="AI215" s="277"/>
      <c r="AJ215" s="66"/>
      <c r="AK215" s="170"/>
      <c r="AL215" s="339"/>
      <c r="AM215" s="151"/>
      <c r="AN215" s="66"/>
      <c r="AO215" s="170"/>
      <c r="AP215" s="339"/>
      <c r="AQ215" s="151"/>
      <c r="AR215" s="66"/>
      <c r="AS215" s="170"/>
      <c r="AT215" s="339"/>
      <c r="AU215" s="151"/>
      <c r="AV215" s="364"/>
      <c r="AW215" s="170"/>
      <c r="AX215" s="479"/>
      <c r="AY215" s="151"/>
      <c r="AZ215" s="297"/>
      <c r="BA215" s="170"/>
      <c r="BB215" s="479"/>
      <c r="BC215" s="151"/>
      <c r="BD215" s="66"/>
      <c r="BE215" s="170">
        <f t="shared" si="202"/>
        <v>0</v>
      </c>
      <c r="BF215" s="339">
        <f t="shared" si="216"/>
        <v>0</v>
      </c>
      <c r="BG215" s="163"/>
      <c r="BH215" s="66"/>
      <c r="BI215" s="170">
        <f t="shared" si="203"/>
        <v>0</v>
      </c>
      <c r="BJ215" s="339">
        <f t="shared" si="204"/>
        <v>0</v>
      </c>
      <c r="BL215" s="66"/>
      <c r="BM215" s="170">
        <f t="shared" si="239"/>
        <v>0</v>
      </c>
      <c r="BN215" s="339">
        <f t="shared" si="240"/>
        <v>0</v>
      </c>
      <c r="BP215" s="260">
        <f t="shared" si="207"/>
        <v>0</v>
      </c>
      <c r="BQ215" s="170">
        <f t="shared" si="208"/>
        <v>0</v>
      </c>
      <c r="BR215" s="339">
        <f t="shared" si="209"/>
        <v>0</v>
      </c>
      <c r="BT215" s="260"/>
      <c r="BU215" s="170">
        <f t="shared" si="210"/>
        <v>0</v>
      </c>
      <c r="BV215" s="339">
        <f t="shared" si="211"/>
        <v>0</v>
      </c>
      <c r="BX215" s="418">
        <f t="shared" si="212"/>
        <v>0</v>
      </c>
      <c r="BY215" s="170">
        <f t="shared" si="213"/>
        <v>0</v>
      </c>
      <c r="BZ215" s="339">
        <v>0</v>
      </c>
      <c r="CB215" s="418">
        <f t="shared" si="214"/>
        <v>0</v>
      </c>
      <c r="CC215" s="170">
        <f t="shared" si="215"/>
        <v>0</v>
      </c>
      <c r="CD215" s="339">
        <v>0</v>
      </c>
      <c r="CF215" s="418">
        <v>0</v>
      </c>
      <c r="CG215" s="170">
        <v>0</v>
      </c>
      <c r="CH215" s="339">
        <v>0</v>
      </c>
      <c r="CJ215" s="418">
        <v>0</v>
      </c>
      <c r="CK215" s="170">
        <v>0</v>
      </c>
      <c r="CL215" s="339">
        <v>0</v>
      </c>
    </row>
    <row r="216" spans="1:90" ht="15" customHeight="1" outlineLevel="2">
      <c r="A216" s="140" t="s">
        <v>106</v>
      </c>
      <c r="B216" s="107">
        <v>2266</v>
      </c>
      <c r="C216" s="13" t="s">
        <v>329</v>
      </c>
      <c r="D216" s="593" t="s">
        <v>13413</v>
      </c>
      <c r="E216" s="614" t="s">
        <v>67</v>
      </c>
      <c r="F216" s="112">
        <v>99.15</v>
      </c>
      <c r="G216" s="615"/>
      <c r="H216" s="110">
        <v>0.29310000000000003</v>
      </c>
      <c r="I216" s="104">
        <f t="shared" si="238"/>
        <v>0</v>
      </c>
      <c r="J216" s="470">
        <f t="shared" si="231"/>
        <v>0</v>
      </c>
      <c r="K216" s="890"/>
      <c r="L216" s="66"/>
      <c r="M216" s="170"/>
      <c r="N216" s="339"/>
      <c r="O216" s="277"/>
      <c r="P216" s="66"/>
      <c r="Q216" s="170"/>
      <c r="R216" s="339"/>
      <c r="S216" s="330"/>
      <c r="T216" s="354"/>
      <c r="U216" s="170"/>
      <c r="V216" s="363"/>
      <c r="W216" s="21"/>
      <c r="X216" s="354"/>
      <c r="Y216" s="168"/>
      <c r="Z216" s="341"/>
      <c r="AA216" s="277"/>
      <c r="AB216" s="354"/>
      <c r="AC216" s="168"/>
      <c r="AD216" s="341"/>
      <c r="AE216" s="277"/>
      <c r="AF216" s="66"/>
      <c r="AG216" s="170"/>
      <c r="AH216" s="339"/>
      <c r="AI216" s="277"/>
      <c r="AJ216" s="66"/>
      <c r="AK216" s="170"/>
      <c r="AL216" s="339"/>
      <c r="AM216" s="151"/>
      <c r="AN216" s="66"/>
      <c r="AO216" s="170"/>
      <c r="AP216" s="339"/>
      <c r="AQ216" s="151"/>
      <c r="AR216" s="66"/>
      <c r="AS216" s="170"/>
      <c r="AT216" s="339"/>
      <c r="AU216" s="151"/>
      <c r="AV216" s="364"/>
      <c r="AW216" s="170"/>
      <c r="AX216" s="479"/>
      <c r="AY216" s="151"/>
      <c r="AZ216" s="297"/>
      <c r="BA216" s="170"/>
      <c r="BB216" s="479"/>
      <c r="BC216" s="151"/>
      <c r="BD216" s="66"/>
      <c r="BE216" s="170">
        <f t="shared" si="202"/>
        <v>0</v>
      </c>
      <c r="BF216" s="339">
        <f t="shared" si="216"/>
        <v>0</v>
      </c>
      <c r="BG216" s="163"/>
      <c r="BH216" s="66"/>
      <c r="BI216" s="170">
        <f t="shared" si="203"/>
        <v>0</v>
      </c>
      <c r="BJ216" s="339">
        <f t="shared" si="204"/>
        <v>0</v>
      </c>
      <c r="BL216" s="66"/>
      <c r="BM216" s="170">
        <f t="shared" si="239"/>
        <v>0</v>
      </c>
      <c r="BN216" s="339">
        <f t="shared" si="240"/>
        <v>0</v>
      </c>
      <c r="BP216" s="260">
        <f t="shared" si="207"/>
        <v>0</v>
      </c>
      <c r="BQ216" s="170">
        <f t="shared" si="208"/>
        <v>0</v>
      </c>
      <c r="BR216" s="339">
        <f t="shared" si="209"/>
        <v>0</v>
      </c>
      <c r="BT216" s="260"/>
      <c r="BU216" s="170">
        <f t="shared" si="210"/>
        <v>0</v>
      </c>
      <c r="BV216" s="339">
        <f t="shared" si="211"/>
        <v>0</v>
      </c>
      <c r="BX216" s="418">
        <f t="shared" si="212"/>
        <v>0</v>
      </c>
      <c r="BY216" s="170">
        <f t="shared" si="213"/>
        <v>0</v>
      </c>
      <c r="BZ216" s="339">
        <v>0</v>
      </c>
      <c r="CB216" s="418">
        <f t="shared" si="214"/>
        <v>0</v>
      </c>
      <c r="CC216" s="170">
        <f t="shared" si="215"/>
        <v>0</v>
      </c>
      <c r="CD216" s="339">
        <v>0</v>
      </c>
      <c r="CF216" s="418">
        <v>0</v>
      </c>
      <c r="CG216" s="170">
        <v>0</v>
      </c>
      <c r="CH216" s="339">
        <v>0</v>
      </c>
      <c r="CJ216" s="418">
        <v>0</v>
      </c>
      <c r="CK216" s="170">
        <v>0</v>
      </c>
      <c r="CL216" s="339">
        <v>0</v>
      </c>
    </row>
    <row r="217" spans="1:90" ht="15" customHeight="1" outlineLevel="2">
      <c r="A217" s="140" t="s">
        <v>15</v>
      </c>
      <c r="B217" s="107">
        <v>98679</v>
      </c>
      <c r="C217" s="13" t="s">
        <v>330</v>
      </c>
      <c r="D217" s="593" t="str">
        <f>IF(B217="","",IFERROR(VLOOKUP(B217,'SINAPI12-24'!$A$5:$H$17812,2,FALSE),VLOOKUP(ORÇAMENTO!B217,COMPOSIÇÕES!$A$9:$G$258,5,FALSE)))</f>
        <v>PISO CIMENTADO, TRAÇO 1:3 (CIMENTO E AREIA), ACABAMENTO LISO, ESPESSURA 2,0 CM, PREPARO MECÂNICO DA ARGAMASSA. AF_09/2020</v>
      </c>
      <c r="E217" s="614" t="str">
        <f>IF(B217="","",IFERROR(VLOOKUP(B217,'SINAPI12-24'!$A$5:$H$17812,3,FALSE),VLOOKUP(ORÇAMENTO!B217,COMPOSIÇÕES!$A$9:$G$258,6,FALSE)))</f>
        <v>M2</v>
      </c>
      <c r="F217" s="112">
        <v>382.52</v>
      </c>
      <c r="G217" s="615"/>
      <c r="H217" s="110">
        <v>0.29310000000000003</v>
      </c>
      <c r="I217" s="104">
        <f t="shared" si="238"/>
        <v>0</v>
      </c>
      <c r="J217" s="470">
        <f t="shared" si="231"/>
        <v>0</v>
      </c>
      <c r="K217" s="890"/>
      <c r="L217" s="66"/>
      <c r="M217" s="170"/>
      <c r="N217" s="339"/>
      <c r="O217" s="277"/>
      <c r="P217" s="66"/>
      <c r="Q217" s="170"/>
      <c r="R217" s="339"/>
      <c r="S217" s="330"/>
      <c r="T217" s="354"/>
      <c r="U217" s="170"/>
      <c r="V217" s="363"/>
      <c r="W217" s="21"/>
      <c r="X217" s="354"/>
      <c r="Y217" s="168"/>
      <c r="Z217" s="341"/>
      <c r="AA217" s="277"/>
      <c r="AB217" s="354"/>
      <c r="AC217" s="168"/>
      <c r="AD217" s="341"/>
      <c r="AE217" s="277"/>
      <c r="AF217" s="66"/>
      <c r="AG217" s="170"/>
      <c r="AH217" s="339"/>
      <c r="AI217" s="277"/>
      <c r="AJ217" s="66"/>
      <c r="AK217" s="170"/>
      <c r="AL217" s="339"/>
      <c r="AM217" s="151"/>
      <c r="AN217" s="66"/>
      <c r="AO217" s="170"/>
      <c r="AP217" s="339"/>
      <c r="AQ217" s="151"/>
      <c r="AR217" s="66"/>
      <c r="AS217" s="170"/>
      <c r="AT217" s="339"/>
      <c r="AU217" s="151"/>
      <c r="AV217" s="364"/>
      <c r="AW217" s="170"/>
      <c r="AX217" s="479"/>
      <c r="AY217" s="151"/>
      <c r="AZ217" s="297"/>
      <c r="BA217" s="170"/>
      <c r="BB217" s="479"/>
      <c r="BC217" s="151"/>
      <c r="BD217" s="66"/>
      <c r="BE217" s="170">
        <f t="shared" si="202"/>
        <v>0</v>
      </c>
      <c r="BF217" s="339">
        <f t="shared" si="216"/>
        <v>0</v>
      </c>
      <c r="BG217" s="163"/>
      <c r="BH217" s="66"/>
      <c r="BI217" s="170">
        <f t="shared" si="203"/>
        <v>0</v>
      </c>
      <c r="BJ217" s="339">
        <f t="shared" si="204"/>
        <v>0</v>
      </c>
      <c r="BL217" s="66"/>
      <c r="BM217" s="170">
        <f t="shared" si="239"/>
        <v>0</v>
      </c>
      <c r="BN217" s="339">
        <f t="shared" si="240"/>
        <v>0</v>
      </c>
      <c r="BP217" s="260">
        <f t="shared" si="207"/>
        <v>0</v>
      </c>
      <c r="BQ217" s="170">
        <f t="shared" si="208"/>
        <v>0</v>
      </c>
      <c r="BR217" s="339">
        <f t="shared" si="209"/>
        <v>0</v>
      </c>
      <c r="BT217" s="260"/>
      <c r="BU217" s="170">
        <f t="shared" si="210"/>
        <v>0</v>
      </c>
      <c r="BV217" s="339">
        <f t="shared" si="211"/>
        <v>0</v>
      </c>
      <c r="BX217" s="418">
        <f t="shared" si="212"/>
        <v>0</v>
      </c>
      <c r="BY217" s="170">
        <f t="shared" si="213"/>
        <v>0</v>
      </c>
      <c r="BZ217" s="339">
        <v>0</v>
      </c>
      <c r="CB217" s="418">
        <f t="shared" si="214"/>
        <v>0</v>
      </c>
      <c r="CC217" s="170">
        <f t="shared" si="215"/>
        <v>0</v>
      </c>
      <c r="CD217" s="339">
        <v>0</v>
      </c>
      <c r="CF217" s="418">
        <v>0</v>
      </c>
      <c r="CG217" s="170">
        <v>0</v>
      </c>
      <c r="CH217" s="339">
        <v>0</v>
      </c>
      <c r="CJ217" s="418">
        <v>0</v>
      </c>
      <c r="CK217" s="170">
        <v>0</v>
      </c>
      <c r="CL217" s="339">
        <v>0</v>
      </c>
    </row>
    <row r="218" spans="1:90" ht="15" customHeight="1" outlineLevel="2">
      <c r="A218" s="140" t="s">
        <v>106</v>
      </c>
      <c r="B218" s="107">
        <v>4639</v>
      </c>
      <c r="C218" s="13" t="s">
        <v>331</v>
      </c>
      <c r="D218" s="593" t="s">
        <v>13414</v>
      </c>
      <c r="E218" s="614" t="s">
        <v>67</v>
      </c>
      <c r="F218" s="112">
        <v>1.75</v>
      </c>
      <c r="G218" s="615"/>
      <c r="H218" s="110">
        <v>0.29310000000000003</v>
      </c>
      <c r="I218" s="104">
        <f t="shared" si="238"/>
        <v>0</v>
      </c>
      <c r="J218" s="470">
        <f t="shared" si="231"/>
        <v>0</v>
      </c>
      <c r="K218" s="890"/>
      <c r="L218" s="66"/>
      <c r="M218" s="170"/>
      <c r="N218" s="339"/>
      <c r="O218" s="277"/>
      <c r="P218" s="66"/>
      <c r="Q218" s="170"/>
      <c r="R218" s="339"/>
      <c r="S218" s="330"/>
      <c r="T218" s="354"/>
      <c r="U218" s="170"/>
      <c r="V218" s="363"/>
      <c r="W218" s="21"/>
      <c r="X218" s="354"/>
      <c r="Y218" s="168"/>
      <c r="Z218" s="341"/>
      <c r="AA218" s="277"/>
      <c r="AB218" s="354"/>
      <c r="AC218" s="168"/>
      <c r="AD218" s="341"/>
      <c r="AE218" s="277"/>
      <c r="AF218" s="66"/>
      <c r="AG218" s="170"/>
      <c r="AH218" s="339"/>
      <c r="AI218" s="277"/>
      <c r="AJ218" s="66"/>
      <c r="AK218" s="170"/>
      <c r="AL218" s="339"/>
      <c r="AM218" s="151"/>
      <c r="AN218" s="66"/>
      <c r="AO218" s="170"/>
      <c r="AP218" s="339"/>
      <c r="AQ218" s="151"/>
      <c r="AR218" s="66"/>
      <c r="AS218" s="170"/>
      <c r="AT218" s="339"/>
      <c r="AU218" s="151"/>
      <c r="AV218" s="364"/>
      <c r="AW218" s="170"/>
      <c r="AX218" s="479"/>
      <c r="AY218" s="151"/>
      <c r="AZ218" s="297"/>
      <c r="BA218" s="170"/>
      <c r="BB218" s="479"/>
      <c r="BC218" s="151"/>
      <c r="BD218" s="66"/>
      <c r="BE218" s="170">
        <f t="shared" ref="BE218:BE281" si="241">TRUNC(BD218*I218,2)</f>
        <v>0</v>
      </c>
      <c r="BF218" s="339">
        <f t="shared" si="216"/>
        <v>0</v>
      </c>
      <c r="BG218" s="163"/>
      <c r="BH218" s="66"/>
      <c r="BI218" s="170">
        <f t="shared" ref="BI218:BI281" si="242">TRUNC(BH218*I218,2)</f>
        <v>0</v>
      </c>
      <c r="BJ218" s="339">
        <f t="shared" ref="BJ218:BJ281" si="243">BH218/($F218-$X218-$AZ218)</f>
        <v>0</v>
      </c>
      <c r="BL218" s="66"/>
      <c r="BM218" s="170">
        <f t="shared" si="239"/>
        <v>0</v>
      </c>
      <c r="BN218" s="339">
        <f t="shared" si="240"/>
        <v>0</v>
      </c>
      <c r="BP218" s="260">
        <f t="shared" ref="BP218:BP281" si="244">L218+P218+AF218+AJ218+AN218+AR218+BD218+BH218</f>
        <v>0</v>
      </c>
      <c r="BQ218" s="170">
        <f t="shared" ref="BQ218:BQ281" si="245">M218+Q218+AG218+AK218+AO218+AS218+BE218+BI218</f>
        <v>0</v>
      </c>
      <c r="BR218" s="339">
        <f t="shared" ref="BR218:BR281" si="246">BP218/($F218-$X218-$AZ218)</f>
        <v>0</v>
      </c>
      <c r="BT218" s="260"/>
      <c r="BU218" s="170">
        <f t="shared" ref="BU218:BU281" si="247">TRUNC(BT218*I218,2)</f>
        <v>0</v>
      </c>
      <c r="BV218" s="339">
        <f t="shared" ref="BV218:BV281" si="248">BT218/($F218-$X218-$AZ218)</f>
        <v>0</v>
      </c>
      <c r="BX218" s="418">
        <f t="shared" si="212"/>
        <v>0</v>
      </c>
      <c r="BY218" s="170">
        <f t="shared" si="213"/>
        <v>0</v>
      </c>
      <c r="BZ218" s="339">
        <v>0</v>
      </c>
      <c r="CB218" s="418">
        <f t="shared" si="214"/>
        <v>0</v>
      </c>
      <c r="CC218" s="170">
        <f t="shared" si="215"/>
        <v>0</v>
      </c>
      <c r="CD218" s="339">
        <v>0</v>
      </c>
      <c r="CF218" s="418">
        <v>0</v>
      </c>
      <c r="CG218" s="170">
        <v>0</v>
      </c>
      <c r="CH218" s="339">
        <v>0</v>
      </c>
      <c r="CJ218" s="418">
        <v>0</v>
      </c>
      <c r="CK218" s="170">
        <v>0</v>
      </c>
      <c r="CL218" s="339">
        <v>0</v>
      </c>
    </row>
    <row r="219" spans="1:90" ht="15" customHeight="1" outlineLevel="2">
      <c r="A219" s="140" t="s">
        <v>15</v>
      </c>
      <c r="B219" s="107">
        <v>102494</v>
      </c>
      <c r="C219" s="13" t="s">
        <v>332</v>
      </c>
      <c r="D219" s="593" t="str">
        <f>IF(B219="","",IFERROR(VLOOKUP(B219,'SINAPI12-24'!$A$5:$H$17812,2,FALSE),VLOOKUP(ORÇAMENTO!B219,COMPOSIÇÕES!$A$9:$G$258,5,FALSE)))</f>
        <v>PINTURA DE PISO COM TINTA EPÓXI, APLICAÇÃO MANUAL, 2 DEMÃOS, INCLUSO PRIMER EPÓXI. AF_05/2021</v>
      </c>
      <c r="E219" s="614" t="str">
        <f>IF(B219="","",IFERROR(VLOOKUP(B219,'SINAPI12-24'!$A$5:$H$17812,3,FALSE),VLOOKUP(ORÇAMENTO!B219,COMPOSIÇÕES!$A$9:$G$258,6,FALSE)))</f>
        <v>M2</v>
      </c>
      <c r="F219" s="112">
        <v>23.72</v>
      </c>
      <c r="G219" s="615"/>
      <c r="H219" s="110">
        <v>0.29310000000000003</v>
      </c>
      <c r="I219" s="104">
        <f t="shared" si="238"/>
        <v>0</v>
      </c>
      <c r="J219" s="470">
        <f t="shared" si="231"/>
        <v>0</v>
      </c>
      <c r="K219" s="890"/>
      <c r="L219" s="66"/>
      <c r="M219" s="170"/>
      <c r="N219" s="339"/>
      <c r="O219" s="277"/>
      <c r="P219" s="66"/>
      <c r="Q219" s="170"/>
      <c r="R219" s="339"/>
      <c r="S219" s="330"/>
      <c r="T219" s="354"/>
      <c r="U219" s="170"/>
      <c r="V219" s="363"/>
      <c r="W219" s="21"/>
      <c r="X219" s="354"/>
      <c r="Y219" s="168"/>
      <c r="Z219" s="341"/>
      <c r="AA219" s="277"/>
      <c r="AB219" s="354"/>
      <c r="AC219" s="168"/>
      <c r="AD219" s="341"/>
      <c r="AE219" s="277"/>
      <c r="AF219" s="66"/>
      <c r="AG219" s="170"/>
      <c r="AH219" s="339"/>
      <c r="AI219" s="277"/>
      <c r="AJ219" s="66"/>
      <c r="AK219" s="170"/>
      <c r="AL219" s="339"/>
      <c r="AM219" s="151"/>
      <c r="AN219" s="66"/>
      <c r="AO219" s="170"/>
      <c r="AP219" s="339"/>
      <c r="AQ219" s="151"/>
      <c r="AR219" s="66"/>
      <c r="AS219" s="170"/>
      <c r="AT219" s="339"/>
      <c r="AU219" s="151"/>
      <c r="AV219" s="364"/>
      <c r="AW219" s="170"/>
      <c r="AX219" s="479"/>
      <c r="AY219" s="151"/>
      <c r="AZ219" s="297"/>
      <c r="BA219" s="170"/>
      <c r="BB219" s="479"/>
      <c r="BC219" s="151"/>
      <c r="BD219" s="66"/>
      <c r="BE219" s="170">
        <f t="shared" si="241"/>
        <v>0</v>
      </c>
      <c r="BF219" s="339">
        <f t="shared" si="216"/>
        <v>0</v>
      </c>
      <c r="BG219" s="163"/>
      <c r="BH219" s="66"/>
      <c r="BI219" s="170">
        <f t="shared" si="242"/>
        <v>0</v>
      </c>
      <c r="BJ219" s="339">
        <f t="shared" si="243"/>
        <v>0</v>
      </c>
      <c r="BL219" s="66"/>
      <c r="BM219" s="170">
        <f t="shared" si="239"/>
        <v>0</v>
      </c>
      <c r="BN219" s="339">
        <f t="shared" si="240"/>
        <v>0</v>
      </c>
      <c r="BP219" s="260">
        <f t="shared" si="244"/>
        <v>0</v>
      </c>
      <c r="BQ219" s="170">
        <f t="shared" si="245"/>
        <v>0</v>
      </c>
      <c r="BR219" s="339">
        <f t="shared" si="246"/>
        <v>0</v>
      </c>
      <c r="BT219" s="260"/>
      <c r="BU219" s="170">
        <f t="shared" si="247"/>
        <v>0</v>
      </c>
      <c r="BV219" s="339">
        <f t="shared" si="248"/>
        <v>0</v>
      </c>
      <c r="BX219" s="418">
        <f t="shared" ref="BX219:BX282" si="249">AB219</f>
        <v>0</v>
      </c>
      <c r="BY219" s="170">
        <f t="shared" ref="BY219:BY282" si="250">AC219</f>
        <v>0</v>
      </c>
      <c r="BZ219" s="339">
        <v>0</v>
      </c>
      <c r="CB219" s="418">
        <f t="shared" ref="CB219:CB282" si="251">T219-BX219</f>
        <v>0</v>
      </c>
      <c r="CC219" s="170">
        <f t="shared" ref="CC219:CC282" si="252">TRUNC(CB219*I219,2)</f>
        <v>0</v>
      </c>
      <c r="CD219" s="339">
        <v>0</v>
      </c>
      <c r="CF219" s="418">
        <v>0</v>
      </c>
      <c r="CG219" s="170">
        <v>0</v>
      </c>
      <c r="CH219" s="339">
        <v>0</v>
      </c>
      <c r="CJ219" s="418">
        <v>0</v>
      </c>
      <c r="CK219" s="170">
        <v>0</v>
      </c>
      <c r="CL219" s="339">
        <v>0</v>
      </c>
    </row>
    <row r="220" spans="1:90" ht="15" customHeight="1" outlineLevel="2">
      <c r="A220" s="140" t="s">
        <v>15</v>
      </c>
      <c r="B220" s="107">
        <v>87251</v>
      </c>
      <c r="C220" s="13" t="s">
        <v>333</v>
      </c>
      <c r="D220" s="593" t="str">
        <f>IF(B220="","",IFERROR(VLOOKUP(B220,'SINAPI12-24'!$A$5:$H$17812,2,FALSE),VLOOKUP(ORÇAMENTO!B220,COMPOSIÇÕES!$A$9:$G$258,5,FALSE)))</f>
        <v>REVESTIMENTO CERÂMICO PARA PISO COM PLACAS TIPO ESMALTADA DE DIMENSÕES 45X45 CM APLICADA EM AMBIENTES DE ÁREA MAIOR QUE 10 M2. AF_02/2023_PE</v>
      </c>
      <c r="E220" s="614" t="str">
        <f>IF(B220="","",IFERROR(VLOOKUP(B220,'SINAPI12-24'!$A$5:$H$17812,3,FALSE),VLOOKUP(ORÇAMENTO!B220,COMPOSIÇÕES!$A$9:$G$258,6,FALSE)))</f>
        <v>M2</v>
      </c>
      <c r="F220" s="112">
        <v>228.05</v>
      </c>
      <c r="G220" s="615"/>
      <c r="H220" s="110">
        <v>0.29310000000000003</v>
      </c>
      <c r="I220" s="104">
        <f t="shared" si="238"/>
        <v>0</v>
      </c>
      <c r="J220" s="470">
        <f t="shared" si="231"/>
        <v>0</v>
      </c>
      <c r="K220" s="890"/>
      <c r="L220" s="66"/>
      <c r="M220" s="170"/>
      <c r="N220" s="339"/>
      <c r="O220" s="277"/>
      <c r="P220" s="66"/>
      <c r="Q220" s="170"/>
      <c r="R220" s="339"/>
      <c r="S220" s="330"/>
      <c r="T220" s="354"/>
      <c r="U220" s="170"/>
      <c r="V220" s="363"/>
      <c r="W220" s="21"/>
      <c r="X220" s="354"/>
      <c r="Y220" s="168"/>
      <c r="Z220" s="341"/>
      <c r="AA220" s="277"/>
      <c r="AB220" s="354"/>
      <c r="AC220" s="168"/>
      <c r="AD220" s="341"/>
      <c r="AE220" s="277"/>
      <c r="AF220" s="66"/>
      <c r="AG220" s="170"/>
      <c r="AH220" s="339"/>
      <c r="AI220" s="277"/>
      <c r="AJ220" s="66"/>
      <c r="AK220" s="170"/>
      <c r="AL220" s="339"/>
      <c r="AM220" s="151"/>
      <c r="AN220" s="66"/>
      <c r="AO220" s="170"/>
      <c r="AP220" s="339"/>
      <c r="AQ220" s="151"/>
      <c r="AR220" s="66"/>
      <c r="AS220" s="170"/>
      <c r="AT220" s="339"/>
      <c r="AU220" s="151"/>
      <c r="AV220" s="364"/>
      <c r="AW220" s="170"/>
      <c r="AX220" s="479"/>
      <c r="AY220" s="151"/>
      <c r="AZ220" s="297"/>
      <c r="BA220" s="170"/>
      <c r="BB220" s="479"/>
      <c r="BC220" s="151"/>
      <c r="BD220" s="66"/>
      <c r="BE220" s="170">
        <f t="shared" si="241"/>
        <v>0</v>
      </c>
      <c r="BF220" s="339">
        <f t="shared" si="216"/>
        <v>0</v>
      </c>
      <c r="BG220" s="163"/>
      <c r="BH220" s="66"/>
      <c r="BI220" s="170">
        <f t="shared" si="242"/>
        <v>0</v>
      </c>
      <c r="BJ220" s="339">
        <f t="shared" si="243"/>
        <v>0</v>
      </c>
      <c r="BL220" s="66"/>
      <c r="BM220" s="170">
        <f t="shared" si="239"/>
        <v>0</v>
      </c>
      <c r="BN220" s="339">
        <f t="shared" si="240"/>
        <v>0</v>
      </c>
      <c r="BP220" s="260">
        <f t="shared" si="244"/>
        <v>0</v>
      </c>
      <c r="BQ220" s="170">
        <f t="shared" si="245"/>
        <v>0</v>
      </c>
      <c r="BR220" s="339">
        <f t="shared" si="246"/>
        <v>0</v>
      </c>
      <c r="BT220" s="260"/>
      <c r="BU220" s="170">
        <f t="shared" si="247"/>
        <v>0</v>
      </c>
      <c r="BV220" s="339">
        <f t="shared" si="248"/>
        <v>0</v>
      </c>
      <c r="BX220" s="418">
        <f t="shared" si="249"/>
        <v>0</v>
      </c>
      <c r="BY220" s="170">
        <f t="shared" si="250"/>
        <v>0</v>
      </c>
      <c r="BZ220" s="339">
        <v>0</v>
      </c>
      <c r="CB220" s="418">
        <f t="shared" si="251"/>
        <v>0</v>
      </c>
      <c r="CC220" s="170">
        <f t="shared" si="252"/>
        <v>0</v>
      </c>
      <c r="CD220" s="339">
        <v>0</v>
      </c>
      <c r="CF220" s="418">
        <v>0</v>
      </c>
      <c r="CG220" s="170">
        <v>0</v>
      </c>
      <c r="CH220" s="339">
        <v>0</v>
      </c>
      <c r="CJ220" s="418">
        <v>0</v>
      </c>
      <c r="CK220" s="170">
        <v>0</v>
      </c>
      <c r="CL220" s="339">
        <v>0</v>
      </c>
    </row>
    <row r="221" spans="1:90" ht="15" customHeight="1" outlineLevel="2">
      <c r="A221" s="140" t="s">
        <v>15</v>
      </c>
      <c r="B221" s="107">
        <v>87257</v>
      </c>
      <c r="C221" s="13" t="s">
        <v>334</v>
      </c>
      <c r="D221" s="593" t="str">
        <f>IF(B221="","",IFERROR(VLOOKUP(B221,'SINAPI12-24'!$A$5:$H$17812,2,FALSE),VLOOKUP(ORÇAMENTO!B221,COMPOSIÇÕES!$A$9:$G$258,5,FALSE)))</f>
        <v>REVESTIMENTO CERÂMICO PARA PISO COM PLACAS TIPO ESMALTADA DE DIMENSÕES 60X60 CM APLICADA EM AMBIENTES DE ÁREA MAIOR QUE 10 M2. AF_02/2023_PE</v>
      </c>
      <c r="E221" s="614" t="str">
        <f>IF(B221="","",IFERROR(VLOOKUP(B221,'SINAPI12-24'!$A$5:$H$17812,3,FALSE),VLOOKUP(ORÇAMENTO!B221,COMPOSIÇÕES!$A$9:$G$258,6,FALSE)))</f>
        <v>M2</v>
      </c>
      <c r="F221" s="112">
        <v>347.46</v>
      </c>
      <c r="G221" s="615"/>
      <c r="H221" s="110">
        <v>0.29310000000000003</v>
      </c>
      <c r="I221" s="104">
        <f t="shared" si="238"/>
        <v>0</v>
      </c>
      <c r="J221" s="470">
        <f t="shared" si="231"/>
        <v>0</v>
      </c>
      <c r="K221" s="890"/>
      <c r="L221" s="66"/>
      <c r="M221" s="170"/>
      <c r="N221" s="339"/>
      <c r="O221" s="277"/>
      <c r="P221" s="66"/>
      <c r="Q221" s="170"/>
      <c r="R221" s="339"/>
      <c r="S221" s="330"/>
      <c r="T221" s="354"/>
      <c r="U221" s="170"/>
      <c r="V221" s="363"/>
      <c r="W221" s="21"/>
      <c r="X221" s="354"/>
      <c r="Y221" s="168"/>
      <c r="Z221" s="341"/>
      <c r="AA221" s="277"/>
      <c r="AB221" s="354"/>
      <c r="AC221" s="168"/>
      <c r="AD221" s="341"/>
      <c r="AE221" s="277"/>
      <c r="AF221" s="66"/>
      <c r="AG221" s="170"/>
      <c r="AH221" s="339"/>
      <c r="AI221" s="277"/>
      <c r="AJ221" s="66"/>
      <c r="AK221" s="170"/>
      <c r="AL221" s="339"/>
      <c r="AM221" s="151"/>
      <c r="AN221" s="66"/>
      <c r="AO221" s="170"/>
      <c r="AP221" s="339"/>
      <c r="AQ221" s="151"/>
      <c r="AR221" s="66"/>
      <c r="AS221" s="170"/>
      <c r="AT221" s="339"/>
      <c r="AU221" s="151"/>
      <c r="AV221" s="364"/>
      <c r="AW221" s="170"/>
      <c r="AX221" s="479"/>
      <c r="AY221" s="151"/>
      <c r="AZ221" s="297"/>
      <c r="BA221" s="170"/>
      <c r="BB221" s="479"/>
      <c r="BC221" s="151"/>
      <c r="BD221" s="66"/>
      <c r="BE221" s="170">
        <f t="shared" si="241"/>
        <v>0</v>
      </c>
      <c r="BF221" s="339">
        <f t="shared" si="216"/>
        <v>0</v>
      </c>
      <c r="BG221" s="163"/>
      <c r="BH221" s="66"/>
      <c r="BI221" s="170">
        <f t="shared" si="242"/>
        <v>0</v>
      </c>
      <c r="BJ221" s="339">
        <f t="shared" si="243"/>
        <v>0</v>
      </c>
      <c r="BL221" s="66"/>
      <c r="BM221" s="170">
        <f t="shared" si="239"/>
        <v>0</v>
      </c>
      <c r="BN221" s="339">
        <f t="shared" si="240"/>
        <v>0</v>
      </c>
      <c r="BP221" s="260">
        <f t="shared" si="244"/>
        <v>0</v>
      </c>
      <c r="BQ221" s="170">
        <f t="shared" si="245"/>
        <v>0</v>
      </c>
      <c r="BR221" s="339">
        <f t="shared" si="246"/>
        <v>0</v>
      </c>
      <c r="BT221" s="260"/>
      <c r="BU221" s="170">
        <f t="shared" si="247"/>
        <v>0</v>
      </c>
      <c r="BV221" s="339">
        <f t="shared" si="248"/>
        <v>0</v>
      </c>
      <c r="BX221" s="418">
        <f t="shared" si="249"/>
        <v>0</v>
      </c>
      <c r="BY221" s="170">
        <f t="shared" si="250"/>
        <v>0</v>
      </c>
      <c r="BZ221" s="339">
        <v>0</v>
      </c>
      <c r="CB221" s="418">
        <f t="shared" si="251"/>
        <v>0</v>
      </c>
      <c r="CC221" s="170">
        <f t="shared" si="252"/>
        <v>0</v>
      </c>
      <c r="CD221" s="339">
        <v>0</v>
      </c>
      <c r="CF221" s="418">
        <v>0</v>
      </c>
      <c r="CG221" s="170">
        <v>0</v>
      </c>
      <c r="CH221" s="339">
        <v>0</v>
      </c>
      <c r="CJ221" s="418">
        <v>0</v>
      </c>
      <c r="CK221" s="170">
        <v>0</v>
      </c>
      <c r="CL221" s="339">
        <v>0</v>
      </c>
    </row>
    <row r="222" spans="1:90" ht="15" customHeight="1" outlineLevel="2">
      <c r="A222" s="140" t="s">
        <v>106</v>
      </c>
      <c r="B222" s="108">
        <v>12705</v>
      </c>
      <c r="C222" s="13" t="s">
        <v>13537</v>
      </c>
      <c r="D222" s="593" t="s">
        <v>13440</v>
      </c>
      <c r="E222" s="614" t="s">
        <v>68</v>
      </c>
      <c r="F222" s="112">
        <v>394.65</v>
      </c>
      <c r="G222" s="615"/>
      <c r="H222" s="110">
        <v>0.29310000000000003</v>
      </c>
      <c r="I222" s="104">
        <f t="shared" si="238"/>
        <v>0</v>
      </c>
      <c r="J222" s="470">
        <f t="shared" si="231"/>
        <v>0</v>
      </c>
      <c r="K222" s="890"/>
      <c r="L222" s="66"/>
      <c r="M222" s="170"/>
      <c r="N222" s="339"/>
      <c r="O222" s="277"/>
      <c r="P222" s="66"/>
      <c r="Q222" s="170"/>
      <c r="R222" s="339"/>
      <c r="S222" s="330"/>
      <c r="T222" s="354"/>
      <c r="U222" s="170"/>
      <c r="V222" s="363"/>
      <c r="W222" s="21"/>
      <c r="X222" s="354"/>
      <c r="Y222" s="168"/>
      <c r="Z222" s="341"/>
      <c r="AA222" s="277"/>
      <c r="AB222" s="354"/>
      <c r="AC222" s="168"/>
      <c r="AD222" s="341"/>
      <c r="AE222" s="277"/>
      <c r="AF222" s="66"/>
      <c r="AG222" s="170"/>
      <c r="AH222" s="339"/>
      <c r="AI222" s="277"/>
      <c r="AJ222" s="66"/>
      <c r="AK222" s="170"/>
      <c r="AL222" s="339"/>
      <c r="AM222" s="151"/>
      <c r="AN222" s="66"/>
      <c r="AO222" s="170"/>
      <c r="AP222" s="339"/>
      <c r="AQ222" s="151"/>
      <c r="AR222" s="66"/>
      <c r="AS222" s="170"/>
      <c r="AT222" s="339"/>
      <c r="AU222" s="151"/>
      <c r="AV222" s="364"/>
      <c r="AW222" s="170"/>
      <c r="AX222" s="479"/>
      <c r="AY222" s="151"/>
      <c r="AZ222" s="297"/>
      <c r="BA222" s="170"/>
      <c r="BB222" s="479"/>
      <c r="BC222" s="151"/>
      <c r="BD222" s="66"/>
      <c r="BE222" s="170">
        <f t="shared" si="241"/>
        <v>0</v>
      </c>
      <c r="BF222" s="339">
        <f t="shared" si="216"/>
        <v>0</v>
      </c>
      <c r="BG222" s="163"/>
      <c r="BH222" s="66"/>
      <c r="BI222" s="170">
        <f t="shared" si="242"/>
        <v>0</v>
      </c>
      <c r="BJ222" s="339">
        <f t="shared" si="243"/>
        <v>0</v>
      </c>
      <c r="BL222" s="66"/>
      <c r="BM222" s="170">
        <f t="shared" si="239"/>
        <v>0</v>
      </c>
      <c r="BN222" s="339">
        <f t="shared" si="240"/>
        <v>0</v>
      </c>
      <c r="BP222" s="260">
        <f t="shared" si="244"/>
        <v>0</v>
      </c>
      <c r="BQ222" s="170">
        <f t="shared" si="245"/>
        <v>0</v>
      </c>
      <c r="BR222" s="339">
        <f t="shared" si="246"/>
        <v>0</v>
      </c>
      <c r="BT222" s="260"/>
      <c r="BU222" s="170">
        <f t="shared" si="247"/>
        <v>0</v>
      </c>
      <c r="BV222" s="339">
        <f t="shared" si="248"/>
        <v>0</v>
      </c>
      <c r="BX222" s="418">
        <f t="shared" si="249"/>
        <v>0</v>
      </c>
      <c r="BY222" s="170">
        <f t="shared" si="250"/>
        <v>0</v>
      </c>
      <c r="BZ222" s="339">
        <v>0</v>
      </c>
      <c r="CB222" s="418">
        <f t="shared" si="251"/>
        <v>0</v>
      </c>
      <c r="CC222" s="170">
        <f t="shared" si="252"/>
        <v>0</v>
      </c>
      <c r="CD222" s="339">
        <v>0</v>
      </c>
      <c r="CF222" s="418">
        <v>0</v>
      </c>
      <c r="CG222" s="170">
        <v>0</v>
      </c>
      <c r="CH222" s="339">
        <v>0</v>
      </c>
      <c r="CJ222" s="418">
        <v>0</v>
      </c>
      <c r="CK222" s="170">
        <v>0</v>
      </c>
      <c r="CL222" s="339">
        <v>0</v>
      </c>
    </row>
    <row r="223" spans="1:90" ht="15" customHeight="1" outlineLevel="2">
      <c r="A223" s="140" t="s">
        <v>106</v>
      </c>
      <c r="B223" s="108">
        <v>10046</v>
      </c>
      <c r="C223" s="13" t="s">
        <v>13538</v>
      </c>
      <c r="D223" s="593" t="s">
        <v>13441</v>
      </c>
      <c r="E223" s="614" t="s">
        <v>67</v>
      </c>
      <c r="F223" s="112">
        <v>238.6</v>
      </c>
      <c r="G223" s="615"/>
      <c r="H223" s="110">
        <v>0.29310000000000003</v>
      </c>
      <c r="I223" s="104">
        <f t="shared" si="238"/>
        <v>0</v>
      </c>
      <c r="J223" s="470">
        <f t="shared" si="231"/>
        <v>0</v>
      </c>
      <c r="K223" s="890"/>
      <c r="L223" s="66"/>
      <c r="M223" s="170"/>
      <c r="N223" s="339"/>
      <c r="O223" s="277"/>
      <c r="P223" s="66"/>
      <c r="Q223" s="170"/>
      <c r="R223" s="339"/>
      <c r="S223" s="330"/>
      <c r="T223" s="354"/>
      <c r="U223" s="170"/>
      <c r="V223" s="363"/>
      <c r="W223" s="21"/>
      <c r="X223" s="354"/>
      <c r="Y223" s="168"/>
      <c r="Z223" s="341"/>
      <c r="AA223" s="277"/>
      <c r="AB223" s="354"/>
      <c r="AC223" s="168"/>
      <c r="AD223" s="341"/>
      <c r="AE223" s="277"/>
      <c r="AF223" s="66"/>
      <c r="AG223" s="170"/>
      <c r="AH223" s="339"/>
      <c r="AI223" s="277"/>
      <c r="AJ223" s="66"/>
      <c r="AK223" s="170"/>
      <c r="AL223" s="339"/>
      <c r="AM223" s="151"/>
      <c r="AN223" s="66"/>
      <c r="AO223" s="170"/>
      <c r="AP223" s="339"/>
      <c r="AQ223" s="151"/>
      <c r="AR223" s="66"/>
      <c r="AS223" s="170"/>
      <c r="AT223" s="339"/>
      <c r="AU223" s="151"/>
      <c r="AV223" s="364"/>
      <c r="AW223" s="170"/>
      <c r="AX223" s="479"/>
      <c r="AY223" s="151"/>
      <c r="AZ223" s="297"/>
      <c r="BA223" s="170"/>
      <c r="BB223" s="479"/>
      <c r="BC223" s="151"/>
      <c r="BD223" s="66"/>
      <c r="BE223" s="170">
        <f t="shared" si="241"/>
        <v>0</v>
      </c>
      <c r="BF223" s="339">
        <f t="shared" si="216"/>
        <v>0</v>
      </c>
      <c r="BG223" s="163"/>
      <c r="BH223" s="66"/>
      <c r="BI223" s="170">
        <f t="shared" si="242"/>
        <v>0</v>
      </c>
      <c r="BJ223" s="339">
        <f t="shared" si="243"/>
        <v>0</v>
      </c>
      <c r="BL223" s="66"/>
      <c r="BM223" s="170">
        <f t="shared" si="239"/>
        <v>0</v>
      </c>
      <c r="BN223" s="339">
        <f t="shared" si="240"/>
        <v>0</v>
      </c>
      <c r="BP223" s="260">
        <f t="shared" si="244"/>
        <v>0</v>
      </c>
      <c r="BQ223" s="170">
        <f t="shared" si="245"/>
        <v>0</v>
      </c>
      <c r="BR223" s="339">
        <f t="shared" si="246"/>
        <v>0</v>
      </c>
      <c r="BT223" s="260"/>
      <c r="BU223" s="170">
        <f t="shared" si="247"/>
        <v>0</v>
      </c>
      <c r="BV223" s="339">
        <f t="shared" si="248"/>
        <v>0</v>
      </c>
      <c r="BX223" s="418">
        <f t="shared" si="249"/>
        <v>0</v>
      </c>
      <c r="BY223" s="170">
        <f t="shared" si="250"/>
        <v>0</v>
      </c>
      <c r="BZ223" s="339">
        <v>0</v>
      </c>
      <c r="CB223" s="418">
        <f t="shared" si="251"/>
        <v>0</v>
      </c>
      <c r="CC223" s="170">
        <f t="shared" si="252"/>
        <v>0</v>
      </c>
      <c r="CD223" s="339">
        <v>0</v>
      </c>
      <c r="CF223" s="418">
        <v>0</v>
      </c>
      <c r="CG223" s="170">
        <v>0</v>
      </c>
      <c r="CH223" s="339">
        <v>0</v>
      </c>
      <c r="CJ223" s="418">
        <v>0</v>
      </c>
      <c r="CK223" s="170">
        <v>0</v>
      </c>
      <c r="CL223" s="339">
        <v>0</v>
      </c>
    </row>
    <row r="224" spans="1:90" ht="15" customHeight="1" outlineLevel="2">
      <c r="A224" s="193" t="s">
        <v>13403</v>
      </c>
      <c r="B224" s="108" t="s">
        <v>13377</v>
      </c>
      <c r="C224" s="13" t="s">
        <v>13539</v>
      </c>
      <c r="D224" s="593" t="str">
        <f>IF(B224="","",IFERROR(VLOOKUP(B224,'SINAPI12-24'!$A$5:$H$17812,2,FALSE),VLOOKUP(ORÇAMENTO!B224,COMPOSIÇÕES!$A$9:$G$412,3,FALSE)))</f>
        <v>PISO PODOTÁTIL, DIRECIONAL OU ALERTA, ASSENTADO SOBRE ARGAMASSA (REF. 101094 SINAPI 05/2021)</v>
      </c>
      <c r="E224" s="614" t="str">
        <f>IF(B224="","",IFERROR(VLOOKUP(B224,'SINAPI12-24'!$A$5:$H$17812,3,FALSE),VLOOKUP(ORÇAMENTO!B224,COMPOSIÇÕES!$A$9:$G$412,4,FALSE)))</f>
        <v>M</v>
      </c>
      <c r="F224" s="112">
        <v>8.25</v>
      </c>
      <c r="G224" s="615"/>
      <c r="H224" s="110">
        <v>0.29310000000000003</v>
      </c>
      <c r="I224" s="104">
        <f t="shared" si="238"/>
        <v>0</v>
      </c>
      <c r="J224" s="470">
        <f t="shared" si="231"/>
        <v>0</v>
      </c>
      <c r="K224" s="890"/>
      <c r="L224" s="68"/>
      <c r="M224" s="136"/>
      <c r="N224" s="342"/>
      <c r="O224" s="277"/>
      <c r="P224" s="68"/>
      <c r="Q224" s="136"/>
      <c r="R224" s="342"/>
      <c r="S224" s="330"/>
      <c r="T224" s="355"/>
      <c r="U224" s="136"/>
      <c r="V224" s="365"/>
      <c r="W224" s="21"/>
      <c r="X224" s="355"/>
      <c r="Y224" s="328"/>
      <c r="Z224" s="344"/>
      <c r="AA224" s="277"/>
      <c r="AB224" s="355"/>
      <c r="AC224" s="328"/>
      <c r="AD224" s="344"/>
      <c r="AE224" s="277"/>
      <c r="AF224" s="68"/>
      <c r="AG224" s="136"/>
      <c r="AH224" s="342"/>
      <c r="AI224" s="277"/>
      <c r="AJ224" s="68"/>
      <c r="AK224" s="136"/>
      <c r="AL224" s="342"/>
      <c r="AM224" s="151"/>
      <c r="AN224" s="68"/>
      <c r="AO224" s="136"/>
      <c r="AP224" s="342"/>
      <c r="AQ224" s="151"/>
      <c r="AR224" s="68"/>
      <c r="AS224" s="136"/>
      <c r="AT224" s="342"/>
      <c r="AU224" s="151"/>
      <c r="AV224" s="366"/>
      <c r="AW224" s="136"/>
      <c r="AX224" s="480"/>
      <c r="AY224" s="151"/>
      <c r="AZ224" s="298"/>
      <c r="BA224" s="136"/>
      <c r="BB224" s="480"/>
      <c r="BC224" s="151"/>
      <c r="BD224" s="68"/>
      <c r="BE224" s="136">
        <f t="shared" si="241"/>
        <v>0</v>
      </c>
      <c r="BF224" s="342">
        <f t="shared" si="216"/>
        <v>0</v>
      </c>
      <c r="BG224" s="163"/>
      <c r="BH224" s="68"/>
      <c r="BI224" s="136">
        <f t="shared" si="242"/>
        <v>0</v>
      </c>
      <c r="BJ224" s="342">
        <f t="shared" si="243"/>
        <v>0</v>
      </c>
      <c r="BL224" s="68"/>
      <c r="BM224" s="136">
        <f t="shared" si="239"/>
        <v>0</v>
      </c>
      <c r="BN224" s="342">
        <f t="shared" si="240"/>
        <v>0</v>
      </c>
      <c r="BP224" s="275">
        <f t="shared" si="244"/>
        <v>0</v>
      </c>
      <c r="BQ224" s="136">
        <f t="shared" si="245"/>
        <v>0</v>
      </c>
      <c r="BR224" s="342">
        <f t="shared" si="246"/>
        <v>0</v>
      </c>
      <c r="BT224" s="275"/>
      <c r="BU224" s="136">
        <f t="shared" si="247"/>
        <v>0</v>
      </c>
      <c r="BV224" s="342">
        <f t="shared" si="248"/>
        <v>0</v>
      </c>
      <c r="BX224" s="420">
        <f t="shared" si="249"/>
        <v>0</v>
      </c>
      <c r="BY224" s="136">
        <f t="shared" si="250"/>
        <v>0</v>
      </c>
      <c r="BZ224" s="342">
        <v>0</v>
      </c>
      <c r="CB224" s="420">
        <f t="shared" si="251"/>
        <v>0</v>
      </c>
      <c r="CC224" s="136">
        <f t="shared" si="252"/>
        <v>0</v>
      </c>
      <c r="CD224" s="342">
        <v>0</v>
      </c>
      <c r="CF224" s="420">
        <v>0</v>
      </c>
      <c r="CG224" s="136">
        <v>0</v>
      </c>
      <c r="CH224" s="342">
        <v>0</v>
      </c>
      <c r="CJ224" s="420">
        <v>0</v>
      </c>
      <c r="CK224" s="136">
        <v>0</v>
      </c>
      <c r="CL224" s="342">
        <v>0</v>
      </c>
    </row>
    <row r="225" spans="1:94" ht="15" customHeight="1" outlineLevel="1">
      <c r="A225" s="430"/>
      <c r="B225" s="431"/>
      <c r="C225" s="432" t="s">
        <v>13540</v>
      </c>
      <c r="D225" s="591" t="s">
        <v>259</v>
      </c>
      <c r="E225" s="433"/>
      <c r="F225" s="434"/>
      <c r="G225" s="435"/>
      <c r="H225" s="436"/>
      <c r="I225" s="435"/>
      <c r="J225" s="437">
        <f>SUM(J226:J231)</f>
        <v>0</v>
      </c>
      <c r="K225" s="890"/>
      <c r="L225" s="266"/>
      <c r="M225" s="267"/>
      <c r="N225" s="356"/>
      <c r="O225" s="277"/>
      <c r="P225" s="266"/>
      <c r="Q225" s="267"/>
      <c r="R225" s="356"/>
      <c r="S225" s="330"/>
      <c r="T225" s="357"/>
      <c r="U225" s="267"/>
      <c r="V225" s="369"/>
      <c r="W225" s="21"/>
      <c r="X225" s="357"/>
      <c r="Y225" s="358"/>
      <c r="Z225" s="359"/>
      <c r="AA225" s="277"/>
      <c r="AB225" s="357"/>
      <c r="AC225" s="358"/>
      <c r="AD225" s="359"/>
      <c r="AE225" s="277"/>
      <c r="AF225" s="266"/>
      <c r="AG225" s="267"/>
      <c r="AH225" s="356"/>
      <c r="AI225" s="277"/>
      <c r="AJ225" s="266"/>
      <c r="AK225" s="267"/>
      <c r="AL225" s="356"/>
      <c r="AM225" s="151"/>
      <c r="AN225" s="266"/>
      <c r="AO225" s="267"/>
      <c r="AP225" s="356"/>
      <c r="AQ225" s="151"/>
      <c r="AR225" s="266"/>
      <c r="AS225" s="267"/>
      <c r="AT225" s="356"/>
      <c r="AU225" s="151"/>
      <c r="AV225" s="357"/>
      <c r="AW225" s="267"/>
      <c r="AX225" s="482"/>
      <c r="AY225" s="151"/>
      <c r="AZ225" s="300"/>
      <c r="BA225" s="267"/>
      <c r="BB225" s="482"/>
      <c r="BC225" s="151"/>
      <c r="BD225" s="266"/>
      <c r="BE225" s="267"/>
      <c r="BF225" s="356"/>
      <c r="BG225" s="163"/>
      <c r="BH225" s="266"/>
      <c r="BI225" s="267"/>
      <c r="BJ225" s="356"/>
      <c r="BL225" s="266"/>
      <c r="BM225" s="267"/>
      <c r="BN225" s="356"/>
      <c r="BP225" s="266"/>
      <c r="BQ225" s="267"/>
      <c r="BR225" s="356"/>
      <c r="BT225" s="266"/>
      <c r="BU225" s="267"/>
      <c r="BV225" s="356"/>
      <c r="BX225" s="300">
        <f t="shared" si="249"/>
        <v>0</v>
      </c>
      <c r="BY225" s="267">
        <f t="shared" si="250"/>
        <v>0</v>
      </c>
      <c r="BZ225" s="356">
        <v>0</v>
      </c>
      <c r="CB225" s="300">
        <f t="shared" si="251"/>
        <v>0</v>
      </c>
      <c r="CC225" s="267">
        <f t="shared" si="252"/>
        <v>0</v>
      </c>
      <c r="CD225" s="356">
        <v>0</v>
      </c>
      <c r="CF225" s="300"/>
      <c r="CG225" s="267"/>
      <c r="CH225" s="356"/>
      <c r="CJ225" s="300"/>
      <c r="CK225" s="267"/>
      <c r="CL225" s="356"/>
    </row>
    <row r="226" spans="1:94" ht="15" customHeight="1" outlineLevel="2">
      <c r="A226" s="140" t="s">
        <v>15</v>
      </c>
      <c r="B226" s="108">
        <v>94994</v>
      </c>
      <c r="C226" s="13" t="s">
        <v>13541</v>
      </c>
      <c r="D226" s="593" t="str">
        <f>IF(B226="","",IFERROR(VLOOKUP(B226,'SINAPI12-24'!$A$5:$H$17812,2,FALSE),VLOOKUP(ORÇAMENTO!B226,COMPOSIÇÕES!$A$9:$G$412,3,FALSE)))</f>
        <v>EXECUÇÃO DE PASSEIO (CALÇADA) OU PISO DE CONCRETO COM CONCRETO MOLDADO IN LOCO, FEITO EM OBRA, ACABAMENTO CONVENCIONAL, ESPESSURA 8 CM, ARMADO. AF_08/2022</v>
      </c>
      <c r="E226" s="614" t="str">
        <f>IF(B226="","",IFERROR(VLOOKUP(B226,'SINAPI12-24'!$A$5:$H$17812,3,FALSE),VLOOKUP(ORÇAMENTO!B226,COMPOSIÇÕES!$A$9:$G$412,4,FALSE)))</f>
        <v>M2</v>
      </c>
      <c r="F226" s="112">
        <v>387.78</v>
      </c>
      <c r="G226" s="615"/>
      <c r="H226" s="110">
        <v>0.29310000000000003</v>
      </c>
      <c r="I226" s="104">
        <f t="shared" ref="I226:I231" si="253">TRUNC(((G226*$H$37)+G226),2)</f>
        <v>0</v>
      </c>
      <c r="J226" s="470">
        <f t="shared" si="231"/>
        <v>0</v>
      </c>
      <c r="K226" s="890"/>
      <c r="L226" s="69"/>
      <c r="M226" s="114"/>
      <c r="N226" s="336"/>
      <c r="O226" s="277"/>
      <c r="P226" s="69"/>
      <c r="Q226" s="114"/>
      <c r="R226" s="336"/>
      <c r="S226" s="330"/>
      <c r="T226" s="353"/>
      <c r="U226" s="114"/>
      <c r="V226" s="361"/>
      <c r="W226" s="21"/>
      <c r="X226" s="353"/>
      <c r="Y226" s="167"/>
      <c r="Z226" s="338"/>
      <c r="AA226" s="277"/>
      <c r="AB226" s="353"/>
      <c r="AC226" s="167"/>
      <c r="AD226" s="338"/>
      <c r="AE226" s="277"/>
      <c r="AF226" s="69"/>
      <c r="AG226" s="114"/>
      <c r="AH226" s="336"/>
      <c r="AI226" s="277"/>
      <c r="AJ226" s="69"/>
      <c r="AK226" s="114"/>
      <c r="AL226" s="336"/>
      <c r="AM226" s="151"/>
      <c r="AN226" s="69"/>
      <c r="AO226" s="114"/>
      <c r="AP226" s="336"/>
      <c r="AQ226" s="151"/>
      <c r="AR226" s="69"/>
      <c r="AS226" s="114"/>
      <c r="AT226" s="336"/>
      <c r="AU226" s="151"/>
      <c r="AV226" s="362"/>
      <c r="AW226" s="114"/>
      <c r="AX226" s="478"/>
      <c r="AY226" s="151"/>
      <c r="AZ226" s="296"/>
      <c r="BA226" s="114"/>
      <c r="BB226" s="478"/>
      <c r="BC226" s="151"/>
      <c r="BD226" s="69"/>
      <c r="BE226" s="114">
        <f t="shared" si="241"/>
        <v>0</v>
      </c>
      <c r="BF226" s="336">
        <f t="shared" si="216"/>
        <v>0</v>
      </c>
      <c r="BG226" s="163"/>
      <c r="BH226" s="69"/>
      <c r="BI226" s="114">
        <f t="shared" si="242"/>
        <v>0</v>
      </c>
      <c r="BJ226" s="336">
        <f t="shared" si="243"/>
        <v>0</v>
      </c>
      <c r="BL226" s="69"/>
      <c r="BM226" s="114">
        <f t="shared" ref="BM226:BM231" si="254">TRUNC(BL226*M226,2)</f>
        <v>0</v>
      </c>
      <c r="BN226" s="336">
        <f t="shared" ref="BN226:BN231" si="255">BL226/($F226-$X226-$AZ226)</f>
        <v>0</v>
      </c>
      <c r="BP226" s="263">
        <f t="shared" si="244"/>
        <v>0</v>
      </c>
      <c r="BQ226" s="114">
        <f t="shared" si="245"/>
        <v>0</v>
      </c>
      <c r="BR226" s="336">
        <f t="shared" si="246"/>
        <v>0</v>
      </c>
      <c r="BT226" s="263"/>
      <c r="BU226" s="114">
        <f t="shared" si="247"/>
        <v>0</v>
      </c>
      <c r="BV226" s="336">
        <f t="shared" si="248"/>
        <v>0</v>
      </c>
      <c r="BX226" s="309">
        <f t="shared" si="249"/>
        <v>0</v>
      </c>
      <c r="BY226" s="114">
        <f t="shared" si="250"/>
        <v>0</v>
      </c>
      <c r="BZ226" s="336">
        <v>0</v>
      </c>
      <c r="CB226" s="309">
        <f t="shared" si="251"/>
        <v>0</v>
      </c>
      <c r="CC226" s="114">
        <f t="shared" si="252"/>
        <v>0</v>
      </c>
      <c r="CD226" s="336">
        <v>0</v>
      </c>
      <c r="CF226" s="309">
        <v>0</v>
      </c>
      <c r="CG226" s="114">
        <v>0</v>
      </c>
      <c r="CH226" s="336">
        <v>0</v>
      </c>
      <c r="CJ226" s="309">
        <v>0</v>
      </c>
      <c r="CK226" s="114">
        <v>0</v>
      </c>
      <c r="CL226" s="336">
        <v>0</v>
      </c>
    </row>
    <row r="227" spans="1:94" ht="15" customHeight="1" outlineLevel="2">
      <c r="A227" s="140" t="s">
        <v>15</v>
      </c>
      <c r="B227" s="107">
        <v>94963</v>
      </c>
      <c r="C227" s="13" t="s">
        <v>13542</v>
      </c>
      <c r="D227" s="593" t="str">
        <f>IF(B227="","",IFERROR(VLOOKUP(B227,'SINAPI12-24'!$A$5:$H$17812,2,FALSE),VLOOKUP(ORÇAMENTO!B227,COMPOSIÇÕES!$A$9:$G$258,5,FALSE)))</f>
        <v>CONCRETO FCK = 15MPA, TRAÇO 1:3,4:3,5 (EM MASSA SECA DE CIMENTO/ AREIA MÉDIA/ BRITA 1) - PREPARO MECÂNICO COM BETONEIRA 400 L. AF_05/2021</v>
      </c>
      <c r="E227" s="614" t="str">
        <f>IF(B227="","",IFERROR(VLOOKUP(B227,'SINAPI12-24'!$A$5:$H$17812,3,FALSE),VLOOKUP(ORÇAMENTO!B227,COMPOSIÇÕES!$A$9:$G$258,6,FALSE)))</f>
        <v>M3</v>
      </c>
      <c r="F227" s="112">
        <v>22.06</v>
      </c>
      <c r="G227" s="615"/>
      <c r="H227" s="110">
        <v>0.29310000000000003</v>
      </c>
      <c r="I227" s="104">
        <f t="shared" si="253"/>
        <v>0</v>
      </c>
      <c r="J227" s="470">
        <f t="shared" si="231"/>
        <v>0</v>
      </c>
      <c r="K227" s="890"/>
      <c r="L227" s="66"/>
      <c r="M227" s="170"/>
      <c r="N227" s="339"/>
      <c r="O227" s="277"/>
      <c r="P227" s="66"/>
      <c r="Q227" s="170"/>
      <c r="R227" s="339"/>
      <c r="S227" s="330"/>
      <c r="T227" s="354"/>
      <c r="U227" s="170"/>
      <c r="V227" s="363"/>
      <c r="W227" s="21"/>
      <c r="X227" s="354"/>
      <c r="Y227" s="168"/>
      <c r="Z227" s="341"/>
      <c r="AA227" s="277"/>
      <c r="AB227" s="354"/>
      <c r="AC227" s="168"/>
      <c r="AD227" s="341"/>
      <c r="AE227" s="277"/>
      <c r="AF227" s="66"/>
      <c r="AG227" s="170"/>
      <c r="AH227" s="339"/>
      <c r="AI227" s="277"/>
      <c r="AJ227" s="66"/>
      <c r="AK227" s="170"/>
      <c r="AL227" s="339"/>
      <c r="AM227" s="151"/>
      <c r="AN227" s="66"/>
      <c r="AO227" s="170"/>
      <c r="AP227" s="339"/>
      <c r="AQ227" s="151"/>
      <c r="AR227" s="66"/>
      <c r="AS227" s="170"/>
      <c r="AT227" s="339"/>
      <c r="AU227" s="151"/>
      <c r="AV227" s="364"/>
      <c r="AW227" s="170"/>
      <c r="AX227" s="479"/>
      <c r="AY227" s="151"/>
      <c r="AZ227" s="297"/>
      <c r="BA227" s="170"/>
      <c r="BB227" s="479"/>
      <c r="BC227" s="151"/>
      <c r="BD227" s="66"/>
      <c r="BE227" s="170">
        <f t="shared" si="241"/>
        <v>0</v>
      </c>
      <c r="BF227" s="339">
        <f t="shared" si="216"/>
        <v>0</v>
      </c>
      <c r="BG227" s="163"/>
      <c r="BH227" s="66"/>
      <c r="BI227" s="170">
        <f t="shared" si="242"/>
        <v>0</v>
      </c>
      <c r="BJ227" s="339">
        <f t="shared" si="243"/>
        <v>0</v>
      </c>
      <c r="BL227" s="66"/>
      <c r="BM227" s="170">
        <f t="shared" si="254"/>
        <v>0</v>
      </c>
      <c r="BN227" s="339">
        <f t="shared" si="255"/>
        <v>0</v>
      </c>
      <c r="BP227" s="260">
        <f t="shared" si="244"/>
        <v>0</v>
      </c>
      <c r="BQ227" s="170">
        <f t="shared" si="245"/>
        <v>0</v>
      </c>
      <c r="BR227" s="339">
        <f t="shared" si="246"/>
        <v>0</v>
      </c>
      <c r="BT227" s="260"/>
      <c r="BU227" s="170">
        <f t="shared" si="247"/>
        <v>0</v>
      </c>
      <c r="BV227" s="339">
        <f t="shared" si="248"/>
        <v>0</v>
      </c>
      <c r="BX227" s="418">
        <f t="shared" si="249"/>
        <v>0</v>
      </c>
      <c r="BY227" s="170">
        <f t="shared" si="250"/>
        <v>0</v>
      </c>
      <c r="BZ227" s="339">
        <v>0</v>
      </c>
      <c r="CB227" s="418">
        <f t="shared" si="251"/>
        <v>0</v>
      </c>
      <c r="CC227" s="170">
        <f t="shared" si="252"/>
        <v>0</v>
      </c>
      <c r="CD227" s="339">
        <v>0</v>
      </c>
      <c r="CF227" s="418">
        <v>0</v>
      </c>
      <c r="CG227" s="170">
        <v>0</v>
      </c>
      <c r="CH227" s="339">
        <v>0</v>
      </c>
      <c r="CJ227" s="418">
        <v>0</v>
      </c>
      <c r="CK227" s="170">
        <v>0</v>
      </c>
      <c r="CL227" s="339">
        <v>0</v>
      </c>
    </row>
    <row r="228" spans="1:94" ht="15" customHeight="1" outlineLevel="2">
      <c r="A228" s="140" t="s">
        <v>15</v>
      </c>
      <c r="B228" s="107">
        <v>92396</v>
      </c>
      <c r="C228" s="13" t="s">
        <v>13543</v>
      </c>
      <c r="D228" s="593" t="str">
        <f>IF(B228="","",IFERROR(VLOOKUP(B228,'SINAPI12-24'!$A$5:$H$17812,2,FALSE),VLOOKUP(ORÇAMENTO!B228,COMPOSIÇÕES!$A$9:$G$258,5,FALSE)))</f>
        <v>EXECUÇÃO DE PASSEIO EM PISO INTERTRAVADO, COM BLOCO RETANGULAR COR NATURAL DE 20 X 10 CM, ESPESSURA 6 CM. AF_10/2022</v>
      </c>
      <c r="E228" s="614" t="str">
        <f>IF(B228="","",IFERROR(VLOOKUP(B228,'SINAPI12-24'!$A$5:$H$17812,3,FALSE),VLOOKUP(ORÇAMENTO!B228,COMPOSIÇÕES!$A$9:$G$258,6,FALSE)))</f>
        <v>M2</v>
      </c>
      <c r="F228" s="112">
        <v>68.260000000000005</v>
      </c>
      <c r="G228" s="615"/>
      <c r="H228" s="110">
        <v>0.29310000000000003</v>
      </c>
      <c r="I228" s="104">
        <f t="shared" si="253"/>
        <v>0</v>
      </c>
      <c r="J228" s="470">
        <f t="shared" si="231"/>
        <v>0</v>
      </c>
      <c r="K228" s="890"/>
      <c r="L228" s="66"/>
      <c r="M228" s="170"/>
      <c r="N228" s="339"/>
      <c r="O228" s="277"/>
      <c r="P228" s="66"/>
      <c r="Q228" s="170"/>
      <c r="R228" s="339"/>
      <c r="S228" s="330"/>
      <c r="T228" s="354"/>
      <c r="U228" s="170"/>
      <c r="V228" s="363"/>
      <c r="W228" s="21"/>
      <c r="X228" s="354"/>
      <c r="Y228" s="168"/>
      <c r="Z228" s="341"/>
      <c r="AA228" s="277"/>
      <c r="AB228" s="354"/>
      <c r="AC228" s="168"/>
      <c r="AD228" s="341"/>
      <c r="AE228" s="277"/>
      <c r="AF228" s="66"/>
      <c r="AG228" s="170"/>
      <c r="AH228" s="339"/>
      <c r="AI228" s="277"/>
      <c r="AJ228" s="66"/>
      <c r="AK228" s="170"/>
      <c r="AL228" s="339"/>
      <c r="AM228" s="151"/>
      <c r="AN228" s="66"/>
      <c r="AO228" s="170"/>
      <c r="AP228" s="339"/>
      <c r="AQ228" s="151"/>
      <c r="AR228" s="66"/>
      <c r="AS228" s="170"/>
      <c r="AT228" s="339"/>
      <c r="AU228" s="151"/>
      <c r="AV228" s="364"/>
      <c r="AW228" s="170"/>
      <c r="AX228" s="479"/>
      <c r="AY228" s="151"/>
      <c r="AZ228" s="297"/>
      <c r="BA228" s="170"/>
      <c r="BB228" s="479"/>
      <c r="BC228" s="151"/>
      <c r="BD228" s="66"/>
      <c r="BE228" s="170">
        <f t="shared" si="241"/>
        <v>0</v>
      </c>
      <c r="BF228" s="339">
        <f t="shared" ref="BF228:BF291" si="256">BD228/($F228-$X228-$AZ228)</f>
        <v>0</v>
      </c>
      <c r="BG228" s="163"/>
      <c r="BH228" s="66"/>
      <c r="BI228" s="170">
        <f t="shared" si="242"/>
        <v>0</v>
      </c>
      <c r="BJ228" s="339">
        <f t="shared" si="243"/>
        <v>0</v>
      </c>
      <c r="BL228" s="66"/>
      <c r="BM228" s="170">
        <f t="shared" si="254"/>
        <v>0</v>
      </c>
      <c r="BN228" s="339">
        <f t="shared" si="255"/>
        <v>0</v>
      </c>
      <c r="BP228" s="260">
        <f t="shared" si="244"/>
        <v>0</v>
      </c>
      <c r="BQ228" s="170">
        <f t="shared" si="245"/>
        <v>0</v>
      </c>
      <c r="BR228" s="339">
        <f t="shared" si="246"/>
        <v>0</v>
      </c>
      <c r="BT228" s="260"/>
      <c r="BU228" s="170">
        <f t="shared" si="247"/>
        <v>0</v>
      </c>
      <c r="BV228" s="339">
        <f t="shared" si="248"/>
        <v>0</v>
      </c>
      <c r="BX228" s="418">
        <f t="shared" si="249"/>
        <v>0</v>
      </c>
      <c r="BY228" s="170">
        <f t="shared" si="250"/>
        <v>0</v>
      </c>
      <c r="BZ228" s="339">
        <v>0</v>
      </c>
      <c r="CB228" s="418">
        <f t="shared" si="251"/>
        <v>0</v>
      </c>
      <c r="CC228" s="170">
        <f t="shared" si="252"/>
        <v>0</v>
      </c>
      <c r="CD228" s="339">
        <v>0</v>
      </c>
      <c r="CF228" s="418">
        <v>0</v>
      </c>
      <c r="CG228" s="170">
        <v>0</v>
      </c>
      <c r="CH228" s="339">
        <v>0</v>
      </c>
      <c r="CJ228" s="418">
        <v>0</v>
      </c>
      <c r="CK228" s="170">
        <v>0</v>
      </c>
      <c r="CL228" s="339">
        <v>0</v>
      </c>
      <c r="CO228"/>
      <c r="CP228"/>
    </row>
    <row r="229" spans="1:94" ht="15" customHeight="1" outlineLevel="2">
      <c r="A229" s="140" t="s">
        <v>13403</v>
      </c>
      <c r="B229" s="108" t="s">
        <v>13775</v>
      </c>
      <c r="C229" s="13" t="s">
        <v>13544</v>
      </c>
      <c r="D229" s="593" t="str">
        <f>IF(B229="","",IFERROR(VLOOKUP(B229,'SINAPI12-24'!$A$5:$H$17812,2,FALSE),VLOOKUP(ORÇAMENTO!B229,COMPOSIÇÕES!$A$9:$G$576,3,FALSE)))</f>
        <v>AREIA FINA ADQUIRIDA EM JAZIDA, INCLUSIVE CARGA E TRANSPORTE</v>
      </c>
      <c r="E229" s="614" t="str">
        <f>IF(B229="","",IFERROR(VLOOKUP(B229,'SINAPI12-24'!$A$5:$H$17812,3,FALSE),VLOOKUP(ORÇAMENTO!B229,COMPOSIÇÕES!$A$9:$G$576,4,FALSE)))</f>
        <v>M3</v>
      </c>
      <c r="F229" s="112">
        <v>27.24</v>
      </c>
      <c r="G229" s="615"/>
      <c r="H229" s="110">
        <v>0.29310000000000003</v>
      </c>
      <c r="I229" s="104">
        <f t="shared" si="253"/>
        <v>0</v>
      </c>
      <c r="J229" s="470">
        <f t="shared" si="231"/>
        <v>0</v>
      </c>
      <c r="K229" s="890"/>
      <c r="L229" s="66"/>
      <c r="M229" s="170"/>
      <c r="N229" s="339"/>
      <c r="O229" s="277"/>
      <c r="P229" s="66"/>
      <c r="Q229" s="170"/>
      <c r="R229" s="339"/>
      <c r="S229" s="330"/>
      <c r="T229" s="354"/>
      <c r="U229" s="170"/>
      <c r="V229" s="363"/>
      <c r="W229" s="21"/>
      <c r="X229" s="354"/>
      <c r="Y229" s="168"/>
      <c r="Z229" s="341"/>
      <c r="AA229" s="277"/>
      <c r="AB229" s="354"/>
      <c r="AC229" s="168"/>
      <c r="AD229" s="341"/>
      <c r="AE229" s="277"/>
      <c r="AF229" s="66"/>
      <c r="AG229" s="170"/>
      <c r="AH229" s="339"/>
      <c r="AI229" s="277"/>
      <c r="AJ229" s="66"/>
      <c r="AK229" s="170"/>
      <c r="AL229" s="339"/>
      <c r="AM229" s="151"/>
      <c r="AN229" s="66"/>
      <c r="AO229" s="170"/>
      <c r="AP229" s="339"/>
      <c r="AQ229" s="151"/>
      <c r="AR229" s="66"/>
      <c r="AS229" s="170"/>
      <c r="AT229" s="339"/>
      <c r="AU229" s="151"/>
      <c r="AV229" s="364"/>
      <c r="AW229" s="170"/>
      <c r="AX229" s="479"/>
      <c r="AY229" s="151"/>
      <c r="AZ229" s="297"/>
      <c r="BA229" s="170"/>
      <c r="BB229" s="479"/>
      <c r="BC229" s="151"/>
      <c r="BD229" s="66"/>
      <c r="BE229" s="170">
        <f t="shared" si="241"/>
        <v>0</v>
      </c>
      <c r="BF229" s="339">
        <f t="shared" si="256"/>
        <v>0</v>
      </c>
      <c r="BG229" s="163"/>
      <c r="BH229" s="66"/>
      <c r="BI229" s="170">
        <f t="shared" si="242"/>
        <v>0</v>
      </c>
      <c r="BJ229" s="339">
        <f t="shared" si="243"/>
        <v>0</v>
      </c>
      <c r="BL229" s="66"/>
      <c r="BM229" s="170">
        <f t="shared" si="254"/>
        <v>0</v>
      </c>
      <c r="BN229" s="339">
        <f t="shared" si="255"/>
        <v>0</v>
      </c>
      <c r="BP229" s="260">
        <f t="shared" si="244"/>
        <v>0</v>
      </c>
      <c r="BQ229" s="170">
        <f t="shared" si="245"/>
        <v>0</v>
      </c>
      <c r="BR229" s="339">
        <f t="shared" si="246"/>
        <v>0</v>
      </c>
      <c r="BT229" s="260"/>
      <c r="BU229" s="170">
        <f t="shared" si="247"/>
        <v>0</v>
      </c>
      <c r="BV229" s="339">
        <f t="shared" si="248"/>
        <v>0</v>
      </c>
      <c r="BX229" s="418">
        <f t="shared" si="249"/>
        <v>0</v>
      </c>
      <c r="BY229" s="170">
        <f t="shared" si="250"/>
        <v>0</v>
      </c>
      <c r="BZ229" s="339">
        <v>0</v>
      </c>
      <c r="CB229" s="418">
        <f t="shared" si="251"/>
        <v>0</v>
      </c>
      <c r="CC229" s="170">
        <f t="shared" si="252"/>
        <v>0</v>
      </c>
      <c r="CD229" s="339">
        <v>0</v>
      </c>
      <c r="CF229" s="418">
        <v>0</v>
      </c>
      <c r="CG229" s="170">
        <v>0</v>
      </c>
      <c r="CH229" s="339">
        <v>0</v>
      </c>
      <c r="CJ229" s="418">
        <v>0</v>
      </c>
      <c r="CK229" s="170">
        <v>0</v>
      </c>
      <c r="CL229" s="339">
        <v>0</v>
      </c>
      <c r="CO229"/>
      <c r="CP229"/>
    </row>
    <row r="230" spans="1:94" ht="15" customHeight="1" outlineLevel="2">
      <c r="A230" s="140" t="s">
        <v>15</v>
      </c>
      <c r="B230" s="107">
        <v>98504</v>
      </c>
      <c r="C230" s="13" t="s">
        <v>13545</v>
      </c>
      <c r="D230" s="593" t="str">
        <f>IF(B230="","",IFERROR(VLOOKUP(B230,'SINAPI12-24'!$A$5:$H$17812,2,FALSE),VLOOKUP(ORÇAMENTO!B230,COMPOSIÇÕES!$A$9:$G$258,5,FALSE)))</f>
        <v>PLANTIO DE GRAMA BATATAIS EM PLACAS. AF_07/2024</v>
      </c>
      <c r="E230" s="614" t="str">
        <f>IF(B230="","",IFERROR(VLOOKUP(B230,'SINAPI12-24'!$A$5:$H$17812,3,FALSE),VLOOKUP(ORÇAMENTO!B230,COMPOSIÇÕES!$A$9:$G$258,6,FALSE)))</f>
        <v>M2</v>
      </c>
      <c r="F230" s="112">
        <v>354.18</v>
      </c>
      <c r="G230" s="615"/>
      <c r="H230" s="110">
        <v>0.29310000000000003</v>
      </c>
      <c r="I230" s="104">
        <f t="shared" si="253"/>
        <v>0</v>
      </c>
      <c r="J230" s="470">
        <f t="shared" si="231"/>
        <v>0</v>
      </c>
      <c r="K230" s="890"/>
      <c r="L230" s="66"/>
      <c r="M230" s="170"/>
      <c r="N230" s="339"/>
      <c r="O230" s="277"/>
      <c r="P230" s="66"/>
      <c r="Q230" s="170"/>
      <c r="R230" s="339"/>
      <c r="S230" s="330"/>
      <c r="T230" s="354"/>
      <c r="U230" s="170"/>
      <c r="V230" s="363"/>
      <c r="W230" s="21"/>
      <c r="X230" s="354"/>
      <c r="Y230" s="168"/>
      <c r="Z230" s="341"/>
      <c r="AA230" s="277"/>
      <c r="AB230" s="354"/>
      <c r="AC230" s="168"/>
      <c r="AD230" s="341"/>
      <c r="AE230" s="277"/>
      <c r="AF230" s="66"/>
      <c r="AG230" s="170"/>
      <c r="AH230" s="339"/>
      <c r="AI230" s="277"/>
      <c r="AJ230" s="66"/>
      <c r="AK230" s="170"/>
      <c r="AL230" s="339"/>
      <c r="AM230" s="151"/>
      <c r="AN230" s="66"/>
      <c r="AO230" s="170"/>
      <c r="AP230" s="339"/>
      <c r="AQ230" s="151"/>
      <c r="AR230" s="66"/>
      <c r="AS230" s="170"/>
      <c r="AT230" s="339"/>
      <c r="AU230" s="151"/>
      <c r="AV230" s="364"/>
      <c r="AW230" s="170"/>
      <c r="AX230" s="479"/>
      <c r="AY230" s="151"/>
      <c r="AZ230" s="297"/>
      <c r="BA230" s="170"/>
      <c r="BB230" s="479"/>
      <c r="BC230" s="151"/>
      <c r="BD230" s="66"/>
      <c r="BE230" s="170">
        <f t="shared" si="241"/>
        <v>0</v>
      </c>
      <c r="BF230" s="339">
        <f t="shared" si="256"/>
        <v>0</v>
      </c>
      <c r="BG230" s="163"/>
      <c r="BH230" s="66"/>
      <c r="BI230" s="170">
        <f t="shared" si="242"/>
        <v>0</v>
      </c>
      <c r="BJ230" s="339">
        <f t="shared" si="243"/>
        <v>0</v>
      </c>
      <c r="BL230" s="66"/>
      <c r="BM230" s="170">
        <f t="shared" si="254"/>
        <v>0</v>
      </c>
      <c r="BN230" s="339">
        <f t="shared" si="255"/>
        <v>0</v>
      </c>
      <c r="BP230" s="260">
        <f t="shared" si="244"/>
        <v>0</v>
      </c>
      <c r="BQ230" s="170">
        <f t="shared" si="245"/>
        <v>0</v>
      </c>
      <c r="BR230" s="339">
        <f t="shared" si="246"/>
        <v>0</v>
      </c>
      <c r="BT230" s="260"/>
      <c r="BU230" s="170">
        <f t="shared" si="247"/>
        <v>0</v>
      </c>
      <c r="BV230" s="339">
        <f t="shared" si="248"/>
        <v>0</v>
      </c>
      <c r="BX230" s="418">
        <f t="shared" si="249"/>
        <v>0</v>
      </c>
      <c r="BY230" s="170">
        <f t="shared" si="250"/>
        <v>0</v>
      </c>
      <c r="BZ230" s="339">
        <v>0</v>
      </c>
      <c r="CB230" s="418">
        <f t="shared" si="251"/>
        <v>0</v>
      </c>
      <c r="CC230" s="170">
        <f t="shared" si="252"/>
        <v>0</v>
      </c>
      <c r="CD230" s="339">
        <v>0</v>
      </c>
      <c r="CF230" s="418">
        <v>0</v>
      </c>
      <c r="CG230" s="170">
        <v>0</v>
      </c>
      <c r="CH230" s="339">
        <v>0</v>
      </c>
      <c r="CJ230" s="418">
        <v>0</v>
      </c>
      <c r="CK230" s="170">
        <v>0</v>
      </c>
      <c r="CL230" s="339">
        <v>0</v>
      </c>
      <c r="CO230"/>
      <c r="CP230"/>
    </row>
    <row r="231" spans="1:94" ht="15" customHeight="1" outlineLevel="2">
      <c r="A231" s="140" t="s">
        <v>13403</v>
      </c>
      <c r="B231" s="108" t="s">
        <v>13377</v>
      </c>
      <c r="C231" s="13" t="s">
        <v>13546</v>
      </c>
      <c r="D231" s="593" t="str">
        <f>IF(B231="","",IFERROR(VLOOKUP(B231,'SINAPI12-24'!$A$5:$H$17812,2,FALSE),VLOOKUP(ORÇAMENTO!B231,COMPOSIÇÕES!$A$9:$G$412,3,FALSE)))</f>
        <v>PISO PODOTÁTIL, DIRECIONAL OU ALERTA, ASSENTADO SOBRE ARGAMASSA (REF. 101094 SINAPI 05/2021)</v>
      </c>
      <c r="E231" s="614" t="str">
        <f>IF(B231="","",IFERROR(VLOOKUP(B231,'SINAPI12-24'!$A$5:$H$17812,3,FALSE),VLOOKUP(ORÇAMENTO!B231,COMPOSIÇÕES!$A$9:$G$412,4,FALSE)))</f>
        <v>M</v>
      </c>
      <c r="F231" s="112">
        <v>9.01</v>
      </c>
      <c r="G231" s="615"/>
      <c r="H231" s="110">
        <v>0.29310000000000003</v>
      </c>
      <c r="I231" s="104">
        <f t="shared" si="253"/>
        <v>0</v>
      </c>
      <c r="J231" s="470">
        <f t="shared" si="231"/>
        <v>0</v>
      </c>
      <c r="K231" s="890"/>
      <c r="L231" s="68"/>
      <c r="M231" s="136"/>
      <c r="N231" s="342"/>
      <c r="O231" s="277"/>
      <c r="P231" s="68"/>
      <c r="Q231" s="136"/>
      <c r="R231" s="342"/>
      <c r="S231" s="330"/>
      <c r="T231" s="355"/>
      <c r="U231" s="136"/>
      <c r="V231" s="365"/>
      <c r="W231" s="21"/>
      <c r="X231" s="355"/>
      <c r="Y231" s="328"/>
      <c r="Z231" s="344"/>
      <c r="AA231" s="277"/>
      <c r="AB231" s="355"/>
      <c r="AC231" s="328"/>
      <c r="AD231" s="344"/>
      <c r="AE231" s="277"/>
      <c r="AF231" s="68"/>
      <c r="AG231" s="136"/>
      <c r="AH231" s="342"/>
      <c r="AI231" s="277"/>
      <c r="AJ231" s="68"/>
      <c r="AK231" s="136"/>
      <c r="AL231" s="342"/>
      <c r="AM231" s="151"/>
      <c r="AN231" s="68"/>
      <c r="AO231" s="136"/>
      <c r="AP231" s="342"/>
      <c r="AQ231" s="151"/>
      <c r="AR231" s="68"/>
      <c r="AS231" s="136"/>
      <c r="AT231" s="342"/>
      <c r="AU231" s="151"/>
      <c r="AV231" s="366"/>
      <c r="AW231" s="136"/>
      <c r="AX231" s="480"/>
      <c r="AY231" s="151"/>
      <c r="AZ231" s="298"/>
      <c r="BA231" s="136"/>
      <c r="BB231" s="480"/>
      <c r="BC231" s="151"/>
      <c r="BD231" s="68"/>
      <c r="BE231" s="136">
        <f t="shared" si="241"/>
        <v>0</v>
      </c>
      <c r="BF231" s="342">
        <f t="shared" si="256"/>
        <v>0</v>
      </c>
      <c r="BG231" s="163"/>
      <c r="BH231" s="68"/>
      <c r="BI231" s="136">
        <f t="shared" si="242"/>
        <v>0</v>
      </c>
      <c r="BJ231" s="342">
        <f t="shared" si="243"/>
        <v>0</v>
      </c>
      <c r="BL231" s="68"/>
      <c r="BM231" s="136">
        <f t="shared" si="254"/>
        <v>0</v>
      </c>
      <c r="BN231" s="342">
        <f t="shared" si="255"/>
        <v>0</v>
      </c>
      <c r="BP231" s="275">
        <f t="shared" si="244"/>
        <v>0</v>
      </c>
      <c r="BQ231" s="136">
        <f t="shared" si="245"/>
        <v>0</v>
      </c>
      <c r="BR231" s="342">
        <f t="shared" si="246"/>
        <v>0</v>
      </c>
      <c r="BT231" s="275"/>
      <c r="BU231" s="136">
        <f t="shared" si="247"/>
        <v>0</v>
      </c>
      <c r="BV231" s="342">
        <f t="shared" si="248"/>
        <v>0</v>
      </c>
      <c r="BX231" s="420">
        <f t="shared" si="249"/>
        <v>0</v>
      </c>
      <c r="BY231" s="136">
        <f t="shared" si="250"/>
        <v>0</v>
      </c>
      <c r="BZ231" s="342">
        <v>0</v>
      </c>
      <c r="CB231" s="420">
        <f t="shared" si="251"/>
        <v>0</v>
      </c>
      <c r="CC231" s="136">
        <f t="shared" si="252"/>
        <v>0</v>
      </c>
      <c r="CD231" s="342">
        <v>0</v>
      </c>
      <c r="CF231" s="420">
        <v>0</v>
      </c>
      <c r="CG231" s="136">
        <v>0</v>
      </c>
      <c r="CH231" s="342">
        <v>0</v>
      </c>
      <c r="CJ231" s="420">
        <v>0</v>
      </c>
      <c r="CK231" s="136">
        <v>0</v>
      </c>
      <c r="CL231" s="342">
        <v>0</v>
      </c>
      <c r="CO231"/>
      <c r="CP231"/>
    </row>
    <row r="232" spans="1:94" ht="15" customHeight="1">
      <c r="A232" s="453"/>
      <c r="B232" s="454"/>
      <c r="C232" s="455">
        <v>13</v>
      </c>
      <c r="D232" s="592" t="s">
        <v>309</v>
      </c>
      <c r="E232" s="455"/>
      <c r="F232" s="455"/>
      <c r="G232" s="456"/>
      <c r="H232" s="457"/>
      <c r="I232" s="458"/>
      <c r="J232" s="459">
        <f>SUM(J233+J234+J243)</f>
        <v>0</v>
      </c>
      <c r="K232" s="890"/>
      <c r="L232" s="264"/>
      <c r="M232" s="265"/>
      <c r="N232" s="329"/>
      <c r="O232" s="277"/>
      <c r="P232" s="264"/>
      <c r="Q232" s="265"/>
      <c r="R232" s="329"/>
      <c r="S232" s="351"/>
      <c r="T232" s="299"/>
      <c r="U232" s="367"/>
      <c r="V232" s="368"/>
      <c r="W232" s="21"/>
      <c r="X232" s="299"/>
      <c r="Y232" s="352"/>
      <c r="Z232" s="333"/>
      <c r="AA232" s="277"/>
      <c r="AB232" s="299"/>
      <c r="AC232" s="352"/>
      <c r="AD232" s="333"/>
      <c r="AE232" s="277"/>
      <c r="AF232" s="264"/>
      <c r="AG232" s="265"/>
      <c r="AH232" s="329"/>
      <c r="AI232" s="277"/>
      <c r="AJ232" s="264"/>
      <c r="AK232" s="265"/>
      <c r="AL232" s="329"/>
      <c r="AM232" s="151"/>
      <c r="AN232" s="264"/>
      <c r="AO232" s="265"/>
      <c r="AP232" s="329"/>
      <c r="AQ232" s="151"/>
      <c r="AR232" s="264"/>
      <c r="AS232" s="265"/>
      <c r="AT232" s="329"/>
      <c r="AU232" s="151"/>
      <c r="AV232" s="299"/>
      <c r="AW232" s="367"/>
      <c r="AX232" s="481"/>
      <c r="AY232" s="320"/>
      <c r="AZ232" s="299"/>
      <c r="BA232" s="367"/>
      <c r="BB232" s="481"/>
      <c r="BC232" s="320"/>
      <c r="BD232" s="264"/>
      <c r="BE232" s="265"/>
      <c r="BF232" s="329"/>
      <c r="BG232" s="163"/>
      <c r="BH232" s="264"/>
      <c r="BI232" s="265"/>
      <c r="BJ232" s="329"/>
      <c r="BL232" s="264"/>
      <c r="BM232" s="265"/>
      <c r="BN232" s="329"/>
      <c r="BP232" s="288"/>
      <c r="BQ232" s="289"/>
      <c r="BR232" s="335"/>
      <c r="BT232" s="288"/>
      <c r="BU232" s="289"/>
      <c r="BV232" s="335"/>
      <c r="BX232" s="299"/>
      <c r="BY232" s="367"/>
      <c r="BZ232" s="411"/>
      <c r="CB232" s="299"/>
      <c r="CC232" s="367"/>
      <c r="CD232" s="411"/>
      <c r="CF232" s="299"/>
      <c r="CG232" s="367"/>
      <c r="CH232" s="411"/>
      <c r="CJ232" s="299"/>
      <c r="CK232" s="367"/>
      <c r="CL232" s="411"/>
    </row>
    <row r="233" spans="1:94" ht="15" customHeight="1" outlineLevel="3">
      <c r="A233" s="193" t="s">
        <v>13403</v>
      </c>
      <c r="B233" s="194" t="s">
        <v>13778</v>
      </c>
      <c r="C233" s="13" t="s">
        <v>335</v>
      </c>
      <c r="D233" s="593" t="str">
        <f>IF(B233="","",IFERROR(VLOOKUP(B233,'SINAPI12-24'!$A$5:$H$17812,2,FALSE),VLOOKUP(ORÇAMENTO!B233,COMPOSIÇÕES!$A$9:$G$576,3,FALSE)))</f>
        <v xml:space="preserve">MASSA CORRIDA PARA SUPERFICIES DE AMBIENTES INTERNOS                                                                                                                                                                                                           </v>
      </c>
      <c r="E233" s="614" t="str">
        <f>IF(B233="","",IFERROR(VLOOKUP(B233,'SINAPI12-24'!$A$5:$H$17812,3,FALSE),VLOOKUP(ORÇAMENTO!B233,COMPOSIÇÕES!$A$9:$G$576,4,FALSE)))</f>
        <v>M2</v>
      </c>
      <c r="F233" s="112">
        <v>500.86</v>
      </c>
      <c r="G233" s="615"/>
      <c r="H233" s="110">
        <v>0.29310000000000003</v>
      </c>
      <c r="I233" s="104">
        <f>TRUNC(((G233*$H$37)+G233),2)</f>
        <v>0</v>
      </c>
      <c r="J233" s="470">
        <f t="shared" ref="J233:J245" si="257">TRUNC(F233*I233,2)</f>
        <v>0</v>
      </c>
      <c r="K233" s="890"/>
      <c r="L233" s="274"/>
      <c r="M233" s="135"/>
      <c r="N233" s="347"/>
      <c r="O233" s="277"/>
      <c r="P233" s="274"/>
      <c r="Q233" s="135"/>
      <c r="R233" s="347"/>
      <c r="S233" s="330"/>
      <c r="T233" s="399"/>
      <c r="U233" s="135"/>
      <c r="V233" s="396"/>
      <c r="W233" s="21"/>
      <c r="X233" s="399"/>
      <c r="Y233" s="350"/>
      <c r="Z233" s="326"/>
      <c r="AA233" s="277"/>
      <c r="AB233" s="399"/>
      <c r="AC233" s="350"/>
      <c r="AD233" s="326"/>
      <c r="AE233" s="277"/>
      <c r="AF233" s="274"/>
      <c r="AG233" s="135"/>
      <c r="AH233" s="347"/>
      <c r="AI233" s="277"/>
      <c r="AJ233" s="274"/>
      <c r="AK233" s="135"/>
      <c r="AL233" s="347"/>
      <c r="AM233" s="151"/>
      <c r="AN233" s="274"/>
      <c r="AO233" s="135"/>
      <c r="AP233" s="347"/>
      <c r="AQ233" s="151"/>
      <c r="AR233" s="274"/>
      <c r="AS233" s="135"/>
      <c r="AT233" s="347"/>
      <c r="AU233" s="151"/>
      <c r="AV233" s="397"/>
      <c r="AW233" s="135"/>
      <c r="AX233" s="486"/>
      <c r="AY233" s="151"/>
      <c r="AZ233" s="304"/>
      <c r="BA233" s="135"/>
      <c r="BB233" s="486"/>
      <c r="BC233" s="151"/>
      <c r="BD233" s="274"/>
      <c r="BE233" s="135">
        <f t="shared" si="241"/>
        <v>0</v>
      </c>
      <c r="BF233" s="347">
        <f t="shared" si="256"/>
        <v>0</v>
      </c>
      <c r="BG233" s="163"/>
      <c r="BH233" s="274"/>
      <c r="BI233" s="135">
        <f t="shared" si="242"/>
        <v>0</v>
      </c>
      <c r="BJ233" s="347">
        <f t="shared" si="243"/>
        <v>0</v>
      </c>
      <c r="BL233" s="274"/>
      <c r="BM233" s="135">
        <f t="shared" ref="BM233" si="258">TRUNC(BL233*M233,2)</f>
        <v>0</v>
      </c>
      <c r="BN233" s="347">
        <f t="shared" ref="BN233" si="259">BL233/($F233-$X233-$AZ233)</f>
        <v>0</v>
      </c>
      <c r="BP233" s="274">
        <f t="shared" si="244"/>
        <v>0</v>
      </c>
      <c r="BQ233" s="135">
        <f t="shared" si="245"/>
        <v>0</v>
      </c>
      <c r="BR233" s="347">
        <f t="shared" si="246"/>
        <v>0</v>
      </c>
      <c r="BT233" s="274"/>
      <c r="BU233" s="135">
        <f t="shared" si="247"/>
        <v>0</v>
      </c>
      <c r="BV233" s="347">
        <f t="shared" si="248"/>
        <v>0</v>
      </c>
      <c r="BX233" s="421">
        <f t="shared" si="249"/>
        <v>0</v>
      </c>
      <c r="BY233" s="135">
        <f t="shared" si="250"/>
        <v>0</v>
      </c>
      <c r="BZ233" s="347">
        <v>0</v>
      </c>
      <c r="CB233" s="421">
        <f t="shared" si="251"/>
        <v>0</v>
      </c>
      <c r="CC233" s="135">
        <f t="shared" si="252"/>
        <v>0</v>
      </c>
      <c r="CD233" s="347">
        <v>0</v>
      </c>
      <c r="CF233" s="421">
        <v>0</v>
      </c>
      <c r="CG233" s="135">
        <v>0</v>
      </c>
      <c r="CH233" s="347">
        <v>0</v>
      </c>
      <c r="CJ233" s="421">
        <v>0</v>
      </c>
      <c r="CK233" s="135">
        <v>0</v>
      </c>
      <c r="CL233" s="347">
        <v>0</v>
      </c>
    </row>
    <row r="234" spans="1:94" ht="15" customHeight="1" outlineLevel="1">
      <c r="A234" s="430"/>
      <c r="B234" s="431"/>
      <c r="C234" s="432" t="s">
        <v>338</v>
      </c>
      <c r="D234" s="591" t="s">
        <v>211</v>
      </c>
      <c r="E234" s="433"/>
      <c r="F234" s="434"/>
      <c r="G234" s="435"/>
      <c r="H234" s="436"/>
      <c r="I234" s="435"/>
      <c r="J234" s="437">
        <f>SUM(J235:J242)</f>
        <v>0</v>
      </c>
      <c r="K234" s="890"/>
      <c r="L234" s="266"/>
      <c r="M234" s="267"/>
      <c r="N234" s="356"/>
      <c r="O234" s="277"/>
      <c r="P234" s="266"/>
      <c r="Q234" s="267"/>
      <c r="R234" s="356"/>
      <c r="S234" s="330"/>
      <c r="T234" s="357"/>
      <c r="U234" s="267"/>
      <c r="V234" s="369"/>
      <c r="W234" s="21"/>
      <c r="X234" s="357"/>
      <c r="Y234" s="358"/>
      <c r="Z234" s="359"/>
      <c r="AA234" s="277"/>
      <c r="AB234" s="357"/>
      <c r="AC234" s="358"/>
      <c r="AD234" s="359"/>
      <c r="AE234" s="277"/>
      <c r="AF234" s="266"/>
      <c r="AG234" s="267"/>
      <c r="AH234" s="356"/>
      <c r="AI234" s="277"/>
      <c r="AJ234" s="266"/>
      <c r="AK234" s="267"/>
      <c r="AL234" s="356"/>
      <c r="AM234" s="151"/>
      <c r="AN234" s="266"/>
      <c r="AO234" s="267"/>
      <c r="AP234" s="356"/>
      <c r="AQ234" s="151"/>
      <c r="AR234" s="266"/>
      <c r="AS234" s="267"/>
      <c r="AT234" s="356"/>
      <c r="AU234" s="151"/>
      <c r="AV234" s="357"/>
      <c r="AW234" s="267"/>
      <c r="AX234" s="482"/>
      <c r="AY234" s="151"/>
      <c r="AZ234" s="300"/>
      <c r="BA234" s="267"/>
      <c r="BB234" s="482"/>
      <c r="BC234" s="151"/>
      <c r="BD234" s="266"/>
      <c r="BE234" s="267"/>
      <c r="BF234" s="356"/>
      <c r="BG234" s="163"/>
      <c r="BH234" s="266"/>
      <c r="BI234" s="267"/>
      <c r="BJ234" s="356"/>
      <c r="BL234" s="266"/>
      <c r="BM234" s="267"/>
      <c r="BN234" s="356"/>
      <c r="BP234" s="266"/>
      <c r="BQ234" s="267"/>
      <c r="BR234" s="356"/>
      <c r="BT234" s="266"/>
      <c r="BU234" s="267"/>
      <c r="BV234" s="356"/>
      <c r="BX234" s="300"/>
      <c r="BY234" s="267"/>
      <c r="BZ234" s="356"/>
      <c r="CB234" s="300"/>
      <c r="CC234" s="267"/>
      <c r="CD234" s="356"/>
      <c r="CF234" s="300"/>
      <c r="CG234" s="267"/>
      <c r="CH234" s="356"/>
      <c r="CJ234" s="300"/>
      <c r="CK234" s="267"/>
      <c r="CL234" s="356"/>
    </row>
    <row r="235" spans="1:94" ht="15" customHeight="1" outlineLevel="2">
      <c r="A235" s="193" t="s">
        <v>15</v>
      </c>
      <c r="B235" s="192">
        <v>96132</v>
      </c>
      <c r="C235" s="13" t="s">
        <v>340</v>
      </c>
      <c r="D235" s="593" t="str">
        <f>IF(B235="","",IFERROR(VLOOKUP(B235,'SINAPI12-24'!$A$5:$H$17812,2,FALSE),VLOOKUP(ORÇAMENTO!B235,COMPOSIÇÕES!$A$9:$G$412,3,FALSE)))</f>
        <v>APLICAÇÃO MANUAL DE MASSA ACRÍLICA EM PANOS DE FACHADA SEM PRESENÇA DE VÃOS, DE EDIFÍCIOS DE MÚLTIPLOS PAVIMENTOS, DUAS DEMÃOS. AF_03/2024</v>
      </c>
      <c r="E235" s="614" t="str">
        <f>IF(B235="","",IFERROR(VLOOKUP(B235,'SINAPI12-24'!$A$5:$H$17812,3,FALSE),VLOOKUP(ORÇAMENTO!B235,COMPOSIÇÕES!$A$9:$G$412,4,FALSE)))</f>
        <v>M2</v>
      </c>
      <c r="F235" s="112">
        <v>3222.29</v>
      </c>
      <c r="G235" s="615"/>
      <c r="H235" s="110">
        <v>0.29310000000000003</v>
      </c>
      <c r="I235" s="104">
        <f t="shared" ref="I235:I242" si="260">TRUNC(((G235*$H$37)+G235),2)</f>
        <v>0</v>
      </c>
      <c r="J235" s="470">
        <f t="shared" si="257"/>
        <v>0</v>
      </c>
      <c r="K235" s="890"/>
      <c r="L235" s="69"/>
      <c r="M235" s="114"/>
      <c r="N235" s="336"/>
      <c r="O235" s="277"/>
      <c r="P235" s="69"/>
      <c r="Q235" s="114"/>
      <c r="R235" s="336"/>
      <c r="S235" s="330"/>
      <c r="T235" s="353"/>
      <c r="U235" s="114"/>
      <c r="V235" s="361"/>
      <c r="W235" s="21"/>
      <c r="X235" s="353"/>
      <c r="Y235" s="167"/>
      <c r="Z235" s="338"/>
      <c r="AA235" s="277"/>
      <c r="AB235" s="353"/>
      <c r="AC235" s="167"/>
      <c r="AD235" s="338"/>
      <c r="AE235" s="277"/>
      <c r="AF235" s="69"/>
      <c r="AG235" s="114"/>
      <c r="AH235" s="336"/>
      <c r="AI235" s="277"/>
      <c r="AJ235" s="69"/>
      <c r="AK235" s="114"/>
      <c r="AL235" s="336"/>
      <c r="AM235" s="151"/>
      <c r="AN235" s="69"/>
      <c r="AO235" s="114"/>
      <c r="AP235" s="336"/>
      <c r="AQ235" s="151"/>
      <c r="AR235" s="69"/>
      <c r="AS235" s="114"/>
      <c r="AT235" s="336"/>
      <c r="AU235" s="151"/>
      <c r="AV235" s="362"/>
      <c r="AW235" s="114"/>
      <c r="AX235" s="478"/>
      <c r="AY235" s="151"/>
      <c r="AZ235" s="296"/>
      <c r="BA235" s="114"/>
      <c r="BB235" s="478"/>
      <c r="BC235" s="151"/>
      <c r="BD235" s="69"/>
      <c r="BE235" s="114">
        <f t="shared" si="241"/>
        <v>0</v>
      </c>
      <c r="BF235" s="336">
        <f t="shared" si="256"/>
        <v>0</v>
      </c>
      <c r="BG235" s="163"/>
      <c r="BH235" s="69"/>
      <c r="BI235" s="114">
        <f t="shared" si="242"/>
        <v>0</v>
      </c>
      <c r="BJ235" s="336">
        <f t="shared" si="243"/>
        <v>0</v>
      </c>
      <c r="BL235" s="69"/>
      <c r="BM235" s="114">
        <f t="shared" ref="BM235:BM242" si="261">TRUNC(BL235*M235,2)</f>
        <v>0</v>
      </c>
      <c r="BN235" s="336">
        <f t="shared" ref="BN235:BN242" si="262">BL235/($F235-$X235-$AZ235)</f>
        <v>0</v>
      </c>
      <c r="BP235" s="263">
        <f t="shared" si="244"/>
        <v>0</v>
      </c>
      <c r="BQ235" s="114">
        <f t="shared" si="245"/>
        <v>0</v>
      </c>
      <c r="BR235" s="336">
        <f t="shared" si="246"/>
        <v>0</v>
      </c>
      <c r="BT235" s="263"/>
      <c r="BU235" s="114">
        <f t="shared" si="247"/>
        <v>0</v>
      </c>
      <c r="BV235" s="336">
        <f t="shared" si="248"/>
        <v>0</v>
      </c>
      <c r="BX235" s="309">
        <f t="shared" si="249"/>
        <v>0</v>
      </c>
      <c r="BY235" s="114">
        <f t="shared" si="250"/>
        <v>0</v>
      </c>
      <c r="BZ235" s="336">
        <v>0</v>
      </c>
      <c r="CB235" s="309">
        <f t="shared" si="251"/>
        <v>0</v>
      </c>
      <c r="CC235" s="114">
        <f t="shared" si="252"/>
        <v>0</v>
      </c>
      <c r="CD235" s="336">
        <v>0</v>
      </c>
      <c r="CF235" s="309">
        <v>0</v>
      </c>
      <c r="CG235" s="114">
        <v>0</v>
      </c>
      <c r="CH235" s="336">
        <v>0</v>
      </c>
      <c r="CJ235" s="309">
        <v>0</v>
      </c>
      <c r="CK235" s="114">
        <v>0</v>
      </c>
      <c r="CL235" s="336">
        <v>0</v>
      </c>
    </row>
    <row r="236" spans="1:94" ht="15" customHeight="1" outlineLevel="2">
      <c r="A236" s="193" t="s">
        <v>15</v>
      </c>
      <c r="B236" s="192">
        <v>88489</v>
      </c>
      <c r="C236" s="13" t="s">
        <v>341</v>
      </c>
      <c r="D236" s="593" t="str">
        <f>IF(B236="","",IFERROR(VLOOKUP(B236,'SINAPI12-24'!$A$5:$H$17812,2,FALSE),VLOOKUP(ORÇAMENTO!B236,COMPOSIÇÕES!$A$9:$G$412,3,FALSE)))</f>
        <v>PINTURA LÁTEX ACRÍLICA PREMIUM, APLICAÇÃO MANUAL EM PAREDES, DUAS DEMÃOS. AF_04/2023</v>
      </c>
      <c r="E236" s="614" t="str">
        <f>IF(B236="","",IFERROR(VLOOKUP(B236,'SINAPI12-24'!$A$5:$H$17812,3,FALSE),VLOOKUP(ORÇAMENTO!B236,COMPOSIÇÕES!$A$9:$G$412,4,FALSE)))</f>
        <v>M2</v>
      </c>
      <c r="F236" s="112">
        <v>3033.26</v>
      </c>
      <c r="G236" s="615"/>
      <c r="H236" s="110">
        <v>0.29310000000000003</v>
      </c>
      <c r="I236" s="104">
        <f t="shared" si="260"/>
        <v>0</v>
      </c>
      <c r="J236" s="470">
        <f t="shared" si="257"/>
        <v>0</v>
      </c>
      <c r="K236" s="890"/>
      <c r="L236" s="66"/>
      <c r="M236" s="170"/>
      <c r="N236" s="339"/>
      <c r="O236" s="277"/>
      <c r="P236" s="66"/>
      <c r="Q236" s="170"/>
      <c r="R236" s="339"/>
      <c r="S236" s="330"/>
      <c r="T236" s="354"/>
      <c r="U236" s="170"/>
      <c r="V236" s="363"/>
      <c r="W236" s="21"/>
      <c r="X236" s="354"/>
      <c r="Y236" s="168"/>
      <c r="Z236" s="341"/>
      <c r="AA236" s="277"/>
      <c r="AB236" s="354"/>
      <c r="AC236" s="168"/>
      <c r="AD236" s="341"/>
      <c r="AE236" s="277"/>
      <c r="AF236" s="66"/>
      <c r="AG236" s="170"/>
      <c r="AH236" s="339"/>
      <c r="AI236" s="277"/>
      <c r="AJ236" s="66"/>
      <c r="AK236" s="170"/>
      <c r="AL236" s="339"/>
      <c r="AM236" s="151"/>
      <c r="AN236" s="66"/>
      <c r="AO236" s="170"/>
      <c r="AP236" s="339"/>
      <c r="AQ236" s="151"/>
      <c r="AR236" s="66"/>
      <c r="AS236" s="170"/>
      <c r="AT236" s="339"/>
      <c r="AU236" s="151"/>
      <c r="AV236" s="364"/>
      <c r="AW236" s="170"/>
      <c r="AX236" s="479"/>
      <c r="AY236" s="151"/>
      <c r="AZ236" s="297"/>
      <c r="BA236" s="170"/>
      <c r="BB236" s="479"/>
      <c r="BC236" s="151"/>
      <c r="BD236" s="66"/>
      <c r="BE236" s="170">
        <f t="shared" si="241"/>
        <v>0</v>
      </c>
      <c r="BF236" s="339">
        <f t="shared" si="256"/>
        <v>0</v>
      </c>
      <c r="BG236" s="163"/>
      <c r="BH236" s="66"/>
      <c r="BI236" s="170">
        <f t="shared" si="242"/>
        <v>0</v>
      </c>
      <c r="BJ236" s="339">
        <f t="shared" si="243"/>
        <v>0</v>
      </c>
      <c r="BL236" s="66"/>
      <c r="BM236" s="170">
        <f t="shared" si="261"/>
        <v>0</v>
      </c>
      <c r="BN236" s="339">
        <f t="shared" si="262"/>
        <v>0</v>
      </c>
      <c r="BP236" s="260">
        <f t="shared" si="244"/>
        <v>0</v>
      </c>
      <c r="BQ236" s="170">
        <f t="shared" si="245"/>
        <v>0</v>
      </c>
      <c r="BR236" s="339">
        <f t="shared" si="246"/>
        <v>0</v>
      </c>
      <c r="BT236" s="260"/>
      <c r="BU236" s="170">
        <f t="shared" si="247"/>
        <v>0</v>
      </c>
      <c r="BV236" s="339">
        <f t="shared" si="248"/>
        <v>0</v>
      </c>
      <c r="BX236" s="418">
        <f t="shared" si="249"/>
        <v>0</v>
      </c>
      <c r="BY236" s="170">
        <f t="shared" si="250"/>
        <v>0</v>
      </c>
      <c r="BZ236" s="339">
        <v>0</v>
      </c>
      <c r="CB236" s="418">
        <f t="shared" si="251"/>
        <v>0</v>
      </c>
      <c r="CC236" s="170">
        <f t="shared" si="252"/>
        <v>0</v>
      </c>
      <c r="CD236" s="339">
        <v>0</v>
      </c>
      <c r="CF236" s="418">
        <v>0</v>
      </c>
      <c r="CG236" s="170">
        <v>0</v>
      </c>
      <c r="CH236" s="339">
        <v>0</v>
      </c>
      <c r="CJ236" s="418">
        <v>0</v>
      </c>
      <c r="CK236" s="170">
        <v>0</v>
      </c>
      <c r="CL236" s="339">
        <v>0</v>
      </c>
    </row>
    <row r="237" spans="1:94" ht="15" customHeight="1" outlineLevel="2">
      <c r="A237" s="193" t="s">
        <v>15</v>
      </c>
      <c r="B237" s="192">
        <v>88488</v>
      </c>
      <c r="C237" s="13" t="s">
        <v>13547</v>
      </c>
      <c r="D237" s="593" t="str">
        <f>IF(B237="","",IFERROR(VLOOKUP(B237,'SINAPI12-24'!$A$5:$H$17812,2,FALSE),VLOOKUP(ORÇAMENTO!B237,COMPOSIÇÕES!$A$9:$G$412,3,FALSE)))</f>
        <v>PINTURA LÁTEX ACRÍLICA PREMIUM, APLICAÇÃO MANUAL EM TETO, DUAS DEMÃOS. AF_04/2023</v>
      </c>
      <c r="E237" s="614" t="str">
        <f>IF(B237="","",IFERROR(VLOOKUP(B237,'SINAPI12-24'!$A$5:$H$17812,3,FALSE),VLOOKUP(ORÇAMENTO!B237,COMPOSIÇÕES!$A$9:$G$412,4,FALSE)))</f>
        <v>M2</v>
      </c>
      <c r="F237" s="112">
        <v>500.86</v>
      </c>
      <c r="G237" s="615"/>
      <c r="H237" s="110">
        <v>0.29310000000000003</v>
      </c>
      <c r="I237" s="104">
        <f t="shared" si="260"/>
        <v>0</v>
      </c>
      <c r="J237" s="470">
        <f t="shared" si="257"/>
        <v>0</v>
      </c>
      <c r="K237" s="890"/>
      <c r="L237" s="66"/>
      <c r="M237" s="170"/>
      <c r="N237" s="339"/>
      <c r="O237" s="277"/>
      <c r="P237" s="66"/>
      <c r="Q237" s="170"/>
      <c r="R237" s="339"/>
      <c r="S237" s="330"/>
      <c r="T237" s="354"/>
      <c r="U237" s="170"/>
      <c r="V237" s="363"/>
      <c r="W237" s="21"/>
      <c r="X237" s="354"/>
      <c r="Y237" s="168"/>
      <c r="Z237" s="341"/>
      <c r="AA237" s="277"/>
      <c r="AB237" s="354"/>
      <c r="AC237" s="168"/>
      <c r="AD237" s="341"/>
      <c r="AE237" s="277"/>
      <c r="AF237" s="66"/>
      <c r="AG237" s="170"/>
      <c r="AH237" s="339"/>
      <c r="AI237" s="277"/>
      <c r="AJ237" s="66"/>
      <c r="AK237" s="170"/>
      <c r="AL237" s="339"/>
      <c r="AM237" s="151"/>
      <c r="AN237" s="66"/>
      <c r="AO237" s="170"/>
      <c r="AP237" s="339"/>
      <c r="AQ237" s="151"/>
      <c r="AR237" s="66"/>
      <c r="AS237" s="170"/>
      <c r="AT237" s="339"/>
      <c r="AU237" s="151"/>
      <c r="AV237" s="364"/>
      <c r="AW237" s="170"/>
      <c r="AX237" s="479"/>
      <c r="AY237" s="151"/>
      <c r="AZ237" s="297"/>
      <c r="BA237" s="170"/>
      <c r="BB237" s="479"/>
      <c r="BC237" s="151"/>
      <c r="BD237" s="66"/>
      <c r="BE237" s="170">
        <f t="shared" si="241"/>
        <v>0</v>
      </c>
      <c r="BF237" s="339">
        <f t="shared" si="256"/>
        <v>0</v>
      </c>
      <c r="BG237" s="163"/>
      <c r="BH237" s="66"/>
      <c r="BI237" s="170">
        <f t="shared" si="242"/>
        <v>0</v>
      </c>
      <c r="BJ237" s="339">
        <f t="shared" si="243"/>
        <v>0</v>
      </c>
      <c r="BL237" s="66"/>
      <c r="BM237" s="170">
        <f t="shared" si="261"/>
        <v>0</v>
      </c>
      <c r="BN237" s="339">
        <f t="shared" si="262"/>
        <v>0</v>
      </c>
      <c r="BP237" s="260">
        <f t="shared" si="244"/>
        <v>0</v>
      </c>
      <c r="BQ237" s="170">
        <f t="shared" si="245"/>
        <v>0</v>
      </c>
      <c r="BR237" s="339">
        <f t="shared" si="246"/>
        <v>0</v>
      </c>
      <c r="BT237" s="260"/>
      <c r="BU237" s="170">
        <f t="shared" si="247"/>
        <v>0</v>
      </c>
      <c r="BV237" s="339">
        <f t="shared" si="248"/>
        <v>0</v>
      </c>
      <c r="BX237" s="418">
        <f t="shared" si="249"/>
        <v>0</v>
      </c>
      <c r="BY237" s="170">
        <f t="shared" si="250"/>
        <v>0</v>
      </c>
      <c r="BZ237" s="339">
        <v>0</v>
      </c>
      <c r="CB237" s="418">
        <f t="shared" si="251"/>
        <v>0</v>
      </c>
      <c r="CC237" s="170">
        <f t="shared" si="252"/>
        <v>0</v>
      </c>
      <c r="CD237" s="339">
        <v>0</v>
      </c>
      <c r="CF237" s="418">
        <v>0</v>
      </c>
      <c r="CG237" s="170">
        <v>0</v>
      </c>
      <c r="CH237" s="339">
        <v>0</v>
      </c>
      <c r="CJ237" s="418">
        <v>0</v>
      </c>
      <c r="CK237" s="170">
        <v>0</v>
      </c>
      <c r="CL237" s="339">
        <v>0</v>
      </c>
    </row>
    <row r="238" spans="1:94" ht="15" customHeight="1" outlineLevel="2">
      <c r="A238" s="193" t="s">
        <v>15</v>
      </c>
      <c r="B238" s="192">
        <v>102219</v>
      </c>
      <c r="C238" s="13" t="s">
        <v>13548</v>
      </c>
      <c r="D238" s="593" t="str">
        <f>IF(B238="","",IFERROR(VLOOKUP(B238,'SINAPI12-24'!$A$5:$H$17812,2,FALSE),VLOOKUP(ORÇAMENTO!B238,COMPOSIÇÕES!$A$9:$G$412,3,FALSE)))</f>
        <v>PINTURA TINTA DE ACABAMENTO (PIGMENTADA) ESMALTE SINTÉTICO ACETINADO EM MADEIRA, 2 DEMÃOS. AF_01/2021</v>
      </c>
      <c r="E238" s="614" t="str">
        <f>IF(B238="","",IFERROR(VLOOKUP(B238,'SINAPI12-24'!$A$5:$H$17812,3,FALSE),VLOOKUP(ORÇAMENTO!B238,COMPOSIÇÕES!$A$9:$G$412,4,FALSE)))</f>
        <v>M2</v>
      </c>
      <c r="F238" s="112">
        <v>188.92</v>
      </c>
      <c r="G238" s="615"/>
      <c r="H238" s="110">
        <v>0.29310000000000003</v>
      </c>
      <c r="I238" s="104">
        <f t="shared" si="260"/>
        <v>0</v>
      </c>
      <c r="J238" s="470">
        <f t="shared" si="257"/>
        <v>0</v>
      </c>
      <c r="K238" s="890"/>
      <c r="L238" s="66"/>
      <c r="M238" s="170"/>
      <c r="N238" s="339"/>
      <c r="O238" s="277"/>
      <c r="P238" s="66"/>
      <c r="Q238" s="170"/>
      <c r="R238" s="339"/>
      <c r="S238" s="330"/>
      <c r="T238" s="354"/>
      <c r="U238" s="170"/>
      <c r="V238" s="363"/>
      <c r="W238" s="21"/>
      <c r="X238" s="354"/>
      <c r="Y238" s="168"/>
      <c r="Z238" s="341"/>
      <c r="AA238" s="277"/>
      <c r="AB238" s="354"/>
      <c r="AC238" s="168"/>
      <c r="AD238" s="341"/>
      <c r="AE238" s="277"/>
      <c r="AF238" s="66"/>
      <c r="AG238" s="170"/>
      <c r="AH238" s="339"/>
      <c r="AI238" s="277"/>
      <c r="AJ238" s="66"/>
      <c r="AK238" s="170"/>
      <c r="AL238" s="339"/>
      <c r="AM238" s="151"/>
      <c r="AN238" s="66"/>
      <c r="AO238" s="170"/>
      <c r="AP238" s="339"/>
      <c r="AQ238" s="151"/>
      <c r="AR238" s="66"/>
      <c r="AS238" s="170"/>
      <c r="AT238" s="339"/>
      <c r="AU238" s="151"/>
      <c r="AV238" s="364"/>
      <c r="AW238" s="170"/>
      <c r="AX238" s="479"/>
      <c r="AY238" s="151"/>
      <c r="AZ238" s="297"/>
      <c r="BA238" s="170"/>
      <c r="BB238" s="479"/>
      <c r="BC238" s="151"/>
      <c r="BD238" s="66"/>
      <c r="BE238" s="170">
        <f t="shared" si="241"/>
        <v>0</v>
      </c>
      <c r="BF238" s="339">
        <f t="shared" si="256"/>
        <v>0</v>
      </c>
      <c r="BG238" s="163"/>
      <c r="BH238" s="66"/>
      <c r="BI238" s="170">
        <f t="shared" si="242"/>
        <v>0</v>
      </c>
      <c r="BJ238" s="339">
        <f t="shared" si="243"/>
        <v>0</v>
      </c>
      <c r="BL238" s="66"/>
      <c r="BM238" s="170">
        <f t="shared" si="261"/>
        <v>0</v>
      </c>
      <c r="BN238" s="339">
        <f t="shared" si="262"/>
        <v>0</v>
      </c>
      <c r="BP238" s="260">
        <f t="shared" si="244"/>
        <v>0</v>
      </c>
      <c r="BQ238" s="170">
        <f t="shared" si="245"/>
        <v>0</v>
      </c>
      <c r="BR238" s="339">
        <f t="shared" si="246"/>
        <v>0</v>
      </c>
      <c r="BT238" s="260"/>
      <c r="BU238" s="170">
        <f t="shared" si="247"/>
        <v>0</v>
      </c>
      <c r="BV238" s="339">
        <f t="shared" si="248"/>
        <v>0</v>
      </c>
      <c r="BX238" s="418">
        <f t="shared" si="249"/>
        <v>0</v>
      </c>
      <c r="BY238" s="170">
        <f t="shared" si="250"/>
        <v>0</v>
      </c>
      <c r="BZ238" s="339">
        <v>0</v>
      </c>
      <c r="CB238" s="418">
        <f t="shared" si="251"/>
        <v>0</v>
      </c>
      <c r="CC238" s="170">
        <f t="shared" si="252"/>
        <v>0</v>
      </c>
      <c r="CD238" s="339">
        <v>0</v>
      </c>
      <c r="CF238" s="418">
        <v>0</v>
      </c>
      <c r="CG238" s="170">
        <v>0</v>
      </c>
      <c r="CH238" s="339">
        <v>0</v>
      </c>
      <c r="CJ238" s="418">
        <v>0</v>
      </c>
      <c r="CK238" s="170">
        <v>0</v>
      </c>
      <c r="CL238" s="339">
        <v>0</v>
      </c>
    </row>
    <row r="239" spans="1:94" ht="15" customHeight="1" outlineLevel="2">
      <c r="A239" s="193" t="s">
        <v>15</v>
      </c>
      <c r="B239" s="192">
        <v>102219</v>
      </c>
      <c r="C239" s="13" t="s">
        <v>13549</v>
      </c>
      <c r="D239" s="593" t="str">
        <f>IF(B239="","",IFERROR(VLOOKUP(B239,'SINAPI12-24'!$A$5:$H$17812,2,FALSE),VLOOKUP(ORÇAMENTO!B239,COMPOSIÇÕES!$A$9:$G$412,3,FALSE)))</f>
        <v>PINTURA TINTA DE ACABAMENTO (PIGMENTADA) ESMALTE SINTÉTICO ACETINADO EM MADEIRA, 2 DEMÃOS. AF_01/2021</v>
      </c>
      <c r="E239" s="614" t="str">
        <f>IF(B239="","",IFERROR(VLOOKUP(B239,'SINAPI12-24'!$A$5:$H$17812,3,FALSE),VLOOKUP(ORÇAMENTO!B239,COMPOSIÇÕES!$A$9:$G$412,4,FALSE)))</f>
        <v>M2</v>
      </c>
      <c r="F239" s="112">
        <v>23.86</v>
      </c>
      <c r="G239" s="615"/>
      <c r="H239" s="110">
        <v>0.29310000000000003</v>
      </c>
      <c r="I239" s="104">
        <f t="shared" si="260"/>
        <v>0</v>
      </c>
      <c r="J239" s="470">
        <f t="shared" si="257"/>
        <v>0</v>
      </c>
      <c r="K239" s="890"/>
      <c r="L239" s="66"/>
      <c r="M239" s="170"/>
      <c r="N239" s="339"/>
      <c r="O239" s="277"/>
      <c r="P239" s="66"/>
      <c r="Q239" s="170"/>
      <c r="R239" s="339"/>
      <c r="S239" s="330"/>
      <c r="T239" s="354"/>
      <c r="U239" s="170"/>
      <c r="V239" s="363"/>
      <c r="W239" s="21"/>
      <c r="X239" s="354"/>
      <c r="Y239" s="168"/>
      <c r="Z239" s="341"/>
      <c r="AA239" s="277"/>
      <c r="AB239" s="354"/>
      <c r="AC239" s="168"/>
      <c r="AD239" s="341"/>
      <c r="AE239" s="277"/>
      <c r="AF239" s="66"/>
      <c r="AG239" s="170"/>
      <c r="AH239" s="339"/>
      <c r="AI239" s="277"/>
      <c r="AJ239" s="66"/>
      <c r="AK239" s="170"/>
      <c r="AL239" s="339"/>
      <c r="AM239" s="151"/>
      <c r="AN239" s="66"/>
      <c r="AO239" s="170"/>
      <c r="AP239" s="339"/>
      <c r="AQ239" s="151"/>
      <c r="AR239" s="66"/>
      <c r="AS239" s="170"/>
      <c r="AT239" s="339"/>
      <c r="AU239" s="151"/>
      <c r="AV239" s="364"/>
      <c r="AW239" s="170"/>
      <c r="AX239" s="479"/>
      <c r="AY239" s="151"/>
      <c r="AZ239" s="297"/>
      <c r="BA239" s="170"/>
      <c r="BB239" s="479"/>
      <c r="BC239" s="151"/>
      <c r="BD239" s="66"/>
      <c r="BE239" s="170">
        <f t="shared" si="241"/>
        <v>0</v>
      </c>
      <c r="BF239" s="339">
        <f t="shared" si="256"/>
        <v>0</v>
      </c>
      <c r="BG239" s="163"/>
      <c r="BH239" s="66"/>
      <c r="BI239" s="170">
        <f t="shared" si="242"/>
        <v>0</v>
      </c>
      <c r="BJ239" s="339">
        <f t="shared" si="243"/>
        <v>0</v>
      </c>
      <c r="BL239" s="66"/>
      <c r="BM239" s="170">
        <f t="shared" si="261"/>
        <v>0</v>
      </c>
      <c r="BN239" s="339">
        <f t="shared" si="262"/>
        <v>0</v>
      </c>
      <c r="BP239" s="260">
        <f t="shared" si="244"/>
        <v>0</v>
      </c>
      <c r="BQ239" s="170">
        <f t="shared" si="245"/>
        <v>0</v>
      </c>
      <c r="BR239" s="339">
        <f t="shared" si="246"/>
        <v>0</v>
      </c>
      <c r="BT239" s="260"/>
      <c r="BU239" s="170">
        <f t="shared" si="247"/>
        <v>0</v>
      </c>
      <c r="BV239" s="339">
        <f t="shared" si="248"/>
        <v>0</v>
      </c>
      <c r="BX239" s="418">
        <f t="shared" si="249"/>
        <v>0</v>
      </c>
      <c r="BY239" s="170">
        <f t="shared" si="250"/>
        <v>0</v>
      </c>
      <c r="BZ239" s="339">
        <v>0</v>
      </c>
      <c r="CB239" s="418">
        <f t="shared" si="251"/>
        <v>0</v>
      </c>
      <c r="CC239" s="170">
        <f t="shared" si="252"/>
        <v>0</v>
      </c>
      <c r="CD239" s="339">
        <v>0</v>
      </c>
      <c r="CF239" s="418">
        <v>0</v>
      </c>
      <c r="CG239" s="170">
        <v>0</v>
      </c>
      <c r="CH239" s="339">
        <v>0</v>
      </c>
      <c r="CJ239" s="418">
        <v>0</v>
      </c>
      <c r="CK239" s="170">
        <v>0</v>
      </c>
      <c r="CL239" s="339">
        <v>0</v>
      </c>
    </row>
    <row r="240" spans="1:94" ht="15" customHeight="1" outlineLevel="2">
      <c r="A240" s="193" t="s">
        <v>15</v>
      </c>
      <c r="B240" s="192">
        <v>100758</v>
      </c>
      <c r="C240" s="13" t="s">
        <v>13550</v>
      </c>
      <c r="D240" s="593" t="str">
        <f>IF(B240="","",IFERROR(VLOOKUP(B240,'SINAPI12-24'!$A$5:$H$17812,2,FALSE),VLOOKUP(ORÇAMENTO!B240,COMPOSIÇÕES!$A$9:$G$412,3,FALSE)))</f>
        <v>PINTURA COM TINTA ALQUÍDICA DE ACABAMENTO (ESMALTE SINTÉTICO ACETINADO) APLICADA A ROLO OU PINCEL SOBRE SUPERFÍCIES METÁLICAS (EXCETO PERFIL) EXECUTADO EM OBRA (02 DEMÃOS). AF_01/2020</v>
      </c>
      <c r="E240" s="614" t="str">
        <f>IF(B240="","",IFERROR(VLOOKUP(B240,'SINAPI12-24'!$A$5:$H$17812,3,FALSE),VLOOKUP(ORÇAMENTO!B240,COMPOSIÇÕES!$A$9:$G$412,4,FALSE)))</f>
        <v>M2</v>
      </c>
      <c r="F240" s="112">
        <v>515.99</v>
      </c>
      <c r="G240" s="615"/>
      <c r="H240" s="110">
        <v>0.29310000000000003</v>
      </c>
      <c r="I240" s="104">
        <f t="shared" si="260"/>
        <v>0</v>
      </c>
      <c r="J240" s="470">
        <f t="shared" si="257"/>
        <v>0</v>
      </c>
      <c r="K240" s="890"/>
      <c r="L240" s="66"/>
      <c r="M240" s="170"/>
      <c r="N240" s="339"/>
      <c r="O240" s="277"/>
      <c r="P240" s="66"/>
      <c r="Q240" s="170"/>
      <c r="R240" s="339"/>
      <c r="S240" s="330"/>
      <c r="T240" s="354"/>
      <c r="U240" s="170"/>
      <c r="V240" s="363"/>
      <c r="W240" s="21"/>
      <c r="X240" s="354"/>
      <c r="Y240" s="168"/>
      <c r="Z240" s="341"/>
      <c r="AA240" s="277"/>
      <c r="AB240" s="354"/>
      <c r="AC240" s="168"/>
      <c r="AD240" s="341"/>
      <c r="AE240" s="277"/>
      <c r="AF240" s="66"/>
      <c r="AG240" s="170"/>
      <c r="AH240" s="339"/>
      <c r="AI240" s="277"/>
      <c r="AJ240" s="66"/>
      <c r="AK240" s="170"/>
      <c r="AL240" s="339"/>
      <c r="AM240" s="151"/>
      <c r="AN240" s="66"/>
      <c r="AO240" s="170"/>
      <c r="AP240" s="339"/>
      <c r="AQ240" s="151"/>
      <c r="AR240" s="66"/>
      <c r="AS240" s="170"/>
      <c r="AT240" s="339"/>
      <c r="AU240" s="151"/>
      <c r="AV240" s="364"/>
      <c r="AW240" s="170"/>
      <c r="AX240" s="479"/>
      <c r="AY240" s="151"/>
      <c r="AZ240" s="297"/>
      <c r="BA240" s="170"/>
      <c r="BB240" s="479"/>
      <c r="BC240" s="151"/>
      <c r="BD240" s="66"/>
      <c r="BE240" s="170">
        <f t="shared" si="241"/>
        <v>0</v>
      </c>
      <c r="BF240" s="339">
        <f t="shared" si="256"/>
        <v>0</v>
      </c>
      <c r="BG240" s="163"/>
      <c r="BH240" s="66"/>
      <c r="BI240" s="170">
        <f t="shared" si="242"/>
        <v>0</v>
      </c>
      <c r="BJ240" s="339">
        <f t="shared" si="243"/>
        <v>0</v>
      </c>
      <c r="BL240" s="66"/>
      <c r="BM240" s="170">
        <f t="shared" si="261"/>
        <v>0</v>
      </c>
      <c r="BN240" s="339">
        <f t="shared" si="262"/>
        <v>0</v>
      </c>
      <c r="BP240" s="260">
        <f t="shared" si="244"/>
        <v>0</v>
      </c>
      <c r="BQ240" s="170">
        <f t="shared" si="245"/>
        <v>0</v>
      </c>
      <c r="BR240" s="339">
        <f t="shared" si="246"/>
        <v>0</v>
      </c>
      <c r="BT240" s="260"/>
      <c r="BU240" s="170">
        <f t="shared" si="247"/>
        <v>0</v>
      </c>
      <c r="BV240" s="339">
        <f t="shared" si="248"/>
        <v>0</v>
      </c>
      <c r="BX240" s="418">
        <f t="shared" si="249"/>
        <v>0</v>
      </c>
      <c r="BY240" s="170">
        <f t="shared" si="250"/>
        <v>0</v>
      </c>
      <c r="BZ240" s="339">
        <v>0</v>
      </c>
      <c r="CB240" s="418">
        <f t="shared" si="251"/>
        <v>0</v>
      </c>
      <c r="CC240" s="170">
        <f t="shared" si="252"/>
        <v>0</v>
      </c>
      <c r="CD240" s="339">
        <v>0</v>
      </c>
      <c r="CF240" s="418">
        <v>0</v>
      </c>
      <c r="CG240" s="170">
        <v>0</v>
      </c>
      <c r="CH240" s="339">
        <v>0</v>
      </c>
      <c r="CJ240" s="418">
        <v>0</v>
      </c>
      <c r="CK240" s="170">
        <v>0</v>
      </c>
      <c r="CL240" s="339">
        <v>0</v>
      </c>
    </row>
    <row r="241" spans="1:90" ht="15" customHeight="1" outlineLevel="2">
      <c r="A241" s="193" t="s">
        <v>15</v>
      </c>
      <c r="B241" s="192">
        <v>102494</v>
      </c>
      <c r="C241" s="13" t="s">
        <v>13551</v>
      </c>
      <c r="D241" s="593" t="str">
        <f>IF(B241="","",IFERROR(VLOOKUP(B241,'SINAPI12-24'!$A$5:$H$17812,2,FALSE),VLOOKUP(ORÇAMENTO!B241,COMPOSIÇÕES!$A$9:$G$412,3,FALSE)))</f>
        <v>PINTURA DE PISO COM TINTA EPÓXI, APLICAÇÃO MANUAL, 2 DEMÃOS, INCLUSO PRIMER EPÓXI. AF_05/2021</v>
      </c>
      <c r="E241" s="614" t="str">
        <f>IF(B241="","",IFERROR(VLOOKUP(B241,'SINAPI12-24'!$A$5:$H$17812,3,FALSE),VLOOKUP(ORÇAMENTO!B241,COMPOSIÇÕES!$A$9:$G$412,4,FALSE)))</f>
        <v>M2</v>
      </c>
      <c r="F241" s="112">
        <v>189.04</v>
      </c>
      <c r="G241" s="615"/>
      <c r="H241" s="110">
        <v>0.29310000000000003</v>
      </c>
      <c r="I241" s="104">
        <f t="shared" si="260"/>
        <v>0</v>
      </c>
      <c r="J241" s="470">
        <f t="shared" si="257"/>
        <v>0</v>
      </c>
      <c r="K241" s="890"/>
      <c r="L241" s="66"/>
      <c r="M241" s="170"/>
      <c r="N241" s="339"/>
      <c r="O241" s="277"/>
      <c r="P241" s="66"/>
      <c r="Q241" s="170"/>
      <c r="R241" s="339"/>
      <c r="S241" s="330"/>
      <c r="T241" s="354"/>
      <c r="U241" s="170"/>
      <c r="V241" s="363"/>
      <c r="W241" s="21"/>
      <c r="X241" s="354"/>
      <c r="Y241" s="168"/>
      <c r="Z241" s="341"/>
      <c r="AA241" s="277"/>
      <c r="AB241" s="354"/>
      <c r="AC241" s="168"/>
      <c r="AD241" s="341"/>
      <c r="AE241" s="277"/>
      <c r="AF241" s="66"/>
      <c r="AG241" s="170"/>
      <c r="AH241" s="339"/>
      <c r="AI241" s="277"/>
      <c r="AJ241" s="66"/>
      <c r="AK241" s="170"/>
      <c r="AL241" s="339"/>
      <c r="AM241" s="151"/>
      <c r="AN241" s="66"/>
      <c r="AO241" s="170"/>
      <c r="AP241" s="339"/>
      <c r="AQ241" s="151"/>
      <c r="AR241" s="66"/>
      <c r="AS241" s="170"/>
      <c r="AT241" s="339"/>
      <c r="AU241" s="151"/>
      <c r="AV241" s="364"/>
      <c r="AW241" s="170"/>
      <c r="AX241" s="479"/>
      <c r="AY241" s="151"/>
      <c r="AZ241" s="297"/>
      <c r="BA241" s="170"/>
      <c r="BB241" s="479"/>
      <c r="BC241" s="151"/>
      <c r="BD241" s="66"/>
      <c r="BE241" s="170">
        <f t="shared" si="241"/>
        <v>0</v>
      </c>
      <c r="BF241" s="339">
        <f t="shared" si="256"/>
        <v>0</v>
      </c>
      <c r="BG241" s="163"/>
      <c r="BH241" s="66"/>
      <c r="BI241" s="170">
        <f t="shared" si="242"/>
        <v>0</v>
      </c>
      <c r="BJ241" s="339">
        <f t="shared" si="243"/>
        <v>0</v>
      </c>
      <c r="BL241" s="66"/>
      <c r="BM241" s="170">
        <f t="shared" si="261"/>
        <v>0</v>
      </c>
      <c r="BN241" s="339">
        <f t="shared" si="262"/>
        <v>0</v>
      </c>
      <c r="BP241" s="260">
        <f t="shared" si="244"/>
        <v>0</v>
      </c>
      <c r="BQ241" s="170">
        <f t="shared" si="245"/>
        <v>0</v>
      </c>
      <c r="BR241" s="339">
        <f t="shared" si="246"/>
        <v>0</v>
      </c>
      <c r="BT241" s="260"/>
      <c r="BU241" s="170">
        <f t="shared" si="247"/>
        <v>0</v>
      </c>
      <c r="BV241" s="339">
        <f t="shared" si="248"/>
        <v>0</v>
      </c>
      <c r="BX241" s="418">
        <f t="shared" si="249"/>
        <v>0</v>
      </c>
      <c r="BY241" s="170">
        <f t="shared" si="250"/>
        <v>0</v>
      </c>
      <c r="BZ241" s="339">
        <v>0</v>
      </c>
      <c r="CB241" s="418">
        <f t="shared" si="251"/>
        <v>0</v>
      </c>
      <c r="CC241" s="170">
        <f t="shared" si="252"/>
        <v>0</v>
      </c>
      <c r="CD241" s="339">
        <v>0</v>
      </c>
      <c r="CF241" s="418">
        <v>0</v>
      </c>
      <c r="CG241" s="170">
        <v>0</v>
      </c>
      <c r="CH241" s="339">
        <v>0</v>
      </c>
      <c r="CJ241" s="418">
        <v>0</v>
      </c>
      <c r="CK241" s="170">
        <v>0</v>
      </c>
      <c r="CL241" s="339">
        <v>0</v>
      </c>
    </row>
    <row r="242" spans="1:90" ht="15" customHeight="1" outlineLevel="2">
      <c r="A242" s="193" t="s">
        <v>15</v>
      </c>
      <c r="B242" s="192">
        <v>100742</v>
      </c>
      <c r="C242" s="13" t="s">
        <v>13552</v>
      </c>
      <c r="D242" s="593" t="str">
        <f>IF(B242="","",IFERROR(VLOOKUP(B242,'SINAPI12-24'!$A$5:$H$17812,2,FALSE),VLOOKUP(ORÇAMENTO!B242,COMPOSIÇÕES!$A$9:$G$412,3,FALSE)))</f>
        <v>PINTURA COM TINTA ALQUÍDICA DE ACABAMENTO (ESMALTE SINTÉTICO ACETINADO) APLICADA A ROLO OU PINCEL SOBRE SUPERFÍCIES METÁLICAS (EXCETO PERFIL) EXECUTADO EM OBRA (POR DEMÃO). AF_01/2020</v>
      </c>
      <c r="E242" s="614" t="str">
        <f>IF(B242="","",IFERROR(VLOOKUP(B242,'SINAPI12-24'!$A$5:$H$17812,3,FALSE),VLOOKUP(ORÇAMENTO!B242,COMPOSIÇÕES!$A$9:$G$412,4,FALSE)))</f>
        <v>M2</v>
      </c>
      <c r="F242" s="112">
        <v>247.08</v>
      </c>
      <c r="G242" s="615"/>
      <c r="H242" s="110">
        <v>0.29310000000000003</v>
      </c>
      <c r="I242" s="104">
        <f t="shared" si="260"/>
        <v>0</v>
      </c>
      <c r="J242" s="470">
        <f t="shared" si="257"/>
        <v>0</v>
      </c>
      <c r="K242" s="890"/>
      <c r="L242" s="68"/>
      <c r="M242" s="136"/>
      <c r="N242" s="342"/>
      <c r="O242" s="277"/>
      <c r="P242" s="68"/>
      <c r="Q242" s="136"/>
      <c r="R242" s="342"/>
      <c r="S242" s="330"/>
      <c r="T242" s="355"/>
      <c r="U242" s="136"/>
      <c r="V242" s="365"/>
      <c r="W242" s="21"/>
      <c r="X242" s="355"/>
      <c r="Y242" s="328"/>
      <c r="Z242" s="344"/>
      <c r="AA242" s="277"/>
      <c r="AB242" s="355"/>
      <c r="AC242" s="328"/>
      <c r="AD242" s="344"/>
      <c r="AE242" s="277"/>
      <c r="AF242" s="68"/>
      <c r="AG242" s="136"/>
      <c r="AH242" s="342"/>
      <c r="AI242" s="277"/>
      <c r="AJ242" s="68"/>
      <c r="AK242" s="136"/>
      <c r="AL242" s="342"/>
      <c r="AM242" s="151"/>
      <c r="AN242" s="68"/>
      <c r="AO242" s="136"/>
      <c r="AP242" s="342"/>
      <c r="AQ242" s="151"/>
      <c r="AR242" s="68"/>
      <c r="AS242" s="136"/>
      <c r="AT242" s="342"/>
      <c r="AU242" s="151"/>
      <c r="AV242" s="366"/>
      <c r="AW242" s="136"/>
      <c r="AX242" s="480"/>
      <c r="AY242" s="151"/>
      <c r="AZ242" s="298"/>
      <c r="BA242" s="136"/>
      <c r="BB242" s="480"/>
      <c r="BC242" s="151"/>
      <c r="BD242" s="68"/>
      <c r="BE242" s="136">
        <f t="shared" si="241"/>
        <v>0</v>
      </c>
      <c r="BF242" s="342">
        <f t="shared" si="256"/>
        <v>0</v>
      </c>
      <c r="BG242" s="163"/>
      <c r="BH242" s="68"/>
      <c r="BI242" s="136">
        <f t="shared" si="242"/>
        <v>0</v>
      </c>
      <c r="BJ242" s="342">
        <f t="shared" si="243"/>
        <v>0</v>
      </c>
      <c r="BL242" s="68"/>
      <c r="BM242" s="136">
        <f t="shared" si="261"/>
        <v>0</v>
      </c>
      <c r="BN242" s="342">
        <f t="shared" si="262"/>
        <v>0</v>
      </c>
      <c r="BP242" s="275">
        <f t="shared" si="244"/>
        <v>0</v>
      </c>
      <c r="BQ242" s="136">
        <f t="shared" si="245"/>
        <v>0</v>
      </c>
      <c r="BR242" s="342">
        <f t="shared" si="246"/>
        <v>0</v>
      </c>
      <c r="BT242" s="275"/>
      <c r="BU242" s="136">
        <f t="shared" si="247"/>
        <v>0</v>
      </c>
      <c r="BV242" s="342">
        <f t="shared" si="248"/>
        <v>0</v>
      </c>
      <c r="BX242" s="420">
        <f t="shared" si="249"/>
        <v>0</v>
      </c>
      <c r="BY242" s="136">
        <f t="shared" si="250"/>
        <v>0</v>
      </c>
      <c r="BZ242" s="342">
        <v>0</v>
      </c>
      <c r="CB242" s="420">
        <f t="shared" si="251"/>
        <v>0</v>
      </c>
      <c r="CC242" s="136">
        <f t="shared" si="252"/>
        <v>0</v>
      </c>
      <c r="CD242" s="342">
        <v>0</v>
      </c>
      <c r="CF242" s="420">
        <v>0</v>
      </c>
      <c r="CG242" s="136">
        <v>0</v>
      </c>
      <c r="CH242" s="342">
        <v>0</v>
      </c>
      <c r="CJ242" s="420">
        <v>0</v>
      </c>
      <c r="CK242" s="136">
        <v>0</v>
      </c>
      <c r="CL242" s="342">
        <v>0</v>
      </c>
    </row>
    <row r="243" spans="1:90" ht="15" customHeight="1" outlineLevel="1">
      <c r="A243" s="430"/>
      <c r="B243" s="431"/>
      <c r="C243" s="432" t="s">
        <v>13553</v>
      </c>
      <c r="D243" s="591" t="s">
        <v>254</v>
      </c>
      <c r="E243" s="433"/>
      <c r="F243" s="434"/>
      <c r="G243" s="435"/>
      <c r="H243" s="436"/>
      <c r="I243" s="435"/>
      <c r="J243" s="437">
        <f>SUM(J244:J245)</f>
        <v>0</v>
      </c>
      <c r="K243" s="890"/>
      <c r="L243" s="266"/>
      <c r="M243" s="267"/>
      <c r="N243" s="356"/>
      <c r="O243" s="277"/>
      <c r="P243" s="266"/>
      <c r="Q243" s="267"/>
      <c r="R243" s="356"/>
      <c r="S243" s="330"/>
      <c r="T243" s="357"/>
      <c r="U243" s="267"/>
      <c r="V243" s="369"/>
      <c r="W243" s="21"/>
      <c r="X243" s="357"/>
      <c r="Y243" s="358"/>
      <c r="Z243" s="359"/>
      <c r="AA243" s="277"/>
      <c r="AB243" s="357"/>
      <c r="AC243" s="358"/>
      <c r="AD243" s="359"/>
      <c r="AE243" s="277"/>
      <c r="AF243" s="266"/>
      <c r="AG243" s="267"/>
      <c r="AH243" s="356"/>
      <c r="AI243" s="277"/>
      <c r="AJ243" s="266"/>
      <c r="AK243" s="267"/>
      <c r="AL243" s="356"/>
      <c r="AM243" s="151"/>
      <c r="AN243" s="266"/>
      <c r="AO243" s="267"/>
      <c r="AP243" s="356"/>
      <c r="AQ243" s="151"/>
      <c r="AR243" s="266"/>
      <c r="AS243" s="267"/>
      <c r="AT243" s="356"/>
      <c r="AU243" s="151"/>
      <c r="AV243" s="357"/>
      <c r="AW243" s="267"/>
      <c r="AX243" s="482"/>
      <c r="AY243" s="151"/>
      <c r="AZ243" s="300"/>
      <c r="BA243" s="267"/>
      <c r="BB243" s="482"/>
      <c r="BC243" s="151"/>
      <c r="BD243" s="266"/>
      <c r="BE243" s="267"/>
      <c r="BF243" s="356"/>
      <c r="BG243" s="163"/>
      <c r="BH243" s="266"/>
      <c r="BI243" s="267"/>
      <c r="BJ243" s="356"/>
      <c r="BL243" s="266"/>
      <c r="BM243" s="267"/>
      <c r="BN243" s="356"/>
      <c r="BP243" s="266"/>
      <c r="BQ243" s="267"/>
      <c r="BR243" s="356"/>
      <c r="BT243" s="266"/>
      <c r="BU243" s="267"/>
      <c r="BV243" s="356"/>
      <c r="BX243" s="300"/>
      <c r="BY243" s="267"/>
      <c r="BZ243" s="356"/>
      <c r="CB243" s="300"/>
      <c r="CC243" s="267"/>
      <c r="CD243" s="356"/>
      <c r="CF243" s="300"/>
      <c r="CG243" s="267"/>
      <c r="CH243" s="356"/>
      <c r="CJ243" s="300"/>
      <c r="CK243" s="267"/>
      <c r="CL243" s="356"/>
    </row>
    <row r="244" spans="1:90" ht="15" customHeight="1" outlineLevel="2">
      <c r="A244" s="193" t="s">
        <v>15</v>
      </c>
      <c r="B244" s="192">
        <v>96135</v>
      </c>
      <c r="C244" s="13" t="s">
        <v>13554</v>
      </c>
      <c r="D244" s="593" t="str">
        <f>IF(B244="","",IFERROR(VLOOKUP(B244,'SINAPI12-24'!$A$5:$H$17812,2,FALSE),VLOOKUP(ORÇAMENTO!B244,COMPOSIÇÕES!$A$9:$G$412,3,FALSE)))</f>
        <v>APLICAÇÃO MANUAL DE MASSA ACRÍLICA EM PAREDES EXTERNAS DE CASAS, DUAS DEMÃOS. AF_03/2024</v>
      </c>
      <c r="E244" s="614" t="str">
        <f>IF(B244="","",IFERROR(VLOOKUP(B244,'SINAPI12-24'!$A$5:$H$17812,3,FALSE),VLOOKUP(ORÇAMENTO!B244,COMPOSIÇÕES!$A$9:$G$412,4,FALSE)))</f>
        <v>M2</v>
      </c>
      <c r="F244" s="195">
        <v>91.79</v>
      </c>
      <c r="G244" s="615"/>
      <c r="H244" s="110">
        <v>0.29310000000000003</v>
      </c>
      <c r="I244" s="104">
        <f t="shared" ref="I244:I245" si="263">TRUNC(((G244*$H$37)+G244),2)</f>
        <v>0</v>
      </c>
      <c r="J244" s="470">
        <f t="shared" si="257"/>
        <v>0</v>
      </c>
      <c r="K244" s="890"/>
      <c r="L244" s="69"/>
      <c r="M244" s="114"/>
      <c r="N244" s="336"/>
      <c r="O244" s="277"/>
      <c r="P244" s="69"/>
      <c r="Q244" s="114"/>
      <c r="R244" s="336"/>
      <c r="S244" s="330"/>
      <c r="T244" s="353"/>
      <c r="U244" s="114"/>
      <c r="V244" s="361"/>
      <c r="W244" s="21"/>
      <c r="X244" s="353"/>
      <c r="Y244" s="167"/>
      <c r="Z244" s="338"/>
      <c r="AA244" s="277"/>
      <c r="AB244" s="353"/>
      <c r="AC244" s="167"/>
      <c r="AD244" s="338"/>
      <c r="AE244" s="277"/>
      <c r="AF244" s="69"/>
      <c r="AG244" s="114"/>
      <c r="AH244" s="336"/>
      <c r="AI244" s="277"/>
      <c r="AJ244" s="69"/>
      <c r="AK244" s="114"/>
      <c r="AL244" s="336"/>
      <c r="AM244" s="151"/>
      <c r="AN244" s="69"/>
      <c r="AO244" s="114"/>
      <c r="AP244" s="336"/>
      <c r="AQ244" s="151"/>
      <c r="AR244" s="69"/>
      <c r="AS244" s="114"/>
      <c r="AT244" s="336"/>
      <c r="AU244" s="151"/>
      <c r="AV244" s="362"/>
      <c r="AW244" s="114"/>
      <c r="AX244" s="478"/>
      <c r="AY244" s="151"/>
      <c r="AZ244" s="296"/>
      <c r="BA244" s="114"/>
      <c r="BB244" s="478"/>
      <c r="BC244" s="151"/>
      <c r="BD244" s="69"/>
      <c r="BE244" s="114">
        <f t="shared" si="241"/>
        <v>0</v>
      </c>
      <c r="BF244" s="336">
        <f t="shared" si="256"/>
        <v>0</v>
      </c>
      <c r="BG244" s="163"/>
      <c r="BH244" s="69"/>
      <c r="BI244" s="114">
        <f t="shared" si="242"/>
        <v>0</v>
      </c>
      <c r="BJ244" s="336">
        <f t="shared" si="243"/>
        <v>0</v>
      </c>
      <c r="BL244" s="69"/>
      <c r="BM244" s="114">
        <f t="shared" ref="BM244:BM245" si="264">TRUNC(BL244*M244,2)</f>
        <v>0</v>
      </c>
      <c r="BN244" s="336">
        <f t="shared" ref="BN244:BN245" si="265">BL244/($F244-$X244-$AZ244)</f>
        <v>0</v>
      </c>
      <c r="BP244" s="263">
        <f t="shared" si="244"/>
        <v>0</v>
      </c>
      <c r="BQ244" s="114">
        <f t="shared" si="245"/>
        <v>0</v>
      </c>
      <c r="BR244" s="336">
        <f t="shared" si="246"/>
        <v>0</v>
      </c>
      <c r="BT244" s="263"/>
      <c r="BU244" s="114">
        <f t="shared" si="247"/>
        <v>0</v>
      </c>
      <c r="BV244" s="336">
        <f t="shared" si="248"/>
        <v>0</v>
      </c>
      <c r="BX244" s="309">
        <f t="shared" si="249"/>
        <v>0</v>
      </c>
      <c r="BY244" s="114">
        <f t="shared" si="250"/>
        <v>0</v>
      </c>
      <c r="BZ244" s="336">
        <v>0</v>
      </c>
      <c r="CB244" s="309">
        <f t="shared" si="251"/>
        <v>0</v>
      </c>
      <c r="CC244" s="114">
        <f t="shared" si="252"/>
        <v>0</v>
      </c>
      <c r="CD244" s="336">
        <v>0</v>
      </c>
      <c r="CF244" s="309">
        <v>0</v>
      </c>
      <c r="CG244" s="114">
        <v>0</v>
      </c>
      <c r="CH244" s="336">
        <v>0</v>
      </c>
      <c r="CJ244" s="309">
        <v>0</v>
      </c>
      <c r="CK244" s="114">
        <v>0</v>
      </c>
      <c r="CL244" s="336">
        <v>0</v>
      </c>
    </row>
    <row r="245" spans="1:90" ht="15" customHeight="1" outlineLevel="2">
      <c r="A245" s="193" t="s">
        <v>15</v>
      </c>
      <c r="B245" s="192">
        <v>88489</v>
      </c>
      <c r="C245" s="13" t="s">
        <v>13555</v>
      </c>
      <c r="D245" s="593" t="str">
        <f>IF(B245="","",IFERROR(VLOOKUP(B245,'SINAPI12-24'!$A$5:$H$17812,2,FALSE),VLOOKUP(ORÇAMENTO!B245,COMPOSIÇÕES!$A$9:$G$412,3,FALSE)))</f>
        <v>PINTURA LÁTEX ACRÍLICA PREMIUM, APLICAÇÃO MANUAL EM PAREDES, DUAS DEMÃOS. AF_04/2023</v>
      </c>
      <c r="E245" s="614" t="str">
        <f>IF(B245="","",IFERROR(VLOOKUP(B245,'SINAPI12-24'!$A$5:$H$17812,3,FALSE),VLOOKUP(ORÇAMENTO!B245,COMPOSIÇÕES!$A$9:$G$412,4,FALSE)))</f>
        <v>M2</v>
      </c>
      <c r="F245" s="195">
        <v>91.79</v>
      </c>
      <c r="G245" s="615"/>
      <c r="H245" s="110">
        <v>0.29310000000000003</v>
      </c>
      <c r="I245" s="104">
        <f t="shared" si="263"/>
        <v>0</v>
      </c>
      <c r="J245" s="470">
        <f t="shared" si="257"/>
        <v>0</v>
      </c>
      <c r="K245" s="890"/>
      <c r="L245" s="68"/>
      <c r="M245" s="136"/>
      <c r="N245" s="342"/>
      <c r="O245" s="277"/>
      <c r="P245" s="68"/>
      <c r="Q245" s="136"/>
      <c r="R245" s="342"/>
      <c r="S245" s="330"/>
      <c r="T245" s="355"/>
      <c r="U245" s="136"/>
      <c r="V245" s="365"/>
      <c r="W245" s="21"/>
      <c r="X245" s="355"/>
      <c r="Y245" s="328"/>
      <c r="Z245" s="344"/>
      <c r="AA245" s="277"/>
      <c r="AB245" s="355"/>
      <c r="AC245" s="328"/>
      <c r="AD245" s="344"/>
      <c r="AE245" s="277"/>
      <c r="AF245" s="68"/>
      <c r="AG245" s="136"/>
      <c r="AH245" s="342"/>
      <c r="AI245" s="277"/>
      <c r="AJ245" s="68"/>
      <c r="AK245" s="136"/>
      <c r="AL245" s="342"/>
      <c r="AM245" s="151"/>
      <c r="AN245" s="68"/>
      <c r="AO245" s="136"/>
      <c r="AP245" s="342"/>
      <c r="AQ245" s="151"/>
      <c r="AR245" s="68"/>
      <c r="AS245" s="136"/>
      <c r="AT245" s="342"/>
      <c r="AU245" s="151"/>
      <c r="AV245" s="366"/>
      <c r="AW245" s="136"/>
      <c r="AX245" s="480"/>
      <c r="AY245" s="151"/>
      <c r="AZ245" s="298"/>
      <c r="BA245" s="136"/>
      <c r="BB245" s="480"/>
      <c r="BC245" s="151"/>
      <c r="BD245" s="68"/>
      <c r="BE245" s="136">
        <f t="shared" si="241"/>
        <v>0</v>
      </c>
      <c r="BF245" s="342">
        <f t="shared" si="256"/>
        <v>0</v>
      </c>
      <c r="BG245" s="163"/>
      <c r="BH245" s="68"/>
      <c r="BI245" s="136">
        <f t="shared" si="242"/>
        <v>0</v>
      </c>
      <c r="BJ245" s="342">
        <f t="shared" si="243"/>
        <v>0</v>
      </c>
      <c r="BL245" s="68"/>
      <c r="BM245" s="136">
        <f t="shared" si="264"/>
        <v>0</v>
      </c>
      <c r="BN245" s="342">
        <f t="shared" si="265"/>
        <v>0</v>
      </c>
      <c r="BP245" s="275">
        <f t="shared" si="244"/>
        <v>0</v>
      </c>
      <c r="BQ245" s="136">
        <f t="shared" si="245"/>
        <v>0</v>
      </c>
      <c r="BR245" s="342">
        <f t="shared" si="246"/>
        <v>0</v>
      </c>
      <c r="BT245" s="275"/>
      <c r="BU245" s="136">
        <f t="shared" si="247"/>
        <v>0</v>
      </c>
      <c r="BV245" s="342">
        <f t="shared" si="248"/>
        <v>0</v>
      </c>
      <c r="BX245" s="420">
        <f t="shared" si="249"/>
        <v>0</v>
      </c>
      <c r="BY245" s="136">
        <f t="shared" si="250"/>
        <v>0</v>
      </c>
      <c r="BZ245" s="342">
        <v>0</v>
      </c>
      <c r="CB245" s="420">
        <f t="shared" si="251"/>
        <v>0</v>
      </c>
      <c r="CC245" s="136">
        <f t="shared" si="252"/>
        <v>0</v>
      </c>
      <c r="CD245" s="342">
        <v>0</v>
      </c>
      <c r="CF245" s="420">
        <v>0</v>
      </c>
      <c r="CG245" s="136">
        <v>0</v>
      </c>
      <c r="CH245" s="342">
        <v>0</v>
      </c>
      <c r="CJ245" s="420">
        <v>0</v>
      </c>
      <c r="CK245" s="136">
        <v>0</v>
      </c>
      <c r="CL245" s="342">
        <v>0</v>
      </c>
    </row>
    <row r="246" spans="1:90" ht="15" customHeight="1">
      <c r="A246" s="453"/>
      <c r="B246" s="454"/>
      <c r="C246" s="455">
        <v>14</v>
      </c>
      <c r="D246" s="592" t="s">
        <v>322</v>
      </c>
      <c r="E246" s="455"/>
      <c r="F246" s="455"/>
      <c r="G246" s="456"/>
      <c r="H246" s="457"/>
      <c r="I246" s="458"/>
      <c r="J246" s="459">
        <f>SUM(J247+J308)</f>
        <v>0</v>
      </c>
      <c r="K246" s="890"/>
      <c r="L246" s="264"/>
      <c r="M246" s="265"/>
      <c r="N246" s="329"/>
      <c r="O246" s="277"/>
      <c r="P246" s="264"/>
      <c r="Q246" s="265"/>
      <c r="R246" s="329"/>
      <c r="S246" s="351"/>
      <c r="T246" s="299"/>
      <c r="U246" s="367"/>
      <c r="V246" s="368"/>
      <c r="W246" s="21"/>
      <c r="X246" s="299"/>
      <c r="Y246" s="352"/>
      <c r="Z246" s="333"/>
      <c r="AA246" s="277"/>
      <c r="AB246" s="299"/>
      <c r="AC246" s="352"/>
      <c r="AD246" s="333"/>
      <c r="AE246" s="277"/>
      <c r="AF246" s="264"/>
      <c r="AG246" s="265"/>
      <c r="AH246" s="329"/>
      <c r="AI246" s="277"/>
      <c r="AJ246" s="264"/>
      <c r="AK246" s="265"/>
      <c r="AL246" s="329"/>
      <c r="AM246" s="151"/>
      <c r="AN246" s="264"/>
      <c r="AO246" s="265"/>
      <c r="AP246" s="329"/>
      <c r="AQ246" s="151"/>
      <c r="AR246" s="264"/>
      <c r="AS246" s="265"/>
      <c r="AT246" s="329"/>
      <c r="AU246" s="151"/>
      <c r="AV246" s="299"/>
      <c r="AW246" s="367"/>
      <c r="AX246" s="481"/>
      <c r="AY246" s="320"/>
      <c r="AZ246" s="299"/>
      <c r="BA246" s="367"/>
      <c r="BB246" s="481"/>
      <c r="BC246" s="320"/>
      <c r="BD246" s="264"/>
      <c r="BE246" s="265"/>
      <c r="BF246" s="329"/>
      <c r="BG246" s="163"/>
      <c r="BH246" s="264"/>
      <c r="BI246" s="265"/>
      <c r="BJ246" s="329"/>
      <c r="BL246" s="264"/>
      <c r="BM246" s="265"/>
      <c r="BN246" s="329"/>
      <c r="BP246" s="288"/>
      <c r="BQ246" s="289"/>
      <c r="BR246" s="335"/>
      <c r="BT246" s="288"/>
      <c r="BU246" s="289"/>
      <c r="BV246" s="335"/>
      <c r="BX246" s="299"/>
      <c r="BY246" s="367"/>
      <c r="BZ246" s="411"/>
      <c r="CB246" s="299"/>
      <c r="CC246" s="367"/>
      <c r="CD246" s="411"/>
      <c r="CF246" s="299"/>
      <c r="CG246" s="367"/>
      <c r="CH246" s="411"/>
      <c r="CJ246" s="299"/>
      <c r="CK246" s="367"/>
      <c r="CL246" s="411"/>
    </row>
    <row r="247" spans="1:90" ht="15" customHeight="1" outlineLevel="1">
      <c r="A247" s="430"/>
      <c r="B247" s="431"/>
      <c r="C247" s="432" t="s">
        <v>343</v>
      </c>
      <c r="D247" s="591" t="s">
        <v>324</v>
      </c>
      <c r="E247" s="433"/>
      <c r="F247" s="434"/>
      <c r="G247" s="435"/>
      <c r="H247" s="436"/>
      <c r="I247" s="435"/>
      <c r="J247" s="437">
        <f>SUM(J248:J307)</f>
        <v>0</v>
      </c>
      <c r="K247" s="890"/>
      <c r="L247" s="266"/>
      <c r="M247" s="267"/>
      <c r="N247" s="356"/>
      <c r="O247" s="277"/>
      <c r="P247" s="266"/>
      <c r="Q247" s="267"/>
      <c r="R247" s="356"/>
      <c r="S247" s="330"/>
      <c r="T247" s="357"/>
      <c r="U247" s="267"/>
      <c r="V247" s="369"/>
      <c r="W247" s="21"/>
      <c r="X247" s="357"/>
      <c r="Y247" s="358"/>
      <c r="Z247" s="359"/>
      <c r="AA247" s="277"/>
      <c r="AB247" s="357"/>
      <c r="AC247" s="358"/>
      <c r="AD247" s="359"/>
      <c r="AE247" s="277"/>
      <c r="AF247" s="266"/>
      <c r="AG247" s="267"/>
      <c r="AH247" s="356"/>
      <c r="AI247" s="277"/>
      <c r="AJ247" s="266"/>
      <c r="AK247" s="267"/>
      <c r="AL247" s="356"/>
      <c r="AM247" s="151"/>
      <c r="AN247" s="266"/>
      <c r="AO247" s="267"/>
      <c r="AP247" s="356"/>
      <c r="AQ247" s="151"/>
      <c r="AR247" s="266"/>
      <c r="AS247" s="267"/>
      <c r="AT247" s="356"/>
      <c r="AU247" s="151"/>
      <c r="AV247" s="357"/>
      <c r="AW247" s="267"/>
      <c r="AX247" s="482"/>
      <c r="AY247" s="151"/>
      <c r="AZ247" s="300"/>
      <c r="BA247" s="267"/>
      <c r="BB247" s="482"/>
      <c r="BC247" s="151"/>
      <c r="BD247" s="266"/>
      <c r="BE247" s="267"/>
      <c r="BF247" s="356"/>
      <c r="BG247" s="163"/>
      <c r="BH247" s="266"/>
      <c r="BI247" s="267"/>
      <c r="BJ247" s="356"/>
      <c r="BL247" s="266"/>
      <c r="BM247" s="267"/>
      <c r="BN247" s="356"/>
      <c r="BP247" s="266"/>
      <c r="BQ247" s="267"/>
      <c r="BR247" s="356"/>
      <c r="BT247" s="266"/>
      <c r="BU247" s="267"/>
      <c r="BV247" s="356"/>
      <c r="BX247" s="300"/>
      <c r="BY247" s="267"/>
      <c r="BZ247" s="356"/>
      <c r="CB247" s="300"/>
      <c r="CC247" s="267"/>
      <c r="CD247" s="356"/>
      <c r="CF247" s="300"/>
      <c r="CG247" s="267"/>
      <c r="CH247" s="356"/>
      <c r="CJ247" s="300"/>
      <c r="CK247" s="267"/>
      <c r="CL247" s="356"/>
    </row>
    <row r="248" spans="1:90" ht="15" customHeight="1" outlineLevel="2">
      <c r="A248" s="193" t="s">
        <v>15</v>
      </c>
      <c r="B248" s="192">
        <v>89401</v>
      </c>
      <c r="C248" s="13" t="s">
        <v>13556</v>
      </c>
      <c r="D248" s="593" t="str">
        <f>IF(B248="","",IFERROR(VLOOKUP(B248,'SINAPI12-24'!$A$5:$H$17812,2,FALSE),VLOOKUP(ORÇAMENTO!B248,COMPOSIÇÕES!$A$9:$G$412,3,FALSE)))</f>
        <v>TUBO, PVC, SOLDÁVEL, DE 20MM, INSTALADO EM RAMAL DE DISTRIBUIÇÃO DE ÁGUA - FORNECIMENTO E INSTALAÇÃO. AF_06/2022</v>
      </c>
      <c r="E248" s="614" t="str">
        <f>IF(B248="","",IFERROR(VLOOKUP(B248,'SINAPI12-24'!$A$5:$H$17812,3,FALSE),VLOOKUP(ORÇAMENTO!B248,COMPOSIÇÕES!$A$9:$G$412,4,FALSE)))</f>
        <v>M</v>
      </c>
      <c r="F248" s="195">
        <v>49</v>
      </c>
      <c r="G248" s="615"/>
      <c r="H248" s="110">
        <v>0.29310000000000003</v>
      </c>
      <c r="I248" s="104">
        <f t="shared" ref="I248:I307" si="266">TRUNC(((G248*$H$37)+G248),2)</f>
        <v>0</v>
      </c>
      <c r="J248" s="470">
        <f t="shared" ref="J248:J311" si="267">TRUNC(F248*I248,2)</f>
        <v>0</v>
      </c>
      <c r="K248" s="890"/>
      <c r="L248" s="69"/>
      <c r="M248" s="114"/>
      <c r="N248" s="336"/>
      <c r="O248" s="277"/>
      <c r="P248" s="69"/>
      <c r="Q248" s="114"/>
      <c r="R248" s="336"/>
      <c r="S248" s="330"/>
      <c r="T248" s="353"/>
      <c r="U248" s="114"/>
      <c r="V248" s="361"/>
      <c r="W248" s="21"/>
      <c r="X248" s="353"/>
      <c r="Y248" s="167"/>
      <c r="Z248" s="338"/>
      <c r="AA248" s="277"/>
      <c r="AB248" s="353"/>
      <c r="AC248" s="167"/>
      <c r="AD248" s="338"/>
      <c r="AE248" s="277"/>
      <c r="AF248" s="69"/>
      <c r="AG248" s="114"/>
      <c r="AH248" s="336"/>
      <c r="AI248" s="277"/>
      <c r="AJ248" s="69"/>
      <c r="AK248" s="114"/>
      <c r="AL248" s="336"/>
      <c r="AM248" s="151"/>
      <c r="AN248" s="69"/>
      <c r="AO248" s="114"/>
      <c r="AP248" s="336"/>
      <c r="AQ248" s="151"/>
      <c r="AR248" s="69"/>
      <c r="AS248" s="114"/>
      <c r="AT248" s="336"/>
      <c r="AU248" s="151"/>
      <c r="AV248" s="362"/>
      <c r="AW248" s="114"/>
      <c r="AX248" s="478"/>
      <c r="AY248" s="151"/>
      <c r="AZ248" s="296"/>
      <c r="BA248" s="114"/>
      <c r="BB248" s="478"/>
      <c r="BC248" s="151"/>
      <c r="BD248" s="69"/>
      <c r="BE248" s="114">
        <f t="shared" si="241"/>
        <v>0</v>
      </c>
      <c r="BF248" s="336">
        <f t="shared" si="256"/>
        <v>0</v>
      </c>
      <c r="BG248" s="163"/>
      <c r="BH248" s="69"/>
      <c r="BI248" s="114">
        <f t="shared" si="242"/>
        <v>0</v>
      </c>
      <c r="BJ248" s="336">
        <f t="shared" si="243"/>
        <v>0</v>
      </c>
      <c r="BL248" s="69"/>
      <c r="BM248" s="114">
        <f t="shared" ref="BM248:BM307" si="268">TRUNC(BL248*M248,2)</f>
        <v>0</v>
      </c>
      <c r="BN248" s="336">
        <f t="shared" ref="BN248:BN307" si="269">BL248/($F248-$X248-$AZ248)</f>
        <v>0</v>
      </c>
      <c r="BP248" s="69">
        <f t="shared" si="244"/>
        <v>0</v>
      </c>
      <c r="BQ248" s="114">
        <f t="shared" si="245"/>
        <v>0</v>
      </c>
      <c r="BR248" s="336">
        <f t="shared" si="246"/>
        <v>0</v>
      </c>
      <c r="BT248" s="69"/>
      <c r="BU248" s="114">
        <f t="shared" si="247"/>
        <v>0</v>
      </c>
      <c r="BV248" s="336">
        <f t="shared" si="248"/>
        <v>0</v>
      </c>
      <c r="BX248" s="309">
        <f t="shared" si="249"/>
        <v>0</v>
      </c>
      <c r="BY248" s="114">
        <f t="shared" si="250"/>
        <v>0</v>
      </c>
      <c r="BZ248" s="336">
        <v>0</v>
      </c>
      <c r="CB248" s="309">
        <f t="shared" si="251"/>
        <v>0</v>
      </c>
      <c r="CC248" s="114">
        <f t="shared" si="252"/>
        <v>0</v>
      </c>
      <c r="CD248" s="336">
        <v>0</v>
      </c>
      <c r="CF248" s="309">
        <v>0</v>
      </c>
      <c r="CG248" s="114">
        <v>0</v>
      </c>
      <c r="CH248" s="336">
        <v>0</v>
      </c>
      <c r="CJ248" s="309">
        <v>0</v>
      </c>
      <c r="CK248" s="114">
        <v>0</v>
      </c>
      <c r="CL248" s="336">
        <v>0</v>
      </c>
    </row>
    <row r="249" spans="1:90" ht="15" customHeight="1" outlineLevel="2">
      <c r="A249" s="193" t="s">
        <v>15</v>
      </c>
      <c r="B249" s="192">
        <v>89446</v>
      </c>
      <c r="C249" s="13" t="s">
        <v>13557</v>
      </c>
      <c r="D249" s="593" t="str">
        <f>IF(B249="","",IFERROR(VLOOKUP(B249,'SINAPI12-24'!$A$5:$H$17812,2,FALSE),VLOOKUP(ORÇAMENTO!B249,COMPOSIÇÕES!$A$9:$G$412,3,FALSE)))</f>
        <v>TUBO, PVC, SOLDÁVEL, DE 25MM, INSTALADO EM PRUMADA DE ÁGUA - FORNECIMENTO E INSTALAÇÃO. AF_06/2022</v>
      </c>
      <c r="E249" s="614" t="str">
        <f>IF(B249="","",IFERROR(VLOOKUP(B249,'SINAPI12-24'!$A$5:$H$17812,3,FALSE),VLOOKUP(ORÇAMENTO!B249,COMPOSIÇÕES!$A$9:$G$412,4,FALSE)))</f>
        <v>M</v>
      </c>
      <c r="F249" s="195">
        <v>285</v>
      </c>
      <c r="G249" s="615"/>
      <c r="H249" s="110">
        <v>0.29310000000000003</v>
      </c>
      <c r="I249" s="104">
        <f t="shared" si="266"/>
        <v>0</v>
      </c>
      <c r="J249" s="470">
        <f t="shared" si="267"/>
        <v>0</v>
      </c>
      <c r="K249" s="890"/>
      <c r="L249" s="66"/>
      <c r="M249" s="170"/>
      <c r="N249" s="339"/>
      <c r="O249" s="277"/>
      <c r="P249" s="66"/>
      <c r="Q249" s="170"/>
      <c r="R249" s="339"/>
      <c r="S249" s="330"/>
      <c r="T249" s="354"/>
      <c r="U249" s="170"/>
      <c r="V249" s="363"/>
      <c r="W249" s="21"/>
      <c r="X249" s="354"/>
      <c r="Y249" s="168"/>
      <c r="Z249" s="341"/>
      <c r="AA249" s="277"/>
      <c r="AB249" s="354"/>
      <c r="AC249" s="168"/>
      <c r="AD249" s="341"/>
      <c r="AE249" s="277"/>
      <c r="AF249" s="66"/>
      <c r="AG249" s="170"/>
      <c r="AH249" s="339"/>
      <c r="AI249" s="277"/>
      <c r="AJ249" s="66"/>
      <c r="AK249" s="170"/>
      <c r="AL249" s="339"/>
      <c r="AM249" s="151"/>
      <c r="AN249" s="66"/>
      <c r="AO249" s="170"/>
      <c r="AP249" s="339"/>
      <c r="AQ249" s="151"/>
      <c r="AR249" s="66"/>
      <c r="AS249" s="170"/>
      <c r="AT249" s="339"/>
      <c r="AU249" s="151"/>
      <c r="AV249" s="364"/>
      <c r="AW249" s="170"/>
      <c r="AX249" s="479"/>
      <c r="AY249" s="151"/>
      <c r="AZ249" s="297"/>
      <c r="BA249" s="170"/>
      <c r="BB249" s="479"/>
      <c r="BC249" s="151"/>
      <c r="BD249" s="66"/>
      <c r="BE249" s="170">
        <f t="shared" si="241"/>
        <v>0</v>
      </c>
      <c r="BF249" s="339">
        <f t="shared" si="256"/>
        <v>0</v>
      </c>
      <c r="BG249" s="163"/>
      <c r="BH249" s="66"/>
      <c r="BI249" s="170">
        <f t="shared" si="242"/>
        <v>0</v>
      </c>
      <c r="BJ249" s="339">
        <f t="shared" si="243"/>
        <v>0</v>
      </c>
      <c r="BL249" s="66"/>
      <c r="BM249" s="170">
        <f t="shared" si="268"/>
        <v>0</v>
      </c>
      <c r="BN249" s="339">
        <f t="shared" si="269"/>
        <v>0</v>
      </c>
      <c r="BP249" s="66">
        <f t="shared" si="244"/>
        <v>0</v>
      </c>
      <c r="BQ249" s="170">
        <f t="shared" si="245"/>
        <v>0</v>
      </c>
      <c r="BR249" s="339">
        <f t="shared" si="246"/>
        <v>0</v>
      </c>
      <c r="BT249" s="66"/>
      <c r="BU249" s="170">
        <f t="shared" si="247"/>
        <v>0</v>
      </c>
      <c r="BV249" s="339">
        <f t="shared" si="248"/>
        <v>0</v>
      </c>
      <c r="BX249" s="418">
        <f t="shared" si="249"/>
        <v>0</v>
      </c>
      <c r="BY249" s="170">
        <f t="shared" si="250"/>
        <v>0</v>
      </c>
      <c r="BZ249" s="339">
        <v>0</v>
      </c>
      <c r="CB249" s="418">
        <f t="shared" si="251"/>
        <v>0</v>
      </c>
      <c r="CC249" s="170">
        <f t="shared" si="252"/>
        <v>0</v>
      </c>
      <c r="CD249" s="339">
        <v>0</v>
      </c>
      <c r="CF249" s="418">
        <v>0</v>
      </c>
      <c r="CG249" s="170">
        <v>0</v>
      </c>
      <c r="CH249" s="339">
        <v>0</v>
      </c>
      <c r="CJ249" s="418">
        <v>0</v>
      </c>
      <c r="CK249" s="170">
        <v>0</v>
      </c>
      <c r="CL249" s="339">
        <v>0</v>
      </c>
    </row>
    <row r="250" spans="1:90" ht="15" customHeight="1" outlineLevel="2">
      <c r="A250" s="193" t="s">
        <v>15</v>
      </c>
      <c r="B250" s="192">
        <v>89447</v>
      </c>
      <c r="C250" s="13" t="s">
        <v>13558</v>
      </c>
      <c r="D250" s="593" t="str">
        <f>IF(B250="","",IFERROR(VLOOKUP(B250,'SINAPI12-24'!$A$5:$H$17812,2,FALSE),VLOOKUP(ORÇAMENTO!B250,COMPOSIÇÕES!$A$9:$G$412,3,FALSE)))</f>
        <v>TUBO, PVC, SOLDÁVEL, DE 32MM, INSTALADO EM PRUMADA DE ÁGUA - FORNECIMENTO E INSTALAÇÃO. AF_06/2022</v>
      </c>
      <c r="E250" s="614" t="str">
        <f>IF(B250="","",IFERROR(VLOOKUP(B250,'SINAPI12-24'!$A$5:$H$17812,3,FALSE),VLOOKUP(ORÇAMENTO!B250,COMPOSIÇÕES!$A$9:$G$412,4,FALSE)))</f>
        <v>M</v>
      </c>
      <c r="F250" s="195">
        <v>17</v>
      </c>
      <c r="G250" s="615"/>
      <c r="H250" s="110">
        <v>0.29310000000000003</v>
      </c>
      <c r="I250" s="104">
        <f t="shared" si="266"/>
        <v>0</v>
      </c>
      <c r="J250" s="470">
        <f t="shared" si="267"/>
        <v>0</v>
      </c>
      <c r="K250" s="890"/>
      <c r="L250" s="66"/>
      <c r="M250" s="170"/>
      <c r="N250" s="339"/>
      <c r="O250" s="277"/>
      <c r="P250" s="66"/>
      <c r="Q250" s="170"/>
      <c r="R250" s="339"/>
      <c r="S250" s="330"/>
      <c r="T250" s="354"/>
      <c r="U250" s="170"/>
      <c r="V250" s="363"/>
      <c r="W250" s="21"/>
      <c r="X250" s="354"/>
      <c r="Y250" s="168"/>
      <c r="Z250" s="341"/>
      <c r="AA250" s="277"/>
      <c r="AB250" s="354"/>
      <c r="AC250" s="168"/>
      <c r="AD250" s="341"/>
      <c r="AE250" s="277"/>
      <c r="AF250" s="66"/>
      <c r="AG250" s="170"/>
      <c r="AH250" s="339"/>
      <c r="AI250" s="277"/>
      <c r="AJ250" s="66"/>
      <c r="AK250" s="170"/>
      <c r="AL250" s="339"/>
      <c r="AM250" s="151"/>
      <c r="AN250" s="66"/>
      <c r="AO250" s="170"/>
      <c r="AP250" s="339"/>
      <c r="AQ250" s="151"/>
      <c r="AR250" s="66"/>
      <c r="AS250" s="170"/>
      <c r="AT250" s="339"/>
      <c r="AU250" s="151"/>
      <c r="AV250" s="364"/>
      <c r="AW250" s="170"/>
      <c r="AX250" s="479"/>
      <c r="AY250" s="151"/>
      <c r="AZ250" s="297"/>
      <c r="BA250" s="170"/>
      <c r="BB250" s="479"/>
      <c r="BC250" s="151"/>
      <c r="BD250" s="66"/>
      <c r="BE250" s="170">
        <f t="shared" si="241"/>
        <v>0</v>
      </c>
      <c r="BF250" s="339">
        <f t="shared" si="256"/>
        <v>0</v>
      </c>
      <c r="BG250" s="163"/>
      <c r="BH250" s="66"/>
      <c r="BI250" s="170">
        <f t="shared" si="242"/>
        <v>0</v>
      </c>
      <c r="BJ250" s="339">
        <f t="shared" si="243"/>
        <v>0</v>
      </c>
      <c r="BL250" s="66"/>
      <c r="BM250" s="170">
        <f t="shared" si="268"/>
        <v>0</v>
      </c>
      <c r="BN250" s="339">
        <f t="shared" si="269"/>
        <v>0</v>
      </c>
      <c r="BP250" s="66">
        <f t="shared" si="244"/>
        <v>0</v>
      </c>
      <c r="BQ250" s="170">
        <f t="shared" si="245"/>
        <v>0</v>
      </c>
      <c r="BR250" s="339">
        <f t="shared" si="246"/>
        <v>0</v>
      </c>
      <c r="BT250" s="66"/>
      <c r="BU250" s="170">
        <f t="shared" si="247"/>
        <v>0</v>
      </c>
      <c r="BV250" s="339">
        <f t="shared" si="248"/>
        <v>0</v>
      </c>
      <c r="BX250" s="418">
        <f t="shared" si="249"/>
        <v>0</v>
      </c>
      <c r="BY250" s="170">
        <f t="shared" si="250"/>
        <v>0</v>
      </c>
      <c r="BZ250" s="339">
        <v>0</v>
      </c>
      <c r="CB250" s="418">
        <f t="shared" si="251"/>
        <v>0</v>
      </c>
      <c r="CC250" s="170">
        <f t="shared" si="252"/>
        <v>0</v>
      </c>
      <c r="CD250" s="339">
        <v>0</v>
      </c>
      <c r="CF250" s="418">
        <v>0</v>
      </c>
      <c r="CG250" s="170">
        <v>0</v>
      </c>
      <c r="CH250" s="339">
        <v>0</v>
      </c>
      <c r="CJ250" s="418">
        <v>0</v>
      </c>
      <c r="CK250" s="170">
        <v>0</v>
      </c>
      <c r="CL250" s="339">
        <v>0</v>
      </c>
    </row>
    <row r="251" spans="1:90" ht="15" customHeight="1" outlineLevel="2">
      <c r="A251" s="193" t="s">
        <v>15</v>
      </c>
      <c r="B251" s="192">
        <v>89449</v>
      </c>
      <c r="C251" s="13" t="s">
        <v>13559</v>
      </c>
      <c r="D251" s="593" t="str">
        <f>IF(B251="","",IFERROR(VLOOKUP(B251,'SINAPI12-24'!$A$5:$H$17812,2,FALSE),VLOOKUP(ORÇAMENTO!B251,COMPOSIÇÕES!$A$9:$G$412,3,FALSE)))</f>
        <v>TUBO, PVC, SOLDÁVEL, DE 50MM, INSTALADO EM PRUMADA DE ÁGUA - FORNECIMENTO E INSTALAÇÃO. AF_06/2022</v>
      </c>
      <c r="E251" s="614" t="str">
        <f>IF(B251="","",IFERROR(VLOOKUP(B251,'SINAPI12-24'!$A$5:$H$17812,3,FALSE),VLOOKUP(ORÇAMENTO!B251,COMPOSIÇÕES!$A$9:$G$412,4,FALSE)))</f>
        <v>M</v>
      </c>
      <c r="F251" s="195">
        <v>115</v>
      </c>
      <c r="G251" s="615"/>
      <c r="H251" s="110">
        <v>0.29310000000000003</v>
      </c>
      <c r="I251" s="104">
        <f t="shared" si="266"/>
        <v>0</v>
      </c>
      <c r="J251" s="470">
        <f t="shared" si="267"/>
        <v>0</v>
      </c>
      <c r="K251" s="890"/>
      <c r="L251" s="66"/>
      <c r="M251" s="170"/>
      <c r="N251" s="339"/>
      <c r="O251" s="277"/>
      <c r="P251" s="66"/>
      <c r="Q251" s="170"/>
      <c r="R251" s="339"/>
      <c r="S251" s="330"/>
      <c r="T251" s="354"/>
      <c r="U251" s="170"/>
      <c r="V251" s="363"/>
      <c r="W251" s="21"/>
      <c r="X251" s="354"/>
      <c r="Y251" s="168"/>
      <c r="Z251" s="341"/>
      <c r="AA251" s="277"/>
      <c r="AB251" s="354"/>
      <c r="AC251" s="168"/>
      <c r="AD251" s="341"/>
      <c r="AE251" s="277"/>
      <c r="AF251" s="66"/>
      <c r="AG251" s="170"/>
      <c r="AH251" s="339"/>
      <c r="AI251" s="277"/>
      <c r="AJ251" s="66"/>
      <c r="AK251" s="170"/>
      <c r="AL251" s="339"/>
      <c r="AM251" s="151"/>
      <c r="AN251" s="66"/>
      <c r="AO251" s="170"/>
      <c r="AP251" s="339"/>
      <c r="AQ251" s="151"/>
      <c r="AR251" s="66"/>
      <c r="AS251" s="170"/>
      <c r="AT251" s="339"/>
      <c r="AU251" s="151"/>
      <c r="AV251" s="364"/>
      <c r="AW251" s="170"/>
      <c r="AX251" s="479"/>
      <c r="AY251" s="151"/>
      <c r="AZ251" s="297"/>
      <c r="BA251" s="170"/>
      <c r="BB251" s="479"/>
      <c r="BC251" s="151"/>
      <c r="BD251" s="66"/>
      <c r="BE251" s="170">
        <f t="shared" si="241"/>
        <v>0</v>
      </c>
      <c r="BF251" s="339">
        <f t="shared" si="256"/>
        <v>0</v>
      </c>
      <c r="BG251" s="163"/>
      <c r="BH251" s="66"/>
      <c r="BI251" s="170">
        <f t="shared" si="242"/>
        <v>0</v>
      </c>
      <c r="BJ251" s="339">
        <f t="shared" si="243"/>
        <v>0</v>
      </c>
      <c r="BL251" s="66"/>
      <c r="BM251" s="170">
        <f t="shared" si="268"/>
        <v>0</v>
      </c>
      <c r="BN251" s="339">
        <f t="shared" si="269"/>
        <v>0</v>
      </c>
      <c r="BP251" s="66">
        <f t="shared" si="244"/>
        <v>0</v>
      </c>
      <c r="BQ251" s="170">
        <f t="shared" si="245"/>
        <v>0</v>
      </c>
      <c r="BR251" s="339">
        <f t="shared" si="246"/>
        <v>0</v>
      </c>
      <c r="BT251" s="66"/>
      <c r="BU251" s="170">
        <f t="shared" si="247"/>
        <v>0</v>
      </c>
      <c r="BV251" s="339">
        <f t="shared" si="248"/>
        <v>0</v>
      </c>
      <c r="BX251" s="418">
        <f t="shared" si="249"/>
        <v>0</v>
      </c>
      <c r="BY251" s="170">
        <f t="shared" si="250"/>
        <v>0</v>
      </c>
      <c r="BZ251" s="339">
        <v>0</v>
      </c>
      <c r="CB251" s="418">
        <f t="shared" si="251"/>
        <v>0</v>
      </c>
      <c r="CC251" s="170">
        <f t="shared" si="252"/>
        <v>0</v>
      </c>
      <c r="CD251" s="339">
        <v>0</v>
      </c>
      <c r="CF251" s="418">
        <v>0</v>
      </c>
      <c r="CG251" s="170">
        <v>0</v>
      </c>
      <c r="CH251" s="339">
        <v>0</v>
      </c>
      <c r="CJ251" s="418">
        <v>0</v>
      </c>
      <c r="CK251" s="170">
        <v>0</v>
      </c>
      <c r="CL251" s="339">
        <v>0</v>
      </c>
    </row>
    <row r="252" spans="1:90" ht="15" customHeight="1" outlineLevel="2">
      <c r="A252" s="193" t="s">
        <v>15</v>
      </c>
      <c r="B252" s="192">
        <v>89450</v>
      </c>
      <c r="C252" s="13" t="s">
        <v>13560</v>
      </c>
      <c r="D252" s="593" t="str">
        <f>IF(B252="","",IFERROR(VLOOKUP(B252,'SINAPI12-24'!$A$5:$H$17812,2,FALSE),VLOOKUP(ORÇAMENTO!B252,COMPOSIÇÕES!$A$9:$G$412,3,FALSE)))</f>
        <v>TUBO, PVC, SOLDÁVEL, DE 60MM, INSTALADO EM PRUMADA DE ÁGUA - FORNECIMENTO E INSTALAÇÃO. AF_06/2022</v>
      </c>
      <c r="E252" s="614" t="str">
        <f>IF(B252="","",IFERROR(VLOOKUP(B252,'SINAPI12-24'!$A$5:$H$17812,3,FALSE),VLOOKUP(ORÇAMENTO!B252,COMPOSIÇÕES!$A$9:$G$412,4,FALSE)))</f>
        <v>M</v>
      </c>
      <c r="F252" s="195">
        <v>26</v>
      </c>
      <c r="G252" s="615"/>
      <c r="H252" s="110">
        <v>0.29310000000000003</v>
      </c>
      <c r="I252" s="104">
        <f t="shared" si="266"/>
        <v>0</v>
      </c>
      <c r="J252" s="470">
        <f t="shared" si="267"/>
        <v>0</v>
      </c>
      <c r="K252" s="890"/>
      <c r="L252" s="66"/>
      <c r="M252" s="170"/>
      <c r="N252" s="339"/>
      <c r="O252" s="277"/>
      <c r="P252" s="66"/>
      <c r="Q252" s="170"/>
      <c r="R252" s="339"/>
      <c r="S252" s="330"/>
      <c r="T252" s="354"/>
      <c r="U252" s="170"/>
      <c r="V252" s="363"/>
      <c r="W252" s="21"/>
      <c r="X252" s="354"/>
      <c r="Y252" s="168"/>
      <c r="Z252" s="341"/>
      <c r="AA252" s="277"/>
      <c r="AB252" s="354"/>
      <c r="AC252" s="168"/>
      <c r="AD252" s="341"/>
      <c r="AE252" s="277"/>
      <c r="AF252" s="66"/>
      <c r="AG252" s="170"/>
      <c r="AH252" s="339"/>
      <c r="AI252" s="277"/>
      <c r="AJ252" s="66"/>
      <c r="AK252" s="170"/>
      <c r="AL252" s="339"/>
      <c r="AM252" s="151"/>
      <c r="AN252" s="66"/>
      <c r="AO252" s="170"/>
      <c r="AP252" s="339"/>
      <c r="AQ252" s="151"/>
      <c r="AR252" s="66"/>
      <c r="AS252" s="170"/>
      <c r="AT252" s="339"/>
      <c r="AU252" s="151"/>
      <c r="AV252" s="364"/>
      <c r="AW252" s="170"/>
      <c r="AX252" s="479"/>
      <c r="AY252" s="151"/>
      <c r="AZ252" s="297"/>
      <c r="BA252" s="170"/>
      <c r="BB252" s="479"/>
      <c r="BC252" s="151"/>
      <c r="BD252" s="66"/>
      <c r="BE252" s="170">
        <f t="shared" si="241"/>
        <v>0</v>
      </c>
      <c r="BF252" s="339">
        <f t="shared" si="256"/>
        <v>0</v>
      </c>
      <c r="BG252" s="163"/>
      <c r="BH252" s="66"/>
      <c r="BI252" s="170">
        <f t="shared" si="242"/>
        <v>0</v>
      </c>
      <c r="BJ252" s="339">
        <f t="shared" si="243"/>
        <v>0</v>
      </c>
      <c r="BL252" s="66"/>
      <c r="BM252" s="170">
        <f t="shared" si="268"/>
        <v>0</v>
      </c>
      <c r="BN252" s="339">
        <f t="shared" si="269"/>
        <v>0</v>
      </c>
      <c r="BP252" s="66">
        <f t="shared" si="244"/>
        <v>0</v>
      </c>
      <c r="BQ252" s="170">
        <f t="shared" si="245"/>
        <v>0</v>
      </c>
      <c r="BR252" s="339">
        <f t="shared" si="246"/>
        <v>0</v>
      </c>
      <c r="BT252" s="66"/>
      <c r="BU252" s="170">
        <f t="shared" si="247"/>
        <v>0</v>
      </c>
      <c r="BV252" s="339">
        <f t="shared" si="248"/>
        <v>0</v>
      </c>
      <c r="BX252" s="418">
        <f t="shared" si="249"/>
        <v>0</v>
      </c>
      <c r="BY252" s="170">
        <f t="shared" si="250"/>
        <v>0</v>
      </c>
      <c r="BZ252" s="339">
        <v>0</v>
      </c>
      <c r="CB252" s="418">
        <f t="shared" si="251"/>
        <v>0</v>
      </c>
      <c r="CC252" s="170">
        <f t="shared" si="252"/>
        <v>0</v>
      </c>
      <c r="CD252" s="339">
        <v>0</v>
      </c>
      <c r="CF252" s="418">
        <v>0</v>
      </c>
      <c r="CG252" s="170">
        <v>0</v>
      </c>
      <c r="CH252" s="339">
        <v>0</v>
      </c>
      <c r="CJ252" s="418">
        <v>0</v>
      </c>
      <c r="CK252" s="170">
        <v>0</v>
      </c>
      <c r="CL252" s="339">
        <v>0</v>
      </c>
    </row>
    <row r="253" spans="1:90" ht="15" customHeight="1" outlineLevel="2">
      <c r="A253" s="140" t="s">
        <v>15</v>
      </c>
      <c r="B253" s="107">
        <v>89452</v>
      </c>
      <c r="C253" s="13" t="s">
        <v>13561</v>
      </c>
      <c r="D253" s="593" t="str">
        <f>IF(B253="","",IFERROR(VLOOKUP(B253,'SINAPI12-24'!$A$5:$H$17812,2,FALSE),VLOOKUP(ORÇAMENTO!B253,COMPOSIÇÕES!$A$9:$G$412,3,FALSE)))</f>
        <v>TUBO, PVC, SOLDÁVEL, DE 85MM, INSTALADO EM PRUMADA DE ÁGUA - FORNECIMENTO E INSTALAÇÃO. AF_06/2022</v>
      </c>
      <c r="E253" s="614" t="str">
        <f>IF(B253="","",IFERROR(VLOOKUP(B253,'SINAPI12-24'!$A$5:$H$17812,3,FALSE),VLOOKUP(ORÇAMENTO!B253,COMPOSIÇÕES!$A$9:$G$412,4,FALSE)))</f>
        <v>M</v>
      </c>
      <c r="F253" s="196">
        <v>125</v>
      </c>
      <c r="G253" s="615"/>
      <c r="H253" s="110">
        <v>0.29310000000000003</v>
      </c>
      <c r="I253" s="104">
        <f t="shared" si="266"/>
        <v>0</v>
      </c>
      <c r="J253" s="470">
        <f t="shared" si="267"/>
        <v>0</v>
      </c>
      <c r="K253" s="890"/>
      <c r="L253" s="66"/>
      <c r="M253" s="170"/>
      <c r="N253" s="339"/>
      <c r="O253" s="277"/>
      <c r="P253" s="66"/>
      <c r="Q253" s="170"/>
      <c r="R253" s="339"/>
      <c r="S253" s="330"/>
      <c r="T253" s="354"/>
      <c r="U253" s="170"/>
      <c r="V253" s="363"/>
      <c r="W253" s="21"/>
      <c r="X253" s="354"/>
      <c r="Y253" s="168"/>
      <c r="Z253" s="341"/>
      <c r="AA253" s="277"/>
      <c r="AB253" s="354"/>
      <c r="AC253" s="168"/>
      <c r="AD253" s="341"/>
      <c r="AE253" s="277"/>
      <c r="AF253" s="66"/>
      <c r="AG253" s="170"/>
      <c r="AH253" s="339"/>
      <c r="AI253" s="277"/>
      <c r="AJ253" s="66"/>
      <c r="AK253" s="170"/>
      <c r="AL253" s="339"/>
      <c r="AM253" s="151"/>
      <c r="AN253" s="66"/>
      <c r="AO253" s="170"/>
      <c r="AP253" s="339"/>
      <c r="AQ253" s="151"/>
      <c r="AR253" s="66"/>
      <c r="AS253" s="170"/>
      <c r="AT253" s="339"/>
      <c r="AU253" s="151"/>
      <c r="AV253" s="364"/>
      <c r="AW253" s="170"/>
      <c r="AX253" s="479"/>
      <c r="AY253" s="151"/>
      <c r="AZ253" s="297"/>
      <c r="BA253" s="170"/>
      <c r="BB253" s="479"/>
      <c r="BC253" s="151"/>
      <c r="BD253" s="66"/>
      <c r="BE253" s="170">
        <f t="shared" si="241"/>
        <v>0</v>
      </c>
      <c r="BF253" s="339">
        <f t="shared" si="256"/>
        <v>0</v>
      </c>
      <c r="BG253" s="163"/>
      <c r="BH253" s="66"/>
      <c r="BI253" s="170">
        <f t="shared" si="242"/>
        <v>0</v>
      </c>
      <c r="BJ253" s="339">
        <f t="shared" si="243"/>
        <v>0</v>
      </c>
      <c r="BL253" s="66"/>
      <c r="BM253" s="170">
        <f t="shared" si="268"/>
        <v>0</v>
      </c>
      <c r="BN253" s="339">
        <f t="shared" si="269"/>
        <v>0</v>
      </c>
      <c r="BP253" s="66">
        <f t="shared" si="244"/>
        <v>0</v>
      </c>
      <c r="BQ253" s="170">
        <f t="shared" si="245"/>
        <v>0</v>
      </c>
      <c r="BR253" s="339">
        <f t="shared" si="246"/>
        <v>0</v>
      </c>
      <c r="BT253" s="66"/>
      <c r="BU253" s="170">
        <f t="shared" si="247"/>
        <v>0</v>
      </c>
      <c r="BV253" s="339">
        <f t="shared" si="248"/>
        <v>0</v>
      </c>
      <c r="BX253" s="418">
        <f t="shared" si="249"/>
        <v>0</v>
      </c>
      <c r="BY253" s="170">
        <f t="shared" si="250"/>
        <v>0</v>
      </c>
      <c r="BZ253" s="339">
        <v>0</v>
      </c>
      <c r="CB253" s="418">
        <f t="shared" si="251"/>
        <v>0</v>
      </c>
      <c r="CC253" s="170">
        <f t="shared" si="252"/>
        <v>0</v>
      </c>
      <c r="CD253" s="339">
        <v>0</v>
      </c>
      <c r="CF253" s="418">
        <v>0</v>
      </c>
      <c r="CG253" s="170">
        <v>0</v>
      </c>
      <c r="CH253" s="339">
        <v>0</v>
      </c>
      <c r="CJ253" s="418">
        <v>0</v>
      </c>
      <c r="CK253" s="170">
        <v>0</v>
      </c>
      <c r="CL253" s="339">
        <v>0</v>
      </c>
    </row>
    <row r="254" spans="1:90" ht="15" customHeight="1" outlineLevel="2">
      <c r="A254" s="140" t="s">
        <v>15</v>
      </c>
      <c r="B254" s="107">
        <v>89714</v>
      </c>
      <c r="C254" s="13" t="s">
        <v>13562</v>
      </c>
      <c r="D254" s="593" t="str">
        <f>IF(B254="","",IFERROR(VLOOKUP(B254,'SINAPI12-24'!$A$5:$H$17812,2,FALSE),VLOOKUP(ORÇAMENTO!B254,COMPOSIÇÕES!$A$9:$G$412,3,FALSE)))</f>
        <v>TUBO PVC, SERIE NORMAL, ESGOTO PREDIAL, DN 100 MM, FORNECIDO E INSTALADO EM RAMAL DE DESCARGA OU RAMAL DE ESGOTO SANITÁRIO. AF_08/2022</v>
      </c>
      <c r="E254" s="614" t="str">
        <f>IF(B254="","",IFERROR(VLOOKUP(B254,'SINAPI12-24'!$A$5:$H$17812,3,FALSE),VLOOKUP(ORÇAMENTO!B254,COMPOSIÇÕES!$A$9:$G$412,4,FALSE)))</f>
        <v>M</v>
      </c>
      <c r="F254" s="196">
        <v>59</v>
      </c>
      <c r="G254" s="615"/>
      <c r="H254" s="110">
        <v>0.29310000000000003</v>
      </c>
      <c r="I254" s="104">
        <f t="shared" si="266"/>
        <v>0</v>
      </c>
      <c r="J254" s="470">
        <f t="shared" si="267"/>
        <v>0</v>
      </c>
      <c r="K254" s="890"/>
      <c r="L254" s="66"/>
      <c r="M254" s="170"/>
      <c r="N254" s="339"/>
      <c r="O254" s="277"/>
      <c r="P254" s="66"/>
      <c r="Q254" s="170"/>
      <c r="R254" s="339"/>
      <c r="S254" s="330"/>
      <c r="T254" s="354"/>
      <c r="U254" s="170"/>
      <c r="V254" s="363"/>
      <c r="W254" s="21"/>
      <c r="X254" s="354"/>
      <c r="Y254" s="168"/>
      <c r="Z254" s="341"/>
      <c r="AA254" s="277"/>
      <c r="AB254" s="354"/>
      <c r="AC254" s="168"/>
      <c r="AD254" s="341"/>
      <c r="AE254" s="277"/>
      <c r="AF254" s="66"/>
      <c r="AG254" s="170"/>
      <c r="AH254" s="339"/>
      <c r="AI254" s="277"/>
      <c r="AJ254" s="66"/>
      <c r="AK254" s="170"/>
      <c r="AL254" s="339"/>
      <c r="AM254" s="151"/>
      <c r="AN254" s="66"/>
      <c r="AO254" s="170"/>
      <c r="AP254" s="339"/>
      <c r="AQ254" s="151"/>
      <c r="AR254" s="66"/>
      <c r="AS254" s="170"/>
      <c r="AT254" s="339"/>
      <c r="AU254" s="151"/>
      <c r="AV254" s="364"/>
      <c r="AW254" s="170"/>
      <c r="AX254" s="479"/>
      <c r="AY254" s="151"/>
      <c r="AZ254" s="297"/>
      <c r="BA254" s="170"/>
      <c r="BB254" s="479"/>
      <c r="BC254" s="151"/>
      <c r="BD254" s="66"/>
      <c r="BE254" s="170">
        <f t="shared" si="241"/>
        <v>0</v>
      </c>
      <c r="BF254" s="339">
        <f t="shared" si="256"/>
        <v>0</v>
      </c>
      <c r="BG254" s="163"/>
      <c r="BH254" s="66"/>
      <c r="BI254" s="170">
        <f t="shared" si="242"/>
        <v>0</v>
      </c>
      <c r="BJ254" s="339">
        <f t="shared" si="243"/>
        <v>0</v>
      </c>
      <c r="BL254" s="66"/>
      <c r="BM254" s="170">
        <f t="shared" si="268"/>
        <v>0</v>
      </c>
      <c r="BN254" s="339">
        <f t="shared" si="269"/>
        <v>0</v>
      </c>
      <c r="BP254" s="66">
        <f t="shared" si="244"/>
        <v>0</v>
      </c>
      <c r="BQ254" s="170">
        <f t="shared" si="245"/>
        <v>0</v>
      </c>
      <c r="BR254" s="339">
        <f t="shared" si="246"/>
        <v>0</v>
      </c>
      <c r="BT254" s="66"/>
      <c r="BU254" s="170">
        <f t="shared" si="247"/>
        <v>0</v>
      </c>
      <c r="BV254" s="339">
        <f t="shared" si="248"/>
        <v>0</v>
      </c>
      <c r="BX254" s="418">
        <f t="shared" si="249"/>
        <v>0</v>
      </c>
      <c r="BY254" s="170">
        <f t="shared" si="250"/>
        <v>0</v>
      </c>
      <c r="BZ254" s="339">
        <v>0</v>
      </c>
      <c r="CB254" s="418">
        <f t="shared" si="251"/>
        <v>0</v>
      </c>
      <c r="CC254" s="170">
        <f t="shared" si="252"/>
        <v>0</v>
      </c>
      <c r="CD254" s="339">
        <v>0</v>
      </c>
      <c r="CF254" s="418">
        <v>0</v>
      </c>
      <c r="CG254" s="170">
        <v>0</v>
      </c>
      <c r="CH254" s="339">
        <v>0</v>
      </c>
      <c r="CJ254" s="418">
        <v>0</v>
      </c>
      <c r="CK254" s="170">
        <v>0</v>
      </c>
      <c r="CL254" s="339">
        <v>0</v>
      </c>
    </row>
    <row r="255" spans="1:90" ht="15" customHeight="1" outlineLevel="2">
      <c r="A255" s="140" t="s">
        <v>15</v>
      </c>
      <c r="B255" s="107">
        <v>94715</v>
      </c>
      <c r="C255" s="13" t="s">
        <v>13563</v>
      </c>
      <c r="D255" s="593" t="str">
        <f>IF(B255="","",IFERROR(VLOOKUP(B255,'SINAPI12-24'!$A$5:$H$17812,2,FALSE),VLOOKUP(ORÇAMENTO!B255,COMPOSIÇÕES!$A$9:$G$412,3,FALSE)))</f>
        <v>ADAPTADOR COM FLANGES LIVRES, PVC, SOLDÁVEL, DN 110 MM X 4", INSTALADO EM RESERVAÇÃO PREDIAL DE ÁGUA - FORNECIMENTO E INSTALAÇÃO. AF_04/2024</v>
      </c>
      <c r="E255" s="614" t="str">
        <f>IF(B255="","",IFERROR(VLOOKUP(B255,'SINAPI12-24'!$A$5:$H$17812,3,FALSE),VLOOKUP(ORÇAMENTO!B255,COMPOSIÇÕES!$A$9:$G$412,4,FALSE)))</f>
        <v>UN</v>
      </c>
      <c r="F255" s="196">
        <v>4</v>
      </c>
      <c r="G255" s="615"/>
      <c r="H255" s="110">
        <v>0.29310000000000003</v>
      </c>
      <c r="I255" s="104">
        <f t="shared" si="266"/>
        <v>0</v>
      </c>
      <c r="J255" s="471">
        <f t="shared" si="267"/>
        <v>0</v>
      </c>
      <c r="K255" s="890"/>
      <c r="L255" s="66"/>
      <c r="M255" s="170"/>
      <c r="N255" s="339"/>
      <c r="O255" s="277"/>
      <c r="P255" s="66"/>
      <c r="Q255" s="170"/>
      <c r="R255" s="339"/>
      <c r="S255" s="330"/>
      <c r="T255" s="354"/>
      <c r="U255" s="170"/>
      <c r="V255" s="363"/>
      <c r="W255" s="21"/>
      <c r="X255" s="354"/>
      <c r="Y255" s="168"/>
      <c r="Z255" s="341"/>
      <c r="AA255" s="277"/>
      <c r="AB255" s="354"/>
      <c r="AC255" s="168"/>
      <c r="AD255" s="341"/>
      <c r="AE255" s="277"/>
      <c r="AF255" s="66"/>
      <c r="AG255" s="170"/>
      <c r="AH255" s="339"/>
      <c r="AI255" s="277"/>
      <c r="AJ255" s="66"/>
      <c r="AK255" s="170"/>
      <c r="AL255" s="339"/>
      <c r="AM255" s="151"/>
      <c r="AN255" s="66"/>
      <c r="AO255" s="170"/>
      <c r="AP255" s="339"/>
      <c r="AQ255" s="151"/>
      <c r="AR255" s="66"/>
      <c r="AS255" s="170"/>
      <c r="AT255" s="339"/>
      <c r="AU255" s="151"/>
      <c r="AV255" s="364"/>
      <c r="AW255" s="170"/>
      <c r="AX255" s="479"/>
      <c r="AY255" s="151"/>
      <c r="AZ255" s="297"/>
      <c r="BA255" s="170"/>
      <c r="BB255" s="479"/>
      <c r="BC255" s="151"/>
      <c r="BD255" s="66"/>
      <c r="BE255" s="170">
        <f t="shared" si="241"/>
        <v>0</v>
      </c>
      <c r="BF255" s="339">
        <f t="shared" si="256"/>
        <v>0</v>
      </c>
      <c r="BG255" s="163"/>
      <c r="BH255" s="66"/>
      <c r="BI255" s="170">
        <f t="shared" si="242"/>
        <v>0</v>
      </c>
      <c r="BJ255" s="339">
        <f t="shared" si="243"/>
        <v>0</v>
      </c>
      <c r="BL255" s="66"/>
      <c r="BM255" s="170">
        <f t="shared" si="268"/>
        <v>0</v>
      </c>
      <c r="BN255" s="339">
        <f t="shared" si="269"/>
        <v>0</v>
      </c>
      <c r="BP255" s="66">
        <f t="shared" si="244"/>
        <v>0</v>
      </c>
      <c r="BQ255" s="170">
        <f t="shared" si="245"/>
        <v>0</v>
      </c>
      <c r="BR255" s="339">
        <f t="shared" si="246"/>
        <v>0</v>
      </c>
      <c r="BT255" s="66"/>
      <c r="BU255" s="170">
        <f t="shared" si="247"/>
        <v>0</v>
      </c>
      <c r="BV255" s="339">
        <f t="shared" si="248"/>
        <v>0</v>
      </c>
      <c r="BX255" s="418">
        <f t="shared" si="249"/>
        <v>0</v>
      </c>
      <c r="BY255" s="170">
        <f t="shared" si="250"/>
        <v>0</v>
      </c>
      <c r="BZ255" s="339">
        <v>0</v>
      </c>
      <c r="CB255" s="418">
        <f t="shared" si="251"/>
        <v>0</v>
      </c>
      <c r="CC255" s="170">
        <f t="shared" si="252"/>
        <v>0</v>
      </c>
      <c r="CD255" s="339">
        <v>0</v>
      </c>
      <c r="CF255" s="418">
        <v>0</v>
      </c>
      <c r="CG255" s="170">
        <v>0</v>
      </c>
      <c r="CH255" s="339">
        <v>0</v>
      </c>
      <c r="CJ255" s="418">
        <v>0</v>
      </c>
      <c r="CK255" s="170">
        <v>0</v>
      </c>
      <c r="CL255" s="339">
        <v>0</v>
      </c>
    </row>
    <row r="256" spans="1:90" ht="15" customHeight="1" outlineLevel="2">
      <c r="A256" s="140" t="s">
        <v>15</v>
      </c>
      <c r="B256" s="107">
        <v>94714</v>
      </c>
      <c r="C256" s="13" t="s">
        <v>13564</v>
      </c>
      <c r="D256" s="593" t="str">
        <f>IF(B256="","",IFERROR(VLOOKUP(B256,'SINAPI12-24'!$A$5:$H$17812,2,FALSE),VLOOKUP(ORÇAMENTO!B256,COMPOSIÇÕES!$A$9:$G$412,3,FALSE)))</f>
        <v>ADAPTADOR COM FLANGES LIVRES, PVC, SOLDÁVEL, DN 85 MM X 3", INSTALADO EM RESERVAÇÃO PREDIAL DE ÁGUA - FORNECIMENTO E INSTALAÇÃO. AF_04/2024</v>
      </c>
      <c r="E256" s="614" t="str">
        <f>IF(B256="","",IFERROR(VLOOKUP(B256,'SINAPI12-24'!$A$5:$H$17812,3,FALSE),VLOOKUP(ORÇAMENTO!B256,COMPOSIÇÕES!$A$9:$G$412,4,FALSE)))</f>
        <v>UN</v>
      </c>
      <c r="F256" s="196">
        <v>4</v>
      </c>
      <c r="G256" s="615"/>
      <c r="H256" s="110">
        <v>0.29310000000000003</v>
      </c>
      <c r="I256" s="104">
        <f t="shared" si="266"/>
        <v>0</v>
      </c>
      <c r="J256" s="471">
        <f t="shared" si="267"/>
        <v>0</v>
      </c>
      <c r="K256" s="890"/>
      <c r="L256" s="66"/>
      <c r="M256" s="170"/>
      <c r="N256" s="339"/>
      <c r="O256" s="277"/>
      <c r="P256" s="66"/>
      <c r="Q256" s="170"/>
      <c r="R256" s="339"/>
      <c r="S256" s="330"/>
      <c r="T256" s="354"/>
      <c r="U256" s="170"/>
      <c r="V256" s="363"/>
      <c r="W256" s="21"/>
      <c r="X256" s="354"/>
      <c r="Y256" s="168"/>
      <c r="Z256" s="341"/>
      <c r="AA256" s="277"/>
      <c r="AB256" s="354"/>
      <c r="AC256" s="168"/>
      <c r="AD256" s="341"/>
      <c r="AE256" s="277"/>
      <c r="AF256" s="66"/>
      <c r="AG256" s="170"/>
      <c r="AH256" s="339"/>
      <c r="AI256" s="277"/>
      <c r="AJ256" s="66"/>
      <c r="AK256" s="170"/>
      <c r="AL256" s="339"/>
      <c r="AM256" s="151"/>
      <c r="AN256" s="66"/>
      <c r="AO256" s="170"/>
      <c r="AP256" s="339"/>
      <c r="AQ256" s="151"/>
      <c r="AR256" s="66"/>
      <c r="AS256" s="170"/>
      <c r="AT256" s="339"/>
      <c r="AU256" s="151"/>
      <c r="AV256" s="364"/>
      <c r="AW256" s="170"/>
      <c r="AX256" s="479"/>
      <c r="AY256" s="151"/>
      <c r="AZ256" s="297"/>
      <c r="BA256" s="170"/>
      <c r="BB256" s="479"/>
      <c r="BC256" s="151"/>
      <c r="BD256" s="66"/>
      <c r="BE256" s="170">
        <f t="shared" si="241"/>
        <v>0</v>
      </c>
      <c r="BF256" s="339">
        <f t="shared" si="256"/>
        <v>0</v>
      </c>
      <c r="BG256" s="163"/>
      <c r="BH256" s="66"/>
      <c r="BI256" s="170">
        <f t="shared" si="242"/>
        <v>0</v>
      </c>
      <c r="BJ256" s="339">
        <f t="shared" si="243"/>
        <v>0</v>
      </c>
      <c r="BL256" s="66"/>
      <c r="BM256" s="170">
        <f t="shared" si="268"/>
        <v>0</v>
      </c>
      <c r="BN256" s="339">
        <f t="shared" si="269"/>
        <v>0</v>
      </c>
      <c r="BP256" s="66">
        <f t="shared" si="244"/>
        <v>0</v>
      </c>
      <c r="BQ256" s="170">
        <f t="shared" si="245"/>
        <v>0</v>
      </c>
      <c r="BR256" s="339">
        <f t="shared" si="246"/>
        <v>0</v>
      </c>
      <c r="BT256" s="66"/>
      <c r="BU256" s="170">
        <f t="shared" si="247"/>
        <v>0</v>
      </c>
      <c r="BV256" s="339">
        <f t="shared" si="248"/>
        <v>0</v>
      </c>
      <c r="BX256" s="418">
        <f t="shared" si="249"/>
        <v>0</v>
      </c>
      <c r="BY256" s="170">
        <f t="shared" si="250"/>
        <v>0</v>
      </c>
      <c r="BZ256" s="339">
        <v>0</v>
      </c>
      <c r="CB256" s="418">
        <f t="shared" si="251"/>
        <v>0</v>
      </c>
      <c r="CC256" s="170">
        <f t="shared" si="252"/>
        <v>0</v>
      </c>
      <c r="CD256" s="339">
        <v>0</v>
      </c>
      <c r="CF256" s="418">
        <v>0</v>
      </c>
      <c r="CG256" s="170">
        <v>0</v>
      </c>
      <c r="CH256" s="339">
        <v>0</v>
      </c>
      <c r="CJ256" s="418">
        <v>0</v>
      </c>
      <c r="CK256" s="170">
        <v>0</v>
      </c>
      <c r="CL256" s="339">
        <v>0</v>
      </c>
    </row>
    <row r="257" spans="1:90" ht="15" customHeight="1" outlineLevel="2">
      <c r="A257" s="140" t="s">
        <v>13403</v>
      </c>
      <c r="B257" s="108" t="s">
        <v>13378</v>
      </c>
      <c r="C257" s="13" t="s">
        <v>13565</v>
      </c>
      <c r="D257" s="593" t="str">
        <f>IF(B257="","",IFERROR(VLOOKUP(B257,'SINAPI12-24'!$A$5:$H$17812,2,FALSE),VLOOKUP(ORÇAMENTO!B257,COMPOSIÇÕES!$A$9:$G$412,3,FALSE)))</f>
        <v>ADAPTADOR COM FLANGES LIVRES, PVC, SOLDÁVEL, DN 32 MM X 1 , INSTALADO EM RESERVAÇÃO DE ÁGUA DE EDIFICAÇÃO QUE POSSUA RESERVATÓRIO DE FIBRA/FIBROCIMENTO FORNECIMENTO E INSTALAÇÃO.</v>
      </c>
      <c r="E257" s="614" t="str">
        <f>IF(B257="","",IFERROR(VLOOKUP(B257,'SINAPI12-24'!$A$5:$H$17812,3,FALSE),VLOOKUP(ORÇAMENTO!B257,COMPOSIÇÕES!$A$9:$G$412,4,FALSE)))</f>
        <v xml:space="preserve">UN    </v>
      </c>
      <c r="F257" s="196">
        <v>3</v>
      </c>
      <c r="G257" s="615"/>
      <c r="H257" s="110">
        <v>0.29310000000000003</v>
      </c>
      <c r="I257" s="104">
        <f t="shared" si="266"/>
        <v>0</v>
      </c>
      <c r="J257" s="471">
        <f t="shared" si="267"/>
        <v>0</v>
      </c>
      <c r="K257" s="890"/>
      <c r="L257" s="66"/>
      <c r="M257" s="170"/>
      <c r="N257" s="339"/>
      <c r="O257" s="277"/>
      <c r="P257" s="66"/>
      <c r="Q257" s="170"/>
      <c r="R257" s="339"/>
      <c r="S257" s="330"/>
      <c r="T257" s="354"/>
      <c r="U257" s="170"/>
      <c r="V257" s="363"/>
      <c r="W257" s="21"/>
      <c r="X257" s="354"/>
      <c r="Y257" s="168"/>
      <c r="Z257" s="341"/>
      <c r="AA257" s="277"/>
      <c r="AB257" s="354"/>
      <c r="AC257" s="168"/>
      <c r="AD257" s="341"/>
      <c r="AE257" s="277"/>
      <c r="AF257" s="66"/>
      <c r="AG257" s="170"/>
      <c r="AH257" s="339"/>
      <c r="AI257" s="277"/>
      <c r="AJ257" s="66"/>
      <c r="AK257" s="170"/>
      <c r="AL257" s="339"/>
      <c r="AM257" s="151"/>
      <c r="AN257" s="66"/>
      <c r="AO257" s="170"/>
      <c r="AP257" s="339"/>
      <c r="AQ257" s="151"/>
      <c r="AR257" s="66"/>
      <c r="AS257" s="170"/>
      <c r="AT257" s="339"/>
      <c r="AU257" s="151"/>
      <c r="AV257" s="364"/>
      <c r="AW257" s="170"/>
      <c r="AX257" s="479"/>
      <c r="AY257" s="151"/>
      <c r="AZ257" s="297"/>
      <c r="BA257" s="170"/>
      <c r="BB257" s="479"/>
      <c r="BC257" s="151"/>
      <c r="BD257" s="66"/>
      <c r="BE257" s="170">
        <f t="shared" si="241"/>
        <v>0</v>
      </c>
      <c r="BF257" s="339">
        <f t="shared" si="256"/>
        <v>0</v>
      </c>
      <c r="BG257" s="163"/>
      <c r="BH257" s="66"/>
      <c r="BI257" s="170">
        <f t="shared" si="242"/>
        <v>0</v>
      </c>
      <c r="BJ257" s="339">
        <f t="shared" si="243"/>
        <v>0</v>
      </c>
      <c r="BL257" s="66"/>
      <c r="BM257" s="170">
        <f t="shared" si="268"/>
        <v>0</v>
      </c>
      <c r="BN257" s="339">
        <f t="shared" si="269"/>
        <v>0</v>
      </c>
      <c r="BP257" s="66">
        <f t="shared" si="244"/>
        <v>0</v>
      </c>
      <c r="BQ257" s="170">
        <f t="shared" si="245"/>
        <v>0</v>
      </c>
      <c r="BR257" s="339">
        <f t="shared" si="246"/>
        <v>0</v>
      </c>
      <c r="BT257" s="66"/>
      <c r="BU257" s="170">
        <f t="shared" si="247"/>
        <v>0</v>
      </c>
      <c r="BV257" s="339">
        <f t="shared" si="248"/>
        <v>0</v>
      </c>
      <c r="BX257" s="418">
        <f t="shared" si="249"/>
        <v>0</v>
      </c>
      <c r="BY257" s="170">
        <f t="shared" si="250"/>
        <v>0</v>
      </c>
      <c r="BZ257" s="339">
        <v>0</v>
      </c>
      <c r="CB257" s="418">
        <f t="shared" si="251"/>
        <v>0</v>
      </c>
      <c r="CC257" s="170">
        <f t="shared" si="252"/>
        <v>0</v>
      </c>
      <c r="CD257" s="339">
        <v>0</v>
      </c>
      <c r="CF257" s="418">
        <v>0</v>
      </c>
      <c r="CG257" s="170">
        <v>0</v>
      </c>
      <c r="CH257" s="339">
        <v>0</v>
      </c>
      <c r="CJ257" s="418">
        <v>0</v>
      </c>
      <c r="CK257" s="170">
        <v>0</v>
      </c>
      <c r="CL257" s="339">
        <v>0</v>
      </c>
    </row>
    <row r="258" spans="1:90" ht="15" customHeight="1" outlineLevel="2">
      <c r="A258" s="193" t="s">
        <v>15</v>
      </c>
      <c r="B258" s="192">
        <v>89616</v>
      </c>
      <c r="C258" s="13" t="s">
        <v>13566</v>
      </c>
      <c r="D258" s="593" t="str">
        <f>IF(B258="","",IFERROR(VLOOKUP(B258,'SINAPI12-24'!$A$5:$H$17812,2,FALSE),VLOOKUP(ORÇAMENTO!B258,COMPOSIÇÕES!$A$9:$G$412,3,FALSE)))</f>
        <v>ADAPTADOR CURTO COM BOLSA E ROSCA PARA REGISTRO, PVC, SOLDÁVEL, DN 85MM X 3 , INSTALADO EM PRUMADA DE ÁGUA - FORNECIMENTO E INSTALAÇÃO. AF_06/2022</v>
      </c>
      <c r="E258" s="614" t="str">
        <f>IF(B258="","",IFERROR(VLOOKUP(B258,'SINAPI12-24'!$A$5:$H$17812,3,FALSE),VLOOKUP(ORÇAMENTO!B258,COMPOSIÇÕES!$A$9:$G$412,4,FALSE)))</f>
        <v>UN</v>
      </c>
      <c r="F258" s="196">
        <v>4</v>
      </c>
      <c r="G258" s="615"/>
      <c r="H258" s="110">
        <v>0.29310000000000003</v>
      </c>
      <c r="I258" s="104">
        <f t="shared" si="266"/>
        <v>0</v>
      </c>
      <c r="J258" s="471">
        <f t="shared" si="267"/>
        <v>0</v>
      </c>
      <c r="K258" s="890"/>
      <c r="L258" s="66"/>
      <c r="M258" s="170"/>
      <c r="N258" s="339"/>
      <c r="O258" s="277"/>
      <c r="P258" s="66"/>
      <c r="Q258" s="170"/>
      <c r="R258" s="339"/>
      <c r="S258" s="330"/>
      <c r="T258" s="354"/>
      <c r="U258" s="170"/>
      <c r="V258" s="363"/>
      <c r="W258" s="21"/>
      <c r="X258" s="354"/>
      <c r="Y258" s="168"/>
      <c r="Z258" s="341"/>
      <c r="AA258" s="277"/>
      <c r="AB258" s="354"/>
      <c r="AC258" s="168"/>
      <c r="AD258" s="341"/>
      <c r="AE258" s="277"/>
      <c r="AF258" s="66"/>
      <c r="AG258" s="170"/>
      <c r="AH258" s="339"/>
      <c r="AI258" s="277"/>
      <c r="AJ258" s="66"/>
      <c r="AK258" s="170"/>
      <c r="AL258" s="339"/>
      <c r="AM258" s="151"/>
      <c r="AN258" s="66"/>
      <c r="AO258" s="170"/>
      <c r="AP258" s="339"/>
      <c r="AQ258" s="151"/>
      <c r="AR258" s="66"/>
      <c r="AS258" s="170"/>
      <c r="AT258" s="339"/>
      <c r="AU258" s="151"/>
      <c r="AV258" s="364"/>
      <c r="AW258" s="170"/>
      <c r="AX258" s="479"/>
      <c r="AY258" s="151"/>
      <c r="AZ258" s="297"/>
      <c r="BA258" s="170"/>
      <c r="BB258" s="479"/>
      <c r="BC258" s="151"/>
      <c r="BD258" s="66"/>
      <c r="BE258" s="170">
        <f t="shared" si="241"/>
        <v>0</v>
      </c>
      <c r="BF258" s="339">
        <f t="shared" si="256"/>
        <v>0</v>
      </c>
      <c r="BG258" s="163"/>
      <c r="BH258" s="66"/>
      <c r="BI258" s="170">
        <f t="shared" si="242"/>
        <v>0</v>
      </c>
      <c r="BJ258" s="339">
        <f t="shared" si="243"/>
        <v>0</v>
      </c>
      <c r="BL258" s="66"/>
      <c r="BM258" s="170">
        <f t="shared" si="268"/>
        <v>0</v>
      </c>
      <c r="BN258" s="339">
        <f t="shared" si="269"/>
        <v>0</v>
      </c>
      <c r="BP258" s="66">
        <f t="shared" si="244"/>
        <v>0</v>
      </c>
      <c r="BQ258" s="170">
        <f t="shared" si="245"/>
        <v>0</v>
      </c>
      <c r="BR258" s="339">
        <f t="shared" si="246"/>
        <v>0</v>
      </c>
      <c r="BT258" s="66"/>
      <c r="BU258" s="170">
        <f t="shared" si="247"/>
        <v>0</v>
      </c>
      <c r="BV258" s="339">
        <f t="shared" si="248"/>
        <v>0</v>
      </c>
      <c r="BX258" s="418">
        <f t="shared" si="249"/>
        <v>0</v>
      </c>
      <c r="BY258" s="170">
        <f t="shared" si="250"/>
        <v>0</v>
      </c>
      <c r="BZ258" s="339">
        <v>0</v>
      </c>
      <c r="CB258" s="418">
        <f t="shared" si="251"/>
        <v>0</v>
      </c>
      <c r="CC258" s="170">
        <f t="shared" si="252"/>
        <v>0</v>
      </c>
      <c r="CD258" s="339">
        <v>0</v>
      </c>
      <c r="CF258" s="418">
        <v>0</v>
      </c>
      <c r="CG258" s="170">
        <v>0</v>
      </c>
      <c r="CH258" s="339">
        <v>0</v>
      </c>
      <c r="CJ258" s="418">
        <v>0</v>
      </c>
      <c r="CK258" s="170">
        <v>0</v>
      </c>
      <c r="CL258" s="339">
        <v>0</v>
      </c>
    </row>
    <row r="259" spans="1:90" ht="15" customHeight="1" outlineLevel="2">
      <c r="A259" s="193" t="s">
        <v>15</v>
      </c>
      <c r="B259" s="194">
        <v>89376</v>
      </c>
      <c r="C259" s="13" t="s">
        <v>13567</v>
      </c>
      <c r="D259" s="593" t="str">
        <f>IF(B259="","",IFERROR(VLOOKUP(B259,'SINAPI12-24'!$A$5:$H$17812,2,FALSE),VLOOKUP(ORÇAMENTO!B259,COMPOSIÇÕES!$A$9:$G$412,3,FALSE)))</f>
        <v>ADAPTADOR CURTO COM BOLSA E ROSCA PARA REGISTRO, PVC, SOLDÁVEL, DN 20MM X 1/2 , INSTALADO EM RAMAL OU SUB-RAMAL DE ÁGUA - FORNECIMENTO E INSTALAÇÃO. AF_06/2022</v>
      </c>
      <c r="E259" s="614" t="str">
        <f>IF(B259="","",IFERROR(VLOOKUP(B259,'SINAPI12-24'!$A$5:$H$17812,3,FALSE),VLOOKUP(ORÇAMENTO!B259,COMPOSIÇÕES!$A$9:$G$412,4,FALSE)))</f>
        <v>UN</v>
      </c>
      <c r="F259" s="112">
        <v>4</v>
      </c>
      <c r="G259" s="615"/>
      <c r="H259" s="110">
        <v>0.29310000000000003</v>
      </c>
      <c r="I259" s="104">
        <f t="shared" si="266"/>
        <v>0</v>
      </c>
      <c r="J259" s="471">
        <f t="shared" si="267"/>
        <v>0</v>
      </c>
      <c r="K259" s="890"/>
      <c r="L259" s="66"/>
      <c r="M259" s="170"/>
      <c r="N259" s="339"/>
      <c r="O259" s="277"/>
      <c r="P259" s="66"/>
      <c r="Q259" s="170"/>
      <c r="R259" s="339"/>
      <c r="S259" s="330"/>
      <c r="T259" s="354"/>
      <c r="U259" s="170"/>
      <c r="V259" s="363"/>
      <c r="W259" s="21"/>
      <c r="X259" s="354"/>
      <c r="Y259" s="168"/>
      <c r="Z259" s="341"/>
      <c r="AA259" s="277"/>
      <c r="AB259" s="354"/>
      <c r="AC259" s="168"/>
      <c r="AD259" s="341"/>
      <c r="AE259" s="277"/>
      <c r="AF259" s="66"/>
      <c r="AG259" s="170"/>
      <c r="AH259" s="339"/>
      <c r="AI259" s="277"/>
      <c r="AJ259" s="66"/>
      <c r="AK259" s="170"/>
      <c r="AL259" s="339"/>
      <c r="AM259" s="151"/>
      <c r="AN259" s="66"/>
      <c r="AO259" s="170"/>
      <c r="AP259" s="339"/>
      <c r="AQ259" s="151"/>
      <c r="AR259" s="66"/>
      <c r="AS259" s="170"/>
      <c r="AT259" s="339"/>
      <c r="AU259" s="151"/>
      <c r="AV259" s="364"/>
      <c r="AW259" s="170"/>
      <c r="AX259" s="479"/>
      <c r="AY259" s="151"/>
      <c r="AZ259" s="297"/>
      <c r="BA259" s="170"/>
      <c r="BB259" s="479"/>
      <c r="BC259" s="151"/>
      <c r="BD259" s="66"/>
      <c r="BE259" s="170">
        <f t="shared" si="241"/>
        <v>0</v>
      </c>
      <c r="BF259" s="339">
        <f t="shared" si="256"/>
        <v>0</v>
      </c>
      <c r="BG259" s="163"/>
      <c r="BH259" s="66"/>
      <c r="BI259" s="170">
        <f t="shared" si="242"/>
        <v>0</v>
      </c>
      <c r="BJ259" s="339">
        <f t="shared" si="243"/>
        <v>0</v>
      </c>
      <c r="BL259" s="66"/>
      <c r="BM259" s="170">
        <f t="shared" si="268"/>
        <v>0</v>
      </c>
      <c r="BN259" s="339">
        <f t="shared" si="269"/>
        <v>0</v>
      </c>
      <c r="BP259" s="66">
        <f t="shared" si="244"/>
        <v>0</v>
      </c>
      <c r="BQ259" s="170">
        <f t="shared" si="245"/>
        <v>0</v>
      </c>
      <c r="BR259" s="339">
        <f t="shared" si="246"/>
        <v>0</v>
      </c>
      <c r="BT259" s="66"/>
      <c r="BU259" s="170">
        <f t="shared" si="247"/>
        <v>0</v>
      </c>
      <c r="BV259" s="339">
        <f t="shared" si="248"/>
        <v>0</v>
      </c>
      <c r="BX259" s="418">
        <f t="shared" si="249"/>
        <v>0</v>
      </c>
      <c r="BY259" s="170">
        <f t="shared" si="250"/>
        <v>0</v>
      </c>
      <c r="BZ259" s="339">
        <v>0</v>
      </c>
      <c r="CB259" s="418">
        <f t="shared" si="251"/>
        <v>0</v>
      </c>
      <c r="CC259" s="170">
        <f t="shared" si="252"/>
        <v>0</v>
      </c>
      <c r="CD259" s="339">
        <v>0</v>
      </c>
      <c r="CF259" s="418">
        <v>0</v>
      </c>
      <c r="CG259" s="170">
        <v>0</v>
      </c>
      <c r="CH259" s="339">
        <v>0</v>
      </c>
      <c r="CJ259" s="418">
        <v>0</v>
      </c>
      <c r="CK259" s="170">
        <v>0</v>
      </c>
      <c r="CL259" s="339">
        <v>0</v>
      </c>
    </row>
    <row r="260" spans="1:90" ht="15" customHeight="1" outlineLevel="2">
      <c r="A260" s="193" t="s">
        <v>15</v>
      </c>
      <c r="B260" s="194">
        <v>89429</v>
      </c>
      <c r="C260" s="13" t="s">
        <v>13568</v>
      </c>
      <c r="D260" s="593" t="str">
        <f>IF(B260="","",IFERROR(VLOOKUP(B260,'SINAPI12-24'!$A$5:$H$17812,2,FALSE),VLOOKUP(ORÇAMENTO!B260,COMPOSIÇÕES!$A$9:$G$412,3,FALSE)))</f>
        <v>ADAPTADOR CURTO COM BOLSA E ROSCA PARA REGISTRO, PVC, SOLDÁVEL, DN 25MM X 3/4 , INSTALADO EM RAMAL DE DISTRIBUIÇÃO DE ÁGUA - FORNECIMENTO E INSTALAÇÃO. AF_06/2022</v>
      </c>
      <c r="E260" s="614" t="str">
        <f>IF(B260="","",IFERROR(VLOOKUP(B260,'SINAPI12-24'!$A$5:$H$17812,3,FALSE),VLOOKUP(ORÇAMENTO!B260,COMPOSIÇÕES!$A$9:$G$412,4,FALSE)))</f>
        <v>UN</v>
      </c>
      <c r="F260" s="112">
        <v>92</v>
      </c>
      <c r="G260" s="615"/>
      <c r="H260" s="110">
        <v>0.29310000000000003</v>
      </c>
      <c r="I260" s="104">
        <f t="shared" si="266"/>
        <v>0</v>
      </c>
      <c r="J260" s="471">
        <f t="shared" si="267"/>
        <v>0</v>
      </c>
      <c r="K260" s="890"/>
      <c r="L260" s="66"/>
      <c r="M260" s="170"/>
      <c r="N260" s="339"/>
      <c r="O260" s="277"/>
      <c r="P260" s="66"/>
      <c r="Q260" s="170"/>
      <c r="R260" s="339"/>
      <c r="S260" s="330"/>
      <c r="T260" s="354"/>
      <c r="U260" s="170"/>
      <c r="V260" s="363"/>
      <c r="W260" s="21"/>
      <c r="X260" s="354"/>
      <c r="Y260" s="168"/>
      <c r="Z260" s="341"/>
      <c r="AA260" s="277"/>
      <c r="AB260" s="354"/>
      <c r="AC260" s="168"/>
      <c r="AD260" s="341"/>
      <c r="AE260" s="277"/>
      <c r="AF260" s="66"/>
      <c r="AG260" s="170"/>
      <c r="AH260" s="339"/>
      <c r="AI260" s="277"/>
      <c r="AJ260" s="66"/>
      <c r="AK260" s="170"/>
      <c r="AL260" s="339"/>
      <c r="AM260" s="151"/>
      <c r="AN260" s="66"/>
      <c r="AO260" s="170"/>
      <c r="AP260" s="339"/>
      <c r="AQ260" s="151"/>
      <c r="AR260" s="66"/>
      <c r="AS260" s="170"/>
      <c r="AT260" s="339"/>
      <c r="AU260" s="151"/>
      <c r="AV260" s="364"/>
      <c r="AW260" s="170"/>
      <c r="AX260" s="479"/>
      <c r="AY260" s="151"/>
      <c r="AZ260" s="297"/>
      <c r="BA260" s="170"/>
      <c r="BB260" s="479"/>
      <c r="BC260" s="151"/>
      <c r="BD260" s="66"/>
      <c r="BE260" s="170">
        <f t="shared" si="241"/>
        <v>0</v>
      </c>
      <c r="BF260" s="339">
        <f t="shared" si="256"/>
        <v>0</v>
      </c>
      <c r="BG260" s="163"/>
      <c r="BH260" s="66"/>
      <c r="BI260" s="170">
        <f t="shared" si="242"/>
        <v>0</v>
      </c>
      <c r="BJ260" s="339">
        <f t="shared" si="243"/>
        <v>0</v>
      </c>
      <c r="BL260" s="66"/>
      <c r="BM260" s="170">
        <f t="shared" si="268"/>
        <v>0</v>
      </c>
      <c r="BN260" s="339">
        <f t="shared" si="269"/>
        <v>0</v>
      </c>
      <c r="BP260" s="66">
        <f t="shared" si="244"/>
        <v>0</v>
      </c>
      <c r="BQ260" s="170">
        <f t="shared" si="245"/>
        <v>0</v>
      </c>
      <c r="BR260" s="339">
        <f t="shared" si="246"/>
        <v>0</v>
      </c>
      <c r="BT260" s="66"/>
      <c r="BU260" s="170">
        <f t="shared" si="247"/>
        <v>0</v>
      </c>
      <c r="BV260" s="339">
        <f t="shared" si="248"/>
        <v>0</v>
      </c>
      <c r="BX260" s="418">
        <f t="shared" si="249"/>
        <v>0</v>
      </c>
      <c r="BY260" s="170">
        <f t="shared" si="250"/>
        <v>0</v>
      </c>
      <c r="BZ260" s="339">
        <v>0</v>
      </c>
      <c r="CB260" s="418">
        <f t="shared" si="251"/>
        <v>0</v>
      </c>
      <c r="CC260" s="170">
        <f t="shared" si="252"/>
        <v>0</v>
      </c>
      <c r="CD260" s="339">
        <v>0</v>
      </c>
      <c r="CF260" s="418">
        <v>0</v>
      </c>
      <c r="CG260" s="170">
        <v>0</v>
      </c>
      <c r="CH260" s="339">
        <v>0</v>
      </c>
      <c r="CJ260" s="418">
        <v>0</v>
      </c>
      <c r="CK260" s="170">
        <v>0</v>
      </c>
      <c r="CL260" s="339">
        <v>0</v>
      </c>
    </row>
    <row r="261" spans="1:90" ht="15" customHeight="1" outlineLevel="2">
      <c r="A261" s="193" t="s">
        <v>15</v>
      </c>
      <c r="B261" s="192">
        <v>89553</v>
      </c>
      <c r="C261" s="13" t="s">
        <v>13569</v>
      </c>
      <c r="D261" s="593" t="str">
        <f>IF(B261="","",IFERROR(VLOOKUP(B261,'SINAPI12-24'!$A$5:$H$17812,2,FALSE),VLOOKUP(ORÇAMENTO!B261,COMPOSIÇÕES!$A$9:$G$412,3,FALSE)))</f>
        <v>ADAPTADOR CURTO COM BOLSA E ROSCA PARA REGISTRO, PVC, SOLDÁVEL, DN 32MM X 1 , INSTALADO EM PRUMADA DE ÁGUA - FORNECIMENTO E INSTALAÇÃO. AF_06/2022</v>
      </c>
      <c r="E261" s="614" t="str">
        <f>IF(B261="","",IFERROR(VLOOKUP(B261,'SINAPI12-24'!$A$5:$H$17812,3,FALSE),VLOOKUP(ORÇAMENTO!B261,COMPOSIÇÕES!$A$9:$G$412,4,FALSE)))</f>
        <v>UN</v>
      </c>
      <c r="F261" s="112">
        <v>2</v>
      </c>
      <c r="G261" s="615"/>
      <c r="H261" s="110">
        <v>0.29310000000000003</v>
      </c>
      <c r="I261" s="104">
        <f t="shared" si="266"/>
        <v>0</v>
      </c>
      <c r="J261" s="471">
        <f t="shared" si="267"/>
        <v>0</v>
      </c>
      <c r="K261" s="890"/>
      <c r="L261" s="66"/>
      <c r="M261" s="170"/>
      <c r="N261" s="339"/>
      <c r="O261" s="277"/>
      <c r="P261" s="66"/>
      <c r="Q261" s="170"/>
      <c r="R261" s="339"/>
      <c r="S261" s="330"/>
      <c r="T261" s="354"/>
      <c r="U261" s="170"/>
      <c r="V261" s="363"/>
      <c r="W261" s="21"/>
      <c r="X261" s="354"/>
      <c r="Y261" s="168"/>
      <c r="Z261" s="341"/>
      <c r="AA261" s="277"/>
      <c r="AB261" s="354"/>
      <c r="AC261" s="168"/>
      <c r="AD261" s="341"/>
      <c r="AE261" s="277"/>
      <c r="AF261" s="66"/>
      <c r="AG261" s="170"/>
      <c r="AH261" s="339"/>
      <c r="AI261" s="277"/>
      <c r="AJ261" s="66"/>
      <c r="AK261" s="170"/>
      <c r="AL261" s="339"/>
      <c r="AM261" s="151"/>
      <c r="AN261" s="66"/>
      <c r="AO261" s="170"/>
      <c r="AP261" s="339"/>
      <c r="AQ261" s="151"/>
      <c r="AR261" s="66"/>
      <c r="AS261" s="170"/>
      <c r="AT261" s="339"/>
      <c r="AU261" s="151"/>
      <c r="AV261" s="364"/>
      <c r="AW261" s="170"/>
      <c r="AX261" s="479"/>
      <c r="AY261" s="151"/>
      <c r="AZ261" s="297"/>
      <c r="BA261" s="170"/>
      <c r="BB261" s="479"/>
      <c r="BC261" s="151"/>
      <c r="BD261" s="66"/>
      <c r="BE261" s="170">
        <f t="shared" si="241"/>
        <v>0</v>
      </c>
      <c r="BF261" s="339">
        <f t="shared" si="256"/>
        <v>0</v>
      </c>
      <c r="BG261" s="163"/>
      <c r="BH261" s="66"/>
      <c r="BI261" s="170">
        <f t="shared" si="242"/>
        <v>0</v>
      </c>
      <c r="BJ261" s="339">
        <f t="shared" si="243"/>
        <v>0</v>
      </c>
      <c r="BL261" s="66"/>
      <c r="BM261" s="170">
        <f t="shared" si="268"/>
        <v>0</v>
      </c>
      <c r="BN261" s="339">
        <f t="shared" si="269"/>
        <v>0</v>
      </c>
      <c r="BP261" s="66">
        <f t="shared" si="244"/>
        <v>0</v>
      </c>
      <c r="BQ261" s="170">
        <f t="shared" si="245"/>
        <v>0</v>
      </c>
      <c r="BR261" s="339">
        <f t="shared" si="246"/>
        <v>0</v>
      </c>
      <c r="BT261" s="66"/>
      <c r="BU261" s="170">
        <f t="shared" si="247"/>
        <v>0</v>
      </c>
      <c r="BV261" s="339">
        <f t="shared" si="248"/>
        <v>0</v>
      </c>
      <c r="BX261" s="418">
        <f t="shared" si="249"/>
        <v>0</v>
      </c>
      <c r="BY261" s="170">
        <f t="shared" si="250"/>
        <v>0</v>
      </c>
      <c r="BZ261" s="339">
        <v>0</v>
      </c>
      <c r="CB261" s="418">
        <f t="shared" si="251"/>
        <v>0</v>
      </c>
      <c r="CC261" s="170">
        <f t="shared" si="252"/>
        <v>0</v>
      </c>
      <c r="CD261" s="339">
        <v>0</v>
      </c>
      <c r="CF261" s="418">
        <v>0</v>
      </c>
      <c r="CG261" s="170">
        <v>0</v>
      </c>
      <c r="CH261" s="339">
        <v>0</v>
      </c>
      <c r="CJ261" s="418">
        <v>0</v>
      </c>
      <c r="CK261" s="170">
        <v>0</v>
      </c>
      <c r="CL261" s="339">
        <v>0</v>
      </c>
    </row>
    <row r="262" spans="1:90" ht="15" customHeight="1" outlineLevel="2">
      <c r="A262" s="193" t="s">
        <v>15</v>
      </c>
      <c r="B262" s="192">
        <v>89596</v>
      </c>
      <c r="C262" s="13" t="s">
        <v>13570</v>
      </c>
      <c r="D262" s="593" t="str">
        <f>IF(B262="","",IFERROR(VLOOKUP(B262,'SINAPI12-24'!$A$5:$H$17812,2,FALSE),VLOOKUP(ORÇAMENTO!B262,COMPOSIÇÕES!$A$9:$G$412,3,FALSE)))</f>
        <v>ADAPTADOR CURTO COM BOLSA E ROSCA PARA REGISTRO, PVC, SOLDÁVEL, DN 50MM X 1.1/2 , INSTALADO EM PRUMADA DE ÁGUA - FORNECIMENTO E INSTALAÇÃO. AF_06/2022</v>
      </c>
      <c r="E262" s="614" t="str">
        <f>IF(B262="","",IFERROR(VLOOKUP(B262,'SINAPI12-24'!$A$5:$H$17812,3,FALSE),VLOOKUP(ORÇAMENTO!B262,COMPOSIÇÕES!$A$9:$G$412,4,FALSE)))</f>
        <v>UN</v>
      </c>
      <c r="F262" s="112">
        <v>72</v>
      </c>
      <c r="G262" s="615"/>
      <c r="H262" s="110">
        <v>0.29310000000000003</v>
      </c>
      <c r="I262" s="104">
        <f t="shared" si="266"/>
        <v>0</v>
      </c>
      <c r="J262" s="471">
        <f t="shared" si="267"/>
        <v>0</v>
      </c>
      <c r="K262" s="890"/>
      <c r="L262" s="66"/>
      <c r="M262" s="170"/>
      <c r="N262" s="339"/>
      <c r="O262" s="277"/>
      <c r="P262" s="66"/>
      <c r="Q262" s="170"/>
      <c r="R262" s="339"/>
      <c r="S262" s="330"/>
      <c r="T262" s="354"/>
      <c r="U262" s="170"/>
      <c r="V262" s="363"/>
      <c r="W262" s="21"/>
      <c r="X262" s="354"/>
      <c r="Y262" s="168"/>
      <c r="Z262" s="341"/>
      <c r="AA262" s="277"/>
      <c r="AB262" s="354"/>
      <c r="AC262" s="168"/>
      <c r="AD262" s="341"/>
      <c r="AE262" s="277"/>
      <c r="AF262" s="66"/>
      <c r="AG262" s="170"/>
      <c r="AH262" s="339"/>
      <c r="AI262" s="277"/>
      <c r="AJ262" s="66"/>
      <c r="AK262" s="170"/>
      <c r="AL262" s="339"/>
      <c r="AM262" s="151"/>
      <c r="AN262" s="66"/>
      <c r="AO262" s="170"/>
      <c r="AP262" s="339"/>
      <c r="AQ262" s="151"/>
      <c r="AR262" s="66"/>
      <c r="AS262" s="170"/>
      <c r="AT262" s="339"/>
      <c r="AU262" s="151"/>
      <c r="AV262" s="364"/>
      <c r="AW262" s="170"/>
      <c r="AX262" s="479"/>
      <c r="AY262" s="151"/>
      <c r="AZ262" s="297"/>
      <c r="BA262" s="170"/>
      <c r="BB262" s="479"/>
      <c r="BC262" s="151"/>
      <c r="BD262" s="66"/>
      <c r="BE262" s="170">
        <f t="shared" si="241"/>
        <v>0</v>
      </c>
      <c r="BF262" s="339">
        <f t="shared" si="256"/>
        <v>0</v>
      </c>
      <c r="BG262" s="163"/>
      <c r="BH262" s="66"/>
      <c r="BI262" s="170">
        <f t="shared" si="242"/>
        <v>0</v>
      </c>
      <c r="BJ262" s="339">
        <f t="shared" si="243"/>
        <v>0</v>
      </c>
      <c r="BL262" s="66"/>
      <c r="BM262" s="170">
        <f t="shared" si="268"/>
        <v>0</v>
      </c>
      <c r="BN262" s="339">
        <f t="shared" si="269"/>
        <v>0</v>
      </c>
      <c r="BP262" s="66">
        <f t="shared" si="244"/>
        <v>0</v>
      </c>
      <c r="BQ262" s="170">
        <f t="shared" si="245"/>
        <v>0</v>
      </c>
      <c r="BR262" s="339">
        <f t="shared" si="246"/>
        <v>0</v>
      </c>
      <c r="BT262" s="66"/>
      <c r="BU262" s="170">
        <f t="shared" si="247"/>
        <v>0</v>
      </c>
      <c r="BV262" s="339">
        <f t="shared" si="248"/>
        <v>0</v>
      </c>
      <c r="BX262" s="418">
        <f t="shared" si="249"/>
        <v>0</v>
      </c>
      <c r="BY262" s="170">
        <f t="shared" si="250"/>
        <v>0</v>
      </c>
      <c r="BZ262" s="339">
        <v>0</v>
      </c>
      <c r="CB262" s="418">
        <f t="shared" si="251"/>
        <v>0</v>
      </c>
      <c r="CC262" s="170">
        <f t="shared" si="252"/>
        <v>0</v>
      </c>
      <c r="CD262" s="339">
        <v>0</v>
      </c>
      <c r="CF262" s="418">
        <v>0</v>
      </c>
      <c r="CG262" s="170">
        <v>0</v>
      </c>
      <c r="CH262" s="339">
        <v>0</v>
      </c>
      <c r="CJ262" s="418">
        <v>0</v>
      </c>
      <c r="CK262" s="170">
        <v>0</v>
      </c>
      <c r="CL262" s="339">
        <v>0</v>
      </c>
    </row>
    <row r="263" spans="1:90" ht="15" customHeight="1" outlineLevel="2">
      <c r="A263" s="193" t="s">
        <v>15</v>
      </c>
      <c r="B263" s="192">
        <v>89610</v>
      </c>
      <c r="C263" s="13" t="s">
        <v>13571</v>
      </c>
      <c r="D263" s="593" t="str">
        <f>IF(B263="","",IFERROR(VLOOKUP(B263,'SINAPI12-24'!$A$5:$H$17812,2,FALSE),VLOOKUP(ORÇAMENTO!B263,COMPOSIÇÕES!$A$9:$G$412,3,FALSE)))</f>
        <v>ADAPTADOR CURTO COM BOLSA E ROSCA PARA REGISTRO, PVC, SOLDÁVEL, DN 60MM X 2 , INSTALADO EM PRUMADA DE ÁGUA - FORNECIMENTO E INSTALAÇÃO. AF_06/2022</v>
      </c>
      <c r="E263" s="614" t="str">
        <f>IF(B263="","",IFERROR(VLOOKUP(B263,'SINAPI12-24'!$A$5:$H$17812,3,FALSE),VLOOKUP(ORÇAMENTO!B263,COMPOSIÇÕES!$A$9:$G$412,4,FALSE)))</f>
        <v>UN</v>
      </c>
      <c r="F263" s="112">
        <v>4</v>
      </c>
      <c r="G263" s="615"/>
      <c r="H263" s="110">
        <v>0.29310000000000003</v>
      </c>
      <c r="I263" s="104">
        <f t="shared" si="266"/>
        <v>0</v>
      </c>
      <c r="J263" s="471">
        <f t="shared" si="267"/>
        <v>0</v>
      </c>
      <c r="K263" s="890"/>
      <c r="L263" s="66"/>
      <c r="M263" s="170"/>
      <c r="N263" s="339"/>
      <c r="O263" s="277"/>
      <c r="P263" s="66"/>
      <c r="Q263" s="170"/>
      <c r="R263" s="339"/>
      <c r="S263" s="330"/>
      <c r="T263" s="354"/>
      <c r="U263" s="170"/>
      <c r="V263" s="363"/>
      <c r="W263" s="21"/>
      <c r="X263" s="354"/>
      <c r="Y263" s="168"/>
      <c r="Z263" s="341"/>
      <c r="AA263" s="277"/>
      <c r="AB263" s="354"/>
      <c r="AC263" s="168"/>
      <c r="AD263" s="341"/>
      <c r="AE263" s="277"/>
      <c r="AF263" s="66"/>
      <c r="AG263" s="170"/>
      <c r="AH263" s="339"/>
      <c r="AI263" s="277"/>
      <c r="AJ263" s="66"/>
      <c r="AK263" s="170"/>
      <c r="AL263" s="339"/>
      <c r="AM263" s="151"/>
      <c r="AN263" s="66"/>
      <c r="AO263" s="170"/>
      <c r="AP263" s="339"/>
      <c r="AQ263" s="151"/>
      <c r="AR263" s="66"/>
      <c r="AS263" s="170"/>
      <c r="AT263" s="339"/>
      <c r="AU263" s="151"/>
      <c r="AV263" s="364"/>
      <c r="AW263" s="170"/>
      <c r="AX263" s="479"/>
      <c r="AY263" s="151"/>
      <c r="AZ263" s="297"/>
      <c r="BA263" s="170"/>
      <c r="BB263" s="479"/>
      <c r="BC263" s="151"/>
      <c r="BD263" s="66"/>
      <c r="BE263" s="170">
        <f t="shared" si="241"/>
        <v>0</v>
      </c>
      <c r="BF263" s="339">
        <f t="shared" si="256"/>
        <v>0</v>
      </c>
      <c r="BG263" s="163"/>
      <c r="BH263" s="66"/>
      <c r="BI263" s="170">
        <f t="shared" si="242"/>
        <v>0</v>
      </c>
      <c r="BJ263" s="339">
        <f t="shared" si="243"/>
        <v>0</v>
      </c>
      <c r="BL263" s="66"/>
      <c r="BM263" s="170">
        <f t="shared" si="268"/>
        <v>0</v>
      </c>
      <c r="BN263" s="339">
        <f t="shared" si="269"/>
        <v>0</v>
      </c>
      <c r="BP263" s="66">
        <f t="shared" si="244"/>
        <v>0</v>
      </c>
      <c r="BQ263" s="170">
        <f t="shared" si="245"/>
        <v>0</v>
      </c>
      <c r="BR263" s="339">
        <f t="shared" si="246"/>
        <v>0</v>
      </c>
      <c r="BT263" s="66"/>
      <c r="BU263" s="170">
        <f t="shared" si="247"/>
        <v>0</v>
      </c>
      <c r="BV263" s="339">
        <f t="shared" si="248"/>
        <v>0</v>
      </c>
      <c r="BX263" s="418">
        <f t="shared" si="249"/>
        <v>0</v>
      </c>
      <c r="BY263" s="170">
        <f t="shared" si="250"/>
        <v>0</v>
      </c>
      <c r="BZ263" s="339">
        <v>0</v>
      </c>
      <c r="CB263" s="418">
        <f t="shared" si="251"/>
        <v>0</v>
      </c>
      <c r="CC263" s="170">
        <f t="shared" si="252"/>
        <v>0</v>
      </c>
      <c r="CD263" s="339">
        <v>0</v>
      </c>
      <c r="CF263" s="418">
        <v>0</v>
      </c>
      <c r="CG263" s="170">
        <v>0</v>
      </c>
      <c r="CH263" s="339">
        <v>0</v>
      </c>
      <c r="CJ263" s="418">
        <v>0</v>
      </c>
      <c r="CK263" s="170">
        <v>0</v>
      </c>
      <c r="CL263" s="339">
        <v>0</v>
      </c>
    </row>
    <row r="264" spans="1:90" ht="15" customHeight="1" outlineLevel="2">
      <c r="A264" s="193" t="s">
        <v>15</v>
      </c>
      <c r="B264" s="192">
        <v>89616</v>
      </c>
      <c r="C264" s="13" t="s">
        <v>13572</v>
      </c>
      <c r="D264" s="593" t="str">
        <f>IF(B264="","",IFERROR(VLOOKUP(B264,'SINAPI12-24'!$A$5:$H$17812,2,FALSE),VLOOKUP(ORÇAMENTO!B264,COMPOSIÇÕES!$A$9:$G$412,3,FALSE)))</f>
        <v>ADAPTADOR CURTO COM BOLSA E ROSCA PARA REGISTRO, PVC, SOLDÁVEL, DN 85MM X 3 , INSTALADO EM PRUMADA DE ÁGUA - FORNECIMENTO E INSTALAÇÃO. AF_06/2022</v>
      </c>
      <c r="E264" s="614" t="str">
        <f>IF(B264="","",IFERROR(VLOOKUP(B264,'SINAPI12-24'!$A$5:$H$17812,3,FALSE),VLOOKUP(ORÇAMENTO!B264,COMPOSIÇÕES!$A$9:$G$412,4,FALSE)))</f>
        <v>UN</v>
      </c>
      <c r="F264" s="195">
        <v>4</v>
      </c>
      <c r="G264" s="615"/>
      <c r="H264" s="110">
        <v>0.29310000000000003</v>
      </c>
      <c r="I264" s="104">
        <f t="shared" si="266"/>
        <v>0</v>
      </c>
      <c r="J264" s="471">
        <f t="shared" si="267"/>
        <v>0</v>
      </c>
      <c r="K264" s="890"/>
      <c r="L264" s="66"/>
      <c r="M264" s="170"/>
      <c r="N264" s="339"/>
      <c r="O264" s="277"/>
      <c r="P264" s="66"/>
      <c r="Q264" s="170"/>
      <c r="R264" s="339"/>
      <c r="S264" s="330"/>
      <c r="T264" s="354"/>
      <c r="U264" s="170"/>
      <c r="V264" s="363"/>
      <c r="W264" s="21"/>
      <c r="X264" s="354"/>
      <c r="Y264" s="168"/>
      <c r="Z264" s="341"/>
      <c r="AA264" s="277"/>
      <c r="AB264" s="354"/>
      <c r="AC264" s="168"/>
      <c r="AD264" s="341"/>
      <c r="AE264" s="277"/>
      <c r="AF264" s="66"/>
      <c r="AG264" s="170"/>
      <c r="AH264" s="339"/>
      <c r="AI264" s="277"/>
      <c r="AJ264" s="66"/>
      <c r="AK264" s="170"/>
      <c r="AL264" s="339"/>
      <c r="AM264" s="151"/>
      <c r="AN264" s="66"/>
      <c r="AO264" s="170"/>
      <c r="AP264" s="339"/>
      <c r="AQ264" s="151"/>
      <c r="AR264" s="66"/>
      <c r="AS264" s="170"/>
      <c r="AT264" s="339"/>
      <c r="AU264" s="151"/>
      <c r="AV264" s="364"/>
      <c r="AW264" s="170"/>
      <c r="AX264" s="479"/>
      <c r="AY264" s="151"/>
      <c r="AZ264" s="297"/>
      <c r="BA264" s="170"/>
      <c r="BB264" s="479"/>
      <c r="BC264" s="151"/>
      <c r="BD264" s="66"/>
      <c r="BE264" s="170">
        <f t="shared" si="241"/>
        <v>0</v>
      </c>
      <c r="BF264" s="339">
        <f t="shared" si="256"/>
        <v>0</v>
      </c>
      <c r="BG264" s="163"/>
      <c r="BH264" s="66"/>
      <c r="BI264" s="170">
        <f t="shared" si="242"/>
        <v>0</v>
      </c>
      <c r="BJ264" s="339">
        <f t="shared" si="243"/>
        <v>0</v>
      </c>
      <c r="BL264" s="66"/>
      <c r="BM264" s="170">
        <f t="shared" si="268"/>
        <v>0</v>
      </c>
      <c r="BN264" s="339">
        <f t="shared" si="269"/>
        <v>0</v>
      </c>
      <c r="BP264" s="66">
        <f t="shared" si="244"/>
        <v>0</v>
      </c>
      <c r="BQ264" s="170">
        <f t="shared" si="245"/>
        <v>0</v>
      </c>
      <c r="BR264" s="339">
        <f t="shared" si="246"/>
        <v>0</v>
      </c>
      <c r="BT264" s="66"/>
      <c r="BU264" s="170">
        <f t="shared" si="247"/>
        <v>0</v>
      </c>
      <c r="BV264" s="339">
        <f t="shared" si="248"/>
        <v>0</v>
      </c>
      <c r="BX264" s="418">
        <f t="shared" si="249"/>
        <v>0</v>
      </c>
      <c r="BY264" s="170">
        <f t="shared" si="250"/>
        <v>0</v>
      </c>
      <c r="BZ264" s="339">
        <v>0</v>
      </c>
      <c r="CB264" s="418">
        <f t="shared" si="251"/>
        <v>0</v>
      </c>
      <c r="CC264" s="170">
        <f t="shared" si="252"/>
        <v>0</v>
      </c>
      <c r="CD264" s="339">
        <v>0</v>
      </c>
      <c r="CF264" s="418">
        <v>0</v>
      </c>
      <c r="CG264" s="170">
        <v>0</v>
      </c>
      <c r="CH264" s="339">
        <v>0</v>
      </c>
      <c r="CJ264" s="418">
        <v>0</v>
      </c>
      <c r="CK264" s="170">
        <v>0</v>
      </c>
      <c r="CL264" s="339">
        <v>0</v>
      </c>
    </row>
    <row r="265" spans="1:90" ht="15" customHeight="1" outlineLevel="2">
      <c r="A265" s="193" t="s">
        <v>15</v>
      </c>
      <c r="B265" s="192">
        <v>89380</v>
      </c>
      <c r="C265" s="13" t="s">
        <v>13573</v>
      </c>
      <c r="D265" s="593" t="str">
        <f>IF(B265="","",IFERROR(VLOOKUP(B265,'SINAPI12-24'!$A$5:$H$17812,2,FALSE),VLOOKUP(ORÇAMENTO!B265,COMPOSIÇÕES!$A$9:$G$412,3,FALSE)))</f>
        <v>LUVA DE REDUÇÃO, PVC, SOLDÁVEL, DN 32MM X 25MM, INSTALADO EM RAMAL OU SUB-RAMAL DE ÁGUA - FORNECIMENTO E INSTALAÇÃO. AF_06/2022</v>
      </c>
      <c r="E265" s="614" t="str">
        <f>IF(B265="","",IFERROR(VLOOKUP(B265,'SINAPI12-24'!$A$5:$H$17812,3,FALSE),VLOOKUP(ORÇAMENTO!B265,COMPOSIÇÕES!$A$9:$G$412,4,FALSE)))</f>
        <v>UN</v>
      </c>
      <c r="F265" s="195">
        <v>4</v>
      </c>
      <c r="G265" s="615"/>
      <c r="H265" s="110">
        <v>0.29310000000000003</v>
      </c>
      <c r="I265" s="104">
        <f t="shared" si="266"/>
        <v>0</v>
      </c>
      <c r="J265" s="471">
        <f t="shared" si="267"/>
        <v>0</v>
      </c>
      <c r="K265" s="890"/>
      <c r="L265" s="66"/>
      <c r="M265" s="170"/>
      <c r="N265" s="339"/>
      <c r="O265" s="277"/>
      <c r="P265" s="66"/>
      <c r="Q265" s="170"/>
      <c r="R265" s="339"/>
      <c r="S265" s="330"/>
      <c r="T265" s="354"/>
      <c r="U265" s="170"/>
      <c r="V265" s="363"/>
      <c r="W265" s="21"/>
      <c r="X265" s="354"/>
      <c r="Y265" s="168"/>
      <c r="Z265" s="341"/>
      <c r="AA265" s="277"/>
      <c r="AB265" s="354"/>
      <c r="AC265" s="168"/>
      <c r="AD265" s="341"/>
      <c r="AE265" s="277"/>
      <c r="AF265" s="66"/>
      <c r="AG265" s="170"/>
      <c r="AH265" s="339"/>
      <c r="AI265" s="277"/>
      <c r="AJ265" s="66"/>
      <c r="AK265" s="170"/>
      <c r="AL265" s="339"/>
      <c r="AM265" s="151"/>
      <c r="AN265" s="66"/>
      <c r="AO265" s="170"/>
      <c r="AP265" s="339"/>
      <c r="AQ265" s="151"/>
      <c r="AR265" s="66"/>
      <c r="AS265" s="170"/>
      <c r="AT265" s="339"/>
      <c r="AU265" s="151"/>
      <c r="AV265" s="364"/>
      <c r="AW265" s="170"/>
      <c r="AX265" s="479"/>
      <c r="AY265" s="151"/>
      <c r="AZ265" s="297"/>
      <c r="BA265" s="170"/>
      <c r="BB265" s="479"/>
      <c r="BC265" s="151"/>
      <c r="BD265" s="66"/>
      <c r="BE265" s="170">
        <f t="shared" si="241"/>
        <v>0</v>
      </c>
      <c r="BF265" s="339">
        <f t="shared" si="256"/>
        <v>0</v>
      </c>
      <c r="BG265" s="163"/>
      <c r="BH265" s="66"/>
      <c r="BI265" s="170">
        <f t="shared" si="242"/>
        <v>0</v>
      </c>
      <c r="BJ265" s="339">
        <f t="shared" si="243"/>
        <v>0</v>
      </c>
      <c r="BL265" s="66"/>
      <c r="BM265" s="170">
        <f t="shared" si="268"/>
        <v>0</v>
      </c>
      <c r="BN265" s="339">
        <f t="shared" si="269"/>
        <v>0</v>
      </c>
      <c r="BP265" s="66">
        <f t="shared" si="244"/>
        <v>0</v>
      </c>
      <c r="BQ265" s="170">
        <f t="shared" si="245"/>
        <v>0</v>
      </c>
      <c r="BR265" s="339">
        <f t="shared" si="246"/>
        <v>0</v>
      </c>
      <c r="BT265" s="66"/>
      <c r="BU265" s="170">
        <f t="shared" si="247"/>
        <v>0</v>
      </c>
      <c r="BV265" s="339">
        <f t="shared" si="248"/>
        <v>0</v>
      </c>
      <c r="BX265" s="418">
        <f t="shared" si="249"/>
        <v>0</v>
      </c>
      <c r="BY265" s="170">
        <f t="shared" si="250"/>
        <v>0</v>
      </c>
      <c r="BZ265" s="339">
        <v>0</v>
      </c>
      <c r="CB265" s="418">
        <f t="shared" si="251"/>
        <v>0</v>
      </c>
      <c r="CC265" s="170">
        <f t="shared" si="252"/>
        <v>0</v>
      </c>
      <c r="CD265" s="339">
        <v>0</v>
      </c>
      <c r="CF265" s="418">
        <v>0</v>
      </c>
      <c r="CG265" s="170">
        <v>0</v>
      </c>
      <c r="CH265" s="339">
        <v>0</v>
      </c>
      <c r="CJ265" s="418">
        <v>0</v>
      </c>
      <c r="CK265" s="170">
        <v>0</v>
      </c>
      <c r="CL265" s="339">
        <v>0</v>
      </c>
    </row>
    <row r="266" spans="1:90" ht="15" customHeight="1" outlineLevel="2">
      <c r="A266" s="193" t="s">
        <v>15</v>
      </c>
      <c r="B266" s="192">
        <v>89605</v>
      </c>
      <c r="C266" s="13" t="s">
        <v>13574</v>
      </c>
      <c r="D266" s="593" t="str">
        <f>IF(B266="","",IFERROR(VLOOKUP(B266,'SINAPI12-24'!$A$5:$H$17812,2,FALSE),VLOOKUP(ORÇAMENTO!B266,COMPOSIÇÕES!$A$9:$G$412,3,FALSE)))</f>
        <v>LUVA DE REDUÇÃO, PVC, SOLDÁVEL, DN 60MM X 50MM, INSTALADO EM PRUMADA DE ÁGUA - FORNECIMENTO E INSTALAÇÃO. AF_06/2022</v>
      </c>
      <c r="E266" s="614" t="str">
        <f>IF(B266="","",IFERROR(VLOOKUP(B266,'SINAPI12-24'!$A$5:$H$17812,3,FALSE),VLOOKUP(ORÇAMENTO!B266,COMPOSIÇÕES!$A$9:$G$412,4,FALSE)))</f>
        <v>UN</v>
      </c>
      <c r="F266" s="195">
        <v>23</v>
      </c>
      <c r="G266" s="615"/>
      <c r="H266" s="110">
        <v>0.29310000000000003</v>
      </c>
      <c r="I266" s="104">
        <f t="shared" si="266"/>
        <v>0</v>
      </c>
      <c r="J266" s="471">
        <f t="shared" si="267"/>
        <v>0</v>
      </c>
      <c r="K266" s="890"/>
      <c r="L266" s="66"/>
      <c r="M266" s="170"/>
      <c r="N266" s="339"/>
      <c r="O266" s="277"/>
      <c r="P266" s="66"/>
      <c r="Q266" s="170"/>
      <c r="R266" s="339"/>
      <c r="S266" s="330"/>
      <c r="T266" s="354"/>
      <c r="U266" s="170"/>
      <c r="V266" s="363"/>
      <c r="W266" s="21"/>
      <c r="X266" s="354"/>
      <c r="Y266" s="168"/>
      <c r="Z266" s="341"/>
      <c r="AA266" s="277"/>
      <c r="AB266" s="354"/>
      <c r="AC266" s="168"/>
      <c r="AD266" s="341"/>
      <c r="AE266" s="277"/>
      <c r="AF266" s="66"/>
      <c r="AG266" s="170"/>
      <c r="AH266" s="339"/>
      <c r="AI266" s="277"/>
      <c r="AJ266" s="66"/>
      <c r="AK266" s="170"/>
      <c r="AL266" s="339"/>
      <c r="AM266" s="151"/>
      <c r="AN266" s="66"/>
      <c r="AO266" s="170"/>
      <c r="AP266" s="339"/>
      <c r="AQ266" s="151"/>
      <c r="AR266" s="66"/>
      <c r="AS266" s="170"/>
      <c r="AT266" s="339"/>
      <c r="AU266" s="151"/>
      <c r="AV266" s="364"/>
      <c r="AW266" s="170"/>
      <c r="AX266" s="479"/>
      <c r="AY266" s="151"/>
      <c r="AZ266" s="297"/>
      <c r="BA266" s="170"/>
      <c r="BB266" s="479"/>
      <c r="BC266" s="151"/>
      <c r="BD266" s="66"/>
      <c r="BE266" s="170">
        <f t="shared" si="241"/>
        <v>0</v>
      </c>
      <c r="BF266" s="339">
        <f t="shared" si="256"/>
        <v>0</v>
      </c>
      <c r="BG266" s="163"/>
      <c r="BH266" s="66"/>
      <c r="BI266" s="170">
        <f t="shared" si="242"/>
        <v>0</v>
      </c>
      <c r="BJ266" s="339">
        <f t="shared" si="243"/>
        <v>0</v>
      </c>
      <c r="BL266" s="66"/>
      <c r="BM266" s="170">
        <f t="shared" si="268"/>
        <v>0</v>
      </c>
      <c r="BN266" s="339">
        <f t="shared" si="269"/>
        <v>0</v>
      </c>
      <c r="BP266" s="66">
        <f t="shared" si="244"/>
        <v>0</v>
      </c>
      <c r="BQ266" s="170">
        <f t="shared" si="245"/>
        <v>0</v>
      </c>
      <c r="BR266" s="339">
        <f t="shared" si="246"/>
        <v>0</v>
      </c>
      <c r="BT266" s="66"/>
      <c r="BU266" s="170">
        <f t="shared" si="247"/>
        <v>0</v>
      </c>
      <c r="BV266" s="339">
        <f t="shared" si="248"/>
        <v>0</v>
      </c>
      <c r="BX266" s="418">
        <f t="shared" si="249"/>
        <v>0</v>
      </c>
      <c r="BY266" s="170">
        <f t="shared" si="250"/>
        <v>0</v>
      </c>
      <c r="BZ266" s="339">
        <v>0</v>
      </c>
      <c r="CB266" s="418">
        <f t="shared" si="251"/>
        <v>0</v>
      </c>
      <c r="CC266" s="170">
        <f t="shared" si="252"/>
        <v>0</v>
      </c>
      <c r="CD266" s="339">
        <v>0</v>
      </c>
      <c r="CF266" s="418">
        <v>0</v>
      </c>
      <c r="CG266" s="170">
        <v>0</v>
      </c>
      <c r="CH266" s="339">
        <v>0</v>
      </c>
      <c r="CJ266" s="418">
        <v>0</v>
      </c>
      <c r="CK266" s="170">
        <v>0</v>
      </c>
      <c r="CL266" s="339">
        <v>0</v>
      </c>
    </row>
    <row r="267" spans="1:90" ht="15" customHeight="1" outlineLevel="2">
      <c r="A267" s="193" t="s">
        <v>15</v>
      </c>
      <c r="B267" s="192">
        <v>89605</v>
      </c>
      <c r="C267" s="13" t="s">
        <v>13575</v>
      </c>
      <c r="D267" s="593" t="str">
        <f>IF(B267="","",IFERROR(VLOOKUP(B267,'SINAPI12-24'!$A$5:$H$17812,2,FALSE),VLOOKUP(ORÇAMENTO!B267,COMPOSIÇÕES!$A$9:$G$412,3,FALSE)))</f>
        <v>LUVA DE REDUÇÃO, PVC, SOLDÁVEL, DN 60MM X 50MM, INSTALADO EM PRUMADA DE ÁGUA - FORNECIMENTO E INSTALAÇÃO. AF_06/2022</v>
      </c>
      <c r="E267" s="614" t="str">
        <f>IF(B267="","",IFERROR(VLOOKUP(B267,'SINAPI12-24'!$A$5:$H$17812,3,FALSE),VLOOKUP(ORÇAMENTO!B267,COMPOSIÇÕES!$A$9:$G$412,4,FALSE)))</f>
        <v>UN</v>
      </c>
      <c r="F267" s="195">
        <v>12</v>
      </c>
      <c r="G267" s="615"/>
      <c r="H267" s="110">
        <v>0.29310000000000003</v>
      </c>
      <c r="I267" s="104">
        <f t="shared" si="266"/>
        <v>0</v>
      </c>
      <c r="J267" s="471">
        <f t="shared" si="267"/>
        <v>0</v>
      </c>
      <c r="K267" s="890"/>
      <c r="L267" s="66"/>
      <c r="M267" s="170"/>
      <c r="N267" s="339"/>
      <c r="O267" s="277"/>
      <c r="P267" s="66"/>
      <c r="Q267" s="170"/>
      <c r="R267" s="339"/>
      <c r="S267" s="330"/>
      <c r="T267" s="354"/>
      <c r="U267" s="170"/>
      <c r="V267" s="363"/>
      <c r="W267" s="21"/>
      <c r="X267" s="354"/>
      <c r="Y267" s="168"/>
      <c r="Z267" s="341"/>
      <c r="AA267" s="277"/>
      <c r="AB267" s="354"/>
      <c r="AC267" s="168"/>
      <c r="AD267" s="341"/>
      <c r="AE267" s="277"/>
      <c r="AF267" s="66"/>
      <c r="AG267" s="170"/>
      <c r="AH267" s="339"/>
      <c r="AI267" s="277"/>
      <c r="AJ267" s="66"/>
      <c r="AK267" s="170"/>
      <c r="AL267" s="339"/>
      <c r="AM267" s="151"/>
      <c r="AN267" s="66"/>
      <c r="AO267" s="170"/>
      <c r="AP267" s="339"/>
      <c r="AQ267" s="151"/>
      <c r="AR267" s="66"/>
      <c r="AS267" s="170"/>
      <c r="AT267" s="339"/>
      <c r="AU267" s="151"/>
      <c r="AV267" s="364"/>
      <c r="AW267" s="170"/>
      <c r="AX267" s="479"/>
      <c r="AY267" s="151"/>
      <c r="AZ267" s="297"/>
      <c r="BA267" s="170"/>
      <c r="BB267" s="479"/>
      <c r="BC267" s="151"/>
      <c r="BD267" s="66"/>
      <c r="BE267" s="170">
        <f t="shared" si="241"/>
        <v>0</v>
      </c>
      <c r="BF267" s="339">
        <f t="shared" si="256"/>
        <v>0</v>
      </c>
      <c r="BG267" s="163"/>
      <c r="BH267" s="66"/>
      <c r="BI267" s="170">
        <f t="shared" si="242"/>
        <v>0</v>
      </c>
      <c r="BJ267" s="339">
        <f t="shared" si="243"/>
        <v>0</v>
      </c>
      <c r="BL267" s="66"/>
      <c r="BM267" s="170">
        <f t="shared" si="268"/>
        <v>0</v>
      </c>
      <c r="BN267" s="339">
        <f t="shared" si="269"/>
        <v>0</v>
      </c>
      <c r="BP267" s="66">
        <f t="shared" si="244"/>
        <v>0</v>
      </c>
      <c r="BQ267" s="170">
        <f t="shared" si="245"/>
        <v>0</v>
      </c>
      <c r="BR267" s="339">
        <f t="shared" si="246"/>
        <v>0</v>
      </c>
      <c r="BT267" s="66"/>
      <c r="BU267" s="170">
        <f t="shared" si="247"/>
        <v>0</v>
      </c>
      <c r="BV267" s="339">
        <f t="shared" si="248"/>
        <v>0</v>
      </c>
      <c r="BX267" s="418">
        <f t="shared" si="249"/>
        <v>0</v>
      </c>
      <c r="BY267" s="170">
        <f t="shared" si="250"/>
        <v>0</v>
      </c>
      <c r="BZ267" s="339">
        <v>0</v>
      </c>
      <c r="CB267" s="418">
        <f t="shared" si="251"/>
        <v>0</v>
      </c>
      <c r="CC267" s="170">
        <f t="shared" si="252"/>
        <v>0</v>
      </c>
      <c r="CD267" s="339">
        <v>0</v>
      </c>
      <c r="CF267" s="418">
        <v>0</v>
      </c>
      <c r="CG267" s="170">
        <v>0</v>
      </c>
      <c r="CH267" s="339">
        <v>0</v>
      </c>
      <c r="CJ267" s="418">
        <v>0</v>
      </c>
      <c r="CK267" s="170">
        <v>0</v>
      </c>
      <c r="CL267" s="339">
        <v>0</v>
      </c>
    </row>
    <row r="268" spans="1:90" ht="15" customHeight="1" outlineLevel="2">
      <c r="A268" s="193" t="s">
        <v>13403</v>
      </c>
      <c r="B268" s="192" t="s">
        <v>13415</v>
      </c>
      <c r="C268" s="13" t="s">
        <v>13576</v>
      </c>
      <c r="D268" s="593" t="str">
        <f>IF(B268="","",IFERROR(VLOOKUP(B268,'SINAPI12-24'!$A$5:$H$17812,2,FALSE),VLOOKUP(ORÇAMENTO!B268,COMPOSIÇÕES!$A$9:$G$412,3,FALSE)))</f>
        <v>BUCHA REDUÇÃO PVC ROSC. D=3"X2 1/2" (85X75mm)</v>
      </c>
      <c r="E268" s="614" t="str">
        <f>IF(B268="","",IFERROR(VLOOKUP(B268,'SINAPI12-24'!$A$5:$H$17812,3,FALSE),VLOOKUP(ORÇAMENTO!B268,COMPOSIÇÕES!$A$9:$G$412,4,FALSE)))</f>
        <v>UN</v>
      </c>
      <c r="F268" s="195">
        <v>4</v>
      </c>
      <c r="G268" s="615"/>
      <c r="H268" s="110">
        <v>0.29310000000000003</v>
      </c>
      <c r="I268" s="104">
        <f t="shared" si="266"/>
        <v>0</v>
      </c>
      <c r="J268" s="471">
        <f t="shared" si="267"/>
        <v>0</v>
      </c>
      <c r="K268" s="890"/>
      <c r="L268" s="66"/>
      <c r="M268" s="170"/>
      <c r="N268" s="339"/>
      <c r="O268" s="277"/>
      <c r="P268" s="66"/>
      <c r="Q268" s="170"/>
      <c r="R268" s="339"/>
      <c r="S268" s="330"/>
      <c r="T268" s="354"/>
      <c r="U268" s="170"/>
      <c r="V268" s="363"/>
      <c r="W268" s="21"/>
      <c r="X268" s="354"/>
      <c r="Y268" s="168"/>
      <c r="Z268" s="341"/>
      <c r="AA268" s="277"/>
      <c r="AB268" s="354"/>
      <c r="AC268" s="168"/>
      <c r="AD268" s="341"/>
      <c r="AE268" s="277"/>
      <c r="AF268" s="66"/>
      <c r="AG268" s="170"/>
      <c r="AH268" s="339"/>
      <c r="AI268" s="277"/>
      <c r="AJ268" s="66"/>
      <c r="AK268" s="170"/>
      <c r="AL268" s="339"/>
      <c r="AM268" s="151"/>
      <c r="AN268" s="66"/>
      <c r="AO268" s="170"/>
      <c r="AP268" s="339"/>
      <c r="AQ268" s="151"/>
      <c r="AR268" s="66"/>
      <c r="AS268" s="170"/>
      <c r="AT268" s="339"/>
      <c r="AU268" s="151"/>
      <c r="AV268" s="364"/>
      <c r="AW268" s="170"/>
      <c r="AX268" s="479"/>
      <c r="AY268" s="151"/>
      <c r="AZ268" s="297"/>
      <c r="BA268" s="170"/>
      <c r="BB268" s="479"/>
      <c r="BC268" s="151"/>
      <c r="BD268" s="66"/>
      <c r="BE268" s="170">
        <f t="shared" si="241"/>
        <v>0</v>
      </c>
      <c r="BF268" s="339">
        <f t="shared" si="256"/>
        <v>0</v>
      </c>
      <c r="BG268" s="163"/>
      <c r="BH268" s="66"/>
      <c r="BI268" s="170">
        <f t="shared" si="242"/>
        <v>0</v>
      </c>
      <c r="BJ268" s="339">
        <f t="shared" si="243"/>
        <v>0</v>
      </c>
      <c r="BL268" s="66"/>
      <c r="BM268" s="170">
        <f t="shared" si="268"/>
        <v>0</v>
      </c>
      <c r="BN268" s="339">
        <f t="shared" si="269"/>
        <v>0</v>
      </c>
      <c r="BP268" s="66">
        <f t="shared" si="244"/>
        <v>0</v>
      </c>
      <c r="BQ268" s="170">
        <f t="shared" si="245"/>
        <v>0</v>
      </c>
      <c r="BR268" s="339">
        <f t="shared" si="246"/>
        <v>0</v>
      </c>
      <c r="BT268" s="66"/>
      <c r="BU268" s="170">
        <f t="shared" si="247"/>
        <v>0</v>
      </c>
      <c r="BV268" s="339">
        <f t="shared" si="248"/>
        <v>0</v>
      </c>
      <c r="BX268" s="418">
        <f t="shared" si="249"/>
        <v>0</v>
      </c>
      <c r="BY268" s="170">
        <f t="shared" si="250"/>
        <v>0</v>
      </c>
      <c r="BZ268" s="339">
        <v>0</v>
      </c>
      <c r="CB268" s="418">
        <f t="shared" si="251"/>
        <v>0</v>
      </c>
      <c r="CC268" s="170">
        <f t="shared" si="252"/>
        <v>0</v>
      </c>
      <c r="CD268" s="339">
        <v>0</v>
      </c>
      <c r="CF268" s="418">
        <v>0</v>
      </c>
      <c r="CG268" s="170">
        <v>0</v>
      </c>
      <c r="CH268" s="339">
        <v>0</v>
      </c>
      <c r="CJ268" s="418">
        <v>0</v>
      </c>
      <c r="CK268" s="170">
        <v>0</v>
      </c>
      <c r="CL268" s="339">
        <v>0</v>
      </c>
    </row>
    <row r="269" spans="1:90" ht="15" customHeight="1" outlineLevel="2">
      <c r="A269" s="193" t="s">
        <v>13403</v>
      </c>
      <c r="B269" s="192" t="s">
        <v>13416</v>
      </c>
      <c r="C269" s="13" t="s">
        <v>13577</v>
      </c>
      <c r="D269" s="593" t="str">
        <f>IF(B269="","",IFERROR(VLOOKUP(B269,'SINAPI12-24'!$A$5:$H$17812,2,FALSE),VLOOKUP(ORÇAMENTO!B269,COMPOSIÇÕES!$A$9:$G$412,3,FALSE)))</f>
        <v>BUCHA REDUÇÃO PVC ROSC. D=4"X3" (110X85mm)</v>
      </c>
      <c r="E269" s="614" t="str">
        <f>IF(B269="","",IFERROR(VLOOKUP(B269,'SINAPI12-24'!$A$5:$H$17812,3,FALSE),VLOOKUP(ORÇAMENTO!B269,COMPOSIÇÕES!$A$9:$G$412,4,FALSE)))</f>
        <v>UN</v>
      </c>
      <c r="F269" s="195">
        <v>2</v>
      </c>
      <c r="G269" s="615"/>
      <c r="H269" s="110">
        <v>0.29310000000000003</v>
      </c>
      <c r="I269" s="104">
        <f t="shared" si="266"/>
        <v>0</v>
      </c>
      <c r="J269" s="471">
        <f t="shared" si="267"/>
        <v>0</v>
      </c>
      <c r="K269" s="890"/>
      <c r="L269" s="66"/>
      <c r="M269" s="170"/>
      <c r="N269" s="339"/>
      <c r="O269" s="277"/>
      <c r="P269" s="66"/>
      <c r="Q269" s="170"/>
      <c r="R269" s="339"/>
      <c r="S269" s="330"/>
      <c r="T269" s="354"/>
      <c r="U269" s="170"/>
      <c r="V269" s="363"/>
      <c r="W269" s="21"/>
      <c r="X269" s="354"/>
      <c r="Y269" s="168"/>
      <c r="Z269" s="341"/>
      <c r="AA269" s="277"/>
      <c r="AB269" s="354"/>
      <c r="AC269" s="168"/>
      <c r="AD269" s="341"/>
      <c r="AE269" s="277"/>
      <c r="AF269" s="66"/>
      <c r="AG269" s="170"/>
      <c r="AH269" s="339"/>
      <c r="AI269" s="277"/>
      <c r="AJ269" s="66"/>
      <c r="AK269" s="170"/>
      <c r="AL269" s="339"/>
      <c r="AM269" s="151"/>
      <c r="AN269" s="66"/>
      <c r="AO269" s="170"/>
      <c r="AP269" s="339"/>
      <c r="AQ269" s="151"/>
      <c r="AR269" s="66"/>
      <c r="AS269" s="170"/>
      <c r="AT269" s="339"/>
      <c r="AU269" s="151"/>
      <c r="AV269" s="364"/>
      <c r="AW269" s="170"/>
      <c r="AX269" s="479"/>
      <c r="AY269" s="151"/>
      <c r="AZ269" s="297"/>
      <c r="BA269" s="170"/>
      <c r="BB269" s="479"/>
      <c r="BC269" s="151"/>
      <c r="BD269" s="66"/>
      <c r="BE269" s="170">
        <f t="shared" si="241"/>
        <v>0</v>
      </c>
      <c r="BF269" s="339">
        <f t="shared" si="256"/>
        <v>0</v>
      </c>
      <c r="BG269" s="163"/>
      <c r="BH269" s="66"/>
      <c r="BI269" s="170">
        <f t="shared" si="242"/>
        <v>0</v>
      </c>
      <c r="BJ269" s="339">
        <f t="shared" si="243"/>
        <v>0</v>
      </c>
      <c r="BL269" s="66"/>
      <c r="BM269" s="170">
        <f t="shared" si="268"/>
        <v>0</v>
      </c>
      <c r="BN269" s="339">
        <f t="shared" si="269"/>
        <v>0</v>
      </c>
      <c r="BP269" s="66">
        <f t="shared" si="244"/>
        <v>0</v>
      </c>
      <c r="BQ269" s="170">
        <f t="shared" si="245"/>
        <v>0</v>
      </c>
      <c r="BR269" s="339">
        <f t="shared" si="246"/>
        <v>0</v>
      </c>
      <c r="BT269" s="66"/>
      <c r="BU269" s="170">
        <f t="shared" si="247"/>
        <v>0</v>
      </c>
      <c r="BV269" s="339">
        <f t="shared" si="248"/>
        <v>0</v>
      </c>
      <c r="BX269" s="418">
        <f t="shared" si="249"/>
        <v>0</v>
      </c>
      <c r="BY269" s="170">
        <f t="shared" si="250"/>
        <v>0</v>
      </c>
      <c r="BZ269" s="339">
        <v>0</v>
      </c>
      <c r="CB269" s="418">
        <f t="shared" si="251"/>
        <v>0</v>
      </c>
      <c r="CC269" s="170">
        <f t="shared" si="252"/>
        <v>0</v>
      </c>
      <c r="CD269" s="339">
        <v>0</v>
      </c>
      <c r="CF269" s="418">
        <v>0</v>
      </c>
      <c r="CG269" s="170">
        <v>0</v>
      </c>
      <c r="CH269" s="339">
        <v>0</v>
      </c>
      <c r="CJ269" s="418">
        <v>0</v>
      </c>
      <c r="CK269" s="170">
        <v>0</v>
      </c>
      <c r="CL269" s="339">
        <v>0</v>
      </c>
    </row>
    <row r="270" spans="1:90" ht="15" customHeight="1" outlineLevel="2">
      <c r="A270" s="193" t="s">
        <v>15</v>
      </c>
      <c r="B270" s="192">
        <v>89579</v>
      </c>
      <c r="C270" s="13" t="s">
        <v>13578</v>
      </c>
      <c r="D270" s="593" t="str">
        <f>IF(B270="","",IFERROR(VLOOKUP(B270,'SINAPI12-24'!$A$5:$H$17812,2,FALSE),VLOOKUP(ORÇAMENTO!B270,COMPOSIÇÕES!$A$9:$G$412,3,FALSE)))</f>
        <v>LUVA DE REDUÇÃO, PVC, SOLDÁVEL, DN 50MM X 25MM, INSTALADO EM PRUMADA DE ÁGUA   FORNECIMENTO E INSTALAÇÃO. AF_06/2022</v>
      </c>
      <c r="E270" s="614" t="str">
        <f>IF(B270="","",IFERROR(VLOOKUP(B270,'SINAPI12-24'!$A$5:$H$17812,3,FALSE),VLOOKUP(ORÇAMENTO!B270,COMPOSIÇÕES!$A$9:$G$412,4,FALSE)))</f>
        <v>UN</v>
      </c>
      <c r="F270" s="112">
        <v>35</v>
      </c>
      <c r="G270" s="615"/>
      <c r="H270" s="110">
        <v>0.29310000000000003</v>
      </c>
      <c r="I270" s="104">
        <f t="shared" si="266"/>
        <v>0</v>
      </c>
      <c r="J270" s="471">
        <f t="shared" si="267"/>
        <v>0</v>
      </c>
      <c r="K270" s="890"/>
      <c r="L270" s="66"/>
      <c r="M270" s="170"/>
      <c r="N270" s="339"/>
      <c r="O270" s="277"/>
      <c r="P270" s="66"/>
      <c r="Q270" s="170"/>
      <c r="R270" s="339"/>
      <c r="S270" s="330"/>
      <c r="T270" s="354"/>
      <c r="U270" s="170"/>
      <c r="V270" s="363"/>
      <c r="W270" s="21"/>
      <c r="X270" s="354"/>
      <c r="Y270" s="168"/>
      <c r="Z270" s="341"/>
      <c r="AA270" s="277"/>
      <c r="AB270" s="354"/>
      <c r="AC270" s="168"/>
      <c r="AD270" s="341"/>
      <c r="AE270" s="277"/>
      <c r="AF270" s="66"/>
      <c r="AG270" s="170"/>
      <c r="AH270" s="339"/>
      <c r="AI270" s="277"/>
      <c r="AJ270" s="66"/>
      <c r="AK270" s="170"/>
      <c r="AL270" s="339"/>
      <c r="AM270" s="151"/>
      <c r="AN270" s="66"/>
      <c r="AO270" s="170"/>
      <c r="AP270" s="339"/>
      <c r="AQ270" s="151"/>
      <c r="AR270" s="66"/>
      <c r="AS270" s="170"/>
      <c r="AT270" s="339"/>
      <c r="AU270" s="151"/>
      <c r="AV270" s="364"/>
      <c r="AW270" s="170"/>
      <c r="AX270" s="479"/>
      <c r="AY270" s="151"/>
      <c r="AZ270" s="297"/>
      <c r="BA270" s="170"/>
      <c r="BB270" s="479"/>
      <c r="BC270" s="151"/>
      <c r="BD270" s="66"/>
      <c r="BE270" s="170">
        <f t="shared" si="241"/>
        <v>0</v>
      </c>
      <c r="BF270" s="339">
        <f t="shared" si="256"/>
        <v>0</v>
      </c>
      <c r="BG270" s="163"/>
      <c r="BH270" s="66"/>
      <c r="BI270" s="170">
        <f t="shared" si="242"/>
        <v>0</v>
      </c>
      <c r="BJ270" s="339">
        <f t="shared" si="243"/>
        <v>0</v>
      </c>
      <c r="BL270" s="66"/>
      <c r="BM270" s="170">
        <f t="shared" si="268"/>
        <v>0</v>
      </c>
      <c r="BN270" s="339">
        <f t="shared" si="269"/>
        <v>0</v>
      </c>
      <c r="BP270" s="66">
        <f t="shared" si="244"/>
        <v>0</v>
      </c>
      <c r="BQ270" s="170">
        <f t="shared" si="245"/>
        <v>0</v>
      </c>
      <c r="BR270" s="339">
        <f t="shared" si="246"/>
        <v>0</v>
      </c>
      <c r="BT270" s="66"/>
      <c r="BU270" s="170">
        <f t="shared" si="247"/>
        <v>0</v>
      </c>
      <c r="BV270" s="339">
        <f t="shared" si="248"/>
        <v>0</v>
      </c>
      <c r="BX270" s="418">
        <f t="shared" si="249"/>
        <v>0</v>
      </c>
      <c r="BY270" s="170">
        <f t="shared" si="250"/>
        <v>0</v>
      </c>
      <c r="BZ270" s="339">
        <v>0</v>
      </c>
      <c r="CB270" s="418">
        <f t="shared" si="251"/>
        <v>0</v>
      </c>
      <c r="CC270" s="170">
        <f t="shared" si="252"/>
        <v>0</v>
      </c>
      <c r="CD270" s="339">
        <v>0</v>
      </c>
      <c r="CF270" s="418">
        <v>0</v>
      </c>
      <c r="CG270" s="170">
        <v>0</v>
      </c>
      <c r="CH270" s="339">
        <v>0</v>
      </c>
      <c r="CJ270" s="418">
        <v>0</v>
      </c>
      <c r="CK270" s="170">
        <v>0</v>
      </c>
      <c r="CL270" s="339">
        <v>0</v>
      </c>
    </row>
    <row r="271" spans="1:90" ht="15" customHeight="1" outlineLevel="2">
      <c r="A271" s="193" t="s">
        <v>13403</v>
      </c>
      <c r="B271" s="192" t="s">
        <v>13417</v>
      </c>
      <c r="C271" s="13" t="s">
        <v>13579</v>
      </c>
      <c r="D271" s="593" t="str">
        <f>IF(B271="","",IFERROR(VLOOKUP(B271,'SINAPI12-24'!$A$5:$H$17812,2,FALSE),VLOOKUP(ORÇAMENTO!B271,COMPOSIÇÕES!$A$9:$G$412,3,FALSE)))</f>
        <v>BUCHA REDUÇÃO PVC ROSC. D=1 1/2"X1" (50X32mm)</v>
      </c>
      <c r="E271" s="614" t="str">
        <f>IF(B271="","",IFERROR(VLOOKUP(B271,'SINAPI12-24'!$A$5:$H$17812,3,FALSE),VLOOKUP(ORÇAMENTO!B271,COMPOSIÇÕES!$A$9:$G$412,4,FALSE)))</f>
        <v>UN</v>
      </c>
      <c r="F271" s="112">
        <v>2</v>
      </c>
      <c r="G271" s="615"/>
      <c r="H271" s="110">
        <v>0.29310000000000003</v>
      </c>
      <c r="I271" s="104">
        <f t="shared" si="266"/>
        <v>0</v>
      </c>
      <c r="J271" s="471">
        <f t="shared" si="267"/>
        <v>0</v>
      </c>
      <c r="K271" s="890"/>
      <c r="L271" s="66"/>
      <c r="M271" s="170"/>
      <c r="N271" s="339"/>
      <c r="O271" s="277"/>
      <c r="P271" s="66"/>
      <c r="Q271" s="170"/>
      <c r="R271" s="339"/>
      <c r="S271" s="330"/>
      <c r="T271" s="354"/>
      <c r="U271" s="170"/>
      <c r="V271" s="363"/>
      <c r="W271" s="21"/>
      <c r="X271" s="354"/>
      <c r="Y271" s="168"/>
      <c r="Z271" s="341"/>
      <c r="AA271" s="277"/>
      <c r="AB271" s="354"/>
      <c r="AC271" s="168"/>
      <c r="AD271" s="341"/>
      <c r="AE271" s="277"/>
      <c r="AF271" s="66"/>
      <c r="AG271" s="170"/>
      <c r="AH271" s="339"/>
      <c r="AI271" s="277"/>
      <c r="AJ271" s="66"/>
      <c r="AK271" s="170"/>
      <c r="AL271" s="339"/>
      <c r="AM271" s="151"/>
      <c r="AN271" s="66"/>
      <c r="AO271" s="170"/>
      <c r="AP271" s="339"/>
      <c r="AQ271" s="151"/>
      <c r="AR271" s="66"/>
      <c r="AS271" s="170"/>
      <c r="AT271" s="339"/>
      <c r="AU271" s="151"/>
      <c r="AV271" s="364"/>
      <c r="AW271" s="170"/>
      <c r="AX271" s="479"/>
      <c r="AY271" s="151"/>
      <c r="AZ271" s="297"/>
      <c r="BA271" s="170"/>
      <c r="BB271" s="479"/>
      <c r="BC271" s="151"/>
      <c r="BD271" s="66"/>
      <c r="BE271" s="170">
        <f t="shared" si="241"/>
        <v>0</v>
      </c>
      <c r="BF271" s="339">
        <f t="shared" si="256"/>
        <v>0</v>
      </c>
      <c r="BG271" s="163"/>
      <c r="BH271" s="66"/>
      <c r="BI271" s="170">
        <f t="shared" si="242"/>
        <v>0</v>
      </c>
      <c r="BJ271" s="339">
        <f t="shared" si="243"/>
        <v>0</v>
      </c>
      <c r="BL271" s="66"/>
      <c r="BM271" s="170">
        <f t="shared" si="268"/>
        <v>0</v>
      </c>
      <c r="BN271" s="339">
        <f t="shared" si="269"/>
        <v>0</v>
      </c>
      <c r="BP271" s="66">
        <f t="shared" si="244"/>
        <v>0</v>
      </c>
      <c r="BQ271" s="170">
        <f t="shared" si="245"/>
        <v>0</v>
      </c>
      <c r="BR271" s="339">
        <f t="shared" si="246"/>
        <v>0</v>
      </c>
      <c r="BT271" s="66"/>
      <c r="BU271" s="170">
        <f t="shared" si="247"/>
        <v>0</v>
      </c>
      <c r="BV271" s="339">
        <f t="shared" si="248"/>
        <v>0</v>
      </c>
      <c r="BX271" s="418">
        <f t="shared" si="249"/>
        <v>0</v>
      </c>
      <c r="BY271" s="170">
        <f t="shared" si="250"/>
        <v>0</v>
      </c>
      <c r="BZ271" s="339">
        <v>0</v>
      </c>
      <c r="CB271" s="418">
        <f t="shared" si="251"/>
        <v>0</v>
      </c>
      <c r="CC271" s="170">
        <f t="shared" si="252"/>
        <v>0</v>
      </c>
      <c r="CD271" s="339">
        <v>0</v>
      </c>
      <c r="CF271" s="418">
        <v>0</v>
      </c>
      <c r="CG271" s="170">
        <v>0</v>
      </c>
      <c r="CH271" s="339">
        <v>0</v>
      </c>
      <c r="CJ271" s="418">
        <v>0</v>
      </c>
      <c r="CK271" s="170">
        <v>0</v>
      </c>
      <c r="CL271" s="339">
        <v>0</v>
      </c>
    </row>
    <row r="272" spans="1:90" ht="15" customHeight="1" outlineLevel="2">
      <c r="A272" s="193" t="s">
        <v>15</v>
      </c>
      <c r="B272" s="192">
        <v>89579</v>
      </c>
      <c r="C272" s="13" t="s">
        <v>13580</v>
      </c>
      <c r="D272" s="593" t="str">
        <f>IF(B272="","",IFERROR(VLOOKUP(B272,'SINAPI12-24'!$A$5:$H$17812,2,FALSE),VLOOKUP(ORÇAMENTO!B272,COMPOSIÇÕES!$A$9:$G$412,3,FALSE)))</f>
        <v>LUVA DE REDUÇÃO, PVC, SOLDÁVEL, DN 50MM X 25MM, INSTALADO EM PRUMADA DE ÁGUA   FORNECIMENTO E INSTALAÇÃO. AF_06/2022</v>
      </c>
      <c r="E272" s="614" t="str">
        <f>IF(B272="","",IFERROR(VLOOKUP(B272,'SINAPI12-24'!$A$5:$H$17812,3,FALSE),VLOOKUP(ORÇAMENTO!B272,COMPOSIÇÕES!$A$9:$G$412,4,FALSE)))</f>
        <v>UN</v>
      </c>
      <c r="F272" s="112">
        <v>4</v>
      </c>
      <c r="G272" s="615"/>
      <c r="H272" s="110">
        <v>0.29310000000000003</v>
      </c>
      <c r="I272" s="104">
        <f t="shared" si="266"/>
        <v>0</v>
      </c>
      <c r="J272" s="471">
        <f t="shared" si="267"/>
        <v>0</v>
      </c>
      <c r="K272" s="890"/>
      <c r="L272" s="66"/>
      <c r="M272" s="170"/>
      <c r="N272" s="339"/>
      <c r="O272" s="277"/>
      <c r="P272" s="66"/>
      <c r="Q272" s="170"/>
      <c r="R272" s="339"/>
      <c r="S272" s="330"/>
      <c r="T272" s="354"/>
      <c r="U272" s="170"/>
      <c r="V272" s="363"/>
      <c r="W272" s="21"/>
      <c r="X272" s="354"/>
      <c r="Y272" s="168"/>
      <c r="Z272" s="341"/>
      <c r="AA272" s="277"/>
      <c r="AB272" s="354"/>
      <c r="AC272" s="168"/>
      <c r="AD272" s="341"/>
      <c r="AE272" s="277"/>
      <c r="AF272" s="66"/>
      <c r="AG272" s="170"/>
      <c r="AH272" s="339"/>
      <c r="AI272" s="277"/>
      <c r="AJ272" s="66"/>
      <c r="AK272" s="170"/>
      <c r="AL272" s="339"/>
      <c r="AM272" s="151"/>
      <c r="AN272" s="66"/>
      <c r="AO272" s="170"/>
      <c r="AP272" s="339"/>
      <c r="AQ272" s="151"/>
      <c r="AR272" s="66"/>
      <c r="AS272" s="170"/>
      <c r="AT272" s="339"/>
      <c r="AU272" s="151"/>
      <c r="AV272" s="364"/>
      <c r="AW272" s="170"/>
      <c r="AX272" s="479"/>
      <c r="AY272" s="151"/>
      <c r="AZ272" s="297"/>
      <c r="BA272" s="170"/>
      <c r="BB272" s="479"/>
      <c r="BC272" s="151"/>
      <c r="BD272" s="66"/>
      <c r="BE272" s="170">
        <f t="shared" si="241"/>
        <v>0</v>
      </c>
      <c r="BF272" s="339">
        <f t="shared" si="256"/>
        <v>0</v>
      </c>
      <c r="BG272" s="163"/>
      <c r="BH272" s="66"/>
      <c r="BI272" s="170">
        <f t="shared" si="242"/>
        <v>0</v>
      </c>
      <c r="BJ272" s="339">
        <f t="shared" si="243"/>
        <v>0</v>
      </c>
      <c r="BL272" s="66"/>
      <c r="BM272" s="170">
        <f t="shared" si="268"/>
        <v>0</v>
      </c>
      <c r="BN272" s="339">
        <f t="shared" si="269"/>
        <v>0</v>
      </c>
      <c r="BP272" s="66">
        <f t="shared" si="244"/>
        <v>0</v>
      </c>
      <c r="BQ272" s="170">
        <f t="shared" si="245"/>
        <v>0</v>
      </c>
      <c r="BR272" s="339">
        <f t="shared" si="246"/>
        <v>0</v>
      </c>
      <c r="BT272" s="66"/>
      <c r="BU272" s="170">
        <f t="shared" si="247"/>
        <v>0</v>
      </c>
      <c r="BV272" s="339">
        <f t="shared" si="248"/>
        <v>0</v>
      </c>
      <c r="BX272" s="418">
        <f t="shared" si="249"/>
        <v>0</v>
      </c>
      <c r="BY272" s="170">
        <f t="shared" si="250"/>
        <v>0</v>
      </c>
      <c r="BZ272" s="339">
        <v>0</v>
      </c>
      <c r="CB272" s="418">
        <f t="shared" si="251"/>
        <v>0</v>
      </c>
      <c r="CC272" s="170">
        <f t="shared" si="252"/>
        <v>0</v>
      </c>
      <c r="CD272" s="339">
        <v>0</v>
      </c>
      <c r="CF272" s="418">
        <v>0</v>
      </c>
      <c r="CG272" s="170">
        <v>0</v>
      </c>
      <c r="CH272" s="339">
        <v>0</v>
      </c>
      <c r="CJ272" s="418">
        <v>0</v>
      </c>
      <c r="CK272" s="170">
        <v>0</v>
      </c>
      <c r="CL272" s="339">
        <v>0</v>
      </c>
    </row>
    <row r="273" spans="1:90" ht="15" customHeight="1" outlineLevel="2">
      <c r="A273" s="193" t="s">
        <v>15</v>
      </c>
      <c r="B273" s="194">
        <v>89549</v>
      </c>
      <c r="C273" s="13" t="s">
        <v>13581</v>
      </c>
      <c r="D273" s="593" t="str">
        <f>IF(B273="","",IFERROR(VLOOKUP(B273,'SINAPI12-24'!$A$5:$H$17812,2,FALSE),VLOOKUP(ORÇAMENTO!B273,COMPOSIÇÕES!$A$9:$G$412,3,FALSE)))</f>
        <v>REDUÇÃO EXCÊNTRICA, PVC, SERIE R, ÁGUA PLUVIAL, DN 75 X 50 MM, JUNTA ELÁSTICA, FORNECIDO E INSTALADO EM RAMAL DE ENCAMINHAMENTO. AF_06/2022</v>
      </c>
      <c r="E273" s="614" t="str">
        <f>IF(B273="","",IFERROR(VLOOKUP(B273,'SINAPI12-24'!$A$5:$H$17812,3,FALSE),VLOOKUP(ORÇAMENTO!B273,COMPOSIÇÕES!$A$9:$G$412,4,FALSE)))</f>
        <v>UN</v>
      </c>
      <c r="F273" s="112">
        <v>2</v>
      </c>
      <c r="G273" s="615"/>
      <c r="H273" s="110">
        <v>0.29310000000000003</v>
      </c>
      <c r="I273" s="104">
        <f t="shared" si="266"/>
        <v>0</v>
      </c>
      <c r="J273" s="471">
        <f t="shared" si="267"/>
        <v>0</v>
      </c>
      <c r="K273" s="890"/>
      <c r="L273" s="66"/>
      <c r="M273" s="170"/>
      <c r="N273" s="339"/>
      <c r="O273" s="277"/>
      <c r="P273" s="66"/>
      <c r="Q273" s="170"/>
      <c r="R273" s="339"/>
      <c r="S273" s="330"/>
      <c r="T273" s="354"/>
      <c r="U273" s="170"/>
      <c r="V273" s="363"/>
      <c r="W273" s="21"/>
      <c r="X273" s="354"/>
      <c r="Y273" s="168"/>
      <c r="Z273" s="341"/>
      <c r="AA273" s="277"/>
      <c r="AB273" s="354"/>
      <c r="AC273" s="168"/>
      <c r="AD273" s="341"/>
      <c r="AE273" s="277"/>
      <c r="AF273" s="66"/>
      <c r="AG273" s="170"/>
      <c r="AH273" s="339"/>
      <c r="AI273" s="277"/>
      <c r="AJ273" s="66"/>
      <c r="AK273" s="170"/>
      <c r="AL273" s="339"/>
      <c r="AM273" s="151"/>
      <c r="AN273" s="66"/>
      <c r="AO273" s="170"/>
      <c r="AP273" s="339"/>
      <c r="AQ273" s="151"/>
      <c r="AR273" s="66"/>
      <c r="AS273" s="170"/>
      <c r="AT273" s="339"/>
      <c r="AU273" s="151"/>
      <c r="AV273" s="364"/>
      <c r="AW273" s="170"/>
      <c r="AX273" s="479"/>
      <c r="AY273" s="151"/>
      <c r="AZ273" s="297"/>
      <c r="BA273" s="170"/>
      <c r="BB273" s="479"/>
      <c r="BC273" s="151"/>
      <c r="BD273" s="66"/>
      <c r="BE273" s="170">
        <f t="shared" si="241"/>
        <v>0</v>
      </c>
      <c r="BF273" s="339">
        <f t="shared" si="256"/>
        <v>0</v>
      </c>
      <c r="BG273" s="163"/>
      <c r="BH273" s="66"/>
      <c r="BI273" s="170">
        <f t="shared" si="242"/>
        <v>0</v>
      </c>
      <c r="BJ273" s="339">
        <f t="shared" si="243"/>
        <v>0</v>
      </c>
      <c r="BL273" s="66"/>
      <c r="BM273" s="170">
        <f t="shared" si="268"/>
        <v>0</v>
      </c>
      <c r="BN273" s="339">
        <f t="shared" si="269"/>
        <v>0</v>
      </c>
      <c r="BP273" s="66">
        <f t="shared" si="244"/>
        <v>0</v>
      </c>
      <c r="BQ273" s="170">
        <f t="shared" si="245"/>
        <v>0</v>
      </c>
      <c r="BR273" s="339">
        <f t="shared" si="246"/>
        <v>0</v>
      </c>
      <c r="BT273" s="66"/>
      <c r="BU273" s="170">
        <f t="shared" si="247"/>
        <v>0</v>
      </c>
      <c r="BV273" s="339">
        <f t="shared" si="248"/>
        <v>0</v>
      </c>
      <c r="BX273" s="418">
        <f t="shared" si="249"/>
        <v>0</v>
      </c>
      <c r="BY273" s="170">
        <f t="shared" si="250"/>
        <v>0</v>
      </c>
      <c r="BZ273" s="339">
        <v>0</v>
      </c>
      <c r="CB273" s="418">
        <f t="shared" si="251"/>
        <v>0</v>
      </c>
      <c r="CC273" s="170">
        <f t="shared" si="252"/>
        <v>0</v>
      </c>
      <c r="CD273" s="339">
        <v>0</v>
      </c>
      <c r="CF273" s="418">
        <v>0</v>
      </c>
      <c r="CG273" s="170">
        <v>0</v>
      </c>
      <c r="CH273" s="339">
        <v>0</v>
      </c>
      <c r="CJ273" s="418">
        <v>0</v>
      </c>
      <c r="CK273" s="170">
        <v>0</v>
      </c>
      <c r="CL273" s="339">
        <v>0</v>
      </c>
    </row>
    <row r="274" spans="1:90" ht="15" customHeight="1" outlineLevel="2">
      <c r="A274" s="193" t="s">
        <v>13403</v>
      </c>
      <c r="B274" s="192" t="s">
        <v>13418</v>
      </c>
      <c r="C274" s="13" t="s">
        <v>13582</v>
      </c>
      <c r="D274" s="593" t="str">
        <f>IF(B274="","",IFERROR(VLOOKUP(B274,'SINAPI12-24'!$A$5:$H$17812,2,FALSE),VLOOKUP(ORÇAMENTO!B274,COMPOSIÇÕES!$A$9:$G$412,3,FALSE)))</f>
        <v>BUCHA REDUÇÃO PVC ROSC. D=3"X1 1/2" (85X50mm)</v>
      </c>
      <c r="E274" s="614" t="str">
        <f>IF(B274="","",IFERROR(VLOOKUP(B274,'SINAPI12-24'!$A$5:$H$17812,3,FALSE),VLOOKUP(ORÇAMENTO!B274,COMPOSIÇÕES!$A$9:$G$412,4,FALSE)))</f>
        <v>UN</v>
      </c>
      <c r="F274" s="112">
        <v>6</v>
      </c>
      <c r="G274" s="615"/>
      <c r="H274" s="110">
        <v>0.29310000000000003</v>
      </c>
      <c r="I274" s="104">
        <f t="shared" si="266"/>
        <v>0</v>
      </c>
      <c r="J274" s="471">
        <f t="shared" si="267"/>
        <v>0</v>
      </c>
      <c r="K274" s="890"/>
      <c r="L274" s="66"/>
      <c r="M274" s="170"/>
      <c r="N274" s="339"/>
      <c r="O274" s="277"/>
      <c r="P274" s="66"/>
      <c r="Q274" s="170"/>
      <c r="R274" s="339"/>
      <c r="S274" s="330"/>
      <c r="T274" s="354"/>
      <c r="U274" s="170"/>
      <c r="V274" s="363"/>
      <c r="W274" s="21"/>
      <c r="X274" s="354"/>
      <c r="Y274" s="168"/>
      <c r="Z274" s="341"/>
      <c r="AA274" s="277"/>
      <c r="AB274" s="354"/>
      <c r="AC274" s="168"/>
      <c r="AD274" s="341"/>
      <c r="AE274" s="277"/>
      <c r="AF274" s="66"/>
      <c r="AG274" s="170"/>
      <c r="AH274" s="339"/>
      <c r="AI274" s="277"/>
      <c r="AJ274" s="66"/>
      <c r="AK274" s="170"/>
      <c r="AL274" s="339"/>
      <c r="AM274" s="151"/>
      <c r="AN274" s="66"/>
      <c r="AO274" s="170"/>
      <c r="AP274" s="339"/>
      <c r="AQ274" s="151"/>
      <c r="AR274" s="66"/>
      <c r="AS274" s="170"/>
      <c r="AT274" s="339"/>
      <c r="AU274" s="151"/>
      <c r="AV274" s="364"/>
      <c r="AW274" s="170"/>
      <c r="AX274" s="479"/>
      <c r="AY274" s="151"/>
      <c r="AZ274" s="297"/>
      <c r="BA274" s="170"/>
      <c r="BB274" s="479"/>
      <c r="BC274" s="151"/>
      <c r="BD274" s="66"/>
      <c r="BE274" s="170">
        <f t="shared" si="241"/>
        <v>0</v>
      </c>
      <c r="BF274" s="339">
        <f t="shared" si="256"/>
        <v>0</v>
      </c>
      <c r="BG274" s="163"/>
      <c r="BH274" s="66"/>
      <c r="BI274" s="170">
        <f t="shared" si="242"/>
        <v>0</v>
      </c>
      <c r="BJ274" s="339">
        <f t="shared" si="243"/>
        <v>0</v>
      </c>
      <c r="BL274" s="66"/>
      <c r="BM274" s="170">
        <f t="shared" si="268"/>
        <v>0</v>
      </c>
      <c r="BN274" s="339">
        <f t="shared" si="269"/>
        <v>0</v>
      </c>
      <c r="BP274" s="66">
        <f t="shared" si="244"/>
        <v>0</v>
      </c>
      <c r="BQ274" s="170">
        <f t="shared" si="245"/>
        <v>0</v>
      </c>
      <c r="BR274" s="339">
        <f t="shared" si="246"/>
        <v>0</v>
      </c>
      <c r="BT274" s="66"/>
      <c r="BU274" s="170">
        <f t="shared" si="247"/>
        <v>0</v>
      </c>
      <c r="BV274" s="339">
        <f t="shared" si="248"/>
        <v>0</v>
      </c>
      <c r="BX274" s="418">
        <f t="shared" si="249"/>
        <v>0</v>
      </c>
      <c r="BY274" s="170">
        <f t="shared" si="250"/>
        <v>0</v>
      </c>
      <c r="BZ274" s="339">
        <v>0</v>
      </c>
      <c r="CB274" s="418">
        <f t="shared" si="251"/>
        <v>0</v>
      </c>
      <c r="CC274" s="170">
        <f t="shared" si="252"/>
        <v>0</v>
      </c>
      <c r="CD274" s="339">
        <v>0</v>
      </c>
      <c r="CF274" s="418">
        <v>0</v>
      </c>
      <c r="CG274" s="170">
        <v>0</v>
      </c>
      <c r="CH274" s="339">
        <v>0</v>
      </c>
      <c r="CJ274" s="418">
        <v>0</v>
      </c>
      <c r="CK274" s="170">
        <v>0</v>
      </c>
      <c r="CL274" s="339">
        <v>0</v>
      </c>
    </row>
    <row r="275" spans="1:90" ht="15" customHeight="1" outlineLevel="2">
      <c r="A275" s="193" t="s">
        <v>15</v>
      </c>
      <c r="B275" s="192">
        <v>89493</v>
      </c>
      <c r="C275" s="13" t="s">
        <v>13583</v>
      </c>
      <c r="D275" s="593" t="str">
        <f>IF(B275="","",IFERROR(VLOOKUP(B275,'SINAPI12-24'!$A$5:$H$17812,2,FALSE),VLOOKUP(ORÇAMENTO!B275,COMPOSIÇÕES!$A$9:$G$412,3,FALSE)))</f>
        <v>JOELHO 45 GRAUS, PVC, SOLDÁVEL, DN 32MM, INSTALADO EM PRUMADA DE ÁGUA - FORNECIMENTO E INSTALAÇÃO. AF_06/2022</v>
      </c>
      <c r="E275" s="614" t="str">
        <f>IF(B275="","",IFERROR(VLOOKUP(B275,'SINAPI12-24'!$A$5:$H$17812,3,FALSE),VLOOKUP(ORÇAMENTO!B275,COMPOSIÇÕES!$A$9:$G$412,4,FALSE)))</f>
        <v>UN</v>
      </c>
      <c r="F275" s="112">
        <v>2</v>
      </c>
      <c r="G275" s="615"/>
      <c r="H275" s="110">
        <v>0.29310000000000003</v>
      </c>
      <c r="I275" s="104">
        <f t="shared" si="266"/>
        <v>0</v>
      </c>
      <c r="J275" s="471">
        <f t="shared" si="267"/>
        <v>0</v>
      </c>
      <c r="K275" s="890"/>
      <c r="L275" s="66"/>
      <c r="M275" s="170"/>
      <c r="N275" s="339"/>
      <c r="O275" s="277"/>
      <c r="P275" s="66"/>
      <c r="Q275" s="170"/>
      <c r="R275" s="339"/>
      <c r="S275" s="330"/>
      <c r="T275" s="354"/>
      <c r="U275" s="170"/>
      <c r="V275" s="363"/>
      <c r="W275" s="21"/>
      <c r="X275" s="354"/>
      <c r="Y275" s="168"/>
      <c r="Z275" s="341"/>
      <c r="AA275" s="277"/>
      <c r="AB275" s="354"/>
      <c r="AC275" s="168"/>
      <c r="AD275" s="341"/>
      <c r="AE275" s="277"/>
      <c r="AF275" s="66"/>
      <c r="AG275" s="170"/>
      <c r="AH275" s="339"/>
      <c r="AI275" s="277"/>
      <c r="AJ275" s="66"/>
      <c r="AK275" s="170"/>
      <c r="AL275" s="339"/>
      <c r="AM275" s="151"/>
      <c r="AN275" s="66"/>
      <c r="AO275" s="170"/>
      <c r="AP275" s="339"/>
      <c r="AQ275" s="151"/>
      <c r="AR275" s="66"/>
      <c r="AS275" s="170"/>
      <c r="AT275" s="339"/>
      <c r="AU275" s="151"/>
      <c r="AV275" s="364"/>
      <c r="AW275" s="170"/>
      <c r="AX275" s="479"/>
      <c r="AY275" s="151"/>
      <c r="AZ275" s="297"/>
      <c r="BA275" s="170"/>
      <c r="BB275" s="479"/>
      <c r="BC275" s="151"/>
      <c r="BD275" s="66"/>
      <c r="BE275" s="170">
        <f t="shared" si="241"/>
        <v>0</v>
      </c>
      <c r="BF275" s="339">
        <f t="shared" si="256"/>
        <v>0</v>
      </c>
      <c r="BG275" s="163"/>
      <c r="BH275" s="66"/>
      <c r="BI275" s="170">
        <f t="shared" si="242"/>
        <v>0</v>
      </c>
      <c r="BJ275" s="339">
        <f t="shared" si="243"/>
        <v>0</v>
      </c>
      <c r="BL275" s="66"/>
      <c r="BM275" s="170">
        <f t="shared" si="268"/>
        <v>0</v>
      </c>
      <c r="BN275" s="339">
        <f t="shared" si="269"/>
        <v>0</v>
      </c>
      <c r="BP275" s="66">
        <f t="shared" si="244"/>
        <v>0</v>
      </c>
      <c r="BQ275" s="170">
        <f t="shared" si="245"/>
        <v>0</v>
      </c>
      <c r="BR275" s="339">
        <f t="shared" si="246"/>
        <v>0</v>
      </c>
      <c r="BT275" s="66"/>
      <c r="BU275" s="170">
        <f t="shared" si="247"/>
        <v>0</v>
      </c>
      <c r="BV275" s="339">
        <f t="shared" si="248"/>
        <v>0</v>
      </c>
      <c r="BX275" s="418">
        <f t="shared" si="249"/>
        <v>0</v>
      </c>
      <c r="BY275" s="170">
        <f t="shared" si="250"/>
        <v>0</v>
      </c>
      <c r="BZ275" s="339">
        <v>0</v>
      </c>
      <c r="CB275" s="418">
        <f t="shared" si="251"/>
        <v>0</v>
      </c>
      <c r="CC275" s="170">
        <f t="shared" si="252"/>
        <v>0</v>
      </c>
      <c r="CD275" s="339">
        <v>0</v>
      </c>
      <c r="CF275" s="418">
        <v>0</v>
      </c>
      <c r="CG275" s="170">
        <v>0</v>
      </c>
      <c r="CH275" s="339">
        <v>0</v>
      </c>
      <c r="CJ275" s="418">
        <v>0</v>
      </c>
      <c r="CK275" s="170">
        <v>0</v>
      </c>
      <c r="CL275" s="339">
        <v>0</v>
      </c>
    </row>
    <row r="276" spans="1:90" ht="15" customHeight="1" outlineLevel="2">
      <c r="A276" s="193" t="s">
        <v>15</v>
      </c>
      <c r="B276" s="192">
        <v>89502</v>
      </c>
      <c r="C276" s="13" t="s">
        <v>13584</v>
      </c>
      <c r="D276" s="593" t="str">
        <f>IF(B276="","",IFERROR(VLOOKUP(B276,'SINAPI12-24'!$A$5:$H$17812,2,FALSE),VLOOKUP(ORÇAMENTO!B276,COMPOSIÇÕES!$A$9:$G$412,3,FALSE)))</f>
        <v>JOELHO 45 GRAUS, PVC, SOLDÁVEL, DN 50MM, INSTALADO EM PRUMADA DE ÁGUA - FORNECIMENTO E INSTALAÇÃO. AF_06/2022</v>
      </c>
      <c r="E276" s="614" t="str">
        <f>IF(B276="","",IFERROR(VLOOKUP(B276,'SINAPI12-24'!$A$5:$H$17812,3,FALSE),VLOOKUP(ORÇAMENTO!B276,COMPOSIÇÕES!$A$9:$G$412,4,FALSE)))</f>
        <v>UN</v>
      </c>
      <c r="F276" s="112">
        <v>6</v>
      </c>
      <c r="G276" s="615"/>
      <c r="H276" s="110">
        <v>0.29310000000000003</v>
      </c>
      <c r="I276" s="104">
        <f t="shared" si="266"/>
        <v>0</v>
      </c>
      <c r="J276" s="471">
        <f t="shared" si="267"/>
        <v>0</v>
      </c>
      <c r="K276" s="890"/>
      <c r="L276" s="66"/>
      <c r="M276" s="170"/>
      <c r="N276" s="339"/>
      <c r="O276" s="277"/>
      <c r="P276" s="66"/>
      <c r="Q276" s="170"/>
      <c r="R276" s="339"/>
      <c r="S276" s="330"/>
      <c r="T276" s="354"/>
      <c r="U276" s="170"/>
      <c r="V276" s="363"/>
      <c r="W276" s="21"/>
      <c r="X276" s="354"/>
      <c r="Y276" s="168"/>
      <c r="Z276" s="341"/>
      <c r="AA276" s="277"/>
      <c r="AB276" s="354"/>
      <c r="AC276" s="168"/>
      <c r="AD276" s="341"/>
      <c r="AE276" s="277"/>
      <c r="AF276" s="66"/>
      <c r="AG276" s="170"/>
      <c r="AH276" s="339"/>
      <c r="AI276" s="277"/>
      <c r="AJ276" s="66"/>
      <c r="AK276" s="170"/>
      <c r="AL276" s="339"/>
      <c r="AM276" s="151"/>
      <c r="AN276" s="66"/>
      <c r="AO276" s="170"/>
      <c r="AP276" s="339"/>
      <c r="AQ276" s="151"/>
      <c r="AR276" s="66"/>
      <c r="AS276" s="170"/>
      <c r="AT276" s="339"/>
      <c r="AU276" s="151"/>
      <c r="AV276" s="364"/>
      <c r="AW276" s="170"/>
      <c r="AX276" s="479"/>
      <c r="AY276" s="151"/>
      <c r="AZ276" s="297"/>
      <c r="BA276" s="170"/>
      <c r="BB276" s="479"/>
      <c r="BC276" s="151"/>
      <c r="BD276" s="66"/>
      <c r="BE276" s="170">
        <f t="shared" si="241"/>
        <v>0</v>
      </c>
      <c r="BF276" s="339">
        <f t="shared" si="256"/>
        <v>0</v>
      </c>
      <c r="BG276" s="163"/>
      <c r="BH276" s="66"/>
      <c r="BI276" s="170">
        <f t="shared" si="242"/>
        <v>0</v>
      </c>
      <c r="BJ276" s="339">
        <f t="shared" si="243"/>
        <v>0</v>
      </c>
      <c r="BL276" s="66"/>
      <c r="BM276" s="170">
        <f t="shared" si="268"/>
        <v>0</v>
      </c>
      <c r="BN276" s="339">
        <f t="shared" si="269"/>
        <v>0</v>
      </c>
      <c r="BP276" s="66">
        <f t="shared" si="244"/>
        <v>0</v>
      </c>
      <c r="BQ276" s="170">
        <f t="shared" si="245"/>
        <v>0</v>
      </c>
      <c r="BR276" s="339">
        <f t="shared" si="246"/>
        <v>0</v>
      </c>
      <c r="BT276" s="66"/>
      <c r="BU276" s="170">
        <f t="shared" si="247"/>
        <v>0</v>
      </c>
      <c r="BV276" s="339">
        <f t="shared" si="248"/>
        <v>0</v>
      </c>
      <c r="BX276" s="418">
        <f t="shared" si="249"/>
        <v>0</v>
      </c>
      <c r="BY276" s="170">
        <f t="shared" si="250"/>
        <v>0</v>
      </c>
      <c r="BZ276" s="339">
        <v>0</v>
      </c>
      <c r="CB276" s="418">
        <f t="shared" si="251"/>
        <v>0</v>
      </c>
      <c r="CC276" s="170">
        <f t="shared" si="252"/>
        <v>0</v>
      </c>
      <c r="CD276" s="339">
        <v>0</v>
      </c>
      <c r="CF276" s="418">
        <v>0</v>
      </c>
      <c r="CG276" s="170">
        <v>0</v>
      </c>
      <c r="CH276" s="339">
        <v>0</v>
      </c>
      <c r="CJ276" s="418">
        <v>0</v>
      </c>
      <c r="CK276" s="170">
        <v>0</v>
      </c>
      <c r="CL276" s="339">
        <v>0</v>
      </c>
    </row>
    <row r="277" spans="1:90" ht="15" customHeight="1" outlineLevel="2">
      <c r="A277" s="193" t="s">
        <v>15</v>
      </c>
      <c r="B277" s="192">
        <v>89523</v>
      </c>
      <c r="C277" s="13" t="s">
        <v>13585</v>
      </c>
      <c r="D277" s="593" t="str">
        <f>IF(B277="","",IFERROR(VLOOKUP(B277,'SINAPI12-24'!$A$5:$H$17812,2,FALSE),VLOOKUP(ORÇAMENTO!B277,COMPOSIÇÕES!$A$9:$G$412,3,FALSE)))</f>
        <v>JOELHO 45 GRAUS, PVC, SOLDÁVEL, DN 85MM, INSTALADO EM PRUMADA DE ÁGUA - FORNECIMENTO E INSTALAÇÃO. AF_06/2022</v>
      </c>
      <c r="E277" s="614" t="str">
        <f>IF(B277="","",IFERROR(VLOOKUP(B277,'SINAPI12-24'!$A$5:$H$17812,3,FALSE),VLOOKUP(ORÇAMENTO!B277,COMPOSIÇÕES!$A$9:$G$412,4,FALSE)))</f>
        <v>UN</v>
      </c>
      <c r="F277" s="112">
        <v>1</v>
      </c>
      <c r="G277" s="615"/>
      <c r="H277" s="110">
        <v>0.29310000000000003</v>
      </c>
      <c r="I277" s="104">
        <f t="shared" si="266"/>
        <v>0</v>
      </c>
      <c r="J277" s="471">
        <f t="shared" si="267"/>
        <v>0</v>
      </c>
      <c r="K277" s="890"/>
      <c r="L277" s="66"/>
      <c r="M277" s="170"/>
      <c r="N277" s="339"/>
      <c r="O277" s="277"/>
      <c r="P277" s="66"/>
      <c r="Q277" s="170"/>
      <c r="R277" s="339"/>
      <c r="S277" s="330"/>
      <c r="T277" s="354"/>
      <c r="U277" s="170"/>
      <c r="V277" s="363"/>
      <c r="W277" s="21"/>
      <c r="X277" s="354"/>
      <c r="Y277" s="168"/>
      <c r="Z277" s="341"/>
      <c r="AA277" s="277"/>
      <c r="AB277" s="354"/>
      <c r="AC277" s="168"/>
      <c r="AD277" s="341"/>
      <c r="AE277" s="277"/>
      <c r="AF277" s="66"/>
      <c r="AG277" s="170"/>
      <c r="AH277" s="339"/>
      <c r="AI277" s="277"/>
      <c r="AJ277" s="66"/>
      <c r="AK277" s="170"/>
      <c r="AL277" s="339"/>
      <c r="AM277" s="151"/>
      <c r="AN277" s="66"/>
      <c r="AO277" s="170"/>
      <c r="AP277" s="339"/>
      <c r="AQ277" s="151"/>
      <c r="AR277" s="66"/>
      <c r="AS277" s="170"/>
      <c r="AT277" s="339"/>
      <c r="AU277" s="151"/>
      <c r="AV277" s="364"/>
      <c r="AW277" s="170"/>
      <c r="AX277" s="479"/>
      <c r="AY277" s="151"/>
      <c r="AZ277" s="297"/>
      <c r="BA277" s="170"/>
      <c r="BB277" s="479"/>
      <c r="BC277" s="151"/>
      <c r="BD277" s="66"/>
      <c r="BE277" s="170">
        <f t="shared" si="241"/>
        <v>0</v>
      </c>
      <c r="BF277" s="339">
        <f t="shared" si="256"/>
        <v>0</v>
      </c>
      <c r="BG277" s="163"/>
      <c r="BH277" s="66"/>
      <c r="BI277" s="170">
        <f t="shared" si="242"/>
        <v>0</v>
      </c>
      <c r="BJ277" s="339">
        <f t="shared" si="243"/>
        <v>0</v>
      </c>
      <c r="BL277" s="66"/>
      <c r="BM277" s="170">
        <f t="shared" si="268"/>
        <v>0</v>
      </c>
      <c r="BN277" s="339">
        <f t="shared" si="269"/>
        <v>0</v>
      </c>
      <c r="BP277" s="66">
        <f t="shared" si="244"/>
        <v>0</v>
      </c>
      <c r="BQ277" s="170">
        <f t="shared" si="245"/>
        <v>0</v>
      </c>
      <c r="BR277" s="339">
        <f t="shared" si="246"/>
        <v>0</v>
      </c>
      <c r="BT277" s="66"/>
      <c r="BU277" s="170">
        <f t="shared" si="247"/>
        <v>0</v>
      </c>
      <c r="BV277" s="339">
        <f t="shared" si="248"/>
        <v>0</v>
      </c>
      <c r="BX277" s="418">
        <f t="shared" si="249"/>
        <v>0</v>
      </c>
      <c r="BY277" s="170">
        <f t="shared" si="250"/>
        <v>0</v>
      </c>
      <c r="BZ277" s="339">
        <v>0</v>
      </c>
      <c r="CB277" s="418">
        <f t="shared" si="251"/>
        <v>0</v>
      </c>
      <c r="CC277" s="170">
        <f t="shared" si="252"/>
        <v>0</v>
      </c>
      <c r="CD277" s="339">
        <v>0</v>
      </c>
      <c r="CF277" s="418">
        <v>0</v>
      </c>
      <c r="CG277" s="170">
        <v>0</v>
      </c>
      <c r="CH277" s="339">
        <v>0</v>
      </c>
      <c r="CJ277" s="418">
        <v>0</v>
      </c>
      <c r="CK277" s="170">
        <v>0</v>
      </c>
      <c r="CL277" s="339">
        <v>0</v>
      </c>
    </row>
    <row r="278" spans="1:90" ht="15" customHeight="1" outlineLevel="2">
      <c r="A278" s="193" t="s">
        <v>15</v>
      </c>
      <c r="B278" s="192">
        <v>89358</v>
      </c>
      <c r="C278" s="13" t="s">
        <v>13586</v>
      </c>
      <c r="D278" s="593" t="str">
        <f>IF(B278="","",IFERROR(VLOOKUP(B278,'SINAPI12-24'!$A$5:$H$17812,2,FALSE),VLOOKUP(ORÇAMENTO!B278,COMPOSIÇÕES!$A$9:$G$412,3,FALSE)))</f>
        <v>JOELHO 90 GRAUS, PVC, SOLDÁVEL, DN 20MM, INSTALADO EM RAMAL OU SUB-RAMAL DE ÁGUA - FORNECIMENTO E INSTALAÇÃO. AF_06/2022</v>
      </c>
      <c r="E278" s="614" t="str">
        <f>IF(B278="","",IFERROR(VLOOKUP(B278,'SINAPI12-24'!$A$5:$H$17812,3,FALSE),VLOOKUP(ORÇAMENTO!B278,COMPOSIÇÕES!$A$9:$G$412,4,FALSE)))</f>
        <v>UN</v>
      </c>
      <c r="F278" s="112">
        <v>4</v>
      </c>
      <c r="G278" s="615"/>
      <c r="H278" s="110">
        <v>0.29310000000000003</v>
      </c>
      <c r="I278" s="104">
        <f t="shared" si="266"/>
        <v>0</v>
      </c>
      <c r="J278" s="471">
        <f t="shared" si="267"/>
        <v>0</v>
      </c>
      <c r="K278" s="890"/>
      <c r="L278" s="66"/>
      <c r="M278" s="170"/>
      <c r="N278" s="339"/>
      <c r="O278" s="277"/>
      <c r="P278" s="66"/>
      <c r="Q278" s="170"/>
      <c r="R278" s="339"/>
      <c r="S278" s="330"/>
      <c r="T278" s="354"/>
      <c r="U278" s="170"/>
      <c r="V278" s="363"/>
      <c r="W278" s="21"/>
      <c r="X278" s="354"/>
      <c r="Y278" s="168"/>
      <c r="Z278" s="341"/>
      <c r="AA278" s="277"/>
      <c r="AB278" s="354"/>
      <c r="AC278" s="168"/>
      <c r="AD278" s="341"/>
      <c r="AE278" s="277"/>
      <c r="AF278" s="66"/>
      <c r="AG278" s="170"/>
      <c r="AH278" s="339"/>
      <c r="AI278" s="277"/>
      <c r="AJ278" s="66"/>
      <c r="AK278" s="170"/>
      <c r="AL278" s="339"/>
      <c r="AM278" s="151"/>
      <c r="AN278" s="66"/>
      <c r="AO278" s="170"/>
      <c r="AP278" s="339"/>
      <c r="AQ278" s="151"/>
      <c r="AR278" s="66"/>
      <c r="AS278" s="170"/>
      <c r="AT278" s="339"/>
      <c r="AU278" s="151"/>
      <c r="AV278" s="364"/>
      <c r="AW278" s="170"/>
      <c r="AX278" s="479"/>
      <c r="AY278" s="151"/>
      <c r="AZ278" s="297"/>
      <c r="BA278" s="170"/>
      <c r="BB278" s="479"/>
      <c r="BC278" s="151"/>
      <c r="BD278" s="66"/>
      <c r="BE278" s="170">
        <f t="shared" si="241"/>
        <v>0</v>
      </c>
      <c r="BF278" s="339">
        <f t="shared" si="256"/>
        <v>0</v>
      </c>
      <c r="BG278" s="163"/>
      <c r="BH278" s="66"/>
      <c r="BI278" s="170">
        <f t="shared" si="242"/>
        <v>0</v>
      </c>
      <c r="BJ278" s="339">
        <f t="shared" si="243"/>
        <v>0</v>
      </c>
      <c r="BL278" s="66"/>
      <c r="BM278" s="170">
        <f t="shared" si="268"/>
        <v>0</v>
      </c>
      <c r="BN278" s="339">
        <f t="shared" si="269"/>
        <v>0</v>
      </c>
      <c r="BP278" s="66">
        <f t="shared" si="244"/>
        <v>0</v>
      </c>
      <c r="BQ278" s="170">
        <f t="shared" si="245"/>
        <v>0</v>
      </c>
      <c r="BR278" s="339">
        <f t="shared" si="246"/>
        <v>0</v>
      </c>
      <c r="BT278" s="66"/>
      <c r="BU278" s="170">
        <f t="shared" si="247"/>
        <v>0</v>
      </c>
      <c r="BV278" s="339">
        <f t="shared" si="248"/>
        <v>0</v>
      </c>
      <c r="BX278" s="418">
        <f t="shared" si="249"/>
        <v>0</v>
      </c>
      <c r="BY278" s="170">
        <f t="shared" si="250"/>
        <v>0</v>
      </c>
      <c r="BZ278" s="339">
        <v>0</v>
      </c>
      <c r="CB278" s="418">
        <f t="shared" si="251"/>
        <v>0</v>
      </c>
      <c r="CC278" s="170">
        <f t="shared" si="252"/>
        <v>0</v>
      </c>
      <c r="CD278" s="339">
        <v>0</v>
      </c>
      <c r="CF278" s="418">
        <v>0</v>
      </c>
      <c r="CG278" s="170">
        <v>0</v>
      </c>
      <c r="CH278" s="339">
        <v>0</v>
      </c>
      <c r="CJ278" s="418">
        <v>0</v>
      </c>
      <c r="CK278" s="170">
        <v>0</v>
      </c>
      <c r="CL278" s="339">
        <v>0</v>
      </c>
    </row>
    <row r="279" spans="1:90" ht="15" customHeight="1" outlineLevel="2">
      <c r="A279" s="193" t="s">
        <v>15</v>
      </c>
      <c r="B279" s="192">
        <v>89362</v>
      </c>
      <c r="C279" s="13" t="s">
        <v>13587</v>
      </c>
      <c r="D279" s="593" t="str">
        <f>IF(B279="","",IFERROR(VLOOKUP(B279,'SINAPI12-24'!$A$5:$H$17812,2,FALSE),VLOOKUP(ORÇAMENTO!B279,COMPOSIÇÕES!$A$9:$G$412,3,FALSE)))</f>
        <v>JOELHO 90 GRAUS, PVC, SOLDÁVEL, DN 25MM, INSTALADO EM RAMAL OU SUB-RAMAL DE ÁGUA - FORNECIMENTO E INSTALAÇÃO. AF_06/2022</v>
      </c>
      <c r="E279" s="614" t="str">
        <f>IF(B279="","",IFERROR(VLOOKUP(B279,'SINAPI12-24'!$A$5:$H$17812,3,FALSE),VLOOKUP(ORÇAMENTO!B279,COMPOSIÇÕES!$A$9:$G$412,4,FALSE)))</f>
        <v>UN</v>
      </c>
      <c r="F279" s="112">
        <v>155</v>
      </c>
      <c r="G279" s="615"/>
      <c r="H279" s="110">
        <v>0.29310000000000003</v>
      </c>
      <c r="I279" s="104">
        <f t="shared" si="266"/>
        <v>0</v>
      </c>
      <c r="J279" s="471">
        <f t="shared" si="267"/>
        <v>0</v>
      </c>
      <c r="K279" s="890"/>
      <c r="L279" s="66"/>
      <c r="M279" s="170"/>
      <c r="N279" s="339"/>
      <c r="O279" s="277"/>
      <c r="P279" s="66"/>
      <c r="Q279" s="170"/>
      <c r="R279" s="339"/>
      <c r="S279" s="330"/>
      <c r="T279" s="354"/>
      <c r="U279" s="170"/>
      <c r="V279" s="363"/>
      <c r="W279" s="21"/>
      <c r="X279" s="354"/>
      <c r="Y279" s="168"/>
      <c r="Z279" s="341"/>
      <c r="AA279" s="277"/>
      <c r="AB279" s="354"/>
      <c r="AC279" s="168"/>
      <c r="AD279" s="341"/>
      <c r="AE279" s="277"/>
      <c r="AF279" s="66"/>
      <c r="AG279" s="170"/>
      <c r="AH279" s="339"/>
      <c r="AI279" s="277"/>
      <c r="AJ279" s="66"/>
      <c r="AK279" s="170"/>
      <c r="AL279" s="339"/>
      <c r="AM279" s="151"/>
      <c r="AN279" s="66"/>
      <c r="AO279" s="170"/>
      <c r="AP279" s="339"/>
      <c r="AQ279" s="151"/>
      <c r="AR279" s="66"/>
      <c r="AS279" s="170"/>
      <c r="AT279" s="339"/>
      <c r="AU279" s="151"/>
      <c r="AV279" s="364"/>
      <c r="AW279" s="170"/>
      <c r="AX279" s="479"/>
      <c r="AY279" s="151"/>
      <c r="AZ279" s="297"/>
      <c r="BA279" s="170"/>
      <c r="BB279" s="479"/>
      <c r="BC279" s="151"/>
      <c r="BD279" s="66"/>
      <c r="BE279" s="170">
        <f t="shared" si="241"/>
        <v>0</v>
      </c>
      <c r="BF279" s="339">
        <f t="shared" si="256"/>
        <v>0</v>
      </c>
      <c r="BG279" s="163"/>
      <c r="BH279" s="66"/>
      <c r="BI279" s="170">
        <f t="shared" si="242"/>
        <v>0</v>
      </c>
      <c r="BJ279" s="339">
        <f t="shared" si="243"/>
        <v>0</v>
      </c>
      <c r="BL279" s="66"/>
      <c r="BM279" s="170">
        <f t="shared" si="268"/>
        <v>0</v>
      </c>
      <c r="BN279" s="339">
        <f t="shared" si="269"/>
        <v>0</v>
      </c>
      <c r="BP279" s="66">
        <f t="shared" si="244"/>
        <v>0</v>
      </c>
      <c r="BQ279" s="170">
        <f t="shared" si="245"/>
        <v>0</v>
      </c>
      <c r="BR279" s="339">
        <f t="shared" si="246"/>
        <v>0</v>
      </c>
      <c r="BT279" s="66"/>
      <c r="BU279" s="170">
        <f t="shared" si="247"/>
        <v>0</v>
      </c>
      <c r="BV279" s="339">
        <f t="shared" si="248"/>
        <v>0</v>
      </c>
      <c r="BX279" s="418">
        <f t="shared" si="249"/>
        <v>0</v>
      </c>
      <c r="BY279" s="170">
        <f t="shared" si="250"/>
        <v>0</v>
      </c>
      <c r="BZ279" s="339">
        <v>0</v>
      </c>
      <c r="CB279" s="418">
        <f t="shared" si="251"/>
        <v>0</v>
      </c>
      <c r="CC279" s="170">
        <f t="shared" si="252"/>
        <v>0</v>
      </c>
      <c r="CD279" s="339">
        <v>0</v>
      </c>
      <c r="CF279" s="418">
        <v>0</v>
      </c>
      <c r="CG279" s="170">
        <v>0</v>
      </c>
      <c r="CH279" s="339">
        <v>0</v>
      </c>
      <c r="CJ279" s="418">
        <v>0</v>
      </c>
      <c r="CK279" s="170">
        <v>0</v>
      </c>
      <c r="CL279" s="339">
        <v>0</v>
      </c>
    </row>
    <row r="280" spans="1:90" ht="15" customHeight="1" outlineLevel="2">
      <c r="A280" s="193" t="s">
        <v>15</v>
      </c>
      <c r="B280" s="192">
        <v>89367</v>
      </c>
      <c r="C280" s="13" t="s">
        <v>13588</v>
      </c>
      <c r="D280" s="593" t="str">
        <f>IF(B280="","",IFERROR(VLOOKUP(B280,'SINAPI12-24'!$A$5:$H$17812,2,FALSE),VLOOKUP(ORÇAMENTO!B280,COMPOSIÇÕES!$A$9:$G$412,3,FALSE)))</f>
        <v>JOELHO 90 GRAUS, PVC, SOLDÁVEL, DN 32MM, INSTALADO EM RAMAL OU SUB-RAMAL DE ÁGUA - FORNECIMENTO E INSTALAÇÃO. AF_06/2022</v>
      </c>
      <c r="E280" s="614" t="str">
        <f>IF(B280="","",IFERROR(VLOOKUP(B280,'SINAPI12-24'!$A$5:$H$17812,3,FALSE),VLOOKUP(ORÇAMENTO!B280,COMPOSIÇÕES!$A$9:$G$412,4,FALSE)))</f>
        <v>UN</v>
      </c>
      <c r="F280" s="112">
        <v>3</v>
      </c>
      <c r="G280" s="615"/>
      <c r="H280" s="110">
        <v>0.29310000000000003</v>
      </c>
      <c r="I280" s="104">
        <f t="shared" si="266"/>
        <v>0</v>
      </c>
      <c r="J280" s="471">
        <f t="shared" si="267"/>
        <v>0</v>
      </c>
      <c r="K280" s="890"/>
      <c r="L280" s="66"/>
      <c r="M280" s="170"/>
      <c r="N280" s="339"/>
      <c r="O280" s="277"/>
      <c r="P280" s="66"/>
      <c r="Q280" s="170"/>
      <c r="R280" s="339"/>
      <c r="S280" s="330"/>
      <c r="T280" s="354"/>
      <c r="U280" s="170"/>
      <c r="V280" s="363"/>
      <c r="W280" s="21"/>
      <c r="X280" s="354"/>
      <c r="Y280" s="168"/>
      <c r="Z280" s="341"/>
      <c r="AA280" s="277"/>
      <c r="AB280" s="354"/>
      <c r="AC280" s="168"/>
      <c r="AD280" s="341"/>
      <c r="AE280" s="277"/>
      <c r="AF280" s="66"/>
      <c r="AG280" s="170"/>
      <c r="AH280" s="339"/>
      <c r="AI280" s="277"/>
      <c r="AJ280" s="66"/>
      <c r="AK280" s="170"/>
      <c r="AL280" s="339"/>
      <c r="AM280" s="151"/>
      <c r="AN280" s="66"/>
      <c r="AO280" s="170"/>
      <c r="AP280" s="339"/>
      <c r="AQ280" s="151"/>
      <c r="AR280" s="66"/>
      <c r="AS280" s="170"/>
      <c r="AT280" s="339"/>
      <c r="AU280" s="151"/>
      <c r="AV280" s="364"/>
      <c r="AW280" s="170"/>
      <c r="AX280" s="479"/>
      <c r="AY280" s="151"/>
      <c r="AZ280" s="297"/>
      <c r="BA280" s="170"/>
      <c r="BB280" s="479"/>
      <c r="BC280" s="151"/>
      <c r="BD280" s="66"/>
      <c r="BE280" s="170">
        <f t="shared" si="241"/>
        <v>0</v>
      </c>
      <c r="BF280" s="339">
        <f t="shared" si="256"/>
        <v>0</v>
      </c>
      <c r="BG280" s="163"/>
      <c r="BH280" s="66"/>
      <c r="BI280" s="170">
        <f t="shared" si="242"/>
        <v>0</v>
      </c>
      <c r="BJ280" s="339">
        <f t="shared" si="243"/>
        <v>0</v>
      </c>
      <c r="BL280" s="66"/>
      <c r="BM280" s="170">
        <f t="shared" si="268"/>
        <v>0</v>
      </c>
      <c r="BN280" s="339">
        <f t="shared" si="269"/>
        <v>0</v>
      </c>
      <c r="BP280" s="66">
        <f t="shared" si="244"/>
        <v>0</v>
      </c>
      <c r="BQ280" s="170">
        <f t="shared" si="245"/>
        <v>0</v>
      </c>
      <c r="BR280" s="339">
        <f t="shared" si="246"/>
        <v>0</v>
      </c>
      <c r="BT280" s="66"/>
      <c r="BU280" s="170">
        <f t="shared" si="247"/>
        <v>0</v>
      </c>
      <c r="BV280" s="339">
        <f t="shared" si="248"/>
        <v>0</v>
      </c>
      <c r="BX280" s="418">
        <f t="shared" si="249"/>
        <v>0</v>
      </c>
      <c r="BY280" s="170">
        <f t="shared" si="250"/>
        <v>0</v>
      </c>
      <c r="BZ280" s="339">
        <v>0</v>
      </c>
      <c r="CB280" s="418">
        <f t="shared" si="251"/>
        <v>0</v>
      </c>
      <c r="CC280" s="170">
        <f t="shared" si="252"/>
        <v>0</v>
      </c>
      <c r="CD280" s="339">
        <v>0</v>
      </c>
      <c r="CF280" s="418">
        <v>0</v>
      </c>
      <c r="CG280" s="170">
        <v>0</v>
      </c>
      <c r="CH280" s="339">
        <v>0</v>
      </c>
      <c r="CJ280" s="418">
        <v>0</v>
      </c>
      <c r="CK280" s="170">
        <v>0</v>
      </c>
      <c r="CL280" s="339">
        <v>0</v>
      </c>
    </row>
    <row r="281" spans="1:90" ht="15" customHeight="1" outlineLevel="2">
      <c r="A281" s="193" t="s">
        <v>15</v>
      </c>
      <c r="B281" s="192">
        <v>89501</v>
      </c>
      <c r="C281" s="13" t="s">
        <v>13589</v>
      </c>
      <c r="D281" s="593" t="str">
        <f>IF(B281="","",IFERROR(VLOOKUP(B281,'SINAPI12-24'!$A$5:$H$17812,2,FALSE),VLOOKUP(ORÇAMENTO!B281,COMPOSIÇÕES!$A$9:$G$412,3,FALSE)))</f>
        <v>JOELHO 90 GRAUS, PVC, SOLDÁVEL, DN 50MM, INSTALADO EM PRUMADA DE ÁGUA - FORNECIMENTO E INSTALAÇÃO. AF_06/2022</v>
      </c>
      <c r="E281" s="614" t="str">
        <f>IF(B281="","",IFERROR(VLOOKUP(B281,'SINAPI12-24'!$A$5:$H$17812,3,FALSE),VLOOKUP(ORÇAMENTO!B281,COMPOSIÇÕES!$A$9:$G$412,4,FALSE)))</f>
        <v>UN</v>
      </c>
      <c r="F281" s="112">
        <v>30</v>
      </c>
      <c r="G281" s="615"/>
      <c r="H281" s="110">
        <v>0.29310000000000003</v>
      </c>
      <c r="I281" s="104">
        <f t="shared" si="266"/>
        <v>0</v>
      </c>
      <c r="J281" s="471">
        <f t="shared" si="267"/>
        <v>0</v>
      </c>
      <c r="K281" s="890"/>
      <c r="L281" s="66"/>
      <c r="M281" s="170"/>
      <c r="N281" s="339"/>
      <c r="O281" s="277"/>
      <c r="P281" s="66"/>
      <c r="Q281" s="170"/>
      <c r="R281" s="339"/>
      <c r="S281" s="330"/>
      <c r="T281" s="354"/>
      <c r="U281" s="170"/>
      <c r="V281" s="363"/>
      <c r="W281" s="21"/>
      <c r="X281" s="354"/>
      <c r="Y281" s="168"/>
      <c r="Z281" s="341"/>
      <c r="AA281" s="277"/>
      <c r="AB281" s="354"/>
      <c r="AC281" s="168"/>
      <c r="AD281" s="341"/>
      <c r="AE281" s="277"/>
      <c r="AF281" s="66"/>
      <c r="AG281" s="170"/>
      <c r="AH281" s="339"/>
      <c r="AI281" s="277"/>
      <c r="AJ281" s="66"/>
      <c r="AK281" s="170"/>
      <c r="AL281" s="339"/>
      <c r="AM281" s="151"/>
      <c r="AN281" s="66"/>
      <c r="AO281" s="170"/>
      <c r="AP281" s="339"/>
      <c r="AQ281" s="151"/>
      <c r="AR281" s="66"/>
      <c r="AS281" s="170"/>
      <c r="AT281" s="339"/>
      <c r="AU281" s="151"/>
      <c r="AV281" s="364"/>
      <c r="AW281" s="170"/>
      <c r="AX281" s="479"/>
      <c r="AY281" s="151"/>
      <c r="AZ281" s="297"/>
      <c r="BA281" s="170"/>
      <c r="BB281" s="479"/>
      <c r="BC281" s="151"/>
      <c r="BD281" s="66"/>
      <c r="BE281" s="170">
        <f t="shared" si="241"/>
        <v>0</v>
      </c>
      <c r="BF281" s="339">
        <f t="shared" si="256"/>
        <v>0</v>
      </c>
      <c r="BG281" s="163"/>
      <c r="BH281" s="66"/>
      <c r="BI281" s="170">
        <f t="shared" si="242"/>
        <v>0</v>
      </c>
      <c r="BJ281" s="339">
        <f t="shared" si="243"/>
        <v>0</v>
      </c>
      <c r="BL281" s="66"/>
      <c r="BM281" s="170">
        <f t="shared" si="268"/>
        <v>0</v>
      </c>
      <c r="BN281" s="339">
        <f t="shared" si="269"/>
        <v>0</v>
      </c>
      <c r="BP281" s="66">
        <f t="shared" si="244"/>
        <v>0</v>
      </c>
      <c r="BQ281" s="170">
        <f t="shared" si="245"/>
        <v>0</v>
      </c>
      <c r="BR281" s="339">
        <f t="shared" si="246"/>
        <v>0</v>
      </c>
      <c r="BT281" s="66"/>
      <c r="BU281" s="170">
        <f t="shared" si="247"/>
        <v>0</v>
      </c>
      <c r="BV281" s="339">
        <f t="shared" si="248"/>
        <v>0</v>
      </c>
      <c r="BX281" s="418">
        <f t="shared" si="249"/>
        <v>0</v>
      </c>
      <c r="BY281" s="170">
        <f t="shared" si="250"/>
        <v>0</v>
      </c>
      <c r="BZ281" s="339">
        <v>0</v>
      </c>
      <c r="CB281" s="418">
        <f t="shared" si="251"/>
        <v>0</v>
      </c>
      <c r="CC281" s="170">
        <f t="shared" si="252"/>
        <v>0</v>
      </c>
      <c r="CD281" s="339">
        <v>0</v>
      </c>
      <c r="CF281" s="418">
        <v>0</v>
      </c>
      <c r="CG281" s="170">
        <v>0</v>
      </c>
      <c r="CH281" s="339">
        <v>0</v>
      </c>
      <c r="CJ281" s="418">
        <v>0</v>
      </c>
      <c r="CK281" s="170">
        <v>0</v>
      </c>
      <c r="CL281" s="339">
        <v>0</v>
      </c>
    </row>
    <row r="282" spans="1:90" ht="15" customHeight="1" outlineLevel="2">
      <c r="A282" s="193" t="s">
        <v>15</v>
      </c>
      <c r="B282" s="192">
        <v>89505</v>
      </c>
      <c r="C282" s="13" t="s">
        <v>13590</v>
      </c>
      <c r="D282" s="593" t="str">
        <f>IF(B282="","",IFERROR(VLOOKUP(B282,'SINAPI12-24'!$A$5:$H$17812,2,FALSE),VLOOKUP(ORÇAMENTO!B282,COMPOSIÇÕES!$A$9:$G$412,3,FALSE)))</f>
        <v>JOELHO 90 GRAUS, PVC, SOLDÁVEL, DN 60MM, INSTALADO EM PRUMADA DE ÁGUA - FORNECIMENTO E INSTALAÇÃO. AF_06/2022</v>
      </c>
      <c r="E282" s="614" t="str">
        <f>IF(B282="","",IFERROR(VLOOKUP(B282,'SINAPI12-24'!$A$5:$H$17812,3,FALSE),VLOOKUP(ORÇAMENTO!B282,COMPOSIÇÕES!$A$9:$G$412,4,FALSE)))</f>
        <v>UN</v>
      </c>
      <c r="F282" s="112">
        <v>15</v>
      </c>
      <c r="G282" s="615"/>
      <c r="H282" s="110">
        <v>0.29310000000000003</v>
      </c>
      <c r="I282" s="104">
        <f t="shared" si="266"/>
        <v>0</v>
      </c>
      <c r="J282" s="471">
        <f t="shared" si="267"/>
        <v>0</v>
      </c>
      <c r="K282" s="890"/>
      <c r="L282" s="66"/>
      <c r="M282" s="170"/>
      <c r="N282" s="339"/>
      <c r="O282" s="277"/>
      <c r="P282" s="66"/>
      <c r="Q282" s="170"/>
      <c r="R282" s="339"/>
      <c r="S282" s="330"/>
      <c r="T282" s="354"/>
      <c r="U282" s="170"/>
      <c r="V282" s="363"/>
      <c r="W282" s="21"/>
      <c r="X282" s="354"/>
      <c r="Y282" s="168"/>
      <c r="Z282" s="341"/>
      <c r="AA282" s="277"/>
      <c r="AB282" s="354"/>
      <c r="AC282" s="168"/>
      <c r="AD282" s="341"/>
      <c r="AE282" s="277"/>
      <c r="AF282" s="66"/>
      <c r="AG282" s="170"/>
      <c r="AH282" s="339"/>
      <c r="AI282" s="277"/>
      <c r="AJ282" s="66"/>
      <c r="AK282" s="170"/>
      <c r="AL282" s="339"/>
      <c r="AM282" s="151"/>
      <c r="AN282" s="66"/>
      <c r="AO282" s="170"/>
      <c r="AP282" s="339"/>
      <c r="AQ282" s="151"/>
      <c r="AR282" s="66"/>
      <c r="AS282" s="170"/>
      <c r="AT282" s="339"/>
      <c r="AU282" s="151"/>
      <c r="AV282" s="364"/>
      <c r="AW282" s="170"/>
      <c r="AX282" s="479"/>
      <c r="AY282" s="151"/>
      <c r="AZ282" s="297"/>
      <c r="BA282" s="170"/>
      <c r="BB282" s="479"/>
      <c r="BC282" s="151"/>
      <c r="BD282" s="66"/>
      <c r="BE282" s="170">
        <f t="shared" ref="BE282:BE344" si="270">TRUNC(BD282*I282,2)</f>
        <v>0</v>
      </c>
      <c r="BF282" s="339">
        <f t="shared" si="256"/>
        <v>0</v>
      </c>
      <c r="BG282" s="163"/>
      <c r="BH282" s="66"/>
      <c r="BI282" s="170">
        <f t="shared" ref="BI282:BI344" si="271">TRUNC(BH282*I282,2)</f>
        <v>0</v>
      </c>
      <c r="BJ282" s="339">
        <f t="shared" ref="BJ282:BJ307" si="272">BH282/($F282-$X282-$AZ282)</f>
        <v>0</v>
      </c>
      <c r="BL282" s="66"/>
      <c r="BM282" s="170">
        <f t="shared" si="268"/>
        <v>0</v>
      </c>
      <c r="BN282" s="339">
        <f t="shared" si="269"/>
        <v>0</v>
      </c>
      <c r="BP282" s="66">
        <f t="shared" ref="BP282:BP344" si="273">L282+P282+AF282+AJ282+AN282+AR282+BD282+BH282</f>
        <v>0</v>
      </c>
      <c r="BQ282" s="170">
        <f t="shared" ref="BQ282:BQ344" si="274">M282+Q282+AG282+AK282+AO282+AS282+BE282+BI282</f>
        <v>0</v>
      </c>
      <c r="BR282" s="339">
        <f t="shared" ref="BR282:BR307" si="275">BP282/($F282-$X282-$AZ282)</f>
        <v>0</v>
      </c>
      <c r="BT282" s="66"/>
      <c r="BU282" s="170">
        <f t="shared" ref="BU282:BU344" si="276">TRUNC(BT282*I282,2)</f>
        <v>0</v>
      </c>
      <c r="BV282" s="339">
        <f t="shared" ref="BV282:BV307" si="277">BT282/($F282-$X282-$AZ282)</f>
        <v>0</v>
      </c>
      <c r="BX282" s="418">
        <f t="shared" si="249"/>
        <v>0</v>
      </c>
      <c r="BY282" s="170">
        <f t="shared" si="250"/>
        <v>0</v>
      </c>
      <c r="BZ282" s="339">
        <v>0</v>
      </c>
      <c r="CB282" s="418">
        <f t="shared" si="251"/>
        <v>0</v>
      </c>
      <c r="CC282" s="170">
        <f t="shared" si="252"/>
        <v>0</v>
      </c>
      <c r="CD282" s="339">
        <v>0</v>
      </c>
      <c r="CF282" s="418">
        <v>0</v>
      </c>
      <c r="CG282" s="170">
        <v>0</v>
      </c>
      <c r="CH282" s="339">
        <v>0</v>
      </c>
      <c r="CJ282" s="418">
        <v>0</v>
      </c>
      <c r="CK282" s="170">
        <v>0</v>
      </c>
      <c r="CL282" s="339">
        <v>0</v>
      </c>
    </row>
    <row r="283" spans="1:90" ht="15" customHeight="1" outlineLevel="2">
      <c r="A283" s="193" t="s">
        <v>15</v>
      </c>
      <c r="B283" s="192">
        <v>89521</v>
      </c>
      <c r="C283" s="13" t="s">
        <v>13591</v>
      </c>
      <c r="D283" s="593" t="str">
        <f>IF(B283="","",IFERROR(VLOOKUP(B283,'SINAPI12-24'!$A$5:$H$17812,2,FALSE),VLOOKUP(ORÇAMENTO!B283,COMPOSIÇÕES!$A$9:$G$412,3,FALSE)))</f>
        <v>JOELHO 90 GRAUS, PVC, SOLDÁVEL, DN 85MM, INSTALADO EM PRUMADA DE ÁGUA - FORNECIMENTO E INSTALAÇÃO. AF_06/2022</v>
      </c>
      <c r="E283" s="614" t="str">
        <f>IF(B283="","",IFERROR(VLOOKUP(B283,'SINAPI12-24'!$A$5:$H$17812,3,FALSE),VLOOKUP(ORÇAMENTO!B283,COMPOSIÇÕES!$A$9:$G$412,4,FALSE)))</f>
        <v>UN</v>
      </c>
      <c r="F283" s="112">
        <v>7</v>
      </c>
      <c r="G283" s="615"/>
      <c r="H283" s="110">
        <v>0.29310000000000003</v>
      </c>
      <c r="I283" s="104">
        <f t="shared" si="266"/>
        <v>0</v>
      </c>
      <c r="J283" s="471">
        <f t="shared" si="267"/>
        <v>0</v>
      </c>
      <c r="K283" s="890"/>
      <c r="L283" s="66"/>
      <c r="M283" s="170"/>
      <c r="N283" s="339"/>
      <c r="O283" s="277"/>
      <c r="P283" s="66"/>
      <c r="Q283" s="170"/>
      <c r="R283" s="339"/>
      <c r="S283" s="330"/>
      <c r="T283" s="354"/>
      <c r="U283" s="170"/>
      <c r="V283" s="363"/>
      <c r="W283" s="21"/>
      <c r="X283" s="354"/>
      <c r="Y283" s="168"/>
      <c r="Z283" s="341"/>
      <c r="AA283" s="277"/>
      <c r="AB283" s="354"/>
      <c r="AC283" s="168"/>
      <c r="AD283" s="341"/>
      <c r="AE283" s="277"/>
      <c r="AF283" s="66"/>
      <c r="AG283" s="170"/>
      <c r="AH283" s="339"/>
      <c r="AI283" s="277"/>
      <c r="AJ283" s="66"/>
      <c r="AK283" s="170"/>
      <c r="AL283" s="339"/>
      <c r="AM283" s="151"/>
      <c r="AN283" s="66"/>
      <c r="AO283" s="170"/>
      <c r="AP283" s="339"/>
      <c r="AQ283" s="151"/>
      <c r="AR283" s="66"/>
      <c r="AS283" s="170"/>
      <c r="AT283" s="339"/>
      <c r="AU283" s="151"/>
      <c r="AV283" s="364"/>
      <c r="AW283" s="170"/>
      <c r="AX283" s="479"/>
      <c r="AY283" s="151"/>
      <c r="AZ283" s="297"/>
      <c r="BA283" s="170"/>
      <c r="BB283" s="479"/>
      <c r="BC283" s="151"/>
      <c r="BD283" s="66"/>
      <c r="BE283" s="170">
        <f t="shared" si="270"/>
        <v>0</v>
      </c>
      <c r="BF283" s="339">
        <f t="shared" si="256"/>
        <v>0</v>
      </c>
      <c r="BG283" s="163"/>
      <c r="BH283" s="66"/>
      <c r="BI283" s="170">
        <f t="shared" si="271"/>
        <v>0</v>
      </c>
      <c r="BJ283" s="339">
        <f t="shared" si="272"/>
        <v>0</v>
      </c>
      <c r="BL283" s="66"/>
      <c r="BM283" s="170">
        <f t="shared" si="268"/>
        <v>0</v>
      </c>
      <c r="BN283" s="339">
        <f t="shared" si="269"/>
        <v>0</v>
      </c>
      <c r="BP283" s="66">
        <f t="shared" si="273"/>
        <v>0</v>
      </c>
      <c r="BQ283" s="170">
        <f t="shared" si="274"/>
        <v>0</v>
      </c>
      <c r="BR283" s="339">
        <f t="shared" si="275"/>
        <v>0</v>
      </c>
      <c r="BT283" s="66"/>
      <c r="BU283" s="170">
        <f t="shared" si="276"/>
        <v>0</v>
      </c>
      <c r="BV283" s="339">
        <f t="shared" si="277"/>
        <v>0</v>
      </c>
      <c r="BX283" s="418">
        <f t="shared" ref="BX283:BX345" si="278">AB283</f>
        <v>0</v>
      </c>
      <c r="BY283" s="170">
        <f t="shared" ref="BY283:BY345" si="279">AC283</f>
        <v>0</v>
      </c>
      <c r="BZ283" s="339">
        <v>0</v>
      </c>
      <c r="CB283" s="418">
        <f t="shared" ref="CB283:CB345" si="280">T283-BX283</f>
        <v>0</v>
      </c>
      <c r="CC283" s="170">
        <f t="shared" ref="CC283:CC345" si="281">TRUNC(CB283*I283,2)</f>
        <v>0</v>
      </c>
      <c r="CD283" s="339">
        <v>0</v>
      </c>
      <c r="CF283" s="418">
        <v>0</v>
      </c>
      <c r="CG283" s="170">
        <v>0</v>
      </c>
      <c r="CH283" s="339">
        <v>0</v>
      </c>
      <c r="CJ283" s="418">
        <v>0</v>
      </c>
      <c r="CK283" s="170">
        <v>0</v>
      </c>
      <c r="CL283" s="339">
        <v>0</v>
      </c>
    </row>
    <row r="284" spans="1:90" ht="15" customHeight="1" outlineLevel="2">
      <c r="A284" s="193" t="s">
        <v>15</v>
      </c>
      <c r="B284" s="192">
        <v>89521</v>
      </c>
      <c r="C284" s="13" t="s">
        <v>13592</v>
      </c>
      <c r="D284" s="593" t="str">
        <f>IF(B284="","",IFERROR(VLOOKUP(B284,'SINAPI12-24'!$A$5:$H$17812,2,FALSE),VLOOKUP(ORÇAMENTO!B284,COMPOSIÇÕES!$A$9:$G$412,3,FALSE)))</f>
        <v>JOELHO 90 GRAUS, PVC, SOLDÁVEL, DN 85MM, INSTALADO EM PRUMADA DE ÁGUA - FORNECIMENTO E INSTALAÇÃO. AF_06/2022</v>
      </c>
      <c r="E284" s="614" t="str">
        <f>IF(B284="","",IFERROR(VLOOKUP(B284,'SINAPI12-24'!$A$5:$H$17812,3,FALSE),VLOOKUP(ORÇAMENTO!B284,COMPOSIÇÕES!$A$9:$G$412,4,FALSE)))</f>
        <v>UN</v>
      </c>
      <c r="F284" s="112">
        <v>14</v>
      </c>
      <c r="G284" s="615"/>
      <c r="H284" s="110">
        <v>0.29310000000000003</v>
      </c>
      <c r="I284" s="104">
        <f t="shared" si="266"/>
        <v>0</v>
      </c>
      <c r="J284" s="471">
        <f t="shared" si="267"/>
        <v>0</v>
      </c>
      <c r="K284" s="890"/>
      <c r="L284" s="66"/>
      <c r="M284" s="170"/>
      <c r="N284" s="339"/>
      <c r="O284" s="277"/>
      <c r="P284" s="66"/>
      <c r="Q284" s="170"/>
      <c r="R284" s="339"/>
      <c r="S284" s="330"/>
      <c r="T284" s="354"/>
      <c r="U284" s="170"/>
      <c r="V284" s="363"/>
      <c r="W284" s="21"/>
      <c r="X284" s="354"/>
      <c r="Y284" s="168"/>
      <c r="Z284" s="341"/>
      <c r="AA284" s="277"/>
      <c r="AB284" s="354"/>
      <c r="AC284" s="168"/>
      <c r="AD284" s="341"/>
      <c r="AE284" s="277"/>
      <c r="AF284" s="66"/>
      <c r="AG284" s="170"/>
      <c r="AH284" s="339"/>
      <c r="AI284" s="277"/>
      <c r="AJ284" s="66"/>
      <c r="AK284" s="170"/>
      <c r="AL284" s="339"/>
      <c r="AM284" s="151"/>
      <c r="AN284" s="66"/>
      <c r="AO284" s="170"/>
      <c r="AP284" s="339"/>
      <c r="AQ284" s="151"/>
      <c r="AR284" s="66"/>
      <c r="AS284" s="170"/>
      <c r="AT284" s="339"/>
      <c r="AU284" s="151"/>
      <c r="AV284" s="364"/>
      <c r="AW284" s="170"/>
      <c r="AX284" s="479"/>
      <c r="AY284" s="151"/>
      <c r="AZ284" s="297"/>
      <c r="BA284" s="170"/>
      <c r="BB284" s="479"/>
      <c r="BC284" s="151"/>
      <c r="BD284" s="66"/>
      <c r="BE284" s="170">
        <f t="shared" si="270"/>
        <v>0</v>
      </c>
      <c r="BF284" s="339">
        <f t="shared" si="256"/>
        <v>0</v>
      </c>
      <c r="BG284" s="163"/>
      <c r="BH284" s="66"/>
      <c r="BI284" s="170">
        <f t="shared" si="271"/>
        <v>0</v>
      </c>
      <c r="BJ284" s="339">
        <f t="shared" si="272"/>
        <v>0</v>
      </c>
      <c r="BL284" s="66"/>
      <c r="BM284" s="170">
        <f t="shared" si="268"/>
        <v>0</v>
      </c>
      <c r="BN284" s="339">
        <f t="shared" si="269"/>
        <v>0</v>
      </c>
      <c r="BP284" s="66">
        <f t="shared" si="273"/>
        <v>0</v>
      </c>
      <c r="BQ284" s="170">
        <f t="shared" si="274"/>
        <v>0</v>
      </c>
      <c r="BR284" s="339">
        <f t="shared" si="275"/>
        <v>0</v>
      </c>
      <c r="BT284" s="66"/>
      <c r="BU284" s="170">
        <f t="shared" si="276"/>
        <v>0</v>
      </c>
      <c r="BV284" s="339">
        <f t="shared" si="277"/>
        <v>0</v>
      </c>
      <c r="BX284" s="418">
        <f t="shared" si="278"/>
        <v>0</v>
      </c>
      <c r="BY284" s="170">
        <f t="shared" si="279"/>
        <v>0</v>
      </c>
      <c r="BZ284" s="339">
        <v>0</v>
      </c>
      <c r="CB284" s="418">
        <f t="shared" si="280"/>
        <v>0</v>
      </c>
      <c r="CC284" s="170">
        <f t="shared" si="281"/>
        <v>0</v>
      </c>
      <c r="CD284" s="339">
        <v>0</v>
      </c>
      <c r="CF284" s="418">
        <v>0</v>
      </c>
      <c r="CG284" s="170">
        <v>0</v>
      </c>
      <c r="CH284" s="339">
        <v>0</v>
      </c>
      <c r="CJ284" s="418">
        <v>0</v>
      </c>
      <c r="CK284" s="170">
        <v>0</v>
      </c>
      <c r="CL284" s="339">
        <v>0</v>
      </c>
    </row>
    <row r="285" spans="1:90" ht="15" customHeight="1" outlineLevel="2">
      <c r="A285" s="193" t="s">
        <v>15</v>
      </c>
      <c r="B285" s="192">
        <v>89529</v>
      </c>
      <c r="C285" s="13" t="s">
        <v>13593</v>
      </c>
      <c r="D285" s="593" t="str">
        <f>IF(B285="","",IFERROR(VLOOKUP(B285,'SINAPI12-24'!$A$5:$H$17812,2,FALSE),VLOOKUP(ORÇAMENTO!B285,COMPOSIÇÕES!$A$9:$G$412,3,FALSE)))</f>
        <v>JOELHO 90 GRAUS, PVC, SERIE R, ÁGUA PLUVIAL, DN 100 MM, JUNTA ELÁSTICA, FORNECIDO E INSTALADO EM RAMAL DE ENCAMINHAMENTO. AF_06/2022</v>
      </c>
      <c r="E285" s="614" t="str">
        <f>IF(B285="","",IFERROR(VLOOKUP(B285,'SINAPI12-24'!$A$5:$H$17812,3,FALSE),VLOOKUP(ORÇAMENTO!B285,COMPOSIÇÕES!$A$9:$G$412,4,FALSE)))</f>
        <v>UN</v>
      </c>
      <c r="F285" s="112">
        <v>8</v>
      </c>
      <c r="G285" s="615"/>
      <c r="H285" s="110">
        <v>0.29310000000000003</v>
      </c>
      <c r="I285" s="104">
        <f t="shared" si="266"/>
        <v>0</v>
      </c>
      <c r="J285" s="471">
        <f t="shared" si="267"/>
        <v>0</v>
      </c>
      <c r="K285" s="890"/>
      <c r="L285" s="66"/>
      <c r="M285" s="170"/>
      <c r="N285" s="339"/>
      <c r="O285" s="277"/>
      <c r="P285" s="66"/>
      <c r="Q285" s="170"/>
      <c r="R285" s="339"/>
      <c r="S285" s="330"/>
      <c r="T285" s="354"/>
      <c r="U285" s="170"/>
      <c r="V285" s="363"/>
      <c r="W285" s="21"/>
      <c r="X285" s="354"/>
      <c r="Y285" s="168"/>
      <c r="Z285" s="341"/>
      <c r="AA285" s="277"/>
      <c r="AB285" s="354"/>
      <c r="AC285" s="168"/>
      <c r="AD285" s="341"/>
      <c r="AE285" s="277"/>
      <c r="AF285" s="66"/>
      <c r="AG285" s="170"/>
      <c r="AH285" s="339"/>
      <c r="AI285" s="277"/>
      <c r="AJ285" s="66"/>
      <c r="AK285" s="170"/>
      <c r="AL285" s="339"/>
      <c r="AM285" s="151"/>
      <c r="AN285" s="66"/>
      <c r="AO285" s="170"/>
      <c r="AP285" s="339"/>
      <c r="AQ285" s="151"/>
      <c r="AR285" s="66"/>
      <c r="AS285" s="170"/>
      <c r="AT285" s="339"/>
      <c r="AU285" s="151"/>
      <c r="AV285" s="364"/>
      <c r="AW285" s="170"/>
      <c r="AX285" s="479"/>
      <c r="AY285" s="151"/>
      <c r="AZ285" s="297"/>
      <c r="BA285" s="170"/>
      <c r="BB285" s="479"/>
      <c r="BC285" s="151"/>
      <c r="BD285" s="66"/>
      <c r="BE285" s="170">
        <f t="shared" si="270"/>
        <v>0</v>
      </c>
      <c r="BF285" s="339">
        <f t="shared" si="256"/>
        <v>0</v>
      </c>
      <c r="BG285" s="163"/>
      <c r="BH285" s="66"/>
      <c r="BI285" s="170">
        <f t="shared" si="271"/>
        <v>0</v>
      </c>
      <c r="BJ285" s="339">
        <f t="shared" si="272"/>
        <v>0</v>
      </c>
      <c r="BL285" s="66"/>
      <c r="BM285" s="170">
        <f t="shared" si="268"/>
        <v>0</v>
      </c>
      <c r="BN285" s="339">
        <f t="shared" si="269"/>
        <v>0</v>
      </c>
      <c r="BP285" s="66">
        <f t="shared" si="273"/>
        <v>0</v>
      </c>
      <c r="BQ285" s="170">
        <f t="shared" si="274"/>
        <v>0</v>
      </c>
      <c r="BR285" s="339">
        <f t="shared" si="275"/>
        <v>0</v>
      </c>
      <c r="BT285" s="66"/>
      <c r="BU285" s="170">
        <f t="shared" si="276"/>
        <v>0</v>
      </c>
      <c r="BV285" s="339">
        <f t="shared" si="277"/>
        <v>0</v>
      </c>
      <c r="BX285" s="418">
        <f t="shared" si="278"/>
        <v>0</v>
      </c>
      <c r="BY285" s="170">
        <f t="shared" si="279"/>
        <v>0</v>
      </c>
      <c r="BZ285" s="339">
        <v>0</v>
      </c>
      <c r="CB285" s="418">
        <f t="shared" si="280"/>
        <v>0</v>
      </c>
      <c r="CC285" s="170">
        <f t="shared" si="281"/>
        <v>0</v>
      </c>
      <c r="CD285" s="339">
        <v>0</v>
      </c>
      <c r="CF285" s="418">
        <v>0</v>
      </c>
      <c r="CG285" s="170">
        <v>0</v>
      </c>
      <c r="CH285" s="339">
        <v>0</v>
      </c>
      <c r="CJ285" s="418">
        <v>0</v>
      </c>
      <c r="CK285" s="170">
        <v>0</v>
      </c>
      <c r="CL285" s="339">
        <v>0</v>
      </c>
    </row>
    <row r="286" spans="1:90" ht="15" customHeight="1" outlineLevel="2">
      <c r="A286" s="193" t="s">
        <v>15</v>
      </c>
      <c r="B286" s="192">
        <v>89645</v>
      </c>
      <c r="C286" s="13" t="s">
        <v>13594</v>
      </c>
      <c r="D286" s="593" t="str">
        <f>IF(B286="","",IFERROR(VLOOKUP(B286,'SINAPI12-24'!$A$5:$H$17812,2,FALSE),VLOOKUP(ORÇAMENTO!B286,COMPOSIÇÕES!$A$9:$G$412,3,FALSE)))</f>
        <v>JOELHO DE TRANSIÇÃO, 90 GRAUS, CPVC, SOLDÁVEL, DN 22MM X 3/4", INSTALADO EM RAMAL OU SUB-RAMAL DE ÁGUA - FORNECIMENTO E INSTALAÇÃO. AF_06/2022</v>
      </c>
      <c r="E286" s="614" t="str">
        <f>IF(B286="","",IFERROR(VLOOKUP(B286,'SINAPI12-24'!$A$5:$H$17812,3,FALSE),VLOOKUP(ORÇAMENTO!B286,COMPOSIÇÕES!$A$9:$G$412,4,FALSE)))</f>
        <v>UN</v>
      </c>
      <c r="F286" s="112">
        <v>2</v>
      </c>
      <c r="G286" s="615"/>
      <c r="H286" s="110">
        <v>0.29310000000000003</v>
      </c>
      <c r="I286" s="104">
        <f t="shared" si="266"/>
        <v>0</v>
      </c>
      <c r="J286" s="471">
        <f t="shared" si="267"/>
        <v>0</v>
      </c>
      <c r="K286" s="890"/>
      <c r="L286" s="66"/>
      <c r="M286" s="170"/>
      <c r="N286" s="339"/>
      <c r="O286" s="277"/>
      <c r="P286" s="66"/>
      <c r="Q286" s="170"/>
      <c r="R286" s="339"/>
      <c r="S286" s="330"/>
      <c r="T286" s="354"/>
      <c r="U286" s="170"/>
      <c r="V286" s="363"/>
      <c r="W286" s="21"/>
      <c r="X286" s="354"/>
      <c r="Y286" s="168"/>
      <c r="Z286" s="341"/>
      <c r="AA286" s="277"/>
      <c r="AB286" s="354"/>
      <c r="AC286" s="168"/>
      <c r="AD286" s="341"/>
      <c r="AE286" s="277"/>
      <c r="AF286" s="66"/>
      <c r="AG286" s="170"/>
      <c r="AH286" s="339"/>
      <c r="AI286" s="277"/>
      <c r="AJ286" s="66"/>
      <c r="AK286" s="170"/>
      <c r="AL286" s="339"/>
      <c r="AM286" s="151"/>
      <c r="AN286" s="66"/>
      <c r="AO286" s="170"/>
      <c r="AP286" s="339"/>
      <c r="AQ286" s="151"/>
      <c r="AR286" s="66"/>
      <c r="AS286" s="170"/>
      <c r="AT286" s="339"/>
      <c r="AU286" s="151"/>
      <c r="AV286" s="364"/>
      <c r="AW286" s="170"/>
      <c r="AX286" s="479"/>
      <c r="AY286" s="151"/>
      <c r="AZ286" s="297"/>
      <c r="BA286" s="170"/>
      <c r="BB286" s="479"/>
      <c r="BC286" s="151"/>
      <c r="BD286" s="66"/>
      <c r="BE286" s="170">
        <f t="shared" si="270"/>
        <v>0</v>
      </c>
      <c r="BF286" s="339">
        <f t="shared" si="256"/>
        <v>0</v>
      </c>
      <c r="BG286" s="163"/>
      <c r="BH286" s="66"/>
      <c r="BI286" s="170">
        <f t="shared" si="271"/>
        <v>0</v>
      </c>
      <c r="BJ286" s="339">
        <f t="shared" si="272"/>
        <v>0</v>
      </c>
      <c r="BL286" s="66"/>
      <c r="BM286" s="170">
        <f t="shared" si="268"/>
        <v>0</v>
      </c>
      <c r="BN286" s="339">
        <f t="shared" si="269"/>
        <v>0</v>
      </c>
      <c r="BP286" s="66">
        <f t="shared" si="273"/>
        <v>0</v>
      </c>
      <c r="BQ286" s="170">
        <f t="shared" si="274"/>
        <v>0</v>
      </c>
      <c r="BR286" s="339">
        <f t="shared" si="275"/>
        <v>0</v>
      </c>
      <c r="BT286" s="66"/>
      <c r="BU286" s="170">
        <f t="shared" si="276"/>
        <v>0</v>
      </c>
      <c r="BV286" s="339">
        <f t="shared" si="277"/>
        <v>0</v>
      </c>
      <c r="BX286" s="418">
        <f t="shared" si="278"/>
        <v>0</v>
      </c>
      <c r="BY286" s="170">
        <f t="shared" si="279"/>
        <v>0</v>
      </c>
      <c r="BZ286" s="339">
        <v>0</v>
      </c>
      <c r="CB286" s="418">
        <f t="shared" si="280"/>
        <v>0</v>
      </c>
      <c r="CC286" s="170">
        <f t="shared" si="281"/>
        <v>0</v>
      </c>
      <c r="CD286" s="339">
        <v>0</v>
      </c>
      <c r="CF286" s="418">
        <v>0</v>
      </c>
      <c r="CG286" s="170">
        <v>0</v>
      </c>
      <c r="CH286" s="339">
        <v>0</v>
      </c>
      <c r="CJ286" s="418">
        <v>0</v>
      </c>
      <c r="CK286" s="170">
        <v>0</v>
      </c>
      <c r="CL286" s="339">
        <v>0</v>
      </c>
    </row>
    <row r="287" spans="1:90" ht="15" customHeight="1" outlineLevel="2">
      <c r="A287" s="193" t="s">
        <v>15</v>
      </c>
      <c r="B287" s="192">
        <v>90373</v>
      </c>
      <c r="C287" s="13" t="s">
        <v>13595</v>
      </c>
      <c r="D287" s="593" t="str">
        <f>IF(B287="","",IFERROR(VLOOKUP(B287,'SINAPI12-24'!$A$5:$H$17812,2,FALSE),VLOOKUP(ORÇAMENTO!B287,COMPOSIÇÕES!$A$9:$G$412,3,FALSE)))</f>
        <v>JOELHO 90 GRAUS COM BUCHA DE LATÃO, PVC, SOLDÁVEL, DN 25MM, X 1/2  INSTALADO EM RAMAL OU SUB-RAMAL DE ÁGUA - FORNECIMENTO E INSTALAÇÃO. AF_06/2022</v>
      </c>
      <c r="E287" s="614" t="str">
        <f>IF(B287="","",IFERROR(VLOOKUP(B287,'SINAPI12-24'!$A$5:$H$17812,3,FALSE),VLOOKUP(ORÇAMENTO!B287,COMPOSIÇÕES!$A$9:$G$412,4,FALSE)))</f>
        <v>UN</v>
      </c>
      <c r="F287" s="112">
        <v>20</v>
      </c>
      <c r="G287" s="615"/>
      <c r="H287" s="110">
        <v>0.29310000000000003</v>
      </c>
      <c r="I287" s="104">
        <f t="shared" si="266"/>
        <v>0</v>
      </c>
      <c r="J287" s="471">
        <f t="shared" si="267"/>
        <v>0</v>
      </c>
      <c r="K287" s="890"/>
      <c r="L287" s="66"/>
      <c r="M287" s="170"/>
      <c r="N287" s="339"/>
      <c r="O287" s="277"/>
      <c r="P287" s="66"/>
      <c r="Q287" s="170"/>
      <c r="R287" s="339"/>
      <c r="S287" s="330"/>
      <c r="T287" s="354"/>
      <c r="U287" s="170"/>
      <c r="V287" s="363"/>
      <c r="W287" s="21"/>
      <c r="X287" s="354"/>
      <c r="Y287" s="168"/>
      <c r="Z287" s="341"/>
      <c r="AA287" s="277"/>
      <c r="AB287" s="354"/>
      <c r="AC287" s="168"/>
      <c r="AD287" s="341"/>
      <c r="AE287" s="277"/>
      <c r="AF287" s="66"/>
      <c r="AG287" s="170"/>
      <c r="AH287" s="339"/>
      <c r="AI287" s="277"/>
      <c r="AJ287" s="66"/>
      <c r="AK287" s="170"/>
      <c r="AL287" s="339"/>
      <c r="AM287" s="151"/>
      <c r="AN287" s="66"/>
      <c r="AO287" s="170"/>
      <c r="AP287" s="339"/>
      <c r="AQ287" s="151"/>
      <c r="AR287" s="66"/>
      <c r="AS287" s="170"/>
      <c r="AT287" s="339"/>
      <c r="AU287" s="151"/>
      <c r="AV287" s="364"/>
      <c r="AW287" s="170"/>
      <c r="AX287" s="479"/>
      <c r="AY287" s="151"/>
      <c r="AZ287" s="297"/>
      <c r="BA287" s="170"/>
      <c r="BB287" s="479"/>
      <c r="BC287" s="151"/>
      <c r="BD287" s="66"/>
      <c r="BE287" s="170">
        <f t="shared" si="270"/>
        <v>0</v>
      </c>
      <c r="BF287" s="339">
        <f t="shared" si="256"/>
        <v>0</v>
      </c>
      <c r="BG287" s="163"/>
      <c r="BH287" s="66"/>
      <c r="BI287" s="170">
        <f t="shared" si="271"/>
        <v>0</v>
      </c>
      <c r="BJ287" s="339">
        <f t="shared" si="272"/>
        <v>0</v>
      </c>
      <c r="BL287" s="66"/>
      <c r="BM287" s="170">
        <f t="shared" si="268"/>
        <v>0</v>
      </c>
      <c r="BN287" s="339">
        <f t="shared" si="269"/>
        <v>0</v>
      </c>
      <c r="BP287" s="66">
        <f t="shared" si="273"/>
        <v>0</v>
      </c>
      <c r="BQ287" s="170">
        <f t="shared" si="274"/>
        <v>0</v>
      </c>
      <c r="BR287" s="339">
        <f t="shared" si="275"/>
        <v>0</v>
      </c>
      <c r="BT287" s="66"/>
      <c r="BU287" s="170">
        <f t="shared" si="276"/>
        <v>0</v>
      </c>
      <c r="BV287" s="339">
        <f t="shared" si="277"/>
        <v>0</v>
      </c>
      <c r="BX287" s="418">
        <f t="shared" si="278"/>
        <v>0</v>
      </c>
      <c r="BY287" s="170">
        <f t="shared" si="279"/>
        <v>0</v>
      </c>
      <c r="BZ287" s="339">
        <v>0</v>
      </c>
      <c r="CB287" s="418">
        <f t="shared" si="280"/>
        <v>0</v>
      </c>
      <c r="CC287" s="170">
        <f t="shared" si="281"/>
        <v>0</v>
      </c>
      <c r="CD287" s="339">
        <v>0</v>
      </c>
      <c r="CF287" s="418">
        <v>0</v>
      </c>
      <c r="CG287" s="170">
        <v>0</v>
      </c>
      <c r="CH287" s="339">
        <v>0</v>
      </c>
      <c r="CJ287" s="418">
        <v>0</v>
      </c>
      <c r="CK287" s="170">
        <v>0</v>
      </c>
      <c r="CL287" s="339">
        <v>0</v>
      </c>
    </row>
    <row r="288" spans="1:90" ht="15" customHeight="1" outlineLevel="2">
      <c r="A288" s="193" t="s">
        <v>15</v>
      </c>
      <c r="B288" s="192">
        <v>89645</v>
      </c>
      <c r="C288" s="13" t="s">
        <v>13596</v>
      </c>
      <c r="D288" s="593" t="str">
        <f>IF(B288="","",IFERROR(VLOOKUP(B288,'SINAPI12-24'!$A$5:$H$17812,2,FALSE),VLOOKUP(ORÇAMENTO!B288,COMPOSIÇÕES!$A$9:$G$412,3,FALSE)))</f>
        <v>JOELHO DE TRANSIÇÃO, 90 GRAUS, CPVC, SOLDÁVEL, DN 22MM X 3/4", INSTALADO EM RAMAL OU SUB-RAMAL DE ÁGUA - FORNECIMENTO E INSTALAÇÃO. AF_06/2022</v>
      </c>
      <c r="E288" s="614" t="str">
        <f>IF(B288="","",IFERROR(VLOOKUP(B288,'SINAPI12-24'!$A$5:$H$17812,3,FALSE),VLOOKUP(ORÇAMENTO!B288,COMPOSIÇÕES!$A$9:$G$412,4,FALSE)))</f>
        <v>UN</v>
      </c>
      <c r="F288" s="112">
        <v>86</v>
      </c>
      <c r="G288" s="615"/>
      <c r="H288" s="110">
        <v>0.29310000000000003</v>
      </c>
      <c r="I288" s="104">
        <f t="shared" si="266"/>
        <v>0</v>
      </c>
      <c r="J288" s="471">
        <f t="shared" si="267"/>
        <v>0</v>
      </c>
      <c r="K288" s="890"/>
      <c r="L288" s="66"/>
      <c r="M288" s="170"/>
      <c r="N288" s="339"/>
      <c r="O288" s="277"/>
      <c r="P288" s="66"/>
      <c r="Q288" s="170"/>
      <c r="R288" s="339"/>
      <c r="S288" s="330"/>
      <c r="T288" s="354"/>
      <c r="U288" s="170"/>
      <c r="V288" s="363"/>
      <c r="W288" s="21"/>
      <c r="X288" s="354"/>
      <c r="Y288" s="168"/>
      <c r="Z288" s="341"/>
      <c r="AA288" s="277"/>
      <c r="AB288" s="354"/>
      <c r="AC288" s="168"/>
      <c r="AD288" s="341"/>
      <c r="AE288" s="277"/>
      <c r="AF288" s="66"/>
      <c r="AG288" s="170"/>
      <c r="AH288" s="339"/>
      <c r="AI288" s="277"/>
      <c r="AJ288" s="66"/>
      <c r="AK288" s="170"/>
      <c r="AL288" s="339"/>
      <c r="AM288" s="151"/>
      <c r="AN288" s="66"/>
      <c r="AO288" s="170"/>
      <c r="AP288" s="339"/>
      <c r="AQ288" s="151"/>
      <c r="AR288" s="66"/>
      <c r="AS288" s="170"/>
      <c r="AT288" s="339"/>
      <c r="AU288" s="151"/>
      <c r="AV288" s="364"/>
      <c r="AW288" s="170"/>
      <c r="AX288" s="479"/>
      <c r="AY288" s="151"/>
      <c r="AZ288" s="297"/>
      <c r="BA288" s="170"/>
      <c r="BB288" s="479"/>
      <c r="BC288" s="151"/>
      <c r="BD288" s="66"/>
      <c r="BE288" s="170">
        <f t="shared" si="270"/>
        <v>0</v>
      </c>
      <c r="BF288" s="339">
        <f t="shared" si="256"/>
        <v>0</v>
      </c>
      <c r="BG288" s="163"/>
      <c r="BH288" s="66"/>
      <c r="BI288" s="170">
        <f t="shared" si="271"/>
        <v>0</v>
      </c>
      <c r="BJ288" s="339">
        <f t="shared" si="272"/>
        <v>0</v>
      </c>
      <c r="BL288" s="66"/>
      <c r="BM288" s="170">
        <f t="shared" si="268"/>
        <v>0</v>
      </c>
      <c r="BN288" s="339">
        <f t="shared" si="269"/>
        <v>0</v>
      </c>
      <c r="BP288" s="66">
        <f t="shared" si="273"/>
        <v>0</v>
      </c>
      <c r="BQ288" s="170">
        <f t="shared" si="274"/>
        <v>0</v>
      </c>
      <c r="BR288" s="339">
        <f t="shared" si="275"/>
        <v>0</v>
      </c>
      <c r="BT288" s="66"/>
      <c r="BU288" s="170">
        <f t="shared" si="276"/>
        <v>0</v>
      </c>
      <c r="BV288" s="339">
        <f t="shared" si="277"/>
        <v>0</v>
      </c>
      <c r="BX288" s="418">
        <f t="shared" si="278"/>
        <v>0</v>
      </c>
      <c r="BY288" s="170">
        <f t="shared" si="279"/>
        <v>0</v>
      </c>
      <c r="BZ288" s="339">
        <v>0</v>
      </c>
      <c r="CB288" s="418">
        <f t="shared" si="280"/>
        <v>0</v>
      </c>
      <c r="CC288" s="170">
        <f t="shared" si="281"/>
        <v>0</v>
      </c>
      <c r="CD288" s="339">
        <v>0</v>
      </c>
      <c r="CF288" s="418">
        <v>0</v>
      </c>
      <c r="CG288" s="170">
        <v>0</v>
      </c>
      <c r="CH288" s="339">
        <v>0</v>
      </c>
      <c r="CJ288" s="418">
        <v>0</v>
      </c>
      <c r="CK288" s="170">
        <v>0</v>
      </c>
      <c r="CL288" s="339">
        <v>0</v>
      </c>
    </row>
    <row r="289" spans="1:90" ht="15" customHeight="1" outlineLevel="2">
      <c r="A289" s="193" t="s">
        <v>15</v>
      </c>
      <c r="B289" s="192">
        <v>89395</v>
      </c>
      <c r="C289" s="13" t="s">
        <v>13597</v>
      </c>
      <c r="D289" s="593" t="str">
        <f>IF(B289="","",IFERROR(VLOOKUP(B289,'SINAPI12-24'!$A$5:$H$17812,2,FALSE),VLOOKUP(ORÇAMENTO!B289,COMPOSIÇÕES!$A$9:$G$412,3,FALSE)))</f>
        <v>TE, PVC, SOLDÁVEL, DN 25MM, INSTALADO EM RAMAL OU SUB-RAMAL DE ÁGUA - FORNECIMENTO E INSTALAÇÃO. AF_06/2022</v>
      </c>
      <c r="E289" s="614" t="str">
        <f>IF(B289="","",IFERROR(VLOOKUP(B289,'SINAPI12-24'!$A$5:$H$17812,3,FALSE),VLOOKUP(ORÇAMENTO!B289,COMPOSIÇÕES!$A$9:$G$412,4,FALSE)))</f>
        <v>UN</v>
      </c>
      <c r="F289" s="112">
        <v>38</v>
      </c>
      <c r="G289" s="615"/>
      <c r="H289" s="110">
        <v>0.29310000000000003</v>
      </c>
      <c r="I289" s="104">
        <f t="shared" si="266"/>
        <v>0</v>
      </c>
      <c r="J289" s="471">
        <f t="shared" si="267"/>
        <v>0</v>
      </c>
      <c r="K289" s="890"/>
      <c r="L289" s="66"/>
      <c r="M289" s="170"/>
      <c r="N289" s="339"/>
      <c r="O289" s="277"/>
      <c r="P289" s="66"/>
      <c r="Q289" s="170"/>
      <c r="R289" s="339"/>
      <c r="S289" s="330"/>
      <c r="T289" s="354"/>
      <c r="U289" s="170"/>
      <c r="V289" s="363"/>
      <c r="W289" s="21"/>
      <c r="X289" s="354"/>
      <c r="Y289" s="168"/>
      <c r="Z289" s="341"/>
      <c r="AA289" s="277"/>
      <c r="AB289" s="354"/>
      <c r="AC289" s="168"/>
      <c r="AD289" s="341"/>
      <c r="AE289" s="277"/>
      <c r="AF289" s="66"/>
      <c r="AG289" s="170"/>
      <c r="AH289" s="339"/>
      <c r="AI289" s="277"/>
      <c r="AJ289" s="66"/>
      <c r="AK289" s="170"/>
      <c r="AL289" s="339"/>
      <c r="AM289" s="151"/>
      <c r="AN289" s="66"/>
      <c r="AO289" s="170"/>
      <c r="AP289" s="339"/>
      <c r="AQ289" s="151"/>
      <c r="AR289" s="66"/>
      <c r="AS289" s="170"/>
      <c r="AT289" s="339"/>
      <c r="AU289" s="151"/>
      <c r="AV289" s="364"/>
      <c r="AW289" s="170"/>
      <c r="AX289" s="479"/>
      <c r="AY289" s="151"/>
      <c r="AZ289" s="297"/>
      <c r="BA289" s="170"/>
      <c r="BB289" s="479"/>
      <c r="BC289" s="151"/>
      <c r="BD289" s="66"/>
      <c r="BE289" s="170">
        <f t="shared" si="270"/>
        <v>0</v>
      </c>
      <c r="BF289" s="339">
        <f t="shared" si="256"/>
        <v>0</v>
      </c>
      <c r="BG289" s="163"/>
      <c r="BH289" s="66"/>
      <c r="BI289" s="170">
        <f t="shared" si="271"/>
        <v>0</v>
      </c>
      <c r="BJ289" s="339">
        <f t="shared" si="272"/>
        <v>0</v>
      </c>
      <c r="BL289" s="66"/>
      <c r="BM289" s="170">
        <f t="shared" si="268"/>
        <v>0</v>
      </c>
      <c r="BN289" s="339">
        <f t="shared" si="269"/>
        <v>0</v>
      </c>
      <c r="BP289" s="66">
        <f t="shared" si="273"/>
        <v>0</v>
      </c>
      <c r="BQ289" s="170">
        <f t="shared" si="274"/>
        <v>0</v>
      </c>
      <c r="BR289" s="339">
        <f t="shared" si="275"/>
        <v>0</v>
      </c>
      <c r="BT289" s="66"/>
      <c r="BU289" s="170">
        <f t="shared" si="276"/>
        <v>0</v>
      </c>
      <c r="BV289" s="339">
        <f t="shared" si="277"/>
        <v>0</v>
      </c>
      <c r="BX289" s="418">
        <f t="shared" si="278"/>
        <v>0</v>
      </c>
      <c r="BY289" s="170">
        <f t="shared" si="279"/>
        <v>0</v>
      </c>
      <c r="BZ289" s="339">
        <v>0</v>
      </c>
      <c r="CB289" s="418">
        <f t="shared" si="280"/>
        <v>0</v>
      </c>
      <c r="CC289" s="170">
        <f t="shared" si="281"/>
        <v>0</v>
      </c>
      <c r="CD289" s="339">
        <v>0</v>
      </c>
      <c r="CF289" s="418">
        <v>0</v>
      </c>
      <c r="CG289" s="170">
        <v>0</v>
      </c>
      <c r="CH289" s="339">
        <v>0</v>
      </c>
      <c r="CJ289" s="418">
        <v>0</v>
      </c>
      <c r="CK289" s="170">
        <v>0</v>
      </c>
      <c r="CL289" s="339">
        <v>0</v>
      </c>
    </row>
    <row r="290" spans="1:90" ht="15" customHeight="1" outlineLevel="2">
      <c r="A290" s="193" t="s">
        <v>15</v>
      </c>
      <c r="B290" s="192">
        <v>89443</v>
      </c>
      <c r="C290" s="13" t="s">
        <v>13598</v>
      </c>
      <c r="D290" s="593" t="str">
        <f>IF(B290="","",IFERROR(VLOOKUP(B290,'SINAPI12-24'!$A$5:$H$17812,2,FALSE),VLOOKUP(ORÇAMENTO!B290,COMPOSIÇÕES!$A$9:$G$412,3,FALSE)))</f>
        <v>TE, PVC, SOLDÁVEL, DN 32MM, INSTALADO EM RAMAL DE DISTRIBUIÇÃO DE ÁGUA - FORNECIMENTO E INSTALAÇÃO. AF_06/2022</v>
      </c>
      <c r="E290" s="614" t="str">
        <f>IF(B290="","",IFERROR(VLOOKUP(B290,'SINAPI12-24'!$A$5:$H$17812,3,FALSE),VLOOKUP(ORÇAMENTO!B290,COMPOSIÇÕES!$A$9:$G$412,4,FALSE)))</f>
        <v>UN</v>
      </c>
      <c r="F290" s="112">
        <v>3</v>
      </c>
      <c r="G290" s="615"/>
      <c r="H290" s="110">
        <v>0.29310000000000003</v>
      </c>
      <c r="I290" s="104">
        <f t="shared" si="266"/>
        <v>0</v>
      </c>
      <c r="J290" s="471">
        <f t="shared" si="267"/>
        <v>0</v>
      </c>
      <c r="K290" s="890"/>
      <c r="L290" s="66"/>
      <c r="M290" s="170"/>
      <c r="N290" s="339"/>
      <c r="O290" s="277"/>
      <c r="P290" s="66"/>
      <c r="Q290" s="170"/>
      <c r="R290" s="339"/>
      <c r="S290" s="330"/>
      <c r="T290" s="354"/>
      <c r="U290" s="170"/>
      <c r="V290" s="363"/>
      <c r="W290" s="21"/>
      <c r="X290" s="354"/>
      <c r="Y290" s="168"/>
      <c r="Z290" s="341"/>
      <c r="AA290" s="277"/>
      <c r="AB290" s="354"/>
      <c r="AC290" s="168"/>
      <c r="AD290" s="341"/>
      <c r="AE290" s="277"/>
      <c r="AF290" s="66"/>
      <c r="AG290" s="170"/>
      <c r="AH290" s="339"/>
      <c r="AI290" s="277"/>
      <c r="AJ290" s="66"/>
      <c r="AK290" s="170"/>
      <c r="AL290" s="339"/>
      <c r="AM290" s="151"/>
      <c r="AN290" s="66"/>
      <c r="AO290" s="170"/>
      <c r="AP290" s="339"/>
      <c r="AQ290" s="151"/>
      <c r="AR290" s="66"/>
      <c r="AS290" s="170"/>
      <c r="AT290" s="339"/>
      <c r="AU290" s="151"/>
      <c r="AV290" s="364"/>
      <c r="AW290" s="170"/>
      <c r="AX290" s="479"/>
      <c r="AY290" s="151"/>
      <c r="AZ290" s="297"/>
      <c r="BA290" s="170"/>
      <c r="BB290" s="479"/>
      <c r="BC290" s="151"/>
      <c r="BD290" s="66"/>
      <c r="BE290" s="170">
        <f t="shared" si="270"/>
        <v>0</v>
      </c>
      <c r="BF290" s="339">
        <f t="shared" si="256"/>
        <v>0</v>
      </c>
      <c r="BG290" s="163"/>
      <c r="BH290" s="66"/>
      <c r="BI290" s="170">
        <f t="shared" si="271"/>
        <v>0</v>
      </c>
      <c r="BJ290" s="339">
        <f t="shared" si="272"/>
        <v>0</v>
      </c>
      <c r="BL290" s="66"/>
      <c r="BM290" s="170">
        <f t="shared" si="268"/>
        <v>0</v>
      </c>
      <c r="BN290" s="339">
        <f t="shared" si="269"/>
        <v>0</v>
      </c>
      <c r="BP290" s="66">
        <f t="shared" si="273"/>
        <v>0</v>
      </c>
      <c r="BQ290" s="170">
        <f t="shared" si="274"/>
        <v>0</v>
      </c>
      <c r="BR290" s="339">
        <f t="shared" si="275"/>
        <v>0</v>
      </c>
      <c r="BT290" s="66"/>
      <c r="BU290" s="170">
        <f t="shared" si="276"/>
        <v>0</v>
      </c>
      <c r="BV290" s="339">
        <f t="shared" si="277"/>
        <v>0</v>
      </c>
      <c r="BX290" s="418">
        <f t="shared" si="278"/>
        <v>0</v>
      </c>
      <c r="BY290" s="170">
        <f t="shared" si="279"/>
        <v>0</v>
      </c>
      <c r="BZ290" s="339">
        <v>0</v>
      </c>
      <c r="CB290" s="418">
        <f t="shared" si="280"/>
        <v>0</v>
      </c>
      <c r="CC290" s="170">
        <f t="shared" si="281"/>
        <v>0</v>
      </c>
      <c r="CD290" s="339">
        <v>0</v>
      </c>
      <c r="CF290" s="418">
        <v>0</v>
      </c>
      <c r="CG290" s="170">
        <v>0</v>
      </c>
      <c r="CH290" s="339">
        <v>0</v>
      </c>
      <c r="CJ290" s="418">
        <v>0</v>
      </c>
      <c r="CK290" s="170">
        <v>0</v>
      </c>
      <c r="CL290" s="339">
        <v>0</v>
      </c>
    </row>
    <row r="291" spans="1:90" ht="15" customHeight="1" outlineLevel="2">
      <c r="A291" s="193" t="s">
        <v>15</v>
      </c>
      <c r="B291" s="192">
        <v>89625</v>
      </c>
      <c r="C291" s="13" t="s">
        <v>13599</v>
      </c>
      <c r="D291" s="593" t="str">
        <f>IF(B291="","",IFERROR(VLOOKUP(B291,'SINAPI12-24'!$A$5:$H$17812,2,FALSE),VLOOKUP(ORÇAMENTO!B291,COMPOSIÇÕES!$A$9:$G$412,3,FALSE)))</f>
        <v>TE, PVC, SOLDÁVEL, DN 50MM, INSTALADO EM PRUMADA DE ÁGUA - FORNECIMENTO E INSTALAÇÃO. AF_06/2022</v>
      </c>
      <c r="E291" s="614" t="str">
        <f>IF(B291="","",IFERROR(VLOOKUP(B291,'SINAPI12-24'!$A$5:$H$17812,3,FALSE),VLOOKUP(ORÇAMENTO!B291,COMPOSIÇÕES!$A$9:$G$412,4,FALSE)))</f>
        <v>UN</v>
      </c>
      <c r="F291" s="112">
        <v>19</v>
      </c>
      <c r="G291" s="615"/>
      <c r="H291" s="110">
        <v>0.29310000000000003</v>
      </c>
      <c r="I291" s="104">
        <f t="shared" si="266"/>
        <v>0</v>
      </c>
      <c r="J291" s="471">
        <f t="shared" si="267"/>
        <v>0</v>
      </c>
      <c r="K291" s="890"/>
      <c r="L291" s="66"/>
      <c r="M291" s="170"/>
      <c r="N291" s="339"/>
      <c r="O291" s="277"/>
      <c r="P291" s="66"/>
      <c r="Q291" s="170"/>
      <c r="R291" s="339"/>
      <c r="S291" s="330"/>
      <c r="T291" s="354"/>
      <c r="U291" s="170"/>
      <c r="V291" s="363"/>
      <c r="W291" s="21"/>
      <c r="X291" s="354"/>
      <c r="Y291" s="168"/>
      <c r="Z291" s="341"/>
      <c r="AA291" s="277"/>
      <c r="AB291" s="354"/>
      <c r="AC291" s="168"/>
      <c r="AD291" s="341"/>
      <c r="AE291" s="277"/>
      <c r="AF291" s="66"/>
      <c r="AG291" s="170"/>
      <c r="AH291" s="339"/>
      <c r="AI291" s="277"/>
      <c r="AJ291" s="66"/>
      <c r="AK291" s="170"/>
      <c r="AL291" s="339"/>
      <c r="AM291" s="151"/>
      <c r="AN291" s="66"/>
      <c r="AO291" s="170"/>
      <c r="AP291" s="339"/>
      <c r="AQ291" s="151"/>
      <c r="AR291" s="66"/>
      <c r="AS291" s="170"/>
      <c r="AT291" s="339"/>
      <c r="AU291" s="151"/>
      <c r="AV291" s="364"/>
      <c r="AW291" s="170"/>
      <c r="AX291" s="479"/>
      <c r="AY291" s="151"/>
      <c r="AZ291" s="297"/>
      <c r="BA291" s="170"/>
      <c r="BB291" s="479"/>
      <c r="BC291" s="151"/>
      <c r="BD291" s="66"/>
      <c r="BE291" s="170">
        <f t="shared" si="270"/>
        <v>0</v>
      </c>
      <c r="BF291" s="339">
        <f t="shared" si="256"/>
        <v>0</v>
      </c>
      <c r="BG291" s="163"/>
      <c r="BH291" s="66"/>
      <c r="BI291" s="170">
        <f t="shared" si="271"/>
        <v>0</v>
      </c>
      <c r="BJ291" s="339">
        <f t="shared" si="272"/>
        <v>0</v>
      </c>
      <c r="BL291" s="66"/>
      <c r="BM291" s="170">
        <f t="shared" si="268"/>
        <v>0</v>
      </c>
      <c r="BN291" s="339">
        <f t="shared" si="269"/>
        <v>0</v>
      </c>
      <c r="BP291" s="66">
        <f t="shared" si="273"/>
        <v>0</v>
      </c>
      <c r="BQ291" s="170">
        <f t="shared" si="274"/>
        <v>0</v>
      </c>
      <c r="BR291" s="339">
        <f t="shared" si="275"/>
        <v>0</v>
      </c>
      <c r="BT291" s="66"/>
      <c r="BU291" s="170">
        <f t="shared" si="276"/>
        <v>0</v>
      </c>
      <c r="BV291" s="339">
        <f t="shared" si="277"/>
        <v>0</v>
      </c>
      <c r="BX291" s="418">
        <f t="shared" si="278"/>
        <v>0</v>
      </c>
      <c r="BY291" s="170">
        <f t="shared" si="279"/>
        <v>0</v>
      </c>
      <c r="BZ291" s="339">
        <v>0</v>
      </c>
      <c r="CB291" s="418">
        <f t="shared" si="280"/>
        <v>0</v>
      </c>
      <c r="CC291" s="170">
        <f t="shared" si="281"/>
        <v>0</v>
      </c>
      <c r="CD291" s="339">
        <v>0</v>
      </c>
      <c r="CF291" s="418">
        <v>0</v>
      </c>
      <c r="CG291" s="170">
        <v>0</v>
      </c>
      <c r="CH291" s="339">
        <v>0</v>
      </c>
      <c r="CJ291" s="418">
        <v>0</v>
      </c>
      <c r="CK291" s="170">
        <v>0</v>
      </c>
      <c r="CL291" s="339">
        <v>0</v>
      </c>
    </row>
    <row r="292" spans="1:90" ht="15" customHeight="1" outlineLevel="2">
      <c r="A292" s="193" t="s">
        <v>15</v>
      </c>
      <c r="B292" s="192">
        <v>89566</v>
      </c>
      <c r="C292" s="13" t="s">
        <v>13600</v>
      </c>
      <c r="D292" s="593" t="str">
        <f>IF(B292="","",IFERROR(VLOOKUP(B292,'SINAPI12-24'!$A$5:$H$17812,2,FALSE),VLOOKUP(ORÇAMENTO!B292,COMPOSIÇÕES!$A$9:$G$412,3,FALSE)))</f>
        <v>TÊ, PVC, SERIE R, ÁGUA PLUVIAL, DN 75 MM, JUNTA ELÁSTICA, FORNECIDO E INSTALADO EM RAMAL DE ENCAMINHAMENTO. AF_06/2022</v>
      </c>
      <c r="E292" s="614" t="str">
        <f>IF(B292="","",IFERROR(VLOOKUP(B292,'SINAPI12-24'!$A$5:$H$17812,3,FALSE),VLOOKUP(ORÇAMENTO!B292,COMPOSIÇÕES!$A$9:$G$412,4,FALSE)))</f>
        <v>UN</v>
      </c>
      <c r="F292" s="112">
        <v>6</v>
      </c>
      <c r="G292" s="615"/>
      <c r="H292" s="110">
        <v>0.29310000000000003</v>
      </c>
      <c r="I292" s="104">
        <f t="shared" si="266"/>
        <v>0</v>
      </c>
      <c r="J292" s="471">
        <f t="shared" si="267"/>
        <v>0</v>
      </c>
      <c r="K292" s="890"/>
      <c r="L292" s="66"/>
      <c r="M292" s="170"/>
      <c r="N292" s="339"/>
      <c r="O292" s="277"/>
      <c r="P292" s="66"/>
      <c r="Q292" s="170"/>
      <c r="R292" s="339"/>
      <c r="S292" s="330"/>
      <c r="T292" s="354"/>
      <c r="U292" s="170"/>
      <c r="V292" s="363"/>
      <c r="W292" s="21"/>
      <c r="X292" s="354"/>
      <c r="Y292" s="168"/>
      <c r="Z292" s="341"/>
      <c r="AA292" s="277"/>
      <c r="AB292" s="354"/>
      <c r="AC292" s="168"/>
      <c r="AD292" s="341"/>
      <c r="AE292" s="277"/>
      <c r="AF292" s="66"/>
      <c r="AG292" s="170"/>
      <c r="AH292" s="339"/>
      <c r="AI292" s="277"/>
      <c r="AJ292" s="66"/>
      <c r="AK292" s="170"/>
      <c r="AL292" s="339"/>
      <c r="AM292" s="151"/>
      <c r="AN292" s="66"/>
      <c r="AO292" s="170"/>
      <c r="AP292" s="339"/>
      <c r="AQ292" s="151"/>
      <c r="AR292" s="66"/>
      <c r="AS292" s="170"/>
      <c r="AT292" s="339"/>
      <c r="AU292" s="151"/>
      <c r="AV292" s="364"/>
      <c r="AW292" s="170"/>
      <c r="AX292" s="479"/>
      <c r="AY292" s="151"/>
      <c r="AZ292" s="297"/>
      <c r="BA292" s="170"/>
      <c r="BB292" s="479"/>
      <c r="BC292" s="151"/>
      <c r="BD292" s="66"/>
      <c r="BE292" s="170">
        <f t="shared" si="270"/>
        <v>0</v>
      </c>
      <c r="BF292" s="339">
        <f t="shared" ref="BF292:BF316" si="282">BD292/($F292-$X292-$AZ292)</f>
        <v>0</v>
      </c>
      <c r="BG292" s="163"/>
      <c r="BH292" s="66"/>
      <c r="BI292" s="170">
        <f t="shared" si="271"/>
        <v>0</v>
      </c>
      <c r="BJ292" s="339">
        <f t="shared" si="272"/>
        <v>0</v>
      </c>
      <c r="BL292" s="66"/>
      <c r="BM292" s="170">
        <f t="shared" si="268"/>
        <v>0</v>
      </c>
      <c r="BN292" s="339">
        <f t="shared" si="269"/>
        <v>0</v>
      </c>
      <c r="BP292" s="66">
        <f t="shared" si="273"/>
        <v>0</v>
      </c>
      <c r="BQ292" s="170">
        <f t="shared" si="274"/>
        <v>0</v>
      </c>
      <c r="BR292" s="339">
        <f t="shared" si="275"/>
        <v>0</v>
      </c>
      <c r="BT292" s="66"/>
      <c r="BU292" s="170">
        <f t="shared" si="276"/>
        <v>0</v>
      </c>
      <c r="BV292" s="339">
        <f t="shared" si="277"/>
        <v>0</v>
      </c>
      <c r="BX292" s="418">
        <f t="shared" si="278"/>
        <v>0</v>
      </c>
      <c r="BY292" s="170">
        <f t="shared" si="279"/>
        <v>0</v>
      </c>
      <c r="BZ292" s="339">
        <v>0</v>
      </c>
      <c r="CB292" s="418">
        <f t="shared" si="280"/>
        <v>0</v>
      </c>
      <c r="CC292" s="170">
        <f t="shared" si="281"/>
        <v>0</v>
      </c>
      <c r="CD292" s="339">
        <v>0</v>
      </c>
      <c r="CF292" s="418">
        <v>0</v>
      </c>
      <c r="CG292" s="170">
        <v>0</v>
      </c>
      <c r="CH292" s="339">
        <v>0</v>
      </c>
      <c r="CJ292" s="418">
        <v>0</v>
      </c>
      <c r="CK292" s="170">
        <v>0</v>
      </c>
      <c r="CL292" s="339">
        <v>0</v>
      </c>
    </row>
    <row r="293" spans="1:90" ht="15" customHeight="1" outlineLevel="2">
      <c r="A293" s="193" t="s">
        <v>15</v>
      </c>
      <c r="B293" s="192">
        <v>89566</v>
      </c>
      <c r="C293" s="13" t="s">
        <v>13601</v>
      </c>
      <c r="D293" s="593" t="str">
        <f>IF(B293="","",IFERROR(VLOOKUP(B293,'SINAPI12-24'!$A$5:$H$17812,2,FALSE),VLOOKUP(ORÇAMENTO!B293,COMPOSIÇÕES!$A$9:$G$412,3,FALSE)))</f>
        <v>TÊ, PVC, SERIE R, ÁGUA PLUVIAL, DN 75 MM, JUNTA ELÁSTICA, FORNECIDO E INSTALADO EM RAMAL DE ENCAMINHAMENTO. AF_06/2022</v>
      </c>
      <c r="E293" s="614" t="str">
        <f>IF(B293="","",IFERROR(VLOOKUP(B293,'SINAPI12-24'!$A$5:$H$17812,3,FALSE),VLOOKUP(ORÇAMENTO!B293,COMPOSIÇÕES!$A$9:$G$412,4,FALSE)))</f>
        <v>UN</v>
      </c>
      <c r="F293" s="112">
        <v>10</v>
      </c>
      <c r="G293" s="615"/>
      <c r="H293" s="110">
        <v>0.29310000000000003</v>
      </c>
      <c r="I293" s="104">
        <f t="shared" si="266"/>
        <v>0</v>
      </c>
      <c r="J293" s="471">
        <f t="shared" si="267"/>
        <v>0</v>
      </c>
      <c r="K293" s="890"/>
      <c r="L293" s="66"/>
      <c r="M293" s="170"/>
      <c r="N293" s="339"/>
      <c r="O293" s="277"/>
      <c r="P293" s="66"/>
      <c r="Q293" s="170"/>
      <c r="R293" s="339"/>
      <c r="S293" s="330"/>
      <c r="T293" s="354"/>
      <c r="U293" s="170"/>
      <c r="V293" s="363"/>
      <c r="W293" s="21"/>
      <c r="X293" s="354"/>
      <c r="Y293" s="168"/>
      <c r="Z293" s="341"/>
      <c r="AA293" s="277"/>
      <c r="AB293" s="354"/>
      <c r="AC293" s="168"/>
      <c r="AD293" s="341"/>
      <c r="AE293" s="277"/>
      <c r="AF293" s="66"/>
      <c r="AG293" s="170"/>
      <c r="AH293" s="339"/>
      <c r="AI293" s="277"/>
      <c r="AJ293" s="66"/>
      <c r="AK293" s="170"/>
      <c r="AL293" s="339"/>
      <c r="AM293" s="151"/>
      <c r="AN293" s="66"/>
      <c r="AO293" s="170"/>
      <c r="AP293" s="339"/>
      <c r="AQ293" s="151"/>
      <c r="AR293" s="66"/>
      <c r="AS293" s="170"/>
      <c r="AT293" s="339"/>
      <c r="AU293" s="151"/>
      <c r="AV293" s="364"/>
      <c r="AW293" s="170"/>
      <c r="AX293" s="479"/>
      <c r="AY293" s="151"/>
      <c r="AZ293" s="297"/>
      <c r="BA293" s="170"/>
      <c r="BB293" s="479"/>
      <c r="BC293" s="151"/>
      <c r="BD293" s="66"/>
      <c r="BE293" s="170">
        <f t="shared" si="270"/>
        <v>0</v>
      </c>
      <c r="BF293" s="339">
        <f t="shared" si="282"/>
        <v>0</v>
      </c>
      <c r="BG293" s="163"/>
      <c r="BH293" s="66"/>
      <c r="BI293" s="170">
        <f t="shared" si="271"/>
        <v>0</v>
      </c>
      <c r="BJ293" s="339">
        <f t="shared" si="272"/>
        <v>0</v>
      </c>
      <c r="BL293" s="66"/>
      <c r="BM293" s="170">
        <f t="shared" si="268"/>
        <v>0</v>
      </c>
      <c r="BN293" s="339">
        <f t="shared" si="269"/>
        <v>0</v>
      </c>
      <c r="BP293" s="66">
        <f t="shared" si="273"/>
        <v>0</v>
      </c>
      <c r="BQ293" s="170">
        <f t="shared" si="274"/>
        <v>0</v>
      </c>
      <c r="BR293" s="339">
        <f t="shared" si="275"/>
        <v>0</v>
      </c>
      <c r="BT293" s="66"/>
      <c r="BU293" s="170">
        <f t="shared" si="276"/>
        <v>0</v>
      </c>
      <c r="BV293" s="339">
        <f t="shared" si="277"/>
        <v>0</v>
      </c>
      <c r="BX293" s="418">
        <f t="shared" si="278"/>
        <v>0</v>
      </c>
      <c r="BY293" s="170">
        <f t="shared" si="279"/>
        <v>0</v>
      </c>
      <c r="BZ293" s="339">
        <v>0</v>
      </c>
      <c r="CB293" s="418">
        <f t="shared" si="280"/>
        <v>0</v>
      </c>
      <c r="CC293" s="170">
        <f t="shared" si="281"/>
        <v>0</v>
      </c>
      <c r="CD293" s="339">
        <v>0</v>
      </c>
      <c r="CF293" s="418">
        <v>0</v>
      </c>
      <c r="CG293" s="170">
        <v>0</v>
      </c>
      <c r="CH293" s="339">
        <v>0</v>
      </c>
      <c r="CJ293" s="418">
        <v>0</v>
      </c>
      <c r="CK293" s="170">
        <v>0</v>
      </c>
      <c r="CL293" s="339">
        <v>0</v>
      </c>
    </row>
    <row r="294" spans="1:90" ht="15" customHeight="1" outlineLevel="2">
      <c r="A294" s="193" t="s">
        <v>15</v>
      </c>
      <c r="B294" s="192">
        <v>89559</v>
      </c>
      <c r="C294" s="13" t="s">
        <v>13602</v>
      </c>
      <c r="D294" s="593" t="str">
        <f>IF(B294="","",IFERROR(VLOOKUP(B294,'SINAPI12-24'!$A$5:$H$17812,2,FALSE),VLOOKUP(ORÇAMENTO!B294,COMPOSIÇÕES!$A$9:$G$412,3,FALSE)))</f>
        <v>TÊ DE INSPEÇÃO, PVC, SERIE R, ÁGUA PLUVIAL, DN 100 MM, JUNTA ELÁSTICA, FORNECIDO E INSTALADO EM RAMAL DE ENCAMINHAMENTO. AF_06/2022</v>
      </c>
      <c r="E294" s="614" t="str">
        <f>IF(B294="","",IFERROR(VLOOKUP(B294,'SINAPI12-24'!$A$5:$H$17812,3,FALSE),VLOOKUP(ORÇAMENTO!B294,COMPOSIÇÕES!$A$9:$G$412,4,FALSE)))</f>
        <v>UN</v>
      </c>
      <c r="F294" s="112">
        <v>2</v>
      </c>
      <c r="G294" s="615"/>
      <c r="H294" s="110">
        <v>0.29310000000000003</v>
      </c>
      <c r="I294" s="104">
        <f t="shared" si="266"/>
        <v>0</v>
      </c>
      <c r="J294" s="471">
        <f t="shared" si="267"/>
        <v>0</v>
      </c>
      <c r="K294" s="890"/>
      <c r="L294" s="66"/>
      <c r="M294" s="170"/>
      <c r="N294" s="339"/>
      <c r="O294" s="277"/>
      <c r="P294" s="66"/>
      <c r="Q294" s="170"/>
      <c r="R294" s="339"/>
      <c r="S294" s="330"/>
      <c r="T294" s="354"/>
      <c r="U294" s="170"/>
      <c r="V294" s="363"/>
      <c r="W294" s="21"/>
      <c r="X294" s="354"/>
      <c r="Y294" s="168"/>
      <c r="Z294" s="341"/>
      <c r="AA294" s="277"/>
      <c r="AB294" s="354"/>
      <c r="AC294" s="168"/>
      <c r="AD294" s="341"/>
      <c r="AE294" s="277"/>
      <c r="AF294" s="66"/>
      <c r="AG294" s="170"/>
      <c r="AH294" s="339"/>
      <c r="AI294" s="277"/>
      <c r="AJ294" s="66"/>
      <c r="AK294" s="170"/>
      <c r="AL294" s="339"/>
      <c r="AM294" s="151"/>
      <c r="AN294" s="66"/>
      <c r="AO294" s="170"/>
      <c r="AP294" s="339"/>
      <c r="AQ294" s="151"/>
      <c r="AR294" s="66"/>
      <c r="AS294" s="170"/>
      <c r="AT294" s="339"/>
      <c r="AU294" s="151"/>
      <c r="AV294" s="364"/>
      <c r="AW294" s="170"/>
      <c r="AX294" s="479"/>
      <c r="AY294" s="151"/>
      <c r="AZ294" s="297"/>
      <c r="BA294" s="170"/>
      <c r="BB294" s="479"/>
      <c r="BC294" s="151"/>
      <c r="BD294" s="66"/>
      <c r="BE294" s="170">
        <f t="shared" si="270"/>
        <v>0</v>
      </c>
      <c r="BF294" s="339">
        <f t="shared" si="282"/>
        <v>0</v>
      </c>
      <c r="BG294" s="163"/>
      <c r="BH294" s="66"/>
      <c r="BI294" s="170">
        <f t="shared" si="271"/>
        <v>0</v>
      </c>
      <c r="BJ294" s="339">
        <f t="shared" si="272"/>
        <v>0</v>
      </c>
      <c r="BL294" s="66"/>
      <c r="BM294" s="170">
        <f t="shared" si="268"/>
        <v>0</v>
      </c>
      <c r="BN294" s="339">
        <f t="shared" si="269"/>
        <v>0</v>
      </c>
      <c r="BP294" s="66">
        <f t="shared" si="273"/>
        <v>0</v>
      </c>
      <c r="BQ294" s="170">
        <f t="shared" si="274"/>
        <v>0</v>
      </c>
      <c r="BR294" s="339">
        <f t="shared" si="275"/>
        <v>0</v>
      </c>
      <c r="BT294" s="66"/>
      <c r="BU294" s="170">
        <f t="shared" si="276"/>
        <v>0</v>
      </c>
      <c r="BV294" s="339">
        <f t="shared" si="277"/>
        <v>0</v>
      </c>
      <c r="BX294" s="418">
        <f t="shared" si="278"/>
        <v>0</v>
      </c>
      <c r="BY294" s="170">
        <f t="shared" si="279"/>
        <v>0</v>
      </c>
      <c r="BZ294" s="339">
        <v>0</v>
      </c>
      <c r="CB294" s="418">
        <f t="shared" si="280"/>
        <v>0</v>
      </c>
      <c r="CC294" s="170">
        <f t="shared" si="281"/>
        <v>0</v>
      </c>
      <c r="CD294" s="339">
        <v>0</v>
      </c>
      <c r="CF294" s="418">
        <v>0</v>
      </c>
      <c r="CG294" s="170">
        <v>0</v>
      </c>
      <c r="CH294" s="339">
        <v>0</v>
      </c>
      <c r="CJ294" s="418">
        <v>0</v>
      </c>
      <c r="CK294" s="170">
        <v>0</v>
      </c>
      <c r="CL294" s="339">
        <v>0</v>
      </c>
    </row>
    <row r="295" spans="1:90" ht="15" customHeight="1" outlineLevel="2">
      <c r="A295" s="193" t="s">
        <v>15</v>
      </c>
      <c r="B295" s="192">
        <v>89622</v>
      </c>
      <c r="C295" s="13" t="s">
        <v>13603</v>
      </c>
      <c r="D295" s="593" t="str">
        <f>IF(B295="","",IFERROR(VLOOKUP(B295,'SINAPI12-24'!$A$5:$H$17812,2,FALSE),VLOOKUP(ORÇAMENTO!B295,COMPOSIÇÕES!$A$9:$G$412,3,FALSE)))</f>
        <v>TÊ DE REDUÇÃO, PVC, SOLDÁVEL, DN 32MM X 25MM, INSTALADO EM PRUMADA DE ÁGUA - FORNECIMENTO E INSTALAÇÃO. AF_06/2022</v>
      </c>
      <c r="E295" s="614" t="str">
        <f>IF(B295="","",IFERROR(VLOOKUP(B295,'SINAPI12-24'!$A$5:$H$17812,3,FALSE),VLOOKUP(ORÇAMENTO!B295,COMPOSIÇÕES!$A$9:$G$412,4,FALSE)))</f>
        <v>UN</v>
      </c>
      <c r="F295" s="112">
        <v>1</v>
      </c>
      <c r="G295" s="615"/>
      <c r="H295" s="194">
        <v>0.29310000000000003</v>
      </c>
      <c r="I295" s="104">
        <f t="shared" si="266"/>
        <v>0</v>
      </c>
      <c r="J295" s="471">
        <f t="shared" si="267"/>
        <v>0</v>
      </c>
      <c r="K295" s="890"/>
      <c r="L295" s="66"/>
      <c r="M295" s="170"/>
      <c r="N295" s="339"/>
      <c r="O295" s="277"/>
      <c r="P295" s="66"/>
      <c r="Q295" s="170"/>
      <c r="R295" s="339"/>
      <c r="S295" s="330"/>
      <c r="T295" s="354"/>
      <c r="U295" s="170"/>
      <c r="V295" s="363"/>
      <c r="W295" s="21"/>
      <c r="X295" s="354"/>
      <c r="Y295" s="168"/>
      <c r="Z295" s="341"/>
      <c r="AA295" s="277"/>
      <c r="AB295" s="354"/>
      <c r="AC295" s="168"/>
      <c r="AD295" s="341"/>
      <c r="AE295" s="277"/>
      <c r="AF295" s="66"/>
      <c r="AG295" s="170"/>
      <c r="AH295" s="339"/>
      <c r="AI295" s="277"/>
      <c r="AJ295" s="66"/>
      <c r="AK295" s="170"/>
      <c r="AL295" s="339"/>
      <c r="AM295" s="151"/>
      <c r="AN295" s="66"/>
      <c r="AO295" s="170"/>
      <c r="AP295" s="339"/>
      <c r="AQ295" s="151"/>
      <c r="AR295" s="66"/>
      <c r="AS295" s="170"/>
      <c r="AT295" s="339"/>
      <c r="AU295" s="151"/>
      <c r="AV295" s="364"/>
      <c r="AW295" s="170"/>
      <c r="AX295" s="479"/>
      <c r="AY295" s="151"/>
      <c r="AZ295" s="297"/>
      <c r="BA295" s="170"/>
      <c r="BB295" s="479"/>
      <c r="BC295" s="151"/>
      <c r="BD295" s="66"/>
      <c r="BE295" s="170">
        <f t="shared" si="270"/>
        <v>0</v>
      </c>
      <c r="BF295" s="339">
        <f t="shared" si="282"/>
        <v>0</v>
      </c>
      <c r="BG295" s="163"/>
      <c r="BH295" s="66"/>
      <c r="BI295" s="170">
        <f t="shared" si="271"/>
        <v>0</v>
      </c>
      <c r="BJ295" s="339">
        <f t="shared" si="272"/>
        <v>0</v>
      </c>
      <c r="BL295" s="66"/>
      <c r="BM295" s="170">
        <f t="shared" si="268"/>
        <v>0</v>
      </c>
      <c r="BN295" s="339">
        <f t="shared" si="269"/>
        <v>0</v>
      </c>
      <c r="BP295" s="66">
        <f t="shared" si="273"/>
        <v>0</v>
      </c>
      <c r="BQ295" s="170">
        <f t="shared" si="274"/>
        <v>0</v>
      </c>
      <c r="BR295" s="339">
        <f t="shared" si="275"/>
        <v>0</v>
      </c>
      <c r="BT295" s="66"/>
      <c r="BU295" s="170">
        <f t="shared" si="276"/>
        <v>0</v>
      </c>
      <c r="BV295" s="339">
        <f t="shared" si="277"/>
        <v>0</v>
      </c>
      <c r="BX295" s="418">
        <f t="shared" si="278"/>
        <v>0</v>
      </c>
      <c r="BY295" s="170">
        <f t="shared" si="279"/>
        <v>0</v>
      </c>
      <c r="BZ295" s="339">
        <v>0</v>
      </c>
      <c r="CB295" s="418">
        <f t="shared" si="280"/>
        <v>0</v>
      </c>
      <c r="CC295" s="170">
        <f t="shared" si="281"/>
        <v>0</v>
      </c>
      <c r="CD295" s="339">
        <v>0</v>
      </c>
      <c r="CF295" s="418">
        <v>0</v>
      </c>
      <c r="CG295" s="170">
        <v>0</v>
      </c>
      <c r="CH295" s="339">
        <v>0</v>
      </c>
      <c r="CJ295" s="418">
        <v>0</v>
      </c>
      <c r="CK295" s="170">
        <v>0</v>
      </c>
      <c r="CL295" s="339">
        <v>0</v>
      </c>
    </row>
    <row r="296" spans="1:90" ht="15" customHeight="1" outlineLevel="2">
      <c r="A296" s="193" t="s">
        <v>15</v>
      </c>
      <c r="B296" s="192">
        <v>89627</v>
      </c>
      <c r="C296" s="13" t="s">
        <v>13604</v>
      </c>
      <c r="D296" s="593" t="str">
        <f>IF(B296="","",IFERROR(VLOOKUP(B296,'SINAPI12-24'!$A$5:$H$17812,2,FALSE),VLOOKUP(ORÇAMENTO!B296,COMPOSIÇÕES!$A$9:$G$412,3,FALSE)))</f>
        <v>TÊ DE REDUÇÃO, PVC, SOLDÁVEL, DN 50MM X 25MM, INSTALADO EM PRUMADA DE ÁGUA - FORNECIMENTO E INSTALAÇÃO. AF_06/2022</v>
      </c>
      <c r="E296" s="614" t="str">
        <f>IF(B296="","",IFERROR(VLOOKUP(B296,'SINAPI12-24'!$A$5:$H$17812,3,FALSE),VLOOKUP(ORÇAMENTO!B296,COMPOSIÇÕES!$A$9:$G$412,4,FALSE)))</f>
        <v>UN</v>
      </c>
      <c r="F296" s="112">
        <v>23</v>
      </c>
      <c r="G296" s="615"/>
      <c r="H296" s="194">
        <v>0.29310000000000003</v>
      </c>
      <c r="I296" s="104">
        <f t="shared" si="266"/>
        <v>0</v>
      </c>
      <c r="J296" s="471">
        <f t="shared" si="267"/>
        <v>0</v>
      </c>
      <c r="K296" s="890"/>
      <c r="L296" s="66"/>
      <c r="M296" s="170"/>
      <c r="N296" s="339"/>
      <c r="O296" s="277"/>
      <c r="P296" s="66"/>
      <c r="Q296" s="170"/>
      <c r="R296" s="339"/>
      <c r="S296" s="330"/>
      <c r="T296" s="354"/>
      <c r="U296" s="170"/>
      <c r="V296" s="363"/>
      <c r="W296" s="21"/>
      <c r="X296" s="354"/>
      <c r="Y296" s="168"/>
      <c r="Z296" s="341"/>
      <c r="AA296" s="277"/>
      <c r="AB296" s="354"/>
      <c r="AC296" s="168"/>
      <c r="AD296" s="341"/>
      <c r="AE296" s="277"/>
      <c r="AF296" s="66"/>
      <c r="AG296" s="170"/>
      <c r="AH296" s="339"/>
      <c r="AI296" s="277"/>
      <c r="AJ296" s="66"/>
      <c r="AK296" s="170"/>
      <c r="AL296" s="339"/>
      <c r="AM296" s="151"/>
      <c r="AN296" s="66"/>
      <c r="AO296" s="170"/>
      <c r="AP296" s="339"/>
      <c r="AQ296" s="151"/>
      <c r="AR296" s="66"/>
      <c r="AS296" s="170"/>
      <c r="AT296" s="339"/>
      <c r="AU296" s="151"/>
      <c r="AV296" s="364"/>
      <c r="AW296" s="170"/>
      <c r="AX296" s="479"/>
      <c r="AY296" s="151"/>
      <c r="AZ296" s="297"/>
      <c r="BA296" s="170"/>
      <c r="BB296" s="479"/>
      <c r="BC296" s="151"/>
      <c r="BD296" s="66"/>
      <c r="BE296" s="170">
        <f t="shared" si="270"/>
        <v>0</v>
      </c>
      <c r="BF296" s="339">
        <f t="shared" si="282"/>
        <v>0</v>
      </c>
      <c r="BG296" s="163"/>
      <c r="BH296" s="66"/>
      <c r="BI296" s="170">
        <f t="shared" si="271"/>
        <v>0</v>
      </c>
      <c r="BJ296" s="339">
        <f t="shared" si="272"/>
        <v>0</v>
      </c>
      <c r="BL296" s="66"/>
      <c r="BM296" s="170">
        <f t="shared" si="268"/>
        <v>0</v>
      </c>
      <c r="BN296" s="339">
        <f t="shared" si="269"/>
        <v>0</v>
      </c>
      <c r="BP296" s="66">
        <f t="shared" si="273"/>
        <v>0</v>
      </c>
      <c r="BQ296" s="170">
        <f t="shared" si="274"/>
        <v>0</v>
      </c>
      <c r="BR296" s="339">
        <f t="shared" si="275"/>
        <v>0</v>
      </c>
      <c r="BT296" s="66"/>
      <c r="BU296" s="170">
        <f t="shared" si="276"/>
        <v>0</v>
      </c>
      <c r="BV296" s="339">
        <f t="shared" si="277"/>
        <v>0</v>
      </c>
      <c r="BX296" s="418">
        <f t="shared" si="278"/>
        <v>0</v>
      </c>
      <c r="BY296" s="170">
        <f t="shared" si="279"/>
        <v>0</v>
      </c>
      <c r="BZ296" s="339">
        <v>0</v>
      </c>
      <c r="CB296" s="418">
        <f t="shared" si="280"/>
        <v>0</v>
      </c>
      <c r="CC296" s="170">
        <f t="shared" si="281"/>
        <v>0</v>
      </c>
      <c r="CD296" s="339">
        <v>0</v>
      </c>
      <c r="CF296" s="418">
        <v>0</v>
      </c>
      <c r="CG296" s="170">
        <v>0</v>
      </c>
      <c r="CH296" s="339">
        <v>0</v>
      </c>
      <c r="CJ296" s="418">
        <v>0</v>
      </c>
      <c r="CK296" s="170">
        <v>0</v>
      </c>
      <c r="CL296" s="339">
        <v>0</v>
      </c>
    </row>
    <row r="297" spans="1:90" ht="15" customHeight="1" outlineLevel="2">
      <c r="A297" s="193" t="s">
        <v>15</v>
      </c>
      <c r="B297" s="192">
        <v>89626</v>
      </c>
      <c r="C297" s="13" t="s">
        <v>13605</v>
      </c>
      <c r="D297" s="593" t="str">
        <f>IF(B297="","",IFERROR(VLOOKUP(B297,'SINAPI12-24'!$A$5:$H$17812,2,FALSE),VLOOKUP(ORÇAMENTO!B297,COMPOSIÇÕES!$A$9:$G$412,3,FALSE)))</f>
        <v>TÊ DE REDUÇÃO, PVC, SOLDÁVEL, DN 50MM X 40MM, INSTALADO EM PRUMADA DE ÁGUA - FORNECIMENTO E INSTALAÇÃO. AF_06/2022</v>
      </c>
      <c r="E297" s="614" t="str">
        <f>IF(B297="","",IFERROR(VLOOKUP(B297,'SINAPI12-24'!$A$5:$H$17812,3,FALSE),VLOOKUP(ORÇAMENTO!B297,COMPOSIÇÕES!$A$9:$G$412,4,FALSE)))</f>
        <v>UN</v>
      </c>
      <c r="F297" s="112">
        <v>1</v>
      </c>
      <c r="G297" s="615"/>
      <c r="H297" s="194">
        <v>0.29310000000000003</v>
      </c>
      <c r="I297" s="104">
        <f t="shared" si="266"/>
        <v>0</v>
      </c>
      <c r="J297" s="471">
        <f t="shared" si="267"/>
        <v>0</v>
      </c>
      <c r="K297" s="890"/>
      <c r="L297" s="66"/>
      <c r="M297" s="170"/>
      <c r="N297" s="339"/>
      <c r="O297" s="277"/>
      <c r="P297" s="66"/>
      <c r="Q297" s="170"/>
      <c r="R297" s="339"/>
      <c r="S297" s="330"/>
      <c r="T297" s="354"/>
      <c r="U297" s="170"/>
      <c r="V297" s="363"/>
      <c r="W297" s="21"/>
      <c r="X297" s="354"/>
      <c r="Y297" s="168"/>
      <c r="Z297" s="341"/>
      <c r="AA297" s="277"/>
      <c r="AB297" s="354"/>
      <c r="AC297" s="168"/>
      <c r="AD297" s="341"/>
      <c r="AE297" s="277"/>
      <c r="AF297" s="66"/>
      <c r="AG297" s="170"/>
      <c r="AH297" s="339"/>
      <c r="AI297" s="277"/>
      <c r="AJ297" s="66"/>
      <c r="AK297" s="170"/>
      <c r="AL297" s="339"/>
      <c r="AM297" s="151"/>
      <c r="AN297" s="66"/>
      <c r="AO297" s="170"/>
      <c r="AP297" s="339"/>
      <c r="AQ297" s="151"/>
      <c r="AR297" s="66"/>
      <c r="AS297" s="170"/>
      <c r="AT297" s="339"/>
      <c r="AU297" s="151"/>
      <c r="AV297" s="364"/>
      <c r="AW297" s="170"/>
      <c r="AX297" s="479"/>
      <c r="AY297" s="151"/>
      <c r="AZ297" s="297"/>
      <c r="BA297" s="170"/>
      <c r="BB297" s="479"/>
      <c r="BC297" s="151"/>
      <c r="BD297" s="66"/>
      <c r="BE297" s="170">
        <f t="shared" si="270"/>
        <v>0</v>
      </c>
      <c r="BF297" s="339">
        <f t="shared" si="282"/>
        <v>0</v>
      </c>
      <c r="BG297" s="163"/>
      <c r="BH297" s="66"/>
      <c r="BI297" s="170">
        <f t="shared" si="271"/>
        <v>0</v>
      </c>
      <c r="BJ297" s="339">
        <f t="shared" si="272"/>
        <v>0</v>
      </c>
      <c r="BL297" s="66"/>
      <c r="BM297" s="170">
        <f t="shared" si="268"/>
        <v>0</v>
      </c>
      <c r="BN297" s="339">
        <f t="shared" si="269"/>
        <v>0</v>
      </c>
      <c r="BP297" s="66">
        <f t="shared" si="273"/>
        <v>0</v>
      </c>
      <c r="BQ297" s="170">
        <f t="shared" si="274"/>
        <v>0</v>
      </c>
      <c r="BR297" s="339">
        <f t="shared" si="275"/>
        <v>0</v>
      </c>
      <c r="BT297" s="66"/>
      <c r="BU297" s="170">
        <f t="shared" si="276"/>
        <v>0</v>
      </c>
      <c r="BV297" s="339">
        <f t="shared" si="277"/>
        <v>0</v>
      </c>
      <c r="BX297" s="418">
        <f t="shared" si="278"/>
        <v>0</v>
      </c>
      <c r="BY297" s="170">
        <f t="shared" si="279"/>
        <v>0</v>
      </c>
      <c r="BZ297" s="339">
        <v>0</v>
      </c>
      <c r="CB297" s="418">
        <f t="shared" si="280"/>
        <v>0</v>
      </c>
      <c r="CC297" s="170">
        <f t="shared" si="281"/>
        <v>0</v>
      </c>
      <c r="CD297" s="339">
        <v>0</v>
      </c>
      <c r="CF297" s="418">
        <v>0</v>
      </c>
      <c r="CG297" s="170">
        <v>0</v>
      </c>
      <c r="CH297" s="339">
        <v>0</v>
      </c>
      <c r="CJ297" s="418">
        <v>0</v>
      </c>
      <c r="CK297" s="170">
        <v>0</v>
      </c>
      <c r="CL297" s="339">
        <v>0</v>
      </c>
    </row>
    <row r="298" spans="1:90" ht="15" customHeight="1" outlineLevel="2">
      <c r="A298" s="193" t="s">
        <v>15</v>
      </c>
      <c r="B298" s="192">
        <v>89630</v>
      </c>
      <c r="C298" s="13" t="s">
        <v>13606</v>
      </c>
      <c r="D298" s="593" t="str">
        <f>IF(B298="","",IFERROR(VLOOKUP(B298,'SINAPI12-24'!$A$5:$H$17812,2,FALSE),VLOOKUP(ORÇAMENTO!B298,COMPOSIÇÕES!$A$9:$G$412,3,FALSE)))</f>
        <v>TE DE REDUÇÃO, PVC, SOLDÁVEL, DN 75MM X 50MM, INSTALADO EM PRUMADA DE ÁGUA - FORNECIMENTO E INSTALAÇÃO. AF_06/2022</v>
      </c>
      <c r="E298" s="614" t="str">
        <f>IF(B298="","",IFERROR(VLOOKUP(B298,'SINAPI12-24'!$A$5:$H$17812,3,FALSE),VLOOKUP(ORÇAMENTO!B298,COMPOSIÇÕES!$A$9:$G$412,4,FALSE)))</f>
        <v>UN</v>
      </c>
      <c r="F298" s="112">
        <v>7</v>
      </c>
      <c r="G298" s="615"/>
      <c r="H298" s="110">
        <v>0.29310000000000003</v>
      </c>
      <c r="I298" s="104">
        <f t="shared" si="266"/>
        <v>0</v>
      </c>
      <c r="J298" s="471">
        <f t="shared" si="267"/>
        <v>0</v>
      </c>
      <c r="K298" s="890"/>
      <c r="L298" s="66"/>
      <c r="M298" s="170"/>
      <c r="N298" s="339"/>
      <c r="O298" s="277"/>
      <c r="P298" s="66"/>
      <c r="Q298" s="170"/>
      <c r="R298" s="339"/>
      <c r="S298" s="330"/>
      <c r="T298" s="354"/>
      <c r="U298" s="170"/>
      <c r="V298" s="363"/>
      <c r="W298" s="21"/>
      <c r="X298" s="354"/>
      <c r="Y298" s="168"/>
      <c r="Z298" s="341"/>
      <c r="AA298" s="277"/>
      <c r="AB298" s="354"/>
      <c r="AC298" s="168"/>
      <c r="AD298" s="341"/>
      <c r="AE298" s="277"/>
      <c r="AF298" s="66"/>
      <c r="AG298" s="170"/>
      <c r="AH298" s="339"/>
      <c r="AI298" s="277"/>
      <c r="AJ298" s="66"/>
      <c r="AK298" s="170"/>
      <c r="AL298" s="339"/>
      <c r="AM298" s="151"/>
      <c r="AN298" s="66"/>
      <c r="AO298" s="170"/>
      <c r="AP298" s="339"/>
      <c r="AQ298" s="151"/>
      <c r="AR298" s="66"/>
      <c r="AS298" s="170"/>
      <c r="AT298" s="339"/>
      <c r="AU298" s="151"/>
      <c r="AV298" s="364"/>
      <c r="AW298" s="170"/>
      <c r="AX298" s="479"/>
      <c r="AY298" s="151"/>
      <c r="AZ298" s="297"/>
      <c r="BA298" s="170"/>
      <c r="BB298" s="479"/>
      <c r="BC298" s="151"/>
      <c r="BD298" s="66"/>
      <c r="BE298" s="170">
        <f t="shared" si="270"/>
        <v>0</v>
      </c>
      <c r="BF298" s="339">
        <f t="shared" si="282"/>
        <v>0</v>
      </c>
      <c r="BG298" s="163"/>
      <c r="BH298" s="66"/>
      <c r="BI298" s="170">
        <f t="shared" si="271"/>
        <v>0</v>
      </c>
      <c r="BJ298" s="339">
        <f t="shared" si="272"/>
        <v>0</v>
      </c>
      <c r="BL298" s="66"/>
      <c r="BM298" s="170">
        <f t="shared" si="268"/>
        <v>0</v>
      </c>
      <c r="BN298" s="339">
        <f t="shared" si="269"/>
        <v>0</v>
      </c>
      <c r="BP298" s="66">
        <f t="shared" si="273"/>
        <v>0</v>
      </c>
      <c r="BQ298" s="170">
        <f t="shared" si="274"/>
        <v>0</v>
      </c>
      <c r="BR298" s="339">
        <f t="shared" si="275"/>
        <v>0</v>
      </c>
      <c r="BT298" s="66"/>
      <c r="BU298" s="170">
        <f t="shared" si="276"/>
        <v>0</v>
      </c>
      <c r="BV298" s="339">
        <f t="shared" si="277"/>
        <v>0</v>
      </c>
      <c r="BX298" s="418">
        <f t="shared" si="278"/>
        <v>0</v>
      </c>
      <c r="BY298" s="170">
        <f t="shared" si="279"/>
        <v>0</v>
      </c>
      <c r="BZ298" s="339">
        <v>0</v>
      </c>
      <c r="CB298" s="418">
        <f t="shared" si="280"/>
        <v>0</v>
      </c>
      <c r="CC298" s="170">
        <f t="shared" si="281"/>
        <v>0</v>
      </c>
      <c r="CD298" s="339">
        <v>0</v>
      </c>
      <c r="CF298" s="418">
        <v>0</v>
      </c>
      <c r="CG298" s="170">
        <v>0</v>
      </c>
      <c r="CH298" s="339">
        <v>0</v>
      </c>
      <c r="CJ298" s="418">
        <v>0</v>
      </c>
      <c r="CK298" s="170">
        <v>0</v>
      </c>
      <c r="CL298" s="339">
        <v>0</v>
      </c>
    </row>
    <row r="299" spans="1:90" ht="15" customHeight="1" outlineLevel="2">
      <c r="A299" s="193" t="s">
        <v>15</v>
      </c>
      <c r="B299" s="192">
        <v>89630</v>
      </c>
      <c r="C299" s="13" t="s">
        <v>13607</v>
      </c>
      <c r="D299" s="593" t="str">
        <f>IF(B299="","",IFERROR(VLOOKUP(B299,'SINAPI12-24'!$A$5:$H$17812,2,FALSE),VLOOKUP(ORÇAMENTO!B299,COMPOSIÇÕES!$A$9:$G$412,3,FALSE)))</f>
        <v>TE DE REDUÇÃO, PVC, SOLDÁVEL, DN 75MM X 50MM, INSTALADO EM PRUMADA DE ÁGUA - FORNECIMENTO E INSTALAÇÃO. AF_06/2022</v>
      </c>
      <c r="E299" s="614" t="str">
        <f>IF(B299="","",IFERROR(VLOOKUP(B299,'SINAPI12-24'!$A$5:$H$17812,3,FALSE),VLOOKUP(ORÇAMENTO!B299,COMPOSIÇÕES!$A$9:$G$412,4,FALSE)))</f>
        <v>UN</v>
      </c>
      <c r="F299" s="112">
        <v>10</v>
      </c>
      <c r="G299" s="615"/>
      <c r="H299" s="110">
        <v>0.29310000000000003</v>
      </c>
      <c r="I299" s="104">
        <f t="shared" si="266"/>
        <v>0</v>
      </c>
      <c r="J299" s="471">
        <f t="shared" si="267"/>
        <v>0</v>
      </c>
      <c r="K299" s="890"/>
      <c r="L299" s="66"/>
      <c r="M299" s="170"/>
      <c r="N299" s="339"/>
      <c r="O299" s="277"/>
      <c r="P299" s="66"/>
      <c r="Q299" s="170"/>
      <c r="R299" s="339"/>
      <c r="S299" s="330"/>
      <c r="T299" s="354"/>
      <c r="U299" s="170"/>
      <c r="V299" s="363"/>
      <c r="W299" s="21"/>
      <c r="X299" s="354"/>
      <c r="Y299" s="168"/>
      <c r="Z299" s="341"/>
      <c r="AA299" s="277"/>
      <c r="AB299" s="354"/>
      <c r="AC299" s="168"/>
      <c r="AD299" s="341"/>
      <c r="AE299" s="277"/>
      <c r="AF299" s="66"/>
      <c r="AG299" s="170"/>
      <c r="AH299" s="339"/>
      <c r="AI299" s="277"/>
      <c r="AJ299" s="66"/>
      <c r="AK299" s="170"/>
      <c r="AL299" s="339"/>
      <c r="AM299" s="151"/>
      <c r="AN299" s="66"/>
      <c r="AO299" s="170"/>
      <c r="AP299" s="339"/>
      <c r="AQ299" s="151"/>
      <c r="AR299" s="66"/>
      <c r="AS299" s="170"/>
      <c r="AT299" s="339"/>
      <c r="AU299" s="151"/>
      <c r="AV299" s="364"/>
      <c r="AW299" s="170"/>
      <c r="AX299" s="479"/>
      <c r="AY299" s="151"/>
      <c r="AZ299" s="297"/>
      <c r="BA299" s="170"/>
      <c r="BB299" s="479"/>
      <c r="BC299" s="151"/>
      <c r="BD299" s="66"/>
      <c r="BE299" s="170">
        <f t="shared" si="270"/>
        <v>0</v>
      </c>
      <c r="BF299" s="339">
        <f t="shared" si="282"/>
        <v>0</v>
      </c>
      <c r="BG299" s="163"/>
      <c r="BH299" s="66"/>
      <c r="BI299" s="170">
        <f t="shared" si="271"/>
        <v>0</v>
      </c>
      <c r="BJ299" s="339">
        <f t="shared" si="272"/>
        <v>0</v>
      </c>
      <c r="BL299" s="66"/>
      <c r="BM299" s="170">
        <f t="shared" si="268"/>
        <v>0</v>
      </c>
      <c r="BN299" s="339">
        <f t="shared" si="269"/>
        <v>0</v>
      </c>
      <c r="BP299" s="66">
        <f t="shared" si="273"/>
        <v>0</v>
      </c>
      <c r="BQ299" s="170">
        <f t="shared" si="274"/>
        <v>0</v>
      </c>
      <c r="BR299" s="339">
        <f t="shared" si="275"/>
        <v>0</v>
      </c>
      <c r="BT299" s="66"/>
      <c r="BU299" s="170">
        <f t="shared" si="276"/>
        <v>0</v>
      </c>
      <c r="BV299" s="339">
        <f t="shared" si="277"/>
        <v>0</v>
      </c>
      <c r="BX299" s="418">
        <f t="shared" si="278"/>
        <v>0</v>
      </c>
      <c r="BY299" s="170">
        <f t="shared" si="279"/>
        <v>0</v>
      </c>
      <c r="BZ299" s="339">
        <v>0</v>
      </c>
      <c r="CB299" s="418">
        <f t="shared" si="280"/>
        <v>0</v>
      </c>
      <c r="CC299" s="170">
        <f t="shared" si="281"/>
        <v>0</v>
      </c>
      <c r="CD299" s="339">
        <v>0</v>
      </c>
      <c r="CF299" s="418">
        <v>0</v>
      </c>
      <c r="CG299" s="170">
        <v>0</v>
      </c>
      <c r="CH299" s="339">
        <v>0</v>
      </c>
      <c r="CJ299" s="418">
        <v>0</v>
      </c>
      <c r="CK299" s="170">
        <v>0</v>
      </c>
      <c r="CL299" s="339">
        <v>0</v>
      </c>
    </row>
    <row r="300" spans="1:90" ht="15" customHeight="1" outlineLevel="2">
      <c r="A300" s="193" t="s">
        <v>15</v>
      </c>
      <c r="B300" s="192">
        <v>89630</v>
      </c>
      <c r="C300" s="13" t="s">
        <v>13608</v>
      </c>
      <c r="D300" s="593" t="str">
        <f>IF(B300="","",IFERROR(VLOOKUP(B300,'SINAPI12-24'!$A$5:$H$17812,2,FALSE),VLOOKUP(ORÇAMENTO!B300,COMPOSIÇÕES!$A$9:$G$412,3,FALSE)))</f>
        <v>TE DE REDUÇÃO, PVC, SOLDÁVEL, DN 75MM X 50MM, INSTALADO EM PRUMADA DE ÁGUA - FORNECIMENTO E INSTALAÇÃO. AF_06/2022</v>
      </c>
      <c r="E300" s="614" t="str">
        <f>IF(B300="","",IFERROR(VLOOKUP(B300,'SINAPI12-24'!$A$5:$H$17812,3,FALSE),VLOOKUP(ORÇAMENTO!B300,COMPOSIÇÕES!$A$9:$G$412,4,FALSE)))</f>
        <v>UN</v>
      </c>
      <c r="F300" s="112">
        <v>4</v>
      </c>
      <c r="G300" s="615"/>
      <c r="H300" s="110">
        <v>0.29310000000000003</v>
      </c>
      <c r="I300" s="104">
        <f t="shared" si="266"/>
        <v>0</v>
      </c>
      <c r="J300" s="471">
        <f t="shared" si="267"/>
        <v>0</v>
      </c>
      <c r="K300" s="890"/>
      <c r="L300" s="66"/>
      <c r="M300" s="170"/>
      <c r="N300" s="339"/>
      <c r="O300" s="277"/>
      <c r="P300" s="66"/>
      <c r="Q300" s="170"/>
      <c r="R300" s="339"/>
      <c r="S300" s="330"/>
      <c r="T300" s="354"/>
      <c r="U300" s="170"/>
      <c r="V300" s="363"/>
      <c r="W300" s="21"/>
      <c r="X300" s="354"/>
      <c r="Y300" s="168"/>
      <c r="Z300" s="341"/>
      <c r="AA300" s="277"/>
      <c r="AB300" s="354"/>
      <c r="AC300" s="168"/>
      <c r="AD300" s="341"/>
      <c r="AE300" s="277"/>
      <c r="AF300" s="66"/>
      <c r="AG300" s="170"/>
      <c r="AH300" s="339"/>
      <c r="AI300" s="277"/>
      <c r="AJ300" s="66"/>
      <c r="AK300" s="170"/>
      <c r="AL300" s="339"/>
      <c r="AM300" s="151"/>
      <c r="AN300" s="66"/>
      <c r="AO300" s="170"/>
      <c r="AP300" s="339"/>
      <c r="AQ300" s="151"/>
      <c r="AR300" s="66"/>
      <c r="AS300" s="170"/>
      <c r="AT300" s="339"/>
      <c r="AU300" s="151"/>
      <c r="AV300" s="364"/>
      <c r="AW300" s="170"/>
      <c r="AX300" s="479"/>
      <c r="AY300" s="151"/>
      <c r="AZ300" s="297"/>
      <c r="BA300" s="170"/>
      <c r="BB300" s="479"/>
      <c r="BC300" s="151"/>
      <c r="BD300" s="66"/>
      <c r="BE300" s="170">
        <f t="shared" si="270"/>
        <v>0</v>
      </c>
      <c r="BF300" s="339">
        <f t="shared" si="282"/>
        <v>0</v>
      </c>
      <c r="BG300" s="163"/>
      <c r="BH300" s="66"/>
      <c r="BI300" s="170">
        <f t="shared" si="271"/>
        <v>0</v>
      </c>
      <c r="BJ300" s="339">
        <f t="shared" si="272"/>
        <v>0</v>
      </c>
      <c r="BL300" s="66"/>
      <c r="BM300" s="170">
        <f t="shared" si="268"/>
        <v>0</v>
      </c>
      <c r="BN300" s="339">
        <f t="shared" si="269"/>
        <v>0</v>
      </c>
      <c r="BP300" s="66">
        <f t="shared" si="273"/>
        <v>0</v>
      </c>
      <c r="BQ300" s="170">
        <f t="shared" si="274"/>
        <v>0</v>
      </c>
      <c r="BR300" s="339">
        <f t="shared" si="275"/>
        <v>0</v>
      </c>
      <c r="BT300" s="66"/>
      <c r="BU300" s="170">
        <f t="shared" si="276"/>
        <v>0</v>
      </c>
      <c r="BV300" s="339">
        <f t="shared" si="277"/>
        <v>0</v>
      </c>
      <c r="BX300" s="418">
        <f t="shared" si="278"/>
        <v>0</v>
      </c>
      <c r="BY300" s="170">
        <f t="shared" si="279"/>
        <v>0</v>
      </c>
      <c r="BZ300" s="339">
        <v>0</v>
      </c>
      <c r="CB300" s="418">
        <f t="shared" si="280"/>
        <v>0</v>
      </c>
      <c r="CC300" s="170">
        <f t="shared" si="281"/>
        <v>0</v>
      </c>
      <c r="CD300" s="339">
        <v>0</v>
      </c>
      <c r="CF300" s="418">
        <v>0</v>
      </c>
      <c r="CG300" s="170">
        <v>0</v>
      </c>
      <c r="CH300" s="339">
        <v>0</v>
      </c>
      <c r="CJ300" s="418">
        <v>0</v>
      </c>
      <c r="CK300" s="170">
        <v>0</v>
      </c>
      <c r="CL300" s="339">
        <v>0</v>
      </c>
    </row>
    <row r="301" spans="1:90" ht="15" customHeight="1" outlineLevel="2">
      <c r="A301" s="193" t="s">
        <v>15</v>
      </c>
      <c r="B301" s="192">
        <v>89632</v>
      </c>
      <c r="C301" s="13" t="s">
        <v>13609</v>
      </c>
      <c r="D301" s="593" t="str">
        <f>IF(B301="","",IFERROR(VLOOKUP(B301,'SINAPI12-24'!$A$5:$H$17812,2,FALSE),VLOOKUP(ORÇAMENTO!B301,COMPOSIÇÕES!$A$9:$G$412,3,FALSE)))</f>
        <v>TE DE REDUÇÃO, PVC, SOLDÁVEL, DN 85MM X 60MM, INSTALADO EM PRUMADA DE ÁGUA - FORNECIMENTO E INSTALAÇÃO. AF_06/2022</v>
      </c>
      <c r="E301" s="614" t="str">
        <f>IF(B301="","",IFERROR(VLOOKUP(B301,'SINAPI12-24'!$A$5:$H$17812,3,FALSE),VLOOKUP(ORÇAMENTO!B301,COMPOSIÇÕES!$A$9:$G$412,4,FALSE)))</f>
        <v>UN</v>
      </c>
      <c r="F301" s="112">
        <v>5</v>
      </c>
      <c r="G301" s="615"/>
      <c r="H301" s="110">
        <v>0.29310000000000003</v>
      </c>
      <c r="I301" s="104">
        <f t="shared" si="266"/>
        <v>0</v>
      </c>
      <c r="J301" s="471">
        <f t="shared" si="267"/>
        <v>0</v>
      </c>
      <c r="K301" s="890"/>
      <c r="L301" s="66"/>
      <c r="M301" s="170"/>
      <c r="N301" s="339"/>
      <c r="O301" s="277"/>
      <c r="P301" s="66"/>
      <c r="Q301" s="170"/>
      <c r="R301" s="339"/>
      <c r="S301" s="330"/>
      <c r="T301" s="354"/>
      <c r="U301" s="170"/>
      <c r="V301" s="363"/>
      <c r="W301" s="21"/>
      <c r="X301" s="354"/>
      <c r="Y301" s="168"/>
      <c r="Z301" s="341"/>
      <c r="AA301" s="277"/>
      <c r="AB301" s="354"/>
      <c r="AC301" s="168"/>
      <c r="AD301" s="341"/>
      <c r="AE301" s="277"/>
      <c r="AF301" s="66"/>
      <c r="AG301" s="170"/>
      <c r="AH301" s="339"/>
      <c r="AI301" s="277"/>
      <c r="AJ301" s="66"/>
      <c r="AK301" s="170"/>
      <c r="AL301" s="339"/>
      <c r="AM301" s="151"/>
      <c r="AN301" s="66"/>
      <c r="AO301" s="170"/>
      <c r="AP301" s="339"/>
      <c r="AQ301" s="151"/>
      <c r="AR301" s="66"/>
      <c r="AS301" s="170"/>
      <c r="AT301" s="339"/>
      <c r="AU301" s="151"/>
      <c r="AV301" s="364"/>
      <c r="AW301" s="170"/>
      <c r="AX301" s="479"/>
      <c r="AY301" s="151"/>
      <c r="AZ301" s="297"/>
      <c r="BA301" s="170"/>
      <c r="BB301" s="479"/>
      <c r="BC301" s="151"/>
      <c r="BD301" s="66"/>
      <c r="BE301" s="170">
        <f t="shared" si="270"/>
        <v>0</v>
      </c>
      <c r="BF301" s="339">
        <f t="shared" si="282"/>
        <v>0</v>
      </c>
      <c r="BG301" s="163"/>
      <c r="BH301" s="66"/>
      <c r="BI301" s="170">
        <f t="shared" si="271"/>
        <v>0</v>
      </c>
      <c r="BJ301" s="339">
        <f t="shared" si="272"/>
        <v>0</v>
      </c>
      <c r="BL301" s="66"/>
      <c r="BM301" s="170">
        <f t="shared" si="268"/>
        <v>0</v>
      </c>
      <c r="BN301" s="339">
        <f t="shared" si="269"/>
        <v>0</v>
      </c>
      <c r="BP301" s="66">
        <f t="shared" si="273"/>
        <v>0</v>
      </c>
      <c r="BQ301" s="170">
        <f t="shared" si="274"/>
        <v>0</v>
      </c>
      <c r="BR301" s="339">
        <f t="shared" si="275"/>
        <v>0</v>
      </c>
      <c r="BT301" s="66"/>
      <c r="BU301" s="170">
        <f t="shared" si="276"/>
        <v>0</v>
      </c>
      <c r="BV301" s="339">
        <f t="shared" si="277"/>
        <v>0</v>
      </c>
      <c r="BX301" s="418">
        <f t="shared" si="278"/>
        <v>0</v>
      </c>
      <c r="BY301" s="170">
        <f t="shared" si="279"/>
        <v>0</v>
      </c>
      <c r="BZ301" s="339">
        <v>0</v>
      </c>
      <c r="CB301" s="418">
        <f t="shared" si="280"/>
        <v>0</v>
      </c>
      <c r="CC301" s="170">
        <f t="shared" si="281"/>
        <v>0</v>
      </c>
      <c r="CD301" s="339">
        <v>0</v>
      </c>
      <c r="CF301" s="418">
        <v>0</v>
      </c>
      <c r="CG301" s="170">
        <v>0</v>
      </c>
      <c r="CH301" s="339">
        <v>0</v>
      </c>
      <c r="CJ301" s="418">
        <v>0</v>
      </c>
      <c r="CK301" s="170">
        <v>0</v>
      </c>
      <c r="CL301" s="339">
        <v>0</v>
      </c>
    </row>
    <row r="302" spans="1:90" ht="15" customHeight="1" outlineLevel="2">
      <c r="A302" s="193" t="s">
        <v>15</v>
      </c>
      <c r="B302" s="192">
        <v>89632</v>
      </c>
      <c r="C302" s="13" t="s">
        <v>13610</v>
      </c>
      <c r="D302" s="593" t="str">
        <f>IF(B302="","",IFERROR(VLOOKUP(B302,'SINAPI12-24'!$A$5:$H$17812,2,FALSE),VLOOKUP(ORÇAMENTO!B302,COMPOSIÇÕES!$A$9:$G$412,3,FALSE)))</f>
        <v>TE DE REDUÇÃO, PVC, SOLDÁVEL, DN 85MM X 60MM, INSTALADO EM PRUMADA DE ÁGUA - FORNECIMENTO E INSTALAÇÃO. AF_06/2022</v>
      </c>
      <c r="E302" s="614" t="str">
        <f>IF(B302="","",IFERROR(VLOOKUP(B302,'SINAPI12-24'!$A$5:$H$17812,3,FALSE),VLOOKUP(ORÇAMENTO!B302,COMPOSIÇÕES!$A$9:$G$412,4,FALSE)))</f>
        <v>UN</v>
      </c>
      <c r="F302" s="112">
        <v>2</v>
      </c>
      <c r="G302" s="615"/>
      <c r="H302" s="110">
        <v>0.29310000000000003</v>
      </c>
      <c r="I302" s="104">
        <f t="shared" si="266"/>
        <v>0</v>
      </c>
      <c r="J302" s="471">
        <f t="shared" si="267"/>
        <v>0</v>
      </c>
      <c r="K302" s="890"/>
      <c r="L302" s="66"/>
      <c r="M302" s="170"/>
      <c r="N302" s="339"/>
      <c r="O302" s="277"/>
      <c r="P302" s="66"/>
      <c r="Q302" s="170"/>
      <c r="R302" s="339"/>
      <c r="S302" s="330"/>
      <c r="T302" s="354"/>
      <c r="U302" s="170"/>
      <c r="V302" s="363"/>
      <c r="W302" s="21"/>
      <c r="X302" s="354"/>
      <c r="Y302" s="168"/>
      <c r="Z302" s="341"/>
      <c r="AA302" s="277"/>
      <c r="AB302" s="354"/>
      <c r="AC302" s="168"/>
      <c r="AD302" s="341"/>
      <c r="AE302" s="277"/>
      <c r="AF302" s="66"/>
      <c r="AG302" s="170"/>
      <c r="AH302" s="339"/>
      <c r="AI302" s="277"/>
      <c r="AJ302" s="66"/>
      <c r="AK302" s="170"/>
      <c r="AL302" s="339"/>
      <c r="AM302" s="151"/>
      <c r="AN302" s="66"/>
      <c r="AO302" s="170"/>
      <c r="AP302" s="339"/>
      <c r="AQ302" s="151"/>
      <c r="AR302" s="66"/>
      <c r="AS302" s="170"/>
      <c r="AT302" s="339"/>
      <c r="AU302" s="151"/>
      <c r="AV302" s="364"/>
      <c r="AW302" s="170"/>
      <c r="AX302" s="479"/>
      <c r="AY302" s="151"/>
      <c r="AZ302" s="297"/>
      <c r="BA302" s="170"/>
      <c r="BB302" s="479"/>
      <c r="BC302" s="151"/>
      <c r="BD302" s="66"/>
      <c r="BE302" s="170">
        <f t="shared" si="270"/>
        <v>0</v>
      </c>
      <c r="BF302" s="339">
        <f t="shared" si="282"/>
        <v>0</v>
      </c>
      <c r="BG302" s="163"/>
      <c r="BH302" s="66"/>
      <c r="BI302" s="170">
        <f t="shared" si="271"/>
        <v>0</v>
      </c>
      <c r="BJ302" s="339">
        <f t="shared" si="272"/>
        <v>0</v>
      </c>
      <c r="BL302" s="66"/>
      <c r="BM302" s="170">
        <f t="shared" si="268"/>
        <v>0</v>
      </c>
      <c r="BN302" s="339">
        <f t="shared" si="269"/>
        <v>0</v>
      </c>
      <c r="BP302" s="66">
        <f t="shared" si="273"/>
        <v>0</v>
      </c>
      <c r="BQ302" s="170">
        <f t="shared" si="274"/>
        <v>0</v>
      </c>
      <c r="BR302" s="339">
        <f t="shared" si="275"/>
        <v>0</v>
      </c>
      <c r="BT302" s="66"/>
      <c r="BU302" s="170">
        <f t="shared" si="276"/>
        <v>0</v>
      </c>
      <c r="BV302" s="339">
        <f t="shared" si="277"/>
        <v>0</v>
      </c>
      <c r="BX302" s="418">
        <f t="shared" si="278"/>
        <v>0</v>
      </c>
      <c r="BY302" s="170">
        <f t="shared" si="279"/>
        <v>0</v>
      </c>
      <c r="BZ302" s="339">
        <v>0</v>
      </c>
      <c r="CB302" s="418">
        <f t="shared" si="280"/>
        <v>0</v>
      </c>
      <c r="CC302" s="170">
        <f t="shared" si="281"/>
        <v>0</v>
      </c>
      <c r="CD302" s="339">
        <v>0</v>
      </c>
      <c r="CF302" s="418">
        <v>0</v>
      </c>
      <c r="CG302" s="170">
        <v>0</v>
      </c>
      <c r="CH302" s="339">
        <v>0</v>
      </c>
      <c r="CJ302" s="418">
        <v>0</v>
      </c>
      <c r="CK302" s="170">
        <v>0</v>
      </c>
      <c r="CL302" s="339">
        <v>0</v>
      </c>
    </row>
    <row r="303" spans="1:90" ht="15" customHeight="1" outlineLevel="2">
      <c r="A303" s="193" t="s">
        <v>15</v>
      </c>
      <c r="B303" s="192">
        <v>89394</v>
      </c>
      <c r="C303" s="13" t="s">
        <v>13611</v>
      </c>
      <c r="D303" s="593" t="str">
        <f>IF(B303="","",IFERROR(VLOOKUP(B303,'SINAPI12-24'!$A$5:$H$17812,2,FALSE),VLOOKUP(ORÇAMENTO!B303,COMPOSIÇÕES!$A$9:$G$412,3,FALSE)))</f>
        <v>TÊ COM BUCHA DE LATÃO NA BOLSA CENTRAL, PVC, SOLDÁVEL, DN 20MM X 1/2 , INSTALADO EM RAMAL OU SUB-RAMAL DE ÁGUA - FORNECIMENTO E INSTALAÇÃO. AF_06/2022</v>
      </c>
      <c r="E303" s="614" t="str">
        <f>IF(B303="","",IFERROR(VLOOKUP(B303,'SINAPI12-24'!$A$5:$H$17812,3,FALSE),VLOOKUP(ORÇAMENTO!B303,COMPOSIÇÕES!$A$9:$G$412,4,FALSE)))</f>
        <v>UN</v>
      </c>
      <c r="F303" s="112">
        <v>20</v>
      </c>
      <c r="G303" s="615"/>
      <c r="H303" s="110">
        <v>0.29310000000000003</v>
      </c>
      <c r="I303" s="104">
        <f t="shared" si="266"/>
        <v>0</v>
      </c>
      <c r="J303" s="471">
        <f t="shared" si="267"/>
        <v>0</v>
      </c>
      <c r="K303" s="890"/>
      <c r="L303" s="66"/>
      <c r="M303" s="170"/>
      <c r="N303" s="339"/>
      <c r="O303" s="277"/>
      <c r="P303" s="66"/>
      <c r="Q303" s="170"/>
      <c r="R303" s="339"/>
      <c r="S303" s="330"/>
      <c r="T303" s="354"/>
      <c r="U303" s="170"/>
      <c r="V303" s="363"/>
      <c r="W303" s="21"/>
      <c r="X303" s="354"/>
      <c r="Y303" s="168"/>
      <c r="Z303" s="341"/>
      <c r="AA303" s="277"/>
      <c r="AB303" s="354"/>
      <c r="AC303" s="168"/>
      <c r="AD303" s="341"/>
      <c r="AE303" s="277"/>
      <c r="AF303" s="66"/>
      <c r="AG303" s="170"/>
      <c r="AH303" s="339"/>
      <c r="AI303" s="277"/>
      <c r="AJ303" s="66"/>
      <c r="AK303" s="170"/>
      <c r="AL303" s="339"/>
      <c r="AM303" s="151"/>
      <c r="AN303" s="66"/>
      <c r="AO303" s="170"/>
      <c r="AP303" s="339"/>
      <c r="AQ303" s="151"/>
      <c r="AR303" s="66"/>
      <c r="AS303" s="170"/>
      <c r="AT303" s="339"/>
      <c r="AU303" s="151"/>
      <c r="AV303" s="364"/>
      <c r="AW303" s="170"/>
      <c r="AX303" s="479"/>
      <c r="AY303" s="151"/>
      <c r="AZ303" s="297"/>
      <c r="BA303" s="170"/>
      <c r="BB303" s="479"/>
      <c r="BC303" s="151"/>
      <c r="BD303" s="66"/>
      <c r="BE303" s="170">
        <f t="shared" si="270"/>
        <v>0</v>
      </c>
      <c r="BF303" s="339">
        <f t="shared" si="282"/>
        <v>0</v>
      </c>
      <c r="BG303" s="163"/>
      <c r="BH303" s="66"/>
      <c r="BI303" s="170">
        <f t="shared" si="271"/>
        <v>0</v>
      </c>
      <c r="BJ303" s="339">
        <f t="shared" si="272"/>
        <v>0</v>
      </c>
      <c r="BL303" s="66"/>
      <c r="BM303" s="170">
        <f t="shared" si="268"/>
        <v>0</v>
      </c>
      <c r="BN303" s="339">
        <f t="shared" si="269"/>
        <v>0</v>
      </c>
      <c r="BP303" s="66">
        <f t="shared" si="273"/>
        <v>0</v>
      </c>
      <c r="BQ303" s="170">
        <f t="shared" si="274"/>
        <v>0</v>
      </c>
      <c r="BR303" s="339">
        <f t="shared" si="275"/>
        <v>0</v>
      </c>
      <c r="BT303" s="66"/>
      <c r="BU303" s="170">
        <f t="shared" si="276"/>
        <v>0</v>
      </c>
      <c r="BV303" s="339">
        <f t="shared" si="277"/>
        <v>0</v>
      </c>
      <c r="BX303" s="418">
        <f t="shared" si="278"/>
        <v>0</v>
      </c>
      <c r="BY303" s="170">
        <f t="shared" si="279"/>
        <v>0</v>
      </c>
      <c r="BZ303" s="339">
        <v>0</v>
      </c>
      <c r="CB303" s="418">
        <f t="shared" si="280"/>
        <v>0</v>
      </c>
      <c r="CC303" s="170">
        <f t="shared" si="281"/>
        <v>0</v>
      </c>
      <c r="CD303" s="339">
        <v>0</v>
      </c>
      <c r="CF303" s="418">
        <v>0</v>
      </c>
      <c r="CG303" s="170">
        <v>0</v>
      </c>
      <c r="CH303" s="339">
        <v>0</v>
      </c>
      <c r="CJ303" s="418">
        <v>0</v>
      </c>
      <c r="CK303" s="170">
        <v>0</v>
      </c>
      <c r="CL303" s="339">
        <v>0</v>
      </c>
    </row>
    <row r="304" spans="1:90" ht="15" customHeight="1" outlineLevel="2">
      <c r="A304" s="193" t="s">
        <v>15</v>
      </c>
      <c r="B304" s="192">
        <v>90374</v>
      </c>
      <c r="C304" s="13" t="s">
        <v>13612</v>
      </c>
      <c r="D304" s="593" t="str">
        <f>IF(B304="","",IFERROR(VLOOKUP(B304,'SINAPI12-24'!$A$5:$H$17812,2,FALSE),VLOOKUP(ORÇAMENTO!B304,COMPOSIÇÕES!$A$9:$G$412,3,FALSE)))</f>
        <v>TÊ COM BUCHA DE LATÃO NA BOLSA CENTRAL, PVC, SOLDÁVEL, DN 25MM X 3/4 , INSTALADO EM RAMAL OU SUB-RAMAL DE ÁGUA - FORNECIMENTO E INSTALAÇÃO. AF_06/2022</v>
      </c>
      <c r="E304" s="614" t="str">
        <f>IF(B304="","",IFERROR(VLOOKUP(B304,'SINAPI12-24'!$A$5:$H$17812,3,FALSE),VLOOKUP(ORÇAMENTO!B304,COMPOSIÇÕES!$A$9:$G$412,4,FALSE)))</f>
        <v>UN</v>
      </c>
      <c r="F304" s="112">
        <v>2</v>
      </c>
      <c r="G304" s="615"/>
      <c r="H304" s="110">
        <v>0.29310000000000003</v>
      </c>
      <c r="I304" s="104">
        <f t="shared" si="266"/>
        <v>0</v>
      </c>
      <c r="J304" s="471">
        <f t="shared" si="267"/>
        <v>0</v>
      </c>
      <c r="K304" s="890"/>
      <c r="L304" s="66"/>
      <c r="M304" s="170"/>
      <c r="N304" s="339"/>
      <c r="O304" s="277"/>
      <c r="P304" s="66"/>
      <c r="Q304" s="170"/>
      <c r="R304" s="339"/>
      <c r="S304" s="330"/>
      <c r="T304" s="354"/>
      <c r="U304" s="170"/>
      <c r="V304" s="363"/>
      <c r="W304" s="21"/>
      <c r="X304" s="354"/>
      <c r="Y304" s="168"/>
      <c r="Z304" s="341"/>
      <c r="AA304" s="277"/>
      <c r="AB304" s="354"/>
      <c r="AC304" s="168"/>
      <c r="AD304" s="341"/>
      <c r="AE304" s="277"/>
      <c r="AF304" s="66"/>
      <c r="AG304" s="170"/>
      <c r="AH304" s="339"/>
      <c r="AI304" s="277"/>
      <c r="AJ304" s="66"/>
      <c r="AK304" s="170"/>
      <c r="AL304" s="339"/>
      <c r="AM304" s="151"/>
      <c r="AN304" s="66"/>
      <c r="AO304" s="170"/>
      <c r="AP304" s="339"/>
      <c r="AQ304" s="151"/>
      <c r="AR304" s="66"/>
      <c r="AS304" s="170"/>
      <c r="AT304" s="339"/>
      <c r="AU304" s="151"/>
      <c r="AV304" s="364"/>
      <c r="AW304" s="170"/>
      <c r="AX304" s="479"/>
      <c r="AY304" s="151"/>
      <c r="AZ304" s="297"/>
      <c r="BA304" s="170"/>
      <c r="BB304" s="479"/>
      <c r="BC304" s="151"/>
      <c r="BD304" s="66"/>
      <c r="BE304" s="170">
        <f t="shared" si="270"/>
        <v>0</v>
      </c>
      <c r="BF304" s="339">
        <f t="shared" si="282"/>
        <v>0</v>
      </c>
      <c r="BG304" s="163"/>
      <c r="BH304" s="66"/>
      <c r="BI304" s="170">
        <f t="shared" si="271"/>
        <v>0</v>
      </c>
      <c r="BJ304" s="339">
        <f t="shared" si="272"/>
        <v>0</v>
      </c>
      <c r="BL304" s="66"/>
      <c r="BM304" s="170">
        <f t="shared" si="268"/>
        <v>0</v>
      </c>
      <c r="BN304" s="339">
        <f t="shared" si="269"/>
        <v>0</v>
      </c>
      <c r="BP304" s="66">
        <f t="shared" si="273"/>
        <v>0</v>
      </c>
      <c r="BQ304" s="170">
        <f t="shared" si="274"/>
        <v>0</v>
      </c>
      <c r="BR304" s="339">
        <f t="shared" si="275"/>
        <v>0</v>
      </c>
      <c r="BT304" s="66"/>
      <c r="BU304" s="170">
        <f t="shared" si="276"/>
        <v>0</v>
      </c>
      <c r="BV304" s="339">
        <f t="shared" si="277"/>
        <v>0</v>
      </c>
      <c r="BX304" s="418">
        <f t="shared" si="278"/>
        <v>0</v>
      </c>
      <c r="BY304" s="170">
        <f t="shared" si="279"/>
        <v>0</v>
      </c>
      <c r="BZ304" s="339">
        <v>0</v>
      </c>
      <c r="CB304" s="418">
        <f t="shared" si="280"/>
        <v>0</v>
      </c>
      <c r="CC304" s="170">
        <f t="shared" si="281"/>
        <v>0</v>
      </c>
      <c r="CD304" s="339">
        <v>0</v>
      </c>
      <c r="CF304" s="418">
        <v>0</v>
      </c>
      <c r="CG304" s="170">
        <v>0</v>
      </c>
      <c r="CH304" s="339">
        <v>0</v>
      </c>
      <c r="CJ304" s="418">
        <v>0</v>
      </c>
      <c r="CK304" s="170">
        <v>0</v>
      </c>
      <c r="CL304" s="339">
        <v>0</v>
      </c>
    </row>
    <row r="305" spans="1:90" ht="15" customHeight="1" outlineLevel="2">
      <c r="A305" s="193" t="s">
        <v>15</v>
      </c>
      <c r="B305" s="192">
        <v>89451</v>
      </c>
      <c r="C305" s="13" t="s">
        <v>13613</v>
      </c>
      <c r="D305" s="593" t="str">
        <f>IF(B305="","",IFERROR(VLOOKUP(B305,'SINAPI12-24'!$A$5:$H$17812,2,FALSE),VLOOKUP(ORÇAMENTO!B305,COMPOSIÇÕES!$A$9:$G$412,3,FALSE)))</f>
        <v>TUBO, PVC, SOLDÁVEL, DE 75MM, INSTALADO EM PRUMADA DE ÁGUA - FORNECIMENTO E INSTALAÇÃO. AF_06/2022</v>
      </c>
      <c r="E305" s="614" t="str">
        <f>IF(B305="","",IFERROR(VLOOKUP(B305,'SINAPI12-24'!$A$5:$H$17812,3,FALSE),VLOOKUP(ORÇAMENTO!B305,COMPOSIÇÕES!$A$9:$G$412,4,FALSE)))</f>
        <v>M</v>
      </c>
      <c r="F305" s="112">
        <v>64</v>
      </c>
      <c r="G305" s="615"/>
      <c r="H305" s="110">
        <v>0.29310000000000003</v>
      </c>
      <c r="I305" s="104">
        <f t="shared" si="266"/>
        <v>0</v>
      </c>
      <c r="J305" s="471">
        <f t="shared" si="267"/>
        <v>0</v>
      </c>
      <c r="K305" s="890"/>
      <c r="L305" s="66"/>
      <c r="M305" s="170"/>
      <c r="N305" s="339"/>
      <c r="O305" s="277"/>
      <c r="P305" s="66"/>
      <c r="Q305" s="170"/>
      <c r="R305" s="339"/>
      <c r="S305" s="330"/>
      <c r="T305" s="354"/>
      <c r="U305" s="170"/>
      <c r="V305" s="363"/>
      <c r="W305" s="21"/>
      <c r="X305" s="354"/>
      <c r="Y305" s="168"/>
      <c r="Z305" s="341"/>
      <c r="AA305" s="277"/>
      <c r="AB305" s="354"/>
      <c r="AC305" s="168"/>
      <c r="AD305" s="341"/>
      <c r="AE305" s="277"/>
      <c r="AF305" s="66"/>
      <c r="AG305" s="170"/>
      <c r="AH305" s="339"/>
      <c r="AI305" s="277"/>
      <c r="AJ305" s="66"/>
      <c r="AK305" s="170"/>
      <c r="AL305" s="339"/>
      <c r="AM305" s="151"/>
      <c r="AN305" s="66"/>
      <c r="AO305" s="170"/>
      <c r="AP305" s="339"/>
      <c r="AQ305" s="151"/>
      <c r="AR305" s="66"/>
      <c r="AS305" s="170"/>
      <c r="AT305" s="339"/>
      <c r="AU305" s="151"/>
      <c r="AV305" s="364"/>
      <c r="AW305" s="170"/>
      <c r="AX305" s="479"/>
      <c r="AY305" s="151"/>
      <c r="AZ305" s="297"/>
      <c r="BA305" s="170"/>
      <c r="BB305" s="479"/>
      <c r="BC305" s="151"/>
      <c r="BD305" s="66"/>
      <c r="BE305" s="170">
        <f t="shared" si="270"/>
        <v>0</v>
      </c>
      <c r="BF305" s="339">
        <f t="shared" si="282"/>
        <v>0</v>
      </c>
      <c r="BG305" s="163"/>
      <c r="BH305" s="66"/>
      <c r="BI305" s="170">
        <f t="shared" si="271"/>
        <v>0</v>
      </c>
      <c r="BJ305" s="339">
        <f t="shared" si="272"/>
        <v>0</v>
      </c>
      <c r="BL305" s="66"/>
      <c r="BM305" s="170">
        <f t="shared" si="268"/>
        <v>0</v>
      </c>
      <c r="BN305" s="339">
        <f t="shared" si="269"/>
        <v>0</v>
      </c>
      <c r="BP305" s="66">
        <f t="shared" si="273"/>
        <v>0</v>
      </c>
      <c r="BQ305" s="170">
        <f t="shared" si="274"/>
        <v>0</v>
      </c>
      <c r="BR305" s="339">
        <f t="shared" si="275"/>
        <v>0</v>
      </c>
      <c r="BT305" s="66"/>
      <c r="BU305" s="170">
        <f t="shared" si="276"/>
        <v>0</v>
      </c>
      <c r="BV305" s="339">
        <f t="shared" si="277"/>
        <v>0</v>
      </c>
      <c r="BX305" s="418">
        <f t="shared" si="278"/>
        <v>0</v>
      </c>
      <c r="BY305" s="170">
        <f t="shared" si="279"/>
        <v>0</v>
      </c>
      <c r="BZ305" s="339">
        <v>0</v>
      </c>
      <c r="CB305" s="418">
        <f t="shared" si="280"/>
        <v>0</v>
      </c>
      <c r="CC305" s="170">
        <f t="shared" si="281"/>
        <v>0</v>
      </c>
      <c r="CD305" s="339">
        <v>0</v>
      </c>
      <c r="CF305" s="418">
        <v>0</v>
      </c>
      <c r="CG305" s="170">
        <v>0</v>
      </c>
      <c r="CH305" s="339">
        <v>0</v>
      </c>
      <c r="CJ305" s="418">
        <v>0</v>
      </c>
      <c r="CK305" s="170">
        <v>0</v>
      </c>
      <c r="CL305" s="339">
        <v>0</v>
      </c>
    </row>
    <row r="306" spans="1:90" ht="15" customHeight="1" outlineLevel="2">
      <c r="A306" s="193" t="s">
        <v>15</v>
      </c>
      <c r="B306" s="192">
        <v>89485</v>
      </c>
      <c r="C306" s="13" t="s">
        <v>13614</v>
      </c>
      <c r="D306" s="593" t="str">
        <f>IF(B306="","",IFERROR(VLOOKUP(B306,'SINAPI12-24'!$A$5:$H$17812,2,FALSE),VLOOKUP(ORÇAMENTO!B306,COMPOSIÇÕES!$A$9:$G$412,3,FALSE)))</f>
        <v>JOELHO 45 GRAUS, PVC, SOLDÁVEL, DN 25MM, INSTALADO EM PRUMADA DE ÁGUA - FORNECIMENTO E INSTALAÇÃO. AF_06/2022</v>
      </c>
      <c r="E306" s="614" t="str">
        <f>IF(B306="","",IFERROR(VLOOKUP(B306,'SINAPI12-24'!$A$5:$H$17812,3,FALSE),VLOOKUP(ORÇAMENTO!B306,COMPOSIÇÕES!$A$9:$G$412,4,FALSE)))</f>
        <v>UN</v>
      </c>
      <c r="F306" s="112">
        <v>6</v>
      </c>
      <c r="G306" s="615"/>
      <c r="H306" s="110">
        <v>0.29310000000000003</v>
      </c>
      <c r="I306" s="104">
        <f t="shared" si="266"/>
        <v>0</v>
      </c>
      <c r="J306" s="471">
        <f t="shared" si="267"/>
        <v>0</v>
      </c>
      <c r="K306" s="890"/>
      <c r="L306" s="66"/>
      <c r="M306" s="170"/>
      <c r="N306" s="339"/>
      <c r="O306" s="277"/>
      <c r="P306" s="66"/>
      <c r="Q306" s="170"/>
      <c r="R306" s="339"/>
      <c r="S306" s="330"/>
      <c r="T306" s="354"/>
      <c r="U306" s="170"/>
      <c r="V306" s="363"/>
      <c r="W306" s="21"/>
      <c r="X306" s="354"/>
      <c r="Y306" s="168"/>
      <c r="Z306" s="341"/>
      <c r="AA306" s="277"/>
      <c r="AB306" s="354"/>
      <c r="AC306" s="168"/>
      <c r="AD306" s="341"/>
      <c r="AE306" s="277"/>
      <c r="AF306" s="66"/>
      <c r="AG306" s="170"/>
      <c r="AH306" s="339"/>
      <c r="AI306" s="277"/>
      <c r="AJ306" s="66"/>
      <c r="AK306" s="170"/>
      <c r="AL306" s="339"/>
      <c r="AM306" s="151"/>
      <c r="AN306" s="66"/>
      <c r="AO306" s="170"/>
      <c r="AP306" s="339"/>
      <c r="AQ306" s="151"/>
      <c r="AR306" s="66"/>
      <c r="AS306" s="170"/>
      <c r="AT306" s="339"/>
      <c r="AU306" s="151"/>
      <c r="AV306" s="364"/>
      <c r="AW306" s="170"/>
      <c r="AX306" s="479"/>
      <c r="AY306" s="151"/>
      <c r="AZ306" s="297"/>
      <c r="BA306" s="170"/>
      <c r="BB306" s="479"/>
      <c r="BC306" s="151"/>
      <c r="BD306" s="66"/>
      <c r="BE306" s="170">
        <f t="shared" si="270"/>
        <v>0</v>
      </c>
      <c r="BF306" s="339">
        <f t="shared" si="282"/>
        <v>0</v>
      </c>
      <c r="BG306" s="163"/>
      <c r="BH306" s="66"/>
      <c r="BI306" s="170">
        <f t="shared" si="271"/>
        <v>0</v>
      </c>
      <c r="BJ306" s="339">
        <f t="shared" si="272"/>
        <v>0</v>
      </c>
      <c r="BL306" s="66"/>
      <c r="BM306" s="170">
        <f t="shared" si="268"/>
        <v>0</v>
      </c>
      <c r="BN306" s="339">
        <f t="shared" si="269"/>
        <v>0</v>
      </c>
      <c r="BP306" s="66">
        <f t="shared" si="273"/>
        <v>0</v>
      </c>
      <c r="BQ306" s="170">
        <f t="shared" si="274"/>
        <v>0</v>
      </c>
      <c r="BR306" s="339">
        <f t="shared" si="275"/>
        <v>0</v>
      </c>
      <c r="BT306" s="66"/>
      <c r="BU306" s="170">
        <f t="shared" si="276"/>
        <v>0</v>
      </c>
      <c r="BV306" s="339">
        <f t="shared" si="277"/>
        <v>0</v>
      </c>
      <c r="BX306" s="418">
        <f t="shared" si="278"/>
        <v>0</v>
      </c>
      <c r="BY306" s="170">
        <f t="shared" si="279"/>
        <v>0</v>
      </c>
      <c r="BZ306" s="339">
        <v>0</v>
      </c>
      <c r="CB306" s="418">
        <f t="shared" si="280"/>
        <v>0</v>
      </c>
      <c r="CC306" s="170">
        <f t="shared" si="281"/>
        <v>0</v>
      </c>
      <c r="CD306" s="339">
        <v>0</v>
      </c>
      <c r="CF306" s="418">
        <v>0</v>
      </c>
      <c r="CG306" s="170">
        <v>0</v>
      </c>
      <c r="CH306" s="339">
        <v>0</v>
      </c>
      <c r="CJ306" s="418">
        <v>0</v>
      </c>
      <c r="CK306" s="170">
        <v>0</v>
      </c>
      <c r="CL306" s="339">
        <v>0</v>
      </c>
    </row>
    <row r="307" spans="1:90" ht="15" customHeight="1" outlineLevel="2">
      <c r="A307" s="193" t="s">
        <v>15</v>
      </c>
      <c r="B307" s="192">
        <v>89515</v>
      </c>
      <c r="C307" s="13" t="s">
        <v>13615</v>
      </c>
      <c r="D307" s="593" t="str">
        <f>IF(B307="","",IFERROR(VLOOKUP(B307,'SINAPI12-24'!$A$5:$H$17812,2,FALSE),VLOOKUP(ORÇAMENTO!B307,COMPOSIÇÕES!$A$9:$G$412,3,FALSE)))</f>
        <v>JOELHO 45 GRAUS, PVC, SOLDÁVEL, DN 75MM, INSTALADO EM PRUMADA DE ÁGUA - FORNECIMENTO E INSTALAÇÃO. AF_06/2022</v>
      </c>
      <c r="E307" s="614" t="str">
        <f>IF(B307="","",IFERROR(VLOOKUP(B307,'SINAPI12-24'!$A$5:$H$17812,3,FALSE),VLOOKUP(ORÇAMENTO!B307,COMPOSIÇÕES!$A$9:$G$412,4,FALSE)))</f>
        <v>UN</v>
      </c>
      <c r="F307" s="112">
        <v>5</v>
      </c>
      <c r="G307" s="615"/>
      <c r="H307" s="110">
        <v>0.29310000000000003</v>
      </c>
      <c r="I307" s="104">
        <f t="shared" si="266"/>
        <v>0</v>
      </c>
      <c r="J307" s="471">
        <f t="shared" si="267"/>
        <v>0</v>
      </c>
      <c r="K307" s="890"/>
      <c r="L307" s="68"/>
      <c r="M307" s="136"/>
      <c r="N307" s="342"/>
      <c r="O307" s="277"/>
      <c r="P307" s="68"/>
      <c r="Q307" s="136"/>
      <c r="R307" s="342"/>
      <c r="S307" s="330"/>
      <c r="T307" s="355"/>
      <c r="U307" s="136"/>
      <c r="V307" s="365"/>
      <c r="W307" s="21"/>
      <c r="X307" s="355"/>
      <c r="Y307" s="328"/>
      <c r="Z307" s="344"/>
      <c r="AA307" s="277"/>
      <c r="AB307" s="355"/>
      <c r="AC307" s="328"/>
      <c r="AD307" s="344"/>
      <c r="AE307" s="277"/>
      <c r="AF307" s="68"/>
      <c r="AG307" s="136"/>
      <c r="AH307" s="342"/>
      <c r="AI307" s="277"/>
      <c r="AJ307" s="68"/>
      <c r="AK307" s="136"/>
      <c r="AL307" s="342"/>
      <c r="AM307" s="151"/>
      <c r="AN307" s="68"/>
      <c r="AO307" s="136"/>
      <c r="AP307" s="342"/>
      <c r="AQ307" s="151"/>
      <c r="AR307" s="68"/>
      <c r="AS307" s="136"/>
      <c r="AT307" s="342"/>
      <c r="AU307" s="151"/>
      <c r="AV307" s="366"/>
      <c r="AW307" s="136"/>
      <c r="AX307" s="480"/>
      <c r="AY307" s="151"/>
      <c r="AZ307" s="298"/>
      <c r="BA307" s="136"/>
      <c r="BB307" s="480"/>
      <c r="BC307" s="151"/>
      <c r="BD307" s="68"/>
      <c r="BE307" s="136">
        <f t="shared" si="270"/>
        <v>0</v>
      </c>
      <c r="BF307" s="342">
        <f t="shared" si="282"/>
        <v>0</v>
      </c>
      <c r="BG307" s="163"/>
      <c r="BH307" s="68"/>
      <c r="BI307" s="136">
        <f t="shared" si="271"/>
        <v>0</v>
      </c>
      <c r="BJ307" s="342">
        <f t="shared" si="272"/>
        <v>0</v>
      </c>
      <c r="BL307" s="68"/>
      <c r="BM307" s="136">
        <f t="shared" si="268"/>
        <v>0</v>
      </c>
      <c r="BN307" s="342">
        <f t="shared" si="269"/>
        <v>0</v>
      </c>
      <c r="BP307" s="68">
        <f t="shared" si="273"/>
        <v>0</v>
      </c>
      <c r="BQ307" s="136">
        <f t="shared" si="274"/>
        <v>0</v>
      </c>
      <c r="BR307" s="342">
        <f t="shared" si="275"/>
        <v>0</v>
      </c>
      <c r="BT307" s="68"/>
      <c r="BU307" s="136">
        <f t="shared" si="276"/>
        <v>0</v>
      </c>
      <c r="BV307" s="342">
        <f t="shared" si="277"/>
        <v>0</v>
      </c>
      <c r="BX307" s="420">
        <f t="shared" si="278"/>
        <v>0</v>
      </c>
      <c r="BY307" s="136">
        <f t="shared" si="279"/>
        <v>0</v>
      </c>
      <c r="BZ307" s="342">
        <v>0</v>
      </c>
      <c r="CB307" s="420">
        <f t="shared" si="280"/>
        <v>0</v>
      </c>
      <c r="CC307" s="136">
        <f t="shared" si="281"/>
        <v>0</v>
      </c>
      <c r="CD307" s="342">
        <v>0</v>
      </c>
      <c r="CF307" s="420">
        <v>0</v>
      </c>
      <c r="CG307" s="136">
        <v>0</v>
      </c>
      <c r="CH307" s="342">
        <v>0</v>
      </c>
      <c r="CJ307" s="420">
        <v>0</v>
      </c>
      <c r="CK307" s="136">
        <v>0</v>
      </c>
      <c r="CL307" s="342">
        <v>0</v>
      </c>
    </row>
    <row r="308" spans="1:90" ht="15" customHeight="1" outlineLevel="1">
      <c r="A308" s="430"/>
      <c r="B308" s="431"/>
      <c r="C308" s="432" t="s">
        <v>344</v>
      </c>
      <c r="D308" s="591" t="s">
        <v>326</v>
      </c>
      <c r="E308" s="433"/>
      <c r="F308" s="434"/>
      <c r="G308" s="435"/>
      <c r="H308" s="436"/>
      <c r="I308" s="435"/>
      <c r="J308" s="437">
        <f>SUM(J309:J316)</f>
        <v>0</v>
      </c>
      <c r="K308" s="890"/>
      <c r="L308" s="266"/>
      <c r="M308" s="267"/>
      <c r="N308" s="356"/>
      <c r="O308" s="277"/>
      <c r="P308" s="266"/>
      <c r="Q308" s="267"/>
      <c r="R308" s="356"/>
      <c r="S308" s="330"/>
      <c r="T308" s="357"/>
      <c r="U308" s="267"/>
      <c r="V308" s="369"/>
      <c r="W308" s="21"/>
      <c r="X308" s="357"/>
      <c r="Y308" s="358"/>
      <c r="Z308" s="359"/>
      <c r="AA308" s="277"/>
      <c r="AB308" s="357"/>
      <c r="AC308" s="358"/>
      <c r="AD308" s="359"/>
      <c r="AE308" s="277"/>
      <c r="AF308" s="266"/>
      <c r="AG308" s="267"/>
      <c r="AH308" s="356"/>
      <c r="AI308" s="277"/>
      <c r="AJ308" s="266"/>
      <c r="AK308" s="267"/>
      <c r="AL308" s="356"/>
      <c r="AM308" s="151"/>
      <c r="AN308" s="266"/>
      <c r="AO308" s="267"/>
      <c r="AP308" s="356"/>
      <c r="AQ308" s="151"/>
      <c r="AR308" s="266"/>
      <c r="AS308" s="267"/>
      <c r="AT308" s="356"/>
      <c r="AU308" s="151"/>
      <c r="AV308" s="357"/>
      <c r="AW308" s="267"/>
      <c r="AX308" s="482"/>
      <c r="AY308" s="151"/>
      <c r="AZ308" s="300"/>
      <c r="BA308" s="267"/>
      <c r="BB308" s="482"/>
      <c r="BC308" s="151"/>
      <c r="BD308" s="266"/>
      <c r="BE308" s="267"/>
      <c r="BF308" s="356"/>
      <c r="BG308" s="163"/>
      <c r="BH308" s="266"/>
      <c r="BI308" s="267"/>
      <c r="BJ308" s="356"/>
      <c r="BL308" s="266"/>
      <c r="BM308" s="267"/>
      <c r="BN308" s="356"/>
      <c r="BP308" s="266"/>
      <c r="BQ308" s="267"/>
      <c r="BR308" s="356"/>
      <c r="BT308" s="266"/>
      <c r="BU308" s="267"/>
      <c r="BV308" s="356"/>
      <c r="BX308" s="300"/>
      <c r="BY308" s="267"/>
      <c r="BZ308" s="356"/>
      <c r="CB308" s="300"/>
      <c r="CC308" s="267"/>
      <c r="CD308" s="356"/>
      <c r="CF308" s="300"/>
      <c r="CG308" s="267"/>
      <c r="CH308" s="356"/>
      <c r="CJ308" s="300"/>
      <c r="CK308" s="267"/>
      <c r="CL308" s="356"/>
    </row>
    <row r="309" spans="1:90" ht="15" customHeight="1" outlineLevel="2">
      <c r="A309" s="193" t="s">
        <v>15</v>
      </c>
      <c r="B309" s="192">
        <v>95248</v>
      </c>
      <c r="C309" s="194" t="s">
        <v>13616</v>
      </c>
      <c r="D309" s="593" t="str">
        <f>IF(B309="","",IFERROR(VLOOKUP(B309,'SINAPI12-24'!$A$5:$H$17812,2,FALSE),VLOOKUP(ORÇAMENTO!B309,COMPOSIÇÕES!$A$9:$G$412,3,FALSE)))</f>
        <v>VÁLVULA DE ESFERA BRUTA, BRONZE, ROSCÁVEL, 1/2" - FORNECIMENTO E INSTALAÇÃO. AF_08/2021</v>
      </c>
      <c r="E309" s="614" t="str">
        <f>IF(B309="","",IFERROR(VLOOKUP(B309,'SINAPI12-24'!$A$5:$H$17812,3,FALSE),VLOOKUP(ORÇAMENTO!B309,COMPOSIÇÕES!$A$9:$G$412,4,FALSE)))</f>
        <v>UN</v>
      </c>
      <c r="F309" s="112">
        <v>2</v>
      </c>
      <c r="G309" s="615"/>
      <c r="H309" s="110">
        <v>0.29310000000000003</v>
      </c>
      <c r="I309" s="104">
        <f t="shared" ref="I309:I316" si="283">TRUNC(((G309*$H$37)+G309),2)</f>
        <v>0</v>
      </c>
      <c r="J309" s="471">
        <f t="shared" si="267"/>
        <v>0</v>
      </c>
      <c r="K309" s="890"/>
      <c r="L309" s="69"/>
      <c r="M309" s="114"/>
      <c r="N309" s="336"/>
      <c r="O309" s="277"/>
      <c r="P309" s="69"/>
      <c r="Q309" s="114"/>
      <c r="R309" s="336"/>
      <c r="S309" s="330"/>
      <c r="T309" s="353"/>
      <c r="U309" s="114"/>
      <c r="V309" s="361"/>
      <c r="W309" s="21"/>
      <c r="X309" s="353"/>
      <c r="Y309" s="167"/>
      <c r="Z309" s="338"/>
      <c r="AA309" s="277"/>
      <c r="AB309" s="353"/>
      <c r="AC309" s="167"/>
      <c r="AD309" s="338"/>
      <c r="AE309" s="277"/>
      <c r="AF309" s="69"/>
      <c r="AG309" s="114"/>
      <c r="AH309" s="336"/>
      <c r="AI309" s="277"/>
      <c r="AJ309" s="69"/>
      <c r="AK309" s="114"/>
      <c r="AL309" s="336"/>
      <c r="AM309" s="151"/>
      <c r="AN309" s="69"/>
      <c r="AO309" s="114"/>
      <c r="AP309" s="336"/>
      <c r="AQ309" s="151"/>
      <c r="AR309" s="69"/>
      <c r="AS309" s="114"/>
      <c r="AT309" s="336"/>
      <c r="AU309" s="151"/>
      <c r="AV309" s="362"/>
      <c r="AW309" s="114"/>
      <c r="AX309" s="478"/>
      <c r="AY309" s="151"/>
      <c r="AZ309" s="296"/>
      <c r="BA309" s="114"/>
      <c r="BB309" s="478"/>
      <c r="BC309" s="151"/>
      <c r="BD309" s="69"/>
      <c r="BE309" s="114">
        <f t="shared" si="270"/>
        <v>0</v>
      </c>
      <c r="BF309" s="336">
        <f t="shared" si="282"/>
        <v>0</v>
      </c>
      <c r="BG309" s="163"/>
      <c r="BH309" s="69"/>
      <c r="BI309" s="114">
        <f t="shared" si="271"/>
        <v>0</v>
      </c>
      <c r="BJ309" s="336">
        <f t="shared" ref="BJ309:BJ316" si="284">BH309/($F309-$X309-$AZ309)</f>
        <v>0</v>
      </c>
      <c r="BL309" s="69"/>
      <c r="BM309" s="114">
        <f t="shared" ref="BM309:BM316" si="285">TRUNC(BL309*M309,2)</f>
        <v>0</v>
      </c>
      <c r="BN309" s="336">
        <f t="shared" ref="BN309:BN316" si="286">BL309/($F309-$X309-$AZ309)</f>
        <v>0</v>
      </c>
      <c r="BP309" s="69">
        <f t="shared" si="273"/>
        <v>0</v>
      </c>
      <c r="BQ309" s="114">
        <f t="shared" si="274"/>
        <v>0</v>
      </c>
      <c r="BR309" s="336">
        <f t="shared" ref="BR309:BR316" si="287">BP309/($F309-$X309-$AZ309)</f>
        <v>0</v>
      </c>
      <c r="BT309" s="69"/>
      <c r="BU309" s="114">
        <f t="shared" si="276"/>
        <v>0</v>
      </c>
      <c r="BV309" s="336">
        <f t="shared" ref="BV309:BV316" si="288">BT309/($F309-$X309-$AZ309)</f>
        <v>0</v>
      </c>
      <c r="BX309" s="309">
        <f t="shared" si="278"/>
        <v>0</v>
      </c>
      <c r="BY309" s="114">
        <f t="shared" si="279"/>
        <v>0</v>
      </c>
      <c r="BZ309" s="336">
        <v>0</v>
      </c>
      <c r="CB309" s="309">
        <f t="shared" si="280"/>
        <v>0</v>
      </c>
      <c r="CC309" s="114">
        <f t="shared" si="281"/>
        <v>0</v>
      </c>
      <c r="CD309" s="336">
        <v>0</v>
      </c>
      <c r="CF309" s="309">
        <v>0</v>
      </c>
      <c r="CG309" s="114">
        <v>0</v>
      </c>
      <c r="CH309" s="336">
        <v>0</v>
      </c>
      <c r="CJ309" s="309">
        <v>0</v>
      </c>
      <c r="CK309" s="114">
        <v>0</v>
      </c>
      <c r="CL309" s="336">
        <v>0</v>
      </c>
    </row>
    <row r="310" spans="1:90" ht="15" customHeight="1" outlineLevel="2">
      <c r="A310" s="193" t="s">
        <v>15</v>
      </c>
      <c r="B310" s="192">
        <v>94498</v>
      </c>
      <c r="C310" s="194" t="s">
        <v>13617</v>
      </c>
      <c r="D310" s="593" t="str">
        <f>IF(B310="","",IFERROR(VLOOKUP(B310,'SINAPI12-24'!$A$5:$H$17812,2,FALSE),VLOOKUP(ORÇAMENTO!B310,COMPOSIÇÕES!$A$9:$G$412,3,FALSE)))</f>
        <v>REGISTRO DE GAVETA BRUTO, LATÃO, ROSCÁVEL, 2" - FORNECIMENTO E INSTALAÇÃO. AF_08/2021</v>
      </c>
      <c r="E310" s="614" t="str">
        <f>IF(B310="","",IFERROR(VLOOKUP(B310,'SINAPI12-24'!$A$5:$H$17812,3,FALSE),VLOOKUP(ORÇAMENTO!B310,COMPOSIÇÕES!$A$9:$G$412,4,FALSE)))</f>
        <v>UN</v>
      </c>
      <c r="F310" s="112">
        <v>2</v>
      </c>
      <c r="G310" s="615"/>
      <c r="H310" s="110">
        <v>0.29310000000000003</v>
      </c>
      <c r="I310" s="104">
        <f t="shared" si="283"/>
        <v>0</v>
      </c>
      <c r="J310" s="471">
        <f t="shared" si="267"/>
        <v>0</v>
      </c>
      <c r="K310" s="890"/>
      <c r="L310" s="66"/>
      <c r="M310" s="170"/>
      <c r="N310" s="339"/>
      <c r="O310" s="277"/>
      <c r="P310" s="66"/>
      <c r="Q310" s="170"/>
      <c r="R310" s="339"/>
      <c r="S310" s="330"/>
      <c r="T310" s="354"/>
      <c r="U310" s="170"/>
      <c r="V310" s="363"/>
      <c r="W310" s="21"/>
      <c r="X310" s="354"/>
      <c r="Y310" s="168"/>
      <c r="Z310" s="341"/>
      <c r="AA310" s="277"/>
      <c r="AB310" s="354"/>
      <c r="AC310" s="168"/>
      <c r="AD310" s="341"/>
      <c r="AE310" s="277"/>
      <c r="AF310" s="66"/>
      <c r="AG310" s="170"/>
      <c r="AH310" s="339"/>
      <c r="AI310" s="277"/>
      <c r="AJ310" s="66"/>
      <c r="AK310" s="170"/>
      <c r="AL310" s="339"/>
      <c r="AM310" s="151"/>
      <c r="AN310" s="66"/>
      <c r="AO310" s="170"/>
      <c r="AP310" s="339"/>
      <c r="AQ310" s="151"/>
      <c r="AR310" s="66"/>
      <c r="AS310" s="170"/>
      <c r="AT310" s="339"/>
      <c r="AU310" s="151"/>
      <c r="AV310" s="364"/>
      <c r="AW310" s="170"/>
      <c r="AX310" s="479"/>
      <c r="AY310" s="151"/>
      <c r="AZ310" s="297"/>
      <c r="BA310" s="170"/>
      <c r="BB310" s="479"/>
      <c r="BC310" s="151"/>
      <c r="BD310" s="66"/>
      <c r="BE310" s="170">
        <f t="shared" si="270"/>
        <v>0</v>
      </c>
      <c r="BF310" s="339">
        <f t="shared" si="282"/>
        <v>0</v>
      </c>
      <c r="BG310" s="163"/>
      <c r="BH310" s="66"/>
      <c r="BI310" s="170">
        <f t="shared" si="271"/>
        <v>0</v>
      </c>
      <c r="BJ310" s="339">
        <f t="shared" si="284"/>
        <v>0</v>
      </c>
      <c r="BL310" s="66"/>
      <c r="BM310" s="170">
        <f t="shared" si="285"/>
        <v>0</v>
      </c>
      <c r="BN310" s="339">
        <f t="shared" si="286"/>
        <v>0</v>
      </c>
      <c r="BP310" s="66">
        <f t="shared" si="273"/>
        <v>0</v>
      </c>
      <c r="BQ310" s="170">
        <f t="shared" si="274"/>
        <v>0</v>
      </c>
      <c r="BR310" s="339">
        <f t="shared" si="287"/>
        <v>0</v>
      </c>
      <c r="BT310" s="66"/>
      <c r="BU310" s="170">
        <f t="shared" si="276"/>
        <v>0</v>
      </c>
      <c r="BV310" s="339">
        <f t="shared" si="288"/>
        <v>0</v>
      </c>
      <c r="BX310" s="418">
        <f t="shared" si="278"/>
        <v>0</v>
      </c>
      <c r="BY310" s="170">
        <f t="shared" si="279"/>
        <v>0</v>
      </c>
      <c r="BZ310" s="339">
        <v>0</v>
      </c>
      <c r="CB310" s="418">
        <f t="shared" si="280"/>
        <v>0</v>
      </c>
      <c r="CC310" s="170">
        <f t="shared" si="281"/>
        <v>0</v>
      </c>
      <c r="CD310" s="339">
        <v>0</v>
      </c>
      <c r="CF310" s="418">
        <v>0</v>
      </c>
      <c r="CG310" s="170">
        <v>0</v>
      </c>
      <c r="CH310" s="339">
        <v>0</v>
      </c>
      <c r="CJ310" s="418">
        <v>0</v>
      </c>
      <c r="CK310" s="170">
        <v>0</v>
      </c>
      <c r="CL310" s="339">
        <v>0</v>
      </c>
    </row>
    <row r="311" spans="1:90" ht="15" customHeight="1" outlineLevel="2">
      <c r="A311" s="193" t="s">
        <v>15</v>
      </c>
      <c r="B311" s="192">
        <v>94500</v>
      </c>
      <c r="C311" s="194" t="s">
        <v>13618</v>
      </c>
      <c r="D311" s="593" t="str">
        <f>IF(B311="","",IFERROR(VLOOKUP(B311,'SINAPI12-24'!$A$5:$H$17812,2,FALSE),VLOOKUP(ORÇAMENTO!B311,COMPOSIÇÕES!$A$9:$G$412,3,FALSE)))</f>
        <v>REGISTRO DE GAVETA BRUTO, LATÃO, ROSCÁVEL, 3" - FORNECIMENTO E INSTALAÇÃO. AF_08/2021</v>
      </c>
      <c r="E311" s="614" t="str">
        <f>IF(B311="","",IFERROR(VLOOKUP(B311,'SINAPI12-24'!$A$5:$H$17812,3,FALSE),VLOOKUP(ORÇAMENTO!B311,COMPOSIÇÕES!$A$9:$G$412,4,FALSE)))</f>
        <v>UN</v>
      </c>
      <c r="F311" s="112">
        <v>2</v>
      </c>
      <c r="G311" s="615"/>
      <c r="H311" s="110">
        <v>0.29310000000000003</v>
      </c>
      <c r="I311" s="104">
        <f t="shared" si="283"/>
        <v>0</v>
      </c>
      <c r="J311" s="471">
        <f t="shared" si="267"/>
        <v>0</v>
      </c>
      <c r="K311" s="890"/>
      <c r="L311" s="66"/>
      <c r="M311" s="170"/>
      <c r="N311" s="339"/>
      <c r="O311" s="277"/>
      <c r="P311" s="66"/>
      <c r="Q311" s="170"/>
      <c r="R311" s="339"/>
      <c r="S311" s="330"/>
      <c r="T311" s="354"/>
      <c r="U311" s="170"/>
      <c r="V311" s="363"/>
      <c r="W311" s="21"/>
      <c r="X311" s="354"/>
      <c r="Y311" s="168"/>
      <c r="Z311" s="341"/>
      <c r="AA311" s="277"/>
      <c r="AB311" s="354"/>
      <c r="AC311" s="168"/>
      <c r="AD311" s="341"/>
      <c r="AE311" s="277"/>
      <c r="AF311" s="66"/>
      <c r="AG311" s="170"/>
      <c r="AH311" s="339"/>
      <c r="AI311" s="277"/>
      <c r="AJ311" s="66"/>
      <c r="AK311" s="170"/>
      <c r="AL311" s="339"/>
      <c r="AM311" s="151"/>
      <c r="AN311" s="66"/>
      <c r="AO311" s="170"/>
      <c r="AP311" s="339"/>
      <c r="AQ311" s="151"/>
      <c r="AR311" s="66"/>
      <c r="AS311" s="170"/>
      <c r="AT311" s="339"/>
      <c r="AU311" s="151"/>
      <c r="AV311" s="364"/>
      <c r="AW311" s="170"/>
      <c r="AX311" s="479"/>
      <c r="AY311" s="151"/>
      <c r="AZ311" s="297"/>
      <c r="BA311" s="170"/>
      <c r="BB311" s="479"/>
      <c r="BC311" s="151"/>
      <c r="BD311" s="66"/>
      <c r="BE311" s="170">
        <f t="shared" si="270"/>
        <v>0</v>
      </c>
      <c r="BF311" s="339">
        <f t="shared" si="282"/>
        <v>0</v>
      </c>
      <c r="BG311" s="163"/>
      <c r="BH311" s="66"/>
      <c r="BI311" s="170">
        <f t="shared" si="271"/>
        <v>0</v>
      </c>
      <c r="BJ311" s="339">
        <f t="shared" si="284"/>
        <v>0</v>
      </c>
      <c r="BL311" s="66"/>
      <c r="BM311" s="170">
        <f t="shared" si="285"/>
        <v>0</v>
      </c>
      <c r="BN311" s="339">
        <f t="shared" si="286"/>
        <v>0</v>
      </c>
      <c r="BP311" s="66">
        <f t="shared" si="273"/>
        <v>0</v>
      </c>
      <c r="BQ311" s="170">
        <f t="shared" si="274"/>
        <v>0</v>
      </c>
      <c r="BR311" s="339">
        <f t="shared" si="287"/>
        <v>0</v>
      </c>
      <c r="BT311" s="66"/>
      <c r="BU311" s="170">
        <f t="shared" si="276"/>
        <v>0</v>
      </c>
      <c r="BV311" s="339">
        <f t="shared" si="288"/>
        <v>0</v>
      </c>
      <c r="BX311" s="418">
        <f t="shared" si="278"/>
        <v>0</v>
      </c>
      <c r="BY311" s="170">
        <f t="shared" si="279"/>
        <v>0</v>
      </c>
      <c r="BZ311" s="339">
        <v>0</v>
      </c>
      <c r="CB311" s="418">
        <f t="shared" si="280"/>
        <v>0</v>
      </c>
      <c r="CC311" s="170">
        <f t="shared" si="281"/>
        <v>0</v>
      </c>
      <c r="CD311" s="339">
        <v>0</v>
      </c>
      <c r="CF311" s="418">
        <v>0</v>
      </c>
      <c r="CG311" s="170">
        <v>0</v>
      </c>
      <c r="CH311" s="339">
        <v>0</v>
      </c>
      <c r="CJ311" s="418">
        <v>0</v>
      </c>
      <c r="CK311" s="170">
        <v>0</v>
      </c>
      <c r="CL311" s="339">
        <v>0</v>
      </c>
    </row>
    <row r="312" spans="1:90" ht="15" customHeight="1" outlineLevel="2">
      <c r="A312" s="193" t="s">
        <v>15</v>
      </c>
      <c r="B312" s="192">
        <v>94501</v>
      </c>
      <c r="C312" s="194" t="s">
        <v>13619</v>
      </c>
      <c r="D312" s="593" t="str">
        <f>IF(B312="","",IFERROR(VLOOKUP(B312,'SINAPI12-24'!$A$5:$H$17812,2,FALSE),VLOOKUP(ORÇAMENTO!B312,COMPOSIÇÕES!$A$9:$G$412,3,FALSE)))</f>
        <v>REGISTRO DE GAVETA BRUTO, LATÃO, ROSCÁVEL, 4" - FORNECIMENTO E INSTALAÇÃO. AF_08/2021</v>
      </c>
      <c r="E312" s="614" t="str">
        <f>IF(B312="","",IFERROR(VLOOKUP(B312,'SINAPI12-24'!$A$5:$H$17812,3,FALSE),VLOOKUP(ORÇAMENTO!B312,COMPOSIÇÕES!$A$9:$G$412,4,FALSE)))</f>
        <v>UN</v>
      </c>
      <c r="F312" s="112">
        <v>2</v>
      </c>
      <c r="G312" s="615"/>
      <c r="H312" s="110">
        <v>0.29310000000000003</v>
      </c>
      <c r="I312" s="104">
        <f t="shared" si="283"/>
        <v>0</v>
      </c>
      <c r="J312" s="471">
        <f>TRUNC(F312*I312,2)</f>
        <v>0</v>
      </c>
      <c r="K312" s="890"/>
      <c r="L312" s="66"/>
      <c r="M312" s="170"/>
      <c r="N312" s="339"/>
      <c r="O312" s="277"/>
      <c r="P312" s="66"/>
      <c r="Q312" s="170"/>
      <c r="R312" s="339"/>
      <c r="S312" s="330"/>
      <c r="T312" s="354"/>
      <c r="U312" s="170"/>
      <c r="V312" s="363"/>
      <c r="W312" s="21"/>
      <c r="X312" s="354"/>
      <c r="Y312" s="168"/>
      <c r="Z312" s="341"/>
      <c r="AA312" s="277"/>
      <c r="AB312" s="354"/>
      <c r="AC312" s="168"/>
      <c r="AD312" s="341"/>
      <c r="AE312" s="277"/>
      <c r="AF312" s="66"/>
      <c r="AG312" s="170"/>
      <c r="AH312" s="339"/>
      <c r="AI312" s="277"/>
      <c r="AJ312" s="66"/>
      <c r="AK312" s="170"/>
      <c r="AL312" s="339"/>
      <c r="AM312" s="151"/>
      <c r="AN312" s="66"/>
      <c r="AO312" s="170"/>
      <c r="AP312" s="339"/>
      <c r="AQ312" s="151"/>
      <c r="AR312" s="66"/>
      <c r="AS312" s="170"/>
      <c r="AT312" s="339"/>
      <c r="AU312" s="151"/>
      <c r="AV312" s="364"/>
      <c r="AW312" s="170"/>
      <c r="AX312" s="479"/>
      <c r="AY312" s="151"/>
      <c r="AZ312" s="297"/>
      <c r="BA312" s="170"/>
      <c r="BB312" s="479"/>
      <c r="BC312" s="151"/>
      <c r="BD312" s="66"/>
      <c r="BE312" s="170">
        <f t="shared" si="270"/>
        <v>0</v>
      </c>
      <c r="BF312" s="339">
        <f t="shared" si="282"/>
        <v>0</v>
      </c>
      <c r="BG312" s="163"/>
      <c r="BH312" s="66"/>
      <c r="BI312" s="170">
        <f t="shared" si="271"/>
        <v>0</v>
      </c>
      <c r="BJ312" s="339">
        <f t="shared" si="284"/>
        <v>0</v>
      </c>
      <c r="BL312" s="66"/>
      <c r="BM312" s="170">
        <f t="shared" si="285"/>
        <v>0</v>
      </c>
      <c r="BN312" s="339">
        <f t="shared" si="286"/>
        <v>0</v>
      </c>
      <c r="BP312" s="66">
        <f t="shared" si="273"/>
        <v>0</v>
      </c>
      <c r="BQ312" s="170">
        <f t="shared" si="274"/>
        <v>0</v>
      </c>
      <c r="BR312" s="339">
        <f t="shared" si="287"/>
        <v>0</v>
      </c>
      <c r="BT312" s="66"/>
      <c r="BU312" s="170">
        <f t="shared" si="276"/>
        <v>0</v>
      </c>
      <c r="BV312" s="339">
        <f t="shared" si="288"/>
        <v>0</v>
      </c>
      <c r="BX312" s="418">
        <f t="shared" si="278"/>
        <v>0</v>
      </c>
      <c r="BY312" s="170">
        <f t="shared" si="279"/>
        <v>0</v>
      </c>
      <c r="BZ312" s="339">
        <v>0</v>
      </c>
      <c r="CB312" s="418">
        <f t="shared" si="280"/>
        <v>0</v>
      </c>
      <c r="CC312" s="170">
        <f t="shared" si="281"/>
        <v>0</v>
      </c>
      <c r="CD312" s="339">
        <v>0</v>
      </c>
      <c r="CF312" s="418">
        <v>0</v>
      </c>
      <c r="CG312" s="170">
        <v>0</v>
      </c>
      <c r="CH312" s="339">
        <v>0</v>
      </c>
      <c r="CJ312" s="418">
        <v>0</v>
      </c>
      <c r="CK312" s="170">
        <v>0</v>
      </c>
      <c r="CL312" s="339">
        <v>0</v>
      </c>
    </row>
    <row r="313" spans="1:90" ht="15" customHeight="1" outlineLevel="2">
      <c r="A313" s="193" t="s">
        <v>15</v>
      </c>
      <c r="B313" s="192">
        <v>94792</v>
      </c>
      <c r="C313" s="194" t="s">
        <v>13620</v>
      </c>
      <c r="D313" s="593" t="str">
        <f>IF(B313="","",IFERROR(VLOOKUP(B313,'SINAPI12-24'!$A$5:$H$17812,2,FALSE),VLOOKUP(ORÇAMENTO!B313,COMPOSIÇÕES!$A$9:$G$412,3,FALSE)))</f>
        <v>REGISTRO DE GAVETA BRUTO, LATÃO, ROSCÁVEL, 1", COM ACABAMENTO E CANOPLA CROMADOS - FORNECIMENTO E INSTALAÇÃO. AF_08/2021</v>
      </c>
      <c r="E313" s="614" t="str">
        <f>IF(B313="","",IFERROR(VLOOKUP(B313,'SINAPI12-24'!$A$5:$H$17812,3,FALSE),VLOOKUP(ORÇAMENTO!B313,COMPOSIÇÕES!$A$9:$G$412,4,FALSE)))</f>
        <v>UN</v>
      </c>
      <c r="F313" s="112">
        <v>1</v>
      </c>
      <c r="G313" s="615"/>
      <c r="H313" s="110">
        <v>0.29310000000000003</v>
      </c>
      <c r="I313" s="104">
        <f t="shared" si="283"/>
        <v>0</v>
      </c>
      <c r="J313" s="471">
        <f>TRUNC(F313*I313,2)</f>
        <v>0</v>
      </c>
      <c r="K313" s="890"/>
      <c r="L313" s="66"/>
      <c r="M313" s="170"/>
      <c r="N313" s="339"/>
      <c r="O313" s="277"/>
      <c r="P313" s="66"/>
      <c r="Q313" s="170"/>
      <c r="R313" s="339"/>
      <c r="S313" s="330"/>
      <c r="T313" s="354"/>
      <c r="U313" s="170"/>
      <c r="V313" s="363"/>
      <c r="W313" s="21"/>
      <c r="X313" s="354"/>
      <c r="Y313" s="168"/>
      <c r="Z313" s="341"/>
      <c r="AA313" s="277"/>
      <c r="AB313" s="354"/>
      <c r="AC313" s="168"/>
      <c r="AD313" s="341"/>
      <c r="AE313" s="277"/>
      <c r="AF313" s="66"/>
      <c r="AG313" s="170"/>
      <c r="AH313" s="339"/>
      <c r="AI313" s="277"/>
      <c r="AJ313" s="66"/>
      <c r="AK313" s="170"/>
      <c r="AL313" s="339"/>
      <c r="AM313" s="151"/>
      <c r="AN313" s="66"/>
      <c r="AO313" s="170"/>
      <c r="AP313" s="339"/>
      <c r="AQ313" s="151"/>
      <c r="AR313" s="66"/>
      <c r="AS313" s="170"/>
      <c r="AT313" s="339"/>
      <c r="AU313" s="151"/>
      <c r="AV313" s="364"/>
      <c r="AW313" s="170"/>
      <c r="AX313" s="479"/>
      <c r="AY313" s="151"/>
      <c r="AZ313" s="297"/>
      <c r="BA313" s="170"/>
      <c r="BB313" s="479"/>
      <c r="BC313" s="151"/>
      <c r="BD313" s="66"/>
      <c r="BE313" s="170">
        <f t="shared" si="270"/>
        <v>0</v>
      </c>
      <c r="BF313" s="339">
        <f t="shared" si="282"/>
        <v>0</v>
      </c>
      <c r="BG313" s="163"/>
      <c r="BH313" s="66"/>
      <c r="BI313" s="170">
        <f t="shared" si="271"/>
        <v>0</v>
      </c>
      <c r="BJ313" s="339">
        <f t="shared" si="284"/>
        <v>0</v>
      </c>
      <c r="BL313" s="66"/>
      <c r="BM313" s="170">
        <f t="shared" si="285"/>
        <v>0</v>
      </c>
      <c r="BN313" s="339">
        <f t="shared" si="286"/>
        <v>0</v>
      </c>
      <c r="BP313" s="66">
        <f t="shared" si="273"/>
        <v>0</v>
      </c>
      <c r="BQ313" s="170">
        <f t="shared" si="274"/>
        <v>0</v>
      </c>
      <c r="BR313" s="339">
        <f t="shared" si="287"/>
        <v>0</v>
      </c>
      <c r="BT313" s="66"/>
      <c r="BU313" s="170">
        <f t="shared" si="276"/>
        <v>0</v>
      </c>
      <c r="BV313" s="339">
        <f t="shared" si="288"/>
        <v>0</v>
      </c>
      <c r="BX313" s="418">
        <f t="shared" si="278"/>
        <v>0</v>
      </c>
      <c r="BY313" s="170">
        <f t="shared" si="279"/>
        <v>0</v>
      </c>
      <c r="BZ313" s="339">
        <v>0</v>
      </c>
      <c r="CB313" s="418">
        <f t="shared" si="280"/>
        <v>0</v>
      </c>
      <c r="CC313" s="170">
        <f t="shared" si="281"/>
        <v>0</v>
      </c>
      <c r="CD313" s="339">
        <v>0</v>
      </c>
      <c r="CF313" s="418">
        <v>0</v>
      </c>
      <c r="CG313" s="170">
        <v>0</v>
      </c>
      <c r="CH313" s="339">
        <v>0</v>
      </c>
      <c r="CJ313" s="418">
        <v>0</v>
      </c>
      <c r="CK313" s="170">
        <v>0</v>
      </c>
      <c r="CL313" s="339">
        <v>0</v>
      </c>
    </row>
    <row r="314" spans="1:90" ht="15" customHeight="1" outlineLevel="2">
      <c r="A314" s="193" t="s">
        <v>15</v>
      </c>
      <c r="B314" s="192">
        <v>94794</v>
      </c>
      <c r="C314" s="194" t="s">
        <v>13621</v>
      </c>
      <c r="D314" s="593" t="str">
        <f>IF(B314="","",IFERROR(VLOOKUP(B314,'SINAPI12-24'!$A$5:$H$17812,2,FALSE),VLOOKUP(ORÇAMENTO!B314,COMPOSIÇÕES!$A$9:$G$412,3,FALSE)))</f>
        <v>REGISTRO DE GAVETA BRUTO, LATÃO, ROSCÁVEL, 1 1/2", COM ACABAMENTO E CANOPLA CROMADOS - FORNECIMENTO E INSTALAÇÃO. AF_08/2021</v>
      </c>
      <c r="E314" s="614" t="str">
        <f>IF(B314="","",IFERROR(VLOOKUP(B314,'SINAPI12-24'!$A$5:$H$17812,3,FALSE),VLOOKUP(ORÇAMENTO!B314,COMPOSIÇÕES!$A$9:$G$412,4,FALSE)))</f>
        <v>UN</v>
      </c>
      <c r="F314" s="112">
        <v>12</v>
      </c>
      <c r="G314" s="615"/>
      <c r="H314" s="110">
        <v>0.29310000000000003</v>
      </c>
      <c r="I314" s="104">
        <f t="shared" si="283"/>
        <v>0</v>
      </c>
      <c r="J314" s="471">
        <f>TRUNC(F314*I314,2)</f>
        <v>0</v>
      </c>
      <c r="K314" s="890"/>
      <c r="L314" s="66"/>
      <c r="M314" s="170"/>
      <c r="N314" s="339"/>
      <c r="O314" s="277"/>
      <c r="P314" s="66"/>
      <c r="Q314" s="170"/>
      <c r="R314" s="339"/>
      <c r="S314" s="330"/>
      <c r="T314" s="354"/>
      <c r="U314" s="170"/>
      <c r="V314" s="363"/>
      <c r="W314" s="21"/>
      <c r="X314" s="354"/>
      <c r="Y314" s="168"/>
      <c r="Z314" s="341"/>
      <c r="AA314" s="277"/>
      <c r="AB314" s="354"/>
      <c r="AC314" s="168"/>
      <c r="AD314" s="341"/>
      <c r="AE314" s="277"/>
      <c r="AF314" s="66"/>
      <c r="AG314" s="170"/>
      <c r="AH314" s="339"/>
      <c r="AI314" s="277"/>
      <c r="AJ314" s="66"/>
      <c r="AK314" s="170"/>
      <c r="AL314" s="339"/>
      <c r="AM314" s="151"/>
      <c r="AN314" s="66"/>
      <c r="AO314" s="170"/>
      <c r="AP314" s="339"/>
      <c r="AQ314" s="151"/>
      <c r="AR314" s="66"/>
      <c r="AS314" s="170"/>
      <c r="AT314" s="339"/>
      <c r="AU314" s="151"/>
      <c r="AV314" s="364"/>
      <c r="AW314" s="170"/>
      <c r="AX314" s="479"/>
      <c r="AY314" s="151"/>
      <c r="AZ314" s="297"/>
      <c r="BA314" s="170"/>
      <c r="BB314" s="479"/>
      <c r="BC314" s="151"/>
      <c r="BD314" s="66"/>
      <c r="BE314" s="170">
        <f t="shared" si="270"/>
        <v>0</v>
      </c>
      <c r="BF314" s="339">
        <f t="shared" si="282"/>
        <v>0</v>
      </c>
      <c r="BG314" s="163"/>
      <c r="BH314" s="66"/>
      <c r="BI314" s="170">
        <f t="shared" si="271"/>
        <v>0</v>
      </c>
      <c r="BJ314" s="339">
        <f t="shared" si="284"/>
        <v>0</v>
      </c>
      <c r="BL314" s="66"/>
      <c r="BM314" s="170">
        <f t="shared" si="285"/>
        <v>0</v>
      </c>
      <c r="BN314" s="339">
        <f t="shared" si="286"/>
        <v>0</v>
      </c>
      <c r="BP314" s="66">
        <f t="shared" si="273"/>
        <v>0</v>
      </c>
      <c r="BQ314" s="170">
        <f t="shared" si="274"/>
        <v>0</v>
      </c>
      <c r="BR314" s="339">
        <f t="shared" si="287"/>
        <v>0</v>
      </c>
      <c r="BT314" s="66"/>
      <c r="BU314" s="170">
        <f t="shared" si="276"/>
        <v>0</v>
      </c>
      <c r="BV314" s="339">
        <f t="shared" si="288"/>
        <v>0</v>
      </c>
      <c r="BX314" s="418">
        <f t="shared" si="278"/>
        <v>0</v>
      </c>
      <c r="BY314" s="170">
        <f t="shared" si="279"/>
        <v>0</v>
      </c>
      <c r="BZ314" s="339">
        <v>0</v>
      </c>
      <c r="CB314" s="418">
        <f t="shared" si="280"/>
        <v>0</v>
      </c>
      <c r="CC314" s="170">
        <f t="shared" si="281"/>
        <v>0</v>
      </c>
      <c r="CD314" s="339">
        <v>0</v>
      </c>
      <c r="CF314" s="418">
        <v>0</v>
      </c>
      <c r="CG314" s="170">
        <v>0</v>
      </c>
      <c r="CH314" s="339">
        <v>0</v>
      </c>
      <c r="CJ314" s="418">
        <v>0</v>
      </c>
      <c r="CK314" s="170">
        <v>0</v>
      </c>
      <c r="CL314" s="339">
        <v>0</v>
      </c>
    </row>
    <row r="315" spans="1:90" ht="15" customHeight="1" outlineLevel="2">
      <c r="A315" s="193" t="s">
        <v>15</v>
      </c>
      <c r="B315" s="192">
        <v>89987</v>
      </c>
      <c r="C315" s="194" t="s">
        <v>13622</v>
      </c>
      <c r="D315" s="593" t="str">
        <f>IF(B315="","",IFERROR(VLOOKUP(B315,'SINAPI12-24'!$A$5:$H$17812,2,FALSE),VLOOKUP(ORÇAMENTO!B315,COMPOSIÇÕES!$A$9:$G$412,3,FALSE)))</f>
        <v>REGISTRO DE GAVETA BRUTO, LATÃO, ROSCÁVEL, 3/4", COM ACABAMENTO E CANOPLA CROMADOS - FORNECIMENTO E INSTALAÇÃO. AF_08/2021</v>
      </c>
      <c r="E315" s="614" t="str">
        <f>IF(B315="","",IFERROR(VLOOKUP(B315,'SINAPI12-24'!$A$5:$H$17812,3,FALSE),VLOOKUP(ORÇAMENTO!B315,COMPOSIÇÕES!$A$9:$G$412,4,FALSE)))</f>
        <v>UN</v>
      </c>
      <c r="F315" s="112">
        <v>33</v>
      </c>
      <c r="G315" s="615"/>
      <c r="H315" s="110">
        <v>0.29310000000000003</v>
      </c>
      <c r="I315" s="104">
        <f t="shared" si="283"/>
        <v>0</v>
      </c>
      <c r="J315" s="471">
        <f>TRUNC(F315*I315,2)</f>
        <v>0</v>
      </c>
      <c r="K315" s="890"/>
      <c r="L315" s="66"/>
      <c r="M315" s="170"/>
      <c r="N315" s="339"/>
      <c r="O315" s="277"/>
      <c r="P315" s="66"/>
      <c r="Q315" s="170"/>
      <c r="R315" s="339"/>
      <c r="S315" s="330"/>
      <c r="T315" s="354"/>
      <c r="U315" s="170"/>
      <c r="V315" s="363"/>
      <c r="W315" s="21"/>
      <c r="X315" s="354"/>
      <c r="Y315" s="168"/>
      <c r="Z315" s="341"/>
      <c r="AA315" s="277"/>
      <c r="AB315" s="354"/>
      <c r="AC315" s="168"/>
      <c r="AD315" s="341"/>
      <c r="AE315" s="277"/>
      <c r="AF315" s="66"/>
      <c r="AG315" s="170"/>
      <c r="AH315" s="339"/>
      <c r="AI315" s="277"/>
      <c r="AJ315" s="66"/>
      <c r="AK315" s="170"/>
      <c r="AL315" s="339"/>
      <c r="AM315" s="151"/>
      <c r="AN315" s="66"/>
      <c r="AO315" s="170"/>
      <c r="AP315" s="339"/>
      <c r="AQ315" s="151"/>
      <c r="AR315" s="66"/>
      <c r="AS315" s="170"/>
      <c r="AT315" s="339"/>
      <c r="AU315" s="151"/>
      <c r="AV315" s="364"/>
      <c r="AW315" s="170"/>
      <c r="AX315" s="479"/>
      <c r="AY315" s="151"/>
      <c r="AZ315" s="297"/>
      <c r="BA315" s="170"/>
      <c r="BB315" s="479"/>
      <c r="BC315" s="151"/>
      <c r="BD315" s="66"/>
      <c r="BE315" s="170">
        <f t="shared" si="270"/>
        <v>0</v>
      </c>
      <c r="BF315" s="339">
        <f t="shared" si="282"/>
        <v>0</v>
      </c>
      <c r="BG315" s="163"/>
      <c r="BH315" s="66"/>
      <c r="BI315" s="170">
        <f t="shared" si="271"/>
        <v>0</v>
      </c>
      <c r="BJ315" s="339">
        <f t="shared" si="284"/>
        <v>0</v>
      </c>
      <c r="BL315" s="66"/>
      <c r="BM315" s="170">
        <f t="shared" si="285"/>
        <v>0</v>
      </c>
      <c r="BN315" s="339">
        <f t="shared" si="286"/>
        <v>0</v>
      </c>
      <c r="BP315" s="66">
        <f t="shared" si="273"/>
        <v>0</v>
      </c>
      <c r="BQ315" s="170">
        <f t="shared" si="274"/>
        <v>0</v>
      </c>
      <c r="BR315" s="339">
        <f t="shared" si="287"/>
        <v>0</v>
      </c>
      <c r="BT315" s="66"/>
      <c r="BU315" s="170">
        <f t="shared" si="276"/>
        <v>0</v>
      </c>
      <c r="BV315" s="339">
        <f t="shared" si="288"/>
        <v>0</v>
      </c>
      <c r="BX315" s="418">
        <f t="shared" si="278"/>
        <v>0</v>
      </c>
      <c r="BY315" s="170">
        <f t="shared" si="279"/>
        <v>0</v>
      </c>
      <c r="BZ315" s="339">
        <v>0</v>
      </c>
      <c r="CB315" s="418">
        <f t="shared" si="280"/>
        <v>0</v>
      </c>
      <c r="CC315" s="170">
        <f t="shared" si="281"/>
        <v>0</v>
      </c>
      <c r="CD315" s="339">
        <v>0</v>
      </c>
      <c r="CF315" s="418">
        <v>0</v>
      </c>
      <c r="CG315" s="170">
        <v>0</v>
      </c>
      <c r="CH315" s="339">
        <v>0</v>
      </c>
      <c r="CJ315" s="418">
        <v>0</v>
      </c>
      <c r="CK315" s="170">
        <v>0</v>
      </c>
      <c r="CL315" s="339">
        <v>0</v>
      </c>
    </row>
    <row r="316" spans="1:90" ht="15" customHeight="1" outlineLevel="2">
      <c r="A316" s="193" t="s">
        <v>15</v>
      </c>
      <c r="B316" s="192">
        <v>89985</v>
      </c>
      <c r="C316" s="194" t="s">
        <v>13623</v>
      </c>
      <c r="D316" s="593" t="str">
        <f>IF(B316="","",IFERROR(VLOOKUP(B316,'SINAPI12-24'!$A$5:$H$17812,2,FALSE),VLOOKUP(ORÇAMENTO!B316,COMPOSIÇÕES!$A$9:$G$412,3,FALSE)))</f>
        <v>REGISTRO DE PRESSÃO BRUTO, LATÃO, ROSCÁVEL, 3/4", COM ACABAMENTO E CANOPLA CROMADOS - FORNECIMENTO E INSTALAÇÃO. AF_08/2021</v>
      </c>
      <c r="E316" s="614" t="str">
        <f>IF(B316="","",IFERROR(VLOOKUP(B316,'SINAPI12-24'!$A$5:$H$17812,3,FALSE),VLOOKUP(ORÇAMENTO!B316,COMPOSIÇÕES!$A$9:$G$412,4,FALSE)))</f>
        <v>UN</v>
      </c>
      <c r="F316" s="112">
        <v>13</v>
      </c>
      <c r="G316" s="615"/>
      <c r="H316" s="110">
        <v>0.29310000000000003</v>
      </c>
      <c r="I316" s="104">
        <f t="shared" si="283"/>
        <v>0</v>
      </c>
      <c r="J316" s="471">
        <f>TRUNC(F316*I316,2)</f>
        <v>0</v>
      </c>
      <c r="K316" s="890"/>
      <c r="L316" s="68"/>
      <c r="M316" s="136"/>
      <c r="N316" s="342"/>
      <c r="O316" s="277"/>
      <c r="P316" s="68"/>
      <c r="Q316" s="136"/>
      <c r="R316" s="342"/>
      <c r="S316" s="330"/>
      <c r="T316" s="355"/>
      <c r="U316" s="136"/>
      <c r="V316" s="365"/>
      <c r="W316" s="21"/>
      <c r="X316" s="355"/>
      <c r="Y316" s="328"/>
      <c r="Z316" s="344"/>
      <c r="AA316" s="277"/>
      <c r="AB316" s="355"/>
      <c r="AC316" s="328"/>
      <c r="AD316" s="344"/>
      <c r="AE316" s="277"/>
      <c r="AF316" s="68"/>
      <c r="AG316" s="136"/>
      <c r="AH316" s="342"/>
      <c r="AI316" s="277"/>
      <c r="AJ316" s="68"/>
      <c r="AK316" s="136"/>
      <c r="AL316" s="342"/>
      <c r="AM316" s="151"/>
      <c r="AN316" s="68"/>
      <c r="AO316" s="136"/>
      <c r="AP316" s="342"/>
      <c r="AQ316" s="151"/>
      <c r="AR316" s="68"/>
      <c r="AS316" s="136"/>
      <c r="AT316" s="342"/>
      <c r="AU316" s="151"/>
      <c r="AV316" s="366"/>
      <c r="AW316" s="136"/>
      <c r="AX316" s="480"/>
      <c r="AY316" s="151"/>
      <c r="AZ316" s="298"/>
      <c r="BA316" s="136"/>
      <c r="BB316" s="480"/>
      <c r="BC316" s="151"/>
      <c r="BD316" s="68"/>
      <c r="BE316" s="136">
        <f t="shared" si="270"/>
        <v>0</v>
      </c>
      <c r="BF316" s="342">
        <f t="shared" si="282"/>
        <v>0</v>
      </c>
      <c r="BG316" s="163"/>
      <c r="BH316" s="68"/>
      <c r="BI316" s="136">
        <f t="shared" si="271"/>
        <v>0</v>
      </c>
      <c r="BJ316" s="342">
        <f t="shared" si="284"/>
        <v>0</v>
      </c>
      <c r="BL316" s="68"/>
      <c r="BM316" s="136">
        <f t="shared" si="285"/>
        <v>0</v>
      </c>
      <c r="BN316" s="342">
        <f t="shared" si="286"/>
        <v>0</v>
      </c>
      <c r="BP316" s="68">
        <f t="shared" si="273"/>
        <v>0</v>
      </c>
      <c r="BQ316" s="136">
        <f t="shared" si="274"/>
        <v>0</v>
      </c>
      <c r="BR316" s="342">
        <f t="shared" si="287"/>
        <v>0</v>
      </c>
      <c r="BT316" s="68"/>
      <c r="BU316" s="136">
        <f t="shared" si="276"/>
        <v>0</v>
      </c>
      <c r="BV316" s="342">
        <f t="shared" si="288"/>
        <v>0</v>
      </c>
      <c r="BX316" s="420">
        <f t="shared" si="278"/>
        <v>0</v>
      </c>
      <c r="BY316" s="136">
        <f t="shared" si="279"/>
        <v>0</v>
      </c>
      <c r="BZ316" s="342">
        <v>0</v>
      </c>
      <c r="CB316" s="420">
        <f t="shared" si="280"/>
        <v>0</v>
      </c>
      <c r="CC316" s="136">
        <f t="shared" si="281"/>
        <v>0</v>
      </c>
      <c r="CD316" s="342">
        <v>0</v>
      </c>
      <c r="CF316" s="420">
        <v>0</v>
      </c>
      <c r="CG316" s="136">
        <v>0</v>
      </c>
      <c r="CH316" s="342">
        <v>0</v>
      </c>
      <c r="CJ316" s="420">
        <v>0</v>
      </c>
      <c r="CK316" s="136">
        <v>0</v>
      </c>
      <c r="CL316" s="342">
        <v>0</v>
      </c>
    </row>
    <row r="317" spans="1:90" ht="15" customHeight="1">
      <c r="A317" s="453"/>
      <c r="B317" s="454"/>
      <c r="C317" s="455">
        <v>15</v>
      </c>
      <c r="D317" s="592" t="s">
        <v>336</v>
      </c>
      <c r="E317" s="455"/>
      <c r="F317" s="455"/>
      <c r="G317" s="456"/>
      <c r="H317" s="457"/>
      <c r="I317" s="458"/>
      <c r="J317" s="459">
        <f>SUM(J318+J324)</f>
        <v>0</v>
      </c>
      <c r="K317" s="890"/>
      <c r="L317" s="264"/>
      <c r="M317" s="265"/>
      <c r="N317" s="329"/>
      <c r="O317" s="277"/>
      <c r="P317" s="264"/>
      <c r="Q317" s="265"/>
      <c r="R317" s="329"/>
      <c r="S317" s="351"/>
      <c r="T317" s="299"/>
      <c r="U317" s="367"/>
      <c r="V317" s="368"/>
      <c r="W317" s="21"/>
      <c r="X317" s="299"/>
      <c r="Y317" s="352"/>
      <c r="Z317" s="333"/>
      <c r="AA317" s="277"/>
      <c r="AB317" s="299"/>
      <c r="AC317" s="352"/>
      <c r="AD317" s="333"/>
      <c r="AE317" s="277"/>
      <c r="AF317" s="264"/>
      <c r="AG317" s="265"/>
      <c r="AH317" s="329"/>
      <c r="AI317" s="277"/>
      <c r="AJ317" s="264"/>
      <c r="AK317" s="265"/>
      <c r="AL317" s="329"/>
      <c r="AM317" s="151"/>
      <c r="AN317" s="264"/>
      <c r="AO317" s="265"/>
      <c r="AP317" s="329"/>
      <c r="AQ317" s="151"/>
      <c r="AR317" s="264"/>
      <c r="AS317" s="265"/>
      <c r="AT317" s="329"/>
      <c r="AU317" s="151"/>
      <c r="AV317" s="367"/>
      <c r="AW317" s="367"/>
      <c r="AX317" s="481"/>
      <c r="AY317" s="320"/>
      <c r="AZ317" s="305"/>
      <c r="BA317" s="367"/>
      <c r="BB317" s="481"/>
      <c r="BC317" s="320"/>
      <c r="BD317" s="264"/>
      <c r="BE317" s="265"/>
      <c r="BF317" s="329"/>
      <c r="BG317" s="163"/>
      <c r="BH317" s="264"/>
      <c r="BI317" s="265"/>
      <c r="BJ317" s="329"/>
      <c r="BL317" s="264"/>
      <c r="BM317" s="265"/>
      <c r="BN317" s="329"/>
      <c r="BP317" s="288"/>
      <c r="BQ317" s="289"/>
      <c r="BR317" s="335"/>
      <c r="BT317" s="288"/>
      <c r="BU317" s="289"/>
      <c r="BV317" s="335"/>
      <c r="BX317" s="299"/>
      <c r="BY317" s="367"/>
      <c r="BZ317" s="411"/>
      <c r="CB317" s="299"/>
      <c r="CC317" s="367"/>
      <c r="CD317" s="411"/>
      <c r="CF317" s="299"/>
      <c r="CG317" s="367"/>
      <c r="CH317" s="411"/>
      <c r="CJ317" s="299"/>
      <c r="CK317" s="367"/>
      <c r="CL317" s="411"/>
    </row>
    <row r="318" spans="1:90" ht="15" customHeight="1" outlineLevel="1">
      <c r="A318" s="430"/>
      <c r="B318" s="431"/>
      <c r="C318" s="432" t="s">
        <v>346</v>
      </c>
      <c r="D318" s="591" t="s">
        <v>337</v>
      </c>
      <c r="E318" s="433"/>
      <c r="F318" s="434"/>
      <c r="G318" s="435"/>
      <c r="H318" s="436"/>
      <c r="I318" s="435"/>
      <c r="J318" s="437">
        <f>SUM(J319:J323)</f>
        <v>0</v>
      </c>
      <c r="K318" s="890"/>
      <c r="L318" s="266"/>
      <c r="M318" s="267"/>
      <c r="N318" s="356"/>
      <c r="O318" s="277"/>
      <c r="P318" s="266"/>
      <c r="Q318" s="267"/>
      <c r="R318" s="356"/>
      <c r="S318" s="330"/>
      <c r="T318" s="357"/>
      <c r="U318" s="267"/>
      <c r="V318" s="369"/>
      <c r="W318" s="21"/>
      <c r="X318" s="357"/>
      <c r="Y318" s="358"/>
      <c r="Z318" s="359"/>
      <c r="AA318" s="277"/>
      <c r="AB318" s="357"/>
      <c r="AC318" s="358"/>
      <c r="AD318" s="359"/>
      <c r="AE318" s="277"/>
      <c r="AF318" s="266"/>
      <c r="AG318" s="267"/>
      <c r="AH318" s="356"/>
      <c r="AI318" s="277"/>
      <c r="AJ318" s="266"/>
      <c r="AK318" s="267"/>
      <c r="AL318" s="356"/>
      <c r="AM318" s="151"/>
      <c r="AN318" s="266"/>
      <c r="AO318" s="267"/>
      <c r="AP318" s="356"/>
      <c r="AQ318" s="151"/>
      <c r="AR318" s="266"/>
      <c r="AS318" s="267"/>
      <c r="AT318" s="356"/>
      <c r="AU318" s="151"/>
      <c r="AV318" s="267"/>
      <c r="AW318" s="267"/>
      <c r="AX318" s="482"/>
      <c r="AY318" s="151"/>
      <c r="AZ318" s="306"/>
      <c r="BA318" s="267"/>
      <c r="BB318" s="482"/>
      <c r="BC318" s="151"/>
      <c r="BD318" s="266"/>
      <c r="BE318" s="267"/>
      <c r="BF318" s="356"/>
      <c r="BG318" s="163"/>
      <c r="BH318" s="266"/>
      <c r="BI318" s="267"/>
      <c r="BJ318" s="356"/>
      <c r="BL318" s="266"/>
      <c r="BM318" s="267"/>
      <c r="BN318" s="356"/>
      <c r="BP318" s="266"/>
      <c r="BQ318" s="267"/>
      <c r="BR318" s="356"/>
      <c r="BT318" s="266"/>
      <c r="BU318" s="267"/>
      <c r="BV318" s="356"/>
      <c r="BX318" s="300"/>
      <c r="BY318" s="267"/>
      <c r="BZ318" s="356"/>
      <c r="CB318" s="300"/>
      <c r="CC318" s="267"/>
      <c r="CD318" s="356"/>
      <c r="CF318" s="300"/>
      <c r="CG318" s="267"/>
      <c r="CH318" s="356"/>
      <c r="CJ318" s="300"/>
      <c r="CK318" s="267"/>
      <c r="CL318" s="356"/>
    </row>
    <row r="319" spans="1:90" ht="15" customHeight="1" outlineLevel="2">
      <c r="A319" s="193" t="s">
        <v>15</v>
      </c>
      <c r="B319" s="192">
        <v>89848</v>
      </c>
      <c r="C319" s="13" t="s">
        <v>13624</v>
      </c>
      <c r="D319" s="593" t="str">
        <f>IF(B319="","",IFERROR(VLOOKUP(B319,'SINAPI12-24'!$A$5:$H$17812,2,FALSE),VLOOKUP(ORÇAMENTO!B319,COMPOSIÇÕES!$A$9:$G$412,3,FALSE)))</f>
        <v>TUBO PVC, SERIE NORMAL, ESGOTO PREDIAL, DN 100 MM, FORNECIDO E INSTALADO EM SUBCOLETOR AÉREO DE ESGOTO SANITÁRIO. AF_08/2022</v>
      </c>
      <c r="E319" s="614" t="str">
        <f>IF(B319="","",IFERROR(VLOOKUP(B319,'SINAPI12-24'!$A$5:$H$17812,3,FALSE),VLOOKUP(ORÇAMENTO!B319,COMPOSIÇÕES!$A$9:$G$412,4,FALSE)))</f>
        <v>M</v>
      </c>
      <c r="F319" s="112">
        <v>296</v>
      </c>
      <c r="G319" s="615"/>
      <c r="H319" s="110">
        <v>0.29310000000000003</v>
      </c>
      <c r="I319" s="104">
        <f t="shared" ref="I319:I323" si="289">TRUNC(((G319*$H$37)+G319),2)</f>
        <v>0</v>
      </c>
      <c r="J319" s="471">
        <f t="shared" ref="J319:J381" si="290">TRUNC(F319*I319,2)</f>
        <v>0</v>
      </c>
      <c r="K319" s="890"/>
      <c r="L319" s="69"/>
      <c r="M319" s="114"/>
      <c r="N319" s="336"/>
      <c r="O319" s="277"/>
      <c r="P319" s="69"/>
      <c r="Q319" s="114"/>
      <c r="R319" s="336"/>
      <c r="S319" s="330"/>
      <c r="T319" s="353"/>
      <c r="U319" s="114"/>
      <c r="V319" s="361"/>
      <c r="W319" s="21"/>
      <c r="X319" s="353"/>
      <c r="Y319" s="167"/>
      <c r="Z319" s="338"/>
      <c r="AA319" s="277"/>
      <c r="AB319" s="353"/>
      <c r="AC319" s="167"/>
      <c r="AD319" s="338"/>
      <c r="AE319" s="277"/>
      <c r="AF319" s="69"/>
      <c r="AG319" s="114"/>
      <c r="AH319" s="336"/>
      <c r="AI319" s="277"/>
      <c r="AJ319" s="69"/>
      <c r="AK319" s="114"/>
      <c r="AL319" s="336"/>
      <c r="AM319" s="151"/>
      <c r="AN319" s="69"/>
      <c r="AO319" s="114"/>
      <c r="AP319" s="336"/>
      <c r="AQ319" s="151"/>
      <c r="AR319" s="69"/>
      <c r="AS319" s="114"/>
      <c r="AT319" s="336"/>
      <c r="AU319" s="151"/>
      <c r="AV319" s="362"/>
      <c r="AW319" s="114"/>
      <c r="AX319" s="478"/>
      <c r="AY319" s="151"/>
      <c r="AZ319" s="296"/>
      <c r="BA319" s="114"/>
      <c r="BB319" s="478"/>
      <c r="BC319" s="151"/>
      <c r="BD319" s="69"/>
      <c r="BE319" s="114">
        <f t="shared" si="270"/>
        <v>0</v>
      </c>
      <c r="BF319" s="342">
        <f>BD319/($F319-$X319-$AZ319)</f>
        <v>0</v>
      </c>
      <c r="BG319" s="163"/>
      <c r="BH319" s="69"/>
      <c r="BI319" s="114">
        <f t="shared" si="271"/>
        <v>0</v>
      </c>
      <c r="BJ319" s="336">
        <f>BH319/($F319-$X319-$AZ319)</f>
        <v>0</v>
      </c>
      <c r="BL319" s="69"/>
      <c r="BM319" s="114">
        <f t="shared" ref="BM319:BM323" si="291">TRUNC(BL319*M319,2)</f>
        <v>0</v>
      </c>
      <c r="BN319" s="336">
        <f t="shared" ref="BN319:BN323" si="292">BL319/($F319-$X319-$AZ319)</f>
        <v>0</v>
      </c>
      <c r="BP319" s="69">
        <f t="shared" si="273"/>
        <v>0</v>
      </c>
      <c r="BQ319" s="114">
        <f t="shared" si="274"/>
        <v>0</v>
      </c>
      <c r="BR319" s="336">
        <f>BP319/($F319-$X319-$AZ319)</f>
        <v>0</v>
      </c>
      <c r="BT319" s="69"/>
      <c r="BU319" s="114">
        <f t="shared" si="276"/>
        <v>0</v>
      </c>
      <c r="BV319" s="336">
        <f>BT319/($F319-$X319-$AZ319)</f>
        <v>0</v>
      </c>
      <c r="BX319" s="309">
        <f t="shared" si="278"/>
        <v>0</v>
      </c>
      <c r="BY319" s="114">
        <f t="shared" si="279"/>
        <v>0</v>
      </c>
      <c r="BZ319" s="336">
        <v>0</v>
      </c>
      <c r="CB319" s="309">
        <f t="shared" si="280"/>
        <v>0</v>
      </c>
      <c r="CC319" s="114">
        <f t="shared" si="281"/>
        <v>0</v>
      </c>
      <c r="CD319" s="336">
        <v>0</v>
      </c>
      <c r="CF319" s="309">
        <v>0</v>
      </c>
      <c r="CG319" s="114">
        <v>0</v>
      </c>
      <c r="CH319" s="336">
        <v>0</v>
      </c>
      <c r="CJ319" s="309">
        <v>0</v>
      </c>
      <c r="CK319" s="114">
        <v>0</v>
      </c>
      <c r="CL319" s="336">
        <v>0</v>
      </c>
    </row>
    <row r="320" spans="1:90" ht="15" customHeight="1" outlineLevel="2">
      <c r="A320" s="193" t="s">
        <v>15</v>
      </c>
      <c r="B320" s="192">
        <v>89849</v>
      </c>
      <c r="C320" s="13" t="s">
        <v>13625</v>
      </c>
      <c r="D320" s="593" t="str">
        <f>IF(B320="","",IFERROR(VLOOKUP(B320,'SINAPI12-24'!$A$5:$H$17812,2,FALSE),VLOOKUP(ORÇAMENTO!B320,COMPOSIÇÕES!$A$9:$G$412,3,FALSE)))</f>
        <v>TUBO PVC, SERIE NORMAL, ESGOTO PREDIAL, DN 150 MM, FORNECIDO E INSTALADO EM SUBCOLETOR AÉREO DE ESGOTO SANITÁRIO. AF_08/2022</v>
      </c>
      <c r="E320" s="614" t="str">
        <f>IF(B320="","",IFERROR(VLOOKUP(B320,'SINAPI12-24'!$A$5:$H$17812,3,FALSE),VLOOKUP(ORÇAMENTO!B320,COMPOSIÇÕES!$A$9:$G$412,4,FALSE)))</f>
        <v>M</v>
      </c>
      <c r="F320" s="112">
        <v>98</v>
      </c>
      <c r="G320" s="615"/>
      <c r="H320" s="110">
        <v>0.29310000000000003</v>
      </c>
      <c r="I320" s="104">
        <f t="shared" si="289"/>
        <v>0</v>
      </c>
      <c r="J320" s="471">
        <f t="shared" si="290"/>
        <v>0</v>
      </c>
      <c r="K320" s="890"/>
      <c r="L320" s="66"/>
      <c r="M320" s="170"/>
      <c r="N320" s="339"/>
      <c r="O320" s="277"/>
      <c r="P320" s="66"/>
      <c r="Q320" s="170"/>
      <c r="R320" s="339"/>
      <c r="S320" s="330"/>
      <c r="T320" s="354"/>
      <c r="U320" s="170"/>
      <c r="V320" s="363"/>
      <c r="W320" s="21"/>
      <c r="X320" s="354"/>
      <c r="Y320" s="168"/>
      <c r="Z320" s="341"/>
      <c r="AA320" s="277"/>
      <c r="AB320" s="354"/>
      <c r="AC320" s="168"/>
      <c r="AD320" s="341"/>
      <c r="AE320" s="277"/>
      <c r="AF320" s="66"/>
      <c r="AG320" s="170"/>
      <c r="AH320" s="339"/>
      <c r="AI320" s="277"/>
      <c r="AJ320" s="66"/>
      <c r="AK320" s="170"/>
      <c r="AL320" s="339"/>
      <c r="AM320" s="151"/>
      <c r="AN320" s="66"/>
      <c r="AO320" s="170"/>
      <c r="AP320" s="339"/>
      <c r="AQ320" s="151"/>
      <c r="AR320" s="66"/>
      <c r="AS320" s="170"/>
      <c r="AT320" s="339"/>
      <c r="AU320" s="151"/>
      <c r="AV320" s="364"/>
      <c r="AW320" s="170"/>
      <c r="AX320" s="479"/>
      <c r="AY320" s="151"/>
      <c r="AZ320" s="297"/>
      <c r="BA320" s="170"/>
      <c r="BB320" s="479"/>
      <c r="BC320" s="151"/>
      <c r="BD320" s="66"/>
      <c r="BE320" s="170">
        <f t="shared" si="270"/>
        <v>0</v>
      </c>
      <c r="BF320" s="342">
        <f>BD320/($F320-$X320-$AZ320)</f>
        <v>0</v>
      </c>
      <c r="BG320" s="163"/>
      <c r="BH320" s="66"/>
      <c r="BI320" s="170">
        <f t="shared" si="271"/>
        <v>0</v>
      </c>
      <c r="BJ320" s="339">
        <f>BH320/($F320-$X320-$AZ320)</f>
        <v>0</v>
      </c>
      <c r="BL320" s="66"/>
      <c r="BM320" s="170">
        <f t="shared" si="291"/>
        <v>0</v>
      </c>
      <c r="BN320" s="339">
        <f t="shared" si="292"/>
        <v>0</v>
      </c>
      <c r="BP320" s="66">
        <f t="shared" si="273"/>
        <v>0</v>
      </c>
      <c r="BQ320" s="170">
        <f t="shared" si="274"/>
        <v>0</v>
      </c>
      <c r="BR320" s="339">
        <f>BP320/($F320-$X320-$AZ320)</f>
        <v>0</v>
      </c>
      <c r="BT320" s="66"/>
      <c r="BU320" s="170">
        <f t="shared" si="276"/>
        <v>0</v>
      </c>
      <c r="BV320" s="339">
        <f>BT320/($F320-$X320-$AZ320)</f>
        <v>0</v>
      </c>
      <c r="BX320" s="418">
        <f t="shared" si="278"/>
        <v>0</v>
      </c>
      <c r="BY320" s="170">
        <f t="shared" si="279"/>
        <v>0</v>
      </c>
      <c r="BZ320" s="339">
        <v>0</v>
      </c>
      <c r="CB320" s="418">
        <f t="shared" si="280"/>
        <v>0</v>
      </c>
      <c r="CC320" s="170">
        <f t="shared" si="281"/>
        <v>0</v>
      </c>
      <c r="CD320" s="339">
        <v>0</v>
      </c>
      <c r="CF320" s="418">
        <v>0</v>
      </c>
      <c r="CG320" s="170">
        <v>0</v>
      </c>
      <c r="CH320" s="339">
        <v>0</v>
      </c>
      <c r="CJ320" s="418">
        <v>0</v>
      </c>
      <c r="CK320" s="170">
        <v>0</v>
      </c>
      <c r="CL320" s="339">
        <v>0</v>
      </c>
    </row>
    <row r="321" spans="1:90" ht="15" customHeight="1" outlineLevel="2">
      <c r="A321" s="193" t="s">
        <v>15</v>
      </c>
      <c r="B321" s="192">
        <v>89746</v>
      </c>
      <c r="C321" s="13" t="s">
        <v>13626</v>
      </c>
      <c r="D321" s="593" t="str">
        <f>IF(B321="","",IFERROR(VLOOKUP(B321,'SINAPI12-24'!$A$5:$H$17812,2,FALSE),VLOOKUP(ORÇAMENTO!B321,COMPOSIÇÕES!$A$9:$G$412,3,FALSE)))</f>
        <v>JOELHO 45 GRAUS, PVC, SERIE NORMAL, ESGOTO PREDIAL, DN 100 MM, JUNTA ELÁSTICA, FORNECIDO E INSTALADO EM RAMAL DE DESCARGA OU RAMAL DE ESGOTO SANITÁRIO. AF_08/2022</v>
      </c>
      <c r="E321" s="614" t="str">
        <f>IF(B321="","",IFERROR(VLOOKUP(B321,'SINAPI12-24'!$A$5:$H$17812,3,FALSE),VLOOKUP(ORÇAMENTO!B321,COMPOSIÇÕES!$A$9:$G$412,4,FALSE)))</f>
        <v>UN</v>
      </c>
      <c r="F321" s="112">
        <v>20</v>
      </c>
      <c r="G321" s="615"/>
      <c r="H321" s="110">
        <v>0.29310000000000003</v>
      </c>
      <c r="I321" s="104">
        <f t="shared" si="289"/>
        <v>0</v>
      </c>
      <c r="J321" s="471">
        <f t="shared" si="290"/>
        <v>0</v>
      </c>
      <c r="K321" s="890"/>
      <c r="L321" s="66"/>
      <c r="M321" s="170"/>
      <c r="N321" s="339"/>
      <c r="O321" s="277"/>
      <c r="P321" s="66"/>
      <c r="Q321" s="170"/>
      <c r="R321" s="339"/>
      <c r="S321" s="330"/>
      <c r="T321" s="354"/>
      <c r="U321" s="170"/>
      <c r="V321" s="363"/>
      <c r="W321" s="21"/>
      <c r="X321" s="354"/>
      <c r="Y321" s="168"/>
      <c r="Z321" s="341"/>
      <c r="AA321" s="277"/>
      <c r="AB321" s="354"/>
      <c r="AC321" s="168"/>
      <c r="AD321" s="341"/>
      <c r="AE321" s="277"/>
      <c r="AF321" s="66"/>
      <c r="AG321" s="170"/>
      <c r="AH321" s="339"/>
      <c r="AI321" s="277"/>
      <c r="AJ321" s="66"/>
      <c r="AK321" s="170"/>
      <c r="AL321" s="339"/>
      <c r="AM321" s="151"/>
      <c r="AN321" s="66"/>
      <c r="AO321" s="170"/>
      <c r="AP321" s="339"/>
      <c r="AQ321" s="151"/>
      <c r="AR321" s="66"/>
      <c r="AS321" s="170"/>
      <c r="AT321" s="339"/>
      <c r="AU321" s="151"/>
      <c r="AV321" s="364"/>
      <c r="AW321" s="170"/>
      <c r="AX321" s="479"/>
      <c r="AY321" s="151"/>
      <c r="AZ321" s="297"/>
      <c r="BA321" s="170"/>
      <c r="BB321" s="479"/>
      <c r="BC321" s="151"/>
      <c r="BD321" s="66"/>
      <c r="BE321" s="170">
        <f t="shared" si="270"/>
        <v>0</v>
      </c>
      <c r="BF321" s="342">
        <f>BD321/($F321-$X321-$AZ321)</f>
        <v>0</v>
      </c>
      <c r="BG321" s="163"/>
      <c r="BH321" s="66"/>
      <c r="BI321" s="170">
        <f t="shared" si="271"/>
        <v>0</v>
      </c>
      <c r="BJ321" s="339">
        <f>BH321/($F321-$X321-$AZ321)</f>
        <v>0</v>
      </c>
      <c r="BL321" s="66"/>
      <c r="BM321" s="170">
        <f t="shared" si="291"/>
        <v>0</v>
      </c>
      <c r="BN321" s="339">
        <f t="shared" si="292"/>
        <v>0</v>
      </c>
      <c r="BP321" s="66">
        <f t="shared" si="273"/>
        <v>0</v>
      </c>
      <c r="BQ321" s="170">
        <f t="shared" si="274"/>
        <v>0</v>
      </c>
      <c r="BR321" s="339">
        <f>BP321/($F321-$X321-$AZ321)</f>
        <v>0</v>
      </c>
      <c r="BT321" s="66"/>
      <c r="BU321" s="170">
        <f t="shared" si="276"/>
        <v>0</v>
      </c>
      <c r="BV321" s="339">
        <f>BT321/($F321-$X321-$AZ321)</f>
        <v>0</v>
      </c>
      <c r="BX321" s="418">
        <f t="shared" si="278"/>
        <v>0</v>
      </c>
      <c r="BY321" s="170">
        <f t="shared" si="279"/>
        <v>0</v>
      </c>
      <c r="BZ321" s="339">
        <v>0</v>
      </c>
      <c r="CB321" s="418">
        <f t="shared" si="280"/>
        <v>0</v>
      </c>
      <c r="CC321" s="170">
        <f t="shared" si="281"/>
        <v>0</v>
      </c>
      <c r="CD321" s="339">
        <v>0</v>
      </c>
      <c r="CF321" s="418">
        <v>0</v>
      </c>
      <c r="CG321" s="170">
        <v>0</v>
      </c>
      <c r="CH321" s="339">
        <v>0</v>
      </c>
      <c r="CJ321" s="418">
        <v>0</v>
      </c>
      <c r="CK321" s="170">
        <v>0</v>
      </c>
      <c r="CL321" s="339">
        <v>0</v>
      </c>
    </row>
    <row r="322" spans="1:90" ht="15" customHeight="1" outlineLevel="2">
      <c r="A322" s="193" t="s">
        <v>15</v>
      </c>
      <c r="B322" s="192">
        <v>89744</v>
      </c>
      <c r="C322" s="13" t="s">
        <v>13627</v>
      </c>
      <c r="D322" s="593" t="str">
        <f>IF(B322="","",IFERROR(VLOOKUP(B322,'SINAPI12-24'!$A$5:$H$17812,2,FALSE),VLOOKUP(ORÇAMENTO!B322,COMPOSIÇÕES!$A$9:$G$412,3,FALSE)))</f>
        <v>JOELHO 90 GRAUS, PVC, SERIE NORMAL, ESGOTO PREDIAL, DN 100 MM, JUNTA ELÁSTICA, FORNECIDO E INSTALADO EM RAMAL DE DESCARGA OU RAMAL DE ESGOTO SANITÁRIO. AF_08/2022</v>
      </c>
      <c r="E322" s="614" t="str">
        <f>IF(B322="","",IFERROR(VLOOKUP(B322,'SINAPI12-24'!$A$5:$H$17812,3,FALSE),VLOOKUP(ORÇAMENTO!B322,COMPOSIÇÕES!$A$9:$G$412,4,FALSE)))</f>
        <v>UN</v>
      </c>
      <c r="F322" s="112">
        <v>71</v>
      </c>
      <c r="G322" s="615"/>
      <c r="H322" s="110">
        <v>0.29310000000000003</v>
      </c>
      <c r="I322" s="104">
        <f t="shared" si="289"/>
        <v>0</v>
      </c>
      <c r="J322" s="471">
        <f t="shared" si="290"/>
        <v>0</v>
      </c>
      <c r="K322" s="890"/>
      <c r="L322" s="66"/>
      <c r="M322" s="170"/>
      <c r="N322" s="339"/>
      <c r="O322" s="277"/>
      <c r="P322" s="66"/>
      <c r="Q322" s="170"/>
      <c r="R322" s="339"/>
      <c r="S322" s="330"/>
      <c r="T322" s="354"/>
      <c r="U322" s="170"/>
      <c r="V322" s="363"/>
      <c r="W322" s="21"/>
      <c r="X322" s="354"/>
      <c r="Y322" s="168"/>
      <c r="Z322" s="341"/>
      <c r="AA322" s="277"/>
      <c r="AB322" s="354"/>
      <c r="AC322" s="168"/>
      <c r="AD322" s="341"/>
      <c r="AE322" s="277"/>
      <c r="AF322" s="66"/>
      <c r="AG322" s="170"/>
      <c r="AH322" s="339"/>
      <c r="AI322" s="277"/>
      <c r="AJ322" s="66"/>
      <c r="AK322" s="170"/>
      <c r="AL322" s="339"/>
      <c r="AM322" s="151"/>
      <c r="AN322" s="66"/>
      <c r="AO322" s="170"/>
      <c r="AP322" s="339"/>
      <c r="AQ322" s="151"/>
      <c r="AR322" s="66"/>
      <c r="AS322" s="170"/>
      <c r="AT322" s="339"/>
      <c r="AU322" s="151"/>
      <c r="AV322" s="364"/>
      <c r="AW322" s="170"/>
      <c r="AX322" s="479"/>
      <c r="AY322" s="151"/>
      <c r="AZ322" s="297"/>
      <c r="BA322" s="170"/>
      <c r="BB322" s="479"/>
      <c r="BC322" s="151"/>
      <c r="BD322" s="66"/>
      <c r="BE322" s="170">
        <f t="shared" si="270"/>
        <v>0</v>
      </c>
      <c r="BF322" s="342">
        <f>BD322/($F322-$X322-$AZ322)</f>
        <v>0</v>
      </c>
      <c r="BG322" s="163"/>
      <c r="BH322" s="66"/>
      <c r="BI322" s="170">
        <f t="shared" si="271"/>
        <v>0</v>
      </c>
      <c r="BJ322" s="339">
        <f>BH322/($F322-$X322-$AZ322)</f>
        <v>0</v>
      </c>
      <c r="BL322" s="66"/>
      <c r="BM322" s="170">
        <f t="shared" si="291"/>
        <v>0</v>
      </c>
      <c r="BN322" s="339">
        <f t="shared" si="292"/>
        <v>0</v>
      </c>
      <c r="BP322" s="66">
        <f t="shared" si="273"/>
        <v>0</v>
      </c>
      <c r="BQ322" s="170">
        <f t="shared" si="274"/>
        <v>0</v>
      </c>
      <c r="BR322" s="339">
        <f>BP322/($F322-$X322-$AZ322)</f>
        <v>0</v>
      </c>
      <c r="BT322" s="66"/>
      <c r="BU322" s="170">
        <f t="shared" si="276"/>
        <v>0</v>
      </c>
      <c r="BV322" s="339">
        <f>BT322/($F322-$X322-$AZ322)</f>
        <v>0</v>
      </c>
      <c r="BX322" s="418">
        <f t="shared" si="278"/>
        <v>0</v>
      </c>
      <c r="BY322" s="170">
        <f t="shared" si="279"/>
        <v>0</v>
      </c>
      <c r="BZ322" s="339">
        <v>0</v>
      </c>
      <c r="CB322" s="418">
        <f t="shared" si="280"/>
        <v>0</v>
      </c>
      <c r="CC322" s="170">
        <f t="shared" si="281"/>
        <v>0</v>
      </c>
      <c r="CD322" s="339">
        <v>0</v>
      </c>
      <c r="CF322" s="418">
        <v>0</v>
      </c>
      <c r="CG322" s="170">
        <v>0</v>
      </c>
      <c r="CH322" s="339">
        <v>0</v>
      </c>
      <c r="CJ322" s="418">
        <v>0</v>
      </c>
      <c r="CK322" s="170">
        <v>0</v>
      </c>
      <c r="CL322" s="339">
        <v>0</v>
      </c>
    </row>
    <row r="323" spans="1:90" ht="15" customHeight="1" outlineLevel="2">
      <c r="A323" s="193" t="s">
        <v>15</v>
      </c>
      <c r="B323" s="192">
        <v>89567</v>
      </c>
      <c r="C323" s="13" t="s">
        <v>13628</v>
      </c>
      <c r="D323" s="593" t="str">
        <f>IF(B323="","",IFERROR(VLOOKUP(B323,'SINAPI12-24'!$A$5:$H$17812,2,FALSE),VLOOKUP(ORÇAMENTO!B323,COMPOSIÇÕES!$A$9:$G$412,3,FALSE)))</f>
        <v>JUNÇÃO SIMPLES, PVC, SERIE R, ÁGUA PLUVIAL, DN 100 X 100 MM, JUNTA ELÁSTICA, FORNECIDO E INSTALADO EM RAMAL DE ENCAMINHAMENTO. AF_06/2022</v>
      </c>
      <c r="E323" s="614" t="str">
        <f>IF(B323="","",IFERROR(VLOOKUP(B323,'SINAPI12-24'!$A$5:$H$17812,3,FALSE),VLOOKUP(ORÇAMENTO!B323,COMPOSIÇÕES!$A$9:$G$412,4,FALSE)))</f>
        <v>UN</v>
      </c>
      <c r="F323" s="112">
        <v>7</v>
      </c>
      <c r="G323" s="615"/>
      <c r="H323" s="110">
        <v>0.29310000000000003</v>
      </c>
      <c r="I323" s="104">
        <f t="shared" si="289"/>
        <v>0</v>
      </c>
      <c r="J323" s="471">
        <f t="shared" si="290"/>
        <v>0</v>
      </c>
      <c r="K323" s="890"/>
      <c r="L323" s="68"/>
      <c r="M323" s="136"/>
      <c r="N323" s="342"/>
      <c r="O323" s="277"/>
      <c r="P323" s="68"/>
      <c r="Q323" s="136"/>
      <c r="R323" s="342"/>
      <c r="S323" s="330"/>
      <c r="T323" s="355"/>
      <c r="U323" s="136"/>
      <c r="V323" s="365"/>
      <c r="W323" s="21"/>
      <c r="X323" s="355"/>
      <c r="Y323" s="328"/>
      <c r="Z323" s="344"/>
      <c r="AA323" s="277"/>
      <c r="AB323" s="355"/>
      <c r="AC323" s="328"/>
      <c r="AD323" s="344"/>
      <c r="AE323" s="277"/>
      <c r="AF323" s="68"/>
      <c r="AG323" s="136"/>
      <c r="AH323" s="342"/>
      <c r="AI323" s="277"/>
      <c r="AJ323" s="68"/>
      <c r="AK323" s="136"/>
      <c r="AL323" s="342"/>
      <c r="AM323" s="151"/>
      <c r="AN323" s="68"/>
      <c r="AO323" s="136"/>
      <c r="AP323" s="342"/>
      <c r="AQ323" s="151"/>
      <c r="AR323" s="68"/>
      <c r="AS323" s="136"/>
      <c r="AT323" s="342"/>
      <c r="AU323" s="151"/>
      <c r="AV323" s="366"/>
      <c r="AW323" s="136"/>
      <c r="AX323" s="480"/>
      <c r="AY323" s="151"/>
      <c r="AZ323" s="298"/>
      <c r="BA323" s="136"/>
      <c r="BB323" s="480"/>
      <c r="BC323" s="151"/>
      <c r="BD323" s="68"/>
      <c r="BE323" s="136">
        <f t="shared" si="270"/>
        <v>0</v>
      </c>
      <c r="BF323" s="342">
        <f>BD323/($F323-$X323-$AZ323)</f>
        <v>0</v>
      </c>
      <c r="BG323" s="163"/>
      <c r="BH323" s="68"/>
      <c r="BI323" s="136">
        <f t="shared" si="271"/>
        <v>0</v>
      </c>
      <c r="BJ323" s="342">
        <f>BH323/($F323-$X323-$AZ323)</f>
        <v>0</v>
      </c>
      <c r="BL323" s="68"/>
      <c r="BM323" s="136">
        <f t="shared" si="291"/>
        <v>0</v>
      </c>
      <c r="BN323" s="342">
        <f t="shared" si="292"/>
        <v>0</v>
      </c>
      <c r="BP323" s="68">
        <f t="shared" si="273"/>
        <v>0</v>
      </c>
      <c r="BQ323" s="136">
        <f t="shared" si="274"/>
        <v>0</v>
      </c>
      <c r="BR323" s="342">
        <f>BP323/($F323-$X323-$AZ323)</f>
        <v>0</v>
      </c>
      <c r="BT323" s="68"/>
      <c r="BU323" s="136">
        <f t="shared" si="276"/>
        <v>0</v>
      </c>
      <c r="BV323" s="342">
        <f>BT323/($F323-$X323-$AZ323)</f>
        <v>0</v>
      </c>
      <c r="BX323" s="420">
        <f t="shared" si="278"/>
        <v>0</v>
      </c>
      <c r="BY323" s="136">
        <f t="shared" si="279"/>
        <v>0</v>
      </c>
      <c r="BZ323" s="342">
        <v>0</v>
      </c>
      <c r="CB323" s="420">
        <f t="shared" si="280"/>
        <v>0</v>
      </c>
      <c r="CC323" s="136">
        <f t="shared" si="281"/>
        <v>0</v>
      </c>
      <c r="CD323" s="342">
        <v>0</v>
      </c>
      <c r="CF323" s="420">
        <v>0</v>
      </c>
      <c r="CG323" s="136">
        <v>0</v>
      </c>
      <c r="CH323" s="342">
        <v>0</v>
      </c>
      <c r="CJ323" s="420">
        <v>0</v>
      </c>
      <c r="CK323" s="136">
        <v>0</v>
      </c>
      <c r="CL323" s="342">
        <v>0</v>
      </c>
    </row>
    <row r="324" spans="1:90" ht="15" customHeight="1" outlineLevel="1">
      <c r="A324" s="430"/>
      <c r="B324" s="431"/>
      <c r="C324" s="432" t="s">
        <v>347</v>
      </c>
      <c r="D324" s="591" t="s">
        <v>339</v>
      </c>
      <c r="E324" s="433"/>
      <c r="F324" s="434"/>
      <c r="G324" s="435"/>
      <c r="H324" s="436"/>
      <c r="I324" s="435"/>
      <c r="J324" s="437">
        <f>SUM(J325:J326)</f>
        <v>0</v>
      </c>
      <c r="K324" s="890"/>
      <c r="L324" s="266"/>
      <c r="M324" s="267"/>
      <c r="N324" s="356"/>
      <c r="O324" s="277"/>
      <c r="P324" s="266"/>
      <c r="Q324" s="267"/>
      <c r="R324" s="356"/>
      <c r="S324" s="330"/>
      <c r="T324" s="357"/>
      <c r="U324" s="267"/>
      <c r="V324" s="369"/>
      <c r="W324" s="21"/>
      <c r="X324" s="357"/>
      <c r="Y324" s="358"/>
      <c r="Z324" s="359"/>
      <c r="AA324" s="277"/>
      <c r="AB324" s="357"/>
      <c r="AC324" s="358"/>
      <c r="AD324" s="359"/>
      <c r="AE324" s="277"/>
      <c r="AF324" s="266"/>
      <c r="AG324" s="267"/>
      <c r="AH324" s="356"/>
      <c r="AI324" s="277"/>
      <c r="AJ324" s="266"/>
      <c r="AK324" s="267"/>
      <c r="AL324" s="356"/>
      <c r="AM324" s="151"/>
      <c r="AN324" s="266"/>
      <c r="AO324" s="267"/>
      <c r="AP324" s="356"/>
      <c r="AQ324" s="151"/>
      <c r="AR324" s="266"/>
      <c r="AS324" s="267"/>
      <c r="AT324" s="356"/>
      <c r="AU324" s="151"/>
      <c r="AV324" s="267"/>
      <c r="AW324" s="267"/>
      <c r="AX324" s="482"/>
      <c r="AY324" s="151"/>
      <c r="AZ324" s="306"/>
      <c r="BA324" s="267"/>
      <c r="BB324" s="482"/>
      <c r="BC324" s="151"/>
      <c r="BD324" s="266"/>
      <c r="BE324" s="267"/>
      <c r="BF324" s="356"/>
      <c r="BG324" s="163"/>
      <c r="BH324" s="266"/>
      <c r="BI324" s="267"/>
      <c r="BJ324" s="356"/>
      <c r="BL324" s="266"/>
      <c r="BM324" s="267"/>
      <c r="BN324" s="356"/>
      <c r="BP324" s="266"/>
      <c r="BQ324" s="267"/>
      <c r="BR324" s="356"/>
      <c r="BT324" s="266"/>
      <c r="BU324" s="267"/>
      <c r="BV324" s="356"/>
      <c r="BX324" s="300"/>
      <c r="BY324" s="267"/>
      <c r="BZ324" s="356"/>
      <c r="CB324" s="300"/>
      <c r="CC324" s="267"/>
      <c r="CD324" s="356"/>
      <c r="CF324" s="300"/>
      <c r="CG324" s="267"/>
      <c r="CH324" s="356"/>
      <c r="CJ324" s="300"/>
      <c r="CK324" s="267"/>
      <c r="CL324" s="356"/>
    </row>
    <row r="325" spans="1:90" ht="15" customHeight="1" outlineLevel="2">
      <c r="A325" s="193" t="s">
        <v>13403</v>
      </c>
      <c r="B325" s="108" t="s">
        <v>13379</v>
      </c>
      <c r="C325" s="13" t="s">
        <v>13629</v>
      </c>
      <c r="D325" s="593" t="str">
        <f>IF(B325="","",IFERROR(VLOOKUP(B325,'SINAPI12-24'!$A$5:$H$17812,2,FALSE),VLOOKUP(ORÇAMENTO!B325,COMPOSIÇÕES!$A$9:$G$412,3,FALSE)))</f>
        <v>CAIXA DE AREIA 40X40X40CM EM ALVENARIA - EXECUÇÃO (REF. SINAPI (72285,1/2020))</v>
      </c>
      <c r="E325" s="614" t="str">
        <f>IF(B325="","",IFERROR(VLOOKUP(B325,'SINAPI12-24'!$A$5:$H$17812,3,FALSE),VLOOKUP(ORÇAMENTO!B325,COMPOSIÇÕES!$A$9:$G$412,4,FALSE)))</f>
        <v xml:space="preserve">UN    </v>
      </c>
      <c r="F325" s="112">
        <v>16</v>
      </c>
      <c r="G325" s="615"/>
      <c r="H325" s="110">
        <v>0.29310000000000003</v>
      </c>
      <c r="I325" s="104">
        <f t="shared" ref="I325:I326" si="293">TRUNC(((G325*$H$37)+G325),2)</f>
        <v>0</v>
      </c>
      <c r="J325" s="471">
        <f t="shared" si="290"/>
        <v>0</v>
      </c>
      <c r="K325" s="890"/>
      <c r="L325" s="69"/>
      <c r="M325" s="114"/>
      <c r="N325" s="336"/>
      <c r="O325" s="277"/>
      <c r="P325" s="69"/>
      <c r="Q325" s="114"/>
      <c r="R325" s="336"/>
      <c r="S325" s="330"/>
      <c r="T325" s="353"/>
      <c r="U325" s="114"/>
      <c r="V325" s="361"/>
      <c r="W325" s="21"/>
      <c r="X325" s="353"/>
      <c r="Y325" s="167"/>
      <c r="Z325" s="338"/>
      <c r="AA325" s="277"/>
      <c r="AB325" s="353"/>
      <c r="AC325" s="167"/>
      <c r="AD325" s="338"/>
      <c r="AE325" s="277"/>
      <c r="AF325" s="69"/>
      <c r="AG325" s="114"/>
      <c r="AH325" s="336"/>
      <c r="AI325" s="277"/>
      <c r="AJ325" s="69"/>
      <c r="AK325" s="114"/>
      <c r="AL325" s="336"/>
      <c r="AM325" s="151"/>
      <c r="AN325" s="69"/>
      <c r="AO325" s="114"/>
      <c r="AP325" s="336"/>
      <c r="AQ325" s="151"/>
      <c r="AR325" s="69"/>
      <c r="AS325" s="114"/>
      <c r="AT325" s="336"/>
      <c r="AU325" s="151"/>
      <c r="AV325" s="362"/>
      <c r="AW325" s="114"/>
      <c r="AX325" s="478"/>
      <c r="AY325" s="151"/>
      <c r="AZ325" s="296"/>
      <c r="BA325" s="114"/>
      <c r="BB325" s="478"/>
      <c r="BC325" s="151"/>
      <c r="BD325" s="69"/>
      <c r="BE325" s="114">
        <f t="shared" si="270"/>
        <v>0</v>
      </c>
      <c r="BF325" s="336">
        <f>BD325/($F325-$X325-$AZ325)</f>
        <v>0</v>
      </c>
      <c r="BG325" s="163"/>
      <c r="BH325" s="69"/>
      <c r="BI325" s="114">
        <f t="shared" si="271"/>
        <v>0</v>
      </c>
      <c r="BJ325" s="336">
        <f>BH325/($F325-$X325-$AZ325)</f>
        <v>0</v>
      </c>
      <c r="BL325" s="69"/>
      <c r="BM325" s="114">
        <f t="shared" ref="BM325:BM326" si="294">TRUNC(BL325*M325,2)</f>
        <v>0</v>
      </c>
      <c r="BN325" s="336">
        <f t="shared" ref="BN325:BN326" si="295">BL325/($F325-$X325-$AZ325)</f>
        <v>0</v>
      </c>
      <c r="BP325" s="69">
        <f t="shared" si="273"/>
        <v>0</v>
      </c>
      <c r="BQ325" s="114">
        <f t="shared" si="274"/>
        <v>0</v>
      </c>
      <c r="BR325" s="336">
        <f>BP325/($F325-$X325-$AZ325)</f>
        <v>0</v>
      </c>
      <c r="BT325" s="69"/>
      <c r="BU325" s="114">
        <f t="shared" si="276"/>
        <v>0</v>
      </c>
      <c r="BV325" s="336">
        <f>BT325/($F325-$X325-$AZ325)</f>
        <v>0</v>
      </c>
      <c r="BX325" s="309">
        <f t="shared" si="278"/>
        <v>0</v>
      </c>
      <c r="BY325" s="114">
        <f t="shared" si="279"/>
        <v>0</v>
      </c>
      <c r="BZ325" s="336">
        <v>0</v>
      </c>
      <c r="CB325" s="309">
        <f t="shared" si="280"/>
        <v>0</v>
      </c>
      <c r="CC325" s="114">
        <f t="shared" si="281"/>
        <v>0</v>
      </c>
      <c r="CD325" s="336">
        <v>0</v>
      </c>
      <c r="CF325" s="309">
        <v>0</v>
      </c>
      <c r="CG325" s="114">
        <v>0</v>
      </c>
      <c r="CH325" s="336">
        <v>0</v>
      </c>
      <c r="CJ325" s="309">
        <v>0</v>
      </c>
      <c r="CK325" s="114">
        <v>0</v>
      </c>
      <c r="CL325" s="336">
        <v>0</v>
      </c>
    </row>
    <row r="326" spans="1:90" ht="15" customHeight="1" outlineLevel="2">
      <c r="A326" s="140" t="s">
        <v>106</v>
      </c>
      <c r="B326" s="108">
        <v>4283</v>
      </c>
      <c r="C326" s="13" t="s">
        <v>13630</v>
      </c>
      <c r="D326" s="593" t="s">
        <v>13442</v>
      </c>
      <c r="E326" s="614" t="s">
        <v>123</v>
      </c>
      <c r="F326" s="112">
        <v>23</v>
      </c>
      <c r="G326" s="615"/>
      <c r="H326" s="110">
        <v>0.29310000000000003</v>
      </c>
      <c r="I326" s="104">
        <f t="shared" si="293"/>
        <v>0</v>
      </c>
      <c r="J326" s="471">
        <f t="shared" si="290"/>
        <v>0</v>
      </c>
      <c r="K326" s="890"/>
      <c r="L326" s="68"/>
      <c r="M326" s="136"/>
      <c r="N326" s="342"/>
      <c r="O326" s="277"/>
      <c r="P326" s="68"/>
      <c r="Q326" s="136"/>
      <c r="R326" s="342"/>
      <c r="S326" s="330"/>
      <c r="T326" s="355"/>
      <c r="U326" s="136"/>
      <c r="V326" s="365"/>
      <c r="W326" s="21"/>
      <c r="X326" s="355"/>
      <c r="Y326" s="328"/>
      <c r="Z326" s="344"/>
      <c r="AA326" s="277"/>
      <c r="AB326" s="355"/>
      <c r="AC326" s="328"/>
      <c r="AD326" s="344"/>
      <c r="AE326" s="277"/>
      <c r="AF326" s="68"/>
      <c r="AG326" s="136"/>
      <c r="AH326" s="342"/>
      <c r="AI326" s="277"/>
      <c r="AJ326" s="68"/>
      <c r="AK326" s="136"/>
      <c r="AL326" s="342"/>
      <c r="AM326" s="151"/>
      <c r="AN326" s="68"/>
      <c r="AO326" s="136"/>
      <c r="AP326" s="342"/>
      <c r="AQ326" s="151"/>
      <c r="AR326" s="68"/>
      <c r="AS326" s="136"/>
      <c r="AT326" s="342"/>
      <c r="AU326" s="151"/>
      <c r="AV326" s="366"/>
      <c r="AW326" s="136"/>
      <c r="AX326" s="480"/>
      <c r="AY326" s="151"/>
      <c r="AZ326" s="298"/>
      <c r="BA326" s="136"/>
      <c r="BB326" s="480"/>
      <c r="BC326" s="151"/>
      <c r="BD326" s="68"/>
      <c r="BE326" s="136">
        <f t="shared" si="270"/>
        <v>0</v>
      </c>
      <c r="BF326" s="342">
        <f>BD326/($F326-$X326-$AZ326)</f>
        <v>0</v>
      </c>
      <c r="BG326" s="163"/>
      <c r="BH326" s="68"/>
      <c r="BI326" s="136">
        <f t="shared" si="271"/>
        <v>0</v>
      </c>
      <c r="BJ326" s="342">
        <f>BH326/($F326-$X326-$AZ326)</f>
        <v>0</v>
      </c>
      <c r="BL326" s="68"/>
      <c r="BM326" s="136">
        <f t="shared" si="294"/>
        <v>0</v>
      </c>
      <c r="BN326" s="342">
        <f t="shared" si="295"/>
        <v>0</v>
      </c>
      <c r="BP326" s="68">
        <f t="shared" si="273"/>
        <v>0</v>
      </c>
      <c r="BQ326" s="136">
        <f t="shared" si="274"/>
        <v>0</v>
      </c>
      <c r="BR326" s="342">
        <f>BP326/($F326-$X326-$AZ326)</f>
        <v>0</v>
      </c>
      <c r="BT326" s="68"/>
      <c r="BU326" s="136">
        <f t="shared" si="276"/>
        <v>0</v>
      </c>
      <c r="BV326" s="342">
        <f>BT326/($F326-$X326-$AZ326)</f>
        <v>0</v>
      </c>
      <c r="BX326" s="420">
        <f t="shared" si="278"/>
        <v>0</v>
      </c>
      <c r="BY326" s="136">
        <f t="shared" si="279"/>
        <v>0</v>
      </c>
      <c r="BZ326" s="342">
        <v>0</v>
      </c>
      <c r="CB326" s="420">
        <f t="shared" si="280"/>
        <v>0</v>
      </c>
      <c r="CC326" s="136">
        <f t="shared" si="281"/>
        <v>0</v>
      </c>
      <c r="CD326" s="342">
        <v>0</v>
      </c>
      <c r="CF326" s="420">
        <v>0</v>
      </c>
      <c r="CG326" s="136">
        <v>0</v>
      </c>
      <c r="CH326" s="342">
        <v>0</v>
      </c>
      <c r="CJ326" s="420">
        <v>0</v>
      </c>
      <c r="CK326" s="136">
        <v>0</v>
      </c>
      <c r="CL326" s="342">
        <v>0</v>
      </c>
    </row>
    <row r="327" spans="1:90" ht="15" customHeight="1">
      <c r="A327" s="453"/>
      <c r="B327" s="454"/>
      <c r="C327" s="455">
        <v>16</v>
      </c>
      <c r="D327" s="592" t="s">
        <v>342</v>
      </c>
      <c r="E327" s="455"/>
      <c r="F327" s="455"/>
      <c r="G327" s="456"/>
      <c r="H327" s="457"/>
      <c r="I327" s="458"/>
      <c r="J327" s="459">
        <f>SUM(J328:J367)</f>
        <v>0</v>
      </c>
      <c r="K327" s="890"/>
      <c r="L327" s="264"/>
      <c r="M327" s="265"/>
      <c r="N327" s="329"/>
      <c r="O327" s="277"/>
      <c r="P327" s="264"/>
      <c r="Q327" s="265"/>
      <c r="R327" s="329"/>
      <c r="S327" s="351"/>
      <c r="T327" s="299"/>
      <c r="U327" s="367"/>
      <c r="V327" s="368"/>
      <c r="W327" s="21"/>
      <c r="X327" s="299"/>
      <c r="Y327" s="352"/>
      <c r="Z327" s="333"/>
      <c r="AA327" s="277"/>
      <c r="AB327" s="299"/>
      <c r="AC327" s="352"/>
      <c r="AD327" s="333"/>
      <c r="AE327" s="277"/>
      <c r="AF327" s="264"/>
      <c r="AG327" s="265"/>
      <c r="AH327" s="329"/>
      <c r="AI327" s="277"/>
      <c r="AJ327" s="264"/>
      <c r="AK327" s="265"/>
      <c r="AL327" s="329"/>
      <c r="AM327" s="151"/>
      <c r="AN327" s="264"/>
      <c r="AO327" s="265"/>
      <c r="AP327" s="329"/>
      <c r="AQ327" s="151"/>
      <c r="AR327" s="264"/>
      <c r="AS327" s="265"/>
      <c r="AT327" s="329"/>
      <c r="AU327" s="151"/>
      <c r="AV327" s="367"/>
      <c r="AW327" s="367"/>
      <c r="AX327" s="481"/>
      <c r="AY327" s="320"/>
      <c r="AZ327" s="305"/>
      <c r="BA327" s="367"/>
      <c r="BB327" s="481"/>
      <c r="BC327" s="320"/>
      <c r="BD327" s="264"/>
      <c r="BE327" s="265"/>
      <c r="BF327" s="329"/>
      <c r="BG327" s="163"/>
      <c r="BH327" s="264"/>
      <c r="BI327" s="265"/>
      <c r="BJ327" s="329"/>
      <c r="BL327" s="264"/>
      <c r="BM327" s="265"/>
      <c r="BN327" s="329"/>
      <c r="BP327" s="288"/>
      <c r="BQ327" s="289"/>
      <c r="BR327" s="335"/>
      <c r="BT327" s="288"/>
      <c r="BU327" s="289"/>
      <c r="BV327" s="335"/>
      <c r="BX327" s="299"/>
      <c r="BY327" s="367"/>
      <c r="BZ327" s="411"/>
      <c r="CB327" s="299"/>
      <c r="CC327" s="367"/>
      <c r="CD327" s="411"/>
      <c r="CF327" s="299"/>
      <c r="CG327" s="367"/>
      <c r="CH327" s="411"/>
      <c r="CJ327" s="299"/>
      <c r="CK327" s="367"/>
      <c r="CL327" s="411"/>
    </row>
    <row r="328" spans="1:90" ht="15" customHeight="1" outlineLevel="1">
      <c r="A328" s="140" t="s">
        <v>15</v>
      </c>
      <c r="B328" s="107">
        <v>89714</v>
      </c>
      <c r="C328" s="13" t="s">
        <v>360</v>
      </c>
      <c r="D328" s="593" t="str">
        <f>IF(B328="","",IFERROR(VLOOKUP(B328,'SINAPI12-24'!$A$5:$H$17812,2,FALSE),VLOOKUP(ORÇAMENTO!B328,COMPOSIÇÕES!$A$9:$G$412,3,FALSE)))</f>
        <v>TUBO PVC, SERIE NORMAL, ESGOTO PREDIAL, DN 100 MM, FORNECIDO E INSTALADO EM RAMAL DE DESCARGA OU RAMAL DE ESGOTO SANITÁRIO. AF_08/2022</v>
      </c>
      <c r="E328" s="614" t="str">
        <f>IF(B328="","",IFERROR(VLOOKUP(B328,'SINAPI12-24'!$A$5:$H$17812,3,FALSE),VLOOKUP(ORÇAMENTO!B328,COMPOSIÇÕES!$A$9:$G$412,4,FALSE)))</f>
        <v>M</v>
      </c>
      <c r="F328" s="112">
        <v>146</v>
      </c>
      <c r="G328" s="615"/>
      <c r="H328" s="110">
        <v>0.29310000000000003</v>
      </c>
      <c r="I328" s="104">
        <f t="shared" ref="I328:I367" si="296">TRUNC(((G328*$H$37)+G328),2)</f>
        <v>0</v>
      </c>
      <c r="J328" s="471">
        <f t="shared" si="290"/>
        <v>0</v>
      </c>
      <c r="K328" s="890"/>
      <c r="L328" s="69"/>
      <c r="M328" s="114"/>
      <c r="N328" s="336"/>
      <c r="O328" s="277"/>
      <c r="P328" s="69"/>
      <c r="Q328" s="114"/>
      <c r="R328" s="336"/>
      <c r="S328" s="330"/>
      <c r="T328" s="353"/>
      <c r="U328" s="114"/>
      <c r="V328" s="361"/>
      <c r="W328" s="21"/>
      <c r="X328" s="353"/>
      <c r="Y328" s="167"/>
      <c r="Z328" s="338"/>
      <c r="AA328" s="277"/>
      <c r="AB328" s="353"/>
      <c r="AC328" s="167"/>
      <c r="AD328" s="338"/>
      <c r="AE328" s="277"/>
      <c r="AF328" s="69"/>
      <c r="AG328" s="114"/>
      <c r="AH328" s="336"/>
      <c r="AI328" s="277"/>
      <c r="AJ328" s="69"/>
      <c r="AK328" s="114"/>
      <c r="AL328" s="336"/>
      <c r="AM328" s="151"/>
      <c r="AN328" s="69"/>
      <c r="AO328" s="114"/>
      <c r="AP328" s="336"/>
      <c r="AQ328" s="151"/>
      <c r="AR328" s="69"/>
      <c r="AS328" s="114"/>
      <c r="AT328" s="336"/>
      <c r="AU328" s="151"/>
      <c r="AV328" s="362"/>
      <c r="AW328" s="114"/>
      <c r="AX328" s="478"/>
      <c r="AY328" s="151"/>
      <c r="AZ328" s="296"/>
      <c r="BA328" s="114"/>
      <c r="BB328" s="478"/>
      <c r="BC328" s="151"/>
      <c r="BD328" s="69">
        <v>80</v>
      </c>
      <c r="BE328" s="114">
        <f t="shared" si="270"/>
        <v>0</v>
      </c>
      <c r="BF328" s="336">
        <f t="shared" ref="BF328:BF367" si="297">BD328/($F328-$X328-$AZ328)</f>
        <v>0.54794520547945202</v>
      </c>
      <c r="BG328" s="163"/>
      <c r="BH328" s="69"/>
      <c r="BI328" s="114">
        <f t="shared" si="271"/>
        <v>0</v>
      </c>
      <c r="BJ328" s="336">
        <f t="shared" ref="BJ328:BJ344" si="298">BH328/($F328-$X328-$AZ328)</f>
        <v>0</v>
      </c>
      <c r="BL328" s="69"/>
      <c r="BM328" s="114">
        <f t="shared" ref="BM328:BM367" si="299">TRUNC(BL328*M328,2)</f>
        <v>0</v>
      </c>
      <c r="BN328" s="336">
        <f t="shared" ref="BN328:BN367" si="300">BL328/($F328-$X328-$AZ328)</f>
        <v>0</v>
      </c>
      <c r="BP328" s="69">
        <f t="shared" si="273"/>
        <v>80</v>
      </c>
      <c r="BQ328" s="114">
        <f t="shared" si="274"/>
        <v>0</v>
      </c>
      <c r="BR328" s="336">
        <f t="shared" ref="BR328:BR344" si="301">BP328/($F328-$X328-$AZ328)</f>
        <v>0.54794520547945202</v>
      </c>
      <c r="BT328" s="69"/>
      <c r="BU328" s="114">
        <f t="shared" si="276"/>
        <v>0</v>
      </c>
      <c r="BV328" s="336">
        <f t="shared" ref="BV328:BV344" si="302">BT328/($F328-$X328-$AZ328)</f>
        <v>0</v>
      </c>
      <c r="BX328" s="309">
        <f t="shared" si="278"/>
        <v>0</v>
      </c>
      <c r="BY328" s="114">
        <f t="shared" si="279"/>
        <v>0</v>
      </c>
      <c r="BZ328" s="336">
        <v>0</v>
      </c>
      <c r="CB328" s="309">
        <f t="shared" si="280"/>
        <v>0</v>
      </c>
      <c r="CC328" s="114">
        <f t="shared" si="281"/>
        <v>0</v>
      </c>
      <c r="CD328" s="336">
        <v>0</v>
      </c>
      <c r="CF328" s="309">
        <v>0</v>
      </c>
      <c r="CG328" s="114">
        <v>0</v>
      </c>
      <c r="CH328" s="336">
        <v>0</v>
      </c>
      <c r="CJ328" s="309">
        <v>0</v>
      </c>
      <c r="CK328" s="114">
        <v>0</v>
      </c>
      <c r="CL328" s="336">
        <v>0</v>
      </c>
    </row>
    <row r="329" spans="1:90" ht="15" customHeight="1" outlineLevel="1">
      <c r="A329" s="140" t="s">
        <v>15</v>
      </c>
      <c r="B329" s="107">
        <v>89711</v>
      </c>
      <c r="C329" s="13" t="s">
        <v>361</v>
      </c>
      <c r="D329" s="593" t="str">
        <f>IF(B329="","",IFERROR(VLOOKUP(B329,'SINAPI12-24'!$A$5:$H$17812,2,FALSE),VLOOKUP(ORÇAMENTO!B329,COMPOSIÇÕES!$A$9:$G$412,3,FALSE)))</f>
        <v>TUBO PVC, SERIE NORMAL, ESGOTO PREDIAL, DN 40 MM, FORNECIDO E INSTALADO EM RAMAL DE DESCARGA OU RAMAL DE ESGOTO SANITÁRIO. AF_08/2022</v>
      </c>
      <c r="E329" s="614" t="str">
        <f>IF(B329="","",IFERROR(VLOOKUP(B329,'SINAPI12-24'!$A$5:$H$17812,3,FALSE),VLOOKUP(ORÇAMENTO!B329,COMPOSIÇÕES!$A$9:$G$412,4,FALSE)))</f>
        <v>M</v>
      </c>
      <c r="F329" s="112">
        <v>100</v>
      </c>
      <c r="G329" s="615"/>
      <c r="H329" s="110">
        <v>0.29310000000000003</v>
      </c>
      <c r="I329" s="104">
        <f t="shared" si="296"/>
        <v>0</v>
      </c>
      <c r="J329" s="471">
        <f t="shared" si="290"/>
        <v>0</v>
      </c>
      <c r="K329" s="890"/>
      <c r="L329" s="66"/>
      <c r="M329" s="170"/>
      <c r="N329" s="339"/>
      <c r="O329" s="277"/>
      <c r="P329" s="66"/>
      <c r="Q329" s="170"/>
      <c r="R329" s="339"/>
      <c r="S329" s="330"/>
      <c r="T329" s="354"/>
      <c r="U329" s="170"/>
      <c r="V329" s="363"/>
      <c r="W329" s="21"/>
      <c r="X329" s="354"/>
      <c r="Y329" s="168"/>
      <c r="Z329" s="341"/>
      <c r="AA329" s="277"/>
      <c r="AB329" s="354"/>
      <c r="AC329" s="168"/>
      <c r="AD329" s="341"/>
      <c r="AE329" s="277"/>
      <c r="AF329" s="66"/>
      <c r="AG329" s="170"/>
      <c r="AH329" s="339"/>
      <c r="AI329" s="277"/>
      <c r="AJ329" s="66"/>
      <c r="AK329" s="170"/>
      <c r="AL329" s="339"/>
      <c r="AM329" s="151"/>
      <c r="AN329" s="66"/>
      <c r="AO329" s="170"/>
      <c r="AP329" s="339"/>
      <c r="AQ329" s="151"/>
      <c r="AR329" s="66"/>
      <c r="AS329" s="170"/>
      <c r="AT329" s="339"/>
      <c r="AU329" s="151"/>
      <c r="AV329" s="364"/>
      <c r="AW329" s="170"/>
      <c r="AX329" s="479"/>
      <c r="AY329" s="151"/>
      <c r="AZ329" s="297"/>
      <c r="BA329" s="170"/>
      <c r="BB329" s="479"/>
      <c r="BC329" s="151"/>
      <c r="BD329" s="66">
        <v>86</v>
      </c>
      <c r="BE329" s="170">
        <f t="shared" si="270"/>
        <v>0</v>
      </c>
      <c r="BF329" s="339">
        <f t="shared" si="297"/>
        <v>0.86</v>
      </c>
      <c r="BG329" s="163"/>
      <c r="BH329" s="66"/>
      <c r="BI329" s="170">
        <f t="shared" si="271"/>
        <v>0</v>
      </c>
      <c r="BJ329" s="339">
        <f t="shared" si="298"/>
        <v>0</v>
      </c>
      <c r="BL329" s="66"/>
      <c r="BM329" s="170">
        <f t="shared" si="299"/>
        <v>0</v>
      </c>
      <c r="BN329" s="339">
        <f t="shared" si="300"/>
        <v>0</v>
      </c>
      <c r="BP329" s="66">
        <f t="shared" si="273"/>
        <v>86</v>
      </c>
      <c r="BQ329" s="170">
        <f t="shared" si="274"/>
        <v>0</v>
      </c>
      <c r="BR329" s="339">
        <f t="shared" si="301"/>
        <v>0.86</v>
      </c>
      <c r="BT329" s="66"/>
      <c r="BU329" s="170">
        <f t="shared" si="276"/>
        <v>0</v>
      </c>
      <c r="BV329" s="339">
        <f t="shared" si="302"/>
        <v>0</v>
      </c>
      <c r="BX329" s="418">
        <f t="shared" si="278"/>
        <v>0</v>
      </c>
      <c r="BY329" s="170">
        <f t="shared" si="279"/>
        <v>0</v>
      </c>
      <c r="BZ329" s="339">
        <v>0</v>
      </c>
      <c r="CB329" s="418">
        <f t="shared" si="280"/>
        <v>0</v>
      </c>
      <c r="CC329" s="170">
        <f t="shared" si="281"/>
        <v>0</v>
      </c>
      <c r="CD329" s="339">
        <v>0</v>
      </c>
      <c r="CF329" s="418">
        <v>0</v>
      </c>
      <c r="CG329" s="170">
        <v>0</v>
      </c>
      <c r="CH329" s="339">
        <v>0</v>
      </c>
      <c r="CJ329" s="418">
        <v>0</v>
      </c>
      <c r="CK329" s="170">
        <v>0</v>
      </c>
      <c r="CL329" s="339">
        <v>0</v>
      </c>
    </row>
    <row r="330" spans="1:90" ht="15" customHeight="1" outlineLevel="1">
      <c r="A330" s="140" t="s">
        <v>15</v>
      </c>
      <c r="B330" s="107">
        <v>89712</v>
      </c>
      <c r="C330" s="13" t="s">
        <v>362</v>
      </c>
      <c r="D330" s="593" t="str">
        <f>IF(B330="","",IFERROR(VLOOKUP(B330,'SINAPI12-24'!$A$5:$H$17812,2,FALSE),VLOOKUP(ORÇAMENTO!B330,COMPOSIÇÕES!$A$9:$G$412,3,FALSE)))</f>
        <v>TUBO PVC, SERIE NORMAL, ESGOTO PREDIAL, DN 50 MM, FORNECIDO E INSTALADO EM RAMAL DE DESCARGA OU RAMAL DE ESGOTO SANITÁRIO. AF_08/2022</v>
      </c>
      <c r="E330" s="614" t="str">
        <f>IF(B330="","",IFERROR(VLOOKUP(B330,'SINAPI12-24'!$A$5:$H$17812,3,FALSE),VLOOKUP(ORÇAMENTO!B330,COMPOSIÇÕES!$A$9:$G$412,4,FALSE)))</f>
        <v>M</v>
      </c>
      <c r="F330" s="112">
        <v>110</v>
      </c>
      <c r="G330" s="615"/>
      <c r="H330" s="110">
        <v>0.29310000000000003</v>
      </c>
      <c r="I330" s="104">
        <f t="shared" si="296"/>
        <v>0</v>
      </c>
      <c r="J330" s="471">
        <f t="shared" si="290"/>
        <v>0</v>
      </c>
      <c r="K330" s="890"/>
      <c r="L330" s="66"/>
      <c r="M330" s="170"/>
      <c r="N330" s="339"/>
      <c r="O330" s="277"/>
      <c r="P330" s="66"/>
      <c r="Q330" s="170"/>
      <c r="R330" s="339"/>
      <c r="S330" s="330"/>
      <c r="T330" s="354"/>
      <c r="U330" s="170"/>
      <c r="V330" s="363"/>
      <c r="W330" s="21"/>
      <c r="X330" s="354"/>
      <c r="Y330" s="168"/>
      <c r="Z330" s="341"/>
      <c r="AA330" s="277"/>
      <c r="AB330" s="354"/>
      <c r="AC330" s="168"/>
      <c r="AD330" s="341"/>
      <c r="AE330" s="277"/>
      <c r="AF330" s="66"/>
      <c r="AG330" s="170"/>
      <c r="AH330" s="339"/>
      <c r="AI330" s="277"/>
      <c r="AJ330" s="66"/>
      <c r="AK330" s="170"/>
      <c r="AL330" s="339"/>
      <c r="AM330" s="151"/>
      <c r="AN330" s="66"/>
      <c r="AO330" s="170"/>
      <c r="AP330" s="339"/>
      <c r="AQ330" s="151"/>
      <c r="AR330" s="66"/>
      <c r="AS330" s="170"/>
      <c r="AT330" s="339"/>
      <c r="AU330" s="151"/>
      <c r="AV330" s="364"/>
      <c r="AW330" s="170"/>
      <c r="AX330" s="479"/>
      <c r="AY330" s="151"/>
      <c r="AZ330" s="297"/>
      <c r="BA330" s="170"/>
      <c r="BB330" s="479"/>
      <c r="BC330" s="151"/>
      <c r="BD330" s="66">
        <v>50</v>
      </c>
      <c r="BE330" s="170">
        <f t="shared" si="270"/>
        <v>0</v>
      </c>
      <c r="BF330" s="339">
        <f t="shared" si="297"/>
        <v>0.45454545454545453</v>
      </c>
      <c r="BG330" s="163"/>
      <c r="BH330" s="66"/>
      <c r="BI330" s="170">
        <f t="shared" si="271"/>
        <v>0</v>
      </c>
      <c r="BJ330" s="339">
        <f t="shared" si="298"/>
        <v>0</v>
      </c>
      <c r="BL330" s="66"/>
      <c r="BM330" s="170">
        <f t="shared" si="299"/>
        <v>0</v>
      </c>
      <c r="BN330" s="339">
        <f t="shared" si="300"/>
        <v>0</v>
      </c>
      <c r="BP330" s="66">
        <f t="shared" si="273"/>
        <v>50</v>
      </c>
      <c r="BQ330" s="170">
        <f t="shared" si="274"/>
        <v>0</v>
      </c>
      <c r="BR330" s="339">
        <f t="shared" si="301"/>
        <v>0.45454545454545453</v>
      </c>
      <c r="BT330" s="66"/>
      <c r="BU330" s="170">
        <f t="shared" si="276"/>
        <v>0</v>
      </c>
      <c r="BV330" s="339">
        <f t="shared" si="302"/>
        <v>0</v>
      </c>
      <c r="BX330" s="418">
        <f t="shared" si="278"/>
        <v>0</v>
      </c>
      <c r="BY330" s="170">
        <f t="shared" si="279"/>
        <v>0</v>
      </c>
      <c r="BZ330" s="339">
        <v>0</v>
      </c>
      <c r="CB330" s="418">
        <f t="shared" si="280"/>
        <v>0</v>
      </c>
      <c r="CC330" s="170">
        <f t="shared" si="281"/>
        <v>0</v>
      </c>
      <c r="CD330" s="339">
        <v>0</v>
      </c>
      <c r="CF330" s="418">
        <v>0</v>
      </c>
      <c r="CG330" s="170">
        <v>0</v>
      </c>
      <c r="CH330" s="339">
        <v>0</v>
      </c>
      <c r="CJ330" s="418">
        <v>0</v>
      </c>
      <c r="CK330" s="170">
        <v>0</v>
      </c>
      <c r="CL330" s="339">
        <v>0</v>
      </c>
    </row>
    <row r="331" spans="1:90" ht="15" customHeight="1" outlineLevel="1">
      <c r="A331" s="140" t="s">
        <v>15</v>
      </c>
      <c r="B331" s="107">
        <v>89511</v>
      </c>
      <c r="C331" s="13" t="s">
        <v>363</v>
      </c>
      <c r="D331" s="593" t="str">
        <f>IF(B331="","",IFERROR(VLOOKUP(B331,'SINAPI12-24'!$A$5:$H$17812,2,FALSE),VLOOKUP(ORÇAMENTO!B331,COMPOSIÇÕES!$A$9:$G$412,3,FALSE)))</f>
        <v>TUBO PVC, SÉRIE R, ÁGUA PLUVIAL, DN 75 MM, FORNECIDO E INSTALADO EM RAMAL DE ENCAMINHAMENTO. AF_06/2022</v>
      </c>
      <c r="E331" s="614" t="str">
        <f>IF(B331="","",IFERROR(VLOOKUP(B331,'SINAPI12-24'!$A$5:$H$17812,3,FALSE),VLOOKUP(ORÇAMENTO!B331,COMPOSIÇÕES!$A$9:$G$412,4,FALSE)))</f>
        <v>M</v>
      </c>
      <c r="F331" s="112">
        <v>100</v>
      </c>
      <c r="G331" s="615"/>
      <c r="H331" s="110">
        <v>0.29310000000000003</v>
      </c>
      <c r="I331" s="104">
        <f t="shared" si="296"/>
        <v>0</v>
      </c>
      <c r="J331" s="471">
        <f t="shared" si="290"/>
        <v>0</v>
      </c>
      <c r="K331" s="890"/>
      <c r="L331" s="66"/>
      <c r="M331" s="170"/>
      <c r="N331" s="339"/>
      <c r="O331" s="277"/>
      <c r="P331" s="66"/>
      <c r="Q331" s="170"/>
      <c r="R331" s="339"/>
      <c r="S331" s="330"/>
      <c r="T331" s="354"/>
      <c r="U331" s="170"/>
      <c r="V331" s="363"/>
      <c r="W331" s="21"/>
      <c r="X331" s="354"/>
      <c r="Y331" s="168"/>
      <c r="Z331" s="341"/>
      <c r="AA331" s="277"/>
      <c r="AB331" s="354"/>
      <c r="AC331" s="168"/>
      <c r="AD331" s="341"/>
      <c r="AE331" s="277"/>
      <c r="AF331" s="66"/>
      <c r="AG331" s="170"/>
      <c r="AH331" s="339"/>
      <c r="AI331" s="277"/>
      <c r="AJ331" s="66"/>
      <c r="AK331" s="170"/>
      <c r="AL331" s="339"/>
      <c r="AM331" s="151"/>
      <c r="AN331" s="66"/>
      <c r="AO331" s="170"/>
      <c r="AP331" s="339"/>
      <c r="AQ331" s="151"/>
      <c r="AR331" s="66"/>
      <c r="AS331" s="170"/>
      <c r="AT331" s="339"/>
      <c r="AU331" s="151"/>
      <c r="AV331" s="364"/>
      <c r="AW331" s="170"/>
      <c r="AX331" s="479"/>
      <c r="AY331" s="151"/>
      <c r="AZ331" s="297"/>
      <c r="BA331" s="170"/>
      <c r="BB331" s="479"/>
      <c r="BC331" s="151"/>
      <c r="BD331" s="66">
        <v>54</v>
      </c>
      <c r="BE331" s="170">
        <f t="shared" si="270"/>
        <v>0</v>
      </c>
      <c r="BF331" s="339">
        <f t="shared" si="297"/>
        <v>0.54</v>
      </c>
      <c r="BG331" s="163"/>
      <c r="BH331" s="66"/>
      <c r="BI331" s="170">
        <f t="shared" si="271"/>
        <v>0</v>
      </c>
      <c r="BJ331" s="339">
        <f t="shared" si="298"/>
        <v>0</v>
      </c>
      <c r="BL331" s="66"/>
      <c r="BM331" s="170">
        <f t="shared" si="299"/>
        <v>0</v>
      </c>
      <c r="BN331" s="339">
        <f t="shared" si="300"/>
        <v>0</v>
      </c>
      <c r="BP331" s="66">
        <f t="shared" si="273"/>
        <v>54</v>
      </c>
      <c r="BQ331" s="170">
        <f t="shared" si="274"/>
        <v>0</v>
      </c>
      <c r="BR331" s="339">
        <f t="shared" si="301"/>
        <v>0.54</v>
      </c>
      <c r="BT331" s="66"/>
      <c r="BU331" s="170">
        <f t="shared" si="276"/>
        <v>0</v>
      </c>
      <c r="BV331" s="339">
        <f t="shared" si="302"/>
        <v>0</v>
      </c>
      <c r="BX331" s="418">
        <f t="shared" si="278"/>
        <v>0</v>
      </c>
      <c r="BY331" s="170">
        <f t="shared" si="279"/>
        <v>0</v>
      </c>
      <c r="BZ331" s="339">
        <v>0</v>
      </c>
      <c r="CB331" s="418">
        <f t="shared" si="280"/>
        <v>0</v>
      </c>
      <c r="CC331" s="170">
        <f t="shared" si="281"/>
        <v>0</v>
      </c>
      <c r="CD331" s="339">
        <v>0</v>
      </c>
      <c r="CF331" s="418">
        <v>0</v>
      </c>
      <c r="CG331" s="170">
        <v>0</v>
      </c>
      <c r="CH331" s="339">
        <v>0</v>
      </c>
      <c r="CJ331" s="418">
        <v>0</v>
      </c>
      <c r="CK331" s="170">
        <v>0</v>
      </c>
      <c r="CL331" s="339">
        <v>0</v>
      </c>
    </row>
    <row r="332" spans="1:90" ht="15" customHeight="1" outlineLevel="1">
      <c r="A332" s="140" t="s">
        <v>15</v>
      </c>
      <c r="B332" s="107">
        <v>89849</v>
      </c>
      <c r="C332" s="13" t="s">
        <v>364</v>
      </c>
      <c r="D332" s="593" t="str">
        <f>IF(B332="","",IFERROR(VLOOKUP(B332,'SINAPI12-24'!$A$5:$H$17812,2,FALSE),VLOOKUP(ORÇAMENTO!B332,COMPOSIÇÕES!$A$9:$G$412,3,FALSE)))</f>
        <v>TUBO PVC, SERIE NORMAL, ESGOTO PREDIAL, DN 150 MM, FORNECIDO E INSTALADO EM SUBCOLETOR AÉREO DE ESGOTO SANITÁRIO. AF_08/2022</v>
      </c>
      <c r="E332" s="614" t="str">
        <f>IF(B332="","",IFERROR(VLOOKUP(B332,'SINAPI12-24'!$A$5:$H$17812,3,FALSE),VLOOKUP(ORÇAMENTO!B332,COMPOSIÇÕES!$A$9:$G$412,4,FALSE)))</f>
        <v>M</v>
      </c>
      <c r="F332" s="112">
        <v>38</v>
      </c>
      <c r="G332" s="615"/>
      <c r="H332" s="110">
        <v>0.29310000000000003</v>
      </c>
      <c r="I332" s="104">
        <f t="shared" si="296"/>
        <v>0</v>
      </c>
      <c r="J332" s="471">
        <f t="shared" si="290"/>
        <v>0</v>
      </c>
      <c r="K332" s="890"/>
      <c r="L332" s="66"/>
      <c r="M332" s="170"/>
      <c r="N332" s="339"/>
      <c r="O332" s="277"/>
      <c r="P332" s="66"/>
      <c r="Q332" s="170"/>
      <c r="R332" s="339"/>
      <c r="S332" s="330"/>
      <c r="T332" s="354"/>
      <c r="U332" s="170"/>
      <c r="V332" s="363"/>
      <c r="W332" s="21"/>
      <c r="X332" s="354"/>
      <c r="Y332" s="168"/>
      <c r="Z332" s="341"/>
      <c r="AA332" s="277"/>
      <c r="AB332" s="354"/>
      <c r="AC332" s="168"/>
      <c r="AD332" s="341"/>
      <c r="AE332" s="277"/>
      <c r="AF332" s="66"/>
      <c r="AG332" s="170"/>
      <c r="AH332" s="339"/>
      <c r="AI332" s="277"/>
      <c r="AJ332" s="66"/>
      <c r="AK332" s="170"/>
      <c r="AL332" s="339"/>
      <c r="AM332" s="151"/>
      <c r="AN332" s="66"/>
      <c r="AO332" s="170"/>
      <c r="AP332" s="339"/>
      <c r="AQ332" s="151"/>
      <c r="AR332" s="66"/>
      <c r="AS332" s="170"/>
      <c r="AT332" s="339"/>
      <c r="AU332" s="151"/>
      <c r="AV332" s="364"/>
      <c r="AW332" s="170"/>
      <c r="AX332" s="479"/>
      <c r="AY332" s="151"/>
      <c r="AZ332" s="297"/>
      <c r="BA332" s="170"/>
      <c r="BB332" s="479"/>
      <c r="BC332" s="151"/>
      <c r="BD332" s="66"/>
      <c r="BE332" s="170">
        <f t="shared" si="270"/>
        <v>0</v>
      </c>
      <c r="BF332" s="339">
        <f t="shared" si="297"/>
        <v>0</v>
      </c>
      <c r="BG332" s="163"/>
      <c r="BH332" s="66"/>
      <c r="BI332" s="170">
        <f t="shared" si="271"/>
        <v>0</v>
      </c>
      <c r="BJ332" s="339">
        <f t="shared" si="298"/>
        <v>0</v>
      </c>
      <c r="BL332" s="66"/>
      <c r="BM332" s="170">
        <f t="shared" si="299"/>
        <v>0</v>
      </c>
      <c r="BN332" s="339">
        <f t="shared" si="300"/>
        <v>0</v>
      </c>
      <c r="BP332" s="66">
        <f t="shared" si="273"/>
        <v>0</v>
      </c>
      <c r="BQ332" s="170">
        <f t="shared" si="274"/>
        <v>0</v>
      </c>
      <c r="BR332" s="339">
        <f t="shared" si="301"/>
        <v>0</v>
      </c>
      <c r="BT332" s="66"/>
      <c r="BU332" s="170">
        <f t="shared" si="276"/>
        <v>0</v>
      </c>
      <c r="BV332" s="339">
        <f t="shared" si="302"/>
        <v>0</v>
      </c>
      <c r="BX332" s="418">
        <f t="shared" si="278"/>
        <v>0</v>
      </c>
      <c r="BY332" s="170">
        <f t="shared" si="279"/>
        <v>0</v>
      </c>
      <c r="BZ332" s="339">
        <v>0</v>
      </c>
      <c r="CB332" s="418">
        <f t="shared" si="280"/>
        <v>0</v>
      </c>
      <c r="CC332" s="170">
        <f t="shared" si="281"/>
        <v>0</v>
      </c>
      <c r="CD332" s="339">
        <v>0</v>
      </c>
      <c r="CF332" s="418">
        <v>0</v>
      </c>
      <c r="CG332" s="170">
        <v>0</v>
      </c>
      <c r="CH332" s="339">
        <v>0</v>
      </c>
      <c r="CJ332" s="418">
        <v>0</v>
      </c>
      <c r="CK332" s="170">
        <v>0</v>
      </c>
      <c r="CL332" s="339">
        <v>0</v>
      </c>
    </row>
    <row r="333" spans="1:90" ht="15" customHeight="1" outlineLevel="1">
      <c r="A333" s="140" t="s">
        <v>15</v>
      </c>
      <c r="B333" s="108">
        <v>103993</v>
      </c>
      <c r="C333" s="13" t="s">
        <v>365</v>
      </c>
      <c r="D333" s="593" t="str">
        <f>IF(B333="","",IFERROR(VLOOKUP(B333,'SINAPI12-24'!$A$5:$H$17812,2,FALSE),VLOOKUP(ORÇAMENTO!B333,COMPOSIÇÕES!$A$9:$G$412,3,FALSE)))</f>
        <v>BUCHA DE REDUÇÃO, PVC, SOLDÁVEL, DN 40MM X 32MM, INSTALADO EM RAMAL DE DISTRIBUIÇÃO DE ÁGUA - FORNECIMENTO E INSTALAÇÃO. AF_06/2022</v>
      </c>
      <c r="E333" s="614" t="str">
        <f>IF(B333="","",IFERROR(VLOOKUP(B333,'SINAPI12-24'!$A$5:$H$17812,3,FALSE),VLOOKUP(ORÇAMENTO!B333,COMPOSIÇÕES!$A$9:$G$412,4,FALSE)))</f>
        <v>UN</v>
      </c>
      <c r="F333" s="112">
        <v>37</v>
      </c>
      <c r="G333" s="615"/>
      <c r="H333" s="110">
        <v>0.29310000000000003</v>
      </c>
      <c r="I333" s="104">
        <f t="shared" si="296"/>
        <v>0</v>
      </c>
      <c r="J333" s="471">
        <f t="shared" si="290"/>
        <v>0</v>
      </c>
      <c r="K333" s="890"/>
      <c r="L333" s="66"/>
      <c r="M333" s="170"/>
      <c r="N333" s="339"/>
      <c r="O333" s="277"/>
      <c r="P333" s="66"/>
      <c r="Q333" s="170"/>
      <c r="R333" s="339"/>
      <c r="S333" s="330"/>
      <c r="T333" s="354"/>
      <c r="U333" s="170"/>
      <c r="V333" s="363"/>
      <c r="W333" s="21"/>
      <c r="X333" s="354"/>
      <c r="Y333" s="168"/>
      <c r="Z333" s="341"/>
      <c r="AA333" s="277"/>
      <c r="AB333" s="354"/>
      <c r="AC333" s="168"/>
      <c r="AD333" s="341"/>
      <c r="AE333" s="277"/>
      <c r="AF333" s="66"/>
      <c r="AG333" s="170"/>
      <c r="AH333" s="339"/>
      <c r="AI333" s="277"/>
      <c r="AJ333" s="66"/>
      <c r="AK333" s="170"/>
      <c r="AL333" s="339"/>
      <c r="AM333" s="151"/>
      <c r="AN333" s="66"/>
      <c r="AO333" s="170"/>
      <c r="AP333" s="339"/>
      <c r="AQ333" s="151"/>
      <c r="AR333" s="66"/>
      <c r="AS333" s="170"/>
      <c r="AT333" s="339"/>
      <c r="AU333" s="151"/>
      <c r="AV333" s="364"/>
      <c r="AW333" s="170"/>
      <c r="AX333" s="479"/>
      <c r="AY333" s="151"/>
      <c r="AZ333" s="297"/>
      <c r="BA333" s="170"/>
      <c r="BB333" s="479"/>
      <c r="BC333" s="151"/>
      <c r="BD333" s="66"/>
      <c r="BE333" s="170">
        <f t="shared" si="270"/>
        <v>0</v>
      </c>
      <c r="BF333" s="339">
        <f t="shared" si="297"/>
        <v>0</v>
      </c>
      <c r="BG333" s="163"/>
      <c r="BH333" s="66"/>
      <c r="BI333" s="170">
        <f t="shared" si="271"/>
        <v>0</v>
      </c>
      <c r="BJ333" s="339">
        <f t="shared" si="298"/>
        <v>0</v>
      </c>
      <c r="BL333" s="66"/>
      <c r="BM333" s="170">
        <f t="shared" si="299"/>
        <v>0</v>
      </c>
      <c r="BN333" s="339">
        <f t="shared" si="300"/>
        <v>0</v>
      </c>
      <c r="BP333" s="66">
        <f t="shared" si="273"/>
        <v>0</v>
      </c>
      <c r="BQ333" s="170">
        <f t="shared" si="274"/>
        <v>0</v>
      </c>
      <c r="BR333" s="339">
        <f t="shared" si="301"/>
        <v>0</v>
      </c>
      <c r="BT333" s="66"/>
      <c r="BU333" s="170">
        <f t="shared" si="276"/>
        <v>0</v>
      </c>
      <c r="BV333" s="339">
        <f t="shared" si="302"/>
        <v>0</v>
      </c>
      <c r="BX333" s="418">
        <f t="shared" si="278"/>
        <v>0</v>
      </c>
      <c r="BY333" s="170">
        <f t="shared" si="279"/>
        <v>0</v>
      </c>
      <c r="BZ333" s="339">
        <v>0</v>
      </c>
      <c r="CB333" s="418">
        <f t="shared" si="280"/>
        <v>0</v>
      </c>
      <c r="CC333" s="170">
        <f t="shared" si="281"/>
        <v>0</v>
      </c>
      <c r="CD333" s="339">
        <v>0</v>
      </c>
      <c r="CF333" s="418">
        <v>0</v>
      </c>
      <c r="CG333" s="170">
        <v>0</v>
      </c>
      <c r="CH333" s="339">
        <v>0</v>
      </c>
      <c r="CJ333" s="418">
        <v>0</v>
      </c>
      <c r="CK333" s="170">
        <v>0</v>
      </c>
      <c r="CL333" s="339">
        <v>0</v>
      </c>
    </row>
    <row r="334" spans="1:90" ht="15" customHeight="1" outlineLevel="1">
      <c r="A334" s="140" t="s">
        <v>15</v>
      </c>
      <c r="B334" s="107">
        <v>89739</v>
      </c>
      <c r="C334" s="13" t="s">
        <v>366</v>
      </c>
      <c r="D334" s="593" t="str">
        <f>IF(B334="","",IFERROR(VLOOKUP(B334,'SINAPI12-24'!$A$5:$H$17812,2,FALSE),VLOOKUP(ORÇAMENTO!B334,COMPOSIÇÕES!$A$9:$G$412,3,FALSE)))</f>
        <v>JOELHO 45 GRAUS, PVC, SERIE NORMAL, ESGOTO PREDIAL, DN 75 MM, JUNTA ELÁSTICA, FORNECIDO E INSTALADO EM RAMAL DE DESCARGA OU RAMAL DE ESGOTO SANITÁRIO. AF_08/2022</v>
      </c>
      <c r="E334" s="614" t="str">
        <f>IF(B334="","",IFERROR(VLOOKUP(B334,'SINAPI12-24'!$A$5:$H$17812,3,FALSE),VLOOKUP(ORÇAMENTO!B334,COMPOSIÇÕES!$A$9:$G$412,4,FALSE)))</f>
        <v>UN</v>
      </c>
      <c r="F334" s="112">
        <v>10</v>
      </c>
      <c r="G334" s="615"/>
      <c r="H334" s="110">
        <v>0.29310000000000003</v>
      </c>
      <c r="I334" s="104">
        <f t="shared" si="296"/>
        <v>0</v>
      </c>
      <c r="J334" s="471">
        <f t="shared" si="290"/>
        <v>0</v>
      </c>
      <c r="K334" s="890"/>
      <c r="L334" s="66"/>
      <c r="M334" s="170"/>
      <c r="N334" s="339"/>
      <c r="O334" s="277"/>
      <c r="P334" s="66"/>
      <c r="Q334" s="170"/>
      <c r="R334" s="339"/>
      <c r="S334" s="330"/>
      <c r="T334" s="354"/>
      <c r="U334" s="170"/>
      <c r="V334" s="363"/>
      <c r="W334" s="21"/>
      <c r="X334" s="354"/>
      <c r="Y334" s="168"/>
      <c r="Z334" s="341"/>
      <c r="AA334" s="277"/>
      <c r="AB334" s="354"/>
      <c r="AC334" s="168"/>
      <c r="AD334" s="341"/>
      <c r="AE334" s="277"/>
      <c r="AF334" s="66"/>
      <c r="AG334" s="170"/>
      <c r="AH334" s="339"/>
      <c r="AI334" s="277"/>
      <c r="AJ334" s="66"/>
      <c r="AK334" s="170"/>
      <c r="AL334" s="339"/>
      <c r="AM334" s="151"/>
      <c r="AN334" s="66"/>
      <c r="AO334" s="170"/>
      <c r="AP334" s="339"/>
      <c r="AQ334" s="151"/>
      <c r="AR334" s="66"/>
      <c r="AS334" s="170"/>
      <c r="AT334" s="339"/>
      <c r="AU334" s="151"/>
      <c r="AV334" s="364"/>
      <c r="AW334" s="170"/>
      <c r="AX334" s="479"/>
      <c r="AY334" s="151"/>
      <c r="AZ334" s="297"/>
      <c r="BA334" s="170"/>
      <c r="BB334" s="479"/>
      <c r="BC334" s="151"/>
      <c r="BD334" s="66">
        <v>11</v>
      </c>
      <c r="BE334" s="170">
        <f t="shared" si="270"/>
        <v>0</v>
      </c>
      <c r="BF334" s="339">
        <f t="shared" si="297"/>
        <v>1.1000000000000001</v>
      </c>
      <c r="BG334" s="163"/>
      <c r="BH334" s="66"/>
      <c r="BI334" s="170">
        <f t="shared" si="271"/>
        <v>0</v>
      </c>
      <c r="BJ334" s="339">
        <f t="shared" si="298"/>
        <v>0</v>
      </c>
      <c r="BL334" s="66"/>
      <c r="BM334" s="170">
        <f t="shared" si="299"/>
        <v>0</v>
      </c>
      <c r="BN334" s="339">
        <f t="shared" si="300"/>
        <v>0</v>
      </c>
      <c r="BP334" s="66">
        <f t="shared" si="273"/>
        <v>11</v>
      </c>
      <c r="BQ334" s="170">
        <f t="shared" si="274"/>
        <v>0</v>
      </c>
      <c r="BR334" s="339">
        <f t="shared" si="301"/>
        <v>1.1000000000000001</v>
      </c>
      <c r="BT334" s="66"/>
      <c r="BU334" s="170">
        <f t="shared" si="276"/>
        <v>0</v>
      </c>
      <c r="BV334" s="339">
        <f t="shared" si="302"/>
        <v>0</v>
      </c>
      <c r="BX334" s="418">
        <f t="shared" si="278"/>
        <v>0</v>
      </c>
      <c r="BY334" s="170">
        <f t="shared" si="279"/>
        <v>0</v>
      </c>
      <c r="BZ334" s="339">
        <v>0</v>
      </c>
      <c r="CB334" s="418">
        <f t="shared" si="280"/>
        <v>0</v>
      </c>
      <c r="CC334" s="170">
        <f t="shared" si="281"/>
        <v>0</v>
      </c>
      <c r="CD334" s="339">
        <v>0</v>
      </c>
      <c r="CF334" s="418">
        <v>0</v>
      </c>
      <c r="CG334" s="170">
        <v>0</v>
      </c>
      <c r="CH334" s="339">
        <v>0</v>
      </c>
      <c r="CJ334" s="418">
        <v>0</v>
      </c>
      <c r="CK334" s="170">
        <v>0</v>
      </c>
      <c r="CL334" s="339">
        <v>0</v>
      </c>
    </row>
    <row r="335" spans="1:90" ht="15" customHeight="1" outlineLevel="1">
      <c r="A335" s="140" t="s">
        <v>15</v>
      </c>
      <c r="B335" s="107">
        <v>89732</v>
      </c>
      <c r="C335" s="13" t="s">
        <v>13631</v>
      </c>
      <c r="D335" s="593" t="str">
        <f>IF(B335="","",IFERROR(VLOOKUP(B335,'SINAPI12-24'!$A$5:$H$17812,2,FALSE),VLOOKUP(ORÇAMENTO!B335,COMPOSIÇÕES!$A$9:$G$412,3,FALSE)))</f>
        <v>JOELHO 45 GRAUS, PVC, SERIE NORMAL, ESGOTO PREDIAL, DN 50 MM, JUNTA ELÁSTICA, FORNECIDO E INSTALADO EM RAMAL DE DESCARGA OU RAMAL DE ESGOTO SANITÁRIO. AF_08/2022</v>
      </c>
      <c r="E335" s="614" t="str">
        <f>IF(B335="","",IFERROR(VLOOKUP(B335,'SINAPI12-24'!$A$5:$H$17812,3,FALSE),VLOOKUP(ORÇAMENTO!B335,COMPOSIÇÕES!$A$9:$G$412,4,FALSE)))</f>
        <v>UN</v>
      </c>
      <c r="F335" s="112">
        <v>19</v>
      </c>
      <c r="G335" s="615"/>
      <c r="H335" s="110">
        <v>0.29310000000000003</v>
      </c>
      <c r="I335" s="104">
        <f t="shared" si="296"/>
        <v>0</v>
      </c>
      <c r="J335" s="471">
        <f t="shared" si="290"/>
        <v>0</v>
      </c>
      <c r="K335" s="890"/>
      <c r="L335" s="66"/>
      <c r="M335" s="170"/>
      <c r="N335" s="339"/>
      <c r="O335" s="277"/>
      <c r="P335" s="66"/>
      <c r="Q335" s="170"/>
      <c r="R335" s="339"/>
      <c r="S335" s="330"/>
      <c r="T335" s="354"/>
      <c r="U335" s="170"/>
      <c r="V335" s="363"/>
      <c r="W335" s="21"/>
      <c r="X335" s="354"/>
      <c r="Y335" s="168"/>
      <c r="Z335" s="341"/>
      <c r="AA335" s="277"/>
      <c r="AB335" s="354"/>
      <c r="AC335" s="168"/>
      <c r="AD335" s="341"/>
      <c r="AE335" s="277"/>
      <c r="AF335" s="66"/>
      <c r="AG335" s="170"/>
      <c r="AH335" s="339"/>
      <c r="AI335" s="277"/>
      <c r="AJ335" s="66"/>
      <c r="AK335" s="170"/>
      <c r="AL335" s="339"/>
      <c r="AM335" s="151"/>
      <c r="AN335" s="66"/>
      <c r="AO335" s="170"/>
      <c r="AP335" s="339"/>
      <c r="AQ335" s="151"/>
      <c r="AR335" s="66"/>
      <c r="AS335" s="170"/>
      <c r="AT335" s="339"/>
      <c r="AU335" s="151"/>
      <c r="AV335" s="364"/>
      <c r="AW335" s="170"/>
      <c r="AX335" s="479"/>
      <c r="AY335" s="151"/>
      <c r="AZ335" s="297"/>
      <c r="BA335" s="170"/>
      <c r="BB335" s="479"/>
      <c r="BC335" s="151"/>
      <c r="BD335" s="66">
        <v>10</v>
      </c>
      <c r="BE335" s="170">
        <f t="shared" si="270"/>
        <v>0</v>
      </c>
      <c r="BF335" s="339">
        <f t="shared" si="297"/>
        <v>0.52631578947368418</v>
      </c>
      <c r="BG335" s="163"/>
      <c r="BH335" s="66"/>
      <c r="BI335" s="170">
        <f t="shared" si="271"/>
        <v>0</v>
      </c>
      <c r="BJ335" s="339">
        <f t="shared" si="298"/>
        <v>0</v>
      </c>
      <c r="BL335" s="66"/>
      <c r="BM335" s="170">
        <f t="shared" si="299"/>
        <v>0</v>
      </c>
      <c r="BN335" s="339">
        <f t="shared" si="300"/>
        <v>0</v>
      </c>
      <c r="BP335" s="66">
        <f t="shared" si="273"/>
        <v>10</v>
      </c>
      <c r="BQ335" s="170">
        <f t="shared" si="274"/>
        <v>0</v>
      </c>
      <c r="BR335" s="339">
        <f t="shared" si="301"/>
        <v>0.52631578947368418</v>
      </c>
      <c r="BT335" s="66"/>
      <c r="BU335" s="170">
        <f t="shared" si="276"/>
        <v>0</v>
      </c>
      <c r="BV335" s="339">
        <f t="shared" si="302"/>
        <v>0</v>
      </c>
      <c r="BX335" s="418">
        <f t="shared" si="278"/>
        <v>0</v>
      </c>
      <c r="BY335" s="170">
        <f t="shared" si="279"/>
        <v>0</v>
      </c>
      <c r="BZ335" s="339">
        <v>0</v>
      </c>
      <c r="CB335" s="418">
        <f t="shared" si="280"/>
        <v>0</v>
      </c>
      <c r="CC335" s="170">
        <f t="shared" si="281"/>
        <v>0</v>
      </c>
      <c r="CD335" s="339">
        <v>0</v>
      </c>
      <c r="CF335" s="418">
        <v>0</v>
      </c>
      <c r="CG335" s="170">
        <v>0</v>
      </c>
      <c r="CH335" s="339">
        <v>0</v>
      </c>
      <c r="CJ335" s="418">
        <v>0</v>
      </c>
      <c r="CK335" s="170">
        <v>0</v>
      </c>
      <c r="CL335" s="339">
        <v>0</v>
      </c>
    </row>
    <row r="336" spans="1:90" ht="15" customHeight="1" outlineLevel="1">
      <c r="A336" s="140" t="s">
        <v>15</v>
      </c>
      <c r="B336" s="107">
        <v>89726</v>
      </c>
      <c r="C336" s="13" t="s">
        <v>13632</v>
      </c>
      <c r="D336" s="593" t="str">
        <f>IF(B336="","",IFERROR(VLOOKUP(B336,'SINAPI12-24'!$A$5:$H$17812,2,FALSE),VLOOKUP(ORÇAMENTO!B336,COMPOSIÇÕES!$A$9:$G$412,3,FALSE)))</f>
        <v>JOELHO 45 GRAUS, PVC, SERIE NORMAL, ESGOTO PREDIAL, DN 40 MM, JUNTA SOLDÁVEL, FORNECIDO E INSTALADO EM RAMAL DE DESCARGA OU RAMAL DE ESGOTO SANITÁRIO. AF_08/2022</v>
      </c>
      <c r="E336" s="614" t="str">
        <f>IF(B336="","",IFERROR(VLOOKUP(B336,'SINAPI12-24'!$A$5:$H$17812,3,FALSE),VLOOKUP(ORÇAMENTO!B336,COMPOSIÇÕES!$A$9:$G$412,4,FALSE)))</f>
        <v>UN</v>
      </c>
      <c r="F336" s="112">
        <v>40</v>
      </c>
      <c r="G336" s="615"/>
      <c r="H336" s="110">
        <v>0.29310000000000003</v>
      </c>
      <c r="I336" s="104">
        <f t="shared" si="296"/>
        <v>0</v>
      </c>
      <c r="J336" s="471">
        <f t="shared" si="290"/>
        <v>0</v>
      </c>
      <c r="K336" s="890"/>
      <c r="L336" s="66"/>
      <c r="M336" s="170"/>
      <c r="N336" s="339"/>
      <c r="O336" s="277"/>
      <c r="P336" s="66"/>
      <c r="Q336" s="170"/>
      <c r="R336" s="339"/>
      <c r="S336" s="330"/>
      <c r="T336" s="354"/>
      <c r="U336" s="170"/>
      <c r="V336" s="363"/>
      <c r="W336" s="21"/>
      <c r="X336" s="354"/>
      <c r="Y336" s="168"/>
      <c r="Z336" s="341"/>
      <c r="AA336" s="277"/>
      <c r="AB336" s="354"/>
      <c r="AC336" s="168"/>
      <c r="AD336" s="341"/>
      <c r="AE336" s="277"/>
      <c r="AF336" s="66"/>
      <c r="AG336" s="170"/>
      <c r="AH336" s="339"/>
      <c r="AI336" s="277"/>
      <c r="AJ336" s="66"/>
      <c r="AK336" s="170"/>
      <c r="AL336" s="339"/>
      <c r="AM336" s="151"/>
      <c r="AN336" s="66"/>
      <c r="AO336" s="170"/>
      <c r="AP336" s="339"/>
      <c r="AQ336" s="151"/>
      <c r="AR336" s="66"/>
      <c r="AS336" s="170"/>
      <c r="AT336" s="339"/>
      <c r="AU336" s="151"/>
      <c r="AV336" s="364"/>
      <c r="AW336" s="170"/>
      <c r="AX336" s="479"/>
      <c r="AY336" s="151"/>
      <c r="AZ336" s="297"/>
      <c r="BA336" s="170"/>
      <c r="BB336" s="479"/>
      <c r="BC336" s="151"/>
      <c r="BD336" s="66">
        <v>14</v>
      </c>
      <c r="BE336" s="170">
        <f t="shared" si="270"/>
        <v>0</v>
      </c>
      <c r="BF336" s="339">
        <f t="shared" si="297"/>
        <v>0.35</v>
      </c>
      <c r="BG336" s="163"/>
      <c r="BH336" s="66"/>
      <c r="BI336" s="170">
        <f t="shared" si="271"/>
        <v>0</v>
      </c>
      <c r="BJ336" s="339">
        <f t="shared" si="298"/>
        <v>0</v>
      </c>
      <c r="BL336" s="66"/>
      <c r="BM336" s="170">
        <f t="shared" si="299"/>
        <v>0</v>
      </c>
      <c r="BN336" s="339">
        <f t="shared" si="300"/>
        <v>0</v>
      </c>
      <c r="BP336" s="66">
        <f t="shared" si="273"/>
        <v>14</v>
      </c>
      <c r="BQ336" s="170">
        <f t="shared" si="274"/>
        <v>0</v>
      </c>
      <c r="BR336" s="339">
        <f t="shared" si="301"/>
        <v>0.35</v>
      </c>
      <c r="BT336" s="66"/>
      <c r="BU336" s="170">
        <f t="shared" si="276"/>
        <v>0</v>
      </c>
      <c r="BV336" s="339">
        <f t="shared" si="302"/>
        <v>0</v>
      </c>
      <c r="BX336" s="418">
        <f t="shared" si="278"/>
        <v>0</v>
      </c>
      <c r="BY336" s="170">
        <f t="shared" si="279"/>
        <v>0</v>
      </c>
      <c r="BZ336" s="339">
        <v>0</v>
      </c>
      <c r="CB336" s="418">
        <f t="shared" si="280"/>
        <v>0</v>
      </c>
      <c r="CC336" s="170">
        <f t="shared" si="281"/>
        <v>0</v>
      </c>
      <c r="CD336" s="339">
        <v>0</v>
      </c>
      <c r="CF336" s="418">
        <v>0</v>
      </c>
      <c r="CG336" s="170">
        <v>0</v>
      </c>
      <c r="CH336" s="339">
        <v>0</v>
      </c>
      <c r="CJ336" s="418">
        <v>0</v>
      </c>
      <c r="CK336" s="170">
        <v>0</v>
      </c>
      <c r="CL336" s="339">
        <v>0</v>
      </c>
    </row>
    <row r="337" spans="1:90" ht="15" customHeight="1" outlineLevel="1">
      <c r="A337" s="140" t="s">
        <v>15</v>
      </c>
      <c r="B337" s="107">
        <v>89744</v>
      </c>
      <c r="C337" s="13" t="s">
        <v>13633</v>
      </c>
      <c r="D337" s="593" t="str">
        <f>IF(B337="","",IFERROR(VLOOKUP(B337,'SINAPI12-24'!$A$5:$H$17812,2,FALSE),VLOOKUP(ORÇAMENTO!B337,COMPOSIÇÕES!$A$9:$G$412,3,FALSE)))</f>
        <v>JOELHO 90 GRAUS, PVC, SERIE NORMAL, ESGOTO PREDIAL, DN 100 MM, JUNTA ELÁSTICA, FORNECIDO E INSTALADO EM RAMAL DE DESCARGA OU RAMAL DE ESGOTO SANITÁRIO. AF_08/2022</v>
      </c>
      <c r="E337" s="614" t="str">
        <f>IF(B337="","",IFERROR(VLOOKUP(B337,'SINAPI12-24'!$A$5:$H$17812,3,FALSE),VLOOKUP(ORÇAMENTO!B337,COMPOSIÇÕES!$A$9:$G$412,4,FALSE)))</f>
        <v>UN</v>
      </c>
      <c r="F337" s="112">
        <v>14</v>
      </c>
      <c r="G337" s="615"/>
      <c r="H337" s="110">
        <v>0.29310000000000003</v>
      </c>
      <c r="I337" s="104">
        <f t="shared" si="296"/>
        <v>0</v>
      </c>
      <c r="J337" s="471">
        <f t="shared" si="290"/>
        <v>0</v>
      </c>
      <c r="K337" s="890"/>
      <c r="L337" s="66"/>
      <c r="M337" s="170"/>
      <c r="N337" s="339"/>
      <c r="O337" s="277"/>
      <c r="P337" s="66"/>
      <c r="Q337" s="170"/>
      <c r="R337" s="339"/>
      <c r="S337" s="330"/>
      <c r="T337" s="354"/>
      <c r="U337" s="170"/>
      <c r="V337" s="363"/>
      <c r="W337" s="21"/>
      <c r="X337" s="354"/>
      <c r="Y337" s="168"/>
      <c r="Z337" s="341"/>
      <c r="AA337" s="277"/>
      <c r="AB337" s="354"/>
      <c r="AC337" s="168"/>
      <c r="AD337" s="341"/>
      <c r="AE337" s="277"/>
      <c r="AF337" s="66"/>
      <c r="AG337" s="170"/>
      <c r="AH337" s="339"/>
      <c r="AI337" s="277"/>
      <c r="AJ337" s="66"/>
      <c r="AK337" s="170"/>
      <c r="AL337" s="339"/>
      <c r="AM337" s="151"/>
      <c r="AN337" s="66"/>
      <c r="AO337" s="170"/>
      <c r="AP337" s="339"/>
      <c r="AQ337" s="151"/>
      <c r="AR337" s="66"/>
      <c r="AS337" s="170"/>
      <c r="AT337" s="339"/>
      <c r="AU337" s="151"/>
      <c r="AV337" s="364"/>
      <c r="AW337" s="170"/>
      <c r="AX337" s="479"/>
      <c r="AY337" s="151"/>
      <c r="AZ337" s="297"/>
      <c r="BA337" s="170"/>
      <c r="BB337" s="479"/>
      <c r="BC337" s="151"/>
      <c r="BD337" s="66">
        <v>10</v>
      </c>
      <c r="BE337" s="170">
        <f t="shared" si="270"/>
        <v>0</v>
      </c>
      <c r="BF337" s="339">
        <f t="shared" si="297"/>
        <v>0.7142857142857143</v>
      </c>
      <c r="BG337" s="163"/>
      <c r="BH337" s="66"/>
      <c r="BI337" s="170">
        <f t="shared" si="271"/>
        <v>0</v>
      </c>
      <c r="BJ337" s="339">
        <f t="shared" si="298"/>
        <v>0</v>
      </c>
      <c r="BL337" s="66"/>
      <c r="BM337" s="170">
        <f t="shared" si="299"/>
        <v>0</v>
      </c>
      <c r="BN337" s="339">
        <f t="shared" si="300"/>
        <v>0</v>
      </c>
      <c r="BP337" s="66">
        <f t="shared" si="273"/>
        <v>10</v>
      </c>
      <c r="BQ337" s="170">
        <f t="shared" si="274"/>
        <v>0</v>
      </c>
      <c r="BR337" s="339">
        <f t="shared" si="301"/>
        <v>0.7142857142857143</v>
      </c>
      <c r="BT337" s="66"/>
      <c r="BU337" s="170">
        <f t="shared" si="276"/>
        <v>0</v>
      </c>
      <c r="BV337" s="339">
        <f t="shared" si="302"/>
        <v>0</v>
      </c>
      <c r="BX337" s="418">
        <f t="shared" si="278"/>
        <v>0</v>
      </c>
      <c r="BY337" s="170">
        <f t="shared" si="279"/>
        <v>0</v>
      </c>
      <c r="BZ337" s="339">
        <v>0</v>
      </c>
      <c r="CB337" s="418">
        <f t="shared" si="280"/>
        <v>0</v>
      </c>
      <c r="CC337" s="170">
        <f t="shared" si="281"/>
        <v>0</v>
      </c>
      <c r="CD337" s="339">
        <v>0</v>
      </c>
      <c r="CF337" s="418">
        <v>0</v>
      </c>
      <c r="CG337" s="170">
        <v>0</v>
      </c>
      <c r="CH337" s="339">
        <v>0</v>
      </c>
      <c r="CJ337" s="418">
        <v>0</v>
      </c>
      <c r="CK337" s="170">
        <v>0</v>
      </c>
      <c r="CL337" s="339">
        <v>0</v>
      </c>
    </row>
    <row r="338" spans="1:90" ht="15" customHeight="1" outlineLevel="1">
      <c r="A338" s="140" t="s">
        <v>15</v>
      </c>
      <c r="B338" s="107">
        <v>89522</v>
      </c>
      <c r="C338" s="13" t="s">
        <v>13634</v>
      </c>
      <c r="D338" s="593" t="str">
        <f>IF(B338="","",IFERROR(VLOOKUP(B338,'SINAPI12-24'!$A$5:$H$17812,2,FALSE),VLOOKUP(ORÇAMENTO!B338,COMPOSIÇÕES!$A$9:$G$412,3,FALSE)))</f>
        <v>JOELHO 90 GRAUS, PVC, SERIE R, ÁGUA PLUVIAL, DN 75 MM, JUNTA ELÁSTICA, FORNECIDO E INSTALADO EM RAMAL DE ENCAMINHAMENTO. AF_06/2022</v>
      </c>
      <c r="E338" s="614" t="str">
        <f>IF(B338="","",IFERROR(VLOOKUP(B338,'SINAPI12-24'!$A$5:$H$17812,3,FALSE),VLOOKUP(ORÇAMENTO!B338,COMPOSIÇÕES!$A$9:$G$412,4,FALSE)))</f>
        <v>UN</v>
      </c>
      <c r="F338" s="112">
        <v>48</v>
      </c>
      <c r="G338" s="615"/>
      <c r="H338" s="110">
        <v>0.29310000000000003</v>
      </c>
      <c r="I338" s="104">
        <f t="shared" si="296"/>
        <v>0</v>
      </c>
      <c r="J338" s="471">
        <f t="shared" si="290"/>
        <v>0</v>
      </c>
      <c r="K338" s="890"/>
      <c r="L338" s="66"/>
      <c r="M338" s="170"/>
      <c r="N338" s="339"/>
      <c r="O338" s="277"/>
      <c r="P338" s="66"/>
      <c r="Q338" s="170"/>
      <c r="R338" s="339"/>
      <c r="S338" s="330"/>
      <c r="T338" s="354"/>
      <c r="U338" s="170"/>
      <c r="V338" s="363"/>
      <c r="W338" s="21"/>
      <c r="X338" s="354"/>
      <c r="Y338" s="168"/>
      <c r="Z338" s="341"/>
      <c r="AA338" s="277"/>
      <c r="AB338" s="354"/>
      <c r="AC338" s="168"/>
      <c r="AD338" s="341"/>
      <c r="AE338" s="277"/>
      <c r="AF338" s="66"/>
      <c r="AG338" s="170"/>
      <c r="AH338" s="339"/>
      <c r="AI338" s="277"/>
      <c r="AJ338" s="66"/>
      <c r="AK338" s="170"/>
      <c r="AL338" s="339"/>
      <c r="AM338" s="151"/>
      <c r="AN338" s="66"/>
      <c r="AO338" s="170"/>
      <c r="AP338" s="339"/>
      <c r="AQ338" s="151"/>
      <c r="AR338" s="66"/>
      <c r="AS338" s="170"/>
      <c r="AT338" s="339"/>
      <c r="AU338" s="151"/>
      <c r="AV338" s="364"/>
      <c r="AW338" s="170"/>
      <c r="AX338" s="479"/>
      <c r="AY338" s="151"/>
      <c r="AZ338" s="297"/>
      <c r="BA338" s="170"/>
      <c r="BB338" s="479"/>
      <c r="BC338" s="151"/>
      <c r="BD338" s="66"/>
      <c r="BE338" s="170">
        <f t="shared" si="270"/>
        <v>0</v>
      </c>
      <c r="BF338" s="339">
        <f t="shared" si="297"/>
        <v>0</v>
      </c>
      <c r="BG338" s="163"/>
      <c r="BH338" s="66"/>
      <c r="BI338" s="170">
        <f t="shared" si="271"/>
        <v>0</v>
      </c>
      <c r="BJ338" s="339">
        <f t="shared" si="298"/>
        <v>0</v>
      </c>
      <c r="BL338" s="66"/>
      <c r="BM338" s="170">
        <f t="shared" si="299"/>
        <v>0</v>
      </c>
      <c r="BN338" s="339">
        <f t="shared" si="300"/>
        <v>0</v>
      </c>
      <c r="BP338" s="66">
        <f t="shared" si="273"/>
        <v>0</v>
      </c>
      <c r="BQ338" s="170">
        <f t="shared" si="274"/>
        <v>0</v>
      </c>
      <c r="BR338" s="339">
        <f t="shared" si="301"/>
        <v>0</v>
      </c>
      <c r="BT338" s="66"/>
      <c r="BU338" s="170">
        <f t="shared" si="276"/>
        <v>0</v>
      </c>
      <c r="BV338" s="339">
        <f t="shared" si="302"/>
        <v>0</v>
      </c>
      <c r="BX338" s="418">
        <f t="shared" si="278"/>
        <v>0</v>
      </c>
      <c r="BY338" s="170">
        <f t="shared" si="279"/>
        <v>0</v>
      </c>
      <c r="BZ338" s="339">
        <v>0</v>
      </c>
      <c r="CB338" s="418">
        <f t="shared" si="280"/>
        <v>0</v>
      </c>
      <c r="CC338" s="170">
        <f t="shared" si="281"/>
        <v>0</v>
      </c>
      <c r="CD338" s="339">
        <v>0</v>
      </c>
      <c r="CF338" s="418">
        <v>0</v>
      </c>
      <c r="CG338" s="170">
        <v>0</v>
      </c>
      <c r="CH338" s="339">
        <v>0</v>
      </c>
      <c r="CJ338" s="418">
        <v>0</v>
      </c>
      <c r="CK338" s="170">
        <v>0</v>
      </c>
      <c r="CL338" s="339">
        <v>0</v>
      </c>
    </row>
    <row r="339" spans="1:90" ht="15" customHeight="1" outlineLevel="1">
      <c r="A339" s="140" t="s">
        <v>15</v>
      </c>
      <c r="B339" s="107">
        <v>89731</v>
      </c>
      <c r="C339" s="13" t="s">
        <v>13635</v>
      </c>
      <c r="D339" s="593" t="str">
        <f>IF(B339="","",IFERROR(VLOOKUP(B339,'SINAPI12-24'!$A$5:$H$17812,2,FALSE),VLOOKUP(ORÇAMENTO!B339,COMPOSIÇÕES!$A$9:$G$412,3,FALSE)))</f>
        <v>JOELHO 90 GRAUS, PVC, SERIE NORMAL, ESGOTO PREDIAL, DN 50 MM, JUNTA ELÁSTICA, FORNECIDO E INSTALADO EM RAMAL DE DESCARGA OU RAMAL DE ESGOTO SANITÁRIO. AF_08/2022</v>
      </c>
      <c r="E339" s="614" t="str">
        <f>IF(B339="","",IFERROR(VLOOKUP(B339,'SINAPI12-24'!$A$5:$H$17812,3,FALSE),VLOOKUP(ORÇAMENTO!B339,COMPOSIÇÕES!$A$9:$G$412,4,FALSE)))</f>
        <v>UN</v>
      </c>
      <c r="F339" s="112">
        <v>38</v>
      </c>
      <c r="G339" s="615"/>
      <c r="H339" s="110">
        <v>0.29310000000000003</v>
      </c>
      <c r="I339" s="104">
        <f t="shared" si="296"/>
        <v>0</v>
      </c>
      <c r="J339" s="471">
        <f t="shared" si="290"/>
        <v>0</v>
      </c>
      <c r="K339" s="890"/>
      <c r="L339" s="66"/>
      <c r="M339" s="170"/>
      <c r="N339" s="339"/>
      <c r="O339" s="277"/>
      <c r="P339" s="66"/>
      <c r="Q339" s="170"/>
      <c r="R339" s="339"/>
      <c r="S339" s="330"/>
      <c r="T339" s="354"/>
      <c r="U339" s="170"/>
      <c r="V339" s="363"/>
      <c r="W339" s="21"/>
      <c r="X339" s="354"/>
      <c r="Y339" s="168"/>
      <c r="Z339" s="341"/>
      <c r="AA339" s="277"/>
      <c r="AB339" s="354"/>
      <c r="AC339" s="168"/>
      <c r="AD339" s="341"/>
      <c r="AE339" s="277"/>
      <c r="AF339" s="66"/>
      <c r="AG339" s="170"/>
      <c r="AH339" s="339"/>
      <c r="AI339" s="277"/>
      <c r="AJ339" s="66"/>
      <c r="AK339" s="170"/>
      <c r="AL339" s="339"/>
      <c r="AM339" s="151"/>
      <c r="AN339" s="66"/>
      <c r="AO339" s="170"/>
      <c r="AP339" s="339"/>
      <c r="AQ339" s="151"/>
      <c r="AR339" s="66"/>
      <c r="AS339" s="170"/>
      <c r="AT339" s="339"/>
      <c r="AU339" s="151"/>
      <c r="AV339" s="364"/>
      <c r="AW339" s="170"/>
      <c r="AX339" s="479"/>
      <c r="AY339" s="151"/>
      <c r="AZ339" s="297"/>
      <c r="BA339" s="170"/>
      <c r="BB339" s="479"/>
      <c r="BC339" s="151"/>
      <c r="BD339" s="66"/>
      <c r="BE339" s="170">
        <f t="shared" si="270"/>
        <v>0</v>
      </c>
      <c r="BF339" s="339">
        <f t="shared" si="297"/>
        <v>0</v>
      </c>
      <c r="BG339" s="163"/>
      <c r="BH339" s="66"/>
      <c r="BI339" s="170">
        <f t="shared" si="271"/>
        <v>0</v>
      </c>
      <c r="BJ339" s="339">
        <f t="shared" si="298"/>
        <v>0</v>
      </c>
      <c r="BL339" s="66"/>
      <c r="BM339" s="170">
        <f t="shared" si="299"/>
        <v>0</v>
      </c>
      <c r="BN339" s="339">
        <f t="shared" si="300"/>
        <v>0</v>
      </c>
      <c r="BP339" s="66">
        <f t="shared" si="273"/>
        <v>0</v>
      </c>
      <c r="BQ339" s="170">
        <f t="shared" si="274"/>
        <v>0</v>
      </c>
      <c r="BR339" s="339">
        <f t="shared" si="301"/>
        <v>0</v>
      </c>
      <c r="BT339" s="66"/>
      <c r="BU339" s="170">
        <f t="shared" si="276"/>
        <v>0</v>
      </c>
      <c r="BV339" s="339">
        <f t="shared" si="302"/>
        <v>0</v>
      </c>
      <c r="BX339" s="418">
        <f t="shared" si="278"/>
        <v>0</v>
      </c>
      <c r="BY339" s="170">
        <f t="shared" si="279"/>
        <v>0</v>
      </c>
      <c r="BZ339" s="339">
        <v>0</v>
      </c>
      <c r="CB339" s="418">
        <f t="shared" si="280"/>
        <v>0</v>
      </c>
      <c r="CC339" s="170">
        <f t="shared" si="281"/>
        <v>0</v>
      </c>
      <c r="CD339" s="339">
        <v>0</v>
      </c>
      <c r="CF339" s="418">
        <v>0</v>
      </c>
      <c r="CG339" s="170">
        <v>0</v>
      </c>
      <c r="CH339" s="339">
        <v>0</v>
      </c>
      <c r="CJ339" s="418">
        <v>0</v>
      </c>
      <c r="CK339" s="170">
        <v>0</v>
      </c>
      <c r="CL339" s="339">
        <v>0</v>
      </c>
    </row>
    <row r="340" spans="1:90" ht="15" customHeight="1" outlineLevel="1">
      <c r="A340" s="140" t="s">
        <v>15</v>
      </c>
      <c r="B340" s="107">
        <v>89724</v>
      </c>
      <c r="C340" s="13" t="s">
        <v>13636</v>
      </c>
      <c r="D340" s="593" t="str">
        <f>IF(B340="","",IFERROR(VLOOKUP(B340,'SINAPI12-24'!$A$5:$H$17812,2,FALSE),VLOOKUP(ORÇAMENTO!B340,COMPOSIÇÕES!$A$9:$G$412,3,FALSE)))</f>
        <v>JOELHO 90 GRAUS, PVC, SERIE NORMAL, ESGOTO PREDIAL, DN 40 MM, JUNTA SOLDÁVEL, FORNECIDO E INSTALADO EM RAMAL DE DESCARGA OU RAMAL DE ESGOTO SANITÁRIO. AF_08/2022</v>
      </c>
      <c r="E340" s="614" t="str">
        <f>IF(B340="","",IFERROR(VLOOKUP(B340,'SINAPI12-24'!$A$5:$H$17812,3,FALSE),VLOOKUP(ORÇAMENTO!B340,COMPOSIÇÕES!$A$9:$G$412,4,FALSE)))</f>
        <v>UN</v>
      </c>
      <c r="F340" s="112">
        <v>166</v>
      </c>
      <c r="G340" s="615"/>
      <c r="H340" s="110">
        <v>0.29310000000000003</v>
      </c>
      <c r="I340" s="104">
        <f t="shared" si="296"/>
        <v>0</v>
      </c>
      <c r="J340" s="471">
        <f t="shared" si="290"/>
        <v>0</v>
      </c>
      <c r="K340" s="890"/>
      <c r="L340" s="66"/>
      <c r="M340" s="170"/>
      <c r="N340" s="339"/>
      <c r="O340" s="277"/>
      <c r="P340" s="66"/>
      <c r="Q340" s="170"/>
      <c r="R340" s="339"/>
      <c r="S340" s="330"/>
      <c r="T340" s="354"/>
      <c r="U340" s="170"/>
      <c r="V340" s="363"/>
      <c r="W340" s="21"/>
      <c r="X340" s="354"/>
      <c r="Y340" s="168"/>
      <c r="Z340" s="341"/>
      <c r="AA340" s="277"/>
      <c r="AB340" s="354"/>
      <c r="AC340" s="168"/>
      <c r="AD340" s="341"/>
      <c r="AE340" s="277"/>
      <c r="AF340" s="66"/>
      <c r="AG340" s="170"/>
      <c r="AH340" s="339"/>
      <c r="AI340" s="277"/>
      <c r="AJ340" s="66"/>
      <c r="AK340" s="170"/>
      <c r="AL340" s="339"/>
      <c r="AM340" s="151"/>
      <c r="AN340" s="66"/>
      <c r="AO340" s="170"/>
      <c r="AP340" s="339"/>
      <c r="AQ340" s="151"/>
      <c r="AR340" s="66"/>
      <c r="AS340" s="170"/>
      <c r="AT340" s="339"/>
      <c r="AU340" s="151"/>
      <c r="AV340" s="364"/>
      <c r="AW340" s="170"/>
      <c r="AX340" s="479"/>
      <c r="AY340" s="151"/>
      <c r="AZ340" s="297"/>
      <c r="BA340" s="170"/>
      <c r="BB340" s="479"/>
      <c r="BC340" s="151"/>
      <c r="BD340" s="66"/>
      <c r="BE340" s="170">
        <f t="shared" si="270"/>
        <v>0</v>
      </c>
      <c r="BF340" s="339">
        <f t="shared" si="297"/>
        <v>0</v>
      </c>
      <c r="BG340" s="163"/>
      <c r="BH340" s="66"/>
      <c r="BI340" s="170">
        <f t="shared" si="271"/>
        <v>0</v>
      </c>
      <c r="BJ340" s="339">
        <f t="shared" si="298"/>
        <v>0</v>
      </c>
      <c r="BL340" s="66"/>
      <c r="BM340" s="170">
        <f t="shared" si="299"/>
        <v>0</v>
      </c>
      <c r="BN340" s="339">
        <f t="shared" si="300"/>
        <v>0</v>
      </c>
      <c r="BP340" s="66">
        <f t="shared" si="273"/>
        <v>0</v>
      </c>
      <c r="BQ340" s="170">
        <f t="shared" si="274"/>
        <v>0</v>
      </c>
      <c r="BR340" s="339">
        <f t="shared" si="301"/>
        <v>0</v>
      </c>
      <c r="BT340" s="66"/>
      <c r="BU340" s="170">
        <f t="shared" si="276"/>
        <v>0</v>
      </c>
      <c r="BV340" s="339">
        <f t="shared" si="302"/>
        <v>0</v>
      </c>
      <c r="BX340" s="418">
        <f t="shared" si="278"/>
        <v>0</v>
      </c>
      <c r="BY340" s="170">
        <f t="shared" si="279"/>
        <v>0</v>
      </c>
      <c r="BZ340" s="339">
        <v>0</v>
      </c>
      <c r="CB340" s="418">
        <f t="shared" si="280"/>
        <v>0</v>
      </c>
      <c r="CC340" s="170">
        <f t="shared" si="281"/>
        <v>0</v>
      </c>
      <c r="CD340" s="339">
        <v>0</v>
      </c>
      <c r="CF340" s="418">
        <v>0</v>
      </c>
      <c r="CG340" s="170">
        <v>0</v>
      </c>
      <c r="CH340" s="339">
        <v>0</v>
      </c>
      <c r="CJ340" s="418">
        <v>0</v>
      </c>
      <c r="CK340" s="170">
        <v>0</v>
      </c>
      <c r="CL340" s="339">
        <v>0</v>
      </c>
    </row>
    <row r="341" spans="1:90" ht="15" customHeight="1" outlineLevel="1">
      <c r="A341" s="140" t="s">
        <v>15</v>
      </c>
      <c r="B341" s="107">
        <v>89569</v>
      </c>
      <c r="C341" s="13" t="s">
        <v>13637</v>
      </c>
      <c r="D341" s="593" t="str">
        <f>IF(B341="","",IFERROR(VLOOKUP(B341,'SINAPI12-24'!$A$5:$H$17812,2,FALSE),VLOOKUP(ORÇAMENTO!B341,COMPOSIÇÕES!$A$9:$G$412,3,FALSE)))</f>
        <v>JUNÇÃO SIMPLES, PVC, SERIE R, ÁGUA PLUVIAL, DN 100 X 75 MM, JUNTA ELÁSTICA, FORNECIDO E INSTALADO EM RAMAL DE ENCAMINHAMENTO. AF_06/2022</v>
      </c>
      <c r="E341" s="614" t="str">
        <f>IF(B341="","",IFERROR(VLOOKUP(B341,'SINAPI12-24'!$A$5:$H$17812,3,FALSE),VLOOKUP(ORÇAMENTO!B341,COMPOSIÇÕES!$A$9:$G$412,4,FALSE)))</f>
        <v>UN</v>
      </c>
      <c r="F341" s="112">
        <v>20</v>
      </c>
      <c r="G341" s="615"/>
      <c r="H341" s="110">
        <v>0.29310000000000003</v>
      </c>
      <c r="I341" s="104">
        <f t="shared" si="296"/>
        <v>0</v>
      </c>
      <c r="J341" s="471">
        <f t="shared" si="290"/>
        <v>0</v>
      </c>
      <c r="K341" s="890"/>
      <c r="L341" s="66"/>
      <c r="M341" s="170"/>
      <c r="N341" s="339"/>
      <c r="O341" s="277"/>
      <c r="P341" s="66"/>
      <c r="Q341" s="170"/>
      <c r="R341" s="339"/>
      <c r="S341" s="330"/>
      <c r="T341" s="354"/>
      <c r="U341" s="170"/>
      <c r="V341" s="363"/>
      <c r="W341" s="21"/>
      <c r="X341" s="354"/>
      <c r="Y341" s="168"/>
      <c r="Z341" s="341"/>
      <c r="AA341" s="277"/>
      <c r="AB341" s="354"/>
      <c r="AC341" s="168"/>
      <c r="AD341" s="341"/>
      <c r="AE341" s="277"/>
      <c r="AF341" s="66"/>
      <c r="AG341" s="170"/>
      <c r="AH341" s="339"/>
      <c r="AI341" s="277"/>
      <c r="AJ341" s="66"/>
      <c r="AK341" s="170"/>
      <c r="AL341" s="339"/>
      <c r="AM341" s="151"/>
      <c r="AN341" s="66"/>
      <c r="AO341" s="170"/>
      <c r="AP341" s="339"/>
      <c r="AQ341" s="151"/>
      <c r="AR341" s="66"/>
      <c r="AS341" s="170"/>
      <c r="AT341" s="339"/>
      <c r="AU341" s="151"/>
      <c r="AV341" s="364"/>
      <c r="AW341" s="170"/>
      <c r="AX341" s="479"/>
      <c r="AY341" s="151"/>
      <c r="AZ341" s="297"/>
      <c r="BA341" s="170"/>
      <c r="BB341" s="479"/>
      <c r="BC341" s="151"/>
      <c r="BD341" s="66"/>
      <c r="BE341" s="170">
        <f t="shared" si="270"/>
        <v>0</v>
      </c>
      <c r="BF341" s="339">
        <f t="shared" si="297"/>
        <v>0</v>
      </c>
      <c r="BG341" s="163"/>
      <c r="BH341" s="66"/>
      <c r="BI341" s="170">
        <f t="shared" si="271"/>
        <v>0</v>
      </c>
      <c r="BJ341" s="339">
        <f t="shared" si="298"/>
        <v>0</v>
      </c>
      <c r="BL341" s="66"/>
      <c r="BM341" s="170">
        <f t="shared" si="299"/>
        <v>0</v>
      </c>
      <c r="BN341" s="339">
        <f t="shared" si="300"/>
        <v>0</v>
      </c>
      <c r="BP341" s="66">
        <f t="shared" si="273"/>
        <v>0</v>
      </c>
      <c r="BQ341" s="170">
        <f t="shared" si="274"/>
        <v>0</v>
      </c>
      <c r="BR341" s="339">
        <f t="shared" si="301"/>
        <v>0</v>
      </c>
      <c r="BT341" s="66"/>
      <c r="BU341" s="170">
        <f t="shared" si="276"/>
        <v>0</v>
      </c>
      <c r="BV341" s="339">
        <f t="shared" si="302"/>
        <v>0</v>
      </c>
      <c r="BX341" s="418">
        <f t="shared" si="278"/>
        <v>0</v>
      </c>
      <c r="BY341" s="170">
        <f t="shared" si="279"/>
        <v>0</v>
      </c>
      <c r="BZ341" s="339">
        <v>0</v>
      </c>
      <c r="CB341" s="418">
        <f t="shared" si="280"/>
        <v>0</v>
      </c>
      <c r="CC341" s="170">
        <f t="shared" si="281"/>
        <v>0</v>
      </c>
      <c r="CD341" s="339">
        <v>0</v>
      </c>
      <c r="CF341" s="418">
        <v>0</v>
      </c>
      <c r="CG341" s="170">
        <v>0</v>
      </c>
      <c r="CH341" s="339">
        <v>0</v>
      </c>
      <c r="CJ341" s="418">
        <v>0</v>
      </c>
      <c r="CK341" s="170">
        <v>0</v>
      </c>
      <c r="CL341" s="339">
        <v>0</v>
      </c>
    </row>
    <row r="342" spans="1:90" ht="15" customHeight="1" outlineLevel="1">
      <c r="A342" s="140" t="s">
        <v>15</v>
      </c>
      <c r="B342" s="107">
        <v>89569</v>
      </c>
      <c r="C342" s="13" t="s">
        <v>13638</v>
      </c>
      <c r="D342" s="593" t="str">
        <f>IF(B342="","",IFERROR(VLOOKUP(B342,'SINAPI12-24'!$A$5:$H$17812,2,FALSE),VLOOKUP(ORÇAMENTO!B342,COMPOSIÇÕES!$A$9:$G$412,3,FALSE)))</f>
        <v>JUNÇÃO SIMPLES, PVC, SERIE R, ÁGUA PLUVIAL, DN 100 X 75 MM, JUNTA ELÁSTICA, FORNECIDO E INSTALADO EM RAMAL DE ENCAMINHAMENTO. AF_06/2022</v>
      </c>
      <c r="E342" s="614" t="str">
        <f>IF(B342="","",IFERROR(VLOOKUP(B342,'SINAPI12-24'!$A$5:$H$17812,3,FALSE),VLOOKUP(ORÇAMENTO!B342,COMPOSIÇÕES!$A$9:$G$412,4,FALSE)))</f>
        <v>UN</v>
      </c>
      <c r="F342" s="112">
        <v>4</v>
      </c>
      <c r="G342" s="615"/>
      <c r="H342" s="110">
        <v>0.29310000000000003</v>
      </c>
      <c r="I342" s="104">
        <f t="shared" si="296"/>
        <v>0</v>
      </c>
      <c r="J342" s="471">
        <f t="shared" si="290"/>
        <v>0</v>
      </c>
      <c r="K342" s="890"/>
      <c r="L342" s="66"/>
      <c r="M342" s="170"/>
      <c r="N342" s="339"/>
      <c r="O342" s="277"/>
      <c r="P342" s="66"/>
      <c r="Q342" s="170"/>
      <c r="R342" s="339"/>
      <c r="S342" s="330"/>
      <c r="T342" s="354"/>
      <c r="U342" s="170"/>
      <c r="V342" s="363"/>
      <c r="W342" s="21"/>
      <c r="X342" s="354"/>
      <c r="Y342" s="168"/>
      <c r="Z342" s="341"/>
      <c r="AA342" s="277"/>
      <c r="AB342" s="354"/>
      <c r="AC342" s="168"/>
      <c r="AD342" s="341"/>
      <c r="AE342" s="277"/>
      <c r="AF342" s="66"/>
      <c r="AG342" s="170"/>
      <c r="AH342" s="339"/>
      <c r="AI342" s="277"/>
      <c r="AJ342" s="66"/>
      <c r="AK342" s="170"/>
      <c r="AL342" s="339"/>
      <c r="AM342" s="151"/>
      <c r="AN342" s="66"/>
      <c r="AO342" s="170"/>
      <c r="AP342" s="339"/>
      <c r="AQ342" s="151"/>
      <c r="AR342" s="66"/>
      <c r="AS342" s="170"/>
      <c r="AT342" s="339"/>
      <c r="AU342" s="151"/>
      <c r="AV342" s="364"/>
      <c r="AW342" s="170"/>
      <c r="AX342" s="479"/>
      <c r="AY342" s="151"/>
      <c r="AZ342" s="297"/>
      <c r="BA342" s="170"/>
      <c r="BB342" s="479"/>
      <c r="BC342" s="151"/>
      <c r="BD342" s="66"/>
      <c r="BE342" s="170">
        <f t="shared" si="270"/>
        <v>0</v>
      </c>
      <c r="BF342" s="339">
        <f t="shared" si="297"/>
        <v>0</v>
      </c>
      <c r="BG342" s="163"/>
      <c r="BH342" s="66"/>
      <c r="BI342" s="170">
        <f t="shared" si="271"/>
        <v>0</v>
      </c>
      <c r="BJ342" s="339">
        <f t="shared" si="298"/>
        <v>0</v>
      </c>
      <c r="BL342" s="66"/>
      <c r="BM342" s="170">
        <f t="shared" si="299"/>
        <v>0</v>
      </c>
      <c r="BN342" s="339">
        <f t="shared" si="300"/>
        <v>0</v>
      </c>
      <c r="BP342" s="66">
        <f t="shared" si="273"/>
        <v>0</v>
      </c>
      <c r="BQ342" s="170">
        <f t="shared" si="274"/>
        <v>0</v>
      </c>
      <c r="BR342" s="339">
        <f t="shared" si="301"/>
        <v>0</v>
      </c>
      <c r="BT342" s="66"/>
      <c r="BU342" s="170">
        <f t="shared" si="276"/>
        <v>0</v>
      </c>
      <c r="BV342" s="339">
        <f t="shared" si="302"/>
        <v>0</v>
      </c>
      <c r="BX342" s="418">
        <f t="shared" si="278"/>
        <v>0</v>
      </c>
      <c r="BY342" s="170">
        <f t="shared" si="279"/>
        <v>0</v>
      </c>
      <c r="BZ342" s="339">
        <v>0</v>
      </c>
      <c r="CB342" s="418">
        <f t="shared" si="280"/>
        <v>0</v>
      </c>
      <c r="CC342" s="170">
        <f t="shared" si="281"/>
        <v>0</v>
      </c>
      <c r="CD342" s="339">
        <v>0</v>
      </c>
      <c r="CF342" s="418">
        <v>0</v>
      </c>
      <c r="CG342" s="170">
        <v>0</v>
      </c>
      <c r="CH342" s="339">
        <v>0</v>
      </c>
      <c r="CJ342" s="418">
        <v>0</v>
      </c>
      <c r="CK342" s="170">
        <v>0</v>
      </c>
      <c r="CL342" s="339">
        <v>0</v>
      </c>
    </row>
    <row r="343" spans="1:90" ht="15" customHeight="1" outlineLevel="1">
      <c r="A343" s="140" t="s">
        <v>15</v>
      </c>
      <c r="B343" s="107">
        <v>89690</v>
      </c>
      <c r="C343" s="13" t="s">
        <v>13639</v>
      </c>
      <c r="D343" s="593" t="str">
        <f>IF(B343="","",IFERROR(VLOOKUP(B343,'SINAPI12-24'!$A$5:$H$17812,2,FALSE),VLOOKUP(ORÇAMENTO!B343,COMPOSIÇÕES!$A$9:$G$412,3,FALSE)))</f>
        <v>JUNÇÃO SIMPLES, PVC, SERIE R, ÁGUA PLUVIAL, DN 100 X 100 MM, JUNTA ELÁSTICA, FORNECIDO E INSTALADO EM CONDUTORES VERTICAIS DE ÁGUAS PLUVIAIS. AF_06/2022</v>
      </c>
      <c r="E343" s="614" t="str">
        <f>IF(B343="","",IFERROR(VLOOKUP(B343,'SINAPI12-24'!$A$5:$H$17812,3,FALSE),VLOOKUP(ORÇAMENTO!B343,COMPOSIÇÕES!$A$9:$G$412,4,FALSE)))</f>
        <v>UN</v>
      </c>
      <c r="F343" s="112">
        <v>16</v>
      </c>
      <c r="G343" s="615"/>
      <c r="H343" s="110">
        <v>0.29310000000000003</v>
      </c>
      <c r="I343" s="104">
        <f t="shared" si="296"/>
        <v>0</v>
      </c>
      <c r="J343" s="471">
        <f t="shared" si="290"/>
        <v>0</v>
      </c>
      <c r="K343" s="890"/>
      <c r="L343" s="66"/>
      <c r="M343" s="170"/>
      <c r="N343" s="339"/>
      <c r="O343" s="277"/>
      <c r="P343" s="66"/>
      <c r="Q343" s="170"/>
      <c r="R343" s="339"/>
      <c r="S343" s="330"/>
      <c r="T343" s="354"/>
      <c r="U343" s="170"/>
      <c r="V343" s="363"/>
      <c r="W343" s="21"/>
      <c r="X343" s="354"/>
      <c r="Y343" s="168"/>
      <c r="Z343" s="341"/>
      <c r="AA343" s="277"/>
      <c r="AB343" s="354"/>
      <c r="AC343" s="168"/>
      <c r="AD343" s="341"/>
      <c r="AE343" s="277"/>
      <c r="AF343" s="66"/>
      <c r="AG343" s="170"/>
      <c r="AH343" s="339"/>
      <c r="AI343" s="277"/>
      <c r="AJ343" s="66"/>
      <c r="AK343" s="170"/>
      <c r="AL343" s="339"/>
      <c r="AM343" s="151"/>
      <c r="AN343" s="66"/>
      <c r="AO343" s="170"/>
      <c r="AP343" s="339"/>
      <c r="AQ343" s="151"/>
      <c r="AR343" s="66"/>
      <c r="AS343" s="170"/>
      <c r="AT343" s="339"/>
      <c r="AU343" s="151"/>
      <c r="AV343" s="364"/>
      <c r="AW343" s="170"/>
      <c r="AX343" s="479"/>
      <c r="AY343" s="151"/>
      <c r="AZ343" s="297"/>
      <c r="BA343" s="170"/>
      <c r="BB343" s="479"/>
      <c r="BC343" s="151"/>
      <c r="BD343" s="66"/>
      <c r="BE343" s="170">
        <f t="shared" si="270"/>
        <v>0</v>
      </c>
      <c r="BF343" s="339">
        <f t="shared" si="297"/>
        <v>0</v>
      </c>
      <c r="BG343" s="163"/>
      <c r="BH343" s="66"/>
      <c r="BI343" s="170">
        <f t="shared" si="271"/>
        <v>0</v>
      </c>
      <c r="BJ343" s="339">
        <f t="shared" si="298"/>
        <v>0</v>
      </c>
      <c r="BL343" s="66"/>
      <c r="BM343" s="170">
        <f t="shared" si="299"/>
        <v>0</v>
      </c>
      <c r="BN343" s="339">
        <f t="shared" si="300"/>
        <v>0</v>
      </c>
      <c r="BP343" s="66">
        <f t="shared" si="273"/>
        <v>0</v>
      </c>
      <c r="BQ343" s="170">
        <f t="shared" si="274"/>
        <v>0</v>
      </c>
      <c r="BR343" s="339">
        <f t="shared" si="301"/>
        <v>0</v>
      </c>
      <c r="BT343" s="66"/>
      <c r="BU343" s="170">
        <f t="shared" si="276"/>
        <v>0</v>
      </c>
      <c r="BV343" s="339">
        <f t="shared" si="302"/>
        <v>0</v>
      </c>
      <c r="BX343" s="418">
        <f t="shared" si="278"/>
        <v>0</v>
      </c>
      <c r="BY343" s="170">
        <f t="shared" si="279"/>
        <v>0</v>
      </c>
      <c r="BZ343" s="339">
        <v>0</v>
      </c>
      <c r="CB343" s="418">
        <f t="shared" si="280"/>
        <v>0</v>
      </c>
      <c r="CC343" s="170">
        <f t="shared" si="281"/>
        <v>0</v>
      </c>
      <c r="CD343" s="339">
        <v>0</v>
      </c>
      <c r="CF343" s="418">
        <v>0</v>
      </c>
      <c r="CG343" s="170">
        <v>0</v>
      </c>
      <c r="CH343" s="339">
        <v>0</v>
      </c>
      <c r="CJ343" s="418">
        <v>0</v>
      </c>
      <c r="CK343" s="170">
        <v>0</v>
      </c>
      <c r="CL343" s="339">
        <v>0</v>
      </c>
    </row>
    <row r="344" spans="1:90" ht="15" customHeight="1" outlineLevel="1">
      <c r="A344" s="140" t="s">
        <v>15</v>
      </c>
      <c r="B344" s="107">
        <v>89685</v>
      </c>
      <c r="C344" s="13" t="s">
        <v>13640</v>
      </c>
      <c r="D344" s="593" t="str">
        <f>IF(B344="","",IFERROR(VLOOKUP(B344,'SINAPI12-24'!$A$5:$H$17812,2,FALSE),VLOOKUP(ORÇAMENTO!B344,COMPOSIÇÕES!$A$9:$G$412,3,FALSE)))</f>
        <v>JUNÇÃO SIMPLES, PVC, SERIE R, ÁGUA PLUVIAL, DN 75 X 75 MM, JUNTA ELÁSTICA, FORNECIDO E INSTALADO EM CONDUTORES VERTICAIS DE ÁGUAS PLUVIAIS. AF_06/2022</v>
      </c>
      <c r="E344" s="614" t="str">
        <f>IF(B344="","",IFERROR(VLOOKUP(B344,'SINAPI12-24'!$A$5:$H$17812,3,FALSE),VLOOKUP(ORÇAMENTO!B344,COMPOSIÇÕES!$A$9:$G$412,4,FALSE)))</f>
        <v>UN</v>
      </c>
      <c r="F344" s="112">
        <v>6</v>
      </c>
      <c r="G344" s="615"/>
      <c r="H344" s="110">
        <v>0.29310000000000003</v>
      </c>
      <c r="I344" s="104">
        <f t="shared" si="296"/>
        <v>0</v>
      </c>
      <c r="J344" s="471">
        <f t="shared" si="290"/>
        <v>0</v>
      </c>
      <c r="K344" s="890"/>
      <c r="L344" s="66"/>
      <c r="M344" s="170"/>
      <c r="N344" s="339"/>
      <c r="O344" s="277"/>
      <c r="P344" s="66"/>
      <c r="Q344" s="170"/>
      <c r="R344" s="339"/>
      <c r="S344" s="330"/>
      <c r="T344" s="354"/>
      <c r="U344" s="170"/>
      <c r="V344" s="363"/>
      <c r="W344" s="21"/>
      <c r="X344" s="354"/>
      <c r="Y344" s="168"/>
      <c r="Z344" s="341"/>
      <c r="AA344" s="277"/>
      <c r="AB344" s="354"/>
      <c r="AC344" s="168"/>
      <c r="AD344" s="341"/>
      <c r="AE344" s="277"/>
      <c r="AF344" s="66"/>
      <c r="AG344" s="170"/>
      <c r="AH344" s="339"/>
      <c r="AI344" s="277"/>
      <c r="AJ344" s="66"/>
      <c r="AK344" s="170"/>
      <c r="AL344" s="339"/>
      <c r="AM344" s="151"/>
      <c r="AN344" s="66"/>
      <c r="AO344" s="170"/>
      <c r="AP344" s="339"/>
      <c r="AQ344" s="151"/>
      <c r="AR344" s="66"/>
      <c r="AS344" s="170"/>
      <c r="AT344" s="339"/>
      <c r="AU344" s="151"/>
      <c r="AV344" s="364"/>
      <c r="AW344" s="170"/>
      <c r="AX344" s="479"/>
      <c r="AY344" s="151"/>
      <c r="AZ344" s="297"/>
      <c r="BA344" s="170"/>
      <c r="BB344" s="479"/>
      <c r="BC344" s="151"/>
      <c r="BD344" s="66"/>
      <c r="BE344" s="170">
        <f t="shared" si="270"/>
        <v>0</v>
      </c>
      <c r="BF344" s="339">
        <f t="shared" si="297"/>
        <v>0</v>
      </c>
      <c r="BG344" s="163"/>
      <c r="BH344" s="66"/>
      <c r="BI344" s="170">
        <f t="shared" si="271"/>
        <v>0</v>
      </c>
      <c r="BJ344" s="339">
        <f t="shared" si="298"/>
        <v>0</v>
      </c>
      <c r="BL344" s="66"/>
      <c r="BM344" s="170">
        <f t="shared" si="299"/>
        <v>0</v>
      </c>
      <c r="BN344" s="339">
        <f t="shared" si="300"/>
        <v>0</v>
      </c>
      <c r="BP344" s="66">
        <f t="shared" si="273"/>
        <v>0</v>
      </c>
      <c r="BQ344" s="170">
        <f t="shared" si="274"/>
        <v>0</v>
      </c>
      <c r="BR344" s="339">
        <f t="shared" si="301"/>
        <v>0</v>
      </c>
      <c r="BT344" s="66"/>
      <c r="BU344" s="170">
        <f t="shared" si="276"/>
        <v>0</v>
      </c>
      <c r="BV344" s="339">
        <f t="shared" si="302"/>
        <v>0</v>
      </c>
      <c r="BX344" s="418">
        <f t="shared" si="278"/>
        <v>0</v>
      </c>
      <c r="BY344" s="170">
        <f t="shared" si="279"/>
        <v>0</v>
      </c>
      <c r="BZ344" s="339">
        <v>0</v>
      </c>
      <c r="CB344" s="418">
        <f t="shared" si="280"/>
        <v>0</v>
      </c>
      <c r="CC344" s="170">
        <f t="shared" si="281"/>
        <v>0</v>
      </c>
      <c r="CD344" s="339">
        <v>0</v>
      </c>
      <c r="CF344" s="418">
        <v>0</v>
      </c>
      <c r="CG344" s="170">
        <v>0</v>
      </c>
      <c r="CH344" s="339">
        <v>0</v>
      </c>
      <c r="CJ344" s="418">
        <v>0</v>
      </c>
      <c r="CK344" s="170">
        <v>0</v>
      </c>
      <c r="CL344" s="339">
        <v>0</v>
      </c>
    </row>
    <row r="345" spans="1:90" ht="15" customHeight="1" outlineLevel="1">
      <c r="A345" s="140" t="s">
        <v>15</v>
      </c>
      <c r="B345" s="107">
        <v>89685</v>
      </c>
      <c r="C345" s="13" t="s">
        <v>13641</v>
      </c>
      <c r="D345" s="593" t="str">
        <f>IF(B345="","",IFERROR(VLOOKUP(B345,'SINAPI12-24'!$A$5:$H$17812,2,FALSE),VLOOKUP(ORÇAMENTO!B345,COMPOSIÇÕES!$A$9:$G$412,3,FALSE)))</f>
        <v>JUNÇÃO SIMPLES, PVC, SERIE R, ÁGUA PLUVIAL, DN 75 X 75 MM, JUNTA ELÁSTICA, FORNECIDO E INSTALADO EM CONDUTORES VERTICAIS DE ÁGUAS PLUVIAIS. AF_06/2022</v>
      </c>
      <c r="E345" s="614" t="str">
        <f>IF(B345="","",IFERROR(VLOOKUP(B345,'SINAPI12-24'!$A$5:$H$17812,3,FALSE),VLOOKUP(ORÇAMENTO!B345,COMPOSIÇÕES!$A$9:$G$412,4,FALSE)))</f>
        <v>UN</v>
      </c>
      <c r="F345" s="112">
        <v>2</v>
      </c>
      <c r="G345" s="615"/>
      <c r="H345" s="110">
        <v>0.29310000000000003</v>
      </c>
      <c r="I345" s="104">
        <f t="shared" si="296"/>
        <v>0</v>
      </c>
      <c r="J345" s="471">
        <f t="shared" si="290"/>
        <v>0</v>
      </c>
      <c r="K345" s="890"/>
      <c r="L345" s="66"/>
      <c r="M345" s="170"/>
      <c r="N345" s="339"/>
      <c r="O345" s="277"/>
      <c r="P345" s="66"/>
      <c r="Q345" s="170"/>
      <c r="R345" s="339"/>
      <c r="S345" s="330"/>
      <c r="T345" s="354"/>
      <c r="U345" s="170"/>
      <c r="V345" s="363"/>
      <c r="W345" s="21"/>
      <c r="X345" s="354"/>
      <c r="Y345" s="168"/>
      <c r="Z345" s="341"/>
      <c r="AA345" s="277"/>
      <c r="AB345" s="354"/>
      <c r="AC345" s="168"/>
      <c r="AD345" s="341"/>
      <c r="AE345" s="277"/>
      <c r="AF345" s="66"/>
      <c r="AG345" s="170"/>
      <c r="AH345" s="339"/>
      <c r="AI345" s="277"/>
      <c r="AJ345" s="66"/>
      <c r="AK345" s="170"/>
      <c r="AL345" s="339"/>
      <c r="AM345" s="151"/>
      <c r="AN345" s="66"/>
      <c r="AO345" s="170"/>
      <c r="AP345" s="339"/>
      <c r="AQ345" s="151"/>
      <c r="AR345" s="66"/>
      <c r="AS345" s="170"/>
      <c r="AT345" s="339"/>
      <c r="AU345" s="151"/>
      <c r="AV345" s="364"/>
      <c r="AW345" s="170"/>
      <c r="AX345" s="479"/>
      <c r="AY345" s="151"/>
      <c r="AZ345" s="297"/>
      <c r="BA345" s="170"/>
      <c r="BB345" s="479"/>
      <c r="BC345" s="151"/>
      <c r="BD345" s="66"/>
      <c r="BE345" s="170">
        <f t="shared" ref="BE345:BE404" si="303">TRUNC(BD345*I345,2)</f>
        <v>0</v>
      </c>
      <c r="BF345" s="339">
        <f t="shared" si="297"/>
        <v>0</v>
      </c>
      <c r="BG345" s="163"/>
      <c r="BH345" s="66"/>
      <c r="BI345" s="170">
        <f t="shared" ref="BI345:BI404" si="304">TRUNC(BH345*I345,2)</f>
        <v>0</v>
      </c>
      <c r="BJ345" s="339">
        <f t="shared" ref="BJ345:BJ404" si="305">BH345/($F345-$X345-$AZ345)</f>
        <v>0</v>
      </c>
      <c r="BL345" s="66"/>
      <c r="BM345" s="170">
        <f t="shared" si="299"/>
        <v>0</v>
      </c>
      <c r="BN345" s="339">
        <f t="shared" si="300"/>
        <v>0</v>
      </c>
      <c r="BP345" s="66">
        <f t="shared" ref="BP345:BP404" si="306">L345+P345+AF345+AJ345+AN345+AR345+BD345+BH345</f>
        <v>0</v>
      </c>
      <c r="BQ345" s="170">
        <f t="shared" ref="BQ345:BQ404" si="307">M345+Q345+AG345+AK345+AO345+AS345+BE345+BI345</f>
        <v>0</v>
      </c>
      <c r="BR345" s="339">
        <f t="shared" ref="BR345:BR404" si="308">BP345/($F345-$X345-$AZ345)</f>
        <v>0</v>
      </c>
      <c r="BT345" s="66"/>
      <c r="BU345" s="170">
        <f t="shared" ref="BU345:BU404" si="309">TRUNC(BT345*I345,2)</f>
        <v>0</v>
      </c>
      <c r="BV345" s="339">
        <f t="shared" ref="BV345:BV404" si="310">BT345/($F345-$X345-$AZ345)</f>
        <v>0</v>
      </c>
      <c r="BX345" s="418">
        <f t="shared" si="278"/>
        <v>0</v>
      </c>
      <c r="BY345" s="170">
        <f t="shared" si="279"/>
        <v>0</v>
      </c>
      <c r="BZ345" s="339">
        <v>0</v>
      </c>
      <c r="CB345" s="418">
        <f t="shared" si="280"/>
        <v>0</v>
      </c>
      <c r="CC345" s="170">
        <f t="shared" si="281"/>
        <v>0</v>
      </c>
      <c r="CD345" s="339">
        <v>0</v>
      </c>
      <c r="CF345" s="418">
        <v>0</v>
      </c>
      <c r="CG345" s="170">
        <v>0</v>
      </c>
      <c r="CH345" s="339">
        <v>0</v>
      </c>
      <c r="CJ345" s="418">
        <v>0</v>
      </c>
      <c r="CK345" s="170">
        <v>0</v>
      </c>
      <c r="CL345" s="339">
        <v>0</v>
      </c>
    </row>
    <row r="346" spans="1:90" ht="15" customHeight="1" outlineLevel="1">
      <c r="A346" s="140" t="s">
        <v>15</v>
      </c>
      <c r="B346" s="107">
        <v>89561</v>
      </c>
      <c r="C346" s="13" t="s">
        <v>13642</v>
      </c>
      <c r="D346" s="593" t="str">
        <f>IF(B346="","",IFERROR(VLOOKUP(B346,'SINAPI12-24'!$A$5:$H$17812,2,FALSE),VLOOKUP(ORÇAMENTO!B346,COMPOSIÇÕES!$A$9:$G$412,3,FALSE)))</f>
        <v>JUNÇÃO SIMPLES, PVC, SERIE R, ÁGUA PLUVIAL, DN 40 MM, JUNTA SOLDÁVEL, FORNECIDO E INSTALADO EM RAMAL DE ENCAMINHAMENTO. AF_06/2022</v>
      </c>
      <c r="E346" s="614" t="str">
        <f>IF(B346="","",IFERROR(VLOOKUP(B346,'SINAPI12-24'!$A$5:$H$17812,3,FALSE),VLOOKUP(ORÇAMENTO!B346,COMPOSIÇÕES!$A$9:$G$412,4,FALSE)))</f>
        <v>UN</v>
      </c>
      <c r="F346" s="112">
        <v>1</v>
      </c>
      <c r="G346" s="615"/>
      <c r="H346" s="110">
        <v>0.29310000000000003</v>
      </c>
      <c r="I346" s="104">
        <f t="shared" si="296"/>
        <v>0</v>
      </c>
      <c r="J346" s="471">
        <f t="shared" si="290"/>
        <v>0</v>
      </c>
      <c r="K346" s="890"/>
      <c r="L346" s="66"/>
      <c r="M346" s="170"/>
      <c r="N346" s="339"/>
      <c r="O346" s="277"/>
      <c r="P346" s="66"/>
      <c r="Q346" s="170"/>
      <c r="R346" s="339"/>
      <c r="S346" s="330"/>
      <c r="T346" s="354"/>
      <c r="U346" s="170"/>
      <c r="V346" s="363"/>
      <c r="W346" s="21"/>
      <c r="X346" s="354"/>
      <c r="Y346" s="168"/>
      <c r="Z346" s="341"/>
      <c r="AA346" s="277"/>
      <c r="AB346" s="354"/>
      <c r="AC346" s="168"/>
      <c r="AD346" s="341"/>
      <c r="AE346" s="277"/>
      <c r="AF346" s="66"/>
      <c r="AG346" s="170"/>
      <c r="AH346" s="339"/>
      <c r="AI346" s="277"/>
      <c r="AJ346" s="66"/>
      <c r="AK346" s="170"/>
      <c r="AL346" s="339"/>
      <c r="AM346" s="151"/>
      <c r="AN346" s="66"/>
      <c r="AO346" s="170"/>
      <c r="AP346" s="339"/>
      <c r="AQ346" s="151"/>
      <c r="AR346" s="66"/>
      <c r="AS346" s="170"/>
      <c r="AT346" s="339"/>
      <c r="AU346" s="151"/>
      <c r="AV346" s="364"/>
      <c r="AW346" s="170"/>
      <c r="AX346" s="479"/>
      <c r="AY346" s="151"/>
      <c r="AZ346" s="297"/>
      <c r="BA346" s="170"/>
      <c r="BB346" s="479"/>
      <c r="BC346" s="151"/>
      <c r="BD346" s="66"/>
      <c r="BE346" s="170">
        <f t="shared" si="303"/>
        <v>0</v>
      </c>
      <c r="BF346" s="339">
        <f t="shared" si="297"/>
        <v>0</v>
      </c>
      <c r="BG346" s="163"/>
      <c r="BH346" s="66"/>
      <c r="BI346" s="170">
        <f t="shared" si="304"/>
        <v>0</v>
      </c>
      <c r="BJ346" s="339">
        <f t="shared" si="305"/>
        <v>0</v>
      </c>
      <c r="BL346" s="66"/>
      <c r="BM346" s="170">
        <f t="shared" si="299"/>
        <v>0</v>
      </c>
      <c r="BN346" s="339">
        <f t="shared" si="300"/>
        <v>0</v>
      </c>
      <c r="BP346" s="66">
        <f t="shared" si="306"/>
        <v>0</v>
      </c>
      <c r="BQ346" s="170">
        <f t="shared" si="307"/>
        <v>0</v>
      </c>
      <c r="BR346" s="339">
        <f t="shared" si="308"/>
        <v>0</v>
      </c>
      <c r="BT346" s="66"/>
      <c r="BU346" s="170">
        <f t="shared" si="309"/>
        <v>0</v>
      </c>
      <c r="BV346" s="339">
        <f t="shared" si="310"/>
        <v>0</v>
      </c>
      <c r="BX346" s="418">
        <f t="shared" ref="BX346:BX406" si="311">AB346</f>
        <v>0</v>
      </c>
      <c r="BY346" s="170">
        <f t="shared" ref="BY346:BY406" si="312">AC346</f>
        <v>0</v>
      </c>
      <c r="BZ346" s="339">
        <v>0</v>
      </c>
      <c r="CB346" s="418">
        <f t="shared" ref="CB346:CB406" si="313">T346-BX346</f>
        <v>0</v>
      </c>
      <c r="CC346" s="170">
        <f t="shared" ref="CC346:CC406" si="314">TRUNC(CB346*I346,2)</f>
        <v>0</v>
      </c>
      <c r="CD346" s="339">
        <v>0</v>
      </c>
      <c r="CF346" s="418">
        <v>0</v>
      </c>
      <c r="CG346" s="170">
        <v>0</v>
      </c>
      <c r="CH346" s="339">
        <v>0</v>
      </c>
      <c r="CJ346" s="418">
        <v>0</v>
      </c>
      <c r="CK346" s="170">
        <v>0</v>
      </c>
      <c r="CL346" s="339">
        <v>0</v>
      </c>
    </row>
    <row r="347" spans="1:90" ht="15" customHeight="1" outlineLevel="1">
      <c r="A347" s="193" t="s">
        <v>15</v>
      </c>
      <c r="B347" s="192">
        <v>89557</v>
      </c>
      <c r="C347" s="13" t="s">
        <v>13643</v>
      </c>
      <c r="D347" s="593" t="str">
        <f>IF(B347="","",IFERROR(VLOOKUP(B347,'SINAPI12-24'!$A$5:$H$17812,2,FALSE),VLOOKUP(ORÇAMENTO!B347,COMPOSIÇÕES!$A$9:$G$412,3,FALSE)))</f>
        <v>REDUÇÃO EXCÊNTRICA, PVC, SERIE R, ÁGUA PLUVIAL, DN 100 X 75 MM, JUNTA ELÁSTICA, FORNECIDO E INSTALADO EM RAMAL DE ENCAMINHAMENTO. AF_06/2022</v>
      </c>
      <c r="E347" s="614" t="str">
        <f>IF(B347="","",IFERROR(VLOOKUP(B347,'SINAPI12-24'!$A$5:$H$17812,3,FALSE),VLOOKUP(ORÇAMENTO!B347,COMPOSIÇÕES!$A$9:$G$412,4,FALSE)))</f>
        <v>UN</v>
      </c>
      <c r="F347" s="112">
        <v>6</v>
      </c>
      <c r="G347" s="615"/>
      <c r="H347" s="110">
        <v>0.29310000000000003</v>
      </c>
      <c r="I347" s="104">
        <f t="shared" si="296"/>
        <v>0</v>
      </c>
      <c r="J347" s="471">
        <f t="shared" si="290"/>
        <v>0</v>
      </c>
      <c r="K347" s="890"/>
      <c r="L347" s="66"/>
      <c r="M347" s="170"/>
      <c r="N347" s="339"/>
      <c r="O347" s="277"/>
      <c r="P347" s="66"/>
      <c r="Q347" s="170"/>
      <c r="R347" s="339"/>
      <c r="S347" s="330"/>
      <c r="T347" s="354"/>
      <c r="U347" s="170"/>
      <c r="V347" s="363"/>
      <c r="W347" s="21"/>
      <c r="X347" s="354"/>
      <c r="Y347" s="168"/>
      <c r="Z347" s="341"/>
      <c r="AA347" s="277"/>
      <c r="AB347" s="354"/>
      <c r="AC347" s="168"/>
      <c r="AD347" s="341"/>
      <c r="AE347" s="277"/>
      <c r="AF347" s="66"/>
      <c r="AG347" s="170"/>
      <c r="AH347" s="339"/>
      <c r="AI347" s="277"/>
      <c r="AJ347" s="66"/>
      <c r="AK347" s="170"/>
      <c r="AL347" s="339"/>
      <c r="AM347" s="151"/>
      <c r="AN347" s="66"/>
      <c r="AO347" s="170"/>
      <c r="AP347" s="339"/>
      <c r="AQ347" s="151"/>
      <c r="AR347" s="66"/>
      <c r="AS347" s="170"/>
      <c r="AT347" s="339"/>
      <c r="AU347" s="151"/>
      <c r="AV347" s="364"/>
      <c r="AW347" s="170"/>
      <c r="AX347" s="479"/>
      <c r="AY347" s="151"/>
      <c r="AZ347" s="297"/>
      <c r="BA347" s="170"/>
      <c r="BB347" s="479"/>
      <c r="BC347" s="151"/>
      <c r="BD347" s="66"/>
      <c r="BE347" s="170">
        <f t="shared" si="303"/>
        <v>0</v>
      </c>
      <c r="BF347" s="339">
        <f t="shared" si="297"/>
        <v>0</v>
      </c>
      <c r="BG347" s="163"/>
      <c r="BH347" s="66"/>
      <c r="BI347" s="170">
        <f t="shared" si="304"/>
        <v>0</v>
      </c>
      <c r="BJ347" s="339">
        <f t="shared" si="305"/>
        <v>0</v>
      </c>
      <c r="BL347" s="66"/>
      <c r="BM347" s="170">
        <f t="shared" si="299"/>
        <v>0</v>
      </c>
      <c r="BN347" s="339">
        <f t="shared" si="300"/>
        <v>0</v>
      </c>
      <c r="BP347" s="66">
        <f t="shared" si="306"/>
        <v>0</v>
      </c>
      <c r="BQ347" s="170">
        <f t="shared" si="307"/>
        <v>0</v>
      </c>
      <c r="BR347" s="339">
        <f t="shared" si="308"/>
        <v>0</v>
      </c>
      <c r="BT347" s="66"/>
      <c r="BU347" s="170">
        <f t="shared" si="309"/>
        <v>0</v>
      </c>
      <c r="BV347" s="339">
        <f t="shared" si="310"/>
        <v>0</v>
      </c>
      <c r="BX347" s="418">
        <f t="shared" si="311"/>
        <v>0</v>
      </c>
      <c r="BY347" s="170">
        <f t="shared" si="312"/>
        <v>0</v>
      </c>
      <c r="BZ347" s="339">
        <v>0</v>
      </c>
      <c r="CB347" s="418">
        <f t="shared" si="313"/>
        <v>0</v>
      </c>
      <c r="CC347" s="170">
        <f t="shared" si="314"/>
        <v>0</v>
      </c>
      <c r="CD347" s="339">
        <v>0</v>
      </c>
      <c r="CF347" s="418">
        <v>0</v>
      </c>
      <c r="CG347" s="170">
        <v>0</v>
      </c>
      <c r="CH347" s="339">
        <v>0</v>
      </c>
      <c r="CJ347" s="418">
        <v>0</v>
      </c>
      <c r="CK347" s="170">
        <v>0</v>
      </c>
      <c r="CL347" s="339">
        <v>0</v>
      </c>
    </row>
    <row r="348" spans="1:90" ht="15" customHeight="1" outlineLevel="1">
      <c r="A348" s="193" t="s">
        <v>15</v>
      </c>
      <c r="B348" s="192">
        <v>89549</v>
      </c>
      <c r="C348" s="13" t="s">
        <v>13644</v>
      </c>
      <c r="D348" s="593" t="str">
        <f>IF(B348="","",IFERROR(VLOOKUP(B348,'SINAPI12-24'!$A$5:$H$17812,2,FALSE),VLOOKUP(ORÇAMENTO!B348,COMPOSIÇÕES!$A$9:$G$412,3,FALSE)))</f>
        <v>REDUÇÃO EXCÊNTRICA, PVC, SERIE R, ÁGUA PLUVIAL, DN 75 X 50 MM, JUNTA ELÁSTICA, FORNECIDO E INSTALADO EM RAMAL DE ENCAMINHAMENTO. AF_06/2022</v>
      </c>
      <c r="E348" s="614" t="str">
        <f>IF(B348="","",IFERROR(VLOOKUP(B348,'SINAPI12-24'!$A$5:$H$17812,3,FALSE),VLOOKUP(ORÇAMENTO!B348,COMPOSIÇÕES!$A$9:$G$412,4,FALSE)))</f>
        <v>UN</v>
      </c>
      <c r="F348" s="112">
        <v>5</v>
      </c>
      <c r="G348" s="615"/>
      <c r="H348" s="110">
        <v>0.29310000000000003</v>
      </c>
      <c r="I348" s="104">
        <f t="shared" si="296"/>
        <v>0</v>
      </c>
      <c r="J348" s="471">
        <f t="shared" si="290"/>
        <v>0</v>
      </c>
      <c r="K348" s="890"/>
      <c r="L348" s="66"/>
      <c r="M348" s="170"/>
      <c r="N348" s="339"/>
      <c r="O348" s="277"/>
      <c r="P348" s="66"/>
      <c r="Q348" s="170"/>
      <c r="R348" s="339"/>
      <c r="S348" s="330"/>
      <c r="T348" s="354"/>
      <c r="U348" s="170"/>
      <c r="V348" s="363"/>
      <c r="W348" s="21"/>
      <c r="X348" s="354"/>
      <c r="Y348" s="168"/>
      <c r="Z348" s="341"/>
      <c r="AA348" s="277"/>
      <c r="AB348" s="354"/>
      <c r="AC348" s="168"/>
      <c r="AD348" s="341"/>
      <c r="AE348" s="277"/>
      <c r="AF348" s="66"/>
      <c r="AG348" s="170"/>
      <c r="AH348" s="339"/>
      <c r="AI348" s="277"/>
      <c r="AJ348" s="66"/>
      <c r="AK348" s="170"/>
      <c r="AL348" s="339"/>
      <c r="AM348" s="151"/>
      <c r="AN348" s="66"/>
      <c r="AO348" s="170"/>
      <c r="AP348" s="339"/>
      <c r="AQ348" s="151"/>
      <c r="AR348" s="66"/>
      <c r="AS348" s="170"/>
      <c r="AT348" s="339"/>
      <c r="AU348" s="151"/>
      <c r="AV348" s="364"/>
      <c r="AW348" s="170"/>
      <c r="AX348" s="479"/>
      <c r="AY348" s="151"/>
      <c r="AZ348" s="297"/>
      <c r="BA348" s="170"/>
      <c r="BB348" s="479"/>
      <c r="BC348" s="151"/>
      <c r="BD348" s="66"/>
      <c r="BE348" s="170">
        <f t="shared" si="303"/>
        <v>0</v>
      </c>
      <c r="BF348" s="339">
        <f t="shared" si="297"/>
        <v>0</v>
      </c>
      <c r="BG348" s="163"/>
      <c r="BH348" s="66"/>
      <c r="BI348" s="170">
        <f t="shared" si="304"/>
        <v>0</v>
      </c>
      <c r="BJ348" s="339">
        <f t="shared" si="305"/>
        <v>0</v>
      </c>
      <c r="BL348" s="66"/>
      <c r="BM348" s="170">
        <f t="shared" si="299"/>
        <v>0</v>
      </c>
      <c r="BN348" s="339">
        <f t="shared" si="300"/>
        <v>0</v>
      </c>
      <c r="BP348" s="66">
        <f t="shared" si="306"/>
        <v>0</v>
      </c>
      <c r="BQ348" s="170">
        <f t="shared" si="307"/>
        <v>0</v>
      </c>
      <c r="BR348" s="339">
        <f t="shared" si="308"/>
        <v>0</v>
      </c>
      <c r="BT348" s="66"/>
      <c r="BU348" s="170">
        <f t="shared" si="309"/>
        <v>0</v>
      </c>
      <c r="BV348" s="339">
        <f t="shared" si="310"/>
        <v>0</v>
      </c>
      <c r="BX348" s="418">
        <f t="shared" si="311"/>
        <v>0</v>
      </c>
      <c r="BY348" s="170">
        <f t="shared" si="312"/>
        <v>0</v>
      </c>
      <c r="BZ348" s="339">
        <v>0</v>
      </c>
      <c r="CB348" s="418">
        <f t="shared" si="313"/>
        <v>0</v>
      </c>
      <c r="CC348" s="170">
        <f t="shared" si="314"/>
        <v>0</v>
      </c>
      <c r="CD348" s="339">
        <v>0</v>
      </c>
      <c r="CF348" s="418">
        <v>0</v>
      </c>
      <c r="CG348" s="170">
        <v>0</v>
      </c>
      <c r="CH348" s="339">
        <v>0</v>
      </c>
      <c r="CJ348" s="418">
        <v>0</v>
      </c>
      <c r="CK348" s="170">
        <v>0</v>
      </c>
      <c r="CL348" s="339">
        <v>0</v>
      </c>
    </row>
    <row r="349" spans="1:90" ht="15" customHeight="1" outlineLevel="1">
      <c r="A349" s="193" t="s">
        <v>15</v>
      </c>
      <c r="B349" s="192">
        <v>89623</v>
      </c>
      <c r="C349" s="13" t="s">
        <v>13645</v>
      </c>
      <c r="D349" s="593" t="str">
        <f>IF(B349="","",IFERROR(VLOOKUP(B349,'SINAPI12-24'!$A$5:$H$17812,2,FALSE),VLOOKUP(ORÇAMENTO!B349,COMPOSIÇÕES!$A$9:$G$412,3,FALSE)))</f>
        <v>TE, PVC, SOLDÁVEL, DN 40MM, INSTALADO EM PRUMADA DE ÁGUA - FORNECIMENTO E INSTALAÇÃO. AF_06/2022</v>
      </c>
      <c r="E349" s="614" t="str">
        <f>IF(B349="","",IFERROR(VLOOKUP(B349,'SINAPI12-24'!$A$5:$H$17812,3,FALSE),VLOOKUP(ORÇAMENTO!B349,COMPOSIÇÕES!$A$9:$G$412,4,FALSE)))</f>
        <v>UN</v>
      </c>
      <c r="F349" s="112">
        <v>21</v>
      </c>
      <c r="G349" s="615"/>
      <c r="H349" s="110">
        <v>0.29310000000000003</v>
      </c>
      <c r="I349" s="104">
        <f t="shared" si="296"/>
        <v>0</v>
      </c>
      <c r="J349" s="471">
        <f t="shared" si="290"/>
        <v>0</v>
      </c>
      <c r="K349" s="890"/>
      <c r="L349" s="66"/>
      <c r="M349" s="170"/>
      <c r="N349" s="339"/>
      <c r="O349" s="277"/>
      <c r="P349" s="66"/>
      <c r="Q349" s="170"/>
      <c r="R349" s="339"/>
      <c r="S349" s="330"/>
      <c r="T349" s="354"/>
      <c r="U349" s="170"/>
      <c r="V349" s="363"/>
      <c r="W349" s="21"/>
      <c r="X349" s="354"/>
      <c r="Y349" s="168"/>
      <c r="Z349" s="341"/>
      <c r="AA349" s="277"/>
      <c r="AB349" s="354"/>
      <c r="AC349" s="168"/>
      <c r="AD349" s="341"/>
      <c r="AE349" s="277"/>
      <c r="AF349" s="66"/>
      <c r="AG349" s="170"/>
      <c r="AH349" s="339"/>
      <c r="AI349" s="277"/>
      <c r="AJ349" s="66"/>
      <c r="AK349" s="170"/>
      <c r="AL349" s="339"/>
      <c r="AM349" s="151"/>
      <c r="AN349" s="66"/>
      <c r="AO349" s="170"/>
      <c r="AP349" s="339"/>
      <c r="AQ349" s="151"/>
      <c r="AR349" s="66"/>
      <c r="AS349" s="170"/>
      <c r="AT349" s="339"/>
      <c r="AU349" s="151"/>
      <c r="AV349" s="364"/>
      <c r="AW349" s="170"/>
      <c r="AX349" s="479"/>
      <c r="AY349" s="151"/>
      <c r="AZ349" s="297"/>
      <c r="BA349" s="170"/>
      <c r="BB349" s="479"/>
      <c r="BC349" s="151"/>
      <c r="BD349" s="66"/>
      <c r="BE349" s="170">
        <f t="shared" si="303"/>
        <v>0</v>
      </c>
      <c r="BF349" s="339">
        <f t="shared" si="297"/>
        <v>0</v>
      </c>
      <c r="BG349" s="163"/>
      <c r="BH349" s="66"/>
      <c r="BI349" s="170">
        <f t="shared" si="304"/>
        <v>0</v>
      </c>
      <c r="BJ349" s="339">
        <f t="shared" si="305"/>
        <v>0</v>
      </c>
      <c r="BL349" s="66"/>
      <c r="BM349" s="170">
        <f t="shared" si="299"/>
        <v>0</v>
      </c>
      <c r="BN349" s="339">
        <f t="shared" si="300"/>
        <v>0</v>
      </c>
      <c r="BP349" s="66">
        <f t="shared" si="306"/>
        <v>0</v>
      </c>
      <c r="BQ349" s="170">
        <f t="shared" si="307"/>
        <v>0</v>
      </c>
      <c r="BR349" s="339">
        <f t="shared" si="308"/>
        <v>0</v>
      </c>
      <c r="BT349" s="66"/>
      <c r="BU349" s="170">
        <f t="shared" si="309"/>
        <v>0</v>
      </c>
      <c r="BV349" s="339">
        <f t="shared" si="310"/>
        <v>0</v>
      </c>
      <c r="BX349" s="418">
        <f t="shared" si="311"/>
        <v>0</v>
      </c>
      <c r="BY349" s="170">
        <f t="shared" si="312"/>
        <v>0</v>
      </c>
      <c r="BZ349" s="339">
        <v>0</v>
      </c>
      <c r="CB349" s="418">
        <f t="shared" si="313"/>
        <v>0</v>
      </c>
      <c r="CC349" s="170">
        <f t="shared" si="314"/>
        <v>0</v>
      </c>
      <c r="CD349" s="339">
        <v>0</v>
      </c>
      <c r="CF349" s="418">
        <v>0</v>
      </c>
      <c r="CG349" s="170">
        <v>0</v>
      </c>
      <c r="CH349" s="339">
        <v>0</v>
      </c>
      <c r="CJ349" s="418">
        <v>0</v>
      </c>
      <c r="CK349" s="170">
        <v>0</v>
      </c>
      <c r="CL349" s="339">
        <v>0</v>
      </c>
    </row>
    <row r="350" spans="1:90" ht="15" customHeight="1" outlineLevel="1">
      <c r="A350" s="193" t="s">
        <v>15</v>
      </c>
      <c r="B350" s="192">
        <v>89696</v>
      </c>
      <c r="C350" s="13" t="s">
        <v>13646</v>
      </c>
      <c r="D350" s="593" t="str">
        <f>IF(B350="","",IFERROR(VLOOKUP(B350,'SINAPI12-24'!$A$5:$H$17812,2,FALSE),VLOOKUP(ORÇAMENTO!B350,COMPOSIÇÕES!$A$9:$G$412,3,FALSE)))</f>
        <v>TÊ, PVC, SERIE R, ÁGUA PLUVIAL, DN 100 X 75 MM, JUNTA ELÁSTICA, FORNECIDO E INSTALADO EM CONDUTORES VERTICAIS DE ÁGUAS PLUVIAIS. AF_06/2022</v>
      </c>
      <c r="E350" s="614" t="str">
        <f>IF(B350="","",IFERROR(VLOOKUP(B350,'SINAPI12-24'!$A$5:$H$17812,3,FALSE),VLOOKUP(ORÇAMENTO!B350,COMPOSIÇÕES!$A$9:$G$412,4,FALSE)))</f>
        <v>UN</v>
      </c>
      <c r="F350" s="112">
        <v>13</v>
      </c>
      <c r="G350" s="615"/>
      <c r="H350" s="110">
        <v>0.29310000000000003</v>
      </c>
      <c r="I350" s="104">
        <f t="shared" si="296"/>
        <v>0</v>
      </c>
      <c r="J350" s="471">
        <f t="shared" si="290"/>
        <v>0</v>
      </c>
      <c r="K350" s="890"/>
      <c r="L350" s="66"/>
      <c r="M350" s="170"/>
      <c r="N350" s="339"/>
      <c r="O350" s="277"/>
      <c r="P350" s="66"/>
      <c r="Q350" s="170"/>
      <c r="R350" s="339"/>
      <c r="S350" s="330"/>
      <c r="T350" s="354"/>
      <c r="U350" s="170"/>
      <c r="V350" s="363"/>
      <c r="W350" s="21"/>
      <c r="X350" s="354"/>
      <c r="Y350" s="168"/>
      <c r="Z350" s="341"/>
      <c r="AA350" s="277"/>
      <c r="AB350" s="354"/>
      <c r="AC350" s="168"/>
      <c r="AD350" s="341"/>
      <c r="AE350" s="277"/>
      <c r="AF350" s="66"/>
      <c r="AG350" s="170"/>
      <c r="AH350" s="339"/>
      <c r="AI350" s="277"/>
      <c r="AJ350" s="66"/>
      <c r="AK350" s="170"/>
      <c r="AL350" s="339"/>
      <c r="AM350" s="151"/>
      <c r="AN350" s="66"/>
      <c r="AO350" s="170"/>
      <c r="AP350" s="339"/>
      <c r="AQ350" s="151"/>
      <c r="AR350" s="66"/>
      <c r="AS350" s="170"/>
      <c r="AT350" s="339"/>
      <c r="AU350" s="151"/>
      <c r="AV350" s="364"/>
      <c r="AW350" s="170"/>
      <c r="AX350" s="479"/>
      <c r="AY350" s="151"/>
      <c r="AZ350" s="297"/>
      <c r="BA350" s="170"/>
      <c r="BB350" s="479"/>
      <c r="BC350" s="151"/>
      <c r="BD350" s="66"/>
      <c r="BE350" s="170">
        <f t="shared" si="303"/>
        <v>0</v>
      </c>
      <c r="BF350" s="339">
        <f t="shared" si="297"/>
        <v>0</v>
      </c>
      <c r="BG350" s="163"/>
      <c r="BH350" s="66"/>
      <c r="BI350" s="170">
        <f t="shared" si="304"/>
        <v>0</v>
      </c>
      <c r="BJ350" s="339">
        <f t="shared" si="305"/>
        <v>0</v>
      </c>
      <c r="BL350" s="66"/>
      <c r="BM350" s="170">
        <f t="shared" si="299"/>
        <v>0</v>
      </c>
      <c r="BN350" s="339">
        <f t="shared" si="300"/>
        <v>0</v>
      </c>
      <c r="BP350" s="66">
        <f t="shared" si="306"/>
        <v>0</v>
      </c>
      <c r="BQ350" s="170">
        <f t="shared" si="307"/>
        <v>0</v>
      </c>
      <c r="BR350" s="339">
        <f t="shared" si="308"/>
        <v>0</v>
      </c>
      <c r="BT350" s="66"/>
      <c r="BU350" s="170">
        <f t="shared" si="309"/>
        <v>0</v>
      </c>
      <c r="BV350" s="339">
        <f t="shared" si="310"/>
        <v>0</v>
      </c>
      <c r="BX350" s="418">
        <f t="shared" si="311"/>
        <v>0</v>
      </c>
      <c r="BY350" s="170">
        <f t="shared" si="312"/>
        <v>0</v>
      </c>
      <c r="BZ350" s="339">
        <v>0</v>
      </c>
      <c r="CB350" s="418">
        <f t="shared" si="313"/>
        <v>0</v>
      </c>
      <c r="CC350" s="170">
        <f t="shared" si="314"/>
        <v>0</v>
      </c>
      <c r="CD350" s="339">
        <v>0</v>
      </c>
      <c r="CF350" s="418">
        <v>0</v>
      </c>
      <c r="CG350" s="170">
        <v>0</v>
      </c>
      <c r="CH350" s="339">
        <v>0</v>
      </c>
      <c r="CJ350" s="418">
        <v>0</v>
      </c>
      <c r="CK350" s="170">
        <v>0</v>
      </c>
      <c r="CL350" s="339">
        <v>0</v>
      </c>
    </row>
    <row r="351" spans="1:90" ht="15" customHeight="1" outlineLevel="1">
      <c r="A351" s="193" t="s">
        <v>15</v>
      </c>
      <c r="B351" s="192">
        <v>89696</v>
      </c>
      <c r="C351" s="13" t="s">
        <v>13647</v>
      </c>
      <c r="D351" s="593" t="str">
        <f>IF(B351="","",IFERROR(VLOOKUP(B351,'SINAPI12-24'!$A$5:$H$17812,2,FALSE),VLOOKUP(ORÇAMENTO!B351,COMPOSIÇÕES!$A$9:$G$412,3,FALSE)))</f>
        <v>TÊ, PVC, SERIE R, ÁGUA PLUVIAL, DN 100 X 75 MM, JUNTA ELÁSTICA, FORNECIDO E INSTALADO EM CONDUTORES VERTICAIS DE ÁGUAS PLUVIAIS. AF_06/2022</v>
      </c>
      <c r="E351" s="614" t="str">
        <f>IF(B351="","",IFERROR(VLOOKUP(B351,'SINAPI12-24'!$A$5:$H$17812,3,FALSE),VLOOKUP(ORÇAMENTO!B351,COMPOSIÇÕES!$A$9:$G$412,4,FALSE)))</f>
        <v>UN</v>
      </c>
      <c r="F351" s="112">
        <v>17</v>
      </c>
      <c r="G351" s="615"/>
      <c r="H351" s="110">
        <v>0.29310000000000003</v>
      </c>
      <c r="I351" s="104">
        <f t="shared" si="296"/>
        <v>0</v>
      </c>
      <c r="J351" s="471">
        <f t="shared" si="290"/>
        <v>0</v>
      </c>
      <c r="K351" s="890"/>
      <c r="L351" s="66"/>
      <c r="M351" s="170"/>
      <c r="N351" s="339"/>
      <c r="O351" s="277"/>
      <c r="P351" s="66"/>
      <c r="Q351" s="170"/>
      <c r="R351" s="339"/>
      <c r="S351" s="330"/>
      <c r="T351" s="354"/>
      <c r="U351" s="170"/>
      <c r="V351" s="363"/>
      <c r="W351" s="21"/>
      <c r="X351" s="354"/>
      <c r="Y351" s="168"/>
      <c r="Z351" s="341"/>
      <c r="AA351" s="277"/>
      <c r="AB351" s="354"/>
      <c r="AC351" s="168"/>
      <c r="AD351" s="341"/>
      <c r="AE351" s="277"/>
      <c r="AF351" s="66"/>
      <c r="AG351" s="170"/>
      <c r="AH351" s="339"/>
      <c r="AI351" s="277"/>
      <c r="AJ351" s="66"/>
      <c r="AK351" s="170"/>
      <c r="AL351" s="339"/>
      <c r="AM351" s="151"/>
      <c r="AN351" s="66"/>
      <c r="AO351" s="170"/>
      <c r="AP351" s="339"/>
      <c r="AQ351" s="151"/>
      <c r="AR351" s="66"/>
      <c r="AS351" s="170"/>
      <c r="AT351" s="339"/>
      <c r="AU351" s="151"/>
      <c r="AV351" s="364"/>
      <c r="AW351" s="170"/>
      <c r="AX351" s="479"/>
      <c r="AY351" s="151"/>
      <c r="AZ351" s="297"/>
      <c r="BA351" s="170"/>
      <c r="BB351" s="479"/>
      <c r="BC351" s="151"/>
      <c r="BD351" s="66"/>
      <c r="BE351" s="170">
        <f t="shared" si="303"/>
        <v>0</v>
      </c>
      <c r="BF351" s="339">
        <f t="shared" si="297"/>
        <v>0</v>
      </c>
      <c r="BG351" s="163"/>
      <c r="BH351" s="66"/>
      <c r="BI351" s="170">
        <f t="shared" si="304"/>
        <v>0</v>
      </c>
      <c r="BJ351" s="339">
        <f t="shared" si="305"/>
        <v>0</v>
      </c>
      <c r="BL351" s="66"/>
      <c r="BM351" s="170">
        <f t="shared" si="299"/>
        <v>0</v>
      </c>
      <c r="BN351" s="339">
        <f t="shared" si="300"/>
        <v>0</v>
      </c>
      <c r="BP351" s="66">
        <f t="shared" si="306"/>
        <v>0</v>
      </c>
      <c r="BQ351" s="170">
        <f t="shared" si="307"/>
        <v>0</v>
      </c>
      <c r="BR351" s="339">
        <f t="shared" si="308"/>
        <v>0</v>
      </c>
      <c r="BT351" s="66"/>
      <c r="BU351" s="170">
        <f t="shared" si="309"/>
        <v>0</v>
      </c>
      <c r="BV351" s="339">
        <f t="shared" si="310"/>
        <v>0</v>
      </c>
      <c r="BX351" s="418">
        <f t="shared" si="311"/>
        <v>0</v>
      </c>
      <c r="BY351" s="170">
        <f t="shared" si="312"/>
        <v>0</v>
      </c>
      <c r="BZ351" s="339">
        <v>0</v>
      </c>
      <c r="CB351" s="418">
        <f t="shared" si="313"/>
        <v>0</v>
      </c>
      <c r="CC351" s="170">
        <f t="shared" si="314"/>
        <v>0</v>
      </c>
      <c r="CD351" s="339">
        <v>0</v>
      </c>
      <c r="CF351" s="418">
        <v>0</v>
      </c>
      <c r="CG351" s="170">
        <v>0</v>
      </c>
      <c r="CH351" s="339">
        <v>0</v>
      </c>
      <c r="CJ351" s="418">
        <v>0</v>
      </c>
      <c r="CK351" s="170">
        <v>0</v>
      </c>
      <c r="CL351" s="339">
        <v>0</v>
      </c>
    </row>
    <row r="352" spans="1:90" ht="15" customHeight="1" outlineLevel="1">
      <c r="A352" s="193" t="s">
        <v>15</v>
      </c>
      <c r="B352" s="192">
        <v>89704</v>
      </c>
      <c r="C352" s="13" t="s">
        <v>13648</v>
      </c>
      <c r="D352" s="593" t="str">
        <f>IF(B352="","",IFERROR(VLOOKUP(B352,'SINAPI12-24'!$A$5:$H$17812,2,FALSE),VLOOKUP(ORÇAMENTO!B352,COMPOSIÇÕES!$A$9:$G$412,3,FALSE)))</f>
        <v>TÊ, PVC, SERIE R, ÁGUA PLUVIAL, DN 150 X 100 MM, JUNTA ELÁSTICA, FORNECIDO E INSTALADO EM CONDUTORES VERTICAIS DE ÁGUAS PLUVIAIS. AF_06/2022</v>
      </c>
      <c r="E352" s="614" t="str">
        <f>IF(B352="","",IFERROR(VLOOKUP(B352,'SINAPI12-24'!$A$5:$H$17812,3,FALSE),VLOOKUP(ORÇAMENTO!B352,COMPOSIÇÕES!$A$9:$G$412,4,FALSE)))</f>
        <v>UN</v>
      </c>
      <c r="F352" s="112">
        <v>2</v>
      </c>
      <c r="G352" s="615"/>
      <c r="H352" s="110">
        <v>0.29310000000000003</v>
      </c>
      <c r="I352" s="104">
        <f t="shared" si="296"/>
        <v>0</v>
      </c>
      <c r="J352" s="471">
        <f t="shared" si="290"/>
        <v>0</v>
      </c>
      <c r="K352" s="890"/>
      <c r="L352" s="66"/>
      <c r="M352" s="170"/>
      <c r="N352" s="339"/>
      <c r="O352" s="277"/>
      <c r="P352" s="66"/>
      <c r="Q352" s="170"/>
      <c r="R352" s="339"/>
      <c r="S352" s="330"/>
      <c r="T352" s="354"/>
      <c r="U352" s="170"/>
      <c r="V352" s="363"/>
      <c r="W352" s="21"/>
      <c r="X352" s="354"/>
      <c r="Y352" s="168"/>
      <c r="Z352" s="341"/>
      <c r="AA352" s="277"/>
      <c r="AB352" s="354"/>
      <c r="AC352" s="168"/>
      <c r="AD352" s="341"/>
      <c r="AE352" s="277"/>
      <c r="AF352" s="66"/>
      <c r="AG352" s="170"/>
      <c r="AH352" s="339"/>
      <c r="AI352" s="277"/>
      <c r="AJ352" s="66"/>
      <c r="AK352" s="170"/>
      <c r="AL352" s="339"/>
      <c r="AM352" s="151"/>
      <c r="AN352" s="66"/>
      <c r="AO352" s="170"/>
      <c r="AP352" s="339"/>
      <c r="AQ352" s="151"/>
      <c r="AR352" s="66"/>
      <c r="AS352" s="170"/>
      <c r="AT352" s="339"/>
      <c r="AU352" s="151"/>
      <c r="AV352" s="364"/>
      <c r="AW352" s="170"/>
      <c r="AX352" s="479"/>
      <c r="AY352" s="151"/>
      <c r="AZ352" s="297"/>
      <c r="BA352" s="170"/>
      <c r="BB352" s="479"/>
      <c r="BC352" s="151"/>
      <c r="BD352" s="66"/>
      <c r="BE352" s="170">
        <f t="shared" si="303"/>
        <v>0</v>
      </c>
      <c r="BF352" s="339">
        <f t="shared" si="297"/>
        <v>0</v>
      </c>
      <c r="BG352" s="163"/>
      <c r="BH352" s="66"/>
      <c r="BI352" s="170">
        <f t="shared" si="304"/>
        <v>0</v>
      </c>
      <c r="BJ352" s="339">
        <f t="shared" si="305"/>
        <v>0</v>
      </c>
      <c r="BL352" s="66"/>
      <c r="BM352" s="170">
        <f t="shared" si="299"/>
        <v>0</v>
      </c>
      <c r="BN352" s="339">
        <f t="shared" si="300"/>
        <v>0</v>
      </c>
      <c r="BP352" s="66">
        <f t="shared" si="306"/>
        <v>0</v>
      </c>
      <c r="BQ352" s="170">
        <f t="shared" si="307"/>
        <v>0</v>
      </c>
      <c r="BR352" s="339">
        <f t="shared" si="308"/>
        <v>0</v>
      </c>
      <c r="BT352" s="66"/>
      <c r="BU352" s="170">
        <f t="shared" si="309"/>
        <v>0</v>
      </c>
      <c r="BV352" s="339">
        <f t="shared" si="310"/>
        <v>0</v>
      </c>
      <c r="BX352" s="418">
        <f t="shared" si="311"/>
        <v>0</v>
      </c>
      <c r="BY352" s="170">
        <f t="shared" si="312"/>
        <v>0</v>
      </c>
      <c r="BZ352" s="339">
        <v>0</v>
      </c>
      <c r="CB352" s="418">
        <f t="shared" si="313"/>
        <v>0</v>
      </c>
      <c r="CC352" s="170">
        <f t="shared" si="314"/>
        <v>0</v>
      </c>
      <c r="CD352" s="339">
        <v>0</v>
      </c>
      <c r="CF352" s="418">
        <v>0</v>
      </c>
      <c r="CG352" s="170">
        <v>0</v>
      </c>
      <c r="CH352" s="339">
        <v>0</v>
      </c>
      <c r="CJ352" s="418">
        <v>0</v>
      </c>
      <c r="CK352" s="170">
        <v>0</v>
      </c>
      <c r="CL352" s="339">
        <v>0</v>
      </c>
    </row>
    <row r="353" spans="1:94" ht="15" customHeight="1" outlineLevel="1">
      <c r="A353" s="193" t="s">
        <v>15</v>
      </c>
      <c r="B353" s="192">
        <v>89784</v>
      </c>
      <c r="C353" s="13" t="s">
        <v>13649</v>
      </c>
      <c r="D353" s="593" t="str">
        <f>IF(B353="","",IFERROR(VLOOKUP(B353,'SINAPI12-24'!$A$5:$H$17812,2,FALSE),VLOOKUP(ORÇAMENTO!B353,COMPOSIÇÕES!$A$9:$G$412,3,FALSE)))</f>
        <v>TE, PVC, SERIE NORMAL, ESGOTO PREDIAL, DN 50 X 50 MM, JUNTA ELÁSTICA, FORNECIDO E INSTALADO EM RAMAL DE DESCARGA OU RAMAL DE ESGOTO SANITÁRIO. AF_08/2022</v>
      </c>
      <c r="E353" s="614" t="str">
        <f>IF(B353="","",IFERROR(VLOOKUP(B353,'SINAPI12-24'!$A$5:$H$17812,3,FALSE),VLOOKUP(ORÇAMENTO!B353,COMPOSIÇÕES!$A$9:$G$412,4,FALSE)))</f>
        <v>UN</v>
      </c>
      <c r="F353" s="112">
        <v>17</v>
      </c>
      <c r="G353" s="615"/>
      <c r="H353" s="110">
        <v>0.29310000000000003</v>
      </c>
      <c r="I353" s="104">
        <f t="shared" si="296"/>
        <v>0</v>
      </c>
      <c r="J353" s="471">
        <f t="shared" si="290"/>
        <v>0</v>
      </c>
      <c r="K353" s="890"/>
      <c r="L353" s="66"/>
      <c r="M353" s="170"/>
      <c r="N353" s="339"/>
      <c r="O353" s="277"/>
      <c r="P353" s="66"/>
      <c r="Q353" s="170"/>
      <c r="R353" s="339"/>
      <c r="S353" s="330"/>
      <c r="T353" s="354"/>
      <c r="U353" s="170"/>
      <c r="V353" s="363"/>
      <c r="W353" s="21"/>
      <c r="X353" s="354"/>
      <c r="Y353" s="168"/>
      <c r="Z353" s="341"/>
      <c r="AA353" s="277"/>
      <c r="AB353" s="354"/>
      <c r="AC353" s="168"/>
      <c r="AD353" s="341"/>
      <c r="AE353" s="277"/>
      <c r="AF353" s="66"/>
      <c r="AG353" s="170"/>
      <c r="AH353" s="339"/>
      <c r="AI353" s="277"/>
      <c r="AJ353" s="66"/>
      <c r="AK353" s="170"/>
      <c r="AL353" s="339"/>
      <c r="AM353" s="151"/>
      <c r="AN353" s="66"/>
      <c r="AO353" s="170"/>
      <c r="AP353" s="339"/>
      <c r="AQ353" s="151"/>
      <c r="AR353" s="66"/>
      <c r="AS353" s="170"/>
      <c r="AT353" s="339"/>
      <c r="AU353" s="151"/>
      <c r="AV353" s="364"/>
      <c r="AW353" s="170"/>
      <c r="AX353" s="479"/>
      <c r="AY353" s="151"/>
      <c r="AZ353" s="297"/>
      <c r="BA353" s="170"/>
      <c r="BB353" s="479"/>
      <c r="BC353" s="151"/>
      <c r="BD353" s="66"/>
      <c r="BE353" s="170">
        <f t="shared" si="303"/>
        <v>0</v>
      </c>
      <c r="BF353" s="339">
        <f t="shared" si="297"/>
        <v>0</v>
      </c>
      <c r="BG353" s="163"/>
      <c r="BH353" s="66"/>
      <c r="BI353" s="170">
        <f t="shared" si="304"/>
        <v>0</v>
      </c>
      <c r="BJ353" s="339">
        <f t="shared" si="305"/>
        <v>0</v>
      </c>
      <c r="BL353" s="66"/>
      <c r="BM353" s="170">
        <f t="shared" si="299"/>
        <v>0</v>
      </c>
      <c r="BN353" s="339">
        <f t="shared" si="300"/>
        <v>0</v>
      </c>
      <c r="BP353" s="66">
        <f t="shared" si="306"/>
        <v>0</v>
      </c>
      <c r="BQ353" s="170">
        <f t="shared" si="307"/>
        <v>0</v>
      </c>
      <c r="BR353" s="339">
        <f t="shared" si="308"/>
        <v>0</v>
      </c>
      <c r="BT353" s="66"/>
      <c r="BU353" s="170">
        <f t="shared" si="309"/>
        <v>0</v>
      </c>
      <c r="BV353" s="339">
        <f t="shared" si="310"/>
        <v>0</v>
      </c>
      <c r="BX353" s="418">
        <f t="shared" si="311"/>
        <v>0</v>
      </c>
      <c r="BY353" s="170">
        <f t="shared" si="312"/>
        <v>0</v>
      </c>
      <c r="BZ353" s="339">
        <v>0</v>
      </c>
      <c r="CB353" s="418">
        <f t="shared" si="313"/>
        <v>0</v>
      </c>
      <c r="CC353" s="170">
        <f t="shared" si="314"/>
        <v>0</v>
      </c>
      <c r="CD353" s="339">
        <v>0</v>
      </c>
      <c r="CF353" s="418">
        <v>0</v>
      </c>
      <c r="CG353" s="170">
        <v>0</v>
      </c>
      <c r="CH353" s="339">
        <v>0</v>
      </c>
      <c r="CJ353" s="418">
        <v>0</v>
      </c>
      <c r="CK353" s="170">
        <v>0</v>
      </c>
      <c r="CL353" s="339">
        <v>0</v>
      </c>
    </row>
    <row r="354" spans="1:94" ht="15" customHeight="1" outlineLevel="1">
      <c r="A354" s="193" t="s">
        <v>15</v>
      </c>
      <c r="B354" s="192">
        <v>89687</v>
      </c>
      <c r="C354" s="13" t="s">
        <v>13650</v>
      </c>
      <c r="D354" s="593" t="str">
        <f>IF(B354="","",IFERROR(VLOOKUP(B354,'SINAPI12-24'!$A$5:$H$17812,2,FALSE),VLOOKUP(ORÇAMENTO!B354,COMPOSIÇÕES!$A$9:$G$412,3,FALSE)))</f>
        <v>TÊ, PVC, SERIE R, ÁGUA PLUVIAL, DN 75 X 75 MM, JUNTA ELÁSTICA, FORNECIDO E INSTALADO EM CONDUTORES VERTICAIS DE ÁGUAS PLUVIAIS. AF_06/2022</v>
      </c>
      <c r="E354" s="614" t="str">
        <f>IF(B354="","",IFERROR(VLOOKUP(B354,'SINAPI12-24'!$A$5:$H$17812,3,FALSE),VLOOKUP(ORÇAMENTO!B354,COMPOSIÇÕES!$A$9:$G$412,4,FALSE)))</f>
        <v>UN</v>
      </c>
      <c r="F354" s="112">
        <v>3</v>
      </c>
      <c r="G354" s="615"/>
      <c r="H354" s="110">
        <v>0.29310000000000003</v>
      </c>
      <c r="I354" s="104">
        <f t="shared" si="296"/>
        <v>0</v>
      </c>
      <c r="J354" s="471">
        <f t="shared" si="290"/>
        <v>0</v>
      </c>
      <c r="K354" s="890"/>
      <c r="L354" s="66"/>
      <c r="M354" s="170"/>
      <c r="N354" s="339"/>
      <c r="O354" s="277"/>
      <c r="P354" s="66"/>
      <c r="Q354" s="170"/>
      <c r="R354" s="339"/>
      <c r="S354" s="330"/>
      <c r="T354" s="354"/>
      <c r="U354" s="170"/>
      <c r="V354" s="363"/>
      <c r="W354" s="21"/>
      <c r="X354" s="354"/>
      <c r="Y354" s="168"/>
      <c r="Z354" s="341"/>
      <c r="AA354" s="277"/>
      <c r="AB354" s="354"/>
      <c r="AC354" s="168"/>
      <c r="AD354" s="341"/>
      <c r="AE354" s="277"/>
      <c r="AF354" s="66"/>
      <c r="AG354" s="170"/>
      <c r="AH354" s="339"/>
      <c r="AI354" s="277"/>
      <c r="AJ354" s="66"/>
      <c r="AK354" s="170"/>
      <c r="AL354" s="339"/>
      <c r="AM354" s="151"/>
      <c r="AN354" s="66"/>
      <c r="AO354" s="170"/>
      <c r="AP354" s="339"/>
      <c r="AQ354" s="151"/>
      <c r="AR354" s="66"/>
      <c r="AS354" s="170"/>
      <c r="AT354" s="339"/>
      <c r="AU354" s="151"/>
      <c r="AV354" s="364"/>
      <c r="AW354" s="170"/>
      <c r="AX354" s="479"/>
      <c r="AY354" s="151"/>
      <c r="AZ354" s="297"/>
      <c r="BA354" s="170"/>
      <c r="BB354" s="479"/>
      <c r="BC354" s="151"/>
      <c r="BD354" s="66"/>
      <c r="BE354" s="170">
        <f t="shared" si="303"/>
        <v>0</v>
      </c>
      <c r="BF354" s="339">
        <f t="shared" si="297"/>
        <v>0</v>
      </c>
      <c r="BG354" s="163"/>
      <c r="BH354" s="66"/>
      <c r="BI354" s="170">
        <f t="shared" si="304"/>
        <v>0</v>
      </c>
      <c r="BJ354" s="339">
        <f t="shared" si="305"/>
        <v>0</v>
      </c>
      <c r="BL354" s="66"/>
      <c r="BM354" s="170">
        <f t="shared" si="299"/>
        <v>0</v>
      </c>
      <c r="BN354" s="339">
        <f t="shared" si="300"/>
        <v>0</v>
      </c>
      <c r="BP354" s="66">
        <f t="shared" si="306"/>
        <v>0</v>
      </c>
      <c r="BQ354" s="170">
        <f t="shared" si="307"/>
        <v>0</v>
      </c>
      <c r="BR354" s="339">
        <f t="shared" si="308"/>
        <v>0</v>
      </c>
      <c r="BT354" s="66"/>
      <c r="BU354" s="170">
        <f t="shared" si="309"/>
        <v>0</v>
      </c>
      <c r="BV354" s="339">
        <f t="shared" si="310"/>
        <v>0</v>
      </c>
      <c r="BX354" s="418">
        <f t="shared" si="311"/>
        <v>0</v>
      </c>
      <c r="BY354" s="170">
        <f t="shared" si="312"/>
        <v>0</v>
      </c>
      <c r="BZ354" s="339">
        <v>0</v>
      </c>
      <c r="CB354" s="418">
        <f t="shared" si="313"/>
        <v>0</v>
      </c>
      <c r="CC354" s="170">
        <f t="shared" si="314"/>
        <v>0</v>
      </c>
      <c r="CD354" s="339">
        <v>0</v>
      </c>
      <c r="CF354" s="418">
        <v>0</v>
      </c>
      <c r="CG354" s="170">
        <v>0</v>
      </c>
      <c r="CH354" s="339">
        <v>0</v>
      </c>
      <c r="CJ354" s="418">
        <v>0</v>
      </c>
      <c r="CK354" s="170">
        <v>0</v>
      </c>
      <c r="CL354" s="339">
        <v>0</v>
      </c>
    </row>
    <row r="355" spans="1:94" ht="15" customHeight="1" outlineLevel="1">
      <c r="A355" s="193" t="s">
        <v>15</v>
      </c>
      <c r="B355" s="192">
        <v>89687</v>
      </c>
      <c r="C355" s="13" t="s">
        <v>13651</v>
      </c>
      <c r="D355" s="593" t="str">
        <f>IF(B355="","",IFERROR(VLOOKUP(B355,'SINAPI12-24'!$A$5:$H$17812,2,FALSE),VLOOKUP(ORÇAMENTO!B355,COMPOSIÇÕES!$A$9:$G$412,3,FALSE)))</f>
        <v>TÊ, PVC, SERIE R, ÁGUA PLUVIAL, DN 75 X 75 MM, JUNTA ELÁSTICA, FORNECIDO E INSTALADO EM CONDUTORES VERTICAIS DE ÁGUAS PLUVIAIS. AF_06/2022</v>
      </c>
      <c r="E355" s="614" t="str">
        <f>IF(B355="","",IFERROR(VLOOKUP(B355,'SINAPI12-24'!$A$5:$H$17812,3,FALSE),VLOOKUP(ORÇAMENTO!B355,COMPOSIÇÕES!$A$9:$G$412,4,FALSE)))</f>
        <v>UN</v>
      </c>
      <c r="F355" s="112">
        <v>2</v>
      </c>
      <c r="G355" s="615"/>
      <c r="H355" s="110">
        <v>0.29310000000000003</v>
      </c>
      <c r="I355" s="104">
        <f t="shared" si="296"/>
        <v>0</v>
      </c>
      <c r="J355" s="471">
        <f t="shared" si="290"/>
        <v>0</v>
      </c>
      <c r="K355" s="890"/>
      <c r="L355" s="66"/>
      <c r="M355" s="170"/>
      <c r="N355" s="339"/>
      <c r="O355" s="277"/>
      <c r="P355" s="66"/>
      <c r="Q355" s="170"/>
      <c r="R355" s="339"/>
      <c r="S355" s="330"/>
      <c r="T355" s="354"/>
      <c r="U355" s="170"/>
      <c r="V355" s="363"/>
      <c r="W355" s="21"/>
      <c r="X355" s="354"/>
      <c r="Y355" s="168"/>
      <c r="Z355" s="341"/>
      <c r="AA355" s="277"/>
      <c r="AB355" s="354"/>
      <c r="AC355" s="168"/>
      <c r="AD355" s="341"/>
      <c r="AE355" s="277"/>
      <c r="AF355" s="66"/>
      <c r="AG355" s="170"/>
      <c r="AH355" s="339"/>
      <c r="AI355" s="277"/>
      <c r="AJ355" s="66"/>
      <c r="AK355" s="170"/>
      <c r="AL355" s="339"/>
      <c r="AM355" s="151"/>
      <c r="AN355" s="66"/>
      <c r="AO355" s="170"/>
      <c r="AP355" s="339"/>
      <c r="AQ355" s="151"/>
      <c r="AR355" s="66"/>
      <c r="AS355" s="170"/>
      <c r="AT355" s="339"/>
      <c r="AU355" s="151"/>
      <c r="AV355" s="364"/>
      <c r="AW355" s="170"/>
      <c r="AX355" s="479"/>
      <c r="AY355" s="151"/>
      <c r="AZ355" s="297"/>
      <c r="BA355" s="170"/>
      <c r="BB355" s="479"/>
      <c r="BC355" s="151"/>
      <c r="BD355" s="66"/>
      <c r="BE355" s="170">
        <f t="shared" si="303"/>
        <v>0</v>
      </c>
      <c r="BF355" s="339">
        <f t="shared" si="297"/>
        <v>0</v>
      </c>
      <c r="BG355" s="163"/>
      <c r="BH355" s="66"/>
      <c r="BI355" s="170">
        <f t="shared" si="304"/>
        <v>0</v>
      </c>
      <c r="BJ355" s="339">
        <f t="shared" si="305"/>
        <v>0</v>
      </c>
      <c r="BL355" s="66"/>
      <c r="BM355" s="170">
        <f t="shared" si="299"/>
        <v>0</v>
      </c>
      <c r="BN355" s="339">
        <f t="shared" si="300"/>
        <v>0</v>
      </c>
      <c r="BP355" s="66">
        <f t="shared" si="306"/>
        <v>0</v>
      </c>
      <c r="BQ355" s="170">
        <f t="shared" si="307"/>
        <v>0</v>
      </c>
      <c r="BR355" s="339">
        <f t="shared" si="308"/>
        <v>0</v>
      </c>
      <c r="BT355" s="66"/>
      <c r="BU355" s="170">
        <f t="shared" si="309"/>
        <v>0</v>
      </c>
      <c r="BV355" s="339">
        <f t="shared" si="310"/>
        <v>0</v>
      </c>
      <c r="BX355" s="418">
        <f t="shared" si="311"/>
        <v>0</v>
      </c>
      <c r="BY355" s="170">
        <f t="shared" si="312"/>
        <v>0</v>
      </c>
      <c r="BZ355" s="339">
        <v>0</v>
      </c>
      <c r="CB355" s="418">
        <f t="shared" si="313"/>
        <v>0</v>
      </c>
      <c r="CC355" s="170">
        <f t="shared" si="314"/>
        <v>0</v>
      </c>
      <c r="CD355" s="339">
        <v>0</v>
      </c>
      <c r="CF355" s="418">
        <v>0</v>
      </c>
      <c r="CG355" s="170">
        <v>0</v>
      </c>
      <c r="CH355" s="339">
        <v>0</v>
      </c>
      <c r="CJ355" s="418">
        <v>0</v>
      </c>
      <c r="CK355" s="170">
        <v>0</v>
      </c>
      <c r="CL355" s="339">
        <v>0</v>
      </c>
    </row>
    <row r="356" spans="1:94" ht="15" customHeight="1" outlineLevel="1">
      <c r="A356" s="140" t="s">
        <v>15</v>
      </c>
      <c r="B356" s="107">
        <v>89707</v>
      </c>
      <c r="C356" s="13" t="s">
        <v>13652</v>
      </c>
      <c r="D356" s="593" t="str">
        <f>IF(B356="","",IFERROR(VLOOKUP(B356,'SINAPI12-24'!$A$5:$H$17812,2,FALSE),VLOOKUP(ORÇAMENTO!B356,COMPOSIÇÕES!$A$9:$G$412,3,FALSE)))</f>
        <v>CAIXA SIFONADA, PVC, DN 100 X 100 X 50 MM, JUNTA ELÁSTICA, FORNECIDA E INSTALADA EM RAMAL DE DESCARGA OU EM RAMAL DE ESGOTO SANITÁRIO. AF_08/2022</v>
      </c>
      <c r="E356" s="614" t="str">
        <f>IF(B356="","",IFERROR(VLOOKUP(B356,'SINAPI12-24'!$A$5:$H$17812,3,FALSE),VLOOKUP(ORÇAMENTO!B356,COMPOSIÇÕES!$A$9:$G$412,4,FALSE)))</f>
        <v>UN</v>
      </c>
      <c r="F356" s="112">
        <v>21</v>
      </c>
      <c r="G356" s="615"/>
      <c r="H356" s="110">
        <v>0.29310000000000003</v>
      </c>
      <c r="I356" s="104">
        <f t="shared" si="296"/>
        <v>0</v>
      </c>
      <c r="J356" s="471">
        <f t="shared" si="290"/>
        <v>0</v>
      </c>
      <c r="K356" s="890"/>
      <c r="L356" s="66"/>
      <c r="M356" s="170"/>
      <c r="N356" s="339"/>
      <c r="O356" s="277"/>
      <c r="P356" s="66"/>
      <c r="Q356" s="170"/>
      <c r="R356" s="339"/>
      <c r="S356" s="330"/>
      <c r="T356" s="354"/>
      <c r="U356" s="170"/>
      <c r="V356" s="363"/>
      <c r="W356" s="21"/>
      <c r="X356" s="354"/>
      <c r="Y356" s="168"/>
      <c r="Z356" s="341"/>
      <c r="AA356" s="277"/>
      <c r="AB356" s="354"/>
      <c r="AC356" s="168"/>
      <c r="AD356" s="341"/>
      <c r="AE356" s="277"/>
      <c r="AF356" s="66"/>
      <c r="AG356" s="170"/>
      <c r="AH356" s="339"/>
      <c r="AI356" s="277"/>
      <c r="AJ356" s="66"/>
      <c r="AK356" s="170"/>
      <c r="AL356" s="339"/>
      <c r="AM356" s="151"/>
      <c r="AN356" s="66"/>
      <c r="AO356" s="170"/>
      <c r="AP356" s="339"/>
      <c r="AQ356" s="151"/>
      <c r="AR356" s="66"/>
      <c r="AS356" s="170"/>
      <c r="AT356" s="339"/>
      <c r="AU356" s="151"/>
      <c r="AV356" s="364"/>
      <c r="AW356" s="170"/>
      <c r="AX356" s="479"/>
      <c r="AY356" s="151"/>
      <c r="AZ356" s="297"/>
      <c r="BA356" s="170"/>
      <c r="BB356" s="479"/>
      <c r="BC356" s="151"/>
      <c r="BD356" s="66"/>
      <c r="BE356" s="170">
        <f t="shared" si="303"/>
        <v>0</v>
      </c>
      <c r="BF356" s="339">
        <f t="shared" si="297"/>
        <v>0</v>
      </c>
      <c r="BG356" s="163"/>
      <c r="BH356" s="66"/>
      <c r="BI356" s="170">
        <f t="shared" si="304"/>
        <v>0</v>
      </c>
      <c r="BJ356" s="339">
        <f t="shared" si="305"/>
        <v>0</v>
      </c>
      <c r="BL356" s="66"/>
      <c r="BM356" s="170">
        <f t="shared" si="299"/>
        <v>0</v>
      </c>
      <c r="BN356" s="339">
        <f t="shared" si="300"/>
        <v>0</v>
      </c>
      <c r="BP356" s="66">
        <f t="shared" si="306"/>
        <v>0</v>
      </c>
      <c r="BQ356" s="170">
        <f t="shared" si="307"/>
        <v>0</v>
      </c>
      <c r="BR356" s="339">
        <f t="shared" si="308"/>
        <v>0</v>
      </c>
      <c r="BT356" s="66"/>
      <c r="BU356" s="170">
        <f t="shared" si="309"/>
        <v>0</v>
      </c>
      <c r="BV356" s="339">
        <f t="shared" si="310"/>
        <v>0</v>
      </c>
      <c r="BX356" s="418">
        <f t="shared" si="311"/>
        <v>0</v>
      </c>
      <c r="BY356" s="170">
        <f t="shared" si="312"/>
        <v>0</v>
      </c>
      <c r="BZ356" s="339">
        <v>0</v>
      </c>
      <c r="CB356" s="418">
        <f t="shared" si="313"/>
        <v>0</v>
      </c>
      <c r="CC356" s="170">
        <f t="shared" si="314"/>
        <v>0</v>
      </c>
      <c r="CD356" s="339">
        <v>0</v>
      </c>
      <c r="CF356" s="418">
        <v>0</v>
      </c>
      <c r="CG356" s="170">
        <v>0</v>
      </c>
      <c r="CH356" s="339">
        <v>0</v>
      </c>
      <c r="CJ356" s="418">
        <v>0</v>
      </c>
      <c r="CK356" s="170">
        <v>0</v>
      </c>
      <c r="CL356" s="339">
        <v>0</v>
      </c>
    </row>
    <row r="357" spans="1:94" ht="15" customHeight="1" outlineLevel="1">
      <c r="A357" s="193" t="s">
        <v>15</v>
      </c>
      <c r="B357" s="192">
        <v>89708</v>
      </c>
      <c r="C357" s="13" t="s">
        <v>13653</v>
      </c>
      <c r="D357" s="593" t="str">
        <f>IF(B357="","",IFERROR(VLOOKUP(B357,'SINAPI12-24'!$A$5:$H$17812,2,FALSE),VLOOKUP(ORÇAMENTO!B357,COMPOSIÇÕES!$A$9:$G$412,3,FALSE)))</f>
        <v>CAIXA SIFONADA, PVC, DN 150 X 185 X 75 MM, JUNTA ELÁSTICA, FORNECIDA E INSTALADA EM RAMAL DE DESCARGA OU EM RAMAL DE ESGOTO SANITÁRIO. AF_08/2022</v>
      </c>
      <c r="E357" s="614" t="str">
        <f>IF(B357="","",IFERROR(VLOOKUP(B357,'SINAPI12-24'!$A$5:$H$17812,3,FALSE),VLOOKUP(ORÇAMENTO!B357,COMPOSIÇÕES!$A$9:$G$412,4,FALSE)))</f>
        <v>UN</v>
      </c>
      <c r="F357" s="112">
        <v>2</v>
      </c>
      <c r="G357" s="615"/>
      <c r="H357" s="110">
        <v>0.29310000000000003</v>
      </c>
      <c r="I357" s="104">
        <f t="shared" si="296"/>
        <v>0</v>
      </c>
      <c r="J357" s="471">
        <f t="shared" si="290"/>
        <v>0</v>
      </c>
      <c r="K357" s="890"/>
      <c r="L357" s="66"/>
      <c r="M357" s="170"/>
      <c r="N357" s="339"/>
      <c r="O357" s="277"/>
      <c r="P357" s="66"/>
      <c r="Q357" s="170"/>
      <c r="R357" s="339"/>
      <c r="S357" s="330"/>
      <c r="T357" s="354"/>
      <c r="U357" s="170"/>
      <c r="V357" s="363"/>
      <c r="W357" s="21"/>
      <c r="X357" s="354"/>
      <c r="Y357" s="168"/>
      <c r="Z357" s="341"/>
      <c r="AA357" s="277"/>
      <c r="AB357" s="354"/>
      <c r="AC357" s="168"/>
      <c r="AD357" s="341"/>
      <c r="AE357" s="277"/>
      <c r="AF357" s="66"/>
      <c r="AG357" s="170"/>
      <c r="AH357" s="339"/>
      <c r="AI357" s="277"/>
      <c r="AJ357" s="66"/>
      <c r="AK357" s="170"/>
      <c r="AL357" s="339"/>
      <c r="AM357" s="151"/>
      <c r="AN357" s="66"/>
      <c r="AO357" s="170"/>
      <c r="AP357" s="339"/>
      <c r="AQ357" s="151"/>
      <c r="AR357" s="66"/>
      <c r="AS357" s="170"/>
      <c r="AT357" s="339"/>
      <c r="AU357" s="151"/>
      <c r="AV357" s="364"/>
      <c r="AW357" s="170"/>
      <c r="AX357" s="479"/>
      <c r="AY357" s="151"/>
      <c r="AZ357" s="297"/>
      <c r="BA357" s="170"/>
      <c r="BB357" s="479"/>
      <c r="BC357" s="151"/>
      <c r="BD357" s="66"/>
      <c r="BE357" s="170">
        <f t="shared" si="303"/>
        <v>0</v>
      </c>
      <c r="BF357" s="339">
        <f t="shared" si="297"/>
        <v>0</v>
      </c>
      <c r="BG357" s="163"/>
      <c r="BH357" s="66"/>
      <c r="BI357" s="170">
        <f t="shared" si="304"/>
        <v>0</v>
      </c>
      <c r="BJ357" s="339">
        <f t="shared" si="305"/>
        <v>0</v>
      </c>
      <c r="BL357" s="66"/>
      <c r="BM357" s="170">
        <f t="shared" si="299"/>
        <v>0</v>
      </c>
      <c r="BN357" s="339">
        <f t="shared" si="300"/>
        <v>0</v>
      </c>
      <c r="BP357" s="66">
        <f t="shared" si="306"/>
        <v>0</v>
      </c>
      <c r="BQ357" s="170">
        <f t="shared" si="307"/>
        <v>0</v>
      </c>
      <c r="BR357" s="339">
        <f t="shared" si="308"/>
        <v>0</v>
      </c>
      <c r="BT357" s="66"/>
      <c r="BU357" s="170">
        <f t="shared" si="309"/>
        <v>0</v>
      </c>
      <c r="BV357" s="339">
        <f t="shared" si="310"/>
        <v>0</v>
      </c>
      <c r="BX357" s="418">
        <f t="shared" si="311"/>
        <v>0</v>
      </c>
      <c r="BY357" s="170">
        <f t="shared" si="312"/>
        <v>0</v>
      </c>
      <c r="BZ357" s="339">
        <v>0</v>
      </c>
      <c r="CB357" s="418">
        <f t="shared" si="313"/>
        <v>0</v>
      </c>
      <c r="CC357" s="170">
        <f t="shared" si="314"/>
        <v>0</v>
      </c>
      <c r="CD357" s="339">
        <v>0</v>
      </c>
      <c r="CF357" s="418">
        <v>0</v>
      </c>
      <c r="CG357" s="170">
        <v>0</v>
      </c>
      <c r="CH357" s="339">
        <v>0</v>
      </c>
      <c r="CJ357" s="418">
        <v>0</v>
      </c>
      <c r="CK357" s="170">
        <v>0</v>
      </c>
      <c r="CL357" s="339">
        <v>0</v>
      </c>
    </row>
    <row r="358" spans="1:94" ht="15" customHeight="1" outlineLevel="1">
      <c r="A358" s="193" t="s">
        <v>15</v>
      </c>
      <c r="B358" s="192">
        <v>98102</v>
      </c>
      <c r="C358" s="13" t="s">
        <v>13654</v>
      </c>
      <c r="D358" s="593" t="str">
        <f>IF(B358="","",IFERROR(VLOOKUP(B358,'SINAPI12-24'!$A$5:$H$17812,2,FALSE),VLOOKUP(ORÇAMENTO!B358,COMPOSIÇÕES!$A$9:$G$412,3,FALSE)))</f>
        <v>CAIXA DE GORDURA SIMPLES, CIRCULAR, EM CONCRETO PRÉ-MOLDADO, DIÂMETRO INTERNO = 0,4 M, ALTURA INTERNA = 0,4 M. AF_12/2020</v>
      </c>
      <c r="E358" s="614" t="str">
        <f>IF(B358="","",IFERROR(VLOOKUP(B358,'SINAPI12-24'!$A$5:$H$17812,3,FALSE),VLOOKUP(ORÇAMENTO!B358,COMPOSIÇÕES!$A$9:$G$412,4,FALSE)))</f>
        <v>UN</v>
      </c>
      <c r="F358" s="112">
        <v>7</v>
      </c>
      <c r="G358" s="615"/>
      <c r="H358" s="110">
        <v>0.29310000000000003</v>
      </c>
      <c r="I358" s="104">
        <f t="shared" si="296"/>
        <v>0</v>
      </c>
      <c r="J358" s="471">
        <f t="shared" si="290"/>
        <v>0</v>
      </c>
      <c r="K358" s="890"/>
      <c r="L358" s="66"/>
      <c r="M358" s="170"/>
      <c r="N358" s="339"/>
      <c r="O358" s="277"/>
      <c r="P358" s="66"/>
      <c r="Q358" s="170"/>
      <c r="R358" s="339"/>
      <c r="S358" s="330"/>
      <c r="T358" s="354"/>
      <c r="U358" s="170"/>
      <c r="V358" s="363"/>
      <c r="W358" s="21"/>
      <c r="X358" s="354"/>
      <c r="Y358" s="168"/>
      <c r="Z358" s="341"/>
      <c r="AA358" s="277"/>
      <c r="AB358" s="354"/>
      <c r="AC358" s="168"/>
      <c r="AD358" s="341"/>
      <c r="AE358" s="277"/>
      <c r="AF358" s="66"/>
      <c r="AG358" s="170"/>
      <c r="AH358" s="339"/>
      <c r="AI358" s="277"/>
      <c r="AJ358" s="66"/>
      <c r="AK358" s="170"/>
      <c r="AL358" s="339"/>
      <c r="AM358" s="151"/>
      <c r="AN358" s="66"/>
      <c r="AO358" s="170"/>
      <c r="AP358" s="339"/>
      <c r="AQ358" s="151"/>
      <c r="AR358" s="66"/>
      <c r="AS358" s="170"/>
      <c r="AT358" s="339"/>
      <c r="AU358" s="151"/>
      <c r="AV358" s="364"/>
      <c r="AW358" s="170"/>
      <c r="AX358" s="479"/>
      <c r="AY358" s="151"/>
      <c r="AZ358" s="297"/>
      <c r="BA358" s="170"/>
      <c r="BB358" s="479"/>
      <c r="BC358" s="151"/>
      <c r="BD358" s="66"/>
      <c r="BE358" s="170">
        <f t="shared" si="303"/>
        <v>0</v>
      </c>
      <c r="BF358" s="339">
        <f t="shared" si="297"/>
        <v>0</v>
      </c>
      <c r="BG358" s="163"/>
      <c r="BH358" s="66"/>
      <c r="BI358" s="170">
        <f t="shared" si="304"/>
        <v>0</v>
      </c>
      <c r="BJ358" s="339">
        <f t="shared" si="305"/>
        <v>0</v>
      </c>
      <c r="BL358" s="66"/>
      <c r="BM358" s="170">
        <f t="shared" si="299"/>
        <v>0</v>
      </c>
      <c r="BN358" s="339">
        <f t="shared" si="300"/>
        <v>0</v>
      </c>
      <c r="BP358" s="66">
        <f t="shared" si="306"/>
        <v>0</v>
      </c>
      <c r="BQ358" s="170">
        <f t="shared" si="307"/>
        <v>0</v>
      </c>
      <c r="BR358" s="339">
        <f t="shared" si="308"/>
        <v>0</v>
      </c>
      <c r="BT358" s="66"/>
      <c r="BU358" s="170">
        <f t="shared" si="309"/>
        <v>0</v>
      </c>
      <c r="BV358" s="339">
        <f t="shared" si="310"/>
        <v>0</v>
      </c>
      <c r="BX358" s="418">
        <f t="shared" si="311"/>
        <v>0</v>
      </c>
      <c r="BY358" s="170">
        <f t="shared" si="312"/>
        <v>0</v>
      </c>
      <c r="BZ358" s="339">
        <v>0</v>
      </c>
      <c r="CB358" s="418">
        <f t="shared" si="313"/>
        <v>0</v>
      </c>
      <c r="CC358" s="170">
        <f t="shared" si="314"/>
        <v>0</v>
      </c>
      <c r="CD358" s="339">
        <v>0</v>
      </c>
      <c r="CF358" s="418">
        <v>0</v>
      </c>
      <c r="CG358" s="170">
        <v>0</v>
      </c>
      <c r="CH358" s="339">
        <v>0</v>
      </c>
      <c r="CJ358" s="418">
        <v>0</v>
      </c>
      <c r="CK358" s="170">
        <v>0</v>
      </c>
      <c r="CL358" s="339">
        <v>0</v>
      </c>
    </row>
    <row r="359" spans="1:94" ht="15" customHeight="1" outlineLevel="1">
      <c r="A359" s="193" t="s">
        <v>15</v>
      </c>
      <c r="B359" s="192">
        <v>89710</v>
      </c>
      <c r="C359" s="13" t="s">
        <v>13655</v>
      </c>
      <c r="D359" s="593" t="str">
        <f>IF(B359="","",IFERROR(VLOOKUP(B359,'SINAPI12-24'!$A$5:$H$17812,2,FALSE),VLOOKUP(ORÇAMENTO!B359,COMPOSIÇÕES!$A$9:$G$412,3,FALSE)))</f>
        <v>RALO SECO, PVC, DN 100 X 40 MM, JUNTA SOLDÁVEL, FORNECIDO E INSTALADO EM RAMAL DE DESCARGA OU EM RAMAL DE ESGOTO SANITÁRIO. AF_08/2022</v>
      </c>
      <c r="E359" s="614" t="str">
        <f>IF(B359="","",IFERROR(VLOOKUP(B359,'SINAPI12-24'!$A$5:$H$17812,3,FALSE),VLOOKUP(ORÇAMENTO!B359,COMPOSIÇÕES!$A$9:$G$412,4,FALSE)))</f>
        <v>UN</v>
      </c>
      <c r="F359" s="112">
        <v>19</v>
      </c>
      <c r="G359" s="615"/>
      <c r="H359" s="110">
        <v>0.29310000000000003</v>
      </c>
      <c r="I359" s="104">
        <f t="shared" si="296"/>
        <v>0</v>
      </c>
      <c r="J359" s="471">
        <f t="shared" si="290"/>
        <v>0</v>
      </c>
      <c r="K359" s="890"/>
      <c r="L359" s="66"/>
      <c r="M359" s="170"/>
      <c r="N359" s="339"/>
      <c r="O359" s="277"/>
      <c r="P359" s="66"/>
      <c r="Q359" s="170"/>
      <c r="R359" s="339"/>
      <c r="S359" s="330"/>
      <c r="T359" s="354"/>
      <c r="U359" s="170"/>
      <c r="V359" s="363"/>
      <c r="W359" s="21"/>
      <c r="X359" s="354"/>
      <c r="Y359" s="168"/>
      <c r="Z359" s="341"/>
      <c r="AA359" s="277"/>
      <c r="AB359" s="354"/>
      <c r="AC359" s="168"/>
      <c r="AD359" s="341"/>
      <c r="AE359" s="277"/>
      <c r="AF359" s="66"/>
      <c r="AG359" s="170"/>
      <c r="AH359" s="339"/>
      <c r="AI359" s="277"/>
      <c r="AJ359" s="66"/>
      <c r="AK359" s="170"/>
      <c r="AL359" s="339"/>
      <c r="AM359" s="151"/>
      <c r="AN359" s="66"/>
      <c r="AO359" s="170"/>
      <c r="AP359" s="339"/>
      <c r="AQ359" s="151"/>
      <c r="AR359" s="66"/>
      <c r="AS359" s="170"/>
      <c r="AT359" s="339"/>
      <c r="AU359" s="151"/>
      <c r="AV359" s="364"/>
      <c r="AW359" s="170"/>
      <c r="AX359" s="479"/>
      <c r="AY359" s="151"/>
      <c r="AZ359" s="297"/>
      <c r="BA359" s="170"/>
      <c r="BB359" s="479"/>
      <c r="BC359" s="151"/>
      <c r="BD359" s="66"/>
      <c r="BE359" s="170">
        <f t="shared" si="303"/>
        <v>0</v>
      </c>
      <c r="BF359" s="339">
        <f t="shared" si="297"/>
        <v>0</v>
      </c>
      <c r="BG359" s="163"/>
      <c r="BH359" s="66"/>
      <c r="BI359" s="170">
        <f t="shared" si="304"/>
        <v>0</v>
      </c>
      <c r="BJ359" s="339">
        <f t="shared" si="305"/>
        <v>0</v>
      </c>
      <c r="BL359" s="66"/>
      <c r="BM359" s="170">
        <f t="shared" si="299"/>
        <v>0</v>
      </c>
      <c r="BN359" s="339">
        <f t="shared" si="300"/>
        <v>0</v>
      </c>
      <c r="BP359" s="66">
        <f t="shared" si="306"/>
        <v>0</v>
      </c>
      <c r="BQ359" s="170">
        <f t="shared" si="307"/>
        <v>0</v>
      </c>
      <c r="BR359" s="339">
        <f t="shared" si="308"/>
        <v>0</v>
      </c>
      <c r="BT359" s="66"/>
      <c r="BU359" s="170">
        <f t="shared" si="309"/>
        <v>0</v>
      </c>
      <c r="BV359" s="339">
        <f t="shared" si="310"/>
        <v>0</v>
      </c>
      <c r="BX359" s="418">
        <f t="shared" si="311"/>
        <v>0</v>
      </c>
      <c r="BY359" s="170">
        <f t="shared" si="312"/>
        <v>0</v>
      </c>
      <c r="BZ359" s="339">
        <v>0</v>
      </c>
      <c r="CB359" s="418">
        <f t="shared" si="313"/>
        <v>0</v>
      </c>
      <c r="CC359" s="170">
        <f t="shared" si="314"/>
        <v>0</v>
      </c>
      <c r="CD359" s="339">
        <v>0</v>
      </c>
      <c r="CF359" s="418">
        <v>0</v>
      </c>
      <c r="CG359" s="170">
        <v>0</v>
      </c>
      <c r="CH359" s="339">
        <v>0</v>
      </c>
      <c r="CJ359" s="418">
        <v>0</v>
      </c>
      <c r="CK359" s="170">
        <v>0</v>
      </c>
      <c r="CL359" s="339">
        <v>0</v>
      </c>
    </row>
    <row r="360" spans="1:94" ht="15" customHeight="1" outlineLevel="1">
      <c r="A360" s="193" t="s">
        <v>15</v>
      </c>
      <c r="B360" s="192">
        <v>89710</v>
      </c>
      <c r="C360" s="13" t="s">
        <v>13656</v>
      </c>
      <c r="D360" s="593" t="str">
        <f>IF(B360="","",IFERROR(VLOOKUP(B360,'SINAPI12-24'!$A$5:$H$17812,2,FALSE),VLOOKUP(ORÇAMENTO!B360,COMPOSIÇÕES!$A$9:$G$412,3,FALSE)))</f>
        <v>RALO SECO, PVC, DN 100 X 40 MM, JUNTA SOLDÁVEL, FORNECIDO E INSTALADO EM RAMAL DE DESCARGA OU EM RAMAL DE ESGOTO SANITÁRIO. AF_08/2022</v>
      </c>
      <c r="E360" s="614" t="str">
        <f>IF(B360="","",IFERROR(VLOOKUP(B360,'SINAPI12-24'!$A$5:$H$17812,3,FALSE),VLOOKUP(ORÇAMENTO!B360,COMPOSIÇÕES!$A$9:$G$412,4,FALSE)))</f>
        <v>UN</v>
      </c>
      <c r="F360" s="112">
        <v>3</v>
      </c>
      <c r="G360" s="615"/>
      <c r="H360" s="110">
        <v>0.29310000000000003</v>
      </c>
      <c r="I360" s="104">
        <f t="shared" si="296"/>
        <v>0</v>
      </c>
      <c r="J360" s="471">
        <f t="shared" si="290"/>
        <v>0</v>
      </c>
      <c r="K360" s="890"/>
      <c r="L360" s="66"/>
      <c r="M360" s="170"/>
      <c r="N360" s="339"/>
      <c r="O360" s="277"/>
      <c r="P360" s="66"/>
      <c r="Q360" s="170"/>
      <c r="R360" s="339"/>
      <c r="S360" s="330"/>
      <c r="T360" s="354"/>
      <c r="U360" s="170"/>
      <c r="V360" s="363"/>
      <c r="W360" s="21"/>
      <c r="X360" s="354"/>
      <c r="Y360" s="168"/>
      <c r="Z360" s="341"/>
      <c r="AA360" s="277"/>
      <c r="AB360" s="354"/>
      <c r="AC360" s="168"/>
      <c r="AD360" s="341"/>
      <c r="AE360" s="277"/>
      <c r="AF360" s="66"/>
      <c r="AG360" s="170"/>
      <c r="AH360" s="339"/>
      <c r="AI360" s="277"/>
      <c r="AJ360" s="66"/>
      <c r="AK360" s="170"/>
      <c r="AL360" s="339"/>
      <c r="AM360" s="151"/>
      <c r="AN360" s="66"/>
      <c r="AO360" s="170"/>
      <c r="AP360" s="339"/>
      <c r="AQ360" s="151"/>
      <c r="AR360" s="66"/>
      <c r="AS360" s="170"/>
      <c r="AT360" s="339"/>
      <c r="AU360" s="151"/>
      <c r="AV360" s="364"/>
      <c r="AW360" s="170"/>
      <c r="AX360" s="479"/>
      <c r="AY360" s="151"/>
      <c r="AZ360" s="297"/>
      <c r="BA360" s="170"/>
      <c r="BB360" s="479"/>
      <c r="BC360" s="151"/>
      <c r="BD360" s="66"/>
      <c r="BE360" s="170">
        <f t="shared" si="303"/>
        <v>0</v>
      </c>
      <c r="BF360" s="339">
        <f t="shared" si="297"/>
        <v>0</v>
      </c>
      <c r="BG360" s="163"/>
      <c r="BH360" s="66"/>
      <c r="BI360" s="170">
        <f t="shared" si="304"/>
        <v>0</v>
      </c>
      <c r="BJ360" s="339">
        <f t="shared" si="305"/>
        <v>0</v>
      </c>
      <c r="BL360" s="66"/>
      <c r="BM360" s="170">
        <f t="shared" si="299"/>
        <v>0</v>
      </c>
      <c r="BN360" s="339">
        <f t="shared" si="300"/>
        <v>0</v>
      </c>
      <c r="BP360" s="66">
        <f t="shared" si="306"/>
        <v>0</v>
      </c>
      <c r="BQ360" s="170">
        <f t="shared" si="307"/>
        <v>0</v>
      </c>
      <c r="BR360" s="339">
        <f t="shared" si="308"/>
        <v>0</v>
      </c>
      <c r="BT360" s="66"/>
      <c r="BU360" s="170">
        <f t="shared" si="309"/>
        <v>0</v>
      </c>
      <c r="BV360" s="339">
        <f t="shared" si="310"/>
        <v>0</v>
      </c>
      <c r="BX360" s="418">
        <f t="shared" si="311"/>
        <v>0</v>
      </c>
      <c r="BY360" s="170">
        <f t="shared" si="312"/>
        <v>0</v>
      </c>
      <c r="BZ360" s="339">
        <v>0</v>
      </c>
      <c r="CB360" s="418">
        <f t="shared" si="313"/>
        <v>0</v>
      </c>
      <c r="CC360" s="170">
        <f t="shared" si="314"/>
        <v>0</v>
      </c>
      <c r="CD360" s="339">
        <v>0</v>
      </c>
      <c r="CF360" s="418">
        <v>0</v>
      </c>
      <c r="CG360" s="170">
        <v>0</v>
      </c>
      <c r="CH360" s="339">
        <v>0</v>
      </c>
      <c r="CJ360" s="418">
        <v>0</v>
      </c>
      <c r="CK360" s="170">
        <v>0</v>
      </c>
      <c r="CL360" s="339">
        <v>0</v>
      </c>
    </row>
    <row r="361" spans="1:94" ht="15" customHeight="1" outlineLevel="1">
      <c r="A361" s="193" t="s">
        <v>106</v>
      </c>
      <c r="B361" s="192">
        <v>1594</v>
      </c>
      <c r="C361" s="13" t="s">
        <v>13657</v>
      </c>
      <c r="D361" s="593" t="s">
        <v>13426</v>
      </c>
      <c r="E361" s="614" t="s">
        <v>123</v>
      </c>
      <c r="F361" s="112">
        <v>17</v>
      </c>
      <c r="G361" s="615"/>
      <c r="H361" s="110">
        <v>0.29310000000000003</v>
      </c>
      <c r="I361" s="104">
        <f t="shared" si="296"/>
        <v>0</v>
      </c>
      <c r="J361" s="471">
        <f t="shared" si="290"/>
        <v>0</v>
      </c>
      <c r="K361" s="890"/>
      <c r="L361" s="66"/>
      <c r="M361" s="170"/>
      <c r="N361" s="339"/>
      <c r="O361" s="277"/>
      <c r="P361" s="66"/>
      <c r="Q361" s="170"/>
      <c r="R361" s="339"/>
      <c r="S361" s="330"/>
      <c r="T361" s="354"/>
      <c r="U361" s="170"/>
      <c r="V361" s="363"/>
      <c r="W361" s="21"/>
      <c r="X361" s="354"/>
      <c r="Y361" s="168"/>
      <c r="Z361" s="341"/>
      <c r="AA361" s="277"/>
      <c r="AB361" s="354"/>
      <c r="AC361" s="168"/>
      <c r="AD361" s="341"/>
      <c r="AE361" s="277"/>
      <c r="AF361" s="66"/>
      <c r="AG361" s="170"/>
      <c r="AH361" s="339"/>
      <c r="AI361" s="277"/>
      <c r="AJ361" s="66"/>
      <c r="AK361" s="170"/>
      <c r="AL361" s="339"/>
      <c r="AM361" s="151"/>
      <c r="AN361" s="66"/>
      <c r="AO361" s="170"/>
      <c r="AP361" s="339"/>
      <c r="AQ361" s="151"/>
      <c r="AR361" s="66"/>
      <c r="AS361" s="170"/>
      <c r="AT361" s="339"/>
      <c r="AU361" s="151"/>
      <c r="AV361" s="364"/>
      <c r="AW361" s="170"/>
      <c r="AX361" s="479"/>
      <c r="AY361" s="151"/>
      <c r="AZ361" s="297"/>
      <c r="BA361" s="170"/>
      <c r="BB361" s="479"/>
      <c r="BC361" s="151"/>
      <c r="BD361" s="66"/>
      <c r="BE361" s="170">
        <f t="shared" si="303"/>
        <v>0</v>
      </c>
      <c r="BF361" s="339">
        <f t="shared" si="297"/>
        <v>0</v>
      </c>
      <c r="BG361" s="163"/>
      <c r="BH361" s="66"/>
      <c r="BI361" s="170">
        <f t="shared" si="304"/>
        <v>0</v>
      </c>
      <c r="BJ361" s="339">
        <f t="shared" si="305"/>
        <v>0</v>
      </c>
      <c r="BL361" s="66"/>
      <c r="BM361" s="170">
        <f t="shared" si="299"/>
        <v>0</v>
      </c>
      <c r="BN361" s="339">
        <f t="shared" si="300"/>
        <v>0</v>
      </c>
      <c r="BP361" s="66">
        <f t="shared" si="306"/>
        <v>0</v>
      </c>
      <c r="BQ361" s="170">
        <f t="shared" si="307"/>
        <v>0</v>
      </c>
      <c r="BR361" s="339">
        <f t="shared" si="308"/>
        <v>0</v>
      </c>
      <c r="BT361" s="66"/>
      <c r="BU361" s="170">
        <f t="shared" si="309"/>
        <v>0</v>
      </c>
      <c r="BV361" s="339">
        <f t="shared" si="310"/>
        <v>0</v>
      </c>
      <c r="BX361" s="418">
        <f t="shared" si="311"/>
        <v>0</v>
      </c>
      <c r="BY361" s="170">
        <f t="shared" si="312"/>
        <v>0</v>
      </c>
      <c r="BZ361" s="339">
        <v>0</v>
      </c>
      <c r="CB361" s="418">
        <f t="shared" si="313"/>
        <v>0</v>
      </c>
      <c r="CC361" s="170">
        <f t="shared" si="314"/>
        <v>0</v>
      </c>
      <c r="CD361" s="339">
        <v>0</v>
      </c>
      <c r="CF361" s="418">
        <v>0</v>
      </c>
      <c r="CG361" s="170">
        <v>0</v>
      </c>
      <c r="CH361" s="339">
        <v>0</v>
      </c>
      <c r="CJ361" s="418">
        <v>0</v>
      </c>
      <c r="CK361" s="170">
        <v>0</v>
      </c>
      <c r="CL361" s="339">
        <v>0</v>
      </c>
    </row>
    <row r="362" spans="1:94" ht="15" customHeight="1" outlineLevel="1">
      <c r="A362" s="193" t="s">
        <v>106</v>
      </c>
      <c r="B362" s="192">
        <v>7594</v>
      </c>
      <c r="C362" s="13" t="s">
        <v>13658</v>
      </c>
      <c r="D362" s="593" t="s">
        <v>13427</v>
      </c>
      <c r="E362" s="614" t="s">
        <v>123</v>
      </c>
      <c r="F362" s="112">
        <v>20</v>
      </c>
      <c r="G362" s="615"/>
      <c r="H362" s="110">
        <v>0.29310000000000003</v>
      </c>
      <c r="I362" s="104">
        <f t="shared" si="296"/>
        <v>0</v>
      </c>
      <c r="J362" s="471">
        <f t="shared" si="290"/>
        <v>0</v>
      </c>
      <c r="K362" s="890"/>
      <c r="L362" s="66"/>
      <c r="M362" s="170"/>
      <c r="N362" s="339"/>
      <c r="O362" s="277"/>
      <c r="P362" s="66"/>
      <c r="Q362" s="170"/>
      <c r="R362" s="339"/>
      <c r="S362" s="330"/>
      <c r="T362" s="354"/>
      <c r="U362" s="170"/>
      <c r="V362" s="363"/>
      <c r="W362" s="21"/>
      <c r="X362" s="354"/>
      <c r="Y362" s="168"/>
      <c r="Z362" s="341"/>
      <c r="AA362" s="277"/>
      <c r="AB362" s="354"/>
      <c r="AC362" s="168"/>
      <c r="AD362" s="341"/>
      <c r="AE362" s="277"/>
      <c r="AF362" s="66"/>
      <c r="AG362" s="170"/>
      <c r="AH362" s="339"/>
      <c r="AI362" s="277"/>
      <c r="AJ362" s="66"/>
      <c r="AK362" s="170"/>
      <c r="AL362" s="339"/>
      <c r="AM362" s="151"/>
      <c r="AN362" s="66"/>
      <c r="AO362" s="170"/>
      <c r="AP362" s="339"/>
      <c r="AQ362" s="151"/>
      <c r="AR362" s="66"/>
      <c r="AS362" s="170"/>
      <c r="AT362" s="339"/>
      <c r="AU362" s="151"/>
      <c r="AV362" s="364"/>
      <c r="AW362" s="170"/>
      <c r="AX362" s="479"/>
      <c r="AY362" s="151"/>
      <c r="AZ362" s="297"/>
      <c r="BA362" s="170"/>
      <c r="BB362" s="479"/>
      <c r="BC362" s="151"/>
      <c r="BD362" s="66"/>
      <c r="BE362" s="170">
        <f t="shared" si="303"/>
        <v>0</v>
      </c>
      <c r="BF362" s="339">
        <f t="shared" si="297"/>
        <v>0</v>
      </c>
      <c r="BG362" s="163"/>
      <c r="BH362" s="66"/>
      <c r="BI362" s="170">
        <f t="shared" si="304"/>
        <v>0</v>
      </c>
      <c r="BJ362" s="339">
        <f t="shared" si="305"/>
        <v>0</v>
      </c>
      <c r="BL362" s="66"/>
      <c r="BM362" s="170">
        <f t="shared" si="299"/>
        <v>0</v>
      </c>
      <c r="BN362" s="339">
        <f t="shared" si="300"/>
        <v>0</v>
      </c>
      <c r="BP362" s="66">
        <f t="shared" si="306"/>
        <v>0</v>
      </c>
      <c r="BQ362" s="170">
        <f t="shared" si="307"/>
        <v>0</v>
      </c>
      <c r="BR362" s="339">
        <f t="shared" si="308"/>
        <v>0</v>
      </c>
      <c r="BT362" s="66"/>
      <c r="BU362" s="170">
        <f t="shared" si="309"/>
        <v>0</v>
      </c>
      <c r="BV362" s="339">
        <f t="shared" si="310"/>
        <v>0</v>
      </c>
      <c r="BX362" s="418">
        <f t="shared" si="311"/>
        <v>0</v>
      </c>
      <c r="BY362" s="170">
        <f t="shared" si="312"/>
        <v>0</v>
      </c>
      <c r="BZ362" s="339">
        <v>0</v>
      </c>
      <c r="CB362" s="418">
        <f t="shared" si="313"/>
        <v>0</v>
      </c>
      <c r="CC362" s="170">
        <f t="shared" si="314"/>
        <v>0</v>
      </c>
      <c r="CD362" s="339">
        <v>0</v>
      </c>
      <c r="CF362" s="418">
        <v>0</v>
      </c>
      <c r="CG362" s="170">
        <v>0</v>
      </c>
      <c r="CH362" s="339">
        <v>0</v>
      </c>
      <c r="CJ362" s="418">
        <v>0</v>
      </c>
      <c r="CK362" s="170">
        <v>0</v>
      </c>
      <c r="CL362" s="339">
        <v>0</v>
      </c>
    </row>
    <row r="363" spans="1:94" ht="15" customHeight="1" outlineLevel="1">
      <c r="A363" s="193" t="s">
        <v>106</v>
      </c>
      <c r="B363" s="194">
        <v>12897</v>
      </c>
      <c r="C363" s="13" t="s">
        <v>13659</v>
      </c>
      <c r="D363" s="593" t="s">
        <v>13443</v>
      </c>
      <c r="E363" s="614" t="s">
        <v>123</v>
      </c>
      <c r="F363" s="112">
        <v>6</v>
      </c>
      <c r="G363" s="615"/>
      <c r="H363" s="110">
        <v>0.29310000000000003</v>
      </c>
      <c r="I363" s="104">
        <f t="shared" si="296"/>
        <v>0</v>
      </c>
      <c r="J363" s="471">
        <f t="shared" si="290"/>
        <v>0</v>
      </c>
      <c r="K363" s="890"/>
      <c r="L363" s="66"/>
      <c r="M363" s="170"/>
      <c r="N363" s="339"/>
      <c r="O363" s="277"/>
      <c r="P363" s="66"/>
      <c r="Q363" s="170"/>
      <c r="R363" s="339"/>
      <c r="S363" s="330"/>
      <c r="T363" s="354"/>
      <c r="U363" s="170"/>
      <c r="V363" s="363"/>
      <c r="W363" s="21"/>
      <c r="X363" s="354"/>
      <c r="Y363" s="168"/>
      <c r="Z363" s="341"/>
      <c r="AA363" s="277"/>
      <c r="AB363" s="354"/>
      <c r="AC363" s="168"/>
      <c r="AD363" s="341"/>
      <c r="AE363" s="277"/>
      <c r="AF363" s="66"/>
      <c r="AG363" s="170"/>
      <c r="AH363" s="339"/>
      <c r="AI363" s="277"/>
      <c r="AJ363" s="66"/>
      <c r="AK363" s="170"/>
      <c r="AL363" s="339"/>
      <c r="AM363" s="151"/>
      <c r="AN363" s="66"/>
      <c r="AO363" s="170"/>
      <c r="AP363" s="339"/>
      <c r="AQ363" s="151"/>
      <c r="AR363" s="66"/>
      <c r="AS363" s="170"/>
      <c r="AT363" s="339"/>
      <c r="AU363" s="151"/>
      <c r="AV363" s="364"/>
      <c r="AW363" s="170"/>
      <c r="AX363" s="479"/>
      <c r="AY363" s="151"/>
      <c r="AZ363" s="297"/>
      <c r="BA363" s="170"/>
      <c r="BB363" s="479"/>
      <c r="BC363" s="151"/>
      <c r="BD363" s="66"/>
      <c r="BE363" s="170">
        <f t="shared" si="303"/>
        <v>0</v>
      </c>
      <c r="BF363" s="339">
        <f t="shared" si="297"/>
        <v>0</v>
      </c>
      <c r="BG363" s="163"/>
      <c r="BH363" s="66"/>
      <c r="BI363" s="170">
        <f t="shared" si="304"/>
        <v>0</v>
      </c>
      <c r="BJ363" s="339">
        <f t="shared" si="305"/>
        <v>0</v>
      </c>
      <c r="BL363" s="66"/>
      <c r="BM363" s="170">
        <f t="shared" si="299"/>
        <v>0</v>
      </c>
      <c r="BN363" s="339">
        <f t="shared" si="300"/>
        <v>0</v>
      </c>
      <c r="BP363" s="66">
        <f t="shared" si="306"/>
        <v>0</v>
      </c>
      <c r="BQ363" s="170">
        <f t="shared" si="307"/>
        <v>0</v>
      </c>
      <c r="BR363" s="339">
        <f t="shared" si="308"/>
        <v>0</v>
      </c>
      <c r="BT363" s="66"/>
      <c r="BU363" s="170">
        <f t="shared" si="309"/>
        <v>0</v>
      </c>
      <c r="BV363" s="339">
        <f t="shared" si="310"/>
        <v>0</v>
      </c>
      <c r="BX363" s="418">
        <f t="shared" si="311"/>
        <v>0</v>
      </c>
      <c r="BY363" s="170">
        <f t="shared" si="312"/>
        <v>0</v>
      </c>
      <c r="BZ363" s="339">
        <v>0</v>
      </c>
      <c r="CB363" s="418">
        <f t="shared" si="313"/>
        <v>0</v>
      </c>
      <c r="CC363" s="170">
        <f t="shared" si="314"/>
        <v>0</v>
      </c>
      <c r="CD363" s="339">
        <v>0</v>
      </c>
      <c r="CF363" s="418">
        <v>0</v>
      </c>
      <c r="CG363" s="170">
        <v>0</v>
      </c>
      <c r="CH363" s="339">
        <v>0</v>
      </c>
      <c r="CJ363" s="418">
        <v>0</v>
      </c>
      <c r="CK363" s="170">
        <v>0</v>
      </c>
      <c r="CL363" s="339">
        <v>0</v>
      </c>
      <c r="CO363"/>
      <c r="CP363"/>
    </row>
    <row r="364" spans="1:94" ht="15" customHeight="1" outlineLevel="1">
      <c r="A364" s="193" t="s">
        <v>15</v>
      </c>
      <c r="B364" s="108">
        <v>98062</v>
      </c>
      <c r="C364" s="13" t="s">
        <v>13660</v>
      </c>
      <c r="D364" s="593" t="str">
        <f>IF(B364="","",IFERROR(VLOOKUP(B364,'SINAPI12-24'!$A$5:$H$17812,2,FALSE),VLOOKUP(ORÇAMENTO!B364,COMPOSIÇÕES!$A$9:$G$412,3,FALSE)))</f>
        <v>SUMIDOURO CIRCULAR, EM CONCRETO PRÉ-MOLDADO, DIÂMETRO INTERNO = 1,88 M, ALTURA INTERNA = 2,00 M, ÁREA DE INFILTRAÇÃO: 13,1 M² (PARA 5 CONTRIBUINTES). AF_12/2020_PA</v>
      </c>
      <c r="E364" s="614" t="str">
        <f>IF(B364="","",IFERROR(VLOOKUP(B364,'SINAPI12-24'!$A$5:$H$17812,3,FALSE),VLOOKUP(ORÇAMENTO!B364,COMPOSIÇÕES!$A$9:$G$412,4,FALSE)))</f>
        <v>UN</v>
      </c>
      <c r="F364" s="112">
        <v>3</v>
      </c>
      <c r="G364" s="615"/>
      <c r="H364" s="110">
        <v>0.29310000000000003</v>
      </c>
      <c r="I364" s="104">
        <f t="shared" si="296"/>
        <v>0</v>
      </c>
      <c r="J364" s="471">
        <f t="shared" si="290"/>
        <v>0</v>
      </c>
      <c r="K364" s="890"/>
      <c r="L364" s="66"/>
      <c r="M364" s="170"/>
      <c r="N364" s="339"/>
      <c r="O364" s="277"/>
      <c r="P364" s="66"/>
      <c r="Q364" s="170"/>
      <c r="R364" s="339"/>
      <c r="S364" s="330"/>
      <c r="T364" s="354"/>
      <c r="U364" s="170"/>
      <c r="V364" s="363"/>
      <c r="W364" s="21"/>
      <c r="X364" s="354"/>
      <c r="Y364" s="168"/>
      <c r="Z364" s="341"/>
      <c r="AA364" s="277"/>
      <c r="AB364" s="354"/>
      <c r="AC364" s="168"/>
      <c r="AD364" s="341"/>
      <c r="AE364" s="277"/>
      <c r="AF364" s="66"/>
      <c r="AG364" s="170"/>
      <c r="AH364" s="339"/>
      <c r="AI364" s="277"/>
      <c r="AJ364" s="66"/>
      <c r="AK364" s="170"/>
      <c r="AL364" s="339"/>
      <c r="AM364" s="151"/>
      <c r="AN364" s="66"/>
      <c r="AO364" s="170"/>
      <c r="AP364" s="339"/>
      <c r="AQ364" s="151"/>
      <c r="AR364" s="66"/>
      <c r="AS364" s="170"/>
      <c r="AT364" s="339"/>
      <c r="AU364" s="151"/>
      <c r="AV364" s="364"/>
      <c r="AW364" s="170"/>
      <c r="AX364" s="479"/>
      <c r="AY364" s="151"/>
      <c r="AZ364" s="297"/>
      <c r="BA364" s="170"/>
      <c r="BB364" s="479"/>
      <c r="BC364" s="151"/>
      <c r="BD364" s="66"/>
      <c r="BE364" s="170">
        <f t="shared" si="303"/>
        <v>0</v>
      </c>
      <c r="BF364" s="339">
        <f t="shared" si="297"/>
        <v>0</v>
      </c>
      <c r="BG364" s="163"/>
      <c r="BH364" s="66"/>
      <c r="BI364" s="170">
        <f t="shared" si="304"/>
        <v>0</v>
      </c>
      <c r="BJ364" s="339">
        <f t="shared" si="305"/>
        <v>0</v>
      </c>
      <c r="BL364" s="66"/>
      <c r="BM364" s="170">
        <f t="shared" si="299"/>
        <v>0</v>
      </c>
      <c r="BN364" s="339">
        <f t="shared" si="300"/>
        <v>0</v>
      </c>
      <c r="BP364" s="66">
        <f t="shared" si="306"/>
        <v>0</v>
      </c>
      <c r="BQ364" s="170">
        <f t="shared" si="307"/>
        <v>0</v>
      </c>
      <c r="BR364" s="339">
        <f t="shared" si="308"/>
        <v>0</v>
      </c>
      <c r="BT364" s="66"/>
      <c r="BU364" s="170">
        <f t="shared" si="309"/>
        <v>0</v>
      </c>
      <c r="BV364" s="339">
        <f t="shared" si="310"/>
        <v>0</v>
      </c>
      <c r="BX364" s="418">
        <f t="shared" si="311"/>
        <v>0</v>
      </c>
      <c r="BY364" s="170">
        <f t="shared" si="312"/>
        <v>0</v>
      </c>
      <c r="BZ364" s="339">
        <v>0</v>
      </c>
      <c r="CB364" s="418">
        <f t="shared" si="313"/>
        <v>0</v>
      </c>
      <c r="CC364" s="170">
        <f t="shared" si="314"/>
        <v>0</v>
      </c>
      <c r="CD364" s="339">
        <v>0</v>
      </c>
      <c r="CF364" s="418">
        <v>0</v>
      </c>
      <c r="CG364" s="170">
        <v>0</v>
      </c>
      <c r="CH364" s="339">
        <v>0</v>
      </c>
      <c r="CJ364" s="418">
        <v>0</v>
      </c>
      <c r="CK364" s="170">
        <v>0</v>
      </c>
      <c r="CL364" s="339">
        <v>0</v>
      </c>
      <c r="CO364"/>
      <c r="CP364"/>
    </row>
    <row r="365" spans="1:94" ht="15" customHeight="1" outlineLevel="1">
      <c r="A365" s="193" t="s">
        <v>15</v>
      </c>
      <c r="B365" s="192">
        <v>98070</v>
      </c>
      <c r="C365" s="13" t="s">
        <v>13661</v>
      </c>
      <c r="D365" s="593" t="str">
        <f>IF(B365="","",IFERROR(VLOOKUP(B365,'SINAPI12-24'!$A$5:$H$17812,2,FALSE),VLOOKUP(ORÇAMENTO!B365,COMPOSIÇÕES!$A$9:$G$412,3,FALSE)))</f>
        <v>TANQUE SÉPTICO RETANGULAR, EM ALVENARIA COM TIJOLOS CERÂMICOS MACIÇOS, DIMENSÕES INTERNAS: 1,6 X 4,8 X H=2,0 M, VOLUME ÚTIL: 12288 L (PARA 86 CONTRIBUINTES). AF_12/2020</v>
      </c>
      <c r="E365" s="614" t="str">
        <f>IF(B365="","",IFERROR(VLOOKUP(B365,'SINAPI12-24'!$A$5:$H$17812,3,FALSE),VLOOKUP(ORÇAMENTO!B365,COMPOSIÇÕES!$A$9:$G$412,4,FALSE)))</f>
        <v>UN</v>
      </c>
      <c r="F365" s="112">
        <v>1</v>
      </c>
      <c r="G365" s="615"/>
      <c r="H365" s="110">
        <v>0.29310000000000003</v>
      </c>
      <c r="I365" s="104">
        <f t="shared" si="296"/>
        <v>0</v>
      </c>
      <c r="J365" s="471">
        <f t="shared" si="290"/>
        <v>0</v>
      </c>
      <c r="K365" s="890"/>
      <c r="L365" s="66"/>
      <c r="M365" s="170"/>
      <c r="N365" s="339"/>
      <c r="O365" s="277"/>
      <c r="P365" s="66"/>
      <c r="Q365" s="170"/>
      <c r="R365" s="339"/>
      <c r="S365" s="330"/>
      <c r="T365" s="354"/>
      <c r="U365" s="170"/>
      <c r="V365" s="363"/>
      <c r="W365" s="21"/>
      <c r="X365" s="354"/>
      <c r="Y365" s="168"/>
      <c r="Z365" s="341"/>
      <c r="AA365" s="277"/>
      <c r="AB365" s="354"/>
      <c r="AC365" s="168"/>
      <c r="AD365" s="341"/>
      <c r="AE365" s="277"/>
      <c r="AF365" s="66"/>
      <c r="AG365" s="170"/>
      <c r="AH365" s="339"/>
      <c r="AI365" s="277"/>
      <c r="AJ365" s="66"/>
      <c r="AK365" s="170"/>
      <c r="AL365" s="339"/>
      <c r="AM365" s="151"/>
      <c r="AN365" s="66"/>
      <c r="AO365" s="170"/>
      <c r="AP365" s="339"/>
      <c r="AQ365" s="151"/>
      <c r="AR365" s="66"/>
      <c r="AS365" s="170"/>
      <c r="AT365" s="339"/>
      <c r="AU365" s="151"/>
      <c r="AV365" s="364"/>
      <c r="AW365" s="170"/>
      <c r="AX365" s="479"/>
      <c r="AY365" s="151"/>
      <c r="AZ365" s="297"/>
      <c r="BA365" s="170"/>
      <c r="BB365" s="479"/>
      <c r="BC365" s="151"/>
      <c r="BD365" s="66"/>
      <c r="BE365" s="170">
        <f t="shared" si="303"/>
        <v>0</v>
      </c>
      <c r="BF365" s="339">
        <f t="shared" si="297"/>
        <v>0</v>
      </c>
      <c r="BG365" s="163"/>
      <c r="BH365" s="66"/>
      <c r="BI365" s="170">
        <f t="shared" si="304"/>
        <v>0</v>
      </c>
      <c r="BJ365" s="339">
        <f t="shared" si="305"/>
        <v>0</v>
      </c>
      <c r="BL365" s="66"/>
      <c r="BM365" s="170">
        <f t="shared" si="299"/>
        <v>0</v>
      </c>
      <c r="BN365" s="339">
        <f t="shared" si="300"/>
        <v>0</v>
      </c>
      <c r="BP365" s="66">
        <f t="shared" si="306"/>
        <v>0</v>
      </c>
      <c r="BQ365" s="170">
        <f t="shared" si="307"/>
        <v>0</v>
      </c>
      <c r="BR365" s="339">
        <f t="shared" si="308"/>
        <v>0</v>
      </c>
      <c r="BT365" s="66"/>
      <c r="BU365" s="170">
        <f t="shared" si="309"/>
        <v>0</v>
      </c>
      <c r="BV365" s="339">
        <f t="shared" si="310"/>
        <v>0</v>
      </c>
      <c r="BX365" s="418">
        <f t="shared" si="311"/>
        <v>0</v>
      </c>
      <c r="BY365" s="170">
        <f t="shared" si="312"/>
        <v>0</v>
      </c>
      <c r="BZ365" s="339">
        <v>0</v>
      </c>
      <c r="CB365" s="418">
        <f t="shared" si="313"/>
        <v>0</v>
      </c>
      <c r="CC365" s="170">
        <f t="shared" si="314"/>
        <v>0</v>
      </c>
      <c r="CD365" s="339">
        <v>0</v>
      </c>
      <c r="CF365" s="418">
        <v>0</v>
      </c>
      <c r="CG365" s="170">
        <v>0</v>
      </c>
      <c r="CH365" s="339">
        <v>0</v>
      </c>
      <c r="CJ365" s="418">
        <v>0</v>
      </c>
      <c r="CK365" s="170">
        <v>0</v>
      </c>
      <c r="CL365" s="339">
        <v>0</v>
      </c>
      <c r="CO365"/>
      <c r="CP365"/>
    </row>
    <row r="366" spans="1:94" ht="15" customHeight="1" outlineLevel="1">
      <c r="A366" s="193" t="s">
        <v>106</v>
      </c>
      <c r="B366" s="194">
        <v>4883</v>
      </c>
      <c r="C366" s="13" t="s">
        <v>13662</v>
      </c>
      <c r="D366" s="593" t="s">
        <v>13444</v>
      </c>
      <c r="E366" s="614" t="s">
        <v>123</v>
      </c>
      <c r="F366" s="112">
        <v>17</v>
      </c>
      <c r="G366" s="615"/>
      <c r="H366" s="110">
        <v>0.29310000000000003</v>
      </c>
      <c r="I366" s="104">
        <f t="shared" si="296"/>
        <v>0</v>
      </c>
      <c r="J366" s="471">
        <f t="shared" si="290"/>
        <v>0</v>
      </c>
      <c r="K366" s="890"/>
      <c r="L366" s="66"/>
      <c r="M366" s="170"/>
      <c r="N366" s="339"/>
      <c r="O366" s="277"/>
      <c r="P366" s="66"/>
      <c r="Q366" s="170"/>
      <c r="R366" s="339"/>
      <c r="S366" s="330"/>
      <c r="T366" s="354"/>
      <c r="U366" s="170"/>
      <c r="V366" s="363"/>
      <c r="W366" s="21"/>
      <c r="X366" s="354"/>
      <c r="Y366" s="168"/>
      <c r="Z366" s="341"/>
      <c r="AA366" s="277"/>
      <c r="AB366" s="354"/>
      <c r="AC366" s="168"/>
      <c r="AD366" s="341"/>
      <c r="AE366" s="277"/>
      <c r="AF366" s="66"/>
      <c r="AG366" s="170"/>
      <c r="AH366" s="339"/>
      <c r="AI366" s="277"/>
      <c r="AJ366" s="66"/>
      <c r="AK366" s="170"/>
      <c r="AL366" s="339"/>
      <c r="AM366" s="151"/>
      <c r="AN366" s="66"/>
      <c r="AO366" s="170"/>
      <c r="AP366" s="339"/>
      <c r="AQ366" s="151"/>
      <c r="AR366" s="66"/>
      <c r="AS366" s="170"/>
      <c r="AT366" s="339"/>
      <c r="AU366" s="151"/>
      <c r="AV366" s="364"/>
      <c r="AW366" s="170"/>
      <c r="AX366" s="479"/>
      <c r="AY366" s="151"/>
      <c r="AZ366" s="297"/>
      <c r="BA366" s="170"/>
      <c r="BB366" s="479"/>
      <c r="BC366" s="151"/>
      <c r="BD366" s="66"/>
      <c r="BE366" s="170">
        <f t="shared" si="303"/>
        <v>0</v>
      </c>
      <c r="BF366" s="339">
        <f t="shared" si="297"/>
        <v>0</v>
      </c>
      <c r="BG366" s="163"/>
      <c r="BH366" s="66"/>
      <c r="BI366" s="170">
        <f t="shared" si="304"/>
        <v>0</v>
      </c>
      <c r="BJ366" s="339">
        <f t="shared" si="305"/>
        <v>0</v>
      </c>
      <c r="BL366" s="66"/>
      <c r="BM366" s="170">
        <f t="shared" si="299"/>
        <v>0</v>
      </c>
      <c r="BN366" s="339">
        <f t="shared" si="300"/>
        <v>0</v>
      </c>
      <c r="BP366" s="66">
        <f t="shared" si="306"/>
        <v>0</v>
      </c>
      <c r="BQ366" s="170">
        <f t="shared" si="307"/>
        <v>0</v>
      </c>
      <c r="BR366" s="339">
        <f t="shared" si="308"/>
        <v>0</v>
      </c>
      <c r="BT366" s="66"/>
      <c r="BU366" s="170">
        <f t="shared" si="309"/>
        <v>0</v>
      </c>
      <c r="BV366" s="339">
        <f t="shared" si="310"/>
        <v>0</v>
      </c>
      <c r="BX366" s="418">
        <f t="shared" si="311"/>
        <v>0</v>
      </c>
      <c r="BY366" s="170">
        <f t="shared" si="312"/>
        <v>0</v>
      </c>
      <c r="BZ366" s="339">
        <v>0</v>
      </c>
      <c r="CB366" s="418">
        <f t="shared" si="313"/>
        <v>0</v>
      </c>
      <c r="CC366" s="170">
        <f t="shared" si="314"/>
        <v>0</v>
      </c>
      <c r="CD366" s="339">
        <v>0</v>
      </c>
      <c r="CF366" s="418">
        <v>0</v>
      </c>
      <c r="CG366" s="170">
        <v>0</v>
      </c>
      <c r="CH366" s="339">
        <v>0</v>
      </c>
      <c r="CJ366" s="418">
        <v>0</v>
      </c>
      <c r="CK366" s="170">
        <v>0</v>
      </c>
      <c r="CL366" s="339">
        <v>0</v>
      </c>
      <c r="CO366"/>
      <c r="CP366"/>
    </row>
    <row r="367" spans="1:94" ht="15" customHeight="1" outlineLevel="1">
      <c r="A367" s="193" t="s">
        <v>15</v>
      </c>
      <c r="B367" s="192">
        <v>98065</v>
      </c>
      <c r="C367" s="13" t="s">
        <v>13663</v>
      </c>
      <c r="D367" s="593" t="str">
        <f>IF(B367="","",IFERROR(VLOOKUP(B367,'SINAPI12-24'!$A$5:$H$17812,2,FALSE),VLOOKUP(ORÇAMENTO!B367,COMPOSIÇÕES!$A$9:$G$412,3,FALSE)))</f>
        <v>SUMIDOURO CIRCULAR, EM CONCRETO PRÉ-MOLDADO, DIÂMETRO INTERNO = 2,88 M, ALTURA INTERNA = 3,0 M, ÁREA DE INFILTRAÇÃO: 31,4 M² (PARA 12 CONTRIBUINTES). AF_12/2020_PA</v>
      </c>
      <c r="E367" s="614" t="str">
        <f>IF(B367="","",IFERROR(VLOOKUP(B367,'SINAPI12-24'!$A$5:$H$17812,3,FALSE),VLOOKUP(ORÇAMENTO!B367,COMPOSIÇÕES!$A$9:$G$412,4,FALSE)))</f>
        <v>UN</v>
      </c>
      <c r="F367" s="112">
        <v>2</v>
      </c>
      <c r="G367" s="615"/>
      <c r="H367" s="110">
        <v>0.29310000000000003</v>
      </c>
      <c r="I367" s="104">
        <f t="shared" si="296"/>
        <v>0</v>
      </c>
      <c r="J367" s="471">
        <f t="shared" si="290"/>
        <v>0</v>
      </c>
      <c r="K367" s="890"/>
      <c r="L367" s="68"/>
      <c r="M367" s="136"/>
      <c r="N367" s="342"/>
      <c r="O367" s="277"/>
      <c r="P367" s="68"/>
      <c r="Q367" s="136"/>
      <c r="R367" s="342"/>
      <c r="S367" s="330"/>
      <c r="T367" s="355"/>
      <c r="U367" s="136"/>
      <c r="V367" s="365"/>
      <c r="W367" s="21"/>
      <c r="X367" s="355"/>
      <c r="Y367" s="328"/>
      <c r="Z367" s="344"/>
      <c r="AA367" s="277"/>
      <c r="AB367" s="355"/>
      <c r="AC367" s="328"/>
      <c r="AD367" s="344"/>
      <c r="AE367" s="277"/>
      <c r="AF367" s="68"/>
      <c r="AG367" s="136"/>
      <c r="AH367" s="342"/>
      <c r="AI367" s="277"/>
      <c r="AJ367" s="68"/>
      <c r="AK367" s="136"/>
      <c r="AL367" s="342"/>
      <c r="AM367" s="151"/>
      <c r="AN367" s="68"/>
      <c r="AO367" s="136"/>
      <c r="AP367" s="342"/>
      <c r="AQ367" s="151"/>
      <c r="AR367" s="68"/>
      <c r="AS367" s="136"/>
      <c r="AT367" s="342"/>
      <c r="AU367" s="151"/>
      <c r="AV367" s="366"/>
      <c r="AW367" s="136"/>
      <c r="AX367" s="480"/>
      <c r="AY367" s="151"/>
      <c r="AZ367" s="298"/>
      <c r="BA367" s="136"/>
      <c r="BB367" s="480"/>
      <c r="BC367" s="151"/>
      <c r="BD367" s="68"/>
      <c r="BE367" s="136">
        <f t="shared" si="303"/>
        <v>0</v>
      </c>
      <c r="BF367" s="342">
        <f t="shared" si="297"/>
        <v>0</v>
      </c>
      <c r="BG367" s="163"/>
      <c r="BH367" s="68"/>
      <c r="BI367" s="136">
        <f t="shared" si="304"/>
        <v>0</v>
      </c>
      <c r="BJ367" s="342">
        <f t="shared" si="305"/>
        <v>0</v>
      </c>
      <c r="BL367" s="68"/>
      <c r="BM367" s="136">
        <f t="shared" si="299"/>
        <v>0</v>
      </c>
      <c r="BN367" s="342">
        <f t="shared" si="300"/>
        <v>0</v>
      </c>
      <c r="BP367" s="68">
        <f t="shared" si="306"/>
        <v>0</v>
      </c>
      <c r="BQ367" s="136">
        <f t="shared" si="307"/>
        <v>0</v>
      </c>
      <c r="BR367" s="342">
        <f t="shared" si="308"/>
        <v>0</v>
      </c>
      <c r="BT367" s="68"/>
      <c r="BU367" s="136">
        <f t="shared" si="309"/>
        <v>0</v>
      </c>
      <c r="BV367" s="342">
        <f t="shared" si="310"/>
        <v>0</v>
      </c>
      <c r="BX367" s="420">
        <f t="shared" si="311"/>
        <v>0</v>
      </c>
      <c r="BY367" s="136">
        <f t="shared" si="312"/>
        <v>0</v>
      </c>
      <c r="BZ367" s="342">
        <v>0</v>
      </c>
      <c r="CB367" s="420">
        <f t="shared" si="313"/>
        <v>0</v>
      </c>
      <c r="CC367" s="136">
        <f t="shared" si="314"/>
        <v>0</v>
      </c>
      <c r="CD367" s="342">
        <v>0</v>
      </c>
      <c r="CF367" s="420">
        <v>0</v>
      </c>
      <c r="CG367" s="136">
        <v>0</v>
      </c>
      <c r="CH367" s="342">
        <v>0</v>
      </c>
      <c r="CJ367" s="420">
        <v>0</v>
      </c>
      <c r="CK367" s="136">
        <v>0</v>
      </c>
      <c r="CL367" s="342">
        <v>0</v>
      </c>
      <c r="CO367"/>
      <c r="CP367"/>
    </row>
    <row r="368" spans="1:94" ht="15" customHeight="1">
      <c r="A368" s="453"/>
      <c r="B368" s="454"/>
      <c r="C368" s="455">
        <v>17</v>
      </c>
      <c r="D368" s="592" t="s">
        <v>345</v>
      </c>
      <c r="E368" s="455"/>
      <c r="F368" s="455"/>
      <c r="G368" s="456"/>
      <c r="H368" s="457"/>
      <c r="I368" s="458"/>
      <c r="J368" s="459">
        <f>SUM(J369:J396)</f>
        <v>0</v>
      </c>
      <c r="K368" s="890"/>
      <c r="L368" s="264"/>
      <c r="M368" s="265"/>
      <c r="N368" s="329"/>
      <c r="O368" s="277"/>
      <c r="P368" s="264"/>
      <c r="Q368" s="265"/>
      <c r="R368" s="329"/>
      <c r="S368" s="351"/>
      <c r="T368" s="299"/>
      <c r="U368" s="367"/>
      <c r="V368" s="368"/>
      <c r="W368" s="21"/>
      <c r="X368" s="299"/>
      <c r="Y368" s="352"/>
      <c r="Z368" s="333"/>
      <c r="AA368" s="277"/>
      <c r="AB368" s="299"/>
      <c r="AC368" s="352"/>
      <c r="AD368" s="333"/>
      <c r="AE368" s="277"/>
      <c r="AF368" s="264"/>
      <c r="AG368" s="265"/>
      <c r="AH368" s="329"/>
      <c r="AI368" s="277"/>
      <c r="AJ368" s="264"/>
      <c r="AK368" s="265"/>
      <c r="AL368" s="329"/>
      <c r="AM368" s="151"/>
      <c r="AN368" s="264"/>
      <c r="AO368" s="265"/>
      <c r="AP368" s="329"/>
      <c r="AQ368" s="151"/>
      <c r="AR368" s="264"/>
      <c r="AS368" s="265"/>
      <c r="AT368" s="329"/>
      <c r="AU368" s="151"/>
      <c r="AV368" s="299"/>
      <c r="AW368" s="367"/>
      <c r="AX368" s="481"/>
      <c r="AY368" s="320"/>
      <c r="AZ368" s="299"/>
      <c r="BA368" s="367"/>
      <c r="BB368" s="481"/>
      <c r="BC368" s="320"/>
      <c r="BD368" s="264"/>
      <c r="BE368" s="265"/>
      <c r="BF368" s="329"/>
      <c r="BG368" s="163"/>
      <c r="BH368" s="264"/>
      <c r="BI368" s="265"/>
      <c r="BJ368" s="329"/>
      <c r="BL368" s="264"/>
      <c r="BM368" s="265"/>
      <c r="BN368" s="329"/>
      <c r="BP368" s="288"/>
      <c r="BQ368" s="289"/>
      <c r="BR368" s="335"/>
      <c r="BT368" s="288"/>
      <c r="BU368" s="289"/>
      <c r="BV368" s="335"/>
      <c r="BX368" s="299"/>
      <c r="BY368" s="367"/>
      <c r="BZ368" s="411"/>
      <c r="CB368" s="299"/>
      <c r="CC368" s="367"/>
      <c r="CD368" s="411"/>
      <c r="CF368" s="299"/>
      <c r="CG368" s="367"/>
      <c r="CH368" s="411"/>
      <c r="CJ368" s="299"/>
      <c r="CK368" s="367"/>
      <c r="CL368" s="411"/>
      <c r="CO368"/>
      <c r="CP368"/>
    </row>
    <row r="369" spans="1:90" ht="15" customHeight="1" outlineLevel="1">
      <c r="A369" s="193" t="s">
        <v>15</v>
      </c>
      <c r="B369" s="192">
        <v>95470</v>
      </c>
      <c r="C369" s="13" t="s">
        <v>373</v>
      </c>
      <c r="D369" s="593" t="str">
        <f>IF(B369="","",IFERROR(VLOOKUP(B369,'SINAPI12-24'!$A$5:$H$17812,2,FALSE),VLOOKUP(ORÇAMENTO!B369,COMPOSIÇÕES!$A$9:$G$412,3,FALSE)))</f>
        <v>VASO SANITARIO SIFONADO CONVENCIONAL COM LOUÇA BRANCA, INCLUSO CONJUNTO DE LIGAÇÃO PARA BACIA SANITÁRIA AJUSTÁVEL - FORNECIMENTO E INSTALAÇÃO. AF_01/2020</v>
      </c>
      <c r="E369" s="614" t="str">
        <f>IF(B369="","",IFERROR(VLOOKUP(B369,'SINAPI12-24'!$A$5:$H$17812,3,FALSE),VLOOKUP(ORÇAMENTO!B369,COMPOSIÇÕES!$A$9:$G$412,4,FALSE)))</f>
        <v>UN</v>
      </c>
      <c r="F369" s="112">
        <v>6</v>
      </c>
      <c r="G369" s="615"/>
      <c r="H369" s="110">
        <v>0.29310000000000003</v>
      </c>
      <c r="I369" s="104">
        <f t="shared" ref="I369:I396" si="315">TRUNC(((G369*$H$37)+G369),2)</f>
        <v>0</v>
      </c>
      <c r="J369" s="471">
        <f t="shared" si="290"/>
        <v>0</v>
      </c>
      <c r="K369" s="890"/>
      <c r="L369" s="69"/>
      <c r="M369" s="114"/>
      <c r="N369" s="336"/>
      <c r="O369" s="277"/>
      <c r="P369" s="69"/>
      <c r="Q369" s="114"/>
      <c r="R369" s="336"/>
      <c r="S369" s="330"/>
      <c r="T369" s="353"/>
      <c r="U369" s="114"/>
      <c r="V369" s="361"/>
      <c r="W369" s="21"/>
      <c r="X369" s="353"/>
      <c r="Y369" s="167"/>
      <c r="Z369" s="338"/>
      <c r="AA369" s="277"/>
      <c r="AB369" s="353"/>
      <c r="AC369" s="167"/>
      <c r="AD369" s="338"/>
      <c r="AE369" s="277"/>
      <c r="AF369" s="69"/>
      <c r="AG369" s="114"/>
      <c r="AH369" s="336"/>
      <c r="AI369" s="277"/>
      <c r="AJ369" s="69"/>
      <c r="AK369" s="114"/>
      <c r="AL369" s="336"/>
      <c r="AM369" s="151"/>
      <c r="AN369" s="69"/>
      <c r="AO369" s="114"/>
      <c r="AP369" s="336"/>
      <c r="AQ369" s="151"/>
      <c r="AR369" s="69"/>
      <c r="AS369" s="114"/>
      <c r="AT369" s="336"/>
      <c r="AU369" s="151"/>
      <c r="AV369" s="362"/>
      <c r="AW369" s="114"/>
      <c r="AX369" s="478"/>
      <c r="AY369" s="151"/>
      <c r="AZ369" s="296"/>
      <c r="BA369" s="114"/>
      <c r="BB369" s="478"/>
      <c r="BC369" s="151"/>
      <c r="BD369" s="69"/>
      <c r="BE369" s="114">
        <f t="shared" si="303"/>
        <v>0</v>
      </c>
      <c r="BF369" s="336">
        <f t="shared" ref="BF369:BF381" si="316">BD369/($F369-$X369-$AZ369)</f>
        <v>0</v>
      </c>
      <c r="BG369" s="163"/>
      <c r="BH369" s="69"/>
      <c r="BI369" s="114">
        <f t="shared" si="304"/>
        <v>0</v>
      </c>
      <c r="BJ369" s="336">
        <f t="shared" si="305"/>
        <v>0</v>
      </c>
      <c r="BL369" s="69"/>
      <c r="BM369" s="114">
        <f t="shared" ref="BM369:BM396" si="317">TRUNC(BL369*M369,2)</f>
        <v>0</v>
      </c>
      <c r="BN369" s="336">
        <f t="shared" ref="BN369:BN396" si="318">BL369/($F369-$X369-$AZ369)</f>
        <v>0</v>
      </c>
      <c r="BP369" s="69">
        <f t="shared" si="306"/>
        <v>0</v>
      </c>
      <c r="BQ369" s="114">
        <f t="shared" si="307"/>
        <v>0</v>
      </c>
      <c r="BR369" s="336">
        <f t="shared" si="308"/>
        <v>0</v>
      </c>
      <c r="BT369" s="69"/>
      <c r="BU369" s="114">
        <f t="shared" si="309"/>
        <v>0</v>
      </c>
      <c r="BV369" s="336">
        <f t="shared" si="310"/>
        <v>0</v>
      </c>
      <c r="BX369" s="309">
        <f t="shared" si="311"/>
        <v>0</v>
      </c>
      <c r="BY369" s="114">
        <f t="shared" si="312"/>
        <v>0</v>
      </c>
      <c r="BZ369" s="336">
        <v>0</v>
      </c>
      <c r="CB369" s="309">
        <f t="shared" si="313"/>
        <v>0</v>
      </c>
      <c r="CC369" s="114">
        <f t="shared" si="314"/>
        <v>0</v>
      </c>
      <c r="CD369" s="336">
        <v>0</v>
      </c>
      <c r="CF369" s="309">
        <v>0</v>
      </c>
      <c r="CG369" s="114">
        <v>0</v>
      </c>
      <c r="CH369" s="336">
        <v>0</v>
      </c>
      <c r="CJ369" s="309">
        <v>0</v>
      </c>
      <c r="CK369" s="114">
        <v>0</v>
      </c>
      <c r="CL369" s="336">
        <v>0</v>
      </c>
    </row>
    <row r="370" spans="1:90" ht="15" customHeight="1" outlineLevel="1">
      <c r="A370" s="193" t="s">
        <v>15</v>
      </c>
      <c r="B370" s="192">
        <v>100848</v>
      </c>
      <c r="C370" s="13" t="s">
        <v>374</v>
      </c>
      <c r="D370" s="593" t="str">
        <f>IF(B370="","",IFERROR(VLOOKUP(B370,'SINAPI12-24'!$A$5:$H$17812,2,FALSE),VLOOKUP(ORÇAMENTO!B370,COMPOSIÇÕES!$A$9:$G$412,3,FALSE)))</f>
        <v>VASO SANITÁRIO INFANTIL LOUÇA BRANCA - FORNECIMENTO E INSTALACAO. AF_01/2020</v>
      </c>
      <c r="E370" s="614" t="str">
        <f>IF(B370="","",IFERROR(VLOOKUP(B370,'SINAPI12-24'!$A$5:$H$17812,3,FALSE),VLOOKUP(ORÇAMENTO!B370,COMPOSIÇÕES!$A$9:$G$412,4,FALSE)))</f>
        <v>UN</v>
      </c>
      <c r="F370" s="112">
        <v>18</v>
      </c>
      <c r="G370" s="615"/>
      <c r="H370" s="110">
        <v>0.29310000000000003</v>
      </c>
      <c r="I370" s="104">
        <f t="shared" si="315"/>
        <v>0</v>
      </c>
      <c r="J370" s="471">
        <f t="shared" si="290"/>
        <v>0</v>
      </c>
      <c r="K370" s="890"/>
      <c r="L370" s="66"/>
      <c r="M370" s="170"/>
      <c r="N370" s="339"/>
      <c r="O370" s="277"/>
      <c r="P370" s="66"/>
      <c r="Q370" s="170"/>
      <c r="R370" s="339"/>
      <c r="S370" s="330"/>
      <c r="T370" s="354"/>
      <c r="U370" s="170"/>
      <c r="V370" s="363"/>
      <c r="W370" s="21"/>
      <c r="X370" s="354"/>
      <c r="Y370" s="168"/>
      <c r="Z370" s="341"/>
      <c r="AA370" s="277"/>
      <c r="AB370" s="354"/>
      <c r="AC370" s="168"/>
      <c r="AD370" s="341"/>
      <c r="AE370" s="277"/>
      <c r="AF370" s="66"/>
      <c r="AG370" s="170"/>
      <c r="AH370" s="339"/>
      <c r="AI370" s="277"/>
      <c r="AJ370" s="66"/>
      <c r="AK370" s="170"/>
      <c r="AL370" s="339"/>
      <c r="AM370" s="151"/>
      <c r="AN370" s="66"/>
      <c r="AO370" s="170"/>
      <c r="AP370" s="339"/>
      <c r="AQ370" s="151"/>
      <c r="AR370" s="66"/>
      <c r="AS370" s="170"/>
      <c r="AT370" s="339"/>
      <c r="AU370" s="151"/>
      <c r="AV370" s="364"/>
      <c r="AW370" s="170"/>
      <c r="AX370" s="479"/>
      <c r="AY370" s="151"/>
      <c r="AZ370" s="297"/>
      <c r="BA370" s="170"/>
      <c r="BB370" s="479"/>
      <c r="BC370" s="151"/>
      <c r="BD370" s="66"/>
      <c r="BE370" s="170">
        <f t="shared" si="303"/>
        <v>0</v>
      </c>
      <c r="BF370" s="339">
        <f t="shared" si="316"/>
        <v>0</v>
      </c>
      <c r="BG370" s="163"/>
      <c r="BH370" s="66"/>
      <c r="BI370" s="170">
        <f t="shared" si="304"/>
        <v>0</v>
      </c>
      <c r="BJ370" s="339">
        <f t="shared" si="305"/>
        <v>0</v>
      </c>
      <c r="BL370" s="66"/>
      <c r="BM370" s="170">
        <f t="shared" si="317"/>
        <v>0</v>
      </c>
      <c r="BN370" s="339">
        <f t="shared" si="318"/>
        <v>0</v>
      </c>
      <c r="BP370" s="66">
        <f t="shared" si="306"/>
        <v>0</v>
      </c>
      <c r="BQ370" s="170">
        <f t="shared" si="307"/>
        <v>0</v>
      </c>
      <c r="BR370" s="339">
        <f t="shared" si="308"/>
        <v>0</v>
      </c>
      <c r="BT370" s="66"/>
      <c r="BU370" s="170">
        <f t="shared" si="309"/>
        <v>0</v>
      </c>
      <c r="BV370" s="339">
        <f t="shared" si="310"/>
        <v>0</v>
      </c>
      <c r="BX370" s="418">
        <f t="shared" si="311"/>
        <v>0</v>
      </c>
      <c r="BY370" s="170">
        <f t="shared" si="312"/>
        <v>0</v>
      </c>
      <c r="BZ370" s="339">
        <v>0</v>
      </c>
      <c r="CB370" s="418">
        <f t="shared" si="313"/>
        <v>0</v>
      </c>
      <c r="CC370" s="170">
        <f t="shared" si="314"/>
        <v>0</v>
      </c>
      <c r="CD370" s="339">
        <v>0</v>
      </c>
      <c r="CF370" s="418">
        <v>0</v>
      </c>
      <c r="CG370" s="170">
        <v>0</v>
      </c>
      <c r="CH370" s="339">
        <v>0</v>
      </c>
      <c r="CJ370" s="418">
        <v>0</v>
      </c>
      <c r="CK370" s="170">
        <v>0</v>
      </c>
      <c r="CL370" s="339">
        <v>0</v>
      </c>
    </row>
    <row r="371" spans="1:90" ht="15" customHeight="1" outlineLevel="1">
      <c r="A371" s="193" t="s">
        <v>15</v>
      </c>
      <c r="B371" s="192">
        <v>99857</v>
      </c>
      <c r="C371" s="13" t="s">
        <v>375</v>
      </c>
      <c r="D371" s="593" t="str">
        <f>IF(B371="","",IFERROR(VLOOKUP(B371,'SINAPI12-24'!$A$5:$H$17812,2,FALSE),VLOOKUP(ORÇAMENTO!B371,COMPOSIÇÕES!$A$9:$G$412,3,FALSE)))</f>
        <v>CORRIMÃO SIMPLES, DIÂMETRO EXTERNO = 1 1/2", EM ALUMÍNIO. AF_04/2019_PS</v>
      </c>
      <c r="E371" s="614" t="str">
        <f>IF(B371="","",IFERROR(VLOOKUP(B371,'SINAPI12-24'!$A$5:$H$17812,3,FALSE),VLOOKUP(ORÇAMENTO!B371,COMPOSIÇÕES!$A$9:$G$412,4,FALSE)))</f>
        <v>M</v>
      </c>
      <c r="F371" s="112">
        <v>19.399999999999999</v>
      </c>
      <c r="G371" s="615"/>
      <c r="H371" s="110">
        <v>0.29310000000000003</v>
      </c>
      <c r="I371" s="104">
        <f t="shared" si="315"/>
        <v>0</v>
      </c>
      <c r="J371" s="471">
        <f t="shared" si="290"/>
        <v>0</v>
      </c>
      <c r="K371" s="890"/>
      <c r="L371" s="66"/>
      <c r="M371" s="170"/>
      <c r="N371" s="339"/>
      <c r="O371" s="277"/>
      <c r="P371" s="66"/>
      <c r="Q371" s="170"/>
      <c r="R371" s="339"/>
      <c r="S371" s="330"/>
      <c r="T371" s="354"/>
      <c r="U371" s="170"/>
      <c r="V371" s="363"/>
      <c r="W371" s="21"/>
      <c r="X371" s="354"/>
      <c r="Y371" s="168"/>
      <c r="Z371" s="341"/>
      <c r="AA371" s="277"/>
      <c r="AB371" s="354"/>
      <c r="AC371" s="168"/>
      <c r="AD371" s="341"/>
      <c r="AE371" s="277"/>
      <c r="AF371" s="66"/>
      <c r="AG371" s="170"/>
      <c r="AH371" s="339"/>
      <c r="AI371" s="277"/>
      <c r="AJ371" s="66"/>
      <c r="AK371" s="170"/>
      <c r="AL371" s="339"/>
      <c r="AM371" s="151"/>
      <c r="AN371" s="66"/>
      <c r="AO371" s="170"/>
      <c r="AP371" s="339"/>
      <c r="AQ371" s="151"/>
      <c r="AR371" s="66"/>
      <c r="AS371" s="170"/>
      <c r="AT371" s="339"/>
      <c r="AU371" s="151"/>
      <c r="AV371" s="364"/>
      <c r="AW371" s="170"/>
      <c r="AX371" s="479"/>
      <c r="AY371" s="151"/>
      <c r="AZ371" s="297"/>
      <c r="BA371" s="170"/>
      <c r="BB371" s="479"/>
      <c r="BC371" s="151"/>
      <c r="BD371" s="66"/>
      <c r="BE371" s="170">
        <f t="shared" si="303"/>
        <v>0</v>
      </c>
      <c r="BF371" s="339">
        <f t="shared" si="316"/>
        <v>0</v>
      </c>
      <c r="BG371" s="163"/>
      <c r="BH371" s="66"/>
      <c r="BI371" s="170">
        <f t="shared" si="304"/>
        <v>0</v>
      </c>
      <c r="BJ371" s="339">
        <f t="shared" si="305"/>
        <v>0</v>
      </c>
      <c r="BL371" s="66"/>
      <c r="BM371" s="170">
        <f t="shared" si="317"/>
        <v>0</v>
      </c>
      <c r="BN371" s="339">
        <f t="shared" si="318"/>
        <v>0</v>
      </c>
      <c r="BP371" s="66">
        <f t="shared" si="306"/>
        <v>0</v>
      </c>
      <c r="BQ371" s="170">
        <f t="shared" si="307"/>
        <v>0</v>
      </c>
      <c r="BR371" s="339">
        <f t="shared" si="308"/>
        <v>0</v>
      </c>
      <c r="BT371" s="66"/>
      <c r="BU371" s="170">
        <f t="shared" si="309"/>
        <v>0</v>
      </c>
      <c r="BV371" s="339">
        <f t="shared" si="310"/>
        <v>0</v>
      </c>
      <c r="BX371" s="418">
        <f t="shared" si="311"/>
        <v>0</v>
      </c>
      <c r="BY371" s="170">
        <f t="shared" si="312"/>
        <v>0</v>
      </c>
      <c r="BZ371" s="339">
        <v>0</v>
      </c>
      <c r="CB371" s="418">
        <f t="shared" si="313"/>
        <v>0</v>
      </c>
      <c r="CC371" s="170">
        <f t="shared" si="314"/>
        <v>0</v>
      </c>
      <c r="CD371" s="339">
        <v>0</v>
      </c>
      <c r="CF371" s="418">
        <v>0</v>
      </c>
      <c r="CG371" s="170">
        <v>0</v>
      </c>
      <c r="CH371" s="339">
        <v>0</v>
      </c>
      <c r="CJ371" s="418">
        <v>0</v>
      </c>
      <c r="CK371" s="170">
        <v>0</v>
      </c>
      <c r="CL371" s="339">
        <v>0</v>
      </c>
    </row>
    <row r="372" spans="1:90" ht="15" customHeight="1" outlineLevel="1">
      <c r="A372" s="193" t="s">
        <v>15</v>
      </c>
      <c r="B372" s="192">
        <v>99635</v>
      </c>
      <c r="C372" s="13" t="s">
        <v>376</v>
      </c>
      <c r="D372" s="593" t="str">
        <f>IF(B372="","",IFERROR(VLOOKUP(B372,'SINAPI12-24'!$A$5:$H$17812,2,FALSE),VLOOKUP(ORÇAMENTO!B372,COMPOSIÇÕES!$A$9:$G$412,3,FALSE)))</f>
        <v>VÁLVULA DE DESCARGA METÁLICA, BASE 1 1/2", ACABAMENTO METALICO CROMADO - FORNECIMENTO E INSTALAÇÃO. AF_08/2021</v>
      </c>
      <c r="E372" s="614" t="str">
        <f>IF(B372="","",IFERROR(VLOOKUP(B372,'SINAPI12-24'!$A$5:$H$17812,3,FALSE),VLOOKUP(ORÇAMENTO!B372,COMPOSIÇÕES!$A$9:$G$412,4,FALSE)))</f>
        <v>UN</v>
      </c>
      <c r="F372" s="112">
        <v>24</v>
      </c>
      <c r="G372" s="615"/>
      <c r="H372" s="110">
        <v>0.29310000000000003</v>
      </c>
      <c r="I372" s="104">
        <f t="shared" si="315"/>
        <v>0</v>
      </c>
      <c r="J372" s="471">
        <f t="shared" si="290"/>
        <v>0</v>
      </c>
      <c r="K372" s="890"/>
      <c r="L372" s="66"/>
      <c r="M372" s="170"/>
      <c r="N372" s="339"/>
      <c r="O372" s="277"/>
      <c r="P372" s="66"/>
      <c r="Q372" s="170"/>
      <c r="R372" s="339"/>
      <c r="S372" s="330"/>
      <c r="T372" s="354"/>
      <c r="U372" s="170"/>
      <c r="V372" s="363"/>
      <c r="W372" s="21"/>
      <c r="X372" s="354"/>
      <c r="Y372" s="168"/>
      <c r="Z372" s="341"/>
      <c r="AA372" s="277"/>
      <c r="AB372" s="354"/>
      <c r="AC372" s="168"/>
      <c r="AD372" s="341"/>
      <c r="AE372" s="277"/>
      <c r="AF372" s="66"/>
      <c r="AG372" s="170"/>
      <c r="AH372" s="339"/>
      <c r="AI372" s="277"/>
      <c r="AJ372" s="66"/>
      <c r="AK372" s="170"/>
      <c r="AL372" s="339"/>
      <c r="AM372" s="151"/>
      <c r="AN372" s="66"/>
      <c r="AO372" s="170"/>
      <c r="AP372" s="339"/>
      <c r="AQ372" s="151"/>
      <c r="AR372" s="66"/>
      <c r="AS372" s="170"/>
      <c r="AT372" s="339"/>
      <c r="AU372" s="151"/>
      <c r="AV372" s="364"/>
      <c r="AW372" s="170"/>
      <c r="AX372" s="479"/>
      <c r="AY372" s="151"/>
      <c r="AZ372" s="297"/>
      <c r="BA372" s="170"/>
      <c r="BB372" s="479"/>
      <c r="BC372" s="151"/>
      <c r="BD372" s="66"/>
      <c r="BE372" s="170">
        <f t="shared" si="303"/>
        <v>0</v>
      </c>
      <c r="BF372" s="339">
        <f t="shared" si="316"/>
        <v>0</v>
      </c>
      <c r="BG372" s="163"/>
      <c r="BH372" s="66"/>
      <c r="BI372" s="170">
        <f t="shared" si="304"/>
        <v>0</v>
      </c>
      <c r="BJ372" s="339">
        <f t="shared" si="305"/>
        <v>0</v>
      </c>
      <c r="BL372" s="66"/>
      <c r="BM372" s="170">
        <f t="shared" si="317"/>
        <v>0</v>
      </c>
      <c r="BN372" s="339">
        <f t="shared" si="318"/>
        <v>0</v>
      </c>
      <c r="BP372" s="66">
        <f t="shared" si="306"/>
        <v>0</v>
      </c>
      <c r="BQ372" s="170">
        <f t="shared" si="307"/>
        <v>0</v>
      </c>
      <c r="BR372" s="339">
        <f t="shared" si="308"/>
        <v>0</v>
      </c>
      <c r="BT372" s="66"/>
      <c r="BU372" s="170">
        <f t="shared" si="309"/>
        <v>0</v>
      </c>
      <c r="BV372" s="339">
        <f t="shared" si="310"/>
        <v>0</v>
      </c>
      <c r="BX372" s="418">
        <f t="shared" si="311"/>
        <v>0</v>
      </c>
      <c r="BY372" s="170">
        <f t="shared" si="312"/>
        <v>0</v>
      </c>
      <c r="BZ372" s="339">
        <v>0</v>
      </c>
      <c r="CB372" s="418">
        <f t="shared" si="313"/>
        <v>0</v>
      </c>
      <c r="CC372" s="170">
        <f t="shared" si="314"/>
        <v>0</v>
      </c>
      <c r="CD372" s="339">
        <v>0</v>
      </c>
      <c r="CF372" s="418">
        <v>0</v>
      </c>
      <c r="CG372" s="170">
        <v>0</v>
      </c>
      <c r="CH372" s="339">
        <v>0</v>
      </c>
      <c r="CJ372" s="418">
        <v>0</v>
      </c>
      <c r="CK372" s="170">
        <v>0</v>
      </c>
      <c r="CL372" s="339">
        <v>0</v>
      </c>
    </row>
    <row r="373" spans="1:90" ht="15" customHeight="1" outlineLevel="1">
      <c r="A373" s="193" t="s">
        <v>15</v>
      </c>
      <c r="B373" s="192">
        <v>86901</v>
      </c>
      <c r="C373" s="13" t="s">
        <v>377</v>
      </c>
      <c r="D373" s="593" t="str">
        <f>IF(B373="","",IFERROR(VLOOKUP(B373,'SINAPI12-24'!$A$5:$H$17812,2,FALSE),VLOOKUP(ORÇAMENTO!B373,COMPOSIÇÕES!$A$9:$G$412,3,FALSE)))</f>
        <v>CUBA DE EMBUTIR OVAL EM LOUÇA BRANCA, 35 X 50CM OU EQUIVALENTE - FORNECIMENTO E INSTALAÇÃO. AF_01/2020</v>
      </c>
      <c r="E373" s="614" t="str">
        <f>IF(B373="","",IFERROR(VLOOKUP(B373,'SINAPI12-24'!$A$5:$H$17812,3,FALSE),VLOOKUP(ORÇAMENTO!B373,COMPOSIÇÕES!$A$9:$G$412,4,FALSE)))</f>
        <v>UN</v>
      </c>
      <c r="F373" s="112">
        <v>22</v>
      </c>
      <c r="G373" s="615"/>
      <c r="H373" s="110">
        <v>0.29310000000000003</v>
      </c>
      <c r="I373" s="104">
        <f t="shared" si="315"/>
        <v>0</v>
      </c>
      <c r="J373" s="471">
        <f t="shared" si="290"/>
        <v>0</v>
      </c>
      <c r="K373" s="890"/>
      <c r="L373" s="66"/>
      <c r="M373" s="170"/>
      <c r="N373" s="339"/>
      <c r="O373" s="277"/>
      <c r="P373" s="66"/>
      <c r="Q373" s="170"/>
      <c r="R373" s="339"/>
      <c r="S373" s="330"/>
      <c r="T373" s="354"/>
      <c r="U373" s="170"/>
      <c r="V373" s="363"/>
      <c r="W373" s="21"/>
      <c r="X373" s="354"/>
      <c r="Y373" s="168"/>
      <c r="Z373" s="341"/>
      <c r="AA373" s="277"/>
      <c r="AB373" s="354"/>
      <c r="AC373" s="168"/>
      <c r="AD373" s="341"/>
      <c r="AE373" s="277"/>
      <c r="AF373" s="66"/>
      <c r="AG373" s="170"/>
      <c r="AH373" s="339"/>
      <c r="AI373" s="277"/>
      <c r="AJ373" s="66"/>
      <c r="AK373" s="170"/>
      <c r="AL373" s="339"/>
      <c r="AM373" s="151"/>
      <c r="AN373" s="66"/>
      <c r="AO373" s="170"/>
      <c r="AP373" s="339"/>
      <c r="AQ373" s="151"/>
      <c r="AR373" s="66"/>
      <c r="AS373" s="170"/>
      <c r="AT373" s="339"/>
      <c r="AU373" s="151"/>
      <c r="AV373" s="364"/>
      <c r="AW373" s="170"/>
      <c r="AX373" s="479"/>
      <c r="AY373" s="151"/>
      <c r="AZ373" s="297"/>
      <c r="BA373" s="170"/>
      <c r="BB373" s="479"/>
      <c r="BC373" s="151"/>
      <c r="BD373" s="66"/>
      <c r="BE373" s="170">
        <f t="shared" si="303"/>
        <v>0</v>
      </c>
      <c r="BF373" s="339">
        <f t="shared" si="316"/>
        <v>0</v>
      </c>
      <c r="BG373" s="163"/>
      <c r="BH373" s="66"/>
      <c r="BI373" s="170">
        <f t="shared" si="304"/>
        <v>0</v>
      </c>
      <c r="BJ373" s="339">
        <f t="shared" si="305"/>
        <v>0</v>
      </c>
      <c r="BL373" s="66"/>
      <c r="BM373" s="170">
        <f t="shared" si="317"/>
        <v>0</v>
      </c>
      <c r="BN373" s="339">
        <f t="shared" si="318"/>
        <v>0</v>
      </c>
      <c r="BP373" s="66">
        <f t="shared" si="306"/>
        <v>0</v>
      </c>
      <c r="BQ373" s="170">
        <f t="shared" si="307"/>
        <v>0</v>
      </c>
      <c r="BR373" s="339">
        <f t="shared" si="308"/>
        <v>0</v>
      </c>
      <c r="BT373" s="66"/>
      <c r="BU373" s="170">
        <f t="shared" si="309"/>
        <v>0</v>
      </c>
      <c r="BV373" s="339">
        <f t="shared" si="310"/>
        <v>0</v>
      </c>
      <c r="BX373" s="418">
        <f t="shared" si="311"/>
        <v>0</v>
      </c>
      <c r="BY373" s="170">
        <f t="shared" si="312"/>
        <v>0</v>
      </c>
      <c r="BZ373" s="339">
        <v>0</v>
      </c>
      <c r="CB373" s="418">
        <f t="shared" si="313"/>
        <v>0</v>
      </c>
      <c r="CC373" s="170">
        <f t="shared" si="314"/>
        <v>0</v>
      </c>
      <c r="CD373" s="339">
        <v>0</v>
      </c>
      <c r="CF373" s="418">
        <v>0</v>
      </c>
      <c r="CG373" s="170">
        <v>0</v>
      </c>
      <c r="CH373" s="339">
        <v>0</v>
      </c>
      <c r="CJ373" s="418">
        <v>0</v>
      </c>
      <c r="CK373" s="170">
        <v>0</v>
      </c>
      <c r="CL373" s="339">
        <v>0</v>
      </c>
    </row>
    <row r="374" spans="1:90" ht="15" customHeight="1" outlineLevel="1">
      <c r="A374" s="193" t="s">
        <v>15</v>
      </c>
      <c r="B374" s="192">
        <v>86936</v>
      </c>
      <c r="C374" s="13" t="s">
        <v>378</v>
      </c>
      <c r="D374" s="593" t="str">
        <f>IF(B374="","",IFERROR(VLOOKUP(B374,'SINAPI12-24'!$A$5:$H$17812,2,FALSE),VLOOKUP(ORÇAMENTO!B374,COMPOSIÇÕES!$A$9:$G$412,3,FALSE)))</f>
        <v>CUBA DE EMBUTIR DE AÇO INOXIDÁVEL MÉDIA, INCLUSO VÁLVULA TIPO AMERICANA E SIFÃO TIPO GARRAFA EM METAL CROMADO - FORNECIMENTO E INSTALAÇÃO. AF_01/2020</v>
      </c>
      <c r="E374" s="614" t="str">
        <f>IF(B374="","",IFERROR(VLOOKUP(B374,'SINAPI12-24'!$A$5:$H$17812,3,FALSE),VLOOKUP(ORÇAMENTO!B374,COMPOSIÇÕES!$A$9:$G$412,4,FALSE)))</f>
        <v>UN</v>
      </c>
      <c r="F374" s="112">
        <v>10</v>
      </c>
      <c r="G374" s="615"/>
      <c r="H374" s="110">
        <v>0.29310000000000003</v>
      </c>
      <c r="I374" s="104">
        <f t="shared" si="315"/>
        <v>0</v>
      </c>
      <c r="J374" s="471">
        <f t="shared" si="290"/>
        <v>0</v>
      </c>
      <c r="K374" s="890"/>
      <c r="L374" s="66"/>
      <c r="M374" s="170"/>
      <c r="N374" s="339"/>
      <c r="O374" s="277"/>
      <c r="P374" s="66"/>
      <c r="Q374" s="170"/>
      <c r="R374" s="339"/>
      <c r="S374" s="330"/>
      <c r="T374" s="354"/>
      <c r="U374" s="170"/>
      <c r="V374" s="363"/>
      <c r="W374" s="21"/>
      <c r="X374" s="354"/>
      <c r="Y374" s="168"/>
      <c r="Z374" s="341"/>
      <c r="AA374" s="277"/>
      <c r="AB374" s="354"/>
      <c r="AC374" s="168"/>
      <c r="AD374" s="341"/>
      <c r="AE374" s="277"/>
      <c r="AF374" s="66"/>
      <c r="AG374" s="170"/>
      <c r="AH374" s="339"/>
      <c r="AI374" s="277"/>
      <c r="AJ374" s="66"/>
      <c r="AK374" s="170"/>
      <c r="AL374" s="339"/>
      <c r="AM374" s="151"/>
      <c r="AN374" s="66"/>
      <c r="AO374" s="170"/>
      <c r="AP374" s="339"/>
      <c r="AQ374" s="151"/>
      <c r="AR374" s="66"/>
      <c r="AS374" s="170"/>
      <c r="AT374" s="339"/>
      <c r="AU374" s="151"/>
      <c r="AV374" s="364"/>
      <c r="AW374" s="170"/>
      <c r="AX374" s="479"/>
      <c r="AY374" s="151"/>
      <c r="AZ374" s="297"/>
      <c r="BA374" s="170"/>
      <c r="BB374" s="479"/>
      <c r="BC374" s="151"/>
      <c r="BD374" s="66"/>
      <c r="BE374" s="170">
        <f t="shared" si="303"/>
        <v>0</v>
      </c>
      <c r="BF374" s="339">
        <f t="shared" si="316"/>
        <v>0</v>
      </c>
      <c r="BG374" s="163"/>
      <c r="BH374" s="66"/>
      <c r="BI374" s="170">
        <f t="shared" si="304"/>
        <v>0</v>
      </c>
      <c r="BJ374" s="339">
        <f t="shared" si="305"/>
        <v>0</v>
      </c>
      <c r="BL374" s="66"/>
      <c r="BM374" s="170">
        <f t="shared" si="317"/>
        <v>0</v>
      </c>
      <c r="BN374" s="339">
        <f t="shared" si="318"/>
        <v>0</v>
      </c>
      <c r="BP374" s="66">
        <f t="shared" si="306"/>
        <v>0</v>
      </c>
      <c r="BQ374" s="170">
        <f t="shared" si="307"/>
        <v>0</v>
      </c>
      <c r="BR374" s="339">
        <f t="shared" si="308"/>
        <v>0</v>
      </c>
      <c r="BT374" s="66"/>
      <c r="BU374" s="170">
        <f t="shared" si="309"/>
        <v>0</v>
      </c>
      <c r="BV374" s="339">
        <f t="shared" si="310"/>
        <v>0</v>
      </c>
      <c r="BX374" s="418">
        <f t="shared" si="311"/>
        <v>0</v>
      </c>
      <c r="BY374" s="170">
        <f t="shared" si="312"/>
        <v>0</v>
      </c>
      <c r="BZ374" s="339">
        <v>0</v>
      </c>
      <c r="CB374" s="418">
        <f t="shared" si="313"/>
        <v>0</v>
      </c>
      <c r="CC374" s="170">
        <f t="shared" si="314"/>
        <v>0</v>
      </c>
      <c r="CD374" s="339">
        <v>0</v>
      </c>
      <c r="CF374" s="418">
        <v>0</v>
      </c>
      <c r="CG374" s="170">
        <v>0</v>
      </c>
      <c r="CH374" s="339">
        <v>0</v>
      </c>
      <c r="CJ374" s="418">
        <v>0</v>
      </c>
      <c r="CK374" s="170">
        <v>0</v>
      </c>
      <c r="CL374" s="339">
        <v>0</v>
      </c>
    </row>
    <row r="375" spans="1:90" ht="15" customHeight="1" outlineLevel="1">
      <c r="A375" s="193" t="s">
        <v>15</v>
      </c>
      <c r="B375" s="192">
        <v>86904</v>
      </c>
      <c r="C375" s="13" t="s">
        <v>379</v>
      </c>
      <c r="D375" s="593" t="str">
        <f>IF(B375="","",IFERROR(VLOOKUP(B375,'SINAPI12-24'!$A$5:$H$17812,2,FALSE),VLOOKUP(ORÇAMENTO!B375,COMPOSIÇÕES!$A$9:$G$412,3,FALSE)))</f>
        <v>LAVATÓRIO LOUÇA BRANCA SUSPENSO, 29,5 X 39CM OU EQUIVALENTE, PADRÃO POPULAR - FORNECIMENTO E INSTALAÇÃO. AF_01/2020</v>
      </c>
      <c r="E375" s="614" t="str">
        <f>IF(B375="","",IFERROR(VLOOKUP(B375,'SINAPI12-24'!$A$5:$H$17812,3,FALSE),VLOOKUP(ORÇAMENTO!B375,COMPOSIÇÕES!$A$9:$G$412,4,FALSE)))</f>
        <v>UN</v>
      </c>
      <c r="F375" s="112">
        <v>4</v>
      </c>
      <c r="G375" s="615"/>
      <c r="H375" s="110">
        <v>0.29310000000000003</v>
      </c>
      <c r="I375" s="104">
        <f t="shared" si="315"/>
        <v>0</v>
      </c>
      <c r="J375" s="471">
        <f t="shared" si="290"/>
        <v>0</v>
      </c>
      <c r="K375" s="890"/>
      <c r="L375" s="66"/>
      <c r="M375" s="170"/>
      <c r="N375" s="339"/>
      <c r="O375" s="277"/>
      <c r="P375" s="66"/>
      <c r="Q375" s="170"/>
      <c r="R375" s="339"/>
      <c r="S375" s="330"/>
      <c r="T375" s="354"/>
      <c r="U375" s="170"/>
      <c r="V375" s="363"/>
      <c r="W375" s="21"/>
      <c r="X375" s="354"/>
      <c r="Y375" s="168"/>
      <c r="Z375" s="341"/>
      <c r="AA375" s="277"/>
      <c r="AB375" s="354"/>
      <c r="AC375" s="168"/>
      <c r="AD375" s="341"/>
      <c r="AE375" s="277"/>
      <c r="AF375" s="66"/>
      <c r="AG375" s="170"/>
      <c r="AH375" s="339"/>
      <c r="AI375" s="277"/>
      <c r="AJ375" s="66"/>
      <c r="AK375" s="170"/>
      <c r="AL375" s="339"/>
      <c r="AM375" s="151"/>
      <c r="AN375" s="66"/>
      <c r="AO375" s="170"/>
      <c r="AP375" s="339"/>
      <c r="AQ375" s="151"/>
      <c r="AR375" s="66"/>
      <c r="AS375" s="170"/>
      <c r="AT375" s="339"/>
      <c r="AU375" s="151"/>
      <c r="AV375" s="364"/>
      <c r="AW375" s="170"/>
      <c r="AX375" s="479"/>
      <c r="AY375" s="151"/>
      <c r="AZ375" s="297"/>
      <c r="BA375" s="170"/>
      <c r="BB375" s="479"/>
      <c r="BC375" s="151"/>
      <c r="BD375" s="66"/>
      <c r="BE375" s="170">
        <f t="shared" si="303"/>
        <v>0</v>
      </c>
      <c r="BF375" s="339">
        <f t="shared" si="316"/>
        <v>0</v>
      </c>
      <c r="BG375" s="163"/>
      <c r="BH375" s="66"/>
      <c r="BI375" s="170">
        <f t="shared" si="304"/>
        <v>0</v>
      </c>
      <c r="BJ375" s="339">
        <f t="shared" si="305"/>
        <v>0</v>
      </c>
      <c r="BL375" s="66"/>
      <c r="BM375" s="170">
        <f t="shared" si="317"/>
        <v>0</v>
      </c>
      <c r="BN375" s="339">
        <f t="shared" si="318"/>
        <v>0</v>
      </c>
      <c r="BP375" s="66">
        <f t="shared" si="306"/>
        <v>0</v>
      </c>
      <c r="BQ375" s="170">
        <f t="shared" si="307"/>
        <v>0</v>
      </c>
      <c r="BR375" s="339">
        <f t="shared" si="308"/>
        <v>0</v>
      </c>
      <c r="BT375" s="66"/>
      <c r="BU375" s="170">
        <f t="shared" si="309"/>
        <v>0</v>
      </c>
      <c r="BV375" s="339">
        <f t="shared" si="310"/>
        <v>0</v>
      </c>
      <c r="BX375" s="418">
        <f t="shared" si="311"/>
        <v>0</v>
      </c>
      <c r="BY375" s="170">
        <f t="shared" si="312"/>
        <v>0</v>
      </c>
      <c r="BZ375" s="339">
        <v>0</v>
      </c>
      <c r="CB375" s="418">
        <f t="shared" si="313"/>
        <v>0</v>
      </c>
      <c r="CC375" s="170">
        <f t="shared" si="314"/>
        <v>0</v>
      </c>
      <c r="CD375" s="339">
        <v>0</v>
      </c>
      <c r="CF375" s="418">
        <v>0</v>
      </c>
      <c r="CG375" s="170">
        <v>0</v>
      </c>
      <c r="CH375" s="339">
        <v>0</v>
      </c>
      <c r="CJ375" s="418">
        <v>0</v>
      </c>
      <c r="CK375" s="170">
        <v>0</v>
      </c>
      <c r="CL375" s="339">
        <v>0</v>
      </c>
    </row>
    <row r="376" spans="1:90" ht="15" customHeight="1" outlineLevel="1">
      <c r="A376" s="193" t="s">
        <v>15</v>
      </c>
      <c r="B376" s="192">
        <v>86904</v>
      </c>
      <c r="C376" s="13" t="s">
        <v>380</v>
      </c>
      <c r="D376" s="593" t="str">
        <f>IF(B376="","",IFERROR(VLOOKUP(B376,'SINAPI12-24'!$A$5:$H$17812,2,FALSE),VLOOKUP(ORÇAMENTO!B376,COMPOSIÇÕES!$A$9:$G$412,3,FALSE)))</f>
        <v>LAVATÓRIO LOUÇA BRANCA SUSPENSO, 29,5 X 39CM OU EQUIVALENTE, PADRÃO POPULAR - FORNECIMENTO E INSTALAÇÃO. AF_01/2020</v>
      </c>
      <c r="E376" s="614" t="str">
        <f>IF(B376="","",IFERROR(VLOOKUP(B376,'SINAPI12-24'!$A$5:$H$17812,3,FALSE),VLOOKUP(ORÇAMENTO!B376,COMPOSIÇÕES!$A$9:$G$412,4,FALSE)))</f>
        <v>UN</v>
      </c>
      <c r="F376" s="112">
        <v>6</v>
      </c>
      <c r="G376" s="615"/>
      <c r="H376" s="110">
        <v>0.29310000000000003</v>
      </c>
      <c r="I376" s="104">
        <f t="shared" si="315"/>
        <v>0</v>
      </c>
      <c r="J376" s="471">
        <f t="shared" si="290"/>
        <v>0</v>
      </c>
      <c r="K376" s="890"/>
      <c r="L376" s="66"/>
      <c r="M376" s="170"/>
      <c r="N376" s="339"/>
      <c r="O376" s="277"/>
      <c r="P376" s="66"/>
      <c r="Q376" s="170"/>
      <c r="R376" s="339"/>
      <c r="S376" s="330"/>
      <c r="T376" s="354"/>
      <c r="U376" s="170"/>
      <c r="V376" s="363"/>
      <c r="W376" s="21"/>
      <c r="X376" s="354"/>
      <c r="Y376" s="168"/>
      <c r="Z376" s="341"/>
      <c r="AA376" s="277"/>
      <c r="AB376" s="354"/>
      <c r="AC376" s="168"/>
      <c r="AD376" s="341"/>
      <c r="AE376" s="277"/>
      <c r="AF376" s="66"/>
      <c r="AG376" s="170"/>
      <c r="AH376" s="339"/>
      <c r="AI376" s="277"/>
      <c r="AJ376" s="66"/>
      <c r="AK376" s="170"/>
      <c r="AL376" s="339"/>
      <c r="AM376" s="151"/>
      <c r="AN376" s="66"/>
      <c r="AO376" s="170"/>
      <c r="AP376" s="339"/>
      <c r="AQ376" s="151"/>
      <c r="AR376" s="66"/>
      <c r="AS376" s="170"/>
      <c r="AT376" s="339"/>
      <c r="AU376" s="151"/>
      <c r="AV376" s="364"/>
      <c r="AW376" s="170"/>
      <c r="AX376" s="479"/>
      <c r="AY376" s="151"/>
      <c r="AZ376" s="297"/>
      <c r="BA376" s="170"/>
      <c r="BB376" s="479"/>
      <c r="BC376" s="151"/>
      <c r="BD376" s="66"/>
      <c r="BE376" s="170">
        <f t="shared" si="303"/>
        <v>0</v>
      </c>
      <c r="BF376" s="339">
        <f t="shared" si="316"/>
        <v>0</v>
      </c>
      <c r="BG376" s="163"/>
      <c r="BH376" s="66"/>
      <c r="BI376" s="170">
        <f t="shared" si="304"/>
        <v>0</v>
      </c>
      <c r="BJ376" s="339">
        <f t="shared" si="305"/>
        <v>0</v>
      </c>
      <c r="BL376" s="66"/>
      <c r="BM376" s="170">
        <f t="shared" si="317"/>
        <v>0</v>
      </c>
      <c r="BN376" s="339">
        <f t="shared" si="318"/>
        <v>0</v>
      </c>
      <c r="BP376" s="66">
        <f t="shared" si="306"/>
        <v>0</v>
      </c>
      <c r="BQ376" s="170">
        <f t="shared" si="307"/>
        <v>0</v>
      </c>
      <c r="BR376" s="339">
        <f t="shared" si="308"/>
        <v>0</v>
      </c>
      <c r="BT376" s="66"/>
      <c r="BU376" s="170">
        <f t="shared" si="309"/>
        <v>0</v>
      </c>
      <c r="BV376" s="339">
        <f t="shared" si="310"/>
        <v>0</v>
      </c>
      <c r="BX376" s="418">
        <f t="shared" si="311"/>
        <v>0</v>
      </c>
      <c r="BY376" s="170">
        <f t="shared" si="312"/>
        <v>0</v>
      </c>
      <c r="BZ376" s="339">
        <v>0</v>
      </c>
      <c r="CB376" s="418">
        <f t="shared" si="313"/>
        <v>0</v>
      </c>
      <c r="CC376" s="170">
        <f t="shared" si="314"/>
        <v>0</v>
      </c>
      <c r="CD376" s="339">
        <v>0</v>
      </c>
      <c r="CF376" s="418">
        <v>0</v>
      </c>
      <c r="CG376" s="170">
        <v>0</v>
      </c>
      <c r="CH376" s="339">
        <v>0</v>
      </c>
      <c r="CJ376" s="418">
        <v>0</v>
      </c>
      <c r="CK376" s="170">
        <v>0</v>
      </c>
      <c r="CL376" s="339">
        <v>0</v>
      </c>
    </row>
    <row r="377" spans="1:90" ht="15" customHeight="1" outlineLevel="1">
      <c r="A377" s="193" t="s">
        <v>15</v>
      </c>
      <c r="B377" s="192">
        <v>86919</v>
      </c>
      <c r="C377" s="13" t="s">
        <v>381</v>
      </c>
      <c r="D377" s="593" t="str">
        <f>IF(B377="","",IFERROR(VLOOKUP(B377,'SINAPI12-24'!$A$5:$H$17812,2,FALSE),VLOOKUP(ORÇAMENTO!B377,COMPOSIÇÕES!$A$9:$G$412,3,FALSE)))</f>
        <v>TANQUE DE LOUÇA BRANCA COM COLUNA, 30L OU EQUIVALENTE, INCLUSO SIFÃO FLEXÍVEL EM PVC, VÁLVULA METÁLICA E TORNEIRA DE METAL CROMADO PADRÃO MÉDIO - FORNECIMENTO E INSTALAÇÃO. AF_01/2020</v>
      </c>
      <c r="E377" s="614" t="str">
        <f>IF(B377="","",IFERROR(VLOOKUP(B377,'SINAPI12-24'!$A$5:$H$17812,3,FALSE),VLOOKUP(ORÇAMENTO!B377,COMPOSIÇÕES!$A$9:$G$412,4,FALSE)))</f>
        <v>UN</v>
      </c>
      <c r="F377" s="112">
        <v>7</v>
      </c>
      <c r="G377" s="615"/>
      <c r="H377" s="110">
        <v>0.29310000000000003</v>
      </c>
      <c r="I377" s="104">
        <f t="shared" si="315"/>
        <v>0</v>
      </c>
      <c r="J377" s="471">
        <f t="shared" si="290"/>
        <v>0</v>
      </c>
      <c r="K377" s="890"/>
      <c r="L377" s="66"/>
      <c r="M377" s="170"/>
      <c r="N377" s="339"/>
      <c r="O377" s="277"/>
      <c r="P377" s="66"/>
      <c r="Q377" s="170"/>
      <c r="R377" s="339"/>
      <c r="S377" s="330"/>
      <c r="T377" s="354"/>
      <c r="U377" s="170"/>
      <c r="V377" s="363"/>
      <c r="W377" s="21"/>
      <c r="X377" s="354"/>
      <c r="Y377" s="168"/>
      <c r="Z377" s="341"/>
      <c r="AA377" s="277"/>
      <c r="AB377" s="354"/>
      <c r="AC377" s="168"/>
      <c r="AD377" s="341"/>
      <c r="AE377" s="277"/>
      <c r="AF377" s="66"/>
      <c r="AG377" s="170"/>
      <c r="AH377" s="339"/>
      <c r="AI377" s="277"/>
      <c r="AJ377" s="66"/>
      <c r="AK377" s="170"/>
      <c r="AL377" s="339"/>
      <c r="AM377" s="151"/>
      <c r="AN377" s="66"/>
      <c r="AO377" s="170"/>
      <c r="AP377" s="339"/>
      <c r="AQ377" s="151"/>
      <c r="AR377" s="66"/>
      <c r="AS377" s="170"/>
      <c r="AT377" s="339"/>
      <c r="AU377" s="151"/>
      <c r="AV377" s="364"/>
      <c r="AW377" s="170"/>
      <c r="AX377" s="479"/>
      <c r="AY377" s="151"/>
      <c r="AZ377" s="297"/>
      <c r="BA377" s="170"/>
      <c r="BB377" s="479"/>
      <c r="BC377" s="151"/>
      <c r="BD377" s="66"/>
      <c r="BE377" s="170">
        <f t="shared" si="303"/>
        <v>0</v>
      </c>
      <c r="BF377" s="339">
        <f t="shared" si="316"/>
        <v>0</v>
      </c>
      <c r="BG377" s="163"/>
      <c r="BH377" s="66"/>
      <c r="BI377" s="170">
        <f t="shared" si="304"/>
        <v>0</v>
      </c>
      <c r="BJ377" s="339">
        <f t="shared" si="305"/>
        <v>0</v>
      </c>
      <c r="BL377" s="66"/>
      <c r="BM377" s="170">
        <f t="shared" si="317"/>
        <v>0</v>
      </c>
      <c r="BN377" s="339">
        <f t="shared" si="318"/>
        <v>0</v>
      </c>
      <c r="BP377" s="66">
        <f t="shared" si="306"/>
        <v>0</v>
      </c>
      <c r="BQ377" s="170">
        <f t="shared" si="307"/>
        <v>0</v>
      </c>
      <c r="BR377" s="339">
        <f t="shared" si="308"/>
        <v>0</v>
      </c>
      <c r="BT377" s="66"/>
      <c r="BU377" s="170">
        <f t="shared" si="309"/>
        <v>0</v>
      </c>
      <c r="BV377" s="339">
        <f t="shared" si="310"/>
        <v>0</v>
      </c>
      <c r="BX377" s="418">
        <f t="shared" si="311"/>
        <v>0</v>
      </c>
      <c r="BY377" s="170">
        <f t="shared" si="312"/>
        <v>0</v>
      </c>
      <c r="BZ377" s="339">
        <v>0</v>
      </c>
      <c r="CB377" s="418">
        <f t="shared" si="313"/>
        <v>0</v>
      </c>
      <c r="CC377" s="170">
        <f t="shared" si="314"/>
        <v>0</v>
      </c>
      <c r="CD377" s="339">
        <v>0</v>
      </c>
      <c r="CF377" s="418">
        <v>0</v>
      </c>
      <c r="CG377" s="170">
        <v>0</v>
      </c>
      <c r="CH377" s="339">
        <v>0</v>
      </c>
      <c r="CJ377" s="418">
        <v>0</v>
      </c>
      <c r="CK377" s="170">
        <v>0</v>
      </c>
      <c r="CL377" s="339">
        <v>0</v>
      </c>
    </row>
    <row r="378" spans="1:90" ht="15" customHeight="1" outlineLevel="1">
      <c r="A378" s="193" t="s">
        <v>15</v>
      </c>
      <c r="B378" s="192">
        <v>100860</v>
      </c>
      <c r="C378" s="13" t="s">
        <v>382</v>
      </c>
      <c r="D378" s="593" t="str">
        <f>IF(B378="","",IFERROR(VLOOKUP(B378,'SINAPI12-24'!$A$5:$H$17812,2,FALSE),VLOOKUP(ORÇAMENTO!B378,COMPOSIÇÕES!$A$9:$G$412,3,FALSE)))</f>
        <v>CHUVEIRO ELÉTRICO COMUM CORPO PLÁSTICO, TIPO DUCHA - FORNECIMENTO E INSTALAÇÃO. AF_01/2020</v>
      </c>
      <c r="E378" s="614" t="str">
        <f>IF(B378="","",IFERROR(VLOOKUP(B378,'SINAPI12-24'!$A$5:$H$17812,3,FALSE),VLOOKUP(ORÇAMENTO!B378,COMPOSIÇÕES!$A$9:$G$412,4,FALSE)))</f>
        <v>UN</v>
      </c>
      <c r="F378" s="112">
        <v>13</v>
      </c>
      <c r="G378" s="615"/>
      <c r="H378" s="110">
        <v>0.29310000000000003</v>
      </c>
      <c r="I378" s="104">
        <f t="shared" si="315"/>
        <v>0</v>
      </c>
      <c r="J378" s="471">
        <f t="shared" si="290"/>
        <v>0</v>
      </c>
      <c r="K378" s="890"/>
      <c r="L378" s="66"/>
      <c r="M378" s="170"/>
      <c r="N378" s="339"/>
      <c r="O378" s="277"/>
      <c r="P378" s="66"/>
      <c r="Q378" s="170"/>
      <c r="R378" s="339"/>
      <c r="S378" s="330"/>
      <c r="T378" s="354"/>
      <c r="U378" s="170"/>
      <c r="V378" s="363"/>
      <c r="W378" s="21"/>
      <c r="X378" s="354"/>
      <c r="Y378" s="168"/>
      <c r="Z378" s="341"/>
      <c r="AA378" s="277"/>
      <c r="AB378" s="354"/>
      <c r="AC378" s="168"/>
      <c r="AD378" s="341"/>
      <c r="AE378" s="277"/>
      <c r="AF378" s="66"/>
      <c r="AG378" s="170"/>
      <c r="AH378" s="339"/>
      <c r="AI378" s="277"/>
      <c r="AJ378" s="66"/>
      <c r="AK378" s="170"/>
      <c r="AL378" s="339"/>
      <c r="AM378" s="151"/>
      <c r="AN378" s="66"/>
      <c r="AO378" s="170"/>
      <c r="AP378" s="339"/>
      <c r="AQ378" s="151"/>
      <c r="AR378" s="66"/>
      <c r="AS378" s="170"/>
      <c r="AT378" s="339"/>
      <c r="AU378" s="151"/>
      <c r="AV378" s="364"/>
      <c r="AW378" s="170"/>
      <c r="AX378" s="479"/>
      <c r="AY378" s="151"/>
      <c r="AZ378" s="297"/>
      <c r="BA378" s="170"/>
      <c r="BB378" s="479"/>
      <c r="BC378" s="151"/>
      <c r="BD378" s="66"/>
      <c r="BE378" s="170">
        <f t="shared" si="303"/>
        <v>0</v>
      </c>
      <c r="BF378" s="339">
        <f t="shared" si="316"/>
        <v>0</v>
      </c>
      <c r="BG378" s="163"/>
      <c r="BH378" s="66"/>
      <c r="BI378" s="170">
        <f t="shared" si="304"/>
        <v>0</v>
      </c>
      <c r="BJ378" s="339">
        <f t="shared" si="305"/>
        <v>0</v>
      </c>
      <c r="BL378" s="66"/>
      <c r="BM378" s="170">
        <f t="shared" si="317"/>
        <v>0</v>
      </c>
      <c r="BN378" s="339">
        <f t="shared" si="318"/>
        <v>0</v>
      </c>
      <c r="BP378" s="66">
        <f t="shared" si="306"/>
        <v>0</v>
      </c>
      <c r="BQ378" s="170">
        <f t="shared" si="307"/>
        <v>0</v>
      </c>
      <c r="BR378" s="339">
        <f t="shared" si="308"/>
        <v>0</v>
      </c>
      <c r="BT378" s="66"/>
      <c r="BU378" s="170">
        <f t="shared" si="309"/>
        <v>0</v>
      </c>
      <c r="BV378" s="339">
        <f t="shared" si="310"/>
        <v>0</v>
      </c>
      <c r="BX378" s="418">
        <f t="shared" si="311"/>
        <v>0</v>
      </c>
      <c r="BY378" s="170">
        <f t="shared" si="312"/>
        <v>0</v>
      </c>
      <c r="BZ378" s="339">
        <v>0</v>
      </c>
      <c r="CB378" s="418">
        <f t="shared" si="313"/>
        <v>0</v>
      </c>
      <c r="CC378" s="170">
        <f t="shared" si="314"/>
        <v>0</v>
      </c>
      <c r="CD378" s="339">
        <v>0</v>
      </c>
      <c r="CF378" s="418">
        <v>0</v>
      </c>
      <c r="CG378" s="170">
        <v>0</v>
      </c>
      <c r="CH378" s="339">
        <v>0</v>
      </c>
      <c r="CJ378" s="418">
        <v>0</v>
      </c>
      <c r="CK378" s="170">
        <v>0</v>
      </c>
      <c r="CL378" s="339">
        <v>0</v>
      </c>
    </row>
    <row r="379" spans="1:90" ht="15" customHeight="1" outlineLevel="1">
      <c r="A379" s="193" t="s">
        <v>15</v>
      </c>
      <c r="B379" s="192">
        <v>95544</v>
      </c>
      <c r="C379" s="13" t="s">
        <v>383</v>
      </c>
      <c r="D379" s="593" t="str">
        <f>IF(B379="","",IFERROR(VLOOKUP(B379,'SINAPI12-24'!$A$5:$H$17812,2,FALSE),VLOOKUP(ORÇAMENTO!B379,COMPOSIÇÕES!$A$9:$G$412,3,FALSE)))</f>
        <v>PAPELEIRA DE PAREDE EM METAL CROMADO SEM TAMPA, INCLUSO FIXAÇÃO. AF_01/2020</v>
      </c>
      <c r="E379" s="614" t="str">
        <f>IF(B379="","",IFERROR(VLOOKUP(B379,'SINAPI12-24'!$A$5:$H$17812,3,FALSE),VLOOKUP(ORÇAMENTO!B379,COMPOSIÇÕES!$A$9:$G$412,4,FALSE)))</f>
        <v>UN</v>
      </c>
      <c r="F379" s="112">
        <v>18</v>
      </c>
      <c r="G379" s="615"/>
      <c r="H379" s="110">
        <v>0.29310000000000003</v>
      </c>
      <c r="I379" s="104">
        <f t="shared" si="315"/>
        <v>0</v>
      </c>
      <c r="J379" s="471">
        <f t="shared" si="290"/>
        <v>0</v>
      </c>
      <c r="K379" s="890"/>
      <c r="L379" s="66"/>
      <c r="M379" s="170"/>
      <c r="N379" s="339"/>
      <c r="O379" s="277"/>
      <c r="P379" s="66"/>
      <c r="Q379" s="170"/>
      <c r="R379" s="339"/>
      <c r="S379" s="330"/>
      <c r="T379" s="354"/>
      <c r="U379" s="170"/>
      <c r="V379" s="363"/>
      <c r="W379" s="21"/>
      <c r="X379" s="354"/>
      <c r="Y379" s="168"/>
      <c r="Z379" s="341"/>
      <c r="AA379" s="277"/>
      <c r="AB379" s="354"/>
      <c r="AC379" s="168"/>
      <c r="AD379" s="341"/>
      <c r="AE379" s="277"/>
      <c r="AF379" s="66"/>
      <c r="AG379" s="170"/>
      <c r="AH379" s="339"/>
      <c r="AI379" s="277"/>
      <c r="AJ379" s="66"/>
      <c r="AK379" s="170"/>
      <c r="AL379" s="339"/>
      <c r="AM379" s="151"/>
      <c r="AN379" s="66"/>
      <c r="AO379" s="170"/>
      <c r="AP379" s="339"/>
      <c r="AQ379" s="151"/>
      <c r="AR379" s="66"/>
      <c r="AS379" s="170"/>
      <c r="AT379" s="339"/>
      <c r="AU379" s="151"/>
      <c r="AV379" s="364"/>
      <c r="AW379" s="170"/>
      <c r="AX379" s="479"/>
      <c r="AY379" s="151"/>
      <c r="AZ379" s="297"/>
      <c r="BA379" s="170"/>
      <c r="BB379" s="479"/>
      <c r="BC379" s="151"/>
      <c r="BD379" s="66"/>
      <c r="BE379" s="170">
        <f t="shared" si="303"/>
        <v>0</v>
      </c>
      <c r="BF379" s="339">
        <f t="shared" si="316"/>
        <v>0</v>
      </c>
      <c r="BG379" s="163"/>
      <c r="BH379" s="66"/>
      <c r="BI379" s="170">
        <f t="shared" si="304"/>
        <v>0</v>
      </c>
      <c r="BJ379" s="339">
        <f t="shared" si="305"/>
        <v>0</v>
      </c>
      <c r="BL379" s="66"/>
      <c r="BM379" s="170">
        <f t="shared" si="317"/>
        <v>0</v>
      </c>
      <c r="BN379" s="339">
        <f t="shared" si="318"/>
        <v>0</v>
      </c>
      <c r="BP379" s="66">
        <f t="shared" si="306"/>
        <v>0</v>
      </c>
      <c r="BQ379" s="170">
        <f t="shared" si="307"/>
        <v>0</v>
      </c>
      <c r="BR379" s="339">
        <f t="shared" si="308"/>
        <v>0</v>
      </c>
      <c r="BT379" s="66"/>
      <c r="BU379" s="170">
        <f t="shared" si="309"/>
        <v>0</v>
      </c>
      <c r="BV379" s="339">
        <f t="shared" si="310"/>
        <v>0</v>
      </c>
      <c r="BX379" s="418">
        <f t="shared" si="311"/>
        <v>0</v>
      </c>
      <c r="BY379" s="170">
        <f t="shared" si="312"/>
        <v>0</v>
      </c>
      <c r="BZ379" s="339">
        <v>0</v>
      </c>
      <c r="CB379" s="418">
        <f t="shared" si="313"/>
        <v>0</v>
      </c>
      <c r="CC379" s="170">
        <f t="shared" si="314"/>
        <v>0</v>
      </c>
      <c r="CD379" s="339">
        <v>0</v>
      </c>
      <c r="CF379" s="418">
        <v>0</v>
      </c>
      <c r="CG379" s="170">
        <v>0</v>
      </c>
      <c r="CH379" s="339">
        <v>0</v>
      </c>
      <c r="CJ379" s="418">
        <v>0</v>
      </c>
      <c r="CK379" s="170">
        <v>0</v>
      </c>
      <c r="CL379" s="339">
        <v>0</v>
      </c>
    </row>
    <row r="380" spans="1:90" ht="15" customHeight="1" outlineLevel="1">
      <c r="A380" s="193" t="s">
        <v>15</v>
      </c>
      <c r="B380" s="192">
        <v>86909</v>
      </c>
      <c r="C380" s="13" t="s">
        <v>13664</v>
      </c>
      <c r="D380" s="593" t="str">
        <f>IF(B380="","",IFERROR(VLOOKUP(B380,'SINAPI12-24'!$A$5:$H$17812,2,FALSE),VLOOKUP(ORÇAMENTO!B380,COMPOSIÇÕES!$A$9:$G$412,3,FALSE)))</f>
        <v>TORNEIRA CROMADA TUBO MÓVEL, DE MESA, 1/2" OU 3/4", PARA PIA DE COZINHA, PADRÃO ALTO - FORNECIMENTO E INSTALAÇÃO. AF_01/2020</v>
      </c>
      <c r="E380" s="614" t="str">
        <f>IF(B380="","",IFERROR(VLOOKUP(B380,'SINAPI12-24'!$A$5:$H$17812,3,FALSE),VLOOKUP(ORÇAMENTO!B380,COMPOSIÇÕES!$A$9:$G$412,4,FALSE)))</f>
        <v>UN</v>
      </c>
      <c r="F380" s="112">
        <v>15</v>
      </c>
      <c r="G380" s="615"/>
      <c r="H380" s="110">
        <v>0.29310000000000003</v>
      </c>
      <c r="I380" s="104">
        <f t="shared" si="315"/>
        <v>0</v>
      </c>
      <c r="J380" s="471">
        <f t="shared" si="290"/>
        <v>0</v>
      </c>
      <c r="K380" s="890"/>
      <c r="L380" s="66"/>
      <c r="M380" s="170"/>
      <c r="N380" s="339"/>
      <c r="O380" s="277"/>
      <c r="P380" s="66"/>
      <c r="Q380" s="170"/>
      <c r="R380" s="339"/>
      <c r="S380" s="330"/>
      <c r="T380" s="354"/>
      <c r="U380" s="170"/>
      <c r="V380" s="363"/>
      <c r="W380" s="21"/>
      <c r="X380" s="354"/>
      <c r="Y380" s="168"/>
      <c r="Z380" s="341"/>
      <c r="AA380" s="277"/>
      <c r="AB380" s="354"/>
      <c r="AC380" s="168"/>
      <c r="AD380" s="341"/>
      <c r="AE380" s="277"/>
      <c r="AF380" s="66"/>
      <c r="AG380" s="170"/>
      <c r="AH380" s="339"/>
      <c r="AI380" s="277"/>
      <c r="AJ380" s="66"/>
      <c r="AK380" s="170"/>
      <c r="AL380" s="339"/>
      <c r="AM380" s="151"/>
      <c r="AN380" s="66"/>
      <c r="AO380" s="170"/>
      <c r="AP380" s="339"/>
      <c r="AQ380" s="151"/>
      <c r="AR380" s="66"/>
      <c r="AS380" s="170"/>
      <c r="AT380" s="339"/>
      <c r="AU380" s="151"/>
      <c r="AV380" s="364"/>
      <c r="AW380" s="170"/>
      <c r="AX380" s="479"/>
      <c r="AY380" s="151"/>
      <c r="AZ380" s="297"/>
      <c r="BA380" s="170"/>
      <c r="BB380" s="479"/>
      <c r="BC380" s="151"/>
      <c r="BD380" s="66"/>
      <c r="BE380" s="170">
        <f t="shared" si="303"/>
        <v>0</v>
      </c>
      <c r="BF380" s="339">
        <f t="shared" si="316"/>
        <v>0</v>
      </c>
      <c r="BG380" s="163"/>
      <c r="BH380" s="66"/>
      <c r="BI380" s="170">
        <f t="shared" si="304"/>
        <v>0</v>
      </c>
      <c r="BJ380" s="339">
        <f t="shared" si="305"/>
        <v>0</v>
      </c>
      <c r="BL380" s="66"/>
      <c r="BM380" s="170">
        <f t="shared" si="317"/>
        <v>0</v>
      </c>
      <c r="BN380" s="339">
        <f t="shared" si="318"/>
        <v>0</v>
      </c>
      <c r="BP380" s="66">
        <f t="shared" si="306"/>
        <v>0</v>
      </c>
      <c r="BQ380" s="170">
        <f t="shared" si="307"/>
        <v>0</v>
      </c>
      <c r="BR380" s="339">
        <f t="shared" si="308"/>
        <v>0</v>
      </c>
      <c r="BT380" s="66"/>
      <c r="BU380" s="170">
        <f t="shared" si="309"/>
        <v>0</v>
      </c>
      <c r="BV380" s="339">
        <f t="shared" si="310"/>
        <v>0</v>
      </c>
      <c r="BX380" s="418">
        <f t="shared" si="311"/>
        <v>0</v>
      </c>
      <c r="BY380" s="170">
        <f t="shared" si="312"/>
        <v>0</v>
      </c>
      <c r="BZ380" s="339">
        <v>0</v>
      </c>
      <c r="CB380" s="418">
        <f t="shared" si="313"/>
        <v>0</v>
      </c>
      <c r="CC380" s="170">
        <f t="shared" si="314"/>
        <v>0</v>
      </c>
      <c r="CD380" s="339">
        <v>0</v>
      </c>
      <c r="CF380" s="418">
        <v>0</v>
      </c>
      <c r="CG380" s="170">
        <v>0</v>
      </c>
      <c r="CH380" s="339">
        <v>0</v>
      </c>
      <c r="CJ380" s="418">
        <v>0</v>
      </c>
      <c r="CK380" s="170">
        <v>0</v>
      </c>
      <c r="CL380" s="339">
        <v>0</v>
      </c>
    </row>
    <row r="381" spans="1:90" ht="15" customHeight="1" outlineLevel="1">
      <c r="A381" s="193" t="s">
        <v>15</v>
      </c>
      <c r="B381" s="192">
        <v>86916</v>
      </c>
      <c r="C381" s="13" t="s">
        <v>384</v>
      </c>
      <c r="D381" s="593" t="str">
        <f>IF(B381="","",IFERROR(VLOOKUP(B381,'SINAPI12-24'!$A$5:$H$17812,2,FALSE),VLOOKUP(ORÇAMENTO!B381,COMPOSIÇÕES!$A$9:$G$412,3,FALSE)))</f>
        <v>TORNEIRA PLÁSTICA 3/4" PARA TANQUE - FORNECIMENTO E INSTALAÇÃO. AF_01/2020</v>
      </c>
      <c r="E381" s="614" t="str">
        <f>IF(B381="","",IFERROR(VLOOKUP(B381,'SINAPI12-24'!$A$5:$H$17812,3,FALSE),VLOOKUP(ORÇAMENTO!B381,COMPOSIÇÕES!$A$9:$G$412,4,FALSE)))</f>
        <v>UN</v>
      </c>
      <c r="F381" s="112">
        <v>14</v>
      </c>
      <c r="G381" s="615"/>
      <c r="H381" s="110">
        <v>0.29310000000000003</v>
      </c>
      <c r="I381" s="104">
        <f t="shared" si="315"/>
        <v>0</v>
      </c>
      <c r="J381" s="471">
        <f t="shared" si="290"/>
        <v>0</v>
      </c>
      <c r="K381" s="890"/>
      <c r="L381" s="66"/>
      <c r="M381" s="170"/>
      <c r="N381" s="339"/>
      <c r="O381" s="277"/>
      <c r="P381" s="66"/>
      <c r="Q381" s="170"/>
      <c r="R381" s="339"/>
      <c r="S381" s="330"/>
      <c r="T381" s="354"/>
      <c r="U381" s="170"/>
      <c r="V381" s="363"/>
      <c r="W381" s="21"/>
      <c r="X381" s="354"/>
      <c r="Y381" s="168"/>
      <c r="Z381" s="341"/>
      <c r="AA381" s="277"/>
      <c r="AB381" s="354"/>
      <c r="AC381" s="168"/>
      <c r="AD381" s="341"/>
      <c r="AE381" s="277"/>
      <c r="AF381" s="66"/>
      <c r="AG381" s="170"/>
      <c r="AH381" s="339"/>
      <c r="AI381" s="277"/>
      <c r="AJ381" s="66"/>
      <c r="AK381" s="170"/>
      <c r="AL381" s="339"/>
      <c r="AM381" s="151"/>
      <c r="AN381" s="66"/>
      <c r="AO381" s="170"/>
      <c r="AP381" s="339"/>
      <c r="AQ381" s="151"/>
      <c r="AR381" s="66"/>
      <c r="AS381" s="170"/>
      <c r="AT381" s="339"/>
      <c r="AU381" s="151"/>
      <c r="AV381" s="364"/>
      <c r="AW381" s="170"/>
      <c r="AX381" s="479"/>
      <c r="AY381" s="151"/>
      <c r="AZ381" s="297"/>
      <c r="BA381" s="170"/>
      <c r="BB381" s="479"/>
      <c r="BC381" s="151"/>
      <c r="BD381" s="66"/>
      <c r="BE381" s="170">
        <f t="shared" si="303"/>
        <v>0</v>
      </c>
      <c r="BF381" s="339">
        <f t="shared" si="316"/>
        <v>0</v>
      </c>
      <c r="BG381" s="163"/>
      <c r="BH381" s="66"/>
      <c r="BI381" s="170">
        <f t="shared" si="304"/>
        <v>0</v>
      </c>
      <c r="BJ381" s="339">
        <f t="shared" si="305"/>
        <v>0</v>
      </c>
      <c r="BL381" s="66"/>
      <c r="BM381" s="170">
        <f t="shared" si="317"/>
        <v>0</v>
      </c>
      <c r="BN381" s="339">
        <f t="shared" si="318"/>
        <v>0</v>
      </c>
      <c r="BP381" s="66">
        <f t="shared" si="306"/>
        <v>0</v>
      </c>
      <c r="BQ381" s="170">
        <f t="shared" si="307"/>
        <v>0</v>
      </c>
      <c r="BR381" s="339">
        <f t="shared" si="308"/>
        <v>0</v>
      </c>
      <c r="BT381" s="66"/>
      <c r="BU381" s="170">
        <f t="shared" si="309"/>
        <v>0</v>
      </c>
      <c r="BV381" s="339">
        <f t="shared" si="310"/>
        <v>0</v>
      </c>
      <c r="BX381" s="418">
        <f t="shared" si="311"/>
        <v>0</v>
      </c>
      <c r="BY381" s="170">
        <f t="shared" si="312"/>
        <v>0</v>
      </c>
      <c r="BZ381" s="339">
        <v>0</v>
      </c>
      <c r="CB381" s="418">
        <f t="shared" si="313"/>
        <v>0</v>
      </c>
      <c r="CC381" s="170">
        <f t="shared" si="314"/>
        <v>0</v>
      </c>
      <c r="CD381" s="339">
        <v>0</v>
      </c>
      <c r="CF381" s="418">
        <v>0</v>
      </c>
      <c r="CG381" s="170">
        <v>0</v>
      </c>
      <c r="CH381" s="339">
        <v>0</v>
      </c>
      <c r="CJ381" s="418">
        <v>0</v>
      </c>
      <c r="CK381" s="170">
        <v>0</v>
      </c>
      <c r="CL381" s="339">
        <v>0</v>
      </c>
    </row>
    <row r="382" spans="1:90" ht="15" customHeight="1" outlineLevel="1">
      <c r="A382" s="193" t="s">
        <v>15</v>
      </c>
      <c r="B382" s="192">
        <v>86906</v>
      </c>
      <c r="C382" s="13" t="s">
        <v>385</v>
      </c>
      <c r="D382" s="593" t="str">
        <f>IF(B382="","",IFERROR(VLOOKUP(B382,'SINAPI12-24'!$A$5:$H$17812,2,FALSE),VLOOKUP(ORÇAMENTO!B382,COMPOSIÇÕES!$A$9:$G$412,3,FALSE)))</f>
        <v>TORNEIRA CROMADA DE MESA, 1/2" OU 3/4", PARA LAVATÓRIO, PADRÃO POPULAR - FORNECIMENTO E INSTALAÇÃO. AF_01/2020</v>
      </c>
      <c r="E382" s="614" t="str">
        <f>IF(B382="","",IFERROR(VLOOKUP(B382,'SINAPI12-24'!$A$5:$H$17812,3,FALSE),VLOOKUP(ORÇAMENTO!B382,COMPOSIÇÕES!$A$9:$G$412,4,FALSE)))</f>
        <v>UN</v>
      </c>
      <c r="F382" s="112">
        <v>28</v>
      </c>
      <c r="G382" s="615"/>
      <c r="H382" s="110">
        <v>0.29310000000000003</v>
      </c>
      <c r="I382" s="104">
        <f t="shared" si="315"/>
        <v>0</v>
      </c>
      <c r="J382" s="471">
        <f t="shared" ref="J382:J422" si="319">TRUNC(F382*I382,2)</f>
        <v>0</v>
      </c>
      <c r="K382" s="890"/>
      <c r="L382" s="66"/>
      <c r="M382" s="170"/>
      <c r="N382" s="339"/>
      <c r="O382" s="277"/>
      <c r="P382" s="66"/>
      <c r="Q382" s="170"/>
      <c r="R382" s="339"/>
      <c r="S382" s="330"/>
      <c r="T382" s="354"/>
      <c r="U382" s="170"/>
      <c r="V382" s="363"/>
      <c r="W382" s="21"/>
      <c r="X382" s="354"/>
      <c r="Y382" s="168"/>
      <c r="Z382" s="341"/>
      <c r="AA382" s="277"/>
      <c r="AB382" s="354"/>
      <c r="AC382" s="168"/>
      <c r="AD382" s="341"/>
      <c r="AE382" s="277"/>
      <c r="AF382" s="66"/>
      <c r="AG382" s="170"/>
      <c r="AH382" s="339"/>
      <c r="AI382" s="277"/>
      <c r="AJ382" s="66"/>
      <c r="AK382" s="170"/>
      <c r="AL382" s="339"/>
      <c r="AM382" s="151"/>
      <c r="AN382" s="66"/>
      <c r="AO382" s="170"/>
      <c r="AP382" s="339"/>
      <c r="AQ382" s="151"/>
      <c r="AR382" s="66"/>
      <c r="AS382" s="170"/>
      <c r="AT382" s="339"/>
      <c r="AU382" s="151"/>
      <c r="AV382" s="364"/>
      <c r="AW382" s="170"/>
      <c r="AX382" s="479"/>
      <c r="AY382" s="151"/>
      <c r="AZ382" s="297"/>
      <c r="BA382" s="170"/>
      <c r="BB382" s="479"/>
      <c r="BC382" s="151"/>
      <c r="BD382" s="66"/>
      <c r="BE382" s="170">
        <f t="shared" si="303"/>
        <v>0</v>
      </c>
      <c r="BF382" s="339">
        <f t="shared" ref="BF382:BF442" si="320">BD382/($F382-$X382-$AZ382)</f>
        <v>0</v>
      </c>
      <c r="BG382" s="163"/>
      <c r="BH382" s="66"/>
      <c r="BI382" s="170">
        <f t="shared" si="304"/>
        <v>0</v>
      </c>
      <c r="BJ382" s="339">
        <f t="shared" si="305"/>
        <v>0</v>
      </c>
      <c r="BL382" s="66"/>
      <c r="BM382" s="170">
        <f t="shared" si="317"/>
        <v>0</v>
      </c>
      <c r="BN382" s="339">
        <f t="shared" si="318"/>
        <v>0</v>
      </c>
      <c r="BP382" s="66">
        <f t="shared" si="306"/>
        <v>0</v>
      </c>
      <c r="BQ382" s="170">
        <f t="shared" si="307"/>
        <v>0</v>
      </c>
      <c r="BR382" s="339">
        <f t="shared" si="308"/>
        <v>0</v>
      </c>
      <c r="BT382" s="66"/>
      <c r="BU382" s="170">
        <f t="shared" si="309"/>
        <v>0</v>
      </c>
      <c r="BV382" s="339">
        <f t="shared" si="310"/>
        <v>0</v>
      </c>
      <c r="BX382" s="418">
        <f t="shared" si="311"/>
        <v>0</v>
      </c>
      <c r="BY382" s="170">
        <f t="shared" si="312"/>
        <v>0</v>
      </c>
      <c r="BZ382" s="339">
        <v>0</v>
      </c>
      <c r="CB382" s="418">
        <f t="shared" si="313"/>
        <v>0</v>
      </c>
      <c r="CC382" s="170">
        <f t="shared" si="314"/>
        <v>0</v>
      </c>
      <c r="CD382" s="339">
        <v>0</v>
      </c>
      <c r="CF382" s="418">
        <v>0</v>
      </c>
      <c r="CG382" s="170">
        <v>0</v>
      </c>
      <c r="CH382" s="339">
        <v>0</v>
      </c>
      <c r="CJ382" s="418">
        <v>0</v>
      </c>
      <c r="CK382" s="170">
        <v>0</v>
      </c>
      <c r="CL382" s="339">
        <v>0</v>
      </c>
    </row>
    <row r="383" spans="1:90" ht="15" customHeight="1" outlineLevel="1">
      <c r="A383" s="193" t="s">
        <v>15</v>
      </c>
      <c r="B383" s="192">
        <v>86906</v>
      </c>
      <c r="C383" s="13" t="s">
        <v>386</v>
      </c>
      <c r="D383" s="593" t="str">
        <f>IF(B383="","",IFERROR(VLOOKUP(B383,'SINAPI12-24'!$A$5:$H$17812,2,FALSE),VLOOKUP(ORÇAMENTO!B383,COMPOSIÇÕES!$A$9:$G$412,3,FALSE)))</f>
        <v>TORNEIRA CROMADA DE MESA, 1/2" OU 3/4", PARA LAVATÓRIO, PADRÃO POPULAR - FORNECIMENTO E INSTALAÇÃO. AF_01/2020</v>
      </c>
      <c r="E383" s="614" t="str">
        <f>IF(B383="","",IFERROR(VLOOKUP(B383,'SINAPI12-24'!$A$5:$H$17812,3,FALSE),VLOOKUP(ORÇAMENTO!B383,COMPOSIÇÕES!$A$9:$G$412,4,FALSE)))</f>
        <v>UN</v>
      </c>
      <c r="F383" s="112">
        <v>4</v>
      </c>
      <c r="G383" s="615"/>
      <c r="H383" s="110">
        <v>0.29310000000000003</v>
      </c>
      <c r="I383" s="104">
        <f t="shared" si="315"/>
        <v>0</v>
      </c>
      <c r="J383" s="471">
        <f t="shared" si="319"/>
        <v>0</v>
      </c>
      <c r="K383" s="890"/>
      <c r="L383" s="66"/>
      <c r="M383" s="170"/>
      <c r="N383" s="339"/>
      <c r="O383" s="277"/>
      <c r="P383" s="66"/>
      <c r="Q383" s="170"/>
      <c r="R383" s="339"/>
      <c r="S383" s="330"/>
      <c r="T383" s="354"/>
      <c r="U383" s="170"/>
      <c r="V383" s="363"/>
      <c r="W383" s="21"/>
      <c r="X383" s="354"/>
      <c r="Y383" s="168"/>
      <c r="Z383" s="341"/>
      <c r="AA383" s="277"/>
      <c r="AB383" s="354"/>
      <c r="AC383" s="168"/>
      <c r="AD383" s="341"/>
      <c r="AE383" s="277"/>
      <c r="AF383" s="66"/>
      <c r="AG383" s="170"/>
      <c r="AH383" s="339"/>
      <c r="AI383" s="277"/>
      <c r="AJ383" s="66"/>
      <c r="AK383" s="170"/>
      <c r="AL383" s="339"/>
      <c r="AM383" s="151"/>
      <c r="AN383" s="66"/>
      <c r="AO383" s="170"/>
      <c r="AP383" s="339"/>
      <c r="AQ383" s="151"/>
      <c r="AR383" s="66"/>
      <c r="AS383" s="170"/>
      <c r="AT383" s="339"/>
      <c r="AU383" s="151"/>
      <c r="AV383" s="364"/>
      <c r="AW383" s="170"/>
      <c r="AX383" s="479"/>
      <c r="AY383" s="151"/>
      <c r="AZ383" s="297"/>
      <c r="BA383" s="170"/>
      <c r="BB383" s="479"/>
      <c r="BC383" s="151"/>
      <c r="BD383" s="66"/>
      <c r="BE383" s="170">
        <f t="shared" si="303"/>
        <v>0</v>
      </c>
      <c r="BF383" s="339">
        <f t="shared" si="320"/>
        <v>0</v>
      </c>
      <c r="BG383" s="163"/>
      <c r="BH383" s="66"/>
      <c r="BI383" s="170">
        <f t="shared" si="304"/>
        <v>0</v>
      </c>
      <c r="BJ383" s="339">
        <f t="shared" si="305"/>
        <v>0</v>
      </c>
      <c r="BL383" s="66"/>
      <c r="BM383" s="170">
        <f t="shared" si="317"/>
        <v>0</v>
      </c>
      <c r="BN383" s="339">
        <f t="shared" si="318"/>
        <v>0</v>
      </c>
      <c r="BP383" s="66">
        <f t="shared" si="306"/>
        <v>0</v>
      </c>
      <c r="BQ383" s="170">
        <f t="shared" si="307"/>
        <v>0</v>
      </c>
      <c r="BR383" s="339">
        <f t="shared" si="308"/>
        <v>0</v>
      </c>
      <c r="BT383" s="66"/>
      <c r="BU383" s="170">
        <f t="shared" si="309"/>
        <v>0</v>
      </c>
      <c r="BV383" s="339">
        <f t="shared" si="310"/>
        <v>0</v>
      </c>
      <c r="BX383" s="418">
        <f t="shared" si="311"/>
        <v>0</v>
      </c>
      <c r="BY383" s="170">
        <f t="shared" si="312"/>
        <v>0</v>
      </c>
      <c r="BZ383" s="339">
        <v>0</v>
      </c>
      <c r="CB383" s="418">
        <f t="shared" si="313"/>
        <v>0</v>
      </c>
      <c r="CC383" s="170">
        <f t="shared" si="314"/>
        <v>0</v>
      </c>
      <c r="CD383" s="339">
        <v>0</v>
      </c>
      <c r="CF383" s="418">
        <v>0</v>
      </c>
      <c r="CG383" s="170">
        <v>0</v>
      </c>
      <c r="CH383" s="339">
        <v>0</v>
      </c>
      <c r="CJ383" s="418">
        <v>0</v>
      </c>
      <c r="CK383" s="170">
        <v>0</v>
      </c>
      <c r="CL383" s="339">
        <v>0</v>
      </c>
    </row>
    <row r="384" spans="1:90" ht="15" customHeight="1" outlineLevel="1">
      <c r="A384" s="193" t="s">
        <v>15</v>
      </c>
      <c r="B384" s="192">
        <v>86906</v>
      </c>
      <c r="C384" s="13" t="s">
        <v>387</v>
      </c>
      <c r="D384" s="593" t="str">
        <f>IF(B384="","",IFERROR(VLOOKUP(B384,'SINAPI12-24'!$A$5:$H$17812,2,FALSE),VLOOKUP(ORÇAMENTO!B384,COMPOSIÇÕES!$A$9:$G$412,3,FALSE)))</f>
        <v>TORNEIRA CROMADA DE MESA, 1/2" OU 3/4", PARA LAVATÓRIO, PADRÃO POPULAR - FORNECIMENTO E INSTALAÇÃO. AF_01/2020</v>
      </c>
      <c r="E384" s="614" t="str">
        <f>IF(B384="","",IFERROR(VLOOKUP(B384,'SINAPI12-24'!$A$5:$H$17812,3,FALSE),VLOOKUP(ORÇAMENTO!B384,COMPOSIÇÕES!$A$9:$G$412,4,FALSE)))</f>
        <v>UN</v>
      </c>
      <c r="F384" s="112">
        <v>23</v>
      </c>
      <c r="G384" s="615"/>
      <c r="H384" s="110">
        <v>0.29310000000000003</v>
      </c>
      <c r="I384" s="104">
        <f t="shared" si="315"/>
        <v>0</v>
      </c>
      <c r="J384" s="471">
        <f t="shared" si="319"/>
        <v>0</v>
      </c>
      <c r="K384" s="890"/>
      <c r="L384" s="66"/>
      <c r="M384" s="170"/>
      <c r="N384" s="339"/>
      <c r="O384" s="277"/>
      <c r="P384" s="66"/>
      <c r="Q384" s="170"/>
      <c r="R384" s="339"/>
      <c r="S384" s="330"/>
      <c r="T384" s="354"/>
      <c r="U384" s="170"/>
      <c r="V384" s="363"/>
      <c r="W384" s="21"/>
      <c r="X384" s="354"/>
      <c r="Y384" s="168"/>
      <c r="Z384" s="341"/>
      <c r="AA384" s="277"/>
      <c r="AB384" s="354"/>
      <c r="AC384" s="168"/>
      <c r="AD384" s="341"/>
      <c r="AE384" s="277"/>
      <c r="AF384" s="66"/>
      <c r="AG384" s="170"/>
      <c r="AH384" s="339"/>
      <c r="AI384" s="277"/>
      <c r="AJ384" s="66"/>
      <c r="AK384" s="170"/>
      <c r="AL384" s="339"/>
      <c r="AM384" s="151"/>
      <c r="AN384" s="66"/>
      <c r="AO384" s="170"/>
      <c r="AP384" s="339"/>
      <c r="AQ384" s="151"/>
      <c r="AR384" s="66"/>
      <c r="AS384" s="170"/>
      <c r="AT384" s="339"/>
      <c r="AU384" s="151"/>
      <c r="AV384" s="364"/>
      <c r="AW384" s="170"/>
      <c r="AX384" s="479"/>
      <c r="AY384" s="151"/>
      <c r="AZ384" s="297"/>
      <c r="BA384" s="170"/>
      <c r="BB384" s="479"/>
      <c r="BC384" s="151"/>
      <c r="BD384" s="66"/>
      <c r="BE384" s="170">
        <f t="shared" si="303"/>
        <v>0</v>
      </c>
      <c r="BF384" s="339">
        <f t="shared" si="320"/>
        <v>0</v>
      </c>
      <c r="BG384" s="163"/>
      <c r="BH384" s="66"/>
      <c r="BI384" s="170">
        <f t="shared" si="304"/>
        <v>0</v>
      </c>
      <c r="BJ384" s="339">
        <f t="shared" si="305"/>
        <v>0</v>
      </c>
      <c r="BL384" s="66"/>
      <c r="BM384" s="170">
        <f t="shared" si="317"/>
        <v>0</v>
      </c>
      <c r="BN384" s="339">
        <f t="shared" si="318"/>
        <v>0</v>
      </c>
      <c r="BP384" s="66">
        <f t="shared" si="306"/>
        <v>0</v>
      </c>
      <c r="BQ384" s="170">
        <f t="shared" si="307"/>
        <v>0</v>
      </c>
      <c r="BR384" s="339">
        <f t="shared" si="308"/>
        <v>0</v>
      </c>
      <c r="BT384" s="66"/>
      <c r="BU384" s="170">
        <f t="shared" si="309"/>
        <v>0</v>
      </c>
      <c r="BV384" s="339">
        <f t="shared" si="310"/>
        <v>0</v>
      </c>
      <c r="BX384" s="418">
        <f t="shared" si="311"/>
        <v>0</v>
      </c>
      <c r="BY384" s="170">
        <f t="shared" si="312"/>
        <v>0</v>
      </c>
      <c r="BZ384" s="339">
        <v>0</v>
      </c>
      <c r="CB384" s="418">
        <f t="shared" si="313"/>
        <v>0</v>
      </c>
      <c r="CC384" s="170">
        <f t="shared" si="314"/>
        <v>0</v>
      </c>
      <c r="CD384" s="339">
        <v>0</v>
      </c>
      <c r="CF384" s="418">
        <v>0</v>
      </c>
      <c r="CG384" s="170">
        <v>0</v>
      </c>
      <c r="CH384" s="339">
        <v>0</v>
      </c>
      <c r="CJ384" s="418">
        <v>0</v>
      </c>
      <c r="CK384" s="170">
        <v>0</v>
      </c>
      <c r="CL384" s="339">
        <v>0</v>
      </c>
    </row>
    <row r="385" spans="1:93" ht="15" customHeight="1" outlineLevel="1">
      <c r="A385" s="193" t="s">
        <v>15</v>
      </c>
      <c r="B385" s="192">
        <v>100868</v>
      </c>
      <c r="C385" s="13" t="s">
        <v>388</v>
      </c>
      <c r="D385" s="593" t="str">
        <f>IF(B385="","",IFERROR(VLOOKUP(B385,'SINAPI12-24'!$A$5:$H$17812,2,FALSE),VLOOKUP(ORÇAMENTO!B385,COMPOSIÇÕES!$A$9:$G$412,3,FALSE)))</f>
        <v>BARRA DE APOIO RETA, EM ACO INOX POLIDO, COMPRIMENTO 80 CM,  FIXADA NA PAREDE - FORNECIMENTO E INSTALAÇÃO. AF_01/2020</v>
      </c>
      <c r="E385" s="614" t="str">
        <f>IF(B385="","",IFERROR(VLOOKUP(B385,'SINAPI12-24'!$A$5:$H$17812,3,FALSE),VLOOKUP(ORÇAMENTO!B385,COMPOSIÇÕES!$A$9:$G$412,4,FALSE)))</f>
        <v>UN</v>
      </c>
      <c r="F385" s="112">
        <v>9</v>
      </c>
      <c r="G385" s="615"/>
      <c r="H385" s="110">
        <v>0.29310000000000003</v>
      </c>
      <c r="I385" s="104">
        <f t="shared" si="315"/>
        <v>0</v>
      </c>
      <c r="J385" s="471">
        <f t="shared" si="319"/>
        <v>0</v>
      </c>
      <c r="K385" s="890"/>
      <c r="L385" s="66"/>
      <c r="M385" s="170"/>
      <c r="N385" s="339"/>
      <c r="O385" s="277"/>
      <c r="P385" s="66"/>
      <c r="Q385" s="170"/>
      <c r="R385" s="339"/>
      <c r="S385" s="330"/>
      <c r="T385" s="354"/>
      <c r="U385" s="170"/>
      <c r="V385" s="363"/>
      <c r="W385" s="21"/>
      <c r="X385" s="354"/>
      <c r="Y385" s="168"/>
      <c r="Z385" s="341"/>
      <c r="AA385" s="277"/>
      <c r="AB385" s="354"/>
      <c r="AC385" s="168"/>
      <c r="AD385" s="341"/>
      <c r="AE385" s="277"/>
      <c r="AF385" s="66"/>
      <c r="AG385" s="170"/>
      <c r="AH385" s="339"/>
      <c r="AI385" s="277"/>
      <c r="AJ385" s="66"/>
      <c r="AK385" s="170"/>
      <c r="AL385" s="339"/>
      <c r="AM385" s="151"/>
      <c r="AN385" s="66"/>
      <c r="AO385" s="170"/>
      <c r="AP385" s="339"/>
      <c r="AQ385" s="151"/>
      <c r="AR385" s="66"/>
      <c r="AS385" s="170"/>
      <c r="AT385" s="339"/>
      <c r="AU385" s="151"/>
      <c r="AV385" s="364"/>
      <c r="AW385" s="170"/>
      <c r="AX385" s="479"/>
      <c r="AY385" s="151"/>
      <c r="AZ385" s="297"/>
      <c r="BA385" s="170"/>
      <c r="BB385" s="479"/>
      <c r="BC385" s="151"/>
      <c r="BD385" s="66"/>
      <c r="BE385" s="170">
        <f t="shared" si="303"/>
        <v>0</v>
      </c>
      <c r="BF385" s="339">
        <f t="shared" si="320"/>
        <v>0</v>
      </c>
      <c r="BG385" s="163"/>
      <c r="BH385" s="66"/>
      <c r="BI385" s="170">
        <f t="shared" si="304"/>
        <v>0</v>
      </c>
      <c r="BJ385" s="339">
        <f t="shared" si="305"/>
        <v>0</v>
      </c>
      <c r="BL385" s="66"/>
      <c r="BM385" s="170">
        <f t="shared" si="317"/>
        <v>0</v>
      </c>
      <c r="BN385" s="339">
        <f t="shared" si="318"/>
        <v>0</v>
      </c>
      <c r="BP385" s="66">
        <f t="shared" si="306"/>
        <v>0</v>
      </c>
      <c r="BQ385" s="170">
        <f t="shared" si="307"/>
        <v>0</v>
      </c>
      <c r="BR385" s="339">
        <f t="shared" si="308"/>
        <v>0</v>
      </c>
      <c r="BT385" s="66"/>
      <c r="BU385" s="170">
        <f t="shared" si="309"/>
        <v>0</v>
      </c>
      <c r="BV385" s="339">
        <f t="shared" si="310"/>
        <v>0</v>
      </c>
      <c r="BX385" s="418">
        <f t="shared" si="311"/>
        <v>0</v>
      </c>
      <c r="BY385" s="170">
        <f t="shared" si="312"/>
        <v>0</v>
      </c>
      <c r="BZ385" s="339">
        <v>0</v>
      </c>
      <c r="CB385" s="418">
        <f t="shared" si="313"/>
        <v>0</v>
      </c>
      <c r="CC385" s="170">
        <f t="shared" si="314"/>
        <v>0</v>
      </c>
      <c r="CD385" s="339">
        <v>0</v>
      </c>
      <c r="CF385" s="418">
        <v>0</v>
      </c>
      <c r="CG385" s="170">
        <v>0</v>
      </c>
      <c r="CH385" s="339">
        <v>0</v>
      </c>
      <c r="CJ385" s="418">
        <v>0</v>
      </c>
      <c r="CK385" s="170">
        <v>0</v>
      </c>
      <c r="CL385" s="339">
        <v>0</v>
      </c>
    </row>
    <row r="386" spans="1:93" ht="15" customHeight="1" outlineLevel="1">
      <c r="A386" s="193" t="s">
        <v>15</v>
      </c>
      <c r="B386" s="192">
        <v>100867</v>
      </c>
      <c r="C386" s="13" t="s">
        <v>389</v>
      </c>
      <c r="D386" s="593" t="str">
        <f>IF(B386="","",IFERROR(VLOOKUP(B386,'SINAPI12-24'!$A$5:$H$17812,2,FALSE),VLOOKUP(ORÇAMENTO!B386,COMPOSIÇÕES!$A$9:$G$412,3,FALSE)))</f>
        <v>BARRA DE APOIO RETA, EM ACO INOX POLIDO, COMPRIMENTO 70 CM,  FIXADA NA PAREDE - FORNECIMENTO E INSTALAÇÃO. AF_01/2020</v>
      </c>
      <c r="E386" s="614" t="str">
        <f>IF(B386="","",IFERROR(VLOOKUP(B386,'SINAPI12-24'!$A$5:$H$17812,3,FALSE),VLOOKUP(ORÇAMENTO!B386,COMPOSIÇÕES!$A$9:$G$412,4,FALSE)))</f>
        <v>UN</v>
      </c>
      <c r="F386" s="112">
        <v>6</v>
      </c>
      <c r="G386" s="615"/>
      <c r="H386" s="110">
        <v>0.29310000000000003</v>
      </c>
      <c r="I386" s="104">
        <f t="shared" si="315"/>
        <v>0</v>
      </c>
      <c r="J386" s="471">
        <f t="shared" si="319"/>
        <v>0</v>
      </c>
      <c r="K386" s="890"/>
      <c r="L386" s="66"/>
      <c r="M386" s="170"/>
      <c r="N386" s="339"/>
      <c r="O386" s="277"/>
      <c r="P386" s="66"/>
      <c r="Q386" s="170"/>
      <c r="R386" s="339"/>
      <c r="S386" s="330"/>
      <c r="T386" s="354"/>
      <c r="U386" s="170"/>
      <c r="V386" s="363"/>
      <c r="W386" s="21"/>
      <c r="X386" s="354"/>
      <c r="Y386" s="168"/>
      <c r="Z386" s="341"/>
      <c r="AA386" s="277"/>
      <c r="AB386" s="354"/>
      <c r="AC386" s="168"/>
      <c r="AD386" s="341"/>
      <c r="AE386" s="277"/>
      <c r="AF386" s="66"/>
      <c r="AG386" s="170"/>
      <c r="AH386" s="339"/>
      <c r="AI386" s="277"/>
      <c r="AJ386" s="66"/>
      <c r="AK386" s="170"/>
      <c r="AL386" s="339"/>
      <c r="AM386" s="151"/>
      <c r="AN386" s="66"/>
      <c r="AO386" s="170"/>
      <c r="AP386" s="339"/>
      <c r="AQ386" s="151"/>
      <c r="AR386" s="66"/>
      <c r="AS386" s="170"/>
      <c r="AT386" s="339"/>
      <c r="AU386" s="151"/>
      <c r="AV386" s="364"/>
      <c r="AW386" s="170"/>
      <c r="AX386" s="479"/>
      <c r="AY386" s="151"/>
      <c r="AZ386" s="297"/>
      <c r="BA386" s="170"/>
      <c r="BB386" s="479"/>
      <c r="BC386" s="151"/>
      <c r="BD386" s="66"/>
      <c r="BE386" s="170">
        <f t="shared" si="303"/>
        <v>0</v>
      </c>
      <c r="BF386" s="339">
        <f t="shared" si="320"/>
        <v>0</v>
      </c>
      <c r="BG386" s="163"/>
      <c r="BH386" s="66"/>
      <c r="BI386" s="170">
        <f t="shared" si="304"/>
        <v>0</v>
      </c>
      <c r="BJ386" s="339">
        <f t="shared" si="305"/>
        <v>0</v>
      </c>
      <c r="BL386" s="66"/>
      <c r="BM386" s="170">
        <f t="shared" si="317"/>
        <v>0</v>
      </c>
      <c r="BN386" s="339">
        <f t="shared" si="318"/>
        <v>0</v>
      </c>
      <c r="BP386" s="66">
        <f t="shared" si="306"/>
        <v>0</v>
      </c>
      <c r="BQ386" s="170">
        <f t="shared" si="307"/>
        <v>0</v>
      </c>
      <c r="BR386" s="339">
        <f t="shared" si="308"/>
        <v>0</v>
      </c>
      <c r="BT386" s="66"/>
      <c r="BU386" s="170">
        <f t="shared" si="309"/>
        <v>0</v>
      </c>
      <c r="BV386" s="339">
        <f t="shared" si="310"/>
        <v>0</v>
      </c>
      <c r="BX386" s="418">
        <f t="shared" si="311"/>
        <v>0</v>
      </c>
      <c r="BY386" s="170">
        <f t="shared" si="312"/>
        <v>0</v>
      </c>
      <c r="BZ386" s="339">
        <v>0</v>
      </c>
      <c r="CB386" s="418">
        <f t="shared" si="313"/>
        <v>0</v>
      </c>
      <c r="CC386" s="170">
        <f t="shared" si="314"/>
        <v>0</v>
      </c>
      <c r="CD386" s="339">
        <v>0</v>
      </c>
      <c r="CF386" s="418">
        <v>0</v>
      </c>
      <c r="CG386" s="170">
        <v>0</v>
      </c>
      <c r="CH386" s="339">
        <v>0</v>
      </c>
      <c r="CJ386" s="418">
        <v>0</v>
      </c>
      <c r="CK386" s="170">
        <v>0</v>
      </c>
      <c r="CL386" s="339">
        <v>0</v>
      </c>
    </row>
    <row r="387" spans="1:93" ht="15" customHeight="1" outlineLevel="1">
      <c r="A387" s="193" t="s">
        <v>15</v>
      </c>
      <c r="B387" s="192">
        <v>100866</v>
      </c>
      <c r="C387" s="13" t="s">
        <v>13665</v>
      </c>
      <c r="D387" s="593" t="str">
        <f>IF(B387="","",IFERROR(VLOOKUP(B387,'SINAPI12-24'!$A$5:$H$17812,2,FALSE),VLOOKUP(ORÇAMENTO!B387,COMPOSIÇÕES!$A$9:$G$412,3,FALSE)))</f>
        <v>BARRA DE APOIO RETA, EM ACO INOX POLIDO, COMPRIMENTO 60CM, FIXADA NA PAREDE - FORNECIMENTO E INSTALAÇÃO. AF_01/2020</v>
      </c>
      <c r="E387" s="614" t="str">
        <f>IF(B387="","",IFERROR(VLOOKUP(B387,'SINAPI12-24'!$A$5:$H$17812,3,FALSE),VLOOKUP(ORÇAMENTO!B387,COMPOSIÇÕES!$A$9:$G$412,4,FALSE)))</f>
        <v>UN</v>
      </c>
      <c r="F387" s="112">
        <v>14</v>
      </c>
      <c r="G387" s="615"/>
      <c r="H387" s="110">
        <v>0.29310000000000003</v>
      </c>
      <c r="I387" s="104">
        <f t="shared" si="315"/>
        <v>0</v>
      </c>
      <c r="J387" s="471">
        <f t="shared" si="319"/>
        <v>0</v>
      </c>
      <c r="K387" s="890"/>
      <c r="L387" s="66"/>
      <c r="M387" s="170"/>
      <c r="N387" s="339"/>
      <c r="O387" s="277"/>
      <c r="P387" s="66"/>
      <c r="Q387" s="170"/>
      <c r="R387" s="339"/>
      <c r="S387" s="330"/>
      <c r="T387" s="354"/>
      <c r="U387" s="170"/>
      <c r="V387" s="363"/>
      <c r="W387" s="21"/>
      <c r="X387" s="354"/>
      <c r="Y387" s="168"/>
      <c r="Z387" s="341"/>
      <c r="AA387" s="277"/>
      <c r="AB387" s="354"/>
      <c r="AC387" s="168"/>
      <c r="AD387" s="341"/>
      <c r="AE387" s="277"/>
      <c r="AF387" s="66"/>
      <c r="AG387" s="170"/>
      <c r="AH387" s="339"/>
      <c r="AI387" s="277"/>
      <c r="AJ387" s="66"/>
      <c r="AK387" s="170"/>
      <c r="AL387" s="339"/>
      <c r="AM387" s="151"/>
      <c r="AN387" s="66"/>
      <c r="AO387" s="170"/>
      <c r="AP387" s="339"/>
      <c r="AQ387" s="151"/>
      <c r="AR387" s="66"/>
      <c r="AS387" s="170"/>
      <c r="AT387" s="339"/>
      <c r="AU387" s="151"/>
      <c r="AV387" s="364"/>
      <c r="AW387" s="170"/>
      <c r="AX387" s="479"/>
      <c r="AY387" s="151"/>
      <c r="AZ387" s="297"/>
      <c r="BA387" s="170"/>
      <c r="BB387" s="479"/>
      <c r="BC387" s="151"/>
      <c r="BD387" s="66"/>
      <c r="BE387" s="170">
        <f t="shared" si="303"/>
        <v>0</v>
      </c>
      <c r="BF387" s="339">
        <f t="shared" si="320"/>
        <v>0</v>
      </c>
      <c r="BG387" s="163"/>
      <c r="BH387" s="66"/>
      <c r="BI387" s="170">
        <f t="shared" si="304"/>
        <v>0</v>
      </c>
      <c r="BJ387" s="339">
        <f t="shared" si="305"/>
        <v>0</v>
      </c>
      <c r="BL387" s="66"/>
      <c r="BM387" s="170">
        <f t="shared" si="317"/>
        <v>0</v>
      </c>
      <c r="BN387" s="339">
        <f t="shared" si="318"/>
        <v>0</v>
      </c>
      <c r="BP387" s="66">
        <f t="shared" si="306"/>
        <v>0</v>
      </c>
      <c r="BQ387" s="170">
        <f t="shared" si="307"/>
        <v>0</v>
      </c>
      <c r="BR387" s="339">
        <f t="shared" si="308"/>
        <v>0</v>
      </c>
      <c r="BT387" s="66"/>
      <c r="BU387" s="170">
        <f t="shared" si="309"/>
        <v>0</v>
      </c>
      <c r="BV387" s="339">
        <f t="shared" si="310"/>
        <v>0</v>
      </c>
      <c r="BX387" s="418">
        <f t="shared" si="311"/>
        <v>0</v>
      </c>
      <c r="BY387" s="170">
        <f t="shared" si="312"/>
        <v>0</v>
      </c>
      <c r="BZ387" s="339">
        <v>0</v>
      </c>
      <c r="CB387" s="418">
        <f t="shared" si="313"/>
        <v>0</v>
      </c>
      <c r="CC387" s="170">
        <f t="shared" si="314"/>
        <v>0</v>
      </c>
      <c r="CD387" s="339">
        <v>0</v>
      </c>
      <c r="CF387" s="418">
        <v>0</v>
      </c>
      <c r="CG387" s="170">
        <v>0</v>
      </c>
      <c r="CH387" s="339">
        <v>0</v>
      </c>
      <c r="CJ387" s="418">
        <v>0</v>
      </c>
      <c r="CK387" s="170">
        <v>0</v>
      </c>
      <c r="CL387" s="339">
        <v>0</v>
      </c>
    </row>
    <row r="388" spans="1:93" ht="15" customHeight="1" outlineLevel="1">
      <c r="A388" s="193" t="s">
        <v>15</v>
      </c>
      <c r="B388" s="192">
        <v>100875</v>
      </c>
      <c r="C388" s="13" t="s">
        <v>13666</v>
      </c>
      <c r="D388" s="593" t="str">
        <f>IF(B388="","",IFERROR(VLOOKUP(B388,'SINAPI12-24'!$A$5:$H$17812,2,FALSE),VLOOKUP(ORÇAMENTO!B388,COMPOSIÇÕES!$A$9:$G$412,3,FALSE)))</f>
        <v>BANCO ARTICULADO, EM ACO INOX, PARA PCD, FIXADO NA PAREDE - FORNECIMENTO E INSTALAÇÃO. AF_01/2020</v>
      </c>
      <c r="E388" s="614" t="str">
        <f>IF(B388="","",IFERROR(VLOOKUP(B388,'SINAPI12-24'!$A$5:$H$17812,3,FALSE),VLOOKUP(ORÇAMENTO!B388,COMPOSIÇÕES!$A$9:$G$412,4,FALSE)))</f>
        <v>UN</v>
      </c>
      <c r="F388" s="112">
        <v>1</v>
      </c>
      <c r="G388" s="615"/>
      <c r="H388" s="110">
        <v>0.29310000000000003</v>
      </c>
      <c r="I388" s="104">
        <f t="shared" si="315"/>
        <v>0</v>
      </c>
      <c r="J388" s="471">
        <f t="shared" si="319"/>
        <v>0</v>
      </c>
      <c r="K388" s="890"/>
      <c r="L388" s="66"/>
      <c r="M388" s="170"/>
      <c r="N388" s="339"/>
      <c r="O388" s="277"/>
      <c r="P388" s="66"/>
      <c r="Q388" s="170"/>
      <c r="R388" s="339"/>
      <c r="S388" s="330"/>
      <c r="T388" s="354"/>
      <c r="U388" s="170"/>
      <c r="V388" s="363"/>
      <c r="W388" s="21"/>
      <c r="X388" s="354"/>
      <c r="Y388" s="168"/>
      <c r="Z388" s="341"/>
      <c r="AA388" s="277"/>
      <c r="AB388" s="354"/>
      <c r="AC388" s="168"/>
      <c r="AD388" s="341"/>
      <c r="AE388" s="277"/>
      <c r="AF388" s="66"/>
      <c r="AG388" s="170"/>
      <c r="AH388" s="339"/>
      <c r="AI388" s="277"/>
      <c r="AJ388" s="66"/>
      <c r="AK388" s="170"/>
      <c r="AL388" s="339"/>
      <c r="AM388" s="151"/>
      <c r="AN388" s="66"/>
      <c r="AO388" s="170"/>
      <c r="AP388" s="339"/>
      <c r="AQ388" s="151"/>
      <c r="AR388" s="66"/>
      <c r="AS388" s="170"/>
      <c r="AT388" s="339"/>
      <c r="AU388" s="151"/>
      <c r="AV388" s="364"/>
      <c r="AW388" s="170"/>
      <c r="AX388" s="479"/>
      <c r="AY388" s="151"/>
      <c r="AZ388" s="297"/>
      <c r="BA388" s="170"/>
      <c r="BB388" s="479"/>
      <c r="BC388" s="151"/>
      <c r="BD388" s="66"/>
      <c r="BE388" s="170">
        <f t="shared" si="303"/>
        <v>0</v>
      </c>
      <c r="BF388" s="339">
        <f t="shared" si="320"/>
        <v>0</v>
      </c>
      <c r="BG388" s="163"/>
      <c r="BH388" s="66"/>
      <c r="BI388" s="170">
        <f t="shared" si="304"/>
        <v>0</v>
      </c>
      <c r="BJ388" s="339">
        <f t="shared" si="305"/>
        <v>0</v>
      </c>
      <c r="BL388" s="66"/>
      <c r="BM388" s="170">
        <f t="shared" si="317"/>
        <v>0</v>
      </c>
      <c r="BN388" s="339">
        <f t="shared" si="318"/>
        <v>0</v>
      </c>
      <c r="BP388" s="66">
        <f t="shared" si="306"/>
        <v>0</v>
      </c>
      <c r="BQ388" s="170">
        <f t="shared" si="307"/>
        <v>0</v>
      </c>
      <c r="BR388" s="339">
        <f t="shared" si="308"/>
        <v>0</v>
      </c>
      <c r="BT388" s="66"/>
      <c r="BU388" s="170">
        <f t="shared" si="309"/>
        <v>0</v>
      </c>
      <c r="BV388" s="339">
        <f t="shared" si="310"/>
        <v>0</v>
      </c>
      <c r="BX388" s="418">
        <f t="shared" si="311"/>
        <v>0</v>
      </c>
      <c r="BY388" s="170">
        <f t="shared" si="312"/>
        <v>0</v>
      </c>
      <c r="BZ388" s="339">
        <v>0</v>
      </c>
      <c r="CB388" s="418">
        <f t="shared" si="313"/>
        <v>0</v>
      </c>
      <c r="CC388" s="170">
        <f t="shared" si="314"/>
        <v>0</v>
      </c>
      <c r="CD388" s="339">
        <v>0</v>
      </c>
      <c r="CF388" s="418">
        <v>0</v>
      </c>
      <c r="CG388" s="170">
        <v>0</v>
      </c>
      <c r="CH388" s="339">
        <v>0</v>
      </c>
      <c r="CJ388" s="418">
        <v>0</v>
      </c>
      <c r="CK388" s="170">
        <v>0</v>
      </c>
      <c r="CL388" s="339">
        <v>0</v>
      </c>
    </row>
    <row r="389" spans="1:93" ht="15" customHeight="1" outlineLevel="1">
      <c r="A389" s="193" t="s">
        <v>106</v>
      </c>
      <c r="B389" s="192">
        <v>4807</v>
      </c>
      <c r="C389" s="13" t="s">
        <v>13667</v>
      </c>
      <c r="D389" s="593" t="s">
        <v>13428</v>
      </c>
      <c r="E389" s="614" t="s">
        <v>123</v>
      </c>
      <c r="F389" s="112">
        <v>18</v>
      </c>
      <c r="G389" s="615"/>
      <c r="H389" s="110">
        <v>0.29310000000000003</v>
      </c>
      <c r="I389" s="104">
        <f t="shared" si="315"/>
        <v>0</v>
      </c>
      <c r="J389" s="471">
        <f>TRUNC(F389*I389,2)</f>
        <v>0</v>
      </c>
      <c r="K389" s="890"/>
      <c r="L389" s="66"/>
      <c r="M389" s="170"/>
      <c r="N389" s="339"/>
      <c r="O389" s="277"/>
      <c r="P389" s="66"/>
      <c r="Q389" s="170"/>
      <c r="R389" s="339"/>
      <c r="S389" s="330"/>
      <c r="T389" s="354"/>
      <c r="U389" s="170"/>
      <c r="V389" s="363"/>
      <c r="W389" s="21"/>
      <c r="X389" s="354"/>
      <c r="Y389" s="168"/>
      <c r="Z389" s="341"/>
      <c r="AA389" s="277"/>
      <c r="AB389" s="354"/>
      <c r="AC389" s="168"/>
      <c r="AD389" s="341"/>
      <c r="AE389" s="277"/>
      <c r="AF389" s="66"/>
      <c r="AG389" s="170"/>
      <c r="AH389" s="339"/>
      <c r="AI389" s="277"/>
      <c r="AJ389" s="66"/>
      <c r="AK389" s="170"/>
      <c r="AL389" s="339"/>
      <c r="AM389" s="151"/>
      <c r="AN389" s="66"/>
      <c r="AO389" s="170"/>
      <c r="AP389" s="339"/>
      <c r="AQ389" s="151"/>
      <c r="AR389" s="66"/>
      <c r="AS389" s="170"/>
      <c r="AT389" s="339"/>
      <c r="AU389" s="151"/>
      <c r="AV389" s="364"/>
      <c r="AW389" s="170"/>
      <c r="AX389" s="479"/>
      <c r="AY389" s="151"/>
      <c r="AZ389" s="297"/>
      <c r="BA389" s="170"/>
      <c r="BB389" s="479"/>
      <c r="BC389" s="151"/>
      <c r="BD389" s="66"/>
      <c r="BE389" s="170">
        <f t="shared" si="303"/>
        <v>0</v>
      </c>
      <c r="BF389" s="339">
        <f t="shared" si="320"/>
        <v>0</v>
      </c>
      <c r="BG389" s="163"/>
      <c r="BH389" s="66"/>
      <c r="BI389" s="170">
        <f t="shared" si="304"/>
        <v>0</v>
      </c>
      <c r="BJ389" s="339">
        <f t="shared" si="305"/>
        <v>0</v>
      </c>
      <c r="BL389" s="66"/>
      <c r="BM389" s="170">
        <f t="shared" si="317"/>
        <v>0</v>
      </c>
      <c r="BN389" s="339">
        <f t="shared" si="318"/>
        <v>0</v>
      </c>
      <c r="BP389" s="66">
        <f t="shared" si="306"/>
        <v>0</v>
      </c>
      <c r="BQ389" s="170">
        <f t="shared" si="307"/>
        <v>0</v>
      </c>
      <c r="BR389" s="339">
        <f t="shared" si="308"/>
        <v>0</v>
      </c>
      <c r="BT389" s="66"/>
      <c r="BU389" s="170">
        <f t="shared" si="309"/>
        <v>0</v>
      </c>
      <c r="BV389" s="339">
        <f t="shared" si="310"/>
        <v>0</v>
      </c>
      <c r="BX389" s="418">
        <f t="shared" si="311"/>
        <v>0</v>
      </c>
      <c r="BY389" s="170">
        <f t="shared" si="312"/>
        <v>0</v>
      </c>
      <c r="BZ389" s="339">
        <v>0</v>
      </c>
      <c r="CB389" s="418">
        <f t="shared" si="313"/>
        <v>0</v>
      </c>
      <c r="CC389" s="170">
        <f t="shared" si="314"/>
        <v>0</v>
      </c>
      <c r="CD389" s="339">
        <v>0</v>
      </c>
      <c r="CF389" s="418">
        <v>0</v>
      </c>
      <c r="CG389" s="170">
        <v>0</v>
      </c>
      <c r="CH389" s="339">
        <v>0</v>
      </c>
      <c r="CJ389" s="418">
        <v>0</v>
      </c>
      <c r="CK389" s="170">
        <v>0</v>
      </c>
      <c r="CL389" s="339">
        <v>0</v>
      </c>
    </row>
    <row r="390" spans="1:93" ht="15" customHeight="1" outlineLevel="1">
      <c r="A390" s="193" t="s">
        <v>106</v>
      </c>
      <c r="B390" s="192">
        <v>8758</v>
      </c>
      <c r="C390" s="13" t="s">
        <v>13668</v>
      </c>
      <c r="D390" s="593" t="s">
        <v>13429</v>
      </c>
      <c r="E390" s="614" t="s">
        <v>123</v>
      </c>
      <c r="F390" s="112">
        <v>6</v>
      </c>
      <c r="G390" s="615"/>
      <c r="H390" s="110">
        <v>0.29310000000000003</v>
      </c>
      <c r="I390" s="104">
        <f t="shared" si="315"/>
        <v>0</v>
      </c>
      <c r="J390" s="471">
        <f t="shared" si="319"/>
        <v>0</v>
      </c>
      <c r="K390" s="890"/>
      <c r="L390" s="66"/>
      <c r="M390" s="170"/>
      <c r="N390" s="339"/>
      <c r="O390" s="277"/>
      <c r="P390" s="66"/>
      <c r="Q390" s="170"/>
      <c r="R390" s="339"/>
      <c r="S390" s="330"/>
      <c r="T390" s="354"/>
      <c r="U390" s="170"/>
      <c r="V390" s="363"/>
      <c r="W390" s="21"/>
      <c r="X390" s="354"/>
      <c r="Y390" s="168"/>
      <c r="Z390" s="341"/>
      <c r="AA390" s="277"/>
      <c r="AB390" s="354"/>
      <c r="AC390" s="168"/>
      <c r="AD390" s="341"/>
      <c r="AE390" s="277"/>
      <c r="AF390" s="66"/>
      <c r="AG390" s="170"/>
      <c r="AH390" s="339"/>
      <c r="AI390" s="277"/>
      <c r="AJ390" s="66"/>
      <c r="AK390" s="170"/>
      <c r="AL390" s="339"/>
      <c r="AM390" s="151"/>
      <c r="AN390" s="66"/>
      <c r="AO390" s="170"/>
      <c r="AP390" s="339"/>
      <c r="AQ390" s="151"/>
      <c r="AR390" s="66"/>
      <c r="AS390" s="170"/>
      <c r="AT390" s="339"/>
      <c r="AU390" s="151"/>
      <c r="AV390" s="364"/>
      <c r="AW390" s="170"/>
      <c r="AX390" s="479"/>
      <c r="AY390" s="151"/>
      <c r="AZ390" s="297"/>
      <c r="BA390" s="170"/>
      <c r="BB390" s="479"/>
      <c r="BC390" s="151"/>
      <c r="BD390" s="66"/>
      <c r="BE390" s="170">
        <f t="shared" si="303"/>
        <v>0</v>
      </c>
      <c r="BF390" s="339">
        <f t="shared" si="320"/>
        <v>0</v>
      </c>
      <c r="BG390" s="163"/>
      <c r="BH390" s="66"/>
      <c r="BI390" s="170">
        <f t="shared" si="304"/>
        <v>0</v>
      </c>
      <c r="BJ390" s="339">
        <f t="shared" si="305"/>
        <v>0</v>
      </c>
      <c r="BL390" s="66"/>
      <c r="BM390" s="170">
        <f t="shared" si="317"/>
        <v>0</v>
      </c>
      <c r="BN390" s="339">
        <f t="shared" si="318"/>
        <v>0</v>
      </c>
      <c r="BP390" s="66">
        <f t="shared" si="306"/>
        <v>0</v>
      </c>
      <c r="BQ390" s="170">
        <f t="shared" si="307"/>
        <v>0</v>
      </c>
      <c r="BR390" s="339">
        <f t="shared" si="308"/>
        <v>0</v>
      </c>
      <c r="BT390" s="66"/>
      <c r="BU390" s="170">
        <f t="shared" si="309"/>
        <v>0</v>
      </c>
      <c r="BV390" s="339">
        <f t="shared" si="310"/>
        <v>0</v>
      </c>
      <c r="BX390" s="418">
        <f t="shared" si="311"/>
        <v>0</v>
      </c>
      <c r="BY390" s="170">
        <f t="shared" si="312"/>
        <v>0</v>
      </c>
      <c r="BZ390" s="339">
        <v>0</v>
      </c>
      <c r="CB390" s="418">
        <f t="shared" si="313"/>
        <v>0</v>
      </c>
      <c r="CC390" s="170">
        <f t="shared" si="314"/>
        <v>0</v>
      </c>
      <c r="CD390" s="339">
        <v>0</v>
      </c>
      <c r="CF390" s="418">
        <v>0</v>
      </c>
      <c r="CG390" s="170">
        <v>0</v>
      </c>
      <c r="CH390" s="339">
        <v>0</v>
      </c>
      <c r="CJ390" s="418">
        <v>0</v>
      </c>
      <c r="CK390" s="170">
        <v>0</v>
      </c>
      <c r="CL390" s="339">
        <v>0</v>
      </c>
    </row>
    <row r="391" spans="1:93" ht="15" customHeight="1" outlineLevel="1">
      <c r="A391" s="193" t="s">
        <v>106</v>
      </c>
      <c r="B391" s="194">
        <v>9496</v>
      </c>
      <c r="C391" s="13" t="s">
        <v>13669</v>
      </c>
      <c r="D391" s="593" t="s">
        <v>13445</v>
      </c>
      <c r="E391" s="614" t="s">
        <v>123</v>
      </c>
      <c r="F391" s="112">
        <v>211</v>
      </c>
      <c r="G391" s="615"/>
      <c r="H391" s="110">
        <v>0.29310000000000003</v>
      </c>
      <c r="I391" s="104">
        <f t="shared" si="315"/>
        <v>0</v>
      </c>
      <c r="J391" s="471">
        <f t="shared" si="319"/>
        <v>0</v>
      </c>
      <c r="K391" s="890"/>
      <c r="L391" s="66"/>
      <c r="M391" s="170"/>
      <c r="N391" s="339"/>
      <c r="O391" s="277"/>
      <c r="P391" s="66"/>
      <c r="Q391" s="170"/>
      <c r="R391" s="339"/>
      <c r="S391" s="330"/>
      <c r="T391" s="354"/>
      <c r="U391" s="170"/>
      <c r="V391" s="363"/>
      <c r="W391" s="21"/>
      <c r="X391" s="354"/>
      <c r="Y391" s="168"/>
      <c r="Z391" s="341"/>
      <c r="AA391" s="277"/>
      <c r="AB391" s="354"/>
      <c r="AC391" s="168"/>
      <c r="AD391" s="341"/>
      <c r="AE391" s="277"/>
      <c r="AF391" s="66"/>
      <c r="AG391" s="170"/>
      <c r="AH391" s="339"/>
      <c r="AI391" s="277"/>
      <c r="AJ391" s="66"/>
      <c r="AK391" s="170"/>
      <c r="AL391" s="339"/>
      <c r="AM391" s="151"/>
      <c r="AN391" s="66"/>
      <c r="AO391" s="170"/>
      <c r="AP391" s="339"/>
      <c r="AQ391" s="151"/>
      <c r="AR391" s="66"/>
      <c r="AS391" s="170"/>
      <c r="AT391" s="339"/>
      <c r="AU391" s="151"/>
      <c r="AV391" s="364"/>
      <c r="AW391" s="170"/>
      <c r="AX391" s="479"/>
      <c r="AY391" s="151"/>
      <c r="AZ391" s="297"/>
      <c r="BA391" s="170"/>
      <c r="BB391" s="479"/>
      <c r="BC391" s="151"/>
      <c r="BD391" s="66"/>
      <c r="BE391" s="170">
        <f t="shared" si="303"/>
        <v>0</v>
      </c>
      <c r="BF391" s="339">
        <f t="shared" si="320"/>
        <v>0</v>
      </c>
      <c r="BG391" s="163"/>
      <c r="BH391" s="66"/>
      <c r="BI391" s="170">
        <f t="shared" si="304"/>
        <v>0</v>
      </c>
      <c r="BJ391" s="339">
        <f t="shared" si="305"/>
        <v>0</v>
      </c>
      <c r="BL391" s="66"/>
      <c r="BM391" s="170">
        <f t="shared" si="317"/>
        <v>0</v>
      </c>
      <c r="BN391" s="339">
        <f t="shared" si="318"/>
        <v>0</v>
      </c>
      <c r="BP391" s="66">
        <f t="shared" si="306"/>
        <v>0</v>
      </c>
      <c r="BQ391" s="170">
        <f t="shared" si="307"/>
        <v>0</v>
      </c>
      <c r="BR391" s="339">
        <f t="shared" si="308"/>
        <v>0</v>
      </c>
      <c r="BT391" s="66"/>
      <c r="BU391" s="170">
        <f t="shared" si="309"/>
        <v>0</v>
      </c>
      <c r="BV391" s="339">
        <f t="shared" si="310"/>
        <v>0</v>
      </c>
      <c r="BX391" s="418">
        <f t="shared" si="311"/>
        <v>0</v>
      </c>
      <c r="BY391" s="170">
        <f t="shared" si="312"/>
        <v>0</v>
      </c>
      <c r="BZ391" s="339">
        <v>0</v>
      </c>
      <c r="CB391" s="418">
        <f t="shared" si="313"/>
        <v>0</v>
      </c>
      <c r="CC391" s="170">
        <f t="shared" si="314"/>
        <v>0</v>
      </c>
      <c r="CD391" s="339">
        <v>0</v>
      </c>
      <c r="CF391" s="418">
        <v>0</v>
      </c>
      <c r="CG391" s="170">
        <v>0</v>
      </c>
      <c r="CH391" s="339">
        <v>0</v>
      </c>
      <c r="CJ391" s="418">
        <v>0</v>
      </c>
      <c r="CK391" s="170">
        <v>0</v>
      </c>
      <c r="CL391" s="339">
        <v>0</v>
      </c>
    </row>
    <row r="392" spans="1:93" ht="15" customHeight="1" outlineLevel="1">
      <c r="A392" s="193" t="s">
        <v>15</v>
      </c>
      <c r="B392" s="192">
        <v>95547</v>
      </c>
      <c r="C392" s="13" t="s">
        <v>13670</v>
      </c>
      <c r="D392" s="593" t="str">
        <f>IF(B392="","",IFERROR(VLOOKUP(B392,'SINAPI12-24'!$A$5:$H$17812,2,FALSE),VLOOKUP(ORÇAMENTO!B392,COMPOSIÇÕES!$A$9:$G$412,3,FALSE)))</f>
        <v>SABONETEIRA PLASTICA TIPO DISPENSER PARA SABONETE LIQUIDO COM RESERVATORIO 800 A 1500 ML, INCLUSO FIXAÇÃO. AF_01/2020</v>
      </c>
      <c r="E392" s="614" t="str">
        <f>IF(B392="","",IFERROR(VLOOKUP(B392,'SINAPI12-24'!$A$5:$H$17812,3,FALSE),VLOOKUP(ORÇAMENTO!B392,COMPOSIÇÕES!$A$9:$G$412,4,FALSE)))</f>
        <v>UN</v>
      </c>
      <c r="F392" s="112">
        <v>23</v>
      </c>
      <c r="G392" s="615"/>
      <c r="H392" s="110">
        <v>0.29310000000000003</v>
      </c>
      <c r="I392" s="104">
        <f t="shared" si="315"/>
        <v>0</v>
      </c>
      <c r="J392" s="471">
        <f t="shared" si="319"/>
        <v>0</v>
      </c>
      <c r="K392" s="890"/>
      <c r="L392" s="66"/>
      <c r="M392" s="170"/>
      <c r="N392" s="339"/>
      <c r="O392" s="277"/>
      <c r="P392" s="66"/>
      <c r="Q392" s="170"/>
      <c r="R392" s="339"/>
      <c r="S392" s="330"/>
      <c r="T392" s="354"/>
      <c r="U392" s="170"/>
      <c r="V392" s="363"/>
      <c r="W392" s="21"/>
      <c r="X392" s="354"/>
      <c r="Y392" s="168"/>
      <c r="Z392" s="341"/>
      <c r="AA392" s="277"/>
      <c r="AB392" s="354"/>
      <c r="AC392" s="168"/>
      <c r="AD392" s="341"/>
      <c r="AE392" s="277"/>
      <c r="AF392" s="66"/>
      <c r="AG392" s="170"/>
      <c r="AH392" s="339"/>
      <c r="AI392" s="277"/>
      <c r="AJ392" s="66"/>
      <c r="AK392" s="170"/>
      <c r="AL392" s="339"/>
      <c r="AM392" s="151"/>
      <c r="AN392" s="66"/>
      <c r="AO392" s="170"/>
      <c r="AP392" s="339"/>
      <c r="AQ392" s="151"/>
      <c r="AR392" s="66"/>
      <c r="AS392" s="170"/>
      <c r="AT392" s="339"/>
      <c r="AU392" s="151"/>
      <c r="AV392" s="364"/>
      <c r="AW392" s="170"/>
      <c r="AX392" s="479"/>
      <c r="AY392" s="151"/>
      <c r="AZ392" s="297"/>
      <c r="BA392" s="170"/>
      <c r="BB392" s="479"/>
      <c r="BC392" s="151"/>
      <c r="BD392" s="66"/>
      <c r="BE392" s="170">
        <f t="shared" si="303"/>
        <v>0</v>
      </c>
      <c r="BF392" s="339">
        <f t="shared" si="320"/>
        <v>0</v>
      </c>
      <c r="BG392" s="163"/>
      <c r="BH392" s="66"/>
      <c r="BI392" s="170">
        <f t="shared" si="304"/>
        <v>0</v>
      </c>
      <c r="BJ392" s="339">
        <f t="shared" si="305"/>
        <v>0</v>
      </c>
      <c r="BL392" s="66"/>
      <c r="BM392" s="170">
        <f t="shared" si="317"/>
        <v>0</v>
      </c>
      <c r="BN392" s="339">
        <f t="shared" si="318"/>
        <v>0</v>
      </c>
      <c r="BP392" s="66">
        <f t="shared" si="306"/>
        <v>0</v>
      </c>
      <c r="BQ392" s="170">
        <f t="shared" si="307"/>
        <v>0</v>
      </c>
      <c r="BR392" s="339">
        <f t="shared" si="308"/>
        <v>0</v>
      </c>
      <c r="BT392" s="66"/>
      <c r="BU392" s="170">
        <f t="shared" si="309"/>
        <v>0</v>
      </c>
      <c r="BV392" s="339">
        <f t="shared" si="310"/>
        <v>0</v>
      </c>
      <c r="BX392" s="418">
        <f t="shared" si="311"/>
        <v>0</v>
      </c>
      <c r="BY392" s="170">
        <f t="shared" si="312"/>
        <v>0</v>
      </c>
      <c r="BZ392" s="339">
        <v>0</v>
      </c>
      <c r="CB392" s="418">
        <f t="shared" si="313"/>
        <v>0</v>
      </c>
      <c r="CC392" s="170">
        <f t="shared" si="314"/>
        <v>0</v>
      </c>
      <c r="CD392" s="339">
        <v>0</v>
      </c>
      <c r="CF392" s="418">
        <v>0</v>
      </c>
      <c r="CG392" s="170">
        <v>0</v>
      </c>
      <c r="CH392" s="339">
        <v>0</v>
      </c>
      <c r="CJ392" s="418">
        <v>0</v>
      </c>
      <c r="CK392" s="170">
        <v>0</v>
      </c>
      <c r="CL392" s="339">
        <v>0</v>
      </c>
    </row>
    <row r="393" spans="1:93" ht="15" customHeight="1" outlineLevel="1">
      <c r="A393" s="193" t="s">
        <v>349</v>
      </c>
      <c r="B393" s="194" t="s">
        <v>13404</v>
      </c>
      <c r="C393" s="13" t="s">
        <v>13671</v>
      </c>
      <c r="D393" s="593" t="s">
        <v>13405</v>
      </c>
      <c r="E393" s="614" t="s">
        <v>123</v>
      </c>
      <c r="F393" s="112">
        <v>23</v>
      </c>
      <c r="G393" s="615"/>
      <c r="H393" s="110">
        <v>0.29310000000000003</v>
      </c>
      <c r="I393" s="104">
        <f t="shared" si="315"/>
        <v>0</v>
      </c>
      <c r="J393" s="471">
        <f t="shared" si="319"/>
        <v>0</v>
      </c>
      <c r="K393" s="890"/>
      <c r="L393" s="66"/>
      <c r="M393" s="170"/>
      <c r="N393" s="339"/>
      <c r="O393" s="277"/>
      <c r="P393" s="66"/>
      <c r="Q393" s="170"/>
      <c r="R393" s="339"/>
      <c r="S393" s="330"/>
      <c r="T393" s="354"/>
      <c r="U393" s="170"/>
      <c r="V393" s="363"/>
      <c r="W393" s="21"/>
      <c r="X393" s="354"/>
      <c r="Y393" s="168"/>
      <c r="Z393" s="341"/>
      <c r="AA393" s="277"/>
      <c r="AB393" s="354"/>
      <c r="AC393" s="168"/>
      <c r="AD393" s="341"/>
      <c r="AE393" s="277"/>
      <c r="AF393" s="66"/>
      <c r="AG393" s="170"/>
      <c r="AH393" s="339"/>
      <c r="AI393" s="277"/>
      <c r="AJ393" s="66"/>
      <c r="AK393" s="170"/>
      <c r="AL393" s="339"/>
      <c r="AM393" s="151"/>
      <c r="AN393" s="66"/>
      <c r="AO393" s="170"/>
      <c r="AP393" s="339"/>
      <c r="AQ393" s="151"/>
      <c r="AR393" s="66"/>
      <c r="AS393" s="170"/>
      <c r="AT393" s="339"/>
      <c r="AU393" s="151"/>
      <c r="AV393" s="364"/>
      <c r="AW393" s="170"/>
      <c r="AX393" s="479"/>
      <c r="AY393" s="151"/>
      <c r="AZ393" s="297"/>
      <c r="BA393" s="170"/>
      <c r="BB393" s="479"/>
      <c r="BC393" s="151"/>
      <c r="BD393" s="66"/>
      <c r="BE393" s="170">
        <f t="shared" si="303"/>
        <v>0</v>
      </c>
      <c r="BF393" s="339">
        <f t="shared" si="320"/>
        <v>0</v>
      </c>
      <c r="BG393" s="163"/>
      <c r="BH393" s="66"/>
      <c r="BI393" s="170">
        <f t="shared" si="304"/>
        <v>0</v>
      </c>
      <c r="BJ393" s="339">
        <f t="shared" si="305"/>
        <v>0</v>
      </c>
      <c r="BL393" s="66"/>
      <c r="BM393" s="170">
        <f t="shared" si="317"/>
        <v>0</v>
      </c>
      <c r="BN393" s="339">
        <f t="shared" si="318"/>
        <v>0</v>
      </c>
      <c r="BP393" s="66">
        <f t="shared" si="306"/>
        <v>0</v>
      </c>
      <c r="BQ393" s="170">
        <f t="shared" si="307"/>
        <v>0</v>
      </c>
      <c r="BR393" s="339">
        <f t="shared" si="308"/>
        <v>0</v>
      </c>
      <c r="BT393" s="66"/>
      <c r="BU393" s="170">
        <f t="shared" si="309"/>
        <v>0</v>
      </c>
      <c r="BV393" s="339">
        <f t="shared" si="310"/>
        <v>0</v>
      </c>
      <c r="BX393" s="418">
        <f t="shared" si="311"/>
        <v>0</v>
      </c>
      <c r="BY393" s="170">
        <f t="shared" si="312"/>
        <v>0</v>
      </c>
      <c r="BZ393" s="339">
        <v>0</v>
      </c>
      <c r="CB393" s="418">
        <f t="shared" si="313"/>
        <v>0</v>
      </c>
      <c r="CC393" s="170">
        <f t="shared" si="314"/>
        <v>0</v>
      </c>
      <c r="CD393" s="339">
        <v>0</v>
      </c>
      <c r="CF393" s="418">
        <v>0</v>
      </c>
      <c r="CG393" s="170">
        <v>0</v>
      </c>
      <c r="CH393" s="339">
        <v>0</v>
      </c>
      <c r="CJ393" s="418">
        <v>0</v>
      </c>
      <c r="CK393" s="170">
        <v>0</v>
      </c>
      <c r="CL393" s="339">
        <v>0</v>
      </c>
      <c r="CO393"/>
    </row>
    <row r="394" spans="1:93" ht="15" customHeight="1" outlineLevel="1">
      <c r="A394" s="193" t="s">
        <v>106</v>
      </c>
      <c r="B394" s="194">
        <v>3708</v>
      </c>
      <c r="C394" s="13" t="s">
        <v>13672</v>
      </c>
      <c r="D394" s="593" t="s">
        <v>13446</v>
      </c>
      <c r="E394" s="614" t="s">
        <v>123</v>
      </c>
      <c r="F394" s="112">
        <v>211</v>
      </c>
      <c r="G394" s="615"/>
      <c r="H394" s="110">
        <v>0.29310000000000003</v>
      </c>
      <c r="I394" s="104">
        <f t="shared" si="315"/>
        <v>0</v>
      </c>
      <c r="J394" s="471">
        <f t="shared" si="319"/>
        <v>0</v>
      </c>
      <c r="K394" s="890"/>
      <c r="L394" s="66"/>
      <c r="M394" s="170"/>
      <c r="N394" s="339"/>
      <c r="O394" s="277"/>
      <c r="P394" s="66"/>
      <c r="Q394" s="170"/>
      <c r="R394" s="339"/>
      <c r="S394" s="330"/>
      <c r="T394" s="354"/>
      <c r="U394" s="170"/>
      <c r="V394" s="363"/>
      <c r="W394" s="21"/>
      <c r="X394" s="354"/>
      <c r="Y394" s="168"/>
      <c r="Z394" s="341"/>
      <c r="AA394" s="277"/>
      <c r="AB394" s="354"/>
      <c r="AC394" s="168"/>
      <c r="AD394" s="341"/>
      <c r="AE394" s="277"/>
      <c r="AF394" s="66"/>
      <c r="AG394" s="170"/>
      <c r="AH394" s="339"/>
      <c r="AI394" s="277"/>
      <c r="AJ394" s="66"/>
      <c r="AK394" s="170"/>
      <c r="AL394" s="339"/>
      <c r="AM394" s="151"/>
      <c r="AN394" s="66"/>
      <c r="AO394" s="170"/>
      <c r="AP394" s="339"/>
      <c r="AQ394" s="151"/>
      <c r="AR394" s="66"/>
      <c r="AS394" s="170"/>
      <c r="AT394" s="339"/>
      <c r="AU394" s="151"/>
      <c r="AV394" s="364"/>
      <c r="AW394" s="170"/>
      <c r="AX394" s="479"/>
      <c r="AY394" s="151"/>
      <c r="AZ394" s="297"/>
      <c r="BA394" s="170"/>
      <c r="BB394" s="479"/>
      <c r="BC394" s="151"/>
      <c r="BD394" s="66"/>
      <c r="BE394" s="170">
        <f t="shared" si="303"/>
        <v>0</v>
      </c>
      <c r="BF394" s="339">
        <f t="shared" si="320"/>
        <v>0</v>
      </c>
      <c r="BG394" s="163"/>
      <c r="BH394" s="66"/>
      <c r="BI394" s="170">
        <f t="shared" si="304"/>
        <v>0</v>
      </c>
      <c r="BJ394" s="339">
        <f t="shared" si="305"/>
        <v>0</v>
      </c>
      <c r="BL394" s="66"/>
      <c r="BM394" s="170">
        <f t="shared" si="317"/>
        <v>0</v>
      </c>
      <c r="BN394" s="339">
        <f t="shared" si="318"/>
        <v>0</v>
      </c>
      <c r="BP394" s="66">
        <f t="shared" si="306"/>
        <v>0</v>
      </c>
      <c r="BQ394" s="170">
        <f t="shared" si="307"/>
        <v>0</v>
      </c>
      <c r="BR394" s="339">
        <f t="shared" si="308"/>
        <v>0</v>
      </c>
      <c r="BT394" s="66"/>
      <c r="BU394" s="170">
        <f t="shared" si="309"/>
        <v>0</v>
      </c>
      <c r="BV394" s="339">
        <f t="shared" si="310"/>
        <v>0</v>
      </c>
      <c r="BX394" s="418">
        <f t="shared" si="311"/>
        <v>0</v>
      </c>
      <c r="BY394" s="170">
        <f t="shared" si="312"/>
        <v>0</v>
      </c>
      <c r="BZ394" s="339">
        <v>0</v>
      </c>
      <c r="CB394" s="418">
        <f t="shared" si="313"/>
        <v>0</v>
      </c>
      <c r="CC394" s="170">
        <f t="shared" si="314"/>
        <v>0</v>
      </c>
      <c r="CD394" s="339">
        <v>0</v>
      </c>
      <c r="CF394" s="418">
        <v>0</v>
      </c>
      <c r="CG394" s="170">
        <v>0</v>
      </c>
      <c r="CH394" s="339">
        <v>0</v>
      </c>
      <c r="CJ394" s="418">
        <v>0</v>
      </c>
      <c r="CK394" s="170">
        <v>0</v>
      </c>
      <c r="CL394" s="339">
        <v>0</v>
      </c>
      <c r="CO394"/>
    </row>
    <row r="395" spans="1:93" ht="15" customHeight="1" outlineLevel="1">
      <c r="A395" s="140" t="s">
        <v>210</v>
      </c>
      <c r="B395" s="108" t="s">
        <v>13380</v>
      </c>
      <c r="C395" s="13" t="s">
        <v>13673</v>
      </c>
      <c r="D395" s="593" t="str">
        <f>IF(B395="","",IFERROR(VLOOKUP(B395,'SINAPI12-24'!$A$5:$H$17812,2,FALSE),VLOOKUP(ORÇAMENTO!B395,COMPOSIÇÕES!$A$9:$G$412,3,FALSE)))</f>
        <v>CUBA DE EMBUTIR RETANGULAR DE AÇO INOXIDÁVEL, 50 X 40 X 20 CM - FORNECIMENTO E INSTALAÇÃO. AF_01/2020 (REF. SINAPI 100852,11/2021)</v>
      </c>
      <c r="E395" s="614" t="str">
        <f>IF(B395="","",IFERROR(VLOOKUP(B395,'SINAPI12-24'!$A$5:$H$17812,3,FALSE),VLOOKUP(ORÇAMENTO!B395,COMPOSIÇÕES!$A$9:$G$412,4,FALSE)))</f>
        <v xml:space="preserve">UN    </v>
      </c>
      <c r="F395" s="112">
        <v>7</v>
      </c>
      <c r="G395" s="615"/>
      <c r="H395" s="110">
        <v>0.29310000000000003</v>
      </c>
      <c r="I395" s="104">
        <f t="shared" si="315"/>
        <v>0</v>
      </c>
      <c r="J395" s="471">
        <f t="shared" si="319"/>
        <v>0</v>
      </c>
      <c r="K395" s="890"/>
      <c r="L395" s="66"/>
      <c r="M395" s="170"/>
      <c r="N395" s="339"/>
      <c r="O395" s="277"/>
      <c r="P395" s="66"/>
      <c r="Q395" s="170"/>
      <c r="R395" s="339"/>
      <c r="S395" s="330"/>
      <c r="T395" s="354"/>
      <c r="U395" s="170"/>
      <c r="V395" s="363"/>
      <c r="W395" s="21"/>
      <c r="X395" s="354"/>
      <c r="Y395" s="168"/>
      <c r="Z395" s="341"/>
      <c r="AA395" s="277"/>
      <c r="AB395" s="354"/>
      <c r="AC395" s="168"/>
      <c r="AD395" s="341"/>
      <c r="AE395" s="277"/>
      <c r="AF395" s="66"/>
      <c r="AG395" s="170"/>
      <c r="AH395" s="339"/>
      <c r="AI395" s="277"/>
      <c r="AJ395" s="66"/>
      <c r="AK395" s="170"/>
      <c r="AL395" s="339"/>
      <c r="AM395" s="151"/>
      <c r="AN395" s="66"/>
      <c r="AO395" s="170"/>
      <c r="AP395" s="339"/>
      <c r="AQ395" s="151"/>
      <c r="AR395" s="66"/>
      <c r="AS395" s="170"/>
      <c r="AT395" s="339"/>
      <c r="AU395" s="151"/>
      <c r="AV395" s="364"/>
      <c r="AW395" s="170"/>
      <c r="AX395" s="479"/>
      <c r="AY395" s="151"/>
      <c r="AZ395" s="297"/>
      <c r="BA395" s="170"/>
      <c r="BB395" s="479"/>
      <c r="BC395" s="151"/>
      <c r="BD395" s="66"/>
      <c r="BE395" s="170">
        <f t="shared" si="303"/>
        <v>0</v>
      </c>
      <c r="BF395" s="339">
        <f t="shared" si="320"/>
        <v>0</v>
      </c>
      <c r="BG395" s="163"/>
      <c r="BH395" s="66"/>
      <c r="BI395" s="170">
        <f t="shared" si="304"/>
        <v>0</v>
      </c>
      <c r="BJ395" s="339">
        <f t="shared" si="305"/>
        <v>0</v>
      </c>
      <c r="BL395" s="66"/>
      <c r="BM395" s="170">
        <f t="shared" si="317"/>
        <v>0</v>
      </c>
      <c r="BN395" s="339">
        <f t="shared" si="318"/>
        <v>0</v>
      </c>
      <c r="BP395" s="66">
        <f t="shared" si="306"/>
        <v>0</v>
      </c>
      <c r="BQ395" s="170">
        <f t="shared" si="307"/>
        <v>0</v>
      </c>
      <c r="BR395" s="339">
        <f t="shared" si="308"/>
        <v>0</v>
      </c>
      <c r="BT395" s="66"/>
      <c r="BU395" s="170">
        <f t="shared" si="309"/>
        <v>0</v>
      </c>
      <c r="BV395" s="339">
        <f t="shared" si="310"/>
        <v>0</v>
      </c>
      <c r="BX395" s="418">
        <f t="shared" si="311"/>
        <v>0</v>
      </c>
      <c r="BY395" s="170">
        <f t="shared" si="312"/>
        <v>0</v>
      </c>
      <c r="BZ395" s="339">
        <v>0</v>
      </c>
      <c r="CB395" s="418">
        <f t="shared" si="313"/>
        <v>0</v>
      </c>
      <c r="CC395" s="170">
        <f t="shared" si="314"/>
        <v>0</v>
      </c>
      <c r="CD395" s="339">
        <v>0</v>
      </c>
      <c r="CF395" s="418">
        <v>0</v>
      </c>
      <c r="CG395" s="170">
        <v>0</v>
      </c>
      <c r="CH395" s="339">
        <v>0</v>
      </c>
      <c r="CJ395" s="418">
        <v>0</v>
      </c>
      <c r="CK395" s="170">
        <v>0</v>
      </c>
      <c r="CL395" s="339">
        <v>0</v>
      </c>
      <c r="CO395"/>
    </row>
    <row r="396" spans="1:93" ht="15" customHeight="1" outlineLevel="1">
      <c r="A396" s="140" t="s">
        <v>210</v>
      </c>
      <c r="B396" s="108" t="s">
        <v>13384</v>
      </c>
      <c r="C396" s="13" t="s">
        <v>13674</v>
      </c>
      <c r="D396" s="593" t="str">
        <f>IF(B396="","",IFERROR(VLOOKUP(B396,'SINAPI12-24'!$A$5:$H$17812,2,FALSE),VLOOKUP(ORÇAMENTO!B396,COMPOSIÇÕES!$A$9:$G$412,3,FALSE)))</f>
        <v>CUBA DE EMBUTIR RETANGULAR DE AÇO INOXIDÁVEL, 60 X 50 X 40 CM - FORNECIMENTO E INSTALAÇÃO. AF_01/2020 (SINAPI 100852,11/2021)</v>
      </c>
      <c r="E396" s="614" t="str">
        <f>IF(B396="","",IFERROR(VLOOKUP(B396,'SINAPI12-24'!$A$5:$H$17812,3,FALSE),VLOOKUP(ORÇAMENTO!B396,COMPOSIÇÕES!$A$9:$G$412,4,FALSE)))</f>
        <v>UN</v>
      </c>
      <c r="F396" s="112">
        <v>1</v>
      </c>
      <c r="G396" s="615"/>
      <c r="H396" s="110">
        <v>0.29310000000000003</v>
      </c>
      <c r="I396" s="104">
        <f t="shared" si="315"/>
        <v>0</v>
      </c>
      <c r="J396" s="471">
        <f t="shared" si="319"/>
        <v>0</v>
      </c>
      <c r="K396" s="890"/>
      <c r="L396" s="66"/>
      <c r="M396" s="170"/>
      <c r="N396" s="339"/>
      <c r="O396" s="277"/>
      <c r="P396" s="66"/>
      <c r="Q396" s="170"/>
      <c r="R396" s="339"/>
      <c r="S396" s="330"/>
      <c r="T396" s="354"/>
      <c r="U396" s="170"/>
      <c r="V396" s="363"/>
      <c r="W396" s="21"/>
      <c r="X396" s="354"/>
      <c r="Y396" s="168"/>
      <c r="Z396" s="341"/>
      <c r="AA396" s="277"/>
      <c r="AB396" s="354"/>
      <c r="AC396" s="168"/>
      <c r="AD396" s="341"/>
      <c r="AE396" s="277"/>
      <c r="AF396" s="66"/>
      <c r="AG396" s="170"/>
      <c r="AH396" s="339"/>
      <c r="AI396" s="277"/>
      <c r="AJ396" s="66"/>
      <c r="AK396" s="170"/>
      <c r="AL396" s="339"/>
      <c r="AM396" s="151"/>
      <c r="AN396" s="66"/>
      <c r="AO396" s="170"/>
      <c r="AP396" s="339"/>
      <c r="AQ396" s="151"/>
      <c r="AR396" s="66"/>
      <c r="AS396" s="170"/>
      <c r="AT396" s="339"/>
      <c r="AU396" s="151"/>
      <c r="AV396" s="364"/>
      <c r="AW396" s="170"/>
      <c r="AX396" s="479"/>
      <c r="AY396" s="151"/>
      <c r="AZ396" s="297"/>
      <c r="BA396" s="170"/>
      <c r="BB396" s="479"/>
      <c r="BC396" s="151"/>
      <c r="BD396" s="66"/>
      <c r="BE396" s="170">
        <f t="shared" si="303"/>
        <v>0</v>
      </c>
      <c r="BF396" s="339">
        <f t="shared" si="320"/>
        <v>0</v>
      </c>
      <c r="BG396" s="163"/>
      <c r="BH396" s="66"/>
      <c r="BI396" s="170">
        <f t="shared" si="304"/>
        <v>0</v>
      </c>
      <c r="BJ396" s="339">
        <f t="shared" si="305"/>
        <v>0</v>
      </c>
      <c r="BL396" s="66"/>
      <c r="BM396" s="170">
        <f t="shared" si="317"/>
        <v>0</v>
      </c>
      <c r="BN396" s="339">
        <f t="shared" si="318"/>
        <v>0</v>
      </c>
      <c r="BP396" s="66">
        <f t="shared" si="306"/>
        <v>0</v>
      </c>
      <c r="BQ396" s="170">
        <f t="shared" si="307"/>
        <v>0</v>
      </c>
      <c r="BR396" s="339">
        <f t="shared" si="308"/>
        <v>0</v>
      </c>
      <c r="BT396" s="66"/>
      <c r="BU396" s="170">
        <f t="shared" si="309"/>
        <v>0</v>
      </c>
      <c r="BV396" s="339">
        <f t="shared" si="310"/>
        <v>0</v>
      </c>
      <c r="BX396" s="418">
        <f t="shared" si="311"/>
        <v>0</v>
      </c>
      <c r="BY396" s="170">
        <f t="shared" si="312"/>
        <v>0</v>
      </c>
      <c r="BZ396" s="339">
        <v>0</v>
      </c>
      <c r="CB396" s="418">
        <f t="shared" si="313"/>
        <v>0</v>
      </c>
      <c r="CC396" s="170">
        <f t="shared" si="314"/>
        <v>0</v>
      </c>
      <c r="CD396" s="339">
        <v>0</v>
      </c>
      <c r="CF396" s="418">
        <v>0</v>
      </c>
      <c r="CG396" s="170">
        <v>0</v>
      </c>
      <c r="CH396" s="339">
        <v>0</v>
      </c>
      <c r="CJ396" s="418">
        <v>0</v>
      </c>
      <c r="CK396" s="170">
        <v>0</v>
      </c>
      <c r="CL396" s="339">
        <v>0</v>
      </c>
      <c r="CO396"/>
    </row>
    <row r="397" spans="1:93" ht="15" customHeight="1">
      <c r="A397" s="453"/>
      <c r="B397" s="454"/>
      <c r="C397" s="455">
        <v>18</v>
      </c>
      <c r="D397" s="592" t="s">
        <v>348</v>
      </c>
      <c r="E397" s="455"/>
      <c r="F397" s="455"/>
      <c r="G397" s="456"/>
      <c r="H397" s="457"/>
      <c r="I397" s="458"/>
      <c r="J397" s="459">
        <f>SUM(J398:J404)</f>
        <v>0</v>
      </c>
      <c r="K397" s="890"/>
      <c r="L397" s="264"/>
      <c r="M397" s="265"/>
      <c r="N397" s="329"/>
      <c r="O397" s="277"/>
      <c r="P397" s="264"/>
      <c r="Q397" s="265"/>
      <c r="R397" s="329"/>
      <c r="S397" s="351"/>
      <c r="T397" s="299"/>
      <c r="U397" s="367"/>
      <c r="V397" s="368"/>
      <c r="W397" s="21"/>
      <c r="X397" s="299"/>
      <c r="Y397" s="352"/>
      <c r="Z397" s="333"/>
      <c r="AA397" s="277"/>
      <c r="AB397" s="299"/>
      <c r="AC397" s="352"/>
      <c r="AD397" s="333"/>
      <c r="AE397" s="277"/>
      <c r="AF397" s="264"/>
      <c r="AG397" s="265"/>
      <c r="AH397" s="329"/>
      <c r="AI397" s="277"/>
      <c r="AJ397" s="264"/>
      <c r="AK397" s="265"/>
      <c r="AL397" s="329"/>
      <c r="AM397" s="151"/>
      <c r="AN397" s="264"/>
      <c r="AO397" s="265"/>
      <c r="AP397" s="329"/>
      <c r="AQ397" s="151"/>
      <c r="AR397" s="264"/>
      <c r="AS397" s="265"/>
      <c r="AT397" s="329"/>
      <c r="AU397" s="151"/>
      <c r="AV397" s="299"/>
      <c r="AW397" s="367"/>
      <c r="AX397" s="481"/>
      <c r="AY397" s="320"/>
      <c r="AZ397" s="299"/>
      <c r="BA397" s="367"/>
      <c r="BB397" s="481"/>
      <c r="BC397" s="320"/>
      <c r="BD397" s="264"/>
      <c r="BE397" s="265"/>
      <c r="BF397" s="329"/>
      <c r="BG397" s="163"/>
      <c r="BH397" s="264"/>
      <c r="BI397" s="265"/>
      <c r="BJ397" s="329"/>
      <c r="BL397" s="264"/>
      <c r="BM397" s="265"/>
      <c r="BN397" s="329"/>
      <c r="BP397" s="288"/>
      <c r="BQ397" s="289"/>
      <c r="BR397" s="335"/>
      <c r="BT397" s="288"/>
      <c r="BU397" s="289"/>
      <c r="BV397" s="335"/>
      <c r="BX397" s="299"/>
      <c r="BY397" s="367"/>
      <c r="BZ397" s="411"/>
      <c r="CB397" s="299"/>
      <c r="CC397" s="367"/>
      <c r="CD397" s="411"/>
      <c r="CF397" s="299"/>
      <c r="CG397" s="367"/>
      <c r="CH397" s="411"/>
      <c r="CJ397" s="299"/>
      <c r="CK397" s="367"/>
      <c r="CL397" s="411"/>
      <c r="CO397"/>
    </row>
    <row r="398" spans="1:93" ht="15" customHeight="1" outlineLevel="1">
      <c r="A398" s="193" t="s">
        <v>15</v>
      </c>
      <c r="B398" s="194">
        <v>94969</v>
      </c>
      <c r="C398" s="13" t="s">
        <v>394</v>
      </c>
      <c r="D398" s="593" t="str">
        <f>IF(B398="","",IFERROR(VLOOKUP(B398,'SINAPI12-24'!$A$5:$H$17812,2,FALSE),VLOOKUP(ORÇAMENTO!B398,COMPOSIÇÕES!$A$9:$G$412,3,FALSE)))</f>
        <v>CONCRETO FCK = 15MPA, TRAÇO 1:3,4:3,5 (EM MASSA SECA DE CIMENTO/ AREIA MÉDIA/ BRITA 1) - PREPARO MECÂNICO COM BETONEIRA 600 L. AF_05/2021</v>
      </c>
      <c r="E398" s="614" t="str">
        <f>IF(B398="","",IFERROR(VLOOKUP(B398,'SINAPI12-24'!$A$5:$H$17812,3,FALSE),VLOOKUP(ORÇAMENTO!B398,COMPOSIÇÕES!$A$9:$G$412,4,FALSE)))</f>
        <v>M3</v>
      </c>
      <c r="F398" s="112">
        <v>45.8</v>
      </c>
      <c r="G398" s="615"/>
      <c r="H398" s="110">
        <v>0.29310000000000003</v>
      </c>
      <c r="I398" s="104">
        <f t="shared" ref="I398:I404" si="321">TRUNC(((G398*$H$37)+G398),2)</f>
        <v>0</v>
      </c>
      <c r="J398" s="471">
        <f t="shared" si="319"/>
        <v>0</v>
      </c>
      <c r="K398" s="890"/>
      <c r="L398" s="69"/>
      <c r="M398" s="114"/>
      <c r="N398" s="336"/>
      <c r="O398" s="277"/>
      <c r="P398" s="69"/>
      <c r="Q398" s="114"/>
      <c r="R398" s="336"/>
      <c r="S398" s="330"/>
      <c r="T398" s="353"/>
      <c r="U398" s="114"/>
      <c r="V398" s="361"/>
      <c r="W398" s="21"/>
      <c r="X398" s="353"/>
      <c r="Y398" s="167"/>
      <c r="Z398" s="338"/>
      <c r="AA398" s="277"/>
      <c r="AB398" s="353"/>
      <c r="AC398" s="167"/>
      <c r="AD398" s="338"/>
      <c r="AE398" s="277"/>
      <c r="AF398" s="69"/>
      <c r="AG398" s="114"/>
      <c r="AH398" s="336"/>
      <c r="AI398" s="277"/>
      <c r="AJ398" s="69"/>
      <c r="AK398" s="114"/>
      <c r="AL398" s="336"/>
      <c r="AM398" s="151"/>
      <c r="AN398" s="69"/>
      <c r="AO398" s="114"/>
      <c r="AP398" s="336"/>
      <c r="AQ398" s="151"/>
      <c r="AR398" s="69"/>
      <c r="AS398" s="114"/>
      <c r="AT398" s="336"/>
      <c r="AU398" s="151"/>
      <c r="AV398" s="362"/>
      <c r="AW398" s="114"/>
      <c r="AX398" s="478"/>
      <c r="AY398" s="151"/>
      <c r="AZ398" s="296"/>
      <c r="BA398" s="114"/>
      <c r="BB398" s="478"/>
      <c r="BC398" s="151"/>
      <c r="BD398" s="69"/>
      <c r="BE398" s="114">
        <f t="shared" si="303"/>
        <v>0</v>
      </c>
      <c r="BF398" s="336">
        <f t="shared" si="320"/>
        <v>0</v>
      </c>
      <c r="BG398" s="163"/>
      <c r="BH398" s="69"/>
      <c r="BI398" s="114">
        <f t="shared" si="304"/>
        <v>0</v>
      </c>
      <c r="BJ398" s="336">
        <f t="shared" si="305"/>
        <v>0</v>
      </c>
      <c r="BL398" s="69"/>
      <c r="BM398" s="114">
        <f t="shared" ref="BM398:BM404" si="322">TRUNC(BL398*M398,2)</f>
        <v>0</v>
      </c>
      <c r="BN398" s="336">
        <f t="shared" ref="BN398:BN404" si="323">BL398/($F398-$X398-$AZ398)</f>
        <v>0</v>
      </c>
      <c r="BP398" s="69">
        <f t="shared" si="306"/>
        <v>0</v>
      </c>
      <c r="BQ398" s="114">
        <f t="shared" si="307"/>
        <v>0</v>
      </c>
      <c r="BR398" s="336">
        <f t="shared" si="308"/>
        <v>0</v>
      </c>
      <c r="BT398" s="69"/>
      <c r="BU398" s="114">
        <f t="shared" si="309"/>
        <v>0</v>
      </c>
      <c r="BV398" s="336">
        <f t="shared" si="310"/>
        <v>0</v>
      </c>
      <c r="BX398" s="309">
        <f t="shared" si="311"/>
        <v>0</v>
      </c>
      <c r="BY398" s="114">
        <f t="shared" si="312"/>
        <v>0</v>
      </c>
      <c r="BZ398" s="336">
        <v>0</v>
      </c>
      <c r="CB398" s="309">
        <f t="shared" si="313"/>
        <v>0</v>
      </c>
      <c r="CC398" s="114">
        <f t="shared" si="314"/>
        <v>0</v>
      </c>
      <c r="CD398" s="336">
        <v>0</v>
      </c>
      <c r="CF398" s="309">
        <v>0</v>
      </c>
      <c r="CG398" s="114">
        <v>0</v>
      </c>
      <c r="CH398" s="336">
        <v>0</v>
      </c>
      <c r="CJ398" s="309">
        <v>0</v>
      </c>
      <c r="CK398" s="114">
        <v>0</v>
      </c>
      <c r="CL398" s="336">
        <v>0</v>
      </c>
      <c r="CO398"/>
    </row>
    <row r="399" spans="1:93" ht="15" customHeight="1" outlineLevel="1">
      <c r="A399" s="193" t="s">
        <v>106</v>
      </c>
      <c r="B399" s="194">
        <v>9092</v>
      </c>
      <c r="C399" s="13" t="s">
        <v>396</v>
      </c>
      <c r="D399" s="593" t="s">
        <v>13447</v>
      </c>
      <c r="E399" s="614" t="s">
        <v>123</v>
      </c>
      <c r="F399" s="112">
        <v>1</v>
      </c>
      <c r="G399" s="615"/>
      <c r="H399" s="110">
        <v>0.29310000000000003</v>
      </c>
      <c r="I399" s="104">
        <f t="shared" si="321"/>
        <v>0</v>
      </c>
      <c r="J399" s="471">
        <f t="shared" si="319"/>
        <v>0</v>
      </c>
      <c r="K399" s="890"/>
      <c r="L399" s="66"/>
      <c r="M399" s="170"/>
      <c r="N399" s="339"/>
      <c r="O399" s="277"/>
      <c r="P399" s="66"/>
      <c r="Q399" s="170"/>
      <c r="R399" s="339"/>
      <c r="S399" s="330"/>
      <c r="T399" s="354"/>
      <c r="U399" s="170"/>
      <c r="V399" s="363"/>
      <c r="W399" s="21"/>
      <c r="X399" s="354"/>
      <c r="Y399" s="168"/>
      <c r="Z399" s="341"/>
      <c r="AA399" s="277"/>
      <c r="AB399" s="354"/>
      <c r="AC399" s="168"/>
      <c r="AD399" s="341"/>
      <c r="AE399" s="277"/>
      <c r="AF399" s="66"/>
      <c r="AG399" s="170"/>
      <c r="AH399" s="339"/>
      <c r="AI399" s="277"/>
      <c r="AJ399" s="66"/>
      <c r="AK399" s="170"/>
      <c r="AL399" s="339"/>
      <c r="AM399" s="151"/>
      <c r="AN399" s="66"/>
      <c r="AO399" s="170"/>
      <c r="AP399" s="339"/>
      <c r="AQ399" s="151"/>
      <c r="AR399" s="66"/>
      <c r="AS399" s="170"/>
      <c r="AT399" s="339"/>
      <c r="AU399" s="151"/>
      <c r="AV399" s="364"/>
      <c r="AW399" s="170"/>
      <c r="AX399" s="479"/>
      <c r="AY399" s="151"/>
      <c r="AZ399" s="297"/>
      <c r="BA399" s="170"/>
      <c r="BB399" s="479"/>
      <c r="BC399" s="151"/>
      <c r="BD399" s="66"/>
      <c r="BE399" s="170">
        <f t="shared" si="303"/>
        <v>0</v>
      </c>
      <c r="BF399" s="339">
        <f t="shared" si="320"/>
        <v>0</v>
      </c>
      <c r="BG399" s="163"/>
      <c r="BH399" s="66"/>
      <c r="BI399" s="170">
        <f t="shared" si="304"/>
        <v>0</v>
      </c>
      <c r="BJ399" s="339">
        <f t="shared" si="305"/>
        <v>0</v>
      </c>
      <c r="BL399" s="66"/>
      <c r="BM399" s="170">
        <f t="shared" si="322"/>
        <v>0</v>
      </c>
      <c r="BN399" s="339">
        <f t="shared" si="323"/>
        <v>0</v>
      </c>
      <c r="BP399" s="66">
        <f t="shared" si="306"/>
        <v>0</v>
      </c>
      <c r="BQ399" s="170">
        <f t="shared" si="307"/>
        <v>0</v>
      </c>
      <c r="BR399" s="339">
        <f t="shared" si="308"/>
        <v>0</v>
      </c>
      <c r="BT399" s="66"/>
      <c r="BU399" s="170">
        <f t="shared" si="309"/>
        <v>0</v>
      </c>
      <c r="BV399" s="339">
        <f t="shared" si="310"/>
        <v>0</v>
      </c>
      <c r="BX399" s="418">
        <f t="shared" si="311"/>
        <v>0</v>
      </c>
      <c r="BY399" s="170">
        <f t="shared" si="312"/>
        <v>0</v>
      </c>
      <c r="BZ399" s="339">
        <v>0</v>
      </c>
      <c r="CB399" s="418">
        <f t="shared" si="313"/>
        <v>0</v>
      </c>
      <c r="CC399" s="170">
        <f t="shared" si="314"/>
        <v>0</v>
      </c>
      <c r="CD399" s="339">
        <v>0</v>
      </c>
      <c r="CF399" s="418">
        <v>0</v>
      </c>
      <c r="CG399" s="170">
        <v>0</v>
      </c>
      <c r="CH399" s="339">
        <v>0</v>
      </c>
      <c r="CJ399" s="418">
        <v>0</v>
      </c>
      <c r="CK399" s="170">
        <v>0</v>
      </c>
      <c r="CL399" s="339">
        <v>0</v>
      </c>
      <c r="CO399"/>
    </row>
    <row r="400" spans="1:93" ht="15" customHeight="1" outlineLevel="1">
      <c r="A400" s="193" t="s">
        <v>106</v>
      </c>
      <c r="B400" s="194">
        <v>9093</v>
      </c>
      <c r="C400" s="13" t="s">
        <v>410</v>
      </c>
      <c r="D400" s="593" t="s">
        <v>13448</v>
      </c>
      <c r="E400" s="614" t="s">
        <v>123</v>
      </c>
      <c r="F400" s="112">
        <v>2</v>
      </c>
      <c r="G400" s="615"/>
      <c r="H400" s="110">
        <v>0.29310000000000003</v>
      </c>
      <c r="I400" s="104">
        <f t="shared" si="321"/>
        <v>0</v>
      </c>
      <c r="J400" s="471">
        <f t="shared" si="319"/>
        <v>0</v>
      </c>
      <c r="K400" s="890"/>
      <c r="L400" s="66"/>
      <c r="M400" s="170"/>
      <c r="N400" s="339"/>
      <c r="O400" s="277"/>
      <c r="P400" s="66"/>
      <c r="Q400" s="170"/>
      <c r="R400" s="339"/>
      <c r="S400" s="330"/>
      <c r="T400" s="354"/>
      <c r="U400" s="170"/>
      <c r="V400" s="363"/>
      <c r="W400" s="21"/>
      <c r="X400" s="354"/>
      <c r="Y400" s="168"/>
      <c r="Z400" s="341"/>
      <c r="AA400" s="277"/>
      <c r="AB400" s="354"/>
      <c r="AC400" s="168"/>
      <c r="AD400" s="341"/>
      <c r="AE400" s="277"/>
      <c r="AF400" s="66"/>
      <c r="AG400" s="170"/>
      <c r="AH400" s="339"/>
      <c r="AI400" s="277"/>
      <c r="AJ400" s="66"/>
      <c r="AK400" s="170"/>
      <c r="AL400" s="339"/>
      <c r="AM400" s="151"/>
      <c r="AN400" s="66"/>
      <c r="AO400" s="170"/>
      <c r="AP400" s="339"/>
      <c r="AQ400" s="151"/>
      <c r="AR400" s="66"/>
      <c r="AS400" s="170"/>
      <c r="AT400" s="339"/>
      <c r="AU400" s="151"/>
      <c r="AV400" s="364"/>
      <c r="AW400" s="170"/>
      <c r="AX400" s="479"/>
      <c r="AY400" s="151"/>
      <c r="AZ400" s="297"/>
      <c r="BA400" s="170"/>
      <c r="BB400" s="479"/>
      <c r="BC400" s="151"/>
      <c r="BD400" s="66"/>
      <c r="BE400" s="170">
        <f t="shared" si="303"/>
        <v>0</v>
      </c>
      <c r="BF400" s="339">
        <f t="shared" si="320"/>
        <v>0</v>
      </c>
      <c r="BG400" s="163"/>
      <c r="BH400" s="66"/>
      <c r="BI400" s="170">
        <f t="shared" si="304"/>
        <v>0</v>
      </c>
      <c r="BJ400" s="339">
        <f t="shared" si="305"/>
        <v>0</v>
      </c>
      <c r="BL400" s="66"/>
      <c r="BM400" s="170">
        <f t="shared" si="322"/>
        <v>0</v>
      </c>
      <c r="BN400" s="339">
        <f t="shared" si="323"/>
        <v>0</v>
      </c>
      <c r="BP400" s="66">
        <f t="shared" si="306"/>
        <v>0</v>
      </c>
      <c r="BQ400" s="170">
        <f t="shared" si="307"/>
        <v>0</v>
      </c>
      <c r="BR400" s="339">
        <f t="shared" si="308"/>
        <v>0</v>
      </c>
      <c r="BT400" s="66"/>
      <c r="BU400" s="170">
        <f t="shared" si="309"/>
        <v>0</v>
      </c>
      <c r="BV400" s="339">
        <f t="shared" si="310"/>
        <v>0</v>
      </c>
      <c r="BX400" s="418">
        <f t="shared" si="311"/>
        <v>0</v>
      </c>
      <c r="BY400" s="170">
        <f t="shared" si="312"/>
        <v>0</v>
      </c>
      <c r="BZ400" s="339">
        <v>0</v>
      </c>
      <c r="CB400" s="418">
        <f t="shared" si="313"/>
        <v>0</v>
      </c>
      <c r="CC400" s="170">
        <f t="shared" si="314"/>
        <v>0</v>
      </c>
      <c r="CD400" s="339">
        <v>0</v>
      </c>
      <c r="CF400" s="418">
        <v>0</v>
      </c>
      <c r="CG400" s="170">
        <v>0</v>
      </c>
      <c r="CH400" s="339">
        <v>0</v>
      </c>
      <c r="CJ400" s="418">
        <v>0</v>
      </c>
      <c r="CK400" s="170">
        <v>0</v>
      </c>
      <c r="CL400" s="339">
        <v>0</v>
      </c>
      <c r="CO400"/>
    </row>
    <row r="401" spans="1:93" ht="15" customHeight="1" outlineLevel="1">
      <c r="A401" s="668" t="s">
        <v>349</v>
      </c>
      <c r="B401" s="108" t="s">
        <v>13450</v>
      </c>
      <c r="C401" s="13" t="s">
        <v>413</v>
      </c>
      <c r="D401" s="593" t="s">
        <v>13451</v>
      </c>
      <c r="E401" s="614" t="s">
        <v>123</v>
      </c>
      <c r="F401" s="112">
        <v>1</v>
      </c>
      <c r="G401" s="615"/>
      <c r="H401" s="110">
        <v>0.29310000000000003</v>
      </c>
      <c r="I401" s="104">
        <f t="shared" si="321"/>
        <v>0</v>
      </c>
      <c r="J401" s="471">
        <f t="shared" si="319"/>
        <v>0</v>
      </c>
      <c r="K401" s="890"/>
      <c r="L401" s="66"/>
      <c r="M401" s="170"/>
      <c r="N401" s="339"/>
      <c r="O401" s="277"/>
      <c r="P401" s="66"/>
      <c r="Q401" s="170"/>
      <c r="R401" s="339"/>
      <c r="S401" s="330"/>
      <c r="T401" s="354"/>
      <c r="U401" s="170"/>
      <c r="V401" s="363"/>
      <c r="W401" s="21"/>
      <c r="X401" s="354"/>
      <c r="Y401" s="168"/>
      <c r="Z401" s="341"/>
      <c r="AA401" s="277"/>
      <c r="AB401" s="354"/>
      <c r="AC401" s="168"/>
      <c r="AD401" s="341"/>
      <c r="AE401" s="277"/>
      <c r="AF401" s="66"/>
      <c r="AG401" s="170"/>
      <c r="AH401" s="339"/>
      <c r="AI401" s="277"/>
      <c r="AJ401" s="66"/>
      <c r="AK401" s="170"/>
      <c r="AL401" s="339"/>
      <c r="AM401" s="151"/>
      <c r="AN401" s="66"/>
      <c r="AO401" s="170"/>
      <c r="AP401" s="339"/>
      <c r="AQ401" s="151"/>
      <c r="AR401" s="66"/>
      <c r="AS401" s="170"/>
      <c r="AT401" s="339"/>
      <c r="AU401" s="151"/>
      <c r="AV401" s="364"/>
      <c r="AW401" s="170"/>
      <c r="AX401" s="479"/>
      <c r="AY401" s="151"/>
      <c r="AZ401" s="297"/>
      <c r="BA401" s="170"/>
      <c r="BB401" s="479"/>
      <c r="BC401" s="151"/>
      <c r="BD401" s="66"/>
      <c r="BE401" s="170">
        <f t="shared" si="303"/>
        <v>0</v>
      </c>
      <c r="BF401" s="339">
        <f t="shared" si="320"/>
        <v>0</v>
      </c>
      <c r="BG401" s="163"/>
      <c r="BH401" s="66"/>
      <c r="BI401" s="170">
        <f t="shared" si="304"/>
        <v>0</v>
      </c>
      <c r="BJ401" s="339">
        <f t="shared" si="305"/>
        <v>0</v>
      </c>
      <c r="BL401" s="66"/>
      <c r="BM401" s="170">
        <f t="shared" si="322"/>
        <v>0</v>
      </c>
      <c r="BN401" s="339">
        <f t="shared" si="323"/>
        <v>0</v>
      </c>
      <c r="BP401" s="66">
        <f t="shared" si="306"/>
        <v>0</v>
      </c>
      <c r="BQ401" s="170">
        <f t="shared" si="307"/>
        <v>0</v>
      </c>
      <c r="BR401" s="339">
        <f t="shared" si="308"/>
        <v>0</v>
      </c>
      <c r="BT401" s="66"/>
      <c r="BU401" s="170">
        <f t="shared" si="309"/>
        <v>0</v>
      </c>
      <c r="BV401" s="339">
        <f t="shared" si="310"/>
        <v>0</v>
      </c>
      <c r="BX401" s="418">
        <f t="shared" si="311"/>
        <v>0</v>
      </c>
      <c r="BY401" s="170">
        <f t="shared" si="312"/>
        <v>0</v>
      </c>
      <c r="BZ401" s="339">
        <v>0</v>
      </c>
      <c r="CB401" s="418">
        <f t="shared" si="313"/>
        <v>0</v>
      </c>
      <c r="CC401" s="170">
        <f t="shared" si="314"/>
        <v>0</v>
      </c>
      <c r="CD401" s="339">
        <v>0</v>
      </c>
      <c r="CF401" s="418">
        <v>0</v>
      </c>
      <c r="CG401" s="170">
        <v>0</v>
      </c>
      <c r="CH401" s="339">
        <v>0</v>
      </c>
      <c r="CJ401" s="418">
        <v>0</v>
      </c>
      <c r="CK401" s="170">
        <v>0</v>
      </c>
      <c r="CL401" s="339">
        <v>0</v>
      </c>
      <c r="CO401"/>
    </row>
    <row r="402" spans="1:93" ht="15" customHeight="1" outlineLevel="1">
      <c r="A402" s="193" t="s">
        <v>15</v>
      </c>
      <c r="B402" s="192">
        <v>92688</v>
      </c>
      <c r="C402" s="13" t="s">
        <v>415</v>
      </c>
      <c r="D402" s="593" t="str">
        <f>IF(B402="","",IFERROR(VLOOKUP(B402,'SINAPI12-24'!$A$5:$H$17812,2,FALSE),VLOOKUP(ORÇAMENTO!B402,COMPOSIÇÕES!$A$9:$G$412,3,FALSE)))</f>
        <v>TUBO DE AÇO GALVANIZADO COM COSTURA, CLASSE MÉDIA, CONEXÃO ROSQUEADA, DN 20 (3/4"), INSTALADO EM RAMAIS E SUB-RAMAIS DE GÁS - FORNECIMENTO E INSTALAÇÃO. AF_10/2020</v>
      </c>
      <c r="E402" s="614" t="str">
        <f>IF(B402="","",IFERROR(VLOOKUP(B402,'SINAPI12-24'!$A$5:$H$17812,3,FALSE),VLOOKUP(ORÇAMENTO!B402,COMPOSIÇÕES!$A$9:$G$412,4,FALSE)))</f>
        <v>M</v>
      </c>
      <c r="F402" s="112">
        <v>45.8</v>
      </c>
      <c r="G402" s="615"/>
      <c r="H402" s="110">
        <v>0.29310000000000003</v>
      </c>
      <c r="I402" s="104">
        <f t="shared" si="321"/>
        <v>0</v>
      </c>
      <c r="J402" s="471">
        <f t="shared" si="319"/>
        <v>0</v>
      </c>
      <c r="K402" s="890"/>
      <c r="L402" s="66"/>
      <c r="M402" s="170"/>
      <c r="N402" s="339"/>
      <c r="O402" s="277"/>
      <c r="P402" s="66"/>
      <c r="Q402" s="170"/>
      <c r="R402" s="339"/>
      <c r="S402" s="330"/>
      <c r="T402" s="354"/>
      <c r="U402" s="170"/>
      <c r="V402" s="363"/>
      <c r="W402" s="21"/>
      <c r="X402" s="354"/>
      <c r="Y402" s="168"/>
      <c r="Z402" s="341"/>
      <c r="AA402" s="277"/>
      <c r="AB402" s="354"/>
      <c r="AC402" s="168"/>
      <c r="AD402" s="341"/>
      <c r="AE402" s="277"/>
      <c r="AF402" s="66"/>
      <c r="AG402" s="170"/>
      <c r="AH402" s="339"/>
      <c r="AI402" s="277"/>
      <c r="AJ402" s="66"/>
      <c r="AK402" s="170"/>
      <c r="AL402" s="339"/>
      <c r="AM402" s="151"/>
      <c r="AN402" s="66"/>
      <c r="AO402" s="170"/>
      <c r="AP402" s="339"/>
      <c r="AQ402" s="151"/>
      <c r="AR402" s="66"/>
      <c r="AS402" s="170"/>
      <c r="AT402" s="339"/>
      <c r="AU402" s="151"/>
      <c r="AV402" s="364"/>
      <c r="AW402" s="170"/>
      <c r="AX402" s="479"/>
      <c r="AY402" s="151"/>
      <c r="AZ402" s="297"/>
      <c r="BA402" s="170"/>
      <c r="BB402" s="479"/>
      <c r="BC402" s="151"/>
      <c r="BD402" s="66"/>
      <c r="BE402" s="170">
        <f t="shared" si="303"/>
        <v>0</v>
      </c>
      <c r="BF402" s="339">
        <f t="shared" si="320"/>
        <v>0</v>
      </c>
      <c r="BG402" s="163"/>
      <c r="BH402" s="66"/>
      <c r="BI402" s="170">
        <f t="shared" si="304"/>
        <v>0</v>
      </c>
      <c r="BJ402" s="339">
        <f t="shared" si="305"/>
        <v>0</v>
      </c>
      <c r="BL402" s="66"/>
      <c r="BM402" s="170">
        <f t="shared" si="322"/>
        <v>0</v>
      </c>
      <c r="BN402" s="339">
        <f t="shared" si="323"/>
        <v>0</v>
      </c>
      <c r="BP402" s="66">
        <f t="shared" si="306"/>
        <v>0</v>
      </c>
      <c r="BQ402" s="170">
        <f t="shared" si="307"/>
        <v>0</v>
      </c>
      <c r="BR402" s="339">
        <f t="shared" si="308"/>
        <v>0</v>
      </c>
      <c r="BT402" s="66"/>
      <c r="BU402" s="170">
        <f t="shared" si="309"/>
        <v>0</v>
      </c>
      <c r="BV402" s="339">
        <f t="shared" si="310"/>
        <v>0</v>
      </c>
      <c r="BX402" s="418">
        <f t="shared" si="311"/>
        <v>0</v>
      </c>
      <c r="BY402" s="170">
        <f t="shared" si="312"/>
        <v>0</v>
      </c>
      <c r="BZ402" s="339">
        <v>0</v>
      </c>
      <c r="CB402" s="418">
        <f t="shared" si="313"/>
        <v>0</v>
      </c>
      <c r="CC402" s="170">
        <f t="shared" si="314"/>
        <v>0</v>
      </c>
      <c r="CD402" s="339">
        <v>0</v>
      </c>
      <c r="CF402" s="418">
        <v>0</v>
      </c>
      <c r="CG402" s="170">
        <v>0</v>
      </c>
      <c r="CH402" s="339">
        <v>0</v>
      </c>
      <c r="CJ402" s="418">
        <v>0</v>
      </c>
      <c r="CK402" s="170">
        <v>0</v>
      </c>
      <c r="CL402" s="339">
        <v>0</v>
      </c>
    </row>
    <row r="403" spans="1:93" ht="15" customHeight="1" outlineLevel="1">
      <c r="A403" s="193" t="s">
        <v>349</v>
      </c>
      <c r="B403" s="194" t="s">
        <v>13406</v>
      </c>
      <c r="C403" s="13" t="s">
        <v>417</v>
      </c>
      <c r="D403" s="593" t="s">
        <v>13407</v>
      </c>
      <c r="E403" s="614" t="s">
        <v>67</v>
      </c>
      <c r="F403" s="112">
        <v>120</v>
      </c>
      <c r="G403" s="615"/>
      <c r="H403" s="110">
        <v>0.29310000000000003</v>
      </c>
      <c r="I403" s="104">
        <f t="shared" si="321"/>
        <v>0</v>
      </c>
      <c r="J403" s="471">
        <f t="shared" si="319"/>
        <v>0</v>
      </c>
      <c r="K403" s="890"/>
      <c r="L403" s="66"/>
      <c r="M403" s="170"/>
      <c r="N403" s="339"/>
      <c r="O403" s="277"/>
      <c r="P403" s="66"/>
      <c r="Q403" s="170"/>
      <c r="R403" s="339"/>
      <c r="S403" s="330"/>
      <c r="T403" s="354"/>
      <c r="U403" s="170"/>
      <c r="V403" s="363"/>
      <c r="W403" s="21"/>
      <c r="X403" s="354"/>
      <c r="Y403" s="168"/>
      <c r="Z403" s="341"/>
      <c r="AA403" s="277"/>
      <c r="AB403" s="354"/>
      <c r="AC403" s="168"/>
      <c r="AD403" s="341"/>
      <c r="AE403" s="277"/>
      <c r="AF403" s="66"/>
      <c r="AG403" s="170"/>
      <c r="AH403" s="339"/>
      <c r="AI403" s="277"/>
      <c r="AJ403" s="66"/>
      <c r="AK403" s="170"/>
      <c r="AL403" s="339"/>
      <c r="AM403" s="151"/>
      <c r="AN403" s="66"/>
      <c r="AO403" s="170"/>
      <c r="AP403" s="339"/>
      <c r="AQ403" s="151"/>
      <c r="AR403" s="66"/>
      <c r="AS403" s="170"/>
      <c r="AT403" s="339"/>
      <c r="AU403" s="151"/>
      <c r="AV403" s="364"/>
      <c r="AW403" s="170"/>
      <c r="AX403" s="479"/>
      <c r="AY403" s="151"/>
      <c r="AZ403" s="297"/>
      <c r="BA403" s="170"/>
      <c r="BB403" s="479"/>
      <c r="BC403" s="151"/>
      <c r="BD403" s="66"/>
      <c r="BE403" s="170">
        <f t="shared" si="303"/>
        <v>0</v>
      </c>
      <c r="BF403" s="339">
        <f t="shared" si="320"/>
        <v>0</v>
      </c>
      <c r="BG403" s="163"/>
      <c r="BH403" s="66"/>
      <c r="BI403" s="170">
        <f t="shared" si="304"/>
        <v>0</v>
      </c>
      <c r="BJ403" s="339">
        <f t="shared" si="305"/>
        <v>0</v>
      </c>
      <c r="BL403" s="66"/>
      <c r="BM403" s="170">
        <f t="shared" si="322"/>
        <v>0</v>
      </c>
      <c r="BN403" s="339">
        <f t="shared" si="323"/>
        <v>0</v>
      </c>
      <c r="BP403" s="66">
        <f t="shared" si="306"/>
        <v>0</v>
      </c>
      <c r="BQ403" s="170">
        <f t="shared" si="307"/>
        <v>0</v>
      </c>
      <c r="BR403" s="339">
        <f t="shared" si="308"/>
        <v>0</v>
      </c>
      <c r="BT403" s="66"/>
      <c r="BU403" s="170">
        <f t="shared" si="309"/>
        <v>0</v>
      </c>
      <c r="BV403" s="339">
        <f t="shared" si="310"/>
        <v>0</v>
      </c>
      <c r="BX403" s="418">
        <f t="shared" si="311"/>
        <v>0</v>
      </c>
      <c r="BY403" s="170">
        <f t="shared" si="312"/>
        <v>0</v>
      </c>
      <c r="BZ403" s="339">
        <v>0</v>
      </c>
      <c r="CB403" s="418">
        <f t="shared" si="313"/>
        <v>0</v>
      </c>
      <c r="CC403" s="170">
        <f t="shared" si="314"/>
        <v>0</v>
      </c>
      <c r="CD403" s="339">
        <v>0</v>
      </c>
      <c r="CF403" s="418">
        <v>0</v>
      </c>
      <c r="CG403" s="170">
        <v>0</v>
      </c>
      <c r="CH403" s="339">
        <v>0</v>
      </c>
      <c r="CJ403" s="418">
        <v>0</v>
      </c>
      <c r="CK403" s="170">
        <v>0</v>
      </c>
      <c r="CL403" s="339">
        <v>0</v>
      </c>
    </row>
    <row r="404" spans="1:93" ht="15" customHeight="1" outlineLevel="1">
      <c r="A404" s="193" t="s">
        <v>349</v>
      </c>
      <c r="B404" s="194" t="s">
        <v>13408</v>
      </c>
      <c r="C404" s="13" t="s">
        <v>13675</v>
      </c>
      <c r="D404" s="593" t="s">
        <v>13409</v>
      </c>
      <c r="E404" s="614" t="s">
        <v>123</v>
      </c>
      <c r="F404" s="112">
        <v>1</v>
      </c>
      <c r="G404" s="615"/>
      <c r="H404" s="110">
        <v>0.29310000000000003</v>
      </c>
      <c r="I404" s="104">
        <f t="shared" si="321"/>
        <v>0</v>
      </c>
      <c r="J404" s="471">
        <f t="shared" si="319"/>
        <v>0</v>
      </c>
      <c r="K404" s="890"/>
      <c r="L404" s="68"/>
      <c r="M404" s="136"/>
      <c r="N404" s="342"/>
      <c r="O404" s="277"/>
      <c r="P404" s="68"/>
      <c r="Q404" s="136"/>
      <c r="R404" s="342"/>
      <c r="S404" s="330"/>
      <c r="T404" s="355"/>
      <c r="U404" s="136"/>
      <c r="V404" s="365"/>
      <c r="W404" s="21"/>
      <c r="X404" s="355"/>
      <c r="Y404" s="328"/>
      <c r="Z404" s="344"/>
      <c r="AA404" s="277"/>
      <c r="AB404" s="355"/>
      <c r="AC404" s="328"/>
      <c r="AD404" s="344"/>
      <c r="AE404" s="277"/>
      <c r="AF404" s="68"/>
      <c r="AG404" s="136"/>
      <c r="AH404" s="342"/>
      <c r="AI404" s="277"/>
      <c r="AJ404" s="68"/>
      <c r="AK404" s="136"/>
      <c r="AL404" s="342"/>
      <c r="AM404" s="151"/>
      <c r="AN404" s="68"/>
      <c r="AO404" s="136"/>
      <c r="AP404" s="342"/>
      <c r="AQ404" s="151"/>
      <c r="AR404" s="68"/>
      <c r="AS404" s="136"/>
      <c r="AT404" s="342"/>
      <c r="AU404" s="151"/>
      <c r="AV404" s="366"/>
      <c r="AW404" s="136"/>
      <c r="AX404" s="480"/>
      <c r="AY404" s="151"/>
      <c r="AZ404" s="298"/>
      <c r="BA404" s="136"/>
      <c r="BB404" s="480"/>
      <c r="BC404" s="151"/>
      <c r="BD404" s="68"/>
      <c r="BE404" s="136">
        <f t="shared" si="303"/>
        <v>0</v>
      </c>
      <c r="BF404" s="342">
        <f t="shared" si="320"/>
        <v>0</v>
      </c>
      <c r="BG404" s="163"/>
      <c r="BH404" s="68"/>
      <c r="BI404" s="136">
        <f t="shared" si="304"/>
        <v>0</v>
      </c>
      <c r="BJ404" s="342">
        <f t="shared" si="305"/>
        <v>0</v>
      </c>
      <c r="BL404" s="68"/>
      <c r="BM404" s="136">
        <f t="shared" si="322"/>
        <v>0</v>
      </c>
      <c r="BN404" s="342">
        <f t="shared" si="323"/>
        <v>0</v>
      </c>
      <c r="BP404" s="68">
        <f t="shared" si="306"/>
        <v>0</v>
      </c>
      <c r="BQ404" s="136">
        <f t="shared" si="307"/>
        <v>0</v>
      </c>
      <c r="BR404" s="342">
        <f t="shared" si="308"/>
        <v>0</v>
      </c>
      <c r="BT404" s="68"/>
      <c r="BU404" s="136">
        <f t="shared" si="309"/>
        <v>0</v>
      </c>
      <c r="BV404" s="342">
        <f t="shared" si="310"/>
        <v>0</v>
      </c>
      <c r="BX404" s="420">
        <f t="shared" si="311"/>
        <v>0</v>
      </c>
      <c r="BY404" s="136">
        <f t="shared" si="312"/>
        <v>0</v>
      </c>
      <c r="BZ404" s="342">
        <v>0</v>
      </c>
      <c r="CB404" s="420">
        <f t="shared" si="313"/>
        <v>0</v>
      </c>
      <c r="CC404" s="136">
        <f t="shared" si="314"/>
        <v>0</v>
      </c>
      <c r="CD404" s="342">
        <v>0</v>
      </c>
      <c r="CF404" s="420">
        <v>0</v>
      </c>
      <c r="CG404" s="136">
        <v>0</v>
      </c>
      <c r="CH404" s="342">
        <v>0</v>
      </c>
      <c r="CJ404" s="420">
        <v>0</v>
      </c>
      <c r="CK404" s="136">
        <v>0</v>
      </c>
      <c r="CL404" s="342">
        <v>0</v>
      </c>
    </row>
    <row r="405" spans="1:93" ht="15" customHeight="1">
      <c r="A405" s="453"/>
      <c r="B405" s="454"/>
      <c r="C405" s="455">
        <v>19</v>
      </c>
      <c r="D405" s="592" t="s">
        <v>368</v>
      </c>
      <c r="E405" s="455"/>
      <c r="F405" s="455"/>
      <c r="G405" s="456"/>
      <c r="H405" s="457"/>
      <c r="I405" s="458"/>
      <c r="J405" s="459">
        <f>SUM(J406:J422)</f>
        <v>0</v>
      </c>
      <c r="K405" s="890"/>
      <c r="L405" s="264"/>
      <c r="M405" s="265"/>
      <c r="N405" s="329"/>
      <c r="O405" s="277"/>
      <c r="P405" s="264"/>
      <c r="Q405" s="265"/>
      <c r="R405" s="329"/>
      <c r="S405" s="351"/>
      <c r="T405" s="299"/>
      <c r="U405" s="367"/>
      <c r="V405" s="368"/>
      <c r="W405" s="21"/>
      <c r="X405" s="299"/>
      <c r="Y405" s="352"/>
      <c r="Z405" s="333"/>
      <c r="AA405" s="277"/>
      <c r="AB405" s="299"/>
      <c r="AC405" s="352"/>
      <c r="AD405" s="333"/>
      <c r="AE405" s="277"/>
      <c r="AF405" s="264"/>
      <c r="AG405" s="265"/>
      <c r="AH405" s="329"/>
      <c r="AI405" s="277"/>
      <c r="AJ405" s="264"/>
      <c r="AK405" s="265"/>
      <c r="AL405" s="329"/>
      <c r="AM405" s="151"/>
      <c r="AN405" s="264"/>
      <c r="AO405" s="265"/>
      <c r="AP405" s="329"/>
      <c r="AQ405" s="151"/>
      <c r="AR405" s="264"/>
      <c r="AS405" s="265"/>
      <c r="AT405" s="329"/>
      <c r="AU405" s="151"/>
      <c r="AV405" s="299"/>
      <c r="AW405" s="367"/>
      <c r="AX405" s="481"/>
      <c r="AY405" s="320"/>
      <c r="AZ405" s="299"/>
      <c r="BA405" s="367"/>
      <c r="BB405" s="481"/>
      <c r="BC405" s="320"/>
      <c r="BD405" s="264"/>
      <c r="BE405" s="265"/>
      <c r="BF405" s="329"/>
      <c r="BG405" s="163"/>
      <c r="BH405" s="264"/>
      <c r="BI405" s="265"/>
      <c r="BJ405" s="329"/>
      <c r="BL405" s="264"/>
      <c r="BM405" s="265"/>
      <c r="BN405" s="329"/>
      <c r="BP405" s="288"/>
      <c r="BQ405" s="289"/>
      <c r="BR405" s="335"/>
      <c r="BT405" s="288"/>
      <c r="BU405" s="289"/>
      <c r="BV405" s="335"/>
      <c r="BX405" s="299"/>
      <c r="BY405" s="367"/>
      <c r="BZ405" s="411"/>
      <c r="CB405" s="299"/>
      <c r="CC405" s="367"/>
      <c r="CD405" s="411"/>
      <c r="CF405" s="299"/>
      <c r="CG405" s="367"/>
      <c r="CH405" s="411"/>
      <c r="CJ405" s="299"/>
      <c r="CK405" s="367"/>
      <c r="CL405" s="411"/>
    </row>
    <row r="406" spans="1:93" ht="15" customHeight="1" outlineLevel="1">
      <c r="A406" s="193" t="s">
        <v>15</v>
      </c>
      <c r="B406" s="192">
        <v>101909</v>
      </c>
      <c r="C406" s="13" t="s">
        <v>421</v>
      </c>
      <c r="D406" s="593" t="str">
        <f>IF(B406="","",IFERROR(VLOOKUP(B406,'SINAPI12-24'!$A$5:$H$17812,2,FALSE),VLOOKUP(ORÇAMENTO!B406,COMPOSIÇÕES!$A$9:$G$412,3,FALSE)))</f>
        <v>EXTINTOR DE INCÊNDIO PORTÁTIL COM CARGA DE PQS DE 6 KG, CLASSE BC - FORNECIMENTO E INSTALAÇÃO. AF_10/2020_PE</v>
      </c>
      <c r="E406" s="614" t="str">
        <f>IF(B406="","",IFERROR(VLOOKUP(B406,'SINAPI12-24'!$A$5:$H$17812,3,FALSE),VLOOKUP(ORÇAMENTO!B406,COMPOSIÇÕES!$A$9:$G$412,4,FALSE)))</f>
        <v>UN</v>
      </c>
      <c r="F406" s="112">
        <v>8</v>
      </c>
      <c r="G406" s="615"/>
      <c r="H406" s="110">
        <v>0.29310000000000003</v>
      </c>
      <c r="I406" s="104">
        <f t="shared" ref="I406:I422" si="324">TRUNC(((G406*$H$37)+G406),2)</f>
        <v>0</v>
      </c>
      <c r="J406" s="471">
        <f>TRUNC(F406*I406,2)</f>
        <v>0</v>
      </c>
      <c r="K406" s="890"/>
      <c r="L406" s="69"/>
      <c r="M406" s="114"/>
      <c r="N406" s="336"/>
      <c r="O406" s="277"/>
      <c r="P406" s="69"/>
      <c r="Q406" s="114"/>
      <c r="R406" s="336"/>
      <c r="S406" s="330"/>
      <c r="T406" s="353"/>
      <c r="U406" s="114"/>
      <c r="V406" s="361"/>
      <c r="W406" s="21"/>
      <c r="X406" s="353"/>
      <c r="Y406" s="167"/>
      <c r="Z406" s="338"/>
      <c r="AA406" s="277"/>
      <c r="AB406" s="353"/>
      <c r="AC406" s="167"/>
      <c r="AD406" s="338"/>
      <c r="AE406" s="277"/>
      <c r="AF406" s="69"/>
      <c r="AG406" s="114"/>
      <c r="AH406" s="336"/>
      <c r="AI406" s="277"/>
      <c r="AJ406" s="69"/>
      <c r="AK406" s="114"/>
      <c r="AL406" s="336"/>
      <c r="AM406" s="151"/>
      <c r="AN406" s="69"/>
      <c r="AO406" s="114"/>
      <c r="AP406" s="336"/>
      <c r="AQ406" s="151"/>
      <c r="AR406" s="69"/>
      <c r="AS406" s="114"/>
      <c r="AT406" s="336"/>
      <c r="AU406" s="151"/>
      <c r="AV406" s="362"/>
      <c r="AW406" s="114"/>
      <c r="AX406" s="478"/>
      <c r="AY406" s="151"/>
      <c r="AZ406" s="296"/>
      <c r="BA406" s="114"/>
      <c r="BB406" s="478"/>
      <c r="BC406" s="151"/>
      <c r="BD406" s="69"/>
      <c r="BE406" s="114">
        <f t="shared" ref="BE406:BE465" si="325">TRUNC(BD406*I406,2)</f>
        <v>0</v>
      </c>
      <c r="BF406" s="336">
        <f t="shared" si="320"/>
        <v>0</v>
      </c>
      <c r="BG406" s="163"/>
      <c r="BH406" s="69"/>
      <c r="BI406" s="114">
        <f t="shared" ref="BI406:BI465" si="326">TRUNC(BH406*I406,2)</f>
        <v>0</v>
      </c>
      <c r="BJ406" s="336">
        <f t="shared" ref="BJ406:BJ465" si="327">BH406/($F406-$X406-$AZ406)</f>
        <v>0</v>
      </c>
      <c r="BL406" s="69"/>
      <c r="BM406" s="114">
        <f t="shared" ref="BM406:BM422" si="328">TRUNC(BL406*M406,2)</f>
        <v>0</v>
      </c>
      <c r="BN406" s="336">
        <f t="shared" ref="BN406:BN422" si="329">BL406/($F406-$X406-$AZ406)</f>
        <v>0</v>
      </c>
      <c r="BP406" s="69">
        <f t="shared" ref="BP406:BP465" si="330">L406+P406+AF406+AJ406+AN406+AR406+BD406+BH406</f>
        <v>0</v>
      </c>
      <c r="BQ406" s="114">
        <f t="shared" ref="BQ406:BQ465" si="331">M406+Q406+AG406+AK406+AO406+AS406+BE406+BI406</f>
        <v>0</v>
      </c>
      <c r="BR406" s="336">
        <f t="shared" ref="BR406:BR465" si="332">BP406/($F406-$X406-$AZ406)</f>
        <v>0</v>
      </c>
      <c r="BT406" s="69"/>
      <c r="BU406" s="114">
        <f t="shared" ref="BU406:BU465" si="333">TRUNC(BT406*I406,2)</f>
        <v>0</v>
      </c>
      <c r="BV406" s="336">
        <f t="shared" ref="BV406:BV465" si="334">BT406/($F406-$X406-$AZ406)</f>
        <v>0</v>
      </c>
      <c r="BX406" s="309">
        <f t="shared" si="311"/>
        <v>0</v>
      </c>
      <c r="BY406" s="114">
        <f t="shared" si="312"/>
        <v>0</v>
      </c>
      <c r="BZ406" s="336">
        <v>0</v>
      </c>
      <c r="CB406" s="309">
        <f t="shared" si="313"/>
        <v>0</v>
      </c>
      <c r="CC406" s="114">
        <f t="shared" si="314"/>
        <v>0</v>
      </c>
      <c r="CD406" s="336">
        <v>0</v>
      </c>
      <c r="CF406" s="309">
        <v>0</v>
      </c>
      <c r="CG406" s="114">
        <v>0</v>
      </c>
      <c r="CH406" s="336">
        <v>0</v>
      </c>
      <c r="CJ406" s="309">
        <v>0</v>
      </c>
      <c r="CK406" s="114">
        <v>0</v>
      </c>
      <c r="CL406" s="336">
        <v>0</v>
      </c>
    </row>
    <row r="407" spans="1:93" ht="15" customHeight="1" outlineLevel="1">
      <c r="A407" s="193" t="s">
        <v>15</v>
      </c>
      <c r="B407" s="192">
        <v>101907</v>
      </c>
      <c r="C407" s="13" t="s">
        <v>422</v>
      </c>
      <c r="D407" s="593" t="str">
        <f>IF(B407="","",IFERROR(VLOOKUP(B407,'SINAPI12-24'!$A$5:$H$17812,2,FALSE),VLOOKUP(ORÇAMENTO!B407,COMPOSIÇÕES!$A$9:$G$412,3,FALSE)))</f>
        <v>EXTINTOR DE INCÊNDIO PORTÁTIL COM CARGA DE CO2 DE 6 KG, CLASSE BC - FORNECIMENTO E INSTALAÇÃO. AF_10/2020_PE</v>
      </c>
      <c r="E407" s="614" t="str">
        <f>IF(B407="","",IFERROR(VLOOKUP(B407,'SINAPI12-24'!$A$5:$H$17812,3,FALSE),VLOOKUP(ORÇAMENTO!B407,COMPOSIÇÕES!$A$9:$G$412,4,FALSE)))</f>
        <v>UN</v>
      </c>
      <c r="F407" s="112">
        <v>2</v>
      </c>
      <c r="G407" s="615"/>
      <c r="H407" s="110">
        <v>0.29310000000000003</v>
      </c>
      <c r="I407" s="104">
        <f t="shared" si="324"/>
        <v>0</v>
      </c>
      <c r="J407" s="471">
        <f t="shared" si="319"/>
        <v>0</v>
      </c>
      <c r="K407" s="890"/>
      <c r="L407" s="66"/>
      <c r="M407" s="170"/>
      <c r="N407" s="339"/>
      <c r="O407" s="277"/>
      <c r="P407" s="66"/>
      <c r="Q407" s="170"/>
      <c r="R407" s="339"/>
      <c r="S407" s="330"/>
      <c r="T407" s="354"/>
      <c r="U407" s="170"/>
      <c r="V407" s="363"/>
      <c r="W407" s="21"/>
      <c r="X407" s="354"/>
      <c r="Y407" s="168"/>
      <c r="Z407" s="341"/>
      <c r="AA407" s="277"/>
      <c r="AB407" s="354"/>
      <c r="AC407" s="168"/>
      <c r="AD407" s="341"/>
      <c r="AE407" s="277"/>
      <c r="AF407" s="66"/>
      <c r="AG407" s="170"/>
      <c r="AH407" s="339"/>
      <c r="AI407" s="277"/>
      <c r="AJ407" s="66"/>
      <c r="AK407" s="170"/>
      <c r="AL407" s="339"/>
      <c r="AM407" s="151"/>
      <c r="AN407" s="66"/>
      <c r="AO407" s="170"/>
      <c r="AP407" s="339"/>
      <c r="AQ407" s="151"/>
      <c r="AR407" s="66"/>
      <c r="AS407" s="170"/>
      <c r="AT407" s="339"/>
      <c r="AU407" s="151"/>
      <c r="AV407" s="364"/>
      <c r="AW407" s="170"/>
      <c r="AX407" s="479"/>
      <c r="AY407" s="151"/>
      <c r="AZ407" s="297"/>
      <c r="BA407" s="170"/>
      <c r="BB407" s="479"/>
      <c r="BC407" s="151"/>
      <c r="BD407" s="66"/>
      <c r="BE407" s="170">
        <f t="shared" si="325"/>
        <v>0</v>
      </c>
      <c r="BF407" s="339">
        <f t="shared" si="320"/>
        <v>0</v>
      </c>
      <c r="BG407" s="163"/>
      <c r="BH407" s="66"/>
      <c r="BI407" s="170">
        <f t="shared" si="326"/>
        <v>0</v>
      </c>
      <c r="BJ407" s="339">
        <f t="shared" si="327"/>
        <v>0</v>
      </c>
      <c r="BL407" s="66"/>
      <c r="BM407" s="170">
        <f t="shared" si="328"/>
        <v>0</v>
      </c>
      <c r="BN407" s="339">
        <f t="shared" si="329"/>
        <v>0</v>
      </c>
      <c r="BP407" s="66">
        <f t="shared" si="330"/>
        <v>0</v>
      </c>
      <c r="BQ407" s="170">
        <f t="shared" si="331"/>
        <v>0</v>
      </c>
      <c r="BR407" s="339">
        <f t="shared" si="332"/>
        <v>0</v>
      </c>
      <c r="BT407" s="66"/>
      <c r="BU407" s="170">
        <f t="shared" si="333"/>
        <v>0</v>
      </c>
      <c r="BV407" s="339">
        <f t="shared" si="334"/>
        <v>0</v>
      </c>
      <c r="BX407" s="418">
        <f t="shared" ref="BX407:BX466" si="335">AB407</f>
        <v>0</v>
      </c>
      <c r="BY407" s="170">
        <f t="shared" ref="BY407:BY466" si="336">AC407</f>
        <v>0</v>
      </c>
      <c r="BZ407" s="339">
        <v>0</v>
      </c>
      <c r="CB407" s="418">
        <f t="shared" ref="CB407:CB466" si="337">T407-BX407</f>
        <v>0</v>
      </c>
      <c r="CC407" s="170">
        <f t="shared" ref="CC407:CC466" si="338">TRUNC(CB407*I407,2)</f>
        <v>0</v>
      </c>
      <c r="CD407" s="339">
        <v>0</v>
      </c>
      <c r="CF407" s="418">
        <v>0</v>
      </c>
      <c r="CG407" s="170">
        <v>0</v>
      </c>
      <c r="CH407" s="339">
        <v>0</v>
      </c>
      <c r="CJ407" s="418">
        <v>0</v>
      </c>
      <c r="CK407" s="170">
        <v>0</v>
      </c>
      <c r="CL407" s="339">
        <v>0</v>
      </c>
    </row>
    <row r="408" spans="1:93" ht="15" customHeight="1" outlineLevel="1">
      <c r="A408" s="193" t="s">
        <v>15</v>
      </c>
      <c r="B408" s="192">
        <v>92353</v>
      </c>
      <c r="C408" s="13" t="s">
        <v>423</v>
      </c>
      <c r="D408" s="593" t="str">
        <f>IF(B408="","",IFERROR(VLOOKUP(B408,'SINAPI12-24'!$A$5:$H$17812,2,FALSE),VLOOKUP(ORÇAMENTO!B408,COMPOSIÇÕES!$A$9:$G$412,3,FALSE)))</f>
        <v>JOELHO 90 GRAUS, EM FERRO GALVANIZADO, DN 65 (2 1/2"), CONEXÃO ROSQUEADA, INSTALADO EM PRUMADAS - FORNECIMENTO E INSTALAÇÃO. AF_10/2020</v>
      </c>
      <c r="E408" s="614" t="str">
        <f>IF(B408="","",IFERROR(VLOOKUP(B408,'SINAPI12-24'!$A$5:$H$17812,3,FALSE),VLOOKUP(ORÇAMENTO!B408,COMPOSIÇÕES!$A$9:$G$412,4,FALSE)))</f>
        <v>UN</v>
      </c>
      <c r="F408" s="112">
        <v>10</v>
      </c>
      <c r="G408" s="615"/>
      <c r="H408" s="110">
        <v>0.29310000000000003</v>
      </c>
      <c r="I408" s="104">
        <f t="shared" si="324"/>
        <v>0</v>
      </c>
      <c r="J408" s="471">
        <f t="shared" si="319"/>
        <v>0</v>
      </c>
      <c r="K408" s="890"/>
      <c r="L408" s="66"/>
      <c r="M408" s="170"/>
      <c r="N408" s="339"/>
      <c r="O408" s="277"/>
      <c r="P408" s="66"/>
      <c r="Q408" s="170"/>
      <c r="R408" s="339"/>
      <c r="S408" s="330"/>
      <c r="T408" s="354"/>
      <c r="U408" s="170"/>
      <c r="V408" s="363"/>
      <c r="W408" s="21"/>
      <c r="X408" s="354"/>
      <c r="Y408" s="168"/>
      <c r="Z408" s="341"/>
      <c r="AA408" s="277"/>
      <c r="AB408" s="354"/>
      <c r="AC408" s="168"/>
      <c r="AD408" s="341"/>
      <c r="AE408" s="277"/>
      <c r="AF408" s="66"/>
      <c r="AG408" s="170"/>
      <c r="AH408" s="339"/>
      <c r="AI408" s="277"/>
      <c r="AJ408" s="66"/>
      <c r="AK408" s="170"/>
      <c r="AL408" s="339"/>
      <c r="AM408" s="151"/>
      <c r="AN408" s="66"/>
      <c r="AO408" s="170"/>
      <c r="AP408" s="339"/>
      <c r="AQ408" s="151"/>
      <c r="AR408" s="66"/>
      <c r="AS408" s="170"/>
      <c r="AT408" s="339"/>
      <c r="AU408" s="151"/>
      <c r="AV408" s="364"/>
      <c r="AW408" s="170"/>
      <c r="AX408" s="479"/>
      <c r="AY408" s="151"/>
      <c r="AZ408" s="297"/>
      <c r="BA408" s="170"/>
      <c r="BB408" s="479"/>
      <c r="BC408" s="151"/>
      <c r="BD408" s="66"/>
      <c r="BE408" s="170">
        <f t="shared" si="325"/>
        <v>0</v>
      </c>
      <c r="BF408" s="339">
        <f t="shared" si="320"/>
        <v>0</v>
      </c>
      <c r="BG408" s="163"/>
      <c r="BH408" s="66"/>
      <c r="BI408" s="170">
        <f t="shared" si="326"/>
        <v>0</v>
      </c>
      <c r="BJ408" s="339">
        <f t="shared" si="327"/>
        <v>0</v>
      </c>
      <c r="BL408" s="66"/>
      <c r="BM408" s="170">
        <f t="shared" si="328"/>
        <v>0</v>
      </c>
      <c r="BN408" s="339">
        <f t="shared" si="329"/>
        <v>0</v>
      </c>
      <c r="BP408" s="66">
        <f t="shared" si="330"/>
        <v>0</v>
      </c>
      <c r="BQ408" s="170">
        <f t="shared" si="331"/>
        <v>0</v>
      </c>
      <c r="BR408" s="339">
        <f t="shared" si="332"/>
        <v>0</v>
      </c>
      <c r="BT408" s="66"/>
      <c r="BU408" s="170">
        <f t="shared" si="333"/>
        <v>0</v>
      </c>
      <c r="BV408" s="339">
        <f t="shared" si="334"/>
        <v>0</v>
      </c>
      <c r="BX408" s="418">
        <f t="shared" si="335"/>
        <v>0</v>
      </c>
      <c r="BY408" s="170">
        <f t="shared" si="336"/>
        <v>0</v>
      </c>
      <c r="BZ408" s="339">
        <v>0</v>
      </c>
      <c r="CB408" s="418">
        <f t="shared" si="337"/>
        <v>0</v>
      </c>
      <c r="CC408" s="170">
        <f t="shared" si="338"/>
        <v>0</v>
      </c>
      <c r="CD408" s="339">
        <v>0</v>
      </c>
      <c r="CF408" s="418">
        <v>0</v>
      </c>
      <c r="CG408" s="170">
        <v>0</v>
      </c>
      <c r="CH408" s="339">
        <v>0</v>
      </c>
      <c r="CJ408" s="418">
        <v>0</v>
      </c>
      <c r="CK408" s="170">
        <v>0</v>
      </c>
      <c r="CL408" s="339">
        <v>0</v>
      </c>
    </row>
    <row r="409" spans="1:93" ht="15" customHeight="1" outlineLevel="1">
      <c r="A409" s="193" t="s">
        <v>15</v>
      </c>
      <c r="B409" s="192">
        <v>92377</v>
      </c>
      <c r="C409" s="13" t="s">
        <v>424</v>
      </c>
      <c r="D409" s="593" t="str">
        <f>IF(B409="","",IFERROR(VLOOKUP(B409,'SINAPI12-24'!$A$5:$H$17812,2,FALSE),VLOOKUP(ORÇAMENTO!B409,COMPOSIÇÕES!$A$9:$G$412,3,FALSE)))</f>
        <v>NIPLE, EM FERRO GALVANIZADO, DN 65 (2 1/2"), CONEXÃO ROSQUEADA, INSTALADO EM REDE DE ALIMENTAÇÃO PARA HIDRANTE - FORNECIMENTO E INSTALAÇÃO. AF_10/2020</v>
      </c>
      <c r="E409" s="614" t="str">
        <f>IF(B409="","",IFERROR(VLOOKUP(B409,'SINAPI12-24'!$A$5:$H$17812,3,FALSE),VLOOKUP(ORÇAMENTO!B409,COMPOSIÇÕES!$A$9:$G$412,4,FALSE)))</f>
        <v>UN</v>
      </c>
      <c r="F409" s="112">
        <v>2</v>
      </c>
      <c r="G409" s="615"/>
      <c r="H409" s="110">
        <v>0.29310000000000003</v>
      </c>
      <c r="I409" s="104">
        <f t="shared" si="324"/>
        <v>0</v>
      </c>
      <c r="J409" s="471">
        <f t="shared" si="319"/>
        <v>0</v>
      </c>
      <c r="K409" s="890"/>
      <c r="L409" s="66"/>
      <c r="M409" s="170"/>
      <c r="N409" s="339"/>
      <c r="O409" s="277"/>
      <c r="P409" s="66"/>
      <c r="Q409" s="170"/>
      <c r="R409" s="339"/>
      <c r="S409" s="330"/>
      <c r="T409" s="354"/>
      <c r="U409" s="170"/>
      <c r="V409" s="363"/>
      <c r="W409" s="21"/>
      <c r="X409" s="354"/>
      <c r="Y409" s="168"/>
      <c r="Z409" s="341"/>
      <c r="AA409" s="277"/>
      <c r="AB409" s="354"/>
      <c r="AC409" s="168"/>
      <c r="AD409" s="341"/>
      <c r="AE409" s="277"/>
      <c r="AF409" s="66"/>
      <c r="AG409" s="170"/>
      <c r="AH409" s="339"/>
      <c r="AI409" s="277"/>
      <c r="AJ409" s="66"/>
      <c r="AK409" s="170"/>
      <c r="AL409" s="339"/>
      <c r="AM409" s="151"/>
      <c r="AN409" s="66"/>
      <c r="AO409" s="170"/>
      <c r="AP409" s="339"/>
      <c r="AQ409" s="151"/>
      <c r="AR409" s="66"/>
      <c r="AS409" s="170"/>
      <c r="AT409" s="339"/>
      <c r="AU409" s="151"/>
      <c r="AV409" s="364"/>
      <c r="AW409" s="170"/>
      <c r="AX409" s="479"/>
      <c r="AY409" s="151"/>
      <c r="AZ409" s="297"/>
      <c r="BA409" s="170"/>
      <c r="BB409" s="479"/>
      <c r="BC409" s="151"/>
      <c r="BD409" s="66"/>
      <c r="BE409" s="170">
        <f t="shared" si="325"/>
        <v>0</v>
      </c>
      <c r="BF409" s="339">
        <f t="shared" si="320"/>
        <v>0</v>
      </c>
      <c r="BG409" s="163"/>
      <c r="BH409" s="66"/>
      <c r="BI409" s="170">
        <f t="shared" si="326"/>
        <v>0</v>
      </c>
      <c r="BJ409" s="339">
        <f t="shared" si="327"/>
        <v>0</v>
      </c>
      <c r="BL409" s="66"/>
      <c r="BM409" s="170">
        <f t="shared" si="328"/>
        <v>0</v>
      </c>
      <c r="BN409" s="339">
        <f t="shared" si="329"/>
        <v>0</v>
      </c>
      <c r="BP409" s="66">
        <f t="shared" si="330"/>
        <v>0</v>
      </c>
      <c r="BQ409" s="170">
        <f t="shared" si="331"/>
        <v>0</v>
      </c>
      <c r="BR409" s="339">
        <f t="shared" si="332"/>
        <v>0</v>
      </c>
      <c r="BT409" s="66"/>
      <c r="BU409" s="170">
        <f t="shared" si="333"/>
        <v>0</v>
      </c>
      <c r="BV409" s="339">
        <f t="shared" si="334"/>
        <v>0</v>
      </c>
      <c r="BX409" s="418">
        <f t="shared" si="335"/>
        <v>0</v>
      </c>
      <c r="BY409" s="170">
        <f t="shared" si="336"/>
        <v>0</v>
      </c>
      <c r="BZ409" s="339">
        <v>0</v>
      </c>
      <c r="CB409" s="418">
        <f t="shared" si="337"/>
        <v>0</v>
      </c>
      <c r="CC409" s="170">
        <f t="shared" si="338"/>
        <v>0</v>
      </c>
      <c r="CD409" s="339">
        <v>0</v>
      </c>
      <c r="CF409" s="418">
        <v>0</v>
      </c>
      <c r="CG409" s="170">
        <v>0</v>
      </c>
      <c r="CH409" s="339">
        <v>0</v>
      </c>
      <c r="CJ409" s="418">
        <v>0</v>
      </c>
      <c r="CK409" s="170">
        <v>0</v>
      </c>
      <c r="CL409" s="339">
        <v>0</v>
      </c>
    </row>
    <row r="410" spans="1:93" ht="15" customHeight="1" outlineLevel="1">
      <c r="A410" s="193" t="s">
        <v>15</v>
      </c>
      <c r="B410" s="192">
        <v>92642</v>
      </c>
      <c r="C410" s="13" t="s">
        <v>13676</v>
      </c>
      <c r="D410" s="593" t="str">
        <f>IF(B410="","",IFERROR(VLOOKUP(B410,'SINAPI12-24'!$A$5:$H$17812,2,FALSE),VLOOKUP(ORÇAMENTO!B410,COMPOSIÇÕES!$A$9:$G$412,3,FALSE)))</f>
        <v>TÊ, EM FERRO GALVANIZADO, CONEXÃO ROSQUEADA, DN 65 (2 1/2"), INSTALADO EM REDE DE ALIMENTAÇÃO PARA HIDRANTE - FORNECIMENTO E INSTALAÇÃO. AF_10/2020</v>
      </c>
      <c r="E410" s="614" t="str">
        <f>IF(B410="","",IFERROR(VLOOKUP(B410,'SINAPI12-24'!$A$5:$H$17812,3,FALSE),VLOOKUP(ORÇAMENTO!B410,COMPOSIÇÕES!$A$9:$G$412,4,FALSE)))</f>
        <v>UN</v>
      </c>
      <c r="F410" s="112">
        <v>4</v>
      </c>
      <c r="G410" s="615"/>
      <c r="H410" s="110">
        <v>0.29310000000000003</v>
      </c>
      <c r="I410" s="104">
        <f t="shared" si="324"/>
        <v>0</v>
      </c>
      <c r="J410" s="471">
        <f t="shared" si="319"/>
        <v>0</v>
      </c>
      <c r="K410" s="890"/>
      <c r="L410" s="66"/>
      <c r="M410" s="170"/>
      <c r="N410" s="339"/>
      <c r="O410" s="277"/>
      <c r="P410" s="66"/>
      <c r="Q410" s="170"/>
      <c r="R410" s="339"/>
      <c r="S410" s="330"/>
      <c r="T410" s="354"/>
      <c r="U410" s="170"/>
      <c r="V410" s="363"/>
      <c r="W410" s="21"/>
      <c r="X410" s="354"/>
      <c r="Y410" s="168"/>
      <c r="Z410" s="341"/>
      <c r="AA410" s="277"/>
      <c r="AB410" s="354"/>
      <c r="AC410" s="168"/>
      <c r="AD410" s="341"/>
      <c r="AE410" s="277"/>
      <c r="AF410" s="66"/>
      <c r="AG410" s="170"/>
      <c r="AH410" s="339"/>
      <c r="AI410" s="277"/>
      <c r="AJ410" s="66"/>
      <c r="AK410" s="170"/>
      <c r="AL410" s="339"/>
      <c r="AM410" s="151"/>
      <c r="AN410" s="66"/>
      <c r="AO410" s="170"/>
      <c r="AP410" s="339"/>
      <c r="AQ410" s="151"/>
      <c r="AR410" s="66"/>
      <c r="AS410" s="170"/>
      <c r="AT410" s="339"/>
      <c r="AU410" s="151"/>
      <c r="AV410" s="364"/>
      <c r="AW410" s="170"/>
      <c r="AX410" s="479"/>
      <c r="AY410" s="151"/>
      <c r="AZ410" s="297"/>
      <c r="BA410" s="170"/>
      <c r="BB410" s="479"/>
      <c r="BC410" s="151"/>
      <c r="BD410" s="66"/>
      <c r="BE410" s="170">
        <f t="shared" si="325"/>
        <v>0</v>
      </c>
      <c r="BF410" s="339">
        <f t="shared" si="320"/>
        <v>0</v>
      </c>
      <c r="BG410" s="163"/>
      <c r="BH410" s="66"/>
      <c r="BI410" s="170">
        <f t="shared" si="326"/>
        <v>0</v>
      </c>
      <c r="BJ410" s="339">
        <f t="shared" si="327"/>
        <v>0</v>
      </c>
      <c r="BL410" s="66"/>
      <c r="BM410" s="170">
        <f t="shared" si="328"/>
        <v>0</v>
      </c>
      <c r="BN410" s="339">
        <f t="shared" si="329"/>
        <v>0</v>
      </c>
      <c r="BP410" s="66">
        <f t="shared" si="330"/>
        <v>0</v>
      </c>
      <c r="BQ410" s="170">
        <f t="shared" si="331"/>
        <v>0</v>
      </c>
      <c r="BR410" s="339">
        <f t="shared" si="332"/>
        <v>0</v>
      </c>
      <c r="BT410" s="66"/>
      <c r="BU410" s="170">
        <f t="shared" si="333"/>
        <v>0</v>
      </c>
      <c r="BV410" s="339">
        <f t="shared" si="334"/>
        <v>0</v>
      </c>
      <c r="BX410" s="418">
        <f t="shared" si="335"/>
        <v>0</v>
      </c>
      <c r="BY410" s="170">
        <f t="shared" si="336"/>
        <v>0</v>
      </c>
      <c r="BZ410" s="339">
        <v>0</v>
      </c>
      <c r="CB410" s="418">
        <f t="shared" si="337"/>
        <v>0</v>
      </c>
      <c r="CC410" s="170">
        <f t="shared" si="338"/>
        <v>0</v>
      </c>
      <c r="CD410" s="339">
        <v>0</v>
      </c>
      <c r="CF410" s="418">
        <v>0</v>
      </c>
      <c r="CG410" s="170">
        <v>0</v>
      </c>
      <c r="CH410" s="339">
        <v>0</v>
      </c>
      <c r="CJ410" s="418">
        <v>0</v>
      </c>
      <c r="CK410" s="170">
        <v>0</v>
      </c>
      <c r="CL410" s="339">
        <v>0</v>
      </c>
    </row>
    <row r="411" spans="1:93" ht="15" customHeight="1" outlineLevel="1">
      <c r="A411" s="193" t="s">
        <v>15</v>
      </c>
      <c r="B411" s="192">
        <v>92367</v>
      </c>
      <c r="C411" s="13" t="s">
        <v>13677</v>
      </c>
      <c r="D411" s="593" t="str">
        <f>IF(B411="","",IFERROR(VLOOKUP(B411,'SINAPI12-24'!$A$5:$H$17812,2,FALSE),VLOOKUP(ORÇAMENTO!B411,COMPOSIÇÕES!$A$9:$G$412,3,FALSE)))</f>
        <v>TUBO DE AÇO GALVANIZADO COM COSTURA, CLASSE MÉDIA, DN 65 (2 1/2"), CONEXÃO ROSQUEADA, INSTALADO EM REDE DE ALIMENTAÇÃO PARA HIDRANTE - FORNECIMENTO E INSTALAÇÃO. AF_10/2020</v>
      </c>
      <c r="E411" s="614" t="str">
        <f>IF(B411="","",IFERROR(VLOOKUP(B411,'SINAPI12-24'!$A$5:$H$17812,3,FALSE),VLOOKUP(ORÇAMENTO!B411,COMPOSIÇÕES!$A$9:$G$412,4,FALSE)))</f>
        <v>M</v>
      </c>
      <c r="F411" s="112">
        <v>65</v>
      </c>
      <c r="G411" s="615"/>
      <c r="H411" s="110">
        <v>0.29310000000000003</v>
      </c>
      <c r="I411" s="104">
        <f t="shared" si="324"/>
        <v>0</v>
      </c>
      <c r="J411" s="471">
        <f t="shared" si="319"/>
        <v>0</v>
      </c>
      <c r="K411" s="890"/>
      <c r="L411" s="66"/>
      <c r="M411" s="170"/>
      <c r="N411" s="339"/>
      <c r="O411" s="277"/>
      <c r="P411" s="66"/>
      <c r="Q411" s="170"/>
      <c r="R411" s="339"/>
      <c r="S411" s="330"/>
      <c r="T411" s="354"/>
      <c r="U411" s="170"/>
      <c r="V411" s="363"/>
      <c r="W411" s="21"/>
      <c r="X411" s="354"/>
      <c r="Y411" s="168"/>
      <c r="Z411" s="341"/>
      <c r="AA411" s="277"/>
      <c r="AB411" s="354"/>
      <c r="AC411" s="168"/>
      <c r="AD411" s="341"/>
      <c r="AE411" s="277"/>
      <c r="AF411" s="66"/>
      <c r="AG411" s="170"/>
      <c r="AH411" s="339"/>
      <c r="AI411" s="277"/>
      <c r="AJ411" s="66"/>
      <c r="AK411" s="170"/>
      <c r="AL411" s="339"/>
      <c r="AM411" s="151"/>
      <c r="AN411" s="66"/>
      <c r="AO411" s="170"/>
      <c r="AP411" s="339"/>
      <c r="AQ411" s="151"/>
      <c r="AR411" s="66"/>
      <c r="AS411" s="170"/>
      <c r="AT411" s="339"/>
      <c r="AU411" s="151"/>
      <c r="AV411" s="364"/>
      <c r="AW411" s="170"/>
      <c r="AX411" s="479"/>
      <c r="AY411" s="151"/>
      <c r="AZ411" s="297"/>
      <c r="BA411" s="170"/>
      <c r="BB411" s="479"/>
      <c r="BC411" s="151"/>
      <c r="BD411" s="66"/>
      <c r="BE411" s="170">
        <f t="shared" si="325"/>
        <v>0</v>
      </c>
      <c r="BF411" s="339">
        <f t="shared" si="320"/>
        <v>0</v>
      </c>
      <c r="BG411" s="163"/>
      <c r="BH411" s="66"/>
      <c r="BI411" s="170">
        <f t="shared" si="326"/>
        <v>0</v>
      </c>
      <c r="BJ411" s="339">
        <f t="shared" si="327"/>
        <v>0</v>
      </c>
      <c r="BL411" s="66"/>
      <c r="BM411" s="170">
        <f t="shared" si="328"/>
        <v>0</v>
      </c>
      <c r="BN411" s="339">
        <f t="shared" si="329"/>
        <v>0</v>
      </c>
      <c r="BP411" s="66">
        <f t="shared" si="330"/>
        <v>0</v>
      </c>
      <c r="BQ411" s="170">
        <f t="shared" si="331"/>
        <v>0</v>
      </c>
      <c r="BR411" s="339">
        <f t="shared" si="332"/>
        <v>0</v>
      </c>
      <c r="BT411" s="66"/>
      <c r="BU411" s="170">
        <f t="shared" si="333"/>
        <v>0</v>
      </c>
      <c r="BV411" s="339">
        <f t="shared" si="334"/>
        <v>0</v>
      </c>
      <c r="BX411" s="418">
        <f t="shared" si="335"/>
        <v>0</v>
      </c>
      <c r="BY411" s="170">
        <f t="shared" si="336"/>
        <v>0</v>
      </c>
      <c r="BZ411" s="339">
        <v>0</v>
      </c>
      <c r="CB411" s="418">
        <f t="shared" si="337"/>
        <v>0</v>
      </c>
      <c r="CC411" s="170">
        <f t="shared" si="338"/>
        <v>0</v>
      </c>
      <c r="CD411" s="339">
        <v>0</v>
      </c>
      <c r="CF411" s="418">
        <v>0</v>
      </c>
      <c r="CG411" s="170">
        <v>0</v>
      </c>
      <c r="CH411" s="339">
        <v>0</v>
      </c>
      <c r="CJ411" s="418">
        <v>0</v>
      </c>
      <c r="CK411" s="170">
        <v>0</v>
      </c>
      <c r="CL411" s="339">
        <v>0</v>
      </c>
    </row>
    <row r="412" spans="1:93" ht="15" customHeight="1" outlineLevel="1">
      <c r="A412" s="193" t="s">
        <v>15</v>
      </c>
      <c r="B412" s="192">
        <v>96765</v>
      </c>
      <c r="C412" s="13" t="s">
        <v>13678</v>
      </c>
      <c r="D412" s="593" t="str">
        <f>IF(B412="","",IFERROR(VLOOKUP(B412,'SINAPI12-24'!$A$5:$H$17812,2,FALSE),VLOOKUP(ORÇAMENTO!B412,COMPOSIÇÕES!$A$9:$G$412,3,FALSE)))</f>
        <v>ABRIGO PARA HIDRANTE, 90X60X17CM, COM REGISTRO GLOBO ANGULAR 45 GRAUS 2 1/2", ADAPTADOR STORZ 2 1/2", MANGUEIRA DE INCÊNDIO 20M, REDUÇÃO 2 1/2" X 1 1/2" E ESGUICHO EM LATÃO 1 1/2" - FORNECIMENTO E INSTALAÇÃO. AF_10/2020</v>
      </c>
      <c r="E412" s="614" t="str">
        <f>IF(B412="","",IFERROR(VLOOKUP(B412,'SINAPI12-24'!$A$5:$H$17812,3,FALSE),VLOOKUP(ORÇAMENTO!B412,COMPOSIÇÕES!$A$9:$G$412,4,FALSE)))</f>
        <v>UN</v>
      </c>
      <c r="F412" s="112">
        <v>2</v>
      </c>
      <c r="G412" s="615"/>
      <c r="H412" s="110">
        <v>0.29310000000000003</v>
      </c>
      <c r="I412" s="104">
        <f t="shared" si="324"/>
        <v>0</v>
      </c>
      <c r="J412" s="471">
        <f t="shared" si="319"/>
        <v>0</v>
      </c>
      <c r="K412" s="890"/>
      <c r="L412" s="66"/>
      <c r="M412" s="170"/>
      <c r="N412" s="339"/>
      <c r="O412" s="277"/>
      <c r="P412" s="66"/>
      <c r="Q412" s="170"/>
      <c r="R412" s="339"/>
      <c r="S412" s="330"/>
      <c r="T412" s="354"/>
      <c r="U412" s="170"/>
      <c r="V412" s="363"/>
      <c r="W412" s="21"/>
      <c r="X412" s="354"/>
      <c r="Y412" s="168"/>
      <c r="Z412" s="341"/>
      <c r="AA412" s="277"/>
      <c r="AB412" s="354"/>
      <c r="AC412" s="168"/>
      <c r="AD412" s="341"/>
      <c r="AE412" s="277"/>
      <c r="AF412" s="66"/>
      <c r="AG412" s="170"/>
      <c r="AH412" s="339"/>
      <c r="AI412" s="277"/>
      <c r="AJ412" s="66"/>
      <c r="AK412" s="170"/>
      <c r="AL412" s="339"/>
      <c r="AM412" s="151"/>
      <c r="AN412" s="66"/>
      <c r="AO412" s="170"/>
      <c r="AP412" s="339"/>
      <c r="AQ412" s="151"/>
      <c r="AR412" s="66"/>
      <c r="AS412" s="170"/>
      <c r="AT412" s="339"/>
      <c r="AU412" s="151"/>
      <c r="AV412" s="364"/>
      <c r="AW412" s="170"/>
      <c r="AX412" s="479"/>
      <c r="AY412" s="151"/>
      <c r="AZ412" s="297"/>
      <c r="BA412" s="170"/>
      <c r="BB412" s="479"/>
      <c r="BC412" s="151"/>
      <c r="BD412" s="66"/>
      <c r="BE412" s="170">
        <f t="shared" si="325"/>
        <v>0</v>
      </c>
      <c r="BF412" s="339">
        <f t="shared" si="320"/>
        <v>0</v>
      </c>
      <c r="BG412" s="163"/>
      <c r="BH412" s="66"/>
      <c r="BI412" s="170">
        <f t="shared" si="326"/>
        <v>0</v>
      </c>
      <c r="BJ412" s="339">
        <f t="shared" si="327"/>
        <v>0</v>
      </c>
      <c r="BL412" s="66"/>
      <c r="BM412" s="170">
        <f t="shared" si="328"/>
        <v>0</v>
      </c>
      <c r="BN412" s="339">
        <f t="shared" si="329"/>
        <v>0</v>
      </c>
      <c r="BP412" s="66">
        <f t="shared" si="330"/>
        <v>0</v>
      </c>
      <c r="BQ412" s="170">
        <f t="shared" si="331"/>
        <v>0</v>
      </c>
      <c r="BR412" s="339">
        <f t="shared" si="332"/>
        <v>0</v>
      </c>
      <c r="BT412" s="66"/>
      <c r="BU412" s="170">
        <f t="shared" si="333"/>
        <v>0</v>
      </c>
      <c r="BV412" s="339">
        <f t="shared" si="334"/>
        <v>0</v>
      </c>
      <c r="BX412" s="418">
        <f t="shared" si="335"/>
        <v>0</v>
      </c>
      <c r="BY412" s="170">
        <f t="shared" si="336"/>
        <v>0</v>
      </c>
      <c r="BZ412" s="339">
        <v>0</v>
      </c>
      <c r="CB412" s="418">
        <f t="shared" si="337"/>
        <v>0</v>
      </c>
      <c r="CC412" s="170">
        <f t="shared" si="338"/>
        <v>0</v>
      </c>
      <c r="CD412" s="339">
        <v>0</v>
      </c>
      <c r="CF412" s="418">
        <v>0</v>
      </c>
      <c r="CG412" s="170">
        <v>0</v>
      </c>
      <c r="CH412" s="339">
        <v>0</v>
      </c>
      <c r="CJ412" s="418">
        <v>0</v>
      </c>
      <c r="CK412" s="170">
        <v>0</v>
      </c>
      <c r="CL412" s="339">
        <v>0</v>
      </c>
    </row>
    <row r="413" spans="1:93" ht="15" customHeight="1" outlineLevel="1">
      <c r="A413" s="193" t="s">
        <v>15</v>
      </c>
      <c r="B413" s="192">
        <v>94499</v>
      </c>
      <c r="C413" s="13" t="s">
        <v>13679</v>
      </c>
      <c r="D413" s="593" t="str">
        <f>IF(B413="","",IFERROR(VLOOKUP(B413,'SINAPI12-24'!$A$5:$H$17812,2,FALSE),VLOOKUP(ORÇAMENTO!B413,COMPOSIÇÕES!$A$9:$G$412,3,FALSE)))</f>
        <v>REGISTRO DE GAVETA BRUTO, LATÃO, ROSCÁVEL, 2 1/2" - FORNECIMENTO E INSTALAÇÃO. AF_08/2021</v>
      </c>
      <c r="E413" s="614" t="str">
        <f>IF(B413="","",IFERROR(VLOOKUP(B413,'SINAPI12-24'!$A$5:$H$17812,3,FALSE),VLOOKUP(ORÇAMENTO!B413,COMPOSIÇÕES!$A$9:$G$412,4,FALSE)))</f>
        <v>UN</v>
      </c>
      <c r="F413" s="112">
        <v>5</v>
      </c>
      <c r="G413" s="615"/>
      <c r="H413" s="110">
        <v>0.29310000000000003</v>
      </c>
      <c r="I413" s="104">
        <f t="shared" si="324"/>
        <v>0</v>
      </c>
      <c r="J413" s="471">
        <f t="shared" si="319"/>
        <v>0</v>
      </c>
      <c r="K413" s="890"/>
      <c r="L413" s="66"/>
      <c r="M413" s="170"/>
      <c r="N413" s="339"/>
      <c r="O413" s="277"/>
      <c r="P413" s="66"/>
      <c r="Q413" s="170"/>
      <c r="R413" s="339"/>
      <c r="S413" s="330"/>
      <c r="T413" s="354"/>
      <c r="U413" s="170"/>
      <c r="V413" s="363"/>
      <c r="W413" s="21"/>
      <c r="X413" s="354"/>
      <c r="Y413" s="168"/>
      <c r="Z413" s="341"/>
      <c r="AA413" s="277"/>
      <c r="AB413" s="354"/>
      <c r="AC413" s="168"/>
      <c r="AD413" s="341"/>
      <c r="AE413" s="277"/>
      <c r="AF413" s="66"/>
      <c r="AG413" s="170"/>
      <c r="AH413" s="339"/>
      <c r="AI413" s="277"/>
      <c r="AJ413" s="66"/>
      <c r="AK413" s="170"/>
      <c r="AL413" s="339"/>
      <c r="AM413" s="151"/>
      <c r="AN413" s="66"/>
      <c r="AO413" s="170"/>
      <c r="AP413" s="339"/>
      <c r="AQ413" s="151"/>
      <c r="AR413" s="66"/>
      <c r="AS413" s="170"/>
      <c r="AT413" s="339"/>
      <c r="AU413" s="151"/>
      <c r="AV413" s="364"/>
      <c r="AW413" s="170"/>
      <c r="AX413" s="479"/>
      <c r="AY413" s="151"/>
      <c r="AZ413" s="297"/>
      <c r="BA413" s="170"/>
      <c r="BB413" s="479"/>
      <c r="BC413" s="151"/>
      <c r="BD413" s="66"/>
      <c r="BE413" s="170">
        <f t="shared" si="325"/>
        <v>0</v>
      </c>
      <c r="BF413" s="339">
        <f t="shared" si="320"/>
        <v>0</v>
      </c>
      <c r="BG413" s="163"/>
      <c r="BH413" s="66"/>
      <c r="BI413" s="170">
        <f t="shared" si="326"/>
        <v>0</v>
      </c>
      <c r="BJ413" s="339">
        <f t="shared" si="327"/>
        <v>0</v>
      </c>
      <c r="BL413" s="66"/>
      <c r="BM413" s="170">
        <f t="shared" si="328"/>
        <v>0</v>
      </c>
      <c r="BN413" s="339">
        <f t="shared" si="329"/>
        <v>0</v>
      </c>
      <c r="BP413" s="66">
        <f t="shared" si="330"/>
        <v>0</v>
      </c>
      <c r="BQ413" s="170">
        <f t="shared" si="331"/>
        <v>0</v>
      </c>
      <c r="BR413" s="339">
        <f t="shared" si="332"/>
        <v>0</v>
      </c>
      <c r="BT413" s="66"/>
      <c r="BU413" s="170">
        <f t="shared" si="333"/>
        <v>0</v>
      </c>
      <c r="BV413" s="339">
        <f t="shared" si="334"/>
        <v>0</v>
      </c>
      <c r="BX413" s="418">
        <f t="shared" si="335"/>
        <v>0</v>
      </c>
      <c r="BY413" s="170">
        <f t="shared" si="336"/>
        <v>0</v>
      </c>
      <c r="BZ413" s="339">
        <v>0</v>
      </c>
      <c r="CB413" s="418">
        <f t="shared" si="337"/>
        <v>0</v>
      </c>
      <c r="CC413" s="170">
        <f t="shared" si="338"/>
        <v>0</v>
      </c>
      <c r="CD413" s="339">
        <v>0</v>
      </c>
      <c r="CF413" s="418">
        <v>0</v>
      </c>
      <c r="CG413" s="170">
        <v>0</v>
      </c>
      <c r="CH413" s="339">
        <v>0</v>
      </c>
      <c r="CJ413" s="418">
        <v>0</v>
      </c>
      <c r="CK413" s="170">
        <v>0</v>
      </c>
      <c r="CL413" s="339">
        <v>0</v>
      </c>
    </row>
    <row r="414" spans="1:93" ht="15" customHeight="1" outlineLevel="1">
      <c r="A414" s="193" t="s">
        <v>15</v>
      </c>
      <c r="B414" s="192">
        <v>99632</v>
      </c>
      <c r="C414" s="13" t="s">
        <v>13680</v>
      </c>
      <c r="D414" s="593" t="str">
        <f>IF(B414="","",IFERROR(VLOOKUP(B414,'SINAPI12-24'!$A$5:$H$17812,2,FALSE),VLOOKUP(ORÇAMENTO!B414,COMPOSIÇÕES!$A$9:$G$412,3,FALSE)))</f>
        <v>VÁLVULA DE RETENÇÃO VERTICAL, DE BRONZE, ROSCÁVEL, 2" - FORNECIMENTO E INSTALAÇÃO. AF_08/2021</v>
      </c>
      <c r="E414" s="614" t="str">
        <f>IF(B414="","",IFERROR(VLOOKUP(B414,'SINAPI12-24'!$A$5:$H$17812,3,FALSE),VLOOKUP(ORÇAMENTO!B414,COMPOSIÇÕES!$A$9:$G$412,4,FALSE)))</f>
        <v>UN</v>
      </c>
      <c r="F414" s="112">
        <v>3</v>
      </c>
      <c r="G414" s="615"/>
      <c r="H414" s="110">
        <v>0.29310000000000003</v>
      </c>
      <c r="I414" s="104">
        <f t="shared" si="324"/>
        <v>0</v>
      </c>
      <c r="J414" s="471">
        <f t="shared" si="319"/>
        <v>0</v>
      </c>
      <c r="K414" s="890"/>
      <c r="L414" s="66"/>
      <c r="M414" s="170"/>
      <c r="N414" s="339"/>
      <c r="O414" s="277"/>
      <c r="P414" s="66"/>
      <c r="Q414" s="170"/>
      <c r="R414" s="339"/>
      <c r="S414" s="330"/>
      <c r="T414" s="354"/>
      <c r="U414" s="170"/>
      <c r="V414" s="363"/>
      <c r="W414" s="21"/>
      <c r="X414" s="354"/>
      <c r="Y414" s="168"/>
      <c r="Z414" s="341"/>
      <c r="AA414" s="277"/>
      <c r="AB414" s="354"/>
      <c r="AC414" s="168"/>
      <c r="AD414" s="341"/>
      <c r="AE414" s="277"/>
      <c r="AF414" s="66"/>
      <c r="AG414" s="170"/>
      <c r="AH414" s="339"/>
      <c r="AI414" s="277"/>
      <c r="AJ414" s="66"/>
      <c r="AK414" s="170"/>
      <c r="AL414" s="339"/>
      <c r="AM414" s="151"/>
      <c r="AN414" s="66"/>
      <c r="AO414" s="170"/>
      <c r="AP414" s="339"/>
      <c r="AQ414" s="151"/>
      <c r="AR414" s="66"/>
      <c r="AS414" s="170"/>
      <c r="AT414" s="339"/>
      <c r="AU414" s="151"/>
      <c r="AV414" s="364"/>
      <c r="AW414" s="170"/>
      <c r="AX414" s="479"/>
      <c r="AY414" s="151"/>
      <c r="AZ414" s="297"/>
      <c r="BA414" s="170"/>
      <c r="BB414" s="479"/>
      <c r="BC414" s="151"/>
      <c r="BD414" s="66"/>
      <c r="BE414" s="170">
        <f t="shared" si="325"/>
        <v>0</v>
      </c>
      <c r="BF414" s="339">
        <f t="shared" si="320"/>
        <v>0</v>
      </c>
      <c r="BG414" s="163"/>
      <c r="BH414" s="66"/>
      <c r="BI414" s="170">
        <f t="shared" si="326"/>
        <v>0</v>
      </c>
      <c r="BJ414" s="339">
        <f t="shared" si="327"/>
        <v>0</v>
      </c>
      <c r="BL414" s="66"/>
      <c r="BM414" s="170">
        <f t="shared" si="328"/>
        <v>0</v>
      </c>
      <c r="BN414" s="339">
        <f t="shared" si="329"/>
        <v>0</v>
      </c>
      <c r="BP414" s="66">
        <f t="shared" si="330"/>
        <v>0</v>
      </c>
      <c r="BQ414" s="170">
        <f t="shared" si="331"/>
        <v>0</v>
      </c>
      <c r="BR414" s="339">
        <f t="shared" si="332"/>
        <v>0</v>
      </c>
      <c r="BT414" s="66"/>
      <c r="BU414" s="170">
        <f t="shared" si="333"/>
        <v>0</v>
      </c>
      <c r="BV414" s="339">
        <f t="shared" si="334"/>
        <v>0</v>
      </c>
      <c r="BX414" s="418">
        <f t="shared" si="335"/>
        <v>0</v>
      </c>
      <c r="BY414" s="170">
        <f t="shared" si="336"/>
        <v>0</v>
      </c>
      <c r="BZ414" s="339">
        <v>0</v>
      </c>
      <c r="CB414" s="418">
        <f t="shared" si="337"/>
        <v>0</v>
      </c>
      <c r="CC414" s="170">
        <f t="shared" si="338"/>
        <v>0</v>
      </c>
      <c r="CD414" s="339">
        <v>0</v>
      </c>
      <c r="CF414" s="418">
        <v>0</v>
      </c>
      <c r="CG414" s="170">
        <v>0</v>
      </c>
      <c r="CH414" s="339">
        <v>0</v>
      </c>
      <c r="CJ414" s="418">
        <v>0</v>
      </c>
      <c r="CK414" s="170">
        <v>0</v>
      </c>
      <c r="CL414" s="339">
        <v>0</v>
      </c>
    </row>
    <row r="415" spans="1:93" ht="15" customHeight="1" outlineLevel="1">
      <c r="A415" s="193" t="s">
        <v>15</v>
      </c>
      <c r="B415" s="192">
        <v>92896</v>
      </c>
      <c r="C415" s="13" t="s">
        <v>13681</v>
      </c>
      <c r="D415" s="593" t="str">
        <f>IF(B415="","",IFERROR(VLOOKUP(B415,'SINAPI12-24'!$A$5:$H$17812,2,FALSE),VLOOKUP(ORÇAMENTO!B415,COMPOSIÇÕES!$A$9:$G$412,3,FALSE)))</f>
        <v>UNIÃO, EM FERRO GALVANIZADO, DN 65 (2 1/2"), CONEXÃO ROSQUEADA, INSTALADO EM REDE DE ALIMENTAÇÃO PARA HIDRANTE - FORNECIMENTO E INSTALAÇÃO. AF_10/2020</v>
      </c>
      <c r="E415" s="614" t="str">
        <f>IF(B415="","",IFERROR(VLOOKUP(B415,'SINAPI12-24'!$A$5:$H$17812,3,FALSE),VLOOKUP(ORÇAMENTO!B415,COMPOSIÇÕES!$A$9:$G$412,4,FALSE)))</f>
        <v>UN</v>
      </c>
      <c r="F415" s="112">
        <v>4</v>
      </c>
      <c r="G415" s="615"/>
      <c r="H415" s="110">
        <v>0.29310000000000003</v>
      </c>
      <c r="I415" s="104">
        <f t="shared" si="324"/>
        <v>0</v>
      </c>
      <c r="J415" s="471">
        <f t="shared" si="319"/>
        <v>0</v>
      </c>
      <c r="K415" s="890"/>
      <c r="L415" s="66"/>
      <c r="M415" s="170"/>
      <c r="N415" s="339"/>
      <c r="O415" s="277"/>
      <c r="P415" s="66"/>
      <c r="Q415" s="170"/>
      <c r="R415" s="339"/>
      <c r="S415" s="330"/>
      <c r="T415" s="354"/>
      <c r="U415" s="170"/>
      <c r="V415" s="363"/>
      <c r="W415" s="21"/>
      <c r="X415" s="354"/>
      <c r="Y415" s="168"/>
      <c r="Z415" s="341"/>
      <c r="AA415" s="277"/>
      <c r="AB415" s="354"/>
      <c r="AC415" s="168"/>
      <c r="AD415" s="341"/>
      <c r="AE415" s="277"/>
      <c r="AF415" s="66"/>
      <c r="AG415" s="170"/>
      <c r="AH415" s="339"/>
      <c r="AI415" s="277"/>
      <c r="AJ415" s="66"/>
      <c r="AK415" s="170"/>
      <c r="AL415" s="339"/>
      <c r="AM415" s="151"/>
      <c r="AN415" s="66"/>
      <c r="AO415" s="170"/>
      <c r="AP415" s="339"/>
      <c r="AQ415" s="151"/>
      <c r="AR415" s="66"/>
      <c r="AS415" s="170"/>
      <c r="AT415" s="339"/>
      <c r="AU415" s="151"/>
      <c r="AV415" s="364"/>
      <c r="AW415" s="170"/>
      <c r="AX415" s="479"/>
      <c r="AY415" s="151"/>
      <c r="AZ415" s="297"/>
      <c r="BA415" s="170"/>
      <c r="BB415" s="479"/>
      <c r="BC415" s="151"/>
      <c r="BD415" s="66"/>
      <c r="BE415" s="170">
        <f t="shared" si="325"/>
        <v>0</v>
      </c>
      <c r="BF415" s="339">
        <f t="shared" si="320"/>
        <v>0</v>
      </c>
      <c r="BG415" s="163"/>
      <c r="BH415" s="66"/>
      <c r="BI415" s="170">
        <f t="shared" si="326"/>
        <v>0</v>
      </c>
      <c r="BJ415" s="339">
        <f t="shared" si="327"/>
        <v>0</v>
      </c>
      <c r="BL415" s="66"/>
      <c r="BM415" s="170">
        <f t="shared" si="328"/>
        <v>0</v>
      </c>
      <c r="BN415" s="339">
        <f t="shared" si="329"/>
        <v>0</v>
      </c>
      <c r="BP415" s="66">
        <f t="shared" si="330"/>
        <v>0</v>
      </c>
      <c r="BQ415" s="170">
        <f t="shared" si="331"/>
        <v>0</v>
      </c>
      <c r="BR415" s="339">
        <f t="shared" si="332"/>
        <v>0</v>
      </c>
      <c r="BT415" s="66"/>
      <c r="BU415" s="170">
        <f t="shared" si="333"/>
        <v>0</v>
      </c>
      <c r="BV415" s="339">
        <f t="shared" si="334"/>
        <v>0</v>
      </c>
      <c r="BX415" s="418">
        <f t="shared" si="335"/>
        <v>0</v>
      </c>
      <c r="BY415" s="170">
        <f t="shared" si="336"/>
        <v>0</v>
      </c>
      <c r="BZ415" s="339">
        <v>0</v>
      </c>
      <c r="CB415" s="418">
        <f t="shared" si="337"/>
        <v>0</v>
      </c>
      <c r="CC415" s="170">
        <f t="shared" si="338"/>
        <v>0</v>
      </c>
      <c r="CD415" s="339">
        <v>0</v>
      </c>
      <c r="CF415" s="418">
        <v>0</v>
      </c>
      <c r="CG415" s="170">
        <v>0</v>
      </c>
      <c r="CH415" s="339">
        <v>0</v>
      </c>
      <c r="CJ415" s="418">
        <v>0</v>
      </c>
      <c r="CK415" s="170">
        <v>0</v>
      </c>
      <c r="CL415" s="339">
        <v>0</v>
      </c>
    </row>
    <row r="416" spans="1:93" ht="15" customHeight="1" outlineLevel="1">
      <c r="A416" s="193" t="s">
        <v>15</v>
      </c>
      <c r="B416" s="192">
        <v>97599</v>
      </c>
      <c r="C416" s="13" t="s">
        <v>13682</v>
      </c>
      <c r="D416" s="593" t="str">
        <f>IF(B416="","",IFERROR(VLOOKUP(B416,'SINAPI12-24'!$A$5:$H$17812,2,FALSE),VLOOKUP(ORÇAMENTO!B416,COMPOSIÇÕES!$A$9:$G$412,3,FALSE)))</f>
        <v>LUMINÁRIA DE EMERGÊNCIA, COM 30 LÂMPADAS LED DE 2 W, SEM REATOR - FORNECIMENTO E INSTALAÇÃO. AF_09/2024</v>
      </c>
      <c r="E416" s="614" t="str">
        <f>IF(B416="","",IFERROR(VLOOKUP(B416,'SINAPI12-24'!$A$5:$H$17812,3,FALSE),VLOOKUP(ORÇAMENTO!B416,COMPOSIÇÕES!$A$9:$G$412,4,FALSE)))</f>
        <v>UN</v>
      </c>
      <c r="F416" s="112">
        <v>57</v>
      </c>
      <c r="G416" s="615"/>
      <c r="H416" s="110">
        <v>0.29310000000000003</v>
      </c>
      <c r="I416" s="104">
        <f t="shared" si="324"/>
        <v>0</v>
      </c>
      <c r="J416" s="471">
        <f t="shared" si="319"/>
        <v>0</v>
      </c>
      <c r="K416" s="890"/>
      <c r="L416" s="66"/>
      <c r="M416" s="170"/>
      <c r="N416" s="339"/>
      <c r="O416" s="277"/>
      <c r="P416" s="66"/>
      <c r="Q416" s="170"/>
      <c r="R416" s="339"/>
      <c r="S416" s="330"/>
      <c r="T416" s="354"/>
      <c r="U416" s="170"/>
      <c r="V416" s="363"/>
      <c r="W416" s="21"/>
      <c r="X416" s="354"/>
      <c r="Y416" s="168"/>
      <c r="Z416" s="341"/>
      <c r="AA416" s="277"/>
      <c r="AB416" s="354"/>
      <c r="AC416" s="168"/>
      <c r="AD416" s="341"/>
      <c r="AE416" s="277"/>
      <c r="AF416" s="66"/>
      <c r="AG416" s="170"/>
      <c r="AH416" s="339"/>
      <c r="AI416" s="277"/>
      <c r="AJ416" s="66"/>
      <c r="AK416" s="170"/>
      <c r="AL416" s="339"/>
      <c r="AM416" s="151"/>
      <c r="AN416" s="66"/>
      <c r="AO416" s="170"/>
      <c r="AP416" s="339"/>
      <c r="AQ416" s="151"/>
      <c r="AR416" s="66"/>
      <c r="AS416" s="170"/>
      <c r="AT416" s="339"/>
      <c r="AU416" s="151"/>
      <c r="AV416" s="364"/>
      <c r="AW416" s="170"/>
      <c r="AX416" s="479"/>
      <c r="AY416" s="151"/>
      <c r="AZ416" s="297"/>
      <c r="BA416" s="170"/>
      <c r="BB416" s="479"/>
      <c r="BC416" s="151"/>
      <c r="BD416" s="66"/>
      <c r="BE416" s="170">
        <f t="shared" si="325"/>
        <v>0</v>
      </c>
      <c r="BF416" s="339">
        <f t="shared" si="320"/>
        <v>0</v>
      </c>
      <c r="BG416" s="163"/>
      <c r="BH416" s="66"/>
      <c r="BI416" s="170">
        <f t="shared" si="326"/>
        <v>0</v>
      </c>
      <c r="BJ416" s="339">
        <f t="shared" si="327"/>
        <v>0</v>
      </c>
      <c r="BL416" s="66"/>
      <c r="BM416" s="170">
        <f t="shared" si="328"/>
        <v>0</v>
      </c>
      <c r="BN416" s="339">
        <f t="shared" si="329"/>
        <v>0</v>
      </c>
      <c r="BP416" s="66">
        <f t="shared" si="330"/>
        <v>0</v>
      </c>
      <c r="BQ416" s="170">
        <f t="shared" si="331"/>
        <v>0</v>
      </c>
      <c r="BR416" s="339">
        <f t="shared" si="332"/>
        <v>0</v>
      </c>
      <c r="BT416" s="66"/>
      <c r="BU416" s="170">
        <f t="shared" si="333"/>
        <v>0</v>
      </c>
      <c r="BV416" s="339">
        <f t="shared" si="334"/>
        <v>0</v>
      </c>
      <c r="BX416" s="418">
        <f t="shared" si="335"/>
        <v>0</v>
      </c>
      <c r="BY416" s="170">
        <f t="shared" si="336"/>
        <v>0</v>
      </c>
      <c r="BZ416" s="339">
        <v>0</v>
      </c>
      <c r="CB416" s="418">
        <f t="shared" si="337"/>
        <v>0</v>
      </c>
      <c r="CC416" s="170">
        <f t="shared" si="338"/>
        <v>0</v>
      </c>
      <c r="CD416" s="339">
        <v>0</v>
      </c>
      <c r="CF416" s="418">
        <v>0</v>
      </c>
      <c r="CG416" s="170">
        <v>0</v>
      </c>
      <c r="CH416" s="339">
        <v>0</v>
      </c>
      <c r="CJ416" s="418">
        <v>0</v>
      </c>
      <c r="CK416" s="170">
        <v>0</v>
      </c>
      <c r="CL416" s="339">
        <v>0</v>
      </c>
    </row>
    <row r="417" spans="1:93" ht="15" customHeight="1" outlineLevel="1">
      <c r="A417" s="140" t="s">
        <v>106</v>
      </c>
      <c r="B417" s="194">
        <v>11824</v>
      </c>
      <c r="C417" s="13" t="s">
        <v>13683</v>
      </c>
      <c r="D417" s="593" t="s">
        <v>13858</v>
      </c>
      <c r="E417" s="614" t="s">
        <v>123</v>
      </c>
      <c r="F417" s="112">
        <v>2</v>
      </c>
      <c r="G417" s="615"/>
      <c r="H417" s="110">
        <v>0.29310000000000003</v>
      </c>
      <c r="I417" s="104">
        <f t="shared" si="324"/>
        <v>0</v>
      </c>
      <c r="J417" s="471">
        <f t="shared" si="319"/>
        <v>0</v>
      </c>
      <c r="K417" s="890"/>
      <c r="L417" s="66"/>
      <c r="M417" s="170"/>
      <c r="N417" s="339"/>
      <c r="O417" s="277"/>
      <c r="P417" s="66"/>
      <c r="Q417" s="170"/>
      <c r="R417" s="339"/>
      <c r="S417" s="330"/>
      <c r="T417" s="354"/>
      <c r="U417" s="170"/>
      <c r="V417" s="363"/>
      <c r="W417" s="21"/>
      <c r="X417" s="354"/>
      <c r="Y417" s="168"/>
      <c r="Z417" s="341"/>
      <c r="AA417" s="277"/>
      <c r="AB417" s="354"/>
      <c r="AC417" s="168"/>
      <c r="AD417" s="341"/>
      <c r="AE417" s="277"/>
      <c r="AF417" s="66"/>
      <c r="AG417" s="170"/>
      <c r="AH417" s="339"/>
      <c r="AI417" s="277"/>
      <c r="AJ417" s="66"/>
      <c r="AK417" s="170"/>
      <c r="AL417" s="339"/>
      <c r="AM417" s="151"/>
      <c r="AN417" s="66"/>
      <c r="AO417" s="170"/>
      <c r="AP417" s="339"/>
      <c r="AQ417" s="151"/>
      <c r="AR417" s="66"/>
      <c r="AS417" s="170"/>
      <c r="AT417" s="339"/>
      <c r="AU417" s="151"/>
      <c r="AV417" s="364"/>
      <c r="AW417" s="170"/>
      <c r="AX417" s="479"/>
      <c r="AY417" s="151"/>
      <c r="AZ417" s="297"/>
      <c r="BA417" s="170"/>
      <c r="BB417" s="479"/>
      <c r="BC417" s="151"/>
      <c r="BD417" s="66"/>
      <c r="BE417" s="170">
        <f t="shared" si="325"/>
        <v>0</v>
      </c>
      <c r="BF417" s="339">
        <f t="shared" si="320"/>
        <v>0</v>
      </c>
      <c r="BG417" s="163"/>
      <c r="BH417" s="66"/>
      <c r="BI417" s="170">
        <f t="shared" si="326"/>
        <v>0</v>
      </c>
      <c r="BJ417" s="339">
        <f t="shared" si="327"/>
        <v>0</v>
      </c>
      <c r="BL417" s="66"/>
      <c r="BM417" s="170">
        <f t="shared" si="328"/>
        <v>0</v>
      </c>
      <c r="BN417" s="339">
        <f t="shared" si="329"/>
        <v>0</v>
      </c>
      <c r="BP417" s="66">
        <f t="shared" si="330"/>
        <v>0</v>
      </c>
      <c r="BQ417" s="170">
        <f t="shared" si="331"/>
        <v>0</v>
      </c>
      <c r="BR417" s="339">
        <f t="shared" si="332"/>
        <v>0</v>
      </c>
      <c r="BT417" s="66"/>
      <c r="BU417" s="170">
        <f t="shared" si="333"/>
        <v>0</v>
      </c>
      <c r="BV417" s="339">
        <f t="shared" si="334"/>
        <v>0</v>
      </c>
      <c r="BX417" s="418">
        <f t="shared" si="335"/>
        <v>0</v>
      </c>
      <c r="BY417" s="170">
        <f t="shared" si="336"/>
        <v>0</v>
      </c>
      <c r="BZ417" s="339">
        <v>0</v>
      </c>
      <c r="CB417" s="418">
        <f t="shared" si="337"/>
        <v>0</v>
      </c>
      <c r="CC417" s="170">
        <f t="shared" si="338"/>
        <v>0</v>
      </c>
      <c r="CD417" s="339">
        <v>0</v>
      </c>
      <c r="CF417" s="418">
        <v>0</v>
      </c>
      <c r="CG417" s="170">
        <v>0</v>
      </c>
      <c r="CH417" s="339">
        <v>0</v>
      </c>
      <c r="CJ417" s="418">
        <v>0</v>
      </c>
      <c r="CK417" s="170">
        <v>0</v>
      </c>
      <c r="CL417" s="339">
        <v>0</v>
      </c>
    </row>
    <row r="418" spans="1:93" ht="15" customHeight="1" outlineLevel="1">
      <c r="A418" s="193" t="s">
        <v>13403</v>
      </c>
      <c r="B418" s="108" t="s">
        <v>13386</v>
      </c>
      <c r="C418" s="13" t="s">
        <v>13684</v>
      </c>
      <c r="D418" s="593" t="str">
        <f>IF(B418="","",IFERROR(VLOOKUP(B418,'SINAPI12-24'!$A$5:$H$17812,2,FALSE),VLOOKUP(ORÇAMENTO!B418,COMPOSIÇÕES!$A$9:$G$412,3,FALSE)))</f>
        <v>FORNECIMENTO E INSTALAÇÃO DE BATERIA SELADA PARA CENTRAL DE ALARME, 12V/5A</v>
      </c>
      <c r="E418" s="614" t="str">
        <f>IF(B418="","",IFERROR(VLOOKUP(B418,'SINAPI12-24'!$A$5:$H$17812,3,FALSE),VLOOKUP(ORÇAMENTO!B418,COMPOSIÇÕES!$A$9:$G$412,4,FALSE)))</f>
        <v>UN</v>
      </c>
      <c r="F418" s="112">
        <v>1</v>
      </c>
      <c r="G418" s="615"/>
      <c r="H418" s="110">
        <v>0.29310000000000003</v>
      </c>
      <c r="I418" s="104">
        <f t="shared" si="324"/>
        <v>0</v>
      </c>
      <c r="J418" s="471">
        <f t="shared" si="319"/>
        <v>0</v>
      </c>
      <c r="K418" s="890"/>
      <c r="L418" s="66"/>
      <c r="M418" s="170"/>
      <c r="N418" s="339"/>
      <c r="O418" s="277"/>
      <c r="P418" s="66"/>
      <c r="Q418" s="170"/>
      <c r="R418" s="339"/>
      <c r="S418" s="330"/>
      <c r="T418" s="354"/>
      <c r="U418" s="170"/>
      <c r="V418" s="363"/>
      <c r="W418" s="21"/>
      <c r="X418" s="354"/>
      <c r="Y418" s="168"/>
      <c r="Z418" s="341"/>
      <c r="AA418" s="277"/>
      <c r="AB418" s="354"/>
      <c r="AC418" s="168"/>
      <c r="AD418" s="341"/>
      <c r="AE418" s="277"/>
      <c r="AF418" s="66"/>
      <c r="AG418" s="170"/>
      <c r="AH418" s="339"/>
      <c r="AI418" s="277"/>
      <c r="AJ418" s="66"/>
      <c r="AK418" s="170"/>
      <c r="AL418" s="339"/>
      <c r="AM418" s="151"/>
      <c r="AN418" s="66"/>
      <c r="AO418" s="170"/>
      <c r="AP418" s="339"/>
      <c r="AQ418" s="151"/>
      <c r="AR418" s="66"/>
      <c r="AS418" s="170"/>
      <c r="AT418" s="339"/>
      <c r="AU418" s="151"/>
      <c r="AV418" s="364"/>
      <c r="AW418" s="170"/>
      <c r="AX418" s="479"/>
      <c r="AY418" s="151"/>
      <c r="AZ418" s="297"/>
      <c r="BA418" s="170"/>
      <c r="BB418" s="479"/>
      <c r="BC418" s="151"/>
      <c r="BD418" s="66"/>
      <c r="BE418" s="170">
        <f t="shared" si="325"/>
        <v>0</v>
      </c>
      <c r="BF418" s="339">
        <f t="shared" si="320"/>
        <v>0</v>
      </c>
      <c r="BG418" s="163"/>
      <c r="BH418" s="66"/>
      <c r="BI418" s="170">
        <f t="shared" si="326"/>
        <v>0</v>
      </c>
      <c r="BJ418" s="339">
        <f t="shared" si="327"/>
        <v>0</v>
      </c>
      <c r="BL418" s="66"/>
      <c r="BM418" s="170">
        <f t="shared" si="328"/>
        <v>0</v>
      </c>
      <c r="BN418" s="339">
        <f t="shared" si="329"/>
        <v>0</v>
      </c>
      <c r="BP418" s="66">
        <f t="shared" si="330"/>
        <v>0</v>
      </c>
      <c r="BQ418" s="170">
        <f t="shared" si="331"/>
        <v>0</v>
      </c>
      <c r="BR418" s="339">
        <f t="shared" si="332"/>
        <v>0</v>
      </c>
      <c r="BT418" s="66"/>
      <c r="BU418" s="170">
        <f t="shared" si="333"/>
        <v>0</v>
      </c>
      <c r="BV418" s="339">
        <f t="shared" si="334"/>
        <v>0</v>
      </c>
      <c r="BX418" s="418">
        <f t="shared" si="335"/>
        <v>0</v>
      </c>
      <c r="BY418" s="170">
        <f t="shared" si="336"/>
        <v>0</v>
      </c>
      <c r="BZ418" s="339">
        <v>0</v>
      </c>
      <c r="CB418" s="418">
        <f t="shared" si="337"/>
        <v>0</v>
      </c>
      <c r="CC418" s="170">
        <f t="shared" si="338"/>
        <v>0</v>
      </c>
      <c r="CD418" s="339">
        <v>0</v>
      </c>
      <c r="CF418" s="418">
        <v>0</v>
      </c>
      <c r="CG418" s="170">
        <v>0</v>
      </c>
      <c r="CH418" s="339">
        <v>0</v>
      </c>
      <c r="CJ418" s="418">
        <v>0</v>
      </c>
      <c r="CK418" s="170">
        <v>0</v>
      </c>
      <c r="CL418" s="339">
        <v>0</v>
      </c>
    </row>
    <row r="419" spans="1:93" ht="15" customHeight="1" outlineLevel="1">
      <c r="A419" s="193" t="s">
        <v>106</v>
      </c>
      <c r="B419" s="108">
        <v>8058</v>
      </c>
      <c r="C419" s="13" t="s">
        <v>13685</v>
      </c>
      <c r="D419" s="593" t="s">
        <v>13866</v>
      </c>
      <c r="E419" s="614" t="s">
        <v>123</v>
      </c>
      <c r="F419" s="112">
        <v>1</v>
      </c>
      <c r="G419" s="615"/>
      <c r="H419" s="110">
        <v>0.29310000000000003</v>
      </c>
      <c r="I419" s="104">
        <f t="shared" si="324"/>
        <v>0</v>
      </c>
      <c r="J419" s="471">
        <f t="shared" si="319"/>
        <v>0</v>
      </c>
      <c r="K419" s="890"/>
      <c r="L419" s="66"/>
      <c r="M419" s="170"/>
      <c r="N419" s="339"/>
      <c r="O419" s="277"/>
      <c r="P419" s="66"/>
      <c r="Q419" s="170"/>
      <c r="R419" s="339"/>
      <c r="S419" s="330"/>
      <c r="T419" s="354"/>
      <c r="U419" s="170"/>
      <c r="V419" s="363"/>
      <c r="W419" s="21"/>
      <c r="X419" s="354"/>
      <c r="Y419" s="168"/>
      <c r="Z419" s="341"/>
      <c r="AA419" s="277"/>
      <c r="AB419" s="354"/>
      <c r="AC419" s="168"/>
      <c r="AD419" s="341"/>
      <c r="AE419" s="277"/>
      <c r="AF419" s="66"/>
      <c r="AG419" s="170"/>
      <c r="AH419" s="339"/>
      <c r="AI419" s="277"/>
      <c r="AJ419" s="66"/>
      <c r="AK419" s="170"/>
      <c r="AL419" s="339"/>
      <c r="AM419" s="151"/>
      <c r="AN419" s="66"/>
      <c r="AO419" s="170"/>
      <c r="AP419" s="339"/>
      <c r="AQ419" s="151"/>
      <c r="AR419" s="66"/>
      <c r="AS419" s="170"/>
      <c r="AT419" s="339"/>
      <c r="AU419" s="151"/>
      <c r="AV419" s="364"/>
      <c r="AW419" s="170"/>
      <c r="AX419" s="479"/>
      <c r="AY419" s="151"/>
      <c r="AZ419" s="297"/>
      <c r="BA419" s="170"/>
      <c r="BB419" s="479"/>
      <c r="BC419" s="151"/>
      <c r="BD419" s="66"/>
      <c r="BE419" s="170">
        <f t="shared" si="325"/>
        <v>0</v>
      </c>
      <c r="BF419" s="339">
        <f t="shared" si="320"/>
        <v>0</v>
      </c>
      <c r="BG419" s="163"/>
      <c r="BH419" s="66"/>
      <c r="BI419" s="170">
        <f t="shared" si="326"/>
        <v>0</v>
      </c>
      <c r="BJ419" s="339">
        <f t="shared" si="327"/>
        <v>0</v>
      </c>
      <c r="BL419" s="66"/>
      <c r="BM419" s="170">
        <f t="shared" si="328"/>
        <v>0</v>
      </c>
      <c r="BN419" s="339">
        <f t="shared" si="329"/>
        <v>0</v>
      </c>
      <c r="BP419" s="66">
        <f t="shared" si="330"/>
        <v>0</v>
      </c>
      <c r="BQ419" s="170">
        <f t="shared" si="331"/>
        <v>0</v>
      </c>
      <c r="BR419" s="339">
        <f t="shared" si="332"/>
        <v>0</v>
      </c>
      <c r="BT419" s="66"/>
      <c r="BU419" s="170">
        <f t="shared" si="333"/>
        <v>0</v>
      </c>
      <c r="BV419" s="339">
        <f t="shared" si="334"/>
        <v>0</v>
      </c>
      <c r="BX419" s="418">
        <f t="shared" si="335"/>
        <v>0</v>
      </c>
      <c r="BY419" s="170">
        <f t="shared" si="336"/>
        <v>0</v>
      </c>
      <c r="BZ419" s="339">
        <v>0</v>
      </c>
      <c r="CB419" s="418">
        <f t="shared" si="337"/>
        <v>0</v>
      </c>
      <c r="CC419" s="170">
        <f t="shared" si="338"/>
        <v>0</v>
      </c>
      <c r="CD419" s="339">
        <v>0</v>
      </c>
      <c r="CF419" s="418">
        <v>0</v>
      </c>
      <c r="CG419" s="170">
        <v>0</v>
      </c>
      <c r="CH419" s="339">
        <v>0</v>
      </c>
      <c r="CJ419" s="418">
        <v>0</v>
      </c>
      <c r="CK419" s="170">
        <v>0</v>
      </c>
      <c r="CL419" s="339">
        <v>0</v>
      </c>
    </row>
    <row r="420" spans="1:93" ht="30" outlineLevel="1">
      <c r="A420" s="193" t="s">
        <v>13403</v>
      </c>
      <c r="B420" s="108" t="s">
        <v>13387</v>
      </c>
      <c r="C420" s="13" t="s">
        <v>13686</v>
      </c>
      <c r="D420" s="593" t="str">
        <f>IF(B420="","",IFERROR(VLOOKUP(B420,'SINAPI12-24'!$A$5:$H$17812,2,FALSE),VLOOKUP(ORÇAMENTO!B420,COMPOSIÇÕES!$A$9:$G$412,3,FALSE)))</f>
        <v>FORNECIMENTO E INSTALAÇÃO DE PLACA DE SINALIZAÇÃO INDICATIVA, SAÍDA DE EMERGÊNCIA, SAÍDA LATERAL ESQUERDA/DIREITA/SAÍDA EM FRENTE</v>
      </c>
      <c r="E420" s="614" t="str">
        <f>IF(B420="","",IFERROR(VLOOKUP(B420,'SINAPI12-24'!$A$5:$H$17812,3,FALSE),VLOOKUP(ORÇAMENTO!B420,COMPOSIÇÕES!$A$9:$G$412,4,FALSE)))</f>
        <v xml:space="preserve">UN    </v>
      </c>
      <c r="F420" s="112">
        <v>43</v>
      </c>
      <c r="G420" s="615"/>
      <c r="H420" s="110">
        <v>0.29310000000000003</v>
      </c>
      <c r="I420" s="104">
        <f t="shared" si="324"/>
        <v>0</v>
      </c>
      <c r="J420" s="471">
        <f t="shared" si="319"/>
        <v>0</v>
      </c>
      <c r="K420" s="890"/>
      <c r="L420" s="66"/>
      <c r="M420" s="170"/>
      <c r="N420" s="339"/>
      <c r="O420" s="277"/>
      <c r="P420" s="66"/>
      <c r="Q420" s="170"/>
      <c r="R420" s="339"/>
      <c r="S420" s="330"/>
      <c r="T420" s="354"/>
      <c r="U420" s="170"/>
      <c r="V420" s="363"/>
      <c r="W420" s="21"/>
      <c r="X420" s="354"/>
      <c r="Y420" s="168"/>
      <c r="Z420" s="341"/>
      <c r="AA420" s="277"/>
      <c r="AB420" s="354"/>
      <c r="AC420" s="168"/>
      <c r="AD420" s="341"/>
      <c r="AE420" s="277"/>
      <c r="AF420" s="66"/>
      <c r="AG420" s="170"/>
      <c r="AH420" s="339"/>
      <c r="AI420" s="277"/>
      <c r="AJ420" s="66"/>
      <c r="AK420" s="170"/>
      <c r="AL420" s="339"/>
      <c r="AM420" s="151"/>
      <c r="AN420" s="66"/>
      <c r="AO420" s="170"/>
      <c r="AP420" s="339"/>
      <c r="AQ420" s="151"/>
      <c r="AR420" s="66"/>
      <c r="AS420" s="170"/>
      <c r="AT420" s="339"/>
      <c r="AU420" s="151"/>
      <c r="AV420" s="364"/>
      <c r="AW420" s="170"/>
      <c r="AX420" s="479"/>
      <c r="AY420" s="151"/>
      <c r="AZ420" s="297"/>
      <c r="BA420" s="170"/>
      <c r="BB420" s="479"/>
      <c r="BC420" s="151"/>
      <c r="BD420" s="66"/>
      <c r="BE420" s="170">
        <f t="shared" si="325"/>
        <v>0</v>
      </c>
      <c r="BF420" s="339">
        <f t="shared" si="320"/>
        <v>0</v>
      </c>
      <c r="BG420" s="163"/>
      <c r="BH420" s="66"/>
      <c r="BI420" s="170">
        <f t="shared" si="326"/>
        <v>0</v>
      </c>
      <c r="BJ420" s="339">
        <f t="shared" si="327"/>
        <v>0</v>
      </c>
      <c r="BL420" s="66"/>
      <c r="BM420" s="170">
        <f t="shared" si="328"/>
        <v>0</v>
      </c>
      <c r="BN420" s="339">
        <f t="shared" si="329"/>
        <v>0</v>
      </c>
      <c r="BP420" s="66">
        <f t="shared" si="330"/>
        <v>0</v>
      </c>
      <c r="BQ420" s="170">
        <f t="shared" si="331"/>
        <v>0</v>
      </c>
      <c r="BR420" s="339">
        <f t="shared" si="332"/>
        <v>0</v>
      </c>
      <c r="BT420" s="66"/>
      <c r="BU420" s="170">
        <f t="shared" si="333"/>
        <v>0</v>
      </c>
      <c r="BV420" s="339">
        <f t="shared" si="334"/>
        <v>0</v>
      </c>
      <c r="BX420" s="418">
        <f t="shared" si="335"/>
        <v>0</v>
      </c>
      <c r="BY420" s="170">
        <f t="shared" si="336"/>
        <v>0</v>
      </c>
      <c r="BZ420" s="339">
        <v>0</v>
      </c>
      <c r="CB420" s="418">
        <f t="shared" si="337"/>
        <v>0</v>
      </c>
      <c r="CC420" s="170">
        <f t="shared" si="338"/>
        <v>0</v>
      </c>
      <c r="CD420" s="339">
        <v>0</v>
      </c>
      <c r="CF420" s="418">
        <v>0</v>
      </c>
      <c r="CG420" s="170">
        <v>0</v>
      </c>
      <c r="CH420" s="339">
        <v>0</v>
      </c>
      <c r="CJ420" s="418">
        <v>0</v>
      </c>
      <c r="CK420" s="170">
        <v>0</v>
      </c>
      <c r="CL420" s="339">
        <v>0</v>
      </c>
    </row>
    <row r="421" spans="1:93" ht="15" customHeight="1" outlineLevel="1">
      <c r="A421" s="140" t="s">
        <v>15</v>
      </c>
      <c r="B421" s="107">
        <v>102491</v>
      </c>
      <c r="C421" s="13" t="s">
        <v>13687</v>
      </c>
      <c r="D421" s="593" t="str">
        <f>IF(B421="","",IFERROR(VLOOKUP(B421,'SINAPI12-24'!$A$5:$H$17812,2,FALSE),VLOOKUP(ORÇAMENTO!B421,COMPOSIÇÕES!$A$9:$G$412,3,FALSE)))</f>
        <v>PINTURA DE PISO COM TINTA ACRÍLICA, APLICAÇÃO MANUAL, 2 DEMÃOS, INCLUSO FUNDO PREPARADOR. AF_05/2021</v>
      </c>
      <c r="E421" s="614" t="str">
        <f>IF(B421="","",IFERROR(VLOOKUP(B421,'SINAPI12-24'!$A$5:$H$17812,3,FALSE),VLOOKUP(ORÇAMENTO!B421,COMPOSIÇÕES!$A$9:$G$412,4,FALSE)))</f>
        <v>M2</v>
      </c>
      <c r="F421" s="112">
        <v>12</v>
      </c>
      <c r="G421" s="615"/>
      <c r="H421" s="110">
        <v>0.29310000000000003</v>
      </c>
      <c r="I421" s="104">
        <f t="shared" si="324"/>
        <v>0</v>
      </c>
      <c r="J421" s="471">
        <f t="shared" si="319"/>
        <v>0</v>
      </c>
      <c r="K421" s="890"/>
      <c r="L421" s="66"/>
      <c r="M421" s="170"/>
      <c r="N421" s="339"/>
      <c r="O421" s="277"/>
      <c r="P421" s="66"/>
      <c r="Q421" s="170"/>
      <c r="R421" s="339"/>
      <c r="S421" s="330"/>
      <c r="T421" s="354"/>
      <c r="U421" s="170"/>
      <c r="V421" s="363"/>
      <c r="W421" s="21"/>
      <c r="X421" s="354"/>
      <c r="Y421" s="168"/>
      <c r="Z421" s="341"/>
      <c r="AA421" s="277"/>
      <c r="AB421" s="354"/>
      <c r="AC421" s="168"/>
      <c r="AD421" s="341"/>
      <c r="AE421" s="277"/>
      <c r="AF421" s="66"/>
      <c r="AG421" s="170"/>
      <c r="AH421" s="339"/>
      <c r="AI421" s="277"/>
      <c r="AJ421" s="66"/>
      <c r="AK421" s="170"/>
      <c r="AL421" s="339"/>
      <c r="AM421" s="151"/>
      <c r="AN421" s="66"/>
      <c r="AO421" s="170"/>
      <c r="AP421" s="339"/>
      <c r="AQ421" s="151"/>
      <c r="AR421" s="66"/>
      <c r="AS421" s="170"/>
      <c r="AT421" s="339"/>
      <c r="AU421" s="151"/>
      <c r="AV421" s="364"/>
      <c r="AW421" s="170"/>
      <c r="AX421" s="479"/>
      <c r="AY421" s="151"/>
      <c r="AZ421" s="297"/>
      <c r="BA421" s="170"/>
      <c r="BB421" s="479"/>
      <c r="BC421" s="151"/>
      <c r="BD421" s="66"/>
      <c r="BE421" s="170">
        <f t="shared" si="325"/>
        <v>0</v>
      </c>
      <c r="BF421" s="339">
        <f t="shared" si="320"/>
        <v>0</v>
      </c>
      <c r="BG421" s="163"/>
      <c r="BH421" s="66"/>
      <c r="BI421" s="170">
        <f t="shared" si="326"/>
        <v>0</v>
      </c>
      <c r="BJ421" s="339">
        <f t="shared" si="327"/>
        <v>0</v>
      </c>
      <c r="BL421" s="66"/>
      <c r="BM421" s="170">
        <f t="shared" si="328"/>
        <v>0</v>
      </c>
      <c r="BN421" s="339">
        <f t="shared" si="329"/>
        <v>0</v>
      </c>
      <c r="BP421" s="66">
        <f t="shared" si="330"/>
        <v>0</v>
      </c>
      <c r="BQ421" s="170">
        <f t="shared" si="331"/>
        <v>0</v>
      </c>
      <c r="BR421" s="339">
        <f t="shared" si="332"/>
        <v>0</v>
      </c>
      <c r="BT421" s="66"/>
      <c r="BU421" s="170">
        <f t="shared" si="333"/>
        <v>0</v>
      </c>
      <c r="BV421" s="339">
        <f t="shared" si="334"/>
        <v>0</v>
      </c>
      <c r="BX421" s="418">
        <f t="shared" si="335"/>
        <v>0</v>
      </c>
      <c r="BY421" s="170">
        <f t="shared" si="336"/>
        <v>0</v>
      </c>
      <c r="BZ421" s="339">
        <v>0</v>
      </c>
      <c r="CB421" s="418">
        <f t="shared" si="337"/>
        <v>0</v>
      </c>
      <c r="CC421" s="170">
        <f t="shared" si="338"/>
        <v>0</v>
      </c>
      <c r="CD421" s="339">
        <v>0</v>
      </c>
      <c r="CF421" s="418">
        <v>0</v>
      </c>
      <c r="CG421" s="170">
        <v>0</v>
      </c>
      <c r="CH421" s="339">
        <v>0</v>
      </c>
      <c r="CJ421" s="418">
        <v>0</v>
      </c>
      <c r="CK421" s="170">
        <v>0</v>
      </c>
      <c r="CL421" s="339">
        <v>0</v>
      </c>
    </row>
    <row r="422" spans="1:93" ht="15" customHeight="1" outlineLevel="1">
      <c r="A422" s="140" t="s">
        <v>106</v>
      </c>
      <c r="B422" s="108">
        <v>13070</v>
      </c>
      <c r="C422" s="13" t="s">
        <v>13688</v>
      </c>
      <c r="D422" s="593" t="s">
        <v>13449</v>
      </c>
      <c r="E422" s="614" t="s">
        <v>123</v>
      </c>
      <c r="F422" s="112">
        <v>1</v>
      </c>
      <c r="G422" s="615"/>
      <c r="H422" s="110">
        <v>0.29310000000000003</v>
      </c>
      <c r="I422" s="104">
        <f t="shared" si="324"/>
        <v>0</v>
      </c>
      <c r="J422" s="471">
        <f t="shared" si="319"/>
        <v>0</v>
      </c>
      <c r="K422" s="890"/>
      <c r="L422" s="68"/>
      <c r="M422" s="136"/>
      <c r="N422" s="342"/>
      <c r="O422" s="277"/>
      <c r="P422" s="68"/>
      <c r="Q422" s="136"/>
      <c r="R422" s="342"/>
      <c r="S422" s="330"/>
      <c r="T422" s="355"/>
      <c r="U422" s="136"/>
      <c r="V422" s="365"/>
      <c r="W422" s="21"/>
      <c r="X422" s="355"/>
      <c r="Y422" s="328"/>
      <c r="Z422" s="344"/>
      <c r="AA422" s="277"/>
      <c r="AB422" s="355"/>
      <c r="AC422" s="328"/>
      <c r="AD422" s="344"/>
      <c r="AE422" s="277"/>
      <c r="AF422" s="68"/>
      <c r="AG422" s="136"/>
      <c r="AH422" s="342"/>
      <c r="AI422" s="277"/>
      <c r="AJ422" s="68"/>
      <c r="AK422" s="136"/>
      <c r="AL422" s="342"/>
      <c r="AM422" s="151"/>
      <c r="AN422" s="68"/>
      <c r="AO422" s="136"/>
      <c r="AP422" s="342"/>
      <c r="AQ422" s="151"/>
      <c r="AR422" s="68"/>
      <c r="AS422" s="136"/>
      <c r="AT422" s="342"/>
      <c r="AU422" s="151"/>
      <c r="AV422" s="366"/>
      <c r="AW422" s="136"/>
      <c r="AX422" s="480"/>
      <c r="AY422" s="151"/>
      <c r="AZ422" s="298"/>
      <c r="BA422" s="136"/>
      <c r="BB422" s="480"/>
      <c r="BC422" s="151"/>
      <c r="BD422" s="68"/>
      <c r="BE422" s="136">
        <f t="shared" si="325"/>
        <v>0</v>
      </c>
      <c r="BF422" s="342">
        <f t="shared" si="320"/>
        <v>0</v>
      </c>
      <c r="BG422" s="163"/>
      <c r="BH422" s="68"/>
      <c r="BI422" s="136">
        <f t="shared" si="326"/>
        <v>0</v>
      </c>
      <c r="BJ422" s="342">
        <f t="shared" si="327"/>
        <v>0</v>
      </c>
      <c r="BL422" s="68"/>
      <c r="BM422" s="136">
        <f t="shared" si="328"/>
        <v>0</v>
      </c>
      <c r="BN422" s="342">
        <f t="shared" si="329"/>
        <v>0</v>
      </c>
      <c r="BP422" s="68">
        <f t="shared" si="330"/>
        <v>0</v>
      </c>
      <c r="BQ422" s="136">
        <f t="shared" si="331"/>
        <v>0</v>
      </c>
      <c r="BR422" s="342">
        <f t="shared" si="332"/>
        <v>0</v>
      </c>
      <c r="BT422" s="68"/>
      <c r="BU422" s="136">
        <f t="shared" si="333"/>
        <v>0</v>
      </c>
      <c r="BV422" s="342">
        <f t="shared" si="334"/>
        <v>0</v>
      </c>
      <c r="BX422" s="420">
        <f t="shared" si="335"/>
        <v>0</v>
      </c>
      <c r="BY422" s="136">
        <f t="shared" si="336"/>
        <v>0</v>
      </c>
      <c r="BZ422" s="342">
        <v>0</v>
      </c>
      <c r="CB422" s="420">
        <f t="shared" si="337"/>
        <v>0</v>
      </c>
      <c r="CC422" s="136">
        <f t="shared" si="338"/>
        <v>0</v>
      </c>
      <c r="CD422" s="342">
        <v>0</v>
      </c>
      <c r="CF422" s="420">
        <v>0</v>
      </c>
      <c r="CG422" s="136">
        <v>0</v>
      </c>
      <c r="CH422" s="342">
        <v>0</v>
      </c>
      <c r="CJ422" s="420">
        <v>0</v>
      </c>
      <c r="CK422" s="136">
        <v>0</v>
      </c>
      <c r="CL422" s="342">
        <v>0</v>
      </c>
    </row>
    <row r="423" spans="1:93" ht="15" customHeight="1">
      <c r="A423" s="453"/>
      <c r="B423" s="454"/>
      <c r="C423" s="455">
        <v>20</v>
      </c>
      <c r="D423" s="592" t="s">
        <v>393</v>
      </c>
      <c r="E423" s="455"/>
      <c r="F423" s="455"/>
      <c r="G423" s="456"/>
      <c r="H423" s="457"/>
      <c r="I423" s="458"/>
      <c r="J423" s="459">
        <f>SUM(J424+J429+J447+J459+J469+J471)</f>
        <v>0</v>
      </c>
      <c r="K423" s="890"/>
      <c r="L423" s="264"/>
      <c r="M423" s="265"/>
      <c r="N423" s="329"/>
      <c r="O423" s="277"/>
      <c r="P423" s="264"/>
      <c r="Q423" s="265"/>
      <c r="R423" s="329"/>
      <c r="S423" s="351"/>
      <c r="T423" s="299"/>
      <c r="U423" s="367"/>
      <c r="V423" s="368"/>
      <c r="W423" s="21"/>
      <c r="X423" s="299"/>
      <c r="Y423" s="352"/>
      <c r="Z423" s="333"/>
      <c r="AA423" s="277"/>
      <c r="AB423" s="299"/>
      <c r="AC423" s="352"/>
      <c r="AD423" s="333"/>
      <c r="AE423" s="277"/>
      <c r="AF423" s="264"/>
      <c r="AG423" s="265"/>
      <c r="AH423" s="329"/>
      <c r="AI423" s="277"/>
      <c r="AJ423" s="264"/>
      <c r="AK423" s="265"/>
      <c r="AL423" s="329"/>
      <c r="AM423" s="151"/>
      <c r="AN423" s="264"/>
      <c r="AO423" s="265"/>
      <c r="AP423" s="329"/>
      <c r="AQ423" s="151"/>
      <c r="AR423" s="264"/>
      <c r="AS423" s="265"/>
      <c r="AT423" s="329"/>
      <c r="AU423" s="151"/>
      <c r="AV423" s="299"/>
      <c r="AW423" s="367"/>
      <c r="AX423" s="481"/>
      <c r="AY423" s="320"/>
      <c r="AZ423" s="299"/>
      <c r="BA423" s="367"/>
      <c r="BB423" s="481"/>
      <c r="BC423" s="320"/>
      <c r="BD423" s="264"/>
      <c r="BE423" s="265"/>
      <c r="BF423" s="329"/>
      <c r="BG423" s="163"/>
      <c r="BH423" s="264"/>
      <c r="BI423" s="265"/>
      <c r="BJ423" s="329"/>
      <c r="BL423" s="264"/>
      <c r="BM423" s="265"/>
      <c r="BN423" s="329"/>
      <c r="BP423" s="288"/>
      <c r="BQ423" s="289"/>
      <c r="BR423" s="335"/>
      <c r="BT423" s="288"/>
      <c r="BU423" s="289"/>
      <c r="BV423" s="335"/>
      <c r="BX423" s="299"/>
      <c r="BY423" s="367"/>
      <c r="BZ423" s="411"/>
      <c r="CB423" s="299"/>
      <c r="CC423" s="367"/>
      <c r="CD423" s="411"/>
      <c r="CF423" s="299"/>
      <c r="CG423" s="367"/>
      <c r="CH423" s="411"/>
      <c r="CJ423" s="299"/>
      <c r="CK423" s="367"/>
      <c r="CL423" s="411"/>
    </row>
    <row r="424" spans="1:93" ht="15" customHeight="1" outlineLevel="1">
      <c r="A424" s="430"/>
      <c r="B424" s="431"/>
      <c r="C424" s="432" t="s">
        <v>419</v>
      </c>
      <c r="D424" s="591" t="s">
        <v>339</v>
      </c>
      <c r="E424" s="433"/>
      <c r="F424" s="434"/>
      <c r="G424" s="435"/>
      <c r="H424" s="436"/>
      <c r="I424" s="435"/>
      <c r="J424" s="437">
        <f>SUM(J425:J428)</f>
        <v>0</v>
      </c>
      <c r="K424" s="890"/>
      <c r="L424" s="266"/>
      <c r="M424" s="267"/>
      <c r="N424" s="356"/>
      <c r="O424" s="277"/>
      <c r="P424" s="266"/>
      <c r="Q424" s="267"/>
      <c r="R424" s="356"/>
      <c r="S424" s="330"/>
      <c r="T424" s="357"/>
      <c r="U424" s="267"/>
      <c r="V424" s="369"/>
      <c r="W424" s="21"/>
      <c r="X424" s="357"/>
      <c r="Y424" s="358"/>
      <c r="Z424" s="359"/>
      <c r="AA424" s="277"/>
      <c r="AB424" s="357"/>
      <c r="AC424" s="358"/>
      <c r="AD424" s="359"/>
      <c r="AE424" s="277"/>
      <c r="AF424" s="266"/>
      <c r="AG424" s="267"/>
      <c r="AH424" s="356"/>
      <c r="AI424" s="277"/>
      <c r="AJ424" s="266"/>
      <c r="AK424" s="267"/>
      <c r="AL424" s="356"/>
      <c r="AM424" s="151"/>
      <c r="AN424" s="266"/>
      <c r="AO424" s="267"/>
      <c r="AP424" s="356"/>
      <c r="AQ424" s="151"/>
      <c r="AR424" s="266"/>
      <c r="AS424" s="267"/>
      <c r="AT424" s="356"/>
      <c r="AU424" s="151"/>
      <c r="AV424" s="357"/>
      <c r="AW424" s="267"/>
      <c r="AX424" s="482"/>
      <c r="AY424" s="151"/>
      <c r="AZ424" s="300"/>
      <c r="BA424" s="267"/>
      <c r="BB424" s="482"/>
      <c r="BC424" s="151"/>
      <c r="BD424" s="266"/>
      <c r="BE424" s="267"/>
      <c r="BF424" s="356"/>
      <c r="BG424" s="163"/>
      <c r="BH424" s="266"/>
      <c r="BI424" s="267"/>
      <c r="BJ424" s="356"/>
      <c r="BL424" s="266"/>
      <c r="BM424" s="267"/>
      <c r="BN424" s="356"/>
      <c r="BP424" s="266"/>
      <c r="BQ424" s="267"/>
      <c r="BR424" s="356"/>
      <c r="BT424" s="266"/>
      <c r="BU424" s="267"/>
      <c r="BV424" s="356"/>
      <c r="BX424" s="300"/>
      <c r="BY424" s="267"/>
      <c r="BZ424" s="356"/>
      <c r="CB424" s="300"/>
      <c r="CC424" s="267"/>
      <c r="CD424" s="356"/>
      <c r="CF424" s="300"/>
      <c r="CG424" s="267"/>
      <c r="CH424" s="356"/>
      <c r="CJ424" s="300"/>
      <c r="CK424" s="267"/>
      <c r="CL424" s="356"/>
    </row>
    <row r="425" spans="1:93" ht="15" customHeight="1" outlineLevel="2">
      <c r="A425" s="193" t="s">
        <v>13403</v>
      </c>
      <c r="B425" s="108" t="s">
        <v>13430</v>
      </c>
      <c r="C425" s="13" t="s">
        <v>428</v>
      </c>
      <c r="D425" s="593" t="str">
        <f>IF(B425="","",IFERROR(VLOOKUP(B425,'SINAPI12-24'!$A$5:$H$17812,2,FALSE),VLOOKUP(ORÇAMENTO!B425,COMPOSIÇÕES!$A$9:$G$520,3,FALSE)))</f>
        <v xml:space="preserve">QUADRO DE MEDIÇÃO PADRÃO </v>
      </c>
      <c r="E425" s="614" t="str">
        <f>IF(B425="","",IFERROR(VLOOKUP(B425,'SINAPI12-24'!$A$5:$H$17812,3,FALSE),VLOOKUP(ORÇAMENTO!B425,COMPOSIÇÕES!$A$9:$G$520,4,FALSE)))</f>
        <v>UN</v>
      </c>
      <c r="F425" s="112">
        <v>1</v>
      </c>
      <c r="G425" s="615"/>
      <c r="H425" s="110">
        <v>0.29310000000000003</v>
      </c>
      <c r="I425" s="104">
        <f t="shared" ref="I425:I428" si="339">TRUNC(((G425*$H$37)+G425),2)</f>
        <v>0</v>
      </c>
      <c r="J425" s="471">
        <f t="shared" ref="J425:J484" si="340">TRUNC(F425*I425,2)</f>
        <v>0</v>
      </c>
      <c r="K425" s="890"/>
      <c r="L425" s="65"/>
      <c r="M425" s="259"/>
      <c r="N425" s="360"/>
      <c r="O425" s="277"/>
      <c r="P425" s="65"/>
      <c r="Q425" s="259"/>
      <c r="R425" s="360"/>
      <c r="S425" s="330"/>
      <c r="T425" s="400"/>
      <c r="U425" s="259"/>
      <c r="V425" s="401"/>
      <c r="W425" s="21"/>
      <c r="X425" s="400"/>
      <c r="Y425" s="402"/>
      <c r="Z425" s="403"/>
      <c r="AA425" s="277"/>
      <c r="AB425" s="400"/>
      <c r="AC425" s="402"/>
      <c r="AD425" s="403"/>
      <c r="AE425" s="277"/>
      <c r="AF425" s="65"/>
      <c r="AG425" s="259"/>
      <c r="AH425" s="360"/>
      <c r="AI425" s="277"/>
      <c r="AJ425" s="65"/>
      <c r="AK425" s="259"/>
      <c r="AL425" s="360"/>
      <c r="AM425" s="151"/>
      <c r="AN425" s="65"/>
      <c r="AO425" s="259"/>
      <c r="AP425" s="360"/>
      <c r="AQ425" s="151"/>
      <c r="AR425" s="65"/>
      <c r="AS425" s="259"/>
      <c r="AT425" s="360"/>
      <c r="AU425" s="151"/>
      <c r="AV425" s="404"/>
      <c r="AW425" s="259"/>
      <c r="AX425" s="487"/>
      <c r="AY425" s="151"/>
      <c r="AZ425" s="307"/>
      <c r="BA425" s="259"/>
      <c r="BB425" s="487"/>
      <c r="BC425" s="151"/>
      <c r="BD425" s="65"/>
      <c r="BE425" s="259">
        <f t="shared" si="325"/>
        <v>0</v>
      </c>
      <c r="BF425" s="360">
        <f t="shared" si="320"/>
        <v>0</v>
      </c>
      <c r="BG425" s="163"/>
      <c r="BH425" s="65"/>
      <c r="BI425" s="259">
        <f t="shared" si="326"/>
        <v>0</v>
      </c>
      <c r="BJ425" s="360">
        <f t="shared" si="327"/>
        <v>0</v>
      </c>
      <c r="BL425" s="65"/>
      <c r="BM425" s="259">
        <f t="shared" ref="BM425:BM428" si="341">TRUNC(BL425*M425,2)</f>
        <v>0</v>
      </c>
      <c r="BN425" s="360">
        <f t="shared" ref="BN425:BN428" si="342">BL425/($F425-$X425-$AZ425)</f>
        <v>0</v>
      </c>
      <c r="BP425" s="69">
        <f t="shared" si="330"/>
        <v>0</v>
      </c>
      <c r="BQ425" s="114">
        <f t="shared" si="331"/>
        <v>0</v>
      </c>
      <c r="BR425" s="336">
        <f t="shared" si="332"/>
        <v>0</v>
      </c>
      <c r="BT425" s="69"/>
      <c r="BU425" s="114">
        <f t="shared" si="333"/>
        <v>0</v>
      </c>
      <c r="BV425" s="336">
        <f t="shared" si="334"/>
        <v>0</v>
      </c>
      <c r="BX425" s="422">
        <f t="shared" si="335"/>
        <v>0</v>
      </c>
      <c r="BY425" s="259">
        <f t="shared" si="336"/>
        <v>0</v>
      </c>
      <c r="BZ425" s="360">
        <v>0</v>
      </c>
      <c r="CB425" s="422">
        <f t="shared" si="337"/>
        <v>0</v>
      </c>
      <c r="CC425" s="259">
        <f t="shared" si="338"/>
        <v>0</v>
      </c>
      <c r="CD425" s="360">
        <v>0</v>
      </c>
      <c r="CF425" s="422">
        <v>0</v>
      </c>
      <c r="CG425" s="259">
        <v>0</v>
      </c>
      <c r="CH425" s="360">
        <v>0</v>
      </c>
      <c r="CJ425" s="422">
        <v>0</v>
      </c>
      <c r="CK425" s="259">
        <v>0</v>
      </c>
      <c r="CL425" s="360">
        <v>0</v>
      </c>
      <c r="CO425"/>
    </row>
    <row r="426" spans="1:93" ht="15" customHeight="1" outlineLevel="2">
      <c r="A426" s="193" t="s">
        <v>106</v>
      </c>
      <c r="B426" s="108">
        <v>12223</v>
      </c>
      <c r="C426" s="13" t="s">
        <v>429</v>
      </c>
      <c r="D426" s="593" t="s">
        <v>13868</v>
      </c>
      <c r="E426" s="614" t="s">
        <v>123</v>
      </c>
      <c r="F426" s="112">
        <v>3</v>
      </c>
      <c r="G426" s="615"/>
      <c r="H426" s="110">
        <v>0.29310000000000003</v>
      </c>
      <c r="I426" s="104">
        <f t="shared" si="339"/>
        <v>0</v>
      </c>
      <c r="J426" s="471">
        <f t="shared" si="340"/>
        <v>0</v>
      </c>
      <c r="K426" s="890"/>
      <c r="L426" s="66"/>
      <c r="M426" s="170"/>
      <c r="N426" s="339"/>
      <c r="O426" s="277"/>
      <c r="P426" s="66"/>
      <c r="Q426" s="170"/>
      <c r="R426" s="339"/>
      <c r="S426" s="330"/>
      <c r="T426" s="354"/>
      <c r="U426" s="170"/>
      <c r="V426" s="363"/>
      <c r="W426" s="21"/>
      <c r="X426" s="354"/>
      <c r="Y426" s="168"/>
      <c r="Z426" s="341"/>
      <c r="AA426" s="277"/>
      <c r="AB426" s="354"/>
      <c r="AC426" s="168"/>
      <c r="AD426" s="341"/>
      <c r="AE426" s="277"/>
      <c r="AF426" s="66"/>
      <c r="AG426" s="170"/>
      <c r="AH426" s="339"/>
      <c r="AI426" s="277"/>
      <c r="AJ426" s="66"/>
      <c r="AK426" s="170"/>
      <c r="AL426" s="339"/>
      <c r="AM426" s="151"/>
      <c r="AN426" s="66"/>
      <c r="AO426" s="170"/>
      <c r="AP426" s="339"/>
      <c r="AQ426" s="151"/>
      <c r="AR426" s="66"/>
      <c r="AS426" s="170"/>
      <c r="AT426" s="339"/>
      <c r="AU426" s="151"/>
      <c r="AV426" s="364"/>
      <c r="AW426" s="170"/>
      <c r="AX426" s="479"/>
      <c r="AY426" s="151"/>
      <c r="AZ426" s="297"/>
      <c r="BA426" s="170"/>
      <c r="BB426" s="479"/>
      <c r="BC426" s="151"/>
      <c r="BD426" s="66"/>
      <c r="BE426" s="170">
        <f t="shared" si="325"/>
        <v>0</v>
      </c>
      <c r="BF426" s="339">
        <f t="shared" si="320"/>
        <v>0</v>
      </c>
      <c r="BG426" s="163"/>
      <c r="BH426" s="66"/>
      <c r="BI426" s="170">
        <f t="shared" si="326"/>
        <v>0</v>
      </c>
      <c r="BJ426" s="339">
        <f t="shared" si="327"/>
        <v>0</v>
      </c>
      <c r="BL426" s="66"/>
      <c r="BM426" s="170">
        <f t="shared" si="341"/>
        <v>0</v>
      </c>
      <c r="BN426" s="339">
        <f t="shared" si="342"/>
        <v>0</v>
      </c>
      <c r="BP426" s="66">
        <f t="shared" si="330"/>
        <v>0</v>
      </c>
      <c r="BQ426" s="170">
        <f t="shared" si="331"/>
        <v>0</v>
      </c>
      <c r="BR426" s="339">
        <f t="shared" si="332"/>
        <v>0</v>
      </c>
      <c r="BT426" s="66"/>
      <c r="BU426" s="170">
        <f t="shared" si="333"/>
        <v>0</v>
      </c>
      <c r="BV426" s="339">
        <f t="shared" si="334"/>
        <v>0</v>
      </c>
      <c r="BX426" s="418">
        <f t="shared" si="335"/>
        <v>0</v>
      </c>
      <c r="BY426" s="170">
        <f t="shared" si="336"/>
        <v>0</v>
      </c>
      <c r="BZ426" s="339">
        <v>0</v>
      </c>
      <c r="CB426" s="418">
        <f t="shared" si="337"/>
        <v>0</v>
      </c>
      <c r="CC426" s="170">
        <f t="shared" si="338"/>
        <v>0</v>
      </c>
      <c r="CD426" s="339">
        <v>0</v>
      </c>
      <c r="CF426" s="418">
        <v>0</v>
      </c>
      <c r="CG426" s="170">
        <v>0</v>
      </c>
      <c r="CH426" s="339">
        <v>0</v>
      </c>
      <c r="CJ426" s="418">
        <v>0</v>
      </c>
      <c r="CK426" s="170">
        <v>0</v>
      </c>
      <c r="CL426" s="339">
        <v>0</v>
      </c>
      <c r="CO426"/>
    </row>
    <row r="427" spans="1:93" ht="15" customHeight="1" outlineLevel="2">
      <c r="A427" s="193" t="s">
        <v>13403</v>
      </c>
      <c r="B427" s="108" t="s">
        <v>13393</v>
      </c>
      <c r="C427" s="13" t="s">
        <v>430</v>
      </c>
      <c r="D427" s="593" t="str">
        <f>IF(B427="","",IFERROR(VLOOKUP(B427,'SINAPI12-24'!$A$5:$H$17812,2,FALSE),VLOOKUP(ORÇAMENTO!B427,COMPOSIÇÕES!$A$9:$G$412,3,FALSE)))</f>
        <v>QUADRO DE DISTRIBUICAO DE ENERGIA DE EMBUTIR, EM CHAPA METALICA, PARA 18 DISJUNTORES TERMOMAGNETICOS MONOPOLARES, COM BARRAMENTO TRIFASICO E NEUTRO, FORNECIMENTO E INSTALACAO (REF. SINAPI (74131/4,1/2020))</v>
      </c>
      <c r="E427" s="614" t="str">
        <f>IF(B427="","",IFERROR(VLOOKUP(B427,'SINAPI12-24'!$A$5:$H$17812,3,FALSE),VLOOKUP(ORÇAMENTO!B427,COMPOSIÇÕES!$A$9:$G$412,4,FALSE)))</f>
        <v>UN</v>
      </c>
      <c r="F427" s="112">
        <v>1</v>
      </c>
      <c r="G427" s="615"/>
      <c r="H427" s="110">
        <v>0.29310000000000003</v>
      </c>
      <c r="I427" s="104">
        <f t="shared" si="339"/>
        <v>0</v>
      </c>
      <c r="J427" s="471">
        <f t="shared" si="340"/>
        <v>0</v>
      </c>
      <c r="K427" s="890"/>
      <c r="L427" s="66"/>
      <c r="M427" s="170"/>
      <c r="N427" s="339"/>
      <c r="O427" s="277"/>
      <c r="P427" s="66"/>
      <c r="Q427" s="170"/>
      <c r="R427" s="339"/>
      <c r="S427" s="330"/>
      <c r="T427" s="354"/>
      <c r="U427" s="170"/>
      <c r="V427" s="363"/>
      <c r="W427" s="21"/>
      <c r="X427" s="354"/>
      <c r="Y427" s="168"/>
      <c r="Z427" s="341"/>
      <c r="AA427" s="277"/>
      <c r="AB427" s="354"/>
      <c r="AC427" s="168"/>
      <c r="AD427" s="341"/>
      <c r="AE427" s="277"/>
      <c r="AF427" s="66"/>
      <c r="AG427" s="170"/>
      <c r="AH427" s="339"/>
      <c r="AI427" s="277"/>
      <c r="AJ427" s="66"/>
      <c r="AK427" s="170"/>
      <c r="AL427" s="339"/>
      <c r="AM427" s="151"/>
      <c r="AN427" s="66"/>
      <c r="AO427" s="170"/>
      <c r="AP427" s="339"/>
      <c r="AQ427" s="151"/>
      <c r="AR427" s="66"/>
      <c r="AS427" s="170"/>
      <c r="AT427" s="339"/>
      <c r="AU427" s="151"/>
      <c r="AV427" s="364"/>
      <c r="AW427" s="170"/>
      <c r="AX427" s="479"/>
      <c r="AY427" s="151"/>
      <c r="AZ427" s="297"/>
      <c r="BA427" s="170"/>
      <c r="BB427" s="479"/>
      <c r="BC427" s="151"/>
      <c r="BD427" s="66"/>
      <c r="BE427" s="170">
        <f t="shared" si="325"/>
        <v>0</v>
      </c>
      <c r="BF427" s="339">
        <f t="shared" si="320"/>
        <v>0</v>
      </c>
      <c r="BG427" s="163"/>
      <c r="BH427" s="66"/>
      <c r="BI427" s="170">
        <f t="shared" si="326"/>
        <v>0</v>
      </c>
      <c r="BJ427" s="339">
        <f t="shared" si="327"/>
        <v>0</v>
      </c>
      <c r="BL427" s="66"/>
      <c r="BM427" s="170">
        <f t="shared" si="341"/>
        <v>0</v>
      </c>
      <c r="BN427" s="339">
        <f t="shared" si="342"/>
        <v>0</v>
      </c>
      <c r="BP427" s="66">
        <f t="shared" si="330"/>
        <v>0</v>
      </c>
      <c r="BQ427" s="170">
        <f t="shared" si="331"/>
        <v>0</v>
      </c>
      <c r="BR427" s="339">
        <f t="shared" si="332"/>
        <v>0</v>
      </c>
      <c r="BT427" s="66"/>
      <c r="BU427" s="170">
        <f t="shared" si="333"/>
        <v>0</v>
      </c>
      <c r="BV427" s="339">
        <f t="shared" si="334"/>
        <v>0</v>
      </c>
      <c r="BX427" s="418">
        <f t="shared" si="335"/>
        <v>0</v>
      </c>
      <c r="BY427" s="170">
        <f t="shared" si="336"/>
        <v>0</v>
      </c>
      <c r="BZ427" s="339">
        <v>0</v>
      </c>
      <c r="CB427" s="418">
        <f t="shared" si="337"/>
        <v>0</v>
      </c>
      <c r="CC427" s="170">
        <f t="shared" si="338"/>
        <v>0</v>
      </c>
      <c r="CD427" s="339">
        <v>0</v>
      </c>
      <c r="CF427" s="418">
        <v>0</v>
      </c>
      <c r="CG427" s="170">
        <v>0</v>
      </c>
      <c r="CH427" s="339">
        <v>0</v>
      </c>
      <c r="CJ427" s="418">
        <v>0</v>
      </c>
      <c r="CK427" s="170">
        <v>0</v>
      </c>
      <c r="CL427" s="339">
        <v>0</v>
      </c>
      <c r="CO427"/>
    </row>
    <row r="428" spans="1:93" ht="15" customHeight="1" outlineLevel="2">
      <c r="A428" s="193" t="s">
        <v>13403</v>
      </c>
      <c r="B428" s="108" t="s">
        <v>13394</v>
      </c>
      <c r="C428" s="13" t="s">
        <v>431</v>
      </c>
      <c r="D428" s="593" t="str">
        <f>IF(B428="","",IFERROR(VLOOKUP(B428,'SINAPI12-24'!$A$5:$H$17812,2,FALSE),VLOOKUP(ORÇAMENTO!B428,COMPOSIÇÕES!$A$9:$G$412,3,FALSE)))</f>
        <v>QUADRO DE DISTRIBUICAO DE ENERGIA DE EMBUTIR, EM CHAPA METALICA, PARA 24 DISJUNTORES TERMOMAGNETICOS MONOPOLARES, COM BARRAMENTO TRIFASICO E NEUTRO, FORNECIMENTO E INSTALACAO (REF. SINAPI (74131/5,1/2020))</v>
      </c>
      <c r="E428" s="614" t="str">
        <f>IF(B428="","",IFERROR(VLOOKUP(B428,'SINAPI12-24'!$A$5:$H$17812,3,FALSE),VLOOKUP(ORÇAMENTO!B428,COMPOSIÇÕES!$A$9:$G$412,4,FALSE)))</f>
        <v>UN</v>
      </c>
      <c r="F428" s="112">
        <v>4</v>
      </c>
      <c r="G428" s="615"/>
      <c r="H428" s="110">
        <v>0.29310000000000003</v>
      </c>
      <c r="I428" s="104">
        <f t="shared" si="339"/>
        <v>0</v>
      </c>
      <c r="J428" s="471">
        <f t="shared" si="340"/>
        <v>0</v>
      </c>
      <c r="K428" s="890"/>
      <c r="L428" s="67"/>
      <c r="M428" s="116"/>
      <c r="N428" s="405"/>
      <c r="O428" s="277"/>
      <c r="P428" s="67"/>
      <c r="Q428" s="116"/>
      <c r="R428" s="405"/>
      <c r="S428" s="330"/>
      <c r="T428" s="406"/>
      <c r="U428" s="116"/>
      <c r="V428" s="407"/>
      <c r="W428" s="21"/>
      <c r="X428" s="406"/>
      <c r="Y428" s="408"/>
      <c r="Z428" s="409"/>
      <c r="AA428" s="277"/>
      <c r="AB428" s="406"/>
      <c r="AC428" s="408"/>
      <c r="AD428" s="409"/>
      <c r="AE428" s="277"/>
      <c r="AF428" s="67"/>
      <c r="AG428" s="116"/>
      <c r="AH428" s="405"/>
      <c r="AI428" s="277"/>
      <c r="AJ428" s="67"/>
      <c r="AK428" s="116"/>
      <c r="AL428" s="405"/>
      <c r="AM428" s="151"/>
      <c r="AN428" s="67"/>
      <c r="AO428" s="116"/>
      <c r="AP428" s="405"/>
      <c r="AQ428" s="151"/>
      <c r="AR428" s="67"/>
      <c r="AS428" s="116"/>
      <c r="AT428" s="405"/>
      <c r="AU428" s="151"/>
      <c r="AV428" s="410"/>
      <c r="AW428" s="116"/>
      <c r="AX428" s="488"/>
      <c r="AY428" s="151"/>
      <c r="AZ428" s="308"/>
      <c r="BA428" s="116"/>
      <c r="BB428" s="488"/>
      <c r="BC428" s="151"/>
      <c r="BD428" s="67"/>
      <c r="BE428" s="116">
        <f t="shared" si="325"/>
        <v>0</v>
      </c>
      <c r="BF428" s="405">
        <f t="shared" si="320"/>
        <v>0</v>
      </c>
      <c r="BG428" s="163"/>
      <c r="BH428" s="67"/>
      <c r="BI428" s="116">
        <f t="shared" si="326"/>
        <v>0</v>
      </c>
      <c r="BJ428" s="405">
        <f t="shared" si="327"/>
        <v>0</v>
      </c>
      <c r="BL428" s="67"/>
      <c r="BM428" s="116">
        <f t="shared" si="341"/>
        <v>0</v>
      </c>
      <c r="BN428" s="405">
        <f t="shared" si="342"/>
        <v>0</v>
      </c>
      <c r="BP428" s="68">
        <f t="shared" si="330"/>
        <v>0</v>
      </c>
      <c r="BQ428" s="136">
        <f t="shared" si="331"/>
        <v>0</v>
      </c>
      <c r="BR428" s="342">
        <f t="shared" si="332"/>
        <v>0</v>
      </c>
      <c r="BT428" s="68"/>
      <c r="BU428" s="136">
        <f t="shared" si="333"/>
        <v>0</v>
      </c>
      <c r="BV428" s="342">
        <f t="shared" si="334"/>
        <v>0</v>
      </c>
      <c r="BX428" s="423">
        <f t="shared" si="335"/>
        <v>0</v>
      </c>
      <c r="BY428" s="116">
        <f t="shared" si="336"/>
        <v>0</v>
      </c>
      <c r="BZ428" s="405">
        <v>0</v>
      </c>
      <c r="CB428" s="423">
        <f t="shared" si="337"/>
        <v>0</v>
      </c>
      <c r="CC428" s="116">
        <f t="shared" si="338"/>
        <v>0</v>
      </c>
      <c r="CD428" s="405">
        <v>0</v>
      </c>
      <c r="CF428" s="423">
        <v>0</v>
      </c>
      <c r="CG428" s="116">
        <v>0</v>
      </c>
      <c r="CH428" s="405">
        <v>0</v>
      </c>
      <c r="CJ428" s="423">
        <v>0</v>
      </c>
      <c r="CK428" s="116">
        <v>0</v>
      </c>
      <c r="CL428" s="405">
        <v>0</v>
      </c>
      <c r="CO428"/>
    </row>
    <row r="429" spans="1:93" ht="15" customHeight="1" outlineLevel="1">
      <c r="A429" s="430"/>
      <c r="B429" s="431"/>
      <c r="C429" s="432" t="s">
        <v>432</v>
      </c>
      <c r="D429" s="591" t="s">
        <v>395</v>
      </c>
      <c r="E429" s="433"/>
      <c r="F429" s="434"/>
      <c r="G429" s="435"/>
      <c r="H429" s="436"/>
      <c r="I429" s="435"/>
      <c r="J429" s="437">
        <f>SUM(J430:J446)</f>
        <v>0</v>
      </c>
      <c r="K429" s="890"/>
      <c r="L429" s="266"/>
      <c r="M429" s="267"/>
      <c r="N429" s="356"/>
      <c r="O429" s="277"/>
      <c r="P429" s="266"/>
      <c r="Q429" s="267"/>
      <c r="R429" s="356"/>
      <c r="S429" s="330"/>
      <c r="T429" s="357"/>
      <c r="U429" s="267"/>
      <c r="V429" s="369"/>
      <c r="W429" s="21"/>
      <c r="X429" s="357"/>
      <c r="Y429" s="358"/>
      <c r="Z429" s="359"/>
      <c r="AA429" s="277"/>
      <c r="AB429" s="357"/>
      <c r="AC429" s="358"/>
      <c r="AD429" s="359"/>
      <c r="AE429" s="277"/>
      <c r="AF429" s="266"/>
      <c r="AG429" s="267"/>
      <c r="AH429" s="356"/>
      <c r="AI429" s="277"/>
      <c r="AJ429" s="266"/>
      <c r="AK429" s="267"/>
      <c r="AL429" s="356"/>
      <c r="AM429" s="151"/>
      <c r="AN429" s="266"/>
      <c r="AO429" s="267"/>
      <c r="AP429" s="356"/>
      <c r="AQ429" s="151"/>
      <c r="AR429" s="266"/>
      <c r="AS429" s="267"/>
      <c r="AT429" s="356"/>
      <c r="AU429" s="151"/>
      <c r="AV429" s="357"/>
      <c r="AW429" s="267"/>
      <c r="AX429" s="482"/>
      <c r="AY429" s="151"/>
      <c r="AZ429" s="300"/>
      <c r="BA429" s="267"/>
      <c r="BB429" s="482"/>
      <c r="BC429" s="151"/>
      <c r="BD429" s="266"/>
      <c r="BE429" s="267"/>
      <c r="BF429" s="356"/>
      <c r="BG429" s="163"/>
      <c r="BH429" s="266"/>
      <c r="BI429" s="267"/>
      <c r="BJ429" s="356"/>
      <c r="BL429" s="266"/>
      <c r="BM429" s="267"/>
      <c r="BN429" s="356"/>
      <c r="BP429" s="266"/>
      <c r="BQ429" s="267"/>
      <c r="BR429" s="356"/>
      <c r="BT429" s="266"/>
      <c r="BU429" s="267"/>
      <c r="BV429" s="356"/>
      <c r="BX429" s="300"/>
      <c r="BY429" s="267"/>
      <c r="BZ429" s="356"/>
      <c r="CB429" s="300"/>
      <c r="CC429" s="267"/>
      <c r="CD429" s="356"/>
      <c r="CF429" s="300"/>
      <c r="CG429" s="267"/>
      <c r="CH429" s="356"/>
      <c r="CJ429" s="300"/>
      <c r="CK429" s="267"/>
      <c r="CL429" s="356"/>
    </row>
    <row r="430" spans="1:93" ht="15" customHeight="1" outlineLevel="2">
      <c r="A430" s="193" t="s">
        <v>15</v>
      </c>
      <c r="B430" s="192">
        <v>93653</v>
      </c>
      <c r="C430" s="13" t="s">
        <v>434</v>
      </c>
      <c r="D430" s="593" t="str">
        <f>IF(B430="","",IFERROR(VLOOKUP(B430,'SINAPI12-24'!$A$5:$H$17812,2,FALSE),VLOOKUP(ORÇAMENTO!B430,COMPOSIÇÕES!$A$9:$G$412,3,FALSE)))</f>
        <v>DISJUNTOR MONOPOLAR TIPO DIN, CORRENTE NOMINAL DE 10A - FORNECIMENTO E INSTALAÇÃO. AF_10/2020</v>
      </c>
      <c r="E430" s="614" t="str">
        <f>IF(B430="","",IFERROR(VLOOKUP(B430,'SINAPI12-24'!$A$5:$H$17812,3,FALSE),VLOOKUP(ORÇAMENTO!B430,COMPOSIÇÕES!$A$9:$G$412,4,FALSE)))</f>
        <v>UN</v>
      </c>
      <c r="F430" s="112">
        <v>74</v>
      </c>
      <c r="G430" s="615"/>
      <c r="H430" s="110">
        <v>0.29310000000000003</v>
      </c>
      <c r="I430" s="104">
        <f t="shared" ref="I430:I446" si="343">TRUNC(((G430*$H$37)+G430),2)</f>
        <v>0</v>
      </c>
      <c r="J430" s="471">
        <f t="shared" si="340"/>
        <v>0</v>
      </c>
      <c r="K430" s="890"/>
      <c r="L430" s="69"/>
      <c r="M430" s="114"/>
      <c r="N430" s="336"/>
      <c r="O430" s="277"/>
      <c r="P430" s="69"/>
      <c r="Q430" s="114"/>
      <c r="R430" s="336"/>
      <c r="S430" s="330"/>
      <c r="T430" s="353"/>
      <c r="U430" s="114"/>
      <c r="V430" s="361"/>
      <c r="W430" s="21"/>
      <c r="X430" s="353"/>
      <c r="Y430" s="167"/>
      <c r="Z430" s="338"/>
      <c r="AA430" s="277"/>
      <c r="AB430" s="353"/>
      <c r="AC430" s="167"/>
      <c r="AD430" s="338"/>
      <c r="AE430" s="277"/>
      <c r="AF430" s="69"/>
      <c r="AG430" s="114"/>
      <c r="AH430" s="336"/>
      <c r="AI430" s="277"/>
      <c r="AJ430" s="69"/>
      <c r="AK430" s="114"/>
      <c r="AL430" s="336"/>
      <c r="AM430" s="151"/>
      <c r="AN430" s="69"/>
      <c r="AO430" s="114"/>
      <c r="AP430" s="336"/>
      <c r="AQ430" s="151"/>
      <c r="AR430" s="69"/>
      <c r="AS430" s="114"/>
      <c r="AT430" s="336"/>
      <c r="AU430" s="151"/>
      <c r="AV430" s="362"/>
      <c r="AW430" s="114"/>
      <c r="AX430" s="478"/>
      <c r="AY430" s="151"/>
      <c r="AZ430" s="296"/>
      <c r="BA430" s="114"/>
      <c r="BB430" s="478"/>
      <c r="BC430" s="151"/>
      <c r="BD430" s="69"/>
      <c r="BE430" s="114">
        <f t="shared" si="325"/>
        <v>0</v>
      </c>
      <c r="BF430" s="336">
        <f t="shared" si="320"/>
        <v>0</v>
      </c>
      <c r="BG430" s="163"/>
      <c r="BH430" s="69"/>
      <c r="BI430" s="114">
        <f t="shared" si="326"/>
        <v>0</v>
      </c>
      <c r="BJ430" s="336">
        <f t="shared" si="327"/>
        <v>0</v>
      </c>
      <c r="BL430" s="69"/>
      <c r="BM430" s="114">
        <f t="shared" ref="BM430:BM446" si="344">TRUNC(BL430*M430,2)</f>
        <v>0</v>
      </c>
      <c r="BN430" s="336">
        <f t="shared" ref="BN430:BN446" si="345">BL430/($F430-$X430-$AZ430)</f>
        <v>0</v>
      </c>
      <c r="BP430" s="69">
        <f t="shared" si="330"/>
        <v>0</v>
      </c>
      <c r="BQ430" s="114">
        <f t="shared" si="331"/>
        <v>0</v>
      </c>
      <c r="BR430" s="336">
        <f t="shared" si="332"/>
        <v>0</v>
      </c>
      <c r="BT430" s="69"/>
      <c r="BU430" s="114">
        <f t="shared" si="333"/>
        <v>0</v>
      </c>
      <c r="BV430" s="336">
        <f t="shared" si="334"/>
        <v>0</v>
      </c>
      <c r="BX430" s="309">
        <f t="shared" si="335"/>
        <v>0</v>
      </c>
      <c r="BY430" s="114">
        <f t="shared" si="336"/>
        <v>0</v>
      </c>
      <c r="BZ430" s="336">
        <v>0</v>
      </c>
      <c r="CB430" s="309">
        <f t="shared" si="337"/>
        <v>0</v>
      </c>
      <c r="CC430" s="114">
        <f t="shared" si="338"/>
        <v>0</v>
      </c>
      <c r="CD430" s="336">
        <v>0</v>
      </c>
      <c r="CF430" s="309">
        <v>0</v>
      </c>
      <c r="CG430" s="114">
        <v>0</v>
      </c>
      <c r="CH430" s="336">
        <v>0</v>
      </c>
      <c r="CJ430" s="309">
        <v>0</v>
      </c>
      <c r="CK430" s="114">
        <v>0</v>
      </c>
      <c r="CL430" s="336">
        <v>0</v>
      </c>
    </row>
    <row r="431" spans="1:93" ht="15" customHeight="1" outlineLevel="2">
      <c r="A431" s="193" t="s">
        <v>15</v>
      </c>
      <c r="B431" s="192">
        <v>93654</v>
      </c>
      <c r="C431" s="13" t="s">
        <v>435</v>
      </c>
      <c r="D431" s="593" t="str">
        <f>IF(B431="","",IFERROR(VLOOKUP(B431,'SINAPI12-24'!$A$5:$H$17812,2,FALSE),VLOOKUP(ORÇAMENTO!B431,COMPOSIÇÕES!$A$9:$G$412,3,FALSE)))</f>
        <v>DISJUNTOR MONOPOLAR TIPO DIN, CORRENTE NOMINAL DE 16A - FORNECIMENTO E INSTALAÇÃO. AF_10/2020</v>
      </c>
      <c r="E431" s="614" t="str">
        <f>IF(B431="","",IFERROR(VLOOKUP(B431,'SINAPI12-24'!$A$5:$H$17812,3,FALSE),VLOOKUP(ORÇAMENTO!B431,COMPOSIÇÕES!$A$9:$G$412,4,FALSE)))</f>
        <v>UN</v>
      </c>
      <c r="F431" s="112">
        <v>1</v>
      </c>
      <c r="G431" s="615"/>
      <c r="H431" s="110">
        <v>0.29310000000000003</v>
      </c>
      <c r="I431" s="104">
        <f t="shared" si="343"/>
        <v>0</v>
      </c>
      <c r="J431" s="471">
        <f t="shared" si="340"/>
        <v>0</v>
      </c>
      <c r="K431" s="890"/>
      <c r="L431" s="66"/>
      <c r="M431" s="170"/>
      <c r="N431" s="339"/>
      <c r="O431" s="277"/>
      <c r="P431" s="66"/>
      <c r="Q431" s="170"/>
      <c r="R431" s="339"/>
      <c r="S431" s="330"/>
      <c r="T431" s="354"/>
      <c r="U431" s="170"/>
      <c r="V431" s="363"/>
      <c r="W431" s="21"/>
      <c r="X431" s="354"/>
      <c r="Y431" s="168"/>
      <c r="Z431" s="341"/>
      <c r="AA431" s="277"/>
      <c r="AB431" s="354"/>
      <c r="AC431" s="168"/>
      <c r="AD431" s="341"/>
      <c r="AE431" s="277"/>
      <c r="AF431" s="66"/>
      <c r="AG431" s="170"/>
      <c r="AH431" s="339"/>
      <c r="AI431" s="277"/>
      <c r="AJ431" s="66"/>
      <c r="AK431" s="170"/>
      <c r="AL431" s="339"/>
      <c r="AM431" s="151"/>
      <c r="AN431" s="66"/>
      <c r="AO431" s="170"/>
      <c r="AP431" s="339"/>
      <c r="AQ431" s="151"/>
      <c r="AR431" s="66"/>
      <c r="AS431" s="170"/>
      <c r="AT431" s="339"/>
      <c r="AU431" s="151"/>
      <c r="AV431" s="364"/>
      <c r="AW431" s="170"/>
      <c r="AX431" s="479"/>
      <c r="AY431" s="151"/>
      <c r="AZ431" s="297"/>
      <c r="BA431" s="170"/>
      <c r="BB431" s="479"/>
      <c r="BC431" s="151"/>
      <c r="BD431" s="66"/>
      <c r="BE431" s="170">
        <f t="shared" si="325"/>
        <v>0</v>
      </c>
      <c r="BF431" s="339">
        <f t="shared" si="320"/>
        <v>0</v>
      </c>
      <c r="BG431" s="163"/>
      <c r="BH431" s="66"/>
      <c r="BI431" s="170">
        <f t="shared" si="326"/>
        <v>0</v>
      </c>
      <c r="BJ431" s="339">
        <f t="shared" si="327"/>
        <v>0</v>
      </c>
      <c r="BL431" s="66"/>
      <c r="BM431" s="170">
        <f t="shared" si="344"/>
        <v>0</v>
      </c>
      <c r="BN431" s="339">
        <f t="shared" si="345"/>
        <v>0</v>
      </c>
      <c r="BP431" s="66">
        <f t="shared" si="330"/>
        <v>0</v>
      </c>
      <c r="BQ431" s="170">
        <f t="shared" si="331"/>
        <v>0</v>
      </c>
      <c r="BR431" s="339">
        <f t="shared" si="332"/>
        <v>0</v>
      </c>
      <c r="BT431" s="66"/>
      <c r="BU431" s="170">
        <f t="shared" si="333"/>
        <v>0</v>
      </c>
      <c r="BV431" s="339">
        <f t="shared" si="334"/>
        <v>0</v>
      </c>
      <c r="BX431" s="418">
        <f t="shared" si="335"/>
        <v>0</v>
      </c>
      <c r="BY431" s="170">
        <f t="shared" si="336"/>
        <v>0</v>
      </c>
      <c r="BZ431" s="339">
        <v>0</v>
      </c>
      <c r="CB431" s="418">
        <f t="shared" si="337"/>
        <v>0</v>
      </c>
      <c r="CC431" s="170">
        <f t="shared" si="338"/>
        <v>0</v>
      </c>
      <c r="CD431" s="339">
        <v>0</v>
      </c>
      <c r="CF431" s="418">
        <v>0</v>
      </c>
      <c r="CG431" s="170">
        <v>0</v>
      </c>
      <c r="CH431" s="339">
        <v>0</v>
      </c>
      <c r="CJ431" s="418">
        <v>0</v>
      </c>
      <c r="CK431" s="170">
        <v>0</v>
      </c>
      <c r="CL431" s="339">
        <v>0</v>
      </c>
    </row>
    <row r="432" spans="1:93" ht="15" customHeight="1" outlineLevel="2">
      <c r="A432" s="193" t="s">
        <v>15</v>
      </c>
      <c r="B432" s="192">
        <v>93654</v>
      </c>
      <c r="C432" s="13" t="s">
        <v>436</v>
      </c>
      <c r="D432" s="593" t="str">
        <f>IF(B432="","",IFERROR(VLOOKUP(B432,'SINAPI12-24'!$A$5:$H$17812,2,FALSE),VLOOKUP(ORÇAMENTO!B432,COMPOSIÇÕES!$A$9:$G$412,3,FALSE)))</f>
        <v>DISJUNTOR MONOPOLAR TIPO DIN, CORRENTE NOMINAL DE 16A - FORNECIMENTO E INSTALAÇÃO. AF_10/2020</v>
      </c>
      <c r="E432" s="614" t="str">
        <f>IF(B432="","",IFERROR(VLOOKUP(B432,'SINAPI12-24'!$A$5:$H$17812,3,FALSE),VLOOKUP(ORÇAMENTO!B432,COMPOSIÇÕES!$A$9:$G$412,4,FALSE)))</f>
        <v>UN</v>
      </c>
      <c r="F432" s="112">
        <v>3</v>
      </c>
      <c r="G432" s="615"/>
      <c r="H432" s="110">
        <v>0.29310000000000003</v>
      </c>
      <c r="I432" s="104">
        <f t="shared" si="343"/>
        <v>0</v>
      </c>
      <c r="J432" s="471">
        <f t="shared" si="340"/>
        <v>0</v>
      </c>
      <c r="K432" s="890"/>
      <c r="L432" s="66"/>
      <c r="M432" s="170"/>
      <c r="N432" s="339"/>
      <c r="O432" s="277"/>
      <c r="P432" s="66"/>
      <c r="Q432" s="170"/>
      <c r="R432" s="339"/>
      <c r="S432" s="330"/>
      <c r="T432" s="354"/>
      <c r="U432" s="170"/>
      <c r="V432" s="363"/>
      <c r="W432" s="21"/>
      <c r="X432" s="354"/>
      <c r="Y432" s="168"/>
      <c r="Z432" s="341"/>
      <c r="AA432" s="277"/>
      <c r="AB432" s="354"/>
      <c r="AC432" s="168"/>
      <c r="AD432" s="341"/>
      <c r="AE432" s="277"/>
      <c r="AF432" s="66"/>
      <c r="AG432" s="170"/>
      <c r="AH432" s="339"/>
      <c r="AI432" s="277"/>
      <c r="AJ432" s="66"/>
      <c r="AK432" s="170"/>
      <c r="AL432" s="339"/>
      <c r="AM432" s="151"/>
      <c r="AN432" s="66"/>
      <c r="AO432" s="170"/>
      <c r="AP432" s="339"/>
      <c r="AQ432" s="151"/>
      <c r="AR432" s="66"/>
      <c r="AS432" s="170"/>
      <c r="AT432" s="339"/>
      <c r="AU432" s="151"/>
      <c r="AV432" s="364"/>
      <c r="AW432" s="170"/>
      <c r="AX432" s="479"/>
      <c r="AY432" s="151"/>
      <c r="AZ432" s="297"/>
      <c r="BA432" s="170"/>
      <c r="BB432" s="479"/>
      <c r="BC432" s="151"/>
      <c r="BD432" s="66"/>
      <c r="BE432" s="170">
        <f t="shared" si="325"/>
        <v>0</v>
      </c>
      <c r="BF432" s="339">
        <f t="shared" si="320"/>
        <v>0</v>
      </c>
      <c r="BG432" s="163"/>
      <c r="BH432" s="66"/>
      <c r="BI432" s="170">
        <f t="shared" si="326"/>
        <v>0</v>
      </c>
      <c r="BJ432" s="339">
        <f t="shared" si="327"/>
        <v>0</v>
      </c>
      <c r="BL432" s="66"/>
      <c r="BM432" s="170">
        <f t="shared" si="344"/>
        <v>0</v>
      </c>
      <c r="BN432" s="339">
        <f t="shared" si="345"/>
        <v>0</v>
      </c>
      <c r="BP432" s="66">
        <f t="shared" si="330"/>
        <v>0</v>
      </c>
      <c r="BQ432" s="170">
        <f t="shared" si="331"/>
        <v>0</v>
      </c>
      <c r="BR432" s="339">
        <f t="shared" si="332"/>
        <v>0</v>
      </c>
      <c r="BT432" s="66"/>
      <c r="BU432" s="170">
        <f t="shared" si="333"/>
        <v>0</v>
      </c>
      <c r="BV432" s="339">
        <f t="shared" si="334"/>
        <v>0</v>
      </c>
      <c r="BX432" s="418">
        <f t="shared" si="335"/>
        <v>0</v>
      </c>
      <c r="BY432" s="170">
        <f t="shared" si="336"/>
        <v>0</v>
      </c>
      <c r="BZ432" s="339">
        <v>0</v>
      </c>
      <c r="CB432" s="418">
        <f t="shared" si="337"/>
        <v>0</v>
      </c>
      <c r="CC432" s="170">
        <f t="shared" si="338"/>
        <v>0</v>
      </c>
      <c r="CD432" s="339">
        <v>0</v>
      </c>
      <c r="CF432" s="418">
        <v>0</v>
      </c>
      <c r="CG432" s="170">
        <v>0</v>
      </c>
      <c r="CH432" s="339">
        <v>0</v>
      </c>
      <c r="CJ432" s="418">
        <v>0</v>
      </c>
      <c r="CK432" s="170">
        <v>0</v>
      </c>
      <c r="CL432" s="339">
        <v>0</v>
      </c>
    </row>
    <row r="433" spans="1:96" ht="15" customHeight="1" outlineLevel="2">
      <c r="A433" s="193" t="s">
        <v>15</v>
      </c>
      <c r="B433" s="192">
        <v>93655</v>
      </c>
      <c r="C433" s="13" t="s">
        <v>13689</v>
      </c>
      <c r="D433" s="593" t="str">
        <f>IF(B433="","",IFERROR(VLOOKUP(B433,'SINAPI12-24'!$A$5:$H$17812,2,FALSE),VLOOKUP(ORÇAMENTO!B433,COMPOSIÇÕES!$A$9:$G$412,3,FALSE)))</f>
        <v>DISJUNTOR MONOPOLAR TIPO DIN, CORRENTE NOMINAL DE 20A - FORNECIMENTO E INSTALAÇÃO. AF_10/2020</v>
      </c>
      <c r="E433" s="614" t="str">
        <f>IF(B433="","",IFERROR(VLOOKUP(B433,'SINAPI12-24'!$A$5:$H$17812,3,FALSE),VLOOKUP(ORÇAMENTO!B433,COMPOSIÇÕES!$A$9:$G$412,4,FALSE)))</f>
        <v>UN</v>
      </c>
      <c r="F433" s="112">
        <v>23</v>
      </c>
      <c r="G433" s="615"/>
      <c r="H433" s="110">
        <v>0.29310000000000003</v>
      </c>
      <c r="I433" s="104">
        <f t="shared" si="343"/>
        <v>0</v>
      </c>
      <c r="J433" s="471">
        <f t="shared" si="340"/>
        <v>0</v>
      </c>
      <c r="K433" s="890"/>
      <c r="L433" s="66"/>
      <c r="M433" s="170"/>
      <c r="N433" s="339"/>
      <c r="O433" s="277"/>
      <c r="P433" s="66"/>
      <c r="Q433" s="170"/>
      <c r="R433" s="339"/>
      <c r="S433" s="330"/>
      <c r="T433" s="354"/>
      <c r="U433" s="170"/>
      <c r="V433" s="363"/>
      <c r="W433" s="21"/>
      <c r="X433" s="354"/>
      <c r="Y433" s="168"/>
      <c r="Z433" s="341"/>
      <c r="AA433" s="277"/>
      <c r="AB433" s="354"/>
      <c r="AC433" s="168"/>
      <c r="AD433" s="341"/>
      <c r="AE433" s="277"/>
      <c r="AF433" s="66"/>
      <c r="AG433" s="170"/>
      <c r="AH433" s="339"/>
      <c r="AI433" s="277"/>
      <c r="AJ433" s="66"/>
      <c r="AK433" s="170"/>
      <c r="AL433" s="339"/>
      <c r="AM433" s="151"/>
      <c r="AN433" s="66"/>
      <c r="AO433" s="170"/>
      <c r="AP433" s="339"/>
      <c r="AQ433" s="151"/>
      <c r="AR433" s="66"/>
      <c r="AS433" s="170"/>
      <c r="AT433" s="339"/>
      <c r="AU433" s="151"/>
      <c r="AV433" s="364"/>
      <c r="AW433" s="170"/>
      <c r="AX433" s="479"/>
      <c r="AY433" s="151"/>
      <c r="AZ433" s="297"/>
      <c r="BA433" s="170"/>
      <c r="BB433" s="479"/>
      <c r="BC433" s="151"/>
      <c r="BD433" s="66"/>
      <c r="BE433" s="170">
        <f t="shared" si="325"/>
        <v>0</v>
      </c>
      <c r="BF433" s="339">
        <f t="shared" si="320"/>
        <v>0</v>
      </c>
      <c r="BG433" s="163"/>
      <c r="BH433" s="66"/>
      <c r="BI433" s="170">
        <f t="shared" si="326"/>
        <v>0</v>
      </c>
      <c r="BJ433" s="339">
        <f t="shared" si="327"/>
        <v>0</v>
      </c>
      <c r="BL433" s="66"/>
      <c r="BM433" s="170">
        <f t="shared" si="344"/>
        <v>0</v>
      </c>
      <c r="BN433" s="339">
        <f t="shared" si="345"/>
        <v>0</v>
      </c>
      <c r="BP433" s="66">
        <f t="shared" si="330"/>
        <v>0</v>
      </c>
      <c r="BQ433" s="170">
        <f t="shared" si="331"/>
        <v>0</v>
      </c>
      <c r="BR433" s="339">
        <f t="shared" si="332"/>
        <v>0</v>
      </c>
      <c r="BT433" s="66"/>
      <c r="BU433" s="170">
        <f t="shared" si="333"/>
        <v>0</v>
      </c>
      <c r="BV433" s="339">
        <f t="shared" si="334"/>
        <v>0</v>
      </c>
      <c r="BX433" s="418">
        <f t="shared" si="335"/>
        <v>0</v>
      </c>
      <c r="BY433" s="170">
        <f t="shared" si="336"/>
        <v>0</v>
      </c>
      <c r="BZ433" s="339">
        <v>0</v>
      </c>
      <c r="CB433" s="418">
        <f t="shared" si="337"/>
        <v>0</v>
      </c>
      <c r="CC433" s="170">
        <f t="shared" si="338"/>
        <v>0</v>
      </c>
      <c r="CD433" s="339">
        <v>0</v>
      </c>
      <c r="CF433" s="418">
        <v>0</v>
      </c>
      <c r="CG433" s="170">
        <v>0</v>
      </c>
      <c r="CH433" s="339">
        <v>0</v>
      </c>
      <c r="CJ433" s="418">
        <v>0</v>
      </c>
      <c r="CK433" s="170">
        <v>0</v>
      </c>
      <c r="CL433" s="339">
        <v>0</v>
      </c>
      <c r="CR433" s="752" t="s">
        <v>13833</v>
      </c>
    </row>
    <row r="434" spans="1:96" ht="15" customHeight="1" outlineLevel="2">
      <c r="A434" s="193" t="s">
        <v>15</v>
      </c>
      <c r="B434" s="192">
        <v>93660</v>
      </c>
      <c r="C434" s="13" t="s">
        <v>13690</v>
      </c>
      <c r="D434" s="593" t="str">
        <f>IF(B434="","",IFERROR(VLOOKUP(B434,'SINAPI12-24'!$A$5:$H$17812,2,FALSE),VLOOKUP(ORÇAMENTO!B434,COMPOSIÇÕES!$A$9:$G$412,3,FALSE)))</f>
        <v>DISJUNTOR BIPOLAR TIPO DIN, CORRENTE NOMINAL DE 10A - FORNECIMENTO E INSTALAÇÃO. AF_10/2020</v>
      </c>
      <c r="E434" s="614" t="str">
        <f>IF(B434="","",IFERROR(VLOOKUP(B434,'SINAPI12-24'!$A$5:$H$17812,3,FALSE),VLOOKUP(ORÇAMENTO!B434,COMPOSIÇÕES!$A$9:$G$412,4,FALSE)))</f>
        <v>UN</v>
      </c>
      <c r="F434" s="112">
        <v>6</v>
      </c>
      <c r="G434" s="615"/>
      <c r="H434" s="110">
        <v>0.29310000000000003</v>
      </c>
      <c r="I434" s="104">
        <f t="shared" si="343"/>
        <v>0</v>
      </c>
      <c r="J434" s="471">
        <f t="shared" si="340"/>
        <v>0</v>
      </c>
      <c r="K434" s="890"/>
      <c r="L434" s="66"/>
      <c r="M434" s="170"/>
      <c r="N434" s="339"/>
      <c r="O434" s="277"/>
      <c r="P434" s="66"/>
      <c r="Q434" s="170"/>
      <c r="R434" s="339"/>
      <c r="S434" s="330"/>
      <c r="T434" s="354"/>
      <c r="U434" s="170"/>
      <c r="V434" s="363"/>
      <c r="W434" s="21"/>
      <c r="X434" s="354"/>
      <c r="Y434" s="168"/>
      <c r="Z434" s="341"/>
      <c r="AA434" s="277"/>
      <c r="AB434" s="354"/>
      <c r="AC434" s="168"/>
      <c r="AD434" s="341"/>
      <c r="AE434" s="277"/>
      <c r="AF434" s="66"/>
      <c r="AG434" s="170"/>
      <c r="AH434" s="339"/>
      <c r="AI434" s="277"/>
      <c r="AJ434" s="66"/>
      <c r="AK434" s="170"/>
      <c r="AL434" s="339"/>
      <c r="AM434" s="151"/>
      <c r="AN434" s="66"/>
      <c r="AO434" s="170"/>
      <c r="AP434" s="339"/>
      <c r="AQ434" s="151"/>
      <c r="AR434" s="66"/>
      <c r="AS434" s="170"/>
      <c r="AT434" s="339"/>
      <c r="AU434" s="151"/>
      <c r="AV434" s="364"/>
      <c r="AW434" s="170"/>
      <c r="AX434" s="479"/>
      <c r="AY434" s="151"/>
      <c r="AZ434" s="297"/>
      <c r="BA434" s="170"/>
      <c r="BB434" s="479"/>
      <c r="BC434" s="151"/>
      <c r="BD434" s="66"/>
      <c r="BE434" s="170">
        <f t="shared" si="325"/>
        <v>0</v>
      </c>
      <c r="BF434" s="339">
        <f t="shared" si="320"/>
        <v>0</v>
      </c>
      <c r="BG434" s="163"/>
      <c r="BH434" s="66"/>
      <c r="BI434" s="170">
        <f t="shared" si="326"/>
        <v>0</v>
      </c>
      <c r="BJ434" s="339">
        <f t="shared" si="327"/>
        <v>0</v>
      </c>
      <c r="BL434" s="66"/>
      <c r="BM434" s="170">
        <f t="shared" si="344"/>
        <v>0</v>
      </c>
      <c r="BN434" s="339">
        <f t="shared" si="345"/>
        <v>0</v>
      </c>
      <c r="BP434" s="66">
        <f t="shared" si="330"/>
        <v>0</v>
      </c>
      <c r="BQ434" s="170">
        <f t="shared" si="331"/>
        <v>0</v>
      </c>
      <c r="BR434" s="339">
        <f t="shared" si="332"/>
        <v>0</v>
      </c>
      <c r="BT434" s="66"/>
      <c r="BU434" s="170">
        <f t="shared" si="333"/>
        <v>0</v>
      </c>
      <c r="BV434" s="339">
        <f t="shared" si="334"/>
        <v>0</v>
      </c>
      <c r="BX434" s="418">
        <f t="shared" si="335"/>
        <v>0</v>
      </c>
      <c r="BY434" s="170">
        <f t="shared" si="336"/>
        <v>0</v>
      </c>
      <c r="BZ434" s="339">
        <v>0</v>
      </c>
      <c r="CB434" s="418">
        <f t="shared" si="337"/>
        <v>0</v>
      </c>
      <c r="CC434" s="170">
        <f t="shared" si="338"/>
        <v>0</v>
      </c>
      <c r="CD434" s="339">
        <v>0</v>
      </c>
      <c r="CF434" s="418">
        <v>0</v>
      </c>
      <c r="CG434" s="170">
        <v>0</v>
      </c>
      <c r="CH434" s="339">
        <v>0</v>
      </c>
      <c r="CJ434" s="418">
        <v>0</v>
      </c>
      <c r="CK434" s="170">
        <v>0</v>
      </c>
      <c r="CL434" s="339">
        <v>0</v>
      </c>
    </row>
    <row r="435" spans="1:96" ht="15" customHeight="1" outlineLevel="2">
      <c r="A435" s="193" t="s">
        <v>15</v>
      </c>
      <c r="B435" s="192">
        <v>93661</v>
      </c>
      <c r="C435" s="13" t="s">
        <v>13691</v>
      </c>
      <c r="D435" s="593" t="str">
        <f>IF(B435="","",IFERROR(VLOOKUP(B435,'SINAPI12-24'!$A$5:$H$17812,2,FALSE),VLOOKUP(ORÇAMENTO!B435,COMPOSIÇÕES!$A$9:$G$412,3,FALSE)))</f>
        <v>DISJUNTOR BIPOLAR TIPO DIN, CORRENTE NOMINAL DE 16A - FORNECIMENTO E INSTALAÇÃO. AF_10/2020</v>
      </c>
      <c r="E435" s="614" t="str">
        <f>IF(B435="","",IFERROR(VLOOKUP(B435,'SINAPI12-24'!$A$5:$H$17812,3,FALSE),VLOOKUP(ORÇAMENTO!B435,COMPOSIÇÕES!$A$9:$G$412,4,FALSE)))</f>
        <v>UN</v>
      </c>
      <c r="F435" s="112">
        <v>1</v>
      </c>
      <c r="G435" s="615"/>
      <c r="H435" s="110">
        <v>0.29310000000000003</v>
      </c>
      <c r="I435" s="104">
        <f t="shared" si="343"/>
        <v>0</v>
      </c>
      <c r="J435" s="471">
        <f t="shared" si="340"/>
        <v>0</v>
      </c>
      <c r="K435" s="890"/>
      <c r="L435" s="66"/>
      <c r="M435" s="170"/>
      <c r="N435" s="339"/>
      <c r="O435" s="277"/>
      <c r="P435" s="66"/>
      <c r="Q435" s="170"/>
      <c r="R435" s="339"/>
      <c r="S435" s="330"/>
      <c r="T435" s="354"/>
      <c r="U435" s="170"/>
      <c r="V435" s="363"/>
      <c r="W435" s="21"/>
      <c r="X435" s="354"/>
      <c r="Y435" s="168"/>
      <c r="Z435" s="341"/>
      <c r="AA435" s="277"/>
      <c r="AB435" s="354"/>
      <c r="AC435" s="168"/>
      <c r="AD435" s="341"/>
      <c r="AE435" s="277"/>
      <c r="AF435" s="66"/>
      <c r="AG435" s="170"/>
      <c r="AH435" s="339"/>
      <c r="AI435" s="277"/>
      <c r="AJ435" s="66"/>
      <c r="AK435" s="170"/>
      <c r="AL435" s="339"/>
      <c r="AM435" s="151"/>
      <c r="AN435" s="66"/>
      <c r="AO435" s="170"/>
      <c r="AP435" s="339"/>
      <c r="AQ435" s="151"/>
      <c r="AR435" s="66"/>
      <c r="AS435" s="170"/>
      <c r="AT435" s="339"/>
      <c r="AU435" s="151"/>
      <c r="AV435" s="364"/>
      <c r="AW435" s="170"/>
      <c r="AX435" s="479"/>
      <c r="AY435" s="151"/>
      <c r="AZ435" s="297"/>
      <c r="BA435" s="170"/>
      <c r="BB435" s="479"/>
      <c r="BC435" s="151"/>
      <c r="BD435" s="66"/>
      <c r="BE435" s="170">
        <f t="shared" si="325"/>
        <v>0</v>
      </c>
      <c r="BF435" s="339">
        <f t="shared" si="320"/>
        <v>0</v>
      </c>
      <c r="BG435" s="163"/>
      <c r="BH435" s="66"/>
      <c r="BI435" s="170">
        <f t="shared" si="326"/>
        <v>0</v>
      </c>
      <c r="BJ435" s="339">
        <f t="shared" si="327"/>
        <v>0</v>
      </c>
      <c r="BL435" s="66"/>
      <c r="BM435" s="170">
        <f t="shared" si="344"/>
        <v>0</v>
      </c>
      <c r="BN435" s="339">
        <f t="shared" si="345"/>
        <v>0</v>
      </c>
      <c r="BP435" s="66">
        <f t="shared" si="330"/>
        <v>0</v>
      </c>
      <c r="BQ435" s="170">
        <f t="shared" si="331"/>
        <v>0</v>
      </c>
      <c r="BR435" s="339">
        <f t="shared" si="332"/>
        <v>0</v>
      </c>
      <c r="BT435" s="66"/>
      <c r="BU435" s="170">
        <f t="shared" si="333"/>
        <v>0</v>
      </c>
      <c r="BV435" s="339">
        <f t="shared" si="334"/>
        <v>0</v>
      </c>
      <c r="BX435" s="418">
        <f t="shared" si="335"/>
        <v>0</v>
      </c>
      <c r="BY435" s="170">
        <f t="shared" si="336"/>
        <v>0</v>
      </c>
      <c r="BZ435" s="339">
        <v>0</v>
      </c>
      <c r="CB435" s="418">
        <f t="shared" si="337"/>
        <v>0</v>
      </c>
      <c r="CC435" s="170">
        <f t="shared" si="338"/>
        <v>0</v>
      </c>
      <c r="CD435" s="339">
        <v>0</v>
      </c>
      <c r="CF435" s="418">
        <v>0</v>
      </c>
      <c r="CG435" s="170">
        <v>0</v>
      </c>
      <c r="CH435" s="339">
        <v>0</v>
      </c>
      <c r="CJ435" s="418">
        <v>0</v>
      </c>
      <c r="CK435" s="170">
        <v>0</v>
      </c>
      <c r="CL435" s="339">
        <v>0</v>
      </c>
    </row>
    <row r="436" spans="1:96" ht="15" customHeight="1" outlineLevel="2">
      <c r="A436" s="193" t="s">
        <v>15</v>
      </c>
      <c r="B436" s="192">
        <v>93662</v>
      </c>
      <c r="C436" s="13" t="s">
        <v>13692</v>
      </c>
      <c r="D436" s="593" t="str">
        <f>IF(B436="","",IFERROR(VLOOKUP(B436,'SINAPI12-24'!$A$5:$H$17812,2,FALSE),VLOOKUP(ORÇAMENTO!B436,COMPOSIÇÕES!$A$9:$G$412,3,FALSE)))</f>
        <v>DISJUNTOR BIPOLAR TIPO DIN, CORRENTE NOMINAL DE 20A - FORNECIMENTO E INSTALAÇÃO. AF_10/2020</v>
      </c>
      <c r="E436" s="614" t="str">
        <f>IF(B436="","",IFERROR(VLOOKUP(B436,'SINAPI12-24'!$A$5:$H$17812,3,FALSE),VLOOKUP(ORÇAMENTO!B436,COMPOSIÇÕES!$A$9:$G$412,4,FALSE)))</f>
        <v>UN</v>
      </c>
      <c r="F436" s="112">
        <v>2</v>
      </c>
      <c r="G436" s="615"/>
      <c r="H436" s="110">
        <v>0.29310000000000003</v>
      </c>
      <c r="I436" s="104">
        <f t="shared" si="343"/>
        <v>0</v>
      </c>
      <c r="J436" s="471">
        <f t="shared" si="340"/>
        <v>0</v>
      </c>
      <c r="K436" s="890"/>
      <c r="L436" s="66"/>
      <c r="M436" s="170"/>
      <c r="N436" s="339"/>
      <c r="O436" s="277"/>
      <c r="P436" s="66"/>
      <c r="Q436" s="170"/>
      <c r="R436" s="339"/>
      <c r="S436" s="330"/>
      <c r="T436" s="354"/>
      <c r="U436" s="170"/>
      <c r="V436" s="363"/>
      <c r="W436" s="21"/>
      <c r="X436" s="354"/>
      <c r="Y436" s="168"/>
      <c r="Z436" s="341"/>
      <c r="AA436" s="277"/>
      <c r="AB436" s="354"/>
      <c r="AC436" s="168"/>
      <c r="AD436" s="341"/>
      <c r="AE436" s="277"/>
      <c r="AF436" s="66"/>
      <c r="AG436" s="170"/>
      <c r="AH436" s="339"/>
      <c r="AI436" s="277"/>
      <c r="AJ436" s="66"/>
      <c r="AK436" s="170"/>
      <c r="AL436" s="339"/>
      <c r="AM436" s="151"/>
      <c r="AN436" s="66"/>
      <c r="AO436" s="170"/>
      <c r="AP436" s="339"/>
      <c r="AQ436" s="151"/>
      <c r="AR436" s="66"/>
      <c r="AS436" s="170"/>
      <c r="AT436" s="339"/>
      <c r="AU436" s="151"/>
      <c r="AV436" s="364"/>
      <c r="AW436" s="170"/>
      <c r="AX436" s="479"/>
      <c r="AY436" s="151"/>
      <c r="AZ436" s="297"/>
      <c r="BA436" s="170"/>
      <c r="BB436" s="479"/>
      <c r="BC436" s="151"/>
      <c r="BD436" s="66"/>
      <c r="BE436" s="170">
        <f t="shared" si="325"/>
        <v>0</v>
      </c>
      <c r="BF436" s="339">
        <f t="shared" si="320"/>
        <v>0</v>
      </c>
      <c r="BG436" s="163"/>
      <c r="BH436" s="66"/>
      <c r="BI436" s="170">
        <f t="shared" si="326"/>
        <v>0</v>
      </c>
      <c r="BJ436" s="339">
        <f t="shared" si="327"/>
        <v>0</v>
      </c>
      <c r="BL436" s="66"/>
      <c r="BM436" s="170">
        <f t="shared" si="344"/>
        <v>0</v>
      </c>
      <c r="BN436" s="339">
        <f t="shared" si="345"/>
        <v>0</v>
      </c>
      <c r="BP436" s="66">
        <f t="shared" si="330"/>
        <v>0</v>
      </c>
      <c r="BQ436" s="170">
        <f t="shared" si="331"/>
        <v>0</v>
      </c>
      <c r="BR436" s="339">
        <f t="shared" si="332"/>
        <v>0</v>
      </c>
      <c r="BT436" s="66"/>
      <c r="BU436" s="170">
        <f t="shared" si="333"/>
        <v>0</v>
      </c>
      <c r="BV436" s="339">
        <f t="shared" si="334"/>
        <v>0</v>
      </c>
      <c r="BX436" s="418">
        <f t="shared" si="335"/>
        <v>0</v>
      </c>
      <c r="BY436" s="170">
        <f t="shared" si="336"/>
        <v>0</v>
      </c>
      <c r="BZ436" s="339">
        <v>0</v>
      </c>
      <c r="CB436" s="418">
        <f t="shared" si="337"/>
        <v>0</v>
      </c>
      <c r="CC436" s="170">
        <f t="shared" si="338"/>
        <v>0</v>
      </c>
      <c r="CD436" s="339">
        <v>0</v>
      </c>
      <c r="CF436" s="418">
        <v>0</v>
      </c>
      <c r="CG436" s="170">
        <v>0</v>
      </c>
      <c r="CH436" s="339">
        <v>0</v>
      </c>
      <c r="CJ436" s="418">
        <v>0</v>
      </c>
      <c r="CK436" s="170">
        <v>0</v>
      </c>
      <c r="CL436" s="339">
        <v>0</v>
      </c>
    </row>
    <row r="437" spans="1:96" ht="15" customHeight="1" outlineLevel="2">
      <c r="A437" s="193" t="s">
        <v>15</v>
      </c>
      <c r="B437" s="192">
        <v>93664</v>
      </c>
      <c r="C437" s="13" t="s">
        <v>13693</v>
      </c>
      <c r="D437" s="593" t="str">
        <f>IF(B437="","",IFERROR(VLOOKUP(B437,'SINAPI12-24'!$A$5:$H$17812,2,FALSE),VLOOKUP(ORÇAMENTO!B437,COMPOSIÇÕES!$A$9:$G$412,3,FALSE)))</f>
        <v>DISJUNTOR BIPOLAR TIPO DIN, CORRENTE NOMINAL DE 32A - FORNECIMENTO E INSTALAÇÃO. AF_10/2020</v>
      </c>
      <c r="E437" s="614" t="str">
        <f>IF(B437="","",IFERROR(VLOOKUP(B437,'SINAPI12-24'!$A$5:$H$17812,3,FALSE),VLOOKUP(ORÇAMENTO!B437,COMPOSIÇÕES!$A$9:$G$412,4,FALSE)))</f>
        <v>UN</v>
      </c>
      <c r="F437" s="112">
        <v>2</v>
      </c>
      <c r="G437" s="615"/>
      <c r="H437" s="110">
        <v>0.29310000000000003</v>
      </c>
      <c r="I437" s="104">
        <f t="shared" si="343"/>
        <v>0</v>
      </c>
      <c r="J437" s="471">
        <f t="shared" si="340"/>
        <v>0</v>
      </c>
      <c r="K437" s="890"/>
      <c r="L437" s="66"/>
      <c r="M437" s="170"/>
      <c r="N437" s="339"/>
      <c r="O437" s="277"/>
      <c r="P437" s="66"/>
      <c r="Q437" s="170"/>
      <c r="R437" s="339"/>
      <c r="S437" s="330"/>
      <c r="T437" s="354"/>
      <c r="U437" s="170"/>
      <c r="V437" s="363"/>
      <c r="W437" s="21"/>
      <c r="X437" s="354"/>
      <c r="Y437" s="168"/>
      <c r="Z437" s="341"/>
      <c r="AA437" s="277"/>
      <c r="AB437" s="354"/>
      <c r="AC437" s="168"/>
      <c r="AD437" s="341"/>
      <c r="AE437" s="277"/>
      <c r="AF437" s="66"/>
      <c r="AG437" s="170"/>
      <c r="AH437" s="339"/>
      <c r="AI437" s="277"/>
      <c r="AJ437" s="66"/>
      <c r="AK437" s="170"/>
      <c r="AL437" s="339"/>
      <c r="AM437" s="151"/>
      <c r="AN437" s="66"/>
      <c r="AO437" s="170"/>
      <c r="AP437" s="339"/>
      <c r="AQ437" s="151"/>
      <c r="AR437" s="66"/>
      <c r="AS437" s="170"/>
      <c r="AT437" s="339"/>
      <c r="AU437" s="151"/>
      <c r="AV437" s="364"/>
      <c r="AW437" s="170"/>
      <c r="AX437" s="479"/>
      <c r="AY437" s="151"/>
      <c r="AZ437" s="297"/>
      <c r="BA437" s="170"/>
      <c r="BB437" s="479"/>
      <c r="BC437" s="151"/>
      <c r="BD437" s="66"/>
      <c r="BE437" s="170">
        <f t="shared" si="325"/>
        <v>0</v>
      </c>
      <c r="BF437" s="339">
        <f t="shared" si="320"/>
        <v>0</v>
      </c>
      <c r="BG437" s="163"/>
      <c r="BH437" s="66"/>
      <c r="BI437" s="170">
        <f t="shared" si="326"/>
        <v>0</v>
      </c>
      <c r="BJ437" s="339">
        <f t="shared" si="327"/>
        <v>0</v>
      </c>
      <c r="BL437" s="66"/>
      <c r="BM437" s="170">
        <f t="shared" si="344"/>
        <v>0</v>
      </c>
      <c r="BN437" s="339">
        <f t="shared" si="345"/>
        <v>0</v>
      </c>
      <c r="BP437" s="66">
        <f t="shared" si="330"/>
        <v>0</v>
      </c>
      <c r="BQ437" s="170">
        <f t="shared" si="331"/>
        <v>0</v>
      </c>
      <c r="BR437" s="339">
        <f t="shared" si="332"/>
        <v>0</v>
      </c>
      <c r="BT437" s="66"/>
      <c r="BU437" s="170">
        <f t="shared" si="333"/>
        <v>0</v>
      </c>
      <c r="BV437" s="339">
        <f t="shared" si="334"/>
        <v>0</v>
      </c>
      <c r="BX437" s="418">
        <f t="shared" si="335"/>
        <v>0</v>
      </c>
      <c r="BY437" s="170">
        <f t="shared" si="336"/>
        <v>0</v>
      </c>
      <c r="BZ437" s="339">
        <v>0</v>
      </c>
      <c r="CB437" s="418">
        <f t="shared" si="337"/>
        <v>0</v>
      </c>
      <c r="CC437" s="170">
        <f t="shared" si="338"/>
        <v>0</v>
      </c>
      <c r="CD437" s="339">
        <v>0</v>
      </c>
      <c r="CF437" s="418">
        <v>0</v>
      </c>
      <c r="CG437" s="170">
        <v>0</v>
      </c>
      <c r="CH437" s="339">
        <v>0</v>
      </c>
      <c r="CJ437" s="418">
        <v>0</v>
      </c>
      <c r="CK437" s="170">
        <v>0</v>
      </c>
      <c r="CL437" s="339">
        <v>0</v>
      </c>
    </row>
    <row r="438" spans="1:96" ht="15" customHeight="1" outlineLevel="2">
      <c r="A438" s="193" t="s">
        <v>15</v>
      </c>
      <c r="B438" s="192">
        <v>93665</v>
      </c>
      <c r="C438" s="13" t="s">
        <v>13694</v>
      </c>
      <c r="D438" s="593" t="str">
        <f>IF(B438="","",IFERROR(VLOOKUP(B438,'SINAPI12-24'!$A$5:$H$17812,2,FALSE),VLOOKUP(ORÇAMENTO!B438,COMPOSIÇÕES!$A$9:$G$412,3,FALSE)))</f>
        <v>DISJUNTOR BIPOLAR TIPO DIN, CORRENTE NOMINAL DE 40A - FORNECIMENTO E INSTALAÇÃO. AF_10/2020</v>
      </c>
      <c r="E438" s="614" t="str">
        <f>IF(B438="","",IFERROR(VLOOKUP(B438,'SINAPI12-24'!$A$5:$H$17812,3,FALSE),VLOOKUP(ORÇAMENTO!B438,COMPOSIÇÕES!$A$9:$G$412,4,FALSE)))</f>
        <v>UN</v>
      </c>
      <c r="F438" s="112">
        <v>2</v>
      </c>
      <c r="G438" s="615"/>
      <c r="H438" s="110">
        <v>0.29310000000000003</v>
      </c>
      <c r="I438" s="104">
        <f t="shared" si="343"/>
        <v>0</v>
      </c>
      <c r="J438" s="471">
        <f t="shared" si="340"/>
        <v>0</v>
      </c>
      <c r="K438" s="890"/>
      <c r="L438" s="66"/>
      <c r="M438" s="170"/>
      <c r="N438" s="339"/>
      <c r="O438" s="277"/>
      <c r="P438" s="66"/>
      <c r="Q438" s="170"/>
      <c r="R438" s="339"/>
      <c r="S438" s="330"/>
      <c r="T438" s="354"/>
      <c r="U438" s="170"/>
      <c r="V438" s="363"/>
      <c r="W438" s="21"/>
      <c r="X438" s="354"/>
      <c r="Y438" s="168"/>
      <c r="Z438" s="341"/>
      <c r="AA438" s="277"/>
      <c r="AB438" s="354"/>
      <c r="AC438" s="168"/>
      <c r="AD438" s="341"/>
      <c r="AE438" s="277"/>
      <c r="AF438" s="66"/>
      <c r="AG438" s="170"/>
      <c r="AH438" s="339"/>
      <c r="AI438" s="277"/>
      <c r="AJ438" s="66"/>
      <c r="AK438" s="170"/>
      <c r="AL438" s="339"/>
      <c r="AM438" s="151"/>
      <c r="AN438" s="66"/>
      <c r="AO438" s="170"/>
      <c r="AP438" s="339"/>
      <c r="AQ438" s="151"/>
      <c r="AR438" s="66"/>
      <c r="AS438" s="170"/>
      <c r="AT438" s="339"/>
      <c r="AU438" s="151"/>
      <c r="AV438" s="364"/>
      <c r="AW438" s="170"/>
      <c r="AX438" s="479"/>
      <c r="AY438" s="151"/>
      <c r="AZ438" s="297"/>
      <c r="BA438" s="170"/>
      <c r="BB438" s="479"/>
      <c r="BC438" s="151"/>
      <c r="BD438" s="66"/>
      <c r="BE438" s="170">
        <f t="shared" si="325"/>
        <v>0</v>
      </c>
      <c r="BF438" s="339">
        <f t="shared" si="320"/>
        <v>0</v>
      </c>
      <c r="BG438" s="163"/>
      <c r="BH438" s="66"/>
      <c r="BI438" s="170">
        <f t="shared" si="326"/>
        <v>0</v>
      </c>
      <c r="BJ438" s="339">
        <f t="shared" si="327"/>
        <v>0</v>
      </c>
      <c r="BL438" s="66"/>
      <c r="BM438" s="170">
        <f t="shared" si="344"/>
        <v>0</v>
      </c>
      <c r="BN438" s="339">
        <f t="shared" si="345"/>
        <v>0</v>
      </c>
      <c r="BP438" s="66">
        <f t="shared" si="330"/>
        <v>0</v>
      </c>
      <c r="BQ438" s="170">
        <f t="shared" si="331"/>
        <v>0</v>
      </c>
      <c r="BR438" s="339">
        <f t="shared" si="332"/>
        <v>0</v>
      </c>
      <c r="BT438" s="66"/>
      <c r="BU438" s="170">
        <f t="shared" si="333"/>
        <v>0</v>
      </c>
      <c r="BV438" s="339">
        <f t="shared" si="334"/>
        <v>0</v>
      </c>
      <c r="BX438" s="418">
        <f t="shared" si="335"/>
        <v>0</v>
      </c>
      <c r="BY438" s="170">
        <f t="shared" si="336"/>
        <v>0</v>
      </c>
      <c r="BZ438" s="339">
        <v>0</v>
      </c>
      <c r="CB438" s="418">
        <f t="shared" si="337"/>
        <v>0</v>
      </c>
      <c r="CC438" s="170">
        <f t="shared" si="338"/>
        <v>0</v>
      </c>
      <c r="CD438" s="339">
        <v>0</v>
      </c>
      <c r="CF438" s="418">
        <v>0</v>
      </c>
      <c r="CG438" s="170">
        <v>0</v>
      </c>
      <c r="CH438" s="339">
        <v>0</v>
      </c>
      <c r="CJ438" s="418">
        <v>0</v>
      </c>
      <c r="CK438" s="170">
        <v>0</v>
      </c>
      <c r="CL438" s="339">
        <v>0</v>
      </c>
    </row>
    <row r="439" spans="1:96" ht="15" customHeight="1" outlineLevel="2">
      <c r="A439" s="140" t="s">
        <v>15</v>
      </c>
      <c r="B439" s="107">
        <v>93670</v>
      </c>
      <c r="C439" s="13" t="s">
        <v>13695</v>
      </c>
      <c r="D439" s="593" t="str">
        <f>IF(B439="","",IFERROR(VLOOKUP(B439,'SINAPI12-24'!$A$5:$H$17812,2,FALSE),VLOOKUP(ORÇAMENTO!B439,COMPOSIÇÕES!$A$9:$G$412,3,FALSE)))</f>
        <v>DISJUNTOR TRIPOLAR TIPO DIN, CORRENTE NOMINAL DE 25A - FORNECIMENTO E INSTALAÇÃO. AF_10/2020</v>
      </c>
      <c r="E439" s="614" t="str">
        <f>IF(B439="","",IFERROR(VLOOKUP(B439,'SINAPI12-24'!$A$5:$H$17812,3,FALSE),VLOOKUP(ORÇAMENTO!B439,COMPOSIÇÕES!$A$9:$G$412,4,FALSE)))</f>
        <v>UN</v>
      </c>
      <c r="F439" s="112">
        <v>7</v>
      </c>
      <c r="G439" s="615"/>
      <c r="H439" s="110">
        <v>0.29310000000000003</v>
      </c>
      <c r="I439" s="104">
        <f t="shared" si="343"/>
        <v>0</v>
      </c>
      <c r="J439" s="471">
        <f t="shared" si="340"/>
        <v>0</v>
      </c>
      <c r="K439" s="890"/>
      <c r="L439" s="66"/>
      <c r="M439" s="170"/>
      <c r="N439" s="339"/>
      <c r="O439" s="277"/>
      <c r="P439" s="66"/>
      <c r="Q439" s="170"/>
      <c r="R439" s="339"/>
      <c r="S439" s="330"/>
      <c r="T439" s="354"/>
      <c r="U439" s="170"/>
      <c r="V439" s="363"/>
      <c r="W439" s="21"/>
      <c r="X439" s="354"/>
      <c r="Y439" s="168"/>
      <c r="Z439" s="341"/>
      <c r="AA439" s="277"/>
      <c r="AB439" s="354"/>
      <c r="AC439" s="168"/>
      <c r="AD439" s="341"/>
      <c r="AE439" s="277"/>
      <c r="AF439" s="66"/>
      <c r="AG439" s="170"/>
      <c r="AH439" s="339"/>
      <c r="AI439" s="277"/>
      <c r="AJ439" s="66"/>
      <c r="AK439" s="170"/>
      <c r="AL439" s="339"/>
      <c r="AM439" s="151"/>
      <c r="AN439" s="66"/>
      <c r="AO439" s="170"/>
      <c r="AP439" s="339"/>
      <c r="AQ439" s="151"/>
      <c r="AR439" s="66"/>
      <c r="AS439" s="170"/>
      <c r="AT439" s="339"/>
      <c r="AU439" s="151"/>
      <c r="AV439" s="364"/>
      <c r="AW439" s="170"/>
      <c r="AX439" s="479"/>
      <c r="AY439" s="151"/>
      <c r="AZ439" s="297"/>
      <c r="BA439" s="170"/>
      <c r="BB439" s="479"/>
      <c r="BC439" s="151"/>
      <c r="BD439" s="66"/>
      <c r="BE439" s="170">
        <f t="shared" si="325"/>
        <v>0</v>
      </c>
      <c r="BF439" s="339">
        <f t="shared" si="320"/>
        <v>0</v>
      </c>
      <c r="BG439" s="163"/>
      <c r="BH439" s="66"/>
      <c r="BI439" s="170">
        <f t="shared" si="326"/>
        <v>0</v>
      </c>
      <c r="BJ439" s="339">
        <f t="shared" si="327"/>
        <v>0</v>
      </c>
      <c r="BL439" s="66"/>
      <c r="BM439" s="170">
        <f t="shared" si="344"/>
        <v>0</v>
      </c>
      <c r="BN439" s="339">
        <f t="shared" si="345"/>
        <v>0</v>
      </c>
      <c r="BP439" s="66">
        <f t="shared" si="330"/>
        <v>0</v>
      </c>
      <c r="BQ439" s="170">
        <f t="shared" si="331"/>
        <v>0</v>
      </c>
      <c r="BR439" s="339">
        <f t="shared" si="332"/>
        <v>0</v>
      </c>
      <c r="BT439" s="66"/>
      <c r="BU439" s="170">
        <f t="shared" si="333"/>
        <v>0</v>
      </c>
      <c r="BV439" s="339">
        <f t="shared" si="334"/>
        <v>0</v>
      </c>
      <c r="BX439" s="418">
        <f t="shared" si="335"/>
        <v>0</v>
      </c>
      <c r="BY439" s="170">
        <f t="shared" si="336"/>
        <v>0</v>
      </c>
      <c r="BZ439" s="339">
        <v>0</v>
      </c>
      <c r="CB439" s="418">
        <f t="shared" si="337"/>
        <v>0</v>
      </c>
      <c r="CC439" s="170">
        <f t="shared" si="338"/>
        <v>0</v>
      </c>
      <c r="CD439" s="339">
        <v>0</v>
      </c>
      <c r="CF439" s="418">
        <v>0</v>
      </c>
      <c r="CG439" s="170">
        <v>0</v>
      </c>
      <c r="CH439" s="339">
        <v>0</v>
      </c>
      <c r="CJ439" s="418">
        <v>0</v>
      </c>
      <c r="CK439" s="170">
        <v>0</v>
      </c>
      <c r="CL439" s="339">
        <v>0</v>
      </c>
    </row>
    <row r="440" spans="1:96" ht="15" customHeight="1" outlineLevel="2">
      <c r="A440" s="140" t="s">
        <v>15</v>
      </c>
      <c r="B440" s="107">
        <v>93671</v>
      </c>
      <c r="C440" s="13" t="s">
        <v>13696</v>
      </c>
      <c r="D440" s="593" t="str">
        <f>IF(B440="","",IFERROR(VLOOKUP(B440,'SINAPI12-24'!$A$5:$H$17812,2,FALSE),VLOOKUP(ORÇAMENTO!B440,COMPOSIÇÕES!$A$9:$G$412,3,FALSE)))</f>
        <v>DISJUNTOR TRIPOLAR TIPO DIN, CORRENTE NOMINAL DE 32A - FORNECIMENTO E INSTALAÇÃO. AF_10/2020</v>
      </c>
      <c r="E440" s="614" t="str">
        <f>IF(B440="","",IFERROR(VLOOKUP(B440,'SINAPI12-24'!$A$5:$H$17812,3,FALSE),VLOOKUP(ORÇAMENTO!B440,COMPOSIÇÕES!$A$9:$G$412,4,FALSE)))</f>
        <v>UN</v>
      </c>
      <c r="F440" s="112">
        <v>2</v>
      </c>
      <c r="G440" s="615"/>
      <c r="H440" s="110">
        <v>0.29310000000000003</v>
      </c>
      <c r="I440" s="104">
        <f t="shared" si="343"/>
        <v>0</v>
      </c>
      <c r="J440" s="471">
        <f t="shared" si="340"/>
        <v>0</v>
      </c>
      <c r="K440" s="890"/>
      <c r="L440" s="66"/>
      <c r="M440" s="170"/>
      <c r="N440" s="339"/>
      <c r="O440" s="277"/>
      <c r="P440" s="66"/>
      <c r="Q440" s="170"/>
      <c r="R440" s="339"/>
      <c r="S440" s="330"/>
      <c r="T440" s="354"/>
      <c r="U440" s="170"/>
      <c r="V440" s="363"/>
      <c r="W440" s="21"/>
      <c r="X440" s="354"/>
      <c r="Y440" s="168"/>
      <c r="Z440" s="341"/>
      <c r="AA440" s="277"/>
      <c r="AB440" s="354"/>
      <c r="AC440" s="168"/>
      <c r="AD440" s="341"/>
      <c r="AE440" s="277"/>
      <c r="AF440" s="66"/>
      <c r="AG440" s="170"/>
      <c r="AH440" s="339"/>
      <c r="AI440" s="277"/>
      <c r="AJ440" s="66"/>
      <c r="AK440" s="170"/>
      <c r="AL440" s="339"/>
      <c r="AM440" s="151"/>
      <c r="AN440" s="66"/>
      <c r="AO440" s="170"/>
      <c r="AP440" s="339"/>
      <c r="AQ440" s="151"/>
      <c r="AR440" s="66"/>
      <c r="AS440" s="170"/>
      <c r="AT440" s="339"/>
      <c r="AU440" s="151"/>
      <c r="AV440" s="364"/>
      <c r="AW440" s="170"/>
      <c r="AX440" s="479"/>
      <c r="AY440" s="151"/>
      <c r="AZ440" s="297"/>
      <c r="BA440" s="170"/>
      <c r="BB440" s="479"/>
      <c r="BC440" s="151"/>
      <c r="BD440" s="66"/>
      <c r="BE440" s="170">
        <f t="shared" si="325"/>
        <v>0</v>
      </c>
      <c r="BF440" s="339">
        <f t="shared" si="320"/>
        <v>0</v>
      </c>
      <c r="BG440" s="163"/>
      <c r="BH440" s="66"/>
      <c r="BI440" s="170">
        <f t="shared" si="326"/>
        <v>0</v>
      </c>
      <c r="BJ440" s="339">
        <f t="shared" si="327"/>
        <v>0</v>
      </c>
      <c r="BL440" s="66"/>
      <c r="BM440" s="170">
        <f t="shared" si="344"/>
        <v>0</v>
      </c>
      <c r="BN440" s="339">
        <f t="shared" si="345"/>
        <v>0</v>
      </c>
      <c r="BP440" s="66">
        <f t="shared" si="330"/>
        <v>0</v>
      </c>
      <c r="BQ440" s="170">
        <f t="shared" si="331"/>
        <v>0</v>
      </c>
      <c r="BR440" s="339">
        <f t="shared" si="332"/>
        <v>0</v>
      </c>
      <c r="BT440" s="66"/>
      <c r="BU440" s="170">
        <f t="shared" si="333"/>
        <v>0</v>
      </c>
      <c r="BV440" s="339">
        <f t="shared" si="334"/>
        <v>0</v>
      </c>
      <c r="BX440" s="418">
        <f t="shared" si="335"/>
        <v>0</v>
      </c>
      <c r="BY440" s="170">
        <f t="shared" si="336"/>
        <v>0</v>
      </c>
      <c r="BZ440" s="339">
        <v>0</v>
      </c>
      <c r="CB440" s="418">
        <f t="shared" si="337"/>
        <v>0</v>
      </c>
      <c r="CC440" s="170">
        <f t="shared" si="338"/>
        <v>0</v>
      </c>
      <c r="CD440" s="339">
        <v>0</v>
      </c>
      <c r="CF440" s="418">
        <v>0</v>
      </c>
      <c r="CG440" s="170">
        <v>0</v>
      </c>
      <c r="CH440" s="339">
        <v>0</v>
      </c>
      <c r="CJ440" s="418">
        <v>0</v>
      </c>
      <c r="CK440" s="170">
        <v>0</v>
      </c>
      <c r="CL440" s="339">
        <v>0</v>
      </c>
    </row>
    <row r="441" spans="1:96" ht="15" customHeight="1" outlineLevel="2">
      <c r="A441" s="140" t="s">
        <v>15</v>
      </c>
      <c r="B441" s="107">
        <v>93673</v>
      </c>
      <c r="C441" s="13" t="s">
        <v>13697</v>
      </c>
      <c r="D441" s="593" t="str">
        <f>IF(B441="","",IFERROR(VLOOKUP(B441,'SINAPI12-24'!$A$5:$H$17812,2,FALSE),VLOOKUP(ORÇAMENTO!B441,COMPOSIÇÕES!$A$9:$G$412,3,FALSE)))</f>
        <v>DISJUNTOR TRIPOLAR TIPO DIN, CORRENTE NOMINAL DE 50A - FORNECIMENTO E INSTALAÇÃO. AF_10/2020</v>
      </c>
      <c r="E441" s="614" t="str">
        <f>IF(B441="","",IFERROR(VLOOKUP(B441,'SINAPI12-24'!$A$5:$H$17812,3,FALSE),VLOOKUP(ORÇAMENTO!B441,COMPOSIÇÕES!$A$9:$G$412,4,FALSE)))</f>
        <v>UN</v>
      </c>
      <c r="F441" s="112">
        <v>2</v>
      </c>
      <c r="G441" s="615"/>
      <c r="H441" s="110">
        <v>0.29310000000000003</v>
      </c>
      <c r="I441" s="104">
        <f t="shared" si="343"/>
        <v>0</v>
      </c>
      <c r="J441" s="471">
        <f t="shared" si="340"/>
        <v>0</v>
      </c>
      <c r="K441" s="890"/>
      <c r="L441" s="66"/>
      <c r="M441" s="170"/>
      <c r="N441" s="339"/>
      <c r="O441" s="277"/>
      <c r="P441" s="66"/>
      <c r="Q441" s="170"/>
      <c r="R441" s="339"/>
      <c r="S441" s="330"/>
      <c r="T441" s="354"/>
      <c r="U441" s="170"/>
      <c r="V441" s="363"/>
      <c r="W441" s="21"/>
      <c r="X441" s="354"/>
      <c r="Y441" s="168"/>
      <c r="Z441" s="341"/>
      <c r="AA441" s="277"/>
      <c r="AB441" s="354"/>
      <c r="AC441" s="168"/>
      <c r="AD441" s="341"/>
      <c r="AE441" s="277"/>
      <c r="AF441" s="66"/>
      <c r="AG441" s="170"/>
      <c r="AH441" s="339"/>
      <c r="AI441" s="277"/>
      <c r="AJ441" s="66"/>
      <c r="AK441" s="170"/>
      <c r="AL441" s="339"/>
      <c r="AM441" s="151"/>
      <c r="AN441" s="66"/>
      <c r="AO441" s="170"/>
      <c r="AP441" s="339"/>
      <c r="AQ441" s="151"/>
      <c r="AR441" s="66"/>
      <c r="AS441" s="170"/>
      <c r="AT441" s="339"/>
      <c r="AU441" s="151"/>
      <c r="AV441" s="364"/>
      <c r="AW441" s="170"/>
      <c r="AX441" s="479"/>
      <c r="AY441" s="151"/>
      <c r="AZ441" s="297"/>
      <c r="BA441" s="170"/>
      <c r="BB441" s="479"/>
      <c r="BC441" s="151"/>
      <c r="BD441" s="66"/>
      <c r="BE441" s="170">
        <f t="shared" si="325"/>
        <v>0</v>
      </c>
      <c r="BF441" s="339">
        <f t="shared" si="320"/>
        <v>0</v>
      </c>
      <c r="BG441" s="163"/>
      <c r="BH441" s="66"/>
      <c r="BI441" s="170">
        <f t="shared" si="326"/>
        <v>0</v>
      </c>
      <c r="BJ441" s="339">
        <f t="shared" si="327"/>
        <v>0</v>
      </c>
      <c r="BL441" s="66"/>
      <c r="BM441" s="170">
        <f t="shared" si="344"/>
        <v>0</v>
      </c>
      <c r="BN441" s="339">
        <f t="shared" si="345"/>
        <v>0</v>
      </c>
      <c r="BP441" s="66">
        <f t="shared" si="330"/>
        <v>0</v>
      </c>
      <c r="BQ441" s="170">
        <f t="shared" si="331"/>
        <v>0</v>
      </c>
      <c r="BR441" s="339">
        <f t="shared" si="332"/>
        <v>0</v>
      </c>
      <c r="BT441" s="66"/>
      <c r="BU441" s="170">
        <f t="shared" si="333"/>
        <v>0</v>
      </c>
      <c r="BV441" s="339">
        <f t="shared" si="334"/>
        <v>0</v>
      </c>
      <c r="BX441" s="418">
        <f t="shared" si="335"/>
        <v>0</v>
      </c>
      <c r="BY441" s="170">
        <f t="shared" si="336"/>
        <v>0</v>
      </c>
      <c r="BZ441" s="339">
        <v>0</v>
      </c>
      <c r="CB441" s="418">
        <f t="shared" si="337"/>
        <v>0</v>
      </c>
      <c r="CC441" s="170">
        <f t="shared" si="338"/>
        <v>0</v>
      </c>
      <c r="CD441" s="339">
        <v>0</v>
      </c>
      <c r="CF441" s="418">
        <v>0</v>
      </c>
      <c r="CG441" s="170">
        <v>0</v>
      </c>
      <c r="CH441" s="339">
        <v>0</v>
      </c>
      <c r="CJ441" s="418">
        <v>0</v>
      </c>
      <c r="CK441" s="170">
        <v>0</v>
      </c>
      <c r="CL441" s="339">
        <v>0</v>
      </c>
    </row>
    <row r="442" spans="1:96" ht="15" customHeight="1" outlineLevel="2">
      <c r="A442" s="193" t="s">
        <v>106</v>
      </c>
      <c r="B442" s="108">
        <v>8490</v>
      </c>
      <c r="C442" s="13" t="s">
        <v>13698</v>
      </c>
      <c r="D442" s="593" t="s">
        <v>13790</v>
      </c>
      <c r="E442" s="614" t="s">
        <v>123</v>
      </c>
      <c r="F442" s="112">
        <v>1</v>
      </c>
      <c r="G442" s="615"/>
      <c r="H442" s="110">
        <v>0.29310000000000003</v>
      </c>
      <c r="I442" s="104">
        <f t="shared" si="343"/>
        <v>0</v>
      </c>
      <c r="J442" s="471">
        <f t="shared" si="340"/>
        <v>0</v>
      </c>
      <c r="K442" s="890"/>
      <c r="L442" s="66"/>
      <c r="M442" s="170"/>
      <c r="N442" s="339"/>
      <c r="O442" s="277"/>
      <c r="P442" s="66"/>
      <c r="Q442" s="170"/>
      <c r="R442" s="339"/>
      <c r="S442" s="330"/>
      <c r="T442" s="354"/>
      <c r="U442" s="170"/>
      <c r="V442" s="363"/>
      <c r="W442" s="21"/>
      <c r="X442" s="354"/>
      <c r="Y442" s="168"/>
      <c r="Z442" s="341"/>
      <c r="AA442" s="277"/>
      <c r="AB442" s="354"/>
      <c r="AC442" s="168"/>
      <c r="AD442" s="341"/>
      <c r="AE442" s="277"/>
      <c r="AF442" s="66"/>
      <c r="AG442" s="170"/>
      <c r="AH442" s="339"/>
      <c r="AI442" s="277"/>
      <c r="AJ442" s="66"/>
      <c r="AK442" s="170"/>
      <c r="AL442" s="339"/>
      <c r="AM442" s="151"/>
      <c r="AN442" s="66"/>
      <c r="AO442" s="170"/>
      <c r="AP442" s="339"/>
      <c r="AQ442" s="151"/>
      <c r="AR442" s="66"/>
      <c r="AS442" s="170"/>
      <c r="AT442" s="339"/>
      <c r="AU442" s="151"/>
      <c r="AV442" s="364"/>
      <c r="AW442" s="170"/>
      <c r="AX442" s="479"/>
      <c r="AY442" s="151"/>
      <c r="AZ442" s="297"/>
      <c r="BA442" s="170"/>
      <c r="BB442" s="479"/>
      <c r="BC442" s="151"/>
      <c r="BD442" s="66"/>
      <c r="BE442" s="170">
        <f t="shared" si="325"/>
        <v>0</v>
      </c>
      <c r="BF442" s="339">
        <f t="shared" si="320"/>
        <v>0</v>
      </c>
      <c r="BG442" s="163"/>
      <c r="BH442" s="66"/>
      <c r="BI442" s="170">
        <f t="shared" si="326"/>
        <v>0</v>
      </c>
      <c r="BJ442" s="339">
        <f t="shared" si="327"/>
        <v>0</v>
      </c>
      <c r="BL442" s="66"/>
      <c r="BM442" s="170">
        <f t="shared" si="344"/>
        <v>0</v>
      </c>
      <c r="BN442" s="339">
        <f t="shared" si="345"/>
        <v>0</v>
      </c>
      <c r="BP442" s="66">
        <f t="shared" si="330"/>
        <v>0</v>
      </c>
      <c r="BQ442" s="170">
        <f t="shared" si="331"/>
        <v>0</v>
      </c>
      <c r="BR442" s="339">
        <f t="shared" si="332"/>
        <v>0</v>
      </c>
      <c r="BT442" s="66"/>
      <c r="BU442" s="170">
        <f t="shared" si="333"/>
        <v>0</v>
      </c>
      <c r="BV442" s="339">
        <f t="shared" si="334"/>
        <v>0</v>
      </c>
      <c r="BX442" s="418">
        <f t="shared" si="335"/>
        <v>0</v>
      </c>
      <c r="BY442" s="170">
        <f t="shared" si="336"/>
        <v>0</v>
      </c>
      <c r="BZ442" s="339">
        <v>0</v>
      </c>
      <c r="CB442" s="418">
        <f t="shared" si="337"/>
        <v>0</v>
      </c>
      <c r="CC442" s="170">
        <f t="shared" si="338"/>
        <v>0</v>
      </c>
      <c r="CD442" s="339">
        <v>0</v>
      </c>
      <c r="CF442" s="418">
        <v>0</v>
      </c>
      <c r="CG442" s="170">
        <v>0</v>
      </c>
      <c r="CH442" s="339">
        <v>0</v>
      </c>
      <c r="CJ442" s="418">
        <v>0</v>
      </c>
      <c r="CK442" s="170">
        <v>0</v>
      </c>
      <c r="CL442" s="339">
        <v>0</v>
      </c>
    </row>
    <row r="443" spans="1:96" ht="15" customHeight="1" outlineLevel="2">
      <c r="A443" s="140" t="s">
        <v>15</v>
      </c>
      <c r="B443" s="107">
        <v>101894</v>
      </c>
      <c r="C443" s="13" t="s">
        <v>13699</v>
      </c>
      <c r="D443" s="593" t="str">
        <f>IF(B443="","",IFERROR(VLOOKUP(B443,'SINAPI12-24'!$A$5:$H$17812,2,FALSE),VLOOKUP(ORÇAMENTO!B443,COMPOSIÇÕES!$A$9:$G$412,3,FALSE)))</f>
        <v>DISJUNTOR TRIPOLAR TIPO NEMA, CORRENTE NOMINAL DE 60 ATÉ 100A - FORNECIMENTO E INSTALAÇÃO. AF_10/2020</v>
      </c>
      <c r="E443" s="614" t="str">
        <f>IF(B443="","",IFERROR(VLOOKUP(B443,'SINAPI12-24'!$A$5:$H$17812,3,FALSE),VLOOKUP(ORÇAMENTO!B443,COMPOSIÇÕES!$A$9:$G$412,4,FALSE)))</f>
        <v>UN</v>
      </c>
      <c r="F443" s="112">
        <v>4</v>
      </c>
      <c r="G443" s="615"/>
      <c r="H443" s="110">
        <v>0.29310000000000003</v>
      </c>
      <c r="I443" s="104">
        <f t="shared" si="343"/>
        <v>0</v>
      </c>
      <c r="J443" s="471">
        <f t="shared" si="340"/>
        <v>0</v>
      </c>
      <c r="K443" s="890"/>
      <c r="L443" s="66"/>
      <c r="M443" s="170"/>
      <c r="N443" s="339"/>
      <c r="O443" s="277"/>
      <c r="P443" s="66"/>
      <c r="Q443" s="170"/>
      <c r="R443" s="339"/>
      <c r="S443" s="330"/>
      <c r="T443" s="354"/>
      <c r="U443" s="170"/>
      <c r="V443" s="363"/>
      <c r="W443" s="21"/>
      <c r="X443" s="354"/>
      <c r="Y443" s="168"/>
      <c r="Z443" s="341"/>
      <c r="AA443" s="277"/>
      <c r="AB443" s="354"/>
      <c r="AC443" s="168"/>
      <c r="AD443" s="341"/>
      <c r="AE443" s="277"/>
      <c r="AF443" s="66"/>
      <c r="AG443" s="170"/>
      <c r="AH443" s="339"/>
      <c r="AI443" s="277"/>
      <c r="AJ443" s="66"/>
      <c r="AK443" s="170"/>
      <c r="AL443" s="339"/>
      <c r="AM443" s="151"/>
      <c r="AN443" s="66"/>
      <c r="AO443" s="170"/>
      <c r="AP443" s="339"/>
      <c r="AQ443" s="151"/>
      <c r="AR443" s="66"/>
      <c r="AS443" s="170"/>
      <c r="AT443" s="339"/>
      <c r="AU443" s="151"/>
      <c r="AV443" s="364"/>
      <c r="AW443" s="170"/>
      <c r="AX443" s="479"/>
      <c r="AY443" s="151"/>
      <c r="AZ443" s="297"/>
      <c r="BA443" s="170"/>
      <c r="BB443" s="479"/>
      <c r="BC443" s="151"/>
      <c r="BD443" s="66"/>
      <c r="BE443" s="170">
        <f t="shared" si="325"/>
        <v>0</v>
      </c>
      <c r="BF443" s="339">
        <f t="shared" ref="BF443:BF497" si="346">BD443/($F443-$X443-$AZ443)</f>
        <v>0</v>
      </c>
      <c r="BG443" s="163"/>
      <c r="BH443" s="66"/>
      <c r="BI443" s="170">
        <f t="shared" si="326"/>
        <v>0</v>
      </c>
      <c r="BJ443" s="339">
        <f t="shared" si="327"/>
        <v>0</v>
      </c>
      <c r="BL443" s="66"/>
      <c r="BM443" s="170">
        <f t="shared" si="344"/>
        <v>0</v>
      </c>
      <c r="BN443" s="339">
        <f t="shared" si="345"/>
        <v>0</v>
      </c>
      <c r="BP443" s="66">
        <f t="shared" si="330"/>
        <v>0</v>
      </c>
      <c r="BQ443" s="170">
        <f t="shared" si="331"/>
        <v>0</v>
      </c>
      <c r="BR443" s="339">
        <f t="shared" si="332"/>
        <v>0</v>
      </c>
      <c r="BT443" s="66"/>
      <c r="BU443" s="170">
        <f t="shared" si="333"/>
        <v>0</v>
      </c>
      <c r="BV443" s="339">
        <f t="shared" si="334"/>
        <v>0</v>
      </c>
      <c r="BX443" s="418">
        <f t="shared" si="335"/>
        <v>0</v>
      </c>
      <c r="BY443" s="170">
        <f t="shared" si="336"/>
        <v>0</v>
      </c>
      <c r="BZ443" s="339">
        <v>0</v>
      </c>
      <c r="CB443" s="418">
        <f t="shared" si="337"/>
        <v>0</v>
      </c>
      <c r="CC443" s="170">
        <f t="shared" si="338"/>
        <v>0</v>
      </c>
      <c r="CD443" s="339">
        <v>0</v>
      </c>
      <c r="CF443" s="418">
        <v>0</v>
      </c>
      <c r="CG443" s="170">
        <v>0</v>
      </c>
      <c r="CH443" s="339">
        <v>0</v>
      </c>
      <c r="CJ443" s="418">
        <v>0</v>
      </c>
      <c r="CK443" s="170">
        <v>0</v>
      </c>
      <c r="CL443" s="339">
        <v>0</v>
      </c>
    </row>
    <row r="444" spans="1:96" ht="15" customHeight="1" outlineLevel="2">
      <c r="A444" s="140" t="s">
        <v>15</v>
      </c>
      <c r="B444" s="107">
        <v>101898</v>
      </c>
      <c r="C444" s="13" t="s">
        <v>13700</v>
      </c>
      <c r="D444" s="593" t="str">
        <f>IF(B444="","",IFERROR(VLOOKUP(B444,'SINAPI12-24'!$A$5:$H$17812,2,FALSE),VLOOKUP(ORÇAMENTO!B444,COMPOSIÇÕES!$A$9:$G$412,3,FALSE)))</f>
        <v>DISJUNTOR TERMOMAGNÉTICO TRIPOLAR , CORRENTE NOMINAL DE 400A - FORNECIMENTO E INSTALAÇÃO. AF_10/2020</v>
      </c>
      <c r="E444" s="614" t="str">
        <f>IF(B444="","",IFERROR(VLOOKUP(B444,'SINAPI12-24'!$A$5:$H$17812,3,FALSE),VLOOKUP(ORÇAMENTO!B444,COMPOSIÇÕES!$A$9:$G$412,4,FALSE)))</f>
        <v>UN</v>
      </c>
      <c r="F444" s="112">
        <v>1</v>
      </c>
      <c r="G444" s="615"/>
      <c r="H444" s="110">
        <v>0.29310000000000003</v>
      </c>
      <c r="I444" s="104">
        <f t="shared" si="343"/>
        <v>0</v>
      </c>
      <c r="J444" s="471">
        <f t="shared" si="340"/>
        <v>0</v>
      </c>
      <c r="K444" s="890"/>
      <c r="L444" s="66"/>
      <c r="M444" s="170"/>
      <c r="N444" s="339"/>
      <c r="O444" s="277"/>
      <c r="P444" s="66"/>
      <c r="Q444" s="170"/>
      <c r="R444" s="339"/>
      <c r="S444" s="330"/>
      <c r="T444" s="354"/>
      <c r="U444" s="170"/>
      <c r="V444" s="363"/>
      <c r="W444" s="21"/>
      <c r="X444" s="354"/>
      <c r="Y444" s="168"/>
      <c r="Z444" s="341"/>
      <c r="AA444" s="277"/>
      <c r="AB444" s="354"/>
      <c r="AC444" s="168"/>
      <c r="AD444" s="341"/>
      <c r="AE444" s="277"/>
      <c r="AF444" s="66"/>
      <c r="AG444" s="170"/>
      <c r="AH444" s="339"/>
      <c r="AI444" s="277"/>
      <c r="AJ444" s="66"/>
      <c r="AK444" s="170"/>
      <c r="AL444" s="339"/>
      <c r="AM444" s="151"/>
      <c r="AN444" s="66"/>
      <c r="AO444" s="170"/>
      <c r="AP444" s="339"/>
      <c r="AQ444" s="151"/>
      <c r="AR444" s="66"/>
      <c r="AS444" s="170"/>
      <c r="AT444" s="339"/>
      <c r="AU444" s="151"/>
      <c r="AV444" s="364"/>
      <c r="AW444" s="170"/>
      <c r="AX444" s="479"/>
      <c r="AY444" s="151"/>
      <c r="AZ444" s="297"/>
      <c r="BA444" s="170"/>
      <c r="BB444" s="479"/>
      <c r="BC444" s="151"/>
      <c r="BD444" s="66"/>
      <c r="BE444" s="170">
        <f t="shared" si="325"/>
        <v>0</v>
      </c>
      <c r="BF444" s="339">
        <f t="shared" si="346"/>
        <v>0</v>
      </c>
      <c r="BG444" s="163"/>
      <c r="BH444" s="66"/>
      <c r="BI444" s="170">
        <f t="shared" si="326"/>
        <v>0</v>
      </c>
      <c r="BJ444" s="339">
        <f t="shared" si="327"/>
        <v>0</v>
      </c>
      <c r="BL444" s="66"/>
      <c r="BM444" s="170">
        <f t="shared" si="344"/>
        <v>0</v>
      </c>
      <c r="BN444" s="339">
        <f t="shared" si="345"/>
        <v>0</v>
      </c>
      <c r="BP444" s="66">
        <f t="shared" si="330"/>
        <v>0</v>
      </c>
      <c r="BQ444" s="170">
        <f t="shared" si="331"/>
        <v>0</v>
      </c>
      <c r="BR444" s="339">
        <f t="shared" si="332"/>
        <v>0</v>
      </c>
      <c r="BT444" s="66"/>
      <c r="BU444" s="170">
        <f t="shared" si="333"/>
        <v>0</v>
      </c>
      <c r="BV444" s="339">
        <f t="shared" si="334"/>
        <v>0</v>
      </c>
      <c r="BX444" s="418">
        <f t="shared" si="335"/>
        <v>0</v>
      </c>
      <c r="BY444" s="170">
        <f t="shared" si="336"/>
        <v>0</v>
      </c>
      <c r="BZ444" s="339">
        <v>0</v>
      </c>
      <c r="CB444" s="418">
        <f t="shared" si="337"/>
        <v>0</v>
      </c>
      <c r="CC444" s="170">
        <f t="shared" si="338"/>
        <v>0</v>
      </c>
      <c r="CD444" s="339">
        <v>0</v>
      </c>
      <c r="CF444" s="418">
        <v>0</v>
      </c>
      <c r="CG444" s="170">
        <v>0</v>
      </c>
      <c r="CH444" s="339">
        <v>0</v>
      </c>
      <c r="CJ444" s="418">
        <v>0</v>
      </c>
      <c r="CK444" s="170">
        <v>0</v>
      </c>
      <c r="CL444" s="339">
        <v>0</v>
      </c>
    </row>
    <row r="445" spans="1:96" ht="15" customHeight="1" outlineLevel="2">
      <c r="A445" s="193" t="s">
        <v>106</v>
      </c>
      <c r="B445" s="194">
        <v>7996</v>
      </c>
      <c r="C445" s="13" t="s">
        <v>13701</v>
      </c>
      <c r="D445" s="593" t="s">
        <v>13791</v>
      </c>
      <c r="E445" s="614" t="s">
        <v>123</v>
      </c>
      <c r="F445" s="112">
        <v>55</v>
      </c>
      <c r="G445" s="615"/>
      <c r="H445" s="110">
        <v>0.29310000000000003</v>
      </c>
      <c r="I445" s="104">
        <f t="shared" si="343"/>
        <v>0</v>
      </c>
      <c r="J445" s="471">
        <f t="shared" si="340"/>
        <v>0</v>
      </c>
      <c r="K445" s="890"/>
      <c r="L445" s="66"/>
      <c r="M445" s="170"/>
      <c r="N445" s="339"/>
      <c r="O445" s="277"/>
      <c r="P445" s="66"/>
      <c r="Q445" s="170"/>
      <c r="R445" s="339"/>
      <c r="S445" s="330"/>
      <c r="T445" s="354"/>
      <c r="U445" s="170"/>
      <c r="V445" s="363"/>
      <c r="W445" s="21"/>
      <c r="X445" s="354"/>
      <c r="Y445" s="168"/>
      <c r="Z445" s="341"/>
      <c r="AA445" s="277"/>
      <c r="AB445" s="354"/>
      <c r="AC445" s="168"/>
      <c r="AD445" s="341"/>
      <c r="AE445" s="277"/>
      <c r="AF445" s="66"/>
      <c r="AG445" s="170"/>
      <c r="AH445" s="339"/>
      <c r="AI445" s="277"/>
      <c r="AJ445" s="66"/>
      <c r="AK445" s="170"/>
      <c r="AL445" s="339"/>
      <c r="AM445" s="151"/>
      <c r="AN445" s="66"/>
      <c r="AO445" s="170"/>
      <c r="AP445" s="339"/>
      <c r="AQ445" s="151"/>
      <c r="AR445" s="66"/>
      <c r="AS445" s="170"/>
      <c r="AT445" s="339"/>
      <c r="AU445" s="151"/>
      <c r="AV445" s="364"/>
      <c r="AW445" s="170"/>
      <c r="AX445" s="479"/>
      <c r="AY445" s="151"/>
      <c r="AZ445" s="297"/>
      <c r="BA445" s="170"/>
      <c r="BB445" s="479"/>
      <c r="BC445" s="151"/>
      <c r="BD445" s="66"/>
      <c r="BE445" s="170">
        <f t="shared" si="325"/>
        <v>0</v>
      </c>
      <c r="BF445" s="339">
        <f t="shared" si="346"/>
        <v>0</v>
      </c>
      <c r="BG445" s="163"/>
      <c r="BH445" s="66"/>
      <c r="BI445" s="170">
        <f t="shared" si="326"/>
        <v>0</v>
      </c>
      <c r="BJ445" s="339">
        <f t="shared" si="327"/>
        <v>0</v>
      </c>
      <c r="BL445" s="66"/>
      <c r="BM445" s="170">
        <f t="shared" si="344"/>
        <v>0</v>
      </c>
      <c r="BN445" s="339">
        <f t="shared" si="345"/>
        <v>0</v>
      </c>
      <c r="BP445" s="66">
        <f t="shared" si="330"/>
        <v>0</v>
      </c>
      <c r="BQ445" s="170">
        <f t="shared" si="331"/>
        <v>0</v>
      </c>
      <c r="BR445" s="339">
        <f t="shared" si="332"/>
        <v>0</v>
      </c>
      <c r="BT445" s="66"/>
      <c r="BU445" s="170">
        <f t="shared" si="333"/>
        <v>0</v>
      </c>
      <c r="BV445" s="339">
        <f t="shared" si="334"/>
        <v>0</v>
      </c>
      <c r="BX445" s="418">
        <f t="shared" si="335"/>
        <v>0</v>
      </c>
      <c r="BY445" s="170">
        <f t="shared" si="336"/>
        <v>0</v>
      </c>
      <c r="BZ445" s="339">
        <v>0</v>
      </c>
      <c r="CB445" s="418">
        <f t="shared" si="337"/>
        <v>0</v>
      </c>
      <c r="CC445" s="170">
        <f t="shared" si="338"/>
        <v>0</v>
      </c>
      <c r="CD445" s="339">
        <v>0</v>
      </c>
      <c r="CF445" s="418">
        <v>0</v>
      </c>
      <c r="CG445" s="170">
        <v>0</v>
      </c>
      <c r="CH445" s="339">
        <v>0</v>
      </c>
      <c r="CJ445" s="418">
        <v>0</v>
      </c>
      <c r="CK445" s="170">
        <v>0</v>
      </c>
      <c r="CL445" s="339">
        <v>0</v>
      </c>
    </row>
    <row r="446" spans="1:96" ht="15" customHeight="1" outlineLevel="2">
      <c r="A446" s="193" t="s">
        <v>13403</v>
      </c>
      <c r="B446" s="194" t="s">
        <v>13395</v>
      </c>
      <c r="C446" s="13" t="s">
        <v>13702</v>
      </c>
      <c r="D446" s="593" t="str">
        <f>IF(B446="","",IFERROR(VLOOKUP(B446,'SINAPI12-24'!$A$5:$H$17812,2,FALSE),VLOOKUP(ORÇAMENTO!B446,COMPOSIÇÕES!$A$9:$G$412,3,FALSE)))</f>
        <v>DISPOSITIVO DPS CLASSE II, 1 POLO, TENSAO MAXIMA DE 275 V, CORRENTE MAXIMA DE *45* KA (TIPO AC)</v>
      </c>
      <c r="E446" s="614" t="str">
        <f>IF(B446="","",IFERROR(VLOOKUP(B446,'SINAPI12-24'!$A$5:$H$17812,3,FALSE),VLOOKUP(ORÇAMENTO!B446,COMPOSIÇÕES!$A$9:$G$412,4,FALSE)))</f>
        <v>UN</v>
      </c>
      <c r="F446" s="112">
        <v>23</v>
      </c>
      <c r="G446" s="615"/>
      <c r="H446" s="110">
        <v>0.29310000000000003</v>
      </c>
      <c r="I446" s="104">
        <f t="shared" si="343"/>
        <v>0</v>
      </c>
      <c r="J446" s="471">
        <f t="shared" si="340"/>
        <v>0</v>
      </c>
      <c r="K446" s="890"/>
      <c r="L446" s="66"/>
      <c r="M446" s="170"/>
      <c r="N446" s="339"/>
      <c r="O446" s="277"/>
      <c r="P446" s="66"/>
      <c r="Q446" s="170"/>
      <c r="R446" s="339"/>
      <c r="S446" s="330"/>
      <c r="T446" s="354"/>
      <c r="U446" s="170"/>
      <c r="V446" s="363"/>
      <c r="W446" s="21"/>
      <c r="X446" s="354"/>
      <c r="Y446" s="168"/>
      <c r="Z446" s="341"/>
      <c r="AA446" s="277"/>
      <c r="AB446" s="354"/>
      <c r="AC446" s="168"/>
      <c r="AD446" s="341"/>
      <c r="AE446" s="277"/>
      <c r="AF446" s="66"/>
      <c r="AG446" s="170"/>
      <c r="AH446" s="339"/>
      <c r="AI446" s="277"/>
      <c r="AJ446" s="66"/>
      <c r="AK446" s="170"/>
      <c r="AL446" s="339"/>
      <c r="AM446" s="151"/>
      <c r="AN446" s="66"/>
      <c r="AO446" s="170"/>
      <c r="AP446" s="339"/>
      <c r="AQ446" s="151"/>
      <c r="AR446" s="66"/>
      <c r="AS446" s="170"/>
      <c r="AT446" s="339"/>
      <c r="AU446" s="151"/>
      <c r="AV446" s="364"/>
      <c r="AW446" s="170"/>
      <c r="AX446" s="479"/>
      <c r="AY446" s="151"/>
      <c r="AZ446" s="297"/>
      <c r="BA446" s="170"/>
      <c r="BB446" s="479"/>
      <c r="BC446" s="151"/>
      <c r="BD446" s="66"/>
      <c r="BE446" s="170">
        <f t="shared" si="325"/>
        <v>0</v>
      </c>
      <c r="BF446" s="339">
        <f t="shared" si="346"/>
        <v>0</v>
      </c>
      <c r="BG446" s="163"/>
      <c r="BH446" s="66"/>
      <c r="BI446" s="170">
        <f t="shared" si="326"/>
        <v>0</v>
      </c>
      <c r="BJ446" s="339">
        <f t="shared" si="327"/>
        <v>0</v>
      </c>
      <c r="BL446" s="66"/>
      <c r="BM446" s="170">
        <f t="shared" si="344"/>
        <v>0</v>
      </c>
      <c r="BN446" s="339">
        <f t="shared" si="345"/>
        <v>0</v>
      </c>
      <c r="BP446" s="66">
        <f t="shared" si="330"/>
        <v>0</v>
      </c>
      <c r="BQ446" s="170">
        <f t="shared" si="331"/>
        <v>0</v>
      </c>
      <c r="BR446" s="339">
        <f t="shared" si="332"/>
        <v>0</v>
      </c>
      <c r="BT446" s="66"/>
      <c r="BU446" s="170">
        <f t="shared" si="333"/>
        <v>0</v>
      </c>
      <c r="BV446" s="339">
        <f t="shared" si="334"/>
        <v>0</v>
      </c>
      <c r="BX446" s="418">
        <f t="shared" si="335"/>
        <v>0</v>
      </c>
      <c r="BY446" s="170">
        <f t="shared" si="336"/>
        <v>0</v>
      </c>
      <c r="BZ446" s="339">
        <v>0</v>
      </c>
      <c r="CB446" s="418">
        <f t="shared" si="337"/>
        <v>0</v>
      </c>
      <c r="CC446" s="170">
        <f t="shared" si="338"/>
        <v>0</v>
      </c>
      <c r="CD446" s="339">
        <v>0</v>
      </c>
      <c r="CF446" s="418">
        <v>0</v>
      </c>
      <c r="CG446" s="170">
        <v>0</v>
      </c>
      <c r="CH446" s="339">
        <v>0</v>
      </c>
      <c r="CJ446" s="418">
        <v>0</v>
      </c>
      <c r="CK446" s="170">
        <v>0</v>
      </c>
      <c r="CL446" s="339">
        <v>0</v>
      </c>
    </row>
    <row r="447" spans="1:96" ht="15" customHeight="1" outlineLevel="1">
      <c r="A447" s="430"/>
      <c r="B447" s="431"/>
      <c r="C447" s="432" t="s">
        <v>437</v>
      </c>
      <c r="D447" s="591" t="s">
        <v>411</v>
      </c>
      <c r="E447" s="433"/>
      <c r="F447" s="434"/>
      <c r="G447" s="435"/>
      <c r="H447" s="436"/>
      <c r="I447" s="435"/>
      <c r="J447" s="437">
        <f>SUM(J448:J458)</f>
        <v>0</v>
      </c>
      <c r="K447" s="890"/>
      <c r="L447" s="266"/>
      <c r="M447" s="267"/>
      <c r="N447" s="356"/>
      <c r="O447" s="277"/>
      <c r="P447" s="266"/>
      <c r="Q447" s="267"/>
      <c r="R447" s="356"/>
      <c r="S447" s="330"/>
      <c r="T447" s="357"/>
      <c r="U447" s="267"/>
      <c r="V447" s="369"/>
      <c r="W447" s="21"/>
      <c r="X447" s="357"/>
      <c r="Y447" s="358"/>
      <c r="Z447" s="359"/>
      <c r="AA447" s="277"/>
      <c r="AB447" s="357"/>
      <c r="AC447" s="358"/>
      <c r="AD447" s="359"/>
      <c r="AE447" s="277"/>
      <c r="AF447" s="266"/>
      <c r="AG447" s="267"/>
      <c r="AH447" s="356"/>
      <c r="AI447" s="277"/>
      <c r="AJ447" s="266"/>
      <c r="AK447" s="267"/>
      <c r="AL447" s="356"/>
      <c r="AM447" s="151"/>
      <c r="AN447" s="266"/>
      <c r="AO447" s="267"/>
      <c r="AP447" s="356"/>
      <c r="AQ447" s="151"/>
      <c r="AR447" s="266"/>
      <c r="AS447" s="267"/>
      <c r="AT447" s="356"/>
      <c r="AU447" s="151"/>
      <c r="AV447" s="357"/>
      <c r="AW447" s="267"/>
      <c r="AX447" s="482"/>
      <c r="AY447" s="151"/>
      <c r="AZ447" s="300"/>
      <c r="BA447" s="267"/>
      <c r="BB447" s="482"/>
      <c r="BC447" s="151"/>
      <c r="BD447" s="266"/>
      <c r="BE447" s="267"/>
      <c r="BF447" s="356"/>
      <c r="BG447" s="163"/>
      <c r="BH447" s="266"/>
      <c r="BI447" s="267"/>
      <c r="BJ447" s="356"/>
      <c r="BL447" s="266"/>
      <c r="BM447" s="267"/>
      <c r="BN447" s="356"/>
      <c r="BP447" s="266"/>
      <c r="BQ447" s="267"/>
      <c r="BR447" s="356"/>
      <c r="BT447" s="266"/>
      <c r="BU447" s="267"/>
      <c r="BV447" s="356"/>
      <c r="BX447" s="300"/>
      <c r="BY447" s="267"/>
      <c r="BZ447" s="356"/>
      <c r="CB447" s="300"/>
      <c r="CC447" s="267"/>
      <c r="CD447" s="356"/>
      <c r="CF447" s="300"/>
      <c r="CG447" s="267"/>
      <c r="CH447" s="356"/>
      <c r="CJ447" s="300"/>
      <c r="CK447" s="267"/>
      <c r="CL447" s="356"/>
    </row>
    <row r="448" spans="1:96" ht="15" customHeight="1" outlineLevel="2">
      <c r="A448" s="193" t="s">
        <v>15</v>
      </c>
      <c r="B448" s="192">
        <v>91834</v>
      </c>
      <c r="C448" s="13" t="s">
        <v>440</v>
      </c>
      <c r="D448" s="593" t="str">
        <f>IF(B448="","",IFERROR(VLOOKUP(B448,'SINAPI12-24'!$A$5:$H$17812,2,FALSE),VLOOKUP(ORÇAMENTO!B448,COMPOSIÇÕES!$A$9:$G$412,3,FALSE)))</f>
        <v>ELETRODUTO FLEXÍVEL CORRUGADO, PVC, DN 25 MM (3/4"), PARA CIRCUITOS TERMINAIS, INSTALADO EM FORRO - FORNECIMENTO E INSTALAÇÃO. AF_03/2023_PA</v>
      </c>
      <c r="E448" s="614" t="str">
        <f>IF(B448="","",IFERROR(VLOOKUP(B448,'SINAPI12-24'!$A$5:$H$17812,3,FALSE),VLOOKUP(ORÇAMENTO!B448,COMPOSIÇÕES!$A$9:$G$412,4,FALSE)))</f>
        <v>M</v>
      </c>
      <c r="F448" s="112">
        <v>727.5</v>
      </c>
      <c r="G448" s="615"/>
      <c r="H448" s="110">
        <v>0.29310000000000003</v>
      </c>
      <c r="I448" s="104">
        <f t="shared" ref="I448:I458" si="347">TRUNC(((G448*$H$37)+G448),2)</f>
        <v>0</v>
      </c>
      <c r="J448" s="471">
        <f t="shared" si="340"/>
        <v>0</v>
      </c>
      <c r="K448" s="890"/>
      <c r="L448" s="69"/>
      <c r="M448" s="114"/>
      <c r="N448" s="336"/>
      <c r="O448" s="277"/>
      <c r="P448" s="69"/>
      <c r="Q448" s="114"/>
      <c r="R448" s="336"/>
      <c r="S448" s="330"/>
      <c r="T448" s="353"/>
      <c r="U448" s="114"/>
      <c r="V448" s="361"/>
      <c r="W448" s="21"/>
      <c r="X448" s="353"/>
      <c r="Y448" s="167"/>
      <c r="Z448" s="338"/>
      <c r="AA448" s="277"/>
      <c r="AB448" s="353"/>
      <c r="AC448" s="167"/>
      <c r="AD448" s="338"/>
      <c r="AE448" s="277"/>
      <c r="AF448" s="69"/>
      <c r="AG448" s="114"/>
      <c r="AH448" s="336"/>
      <c r="AI448" s="277"/>
      <c r="AJ448" s="69"/>
      <c r="AK448" s="114"/>
      <c r="AL448" s="336"/>
      <c r="AM448" s="151"/>
      <c r="AN448" s="69"/>
      <c r="AO448" s="114"/>
      <c r="AP448" s="336"/>
      <c r="AQ448" s="151"/>
      <c r="AR448" s="69"/>
      <c r="AS448" s="114"/>
      <c r="AT448" s="336"/>
      <c r="AU448" s="151"/>
      <c r="AV448" s="362"/>
      <c r="AW448" s="114"/>
      <c r="AX448" s="478"/>
      <c r="AY448" s="151"/>
      <c r="AZ448" s="296"/>
      <c r="BA448" s="114"/>
      <c r="BB448" s="478"/>
      <c r="BC448" s="151"/>
      <c r="BD448" s="69"/>
      <c r="BE448" s="114">
        <f t="shared" si="325"/>
        <v>0</v>
      </c>
      <c r="BF448" s="336">
        <f t="shared" si="346"/>
        <v>0</v>
      </c>
      <c r="BG448" s="163"/>
      <c r="BH448" s="69"/>
      <c r="BI448" s="114">
        <f t="shared" si="326"/>
        <v>0</v>
      </c>
      <c r="BJ448" s="336">
        <f t="shared" si="327"/>
        <v>0</v>
      </c>
      <c r="BL448" s="69"/>
      <c r="BM448" s="114">
        <f t="shared" ref="BM448:BM458" si="348">TRUNC(BL448*M448,2)</f>
        <v>0</v>
      </c>
      <c r="BN448" s="336">
        <f t="shared" ref="BN448:BN458" si="349">BL448/($F448-$X448-$AZ448)</f>
        <v>0</v>
      </c>
      <c r="BP448" s="69">
        <f t="shared" si="330"/>
        <v>0</v>
      </c>
      <c r="BQ448" s="114">
        <f t="shared" si="331"/>
        <v>0</v>
      </c>
      <c r="BR448" s="336">
        <f t="shared" si="332"/>
        <v>0</v>
      </c>
      <c r="BT448" s="69"/>
      <c r="BU448" s="114">
        <f t="shared" si="333"/>
        <v>0</v>
      </c>
      <c r="BV448" s="336">
        <f t="shared" si="334"/>
        <v>0</v>
      </c>
      <c r="BX448" s="309">
        <f t="shared" si="335"/>
        <v>0</v>
      </c>
      <c r="BY448" s="114">
        <f t="shared" si="336"/>
        <v>0</v>
      </c>
      <c r="BZ448" s="336">
        <v>0</v>
      </c>
      <c r="CB448" s="309">
        <f t="shared" si="337"/>
        <v>0</v>
      </c>
      <c r="CC448" s="114">
        <f t="shared" si="338"/>
        <v>0</v>
      </c>
      <c r="CD448" s="336">
        <v>0</v>
      </c>
      <c r="CF448" s="309">
        <v>0</v>
      </c>
      <c r="CG448" s="114">
        <v>0</v>
      </c>
      <c r="CH448" s="336">
        <v>0</v>
      </c>
      <c r="CJ448" s="309">
        <v>0</v>
      </c>
      <c r="CK448" s="114">
        <v>0</v>
      </c>
      <c r="CL448" s="336">
        <v>0</v>
      </c>
    </row>
    <row r="449" spans="1:90" ht="15" customHeight="1" outlineLevel="2">
      <c r="A449" s="193" t="s">
        <v>15</v>
      </c>
      <c r="B449" s="192">
        <v>91836</v>
      </c>
      <c r="C449" s="13" t="s">
        <v>441</v>
      </c>
      <c r="D449" s="593" t="str">
        <f>IF(B449="","",IFERROR(VLOOKUP(B449,'SINAPI12-24'!$A$5:$H$17812,2,FALSE),VLOOKUP(ORÇAMENTO!B449,COMPOSIÇÕES!$A$9:$G$412,3,FALSE)))</f>
        <v>ELETRODUTO FLEXÍVEL CORRUGADO, PVC, DN 32 MM (1"), PARA CIRCUITOS TERMINAIS, INSTALADO EM FORRO - FORNECIMENTO E INSTALAÇÃO. AF_03/2023_PA</v>
      </c>
      <c r="E449" s="614" t="str">
        <f>IF(B449="","",IFERROR(VLOOKUP(B449,'SINAPI12-24'!$A$5:$H$17812,3,FALSE),VLOOKUP(ORÇAMENTO!B449,COMPOSIÇÕES!$A$9:$G$412,4,FALSE)))</f>
        <v>M</v>
      </c>
      <c r="F449" s="112">
        <v>300</v>
      </c>
      <c r="G449" s="615"/>
      <c r="H449" s="110">
        <v>0.29310000000000003</v>
      </c>
      <c r="I449" s="104">
        <f t="shared" si="347"/>
        <v>0</v>
      </c>
      <c r="J449" s="471">
        <f t="shared" si="340"/>
        <v>0</v>
      </c>
      <c r="K449" s="890"/>
      <c r="L449" s="66"/>
      <c r="M449" s="170"/>
      <c r="N449" s="339"/>
      <c r="O449" s="277"/>
      <c r="P449" s="66"/>
      <c r="Q449" s="170"/>
      <c r="R449" s="339"/>
      <c r="S449" s="330"/>
      <c r="T449" s="354"/>
      <c r="U449" s="170"/>
      <c r="V449" s="363"/>
      <c r="W449" s="21"/>
      <c r="X449" s="354"/>
      <c r="Y449" s="168"/>
      <c r="Z449" s="341"/>
      <c r="AA449" s="277"/>
      <c r="AB449" s="354"/>
      <c r="AC449" s="168"/>
      <c r="AD449" s="341"/>
      <c r="AE449" s="277"/>
      <c r="AF449" s="66"/>
      <c r="AG449" s="170"/>
      <c r="AH449" s="339"/>
      <c r="AI449" s="277"/>
      <c r="AJ449" s="66"/>
      <c r="AK449" s="170"/>
      <c r="AL449" s="339"/>
      <c r="AM449" s="151"/>
      <c r="AN449" s="66"/>
      <c r="AO449" s="170"/>
      <c r="AP449" s="339"/>
      <c r="AQ449" s="151"/>
      <c r="AR449" s="66"/>
      <c r="AS449" s="170"/>
      <c r="AT449" s="339"/>
      <c r="AU449" s="151"/>
      <c r="AV449" s="364"/>
      <c r="AW449" s="170"/>
      <c r="AX449" s="479"/>
      <c r="AY449" s="151"/>
      <c r="AZ449" s="297"/>
      <c r="BA449" s="170"/>
      <c r="BB449" s="479"/>
      <c r="BC449" s="151"/>
      <c r="BD449" s="66"/>
      <c r="BE449" s="170">
        <f t="shared" si="325"/>
        <v>0</v>
      </c>
      <c r="BF449" s="339">
        <f t="shared" si="346"/>
        <v>0</v>
      </c>
      <c r="BG449" s="163"/>
      <c r="BH449" s="66"/>
      <c r="BI449" s="170">
        <f t="shared" si="326"/>
        <v>0</v>
      </c>
      <c r="BJ449" s="339">
        <f t="shared" si="327"/>
        <v>0</v>
      </c>
      <c r="BL449" s="66"/>
      <c r="BM449" s="170">
        <f t="shared" si="348"/>
        <v>0</v>
      </c>
      <c r="BN449" s="339">
        <f t="shared" si="349"/>
        <v>0</v>
      </c>
      <c r="BP449" s="66">
        <f t="shared" si="330"/>
        <v>0</v>
      </c>
      <c r="BQ449" s="170">
        <f t="shared" si="331"/>
        <v>0</v>
      </c>
      <c r="BR449" s="339">
        <f t="shared" si="332"/>
        <v>0</v>
      </c>
      <c r="BT449" s="66"/>
      <c r="BU449" s="170">
        <f t="shared" si="333"/>
        <v>0</v>
      </c>
      <c r="BV449" s="339">
        <f t="shared" si="334"/>
        <v>0</v>
      </c>
      <c r="BX449" s="418">
        <f t="shared" si="335"/>
        <v>0</v>
      </c>
      <c r="BY449" s="170">
        <f t="shared" si="336"/>
        <v>0</v>
      </c>
      <c r="BZ449" s="339">
        <v>0</v>
      </c>
      <c r="CB449" s="418">
        <f t="shared" si="337"/>
        <v>0</v>
      </c>
      <c r="CC449" s="170">
        <f t="shared" si="338"/>
        <v>0</v>
      </c>
      <c r="CD449" s="339">
        <v>0</v>
      </c>
      <c r="CF449" s="418">
        <v>0</v>
      </c>
      <c r="CG449" s="170">
        <v>0</v>
      </c>
      <c r="CH449" s="339">
        <v>0</v>
      </c>
      <c r="CJ449" s="418">
        <v>0</v>
      </c>
      <c r="CK449" s="170">
        <v>0</v>
      </c>
      <c r="CL449" s="339">
        <v>0</v>
      </c>
    </row>
    <row r="450" spans="1:90" ht="15" customHeight="1" outlineLevel="2">
      <c r="A450" s="193" t="s">
        <v>15</v>
      </c>
      <c r="B450" s="192">
        <v>93008</v>
      </c>
      <c r="C450" s="13" t="s">
        <v>442</v>
      </c>
      <c r="D450" s="593" t="str">
        <f>IF(B450="","",IFERROR(VLOOKUP(B450,'SINAPI12-24'!$A$5:$H$17812,2,FALSE),VLOOKUP(ORÇAMENTO!B450,COMPOSIÇÕES!$A$9:$G$412,3,FALSE)))</f>
        <v>ELETRODUTO RÍGIDO ROSCÁVEL, PVC, DN 50 MM (1 1/2"), PARA REDE ENTERRADA DE DISTRIBUIÇÃO DE ENERGIA ELÉTRICA - FORNECIMENTO E INSTALAÇÃO. AF_12/2021</v>
      </c>
      <c r="E450" s="614" t="str">
        <f>IF(B450="","",IFERROR(VLOOKUP(B450,'SINAPI12-24'!$A$5:$H$17812,3,FALSE),VLOOKUP(ORÇAMENTO!B450,COMPOSIÇÕES!$A$9:$G$412,4,FALSE)))</f>
        <v>M</v>
      </c>
      <c r="F450" s="112">
        <v>13.9</v>
      </c>
      <c r="G450" s="615"/>
      <c r="H450" s="110">
        <v>0.29310000000000003</v>
      </c>
      <c r="I450" s="104">
        <f t="shared" si="347"/>
        <v>0</v>
      </c>
      <c r="J450" s="471">
        <f t="shared" si="340"/>
        <v>0</v>
      </c>
      <c r="K450" s="890"/>
      <c r="L450" s="66"/>
      <c r="M450" s="170"/>
      <c r="N450" s="339"/>
      <c r="O450" s="277"/>
      <c r="P450" s="66"/>
      <c r="Q450" s="170"/>
      <c r="R450" s="339"/>
      <c r="S450" s="330"/>
      <c r="T450" s="354"/>
      <c r="U450" s="170"/>
      <c r="V450" s="363"/>
      <c r="W450" s="21"/>
      <c r="X450" s="354"/>
      <c r="Y450" s="168"/>
      <c r="Z450" s="341"/>
      <c r="AA450" s="277"/>
      <c r="AB450" s="354"/>
      <c r="AC450" s="168"/>
      <c r="AD450" s="341"/>
      <c r="AE450" s="277"/>
      <c r="AF450" s="66"/>
      <c r="AG450" s="170"/>
      <c r="AH450" s="339"/>
      <c r="AI450" s="277"/>
      <c r="AJ450" s="66"/>
      <c r="AK450" s="170"/>
      <c r="AL450" s="339"/>
      <c r="AM450" s="151"/>
      <c r="AN450" s="66"/>
      <c r="AO450" s="170"/>
      <c r="AP450" s="339"/>
      <c r="AQ450" s="151"/>
      <c r="AR450" s="66"/>
      <c r="AS450" s="170"/>
      <c r="AT450" s="339"/>
      <c r="AU450" s="151"/>
      <c r="AV450" s="364"/>
      <c r="AW450" s="170"/>
      <c r="AX450" s="479"/>
      <c r="AY450" s="151"/>
      <c r="AZ450" s="297"/>
      <c r="BA450" s="170"/>
      <c r="BB450" s="479"/>
      <c r="BC450" s="151"/>
      <c r="BD450" s="66"/>
      <c r="BE450" s="170">
        <f t="shared" si="325"/>
        <v>0</v>
      </c>
      <c r="BF450" s="339">
        <f t="shared" si="346"/>
        <v>0</v>
      </c>
      <c r="BG450" s="163"/>
      <c r="BH450" s="66"/>
      <c r="BI450" s="170">
        <f t="shared" si="326"/>
        <v>0</v>
      </c>
      <c r="BJ450" s="339">
        <f t="shared" si="327"/>
        <v>0</v>
      </c>
      <c r="BL450" s="66"/>
      <c r="BM450" s="170">
        <f t="shared" si="348"/>
        <v>0</v>
      </c>
      <c r="BN450" s="339">
        <f t="shared" si="349"/>
        <v>0</v>
      </c>
      <c r="BP450" s="66">
        <f t="shared" si="330"/>
        <v>0</v>
      </c>
      <c r="BQ450" s="170">
        <f t="shared" si="331"/>
        <v>0</v>
      </c>
      <c r="BR450" s="339">
        <f t="shared" si="332"/>
        <v>0</v>
      </c>
      <c r="BT450" s="66"/>
      <c r="BU450" s="170">
        <f t="shared" si="333"/>
        <v>0</v>
      </c>
      <c r="BV450" s="339">
        <f t="shared" si="334"/>
        <v>0</v>
      </c>
      <c r="BX450" s="418">
        <f t="shared" si="335"/>
        <v>0</v>
      </c>
      <c r="BY450" s="170">
        <f t="shared" si="336"/>
        <v>0</v>
      </c>
      <c r="BZ450" s="339">
        <v>0</v>
      </c>
      <c r="CB450" s="418">
        <f t="shared" si="337"/>
        <v>0</v>
      </c>
      <c r="CC450" s="170">
        <f t="shared" si="338"/>
        <v>0</v>
      </c>
      <c r="CD450" s="339">
        <v>0</v>
      </c>
      <c r="CF450" s="418">
        <v>0</v>
      </c>
      <c r="CG450" s="170">
        <v>0</v>
      </c>
      <c r="CH450" s="339">
        <v>0</v>
      </c>
      <c r="CJ450" s="418">
        <v>0</v>
      </c>
      <c r="CK450" s="170">
        <v>0</v>
      </c>
      <c r="CL450" s="339">
        <v>0</v>
      </c>
    </row>
    <row r="451" spans="1:90" ht="15" customHeight="1" outlineLevel="2">
      <c r="A451" s="193" t="s">
        <v>15</v>
      </c>
      <c r="B451" s="192">
        <v>93010</v>
      </c>
      <c r="C451" s="13" t="s">
        <v>13703</v>
      </c>
      <c r="D451" s="593" t="str">
        <f>IF(B451="","",IFERROR(VLOOKUP(B451,'SINAPI12-24'!$A$5:$H$17812,2,FALSE),VLOOKUP(ORÇAMENTO!B451,COMPOSIÇÕES!$A$9:$G$412,3,FALSE)))</f>
        <v>ELETRODUTO RÍGIDO ROSCÁVEL, PVC, DN 75 MM (2 1/2"), PARA REDE ENTERRADA DE DISTRIBUIÇÃO DE ENERGIA ELÉTRICA - FORNECIMENTO E INSTALAÇÃO. AF_12/2021</v>
      </c>
      <c r="E451" s="614" t="str">
        <f>IF(B451="","",IFERROR(VLOOKUP(B451,'SINAPI12-24'!$A$5:$H$17812,3,FALSE),VLOOKUP(ORÇAMENTO!B451,COMPOSIÇÕES!$A$9:$G$412,4,FALSE)))</f>
        <v>M</v>
      </c>
      <c r="F451" s="112">
        <v>409.3</v>
      </c>
      <c r="G451" s="615"/>
      <c r="H451" s="110">
        <v>0.29310000000000003</v>
      </c>
      <c r="I451" s="104">
        <f t="shared" si="347"/>
        <v>0</v>
      </c>
      <c r="J451" s="471">
        <f t="shared" si="340"/>
        <v>0</v>
      </c>
      <c r="K451" s="890"/>
      <c r="L451" s="66"/>
      <c r="M451" s="170"/>
      <c r="N451" s="339"/>
      <c r="O451" s="277"/>
      <c r="P451" s="66"/>
      <c r="Q451" s="170"/>
      <c r="R451" s="339"/>
      <c r="S451" s="330"/>
      <c r="T451" s="354"/>
      <c r="U451" s="170"/>
      <c r="V451" s="363"/>
      <c r="W451" s="21"/>
      <c r="X451" s="354"/>
      <c r="Y451" s="168"/>
      <c r="Z451" s="341"/>
      <c r="AA451" s="277"/>
      <c r="AB451" s="354"/>
      <c r="AC451" s="168"/>
      <c r="AD451" s="341"/>
      <c r="AE451" s="277"/>
      <c r="AF451" s="66"/>
      <c r="AG451" s="170"/>
      <c r="AH451" s="339"/>
      <c r="AI451" s="277"/>
      <c r="AJ451" s="66"/>
      <c r="AK451" s="170"/>
      <c r="AL451" s="339"/>
      <c r="AM451" s="151"/>
      <c r="AN451" s="66"/>
      <c r="AO451" s="170"/>
      <c r="AP451" s="339"/>
      <c r="AQ451" s="151"/>
      <c r="AR451" s="66"/>
      <c r="AS451" s="170"/>
      <c r="AT451" s="339"/>
      <c r="AU451" s="151"/>
      <c r="AV451" s="364"/>
      <c r="AW451" s="170"/>
      <c r="AX451" s="479"/>
      <c r="AY451" s="151"/>
      <c r="AZ451" s="297"/>
      <c r="BA451" s="170"/>
      <c r="BB451" s="479"/>
      <c r="BC451" s="151"/>
      <c r="BD451" s="66"/>
      <c r="BE451" s="170">
        <f t="shared" si="325"/>
        <v>0</v>
      </c>
      <c r="BF451" s="339">
        <f t="shared" si="346"/>
        <v>0</v>
      </c>
      <c r="BG451" s="163"/>
      <c r="BH451" s="66"/>
      <c r="BI451" s="170">
        <f t="shared" si="326"/>
        <v>0</v>
      </c>
      <c r="BJ451" s="339">
        <f t="shared" si="327"/>
        <v>0</v>
      </c>
      <c r="BL451" s="66"/>
      <c r="BM451" s="170">
        <f t="shared" si="348"/>
        <v>0</v>
      </c>
      <c r="BN451" s="339">
        <f t="shared" si="349"/>
        <v>0</v>
      </c>
      <c r="BP451" s="66">
        <f t="shared" si="330"/>
        <v>0</v>
      </c>
      <c r="BQ451" s="170">
        <f t="shared" si="331"/>
        <v>0</v>
      </c>
      <c r="BR451" s="339">
        <f t="shared" si="332"/>
        <v>0</v>
      </c>
      <c r="BT451" s="66"/>
      <c r="BU451" s="170">
        <f t="shared" si="333"/>
        <v>0</v>
      </c>
      <c r="BV451" s="339">
        <f t="shared" si="334"/>
        <v>0</v>
      </c>
      <c r="BX451" s="418">
        <f t="shared" si="335"/>
        <v>0</v>
      </c>
      <c r="BY451" s="170">
        <f t="shared" si="336"/>
        <v>0</v>
      </c>
      <c r="BZ451" s="339">
        <v>0</v>
      </c>
      <c r="CB451" s="418">
        <f t="shared" si="337"/>
        <v>0</v>
      </c>
      <c r="CC451" s="170">
        <f t="shared" si="338"/>
        <v>0</v>
      </c>
      <c r="CD451" s="339">
        <v>0</v>
      </c>
      <c r="CF451" s="418">
        <v>0</v>
      </c>
      <c r="CG451" s="170">
        <v>0</v>
      </c>
      <c r="CH451" s="339">
        <v>0</v>
      </c>
      <c r="CJ451" s="418">
        <v>0</v>
      </c>
      <c r="CK451" s="170">
        <v>0</v>
      </c>
      <c r="CL451" s="339">
        <v>0</v>
      </c>
    </row>
    <row r="452" spans="1:90" ht="15" customHeight="1" outlineLevel="2">
      <c r="A452" s="193" t="s">
        <v>15</v>
      </c>
      <c r="B452" s="192">
        <v>93011</v>
      </c>
      <c r="C452" s="13" t="s">
        <v>13704</v>
      </c>
      <c r="D452" s="593" t="str">
        <f>IF(B452="","",IFERROR(VLOOKUP(B452,'SINAPI12-24'!$A$5:$H$17812,2,FALSE),VLOOKUP(ORÇAMENTO!B452,COMPOSIÇÕES!$A$9:$G$412,3,FALSE)))</f>
        <v>ELETRODUTO RÍGIDO ROSCÁVEL, PVC, DN 85 MM (3"), PARA REDE ENTERRADA DE DISTRIBUIÇÃO DE ENERGIA ELÉTRICA - FORNECIMENTO E INSTALAÇÃO. AF_12/2021</v>
      </c>
      <c r="E452" s="614" t="str">
        <f>IF(B452="","",IFERROR(VLOOKUP(B452,'SINAPI12-24'!$A$5:$H$17812,3,FALSE),VLOOKUP(ORÇAMENTO!B452,COMPOSIÇÕES!$A$9:$G$412,4,FALSE)))</f>
        <v>M</v>
      </c>
      <c r="F452" s="112">
        <v>45.1</v>
      </c>
      <c r="G452" s="615"/>
      <c r="H452" s="110">
        <v>0.29310000000000003</v>
      </c>
      <c r="I452" s="104">
        <f t="shared" si="347"/>
        <v>0</v>
      </c>
      <c r="J452" s="471">
        <f t="shared" si="340"/>
        <v>0</v>
      </c>
      <c r="K452" s="890"/>
      <c r="L452" s="66"/>
      <c r="M452" s="170"/>
      <c r="N452" s="339"/>
      <c r="O452" s="277"/>
      <c r="P452" s="66"/>
      <c r="Q452" s="170"/>
      <c r="R452" s="339"/>
      <c r="S452" s="330"/>
      <c r="T452" s="354"/>
      <c r="U452" s="170"/>
      <c r="V452" s="363"/>
      <c r="W452" s="21"/>
      <c r="X452" s="354"/>
      <c r="Y452" s="168"/>
      <c r="Z452" s="341"/>
      <c r="AA452" s="277"/>
      <c r="AB452" s="354"/>
      <c r="AC452" s="168"/>
      <c r="AD452" s="341"/>
      <c r="AE452" s="277"/>
      <c r="AF452" s="66"/>
      <c r="AG452" s="170"/>
      <c r="AH452" s="339"/>
      <c r="AI452" s="277"/>
      <c r="AJ452" s="66"/>
      <c r="AK452" s="170"/>
      <c r="AL452" s="339"/>
      <c r="AM452" s="151"/>
      <c r="AN452" s="66"/>
      <c r="AO452" s="170"/>
      <c r="AP452" s="339"/>
      <c r="AQ452" s="151"/>
      <c r="AR452" s="66"/>
      <c r="AS452" s="170"/>
      <c r="AT452" s="339"/>
      <c r="AU452" s="151"/>
      <c r="AV452" s="364"/>
      <c r="AW452" s="170"/>
      <c r="AX452" s="479"/>
      <c r="AY452" s="151"/>
      <c r="AZ452" s="297"/>
      <c r="BA452" s="170"/>
      <c r="BB452" s="479"/>
      <c r="BC452" s="151"/>
      <c r="BD452" s="66"/>
      <c r="BE452" s="170">
        <f t="shared" si="325"/>
        <v>0</v>
      </c>
      <c r="BF452" s="339">
        <f t="shared" si="346"/>
        <v>0</v>
      </c>
      <c r="BG452" s="163"/>
      <c r="BH452" s="66"/>
      <c r="BI452" s="170">
        <f t="shared" si="326"/>
        <v>0</v>
      </c>
      <c r="BJ452" s="339">
        <f t="shared" si="327"/>
        <v>0</v>
      </c>
      <c r="BL452" s="66"/>
      <c r="BM452" s="170">
        <f t="shared" si="348"/>
        <v>0</v>
      </c>
      <c r="BN452" s="339">
        <f t="shared" si="349"/>
        <v>0</v>
      </c>
      <c r="BP452" s="66">
        <f t="shared" si="330"/>
        <v>0</v>
      </c>
      <c r="BQ452" s="170">
        <f t="shared" si="331"/>
        <v>0</v>
      </c>
      <c r="BR452" s="339">
        <f t="shared" si="332"/>
        <v>0</v>
      </c>
      <c r="BT452" s="66"/>
      <c r="BU452" s="170">
        <f t="shared" si="333"/>
        <v>0</v>
      </c>
      <c r="BV452" s="339">
        <f t="shared" si="334"/>
        <v>0</v>
      </c>
      <c r="BX452" s="418">
        <f t="shared" si="335"/>
        <v>0</v>
      </c>
      <c r="BY452" s="170">
        <f t="shared" si="336"/>
        <v>0</v>
      </c>
      <c r="BZ452" s="339">
        <v>0</v>
      </c>
      <c r="CB452" s="418">
        <f t="shared" si="337"/>
        <v>0</v>
      </c>
      <c r="CC452" s="170">
        <f t="shared" si="338"/>
        <v>0</v>
      </c>
      <c r="CD452" s="339">
        <v>0</v>
      </c>
      <c r="CF452" s="418">
        <v>0</v>
      </c>
      <c r="CG452" s="170">
        <v>0</v>
      </c>
      <c r="CH452" s="339">
        <v>0</v>
      </c>
      <c r="CJ452" s="418">
        <v>0</v>
      </c>
      <c r="CK452" s="170">
        <v>0</v>
      </c>
      <c r="CL452" s="339">
        <v>0</v>
      </c>
    </row>
    <row r="453" spans="1:90" ht="15" customHeight="1" outlineLevel="2">
      <c r="A453" s="193" t="s">
        <v>106</v>
      </c>
      <c r="B453" s="194">
        <v>13612</v>
      </c>
      <c r="C453" s="13" t="s">
        <v>13705</v>
      </c>
      <c r="D453" s="593" t="s">
        <v>13453</v>
      </c>
      <c r="E453" s="614" t="s">
        <v>67</v>
      </c>
      <c r="F453" s="112">
        <v>26.3</v>
      </c>
      <c r="G453" s="615"/>
      <c r="H453" s="110">
        <v>0.29310000000000003</v>
      </c>
      <c r="I453" s="104">
        <f t="shared" si="347"/>
        <v>0</v>
      </c>
      <c r="J453" s="471">
        <f t="shared" si="340"/>
        <v>0</v>
      </c>
      <c r="K453" s="890"/>
      <c r="L453" s="66"/>
      <c r="M453" s="170"/>
      <c r="N453" s="339"/>
      <c r="O453" s="277"/>
      <c r="P453" s="66"/>
      <c r="Q453" s="170"/>
      <c r="R453" s="339"/>
      <c r="S453" s="330"/>
      <c r="T453" s="354"/>
      <c r="U453" s="170"/>
      <c r="V453" s="363"/>
      <c r="W453" s="21"/>
      <c r="X453" s="354"/>
      <c r="Y453" s="168"/>
      <c r="Z453" s="341"/>
      <c r="AA453" s="277"/>
      <c r="AB453" s="354"/>
      <c r="AC453" s="168"/>
      <c r="AD453" s="341"/>
      <c r="AE453" s="277"/>
      <c r="AF453" s="66"/>
      <c r="AG453" s="170"/>
      <c r="AH453" s="339"/>
      <c r="AI453" s="277"/>
      <c r="AJ453" s="66"/>
      <c r="AK453" s="170"/>
      <c r="AL453" s="339"/>
      <c r="AM453" s="151"/>
      <c r="AN453" s="66"/>
      <c r="AO453" s="170"/>
      <c r="AP453" s="339"/>
      <c r="AQ453" s="151"/>
      <c r="AR453" s="66"/>
      <c r="AS453" s="170"/>
      <c r="AT453" s="339"/>
      <c r="AU453" s="151"/>
      <c r="AV453" s="364"/>
      <c r="AW453" s="170"/>
      <c r="AX453" s="479"/>
      <c r="AY453" s="151"/>
      <c r="AZ453" s="297"/>
      <c r="BA453" s="170"/>
      <c r="BB453" s="479"/>
      <c r="BC453" s="151"/>
      <c r="BD453" s="66"/>
      <c r="BE453" s="170">
        <f t="shared" si="325"/>
        <v>0</v>
      </c>
      <c r="BF453" s="339">
        <f t="shared" si="346"/>
        <v>0</v>
      </c>
      <c r="BG453" s="163"/>
      <c r="BH453" s="66"/>
      <c r="BI453" s="170">
        <f t="shared" si="326"/>
        <v>0</v>
      </c>
      <c r="BJ453" s="339">
        <f t="shared" si="327"/>
        <v>0</v>
      </c>
      <c r="BL453" s="66"/>
      <c r="BM453" s="170">
        <f t="shared" si="348"/>
        <v>0</v>
      </c>
      <c r="BN453" s="339">
        <f t="shared" si="349"/>
        <v>0</v>
      </c>
      <c r="BP453" s="66">
        <f t="shared" si="330"/>
        <v>0</v>
      </c>
      <c r="BQ453" s="170">
        <f t="shared" si="331"/>
        <v>0</v>
      </c>
      <c r="BR453" s="339">
        <f t="shared" si="332"/>
        <v>0</v>
      </c>
      <c r="BT453" s="66"/>
      <c r="BU453" s="170">
        <f t="shared" si="333"/>
        <v>0</v>
      </c>
      <c r="BV453" s="339">
        <f t="shared" si="334"/>
        <v>0</v>
      </c>
      <c r="BX453" s="418">
        <f t="shared" si="335"/>
        <v>0</v>
      </c>
      <c r="BY453" s="170">
        <f t="shared" si="336"/>
        <v>0</v>
      </c>
      <c r="BZ453" s="339">
        <v>0</v>
      </c>
      <c r="CB453" s="418">
        <f t="shared" si="337"/>
        <v>0</v>
      </c>
      <c r="CC453" s="170">
        <f t="shared" si="338"/>
        <v>0</v>
      </c>
      <c r="CD453" s="339">
        <v>0</v>
      </c>
      <c r="CF453" s="418">
        <v>0</v>
      </c>
      <c r="CG453" s="170">
        <v>0</v>
      </c>
      <c r="CH453" s="339">
        <v>0</v>
      </c>
      <c r="CJ453" s="418">
        <v>0</v>
      </c>
      <c r="CK453" s="170">
        <v>0</v>
      </c>
      <c r="CL453" s="339">
        <v>0</v>
      </c>
    </row>
    <row r="454" spans="1:90" ht="15" customHeight="1" outlineLevel="2">
      <c r="A454" s="193" t="s">
        <v>15</v>
      </c>
      <c r="B454" s="192">
        <v>93012</v>
      </c>
      <c r="C454" s="13" t="s">
        <v>13706</v>
      </c>
      <c r="D454" s="593" t="str">
        <f>IF(B454="","",IFERROR(VLOOKUP(B454,'SINAPI12-24'!$A$5:$H$17812,2,FALSE),VLOOKUP(ORÇAMENTO!B454,COMPOSIÇÕES!$A$9:$G$412,3,FALSE)))</f>
        <v>ELETRODUTO RÍGIDO ROSCÁVEL, PVC, DN 110 MM (4"), PARA REDE ENTERRADA DE DISTRIBUIÇÃO DE ENERGIA ELÉTRICA - FORNECIMENTO E INSTALAÇÃO. AF_12/2021</v>
      </c>
      <c r="E454" s="614" t="str">
        <f>IF(B454="","",IFERROR(VLOOKUP(B454,'SINAPI12-24'!$A$5:$H$17812,3,FALSE),VLOOKUP(ORÇAMENTO!B454,COMPOSIÇÕES!$A$9:$G$412,4,FALSE)))</f>
        <v>M</v>
      </c>
      <c r="F454" s="112">
        <v>40.6</v>
      </c>
      <c r="G454" s="615"/>
      <c r="H454" s="110">
        <v>0.29310000000000003</v>
      </c>
      <c r="I454" s="104">
        <f t="shared" si="347"/>
        <v>0</v>
      </c>
      <c r="J454" s="471">
        <f t="shared" si="340"/>
        <v>0</v>
      </c>
      <c r="K454" s="890"/>
      <c r="L454" s="66"/>
      <c r="M454" s="170"/>
      <c r="N454" s="339"/>
      <c r="O454" s="277"/>
      <c r="P454" s="66"/>
      <c r="Q454" s="170"/>
      <c r="R454" s="339"/>
      <c r="S454" s="330"/>
      <c r="T454" s="354"/>
      <c r="U454" s="170"/>
      <c r="V454" s="363"/>
      <c r="W454" s="21"/>
      <c r="X454" s="354"/>
      <c r="Y454" s="168"/>
      <c r="Z454" s="341"/>
      <c r="AA454" s="277"/>
      <c r="AB454" s="354"/>
      <c r="AC454" s="168"/>
      <c r="AD454" s="341"/>
      <c r="AE454" s="277"/>
      <c r="AF454" s="66"/>
      <c r="AG454" s="170"/>
      <c r="AH454" s="339"/>
      <c r="AI454" s="277"/>
      <c r="AJ454" s="66"/>
      <c r="AK454" s="170"/>
      <c r="AL454" s="339"/>
      <c r="AM454" s="151"/>
      <c r="AN454" s="66"/>
      <c r="AO454" s="170"/>
      <c r="AP454" s="339"/>
      <c r="AQ454" s="151"/>
      <c r="AR454" s="66"/>
      <c r="AS454" s="170"/>
      <c r="AT454" s="339"/>
      <c r="AU454" s="151"/>
      <c r="AV454" s="364"/>
      <c r="AW454" s="170"/>
      <c r="AX454" s="479"/>
      <c r="AY454" s="151"/>
      <c r="AZ454" s="297"/>
      <c r="BA454" s="170"/>
      <c r="BB454" s="479"/>
      <c r="BC454" s="151"/>
      <c r="BD454" s="66"/>
      <c r="BE454" s="170">
        <f t="shared" si="325"/>
        <v>0</v>
      </c>
      <c r="BF454" s="339">
        <f t="shared" si="346"/>
        <v>0</v>
      </c>
      <c r="BG454" s="163"/>
      <c r="BH454" s="66"/>
      <c r="BI454" s="170">
        <f t="shared" si="326"/>
        <v>0</v>
      </c>
      <c r="BJ454" s="339">
        <f t="shared" si="327"/>
        <v>0</v>
      </c>
      <c r="BL454" s="66"/>
      <c r="BM454" s="170">
        <f t="shared" si="348"/>
        <v>0</v>
      </c>
      <c r="BN454" s="339">
        <f t="shared" si="349"/>
        <v>0</v>
      </c>
      <c r="BP454" s="66">
        <f t="shared" si="330"/>
        <v>0</v>
      </c>
      <c r="BQ454" s="170">
        <f t="shared" si="331"/>
        <v>0</v>
      </c>
      <c r="BR454" s="339">
        <f t="shared" si="332"/>
        <v>0</v>
      </c>
      <c r="BT454" s="66"/>
      <c r="BU454" s="170">
        <f t="shared" si="333"/>
        <v>0</v>
      </c>
      <c r="BV454" s="339">
        <f t="shared" si="334"/>
        <v>0</v>
      </c>
      <c r="BX454" s="418">
        <f t="shared" si="335"/>
        <v>0</v>
      </c>
      <c r="BY454" s="170">
        <f t="shared" si="336"/>
        <v>0</v>
      </c>
      <c r="BZ454" s="339">
        <v>0</v>
      </c>
      <c r="CB454" s="418">
        <f t="shared" si="337"/>
        <v>0</v>
      </c>
      <c r="CC454" s="170">
        <f t="shared" si="338"/>
        <v>0</v>
      </c>
      <c r="CD454" s="339">
        <v>0</v>
      </c>
      <c r="CF454" s="418">
        <v>0</v>
      </c>
      <c r="CG454" s="170">
        <v>0</v>
      </c>
      <c r="CH454" s="339">
        <v>0</v>
      </c>
      <c r="CJ454" s="418">
        <v>0</v>
      </c>
      <c r="CK454" s="170">
        <v>0</v>
      </c>
      <c r="CL454" s="339">
        <v>0</v>
      </c>
    </row>
    <row r="455" spans="1:90" ht="15" customHeight="1" outlineLevel="2">
      <c r="A455" s="193" t="s">
        <v>13403</v>
      </c>
      <c r="B455" s="108" t="s">
        <v>13396</v>
      </c>
      <c r="C455" s="13" t="s">
        <v>13707</v>
      </c>
      <c r="D455" s="593" t="str">
        <f>IF(B455="","",IFERROR(VLOOKUP(B455,'SINAPI12-24'!$A$5:$H$17812,2,FALSE),VLOOKUP(ORÇAMENTO!B455,COMPOSIÇÕES!$A$9:$G$412,3,FALSE)))</f>
        <v>CAIXA DE PASSAGEM 30X30X40 COM TAMPA E DRENO BRITA (REF. SINAPI (83446,1/2020))</v>
      </c>
      <c r="E455" s="614" t="str">
        <f>IF(B455="","",IFERROR(VLOOKUP(B455,'SINAPI12-24'!$A$5:$H$17812,3,FALSE),VLOOKUP(ORÇAMENTO!B455,COMPOSIÇÕES!$A$9:$G$412,4,FALSE)))</f>
        <v xml:space="preserve">UN    </v>
      </c>
      <c r="F455" s="112">
        <v>14</v>
      </c>
      <c r="G455" s="615"/>
      <c r="H455" s="110">
        <v>0.29310000000000003</v>
      </c>
      <c r="I455" s="104">
        <f t="shared" si="347"/>
        <v>0</v>
      </c>
      <c r="J455" s="471">
        <f t="shared" si="340"/>
        <v>0</v>
      </c>
      <c r="K455" s="890"/>
      <c r="L455" s="66"/>
      <c r="M455" s="170"/>
      <c r="N455" s="339"/>
      <c r="O455" s="277"/>
      <c r="P455" s="66"/>
      <c r="Q455" s="170"/>
      <c r="R455" s="339"/>
      <c r="S455" s="330"/>
      <c r="T455" s="354"/>
      <c r="U455" s="170"/>
      <c r="V455" s="363"/>
      <c r="W455" s="21"/>
      <c r="X455" s="354"/>
      <c r="Y455" s="168"/>
      <c r="Z455" s="341"/>
      <c r="AA455" s="277"/>
      <c r="AB455" s="354"/>
      <c r="AC455" s="168"/>
      <c r="AD455" s="341"/>
      <c r="AE455" s="277"/>
      <c r="AF455" s="66"/>
      <c r="AG455" s="170"/>
      <c r="AH455" s="339"/>
      <c r="AI455" s="277"/>
      <c r="AJ455" s="66"/>
      <c r="AK455" s="170"/>
      <c r="AL455" s="339"/>
      <c r="AM455" s="151"/>
      <c r="AN455" s="66"/>
      <c r="AO455" s="170"/>
      <c r="AP455" s="339"/>
      <c r="AQ455" s="151"/>
      <c r="AR455" s="66"/>
      <c r="AS455" s="170"/>
      <c r="AT455" s="339"/>
      <c r="AU455" s="151"/>
      <c r="AV455" s="364"/>
      <c r="AW455" s="170"/>
      <c r="AX455" s="479"/>
      <c r="AY455" s="151"/>
      <c r="AZ455" s="297"/>
      <c r="BA455" s="170"/>
      <c r="BB455" s="479"/>
      <c r="BC455" s="151"/>
      <c r="BD455" s="66"/>
      <c r="BE455" s="170">
        <f t="shared" si="325"/>
        <v>0</v>
      </c>
      <c r="BF455" s="339">
        <f t="shared" si="346"/>
        <v>0</v>
      </c>
      <c r="BG455" s="163"/>
      <c r="BH455" s="66"/>
      <c r="BI455" s="170">
        <f t="shared" si="326"/>
        <v>0</v>
      </c>
      <c r="BJ455" s="339">
        <f t="shared" si="327"/>
        <v>0</v>
      </c>
      <c r="BL455" s="66"/>
      <c r="BM455" s="170">
        <f t="shared" si="348"/>
        <v>0</v>
      </c>
      <c r="BN455" s="339">
        <f t="shared" si="349"/>
        <v>0</v>
      </c>
      <c r="BP455" s="66">
        <f t="shared" si="330"/>
        <v>0</v>
      </c>
      <c r="BQ455" s="170">
        <f t="shared" si="331"/>
        <v>0</v>
      </c>
      <c r="BR455" s="339">
        <f t="shared" si="332"/>
        <v>0</v>
      </c>
      <c r="BT455" s="66"/>
      <c r="BU455" s="170">
        <f t="shared" si="333"/>
        <v>0</v>
      </c>
      <c r="BV455" s="339">
        <f t="shared" si="334"/>
        <v>0</v>
      </c>
      <c r="BX455" s="418">
        <f t="shared" si="335"/>
        <v>0</v>
      </c>
      <c r="BY455" s="170">
        <f t="shared" si="336"/>
        <v>0</v>
      </c>
      <c r="BZ455" s="339">
        <v>0</v>
      </c>
      <c r="CB455" s="418">
        <f t="shared" si="337"/>
        <v>0</v>
      </c>
      <c r="CC455" s="170">
        <f t="shared" si="338"/>
        <v>0</v>
      </c>
      <c r="CD455" s="339">
        <v>0</v>
      </c>
      <c r="CF455" s="418">
        <v>0</v>
      </c>
      <c r="CG455" s="170">
        <v>0</v>
      </c>
      <c r="CH455" s="339">
        <v>0</v>
      </c>
      <c r="CJ455" s="418">
        <v>0</v>
      </c>
      <c r="CK455" s="170">
        <v>0</v>
      </c>
      <c r="CL455" s="339">
        <v>0</v>
      </c>
    </row>
    <row r="456" spans="1:90" ht="15" customHeight="1" outlineLevel="2">
      <c r="A456" s="193" t="s">
        <v>15</v>
      </c>
      <c r="B456" s="192">
        <v>100556</v>
      </c>
      <c r="C456" s="13" t="s">
        <v>13708</v>
      </c>
      <c r="D456" s="593" t="str">
        <f>IF(B456="","",IFERROR(VLOOKUP(B456,'SINAPI12-24'!$A$5:$H$17812,2,FALSE),VLOOKUP(ORÇAMENTO!B456,COMPOSIÇÕES!$A$9:$G$412,3,FALSE)))</f>
        <v>CAIXA DE PASSAGEM PARA TELEFONE 15X15X10CM (SOBREPOR), FORNECIMENTO E INSTALACAO. AF_11/2019</v>
      </c>
      <c r="E456" s="614" t="str">
        <f>IF(B456="","",IFERROR(VLOOKUP(B456,'SINAPI12-24'!$A$5:$H$17812,3,FALSE),VLOOKUP(ORÇAMENTO!B456,COMPOSIÇÕES!$A$9:$G$412,4,FALSE)))</f>
        <v>UN</v>
      </c>
      <c r="F456" s="112">
        <v>2</v>
      </c>
      <c r="G456" s="615"/>
      <c r="H456" s="110">
        <v>0.29310000000000003</v>
      </c>
      <c r="I456" s="104">
        <f t="shared" si="347"/>
        <v>0</v>
      </c>
      <c r="J456" s="471">
        <f t="shared" si="340"/>
        <v>0</v>
      </c>
      <c r="K456" s="890"/>
      <c r="L456" s="66"/>
      <c r="M456" s="170"/>
      <c r="N456" s="339"/>
      <c r="O456" s="277"/>
      <c r="P456" s="66"/>
      <c r="Q456" s="170"/>
      <c r="R456" s="339"/>
      <c r="S456" s="330"/>
      <c r="T456" s="354"/>
      <c r="U456" s="170"/>
      <c r="V456" s="363"/>
      <c r="W456" s="21"/>
      <c r="X456" s="354"/>
      <c r="Y456" s="168"/>
      <c r="Z456" s="341"/>
      <c r="AA456" s="277"/>
      <c r="AB456" s="354"/>
      <c r="AC456" s="168"/>
      <c r="AD456" s="341"/>
      <c r="AE456" s="277"/>
      <c r="AF456" s="66"/>
      <c r="AG456" s="170"/>
      <c r="AH456" s="339"/>
      <c r="AI456" s="277"/>
      <c r="AJ456" s="66"/>
      <c r="AK456" s="170"/>
      <c r="AL456" s="339"/>
      <c r="AM456" s="151"/>
      <c r="AN456" s="66"/>
      <c r="AO456" s="170"/>
      <c r="AP456" s="339"/>
      <c r="AQ456" s="151"/>
      <c r="AR456" s="66"/>
      <c r="AS456" s="170"/>
      <c r="AT456" s="339"/>
      <c r="AU456" s="151"/>
      <c r="AV456" s="364"/>
      <c r="AW456" s="170"/>
      <c r="AX456" s="479"/>
      <c r="AY456" s="151"/>
      <c r="AZ456" s="297"/>
      <c r="BA456" s="170"/>
      <c r="BB456" s="479"/>
      <c r="BC456" s="151"/>
      <c r="BD456" s="66"/>
      <c r="BE456" s="170">
        <f t="shared" si="325"/>
        <v>0</v>
      </c>
      <c r="BF456" s="339">
        <f t="shared" si="346"/>
        <v>0</v>
      </c>
      <c r="BG456" s="163"/>
      <c r="BH456" s="66"/>
      <c r="BI456" s="170">
        <f t="shared" si="326"/>
        <v>0</v>
      </c>
      <c r="BJ456" s="339">
        <f t="shared" si="327"/>
        <v>0</v>
      </c>
      <c r="BL456" s="66"/>
      <c r="BM456" s="170">
        <f t="shared" si="348"/>
        <v>0</v>
      </c>
      <c r="BN456" s="339">
        <f t="shared" si="349"/>
        <v>0</v>
      </c>
      <c r="BP456" s="66">
        <f t="shared" si="330"/>
        <v>0</v>
      </c>
      <c r="BQ456" s="170">
        <f t="shared" si="331"/>
        <v>0</v>
      </c>
      <c r="BR456" s="339">
        <f t="shared" si="332"/>
        <v>0</v>
      </c>
      <c r="BT456" s="66"/>
      <c r="BU456" s="170">
        <f t="shared" si="333"/>
        <v>0</v>
      </c>
      <c r="BV456" s="339">
        <f t="shared" si="334"/>
        <v>0</v>
      </c>
      <c r="BX456" s="418">
        <f t="shared" si="335"/>
        <v>0</v>
      </c>
      <c r="BY456" s="170">
        <f t="shared" si="336"/>
        <v>0</v>
      </c>
      <c r="BZ456" s="339">
        <v>0</v>
      </c>
      <c r="CB456" s="418">
        <f t="shared" si="337"/>
        <v>0</v>
      </c>
      <c r="CC456" s="170">
        <f t="shared" si="338"/>
        <v>0</v>
      </c>
      <c r="CD456" s="339">
        <v>0</v>
      </c>
      <c r="CF456" s="418">
        <v>0</v>
      </c>
      <c r="CG456" s="170">
        <v>0</v>
      </c>
      <c r="CH456" s="339">
        <v>0</v>
      </c>
      <c r="CJ456" s="418">
        <v>0</v>
      </c>
      <c r="CK456" s="170">
        <v>0</v>
      </c>
      <c r="CL456" s="339">
        <v>0</v>
      </c>
    </row>
    <row r="457" spans="1:90" ht="15" customHeight="1" outlineLevel="2">
      <c r="A457" s="193" t="s">
        <v>15</v>
      </c>
      <c r="B457" s="192">
        <v>91940</v>
      </c>
      <c r="C457" s="13" t="s">
        <v>13709</v>
      </c>
      <c r="D457" s="593" t="str">
        <f>IF(B457="","",IFERROR(VLOOKUP(B457,'SINAPI12-24'!$A$5:$H$17812,2,FALSE),VLOOKUP(ORÇAMENTO!B457,COMPOSIÇÕES!$A$9:$G$412,3,FALSE)))</f>
        <v>CAIXA RETANGULAR 4" X 2" MÉDIA (1,30 M DO PISO), PVC, INSTALADA EM PAREDE - FORNECIMENTO E INSTALAÇÃO. AF_03/2023</v>
      </c>
      <c r="E457" s="614" t="str">
        <f>IF(B457="","",IFERROR(VLOOKUP(B457,'SINAPI12-24'!$A$5:$H$17812,3,FALSE),VLOOKUP(ORÇAMENTO!B457,COMPOSIÇÕES!$A$9:$G$412,4,FALSE)))</f>
        <v>UN</v>
      </c>
      <c r="F457" s="112">
        <v>279</v>
      </c>
      <c r="G457" s="615"/>
      <c r="H457" s="110">
        <v>0.29310000000000003</v>
      </c>
      <c r="I457" s="104">
        <f t="shared" si="347"/>
        <v>0</v>
      </c>
      <c r="J457" s="471">
        <f t="shared" si="340"/>
        <v>0</v>
      </c>
      <c r="K457" s="890"/>
      <c r="L457" s="66"/>
      <c r="M457" s="170"/>
      <c r="N457" s="339"/>
      <c r="O457" s="277"/>
      <c r="P457" s="66"/>
      <c r="Q457" s="170"/>
      <c r="R457" s="339"/>
      <c r="S457" s="330"/>
      <c r="T457" s="354"/>
      <c r="U457" s="170"/>
      <c r="V457" s="363"/>
      <c r="W457" s="21"/>
      <c r="X457" s="354"/>
      <c r="Y457" s="168"/>
      <c r="Z457" s="341"/>
      <c r="AA457" s="277"/>
      <c r="AB457" s="354"/>
      <c r="AC457" s="168"/>
      <c r="AD457" s="341"/>
      <c r="AE457" s="277"/>
      <c r="AF457" s="66"/>
      <c r="AG457" s="170"/>
      <c r="AH457" s="339"/>
      <c r="AI457" s="277"/>
      <c r="AJ457" s="66"/>
      <c r="AK457" s="170"/>
      <c r="AL457" s="339"/>
      <c r="AM457" s="151"/>
      <c r="AN457" s="66"/>
      <c r="AO457" s="170"/>
      <c r="AP457" s="339"/>
      <c r="AQ457" s="151"/>
      <c r="AR457" s="66"/>
      <c r="AS457" s="170"/>
      <c r="AT457" s="339"/>
      <c r="AU457" s="151"/>
      <c r="AV457" s="364"/>
      <c r="AW457" s="170"/>
      <c r="AX457" s="479"/>
      <c r="AY457" s="151"/>
      <c r="AZ457" s="297"/>
      <c r="BA457" s="170"/>
      <c r="BB457" s="479"/>
      <c r="BC457" s="151"/>
      <c r="BD457" s="66"/>
      <c r="BE457" s="170">
        <f t="shared" si="325"/>
        <v>0</v>
      </c>
      <c r="BF457" s="339">
        <f t="shared" si="346"/>
        <v>0</v>
      </c>
      <c r="BG457" s="163"/>
      <c r="BH457" s="66"/>
      <c r="BI457" s="170">
        <f t="shared" si="326"/>
        <v>0</v>
      </c>
      <c r="BJ457" s="339">
        <f t="shared" si="327"/>
        <v>0</v>
      </c>
      <c r="BL457" s="66"/>
      <c r="BM457" s="170">
        <f t="shared" si="348"/>
        <v>0</v>
      </c>
      <c r="BN457" s="339">
        <f t="shared" si="349"/>
        <v>0</v>
      </c>
      <c r="BP457" s="66">
        <f t="shared" si="330"/>
        <v>0</v>
      </c>
      <c r="BQ457" s="170">
        <f t="shared" si="331"/>
        <v>0</v>
      </c>
      <c r="BR457" s="339">
        <f t="shared" si="332"/>
        <v>0</v>
      </c>
      <c r="BT457" s="66"/>
      <c r="BU457" s="170">
        <f t="shared" si="333"/>
        <v>0</v>
      </c>
      <c r="BV457" s="339">
        <f t="shared" si="334"/>
        <v>0</v>
      </c>
      <c r="BX457" s="418">
        <f t="shared" si="335"/>
        <v>0</v>
      </c>
      <c r="BY457" s="170">
        <f t="shared" si="336"/>
        <v>0</v>
      </c>
      <c r="BZ457" s="339">
        <v>0</v>
      </c>
      <c r="CB457" s="418">
        <f t="shared" si="337"/>
        <v>0</v>
      </c>
      <c r="CC457" s="170">
        <f t="shared" si="338"/>
        <v>0</v>
      </c>
      <c r="CD457" s="339">
        <v>0</v>
      </c>
      <c r="CF457" s="418">
        <v>0</v>
      </c>
      <c r="CG457" s="170">
        <v>0</v>
      </c>
      <c r="CH457" s="339">
        <v>0</v>
      </c>
      <c r="CJ457" s="418">
        <v>0</v>
      </c>
      <c r="CK457" s="170">
        <v>0</v>
      </c>
      <c r="CL457" s="339">
        <v>0</v>
      </c>
    </row>
    <row r="458" spans="1:90" ht="15" customHeight="1" outlineLevel="2">
      <c r="A458" s="193" t="s">
        <v>15</v>
      </c>
      <c r="B458" s="192">
        <v>91937</v>
      </c>
      <c r="C458" s="13" t="s">
        <v>13710</v>
      </c>
      <c r="D458" s="593" t="str">
        <f>IF(B458="","",IFERROR(VLOOKUP(B458,'SINAPI12-24'!$A$5:$H$17812,2,FALSE),VLOOKUP(ORÇAMENTO!B458,COMPOSIÇÕES!$A$9:$G$412,3,FALSE)))</f>
        <v>CAIXA OCTOGONAL 3" X 3", PVC, INSTALADA EM LAJE - FORNECIMENTO E INSTALAÇÃO. AF_03/2023</v>
      </c>
      <c r="E458" s="614" t="str">
        <f>IF(B458="","",IFERROR(VLOOKUP(B458,'SINAPI12-24'!$A$5:$H$17812,3,FALSE),VLOOKUP(ORÇAMENTO!B458,COMPOSIÇÕES!$A$9:$G$412,4,FALSE)))</f>
        <v>UN</v>
      </c>
      <c r="F458" s="112">
        <v>168</v>
      </c>
      <c r="G458" s="615"/>
      <c r="H458" s="110">
        <v>0.29310000000000003</v>
      </c>
      <c r="I458" s="104">
        <f t="shared" si="347"/>
        <v>0</v>
      </c>
      <c r="J458" s="471">
        <f t="shared" si="340"/>
        <v>0</v>
      </c>
      <c r="K458" s="890"/>
      <c r="L458" s="68"/>
      <c r="M458" s="136"/>
      <c r="N458" s="342"/>
      <c r="O458" s="277"/>
      <c r="P458" s="68"/>
      <c r="Q458" s="136"/>
      <c r="R458" s="342"/>
      <c r="S458" s="330"/>
      <c r="T458" s="355"/>
      <c r="U458" s="136"/>
      <c r="V458" s="365"/>
      <c r="W458" s="21"/>
      <c r="X458" s="355"/>
      <c r="Y458" s="328"/>
      <c r="Z458" s="344"/>
      <c r="AA458" s="277"/>
      <c r="AB458" s="355"/>
      <c r="AC458" s="328"/>
      <c r="AD458" s="344"/>
      <c r="AE458" s="277"/>
      <c r="AF458" s="68"/>
      <c r="AG458" s="136"/>
      <c r="AH458" s="342"/>
      <c r="AI458" s="277"/>
      <c r="AJ458" s="68"/>
      <c r="AK458" s="136"/>
      <c r="AL458" s="342"/>
      <c r="AM458" s="151"/>
      <c r="AN458" s="68"/>
      <c r="AO458" s="136"/>
      <c r="AP458" s="342"/>
      <c r="AQ458" s="151"/>
      <c r="AR458" s="68"/>
      <c r="AS458" s="136"/>
      <c r="AT458" s="342"/>
      <c r="AU458" s="151"/>
      <c r="AV458" s="366"/>
      <c r="AW458" s="136"/>
      <c r="AX458" s="480"/>
      <c r="AY458" s="151"/>
      <c r="AZ458" s="298"/>
      <c r="BA458" s="136"/>
      <c r="BB458" s="480"/>
      <c r="BC458" s="151"/>
      <c r="BD458" s="68"/>
      <c r="BE458" s="136">
        <f t="shared" si="325"/>
        <v>0</v>
      </c>
      <c r="BF458" s="342">
        <f t="shared" si="346"/>
        <v>0</v>
      </c>
      <c r="BG458" s="163"/>
      <c r="BH458" s="68"/>
      <c r="BI458" s="136">
        <f t="shared" si="326"/>
        <v>0</v>
      </c>
      <c r="BJ458" s="342">
        <f t="shared" si="327"/>
        <v>0</v>
      </c>
      <c r="BL458" s="68"/>
      <c r="BM458" s="136">
        <f t="shared" si="348"/>
        <v>0</v>
      </c>
      <c r="BN458" s="342">
        <f t="shared" si="349"/>
        <v>0</v>
      </c>
      <c r="BP458" s="68">
        <f t="shared" si="330"/>
        <v>0</v>
      </c>
      <c r="BQ458" s="136">
        <f t="shared" si="331"/>
        <v>0</v>
      </c>
      <c r="BR458" s="342">
        <f t="shared" si="332"/>
        <v>0</v>
      </c>
      <c r="BT458" s="68"/>
      <c r="BU458" s="136">
        <f t="shared" si="333"/>
        <v>0</v>
      </c>
      <c r="BV458" s="342">
        <f t="shared" si="334"/>
        <v>0</v>
      </c>
      <c r="BX458" s="420">
        <f t="shared" si="335"/>
        <v>0</v>
      </c>
      <c r="BY458" s="136">
        <f t="shared" si="336"/>
        <v>0</v>
      </c>
      <c r="BZ458" s="342">
        <v>0</v>
      </c>
      <c r="CB458" s="420">
        <f t="shared" si="337"/>
        <v>0</v>
      </c>
      <c r="CC458" s="136">
        <f t="shared" si="338"/>
        <v>0</v>
      </c>
      <c r="CD458" s="342">
        <v>0</v>
      </c>
      <c r="CF458" s="420">
        <v>0</v>
      </c>
      <c r="CG458" s="136">
        <v>0</v>
      </c>
      <c r="CH458" s="342">
        <v>0</v>
      </c>
      <c r="CJ458" s="420">
        <v>0</v>
      </c>
      <c r="CK458" s="136">
        <v>0</v>
      </c>
      <c r="CL458" s="342">
        <v>0</v>
      </c>
    </row>
    <row r="459" spans="1:90" ht="15" customHeight="1" outlineLevel="1">
      <c r="A459" s="430"/>
      <c r="B459" s="431"/>
      <c r="C459" s="432" t="s">
        <v>443</v>
      </c>
      <c r="D459" s="591" t="s">
        <v>411</v>
      </c>
      <c r="E459" s="433"/>
      <c r="F459" s="434"/>
      <c r="G459" s="435"/>
      <c r="H459" s="436"/>
      <c r="I459" s="435"/>
      <c r="J459" s="437">
        <f>SUM(J460:J468)</f>
        <v>0</v>
      </c>
      <c r="K459" s="890"/>
      <c r="L459" s="266"/>
      <c r="M459" s="267"/>
      <c r="N459" s="356"/>
      <c r="O459" s="277"/>
      <c r="P459" s="266"/>
      <c r="Q459" s="267"/>
      <c r="R459" s="356"/>
      <c r="S459" s="330"/>
      <c r="T459" s="357"/>
      <c r="U459" s="267"/>
      <c r="V459" s="369"/>
      <c r="W459" s="21"/>
      <c r="X459" s="357"/>
      <c r="Y459" s="358"/>
      <c r="Z459" s="359"/>
      <c r="AA459" s="277"/>
      <c r="AB459" s="357"/>
      <c r="AC459" s="358"/>
      <c r="AD459" s="359"/>
      <c r="AE459" s="277"/>
      <c r="AF459" s="266"/>
      <c r="AG459" s="267"/>
      <c r="AH459" s="356"/>
      <c r="AI459" s="277"/>
      <c r="AJ459" s="266"/>
      <c r="AK459" s="267"/>
      <c r="AL459" s="356"/>
      <c r="AM459" s="151"/>
      <c r="AN459" s="266"/>
      <c r="AO459" s="267"/>
      <c r="AP459" s="356"/>
      <c r="AQ459" s="151"/>
      <c r="AR459" s="266"/>
      <c r="AS459" s="267"/>
      <c r="AT459" s="356"/>
      <c r="AU459" s="151"/>
      <c r="AV459" s="357"/>
      <c r="AW459" s="267"/>
      <c r="AX459" s="482"/>
      <c r="AY459" s="151"/>
      <c r="AZ459" s="300"/>
      <c r="BA459" s="267"/>
      <c r="BB459" s="482"/>
      <c r="BC459" s="151"/>
      <c r="BD459" s="266"/>
      <c r="BE459" s="267"/>
      <c r="BF459" s="356"/>
      <c r="BG459" s="163"/>
      <c r="BH459" s="266"/>
      <c r="BI459" s="267"/>
      <c r="BJ459" s="356"/>
      <c r="BL459" s="266"/>
      <c r="BM459" s="267"/>
      <c r="BN459" s="356"/>
      <c r="BP459" s="266"/>
      <c r="BQ459" s="267"/>
      <c r="BR459" s="356"/>
      <c r="BT459" s="266"/>
      <c r="BU459" s="267"/>
      <c r="BV459" s="356"/>
      <c r="BX459" s="300"/>
      <c r="BY459" s="267"/>
      <c r="BZ459" s="356"/>
      <c r="CB459" s="300"/>
      <c r="CC459" s="267"/>
      <c r="CD459" s="356"/>
      <c r="CF459" s="300"/>
      <c r="CG459" s="267"/>
      <c r="CH459" s="356"/>
      <c r="CJ459" s="300"/>
      <c r="CK459" s="267"/>
      <c r="CL459" s="356"/>
    </row>
    <row r="460" spans="1:90" ht="15" customHeight="1" outlineLevel="2">
      <c r="A460" s="193" t="s">
        <v>15</v>
      </c>
      <c r="B460" s="192">
        <v>91926</v>
      </c>
      <c r="C460" s="13" t="s">
        <v>447</v>
      </c>
      <c r="D460" s="593" t="str">
        <f>IF(B460="","",IFERROR(VLOOKUP(B460,'SINAPI12-24'!$A$5:$H$17812,2,FALSE),VLOOKUP(ORÇAMENTO!B460,COMPOSIÇÕES!$A$9:$G$412,3,FALSE)))</f>
        <v>CABO DE COBRE FLEXÍVEL ISOLADO, 2,5 MM², ANTI-CHAMA 450/750 V, PARA CIRCUITOS TERMINAIS - FORNECIMENTO E INSTALAÇÃO. AF_03/2023</v>
      </c>
      <c r="E460" s="614" t="str">
        <f>IF(B460="","",IFERROR(VLOOKUP(B460,'SINAPI12-24'!$A$5:$H$17812,3,FALSE),VLOOKUP(ORÇAMENTO!B460,COMPOSIÇÕES!$A$9:$G$412,4,FALSE)))</f>
        <v>M</v>
      </c>
      <c r="F460" s="112">
        <v>8267.9</v>
      </c>
      <c r="G460" s="615"/>
      <c r="H460" s="110">
        <v>0.29310000000000003</v>
      </c>
      <c r="I460" s="104">
        <f t="shared" ref="I460:I468" si="350">TRUNC(((G460*$H$37)+G460),2)</f>
        <v>0</v>
      </c>
      <c r="J460" s="471">
        <f t="shared" si="340"/>
        <v>0</v>
      </c>
      <c r="K460" s="890"/>
      <c r="L460" s="69"/>
      <c r="M460" s="114"/>
      <c r="N460" s="336"/>
      <c r="O460" s="277"/>
      <c r="P460" s="69"/>
      <c r="Q460" s="114"/>
      <c r="R460" s="336"/>
      <c r="S460" s="330"/>
      <c r="T460" s="353"/>
      <c r="U460" s="114"/>
      <c r="V460" s="361"/>
      <c r="W460" s="21"/>
      <c r="X460" s="353"/>
      <c r="Y460" s="167"/>
      <c r="Z460" s="338"/>
      <c r="AA460" s="277"/>
      <c r="AB460" s="353"/>
      <c r="AC460" s="167"/>
      <c r="AD460" s="338"/>
      <c r="AE460" s="277"/>
      <c r="AF460" s="69"/>
      <c r="AG460" s="114"/>
      <c r="AH460" s="336"/>
      <c r="AI460" s="277"/>
      <c r="AJ460" s="69"/>
      <c r="AK460" s="114"/>
      <c r="AL460" s="336"/>
      <c r="AM460" s="151"/>
      <c r="AN460" s="69"/>
      <c r="AO460" s="114"/>
      <c r="AP460" s="336"/>
      <c r="AQ460" s="151"/>
      <c r="AR460" s="69"/>
      <c r="AS460" s="114"/>
      <c r="AT460" s="336"/>
      <c r="AU460" s="151"/>
      <c r="AV460" s="362"/>
      <c r="AW460" s="114"/>
      <c r="AX460" s="478"/>
      <c r="AY460" s="151"/>
      <c r="AZ460" s="296"/>
      <c r="BA460" s="114"/>
      <c r="BB460" s="478"/>
      <c r="BC460" s="151"/>
      <c r="BD460" s="69"/>
      <c r="BE460" s="114">
        <f t="shared" si="325"/>
        <v>0</v>
      </c>
      <c r="BF460" s="336">
        <f t="shared" si="346"/>
        <v>0</v>
      </c>
      <c r="BG460" s="163"/>
      <c r="BH460" s="69"/>
      <c r="BI460" s="114">
        <f t="shared" si="326"/>
        <v>0</v>
      </c>
      <c r="BJ460" s="336">
        <f t="shared" si="327"/>
        <v>0</v>
      </c>
      <c r="BL460" s="69"/>
      <c r="BM460" s="114">
        <f t="shared" ref="BM460:BM468" si="351">TRUNC(BL460*M460,2)</f>
        <v>0</v>
      </c>
      <c r="BN460" s="336">
        <f t="shared" ref="BN460:BN468" si="352">BL460/($F460-$X460-$AZ460)</f>
        <v>0</v>
      </c>
      <c r="BP460" s="69">
        <f t="shared" si="330"/>
        <v>0</v>
      </c>
      <c r="BQ460" s="114">
        <f t="shared" si="331"/>
        <v>0</v>
      </c>
      <c r="BR460" s="336">
        <f t="shared" si="332"/>
        <v>0</v>
      </c>
      <c r="BT460" s="69"/>
      <c r="BU460" s="114">
        <f t="shared" si="333"/>
        <v>0</v>
      </c>
      <c r="BV460" s="336">
        <f t="shared" si="334"/>
        <v>0</v>
      </c>
      <c r="BX460" s="309">
        <f t="shared" si="335"/>
        <v>0</v>
      </c>
      <c r="BY460" s="114">
        <f t="shared" si="336"/>
        <v>0</v>
      </c>
      <c r="BZ460" s="336">
        <v>0</v>
      </c>
      <c r="CB460" s="309">
        <f t="shared" si="337"/>
        <v>0</v>
      </c>
      <c r="CC460" s="114">
        <f t="shared" si="338"/>
        <v>0</v>
      </c>
      <c r="CD460" s="336">
        <v>0</v>
      </c>
      <c r="CF460" s="309">
        <v>0</v>
      </c>
      <c r="CG460" s="114">
        <v>0</v>
      </c>
      <c r="CH460" s="336">
        <v>0</v>
      </c>
      <c r="CJ460" s="309">
        <v>0</v>
      </c>
      <c r="CK460" s="114">
        <v>0</v>
      </c>
      <c r="CL460" s="336">
        <v>0</v>
      </c>
    </row>
    <row r="461" spans="1:90" ht="15" customHeight="1" outlineLevel="2">
      <c r="A461" s="193" t="s">
        <v>15</v>
      </c>
      <c r="B461" s="192">
        <v>91928</v>
      </c>
      <c r="C461" s="13" t="s">
        <v>448</v>
      </c>
      <c r="D461" s="593" t="str">
        <f>IF(B461="","",IFERROR(VLOOKUP(B461,'SINAPI12-24'!$A$5:$H$17812,2,FALSE),VLOOKUP(ORÇAMENTO!B461,COMPOSIÇÕES!$A$9:$G$412,3,FALSE)))</f>
        <v>CABO DE COBRE FLEXÍVEL ISOLADO, 4 MM², ANTI-CHAMA 450/750 V, PARA CIRCUITOS TERMINAIS - FORNECIMENTO E INSTALAÇÃO. AF_03/2023</v>
      </c>
      <c r="E461" s="614" t="str">
        <f>IF(B461="","",IFERROR(VLOOKUP(B461,'SINAPI12-24'!$A$5:$H$17812,3,FALSE),VLOOKUP(ORÇAMENTO!B461,COMPOSIÇÕES!$A$9:$G$412,4,FALSE)))</f>
        <v>M</v>
      </c>
      <c r="F461" s="112">
        <v>266.5</v>
      </c>
      <c r="G461" s="615"/>
      <c r="H461" s="110">
        <v>0.29310000000000003</v>
      </c>
      <c r="I461" s="104">
        <f t="shared" si="350"/>
        <v>0</v>
      </c>
      <c r="J461" s="471">
        <f t="shared" si="340"/>
        <v>0</v>
      </c>
      <c r="K461" s="890"/>
      <c r="L461" s="66"/>
      <c r="M461" s="170"/>
      <c r="N461" s="339"/>
      <c r="O461" s="277"/>
      <c r="P461" s="66"/>
      <c r="Q461" s="170"/>
      <c r="R461" s="339"/>
      <c r="S461" s="330"/>
      <c r="T461" s="354"/>
      <c r="U461" s="170"/>
      <c r="V461" s="363"/>
      <c r="W461" s="21"/>
      <c r="X461" s="354"/>
      <c r="Y461" s="168"/>
      <c r="Z461" s="341"/>
      <c r="AA461" s="277"/>
      <c r="AB461" s="354"/>
      <c r="AC461" s="168"/>
      <c r="AD461" s="341"/>
      <c r="AE461" s="277"/>
      <c r="AF461" s="66"/>
      <c r="AG461" s="170"/>
      <c r="AH461" s="339"/>
      <c r="AI461" s="277"/>
      <c r="AJ461" s="66"/>
      <c r="AK461" s="170"/>
      <c r="AL461" s="339"/>
      <c r="AM461" s="151"/>
      <c r="AN461" s="66"/>
      <c r="AO461" s="170"/>
      <c r="AP461" s="339"/>
      <c r="AQ461" s="151"/>
      <c r="AR461" s="66"/>
      <c r="AS461" s="170"/>
      <c r="AT461" s="339"/>
      <c r="AU461" s="151"/>
      <c r="AV461" s="364"/>
      <c r="AW461" s="170"/>
      <c r="AX461" s="479"/>
      <c r="AY461" s="151"/>
      <c r="AZ461" s="297"/>
      <c r="BA461" s="170"/>
      <c r="BB461" s="479"/>
      <c r="BC461" s="151"/>
      <c r="BD461" s="66"/>
      <c r="BE461" s="170">
        <f t="shared" si="325"/>
        <v>0</v>
      </c>
      <c r="BF461" s="339">
        <f t="shared" si="346"/>
        <v>0</v>
      </c>
      <c r="BG461" s="163"/>
      <c r="BH461" s="66"/>
      <c r="BI461" s="170">
        <f t="shared" si="326"/>
        <v>0</v>
      </c>
      <c r="BJ461" s="339">
        <f t="shared" si="327"/>
        <v>0</v>
      </c>
      <c r="BL461" s="66"/>
      <c r="BM461" s="170">
        <f t="shared" si="351"/>
        <v>0</v>
      </c>
      <c r="BN461" s="339">
        <f t="shared" si="352"/>
        <v>0</v>
      </c>
      <c r="BP461" s="66">
        <f t="shared" si="330"/>
        <v>0</v>
      </c>
      <c r="BQ461" s="170">
        <f t="shared" si="331"/>
        <v>0</v>
      </c>
      <c r="BR461" s="339">
        <f t="shared" si="332"/>
        <v>0</v>
      </c>
      <c r="BT461" s="66"/>
      <c r="BU461" s="170">
        <f t="shared" si="333"/>
        <v>0</v>
      </c>
      <c r="BV461" s="339">
        <f t="shared" si="334"/>
        <v>0</v>
      </c>
      <c r="BX461" s="418">
        <f t="shared" si="335"/>
        <v>0</v>
      </c>
      <c r="BY461" s="170">
        <f t="shared" si="336"/>
        <v>0</v>
      </c>
      <c r="BZ461" s="339">
        <v>0</v>
      </c>
      <c r="CB461" s="418">
        <f t="shared" si="337"/>
        <v>0</v>
      </c>
      <c r="CC461" s="170">
        <f t="shared" si="338"/>
        <v>0</v>
      </c>
      <c r="CD461" s="339">
        <v>0</v>
      </c>
      <c r="CF461" s="418">
        <v>0</v>
      </c>
      <c r="CG461" s="170">
        <v>0</v>
      </c>
      <c r="CH461" s="339">
        <v>0</v>
      </c>
      <c r="CJ461" s="418">
        <v>0</v>
      </c>
      <c r="CK461" s="170">
        <v>0</v>
      </c>
      <c r="CL461" s="339">
        <v>0</v>
      </c>
    </row>
    <row r="462" spans="1:90" ht="15" customHeight="1" outlineLevel="2">
      <c r="A462" s="193" t="s">
        <v>15</v>
      </c>
      <c r="B462" s="192">
        <v>91930</v>
      </c>
      <c r="C462" s="13" t="s">
        <v>449</v>
      </c>
      <c r="D462" s="593" t="str">
        <f>IF(B462="","",IFERROR(VLOOKUP(B462,'SINAPI12-24'!$A$5:$H$17812,2,FALSE),VLOOKUP(ORÇAMENTO!B462,COMPOSIÇÕES!$A$9:$G$412,3,FALSE)))</f>
        <v>CABO DE COBRE FLEXÍVEL ISOLADO, 6 MM², ANTI-CHAMA 450/750 V, PARA CIRCUITOS TERMINAIS - FORNECIMENTO E INSTALAÇÃO. AF_03/2023</v>
      </c>
      <c r="E462" s="614" t="str">
        <f>IF(B462="","",IFERROR(VLOOKUP(B462,'SINAPI12-24'!$A$5:$H$17812,3,FALSE),VLOOKUP(ORÇAMENTO!B462,COMPOSIÇÕES!$A$9:$G$412,4,FALSE)))</f>
        <v>M</v>
      </c>
      <c r="F462" s="112">
        <v>1087.4000000000001</v>
      </c>
      <c r="G462" s="615"/>
      <c r="H462" s="110">
        <v>0.29310000000000003</v>
      </c>
      <c r="I462" s="104">
        <f t="shared" si="350"/>
        <v>0</v>
      </c>
      <c r="J462" s="471">
        <f t="shared" si="340"/>
        <v>0</v>
      </c>
      <c r="K462" s="890"/>
      <c r="L462" s="66"/>
      <c r="M462" s="170"/>
      <c r="N462" s="339"/>
      <c r="O462" s="277"/>
      <c r="P462" s="66"/>
      <c r="Q462" s="170"/>
      <c r="R462" s="339"/>
      <c r="S462" s="330"/>
      <c r="T462" s="354"/>
      <c r="U462" s="170"/>
      <c r="V462" s="363"/>
      <c r="W462" s="21"/>
      <c r="X462" s="354"/>
      <c r="Y462" s="168"/>
      <c r="Z462" s="341"/>
      <c r="AA462" s="277"/>
      <c r="AB462" s="354"/>
      <c r="AC462" s="168"/>
      <c r="AD462" s="341"/>
      <c r="AE462" s="277"/>
      <c r="AF462" s="66"/>
      <c r="AG462" s="170"/>
      <c r="AH462" s="339"/>
      <c r="AI462" s="277"/>
      <c r="AJ462" s="66"/>
      <c r="AK462" s="170"/>
      <c r="AL462" s="339"/>
      <c r="AM462" s="151"/>
      <c r="AN462" s="66"/>
      <c r="AO462" s="170"/>
      <c r="AP462" s="339"/>
      <c r="AQ462" s="151"/>
      <c r="AR462" s="66"/>
      <c r="AS462" s="170"/>
      <c r="AT462" s="339"/>
      <c r="AU462" s="151"/>
      <c r="AV462" s="364"/>
      <c r="AW462" s="170"/>
      <c r="AX462" s="479"/>
      <c r="AY462" s="151"/>
      <c r="AZ462" s="297"/>
      <c r="BA462" s="170"/>
      <c r="BB462" s="479"/>
      <c r="BC462" s="151"/>
      <c r="BD462" s="66"/>
      <c r="BE462" s="170">
        <f t="shared" si="325"/>
        <v>0</v>
      </c>
      <c r="BF462" s="339">
        <f t="shared" si="346"/>
        <v>0</v>
      </c>
      <c r="BG462" s="163"/>
      <c r="BH462" s="66"/>
      <c r="BI462" s="170">
        <f t="shared" si="326"/>
        <v>0</v>
      </c>
      <c r="BJ462" s="339">
        <f t="shared" si="327"/>
        <v>0</v>
      </c>
      <c r="BL462" s="66"/>
      <c r="BM462" s="170">
        <f t="shared" si="351"/>
        <v>0</v>
      </c>
      <c r="BN462" s="339">
        <f t="shared" si="352"/>
        <v>0</v>
      </c>
      <c r="BP462" s="66">
        <f t="shared" si="330"/>
        <v>0</v>
      </c>
      <c r="BQ462" s="170">
        <f t="shared" si="331"/>
        <v>0</v>
      </c>
      <c r="BR462" s="339">
        <f t="shared" si="332"/>
        <v>0</v>
      </c>
      <c r="BT462" s="66"/>
      <c r="BU462" s="170">
        <f t="shared" si="333"/>
        <v>0</v>
      </c>
      <c r="BV462" s="339">
        <f t="shared" si="334"/>
        <v>0</v>
      </c>
      <c r="BX462" s="418">
        <f t="shared" si="335"/>
        <v>0</v>
      </c>
      <c r="BY462" s="170">
        <f t="shared" si="336"/>
        <v>0</v>
      </c>
      <c r="BZ462" s="339">
        <v>0</v>
      </c>
      <c r="CB462" s="418">
        <f t="shared" si="337"/>
        <v>0</v>
      </c>
      <c r="CC462" s="170">
        <f t="shared" si="338"/>
        <v>0</v>
      </c>
      <c r="CD462" s="339">
        <v>0</v>
      </c>
      <c r="CF462" s="418">
        <v>0</v>
      </c>
      <c r="CG462" s="170">
        <v>0</v>
      </c>
      <c r="CH462" s="339">
        <v>0</v>
      </c>
      <c r="CJ462" s="418">
        <v>0</v>
      </c>
      <c r="CK462" s="170">
        <v>0</v>
      </c>
      <c r="CL462" s="339">
        <v>0</v>
      </c>
    </row>
    <row r="463" spans="1:90" ht="15" customHeight="1" outlineLevel="2">
      <c r="A463" s="193" t="s">
        <v>15</v>
      </c>
      <c r="B463" s="192">
        <v>91932</v>
      </c>
      <c r="C463" s="13" t="s">
        <v>13711</v>
      </c>
      <c r="D463" s="593" t="str">
        <f>IF(B463="","",IFERROR(VLOOKUP(B463,'SINAPI12-24'!$A$5:$H$17812,2,FALSE),VLOOKUP(ORÇAMENTO!B463,COMPOSIÇÕES!$A$9:$G$412,3,FALSE)))</f>
        <v>CABO DE COBRE FLEXÍVEL ISOLADO, 10 MM², ANTI-CHAMA 450/750 V, PARA CIRCUITOS TERMINAIS - FORNECIMENTO E INSTALAÇÃO. AF_03/2023</v>
      </c>
      <c r="E463" s="614" t="str">
        <f>IF(B463="","",IFERROR(VLOOKUP(B463,'SINAPI12-24'!$A$5:$H$17812,3,FALSE),VLOOKUP(ORÇAMENTO!B463,COMPOSIÇÕES!$A$9:$G$412,4,FALSE)))</f>
        <v>M</v>
      </c>
      <c r="F463" s="112">
        <v>555.29999999999995</v>
      </c>
      <c r="G463" s="615"/>
      <c r="H463" s="110">
        <v>0.29310000000000003</v>
      </c>
      <c r="I463" s="104">
        <f t="shared" si="350"/>
        <v>0</v>
      </c>
      <c r="J463" s="471">
        <f t="shared" si="340"/>
        <v>0</v>
      </c>
      <c r="K463" s="890"/>
      <c r="L463" s="66"/>
      <c r="M463" s="170"/>
      <c r="N463" s="339"/>
      <c r="O463" s="277"/>
      <c r="P463" s="66"/>
      <c r="Q463" s="170"/>
      <c r="R463" s="339"/>
      <c r="S463" s="330"/>
      <c r="T463" s="354"/>
      <c r="U463" s="170"/>
      <c r="V463" s="363"/>
      <c r="W463" s="21"/>
      <c r="X463" s="354"/>
      <c r="Y463" s="168"/>
      <c r="Z463" s="341"/>
      <c r="AA463" s="277"/>
      <c r="AB463" s="354"/>
      <c r="AC463" s="168"/>
      <c r="AD463" s="341"/>
      <c r="AE463" s="277"/>
      <c r="AF463" s="66"/>
      <c r="AG463" s="170"/>
      <c r="AH463" s="339"/>
      <c r="AI463" s="277"/>
      <c r="AJ463" s="66"/>
      <c r="AK463" s="170"/>
      <c r="AL463" s="339"/>
      <c r="AM463" s="151"/>
      <c r="AN463" s="66"/>
      <c r="AO463" s="170"/>
      <c r="AP463" s="339"/>
      <c r="AQ463" s="151"/>
      <c r="AR463" s="66"/>
      <c r="AS463" s="170"/>
      <c r="AT463" s="339"/>
      <c r="AU463" s="151"/>
      <c r="AV463" s="364"/>
      <c r="AW463" s="170"/>
      <c r="AX463" s="479"/>
      <c r="AY463" s="151"/>
      <c r="AZ463" s="297"/>
      <c r="BA463" s="170"/>
      <c r="BB463" s="479"/>
      <c r="BC463" s="151"/>
      <c r="BD463" s="66"/>
      <c r="BE463" s="170">
        <f t="shared" si="325"/>
        <v>0</v>
      </c>
      <c r="BF463" s="339">
        <f t="shared" si="346"/>
        <v>0</v>
      </c>
      <c r="BG463" s="163"/>
      <c r="BH463" s="66"/>
      <c r="BI463" s="170">
        <f t="shared" si="326"/>
        <v>0</v>
      </c>
      <c r="BJ463" s="339">
        <f t="shared" si="327"/>
        <v>0</v>
      </c>
      <c r="BL463" s="66"/>
      <c r="BM463" s="170">
        <f t="shared" si="351"/>
        <v>0</v>
      </c>
      <c r="BN463" s="339">
        <f t="shared" si="352"/>
        <v>0</v>
      </c>
      <c r="BP463" s="66">
        <f t="shared" si="330"/>
        <v>0</v>
      </c>
      <c r="BQ463" s="170">
        <f t="shared" si="331"/>
        <v>0</v>
      </c>
      <c r="BR463" s="339">
        <f t="shared" si="332"/>
        <v>0</v>
      </c>
      <c r="BT463" s="66"/>
      <c r="BU463" s="170">
        <f t="shared" si="333"/>
        <v>0</v>
      </c>
      <c r="BV463" s="339">
        <f t="shared" si="334"/>
        <v>0</v>
      </c>
      <c r="BX463" s="418">
        <f t="shared" si="335"/>
        <v>0</v>
      </c>
      <c r="BY463" s="170">
        <f t="shared" si="336"/>
        <v>0</v>
      </c>
      <c r="BZ463" s="339">
        <v>0</v>
      </c>
      <c r="CB463" s="418">
        <f t="shared" si="337"/>
        <v>0</v>
      </c>
      <c r="CC463" s="170">
        <f t="shared" si="338"/>
        <v>0</v>
      </c>
      <c r="CD463" s="339">
        <v>0</v>
      </c>
      <c r="CF463" s="418">
        <v>0</v>
      </c>
      <c r="CG463" s="170">
        <v>0</v>
      </c>
      <c r="CH463" s="339">
        <v>0</v>
      </c>
      <c r="CJ463" s="418">
        <v>0</v>
      </c>
      <c r="CK463" s="170">
        <v>0</v>
      </c>
      <c r="CL463" s="339">
        <v>0</v>
      </c>
    </row>
    <row r="464" spans="1:90" ht="15" customHeight="1" outlineLevel="2">
      <c r="A464" s="193" t="s">
        <v>15</v>
      </c>
      <c r="B464" s="192">
        <v>91934</v>
      </c>
      <c r="C464" s="13" t="s">
        <v>13712</v>
      </c>
      <c r="D464" s="593" t="str">
        <f>IF(B464="","",IFERROR(VLOOKUP(B464,'SINAPI12-24'!$A$5:$H$17812,2,FALSE),VLOOKUP(ORÇAMENTO!B464,COMPOSIÇÕES!$A$9:$G$412,3,FALSE)))</f>
        <v>CABO DE COBRE FLEXÍVEL ISOLADO, 16 MM², ANTI-CHAMA 450/750 V, PARA CIRCUITOS TERMINAIS - FORNECIMENTO E INSTALAÇÃO. AF_03/2023</v>
      </c>
      <c r="E464" s="614" t="str">
        <f>IF(B464="","",IFERROR(VLOOKUP(B464,'SINAPI12-24'!$A$5:$H$17812,3,FALSE),VLOOKUP(ORÇAMENTO!B464,COMPOSIÇÕES!$A$9:$G$412,4,FALSE)))</f>
        <v>M</v>
      </c>
      <c r="F464" s="112">
        <v>299.89999999999998</v>
      </c>
      <c r="G464" s="615"/>
      <c r="H464" s="110">
        <v>0.29310000000000003</v>
      </c>
      <c r="I464" s="104">
        <f t="shared" si="350"/>
        <v>0</v>
      </c>
      <c r="J464" s="471">
        <f t="shared" si="340"/>
        <v>0</v>
      </c>
      <c r="K464" s="890"/>
      <c r="L464" s="66"/>
      <c r="M464" s="170"/>
      <c r="N464" s="339"/>
      <c r="O464" s="277"/>
      <c r="P464" s="66"/>
      <c r="Q464" s="170"/>
      <c r="R464" s="339"/>
      <c r="S464" s="330"/>
      <c r="T464" s="354"/>
      <c r="U464" s="170"/>
      <c r="V464" s="363"/>
      <c r="W464" s="21"/>
      <c r="X464" s="354"/>
      <c r="Y464" s="168"/>
      <c r="Z464" s="341"/>
      <c r="AA464" s="277"/>
      <c r="AB464" s="354"/>
      <c r="AC464" s="168"/>
      <c r="AD464" s="341"/>
      <c r="AE464" s="277"/>
      <c r="AF464" s="66"/>
      <c r="AG464" s="170"/>
      <c r="AH464" s="339"/>
      <c r="AI464" s="277"/>
      <c r="AJ464" s="66"/>
      <c r="AK464" s="170"/>
      <c r="AL464" s="339"/>
      <c r="AM464" s="151"/>
      <c r="AN464" s="66"/>
      <c r="AO464" s="170"/>
      <c r="AP464" s="339"/>
      <c r="AQ464" s="151"/>
      <c r="AR464" s="66"/>
      <c r="AS464" s="170"/>
      <c r="AT464" s="339"/>
      <c r="AU464" s="151"/>
      <c r="AV464" s="364"/>
      <c r="AW464" s="170"/>
      <c r="AX464" s="479"/>
      <c r="AY464" s="151"/>
      <c r="AZ464" s="297"/>
      <c r="BA464" s="170"/>
      <c r="BB464" s="479"/>
      <c r="BC464" s="151"/>
      <c r="BD464" s="66"/>
      <c r="BE464" s="170">
        <f t="shared" si="325"/>
        <v>0</v>
      </c>
      <c r="BF464" s="339">
        <f t="shared" si="346"/>
        <v>0</v>
      </c>
      <c r="BG464" s="163"/>
      <c r="BH464" s="66"/>
      <c r="BI464" s="170">
        <f t="shared" si="326"/>
        <v>0</v>
      </c>
      <c r="BJ464" s="339">
        <f t="shared" si="327"/>
        <v>0</v>
      </c>
      <c r="BL464" s="66"/>
      <c r="BM464" s="170">
        <f t="shared" si="351"/>
        <v>0</v>
      </c>
      <c r="BN464" s="339">
        <f t="shared" si="352"/>
        <v>0</v>
      </c>
      <c r="BP464" s="66">
        <f t="shared" si="330"/>
        <v>0</v>
      </c>
      <c r="BQ464" s="170">
        <f t="shared" si="331"/>
        <v>0</v>
      </c>
      <c r="BR464" s="339">
        <f t="shared" si="332"/>
        <v>0</v>
      </c>
      <c r="BT464" s="66"/>
      <c r="BU464" s="170">
        <f t="shared" si="333"/>
        <v>0</v>
      </c>
      <c r="BV464" s="339">
        <f t="shared" si="334"/>
        <v>0</v>
      </c>
      <c r="BX464" s="418">
        <f t="shared" si="335"/>
        <v>0</v>
      </c>
      <c r="BY464" s="170">
        <f t="shared" si="336"/>
        <v>0</v>
      </c>
      <c r="BZ464" s="339">
        <v>0</v>
      </c>
      <c r="CB464" s="418">
        <f t="shared" si="337"/>
        <v>0</v>
      </c>
      <c r="CC464" s="170">
        <f t="shared" si="338"/>
        <v>0</v>
      </c>
      <c r="CD464" s="339">
        <v>0</v>
      </c>
      <c r="CF464" s="418">
        <v>0</v>
      </c>
      <c r="CG464" s="170">
        <v>0</v>
      </c>
      <c r="CH464" s="339">
        <v>0</v>
      </c>
      <c r="CJ464" s="418">
        <v>0</v>
      </c>
      <c r="CK464" s="170">
        <v>0</v>
      </c>
      <c r="CL464" s="339">
        <v>0</v>
      </c>
    </row>
    <row r="465" spans="1:90" ht="15" customHeight="1" outlineLevel="2">
      <c r="A465" s="193" t="s">
        <v>15</v>
      </c>
      <c r="B465" s="192">
        <v>101564</v>
      </c>
      <c r="C465" s="13" t="s">
        <v>13713</v>
      </c>
      <c r="D465" s="593" t="str">
        <f>IF(B465="","",IFERROR(VLOOKUP(B465,'SINAPI12-24'!$A$5:$H$17812,2,FALSE),VLOOKUP(ORÇAMENTO!B465,COMPOSIÇÕES!$A$9:$G$412,3,FALSE)))</f>
        <v>CABO DE COBRE FLEXÍVEL ISOLADO, 50 MM², 0,6/1,0 KV, PARA REDE AÉREA DE DISTRIBUIÇÃO DE ENERGIA ELÉTRICA DE BAIXA TENSÃO - FORNECIMENTO E INSTALAÇÃO. AF_07/2020</v>
      </c>
      <c r="E465" s="614" t="str">
        <f>IF(B465="","",IFERROR(VLOOKUP(B465,'SINAPI12-24'!$A$5:$H$17812,3,FALSE),VLOOKUP(ORÇAMENTO!B465,COMPOSIÇÕES!$A$9:$G$412,4,FALSE)))</f>
        <v>M</v>
      </c>
      <c r="F465" s="112">
        <v>607.20000000000005</v>
      </c>
      <c r="G465" s="615"/>
      <c r="H465" s="110">
        <v>0.29310000000000003</v>
      </c>
      <c r="I465" s="104">
        <f t="shared" si="350"/>
        <v>0</v>
      </c>
      <c r="J465" s="471">
        <f t="shared" si="340"/>
        <v>0</v>
      </c>
      <c r="K465" s="890"/>
      <c r="L465" s="66"/>
      <c r="M465" s="170"/>
      <c r="N465" s="339"/>
      <c r="O465" s="277"/>
      <c r="P465" s="66"/>
      <c r="Q465" s="170"/>
      <c r="R465" s="339"/>
      <c r="S465" s="330"/>
      <c r="T465" s="354"/>
      <c r="U465" s="170"/>
      <c r="V465" s="363"/>
      <c r="W465" s="21"/>
      <c r="X465" s="354"/>
      <c r="Y465" s="168"/>
      <c r="Z465" s="341"/>
      <c r="AA465" s="277"/>
      <c r="AB465" s="354"/>
      <c r="AC465" s="168"/>
      <c r="AD465" s="341"/>
      <c r="AE465" s="277"/>
      <c r="AF465" s="66"/>
      <c r="AG465" s="170"/>
      <c r="AH465" s="339"/>
      <c r="AI465" s="277"/>
      <c r="AJ465" s="66"/>
      <c r="AK465" s="170"/>
      <c r="AL465" s="339"/>
      <c r="AM465" s="151"/>
      <c r="AN465" s="66"/>
      <c r="AO465" s="170"/>
      <c r="AP465" s="339"/>
      <c r="AQ465" s="151"/>
      <c r="AR465" s="66"/>
      <c r="AS465" s="170"/>
      <c r="AT465" s="339"/>
      <c r="AU465" s="151"/>
      <c r="AV465" s="364"/>
      <c r="AW465" s="170"/>
      <c r="AX465" s="479"/>
      <c r="AY465" s="151"/>
      <c r="AZ465" s="297"/>
      <c r="BA465" s="170"/>
      <c r="BB465" s="479"/>
      <c r="BC465" s="151"/>
      <c r="BD465" s="66"/>
      <c r="BE465" s="170">
        <f t="shared" si="325"/>
        <v>0</v>
      </c>
      <c r="BF465" s="339">
        <f t="shared" si="346"/>
        <v>0</v>
      </c>
      <c r="BG465" s="163"/>
      <c r="BH465" s="66"/>
      <c r="BI465" s="170">
        <f t="shared" si="326"/>
        <v>0</v>
      </c>
      <c r="BJ465" s="339">
        <f t="shared" si="327"/>
        <v>0</v>
      </c>
      <c r="BL465" s="66"/>
      <c r="BM465" s="170">
        <f t="shared" si="351"/>
        <v>0</v>
      </c>
      <c r="BN465" s="339">
        <f t="shared" si="352"/>
        <v>0</v>
      </c>
      <c r="BP465" s="66">
        <f t="shared" si="330"/>
        <v>0</v>
      </c>
      <c r="BQ465" s="170">
        <f t="shared" si="331"/>
        <v>0</v>
      </c>
      <c r="BR465" s="339">
        <f t="shared" si="332"/>
        <v>0</v>
      </c>
      <c r="BT465" s="66"/>
      <c r="BU465" s="170">
        <f t="shared" si="333"/>
        <v>0</v>
      </c>
      <c r="BV465" s="339">
        <f t="shared" si="334"/>
        <v>0</v>
      </c>
      <c r="BX465" s="418">
        <f t="shared" si="335"/>
        <v>0</v>
      </c>
      <c r="BY465" s="170">
        <f t="shared" si="336"/>
        <v>0</v>
      </c>
      <c r="BZ465" s="339">
        <v>0</v>
      </c>
      <c r="CB465" s="418">
        <f t="shared" si="337"/>
        <v>0</v>
      </c>
      <c r="CC465" s="170">
        <f t="shared" si="338"/>
        <v>0</v>
      </c>
      <c r="CD465" s="339">
        <v>0</v>
      </c>
      <c r="CF465" s="418">
        <v>0</v>
      </c>
      <c r="CG465" s="170">
        <v>0</v>
      </c>
      <c r="CH465" s="339">
        <v>0</v>
      </c>
      <c r="CJ465" s="418">
        <v>0</v>
      </c>
      <c r="CK465" s="170">
        <v>0</v>
      </c>
      <c r="CL465" s="339">
        <v>0</v>
      </c>
    </row>
    <row r="466" spans="1:90" ht="15" customHeight="1" outlineLevel="2">
      <c r="A466" s="193" t="s">
        <v>15</v>
      </c>
      <c r="B466" s="192">
        <v>92992</v>
      </c>
      <c r="C466" s="13" t="s">
        <v>13714</v>
      </c>
      <c r="D466" s="593" t="str">
        <f>IF(B466="","",IFERROR(VLOOKUP(B466,'SINAPI12-24'!$A$5:$H$17812,2,FALSE),VLOOKUP(ORÇAMENTO!B466,COMPOSIÇÕES!$A$9:$G$412,3,FALSE)))</f>
        <v>CABO DE COBRE FLEXÍVEL ISOLADO, 95 MM², ANTI-CHAMA 0,6/1,0 KV, PARA REDE ENTERRADA DE DISTRIBUIÇÃO DE ENERGIA ELÉTRICA - FORNECIMENTO E INSTALAÇÃO. AF_12/2021</v>
      </c>
      <c r="E466" s="614" t="str">
        <f>IF(B466="","",IFERROR(VLOOKUP(B466,'SINAPI12-24'!$A$5:$H$17812,3,FALSE),VLOOKUP(ORÇAMENTO!B466,COMPOSIÇÕES!$A$9:$G$412,4,FALSE)))</f>
        <v>M</v>
      </c>
      <c r="F466" s="112">
        <v>59.8</v>
      </c>
      <c r="G466" s="615"/>
      <c r="H466" s="110">
        <v>0.29310000000000003</v>
      </c>
      <c r="I466" s="104">
        <f t="shared" si="350"/>
        <v>0</v>
      </c>
      <c r="J466" s="471">
        <f t="shared" si="340"/>
        <v>0</v>
      </c>
      <c r="K466" s="890"/>
      <c r="L466" s="66"/>
      <c r="M466" s="170"/>
      <c r="N466" s="339"/>
      <c r="O466" s="277"/>
      <c r="P466" s="66"/>
      <c r="Q466" s="170"/>
      <c r="R466" s="339"/>
      <c r="S466" s="330"/>
      <c r="T466" s="354"/>
      <c r="U466" s="170"/>
      <c r="V466" s="363"/>
      <c r="W466" s="21"/>
      <c r="X466" s="354"/>
      <c r="Y466" s="168"/>
      <c r="Z466" s="341"/>
      <c r="AA466" s="277"/>
      <c r="AB466" s="354"/>
      <c r="AC466" s="168"/>
      <c r="AD466" s="341"/>
      <c r="AE466" s="277"/>
      <c r="AF466" s="66"/>
      <c r="AG466" s="170"/>
      <c r="AH466" s="339"/>
      <c r="AI466" s="277"/>
      <c r="AJ466" s="66"/>
      <c r="AK466" s="170"/>
      <c r="AL466" s="339"/>
      <c r="AM466" s="151"/>
      <c r="AN466" s="66"/>
      <c r="AO466" s="170"/>
      <c r="AP466" s="339"/>
      <c r="AQ466" s="151"/>
      <c r="AR466" s="66"/>
      <c r="AS466" s="170"/>
      <c r="AT466" s="339"/>
      <c r="AU466" s="151"/>
      <c r="AV466" s="364"/>
      <c r="AW466" s="170"/>
      <c r="AX466" s="479"/>
      <c r="AY466" s="151"/>
      <c r="AZ466" s="297"/>
      <c r="BA466" s="170"/>
      <c r="BB466" s="479"/>
      <c r="BC466" s="151"/>
      <c r="BD466" s="66"/>
      <c r="BE466" s="170">
        <f t="shared" ref="BE466:BE521" si="353">TRUNC(BD466*I466,2)</f>
        <v>0</v>
      </c>
      <c r="BF466" s="339">
        <f t="shared" si="346"/>
        <v>0</v>
      </c>
      <c r="BG466" s="163"/>
      <c r="BH466" s="66"/>
      <c r="BI466" s="170">
        <f t="shared" ref="BI466:BI521" si="354">TRUNC(BH466*I466,2)</f>
        <v>0</v>
      </c>
      <c r="BJ466" s="339">
        <f t="shared" ref="BJ466:BJ521" si="355">BH466/($F466-$X466-$AZ466)</f>
        <v>0</v>
      </c>
      <c r="BL466" s="66"/>
      <c r="BM466" s="170">
        <f t="shared" si="351"/>
        <v>0</v>
      </c>
      <c r="BN466" s="339">
        <f t="shared" si="352"/>
        <v>0</v>
      </c>
      <c r="BP466" s="66">
        <f t="shared" ref="BP466:BP521" si="356">L466+P466+AF466+AJ466+AN466+AR466+BD466+BH466</f>
        <v>0</v>
      </c>
      <c r="BQ466" s="170">
        <f t="shared" ref="BQ466:BQ521" si="357">M466+Q466+AG466+AK466+AO466+AS466+BE466+BI466</f>
        <v>0</v>
      </c>
      <c r="BR466" s="339">
        <f t="shared" ref="BR466:BR521" si="358">BP466/($F466-$X466-$AZ466)</f>
        <v>0</v>
      </c>
      <c r="BT466" s="66"/>
      <c r="BU466" s="170">
        <f t="shared" ref="BU466:BU521" si="359">TRUNC(BT466*I466,2)</f>
        <v>0</v>
      </c>
      <c r="BV466" s="339">
        <f t="shared" ref="BV466:BV521" si="360">BT466/($F466-$X466-$AZ466)</f>
        <v>0</v>
      </c>
      <c r="BX466" s="418">
        <f t="shared" si="335"/>
        <v>0</v>
      </c>
      <c r="BY466" s="170">
        <f t="shared" si="336"/>
        <v>0</v>
      </c>
      <c r="BZ466" s="339">
        <v>0</v>
      </c>
      <c r="CB466" s="418">
        <f t="shared" si="337"/>
        <v>0</v>
      </c>
      <c r="CC466" s="170">
        <f t="shared" si="338"/>
        <v>0</v>
      </c>
      <c r="CD466" s="339">
        <v>0</v>
      </c>
      <c r="CF466" s="418">
        <v>0</v>
      </c>
      <c r="CG466" s="170">
        <v>0</v>
      </c>
      <c r="CH466" s="339">
        <v>0</v>
      </c>
      <c r="CJ466" s="418">
        <v>0</v>
      </c>
      <c r="CK466" s="170">
        <v>0</v>
      </c>
      <c r="CL466" s="339">
        <v>0</v>
      </c>
    </row>
    <row r="467" spans="1:90" ht="15" customHeight="1" outlineLevel="2">
      <c r="A467" s="193" t="s">
        <v>15</v>
      </c>
      <c r="B467" s="192">
        <v>92996</v>
      </c>
      <c r="C467" s="13" t="s">
        <v>13715</v>
      </c>
      <c r="D467" s="593" t="str">
        <f>IF(B467="","",IFERROR(VLOOKUP(B467,'SINAPI12-24'!$A$5:$H$17812,2,FALSE),VLOOKUP(ORÇAMENTO!B467,COMPOSIÇÕES!$A$9:$G$412,3,FALSE)))</f>
        <v>CABO DE COBRE FLEXÍVEL ISOLADO, 150 MM², ANTI-CHAMA 0,6/1,0 KV, PARA REDE ENTERRADA DE DISTRIBUIÇÃO DE ENERGIA ELÉTRICA - FORNECIMENTO E INSTALAÇÃO. AF_12/2021</v>
      </c>
      <c r="E467" s="614" t="str">
        <f>IF(B467="","",IFERROR(VLOOKUP(B467,'SINAPI12-24'!$A$5:$H$17812,3,FALSE),VLOOKUP(ORÇAMENTO!B467,COMPOSIÇÕES!$A$9:$G$412,4,FALSE)))</f>
        <v>M</v>
      </c>
      <c r="F467" s="112">
        <v>184.3</v>
      </c>
      <c r="G467" s="615"/>
      <c r="H467" s="110">
        <v>0.29310000000000003</v>
      </c>
      <c r="I467" s="104">
        <f t="shared" si="350"/>
        <v>0</v>
      </c>
      <c r="J467" s="471">
        <f t="shared" si="340"/>
        <v>0</v>
      </c>
      <c r="K467" s="890"/>
      <c r="L467" s="66"/>
      <c r="M467" s="170"/>
      <c r="N467" s="339"/>
      <c r="O467" s="277"/>
      <c r="P467" s="66"/>
      <c r="Q467" s="170"/>
      <c r="R467" s="339"/>
      <c r="S467" s="330"/>
      <c r="T467" s="354"/>
      <c r="U467" s="170"/>
      <c r="V467" s="363"/>
      <c r="W467" s="21"/>
      <c r="X467" s="354"/>
      <c r="Y467" s="168"/>
      <c r="Z467" s="341"/>
      <c r="AA467" s="277"/>
      <c r="AB467" s="354"/>
      <c r="AC467" s="168"/>
      <c r="AD467" s="341"/>
      <c r="AE467" s="277"/>
      <c r="AF467" s="66"/>
      <c r="AG467" s="170"/>
      <c r="AH467" s="339"/>
      <c r="AI467" s="277"/>
      <c r="AJ467" s="66"/>
      <c r="AK467" s="170"/>
      <c r="AL467" s="339"/>
      <c r="AM467" s="151"/>
      <c r="AN467" s="66"/>
      <c r="AO467" s="170"/>
      <c r="AP467" s="339"/>
      <c r="AQ467" s="151"/>
      <c r="AR467" s="66"/>
      <c r="AS467" s="170"/>
      <c r="AT467" s="339"/>
      <c r="AU467" s="151"/>
      <c r="AV467" s="364"/>
      <c r="AW467" s="170"/>
      <c r="AX467" s="479"/>
      <c r="AY467" s="151"/>
      <c r="AZ467" s="297"/>
      <c r="BA467" s="170"/>
      <c r="BB467" s="479"/>
      <c r="BC467" s="151"/>
      <c r="BD467" s="66"/>
      <c r="BE467" s="170">
        <f t="shared" si="353"/>
        <v>0</v>
      </c>
      <c r="BF467" s="339">
        <f t="shared" si="346"/>
        <v>0</v>
      </c>
      <c r="BG467" s="163"/>
      <c r="BH467" s="66"/>
      <c r="BI467" s="170">
        <f t="shared" si="354"/>
        <v>0</v>
      </c>
      <c r="BJ467" s="339">
        <f t="shared" si="355"/>
        <v>0</v>
      </c>
      <c r="BL467" s="66"/>
      <c r="BM467" s="170">
        <f t="shared" si="351"/>
        <v>0</v>
      </c>
      <c r="BN467" s="339">
        <f t="shared" si="352"/>
        <v>0</v>
      </c>
      <c r="BP467" s="66">
        <f t="shared" si="356"/>
        <v>0</v>
      </c>
      <c r="BQ467" s="170">
        <f t="shared" si="357"/>
        <v>0</v>
      </c>
      <c r="BR467" s="339">
        <f t="shared" si="358"/>
        <v>0</v>
      </c>
      <c r="BT467" s="66"/>
      <c r="BU467" s="170">
        <f t="shared" si="359"/>
        <v>0</v>
      </c>
      <c r="BV467" s="339">
        <f t="shared" si="360"/>
        <v>0</v>
      </c>
      <c r="BX467" s="418">
        <f t="shared" ref="BX467:BX521" si="361">AB467</f>
        <v>0</v>
      </c>
      <c r="BY467" s="170">
        <f t="shared" ref="BY467:BY521" si="362">AC467</f>
        <v>0</v>
      </c>
      <c r="BZ467" s="339">
        <v>0</v>
      </c>
      <c r="CB467" s="418">
        <f t="shared" ref="CB467:CB521" si="363">T467-BX467</f>
        <v>0</v>
      </c>
      <c r="CC467" s="170">
        <f t="shared" ref="CC467:CC521" si="364">TRUNC(CB467*I467,2)</f>
        <v>0</v>
      </c>
      <c r="CD467" s="339">
        <v>0</v>
      </c>
      <c r="CF467" s="418">
        <v>0</v>
      </c>
      <c r="CG467" s="170">
        <v>0</v>
      </c>
      <c r="CH467" s="339">
        <v>0</v>
      </c>
      <c r="CJ467" s="418">
        <v>0</v>
      </c>
      <c r="CK467" s="170">
        <v>0</v>
      </c>
      <c r="CL467" s="339">
        <v>0</v>
      </c>
    </row>
    <row r="468" spans="1:90" ht="15" customHeight="1" outlineLevel="2">
      <c r="A468" s="193" t="s">
        <v>15</v>
      </c>
      <c r="B468" s="192">
        <v>92984</v>
      </c>
      <c r="C468" s="13" t="s">
        <v>13716</v>
      </c>
      <c r="D468" s="593" t="str">
        <f>IF(B468="","",IFERROR(VLOOKUP(B468,'SINAPI12-24'!$A$5:$H$17812,2,FALSE),VLOOKUP(ORÇAMENTO!B468,COMPOSIÇÕES!$A$9:$G$412,3,FALSE)))</f>
        <v>CABO DE COBRE FLEXÍVEL ISOLADO, 25 MM², ANTI-CHAMA 0,6/1,0 KV, PARA REDE ENTERRADA DE DISTRIBUIÇÃO DE ENERGIA ELÉTRICA - FORNECIMENTO E INSTALAÇÃO. AF_12/2021</v>
      </c>
      <c r="E468" s="614" t="str">
        <f>IF(B468="","",IFERROR(VLOOKUP(B468,'SINAPI12-24'!$A$5:$H$17812,3,FALSE),VLOOKUP(ORÇAMENTO!B468,COMPOSIÇÕES!$A$9:$G$412,4,FALSE)))</f>
        <v>M</v>
      </c>
      <c r="F468" s="112">
        <v>196.5</v>
      </c>
      <c r="G468" s="615"/>
      <c r="H468" s="110">
        <v>0.29310000000000003</v>
      </c>
      <c r="I468" s="104">
        <f t="shared" si="350"/>
        <v>0</v>
      </c>
      <c r="J468" s="471">
        <f t="shared" si="340"/>
        <v>0</v>
      </c>
      <c r="K468" s="890"/>
      <c r="L468" s="68"/>
      <c r="M468" s="136"/>
      <c r="N468" s="342"/>
      <c r="O468" s="277"/>
      <c r="P468" s="68"/>
      <c r="Q468" s="136"/>
      <c r="R468" s="342"/>
      <c r="S468" s="330"/>
      <c r="T468" s="355"/>
      <c r="U468" s="136"/>
      <c r="V468" s="365"/>
      <c r="W468" s="21"/>
      <c r="X468" s="355"/>
      <c r="Y468" s="328"/>
      <c r="Z468" s="344"/>
      <c r="AA468" s="277"/>
      <c r="AB468" s="355"/>
      <c r="AC468" s="328"/>
      <c r="AD468" s="344"/>
      <c r="AE468" s="277"/>
      <c r="AF468" s="68"/>
      <c r="AG468" s="136"/>
      <c r="AH468" s="342"/>
      <c r="AI468" s="277"/>
      <c r="AJ468" s="68"/>
      <c r="AK468" s="136"/>
      <c r="AL468" s="342"/>
      <c r="AM468" s="151"/>
      <c r="AN468" s="68"/>
      <c r="AO468" s="136"/>
      <c r="AP468" s="342"/>
      <c r="AQ468" s="151"/>
      <c r="AR468" s="68"/>
      <c r="AS468" s="136"/>
      <c r="AT468" s="342"/>
      <c r="AU468" s="151"/>
      <c r="AV468" s="366"/>
      <c r="AW468" s="136"/>
      <c r="AX468" s="480"/>
      <c r="AY468" s="151"/>
      <c r="AZ468" s="298"/>
      <c r="BA468" s="136"/>
      <c r="BB468" s="480"/>
      <c r="BC468" s="151"/>
      <c r="BD468" s="68"/>
      <c r="BE468" s="136">
        <f t="shared" si="353"/>
        <v>0</v>
      </c>
      <c r="BF468" s="342">
        <f t="shared" si="346"/>
        <v>0</v>
      </c>
      <c r="BG468" s="163"/>
      <c r="BH468" s="68"/>
      <c r="BI468" s="136">
        <f t="shared" si="354"/>
        <v>0</v>
      </c>
      <c r="BJ468" s="342">
        <f t="shared" si="355"/>
        <v>0</v>
      </c>
      <c r="BL468" s="68"/>
      <c r="BM468" s="136">
        <f t="shared" si="351"/>
        <v>0</v>
      </c>
      <c r="BN468" s="342">
        <f t="shared" si="352"/>
        <v>0</v>
      </c>
      <c r="BP468" s="68">
        <f t="shared" si="356"/>
        <v>0</v>
      </c>
      <c r="BQ468" s="136">
        <f t="shared" si="357"/>
        <v>0</v>
      </c>
      <c r="BR468" s="342">
        <f t="shared" si="358"/>
        <v>0</v>
      </c>
      <c r="BT468" s="68"/>
      <c r="BU468" s="136">
        <f t="shared" si="359"/>
        <v>0</v>
      </c>
      <c r="BV468" s="342">
        <f t="shared" si="360"/>
        <v>0</v>
      </c>
      <c r="BX468" s="420">
        <f t="shared" si="361"/>
        <v>0</v>
      </c>
      <c r="BY468" s="136">
        <f t="shared" si="362"/>
        <v>0</v>
      </c>
      <c r="BZ468" s="342">
        <v>0</v>
      </c>
      <c r="CB468" s="420">
        <f t="shared" si="363"/>
        <v>0</v>
      </c>
      <c r="CC468" s="136">
        <f t="shared" si="364"/>
        <v>0</v>
      </c>
      <c r="CD468" s="342">
        <v>0</v>
      </c>
      <c r="CF468" s="420">
        <v>0</v>
      </c>
      <c r="CG468" s="136">
        <v>0</v>
      </c>
      <c r="CH468" s="342">
        <v>0</v>
      </c>
      <c r="CJ468" s="420">
        <v>0</v>
      </c>
      <c r="CK468" s="136">
        <v>0</v>
      </c>
      <c r="CL468" s="342">
        <v>0</v>
      </c>
    </row>
    <row r="469" spans="1:90" ht="15" customHeight="1" outlineLevel="1">
      <c r="A469" s="430"/>
      <c r="B469" s="431"/>
      <c r="C469" s="432" t="s">
        <v>445</v>
      </c>
      <c r="D469" s="591" t="s">
        <v>416</v>
      </c>
      <c r="E469" s="433"/>
      <c r="F469" s="434"/>
      <c r="G469" s="435"/>
      <c r="H469" s="436"/>
      <c r="I469" s="435"/>
      <c r="J469" s="437">
        <f>J470</f>
        <v>0</v>
      </c>
      <c r="K469" s="890"/>
      <c r="L469" s="266"/>
      <c r="M469" s="267"/>
      <c r="N469" s="356"/>
      <c r="O469" s="277"/>
      <c r="P469" s="266"/>
      <c r="Q469" s="267"/>
      <c r="R469" s="356"/>
      <c r="S469" s="330"/>
      <c r="T469" s="357"/>
      <c r="U469" s="267"/>
      <c r="V469" s="369"/>
      <c r="W469" s="21"/>
      <c r="X469" s="357"/>
      <c r="Y469" s="358"/>
      <c r="Z469" s="359"/>
      <c r="AA469" s="277"/>
      <c r="AB469" s="357"/>
      <c r="AC469" s="358"/>
      <c r="AD469" s="359"/>
      <c r="AE469" s="277"/>
      <c r="AF469" s="266"/>
      <c r="AG469" s="267"/>
      <c r="AH469" s="356"/>
      <c r="AI469" s="277"/>
      <c r="AJ469" s="266"/>
      <c r="AK469" s="267"/>
      <c r="AL469" s="356"/>
      <c r="AM469" s="151"/>
      <c r="AN469" s="266"/>
      <c r="AO469" s="267"/>
      <c r="AP469" s="356"/>
      <c r="AQ469" s="151"/>
      <c r="AR469" s="266"/>
      <c r="AS469" s="267"/>
      <c r="AT469" s="356"/>
      <c r="AU469" s="151"/>
      <c r="AV469" s="357"/>
      <c r="AW469" s="267"/>
      <c r="AX469" s="482"/>
      <c r="AY469" s="151"/>
      <c r="AZ469" s="300"/>
      <c r="BA469" s="267"/>
      <c r="BB469" s="482"/>
      <c r="BC469" s="151"/>
      <c r="BD469" s="266"/>
      <c r="BE469" s="267"/>
      <c r="BF469" s="356"/>
      <c r="BG469" s="163"/>
      <c r="BH469" s="266"/>
      <c r="BI469" s="267"/>
      <c r="BJ469" s="356"/>
      <c r="BL469" s="266"/>
      <c r="BM469" s="267"/>
      <c r="BN469" s="356"/>
      <c r="BP469" s="266"/>
      <c r="BQ469" s="267"/>
      <c r="BR469" s="356"/>
      <c r="BT469" s="266"/>
      <c r="BU469" s="267"/>
      <c r="BV469" s="356"/>
      <c r="BX469" s="300"/>
      <c r="BY469" s="267"/>
      <c r="BZ469" s="356"/>
      <c r="CB469" s="300"/>
      <c r="CC469" s="267"/>
      <c r="CD469" s="356"/>
      <c r="CF469" s="300"/>
      <c r="CG469" s="267"/>
      <c r="CH469" s="356"/>
      <c r="CJ469" s="300"/>
      <c r="CK469" s="267"/>
      <c r="CL469" s="356"/>
    </row>
    <row r="470" spans="1:90" ht="15" customHeight="1" outlineLevel="2">
      <c r="A470" s="193" t="s">
        <v>106</v>
      </c>
      <c r="B470" s="194">
        <v>763</v>
      </c>
      <c r="C470" s="13" t="s">
        <v>450</v>
      </c>
      <c r="D470" s="593" t="s">
        <v>13878</v>
      </c>
      <c r="E470" s="614" t="s">
        <v>67</v>
      </c>
      <c r="F470" s="112">
        <v>86.1</v>
      </c>
      <c r="G470" s="615"/>
      <c r="H470" s="110">
        <v>0.29310000000000003</v>
      </c>
      <c r="I470" s="104">
        <f>TRUNC(((G470*$H$37)+G470),2)</f>
        <v>0</v>
      </c>
      <c r="J470" s="471">
        <f t="shared" si="340"/>
        <v>0</v>
      </c>
      <c r="K470" s="890"/>
      <c r="L470" s="274"/>
      <c r="M470" s="135"/>
      <c r="N470" s="347"/>
      <c r="O470" s="277"/>
      <c r="P470" s="274"/>
      <c r="Q470" s="135"/>
      <c r="R470" s="347"/>
      <c r="S470" s="330"/>
      <c r="T470" s="399"/>
      <c r="U470" s="135"/>
      <c r="V470" s="396"/>
      <c r="W470" s="21"/>
      <c r="X470" s="399"/>
      <c r="Y470" s="350"/>
      <c r="Z470" s="326"/>
      <c r="AA470" s="277"/>
      <c r="AB470" s="399"/>
      <c r="AC470" s="350"/>
      <c r="AD470" s="326"/>
      <c r="AE470" s="277"/>
      <c r="AF470" s="274"/>
      <c r="AG470" s="135"/>
      <c r="AH470" s="347"/>
      <c r="AI470" s="277"/>
      <c r="AJ470" s="274"/>
      <c r="AK470" s="135"/>
      <c r="AL470" s="347"/>
      <c r="AM470" s="151"/>
      <c r="AN470" s="274"/>
      <c r="AO470" s="135"/>
      <c r="AP470" s="347"/>
      <c r="AQ470" s="151"/>
      <c r="AR470" s="274"/>
      <c r="AS470" s="135"/>
      <c r="AT470" s="347"/>
      <c r="AU470" s="151"/>
      <c r="AV470" s="397"/>
      <c r="AW470" s="135"/>
      <c r="AX470" s="486"/>
      <c r="AY470" s="151"/>
      <c r="AZ470" s="304"/>
      <c r="BA470" s="135"/>
      <c r="BB470" s="486"/>
      <c r="BC470" s="151"/>
      <c r="BD470" s="274"/>
      <c r="BE470" s="135">
        <f t="shared" si="353"/>
        <v>0</v>
      </c>
      <c r="BF470" s="347">
        <f t="shared" si="346"/>
        <v>0</v>
      </c>
      <c r="BG470" s="163"/>
      <c r="BH470" s="274"/>
      <c r="BI470" s="135">
        <f t="shared" si="354"/>
        <v>0</v>
      </c>
      <c r="BJ470" s="347">
        <f t="shared" si="355"/>
        <v>0</v>
      </c>
      <c r="BL470" s="274"/>
      <c r="BM470" s="135">
        <f t="shared" ref="BM470" si="365">TRUNC(BL470*M470,2)</f>
        <v>0</v>
      </c>
      <c r="BN470" s="347">
        <f t="shared" ref="BN470" si="366">BL470/($F470-$X470-$AZ470)</f>
        <v>0</v>
      </c>
      <c r="BP470" s="274">
        <f t="shared" si="356"/>
        <v>0</v>
      </c>
      <c r="BQ470" s="135">
        <f t="shared" si="357"/>
        <v>0</v>
      </c>
      <c r="BR470" s="347">
        <f t="shared" si="358"/>
        <v>0</v>
      </c>
      <c r="BT470" s="274"/>
      <c r="BU470" s="135">
        <f t="shared" si="359"/>
        <v>0</v>
      </c>
      <c r="BV470" s="347">
        <f t="shared" si="360"/>
        <v>0</v>
      </c>
      <c r="BX470" s="421">
        <f t="shared" si="361"/>
        <v>0</v>
      </c>
      <c r="BY470" s="135">
        <f t="shared" si="362"/>
        <v>0</v>
      </c>
      <c r="BZ470" s="347">
        <v>0</v>
      </c>
      <c r="CB470" s="421">
        <f t="shared" si="363"/>
        <v>0</v>
      </c>
      <c r="CC470" s="135">
        <f t="shared" si="364"/>
        <v>0</v>
      </c>
      <c r="CD470" s="347">
        <v>0</v>
      </c>
      <c r="CF470" s="421">
        <v>0</v>
      </c>
      <c r="CG470" s="135">
        <v>0</v>
      </c>
      <c r="CH470" s="347">
        <v>0</v>
      </c>
      <c r="CJ470" s="421">
        <v>0</v>
      </c>
      <c r="CK470" s="135">
        <v>0</v>
      </c>
      <c r="CL470" s="347">
        <v>0</v>
      </c>
    </row>
    <row r="471" spans="1:90" ht="15" customHeight="1" outlineLevel="1">
      <c r="A471" s="430"/>
      <c r="B471" s="431"/>
      <c r="C471" s="432" t="s">
        <v>13717</v>
      </c>
      <c r="D471" s="591" t="s">
        <v>418</v>
      </c>
      <c r="E471" s="433"/>
      <c r="F471" s="434"/>
      <c r="G471" s="435"/>
      <c r="H471" s="436"/>
      <c r="I471" s="435"/>
      <c r="J471" s="437">
        <f>SUM(J472:J488)</f>
        <v>0</v>
      </c>
      <c r="K471" s="890"/>
      <c r="L471" s="266"/>
      <c r="M471" s="267"/>
      <c r="N471" s="356"/>
      <c r="O471" s="277"/>
      <c r="P471" s="266"/>
      <c r="Q471" s="267"/>
      <c r="R471" s="356"/>
      <c r="S471" s="330"/>
      <c r="T471" s="357"/>
      <c r="U471" s="267"/>
      <c r="V471" s="369"/>
      <c r="W471" s="21"/>
      <c r="X471" s="357"/>
      <c r="Y471" s="358"/>
      <c r="Z471" s="359"/>
      <c r="AA471" s="277"/>
      <c r="AB471" s="357"/>
      <c r="AC471" s="358"/>
      <c r="AD471" s="359"/>
      <c r="AE471" s="277"/>
      <c r="AF471" s="266"/>
      <c r="AG471" s="267"/>
      <c r="AH471" s="356"/>
      <c r="AI471" s="277"/>
      <c r="AJ471" s="266"/>
      <c r="AK471" s="267"/>
      <c r="AL471" s="356"/>
      <c r="AM471" s="151"/>
      <c r="AN471" s="266"/>
      <c r="AO471" s="267"/>
      <c r="AP471" s="356"/>
      <c r="AQ471" s="151"/>
      <c r="AR471" s="266"/>
      <c r="AS471" s="267"/>
      <c r="AT471" s="356"/>
      <c r="AU471" s="151"/>
      <c r="AV471" s="357"/>
      <c r="AW471" s="267"/>
      <c r="AX471" s="482"/>
      <c r="AY471" s="151"/>
      <c r="AZ471" s="300"/>
      <c r="BA471" s="267"/>
      <c r="BB471" s="482"/>
      <c r="BC471" s="151"/>
      <c r="BD471" s="266"/>
      <c r="BE471" s="267"/>
      <c r="BF471" s="356"/>
      <c r="BG471" s="163"/>
      <c r="BH471" s="266"/>
      <c r="BI471" s="267"/>
      <c r="BJ471" s="356"/>
      <c r="BL471" s="266"/>
      <c r="BM471" s="267"/>
      <c r="BN471" s="356"/>
      <c r="BP471" s="266"/>
      <c r="BQ471" s="267"/>
      <c r="BR471" s="356"/>
      <c r="BT471" s="266"/>
      <c r="BU471" s="267"/>
      <c r="BV471" s="356"/>
      <c r="BX471" s="300"/>
      <c r="BY471" s="267"/>
      <c r="BZ471" s="356"/>
      <c r="CB471" s="300"/>
      <c r="CC471" s="267"/>
      <c r="CD471" s="356"/>
      <c r="CF471" s="300"/>
      <c r="CG471" s="267"/>
      <c r="CH471" s="356"/>
      <c r="CJ471" s="300"/>
      <c r="CK471" s="267"/>
      <c r="CL471" s="356"/>
    </row>
    <row r="472" spans="1:90" ht="15" customHeight="1" outlineLevel="2">
      <c r="A472" s="193" t="s">
        <v>15</v>
      </c>
      <c r="B472" s="192">
        <v>91996</v>
      </c>
      <c r="C472" s="13" t="s">
        <v>13718</v>
      </c>
      <c r="D472" s="593" t="str">
        <f>IF(B472="","",IFERROR(VLOOKUP(B472,'SINAPI12-24'!$A$5:$H$17812,2,FALSE),VLOOKUP(ORÇAMENTO!B472,COMPOSIÇÕES!$A$9:$G$412,3,FALSE)))</f>
        <v>TOMADA MÉDIA DE EMBUTIR (1 MÓDULO), 2P+T 10 A, INCLUINDO SUPORTE E PLACA - FORNECIMENTO E INSTALAÇÃO. AF_03/2023</v>
      </c>
      <c r="E472" s="614" t="str">
        <f>IF(B472="","",IFERROR(VLOOKUP(B472,'SINAPI12-24'!$A$5:$H$17812,3,FALSE),VLOOKUP(ORÇAMENTO!B472,COMPOSIÇÕES!$A$9:$G$412,4,FALSE)))</f>
        <v>UN</v>
      </c>
      <c r="F472" s="112">
        <v>143</v>
      </c>
      <c r="G472" s="615"/>
      <c r="H472" s="110">
        <v>0.29310000000000003</v>
      </c>
      <c r="I472" s="104">
        <f t="shared" ref="I472:I488" si="367">TRUNC(((G472*$H$37)+G472),2)</f>
        <v>0</v>
      </c>
      <c r="J472" s="471">
        <f t="shared" si="340"/>
        <v>0</v>
      </c>
      <c r="K472" s="890"/>
      <c r="L472" s="69"/>
      <c r="M472" s="114"/>
      <c r="N472" s="336"/>
      <c r="O472" s="277"/>
      <c r="P472" s="69"/>
      <c r="Q472" s="114"/>
      <c r="R472" s="336"/>
      <c r="S472" s="330"/>
      <c r="T472" s="353"/>
      <c r="U472" s="114"/>
      <c r="V472" s="361"/>
      <c r="W472" s="21"/>
      <c r="X472" s="353"/>
      <c r="Y472" s="167"/>
      <c r="Z472" s="338"/>
      <c r="AA472" s="277"/>
      <c r="AB472" s="353"/>
      <c r="AC472" s="167"/>
      <c r="AD472" s="338"/>
      <c r="AE472" s="277"/>
      <c r="AF472" s="69"/>
      <c r="AG472" s="114"/>
      <c r="AH472" s="336"/>
      <c r="AI472" s="277"/>
      <c r="AJ472" s="69"/>
      <c r="AK472" s="114"/>
      <c r="AL472" s="336"/>
      <c r="AM472" s="151"/>
      <c r="AN472" s="69"/>
      <c r="AO472" s="114"/>
      <c r="AP472" s="336"/>
      <c r="AQ472" s="151"/>
      <c r="AR472" s="69"/>
      <c r="AS472" s="114"/>
      <c r="AT472" s="336"/>
      <c r="AU472" s="151"/>
      <c r="AV472" s="362"/>
      <c r="AW472" s="114"/>
      <c r="AX472" s="478"/>
      <c r="AY472" s="151"/>
      <c r="AZ472" s="296"/>
      <c r="BA472" s="114"/>
      <c r="BB472" s="478"/>
      <c r="BC472" s="151"/>
      <c r="BD472" s="69"/>
      <c r="BE472" s="114">
        <f t="shared" si="353"/>
        <v>0</v>
      </c>
      <c r="BF472" s="336">
        <f t="shared" si="346"/>
        <v>0</v>
      </c>
      <c r="BG472" s="163"/>
      <c r="BH472" s="69"/>
      <c r="BI472" s="114">
        <f t="shared" si="354"/>
        <v>0</v>
      </c>
      <c r="BJ472" s="336">
        <f t="shared" si="355"/>
        <v>0</v>
      </c>
      <c r="BL472" s="69"/>
      <c r="BM472" s="114">
        <f t="shared" ref="BM472:BM488" si="368">TRUNC(BL472*M472,2)</f>
        <v>0</v>
      </c>
      <c r="BN472" s="336">
        <f t="shared" ref="BN472:BN488" si="369">BL472/($F472-$X472-$AZ472)</f>
        <v>0</v>
      </c>
      <c r="BP472" s="69">
        <f t="shared" si="356"/>
        <v>0</v>
      </c>
      <c r="BQ472" s="114">
        <f t="shared" si="357"/>
        <v>0</v>
      </c>
      <c r="BR472" s="336">
        <f t="shared" si="358"/>
        <v>0</v>
      </c>
      <c r="BT472" s="69"/>
      <c r="BU472" s="114">
        <f t="shared" si="359"/>
        <v>0</v>
      </c>
      <c r="BV472" s="336">
        <f t="shared" si="360"/>
        <v>0</v>
      </c>
      <c r="BX472" s="309">
        <f t="shared" si="361"/>
        <v>0</v>
      </c>
      <c r="BY472" s="114">
        <f t="shared" si="362"/>
        <v>0</v>
      </c>
      <c r="BZ472" s="336">
        <v>0</v>
      </c>
      <c r="CB472" s="309">
        <f t="shared" si="363"/>
        <v>0</v>
      </c>
      <c r="CC472" s="114">
        <f t="shared" si="364"/>
        <v>0</v>
      </c>
      <c r="CD472" s="336">
        <v>0</v>
      </c>
      <c r="CF472" s="309">
        <v>0</v>
      </c>
      <c r="CG472" s="114">
        <v>0</v>
      </c>
      <c r="CH472" s="336">
        <v>0</v>
      </c>
      <c r="CJ472" s="309">
        <v>0</v>
      </c>
      <c r="CK472" s="114">
        <v>0</v>
      </c>
      <c r="CL472" s="336">
        <v>0</v>
      </c>
    </row>
    <row r="473" spans="1:90" ht="15" customHeight="1" outlineLevel="2">
      <c r="A473" s="193" t="s">
        <v>15</v>
      </c>
      <c r="B473" s="192">
        <v>91997</v>
      </c>
      <c r="C473" s="13" t="s">
        <v>13719</v>
      </c>
      <c r="D473" s="593" t="str">
        <f>IF(B473="","",IFERROR(VLOOKUP(B473,'SINAPI12-24'!$A$5:$H$17812,2,FALSE),VLOOKUP(ORÇAMENTO!B473,COMPOSIÇÕES!$A$9:$G$412,3,FALSE)))</f>
        <v>TOMADA MÉDIA DE EMBUTIR (1 MÓDULO), 2P+T 20 A, INCLUINDO SUPORTE E PLACA - FORNECIMENTO E INSTALAÇÃO. AF_03/2023</v>
      </c>
      <c r="E473" s="614" t="str">
        <f>IF(B473="","",IFERROR(VLOOKUP(B473,'SINAPI12-24'!$A$5:$H$17812,3,FALSE),VLOOKUP(ORÇAMENTO!B473,COMPOSIÇÕES!$A$9:$G$412,4,FALSE)))</f>
        <v>UN</v>
      </c>
      <c r="F473" s="112">
        <v>34</v>
      </c>
      <c r="G473" s="615"/>
      <c r="H473" s="110">
        <v>0.29310000000000003</v>
      </c>
      <c r="I473" s="104">
        <f t="shared" si="367"/>
        <v>0</v>
      </c>
      <c r="J473" s="471">
        <f t="shared" si="340"/>
        <v>0</v>
      </c>
      <c r="K473" s="890"/>
      <c r="L473" s="66"/>
      <c r="M473" s="170"/>
      <c r="N473" s="339"/>
      <c r="O473" s="277"/>
      <c r="P473" s="66"/>
      <c r="Q473" s="170"/>
      <c r="R473" s="339"/>
      <c r="S473" s="330"/>
      <c r="T473" s="354"/>
      <c r="U473" s="170"/>
      <c r="V473" s="363"/>
      <c r="W473" s="21"/>
      <c r="X473" s="354"/>
      <c r="Y473" s="168"/>
      <c r="Z473" s="341"/>
      <c r="AA473" s="277"/>
      <c r="AB473" s="354"/>
      <c r="AC473" s="168"/>
      <c r="AD473" s="341"/>
      <c r="AE473" s="277"/>
      <c r="AF473" s="66"/>
      <c r="AG473" s="170"/>
      <c r="AH473" s="339"/>
      <c r="AI473" s="277"/>
      <c r="AJ473" s="66"/>
      <c r="AK473" s="170"/>
      <c r="AL473" s="339"/>
      <c r="AM473" s="151"/>
      <c r="AN473" s="66"/>
      <c r="AO473" s="170"/>
      <c r="AP473" s="339"/>
      <c r="AQ473" s="151"/>
      <c r="AR473" s="66"/>
      <c r="AS473" s="170"/>
      <c r="AT473" s="339"/>
      <c r="AU473" s="151"/>
      <c r="AV473" s="364"/>
      <c r="AW473" s="170"/>
      <c r="AX473" s="479"/>
      <c r="AY473" s="151"/>
      <c r="AZ473" s="297"/>
      <c r="BA473" s="170"/>
      <c r="BB473" s="479"/>
      <c r="BC473" s="151"/>
      <c r="BD473" s="66"/>
      <c r="BE473" s="170">
        <f t="shared" si="353"/>
        <v>0</v>
      </c>
      <c r="BF473" s="339">
        <f t="shared" si="346"/>
        <v>0</v>
      </c>
      <c r="BG473" s="163"/>
      <c r="BH473" s="66"/>
      <c r="BI473" s="170">
        <f t="shared" si="354"/>
        <v>0</v>
      </c>
      <c r="BJ473" s="339">
        <f t="shared" si="355"/>
        <v>0</v>
      </c>
      <c r="BL473" s="66"/>
      <c r="BM473" s="170">
        <f t="shared" si="368"/>
        <v>0</v>
      </c>
      <c r="BN473" s="339">
        <f t="shared" si="369"/>
        <v>0</v>
      </c>
      <c r="BP473" s="66">
        <f t="shared" si="356"/>
        <v>0</v>
      </c>
      <c r="BQ473" s="170">
        <f t="shared" si="357"/>
        <v>0</v>
      </c>
      <c r="BR473" s="339">
        <f t="shared" si="358"/>
        <v>0</v>
      </c>
      <c r="BT473" s="66"/>
      <c r="BU473" s="170">
        <f t="shared" si="359"/>
        <v>0</v>
      </c>
      <c r="BV473" s="339">
        <f t="shared" si="360"/>
        <v>0</v>
      </c>
      <c r="BX473" s="418">
        <f t="shared" si="361"/>
        <v>0</v>
      </c>
      <c r="BY473" s="170">
        <f t="shared" si="362"/>
        <v>0</v>
      </c>
      <c r="BZ473" s="339">
        <v>0</v>
      </c>
      <c r="CB473" s="418">
        <f t="shared" si="363"/>
        <v>0</v>
      </c>
      <c r="CC473" s="170">
        <f t="shared" si="364"/>
        <v>0</v>
      </c>
      <c r="CD473" s="339">
        <v>0</v>
      </c>
      <c r="CF473" s="418">
        <v>0</v>
      </c>
      <c r="CG473" s="170">
        <v>0</v>
      </c>
      <c r="CH473" s="339">
        <v>0</v>
      </c>
      <c r="CJ473" s="418">
        <v>0</v>
      </c>
      <c r="CK473" s="170">
        <v>0</v>
      </c>
      <c r="CL473" s="339">
        <v>0</v>
      </c>
    </row>
    <row r="474" spans="1:90" ht="15" customHeight="1" outlineLevel="2">
      <c r="A474" s="193" t="s">
        <v>15</v>
      </c>
      <c r="B474" s="192">
        <v>92002</v>
      </c>
      <c r="C474" s="13" t="s">
        <v>13720</v>
      </c>
      <c r="D474" s="593" t="str">
        <f>IF(B474="","",IFERROR(VLOOKUP(B474,'SINAPI12-24'!$A$5:$H$17812,2,FALSE),VLOOKUP(ORÇAMENTO!B474,COMPOSIÇÕES!$A$9:$G$412,3,FALSE)))</f>
        <v>TOMADA MÉDIA DE EMBUTIR (2 MÓDULOS), 2P+T 10 A, SEM SUPORTE E SEM PLACA - FORNECIMENTO E INSTALAÇÃO. AF_03/2023</v>
      </c>
      <c r="E474" s="614" t="str">
        <f>IF(B474="","",IFERROR(VLOOKUP(B474,'SINAPI12-24'!$A$5:$H$17812,3,FALSE),VLOOKUP(ORÇAMENTO!B474,COMPOSIÇÕES!$A$9:$G$412,4,FALSE)))</f>
        <v>UN</v>
      </c>
      <c r="F474" s="112">
        <v>6</v>
      </c>
      <c r="G474" s="615"/>
      <c r="H474" s="110">
        <v>0.29310000000000003</v>
      </c>
      <c r="I474" s="104">
        <f t="shared" si="367"/>
        <v>0</v>
      </c>
      <c r="J474" s="471">
        <f t="shared" si="340"/>
        <v>0</v>
      </c>
      <c r="K474" s="890"/>
      <c r="L474" s="66"/>
      <c r="M474" s="170"/>
      <c r="N474" s="339"/>
      <c r="O474" s="277"/>
      <c r="P474" s="66"/>
      <c r="Q474" s="170"/>
      <c r="R474" s="339"/>
      <c r="S474" s="330"/>
      <c r="T474" s="354"/>
      <c r="U474" s="170"/>
      <c r="V474" s="363"/>
      <c r="W474" s="21"/>
      <c r="X474" s="354"/>
      <c r="Y474" s="168"/>
      <c r="Z474" s="341"/>
      <c r="AA474" s="277"/>
      <c r="AB474" s="354"/>
      <c r="AC474" s="168"/>
      <c r="AD474" s="341"/>
      <c r="AE474" s="277"/>
      <c r="AF474" s="66"/>
      <c r="AG474" s="170"/>
      <c r="AH474" s="339"/>
      <c r="AI474" s="277"/>
      <c r="AJ474" s="66"/>
      <c r="AK474" s="170"/>
      <c r="AL474" s="339"/>
      <c r="AM474" s="151"/>
      <c r="AN474" s="66"/>
      <c r="AO474" s="170"/>
      <c r="AP474" s="339"/>
      <c r="AQ474" s="151"/>
      <c r="AR474" s="66"/>
      <c r="AS474" s="170"/>
      <c r="AT474" s="339"/>
      <c r="AU474" s="151"/>
      <c r="AV474" s="364"/>
      <c r="AW474" s="170"/>
      <c r="AX474" s="479"/>
      <c r="AY474" s="151"/>
      <c r="AZ474" s="297"/>
      <c r="BA474" s="170"/>
      <c r="BB474" s="479"/>
      <c r="BC474" s="151"/>
      <c r="BD474" s="66"/>
      <c r="BE474" s="170">
        <f t="shared" si="353"/>
        <v>0</v>
      </c>
      <c r="BF474" s="339">
        <f t="shared" si="346"/>
        <v>0</v>
      </c>
      <c r="BG474" s="163"/>
      <c r="BH474" s="66"/>
      <c r="BI474" s="170">
        <f t="shared" si="354"/>
        <v>0</v>
      </c>
      <c r="BJ474" s="339">
        <f t="shared" si="355"/>
        <v>0</v>
      </c>
      <c r="BL474" s="66"/>
      <c r="BM474" s="170">
        <f t="shared" si="368"/>
        <v>0</v>
      </c>
      <c r="BN474" s="339">
        <f t="shared" si="369"/>
        <v>0</v>
      </c>
      <c r="BP474" s="66">
        <f t="shared" si="356"/>
        <v>0</v>
      </c>
      <c r="BQ474" s="170">
        <f t="shared" si="357"/>
        <v>0</v>
      </c>
      <c r="BR474" s="339">
        <f t="shared" si="358"/>
        <v>0</v>
      </c>
      <c r="BT474" s="66"/>
      <c r="BU474" s="170">
        <f t="shared" si="359"/>
        <v>0</v>
      </c>
      <c r="BV474" s="339">
        <f t="shared" si="360"/>
        <v>0</v>
      </c>
      <c r="BX474" s="418">
        <f t="shared" si="361"/>
        <v>0</v>
      </c>
      <c r="BY474" s="170">
        <f t="shared" si="362"/>
        <v>0</v>
      </c>
      <c r="BZ474" s="339">
        <v>0</v>
      </c>
      <c r="CB474" s="418">
        <f t="shared" si="363"/>
        <v>0</v>
      </c>
      <c r="CC474" s="170">
        <f t="shared" si="364"/>
        <v>0</v>
      </c>
      <c r="CD474" s="339">
        <v>0</v>
      </c>
      <c r="CF474" s="418">
        <v>0</v>
      </c>
      <c r="CG474" s="170">
        <v>0</v>
      </c>
      <c r="CH474" s="339">
        <v>0</v>
      </c>
      <c r="CJ474" s="418">
        <v>0</v>
      </c>
      <c r="CK474" s="170">
        <v>0</v>
      </c>
      <c r="CL474" s="339">
        <v>0</v>
      </c>
    </row>
    <row r="475" spans="1:90" ht="15" customHeight="1" outlineLevel="2">
      <c r="A475" s="193" t="s">
        <v>15</v>
      </c>
      <c r="B475" s="192">
        <v>92023</v>
      </c>
      <c r="C475" s="13" t="s">
        <v>13721</v>
      </c>
      <c r="D475" s="593" t="str">
        <f>IF(B475="","",IFERROR(VLOOKUP(B475,'SINAPI12-24'!$A$5:$H$17812,2,FALSE),VLOOKUP(ORÇAMENTO!B475,COMPOSIÇÕES!$A$9:$G$412,3,FALSE)))</f>
        <v>INTERRUPTOR SIMPLES (1 MÓDULO) COM 1 TOMADA DE EMBUTIR 2P+T 10 A, INCLUINDO SUPORTE E PLACA - FORNECIMENTO E INSTALAÇÃO. AF_03/2023</v>
      </c>
      <c r="E475" s="614" t="str">
        <f>IF(B475="","",IFERROR(VLOOKUP(B475,'SINAPI12-24'!$A$5:$H$17812,3,FALSE),VLOOKUP(ORÇAMENTO!B475,COMPOSIÇÕES!$A$9:$G$412,4,FALSE)))</f>
        <v>UN</v>
      </c>
      <c r="F475" s="112">
        <v>37</v>
      </c>
      <c r="G475" s="615"/>
      <c r="H475" s="110">
        <v>0.29310000000000003</v>
      </c>
      <c r="I475" s="104">
        <f t="shared" si="367"/>
        <v>0</v>
      </c>
      <c r="J475" s="471">
        <f t="shared" si="340"/>
        <v>0</v>
      </c>
      <c r="K475" s="890"/>
      <c r="L475" s="66"/>
      <c r="M475" s="170"/>
      <c r="N475" s="339"/>
      <c r="O475" s="277"/>
      <c r="P475" s="66"/>
      <c r="Q475" s="170"/>
      <c r="R475" s="339"/>
      <c r="S475" s="330"/>
      <c r="T475" s="354"/>
      <c r="U475" s="170"/>
      <c r="V475" s="363"/>
      <c r="W475" s="21"/>
      <c r="X475" s="354"/>
      <c r="Y475" s="168"/>
      <c r="Z475" s="341"/>
      <c r="AA475" s="277"/>
      <c r="AB475" s="354"/>
      <c r="AC475" s="168"/>
      <c r="AD475" s="341"/>
      <c r="AE475" s="277"/>
      <c r="AF475" s="66"/>
      <c r="AG475" s="170"/>
      <c r="AH475" s="339"/>
      <c r="AI475" s="277"/>
      <c r="AJ475" s="66"/>
      <c r="AK475" s="170"/>
      <c r="AL475" s="339"/>
      <c r="AM475" s="151"/>
      <c r="AN475" s="66"/>
      <c r="AO475" s="170"/>
      <c r="AP475" s="339"/>
      <c r="AQ475" s="151"/>
      <c r="AR475" s="66"/>
      <c r="AS475" s="170"/>
      <c r="AT475" s="339"/>
      <c r="AU475" s="151"/>
      <c r="AV475" s="364"/>
      <c r="AW475" s="170"/>
      <c r="AX475" s="479"/>
      <c r="AY475" s="151"/>
      <c r="AZ475" s="297"/>
      <c r="BA475" s="170"/>
      <c r="BB475" s="479"/>
      <c r="BC475" s="151"/>
      <c r="BD475" s="66"/>
      <c r="BE475" s="170">
        <f t="shared" si="353"/>
        <v>0</v>
      </c>
      <c r="BF475" s="339">
        <f t="shared" si="346"/>
        <v>0</v>
      </c>
      <c r="BG475" s="163"/>
      <c r="BH475" s="66"/>
      <c r="BI475" s="170">
        <f t="shared" si="354"/>
        <v>0</v>
      </c>
      <c r="BJ475" s="339">
        <f t="shared" si="355"/>
        <v>0</v>
      </c>
      <c r="BL475" s="66"/>
      <c r="BM475" s="170">
        <f t="shared" si="368"/>
        <v>0</v>
      </c>
      <c r="BN475" s="339">
        <f t="shared" si="369"/>
        <v>0</v>
      </c>
      <c r="BP475" s="66">
        <f t="shared" si="356"/>
        <v>0</v>
      </c>
      <c r="BQ475" s="170">
        <f t="shared" si="357"/>
        <v>0</v>
      </c>
      <c r="BR475" s="339">
        <f t="shared" si="358"/>
        <v>0</v>
      </c>
      <c r="BT475" s="66"/>
      <c r="BU475" s="170">
        <f t="shared" si="359"/>
        <v>0</v>
      </c>
      <c r="BV475" s="339">
        <f t="shared" si="360"/>
        <v>0</v>
      </c>
      <c r="BX475" s="418">
        <f t="shared" si="361"/>
        <v>0</v>
      </c>
      <c r="BY475" s="170">
        <f t="shared" si="362"/>
        <v>0</v>
      </c>
      <c r="BZ475" s="339">
        <v>0</v>
      </c>
      <c r="CB475" s="418">
        <f t="shared" si="363"/>
        <v>0</v>
      </c>
      <c r="CC475" s="170">
        <f t="shared" si="364"/>
        <v>0</v>
      </c>
      <c r="CD475" s="339">
        <v>0</v>
      </c>
      <c r="CF475" s="418">
        <v>0</v>
      </c>
      <c r="CG475" s="170">
        <v>0</v>
      </c>
      <c r="CH475" s="339">
        <v>0</v>
      </c>
      <c r="CJ475" s="418">
        <v>0</v>
      </c>
      <c r="CK475" s="170">
        <v>0</v>
      </c>
      <c r="CL475" s="339">
        <v>0</v>
      </c>
    </row>
    <row r="476" spans="1:90" ht="15" customHeight="1" outlineLevel="2">
      <c r="A476" s="193" t="s">
        <v>15</v>
      </c>
      <c r="B476" s="192">
        <v>92027</v>
      </c>
      <c r="C476" s="13" t="s">
        <v>13722</v>
      </c>
      <c r="D476" s="593" t="str">
        <f>IF(B476="","",IFERROR(VLOOKUP(B476,'SINAPI12-24'!$A$5:$H$17812,2,FALSE),VLOOKUP(ORÇAMENTO!B476,COMPOSIÇÕES!$A$9:$G$412,3,FALSE)))</f>
        <v>INTERRUPTOR SIMPLES (2 MÓDULOS) COM 1 TOMADA DE EMBUTIR 2P+T 10 A, INCLUINDO SUPORTE E PLACA - FORNECIMENTO E INSTALAÇÃO. AF_03/2023</v>
      </c>
      <c r="E476" s="614" t="str">
        <f>IF(B476="","",IFERROR(VLOOKUP(B476,'SINAPI12-24'!$A$5:$H$17812,3,FALSE),VLOOKUP(ORÇAMENTO!B476,COMPOSIÇÕES!$A$9:$G$412,4,FALSE)))</f>
        <v>UN</v>
      </c>
      <c r="F476" s="112">
        <v>4</v>
      </c>
      <c r="G476" s="615"/>
      <c r="H476" s="110">
        <v>0.29310000000000003</v>
      </c>
      <c r="I476" s="104">
        <f t="shared" si="367"/>
        <v>0</v>
      </c>
      <c r="J476" s="471">
        <f t="shared" si="340"/>
        <v>0</v>
      </c>
      <c r="K476" s="890"/>
      <c r="L476" s="66"/>
      <c r="M476" s="170"/>
      <c r="N476" s="339"/>
      <c r="O476" s="277"/>
      <c r="P476" s="66"/>
      <c r="Q476" s="170"/>
      <c r="R476" s="339"/>
      <c r="S476" s="330"/>
      <c r="T476" s="354"/>
      <c r="U476" s="170"/>
      <c r="V476" s="363"/>
      <c r="W476" s="21"/>
      <c r="X476" s="354"/>
      <c r="Y476" s="168"/>
      <c r="Z476" s="341"/>
      <c r="AA476" s="277"/>
      <c r="AB476" s="354"/>
      <c r="AC476" s="168"/>
      <c r="AD476" s="341"/>
      <c r="AE476" s="277"/>
      <c r="AF476" s="66"/>
      <c r="AG476" s="170"/>
      <c r="AH476" s="339"/>
      <c r="AI476" s="277"/>
      <c r="AJ476" s="66"/>
      <c r="AK476" s="170"/>
      <c r="AL476" s="339"/>
      <c r="AM476" s="151"/>
      <c r="AN476" s="66"/>
      <c r="AO476" s="170"/>
      <c r="AP476" s="339"/>
      <c r="AQ476" s="151"/>
      <c r="AR476" s="66"/>
      <c r="AS476" s="170"/>
      <c r="AT476" s="339"/>
      <c r="AU476" s="151"/>
      <c r="AV476" s="364"/>
      <c r="AW476" s="170"/>
      <c r="AX476" s="479"/>
      <c r="AY476" s="151"/>
      <c r="AZ476" s="297"/>
      <c r="BA476" s="170"/>
      <c r="BB476" s="479"/>
      <c r="BC476" s="151"/>
      <c r="BD476" s="66"/>
      <c r="BE476" s="170">
        <f t="shared" si="353"/>
        <v>0</v>
      </c>
      <c r="BF476" s="339">
        <f t="shared" si="346"/>
        <v>0</v>
      </c>
      <c r="BG476" s="163"/>
      <c r="BH476" s="66"/>
      <c r="BI476" s="170">
        <f t="shared" si="354"/>
        <v>0</v>
      </c>
      <c r="BJ476" s="339">
        <f t="shared" si="355"/>
        <v>0</v>
      </c>
      <c r="BL476" s="66"/>
      <c r="BM476" s="170">
        <f t="shared" si="368"/>
        <v>0</v>
      </c>
      <c r="BN476" s="339">
        <f t="shared" si="369"/>
        <v>0</v>
      </c>
      <c r="BP476" s="66">
        <f t="shared" si="356"/>
        <v>0</v>
      </c>
      <c r="BQ476" s="170">
        <f t="shared" si="357"/>
        <v>0</v>
      </c>
      <c r="BR476" s="339">
        <f t="shared" si="358"/>
        <v>0</v>
      </c>
      <c r="BT476" s="66"/>
      <c r="BU476" s="170">
        <f t="shared" si="359"/>
        <v>0</v>
      </c>
      <c r="BV476" s="339">
        <f t="shared" si="360"/>
        <v>0</v>
      </c>
      <c r="BX476" s="418">
        <f t="shared" si="361"/>
        <v>0</v>
      </c>
      <c r="BY476" s="170">
        <f t="shared" si="362"/>
        <v>0</v>
      </c>
      <c r="BZ476" s="339">
        <v>0</v>
      </c>
      <c r="CB476" s="418">
        <f t="shared" si="363"/>
        <v>0</v>
      </c>
      <c r="CC476" s="170">
        <f t="shared" si="364"/>
        <v>0</v>
      </c>
      <c r="CD476" s="339">
        <v>0</v>
      </c>
      <c r="CF476" s="418">
        <v>0</v>
      </c>
      <c r="CG476" s="170">
        <v>0</v>
      </c>
      <c r="CH476" s="339">
        <v>0</v>
      </c>
      <c r="CJ476" s="418">
        <v>0</v>
      </c>
      <c r="CK476" s="170">
        <v>0</v>
      </c>
      <c r="CL476" s="339">
        <v>0</v>
      </c>
    </row>
    <row r="477" spans="1:90" ht="15" customHeight="1" outlineLevel="2">
      <c r="A477" s="193" t="s">
        <v>15</v>
      </c>
      <c r="B477" s="192">
        <v>92023</v>
      </c>
      <c r="C477" s="13" t="s">
        <v>13723</v>
      </c>
      <c r="D477" s="593" t="str">
        <f>IF(B477="","",IFERROR(VLOOKUP(B477,'SINAPI12-24'!$A$5:$H$17812,2,FALSE),VLOOKUP(ORÇAMENTO!B477,COMPOSIÇÕES!$A$9:$G$412,3,FALSE)))</f>
        <v>INTERRUPTOR SIMPLES (1 MÓDULO) COM 1 TOMADA DE EMBUTIR 2P+T 10 A, INCLUINDO SUPORTE E PLACA - FORNECIMENTO E INSTALAÇÃO. AF_03/2023</v>
      </c>
      <c r="E477" s="614" t="str">
        <f>IF(B477="","",IFERROR(VLOOKUP(B477,'SINAPI12-24'!$A$5:$H$17812,3,FALSE),VLOOKUP(ORÇAMENTO!B477,COMPOSIÇÕES!$A$9:$G$412,4,FALSE)))</f>
        <v>UN</v>
      </c>
      <c r="F477" s="112">
        <v>15</v>
      </c>
      <c r="G477" s="615"/>
      <c r="H477" s="110">
        <v>0.29310000000000003</v>
      </c>
      <c r="I477" s="104">
        <f t="shared" si="367"/>
        <v>0</v>
      </c>
      <c r="J477" s="471">
        <f t="shared" si="340"/>
        <v>0</v>
      </c>
      <c r="K477" s="890"/>
      <c r="L477" s="66"/>
      <c r="M477" s="170"/>
      <c r="N477" s="339"/>
      <c r="O477" s="277"/>
      <c r="P477" s="66"/>
      <c r="Q477" s="170"/>
      <c r="R477" s="339"/>
      <c r="S477" s="330"/>
      <c r="T477" s="354"/>
      <c r="U477" s="170"/>
      <c r="V477" s="363"/>
      <c r="W477" s="21"/>
      <c r="X477" s="354"/>
      <c r="Y477" s="168"/>
      <c r="Z477" s="341"/>
      <c r="AA477" s="277"/>
      <c r="AB477" s="354"/>
      <c r="AC477" s="168"/>
      <c r="AD477" s="341"/>
      <c r="AE477" s="277"/>
      <c r="AF477" s="66"/>
      <c r="AG477" s="170"/>
      <c r="AH477" s="339"/>
      <c r="AI477" s="277"/>
      <c r="AJ477" s="66"/>
      <c r="AK477" s="170"/>
      <c r="AL477" s="339"/>
      <c r="AM477" s="151"/>
      <c r="AN477" s="66"/>
      <c r="AO477" s="170"/>
      <c r="AP477" s="339"/>
      <c r="AQ477" s="151"/>
      <c r="AR477" s="66"/>
      <c r="AS477" s="170"/>
      <c r="AT477" s="339"/>
      <c r="AU477" s="151"/>
      <c r="AV477" s="364"/>
      <c r="AW477" s="170"/>
      <c r="AX477" s="479"/>
      <c r="AY477" s="151"/>
      <c r="AZ477" s="297"/>
      <c r="BA477" s="170"/>
      <c r="BB477" s="479"/>
      <c r="BC477" s="151"/>
      <c r="BD477" s="66"/>
      <c r="BE477" s="170">
        <f t="shared" si="353"/>
        <v>0</v>
      </c>
      <c r="BF477" s="339">
        <f t="shared" si="346"/>
        <v>0</v>
      </c>
      <c r="BG477" s="163"/>
      <c r="BH477" s="66"/>
      <c r="BI477" s="170">
        <f t="shared" si="354"/>
        <v>0</v>
      </c>
      <c r="BJ477" s="339">
        <f t="shared" si="355"/>
        <v>0</v>
      </c>
      <c r="BL477" s="66"/>
      <c r="BM477" s="170">
        <f t="shared" si="368"/>
        <v>0</v>
      </c>
      <c r="BN477" s="339">
        <f t="shared" si="369"/>
        <v>0</v>
      </c>
      <c r="BP477" s="66">
        <f t="shared" si="356"/>
        <v>0</v>
      </c>
      <c r="BQ477" s="170">
        <f t="shared" si="357"/>
        <v>0</v>
      </c>
      <c r="BR477" s="339">
        <f t="shared" si="358"/>
        <v>0</v>
      </c>
      <c r="BT477" s="66"/>
      <c r="BU477" s="170">
        <f t="shared" si="359"/>
        <v>0</v>
      </c>
      <c r="BV477" s="339">
        <f t="shared" si="360"/>
        <v>0</v>
      </c>
      <c r="BX477" s="418">
        <f t="shared" si="361"/>
        <v>0</v>
      </c>
      <c r="BY477" s="170">
        <f t="shared" si="362"/>
        <v>0</v>
      </c>
      <c r="BZ477" s="339">
        <v>0</v>
      </c>
      <c r="CB477" s="418">
        <f t="shared" si="363"/>
        <v>0</v>
      </c>
      <c r="CC477" s="170">
        <f t="shared" si="364"/>
        <v>0</v>
      </c>
      <c r="CD477" s="339">
        <v>0</v>
      </c>
      <c r="CF477" s="418">
        <v>0</v>
      </c>
      <c r="CG477" s="170">
        <v>0</v>
      </c>
      <c r="CH477" s="339">
        <v>0</v>
      </c>
      <c r="CJ477" s="418">
        <v>0</v>
      </c>
      <c r="CK477" s="170">
        <v>0</v>
      </c>
      <c r="CL477" s="339">
        <v>0</v>
      </c>
    </row>
    <row r="478" spans="1:90" ht="15" customHeight="1" outlineLevel="2">
      <c r="A478" s="193" t="s">
        <v>15</v>
      </c>
      <c r="B478" s="192">
        <v>91953</v>
      </c>
      <c r="C478" s="13" t="s">
        <v>13724</v>
      </c>
      <c r="D478" s="593" t="str">
        <f>IF(B478="","",IFERROR(VLOOKUP(B478,'SINAPI12-24'!$A$5:$H$17812,2,FALSE),VLOOKUP(ORÇAMENTO!B478,COMPOSIÇÕES!$A$9:$G$412,3,FALSE)))</f>
        <v>INTERRUPTOR SIMPLES (1 MÓDULO), 10A/250V, INCLUINDO SUPORTE E PLACA - FORNECIMENTO E INSTALAÇÃO. AF_03/2023</v>
      </c>
      <c r="E478" s="614" t="str">
        <f>IF(B478="","",IFERROR(VLOOKUP(B478,'SINAPI12-24'!$A$5:$H$17812,3,FALSE),VLOOKUP(ORÇAMENTO!B478,COMPOSIÇÕES!$A$9:$G$412,4,FALSE)))</f>
        <v>UN</v>
      </c>
      <c r="F478" s="112">
        <v>11</v>
      </c>
      <c r="G478" s="615"/>
      <c r="H478" s="110">
        <v>0.29310000000000003</v>
      </c>
      <c r="I478" s="104">
        <f t="shared" si="367"/>
        <v>0</v>
      </c>
      <c r="J478" s="471">
        <f t="shared" si="340"/>
        <v>0</v>
      </c>
      <c r="K478" s="890"/>
      <c r="L478" s="66"/>
      <c r="M478" s="170"/>
      <c r="N478" s="339"/>
      <c r="O478" s="277"/>
      <c r="P478" s="66"/>
      <c r="Q478" s="170"/>
      <c r="R478" s="339"/>
      <c r="S478" s="330"/>
      <c r="T478" s="354"/>
      <c r="U478" s="170"/>
      <c r="V478" s="363"/>
      <c r="W478" s="21"/>
      <c r="X478" s="354"/>
      <c r="Y478" s="168"/>
      <c r="Z478" s="341"/>
      <c r="AA478" s="277"/>
      <c r="AB478" s="354"/>
      <c r="AC478" s="168"/>
      <c r="AD478" s="341"/>
      <c r="AE478" s="277"/>
      <c r="AF478" s="66"/>
      <c r="AG478" s="170"/>
      <c r="AH478" s="339"/>
      <c r="AI478" s="277"/>
      <c r="AJ478" s="66"/>
      <c r="AK478" s="170"/>
      <c r="AL478" s="339"/>
      <c r="AM478" s="151"/>
      <c r="AN478" s="66"/>
      <c r="AO478" s="170"/>
      <c r="AP478" s="339"/>
      <c r="AQ478" s="151"/>
      <c r="AR478" s="66"/>
      <c r="AS478" s="170"/>
      <c r="AT478" s="339"/>
      <c r="AU478" s="151"/>
      <c r="AV478" s="364"/>
      <c r="AW478" s="170"/>
      <c r="AX478" s="479"/>
      <c r="AY478" s="151"/>
      <c r="AZ478" s="297"/>
      <c r="BA478" s="170"/>
      <c r="BB478" s="479"/>
      <c r="BC478" s="151"/>
      <c r="BD478" s="66"/>
      <c r="BE478" s="170">
        <f t="shared" si="353"/>
        <v>0</v>
      </c>
      <c r="BF478" s="339">
        <f t="shared" si="346"/>
        <v>0</v>
      </c>
      <c r="BG478" s="163"/>
      <c r="BH478" s="66"/>
      <c r="BI478" s="170">
        <f t="shared" si="354"/>
        <v>0</v>
      </c>
      <c r="BJ478" s="339">
        <f t="shared" si="355"/>
        <v>0</v>
      </c>
      <c r="BL478" s="66"/>
      <c r="BM478" s="170">
        <f t="shared" si="368"/>
        <v>0</v>
      </c>
      <c r="BN478" s="339">
        <f t="shared" si="369"/>
        <v>0</v>
      </c>
      <c r="BP478" s="66">
        <f t="shared" si="356"/>
        <v>0</v>
      </c>
      <c r="BQ478" s="170">
        <f t="shared" si="357"/>
        <v>0</v>
      </c>
      <c r="BR478" s="339">
        <f t="shared" si="358"/>
        <v>0</v>
      </c>
      <c r="BT478" s="66"/>
      <c r="BU478" s="170">
        <f t="shared" si="359"/>
        <v>0</v>
      </c>
      <c r="BV478" s="339">
        <f t="shared" si="360"/>
        <v>0</v>
      </c>
      <c r="BX478" s="418">
        <f t="shared" si="361"/>
        <v>0</v>
      </c>
      <c r="BY478" s="170">
        <f t="shared" si="362"/>
        <v>0</v>
      </c>
      <c r="BZ478" s="339">
        <v>0</v>
      </c>
      <c r="CB478" s="418">
        <f t="shared" si="363"/>
        <v>0</v>
      </c>
      <c r="CC478" s="170">
        <f t="shared" si="364"/>
        <v>0</v>
      </c>
      <c r="CD478" s="339">
        <v>0</v>
      </c>
      <c r="CF478" s="418">
        <v>0</v>
      </c>
      <c r="CG478" s="170">
        <v>0</v>
      </c>
      <c r="CH478" s="339">
        <v>0</v>
      </c>
      <c r="CJ478" s="418">
        <v>0</v>
      </c>
      <c r="CK478" s="170">
        <v>0</v>
      </c>
      <c r="CL478" s="339">
        <v>0</v>
      </c>
    </row>
    <row r="479" spans="1:90" ht="15" customHeight="1" outlineLevel="2">
      <c r="A479" s="193" t="s">
        <v>15</v>
      </c>
      <c r="B479" s="192">
        <v>91959</v>
      </c>
      <c r="C479" s="13" t="s">
        <v>13725</v>
      </c>
      <c r="D479" s="593" t="str">
        <f>IF(B479="","",IFERROR(VLOOKUP(B479,'SINAPI12-24'!$A$5:$H$17812,2,FALSE),VLOOKUP(ORÇAMENTO!B479,COMPOSIÇÕES!$A$9:$G$412,3,FALSE)))</f>
        <v>INTERRUPTOR SIMPLES (2 MÓDULOS), 10A/250V, INCLUINDO SUPORTE E PLACA - FORNECIMENTO E INSTALAÇÃO. AF_03/2023</v>
      </c>
      <c r="E479" s="614" t="str">
        <f>IF(B479="","",IFERROR(VLOOKUP(B479,'SINAPI12-24'!$A$5:$H$17812,3,FALSE),VLOOKUP(ORÇAMENTO!B479,COMPOSIÇÕES!$A$9:$G$412,4,FALSE)))</f>
        <v>UN</v>
      </c>
      <c r="F479" s="112">
        <v>4</v>
      </c>
      <c r="G479" s="615"/>
      <c r="H479" s="110">
        <v>0.29310000000000003</v>
      </c>
      <c r="I479" s="104">
        <f t="shared" si="367"/>
        <v>0</v>
      </c>
      <c r="J479" s="471">
        <f t="shared" si="340"/>
        <v>0</v>
      </c>
      <c r="K479" s="890"/>
      <c r="L479" s="66"/>
      <c r="M479" s="170"/>
      <c r="N479" s="339"/>
      <c r="O479" s="277"/>
      <c r="P479" s="66"/>
      <c r="Q479" s="170"/>
      <c r="R479" s="339"/>
      <c r="S479" s="330"/>
      <c r="T479" s="354"/>
      <c r="U479" s="170"/>
      <c r="V479" s="363"/>
      <c r="W479" s="21"/>
      <c r="X479" s="354"/>
      <c r="Y479" s="168"/>
      <c r="Z479" s="341"/>
      <c r="AA479" s="277"/>
      <c r="AB479" s="354"/>
      <c r="AC479" s="168"/>
      <c r="AD479" s="341"/>
      <c r="AE479" s="277"/>
      <c r="AF479" s="66"/>
      <c r="AG479" s="170"/>
      <c r="AH479" s="339"/>
      <c r="AI479" s="277"/>
      <c r="AJ479" s="66"/>
      <c r="AK479" s="170"/>
      <c r="AL479" s="339"/>
      <c r="AM479" s="151"/>
      <c r="AN479" s="66"/>
      <c r="AO479" s="170"/>
      <c r="AP479" s="339"/>
      <c r="AQ479" s="151"/>
      <c r="AR479" s="66"/>
      <c r="AS479" s="170"/>
      <c r="AT479" s="339"/>
      <c r="AU479" s="151"/>
      <c r="AV479" s="364"/>
      <c r="AW479" s="170"/>
      <c r="AX479" s="479"/>
      <c r="AY479" s="151"/>
      <c r="AZ479" s="297"/>
      <c r="BA479" s="170"/>
      <c r="BB479" s="479"/>
      <c r="BC479" s="151"/>
      <c r="BD479" s="66"/>
      <c r="BE479" s="170">
        <f t="shared" si="353"/>
        <v>0</v>
      </c>
      <c r="BF479" s="339">
        <f t="shared" si="346"/>
        <v>0</v>
      </c>
      <c r="BG479" s="163"/>
      <c r="BH479" s="66"/>
      <c r="BI479" s="170">
        <f t="shared" si="354"/>
        <v>0</v>
      </c>
      <c r="BJ479" s="339">
        <f t="shared" si="355"/>
        <v>0</v>
      </c>
      <c r="BL479" s="66"/>
      <c r="BM479" s="170">
        <f t="shared" si="368"/>
        <v>0</v>
      </c>
      <c r="BN479" s="339">
        <f t="shared" si="369"/>
        <v>0</v>
      </c>
      <c r="BP479" s="66">
        <f t="shared" si="356"/>
        <v>0</v>
      </c>
      <c r="BQ479" s="170">
        <f t="shared" si="357"/>
        <v>0</v>
      </c>
      <c r="BR479" s="339">
        <f t="shared" si="358"/>
        <v>0</v>
      </c>
      <c r="BT479" s="66"/>
      <c r="BU479" s="170">
        <f t="shared" si="359"/>
        <v>0</v>
      </c>
      <c r="BV479" s="339">
        <f t="shared" si="360"/>
        <v>0</v>
      </c>
      <c r="BX479" s="418">
        <f t="shared" si="361"/>
        <v>0</v>
      </c>
      <c r="BY479" s="170">
        <f t="shared" si="362"/>
        <v>0</v>
      </c>
      <c r="BZ479" s="339">
        <v>0</v>
      </c>
      <c r="CB479" s="418">
        <f t="shared" si="363"/>
        <v>0</v>
      </c>
      <c r="CC479" s="170">
        <f t="shared" si="364"/>
        <v>0</v>
      </c>
      <c r="CD479" s="339">
        <v>0</v>
      </c>
      <c r="CF479" s="418">
        <v>0</v>
      </c>
      <c r="CG479" s="170">
        <v>0</v>
      </c>
      <c r="CH479" s="339">
        <v>0</v>
      </c>
      <c r="CJ479" s="418">
        <v>0</v>
      </c>
      <c r="CK479" s="170">
        <v>0</v>
      </c>
      <c r="CL479" s="339">
        <v>0</v>
      </c>
    </row>
    <row r="480" spans="1:90" ht="15" customHeight="1" outlineLevel="2">
      <c r="A480" s="193" t="s">
        <v>15</v>
      </c>
      <c r="B480" s="192">
        <v>91967</v>
      </c>
      <c r="C480" s="13" t="s">
        <v>13726</v>
      </c>
      <c r="D480" s="593" t="str">
        <f>IF(B480="","",IFERROR(VLOOKUP(B480,'SINAPI12-24'!$A$5:$H$17812,2,FALSE),VLOOKUP(ORÇAMENTO!B480,COMPOSIÇÕES!$A$9:$G$412,3,FALSE)))</f>
        <v>INTERRUPTOR SIMPLES (3 MÓDULOS), 10A/250V, INCLUINDO SUPORTE E PLACA - FORNECIMENTO E INSTALAÇÃO. AF_03/2023</v>
      </c>
      <c r="E480" s="614" t="str">
        <f>IF(B480="","",IFERROR(VLOOKUP(B480,'SINAPI12-24'!$A$5:$H$17812,3,FALSE),VLOOKUP(ORÇAMENTO!B480,COMPOSIÇÕES!$A$9:$G$412,4,FALSE)))</f>
        <v>UN</v>
      </c>
      <c r="F480" s="112">
        <v>1</v>
      </c>
      <c r="G480" s="615"/>
      <c r="H480" s="110">
        <v>0.29310000000000003</v>
      </c>
      <c r="I480" s="104">
        <f t="shared" si="367"/>
        <v>0</v>
      </c>
      <c r="J480" s="471">
        <f t="shared" si="340"/>
        <v>0</v>
      </c>
      <c r="K480" s="890"/>
      <c r="L480" s="66"/>
      <c r="M480" s="170"/>
      <c r="N480" s="339"/>
      <c r="O480" s="277"/>
      <c r="P480" s="66"/>
      <c r="Q480" s="170"/>
      <c r="R480" s="339"/>
      <c r="S480" s="330"/>
      <c r="T480" s="354"/>
      <c r="U480" s="170"/>
      <c r="V480" s="363"/>
      <c r="W480" s="21"/>
      <c r="X480" s="354"/>
      <c r="Y480" s="168"/>
      <c r="Z480" s="341"/>
      <c r="AA480" s="277"/>
      <c r="AB480" s="354"/>
      <c r="AC480" s="168"/>
      <c r="AD480" s="341"/>
      <c r="AE480" s="277"/>
      <c r="AF480" s="66"/>
      <c r="AG480" s="170"/>
      <c r="AH480" s="339"/>
      <c r="AI480" s="277"/>
      <c r="AJ480" s="66"/>
      <c r="AK480" s="170"/>
      <c r="AL480" s="339"/>
      <c r="AM480" s="151"/>
      <c r="AN480" s="66"/>
      <c r="AO480" s="170"/>
      <c r="AP480" s="339"/>
      <c r="AQ480" s="151"/>
      <c r="AR480" s="66"/>
      <c r="AS480" s="170"/>
      <c r="AT480" s="339"/>
      <c r="AU480" s="151"/>
      <c r="AV480" s="364"/>
      <c r="AW480" s="170"/>
      <c r="AX480" s="479"/>
      <c r="AY480" s="151"/>
      <c r="AZ480" s="297"/>
      <c r="BA480" s="170"/>
      <c r="BB480" s="479"/>
      <c r="BC480" s="151"/>
      <c r="BD480" s="66"/>
      <c r="BE480" s="170">
        <f t="shared" si="353"/>
        <v>0</v>
      </c>
      <c r="BF480" s="339">
        <f t="shared" si="346"/>
        <v>0</v>
      </c>
      <c r="BG480" s="163"/>
      <c r="BH480" s="66"/>
      <c r="BI480" s="170">
        <f t="shared" si="354"/>
        <v>0</v>
      </c>
      <c r="BJ480" s="339">
        <f t="shared" si="355"/>
        <v>0</v>
      </c>
      <c r="BL480" s="66"/>
      <c r="BM480" s="170">
        <f t="shared" si="368"/>
        <v>0</v>
      </c>
      <c r="BN480" s="339">
        <f t="shared" si="369"/>
        <v>0</v>
      </c>
      <c r="BP480" s="66">
        <f t="shared" si="356"/>
        <v>0</v>
      </c>
      <c r="BQ480" s="170">
        <f t="shared" si="357"/>
        <v>0</v>
      </c>
      <c r="BR480" s="339">
        <f t="shared" si="358"/>
        <v>0</v>
      </c>
      <c r="BT480" s="66"/>
      <c r="BU480" s="170">
        <f t="shared" si="359"/>
        <v>0</v>
      </c>
      <c r="BV480" s="339">
        <f t="shared" si="360"/>
        <v>0</v>
      </c>
      <c r="BX480" s="418">
        <f t="shared" si="361"/>
        <v>0</v>
      </c>
      <c r="BY480" s="170">
        <f t="shared" si="362"/>
        <v>0</v>
      </c>
      <c r="BZ480" s="339">
        <v>0</v>
      </c>
      <c r="CB480" s="418">
        <f t="shared" si="363"/>
        <v>0</v>
      </c>
      <c r="CC480" s="170">
        <f t="shared" si="364"/>
        <v>0</v>
      </c>
      <c r="CD480" s="339">
        <v>0</v>
      </c>
      <c r="CF480" s="418">
        <v>0</v>
      </c>
      <c r="CG480" s="170">
        <v>0</v>
      </c>
      <c r="CH480" s="339">
        <v>0</v>
      </c>
      <c r="CJ480" s="418">
        <v>0</v>
      </c>
      <c r="CK480" s="170">
        <v>0</v>
      </c>
      <c r="CL480" s="339">
        <v>0</v>
      </c>
    </row>
    <row r="481" spans="1:90" ht="15" customHeight="1" outlineLevel="2">
      <c r="A481" s="193" t="s">
        <v>15</v>
      </c>
      <c r="B481" s="192">
        <v>91996</v>
      </c>
      <c r="C481" s="13" t="s">
        <v>13727</v>
      </c>
      <c r="D481" s="593" t="str">
        <f>IF(B481="","",IFERROR(VLOOKUP(B481,'SINAPI12-24'!$A$5:$H$17812,2,FALSE),VLOOKUP(ORÇAMENTO!B481,COMPOSIÇÕES!$A$9:$G$412,3,FALSE)))</f>
        <v>TOMADA MÉDIA DE EMBUTIR (1 MÓDULO), 2P+T 10 A, INCLUINDO SUPORTE E PLACA - FORNECIMENTO E INSTALAÇÃO. AF_03/2023</v>
      </c>
      <c r="E481" s="614" t="str">
        <f>IF(B481="","",IFERROR(VLOOKUP(B481,'SINAPI12-24'!$A$5:$H$17812,3,FALSE),VLOOKUP(ORÇAMENTO!B481,COMPOSIÇÕES!$A$9:$G$412,4,FALSE)))</f>
        <v>UN</v>
      </c>
      <c r="F481" s="112">
        <v>12</v>
      </c>
      <c r="G481" s="615"/>
      <c r="H481" s="110">
        <v>0.29310000000000003</v>
      </c>
      <c r="I481" s="104">
        <f t="shared" si="367"/>
        <v>0</v>
      </c>
      <c r="J481" s="471">
        <f t="shared" si="340"/>
        <v>0</v>
      </c>
      <c r="K481" s="890"/>
      <c r="L481" s="66"/>
      <c r="M481" s="170"/>
      <c r="N481" s="339"/>
      <c r="O481" s="277"/>
      <c r="P481" s="66"/>
      <c r="Q481" s="170"/>
      <c r="R481" s="339"/>
      <c r="S481" s="330"/>
      <c r="T481" s="354"/>
      <c r="U481" s="170"/>
      <c r="V481" s="363"/>
      <c r="W481" s="21"/>
      <c r="X481" s="354"/>
      <c r="Y481" s="168"/>
      <c r="Z481" s="341"/>
      <c r="AA481" s="277"/>
      <c r="AB481" s="354"/>
      <c r="AC481" s="168"/>
      <c r="AD481" s="341"/>
      <c r="AE481" s="277"/>
      <c r="AF481" s="66"/>
      <c r="AG481" s="170"/>
      <c r="AH481" s="339"/>
      <c r="AI481" s="277"/>
      <c r="AJ481" s="66"/>
      <c r="AK481" s="170"/>
      <c r="AL481" s="339"/>
      <c r="AM481" s="151"/>
      <c r="AN481" s="66"/>
      <c r="AO481" s="170"/>
      <c r="AP481" s="339"/>
      <c r="AQ481" s="151"/>
      <c r="AR481" s="66"/>
      <c r="AS481" s="170"/>
      <c r="AT481" s="339"/>
      <c r="AU481" s="151"/>
      <c r="AV481" s="364"/>
      <c r="AW481" s="170"/>
      <c r="AX481" s="479"/>
      <c r="AY481" s="151"/>
      <c r="AZ481" s="297"/>
      <c r="BA481" s="170"/>
      <c r="BB481" s="479"/>
      <c r="BC481" s="151"/>
      <c r="BD481" s="66"/>
      <c r="BE481" s="170">
        <f t="shared" si="353"/>
        <v>0</v>
      </c>
      <c r="BF481" s="339">
        <f t="shared" si="346"/>
        <v>0</v>
      </c>
      <c r="BG481" s="163"/>
      <c r="BH481" s="66"/>
      <c r="BI481" s="170">
        <f t="shared" si="354"/>
        <v>0</v>
      </c>
      <c r="BJ481" s="339">
        <f t="shared" si="355"/>
        <v>0</v>
      </c>
      <c r="BL481" s="66"/>
      <c r="BM481" s="170">
        <f t="shared" si="368"/>
        <v>0</v>
      </c>
      <c r="BN481" s="339">
        <f t="shared" si="369"/>
        <v>0</v>
      </c>
      <c r="BP481" s="66">
        <f t="shared" si="356"/>
        <v>0</v>
      </c>
      <c r="BQ481" s="170">
        <f t="shared" si="357"/>
        <v>0</v>
      </c>
      <c r="BR481" s="339">
        <f t="shared" si="358"/>
        <v>0</v>
      </c>
      <c r="BT481" s="66"/>
      <c r="BU481" s="170">
        <f t="shared" si="359"/>
        <v>0</v>
      </c>
      <c r="BV481" s="339">
        <f t="shared" si="360"/>
        <v>0</v>
      </c>
      <c r="BX481" s="418">
        <f t="shared" si="361"/>
        <v>0</v>
      </c>
      <c r="BY481" s="170">
        <f t="shared" si="362"/>
        <v>0</v>
      </c>
      <c r="BZ481" s="339">
        <v>0</v>
      </c>
      <c r="CB481" s="418">
        <f t="shared" si="363"/>
        <v>0</v>
      </c>
      <c r="CC481" s="170">
        <f t="shared" si="364"/>
        <v>0</v>
      </c>
      <c r="CD481" s="339">
        <v>0</v>
      </c>
      <c r="CF481" s="418">
        <v>0</v>
      </c>
      <c r="CG481" s="170">
        <v>0</v>
      </c>
      <c r="CH481" s="339">
        <v>0</v>
      </c>
      <c r="CJ481" s="418">
        <v>0</v>
      </c>
      <c r="CK481" s="170">
        <v>0</v>
      </c>
      <c r="CL481" s="339">
        <v>0</v>
      </c>
    </row>
    <row r="482" spans="1:90" ht="15" customHeight="1" outlineLevel="2">
      <c r="A482" s="668" t="s">
        <v>106</v>
      </c>
      <c r="B482" s="192">
        <v>7329</v>
      </c>
      <c r="C482" s="13" t="s">
        <v>13728</v>
      </c>
      <c r="D482" s="593" t="s">
        <v>13454</v>
      </c>
      <c r="E482" s="614" t="s">
        <v>123</v>
      </c>
      <c r="F482" s="112">
        <v>8</v>
      </c>
      <c r="G482" s="615"/>
      <c r="H482" s="110">
        <v>0.29310000000000003</v>
      </c>
      <c r="I482" s="104">
        <f t="shared" si="367"/>
        <v>0</v>
      </c>
      <c r="J482" s="471">
        <f t="shared" si="340"/>
        <v>0</v>
      </c>
      <c r="K482" s="890"/>
      <c r="L482" s="66"/>
      <c r="M482" s="170"/>
      <c r="N482" s="339"/>
      <c r="O482" s="277"/>
      <c r="P482" s="66"/>
      <c r="Q482" s="170"/>
      <c r="R482" s="339"/>
      <c r="S482" s="330"/>
      <c r="T482" s="354"/>
      <c r="U482" s="170"/>
      <c r="V482" s="363"/>
      <c r="W482" s="21"/>
      <c r="X482" s="354"/>
      <c r="Y482" s="168"/>
      <c r="Z482" s="341"/>
      <c r="AA482" s="277"/>
      <c r="AB482" s="354"/>
      <c r="AC482" s="168"/>
      <c r="AD482" s="341"/>
      <c r="AE482" s="277"/>
      <c r="AF482" s="66"/>
      <c r="AG482" s="170"/>
      <c r="AH482" s="339"/>
      <c r="AI482" s="277"/>
      <c r="AJ482" s="66"/>
      <c r="AK482" s="170"/>
      <c r="AL482" s="339"/>
      <c r="AM482" s="151"/>
      <c r="AN482" s="66"/>
      <c r="AO482" s="170"/>
      <c r="AP482" s="339"/>
      <c r="AQ482" s="151"/>
      <c r="AR482" s="66"/>
      <c r="AS482" s="170"/>
      <c r="AT482" s="339"/>
      <c r="AU482" s="151"/>
      <c r="AV482" s="364"/>
      <c r="AW482" s="170"/>
      <c r="AX482" s="479"/>
      <c r="AY482" s="151"/>
      <c r="AZ482" s="297"/>
      <c r="BA482" s="170"/>
      <c r="BB482" s="479"/>
      <c r="BC482" s="151"/>
      <c r="BD482" s="66"/>
      <c r="BE482" s="170">
        <f t="shared" si="353"/>
        <v>0</v>
      </c>
      <c r="BF482" s="339">
        <f t="shared" si="346"/>
        <v>0</v>
      </c>
      <c r="BG482" s="163"/>
      <c r="BH482" s="66"/>
      <c r="BI482" s="170">
        <f t="shared" si="354"/>
        <v>0</v>
      </c>
      <c r="BJ482" s="339">
        <f t="shared" si="355"/>
        <v>0</v>
      </c>
      <c r="BL482" s="66"/>
      <c r="BM482" s="170">
        <f t="shared" si="368"/>
        <v>0</v>
      </c>
      <c r="BN482" s="339">
        <f t="shared" si="369"/>
        <v>0</v>
      </c>
      <c r="BP482" s="66">
        <f t="shared" si="356"/>
        <v>0</v>
      </c>
      <c r="BQ482" s="170">
        <f t="shared" si="357"/>
        <v>0</v>
      </c>
      <c r="BR482" s="339">
        <f t="shared" si="358"/>
        <v>0</v>
      </c>
      <c r="BT482" s="66"/>
      <c r="BU482" s="170">
        <f t="shared" si="359"/>
        <v>0</v>
      </c>
      <c r="BV482" s="339">
        <f t="shared" si="360"/>
        <v>0</v>
      </c>
      <c r="BX482" s="418">
        <f t="shared" si="361"/>
        <v>0</v>
      </c>
      <c r="BY482" s="170">
        <f t="shared" si="362"/>
        <v>0</v>
      </c>
      <c r="BZ482" s="339">
        <v>0</v>
      </c>
      <c r="CB482" s="418">
        <f t="shared" si="363"/>
        <v>0</v>
      </c>
      <c r="CC482" s="170">
        <f t="shared" si="364"/>
        <v>0</v>
      </c>
      <c r="CD482" s="339">
        <v>0</v>
      </c>
      <c r="CF482" s="418">
        <v>0</v>
      </c>
      <c r="CG482" s="170">
        <v>0</v>
      </c>
      <c r="CH482" s="339">
        <v>0</v>
      </c>
      <c r="CJ482" s="418">
        <v>0</v>
      </c>
      <c r="CK482" s="170">
        <v>0</v>
      </c>
      <c r="CL482" s="339">
        <v>0</v>
      </c>
    </row>
    <row r="483" spans="1:90" ht="15" customHeight="1" outlineLevel="2">
      <c r="A483" s="668" t="s">
        <v>106</v>
      </c>
      <c r="B483" s="192">
        <v>13671</v>
      </c>
      <c r="C483" s="13" t="s">
        <v>13729</v>
      </c>
      <c r="D483" s="593" t="s">
        <v>13785</v>
      </c>
      <c r="E483" s="614" t="s">
        <v>123</v>
      </c>
      <c r="F483" s="112">
        <v>18</v>
      </c>
      <c r="G483" s="615"/>
      <c r="H483" s="110">
        <v>0.29310000000000003</v>
      </c>
      <c r="I483" s="104">
        <f t="shared" si="367"/>
        <v>0</v>
      </c>
      <c r="J483" s="471">
        <f t="shared" si="340"/>
        <v>0</v>
      </c>
      <c r="K483" s="890"/>
      <c r="L483" s="66"/>
      <c r="M483" s="170"/>
      <c r="N483" s="339"/>
      <c r="O483" s="277"/>
      <c r="P483" s="66"/>
      <c r="Q483" s="170"/>
      <c r="R483" s="339"/>
      <c r="S483" s="330"/>
      <c r="T483" s="354"/>
      <c r="U483" s="170"/>
      <c r="V483" s="363"/>
      <c r="W483" s="21"/>
      <c r="X483" s="354"/>
      <c r="Y483" s="168"/>
      <c r="Z483" s="341"/>
      <c r="AA483" s="277"/>
      <c r="AB483" s="354"/>
      <c r="AC483" s="168"/>
      <c r="AD483" s="341"/>
      <c r="AE483" s="277"/>
      <c r="AF483" s="66"/>
      <c r="AG483" s="170"/>
      <c r="AH483" s="339"/>
      <c r="AI483" s="277"/>
      <c r="AJ483" s="66"/>
      <c r="AK483" s="170"/>
      <c r="AL483" s="339"/>
      <c r="AM483" s="151"/>
      <c r="AN483" s="66"/>
      <c r="AO483" s="170"/>
      <c r="AP483" s="339"/>
      <c r="AQ483" s="151"/>
      <c r="AR483" s="66"/>
      <c r="AS483" s="170"/>
      <c r="AT483" s="339"/>
      <c r="AU483" s="151"/>
      <c r="AV483" s="364"/>
      <c r="AW483" s="170"/>
      <c r="AX483" s="479"/>
      <c r="AY483" s="151"/>
      <c r="AZ483" s="297"/>
      <c r="BA483" s="170"/>
      <c r="BB483" s="479"/>
      <c r="BC483" s="151"/>
      <c r="BD483" s="66"/>
      <c r="BE483" s="170">
        <f t="shared" si="353"/>
        <v>0</v>
      </c>
      <c r="BF483" s="339">
        <f t="shared" si="346"/>
        <v>0</v>
      </c>
      <c r="BG483" s="163"/>
      <c r="BH483" s="66"/>
      <c r="BI483" s="170">
        <f t="shared" si="354"/>
        <v>0</v>
      </c>
      <c r="BJ483" s="339">
        <f t="shared" si="355"/>
        <v>0</v>
      </c>
      <c r="BL483" s="66"/>
      <c r="BM483" s="170">
        <f t="shared" si="368"/>
        <v>0</v>
      </c>
      <c r="BN483" s="339">
        <f t="shared" si="369"/>
        <v>0</v>
      </c>
      <c r="BP483" s="66">
        <f t="shared" si="356"/>
        <v>0</v>
      </c>
      <c r="BQ483" s="170">
        <f t="shared" si="357"/>
        <v>0</v>
      </c>
      <c r="BR483" s="339">
        <f t="shared" si="358"/>
        <v>0</v>
      </c>
      <c r="BT483" s="66"/>
      <c r="BU483" s="170">
        <f t="shared" si="359"/>
        <v>0</v>
      </c>
      <c r="BV483" s="339">
        <f t="shared" si="360"/>
        <v>0</v>
      </c>
      <c r="BX483" s="418">
        <f t="shared" si="361"/>
        <v>0</v>
      </c>
      <c r="BY483" s="170">
        <f t="shared" si="362"/>
        <v>0</v>
      </c>
      <c r="BZ483" s="339">
        <v>0</v>
      </c>
      <c r="CB483" s="418">
        <f t="shared" si="363"/>
        <v>0</v>
      </c>
      <c r="CC483" s="170">
        <f t="shared" si="364"/>
        <v>0</v>
      </c>
      <c r="CD483" s="339">
        <v>0</v>
      </c>
      <c r="CF483" s="418">
        <v>0</v>
      </c>
      <c r="CG483" s="170">
        <v>0</v>
      </c>
      <c r="CH483" s="339">
        <v>0</v>
      </c>
      <c r="CJ483" s="418">
        <v>0</v>
      </c>
      <c r="CK483" s="170">
        <v>0</v>
      </c>
      <c r="CL483" s="339">
        <v>0</v>
      </c>
    </row>
    <row r="484" spans="1:90" ht="15" customHeight="1" outlineLevel="2">
      <c r="A484" s="193" t="s">
        <v>106</v>
      </c>
      <c r="B484" s="194">
        <v>13682</v>
      </c>
      <c r="C484" s="13" t="s">
        <v>13730</v>
      </c>
      <c r="D484" s="593" t="s">
        <v>13784</v>
      </c>
      <c r="E484" s="614" t="s">
        <v>123</v>
      </c>
      <c r="F484" s="112">
        <v>102</v>
      </c>
      <c r="G484" s="615"/>
      <c r="H484" s="110">
        <v>0.29310000000000003</v>
      </c>
      <c r="I484" s="104">
        <f t="shared" si="367"/>
        <v>0</v>
      </c>
      <c r="J484" s="471">
        <f t="shared" si="340"/>
        <v>0</v>
      </c>
      <c r="K484" s="890"/>
      <c r="L484" s="66"/>
      <c r="M484" s="170"/>
      <c r="N484" s="339"/>
      <c r="O484" s="277"/>
      <c r="P484" s="66"/>
      <c r="Q484" s="170"/>
      <c r="R484" s="339"/>
      <c r="S484" s="330"/>
      <c r="T484" s="354"/>
      <c r="U484" s="170"/>
      <c r="V484" s="363"/>
      <c r="W484" s="21"/>
      <c r="X484" s="354"/>
      <c r="Y484" s="168"/>
      <c r="Z484" s="341"/>
      <c r="AA484" s="277"/>
      <c r="AB484" s="354"/>
      <c r="AC484" s="168"/>
      <c r="AD484" s="341"/>
      <c r="AE484" s="277"/>
      <c r="AF484" s="66"/>
      <c r="AG484" s="170"/>
      <c r="AH484" s="339"/>
      <c r="AI484" s="277"/>
      <c r="AJ484" s="66"/>
      <c r="AK484" s="170"/>
      <c r="AL484" s="339"/>
      <c r="AM484" s="151"/>
      <c r="AN484" s="66"/>
      <c r="AO484" s="170"/>
      <c r="AP484" s="339"/>
      <c r="AQ484" s="151"/>
      <c r="AR484" s="66"/>
      <c r="AS484" s="170"/>
      <c r="AT484" s="339"/>
      <c r="AU484" s="151"/>
      <c r="AV484" s="364"/>
      <c r="AW484" s="170"/>
      <c r="AX484" s="479"/>
      <c r="AY484" s="151"/>
      <c r="AZ484" s="297"/>
      <c r="BA484" s="170"/>
      <c r="BB484" s="479"/>
      <c r="BC484" s="151"/>
      <c r="BD484" s="66"/>
      <c r="BE484" s="170">
        <f t="shared" si="353"/>
        <v>0</v>
      </c>
      <c r="BF484" s="339">
        <f t="shared" si="346"/>
        <v>0</v>
      </c>
      <c r="BG484" s="163"/>
      <c r="BH484" s="66"/>
      <c r="BI484" s="170">
        <f t="shared" si="354"/>
        <v>0</v>
      </c>
      <c r="BJ484" s="339">
        <f t="shared" si="355"/>
        <v>0</v>
      </c>
      <c r="BL484" s="66"/>
      <c r="BM484" s="170">
        <f t="shared" si="368"/>
        <v>0</v>
      </c>
      <c r="BN484" s="339">
        <f t="shared" si="369"/>
        <v>0</v>
      </c>
      <c r="BP484" s="66">
        <f t="shared" si="356"/>
        <v>0</v>
      </c>
      <c r="BQ484" s="170">
        <f t="shared" si="357"/>
        <v>0</v>
      </c>
      <c r="BR484" s="339">
        <f t="shared" si="358"/>
        <v>0</v>
      </c>
      <c r="BT484" s="66"/>
      <c r="BU484" s="170">
        <f t="shared" si="359"/>
        <v>0</v>
      </c>
      <c r="BV484" s="339">
        <f t="shared" si="360"/>
        <v>0</v>
      </c>
      <c r="BX484" s="418">
        <f t="shared" si="361"/>
        <v>0</v>
      </c>
      <c r="BY484" s="170">
        <f t="shared" si="362"/>
        <v>0</v>
      </c>
      <c r="BZ484" s="339">
        <v>0</v>
      </c>
      <c r="CB484" s="418">
        <f t="shared" si="363"/>
        <v>0</v>
      </c>
      <c r="CC484" s="170">
        <f t="shared" si="364"/>
        <v>0</v>
      </c>
      <c r="CD484" s="339">
        <v>0</v>
      </c>
      <c r="CF484" s="418">
        <v>0</v>
      </c>
      <c r="CG484" s="170">
        <v>0</v>
      </c>
      <c r="CH484" s="339">
        <v>0</v>
      </c>
      <c r="CJ484" s="418">
        <v>0</v>
      </c>
      <c r="CK484" s="170">
        <v>0</v>
      </c>
      <c r="CL484" s="339">
        <v>0</v>
      </c>
    </row>
    <row r="485" spans="1:90" ht="15" customHeight="1" outlineLevel="2">
      <c r="A485" s="193" t="s">
        <v>106</v>
      </c>
      <c r="B485" s="194">
        <v>13148</v>
      </c>
      <c r="C485" s="13" t="s">
        <v>13731</v>
      </c>
      <c r="D485" s="593" t="s">
        <v>13786</v>
      </c>
      <c r="E485" s="614" t="s">
        <v>123</v>
      </c>
      <c r="F485" s="112">
        <v>40</v>
      </c>
      <c r="G485" s="615"/>
      <c r="H485" s="110">
        <v>0.29310000000000003</v>
      </c>
      <c r="I485" s="104">
        <f t="shared" si="367"/>
        <v>0</v>
      </c>
      <c r="J485" s="471">
        <f t="shared" ref="J485:J493" si="370">TRUNC(F485*I485,2)</f>
        <v>0</v>
      </c>
      <c r="K485" s="890"/>
      <c r="L485" s="66"/>
      <c r="M485" s="170"/>
      <c r="N485" s="339"/>
      <c r="O485" s="277"/>
      <c r="P485" s="66"/>
      <c r="Q485" s="170"/>
      <c r="R485" s="339"/>
      <c r="S485" s="330"/>
      <c r="T485" s="354"/>
      <c r="U485" s="170"/>
      <c r="V485" s="363"/>
      <c r="W485" s="21"/>
      <c r="X485" s="354"/>
      <c r="Y485" s="168"/>
      <c r="Z485" s="341"/>
      <c r="AA485" s="277"/>
      <c r="AB485" s="354"/>
      <c r="AC485" s="168"/>
      <c r="AD485" s="341"/>
      <c r="AE485" s="277"/>
      <c r="AF485" s="66"/>
      <c r="AG485" s="170"/>
      <c r="AH485" s="339"/>
      <c r="AI485" s="277"/>
      <c r="AJ485" s="66"/>
      <c r="AK485" s="170"/>
      <c r="AL485" s="339"/>
      <c r="AM485" s="151"/>
      <c r="AN485" s="66"/>
      <c r="AO485" s="170"/>
      <c r="AP485" s="339"/>
      <c r="AQ485" s="151"/>
      <c r="AR485" s="66"/>
      <c r="AS485" s="170"/>
      <c r="AT485" s="339"/>
      <c r="AU485" s="151"/>
      <c r="AV485" s="364"/>
      <c r="AW485" s="170"/>
      <c r="AX485" s="479"/>
      <c r="AY485" s="151"/>
      <c r="AZ485" s="297"/>
      <c r="BA485" s="170"/>
      <c r="BB485" s="479"/>
      <c r="BC485" s="151"/>
      <c r="BD485" s="66"/>
      <c r="BE485" s="170">
        <f t="shared" si="353"/>
        <v>0</v>
      </c>
      <c r="BF485" s="339">
        <f t="shared" si="346"/>
        <v>0</v>
      </c>
      <c r="BG485" s="163"/>
      <c r="BH485" s="66"/>
      <c r="BI485" s="170">
        <f t="shared" si="354"/>
        <v>0</v>
      </c>
      <c r="BJ485" s="339">
        <f t="shared" si="355"/>
        <v>0</v>
      </c>
      <c r="BL485" s="66"/>
      <c r="BM485" s="170">
        <f t="shared" si="368"/>
        <v>0</v>
      </c>
      <c r="BN485" s="339">
        <f t="shared" si="369"/>
        <v>0</v>
      </c>
      <c r="BP485" s="66">
        <f t="shared" si="356"/>
        <v>0</v>
      </c>
      <c r="BQ485" s="170">
        <f t="shared" si="357"/>
        <v>0</v>
      </c>
      <c r="BR485" s="339">
        <f t="shared" si="358"/>
        <v>0</v>
      </c>
      <c r="BT485" s="66"/>
      <c r="BU485" s="170">
        <f t="shared" si="359"/>
        <v>0</v>
      </c>
      <c r="BV485" s="339">
        <f t="shared" si="360"/>
        <v>0</v>
      </c>
      <c r="BX485" s="418">
        <f t="shared" si="361"/>
        <v>0</v>
      </c>
      <c r="BY485" s="170">
        <f t="shared" si="362"/>
        <v>0</v>
      </c>
      <c r="BZ485" s="339">
        <v>0</v>
      </c>
      <c r="CB485" s="418">
        <f t="shared" si="363"/>
        <v>0</v>
      </c>
      <c r="CC485" s="170">
        <f t="shared" si="364"/>
        <v>0</v>
      </c>
      <c r="CD485" s="339">
        <v>0</v>
      </c>
      <c r="CF485" s="418">
        <v>0</v>
      </c>
      <c r="CG485" s="170">
        <v>0</v>
      </c>
      <c r="CH485" s="339">
        <v>0</v>
      </c>
      <c r="CJ485" s="418">
        <v>0</v>
      </c>
      <c r="CK485" s="170">
        <v>0</v>
      </c>
      <c r="CL485" s="339">
        <v>0</v>
      </c>
    </row>
    <row r="486" spans="1:90" ht="15" customHeight="1" outlineLevel="2">
      <c r="A486" s="193" t="s">
        <v>106</v>
      </c>
      <c r="B486" s="194">
        <v>12807</v>
      </c>
      <c r="C486" s="13" t="s">
        <v>13732</v>
      </c>
      <c r="D486" s="593" t="s">
        <v>13787</v>
      </c>
      <c r="E486" s="614" t="s">
        <v>123</v>
      </c>
      <c r="F486" s="112">
        <v>9</v>
      </c>
      <c r="G486" s="615"/>
      <c r="H486" s="110">
        <v>0.29310000000000003</v>
      </c>
      <c r="I486" s="104">
        <f t="shared" si="367"/>
        <v>0</v>
      </c>
      <c r="J486" s="471">
        <f t="shared" si="370"/>
        <v>0</v>
      </c>
      <c r="K486" s="890"/>
      <c r="L486" s="66"/>
      <c r="M486" s="170"/>
      <c r="N486" s="339"/>
      <c r="O486" s="277"/>
      <c r="P486" s="66"/>
      <c r="Q486" s="170"/>
      <c r="R486" s="339"/>
      <c r="S486" s="330"/>
      <c r="T486" s="354"/>
      <c r="U486" s="170"/>
      <c r="V486" s="363"/>
      <c r="W486" s="21"/>
      <c r="X486" s="354"/>
      <c r="Y486" s="168"/>
      <c r="Z486" s="341"/>
      <c r="AA486" s="277"/>
      <c r="AB486" s="354"/>
      <c r="AC486" s="168"/>
      <c r="AD486" s="341"/>
      <c r="AE486" s="277"/>
      <c r="AF486" s="66"/>
      <c r="AG486" s="170"/>
      <c r="AH486" s="339"/>
      <c r="AI486" s="277"/>
      <c r="AJ486" s="66"/>
      <c r="AK486" s="170"/>
      <c r="AL486" s="339"/>
      <c r="AM486" s="151"/>
      <c r="AN486" s="66"/>
      <c r="AO486" s="170"/>
      <c r="AP486" s="339"/>
      <c r="AQ486" s="151"/>
      <c r="AR486" s="66"/>
      <c r="AS486" s="170"/>
      <c r="AT486" s="339"/>
      <c r="AU486" s="151"/>
      <c r="AV486" s="364"/>
      <c r="AW486" s="170"/>
      <c r="AX486" s="479"/>
      <c r="AY486" s="151"/>
      <c r="AZ486" s="297"/>
      <c r="BA486" s="170"/>
      <c r="BB486" s="479"/>
      <c r="BC486" s="151"/>
      <c r="BD486" s="66"/>
      <c r="BE486" s="170">
        <f t="shared" si="353"/>
        <v>0</v>
      </c>
      <c r="BF486" s="339">
        <f t="shared" si="346"/>
        <v>0</v>
      </c>
      <c r="BG486" s="163"/>
      <c r="BH486" s="66"/>
      <c r="BI486" s="170">
        <f t="shared" si="354"/>
        <v>0</v>
      </c>
      <c r="BJ486" s="339">
        <f t="shared" si="355"/>
        <v>0</v>
      </c>
      <c r="BL486" s="66"/>
      <c r="BM486" s="170">
        <f t="shared" si="368"/>
        <v>0</v>
      </c>
      <c r="BN486" s="339">
        <f t="shared" si="369"/>
        <v>0</v>
      </c>
      <c r="BP486" s="66">
        <f t="shared" si="356"/>
        <v>0</v>
      </c>
      <c r="BQ486" s="170">
        <f t="shared" si="357"/>
        <v>0</v>
      </c>
      <c r="BR486" s="339">
        <f t="shared" si="358"/>
        <v>0</v>
      </c>
      <c r="BT486" s="66"/>
      <c r="BU486" s="170">
        <f t="shared" si="359"/>
        <v>0</v>
      </c>
      <c r="BV486" s="339">
        <f t="shared" si="360"/>
        <v>0</v>
      </c>
      <c r="BX486" s="418">
        <f t="shared" si="361"/>
        <v>0</v>
      </c>
      <c r="BY486" s="170">
        <f t="shared" si="362"/>
        <v>0</v>
      </c>
      <c r="BZ486" s="339">
        <v>0</v>
      </c>
      <c r="CB486" s="418">
        <f t="shared" si="363"/>
        <v>0</v>
      </c>
      <c r="CC486" s="170">
        <f t="shared" si="364"/>
        <v>0</v>
      </c>
      <c r="CD486" s="339">
        <v>0</v>
      </c>
      <c r="CF486" s="418">
        <v>0</v>
      </c>
      <c r="CG486" s="170">
        <v>0</v>
      </c>
      <c r="CH486" s="339">
        <v>0</v>
      </c>
      <c r="CJ486" s="418">
        <v>0</v>
      </c>
      <c r="CK486" s="170">
        <v>0</v>
      </c>
      <c r="CL486" s="339">
        <v>0</v>
      </c>
    </row>
    <row r="487" spans="1:90" ht="15" customHeight="1" outlineLevel="2">
      <c r="A487" s="193" t="s">
        <v>106</v>
      </c>
      <c r="B487" s="194">
        <v>12808</v>
      </c>
      <c r="C487" s="13" t="s">
        <v>13733</v>
      </c>
      <c r="D487" s="593" t="s">
        <v>13788</v>
      </c>
      <c r="E487" s="614" t="s">
        <v>123</v>
      </c>
      <c r="F487" s="112">
        <v>5</v>
      </c>
      <c r="G487" s="615"/>
      <c r="H487" s="110">
        <v>0.29310000000000003</v>
      </c>
      <c r="I487" s="104">
        <f t="shared" si="367"/>
        <v>0</v>
      </c>
      <c r="J487" s="471">
        <f t="shared" si="370"/>
        <v>0</v>
      </c>
      <c r="K487" s="890"/>
      <c r="L487" s="66"/>
      <c r="M487" s="170"/>
      <c r="N487" s="339"/>
      <c r="O487" s="277"/>
      <c r="P487" s="66"/>
      <c r="Q487" s="170"/>
      <c r="R487" s="339"/>
      <c r="S487" s="330"/>
      <c r="T487" s="354"/>
      <c r="U487" s="170"/>
      <c r="V487" s="363"/>
      <c r="W487" s="21"/>
      <c r="X487" s="354"/>
      <c r="Y487" s="168"/>
      <c r="Z487" s="341"/>
      <c r="AA487" s="277"/>
      <c r="AB487" s="354"/>
      <c r="AC487" s="168"/>
      <c r="AD487" s="341"/>
      <c r="AE487" s="277"/>
      <c r="AF487" s="66"/>
      <c r="AG487" s="170"/>
      <c r="AH487" s="339"/>
      <c r="AI487" s="277"/>
      <c r="AJ487" s="66"/>
      <c r="AK487" s="170"/>
      <c r="AL487" s="339"/>
      <c r="AM487" s="151"/>
      <c r="AN487" s="66"/>
      <c r="AO487" s="170"/>
      <c r="AP487" s="339"/>
      <c r="AQ487" s="151"/>
      <c r="AR487" s="66"/>
      <c r="AS487" s="170"/>
      <c r="AT487" s="339"/>
      <c r="AU487" s="151"/>
      <c r="AV487" s="364"/>
      <c r="AW487" s="170"/>
      <c r="AX487" s="479"/>
      <c r="AY487" s="151"/>
      <c r="AZ487" s="297"/>
      <c r="BA487" s="170"/>
      <c r="BB487" s="479"/>
      <c r="BC487" s="151"/>
      <c r="BD487" s="66"/>
      <c r="BE487" s="170">
        <f t="shared" si="353"/>
        <v>0</v>
      </c>
      <c r="BF487" s="339">
        <f t="shared" si="346"/>
        <v>0</v>
      </c>
      <c r="BG487" s="163"/>
      <c r="BH487" s="66"/>
      <c r="BI487" s="170">
        <f t="shared" si="354"/>
        <v>0</v>
      </c>
      <c r="BJ487" s="339">
        <f t="shared" si="355"/>
        <v>0</v>
      </c>
      <c r="BL487" s="66"/>
      <c r="BM487" s="170">
        <f t="shared" si="368"/>
        <v>0</v>
      </c>
      <c r="BN487" s="339">
        <f t="shared" si="369"/>
        <v>0</v>
      </c>
      <c r="BP487" s="66">
        <f t="shared" si="356"/>
        <v>0</v>
      </c>
      <c r="BQ487" s="170">
        <f t="shared" si="357"/>
        <v>0</v>
      </c>
      <c r="BR487" s="339">
        <f t="shared" si="358"/>
        <v>0</v>
      </c>
      <c r="BT487" s="66"/>
      <c r="BU487" s="170">
        <f t="shared" si="359"/>
        <v>0</v>
      </c>
      <c r="BV487" s="339">
        <f t="shared" si="360"/>
        <v>0</v>
      </c>
      <c r="BX487" s="418">
        <f t="shared" si="361"/>
        <v>0</v>
      </c>
      <c r="BY487" s="170">
        <f t="shared" si="362"/>
        <v>0</v>
      </c>
      <c r="BZ487" s="339">
        <v>0</v>
      </c>
      <c r="CB487" s="418">
        <f t="shared" si="363"/>
        <v>0</v>
      </c>
      <c r="CC487" s="170">
        <f t="shared" si="364"/>
        <v>0</v>
      </c>
      <c r="CD487" s="339">
        <v>0</v>
      </c>
      <c r="CF487" s="418">
        <v>0</v>
      </c>
      <c r="CG487" s="170">
        <v>0</v>
      </c>
      <c r="CH487" s="339">
        <v>0</v>
      </c>
      <c r="CJ487" s="418">
        <v>0</v>
      </c>
      <c r="CK487" s="170">
        <v>0</v>
      </c>
      <c r="CL487" s="339">
        <v>0</v>
      </c>
    </row>
    <row r="488" spans="1:90" ht="15" customHeight="1" outlineLevel="2">
      <c r="A488" s="193" t="s">
        <v>106</v>
      </c>
      <c r="B488" s="194">
        <v>7708</v>
      </c>
      <c r="C488" s="13" t="s">
        <v>13734</v>
      </c>
      <c r="D488" s="593" t="s">
        <v>13789</v>
      </c>
      <c r="E488" s="614" t="s">
        <v>123</v>
      </c>
      <c r="F488" s="112">
        <v>16</v>
      </c>
      <c r="G488" s="615"/>
      <c r="H488" s="110">
        <v>0.29310000000000003</v>
      </c>
      <c r="I488" s="104">
        <f t="shared" si="367"/>
        <v>0</v>
      </c>
      <c r="J488" s="471">
        <f t="shared" si="370"/>
        <v>0</v>
      </c>
      <c r="K488" s="890"/>
      <c r="L488" s="68"/>
      <c r="M488" s="136"/>
      <c r="N488" s="342"/>
      <c r="O488" s="277"/>
      <c r="P488" s="68"/>
      <c r="Q488" s="136"/>
      <c r="R488" s="342"/>
      <c r="S488" s="330"/>
      <c r="T488" s="355"/>
      <c r="U488" s="136"/>
      <c r="V488" s="365"/>
      <c r="W488" s="21"/>
      <c r="X488" s="355"/>
      <c r="Y488" s="328"/>
      <c r="Z488" s="344"/>
      <c r="AA488" s="277"/>
      <c r="AB488" s="355"/>
      <c r="AC488" s="328"/>
      <c r="AD488" s="344"/>
      <c r="AE488" s="277"/>
      <c r="AF488" s="68"/>
      <c r="AG488" s="136"/>
      <c r="AH488" s="342"/>
      <c r="AI488" s="277"/>
      <c r="AJ488" s="68"/>
      <c r="AK488" s="136"/>
      <c r="AL488" s="342"/>
      <c r="AM488" s="151"/>
      <c r="AN488" s="68"/>
      <c r="AO488" s="136"/>
      <c r="AP488" s="342"/>
      <c r="AQ488" s="151"/>
      <c r="AR488" s="68"/>
      <c r="AS488" s="136"/>
      <c r="AT488" s="342"/>
      <c r="AU488" s="151"/>
      <c r="AV488" s="366"/>
      <c r="AW488" s="136"/>
      <c r="AX488" s="480"/>
      <c r="AY488" s="151"/>
      <c r="AZ488" s="298"/>
      <c r="BA488" s="136"/>
      <c r="BB488" s="480"/>
      <c r="BC488" s="151"/>
      <c r="BD488" s="68"/>
      <c r="BE488" s="136">
        <f t="shared" si="353"/>
        <v>0</v>
      </c>
      <c r="BF488" s="342">
        <f t="shared" si="346"/>
        <v>0</v>
      </c>
      <c r="BG488" s="163"/>
      <c r="BH488" s="68"/>
      <c r="BI488" s="136">
        <f t="shared" si="354"/>
        <v>0</v>
      </c>
      <c r="BJ488" s="342">
        <f t="shared" si="355"/>
        <v>0</v>
      </c>
      <c r="BL488" s="68"/>
      <c r="BM488" s="136">
        <f t="shared" si="368"/>
        <v>0</v>
      </c>
      <c r="BN488" s="342">
        <f t="shared" si="369"/>
        <v>0</v>
      </c>
      <c r="BP488" s="68">
        <f t="shared" si="356"/>
        <v>0</v>
      </c>
      <c r="BQ488" s="136">
        <f t="shared" si="357"/>
        <v>0</v>
      </c>
      <c r="BR488" s="342">
        <f t="shared" si="358"/>
        <v>0</v>
      </c>
      <c r="BT488" s="68"/>
      <c r="BU488" s="136">
        <f t="shared" si="359"/>
        <v>0</v>
      </c>
      <c r="BV488" s="342">
        <f t="shared" si="360"/>
        <v>0</v>
      </c>
      <c r="BX488" s="420">
        <f t="shared" si="361"/>
        <v>0</v>
      </c>
      <c r="BY488" s="136">
        <f t="shared" si="362"/>
        <v>0</v>
      </c>
      <c r="BZ488" s="342">
        <v>0</v>
      </c>
      <c r="CB488" s="420">
        <f t="shared" si="363"/>
        <v>0</v>
      </c>
      <c r="CC488" s="136">
        <f t="shared" si="364"/>
        <v>0</v>
      </c>
      <c r="CD488" s="342">
        <v>0</v>
      </c>
      <c r="CF488" s="420">
        <v>0</v>
      </c>
      <c r="CG488" s="136">
        <v>0</v>
      </c>
      <c r="CH488" s="342">
        <v>0</v>
      </c>
      <c r="CJ488" s="420">
        <v>0</v>
      </c>
      <c r="CK488" s="136">
        <v>0</v>
      </c>
      <c r="CL488" s="342">
        <v>0</v>
      </c>
    </row>
    <row r="489" spans="1:90" ht="15" customHeight="1">
      <c r="A489" s="453"/>
      <c r="B489" s="454"/>
      <c r="C489" s="455">
        <v>21</v>
      </c>
      <c r="D489" s="592" t="s">
        <v>420</v>
      </c>
      <c r="E489" s="455"/>
      <c r="F489" s="455"/>
      <c r="G489" s="456"/>
      <c r="H489" s="457"/>
      <c r="I489" s="458"/>
      <c r="J489" s="459">
        <f>SUM(J490:J493)</f>
        <v>0</v>
      </c>
      <c r="K489" s="890"/>
      <c r="L489" s="264"/>
      <c r="M489" s="265"/>
      <c r="N489" s="329"/>
      <c r="O489" s="277"/>
      <c r="P489" s="264"/>
      <c r="Q489" s="265"/>
      <c r="R489" s="329"/>
      <c r="S489" s="351"/>
      <c r="T489" s="299"/>
      <c r="U489" s="367"/>
      <c r="V489" s="368"/>
      <c r="W489" s="21"/>
      <c r="X489" s="299"/>
      <c r="Y489" s="352"/>
      <c r="Z489" s="333"/>
      <c r="AA489" s="277"/>
      <c r="AB489" s="299"/>
      <c r="AC489" s="352"/>
      <c r="AD489" s="333"/>
      <c r="AE489" s="277"/>
      <c r="AF489" s="264"/>
      <c r="AG489" s="265"/>
      <c r="AH489" s="329"/>
      <c r="AI489" s="277"/>
      <c r="AJ489" s="264"/>
      <c r="AK489" s="265"/>
      <c r="AL489" s="329"/>
      <c r="AM489" s="151"/>
      <c r="AN489" s="264"/>
      <c r="AO489" s="265"/>
      <c r="AP489" s="329"/>
      <c r="AQ489" s="151"/>
      <c r="AR489" s="264"/>
      <c r="AS489" s="265"/>
      <c r="AT489" s="329"/>
      <c r="AU489" s="151"/>
      <c r="AV489" s="299"/>
      <c r="AW489" s="367"/>
      <c r="AX489" s="481"/>
      <c r="AY489" s="320"/>
      <c r="AZ489" s="299"/>
      <c r="BA489" s="367"/>
      <c r="BB489" s="481"/>
      <c r="BC489" s="320"/>
      <c r="BD489" s="264"/>
      <c r="BE489" s="265"/>
      <c r="BF489" s="329"/>
      <c r="BG489" s="163"/>
      <c r="BH489" s="264"/>
      <c r="BI489" s="265"/>
      <c r="BJ489" s="329"/>
      <c r="BL489" s="264"/>
      <c r="BM489" s="265"/>
      <c r="BN489" s="329"/>
      <c r="BP489" s="288"/>
      <c r="BQ489" s="289"/>
      <c r="BR489" s="335"/>
      <c r="BT489" s="288"/>
      <c r="BU489" s="289"/>
      <c r="BV489" s="335"/>
      <c r="BX489" s="299"/>
      <c r="BY489" s="367"/>
      <c r="BZ489" s="411"/>
      <c r="CB489" s="299"/>
      <c r="CC489" s="367"/>
      <c r="CD489" s="411"/>
      <c r="CF489" s="299"/>
      <c r="CG489" s="367"/>
      <c r="CH489" s="411"/>
      <c r="CJ489" s="299"/>
      <c r="CK489" s="367"/>
      <c r="CL489" s="411"/>
    </row>
    <row r="490" spans="1:90" ht="15" customHeight="1" outlineLevel="1">
      <c r="A490" s="193" t="s">
        <v>15</v>
      </c>
      <c r="B490" s="192">
        <v>89865</v>
      </c>
      <c r="C490" s="13" t="s">
        <v>452</v>
      </c>
      <c r="D490" s="593" t="str">
        <f>IF(B490="","",IFERROR(VLOOKUP(B490,'SINAPI12-24'!$A$5:$H$17812,2,FALSE),VLOOKUP(ORÇAMENTO!B490,COMPOSIÇÕES!$A$9:$G$412,3,FALSE)))</f>
        <v>TUBO, PVC, SOLDÁVEL, DE 25MM, INSTALADO EM DRENO DE AR-CONDICIONADO - FORNECIMENTO E INSTALAÇÃO. AF_08/2022</v>
      </c>
      <c r="E490" s="614" t="str">
        <f>IF(B490="","",IFERROR(VLOOKUP(B490,'SINAPI12-24'!$A$5:$H$17812,3,FALSE),VLOOKUP(ORÇAMENTO!B490,COMPOSIÇÕES!$A$9:$G$412,4,FALSE)))</f>
        <v>M</v>
      </c>
      <c r="F490" s="112">
        <v>120.3</v>
      </c>
      <c r="G490" s="615"/>
      <c r="H490" s="110">
        <v>0.29310000000000003</v>
      </c>
      <c r="I490" s="104">
        <f t="shared" ref="I490:I493" si="371">TRUNC(((G490*$H$37)+G490),2)</f>
        <v>0</v>
      </c>
      <c r="J490" s="471">
        <f t="shared" si="370"/>
        <v>0</v>
      </c>
      <c r="K490" s="890"/>
      <c r="L490" s="69"/>
      <c r="M490" s="114"/>
      <c r="N490" s="336"/>
      <c r="O490" s="277"/>
      <c r="P490" s="69"/>
      <c r="Q490" s="114"/>
      <c r="R490" s="336"/>
      <c r="S490" s="330"/>
      <c r="T490" s="353"/>
      <c r="U490" s="114"/>
      <c r="V490" s="361"/>
      <c r="W490" s="21"/>
      <c r="X490" s="353"/>
      <c r="Y490" s="167"/>
      <c r="Z490" s="338"/>
      <c r="AA490" s="277"/>
      <c r="AB490" s="353"/>
      <c r="AC490" s="167"/>
      <c r="AD490" s="338"/>
      <c r="AE490" s="277"/>
      <c r="AF490" s="69"/>
      <c r="AG490" s="114"/>
      <c r="AH490" s="336"/>
      <c r="AI490" s="277"/>
      <c r="AJ490" s="69"/>
      <c r="AK490" s="114"/>
      <c r="AL490" s="336"/>
      <c r="AM490" s="151"/>
      <c r="AN490" s="69"/>
      <c r="AO490" s="114"/>
      <c r="AP490" s="336"/>
      <c r="AQ490" s="151"/>
      <c r="AR490" s="69"/>
      <c r="AS490" s="114"/>
      <c r="AT490" s="336"/>
      <c r="AU490" s="151"/>
      <c r="AV490" s="362"/>
      <c r="AW490" s="114"/>
      <c r="AX490" s="478"/>
      <c r="AY490" s="151"/>
      <c r="AZ490" s="296"/>
      <c r="BA490" s="114"/>
      <c r="BB490" s="478"/>
      <c r="BC490" s="151"/>
      <c r="BD490" s="69"/>
      <c r="BE490" s="114">
        <f t="shared" si="353"/>
        <v>0</v>
      </c>
      <c r="BF490" s="336">
        <f t="shared" si="346"/>
        <v>0</v>
      </c>
      <c r="BG490" s="163"/>
      <c r="BH490" s="69"/>
      <c r="BI490" s="114">
        <f t="shared" si="354"/>
        <v>0</v>
      </c>
      <c r="BJ490" s="336">
        <f t="shared" si="355"/>
        <v>0</v>
      </c>
      <c r="BL490" s="69"/>
      <c r="BM490" s="114">
        <f t="shared" ref="BM490:BM493" si="372">TRUNC(BL490*M490,2)</f>
        <v>0</v>
      </c>
      <c r="BN490" s="336">
        <f t="shared" ref="BN490:BN493" si="373">BL490/($F490-$X490-$AZ490)</f>
        <v>0</v>
      </c>
      <c r="BP490" s="69">
        <f t="shared" si="356"/>
        <v>0</v>
      </c>
      <c r="BQ490" s="114">
        <f t="shared" si="357"/>
        <v>0</v>
      </c>
      <c r="BR490" s="336">
        <f t="shared" si="358"/>
        <v>0</v>
      </c>
      <c r="BT490" s="69"/>
      <c r="BU490" s="114">
        <f t="shared" si="359"/>
        <v>0</v>
      </c>
      <c r="BV490" s="336">
        <f t="shared" si="360"/>
        <v>0</v>
      </c>
      <c r="BX490" s="309">
        <f t="shared" si="361"/>
        <v>0</v>
      </c>
      <c r="BY490" s="114">
        <f t="shared" si="362"/>
        <v>0</v>
      </c>
      <c r="BZ490" s="336">
        <v>0</v>
      </c>
      <c r="CB490" s="309">
        <f t="shared" si="363"/>
        <v>0</v>
      </c>
      <c r="CC490" s="114">
        <f t="shared" si="364"/>
        <v>0</v>
      </c>
      <c r="CD490" s="336">
        <v>0</v>
      </c>
      <c r="CF490" s="309">
        <v>0</v>
      </c>
      <c r="CG490" s="114">
        <v>0</v>
      </c>
      <c r="CH490" s="336">
        <v>0</v>
      </c>
      <c r="CJ490" s="309">
        <v>0</v>
      </c>
      <c r="CK490" s="114">
        <v>0</v>
      </c>
      <c r="CL490" s="336">
        <v>0</v>
      </c>
    </row>
    <row r="491" spans="1:90" ht="15" customHeight="1" outlineLevel="1">
      <c r="A491" s="193" t="s">
        <v>15</v>
      </c>
      <c r="B491" s="192">
        <v>89485</v>
      </c>
      <c r="C491" s="13" t="s">
        <v>453</v>
      </c>
      <c r="D491" s="593" t="str">
        <f>IF(B491="","",IFERROR(VLOOKUP(B491,'SINAPI12-24'!$A$5:$H$17812,2,FALSE),VLOOKUP(ORÇAMENTO!B491,COMPOSIÇÕES!$A$9:$G$412,3,FALSE)))</f>
        <v>JOELHO 45 GRAUS, PVC, SOLDÁVEL, DN 25MM, INSTALADO EM PRUMADA DE ÁGUA - FORNECIMENTO E INSTALAÇÃO. AF_06/2022</v>
      </c>
      <c r="E491" s="614" t="str">
        <f>IF(B491="","",IFERROR(VLOOKUP(B491,'SINAPI12-24'!$A$5:$H$17812,3,FALSE),VLOOKUP(ORÇAMENTO!B491,COMPOSIÇÕES!$A$9:$G$412,4,FALSE)))</f>
        <v>UN</v>
      </c>
      <c r="F491" s="112">
        <v>23</v>
      </c>
      <c r="G491" s="615"/>
      <c r="H491" s="110">
        <v>0.29310000000000003</v>
      </c>
      <c r="I491" s="104">
        <f t="shared" si="371"/>
        <v>0</v>
      </c>
      <c r="J491" s="471">
        <f t="shared" si="370"/>
        <v>0</v>
      </c>
      <c r="K491" s="890"/>
      <c r="L491" s="66"/>
      <c r="M491" s="170"/>
      <c r="N491" s="339"/>
      <c r="O491" s="277"/>
      <c r="P491" s="66"/>
      <c r="Q491" s="170"/>
      <c r="R491" s="339"/>
      <c r="S491" s="330"/>
      <c r="T491" s="354"/>
      <c r="U491" s="170"/>
      <c r="V491" s="363"/>
      <c r="W491" s="21"/>
      <c r="X491" s="354"/>
      <c r="Y491" s="168"/>
      <c r="Z491" s="341"/>
      <c r="AA491" s="277"/>
      <c r="AB491" s="354"/>
      <c r="AC491" s="168"/>
      <c r="AD491" s="341"/>
      <c r="AE491" s="277"/>
      <c r="AF491" s="66"/>
      <c r="AG491" s="170"/>
      <c r="AH491" s="339"/>
      <c r="AI491" s="277"/>
      <c r="AJ491" s="66"/>
      <c r="AK491" s="170"/>
      <c r="AL491" s="339"/>
      <c r="AM491" s="151"/>
      <c r="AN491" s="66"/>
      <c r="AO491" s="170"/>
      <c r="AP491" s="339"/>
      <c r="AQ491" s="151"/>
      <c r="AR491" s="66"/>
      <c r="AS491" s="170"/>
      <c r="AT491" s="339"/>
      <c r="AU491" s="151"/>
      <c r="AV491" s="364"/>
      <c r="AW491" s="170"/>
      <c r="AX491" s="479"/>
      <c r="AY491" s="151"/>
      <c r="AZ491" s="297"/>
      <c r="BA491" s="170"/>
      <c r="BB491" s="479"/>
      <c r="BC491" s="151"/>
      <c r="BD491" s="66"/>
      <c r="BE491" s="170">
        <f t="shared" si="353"/>
        <v>0</v>
      </c>
      <c r="BF491" s="339">
        <f t="shared" si="346"/>
        <v>0</v>
      </c>
      <c r="BG491" s="163"/>
      <c r="BH491" s="66"/>
      <c r="BI491" s="170">
        <f t="shared" si="354"/>
        <v>0</v>
      </c>
      <c r="BJ491" s="339">
        <f t="shared" si="355"/>
        <v>0</v>
      </c>
      <c r="BL491" s="66"/>
      <c r="BM491" s="170">
        <f t="shared" si="372"/>
        <v>0</v>
      </c>
      <c r="BN491" s="339">
        <f t="shared" si="373"/>
        <v>0</v>
      </c>
      <c r="BP491" s="66">
        <f t="shared" si="356"/>
        <v>0</v>
      </c>
      <c r="BQ491" s="170">
        <f t="shared" si="357"/>
        <v>0</v>
      </c>
      <c r="BR491" s="339">
        <f t="shared" si="358"/>
        <v>0</v>
      </c>
      <c r="BT491" s="66"/>
      <c r="BU491" s="170">
        <f t="shared" si="359"/>
        <v>0</v>
      </c>
      <c r="BV491" s="339">
        <f t="shared" si="360"/>
        <v>0</v>
      </c>
      <c r="BX491" s="418">
        <f t="shared" si="361"/>
        <v>0</v>
      </c>
      <c r="BY491" s="170">
        <f t="shared" si="362"/>
        <v>0</v>
      </c>
      <c r="BZ491" s="339">
        <v>0</v>
      </c>
      <c r="CB491" s="418">
        <f t="shared" si="363"/>
        <v>0</v>
      </c>
      <c r="CC491" s="170">
        <f t="shared" si="364"/>
        <v>0</v>
      </c>
      <c r="CD491" s="339">
        <v>0</v>
      </c>
      <c r="CF491" s="418">
        <v>0</v>
      </c>
      <c r="CG491" s="170">
        <v>0</v>
      </c>
      <c r="CH491" s="339">
        <v>0</v>
      </c>
      <c r="CJ491" s="418">
        <v>0</v>
      </c>
      <c r="CK491" s="170">
        <v>0</v>
      </c>
      <c r="CL491" s="339">
        <v>0</v>
      </c>
    </row>
    <row r="492" spans="1:90" ht="15" customHeight="1" outlineLevel="1">
      <c r="A492" s="193" t="s">
        <v>15</v>
      </c>
      <c r="B492" s="192">
        <v>89866</v>
      </c>
      <c r="C492" s="13" t="s">
        <v>454</v>
      </c>
      <c r="D492" s="593" t="str">
        <f>IF(B492="","",IFERROR(VLOOKUP(B492,'SINAPI12-24'!$A$5:$H$17812,2,FALSE),VLOOKUP(ORÇAMENTO!B492,COMPOSIÇÕES!$A$9:$G$412,3,FALSE)))</f>
        <v>JOELHO 90 GRAUS, PVC, SOLDÁVEL, DN 25MM, INSTALADO EM DRENO DE AR-CONDICIONADO - FORNECIMENTO E INSTALAÇÃO. AF_08/2022</v>
      </c>
      <c r="E492" s="614" t="str">
        <f>IF(B492="","",IFERROR(VLOOKUP(B492,'SINAPI12-24'!$A$5:$H$17812,3,FALSE),VLOOKUP(ORÇAMENTO!B492,COMPOSIÇÕES!$A$9:$G$412,4,FALSE)))</f>
        <v>UN</v>
      </c>
      <c r="F492" s="112">
        <v>28</v>
      </c>
      <c r="G492" s="615"/>
      <c r="H492" s="110">
        <v>0.29310000000000003</v>
      </c>
      <c r="I492" s="104">
        <f t="shared" si="371"/>
        <v>0</v>
      </c>
      <c r="J492" s="471">
        <f t="shared" si="370"/>
        <v>0</v>
      </c>
      <c r="K492" s="890"/>
      <c r="L492" s="66"/>
      <c r="M492" s="170"/>
      <c r="N492" s="339"/>
      <c r="O492" s="277"/>
      <c r="P492" s="66"/>
      <c r="Q492" s="170"/>
      <c r="R492" s="339"/>
      <c r="S492" s="330"/>
      <c r="T492" s="354"/>
      <c r="U492" s="170"/>
      <c r="V492" s="363"/>
      <c r="W492" s="21"/>
      <c r="X492" s="354"/>
      <c r="Y492" s="168"/>
      <c r="Z492" s="341"/>
      <c r="AA492" s="277"/>
      <c r="AB492" s="354"/>
      <c r="AC492" s="168"/>
      <c r="AD492" s="341"/>
      <c r="AE492" s="277"/>
      <c r="AF492" s="66"/>
      <c r="AG492" s="170"/>
      <c r="AH492" s="339"/>
      <c r="AI492" s="277"/>
      <c r="AJ492" s="66"/>
      <c r="AK492" s="170"/>
      <c r="AL492" s="339"/>
      <c r="AM492" s="151"/>
      <c r="AN492" s="66"/>
      <c r="AO492" s="170"/>
      <c r="AP492" s="339"/>
      <c r="AQ492" s="151"/>
      <c r="AR492" s="66"/>
      <c r="AS492" s="170"/>
      <c r="AT492" s="339"/>
      <c r="AU492" s="151"/>
      <c r="AV492" s="364"/>
      <c r="AW492" s="170"/>
      <c r="AX492" s="479"/>
      <c r="AY492" s="151"/>
      <c r="AZ492" s="297"/>
      <c r="BA492" s="170"/>
      <c r="BB492" s="479"/>
      <c r="BC492" s="151"/>
      <c r="BD492" s="66"/>
      <c r="BE492" s="170">
        <f t="shared" si="353"/>
        <v>0</v>
      </c>
      <c r="BF492" s="339">
        <f t="shared" si="346"/>
        <v>0</v>
      </c>
      <c r="BG492" s="163"/>
      <c r="BH492" s="66"/>
      <c r="BI492" s="170">
        <f t="shared" si="354"/>
        <v>0</v>
      </c>
      <c r="BJ492" s="339">
        <f t="shared" si="355"/>
        <v>0</v>
      </c>
      <c r="BL492" s="66"/>
      <c r="BM492" s="170">
        <f t="shared" si="372"/>
        <v>0</v>
      </c>
      <c r="BN492" s="339">
        <f t="shared" si="373"/>
        <v>0</v>
      </c>
      <c r="BP492" s="66">
        <f t="shared" si="356"/>
        <v>0</v>
      </c>
      <c r="BQ492" s="170">
        <f t="shared" si="357"/>
        <v>0</v>
      </c>
      <c r="BR492" s="339">
        <f t="shared" si="358"/>
        <v>0</v>
      </c>
      <c r="BT492" s="66"/>
      <c r="BU492" s="170">
        <f t="shared" si="359"/>
        <v>0</v>
      </c>
      <c r="BV492" s="339">
        <f t="shared" si="360"/>
        <v>0</v>
      </c>
      <c r="BX492" s="418">
        <f t="shared" si="361"/>
        <v>0</v>
      </c>
      <c r="BY492" s="170">
        <f t="shared" si="362"/>
        <v>0</v>
      </c>
      <c r="BZ492" s="339">
        <v>0</v>
      </c>
      <c r="CB492" s="418">
        <f t="shared" si="363"/>
        <v>0</v>
      </c>
      <c r="CC492" s="170">
        <f t="shared" si="364"/>
        <v>0</v>
      </c>
      <c r="CD492" s="339">
        <v>0</v>
      </c>
      <c r="CF492" s="418">
        <v>0</v>
      </c>
      <c r="CG492" s="170">
        <v>0</v>
      </c>
      <c r="CH492" s="339">
        <v>0</v>
      </c>
      <c r="CJ492" s="418">
        <v>0</v>
      </c>
      <c r="CK492" s="170">
        <v>0</v>
      </c>
      <c r="CL492" s="339">
        <v>0</v>
      </c>
    </row>
    <row r="493" spans="1:90" ht="15" customHeight="1" outlineLevel="1">
      <c r="A493" s="193" t="s">
        <v>15</v>
      </c>
      <c r="B493" s="192">
        <v>89869</v>
      </c>
      <c r="C493" s="13" t="s">
        <v>13735</v>
      </c>
      <c r="D493" s="593" t="str">
        <f>IF(B493="","",IFERROR(VLOOKUP(B493,'SINAPI12-24'!$A$5:$H$17812,2,FALSE),VLOOKUP(ORÇAMENTO!B493,COMPOSIÇÕES!$A$9:$G$412,3,FALSE)))</f>
        <v>TE, PVC, SOLDÁVEL, DN 25MM, INSTALADO EM DRENO DE AR-CONDICIONADO - FORNECIMENTO E INSTALAÇÃO. AF_08/2022</v>
      </c>
      <c r="E493" s="614" t="str">
        <f>IF(B493="","",IFERROR(VLOOKUP(B493,'SINAPI12-24'!$A$5:$H$17812,3,FALSE),VLOOKUP(ORÇAMENTO!B493,COMPOSIÇÕES!$A$9:$G$412,4,FALSE)))</f>
        <v>UN</v>
      </c>
      <c r="F493" s="112">
        <v>6</v>
      </c>
      <c r="G493" s="615"/>
      <c r="H493" s="110">
        <v>0.29310000000000003</v>
      </c>
      <c r="I493" s="104">
        <f t="shared" si="371"/>
        <v>0</v>
      </c>
      <c r="J493" s="471">
        <f t="shared" si="370"/>
        <v>0</v>
      </c>
      <c r="K493" s="890"/>
      <c r="L493" s="68"/>
      <c r="M493" s="136"/>
      <c r="N493" s="342"/>
      <c r="O493" s="277"/>
      <c r="P493" s="68"/>
      <c r="Q493" s="136"/>
      <c r="R493" s="342"/>
      <c r="S493" s="330"/>
      <c r="T493" s="355"/>
      <c r="U493" s="136"/>
      <c r="V493" s="365"/>
      <c r="W493" s="21"/>
      <c r="X493" s="355"/>
      <c r="Y493" s="328"/>
      <c r="Z493" s="344"/>
      <c r="AA493" s="277"/>
      <c r="AB493" s="355"/>
      <c r="AC493" s="328"/>
      <c r="AD493" s="344"/>
      <c r="AE493" s="277"/>
      <c r="AF493" s="68"/>
      <c r="AG493" s="136"/>
      <c r="AH493" s="342"/>
      <c r="AI493" s="277"/>
      <c r="AJ493" s="68"/>
      <c r="AK493" s="136"/>
      <c r="AL493" s="342"/>
      <c r="AM493" s="151"/>
      <c r="AN493" s="68"/>
      <c r="AO493" s="136"/>
      <c r="AP493" s="342"/>
      <c r="AQ493" s="151"/>
      <c r="AR493" s="68"/>
      <c r="AS493" s="136"/>
      <c r="AT493" s="342"/>
      <c r="AU493" s="151"/>
      <c r="AV493" s="366"/>
      <c r="AW493" s="136"/>
      <c r="AX493" s="480"/>
      <c r="AY493" s="151"/>
      <c r="AZ493" s="298"/>
      <c r="BA493" s="136"/>
      <c r="BB493" s="480"/>
      <c r="BC493" s="151"/>
      <c r="BD493" s="68"/>
      <c r="BE493" s="136">
        <f t="shared" si="353"/>
        <v>0</v>
      </c>
      <c r="BF493" s="342">
        <f t="shared" si="346"/>
        <v>0</v>
      </c>
      <c r="BG493" s="163"/>
      <c r="BH493" s="68"/>
      <c r="BI493" s="136">
        <f t="shared" si="354"/>
        <v>0</v>
      </c>
      <c r="BJ493" s="342">
        <f t="shared" si="355"/>
        <v>0</v>
      </c>
      <c r="BL493" s="68"/>
      <c r="BM493" s="136">
        <f t="shared" si="372"/>
        <v>0</v>
      </c>
      <c r="BN493" s="342">
        <f t="shared" si="373"/>
        <v>0</v>
      </c>
      <c r="BP493" s="68">
        <f t="shared" si="356"/>
        <v>0</v>
      </c>
      <c r="BQ493" s="136">
        <f t="shared" si="357"/>
        <v>0</v>
      </c>
      <c r="BR493" s="342">
        <f t="shared" si="358"/>
        <v>0</v>
      </c>
      <c r="BT493" s="68"/>
      <c r="BU493" s="136">
        <f t="shared" si="359"/>
        <v>0</v>
      </c>
      <c r="BV493" s="342">
        <f t="shared" si="360"/>
        <v>0</v>
      </c>
      <c r="BX493" s="420">
        <f t="shared" si="361"/>
        <v>0</v>
      </c>
      <c r="BY493" s="136">
        <f t="shared" si="362"/>
        <v>0</v>
      </c>
      <c r="BZ493" s="342">
        <v>0</v>
      </c>
      <c r="CB493" s="420">
        <f t="shared" si="363"/>
        <v>0</v>
      </c>
      <c r="CC493" s="136">
        <f t="shared" si="364"/>
        <v>0</v>
      </c>
      <c r="CD493" s="342">
        <v>0</v>
      </c>
      <c r="CF493" s="420">
        <v>0</v>
      </c>
      <c r="CG493" s="136">
        <v>0</v>
      </c>
      <c r="CH493" s="342">
        <v>0</v>
      </c>
      <c r="CJ493" s="420">
        <v>0</v>
      </c>
      <c r="CK493" s="136">
        <v>0</v>
      </c>
      <c r="CL493" s="342">
        <v>0</v>
      </c>
    </row>
    <row r="494" spans="1:90" ht="15" customHeight="1">
      <c r="A494" s="453"/>
      <c r="B494" s="454"/>
      <c r="C494" s="455">
        <v>22</v>
      </c>
      <c r="D494" s="592" t="s">
        <v>425</v>
      </c>
      <c r="E494" s="455"/>
      <c r="F494" s="455"/>
      <c r="G494" s="456"/>
      <c r="H494" s="457"/>
      <c r="I494" s="458"/>
      <c r="J494" s="459">
        <f>SUM(J495+J501+J505+J508+J512)</f>
        <v>0</v>
      </c>
      <c r="K494" s="890"/>
      <c r="L494" s="264"/>
      <c r="M494" s="265"/>
      <c r="N494" s="329"/>
      <c r="O494" s="277"/>
      <c r="P494" s="264"/>
      <c r="Q494" s="265"/>
      <c r="R494" s="329"/>
      <c r="S494" s="351"/>
      <c r="T494" s="299"/>
      <c r="U494" s="367"/>
      <c r="V494" s="368"/>
      <c r="W494" s="21"/>
      <c r="X494" s="299"/>
      <c r="Y494" s="352"/>
      <c r="Z494" s="333"/>
      <c r="AA494" s="277"/>
      <c r="AB494" s="299"/>
      <c r="AC494" s="352"/>
      <c r="AD494" s="333"/>
      <c r="AE494" s="277"/>
      <c r="AF494" s="264"/>
      <c r="AG494" s="265"/>
      <c r="AH494" s="329"/>
      <c r="AI494" s="277"/>
      <c r="AJ494" s="264"/>
      <c r="AK494" s="265"/>
      <c r="AL494" s="329"/>
      <c r="AM494" s="151"/>
      <c r="AN494" s="264"/>
      <c r="AO494" s="265"/>
      <c r="AP494" s="329"/>
      <c r="AQ494" s="151"/>
      <c r="AR494" s="264"/>
      <c r="AS494" s="265"/>
      <c r="AT494" s="329"/>
      <c r="AU494" s="151"/>
      <c r="AV494" s="299"/>
      <c r="AW494" s="367"/>
      <c r="AX494" s="481"/>
      <c r="AY494" s="320"/>
      <c r="AZ494" s="299"/>
      <c r="BA494" s="367"/>
      <c r="BB494" s="481"/>
      <c r="BC494" s="320"/>
      <c r="BD494" s="264"/>
      <c r="BE494" s="265"/>
      <c r="BF494" s="329"/>
      <c r="BG494" s="163"/>
      <c r="BH494" s="264"/>
      <c r="BI494" s="265"/>
      <c r="BJ494" s="329"/>
      <c r="BL494" s="264"/>
      <c r="BM494" s="265"/>
      <c r="BN494" s="329"/>
      <c r="BP494" s="288"/>
      <c r="BQ494" s="289"/>
      <c r="BR494" s="335"/>
      <c r="BT494" s="288"/>
      <c r="BU494" s="289"/>
      <c r="BV494" s="335"/>
      <c r="BX494" s="299"/>
      <c r="BY494" s="367"/>
      <c r="BZ494" s="411"/>
      <c r="CB494" s="299"/>
      <c r="CC494" s="367"/>
      <c r="CD494" s="411"/>
      <c r="CF494" s="299"/>
      <c r="CG494" s="367"/>
      <c r="CH494" s="411"/>
      <c r="CJ494" s="299"/>
      <c r="CK494" s="367"/>
      <c r="CL494" s="411"/>
    </row>
    <row r="495" spans="1:90" ht="15" customHeight="1" outlineLevel="1">
      <c r="A495" s="430"/>
      <c r="B495" s="431"/>
      <c r="C495" s="432" t="s">
        <v>460</v>
      </c>
      <c r="D495" s="591" t="s">
        <v>426</v>
      </c>
      <c r="E495" s="433"/>
      <c r="F495" s="434"/>
      <c r="G495" s="435"/>
      <c r="H495" s="436"/>
      <c r="I495" s="435"/>
      <c r="J495" s="437">
        <f>SUM(J496:J500)</f>
        <v>0</v>
      </c>
      <c r="K495" s="890"/>
      <c r="L495" s="266"/>
      <c r="M495" s="267"/>
      <c r="N495" s="356"/>
      <c r="O495" s="277"/>
      <c r="P495" s="266"/>
      <c r="Q495" s="267"/>
      <c r="R495" s="356"/>
      <c r="S495" s="330"/>
      <c r="T495" s="357"/>
      <c r="U495" s="267"/>
      <c r="V495" s="369"/>
      <c r="W495" s="21"/>
      <c r="X495" s="357"/>
      <c r="Y495" s="358"/>
      <c r="Z495" s="359"/>
      <c r="AA495" s="277"/>
      <c r="AB495" s="357"/>
      <c r="AC495" s="358"/>
      <c r="AD495" s="359"/>
      <c r="AE495" s="277"/>
      <c r="AF495" s="266"/>
      <c r="AG495" s="267"/>
      <c r="AH495" s="356"/>
      <c r="AI495" s="277"/>
      <c r="AJ495" s="266"/>
      <c r="AK495" s="267"/>
      <c r="AL495" s="356"/>
      <c r="AM495" s="151"/>
      <c r="AN495" s="266"/>
      <c r="AO495" s="267"/>
      <c r="AP495" s="356"/>
      <c r="AQ495" s="151"/>
      <c r="AR495" s="266"/>
      <c r="AS495" s="267"/>
      <c r="AT495" s="356"/>
      <c r="AU495" s="151"/>
      <c r="AV495" s="357"/>
      <c r="AW495" s="267"/>
      <c r="AX495" s="482"/>
      <c r="AY495" s="151"/>
      <c r="AZ495" s="300"/>
      <c r="BA495" s="267"/>
      <c r="BB495" s="482"/>
      <c r="BC495" s="151"/>
      <c r="BD495" s="266"/>
      <c r="BE495" s="267"/>
      <c r="BF495" s="356"/>
      <c r="BG495" s="163"/>
      <c r="BH495" s="266"/>
      <c r="BI495" s="267"/>
      <c r="BJ495" s="356"/>
      <c r="BL495" s="266"/>
      <c r="BM495" s="267"/>
      <c r="BN495" s="356"/>
      <c r="BP495" s="266"/>
      <c r="BQ495" s="267"/>
      <c r="BR495" s="356"/>
      <c r="BT495" s="266"/>
      <c r="BU495" s="267"/>
      <c r="BV495" s="356"/>
      <c r="BX495" s="300"/>
      <c r="BY495" s="267"/>
      <c r="BZ495" s="356"/>
      <c r="CB495" s="300"/>
      <c r="CC495" s="267"/>
      <c r="CD495" s="356"/>
      <c r="CF495" s="300"/>
      <c r="CG495" s="267"/>
      <c r="CH495" s="356"/>
      <c r="CJ495" s="300"/>
      <c r="CK495" s="267"/>
      <c r="CL495" s="356"/>
    </row>
    <row r="496" spans="1:90" ht="15" customHeight="1" outlineLevel="2">
      <c r="A496" s="140" t="s">
        <v>15</v>
      </c>
      <c r="B496" s="107">
        <v>98302</v>
      </c>
      <c r="C496" s="13" t="s">
        <v>13737</v>
      </c>
      <c r="D496" s="593" t="str">
        <f>IF(B496="","",IFERROR(VLOOKUP(B496,'SINAPI12-24'!$A$5:$H$17812,2,FALSE),VLOOKUP(ORÇAMENTO!B496,COMPOSIÇÕES!$A$9:$G$412,3,FALSE)))</f>
        <v>PATCH PANEL 24 PORTAS, CATEGORIA 6 - FORNECIMENTO E INSTALAÇÃO. AF_11/2019</v>
      </c>
      <c r="E496" s="614" t="str">
        <f>IF(B496="","",IFERROR(VLOOKUP(B496,'SINAPI12-24'!$A$5:$H$17812,3,FALSE),VLOOKUP(ORÇAMENTO!B496,COMPOSIÇÕES!$A$9:$G$412,4,FALSE)))</f>
        <v>UN</v>
      </c>
      <c r="F496" s="112">
        <v>3</v>
      </c>
      <c r="G496" s="615"/>
      <c r="H496" s="110">
        <v>0.29310000000000003</v>
      </c>
      <c r="I496" s="104">
        <f t="shared" ref="I496:I500" si="374">TRUNC(((G496*$H$37)+G496),2)</f>
        <v>0</v>
      </c>
      <c r="J496" s="471">
        <f t="shared" ref="J496:J545" si="375">TRUNC(F496*I496,2)</f>
        <v>0</v>
      </c>
      <c r="K496" s="890"/>
      <c r="L496" s="69"/>
      <c r="M496" s="114"/>
      <c r="N496" s="336"/>
      <c r="O496" s="277"/>
      <c r="P496" s="69"/>
      <c r="Q496" s="114"/>
      <c r="R496" s="336"/>
      <c r="S496" s="330"/>
      <c r="T496" s="353"/>
      <c r="U496" s="114"/>
      <c r="V496" s="361"/>
      <c r="W496" s="21"/>
      <c r="X496" s="353"/>
      <c r="Y496" s="167"/>
      <c r="Z496" s="338"/>
      <c r="AA496" s="277"/>
      <c r="AB496" s="353"/>
      <c r="AC496" s="167"/>
      <c r="AD496" s="338"/>
      <c r="AE496" s="277"/>
      <c r="AF496" s="69"/>
      <c r="AG496" s="114"/>
      <c r="AH496" s="336"/>
      <c r="AI496" s="277"/>
      <c r="AJ496" s="69"/>
      <c r="AK496" s="114"/>
      <c r="AL496" s="336"/>
      <c r="AM496" s="151"/>
      <c r="AN496" s="69"/>
      <c r="AO496" s="114"/>
      <c r="AP496" s="336"/>
      <c r="AQ496" s="151"/>
      <c r="AR496" s="69"/>
      <c r="AS496" s="114"/>
      <c r="AT496" s="336"/>
      <c r="AU496" s="151"/>
      <c r="AV496" s="362"/>
      <c r="AW496" s="114"/>
      <c r="AX496" s="478"/>
      <c r="AY496" s="151"/>
      <c r="AZ496" s="296"/>
      <c r="BA496" s="114"/>
      <c r="BB496" s="478"/>
      <c r="BC496" s="151"/>
      <c r="BD496" s="69"/>
      <c r="BE496" s="114">
        <f t="shared" si="353"/>
        <v>0</v>
      </c>
      <c r="BF496" s="336">
        <f t="shared" si="346"/>
        <v>0</v>
      </c>
      <c r="BG496" s="163"/>
      <c r="BH496" s="69"/>
      <c r="BI496" s="114">
        <f t="shared" si="354"/>
        <v>0</v>
      </c>
      <c r="BJ496" s="336">
        <f t="shared" si="355"/>
        <v>0</v>
      </c>
      <c r="BL496" s="69"/>
      <c r="BM496" s="114">
        <f t="shared" ref="BM496:BM500" si="376">TRUNC(BL496*M496,2)</f>
        <v>0</v>
      </c>
      <c r="BN496" s="336">
        <f t="shared" ref="BN496:BN500" si="377">BL496/($F496-$X496-$AZ496)</f>
        <v>0</v>
      </c>
      <c r="BP496" s="69">
        <f t="shared" si="356"/>
        <v>0</v>
      </c>
      <c r="BQ496" s="114">
        <f t="shared" si="357"/>
        <v>0</v>
      </c>
      <c r="BR496" s="336">
        <f t="shared" si="358"/>
        <v>0</v>
      </c>
      <c r="BT496" s="69"/>
      <c r="BU496" s="114">
        <f t="shared" si="359"/>
        <v>0</v>
      </c>
      <c r="BV496" s="336">
        <f t="shared" si="360"/>
        <v>0</v>
      </c>
      <c r="BX496" s="309">
        <f t="shared" si="361"/>
        <v>0</v>
      </c>
      <c r="BY496" s="114">
        <f t="shared" si="362"/>
        <v>0</v>
      </c>
      <c r="BZ496" s="336">
        <v>0</v>
      </c>
      <c r="CB496" s="309">
        <f t="shared" si="363"/>
        <v>0</v>
      </c>
      <c r="CC496" s="114">
        <f t="shared" si="364"/>
        <v>0</v>
      </c>
      <c r="CD496" s="336">
        <v>0</v>
      </c>
      <c r="CF496" s="309">
        <v>0</v>
      </c>
      <c r="CG496" s="114">
        <v>0</v>
      </c>
      <c r="CH496" s="336">
        <v>0</v>
      </c>
      <c r="CJ496" s="309">
        <v>0</v>
      </c>
      <c r="CK496" s="114">
        <v>0</v>
      </c>
      <c r="CL496" s="336">
        <v>0</v>
      </c>
    </row>
    <row r="497" spans="1:93" ht="15" customHeight="1" outlineLevel="2">
      <c r="A497" s="140" t="s">
        <v>106</v>
      </c>
      <c r="B497" s="108">
        <v>11417</v>
      </c>
      <c r="C497" s="13" t="s">
        <v>13738</v>
      </c>
      <c r="D497" s="593" t="s">
        <v>13793</v>
      </c>
      <c r="E497" s="614" t="s">
        <v>123</v>
      </c>
      <c r="F497" s="112">
        <v>2</v>
      </c>
      <c r="G497" s="615"/>
      <c r="H497" s="110">
        <v>0.29310000000000003</v>
      </c>
      <c r="I497" s="104">
        <f t="shared" si="374"/>
        <v>0</v>
      </c>
      <c r="J497" s="471">
        <f t="shared" si="375"/>
        <v>0</v>
      </c>
      <c r="K497" s="890"/>
      <c r="L497" s="66"/>
      <c r="M497" s="170"/>
      <c r="N497" s="339"/>
      <c r="O497" s="277"/>
      <c r="P497" s="66"/>
      <c r="Q497" s="170"/>
      <c r="R497" s="339"/>
      <c r="S497" s="330"/>
      <c r="T497" s="354"/>
      <c r="U497" s="170"/>
      <c r="V497" s="363"/>
      <c r="W497" s="21"/>
      <c r="X497" s="354"/>
      <c r="Y497" s="168"/>
      <c r="Z497" s="341"/>
      <c r="AA497" s="277"/>
      <c r="AB497" s="354"/>
      <c r="AC497" s="168"/>
      <c r="AD497" s="341"/>
      <c r="AE497" s="277"/>
      <c r="AF497" s="66"/>
      <c r="AG497" s="170"/>
      <c r="AH497" s="339"/>
      <c r="AI497" s="277"/>
      <c r="AJ497" s="66"/>
      <c r="AK497" s="170"/>
      <c r="AL497" s="339"/>
      <c r="AM497" s="151"/>
      <c r="AN497" s="66"/>
      <c r="AO497" s="170"/>
      <c r="AP497" s="339"/>
      <c r="AQ497" s="151"/>
      <c r="AR497" s="66"/>
      <c r="AS497" s="170"/>
      <c r="AT497" s="339"/>
      <c r="AU497" s="151"/>
      <c r="AV497" s="364"/>
      <c r="AW497" s="170"/>
      <c r="AX497" s="479"/>
      <c r="AY497" s="151"/>
      <c r="AZ497" s="297"/>
      <c r="BA497" s="170"/>
      <c r="BB497" s="479"/>
      <c r="BC497" s="151"/>
      <c r="BD497" s="66"/>
      <c r="BE497" s="170">
        <f t="shared" si="353"/>
        <v>0</v>
      </c>
      <c r="BF497" s="339">
        <f t="shared" si="346"/>
        <v>0</v>
      </c>
      <c r="BG497" s="163"/>
      <c r="BH497" s="66"/>
      <c r="BI497" s="170">
        <f t="shared" si="354"/>
        <v>0</v>
      </c>
      <c r="BJ497" s="339">
        <f t="shared" si="355"/>
        <v>0</v>
      </c>
      <c r="BL497" s="66"/>
      <c r="BM497" s="170">
        <f t="shared" si="376"/>
        <v>0</v>
      </c>
      <c r="BN497" s="339">
        <f t="shared" si="377"/>
        <v>0</v>
      </c>
      <c r="BP497" s="66">
        <f t="shared" si="356"/>
        <v>0</v>
      </c>
      <c r="BQ497" s="170">
        <f t="shared" si="357"/>
        <v>0</v>
      </c>
      <c r="BR497" s="339">
        <f t="shared" si="358"/>
        <v>0</v>
      </c>
      <c r="BT497" s="66"/>
      <c r="BU497" s="170">
        <f t="shared" si="359"/>
        <v>0</v>
      </c>
      <c r="BV497" s="339">
        <f t="shared" si="360"/>
        <v>0</v>
      </c>
      <c r="BX497" s="418">
        <f t="shared" si="361"/>
        <v>0</v>
      </c>
      <c r="BY497" s="170">
        <f t="shared" si="362"/>
        <v>0</v>
      </c>
      <c r="BZ497" s="339">
        <v>0</v>
      </c>
      <c r="CB497" s="418">
        <f t="shared" si="363"/>
        <v>0</v>
      </c>
      <c r="CC497" s="170">
        <f t="shared" si="364"/>
        <v>0</v>
      </c>
      <c r="CD497" s="339">
        <v>0</v>
      </c>
      <c r="CF497" s="418">
        <v>0</v>
      </c>
      <c r="CG497" s="170">
        <v>0</v>
      </c>
      <c r="CH497" s="339">
        <v>0</v>
      </c>
      <c r="CJ497" s="418">
        <v>0</v>
      </c>
      <c r="CK497" s="170">
        <v>0</v>
      </c>
      <c r="CL497" s="339">
        <v>0</v>
      </c>
    </row>
    <row r="498" spans="1:93" ht="15" customHeight="1" outlineLevel="2">
      <c r="A498" s="140" t="s">
        <v>106</v>
      </c>
      <c r="B498" s="108">
        <v>10726</v>
      </c>
      <c r="C498" s="13" t="s">
        <v>13739</v>
      </c>
      <c r="D498" s="593" t="s">
        <v>13794</v>
      </c>
      <c r="E498" s="614" t="s">
        <v>123</v>
      </c>
      <c r="F498" s="112">
        <v>2</v>
      </c>
      <c r="G498" s="615"/>
      <c r="H498" s="110">
        <v>0.29310000000000003</v>
      </c>
      <c r="I498" s="104">
        <f t="shared" si="374"/>
        <v>0</v>
      </c>
      <c r="J498" s="471">
        <f t="shared" si="375"/>
        <v>0</v>
      </c>
      <c r="K498" s="890"/>
      <c r="L498" s="66"/>
      <c r="M498" s="170"/>
      <c r="N498" s="339"/>
      <c r="O498" s="277"/>
      <c r="P498" s="66"/>
      <c r="Q498" s="170"/>
      <c r="R498" s="339"/>
      <c r="S498" s="330"/>
      <c r="T498" s="354"/>
      <c r="U498" s="170"/>
      <c r="V498" s="363"/>
      <c r="W498" s="21"/>
      <c r="X498" s="354"/>
      <c r="Y498" s="168"/>
      <c r="Z498" s="341"/>
      <c r="AA498" s="277"/>
      <c r="AB498" s="354"/>
      <c r="AC498" s="168"/>
      <c r="AD498" s="341"/>
      <c r="AE498" s="277"/>
      <c r="AF498" s="66"/>
      <c r="AG498" s="170"/>
      <c r="AH498" s="339"/>
      <c r="AI498" s="277"/>
      <c r="AJ498" s="66"/>
      <c r="AK498" s="170"/>
      <c r="AL498" s="339"/>
      <c r="AM498" s="151"/>
      <c r="AN498" s="66"/>
      <c r="AO498" s="170"/>
      <c r="AP498" s="339"/>
      <c r="AQ498" s="151"/>
      <c r="AR498" s="66"/>
      <c r="AS498" s="170"/>
      <c r="AT498" s="339"/>
      <c r="AU498" s="151"/>
      <c r="AV498" s="364"/>
      <c r="AW498" s="170"/>
      <c r="AX498" s="479"/>
      <c r="AY498" s="151"/>
      <c r="AZ498" s="297"/>
      <c r="BA498" s="170"/>
      <c r="BB498" s="479"/>
      <c r="BC498" s="151"/>
      <c r="BD498" s="66"/>
      <c r="BE498" s="170">
        <f t="shared" si="353"/>
        <v>0</v>
      </c>
      <c r="BF498" s="339">
        <f t="shared" ref="BF498:BF547" si="378">BD498/($F498-$X498-$AZ498)</f>
        <v>0</v>
      </c>
      <c r="BG498" s="163"/>
      <c r="BH498" s="66"/>
      <c r="BI498" s="170">
        <f t="shared" si="354"/>
        <v>0</v>
      </c>
      <c r="BJ498" s="339">
        <f t="shared" si="355"/>
        <v>0</v>
      </c>
      <c r="BL498" s="66"/>
      <c r="BM498" s="170">
        <f t="shared" si="376"/>
        <v>0</v>
      </c>
      <c r="BN498" s="339">
        <f t="shared" si="377"/>
        <v>0</v>
      </c>
      <c r="BP498" s="66">
        <f t="shared" si="356"/>
        <v>0</v>
      </c>
      <c r="BQ498" s="170">
        <f t="shared" si="357"/>
        <v>0</v>
      </c>
      <c r="BR498" s="339">
        <f t="shared" si="358"/>
        <v>0</v>
      </c>
      <c r="BT498" s="66"/>
      <c r="BU498" s="170">
        <f t="shared" si="359"/>
        <v>0</v>
      </c>
      <c r="BV498" s="339">
        <f t="shared" si="360"/>
        <v>0</v>
      </c>
      <c r="BX498" s="418">
        <f t="shared" si="361"/>
        <v>0</v>
      </c>
      <c r="BY498" s="170">
        <f t="shared" si="362"/>
        <v>0</v>
      </c>
      <c r="BZ498" s="339">
        <v>0</v>
      </c>
      <c r="CB498" s="418">
        <f t="shared" si="363"/>
        <v>0</v>
      </c>
      <c r="CC498" s="170">
        <f t="shared" si="364"/>
        <v>0</v>
      </c>
      <c r="CD498" s="339">
        <v>0</v>
      </c>
      <c r="CF498" s="418">
        <v>0</v>
      </c>
      <c r="CG498" s="170">
        <v>0</v>
      </c>
      <c r="CH498" s="339">
        <v>0</v>
      </c>
      <c r="CJ498" s="418">
        <v>0</v>
      </c>
      <c r="CK498" s="170">
        <v>0</v>
      </c>
      <c r="CL498" s="339">
        <v>0</v>
      </c>
    </row>
    <row r="499" spans="1:93" ht="15" customHeight="1" outlineLevel="2">
      <c r="A499" s="140" t="s">
        <v>106</v>
      </c>
      <c r="B499" s="108">
        <v>13853</v>
      </c>
      <c r="C499" s="13" t="s">
        <v>13740</v>
      </c>
      <c r="D499" s="593" t="s">
        <v>13795</v>
      </c>
      <c r="E499" s="614" t="s">
        <v>123</v>
      </c>
      <c r="F499" s="112">
        <v>2</v>
      </c>
      <c r="G499" s="615"/>
      <c r="H499" s="110">
        <v>0.29310000000000003</v>
      </c>
      <c r="I499" s="104">
        <f t="shared" si="374"/>
        <v>0</v>
      </c>
      <c r="J499" s="471">
        <f t="shared" si="375"/>
        <v>0</v>
      </c>
      <c r="K499" s="890"/>
      <c r="L499" s="66"/>
      <c r="M499" s="170"/>
      <c r="N499" s="339"/>
      <c r="O499" s="277"/>
      <c r="P499" s="66"/>
      <c r="Q499" s="170"/>
      <c r="R499" s="339"/>
      <c r="S499" s="330"/>
      <c r="T499" s="354"/>
      <c r="U499" s="170"/>
      <c r="V499" s="363"/>
      <c r="W499" s="21"/>
      <c r="X499" s="354"/>
      <c r="Y499" s="168"/>
      <c r="Z499" s="341"/>
      <c r="AA499" s="277"/>
      <c r="AB499" s="354"/>
      <c r="AC499" s="168"/>
      <c r="AD499" s="341"/>
      <c r="AE499" s="277"/>
      <c r="AF499" s="66"/>
      <c r="AG499" s="170"/>
      <c r="AH499" s="339"/>
      <c r="AI499" s="277"/>
      <c r="AJ499" s="66"/>
      <c r="AK499" s="170"/>
      <c r="AL499" s="339"/>
      <c r="AM499" s="151"/>
      <c r="AN499" s="66"/>
      <c r="AO499" s="170"/>
      <c r="AP499" s="339"/>
      <c r="AQ499" s="151"/>
      <c r="AR499" s="66"/>
      <c r="AS499" s="170"/>
      <c r="AT499" s="339"/>
      <c r="AU499" s="151"/>
      <c r="AV499" s="364"/>
      <c r="AW499" s="170"/>
      <c r="AX499" s="479"/>
      <c r="AY499" s="151"/>
      <c r="AZ499" s="297"/>
      <c r="BA499" s="170"/>
      <c r="BB499" s="479"/>
      <c r="BC499" s="151"/>
      <c r="BD499" s="66"/>
      <c r="BE499" s="170">
        <f t="shared" si="353"/>
        <v>0</v>
      </c>
      <c r="BF499" s="339">
        <f t="shared" si="378"/>
        <v>0</v>
      </c>
      <c r="BG499" s="163"/>
      <c r="BH499" s="66"/>
      <c r="BI499" s="170">
        <f t="shared" si="354"/>
        <v>0</v>
      </c>
      <c r="BJ499" s="339">
        <f t="shared" si="355"/>
        <v>0</v>
      </c>
      <c r="BL499" s="66"/>
      <c r="BM499" s="170">
        <f t="shared" si="376"/>
        <v>0</v>
      </c>
      <c r="BN499" s="339">
        <f t="shared" si="377"/>
        <v>0</v>
      </c>
      <c r="BP499" s="66">
        <f t="shared" si="356"/>
        <v>0</v>
      </c>
      <c r="BQ499" s="170">
        <f t="shared" si="357"/>
        <v>0</v>
      </c>
      <c r="BR499" s="339">
        <f t="shared" si="358"/>
        <v>0</v>
      </c>
      <c r="BT499" s="66"/>
      <c r="BU499" s="170">
        <f t="shared" si="359"/>
        <v>0</v>
      </c>
      <c r="BV499" s="339">
        <f t="shared" si="360"/>
        <v>0</v>
      </c>
      <c r="BX499" s="418">
        <f t="shared" si="361"/>
        <v>0</v>
      </c>
      <c r="BY499" s="170">
        <f t="shared" si="362"/>
        <v>0</v>
      </c>
      <c r="BZ499" s="339">
        <v>0</v>
      </c>
      <c r="CB499" s="418">
        <f t="shared" si="363"/>
        <v>0</v>
      </c>
      <c r="CC499" s="170">
        <f t="shared" si="364"/>
        <v>0</v>
      </c>
      <c r="CD499" s="339">
        <v>0</v>
      </c>
      <c r="CF499" s="418">
        <v>0</v>
      </c>
      <c r="CG499" s="170">
        <v>0</v>
      </c>
      <c r="CH499" s="339">
        <v>0</v>
      </c>
      <c r="CJ499" s="418">
        <v>0</v>
      </c>
      <c r="CK499" s="170">
        <v>0</v>
      </c>
      <c r="CL499" s="339">
        <v>0</v>
      </c>
    </row>
    <row r="500" spans="1:93" ht="15" customHeight="1" outlineLevel="2">
      <c r="A500" s="140" t="s">
        <v>106</v>
      </c>
      <c r="B500" s="108">
        <v>8681</v>
      </c>
      <c r="C500" s="13" t="s">
        <v>13741</v>
      </c>
      <c r="D500" s="593" t="s">
        <v>13796</v>
      </c>
      <c r="E500" s="614" t="s">
        <v>123</v>
      </c>
      <c r="F500" s="112">
        <v>1</v>
      </c>
      <c r="G500" s="615"/>
      <c r="H500" s="110">
        <v>0.29310000000000003</v>
      </c>
      <c r="I500" s="104">
        <f t="shared" si="374"/>
        <v>0</v>
      </c>
      <c r="J500" s="471">
        <f t="shared" si="375"/>
        <v>0</v>
      </c>
      <c r="K500" s="890"/>
      <c r="L500" s="68"/>
      <c r="M500" s="136"/>
      <c r="N500" s="342"/>
      <c r="O500" s="277"/>
      <c r="P500" s="68"/>
      <c r="Q500" s="136"/>
      <c r="R500" s="342"/>
      <c r="S500" s="330"/>
      <c r="T500" s="355"/>
      <c r="U500" s="136"/>
      <c r="V500" s="365"/>
      <c r="W500" s="21"/>
      <c r="X500" s="355"/>
      <c r="Y500" s="328"/>
      <c r="Z500" s="344"/>
      <c r="AA500" s="277"/>
      <c r="AB500" s="355"/>
      <c r="AC500" s="328"/>
      <c r="AD500" s="344"/>
      <c r="AE500" s="277"/>
      <c r="AF500" s="68"/>
      <c r="AG500" s="136"/>
      <c r="AH500" s="342"/>
      <c r="AI500" s="277"/>
      <c r="AJ500" s="68"/>
      <c r="AK500" s="136"/>
      <c r="AL500" s="342"/>
      <c r="AM500" s="151"/>
      <c r="AN500" s="68"/>
      <c r="AO500" s="136"/>
      <c r="AP500" s="342"/>
      <c r="AQ500" s="151"/>
      <c r="AR500" s="68"/>
      <c r="AS500" s="136"/>
      <c r="AT500" s="342"/>
      <c r="AU500" s="151"/>
      <c r="AV500" s="366"/>
      <c r="AW500" s="136"/>
      <c r="AX500" s="480"/>
      <c r="AY500" s="151"/>
      <c r="AZ500" s="298"/>
      <c r="BA500" s="136"/>
      <c r="BB500" s="480"/>
      <c r="BC500" s="151"/>
      <c r="BD500" s="68"/>
      <c r="BE500" s="136">
        <f t="shared" si="353"/>
        <v>0</v>
      </c>
      <c r="BF500" s="342">
        <f t="shared" si="378"/>
        <v>0</v>
      </c>
      <c r="BG500" s="163"/>
      <c r="BH500" s="68"/>
      <c r="BI500" s="136">
        <f t="shared" si="354"/>
        <v>0</v>
      </c>
      <c r="BJ500" s="342">
        <f t="shared" si="355"/>
        <v>0</v>
      </c>
      <c r="BL500" s="68"/>
      <c r="BM500" s="136">
        <f t="shared" si="376"/>
        <v>0</v>
      </c>
      <c r="BN500" s="342">
        <f t="shared" si="377"/>
        <v>0</v>
      </c>
      <c r="BP500" s="68">
        <f t="shared" si="356"/>
        <v>0</v>
      </c>
      <c r="BQ500" s="136">
        <f t="shared" si="357"/>
        <v>0</v>
      </c>
      <c r="BR500" s="342">
        <f t="shared" si="358"/>
        <v>0</v>
      </c>
      <c r="BT500" s="68"/>
      <c r="BU500" s="136">
        <f t="shared" si="359"/>
        <v>0</v>
      </c>
      <c r="BV500" s="342">
        <f t="shared" si="360"/>
        <v>0</v>
      </c>
      <c r="BX500" s="420">
        <f t="shared" si="361"/>
        <v>0</v>
      </c>
      <c r="BY500" s="136">
        <f t="shared" si="362"/>
        <v>0</v>
      </c>
      <c r="BZ500" s="342">
        <v>0</v>
      </c>
      <c r="CB500" s="420">
        <f t="shared" si="363"/>
        <v>0</v>
      </c>
      <c r="CC500" s="136">
        <f t="shared" si="364"/>
        <v>0</v>
      </c>
      <c r="CD500" s="342">
        <v>0</v>
      </c>
      <c r="CF500" s="420">
        <v>0</v>
      </c>
      <c r="CG500" s="136">
        <v>0</v>
      </c>
      <c r="CH500" s="342">
        <v>0</v>
      </c>
      <c r="CJ500" s="420">
        <v>0</v>
      </c>
      <c r="CK500" s="136">
        <v>0</v>
      </c>
      <c r="CL500" s="342">
        <v>0</v>
      </c>
    </row>
    <row r="501" spans="1:93" ht="15" customHeight="1" outlineLevel="1">
      <c r="A501" s="430"/>
      <c r="B501" s="431"/>
      <c r="C501" s="432" t="s">
        <v>461</v>
      </c>
      <c r="D501" s="591" t="s">
        <v>433</v>
      </c>
      <c r="E501" s="433"/>
      <c r="F501" s="434"/>
      <c r="G501" s="435"/>
      <c r="H501" s="436"/>
      <c r="I501" s="435"/>
      <c r="J501" s="437">
        <f>SUM(J502:J504)</f>
        <v>0</v>
      </c>
      <c r="K501" s="890"/>
      <c r="L501" s="266"/>
      <c r="M501" s="267"/>
      <c r="N501" s="356"/>
      <c r="O501" s="277"/>
      <c r="P501" s="266"/>
      <c r="Q501" s="267"/>
      <c r="R501" s="356"/>
      <c r="S501" s="330"/>
      <c r="T501" s="357"/>
      <c r="U501" s="267"/>
      <c r="V501" s="369"/>
      <c r="W501" s="21"/>
      <c r="X501" s="357"/>
      <c r="Y501" s="358"/>
      <c r="Z501" s="359"/>
      <c r="AA501" s="277"/>
      <c r="AB501" s="357"/>
      <c r="AC501" s="358"/>
      <c r="AD501" s="359"/>
      <c r="AE501" s="277"/>
      <c r="AF501" s="266"/>
      <c r="AG501" s="267"/>
      <c r="AH501" s="356"/>
      <c r="AI501" s="277"/>
      <c r="AJ501" s="266"/>
      <c r="AK501" s="267"/>
      <c r="AL501" s="356"/>
      <c r="AM501" s="151"/>
      <c r="AN501" s="266"/>
      <c r="AO501" s="267"/>
      <c r="AP501" s="356"/>
      <c r="AQ501" s="151"/>
      <c r="AR501" s="266"/>
      <c r="AS501" s="267"/>
      <c r="AT501" s="356"/>
      <c r="AU501" s="151"/>
      <c r="AV501" s="357"/>
      <c r="AW501" s="267"/>
      <c r="AX501" s="482"/>
      <c r="AY501" s="151"/>
      <c r="AZ501" s="300"/>
      <c r="BA501" s="267"/>
      <c r="BB501" s="482"/>
      <c r="BC501" s="151"/>
      <c r="BD501" s="266"/>
      <c r="BE501" s="267"/>
      <c r="BF501" s="356"/>
      <c r="BG501" s="163"/>
      <c r="BH501" s="266"/>
      <c r="BI501" s="267"/>
      <c r="BJ501" s="356"/>
      <c r="BL501" s="266"/>
      <c r="BM501" s="267"/>
      <c r="BN501" s="356"/>
      <c r="BP501" s="266"/>
      <c r="BQ501" s="267"/>
      <c r="BR501" s="356"/>
      <c r="BT501" s="266"/>
      <c r="BU501" s="267"/>
      <c r="BV501" s="356"/>
      <c r="BX501" s="300"/>
      <c r="BY501" s="267"/>
      <c r="BZ501" s="356"/>
      <c r="CB501" s="300"/>
      <c r="CC501" s="267"/>
      <c r="CD501" s="356"/>
      <c r="CF501" s="300"/>
      <c r="CG501" s="267"/>
      <c r="CH501" s="356"/>
      <c r="CJ501" s="300"/>
      <c r="CK501" s="267"/>
      <c r="CL501" s="356"/>
    </row>
    <row r="502" spans="1:93" ht="15" customHeight="1" outlineLevel="2">
      <c r="A502" s="140" t="s">
        <v>106</v>
      </c>
      <c r="B502" s="194">
        <v>7138</v>
      </c>
      <c r="C502" s="13" t="s">
        <v>13742</v>
      </c>
      <c r="D502" s="593" t="s">
        <v>13797</v>
      </c>
      <c r="E502" s="614" t="s">
        <v>67</v>
      </c>
      <c r="F502" s="112">
        <v>1258.9000000000001</v>
      </c>
      <c r="G502" s="615"/>
      <c r="H502" s="110">
        <v>0.29310000000000003</v>
      </c>
      <c r="I502" s="104">
        <f t="shared" ref="I502:I504" si="379">TRUNC(((G502*$H$37)+G502),2)</f>
        <v>0</v>
      </c>
      <c r="J502" s="471">
        <f t="shared" si="375"/>
        <v>0</v>
      </c>
      <c r="K502" s="890"/>
      <c r="L502" s="69"/>
      <c r="M502" s="114"/>
      <c r="N502" s="336"/>
      <c r="O502" s="277"/>
      <c r="P502" s="69"/>
      <c r="Q502" s="114"/>
      <c r="R502" s="336"/>
      <c r="S502" s="330"/>
      <c r="T502" s="353"/>
      <c r="U502" s="114"/>
      <c r="V502" s="361"/>
      <c r="W502" s="21"/>
      <c r="X502" s="353"/>
      <c r="Y502" s="167"/>
      <c r="Z502" s="338"/>
      <c r="AA502" s="277"/>
      <c r="AB502" s="353"/>
      <c r="AC502" s="167"/>
      <c r="AD502" s="338"/>
      <c r="AE502" s="277"/>
      <c r="AF502" s="69"/>
      <c r="AG502" s="114"/>
      <c r="AH502" s="336"/>
      <c r="AI502" s="277"/>
      <c r="AJ502" s="69"/>
      <c r="AK502" s="114"/>
      <c r="AL502" s="336"/>
      <c r="AM502" s="151"/>
      <c r="AN502" s="69"/>
      <c r="AO502" s="114"/>
      <c r="AP502" s="336"/>
      <c r="AQ502" s="151"/>
      <c r="AR502" s="69"/>
      <c r="AS502" s="114"/>
      <c r="AT502" s="336"/>
      <c r="AU502" s="151"/>
      <c r="AV502" s="362"/>
      <c r="AW502" s="114"/>
      <c r="AX502" s="478"/>
      <c r="AY502" s="151"/>
      <c r="AZ502" s="296"/>
      <c r="BA502" s="114"/>
      <c r="BB502" s="478"/>
      <c r="BC502" s="151"/>
      <c r="BD502" s="69"/>
      <c r="BE502" s="114">
        <f t="shared" si="353"/>
        <v>0</v>
      </c>
      <c r="BF502" s="336">
        <f t="shared" si="378"/>
        <v>0</v>
      </c>
      <c r="BG502" s="163"/>
      <c r="BH502" s="69"/>
      <c r="BI502" s="114">
        <f t="shared" si="354"/>
        <v>0</v>
      </c>
      <c r="BJ502" s="336">
        <f t="shared" si="355"/>
        <v>0</v>
      </c>
      <c r="BL502" s="69"/>
      <c r="BM502" s="114">
        <f t="shared" ref="BM502:BM504" si="380">TRUNC(BL502*M502,2)</f>
        <v>0</v>
      </c>
      <c r="BN502" s="336">
        <f t="shared" ref="BN502:BN504" si="381">BL502/($F502-$X502-$AZ502)</f>
        <v>0</v>
      </c>
      <c r="BP502" s="69">
        <f t="shared" si="356"/>
        <v>0</v>
      </c>
      <c r="BQ502" s="114">
        <f t="shared" si="357"/>
        <v>0</v>
      </c>
      <c r="BR502" s="336">
        <f t="shared" si="358"/>
        <v>0</v>
      </c>
      <c r="BT502" s="69"/>
      <c r="BU502" s="114">
        <f t="shared" si="359"/>
        <v>0</v>
      </c>
      <c r="BV502" s="336">
        <f t="shared" si="360"/>
        <v>0</v>
      </c>
      <c r="BX502" s="309">
        <f t="shared" si="361"/>
        <v>0</v>
      </c>
      <c r="BY502" s="114">
        <f t="shared" si="362"/>
        <v>0</v>
      </c>
      <c r="BZ502" s="336">
        <v>0</v>
      </c>
      <c r="CB502" s="309">
        <f t="shared" si="363"/>
        <v>0</v>
      </c>
      <c r="CC502" s="114">
        <f t="shared" si="364"/>
        <v>0</v>
      </c>
      <c r="CD502" s="336">
        <v>0</v>
      </c>
      <c r="CF502" s="309">
        <v>0</v>
      </c>
      <c r="CG502" s="114">
        <v>0</v>
      </c>
      <c r="CH502" s="336">
        <v>0</v>
      </c>
      <c r="CJ502" s="309">
        <v>0</v>
      </c>
      <c r="CK502" s="114">
        <v>0</v>
      </c>
      <c r="CL502" s="336">
        <v>0</v>
      </c>
    </row>
    <row r="503" spans="1:93" ht="15" customHeight="1" outlineLevel="2">
      <c r="A503" s="140" t="s">
        <v>106</v>
      </c>
      <c r="B503" s="194">
        <v>8008</v>
      </c>
      <c r="C503" s="13" t="s">
        <v>13743</v>
      </c>
      <c r="D503" s="593" t="s">
        <v>13798</v>
      </c>
      <c r="E503" s="614" t="s">
        <v>67</v>
      </c>
      <c r="F503" s="112">
        <v>171.65</v>
      </c>
      <c r="G503" s="615"/>
      <c r="H503" s="110">
        <v>0.29310000000000003</v>
      </c>
      <c r="I503" s="104">
        <f t="shared" si="379"/>
        <v>0</v>
      </c>
      <c r="J503" s="471">
        <f t="shared" si="375"/>
        <v>0</v>
      </c>
      <c r="K503" s="890"/>
      <c r="L503" s="66"/>
      <c r="M503" s="170"/>
      <c r="N503" s="339"/>
      <c r="O503" s="277"/>
      <c r="P503" s="66"/>
      <c r="Q503" s="170"/>
      <c r="R503" s="339"/>
      <c r="S503" s="330"/>
      <c r="T503" s="354"/>
      <c r="U503" s="170"/>
      <c r="V503" s="363"/>
      <c r="W503" s="21"/>
      <c r="X503" s="354"/>
      <c r="Y503" s="168"/>
      <c r="Z503" s="341"/>
      <c r="AA503" s="277"/>
      <c r="AB503" s="354"/>
      <c r="AC503" s="168"/>
      <c r="AD503" s="341"/>
      <c r="AE503" s="277"/>
      <c r="AF503" s="66"/>
      <c r="AG503" s="170"/>
      <c r="AH503" s="339"/>
      <c r="AI503" s="277"/>
      <c r="AJ503" s="66"/>
      <c r="AK503" s="170"/>
      <c r="AL503" s="339"/>
      <c r="AM503" s="151"/>
      <c r="AN503" s="66"/>
      <c r="AO503" s="170"/>
      <c r="AP503" s="339"/>
      <c r="AQ503" s="151"/>
      <c r="AR503" s="66"/>
      <c r="AS503" s="170"/>
      <c r="AT503" s="339"/>
      <c r="AU503" s="151"/>
      <c r="AV503" s="364"/>
      <c r="AW503" s="170"/>
      <c r="AX503" s="479"/>
      <c r="AY503" s="151"/>
      <c r="AZ503" s="297"/>
      <c r="BA503" s="170"/>
      <c r="BB503" s="479"/>
      <c r="BC503" s="151"/>
      <c r="BD503" s="66"/>
      <c r="BE503" s="170">
        <f t="shared" si="353"/>
        <v>0</v>
      </c>
      <c r="BF503" s="339">
        <f t="shared" si="378"/>
        <v>0</v>
      </c>
      <c r="BG503" s="163"/>
      <c r="BH503" s="66"/>
      <c r="BI503" s="170">
        <f t="shared" si="354"/>
        <v>0</v>
      </c>
      <c r="BJ503" s="339">
        <f t="shared" si="355"/>
        <v>0</v>
      </c>
      <c r="BL503" s="66"/>
      <c r="BM503" s="170">
        <f t="shared" si="380"/>
        <v>0</v>
      </c>
      <c r="BN503" s="339">
        <f t="shared" si="381"/>
        <v>0</v>
      </c>
      <c r="BP503" s="66">
        <f t="shared" si="356"/>
        <v>0</v>
      </c>
      <c r="BQ503" s="170">
        <f t="shared" si="357"/>
        <v>0</v>
      </c>
      <c r="BR503" s="339">
        <f t="shared" si="358"/>
        <v>0</v>
      </c>
      <c r="BT503" s="66"/>
      <c r="BU503" s="170">
        <f t="shared" si="359"/>
        <v>0</v>
      </c>
      <c r="BV503" s="339">
        <f t="shared" si="360"/>
        <v>0</v>
      </c>
      <c r="BX503" s="418">
        <f t="shared" si="361"/>
        <v>0</v>
      </c>
      <c r="BY503" s="170">
        <f t="shared" si="362"/>
        <v>0</v>
      </c>
      <c r="BZ503" s="339">
        <v>0</v>
      </c>
      <c r="CB503" s="418">
        <f t="shared" si="363"/>
        <v>0</v>
      </c>
      <c r="CC503" s="170">
        <f t="shared" si="364"/>
        <v>0</v>
      </c>
      <c r="CD503" s="339">
        <v>0</v>
      </c>
      <c r="CF503" s="418">
        <v>0</v>
      </c>
      <c r="CG503" s="170">
        <v>0</v>
      </c>
      <c r="CH503" s="339">
        <v>0</v>
      </c>
      <c r="CJ503" s="418">
        <v>0</v>
      </c>
      <c r="CK503" s="170">
        <v>0</v>
      </c>
      <c r="CL503" s="339">
        <v>0</v>
      </c>
    </row>
    <row r="504" spans="1:93" ht="15" customHeight="1" outlineLevel="2">
      <c r="A504" s="140" t="s">
        <v>106</v>
      </c>
      <c r="B504" s="194">
        <v>10268</v>
      </c>
      <c r="C504" s="13" t="s">
        <v>13744</v>
      </c>
      <c r="D504" s="593" t="s">
        <v>13799</v>
      </c>
      <c r="E504" s="614" t="s">
        <v>123</v>
      </c>
      <c r="F504" s="112">
        <v>28</v>
      </c>
      <c r="G504" s="615"/>
      <c r="H504" s="110">
        <v>0.29310000000000003</v>
      </c>
      <c r="I504" s="104">
        <f t="shared" si="379"/>
        <v>0</v>
      </c>
      <c r="J504" s="471">
        <f t="shared" si="375"/>
        <v>0</v>
      </c>
      <c r="K504" s="890"/>
      <c r="L504" s="68"/>
      <c r="M504" s="136"/>
      <c r="N504" s="342"/>
      <c r="O504" s="277"/>
      <c r="P504" s="68"/>
      <c r="Q504" s="136"/>
      <c r="R504" s="342"/>
      <c r="S504" s="330"/>
      <c r="T504" s="355"/>
      <c r="U504" s="136"/>
      <c r="V504" s="365"/>
      <c r="W504" s="21"/>
      <c r="X504" s="355"/>
      <c r="Y504" s="328"/>
      <c r="Z504" s="344"/>
      <c r="AA504" s="277"/>
      <c r="AB504" s="355"/>
      <c r="AC504" s="328"/>
      <c r="AD504" s="344"/>
      <c r="AE504" s="277"/>
      <c r="AF504" s="68"/>
      <c r="AG504" s="136"/>
      <c r="AH504" s="342"/>
      <c r="AI504" s="277"/>
      <c r="AJ504" s="68"/>
      <c r="AK504" s="136"/>
      <c r="AL504" s="342"/>
      <c r="AM504" s="151"/>
      <c r="AN504" s="68"/>
      <c r="AO504" s="136"/>
      <c r="AP504" s="342"/>
      <c r="AQ504" s="151"/>
      <c r="AR504" s="68"/>
      <c r="AS504" s="136"/>
      <c r="AT504" s="342"/>
      <c r="AU504" s="151"/>
      <c r="AV504" s="366"/>
      <c r="AW504" s="136"/>
      <c r="AX504" s="480"/>
      <c r="AY504" s="151"/>
      <c r="AZ504" s="298"/>
      <c r="BA504" s="136"/>
      <c r="BB504" s="480"/>
      <c r="BC504" s="151"/>
      <c r="BD504" s="68"/>
      <c r="BE504" s="136">
        <f t="shared" si="353"/>
        <v>0</v>
      </c>
      <c r="BF504" s="342">
        <f t="shared" si="378"/>
        <v>0</v>
      </c>
      <c r="BG504" s="163"/>
      <c r="BH504" s="68"/>
      <c r="BI504" s="136">
        <f t="shared" si="354"/>
        <v>0</v>
      </c>
      <c r="BJ504" s="342">
        <f t="shared" si="355"/>
        <v>0</v>
      </c>
      <c r="BL504" s="68"/>
      <c r="BM504" s="136">
        <f t="shared" si="380"/>
        <v>0</v>
      </c>
      <c r="BN504" s="342">
        <f t="shared" si="381"/>
        <v>0</v>
      </c>
      <c r="BP504" s="68">
        <f t="shared" si="356"/>
        <v>0</v>
      </c>
      <c r="BQ504" s="136">
        <f t="shared" si="357"/>
        <v>0</v>
      </c>
      <c r="BR504" s="342">
        <f t="shared" si="358"/>
        <v>0</v>
      </c>
      <c r="BT504" s="68"/>
      <c r="BU504" s="136">
        <f t="shared" si="359"/>
        <v>0</v>
      </c>
      <c r="BV504" s="342">
        <f t="shared" si="360"/>
        <v>0</v>
      </c>
      <c r="BX504" s="420">
        <f t="shared" si="361"/>
        <v>0</v>
      </c>
      <c r="BY504" s="136">
        <f t="shared" si="362"/>
        <v>0</v>
      </c>
      <c r="BZ504" s="342">
        <v>0</v>
      </c>
      <c r="CB504" s="420">
        <f t="shared" si="363"/>
        <v>0</v>
      </c>
      <c r="CC504" s="136">
        <f t="shared" si="364"/>
        <v>0</v>
      </c>
      <c r="CD504" s="342">
        <v>0</v>
      </c>
      <c r="CF504" s="420">
        <v>0</v>
      </c>
      <c r="CG504" s="136">
        <v>0</v>
      </c>
      <c r="CH504" s="342">
        <v>0</v>
      </c>
      <c r="CJ504" s="420">
        <v>0</v>
      </c>
      <c r="CK504" s="136">
        <v>0</v>
      </c>
      <c r="CL504" s="342">
        <v>0</v>
      </c>
    </row>
    <row r="505" spans="1:93" ht="15" customHeight="1" outlineLevel="1">
      <c r="A505" s="430"/>
      <c r="B505" s="431"/>
      <c r="C505" s="432" t="s">
        <v>462</v>
      </c>
      <c r="D505" s="591" t="s">
        <v>438</v>
      </c>
      <c r="E505" s="433"/>
      <c r="F505" s="434"/>
      <c r="G505" s="435"/>
      <c r="H505" s="436"/>
      <c r="I505" s="435"/>
      <c r="J505" s="437">
        <f>SUM(J506:J507)</f>
        <v>0</v>
      </c>
      <c r="K505" s="890"/>
      <c r="L505" s="266"/>
      <c r="M505" s="267"/>
      <c r="N505" s="356"/>
      <c r="O505" s="277"/>
      <c r="P505" s="266"/>
      <c r="Q505" s="267"/>
      <c r="R505" s="356"/>
      <c r="S505" s="330"/>
      <c r="T505" s="357"/>
      <c r="U505" s="267"/>
      <c r="V505" s="369"/>
      <c r="W505" s="21"/>
      <c r="X505" s="357"/>
      <c r="Y505" s="358"/>
      <c r="Z505" s="359"/>
      <c r="AA505" s="277"/>
      <c r="AB505" s="357"/>
      <c r="AC505" s="358"/>
      <c r="AD505" s="359"/>
      <c r="AE505" s="277"/>
      <c r="AF505" s="266"/>
      <c r="AG505" s="267"/>
      <c r="AH505" s="356"/>
      <c r="AI505" s="277"/>
      <c r="AJ505" s="266"/>
      <c r="AK505" s="267"/>
      <c r="AL505" s="356"/>
      <c r="AM505" s="151"/>
      <c r="AN505" s="266"/>
      <c r="AO505" s="267"/>
      <c r="AP505" s="356"/>
      <c r="AQ505" s="151"/>
      <c r="AR505" s="266"/>
      <c r="AS505" s="267"/>
      <c r="AT505" s="356"/>
      <c r="AU505" s="151"/>
      <c r="AV505" s="357"/>
      <c r="AW505" s="267"/>
      <c r="AX505" s="482"/>
      <c r="AY505" s="151"/>
      <c r="AZ505" s="300"/>
      <c r="BA505" s="267"/>
      <c r="BB505" s="482"/>
      <c r="BC505" s="151"/>
      <c r="BD505" s="266"/>
      <c r="BE505" s="267"/>
      <c r="BF505" s="356"/>
      <c r="BG505" s="163"/>
      <c r="BH505" s="266"/>
      <c r="BI505" s="267"/>
      <c r="BJ505" s="356"/>
      <c r="BL505" s="266"/>
      <c r="BM505" s="267"/>
      <c r="BN505" s="356"/>
      <c r="BP505" s="266"/>
      <c r="BQ505" s="267"/>
      <c r="BR505" s="356"/>
      <c r="BT505" s="266"/>
      <c r="BU505" s="267"/>
      <c r="BV505" s="356"/>
      <c r="BX505" s="300"/>
      <c r="BY505" s="267"/>
      <c r="BZ505" s="356"/>
      <c r="CB505" s="300"/>
      <c r="CC505" s="267"/>
      <c r="CD505" s="356"/>
      <c r="CF505" s="300"/>
      <c r="CG505" s="267"/>
      <c r="CH505" s="356"/>
      <c r="CJ505" s="300"/>
      <c r="CK505" s="267"/>
      <c r="CL505" s="356"/>
    </row>
    <row r="506" spans="1:93" ht="15" customHeight="1" outlineLevel="2">
      <c r="A506" s="140" t="s">
        <v>15</v>
      </c>
      <c r="B506" s="107">
        <v>98307</v>
      </c>
      <c r="C506" s="13" t="s">
        <v>13745</v>
      </c>
      <c r="D506" s="593" t="str">
        <f>IF(B506="","",IFERROR(VLOOKUP(B506,'SINAPI12-24'!$A$5:$H$17812,2,FALSE),VLOOKUP(ORÇAMENTO!B506,COMPOSIÇÕES!$A$9:$G$412,3,FALSE)))</f>
        <v>TOMADA DE REDE RJ45 - FORNECIMENTO E INSTALAÇÃO. AF_11/2019</v>
      </c>
      <c r="E506" s="614" t="str">
        <f>IF(B506="","",IFERROR(VLOOKUP(B506,'SINAPI12-24'!$A$5:$H$17812,3,FALSE),VLOOKUP(ORÇAMENTO!B506,COMPOSIÇÕES!$A$9:$G$412,4,FALSE)))</f>
        <v>UN</v>
      </c>
      <c r="F506" s="112">
        <v>28</v>
      </c>
      <c r="G506" s="615"/>
      <c r="H506" s="110">
        <v>0.29310000000000003</v>
      </c>
      <c r="I506" s="104">
        <f t="shared" ref="I506:I507" si="382">TRUNC(((G506*$H$37)+G506),2)</f>
        <v>0</v>
      </c>
      <c r="J506" s="471">
        <f t="shared" si="375"/>
        <v>0</v>
      </c>
      <c r="K506" s="890"/>
      <c r="L506" s="69"/>
      <c r="M506" s="114"/>
      <c r="N506" s="336"/>
      <c r="O506" s="277"/>
      <c r="P506" s="69"/>
      <c r="Q506" s="114"/>
      <c r="R506" s="336"/>
      <c r="S506" s="330"/>
      <c r="T506" s="353"/>
      <c r="U506" s="114"/>
      <c r="V506" s="361"/>
      <c r="W506" s="21"/>
      <c r="X506" s="353"/>
      <c r="Y506" s="167"/>
      <c r="Z506" s="338"/>
      <c r="AA506" s="277"/>
      <c r="AB506" s="353"/>
      <c r="AC506" s="167"/>
      <c r="AD506" s="338"/>
      <c r="AE506" s="277"/>
      <c r="AF506" s="69"/>
      <c r="AG506" s="114"/>
      <c r="AH506" s="336"/>
      <c r="AI506" s="277"/>
      <c r="AJ506" s="69"/>
      <c r="AK506" s="114"/>
      <c r="AL506" s="336"/>
      <c r="AM506" s="151"/>
      <c r="AN506" s="69"/>
      <c r="AO506" s="114"/>
      <c r="AP506" s="336"/>
      <c r="AQ506" s="151"/>
      <c r="AR506" s="69"/>
      <c r="AS506" s="114"/>
      <c r="AT506" s="336"/>
      <c r="AU506" s="151"/>
      <c r="AV506" s="362"/>
      <c r="AW506" s="114"/>
      <c r="AX506" s="478"/>
      <c r="AY506" s="151"/>
      <c r="AZ506" s="296"/>
      <c r="BA506" s="114"/>
      <c r="BB506" s="478"/>
      <c r="BC506" s="151"/>
      <c r="BD506" s="69"/>
      <c r="BE506" s="114">
        <f t="shared" si="353"/>
        <v>0</v>
      </c>
      <c r="BF506" s="336">
        <f t="shared" si="378"/>
        <v>0</v>
      </c>
      <c r="BG506" s="163"/>
      <c r="BH506" s="69"/>
      <c r="BI506" s="114">
        <f t="shared" si="354"/>
        <v>0</v>
      </c>
      <c r="BJ506" s="336">
        <f t="shared" si="355"/>
        <v>0</v>
      </c>
      <c r="BL506" s="69"/>
      <c r="BM506" s="114">
        <f t="shared" ref="BM506:BM507" si="383">TRUNC(BL506*M506,2)</f>
        <v>0</v>
      </c>
      <c r="BN506" s="336">
        <f t="shared" ref="BN506:BN507" si="384">BL506/($F506-$X506-$AZ506)</f>
        <v>0</v>
      </c>
      <c r="BP506" s="69">
        <f t="shared" si="356"/>
        <v>0</v>
      </c>
      <c r="BQ506" s="114">
        <f t="shared" si="357"/>
        <v>0</v>
      </c>
      <c r="BR506" s="336">
        <f t="shared" si="358"/>
        <v>0</v>
      </c>
      <c r="BT506" s="69"/>
      <c r="BU506" s="114">
        <f t="shared" si="359"/>
        <v>0</v>
      </c>
      <c r="BV506" s="336">
        <f t="shared" si="360"/>
        <v>0</v>
      </c>
      <c r="BX506" s="309">
        <f t="shared" si="361"/>
        <v>0</v>
      </c>
      <c r="BY506" s="114">
        <f t="shared" si="362"/>
        <v>0</v>
      </c>
      <c r="BZ506" s="336">
        <v>0</v>
      </c>
      <c r="CB506" s="309">
        <f t="shared" si="363"/>
        <v>0</v>
      </c>
      <c r="CC506" s="114">
        <f t="shared" si="364"/>
        <v>0</v>
      </c>
      <c r="CD506" s="336">
        <v>0</v>
      </c>
      <c r="CF506" s="309">
        <v>0</v>
      </c>
      <c r="CG506" s="114">
        <v>0</v>
      </c>
      <c r="CH506" s="336">
        <v>0</v>
      </c>
      <c r="CJ506" s="309">
        <v>0</v>
      </c>
      <c r="CK506" s="114">
        <v>0</v>
      </c>
      <c r="CL506" s="336">
        <v>0</v>
      </c>
    </row>
    <row r="507" spans="1:93" ht="15" customHeight="1" outlineLevel="2">
      <c r="A507" s="140" t="s">
        <v>106</v>
      </c>
      <c r="B507" s="50">
        <v>12657</v>
      </c>
      <c r="C507" s="13" t="s">
        <v>13746</v>
      </c>
      <c r="D507" s="593" t="s">
        <v>13800</v>
      </c>
      <c r="E507" s="614" t="s">
        <v>123</v>
      </c>
      <c r="F507" s="112">
        <v>14</v>
      </c>
      <c r="G507" s="615"/>
      <c r="H507" s="110">
        <v>0.29310000000000003</v>
      </c>
      <c r="I507" s="104">
        <f t="shared" si="382"/>
        <v>0</v>
      </c>
      <c r="J507" s="471">
        <f t="shared" si="375"/>
        <v>0</v>
      </c>
      <c r="K507" s="890"/>
      <c r="L507" s="68"/>
      <c r="M507" s="136"/>
      <c r="N507" s="342"/>
      <c r="O507" s="277"/>
      <c r="P507" s="68"/>
      <c r="Q507" s="136"/>
      <c r="R507" s="342"/>
      <c r="S507" s="330"/>
      <c r="T507" s="355"/>
      <c r="U507" s="136"/>
      <c r="V507" s="365"/>
      <c r="W507" s="21"/>
      <c r="X507" s="355"/>
      <c r="Y507" s="328"/>
      <c r="Z507" s="344"/>
      <c r="AA507" s="277"/>
      <c r="AB507" s="355"/>
      <c r="AC507" s="328"/>
      <c r="AD507" s="344"/>
      <c r="AE507" s="277"/>
      <c r="AF507" s="68"/>
      <c r="AG507" s="136"/>
      <c r="AH507" s="342"/>
      <c r="AI507" s="277"/>
      <c r="AJ507" s="68"/>
      <c r="AK507" s="136"/>
      <c r="AL507" s="342"/>
      <c r="AM507" s="151"/>
      <c r="AN507" s="68"/>
      <c r="AO507" s="136"/>
      <c r="AP507" s="342"/>
      <c r="AQ507" s="151"/>
      <c r="AR507" s="68"/>
      <c r="AS507" s="136"/>
      <c r="AT507" s="342"/>
      <c r="AU507" s="151"/>
      <c r="AV507" s="366"/>
      <c r="AW507" s="136"/>
      <c r="AX507" s="480"/>
      <c r="AY507" s="151"/>
      <c r="AZ507" s="298"/>
      <c r="BA507" s="136"/>
      <c r="BB507" s="480"/>
      <c r="BC507" s="151"/>
      <c r="BD507" s="68"/>
      <c r="BE507" s="136">
        <f t="shared" si="353"/>
        <v>0</v>
      </c>
      <c r="BF507" s="342">
        <f t="shared" si="378"/>
        <v>0</v>
      </c>
      <c r="BG507" s="163"/>
      <c r="BH507" s="68"/>
      <c r="BI507" s="136">
        <f t="shared" si="354"/>
        <v>0</v>
      </c>
      <c r="BJ507" s="342">
        <f t="shared" si="355"/>
        <v>0</v>
      </c>
      <c r="BL507" s="68"/>
      <c r="BM507" s="136">
        <f t="shared" si="383"/>
        <v>0</v>
      </c>
      <c r="BN507" s="342">
        <f t="shared" si="384"/>
        <v>0</v>
      </c>
      <c r="BP507" s="68">
        <f t="shared" si="356"/>
        <v>0</v>
      </c>
      <c r="BQ507" s="136">
        <f t="shared" si="357"/>
        <v>0</v>
      </c>
      <c r="BR507" s="342">
        <f t="shared" si="358"/>
        <v>0</v>
      </c>
      <c r="BT507" s="68"/>
      <c r="BU507" s="136">
        <f t="shared" si="359"/>
        <v>0</v>
      </c>
      <c r="BV507" s="342">
        <f t="shared" si="360"/>
        <v>0</v>
      </c>
      <c r="BX507" s="420">
        <f t="shared" si="361"/>
        <v>0</v>
      </c>
      <c r="BY507" s="136">
        <f t="shared" si="362"/>
        <v>0</v>
      </c>
      <c r="BZ507" s="342">
        <v>0</v>
      </c>
      <c r="CB507" s="420">
        <f t="shared" si="363"/>
        <v>0</v>
      </c>
      <c r="CC507" s="136">
        <f t="shared" si="364"/>
        <v>0</v>
      </c>
      <c r="CD507" s="342">
        <v>0</v>
      </c>
      <c r="CF507" s="420">
        <v>0</v>
      </c>
      <c r="CG507" s="136">
        <v>0</v>
      </c>
      <c r="CH507" s="342">
        <v>0</v>
      </c>
      <c r="CJ507" s="420">
        <v>0</v>
      </c>
      <c r="CK507" s="136">
        <v>0</v>
      </c>
      <c r="CL507" s="342">
        <v>0</v>
      </c>
    </row>
    <row r="508" spans="1:93" ht="15" customHeight="1" outlineLevel="1">
      <c r="A508" s="430"/>
      <c r="B508" s="431"/>
      <c r="C508" s="432" t="s">
        <v>463</v>
      </c>
      <c r="D508" s="591" t="s">
        <v>444</v>
      </c>
      <c r="E508" s="433"/>
      <c r="F508" s="434"/>
      <c r="G508" s="435"/>
      <c r="H508" s="436"/>
      <c r="I508" s="435"/>
      <c r="J508" s="437">
        <f>SUM(J509:J511)</f>
        <v>0</v>
      </c>
      <c r="K508" s="890"/>
      <c r="L508" s="266"/>
      <c r="M508" s="267"/>
      <c r="N508" s="356"/>
      <c r="O508" s="277"/>
      <c r="P508" s="266"/>
      <c r="Q508" s="267"/>
      <c r="R508" s="356"/>
      <c r="S508" s="330"/>
      <c r="T508" s="357"/>
      <c r="U508" s="267"/>
      <c r="V508" s="369"/>
      <c r="W508" s="21"/>
      <c r="X508" s="357"/>
      <c r="Y508" s="358"/>
      <c r="Z508" s="359"/>
      <c r="AA508" s="277"/>
      <c r="AB508" s="357"/>
      <c r="AC508" s="358"/>
      <c r="AD508" s="359"/>
      <c r="AE508" s="277"/>
      <c r="AF508" s="266"/>
      <c r="AG508" s="267"/>
      <c r="AH508" s="356"/>
      <c r="AI508" s="277"/>
      <c r="AJ508" s="266"/>
      <c r="AK508" s="267"/>
      <c r="AL508" s="356"/>
      <c r="AM508" s="151"/>
      <c r="AN508" s="266"/>
      <c r="AO508" s="267"/>
      <c r="AP508" s="356"/>
      <c r="AQ508" s="151"/>
      <c r="AR508" s="266"/>
      <c r="AS508" s="267"/>
      <c r="AT508" s="356"/>
      <c r="AU508" s="151"/>
      <c r="AV508" s="357"/>
      <c r="AW508" s="267"/>
      <c r="AX508" s="482"/>
      <c r="AY508" s="151"/>
      <c r="AZ508" s="300"/>
      <c r="BA508" s="267"/>
      <c r="BB508" s="482"/>
      <c r="BC508" s="151"/>
      <c r="BD508" s="266"/>
      <c r="BE508" s="267"/>
      <c r="BF508" s="356"/>
      <c r="BG508" s="163"/>
      <c r="BH508" s="266"/>
      <c r="BI508" s="267"/>
      <c r="BJ508" s="356"/>
      <c r="BL508" s="266"/>
      <c r="BM508" s="267"/>
      <c r="BN508" s="356"/>
      <c r="BP508" s="266"/>
      <c r="BQ508" s="267"/>
      <c r="BR508" s="356"/>
      <c r="BT508" s="266"/>
      <c r="BU508" s="267"/>
      <c r="BV508" s="356"/>
      <c r="BX508" s="300"/>
      <c r="BY508" s="267"/>
      <c r="BZ508" s="356"/>
      <c r="CB508" s="300"/>
      <c r="CC508" s="267"/>
      <c r="CD508" s="356"/>
      <c r="CF508" s="300"/>
      <c r="CG508" s="267"/>
      <c r="CH508" s="356"/>
      <c r="CJ508" s="300"/>
      <c r="CK508" s="267"/>
      <c r="CL508" s="356"/>
    </row>
    <row r="509" spans="1:93" ht="15" customHeight="1" outlineLevel="2">
      <c r="A509" s="140" t="s">
        <v>15</v>
      </c>
      <c r="B509" s="107">
        <v>100556</v>
      </c>
      <c r="C509" s="13" t="s">
        <v>13747</v>
      </c>
      <c r="D509" s="593" t="str">
        <f>IF(B509="","",IFERROR(VLOOKUP(B509,'SINAPI12-24'!$A$5:$H$17812,2,FALSE),VLOOKUP(ORÇAMENTO!B509,COMPOSIÇÕES!$A$9:$G$412,3,FALSE)))</f>
        <v>CAIXA DE PASSAGEM PARA TELEFONE 15X15X10CM (SOBREPOR), FORNECIMENTO E INSTALACAO. AF_11/2019</v>
      </c>
      <c r="E509" s="614" t="str">
        <f>IF(B509="","",IFERROR(VLOOKUP(B509,'SINAPI12-24'!$A$5:$H$17812,3,FALSE),VLOOKUP(ORÇAMENTO!B509,COMPOSIÇÕES!$A$9:$G$412,4,FALSE)))</f>
        <v>UN</v>
      </c>
      <c r="F509" s="112">
        <v>2</v>
      </c>
      <c r="G509" s="615"/>
      <c r="H509" s="110">
        <v>0.29310000000000003</v>
      </c>
      <c r="I509" s="104">
        <f t="shared" ref="I509:I511" si="385">TRUNC(((G509*$H$37)+G509),2)</f>
        <v>0</v>
      </c>
      <c r="J509" s="471">
        <f t="shared" si="375"/>
        <v>0</v>
      </c>
      <c r="K509" s="890"/>
      <c r="L509" s="69"/>
      <c r="M509" s="114"/>
      <c r="N509" s="336"/>
      <c r="O509" s="277"/>
      <c r="P509" s="69"/>
      <c r="Q509" s="114"/>
      <c r="R509" s="336"/>
      <c r="S509" s="330"/>
      <c r="T509" s="353"/>
      <c r="U509" s="114"/>
      <c r="V509" s="361"/>
      <c r="W509" s="21"/>
      <c r="X509" s="353"/>
      <c r="Y509" s="167"/>
      <c r="Z509" s="338"/>
      <c r="AA509" s="277"/>
      <c r="AB509" s="353"/>
      <c r="AC509" s="167"/>
      <c r="AD509" s="338"/>
      <c r="AE509" s="277"/>
      <c r="AF509" s="69"/>
      <c r="AG509" s="114"/>
      <c r="AH509" s="336"/>
      <c r="AI509" s="277"/>
      <c r="AJ509" s="69"/>
      <c r="AK509" s="114"/>
      <c r="AL509" s="336"/>
      <c r="AM509" s="151"/>
      <c r="AN509" s="69"/>
      <c r="AO509" s="114"/>
      <c r="AP509" s="336"/>
      <c r="AQ509" s="151"/>
      <c r="AR509" s="69"/>
      <c r="AS509" s="114"/>
      <c r="AT509" s="336"/>
      <c r="AU509" s="151"/>
      <c r="AV509" s="362"/>
      <c r="AW509" s="114"/>
      <c r="AX509" s="478"/>
      <c r="AY509" s="151"/>
      <c r="AZ509" s="296"/>
      <c r="BA509" s="114"/>
      <c r="BB509" s="478"/>
      <c r="BC509" s="151"/>
      <c r="BD509" s="69"/>
      <c r="BE509" s="114">
        <f t="shared" si="353"/>
        <v>0</v>
      </c>
      <c r="BF509" s="336">
        <f t="shared" si="378"/>
        <v>0</v>
      </c>
      <c r="BG509" s="163"/>
      <c r="BH509" s="69"/>
      <c r="BI509" s="114">
        <f t="shared" si="354"/>
        <v>0</v>
      </c>
      <c r="BJ509" s="336">
        <f t="shared" si="355"/>
        <v>0</v>
      </c>
      <c r="BL509" s="69"/>
      <c r="BM509" s="114">
        <f t="shared" ref="BM509:BM511" si="386">TRUNC(BL509*M509,2)</f>
        <v>0</v>
      </c>
      <c r="BN509" s="336">
        <f t="shared" ref="BN509:BN511" si="387">BL509/($F509-$X509-$AZ509)</f>
        <v>0</v>
      </c>
      <c r="BP509" s="69">
        <f t="shared" si="356"/>
        <v>0</v>
      </c>
      <c r="BQ509" s="114">
        <f t="shared" si="357"/>
        <v>0</v>
      </c>
      <c r="BR509" s="336">
        <f t="shared" si="358"/>
        <v>0</v>
      </c>
      <c r="BT509" s="69"/>
      <c r="BU509" s="114">
        <f t="shared" si="359"/>
        <v>0</v>
      </c>
      <c r="BV509" s="336">
        <f t="shared" si="360"/>
        <v>0</v>
      </c>
      <c r="BX509" s="309">
        <f t="shared" si="361"/>
        <v>0</v>
      </c>
      <c r="BY509" s="114">
        <f t="shared" si="362"/>
        <v>0</v>
      </c>
      <c r="BZ509" s="336">
        <v>0</v>
      </c>
      <c r="CB509" s="309">
        <f t="shared" si="363"/>
        <v>0</v>
      </c>
      <c r="CC509" s="114">
        <f t="shared" si="364"/>
        <v>0</v>
      </c>
      <c r="CD509" s="336">
        <v>0</v>
      </c>
      <c r="CF509" s="309">
        <v>0</v>
      </c>
      <c r="CG509" s="114">
        <v>0</v>
      </c>
      <c r="CH509" s="336">
        <v>0</v>
      </c>
      <c r="CJ509" s="309">
        <v>0</v>
      </c>
      <c r="CK509" s="114">
        <v>0</v>
      </c>
      <c r="CL509" s="336">
        <v>0</v>
      </c>
    </row>
    <row r="510" spans="1:93" ht="15" customHeight="1" outlineLevel="2">
      <c r="A510" s="140" t="s">
        <v>15</v>
      </c>
      <c r="B510" s="107">
        <v>91940</v>
      </c>
      <c r="C510" s="13" t="s">
        <v>13748</v>
      </c>
      <c r="D510" s="593" t="str">
        <f>IF(B510="","",IFERROR(VLOOKUP(B510,'SINAPI12-24'!$A$5:$H$17812,2,FALSE),VLOOKUP(ORÇAMENTO!B510,COMPOSIÇÕES!$A$9:$G$412,3,FALSE)))</f>
        <v>CAIXA RETANGULAR 4" X 2" MÉDIA (1,30 M DO PISO), PVC, INSTALADA EM PAREDE - FORNECIMENTO E INSTALAÇÃO. AF_03/2023</v>
      </c>
      <c r="E510" s="614" t="str">
        <f>IF(B510="","",IFERROR(VLOOKUP(B510,'SINAPI12-24'!$A$5:$H$17812,3,FALSE),VLOOKUP(ORÇAMENTO!B510,COMPOSIÇÕES!$A$9:$G$412,4,FALSE)))</f>
        <v>UN</v>
      </c>
      <c r="F510" s="112">
        <v>42</v>
      </c>
      <c r="G510" s="615"/>
      <c r="H510" s="110">
        <v>0.29310000000000003</v>
      </c>
      <c r="I510" s="104">
        <f t="shared" si="385"/>
        <v>0</v>
      </c>
      <c r="J510" s="471">
        <f t="shared" si="375"/>
        <v>0</v>
      </c>
      <c r="K510" s="890"/>
      <c r="L510" s="66"/>
      <c r="M510" s="170"/>
      <c r="N510" s="339"/>
      <c r="O510" s="277"/>
      <c r="P510" s="66"/>
      <c r="Q510" s="170"/>
      <c r="R510" s="339"/>
      <c r="S510" s="330"/>
      <c r="T510" s="354"/>
      <c r="U510" s="170"/>
      <c r="V510" s="363"/>
      <c r="W510" s="21"/>
      <c r="X510" s="354"/>
      <c r="Y510" s="168"/>
      <c r="Z510" s="341"/>
      <c r="AA510" s="277"/>
      <c r="AB510" s="354"/>
      <c r="AC510" s="168"/>
      <c r="AD510" s="341"/>
      <c r="AE510" s="277"/>
      <c r="AF510" s="66"/>
      <c r="AG510" s="170"/>
      <c r="AH510" s="339"/>
      <c r="AI510" s="277"/>
      <c r="AJ510" s="66"/>
      <c r="AK510" s="170"/>
      <c r="AL510" s="339"/>
      <c r="AM510" s="151"/>
      <c r="AN510" s="66"/>
      <c r="AO510" s="170"/>
      <c r="AP510" s="339"/>
      <c r="AQ510" s="151"/>
      <c r="AR510" s="66"/>
      <c r="AS510" s="170"/>
      <c r="AT510" s="339"/>
      <c r="AU510" s="151"/>
      <c r="AV510" s="364"/>
      <c r="AW510" s="170"/>
      <c r="AX510" s="479"/>
      <c r="AY510" s="151"/>
      <c r="AZ510" s="297"/>
      <c r="BA510" s="170"/>
      <c r="BB510" s="479"/>
      <c r="BC510" s="151"/>
      <c r="BD510" s="66"/>
      <c r="BE510" s="170">
        <f t="shared" si="353"/>
        <v>0</v>
      </c>
      <c r="BF510" s="339">
        <f t="shared" si="378"/>
        <v>0</v>
      </c>
      <c r="BG510" s="163"/>
      <c r="BH510" s="66"/>
      <c r="BI510" s="170">
        <f t="shared" si="354"/>
        <v>0</v>
      </c>
      <c r="BJ510" s="339">
        <f t="shared" si="355"/>
        <v>0</v>
      </c>
      <c r="BL510" s="66"/>
      <c r="BM510" s="170">
        <f t="shared" si="386"/>
        <v>0</v>
      </c>
      <c r="BN510" s="339">
        <f t="shared" si="387"/>
        <v>0</v>
      </c>
      <c r="BP510" s="66">
        <f t="shared" si="356"/>
        <v>0</v>
      </c>
      <c r="BQ510" s="170">
        <f t="shared" si="357"/>
        <v>0</v>
      </c>
      <c r="BR510" s="339">
        <f t="shared" si="358"/>
        <v>0</v>
      </c>
      <c r="BT510" s="66"/>
      <c r="BU510" s="170">
        <f t="shared" si="359"/>
        <v>0</v>
      </c>
      <c r="BV510" s="339">
        <f t="shared" si="360"/>
        <v>0</v>
      </c>
      <c r="BX510" s="418">
        <f t="shared" si="361"/>
        <v>0</v>
      </c>
      <c r="BY510" s="170">
        <f t="shared" si="362"/>
        <v>0</v>
      </c>
      <c r="BZ510" s="339">
        <v>0</v>
      </c>
      <c r="CB510" s="418">
        <f t="shared" si="363"/>
        <v>0</v>
      </c>
      <c r="CC510" s="170">
        <f t="shared" si="364"/>
        <v>0</v>
      </c>
      <c r="CD510" s="339">
        <v>0</v>
      </c>
      <c r="CF510" s="418">
        <v>0</v>
      </c>
      <c r="CG510" s="170">
        <v>0</v>
      </c>
      <c r="CH510" s="339">
        <v>0</v>
      </c>
      <c r="CJ510" s="418">
        <v>0</v>
      </c>
      <c r="CK510" s="170">
        <v>0</v>
      </c>
      <c r="CL510" s="339">
        <v>0</v>
      </c>
      <c r="CO510"/>
    </row>
    <row r="511" spans="1:93" ht="15" customHeight="1" outlineLevel="2">
      <c r="A511" s="193" t="s">
        <v>13403</v>
      </c>
      <c r="B511" s="108" t="s">
        <v>13396</v>
      </c>
      <c r="C511" s="13" t="s">
        <v>13749</v>
      </c>
      <c r="D511" s="593" t="str">
        <f>IF(B511="","",IFERROR(VLOOKUP(B511,'SINAPI12-24'!$A$5:$H$17812,2,FALSE),VLOOKUP(ORÇAMENTO!B511,COMPOSIÇÕES!$A$9:$G$412,3,FALSE)))</f>
        <v>CAIXA DE PASSAGEM 30X30X40 COM TAMPA E DRENO BRITA (REF. SINAPI (83446,1/2020))</v>
      </c>
      <c r="E511" s="614" t="str">
        <f>IF(B511="","",IFERROR(VLOOKUP(B511,'SINAPI12-24'!$A$5:$H$17812,3,FALSE),VLOOKUP(ORÇAMENTO!B511,COMPOSIÇÕES!$A$9:$G$412,4,FALSE)))</f>
        <v xml:space="preserve">UN    </v>
      </c>
      <c r="F511" s="112">
        <v>5</v>
      </c>
      <c r="G511" s="615"/>
      <c r="H511" s="110">
        <v>0.29310000000000003</v>
      </c>
      <c r="I511" s="104">
        <f t="shared" si="385"/>
        <v>0</v>
      </c>
      <c r="J511" s="471">
        <f t="shared" si="375"/>
        <v>0</v>
      </c>
      <c r="K511" s="890"/>
      <c r="L511" s="68"/>
      <c r="M511" s="136"/>
      <c r="N511" s="342"/>
      <c r="O511" s="277"/>
      <c r="P511" s="68"/>
      <c r="Q511" s="136"/>
      <c r="R511" s="342"/>
      <c r="S511" s="330"/>
      <c r="T511" s="355"/>
      <c r="U511" s="136"/>
      <c r="V511" s="365"/>
      <c r="W511" s="21"/>
      <c r="X511" s="355"/>
      <c r="Y511" s="328"/>
      <c r="Z511" s="344"/>
      <c r="AA511" s="277"/>
      <c r="AB511" s="355"/>
      <c r="AC511" s="328"/>
      <c r="AD511" s="344"/>
      <c r="AE511" s="277"/>
      <c r="AF511" s="68"/>
      <c r="AG511" s="136"/>
      <c r="AH511" s="342"/>
      <c r="AI511" s="277"/>
      <c r="AJ511" s="68"/>
      <c r="AK511" s="136"/>
      <c r="AL511" s="342"/>
      <c r="AM511" s="151"/>
      <c r="AN511" s="68"/>
      <c r="AO511" s="136"/>
      <c r="AP511" s="342"/>
      <c r="AQ511" s="151"/>
      <c r="AR511" s="68"/>
      <c r="AS511" s="136"/>
      <c r="AT511" s="342"/>
      <c r="AU511" s="151"/>
      <c r="AV511" s="366"/>
      <c r="AW511" s="136"/>
      <c r="AX511" s="480"/>
      <c r="AY511" s="151"/>
      <c r="AZ511" s="298"/>
      <c r="BA511" s="136"/>
      <c r="BB511" s="480"/>
      <c r="BC511" s="151"/>
      <c r="BD511" s="68"/>
      <c r="BE511" s="136">
        <f t="shared" si="353"/>
        <v>0</v>
      </c>
      <c r="BF511" s="342">
        <f t="shared" si="378"/>
        <v>0</v>
      </c>
      <c r="BG511" s="163"/>
      <c r="BH511" s="68"/>
      <c r="BI511" s="136">
        <f t="shared" si="354"/>
        <v>0</v>
      </c>
      <c r="BJ511" s="342">
        <f t="shared" si="355"/>
        <v>0</v>
      </c>
      <c r="BL511" s="68"/>
      <c r="BM511" s="136">
        <f t="shared" si="386"/>
        <v>0</v>
      </c>
      <c r="BN511" s="342">
        <f t="shared" si="387"/>
        <v>0</v>
      </c>
      <c r="BP511" s="68">
        <f t="shared" si="356"/>
        <v>0</v>
      </c>
      <c r="BQ511" s="136">
        <f t="shared" si="357"/>
        <v>0</v>
      </c>
      <c r="BR511" s="342">
        <f t="shared" si="358"/>
        <v>0</v>
      </c>
      <c r="BT511" s="68"/>
      <c r="BU511" s="136">
        <f t="shared" si="359"/>
        <v>0</v>
      </c>
      <c r="BV511" s="342">
        <f t="shared" si="360"/>
        <v>0</v>
      </c>
      <c r="BX511" s="420">
        <f t="shared" si="361"/>
        <v>0</v>
      </c>
      <c r="BY511" s="136">
        <f t="shared" si="362"/>
        <v>0</v>
      </c>
      <c r="BZ511" s="342">
        <v>0</v>
      </c>
      <c r="CB511" s="420">
        <f t="shared" si="363"/>
        <v>0</v>
      </c>
      <c r="CC511" s="136">
        <f t="shared" si="364"/>
        <v>0</v>
      </c>
      <c r="CD511" s="342">
        <v>0</v>
      </c>
      <c r="CF511" s="420">
        <v>0</v>
      </c>
      <c r="CG511" s="136">
        <v>0</v>
      </c>
      <c r="CH511" s="342">
        <v>0</v>
      </c>
      <c r="CJ511" s="420">
        <v>0</v>
      </c>
      <c r="CK511" s="136">
        <v>0</v>
      </c>
      <c r="CL511" s="342">
        <v>0</v>
      </c>
      <c r="CO511"/>
    </row>
    <row r="512" spans="1:93" ht="15" customHeight="1" outlineLevel="1">
      <c r="A512" s="430"/>
      <c r="B512" s="431"/>
      <c r="C512" s="432" t="s">
        <v>464</v>
      </c>
      <c r="D512" s="591" t="s">
        <v>446</v>
      </c>
      <c r="E512" s="433"/>
      <c r="F512" s="434"/>
      <c r="G512" s="435"/>
      <c r="H512" s="436"/>
      <c r="I512" s="435"/>
      <c r="J512" s="437">
        <f>SUM(J513:J518)</f>
        <v>0</v>
      </c>
      <c r="K512" s="890"/>
      <c r="L512" s="266"/>
      <c r="M512" s="267"/>
      <c r="N512" s="356"/>
      <c r="O512" s="277"/>
      <c r="P512" s="266"/>
      <c r="Q512" s="267"/>
      <c r="R512" s="356"/>
      <c r="S512" s="330"/>
      <c r="T512" s="357"/>
      <c r="U512" s="267"/>
      <c r="V512" s="369"/>
      <c r="W512" s="21"/>
      <c r="X512" s="357"/>
      <c r="Y512" s="358"/>
      <c r="Z512" s="359"/>
      <c r="AA512" s="277"/>
      <c r="AB512" s="357"/>
      <c r="AC512" s="358"/>
      <c r="AD512" s="359"/>
      <c r="AE512" s="277"/>
      <c r="AF512" s="266"/>
      <c r="AG512" s="267"/>
      <c r="AH512" s="356"/>
      <c r="AI512" s="277"/>
      <c r="AJ512" s="266"/>
      <c r="AK512" s="267"/>
      <c r="AL512" s="356"/>
      <c r="AM512" s="151"/>
      <c r="AN512" s="266"/>
      <c r="AO512" s="267"/>
      <c r="AP512" s="356"/>
      <c r="AQ512" s="151"/>
      <c r="AR512" s="266"/>
      <c r="AS512" s="267"/>
      <c r="AT512" s="356"/>
      <c r="AU512" s="151"/>
      <c r="AV512" s="357"/>
      <c r="AW512" s="267"/>
      <c r="AX512" s="482"/>
      <c r="AY512" s="151"/>
      <c r="AZ512" s="300"/>
      <c r="BA512" s="267"/>
      <c r="BB512" s="482"/>
      <c r="BC512" s="151"/>
      <c r="BD512" s="266"/>
      <c r="BE512" s="267"/>
      <c r="BF512" s="356"/>
      <c r="BG512" s="163"/>
      <c r="BH512" s="266"/>
      <c r="BI512" s="267"/>
      <c r="BJ512" s="356"/>
      <c r="BL512" s="266"/>
      <c r="BM512" s="267"/>
      <c r="BN512" s="356"/>
      <c r="BP512" s="266"/>
      <c r="BQ512" s="267"/>
      <c r="BR512" s="356"/>
      <c r="BT512" s="266"/>
      <c r="BU512" s="267"/>
      <c r="BV512" s="356"/>
      <c r="BX512" s="300"/>
      <c r="BY512" s="267"/>
      <c r="BZ512" s="356"/>
      <c r="CB512" s="300"/>
      <c r="CC512" s="267"/>
      <c r="CD512" s="356"/>
      <c r="CF512" s="300"/>
      <c r="CG512" s="267"/>
      <c r="CH512" s="356"/>
      <c r="CJ512" s="300"/>
      <c r="CK512" s="267"/>
      <c r="CL512" s="356"/>
      <c r="CO512"/>
    </row>
    <row r="513" spans="1:93" ht="15" customHeight="1" outlineLevel="2">
      <c r="A513" s="193" t="s">
        <v>15</v>
      </c>
      <c r="B513" s="192">
        <v>91834</v>
      </c>
      <c r="C513" s="13" t="s">
        <v>13750</v>
      </c>
      <c r="D513" s="593" t="str">
        <f>IF(B513="","",IFERROR(VLOOKUP(B513,'SINAPI12-24'!$A$5:$H$17812,2,FALSE),VLOOKUP(ORÇAMENTO!B513,COMPOSIÇÕES!$A$9:$G$412,3,FALSE)))</f>
        <v>ELETRODUTO FLEXÍVEL CORRUGADO, PVC, DN 25 MM (3/4"), PARA CIRCUITOS TERMINAIS, INSTALADO EM FORRO - FORNECIMENTO E INSTALAÇÃO. AF_03/2023_PA</v>
      </c>
      <c r="E513" s="614" t="str">
        <f>IF(B513="","",IFERROR(VLOOKUP(B513,'SINAPI12-24'!$A$5:$H$17812,3,FALSE),VLOOKUP(ORÇAMENTO!B513,COMPOSIÇÕES!$A$9:$G$412,4,FALSE)))</f>
        <v>M</v>
      </c>
      <c r="F513" s="112">
        <v>209.15</v>
      </c>
      <c r="G513" s="615"/>
      <c r="H513" s="110">
        <v>0.29310000000000003</v>
      </c>
      <c r="I513" s="104">
        <f t="shared" ref="I513:I518" si="388">TRUNC(((G513*$H$37)+G513),2)</f>
        <v>0</v>
      </c>
      <c r="J513" s="471">
        <f t="shared" si="375"/>
        <v>0</v>
      </c>
      <c r="K513" s="890"/>
      <c r="L513" s="69"/>
      <c r="M513" s="114"/>
      <c r="N513" s="336"/>
      <c r="O513" s="277"/>
      <c r="P513" s="69"/>
      <c r="Q513" s="114"/>
      <c r="R513" s="336"/>
      <c r="S513" s="330"/>
      <c r="T513" s="353"/>
      <c r="U513" s="114"/>
      <c r="V513" s="361"/>
      <c r="W513" s="21"/>
      <c r="X513" s="353"/>
      <c r="Y513" s="167"/>
      <c r="Z513" s="338"/>
      <c r="AA513" s="277"/>
      <c r="AB513" s="353"/>
      <c r="AC513" s="167"/>
      <c r="AD513" s="338"/>
      <c r="AE513" s="277"/>
      <c r="AF513" s="69"/>
      <c r="AG513" s="114"/>
      <c r="AH513" s="336"/>
      <c r="AI513" s="277"/>
      <c r="AJ513" s="69"/>
      <c r="AK513" s="114"/>
      <c r="AL513" s="336"/>
      <c r="AM513" s="151"/>
      <c r="AN513" s="69"/>
      <c r="AO513" s="114"/>
      <c r="AP513" s="336"/>
      <c r="AQ513" s="151"/>
      <c r="AR513" s="69"/>
      <c r="AS513" s="114"/>
      <c r="AT513" s="336"/>
      <c r="AU513" s="151"/>
      <c r="AV513" s="362"/>
      <c r="AW513" s="114"/>
      <c r="AX513" s="478"/>
      <c r="AY513" s="151"/>
      <c r="AZ513" s="296"/>
      <c r="BA513" s="114"/>
      <c r="BB513" s="478"/>
      <c r="BC513" s="151"/>
      <c r="BD513" s="69"/>
      <c r="BE513" s="114">
        <f t="shared" si="353"/>
        <v>0</v>
      </c>
      <c r="BF513" s="336">
        <f t="shared" si="378"/>
        <v>0</v>
      </c>
      <c r="BG513" s="163"/>
      <c r="BH513" s="69"/>
      <c r="BI513" s="114">
        <f t="shared" si="354"/>
        <v>0</v>
      </c>
      <c r="BJ513" s="336">
        <f t="shared" si="355"/>
        <v>0</v>
      </c>
      <c r="BL513" s="69"/>
      <c r="BM513" s="114">
        <f t="shared" ref="BM513:BM518" si="389">TRUNC(BL513*M513,2)</f>
        <v>0</v>
      </c>
      <c r="BN513" s="336">
        <f t="shared" ref="BN513:BN518" si="390">BL513/($F513-$X513-$AZ513)</f>
        <v>0</v>
      </c>
      <c r="BP513" s="69">
        <f t="shared" si="356"/>
        <v>0</v>
      </c>
      <c r="BQ513" s="114">
        <f t="shared" si="357"/>
        <v>0</v>
      </c>
      <c r="BR513" s="336">
        <f t="shared" si="358"/>
        <v>0</v>
      </c>
      <c r="BT513" s="69"/>
      <c r="BU513" s="114">
        <f t="shared" si="359"/>
        <v>0</v>
      </c>
      <c r="BV513" s="336">
        <f t="shared" si="360"/>
        <v>0</v>
      </c>
      <c r="BX513" s="309">
        <f t="shared" si="361"/>
        <v>0</v>
      </c>
      <c r="BY513" s="114">
        <f t="shared" si="362"/>
        <v>0</v>
      </c>
      <c r="BZ513" s="336">
        <v>0</v>
      </c>
      <c r="CB513" s="309">
        <f t="shared" si="363"/>
        <v>0</v>
      </c>
      <c r="CC513" s="114">
        <f t="shared" si="364"/>
        <v>0</v>
      </c>
      <c r="CD513" s="336">
        <v>0</v>
      </c>
      <c r="CF513" s="309">
        <v>0</v>
      </c>
      <c r="CG513" s="114">
        <v>0</v>
      </c>
      <c r="CH513" s="336">
        <v>0</v>
      </c>
      <c r="CJ513" s="309">
        <v>0</v>
      </c>
      <c r="CK513" s="114">
        <v>0</v>
      </c>
      <c r="CL513" s="336">
        <v>0</v>
      </c>
      <c r="CO513"/>
    </row>
    <row r="514" spans="1:93" ht="15" customHeight="1" outlineLevel="2">
      <c r="A514" s="193" t="s">
        <v>13403</v>
      </c>
      <c r="B514" s="194" t="s">
        <v>13778</v>
      </c>
      <c r="C514" s="13" t="s">
        <v>13751</v>
      </c>
      <c r="D514" s="593" t="str">
        <f>IF(B514="","",IFERROR(VLOOKUP(B514,'SINAPI12-24'!$A$5:$H$17812,2,FALSE),VLOOKUP(ORÇAMENTO!B514,COMPOSIÇÕES!$A$9:$G$596,3,FALSE)))</f>
        <v xml:space="preserve">MASSA CORRIDA PARA SUPERFICIES DE AMBIENTES INTERNOS                                                                                                                                                                                                           </v>
      </c>
      <c r="E514" s="614" t="str">
        <f>IF(B514="","",IFERROR(VLOOKUP(B514,'SINAPI12-24'!$A$5:$H$17812,3,FALSE),VLOOKUP(ORÇAMENTO!B514,COMPOSIÇÕES!$A$9:$G$596,4,FALSE)))</f>
        <v>M2</v>
      </c>
      <c r="F514" s="112">
        <v>63.3</v>
      </c>
      <c r="G514" s="615"/>
      <c r="H514" s="110">
        <v>0.29310000000000003</v>
      </c>
      <c r="I514" s="104">
        <f t="shared" si="388"/>
        <v>0</v>
      </c>
      <c r="J514" s="471">
        <f t="shared" si="375"/>
        <v>0</v>
      </c>
      <c r="K514" s="890"/>
      <c r="L514" s="66"/>
      <c r="M514" s="170"/>
      <c r="N514" s="339"/>
      <c r="O514" s="277"/>
      <c r="P514" s="66"/>
      <c r="Q514" s="170"/>
      <c r="R514" s="339"/>
      <c r="S514" s="330"/>
      <c r="T514" s="354"/>
      <c r="U514" s="170"/>
      <c r="V514" s="363"/>
      <c r="W514" s="21"/>
      <c r="X514" s="354"/>
      <c r="Y514" s="168"/>
      <c r="Z514" s="341"/>
      <c r="AA514" s="277"/>
      <c r="AB514" s="354"/>
      <c r="AC514" s="168"/>
      <c r="AD514" s="341"/>
      <c r="AE514" s="277"/>
      <c r="AF514" s="66"/>
      <c r="AG514" s="170"/>
      <c r="AH514" s="339"/>
      <c r="AI514" s="277"/>
      <c r="AJ514" s="66"/>
      <c r="AK514" s="170"/>
      <c r="AL514" s="339"/>
      <c r="AM514" s="151"/>
      <c r="AN514" s="66"/>
      <c r="AO514" s="170"/>
      <c r="AP514" s="339"/>
      <c r="AQ514" s="151"/>
      <c r="AR514" s="66"/>
      <c r="AS514" s="170"/>
      <c r="AT514" s="339"/>
      <c r="AU514" s="151"/>
      <c r="AV514" s="364"/>
      <c r="AW514" s="170"/>
      <c r="AX514" s="479"/>
      <c r="AY514" s="151"/>
      <c r="AZ514" s="297"/>
      <c r="BA514" s="170"/>
      <c r="BB514" s="479"/>
      <c r="BC514" s="151"/>
      <c r="BD514" s="66"/>
      <c r="BE514" s="170">
        <f t="shared" si="353"/>
        <v>0</v>
      </c>
      <c r="BF514" s="339">
        <f t="shared" si="378"/>
        <v>0</v>
      </c>
      <c r="BG514" s="163"/>
      <c r="BH514" s="66"/>
      <c r="BI514" s="170">
        <f t="shared" si="354"/>
        <v>0</v>
      </c>
      <c r="BJ514" s="339">
        <f t="shared" si="355"/>
        <v>0</v>
      </c>
      <c r="BL514" s="66"/>
      <c r="BM514" s="170">
        <f t="shared" si="389"/>
        <v>0</v>
      </c>
      <c r="BN514" s="339">
        <f t="shared" si="390"/>
        <v>0</v>
      </c>
      <c r="BP514" s="66">
        <f t="shared" si="356"/>
        <v>0</v>
      </c>
      <c r="BQ514" s="170">
        <f t="shared" si="357"/>
        <v>0</v>
      </c>
      <c r="BR514" s="339">
        <f t="shared" si="358"/>
        <v>0</v>
      </c>
      <c r="BT514" s="66"/>
      <c r="BU514" s="170">
        <f t="shared" si="359"/>
        <v>0</v>
      </c>
      <c r="BV514" s="339">
        <f t="shared" si="360"/>
        <v>0</v>
      </c>
      <c r="BX514" s="418">
        <f t="shared" si="361"/>
        <v>0</v>
      </c>
      <c r="BY514" s="170">
        <f t="shared" si="362"/>
        <v>0</v>
      </c>
      <c r="BZ514" s="339">
        <v>0</v>
      </c>
      <c r="CB514" s="418">
        <f t="shared" si="363"/>
        <v>0</v>
      </c>
      <c r="CC514" s="170">
        <f t="shared" si="364"/>
        <v>0</v>
      </c>
      <c r="CD514" s="339">
        <v>0</v>
      </c>
      <c r="CF514" s="418">
        <v>0</v>
      </c>
      <c r="CG514" s="170">
        <v>0</v>
      </c>
      <c r="CH514" s="339">
        <v>0</v>
      </c>
      <c r="CJ514" s="418">
        <v>0</v>
      </c>
      <c r="CK514" s="170">
        <v>0</v>
      </c>
      <c r="CL514" s="339">
        <v>0</v>
      </c>
      <c r="CO514"/>
    </row>
    <row r="515" spans="1:93" ht="15" customHeight="1" outlineLevel="2">
      <c r="A515" s="193" t="s">
        <v>15</v>
      </c>
      <c r="B515" s="192">
        <v>91836</v>
      </c>
      <c r="C515" s="13" t="s">
        <v>13752</v>
      </c>
      <c r="D515" s="593" t="str">
        <f>IF(B515="","",IFERROR(VLOOKUP(B515,'SINAPI12-24'!$A$5:$H$17812,2,FALSE),VLOOKUP(ORÇAMENTO!B515,COMPOSIÇÕES!$A$9:$G$412,3,FALSE)))</f>
        <v>ELETRODUTO FLEXÍVEL CORRUGADO, PVC, DN 32 MM (1"), PARA CIRCUITOS TERMINAIS, INSTALADO EM FORRO - FORNECIMENTO E INSTALAÇÃO. AF_03/2023_PA</v>
      </c>
      <c r="E515" s="614" t="str">
        <f>IF(B515="","",IFERROR(VLOOKUP(B515,'SINAPI12-24'!$A$5:$H$17812,3,FALSE),VLOOKUP(ORÇAMENTO!B515,COMPOSIÇÕES!$A$9:$G$412,4,FALSE)))</f>
        <v>M</v>
      </c>
      <c r="F515" s="112">
        <v>2</v>
      </c>
      <c r="G515" s="615"/>
      <c r="H515" s="110">
        <v>0.29310000000000003</v>
      </c>
      <c r="I515" s="104">
        <f t="shared" si="388"/>
        <v>0</v>
      </c>
      <c r="J515" s="471">
        <f t="shared" si="375"/>
        <v>0</v>
      </c>
      <c r="K515" s="890"/>
      <c r="L515" s="66"/>
      <c r="M515" s="170"/>
      <c r="N515" s="339"/>
      <c r="O515" s="277"/>
      <c r="P515" s="66"/>
      <c r="Q515" s="170"/>
      <c r="R515" s="339"/>
      <c r="S515" s="330"/>
      <c r="T515" s="354"/>
      <c r="U515" s="170"/>
      <c r="V515" s="363"/>
      <c r="W515" s="21"/>
      <c r="X515" s="354"/>
      <c r="Y515" s="168"/>
      <c r="Z515" s="341"/>
      <c r="AA515" s="277"/>
      <c r="AB515" s="354"/>
      <c r="AC515" s="168"/>
      <c r="AD515" s="341"/>
      <c r="AE515" s="277"/>
      <c r="AF515" s="66"/>
      <c r="AG515" s="170"/>
      <c r="AH515" s="339"/>
      <c r="AI515" s="277"/>
      <c r="AJ515" s="66"/>
      <c r="AK515" s="170"/>
      <c r="AL515" s="339"/>
      <c r="AM515" s="151"/>
      <c r="AN515" s="66"/>
      <c r="AO515" s="170"/>
      <c r="AP515" s="339"/>
      <c r="AQ515" s="151"/>
      <c r="AR515" s="66"/>
      <c r="AS515" s="170"/>
      <c r="AT515" s="339"/>
      <c r="AU515" s="151"/>
      <c r="AV515" s="364"/>
      <c r="AW515" s="170"/>
      <c r="AX515" s="479"/>
      <c r="AY515" s="151"/>
      <c r="AZ515" s="297"/>
      <c r="BA515" s="170"/>
      <c r="BB515" s="479"/>
      <c r="BC515" s="151"/>
      <c r="BD515" s="66"/>
      <c r="BE515" s="170">
        <f t="shared" si="353"/>
        <v>0</v>
      </c>
      <c r="BF515" s="339">
        <f t="shared" si="378"/>
        <v>0</v>
      </c>
      <c r="BG515" s="163"/>
      <c r="BH515" s="66"/>
      <c r="BI515" s="170">
        <f t="shared" si="354"/>
        <v>0</v>
      </c>
      <c r="BJ515" s="339">
        <f t="shared" si="355"/>
        <v>0</v>
      </c>
      <c r="BL515" s="66"/>
      <c r="BM515" s="170">
        <f t="shared" si="389"/>
        <v>0</v>
      </c>
      <c r="BN515" s="339">
        <f t="shared" si="390"/>
        <v>0</v>
      </c>
      <c r="BP515" s="66">
        <f t="shared" si="356"/>
        <v>0</v>
      </c>
      <c r="BQ515" s="170">
        <f t="shared" si="357"/>
        <v>0</v>
      </c>
      <c r="BR515" s="339">
        <f t="shared" si="358"/>
        <v>0</v>
      </c>
      <c r="BT515" s="66"/>
      <c r="BU515" s="170">
        <f t="shared" si="359"/>
        <v>0</v>
      </c>
      <c r="BV515" s="339">
        <f t="shared" si="360"/>
        <v>0</v>
      </c>
      <c r="BX515" s="418">
        <f t="shared" si="361"/>
        <v>0</v>
      </c>
      <c r="BY515" s="170">
        <f t="shared" si="362"/>
        <v>0</v>
      </c>
      <c r="BZ515" s="339">
        <v>0</v>
      </c>
      <c r="CB515" s="418">
        <f t="shared" si="363"/>
        <v>0</v>
      </c>
      <c r="CC515" s="170">
        <f t="shared" si="364"/>
        <v>0</v>
      </c>
      <c r="CD515" s="339">
        <v>0</v>
      </c>
      <c r="CF515" s="418">
        <v>0</v>
      </c>
      <c r="CG515" s="170">
        <v>0</v>
      </c>
      <c r="CH515" s="339">
        <v>0</v>
      </c>
      <c r="CJ515" s="418">
        <v>0</v>
      </c>
      <c r="CK515" s="170">
        <v>0</v>
      </c>
      <c r="CL515" s="339">
        <v>0</v>
      </c>
      <c r="CO515"/>
    </row>
    <row r="516" spans="1:93" ht="15" customHeight="1" outlineLevel="2">
      <c r="A516" s="193" t="s">
        <v>15</v>
      </c>
      <c r="B516" s="192">
        <v>91869</v>
      </c>
      <c r="C516" s="13" t="s">
        <v>13753</v>
      </c>
      <c r="D516" s="593" t="str">
        <f>IF(B516="","",IFERROR(VLOOKUP(B516,'SINAPI12-24'!$A$5:$H$17812,2,FALSE),VLOOKUP(ORÇAMENTO!B516,COMPOSIÇÕES!$A$9:$G$412,3,FALSE)))</f>
        <v>ELETRODUTO RÍGIDO ROSCÁVEL, PVC, DN 40 MM (1 1/4"), PARA CIRCUITOS TERMINAIS, INSTALADO EM LAJE - FORNECIMENTO E INSTALAÇÃO. AF_03/2023</v>
      </c>
      <c r="E516" s="614" t="str">
        <f>IF(B516="","",IFERROR(VLOOKUP(B516,'SINAPI12-24'!$A$5:$H$17812,3,FALSE),VLOOKUP(ORÇAMENTO!B516,COMPOSIÇÕES!$A$9:$G$412,4,FALSE)))</f>
        <v>M</v>
      </c>
      <c r="F516" s="112">
        <v>4.2</v>
      </c>
      <c r="G516" s="615"/>
      <c r="H516" s="110">
        <v>0.29310000000000003</v>
      </c>
      <c r="I516" s="104">
        <f t="shared" si="388"/>
        <v>0</v>
      </c>
      <c r="J516" s="471">
        <f t="shared" si="375"/>
        <v>0</v>
      </c>
      <c r="K516" s="890"/>
      <c r="L516" s="66"/>
      <c r="M516" s="170"/>
      <c r="N516" s="339"/>
      <c r="O516" s="277"/>
      <c r="P516" s="66"/>
      <c r="Q516" s="170"/>
      <c r="R516" s="339"/>
      <c r="S516" s="330"/>
      <c r="T516" s="354"/>
      <c r="U516" s="170"/>
      <c r="V516" s="363"/>
      <c r="W516" s="21"/>
      <c r="X516" s="354"/>
      <c r="Y516" s="168"/>
      <c r="Z516" s="341"/>
      <c r="AA516" s="277"/>
      <c r="AB516" s="354"/>
      <c r="AC516" s="168"/>
      <c r="AD516" s="341"/>
      <c r="AE516" s="277"/>
      <c r="AF516" s="66"/>
      <c r="AG516" s="170"/>
      <c r="AH516" s="339"/>
      <c r="AI516" s="277"/>
      <c r="AJ516" s="66"/>
      <c r="AK516" s="170"/>
      <c r="AL516" s="339"/>
      <c r="AM516" s="151"/>
      <c r="AN516" s="66"/>
      <c r="AO516" s="170"/>
      <c r="AP516" s="339"/>
      <c r="AQ516" s="151"/>
      <c r="AR516" s="66"/>
      <c r="AS516" s="170"/>
      <c r="AT516" s="339"/>
      <c r="AU516" s="151"/>
      <c r="AV516" s="364"/>
      <c r="AW516" s="170"/>
      <c r="AX516" s="479"/>
      <c r="AY516" s="151"/>
      <c r="AZ516" s="297"/>
      <c r="BA516" s="170"/>
      <c r="BB516" s="479"/>
      <c r="BC516" s="151"/>
      <c r="BD516" s="66"/>
      <c r="BE516" s="170">
        <f t="shared" si="353"/>
        <v>0</v>
      </c>
      <c r="BF516" s="339">
        <f t="shared" si="378"/>
        <v>0</v>
      </c>
      <c r="BG516" s="163"/>
      <c r="BH516" s="66"/>
      <c r="BI516" s="170">
        <f t="shared" si="354"/>
        <v>0</v>
      </c>
      <c r="BJ516" s="339">
        <f t="shared" si="355"/>
        <v>0</v>
      </c>
      <c r="BL516" s="66"/>
      <c r="BM516" s="170">
        <f t="shared" si="389"/>
        <v>0</v>
      </c>
      <c r="BN516" s="339">
        <f t="shared" si="390"/>
        <v>0</v>
      </c>
      <c r="BP516" s="66">
        <f t="shared" si="356"/>
        <v>0</v>
      </c>
      <c r="BQ516" s="170">
        <f t="shared" si="357"/>
        <v>0</v>
      </c>
      <c r="BR516" s="339">
        <f t="shared" si="358"/>
        <v>0</v>
      </c>
      <c r="BT516" s="66"/>
      <c r="BU516" s="170">
        <f t="shared" si="359"/>
        <v>0</v>
      </c>
      <c r="BV516" s="339">
        <f t="shared" si="360"/>
        <v>0</v>
      </c>
      <c r="BX516" s="418">
        <f t="shared" si="361"/>
        <v>0</v>
      </c>
      <c r="BY516" s="170">
        <f t="shared" si="362"/>
        <v>0</v>
      </c>
      <c r="BZ516" s="339">
        <v>0</v>
      </c>
      <c r="CB516" s="418">
        <f t="shared" si="363"/>
        <v>0</v>
      </c>
      <c r="CC516" s="170">
        <f t="shared" si="364"/>
        <v>0</v>
      </c>
      <c r="CD516" s="339">
        <v>0</v>
      </c>
      <c r="CF516" s="418">
        <v>0</v>
      </c>
      <c r="CG516" s="170">
        <v>0</v>
      </c>
      <c r="CH516" s="339">
        <v>0</v>
      </c>
      <c r="CJ516" s="418">
        <v>0</v>
      </c>
      <c r="CK516" s="170">
        <v>0</v>
      </c>
      <c r="CL516" s="339">
        <v>0</v>
      </c>
      <c r="CO516"/>
    </row>
    <row r="517" spans="1:93" ht="15" customHeight="1" outlineLevel="2">
      <c r="A517" s="193" t="s">
        <v>106</v>
      </c>
      <c r="B517" s="194">
        <v>13612</v>
      </c>
      <c r="C517" s="13" t="s">
        <v>13754</v>
      </c>
      <c r="D517" s="593" t="s">
        <v>13453</v>
      </c>
      <c r="E517" s="614" t="s">
        <v>67</v>
      </c>
      <c r="F517" s="112">
        <v>5</v>
      </c>
      <c r="G517" s="615"/>
      <c r="H517" s="110">
        <v>0.29310000000000003</v>
      </c>
      <c r="I517" s="104">
        <f t="shared" si="388"/>
        <v>0</v>
      </c>
      <c r="J517" s="471">
        <f t="shared" si="375"/>
        <v>0</v>
      </c>
      <c r="K517" s="890"/>
      <c r="L517" s="66"/>
      <c r="M517" s="170"/>
      <c r="N517" s="339"/>
      <c r="O517" s="277"/>
      <c r="P517" s="66"/>
      <c r="Q517" s="170"/>
      <c r="R517" s="339"/>
      <c r="S517" s="330"/>
      <c r="T517" s="354"/>
      <c r="U517" s="170"/>
      <c r="V517" s="363"/>
      <c r="W517" s="21"/>
      <c r="X517" s="354"/>
      <c r="Y517" s="168"/>
      <c r="Z517" s="341"/>
      <c r="AA517" s="277"/>
      <c r="AB517" s="354"/>
      <c r="AC517" s="168"/>
      <c r="AD517" s="341"/>
      <c r="AE517" s="277"/>
      <c r="AF517" s="66"/>
      <c r="AG517" s="170"/>
      <c r="AH517" s="339"/>
      <c r="AI517" s="277"/>
      <c r="AJ517" s="66"/>
      <c r="AK517" s="170"/>
      <c r="AL517" s="339"/>
      <c r="AM517" s="151"/>
      <c r="AN517" s="66"/>
      <c r="AO517" s="170"/>
      <c r="AP517" s="339"/>
      <c r="AQ517" s="151"/>
      <c r="AR517" s="66"/>
      <c r="AS517" s="170"/>
      <c r="AT517" s="339"/>
      <c r="AU517" s="151"/>
      <c r="AV517" s="364"/>
      <c r="AW517" s="170"/>
      <c r="AX517" s="479"/>
      <c r="AY517" s="151"/>
      <c r="AZ517" s="297"/>
      <c r="BA517" s="170"/>
      <c r="BB517" s="479"/>
      <c r="BC517" s="151"/>
      <c r="BD517" s="66"/>
      <c r="BE517" s="170">
        <f t="shared" si="353"/>
        <v>0</v>
      </c>
      <c r="BF517" s="339">
        <f t="shared" si="378"/>
        <v>0</v>
      </c>
      <c r="BG517" s="163"/>
      <c r="BH517" s="66"/>
      <c r="BI517" s="170">
        <f t="shared" si="354"/>
        <v>0</v>
      </c>
      <c r="BJ517" s="339">
        <f t="shared" si="355"/>
        <v>0</v>
      </c>
      <c r="BL517" s="66"/>
      <c r="BM517" s="170">
        <f t="shared" si="389"/>
        <v>0</v>
      </c>
      <c r="BN517" s="339">
        <f t="shared" si="390"/>
        <v>0</v>
      </c>
      <c r="BP517" s="66">
        <f t="shared" si="356"/>
        <v>0</v>
      </c>
      <c r="BQ517" s="170">
        <f t="shared" si="357"/>
        <v>0</v>
      </c>
      <c r="BR517" s="339">
        <f t="shared" si="358"/>
        <v>0</v>
      </c>
      <c r="BT517" s="66"/>
      <c r="BU517" s="170">
        <f t="shared" si="359"/>
        <v>0</v>
      </c>
      <c r="BV517" s="339">
        <f t="shared" si="360"/>
        <v>0</v>
      </c>
      <c r="BX517" s="418">
        <f t="shared" si="361"/>
        <v>0</v>
      </c>
      <c r="BY517" s="170">
        <f t="shared" si="362"/>
        <v>0</v>
      </c>
      <c r="BZ517" s="339">
        <v>0</v>
      </c>
      <c r="CB517" s="418">
        <f t="shared" si="363"/>
        <v>0</v>
      </c>
      <c r="CC517" s="170">
        <f t="shared" si="364"/>
        <v>0</v>
      </c>
      <c r="CD517" s="339">
        <v>0</v>
      </c>
      <c r="CF517" s="418">
        <v>0</v>
      </c>
      <c r="CG517" s="170">
        <v>0</v>
      </c>
      <c r="CH517" s="339">
        <v>0</v>
      </c>
      <c r="CJ517" s="418">
        <v>0</v>
      </c>
      <c r="CK517" s="170">
        <v>0</v>
      </c>
      <c r="CL517" s="339">
        <v>0</v>
      </c>
    </row>
    <row r="518" spans="1:93" ht="15" customHeight="1" outlineLevel="2">
      <c r="A518" s="193" t="s">
        <v>349</v>
      </c>
      <c r="B518" s="194" t="s">
        <v>13455</v>
      </c>
      <c r="C518" s="13" t="s">
        <v>13755</v>
      </c>
      <c r="D518" s="593" t="s">
        <v>13456</v>
      </c>
      <c r="E518" s="614" t="s">
        <v>67</v>
      </c>
      <c r="F518" s="112">
        <v>68.8</v>
      </c>
      <c r="G518" s="615"/>
      <c r="H518" s="110">
        <v>0.29310000000000003</v>
      </c>
      <c r="I518" s="104">
        <f t="shared" si="388"/>
        <v>0</v>
      </c>
      <c r="J518" s="471">
        <f t="shared" si="375"/>
        <v>0</v>
      </c>
      <c r="K518" s="890"/>
      <c r="L518" s="66"/>
      <c r="M518" s="170"/>
      <c r="N518" s="339"/>
      <c r="O518" s="277"/>
      <c r="P518" s="66"/>
      <c r="Q518" s="170"/>
      <c r="R518" s="339"/>
      <c r="S518" s="330"/>
      <c r="T518" s="354"/>
      <c r="U518" s="170"/>
      <c r="V518" s="363"/>
      <c r="W518" s="21"/>
      <c r="X518" s="354"/>
      <c r="Y518" s="168"/>
      <c r="Z518" s="341"/>
      <c r="AA518" s="277"/>
      <c r="AB518" s="354"/>
      <c r="AC518" s="168"/>
      <c r="AD518" s="341"/>
      <c r="AE518" s="277"/>
      <c r="AF518" s="66"/>
      <c r="AG518" s="170"/>
      <c r="AH518" s="339"/>
      <c r="AI518" s="277"/>
      <c r="AJ518" s="66"/>
      <c r="AK518" s="170"/>
      <c r="AL518" s="339"/>
      <c r="AM518" s="151"/>
      <c r="AN518" s="66"/>
      <c r="AO518" s="170"/>
      <c r="AP518" s="339"/>
      <c r="AQ518" s="151"/>
      <c r="AR518" s="66"/>
      <c r="AS518" s="170"/>
      <c r="AT518" s="339"/>
      <c r="AU518" s="151"/>
      <c r="AV518" s="364"/>
      <c r="AW518" s="170"/>
      <c r="AX518" s="479"/>
      <c r="AY518" s="151"/>
      <c r="AZ518" s="297"/>
      <c r="BA518" s="170"/>
      <c r="BB518" s="479"/>
      <c r="BC518" s="151"/>
      <c r="BD518" s="66"/>
      <c r="BE518" s="170">
        <f t="shared" si="353"/>
        <v>0</v>
      </c>
      <c r="BF518" s="339">
        <f t="shared" si="378"/>
        <v>0</v>
      </c>
      <c r="BG518" s="163"/>
      <c r="BH518" s="66"/>
      <c r="BI518" s="170">
        <f t="shared" si="354"/>
        <v>0</v>
      </c>
      <c r="BJ518" s="339">
        <f t="shared" si="355"/>
        <v>0</v>
      </c>
      <c r="BL518" s="66"/>
      <c r="BM518" s="170">
        <f t="shared" si="389"/>
        <v>0</v>
      </c>
      <c r="BN518" s="339">
        <f t="shared" si="390"/>
        <v>0</v>
      </c>
      <c r="BP518" s="66">
        <f t="shared" si="356"/>
        <v>0</v>
      </c>
      <c r="BQ518" s="170">
        <f t="shared" si="357"/>
        <v>0</v>
      </c>
      <c r="BR518" s="339">
        <f t="shared" si="358"/>
        <v>0</v>
      </c>
      <c r="BT518" s="66"/>
      <c r="BU518" s="170">
        <f t="shared" si="359"/>
        <v>0</v>
      </c>
      <c r="BV518" s="339">
        <f t="shared" si="360"/>
        <v>0</v>
      </c>
      <c r="BX518" s="418">
        <f t="shared" si="361"/>
        <v>0</v>
      </c>
      <c r="BY518" s="170">
        <f t="shared" si="362"/>
        <v>0</v>
      </c>
      <c r="BZ518" s="339">
        <v>0</v>
      </c>
      <c r="CB518" s="418">
        <f t="shared" si="363"/>
        <v>0</v>
      </c>
      <c r="CC518" s="170">
        <f t="shared" si="364"/>
        <v>0</v>
      </c>
      <c r="CD518" s="339">
        <v>0</v>
      </c>
      <c r="CF518" s="418">
        <v>0</v>
      </c>
      <c r="CG518" s="170">
        <v>0</v>
      </c>
      <c r="CH518" s="339">
        <v>0</v>
      </c>
      <c r="CJ518" s="418">
        <v>0</v>
      </c>
      <c r="CK518" s="170">
        <v>0</v>
      </c>
      <c r="CL518" s="339">
        <v>0</v>
      </c>
    </row>
    <row r="519" spans="1:93" ht="15" customHeight="1">
      <c r="A519" s="453"/>
      <c r="B519" s="454"/>
      <c r="C519" s="455">
        <v>23</v>
      </c>
      <c r="D519" s="592" t="s">
        <v>451</v>
      </c>
      <c r="E519" s="455"/>
      <c r="F519" s="455"/>
      <c r="G519" s="456"/>
      <c r="H519" s="457"/>
      <c r="I519" s="458"/>
      <c r="J519" s="459">
        <f>SUM(J520:J521)</f>
        <v>0</v>
      </c>
      <c r="K519" s="890"/>
      <c r="L519" s="264"/>
      <c r="M519" s="265"/>
      <c r="N519" s="329"/>
      <c r="O519" s="277"/>
      <c r="P519" s="264"/>
      <c r="Q519" s="265"/>
      <c r="R519" s="329"/>
      <c r="S519" s="351"/>
      <c r="T519" s="299"/>
      <c r="U519" s="367"/>
      <c r="V519" s="368"/>
      <c r="W519" s="21"/>
      <c r="X519" s="299"/>
      <c r="Y519" s="352"/>
      <c r="Z519" s="333"/>
      <c r="AA519" s="277"/>
      <c r="AB519" s="299"/>
      <c r="AC519" s="352"/>
      <c r="AD519" s="333"/>
      <c r="AE519" s="277"/>
      <c r="AF519" s="264"/>
      <c r="AG519" s="265"/>
      <c r="AH519" s="329"/>
      <c r="AI519" s="277"/>
      <c r="AJ519" s="264"/>
      <c r="AK519" s="265"/>
      <c r="AL519" s="329"/>
      <c r="AM519" s="151"/>
      <c r="AN519" s="264"/>
      <c r="AO519" s="265"/>
      <c r="AP519" s="329"/>
      <c r="AQ519" s="151"/>
      <c r="AR519" s="264"/>
      <c r="AS519" s="265"/>
      <c r="AT519" s="329"/>
      <c r="AU519" s="151"/>
      <c r="AV519" s="299"/>
      <c r="AW519" s="367"/>
      <c r="AX519" s="481"/>
      <c r="AY519" s="320"/>
      <c r="AZ519" s="299"/>
      <c r="BA519" s="367"/>
      <c r="BB519" s="481"/>
      <c r="BC519" s="320"/>
      <c r="BD519" s="264"/>
      <c r="BE519" s="265"/>
      <c r="BF519" s="329"/>
      <c r="BG519" s="163"/>
      <c r="BH519" s="264"/>
      <c r="BI519" s="265"/>
      <c r="BJ519" s="329"/>
      <c r="BL519" s="264"/>
      <c r="BM519" s="265"/>
      <c r="BN519" s="329"/>
      <c r="BP519" s="288"/>
      <c r="BQ519" s="289"/>
      <c r="BR519" s="335"/>
      <c r="BT519" s="288"/>
      <c r="BU519" s="289"/>
      <c r="BV519" s="335"/>
      <c r="BX519" s="299"/>
      <c r="BY519" s="367"/>
      <c r="BZ519" s="411"/>
      <c r="CB519" s="299"/>
      <c r="CC519" s="367"/>
      <c r="CD519" s="411"/>
      <c r="CF519" s="299"/>
      <c r="CG519" s="367"/>
      <c r="CH519" s="411"/>
      <c r="CJ519" s="299"/>
      <c r="CK519" s="367"/>
      <c r="CL519" s="411"/>
    </row>
    <row r="520" spans="1:93" ht="15" customHeight="1" outlineLevel="1">
      <c r="A520" s="193" t="s">
        <v>106</v>
      </c>
      <c r="B520" s="194">
        <v>13373</v>
      </c>
      <c r="C520" s="13" t="s">
        <v>458</v>
      </c>
      <c r="D520" s="593" t="s">
        <v>13852</v>
      </c>
      <c r="E520" s="614" t="s">
        <v>123</v>
      </c>
      <c r="F520" s="112">
        <v>1</v>
      </c>
      <c r="G520" s="615"/>
      <c r="H520" s="110">
        <v>0.29310000000000003</v>
      </c>
      <c r="I520" s="104">
        <f t="shared" ref="I520:I521" si="391">TRUNC(((G520*$H$37)+G520),2)</f>
        <v>0</v>
      </c>
      <c r="J520" s="471">
        <f t="shared" si="375"/>
        <v>0</v>
      </c>
      <c r="K520" s="890"/>
      <c r="L520" s="69"/>
      <c r="M520" s="114"/>
      <c r="N520" s="336"/>
      <c r="O520" s="277"/>
      <c r="P520" s="69"/>
      <c r="Q520" s="114"/>
      <c r="R520" s="336"/>
      <c r="S520" s="330"/>
      <c r="T520" s="353"/>
      <c r="U520" s="114"/>
      <c r="V520" s="361"/>
      <c r="W520" s="21"/>
      <c r="X520" s="353"/>
      <c r="Y520" s="167"/>
      <c r="Z520" s="338"/>
      <c r="AA520" s="277"/>
      <c r="AB520" s="353"/>
      <c r="AC520" s="167"/>
      <c r="AD520" s="338"/>
      <c r="AE520" s="277"/>
      <c r="AF520" s="69"/>
      <c r="AG520" s="114"/>
      <c r="AH520" s="336"/>
      <c r="AI520" s="277"/>
      <c r="AJ520" s="69"/>
      <c r="AK520" s="114"/>
      <c r="AL520" s="336"/>
      <c r="AM520" s="151"/>
      <c r="AN520" s="69"/>
      <c r="AO520" s="114"/>
      <c r="AP520" s="336"/>
      <c r="AQ520" s="151"/>
      <c r="AR520" s="69"/>
      <c r="AS520" s="114"/>
      <c r="AT520" s="336"/>
      <c r="AU520" s="151"/>
      <c r="AV520" s="362"/>
      <c r="AW520" s="114"/>
      <c r="AX520" s="478"/>
      <c r="AY520" s="151"/>
      <c r="AZ520" s="296"/>
      <c r="BA520" s="114"/>
      <c r="BB520" s="478"/>
      <c r="BC520" s="151"/>
      <c r="BD520" s="69"/>
      <c r="BE520" s="114">
        <f t="shared" si="353"/>
        <v>0</v>
      </c>
      <c r="BF520" s="336">
        <f t="shared" si="378"/>
        <v>0</v>
      </c>
      <c r="BG520" s="163"/>
      <c r="BH520" s="69"/>
      <c r="BI520" s="114">
        <f t="shared" si="354"/>
        <v>0</v>
      </c>
      <c r="BJ520" s="336">
        <f t="shared" si="355"/>
        <v>0</v>
      </c>
      <c r="BL520" s="69"/>
      <c r="BM520" s="114">
        <f t="shared" ref="BM520:BM521" si="392">TRUNC(BL520*M520,2)</f>
        <v>0</v>
      </c>
      <c r="BN520" s="336">
        <f t="shared" ref="BN520:BN521" si="393">BL520/($F520-$X520-$AZ520)</f>
        <v>0</v>
      </c>
      <c r="BP520" s="69">
        <f t="shared" si="356"/>
        <v>0</v>
      </c>
      <c r="BQ520" s="114">
        <f t="shared" si="357"/>
        <v>0</v>
      </c>
      <c r="BR520" s="336">
        <f t="shared" si="358"/>
        <v>0</v>
      </c>
      <c r="BT520" s="69"/>
      <c r="BU520" s="114">
        <f t="shared" si="359"/>
        <v>0</v>
      </c>
      <c r="BV520" s="336">
        <f t="shared" si="360"/>
        <v>0</v>
      </c>
      <c r="BX520" s="309">
        <f t="shared" si="361"/>
        <v>0</v>
      </c>
      <c r="BY520" s="114">
        <f t="shared" si="362"/>
        <v>0</v>
      </c>
      <c r="BZ520" s="336">
        <v>0</v>
      </c>
      <c r="CB520" s="309">
        <f t="shared" si="363"/>
        <v>0</v>
      </c>
      <c r="CC520" s="114">
        <f t="shared" si="364"/>
        <v>0</v>
      </c>
      <c r="CD520" s="336">
        <v>0</v>
      </c>
      <c r="CF520" s="309">
        <v>0</v>
      </c>
      <c r="CG520" s="114">
        <v>0</v>
      </c>
      <c r="CH520" s="336">
        <v>0</v>
      </c>
      <c r="CJ520" s="309">
        <v>0</v>
      </c>
      <c r="CK520" s="114">
        <v>0</v>
      </c>
      <c r="CL520" s="336">
        <v>0</v>
      </c>
    </row>
    <row r="521" spans="1:93" ht="15" customHeight="1" outlineLevel="1">
      <c r="A521" s="193" t="s">
        <v>13403</v>
      </c>
      <c r="B521" s="108" t="s">
        <v>13401</v>
      </c>
      <c r="C521" s="13" t="s">
        <v>13756</v>
      </c>
      <c r="D521" s="593" t="str">
        <f>IF(B521="","",IFERROR(VLOOKUP(B521,'SINAPI12-24'!$A$5:$H$17812,2,FALSE),VLOOKUP(ORÇAMENTO!B521,COMPOSIÇÕES!$A$9:$G$412,3,FALSE)))</f>
        <v>COIFA DE CENTRO EM AÇO INOX DE 1500X1000X600MM, DUTO DE VENTILAÇÃO E CHAPÉU CHINÊS - FORNECIMENTO E INSTALAÇÃO</v>
      </c>
      <c r="E521" s="614" t="str">
        <f>IF(B521="","",IFERROR(VLOOKUP(B521,'SINAPI12-24'!$A$5:$H$17812,3,FALSE),VLOOKUP(ORÇAMENTO!B521,COMPOSIÇÕES!$A$9:$G$412,4,FALSE)))</f>
        <v>UN</v>
      </c>
      <c r="F521" s="112">
        <v>1</v>
      </c>
      <c r="G521" s="615"/>
      <c r="H521" s="110">
        <v>0.29310000000000003</v>
      </c>
      <c r="I521" s="104">
        <f t="shared" si="391"/>
        <v>0</v>
      </c>
      <c r="J521" s="471">
        <f t="shared" si="375"/>
        <v>0</v>
      </c>
      <c r="K521" s="890"/>
      <c r="L521" s="68"/>
      <c r="M521" s="136"/>
      <c r="N521" s="342"/>
      <c r="O521" s="277"/>
      <c r="P521" s="68"/>
      <c r="Q521" s="136"/>
      <c r="R521" s="342"/>
      <c r="S521" s="330"/>
      <c r="T521" s="355"/>
      <c r="U521" s="136"/>
      <c r="V521" s="365"/>
      <c r="W521" s="21"/>
      <c r="X521" s="355"/>
      <c r="Y521" s="328"/>
      <c r="Z521" s="344"/>
      <c r="AA521" s="277"/>
      <c r="AB521" s="355"/>
      <c r="AC521" s="328"/>
      <c r="AD521" s="344"/>
      <c r="AE521" s="277"/>
      <c r="AF521" s="68"/>
      <c r="AG521" s="136"/>
      <c r="AH521" s="342"/>
      <c r="AI521" s="277"/>
      <c r="AJ521" s="68"/>
      <c r="AK521" s="136"/>
      <c r="AL521" s="342"/>
      <c r="AM521" s="151"/>
      <c r="AN521" s="68"/>
      <c r="AO521" s="136"/>
      <c r="AP521" s="342"/>
      <c r="AQ521" s="151"/>
      <c r="AR521" s="68"/>
      <c r="AS521" s="136"/>
      <c r="AT521" s="342"/>
      <c r="AU521" s="151"/>
      <c r="AV521" s="366"/>
      <c r="AW521" s="136"/>
      <c r="AX521" s="480"/>
      <c r="AY521" s="151"/>
      <c r="AZ521" s="298"/>
      <c r="BA521" s="136"/>
      <c r="BB521" s="480"/>
      <c r="BC521" s="151"/>
      <c r="BD521" s="68"/>
      <c r="BE521" s="136">
        <f t="shared" si="353"/>
        <v>0</v>
      </c>
      <c r="BF521" s="342">
        <f t="shared" si="378"/>
        <v>0</v>
      </c>
      <c r="BG521" s="163"/>
      <c r="BH521" s="68"/>
      <c r="BI521" s="136">
        <f t="shared" si="354"/>
        <v>0</v>
      </c>
      <c r="BJ521" s="342">
        <f t="shared" si="355"/>
        <v>0</v>
      </c>
      <c r="BL521" s="68"/>
      <c r="BM521" s="136">
        <f t="shared" si="392"/>
        <v>0</v>
      </c>
      <c r="BN521" s="342">
        <f t="shared" si="393"/>
        <v>0</v>
      </c>
      <c r="BP521" s="68">
        <f t="shared" si="356"/>
        <v>0</v>
      </c>
      <c r="BQ521" s="136">
        <f t="shared" si="357"/>
        <v>0</v>
      </c>
      <c r="BR521" s="342">
        <f t="shared" si="358"/>
        <v>0</v>
      </c>
      <c r="BT521" s="68"/>
      <c r="BU521" s="136">
        <f t="shared" si="359"/>
        <v>0</v>
      </c>
      <c r="BV521" s="342">
        <f t="shared" si="360"/>
        <v>0</v>
      </c>
      <c r="BX521" s="420">
        <f t="shared" si="361"/>
        <v>0</v>
      </c>
      <c r="BY521" s="136">
        <f t="shared" si="362"/>
        <v>0</v>
      </c>
      <c r="BZ521" s="342">
        <v>0</v>
      </c>
      <c r="CB521" s="420">
        <f t="shared" si="363"/>
        <v>0</v>
      </c>
      <c r="CC521" s="136">
        <f t="shared" si="364"/>
        <v>0</v>
      </c>
      <c r="CD521" s="342">
        <v>0</v>
      </c>
      <c r="CF521" s="420">
        <v>0</v>
      </c>
      <c r="CG521" s="136">
        <v>0</v>
      </c>
      <c r="CH521" s="342">
        <v>0</v>
      </c>
      <c r="CJ521" s="420">
        <v>0</v>
      </c>
      <c r="CK521" s="136">
        <v>0</v>
      </c>
      <c r="CL521" s="342">
        <v>0</v>
      </c>
    </row>
    <row r="522" spans="1:93" ht="15" customHeight="1">
      <c r="A522" s="453"/>
      <c r="B522" s="454"/>
      <c r="C522" s="455">
        <v>24</v>
      </c>
      <c r="D522" s="592" t="s">
        <v>455</v>
      </c>
      <c r="E522" s="455"/>
      <c r="F522" s="455"/>
      <c r="G522" s="456"/>
      <c r="H522" s="457"/>
      <c r="I522" s="458"/>
      <c r="J522" s="459">
        <f>SUM(J523:J537)</f>
        <v>0</v>
      </c>
      <c r="K522" s="890"/>
      <c r="L522" s="264"/>
      <c r="M522" s="265"/>
      <c r="N522" s="329"/>
      <c r="O522" s="277"/>
      <c r="P522" s="264"/>
      <c r="Q522" s="265"/>
      <c r="R522" s="329"/>
      <c r="S522" s="351"/>
      <c r="T522" s="299"/>
      <c r="U522" s="367"/>
      <c r="V522" s="368"/>
      <c r="W522" s="21"/>
      <c r="X522" s="299"/>
      <c r="Y522" s="352"/>
      <c r="Z522" s="333"/>
      <c r="AA522" s="277"/>
      <c r="AB522" s="299"/>
      <c r="AC522" s="352"/>
      <c r="AD522" s="333"/>
      <c r="AE522" s="277"/>
      <c r="AF522" s="264"/>
      <c r="AG522" s="265"/>
      <c r="AH522" s="329"/>
      <c r="AI522" s="277"/>
      <c r="AJ522" s="264"/>
      <c r="AK522" s="265"/>
      <c r="AL522" s="329"/>
      <c r="AM522" s="151"/>
      <c r="AN522" s="264"/>
      <c r="AO522" s="265"/>
      <c r="AP522" s="329"/>
      <c r="AQ522" s="151"/>
      <c r="AR522" s="264"/>
      <c r="AS522" s="265"/>
      <c r="AT522" s="329"/>
      <c r="AU522" s="151"/>
      <c r="AV522" s="299"/>
      <c r="AW522" s="367"/>
      <c r="AX522" s="481"/>
      <c r="AY522" s="320"/>
      <c r="AZ522" s="299"/>
      <c r="BA522" s="367"/>
      <c r="BB522" s="481"/>
      <c r="BC522" s="320"/>
      <c r="BD522" s="264"/>
      <c r="BE522" s="265"/>
      <c r="BF522" s="329"/>
      <c r="BG522" s="163"/>
      <c r="BH522" s="264"/>
      <c r="BI522" s="265"/>
      <c r="BJ522" s="329"/>
      <c r="BL522" s="264"/>
      <c r="BM522" s="265"/>
      <c r="BN522" s="329"/>
      <c r="BP522" s="288"/>
      <c r="BQ522" s="289"/>
      <c r="BR522" s="335"/>
      <c r="BT522" s="288"/>
      <c r="BU522" s="289"/>
      <c r="BV522" s="335"/>
      <c r="BX522" s="299"/>
      <c r="BY522" s="367"/>
      <c r="BZ522" s="411"/>
      <c r="CB522" s="299"/>
      <c r="CC522" s="367"/>
      <c r="CD522" s="411"/>
      <c r="CF522" s="299"/>
      <c r="CG522" s="367"/>
      <c r="CH522" s="411"/>
      <c r="CJ522" s="299"/>
      <c r="CK522" s="367"/>
      <c r="CL522" s="411"/>
    </row>
    <row r="523" spans="1:93" ht="15" customHeight="1" outlineLevel="1">
      <c r="A523" s="193" t="s">
        <v>15</v>
      </c>
      <c r="B523" s="192">
        <v>96989</v>
      </c>
      <c r="C523" s="13" t="s">
        <v>13757</v>
      </c>
      <c r="D523" s="593" t="str">
        <f>IF(B523="","",IFERROR(VLOOKUP(B523,'SINAPI12-24'!$A$5:$H$17812,2,FALSE),VLOOKUP(ORÇAMENTO!B523,COMPOSIÇÕES!$A$9:$G$412,3,FALSE)))</f>
        <v>CAPTOR TIPO FRANKLIN PARA SPDA - FORNECIMENTO E INSTALAÇÃO. AF_08/2023</v>
      </c>
      <c r="E523" s="614" t="str">
        <f>IF(B523="","",IFERROR(VLOOKUP(B523,'SINAPI12-24'!$A$5:$H$17812,3,FALSE),VLOOKUP(ORÇAMENTO!B523,COMPOSIÇÕES!$A$9:$G$412,4,FALSE)))</f>
        <v>UN</v>
      </c>
      <c r="F523" s="112">
        <v>1</v>
      </c>
      <c r="G523" s="615"/>
      <c r="H523" s="110">
        <v>0.29310000000000003</v>
      </c>
      <c r="I523" s="104">
        <f t="shared" ref="I523:I536" si="394">TRUNC(((G523*$H$37)+G523),2)</f>
        <v>0</v>
      </c>
      <c r="J523" s="471">
        <f t="shared" si="375"/>
        <v>0</v>
      </c>
      <c r="K523" s="890"/>
      <c r="L523" s="69"/>
      <c r="M523" s="114"/>
      <c r="N523" s="336"/>
      <c r="O523" s="277"/>
      <c r="P523" s="69"/>
      <c r="Q523" s="114"/>
      <c r="R523" s="336"/>
      <c r="S523" s="330"/>
      <c r="T523" s="353"/>
      <c r="U523" s="114"/>
      <c r="V523" s="361"/>
      <c r="W523" s="21"/>
      <c r="X523" s="353"/>
      <c r="Y523" s="167"/>
      <c r="Z523" s="338"/>
      <c r="AA523" s="277"/>
      <c r="AB523" s="353"/>
      <c r="AC523" s="167"/>
      <c r="AD523" s="338"/>
      <c r="AE523" s="277"/>
      <c r="AF523" s="69"/>
      <c r="AG523" s="114"/>
      <c r="AH523" s="336"/>
      <c r="AI523" s="277"/>
      <c r="AJ523" s="69"/>
      <c r="AK523" s="114"/>
      <c r="AL523" s="336"/>
      <c r="AM523" s="151"/>
      <c r="AN523" s="69"/>
      <c r="AO523" s="114"/>
      <c r="AP523" s="336"/>
      <c r="AQ523" s="151"/>
      <c r="AR523" s="69"/>
      <c r="AS523" s="114"/>
      <c r="AT523" s="336"/>
      <c r="AU523" s="151"/>
      <c r="AV523" s="362"/>
      <c r="AW523" s="114"/>
      <c r="AX523" s="478"/>
      <c r="AY523" s="151"/>
      <c r="AZ523" s="296"/>
      <c r="BA523" s="114"/>
      <c r="BB523" s="478"/>
      <c r="BC523" s="151"/>
      <c r="BD523" s="69"/>
      <c r="BE523" s="114">
        <f t="shared" ref="BE523:BE547" si="395">TRUNC(BD523*I523,2)</f>
        <v>0</v>
      </c>
      <c r="BF523" s="336">
        <f t="shared" si="378"/>
        <v>0</v>
      </c>
      <c r="BG523" s="163"/>
      <c r="BH523" s="69"/>
      <c r="BI523" s="114">
        <f t="shared" ref="BI523:BI547" si="396">TRUNC(BH523*I523,2)</f>
        <v>0</v>
      </c>
      <c r="BJ523" s="336">
        <f t="shared" ref="BJ523:BJ547" si="397">BH523/($F523-$X523-$AZ523)</f>
        <v>0</v>
      </c>
      <c r="BL523" s="69"/>
      <c r="BM523" s="114">
        <f t="shared" ref="BM523:BM537" si="398">TRUNC(BL523*M523,2)</f>
        <v>0</v>
      </c>
      <c r="BN523" s="336">
        <f t="shared" ref="BN523:BN537" si="399">BL523/($F523-$X523-$AZ523)</f>
        <v>0</v>
      </c>
      <c r="BP523" s="69">
        <f t="shared" ref="BP523:BP547" si="400">L523+P523+AF523+AJ523+AN523+AR523+BD523+BH523</f>
        <v>0</v>
      </c>
      <c r="BQ523" s="114">
        <f t="shared" ref="BQ523:BQ547" si="401">M523+Q523+AG523+AK523+AO523+AS523+BE523+BI523</f>
        <v>0</v>
      </c>
      <c r="BR523" s="336">
        <f t="shared" ref="BR523:BR547" si="402">BP523/($F523-$X523-$AZ523)</f>
        <v>0</v>
      </c>
      <c r="BT523" s="69"/>
      <c r="BU523" s="114">
        <f t="shared" ref="BU523:BU547" si="403">TRUNC(BT523*I523,2)</f>
        <v>0</v>
      </c>
      <c r="BV523" s="336">
        <f t="shared" ref="BV523:BV547" si="404">BT523/($F523-$X523-$AZ523)</f>
        <v>0</v>
      </c>
      <c r="BX523" s="309">
        <f t="shared" ref="BX523:BX547" si="405">AB523</f>
        <v>0</v>
      </c>
      <c r="BY523" s="114">
        <f t="shared" ref="BY523:BY547" si="406">AC523</f>
        <v>0</v>
      </c>
      <c r="BZ523" s="336">
        <v>0</v>
      </c>
      <c r="CB523" s="309">
        <f t="shared" ref="CB523:CB547" si="407">T523-BX523</f>
        <v>0</v>
      </c>
      <c r="CC523" s="114">
        <f t="shared" ref="CC523:CC547" si="408">TRUNC(CB523*I523,2)</f>
        <v>0</v>
      </c>
      <c r="CD523" s="336">
        <v>0</v>
      </c>
      <c r="CF523" s="309">
        <v>0</v>
      </c>
      <c r="CG523" s="114">
        <v>0</v>
      </c>
      <c r="CH523" s="336">
        <v>0</v>
      </c>
      <c r="CJ523" s="309">
        <v>0</v>
      </c>
      <c r="CK523" s="114">
        <v>0</v>
      </c>
      <c r="CL523" s="336">
        <v>0</v>
      </c>
    </row>
    <row r="524" spans="1:93" ht="15" customHeight="1" outlineLevel="1">
      <c r="A524" s="193" t="s">
        <v>13403</v>
      </c>
      <c r="B524" s="108" t="s">
        <v>13397</v>
      </c>
      <c r="C524" s="13" t="s">
        <v>13758</v>
      </c>
      <c r="D524" s="593" t="str">
        <f>IF(B524="","",IFERROR(VLOOKUP(B524,'SINAPI12-24'!$A$5:$H$17812,2,FALSE),VLOOKUP(ORÇAMENTO!B524,COMPOSIÇÕES!$A$9:$G$412,3,FALSE)))</f>
        <v>VERGALHÃO ROSCA TOTAL DE 3/8"</v>
      </c>
      <c r="E524" s="614" t="str">
        <f>IF(B524="","",IFERROR(VLOOKUP(B524,'SINAPI12-24'!$A$5:$H$17812,3,FALSE),VLOOKUP(ORÇAMENTO!B524,COMPOSIÇÕES!$A$9:$G$412,4,FALSE)))</f>
        <v>UN</v>
      </c>
      <c r="F524" s="112">
        <v>154</v>
      </c>
      <c r="G524" s="615"/>
      <c r="H524" s="110">
        <v>0.29310000000000003</v>
      </c>
      <c r="I524" s="104">
        <f t="shared" si="394"/>
        <v>0</v>
      </c>
      <c r="J524" s="471">
        <f t="shared" si="375"/>
        <v>0</v>
      </c>
      <c r="K524" s="890"/>
      <c r="L524" s="66"/>
      <c r="M524" s="170"/>
      <c r="N524" s="339"/>
      <c r="O524" s="277"/>
      <c r="P524" s="66"/>
      <c r="Q524" s="170"/>
      <c r="R524" s="339"/>
      <c r="S524" s="330"/>
      <c r="T524" s="354"/>
      <c r="U524" s="170"/>
      <c r="V524" s="363"/>
      <c r="W524" s="21"/>
      <c r="X524" s="354"/>
      <c r="Y524" s="168"/>
      <c r="Z524" s="341"/>
      <c r="AA524" s="277"/>
      <c r="AB524" s="354"/>
      <c r="AC524" s="168"/>
      <c r="AD524" s="341"/>
      <c r="AE524" s="277"/>
      <c r="AF524" s="66"/>
      <c r="AG524" s="170"/>
      <c r="AH524" s="339"/>
      <c r="AI524" s="277"/>
      <c r="AJ524" s="66"/>
      <c r="AK524" s="170"/>
      <c r="AL524" s="339"/>
      <c r="AM524" s="151"/>
      <c r="AN524" s="66"/>
      <c r="AO524" s="170"/>
      <c r="AP524" s="339"/>
      <c r="AQ524" s="151"/>
      <c r="AR524" s="66"/>
      <c r="AS524" s="170"/>
      <c r="AT524" s="339"/>
      <c r="AU524" s="151"/>
      <c r="AV524" s="364"/>
      <c r="AW524" s="170"/>
      <c r="AX524" s="479"/>
      <c r="AY524" s="151"/>
      <c r="AZ524" s="297"/>
      <c r="BA524" s="170"/>
      <c r="BB524" s="479"/>
      <c r="BC524" s="151"/>
      <c r="BD524" s="66"/>
      <c r="BE524" s="170">
        <f t="shared" si="395"/>
        <v>0</v>
      </c>
      <c r="BF524" s="339">
        <f t="shared" si="378"/>
        <v>0</v>
      </c>
      <c r="BG524" s="163"/>
      <c r="BH524" s="66"/>
      <c r="BI524" s="170">
        <f t="shared" si="396"/>
        <v>0</v>
      </c>
      <c r="BJ524" s="339">
        <f t="shared" si="397"/>
        <v>0</v>
      </c>
      <c r="BL524" s="66"/>
      <c r="BM524" s="170">
        <f t="shared" si="398"/>
        <v>0</v>
      </c>
      <c r="BN524" s="339">
        <f t="shared" si="399"/>
        <v>0</v>
      </c>
      <c r="BP524" s="66">
        <f t="shared" si="400"/>
        <v>0</v>
      </c>
      <c r="BQ524" s="170">
        <f t="shared" si="401"/>
        <v>0</v>
      </c>
      <c r="BR524" s="339">
        <f t="shared" si="402"/>
        <v>0</v>
      </c>
      <c r="BT524" s="66"/>
      <c r="BU524" s="170">
        <f t="shared" si="403"/>
        <v>0</v>
      </c>
      <c r="BV524" s="339">
        <f t="shared" si="404"/>
        <v>0</v>
      </c>
      <c r="BX524" s="418">
        <f t="shared" si="405"/>
        <v>0</v>
      </c>
      <c r="BY524" s="170">
        <f t="shared" si="406"/>
        <v>0</v>
      </c>
      <c r="BZ524" s="339">
        <v>0</v>
      </c>
      <c r="CB524" s="418">
        <f t="shared" si="407"/>
        <v>0</v>
      </c>
      <c r="CC524" s="170">
        <f t="shared" si="408"/>
        <v>0</v>
      </c>
      <c r="CD524" s="339">
        <v>0</v>
      </c>
      <c r="CF524" s="418">
        <v>0</v>
      </c>
      <c r="CG524" s="170">
        <v>0</v>
      </c>
      <c r="CH524" s="339">
        <v>0</v>
      </c>
      <c r="CJ524" s="418">
        <v>0</v>
      </c>
      <c r="CK524" s="170">
        <v>0</v>
      </c>
      <c r="CL524" s="339">
        <v>0</v>
      </c>
    </row>
    <row r="525" spans="1:93" ht="15" customHeight="1" outlineLevel="1">
      <c r="A525" s="193" t="s">
        <v>15</v>
      </c>
      <c r="B525" s="192">
        <v>98463</v>
      </c>
      <c r="C525" s="13" t="s">
        <v>13759</v>
      </c>
      <c r="D525" s="593" t="str">
        <f>IF(B525="","",IFERROR(VLOOKUP(B525,'SINAPI12-24'!$A$5:$H$17812,2,FALSE),VLOOKUP(ORÇAMENTO!B525,COMPOSIÇÕES!$A$9:$G$412,3,FALSE)))</f>
        <v>SUPORTE ISOLADOR PARA FIXAÇÃO DA CORDOALHA DE COBRE EM ALVENARIA OU CONCRETO - FORNECIMENTO E INSTALAÇÃO. AF_08/2023</v>
      </c>
      <c r="E525" s="614" t="str">
        <f>IF(B525="","",IFERROR(VLOOKUP(B525,'SINAPI12-24'!$A$5:$H$17812,3,FALSE),VLOOKUP(ORÇAMENTO!B525,COMPOSIÇÕES!$A$9:$G$412,4,FALSE)))</f>
        <v>UN</v>
      </c>
      <c r="F525" s="112">
        <v>16</v>
      </c>
      <c r="G525" s="615"/>
      <c r="H525" s="110">
        <v>0.29310000000000003</v>
      </c>
      <c r="I525" s="104">
        <f t="shared" si="394"/>
        <v>0</v>
      </c>
      <c r="J525" s="471">
        <f t="shared" si="375"/>
        <v>0</v>
      </c>
      <c r="K525" s="890"/>
      <c r="L525" s="66"/>
      <c r="M525" s="170"/>
      <c r="N525" s="339"/>
      <c r="O525" s="277"/>
      <c r="P525" s="66"/>
      <c r="Q525" s="170"/>
      <c r="R525" s="339"/>
      <c r="S525" s="330"/>
      <c r="T525" s="354"/>
      <c r="U525" s="170"/>
      <c r="V525" s="363"/>
      <c r="W525" s="21"/>
      <c r="X525" s="354"/>
      <c r="Y525" s="168"/>
      <c r="Z525" s="341"/>
      <c r="AA525" s="277"/>
      <c r="AB525" s="354"/>
      <c r="AC525" s="168"/>
      <c r="AD525" s="341"/>
      <c r="AE525" s="277"/>
      <c r="AF525" s="66"/>
      <c r="AG525" s="170"/>
      <c r="AH525" s="339"/>
      <c r="AI525" s="277"/>
      <c r="AJ525" s="66"/>
      <c r="AK525" s="170"/>
      <c r="AL525" s="339"/>
      <c r="AM525" s="151"/>
      <c r="AN525" s="66"/>
      <c r="AO525" s="170"/>
      <c r="AP525" s="339"/>
      <c r="AQ525" s="151"/>
      <c r="AR525" s="66"/>
      <c r="AS525" s="170"/>
      <c r="AT525" s="339"/>
      <c r="AU525" s="151"/>
      <c r="AV525" s="364"/>
      <c r="AW525" s="170"/>
      <c r="AX525" s="479"/>
      <c r="AY525" s="151"/>
      <c r="AZ525" s="297"/>
      <c r="BA525" s="170"/>
      <c r="BB525" s="479"/>
      <c r="BC525" s="151"/>
      <c r="BD525" s="66"/>
      <c r="BE525" s="170">
        <f t="shared" si="395"/>
        <v>0</v>
      </c>
      <c r="BF525" s="339">
        <f t="shared" si="378"/>
        <v>0</v>
      </c>
      <c r="BG525" s="163"/>
      <c r="BH525" s="66"/>
      <c r="BI525" s="170">
        <f t="shared" si="396"/>
        <v>0</v>
      </c>
      <c r="BJ525" s="339">
        <f t="shared" si="397"/>
        <v>0</v>
      </c>
      <c r="BL525" s="66"/>
      <c r="BM525" s="170">
        <f t="shared" si="398"/>
        <v>0</v>
      </c>
      <c r="BN525" s="339">
        <f t="shared" si="399"/>
        <v>0</v>
      </c>
      <c r="BP525" s="66">
        <f t="shared" si="400"/>
        <v>0</v>
      </c>
      <c r="BQ525" s="170">
        <f t="shared" si="401"/>
        <v>0</v>
      </c>
      <c r="BR525" s="339">
        <f t="shared" si="402"/>
        <v>0</v>
      </c>
      <c r="BT525" s="66"/>
      <c r="BU525" s="170">
        <f t="shared" si="403"/>
        <v>0</v>
      </c>
      <c r="BV525" s="339">
        <f t="shared" si="404"/>
        <v>0</v>
      </c>
      <c r="BX525" s="418">
        <f t="shared" si="405"/>
        <v>0</v>
      </c>
      <c r="BY525" s="170">
        <f t="shared" si="406"/>
        <v>0</v>
      </c>
      <c r="BZ525" s="339">
        <v>0</v>
      </c>
      <c r="CB525" s="418">
        <f t="shared" si="407"/>
        <v>0</v>
      </c>
      <c r="CC525" s="170">
        <f t="shared" si="408"/>
        <v>0</v>
      </c>
      <c r="CD525" s="339">
        <v>0</v>
      </c>
      <c r="CF525" s="418">
        <v>0</v>
      </c>
      <c r="CG525" s="170">
        <v>0</v>
      </c>
      <c r="CH525" s="339">
        <v>0</v>
      </c>
      <c r="CJ525" s="418">
        <v>0</v>
      </c>
      <c r="CK525" s="170">
        <v>0</v>
      </c>
      <c r="CL525" s="339">
        <v>0</v>
      </c>
    </row>
    <row r="526" spans="1:93" ht="15" customHeight="1" outlineLevel="1">
      <c r="A526" s="193" t="s">
        <v>15</v>
      </c>
      <c r="B526" s="192">
        <v>98463</v>
      </c>
      <c r="C526" s="13" t="s">
        <v>13736</v>
      </c>
      <c r="D526" s="593" t="str">
        <f>IF(B526="","",IFERROR(VLOOKUP(B526,'SINAPI12-24'!$A$5:$H$17812,2,FALSE),VLOOKUP(ORÇAMENTO!B526,COMPOSIÇÕES!$A$9:$G$412,3,FALSE)))</f>
        <v>SUPORTE ISOLADOR PARA FIXAÇÃO DA CORDOALHA DE COBRE EM ALVENARIA OU CONCRETO - FORNECIMENTO E INSTALAÇÃO. AF_08/2023</v>
      </c>
      <c r="E526" s="614" t="str">
        <f>IF(B526="","",IFERROR(VLOOKUP(B526,'SINAPI12-24'!$A$5:$H$17812,3,FALSE),VLOOKUP(ORÇAMENTO!B526,COMPOSIÇÕES!$A$9:$G$412,4,FALSE)))</f>
        <v>UN</v>
      </c>
      <c r="F526" s="112">
        <v>48</v>
      </c>
      <c r="G526" s="615"/>
      <c r="H526" s="110">
        <v>0.29310000000000003</v>
      </c>
      <c r="I526" s="104">
        <f t="shared" si="394"/>
        <v>0</v>
      </c>
      <c r="J526" s="471">
        <f t="shared" si="375"/>
        <v>0</v>
      </c>
      <c r="K526" s="890"/>
      <c r="L526" s="66"/>
      <c r="M526" s="170"/>
      <c r="N526" s="339"/>
      <c r="O526" s="277"/>
      <c r="P526" s="66"/>
      <c r="Q526" s="170"/>
      <c r="R526" s="339"/>
      <c r="S526" s="330"/>
      <c r="T526" s="354"/>
      <c r="U526" s="170"/>
      <c r="V526" s="363"/>
      <c r="W526" s="21"/>
      <c r="X526" s="354"/>
      <c r="Y526" s="168"/>
      <c r="Z526" s="341"/>
      <c r="AA526" s="277"/>
      <c r="AB526" s="354"/>
      <c r="AC526" s="168"/>
      <c r="AD526" s="341"/>
      <c r="AE526" s="277"/>
      <c r="AF526" s="66"/>
      <c r="AG526" s="170"/>
      <c r="AH526" s="339"/>
      <c r="AI526" s="277"/>
      <c r="AJ526" s="66"/>
      <c r="AK526" s="170"/>
      <c r="AL526" s="339"/>
      <c r="AM526" s="151"/>
      <c r="AN526" s="66"/>
      <c r="AO526" s="170"/>
      <c r="AP526" s="339"/>
      <c r="AQ526" s="151"/>
      <c r="AR526" s="66"/>
      <c r="AS526" s="170"/>
      <c r="AT526" s="339"/>
      <c r="AU526" s="151"/>
      <c r="AV526" s="364"/>
      <c r="AW526" s="170"/>
      <c r="AX526" s="479"/>
      <c r="AY526" s="151"/>
      <c r="AZ526" s="297"/>
      <c r="BA526" s="170"/>
      <c r="BB526" s="479"/>
      <c r="BC526" s="151"/>
      <c r="BD526" s="66"/>
      <c r="BE526" s="170">
        <f t="shared" si="395"/>
        <v>0</v>
      </c>
      <c r="BF526" s="339">
        <f t="shared" si="378"/>
        <v>0</v>
      </c>
      <c r="BG526" s="163"/>
      <c r="BH526" s="66"/>
      <c r="BI526" s="170">
        <f t="shared" si="396"/>
        <v>0</v>
      </c>
      <c r="BJ526" s="339">
        <f t="shared" si="397"/>
        <v>0</v>
      </c>
      <c r="BL526" s="66"/>
      <c r="BM526" s="170">
        <f t="shared" si="398"/>
        <v>0</v>
      </c>
      <c r="BN526" s="339">
        <f t="shared" si="399"/>
        <v>0</v>
      </c>
      <c r="BP526" s="66">
        <f t="shared" si="400"/>
        <v>0</v>
      </c>
      <c r="BQ526" s="170">
        <f t="shared" si="401"/>
        <v>0</v>
      </c>
      <c r="BR526" s="339">
        <f t="shared" si="402"/>
        <v>0</v>
      </c>
      <c r="BT526" s="66"/>
      <c r="BU526" s="170">
        <f t="shared" si="403"/>
        <v>0</v>
      </c>
      <c r="BV526" s="339">
        <f t="shared" si="404"/>
        <v>0</v>
      </c>
      <c r="BX526" s="418">
        <f t="shared" si="405"/>
        <v>0</v>
      </c>
      <c r="BY526" s="170">
        <f t="shared" si="406"/>
        <v>0</v>
      </c>
      <c r="BZ526" s="339">
        <v>0</v>
      </c>
      <c r="CB526" s="418">
        <f t="shared" si="407"/>
        <v>0</v>
      </c>
      <c r="CC526" s="170">
        <f t="shared" si="408"/>
        <v>0</v>
      </c>
      <c r="CD526" s="339">
        <v>0</v>
      </c>
      <c r="CF526" s="418">
        <v>0</v>
      </c>
      <c r="CG526" s="170">
        <v>0</v>
      </c>
      <c r="CH526" s="339">
        <v>0</v>
      </c>
      <c r="CJ526" s="418">
        <v>0</v>
      </c>
      <c r="CK526" s="170">
        <v>0</v>
      </c>
      <c r="CL526" s="339">
        <v>0</v>
      </c>
    </row>
    <row r="527" spans="1:93" ht="15" customHeight="1" outlineLevel="1">
      <c r="A527" s="193" t="s">
        <v>15</v>
      </c>
      <c r="B527" s="192">
        <v>93358</v>
      </c>
      <c r="C527" s="13" t="s">
        <v>13760</v>
      </c>
      <c r="D527" s="593" t="str">
        <f>IF(B527="","",IFERROR(VLOOKUP(B527,'SINAPI12-24'!$A$5:$H$17812,2,FALSE),VLOOKUP(ORÇAMENTO!B527,COMPOSIÇÕES!$A$9:$G$412,3,FALSE)))</f>
        <v>ESCAVAÇÃO MANUAL DE VALA. AF_09/2024</v>
      </c>
      <c r="E527" s="614" t="str">
        <f>IF(B527="","",IFERROR(VLOOKUP(B527,'SINAPI12-24'!$A$5:$H$17812,3,FALSE),VLOOKUP(ORÇAMENTO!B527,COMPOSIÇÕES!$A$9:$G$412,4,FALSE)))</f>
        <v>M3</v>
      </c>
      <c r="F527" s="112">
        <v>43.95</v>
      </c>
      <c r="G527" s="615"/>
      <c r="H527" s="110">
        <v>0.29310000000000003</v>
      </c>
      <c r="I527" s="104">
        <f t="shared" si="394"/>
        <v>0</v>
      </c>
      <c r="J527" s="471">
        <f t="shared" si="375"/>
        <v>0</v>
      </c>
      <c r="K527" s="890"/>
      <c r="L527" s="66"/>
      <c r="M527" s="170"/>
      <c r="N527" s="339"/>
      <c r="O527" s="277"/>
      <c r="P527" s="66"/>
      <c r="Q527" s="170"/>
      <c r="R527" s="339"/>
      <c r="S527" s="330"/>
      <c r="T527" s="354"/>
      <c r="U527" s="170"/>
      <c r="V527" s="363"/>
      <c r="W527" s="21"/>
      <c r="X527" s="354"/>
      <c r="Y527" s="168"/>
      <c r="Z527" s="341"/>
      <c r="AA527" s="277"/>
      <c r="AB527" s="354"/>
      <c r="AC527" s="168"/>
      <c r="AD527" s="341"/>
      <c r="AE527" s="277"/>
      <c r="AF527" s="66"/>
      <c r="AG527" s="170"/>
      <c r="AH527" s="339"/>
      <c r="AI527" s="277"/>
      <c r="AJ527" s="66"/>
      <c r="AK527" s="170"/>
      <c r="AL527" s="339"/>
      <c r="AM527" s="151"/>
      <c r="AN527" s="66"/>
      <c r="AO527" s="170"/>
      <c r="AP527" s="339"/>
      <c r="AQ527" s="151"/>
      <c r="AR527" s="66"/>
      <c r="AS527" s="170"/>
      <c r="AT527" s="339"/>
      <c r="AU527" s="151"/>
      <c r="AV527" s="364"/>
      <c r="AW527" s="170"/>
      <c r="AX527" s="479"/>
      <c r="AY527" s="151"/>
      <c r="AZ527" s="297"/>
      <c r="BA527" s="170"/>
      <c r="BB527" s="479"/>
      <c r="BC527" s="151"/>
      <c r="BD527" s="66"/>
      <c r="BE527" s="170">
        <f t="shared" si="395"/>
        <v>0</v>
      </c>
      <c r="BF527" s="339">
        <f t="shared" si="378"/>
        <v>0</v>
      </c>
      <c r="BG527" s="163"/>
      <c r="BH527" s="66"/>
      <c r="BI527" s="170">
        <f t="shared" si="396"/>
        <v>0</v>
      </c>
      <c r="BJ527" s="339">
        <f t="shared" si="397"/>
        <v>0</v>
      </c>
      <c r="BL527" s="66"/>
      <c r="BM527" s="170">
        <f t="shared" si="398"/>
        <v>0</v>
      </c>
      <c r="BN527" s="339">
        <f t="shared" si="399"/>
        <v>0</v>
      </c>
      <c r="BP527" s="66">
        <f t="shared" si="400"/>
        <v>0</v>
      </c>
      <c r="BQ527" s="170">
        <f t="shared" si="401"/>
        <v>0</v>
      </c>
      <c r="BR527" s="339">
        <f t="shared" si="402"/>
        <v>0</v>
      </c>
      <c r="BT527" s="66"/>
      <c r="BU527" s="170">
        <f t="shared" si="403"/>
        <v>0</v>
      </c>
      <c r="BV527" s="339">
        <f t="shared" si="404"/>
        <v>0</v>
      </c>
      <c r="BX527" s="418">
        <f t="shared" si="405"/>
        <v>0</v>
      </c>
      <c r="BY527" s="170">
        <f t="shared" si="406"/>
        <v>0</v>
      </c>
      <c r="BZ527" s="339">
        <v>0</v>
      </c>
      <c r="CB527" s="418">
        <f t="shared" si="407"/>
        <v>0</v>
      </c>
      <c r="CC527" s="170">
        <f t="shared" si="408"/>
        <v>0</v>
      </c>
      <c r="CD527" s="339">
        <v>0</v>
      </c>
      <c r="CF527" s="418">
        <v>0</v>
      </c>
      <c r="CG527" s="170">
        <v>0</v>
      </c>
      <c r="CH527" s="339">
        <v>0</v>
      </c>
      <c r="CJ527" s="418">
        <v>0</v>
      </c>
      <c r="CK527" s="170">
        <v>0</v>
      </c>
      <c r="CL527" s="339">
        <v>0</v>
      </c>
    </row>
    <row r="528" spans="1:93" ht="15" customHeight="1" outlineLevel="1">
      <c r="A528" s="193" t="s">
        <v>15</v>
      </c>
      <c r="B528" s="192">
        <v>93382</v>
      </c>
      <c r="C528" s="13" t="s">
        <v>13761</v>
      </c>
      <c r="D528" s="593" t="str">
        <f>IF(B528="","",IFERROR(VLOOKUP(B528,'SINAPI12-24'!$A$5:$H$17812,2,FALSE),VLOOKUP(ORÇAMENTO!B528,COMPOSIÇÕES!$A$9:$G$412,3,FALSE)))</f>
        <v>REATERRO MANUAL DE VALAS, COM COMPACTADOR DE SOLOS DE PERCUSSÃO. AF_08/2023</v>
      </c>
      <c r="E528" s="614" t="str">
        <f>IF(B528="","",IFERROR(VLOOKUP(B528,'SINAPI12-24'!$A$5:$H$17812,3,FALSE),VLOOKUP(ORÇAMENTO!B528,COMPOSIÇÕES!$A$9:$G$412,4,FALSE)))</f>
        <v>M3</v>
      </c>
      <c r="F528" s="112">
        <v>43.95</v>
      </c>
      <c r="G528" s="615"/>
      <c r="H528" s="110">
        <v>0.29310000000000003</v>
      </c>
      <c r="I528" s="104">
        <f t="shared" si="394"/>
        <v>0</v>
      </c>
      <c r="J528" s="471">
        <f t="shared" si="375"/>
        <v>0</v>
      </c>
      <c r="K528" s="890"/>
      <c r="L528" s="66"/>
      <c r="M528" s="170"/>
      <c r="N528" s="339"/>
      <c r="O528" s="277"/>
      <c r="P528" s="66"/>
      <c r="Q528" s="170"/>
      <c r="R528" s="339"/>
      <c r="S528" s="330"/>
      <c r="T528" s="354"/>
      <c r="U528" s="170"/>
      <c r="V528" s="363"/>
      <c r="W528" s="21"/>
      <c r="X528" s="354"/>
      <c r="Y528" s="168"/>
      <c r="Z528" s="341"/>
      <c r="AA528" s="277"/>
      <c r="AB528" s="354"/>
      <c r="AC528" s="168"/>
      <c r="AD528" s="341"/>
      <c r="AE528" s="277"/>
      <c r="AF528" s="66"/>
      <c r="AG528" s="170"/>
      <c r="AH528" s="339"/>
      <c r="AI528" s="277"/>
      <c r="AJ528" s="66"/>
      <c r="AK528" s="170"/>
      <c r="AL528" s="339"/>
      <c r="AM528" s="151"/>
      <c r="AN528" s="66"/>
      <c r="AO528" s="170"/>
      <c r="AP528" s="339"/>
      <c r="AQ528" s="151"/>
      <c r="AR528" s="66"/>
      <c r="AS528" s="170"/>
      <c r="AT528" s="339"/>
      <c r="AU528" s="151"/>
      <c r="AV528" s="364"/>
      <c r="AW528" s="170"/>
      <c r="AX528" s="479"/>
      <c r="AY528" s="151"/>
      <c r="AZ528" s="297"/>
      <c r="BA528" s="170"/>
      <c r="BB528" s="479"/>
      <c r="BC528" s="151"/>
      <c r="BD528" s="66"/>
      <c r="BE528" s="170">
        <f t="shared" si="395"/>
        <v>0</v>
      </c>
      <c r="BF528" s="339">
        <f t="shared" si="378"/>
        <v>0</v>
      </c>
      <c r="BG528" s="163"/>
      <c r="BH528" s="66"/>
      <c r="BI528" s="170">
        <f t="shared" si="396"/>
        <v>0</v>
      </c>
      <c r="BJ528" s="339">
        <f t="shared" si="397"/>
        <v>0</v>
      </c>
      <c r="BL528" s="66"/>
      <c r="BM528" s="170">
        <f t="shared" si="398"/>
        <v>0</v>
      </c>
      <c r="BN528" s="339">
        <f t="shared" si="399"/>
        <v>0</v>
      </c>
      <c r="BP528" s="66">
        <f t="shared" si="400"/>
        <v>0</v>
      </c>
      <c r="BQ528" s="170">
        <f t="shared" si="401"/>
        <v>0</v>
      </c>
      <c r="BR528" s="339">
        <f t="shared" si="402"/>
        <v>0</v>
      </c>
      <c r="BT528" s="66"/>
      <c r="BU528" s="170">
        <f t="shared" si="403"/>
        <v>0</v>
      </c>
      <c r="BV528" s="339">
        <f t="shared" si="404"/>
        <v>0</v>
      </c>
      <c r="BX528" s="418">
        <f t="shared" si="405"/>
        <v>0</v>
      </c>
      <c r="BY528" s="170">
        <f t="shared" si="406"/>
        <v>0</v>
      </c>
      <c r="BZ528" s="339">
        <v>0</v>
      </c>
      <c r="CB528" s="418">
        <f t="shared" si="407"/>
        <v>0</v>
      </c>
      <c r="CC528" s="170">
        <f t="shared" si="408"/>
        <v>0</v>
      </c>
      <c r="CD528" s="339">
        <v>0</v>
      </c>
      <c r="CF528" s="418">
        <v>0</v>
      </c>
      <c r="CG528" s="170">
        <v>0</v>
      </c>
      <c r="CH528" s="339">
        <v>0</v>
      </c>
      <c r="CJ528" s="418">
        <v>0</v>
      </c>
      <c r="CK528" s="170">
        <v>0</v>
      </c>
      <c r="CL528" s="339">
        <v>0</v>
      </c>
    </row>
    <row r="529" spans="1:90" ht="15" customHeight="1" outlineLevel="1">
      <c r="A529" s="193" t="s">
        <v>15</v>
      </c>
      <c r="B529" s="192">
        <v>96985</v>
      </c>
      <c r="C529" s="13" t="s">
        <v>13762</v>
      </c>
      <c r="D529" s="593" t="str">
        <f>IF(B529="","",IFERROR(VLOOKUP(B529,'SINAPI12-24'!$A$5:$H$17812,2,FALSE),VLOOKUP(ORÇAMENTO!B529,COMPOSIÇÕES!$A$9:$G$412,3,FALSE)))</f>
        <v>HASTE DE ATERRAMENTO, DIÂMETRO 5/8", COM 3 METROS - FORNECIMENTO E INSTALAÇÃO. AF_08/2023</v>
      </c>
      <c r="E529" s="614" t="str">
        <f>IF(B529="","",IFERROR(VLOOKUP(B529,'SINAPI12-24'!$A$5:$H$17812,3,FALSE),VLOOKUP(ORÇAMENTO!B529,COMPOSIÇÕES!$A$9:$G$412,4,FALSE)))</f>
        <v>UN</v>
      </c>
      <c r="F529" s="112">
        <v>16</v>
      </c>
      <c r="G529" s="615"/>
      <c r="H529" s="110">
        <v>0.29310000000000003</v>
      </c>
      <c r="I529" s="104">
        <f t="shared" si="394"/>
        <v>0</v>
      </c>
      <c r="J529" s="471">
        <f t="shared" si="375"/>
        <v>0</v>
      </c>
      <c r="K529" s="890"/>
      <c r="L529" s="66"/>
      <c r="M529" s="170"/>
      <c r="N529" s="339"/>
      <c r="O529" s="277"/>
      <c r="P529" s="66"/>
      <c r="Q529" s="170"/>
      <c r="R529" s="339"/>
      <c r="S529" s="330"/>
      <c r="T529" s="354"/>
      <c r="U529" s="170"/>
      <c r="V529" s="363"/>
      <c r="W529" s="21"/>
      <c r="X529" s="354"/>
      <c r="Y529" s="168"/>
      <c r="Z529" s="341"/>
      <c r="AA529" s="277"/>
      <c r="AB529" s="354"/>
      <c r="AC529" s="168"/>
      <c r="AD529" s="341"/>
      <c r="AE529" s="277"/>
      <c r="AF529" s="66"/>
      <c r="AG529" s="170"/>
      <c r="AH529" s="339"/>
      <c r="AI529" s="277"/>
      <c r="AJ529" s="66"/>
      <c r="AK529" s="170"/>
      <c r="AL529" s="339"/>
      <c r="AM529" s="151"/>
      <c r="AN529" s="66"/>
      <c r="AO529" s="170"/>
      <c r="AP529" s="339"/>
      <c r="AQ529" s="151"/>
      <c r="AR529" s="66"/>
      <c r="AS529" s="170"/>
      <c r="AT529" s="339"/>
      <c r="AU529" s="151"/>
      <c r="AV529" s="364"/>
      <c r="AW529" s="170"/>
      <c r="AX529" s="479"/>
      <c r="AY529" s="151"/>
      <c r="AZ529" s="297"/>
      <c r="BA529" s="170"/>
      <c r="BB529" s="479"/>
      <c r="BC529" s="151"/>
      <c r="BD529" s="66"/>
      <c r="BE529" s="170">
        <f t="shared" si="395"/>
        <v>0</v>
      </c>
      <c r="BF529" s="339">
        <f t="shared" si="378"/>
        <v>0</v>
      </c>
      <c r="BG529" s="163"/>
      <c r="BH529" s="66"/>
      <c r="BI529" s="170">
        <f t="shared" si="396"/>
        <v>0</v>
      </c>
      <c r="BJ529" s="339">
        <f t="shared" si="397"/>
        <v>0</v>
      </c>
      <c r="BL529" s="66"/>
      <c r="BM529" s="170">
        <f t="shared" si="398"/>
        <v>0</v>
      </c>
      <c r="BN529" s="339">
        <f t="shared" si="399"/>
        <v>0</v>
      </c>
      <c r="BP529" s="66">
        <f t="shared" si="400"/>
        <v>0</v>
      </c>
      <c r="BQ529" s="170">
        <f t="shared" si="401"/>
        <v>0</v>
      </c>
      <c r="BR529" s="339">
        <f t="shared" si="402"/>
        <v>0</v>
      </c>
      <c r="BT529" s="66"/>
      <c r="BU529" s="170">
        <f t="shared" si="403"/>
        <v>0</v>
      </c>
      <c r="BV529" s="339">
        <f t="shared" si="404"/>
        <v>0</v>
      </c>
      <c r="BX529" s="418">
        <f t="shared" si="405"/>
        <v>0</v>
      </c>
      <c r="BY529" s="170">
        <f t="shared" si="406"/>
        <v>0</v>
      </c>
      <c r="BZ529" s="339">
        <v>0</v>
      </c>
      <c r="CB529" s="418">
        <f t="shared" si="407"/>
        <v>0</v>
      </c>
      <c r="CC529" s="170">
        <f t="shared" si="408"/>
        <v>0</v>
      </c>
      <c r="CD529" s="339">
        <v>0</v>
      </c>
      <c r="CF529" s="418">
        <v>0</v>
      </c>
      <c r="CG529" s="170">
        <v>0</v>
      </c>
      <c r="CH529" s="339">
        <v>0</v>
      </c>
      <c r="CJ529" s="418">
        <v>0</v>
      </c>
      <c r="CK529" s="170">
        <v>0</v>
      </c>
      <c r="CL529" s="339">
        <v>0</v>
      </c>
    </row>
    <row r="530" spans="1:90" ht="15" customHeight="1" outlineLevel="1">
      <c r="A530" s="193" t="s">
        <v>106</v>
      </c>
      <c r="B530" s="194">
        <v>822</v>
      </c>
      <c r="C530" s="13" t="s">
        <v>13763</v>
      </c>
      <c r="D530" s="593" t="s">
        <v>13457</v>
      </c>
      <c r="E530" s="614" t="s">
        <v>67</v>
      </c>
      <c r="F530" s="112">
        <v>65</v>
      </c>
      <c r="G530" s="615"/>
      <c r="H530" s="110">
        <v>0.29310000000000003</v>
      </c>
      <c r="I530" s="104">
        <f t="shared" si="394"/>
        <v>0</v>
      </c>
      <c r="J530" s="471">
        <f t="shared" si="375"/>
        <v>0</v>
      </c>
      <c r="K530" s="890"/>
      <c r="L530" s="66"/>
      <c r="M530" s="170"/>
      <c r="N530" s="339"/>
      <c r="O530" s="277"/>
      <c r="P530" s="66"/>
      <c r="Q530" s="170"/>
      <c r="R530" s="339"/>
      <c r="S530" s="330"/>
      <c r="T530" s="354"/>
      <c r="U530" s="170"/>
      <c r="V530" s="363"/>
      <c r="W530" s="21"/>
      <c r="X530" s="354"/>
      <c r="Y530" s="168"/>
      <c r="Z530" s="341"/>
      <c r="AA530" s="277"/>
      <c r="AB530" s="354"/>
      <c r="AC530" s="168"/>
      <c r="AD530" s="341"/>
      <c r="AE530" s="277"/>
      <c r="AF530" s="66"/>
      <c r="AG530" s="170"/>
      <c r="AH530" s="339"/>
      <c r="AI530" s="277"/>
      <c r="AJ530" s="66"/>
      <c r="AK530" s="170"/>
      <c r="AL530" s="339"/>
      <c r="AM530" s="151"/>
      <c r="AN530" s="66"/>
      <c r="AO530" s="170"/>
      <c r="AP530" s="339"/>
      <c r="AQ530" s="151"/>
      <c r="AR530" s="66"/>
      <c r="AS530" s="170"/>
      <c r="AT530" s="339"/>
      <c r="AU530" s="151"/>
      <c r="AV530" s="364"/>
      <c r="AW530" s="170"/>
      <c r="AX530" s="479"/>
      <c r="AY530" s="151"/>
      <c r="AZ530" s="297"/>
      <c r="BA530" s="170"/>
      <c r="BB530" s="479"/>
      <c r="BC530" s="151"/>
      <c r="BD530" s="66"/>
      <c r="BE530" s="170">
        <f t="shared" si="395"/>
        <v>0</v>
      </c>
      <c r="BF530" s="339">
        <f t="shared" si="378"/>
        <v>0</v>
      </c>
      <c r="BG530" s="163"/>
      <c r="BH530" s="66"/>
      <c r="BI530" s="170">
        <f t="shared" si="396"/>
        <v>0</v>
      </c>
      <c r="BJ530" s="339">
        <f t="shared" si="397"/>
        <v>0</v>
      </c>
      <c r="BL530" s="66"/>
      <c r="BM530" s="170">
        <f t="shared" si="398"/>
        <v>0</v>
      </c>
      <c r="BN530" s="339">
        <f t="shared" si="399"/>
        <v>0</v>
      </c>
      <c r="BP530" s="66">
        <f t="shared" si="400"/>
        <v>0</v>
      </c>
      <c r="BQ530" s="170">
        <f t="shared" si="401"/>
        <v>0</v>
      </c>
      <c r="BR530" s="339">
        <f t="shared" si="402"/>
        <v>0</v>
      </c>
      <c r="BT530" s="66"/>
      <c r="BU530" s="170">
        <f t="shared" si="403"/>
        <v>0</v>
      </c>
      <c r="BV530" s="339">
        <f t="shared" si="404"/>
        <v>0</v>
      </c>
      <c r="BX530" s="418">
        <f t="shared" si="405"/>
        <v>0</v>
      </c>
      <c r="BY530" s="170">
        <f t="shared" si="406"/>
        <v>0</v>
      </c>
      <c r="BZ530" s="339">
        <v>0</v>
      </c>
      <c r="CB530" s="418">
        <f t="shared" si="407"/>
        <v>0</v>
      </c>
      <c r="CC530" s="170">
        <f t="shared" si="408"/>
        <v>0</v>
      </c>
      <c r="CD530" s="339">
        <v>0</v>
      </c>
      <c r="CF530" s="418">
        <v>0</v>
      </c>
      <c r="CG530" s="170">
        <v>0</v>
      </c>
      <c r="CH530" s="339">
        <v>0</v>
      </c>
      <c r="CJ530" s="418">
        <v>0</v>
      </c>
      <c r="CK530" s="170">
        <v>0</v>
      </c>
      <c r="CL530" s="339">
        <v>0</v>
      </c>
    </row>
    <row r="531" spans="1:90" ht="15" customHeight="1" outlineLevel="1">
      <c r="A531" s="193" t="s">
        <v>15</v>
      </c>
      <c r="B531" s="192">
        <v>96973</v>
      </c>
      <c r="C531" s="13" t="s">
        <v>13764</v>
      </c>
      <c r="D531" s="593" t="str">
        <f>IF(B531="","",IFERROR(VLOOKUP(B531,'SINAPI12-24'!$A$5:$H$17812,2,FALSE),VLOOKUP(ORÇAMENTO!B531,COMPOSIÇÕES!$A$9:$G$412,3,FALSE)))</f>
        <v>CORDOALHA DE COBRE NU 35 MM², NÃO ENTERRADA, COM ISOLADOR - FORNECIMENTO E INSTALAÇÃO. AF_08/2023</v>
      </c>
      <c r="E531" s="614" t="str">
        <f>IF(B531="","",IFERROR(VLOOKUP(B531,'SINAPI12-24'!$A$5:$H$17812,3,FALSE),VLOOKUP(ORÇAMENTO!B531,COMPOSIÇÕES!$A$9:$G$412,4,FALSE)))</f>
        <v>M</v>
      </c>
      <c r="F531" s="112">
        <v>348.78</v>
      </c>
      <c r="G531" s="615"/>
      <c r="H531" s="110">
        <v>0.29310000000000003</v>
      </c>
      <c r="I531" s="104">
        <f t="shared" si="394"/>
        <v>0</v>
      </c>
      <c r="J531" s="471">
        <f t="shared" si="375"/>
        <v>0</v>
      </c>
      <c r="K531" s="890"/>
      <c r="L531" s="66"/>
      <c r="M531" s="170"/>
      <c r="N531" s="339"/>
      <c r="O531" s="277"/>
      <c r="P531" s="66"/>
      <c r="Q531" s="170"/>
      <c r="R531" s="339"/>
      <c r="S531" s="330"/>
      <c r="T531" s="354"/>
      <c r="U531" s="170"/>
      <c r="V531" s="363"/>
      <c r="W531" s="21"/>
      <c r="X531" s="354"/>
      <c r="Y531" s="168"/>
      <c r="Z531" s="341"/>
      <c r="AA531" s="277"/>
      <c r="AB531" s="354"/>
      <c r="AC531" s="168"/>
      <c r="AD531" s="341"/>
      <c r="AE531" s="277"/>
      <c r="AF531" s="66"/>
      <c r="AG531" s="170"/>
      <c r="AH531" s="339"/>
      <c r="AI531" s="277"/>
      <c r="AJ531" s="66"/>
      <c r="AK531" s="170"/>
      <c r="AL531" s="339"/>
      <c r="AM531" s="151"/>
      <c r="AN531" s="66"/>
      <c r="AO531" s="170"/>
      <c r="AP531" s="339"/>
      <c r="AQ531" s="151"/>
      <c r="AR531" s="66"/>
      <c r="AS531" s="170"/>
      <c r="AT531" s="339"/>
      <c r="AU531" s="151"/>
      <c r="AV531" s="364"/>
      <c r="AW531" s="170"/>
      <c r="AX531" s="479"/>
      <c r="AY531" s="151"/>
      <c r="AZ531" s="297"/>
      <c r="BA531" s="170"/>
      <c r="BB531" s="479"/>
      <c r="BC531" s="151"/>
      <c r="BD531" s="66"/>
      <c r="BE531" s="170">
        <f t="shared" si="395"/>
        <v>0</v>
      </c>
      <c r="BF531" s="339">
        <f t="shared" si="378"/>
        <v>0</v>
      </c>
      <c r="BG531" s="163"/>
      <c r="BH531" s="66"/>
      <c r="BI531" s="170">
        <f t="shared" si="396"/>
        <v>0</v>
      </c>
      <c r="BJ531" s="339">
        <f t="shared" si="397"/>
        <v>0</v>
      </c>
      <c r="BL531" s="66"/>
      <c r="BM531" s="170">
        <f t="shared" si="398"/>
        <v>0</v>
      </c>
      <c r="BN531" s="339">
        <f t="shared" si="399"/>
        <v>0</v>
      </c>
      <c r="BP531" s="66">
        <f t="shared" si="400"/>
        <v>0</v>
      </c>
      <c r="BQ531" s="170">
        <f t="shared" si="401"/>
        <v>0</v>
      </c>
      <c r="BR531" s="339">
        <f t="shared" si="402"/>
        <v>0</v>
      </c>
      <c r="BT531" s="66"/>
      <c r="BU531" s="170">
        <f t="shared" si="403"/>
        <v>0</v>
      </c>
      <c r="BV531" s="339">
        <f t="shared" si="404"/>
        <v>0</v>
      </c>
      <c r="BX531" s="418">
        <f t="shared" si="405"/>
        <v>0</v>
      </c>
      <c r="BY531" s="170">
        <f t="shared" si="406"/>
        <v>0</v>
      </c>
      <c r="BZ531" s="339">
        <v>0</v>
      </c>
      <c r="CB531" s="418">
        <f t="shared" si="407"/>
        <v>0</v>
      </c>
      <c r="CC531" s="170">
        <f t="shared" si="408"/>
        <v>0</v>
      </c>
      <c r="CD531" s="339">
        <v>0</v>
      </c>
      <c r="CF531" s="418">
        <v>0</v>
      </c>
      <c r="CG531" s="170">
        <v>0</v>
      </c>
      <c r="CH531" s="339">
        <v>0</v>
      </c>
      <c r="CJ531" s="418">
        <v>0</v>
      </c>
      <c r="CK531" s="170">
        <v>0</v>
      </c>
      <c r="CL531" s="339">
        <v>0</v>
      </c>
    </row>
    <row r="532" spans="1:90" ht="15" customHeight="1" outlineLevel="1">
      <c r="A532" s="193" t="s">
        <v>15</v>
      </c>
      <c r="B532" s="192">
        <v>96974</v>
      </c>
      <c r="C532" s="13" t="s">
        <v>13765</v>
      </c>
      <c r="D532" s="593" t="str">
        <f>IF(B532="","",IFERROR(VLOOKUP(B532,'SINAPI12-24'!$A$5:$H$17812,2,FALSE),VLOOKUP(ORÇAMENTO!B532,COMPOSIÇÕES!$A$9:$G$412,3,FALSE)))</f>
        <v>CORDOALHA DE COBRE NU 50 MM², NÃO ENTERRADA, COM ISOLADOR - FORNECIMENTO E INSTALAÇÃO. AF_08/2023</v>
      </c>
      <c r="E532" s="614" t="str">
        <f>IF(B532="","",IFERROR(VLOOKUP(B532,'SINAPI12-24'!$A$5:$H$17812,3,FALSE),VLOOKUP(ORÇAMENTO!B532,COMPOSIÇÕES!$A$9:$G$412,4,FALSE)))</f>
        <v>M</v>
      </c>
      <c r="F532" s="112">
        <v>308</v>
      </c>
      <c r="G532" s="615"/>
      <c r="H532" s="110">
        <v>0.29310000000000003</v>
      </c>
      <c r="I532" s="104">
        <f t="shared" si="394"/>
        <v>0</v>
      </c>
      <c r="J532" s="471">
        <f t="shared" si="375"/>
        <v>0</v>
      </c>
      <c r="K532" s="890"/>
      <c r="L532" s="66"/>
      <c r="M532" s="170"/>
      <c r="N532" s="339"/>
      <c r="O532" s="277"/>
      <c r="P532" s="66"/>
      <c r="Q532" s="170"/>
      <c r="R532" s="339"/>
      <c r="S532" s="330"/>
      <c r="T532" s="354"/>
      <c r="U532" s="170"/>
      <c r="V532" s="363"/>
      <c r="W532" s="21"/>
      <c r="X532" s="354"/>
      <c r="Y532" s="168"/>
      <c r="Z532" s="341"/>
      <c r="AA532" s="277"/>
      <c r="AB532" s="354"/>
      <c r="AC532" s="168"/>
      <c r="AD532" s="341"/>
      <c r="AE532" s="277"/>
      <c r="AF532" s="66"/>
      <c r="AG532" s="170"/>
      <c r="AH532" s="339"/>
      <c r="AI532" s="277"/>
      <c r="AJ532" s="66"/>
      <c r="AK532" s="170"/>
      <c r="AL532" s="339"/>
      <c r="AM532" s="151"/>
      <c r="AN532" s="66"/>
      <c r="AO532" s="170"/>
      <c r="AP532" s="339"/>
      <c r="AQ532" s="151"/>
      <c r="AR532" s="66"/>
      <c r="AS532" s="170"/>
      <c r="AT532" s="339"/>
      <c r="AU532" s="151"/>
      <c r="AV532" s="364"/>
      <c r="AW532" s="170"/>
      <c r="AX532" s="479"/>
      <c r="AY532" s="151"/>
      <c r="AZ532" s="297"/>
      <c r="BA532" s="170"/>
      <c r="BB532" s="479"/>
      <c r="BC532" s="151"/>
      <c r="BD532" s="66"/>
      <c r="BE532" s="170">
        <f t="shared" si="395"/>
        <v>0</v>
      </c>
      <c r="BF532" s="339">
        <f t="shared" si="378"/>
        <v>0</v>
      </c>
      <c r="BG532" s="163"/>
      <c r="BH532" s="66"/>
      <c r="BI532" s="170">
        <f t="shared" si="396"/>
        <v>0</v>
      </c>
      <c r="BJ532" s="339">
        <f t="shared" si="397"/>
        <v>0</v>
      </c>
      <c r="BL532" s="66"/>
      <c r="BM532" s="170">
        <f t="shared" si="398"/>
        <v>0</v>
      </c>
      <c r="BN532" s="339">
        <f t="shared" si="399"/>
        <v>0</v>
      </c>
      <c r="BP532" s="66">
        <f t="shared" si="400"/>
        <v>0</v>
      </c>
      <c r="BQ532" s="170">
        <f t="shared" si="401"/>
        <v>0</v>
      </c>
      <c r="BR532" s="339">
        <f t="shared" si="402"/>
        <v>0</v>
      </c>
      <c r="BT532" s="66"/>
      <c r="BU532" s="170">
        <f t="shared" si="403"/>
        <v>0</v>
      </c>
      <c r="BV532" s="339">
        <f t="shared" si="404"/>
        <v>0</v>
      </c>
      <c r="BX532" s="418">
        <f t="shared" si="405"/>
        <v>0</v>
      </c>
      <c r="BY532" s="170">
        <f t="shared" si="406"/>
        <v>0</v>
      </c>
      <c r="BZ532" s="339">
        <v>0</v>
      </c>
      <c r="CB532" s="418">
        <f t="shared" si="407"/>
        <v>0</v>
      </c>
      <c r="CC532" s="170">
        <f t="shared" si="408"/>
        <v>0</v>
      </c>
      <c r="CD532" s="339">
        <v>0</v>
      </c>
      <c r="CF532" s="418">
        <v>0</v>
      </c>
      <c r="CG532" s="170">
        <v>0</v>
      </c>
      <c r="CH532" s="339">
        <v>0</v>
      </c>
      <c r="CJ532" s="418">
        <v>0</v>
      </c>
      <c r="CK532" s="170">
        <v>0</v>
      </c>
      <c r="CL532" s="339">
        <v>0</v>
      </c>
    </row>
    <row r="533" spans="1:90" ht="15" customHeight="1" outlineLevel="1">
      <c r="A533" s="193" t="s">
        <v>15</v>
      </c>
      <c r="B533" s="192">
        <v>98111</v>
      </c>
      <c r="C533" s="13" t="s">
        <v>13766</v>
      </c>
      <c r="D533" s="593" t="str">
        <f>IF(B533="","",IFERROR(VLOOKUP(B533,'SINAPI12-24'!$A$5:$H$17812,2,FALSE),VLOOKUP(ORÇAMENTO!B533,COMPOSIÇÕES!$A$9:$G$412,3,FALSE)))</f>
        <v>CAIXA DE INSPEÇÃO PARA ATERRAMENTO, CIRCULAR, EM POLIETILENO, DIÂMETRO INTERNO = 0,3 M. AF_12/2020</v>
      </c>
      <c r="E533" s="614" t="str">
        <f>IF(B533="","",IFERROR(VLOOKUP(B533,'SINAPI12-24'!$A$5:$H$17812,3,FALSE),VLOOKUP(ORÇAMENTO!B533,COMPOSIÇÕES!$A$9:$G$412,4,FALSE)))</f>
        <v>UN</v>
      </c>
      <c r="F533" s="112">
        <v>16</v>
      </c>
      <c r="G533" s="615"/>
      <c r="H533" s="110">
        <v>0.29310000000000003</v>
      </c>
      <c r="I533" s="104">
        <f t="shared" si="394"/>
        <v>0</v>
      </c>
      <c r="J533" s="471">
        <f t="shared" si="375"/>
        <v>0</v>
      </c>
      <c r="K533" s="890"/>
      <c r="L533" s="66"/>
      <c r="M533" s="170"/>
      <c r="N533" s="339"/>
      <c r="O533" s="277"/>
      <c r="P533" s="66"/>
      <c r="Q533" s="170"/>
      <c r="R533" s="339"/>
      <c r="S533" s="330"/>
      <c r="T533" s="354"/>
      <c r="U533" s="170"/>
      <c r="V533" s="363"/>
      <c r="W533" s="21"/>
      <c r="X533" s="354"/>
      <c r="Y533" s="168"/>
      <c r="Z533" s="341"/>
      <c r="AA533" s="277"/>
      <c r="AB533" s="354"/>
      <c r="AC533" s="168"/>
      <c r="AD533" s="341"/>
      <c r="AE533" s="277"/>
      <c r="AF533" s="66"/>
      <c r="AG533" s="170"/>
      <c r="AH533" s="339"/>
      <c r="AI533" s="277"/>
      <c r="AJ533" s="66"/>
      <c r="AK533" s="170"/>
      <c r="AL533" s="339"/>
      <c r="AM533" s="151"/>
      <c r="AN533" s="66"/>
      <c r="AO533" s="170"/>
      <c r="AP533" s="339"/>
      <c r="AQ533" s="151"/>
      <c r="AR533" s="66"/>
      <c r="AS533" s="170"/>
      <c r="AT533" s="339"/>
      <c r="AU533" s="151"/>
      <c r="AV533" s="364"/>
      <c r="AW533" s="170"/>
      <c r="AX533" s="479"/>
      <c r="AY533" s="151"/>
      <c r="AZ533" s="297"/>
      <c r="BA533" s="170"/>
      <c r="BB533" s="479"/>
      <c r="BC533" s="151"/>
      <c r="BD533" s="66"/>
      <c r="BE533" s="170">
        <f t="shared" si="395"/>
        <v>0</v>
      </c>
      <c r="BF533" s="339">
        <f t="shared" si="378"/>
        <v>0</v>
      </c>
      <c r="BG533" s="163"/>
      <c r="BH533" s="66"/>
      <c r="BI533" s="170">
        <f t="shared" si="396"/>
        <v>0</v>
      </c>
      <c r="BJ533" s="339">
        <f t="shared" si="397"/>
        <v>0</v>
      </c>
      <c r="BL533" s="66"/>
      <c r="BM533" s="170">
        <f t="shared" si="398"/>
        <v>0</v>
      </c>
      <c r="BN533" s="339">
        <f t="shared" si="399"/>
        <v>0</v>
      </c>
      <c r="BP533" s="66">
        <f t="shared" si="400"/>
        <v>0</v>
      </c>
      <c r="BQ533" s="170">
        <f t="shared" si="401"/>
        <v>0</v>
      </c>
      <c r="BR533" s="339">
        <f t="shared" si="402"/>
        <v>0</v>
      </c>
      <c r="BT533" s="66"/>
      <c r="BU533" s="170">
        <f t="shared" si="403"/>
        <v>0</v>
      </c>
      <c r="BV533" s="339">
        <f t="shared" si="404"/>
        <v>0</v>
      </c>
      <c r="BX533" s="418">
        <f t="shared" si="405"/>
        <v>0</v>
      </c>
      <c r="BY533" s="170">
        <f t="shared" si="406"/>
        <v>0</v>
      </c>
      <c r="BZ533" s="339">
        <v>0</v>
      </c>
      <c r="CB533" s="418">
        <f t="shared" si="407"/>
        <v>0</v>
      </c>
      <c r="CC533" s="170">
        <f t="shared" si="408"/>
        <v>0</v>
      </c>
      <c r="CD533" s="339">
        <v>0</v>
      </c>
      <c r="CF533" s="418">
        <v>0</v>
      </c>
      <c r="CG533" s="170">
        <v>0</v>
      </c>
      <c r="CH533" s="339">
        <v>0</v>
      </c>
      <c r="CJ533" s="418">
        <v>0</v>
      </c>
      <c r="CK533" s="170">
        <v>0</v>
      </c>
      <c r="CL533" s="339">
        <v>0</v>
      </c>
    </row>
    <row r="534" spans="1:90" ht="15" customHeight="1" outlineLevel="1">
      <c r="A534" s="193" t="s">
        <v>106</v>
      </c>
      <c r="B534" s="194">
        <v>9900</v>
      </c>
      <c r="C534" s="13" t="s">
        <v>13767</v>
      </c>
      <c r="D534" s="593" t="s">
        <v>13848</v>
      </c>
      <c r="E534" s="614" t="s">
        <v>123</v>
      </c>
      <c r="F534" s="112">
        <v>340</v>
      </c>
      <c r="G534" s="615"/>
      <c r="H534" s="110">
        <v>0.29310000000000003</v>
      </c>
      <c r="I534" s="104">
        <f t="shared" si="394"/>
        <v>0</v>
      </c>
      <c r="J534" s="471">
        <f t="shared" si="375"/>
        <v>0</v>
      </c>
      <c r="K534" s="890"/>
      <c r="L534" s="66"/>
      <c r="M534" s="170"/>
      <c r="N534" s="339"/>
      <c r="O534" s="277"/>
      <c r="P534" s="66"/>
      <c r="Q534" s="170"/>
      <c r="R534" s="339"/>
      <c r="S534" s="330"/>
      <c r="T534" s="354"/>
      <c r="U534" s="170"/>
      <c r="V534" s="363"/>
      <c r="W534" s="21"/>
      <c r="X534" s="354"/>
      <c r="Y534" s="168"/>
      <c r="Z534" s="341"/>
      <c r="AA534" s="277"/>
      <c r="AB534" s="354"/>
      <c r="AC534" s="168"/>
      <c r="AD534" s="341"/>
      <c r="AE534" s="277"/>
      <c r="AF534" s="66"/>
      <c r="AG534" s="170"/>
      <c r="AH534" s="339"/>
      <c r="AI534" s="277"/>
      <c r="AJ534" s="66"/>
      <c r="AK534" s="170"/>
      <c r="AL534" s="339"/>
      <c r="AM534" s="151"/>
      <c r="AN534" s="66"/>
      <c r="AO534" s="170"/>
      <c r="AP534" s="339"/>
      <c r="AQ534" s="151"/>
      <c r="AR534" s="66"/>
      <c r="AS534" s="170"/>
      <c r="AT534" s="339"/>
      <c r="AU534" s="151"/>
      <c r="AV534" s="364"/>
      <c r="AW534" s="170"/>
      <c r="AX534" s="479"/>
      <c r="AY534" s="151"/>
      <c r="AZ534" s="297"/>
      <c r="BA534" s="170"/>
      <c r="BB534" s="479"/>
      <c r="BC534" s="151"/>
      <c r="BD534" s="66"/>
      <c r="BE534" s="170">
        <f t="shared" si="395"/>
        <v>0</v>
      </c>
      <c r="BF534" s="339">
        <f t="shared" si="378"/>
        <v>0</v>
      </c>
      <c r="BG534" s="163"/>
      <c r="BH534" s="66"/>
      <c r="BI534" s="170">
        <f t="shared" si="396"/>
        <v>0</v>
      </c>
      <c r="BJ534" s="339">
        <f t="shared" si="397"/>
        <v>0</v>
      </c>
      <c r="BL534" s="66"/>
      <c r="BM534" s="170">
        <f t="shared" si="398"/>
        <v>0</v>
      </c>
      <c r="BN534" s="339">
        <f t="shared" si="399"/>
        <v>0</v>
      </c>
      <c r="BP534" s="66">
        <f t="shared" si="400"/>
        <v>0</v>
      </c>
      <c r="BQ534" s="170">
        <f t="shared" si="401"/>
        <v>0</v>
      </c>
      <c r="BR534" s="339">
        <f t="shared" si="402"/>
        <v>0</v>
      </c>
      <c r="BT534" s="66"/>
      <c r="BU534" s="170">
        <f t="shared" si="403"/>
        <v>0</v>
      </c>
      <c r="BV534" s="339">
        <f t="shared" si="404"/>
        <v>0</v>
      </c>
      <c r="BX534" s="418">
        <f t="shared" si="405"/>
        <v>0</v>
      </c>
      <c r="BY534" s="170">
        <f t="shared" si="406"/>
        <v>0</v>
      </c>
      <c r="BZ534" s="339">
        <v>0</v>
      </c>
      <c r="CB534" s="418">
        <f t="shared" si="407"/>
        <v>0</v>
      </c>
      <c r="CC534" s="170">
        <f t="shared" si="408"/>
        <v>0</v>
      </c>
      <c r="CD534" s="339">
        <v>0</v>
      </c>
      <c r="CF534" s="418">
        <v>0</v>
      </c>
      <c r="CG534" s="170">
        <v>0</v>
      </c>
      <c r="CH534" s="339">
        <v>0</v>
      </c>
      <c r="CJ534" s="418">
        <v>0</v>
      </c>
      <c r="CK534" s="170">
        <v>0</v>
      </c>
      <c r="CL534" s="339">
        <v>0</v>
      </c>
    </row>
    <row r="535" spans="1:90" ht="15" customHeight="1" outlineLevel="1">
      <c r="A535" s="193" t="s">
        <v>106</v>
      </c>
      <c r="B535" s="194">
        <v>11131</v>
      </c>
      <c r="C535" s="13" t="s">
        <v>13768</v>
      </c>
      <c r="D535" s="593" t="s">
        <v>13849</v>
      </c>
      <c r="E535" s="614" t="s">
        <v>123</v>
      </c>
      <c r="F535" s="112">
        <v>32</v>
      </c>
      <c r="G535" s="615"/>
      <c r="H535" s="110">
        <v>0.29310000000000003</v>
      </c>
      <c r="I535" s="104">
        <f t="shared" si="394"/>
        <v>0</v>
      </c>
      <c r="J535" s="471">
        <f t="shared" si="375"/>
        <v>0</v>
      </c>
      <c r="K535" s="890"/>
      <c r="L535" s="66"/>
      <c r="M535" s="170"/>
      <c r="N535" s="339"/>
      <c r="O535" s="277"/>
      <c r="P535" s="66"/>
      <c r="Q535" s="170"/>
      <c r="R535" s="339"/>
      <c r="S535" s="330"/>
      <c r="T535" s="354"/>
      <c r="U535" s="170"/>
      <c r="V535" s="363"/>
      <c r="W535" s="21"/>
      <c r="X535" s="354"/>
      <c r="Y535" s="168"/>
      <c r="Z535" s="341"/>
      <c r="AA535" s="277"/>
      <c r="AB535" s="354"/>
      <c r="AC535" s="168"/>
      <c r="AD535" s="341"/>
      <c r="AE535" s="277"/>
      <c r="AF535" s="66"/>
      <c r="AG535" s="170"/>
      <c r="AH535" s="339"/>
      <c r="AI535" s="277"/>
      <c r="AJ535" s="66"/>
      <c r="AK535" s="170"/>
      <c r="AL535" s="339"/>
      <c r="AM535" s="151"/>
      <c r="AN535" s="66"/>
      <c r="AO535" s="170"/>
      <c r="AP535" s="339"/>
      <c r="AQ535" s="151"/>
      <c r="AR535" s="66"/>
      <c r="AS535" s="170"/>
      <c r="AT535" s="339"/>
      <c r="AU535" s="151"/>
      <c r="AV535" s="364"/>
      <c r="AW535" s="170"/>
      <c r="AX535" s="479"/>
      <c r="AY535" s="151"/>
      <c r="AZ535" s="297"/>
      <c r="BA535" s="170"/>
      <c r="BB535" s="479"/>
      <c r="BC535" s="151"/>
      <c r="BD535" s="66"/>
      <c r="BE535" s="170">
        <f t="shared" si="395"/>
        <v>0</v>
      </c>
      <c r="BF535" s="339">
        <f t="shared" si="378"/>
        <v>0</v>
      </c>
      <c r="BG535" s="163"/>
      <c r="BH535" s="66"/>
      <c r="BI535" s="170">
        <f t="shared" si="396"/>
        <v>0</v>
      </c>
      <c r="BJ535" s="339">
        <f t="shared" si="397"/>
        <v>0</v>
      </c>
      <c r="BL535" s="66"/>
      <c r="BM535" s="170">
        <f t="shared" si="398"/>
        <v>0</v>
      </c>
      <c r="BN535" s="339">
        <f t="shared" si="399"/>
        <v>0</v>
      </c>
      <c r="BP535" s="66">
        <f t="shared" si="400"/>
        <v>0</v>
      </c>
      <c r="BQ535" s="170">
        <f t="shared" si="401"/>
        <v>0</v>
      </c>
      <c r="BR535" s="339">
        <f t="shared" si="402"/>
        <v>0</v>
      </c>
      <c r="BT535" s="66"/>
      <c r="BU535" s="170">
        <f t="shared" si="403"/>
        <v>0</v>
      </c>
      <c r="BV535" s="339">
        <f t="shared" si="404"/>
        <v>0</v>
      </c>
      <c r="BX535" s="418">
        <f t="shared" si="405"/>
        <v>0</v>
      </c>
      <c r="BY535" s="170">
        <f t="shared" si="406"/>
        <v>0</v>
      </c>
      <c r="BZ535" s="339">
        <v>0</v>
      </c>
      <c r="CB535" s="418">
        <f t="shared" si="407"/>
        <v>0</v>
      </c>
      <c r="CC535" s="170">
        <f t="shared" si="408"/>
        <v>0</v>
      </c>
      <c r="CD535" s="339">
        <v>0</v>
      </c>
      <c r="CF535" s="418">
        <v>0</v>
      </c>
      <c r="CG535" s="170">
        <v>0</v>
      </c>
      <c r="CH535" s="339">
        <v>0</v>
      </c>
      <c r="CJ535" s="418">
        <v>0</v>
      </c>
      <c r="CK535" s="170">
        <v>0</v>
      </c>
      <c r="CL535" s="339">
        <v>0</v>
      </c>
    </row>
    <row r="536" spans="1:90" ht="15" customHeight="1" outlineLevel="1">
      <c r="A536" s="193" t="s">
        <v>15</v>
      </c>
      <c r="B536" s="192">
        <v>98463</v>
      </c>
      <c r="C536" s="13" t="s">
        <v>13769</v>
      </c>
      <c r="D536" s="593" t="str">
        <f>IF(B536="","",IFERROR(VLOOKUP(B536,'SINAPI12-24'!$A$5:$H$17812,2,FALSE),VLOOKUP(ORÇAMENTO!B536,COMPOSIÇÕES!$A$9:$G$412,3,FALSE)))</f>
        <v>SUPORTE ISOLADOR PARA FIXAÇÃO DA CORDOALHA DE COBRE EM ALVENARIA OU CONCRETO - FORNECIMENTO E INSTALAÇÃO. AF_08/2023</v>
      </c>
      <c r="E536" s="614" t="str">
        <f>IF(B536="","",IFERROR(VLOOKUP(B536,'SINAPI12-24'!$A$5:$H$17812,3,FALSE),VLOOKUP(ORÇAMENTO!B536,COMPOSIÇÕES!$A$9:$G$412,4,FALSE)))</f>
        <v>UN</v>
      </c>
      <c r="F536" s="112">
        <v>4</v>
      </c>
      <c r="G536" s="615"/>
      <c r="H536" s="110">
        <v>0.29310000000000003</v>
      </c>
      <c r="I536" s="104">
        <f t="shared" si="394"/>
        <v>0</v>
      </c>
      <c r="J536" s="471">
        <f t="shared" si="375"/>
        <v>0</v>
      </c>
      <c r="K536" s="890"/>
      <c r="L536" s="66"/>
      <c r="M536" s="170"/>
      <c r="N536" s="339"/>
      <c r="O536" s="277"/>
      <c r="P536" s="66"/>
      <c r="Q536" s="170"/>
      <c r="R536" s="339"/>
      <c r="S536" s="330"/>
      <c r="T536" s="354"/>
      <c r="U536" s="170"/>
      <c r="V536" s="363"/>
      <c r="W536" s="21"/>
      <c r="X536" s="354"/>
      <c r="Y536" s="168"/>
      <c r="Z536" s="341"/>
      <c r="AA536" s="277"/>
      <c r="AB536" s="354"/>
      <c r="AC536" s="168"/>
      <c r="AD536" s="341"/>
      <c r="AE536" s="277"/>
      <c r="AF536" s="66"/>
      <c r="AG536" s="170"/>
      <c r="AH536" s="339"/>
      <c r="AI536" s="277"/>
      <c r="AJ536" s="66"/>
      <c r="AK536" s="170"/>
      <c r="AL536" s="339"/>
      <c r="AM536" s="151"/>
      <c r="AN536" s="66"/>
      <c r="AO536" s="170"/>
      <c r="AP536" s="339"/>
      <c r="AQ536" s="151"/>
      <c r="AR536" s="66"/>
      <c r="AS536" s="170"/>
      <c r="AT536" s="339"/>
      <c r="AU536" s="151"/>
      <c r="AV536" s="364"/>
      <c r="AW536" s="170"/>
      <c r="AX536" s="479"/>
      <c r="AY536" s="151"/>
      <c r="AZ536" s="297"/>
      <c r="BA536" s="170"/>
      <c r="BB536" s="479"/>
      <c r="BC536" s="151"/>
      <c r="BD536" s="66"/>
      <c r="BE536" s="170">
        <f t="shared" si="395"/>
        <v>0</v>
      </c>
      <c r="BF536" s="339">
        <f t="shared" si="378"/>
        <v>0</v>
      </c>
      <c r="BG536" s="163"/>
      <c r="BH536" s="66"/>
      <c r="BI536" s="170">
        <f t="shared" si="396"/>
        <v>0</v>
      </c>
      <c r="BJ536" s="339">
        <f t="shared" si="397"/>
        <v>0</v>
      </c>
      <c r="BL536" s="66"/>
      <c r="BM536" s="170">
        <f t="shared" si="398"/>
        <v>0</v>
      </c>
      <c r="BN536" s="339">
        <f t="shared" si="399"/>
        <v>0</v>
      </c>
      <c r="BP536" s="66">
        <f t="shared" si="400"/>
        <v>0</v>
      </c>
      <c r="BQ536" s="170">
        <f t="shared" si="401"/>
        <v>0</v>
      </c>
      <c r="BR536" s="339">
        <f t="shared" si="402"/>
        <v>0</v>
      </c>
      <c r="BT536" s="66"/>
      <c r="BU536" s="170">
        <f t="shared" si="403"/>
        <v>0</v>
      </c>
      <c r="BV536" s="339">
        <f t="shared" si="404"/>
        <v>0</v>
      </c>
      <c r="BX536" s="418">
        <f t="shared" si="405"/>
        <v>0</v>
      </c>
      <c r="BY536" s="170">
        <f t="shared" si="406"/>
        <v>0</v>
      </c>
      <c r="BZ536" s="339">
        <v>0</v>
      </c>
      <c r="CB536" s="418">
        <f t="shared" si="407"/>
        <v>0</v>
      </c>
      <c r="CC536" s="170">
        <f t="shared" si="408"/>
        <v>0</v>
      </c>
      <c r="CD536" s="339">
        <v>0</v>
      </c>
      <c r="CF536" s="418">
        <v>0</v>
      </c>
      <c r="CG536" s="170">
        <v>0</v>
      </c>
      <c r="CH536" s="339">
        <v>0</v>
      </c>
      <c r="CJ536" s="418">
        <v>0</v>
      </c>
      <c r="CK536" s="170">
        <v>0</v>
      </c>
      <c r="CL536" s="339">
        <v>0</v>
      </c>
    </row>
    <row r="537" spans="1:90" ht="15" customHeight="1" outlineLevel="1">
      <c r="A537" s="193" t="s">
        <v>106</v>
      </c>
      <c r="B537" s="108">
        <v>11273</v>
      </c>
      <c r="C537" s="13" t="s">
        <v>13770</v>
      </c>
      <c r="D537" s="593" t="s">
        <v>13867</v>
      </c>
      <c r="E537" s="614" t="s">
        <v>123</v>
      </c>
      <c r="F537" s="112">
        <v>1</v>
      </c>
      <c r="G537" s="615"/>
      <c r="H537" s="110">
        <v>0.29310000000000003</v>
      </c>
      <c r="I537" s="104">
        <f>TRUNC(((G537*$H$37)+G537),2)</f>
        <v>0</v>
      </c>
      <c r="J537" s="471">
        <f t="shared" si="375"/>
        <v>0</v>
      </c>
      <c r="K537" s="890"/>
      <c r="L537" s="68"/>
      <c r="M537" s="136"/>
      <c r="N537" s="342"/>
      <c r="O537" s="277"/>
      <c r="P537" s="68"/>
      <c r="Q537" s="136"/>
      <c r="R537" s="342"/>
      <c r="S537" s="330"/>
      <c r="T537" s="355"/>
      <c r="U537" s="136"/>
      <c r="V537" s="365"/>
      <c r="W537" s="21"/>
      <c r="X537" s="355"/>
      <c r="Y537" s="328"/>
      <c r="Z537" s="344"/>
      <c r="AA537" s="277"/>
      <c r="AB537" s="355"/>
      <c r="AC537" s="328"/>
      <c r="AD537" s="344"/>
      <c r="AE537" s="277"/>
      <c r="AF537" s="68"/>
      <c r="AG537" s="136"/>
      <c r="AH537" s="342"/>
      <c r="AI537" s="277"/>
      <c r="AJ537" s="68"/>
      <c r="AK537" s="136"/>
      <c r="AL537" s="342"/>
      <c r="AM537" s="151"/>
      <c r="AN537" s="68"/>
      <c r="AO537" s="136"/>
      <c r="AP537" s="342"/>
      <c r="AQ537" s="151"/>
      <c r="AR537" s="68"/>
      <c r="AS537" s="136"/>
      <c r="AT537" s="342"/>
      <c r="AU537" s="151"/>
      <c r="AV537" s="366"/>
      <c r="AW537" s="136"/>
      <c r="AX537" s="480"/>
      <c r="AY537" s="151"/>
      <c r="AZ537" s="298"/>
      <c r="BA537" s="136"/>
      <c r="BB537" s="480"/>
      <c r="BC537" s="151"/>
      <c r="BD537" s="68"/>
      <c r="BE537" s="136">
        <f t="shared" si="395"/>
        <v>0</v>
      </c>
      <c r="BF537" s="342">
        <f t="shared" si="378"/>
        <v>0</v>
      </c>
      <c r="BG537" s="163"/>
      <c r="BH537" s="68"/>
      <c r="BI537" s="136">
        <f t="shared" si="396"/>
        <v>0</v>
      </c>
      <c r="BJ537" s="342">
        <f t="shared" si="397"/>
        <v>0</v>
      </c>
      <c r="BL537" s="68"/>
      <c r="BM537" s="136">
        <f t="shared" si="398"/>
        <v>0</v>
      </c>
      <c r="BN537" s="342">
        <f t="shared" si="399"/>
        <v>0</v>
      </c>
      <c r="BP537" s="68">
        <f t="shared" si="400"/>
        <v>0</v>
      </c>
      <c r="BQ537" s="136">
        <f t="shared" si="401"/>
        <v>0</v>
      </c>
      <c r="BR537" s="342">
        <f t="shared" si="402"/>
        <v>0</v>
      </c>
      <c r="BT537" s="68"/>
      <c r="BU537" s="136">
        <f t="shared" si="403"/>
        <v>0</v>
      </c>
      <c r="BV537" s="342">
        <f t="shared" si="404"/>
        <v>0</v>
      </c>
      <c r="BX537" s="420">
        <f t="shared" si="405"/>
        <v>0</v>
      </c>
      <c r="BY537" s="136">
        <f t="shared" si="406"/>
        <v>0</v>
      </c>
      <c r="BZ537" s="342">
        <v>0</v>
      </c>
      <c r="CB537" s="420">
        <f t="shared" si="407"/>
        <v>0</v>
      </c>
      <c r="CC537" s="136">
        <f t="shared" si="408"/>
        <v>0</v>
      </c>
      <c r="CD537" s="342">
        <v>0</v>
      </c>
      <c r="CF537" s="420">
        <v>0</v>
      </c>
      <c r="CG537" s="136">
        <v>0</v>
      </c>
      <c r="CH537" s="342">
        <v>0</v>
      </c>
      <c r="CJ537" s="420">
        <v>0</v>
      </c>
      <c r="CK537" s="136">
        <v>0</v>
      </c>
      <c r="CL537" s="342">
        <v>0</v>
      </c>
    </row>
    <row r="538" spans="1:90">
      <c r="A538" s="453"/>
      <c r="B538" s="454"/>
      <c r="C538" s="455">
        <v>25</v>
      </c>
      <c r="D538" s="592" t="s">
        <v>456</v>
      </c>
      <c r="E538" s="455"/>
      <c r="F538" s="455"/>
      <c r="G538" s="456"/>
      <c r="H538" s="457"/>
      <c r="I538" s="458"/>
      <c r="J538" s="459">
        <f>SUM(J539,J544)</f>
        <v>0</v>
      </c>
      <c r="K538" s="890"/>
      <c r="L538" s="264"/>
      <c r="M538" s="265"/>
      <c r="N538" s="329"/>
      <c r="O538" s="277"/>
      <c r="P538" s="264"/>
      <c r="Q538" s="265"/>
      <c r="R538" s="329"/>
      <c r="S538" s="351"/>
      <c r="T538" s="299"/>
      <c r="U538" s="367"/>
      <c r="V538" s="368"/>
      <c r="W538" s="21"/>
      <c r="X538" s="299"/>
      <c r="Y538" s="352"/>
      <c r="Z538" s="333"/>
      <c r="AA538" s="277"/>
      <c r="AB538" s="299"/>
      <c r="AC538" s="352"/>
      <c r="AD538" s="333"/>
      <c r="AE538" s="277"/>
      <c r="AF538" s="264"/>
      <c r="AG538" s="265"/>
      <c r="AH538" s="329"/>
      <c r="AI538" s="277"/>
      <c r="AJ538" s="264"/>
      <c r="AK538" s="265"/>
      <c r="AL538" s="329"/>
      <c r="AM538" s="151"/>
      <c r="AN538" s="264"/>
      <c r="AO538" s="265"/>
      <c r="AP538" s="329"/>
      <c r="AQ538" s="151"/>
      <c r="AR538" s="264"/>
      <c r="AS538" s="265"/>
      <c r="AT538" s="329"/>
      <c r="AU538" s="151"/>
      <c r="AV538" s="299"/>
      <c r="AW538" s="367"/>
      <c r="AX538" s="481"/>
      <c r="AY538" s="320"/>
      <c r="AZ538" s="299"/>
      <c r="BA538" s="367"/>
      <c r="BB538" s="481"/>
      <c r="BC538" s="320"/>
      <c r="BD538" s="264"/>
      <c r="BE538" s="265"/>
      <c r="BF538" s="329"/>
      <c r="BG538" s="163"/>
      <c r="BH538" s="264"/>
      <c r="BI538" s="265"/>
      <c r="BJ538" s="329"/>
      <c r="BL538" s="264"/>
      <c r="BM538" s="265"/>
      <c r="BN538" s="329"/>
      <c r="BP538" s="288"/>
      <c r="BQ538" s="289"/>
      <c r="BR538" s="335"/>
      <c r="BT538" s="288"/>
      <c r="BU538" s="289"/>
      <c r="BV538" s="335"/>
      <c r="BX538" s="299"/>
      <c r="BY538" s="367"/>
      <c r="BZ538" s="411"/>
      <c r="CB538" s="299"/>
      <c r="CC538" s="367"/>
      <c r="CD538" s="411"/>
      <c r="CF538" s="299"/>
      <c r="CG538" s="367"/>
      <c r="CH538" s="411"/>
      <c r="CJ538" s="299"/>
      <c r="CK538" s="367"/>
      <c r="CL538" s="411"/>
    </row>
    <row r="539" spans="1:90" ht="15" customHeight="1" outlineLevel="1">
      <c r="A539" s="430"/>
      <c r="B539" s="431"/>
      <c r="C539" s="432" t="s">
        <v>13771</v>
      </c>
      <c r="D539" s="591" t="s">
        <v>459</v>
      </c>
      <c r="E539" s="433"/>
      <c r="F539" s="434"/>
      <c r="G539" s="435"/>
      <c r="H539" s="436"/>
      <c r="I539" s="435"/>
      <c r="J539" s="437">
        <f>SUM(J540:J543)</f>
        <v>0</v>
      </c>
      <c r="K539" s="890"/>
      <c r="L539" s="266"/>
      <c r="M539" s="267"/>
      <c r="N539" s="356"/>
      <c r="O539" s="277"/>
      <c r="P539" s="266"/>
      <c r="Q539" s="267"/>
      <c r="R539" s="356"/>
      <c r="S539" s="330"/>
      <c r="T539" s="357"/>
      <c r="U539" s="267"/>
      <c r="V539" s="369"/>
      <c r="W539" s="21"/>
      <c r="X539" s="357"/>
      <c r="Y539" s="358"/>
      <c r="Z539" s="359"/>
      <c r="AA539" s="277"/>
      <c r="AB539" s="357"/>
      <c r="AC539" s="358"/>
      <c r="AD539" s="359"/>
      <c r="AE539" s="277"/>
      <c r="AF539" s="266"/>
      <c r="AG539" s="267"/>
      <c r="AH539" s="356"/>
      <c r="AI539" s="277"/>
      <c r="AJ539" s="266"/>
      <c r="AK539" s="267"/>
      <c r="AL539" s="356"/>
      <c r="AM539" s="151"/>
      <c r="AN539" s="266"/>
      <c r="AO539" s="267"/>
      <c r="AP539" s="356"/>
      <c r="AQ539" s="151"/>
      <c r="AR539" s="266"/>
      <c r="AS539" s="267"/>
      <c r="AT539" s="356"/>
      <c r="AU539" s="151"/>
      <c r="AV539" s="357"/>
      <c r="AW539" s="267"/>
      <c r="AX539" s="482"/>
      <c r="AY539" s="151"/>
      <c r="AZ539" s="300"/>
      <c r="BA539" s="267"/>
      <c r="BB539" s="482"/>
      <c r="BC539" s="151"/>
      <c r="BD539" s="266"/>
      <c r="BE539" s="267"/>
      <c r="BF539" s="356"/>
      <c r="BG539" s="163"/>
      <c r="BH539" s="266"/>
      <c r="BI539" s="267"/>
      <c r="BJ539" s="356"/>
      <c r="BL539" s="266"/>
      <c r="BM539" s="267"/>
      <c r="BN539" s="356"/>
      <c r="BP539" s="266"/>
      <c r="BQ539" s="267"/>
      <c r="BR539" s="356"/>
      <c r="BT539" s="266"/>
      <c r="BU539" s="267"/>
      <c r="BV539" s="356"/>
      <c r="BX539" s="300"/>
      <c r="BY539" s="267"/>
      <c r="BZ539" s="356"/>
      <c r="CB539" s="300"/>
      <c r="CC539" s="267"/>
      <c r="CD539" s="356"/>
      <c r="CF539" s="300"/>
      <c r="CG539" s="267"/>
      <c r="CH539" s="356"/>
      <c r="CJ539" s="300"/>
      <c r="CK539" s="267"/>
      <c r="CL539" s="356"/>
    </row>
    <row r="540" spans="1:90" ht="15" customHeight="1" outlineLevel="2">
      <c r="A540" s="193" t="s">
        <v>106</v>
      </c>
      <c r="B540" s="194">
        <v>12628</v>
      </c>
      <c r="C540" s="13" t="s">
        <v>13853</v>
      </c>
      <c r="D540" s="593" t="s">
        <v>13782</v>
      </c>
      <c r="E540" s="614" t="s">
        <v>123</v>
      </c>
      <c r="F540" s="112">
        <v>1</v>
      </c>
      <c r="G540" s="615"/>
      <c r="H540" s="110">
        <v>0.29310000000000003</v>
      </c>
      <c r="I540" s="104">
        <f t="shared" ref="I540:I543" si="409">TRUNC(((G540*$H$37)+G540),2)</f>
        <v>0</v>
      </c>
      <c r="J540" s="471">
        <f t="shared" si="375"/>
        <v>0</v>
      </c>
      <c r="K540" s="890"/>
      <c r="L540" s="69"/>
      <c r="M540" s="114"/>
      <c r="N540" s="336"/>
      <c r="O540" s="277"/>
      <c r="P540" s="69"/>
      <c r="Q540" s="114"/>
      <c r="R540" s="336"/>
      <c r="S540" s="330"/>
      <c r="T540" s="353"/>
      <c r="U540" s="114"/>
      <c r="V540" s="361"/>
      <c r="W540" s="21"/>
      <c r="X540" s="353"/>
      <c r="Y540" s="167"/>
      <c r="Z540" s="338"/>
      <c r="AA540" s="277"/>
      <c r="AB540" s="353"/>
      <c r="AC540" s="167"/>
      <c r="AD540" s="338"/>
      <c r="AE540" s="277"/>
      <c r="AF540" s="69"/>
      <c r="AG540" s="114"/>
      <c r="AH540" s="336"/>
      <c r="AI540" s="277"/>
      <c r="AJ540" s="69"/>
      <c r="AK540" s="114"/>
      <c r="AL540" s="336"/>
      <c r="AM540" s="151"/>
      <c r="AN540" s="69"/>
      <c r="AO540" s="114"/>
      <c r="AP540" s="336"/>
      <c r="AQ540" s="151"/>
      <c r="AR540" s="69"/>
      <c r="AS540" s="114"/>
      <c r="AT540" s="336"/>
      <c r="AU540" s="151"/>
      <c r="AV540" s="362"/>
      <c r="AW540" s="114"/>
      <c r="AX540" s="478"/>
      <c r="AY540" s="151"/>
      <c r="AZ540" s="296"/>
      <c r="BA540" s="114"/>
      <c r="BB540" s="478"/>
      <c r="BC540" s="151"/>
      <c r="BD540" s="69"/>
      <c r="BE540" s="114">
        <f t="shared" si="395"/>
        <v>0</v>
      </c>
      <c r="BF540" s="336">
        <f t="shared" si="378"/>
        <v>0</v>
      </c>
      <c r="BG540" s="163"/>
      <c r="BH540" s="69"/>
      <c r="BI540" s="114">
        <f t="shared" si="396"/>
        <v>0</v>
      </c>
      <c r="BJ540" s="336">
        <f t="shared" si="397"/>
        <v>0</v>
      </c>
      <c r="BL540" s="69"/>
      <c r="BM540" s="114">
        <f t="shared" ref="BM540:BM543" si="410">TRUNC(BL540*M540,2)</f>
        <v>0</v>
      </c>
      <c r="BN540" s="336">
        <f t="shared" ref="BN540:BN543" si="411">BL540/($F540-$X540-$AZ540)</f>
        <v>0</v>
      </c>
      <c r="BP540" s="69">
        <f t="shared" si="400"/>
        <v>0</v>
      </c>
      <c r="BQ540" s="114">
        <f t="shared" si="401"/>
        <v>0</v>
      </c>
      <c r="BR540" s="336">
        <f t="shared" si="402"/>
        <v>0</v>
      </c>
      <c r="BT540" s="69"/>
      <c r="BU540" s="114">
        <f t="shared" si="403"/>
        <v>0</v>
      </c>
      <c r="BV540" s="336">
        <f t="shared" si="404"/>
        <v>0</v>
      </c>
      <c r="BX540" s="309">
        <f t="shared" si="405"/>
        <v>0</v>
      </c>
      <c r="BY540" s="114">
        <f t="shared" si="406"/>
        <v>0</v>
      </c>
      <c r="BZ540" s="336">
        <v>0</v>
      </c>
      <c r="CB540" s="309">
        <f t="shared" si="407"/>
        <v>0</v>
      </c>
      <c r="CC540" s="114">
        <f t="shared" si="408"/>
        <v>0</v>
      </c>
      <c r="CD540" s="336">
        <v>0</v>
      </c>
      <c r="CF540" s="309">
        <v>0</v>
      </c>
      <c r="CG540" s="114">
        <v>0</v>
      </c>
      <c r="CH540" s="336">
        <v>0</v>
      </c>
      <c r="CJ540" s="309">
        <v>0</v>
      </c>
      <c r="CK540" s="114">
        <v>0</v>
      </c>
      <c r="CL540" s="336">
        <v>0</v>
      </c>
    </row>
    <row r="541" spans="1:90" ht="15" customHeight="1" outlineLevel="2">
      <c r="A541" s="668" t="s">
        <v>106</v>
      </c>
      <c r="B541" s="50">
        <v>10759</v>
      </c>
      <c r="C541" s="13" t="s">
        <v>13854</v>
      </c>
      <c r="D541" s="593" t="s">
        <v>13857</v>
      </c>
      <c r="E541" s="614"/>
      <c r="F541" s="829">
        <v>114.63</v>
      </c>
      <c r="G541" s="615"/>
      <c r="H541" s="106">
        <v>0.29310000000000003</v>
      </c>
      <c r="I541" s="104">
        <f t="shared" si="409"/>
        <v>0</v>
      </c>
      <c r="J541" s="470">
        <f t="shared" si="375"/>
        <v>0</v>
      </c>
      <c r="K541" s="890"/>
      <c r="L541" s="811"/>
      <c r="M541" s="812"/>
      <c r="N541" s="813"/>
      <c r="O541" s="814"/>
      <c r="P541" s="811"/>
      <c r="Q541" s="812"/>
      <c r="R541" s="813"/>
      <c r="S541" s="815"/>
      <c r="T541" s="816"/>
      <c r="U541" s="812"/>
      <c r="V541" s="817"/>
      <c r="W541" s="21"/>
      <c r="X541" s="816"/>
      <c r="Y541" s="818"/>
      <c r="Z541" s="819"/>
      <c r="AA541" s="814"/>
      <c r="AB541" s="816"/>
      <c r="AC541" s="818"/>
      <c r="AD541" s="819"/>
      <c r="AE541" s="814"/>
      <c r="AF541" s="811"/>
      <c r="AG541" s="812"/>
      <c r="AH541" s="813"/>
      <c r="AI541" s="814"/>
      <c r="AJ541" s="811"/>
      <c r="AK541" s="812"/>
      <c r="AL541" s="813"/>
      <c r="AM541" s="820"/>
      <c r="AN541" s="811"/>
      <c r="AO541" s="812"/>
      <c r="AP541" s="813"/>
      <c r="AQ541" s="820"/>
      <c r="AR541" s="811"/>
      <c r="AS541" s="812"/>
      <c r="AT541" s="813"/>
      <c r="AU541" s="820"/>
      <c r="AV541" s="816"/>
      <c r="AW541" s="812"/>
      <c r="AX541" s="821"/>
      <c r="AY541" s="820"/>
      <c r="AZ541" s="822"/>
      <c r="BA541" s="812"/>
      <c r="BB541" s="821"/>
      <c r="BC541" s="820"/>
      <c r="BD541" s="811"/>
      <c r="BE541" s="812">
        <f t="shared" si="395"/>
        <v>0</v>
      </c>
      <c r="BF541" s="813">
        <f t="shared" si="378"/>
        <v>0</v>
      </c>
      <c r="BG541" s="823"/>
      <c r="BH541" s="811"/>
      <c r="BI541" s="812">
        <f t="shared" si="396"/>
        <v>0</v>
      </c>
      <c r="BJ541" s="813">
        <f t="shared" si="397"/>
        <v>0</v>
      </c>
      <c r="BL541" s="811"/>
      <c r="BM541" s="812">
        <f t="shared" si="410"/>
        <v>0</v>
      </c>
      <c r="BN541" s="813">
        <f t="shared" si="411"/>
        <v>0</v>
      </c>
      <c r="BP541" s="811">
        <f t="shared" si="400"/>
        <v>0</v>
      </c>
      <c r="BQ541" s="812">
        <f t="shared" si="401"/>
        <v>0</v>
      </c>
      <c r="BR541" s="813">
        <f t="shared" si="402"/>
        <v>0</v>
      </c>
      <c r="BT541" s="811"/>
      <c r="BU541" s="812">
        <f t="shared" si="403"/>
        <v>0</v>
      </c>
      <c r="BV541" s="813">
        <f t="shared" si="404"/>
        <v>0</v>
      </c>
      <c r="BX541" s="822">
        <f t="shared" si="405"/>
        <v>0</v>
      </c>
      <c r="BY541" s="812">
        <f t="shared" si="406"/>
        <v>0</v>
      </c>
      <c r="BZ541" s="813">
        <v>0</v>
      </c>
      <c r="CB541" s="822">
        <f t="shared" si="407"/>
        <v>0</v>
      </c>
      <c r="CC541" s="812">
        <f t="shared" si="408"/>
        <v>0</v>
      </c>
      <c r="CD541" s="813">
        <v>0</v>
      </c>
      <c r="CF541" s="822">
        <v>0</v>
      </c>
      <c r="CG541" s="812">
        <v>0</v>
      </c>
      <c r="CH541" s="813">
        <v>0</v>
      </c>
      <c r="CJ541" s="822">
        <v>0</v>
      </c>
      <c r="CK541" s="812">
        <v>0</v>
      </c>
      <c r="CL541" s="813">
        <v>0</v>
      </c>
    </row>
    <row r="542" spans="1:90" ht="15" customHeight="1" outlineLevel="2">
      <c r="A542" s="193" t="s">
        <v>106</v>
      </c>
      <c r="B542" s="194">
        <v>10840</v>
      </c>
      <c r="C542" s="13" t="s">
        <v>13855</v>
      </c>
      <c r="D542" s="593" t="s">
        <v>13845</v>
      </c>
      <c r="E542" s="614" t="s">
        <v>67</v>
      </c>
      <c r="F542" s="112">
        <v>6.4</v>
      </c>
      <c r="G542" s="615"/>
      <c r="H542" s="110">
        <v>0.29310000000000003</v>
      </c>
      <c r="I542" s="104">
        <f t="shared" si="409"/>
        <v>0</v>
      </c>
      <c r="J542" s="471">
        <f t="shared" si="375"/>
        <v>0</v>
      </c>
      <c r="K542" s="890"/>
      <c r="L542" s="66"/>
      <c r="M542" s="170"/>
      <c r="N542" s="339"/>
      <c r="O542" s="277"/>
      <c r="P542" s="66"/>
      <c r="Q542" s="170"/>
      <c r="R542" s="339"/>
      <c r="S542" s="330"/>
      <c r="T542" s="354"/>
      <c r="U542" s="170"/>
      <c r="V542" s="363"/>
      <c r="W542" s="21"/>
      <c r="X542" s="354"/>
      <c r="Y542" s="168"/>
      <c r="Z542" s="341"/>
      <c r="AA542" s="277"/>
      <c r="AB542" s="354"/>
      <c r="AC542" s="168"/>
      <c r="AD542" s="341"/>
      <c r="AE542" s="277"/>
      <c r="AF542" s="66"/>
      <c r="AG542" s="170"/>
      <c r="AH542" s="339"/>
      <c r="AI542" s="277"/>
      <c r="AJ542" s="66"/>
      <c r="AK542" s="170"/>
      <c r="AL542" s="339"/>
      <c r="AM542" s="151"/>
      <c r="AN542" s="66"/>
      <c r="AO542" s="170"/>
      <c r="AP542" s="339"/>
      <c r="AQ542" s="151"/>
      <c r="AR542" s="66"/>
      <c r="AS542" s="170"/>
      <c r="AT542" s="339"/>
      <c r="AU542" s="151"/>
      <c r="AV542" s="364"/>
      <c r="AW542" s="170"/>
      <c r="AX542" s="479"/>
      <c r="AY542" s="151"/>
      <c r="AZ542" s="297"/>
      <c r="BA542" s="170"/>
      <c r="BB542" s="479"/>
      <c r="BC542" s="151"/>
      <c r="BD542" s="66"/>
      <c r="BE542" s="170">
        <f t="shared" si="395"/>
        <v>0</v>
      </c>
      <c r="BF542" s="339">
        <f t="shared" si="378"/>
        <v>0</v>
      </c>
      <c r="BG542" s="163"/>
      <c r="BH542" s="66"/>
      <c r="BI542" s="170">
        <f t="shared" si="396"/>
        <v>0</v>
      </c>
      <c r="BJ542" s="339">
        <f t="shared" si="397"/>
        <v>0</v>
      </c>
      <c r="BL542" s="66"/>
      <c r="BM542" s="170">
        <f t="shared" si="410"/>
        <v>0</v>
      </c>
      <c r="BN542" s="339">
        <f t="shared" si="411"/>
        <v>0</v>
      </c>
      <c r="BP542" s="66">
        <f t="shared" si="400"/>
        <v>0</v>
      </c>
      <c r="BQ542" s="170">
        <f t="shared" si="401"/>
        <v>0</v>
      </c>
      <c r="BR542" s="339">
        <f t="shared" si="402"/>
        <v>0</v>
      </c>
      <c r="BT542" s="66"/>
      <c r="BU542" s="170">
        <f t="shared" si="403"/>
        <v>0</v>
      </c>
      <c r="BV542" s="339">
        <f t="shared" si="404"/>
        <v>0</v>
      </c>
      <c r="BX542" s="418">
        <f t="shared" si="405"/>
        <v>0</v>
      </c>
      <c r="BY542" s="170">
        <f t="shared" si="406"/>
        <v>0</v>
      </c>
      <c r="BZ542" s="339">
        <v>0</v>
      </c>
      <c r="CB542" s="418">
        <f t="shared" si="407"/>
        <v>0</v>
      </c>
      <c r="CC542" s="170">
        <f t="shared" si="408"/>
        <v>0</v>
      </c>
      <c r="CD542" s="339">
        <v>0</v>
      </c>
      <c r="CF542" s="418">
        <v>0</v>
      </c>
      <c r="CG542" s="170">
        <v>0</v>
      </c>
      <c r="CH542" s="339">
        <v>0</v>
      </c>
      <c r="CJ542" s="418">
        <v>0</v>
      </c>
      <c r="CK542" s="170">
        <v>0</v>
      </c>
      <c r="CL542" s="339">
        <v>0</v>
      </c>
    </row>
    <row r="543" spans="1:90" ht="15" customHeight="1" outlineLevel="2">
      <c r="A543" s="193" t="s">
        <v>13783</v>
      </c>
      <c r="B543" s="194">
        <v>101965</v>
      </c>
      <c r="C543" s="13" t="s">
        <v>13856</v>
      </c>
      <c r="D543" s="593" t="str">
        <f>IF(B543="","",IFERROR(VLOOKUP(B543,'SINAPI12-24'!$A$5:$H$17812,2,FALSE),VLOOKUP(ORÇAMENTO!B543,COMPOSIÇÕES!$A$9:$G$412,3,FALSE)))</f>
        <v>PEITORIL LINEAR EM GRANITO OU MÁRMORE, L = 15CM, COMPRIMENTO DE ATÉ 2M, ASSENTADO COM ARGAMASSA 1:6 COM ADITIVO. AF_11/2020</v>
      </c>
      <c r="E543" s="614" t="str">
        <f>IF(B543="","",IFERROR(VLOOKUP(B543,'SINAPI12-24'!$A$5:$H$17812,3,FALSE),VLOOKUP(ORÇAMENTO!B543,COMPOSIÇÕES!$A$9:$G$412,4,FALSE)))</f>
        <v>M</v>
      </c>
      <c r="F543" s="112">
        <v>144.94999999999999</v>
      </c>
      <c r="G543" s="615"/>
      <c r="H543" s="110">
        <v>0.29310000000000003</v>
      </c>
      <c r="I543" s="104">
        <f t="shared" si="409"/>
        <v>0</v>
      </c>
      <c r="J543" s="471">
        <f t="shared" si="375"/>
        <v>0</v>
      </c>
      <c r="K543" s="890"/>
      <c r="L543" s="68"/>
      <c r="M543" s="136"/>
      <c r="N543" s="342"/>
      <c r="O543" s="277"/>
      <c r="P543" s="68"/>
      <c r="Q543" s="136"/>
      <c r="R543" s="342"/>
      <c r="S543" s="330"/>
      <c r="T543" s="355"/>
      <c r="U543" s="136"/>
      <c r="V543" s="365"/>
      <c r="W543" s="21"/>
      <c r="X543" s="355"/>
      <c r="Y543" s="328"/>
      <c r="Z543" s="344"/>
      <c r="AA543" s="277"/>
      <c r="AB543" s="355"/>
      <c r="AC543" s="328"/>
      <c r="AD543" s="344"/>
      <c r="AE543" s="277"/>
      <c r="AF543" s="68"/>
      <c r="AG543" s="136"/>
      <c r="AH543" s="342"/>
      <c r="AI543" s="277"/>
      <c r="AJ543" s="68"/>
      <c r="AK543" s="136"/>
      <c r="AL543" s="342"/>
      <c r="AM543" s="151"/>
      <c r="AN543" s="68"/>
      <c r="AO543" s="136"/>
      <c r="AP543" s="342"/>
      <c r="AQ543" s="151"/>
      <c r="AR543" s="68"/>
      <c r="AS543" s="136"/>
      <c r="AT543" s="342"/>
      <c r="AU543" s="151"/>
      <c r="AV543" s="366"/>
      <c r="AW543" s="136"/>
      <c r="AX543" s="480"/>
      <c r="AY543" s="151"/>
      <c r="AZ543" s="298"/>
      <c r="BA543" s="136"/>
      <c r="BB543" s="480"/>
      <c r="BC543" s="151"/>
      <c r="BD543" s="68"/>
      <c r="BE543" s="136">
        <f t="shared" si="395"/>
        <v>0</v>
      </c>
      <c r="BF543" s="342">
        <f t="shared" si="378"/>
        <v>0</v>
      </c>
      <c r="BG543" s="163"/>
      <c r="BH543" s="68"/>
      <c r="BI543" s="136">
        <f t="shared" si="396"/>
        <v>0</v>
      </c>
      <c r="BJ543" s="342">
        <f t="shared" si="397"/>
        <v>0</v>
      </c>
      <c r="BL543" s="68"/>
      <c r="BM543" s="136">
        <f t="shared" si="410"/>
        <v>0</v>
      </c>
      <c r="BN543" s="342">
        <f t="shared" si="411"/>
        <v>0</v>
      </c>
      <c r="BP543" s="68">
        <f t="shared" si="400"/>
        <v>0</v>
      </c>
      <c r="BQ543" s="136">
        <f t="shared" si="401"/>
        <v>0</v>
      </c>
      <c r="BR543" s="342">
        <f t="shared" si="402"/>
        <v>0</v>
      </c>
      <c r="BT543" s="68"/>
      <c r="BU543" s="136">
        <f t="shared" si="403"/>
        <v>0</v>
      </c>
      <c r="BV543" s="342">
        <f t="shared" si="404"/>
        <v>0</v>
      </c>
      <c r="BX543" s="420">
        <f t="shared" si="405"/>
        <v>0</v>
      </c>
      <c r="BY543" s="136">
        <f t="shared" si="406"/>
        <v>0</v>
      </c>
      <c r="BZ543" s="342">
        <v>0</v>
      </c>
      <c r="CB543" s="420">
        <f t="shared" si="407"/>
        <v>0</v>
      </c>
      <c r="CC543" s="136">
        <f t="shared" si="408"/>
        <v>0</v>
      </c>
      <c r="CD543" s="342">
        <v>0</v>
      </c>
      <c r="CF543" s="420">
        <v>0</v>
      </c>
      <c r="CG543" s="136">
        <v>0</v>
      </c>
      <c r="CH543" s="342">
        <v>0</v>
      </c>
      <c r="CJ543" s="420">
        <v>0</v>
      </c>
      <c r="CK543" s="136">
        <v>0</v>
      </c>
      <c r="CL543" s="342">
        <v>0</v>
      </c>
    </row>
    <row r="544" spans="1:90" ht="15" customHeight="1" outlineLevel="1">
      <c r="A544" s="430"/>
      <c r="B544" s="431"/>
      <c r="C544" s="432" t="s">
        <v>13772</v>
      </c>
      <c r="D544" s="591" t="s">
        <v>465</v>
      </c>
      <c r="E544" s="433"/>
      <c r="F544" s="434"/>
      <c r="G544" s="435"/>
      <c r="H544" s="436"/>
      <c r="I544" s="435"/>
      <c r="J544" s="437">
        <f>SUM(J545:J545)</f>
        <v>0</v>
      </c>
      <c r="K544" s="890"/>
      <c r="L544" s="266"/>
      <c r="M544" s="267"/>
      <c r="N544" s="356"/>
      <c r="O544" s="277"/>
      <c r="P544" s="266"/>
      <c r="Q544" s="267"/>
      <c r="R544" s="356"/>
      <c r="S544" s="330"/>
      <c r="T544" s="357"/>
      <c r="U544" s="267"/>
      <c r="V544" s="369"/>
      <c r="W544" s="21"/>
      <c r="X544" s="357"/>
      <c r="Y544" s="358"/>
      <c r="Z544" s="359"/>
      <c r="AA544" s="277"/>
      <c r="AB544" s="357"/>
      <c r="AC544" s="358"/>
      <c r="AD544" s="359"/>
      <c r="AE544" s="277"/>
      <c r="AF544" s="266"/>
      <c r="AG544" s="267"/>
      <c r="AH544" s="356"/>
      <c r="AI544" s="277"/>
      <c r="AJ544" s="266"/>
      <c r="AK544" s="267"/>
      <c r="AL544" s="356"/>
      <c r="AM544" s="151"/>
      <c r="AN544" s="266"/>
      <c r="AO544" s="267"/>
      <c r="AP544" s="356"/>
      <c r="AQ544" s="151"/>
      <c r="AR544" s="266"/>
      <c r="AS544" s="267"/>
      <c r="AT544" s="356"/>
      <c r="AU544" s="151"/>
      <c r="AV544" s="357"/>
      <c r="AW544" s="267"/>
      <c r="AX544" s="482"/>
      <c r="AY544" s="151"/>
      <c r="AZ544" s="300"/>
      <c r="BA544" s="267"/>
      <c r="BB544" s="482"/>
      <c r="BC544" s="151"/>
      <c r="BD544" s="266"/>
      <c r="BE544" s="267"/>
      <c r="BF544" s="356"/>
      <c r="BG544" s="163"/>
      <c r="BH544" s="266"/>
      <c r="BI544" s="267"/>
      <c r="BJ544" s="356"/>
      <c r="BL544" s="266"/>
      <c r="BM544" s="267"/>
      <c r="BN544" s="356"/>
      <c r="BP544" s="266"/>
      <c r="BQ544" s="267"/>
      <c r="BR544" s="356"/>
      <c r="BT544" s="266"/>
      <c r="BU544" s="267"/>
      <c r="BV544" s="356"/>
      <c r="BX544" s="300"/>
      <c r="BY544" s="267"/>
      <c r="BZ544" s="356"/>
      <c r="CB544" s="300"/>
      <c r="CC544" s="267"/>
      <c r="CD544" s="356"/>
      <c r="CF544" s="300"/>
      <c r="CG544" s="267"/>
      <c r="CH544" s="356"/>
      <c r="CJ544" s="300"/>
      <c r="CK544" s="267"/>
      <c r="CL544" s="356"/>
    </row>
    <row r="545" spans="1:94" ht="45" outlineLevel="2">
      <c r="A545" s="193" t="s">
        <v>13846</v>
      </c>
      <c r="B545" s="194">
        <v>7107377</v>
      </c>
      <c r="C545" s="194" t="s">
        <v>13773</v>
      </c>
      <c r="D545" s="593" t="s">
        <v>13847</v>
      </c>
      <c r="E545" s="614" t="s">
        <v>123</v>
      </c>
      <c r="F545" s="112">
        <v>1</v>
      </c>
      <c r="G545" s="615"/>
      <c r="H545" s="110">
        <v>0.29310000000000003</v>
      </c>
      <c r="I545" s="104">
        <f t="shared" ref="I545" si="412">TRUNC(((G545*$H$37)+G545),2)</f>
        <v>0</v>
      </c>
      <c r="J545" s="471">
        <f t="shared" si="375"/>
        <v>0</v>
      </c>
      <c r="K545" s="890"/>
      <c r="L545" s="69"/>
      <c r="M545" s="114"/>
      <c r="N545" s="336"/>
      <c r="O545" s="277"/>
      <c r="P545" s="69"/>
      <c r="Q545" s="114"/>
      <c r="R545" s="336"/>
      <c r="S545" s="330"/>
      <c r="T545" s="353"/>
      <c r="U545" s="114"/>
      <c r="V545" s="361"/>
      <c r="W545" s="21"/>
      <c r="X545" s="353"/>
      <c r="Y545" s="167"/>
      <c r="Z545" s="338"/>
      <c r="AA545" s="277"/>
      <c r="AB545" s="353"/>
      <c r="AC545" s="167"/>
      <c r="AD545" s="338"/>
      <c r="AE545" s="277"/>
      <c r="AF545" s="69"/>
      <c r="AG545" s="114"/>
      <c r="AH545" s="336"/>
      <c r="AI545" s="277"/>
      <c r="AJ545" s="69"/>
      <c r="AK545" s="114"/>
      <c r="AL545" s="336"/>
      <c r="AM545" s="151"/>
      <c r="AN545" s="69"/>
      <c r="AO545" s="114"/>
      <c r="AP545" s="336"/>
      <c r="AQ545" s="151"/>
      <c r="AR545" s="69"/>
      <c r="AS545" s="114"/>
      <c r="AT545" s="336"/>
      <c r="AU545" s="151"/>
      <c r="AV545" s="362"/>
      <c r="AW545" s="114"/>
      <c r="AX545" s="478"/>
      <c r="AY545" s="151"/>
      <c r="AZ545" s="296"/>
      <c r="BA545" s="114"/>
      <c r="BB545" s="478"/>
      <c r="BC545" s="151"/>
      <c r="BD545" s="69"/>
      <c r="BE545" s="114">
        <f t="shared" si="395"/>
        <v>0</v>
      </c>
      <c r="BF545" s="336">
        <f t="shared" si="378"/>
        <v>0</v>
      </c>
      <c r="BG545" s="163"/>
      <c r="BH545" s="69"/>
      <c r="BI545" s="114">
        <f t="shared" si="396"/>
        <v>0</v>
      </c>
      <c r="BJ545" s="336">
        <f t="shared" si="397"/>
        <v>0</v>
      </c>
      <c r="BL545" s="69"/>
      <c r="BM545" s="114">
        <f t="shared" ref="BM545" si="413">TRUNC(BL545*M545,2)</f>
        <v>0</v>
      </c>
      <c r="BN545" s="336">
        <f t="shared" ref="BN545" si="414">BL545/($F545-$X545-$AZ545)</f>
        <v>0</v>
      </c>
      <c r="BP545" s="69">
        <f t="shared" si="400"/>
        <v>0</v>
      </c>
      <c r="BQ545" s="114">
        <f t="shared" si="401"/>
        <v>0</v>
      </c>
      <c r="BR545" s="336">
        <f t="shared" si="402"/>
        <v>0</v>
      </c>
      <c r="BT545" s="69"/>
      <c r="BU545" s="114">
        <f t="shared" si="403"/>
        <v>0</v>
      </c>
      <c r="BV545" s="336">
        <f t="shared" si="404"/>
        <v>0</v>
      </c>
      <c r="BX545" s="309">
        <f t="shared" si="405"/>
        <v>0</v>
      </c>
      <c r="BY545" s="114">
        <f t="shared" si="406"/>
        <v>0</v>
      </c>
      <c r="BZ545" s="336">
        <v>0</v>
      </c>
      <c r="CB545" s="309">
        <f t="shared" si="407"/>
        <v>0</v>
      </c>
      <c r="CC545" s="114">
        <f t="shared" si="408"/>
        <v>0</v>
      </c>
      <c r="CD545" s="336">
        <v>0</v>
      </c>
      <c r="CF545" s="309">
        <v>0</v>
      </c>
      <c r="CG545" s="114">
        <v>0</v>
      </c>
      <c r="CH545" s="336">
        <v>0</v>
      </c>
      <c r="CJ545" s="309">
        <v>0</v>
      </c>
      <c r="CK545" s="114">
        <v>0</v>
      </c>
      <c r="CL545" s="336">
        <v>0</v>
      </c>
    </row>
    <row r="546" spans="1:94" ht="15" customHeight="1">
      <c r="A546" s="453"/>
      <c r="B546" s="454"/>
      <c r="C546" s="455">
        <v>26</v>
      </c>
      <c r="D546" s="592" t="s">
        <v>466</v>
      </c>
      <c r="E546" s="455"/>
      <c r="F546" s="455"/>
      <c r="G546" s="456"/>
      <c r="H546" s="457"/>
      <c r="I546" s="458"/>
      <c r="J546" s="459">
        <f>J547</f>
        <v>0</v>
      </c>
      <c r="K546" s="890"/>
      <c r="L546" s="264"/>
      <c r="M546" s="265"/>
      <c r="N546" s="329"/>
      <c r="O546" s="277"/>
      <c r="P546" s="264"/>
      <c r="Q546" s="265"/>
      <c r="R546" s="329"/>
      <c r="S546" s="351"/>
      <c r="T546" s="299"/>
      <c r="U546" s="367"/>
      <c r="V546" s="368"/>
      <c r="W546" s="21"/>
      <c r="X546" s="299"/>
      <c r="Y546" s="352"/>
      <c r="Z546" s="333"/>
      <c r="AA546" s="277"/>
      <c r="AB546" s="299"/>
      <c r="AC546" s="352"/>
      <c r="AD546" s="333"/>
      <c r="AE546" s="277"/>
      <c r="AF546" s="264"/>
      <c r="AG546" s="265"/>
      <c r="AH546" s="329"/>
      <c r="AI546" s="277"/>
      <c r="AJ546" s="264"/>
      <c r="AK546" s="265"/>
      <c r="AL546" s="329"/>
      <c r="AM546" s="151"/>
      <c r="AN546" s="264"/>
      <c r="AO546" s="265"/>
      <c r="AP546" s="329"/>
      <c r="AQ546" s="151"/>
      <c r="AR546" s="264"/>
      <c r="AS546" s="265"/>
      <c r="AT546" s="329"/>
      <c r="AU546" s="151"/>
      <c r="AV546" s="299"/>
      <c r="AW546" s="367"/>
      <c r="AX546" s="481"/>
      <c r="AY546" s="320"/>
      <c r="AZ546" s="299"/>
      <c r="BA546" s="367"/>
      <c r="BB546" s="481"/>
      <c r="BC546" s="320"/>
      <c r="BD546" s="264"/>
      <c r="BE546" s="265"/>
      <c r="BF546" s="329"/>
      <c r="BG546" s="163"/>
      <c r="BH546" s="264"/>
      <c r="BI546" s="265"/>
      <c r="BJ546" s="329"/>
      <c r="BL546" s="264"/>
      <c r="BM546" s="265"/>
      <c r="BN546" s="329"/>
      <c r="BP546" s="288"/>
      <c r="BQ546" s="289"/>
      <c r="BR546" s="335"/>
      <c r="BT546" s="288"/>
      <c r="BU546" s="289"/>
      <c r="BV546" s="335"/>
      <c r="BX546" s="299"/>
      <c r="BY546" s="367"/>
      <c r="BZ546" s="411"/>
      <c r="CB546" s="299"/>
      <c r="CC546" s="367"/>
      <c r="CD546" s="411"/>
      <c r="CF546" s="299"/>
      <c r="CG546" s="367"/>
      <c r="CH546" s="411"/>
      <c r="CJ546" s="299"/>
      <c r="CK546" s="367"/>
      <c r="CL546" s="411"/>
    </row>
    <row r="547" spans="1:94" ht="15" customHeight="1" outlineLevel="1">
      <c r="A547" s="197" t="s">
        <v>15</v>
      </c>
      <c r="B547" s="198">
        <v>99803</v>
      </c>
      <c r="C547" s="149" t="s">
        <v>13774</v>
      </c>
      <c r="D547" s="593" t="str">
        <f>IF(B547="","",IFERROR(VLOOKUP(B547,'SINAPI12-24'!$A$5:$H$17812,2,FALSE),VLOOKUP(ORÇAMENTO!B547,COMPOSIÇÕES!$A$9:$G$412,3,FALSE)))</f>
        <v>LIMPEZA DE PISO CERÂMICO OU PORCELANATO COM PANO ÚMIDO. AF_04/2019</v>
      </c>
      <c r="E547" s="614" t="str">
        <f>IF(B547="","",IFERROR(VLOOKUP(B547,'SINAPI12-24'!$A$5:$H$17812,3,FALSE),VLOOKUP(ORÇAMENTO!B547,COMPOSIÇÕES!$A$9:$G$412,4,FALSE)))</f>
        <v>M2</v>
      </c>
      <c r="F547" s="129">
        <v>1514.3</v>
      </c>
      <c r="G547" s="615"/>
      <c r="H547" s="130">
        <v>0.29310000000000003</v>
      </c>
      <c r="I547" s="104">
        <f>TRUNC(((G547*$H$37)+G547),2)</f>
        <v>0</v>
      </c>
      <c r="J547" s="472">
        <f>TRUNC(F547*I547,2)</f>
        <v>0</v>
      </c>
      <c r="K547" s="890"/>
      <c r="L547" s="280"/>
      <c r="M547" s="276"/>
      <c r="N547" s="322"/>
      <c r="O547" s="277"/>
      <c r="P547" s="280"/>
      <c r="Q547" s="276"/>
      <c r="R547" s="322"/>
      <c r="S547" s="330"/>
      <c r="T547" s="353"/>
      <c r="U547" s="114"/>
      <c r="V547" s="361"/>
      <c r="W547" s="21"/>
      <c r="X547" s="353"/>
      <c r="Y547" s="167"/>
      <c r="Z547" s="338"/>
      <c r="AA547" s="277"/>
      <c r="AB547" s="353"/>
      <c r="AC547" s="167"/>
      <c r="AD547" s="338"/>
      <c r="AE547" s="277"/>
      <c r="AF547" s="280"/>
      <c r="AG547" s="276"/>
      <c r="AH547" s="322"/>
      <c r="AI547" s="277"/>
      <c r="AJ547" s="280"/>
      <c r="AK547" s="276"/>
      <c r="AL547" s="322"/>
      <c r="AM547" s="151"/>
      <c r="AN547" s="280"/>
      <c r="AO547" s="276"/>
      <c r="AP547" s="322"/>
      <c r="AQ547" s="151"/>
      <c r="AR547" s="280"/>
      <c r="AS547" s="276"/>
      <c r="AT547" s="322"/>
      <c r="AU547" s="151"/>
      <c r="AV547" s="353"/>
      <c r="AW547" s="114"/>
      <c r="AX547" s="478"/>
      <c r="AY547" s="151"/>
      <c r="AZ547" s="309"/>
      <c r="BA547" s="114"/>
      <c r="BB547" s="478"/>
      <c r="BC547" s="141"/>
      <c r="BD547" s="280"/>
      <c r="BE547" s="276">
        <f t="shared" si="395"/>
        <v>0</v>
      </c>
      <c r="BF547" s="322">
        <f t="shared" si="378"/>
        <v>0</v>
      </c>
      <c r="BG547" s="163"/>
      <c r="BH547" s="280"/>
      <c r="BI547" s="276">
        <f t="shared" si="396"/>
        <v>0</v>
      </c>
      <c r="BJ547" s="322">
        <f t="shared" si="397"/>
        <v>0</v>
      </c>
      <c r="BL547" s="280"/>
      <c r="BM547" s="276">
        <f t="shared" ref="BM547" si="415">TRUNC(BL547*M547,2)</f>
        <v>0</v>
      </c>
      <c r="BN547" s="322">
        <f t="shared" ref="BN547" si="416">BL547/($F547-$X547-$AZ547)</f>
        <v>0</v>
      </c>
      <c r="BP547" s="280">
        <f t="shared" si="400"/>
        <v>0</v>
      </c>
      <c r="BQ547" s="276">
        <f t="shared" si="401"/>
        <v>0</v>
      </c>
      <c r="BR547" s="322">
        <f t="shared" si="402"/>
        <v>0</v>
      </c>
      <c r="BT547" s="280"/>
      <c r="BU547" s="276">
        <f t="shared" si="403"/>
        <v>0</v>
      </c>
      <c r="BV547" s="322">
        <f t="shared" si="404"/>
        <v>0</v>
      </c>
      <c r="BX547" s="309">
        <f t="shared" si="405"/>
        <v>0</v>
      </c>
      <c r="BY547" s="114">
        <f t="shared" si="406"/>
        <v>0</v>
      </c>
      <c r="BZ547" s="336">
        <v>0</v>
      </c>
      <c r="CB547" s="309">
        <f t="shared" si="407"/>
        <v>0</v>
      </c>
      <c r="CC547" s="114">
        <f t="shared" si="408"/>
        <v>0</v>
      </c>
      <c r="CD547" s="336">
        <v>0</v>
      </c>
      <c r="CF547" s="309">
        <v>0</v>
      </c>
      <c r="CG547" s="114">
        <v>0</v>
      </c>
      <c r="CH547" s="336">
        <v>0</v>
      </c>
      <c r="CJ547" s="309">
        <v>0</v>
      </c>
      <c r="CK547" s="114">
        <v>0</v>
      </c>
      <c r="CL547" s="336">
        <v>0</v>
      </c>
    </row>
    <row r="548" spans="1:94" ht="42" customHeight="1">
      <c r="A548" s="453"/>
      <c r="B548" s="454" t="s">
        <v>516</v>
      </c>
      <c r="C548" s="131"/>
      <c r="D548" s="132"/>
      <c r="E548" s="944" t="s">
        <v>468</v>
      </c>
      <c r="F548" s="944"/>
      <c r="G548" s="944"/>
      <c r="H548" s="944"/>
      <c r="I548" s="944"/>
      <c r="J548" s="466">
        <f>SUM(J27,J35,J48,J72,J100,J119,J132,J137,J183,J192,J194,J211,J232,J246,J317,J327,J368,J397,J405,J423,J489,J494,J519,J522,J538,J546)</f>
        <v>0</v>
      </c>
      <c r="K548" s="890"/>
      <c r="L548" s="204" t="s">
        <v>185</v>
      </c>
      <c r="M548" s="199">
        <f>SUM(M29:M547)</f>
        <v>71163.959999999992</v>
      </c>
      <c r="N548" s="205" t="e">
        <f>M548/$J548</f>
        <v>#DIV/0!</v>
      </c>
      <c r="O548" s="159"/>
      <c r="P548" s="204" t="s">
        <v>186</v>
      </c>
      <c r="Q548" s="199">
        <f>SUM(Q29:Q547)</f>
        <v>3452.56</v>
      </c>
      <c r="R548" s="205" t="e">
        <f>Q548/$J548</f>
        <v>#DIV/0!</v>
      </c>
      <c r="S548" s="200"/>
      <c r="T548" s="207" t="s">
        <v>542</v>
      </c>
      <c r="U548" s="166">
        <f>SUM(U29:U547)</f>
        <v>0</v>
      </c>
      <c r="V548" s="206" t="e">
        <f>U548/#REF!</f>
        <v>#REF!</v>
      </c>
      <c r="W548" s="213"/>
      <c r="X548" s="201" t="s">
        <v>543</v>
      </c>
      <c r="Y548" s="166">
        <f>SUM(Y29:Y547)</f>
        <v>0</v>
      </c>
      <c r="Z548" s="206" t="e">
        <f>Y548/#REF!</f>
        <v>#REF!</v>
      </c>
      <c r="AA548" s="159"/>
      <c r="AB548" s="290" t="s">
        <v>505</v>
      </c>
      <c r="AC548" s="166">
        <f>SUM(AC29:AC547)</f>
        <v>0</v>
      </c>
      <c r="AD548" s="291">
        <v>0</v>
      </c>
      <c r="AE548" s="159"/>
      <c r="AF548" s="204" t="s">
        <v>187</v>
      </c>
      <c r="AG548" s="199">
        <f>SUM(AG29:AG547)</f>
        <v>6414.73</v>
      </c>
      <c r="AH548" s="205" t="e">
        <f>AG548/$J548</f>
        <v>#DIV/0!</v>
      </c>
      <c r="AI548" s="159"/>
      <c r="AJ548" s="204" t="s">
        <v>196</v>
      </c>
      <c r="AK548" s="199">
        <f>SUM(AK29:AK547)</f>
        <v>63368.49</v>
      </c>
      <c r="AL548" s="205" t="e">
        <f>AK548/$J548</f>
        <v>#DIV/0!</v>
      </c>
      <c r="AM548" s="151"/>
      <c r="AN548" s="204" t="s">
        <v>197</v>
      </c>
      <c r="AO548" s="199">
        <f>SUM(AO29:AO547)</f>
        <v>77075.249999999985</v>
      </c>
      <c r="AP548" s="205" t="e">
        <f>AO548/$J548</f>
        <v>#DIV/0!</v>
      </c>
      <c r="AQ548" s="151"/>
      <c r="AR548" s="204" t="s">
        <v>198</v>
      </c>
      <c r="AS548" s="199">
        <f>SUM(AS29:AS547)</f>
        <v>63527.619999999995</v>
      </c>
      <c r="AT548" s="205" t="e">
        <f>AS548/$J548</f>
        <v>#DIV/0!</v>
      </c>
      <c r="AU548" s="151"/>
      <c r="AV548" s="207" t="s">
        <v>542</v>
      </c>
      <c r="AW548" s="166">
        <f>SUM(AW29:AW547)</f>
        <v>167.85</v>
      </c>
      <c r="AX548" s="206" t="e">
        <f>AW548/#REF!</f>
        <v>#REF!</v>
      </c>
      <c r="AY548" s="191"/>
      <c r="AZ548" s="207" t="s">
        <v>543</v>
      </c>
      <c r="BA548" s="166">
        <f>SUM(BA29:BA547)</f>
        <v>0</v>
      </c>
      <c r="BB548" s="206" t="e">
        <f>BA548/#REF!</f>
        <v>#REF!</v>
      </c>
      <c r="BC548" s="191"/>
      <c r="BD548" s="204" t="s">
        <v>513</v>
      </c>
      <c r="BE548" s="199">
        <f>SUM(BE29:BE547)</f>
        <v>0</v>
      </c>
      <c r="BF548" s="205" t="e">
        <f>BE548/$J548</f>
        <v>#DIV/0!</v>
      </c>
      <c r="BG548" s="151"/>
      <c r="BH548" s="204" t="s">
        <v>535</v>
      </c>
      <c r="BI548" s="199">
        <f>SUM(BI29:BI547)</f>
        <v>0</v>
      </c>
      <c r="BJ548" s="205" t="e">
        <f>BI548/$J548</f>
        <v>#DIV/0!</v>
      </c>
      <c r="BL548" s="204" t="s">
        <v>780</v>
      </c>
      <c r="BM548" s="199">
        <f>SUM(BM29:BM547)</f>
        <v>0</v>
      </c>
      <c r="BN548" s="205" t="e">
        <f>BM548/$J548</f>
        <v>#DIV/0!</v>
      </c>
      <c r="BP548" s="208" t="s">
        <v>188</v>
      </c>
      <c r="BQ548" s="202">
        <f>SUM(BQ29:BQ547)</f>
        <v>285002.61</v>
      </c>
      <c r="BR548" s="203" t="e">
        <f>BQ548/($J548-$Y548-$BA548)</f>
        <v>#DIV/0!</v>
      </c>
      <c r="BT548" s="208" t="s">
        <v>199</v>
      </c>
      <c r="BU548" s="202">
        <f>SUM(BU29:BU547)</f>
        <v>0</v>
      </c>
      <c r="BV548" s="203" t="e">
        <f>BU548/($J548-$Y548-$BA548)</f>
        <v>#DIV/0!</v>
      </c>
      <c r="BX548" s="290" t="s">
        <v>188</v>
      </c>
      <c r="BY548" s="166">
        <f>SUM(BY29:BY547)</f>
        <v>0</v>
      </c>
      <c r="BZ548" s="291">
        <v>0</v>
      </c>
      <c r="CB548" s="290" t="s">
        <v>547</v>
      </c>
      <c r="CC548" s="166">
        <f>SUM(CC29:CC547)</f>
        <v>0</v>
      </c>
      <c r="CD548" s="291">
        <v>0</v>
      </c>
      <c r="CF548" s="290" t="s">
        <v>188</v>
      </c>
      <c r="CG548" s="166">
        <f>SUM(CG29:CG547)</f>
        <v>0</v>
      </c>
      <c r="CH548" s="291">
        <v>0</v>
      </c>
      <c r="CJ548" s="290" t="s">
        <v>547</v>
      </c>
      <c r="CK548" s="166">
        <f>SUM(CK29:CK547)</f>
        <v>0</v>
      </c>
      <c r="CL548" s="291">
        <v>0</v>
      </c>
    </row>
    <row r="549" spans="1:94" customFormat="1" ht="23.25" customHeight="1"/>
    <row r="550" spans="1:94">
      <c r="A550"/>
      <c r="B550"/>
      <c r="C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row>
    <row r="551" spans="1:94">
      <c r="A551"/>
      <c r="B551"/>
      <c r="C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row>
    <row r="552" spans="1:94">
      <c r="A552"/>
      <c r="B552"/>
      <c r="C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row>
    <row r="553" spans="1:94">
      <c r="A553"/>
      <c r="B553"/>
      <c r="C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row>
    <row r="554" spans="1:94">
      <c r="A554"/>
      <c r="B554"/>
      <c r="C554"/>
      <c r="O554" s="121"/>
      <c r="S554" s="119"/>
      <c r="V554" s="121"/>
      <c r="X554" s="121"/>
      <c r="Y554" s="121"/>
      <c r="Z554" s="121"/>
      <c r="AA554" s="121"/>
      <c r="AE554" s="121"/>
      <c r="AI554" s="121"/>
      <c r="AM554" s="122"/>
      <c r="AQ554" s="122"/>
      <c r="AU554" s="122"/>
      <c r="AV554" s="122"/>
      <c r="AW554" s="122"/>
      <c r="AX554" s="120"/>
      <c r="AY554" s="122"/>
      <c r="AZ554" s="122"/>
      <c r="BA554" s="122"/>
      <c r="BB554" s="120"/>
      <c r="BC554" s="122"/>
      <c r="BG554" s="122"/>
    </row>
    <row r="555" spans="1:94">
      <c r="A555"/>
      <c r="B555"/>
      <c r="C555"/>
      <c r="O555" s="121"/>
      <c r="S555" s="119"/>
      <c r="V555" s="121"/>
      <c r="X555" s="121"/>
      <c r="Y555" s="121"/>
      <c r="Z555" s="121"/>
      <c r="AA555" s="121"/>
      <c r="AE555" s="121"/>
      <c r="AI555" s="121"/>
      <c r="AM555" s="122"/>
      <c r="AQ555" s="122"/>
      <c r="AU555" s="122"/>
      <c r="AV555" s="122"/>
      <c r="AW555" s="122"/>
      <c r="AX555" s="120"/>
      <c r="AY555" s="122"/>
      <c r="AZ555" s="122"/>
      <c r="BA555" s="122"/>
      <c r="BB555" s="120"/>
      <c r="BC555" s="122"/>
      <c r="BG555" s="122"/>
    </row>
    <row r="556" spans="1:94">
      <c r="A556"/>
      <c r="B556"/>
      <c r="C556"/>
      <c r="O556" s="121"/>
      <c r="S556" s="119"/>
      <c r="V556" s="121"/>
      <c r="X556" s="121"/>
      <c r="Y556" s="121"/>
      <c r="Z556" s="121"/>
      <c r="AA556" s="121"/>
      <c r="AE556" s="121"/>
      <c r="AI556" s="121"/>
      <c r="AM556" s="122"/>
      <c r="AQ556" s="122"/>
      <c r="AU556" s="122"/>
      <c r="AV556" s="122"/>
      <c r="AW556" s="122"/>
      <c r="AX556" s="120"/>
      <c r="AY556" s="122"/>
      <c r="AZ556" s="122"/>
      <c r="BA556" s="122"/>
      <c r="BB556" s="120"/>
      <c r="BC556" s="122"/>
      <c r="BG556" s="122"/>
    </row>
    <row r="557" spans="1:94">
      <c r="A557"/>
      <c r="B557"/>
      <c r="C557"/>
    </row>
    <row r="558" spans="1:94">
      <c r="A558"/>
      <c r="B558"/>
      <c r="C558"/>
    </row>
    <row r="559" spans="1:94">
      <c r="A559"/>
      <c r="B559"/>
      <c r="C559"/>
    </row>
    <row r="560" spans="1:94">
      <c r="A560"/>
      <c r="B560"/>
      <c r="C560"/>
    </row>
    <row r="561" spans="1:3">
      <c r="A561"/>
      <c r="B561"/>
      <c r="C561"/>
    </row>
    <row r="562" spans="1:3">
      <c r="A562"/>
      <c r="B562"/>
      <c r="C562"/>
    </row>
  </sheetData>
  <mergeCells count="124">
    <mergeCell ref="E2:J2"/>
    <mergeCell ref="L11:N11"/>
    <mergeCell ref="L17:N17"/>
    <mergeCell ref="L5:N5"/>
    <mergeCell ref="AF17:AH17"/>
    <mergeCell ref="AN19:AP19"/>
    <mergeCell ref="AN18:AP18"/>
    <mergeCell ref="AJ17:AL17"/>
    <mergeCell ref="X5:Z5"/>
    <mergeCell ref="T5:V5"/>
    <mergeCell ref="A22:J22"/>
    <mergeCell ref="L22:N22"/>
    <mergeCell ref="C7:D7"/>
    <mergeCell ref="L18:N18"/>
    <mergeCell ref="L19:N19"/>
    <mergeCell ref="L20:N20"/>
    <mergeCell ref="X11:Z11"/>
    <mergeCell ref="T11:V11"/>
    <mergeCell ref="T17:V17"/>
    <mergeCell ref="P18:R18"/>
    <mergeCell ref="P19:R19"/>
    <mergeCell ref="P5:R5"/>
    <mergeCell ref="P11:R11"/>
    <mergeCell ref="P17:R17"/>
    <mergeCell ref="AF5:AH5"/>
    <mergeCell ref="AB11:AD11"/>
    <mergeCell ref="AF11:AH11"/>
    <mergeCell ref="X17:Z17"/>
    <mergeCell ref="A24:A26"/>
    <mergeCell ref="B24:B26"/>
    <mergeCell ref="C24:C26"/>
    <mergeCell ref="AJ20:AL20"/>
    <mergeCell ref="AN22:AP22"/>
    <mergeCell ref="AK24:AK26"/>
    <mergeCell ref="AL24:AL26"/>
    <mergeCell ref="AN24:AN26"/>
    <mergeCell ref="AO24:AO26"/>
    <mergeCell ref="AP24:AP26"/>
    <mergeCell ref="N24:N26"/>
    <mergeCell ref="M24:M26"/>
    <mergeCell ref="L24:L26"/>
    <mergeCell ref="T22:Z22"/>
    <mergeCell ref="D24:D26"/>
    <mergeCell ref="E24:F25"/>
    <mergeCell ref="G24:J25"/>
    <mergeCell ref="R24:R26"/>
    <mergeCell ref="P22:R22"/>
    <mergeCell ref="AB22:AD22"/>
    <mergeCell ref="AF22:AH22"/>
    <mergeCell ref="P20:R20"/>
    <mergeCell ref="P24:P26"/>
    <mergeCell ref="Q24:Q26"/>
    <mergeCell ref="AZ5:BB5"/>
    <mergeCell ref="AZ17:BB17"/>
    <mergeCell ref="AV5:AX5"/>
    <mergeCell ref="AV11:AX11"/>
    <mergeCell ref="AV17:AX17"/>
    <mergeCell ref="X24:Z25"/>
    <mergeCell ref="T24:V25"/>
    <mergeCell ref="AF24:AF26"/>
    <mergeCell ref="AG24:AG26"/>
    <mergeCell ref="AH24:AH26"/>
    <mergeCell ref="AR24:AR26"/>
    <mergeCell ref="AS24:AS26"/>
    <mergeCell ref="AT24:AT26"/>
    <mergeCell ref="AJ11:AL11"/>
    <mergeCell ref="AJ24:AJ26"/>
    <mergeCell ref="AR22:AT22"/>
    <mergeCell ref="AJ22:AL22"/>
    <mergeCell ref="AN20:AP20"/>
    <mergeCell ref="AJ5:AL5"/>
    <mergeCell ref="AN17:AP17"/>
    <mergeCell ref="AN5:AP5"/>
    <mergeCell ref="AN11:AP11"/>
    <mergeCell ref="AJ18:AL18"/>
    <mergeCell ref="AJ19:AL19"/>
    <mergeCell ref="E548:I548"/>
    <mergeCell ref="AD24:AD26"/>
    <mergeCell ref="AC24:AC26"/>
    <mergeCell ref="AB24:AB26"/>
    <mergeCell ref="AV24:AX25"/>
    <mergeCell ref="AZ24:BB25"/>
    <mergeCell ref="BT22:BV22"/>
    <mergeCell ref="BU24:BU26"/>
    <mergeCell ref="BV24:BV26"/>
    <mergeCell ref="BH22:BJ22"/>
    <mergeCell ref="BH24:BH26"/>
    <mergeCell ref="BI24:BI26"/>
    <mergeCell ref="BJ24:BJ26"/>
    <mergeCell ref="BP24:BP26"/>
    <mergeCell ref="BQ24:BQ26"/>
    <mergeCell ref="BR24:BR26"/>
    <mergeCell ref="BP22:BR22"/>
    <mergeCell ref="BT24:BT26"/>
    <mergeCell ref="BL22:BN22"/>
    <mergeCell ref="BL24:BL26"/>
    <mergeCell ref="BM24:BM26"/>
    <mergeCell ref="BN24:BN26"/>
    <mergeCell ref="BD22:BF22"/>
    <mergeCell ref="BD24:BD26"/>
    <mergeCell ref="BE24:BE26"/>
    <mergeCell ref="BF24:BF26"/>
    <mergeCell ref="AV22:BB22"/>
    <mergeCell ref="BX11:BZ11"/>
    <mergeCell ref="CF11:CH11"/>
    <mergeCell ref="CJ11:CL11"/>
    <mergeCell ref="CF22:CH22"/>
    <mergeCell ref="CJ22:CL22"/>
    <mergeCell ref="CF24:CF26"/>
    <mergeCell ref="CG24:CG26"/>
    <mergeCell ref="CH24:CH26"/>
    <mergeCell ref="CJ24:CJ26"/>
    <mergeCell ref="CK24:CK26"/>
    <mergeCell ref="CL24:CL26"/>
    <mergeCell ref="BX22:BZ22"/>
    <mergeCell ref="BX24:BX26"/>
    <mergeCell ref="BY24:BY26"/>
    <mergeCell ref="BZ24:BZ26"/>
    <mergeCell ref="CB11:CD11"/>
    <mergeCell ref="CB22:CD22"/>
    <mergeCell ref="CB24:CB26"/>
    <mergeCell ref="CC24:CC26"/>
    <mergeCell ref="CD24:CD26"/>
    <mergeCell ref="AZ11:BB11"/>
  </mergeCells>
  <phoneticPr fontId="14" type="noConversion"/>
  <printOptions horizontalCentered="1"/>
  <pageMargins left="0.19685039370078741" right="0.19685039370078741" top="0.39370078740157483" bottom="0.39370078740157483" header="0.31496062992125984" footer="0.31496062992125984"/>
  <pageSetup paperSize="9" scale="45" fitToHeight="7" orientation="portrait" r:id="rId1"/>
  <headerFooter>
    <oddFooter>&amp;L&amp;A&amp;C
Mailla Victória Santos Barile 
Engenheira Civil 
CREA - MT 57412&amp;RPágina &amp;P de &amp;N</oddFooter>
  </headerFooter>
  <rowBreaks count="1" manualBreakCount="1">
    <brk id="290" max="9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5">
    <tabColor theme="4" tint="0.79998168889431442"/>
    <outlinePr summaryBelow="0" summaryRight="0"/>
    <pageSetUpPr fitToPage="1"/>
  </sheetPr>
  <dimension ref="A2:J441"/>
  <sheetViews>
    <sheetView view="pageBreakPreview" zoomScale="60" zoomScaleNormal="100" workbookViewId="0">
      <selection activeCell="A438" sqref="A438"/>
    </sheetView>
    <sheetView view="pageBreakPreview" zoomScale="60" zoomScaleNormal="100" workbookViewId="1"/>
  </sheetViews>
  <sheetFormatPr defaultColWidth="11.42578125" defaultRowHeight="15"/>
  <cols>
    <col min="1" max="1" width="14.28515625" style="3" bestFit="1" customWidth="1"/>
    <col min="2" max="2" width="14.28515625" style="3" customWidth="1"/>
    <col min="3" max="3" width="108.85546875" style="2" customWidth="1"/>
    <col min="4" max="4" width="11.140625" style="3" customWidth="1"/>
    <col min="5" max="5" width="15" style="2" bestFit="1" customWidth="1"/>
    <col min="6" max="6" width="19.7109375" style="2" customWidth="1"/>
    <col min="7" max="7" width="36.5703125" style="3" customWidth="1"/>
    <col min="8" max="8" width="2.42578125" style="2" customWidth="1"/>
    <col min="9" max="246" width="11.42578125" style="2"/>
    <col min="247" max="247" width="20.28515625" style="2" bestFit="1" customWidth="1"/>
    <col min="248" max="248" width="9.85546875" style="2" customWidth="1"/>
    <col min="249" max="249" width="86.5703125" style="2" customWidth="1"/>
    <col min="250" max="250" width="8.7109375" style="2" customWidth="1"/>
    <col min="251" max="251" width="14.28515625" style="2" bestFit="1" customWidth="1"/>
    <col min="252" max="252" width="19.140625" style="2" customWidth="1"/>
    <col min="253" max="253" width="16.5703125" style="2" customWidth="1"/>
    <col min="254" max="254" width="17.5703125" style="2" customWidth="1"/>
    <col min="255" max="255" width="26" style="2" customWidth="1"/>
    <col min="256" max="256" width="96.7109375" style="2" customWidth="1"/>
    <col min="257" max="257" width="11.42578125" style="2" customWidth="1"/>
    <col min="258" max="502" width="11.42578125" style="2"/>
    <col min="503" max="503" width="20.28515625" style="2" bestFit="1" customWidth="1"/>
    <col min="504" max="504" width="9.85546875" style="2" customWidth="1"/>
    <col min="505" max="505" width="86.5703125" style="2" customWidth="1"/>
    <col min="506" max="506" width="8.7109375" style="2" customWidth="1"/>
    <col min="507" max="507" width="14.28515625" style="2" bestFit="1" customWidth="1"/>
    <col min="508" max="508" width="19.140625" style="2" customWidth="1"/>
    <col min="509" max="509" width="16.5703125" style="2" customWidth="1"/>
    <col min="510" max="510" width="17.5703125" style="2" customWidth="1"/>
    <col min="511" max="511" width="26" style="2" customWidth="1"/>
    <col min="512" max="512" width="96.7109375" style="2" customWidth="1"/>
    <col min="513" max="513" width="11.42578125" style="2" customWidth="1"/>
    <col min="514" max="758" width="11.42578125" style="2"/>
    <col min="759" max="759" width="20.28515625" style="2" bestFit="1" customWidth="1"/>
    <col min="760" max="760" width="9.85546875" style="2" customWidth="1"/>
    <col min="761" max="761" width="86.5703125" style="2" customWidth="1"/>
    <col min="762" max="762" width="8.7109375" style="2" customWidth="1"/>
    <col min="763" max="763" width="14.28515625" style="2" bestFit="1" customWidth="1"/>
    <col min="764" max="764" width="19.140625" style="2" customWidth="1"/>
    <col min="765" max="765" width="16.5703125" style="2" customWidth="1"/>
    <col min="766" max="766" width="17.5703125" style="2" customWidth="1"/>
    <col min="767" max="767" width="26" style="2" customWidth="1"/>
    <col min="768" max="768" width="96.7109375" style="2" customWidth="1"/>
    <col min="769" max="769" width="11.42578125" style="2" customWidth="1"/>
    <col min="770" max="1014" width="11.42578125" style="2"/>
    <col min="1015" max="1015" width="20.28515625" style="2" bestFit="1" customWidth="1"/>
    <col min="1016" max="1016" width="9.85546875" style="2" customWidth="1"/>
    <col min="1017" max="1017" width="86.5703125" style="2" customWidth="1"/>
    <col min="1018" max="1018" width="8.7109375" style="2" customWidth="1"/>
    <col min="1019" max="1019" width="14.28515625" style="2" bestFit="1" customWidth="1"/>
    <col min="1020" max="1020" width="19.140625" style="2" customWidth="1"/>
    <col min="1021" max="1021" width="16.5703125" style="2" customWidth="1"/>
    <col min="1022" max="1022" width="17.5703125" style="2" customWidth="1"/>
    <col min="1023" max="1023" width="26" style="2" customWidth="1"/>
    <col min="1024" max="1024" width="96.7109375" style="2" customWidth="1"/>
    <col min="1025" max="1025" width="11.42578125" style="2" customWidth="1"/>
    <col min="1026" max="1270" width="11.42578125" style="2"/>
    <col min="1271" max="1271" width="20.28515625" style="2" bestFit="1" customWidth="1"/>
    <col min="1272" max="1272" width="9.85546875" style="2" customWidth="1"/>
    <col min="1273" max="1273" width="86.5703125" style="2" customWidth="1"/>
    <col min="1274" max="1274" width="8.7109375" style="2" customWidth="1"/>
    <col min="1275" max="1275" width="14.28515625" style="2" bestFit="1" customWidth="1"/>
    <col min="1276" max="1276" width="19.140625" style="2" customWidth="1"/>
    <col min="1277" max="1277" width="16.5703125" style="2" customWidth="1"/>
    <col min="1278" max="1278" width="17.5703125" style="2" customWidth="1"/>
    <col min="1279" max="1279" width="26" style="2" customWidth="1"/>
    <col min="1280" max="1280" width="96.7109375" style="2" customWidth="1"/>
    <col min="1281" max="1281" width="11.42578125" style="2" customWidth="1"/>
    <col min="1282" max="1526" width="11.42578125" style="2"/>
    <col min="1527" max="1527" width="20.28515625" style="2" bestFit="1" customWidth="1"/>
    <col min="1528" max="1528" width="9.85546875" style="2" customWidth="1"/>
    <col min="1529" max="1529" width="86.5703125" style="2" customWidth="1"/>
    <col min="1530" max="1530" width="8.7109375" style="2" customWidth="1"/>
    <col min="1531" max="1531" width="14.28515625" style="2" bestFit="1" customWidth="1"/>
    <col min="1532" max="1532" width="19.140625" style="2" customWidth="1"/>
    <col min="1533" max="1533" width="16.5703125" style="2" customWidth="1"/>
    <col min="1534" max="1534" width="17.5703125" style="2" customWidth="1"/>
    <col min="1535" max="1535" width="26" style="2" customWidth="1"/>
    <col min="1536" max="1536" width="96.7109375" style="2" customWidth="1"/>
    <col min="1537" max="1537" width="11.42578125" style="2" customWidth="1"/>
    <col min="1538" max="1782" width="11.42578125" style="2"/>
    <col min="1783" max="1783" width="20.28515625" style="2" bestFit="1" customWidth="1"/>
    <col min="1784" max="1784" width="9.85546875" style="2" customWidth="1"/>
    <col min="1785" max="1785" width="86.5703125" style="2" customWidth="1"/>
    <col min="1786" max="1786" width="8.7109375" style="2" customWidth="1"/>
    <col min="1787" max="1787" width="14.28515625" style="2" bestFit="1" customWidth="1"/>
    <col min="1788" max="1788" width="19.140625" style="2" customWidth="1"/>
    <col min="1789" max="1789" width="16.5703125" style="2" customWidth="1"/>
    <col min="1790" max="1790" width="17.5703125" style="2" customWidth="1"/>
    <col min="1791" max="1791" width="26" style="2" customWidth="1"/>
    <col min="1792" max="1792" width="96.7109375" style="2" customWidth="1"/>
    <col min="1793" max="1793" width="11.42578125" style="2" customWidth="1"/>
    <col min="1794" max="2038" width="11.42578125" style="2"/>
    <col min="2039" max="2039" width="20.28515625" style="2" bestFit="1" customWidth="1"/>
    <col min="2040" max="2040" width="9.85546875" style="2" customWidth="1"/>
    <col min="2041" max="2041" width="86.5703125" style="2" customWidth="1"/>
    <col min="2042" max="2042" width="8.7109375" style="2" customWidth="1"/>
    <col min="2043" max="2043" width="14.28515625" style="2" bestFit="1" customWidth="1"/>
    <col min="2044" max="2044" width="19.140625" style="2" customWidth="1"/>
    <col min="2045" max="2045" width="16.5703125" style="2" customWidth="1"/>
    <col min="2046" max="2046" width="17.5703125" style="2" customWidth="1"/>
    <col min="2047" max="2047" width="26" style="2" customWidth="1"/>
    <col min="2048" max="2048" width="96.7109375" style="2" customWidth="1"/>
    <col min="2049" max="2049" width="11.42578125" style="2" customWidth="1"/>
    <col min="2050" max="2294" width="11.42578125" style="2"/>
    <col min="2295" max="2295" width="20.28515625" style="2" bestFit="1" customWidth="1"/>
    <col min="2296" max="2296" width="9.85546875" style="2" customWidth="1"/>
    <col min="2297" max="2297" width="86.5703125" style="2" customWidth="1"/>
    <col min="2298" max="2298" width="8.7109375" style="2" customWidth="1"/>
    <col min="2299" max="2299" width="14.28515625" style="2" bestFit="1" customWidth="1"/>
    <col min="2300" max="2300" width="19.140625" style="2" customWidth="1"/>
    <col min="2301" max="2301" width="16.5703125" style="2" customWidth="1"/>
    <col min="2302" max="2302" width="17.5703125" style="2" customWidth="1"/>
    <col min="2303" max="2303" width="26" style="2" customWidth="1"/>
    <col min="2304" max="2304" width="96.7109375" style="2" customWidth="1"/>
    <col min="2305" max="2305" width="11.42578125" style="2" customWidth="1"/>
    <col min="2306" max="2550" width="11.42578125" style="2"/>
    <col min="2551" max="2551" width="20.28515625" style="2" bestFit="1" customWidth="1"/>
    <col min="2552" max="2552" width="9.85546875" style="2" customWidth="1"/>
    <col min="2553" max="2553" width="86.5703125" style="2" customWidth="1"/>
    <col min="2554" max="2554" width="8.7109375" style="2" customWidth="1"/>
    <col min="2555" max="2555" width="14.28515625" style="2" bestFit="1" customWidth="1"/>
    <col min="2556" max="2556" width="19.140625" style="2" customWidth="1"/>
    <col min="2557" max="2557" width="16.5703125" style="2" customWidth="1"/>
    <col min="2558" max="2558" width="17.5703125" style="2" customWidth="1"/>
    <col min="2559" max="2559" width="26" style="2" customWidth="1"/>
    <col min="2560" max="2560" width="96.7109375" style="2" customWidth="1"/>
    <col min="2561" max="2561" width="11.42578125" style="2" customWidth="1"/>
    <col min="2562" max="2806" width="11.42578125" style="2"/>
    <col min="2807" max="2807" width="20.28515625" style="2" bestFit="1" customWidth="1"/>
    <col min="2808" max="2808" width="9.85546875" style="2" customWidth="1"/>
    <col min="2809" max="2809" width="86.5703125" style="2" customWidth="1"/>
    <col min="2810" max="2810" width="8.7109375" style="2" customWidth="1"/>
    <col min="2811" max="2811" width="14.28515625" style="2" bestFit="1" customWidth="1"/>
    <col min="2812" max="2812" width="19.140625" style="2" customWidth="1"/>
    <col min="2813" max="2813" width="16.5703125" style="2" customWidth="1"/>
    <col min="2814" max="2814" width="17.5703125" style="2" customWidth="1"/>
    <col min="2815" max="2815" width="26" style="2" customWidth="1"/>
    <col min="2816" max="2816" width="96.7109375" style="2" customWidth="1"/>
    <col min="2817" max="2817" width="11.42578125" style="2" customWidth="1"/>
    <col min="2818" max="3062" width="11.42578125" style="2"/>
    <col min="3063" max="3063" width="20.28515625" style="2" bestFit="1" customWidth="1"/>
    <col min="3064" max="3064" width="9.85546875" style="2" customWidth="1"/>
    <col min="3065" max="3065" width="86.5703125" style="2" customWidth="1"/>
    <col min="3066" max="3066" width="8.7109375" style="2" customWidth="1"/>
    <col min="3067" max="3067" width="14.28515625" style="2" bestFit="1" customWidth="1"/>
    <col min="3068" max="3068" width="19.140625" style="2" customWidth="1"/>
    <col min="3069" max="3069" width="16.5703125" style="2" customWidth="1"/>
    <col min="3070" max="3070" width="17.5703125" style="2" customWidth="1"/>
    <col min="3071" max="3071" width="26" style="2" customWidth="1"/>
    <col min="3072" max="3072" width="96.7109375" style="2" customWidth="1"/>
    <col min="3073" max="3073" width="11.42578125" style="2" customWidth="1"/>
    <col min="3074" max="3318" width="11.42578125" style="2"/>
    <col min="3319" max="3319" width="20.28515625" style="2" bestFit="1" customWidth="1"/>
    <col min="3320" max="3320" width="9.85546875" style="2" customWidth="1"/>
    <col min="3321" max="3321" width="86.5703125" style="2" customWidth="1"/>
    <col min="3322" max="3322" width="8.7109375" style="2" customWidth="1"/>
    <col min="3323" max="3323" width="14.28515625" style="2" bestFit="1" customWidth="1"/>
    <col min="3324" max="3324" width="19.140625" style="2" customWidth="1"/>
    <col min="3325" max="3325" width="16.5703125" style="2" customWidth="1"/>
    <col min="3326" max="3326" width="17.5703125" style="2" customWidth="1"/>
    <col min="3327" max="3327" width="26" style="2" customWidth="1"/>
    <col min="3328" max="3328" width="96.7109375" style="2" customWidth="1"/>
    <col min="3329" max="3329" width="11.42578125" style="2" customWidth="1"/>
    <col min="3330" max="3574" width="11.42578125" style="2"/>
    <col min="3575" max="3575" width="20.28515625" style="2" bestFit="1" customWidth="1"/>
    <col min="3576" max="3576" width="9.85546875" style="2" customWidth="1"/>
    <col min="3577" max="3577" width="86.5703125" style="2" customWidth="1"/>
    <col min="3578" max="3578" width="8.7109375" style="2" customWidth="1"/>
    <col min="3579" max="3579" width="14.28515625" style="2" bestFit="1" customWidth="1"/>
    <col min="3580" max="3580" width="19.140625" style="2" customWidth="1"/>
    <col min="3581" max="3581" width="16.5703125" style="2" customWidth="1"/>
    <col min="3582" max="3582" width="17.5703125" style="2" customWidth="1"/>
    <col min="3583" max="3583" width="26" style="2" customWidth="1"/>
    <col min="3584" max="3584" width="96.7109375" style="2" customWidth="1"/>
    <col min="3585" max="3585" width="11.42578125" style="2" customWidth="1"/>
    <col min="3586" max="3830" width="11.42578125" style="2"/>
    <col min="3831" max="3831" width="20.28515625" style="2" bestFit="1" customWidth="1"/>
    <col min="3832" max="3832" width="9.85546875" style="2" customWidth="1"/>
    <col min="3833" max="3833" width="86.5703125" style="2" customWidth="1"/>
    <col min="3834" max="3834" width="8.7109375" style="2" customWidth="1"/>
    <col min="3835" max="3835" width="14.28515625" style="2" bestFit="1" customWidth="1"/>
    <col min="3836" max="3836" width="19.140625" style="2" customWidth="1"/>
    <col min="3837" max="3837" width="16.5703125" style="2" customWidth="1"/>
    <col min="3838" max="3838" width="17.5703125" style="2" customWidth="1"/>
    <col min="3839" max="3839" width="26" style="2" customWidth="1"/>
    <col min="3840" max="3840" width="96.7109375" style="2" customWidth="1"/>
    <col min="3841" max="3841" width="11.42578125" style="2" customWidth="1"/>
    <col min="3842" max="4086" width="11.42578125" style="2"/>
    <col min="4087" max="4087" width="20.28515625" style="2" bestFit="1" customWidth="1"/>
    <col min="4088" max="4088" width="9.85546875" style="2" customWidth="1"/>
    <col min="4089" max="4089" width="86.5703125" style="2" customWidth="1"/>
    <col min="4090" max="4090" width="8.7109375" style="2" customWidth="1"/>
    <col min="4091" max="4091" width="14.28515625" style="2" bestFit="1" customWidth="1"/>
    <col min="4092" max="4092" width="19.140625" style="2" customWidth="1"/>
    <col min="4093" max="4093" width="16.5703125" style="2" customWidth="1"/>
    <col min="4094" max="4094" width="17.5703125" style="2" customWidth="1"/>
    <col min="4095" max="4095" width="26" style="2" customWidth="1"/>
    <col min="4096" max="4096" width="96.7109375" style="2" customWidth="1"/>
    <col min="4097" max="4097" width="11.42578125" style="2" customWidth="1"/>
    <col min="4098" max="4342" width="11.42578125" style="2"/>
    <col min="4343" max="4343" width="20.28515625" style="2" bestFit="1" customWidth="1"/>
    <col min="4344" max="4344" width="9.85546875" style="2" customWidth="1"/>
    <col min="4345" max="4345" width="86.5703125" style="2" customWidth="1"/>
    <col min="4346" max="4346" width="8.7109375" style="2" customWidth="1"/>
    <col min="4347" max="4347" width="14.28515625" style="2" bestFit="1" customWidth="1"/>
    <col min="4348" max="4348" width="19.140625" style="2" customWidth="1"/>
    <col min="4349" max="4349" width="16.5703125" style="2" customWidth="1"/>
    <col min="4350" max="4350" width="17.5703125" style="2" customWidth="1"/>
    <col min="4351" max="4351" width="26" style="2" customWidth="1"/>
    <col min="4352" max="4352" width="96.7109375" style="2" customWidth="1"/>
    <col min="4353" max="4353" width="11.42578125" style="2" customWidth="1"/>
    <col min="4354" max="4598" width="11.42578125" style="2"/>
    <col min="4599" max="4599" width="20.28515625" style="2" bestFit="1" customWidth="1"/>
    <col min="4600" max="4600" width="9.85546875" style="2" customWidth="1"/>
    <col min="4601" max="4601" width="86.5703125" style="2" customWidth="1"/>
    <col min="4602" max="4602" width="8.7109375" style="2" customWidth="1"/>
    <col min="4603" max="4603" width="14.28515625" style="2" bestFit="1" customWidth="1"/>
    <col min="4604" max="4604" width="19.140625" style="2" customWidth="1"/>
    <col min="4605" max="4605" width="16.5703125" style="2" customWidth="1"/>
    <col min="4606" max="4606" width="17.5703125" style="2" customWidth="1"/>
    <col min="4607" max="4607" width="26" style="2" customWidth="1"/>
    <col min="4608" max="4608" width="96.7109375" style="2" customWidth="1"/>
    <col min="4609" max="4609" width="11.42578125" style="2" customWidth="1"/>
    <col min="4610" max="4854" width="11.42578125" style="2"/>
    <col min="4855" max="4855" width="20.28515625" style="2" bestFit="1" customWidth="1"/>
    <col min="4856" max="4856" width="9.85546875" style="2" customWidth="1"/>
    <col min="4857" max="4857" width="86.5703125" style="2" customWidth="1"/>
    <col min="4858" max="4858" width="8.7109375" style="2" customWidth="1"/>
    <col min="4859" max="4859" width="14.28515625" style="2" bestFit="1" customWidth="1"/>
    <col min="4860" max="4860" width="19.140625" style="2" customWidth="1"/>
    <col min="4861" max="4861" width="16.5703125" style="2" customWidth="1"/>
    <col min="4862" max="4862" width="17.5703125" style="2" customWidth="1"/>
    <col min="4863" max="4863" width="26" style="2" customWidth="1"/>
    <col min="4864" max="4864" width="96.7109375" style="2" customWidth="1"/>
    <col min="4865" max="4865" width="11.42578125" style="2" customWidth="1"/>
    <col min="4866" max="5110" width="11.42578125" style="2"/>
    <col min="5111" max="5111" width="20.28515625" style="2" bestFit="1" customWidth="1"/>
    <col min="5112" max="5112" width="9.85546875" style="2" customWidth="1"/>
    <col min="5113" max="5113" width="86.5703125" style="2" customWidth="1"/>
    <col min="5114" max="5114" width="8.7109375" style="2" customWidth="1"/>
    <col min="5115" max="5115" width="14.28515625" style="2" bestFit="1" customWidth="1"/>
    <col min="5116" max="5116" width="19.140625" style="2" customWidth="1"/>
    <col min="5117" max="5117" width="16.5703125" style="2" customWidth="1"/>
    <col min="5118" max="5118" width="17.5703125" style="2" customWidth="1"/>
    <col min="5119" max="5119" width="26" style="2" customWidth="1"/>
    <col min="5120" max="5120" width="96.7109375" style="2" customWidth="1"/>
    <col min="5121" max="5121" width="11.42578125" style="2" customWidth="1"/>
    <col min="5122" max="5366" width="11.42578125" style="2"/>
    <col min="5367" max="5367" width="20.28515625" style="2" bestFit="1" customWidth="1"/>
    <col min="5368" max="5368" width="9.85546875" style="2" customWidth="1"/>
    <col min="5369" max="5369" width="86.5703125" style="2" customWidth="1"/>
    <col min="5370" max="5370" width="8.7109375" style="2" customWidth="1"/>
    <col min="5371" max="5371" width="14.28515625" style="2" bestFit="1" customWidth="1"/>
    <col min="5372" max="5372" width="19.140625" style="2" customWidth="1"/>
    <col min="5373" max="5373" width="16.5703125" style="2" customWidth="1"/>
    <col min="5374" max="5374" width="17.5703125" style="2" customWidth="1"/>
    <col min="5375" max="5375" width="26" style="2" customWidth="1"/>
    <col min="5376" max="5376" width="96.7109375" style="2" customWidth="1"/>
    <col min="5377" max="5377" width="11.42578125" style="2" customWidth="1"/>
    <col min="5378" max="5622" width="11.42578125" style="2"/>
    <col min="5623" max="5623" width="20.28515625" style="2" bestFit="1" customWidth="1"/>
    <col min="5624" max="5624" width="9.85546875" style="2" customWidth="1"/>
    <col min="5625" max="5625" width="86.5703125" style="2" customWidth="1"/>
    <col min="5626" max="5626" width="8.7109375" style="2" customWidth="1"/>
    <col min="5627" max="5627" width="14.28515625" style="2" bestFit="1" customWidth="1"/>
    <col min="5628" max="5628" width="19.140625" style="2" customWidth="1"/>
    <col min="5629" max="5629" width="16.5703125" style="2" customWidth="1"/>
    <col min="5630" max="5630" width="17.5703125" style="2" customWidth="1"/>
    <col min="5631" max="5631" width="26" style="2" customWidth="1"/>
    <col min="5632" max="5632" width="96.7109375" style="2" customWidth="1"/>
    <col min="5633" max="5633" width="11.42578125" style="2" customWidth="1"/>
    <col min="5634" max="5878" width="11.42578125" style="2"/>
    <col min="5879" max="5879" width="20.28515625" style="2" bestFit="1" customWidth="1"/>
    <col min="5880" max="5880" width="9.85546875" style="2" customWidth="1"/>
    <col min="5881" max="5881" width="86.5703125" style="2" customWidth="1"/>
    <col min="5882" max="5882" width="8.7109375" style="2" customWidth="1"/>
    <col min="5883" max="5883" width="14.28515625" style="2" bestFit="1" customWidth="1"/>
    <col min="5884" max="5884" width="19.140625" style="2" customWidth="1"/>
    <col min="5885" max="5885" width="16.5703125" style="2" customWidth="1"/>
    <col min="5886" max="5886" width="17.5703125" style="2" customWidth="1"/>
    <col min="5887" max="5887" width="26" style="2" customWidth="1"/>
    <col min="5888" max="5888" width="96.7109375" style="2" customWidth="1"/>
    <col min="5889" max="5889" width="11.42578125" style="2" customWidth="1"/>
    <col min="5890" max="6134" width="11.42578125" style="2"/>
    <col min="6135" max="6135" width="20.28515625" style="2" bestFit="1" customWidth="1"/>
    <col min="6136" max="6136" width="9.85546875" style="2" customWidth="1"/>
    <col min="6137" max="6137" width="86.5703125" style="2" customWidth="1"/>
    <col min="6138" max="6138" width="8.7109375" style="2" customWidth="1"/>
    <col min="6139" max="6139" width="14.28515625" style="2" bestFit="1" customWidth="1"/>
    <col min="6140" max="6140" width="19.140625" style="2" customWidth="1"/>
    <col min="6141" max="6141" width="16.5703125" style="2" customWidth="1"/>
    <col min="6142" max="6142" width="17.5703125" style="2" customWidth="1"/>
    <col min="6143" max="6143" width="26" style="2" customWidth="1"/>
    <col min="6144" max="6144" width="96.7109375" style="2" customWidth="1"/>
    <col min="6145" max="6145" width="11.42578125" style="2" customWidth="1"/>
    <col min="6146" max="6390" width="11.42578125" style="2"/>
    <col min="6391" max="6391" width="20.28515625" style="2" bestFit="1" customWidth="1"/>
    <col min="6392" max="6392" width="9.85546875" style="2" customWidth="1"/>
    <col min="6393" max="6393" width="86.5703125" style="2" customWidth="1"/>
    <col min="6394" max="6394" width="8.7109375" style="2" customWidth="1"/>
    <col min="6395" max="6395" width="14.28515625" style="2" bestFit="1" customWidth="1"/>
    <col min="6396" max="6396" width="19.140625" style="2" customWidth="1"/>
    <col min="6397" max="6397" width="16.5703125" style="2" customWidth="1"/>
    <col min="6398" max="6398" width="17.5703125" style="2" customWidth="1"/>
    <col min="6399" max="6399" width="26" style="2" customWidth="1"/>
    <col min="6400" max="6400" width="96.7109375" style="2" customWidth="1"/>
    <col min="6401" max="6401" width="11.42578125" style="2" customWidth="1"/>
    <col min="6402" max="6646" width="11.42578125" style="2"/>
    <col min="6647" max="6647" width="20.28515625" style="2" bestFit="1" customWidth="1"/>
    <col min="6648" max="6648" width="9.85546875" style="2" customWidth="1"/>
    <col min="6649" max="6649" width="86.5703125" style="2" customWidth="1"/>
    <col min="6650" max="6650" width="8.7109375" style="2" customWidth="1"/>
    <col min="6651" max="6651" width="14.28515625" style="2" bestFit="1" customWidth="1"/>
    <col min="6652" max="6652" width="19.140625" style="2" customWidth="1"/>
    <col min="6653" max="6653" width="16.5703125" style="2" customWidth="1"/>
    <col min="6654" max="6654" width="17.5703125" style="2" customWidth="1"/>
    <col min="6655" max="6655" width="26" style="2" customWidth="1"/>
    <col min="6656" max="6656" width="96.7109375" style="2" customWidth="1"/>
    <col min="6657" max="6657" width="11.42578125" style="2" customWidth="1"/>
    <col min="6658" max="6902" width="11.42578125" style="2"/>
    <col min="6903" max="6903" width="20.28515625" style="2" bestFit="1" customWidth="1"/>
    <col min="6904" max="6904" width="9.85546875" style="2" customWidth="1"/>
    <col min="6905" max="6905" width="86.5703125" style="2" customWidth="1"/>
    <col min="6906" max="6906" width="8.7109375" style="2" customWidth="1"/>
    <col min="6907" max="6907" width="14.28515625" style="2" bestFit="1" customWidth="1"/>
    <col min="6908" max="6908" width="19.140625" style="2" customWidth="1"/>
    <col min="6909" max="6909" width="16.5703125" style="2" customWidth="1"/>
    <col min="6910" max="6910" width="17.5703125" style="2" customWidth="1"/>
    <col min="6911" max="6911" width="26" style="2" customWidth="1"/>
    <col min="6912" max="6912" width="96.7109375" style="2" customWidth="1"/>
    <col min="6913" max="6913" width="11.42578125" style="2" customWidth="1"/>
    <col min="6914" max="7158" width="11.42578125" style="2"/>
    <col min="7159" max="7159" width="20.28515625" style="2" bestFit="1" customWidth="1"/>
    <col min="7160" max="7160" width="9.85546875" style="2" customWidth="1"/>
    <col min="7161" max="7161" width="86.5703125" style="2" customWidth="1"/>
    <col min="7162" max="7162" width="8.7109375" style="2" customWidth="1"/>
    <col min="7163" max="7163" width="14.28515625" style="2" bestFit="1" customWidth="1"/>
    <col min="7164" max="7164" width="19.140625" style="2" customWidth="1"/>
    <col min="7165" max="7165" width="16.5703125" style="2" customWidth="1"/>
    <col min="7166" max="7166" width="17.5703125" style="2" customWidth="1"/>
    <col min="7167" max="7167" width="26" style="2" customWidth="1"/>
    <col min="7168" max="7168" width="96.7109375" style="2" customWidth="1"/>
    <col min="7169" max="7169" width="11.42578125" style="2" customWidth="1"/>
    <col min="7170" max="7414" width="11.42578125" style="2"/>
    <col min="7415" max="7415" width="20.28515625" style="2" bestFit="1" customWidth="1"/>
    <col min="7416" max="7416" width="9.85546875" style="2" customWidth="1"/>
    <col min="7417" max="7417" width="86.5703125" style="2" customWidth="1"/>
    <col min="7418" max="7418" width="8.7109375" style="2" customWidth="1"/>
    <col min="7419" max="7419" width="14.28515625" style="2" bestFit="1" customWidth="1"/>
    <col min="7420" max="7420" width="19.140625" style="2" customWidth="1"/>
    <col min="7421" max="7421" width="16.5703125" style="2" customWidth="1"/>
    <col min="7422" max="7422" width="17.5703125" style="2" customWidth="1"/>
    <col min="7423" max="7423" width="26" style="2" customWidth="1"/>
    <col min="7424" max="7424" width="96.7109375" style="2" customWidth="1"/>
    <col min="7425" max="7425" width="11.42578125" style="2" customWidth="1"/>
    <col min="7426" max="7670" width="11.42578125" style="2"/>
    <col min="7671" max="7671" width="20.28515625" style="2" bestFit="1" customWidth="1"/>
    <col min="7672" max="7672" width="9.85546875" style="2" customWidth="1"/>
    <col min="7673" max="7673" width="86.5703125" style="2" customWidth="1"/>
    <col min="7674" max="7674" width="8.7109375" style="2" customWidth="1"/>
    <col min="7675" max="7675" width="14.28515625" style="2" bestFit="1" customWidth="1"/>
    <col min="7676" max="7676" width="19.140625" style="2" customWidth="1"/>
    <col min="7677" max="7677" width="16.5703125" style="2" customWidth="1"/>
    <col min="7678" max="7678" width="17.5703125" style="2" customWidth="1"/>
    <col min="7679" max="7679" width="26" style="2" customWidth="1"/>
    <col min="7680" max="7680" width="96.7109375" style="2" customWidth="1"/>
    <col min="7681" max="7681" width="11.42578125" style="2" customWidth="1"/>
    <col min="7682" max="7926" width="11.42578125" style="2"/>
    <col min="7927" max="7927" width="20.28515625" style="2" bestFit="1" customWidth="1"/>
    <col min="7928" max="7928" width="9.85546875" style="2" customWidth="1"/>
    <col min="7929" max="7929" width="86.5703125" style="2" customWidth="1"/>
    <col min="7930" max="7930" width="8.7109375" style="2" customWidth="1"/>
    <col min="7931" max="7931" width="14.28515625" style="2" bestFit="1" customWidth="1"/>
    <col min="7932" max="7932" width="19.140625" style="2" customWidth="1"/>
    <col min="7933" max="7933" width="16.5703125" style="2" customWidth="1"/>
    <col min="7934" max="7934" width="17.5703125" style="2" customWidth="1"/>
    <col min="7935" max="7935" width="26" style="2" customWidth="1"/>
    <col min="7936" max="7936" width="96.7109375" style="2" customWidth="1"/>
    <col min="7937" max="7937" width="11.42578125" style="2" customWidth="1"/>
    <col min="7938" max="8182" width="11.42578125" style="2"/>
    <col min="8183" max="8183" width="20.28515625" style="2" bestFit="1" customWidth="1"/>
    <col min="8184" max="8184" width="9.85546875" style="2" customWidth="1"/>
    <col min="8185" max="8185" width="86.5703125" style="2" customWidth="1"/>
    <col min="8186" max="8186" width="8.7109375" style="2" customWidth="1"/>
    <col min="8187" max="8187" width="14.28515625" style="2" bestFit="1" customWidth="1"/>
    <col min="8188" max="8188" width="19.140625" style="2" customWidth="1"/>
    <col min="8189" max="8189" width="16.5703125" style="2" customWidth="1"/>
    <col min="8190" max="8190" width="17.5703125" style="2" customWidth="1"/>
    <col min="8191" max="8191" width="26" style="2" customWidth="1"/>
    <col min="8192" max="8192" width="96.7109375" style="2" customWidth="1"/>
    <col min="8193" max="8193" width="11.42578125" style="2" customWidth="1"/>
    <col min="8194" max="8438" width="11.42578125" style="2"/>
    <col min="8439" max="8439" width="20.28515625" style="2" bestFit="1" customWidth="1"/>
    <col min="8440" max="8440" width="9.85546875" style="2" customWidth="1"/>
    <col min="8441" max="8441" width="86.5703125" style="2" customWidth="1"/>
    <col min="8442" max="8442" width="8.7109375" style="2" customWidth="1"/>
    <col min="8443" max="8443" width="14.28515625" style="2" bestFit="1" customWidth="1"/>
    <col min="8444" max="8444" width="19.140625" style="2" customWidth="1"/>
    <col min="8445" max="8445" width="16.5703125" style="2" customWidth="1"/>
    <col min="8446" max="8446" width="17.5703125" style="2" customWidth="1"/>
    <col min="8447" max="8447" width="26" style="2" customWidth="1"/>
    <col min="8448" max="8448" width="96.7109375" style="2" customWidth="1"/>
    <col min="8449" max="8449" width="11.42578125" style="2" customWidth="1"/>
    <col min="8450" max="8694" width="11.42578125" style="2"/>
    <col min="8695" max="8695" width="20.28515625" style="2" bestFit="1" customWidth="1"/>
    <col min="8696" max="8696" width="9.85546875" style="2" customWidth="1"/>
    <col min="8697" max="8697" width="86.5703125" style="2" customWidth="1"/>
    <col min="8698" max="8698" width="8.7109375" style="2" customWidth="1"/>
    <col min="8699" max="8699" width="14.28515625" style="2" bestFit="1" customWidth="1"/>
    <col min="8700" max="8700" width="19.140625" style="2" customWidth="1"/>
    <col min="8701" max="8701" width="16.5703125" style="2" customWidth="1"/>
    <col min="8702" max="8702" width="17.5703125" style="2" customWidth="1"/>
    <col min="8703" max="8703" width="26" style="2" customWidth="1"/>
    <col min="8704" max="8704" width="96.7109375" style="2" customWidth="1"/>
    <col min="8705" max="8705" width="11.42578125" style="2" customWidth="1"/>
    <col min="8706" max="8950" width="11.42578125" style="2"/>
    <col min="8951" max="8951" width="20.28515625" style="2" bestFit="1" customWidth="1"/>
    <col min="8952" max="8952" width="9.85546875" style="2" customWidth="1"/>
    <col min="8953" max="8953" width="86.5703125" style="2" customWidth="1"/>
    <col min="8954" max="8954" width="8.7109375" style="2" customWidth="1"/>
    <col min="8955" max="8955" width="14.28515625" style="2" bestFit="1" customWidth="1"/>
    <col min="8956" max="8956" width="19.140625" style="2" customWidth="1"/>
    <col min="8957" max="8957" width="16.5703125" style="2" customWidth="1"/>
    <col min="8958" max="8958" width="17.5703125" style="2" customWidth="1"/>
    <col min="8959" max="8959" width="26" style="2" customWidth="1"/>
    <col min="8960" max="8960" width="96.7109375" style="2" customWidth="1"/>
    <col min="8961" max="8961" width="11.42578125" style="2" customWidth="1"/>
    <col min="8962" max="9206" width="11.42578125" style="2"/>
    <col min="9207" max="9207" width="20.28515625" style="2" bestFit="1" customWidth="1"/>
    <col min="9208" max="9208" width="9.85546875" style="2" customWidth="1"/>
    <col min="9209" max="9209" width="86.5703125" style="2" customWidth="1"/>
    <col min="9210" max="9210" width="8.7109375" style="2" customWidth="1"/>
    <col min="9211" max="9211" width="14.28515625" style="2" bestFit="1" customWidth="1"/>
    <col min="9212" max="9212" width="19.140625" style="2" customWidth="1"/>
    <col min="9213" max="9213" width="16.5703125" style="2" customWidth="1"/>
    <col min="9214" max="9214" width="17.5703125" style="2" customWidth="1"/>
    <col min="9215" max="9215" width="26" style="2" customWidth="1"/>
    <col min="9216" max="9216" width="96.7109375" style="2" customWidth="1"/>
    <col min="9217" max="9217" width="11.42578125" style="2" customWidth="1"/>
    <col min="9218" max="9462" width="11.42578125" style="2"/>
    <col min="9463" max="9463" width="20.28515625" style="2" bestFit="1" customWidth="1"/>
    <col min="9464" max="9464" width="9.85546875" style="2" customWidth="1"/>
    <col min="9465" max="9465" width="86.5703125" style="2" customWidth="1"/>
    <col min="9466" max="9466" width="8.7109375" style="2" customWidth="1"/>
    <col min="9467" max="9467" width="14.28515625" style="2" bestFit="1" customWidth="1"/>
    <col min="9468" max="9468" width="19.140625" style="2" customWidth="1"/>
    <col min="9469" max="9469" width="16.5703125" style="2" customWidth="1"/>
    <col min="9470" max="9470" width="17.5703125" style="2" customWidth="1"/>
    <col min="9471" max="9471" width="26" style="2" customWidth="1"/>
    <col min="9472" max="9472" width="96.7109375" style="2" customWidth="1"/>
    <col min="9473" max="9473" width="11.42578125" style="2" customWidth="1"/>
    <col min="9474" max="9718" width="11.42578125" style="2"/>
    <col min="9719" max="9719" width="20.28515625" style="2" bestFit="1" customWidth="1"/>
    <col min="9720" max="9720" width="9.85546875" style="2" customWidth="1"/>
    <col min="9721" max="9721" width="86.5703125" style="2" customWidth="1"/>
    <col min="9722" max="9722" width="8.7109375" style="2" customWidth="1"/>
    <col min="9723" max="9723" width="14.28515625" style="2" bestFit="1" customWidth="1"/>
    <col min="9724" max="9724" width="19.140625" style="2" customWidth="1"/>
    <col min="9725" max="9725" width="16.5703125" style="2" customWidth="1"/>
    <col min="9726" max="9726" width="17.5703125" style="2" customWidth="1"/>
    <col min="9727" max="9727" width="26" style="2" customWidth="1"/>
    <col min="9728" max="9728" width="96.7109375" style="2" customWidth="1"/>
    <col min="9729" max="9729" width="11.42578125" style="2" customWidth="1"/>
    <col min="9730" max="9974" width="11.42578125" style="2"/>
    <col min="9975" max="9975" width="20.28515625" style="2" bestFit="1" customWidth="1"/>
    <col min="9976" max="9976" width="9.85546875" style="2" customWidth="1"/>
    <col min="9977" max="9977" width="86.5703125" style="2" customWidth="1"/>
    <col min="9978" max="9978" width="8.7109375" style="2" customWidth="1"/>
    <col min="9979" max="9979" width="14.28515625" style="2" bestFit="1" customWidth="1"/>
    <col min="9980" max="9980" width="19.140625" style="2" customWidth="1"/>
    <col min="9981" max="9981" width="16.5703125" style="2" customWidth="1"/>
    <col min="9982" max="9982" width="17.5703125" style="2" customWidth="1"/>
    <col min="9983" max="9983" width="26" style="2" customWidth="1"/>
    <col min="9984" max="9984" width="96.7109375" style="2" customWidth="1"/>
    <col min="9985" max="9985" width="11.42578125" style="2" customWidth="1"/>
    <col min="9986" max="10230" width="11.42578125" style="2"/>
    <col min="10231" max="10231" width="20.28515625" style="2" bestFit="1" customWidth="1"/>
    <col min="10232" max="10232" width="9.85546875" style="2" customWidth="1"/>
    <col min="10233" max="10233" width="86.5703125" style="2" customWidth="1"/>
    <col min="10234" max="10234" width="8.7109375" style="2" customWidth="1"/>
    <col min="10235" max="10235" width="14.28515625" style="2" bestFit="1" customWidth="1"/>
    <col min="10236" max="10236" width="19.140625" style="2" customWidth="1"/>
    <col min="10237" max="10237" width="16.5703125" style="2" customWidth="1"/>
    <col min="10238" max="10238" width="17.5703125" style="2" customWidth="1"/>
    <col min="10239" max="10239" width="26" style="2" customWidth="1"/>
    <col min="10240" max="10240" width="96.7109375" style="2" customWidth="1"/>
    <col min="10241" max="10241" width="11.42578125" style="2" customWidth="1"/>
    <col min="10242" max="10486" width="11.42578125" style="2"/>
    <col min="10487" max="10487" width="20.28515625" style="2" bestFit="1" customWidth="1"/>
    <col min="10488" max="10488" width="9.85546875" style="2" customWidth="1"/>
    <col min="10489" max="10489" width="86.5703125" style="2" customWidth="1"/>
    <col min="10490" max="10490" width="8.7109375" style="2" customWidth="1"/>
    <col min="10491" max="10491" width="14.28515625" style="2" bestFit="1" customWidth="1"/>
    <col min="10492" max="10492" width="19.140625" style="2" customWidth="1"/>
    <col min="10493" max="10493" width="16.5703125" style="2" customWidth="1"/>
    <col min="10494" max="10494" width="17.5703125" style="2" customWidth="1"/>
    <col min="10495" max="10495" width="26" style="2" customWidth="1"/>
    <col min="10496" max="10496" width="96.7109375" style="2" customWidth="1"/>
    <col min="10497" max="10497" width="11.42578125" style="2" customWidth="1"/>
    <col min="10498" max="10742" width="11.42578125" style="2"/>
    <col min="10743" max="10743" width="20.28515625" style="2" bestFit="1" customWidth="1"/>
    <col min="10744" max="10744" width="9.85546875" style="2" customWidth="1"/>
    <col min="10745" max="10745" width="86.5703125" style="2" customWidth="1"/>
    <col min="10746" max="10746" width="8.7109375" style="2" customWidth="1"/>
    <col min="10747" max="10747" width="14.28515625" style="2" bestFit="1" customWidth="1"/>
    <col min="10748" max="10748" width="19.140625" style="2" customWidth="1"/>
    <col min="10749" max="10749" width="16.5703125" style="2" customWidth="1"/>
    <col min="10750" max="10750" width="17.5703125" style="2" customWidth="1"/>
    <col min="10751" max="10751" width="26" style="2" customWidth="1"/>
    <col min="10752" max="10752" width="96.7109375" style="2" customWidth="1"/>
    <col min="10753" max="10753" width="11.42578125" style="2" customWidth="1"/>
    <col min="10754" max="10998" width="11.42578125" style="2"/>
    <col min="10999" max="10999" width="20.28515625" style="2" bestFit="1" customWidth="1"/>
    <col min="11000" max="11000" width="9.85546875" style="2" customWidth="1"/>
    <col min="11001" max="11001" width="86.5703125" style="2" customWidth="1"/>
    <col min="11002" max="11002" width="8.7109375" style="2" customWidth="1"/>
    <col min="11003" max="11003" width="14.28515625" style="2" bestFit="1" customWidth="1"/>
    <col min="11004" max="11004" width="19.140625" style="2" customWidth="1"/>
    <col min="11005" max="11005" width="16.5703125" style="2" customWidth="1"/>
    <col min="11006" max="11006" width="17.5703125" style="2" customWidth="1"/>
    <col min="11007" max="11007" width="26" style="2" customWidth="1"/>
    <col min="11008" max="11008" width="96.7109375" style="2" customWidth="1"/>
    <col min="11009" max="11009" width="11.42578125" style="2" customWidth="1"/>
    <col min="11010" max="11254" width="11.42578125" style="2"/>
    <col min="11255" max="11255" width="20.28515625" style="2" bestFit="1" customWidth="1"/>
    <col min="11256" max="11256" width="9.85546875" style="2" customWidth="1"/>
    <col min="11257" max="11257" width="86.5703125" style="2" customWidth="1"/>
    <col min="11258" max="11258" width="8.7109375" style="2" customWidth="1"/>
    <col min="11259" max="11259" width="14.28515625" style="2" bestFit="1" customWidth="1"/>
    <col min="11260" max="11260" width="19.140625" style="2" customWidth="1"/>
    <col min="11261" max="11261" width="16.5703125" style="2" customWidth="1"/>
    <col min="11262" max="11262" width="17.5703125" style="2" customWidth="1"/>
    <col min="11263" max="11263" width="26" style="2" customWidth="1"/>
    <col min="11264" max="11264" width="96.7109375" style="2" customWidth="1"/>
    <col min="11265" max="11265" width="11.42578125" style="2" customWidth="1"/>
    <col min="11266" max="11510" width="11.42578125" style="2"/>
    <col min="11511" max="11511" width="20.28515625" style="2" bestFit="1" customWidth="1"/>
    <col min="11512" max="11512" width="9.85546875" style="2" customWidth="1"/>
    <col min="11513" max="11513" width="86.5703125" style="2" customWidth="1"/>
    <col min="11514" max="11514" width="8.7109375" style="2" customWidth="1"/>
    <col min="11515" max="11515" width="14.28515625" style="2" bestFit="1" customWidth="1"/>
    <col min="11516" max="11516" width="19.140625" style="2" customWidth="1"/>
    <col min="11517" max="11517" width="16.5703125" style="2" customWidth="1"/>
    <col min="11518" max="11518" width="17.5703125" style="2" customWidth="1"/>
    <col min="11519" max="11519" width="26" style="2" customWidth="1"/>
    <col min="11520" max="11520" width="96.7109375" style="2" customWidth="1"/>
    <col min="11521" max="11521" width="11.42578125" style="2" customWidth="1"/>
    <col min="11522" max="11766" width="11.42578125" style="2"/>
    <col min="11767" max="11767" width="20.28515625" style="2" bestFit="1" customWidth="1"/>
    <col min="11768" max="11768" width="9.85546875" style="2" customWidth="1"/>
    <col min="11769" max="11769" width="86.5703125" style="2" customWidth="1"/>
    <col min="11770" max="11770" width="8.7109375" style="2" customWidth="1"/>
    <col min="11771" max="11771" width="14.28515625" style="2" bestFit="1" customWidth="1"/>
    <col min="11772" max="11772" width="19.140625" style="2" customWidth="1"/>
    <col min="11773" max="11773" width="16.5703125" style="2" customWidth="1"/>
    <col min="11774" max="11774" width="17.5703125" style="2" customWidth="1"/>
    <col min="11775" max="11775" width="26" style="2" customWidth="1"/>
    <col min="11776" max="11776" width="96.7109375" style="2" customWidth="1"/>
    <col min="11777" max="11777" width="11.42578125" style="2" customWidth="1"/>
    <col min="11778" max="12022" width="11.42578125" style="2"/>
    <col min="12023" max="12023" width="20.28515625" style="2" bestFit="1" customWidth="1"/>
    <col min="12024" max="12024" width="9.85546875" style="2" customWidth="1"/>
    <col min="12025" max="12025" width="86.5703125" style="2" customWidth="1"/>
    <col min="12026" max="12026" width="8.7109375" style="2" customWidth="1"/>
    <col min="12027" max="12027" width="14.28515625" style="2" bestFit="1" customWidth="1"/>
    <col min="12028" max="12028" width="19.140625" style="2" customWidth="1"/>
    <col min="12029" max="12029" width="16.5703125" style="2" customWidth="1"/>
    <col min="12030" max="12030" width="17.5703125" style="2" customWidth="1"/>
    <col min="12031" max="12031" width="26" style="2" customWidth="1"/>
    <col min="12032" max="12032" width="96.7109375" style="2" customWidth="1"/>
    <col min="12033" max="12033" width="11.42578125" style="2" customWidth="1"/>
    <col min="12034" max="12278" width="11.42578125" style="2"/>
    <col min="12279" max="12279" width="20.28515625" style="2" bestFit="1" customWidth="1"/>
    <col min="12280" max="12280" width="9.85546875" style="2" customWidth="1"/>
    <col min="12281" max="12281" width="86.5703125" style="2" customWidth="1"/>
    <col min="12282" max="12282" width="8.7109375" style="2" customWidth="1"/>
    <col min="12283" max="12283" width="14.28515625" style="2" bestFit="1" customWidth="1"/>
    <col min="12284" max="12284" width="19.140625" style="2" customWidth="1"/>
    <col min="12285" max="12285" width="16.5703125" style="2" customWidth="1"/>
    <col min="12286" max="12286" width="17.5703125" style="2" customWidth="1"/>
    <col min="12287" max="12287" width="26" style="2" customWidth="1"/>
    <col min="12288" max="12288" width="96.7109375" style="2" customWidth="1"/>
    <col min="12289" max="12289" width="11.42578125" style="2" customWidth="1"/>
    <col min="12290" max="12534" width="11.42578125" style="2"/>
    <col min="12535" max="12535" width="20.28515625" style="2" bestFit="1" customWidth="1"/>
    <col min="12536" max="12536" width="9.85546875" style="2" customWidth="1"/>
    <col min="12537" max="12537" width="86.5703125" style="2" customWidth="1"/>
    <col min="12538" max="12538" width="8.7109375" style="2" customWidth="1"/>
    <col min="12539" max="12539" width="14.28515625" style="2" bestFit="1" customWidth="1"/>
    <col min="12540" max="12540" width="19.140625" style="2" customWidth="1"/>
    <col min="12541" max="12541" width="16.5703125" style="2" customWidth="1"/>
    <col min="12542" max="12542" width="17.5703125" style="2" customWidth="1"/>
    <col min="12543" max="12543" width="26" style="2" customWidth="1"/>
    <col min="12544" max="12544" width="96.7109375" style="2" customWidth="1"/>
    <col min="12545" max="12545" width="11.42578125" style="2" customWidth="1"/>
    <col min="12546" max="12790" width="11.42578125" style="2"/>
    <col min="12791" max="12791" width="20.28515625" style="2" bestFit="1" customWidth="1"/>
    <col min="12792" max="12792" width="9.85546875" style="2" customWidth="1"/>
    <col min="12793" max="12793" width="86.5703125" style="2" customWidth="1"/>
    <col min="12794" max="12794" width="8.7109375" style="2" customWidth="1"/>
    <col min="12795" max="12795" width="14.28515625" style="2" bestFit="1" customWidth="1"/>
    <col min="12796" max="12796" width="19.140625" style="2" customWidth="1"/>
    <col min="12797" max="12797" width="16.5703125" style="2" customWidth="1"/>
    <col min="12798" max="12798" width="17.5703125" style="2" customWidth="1"/>
    <col min="12799" max="12799" width="26" style="2" customWidth="1"/>
    <col min="12800" max="12800" width="96.7109375" style="2" customWidth="1"/>
    <col min="12801" max="12801" width="11.42578125" style="2" customWidth="1"/>
    <col min="12802" max="13046" width="11.42578125" style="2"/>
    <col min="13047" max="13047" width="20.28515625" style="2" bestFit="1" customWidth="1"/>
    <col min="13048" max="13048" width="9.85546875" style="2" customWidth="1"/>
    <col min="13049" max="13049" width="86.5703125" style="2" customWidth="1"/>
    <col min="13050" max="13050" width="8.7109375" style="2" customWidth="1"/>
    <col min="13051" max="13051" width="14.28515625" style="2" bestFit="1" customWidth="1"/>
    <col min="13052" max="13052" width="19.140625" style="2" customWidth="1"/>
    <col min="13053" max="13053" width="16.5703125" style="2" customWidth="1"/>
    <col min="13054" max="13054" width="17.5703125" style="2" customWidth="1"/>
    <col min="13055" max="13055" width="26" style="2" customWidth="1"/>
    <col min="13056" max="13056" width="96.7109375" style="2" customWidth="1"/>
    <col min="13057" max="13057" width="11.42578125" style="2" customWidth="1"/>
    <col min="13058" max="13302" width="11.42578125" style="2"/>
    <col min="13303" max="13303" width="20.28515625" style="2" bestFit="1" customWidth="1"/>
    <col min="13304" max="13304" width="9.85546875" style="2" customWidth="1"/>
    <col min="13305" max="13305" width="86.5703125" style="2" customWidth="1"/>
    <col min="13306" max="13306" width="8.7109375" style="2" customWidth="1"/>
    <col min="13307" max="13307" width="14.28515625" style="2" bestFit="1" customWidth="1"/>
    <col min="13308" max="13308" width="19.140625" style="2" customWidth="1"/>
    <col min="13309" max="13309" width="16.5703125" style="2" customWidth="1"/>
    <col min="13310" max="13310" width="17.5703125" style="2" customWidth="1"/>
    <col min="13311" max="13311" width="26" style="2" customWidth="1"/>
    <col min="13312" max="13312" width="96.7109375" style="2" customWidth="1"/>
    <col min="13313" max="13313" width="11.42578125" style="2" customWidth="1"/>
    <col min="13314" max="13558" width="11.42578125" style="2"/>
    <col min="13559" max="13559" width="20.28515625" style="2" bestFit="1" customWidth="1"/>
    <col min="13560" max="13560" width="9.85546875" style="2" customWidth="1"/>
    <col min="13561" max="13561" width="86.5703125" style="2" customWidth="1"/>
    <col min="13562" max="13562" width="8.7109375" style="2" customWidth="1"/>
    <col min="13563" max="13563" width="14.28515625" style="2" bestFit="1" customWidth="1"/>
    <col min="13564" max="13564" width="19.140625" style="2" customWidth="1"/>
    <col min="13565" max="13565" width="16.5703125" style="2" customWidth="1"/>
    <col min="13566" max="13566" width="17.5703125" style="2" customWidth="1"/>
    <col min="13567" max="13567" width="26" style="2" customWidth="1"/>
    <col min="13568" max="13568" width="96.7109375" style="2" customWidth="1"/>
    <col min="13569" max="13569" width="11.42578125" style="2" customWidth="1"/>
    <col min="13570" max="13814" width="11.42578125" style="2"/>
    <col min="13815" max="13815" width="20.28515625" style="2" bestFit="1" customWidth="1"/>
    <col min="13816" max="13816" width="9.85546875" style="2" customWidth="1"/>
    <col min="13817" max="13817" width="86.5703125" style="2" customWidth="1"/>
    <col min="13818" max="13818" width="8.7109375" style="2" customWidth="1"/>
    <col min="13819" max="13819" width="14.28515625" style="2" bestFit="1" customWidth="1"/>
    <col min="13820" max="13820" width="19.140625" style="2" customWidth="1"/>
    <col min="13821" max="13821" width="16.5703125" style="2" customWidth="1"/>
    <col min="13822" max="13822" width="17.5703125" style="2" customWidth="1"/>
    <col min="13823" max="13823" width="26" style="2" customWidth="1"/>
    <col min="13824" max="13824" width="96.7109375" style="2" customWidth="1"/>
    <col min="13825" max="13825" width="11.42578125" style="2" customWidth="1"/>
    <col min="13826" max="14070" width="11.42578125" style="2"/>
    <col min="14071" max="14071" width="20.28515625" style="2" bestFit="1" customWidth="1"/>
    <col min="14072" max="14072" width="9.85546875" style="2" customWidth="1"/>
    <col min="14073" max="14073" width="86.5703125" style="2" customWidth="1"/>
    <col min="14074" max="14074" width="8.7109375" style="2" customWidth="1"/>
    <col min="14075" max="14075" width="14.28515625" style="2" bestFit="1" customWidth="1"/>
    <col min="14076" max="14076" width="19.140625" style="2" customWidth="1"/>
    <col min="14077" max="14077" width="16.5703125" style="2" customWidth="1"/>
    <col min="14078" max="14078" width="17.5703125" style="2" customWidth="1"/>
    <col min="14079" max="14079" width="26" style="2" customWidth="1"/>
    <col min="14080" max="14080" width="96.7109375" style="2" customWidth="1"/>
    <col min="14081" max="14081" width="11.42578125" style="2" customWidth="1"/>
    <col min="14082" max="14326" width="11.42578125" style="2"/>
    <col min="14327" max="14327" width="20.28515625" style="2" bestFit="1" customWidth="1"/>
    <col min="14328" max="14328" width="9.85546875" style="2" customWidth="1"/>
    <col min="14329" max="14329" width="86.5703125" style="2" customWidth="1"/>
    <col min="14330" max="14330" width="8.7109375" style="2" customWidth="1"/>
    <col min="14331" max="14331" width="14.28515625" style="2" bestFit="1" customWidth="1"/>
    <col min="14332" max="14332" width="19.140625" style="2" customWidth="1"/>
    <col min="14333" max="14333" width="16.5703125" style="2" customWidth="1"/>
    <col min="14334" max="14334" width="17.5703125" style="2" customWidth="1"/>
    <col min="14335" max="14335" width="26" style="2" customWidth="1"/>
    <col min="14336" max="14336" width="96.7109375" style="2" customWidth="1"/>
    <col min="14337" max="14337" width="11.42578125" style="2" customWidth="1"/>
    <col min="14338" max="14582" width="11.42578125" style="2"/>
    <col min="14583" max="14583" width="20.28515625" style="2" bestFit="1" customWidth="1"/>
    <col min="14584" max="14584" width="9.85546875" style="2" customWidth="1"/>
    <col min="14585" max="14585" width="86.5703125" style="2" customWidth="1"/>
    <col min="14586" max="14586" width="8.7109375" style="2" customWidth="1"/>
    <col min="14587" max="14587" width="14.28515625" style="2" bestFit="1" customWidth="1"/>
    <col min="14588" max="14588" width="19.140625" style="2" customWidth="1"/>
    <col min="14589" max="14589" width="16.5703125" style="2" customWidth="1"/>
    <col min="14590" max="14590" width="17.5703125" style="2" customWidth="1"/>
    <col min="14591" max="14591" width="26" style="2" customWidth="1"/>
    <col min="14592" max="14592" width="96.7109375" style="2" customWidth="1"/>
    <col min="14593" max="14593" width="11.42578125" style="2" customWidth="1"/>
    <col min="14594" max="14838" width="11.42578125" style="2"/>
    <col min="14839" max="14839" width="20.28515625" style="2" bestFit="1" customWidth="1"/>
    <col min="14840" max="14840" width="9.85546875" style="2" customWidth="1"/>
    <col min="14841" max="14841" width="86.5703125" style="2" customWidth="1"/>
    <col min="14842" max="14842" width="8.7109375" style="2" customWidth="1"/>
    <col min="14843" max="14843" width="14.28515625" style="2" bestFit="1" customWidth="1"/>
    <col min="14844" max="14844" width="19.140625" style="2" customWidth="1"/>
    <col min="14845" max="14845" width="16.5703125" style="2" customWidth="1"/>
    <col min="14846" max="14846" width="17.5703125" style="2" customWidth="1"/>
    <col min="14847" max="14847" width="26" style="2" customWidth="1"/>
    <col min="14848" max="14848" width="96.7109375" style="2" customWidth="1"/>
    <col min="14849" max="14849" width="11.42578125" style="2" customWidth="1"/>
    <col min="14850" max="15094" width="11.42578125" style="2"/>
    <col min="15095" max="15095" width="20.28515625" style="2" bestFit="1" customWidth="1"/>
    <col min="15096" max="15096" width="9.85546875" style="2" customWidth="1"/>
    <col min="15097" max="15097" width="86.5703125" style="2" customWidth="1"/>
    <col min="15098" max="15098" width="8.7109375" style="2" customWidth="1"/>
    <col min="15099" max="15099" width="14.28515625" style="2" bestFit="1" customWidth="1"/>
    <col min="15100" max="15100" width="19.140625" style="2" customWidth="1"/>
    <col min="15101" max="15101" width="16.5703125" style="2" customWidth="1"/>
    <col min="15102" max="15102" width="17.5703125" style="2" customWidth="1"/>
    <col min="15103" max="15103" width="26" style="2" customWidth="1"/>
    <col min="15104" max="15104" width="96.7109375" style="2" customWidth="1"/>
    <col min="15105" max="15105" width="11.42578125" style="2" customWidth="1"/>
    <col min="15106" max="15350" width="11.42578125" style="2"/>
    <col min="15351" max="15351" width="20.28515625" style="2" bestFit="1" customWidth="1"/>
    <col min="15352" max="15352" width="9.85546875" style="2" customWidth="1"/>
    <col min="15353" max="15353" width="86.5703125" style="2" customWidth="1"/>
    <col min="15354" max="15354" width="8.7109375" style="2" customWidth="1"/>
    <col min="15355" max="15355" width="14.28515625" style="2" bestFit="1" customWidth="1"/>
    <col min="15356" max="15356" width="19.140625" style="2" customWidth="1"/>
    <col min="15357" max="15357" width="16.5703125" style="2" customWidth="1"/>
    <col min="15358" max="15358" width="17.5703125" style="2" customWidth="1"/>
    <col min="15359" max="15359" width="26" style="2" customWidth="1"/>
    <col min="15360" max="15360" width="96.7109375" style="2" customWidth="1"/>
    <col min="15361" max="15361" width="11.42578125" style="2" customWidth="1"/>
    <col min="15362" max="15606" width="11.42578125" style="2"/>
    <col min="15607" max="15607" width="20.28515625" style="2" bestFit="1" customWidth="1"/>
    <col min="15608" max="15608" width="9.85546875" style="2" customWidth="1"/>
    <col min="15609" max="15609" width="86.5703125" style="2" customWidth="1"/>
    <col min="15610" max="15610" width="8.7109375" style="2" customWidth="1"/>
    <col min="15611" max="15611" width="14.28515625" style="2" bestFit="1" customWidth="1"/>
    <col min="15612" max="15612" width="19.140625" style="2" customWidth="1"/>
    <col min="15613" max="15613" width="16.5703125" style="2" customWidth="1"/>
    <col min="15614" max="15614" width="17.5703125" style="2" customWidth="1"/>
    <col min="15615" max="15615" width="26" style="2" customWidth="1"/>
    <col min="15616" max="15616" width="96.7109375" style="2" customWidth="1"/>
    <col min="15617" max="15617" width="11.42578125" style="2" customWidth="1"/>
    <col min="15618" max="15862" width="11.42578125" style="2"/>
    <col min="15863" max="15863" width="20.28515625" style="2" bestFit="1" customWidth="1"/>
    <col min="15864" max="15864" width="9.85546875" style="2" customWidth="1"/>
    <col min="15865" max="15865" width="86.5703125" style="2" customWidth="1"/>
    <col min="15866" max="15866" width="8.7109375" style="2" customWidth="1"/>
    <col min="15867" max="15867" width="14.28515625" style="2" bestFit="1" customWidth="1"/>
    <col min="15868" max="15868" width="19.140625" style="2" customWidth="1"/>
    <col min="15869" max="15869" width="16.5703125" style="2" customWidth="1"/>
    <col min="15870" max="15870" width="17.5703125" style="2" customWidth="1"/>
    <col min="15871" max="15871" width="26" style="2" customWidth="1"/>
    <col min="15872" max="15872" width="96.7109375" style="2" customWidth="1"/>
    <col min="15873" max="15873" width="11.42578125" style="2" customWidth="1"/>
    <col min="15874" max="16118" width="11.42578125" style="2"/>
    <col min="16119" max="16119" width="20.28515625" style="2" bestFit="1" customWidth="1"/>
    <col min="16120" max="16120" width="9.85546875" style="2" customWidth="1"/>
    <col min="16121" max="16121" width="86.5703125" style="2" customWidth="1"/>
    <col min="16122" max="16122" width="8.7109375" style="2" customWidth="1"/>
    <col min="16123" max="16123" width="14.28515625" style="2" bestFit="1" customWidth="1"/>
    <col min="16124" max="16124" width="19.140625" style="2" customWidth="1"/>
    <col min="16125" max="16125" width="16.5703125" style="2" customWidth="1"/>
    <col min="16126" max="16126" width="17.5703125" style="2" customWidth="1"/>
    <col min="16127" max="16127" width="26" style="2" customWidth="1"/>
    <col min="16128" max="16128" width="96.7109375" style="2" customWidth="1"/>
    <col min="16129" max="16129" width="11.42578125" style="2" customWidth="1"/>
    <col min="16130" max="16384" width="11.42578125" style="2"/>
  </cols>
  <sheetData>
    <row r="2" spans="1:7">
      <c r="A2" s="177" t="s">
        <v>131</v>
      </c>
      <c r="B2" s="177"/>
      <c r="C2" s="178"/>
      <c r="D2" s="179" t="s">
        <v>132</v>
      </c>
      <c r="E2" s="179"/>
      <c r="F2" s="177" t="s">
        <v>142</v>
      </c>
      <c r="G2" s="181"/>
    </row>
    <row r="3" spans="1:7">
      <c r="A3" s="25" t="s">
        <v>56</v>
      </c>
      <c r="B3" s="164" t="s">
        <v>203</v>
      </c>
      <c r="C3" s="164"/>
      <c r="D3" s="220" t="s">
        <v>200</v>
      </c>
      <c r="E3" s="597">
        <v>1514.3</v>
      </c>
      <c r="F3" s="221" t="s">
        <v>205</v>
      </c>
      <c r="G3" s="164"/>
    </row>
    <row r="4" spans="1:7">
      <c r="A4" s="25" t="s">
        <v>57</v>
      </c>
      <c r="B4" s="4" t="s">
        <v>520</v>
      </c>
      <c r="C4" s="753"/>
      <c r="D4" s="6" t="s">
        <v>20</v>
      </c>
      <c r="E4" s="20">
        <v>5404320.7400000002</v>
      </c>
      <c r="F4" s="4" t="s">
        <v>207</v>
      </c>
      <c r="G4" s="4"/>
    </row>
    <row r="5" spans="1:7">
      <c r="A5" s="25" t="s">
        <v>58</v>
      </c>
      <c r="B5" s="4" t="s">
        <v>204</v>
      </c>
      <c r="C5" s="4"/>
      <c r="D5" s="6" t="s">
        <v>29</v>
      </c>
      <c r="E5" s="7">
        <f>E4/E3</f>
        <v>3568.8573862510734</v>
      </c>
      <c r="F5" s="4" t="s">
        <v>208</v>
      </c>
      <c r="G5" s="4"/>
    </row>
    <row r="6" spans="1:7">
      <c r="A6" s="25" t="s">
        <v>59</v>
      </c>
      <c r="B6" s="4" t="s">
        <v>60</v>
      </c>
      <c r="C6" s="4"/>
      <c r="D6" s="5"/>
      <c r="E6" s="5"/>
      <c r="F6" s="4" t="s">
        <v>13887</v>
      </c>
      <c r="G6" s="4"/>
    </row>
    <row r="7" spans="1:7">
      <c r="A7"/>
      <c r="B7"/>
      <c r="C7" s="4"/>
      <c r="D7" s="6" t="s">
        <v>16</v>
      </c>
      <c r="E7" s="693">
        <v>0.29310000000000003</v>
      </c>
      <c r="G7" s="2"/>
    </row>
    <row r="8" spans="1:7">
      <c r="A8" s="4"/>
      <c r="B8" s="4"/>
      <c r="C8" s="5"/>
      <c r="D8" s="4"/>
      <c r="G8" s="2"/>
    </row>
    <row r="9" spans="1:7" ht="32.1" customHeight="1">
      <c r="A9" s="990" t="s">
        <v>74</v>
      </c>
      <c r="B9" s="991"/>
      <c r="C9" s="991"/>
      <c r="D9" s="991"/>
      <c r="E9" s="991"/>
      <c r="F9" s="991"/>
      <c r="G9" s="992"/>
    </row>
    <row r="10" spans="1:7" ht="15" customHeight="1">
      <c r="A10" s="42"/>
      <c r="B10" s="613"/>
      <c r="C10" s="42"/>
      <c r="D10" s="42"/>
      <c r="E10" s="42"/>
      <c r="F10" s="42"/>
      <c r="G10" s="42"/>
    </row>
    <row r="11" spans="1:7" ht="26.25" customHeight="1">
      <c r="A11" s="774" t="s">
        <v>0</v>
      </c>
      <c r="B11" s="690" t="s">
        <v>14</v>
      </c>
      <c r="C11" s="690" t="s">
        <v>2</v>
      </c>
      <c r="D11" s="690" t="s">
        <v>17</v>
      </c>
      <c r="E11" s="690" t="s">
        <v>4</v>
      </c>
      <c r="F11" s="690" t="s">
        <v>61</v>
      </c>
      <c r="G11" s="691" t="s">
        <v>62</v>
      </c>
    </row>
    <row r="12" spans="1:7" customFormat="1" ht="26.25" customHeight="1"/>
    <row r="13" spans="1:7" s="4" customFormat="1" ht="33" customHeight="1">
      <c r="A13" s="774" t="s">
        <v>75</v>
      </c>
      <c r="B13" s="754"/>
      <c r="C13" s="775" t="s">
        <v>79</v>
      </c>
      <c r="D13" s="690" t="s">
        <v>68</v>
      </c>
      <c r="E13" s="776">
        <v>1</v>
      </c>
      <c r="F13" s="777">
        <f>SUM(G14:G20)</f>
        <v>518.73</v>
      </c>
      <c r="G13" s="778">
        <f>ROUND(F13*E13,2)</f>
        <v>518.73</v>
      </c>
    </row>
    <row r="14" spans="1:7" ht="33" customHeight="1">
      <c r="A14" s="756">
        <v>4813</v>
      </c>
      <c r="B14" s="657" t="s">
        <v>15</v>
      </c>
      <c r="C14" s="757" t="str">
        <f>IF(A14="","",IFERROR(VLOOKUP(A14,'SINAPI12-24'!$A$3:$G$12673,2,FALSE),VLOOKUP(A14,'MAPA DE COTAÇÃO'!$B$12:$H$14,3,FALSE)))</f>
        <v xml:space="preserve">PLACA DE OBRA (PARA CONSTRUCAO CIVIL) EM CHAPA GALVANIZADA *N. 22*, ADESIVADA, DE *2,4 X 1,2* M (SEM POSTES PARA FIXACAO)                                                                                                                                                                                                                                                                                                                                                                                 </v>
      </c>
      <c r="D14" s="657" t="str">
        <f>IF(A14="","",IFERROR(VLOOKUP(A14,'SINAPI12-24'!$A$3:$G$12673,3,FALSE),VLOOKUP(A14,'MAPA DE COTAÇÃO'!$B$12:$H$14,13,FALSE)))</f>
        <v xml:space="preserve">M2    </v>
      </c>
      <c r="E14" s="758">
        <v>1</v>
      </c>
      <c r="F14" s="759">
        <f>IF(A14="","",IFERROR(VLOOKUP(A14,'SINAPI12-24'!$A$3:$G$12673,5,FALSE),VLOOKUP(A14,'MAPA DE COTAÇÃO'!$B$12:$I$14,13,FALSE)))</f>
        <v>400</v>
      </c>
      <c r="G14" s="760">
        <f>ROUND(F14*E14,2)</f>
        <v>400</v>
      </c>
    </row>
    <row r="15" spans="1:7" ht="33" customHeight="1">
      <c r="A15" s="761">
        <v>4491</v>
      </c>
      <c r="B15" s="620" t="s">
        <v>15</v>
      </c>
      <c r="C15" s="762" t="str">
        <f>IF(A15="","",IFERROR(VLOOKUP(A15,'SINAPI12-24'!$A$3:$G$12673,2,FALSE),VLOOKUP(A15,'MAPA DE COTAÇÃO'!$B$12:$H$14,3,FALSE)))</f>
        <v xml:space="preserve">PONTALETE *7,5 X 7,5* CM EM PINUS, MISTA OU EQUIVALENTE DA REGIAO - BRUTA                                                                                                                                                                                                                                                                                                                                                                                                                                 </v>
      </c>
      <c r="D15" s="620" t="str">
        <f>IF(A15="","",IFERROR(VLOOKUP(A15,'SINAPI12-24'!$A$3:$G$12673,3,FALSE),VLOOKUP(A15,'MAPA DE COTAÇÃO'!$B$12:$H$14,13,FALSE)))</f>
        <v xml:space="preserve">M     </v>
      </c>
      <c r="E15" s="763">
        <v>4</v>
      </c>
      <c r="F15" s="689">
        <f>IF(A15="","",IFERROR(VLOOKUP(A15,'SINAPI12-24'!$A$3:$G$12673,5,FALSE),VLOOKUP(A15,'MAPA DE COTAÇÃO'!$B$12:$I$14,13,FALSE)))</f>
        <v>11.58</v>
      </c>
      <c r="G15" s="764">
        <f t="shared" ref="G15:G23" si="0">ROUND(F15*E15,2)</f>
        <v>46.32</v>
      </c>
    </row>
    <row r="16" spans="1:7" ht="33" customHeight="1">
      <c r="A16" s="761">
        <v>5075</v>
      </c>
      <c r="B16" s="620" t="s">
        <v>15</v>
      </c>
      <c r="C16" s="762" t="str">
        <f>IF(A16="","",IFERROR(VLOOKUP(A16,'SINAPI12-24'!$A$3:$G$12673,2,FALSE),VLOOKUP(A16,'MAPA DE COTAÇÃO'!$B$12:$H$14,3,FALSE)))</f>
        <v xml:space="preserve">PREGO DE ACO POLIDO COM CABECA 18 X 30 (2 3/4 X 10)                                                                                                                                                                                                                                                                                                                                                                                                                                                       </v>
      </c>
      <c r="D16" s="620" t="str">
        <f>IF(A16="","",IFERROR(VLOOKUP(A16,'SINAPI12-24'!$A$3:$G$12673,3,FALSE),VLOOKUP(A16,'MAPA DE COTAÇÃO'!$B$12:$H$14,13,FALSE)))</f>
        <v xml:space="preserve">KG    </v>
      </c>
      <c r="E16" s="763">
        <v>0.11</v>
      </c>
      <c r="F16" s="689">
        <f>IF(A16="","",IFERROR(VLOOKUP(A16,'SINAPI12-24'!$A$3:$G$12673,5,FALSE),VLOOKUP(A16,'MAPA DE COTAÇÃO'!$B$12:$I$14,13,FALSE)))</f>
        <v>19.170000000000002</v>
      </c>
      <c r="G16" s="764">
        <f t="shared" si="0"/>
        <v>2.11</v>
      </c>
    </row>
    <row r="17" spans="1:7" s="41" customFormat="1" ht="33" customHeight="1">
      <c r="A17" s="761">
        <v>4417</v>
      </c>
      <c r="B17" s="620" t="s">
        <v>15</v>
      </c>
      <c r="C17" s="762" t="str">
        <f>IF(A17="","",IFERROR(VLOOKUP(A17,'SINAPI12-24'!$A$3:$G$12673,2,FALSE),VLOOKUP(A17,'MAPA DE COTAÇÃO'!$B$12:$H$14,3,FALSE)))</f>
        <v xml:space="preserve">SARRAFO NAO APARELHADO *2,5 X 7* CM, EM MACARANDUBA/MASSARANDUBA, ANGELIM, PEROBA-ROSA OU EQUIVALENTE DA REGIAO - BRUTA                                                                                                                                                                                                                                                                                                                                                                                   </v>
      </c>
      <c r="D17" s="620" t="str">
        <f>IF(A17="","",IFERROR(VLOOKUP(A17,'SINAPI12-24'!$A$3:$G$12673,3,FALSE),VLOOKUP(A17,'MAPA DE COTAÇÃO'!$B$12:$H$14,13,FALSE)))</f>
        <v xml:space="preserve">M     </v>
      </c>
      <c r="E17" s="763">
        <v>1</v>
      </c>
      <c r="F17" s="689">
        <f>IF(A17="","",IFERROR(VLOOKUP(A17,'SINAPI12-24'!$A$3:$G$12673,5,FALSE),VLOOKUP(A17,'MAPA DE COTAÇÃO'!$B$12:$I$14,13,FALSE)))</f>
        <v>6.27</v>
      </c>
      <c r="G17" s="764">
        <f t="shared" si="0"/>
        <v>6.27</v>
      </c>
    </row>
    <row r="18" spans="1:7" ht="33" customHeight="1">
      <c r="A18" s="761">
        <v>88262</v>
      </c>
      <c r="B18" s="620" t="s">
        <v>15</v>
      </c>
      <c r="C18" s="762" t="str">
        <f>IF(A18="","",IFERROR(VLOOKUP(A18,'SINAPI12-24'!$A$3:$G$12673,2,FALSE),VLOOKUP(A18,'MAPA DE COTAÇÃO'!$B$12:$H$14,3,FALSE)))</f>
        <v>CARPINTEIRO DE FORMAS COM ENCARGOS COMPLEMENTARES</v>
      </c>
      <c r="D18" s="620" t="str">
        <f>IF(A18="","",IFERROR(VLOOKUP(A18,'SINAPI12-24'!$A$3:$G$12673,3,FALSE),VLOOKUP(A18,'MAPA DE COTAÇÃO'!$B$12:$H$14,13,FALSE)))</f>
        <v>H</v>
      </c>
      <c r="E18" s="763">
        <v>1</v>
      </c>
      <c r="F18" s="689">
        <f>IF(A18="","",IFERROR(VLOOKUP(A18,'SINAPI12-24'!$A$3:$G$12673,5,FALSE),VLOOKUP(A18,'MAPA DE COTAÇÃO'!$B$12:$I$14,13,FALSE)))</f>
        <v>22.62</v>
      </c>
      <c r="G18" s="764">
        <f t="shared" si="0"/>
        <v>22.62</v>
      </c>
    </row>
    <row r="19" spans="1:7" ht="33" customHeight="1">
      <c r="A19" s="765">
        <v>94962</v>
      </c>
      <c r="B19" s="766" t="s">
        <v>15</v>
      </c>
      <c r="C19" s="762" t="str">
        <f>IF(A19="","",IFERROR(VLOOKUP(A19,'SINAPI12-24'!$A$3:$G$12673,2,FALSE),VLOOKUP(A19,'MAPA DE COTAÇÃO'!$B$12:$H$14,3,FALSE)))</f>
        <v>CONCRETO MAGRO PARA LASTRO, TRAÇO 1:4,5:4,5 (EM MASSA SECA DE CIMENTO/ AREIA MÉDIA/ BRITA 1) - PREPARO MECÂNICO COM BETONEIRA 400 L. AF_05/2021</v>
      </c>
      <c r="D19" s="620" t="str">
        <f>IF(A19="","",IFERROR(VLOOKUP(A19,'SINAPI12-24'!$A$3:$G$12673,3,FALSE),VLOOKUP(A19,'MAPA DE COTAÇÃO'!$B$12:$H$14,13,FALSE)))</f>
        <v>M3</v>
      </c>
      <c r="E19" s="767">
        <v>0.01</v>
      </c>
      <c r="F19" s="689">
        <f>IF(A19="","",IFERROR(VLOOKUP(A19,'SINAPI12-24'!$A$3:$G$12673,5,FALSE),VLOOKUP(A19,'MAPA DE COTAÇÃO'!$B$12:$I$14,13,FALSE)))</f>
        <v>472.58</v>
      </c>
      <c r="G19" s="764">
        <f t="shared" si="0"/>
        <v>4.7300000000000004</v>
      </c>
    </row>
    <row r="20" spans="1:7" ht="33" customHeight="1">
      <c r="A20" s="768">
        <v>88316</v>
      </c>
      <c r="B20" s="769" t="s">
        <v>15</v>
      </c>
      <c r="C20" s="770" t="str">
        <f>IF(A20="","",IFERROR(VLOOKUP(A20,'SINAPI12-24'!$A$3:$G$12673,2,FALSE),VLOOKUP(A20,'MAPA DE COTAÇÃO'!$B$12:$H$14,3,FALSE)))</f>
        <v>SERVENTE COM ENCARGOS COMPLEMENTARES</v>
      </c>
      <c r="D20" s="627" t="str">
        <f>IF(A20="","",IFERROR(VLOOKUP(A20,'SINAPI12-24'!$A$3:$G$12673,3,FALSE),VLOOKUP(A20,'MAPA DE COTAÇÃO'!$B$12:$H$14,13,FALSE)))</f>
        <v>H</v>
      </c>
      <c r="E20" s="771">
        <v>2</v>
      </c>
      <c r="F20" s="772">
        <f>IF(A20="","",IFERROR(VLOOKUP(A20,'SINAPI12-24'!$A$3:$G$12673,5,FALSE),VLOOKUP(A20,'MAPA DE COTAÇÃO'!$B$12:$I$14,13,FALSE)))</f>
        <v>18.34</v>
      </c>
      <c r="G20" s="773">
        <f t="shared" si="0"/>
        <v>36.68</v>
      </c>
    </row>
    <row r="21" spans="1:7" customFormat="1" ht="33" customHeight="1"/>
    <row r="22" spans="1:7" ht="33" customHeight="1">
      <c r="A22" s="774" t="s">
        <v>77</v>
      </c>
      <c r="B22" s="690"/>
      <c r="C22" s="775" t="s">
        <v>13874</v>
      </c>
      <c r="D22" s="690" t="s">
        <v>123</v>
      </c>
      <c r="E22" s="776">
        <v>1</v>
      </c>
      <c r="F22" s="777">
        <f>SUM(G23:G24)</f>
        <v>115525.27</v>
      </c>
      <c r="G22" s="778">
        <f>ROUND(F22*E22,2)</f>
        <v>115525.27</v>
      </c>
    </row>
    <row r="23" spans="1:7" ht="33" customHeight="1">
      <c r="A23" s="779">
        <v>94295</v>
      </c>
      <c r="B23" s="780" t="s">
        <v>15</v>
      </c>
      <c r="C23" s="757" t="str">
        <f>IF(A23="","",IFERROR(VLOOKUP(A23,'SINAPI12-24'!$A$3:$G$12673,2,FALSE),VLOOKUP(A23,'MAPA DE COTAÇÃO'!$B$12:$H$14,3,FALSE)))</f>
        <v>MESTRE DE OBRAS COM ENCARGOS COMPLEMENTARES</v>
      </c>
      <c r="D23" s="657" t="str">
        <f>IF(A23="","",IFERROR(VLOOKUP(A23,'SINAPI12-24'!$A$3:$G$12673,3,FALSE),VLOOKUP(A23,'MAPA DE COTAÇÃO'!$B$12:$H$14,13,FALSE)))</f>
        <v>MES</v>
      </c>
      <c r="E23" s="781">
        <v>11</v>
      </c>
      <c r="F23" s="759">
        <f>IF(A23="","",IFERROR(VLOOKUP(A23,'SINAPI12-24'!$A$3:$G$12673,5,FALSE),VLOOKUP(A23,'MAPA DE COTAÇÃO'!$B$12:$I$14,13,FALSE)))</f>
        <v>9391.9699999999993</v>
      </c>
      <c r="G23" s="760">
        <f t="shared" si="0"/>
        <v>103311.67</v>
      </c>
    </row>
    <row r="24" spans="1:7" ht="33" customHeight="1">
      <c r="A24" s="765">
        <v>90777</v>
      </c>
      <c r="B24" s="766" t="s">
        <v>15</v>
      </c>
      <c r="C24" s="762" t="str">
        <f>IF(A24="","",IFERROR(VLOOKUP(A24,'SINAPI12-24'!$A$3:$G$12673,2,FALSE),VLOOKUP(A24,'MAPA DE COTAÇÃO'!$B$12:$H$14,3,FALSE)))</f>
        <v>ENGENHEIRO CIVIL DE OBRA JUNIOR COM ENCARGOS COMPLEMENTARES</v>
      </c>
      <c r="D24" s="620" t="str">
        <f>IF(A24="","",IFERROR(VLOOKUP(A24,'SINAPI12-24'!$A$3:$G$12673,3,FALSE),VLOOKUP(A24,'MAPA DE COTAÇÃO'!$B$12:$H$14,13,FALSE)))</f>
        <v>H</v>
      </c>
      <c r="E24" s="767">
        <v>120</v>
      </c>
      <c r="F24" s="689">
        <f>IF(A24="","",IFERROR(VLOOKUP(A24,'SINAPI12-24'!$A$3:$G$12673,5,FALSE),VLOOKUP(A24,'MAPA DE COTAÇÃO'!$B$12:$I$14,13,FALSE)))</f>
        <v>101.78</v>
      </c>
      <c r="G24" s="764">
        <f>ROUND(F24*E24,2)</f>
        <v>12213.6</v>
      </c>
    </row>
    <row r="25" spans="1:7" ht="33" customHeight="1">
      <c r="A25" s="768">
        <v>4967</v>
      </c>
      <c r="B25" s="769" t="s">
        <v>106</v>
      </c>
      <c r="C25" s="770" t="s">
        <v>13834</v>
      </c>
      <c r="D25" s="627" t="s">
        <v>64</v>
      </c>
      <c r="E25" s="771">
        <v>1800</v>
      </c>
      <c r="F25" s="772">
        <v>11.75</v>
      </c>
      <c r="G25" s="773">
        <f>ROUND(F25*E25,2)</f>
        <v>21150</v>
      </c>
    </row>
    <row r="26" spans="1:7" customFormat="1" ht="33" customHeight="1"/>
    <row r="27" spans="1:7" s="4" customFormat="1" ht="41.25" customHeight="1">
      <c r="A27" s="774" t="s">
        <v>80</v>
      </c>
      <c r="B27" s="754"/>
      <c r="C27" s="803" t="s">
        <v>13841</v>
      </c>
      <c r="D27" s="690" t="s">
        <v>68</v>
      </c>
      <c r="E27" s="776">
        <v>1</v>
      </c>
      <c r="F27" s="777">
        <f>SUM(G28:G101)</f>
        <v>863.74</v>
      </c>
      <c r="G27" s="778">
        <f>ROUND(F27*E27,2)</f>
        <v>863.74</v>
      </c>
    </row>
    <row r="28" spans="1:7" ht="33" customHeight="1">
      <c r="A28" s="667">
        <v>95240</v>
      </c>
      <c r="B28" s="657" t="s">
        <v>15</v>
      </c>
      <c r="C28" s="757" t="str">
        <f>IF(A28="","",IFERROR(VLOOKUP(A28,'SINAPI12-24'!$A$3:$G$12673,2,FALSE),VLOOKUP(A28,'MAPA DE COTAÇÃO'!$B$12:$H$14,3,FALSE)))</f>
        <v>LASTRO DE CONCRETO MAGRO, APLICADO EM PISOS, LAJES SOBRE SOLO OU RADIERS, ESPESSURA DE 3 CM. AF_01/2024</v>
      </c>
      <c r="D28" s="657" t="str">
        <f>IF(A28="","",IFERROR(VLOOKUP(A28,'SINAPI12-24'!$A$3:$G$12673,3,FALSE),VLOOKUP(A28,'MAPA DE COTAÇÃO'!$B$12:$H$14,13,FALSE)))</f>
        <v>M2</v>
      </c>
      <c r="E28" s="807">
        <v>6.4000000000000003E-3</v>
      </c>
      <c r="F28" s="759">
        <f>IF(A28="","",IFERROR(VLOOKUP(A28,'SINAPI12-24'!$A$3:$G$12673,5,FALSE),VLOOKUP(A28,'MAPA DE COTAÇÃO'!$B$12:$I$14,13,FALSE)))</f>
        <v>20.53</v>
      </c>
      <c r="G28" s="760">
        <f>ROUND(F28*E28,2)</f>
        <v>0.13</v>
      </c>
    </row>
    <row r="29" spans="1:7" ht="33" customHeight="1">
      <c r="A29" s="687">
        <v>93382</v>
      </c>
      <c r="B29" s="620" t="s">
        <v>15</v>
      </c>
      <c r="C29" s="762" t="str">
        <f>IF(A29="","",IFERROR(VLOOKUP(A29,'SINAPI12-24'!$A$3:$G$12673,2,FALSE),VLOOKUP(A29,'MAPA DE COTAÇÃO'!$B$12:$H$14,3,FALSE)))</f>
        <v>REATERRO MANUAL DE VALAS, COM COMPACTADOR DE SOLOS DE PERCUSSÃO. AF_08/2023</v>
      </c>
      <c r="D29" s="620" t="str">
        <f>IF(A29="","",IFERROR(VLOOKUP(A29,'SINAPI12-24'!$A$3:$G$12673,3,FALSE),VLOOKUP(A29,'MAPA DE COTAÇÃO'!$B$12:$H$14,13,FALSE)))</f>
        <v>M3</v>
      </c>
      <c r="E29" s="808">
        <v>7.1999999999999998E-3</v>
      </c>
      <c r="F29" s="689">
        <f>IF(A29="","",IFERROR(VLOOKUP(A29,'SINAPI12-24'!$A$3:$G$12673,5,FALSE),VLOOKUP(A29,'MAPA DE COTAÇÃO'!$B$12:$I$14,13,FALSE)))</f>
        <v>21.69</v>
      </c>
      <c r="G29" s="764">
        <f t="shared" ref="G29:G37" si="1">ROUND(F29*E29,2)</f>
        <v>0.16</v>
      </c>
    </row>
    <row r="30" spans="1:7" ht="33" customHeight="1">
      <c r="A30" s="687">
        <v>91890</v>
      </c>
      <c r="B30" s="620" t="s">
        <v>15</v>
      </c>
      <c r="C30" s="762" t="str">
        <f>IF(A30="","",IFERROR(VLOOKUP(A30,'SINAPI12-24'!$A$3:$G$12673,2,FALSE),VLOOKUP(A30,'MAPA DE COTAÇÃO'!$B$12:$H$14,3,FALSE)))</f>
        <v>CURVA 90 GRAUS PARA ELETRODUTO, PVC, ROSCÁVEL, DN 25 MM (3/4"), PARA CIRCUITOS TERMINAIS, INSTALADA EM FORRO - FORNECIMENTO E INSTALAÇÃO. AF_03/2023</v>
      </c>
      <c r="D30" s="620" t="str">
        <f>IF(A30="","",IFERROR(VLOOKUP(A30,'SINAPI12-24'!$A$3:$G$12673,3,FALSE),VLOOKUP(A30,'MAPA DE COTAÇÃO'!$B$12:$H$14,13,FALSE)))</f>
        <v>UN</v>
      </c>
      <c r="E30" s="808">
        <v>1.7399999999999999E-2</v>
      </c>
      <c r="F30" s="689">
        <f>IF(A30="","",IFERROR(VLOOKUP(A30,'SINAPI12-24'!$A$3:$G$12673,5,FALSE),VLOOKUP(A30,'MAPA DE COTAÇÃO'!$B$12:$I$14,13,FALSE)))</f>
        <v>12.01</v>
      </c>
      <c r="G30" s="764">
        <f t="shared" si="1"/>
        <v>0.21</v>
      </c>
    </row>
    <row r="31" spans="1:7" s="41" customFormat="1" ht="33" customHeight="1">
      <c r="A31" s="687">
        <v>89731</v>
      </c>
      <c r="B31" s="620" t="s">
        <v>15</v>
      </c>
      <c r="C31" s="762" t="str">
        <f>IF(A31="","",IFERROR(VLOOKUP(A31,'SINAPI12-24'!$A$3:$G$12673,2,FALSE),VLOOKUP(A31,'MAPA DE COTAÇÃO'!$B$12:$H$14,3,FALSE)))</f>
        <v>JOELHO 90 GRAUS, PVC, SERIE NORMAL, ESGOTO PREDIAL, DN 50 MM, JUNTA ELÁSTICA, FORNECIDO E INSTALADO EM RAMAL DE DESCARGA OU RAMAL DE ESGOTO SANITÁRIO. AF_08/2022</v>
      </c>
      <c r="D31" s="620" t="str">
        <f>IF(A31="","",IFERROR(VLOOKUP(A31,'SINAPI12-24'!$A$3:$G$12673,3,FALSE),VLOOKUP(A31,'MAPA DE COTAÇÃO'!$B$12:$H$14,13,FALSE)))</f>
        <v>UN</v>
      </c>
      <c r="E31" s="808">
        <v>1.7399999999999999E-2</v>
      </c>
      <c r="F31" s="689">
        <f>IF(A31="","",IFERROR(VLOOKUP(A31,'SINAPI12-24'!$A$3:$G$12673,5,FALSE),VLOOKUP(A31,'MAPA DE COTAÇÃO'!$B$12:$I$14,13,FALSE)))</f>
        <v>14.05</v>
      </c>
      <c r="G31" s="764">
        <f t="shared" si="1"/>
        <v>0.24</v>
      </c>
    </row>
    <row r="32" spans="1:7" ht="33" customHeight="1">
      <c r="A32" s="687">
        <v>91875</v>
      </c>
      <c r="B32" s="620" t="s">
        <v>15</v>
      </c>
      <c r="C32" s="762" t="str">
        <f>IF(A32="","",IFERROR(VLOOKUP(A32,'SINAPI12-24'!$A$3:$G$12673,2,FALSE),VLOOKUP(A32,'MAPA DE COTAÇÃO'!$B$12:$H$14,3,FALSE)))</f>
        <v>LUVA PARA ELETRODUTO, PVC, ROSCÁVEL, DN 25 MM (3/4"), PARA CIRCUITOS TERMINAIS, INSTALADA EM FORRO - FORNECIMENTO E INSTALAÇÃO. AF_03/2023</v>
      </c>
      <c r="D32" s="620" t="str">
        <f>IF(A32="","",IFERROR(VLOOKUP(A32,'SINAPI12-24'!$A$3:$G$12673,3,FALSE),VLOOKUP(A32,'MAPA DE COTAÇÃO'!$B$12:$H$14,13,FALSE)))</f>
        <v>UN</v>
      </c>
      <c r="E32" s="808">
        <v>3.4799999999999998E-2</v>
      </c>
      <c r="F32" s="689">
        <f>IF(A32="","",IFERROR(VLOOKUP(A32,'SINAPI12-24'!$A$3:$G$12673,5,FALSE),VLOOKUP(A32,'MAPA DE COTAÇÃO'!$B$12:$I$14,13,FALSE)))</f>
        <v>7.28</v>
      </c>
      <c r="G32" s="764">
        <f t="shared" si="1"/>
        <v>0.25</v>
      </c>
    </row>
    <row r="33" spans="1:7" ht="33" customHeight="1">
      <c r="A33" s="687">
        <v>91882</v>
      </c>
      <c r="B33" s="620" t="s">
        <v>15</v>
      </c>
      <c r="C33" s="762" t="str">
        <f>IF(A33="","",IFERROR(VLOOKUP(A33,'SINAPI12-24'!$A$3:$G$12673,2,FALSE),VLOOKUP(A33,'MAPA DE COTAÇÃO'!$B$12:$H$14,3,FALSE)))</f>
        <v>LUVA PARA ELETRODUTO, PVC, ROSCÁVEL, DN 20 MM (1/2"), PARA CIRCUITOS TERMINAIS, INSTALADA EM PAREDE - FORNECIMENTO E INSTALAÇÃO. AF_03/2023</v>
      </c>
      <c r="D33" s="620" t="str">
        <f>IF(A33="","",IFERROR(VLOOKUP(A33,'SINAPI12-24'!$A$3:$G$12673,3,FALSE),VLOOKUP(A33,'MAPA DE COTAÇÃO'!$B$12:$H$14,13,FALSE)))</f>
        <v>UN</v>
      </c>
      <c r="E33" s="808">
        <v>3.4799999999999998E-2</v>
      </c>
      <c r="F33" s="689">
        <f>IF(A33="","",IFERROR(VLOOKUP(A33,'SINAPI12-24'!$A$3:$G$12673,5,FALSE),VLOOKUP(A33,'MAPA DE COTAÇÃO'!$B$12:$I$14,13,FALSE)))</f>
        <v>8.7899999999999991</v>
      </c>
      <c r="G33" s="764">
        <f t="shared" ref="G33:G36" si="2">ROUND(F33*E33,2)</f>
        <v>0.31</v>
      </c>
    </row>
    <row r="34" spans="1:7" ht="33" customHeight="1">
      <c r="A34" s="687">
        <v>3659</v>
      </c>
      <c r="B34" s="620" t="s">
        <v>15</v>
      </c>
      <c r="C34" s="762" t="str">
        <f>IF(A34="","",IFERROR(VLOOKUP(A34,'SINAPI12-24'!$A$3:$G$12673,2,FALSE),VLOOKUP(A34,'MAPA DE COTAÇÃO'!$B$12:$H$14,3,FALSE)))</f>
        <v xml:space="preserve">JUNCAO SIMPLES DE REDUCAO, PVC, DN 100 X 50 MM, SERIE NORMAL PARA ESGOTO PREDIAL                                                                                                                                                                                                                                                                                                                                                                                                                          </v>
      </c>
      <c r="D34" s="620" t="str">
        <f>IF(A34="","",IFERROR(VLOOKUP(A34,'SINAPI12-24'!$A$3:$G$12673,3,FALSE),VLOOKUP(A34,'MAPA DE COTAÇÃO'!$B$12:$H$14,13,FALSE)))</f>
        <v xml:space="preserve">UN    </v>
      </c>
      <c r="E34" s="808">
        <v>1.7399999999999999E-2</v>
      </c>
      <c r="F34" s="689">
        <f>IF(A34="","",IFERROR(VLOOKUP(A34,'SINAPI12-24'!$A$3:$G$12673,5,FALSE),VLOOKUP(A34,'MAPA DE COTAÇÃO'!$B$12:$I$14,13,FALSE)))</f>
        <v>18.82</v>
      </c>
      <c r="G34" s="764">
        <f t="shared" si="2"/>
        <v>0.33</v>
      </c>
    </row>
    <row r="35" spans="1:7" ht="33" customHeight="1">
      <c r="A35" s="687">
        <v>91871</v>
      </c>
      <c r="B35" s="620" t="s">
        <v>15</v>
      </c>
      <c r="C35" s="762" t="str">
        <f>IF(A35="","",IFERROR(VLOOKUP(A35,'SINAPI12-24'!$A$3:$G$12673,2,FALSE),VLOOKUP(A35,'MAPA DE COTAÇÃO'!$B$12:$H$14,3,FALSE)))</f>
        <v>ELETRODUTO RÍGIDO ROSCÁVEL, PVC, DN 25 MM (3/4"), PARA CIRCUITOS TERMINAIS, INSTALADO EM PAREDE - FORNECIMENTO E INSTALAÇÃO. AF_03/2023</v>
      </c>
      <c r="D35" s="620" t="str">
        <f>IF(A35="","",IFERROR(VLOOKUP(A35,'SINAPI12-24'!$A$3:$G$12673,3,FALSE),VLOOKUP(A35,'MAPA DE COTAÇÃO'!$B$12:$H$14,13,FALSE)))</f>
        <v>M</v>
      </c>
      <c r="E35" s="808">
        <v>2.6100000000000002E-2</v>
      </c>
      <c r="F35" s="689">
        <f>IF(A35="","",IFERROR(VLOOKUP(A35,'SINAPI12-24'!$A$3:$G$12673,5,FALSE),VLOOKUP(A35,'MAPA DE COTAÇÃO'!$B$12:$I$14,13,FALSE)))</f>
        <v>12.75</v>
      </c>
      <c r="G35" s="764">
        <f t="shared" si="2"/>
        <v>0.33</v>
      </c>
    </row>
    <row r="36" spans="1:7" ht="33" customHeight="1">
      <c r="A36" s="687">
        <v>95805</v>
      </c>
      <c r="B36" s="620" t="s">
        <v>15</v>
      </c>
      <c r="C36" s="762" t="str">
        <f>IF(A36="","",IFERROR(VLOOKUP(A36,'SINAPI12-24'!$A$3:$G$12673,2,FALSE),VLOOKUP(A36,'MAPA DE COTAÇÃO'!$B$12:$H$14,3,FALSE)))</f>
        <v>CONDULETE DE PVC, TIPO B, PARA ELETRODUTO DE PVC SOLDÁVEL DN 25 MM (3/4''), APARENTE - FORNECIMENTO E INSTALAÇÃO. AF_10/2022</v>
      </c>
      <c r="D36" s="620" t="str">
        <f>IF(A36="","",IFERROR(VLOOKUP(A36,'SINAPI12-24'!$A$3:$G$12673,3,FALSE),VLOOKUP(A36,'MAPA DE COTAÇÃO'!$B$12:$H$14,13,FALSE)))</f>
        <v>UN</v>
      </c>
      <c r="E36" s="808">
        <v>1.7399999999999999E-2</v>
      </c>
      <c r="F36" s="689">
        <f>IF(A36="","",IFERROR(VLOOKUP(A36,'SINAPI12-24'!$A$3:$G$12673,5,FALSE),VLOOKUP(A36,'MAPA DE COTAÇÃO'!$B$12:$I$14,13,FALSE)))</f>
        <v>21.72</v>
      </c>
      <c r="G36" s="764">
        <f t="shared" si="2"/>
        <v>0.38</v>
      </c>
    </row>
    <row r="37" spans="1:7" s="41" customFormat="1" ht="33" customHeight="1">
      <c r="A37" s="687">
        <v>89784</v>
      </c>
      <c r="B37" s="766" t="s">
        <v>15</v>
      </c>
      <c r="C37" s="762" t="str">
        <f>IF(A37="","",IFERROR(VLOOKUP(A37,'SINAPI12-24'!$A$3:$G$12673,2,FALSE),VLOOKUP(A37,'MAPA DE COTAÇÃO'!$B$12:$H$14,3,FALSE)))</f>
        <v>TE, PVC, SERIE NORMAL, ESGOTO PREDIAL, DN 50 X 50 MM, JUNTA ELÁSTICA, FORNECIDO E INSTALADO EM RAMAL DE DESCARGA OU RAMAL DE ESGOTO SANITÁRIO. AF_08/2022</v>
      </c>
      <c r="D37" s="620" t="str">
        <f>IF(A37="","",IFERROR(VLOOKUP(A37,'SINAPI12-24'!$A$3:$G$12673,3,FALSE),VLOOKUP(A37,'MAPA DE COTAÇÃO'!$B$12:$H$14,13,FALSE)))</f>
        <v>UN</v>
      </c>
      <c r="E37" s="808">
        <v>1.7399999999999999E-2</v>
      </c>
      <c r="F37" s="689">
        <f>IF(A37="","",IFERROR(VLOOKUP(A37,'SINAPI12-24'!$A$3:$G$12673,5,FALSE),VLOOKUP(A37,'MAPA DE COTAÇÃO'!$B$12:$I$14,13,FALSE)))</f>
        <v>23.07</v>
      </c>
      <c r="G37" s="764">
        <f t="shared" si="1"/>
        <v>0.4</v>
      </c>
    </row>
    <row r="38" spans="1:7" ht="33" customHeight="1">
      <c r="A38" s="687">
        <v>90443</v>
      </c>
      <c r="B38" s="620" t="s">
        <v>15</v>
      </c>
      <c r="C38" s="762" t="str">
        <f>IF(A38="","",IFERROR(VLOOKUP(A38,'SINAPI12-24'!$A$3:$G$12673,2,FALSE),VLOOKUP(A38,'MAPA DE COTAÇÃO'!$B$12:$H$14,3,FALSE)))</f>
        <v>RASGO LINEAR MANUAL EM ALVENARIA, PARA RAMAIS/ DISTRIBUIÇÃO DE INSTALAÇÕES HIDRÁULICAS, DIÂMETROS MENORES OU IGUAIS A 40 MM. AF_09/2023</v>
      </c>
      <c r="D38" s="620" t="str">
        <f>IF(A38="","",IFERROR(VLOOKUP(A38,'SINAPI12-24'!$A$3:$G$12673,3,FALSE),VLOOKUP(A38,'MAPA DE COTAÇÃO'!$B$12:$H$14,13,FALSE)))</f>
        <v>M</v>
      </c>
      <c r="E38" s="808">
        <v>7.22E-2</v>
      </c>
      <c r="F38" s="689">
        <f>IF(A38="","",IFERROR(VLOOKUP(A38,'SINAPI12-24'!$A$3:$G$12673,5,FALSE),VLOOKUP(A38,'MAPA DE COTAÇÃO'!$B$12:$I$14,13,FALSE)))</f>
        <v>6.59</v>
      </c>
      <c r="G38" s="764">
        <f>ROUND(F38*E38,2)</f>
        <v>0.48</v>
      </c>
    </row>
    <row r="39" spans="1:7" ht="33" customHeight="1">
      <c r="A39" s="687">
        <v>91173</v>
      </c>
      <c r="B39" s="620" t="s">
        <v>15</v>
      </c>
      <c r="C39" s="762" t="str">
        <f>IF(A39="","",IFERROR(VLOOKUP(A39,'SINAPI12-24'!$A$3:$G$12673,2,FALSE),VLOOKUP(A39,'MAPA DE COTAÇÃO'!$B$12:$H$14,3,FALSE)))</f>
        <v>FIXAÇÃO DE TUBOS VERTICAIS DE PVC ÁGUA, PVC ESGOTO, PVC ÁGUA PLUVIAL, CPVC, PPR, COBRE OU AÇO, DIÂMETROS MENORES OU IGUAIS A 40 MM, COM ABRAÇADEIRA METÁLICA RÍGIDA TIPO U PERFIL 1 1/4", FIXADA EM PERFILADO EM PAREDE. AF_09/2023_PS</v>
      </c>
      <c r="D39" s="620" t="str">
        <f>IF(A39="","",IFERROR(VLOOKUP(A39,'SINAPI12-24'!$A$3:$G$12673,3,FALSE),VLOOKUP(A39,'MAPA DE COTAÇÃO'!$B$12:$H$14,13,FALSE)))</f>
        <v>M</v>
      </c>
      <c r="E39" s="808">
        <v>0.1827</v>
      </c>
      <c r="F39" s="689">
        <f>IF(A39="","",IFERROR(VLOOKUP(A39,'SINAPI12-24'!$A$3:$G$12673,5,FALSE),VLOOKUP(A39,'MAPA DE COTAÇÃO'!$B$12:$I$14,13,FALSE)))</f>
        <v>3.49</v>
      </c>
      <c r="G39" s="764">
        <f t="shared" ref="G39:G65" si="3">ROUND(F39*E39,2)</f>
        <v>0.64</v>
      </c>
    </row>
    <row r="40" spans="1:7" ht="33" customHeight="1">
      <c r="A40" s="687">
        <v>91959</v>
      </c>
      <c r="B40" s="620" t="s">
        <v>15</v>
      </c>
      <c r="C40" s="762" t="str">
        <f>IF(A40="","",IFERROR(VLOOKUP(A40,'SINAPI12-24'!$A$3:$G$12673,2,FALSE),VLOOKUP(A40,'MAPA DE COTAÇÃO'!$B$12:$H$14,3,FALSE)))</f>
        <v>INTERRUPTOR SIMPLES (2 MÓDULOS), 10A/250V, INCLUINDO SUPORTE E PLACA - FORNECIMENTO E INSTALAÇÃO. AF_03/2023</v>
      </c>
      <c r="D40" s="620" t="str">
        <f>IF(A40="","",IFERROR(VLOOKUP(A40,'SINAPI12-24'!$A$3:$G$12673,3,FALSE),VLOOKUP(A40,'MAPA DE COTAÇÃO'!$B$12:$H$14,13,FALSE)))</f>
        <v>UN</v>
      </c>
      <c r="E40" s="808">
        <v>1.7399999999999999E-2</v>
      </c>
      <c r="F40" s="689">
        <f>IF(A40="","",IFERROR(VLOOKUP(A40,'SINAPI12-24'!$A$3:$G$12673,5,FALSE),VLOOKUP(A40,'MAPA DE COTAÇÃO'!$B$12:$I$14,13,FALSE)))</f>
        <v>40.909999999999997</v>
      </c>
      <c r="G40" s="764">
        <f t="shared" si="3"/>
        <v>0.71</v>
      </c>
    </row>
    <row r="41" spans="1:7" customFormat="1" ht="33" customHeight="1">
      <c r="A41" s="687">
        <v>3670</v>
      </c>
      <c r="B41" s="620" t="s">
        <v>15</v>
      </c>
      <c r="C41" s="762" t="str">
        <f>IF(A41="","",IFERROR(VLOOKUP(A41,'SINAPI12-24'!$A$3:$G$12673,2,FALSE),VLOOKUP(A41,'MAPA DE COTAÇÃO'!$B$12:$H$14,3,FALSE)))</f>
        <v xml:space="preserve">JUNCAO SIMPLES, PVC, 45 GRAUS, DN 100 X 100 MM, SERIE NORMAL PARA ESGOTO PREDIAL                                                                                                                                                                                                                                                                                                                                                                                                                          </v>
      </c>
      <c r="D41" s="620" t="str">
        <f>IF(A41="","",IFERROR(VLOOKUP(A41,'SINAPI12-24'!$A$3:$G$12673,3,FALSE),VLOOKUP(A41,'MAPA DE COTAÇÃO'!$B$12:$H$14,13,FALSE)))</f>
        <v xml:space="preserve">UN    </v>
      </c>
      <c r="E41" s="808">
        <v>3.4799999999999998E-2</v>
      </c>
      <c r="F41" s="689">
        <f>IF(A41="","",IFERROR(VLOOKUP(A41,'SINAPI12-24'!$A$3:$G$12673,5,FALSE),VLOOKUP(A41,'MAPA DE COTAÇÃO'!$B$12:$I$14,13,FALSE)))</f>
        <v>24.16</v>
      </c>
      <c r="G41" s="764">
        <f t="shared" si="3"/>
        <v>0.84</v>
      </c>
    </row>
    <row r="42" spans="1:7" ht="30">
      <c r="A42" s="687">
        <v>91967</v>
      </c>
      <c r="B42" s="620" t="s">
        <v>15</v>
      </c>
      <c r="C42" s="762" t="str">
        <f>IF(A42="","",IFERROR(VLOOKUP(A42,'SINAPI12-24'!$A$3:$G$12673,2,FALSE),VLOOKUP(A42,'MAPA DE COTAÇÃO'!$B$12:$H$14,3,FALSE)))</f>
        <v>INTERRUPTOR SIMPLES (3 MÓDULOS), 10A/250V, INCLUINDO SUPORTE E PLACA - FORNECIMENTO E INSTALAÇÃO. AF_03/2023</v>
      </c>
      <c r="D42" s="620" t="str">
        <f>IF(A42="","",IFERROR(VLOOKUP(A42,'SINAPI12-24'!$A$3:$G$12673,3,FALSE),VLOOKUP(A42,'MAPA DE COTAÇÃO'!$B$12:$H$14,13,FALSE)))</f>
        <v>UN</v>
      </c>
      <c r="E42" s="808">
        <v>1.7399999999999999E-2</v>
      </c>
      <c r="F42" s="689">
        <f>IF(A42="","",IFERROR(VLOOKUP(A42,'SINAPI12-24'!$A$3:$G$12673,5,FALSE),VLOOKUP(A42,'MAPA DE COTAÇÃO'!$B$12:$I$14,13,FALSE)))</f>
        <v>55.06</v>
      </c>
      <c r="G42" s="764">
        <f>ROUND(F42*E42,2)</f>
        <v>0.96</v>
      </c>
    </row>
    <row r="43" spans="1:7" ht="30">
      <c r="A43" s="687">
        <v>90466</v>
      </c>
      <c r="B43" s="620" t="s">
        <v>15</v>
      </c>
      <c r="C43" s="762" t="str">
        <f>IF(A43="","",IFERROR(VLOOKUP(A43,'SINAPI12-24'!$A$3:$G$12673,2,FALSE),VLOOKUP(A43,'MAPA DE COTAÇÃO'!$B$12:$H$14,3,FALSE)))</f>
        <v>CHUMBAMENTO LINEAR EM ALVENARIA PARA RAMAIS/DISTRIBUIÇÃO DE INSTALAÇÕES HIDRÁULICAS COM DIÂMETROS MENORES OU IGUAIS A 40 MM. AF_09/2023</v>
      </c>
      <c r="D43" s="620" t="str">
        <f>IF(A43="","",IFERROR(VLOOKUP(A43,'SINAPI12-24'!$A$3:$G$12673,3,FALSE),VLOOKUP(A43,'MAPA DE COTAÇÃO'!$B$12:$H$14,13,FALSE)))</f>
        <v>M</v>
      </c>
      <c r="E43" s="808">
        <v>7.22E-2</v>
      </c>
      <c r="F43" s="689">
        <f>IF(A43="","",IFERROR(VLOOKUP(A43,'SINAPI12-24'!$A$3:$G$12673,5,FALSE),VLOOKUP(A43,'MAPA DE COTAÇÃO'!$B$12:$I$14,13,FALSE)))</f>
        <v>13.69</v>
      </c>
      <c r="G43" s="764">
        <f t="shared" ref="G43:G45" si="4">ROUND(F43*E43,2)</f>
        <v>0.99</v>
      </c>
    </row>
    <row r="44" spans="1:7" ht="15" customHeight="1">
      <c r="A44" s="687">
        <v>92000</v>
      </c>
      <c r="B44" s="620" t="s">
        <v>15</v>
      </c>
      <c r="C44" s="762" t="str">
        <f>IF(A44="","",IFERROR(VLOOKUP(A44,'SINAPI12-24'!$A$3:$G$12673,2,FALSE),VLOOKUP(A44,'MAPA DE COTAÇÃO'!$B$12:$H$14,3,FALSE)))</f>
        <v>TOMADA BAIXA DE EMBUTIR (1 MÓDULO), 2P+T 10 A, INCLUINDO SUPORTE E PLACA - FORNECIMENTO E INSTALAÇÃO. AF_03/2023</v>
      </c>
      <c r="D44" s="620" t="str">
        <f>IF(A44="","",IFERROR(VLOOKUP(A44,'SINAPI12-24'!$A$3:$G$12673,3,FALSE),VLOOKUP(A44,'MAPA DE COTAÇÃO'!$B$12:$H$14,13,FALSE)))</f>
        <v>UN</v>
      </c>
      <c r="E44" s="808">
        <v>3.4799999999999998E-2</v>
      </c>
      <c r="F44" s="689">
        <f>IF(A44="","",IFERROR(VLOOKUP(A44,'SINAPI12-24'!$A$3:$G$12673,5,FALSE),VLOOKUP(A44,'MAPA DE COTAÇÃO'!$B$12:$I$14,13,FALSE)))</f>
        <v>28.12</v>
      </c>
      <c r="G44" s="764">
        <f t="shared" si="4"/>
        <v>0.98</v>
      </c>
    </row>
    <row r="45" spans="1:7" ht="30">
      <c r="A45" s="687">
        <v>95811</v>
      </c>
      <c r="B45" s="620" t="s">
        <v>15</v>
      </c>
      <c r="C45" s="762" t="str">
        <f>IF(A45="","",IFERROR(VLOOKUP(A45,'SINAPI12-24'!$A$3:$G$12673,2,FALSE),VLOOKUP(A45,'MAPA DE COTAÇÃO'!$B$12:$H$14,3,FALSE)))</f>
        <v>CONDULETE DE PVC, TIPO LB, PARA ELETRODUTO DE PVC SOLDÁVEL DN 25 MM (3/4''), APARENTE - FORNECIMENTO E INSTALAÇÃO. AF_10/2022</v>
      </c>
      <c r="D45" s="620" t="str">
        <f>IF(A45="","",IFERROR(VLOOKUP(A45,'SINAPI12-24'!$A$3:$G$12673,3,FALSE),VLOOKUP(A45,'MAPA DE COTAÇÃO'!$B$12:$H$14,13,FALSE)))</f>
        <v>UN</v>
      </c>
      <c r="E45" s="808">
        <v>5.2200000000000003E-2</v>
      </c>
      <c r="F45" s="689">
        <f>IF(A45="","",IFERROR(VLOOKUP(A45,'SINAPI12-24'!$A$3:$G$12673,5,FALSE),VLOOKUP(A45,'MAPA DE COTAÇÃO'!$B$12:$I$14,13,FALSE)))</f>
        <v>18.940000000000001</v>
      </c>
      <c r="G45" s="764">
        <f t="shared" si="4"/>
        <v>0.99</v>
      </c>
    </row>
    <row r="46" spans="1:7" ht="30">
      <c r="A46" s="687">
        <v>91911</v>
      </c>
      <c r="B46" s="620" t="s">
        <v>15</v>
      </c>
      <c r="C46" s="762" t="str">
        <f>IF(A46="","",IFERROR(VLOOKUP(A46,'SINAPI12-24'!$A$3:$G$12673,2,FALSE),VLOOKUP(A46,'MAPA DE COTAÇÃO'!$B$12:$H$14,3,FALSE)))</f>
        <v>CURVA 90 GRAUS PARA ELETRODUTO, PVC, ROSCÁVEL, DN 20 MM (1/2"), PARA CIRCUITOS TERMINAIS, INSTALADA EM PAREDE - FORNECIMENTO E INSTALAÇÃO. AF_03/2023</v>
      </c>
      <c r="D46" s="620" t="str">
        <f>IF(A46="","",IFERROR(VLOOKUP(A46,'SINAPI12-24'!$A$3:$G$12673,3,FALSE),VLOOKUP(A46,'MAPA DE COTAÇÃO'!$B$12:$H$14,13,FALSE)))</f>
        <v>UN</v>
      </c>
      <c r="E46" s="808">
        <v>6.9599999999999995E-2</v>
      </c>
      <c r="F46" s="689">
        <f>IF(A46="","",IFERROR(VLOOKUP(A46,'SINAPI12-24'!$A$3:$G$12673,5,FALSE),VLOOKUP(A46,'MAPA DE COTAÇÃO'!$B$12:$I$14,13,FALSE)))</f>
        <v>14.86</v>
      </c>
      <c r="G46" s="764">
        <f t="shared" si="3"/>
        <v>1.03</v>
      </c>
    </row>
    <row r="47" spans="1:7" ht="30">
      <c r="A47" s="687">
        <v>91863</v>
      </c>
      <c r="B47" s="620" t="s">
        <v>15</v>
      </c>
      <c r="C47" s="762" t="str">
        <f>IF(A47="","",IFERROR(VLOOKUP(A47,'SINAPI12-24'!$A$3:$G$12673,2,FALSE),VLOOKUP(A47,'MAPA DE COTAÇÃO'!$B$12:$H$14,3,FALSE)))</f>
        <v>ELETRODUTO RÍGIDO ROSCÁVEL, PVC, DN 25 MM (3/4"), PARA CIRCUITOS TERMINAIS, INSTALADO EM FORRO - FORNECIMENTO E INSTALAÇÃO. AF_03/2023</v>
      </c>
      <c r="D47" s="620" t="str">
        <f>IF(A47="","",IFERROR(VLOOKUP(A47,'SINAPI12-24'!$A$3:$G$12673,3,FALSE),VLOOKUP(A47,'MAPA DE COTAÇÃO'!$B$12:$H$14,13,FALSE)))</f>
        <v>M</v>
      </c>
      <c r="E47" s="808">
        <v>0.1305</v>
      </c>
      <c r="F47" s="689">
        <f>IF(A47="","",IFERROR(VLOOKUP(A47,'SINAPI12-24'!$A$3:$G$12673,5,FALSE),VLOOKUP(A47,'MAPA DE COTAÇÃO'!$B$12:$I$14,13,FALSE)))</f>
        <v>10.220000000000001</v>
      </c>
      <c r="G47" s="764">
        <f t="shared" si="3"/>
        <v>1.33</v>
      </c>
    </row>
    <row r="48" spans="1:7" ht="30">
      <c r="A48" s="687">
        <v>89709</v>
      </c>
      <c r="B48" s="620" t="s">
        <v>15</v>
      </c>
      <c r="C48" s="762" t="str">
        <f>IF(A48="","",IFERROR(VLOOKUP(A48,'SINAPI12-24'!$A$3:$G$12673,2,FALSE),VLOOKUP(A48,'MAPA DE COTAÇÃO'!$B$12:$H$14,3,FALSE)))</f>
        <v>RALO SIFONADO, PVC, DN 100 X 40 MM, JUNTA SOLDÁVEL, FORNECIDO E INSTALADO EM RAMAL DE DESCARGA OU EM RAMAL DE ESGOTO SANITÁRIO. AF_08/2022</v>
      </c>
      <c r="D48" s="620" t="str">
        <f>IF(A48="","",IFERROR(VLOOKUP(A48,'SINAPI12-24'!$A$3:$G$12673,3,FALSE),VLOOKUP(A48,'MAPA DE COTAÇÃO'!$B$12:$H$14,13,FALSE)))</f>
        <v>UN</v>
      </c>
      <c r="E48" s="808">
        <v>6.9599999999999995E-2</v>
      </c>
      <c r="F48" s="689">
        <f>IF(A48="","",IFERROR(VLOOKUP(A48,'SINAPI12-24'!$A$3:$G$12673,5,FALSE),VLOOKUP(A48,'MAPA DE COTAÇÃO'!$B$12:$I$14,13,FALSE)))</f>
        <v>19.489999999999998</v>
      </c>
      <c r="G48" s="764">
        <f t="shared" si="3"/>
        <v>1.36</v>
      </c>
    </row>
    <row r="49" spans="1:7" ht="30">
      <c r="A49" s="687">
        <v>101876</v>
      </c>
      <c r="B49" s="620" t="s">
        <v>15</v>
      </c>
      <c r="C49" s="762" t="str">
        <f>IF(A49="","",IFERROR(VLOOKUP(A49,'SINAPI12-24'!$A$3:$G$12673,2,FALSE),VLOOKUP(A49,'MAPA DE COTAÇÃO'!$B$12:$H$14,3,FALSE)))</f>
        <v>QUADRO DE DISTRIBUIÇÃO DE ENERGIA EM PVC, DE EMBUTIR, SEM BARRAMENTO, PARA 6 DISJUNTORES - FORNECIMENTO E INSTALAÇÃO. AF_10/2020</v>
      </c>
      <c r="D49" s="620" t="str">
        <f>IF(A49="","",IFERROR(VLOOKUP(A49,'SINAPI12-24'!$A$3:$G$12673,3,FALSE),VLOOKUP(A49,'MAPA DE COTAÇÃO'!$B$12:$H$14,13,FALSE)))</f>
        <v>UN</v>
      </c>
      <c r="E49" s="808">
        <v>1.7399999999999999E-2</v>
      </c>
      <c r="F49" s="689">
        <f>IF(A49="","",IFERROR(VLOOKUP(A49,'SINAPI12-24'!$A$3:$G$12673,5,FALSE),VLOOKUP(A49,'MAPA DE COTAÇÃO'!$B$12:$I$14,13,FALSE)))</f>
        <v>84.02</v>
      </c>
      <c r="G49" s="764">
        <f t="shared" si="3"/>
        <v>1.46</v>
      </c>
    </row>
    <row r="50" spans="1:7">
      <c r="A50" s="687">
        <v>11712</v>
      </c>
      <c r="B50" s="620" t="s">
        <v>15</v>
      </c>
      <c r="C50" s="762" t="str">
        <f>IF(A50="","",IFERROR(VLOOKUP(A50,'SINAPI12-24'!$A$3:$G$12673,2,FALSE),VLOOKUP(A50,'MAPA DE COTAÇÃO'!$B$12:$H$14,3,FALSE)))</f>
        <v xml:space="preserve">CAIXA SIFONADA, PVC, 150 X 150 X 50 MM, COM GRELHA QUADRADA, BRANCA (NBR 5688)                                                                                                                                                                                                                                                                                                                                                                                                                            </v>
      </c>
      <c r="D50" s="620" t="str">
        <f>IF(A50="","",IFERROR(VLOOKUP(A50,'SINAPI12-24'!$A$3:$G$12673,3,FALSE),VLOOKUP(A50,'MAPA DE COTAÇÃO'!$B$12:$H$14,13,FALSE)))</f>
        <v xml:space="preserve">UN    </v>
      </c>
      <c r="E50" s="808">
        <v>3.4799999999999998E-2</v>
      </c>
      <c r="F50" s="689">
        <f>IF(A50="","",IFERROR(VLOOKUP(A50,'SINAPI12-24'!$A$3:$G$12673,5,FALSE),VLOOKUP(A50,'MAPA DE COTAÇÃO'!$B$12:$I$14,13,FALSE)))</f>
        <v>42.99</v>
      </c>
      <c r="G50" s="764">
        <f t="shared" si="3"/>
        <v>1.5</v>
      </c>
    </row>
    <row r="51" spans="1:7" ht="30">
      <c r="A51" s="687">
        <v>89714</v>
      </c>
      <c r="B51" s="620" t="s">
        <v>15</v>
      </c>
      <c r="C51" s="762" t="str">
        <f>IF(A51="","",IFERROR(VLOOKUP(A51,'SINAPI12-24'!$A$3:$G$12673,2,FALSE),VLOOKUP(A51,'MAPA DE COTAÇÃO'!$B$12:$H$14,3,FALSE)))</f>
        <v>TUBO PVC, SERIE NORMAL, ESGOTO PREDIAL, DN 100 MM, FORNECIDO E INSTALADO EM RAMAL DE DESCARGA OU RAMAL DE ESGOTO SANITÁRIO. AF_08/2022</v>
      </c>
      <c r="D51" s="620" t="str">
        <f>IF(A51="","",IFERROR(VLOOKUP(A51,'SINAPI12-24'!$A$3:$G$12673,3,FALSE),VLOOKUP(A51,'MAPA DE COTAÇÃO'!$B$12:$H$14,13,FALSE)))</f>
        <v>M</v>
      </c>
      <c r="E51" s="808">
        <v>4.7E-2</v>
      </c>
      <c r="F51" s="689">
        <f>IF(A51="","",IFERROR(VLOOKUP(A51,'SINAPI12-24'!$A$3:$G$12673,5,FALSE),VLOOKUP(A51,'MAPA DE COTAÇÃO'!$B$12:$I$14,13,FALSE)))</f>
        <v>34.35</v>
      </c>
      <c r="G51" s="764">
        <f t="shared" si="3"/>
        <v>1.61</v>
      </c>
    </row>
    <row r="52" spans="1:7" ht="30">
      <c r="A52" s="687">
        <v>89724</v>
      </c>
      <c r="B52" s="620" t="s">
        <v>15</v>
      </c>
      <c r="C52" s="762" t="str">
        <f>IF(A52="","",IFERROR(VLOOKUP(A52,'SINAPI12-24'!$A$3:$G$12673,2,FALSE),VLOOKUP(A52,'MAPA DE COTAÇÃO'!$B$12:$H$14,3,FALSE)))</f>
        <v>JOELHO 90 GRAUS, PVC, SERIE NORMAL, ESGOTO PREDIAL, DN 40 MM, JUNTA SOLDÁVEL, FORNECIDO E INSTALADO EM RAMAL DE DESCARGA OU RAMAL DE ESGOTO SANITÁRIO. AF_08/2022</v>
      </c>
      <c r="D52" s="620" t="str">
        <f>IF(A52="","",IFERROR(VLOOKUP(A52,'SINAPI12-24'!$A$3:$G$12673,3,FALSE),VLOOKUP(A52,'MAPA DE COTAÇÃO'!$B$12:$H$14,13,FALSE)))</f>
        <v>UN</v>
      </c>
      <c r="E52" s="808">
        <v>0.17399999999999999</v>
      </c>
      <c r="F52" s="689">
        <f>IF(A52="","",IFERROR(VLOOKUP(A52,'SINAPI12-24'!$A$3:$G$12673,5,FALSE),VLOOKUP(A52,'MAPA DE COTAÇÃO'!$B$12:$I$14,13,FALSE)))</f>
        <v>9.4600000000000009</v>
      </c>
      <c r="G52" s="764">
        <f t="shared" si="3"/>
        <v>1.65</v>
      </c>
    </row>
    <row r="53" spans="1:7" ht="30">
      <c r="A53" s="687">
        <v>91870</v>
      </c>
      <c r="B53" s="620" t="s">
        <v>15</v>
      </c>
      <c r="C53" s="762" t="str">
        <f>IF(A53="","",IFERROR(VLOOKUP(A53,'SINAPI12-24'!$A$3:$G$12673,2,FALSE),VLOOKUP(A53,'MAPA DE COTAÇÃO'!$B$12:$H$14,3,FALSE)))</f>
        <v>ELETRODUTO RÍGIDO ROSCÁVEL, PVC, DN 20 MM (1/2"), PARA CIRCUITOS TERMINAIS, INSTALADO EM PAREDE - FORNECIMENTO E INSTALAÇÃO. AF_03/2023</v>
      </c>
      <c r="D53" s="620" t="str">
        <f>IF(A53="","",IFERROR(VLOOKUP(A53,'SINAPI12-24'!$A$3:$G$12673,3,FALSE),VLOOKUP(A53,'MAPA DE COTAÇÃO'!$B$12:$H$14,13,FALSE)))</f>
        <v>M</v>
      </c>
      <c r="E53" s="808">
        <v>0.15659999999999999</v>
      </c>
      <c r="F53" s="689">
        <f>IF(A53="","",IFERROR(VLOOKUP(A53,'SINAPI12-24'!$A$3:$G$12673,5,FALSE),VLOOKUP(A53,'MAPA DE COTAÇÃO'!$B$12:$I$14,13,FALSE)))</f>
        <v>11.15</v>
      </c>
      <c r="G53" s="764">
        <f t="shared" si="3"/>
        <v>1.75</v>
      </c>
    </row>
    <row r="54" spans="1:7" ht="34.5" customHeight="1">
      <c r="A54" s="687">
        <v>91926</v>
      </c>
      <c r="B54" s="620" t="s">
        <v>15</v>
      </c>
      <c r="C54" s="762" t="str">
        <f>IF(A54="","",IFERROR(VLOOKUP(A54,'SINAPI12-24'!$A$3:$G$12673,2,FALSE),VLOOKUP(A54,'MAPA DE COTAÇÃO'!$B$12:$H$14,3,FALSE)))</f>
        <v>CABO DE COBRE FLEXÍVEL ISOLADO, 2,5 MM², ANTI-CHAMA 450/750 V, PARA CIRCUITOS TERMINAIS - FORNECIMENTO E INSTALAÇÃO. AF_03/2023</v>
      </c>
      <c r="D54" s="620" t="str">
        <f>IF(A54="","",IFERROR(VLOOKUP(A54,'SINAPI12-24'!$A$3:$G$12673,3,FALSE),VLOOKUP(A54,'MAPA DE COTAÇÃO'!$B$12:$H$14,13,FALSE)))</f>
        <v>M</v>
      </c>
      <c r="E54" s="808">
        <v>0.46989999999999998</v>
      </c>
      <c r="F54" s="689">
        <f>IF(A54="","",IFERROR(VLOOKUP(A54,'SINAPI12-24'!$A$3:$G$12673,5,FALSE),VLOOKUP(A54,'MAPA DE COTAÇÃO'!$B$12:$I$14,13,FALSE)))</f>
        <v>4.3499999999999996</v>
      </c>
      <c r="G54" s="764">
        <f t="shared" si="3"/>
        <v>2.04</v>
      </c>
    </row>
    <row r="55" spans="1:7" ht="30">
      <c r="A55" s="687">
        <v>98443</v>
      </c>
      <c r="B55" s="766" t="s">
        <v>15</v>
      </c>
      <c r="C55" s="762" t="str">
        <f>IF(A55="","",IFERROR(VLOOKUP(A55,'SINAPI12-24'!$A$3:$G$12673,2,FALSE),VLOOKUP(A55,'MAPA DE COTAÇÃO'!$B$12:$H$14,3,FALSE)))</f>
        <v>PAREDE DE MADEIRA COMPENSADA PARA CONSTRUÇÃO TEMPORÁRIA EM CHAPA SIMPLES, INTERNA, SEM VÃO. AF_03/2024</v>
      </c>
      <c r="D55" s="620" t="str">
        <f>IF(A55="","",IFERROR(VLOOKUP(A55,'SINAPI12-24'!$A$3:$G$12673,3,FALSE),VLOOKUP(A55,'MAPA DE COTAÇÃO'!$B$12:$H$14,13,FALSE)))</f>
        <v>M2</v>
      </c>
      <c r="E55" s="808">
        <v>9.5600000000000004E-2</v>
      </c>
      <c r="F55" s="689">
        <f>IF(A55="","",IFERROR(VLOOKUP(A55,'SINAPI12-24'!$A$3:$G$12673,5,FALSE),VLOOKUP(A55,'MAPA DE COTAÇÃO'!$B$12:$I$14,13,FALSE)))</f>
        <v>91.52</v>
      </c>
      <c r="G55" s="764">
        <f t="shared" si="3"/>
        <v>8.75</v>
      </c>
    </row>
    <row r="56" spans="1:7">
      <c r="A56" s="687">
        <v>11697</v>
      </c>
      <c r="B56" s="620" t="s">
        <v>15</v>
      </c>
      <c r="C56" s="762" t="str">
        <f>IF(A56="","",IFERROR(VLOOKUP(A56,'SINAPI12-24'!$A$3:$G$12673,2,FALSE),VLOOKUP(A56,'MAPA DE COTAÇÃO'!$B$12:$H$14,3,FALSE)))</f>
        <v xml:space="preserve">MICTORIO COLETIVO ACO INOX (AISI 304), E = 0,8 MM, DE *100 X 40 X 30* CM (C X A X P)                                                                                                                                                                                                                                                                                                                                                                                                                      </v>
      </c>
      <c r="D56" s="620" t="str">
        <f>IF(A56="","",IFERROR(VLOOKUP(A56,'SINAPI12-24'!$A$3:$G$12673,3,FALSE),VLOOKUP(A56,'MAPA DE COTAÇÃO'!$B$12:$H$14,13,FALSE)))</f>
        <v xml:space="preserve">UN    </v>
      </c>
      <c r="E56" s="808">
        <v>1.7399999999999999E-2</v>
      </c>
      <c r="F56" s="689">
        <f>IF(A56="","",IFERROR(VLOOKUP(A56,'SINAPI12-24'!$A$3:$G$12673,5,FALSE),VLOOKUP(A56,'MAPA DE COTAÇÃO'!$B$12:$I$14,13,FALSE)))</f>
        <v>778.91</v>
      </c>
      <c r="G56" s="764">
        <f>ROUND(F56*E56,2)</f>
        <v>13.55</v>
      </c>
    </row>
    <row r="57" spans="1:7" ht="45">
      <c r="A57" s="687">
        <v>86943</v>
      </c>
      <c r="B57" s="620" t="s">
        <v>15</v>
      </c>
      <c r="C57" s="762" t="str">
        <f>IF(A57="","",IFERROR(VLOOKUP(A57,'SINAPI12-24'!$A$3:$G$12673,2,FALSE),VLOOKUP(A57,'MAPA DE COTAÇÃO'!$B$12:$H$14,3,FALSE)))</f>
        <v>LAVATÓRIO LOUÇA BRANCA SUSPENSO, 29,5 X 39CM OU EQUIVALENTE, PADRÃO POPULAR, INCLUSO SIFÃO FLEXÍVEL EM PVC, VÁLVULA E ENGATE FLEXÍVEL 30CM EM PLÁSTICO E TORNEIRA CROMADA DE MESA, PADRÃO POPULAR - FORNECIMENTO E INSTALAÇÃO. AF_01/2020</v>
      </c>
      <c r="D57" s="620" t="str">
        <f>IF(A57="","",IFERROR(VLOOKUP(A57,'SINAPI12-24'!$A$3:$G$12673,3,FALSE),VLOOKUP(A57,'MAPA DE COTAÇÃO'!$B$12:$H$14,13,FALSE)))</f>
        <v>UN</v>
      </c>
      <c r="E57" s="808">
        <v>5.2200000000000003E-2</v>
      </c>
      <c r="F57" s="689">
        <f>IF(A57="","",IFERROR(VLOOKUP(A57,'SINAPI12-24'!$A$3:$G$12673,5,FALSE),VLOOKUP(A57,'MAPA DE COTAÇÃO'!$B$12:$I$14,13,FALSE)))</f>
        <v>262.67</v>
      </c>
      <c r="G57" s="764">
        <f t="shared" ref="G57:G59" si="5">ROUND(F57*E57,2)</f>
        <v>13.71</v>
      </c>
    </row>
    <row r="58" spans="1:7" ht="30">
      <c r="A58" s="687">
        <v>43777</v>
      </c>
      <c r="B58" s="620" t="s">
        <v>15</v>
      </c>
      <c r="C58" s="762" t="str">
        <f>IF(A58="","",IFERROR(VLOOKUP(A58,'SINAPI12-24'!$A$3:$G$12673,2,FALSE),VLOOKUP(A58,'MAPA DE COTAÇÃO'!$B$12:$H$14,3,FALSE)))</f>
        <v xml:space="preserve">PORTA DE MADEIRA, FOLHA LEVE (NBR 15930), DE 600 X 2100 MM, E = 35 MM, NUCLEO COLMEIA, CAPA LISA EM HDF, ACABAMENTO MELAMINICO EM PADRAO MADEIRA                                                                                                                                                                                                                                                                                                                                                          </v>
      </c>
      <c r="D58" s="620" t="str">
        <f>IF(A58="","",IFERROR(VLOOKUP(A58,'SINAPI12-24'!$A$3:$G$12673,3,FALSE),VLOOKUP(A58,'MAPA DE COTAÇÃO'!$B$12:$H$14,13,FALSE)))</f>
        <v xml:space="preserve">UN    </v>
      </c>
      <c r="E58" s="808">
        <v>4.4761799999999997E-2</v>
      </c>
      <c r="F58" s="689">
        <f>IF(A58="","",IFERROR(VLOOKUP(A58,'SINAPI12-24'!$A$3:$G$12673,5,FALSE),VLOOKUP(A58,'MAPA DE COTAÇÃO'!$B$12:$I$14,13,FALSE)))</f>
        <v>267.17</v>
      </c>
      <c r="G58" s="764">
        <f t="shared" si="5"/>
        <v>11.96</v>
      </c>
    </row>
    <row r="59" spans="1:7" ht="30">
      <c r="A59" s="687">
        <v>90822</v>
      </c>
      <c r="B59" s="620" t="s">
        <v>15</v>
      </c>
      <c r="C59" s="762" t="str">
        <f>IF(A59="","",IFERROR(VLOOKUP(A59,'SINAPI12-24'!$A$3:$G$12673,2,FALSE),VLOOKUP(A59,'MAPA DE COTAÇÃO'!$B$12:$H$14,3,FALSE)))</f>
        <v>PORTA DE MADEIRA PARA PINTURA, SEMI-OCA (LEVE OU MÉDIA), 80X210CM, ESPESSURA DE 3,5CM, INCLUSO DOBRADIÇAS - FORNECIMENTO E INSTALAÇÃO. AF_12/2019</v>
      </c>
      <c r="D59" s="620" t="str">
        <f>IF(A59="","",IFERROR(VLOOKUP(A59,'SINAPI12-24'!$A$3:$G$12673,3,FALSE),VLOOKUP(A59,'MAPA DE COTAÇÃO'!$B$12:$H$14,13,FALSE)))</f>
        <v>UN</v>
      </c>
      <c r="E59" s="808">
        <v>3.4799999999999998E-2</v>
      </c>
      <c r="F59" s="689">
        <f>IF(A59="","",IFERROR(VLOOKUP(A59,'SINAPI12-24'!$A$3:$G$12673,5,FALSE),VLOOKUP(A59,'MAPA DE COTAÇÃO'!$B$12:$I$14,13,FALSE)))</f>
        <v>363.13</v>
      </c>
      <c r="G59" s="764">
        <f t="shared" si="5"/>
        <v>12.64</v>
      </c>
    </row>
    <row r="60" spans="1:7" ht="53.25" customHeight="1">
      <c r="A60" s="687">
        <v>97906</v>
      </c>
      <c r="B60" s="620" t="s">
        <v>15</v>
      </c>
      <c r="C60" s="762" t="str">
        <f>IF(A60="","",IFERROR(VLOOKUP(A60,'SINAPI12-24'!$A$3:$G$12673,2,FALSE),VLOOKUP(A60,'MAPA DE COTAÇÃO'!$B$12:$H$14,3,FALSE)))</f>
        <v>CAIXA ENTERRADA HIDRÁULICA RETANGULAR, EM ALVENARIA COM BLOCOS DE CONCRETO, DIMENSÕES INTERNAS: 0,6X0,6X0,6 M PARA REDE DE ESGOTO. AF_12/2020</v>
      </c>
      <c r="D60" s="620" t="str">
        <f>IF(A60="","",IFERROR(VLOOKUP(A60,'SINAPI12-24'!$A$3:$G$12673,3,FALSE),VLOOKUP(A60,'MAPA DE COTAÇÃO'!$B$12:$H$14,13,FALSE)))</f>
        <v>UN</v>
      </c>
      <c r="E60" s="808">
        <v>3.4799999999999998E-2</v>
      </c>
      <c r="F60" s="689">
        <f>IF(A60="","",IFERROR(VLOOKUP(A60,'SINAPI12-24'!$A$3:$G$12673,5,FALSE),VLOOKUP(A60,'MAPA DE COTAÇÃO'!$B$12:$I$14,13,FALSE)))</f>
        <v>435.19</v>
      </c>
      <c r="G60" s="764">
        <f>ROUND(F60*E60,2)</f>
        <v>15.14</v>
      </c>
    </row>
    <row r="61" spans="1:7" ht="30">
      <c r="A61" s="687">
        <v>98448</v>
      </c>
      <c r="B61" s="620" t="s">
        <v>15</v>
      </c>
      <c r="C61" s="762" t="str">
        <f>IF(A61="","",IFERROR(VLOOKUP(A61,'SINAPI12-24'!$A$3:$G$12673,2,FALSE),VLOOKUP(A61,'MAPA DE COTAÇÃO'!$B$12:$H$14,3,FALSE)))</f>
        <v>PAREDE DE MADEIRA COMPENSADA PARA CONSTRUÇÃO TEMPORÁRIA EM CHAPA SIMPLES, INTERNA, COM ÁREA LÍQUIDA MENOR QUE 6 M², COM VÃO. AF_03/2024</v>
      </c>
      <c r="D61" s="620" t="str">
        <f>IF(A61="","",IFERROR(VLOOKUP(A61,'SINAPI12-24'!$A$3:$G$12673,3,FALSE),VLOOKUP(A61,'MAPA DE COTAÇÃO'!$B$12:$H$14,13,FALSE)))</f>
        <v>M2</v>
      </c>
      <c r="E61" s="808">
        <v>0.1011</v>
      </c>
      <c r="F61" s="689">
        <f>IF(A61="","",IFERROR(VLOOKUP(A61,'SINAPI12-24'!$A$3:$G$12673,5,FALSE),VLOOKUP(A61,'MAPA DE COTAÇÃO'!$B$12:$I$14,13,FALSE)))</f>
        <v>129.66</v>
      </c>
      <c r="G61" s="764">
        <f t="shared" ref="G61:G64" si="6">ROUND(F61*E61,2)</f>
        <v>13.11</v>
      </c>
    </row>
    <row r="62" spans="1:7" ht="30">
      <c r="A62" s="687">
        <v>98447</v>
      </c>
      <c r="B62" s="620" t="s">
        <v>15</v>
      </c>
      <c r="C62" s="762" t="str">
        <f>IF(A62="","",IFERROR(VLOOKUP(A62,'SINAPI12-24'!$A$3:$G$12673,2,FALSE),VLOOKUP(A62,'MAPA DE COTAÇÃO'!$B$12:$H$14,3,FALSE)))</f>
        <v>PAREDE DE MADEIRA COMPENSADA PARA CONSTRUÇÃO TEMPORÁRIA EM CHAPA SIMPLES, INTERNA, COM ÁREA LÍQUIDA MAIOR OU IGUAL A 6 M², COM VÃO. AF_03/2024</v>
      </c>
      <c r="D62" s="620" t="str">
        <f>IF(A62="","",IFERROR(VLOOKUP(A62,'SINAPI12-24'!$A$3:$G$12673,3,FALSE),VLOOKUP(A62,'MAPA DE COTAÇÃO'!$B$12:$H$14,13,FALSE)))</f>
        <v>M2</v>
      </c>
      <c r="E62" s="808">
        <v>0.12970000000000001</v>
      </c>
      <c r="F62" s="689">
        <f>IF(A62="","",IFERROR(VLOOKUP(A62,'SINAPI12-24'!$A$3:$G$12673,5,FALSE),VLOOKUP(A62,'MAPA DE COTAÇÃO'!$B$12:$I$14,13,FALSE)))</f>
        <v>105.15</v>
      </c>
      <c r="G62" s="764">
        <f t="shared" si="6"/>
        <v>13.64</v>
      </c>
    </row>
    <row r="63" spans="1:7" ht="30">
      <c r="A63" s="687">
        <v>98679</v>
      </c>
      <c r="B63" s="620" t="s">
        <v>15</v>
      </c>
      <c r="C63" s="762" t="str">
        <f>IF(A63="","",IFERROR(VLOOKUP(A63,'SINAPI12-24'!$A$3:$G$12673,2,FALSE),VLOOKUP(A63,'MAPA DE COTAÇÃO'!$B$12:$H$14,3,FALSE)))</f>
        <v>PISO CIMENTADO, TRAÇO 1:3 (CIMENTO E AREIA), ACABAMENTO LISO, ESPESSURA 2,0 CM, PREPARO MECÂNICO DA ARGAMASSA. AF_09/2020</v>
      </c>
      <c r="D63" s="620" t="str">
        <f>IF(A63="","",IFERROR(VLOOKUP(A63,'SINAPI12-24'!$A$3:$G$12673,3,FALSE),VLOOKUP(A63,'MAPA DE COTAÇÃO'!$B$12:$H$14,13,FALSE)))</f>
        <v>M2</v>
      </c>
      <c r="E63" s="808">
        <v>0.51339999999999997</v>
      </c>
      <c r="F63" s="689">
        <f>IF(A63="","",IFERROR(VLOOKUP(A63,'SINAPI12-24'!$A$3:$G$12673,5,FALSE),VLOOKUP(A63,'MAPA DE COTAÇÃO'!$B$12:$I$14,13,FALSE)))</f>
        <v>38.4</v>
      </c>
      <c r="G63" s="764">
        <f t="shared" si="6"/>
        <v>19.71</v>
      </c>
    </row>
    <row r="64" spans="1:7">
      <c r="A64" s="687">
        <v>91937</v>
      </c>
      <c r="B64" s="620" t="s">
        <v>15</v>
      </c>
      <c r="C64" s="762" t="str">
        <f>IF(A64="","",IFERROR(VLOOKUP(A64,'SINAPI12-24'!$A$3:$G$12673,2,FALSE),VLOOKUP(A64,'MAPA DE COTAÇÃO'!$B$12:$H$14,3,FALSE)))</f>
        <v>CAIXA OCTOGONAL 3" X 3", PVC, INSTALADA EM LAJE - FORNECIMENTO E INSTALAÇÃO. AF_03/2023</v>
      </c>
      <c r="D64" s="620" t="str">
        <f>IF(A64="","",IFERROR(VLOOKUP(A64,'SINAPI12-24'!$A$3:$G$12673,3,FALSE),VLOOKUP(A64,'MAPA DE COTAÇÃO'!$B$12:$H$14,13,FALSE)))</f>
        <v>UN</v>
      </c>
      <c r="E64" s="808">
        <v>0.13919999999999999</v>
      </c>
      <c r="F64" s="689">
        <f>IF(A64="","",IFERROR(VLOOKUP(A64,'SINAPI12-24'!$A$3:$G$12673,5,FALSE),VLOOKUP(A64,'MAPA DE COTAÇÃO'!$B$12:$I$14,13,FALSE)))</f>
        <v>14.37</v>
      </c>
      <c r="G64" s="764">
        <f t="shared" si="6"/>
        <v>2</v>
      </c>
    </row>
    <row r="65" spans="1:7">
      <c r="A65" s="687">
        <v>93358</v>
      </c>
      <c r="B65" s="766" t="s">
        <v>15</v>
      </c>
      <c r="C65" s="762" t="str">
        <f>IF(A65="","",IFERROR(VLOOKUP(A65,'SINAPI12-24'!$A$3:$G$12673,2,FALSE),VLOOKUP(A65,'MAPA DE COTAÇÃO'!$B$12:$H$14,3,FALSE)))</f>
        <v>ESCAVAÇÃO MANUAL DE VALA. AF_09/2024</v>
      </c>
      <c r="D65" s="620" t="str">
        <f>IF(A65="","",IFERROR(VLOOKUP(A65,'SINAPI12-24'!$A$3:$G$12673,3,FALSE),VLOOKUP(A65,'MAPA DE COTAÇÃO'!$B$12:$H$14,13,FALSE)))</f>
        <v>M3</v>
      </c>
      <c r="E65" s="808">
        <v>2.7900000000000001E-2</v>
      </c>
      <c r="F65" s="689">
        <f>IF(A65="","",IFERROR(VLOOKUP(A65,'SINAPI12-24'!$A$3:$G$12673,5,FALSE),VLOOKUP(A65,'MAPA DE COTAÇÃO'!$B$12:$I$14,13,FALSE)))</f>
        <v>72.540000000000006</v>
      </c>
      <c r="G65" s="764">
        <f t="shared" si="3"/>
        <v>2.02</v>
      </c>
    </row>
    <row r="66" spans="1:7" ht="52.5" customHeight="1">
      <c r="A66" s="687">
        <v>89748</v>
      </c>
      <c r="B66" s="620" t="s">
        <v>15</v>
      </c>
      <c r="C66" s="762" t="str">
        <f>IF(A66="","",IFERROR(VLOOKUP(A66,'SINAPI12-24'!$A$3:$G$12673,2,FALSE),VLOOKUP(A66,'MAPA DE COTAÇÃO'!$B$12:$H$14,3,FALSE)))</f>
        <v>CURVA CURTA 90 GRAUS, PVC, SERIE NORMAL, ESGOTO PREDIAL, DN 100 MM, JUNTA ELÁSTICA, FORNECIDO E INSTALADO EM RAMAL DE DESCARGA OU RAMAL DE ESGOTO SANITÁRIO. AF_08/2022</v>
      </c>
      <c r="D66" s="620" t="str">
        <f>IF(A66="","",IFERROR(VLOOKUP(A66,'SINAPI12-24'!$A$3:$G$12673,3,FALSE),VLOOKUP(A66,'MAPA DE COTAÇÃO'!$B$12:$H$14,13,FALSE)))</f>
        <v>UN</v>
      </c>
      <c r="E66" s="808">
        <v>5.2200000000000003E-2</v>
      </c>
      <c r="F66" s="689">
        <f>IF(A66="","",IFERROR(VLOOKUP(A66,'SINAPI12-24'!$A$3:$G$12673,5,FALSE),VLOOKUP(A66,'MAPA DE COTAÇÃO'!$B$12:$I$14,13,FALSE)))</f>
        <v>41.6</v>
      </c>
      <c r="G66" s="764">
        <f>ROUND(F66*E66,2)</f>
        <v>2.17</v>
      </c>
    </row>
    <row r="67" spans="1:7" ht="30">
      <c r="A67" s="687">
        <v>21112</v>
      </c>
      <c r="B67" s="620" t="s">
        <v>15</v>
      </c>
      <c r="C67" s="762" t="str">
        <f>IF(A67="","",IFERROR(VLOOKUP(A67,'SINAPI12-24'!$A$3:$G$12673,2,FALSE),VLOOKUP(A67,'MAPA DE COTAÇÃO'!$B$12:$H$14,3,FALSE)))</f>
        <v xml:space="preserve">VALVULA DE DESCARGA EM METAL CROMADO PARA MICTORIO COM ACIONAMENTO POR PRESSAO E FECHAMENTO AUTOMATICO                                                                                                                                                                                                                                                                                                                                                                                                    </v>
      </c>
      <c r="D67" s="620" t="str">
        <f>IF(A67="","",IFERROR(VLOOKUP(A67,'SINAPI12-24'!$A$3:$G$12673,3,FALSE),VLOOKUP(A67,'MAPA DE COTAÇÃO'!$B$12:$H$14,13,FALSE)))</f>
        <v xml:space="preserve">UN    </v>
      </c>
      <c r="E67" s="808">
        <v>1.7399999999999999E-2</v>
      </c>
      <c r="F67" s="689">
        <f>IF(A67="","",IFERROR(VLOOKUP(A67,'SINAPI12-24'!$A$3:$G$12673,5,FALSE),VLOOKUP(A67,'MAPA DE COTAÇÃO'!$B$12:$I$14,13,FALSE)))</f>
        <v>147.54</v>
      </c>
      <c r="G67" s="764">
        <f t="shared" ref="G67:G74" si="7">ROUND(F67*E67,2)</f>
        <v>2.57</v>
      </c>
    </row>
    <row r="68" spans="1:7" ht="30">
      <c r="A68" s="687">
        <v>87903</v>
      </c>
      <c r="B68" s="620" t="s">
        <v>15</v>
      </c>
      <c r="C68" s="762" t="str">
        <f>IF(A68="","",IFERROR(VLOOKUP(A68,'SINAPI12-24'!$A$3:$G$12673,2,FALSE),VLOOKUP(A68,'MAPA DE COTAÇÃO'!$B$12:$H$14,3,FALSE)))</f>
        <v>CHAPISCO APLICADO EM ALVENARIA (COM PRESENÇA DE VÃOS) E ESTRUTURAS DE CONCRETO DE FACHADA, COM ROLO PARA TEXTURA ACRÍLICA.  ARGAMASSA INDUSTRIALIZADA COM PREPARO EM MISTURADOR 300 KG. AF_10/2022</v>
      </c>
      <c r="D68" s="620" t="str">
        <f>IF(A68="","",IFERROR(VLOOKUP(A68,'SINAPI12-24'!$A$3:$G$12673,3,FALSE),VLOOKUP(A68,'MAPA DE COTAÇÃO'!$B$12:$H$14,13,FALSE)))</f>
        <v>M2</v>
      </c>
      <c r="E68" s="808">
        <v>0.1681</v>
      </c>
      <c r="F68" s="689">
        <f>IF(A68="","",IFERROR(VLOOKUP(A68,'SINAPI12-24'!$A$3:$G$12673,5,FALSE),VLOOKUP(A68,'MAPA DE COTAÇÃO'!$B$12:$I$14,13,FALSE)))</f>
        <v>14.95</v>
      </c>
      <c r="G68" s="764">
        <f t="shared" si="7"/>
        <v>2.5099999999999998</v>
      </c>
    </row>
    <row r="69" spans="1:7" ht="45">
      <c r="A69" s="687">
        <v>3080</v>
      </c>
      <c r="B69" s="620" t="s">
        <v>15</v>
      </c>
      <c r="C69" s="762" t="str">
        <f>IF(A69="","",IFERROR(VLOOKUP(A69,'SINAPI12-24'!$A$3:$G$12673,2,FALSE),VLOOKUP(A69,'MAPA DE COTAÇÃO'!$B$12:$H$14,3,FALSE)))</f>
        <v xml:space="preserve">FECHADURA ESPELHO PARA PORTA EXTERNA, EM ACO INOX (MAQUINA, TESTA E CONTRA-TESTA) E EM ZAMAC (MACANETA, LINGUETA E TRINCOS) COM ACABAMENTO CROMADO, MAQUINA DE 40 MM, INCLUINDO CHAVE TIPO CILINDRO                                                                                                                                                                                                                                                                                                       </v>
      </c>
      <c r="D69" s="620" t="str">
        <f>IF(A69="","",IFERROR(VLOOKUP(A69,'SINAPI12-24'!$A$3:$G$12673,3,FALSE),VLOOKUP(A69,'MAPA DE COTAÇÃO'!$B$12:$H$14,13,FALSE)))</f>
        <v xml:space="preserve">CJ    </v>
      </c>
      <c r="E69" s="808">
        <v>3.4799999999999998E-2</v>
      </c>
      <c r="F69" s="689">
        <f>IF(A69="","",IFERROR(VLOOKUP(A69,'SINAPI12-24'!$A$3:$G$12673,5,FALSE),VLOOKUP(A69,'MAPA DE COTAÇÃO'!$B$12:$I$14,13,FALSE)))</f>
        <v>76.75</v>
      </c>
      <c r="G69" s="764">
        <f t="shared" si="7"/>
        <v>2.67</v>
      </c>
    </row>
    <row r="70" spans="1:7">
      <c r="A70" s="687">
        <v>89351</v>
      </c>
      <c r="B70" s="620" t="s">
        <v>15</v>
      </c>
      <c r="C70" s="762" t="str">
        <f>IF(A70="","",IFERROR(VLOOKUP(A70,'SINAPI12-24'!$A$3:$G$12673,2,FALSE),VLOOKUP(A70,'MAPA DE COTAÇÃO'!$B$12:$H$14,3,FALSE)))</f>
        <v>REGISTRO DE PRESSÃO BRUTO, LATÃO,  ROSCÁVEL, 3/4'' - FORNECIMENTO E INSTALAÇÃO. AF_08/2021</v>
      </c>
      <c r="D70" s="620" t="str">
        <f>IF(A70="","",IFERROR(VLOOKUP(A70,'SINAPI12-24'!$A$3:$G$12673,3,FALSE),VLOOKUP(A70,'MAPA DE COTAÇÃO'!$B$12:$H$14,13,FALSE)))</f>
        <v>UN</v>
      </c>
      <c r="E70" s="808">
        <v>6.9599999999999995E-2</v>
      </c>
      <c r="F70" s="689">
        <f>IF(A70="","",IFERROR(VLOOKUP(A70,'SINAPI12-24'!$A$3:$G$12673,5,FALSE),VLOOKUP(A70,'MAPA DE COTAÇÃO'!$B$12:$I$14,13,FALSE)))</f>
        <v>28.73</v>
      </c>
      <c r="G70" s="764">
        <f t="shared" si="7"/>
        <v>2</v>
      </c>
    </row>
    <row r="71" spans="1:7" ht="30">
      <c r="A71" s="687">
        <v>101891</v>
      </c>
      <c r="B71" s="620" t="s">
        <v>15</v>
      </c>
      <c r="C71" s="762" t="str">
        <f>IF(A71="","",IFERROR(VLOOKUP(A71,'SINAPI12-24'!$A$3:$G$12673,2,FALSE),VLOOKUP(A71,'MAPA DE COTAÇÃO'!$B$12:$H$14,3,FALSE)))</f>
        <v>DISJUNTOR MONOPOLAR TIPO NEMA, CORRENTE NOMINAL DE 35 ATÉ 50A - FORNECIMENTO E INSTALAÇÃO. AF_10/2020</v>
      </c>
      <c r="D71" s="620" t="str">
        <f>IF(A71="","",IFERROR(VLOOKUP(A71,'SINAPI12-24'!$A$3:$G$12673,3,FALSE),VLOOKUP(A71,'MAPA DE COTAÇÃO'!$B$12:$H$14,13,FALSE)))</f>
        <v>UN</v>
      </c>
      <c r="E71" s="808">
        <v>0.10440000000000001</v>
      </c>
      <c r="F71" s="689">
        <f>IF(A71="","",IFERROR(VLOOKUP(A71,'SINAPI12-24'!$A$3:$G$12673,5,FALSE),VLOOKUP(A71,'MAPA DE COTAÇÃO'!$B$12:$I$14,13,FALSE)))</f>
        <v>28.44</v>
      </c>
      <c r="G71" s="764">
        <f t="shared" si="7"/>
        <v>2.97</v>
      </c>
    </row>
    <row r="72" spans="1:7" ht="34.5" customHeight="1">
      <c r="A72" s="687">
        <v>91862</v>
      </c>
      <c r="B72" s="620" t="s">
        <v>15</v>
      </c>
      <c r="C72" s="762" t="str">
        <f>IF(A72="","",IFERROR(VLOOKUP(A72,'SINAPI12-24'!$A$3:$G$12673,2,FALSE),VLOOKUP(A72,'MAPA DE COTAÇÃO'!$B$12:$H$14,3,FALSE)))</f>
        <v>ELETRODUTO RÍGIDO ROSCÁVEL, PVC, DN 20 MM (1/2"), PARA CIRCUITOS TERMINAIS, INSTALADO EM FORRO - FORNECIMENTO E INSTALAÇÃO. AF_03/2023</v>
      </c>
      <c r="D72" s="620" t="str">
        <f>IF(A72="","",IFERROR(VLOOKUP(A72,'SINAPI12-24'!$A$3:$G$12673,3,FALSE),VLOOKUP(A72,'MAPA DE COTAÇÃO'!$B$12:$H$14,13,FALSE)))</f>
        <v>M</v>
      </c>
      <c r="E72" s="808">
        <v>0.33069999999999999</v>
      </c>
      <c r="F72" s="689">
        <f>IF(A72="","",IFERROR(VLOOKUP(A72,'SINAPI12-24'!$A$3:$G$12673,5,FALSE),VLOOKUP(A72,'MAPA DE COTAÇÃO'!$B$12:$I$14,13,FALSE)))</f>
        <v>8.61</v>
      </c>
      <c r="G72" s="764">
        <f t="shared" si="7"/>
        <v>2.85</v>
      </c>
    </row>
    <row r="73" spans="1:7">
      <c r="A73" s="687">
        <v>103782</v>
      </c>
      <c r="B73" s="620" t="s">
        <v>15</v>
      </c>
      <c r="C73" s="762" t="str">
        <f>IF(A73="","",IFERROR(VLOOKUP(A73,'SINAPI12-24'!$A$3:$G$12673,2,FALSE),VLOOKUP(A73,'MAPA DE COTAÇÃO'!$B$12:$H$14,3,FALSE)))</f>
        <v>LUMINÁRIA TIPO PLAFON CIRCULAR, DE SOBREPOR, COM LED DE 12/13 W - FORNECIMENTO E INSTALAÇÃO. AF_09/2024</v>
      </c>
      <c r="D73" s="620" t="str">
        <f>IF(A73="","",IFERROR(VLOOKUP(A73,'SINAPI12-24'!$A$3:$G$12673,3,FALSE),VLOOKUP(A73,'MAPA DE COTAÇÃO'!$B$12:$H$14,13,FALSE)))</f>
        <v>UN</v>
      </c>
      <c r="E73" s="808">
        <v>0.13919999999999999</v>
      </c>
      <c r="F73" s="689">
        <f>IF(A73="","",IFERROR(VLOOKUP(A73,'SINAPI12-24'!$A$3:$G$12673,5,FALSE),VLOOKUP(A73,'MAPA DE COTAÇÃO'!$B$12:$I$14,13,FALSE)))</f>
        <v>23.67</v>
      </c>
      <c r="G73" s="764">
        <f t="shared" si="7"/>
        <v>3.29</v>
      </c>
    </row>
    <row r="74" spans="1:7">
      <c r="A74" s="687">
        <v>86888</v>
      </c>
      <c r="B74" s="766" t="s">
        <v>15</v>
      </c>
      <c r="C74" s="762" t="str">
        <f>IF(A74="","",IFERROR(VLOOKUP(A74,'SINAPI12-24'!$A$3:$G$12673,2,FALSE),VLOOKUP(A74,'MAPA DE COTAÇÃO'!$B$12:$H$14,3,FALSE)))</f>
        <v>VASO SANITÁRIO SIFONADO COM CAIXA ACOPLADA LOUÇA BRANCA - FORNECIMENTO E INSTALAÇÃO. AF_01/2020</v>
      </c>
      <c r="D74" s="620" t="str">
        <f>IF(A74="","",IFERROR(VLOOKUP(A74,'SINAPI12-24'!$A$3:$G$12673,3,FALSE),VLOOKUP(A74,'MAPA DE COTAÇÃO'!$B$12:$H$14,13,FALSE)))</f>
        <v>UN</v>
      </c>
      <c r="E74" s="808">
        <v>5.2200000000000003E-2</v>
      </c>
      <c r="F74" s="689">
        <f>IF(A74="","",IFERROR(VLOOKUP(A74,'SINAPI12-24'!$A$3:$G$12673,5,FALSE),VLOOKUP(A74,'MAPA DE COTAÇÃO'!$B$12:$I$14,13,FALSE)))</f>
        <v>486.71</v>
      </c>
      <c r="G74" s="764">
        <f t="shared" si="7"/>
        <v>25.41</v>
      </c>
    </row>
    <row r="75" spans="1:7" ht="30">
      <c r="A75" s="687">
        <v>87247</v>
      </c>
      <c r="B75" s="620" t="s">
        <v>15</v>
      </c>
      <c r="C75" s="762" t="str">
        <f>IF(A75="","",IFERROR(VLOOKUP(A75,'SINAPI12-24'!$A$3:$G$12673,2,FALSE),VLOOKUP(A75,'MAPA DE COTAÇÃO'!$B$12:$H$14,3,FALSE)))</f>
        <v>REVESTIMENTO CERÂMICO PARA PISO COM PLACAS TIPO ESMALTADA DE DIMENSÕES 35X35 CM APLICADA EM AMBIENTES DE ÁREA ENTRE 5 M2 E 10 M2. AF_02/2023_PE</v>
      </c>
      <c r="D75" s="620" t="str">
        <f>IF(A75="","",IFERROR(VLOOKUP(A75,'SINAPI12-24'!$A$3:$G$12673,3,FALSE),VLOOKUP(A75,'MAPA DE COTAÇÃO'!$B$12:$H$14,13,FALSE)))</f>
        <v>M2</v>
      </c>
      <c r="E75" s="808">
        <v>0.46279999999999999</v>
      </c>
      <c r="F75" s="689">
        <f>IF(A75="","",IFERROR(VLOOKUP(A75,'SINAPI12-24'!$A$3:$G$12673,5,FALSE),VLOOKUP(A75,'MAPA DE COTAÇÃO'!$B$12:$I$14,13,FALSE)))</f>
        <v>68.81</v>
      </c>
      <c r="G75" s="764">
        <f>ROUND(F75*E75,2)</f>
        <v>31.85</v>
      </c>
    </row>
    <row r="76" spans="1:7" ht="30">
      <c r="A76" s="687">
        <v>92543</v>
      </c>
      <c r="B76" s="620" t="s">
        <v>15</v>
      </c>
      <c r="C76" s="762" t="str">
        <f>IF(A76="","",IFERROR(VLOOKUP(A76,'SINAPI12-24'!$A$3:$G$12673,2,FALSE),VLOOKUP(A76,'MAPA DE COTAÇÃO'!$B$12:$H$14,3,FALSE)))</f>
        <v>TRAMA DE MADEIRA COMPOSTA POR TERÇAS PARA TELHADOS DE ATÉ 2 ÁGUAS PARA TELHA ONDULADA DE FIBROCIMENTO, METÁLICA, PLÁSTICA OU TERMOACÚSTICA, INCLUSO TRANSPORTE VERTICAL. AF_07/2019</v>
      </c>
      <c r="D76" s="620" t="str">
        <f>IF(A76="","",IFERROR(VLOOKUP(A76,'SINAPI12-24'!$A$3:$G$12673,3,FALSE),VLOOKUP(A76,'MAPA DE COTAÇÃO'!$B$12:$H$14,13,FALSE)))</f>
        <v>M2</v>
      </c>
      <c r="E76" s="808">
        <v>1.3566</v>
      </c>
      <c r="F76" s="689">
        <f>IF(A76="","",IFERROR(VLOOKUP(A76,'SINAPI12-24'!$A$3:$G$12673,5,FALSE),VLOOKUP(A76,'MAPA DE COTAÇÃO'!$B$12:$I$14,13,FALSE)))</f>
        <v>20.149999999999999</v>
      </c>
      <c r="G76" s="764">
        <f t="shared" ref="G76:G78" si="8">ROUND(F76*E76,2)</f>
        <v>27.34</v>
      </c>
    </row>
    <row r="77" spans="1:7" ht="30.75" customHeight="1">
      <c r="A77" s="687">
        <v>101165</v>
      </c>
      <c r="B77" s="620" t="s">
        <v>15</v>
      </c>
      <c r="C77" s="762" t="str">
        <f>IF(A77="","",IFERROR(VLOOKUP(A77,'SINAPI12-24'!$A$3:$G$12673,2,FALSE),VLOOKUP(A77,'MAPA DE COTAÇÃO'!$B$12:$H$14,3,FALSE)))</f>
        <v>ALVENARIA DE EMBASAMENTO COM BLOCO ESTRUTURAL DE CONCRETO, DE 14X19X29CM E ARGAMASSA DE ASSENTAMENTO COM PREPARO EM BETONEIRA. AF_05/2020</v>
      </c>
      <c r="D77" s="620" t="str">
        <f>IF(A77="","",IFERROR(VLOOKUP(A77,'SINAPI12-24'!$A$3:$G$12673,3,FALSE),VLOOKUP(A77,'MAPA DE COTAÇÃO'!$B$12:$H$14,13,FALSE)))</f>
        <v>M3</v>
      </c>
      <c r="E77" s="808">
        <v>2.86E-2</v>
      </c>
      <c r="F77" s="689">
        <f>IF(A77="","",IFERROR(VLOOKUP(A77,'SINAPI12-24'!$A$3:$G$12673,5,FALSE),VLOOKUP(A77,'MAPA DE COTAÇÃO'!$B$12:$I$14,13,FALSE)))</f>
        <v>971.46</v>
      </c>
      <c r="G77" s="764">
        <f t="shared" si="8"/>
        <v>27.78</v>
      </c>
    </row>
    <row r="78" spans="1:7">
      <c r="A78" s="687">
        <v>88489</v>
      </c>
      <c r="B78" s="620" t="s">
        <v>15</v>
      </c>
      <c r="C78" s="762" t="str">
        <f>IF(A78="","",IFERROR(VLOOKUP(A78,'SINAPI12-24'!$A$3:$G$12673,2,FALSE),VLOOKUP(A78,'MAPA DE COTAÇÃO'!$B$12:$H$14,3,FALSE)))</f>
        <v>PINTURA LÁTEX ACRÍLICA PREMIUM, APLICAÇÃO MANUAL EM PAREDES, DUAS DEMÃOS. AF_04/2023</v>
      </c>
      <c r="D78" s="620" t="str">
        <f>IF(A78="","",IFERROR(VLOOKUP(A78,'SINAPI12-24'!$A$3:$G$12673,3,FALSE),VLOOKUP(A78,'MAPA DE COTAÇÃO'!$B$12:$H$14,13,FALSE)))</f>
        <v>M2</v>
      </c>
      <c r="E78" s="808">
        <v>2.4441999999999999</v>
      </c>
      <c r="F78" s="689">
        <f>IF(A78="","",IFERROR(VLOOKUP(A78,'SINAPI12-24'!$A$3:$G$12673,5,FALSE),VLOOKUP(A78,'MAPA DE COTAÇÃO'!$B$12:$I$14,13,FALSE)))</f>
        <v>11.69</v>
      </c>
      <c r="G78" s="764">
        <f t="shared" si="8"/>
        <v>28.57</v>
      </c>
    </row>
    <row r="79" spans="1:7" ht="30">
      <c r="A79" s="687">
        <v>89711</v>
      </c>
      <c r="B79" s="620" t="s">
        <v>15</v>
      </c>
      <c r="C79" s="762" t="str">
        <f>IF(A79="","",IFERROR(VLOOKUP(A79,'SINAPI12-24'!$A$3:$G$12673,2,FALSE),VLOOKUP(A79,'MAPA DE COTAÇÃO'!$B$12:$H$14,3,FALSE)))</f>
        <v>TUBO PVC, SERIE NORMAL, ESGOTO PREDIAL, DN 40 MM, FORNECIDO E INSTALADO EM RAMAL DE DESCARGA OU RAMAL DE ESGOTO SANITÁRIO. AF_08/2022</v>
      </c>
      <c r="D79" s="620" t="str">
        <f>IF(A79="","",IFERROR(VLOOKUP(A79,'SINAPI12-24'!$A$3:$G$12673,3,FALSE),VLOOKUP(A79,'MAPA DE COTAÇÃO'!$B$12:$H$14,13,FALSE)))</f>
        <v>M</v>
      </c>
      <c r="E79" s="808">
        <v>0.16309999999999999</v>
      </c>
      <c r="F79" s="689">
        <f>IF(A79="","",IFERROR(VLOOKUP(A79,'SINAPI12-24'!$A$3:$G$12673,5,FALSE),VLOOKUP(A79,'MAPA DE COTAÇÃO'!$B$12:$I$14,13,FALSE)))</f>
        <v>19.12</v>
      </c>
      <c r="G79" s="764">
        <f>ROUND(F79*E79,2)</f>
        <v>3.12</v>
      </c>
    </row>
    <row r="80" spans="1:7" ht="30">
      <c r="A80" s="687">
        <v>91924</v>
      </c>
      <c r="B80" s="620" t="s">
        <v>15</v>
      </c>
      <c r="C80" s="762" t="str">
        <f>IF(A80="","",IFERROR(VLOOKUP(A80,'SINAPI12-24'!$A$3:$G$12673,2,FALSE),VLOOKUP(A80,'MAPA DE COTAÇÃO'!$B$12:$H$14,3,FALSE)))</f>
        <v>CABO DE COBRE FLEXÍVEL ISOLADO, 1,5 MM², ANTI-CHAMA 450/750 V, PARA CIRCUITOS TERMINAIS - FORNECIMENTO E INSTALAÇÃO. AF_03/2023</v>
      </c>
      <c r="D80" s="620" t="str">
        <f>IF(A80="","",IFERROR(VLOOKUP(A80,'SINAPI12-24'!$A$3:$G$12673,3,FALSE),VLOOKUP(A80,'MAPA DE COTAÇÃO'!$B$12:$H$14,13,FALSE)))</f>
        <v>M</v>
      </c>
      <c r="E80" s="808">
        <v>1.2529999999999999</v>
      </c>
      <c r="F80" s="689">
        <f>IF(A80="","",IFERROR(VLOOKUP(A80,'SINAPI12-24'!$A$3:$G$12673,5,FALSE),VLOOKUP(A80,'MAPA DE COTAÇÃO'!$B$12:$I$14,13,FALSE)))</f>
        <v>2.95</v>
      </c>
      <c r="G80" s="764">
        <f t="shared" ref="G80:G92" si="9">ROUND(F80*E80,2)</f>
        <v>3.7</v>
      </c>
    </row>
    <row r="81" spans="1:7" ht="30">
      <c r="A81" s="687">
        <v>92981</v>
      </c>
      <c r="B81" s="620" t="s">
        <v>15</v>
      </c>
      <c r="C81" s="762" t="str">
        <f>IF(A81="","",IFERROR(VLOOKUP(A81,'SINAPI12-24'!$A$3:$G$12673,2,FALSE),VLOOKUP(A81,'MAPA DE COTAÇÃO'!$B$12:$H$14,3,FALSE)))</f>
        <v>CABO DE COBRE FLEXÍVEL ISOLADO, 16 MM², ANTI-CHAMA 450/750 V, PARA DISTRIBUIÇÃO - FORNECIMENTO E INSTALAÇÃO. AF_10/2020</v>
      </c>
      <c r="D81" s="620" t="str">
        <f>IF(A81="","",IFERROR(VLOOKUP(A81,'SINAPI12-24'!$A$3:$G$12673,3,FALSE),VLOOKUP(A81,'MAPA DE COTAÇÃO'!$B$12:$H$14,13,FALSE)))</f>
        <v>M</v>
      </c>
      <c r="E81" s="808">
        <v>0.2611</v>
      </c>
      <c r="F81" s="689">
        <f>IF(A81="","",IFERROR(VLOOKUP(A81,'SINAPI12-24'!$A$3:$G$12673,5,FALSE),VLOOKUP(A81,'MAPA DE COTAÇÃO'!$B$12:$I$14,13,FALSE)))</f>
        <v>17.04</v>
      </c>
      <c r="G81" s="764">
        <f t="shared" si="9"/>
        <v>4.45</v>
      </c>
    </row>
    <row r="82" spans="1:7" ht="30">
      <c r="A82" s="687">
        <v>98441</v>
      </c>
      <c r="B82" s="620" t="s">
        <v>15</v>
      </c>
      <c r="C82" s="762" t="str">
        <f>IF(A82="","",IFERROR(VLOOKUP(A82,'SINAPI12-24'!$A$3:$G$12673,2,FALSE),VLOOKUP(A82,'MAPA DE COTAÇÃO'!$B$12:$H$14,3,FALSE)))</f>
        <v>PAREDE DE MADEIRA COMPENSADA PARA CONSTRUÇÃO TEMPORÁRIA EM CHAPA SIMPLES, EXTERNA, SEM VÃO. AF_03/2024</v>
      </c>
      <c r="D82" s="620" t="str">
        <f>IF(A82="","",IFERROR(VLOOKUP(A82,'SINAPI12-24'!$A$3:$G$12673,3,FALSE),VLOOKUP(A82,'MAPA DE COTAÇÃO'!$B$12:$H$14,13,FALSE)))</f>
        <v>M2</v>
      </c>
      <c r="E82" s="808">
        <v>0.26119999999999999</v>
      </c>
      <c r="F82" s="689">
        <f>IF(A82="","",IFERROR(VLOOKUP(A82,'SINAPI12-24'!$A$3:$G$12673,5,FALSE),VLOOKUP(A82,'MAPA DE COTAÇÃO'!$B$12:$I$14,13,FALSE)))</f>
        <v>109.44</v>
      </c>
      <c r="G82" s="764">
        <f t="shared" si="9"/>
        <v>28.59</v>
      </c>
    </row>
    <row r="83" spans="1:7" ht="45.75" customHeight="1">
      <c r="A83" s="687">
        <v>103328</v>
      </c>
      <c r="B83" s="620" t="s">
        <v>15</v>
      </c>
      <c r="C83" s="762" t="str">
        <f>IF(A83="","",IFERROR(VLOOKUP(A83,'SINAPI12-24'!$A$3:$G$12673,2,FALSE),VLOOKUP(A83,'MAPA DE COTAÇÃO'!$B$12:$H$14,3,FALSE)))</f>
        <v>ALVENARIA DE VEDAÇÃO DE BLOCOS CERÂMICOS FURADOS NA HORIZONTAL DE 9X19X19 CM (ESPESSURA 9 CM) E ARGAMASSA DE ASSENTAMENTO COM PREPARO EM BETONEIRA. AF_12/2021</v>
      </c>
      <c r="D83" s="620" t="str">
        <f>IF(A83="","",IFERROR(VLOOKUP(A83,'SINAPI12-24'!$A$3:$G$12673,3,FALSE),VLOOKUP(A83,'MAPA DE COTAÇÃO'!$B$12:$H$14,13,FALSE)))</f>
        <v>M2</v>
      </c>
      <c r="E83" s="808">
        <v>0.46750000000000003</v>
      </c>
      <c r="F83" s="689">
        <f>IF(A83="","",IFERROR(VLOOKUP(A83,'SINAPI12-24'!$A$3:$G$12673,5,FALSE),VLOOKUP(A83,'MAPA DE COTAÇÃO'!$B$12:$I$14,13,FALSE)))</f>
        <v>89.74</v>
      </c>
      <c r="G83" s="764">
        <f t="shared" si="9"/>
        <v>41.95</v>
      </c>
    </row>
    <row r="84" spans="1:7">
      <c r="A84" s="687">
        <v>96985</v>
      </c>
      <c r="B84" s="620" t="s">
        <v>15</v>
      </c>
      <c r="C84" s="762" t="str">
        <f>IF(A84="","",IFERROR(VLOOKUP(A84,'SINAPI12-24'!$A$3:$G$12673,2,FALSE),VLOOKUP(A84,'MAPA DE COTAÇÃO'!$B$12:$H$14,3,FALSE)))</f>
        <v>HASTE DE ATERRAMENTO, DIÂMETRO 5/8", COM 3 METROS - FORNECIMENTO E INSTALAÇÃO. AF_08/2023</v>
      </c>
      <c r="D84" s="620" t="str">
        <f>IF(A84="","",IFERROR(VLOOKUP(A84,'SINAPI12-24'!$A$3:$G$12673,3,FALSE),VLOOKUP(A84,'MAPA DE COTAÇÃO'!$B$12:$H$14,13,FALSE)))</f>
        <v>UN</v>
      </c>
      <c r="E84" s="808">
        <v>5.2200000000000003E-2</v>
      </c>
      <c r="F84" s="689">
        <f>IF(A84="","",IFERROR(VLOOKUP(A84,'SINAPI12-24'!$A$3:$G$12673,5,FALSE),VLOOKUP(A84,'MAPA DE COTAÇÃO'!$B$12:$I$14,13,FALSE)))</f>
        <v>65.150000000000006</v>
      </c>
      <c r="G84" s="764">
        <f t="shared" si="9"/>
        <v>3.4</v>
      </c>
    </row>
    <row r="85" spans="1:7" ht="45">
      <c r="A85" s="687">
        <v>91170</v>
      </c>
      <c r="B85" s="620" t="s">
        <v>15</v>
      </c>
      <c r="C85" s="762" t="str">
        <f>IF(A85="","",IFERROR(VLOOKUP(A85,'SINAPI12-24'!$A$3:$G$12673,2,FALSE),VLOOKUP(A85,'MAPA DE COTAÇÃO'!$B$12:$H$14,3,FALSE)))</f>
        <v>FIXAÇÃO DE TUBOS HORIZONTAIS DE PVC ÁGUA, PVC ESGOTO, PVC ÁGUA PLUVIAL, CPVC, PPR, COBRE OU AÇO, DIÂMETROS MENORES OU IGUAIS A 40 MM, COM ABRAÇADEIRA METÁLICA RÍGIDA TIPO U PERFIL 1 1/4", FIXADA EM PERFILADO EM LAJE. AF_09/2023_PS</v>
      </c>
      <c r="D85" s="620" t="str">
        <f>IF(A85="","",IFERROR(VLOOKUP(A85,'SINAPI12-24'!$A$3:$G$12673,3,FALSE),VLOOKUP(A85,'MAPA DE COTAÇÃO'!$B$12:$H$14,13,FALSE)))</f>
        <v>M</v>
      </c>
      <c r="E85" s="808">
        <v>0.4612</v>
      </c>
      <c r="F85" s="689">
        <f>IF(A85="","",IFERROR(VLOOKUP(A85,'SINAPI12-24'!$A$3:$G$12673,5,FALSE),VLOOKUP(A85,'MAPA DE COTAÇÃO'!$B$12:$I$14,13,FALSE)))</f>
        <v>9.3800000000000008</v>
      </c>
      <c r="G85" s="764">
        <f t="shared" si="9"/>
        <v>4.33</v>
      </c>
    </row>
    <row r="86" spans="1:7" ht="30">
      <c r="A86" s="687">
        <v>87548</v>
      </c>
      <c r="B86" s="620" t="s">
        <v>15</v>
      </c>
      <c r="C86" s="762" t="str">
        <f>IF(A86="","",IFERROR(VLOOKUP(A86,'SINAPI12-24'!$A$3:$G$12673,2,FALSE),VLOOKUP(A86,'MAPA DE COTAÇÃO'!$B$12:$H$14,3,FALSE)))</f>
        <v>MASSA ÚNICA, EM ARGAMASSA TRAÇO 1:2:8, PREPARO MANUAL, APLICADA MANUALMENTE EM PAREDES INTERNAS DE AMBIENTES COM ÁREA ENTRE 5M² E 10M², E = 10MM, COM TALISCAS. AF_03/2024</v>
      </c>
      <c r="D86" s="620" t="str">
        <f>IF(A86="","",IFERROR(VLOOKUP(A86,'SINAPI12-24'!$A$3:$G$12673,3,FALSE),VLOOKUP(A86,'MAPA DE COTAÇÃO'!$B$12:$H$14,13,FALSE)))</f>
        <v>M2</v>
      </c>
      <c r="E86" s="808">
        <v>0.18940000000000001</v>
      </c>
      <c r="F86" s="689">
        <f>IF(A86="","",IFERROR(VLOOKUP(A86,'SINAPI12-24'!$A$3:$G$12673,5,FALSE),VLOOKUP(A86,'MAPA DE COTAÇÃO'!$B$12:$I$14,13,FALSE)))</f>
        <v>25.81</v>
      </c>
      <c r="G86" s="764">
        <f t="shared" si="9"/>
        <v>4.8899999999999997</v>
      </c>
    </row>
    <row r="87" spans="1:7" ht="30">
      <c r="A87" s="687">
        <v>98441</v>
      </c>
      <c r="B87" s="620" t="s">
        <v>15</v>
      </c>
      <c r="C87" s="762" t="str">
        <f>IF(A87="","",IFERROR(VLOOKUP(A87,'SINAPI12-24'!$A$3:$G$12673,2,FALSE),VLOOKUP(A87,'MAPA DE COTAÇÃO'!$B$12:$H$14,3,FALSE)))</f>
        <v>PAREDE DE MADEIRA COMPENSADA PARA CONSTRUÇÃO TEMPORÁRIA EM CHAPA SIMPLES, EXTERNA, SEM VÃO. AF_03/2024</v>
      </c>
      <c r="D87" s="620" t="str">
        <f>IF(A87="","",IFERROR(VLOOKUP(A87,'SINAPI12-24'!$A$3:$G$12673,3,FALSE),VLOOKUP(A87,'MAPA DE COTAÇÃO'!$B$12:$H$14,13,FALSE)))</f>
        <v>M2</v>
      </c>
      <c r="E87" s="808">
        <v>0.30070000000000002</v>
      </c>
      <c r="F87" s="689">
        <f>IF(A87="","",IFERROR(VLOOKUP(A87,'SINAPI12-24'!$A$3:$G$12673,5,FALSE),VLOOKUP(A87,'MAPA DE COTAÇÃO'!$B$12:$I$14,13,FALSE)))</f>
        <v>109.44</v>
      </c>
      <c r="G87" s="764">
        <f t="shared" si="9"/>
        <v>32.909999999999997</v>
      </c>
    </row>
    <row r="88" spans="1:7">
      <c r="A88" s="687">
        <v>95241</v>
      </c>
      <c r="B88" s="620" t="s">
        <v>15</v>
      </c>
      <c r="C88" s="762" t="str">
        <f>IF(A88="","",IFERROR(VLOOKUP(A88,'SINAPI12-24'!$A$3:$G$12673,2,FALSE),VLOOKUP(A88,'MAPA DE COTAÇÃO'!$B$12:$H$14,3,FALSE)))</f>
        <v>LASTRO DE CONCRETO MAGRO, APLICADO EM PISOS, LAJES SOBRE SOLO OU RADIERS, ESPESSURA DE 5 CM. AF_01/2024</v>
      </c>
      <c r="D88" s="620" t="str">
        <f>IF(A88="","",IFERROR(VLOOKUP(A88,'SINAPI12-24'!$A$3:$G$12673,3,FALSE),VLOOKUP(A88,'MAPA DE COTAÇÃO'!$B$12:$H$14,13,FALSE)))</f>
        <v>M2</v>
      </c>
      <c r="E88" s="808">
        <v>1.3328</v>
      </c>
      <c r="F88" s="689">
        <f>IF(A88="","",IFERROR(VLOOKUP(A88,'SINAPI12-24'!$A$3:$G$12673,5,FALSE),VLOOKUP(A88,'MAPA DE COTAÇÃO'!$B$12:$I$14,13,FALSE)))</f>
        <v>40.049999999999997</v>
      </c>
      <c r="G88" s="764">
        <f t="shared" si="9"/>
        <v>53.38</v>
      </c>
    </row>
    <row r="89" spans="1:7" ht="54" customHeight="1">
      <c r="A89" s="687">
        <v>89712</v>
      </c>
      <c r="B89" s="620" t="s">
        <v>15</v>
      </c>
      <c r="C89" s="762" t="str">
        <f>IF(A89="","",IFERROR(VLOOKUP(A89,'SINAPI12-24'!$A$3:$G$12673,2,FALSE),VLOOKUP(A89,'MAPA DE COTAÇÃO'!$B$12:$H$14,3,FALSE)))</f>
        <v>TUBO PVC, SERIE NORMAL, ESGOTO PREDIAL, DN 50 MM, FORNECIDO E INSTALADO EM RAMAL DE DESCARGA OU RAMAL DE ESGOTO SANITÁRIO. AF_08/2022</v>
      </c>
      <c r="D89" s="620" t="str">
        <f>IF(A89="","",IFERROR(VLOOKUP(A89,'SINAPI12-24'!$A$3:$G$12673,3,FALSE),VLOOKUP(A89,'MAPA DE COTAÇÃO'!$B$12:$H$14,13,FALSE)))</f>
        <v>M</v>
      </c>
      <c r="E89" s="808">
        <v>0.2235</v>
      </c>
      <c r="F89" s="689">
        <f>IF(A89="","",IFERROR(VLOOKUP(A89,'SINAPI12-24'!$A$3:$G$12673,5,FALSE),VLOOKUP(A89,'MAPA DE COTAÇÃO'!$B$12:$I$14,13,FALSE)))</f>
        <v>24.66</v>
      </c>
      <c r="G89" s="764">
        <f t="shared" si="9"/>
        <v>5.51</v>
      </c>
    </row>
    <row r="90" spans="1:7" ht="30">
      <c r="A90" s="687">
        <v>91305</v>
      </c>
      <c r="B90" s="620" t="s">
        <v>15</v>
      </c>
      <c r="C90" s="762" t="str">
        <f>IF(A90="","",IFERROR(VLOOKUP(A90,'SINAPI12-24'!$A$3:$G$12673,2,FALSE),VLOOKUP(A90,'MAPA DE COTAÇÃO'!$B$12:$H$14,3,FALSE)))</f>
        <v>FECHADURA DE EMBUTIR PARA PORTA DE BANHEIRO, COMPLETA, ACABAMENTO PADRÃO POPULAR, INCLUSO EXECUÇÃO DE FURO - FORNECIMENTO E INSTALAÇÃO. AF_12/2019</v>
      </c>
      <c r="D90" s="620" t="str">
        <f>IF(A90="","",IFERROR(VLOOKUP(A90,'SINAPI12-24'!$A$3:$G$12673,3,FALSE),VLOOKUP(A90,'MAPA DE COTAÇÃO'!$B$12:$H$14,13,FALSE)))</f>
        <v>UN</v>
      </c>
      <c r="E90" s="808">
        <v>5.2200000000000003E-2</v>
      </c>
      <c r="F90" s="689">
        <f>IF(A90="","",IFERROR(VLOOKUP(A90,'SINAPI12-24'!$A$3:$G$12673,5,FALSE),VLOOKUP(A90,'MAPA DE COTAÇÃO'!$B$12:$I$14,13,FALSE)))</f>
        <v>109.58</v>
      </c>
      <c r="G90" s="764">
        <f t="shared" si="9"/>
        <v>5.72</v>
      </c>
    </row>
    <row r="91" spans="1:7" ht="45">
      <c r="A91" s="687">
        <v>94559</v>
      </c>
      <c r="B91" s="620" t="s">
        <v>15</v>
      </c>
      <c r="C91" s="762" t="str">
        <f>IF(A91="","",IFERROR(VLOOKUP(A91,'SINAPI12-24'!$A$3:$G$12673,2,FALSE),VLOOKUP(A91,'MAPA DE COTAÇÃO'!$B$12:$H$14,3,FALSE)))</f>
        <v>JANELA DE AÇO TIPO BASCULANTE PARA VIDROS, COM BATENTE, FERRAGENS E PINTURA ANTICORROSIVA, EXCLUSIVE VIDROS, ACABAMENTO, ALIZAR E CONTRAMARCO, FIXAÇÃO COM ARGAMASSA. FORNECIMENTO E INSTALAÇÃO. AF_11/2024</v>
      </c>
      <c r="D91" s="620" t="str">
        <f>IF(A91="","",IFERROR(VLOOKUP(A91,'SINAPI12-24'!$A$3:$G$12673,3,FALSE),VLOOKUP(A91,'MAPA DE COTAÇÃO'!$B$12:$H$14,13,FALSE)))</f>
        <v>M2</v>
      </c>
      <c r="E91" s="808">
        <v>9.0499999999999997E-2</v>
      </c>
      <c r="F91" s="689">
        <f>IF(A91="","",IFERROR(VLOOKUP(A91,'SINAPI12-24'!$A$3:$G$12673,5,FALSE),VLOOKUP(A91,'MAPA DE COTAÇÃO'!$B$12:$I$14,13,FALSE)))</f>
        <v>665.43</v>
      </c>
      <c r="G91" s="764">
        <f t="shared" si="9"/>
        <v>60.22</v>
      </c>
    </row>
    <row r="92" spans="1:7" ht="30">
      <c r="A92" s="687">
        <v>91928</v>
      </c>
      <c r="B92" s="766" t="s">
        <v>15</v>
      </c>
      <c r="C92" s="762" t="str">
        <f>IF(A92="","",IFERROR(VLOOKUP(A92,'SINAPI12-24'!$A$3:$G$12673,2,FALSE),VLOOKUP(A92,'MAPA DE COTAÇÃO'!$B$12:$H$14,3,FALSE)))</f>
        <v>CABO DE COBRE FLEXÍVEL ISOLADO, 4 MM², ANTI-CHAMA 450/750 V, PARA CIRCUITOS TERMINAIS - FORNECIMENTO E INSTALAÇÃO. AF_03/2023</v>
      </c>
      <c r="D92" s="620" t="str">
        <f>IF(A92="","",IFERROR(VLOOKUP(A92,'SINAPI12-24'!$A$3:$G$12673,3,FALSE),VLOOKUP(A92,'MAPA DE COTAÇÃO'!$B$12:$H$14,13,FALSE)))</f>
        <v>M</v>
      </c>
      <c r="E92" s="808">
        <v>1.0442</v>
      </c>
      <c r="F92" s="689">
        <f>IF(A92="","",IFERROR(VLOOKUP(A92,'SINAPI12-24'!$A$3:$G$12673,5,FALSE),VLOOKUP(A92,'MAPA DE COTAÇÃO'!$B$12:$I$14,13,FALSE)))</f>
        <v>6.81</v>
      </c>
      <c r="G92" s="764">
        <f t="shared" si="9"/>
        <v>7.11</v>
      </c>
    </row>
    <row r="93" spans="1:7" ht="30">
      <c r="A93" s="687">
        <v>98446</v>
      </c>
      <c r="B93" s="620" t="s">
        <v>15</v>
      </c>
      <c r="C93" s="762" t="str">
        <f>IF(A93="","",IFERROR(VLOOKUP(A93,'SINAPI12-24'!$A$3:$G$12673,2,FALSE),VLOOKUP(A93,'MAPA DE COTAÇÃO'!$B$12:$H$14,3,FALSE)))</f>
        <v>PAREDE DE MADEIRA COMPENSADA PARA CONSTRUÇÃO TEMPORÁRIA EM CHAPA SIMPLES, EXTERNA, COM ÁREA LÍQUIDA MENOR QUE 6 M², COM VÃO. AF_03/2024</v>
      </c>
      <c r="D93" s="620" t="str">
        <f>IF(A93="","",IFERROR(VLOOKUP(A93,'SINAPI12-24'!$A$3:$G$12673,3,FALSE),VLOOKUP(A93,'MAPA DE COTAÇÃO'!$B$12:$H$14,13,FALSE)))</f>
        <v>M2</v>
      </c>
      <c r="E93" s="808">
        <v>0.31819999999999998</v>
      </c>
      <c r="F93" s="689">
        <f>IF(A93="","",IFERROR(VLOOKUP(A93,'SINAPI12-24'!$A$3:$G$12673,5,FALSE),VLOOKUP(A93,'MAPA DE COTAÇÃO'!$B$12:$I$14,13,FALSE)))</f>
        <v>155.05000000000001</v>
      </c>
      <c r="G93" s="764">
        <f>ROUND(F93*E93,2)</f>
        <v>49.34</v>
      </c>
    </row>
    <row r="94" spans="1:7" ht="30">
      <c r="A94" s="687">
        <v>98445</v>
      </c>
      <c r="B94" s="620" t="s">
        <v>15</v>
      </c>
      <c r="C94" s="762" t="str">
        <f>IF(A94="","",IFERROR(VLOOKUP(A94,'SINAPI12-24'!$A$3:$G$12673,2,FALSE),VLOOKUP(A94,'MAPA DE COTAÇÃO'!$B$12:$H$14,3,FALSE)))</f>
        <v>PAREDE DE MADEIRA COMPENSADA PARA CONSTRUÇÃO TEMPORÁRIA EM CHAPA SIMPLES, EXTERNA, COM ÁREA LÍQUIDA MAIOR OU IGUAL A 6 M², COM VÃO. AF_03/2024</v>
      </c>
      <c r="D94" s="620" t="str">
        <f>IF(A94="","",IFERROR(VLOOKUP(A94,'SINAPI12-24'!$A$3:$G$12673,3,FALSE),VLOOKUP(A94,'MAPA DE COTAÇÃO'!$B$12:$H$14,13,FALSE)))</f>
        <v>M2</v>
      </c>
      <c r="E94" s="808">
        <v>0.40810000000000002</v>
      </c>
      <c r="F94" s="689">
        <f>IF(A94="","",IFERROR(VLOOKUP(A94,'SINAPI12-24'!$A$3:$G$12673,5,FALSE),VLOOKUP(A94,'MAPA DE COTAÇÃO'!$B$12:$I$14,13,FALSE)))</f>
        <v>125.95</v>
      </c>
      <c r="G94" s="764">
        <f t="shared" ref="G94" si="10">ROUND(F94*E94,2)</f>
        <v>51.4</v>
      </c>
    </row>
    <row r="95" spans="1:7" ht="30">
      <c r="A95" s="687">
        <v>94210</v>
      </c>
      <c r="B95" s="620" t="s">
        <v>15</v>
      </c>
      <c r="C95" s="762" t="str">
        <f>IF(A95="","",IFERROR(VLOOKUP(A95,'SINAPI12-24'!$A$3:$G$12673,2,FALSE),VLOOKUP(A95,'MAPA DE COTAÇÃO'!$B$12:$H$14,3,FALSE)))</f>
        <v>TELHAMENTO COM TELHA ONDULADA DE FIBROCIMENTO E = 6 MM, COM RECOBRIMENTO LATERAL DE 1 1/4 DE ONDA PARA TELHADO COM INCLINAÇÃO MÁXIMA DE 10°, COM ATÉ 2 ÁGUAS, INCLUSO IÇAMENTO. AF_07/2019</v>
      </c>
      <c r="D95" s="620" t="str">
        <f>IF(A95="","",IFERROR(VLOOKUP(A95,'SINAPI12-24'!$A$3:$G$12673,3,FALSE),VLOOKUP(A95,'MAPA DE COTAÇÃO'!$B$12:$H$14,13,FALSE)))</f>
        <v>M2</v>
      </c>
      <c r="E95" s="808">
        <v>1.3566</v>
      </c>
      <c r="F95" s="689">
        <f>IF(A95="","",IFERROR(VLOOKUP(A95,'SINAPI12-24'!$A$3:$G$12673,5,FALSE),VLOOKUP(A95,'MAPA DE COTAÇÃO'!$B$12:$I$14,13,FALSE)))</f>
        <v>50.73</v>
      </c>
      <c r="G95" s="764">
        <f>ROUND(F95*E95,2)</f>
        <v>68.819999999999993</v>
      </c>
    </row>
    <row r="96" spans="1:7">
      <c r="A96" s="687">
        <v>100860</v>
      </c>
      <c r="B96" s="620" t="s">
        <v>15</v>
      </c>
      <c r="C96" s="762" t="str">
        <f>IF(A96="","",IFERROR(VLOOKUP(A96,'SINAPI12-24'!$A$3:$G$12673,2,FALSE),VLOOKUP(A96,'MAPA DE COTAÇÃO'!$B$12:$H$14,3,FALSE)))</f>
        <v>CHUVEIRO ELÉTRICO COMUM CORPO PLÁSTICO, TIPO DUCHA - FORNECIMENTO E INSTALAÇÃO. AF_01/2020</v>
      </c>
      <c r="D96" s="620" t="str">
        <f>IF(A96="","",IFERROR(VLOOKUP(A96,'SINAPI12-24'!$A$3:$G$12673,3,FALSE),VLOOKUP(A96,'MAPA DE COTAÇÃO'!$B$12:$H$14,13,FALSE)))</f>
        <v>UN</v>
      </c>
      <c r="E96" s="808">
        <v>6.9599999999999995E-2</v>
      </c>
      <c r="F96" s="689">
        <f>IF(A96="","",IFERROR(VLOOKUP(A96,'SINAPI12-24'!$A$3:$G$12673,5,FALSE),VLOOKUP(A96,'MAPA DE COTAÇÃO'!$B$12:$I$14,13,FALSE)))</f>
        <v>109.44</v>
      </c>
      <c r="G96" s="764">
        <f t="shared" ref="G96:G101" si="11">ROUND(F96*E96,2)</f>
        <v>7.62</v>
      </c>
    </row>
    <row r="97" spans="1:7" ht="30">
      <c r="A97" s="687">
        <v>97886</v>
      </c>
      <c r="B97" s="620" t="s">
        <v>15</v>
      </c>
      <c r="C97" s="762" t="str">
        <f>IF(A97="","",IFERROR(VLOOKUP(A97,'SINAPI12-24'!$A$3:$G$12673,2,FALSE),VLOOKUP(A97,'MAPA DE COTAÇÃO'!$B$12:$H$14,3,FALSE)))</f>
        <v>CAIXA ENTERRADA ELÉTRICA RETANGULAR, EM ALVENARIA COM TIJOLOS CERÂMICOS MACIÇOS, FUNDO COM BRITA, DIMENSÕES INTERNAS: 0,3X0,3X0,3 M. AF_12/2020</v>
      </c>
      <c r="D97" s="620" t="str">
        <f>IF(A97="","",IFERROR(VLOOKUP(A97,'SINAPI12-24'!$A$3:$G$12673,3,FALSE),VLOOKUP(A97,'MAPA DE COTAÇÃO'!$B$12:$H$14,13,FALSE)))</f>
        <v>UN</v>
      </c>
      <c r="E97" s="808">
        <v>5.2200000000000003E-2</v>
      </c>
      <c r="F97" s="689">
        <f>IF(A97="","",IFERROR(VLOOKUP(A97,'SINAPI12-24'!$A$3:$G$12673,5,FALSE),VLOOKUP(A97,'MAPA DE COTAÇÃO'!$B$12:$I$14,13,FALSE)))</f>
        <v>162.5</v>
      </c>
      <c r="G97" s="764">
        <f t="shared" si="11"/>
        <v>8.48</v>
      </c>
    </row>
    <row r="98" spans="1:7" ht="30">
      <c r="A98" s="687">
        <v>87777</v>
      </c>
      <c r="B98" s="620" t="s">
        <v>15</v>
      </c>
      <c r="C98" s="762" t="str">
        <f>IF(A98="","",IFERROR(VLOOKUP(A98,'SINAPI12-24'!$A$3:$G$12673,2,FALSE),VLOOKUP(A98,'MAPA DE COTAÇÃO'!$B$12:$H$14,3,FALSE)))</f>
        <v>EMBOÇO OU MASSA ÚNICA EM ARGAMASSA TRAÇO 1:2:8, PREPARO MANUAL, APLICADA MANUALMENTE EM PANOS DE FACHADA COM PRESENÇA DE VÃOS, ESPESSURA DE 25 MM. AF_08/2022</v>
      </c>
      <c r="D98" s="620" t="str">
        <f>IF(A98="","",IFERROR(VLOOKUP(A98,'SINAPI12-24'!$A$3:$G$12673,3,FALSE),VLOOKUP(A98,'MAPA DE COTAÇÃO'!$B$12:$H$14,13,FALSE)))</f>
        <v>M2</v>
      </c>
      <c r="E98" s="808">
        <v>0.1681</v>
      </c>
      <c r="F98" s="689">
        <f>IF(A98="","",IFERROR(VLOOKUP(A98,'SINAPI12-24'!$A$3:$G$12673,5,FALSE),VLOOKUP(A98,'MAPA DE COTAÇÃO'!$B$12:$I$14,13,FALSE)))</f>
        <v>53.28</v>
      </c>
      <c r="G98" s="764">
        <f t="shared" si="11"/>
        <v>8.9600000000000009</v>
      </c>
    </row>
    <row r="99" spans="1:7" ht="30">
      <c r="A99" s="687">
        <v>11587</v>
      </c>
      <c r="B99" s="620" t="s">
        <v>15</v>
      </c>
      <c r="C99" s="762" t="str">
        <f>IF(A99="","",IFERROR(VLOOKUP(A99,'SINAPI12-24'!$A$3:$G$12673,2,FALSE),VLOOKUP(A99,'MAPA DE COTAÇÃO'!$B$12:$H$14,3,FALSE)))</f>
        <v xml:space="preserve">FORRO DE PVC LISO, BRANCO, REGUA DE 10 CM, ESPESSURA APROXIMADA DE 8 MM (COM COLOCACAO / SEM ESTRUTURA METALICA)                                                                                                                                                                                                                                                                                                                                                                                          </v>
      </c>
      <c r="D99" s="620" t="str">
        <f>IF(A99="","",IFERROR(VLOOKUP(A99,'SINAPI12-24'!$A$3:$G$12673,3,FALSE),VLOOKUP(A99,'MAPA DE COTAÇÃO'!$B$12:$H$14,13,FALSE)))</f>
        <v xml:space="preserve">M2    </v>
      </c>
      <c r="E99" s="808">
        <v>0.97619999999999996</v>
      </c>
      <c r="F99" s="689">
        <f>IF(A99="","",IFERROR(VLOOKUP(A99,'SINAPI12-24'!$A$3:$G$12673,5,FALSE),VLOOKUP(A99,'MAPA DE COTAÇÃO'!$B$12:$I$14,13,FALSE)))</f>
        <v>82.96</v>
      </c>
      <c r="G99" s="764">
        <f t="shared" si="11"/>
        <v>80.989999999999995</v>
      </c>
    </row>
    <row r="100" spans="1:7" ht="42" customHeight="1">
      <c r="A100" s="687">
        <v>87885</v>
      </c>
      <c r="B100" s="620" t="s">
        <v>15</v>
      </c>
      <c r="C100" s="762" t="str">
        <f>IF(A100="","",IFERROR(VLOOKUP(A100,'SINAPI12-24'!$A$3:$G$12673,2,FALSE),VLOOKUP(A100,'MAPA DE COTAÇÃO'!$B$12:$H$14,3,FALSE)))</f>
        <v>CHAPISCO APLICADO NO TETO OU EM ALVENARIA E ESTRUTURA, COM ROLO PARA TEXTURA ACRÍLICA. ARGAMASSA INDUSTRIALIZADA COM PREPARO EM MISTURADOR 300 KG. AF_10/2022</v>
      </c>
      <c r="D100" s="620" t="str">
        <f>IF(A100="","",IFERROR(VLOOKUP(A100,'SINAPI12-24'!$A$3:$G$12673,3,FALSE),VLOOKUP(A100,'MAPA DE COTAÇÃO'!$B$12:$H$14,13,FALSE)))</f>
        <v>M2</v>
      </c>
      <c r="E100" s="808">
        <v>0.76790000000000003</v>
      </c>
      <c r="F100" s="689">
        <f>IF(A100="","",IFERROR(VLOOKUP(A100,'SINAPI12-24'!$A$3:$G$12673,5,FALSE),VLOOKUP(A100,'MAPA DE COTAÇÃO'!$B$12:$I$14,13,FALSE)))</f>
        <v>12.99</v>
      </c>
      <c r="G100" s="764">
        <f t="shared" si="11"/>
        <v>9.98</v>
      </c>
    </row>
    <row r="101" spans="1:7" ht="15" customHeight="1">
      <c r="A101" s="810">
        <v>98443</v>
      </c>
      <c r="B101" s="627" t="s">
        <v>15</v>
      </c>
      <c r="C101" s="770" t="str">
        <f>IF(A101="","",IFERROR(VLOOKUP(A101,'SINAPI12-24'!$A$3:$G$12673,2,FALSE),VLOOKUP(A101,'MAPA DE COTAÇÃO'!$B$12:$H$14,3,FALSE)))</f>
        <v>PAREDE DE MADEIRA COMPENSADA PARA CONSTRUÇÃO TEMPORÁRIA EM CHAPA SIMPLES, INTERNA, SEM VÃO. AF_03/2024</v>
      </c>
      <c r="D101" s="627" t="str">
        <f>IF(A101="","",IFERROR(VLOOKUP(A101,'SINAPI12-24'!$A$3:$G$12673,3,FALSE),VLOOKUP(A101,'MAPA DE COTAÇÃO'!$B$12:$H$14,13,FALSE)))</f>
        <v>M2</v>
      </c>
      <c r="E101" s="809">
        <v>8.3000000000000004E-2</v>
      </c>
      <c r="F101" s="772">
        <f>IF(A101="","",IFERROR(VLOOKUP(A101,'SINAPI12-24'!$A$3:$G$12673,5,FALSE),VLOOKUP(A101,'MAPA DE COTAÇÃO'!$B$12:$I$14,13,FALSE)))</f>
        <v>91.52</v>
      </c>
      <c r="G101" s="773">
        <f t="shared" si="11"/>
        <v>7.6</v>
      </c>
    </row>
    <row r="102" spans="1:7" ht="15" customHeight="1">
      <c r="A102" s="805"/>
      <c r="B102" s="86"/>
      <c r="C102" s="801"/>
      <c r="D102" s="86"/>
      <c r="E102" s="806"/>
      <c r="F102" s="802"/>
      <c r="G102" s="755"/>
    </row>
    <row r="103" spans="1:7" ht="30">
      <c r="A103" s="774" t="s">
        <v>83</v>
      </c>
      <c r="B103" s="754"/>
      <c r="C103" s="803" t="s">
        <v>13842</v>
      </c>
      <c r="D103" s="690" t="s">
        <v>68</v>
      </c>
      <c r="E103" s="776">
        <v>1</v>
      </c>
      <c r="F103" s="777">
        <f>SUM(G104:G145)</f>
        <v>791.33</v>
      </c>
      <c r="G103" s="778">
        <f>ROUND(F103*E103,2)</f>
        <v>791.33</v>
      </c>
    </row>
    <row r="104" spans="1:7">
      <c r="A104" s="667">
        <v>95240</v>
      </c>
      <c r="B104" s="657" t="s">
        <v>15</v>
      </c>
      <c r="C104" s="757" t="str">
        <f>IF(A104="","",IFERROR(VLOOKUP(A104,'SINAPI12-24'!$A$3:$G$12673,2,FALSE),VLOOKUP(A104,'MAPA DE COTAÇÃO'!$B$12:$H$14,3,FALSE)))</f>
        <v>LASTRO DE CONCRETO MAGRO, APLICADO EM PISOS, LAJES SOBRE SOLO OU RADIERS, ESPESSURA DE 3 CM. AF_01/2024</v>
      </c>
      <c r="D104" s="657" t="str">
        <f>IF(A104="","",IFERROR(VLOOKUP(A104,'SINAPI12-24'!$A$3:$G$12673,3,FALSE),VLOOKUP(A104,'MAPA DE COTAÇÃO'!$B$12:$H$14,13,FALSE)))</f>
        <v>M2</v>
      </c>
      <c r="E104" s="658">
        <v>6.0000000000000001E-3</v>
      </c>
      <c r="F104" s="759">
        <f>IF(A104="","",IFERROR(VLOOKUP(A104,'SINAPI12-24'!$A$3:$G$12673,5,FALSE),VLOOKUP(A104,'MAPA DE COTAÇÃO'!$B$12:$I$14,13,FALSE)))</f>
        <v>20.53</v>
      </c>
      <c r="G104" s="760">
        <f>ROUND(F104*E104,2)</f>
        <v>0.12</v>
      </c>
    </row>
    <row r="105" spans="1:7">
      <c r="A105" s="687">
        <v>93382</v>
      </c>
      <c r="B105" s="620" t="s">
        <v>15</v>
      </c>
      <c r="C105" s="762" t="str">
        <f>IF(A105="","",IFERROR(VLOOKUP(A105,'SINAPI12-24'!$A$3:$G$12673,2,FALSE),VLOOKUP(A105,'MAPA DE COTAÇÃO'!$B$12:$H$14,3,FALSE)))</f>
        <v>REATERRO MANUAL DE VALAS, COM COMPACTADOR DE SOLOS DE PERCUSSÃO. AF_08/2023</v>
      </c>
      <c r="D105" s="620" t="str">
        <f>IF(A105="","",IFERROR(VLOOKUP(A105,'SINAPI12-24'!$A$3:$G$12673,3,FALSE),VLOOKUP(A105,'MAPA DE COTAÇÃO'!$B$12:$H$14,13,FALSE)))</f>
        <v>M3</v>
      </c>
      <c r="E105" s="645">
        <v>6.7000000000000002E-3</v>
      </c>
      <c r="F105" s="689">
        <f>IF(A105="","",IFERROR(VLOOKUP(A105,'SINAPI12-24'!$A$3:$G$12673,5,FALSE),VLOOKUP(A105,'MAPA DE COTAÇÃO'!$B$12:$I$14,13,FALSE)))</f>
        <v>21.69</v>
      </c>
      <c r="G105" s="764">
        <f t="shared" ref="G105:G113" si="12">ROUND(F105*E105,2)</f>
        <v>0.15</v>
      </c>
    </row>
    <row r="106" spans="1:7">
      <c r="A106" s="687">
        <v>103782</v>
      </c>
      <c r="B106" s="620" t="s">
        <v>15</v>
      </c>
      <c r="C106" s="762" t="str">
        <f>IF(A106="","",IFERROR(VLOOKUP(A106,'SINAPI12-24'!$A$3:$G$12673,2,FALSE),VLOOKUP(A106,'MAPA DE COTAÇÃO'!$B$12:$H$14,3,FALSE)))</f>
        <v>LUMINÁRIA TIPO PLAFON CIRCULAR, DE SOBREPOR, COM LED DE 12/13 W - FORNECIMENTO E INSTALAÇÃO. AF_09/2024</v>
      </c>
      <c r="D106" s="620" t="str">
        <f>IF(A106="","",IFERROR(VLOOKUP(A106,'SINAPI12-24'!$A$3:$G$12673,3,FALSE),VLOOKUP(A106,'MAPA DE COTAÇÃO'!$B$12:$H$14,13,FALSE)))</f>
        <v>UN</v>
      </c>
      <c r="E106" s="645">
        <v>2.52E-2</v>
      </c>
      <c r="F106" s="689">
        <f>IF(A106="","",IFERROR(VLOOKUP(A106,'SINAPI12-24'!$A$3:$G$12673,5,FALSE),VLOOKUP(A106,'MAPA DE COTAÇÃO'!$B$12:$I$14,13,FALSE)))</f>
        <v>23.67</v>
      </c>
      <c r="G106" s="764">
        <f t="shared" si="12"/>
        <v>0.6</v>
      </c>
    </row>
    <row r="107" spans="1:7" ht="30">
      <c r="A107" s="687">
        <v>95811</v>
      </c>
      <c r="B107" s="620" t="s">
        <v>15</v>
      </c>
      <c r="C107" s="762" t="str">
        <f>IF(A107="","",IFERROR(VLOOKUP(A107,'SINAPI12-24'!$A$3:$G$12673,2,FALSE),VLOOKUP(A107,'MAPA DE COTAÇÃO'!$B$12:$H$14,3,FALSE)))</f>
        <v>CONDULETE DE PVC, TIPO LB, PARA ELETRODUTO DE PVC SOLDÁVEL DN 25 MM (3/4''), APARENTE - FORNECIMENTO E INSTALAÇÃO. AF_10/2022</v>
      </c>
      <c r="D107" s="620" t="str">
        <f>IF(A107="","",IFERROR(VLOOKUP(A107,'SINAPI12-24'!$A$3:$G$12673,3,FALSE),VLOOKUP(A107,'MAPA DE COTAÇÃO'!$B$12:$H$14,13,FALSE)))</f>
        <v>UN</v>
      </c>
      <c r="E107" s="645">
        <v>2.52E-2</v>
      </c>
      <c r="F107" s="689">
        <f>IF(A107="","",IFERROR(VLOOKUP(A107,'SINAPI12-24'!$A$3:$G$12673,5,FALSE),VLOOKUP(A107,'MAPA DE COTAÇÃO'!$B$12:$I$14,13,FALSE)))</f>
        <v>18.940000000000001</v>
      </c>
      <c r="G107" s="764">
        <f t="shared" si="12"/>
        <v>0.48</v>
      </c>
    </row>
    <row r="108" spans="1:7" ht="30">
      <c r="A108" s="687">
        <v>11455</v>
      </c>
      <c r="B108" s="620" t="s">
        <v>15</v>
      </c>
      <c r="C108" s="762" t="str">
        <f>IF(A108="","",IFERROR(VLOOKUP(A108,'SINAPI12-24'!$A$3:$G$12673,2,FALSE),VLOOKUP(A108,'MAPA DE COTAÇÃO'!$B$12:$H$14,3,FALSE)))</f>
        <v xml:space="preserve">FERROLHO COM FECHO / TRINCO REDONDO, EM ACO GALVANIZADO / ZINCADO, DE SOBREPOR, COM COMPRIMENTO DE 8" E ESPESSURA MINIMA DA CHAPA DE 1,50 MM                                                                                                                                                                                                                                                                                                                                                              </v>
      </c>
      <c r="D108" s="620" t="str">
        <f>IF(A108="","",IFERROR(VLOOKUP(A108,'SINAPI12-24'!$A$3:$G$12673,3,FALSE),VLOOKUP(A108,'MAPA DE COTAÇÃO'!$B$12:$H$14,13,FALSE)))</f>
        <v xml:space="preserve">UN    </v>
      </c>
      <c r="E108" s="645">
        <v>2.52E-2</v>
      </c>
      <c r="F108" s="689">
        <f>IF(A108="","",IFERROR(VLOOKUP(A108,'SINAPI12-24'!$A$3:$G$12673,5,FALSE),VLOOKUP(A108,'MAPA DE COTAÇÃO'!$B$12:$I$14,13,FALSE)))</f>
        <v>20.329999999999998</v>
      </c>
      <c r="G108" s="764">
        <f t="shared" si="12"/>
        <v>0.51</v>
      </c>
    </row>
    <row r="109" spans="1:7" ht="45">
      <c r="A109" s="687">
        <v>91173</v>
      </c>
      <c r="B109" s="620" t="s">
        <v>15</v>
      </c>
      <c r="C109" s="762" t="str">
        <f>IF(A109="","",IFERROR(VLOOKUP(A109,'SINAPI12-24'!$A$3:$G$12673,2,FALSE),VLOOKUP(A109,'MAPA DE COTAÇÃO'!$B$12:$H$14,3,FALSE)))</f>
        <v>FIXAÇÃO DE TUBOS VERTICAIS DE PVC ÁGUA, PVC ESGOTO, PVC ÁGUA PLUVIAL, CPVC, PPR, COBRE OU AÇO, DIÂMETROS MENORES OU IGUAIS A 40 MM, COM ABRAÇADEIRA METÁLICA RÍGIDA TIPO U PERFIL 1 1/4", FIXADA EM PERFILADO EM PAREDE. AF_09/2023_PS</v>
      </c>
      <c r="D109" s="620" t="str">
        <f>IF(A109="","",IFERROR(VLOOKUP(A109,'SINAPI12-24'!$A$3:$G$12673,3,FALSE),VLOOKUP(A109,'MAPA DE COTAÇÃO'!$B$12:$H$14,13,FALSE)))</f>
        <v>M</v>
      </c>
      <c r="E109" s="645">
        <v>0.2266</v>
      </c>
      <c r="F109" s="689">
        <f>IF(A109="","",IFERROR(VLOOKUP(A109,'SINAPI12-24'!$A$3:$G$12673,5,FALSE),VLOOKUP(A109,'MAPA DE COTAÇÃO'!$B$12:$I$14,13,FALSE)))</f>
        <v>3.49</v>
      </c>
      <c r="G109" s="764">
        <f t="shared" si="12"/>
        <v>0.79</v>
      </c>
    </row>
    <row r="110" spans="1:7" ht="30">
      <c r="A110" s="687">
        <v>95805</v>
      </c>
      <c r="B110" s="620" t="s">
        <v>15</v>
      </c>
      <c r="C110" s="762" t="str">
        <f>IF(A110="","",IFERROR(VLOOKUP(A110,'SINAPI12-24'!$A$3:$G$12673,2,FALSE),VLOOKUP(A110,'MAPA DE COTAÇÃO'!$B$12:$H$14,3,FALSE)))</f>
        <v>CONDULETE DE PVC, TIPO B, PARA ELETRODUTO DE PVC SOLDÁVEL DN 25 MM (3/4''), APARENTE - FORNECIMENTO E INSTALAÇÃO. AF_10/2022</v>
      </c>
      <c r="D110" s="620" t="str">
        <f>IF(A110="","",IFERROR(VLOOKUP(A110,'SINAPI12-24'!$A$3:$G$12673,3,FALSE),VLOOKUP(A110,'MAPA DE COTAÇÃO'!$B$12:$H$14,13,FALSE)))</f>
        <v>UN</v>
      </c>
      <c r="E110" s="645">
        <v>5.04E-2</v>
      </c>
      <c r="F110" s="689">
        <f>IF(A110="","",IFERROR(VLOOKUP(A110,'SINAPI12-24'!$A$3:$G$12673,5,FALSE),VLOOKUP(A110,'MAPA DE COTAÇÃO'!$B$12:$I$14,13,FALSE)))</f>
        <v>21.72</v>
      </c>
      <c r="G110" s="764">
        <f t="shared" si="12"/>
        <v>1.0900000000000001</v>
      </c>
    </row>
    <row r="111" spans="1:7" ht="36.75" customHeight="1">
      <c r="A111" s="687">
        <v>91911</v>
      </c>
      <c r="B111" s="620" t="s">
        <v>15</v>
      </c>
      <c r="C111" s="762" t="str">
        <f>IF(A111="","",IFERROR(VLOOKUP(A111,'SINAPI12-24'!$A$3:$G$12673,2,FALSE),VLOOKUP(A111,'MAPA DE COTAÇÃO'!$B$12:$H$14,3,FALSE)))</f>
        <v>CURVA 90 GRAUS PARA ELETRODUTO, PVC, ROSCÁVEL, DN 20 MM (1/2"), PARA CIRCUITOS TERMINAIS, INSTALADA EM PAREDE - FORNECIMENTO E INSTALAÇÃO. AF_03/2023</v>
      </c>
      <c r="D111" s="620" t="str">
        <f>IF(A111="","",IFERROR(VLOOKUP(A111,'SINAPI12-24'!$A$3:$G$12673,3,FALSE),VLOOKUP(A111,'MAPA DE COTAÇÃO'!$B$12:$H$14,13,FALSE)))</f>
        <v>UN</v>
      </c>
      <c r="E111" s="645">
        <v>7.5499999999999998E-2</v>
      </c>
      <c r="F111" s="689">
        <f>IF(A111="","",IFERROR(VLOOKUP(A111,'SINAPI12-24'!$A$3:$G$12673,5,FALSE),VLOOKUP(A111,'MAPA DE COTAÇÃO'!$B$12:$I$14,13,FALSE)))</f>
        <v>14.86</v>
      </c>
      <c r="G111" s="764">
        <f t="shared" si="12"/>
        <v>1.1200000000000001</v>
      </c>
    </row>
    <row r="112" spans="1:7" ht="30">
      <c r="A112" s="687">
        <v>101891</v>
      </c>
      <c r="B112" s="620" t="s">
        <v>15</v>
      </c>
      <c r="C112" s="762" t="str">
        <f>IF(A112="","",IFERROR(VLOOKUP(A112,'SINAPI12-24'!$A$3:$G$12673,2,FALSE),VLOOKUP(A112,'MAPA DE COTAÇÃO'!$B$12:$H$14,3,FALSE)))</f>
        <v>DISJUNTOR MONOPOLAR TIPO NEMA, CORRENTE NOMINAL DE 35 ATÉ 50A - FORNECIMENTO E INSTALAÇÃO. AF_10/2020</v>
      </c>
      <c r="D112" s="620" t="str">
        <f>IF(A112="","",IFERROR(VLOOKUP(A112,'SINAPI12-24'!$A$3:$G$12673,3,FALSE),VLOOKUP(A112,'MAPA DE COTAÇÃO'!$B$12:$H$14,13,FALSE)))</f>
        <v>UN</v>
      </c>
      <c r="E112" s="645">
        <v>5.04E-2</v>
      </c>
      <c r="F112" s="689">
        <f>IF(A112="","",IFERROR(VLOOKUP(A112,'SINAPI12-24'!$A$3:$G$12673,5,FALSE),VLOOKUP(A112,'MAPA DE COTAÇÃO'!$B$12:$I$14,13,FALSE)))</f>
        <v>28.44</v>
      </c>
      <c r="G112" s="764">
        <f t="shared" si="12"/>
        <v>1.43</v>
      </c>
    </row>
    <row r="113" spans="1:7" ht="30">
      <c r="A113" s="687">
        <v>92000</v>
      </c>
      <c r="B113" s="766" t="s">
        <v>15</v>
      </c>
      <c r="C113" s="762" t="str">
        <f>IF(A113="","",IFERROR(VLOOKUP(A113,'SINAPI12-24'!$A$3:$G$12673,2,FALSE),VLOOKUP(A113,'MAPA DE COTAÇÃO'!$B$12:$H$14,3,FALSE)))</f>
        <v>TOMADA BAIXA DE EMBUTIR (1 MÓDULO), 2P+T 10 A, INCLUINDO SUPORTE E PLACA - FORNECIMENTO E INSTALAÇÃO. AF_03/2023</v>
      </c>
      <c r="D113" s="620" t="str">
        <f>IF(A113="","",IFERROR(VLOOKUP(A113,'SINAPI12-24'!$A$3:$G$12673,3,FALSE),VLOOKUP(A113,'MAPA DE COTAÇÃO'!$B$12:$H$14,13,FALSE)))</f>
        <v>UN</v>
      </c>
      <c r="E113" s="645">
        <v>5.04E-2</v>
      </c>
      <c r="F113" s="689">
        <f>IF(A113="","",IFERROR(VLOOKUP(A113,'SINAPI12-24'!$A$3:$G$12673,5,FALSE),VLOOKUP(A113,'MAPA DE COTAÇÃO'!$B$12:$I$14,13,FALSE)))</f>
        <v>28.12</v>
      </c>
      <c r="G113" s="764">
        <f t="shared" si="12"/>
        <v>1.42</v>
      </c>
    </row>
    <row r="114" spans="1:7" ht="30">
      <c r="A114" s="687">
        <v>92025</v>
      </c>
      <c r="B114" s="620" t="s">
        <v>15</v>
      </c>
      <c r="C114" s="762" t="str">
        <f>IF(A114="","",IFERROR(VLOOKUP(A114,'SINAPI12-24'!$A$3:$G$12673,2,FALSE),VLOOKUP(A114,'MAPA DE COTAÇÃO'!$B$12:$H$14,3,FALSE)))</f>
        <v>INTERRUPTOR SIMPLES (1 MÓDULO) COM 2 TOMADAS DE EMBUTIR 2P+T 10 A, INCLUINDO SUPORTE E PLACA - FORNECIMENTO E INSTALAÇÃO. AF_03/2023</v>
      </c>
      <c r="D114" s="620" t="str">
        <f>IF(A114="","",IFERROR(VLOOKUP(A114,'SINAPI12-24'!$A$3:$G$12673,3,FALSE),VLOOKUP(A114,'MAPA DE COTAÇÃO'!$B$12:$H$14,13,FALSE)))</f>
        <v>UN</v>
      </c>
      <c r="E114" s="645">
        <v>2.52E-2</v>
      </c>
      <c r="F114" s="689">
        <f>IF(A114="","",IFERROR(VLOOKUP(A114,'SINAPI12-24'!$A$3:$G$12673,5,FALSE),VLOOKUP(A114,'MAPA DE COTAÇÃO'!$B$12:$I$14,13,FALSE)))</f>
        <v>64.3</v>
      </c>
      <c r="G114" s="764">
        <f>ROUND(F114*E114,2)</f>
        <v>1.62</v>
      </c>
    </row>
    <row r="115" spans="1:7" ht="30">
      <c r="A115" s="687">
        <v>91924</v>
      </c>
      <c r="B115" s="620" t="s">
        <v>15</v>
      </c>
      <c r="C115" s="762" t="str">
        <f>IF(A115="","",IFERROR(VLOOKUP(A115,'SINAPI12-24'!$A$3:$G$12673,2,FALSE),VLOOKUP(A115,'MAPA DE COTAÇÃO'!$B$12:$H$14,3,FALSE)))</f>
        <v>CABO DE COBRE FLEXÍVEL ISOLADO, 1,5 MM², ANTI-CHAMA 450/750 V, PARA CIRCUITOS TERMINAIS - FORNECIMENTO E INSTALAÇÃO. AF_03/2023</v>
      </c>
      <c r="D115" s="620" t="str">
        <f>IF(A115="","",IFERROR(VLOOKUP(A115,'SINAPI12-24'!$A$3:$G$12673,3,FALSE),VLOOKUP(A115,'MAPA DE COTAÇÃO'!$B$12:$H$14,13,FALSE)))</f>
        <v>M</v>
      </c>
      <c r="E115" s="645">
        <v>0.62190000000000001</v>
      </c>
      <c r="F115" s="689">
        <f>IF(A115="","",IFERROR(VLOOKUP(A115,'SINAPI12-24'!$A$3:$G$12673,5,FALSE),VLOOKUP(A115,'MAPA DE COTAÇÃO'!$B$12:$I$14,13,FALSE)))</f>
        <v>2.95</v>
      </c>
      <c r="G115" s="764">
        <f t="shared" ref="G115:G117" si="13">ROUND(F115*E115,2)</f>
        <v>1.83</v>
      </c>
    </row>
    <row r="116" spans="1:7">
      <c r="A116" s="687">
        <v>91937</v>
      </c>
      <c r="B116" s="620" t="s">
        <v>15</v>
      </c>
      <c r="C116" s="762" t="str">
        <f>IF(A116="","",IFERROR(VLOOKUP(A116,'SINAPI12-24'!$A$3:$G$12673,2,FALSE),VLOOKUP(A116,'MAPA DE COTAÇÃO'!$B$12:$H$14,3,FALSE)))</f>
        <v>CAIXA OCTOGONAL 3" X 3", PVC, INSTALADA EM LAJE - FORNECIMENTO E INSTALAÇÃO. AF_03/2023</v>
      </c>
      <c r="D116" s="620" t="str">
        <f>IF(A116="","",IFERROR(VLOOKUP(A116,'SINAPI12-24'!$A$3:$G$12673,3,FALSE),VLOOKUP(A116,'MAPA DE COTAÇÃO'!$B$12:$H$14,13,FALSE)))</f>
        <v>UN</v>
      </c>
      <c r="E116" s="645">
        <v>0.12590000000000001</v>
      </c>
      <c r="F116" s="689">
        <f>IF(A116="","",IFERROR(VLOOKUP(A116,'SINAPI12-24'!$A$3:$G$12673,5,FALSE),VLOOKUP(A116,'MAPA DE COTAÇÃO'!$B$12:$I$14,13,FALSE)))</f>
        <v>14.37</v>
      </c>
      <c r="G116" s="764">
        <f t="shared" si="13"/>
        <v>1.81</v>
      </c>
    </row>
    <row r="117" spans="1:7">
      <c r="A117" s="687">
        <v>93358</v>
      </c>
      <c r="B117" s="620" t="s">
        <v>15</v>
      </c>
      <c r="C117" s="762" t="str">
        <f>IF(A117="","",IFERROR(VLOOKUP(A117,'SINAPI12-24'!$A$3:$G$12673,2,FALSE),VLOOKUP(A117,'MAPA DE COTAÇÃO'!$B$12:$H$14,3,FALSE)))</f>
        <v>ESCAVAÇÃO MANUAL DE VALA. AF_09/2024</v>
      </c>
      <c r="D117" s="620" t="str">
        <f>IF(A117="","",IFERROR(VLOOKUP(A117,'SINAPI12-24'!$A$3:$G$12673,3,FALSE),VLOOKUP(A117,'MAPA DE COTAÇÃO'!$B$12:$H$14,13,FALSE)))</f>
        <v>M3</v>
      </c>
      <c r="E117" s="645">
        <v>2.6200000000000001E-2</v>
      </c>
      <c r="F117" s="689">
        <f>IF(A117="","",IFERROR(VLOOKUP(A117,'SINAPI12-24'!$A$3:$G$12673,5,FALSE),VLOOKUP(A117,'MAPA DE COTAÇÃO'!$B$12:$I$14,13,FALSE)))</f>
        <v>72.540000000000006</v>
      </c>
      <c r="G117" s="764">
        <f t="shared" si="13"/>
        <v>1.9</v>
      </c>
    </row>
    <row r="118" spans="1:7">
      <c r="A118" s="687">
        <v>103782</v>
      </c>
      <c r="B118" s="620" t="s">
        <v>15</v>
      </c>
      <c r="C118" s="762" t="str">
        <f>IF(A118="","",IFERROR(VLOOKUP(A118,'SINAPI12-24'!$A$3:$G$12673,2,FALSE),VLOOKUP(A118,'MAPA DE COTAÇÃO'!$B$12:$H$14,3,FALSE)))</f>
        <v>LUMINÁRIA TIPO PLAFON CIRCULAR, DE SOBREPOR, COM LED DE 12/13 W - FORNECIMENTO E INSTALAÇÃO. AF_09/2024</v>
      </c>
      <c r="D118" s="620" t="str">
        <f>IF(A118="","",IFERROR(VLOOKUP(A118,'SINAPI12-24'!$A$3:$G$12673,3,FALSE),VLOOKUP(A118,'MAPA DE COTAÇÃO'!$B$12:$H$14,13,FALSE)))</f>
        <v>UN</v>
      </c>
      <c r="E118" s="645">
        <v>0.1007</v>
      </c>
      <c r="F118" s="689">
        <f>IF(A118="","",IFERROR(VLOOKUP(A118,'SINAPI12-24'!$A$3:$G$12673,5,FALSE),VLOOKUP(A118,'MAPA DE COTAÇÃO'!$B$12:$I$14,13,FALSE)))</f>
        <v>23.67</v>
      </c>
      <c r="G118" s="764">
        <f>ROUND(F118*E118,2)</f>
        <v>2.38</v>
      </c>
    </row>
    <row r="119" spans="1:7" ht="30">
      <c r="A119" s="687">
        <v>101876</v>
      </c>
      <c r="B119" s="620" t="s">
        <v>15</v>
      </c>
      <c r="C119" s="762" t="str">
        <f>IF(A119="","",IFERROR(VLOOKUP(A119,'SINAPI12-24'!$A$3:$G$12673,2,FALSE),VLOOKUP(A119,'MAPA DE COTAÇÃO'!$B$12:$H$14,3,FALSE)))</f>
        <v>QUADRO DE DISTRIBUIÇÃO DE ENERGIA EM PVC, DE EMBUTIR, SEM BARRAMENTO, PARA 6 DISJUNTORES - FORNECIMENTO E INSTALAÇÃO. AF_10/2020</v>
      </c>
      <c r="D119" s="620" t="str">
        <f>IF(A119="","",IFERROR(VLOOKUP(A119,'SINAPI12-24'!$A$3:$G$12673,3,FALSE),VLOOKUP(A119,'MAPA DE COTAÇÃO'!$B$12:$H$14,13,FALSE)))</f>
        <v>UN</v>
      </c>
      <c r="E119" s="645">
        <v>2.52E-2</v>
      </c>
      <c r="F119" s="689">
        <f>IF(A119="","",IFERROR(VLOOKUP(A119,'SINAPI12-24'!$A$3:$G$12673,5,FALSE),VLOOKUP(A119,'MAPA DE COTAÇÃO'!$B$12:$I$14,13,FALSE)))</f>
        <v>84.02</v>
      </c>
      <c r="G119" s="764">
        <f t="shared" ref="G119:G131" si="14">ROUND(F119*E119,2)</f>
        <v>2.12</v>
      </c>
    </row>
    <row r="120" spans="1:7" ht="36.75" customHeight="1">
      <c r="A120" s="687">
        <v>91862</v>
      </c>
      <c r="B120" s="620" t="s">
        <v>15</v>
      </c>
      <c r="C120" s="762" t="str">
        <f>IF(A120="","",IFERROR(VLOOKUP(A120,'SINAPI12-24'!$A$3:$G$12673,2,FALSE),VLOOKUP(A120,'MAPA DE COTAÇÃO'!$B$12:$H$14,3,FALSE)))</f>
        <v>ELETRODUTO RÍGIDO ROSCÁVEL, PVC, DN 20 MM (1/2"), PARA CIRCUITOS TERMINAIS, INSTALADO EM FORRO - FORNECIMENTO E INSTALAÇÃO. AF_03/2023</v>
      </c>
      <c r="D120" s="620" t="str">
        <f>IF(A120="","",IFERROR(VLOOKUP(A120,'SINAPI12-24'!$A$3:$G$12673,3,FALSE),VLOOKUP(A120,'MAPA DE COTAÇÃO'!$B$12:$H$14,13,FALSE)))</f>
        <v>M</v>
      </c>
      <c r="E120" s="645">
        <v>0.25180000000000002</v>
      </c>
      <c r="F120" s="689">
        <f>IF(A120="","",IFERROR(VLOOKUP(A120,'SINAPI12-24'!$A$3:$G$12673,5,FALSE),VLOOKUP(A120,'MAPA DE COTAÇÃO'!$B$12:$I$14,13,FALSE)))</f>
        <v>8.61</v>
      </c>
      <c r="G120" s="764">
        <f t="shared" si="14"/>
        <v>2.17</v>
      </c>
    </row>
    <row r="121" spans="1:7" ht="45">
      <c r="A121" s="687">
        <v>91170</v>
      </c>
      <c r="B121" s="620" t="s">
        <v>15</v>
      </c>
      <c r="C121" s="762" t="str">
        <f>IF(A121="","",IFERROR(VLOOKUP(A121,'SINAPI12-24'!$A$3:$G$12673,2,FALSE),VLOOKUP(A121,'MAPA DE COTAÇÃO'!$B$12:$H$14,3,FALSE)))</f>
        <v>FIXAÇÃO DE TUBOS HORIZONTAIS DE PVC ÁGUA, PVC ESGOTO, PVC ÁGUA PLUVIAL, CPVC, PPR, COBRE OU AÇO, DIÂMETROS MENORES OU IGUAIS A 40 MM, COM ABRAÇADEIRA METÁLICA RÍGIDA TIPO U PERFIL 1 1/4", FIXADA EM PERFILADO EM LAJE. AF_09/2023_PS</v>
      </c>
      <c r="D121" s="620" t="str">
        <f>IF(A121="","",IFERROR(VLOOKUP(A121,'SINAPI12-24'!$A$3:$G$12673,3,FALSE),VLOOKUP(A121,'MAPA DE COTAÇÃO'!$B$12:$H$14,13,FALSE)))</f>
        <v>M</v>
      </c>
      <c r="E121" s="645">
        <v>0.25180000000000002</v>
      </c>
      <c r="F121" s="689">
        <f>IF(A121="","",IFERROR(VLOOKUP(A121,'SINAPI12-24'!$A$3:$G$12673,5,FALSE),VLOOKUP(A121,'MAPA DE COTAÇÃO'!$B$12:$I$14,13,FALSE)))</f>
        <v>9.3800000000000008</v>
      </c>
      <c r="G121" s="764">
        <f t="shared" si="14"/>
        <v>2.36</v>
      </c>
    </row>
    <row r="122" spans="1:7" ht="30">
      <c r="A122" s="687">
        <v>91870</v>
      </c>
      <c r="B122" s="620" t="s">
        <v>15</v>
      </c>
      <c r="C122" s="762" t="str">
        <f>IF(A122="","",IFERROR(VLOOKUP(A122,'SINAPI12-24'!$A$3:$G$12673,2,FALSE),VLOOKUP(A122,'MAPA DE COTAÇÃO'!$B$12:$H$14,3,FALSE)))</f>
        <v>ELETRODUTO RÍGIDO ROSCÁVEL, PVC, DN 20 MM (1/2"), PARA CIRCUITOS TERMINAIS, INSTALADO EM PAREDE - FORNECIMENTO E INSTALAÇÃO. AF_03/2023</v>
      </c>
      <c r="D122" s="620" t="str">
        <f>IF(A122="","",IFERROR(VLOOKUP(A122,'SINAPI12-24'!$A$3:$G$12673,3,FALSE),VLOOKUP(A122,'MAPA DE COTAÇÃO'!$B$12:$H$14,13,FALSE)))</f>
        <v>M</v>
      </c>
      <c r="E122" s="645">
        <v>0.2266</v>
      </c>
      <c r="F122" s="689">
        <f>IF(A122="","",IFERROR(VLOOKUP(A122,'SINAPI12-24'!$A$3:$G$12673,5,FALSE),VLOOKUP(A122,'MAPA DE COTAÇÃO'!$B$12:$I$14,13,FALSE)))</f>
        <v>11.15</v>
      </c>
      <c r="G122" s="764">
        <f t="shared" si="14"/>
        <v>2.5299999999999998</v>
      </c>
    </row>
    <row r="123" spans="1:7" ht="30">
      <c r="A123" s="687">
        <v>91926</v>
      </c>
      <c r="B123" s="620" t="s">
        <v>15</v>
      </c>
      <c r="C123" s="762" t="str">
        <f>IF(A123="","",IFERROR(VLOOKUP(A123,'SINAPI12-24'!$A$3:$G$12673,2,FALSE),VLOOKUP(A123,'MAPA DE COTAÇÃO'!$B$12:$H$14,3,FALSE)))</f>
        <v>CABO DE COBRE FLEXÍVEL ISOLADO, 2,5 MM², ANTI-CHAMA 450/750 V, PARA CIRCUITOS TERMINAIS - FORNECIMENTO E INSTALAÇÃO. AF_03/2023</v>
      </c>
      <c r="D123" s="620" t="str">
        <f>IF(A123="","",IFERROR(VLOOKUP(A123,'SINAPI12-24'!$A$3:$G$12673,3,FALSE),VLOOKUP(A123,'MAPA DE COTAÇÃO'!$B$12:$H$14,13,FALSE)))</f>
        <v>M</v>
      </c>
      <c r="E123" s="645">
        <v>0.67979999999999996</v>
      </c>
      <c r="F123" s="689">
        <f>IF(A123="","",IFERROR(VLOOKUP(A123,'SINAPI12-24'!$A$3:$G$12673,5,FALSE),VLOOKUP(A123,'MAPA DE COTAÇÃO'!$B$12:$I$14,13,FALSE)))</f>
        <v>4.3499999999999996</v>
      </c>
      <c r="G123" s="764">
        <f t="shared" si="14"/>
        <v>2.96</v>
      </c>
    </row>
    <row r="124" spans="1:7">
      <c r="A124" s="687">
        <v>88262</v>
      </c>
      <c r="B124" s="620" t="s">
        <v>15</v>
      </c>
      <c r="C124" s="762" t="str">
        <f>IF(A124="","",IFERROR(VLOOKUP(A124,'SINAPI12-24'!$A$3:$G$12673,2,FALSE),VLOOKUP(A124,'MAPA DE COTAÇÃO'!$B$12:$H$14,3,FALSE)))</f>
        <v>CARPINTEIRO DE FORMAS COM ENCARGOS COMPLEMENTARES</v>
      </c>
      <c r="D124" s="620" t="str">
        <f>IF(A124="","",IFERROR(VLOOKUP(A124,'SINAPI12-24'!$A$3:$G$12673,3,FALSE),VLOOKUP(A124,'MAPA DE COTAÇÃO'!$B$12:$H$14,13,FALSE)))</f>
        <v>H</v>
      </c>
      <c r="E124" s="645">
        <v>0.97940000000000005</v>
      </c>
      <c r="F124" s="689">
        <f>IF(A124="","",IFERROR(VLOOKUP(A124,'SINAPI12-24'!$A$3:$G$12673,5,FALSE),VLOOKUP(A124,'MAPA DE COTAÇÃO'!$B$12:$I$14,13,FALSE)))</f>
        <v>22.62</v>
      </c>
      <c r="G124" s="764">
        <f t="shared" si="14"/>
        <v>22.15</v>
      </c>
    </row>
    <row r="125" spans="1:7" ht="30">
      <c r="A125" s="687">
        <v>101165</v>
      </c>
      <c r="B125" s="620" t="s">
        <v>15</v>
      </c>
      <c r="C125" s="762" t="str">
        <f>IF(A125="","",IFERROR(VLOOKUP(A125,'SINAPI12-24'!$A$3:$G$12673,2,FALSE),VLOOKUP(A125,'MAPA DE COTAÇÃO'!$B$12:$H$14,3,FALSE)))</f>
        <v>ALVENARIA DE EMBASAMENTO COM BLOCO ESTRUTURAL DE CONCRETO, DE 14X19X29CM E ARGAMASSA DE ASSENTAMENTO COM PREPARO EM BETONEIRA. AF_05/2020</v>
      </c>
      <c r="D125" s="620" t="str">
        <f>IF(A125="","",IFERROR(VLOOKUP(A125,'SINAPI12-24'!$A$3:$G$12673,3,FALSE),VLOOKUP(A125,'MAPA DE COTAÇÃO'!$B$12:$H$14,13,FALSE)))</f>
        <v>M3</v>
      </c>
      <c r="E125" s="645">
        <v>2.69E-2</v>
      </c>
      <c r="F125" s="689">
        <f>IF(A125="","",IFERROR(VLOOKUP(A125,'SINAPI12-24'!$A$3:$G$12673,5,FALSE),VLOOKUP(A125,'MAPA DE COTAÇÃO'!$B$12:$I$14,13,FALSE)))</f>
        <v>971.46</v>
      </c>
      <c r="G125" s="764">
        <f t="shared" si="14"/>
        <v>26.13</v>
      </c>
    </row>
    <row r="126" spans="1:7">
      <c r="A126" s="687">
        <v>4513</v>
      </c>
      <c r="B126" s="620" t="s">
        <v>15</v>
      </c>
      <c r="C126" s="762" t="str">
        <f>IF(A126="","",IFERROR(VLOOKUP(A126,'SINAPI12-24'!$A$3:$G$12673,2,FALSE),VLOOKUP(A126,'MAPA DE COTAÇÃO'!$B$12:$H$14,3,FALSE)))</f>
        <v xml:space="preserve">CAIBRO 5 X 5 CM EM PINUS, MISTA OU EQUIVALENTE DA REGIAO - BRUTA                                                                                                                                                                                                                                                                                                                                                                                                                                          </v>
      </c>
      <c r="D126" s="620" t="str">
        <f>IF(A126="","",IFERROR(VLOOKUP(A126,'SINAPI12-24'!$A$3:$G$12673,3,FALSE),VLOOKUP(A126,'MAPA DE COTAÇÃO'!$B$12:$H$14,13,FALSE)))</f>
        <v xml:space="preserve">M     </v>
      </c>
      <c r="E126" s="645">
        <v>3.4843999999999999</v>
      </c>
      <c r="F126" s="689">
        <f>IF(A126="","",IFERROR(VLOOKUP(A126,'SINAPI12-24'!$A$3:$G$12673,5,FALSE),VLOOKUP(A126,'MAPA DE COTAÇÃO'!$B$12:$I$14,13,FALSE)))</f>
        <v>8.15</v>
      </c>
      <c r="G126" s="764">
        <f t="shared" si="14"/>
        <v>28.4</v>
      </c>
    </row>
    <row r="127" spans="1:7" ht="30">
      <c r="A127" s="687">
        <v>92543</v>
      </c>
      <c r="B127" s="620" t="s">
        <v>15</v>
      </c>
      <c r="C127" s="762" t="str">
        <f>IF(A127="","",IFERROR(VLOOKUP(A127,'SINAPI12-24'!$A$3:$G$12673,2,FALSE),VLOOKUP(A127,'MAPA DE COTAÇÃO'!$B$12:$H$14,3,FALSE)))</f>
        <v>TRAMA DE MADEIRA COMPOSTA POR TERÇAS PARA TELHADOS DE ATÉ 2 ÁGUAS PARA TELHA ONDULADA DE FIBROCIMENTO, METÁLICA, PLÁSTICA OU TERMOACÚSTICA, INCLUSO TRANSPORTE VERTICAL. AF_07/2019</v>
      </c>
      <c r="D127" s="620" t="str">
        <f>IF(A127="","",IFERROR(VLOOKUP(A127,'SINAPI12-24'!$A$3:$G$12673,3,FALSE),VLOOKUP(A127,'MAPA DE COTAÇÃO'!$B$12:$H$14,13,FALSE)))</f>
        <v>M2</v>
      </c>
      <c r="E127" s="645">
        <v>1.4396</v>
      </c>
      <c r="F127" s="689">
        <f>IF(A127="","",IFERROR(VLOOKUP(A127,'SINAPI12-24'!$A$3:$G$12673,5,FALSE),VLOOKUP(A127,'MAPA DE COTAÇÃO'!$B$12:$I$14,13,FALSE)))</f>
        <v>20.149999999999999</v>
      </c>
      <c r="G127" s="764">
        <f t="shared" si="14"/>
        <v>29.01</v>
      </c>
    </row>
    <row r="128" spans="1:7" ht="30">
      <c r="A128" s="687">
        <v>98443</v>
      </c>
      <c r="B128" s="620" t="s">
        <v>15</v>
      </c>
      <c r="C128" s="762" t="str">
        <f>IF(A128="","",IFERROR(VLOOKUP(A128,'SINAPI12-24'!$A$3:$G$12673,2,FALSE),VLOOKUP(A128,'MAPA DE COTAÇÃO'!$B$12:$H$14,3,FALSE)))</f>
        <v>PAREDE DE MADEIRA COMPENSADA PARA CONSTRUÇÃO TEMPORÁRIA EM CHAPA SIMPLES, INTERNA, SEM VÃO. AF_03/2024</v>
      </c>
      <c r="D128" s="620" t="str">
        <f>IF(A128="","",IFERROR(VLOOKUP(A128,'SINAPI12-24'!$A$3:$G$12673,3,FALSE),VLOOKUP(A128,'MAPA DE COTAÇÃO'!$B$12:$H$14,13,FALSE)))</f>
        <v>M2</v>
      </c>
      <c r="E128" s="645">
        <v>2.81E-2</v>
      </c>
      <c r="F128" s="689">
        <f>IF(A128="","",IFERROR(VLOOKUP(A128,'SINAPI12-24'!$A$3:$G$12673,5,FALSE),VLOOKUP(A128,'MAPA DE COTAÇÃO'!$B$12:$I$14,13,FALSE)))</f>
        <v>91.52</v>
      </c>
      <c r="G128" s="764">
        <f t="shared" si="14"/>
        <v>2.57</v>
      </c>
    </row>
    <row r="129" spans="1:7" ht="56.25" customHeight="1">
      <c r="A129" s="687">
        <v>103782</v>
      </c>
      <c r="B129" s="620" t="s">
        <v>15</v>
      </c>
      <c r="C129" s="762" t="str">
        <f>IF(A129="","",IFERROR(VLOOKUP(A129,'SINAPI12-24'!$A$3:$G$12673,2,FALSE),VLOOKUP(A129,'MAPA DE COTAÇÃO'!$B$12:$H$14,3,FALSE)))</f>
        <v>LUMINÁRIA TIPO PLAFON CIRCULAR, DE SOBREPOR, COM LED DE 12/13 W - FORNECIMENTO E INSTALAÇÃO. AF_09/2024</v>
      </c>
      <c r="D129" s="620" t="str">
        <f>IF(A129="","",IFERROR(VLOOKUP(A129,'SINAPI12-24'!$A$3:$G$12673,3,FALSE),VLOOKUP(A129,'MAPA DE COTAÇÃO'!$B$12:$H$14,13,FALSE)))</f>
        <v>UN</v>
      </c>
      <c r="E129" s="645">
        <v>2.52E-2</v>
      </c>
      <c r="F129" s="689">
        <f>IF(A129="","",IFERROR(VLOOKUP(A129,'SINAPI12-24'!$A$3:$G$12673,5,FALSE),VLOOKUP(A129,'MAPA DE COTAÇÃO'!$B$12:$I$14,13,FALSE)))</f>
        <v>23.67</v>
      </c>
      <c r="G129" s="764">
        <f t="shared" si="14"/>
        <v>0.6</v>
      </c>
    </row>
    <row r="130" spans="1:7" ht="30">
      <c r="A130" s="687">
        <v>98443</v>
      </c>
      <c r="B130" s="620" t="s">
        <v>15</v>
      </c>
      <c r="C130" s="762" t="str">
        <f>IF(A130="","",IFERROR(VLOOKUP(A130,'SINAPI12-24'!$A$3:$G$12673,2,FALSE),VLOOKUP(A130,'MAPA DE COTAÇÃO'!$B$12:$H$14,3,FALSE)))</f>
        <v>PAREDE DE MADEIRA COMPENSADA PARA CONSTRUÇÃO TEMPORÁRIA EM CHAPA SIMPLES, INTERNA, SEM VÃO. AF_03/2024</v>
      </c>
      <c r="D130" s="620" t="str">
        <f>IF(A130="","",IFERROR(VLOOKUP(A130,'SINAPI12-24'!$A$3:$G$12673,3,FALSE),VLOOKUP(A130,'MAPA DE COTAÇÃO'!$B$12:$H$14,13,FALSE)))</f>
        <v>M2</v>
      </c>
      <c r="E130" s="645">
        <v>3.2300000000000002E-2</v>
      </c>
      <c r="F130" s="689">
        <f>IF(A130="","",IFERROR(VLOOKUP(A130,'SINAPI12-24'!$A$3:$G$12673,5,FALSE),VLOOKUP(A130,'MAPA DE COTAÇÃO'!$B$12:$I$14,13,FALSE)))</f>
        <v>91.52</v>
      </c>
      <c r="G130" s="764">
        <f t="shared" si="14"/>
        <v>2.96</v>
      </c>
    </row>
    <row r="131" spans="1:7" ht="30">
      <c r="A131" s="687">
        <v>91341</v>
      </c>
      <c r="B131" s="766" t="s">
        <v>15</v>
      </c>
      <c r="C131" s="762" t="str">
        <f>IF(A131="","",IFERROR(VLOOKUP(A131,'SINAPI12-24'!$A$3:$G$12673,2,FALSE),VLOOKUP(A131,'MAPA DE COTAÇÃO'!$B$12:$H$14,3,FALSE)))</f>
        <v>PORTA EM ALUMÍNIO DE ABRIR TIPO VENEZIANA COM GUARNIÇÃO, FIXAÇÃO COM PARAFUSOS - FORNECIMENTO E INSTALAÇÃO. AF_12/2019</v>
      </c>
      <c r="D131" s="620" t="str">
        <f>IF(A131="","",IFERROR(VLOOKUP(A131,'SINAPI12-24'!$A$3:$G$12673,3,FALSE),VLOOKUP(A131,'MAPA DE COTAÇÃO'!$B$12:$H$14,13,FALSE)))</f>
        <v>M2</v>
      </c>
      <c r="E131" s="645">
        <v>6.3399999999999998E-2</v>
      </c>
      <c r="F131" s="689">
        <f>IF(A131="","",IFERROR(VLOOKUP(A131,'SINAPI12-24'!$A$3:$G$12673,5,FALSE),VLOOKUP(A131,'MAPA DE COTAÇÃO'!$B$12:$I$14,13,FALSE)))</f>
        <v>650.41</v>
      </c>
      <c r="G131" s="764">
        <f t="shared" si="14"/>
        <v>41.24</v>
      </c>
    </row>
    <row r="132" spans="1:7">
      <c r="A132" s="687">
        <v>88489</v>
      </c>
      <c r="B132" s="620" t="s">
        <v>15</v>
      </c>
      <c r="C132" s="762" t="str">
        <f>IF(A132="","",IFERROR(VLOOKUP(A132,'SINAPI12-24'!$A$3:$G$12673,2,FALSE),VLOOKUP(A132,'MAPA DE COTAÇÃO'!$B$12:$H$14,3,FALSE)))</f>
        <v>PINTURA LÁTEX ACRÍLICA PREMIUM, APLICAÇÃO MANUAL EM PAREDES, DUAS DEMÃOS. AF_04/2023</v>
      </c>
      <c r="D132" s="620" t="str">
        <f>IF(A132="","",IFERROR(VLOOKUP(A132,'SINAPI12-24'!$A$3:$G$12673,3,FALSE),VLOOKUP(A132,'MAPA DE COTAÇÃO'!$B$12:$H$14,13,FALSE)))</f>
        <v>M2</v>
      </c>
      <c r="E132" s="645">
        <v>3.7456999999999998</v>
      </c>
      <c r="F132" s="689">
        <f>IF(A132="","",IFERROR(VLOOKUP(A132,'SINAPI12-24'!$A$3:$G$12673,5,FALSE),VLOOKUP(A132,'MAPA DE COTAÇÃO'!$B$12:$I$14,13,FALSE)))</f>
        <v>11.69</v>
      </c>
      <c r="G132" s="764">
        <f>ROUND(F132*E132,2)</f>
        <v>43.79</v>
      </c>
    </row>
    <row r="133" spans="1:7">
      <c r="A133" s="687">
        <v>95241</v>
      </c>
      <c r="B133" s="620" t="s">
        <v>15</v>
      </c>
      <c r="C133" s="762" t="str">
        <f>IF(A133="","",IFERROR(VLOOKUP(A133,'SINAPI12-24'!$A$3:$G$12673,2,FALSE),VLOOKUP(A133,'MAPA DE COTAÇÃO'!$B$12:$H$14,3,FALSE)))</f>
        <v>LASTRO DE CONCRETO MAGRO, APLICADO EM PISOS, LAJES SOBRE SOLO OU RADIERS, ESPESSURA DE 5 CM. AF_01/2024</v>
      </c>
      <c r="D133" s="620" t="str">
        <f>IF(A133="","",IFERROR(VLOOKUP(A133,'SINAPI12-24'!$A$3:$G$12673,3,FALSE),VLOOKUP(A133,'MAPA DE COTAÇÃO'!$B$12:$H$14,13,FALSE)))</f>
        <v>M2</v>
      </c>
      <c r="E133" s="645">
        <v>1.4396</v>
      </c>
      <c r="F133" s="689">
        <f>IF(A133="","",IFERROR(VLOOKUP(A133,'SINAPI12-24'!$A$3:$G$12673,5,FALSE),VLOOKUP(A133,'MAPA DE COTAÇÃO'!$B$12:$I$14,13,FALSE)))</f>
        <v>40.049999999999997</v>
      </c>
      <c r="G133" s="764">
        <f t="shared" ref="G133:G135" si="15">ROUND(F133*E133,2)</f>
        <v>57.66</v>
      </c>
    </row>
    <row r="134" spans="1:7" ht="30">
      <c r="A134" s="687">
        <v>98441</v>
      </c>
      <c r="B134" s="620" t="s">
        <v>15</v>
      </c>
      <c r="C134" s="762" t="str">
        <f>IF(A134="","",IFERROR(VLOOKUP(A134,'SINAPI12-24'!$A$3:$G$12673,2,FALSE),VLOOKUP(A134,'MAPA DE COTAÇÃO'!$B$12:$H$14,3,FALSE)))</f>
        <v>PAREDE DE MADEIRA COMPENSADA PARA CONSTRUÇÃO TEMPORÁRIA EM CHAPA SIMPLES, EXTERNA, SEM VÃO. AF_03/2024</v>
      </c>
      <c r="D134" s="620" t="str">
        <f>IF(A134="","",IFERROR(VLOOKUP(A134,'SINAPI12-24'!$A$3:$G$12673,3,FALSE),VLOOKUP(A134,'MAPA DE COTAÇÃO'!$B$12:$H$14,13,FALSE)))</f>
        <v>M2</v>
      </c>
      <c r="E134" s="645">
        <v>0.35170000000000001</v>
      </c>
      <c r="F134" s="689">
        <f>IF(A134="","",IFERROR(VLOOKUP(A134,'SINAPI12-24'!$A$3:$G$12673,5,FALSE),VLOOKUP(A134,'MAPA DE COTAÇÃO'!$B$12:$I$14,13,FALSE)))</f>
        <v>109.44</v>
      </c>
      <c r="G134" s="764">
        <f t="shared" si="15"/>
        <v>38.49</v>
      </c>
    </row>
    <row r="135" spans="1:7" ht="45">
      <c r="A135" s="687">
        <v>94559</v>
      </c>
      <c r="B135" s="620" t="s">
        <v>15</v>
      </c>
      <c r="C135" s="762" t="str">
        <f>IF(A135="","",IFERROR(VLOOKUP(A135,'SINAPI12-24'!$A$3:$G$12673,2,FALSE),VLOOKUP(A135,'MAPA DE COTAÇÃO'!$B$12:$H$14,3,FALSE)))</f>
        <v>JANELA DE AÇO TIPO BASCULANTE PARA VIDROS, COM BATENTE, FERRAGENS E PINTURA ANTICORROSIVA, EXCLUSIVE VIDROS, ACABAMENTO, ALIZAR E CONTRAMARCO, FIXAÇÃO COM ARGAMASSA. FORNECIMENTO E INSTALAÇÃO. AF_11/2024</v>
      </c>
      <c r="D135" s="620" t="str">
        <f>IF(A135="","",IFERROR(VLOOKUP(A135,'SINAPI12-24'!$A$3:$G$12673,3,FALSE),VLOOKUP(A135,'MAPA DE COTAÇÃO'!$B$12:$H$14,13,FALSE)))</f>
        <v>M2</v>
      </c>
      <c r="E135" s="645">
        <v>7.5499999999999998E-2</v>
      </c>
      <c r="F135" s="689">
        <f>IF(A135="","",IFERROR(VLOOKUP(A135,'SINAPI12-24'!$A$3:$G$12673,5,FALSE),VLOOKUP(A135,'MAPA DE COTAÇÃO'!$B$12:$I$14,13,FALSE)))</f>
        <v>665.43</v>
      </c>
      <c r="G135" s="764">
        <f t="shared" si="15"/>
        <v>50.24</v>
      </c>
    </row>
    <row r="136" spans="1:7">
      <c r="A136" s="687">
        <v>10891</v>
      </c>
      <c r="B136" s="620" t="s">
        <v>15</v>
      </c>
      <c r="C136" s="762" t="str">
        <f>IF(A136="","",IFERROR(VLOOKUP(A136,'SINAPI12-24'!$A$3:$G$12673,2,FALSE),VLOOKUP(A136,'MAPA DE COTAÇÃO'!$B$12:$H$14,3,FALSE)))</f>
        <v xml:space="preserve">EXTINTOR DE INCENDIO PORTATIL COM CARGA DE PO QUIMICO SECO (PQS) DE 4 KG, CLASSE BC                                                                                                                                                                                                                                                                                                                                                                                                                       </v>
      </c>
      <c r="D136" s="620" t="str">
        <f>IF(A136="","",IFERROR(VLOOKUP(A136,'SINAPI12-24'!$A$3:$G$12673,3,FALSE),VLOOKUP(A136,'MAPA DE COTAÇÃO'!$B$12:$H$14,13,FALSE)))</f>
        <v xml:space="preserve">UN    </v>
      </c>
      <c r="E136" s="645">
        <v>2.52E-2</v>
      </c>
      <c r="F136" s="689">
        <f>IF(A136="","",IFERROR(VLOOKUP(A136,'SINAPI12-24'!$A$3:$G$12673,5,FALSE),VLOOKUP(A136,'MAPA DE COTAÇÃO'!$B$12:$I$14,13,FALSE)))</f>
        <v>193.57</v>
      </c>
      <c r="G136" s="764">
        <f>ROUND(F136*E136,2)</f>
        <v>4.88</v>
      </c>
    </row>
    <row r="137" spans="1:7" ht="30">
      <c r="A137" s="687">
        <v>98448</v>
      </c>
      <c r="B137" s="620" t="s">
        <v>15</v>
      </c>
      <c r="C137" s="762" t="str">
        <f>IF(A137="","",IFERROR(VLOOKUP(A137,'SINAPI12-24'!$A$3:$G$12673,2,FALSE),VLOOKUP(A137,'MAPA DE COTAÇÃO'!$B$12:$H$14,3,FALSE)))</f>
        <v>PAREDE DE MADEIRA COMPENSADA PARA CONSTRUÇÃO TEMPORÁRIA EM CHAPA SIMPLES, INTERNA, COM ÁREA LÍQUIDA MENOR QUE 6 M², COM VÃO. AF_03/2024</v>
      </c>
      <c r="D137" s="620" t="str">
        <f>IF(A137="","",IFERROR(VLOOKUP(A137,'SINAPI12-24'!$A$3:$G$12673,3,FALSE),VLOOKUP(A137,'MAPA DE COTAÇÃO'!$B$12:$H$14,13,FALSE)))</f>
        <v>M2</v>
      </c>
      <c r="E137" s="645">
        <v>3.4200000000000001E-2</v>
      </c>
      <c r="F137" s="689">
        <f>IF(A137="","",IFERROR(VLOOKUP(A137,'SINAPI12-24'!$A$3:$G$12673,5,FALSE),VLOOKUP(A137,'MAPA DE COTAÇÃO'!$B$12:$I$14,13,FALSE)))</f>
        <v>129.66</v>
      </c>
      <c r="G137" s="764">
        <f t="shared" ref="G137:G141" si="16">ROUND(F137*E137,2)</f>
        <v>4.43</v>
      </c>
    </row>
    <row r="138" spans="1:7" ht="53.25" customHeight="1">
      <c r="A138" s="687">
        <v>10886</v>
      </c>
      <c r="B138" s="620" t="s">
        <v>15</v>
      </c>
      <c r="C138" s="762" t="str">
        <f>IF(A138="","",IFERROR(VLOOKUP(A138,'SINAPI12-24'!$A$3:$G$12673,2,FALSE),VLOOKUP(A138,'MAPA DE COTAÇÃO'!$B$12:$H$14,3,FALSE)))</f>
        <v xml:space="preserve">EXTINTOR DE INCENDIO PORTATIL COM CARGA DE AGUA PRESSURIZADA DE 10 L, CLASSE A                                                                                                                                                                                                                                                                                                                                                                                                                            </v>
      </c>
      <c r="D138" s="620" t="str">
        <f>IF(A138="","",IFERROR(VLOOKUP(A138,'SINAPI12-24'!$A$3:$G$12673,3,FALSE),VLOOKUP(A138,'MAPA DE COTAÇÃO'!$B$12:$H$14,13,FALSE)))</f>
        <v xml:space="preserve">UN    </v>
      </c>
      <c r="E138" s="645">
        <v>2.52E-2</v>
      </c>
      <c r="F138" s="689">
        <f>IF(A138="","",IFERROR(VLOOKUP(A138,'SINAPI12-24'!$A$3:$G$12673,5,FALSE),VLOOKUP(A138,'MAPA DE COTAÇÃO'!$B$12:$I$14,13,FALSE)))</f>
        <v>200.17</v>
      </c>
      <c r="G138" s="764">
        <f t="shared" si="16"/>
        <v>5.04</v>
      </c>
    </row>
    <row r="139" spans="1:7" ht="30">
      <c r="A139" s="687">
        <v>98441</v>
      </c>
      <c r="B139" s="620" t="s">
        <v>15</v>
      </c>
      <c r="C139" s="762" t="str">
        <f>IF(A139="","",IFERROR(VLOOKUP(A139,'SINAPI12-24'!$A$3:$G$12673,2,FALSE),VLOOKUP(A139,'MAPA DE COTAÇÃO'!$B$12:$H$14,3,FALSE)))</f>
        <v>PAREDE DE MADEIRA COMPENSADA PARA CONSTRUÇÃO TEMPORÁRIA EM CHAPA SIMPLES, EXTERNA, SEM VÃO. AF_03/2024</v>
      </c>
      <c r="D139" s="620" t="str">
        <f>IF(A139="","",IFERROR(VLOOKUP(A139,'SINAPI12-24'!$A$3:$G$12673,3,FALSE),VLOOKUP(A139,'MAPA DE COTAÇÃO'!$B$12:$H$14,13,FALSE)))</f>
        <v>M2</v>
      </c>
      <c r="E139" s="645">
        <v>0.40479999999999999</v>
      </c>
      <c r="F139" s="689">
        <f>IF(A139="","",IFERROR(VLOOKUP(A139,'SINAPI12-24'!$A$3:$G$12673,5,FALSE),VLOOKUP(A139,'MAPA DE COTAÇÃO'!$B$12:$I$14,13,FALSE)))</f>
        <v>109.44</v>
      </c>
      <c r="G139" s="764">
        <f t="shared" si="16"/>
        <v>44.3</v>
      </c>
    </row>
    <row r="140" spans="1:7" ht="30">
      <c r="A140" s="687">
        <v>98447</v>
      </c>
      <c r="B140" s="620" t="s">
        <v>15</v>
      </c>
      <c r="C140" s="762" t="str">
        <f>IF(A140="","",IFERROR(VLOOKUP(A140,'SINAPI12-24'!$A$3:$G$12673,2,FALSE),VLOOKUP(A140,'MAPA DE COTAÇÃO'!$B$12:$H$14,3,FALSE)))</f>
        <v>PAREDE DE MADEIRA COMPENSADA PARA CONSTRUÇÃO TEMPORÁRIA EM CHAPA SIMPLES, INTERNA, COM ÁREA LÍQUIDA MAIOR OU IGUAL A 6 M², COM VÃO. AF_03/2024</v>
      </c>
      <c r="D140" s="620" t="str">
        <f>IF(A140="","",IFERROR(VLOOKUP(A140,'SINAPI12-24'!$A$3:$G$12673,3,FALSE),VLOOKUP(A140,'MAPA DE COTAÇÃO'!$B$12:$H$14,13,FALSE)))</f>
        <v>M2</v>
      </c>
      <c r="E140" s="645">
        <v>4.3900000000000002E-2</v>
      </c>
      <c r="F140" s="689">
        <f>IF(A140="","",IFERROR(VLOOKUP(A140,'SINAPI12-24'!$A$3:$G$12673,5,FALSE),VLOOKUP(A140,'MAPA DE COTAÇÃO'!$B$12:$I$14,13,FALSE)))</f>
        <v>105.15</v>
      </c>
      <c r="G140" s="764">
        <f t="shared" si="16"/>
        <v>4.62</v>
      </c>
    </row>
    <row r="141" spans="1:7" ht="30">
      <c r="A141" s="687">
        <v>6193</v>
      </c>
      <c r="B141" s="766" t="s">
        <v>15</v>
      </c>
      <c r="C141" s="762" t="str">
        <f>IF(A141="","",IFERROR(VLOOKUP(A141,'SINAPI12-24'!$A$3:$G$12673,2,FALSE),VLOOKUP(A141,'MAPA DE COTAÇÃO'!$B$12:$H$14,3,FALSE)))</f>
        <v xml:space="preserve">TABUA NAO APARELHADA *2,5 X 20* CM, EM MACARANDUBA/MASSARANDUBA, ANGELIM OU EQUIVALENTE DA REGIAO - BRUTA                                                                                                                                                                                                                                                                                                                                                                                                 </v>
      </c>
      <c r="D141" s="620" t="str">
        <f>IF(A141="","",IFERROR(VLOOKUP(A141,'SINAPI12-24'!$A$3:$G$12673,3,FALSE),VLOOKUP(A141,'MAPA DE COTAÇÃO'!$B$12:$H$14,13,FALSE)))</f>
        <v xml:space="preserve">M     </v>
      </c>
      <c r="E141" s="645">
        <v>3.9174000000000002</v>
      </c>
      <c r="F141" s="689">
        <f>IF(A141="","",IFERROR(VLOOKUP(A141,'SINAPI12-24'!$A$3:$G$12673,5,FALSE),VLOOKUP(A141,'MAPA DE COTAÇÃO'!$B$12:$I$14,13,FALSE)))</f>
        <v>16.29</v>
      </c>
      <c r="G141" s="764">
        <f t="shared" si="16"/>
        <v>63.81</v>
      </c>
    </row>
    <row r="142" spans="1:7" ht="30">
      <c r="A142" s="687">
        <v>94210</v>
      </c>
      <c r="B142" s="620" t="s">
        <v>15</v>
      </c>
      <c r="C142" s="762" t="str">
        <f>IF(A142="","",IFERROR(VLOOKUP(A142,'SINAPI12-24'!$A$3:$G$12673,2,FALSE),VLOOKUP(A142,'MAPA DE COTAÇÃO'!$B$12:$H$14,3,FALSE)))</f>
        <v>TELHAMENTO COM TELHA ONDULADA DE FIBROCIMENTO E = 6 MM, COM RECOBRIMENTO LATERAL DE 1 1/4 DE ONDA PARA TELHADO COM INCLINAÇÃO MÁXIMA DE 10°, COM ATÉ 2 ÁGUAS, INCLUSO IÇAMENTO. AF_07/2019</v>
      </c>
      <c r="D142" s="620" t="str">
        <f>IF(A142="","",IFERROR(VLOOKUP(A142,'SINAPI12-24'!$A$3:$G$12673,3,FALSE),VLOOKUP(A142,'MAPA DE COTAÇÃO'!$B$12:$H$14,13,FALSE)))</f>
        <v>M2</v>
      </c>
      <c r="E142" s="645">
        <v>1.4396</v>
      </c>
      <c r="F142" s="689">
        <f>IF(A142="","",IFERROR(VLOOKUP(A142,'SINAPI12-24'!$A$3:$G$12673,5,FALSE),VLOOKUP(A142,'MAPA DE COTAÇÃO'!$B$12:$I$14,13,FALSE)))</f>
        <v>50.73</v>
      </c>
      <c r="G142" s="764">
        <f>ROUND(F142*E142,2)</f>
        <v>73.03</v>
      </c>
    </row>
    <row r="143" spans="1:7" ht="56.25" customHeight="1">
      <c r="A143" s="687">
        <v>98446</v>
      </c>
      <c r="B143" s="620" t="s">
        <v>15</v>
      </c>
      <c r="C143" s="762" t="str">
        <f>IF(A143="","",IFERROR(VLOOKUP(A143,'SINAPI12-24'!$A$3:$G$12673,2,FALSE),VLOOKUP(A143,'MAPA DE COTAÇÃO'!$B$12:$H$14,3,FALSE)))</f>
        <v>PAREDE DE MADEIRA COMPENSADA PARA CONSTRUÇÃO TEMPORÁRIA EM CHAPA SIMPLES, EXTERNA, COM ÁREA LÍQUIDA MENOR QUE 6 M², COM VÃO. AF_03/2024</v>
      </c>
      <c r="D143" s="620" t="str">
        <f>IF(A143="","",IFERROR(VLOOKUP(A143,'SINAPI12-24'!$A$3:$G$12673,3,FALSE),VLOOKUP(A143,'MAPA DE COTAÇÃO'!$B$12:$H$14,13,FALSE)))</f>
        <v>M2</v>
      </c>
      <c r="E143" s="645">
        <v>0.4284</v>
      </c>
      <c r="F143" s="689">
        <f>IF(A143="","",IFERROR(VLOOKUP(A143,'SINAPI12-24'!$A$3:$G$12673,5,FALSE),VLOOKUP(A143,'MAPA DE COTAÇÃO'!$B$12:$I$14,13,FALSE)))</f>
        <v>155.05000000000001</v>
      </c>
      <c r="G143" s="764">
        <f t="shared" ref="G143:G145" si="17">ROUND(F143*E143,2)</f>
        <v>66.42</v>
      </c>
    </row>
    <row r="144" spans="1:7" ht="30">
      <c r="A144" s="687">
        <v>98445</v>
      </c>
      <c r="B144" s="620" t="s">
        <v>15</v>
      </c>
      <c r="C144" s="762" t="str">
        <f>IF(A144="","",IFERROR(VLOOKUP(A144,'SINAPI12-24'!$A$3:$G$12673,2,FALSE),VLOOKUP(A144,'MAPA DE COTAÇÃO'!$B$12:$H$14,3,FALSE)))</f>
        <v>PAREDE DE MADEIRA COMPENSADA PARA CONSTRUÇÃO TEMPORÁRIA EM CHAPA SIMPLES, EXTERNA, COM ÁREA LÍQUIDA MAIOR OU IGUAL A 6 M², COM VÃO. AF_03/2024</v>
      </c>
      <c r="D144" s="620" t="str">
        <f>IF(A144="","",IFERROR(VLOOKUP(A144,'SINAPI12-24'!$A$3:$G$12673,3,FALSE),VLOOKUP(A144,'MAPA DE COTAÇÃO'!$B$12:$H$14,13,FALSE)))</f>
        <v>M2</v>
      </c>
      <c r="E144" s="645">
        <v>0.54949999999999999</v>
      </c>
      <c r="F144" s="689">
        <f>IF(A144="","",IFERROR(VLOOKUP(A144,'SINAPI12-24'!$A$3:$G$12673,5,FALSE),VLOOKUP(A144,'MAPA DE COTAÇÃO'!$B$12:$I$14,13,FALSE)))</f>
        <v>125.95</v>
      </c>
      <c r="G144" s="764">
        <f t="shared" si="17"/>
        <v>69.209999999999994</v>
      </c>
    </row>
    <row r="145" spans="1:7" ht="30">
      <c r="A145" s="810">
        <v>11587</v>
      </c>
      <c r="B145" s="627" t="s">
        <v>15</v>
      </c>
      <c r="C145" s="770" t="str">
        <f>IF(A145="","",IFERROR(VLOOKUP(A145,'SINAPI12-24'!$A$3:$G$12673,2,FALSE),VLOOKUP(A145,'MAPA DE COTAÇÃO'!$B$12:$H$14,3,FALSE)))</f>
        <v xml:space="preserve">FORRO DE PVC LISO, BRANCO, REGUA DE 10 CM, ESPESSURA APROXIMADA DE 8 MM (COM COLOCACAO / SEM ESTRUTURA METALICA)                                                                                                                                                                                                                                                                                                                                                                                          </v>
      </c>
      <c r="D145" s="627" t="str">
        <f>IF(A145="","",IFERROR(VLOOKUP(A145,'SINAPI12-24'!$A$3:$G$12673,3,FALSE),VLOOKUP(A145,'MAPA DE COTAÇÃO'!$B$12:$H$14,13,FALSE)))</f>
        <v xml:space="preserve">M2    </v>
      </c>
      <c r="E145" s="646">
        <v>1</v>
      </c>
      <c r="F145" s="772">
        <f>IF(A145="","",IFERROR(VLOOKUP(A145,'SINAPI12-24'!$A$3:$G$12673,5,FALSE),VLOOKUP(A145,'MAPA DE COTAÇÃO'!$B$12:$I$14,13,FALSE)))</f>
        <v>82.96</v>
      </c>
      <c r="G145" s="773">
        <f t="shared" si="17"/>
        <v>82.96</v>
      </c>
    </row>
    <row r="146" spans="1:7">
      <c r="A146"/>
      <c r="B146"/>
      <c r="C146"/>
      <c r="D146"/>
      <c r="E146"/>
      <c r="F146"/>
      <c r="G146"/>
    </row>
    <row r="147" spans="1:7" ht="45" customHeight="1">
      <c r="A147" s="774" t="s">
        <v>86</v>
      </c>
      <c r="B147" s="754"/>
      <c r="C147" s="803" t="s">
        <v>13843</v>
      </c>
      <c r="D147" s="690" t="s">
        <v>68</v>
      </c>
      <c r="E147" s="776">
        <v>1</v>
      </c>
      <c r="F147" s="777">
        <f>SUM(G148:G218)</f>
        <v>958.68000000000006</v>
      </c>
      <c r="G147" s="778">
        <f>ROUND(F147*E147,2)</f>
        <v>958.68</v>
      </c>
    </row>
    <row r="148" spans="1:7">
      <c r="A148" s="667">
        <v>95240</v>
      </c>
      <c r="B148" s="657" t="s">
        <v>15</v>
      </c>
      <c r="C148" s="757" t="str">
        <f>IF(A148="","",IFERROR(VLOOKUP(A148,'SINAPI12-24'!$A$3:$G$12673,2,FALSE),VLOOKUP(A148,'MAPA DE COTAÇÃO'!$B$12:$H$14,3,FALSE)))</f>
        <v>LASTRO DE CONCRETO MAGRO, APLICADO EM PISOS, LAJES SOBRE SOLO OU RADIERS, ESPESSURA DE 3 CM. AF_01/2024</v>
      </c>
      <c r="D148" s="657" t="str">
        <f>IF(A148="","",IFERROR(VLOOKUP(A148,'SINAPI12-24'!$A$3:$G$12673,3,FALSE),VLOOKUP(A148,'MAPA DE COTAÇÃO'!$B$12:$H$14,13,FALSE)))</f>
        <v>M2</v>
      </c>
      <c r="E148" s="658">
        <v>5.4000000000000003E-3</v>
      </c>
      <c r="F148" s="759">
        <f>IF(A148="","",IFERROR(VLOOKUP(A148,'SINAPI12-24'!$A$3:$G$12673,5,FALSE),VLOOKUP(A148,'MAPA DE COTAÇÃO'!$B$12:$I$14,13,FALSE)))</f>
        <v>20.53</v>
      </c>
      <c r="G148" s="760">
        <f>ROUND(F148*E148,2)</f>
        <v>0.11</v>
      </c>
    </row>
    <row r="149" spans="1:7">
      <c r="A149" s="687">
        <v>93382</v>
      </c>
      <c r="B149" s="620" t="s">
        <v>15</v>
      </c>
      <c r="C149" s="762" t="str">
        <f>IF(A149="","",IFERROR(VLOOKUP(A149,'SINAPI12-24'!$A$3:$G$12673,2,FALSE),VLOOKUP(A149,'MAPA DE COTAÇÃO'!$B$12:$H$14,3,FALSE)))</f>
        <v>REATERRO MANUAL DE VALAS, COM COMPACTADOR DE SOLOS DE PERCUSSÃO. AF_08/2023</v>
      </c>
      <c r="D149" s="620" t="str">
        <f>IF(A149="","",IFERROR(VLOOKUP(A149,'SINAPI12-24'!$A$3:$G$12673,3,FALSE),VLOOKUP(A149,'MAPA DE COTAÇÃO'!$B$12:$H$14,13,FALSE)))</f>
        <v>M3</v>
      </c>
      <c r="E149" s="645">
        <v>6.0000000000000001E-3</v>
      </c>
      <c r="F149" s="689">
        <f>IF(A149="","",IFERROR(VLOOKUP(A149,'SINAPI12-24'!$A$3:$G$12673,5,FALSE),VLOOKUP(A149,'MAPA DE COTAÇÃO'!$B$12:$I$14,13,FALSE)))</f>
        <v>21.69</v>
      </c>
      <c r="G149" s="764">
        <f t="shared" ref="G149:G157" si="18">ROUND(F149*E149,2)</f>
        <v>0.13</v>
      </c>
    </row>
    <row r="150" spans="1:7" ht="30">
      <c r="A150" s="687">
        <v>89731</v>
      </c>
      <c r="B150" s="620" t="s">
        <v>15</v>
      </c>
      <c r="C150" s="762" t="str">
        <f>IF(A150="","",IFERROR(VLOOKUP(A150,'SINAPI12-24'!$A$3:$G$12673,2,FALSE),VLOOKUP(A150,'MAPA DE COTAÇÃO'!$B$12:$H$14,3,FALSE)))</f>
        <v>JOELHO 90 GRAUS, PVC, SERIE NORMAL, ESGOTO PREDIAL, DN 50 MM, JUNTA ELÁSTICA, FORNECIDO E INSTALADO EM RAMAL DE DESCARGA OU RAMAL DE ESGOTO SANITÁRIO. AF_08/2022</v>
      </c>
      <c r="D150" s="620" t="str">
        <f>IF(A150="","",IFERROR(VLOOKUP(A150,'SINAPI12-24'!$A$3:$G$12673,3,FALSE),VLOOKUP(A150,'MAPA DE COTAÇÃO'!$B$12:$H$14,13,FALSE)))</f>
        <v>UN</v>
      </c>
      <c r="E150" s="645">
        <v>1.9300000000000001E-2</v>
      </c>
      <c r="F150" s="689">
        <f>IF(A150="","",IFERROR(VLOOKUP(A150,'SINAPI12-24'!$A$3:$G$12673,5,FALSE),VLOOKUP(A150,'MAPA DE COTAÇÃO'!$B$12:$I$14,13,FALSE)))</f>
        <v>14.05</v>
      </c>
      <c r="G150" s="764">
        <f t="shared" si="18"/>
        <v>0.27</v>
      </c>
    </row>
    <row r="151" spans="1:7" ht="30">
      <c r="A151" s="687">
        <v>89726</v>
      </c>
      <c r="B151" s="620" t="s">
        <v>15</v>
      </c>
      <c r="C151" s="762" t="str">
        <f>IF(A151="","",IFERROR(VLOOKUP(A151,'SINAPI12-24'!$A$3:$G$12673,2,FALSE),VLOOKUP(A151,'MAPA DE COTAÇÃO'!$B$12:$H$14,3,FALSE)))</f>
        <v>JOELHO 45 GRAUS, PVC, SERIE NORMAL, ESGOTO PREDIAL, DN 40 MM, JUNTA SOLDÁVEL, FORNECIDO E INSTALADO EM RAMAL DE DESCARGA OU RAMAL DE ESGOTO SANITÁRIO. AF_08/2022</v>
      </c>
      <c r="D151" s="620" t="str">
        <f>IF(A151="","",IFERROR(VLOOKUP(A151,'SINAPI12-24'!$A$3:$G$12673,3,FALSE),VLOOKUP(A151,'MAPA DE COTAÇÃO'!$B$12:$H$14,13,FALSE)))</f>
        <v>UN</v>
      </c>
      <c r="E151" s="645">
        <v>5.7799999999999997E-2</v>
      </c>
      <c r="F151" s="689">
        <f>IF(A151="","",IFERROR(VLOOKUP(A151,'SINAPI12-24'!$A$3:$G$12673,5,FALSE),VLOOKUP(A151,'MAPA DE COTAÇÃO'!$B$12:$I$14,13,FALSE)))</f>
        <v>9.69</v>
      </c>
      <c r="G151" s="764">
        <f t="shared" si="18"/>
        <v>0.56000000000000005</v>
      </c>
    </row>
    <row r="152" spans="1:7" ht="30">
      <c r="A152" s="687">
        <v>90443</v>
      </c>
      <c r="B152" s="620" t="s">
        <v>15</v>
      </c>
      <c r="C152" s="762" t="str">
        <f>IF(A152="","",IFERROR(VLOOKUP(A152,'SINAPI12-24'!$A$3:$G$12673,2,FALSE),VLOOKUP(A152,'MAPA DE COTAÇÃO'!$B$12:$H$14,3,FALSE)))</f>
        <v>RASGO LINEAR MANUAL EM ALVENARIA, PARA RAMAIS/ DISTRIBUIÇÃO DE INSTALAÇÕES HIDRÁULICAS, DIÂMETROS MENORES OU IGUAIS A 40 MM. AF_09/2023</v>
      </c>
      <c r="D152" s="620" t="str">
        <f>IF(A152="","",IFERROR(VLOOKUP(A152,'SINAPI12-24'!$A$3:$G$12673,3,FALSE),VLOOKUP(A152,'MAPA DE COTAÇÃO'!$B$12:$H$14,13,FALSE)))</f>
        <v>M</v>
      </c>
      <c r="E152" s="645">
        <v>0.1002</v>
      </c>
      <c r="F152" s="689">
        <f>IF(A152="","",IFERROR(VLOOKUP(A152,'SINAPI12-24'!$A$3:$G$12673,5,FALSE),VLOOKUP(A152,'MAPA DE COTAÇÃO'!$B$12:$I$14,13,FALSE)))</f>
        <v>6.59</v>
      </c>
      <c r="G152" s="764">
        <f t="shared" si="18"/>
        <v>0.66</v>
      </c>
    </row>
    <row r="153" spans="1:7">
      <c r="A153" s="687">
        <v>103782</v>
      </c>
      <c r="B153" s="620" t="s">
        <v>15</v>
      </c>
      <c r="C153" s="762" t="str">
        <f>IF(A153="","",IFERROR(VLOOKUP(A153,'SINAPI12-24'!$A$3:$G$12673,2,FALSE),VLOOKUP(A153,'MAPA DE COTAÇÃO'!$B$12:$H$14,3,FALSE)))</f>
        <v>LUMINÁRIA TIPO PLAFON CIRCULAR, DE SOBREPOR, COM LED DE 12/13 W - FORNECIMENTO E INSTALAÇÃO. AF_09/2024</v>
      </c>
      <c r="D153" s="620" t="str">
        <f>IF(A153="","",IFERROR(VLOOKUP(A153,'SINAPI12-24'!$A$3:$G$12673,3,FALSE),VLOOKUP(A153,'MAPA DE COTAÇÃO'!$B$12:$H$14,13,FALSE)))</f>
        <v>UN</v>
      </c>
      <c r="E153" s="645">
        <v>3.85E-2</v>
      </c>
      <c r="F153" s="689">
        <f>IF(A153="","",IFERROR(VLOOKUP(A153,'SINAPI12-24'!$A$3:$G$12673,5,FALSE),VLOOKUP(A153,'MAPA DE COTAÇÃO'!$B$12:$I$14,13,FALSE)))</f>
        <v>23.67</v>
      </c>
      <c r="G153" s="764">
        <f t="shared" si="18"/>
        <v>0.91</v>
      </c>
    </row>
    <row r="154" spans="1:7" ht="30">
      <c r="A154" s="687">
        <v>89724</v>
      </c>
      <c r="B154" s="620" t="s">
        <v>15</v>
      </c>
      <c r="C154" s="762" t="str">
        <f>IF(A154="","",IFERROR(VLOOKUP(A154,'SINAPI12-24'!$A$3:$G$12673,2,FALSE),VLOOKUP(A154,'MAPA DE COTAÇÃO'!$B$12:$H$14,3,FALSE)))</f>
        <v>JOELHO 90 GRAUS, PVC, SERIE NORMAL, ESGOTO PREDIAL, DN 40 MM, JUNTA SOLDÁVEL, FORNECIDO E INSTALADO EM RAMAL DE DESCARGA OU RAMAL DE ESGOTO SANITÁRIO. AF_08/2022</v>
      </c>
      <c r="D154" s="620" t="str">
        <f>IF(A154="","",IFERROR(VLOOKUP(A154,'SINAPI12-24'!$A$3:$G$12673,3,FALSE),VLOOKUP(A154,'MAPA DE COTAÇÃO'!$B$12:$H$14,13,FALSE)))</f>
        <v>UN</v>
      </c>
      <c r="E154" s="645">
        <v>7.7100000000000002E-2</v>
      </c>
      <c r="F154" s="689">
        <f>IF(A154="","",IFERROR(VLOOKUP(A154,'SINAPI12-24'!$A$3:$G$12673,5,FALSE),VLOOKUP(A154,'MAPA DE COTAÇÃO'!$B$12:$I$14,13,FALSE)))</f>
        <v>9.4600000000000009</v>
      </c>
      <c r="G154" s="764">
        <f t="shared" si="18"/>
        <v>0.73</v>
      </c>
    </row>
    <row r="155" spans="1:7" ht="30">
      <c r="A155" s="687">
        <v>91945</v>
      </c>
      <c r="B155" s="620" t="s">
        <v>15</v>
      </c>
      <c r="C155" s="762" t="str">
        <f>IF(A155="","",IFERROR(VLOOKUP(A155,'SINAPI12-24'!$A$3:$G$12673,2,FALSE),VLOOKUP(A155,'MAPA DE COTAÇÃO'!$B$12:$H$14,3,FALSE)))</f>
        <v>SUPORTE PARAFUSADO COM PLACA DE ENCAIXE 4" X 2" ALTO (2,00 M DO PISO) PARA PONTO ELÉTRICO - FORNECIMENTO E INSTALAÇÃO. AF_03/2023</v>
      </c>
      <c r="D155" s="620" t="str">
        <f>IF(A155="","",IFERROR(VLOOKUP(A155,'SINAPI12-24'!$A$3:$G$12673,3,FALSE),VLOOKUP(A155,'MAPA DE COTAÇÃO'!$B$12:$H$14,13,FALSE)))</f>
        <v>UN</v>
      </c>
      <c r="E155" s="645">
        <v>5.7799999999999997E-2</v>
      </c>
      <c r="F155" s="689">
        <f>IF(A155="","",IFERROR(VLOOKUP(A155,'SINAPI12-24'!$A$3:$G$12673,5,FALSE),VLOOKUP(A155,'MAPA DE COTAÇÃO'!$B$12:$I$14,13,FALSE)))</f>
        <v>12.48</v>
      </c>
      <c r="G155" s="764">
        <f t="shared" si="18"/>
        <v>0.72</v>
      </c>
    </row>
    <row r="156" spans="1:7" ht="45" customHeight="1">
      <c r="A156" s="687">
        <v>103782</v>
      </c>
      <c r="B156" s="620" t="s">
        <v>15</v>
      </c>
      <c r="C156" s="762" t="str">
        <f>IF(A156="","",IFERROR(VLOOKUP(A156,'SINAPI12-24'!$A$3:$G$12673,2,FALSE),VLOOKUP(A156,'MAPA DE COTAÇÃO'!$B$12:$H$14,3,FALSE)))</f>
        <v>LUMINÁRIA TIPO PLAFON CIRCULAR, DE SOBREPOR, COM LED DE 12/13 W - FORNECIMENTO E INSTALAÇÃO. AF_09/2024</v>
      </c>
      <c r="D156" s="620" t="str">
        <f>IF(A156="","",IFERROR(VLOOKUP(A156,'SINAPI12-24'!$A$3:$G$12673,3,FALSE),VLOOKUP(A156,'MAPA DE COTAÇÃO'!$B$12:$H$14,13,FALSE)))</f>
        <v>UN</v>
      </c>
      <c r="E156" s="645">
        <v>3.85E-2</v>
      </c>
      <c r="F156" s="689">
        <f>IF(A156="","",IFERROR(VLOOKUP(A156,'SINAPI12-24'!$A$3:$G$12673,5,FALSE),VLOOKUP(A156,'MAPA DE COTAÇÃO'!$B$12:$I$14,13,FALSE)))</f>
        <v>23.67</v>
      </c>
      <c r="G156" s="764">
        <f t="shared" si="18"/>
        <v>0.91</v>
      </c>
    </row>
    <row r="157" spans="1:7">
      <c r="A157" s="687">
        <v>100556</v>
      </c>
      <c r="B157" s="766" t="s">
        <v>15</v>
      </c>
      <c r="C157" s="762" t="str">
        <f>IF(A157="","",IFERROR(VLOOKUP(A157,'SINAPI12-24'!$A$3:$G$12673,2,FALSE),VLOOKUP(A157,'MAPA DE COTAÇÃO'!$B$12:$H$14,3,FALSE)))</f>
        <v>CAIXA DE PASSAGEM PARA TELEFONE 15X15X10CM (SOBREPOR), FORNECIMENTO E INSTALACAO. AF_11/2019</v>
      </c>
      <c r="D157" s="620" t="str">
        <f>IF(A157="","",IFERROR(VLOOKUP(A157,'SINAPI12-24'!$A$3:$G$12673,3,FALSE),VLOOKUP(A157,'MAPA DE COTAÇÃO'!$B$12:$H$14,13,FALSE)))</f>
        <v>UN</v>
      </c>
      <c r="E157" s="645">
        <v>1.9300000000000001E-2</v>
      </c>
      <c r="F157" s="689">
        <f>IF(A157="","",IFERROR(VLOOKUP(A157,'SINAPI12-24'!$A$3:$G$12673,5,FALSE),VLOOKUP(A157,'MAPA DE COTAÇÃO'!$B$12:$I$14,13,FALSE)))</f>
        <v>41.64</v>
      </c>
      <c r="G157" s="764">
        <f t="shared" si="18"/>
        <v>0.8</v>
      </c>
    </row>
    <row r="158" spans="1:7" ht="30">
      <c r="A158" s="687">
        <v>87548</v>
      </c>
      <c r="B158" s="620" t="s">
        <v>15</v>
      </c>
      <c r="C158" s="762" t="str">
        <f>IF(A158="","",IFERROR(VLOOKUP(A158,'SINAPI12-24'!$A$3:$G$12673,2,FALSE),VLOOKUP(A158,'MAPA DE COTAÇÃO'!$B$12:$H$14,3,FALSE)))</f>
        <v>MASSA ÚNICA, EM ARGAMASSA TRAÇO 1:2:8, PREPARO MANUAL, APLICADA MANUALMENTE EM PAREDES INTERNAS DE AMBIENTES COM ÁREA ENTRE 5M² E 10M², E = 10MM, COM TALISCAS. AF_03/2024</v>
      </c>
      <c r="D158" s="620" t="str">
        <f>IF(A158="","",IFERROR(VLOOKUP(A158,'SINAPI12-24'!$A$3:$G$12673,3,FALSE),VLOOKUP(A158,'MAPA DE COTAÇÃO'!$B$12:$H$14,13,FALSE)))</f>
        <v>M2</v>
      </c>
      <c r="E158" s="645">
        <v>3.85E-2</v>
      </c>
      <c r="F158" s="689">
        <f>IF(A158="","",IFERROR(VLOOKUP(A158,'SINAPI12-24'!$A$3:$G$12673,5,FALSE),VLOOKUP(A158,'MAPA DE COTAÇÃO'!$B$12:$I$14,13,FALSE)))</f>
        <v>25.81</v>
      </c>
      <c r="G158" s="764">
        <f>ROUND(F158*E158,2)</f>
        <v>0.99</v>
      </c>
    </row>
    <row r="159" spans="1:7" ht="30">
      <c r="A159" s="687">
        <v>89784</v>
      </c>
      <c r="B159" s="620" t="s">
        <v>15</v>
      </c>
      <c r="C159" s="762" t="str">
        <f>IF(A159="","",IFERROR(VLOOKUP(A159,'SINAPI12-24'!$A$3:$G$12673,2,FALSE),VLOOKUP(A159,'MAPA DE COTAÇÃO'!$B$12:$H$14,3,FALSE)))</f>
        <v>TE, PVC, SERIE NORMAL, ESGOTO PREDIAL, DN 50 X 50 MM, JUNTA ELÁSTICA, FORNECIDO E INSTALADO EM RAMAL DE DESCARGA OU RAMAL DE ESGOTO SANITÁRIO. AF_08/2022</v>
      </c>
      <c r="D159" s="620" t="str">
        <f>IF(A159="","",IFERROR(VLOOKUP(A159,'SINAPI12-24'!$A$3:$G$12673,3,FALSE),VLOOKUP(A159,'MAPA DE COTAÇÃO'!$B$12:$H$14,13,FALSE)))</f>
        <v>UN</v>
      </c>
      <c r="E159" s="645">
        <v>5.7799999999999997E-2</v>
      </c>
      <c r="F159" s="689">
        <f>IF(A159="","",IFERROR(VLOOKUP(A159,'SINAPI12-24'!$A$3:$G$12673,5,FALSE),VLOOKUP(A159,'MAPA DE COTAÇÃO'!$B$12:$I$14,13,FALSE)))</f>
        <v>23.07</v>
      </c>
      <c r="G159" s="764">
        <f t="shared" ref="G159:G161" si="19">ROUND(F159*E159,2)</f>
        <v>1.33</v>
      </c>
    </row>
    <row r="160" spans="1:7" ht="30">
      <c r="A160" s="687">
        <v>90466</v>
      </c>
      <c r="B160" s="620" t="s">
        <v>15</v>
      </c>
      <c r="C160" s="762" t="str">
        <f>IF(A160="","",IFERROR(VLOOKUP(A160,'SINAPI12-24'!$A$3:$G$12673,2,FALSE),VLOOKUP(A160,'MAPA DE COTAÇÃO'!$B$12:$H$14,3,FALSE)))</f>
        <v>CHUMBAMENTO LINEAR EM ALVENARIA PARA RAMAIS/DISTRIBUIÇÃO DE INSTALAÇÕES HIDRÁULICAS COM DIÂMETROS MENORES OU IGUAIS A 40 MM. AF_09/2023</v>
      </c>
      <c r="D160" s="620" t="str">
        <f>IF(A160="","",IFERROR(VLOOKUP(A160,'SINAPI12-24'!$A$3:$G$12673,3,FALSE),VLOOKUP(A160,'MAPA DE COTAÇÃO'!$B$12:$H$14,13,FALSE)))</f>
        <v>M</v>
      </c>
      <c r="E160" s="645">
        <v>0.1002</v>
      </c>
      <c r="F160" s="689">
        <f>IF(A160="","",IFERROR(VLOOKUP(A160,'SINAPI12-24'!$A$3:$G$12673,5,FALSE),VLOOKUP(A160,'MAPA DE COTAÇÃO'!$B$12:$I$14,13,FALSE)))</f>
        <v>13.69</v>
      </c>
      <c r="G160" s="764">
        <f t="shared" si="19"/>
        <v>1.37</v>
      </c>
    </row>
    <row r="161" spans="1:7" ht="30">
      <c r="A161" s="687">
        <v>89482</v>
      </c>
      <c r="B161" s="620" t="s">
        <v>15</v>
      </c>
      <c r="C161" s="762" t="str">
        <f>IF(A161="","",IFERROR(VLOOKUP(A161,'SINAPI12-24'!$A$3:$G$12673,2,FALSE),VLOOKUP(A161,'MAPA DE COTAÇÃO'!$B$12:$H$14,3,FALSE)))</f>
        <v>CAIXA SIFONADA, PVC, DN 100 X 100 X 50 MM, FORNECIDA E INSTALADA EM RAMAIS DE ENCAMINHAMENTO DE ÁGUA PLUVIAL. AF_06/2022</v>
      </c>
      <c r="D161" s="620" t="str">
        <f>IF(A161="","",IFERROR(VLOOKUP(A161,'SINAPI12-24'!$A$3:$G$12673,3,FALSE),VLOOKUP(A161,'MAPA DE COTAÇÃO'!$B$12:$H$14,13,FALSE)))</f>
        <v>UN</v>
      </c>
      <c r="E161" s="645">
        <v>3.85E-2</v>
      </c>
      <c r="F161" s="689">
        <f>IF(A161="","",IFERROR(VLOOKUP(A161,'SINAPI12-24'!$A$3:$G$12673,5,FALSE),VLOOKUP(A161,'MAPA DE COTAÇÃO'!$B$12:$I$14,13,FALSE)))</f>
        <v>38.08</v>
      </c>
      <c r="G161" s="764">
        <f t="shared" si="19"/>
        <v>1.47</v>
      </c>
    </row>
    <row r="162" spans="1:7" ht="30">
      <c r="A162" s="687">
        <v>89796</v>
      </c>
      <c r="B162" s="620" t="s">
        <v>15</v>
      </c>
      <c r="C162" s="762" t="str">
        <f>IF(A162="","",IFERROR(VLOOKUP(A162,'SINAPI12-24'!$A$3:$G$12673,2,FALSE),VLOOKUP(A162,'MAPA DE COTAÇÃO'!$B$12:$H$14,3,FALSE)))</f>
        <v>TE, PVC, SERIE NORMAL, ESGOTO PREDIAL, DN 100 X 100 MM, JUNTA ELÁSTICA, FORNECIDO E INSTALADO EM RAMAL DE DESCARGA OU RAMAL DE ESGOTO SANITÁRIO. AF_08/2022</v>
      </c>
      <c r="D162" s="620" t="str">
        <f>IF(A162="","",IFERROR(VLOOKUP(A162,'SINAPI12-24'!$A$3:$G$12673,3,FALSE),VLOOKUP(A162,'MAPA DE COTAÇÃO'!$B$12:$H$14,13,FALSE)))</f>
        <v>UN</v>
      </c>
      <c r="E162" s="645">
        <v>3.85E-2</v>
      </c>
      <c r="F162" s="689">
        <f>IF(A162="","",IFERROR(VLOOKUP(A162,'SINAPI12-24'!$A$3:$G$12673,5,FALSE),VLOOKUP(A162,'MAPA DE COTAÇÃO'!$B$12:$I$14,13,FALSE)))</f>
        <v>41.98</v>
      </c>
      <c r="G162" s="764">
        <f>ROUND(F162*E162,2)</f>
        <v>1.62</v>
      </c>
    </row>
    <row r="163" spans="1:7">
      <c r="A163" s="687">
        <v>93358</v>
      </c>
      <c r="B163" s="620" t="s">
        <v>15</v>
      </c>
      <c r="C163" s="762" t="str">
        <f>IF(A163="","",IFERROR(VLOOKUP(A163,'SINAPI12-24'!$A$3:$G$12673,2,FALSE),VLOOKUP(A163,'MAPA DE COTAÇÃO'!$B$12:$H$14,3,FALSE)))</f>
        <v>ESCAVAÇÃO MANUAL DE VALA. AF_09/2024</v>
      </c>
      <c r="D163" s="620" t="str">
        <f>IF(A163="","",IFERROR(VLOOKUP(A163,'SINAPI12-24'!$A$3:$G$12673,3,FALSE),VLOOKUP(A163,'MAPA DE COTAÇÃO'!$B$12:$H$14,13,FALSE)))</f>
        <v>M3</v>
      </c>
      <c r="E163" s="645">
        <v>2.3300000000000001E-2</v>
      </c>
      <c r="F163" s="689">
        <f>IF(A163="","",IFERROR(VLOOKUP(A163,'SINAPI12-24'!$A$3:$G$12673,5,FALSE),VLOOKUP(A163,'MAPA DE COTAÇÃO'!$B$12:$I$14,13,FALSE)))</f>
        <v>72.540000000000006</v>
      </c>
      <c r="G163" s="764">
        <f t="shared" ref="G163:G174" si="20">ROUND(F163*E163,2)</f>
        <v>1.69</v>
      </c>
    </row>
    <row r="164" spans="1:7" ht="42.75" customHeight="1">
      <c r="A164" s="687">
        <v>103782</v>
      </c>
      <c r="B164" s="620" t="s">
        <v>15</v>
      </c>
      <c r="C164" s="762" t="str">
        <f>IF(A164="","",IFERROR(VLOOKUP(A164,'SINAPI12-24'!$A$3:$G$12673,2,FALSE),VLOOKUP(A164,'MAPA DE COTAÇÃO'!$B$12:$H$14,3,FALSE)))</f>
        <v>LUMINÁRIA TIPO PLAFON CIRCULAR, DE SOBREPOR, COM LED DE 12/13 W - FORNECIMENTO E INSTALAÇÃO. AF_09/2024</v>
      </c>
      <c r="D164" s="620" t="str">
        <f>IF(A164="","",IFERROR(VLOOKUP(A164,'SINAPI12-24'!$A$3:$G$12673,3,FALSE),VLOOKUP(A164,'MAPA DE COTAÇÃO'!$B$12:$H$14,13,FALSE)))</f>
        <v>UN</v>
      </c>
      <c r="E164" s="645">
        <v>7.7100000000000002E-2</v>
      </c>
      <c r="F164" s="689">
        <f>IF(A164="","",IFERROR(VLOOKUP(A164,'SINAPI12-24'!$A$3:$G$12673,5,FALSE),VLOOKUP(A164,'MAPA DE COTAÇÃO'!$B$12:$I$14,13,FALSE)))</f>
        <v>23.67</v>
      </c>
      <c r="G164" s="764">
        <f t="shared" si="20"/>
        <v>1.82</v>
      </c>
    </row>
    <row r="165" spans="1:7" ht="45">
      <c r="A165" s="687">
        <v>100665</v>
      </c>
      <c r="B165" s="620" t="s">
        <v>15</v>
      </c>
      <c r="C165" s="762" t="str">
        <f>IF(A165="","",IFERROR(VLOOKUP(A165,'SINAPI12-24'!$A$3:$G$12673,2,FALSE),VLOOKUP(A165,'MAPA DE COTAÇÃO'!$B$12:$H$14,3,FALSE)))</f>
        <v>JANELA DE MADEIRA (CEDRINHO/ANGELIM OU EQUIV.) DE ABRIR COM 4 FOLHAS (2 VENEZIANAS E 2 GUILHOTINAS), COM BATENTE, ALIZAR E FERRAGENS, EXCLUSIVE VIDROS, ACABAMENTO E CONTRAMARCO, FIXAÇÃO C/ PARAFUSO E ESPUMA - FORNECIMENTO E INSTALAÇÃO. AF_11/2024</v>
      </c>
      <c r="D165" s="620" t="str">
        <f>IF(A165="","",IFERROR(VLOOKUP(A165,'SINAPI12-24'!$A$3:$G$12673,3,FALSE),VLOOKUP(A165,'MAPA DE COTAÇÃO'!$B$12:$H$14,13,FALSE)))</f>
        <v>M2</v>
      </c>
      <c r="E165" s="645">
        <v>9.64E-2</v>
      </c>
      <c r="F165" s="689">
        <f>IF(A165="","",IFERROR(VLOOKUP(A165,'SINAPI12-24'!$A$3:$G$12673,5,FALSE),VLOOKUP(A165,'MAPA DE COTAÇÃO'!$B$12:$I$14,13,FALSE)))</f>
        <v>771.94</v>
      </c>
      <c r="G165" s="764">
        <f t="shared" si="20"/>
        <v>74.42</v>
      </c>
    </row>
    <row r="166" spans="1:7" ht="30">
      <c r="A166" s="687">
        <v>91928</v>
      </c>
      <c r="B166" s="620" t="s">
        <v>15</v>
      </c>
      <c r="C166" s="762" t="str">
        <f>IF(A166="","",IFERROR(VLOOKUP(A166,'SINAPI12-24'!$A$3:$G$12673,2,FALSE),VLOOKUP(A166,'MAPA DE COTAÇÃO'!$B$12:$H$14,3,FALSE)))</f>
        <v>CABO DE COBRE FLEXÍVEL ISOLADO, 4 MM², ANTI-CHAMA 450/750 V, PARA CIRCUITOS TERMINAIS - FORNECIMENTO E INSTALAÇÃO. AF_03/2023</v>
      </c>
      <c r="D166" s="620" t="str">
        <f>IF(A166="","",IFERROR(VLOOKUP(A166,'SINAPI12-24'!$A$3:$G$12673,3,FALSE),VLOOKUP(A166,'MAPA DE COTAÇÃO'!$B$12:$H$14,13,FALSE)))</f>
        <v>M</v>
      </c>
      <c r="E166" s="645">
        <v>2.0234999999999999</v>
      </c>
      <c r="F166" s="689">
        <f>IF(A166="","",IFERROR(VLOOKUP(A166,'SINAPI12-24'!$A$3:$G$12673,5,FALSE),VLOOKUP(A166,'MAPA DE COTAÇÃO'!$B$12:$I$14,13,FALSE)))</f>
        <v>6.81</v>
      </c>
      <c r="G166" s="764">
        <f t="shared" si="20"/>
        <v>13.78</v>
      </c>
    </row>
    <row r="167" spans="1:7" ht="30">
      <c r="A167" s="687">
        <v>91926</v>
      </c>
      <c r="B167" s="620" t="s">
        <v>15</v>
      </c>
      <c r="C167" s="762" t="str">
        <f>IF(A167="","",IFERROR(VLOOKUP(A167,'SINAPI12-24'!$A$3:$G$12673,2,FALSE),VLOOKUP(A167,'MAPA DE COTAÇÃO'!$B$12:$H$14,3,FALSE)))</f>
        <v>CABO DE COBRE FLEXÍVEL ISOLADO, 2,5 MM², ANTI-CHAMA 450/750 V, PARA CIRCUITOS TERMINAIS - FORNECIMENTO E INSTALAÇÃO. AF_03/2023</v>
      </c>
      <c r="D167" s="620" t="str">
        <f>IF(A167="","",IFERROR(VLOOKUP(A167,'SINAPI12-24'!$A$3:$G$12673,3,FALSE),VLOOKUP(A167,'MAPA DE COTAÇÃO'!$B$12:$H$14,13,FALSE)))</f>
        <v>M</v>
      </c>
      <c r="E167" s="645">
        <v>3.4689000000000001</v>
      </c>
      <c r="F167" s="689">
        <f>IF(A167="","",IFERROR(VLOOKUP(A167,'SINAPI12-24'!$A$3:$G$12673,5,FALSE),VLOOKUP(A167,'MAPA DE COTAÇÃO'!$B$12:$I$14,13,FALSE)))</f>
        <v>4.3499999999999996</v>
      </c>
      <c r="G167" s="764">
        <f t="shared" si="20"/>
        <v>15.09</v>
      </c>
    </row>
    <row r="168" spans="1:7" ht="30">
      <c r="A168" s="687">
        <v>90820</v>
      </c>
      <c r="B168" s="620" t="s">
        <v>15</v>
      </c>
      <c r="C168" s="762" t="str">
        <f>IF(A168="","",IFERROR(VLOOKUP(A168,'SINAPI12-24'!$A$3:$G$12673,2,FALSE),VLOOKUP(A168,'MAPA DE COTAÇÃO'!$B$12:$H$14,3,FALSE)))</f>
        <v>PORTA DE MADEIRA PARA PINTURA, SEMI-OCA (LEVE OU MÉDIA), 60X210CM, ESPESSURA DE 3,5CM, INCLUSO DOBRADIÇAS - FORNECIMENTO E INSTALAÇÃO. AF_12/2019</v>
      </c>
      <c r="D168" s="620" t="str">
        <f>IF(A168="","",IFERROR(VLOOKUP(A168,'SINAPI12-24'!$A$3:$G$12673,3,FALSE),VLOOKUP(A168,'MAPA DE COTAÇÃO'!$B$12:$H$14,13,FALSE)))</f>
        <v>UN</v>
      </c>
      <c r="E168" s="645">
        <v>3.85E-2</v>
      </c>
      <c r="F168" s="689">
        <f>IF(A168="","",IFERROR(VLOOKUP(A168,'SINAPI12-24'!$A$3:$G$12673,5,FALSE),VLOOKUP(A168,'MAPA DE COTAÇÃO'!$B$12:$I$14,13,FALSE)))</f>
        <v>332.42</v>
      </c>
      <c r="G168" s="764">
        <f t="shared" si="20"/>
        <v>12.8</v>
      </c>
    </row>
    <row r="169" spans="1:7" ht="47.25" customHeight="1">
      <c r="A169" s="687">
        <v>86888</v>
      </c>
      <c r="B169" s="620" t="s">
        <v>15</v>
      </c>
      <c r="C169" s="762" t="str">
        <f>IF(A169="","",IFERROR(VLOOKUP(A169,'SINAPI12-24'!$A$3:$G$12673,2,FALSE),VLOOKUP(A169,'MAPA DE COTAÇÃO'!$B$12:$H$14,3,FALSE)))</f>
        <v>VASO SANITÁRIO SIFONADO COM CAIXA ACOPLADA LOUÇA BRANCA - FORNECIMENTO E INSTALAÇÃO. AF_01/2020</v>
      </c>
      <c r="D169" s="620" t="str">
        <f>IF(A169="","",IFERROR(VLOOKUP(A169,'SINAPI12-24'!$A$3:$G$12673,3,FALSE),VLOOKUP(A169,'MAPA DE COTAÇÃO'!$B$12:$H$14,13,FALSE)))</f>
        <v>UN</v>
      </c>
      <c r="E169" s="645">
        <v>3.85E-2</v>
      </c>
      <c r="F169" s="689">
        <f>IF(A169="","",IFERROR(VLOOKUP(A169,'SINAPI12-24'!$A$3:$G$12673,5,FALSE),VLOOKUP(A169,'MAPA DE COTAÇÃO'!$B$12:$I$14,13,FALSE)))</f>
        <v>486.71</v>
      </c>
      <c r="G169" s="764">
        <f t="shared" si="20"/>
        <v>18.739999999999998</v>
      </c>
    </row>
    <row r="170" spans="1:7" ht="45">
      <c r="A170" s="687">
        <v>94559</v>
      </c>
      <c r="B170" s="620" t="s">
        <v>15</v>
      </c>
      <c r="C170" s="762" t="str">
        <f>IF(A170="","",IFERROR(VLOOKUP(A170,'SINAPI12-24'!$A$3:$G$12673,2,FALSE),VLOOKUP(A170,'MAPA DE COTAÇÃO'!$B$12:$H$14,3,FALSE)))</f>
        <v>JANELA DE AÇO TIPO BASCULANTE PARA VIDROS, COM BATENTE, FERRAGENS E PINTURA ANTICORROSIVA, EXCLUSIVE VIDROS, ACABAMENTO, ALIZAR E CONTRAMARCO, FIXAÇÃO COM ARGAMASSA. FORNECIMENTO E INSTALAÇÃO. AF_11/2024</v>
      </c>
      <c r="D170" s="620" t="str">
        <f>IF(A170="","",IFERROR(VLOOKUP(A170,'SINAPI12-24'!$A$3:$G$12673,3,FALSE),VLOOKUP(A170,'MAPA DE COTAÇÃO'!$B$12:$H$14,13,FALSE)))</f>
        <v>M2</v>
      </c>
      <c r="E170" s="645">
        <v>2.8899999999999999E-2</v>
      </c>
      <c r="F170" s="689">
        <f>IF(A170="","",IFERROR(VLOOKUP(A170,'SINAPI12-24'!$A$3:$G$12673,5,FALSE),VLOOKUP(A170,'MAPA DE COTAÇÃO'!$B$12:$I$14,13,FALSE)))</f>
        <v>665.43</v>
      </c>
      <c r="G170" s="764">
        <f t="shared" si="20"/>
        <v>19.23</v>
      </c>
    </row>
    <row r="171" spans="1:7" ht="30">
      <c r="A171" s="687">
        <v>98443</v>
      </c>
      <c r="B171" s="620" t="s">
        <v>15</v>
      </c>
      <c r="C171" s="762" t="str">
        <f>IF(A171="","",IFERROR(VLOOKUP(A171,'SINAPI12-24'!$A$3:$G$12673,2,FALSE),VLOOKUP(A171,'MAPA DE COTAÇÃO'!$B$12:$H$14,3,FALSE)))</f>
        <v>PAREDE DE MADEIRA COMPENSADA PARA CONSTRUÇÃO TEMPORÁRIA EM CHAPA SIMPLES, INTERNA, SEM VÃO. AF_03/2024</v>
      </c>
      <c r="D171" s="620" t="str">
        <f>IF(A171="","",IFERROR(VLOOKUP(A171,'SINAPI12-24'!$A$3:$G$12673,3,FALSE),VLOOKUP(A171,'MAPA DE COTAÇÃO'!$B$12:$H$14,13,FALSE)))</f>
        <v>M2</v>
      </c>
      <c r="E171" s="645">
        <v>0.15809999999999999</v>
      </c>
      <c r="F171" s="689">
        <f>IF(A171="","",IFERROR(VLOOKUP(A171,'SINAPI12-24'!$A$3:$G$12673,5,FALSE),VLOOKUP(A171,'MAPA DE COTAÇÃO'!$B$12:$I$14,13,FALSE)))</f>
        <v>91.52</v>
      </c>
      <c r="G171" s="764">
        <f t="shared" si="20"/>
        <v>14.47</v>
      </c>
    </row>
    <row r="172" spans="1:7">
      <c r="A172" s="687">
        <v>103782</v>
      </c>
      <c r="B172" s="620" t="s">
        <v>15</v>
      </c>
      <c r="C172" s="762" t="str">
        <f>IF(A172="","",IFERROR(VLOOKUP(A172,'SINAPI12-24'!$A$3:$G$12673,2,FALSE),VLOOKUP(A172,'MAPA DE COTAÇÃO'!$B$12:$H$14,3,FALSE)))</f>
        <v>LUMINÁRIA TIPO PLAFON CIRCULAR, DE SOBREPOR, COM LED DE 12/13 W - FORNECIMENTO E INSTALAÇÃO. AF_09/2024</v>
      </c>
      <c r="D172" s="620" t="str">
        <f>IF(A172="","",IFERROR(VLOOKUP(A172,'SINAPI12-24'!$A$3:$G$12673,3,FALSE),VLOOKUP(A172,'MAPA DE COTAÇÃO'!$B$12:$H$14,13,FALSE)))</f>
        <v>UN</v>
      </c>
      <c r="E172" s="645">
        <v>0.11559999999999999</v>
      </c>
      <c r="F172" s="689">
        <f>IF(A172="","",IFERROR(VLOOKUP(A172,'SINAPI12-24'!$A$3:$G$12673,5,FALSE),VLOOKUP(A172,'MAPA DE COTAÇÃO'!$B$12:$I$14,13,FALSE)))</f>
        <v>23.67</v>
      </c>
      <c r="G172" s="764">
        <f t="shared" si="20"/>
        <v>2.74</v>
      </c>
    </row>
    <row r="173" spans="1:7" ht="30">
      <c r="A173" s="687">
        <v>91870</v>
      </c>
      <c r="B173" s="620" t="s">
        <v>15</v>
      </c>
      <c r="C173" s="762" t="str">
        <f>IF(A173="","",IFERROR(VLOOKUP(A173,'SINAPI12-24'!$A$3:$G$12673,2,FALSE),VLOOKUP(A173,'MAPA DE COTAÇÃO'!$B$12:$H$14,3,FALSE)))</f>
        <v>ELETRODUTO RÍGIDO ROSCÁVEL, PVC, DN 20 MM (1/2"), PARA CIRCUITOS TERMINAIS, INSTALADO EM PAREDE - FORNECIMENTO E INSTALAÇÃO. AF_03/2023</v>
      </c>
      <c r="D173" s="620" t="str">
        <f>IF(A173="","",IFERROR(VLOOKUP(A173,'SINAPI12-24'!$A$3:$G$12673,3,FALSE),VLOOKUP(A173,'MAPA DE COTAÇÃO'!$B$12:$H$14,13,FALSE)))</f>
        <v>M</v>
      </c>
      <c r="E173" s="645">
        <v>1.7343999999999999</v>
      </c>
      <c r="F173" s="689">
        <f>IF(A173="","",IFERROR(VLOOKUP(A173,'SINAPI12-24'!$A$3:$G$12673,5,FALSE),VLOOKUP(A173,'MAPA DE COTAÇÃO'!$B$12:$I$14,13,FALSE)))</f>
        <v>11.15</v>
      </c>
      <c r="G173" s="764">
        <f t="shared" si="20"/>
        <v>19.34</v>
      </c>
    </row>
    <row r="174" spans="1:7" ht="30">
      <c r="A174" s="687">
        <v>92000</v>
      </c>
      <c r="B174" s="766" t="s">
        <v>15</v>
      </c>
      <c r="C174" s="762" t="str">
        <f>IF(A174="","",IFERROR(VLOOKUP(A174,'SINAPI12-24'!$A$3:$G$12673,2,FALSE),VLOOKUP(A174,'MAPA DE COTAÇÃO'!$B$12:$H$14,3,FALSE)))</f>
        <v>TOMADA BAIXA DE EMBUTIR (1 MÓDULO), 2P+T 10 A, INCLUINDO SUPORTE E PLACA - FORNECIMENTO E INSTALAÇÃO. AF_03/2023</v>
      </c>
      <c r="D174" s="620" t="str">
        <f>IF(A174="","",IFERROR(VLOOKUP(A174,'SINAPI12-24'!$A$3:$G$12673,3,FALSE),VLOOKUP(A174,'MAPA DE COTAÇÃO'!$B$12:$H$14,13,FALSE)))</f>
        <v>UN</v>
      </c>
      <c r="E174" s="645">
        <v>7.7100000000000002E-2</v>
      </c>
      <c r="F174" s="689">
        <f>IF(A174="","",IFERROR(VLOOKUP(A174,'SINAPI12-24'!$A$3:$G$12673,5,FALSE),VLOOKUP(A174,'MAPA DE COTAÇÃO'!$B$12:$I$14,13,FALSE)))</f>
        <v>28.12</v>
      </c>
      <c r="G174" s="764">
        <f t="shared" si="20"/>
        <v>2.17</v>
      </c>
    </row>
    <row r="175" spans="1:7" ht="30">
      <c r="A175" s="687">
        <v>89748</v>
      </c>
      <c r="B175" s="620" t="s">
        <v>15</v>
      </c>
      <c r="C175" s="762" t="str">
        <f>IF(A175="","",IFERROR(VLOOKUP(A175,'SINAPI12-24'!$A$3:$G$12673,2,FALSE),VLOOKUP(A175,'MAPA DE COTAÇÃO'!$B$12:$H$14,3,FALSE)))</f>
        <v>CURVA CURTA 90 GRAUS, PVC, SERIE NORMAL, ESGOTO PREDIAL, DN 100 MM, JUNTA ELÁSTICA, FORNECIDO E INSTALADO EM RAMAL DE DESCARGA OU RAMAL DE ESGOTO SANITÁRIO. AF_08/2022</v>
      </c>
      <c r="D175" s="620" t="str">
        <f>IF(A175="","",IFERROR(VLOOKUP(A175,'SINAPI12-24'!$A$3:$G$12673,3,FALSE),VLOOKUP(A175,'MAPA DE COTAÇÃO'!$B$12:$H$14,13,FALSE)))</f>
        <v>UN</v>
      </c>
      <c r="E175" s="645">
        <v>5.7799999999999997E-2</v>
      </c>
      <c r="F175" s="689">
        <f>IF(A175="","",IFERROR(VLOOKUP(A175,'SINAPI12-24'!$A$3:$G$12673,5,FALSE),VLOOKUP(A175,'MAPA DE COTAÇÃO'!$B$12:$I$14,13,FALSE)))</f>
        <v>41.6</v>
      </c>
      <c r="G175" s="764">
        <f>ROUND(F175*E175,2)</f>
        <v>2.4</v>
      </c>
    </row>
    <row r="176" spans="1:7">
      <c r="A176" s="687">
        <v>91937</v>
      </c>
      <c r="B176" s="620" t="s">
        <v>15</v>
      </c>
      <c r="C176" s="762" t="str">
        <f>IF(A176="","",IFERROR(VLOOKUP(A176,'SINAPI12-24'!$A$3:$G$12673,2,FALSE),VLOOKUP(A176,'MAPA DE COTAÇÃO'!$B$12:$H$14,3,FALSE)))</f>
        <v>CAIXA OCTOGONAL 3" X 3", PVC, INSTALADA EM LAJE - FORNECIMENTO E INSTALAÇÃO. AF_03/2023</v>
      </c>
      <c r="D176" s="620" t="str">
        <f>IF(A176="","",IFERROR(VLOOKUP(A176,'SINAPI12-24'!$A$3:$G$12673,3,FALSE),VLOOKUP(A176,'MAPA DE COTAÇÃO'!$B$12:$H$14,13,FALSE)))</f>
        <v>UN</v>
      </c>
      <c r="E176" s="645">
        <v>0.1734</v>
      </c>
      <c r="F176" s="689">
        <f>IF(A176="","",IFERROR(VLOOKUP(A176,'SINAPI12-24'!$A$3:$G$12673,5,FALSE),VLOOKUP(A176,'MAPA DE COTAÇÃO'!$B$12:$I$14,13,FALSE)))</f>
        <v>14.37</v>
      </c>
      <c r="G176" s="764">
        <f t="shared" ref="G176:G178" si="21">ROUND(F176*E176,2)</f>
        <v>2.4900000000000002</v>
      </c>
    </row>
    <row r="177" spans="1:7" ht="30">
      <c r="A177" s="687">
        <v>95811</v>
      </c>
      <c r="B177" s="620" t="s">
        <v>15</v>
      </c>
      <c r="C177" s="762" t="str">
        <f>IF(A177="","",IFERROR(VLOOKUP(A177,'SINAPI12-24'!$A$3:$G$12673,2,FALSE),VLOOKUP(A177,'MAPA DE COTAÇÃO'!$B$12:$H$14,3,FALSE)))</f>
        <v>CONDULETE DE PVC, TIPO LB, PARA ELETRODUTO DE PVC SOLDÁVEL DN 25 MM (3/4''), APARENTE - FORNECIMENTO E INSTALAÇÃO. AF_10/2022</v>
      </c>
      <c r="D177" s="620" t="str">
        <f>IF(A177="","",IFERROR(VLOOKUP(A177,'SINAPI12-24'!$A$3:$G$12673,3,FALSE),VLOOKUP(A177,'MAPA DE COTAÇÃO'!$B$12:$H$14,13,FALSE)))</f>
        <v>UN</v>
      </c>
      <c r="E177" s="645">
        <v>0.13489999999999999</v>
      </c>
      <c r="F177" s="689">
        <f>IF(A177="","",IFERROR(VLOOKUP(A177,'SINAPI12-24'!$A$3:$G$12673,5,FALSE),VLOOKUP(A177,'MAPA DE COTAÇÃO'!$B$12:$I$14,13,FALSE)))</f>
        <v>18.940000000000001</v>
      </c>
      <c r="G177" s="764">
        <f t="shared" si="21"/>
        <v>2.56</v>
      </c>
    </row>
    <row r="178" spans="1:7" ht="30">
      <c r="A178" s="687">
        <v>87885</v>
      </c>
      <c r="B178" s="620" t="s">
        <v>15</v>
      </c>
      <c r="C178" s="762" t="str">
        <f>IF(A178="","",IFERROR(VLOOKUP(A178,'SINAPI12-24'!$A$3:$G$12673,2,FALSE),VLOOKUP(A178,'MAPA DE COTAÇÃO'!$B$12:$H$14,3,FALSE)))</f>
        <v>CHAPISCO APLICADO NO TETO OU EM ALVENARIA E ESTRUTURA, COM ROLO PARA TEXTURA ACRÍLICA. ARGAMASSA INDUSTRIALIZADA COM PREPARO EM MISTURADOR 300 KG. AF_10/2022</v>
      </c>
      <c r="D178" s="620" t="str">
        <f>IF(A178="","",IFERROR(VLOOKUP(A178,'SINAPI12-24'!$A$3:$G$12673,3,FALSE),VLOOKUP(A178,'MAPA DE COTAÇÃO'!$B$12:$H$14,13,FALSE)))</f>
        <v>M2</v>
      </c>
      <c r="E178" s="645">
        <v>0.20469999999999999</v>
      </c>
      <c r="F178" s="689">
        <f>IF(A178="","",IFERROR(VLOOKUP(A178,'SINAPI12-24'!$A$3:$G$12673,5,FALSE),VLOOKUP(A178,'MAPA DE COTAÇÃO'!$B$12:$I$14,13,FALSE)))</f>
        <v>12.99</v>
      </c>
      <c r="G178" s="764">
        <f t="shared" si="21"/>
        <v>2.66</v>
      </c>
    </row>
    <row r="179" spans="1:7" ht="30">
      <c r="A179" s="687">
        <v>89711</v>
      </c>
      <c r="B179" s="620" t="s">
        <v>15</v>
      </c>
      <c r="C179" s="762" t="str">
        <f>IF(A179="","",IFERROR(VLOOKUP(A179,'SINAPI12-24'!$A$3:$G$12673,2,FALSE),VLOOKUP(A179,'MAPA DE COTAÇÃO'!$B$12:$H$14,3,FALSE)))</f>
        <v>TUBO PVC, SERIE NORMAL, ESGOTO PREDIAL, DN 40 MM, FORNECIDO E INSTALADO EM RAMAL DE DESCARGA OU RAMAL DE ESGOTO SANITÁRIO. AF_08/2022</v>
      </c>
      <c r="D179" s="620" t="str">
        <f>IF(A179="","",IFERROR(VLOOKUP(A179,'SINAPI12-24'!$A$3:$G$12673,3,FALSE),VLOOKUP(A179,'MAPA DE COTAÇÃO'!$B$12:$H$14,13,FALSE)))</f>
        <v>M</v>
      </c>
      <c r="E179" s="645">
        <v>0.13880000000000001</v>
      </c>
      <c r="F179" s="689">
        <f>IF(A179="","",IFERROR(VLOOKUP(A179,'SINAPI12-24'!$A$3:$G$12673,5,FALSE),VLOOKUP(A179,'MAPA DE COTAÇÃO'!$B$12:$I$14,13,FALSE)))</f>
        <v>19.12</v>
      </c>
      <c r="G179" s="764">
        <f>ROUND(F179*E179,2)</f>
        <v>2.65</v>
      </c>
    </row>
    <row r="180" spans="1:7" ht="30">
      <c r="A180" s="687">
        <v>92981</v>
      </c>
      <c r="B180" s="620" t="s">
        <v>15</v>
      </c>
      <c r="C180" s="762" t="str">
        <f>IF(A180="","",IFERROR(VLOOKUP(A180,'SINAPI12-24'!$A$3:$G$12673,2,FALSE),VLOOKUP(A180,'MAPA DE COTAÇÃO'!$B$12:$H$14,3,FALSE)))</f>
        <v>CABO DE COBRE FLEXÍVEL ISOLADO, 16 MM², ANTI-CHAMA 450/750 V, PARA DISTRIBUIÇÃO - FORNECIMENTO E INSTALAÇÃO. AF_10/2020</v>
      </c>
      <c r="D180" s="620" t="str">
        <f>IF(A180="","",IFERROR(VLOOKUP(A180,'SINAPI12-24'!$A$3:$G$12673,3,FALSE),VLOOKUP(A180,'MAPA DE COTAÇÃO'!$B$12:$H$14,13,FALSE)))</f>
        <v>M</v>
      </c>
      <c r="E180" s="645">
        <v>0.19270000000000001</v>
      </c>
      <c r="F180" s="689">
        <f>IF(A180="","",IFERROR(VLOOKUP(A180,'SINAPI12-24'!$A$3:$G$12673,5,FALSE),VLOOKUP(A180,'MAPA DE COTAÇÃO'!$B$12:$I$14,13,FALSE)))</f>
        <v>17.04</v>
      </c>
      <c r="G180" s="764">
        <f t="shared" ref="G180:G184" si="22">ROUND(F180*E180,2)</f>
        <v>3.28</v>
      </c>
    </row>
    <row r="181" spans="1:7" ht="30">
      <c r="A181" s="687">
        <v>91911</v>
      </c>
      <c r="B181" s="620" t="s">
        <v>15</v>
      </c>
      <c r="C181" s="762" t="str">
        <f>IF(A181="","",IFERROR(VLOOKUP(A181,'SINAPI12-24'!$A$3:$G$12673,2,FALSE),VLOOKUP(A181,'MAPA DE COTAÇÃO'!$B$12:$H$14,3,FALSE)))</f>
        <v>CURVA 90 GRAUS PARA ELETRODUTO, PVC, ROSCÁVEL, DN 20 MM (1/2"), PARA CIRCUITOS TERMINAIS, INSTALADA EM PAREDE - FORNECIMENTO E INSTALAÇÃO. AF_03/2023</v>
      </c>
      <c r="D181" s="620" t="str">
        <f>IF(A181="","",IFERROR(VLOOKUP(A181,'SINAPI12-24'!$A$3:$G$12673,3,FALSE),VLOOKUP(A181,'MAPA DE COTAÇÃO'!$B$12:$H$14,13,FALSE)))</f>
        <v>UN</v>
      </c>
      <c r="E181" s="645">
        <v>0.19270000000000001</v>
      </c>
      <c r="F181" s="689">
        <f>IF(A181="","",IFERROR(VLOOKUP(A181,'SINAPI12-24'!$A$3:$G$12673,5,FALSE),VLOOKUP(A181,'MAPA DE COTAÇÃO'!$B$12:$I$14,13,FALSE)))</f>
        <v>14.86</v>
      </c>
      <c r="G181" s="764">
        <f t="shared" si="22"/>
        <v>2.86</v>
      </c>
    </row>
    <row r="182" spans="1:7">
      <c r="A182" s="687">
        <v>96985</v>
      </c>
      <c r="B182" s="620" t="s">
        <v>15</v>
      </c>
      <c r="C182" s="762" t="str">
        <f>IF(A182="","",IFERROR(VLOOKUP(A182,'SINAPI12-24'!$A$3:$G$12673,2,FALSE),VLOOKUP(A182,'MAPA DE COTAÇÃO'!$B$12:$H$14,3,FALSE)))</f>
        <v>HASTE DE ATERRAMENTO, DIÂMETRO 5/8", COM 3 METROS - FORNECIMENTO E INSTALAÇÃO. AF_08/2023</v>
      </c>
      <c r="D182" s="620" t="str">
        <f>IF(A182="","",IFERROR(VLOOKUP(A182,'SINAPI12-24'!$A$3:$G$12673,3,FALSE),VLOOKUP(A182,'MAPA DE COTAÇÃO'!$B$12:$H$14,13,FALSE)))</f>
        <v>UN</v>
      </c>
      <c r="E182" s="645">
        <v>3.85E-2</v>
      </c>
      <c r="F182" s="689">
        <f>IF(A182="","",IFERROR(VLOOKUP(A182,'SINAPI12-24'!$A$3:$G$12673,5,FALSE),VLOOKUP(A182,'MAPA DE COTAÇÃO'!$B$12:$I$14,13,FALSE)))</f>
        <v>65.150000000000006</v>
      </c>
      <c r="G182" s="764">
        <f t="shared" si="22"/>
        <v>2.5099999999999998</v>
      </c>
    </row>
    <row r="183" spans="1:7" ht="30">
      <c r="A183" s="687">
        <v>91341</v>
      </c>
      <c r="B183" s="620" t="s">
        <v>15</v>
      </c>
      <c r="C183" s="762" t="str">
        <f>IF(A183="","",IFERROR(VLOOKUP(A183,'SINAPI12-24'!$A$3:$G$12673,2,FALSE),VLOOKUP(A183,'MAPA DE COTAÇÃO'!$B$12:$H$14,3,FALSE)))</f>
        <v>PORTA EM ALUMÍNIO DE ABRIR TIPO VENEZIANA COM GUARNIÇÃO, FIXAÇÃO COM PARAFUSOS - FORNECIMENTO E INSTALAÇÃO. AF_12/2019</v>
      </c>
      <c r="D183" s="620" t="str">
        <f>IF(A183="","",IFERROR(VLOOKUP(A183,'SINAPI12-24'!$A$3:$G$12673,3,FALSE),VLOOKUP(A183,'MAPA DE COTAÇÃO'!$B$12:$H$14,13,FALSE)))</f>
        <v>M2</v>
      </c>
      <c r="E183" s="645">
        <v>3.2399999999999998E-2</v>
      </c>
      <c r="F183" s="689">
        <f>IF(A183="","",IFERROR(VLOOKUP(A183,'SINAPI12-24'!$A$3:$G$12673,5,FALSE),VLOOKUP(A183,'MAPA DE COTAÇÃO'!$B$12:$I$14,13,FALSE)))</f>
        <v>650.41</v>
      </c>
      <c r="G183" s="764">
        <f t="shared" si="22"/>
        <v>21.07</v>
      </c>
    </row>
    <row r="184" spans="1:7" ht="30">
      <c r="A184" s="687">
        <v>98443</v>
      </c>
      <c r="B184" s="766" t="s">
        <v>15</v>
      </c>
      <c r="C184" s="762" t="str">
        <f>IF(A184="","",IFERROR(VLOOKUP(A184,'SINAPI12-24'!$A$3:$G$12673,2,FALSE),VLOOKUP(A184,'MAPA DE COTAÇÃO'!$B$12:$H$14,3,FALSE)))</f>
        <v>PAREDE DE MADEIRA COMPENSADA PARA CONSTRUÇÃO TEMPORÁRIA EM CHAPA SIMPLES, INTERNA, SEM VÃO. AF_03/2024</v>
      </c>
      <c r="D184" s="620" t="str">
        <f>IF(A184="","",IFERROR(VLOOKUP(A184,'SINAPI12-24'!$A$3:$G$12673,3,FALSE),VLOOKUP(A184,'MAPA DE COTAÇÃO'!$B$12:$H$14,13,FALSE)))</f>
        <v>M2</v>
      </c>
      <c r="E184" s="645">
        <v>0.182</v>
      </c>
      <c r="F184" s="689">
        <f>IF(A184="","",IFERROR(VLOOKUP(A184,'SINAPI12-24'!$A$3:$G$12673,5,FALSE),VLOOKUP(A184,'MAPA DE COTAÇÃO'!$B$12:$I$14,13,FALSE)))</f>
        <v>91.52</v>
      </c>
      <c r="G184" s="764">
        <f t="shared" si="22"/>
        <v>16.66</v>
      </c>
    </row>
    <row r="185" spans="1:7" ht="30">
      <c r="A185" s="687">
        <v>101165</v>
      </c>
      <c r="B185" s="620" t="s">
        <v>15</v>
      </c>
      <c r="C185" s="762" t="str">
        <f>IF(A185="","",IFERROR(VLOOKUP(A185,'SINAPI12-24'!$A$3:$G$12673,2,FALSE),VLOOKUP(A185,'MAPA DE COTAÇÃO'!$B$12:$H$14,3,FALSE)))</f>
        <v>ALVENARIA DE EMBASAMENTO COM BLOCO ESTRUTURAL DE CONCRETO, DE 14X19X29CM E ARGAMASSA DE ASSENTAMENTO COM PREPARO EM BETONEIRA. AF_05/2020</v>
      </c>
      <c r="D185" s="620" t="str">
        <f>IF(A185="","",IFERROR(VLOOKUP(A185,'SINAPI12-24'!$A$3:$G$12673,3,FALSE),VLOOKUP(A185,'MAPA DE COTAÇÃO'!$B$12:$H$14,13,FALSE)))</f>
        <v>M3</v>
      </c>
      <c r="E185" s="645">
        <v>2.3900000000000001E-2</v>
      </c>
      <c r="F185" s="689">
        <f>IF(A185="","",IFERROR(VLOOKUP(A185,'SINAPI12-24'!$A$3:$G$12673,5,FALSE),VLOOKUP(A185,'MAPA DE COTAÇÃO'!$B$12:$I$14,13,FALSE)))</f>
        <v>971.46</v>
      </c>
      <c r="G185" s="764">
        <f>ROUND(F185*E185,2)</f>
        <v>23.22</v>
      </c>
    </row>
    <row r="186" spans="1:7" ht="30">
      <c r="A186" s="687">
        <v>90822</v>
      </c>
      <c r="B186" s="620" t="s">
        <v>15</v>
      </c>
      <c r="C186" s="762" t="str">
        <f>IF(A186="","",IFERROR(VLOOKUP(A186,'SINAPI12-24'!$A$3:$G$12673,2,FALSE),VLOOKUP(A186,'MAPA DE COTAÇÃO'!$B$12:$H$14,3,FALSE)))</f>
        <v>PORTA DE MADEIRA PARA PINTURA, SEMI-OCA (LEVE OU MÉDIA), 80X210CM, ESPESSURA DE 3,5CM, INCLUSO DOBRADIÇAS - FORNECIMENTO E INSTALAÇÃO. AF_12/2019</v>
      </c>
      <c r="D186" s="620" t="str">
        <f>IF(A186="","",IFERROR(VLOOKUP(A186,'SINAPI12-24'!$A$3:$G$12673,3,FALSE),VLOOKUP(A186,'MAPA DE COTAÇÃO'!$B$12:$H$14,13,FALSE)))</f>
        <v>UN</v>
      </c>
      <c r="E186" s="645">
        <v>5.7799999999999997E-2</v>
      </c>
      <c r="F186" s="689">
        <f>IF(A186="","",IFERROR(VLOOKUP(A186,'SINAPI12-24'!$A$3:$G$12673,5,FALSE),VLOOKUP(A186,'MAPA DE COTAÇÃO'!$B$12:$I$14,13,FALSE)))</f>
        <v>363.13</v>
      </c>
      <c r="G186" s="764">
        <f t="shared" ref="G186:G193" si="23">ROUND(F186*E186,2)</f>
        <v>20.99</v>
      </c>
    </row>
    <row r="187" spans="1:7" ht="30">
      <c r="A187" s="687">
        <v>92543</v>
      </c>
      <c r="B187" s="620" t="s">
        <v>15</v>
      </c>
      <c r="C187" s="762" t="str">
        <f>IF(A187="","",IFERROR(VLOOKUP(A187,'SINAPI12-24'!$A$3:$G$12673,2,FALSE),VLOOKUP(A187,'MAPA DE COTAÇÃO'!$B$12:$H$14,3,FALSE)))</f>
        <v>TRAMA DE MADEIRA COMPOSTA POR TERÇAS PARA TELHADOS DE ATÉ 2 ÁGUAS PARA TELHA ONDULADA DE FIBROCIMENTO, METÁLICA, PLÁSTICA OU TERMOACÚSTICA, INCLUSO TRANSPORTE VERTICAL. AF_07/2019</v>
      </c>
      <c r="D187" s="620" t="str">
        <f>IF(A187="","",IFERROR(VLOOKUP(A187,'SINAPI12-24'!$A$3:$G$12673,3,FALSE),VLOOKUP(A187,'MAPA DE COTAÇÃO'!$B$12:$H$14,13,FALSE)))</f>
        <v>M2</v>
      </c>
      <c r="E187" s="645">
        <v>1.3621000000000001</v>
      </c>
      <c r="F187" s="689">
        <f>IF(A187="","",IFERROR(VLOOKUP(A187,'SINAPI12-24'!$A$3:$G$12673,5,FALSE),VLOOKUP(A187,'MAPA DE COTAÇÃO'!$B$12:$I$14,13,FALSE)))</f>
        <v>20.149999999999999</v>
      </c>
      <c r="G187" s="764">
        <f t="shared" si="23"/>
        <v>27.45</v>
      </c>
    </row>
    <row r="188" spans="1:7" ht="30">
      <c r="A188" s="687">
        <v>89712</v>
      </c>
      <c r="B188" s="620" t="s">
        <v>15</v>
      </c>
      <c r="C188" s="762" t="str">
        <f>IF(A188="","",IFERROR(VLOOKUP(A188,'SINAPI12-24'!$A$3:$G$12673,2,FALSE),VLOOKUP(A188,'MAPA DE COTAÇÃO'!$B$12:$H$14,3,FALSE)))</f>
        <v>TUBO PVC, SERIE NORMAL, ESGOTO PREDIAL, DN 50 MM, FORNECIDO E INSTALADO EM RAMAL DE DESCARGA OU RAMAL DE ESGOTO SANITÁRIO. AF_08/2022</v>
      </c>
      <c r="D188" s="620" t="str">
        <f>IF(A188="","",IFERROR(VLOOKUP(A188,'SINAPI12-24'!$A$3:$G$12673,3,FALSE),VLOOKUP(A188,'MAPA DE COTAÇÃO'!$B$12:$H$14,13,FALSE)))</f>
        <v>M</v>
      </c>
      <c r="E188" s="645">
        <v>0.12529999999999999</v>
      </c>
      <c r="F188" s="689">
        <f>IF(A188="","",IFERROR(VLOOKUP(A188,'SINAPI12-24'!$A$3:$G$12673,5,FALSE),VLOOKUP(A188,'MAPA DE COTAÇÃO'!$B$12:$I$14,13,FALSE)))</f>
        <v>24.66</v>
      </c>
      <c r="G188" s="764">
        <f t="shared" si="23"/>
        <v>3.09</v>
      </c>
    </row>
    <row r="189" spans="1:7" ht="45">
      <c r="A189" s="687">
        <v>3097</v>
      </c>
      <c r="B189" s="620" t="s">
        <v>15</v>
      </c>
      <c r="C189" s="762" t="str">
        <f>IF(A189="","",IFERROR(VLOOKUP(A189,'SINAPI12-24'!$A$3:$G$12673,2,FALSE),VLOOKUP(A189,'MAPA DE COTAÇÃO'!$B$12:$H$14,3,FALSE)))</f>
        <v xml:space="preserve">FECHADURA ROSETA REDONDA PARA PORTA DE BANHEIRO, EM ACO INOX (MAQUINA, TESTA E CONTRA-TESTA) E EM ZAMAC (MACANETA, LINGUETA E TRINCOS) COM ACABAMENTO CROMADO, MAQUINA DE 40 MM, INCLUINDO CHAVE TIPO TRANQUETA                                                                                                                                                                                                                                                                                           </v>
      </c>
      <c r="D189" s="620" t="str">
        <f>IF(A189="","",IFERROR(VLOOKUP(A189,'SINAPI12-24'!$A$3:$G$12673,3,FALSE),VLOOKUP(A189,'MAPA DE COTAÇÃO'!$B$12:$H$14,13,FALSE)))</f>
        <v xml:space="preserve">CJ    </v>
      </c>
      <c r="E189" s="645">
        <v>3.85E-2</v>
      </c>
      <c r="F189" s="689">
        <f>IF(A189="","",IFERROR(VLOOKUP(A189,'SINAPI12-24'!$A$3:$G$12673,5,FALSE),VLOOKUP(A189,'MAPA DE COTAÇÃO'!$B$12:$I$14,13,FALSE)))</f>
        <v>85.93</v>
      </c>
      <c r="G189" s="764">
        <f t="shared" si="23"/>
        <v>3.31</v>
      </c>
    </row>
    <row r="190" spans="1:7" ht="30">
      <c r="A190" s="687">
        <v>91924</v>
      </c>
      <c r="B190" s="620" t="s">
        <v>15</v>
      </c>
      <c r="C190" s="762" t="str">
        <f>IF(A190="","",IFERROR(VLOOKUP(A190,'SINAPI12-24'!$A$3:$G$12673,2,FALSE),VLOOKUP(A190,'MAPA DE COTAÇÃO'!$B$12:$H$14,3,FALSE)))</f>
        <v>CABO DE COBRE FLEXÍVEL ISOLADO, 1,5 MM², ANTI-CHAMA 450/750 V, PARA CIRCUITOS TERMINAIS - FORNECIMENTO E INSTALAÇÃO. AF_03/2023</v>
      </c>
      <c r="D190" s="620" t="str">
        <f>IF(A190="","",IFERROR(VLOOKUP(A190,'SINAPI12-24'!$A$3:$G$12673,3,FALSE),VLOOKUP(A190,'MAPA DE COTAÇÃO'!$B$12:$H$14,13,FALSE)))</f>
        <v>M</v>
      </c>
      <c r="E190" s="645">
        <v>1.4165000000000001</v>
      </c>
      <c r="F190" s="689">
        <f>IF(A190="","",IFERROR(VLOOKUP(A190,'SINAPI12-24'!$A$3:$G$12673,5,FALSE),VLOOKUP(A190,'MAPA DE COTAÇÃO'!$B$12:$I$14,13,FALSE)))</f>
        <v>2.95</v>
      </c>
      <c r="G190" s="764">
        <f t="shared" si="23"/>
        <v>4.18</v>
      </c>
    </row>
    <row r="191" spans="1:7" ht="30">
      <c r="A191" s="687">
        <v>98448</v>
      </c>
      <c r="B191" s="620" t="s">
        <v>15</v>
      </c>
      <c r="C191" s="762" t="str">
        <f>IF(A191="","",IFERROR(VLOOKUP(A191,'SINAPI12-24'!$A$3:$G$12673,2,FALSE),VLOOKUP(A191,'MAPA DE COTAÇÃO'!$B$12:$H$14,3,FALSE)))</f>
        <v>PAREDE DE MADEIRA COMPENSADA PARA CONSTRUÇÃO TEMPORÁRIA EM CHAPA SIMPLES, INTERNA, COM ÁREA LÍQUIDA MENOR QUE 6 M², COM VÃO. AF_03/2024</v>
      </c>
      <c r="D191" s="620" t="str">
        <f>IF(A191="","",IFERROR(VLOOKUP(A191,'SINAPI12-24'!$A$3:$G$12673,3,FALSE),VLOOKUP(A191,'MAPA DE COTAÇÃO'!$B$12:$H$14,13,FALSE)))</f>
        <v>M2</v>
      </c>
      <c r="E191" s="645">
        <v>0.19259999999999999</v>
      </c>
      <c r="F191" s="689">
        <f>IF(A191="","",IFERROR(VLOOKUP(A191,'SINAPI12-24'!$A$3:$G$12673,5,FALSE),VLOOKUP(A191,'MAPA DE COTAÇÃO'!$B$12:$I$14,13,FALSE)))</f>
        <v>129.66</v>
      </c>
      <c r="G191" s="764">
        <f t="shared" si="23"/>
        <v>24.97</v>
      </c>
    </row>
    <row r="192" spans="1:7" ht="30">
      <c r="A192" s="687">
        <v>98447</v>
      </c>
      <c r="B192" s="620" t="s">
        <v>15</v>
      </c>
      <c r="C192" s="762" t="str">
        <f>IF(A192="","",IFERROR(VLOOKUP(A192,'SINAPI12-24'!$A$3:$G$12673,2,FALSE),VLOOKUP(A192,'MAPA DE COTAÇÃO'!$B$12:$H$14,3,FALSE)))</f>
        <v>PAREDE DE MADEIRA COMPENSADA PARA CONSTRUÇÃO TEMPORÁRIA EM CHAPA SIMPLES, INTERNA, COM ÁREA LÍQUIDA MAIOR OU IGUAL A 6 M², COM VÃO. AF_03/2024</v>
      </c>
      <c r="D192" s="620" t="str">
        <f>IF(A192="","",IFERROR(VLOOKUP(A192,'SINAPI12-24'!$A$3:$G$12673,3,FALSE),VLOOKUP(A192,'MAPA DE COTAÇÃO'!$B$12:$H$14,13,FALSE)))</f>
        <v>M2</v>
      </c>
      <c r="E192" s="645">
        <v>0.247</v>
      </c>
      <c r="F192" s="689">
        <f>IF(A192="","",IFERROR(VLOOKUP(A192,'SINAPI12-24'!$A$3:$G$12673,5,FALSE),VLOOKUP(A192,'MAPA DE COTAÇÃO'!$B$12:$I$14,13,FALSE)))</f>
        <v>105.15</v>
      </c>
      <c r="G192" s="764">
        <f t="shared" si="23"/>
        <v>25.97</v>
      </c>
    </row>
    <row r="193" spans="1:7" ht="45">
      <c r="A193" s="687">
        <v>3080</v>
      </c>
      <c r="B193" s="766" t="s">
        <v>15</v>
      </c>
      <c r="C193" s="762" t="str">
        <f>IF(A193="","",IFERROR(VLOOKUP(A193,'SINAPI12-24'!$A$3:$G$12673,2,FALSE),VLOOKUP(A193,'MAPA DE COTAÇÃO'!$B$12:$H$14,3,FALSE)))</f>
        <v xml:space="preserve">FECHADURA ESPELHO PARA PORTA EXTERNA, EM ACO INOX (MAQUINA, TESTA E CONTRA-TESTA) E EM ZAMAC (MACANETA, LINGUETA E TRINCOS) COM ACABAMENTO CROMADO, MAQUINA DE 40 MM, INCLUINDO CHAVE TIPO CILINDRO                                                                                                                                                                                                                                                                                                       </v>
      </c>
      <c r="D193" s="620" t="str">
        <f>IF(A193="","",IFERROR(VLOOKUP(A193,'SINAPI12-24'!$A$3:$G$12673,3,FALSE),VLOOKUP(A193,'MAPA DE COTAÇÃO'!$B$12:$H$14,13,FALSE)))</f>
        <v xml:space="preserve">CJ    </v>
      </c>
      <c r="E193" s="645">
        <v>5.7799999999999997E-2</v>
      </c>
      <c r="F193" s="689">
        <f>IF(A193="","",IFERROR(VLOOKUP(A193,'SINAPI12-24'!$A$3:$G$12673,5,FALSE),VLOOKUP(A193,'MAPA DE COTAÇÃO'!$B$12:$I$14,13,FALSE)))</f>
        <v>76.75</v>
      </c>
      <c r="G193" s="764">
        <f t="shared" si="23"/>
        <v>4.4400000000000004</v>
      </c>
    </row>
    <row r="194" spans="1:7">
      <c r="A194" s="687">
        <v>10891</v>
      </c>
      <c r="B194" s="620" t="s">
        <v>15</v>
      </c>
      <c r="C194" s="762" t="str">
        <f>IF(A194="","",IFERROR(VLOOKUP(A194,'SINAPI12-24'!$A$3:$G$12673,2,FALSE),VLOOKUP(A194,'MAPA DE COTAÇÃO'!$B$12:$H$14,3,FALSE)))</f>
        <v xml:space="preserve">EXTINTOR DE INCENDIO PORTATIL COM CARGA DE PO QUIMICO SECO (PQS) DE 4 KG, CLASSE BC                                                                                                                                                                                                                                                                                                                                                                                                                       </v>
      </c>
      <c r="D194" s="620" t="str">
        <f>IF(A194="","",IFERROR(VLOOKUP(A194,'SINAPI12-24'!$A$3:$G$12673,3,FALSE),VLOOKUP(A194,'MAPA DE COTAÇÃO'!$B$12:$H$14,13,FALSE)))</f>
        <v xml:space="preserve">UN    </v>
      </c>
      <c r="E194" s="645">
        <v>1.9300000000000001E-2</v>
      </c>
      <c r="F194" s="689">
        <f>IF(A194="","",IFERROR(VLOOKUP(A194,'SINAPI12-24'!$A$3:$G$12673,5,FALSE),VLOOKUP(A194,'MAPA DE COTAÇÃO'!$B$12:$I$14,13,FALSE)))</f>
        <v>193.57</v>
      </c>
      <c r="G194" s="764">
        <f>ROUND(F194*E194,2)</f>
        <v>3.74</v>
      </c>
    </row>
    <row r="195" spans="1:7" ht="30">
      <c r="A195" s="687">
        <v>101891</v>
      </c>
      <c r="B195" s="620" t="s">
        <v>15</v>
      </c>
      <c r="C195" s="762" t="str">
        <f>IF(A195="","",IFERROR(VLOOKUP(A195,'SINAPI12-24'!$A$3:$G$12673,2,FALSE),VLOOKUP(A195,'MAPA DE COTAÇÃO'!$B$12:$H$14,3,FALSE)))</f>
        <v>DISJUNTOR MONOPOLAR TIPO NEMA, CORRENTE NOMINAL DE 35 ATÉ 50A - FORNECIMENTO E INSTALAÇÃO. AF_10/2020</v>
      </c>
      <c r="D195" s="620" t="str">
        <f>IF(A195="","",IFERROR(VLOOKUP(A195,'SINAPI12-24'!$A$3:$G$12673,3,FALSE),VLOOKUP(A195,'MAPA DE COTAÇÃO'!$B$12:$H$14,13,FALSE)))</f>
        <v>UN</v>
      </c>
      <c r="E195" s="645">
        <v>0.1734</v>
      </c>
      <c r="F195" s="689">
        <f>IF(A195="","",IFERROR(VLOOKUP(A195,'SINAPI12-24'!$A$3:$G$12673,5,FALSE),VLOOKUP(A195,'MAPA DE COTAÇÃO'!$B$12:$I$14,13,FALSE)))</f>
        <v>28.44</v>
      </c>
      <c r="G195" s="764">
        <f t="shared" ref="G195:G197" si="24">ROUND(F195*E195,2)</f>
        <v>4.93</v>
      </c>
    </row>
    <row r="196" spans="1:7">
      <c r="A196" s="687">
        <v>10886</v>
      </c>
      <c r="B196" s="620" t="s">
        <v>15</v>
      </c>
      <c r="C196" s="762" t="str">
        <f>IF(A196="","",IFERROR(VLOOKUP(A196,'SINAPI12-24'!$A$3:$G$12673,2,FALSE),VLOOKUP(A196,'MAPA DE COTAÇÃO'!$B$12:$H$14,3,FALSE)))</f>
        <v xml:space="preserve">EXTINTOR DE INCENDIO PORTATIL COM CARGA DE AGUA PRESSURIZADA DE 10 L, CLASSE A                                                                                                                                                                                                                                                                                                                                                                                                                            </v>
      </c>
      <c r="D196" s="620" t="str">
        <f>IF(A196="","",IFERROR(VLOOKUP(A196,'SINAPI12-24'!$A$3:$G$12673,3,FALSE),VLOOKUP(A196,'MAPA DE COTAÇÃO'!$B$12:$H$14,13,FALSE)))</f>
        <v xml:space="preserve">UN    </v>
      </c>
      <c r="E196" s="645">
        <v>1.9300000000000001E-2</v>
      </c>
      <c r="F196" s="689">
        <f>IF(A196="","",IFERROR(VLOOKUP(A196,'SINAPI12-24'!$A$3:$G$12673,5,FALSE),VLOOKUP(A196,'MAPA DE COTAÇÃO'!$B$12:$I$14,13,FALSE)))</f>
        <v>200.17</v>
      </c>
      <c r="G196" s="764">
        <f t="shared" si="24"/>
        <v>3.86</v>
      </c>
    </row>
    <row r="197" spans="1:7" ht="30">
      <c r="A197" s="687">
        <v>91862</v>
      </c>
      <c r="B197" s="620" t="s">
        <v>15</v>
      </c>
      <c r="C197" s="762" t="str">
        <f>IF(A197="","",IFERROR(VLOOKUP(A197,'SINAPI12-24'!$A$3:$G$12673,2,FALSE),VLOOKUP(A197,'MAPA DE COTAÇÃO'!$B$12:$H$14,3,FALSE)))</f>
        <v>ELETRODUTO RÍGIDO ROSCÁVEL, PVC, DN 20 MM (1/2"), PARA CIRCUITOS TERMINAIS, INSTALADO EM FORRO - FORNECIMENTO E INSTALAÇÃO. AF_03/2023</v>
      </c>
      <c r="D197" s="620" t="str">
        <f>IF(A197="","",IFERROR(VLOOKUP(A197,'SINAPI12-24'!$A$3:$G$12673,3,FALSE),VLOOKUP(A197,'MAPA DE COTAÇÃO'!$B$12:$H$14,13,FALSE)))</f>
        <v>M</v>
      </c>
      <c r="E197" s="645">
        <v>0.53</v>
      </c>
      <c r="F197" s="689">
        <f>IF(A197="","",IFERROR(VLOOKUP(A197,'SINAPI12-24'!$A$3:$G$12673,5,FALSE),VLOOKUP(A197,'MAPA DE COTAÇÃO'!$B$12:$I$14,13,FALSE)))</f>
        <v>8.61</v>
      </c>
      <c r="G197" s="764">
        <f t="shared" si="24"/>
        <v>4.5599999999999996</v>
      </c>
    </row>
    <row r="198" spans="1:7" ht="45">
      <c r="A198" s="687">
        <v>91170</v>
      </c>
      <c r="B198" s="620" t="s">
        <v>15</v>
      </c>
      <c r="C198" s="762" t="str">
        <f>IF(A198="","",IFERROR(VLOOKUP(A198,'SINAPI12-24'!$A$3:$G$12673,2,FALSE),VLOOKUP(A198,'MAPA DE COTAÇÃO'!$B$12:$H$14,3,FALSE)))</f>
        <v>FIXAÇÃO DE TUBOS HORIZONTAIS DE PVC ÁGUA, PVC ESGOTO, PVC ÁGUA PLUVIAL, CPVC, PPR, COBRE OU AÇO, DIÂMETROS MENORES OU IGUAIS A 40 MM, COM ABRAÇADEIRA METÁLICA RÍGIDA TIPO U PERFIL 1 1/4", FIXADA EM PERFILADO EM LAJE. AF_09/2023_PS</v>
      </c>
      <c r="D198" s="620" t="str">
        <f>IF(A198="","",IFERROR(VLOOKUP(A198,'SINAPI12-24'!$A$3:$G$12673,3,FALSE),VLOOKUP(A198,'MAPA DE COTAÇÃO'!$B$12:$H$14,13,FALSE)))</f>
        <v>M</v>
      </c>
      <c r="E198" s="645">
        <v>0.53</v>
      </c>
      <c r="F198" s="689">
        <f>IF(A198="","",IFERROR(VLOOKUP(A198,'SINAPI12-24'!$A$3:$G$12673,5,FALSE),VLOOKUP(A198,'MAPA DE COTAÇÃO'!$B$12:$I$14,13,FALSE)))</f>
        <v>9.3800000000000008</v>
      </c>
      <c r="G198" s="764">
        <f>ROUND(F198*E198,2)</f>
        <v>4.97</v>
      </c>
    </row>
    <row r="199" spans="1:7" ht="30">
      <c r="A199" s="687">
        <v>98441</v>
      </c>
      <c r="B199" s="620" t="s">
        <v>15</v>
      </c>
      <c r="C199" s="762" t="str">
        <f>IF(A199="","",IFERROR(VLOOKUP(A199,'SINAPI12-24'!$A$3:$G$12673,2,FALSE),VLOOKUP(A199,'MAPA DE COTAÇÃO'!$B$12:$H$14,3,FALSE)))</f>
        <v>PAREDE DE MADEIRA COMPENSADA PARA CONSTRUÇÃO TEMPORÁRIA EM CHAPA SIMPLES, EXTERNA, SEM VÃO. AF_03/2024</v>
      </c>
      <c r="D199" s="620" t="str">
        <f>IF(A199="","",IFERROR(VLOOKUP(A199,'SINAPI12-24'!$A$3:$G$12673,3,FALSE),VLOOKUP(A199,'MAPA DE COTAÇÃO'!$B$12:$H$14,13,FALSE)))</f>
        <v>M2</v>
      </c>
      <c r="E199" s="645">
        <v>0.2979</v>
      </c>
      <c r="F199" s="689">
        <f>IF(A199="","",IFERROR(VLOOKUP(A199,'SINAPI12-24'!$A$3:$G$12673,5,FALSE),VLOOKUP(A199,'MAPA DE COTAÇÃO'!$B$12:$I$14,13,FALSE)))</f>
        <v>109.44</v>
      </c>
      <c r="G199" s="764">
        <f t="shared" ref="G199:G211" si="25">ROUND(F199*E199,2)</f>
        <v>32.6</v>
      </c>
    </row>
    <row r="200" spans="1:7" ht="38.25" customHeight="1">
      <c r="A200" s="687">
        <v>95241</v>
      </c>
      <c r="B200" s="620" t="s">
        <v>15</v>
      </c>
      <c r="C200" s="762" t="str">
        <f>IF(A200="","",IFERROR(VLOOKUP(A200,'SINAPI12-24'!$A$3:$G$12673,2,FALSE),VLOOKUP(A200,'MAPA DE COTAÇÃO'!$B$12:$H$14,3,FALSE)))</f>
        <v>LASTRO DE CONCRETO MAGRO, APLICADO EM PISOS, LAJES SOBRE SOLO OU RADIERS, ESPESSURA DE 5 CM. AF_01/2024</v>
      </c>
      <c r="D200" s="620" t="str">
        <f>IF(A200="","",IFERROR(VLOOKUP(A200,'SINAPI12-24'!$A$3:$G$12673,3,FALSE),VLOOKUP(A200,'MAPA DE COTAÇÃO'!$B$12:$H$14,13,FALSE)))</f>
        <v>M2</v>
      </c>
      <c r="E200" s="645">
        <v>1.3559000000000001</v>
      </c>
      <c r="F200" s="689">
        <f>IF(A200="","",IFERROR(VLOOKUP(A200,'SINAPI12-24'!$A$3:$G$12673,5,FALSE),VLOOKUP(A200,'MAPA DE COTAÇÃO'!$B$12:$I$14,13,FALSE)))</f>
        <v>40.049999999999997</v>
      </c>
      <c r="G200" s="764">
        <f t="shared" si="25"/>
        <v>54.3</v>
      </c>
    </row>
    <row r="201" spans="1:7" ht="30">
      <c r="A201" s="687">
        <v>98441</v>
      </c>
      <c r="B201" s="620" t="s">
        <v>15</v>
      </c>
      <c r="C201" s="762" t="str">
        <f>IF(A201="","",IFERROR(VLOOKUP(A201,'SINAPI12-24'!$A$3:$G$12673,2,FALSE),VLOOKUP(A201,'MAPA DE COTAÇÃO'!$B$12:$H$14,3,FALSE)))</f>
        <v>PAREDE DE MADEIRA COMPENSADA PARA CONSTRUÇÃO TEMPORÁRIA EM CHAPA SIMPLES, EXTERNA, SEM VÃO. AF_03/2024</v>
      </c>
      <c r="D201" s="620" t="str">
        <f>IF(A201="","",IFERROR(VLOOKUP(A201,'SINAPI12-24'!$A$3:$G$12673,3,FALSE),VLOOKUP(A201,'MAPA DE COTAÇÃO'!$B$12:$H$14,13,FALSE)))</f>
        <v>M2</v>
      </c>
      <c r="E201" s="645">
        <v>0.34289999999999998</v>
      </c>
      <c r="F201" s="689">
        <f>IF(A201="","",IFERROR(VLOOKUP(A201,'SINAPI12-24'!$A$3:$G$12673,5,FALSE),VLOOKUP(A201,'MAPA DE COTAÇÃO'!$B$12:$I$14,13,FALSE)))</f>
        <v>109.44</v>
      </c>
      <c r="G201" s="764">
        <f t="shared" si="25"/>
        <v>37.53</v>
      </c>
    </row>
    <row r="202" spans="1:7" ht="30">
      <c r="A202" s="687">
        <v>89714</v>
      </c>
      <c r="B202" s="620" t="s">
        <v>15</v>
      </c>
      <c r="C202" s="762" t="str">
        <f>IF(A202="","",IFERROR(VLOOKUP(A202,'SINAPI12-24'!$A$3:$G$12673,2,FALSE),VLOOKUP(A202,'MAPA DE COTAÇÃO'!$B$12:$H$14,3,FALSE)))</f>
        <v>TUBO PVC, SERIE NORMAL, ESGOTO PREDIAL, DN 100 MM, FORNECIDO E INSTALADO EM RAMAL DE DESCARGA OU RAMAL DE ESGOTO SANITÁRIO. AF_08/2022</v>
      </c>
      <c r="D202" s="620" t="str">
        <f>IF(A202="","",IFERROR(VLOOKUP(A202,'SINAPI12-24'!$A$3:$G$12673,3,FALSE),VLOOKUP(A202,'MAPA DE COTAÇÃO'!$B$12:$H$14,13,FALSE)))</f>
        <v>M</v>
      </c>
      <c r="E202" s="645">
        <v>0.1472</v>
      </c>
      <c r="F202" s="689">
        <f>IF(A202="","",IFERROR(VLOOKUP(A202,'SINAPI12-24'!$A$3:$G$12673,5,FALSE),VLOOKUP(A202,'MAPA DE COTAÇÃO'!$B$12:$I$14,13,FALSE)))</f>
        <v>34.35</v>
      </c>
      <c r="G202" s="764">
        <f t="shared" si="25"/>
        <v>5.0599999999999996</v>
      </c>
    </row>
    <row r="203" spans="1:7" ht="30">
      <c r="A203" s="687">
        <v>98283</v>
      </c>
      <c r="B203" s="620" t="s">
        <v>15</v>
      </c>
      <c r="C203" s="762" t="str">
        <f>IF(A203="","",IFERROR(VLOOKUP(A203,'SINAPI12-24'!$A$3:$G$12673,2,FALSE),VLOOKUP(A203,'MAPA DE COTAÇÃO'!$B$12:$H$14,3,FALSE)))</f>
        <v>CABO TELEFÔNICO CCI-50 4 PARES, SEM BLINDAGEM, INSTALADO EM DISTRIBUIÇÃO DE EDIFICAÇÃO RESIDENCIAL - FORNECIMENTO E INSTALAÇÃO. AF_11/2019</v>
      </c>
      <c r="D203" s="620" t="str">
        <f>IF(A203="","",IFERROR(VLOOKUP(A203,'SINAPI12-24'!$A$3:$G$12673,3,FALSE),VLOOKUP(A203,'MAPA DE COTAÇÃO'!$B$12:$H$14,13,FALSE)))</f>
        <v>M</v>
      </c>
      <c r="E203" s="645">
        <v>0.61670000000000003</v>
      </c>
      <c r="F203" s="689">
        <f>IF(A203="","",IFERROR(VLOOKUP(A203,'SINAPI12-24'!$A$3:$G$12673,5,FALSE),VLOOKUP(A203,'MAPA DE COTAÇÃO'!$B$12:$I$14,13,FALSE)))</f>
        <v>9.4700000000000006</v>
      </c>
      <c r="G203" s="764">
        <f t="shared" si="25"/>
        <v>5.84</v>
      </c>
    </row>
    <row r="204" spans="1:7" ht="45">
      <c r="A204" s="687">
        <v>91173</v>
      </c>
      <c r="B204" s="620" t="s">
        <v>15</v>
      </c>
      <c r="C204" s="762" t="str">
        <f>IF(A204="","",IFERROR(VLOOKUP(A204,'SINAPI12-24'!$A$3:$G$12673,2,FALSE),VLOOKUP(A204,'MAPA DE COTAÇÃO'!$B$12:$H$14,3,FALSE)))</f>
        <v>FIXAÇÃO DE TUBOS VERTICAIS DE PVC ÁGUA, PVC ESGOTO, PVC ÁGUA PLUVIAL, CPVC, PPR, COBRE OU AÇO, DIÂMETROS MENORES OU IGUAIS A 40 MM, COM ABRAÇADEIRA METÁLICA RÍGIDA TIPO U PERFIL 1 1/4", FIXADA EM PERFILADO EM PAREDE. AF_09/2023_PS</v>
      </c>
      <c r="D204" s="620" t="str">
        <f>IF(A204="","",IFERROR(VLOOKUP(A204,'SINAPI12-24'!$A$3:$G$12673,3,FALSE),VLOOKUP(A204,'MAPA DE COTAÇÃO'!$B$12:$H$14,13,FALSE)))</f>
        <v>M</v>
      </c>
      <c r="E204" s="645">
        <v>1.7343999999999999</v>
      </c>
      <c r="F204" s="689">
        <f>IF(A204="","",IFERROR(VLOOKUP(A204,'SINAPI12-24'!$A$3:$G$12673,5,FALSE),VLOOKUP(A204,'MAPA DE COTAÇÃO'!$B$12:$I$14,13,FALSE)))</f>
        <v>3.49</v>
      </c>
      <c r="G204" s="764">
        <f t="shared" si="25"/>
        <v>6.05</v>
      </c>
    </row>
    <row r="205" spans="1:7">
      <c r="A205" s="687">
        <v>88489</v>
      </c>
      <c r="B205" s="620" t="s">
        <v>15</v>
      </c>
      <c r="C205" s="762" t="str">
        <f>IF(A205="","",IFERROR(VLOOKUP(A205,'SINAPI12-24'!$A$3:$G$12673,2,FALSE),VLOOKUP(A205,'MAPA DE COTAÇÃO'!$B$12:$H$14,3,FALSE)))</f>
        <v>PINTURA LÁTEX ACRÍLICA PREMIUM, APLICAÇÃO MANUAL EM PAREDES, DUAS DEMÃOS. AF_04/2023</v>
      </c>
      <c r="D205" s="620" t="str">
        <f>IF(A205="","",IFERROR(VLOOKUP(A205,'SINAPI12-24'!$A$3:$G$12673,3,FALSE),VLOOKUP(A205,'MAPA DE COTAÇÃO'!$B$12:$H$14,13,FALSE)))</f>
        <v>M2</v>
      </c>
      <c r="E205" s="645">
        <v>4.4976000000000003</v>
      </c>
      <c r="F205" s="689">
        <f>IF(A205="","",IFERROR(VLOOKUP(A205,'SINAPI12-24'!$A$3:$G$12673,5,FALSE),VLOOKUP(A205,'MAPA DE COTAÇÃO'!$B$12:$I$14,13,FALSE)))</f>
        <v>11.69</v>
      </c>
      <c r="G205" s="764">
        <f t="shared" si="25"/>
        <v>52.58</v>
      </c>
    </row>
    <row r="206" spans="1:7" ht="30">
      <c r="A206" s="687">
        <v>92023</v>
      </c>
      <c r="B206" s="620" t="s">
        <v>15</v>
      </c>
      <c r="C206" s="762" t="str">
        <f>IF(A206="","",IFERROR(VLOOKUP(A206,'SINAPI12-24'!$A$3:$G$12673,2,FALSE),VLOOKUP(A206,'MAPA DE COTAÇÃO'!$B$12:$H$14,3,FALSE)))</f>
        <v>INTERRUPTOR SIMPLES (1 MÓDULO) COM 1 TOMADA DE EMBUTIR 2P+T 10 A, INCLUINDO SUPORTE E PLACA - FORNECIMENTO E INSTALAÇÃO. AF_03/2023</v>
      </c>
      <c r="D206" s="620" t="str">
        <f>IF(A206="","",IFERROR(VLOOKUP(A206,'SINAPI12-24'!$A$3:$G$12673,3,FALSE),VLOOKUP(A206,'MAPA DE COTAÇÃO'!$B$12:$H$14,13,FALSE)))</f>
        <v>UN</v>
      </c>
      <c r="E206" s="645">
        <v>0.13489999999999999</v>
      </c>
      <c r="F206" s="689">
        <f>IF(A206="","",IFERROR(VLOOKUP(A206,'SINAPI12-24'!$A$3:$G$12673,5,FALSE),VLOOKUP(A206,'MAPA DE COTAÇÃO'!$B$12:$I$14,13,FALSE)))</f>
        <v>45.51</v>
      </c>
      <c r="G206" s="764">
        <f t="shared" si="25"/>
        <v>6.14</v>
      </c>
    </row>
    <row r="207" spans="1:7" ht="30">
      <c r="A207" s="687">
        <v>97886</v>
      </c>
      <c r="B207" s="620" t="s">
        <v>15</v>
      </c>
      <c r="C207" s="762" t="str">
        <f>IF(A207="","",IFERROR(VLOOKUP(A207,'SINAPI12-24'!$A$3:$G$12673,2,FALSE),VLOOKUP(A207,'MAPA DE COTAÇÃO'!$B$12:$H$14,3,FALSE)))</f>
        <v>CAIXA ENTERRADA ELÉTRICA RETANGULAR, EM ALVENARIA COM TIJOLOS CERÂMICOS MACIÇOS, FUNDO COM BRITA, DIMENSÕES INTERNAS: 0,3X0,3X0,3 M. AF_12/2020</v>
      </c>
      <c r="D207" s="620" t="str">
        <f>IF(A207="","",IFERROR(VLOOKUP(A207,'SINAPI12-24'!$A$3:$G$12673,3,FALSE),VLOOKUP(A207,'MAPA DE COTAÇÃO'!$B$12:$H$14,13,FALSE)))</f>
        <v>UN</v>
      </c>
      <c r="E207" s="645">
        <v>3.85E-2</v>
      </c>
      <c r="F207" s="689">
        <f>IF(A207="","",IFERROR(VLOOKUP(A207,'SINAPI12-24'!$A$3:$G$12673,5,FALSE),VLOOKUP(A207,'MAPA DE COTAÇÃO'!$B$12:$I$14,13,FALSE)))</f>
        <v>162.5</v>
      </c>
      <c r="G207" s="764">
        <f t="shared" si="25"/>
        <v>6.26</v>
      </c>
    </row>
    <row r="208" spans="1:7" ht="30">
      <c r="A208" s="687">
        <v>95805</v>
      </c>
      <c r="B208" s="620" t="s">
        <v>15</v>
      </c>
      <c r="C208" s="762" t="str">
        <f>IF(A208="","",IFERROR(VLOOKUP(A208,'SINAPI12-24'!$A$3:$G$12673,2,FALSE),VLOOKUP(A208,'MAPA DE COTAÇÃO'!$B$12:$H$14,3,FALSE)))</f>
        <v>CONDULETE DE PVC, TIPO B, PARA ELETRODUTO DE PVC SOLDÁVEL DN 25 MM (3/4''), APARENTE - FORNECIMENTO E INSTALAÇÃO. AF_10/2022</v>
      </c>
      <c r="D208" s="620" t="str">
        <f>IF(A208="","",IFERROR(VLOOKUP(A208,'SINAPI12-24'!$A$3:$G$12673,3,FALSE),VLOOKUP(A208,'MAPA DE COTAÇÃO'!$B$12:$H$14,13,FALSE)))</f>
        <v>UN</v>
      </c>
      <c r="E208" s="645">
        <v>0.28910000000000002</v>
      </c>
      <c r="F208" s="689">
        <f>IF(A208="","",IFERROR(VLOOKUP(A208,'SINAPI12-24'!$A$3:$G$12673,5,FALSE),VLOOKUP(A208,'MAPA DE COTAÇÃO'!$B$12:$I$14,13,FALSE)))</f>
        <v>21.72</v>
      </c>
      <c r="G208" s="764">
        <f t="shared" si="25"/>
        <v>6.28</v>
      </c>
    </row>
    <row r="209" spans="1:7" ht="30">
      <c r="A209" s="687">
        <v>92008</v>
      </c>
      <c r="B209" s="620" t="s">
        <v>15</v>
      </c>
      <c r="C209" s="762" t="str">
        <f>IF(A209="","",IFERROR(VLOOKUP(A209,'SINAPI12-24'!$A$3:$G$12673,2,FALSE),VLOOKUP(A209,'MAPA DE COTAÇÃO'!$B$12:$H$14,3,FALSE)))</f>
        <v>TOMADA BAIXA DE EMBUTIR (2 MÓDULOS), 2P+T 10 A, INCLUINDO SUPORTE E PLACA - FORNECIMENTO E INSTALAÇÃO. AF_03/2023</v>
      </c>
      <c r="D209" s="620" t="str">
        <f>IF(A209="","",IFERROR(VLOOKUP(A209,'SINAPI12-24'!$A$3:$G$12673,3,FALSE),VLOOKUP(A209,'MAPA DE COTAÇÃO'!$B$12:$H$14,13,FALSE)))</f>
        <v>UN</v>
      </c>
      <c r="E209" s="645">
        <v>0.1542</v>
      </c>
      <c r="F209" s="689">
        <f>IF(A209="","",IFERROR(VLOOKUP(A209,'SINAPI12-24'!$A$3:$G$12673,5,FALSE),VLOOKUP(A209,'MAPA DE COTAÇÃO'!$B$12:$I$14,13,FALSE)))</f>
        <v>43.6</v>
      </c>
      <c r="G209" s="764">
        <f t="shared" si="25"/>
        <v>6.72</v>
      </c>
    </row>
    <row r="210" spans="1:7" ht="30">
      <c r="A210" s="687">
        <v>94210</v>
      </c>
      <c r="B210" s="620" t="s">
        <v>15</v>
      </c>
      <c r="C210" s="762" t="str">
        <f>IF(A210="","",IFERROR(VLOOKUP(A210,'SINAPI12-24'!$A$3:$G$12673,2,FALSE),VLOOKUP(A210,'MAPA DE COTAÇÃO'!$B$12:$H$14,3,FALSE)))</f>
        <v>TELHAMENTO COM TELHA ONDULADA DE FIBROCIMENTO E = 6 MM, COM RECOBRIMENTO LATERAL DE 1 1/4 DE ONDA PARA TELHADO COM INCLINAÇÃO MÁXIMA DE 10°, COM ATÉ 2 ÁGUAS, INCLUSO IÇAMENTO. AF_07/2019</v>
      </c>
      <c r="D210" s="620" t="str">
        <f>IF(A210="","",IFERROR(VLOOKUP(A210,'SINAPI12-24'!$A$3:$G$12673,3,FALSE),VLOOKUP(A210,'MAPA DE COTAÇÃO'!$B$12:$H$14,13,FALSE)))</f>
        <v>M2</v>
      </c>
      <c r="E210" s="645">
        <v>1.3621000000000001</v>
      </c>
      <c r="F210" s="689">
        <f>IF(A210="","",IFERROR(VLOOKUP(A210,'SINAPI12-24'!$A$3:$G$12673,5,FALSE),VLOOKUP(A210,'MAPA DE COTAÇÃO'!$B$12:$I$14,13,FALSE)))</f>
        <v>50.73</v>
      </c>
      <c r="G210" s="764">
        <f t="shared" si="25"/>
        <v>69.099999999999994</v>
      </c>
    </row>
    <row r="211" spans="1:7" ht="30">
      <c r="A211" s="687">
        <v>98446</v>
      </c>
      <c r="B211" s="766" t="s">
        <v>15</v>
      </c>
      <c r="C211" s="762" t="str">
        <f>IF(A211="","",IFERROR(VLOOKUP(A211,'SINAPI12-24'!$A$3:$G$12673,2,FALSE),VLOOKUP(A211,'MAPA DE COTAÇÃO'!$B$12:$H$14,3,FALSE)))</f>
        <v>PAREDE DE MADEIRA COMPENSADA PARA CONSTRUÇÃO TEMPORÁRIA EM CHAPA SIMPLES, EXTERNA, COM ÁREA LÍQUIDA MENOR QUE 6 M², COM VÃO. AF_03/2024</v>
      </c>
      <c r="D211" s="620" t="str">
        <f>IF(A211="","",IFERROR(VLOOKUP(A211,'SINAPI12-24'!$A$3:$G$12673,3,FALSE),VLOOKUP(A211,'MAPA DE COTAÇÃO'!$B$12:$H$14,13,FALSE)))</f>
        <v>M2</v>
      </c>
      <c r="E211" s="645">
        <v>0.3629</v>
      </c>
      <c r="F211" s="689">
        <f>IF(A211="","",IFERROR(VLOOKUP(A211,'SINAPI12-24'!$A$3:$G$12673,5,FALSE),VLOOKUP(A211,'MAPA DE COTAÇÃO'!$B$12:$I$14,13,FALSE)))</f>
        <v>155.05000000000001</v>
      </c>
      <c r="G211" s="764">
        <f t="shared" si="25"/>
        <v>56.27</v>
      </c>
    </row>
    <row r="212" spans="1:7" ht="30">
      <c r="A212" s="687">
        <v>98445</v>
      </c>
      <c r="B212" s="620" t="s">
        <v>15</v>
      </c>
      <c r="C212" s="762" t="str">
        <f>IF(A212="","",IFERROR(VLOOKUP(A212,'SINAPI12-24'!$A$3:$G$12673,2,FALSE),VLOOKUP(A212,'MAPA DE COTAÇÃO'!$B$12:$H$14,3,FALSE)))</f>
        <v>PAREDE DE MADEIRA COMPENSADA PARA CONSTRUÇÃO TEMPORÁRIA EM CHAPA SIMPLES, EXTERNA, COM ÁREA LÍQUIDA MAIOR OU IGUAL A 6 M², COM VÃO. AF_03/2024</v>
      </c>
      <c r="D212" s="620" t="str">
        <f>IF(A212="","",IFERROR(VLOOKUP(A212,'SINAPI12-24'!$A$3:$G$12673,3,FALSE),VLOOKUP(A212,'MAPA DE COTAÇÃO'!$B$12:$H$14,13,FALSE)))</f>
        <v>M2</v>
      </c>
      <c r="E212" s="645">
        <v>0.46539999999999998</v>
      </c>
      <c r="F212" s="689">
        <f>IF(A212="","",IFERROR(VLOOKUP(A212,'SINAPI12-24'!$A$3:$G$12673,5,FALSE),VLOOKUP(A212,'MAPA DE COTAÇÃO'!$B$12:$I$14,13,FALSE)))</f>
        <v>125.95</v>
      </c>
      <c r="G212" s="764">
        <f>ROUND(F212*E212,2)</f>
        <v>58.62</v>
      </c>
    </row>
    <row r="213" spans="1:7" ht="30">
      <c r="A213" s="687">
        <v>97906</v>
      </c>
      <c r="B213" s="620" t="s">
        <v>15</v>
      </c>
      <c r="C213" s="762" t="str">
        <f>IF(A213="","",IFERROR(VLOOKUP(A213,'SINAPI12-24'!$A$3:$G$12673,2,FALSE),VLOOKUP(A213,'MAPA DE COTAÇÃO'!$B$12:$H$14,3,FALSE)))</f>
        <v>CAIXA ENTERRADA HIDRÁULICA RETANGULAR, EM ALVENARIA COM BLOCOS DE CONCRETO, DIMENSÕES INTERNAS: 0,6X0,6X0,6 M PARA REDE DE ESGOTO. AF_12/2020</v>
      </c>
      <c r="D213" s="620" t="str">
        <f>IF(A213="","",IFERROR(VLOOKUP(A213,'SINAPI12-24'!$A$3:$G$12673,3,FALSE),VLOOKUP(A213,'MAPA DE COTAÇÃO'!$B$12:$H$14,13,FALSE)))</f>
        <v>UN</v>
      </c>
      <c r="E213" s="645">
        <v>1.9300000000000001E-2</v>
      </c>
      <c r="F213" s="689">
        <f>IF(A213="","",IFERROR(VLOOKUP(A213,'SINAPI12-24'!$A$3:$G$12673,5,FALSE),VLOOKUP(A213,'MAPA DE COTAÇÃO'!$B$12:$I$14,13,FALSE)))</f>
        <v>435.19</v>
      </c>
      <c r="G213" s="764">
        <f t="shared" ref="G213" si="26">ROUND(F213*E213,2)</f>
        <v>8.4</v>
      </c>
    </row>
    <row r="214" spans="1:7" ht="30">
      <c r="A214" s="687">
        <v>103328</v>
      </c>
      <c r="B214" s="620" t="s">
        <v>15</v>
      </c>
      <c r="C214" s="762" t="str">
        <f>IF(A214="","",IFERROR(VLOOKUP(A214,'SINAPI12-24'!$A$3:$G$12673,2,FALSE),VLOOKUP(A214,'MAPA DE COTAÇÃO'!$B$12:$H$14,3,FALSE)))</f>
        <v>ALVENARIA DE VEDAÇÃO DE BLOCOS CERÂMICOS FURADOS NA HORIZONTAL DE 9X19X19 CM (ESPESSURA 9 CM) E ARGAMASSA DE ASSENTAMENTO COM PREPARO EM BETONEIRA. AF_12/2021</v>
      </c>
      <c r="D214" s="620" t="str">
        <f>IF(A214="","",IFERROR(VLOOKUP(A214,'SINAPI12-24'!$A$3:$G$12673,3,FALSE),VLOOKUP(A214,'MAPA DE COTAÇÃO'!$B$12:$H$14,13,FALSE)))</f>
        <v>M2</v>
      </c>
      <c r="E214" s="645">
        <v>0.1023</v>
      </c>
      <c r="F214" s="689">
        <f>IF(A214="","",IFERROR(VLOOKUP(A214,'SINAPI12-24'!$A$3:$G$12673,5,FALSE),VLOOKUP(A214,'MAPA DE COTAÇÃO'!$B$12:$I$14,13,FALSE)))</f>
        <v>89.74</v>
      </c>
      <c r="G214" s="764">
        <f>ROUND(F214*E214,2)</f>
        <v>9.18</v>
      </c>
    </row>
    <row r="215" spans="1:7" ht="30">
      <c r="A215" s="687">
        <v>101875</v>
      </c>
      <c r="B215" s="620" t="s">
        <v>15</v>
      </c>
      <c r="C215" s="762" t="str">
        <f>IF(A215="","",IFERROR(VLOOKUP(A215,'SINAPI12-24'!$A$3:$G$12673,2,FALSE),VLOOKUP(A215,'MAPA DE COTAÇÃO'!$B$12:$H$14,3,FALSE)))</f>
        <v>QUADRO DE DISTRIBUIÇÃO DE ENERGIA EM CHAPA DE AÇO GALVANIZADO, DE EMBUTIR, COM BARRAMENTO TRIFÁSICO, PARA 12 DISJUNTORES DIN 100A - FORNECIMENTO E INSTALAÇÃO. AF_10/2020</v>
      </c>
      <c r="D215" s="620" t="str">
        <f>IF(A215="","",IFERROR(VLOOKUP(A215,'SINAPI12-24'!$A$3:$G$12673,3,FALSE),VLOOKUP(A215,'MAPA DE COTAÇÃO'!$B$12:$H$14,13,FALSE)))</f>
        <v>UN</v>
      </c>
      <c r="E215" s="645">
        <v>1.9300000000000001E-2</v>
      </c>
      <c r="F215" s="689">
        <f>IF(A215="","",IFERROR(VLOOKUP(A215,'SINAPI12-24'!$A$3:$G$12673,5,FALSE),VLOOKUP(A215,'MAPA DE COTAÇÃO'!$B$12:$I$14,13,FALSE)))</f>
        <v>451.53</v>
      </c>
      <c r="G215" s="764">
        <f t="shared" ref="G215:G218" si="27">ROUND(F215*E215,2)</f>
        <v>8.7100000000000009</v>
      </c>
    </row>
    <row r="216" spans="1:7" ht="30">
      <c r="A216" s="687">
        <v>11587</v>
      </c>
      <c r="B216" s="620" t="s">
        <v>15</v>
      </c>
      <c r="C216" s="762" t="str">
        <f>IF(A216="","",IFERROR(VLOOKUP(A216,'SINAPI12-24'!$A$3:$G$12673,2,FALSE),VLOOKUP(A216,'MAPA DE COTAÇÃO'!$B$12:$H$14,3,FALSE)))</f>
        <v xml:space="preserve">FORRO DE PVC LISO, BRANCO, REGUA DE 10 CM, ESPESSURA APROXIMADA DE 8 MM (COM COLOCACAO / SEM ESTRUTURA METALICA)                                                                                                                                                                                                                                                                                                                                                                                          </v>
      </c>
      <c r="D216" s="620" t="str">
        <f>IF(A216="","",IFERROR(VLOOKUP(A216,'SINAPI12-24'!$A$3:$G$12673,3,FALSE),VLOOKUP(A216,'MAPA DE COTAÇÃO'!$B$12:$H$14,13,FALSE)))</f>
        <v xml:space="preserve">M2    </v>
      </c>
      <c r="E216" s="645">
        <v>0.99380000000000002</v>
      </c>
      <c r="F216" s="689">
        <f>IF(A216="","",IFERROR(VLOOKUP(A216,'SINAPI12-24'!$A$3:$G$12673,5,FALSE),VLOOKUP(A216,'MAPA DE COTAÇÃO'!$B$12:$I$14,13,FALSE)))</f>
        <v>82.96</v>
      </c>
      <c r="G216" s="764">
        <f t="shared" si="27"/>
        <v>82.45</v>
      </c>
    </row>
    <row r="217" spans="1:7" ht="45">
      <c r="A217" s="687">
        <v>86934</v>
      </c>
      <c r="B217" s="620" t="s">
        <v>15</v>
      </c>
      <c r="C217" s="762" t="str">
        <f>IF(A217="","",IFERROR(VLOOKUP(A217,'SINAPI12-24'!$A$3:$G$12673,2,FALSE),VLOOKUP(A217,'MAPA DE COTAÇÃO'!$B$12:$H$14,3,FALSE)))</f>
        <v>BANCADA DE MÁRMORE SINTÉTICO 120 X 60CM, COM CUBA INTEGRADA, INCLUSO SIFÃO TIPO FLEXÍVEL EM PVC, VÁLVULA EM PLÁSTICO CROMADO TIPO AMERICANA E TORNEIRA CROMADA LONGA, DE PAREDE, PADRÃO POPULAR - FORNECIMENTO E INSTALAÇÃO. AF_01/2020</v>
      </c>
      <c r="D217" s="620" t="str">
        <f>IF(A217="","",IFERROR(VLOOKUP(A217,'SINAPI12-24'!$A$3:$G$12673,3,FALSE),VLOOKUP(A217,'MAPA DE COTAÇÃO'!$B$12:$H$14,13,FALSE)))</f>
        <v>UN</v>
      </c>
      <c r="E217" s="645">
        <v>1.9300000000000001E-2</v>
      </c>
      <c r="F217" s="689">
        <f>IF(A217="","",IFERROR(VLOOKUP(A217,'SINAPI12-24'!$A$3:$G$12673,5,FALSE),VLOOKUP(A217,'MAPA DE COTAÇÃO'!$B$12:$I$14,13,FALSE)))</f>
        <v>455.27</v>
      </c>
      <c r="G217" s="764">
        <f t="shared" si="27"/>
        <v>8.7899999999999991</v>
      </c>
    </row>
    <row r="218" spans="1:7" ht="45">
      <c r="A218" s="810">
        <v>86943</v>
      </c>
      <c r="B218" s="627" t="s">
        <v>15</v>
      </c>
      <c r="C218" s="770" t="str">
        <f>IF(A218="","",IFERROR(VLOOKUP(A218,'SINAPI12-24'!$A$3:$G$12673,2,FALSE),VLOOKUP(A218,'MAPA DE COTAÇÃO'!$B$12:$H$14,3,FALSE)))</f>
        <v>LAVATÓRIO LOUÇA BRANCA SUSPENSO, 29,5 X 39CM OU EQUIVALENTE, PADRÃO POPULAR, INCLUSO SIFÃO FLEXÍVEL EM PVC, VÁLVULA E ENGATE FLEXÍVEL 30CM EM PLÁSTICO E TORNEIRA CROMADA DE MESA, PADRÃO POPULAR - FORNECIMENTO E INSTALAÇÃO. AF_01/2020</v>
      </c>
      <c r="D218" s="627" t="str">
        <f>IF(A218="","",IFERROR(VLOOKUP(A218,'SINAPI12-24'!$A$3:$G$12673,3,FALSE),VLOOKUP(A218,'MAPA DE COTAÇÃO'!$B$12:$H$14,13,FALSE)))</f>
        <v>UN</v>
      </c>
      <c r="E218" s="646">
        <v>3.85E-2</v>
      </c>
      <c r="F218" s="772">
        <f>IF(A218="","",IFERROR(VLOOKUP(A218,'SINAPI12-24'!$A$3:$G$12673,5,FALSE),VLOOKUP(A218,'MAPA DE COTAÇÃO'!$B$12:$I$14,13,FALSE)))</f>
        <v>262.67</v>
      </c>
      <c r="G218" s="773">
        <f t="shared" si="27"/>
        <v>10.11</v>
      </c>
    </row>
    <row r="219" spans="1:7" customFormat="1"/>
    <row r="220" spans="1:7">
      <c r="A220" s="638" t="s">
        <v>94</v>
      </c>
      <c r="B220" s="639"/>
      <c r="C220" s="640" t="s">
        <v>13844</v>
      </c>
      <c r="D220" s="639" t="s">
        <v>68</v>
      </c>
      <c r="E220" s="641">
        <v>1</v>
      </c>
      <c r="F220" s="642">
        <f>SUM(G221:G227)</f>
        <v>941.59000000000015</v>
      </c>
      <c r="G220" s="643">
        <f>ROUND(F220*E220,2)</f>
        <v>941.59</v>
      </c>
    </row>
    <row r="221" spans="1:7">
      <c r="A221" s="824">
        <v>4823</v>
      </c>
      <c r="B221" s="655" t="s">
        <v>15</v>
      </c>
      <c r="C221" s="656" t="str">
        <f>IF(A221="","",IFERROR(VLOOKUP(A221,'SINAPI12-24'!$A$3:$G$12673,2,FALSE),VLOOKUP(A221,'MAPA DE COTAÇÃO'!$B$12:$H$14,3,FALSE)))</f>
        <v xml:space="preserve">MASSA PLASTICA PARA MARMORE/GRANITO                                                                                                                                                                                                                                                                                                                                                                                                                                                                       </v>
      </c>
      <c r="D221" s="657" t="str">
        <f>IF(A221="","",IFERROR(VLOOKUP(A221,'SINAPI12-24'!$A$3:$G$12673,3,FALSE),VLOOKUP(A221,'MAPA DE COTAÇÃO'!$B$12:$H$14,13,FALSE)))</f>
        <v xml:space="preserve">KG    </v>
      </c>
      <c r="E221" s="661">
        <v>0.48838020000000021</v>
      </c>
      <c r="F221" s="659">
        <f>IF(A221="","",IFERROR(VLOOKUP(A221,'SINAPI12-24'!$A$3:$G$12673,5,FALSE),VLOOKUP(A221,'MAPA DE COTAÇÃO'!$B$12:$I$14,13,FALSE)))</f>
        <v>47.19</v>
      </c>
      <c r="G221" s="660">
        <f t="shared" ref="G221:G227" si="28">ROUND(F221*E221,2)</f>
        <v>23.05</v>
      </c>
    </row>
    <row r="222" spans="1:7" ht="30">
      <c r="A222" s="825">
        <v>7568</v>
      </c>
      <c r="B222" s="618" t="s">
        <v>15</v>
      </c>
      <c r="C222" s="619" t="str">
        <f>IF(A222="","",IFERROR(VLOOKUP(A222,'SINAPI12-24'!$A$3:$G$12673,2,FALSE),VLOOKUP(A222,'MAPA DE COTAÇÃO'!$B$12:$H$14,3,FALSE)))</f>
        <v xml:space="preserve">BUCHA DE NYLON SEM ABA S10, COM PARAFUSO DE 6,10 X 65 MM EM ACO ZINCADO COM ROSCA SOBERBA, CABECA CHATA E FENDA PHILLIPS                                                                                                                                                                                                                                                                                                                                                                                  </v>
      </c>
      <c r="D222" s="620" t="str">
        <f>IF(A222="","",IFERROR(VLOOKUP(A222,'SINAPI12-24'!$A$3:$G$12673,3,FALSE),VLOOKUP(A222,'MAPA DE COTAÇÃO'!$B$12:$H$14,13,FALSE)))</f>
        <v xml:space="preserve">UN    </v>
      </c>
      <c r="E222" s="621">
        <v>7.6230000000000029</v>
      </c>
      <c r="F222" s="622">
        <f>IF(A222="","",IFERROR(VLOOKUP(A222,'SINAPI12-24'!$A$3:$G$12673,5,FALSE),VLOOKUP(A222,'MAPA DE COTAÇÃO'!$B$12:$I$14,13,FALSE)))</f>
        <v>0.43</v>
      </c>
      <c r="G222" s="623">
        <f t="shared" si="28"/>
        <v>3.28</v>
      </c>
    </row>
    <row r="223" spans="1:7" ht="30">
      <c r="A223" s="825">
        <v>11795</v>
      </c>
      <c r="B223" s="618" t="s">
        <v>15</v>
      </c>
      <c r="C223" s="619" t="str">
        <f>IF(A223="","",IFERROR(VLOOKUP(A223,'SINAPI12-24'!$A$3:$G$12673,2,FALSE),VLOOKUP(A223,'MAPA DE COTAÇÃO'!$B$12:$H$14,3,FALSE)))</f>
        <v xml:space="preserve">GRANITO PARA BANCADA, POLIDO, TIPO ANDORINHA/ QUARTZ/ CASTELO/ CORUMBA OU OUTROS EQUIVALENTES DA REGIAO, E= *2,5* CM                                                                                                                                                                                                                                                                                                                                                                                      </v>
      </c>
      <c r="D223" s="620" t="str">
        <f>IF(A223="","",IFERROR(VLOOKUP(A223,'SINAPI12-24'!$A$3:$G$12673,3,FALSE),VLOOKUP(A223,'MAPA DE COTAÇÃO'!$B$12:$H$14,13,FALSE)))</f>
        <v xml:space="preserve">M2    </v>
      </c>
      <c r="E223" s="621">
        <v>1</v>
      </c>
      <c r="F223" s="622">
        <f>IF(A223="","",IFERROR(VLOOKUP(A223,'SINAPI12-24'!$A$3:$G$12673,5,FALSE),VLOOKUP(A223,'MAPA DE COTAÇÃO'!$B$12:$I$14,13,FALSE)))</f>
        <v>790.94</v>
      </c>
      <c r="G223" s="623">
        <f t="shared" si="28"/>
        <v>790.94</v>
      </c>
    </row>
    <row r="224" spans="1:7">
      <c r="A224" s="825">
        <v>37329</v>
      </c>
      <c r="B224" s="618" t="s">
        <v>15</v>
      </c>
      <c r="C224" s="619" t="str">
        <f>IF(A224="","",IFERROR(VLOOKUP(A224,'SINAPI12-24'!$A$3:$G$12673,2,FALSE),VLOOKUP(A224,'MAPA DE COTAÇÃO'!$B$12:$H$14,3,FALSE)))</f>
        <v xml:space="preserve">REJUNTE EPOXI, QUALQUER COR                                                                                                                                                                                                                                                                                                                                                                                                                                                                               </v>
      </c>
      <c r="D224" s="620" t="str">
        <f>IF(A224="","",IFERROR(VLOOKUP(A224,'SINAPI12-24'!$A$3:$G$12673,3,FALSE),VLOOKUP(A224,'MAPA DE COTAÇÃO'!$B$12:$H$14,13,FALSE)))</f>
        <v xml:space="preserve">KG    </v>
      </c>
      <c r="E224" s="621">
        <v>1.9565700000000005E-2</v>
      </c>
      <c r="F224" s="622">
        <f>IF(A224="","",IFERROR(VLOOKUP(A224,'SINAPI12-24'!$A$3:$G$12673,5,FALSE),VLOOKUP(A224,'MAPA DE COTAÇÃO'!$B$12:$I$14,13,FALSE)))</f>
        <v>148.4</v>
      </c>
      <c r="G224" s="623">
        <f t="shared" ref="G224:G226" si="29">ROUND(F224*E224,2)</f>
        <v>2.9</v>
      </c>
    </row>
    <row r="225" spans="1:7" customFormat="1">
      <c r="A225" s="825">
        <v>37590</v>
      </c>
      <c r="B225" s="618" t="s">
        <v>15</v>
      </c>
      <c r="C225" s="619" t="str">
        <f>IF(A225="","",IFERROR(VLOOKUP(A225,'SINAPI12-24'!$A$3:$G$12673,2,FALSE),VLOOKUP(A225,'MAPA DE COTAÇÃO'!$B$12:$H$14,3,FALSE)))</f>
        <v xml:space="preserve">SUPORTE MAO-FRANCESA EM ACO, ABAS IGUAIS 30 CM, CAPACIDADE MINIMA 60 KG, BRANCO                                                                                                                                                                                                                                                                                                                                                                                                                           </v>
      </c>
      <c r="D225" s="620" t="str">
        <f>IF(A225="","",IFERROR(VLOOKUP(A225,'SINAPI12-24'!$A$3:$G$12673,3,FALSE),VLOOKUP(A225,'MAPA DE COTAÇÃO'!$B$12:$H$14,13,FALSE)))</f>
        <v xml:space="preserve">UN    </v>
      </c>
      <c r="E225" s="621">
        <v>2.5410000000000008</v>
      </c>
      <c r="F225" s="622">
        <f>IF(A225="","",IFERROR(VLOOKUP(A225,'SINAPI12-24'!$A$3:$G$12673,5,FALSE),VLOOKUP(A225,'MAPA DE COTAÇÃO'!$B$12:$I$14,13,FALSE)))</f>
        <v>16.86</v>
      </c>
      <c r="G225" s="623">
        <f t="shared" si="29"/>
        <v>42.84</v>
      </c>
    </row>
    <row r="226" spans="1:7">
      <c r="A226" s="825">
        <v>88274</v>
      </c>
      <c r="B226" s="618" t="s">
        <v>15</v>
      </c>
      <c r="C226" s="619" t="str">
        <f>IF(A226="","",IFERROR(VLOOKUP(A226,'SINAPI12-24'!$A$3:$G$12673,2,FALSE),VLOOKUP(A226,'MAPA DE COTAÇÃO'!$B$12:$H$14,3,FALSE)))</f>
        <v>MARMORISTA/GRANITEIRO COM ENCARGOS COMPLEMENTARES</v>
      </c>
      <c r="D226" s="620" t="str">
        <f>IF(A226="","",IFERROR(VLOOKUP(A226,'SINAPI12-24'!$A$3:$G$12673,3,FALSE),VLOOKUP(A226,'MAPA DE COTAÇÃO'!$B$12:$H$14,13,FALSE)))</f>
        <v>H</v>
      </c>
      <c r="E226" s="621">
        <v>2.4405034500000009</v>
      </c>
      <c r="F226" s="622">
        <f>IF(A226="","",IFERROR(VLOOKUP(A226,'SINAPI12-24'!$A$3:$G$12673,5,FALSE),VLOOKUP(A226,'MAPA DE COTAÇÃO'!$B$12:$I$14,13,FALSE)))</f>
        <v>22.83</v>
      </c>
      <c r="G226" s="623">
        <f t="shared" si="29"/>
        <v>55.72</v>
      </c>
    </row>
    <row r="227" spans="1:7">
      <c r="A227" s="826">
        <v>88316</v>
      </c>
      <c r="B227" s="625" t="s">
        <v>15</v>
      </c>
      <c r="C227" s="626" t="str">
        <f>IF(A227="","",IFERROR(VLOOKUP(A227,'SINAPI12-24'!$A$3:$G$12673,2,FALSE),VLOOKUP(A227,'MAPA DE COTAÇÃO'!$B$12:$H$14,3,FALSE)))</f>
        <v>SERVENTE COM ENCARGOS COMPLEMENTARES</v>
      </c>
      <c r="D227" s="627" t="str">
        <f>IF(A227="","",IFERROR(VLOOKUP(A227,'SINAPI12-24'!$A$3:$G$12673,3,FALSE),VLOOKUP(A227,'MAPA DE COTAÇÃO'!$B$12:$H$14,13,FALSE)))</f>
        <v>H</v>
      </c>
      <c r="E227" s="628">
        <v>1.2464875500000003</v>
      </c>
      <c r="F227" s="629">
        <f>IF(A227="","",IFERROR(VLOOKUP(A227,'SINAPI12-24'!$A$3:$G$12673,5,FALSE),VLOOKUP(A227,'MAPA DE COTAÇÃO'!$B$12:$I$14,13,FALSE)))</f>
        <v>18.34</v>
      </c>
      <c r="G227" s="630">
        <f t="shared" si="28"/>
        <v>22.86</v>
      </c>
    </row>
    <row r="228" spans="1:7">
      <c r="A228"/>
      <c r="B228"/>
      <c r="C228"/>
      <c r="D228"/>
      <c r="E228"/>
      <c r="F228"/>
      <c r="G228"/>
    </row>
    <row r="229" spans="1:7" ht="30">
      <c r="A229" s="638" t="s">
        <v>121</v>
      </c>
      <c r="B229" s="639"/>
      <c r="C229" s="640" t="s">
        <v>13358</v>
      </c>
      <c r="D229" s="639" t="s">
        <v>63</v>
      </c>
      <c r="E229" s="641">
        <v>1</v>
      </c>
      <c r="F229" s="642">
        <f>SUM(G230:G233)</f>
        <v>780.31999999999994</v>
      </c>
      <c r="G229" s="643">
        <f>ROUND(F229*E229,2)</f>
        <v>780.32</v>
      </c>
    </row>
    <row r="230" spans="1:7" ht="30">
      <c r="A230" s="631">
        <v>94962</v>
      </c>
      <c r="B230" s="632" t="s">
        <v>15</v>
      </c>
      <c r="C230" s="633" t="str">
        <f>IF(A230="","",IFERROR(VLOOKUP(A230,'SINAPI12-24'!$A$3:$G$12673,2,FALSE),VLOOKUP(A230,'MAPA DE COTAÇÃO'!$B$12:$H$14,3,FALSE)))</f>
        <v>CONCRETO MAGRO PARA LASTRO, TRAÇO 1:4,5:4,5 (EM MASSA SECA DE CIMENTO/ AREIA MÉDIA/ BRITA 1) - PREPARO MECÂNICO COM BETONEIRA 400 L. AF_05/2021</v>
      </c>
      <c r="D230" s="634" t="str">
        <f>IF(A230="","",IFERROR(VLOOKUP(A230,'SINAPI12-24'!$A$3:$G$12673,3,FALSE),VLOOKUP(A230,'MAPA DE COTAÇÃO'!$B$12:$H$14,13,FALSE)))</f>
        <v>M3</v>
      </c>
      <c r="E230" s="635">
        <v>1</v>
      </c>
      <c r="F230" s="636">
        <f>IF(A230="","",IFERROR(VLOOKUP(A230,'SINAPI12-24'!$A$3:$G$12673,5,FALSE),VLOOKUP(A230,'MAPA DE COTAÇÃO'!$B$12:$I$14,13,FALSE)))</f>
        <v>472.58</v>
      </c>
      <c r="G230" s="637">
        <f t="shared" ref="G230:G233" si="30">ROUND(F230*E230,2)</f>
        <v>472.58</v>
      </c>
    </row>
    <row r="231" spans="1:7">
      <c r="A231" s="617">
        <v>88309</v>
      </c>
      <c r="B231" s="618" t="s">
        <v>15</v>
      </c>
      <c r="C231" s="619" t="str">
        <f>IF(A231="","",IFERROR(VLOOKUP(A231,'SINAPI12-24'!$A$3:$G$12673,2,FALSE),VLOOKUP(A231,'MAPA DE COTAÇÃO'!$B$12:$H$14,3,FALSE)))</f>
        <v>PEDREIRO COM ENCARGOS COMPLEMENTARES</v>
      </c>
      <c r="D231" s="620" t="str">
        <f>IF(A231="","",IFERROR(VLOOKUP(A231,'SINAPI12-24'!$A$3:$G$12673,3,FALSE),VLOOKUP(A231,'MAPA DE COTAÇÃO'!$B$12:$H$14,13,FALSE)))</f>
        <v>H</v>
      </c>
      <c r="E231" s="621">
        <v>2</v>
      </c>
      <c r="F231" s="622">
        <f>IF(A231="","",IFERROR(VLOOKUP(A231,'SINAPI12-24'!$A$3:$G$12673,5,FALSE),VLOOKUP(A231,'MAPA DE COTAÇÃO'!$B$12:$I$14,13,FALSE)))</f>
        <v>22.95</v>
      </c>
      <c r="G231" s="623">
        <f t="shared" si="30"/>
        <v>45.9</v>
      </c>
    </row>
    <row r="232" spans="1:7">
      <c r="A232" s="617">
        <v>88316</v>
      </c>
      <c r="B232" s="618" t="s">
        <v>15</v>
      </c>
      <c r="C232" s="619" t="str">
        <f>IF(A232="","",IFERROR(VLOOKUP(A232,'SINAPI12-24'!$A$3:$G$12673,2,FALSE),VLOOKUP(A232,'MAPA DE COTAÇÃO'!$B$12:$H$14,3,FALSE)))</f>
        <v>SERVENTE COM ENCARGOS COMPLEMENTARES</v>
      </c>
      <c r="D232" s="620" t="str">
        <f>IF(A232="","",IFERROR(VLOOKUP(A232,'SINAPI12-24'!$A$3:$G$12673,3,FALSE),VLOOKUP(A232,'MAPA DE COTAÇÃO'!$B$12:$H$14,13,FALSE)))</f>
        <v>H</v>
      </c>
      <c r="E232" s="621">
        <v>6</v>
      </c>
      <c r="F232" s="622">
        <f>IF(A232="","",IFERROR(VLOOKUP(A232,'SINAPI12-24'!$A$3:$G$12673,5,FALSE),VLOOKUP(A232,'MAPA DE COTAÇÃO'!$B$12:$I$14,13,FALSE)))</f>
        <v>18.34</v>
      </c>
      <c r="G232" s="623">
        <f t="shared" si="30"/>
        <v>110.04</v>
      </c>
    </row>
    <row r="233" spans="1:7" ht="30">
      <c r="A233" s="624">
        <v>123</v>
      </c>
      <c r="B233" s="625" t="s">
        <v>15</v>
      </c>
      <c r="C233" s="626" t="str">
        <f>IF(A233="","",IFERROR(VLOOKUP(A233,'SINAPI12-24'!$A$3:$G$12673,2,FALSE),VLOOKUP(A233,'MAPA DE COTAÇÃO'!$B$12:$H$14,3,FALSE)))</f>
        <v xml:space="preserve">ADITIVO IMPERMEABILIZANTE DE PEGA NORMAL PARA ARGAMASSAS E CONCRETOS SEM ARMACAO, LIQUIDO E ISENTO DE CLORETOS                                                                                                                                                                                                                                                                                                                                                                                            </v>
      </c>
      <c r="D233" s="627" t="str">
        <f>IF(A233="","",IFERROR(VLOOKUP(A233,'SINAPI12-24'!$A$3:$G$12673,3,FALSE),VLOOKUP(A233,'MAPA DE COTAÇÃO'!$B$12:$H$14,13,FALSE)))</f>
        <v xml:space="preserve">L     </v>
      </c>
      <c r="E233" s="628">
        <v>20</v>
      </c>
      <c r="F233" s="629">
        <f>IF(A233="","",IFERROR(VLOOKUP(A233,'SINAPI12-24'!$A$3:$G$12673,5,FALSE),VLOOKUP(A233,'MAPA DE COTAÇÃO'!$B$12:$I$14,13,FALSE)))</f>
        <v>7.59</v>
      </c>
      <c r="G233" s="630">
        <f t="shared" si="30"/>
        <v>151.80000000000001</v>
      </c>
    </row>
    <row r="235" spans="1:7" ht="30">
      <c r="A235" s="638" t="s">
        <v>180</v>
      </c>
      <c r="B235" s="639"/>
      <c r="C235" s="640" t="s">
        <v>13359</v>
      </c>
      <c r="D235" s="639" t="s">
        <v>67</v>
      </c>
      <c r="E235" s="641">
        <v>1</v>
      </c>
      <c r="F235" s="642">
        <f>SUM(G236:G239)</f>
        <v>72.59</v>
      </c>
      <c r="G235" s="643">
        <f>ROUND(F235*E235,2)</f>
        <v>72.59</v>
      </c>
    </row>
    <row r="236" spans="1:7">
      <c r="A236" s="631">
        <v>92803</v>
      </c>
      <c r="B236" s="632" t="s">
        <v>15</v>
      </c>
      <c r="C236" s="633" t="str">
        <f>IF(A236="","",IFERROR(VLOOKUP(A236,'SINAPI12-24'!$A$3:$G$12673,2,FALSE),VLOOKUP(A236,'MAPA DE COTAÇÃO'!$B$12:$H$14,3,FALSE)))</f>
        <v>CORTE E DOBRA DE AÇO CA-50, DIÂMETRO DE 10,0 MM. AF_06/2022</v>
      </c>
      <c r="D236" s="634" t="str">
        <f>IF(A237="","",IFERROR(VLOOKUP(A237,'SINAPI12-24'!$A$3:$G$12673,3,FALSE),VLOOKUP(A237,'MAPA DE COTAÇÃO'!$B$12:$H$14,13,FALSE)))</f>
        <v>H</v>
      </c>
      <c r="E236" s="647">
        <v>1.851</v>
      </c>
      <c r="F236" s="636">
        <f>IF(A236="","",IFERROR(VLOOKUP(A236,'SINAPI12-24'!$A$3:$G$12673,5,FALSE),VLOOKUP(A236,'MAPA DE COTAÇÃO'!$B$12:$I$14,13,FALSE)))</f>
        <v>10.33</v>
      </c>
      <c r="G236" s="637">
        <f t="shared" ref="G236:G239" si="31">ROUND(F236*E236,2)</f>
        <v>19.12</v>
      </c>
    </row>
    <row r="237" spans="1:7">
      <c r="A237" s="617">
        <v>88309</v>
      </c>
      <c r="B237" s="618" t="s">
        <v>15</v>
      </c>
      <c r="C237" s="619" t="str">
        <f>IF(A237="","",IFERROR(VLOOKUP(A237,'SINAPI12-24'!$A$3:$G$12673,2,FALSE),VLOOKUP(A237,'MAPA DE COTAÇÃO'!$B$12:$H$14,3,FALSE)))</f>
        <v>PEDREIRO COM ENCARGOS COMPLEMENTARES</v>
      </c>
      <c r="D237" s="620" t="str">
        <f>IF(A237="","",IFERROR(VLOOKUP(A237,'SINAPI12-24'!$A$3:$G$12673,3,FALSE),VLOOKUP(A237,'MAPA DE COTAÇÃO'!$B$12:$H$14,13,FALSE)))</f>
        <v>H</v>
      </c>
      <c r="E237" s="645">
        <v>0.621</v>
      </c>
      <c r="F237" s="622">
        <f>IF(A237="","",IFERROR(VLOOKUP(A237,'SINAPI12-24'!$A$3:$G$12673,5,FALSE),VLOOKUP(A237,'MAPA DE COTAÇÃO'!$B$12:$I$14,13,FALSE)))</f>
        <v>22.95</v>
      </c>
      <c r="G237" s="623">
        <f t="shared" si="31"/>
        <v>14.25</v>
      </c>
    </row>
    <row r="238" spans="1:7">
      <c r="A238" s="617">
        <v>88316</v>
      </c>
      <c r="B238" s="618" t="s">
        <v>15</v>
      </c>
      <c r="C238" s="619" t="str">
        <f>IF(A238="","",IFERROR(VLOOKUP(A238,'SINAPI12-24'!$A$3:$G$12673,2,FALSE),VLOOKUP(A238,'MAPA DE COTAÇÃO'!$B$12:$H$14,3,FALSE)))</f>
        <v>SERVENTE COM ENCARGOS COMPLEMENTARES</v>
      </c>
      <c r="D238" s="620" t="str">
        <f>IF(A238="","",IFERROR(VLOOKUP(A238,'SINAPI12-24'!$A$3:$G$12673,3,FALSE),VLOOKUP(A238,'MAPA DE COTAÇÃO'!$B$12:$H$14,13,FALSE)))</f>
        <v>H</v>
      </c>
      <c r="E238" s="645">
        <v>0.81100000000000005</v>
      </c>
      <c r="F238" s="622">
        <f>IF(A238="","",IFERROR(VLOOKUP(A238,'SINAPI12-24'!$A$3:$G$12673,5,FALSE),VLOOKUP(A238,'MAPA DE COTAÇÃO'!$B$12:$I$14,13,FALSE)))</f>
        <v>18.34</v>
      </c>
      <c r="G238" s="623">
        <f t="shared" si="31"/>
        <v>14.87</v>
      </c>
    </row>
    <row r="239" spans="1:7" ht="30">
      <c r="A239" s="624">
        <v>94970</v>
      </c>
      <c r="B239" s="625" t="s">
        <v>15</v>
      </c>
      <c r="C239" s="626" t="str">
        <f>IF(A239="","",IFERROR(VLOOKUP(A239,'SINAPI12-24'!$A$3:$G$12673,2,FALSE),VLOOKUP(A239,'MAPA DE COTAÇÃO'!$B$12:$H$14,3,FALSE)))</f>
        <v>CONCRETO FCK = 20MPA, TRAÇO 1:2,7:3 (EM MASSA SECA DE CIMENTO/ AREIA MÉDIA/ BRITA 1) - PREPARO MECÂNICO COM BETONEIRA 600 L. AF_05/2021</v>
      </c>
      <c r="D239" s="627" t="str">
        <f>IF(A239="","",IFERROR(VLOOKUP(A239,'SINAPI12-24'!$A$3:$G$12673,3,FALSE),VLOOKUP(A239,'MAPA DE COTAÇÃO'!$B$12:$H$14,13,FALSE)))</f>
        <v>M3</v>
      </c>
      <c r="E239" s="646">
        <v>4.2999999999999997E-2</v>
      </c>
      <c r="F239" s="629">
        <f>IF(A239="","",IFERROR(VLOOKUP(A239,'SINAPI12-24'!$A$3:$G$12673,5,FALSE),VLOOKUP(A239,'MAPA DE COTAÇÃO'!$B$12:$I$14,13,FALSE)))</f>
        <v>566.17999999999995</v>
      </c>
      <c r="G239" s="630">
        <f t="shared" si="31"/>
        <v>24.35</v>
      </c>
    </row>
    <row r="241" spans="1:7" ht="30">
      <c r="A241" s="638" t="s">
        <v>13360</v>
      </c>
      <c r="B241" s="639"/>
      <c r="C241" s="640" t="s">
        <v>13361</v>
      </c>
      <c r="D241" s="639" t="s">
        <v>68</v>
      </c>
      <c r="E241" s="641">
        <v>1</v>
      </c>
      <c r="F241" s="642">
        <f>SUM(G242:G245)</f>
        <v>6.15</v>
      </c>
      <c r="G241" s="643">
        <f>ROUND(F241*E241,2)</f>
        <v>6.15</v>
      </c>
    </row>
    <row r="242" spans="1:7" ht="30">
      <c r="A242" s="631">
        <v>91534</v>
      </c>
      <c r="B242" s="632" t="s">
        <v>15</v>
      </c>
      <c r="C242" s="633" t="str">
        <f>IF(A242="","",IFERROR(VLOOKUP(A242,'SINAPI12-24'!$A$3:$G$12673,2,FALSE),VLOOKUP(A242,'MAPA DE COTAÇÃO'!$B$12:$H$14,3,FALSE)))</f>
        <v>COMPACTADOR DE SOLOS DE PERCUSSÃO (SOQUETE) COM MOTOR A GASOLINA 4 TEMPOS, POTÊNCIA 4 CV - CHI DIURNO. AF_08/2015</v>
      </c>
      <c r="D242" s="634" t="str">
        <f>IF(A242="","",IFERROR(VLOOKUP(A242,'SINAPI12-24'!$A$3:$G$12673,3,FALSE),VLOOKUP(A242,'MAPA DE COTAÇÃO'!$B$12:$H$14,13,FALSE)))</f>
        <v>CHI</v>
      </c>
      <c r="E242" s="647">
        <v>3.0000000000000001E-3</v>
      </c>
      <c r="F242" s="636">
        <f>IF(A242="","",IFERROR(VLOOKUP(A242,'SINAPI12-24'!$A$3:$G$12673,5,FALSE),VLOOKUP(A242,'MAPA DE COTAÇÃO'!$B$12:$I$14,13,FALSE)))</f>
        <v>20.51</v>
      </c>
      <c r="G242" s="637">
        <f t="shared" ref="G242:G245" si="32">ROUND(F242*E242,2)</f>
        <v>0.06</v>
      </c>
    </row>
    <row r="243" spans="1:7" ht="30">
      <c r="A243" s="617">
        <v>91533</v>
      </c>
      <c r="B243" s="618" t="s">
        <v>15</v>
      </c>
      <c r="C243" s="619" t="str">
        <f>IF(A243="","",IFERROR(VLOOKUP(A243,'SINAPI12-24'!$A$3:$G$12673,2,FALSE),VLOOKUP(A243,'MAPA DE COTAÇÃO'!$B$12:$H$14,3,FALSE)))</f>
        <v>COMPACTADOR DE SOLOS DE PERCUSSÃO (SOQUETE) COM MOTOR A GASOLINA 4 TEMPOS, POTÊNCIA 4 CV - CHP DIURNO. AF_08/2015</v>
      </c>
      <c r="D243" s="620" t="str">
        <f>IF(A243="","",IFERROR(VLOOKUP(A243,'SINAPI12-24'!$A$3:$G$12673,3,FALSE),VLOOKUP(A243,'MAPA DE COTAÇÃO'!$B$12:$H$14,13,FALSE)))</f>
        <v>CHP</v>
      </c>
      <c r="E243" s="645">
        <v>3.0000000000000001E-3</v>
      </c>
      <c r="F243" s="622">
        <f>IF(A243="","",IFERROR(VLOOKUP(A243,'SINAPI12-24'!$A$3:$G$12673,5,FALSE),VLOOKUP(A243,'MAPA DE COTAÇÃO'!$B$12:$I$14,13,FALSE)))</f>
        <v>27.96</v>
      </c>
      <c r="G243" s="623">
        <f t="shared" si="32"/>
        <v>0.08</v>
      </c>
    </row>
    <row r="244" spans="1:7">
      <c r="A244" s="617">
        <v>88309</v>
      </c>
      <c r="B244" s="618" t="s">
        <v>15</v>
      </c>
      <c r="C244" s="619" t="str">
        <f>IF(A244="","",IFERROR(VLOOKUP(A244,'SINAPI12-24'!$A$3:$G$12673,2,FALSE),VLOOKUP(A244,'MAPA DE COTAÇÃO'!$B$12:$H$14,3,FALSE)))</f>
        <v>PEDREIRO COM ENCARGOS COMPLEMENTARES</v>
      </c>
      <c r="D244" s="620" t="str">
        <f>IF(A244="","",IFERROR(VLOOKUP(A244,'SINAPI12-24'!$A$3:$G$12673,3,FALSE),VLOOKUP(A244,'MAPA DE COTAÇÃO'!$B$12:$H$14,13,FALSE)))</f>
        <v>H</v>
      </c>
      <c r="E244" s="645">
        <v>0.11899999999999999</v>
      </c>
      <c r="F244" s="622">
        <f>IF(A244="","",IFERROR(VLOOKUP(A244,'SINAPI12-24'!$A$3:$G$12673,5,FALSE),VLOOKUP(A244,'MAPA DE COTAÇÃO'!$B$12:$I$14,13,FALSE)))</f>
        <v>22.95</v>
      </c>
      <c r="G244" s="623">
        <f t="shared" si="32"/>
        <v>2.73</v>
      </c>
    </row>
    <row r="245" spans="1:7">
      <c r="A245" s="624">
        <v>88316</v>
      </c>
      <c r="B245" s="625" t="s">
        <v>15</v>
      </c>
      <c r="C245" s="626" t="str">
        <f>IF(A245="","",IFERROR(VLOOKUP(A245,'SINAPI12-24'!$A$3:$G$12673,2,FALSE),VLOOKUP(A245,'MAPA DE COTAÇÃO'!$B$12:$H$14,3,FALSE)))</f>
        <v>SERVENTE COM ENCARGOS COMPLEMENTARES</v>
      </c>
      <c r="D245" s="627" t="str">
        <f>IF(A245="","",IFERROR(VLOOKUP(A245,'SINAPI12-24'!$A$3:$G$12673,3,FALSE),VLOOKUP(A245,'MAPA DE COTAÇÃO'!$B$12:$H$14,13,FALSE)))</f>
        <v>H</v>
      </c>
      <c r="E245" s="646">
        <v>0.17899999999999999</v>
      </c>
      <c r="F245" s="629">
        <f>IF(A245="","",IFERROR(VLOOKUP(A245,'SINAPI12-24'!$A$3:$G$12673,5,FALSE),VLOOKUP(A245,'MAPA DE COTAÇÃO'!$B$12:$I$14,13,FALSE)))</f>
        <v>18.34</v>
      </c>
      <c r="G245" s="630">
        <f t="shared" si="32"/>
        <v>3.28</v>
      </c>
    </row>
    <row r="247" spans="1:7" ht="30">
      <c r="A247" s="638" t="s">
        <v>13362</v>
      </c>
      <c r="B247" s="639"/>
      <c r="C247" s="640" t="s">
        <v>13363</v>
      </c>
      <c r="D247" s="639" t="s">
        <v>63</v>
      </c>
      <c r="E247" s="641">
        <v>1</v>
      </c>
      <c r="F247" s="642">
        <f>SUM(G248:G251)</f>
        <v>134.01</v>
      </c>
      <c r="G247" s="643">
        <f>ROUND(F247*E247,2)</f>
        <v>134.01</v>
      </c>
    </row>
    <row r="248" spans="1:7">
      <c r="A248" s="631">
        <v>92803</v>
      </c>
      <c r="B248" s="632" t="s">
        <v>15</v>
      </c>
      <c r="C248" s="633" t="str">
        <f>IF(A248="","",IFERROR(VLOOKUP(A248,'SINAPI12-24'!$A$3:$G$12673,2,FALSE),VLOOKUP(A248,'MAPA DE COTAÇÃO'!$B$12:$H$14,3,FALSE)))</f>
        <v>CORTE E DOBRA DE AÇO CA-50, DIÂMETRO DE 10,0 MM. AF_06/2022</v>
      </c>
      <c r="D248" s="634" t="str">
        <f>IF(A248="","",IFERROR(VLOOKUP(A248,'SINAPI12-24'!$A$3:$G$12673,3,FALSE),VLOOKUP(A248,'MAPA DE COTAÇÃO'!$B$12:$H$14,13,FALSE)))</f>
        <v>KG</v>
      </c>
      <c r="E248" s="647">
        <v>2.8889999999999998</v>
      </c>
      <c r="F248" s="636">
        <f>IF(A248="","",IFERROR(VLOOKUP(A248,'SINAPI12-24'!$A$3:$G$12673,5,FALSE),VLOOKUP(A248,'MAPA DE COTAÇÃO'!$B$12:$I$14,13,FALSE)))</f>
        <v>10.33</v>
      </c>
      <c r="G248" s="637">
        <f t="shared" ref="G248:G251" si="33">ROUND(F248*E248,2)</f>
        <v>29.84</v>
      </c>
    </row>
    <row r="249" spans="1:7">
      <c r="A249" s="617">
        <v>88316</v>
      </c>
      <c r="B249" s="618" t="s">
        <v>15</v>
      </c>
      <c r="C249" s="619" t="str">
        <f>IF(A249="","",IFERROR(VLOOKUP(A249,'SINAPI12-24'!$A$3:$G$12673,2,FALSE),VLOOKUP(A249,'MAPA DE COTAÇÃO'!$B$12:$H$14,3,FALSE)))</f>
        <v>SERVENTE COM ENCARGOS COMPLEMENTARES</v>
      </c>
      <c r="D249" s="620" t="str">
        <f>IF(A249="","",IFERROR(VLOOKUP(A249,'SINAPI12-24'!$A$3:$G$12673,3,FALSE),VLOOKUP(A249,'MAPA DE COTAÇÃO'!$B$12:$H$14,13,FALSE)))</f>
        <v>H</v>
      </c>
      <c r="E249" s="645">
        <v>1.476</v>
      </c>
      <c r="F249" s="622">
        <f>IF(A249="","",IFERROR(VLOOKUP(A249,'SINAPI12-24'!$A$3:$G$12673,5,FALSE),VLOOKUP(A249,'MAPA DE COTAÇÃO'!$B$12:$I$14,13,FALSE)))</f>
        <v>18.34</v>
      </c>
      <c r="G249" s="623">
        <f t="shared" si="33"/>
        <v>27.07</v>
      </c>
    </row>
    <row r="250" spans="1:7">
      <c r="A250" s="617">
        <v>88309</v>
      </c>
      <c r="B250" s="618" t="s">
        <v>15</v>
      </c>
      <c r="C250" s="619" t="str">
        <f>IF(A250="","",IFERROR(VLOOKUP(A250,'SINAPI12-24'!$A$3:$G$12673,2,FALSE),VLOOKUP(A250,'MAPA DE COTAÇÃO'!$B$12:$H$14,3,FALSE)))</f>
        <v>PEDREIRO COM ENCARGOS COMPLEMENTARES</v>
      </c>
      <c r="D250" s="620" t="str">
        <f>IF(A250="","",IFERROR(VLOOKUP(A250,'SINAPI12-24'!$A$3:$G$12673,3,FALSE),VLOOKUP(A250,'MAPA DE COTAÇÃO'!$B$12:$H$14,13,FALSE)))</f>
        <v>H</v>
      </c>
      <c r="E250" s="645">
        <v>1.238</v>
      </c>
      <c r="F250" s="622">
        <f>IF(A250="","",IFERROR(VLOOKUP(A250,'SINAPI12-24'!$A$3:$G$12673,5,FALSE),VLOOKUP(A250,'MAPA DE COTAÇÃO'!$B$12:$I$14,13,FALSE)))</f>
        <v>22.95</v>
      </c>
      <c r="G250" s="623">
        <f t="shared" si="33"/>
        <v>28.41</v>
      </c>
    </row>
    <row r="251" spans="1:7" ht="30">
      <c r="A251" s="624">
        <v>94970</v>
      </c>
      <c r="B251" s="625" t="s">
        <v>15</v>
      </c>
      <c r="C251" s="626" t="str">
        <f>IF(A251="","",IFERROR(VLOOKUP(A251,'SINAPI12-24'!$A$3:$G$12673,2,FALSE),VLOOKUP(A251,'MAPA DE COTAÇÃO'!$B$12:$H$14,3,FALSE)))</f>
        <v>CONCRETO FCK = 20MPA, TRAÇO 1:2,7:3 (EM MASSA SECA DE CIMENTO/ AREIA MÉDIA/ BRITA 1) - PREPARO MECÂNICO COM BETONEIRA 600 L. AF_05/2021</v>
      </c>
      <c r="D251" s="627" t="str">
        <f>IF(A251="","",IFERROR(VLOOKUP(A251,'SINAPI12-24'!$A$3:$G$12673,3,FALSE),VLOOKUP(A251,'MAPA DE COTAÇÃO'!$B$12:$H$14,13,FALSE)))</f>
        <v>M3</v>
      </c>
      <c r="E251" s="646">
        <v>8.5999999999999993E-2</v>
      </c>
      <c r="F251" s="629">
        <f>IF(A251="","",IFERROR(VLOOKUP(A251,'SINAPI12-24'!$A$3:$G$12673,5,FALSE),VLOOKUP(A251,'MAPA DE COTAÇÃO'!$B$12:$I$14,13,FALSE)))</f>
        <v>566.17999999999995</v>
      </c>
      <c r="G251" s="630">
        <f t="shared" si="33"/>
        <v>48.69</v>
      </c>
    </row>
    <row r="253" spans="1:7" ht="30">
      <c r="A253" s="638" t="s">
        <v>13364</v>
      </c>
      <c r="B253" s="639"/>
      <c r="C253" s="640" t="s">
        <v>13365</v>
      </c>
      <c r="D253" s="639" t="s">
        <v>68</v>
      </c>
      <c r="E253" s="641">
        <v>1</v>
      </c>
      <c r="F253" s="642">
        <f>SUM(G254:G257)</f>
        <v>102.69</v>
      </c>
      <c r="G253" s="643">
        <f>ROUND(F253*E253,2)</f>
        <v>102.69</v>
      </c>
    </row>
    <row r="254" spans="1:7" ht="45">
      <c r="A254" s="631">
        <v>87335</v>
      </c>
      <c r="B254" s="632" t="s">
        <v>15</v>
      </c>
      <c r="C254" s="633" t="str">
        <f>IF(A254="","",IFERROR(VLOOKUP(A254,'SINAPI12-24'!$A$3:$G$12673,2,FALSE),VLOOKUP(A254,'MAPA DE COTAÇÃO'!$B$12:$H$14,3,FALSE)))</f>
        <v>ARGAMASSA TRAÇO 1:2:8 (EM VOLUME DE CIMENTO, CAL E AREIA MÉDIA ÚMIDA) PARA EMBOÇO/MASSA ÚNICA/ASSENTAMENTO DE ALVENARIA DE VEDAÇÃO, PREPARO MECÂNICO COM MISTURADOR DE EIXO HORIZONTAL DE 300 KG. AF_08/2019</v>
      </c>
      <c r="D254" s="634" t="str">
        <f>IF(A254="","",IFERROR(VLOOKUP(A254,'SINAPI12-24'!$A$3:$G$12673,3,FALSE),VLOOKUP(A254,'MAPA DE COTAÇÃO'!$B$12:$H$14,13,FALSE)))</f>
        <v>M3</v>
      </c>
      <c r="E254" s="635">
        <v>4.5599999999999998E-3</v>
      </c>
      <c r="F254" s="636">
        <f>IF(A254="","",IFERROR(VLOOKUP(A254,'SINAPI12-24'!$A$3:$G$12673,5,FALSE),VLOOKUP(A254,'MAPA DE COTAÇÃO'!$B$12:$I$14,13,FALSE)))</f>
        <v>578.94000000000005</v>
      </c>
      <c r="G254" s="637">
        <f t="shared" ref="G254:G257" si="34">ROUND(F254*E254,2)</f>
        <v>2.64</v>
      </c>
    </row>
    <row r="255" spans="1:7">
      <c r="A255" s="617">
        <v>88316</v>
      </c>
      <c r="B255" s="618" t="s">
        <v>15</v>
      </c>
      <c r="C255" s="619" t="str">
        <f>IF(A255="","",IFERROR(VLOOKUP(A255,'SINAPI12-24'!$A$3:$G$12673,2,FALSE),VLOOKUP(A255,'MAPA DE COTAÇÃO'!$B$12:$H$14,3,FALSE)))</f>
        <v>SERVENTE COM ENCARGOS COMPLEMENTARES</v>
      </c>
      <c r="D255" s="620" t="str">
        <f>IF(A255="","",IFERROR(VLOOKUP(A255,'SINAPI12-24'!$A$3:$G$12673,3,FALSE),VLOOKUP(A255,'MAPA DE COTAÇÃO'!$B$12:$H$14,13,FALSE)))</f>
        <v>H</v>
      </c>
      <c r="E255" s="621">
        <v>0.93440000000000001</v>
      </c>
      <c r="F255" s="622">
        <f>IF(A255="","",IFERROR(VLOOKUP(A255,'SINAPI12-24'!$A$3:$G$12673,5,FALSE),VLOOKUP(A255,'MAPA DE COTAÇÃO'!$B$12:$I$14,13,FALSE)))</f>
        <v>18.34</v>
      </c>
      <c r="G255" s="623">
        <f t="shared" si="34"/>
        <v>17.14</v>
      </c>
    </row>
    <row r="256" spans="1:7">
      <c r="A256" s="617">
        <v>88309</v>
      </c>
      <c r="B256" s="618" t="s">
        <v>15</v>
      </c>
      <c r="C256" s="619" t="str">
        <f>IF(A256="","",IFERROR(VLOOKUP(A256,'SINAPI12-24'!$A$3:$G$12673,2,FALSE),VLOOKUP(A256,'MAPA DE COTAÇÃO'!$B$12:$H$14,3,FALSE)))</f>
        <v>PEDREIRO COM ENCARGOS COMPLEMENTARES</v>
      </c>
      <c r="D256" s="620" t="str">
        <f>IF(A256="","",IFERROR(VLOOKUP(A256,'SINAPI12-24'!$A$3:$G$12673,3,FALSE),VLOOKUP(A256,'MAPA DE COTAÇÃO'!$B$12:$H$14,13,FALSE)))</f>
        <v>H</v>
      </c>
      <c r="E256" s="621">
        <v>0.9</v>
      </c>
      <c r="F256" s="622">
        <f>IF(A256="","",IFERROR(VLOOKUP(A256,'SINAPI12-24'!$A$3:$G$12673,5,FALSE),VLOOKUP(A256,'MAPA DE COTAÇÃO'!$B$12:$I$14,13,FALSE)))</f>
        <v>22.95</v>
      </c>
      <c r="G256" s="623">
        <f t="shared" si="34"/>
        <v>20.66</v>
      </c>
    </row>
    <row r="257" spans="1:7">
      <c r="A257" s="624">
        <v>7258</v>
      </c>
      <c r="B257" s="625" t="s">
        <v>15</v>
      </c>
      <c r="C257" s="626" t="str">
        <f>IF(A257="","",IFERROR(VLOOKUP(A257,'SINAPI12-24'!$A$3:$G$12673,2,FALSE),VLOOKUP(A257,'MAPA DE COTAÇÃO'!$B$12:$H$14,3,FALSE)))</f>
        <v xml:space="preserve">TIJOLO CERAMICO MACICO COMUM DE *5 X 10 X 20* CM (L X A X C)                                                                                                                                                                                                                                                                                                                                                                                                                                              </v>
      </c>
      <c r="D257" s="627" t="str">
        <f>IF(A257="","",IFERROR(VLOOKUP(A257,'SINAPI12-24'!$A$3:$G$12673,3,FALSE),VLOOKUP(A257,'MAPA DE COTAÇÃO'!$B$12:$H$14,13,FALSE)))</f>
        <v xml:space="preserve">UN    </v>
      </c>
      <c r="E257" s="628">
        <v>83</v>
      </c>
      <c r="F257" s="629">
        <f>IF(A257="","",IFERROR(VLOOKUP(A257,'SINAPI12-24'!$A$3:$G$12673,5,FALSE),VLOOKUP(A257,'MAPA DE COTAÇÃO'!$B$12:$I$14,13,FALSE)))</f>
        <v>0.75</v>
      </c>
      <c r="G257" s="630">
        <f t="shared" si="34"/>
        <v>62.25</v>
      </c>
    </row>
    <row r="259" spans="1:7">
      <c r="A259" s="638" t="s">
        <v>13366</v>
      </c>
      <c r="B259" s="639"/>
      <c r="C259" s="640" t="s">
        <v>13369</v>
      </c>
      <c r="D259" s="639" t="s">
        <v>68</v>
      </c>
      <c r="E259" s="641">
        <v>1</v>
      </c>
      <c r="F259" s="642">
        <f>SUM(G260:G263)</f>
        <v>971.58</v>
      </c>
      <c r="G259" s="643">
        <f>ROUND(F259*E259,2)</f>
        <v>971.58</v>
      </c>
    </row>
    <row r="260" spans="1:7" ht="45">
      <c r="A260" s="650">
        <v>3104</v>
      </c>
      <c r="B260" s="632" t="s">
        <v>15</v>
      </c>
      <c r="C260" s="633" t="str">
        <f>IF(A260="","",IFERROR(VLOOKUP(A260,'SINAPI12-24'!$A$3:$G$12673,2,FALSE),VLOOKUP(A260,'MAPA DE COTAÇÃO'!$B$12:$H$14,3,FALSE)))</f>
        <v xml:space="preserve">CONJ. DE FERRAGENS PARA PORTA DE VIDRO TEMPERADO, EM ZAMAC CROMADO, CONTEMPLANDO DOBRADICA INF., DOBRADICA SUP., PIVO PARA DOBRADICA INF., PIVO PARA DOBRADICA SUP., FECHADURA CENTRAL EM ZAMC. CROMADO, CONTRA FECHADURA DE PRESSAO                                                                                                                                                                                                                                                                      </v>
      </c>
      <c r="D260" s="634" t="str">
        <f>IF(A260="","",IFERROR(VLOOKUP(A260,'SINAPI12-24'!$A$3:$G$12673,3,FALSE),VLOOKUP(A260,'MAPA DE COTAÇÃO'!$B$12:$H$14,13,FALSE)))</f>
        <v xml:space="preserve">CJ    </v>
      </c>
      <c r="E260" s="635">
        <v>1</v>
      </c>
      <c r="F260" s="636">
        <f>IF(A260="","",IFERROR(VLOOKUP(A260,'SINAPI12-24'!$A$3:$G$12673,5,FALSE),VLOOKUP(A260,'MAPA DE COTAÇÃO'!$B$12:$I$14,13,FALSE)))</f>
        <v>176.9</v>
      </c>
      <c r="G260" s="637">
        <f t="shared" ref="G260:G263" si="35">ROUND(F260*E260,2)</f>
        <v>176.9</v>
      </c>
    </row>
    <row r="261" spans="1:7">
      <c r="A261" s="648">
        <v>88316</v>
      </c>
      <c r="B261" s="618" t="s">
        <v>15</v>
      </c>
      <c r="C261" s="619" t="str">
        <f>IF(A261="","",IFERROR(VLOOKUP(A261,'SINAPI12-24'!$A$3:$G$12673,2,FALSE),VLOOKUP(A261,'MAPA DE COTAÇÃO'!$B$12:$H$14,3,FALSE)))</f>
        <v>SERVENTE COM ENCARGOS COMPLEMENTARES</v>
      </c>
      <c r="D261" s="620" t="str">
        <f>IF(A261="","",IFERROR(VLOOKUP(A261,'SINAPI12-24'!$A$3:$G$12673,3,FALSE),VLOOKUP(A261,'MAPA DE COTAÇÃO'!$B$12:$H$14,13,FALSE)))</f>
        <v>H</v>
      </c>
      <c r="E261" s="621">
        <v>1.994</v>
      </c>
      <c r="F261" s="622">
        <f>IF(A261="","",IFERROR(VLOOKUP(A261,'SINAPI12-24'!$A$3:$G$12673,5,FALSE),VLOOKUP(A261,'MAPA DE COTAÇÃO'!$B$12:$I$14,13,FALSE)))</f>
        <v>18.34</v>
      </c>
      <c r="G261" s="623">
        <f t="shared" si="35"/>
        <v>36.57</v>
      </c>
    </row>
    <row r="262" spans="1:7">
      <c r="A262" s="648">
        <v>88325</v>
      </c>
      <c r="B262" s="618" t="s">
        <v>15</v>
      </c>
      <c r="C262" s="619" t="str">
        <f>IF(A262="","",IFERROR(VLOOKUP(A262,'SINAPI12-24'!$A$3:$G$12673,2,FALSE),VLOOKUP(A262,'MAPA DE COTAÇÃO'!$B$12:$H$14,3,FALSE)))</f>
        <v>VIDRACEIRO COM ENCARGOS COMPLEMENTARES</v>
      </c>
      <c r="D262" s="620" t="str">
        <f>IF(A262="","",IFERROR(VLOOKUP(A262,'SINAPI12-24'!$A$3:$G$12673,3,FALSE),VLOOKUP(A262,'MAPA DE COTAÇÃO'!$B$12:$H$14,13,FALSE)))</f>
        <v>H</v>
      </c>
      <c r="E262" s="621">
        <v>1.9950000000000001</v>
      </c>
      <c r="F262" s="622">
        <f>IF(A262="","",IFERROR(VLOOKUP(A262,'SINAPI12-24'!$A$3:$G$12673,5,FALSE),VLOOKUP(A262,'MAPA DE COTAÇÃO'!$B$12:$I$14,13,FALSE)))</f>
        <v>20.420000000000002</v>
      </c>
      <c r="G262" s="623">
        <f t="shared" si="35"/>
        <v>40.74</v>
      </c>
    </row>
    <row r="263" spans="1:7" ht="30">
      <c r="A263" s="648">
        <v>13096</v>
      </c>
      <c r="B263" s="618" t="s">
        <v>106</v>
      </c>
      <c r="C263" s="619" t="s">
        <v>13435</v>
      </c>
      <c r="D263" s="620" t="s">
        <v>68</v>
      </c>
      <c r="E263" s="621">
        <v>1</v>
      </c>
      <c r="F263" s="622">
        <v>717.37</v>
      </c>
      <c r="G263" s="623">
        <f t="shared" si="35"/>
        <v>717.37</v>
      </c>
    </row>
    <row r="265" spans="1:7" ht="30">
      <c r="A265" s="638" t="s">
        <v>13367</v>
      </c>
      <c r="B265" s="639"/>
      <c r="C265" s="640" t="s">
        <v>13371</v>
      </c>
      <c r="D265" s="639" t="s">
        <v>8898</v>
      </c>
      <c r="E265" s="641">
        <v>1</v>
      </c>
      <c r="F265" s="642">
        <f>SUM(G266:G269)</f>
        <v>544.79</v>
      </c>
      <c r="G265" s="643">
        <f>ROUND(F265*E265,2)</f>
        <v>544.79</v>
      </c>
    </row>
    <row r="266" spans="1:7">
      <c r="A266" s="631">
        <v>10498</v>
      </c>
      <c r="B266" s="632" t="s">
        <v>15</v>
      </c>
      <c r="C266" s="633" t="str">
        <f>IF(A266="","",IFERROR(VLOOKUP(A266,'SINAPI12-24'!$A$3:$G$12673,2,FALSE),VLOOKUP(A266,'MAPA DE COTAÇÃO'!$B$12:$H$14,3,FALSE)))</f>
        <v xml:space="preserve">MASSA PARA VIDRO                                                                                                                                                                                                                                                                                                                                                                                                                                                                                          </v>
      </c>
      <c r="D266" s="634" t="str">
        <f>IF(A266="","",IFERROR(VLOOKUP(A266,'SINAPI12-24'!$A$3:$G$12673,3,FALSE),VLOOKUP(A266,'MAPA DE COTAÇÃO'!$B$12:$H$14,13,FALSE)))</f>
        <v xml:space="preserve">KG    </v>
      </c>
      <c r="E266" s="647">
        <v>1.5</v>
      </c>
      <c r="F266" s="636">
        <f>IF(A266="","",IFERROR(VLOOKUP(A266,'SINAPI12-24'!$A$3:$G$12673,5,FALSE),VLOOKUP(A266,'MAPA DE COTAÇÃO'!$B$12:$I$14,13,FALSE)))</f>
        <v>14.64</v>
      </c>
      <c r="G266" s="637">
        <f t="shared" ref="G266:G269" si="36">ROUND(F266*E266,2)</f>
        <v>21.96</v>
      </c>
    </row>
    <row r="267" spans="1:7">
      <c r="A267" s="617">
        <v>10507</v>
      </c>
      <c r="B267" s="618" t="s">
        <v>15</v>
      </c>
      <c r="C267" s="619" t="str">
        <f>IF(A267="","",IFERROR(VLOOKUP(A267,'SINAPI12-24'!$A$3:$G$12673,2,FALSE),VLOOKUP(A267,'MAPA DE COTAÇÃO'!$B$12:$H$14,3,FALSE)))</f>
        <v xml:space="preserve">VIDRO TEMPERADO INCOLOR E = 10 MM, SEM COLOCACAO                                                                                                                                                                                                                                                                                                                                                                                                                                                          </v>
      </c>
      <c r="D267" s="620" t="str">
        <f>IF(A267="","",IFERROR(VLOOKUP(A267,'SINAPI12-24'!$A$3:$G$12673,3,FALSE),VLOOKUP(A267,'MAPA DE COTAÇÃO'!$B$12:$H$14,13,FALSE)))</f>
        <v xml:space="preserve">M2    </v>
      </c>
      <c r="E267" s="645">
        <v>1</v>
      </c>
      <c r="F267" s="622">
        <f>IF(A267="","",IFERROR(VLOOKUP(A267,'SINAPI12-24'!$A$3:$G$12673,5,FALSE),VLOOKUP(A267,'MAPA DE COTAÇÃO'!$B$12:$I$14,13,FALSE)))</f>
        <v>503.45</v>
      </c>
      <c r="G267" s="623">
        <f t="shared" si="36"/>
        <v>503.45</v>
      </c>
    </row>
    <row r="268" spans="1:7">
      <c r="A268" s="617">
        <v>88316</v>
      </c>
      <c r="B268" s="618" t="s">
        <v>15</v>
      </c>
      <c r="C268" s="619" t="str">
        <f>IF(A268="","",IFERROR(VLOOKUP(A268,'SINAPI12-24'!$A$3:$G$12673,2,FALSE),VLOOKUP(A268,'MAPA DE COTAÇÃO'!$B$12:$H$14,3,FALSE)))</f>
        <v>SERVENTE COM ENCARGOS COMPLEMENTARES</v>
      </c>
      <c r="D268" s="620" t="str">
        <f>IF(A268="","",IFERROR(VLOOKUP(A268,'SINAPI12-24'!$A$3:$G$12673,3,FALSE),VLOOKUP(A268,'MAPA DE COTAÇÃO'!$B$12:$H$14,13,FALSE)))</f>
        <v>H</v>
      </c>
      <c r="E268" s="645">
        <v>0.5</v>
      </c>
      <c r="F268" s="622">
        <f>IF(A268="","",IFERROR(VLOOKUP(A268,'SINAPI12-24'!$A$3:$G$12673,5,FALSE),VLOOKUP(A268,'MAPA DE COTAÇÃO'!$B$12:$I$14,13,FALSE)))</f>
        <v>18.34</v>
      </c>
      <c r="G268" s="623">
        <f t="shared" si="36"/>
        <v>9.17</v>
      </c>
    </row>
    <row r="269" spans="1:7">
      <c r="A269" s="624">
        <v>88325</v>
      </c>
      <c r="B269" s="625" t="s">
        <v>15</v>
      </c>
      <c r="C269" s="626" t="str">
        <f>IF(A269="","",IFERROR(VLOOKUP(A269,'SINAPI12-24'!$A$3:$G$12673,2,FALSE),VLOOKUP(A269,'MAPA DE COTAÇÃO'!$B$12:$H$14,3,FALSE)))</f>
        <v>VIDRACEIRO COM ENCARGOS COMPLEMENTARES</v>
      </c>
      <c r="D269" s="627" t="str">
        <f>IF(A269="","",IFERROR(VLOOKUP(A269,'SINAPI12-24'!$A$3:$G$12673,3,FALSE),VLOOKUP(A269,'MAPA DE COTAÇÃO'!$B$12:$H$14,13,FALSE)))</f>
        <v>H</v>
      </c>
      <c r="E269" s="646">
        <v>0.5</v>
      </c>
      <c r="F269" s="629">
        <f>IF(A269="","",IFERROR(VLOOKUP(A269,'SINAPI12-24'!$A$3:$G$12673,5,FALSE),VLOOKUP(A269,'MAPA DE COTAÇÃO'!$B$12:$I$14,13,FALSE)))</f>
        <v>20.420000000000002</v>
      </c>
      <c r="G269" s="630">
        <f t="shared" si="36"/>
        <v>10.210000000000001</v>
      </c>
    </row>
    <row r="271" spans="1:7" ht="30">
      <c r="A271" s="638" t="s">
        <v>13368</v>
      </c>
      <c r="B271" s="639"/>
      <c r="C271" s="640" t="s">
        <v>13370</v>
      </c>
      <c r="D271" s="639" t="s">
        <v>68</v>
      </c>
      <c r="E271" s="641">
        <v>1</v>
      </c>
      <c r="F271" s="642">
        <f>SUM(G272:G275)</f>
        <v>736.19</v>
      </c>
      <c r="G271" s="643">
        <f>ROUND(F271*E271,2)</f>
        <v>736.19</v>
      </c>
    </row>
    <row r="272" spans="1:7">
      <c r="A272" s="616">
        <v>442</v>
      </c>
      <c r="B272" s="632" t="s">
        <v>15</v>
      </c>
      <c r="C272" s="633" t="str">
        <f>IF(A272="","",IFERROR(VLOOKUP(A272,'SINAPI12-24'!$A$3:$G$12673,2,FALSE),VLOOKUP(A272,'MAPA DE COTAÇÃO'!$B$12:$H$14,3,FALSE)))</f>
        <v xml:space="preserve">PARAFUSO FRANCES M16 EM ACO GALVANIZADO, COMPRIMENTO = 45 MM, DIAMETRO = 16 MM, CABECA ABAULADA                                                                                                                                                                                                                                                                                                                                                                                                           </v>
      </c>
      <c r="D272" s="634" t="str">
        <f>IF(A272="","",IFERROR(VLOOKUP(A272,'SINAPI12-24'!$A$3:$G$12673,3,FALSE),VLOOKUP(A272,'MAPA DE COTAÇÃO'!$B$12:$H$14,13,FALSE)))</f>
        <v xml:space="preserve">UN    </v>
      </c>
      <c r="E272" s="644">
        <v>4</v>
      </c>
      <c r="F272" s="636">
        <f>IF(A272="","",IFERROR(VLOOKUP(A272,'SINAPI12-24'!$A$3:$G$12673,5,FALSE),VLOOKUP(A272,'MAPA DE COTAÇÃO'!$B$12:$I$14,13,FALSE)))</f>
        <v>7.17</v>
      </c>
      <c r="G272" s="637">
        <f t="shared" ref="G272:G275" si="37">ROUND(F272*E272,2)</f>
        <v>28.68</v>
      </c>
    </row>
    <row r="273" spans="1:7">
      <c r="A273" s="616">
        <v>88325</v>
      </c>
      <c r="B273" s="618" t="s">
        <v>15</v>
      </c>
      <c r="C273" s="619" t="str">
        <f>IF(A273="","",IFERROR(VLOOKUP(A273,'SINAPI12-24'!$A$3:$G$12673,2,FALSE),VLOOKUP(A273,'MAPA DE COTAÇÃO'!$B$12:$H$14,3,FALSE)))</f>
        <v>VIDRACEIRO COM ENCARGOS COMPLEMENTARES</v>
      </c>
      <c r="D273" s="620" t="str">
        <f>IF(A273="","",IFERROR(VLOOKUP(A273,'SINAPI12-24'!$A$3:$G$12673,3,FALSE),VLOOKUP(A273,'MAPA DE COTAÇÃO'!$B$12:$H$14,13,FALSE)))</f>
        <v>H</v>
      </c>
      <c r="E273" s="644">
        <v>2</v>
      </c>
      <c r="F273" s="622">
        <f>IF(A273="","",IFERROR(VLOOKUP(A273,'SINAPI12-24'!$A$3:$G$12673,5,FALSE),VLOOKUP(A273,'MAPA DE COTAÇÃO'!$B$12:$I$14,13,FALSE)))</f>
        <v>20.420000000000002</v>
      </c>
      <c r="G273" s="623">
        <f t="shared" si="37"/>
        <v>40.840000000000003</v>
      </c>
    </row>
    <row r="274" spans="1:7">
      <c r="A274" s="616">
        <v>11186</v>
      </c>
      <c r="B274" s="618" t="s">
        <v>15</v>
      </c>
      <c r="C274" s="619" t="str">
        <f>IF(A274="","",IFERROR(VLOOKUP(A274,'SINAPI12-24'!$A$3:$G$12673,2,FALSE),VLOOKUP(A274,'MAPA DE COTAÇÃO'!$B$12:$H$14,3,FALSE)))</f>
        <v xml:space="preserve">ESPELHO CRISTAL E = 4 MM                                                                                                                                                                                                                                                                                                                                                                                                                                                                                  </v>
      </c>
      <c r="D274" s="620" t="str">
        <f>IF(A274="","",IFERROR(VLOOKUP(A274,'SINAPI12-24'!$A$3:$G$12673,3,FALSE),VLOOKUP(A274,'MAPA DE COTAÇÃO'!$B$12:$H$14,13,FALSE)))</f>
        <v xml:space="preserve">M2    </v>
      </c>
      <c r="E274" s="644">
        <v>1</v>
      </c>
      <c r="F274" s="622">
        <f>IF(A274="","",IFERROR(VLOOKUP(A274,'SINAPI12-24'!$A$3:$G$12673,5,FALSE),VLOOKUP(A274,'MAPA DE COTAÇÃO'!$B$12:$I$14,13,FALSE)))</f>
        <v>659.33</v>
      </c>
      <c r="G274" s="623">
        <f t="shared" si="37"/>
        <v>659.33</v>
      </c>
    </row>
    <row r="275" spans="1:7">
      <c r="A275" s="651">
        <v>88316</v>
      </c>
      <c r="B275" s="625" t="s">
        <v>15</v>
      </c>
      <c r="C275" s="626" t="str">
        <f>IF(A275="","",IFERROR(VLOOKUP(A275,'SINAPI12-24'!$A$3:$G$12673,2,FALSE),VLOOKUP(A275,'MAPA DE COTAÇÃO'!$B$12:$H$14,3,FALSE)))</f>
        <v>SERVENTE COM ENCARGOS COMPLEMENTARES</v>
      </c>
      <c r="D275" s="627" t="str">
        <f>IF(A275="","",IFERROR(VLOOKUP(A275,'SINAPI12-24'!$A$3:$G$12673,3,FALSE),VLOOKUP(A275,'MAPA DE COTAÇÃO'!$B$12:$H$14,13,FALSE)))</f>
        <v>H</v>
      </c>
      <c r="E275" s="652">
        <v>0.4</v>
      </c>
      <c r="F275" s="629">
        <f>IF(A275="","",IFERROR(VLOOKUP(A275,'SINAPI12-24'!$A$3:$G$12673,5,FALSE),VLOOKUP(A275,'MAPA DE COTAÇÃO'!$B$12:$I$14,13,FALSE)))</f>
        <v>18.34</v>
      </c>
      <c r="G275" s="630">
        <f t="shared" si="37"/>
        <v>7.34</v>
      </c>
    </row>
    <row r="277" spans="1:7" ht="30">
      <c r="A277" s="638" t="s">
        <v>13372</v>
      </c>
      <c r="B277" s="639"/>
      <c r="C277" s="640" t="s">
        <v>13375</v>
      </c>
      <c r="D277" s="639" t="s">
        <v>67</v>
      </c>
      <c r="E277" s="641">
        <v>1</v>
      </c>
      <c r="F277" s="642">
        <f>SUM(G278:G286)</f>
        <v>45.67</v>
      </c>
      <c r="G277" s="643">
        <f>ROUND(F277*E277,2)</f>
        <v>45.67</v>
      </c>
    </row>
    <row r="278" spans="1:7">
      <c r="A278" s="654">
        <v>43132</v>
      </c>
      <c r="B278" s="655" t="s">
        <v>15</v>
      </c>
      <c r="C278" s="656" t="str">
        <f>IF(A278="","",IFERROR(VLOOKUP(A278,'SINAPI12-24'!$A$3:$G$12673,2,FALSE),VLOOKUP(A278,'MAPA DE COTAÇÃO'!$B$12:$H$14,3,FALSE)))</f>
        <v xml:space="preserve">ARAME RECOZIDO 16 BWG, D = 1,65 MM (0,016 KG/M) OU 18 BWG, D = 1,25 MM (0,01 KG/M)                                                                                                                                                                                                                                                                                                                                                                                                                        </v>
      </c>
      <c r="D278" s="657" t="str">
        <f>IF(A278="","",IFERROR(VLOOKUP(A278,'SINAPI12-24'!$A$3:$G$12673,3,FALSE),VLOOKUP(A278,'MAPA DE COTAÇÃO'!$B$12:$H$14,13,FALSE)))</f>
        <v xml:space="preserve">KG    </v>
      </c>
      <c r="E278" s="658">
        <v>1.0999999999999999E-2</v>
      </c>
      <c r="F278" s="659">
        <f>IF(A278="","",IFERROR(VLOOKUP(A278,'SINAPI12-24'!$A$3:$G$12673,5,FALSE),VLOOKUP(A278,'MAPA DE COTAÇÃO'!$B$12:$I$14,13,FALSE)))</f>
        <v>22.25</v>
      </c>
      <c r="G278" s="660">
        <f t="shared" ref="G278:G286" si="38">ROUND(F278*E278,2)</f>
        <v>0.24</v>
      </c>
    </row>
    <row r="279" spans="1:7">
      <c r="A279" s="617">
        <v>5075</v>
      </c>
      <c r="B279" s="618" t="s">
        <v>15</v>
      </c>
      <c r="C279" s="619" t="str">
        <f>IF(A279="","",IFERROR(VLOOKUP(A279,'SINAPI12-24'!$A$3:$G$12673,2,FALSE),VLOOKUP(A279,'MAPA DE COTAÇÃO'!$B$12:$H$14,3,FALSE)))</f>
        <v xml:space="preserve">PREGO DE ACO POLIDO COM CABECA 18 X 30 (2 3/4 X 10)                                                                                                                                                                                                                                                                                                                                                                                                                                                       </v>
      </c>
      <c r="D279" s="620" t="str">
        <f>IF(A279="","",IFERROR(VLOOKUP(A279,'SINAPI12-24'!$A$3:$G$12673,3,FALSE),VLOOKUP(A279,'MAPA DE COTAÇÃO'!$B$12:$H$14,13,FALSE)))</f>
        <v xml:space="preserve">KG    </v>
      </c>
      <c r="E279" s="645">
        <v>0.02</v>
      </c>
      <c r="F279" s="622">
        <f>IF(A279="","",IFERROR(VLOOKUP(A279,'SINAPI12-24'!$A$3:$G$12673,5,FALSE),VLOOKUP(A279,'MAPA DE COTAÇÃO'!$B$12:$I$14,13,FALSE)))</f>
        <v>19.170000000000002</v>
      </c>
      <c r="G279" s="623">
        <f t="shared" si="38"/>
        <v>0.38</v>
      </c>
    </row>
    <row r="280" spans="1:7" ht="30">
      <c r="A280" s="617">
        <v>6189</v>
      </c>
      <c r="B280" s="618" t="s">
        <v>15</v>
      </c>
      <c r="C280" s="619" t="str">
        <f>IF(A280="","",IFERROR(VLOOKUP(A280,'SINAPI12-24'!$A$3:$G$12673,2,FALSE),VLOOKUP(A280,'MAPA DE COTAÇÃO'!$B$12:$H$14,3,FALSE)))</f>
        <v xml:space="preserve">TABUA NAO APARELHADA *2,5 X 30* CM, EM MACARANDUBA/MASSARANDUBA, ANGELIM OU EQUIVALENTE DA REGIAO - BRUTA                                                                                                                                                                                                                                                                                                                                                                                                 </v>
      </c>
      <c r="D280" s="620" t="str">
        <f>IF(A280="","",IFERROR(VLOOKUP(A280,'SINAPI12-24'!$A$3:$G$12673,3,FALSE),VLOOKUP(A280,'MAPA DE COTAÇÃO'!$B$12:$H$14,13,FALSE)))</f>
        <v xml:space="preserve">M     </v>
      </c>
      <c r="E280" s="645">
        <v>0.13</v>
      </c>
      <c r="F280" s="622">
        <f>IF(A280="","",IFERROR(VLOOKUP(A280,'SINAPI12-24'!$A$3:$G$12673,5,FALSE),VLOOKUP(A280,'MAPA DE COTAÇÃO'!$B$12:$I$14,13,FALSE)))</f>
        <v>23.78</v>
      </c>
      <c r="G280" s="623">
        <f t="shared" si="38"/>
        <v>3.09</v>
      </c>
    </row>
    <row r="281" spans="1:7">
      <c r="A281" s="617">
        <v>10567</v>
      </c>
      <c r="B281" s="618" t="s">
        <v>15</v>
      </c>
      <c r="C281" s="619" t="str">
        <f>IF(A281="","",IFERROR(VLOOKUP(A281,'SINAPI12-24'!$A$3:$G$12673,2,FALSE),VLOOKUP(A281,'MAPA DE COTAÇÃO'!$B$12:$H$14,3,FALSE)))</f>
        <v xml:space="preserve">TABUA *2,5 X 23* CM EM PINUS, MISTA OU EQUIVALENTE DA REGIAO - BRUTA                                                                                                                                                                                                                                                                                                                                                                                                                                      </v>
      </c>
      <c r="D281" s="620" t="str">
        <f>IF(A281="","",IFERROR(VLOOKUP(A281,'SINAPI12-24'!$A$3:$G$12673,3,FALSE),VLOOKUP(A281,'MAPA DE COTAÇÃO'!$B$12:$H$14,13,FALSE)))</f>
        <v xml:space="preserve">M     </v>
      </c>
      <c r="E281" s="645">
        <v>0.18</v>
      </c>
      <c r="F281" s="622">
        <f>IF(A281="","",IFERROR(VLOOKUP(A281,'SINAPI12-24'!$A$3:$G$12673,5,FALSE),VLOOKUP(A281,'MAPA DE COTAÇÃO'!$B$12:$I$14,13,FALSE)))</f>
        <v>13.08</v>
      </c>
      <c r="G281" s="623">
        <f t="shared" si="38"/>
        <v>2.35</v>
      </c>
    </row>
    <row r="282" spans="1:7">
      <c r="A282" s="617">
        <v>88262</v>
      </c>
      <c r="B282" s="618" t="s">
        <v>15</v>
      </c>
      <c r="C282" s="619" t="str">
        <f>IF(A282="","",IFERROR(VLOOKUP(A282,'SINAPI12-24'!$A$3:$G$12673,2,FALSE),VLOOKUP(A282,'MAPA DE COTAÇÃO'!$B$12:$H$14,3,FALSE)))</f>
        <v>CARPINTEIRO DE FORMAS COM ENCARGOS COMPLEMENTARES</v>
      </c>
      <c r="D282" s="620" t="str">
        <f>IF(A282="","",IFERROR(VLOOKUP(A282,'SINAPI12-24'!$A$3:$G$12673,3,FALSE),VLOOKUP(A282,'MAPA DE COTAÇÃO'!$B$12:$H$14,13,FALSE)))</f>
        <v>H</v>
      </c>
      <c r="E282" s="645">
        <v>0.13</v>
      </c>
      <c r="F282" s="622">
        <f>IF(A282="","",IFERROR(VLOOKUP(A282,'SINAPI12-24'!$A$3:$G$12673,5,FALSE),VLOOKUP(A282,'MAPA DE COTAÇÃO'!$B$12:$I$14,13,FALSE)))</f>
        <v>22.62</v>
      </c>
      <c r="G282" s="623">
        <f t="shared" si="38"/>
        <v>2.94</v>
      </c>
    </row>
    <row r="283" spans="1:7" ht="30">
      <c r="A283" s="617">
        <v>94969</v>
      </c>
      <c r="B283" s="618" t="s">
        <v>15</v>
      </c>
      <c r="C283" s="619" t="str">
        <f>IF(A283="","",IFERROR(VLOOKUP(A283,'SINAPI12-24'!$A$3:$G$12673,2,FALSE),VLOOKUP(A283,'MAPA DE COTAÇÃO'!$B$12:$H$14,3,FALSE)))</f>
        <v>CONCRETO FCK = 15MPA, TRAÇO 1:3,4:3,5 (EM MASSA SECA DE CIMENTO/ AREIA MÉDIA/ BRITA 1) - PREPARO MECÂNICO COM BETONEIRA 600 L. AF_05/2021</v>
      </c>
      <c r="D283" s="620" t="str">
        <f>IF(A283="","",IFERROR(VLOOKUP(A283,'SINAPI12-24'!$A$3:$G$12673,3,FALSE),VLOOKUP(A283,'MAPA DE COTAÇÃO'!$B$12:$H$14,13,FALSE)))</f>
        <v>M3</v>
      </c>
      <c r="E283" s="645">
        <v>1.4E-2</v>
      </c>
      <c r="F283" s="622">
        <f>IF(A283="","",IFERROR(VLOOKUP(A283,'SINAPI12-24'!$A$3:$G$12673,5,FALSE),VLOOKUP(A283,'MAPA DE COTAÇÃO'!$B$12:$I$14,13,FALSE)))</f>
        <v>522.69000000000005</v>
      </c>
      <c r="G283" s="623">
        <f t="shared" ref="G283:G284" si="39">ROUND(F283*E283,2)</f>
        <v>7.32</v>
      </c>
    </row>
    <row r="284" spans="1:7" ht="30">
      <c r="A284" s="617">
        <v>1346</v>
      </c>
      <c r="B284" s="618" t="s">
        <v>15</v>
      </c>
      <c r="C284" s="619" t="str">
        <f>IF(A284="","",IFERROR(VLOOKUP(A284,'SINAPI12-24'!$A$3:$G$12673,2,FALSE),VLOOKUP(A284,'MAPA DE COTAÇÃO'!$B$12:$H$14,3,FALSE)))</f>
        <v xml:space="preserve">CHAPA/PAINEL DE MADEIRA COMPENSADA PLASTIFICADA (MADEIRITE PLASTIFICADO) PARA FORMA DE CONCRETO, DE 2200 X 1100 MM, E = 10 MM                                                                                                                                                                                                                                                                                                                                                                             </v>
      </c>
      <c r="D284" s="620" t="str">
        <f>IF(A284="","",IFERROR(VLOOKUP(A284,'SINAPI12-24'!$A$3:$G$12673,3,FALSE),VLOOKUP(A284,'MAPA DE COTAÇÃO'!$B$12:$H$14,13,FALSE)))</f>
        <v xml:space="preserve">M2    </v>
      </c>
      <c r="E284" s="645">
        <v>0.2</v>
      </c>
      <c r="F284" s="622">
        <f>IF(A284="","",IFERROR(VLOOKUP(A284,'SINAPI12-24'!$A$3:$G$12673,5,FALSE),VLOOKUP(A284,'MAPA DE COTAÇÃO'!$B$12:$I$14,13,FALSE)))</f>
        <v>71.06</v>
      </c>
      <c r="G284" s="623">
        <f t="shared" si="39"/>
        <v>14.21</v>
      </c>
    </row>
    <row r="285" spans="1:7">
      <c r="A285" s="617">
        <v>88309</v>
      </c>
      <c r="B285" s="618" t="s">
        <v>15</v>
      </c>
      <c r="C285" s="619" t="str">
        <f>IF(A285="","",IFERROR(VLOOKUP(A285,'SINAPI12-24'!$A$3:$G$12673,2,FALSE),VLOOKUP(A285,'MAPA DE COTAÇÃO'!$B$12:$H$14,3,FALSE)))</f>
        <v>PEDREIRO COM ENCARGOS COMPLEMENTARES</v>
      </c>
      <c r="D285" s="620" t="str">
        <f>IF(A285="","",IFERROR(VLOOKUP(A285,'SINAPI12-24'!$A$3:$G$12673,3,FALSE),VLOOKUP(A285,'MAPA DE COTAÇÃO'!$B$12:$H$14,13,FALSE)))</f>
        <v>H</v>
      </c>
      <c r="E285" s="645">
        <v>0.3</v>
      </c>
      <c r="F285" s="622">
        <f>IF(A285="","",IFERROR(VLOOKUP(A285,'SINAPI12-24'!$A$3:$G$12673,5,FALSE),VLOOKUP(A285,'MAPA DE COTAÇÃO'!$B$12:$I$14,13,FALSE)))</f>
        <v>22.95</v>
      </c>
      <c r="G285" s="623">
        <f t="shared" si="38"/>
        <v>6.89</v>
      </c>
    </row>
    <row r="286" spans="1:7">
      <c r="A286" s="624">
        <v>88316</v>
      </c>
      <c r="B286" s="625" t="s">
        <v>15</v>
      </c>
      <c r="C286" s="626" t="str">
        <f>IF(A286="","",IFERROR(VLOOKUP(A286,'SINAPI12-24'!$A$3:$G$12673,2,FALSE),VLOOKUP(A286,'MAPA DE COTAÇÃO'!$B$12:$H$14,3,FALSE)))</f>
        <v>SERVENTE COM ENCARGOS COMPLEMENTARES</v>
      </c>
      <c r="D286" s="627" t="str">
        <f>IF(A286="","",IFERROR(VLOOKUP(A286,'SINAPI12-24'!$A$3:$G$12673,3,FALSE),VLOOKUP(A286,'MAPA DE COTAÇÃO'!$B$12:$H$14,13,FALSE)))</f>
        <v>H</v>
      </c>
      <c r="E286" s="646">
        <v>0.45</v>
      </c>
      <c r="F286" s="629">
        <f>IF(A286="","",IFERROR(VLOOKUP(A286,'SINAPI12-24'!$A$3:$G$12673,5,FALSE),VLOOKUP(A286,'MAPA DE COTAÇÃO'!$B$12:$I$14,13,FALSE)))</f>
        <v>18.34</v>
      </c>
      <c r="G286" s="630">
        <f t="shared" si="38"/>
        <v>8.25</v>
      </c>
    </row>
    <row r="288" spans="1:7">
      <c r="A288" s="638" t="s">
        <v>13373</v>
      </c>
      <c r="B288" s="639"/>
      <c r="C288" s="640" t="s">
        <v>13376</v>
      </c>
      <c r="D288" s="639" t="s">
        <v>68</v>
      </c>
      <c r="E288" s="641">
        <v>1</v>
      </c>
      <c r="F288" s="642">
        <f>SUM(G289:G292)</f>
        <v>47.76</v>
      </c>
      <c r="G288" s="643">
        <f>ROUND(F288*E288,2)</f>
        <v>47.76</v>
      </c>
    </row>
    <row r="289" spans="1:7" ht="30">
      <c r="A289" s="783">
        <v>87298</v>
      </c>
      <c r="B289" s="655" t="s">
        <v>15</v>
      </c>
      <c r="C289" s="656" t="str">
        <f>IF(A289="","",IFERROR(VLOOKUP(A289,'SINAPI12-24'!$A$3:$G$12673,2,FALSE),VLOOKUP(A289,'MAPA DE COTAÇÃO'!$B$12:$H$14,3,FALSE)))</f>
        <v>ARGAMASSA TRAÇO 1:3 (EM VOLUME DE CIMENTO E AREIA MÉDIA ÚMIDA) PARA CONTRAPISO, PREPARO MECÂNICO COM BETONEIRA 400 L. AF_08/2019</v>
      </c>
      <c r="D289" s="657" t="str">
        <f>IF(A289="","",IFERROR(VLOOKUP(A289,'SINAPI12-24'!$A$3:$G$12673,3,FALSE),VLOOKUP(A289,'MAPA DE COTAÇÃO'!$B$12:$H$14,13,FALSE)))</f>
        <v>M3</v>
      </c>
      <c r="E289" s="784">
        <v>2.5000000000000001E-2</v>
      </c>
      <c r="F289" s="659">
        <f>IF(A289="","",IFERROR(VLOOKUP(A289,'SINAPI12-24'!$A$3:$G$12673,5,FALSE),VLOOKUP(A289,'MAPA DE COTAÇÃO'!$B$12:$I$14,13,FALSE)))</f>
        <v>785.58</v>
      </c>
      <c r="G289" s="660">
        <f t="shared" ref="G289:G292" si="40">ROUND(F289*E289,2)</f>
        <v>19.64</v>
      </c>
    </row>
    <row r="290" spans="1:7" ht="30">
      <c r="A290" s="785">
        <v>123</v>
      </c>
      <c r="B290" s="618" t="s">
        <v>15</v>
      </c>
      <c r="C290" s="619" t="str">
        <f>IF(A290="","",IFERROR(VLOOKUP(A290,'SINAPI12-24'!$A$3:$G$12673,2,FALSE),VLOOKUP(A290,'MAPA DE COTAÇÃO'!$B$12:$H$14,3,FALSE)))</f>
        <v xml:space="preserve">ADITIVO IMPERMEABILIZANTE DE PEGA NORMAL PARA ARGAMASSAS E CONCRETOS SEM ARMACAO, LIQUIDO E ISENTO DE CLORETOS                                                                                                                                                                                                                                                                                                                                                                                            </v>
      </c>
      <c r="D290" s="620" t="str">
        <f>IF(A290="","",IFERROR(VLOOKUP(A290,'SINAPI12-24'!$A$3:$G$12673,3,FALSE),VLOOKUP(A290,'MAPA DE COTAÇÃO'!$B$12:$H$14,13,FALSE)))</f>
        <v xml:space="preserve">L     </v>
      </c>
      <c r="E290" s="782">
        <v>0.28000000000000003</v>
      </c>
      <c r="F290" s="622">
        <f>IF(A290="","",IFERROR(VLOOKUP(A290,'SINAPI12-24'!$A$3:$G$12673,5,FALSE),VLOOKUP(A290,'MAPA DE COTAÇÃO'!$B$12:$I$14,13,FALSE)))</f>
        <v>7.59</v>
      </c>
      <c r="G290" s="623">
        <f t="shared" si="40"/>
        <v>2.13</v>
      </c>
    </row>
    <row r="291" spans="1:7">
      <c r="A291" s="785">
        <v>88309</v>
      </c>
      <c r="B291" s="618" t="s">
        <v>15</v>
      </c>
      <c r="C291" s="619" t="str">
        <f>IF(A291="","",IFERROR(VLOOKUP(A291,'SINAPI12-24'!$A$3:$G$12673,2,FALSE),VLOOKUP(A291,'MAPA DE COTAÇÃO'!$B$12:$H$14,3,FALSE)))</f>
        <v>PEDREIRO COM ENCARGOS COMPLEMENTARES</v>
      </c>
      <c r="D291" s="620" t="str">
        <f>IF(A291="","",IFERROR(VLOOKUP(A291,'SINAPI12-24'!$A$3:$G$12673,3,FALSE),VLOOKUP(A291,'MAPA DE COTAÇÃO'!$B$12:$H$14,13,FALSE)))</f>
        <v>H</v>
      </c>
      <c r="E291" s="782">
        <v>0.97499999999999998</v>
      </c>
      <c r="F291" s="622">
        <f>IF(A291="","",IFERROR(VLOOKUP(A291,'SINAPI12-24'!$A$3:$G$12673,5,FALSE),VLOOKUP(A291,'MAPA DE COTAÇÃO'!$B$12:$I$14,13,FALSE)))</f>
        <v>22.95</v>
      </c>
      <c r="G291" s="623">
        <f t="shared" si="40"/>
        <v>22.38</v>
      </c>
    </row>
    <row r="292" spans="1:7">
      <c r="A292" s="786">
        <v>88316</v>
      </c>
      <c r="B292" s="625" t="s">
        <v>15</v>
      </c>
      <c r="C292" s="626" t="str">
        <f>IF(A292="","",IFERROR(VLOOKUP(A292,'SINAPI12-24'!$A$3:$G$12673,2,FALSE),VLOOKUP(A292,'MAPA DE COTAÇÃO'!$B$12:$H$14,3,FALSE)))</f>
        <v>SERVENTE COM ENCARGOS COMPLEMENTARES</v>
      </c>
      <c r="D292" s="627" t="str">
        <f>IF(A292="","",IFERROR(VLOOKUP(A292,'SINAPI12-24'!$A$3:$G$12673,3,FALSE),VLOOKUP(A292,'MAPA DE COTAÇÃO'!$B$12:$H$14,13,FALSE)))</f>
        <v>H</v>
      </c>
      <c r="E292" s="653">
        <v>0.19700000000000001</v>
      </c>
      <c r="F292" s="629">
        <f>IF(A292="","",IFERROR(VLOOKUP(A292,'SINAPI12-24'!$A$3:$G$12673,5,FALSE),VLOOKUP(A292,'MAPA DE COTAÇÃO'!$B$12:$I$14,13,FALSE)))</f>
        <v>18.34</v>
      </c>
      <c r="G292" s="630">
        <f t="shared" si="40"/>
        <v>3.61</v>
      </c>
    </row>
    <row r="294" spans="1:7">
      <c r="A294" s="638" t="s">
        <v>13374</v>
      </c>
      <c r="B294" s="639"/>
      <c r="C294" s="640" t="s">
        <v>13381</v>
      </c>
      <c r="D294" s="639" t="s">
        <v>67</v>
      </c>
      <c r="E294" s="641">
        <v>1</v>
      </c>
      <c r="F294" s="642">
        <f>SUM(G295:G299)</f>
        <v>29.25</v>
      </c>
      <c r="G294" s="643">
        <f>ROUND(F294*E294,2)</f>
        <v>29.25</v>
      </c>
    </row>
    <row r="295" spans="1:7">
      <c r="A295" s="616">
        <v>5061</v>
      </c>
      <c r="B295" s="632" t="s">
        <v>15</v>
      </c>
      <c r="C295" s="633" t="str">
        <f>IF(A295="","",IFERROR(VLOOKUP(A295,'SINAPI12-24'!$A$3:$G$12673,2,FALSE),VLOOKUP(A295,'MAPA DE COTAÇÃO'!$B$12:$H$14,3,FALSE)))</f>
        <v xml:space="preserve">PREGO DE ACO POLIDO COM CABECA 18 X 27 (2 1/2 X 10)                                                                                                                                                                                                                                                                                                                                                                                                                                                       </v>
      </c>
      <c r="D295" s="634" t="str">
        <f>IF(A295="","",IFERROR(VLOOKUP(A295,'SINAPI12-24'!$A$3:$G$12673,3,FALSE),VLOOKUP(A295,'MAPA DE COTAÇÃO'!$B$12:$H$14,13,FALSE)))</f>
        <v xml:space="preserve">KG    </v>
      </c>
      <c r="E295" s="644">
        <v>6.0000000000000001E-3</v>
      </c>
      <c r="F295" s="636">
        <f>IF(A295="","",IFERROR(VLOOKUP(A295,'SINAPI12-24'!$A$3:$G$12673,5,FALSE),VLOOKUP(A295,'MAPA DE COTAÇÃO'!$B$12:$I$14,13,FALSE)))</f>
        <v>18.850000000000001</v>
      </c>
      <c r="G295" s="637">
        <f t="shared" ref="G295:G299" si="41">ROUND(F295*E295,2)</f>
        <v>0.11</v>
      </c>
    </row>
    <row r="296" spans="1:7" ht="30">
      <c r="A296" s="616">
        <v>4430</v>
      </c>
      <c r="B296" s="618" t="s">
        <v>15</v>
      </c>
      <c r="C296" s="619" t="str">
        <f>IF(A296="","",IFERROR(VLOOKUP(A296,'SINAPI12-24'!$A$3:$G$12673,2,FALSE),VLOOKUP(A296,'MAPA DE COTAÇÃO'!$B$12:$H$14,3,FALSE)))</f>
        <v xml:space="preserve">CAIBRO NAO APARELHADO *5 X 6* CM, EM MACARANDUBA/MASSARANDUBA, ANGELIM OU EQUIVALENTE DA REGIAO - BRUTA                                                                                                                                                                                                                                                                                                                                                                                                   </v>
      </c>
      <c r="D296" s="620" t="str">
        <f>IF(A296="","",IFERROR(VLOOKUP(A296,'SINAPI12-24'!$A$3:$G$12673,3,FALSE),VLOOKUP(A296,'MAPA DE COTAÇÃO'!$B$12:$H$14,13,FALSE)))</f>
        <v xml:space="preserve">M     </v>
      </c>
      <c r="E296" s="644">
        <v>0.15</v>
      </c>
      <c r="F296" s="622">
        <f>IF(A296="","",IFERROR(VLOOKUP(A296,'SINAPI12-24'!$A$3:$G$12673,5,FALSE),VLOOKUP(A296,'MAPA DE COTAÇÃO'!$B$12:$I$14,13,FALSE)))</f>
        <v>11.53</v>
      </c>
      <c r="G296" s="623">
        <f t="shared" si="41"/>
        <v>1.73</v>
      </c>
    </row>
    <row r="297" spans="1:7">
      <c r="A297" s="616">
        <v>6186</v>
      </c>
      <c r="B297" s="618" t="s">
        <v>15</v>
      </c>
      <c r="C297" s="619" t="str">
        <f>IF(A297="","",IFERROR(VLOOKUP(A297,'SINAPI12-24'!$A$3:$G$12673,2,FALSE),VLOOKUP(A297,'MAPA DE COTAÇÃO'!$B$12:$H$14,3,FALSE)))</f>
        <v xml:space="preserve">RODAPE DE MADEIRA MACICA CUMARU/IPE CHAMPANHE OU EQUIVALENTE DA REGIAO, *1,5 X 7 CM                                                                                                                                                                                                                                                                                                                                                                                                                       </v>
      </c>
      <c r="D297" s="620" t="str">
        <f>IF(A297="","",IFERROR(VLOOKUP(A297,'SINAPI12-24'!$A$3:$G$12673,3,FALSE),VLOOKUP(A297,'MAPA DE COTAÇÃO'!$B$12:$H$14,13,FALSE)))</f>
        <v xml:space="preserve">M     </v>
      </c>
      <c r="E297" s="644">
        <v>1</v>
      </c>
      <c r="F297" s="622">
        <f>IF(A297="","",IFERROR(VLOOKUP(A297,'SINAPI12-24'!$A$3:$G$12673,5,FALSE),VLOOKUP(A297,'MAPA DE COTAÇÃO'!$B$12:$I$14,13,FALSE)))</f>
        <v>21.27</v>
      </c>
      <c r="G297" s="623">
        <f t="shared" si="41"/>
        <v>21.27</v>
      </c>
    </row>
    <row r="298" spans="1:7">
      <c r="A298" s="616">
        <v>88316</v>
      </c>
      <c r="B298" s="618" t="s">
        <v>15</v>
      </c>
      <c r="C298" s="619" t="str">
        <f>IF(A298="","",IFERROR(VLOOKUP(A298,'SINAPI12-24'!$A$3:$G$12673,2,FALSE),VLOOKUP(A298,'MAPA DE COTAÇÃO'!$B$12:$H$14,3,FALSE)))</f>
        <v>SERVENTE COM ENCARGOS COMPLEMENTARES</v>
      </c>
      <c r="D298" s="620" t="str">
        <f>IF(A298="","",IFERROR(VLOOKUP(A298,'SINAPI12-24'!$A$3:$G$12673,3,FALSE),VLOOKUP(A298,'MAPA DE COTAÇÃO'!$B$12:$H$14,13,FALSE)))</f>
        <v>H</v>
      </c>
      <c r="E298" s="644">
        <v>0.15</v>
      </c>
      <c r="F298" s="622">
        <f>IF(A298="","",IFERROR(VLOOKUP(A298,'SINAPI12-24'!$A$3:$G$12673,5,FALSE),VLOOKUP(A298,'MAPA DE COTAÇÃO'!$B$12:$I$14,13,FALSE)))</f>
        <v>18.34</v>
      </c>
      <c r="G298" s="623">
        <f t="shared" si="41"/>
        <v>2.75</v>
      </c>
    </row>
    <row r="299" spans="1:7">
      <c r="A299" s="651">
        <v>88262</v>
      </c>
      <c r="B299" s="625" t="s">
        <v>15</v>
      </c>
      <c r="C299" s="626" t="str">
        <f>IF(A299="","",IFERROR(VLOOKUP(A299,'SINAPI12-24'!$A$3:$G$12673,2,FALSE),VLOOKUP(A299,'MAPA DE COTAÇÃO'!$B$12:$H$14,3,FALSE)))</f>
        <v>CARPINTEIRO DE FORMAS COM ENCARGOS COMPLEMENTARES</v>
      </c>
      <c r="D299" s="627" t="str">
        <f>IF(A299="","",IFERROR(VLOOKUP(A299,'SINAPI12-24'!$A$3:$G$12673,3,FALSE),VLOOKUP(A299,'MAPA DE COTAÇÃO'!$B$12:$H$14,13,FALSE)))</f>
        <v>H</v>
      </c>
      <c r="E299" s="652">
        <v>0.15</v>
      </c>
      <c r="F299" s="629">
        <f>IF(A299="","",IFERROR(VLOOKUP(A299,'SINAPI12-24'!$A$3:$G$12673,5,FALSE),VLOOKUP(A299,'MAPA DE COTAÇÃO'!$B$12:$I$14,13,FALSE)))</f>
        <v>22.62</v>
      </c>
      <c r="G299" s="630">
        <f t="shared" si="41"/>
        <v>3.39</v>
      </c>
    </row>
    <row r="301" spans="1:7">
      <c r="A301" s="638" t="s">
        <v>13377</v>
      </c>
      <c r="B301" s="639"/>
      <c r="C301" s="640" t="s">
        <v>13382</v>
      </c>
      <c r="D301" s="639" t="s">
        <v>67</v>
      </c>
      <c r="E301" s="641">
        <v>1</v>
      </c>
      <c r="F301" s="642">
        <f>SUM(G302:G306)</f>
        <v>183.49999999999997</v>
      </c>
      <c r="G301" s="643">
        <f>ROUND(F301*E301,2)</f>
        <v>183.5</v>
      </c>
    </row>
    <row r="302" spans="1:7">
      <c r="A302" s="616">
        <v>1379</v>
      </c>
      <c r="B302" s="632" t="s">
        <v>15</v>
      </c>
      <c r="C302" s="633" t="str">
        <f>IF(A302="","",IFERROR(VLOOKUP(A302,'SINAPI12-24'!$A$3:$G$12673,2,FALSE),VLOOKUP(A302,'MAPA DE COTAÇÃO'!$B$12:$H$14,3,FALSE)))</f>
        <v xml:space="preserve">CIMENTO PORTLAND COMPOSTO CP II-32                                                                                                                                                                                                                                                                                                                                                                                                                                                                        </v>
      </c>
      <c r="D302" s="634" t="str">
        <f>IF(A302="","",IFERROR(VLOOKUP(A302,'SINAPI12-24'!$A$3:$G$12673,3,FALSE),VLOOKUP(A302,'MAPA DE COTAÇÃO'!$B$12:$H$14,13,FALSE)))</f>
        <v xml:space="preserve">KG    </v>
      </c>
      <c r="E302" s="644">
        <v>0.24</v>
      </c>
      <c r="F302" s="636">
        <f>IF(A302="","",IFERROR(VLOOKUP(A302,'SINAPI12-24'!$A$3:$G$12673,5,FALSE),VLOOKUP(A302,'MAPA DE COTAÇÃO'!$B$12:$I$14,13,FALSE)))</f>
        <v>0.94</v>
      </c>
      <c r="G302" s="637">
        <f t="shared" ref="G302:G306" si="42">ROUND(F302*E302,2)</f>
        <v>0.23</v>
      </c>
    </row>
    <row r="303" spans="1:7">
      <c r="A303" s="616">
        <v>88309</v>
      </c>
      <c r="B303" s="618" t="s">
        <v>15</v>
      </c>
      <c r="C303" s="619" t="str">
        <f>IF(A303="","",IFERROR(VLOOKUP(A303,'SINAPI12-24'!$A$3:$G$12673,2,FALSE),VLOOKUP(A303,'MAPA DE COTAÇÃO'!$B$12:$H$14,3,FALSE)))</f>
        <v>PEDREIRO COM ENCARGOS COMPLEMENTARES</v>
      </c>
      <c r="D303" s="620" t="str">
        <f>IF(A303="","",IFERROR(VLOOKUP(A303,'SINAPI12-24'!$A$3:$G$12673,3,FALSE),VLOOKUP(A303,'MAPA DE COTAÇÃO'!$B$12:$H$14,13,FALSE)))</f>
        <v>H</v>
      </c>
      <c r="E303" s="644">
        <v>0.437</v>
      </c>
      <c r="F303" s="622">
        <f>IF(A303="","",IFERROR(VLOOKUP(A303,'SINAPI12-24'!$A$3:$G$12673,5,FALSE),VLOOKUP(A303,'MAPA DE COTAÇÃO'!$B$12:$I$14,13,FALSE)))</f>
        <v>22.95</v>
      </c>
      <c r="G303" s="623">
        <f t="shared" si="42"/>
        <v>10.029999999999999</v>
      </c>
    </row>
    <row r="304" spans="1:7">
      <c r="A304" s="616">
        <v>38186</v>
      </c>
      <c r="B304" s="618" t="s">
        <v>15</v>
      </c>
      <c r="C304" s="619" t="str">
        <f>IF(A304="","",IFERROR(VLOOKUP(A304,'SINAPI12-24'!$A$3:$G$12673,2,FALSE),VLOOKUP(A304,'MAPA DE COTAÇÃO'!$B$12:$H$14,3,FALSE)))</f>
        <v xml:space="preserve">PISO TATIL DE ALERTA OU DIRECIONAL, DE BORRACHA, COLORIDO, 25 X 25 CM, E = 12 MM, PARA ARGAMASSA                                                                                                                                                                                                                                                                                                                                                                                                          </v>
      </c>
      <c r="D304" s="620" t="str">
        <f>IF(A304="","",IFERROR(VLOOKUP(A304,'SINAPI12-24'!$A$3:$G$12673,3,FALSE),VLOOKUP(A304,'MAPA DE COTAÇÃO'!$B$12:$H$14,13,FALSE)))</f>
        <v xml:space="preserve">M2    </v>
      </c>
      <c r="E304" s="644">
        <v>0.25</v>
      </c>
      <c r="F304" s="622">
        <f>IF(A304="","",IFERROR(VLOOKUP(A304,'SINAPI12-24'!$A$3:$G$12673,5,FALSE),VLOOKUP(A304,'MAPA DE COTAÇÃO'!$B$12:$I$14,13,FALSE)))</f>
        <v>659.02</v>
      </c>
      <c r="G304" s="623">
        <f t="shared" si="42"/>
        <v>164.76</v>
      </c>
    </row>
    <row r="305" spans="1:7">
      <c r="A305" s="616">
        <v>88316</v>
      </c>
      <c r="B305" s="618" t="s">
        <v>15</v>
      </c>
      <c r="C305" s="619" t="str">
        <f>IF(A305="","",IFERROR(VLOOKUP(A305,'SINAPI12-24'!$A$3:$G$12673,2,FALSE),VLOOKUP(A305,'MAPA DE COTAÇÃO'!$B$12:$H$14,3,FALSE)))</f>
        <v>SERVENTE COM ENCARGOS COMPLEMENTARES</v>
      </c>
      <c r="D305" s="620" t="str">
        <f>IF(A305="","",IFERROR(VLOOKUP(A305,'SINAPI12-24'!$A$3:$G$12673,3,FALSE),VLOOKUP(A305,'MAPA DE COTAÇÃO'!$B$12:$H$14,13,FALSE)))</f>
        <v>H</v>
      </c>
      <c r="E305" s="644">
        <v>0.218</v>
      </c>
      <c r="F305" s="622">
        <f>IF(A305="","",IFERROR(VLOOKUP(A305,'SINAPI12-24'!$A$3:$G$12673,5,FALSE),VLOOKUP(A305,'MAPA DE COTAÇÃO'!$B$12:$I$14,13,FALSE)))</f>
        <v>18.34</v>
      </c>
      <c r="G305" s="623">
        <f t="shared" si="42"/>
        <v>4</v>
      </c>
    </row>
    <row r="306" spans="1:7">
      <c r="A306" s="651">
        <v>37595</v>
      </c>
      <c r="B306" s="625" t="s">
        <v>15</v>
      </c>
      <c r="C306" s="626" t="str">
        <f>IF(A306="","",IFERROR(VLOOKUP(A306,'SINAPI12-24'!$A$3:$G$12673,2,FALSE),VLOOKUP(A306,'MAPA DE COTAÇÃO'!$B$12:$H$14,3,FALSE)))</f>
        <v xml:space="preserve">ARGAMASSA COLANTE TIPO AC III                                                                                                                                                                                                                                                                                                                                                                                                                                                                             </v>
      </c>
      <c r="D306" s="627" t="str">
        <f>IF(A306="","",IFERROR(VLOOKUP(A306,'SINAPI12-24'!$A$3:$G$12673,3,FALSE),VLOOKUP(A306,'MAPA DE COTAÇÃO'!$B$12:$H$14,13,FALSE)))</f>
        <v xml:space="preserve">KG    </v>
      </c>
      <c r="E306" s="652">
        <v>1.2150000000000001</v>
      </c>
      <c r="F306" s="629">
        <f>IF(A306="","",IFERROR(VLOOKUP(A306,'SINAPI12-24'!$A$3:$G$12673,5,FALSE),VLOOKUP(A306,'MAPA DE COTAÇÃO'!$B$12:$I$14,13,FALSE)))</f>
        <v>3.69</v>
      </c>
      <c r="G306" s="630">
        <f t="shared" si="42"/>
        <v>4.4800000000000004</v>
      </c>
    </row>
    <row r="308" spans="1:7" ht="30">
      <c r="A308" s="638" t="s">
        <v>13378</v>
      </c>
      <c r="B308" s="639"/>
      <c r="C308" s="640" t="s">
        <v>13452</v>
      </c>
      <c r="D308" s="639" t="s">
        <v>8494</v>
      </c>
      <c r="E308" s="641">
        <v>1</v>
      </c>
      <c r="F308" s="642">
        <f>SUM(G309:G314)</f>
        <v>28.060000000000002</v>
      </c>
      <c r="G308" s="643">
        <f>ROUND(F308*E308,2)</f>
        <v>28.06</v>
      </c>
    </row>
    <row r="309" spans="1:7">
      <c r="A309" s="654">
        <v>38383</v>
      </c>
      <c r="B309" s="655" t="s">
        <v>15</v>
      </c>
      <c r="C309" s="656" t="str">
        <f>IF(A309="","",IFERROR(VLOOKUP(A309,'SINAPI12-24'!$A$3:$G$12673,2,FALSE),VLOOKUP(A309,'MAPA DE COTAÇÃO'!$B$12:$H$14,3,FALSE)))</f>
        <v xml:space="preserve">LIXA D'AGUA EM FOLHA, COR PRETA, GRAO 100                                                                                                                                                                                                                                                                                                                                                                                                                                                                 </v>
      </c>
      <c r="D309" s="657" t="str">
        <f>IF(A309="","",IFERROR(VLOOKUP(A309,'SINAPI12-24'!$A$3:$G$12673,3,FALSE),VLOOKUP(A309,'MAPA DE COTAÇÃO'!$B$12:$H$14,13,FALSE)))</f>
        <v xml:space="preserve">UN    </v>
      </c>
      <c r="E309" s="662">
        <v>3.1300000000000001E-2</v>
      </c>
      <c r="F309" s="659">
        <f>IF(A309="","",IFERROR(VLOOKUP(A309,'SINAPI12-24'!$A$3:$G$12673,5,FALSE),VLOOKUP(A309,'MAPA DE COTAÇÃO'!$B$12:$I$14,13,FALSE)))</f>
        <v>2.75</v>
      </c>
      <c r="G309" s="660">
        <f t="shared" ref="G309:G314" si="43">ROUND(F309*E309,2)</f>
        <v>0.09</v>
      </c>
    </row>
    <row r="310" spans="1:7">
      <c r="A310" s="617">
        <v>122</v>
      </c>
      <c r="B310" s="618" t="s">
        <v>15</v>
      </c>
      <c r="C310" s="619" t="str">
        <f>IF(A310="","",IFERROR(VLOOKUP(A310,'SINAPI12-24'!$A$3:$G$12673,2,FALSE),VLOOKUP(A310,'MAPA DE COTAÇÃO'!$B$12:$H$14,3,FALSE)))</f>
        <v xml:space="preserve">ADESIVO PLASTICO PARA PVC, FRASCO COM *850* GR                                                                                                                                                                                                                                                                                                                                                                                                                                                            </v>
      </c>
      <c r="D310" s="620" t="str">
        <f>IF(A310="","",IFERROR(VLOOKUP(A310,'SINAPI12-24'!$A$3:$G$12673,3,FALSE),VLOOKUP(A310,'MAPA DE COTAÇÃO'!$B$12:$H$14,13,FALSE)))</f>
        <v xml:space="preserve">UN    </v>
      </c>
      <c r="E310" s="664">
        <v>2.35E-2</v>
      </c>
      <c r="F310" s="622">
        <f>IF(A310="","",IFERROR(VLOOKUP(A310,'SINAPI12-24'!$A$3:$G$12673,5,FALSE),VLOOKUP(A310,'MAPA DE COTAÇÃO'!$B$12:$I$14,13,FALSE)))</f>
        <v>76.94</v>
      </c>
      <c r="G310" s="623">
        <f t="shared" si="43"/>
        <v>1.81</v>
      </c>
    </row>
    <row r="311" spans="1:7">
      <c r="A311" s="663">
        <v>88</v>
      </c>
      <c r="B311" s="618" t="s">
        <v>15</v>
      </c>
      <c r="C311" s="619" t="str">
        <f>IF(A311="","",IFERROR(VLOOKUP(A311,'SINAPI12-24'!$A$3:$G$12673,2,FALSE),VLOOKUP(A311,'MAPA DE COTAÇÃO'!$B$12:$H$14,3,FALSE)))</f>
        <v xml:space="preserve">ADAPTADOR PVC, SOLDAVEL, LONGO, COM FLANGE LIVRE, 32 MM X 1", PARA CAIXA D'AGUA                                                                                                                                                                                                                                                                                                                                                                                                                           </v>
      </c>
      <c r="D311" s="620" t="str">
        <f>IF(A311="","",IFERROR(VLOOKUP(A311,'SINAPI12-24'!$A$3:$G$12673,3,FALSE),VLOOKUP(A311,'MAPA DE COTAÇÃO'!$B$12:$H$14,13,FALSE)))</f>
        <v xml:space="preserve">UN    </v>
      </c>
      <c r="E311" s="664">
        <v>1</v>
      </c>
      <c r="F311" s="622">
        <f>IF(A311="","",IFERROR(VLOOKUP(A311,'SINAPI12-24'!$A$3:$G$12673,5,FALSE),VLOOKUP(A311,'MAPA DE COTAÇÃO'!$B$12:$I$14,13,FALSE)))</f>
        <v>10.01</v>
      </c>
      <c r="G311" s="623">
        <f t="shared" si="43"/>
        <v>10.01</v>
      </c>
    </row>
    <row r="312" spans="1:7">
      <c r="A312" s="617">
        <v>20083</v>
      </c>
      <c r="B312" s="618" t="s">
        <v>15</v>
      </c>
      <c r="C312" s="619" t="str">
        <f>IF(A312="","",IFERROR(VLOOKUP(A312,'SINAPI12-24'!$A$3:$G$12673,2,FALSE),VLOOKUP(A312,'MAPA DE COTAÇÃO'!$B$12:$H$14,3,FALSE)))</f>
        <v xml:space="preserve">SOLUCAO PREPARADORA / LIMPADORA PARA PVC, FRASCO COM 1000 CM3                                                                                                                                                                                                                                                                                                                                                                                                                                             </v>
      </c>
      <c r="D312" s="620" t="str">
        <f>IF(A312="","",IFERROR(VLOOKUP(A312,'SINAPI12-24'!$A$3:$G$12673,3,FALSE),VLOOKUP(A312,'MAPA DE COTAÇÃO'!$B$12:$H$14,13,FALSE)))</f>
        <v xml:space="preserve">UN    </v>
      </c>
      <c r="E312" s="664">
        <v>0.04</v>
      </c>
      <c r="F312" s="622">
        <f>IF(A312="","",IFERROR(VLOOKUP(A312,'SINAPI12-24'!$A$3:$G$12673,5,FALSE),VLOOKUP(A312,'MAPA DE COTAÇÃO'!$B$12:$I$14,13,FALSE)))</f>
        <v>87.17</v>
      </c>
      <c r="G312" s="623">
        <f t="shared" si="43"/>
        <v>3.49</v>
      </c>
    </row>
    <row r="313" spans="1:7">
      <c r="A313" s="617">
        <v>88248</v>
      </c>
      <c r="B313" s="618" t="s">
        <v>15</v>
      </c>
      <c r="C313" s="619" t="str">
        <f>IF(A313="","",IFERROR(VLOOKUP(A313,'SINAPI12-24'!$A$3:$G$12673,2,FALSE),VLOOKUP(A313,'MAPA DE COTAÇÃO'!$B$12:$H$14,3,FALSE)))</f>
        <v>AUXILIAR DE ENCANADOR OU BOMBEIRO HIDRÁULICO COM ENCARGOS COMPLEMENTARES</v>
      </c>
      <c r="D313" s="620" t="str">
        <f>IF(A313="","",IFERROR(VLOOKUP(A313,'SINAPI12-24'!$A$3:$G$12673,3,FALSE),VLOOKUP(A313,'MAPA DE COTAÇÃO'!$B$12:$H$14,13,FALSE)))</f>
        <v>H</v>
      </c>
      <c r="E313" s="664">
        <v>0.3044</v>
      </c>
      <c r="F313" s="622">
        <f>IF(A313="","",IFERROR(VLOOKUP(A313,'SINAPI12-24'!$A$3:$G$12673,5,FALSE),VLOOKUP(A313,'MAPA DE COTAÇÃO'!$B$12:$I$14,13,FALSE)))</f>
        <v>18.79</v>
      </c>
      <c r="G313" s="623">
        <f t="shared" ref="G313" si="44">ROUND(F313*E313,2)</f>
        <v>5.72</v>
      </c>
    </row>
    <row r="314" spans="1:7">
      <c r="A314" s="624">
        <v>88267</v>
      </c>
      <c r="B314" s="625" t="s">
        <v>15</v>
      </c>
      <c r="C314" s="626" t="str">
        <f>IF(A314="","",IFERROR(VLOOKUP(A314,'SINAPI12-24'!$A$3:$G$12673,2,FALSE),VLOOKUP(A314,'MAPA DE COTAÇÃO'!$B$12:$H$14,3,FALSE)))</f>
        <v>ENCANADOR OU BOMBEIRO HIDRÁULICO COM ENCARGOS COMPLEMENTARES</v>
      </c>
      <c r="D314" s="627" t="str">
        <f>IF(A314="","",IFERROR(VLOOKUP(A314,'SINAPI12-24'!$A$3:$G$12673,3,FALSE),VLOOKUP(A314,'MAPA DE COTAÇÃO'!$B$12:$H$14,13,FALSE)))</f>
        <v>H</v>
      </c>
      <c r="E314" s="665">
        <v>0.3044</v>
      </c>
      <c r="F314" s="629">
        <f>IF(A314="","",IFERROR(VLOOKUP(A314,'SINAPI12-24'!$A$3:$G$12673,5,FALSE),VLOOKUP(A314,'MAPA DE COTAÇÃO'!$B$12:$I$14,13,FALSE)))</f>
        <v>22.8</v>
      </c>
      <c r="G314" s="630">
        <f t="shared" si="43"/>
        <v>6.94</v>
      </c>
    </row>
    <row r="316" spans="1:7">
      <c r="A316" s="638" t="s">
        <v>13379</v>
      </c>
      <c r="B316" s="639"/>
      <c r="C316" s="640" t="s">
        <v>13383</v>
      </c>
      <c r="D316" s="639" t="s">
        <v>8494</v>
      </c>
      <c r="E316" s="641">
        <v>1</v>
      </c>
      <c r="F316" s="642">
        <f>SUM(G317:G322)</f>
        <v>102.21</v>
      </c>
      <c r="G316" s="643">
        <f>ROUND(F316*E316,2)</f>
        <v>102.21</v>
      </c>
    </row>
    <row r="317" spans="1:7">
      <c r="A317" s="654">
        <v>34753</v>
      </c>
      <c r="B317" s="655" t="s">
        <v>15</v>
      </c>
      <c r="C317" s="656" t="str">
        <f>IF(A317="","",IFERROR(VLOOKUP(A317,'SINAPI12-24'!$A$3:$G$12673,2,FALSE),VLOOKUP(A317,'MAPA DE COTAÇÃO'!$B$12:$H$14,3,FALSE)))</f>
        <v xml:space="preserve">CIMENTO PORTLAND POZOLANICO CP IV-32                                                                                                                                                                                                                                                                                                                                                                                                                                                                      </v>
      </c>
      <c r="D317" s="657" t="str">
        <f>IF(A317="","",IFERROR(VLOOKUP(A317,'SINAPI12-24'!$A$3:$G$12673,3,FALSE),VLOOKUP(A317,'MAPA DE COTAÇÃO'!$B$12:$H$14,13,FALSE)))</f>
        <v xml:space="preserve">KG    </v>
      </c>
      <c r="E317" s="658">
        <v>0.41</v>
      </c>
      <c r="F317" s="659">
        <f>IF(A317="","",IFERROR(VLOOKUP(A317,'SINAPI12-24'!$A$3:$G$12673,5,FALSE),VLOOKUP(A317,'MAPA DE COTAÇÃO'!$B$12:$I$14,13,FALSE)))</f>
        <v>0.91</v>
      </c>
      <c r="G317" s="660">
        <f t="shared" ref="G317:G322" si="45">ROUND(F317*E317,2)</f>
        <v>0.37</v>
      </c>
    </row>
    <row r="318" spans="1:7" ht="30">
      <c r="A318" s="617">
        <v>7271</v>
      </c>
      <c r="B318" s="618" t="s">
        <v>15</v>
      </c>
      <c r="C318" s="619" t="str">
        <f>IF(A318="","",IFERROR(VLOOKUP(A318,'SINAPI12-24'!$A$3:$G$12673,2,FALSE),VLOOKUP(A318,'MAPA DE COTAÇÃO'!$B$12:$H$14,3,FALSE)))</f>
        <v xml:space="preserve">BLOCO CERAMICO / TIJOLO VAZADO PARA ALVENARIA DE VEDACAO, 8 FUROS NA HORIZONTAL DE 9 X 19 X 19 CM (L X A X C)                                                                                                                                                                                                                                                                                                                                                                                             </v>
      </c>
      <c r="D318" s="620" t="str">
        <f>IF(A318="","",IFERROR(VLOOKUP(A318,'SINAPI12-24'!$A$3:$G$12673,3,FALSE),VLOOKUP(A318,'MAPA DE COTAÇÃO'!$B$12:$H$14,13,FALSE)))</f>
        <v xml:space="preserve">UN    </v>
      </c>
      <c r="E318" s="645">
        <v>20</v>
      </c>
      <c r="F318" s="622">
        <f>IF(A318="","",IFERROR(VLOOKUP(A318,'SINAPI12-24'!$A$3:$G$12673,5,FALSE),VLOOKUP(A318,'MAPA DE COTAÇÃO'!$B$12:$I$14,13,FALSE)))</f>
        <v>1.1000000000000001</v>
      </c>
      <c r="G318" s="623">
        <f t="shared" si="45"/>
        <v>22</v>
      </c>
    </row>
    <row r="319" spans="1:7">
      <c r="A319" s="617">
        <v>88309</v>
      </c>
      <c r="B319" s="618" t="s">
        <v>15</v>
      </c>
      <c r="C319" s="619" t="str">
        <f>IF(A319="","",IFERROR(VLOOKUP(A319,'SINAPI12-24'!$A$3:$G$12673,2,FALSE),VLOOKUP(A319,'MAPA DE COTAÇÃO'!$B$12:$H$14,3,FALSE)))</f>
        <v>PEDREIRO COM ENCARGOS COMPLEMENTARES</v>
      </c>
      <c r="D319" s="620" t="str">
        <f>IF(A319="","",IFERROR(VLOOKUP(A319,'SINAPI12-24'!$A$3:$G$12673,3,FALSE),VLOOKUP(A319,'MAPA DE COTAÇÃO'!$B$12:$H$14,13,FALSE)))</f>
        <v>H</v>
      </c>
      <c r="E319" s="645">
        <v>0.98</v>
      </c>
      <c r="F319" s="622">
        <f>IF(A319="","",IFERROR(VLOOKUP(A319,'SINAPI12-24'!$A$3:$G$12673,5,FALSE),VLOOKUP(A319,'MAPA DE COTAÇÃO'!$B$12:$I$14,13,FALSE)))</f>
        <v>22.95</v>
      </c>
      <c r="G319" s="623">
        <f t="shared" si="45"/>
        <v>22.49</v>
      </c>
    </row>
    <row r="320" spans="1:7">
      <c r="A320" s="617">
        <v>4721</v>
      </c>
      <c r="B320" s="618" t="s">
        <v>15</v>
      </c>
      <c r="C320" s="619" t="str">
        <f>IF(A320="","",IFERROR(VLOOKUP(A320,'SINAPI12-24'!$A$3:$G$12673,2,FALSE),VLOOKUP(A320,'MAPA DE COTAÇÃO'!$B$12:$H$14,3,FALSE)))</f>
        <v xml:space="preserve">PEDRA BRITADA N. 1 (9,5 A 19 MM) POSTO PEDREIRA/FORNECEDOR, SEM FRETE                                                                                                                                                                                                                                                                                                                                                                                                                                     </v>
      </c>
      <c r="D320" s="620" t="str">
        <f>IF(A320="","",IFERROR(VLOOKUP(A320,'SINAPI12-24'!$A$3:$G$12673,3,FALSE),VLOOKUP(A320,'MAPA DE COTAÇÃO'!$B$12:$H$14,13,FALSE)))</f>
        <v xml:space="preserve">M3    </v>
      </c>
      <c r="E320" s="645">
        <v>3.1E-2</v>
      </c>
      <c r="F320" s="622">
        <f>IF(A320="","",IFERROR(VLOOKUP(A320,'SINAPI12-24'!$A$3:$G$12673,5,FALSE),VLOOKUP(A320,'MAPA DE COTAÇÃO'!$B$12:$I$14,13,FALSE)))</f>
        <v>164.13</v>
      </c>
      <c r="G320" s="623">
        <f t="shared" si="45"/>
        <v>5.09</v>
      </c>
    </row>
    <row r="321" spans="1:9">
      <c r="A321" s="617">
        <v>88316</v>
      </c>
      <c r="B321" s="618" t="s">
        <v>15</v>
      </c>
      <c r="C321" s="619" t="str">
        <f>IF(A321="","",IFERROR(VLOOKUP(A321,'SINAPI12-24'!$A$3:$G$12673,2,FALSE),VLOOKUP(A321,'MAPA DE COTAÇÃO'!$B$12:$H$14,3,FALSE)))</f>
        <v>SERVENTE COM ENCARGOS COMPLEMENTARES</v>
      </c>
      <c r="D321" s="620" t="str">
        <f>IF(A321="","",IFERROR(VLOOKUP(A321,'SINAPI12-24'!$A$3:$G$12673,3,FALSE),VLOOKUP(A321,'MAPA DE COTAÇÃO'!$B$12:$H$14,13,FALSE)))</f>
        <v>H</v>
      </c>
      <c r="E321" s="645">
        <v>2.0699999999999998</v>
      </c>
      <c r="F321" s="622">
        <f>IF(A321="","",IFERROR(VLOOKUP(A321,'SINAPI12-24'!$A$3:$G$12673,5,FALSE),VLOOKUP(A321,'MAPA DE COTAÇÃO'!$B$12:$I$14,13,FALSE)))</f>
        <v>18.34</v>
      </c>
      <c r="G321" s="623">
        <f t="shared" si="45"/>
        <v>37.96</v>
      </c>
    </row>
    <row r="322" spans="1:9">
      <c r="A322" s="624">
        <v>370</v>
      </c>
      <c r="B322" s="625" t="s">
        <v>15</v>
      </c>
      <c r="C322" s="626" t="str">
        <f>IF(A322="","",IFERROR(VLOOKUP(A322,'SINAPI12-24'!$A$3:$G$12673,2,FALSE),VLOOKUP(A322,'MAPA DE COTAÇÃO'!$B$12:$H$14,3,FALSE)))</f>
        <v xml:space="preserve">AREIA MEDIA - POSTO JAZIDA/FORNECEDOR (RETIRADO NA JAZIDA, SEM TRANSPORTE)                                                                                                                                                                                                                                                                                                                                                                                                                                </v>
      </c>
      <c r="D322" s="627" t="str">
        <f>IF(A322="","",IFERROR(VLOOKUP(A322,'SINAPI12-24'!$A$3:$G$12673,3,FALSE),VLOOKUP(A322,'MAPA DE COTAÇÃO'!$B$12:$H$14,13,FALSE)))</f>
        <v xml:space="preserve">M3    </v>
      </c>
      <c r="E322" s="646">
        <v>0.11</v>
      </c>
      <c r="F322" s="629">
        <f>IF(A322="","",IFERROR(VLOOKUP(A322,'SINAPI12-24'!$A$3:$G$12673,5,FALSE),VLOOKUP(A322,'MAPA DE COTAÇÃO'!$B$12:$I$14,13,FALSE)))</f>
        <v>130</v>
      </c>
      <c r="G322" s="630">
        <f t="shared" si="45"/>
        <v>14.3</v>
      </c>
    </row>
    <row r="324" spans="1:9" ht="30">
      <c r="A324" s="638" t="s">
        <v>13380</v>
      </c>
      <c r="B324" s="639"/>
      <c r="C324" s="640" t="s">
        <v>13388</v>
      </c>
      <c r="D324" s="639" t="s">
        <v>8494</v>
      </c>
      <c r="E324" s="641">
        <v>1</v>
      </c>
      <c r="F324" s="642">
        <f>SUM(G325:G330)</f>
        <v>973.87</v>
      </c>
      <c r="G324" s="643">
        <f>ROUND(F324*E324,2)</f>
        <v>973.87</v>
      </c>
      <c r="H324"/>
      <c r="I324"/>
    </row>
    <row r="325" spans="1:9">
      <c r="A325" s="654">
        <v>6111</v>
      </c>
      <c r="B325" s="655" t="s">
        <v>15</v>
      </c>
      <c r="C325" s="656" t="str">
        <f>IF(A325="","",IFERROR(VLOOKUP(A325,'SINAPI12-24'!$A$3:$G$12673,2,FALSE),VLOOKUP(A325,'MAPA DE COTAÇÃO'!$B$12:$H$14,3,FALSE)))</f>
        <v xml:space="preserve">SERVENTE DE OBRAS (HORISTA)                                                                                                                                                                                                                                                                                                                                                                                                                                                                               </v>
      </c>
      <c r="D325" s="657" t="str">
        <f>IF(A325="","",IFERROR(VLOOKUP(A325,'SINAPI12-24'!$A$3:$G$12673,3,FALSE),VLOOKUP(A325,'MAPA DE COTAÇÃO'!$B$12:$H$14,13,FALSE)))</f>
        <v xml:space="preserve">H     </v>
      </c>
      <c r="E325" s="658">
        <v>1</v>
      </c>
      <c r="F325" s="659">
        <f>IF(A325="","",IFERROR(VLOOKUP(A325,'SINAPI12-24'!$A$3:$G$12673,5,FALSE),VLOOKUP(A325,'MAPA DE COTAÇÃO'!$B$12:$I$14,13,FALSE)))</f>
        <v>12.8</v>
      </c>
      <c r="G325" s="660">
        <f t="shared" ref="G325:G330" si="46">ROUND(F325*E325,2)</f>
        <v>12.8</v>
      </c>
      <c r="H325"/>
      <c r="I325"/>
    </row>
    <row r="326" spans="1:9">
      <c r="A326" s="617">
        <v>2696</v>
      </c>
      <c r="B326" s="618" t="s">
        <v>15</v>
      </c>
      <c r="C326" s="619" t="str">
        <f>IF(A326="","",IFERROR(VLOOKUP(A326,'SINAPI12-24'!$A$3:$G$12673,2,FALSE),VLOOKUP(A326,'MAPA DE COTAÇÃO'!$B$12:$H$14,3,FALSE)))</f>
        <v xml:space="preserve">ENCANADOR OU BOMBEIRO HIDRAULICO (HORISTA)                                                                                                                                                                                                                                                                                                                                                                                                                                                                </v>
      </c>
      <c r="D326" s="620" t="str">
        <f>IF(A326="","",IFERROR(VLOOKUP(A326,'SINAPI12-24'!$A$3:$G$12673,3,FALSE),VLOOKUP(A326,'MAPA DE COTAÇÃO'!$B$12:$H$14,13,FALSE)))</f>
        <v xml:space="preserve">H     </v>
      </c>
      <c r="E326" s="645">
        <v>1</v>
      </c>
      <c r="F326" s="622">
        <f>IF(A326="","",IFERROR(VLOOKUP(A326,'SINAPI12-24'!$A$3:$G$12673,5,FALSE),VLOOKUP(A326,'MAPA DE COTAÇÃO'!$B$12:$I$14,13,FALSE)))</f>
        <v>17.78</v>
      </c>
      <c r="G326" s="623">
        <f t="shared" si="46"/>
        <v>17.78</v>
      </c>
      <c r="H326"/>
      <c r="I326"/>
    </row>
    <row r="327" spans="1:9">
      <c r="A327" s="617">
        <v>6141</v>
      </c>
      <c r="B327" s="618" t="s">
        <v>15</v>
      </c>
      <c r="C327" s="619" t="str">
        <f>IF(A327="","",IFERROR(VLOOKUP(A327,'SINAPI12-24'!$A$3:$G$12673,2,FALSE),VLOOKUP(A327,'MAPA DE COTAÇÃO'!$B$12:$H$14,3,FALSE)))</f>
        <v xml:space="preserve">ENGATE/RABICHO FLEXIVEL PLASTICO (PVC OU ABS) BRANCO 1/2" X 30 CM                                                                                                                                                                                                                                                                                                                                                                                                                                         </v>
      </c>
      <c r="D327" s="620" t="str">
        <f>IF(A327="","",IFERROR(VLOOKUP(A327,'SINAPI12-24'!$A$3:$G$12673,3,FALSE),VLOOKUP(A327,'MAPA DE COTAÇÃO'!$B$12:$H$14,13,FALSE)))</f>
        <v xml:space="preserve">UN    </v>
      </c>
      <c r="E327" s="645">
        <v>1</v>
      </c>
      <c r="F327" s="622">
        <f>IF(A327="","",IFERROR(VLOOKUP(A327,'SINAPI12-24'!$A$3:$G$12673,5,FALSE),VLOOKUP(A327,'MAPA DE COTAÇÃO'!$B$12:$I$14,13,FALSE)))</f>
        <v>6.96</v>
      </c>
      <c r="G327" s="623">
        <f t="shared" si="46"/>
        <v>6.96</v>
      </c>
      <c r="H327"/>
      <c r="I327"/>
    </row>
    <row r="328" spans="1:9">
      <c r="A328" s="617">
        <v>6157</v>
      </c>
      <c r="B328" s="618" t="s">
        <v>15</v>
      </c>
      <c r="C328" s="619" t="str">
        <f>IF(A328="","",IFERROR(VLOOKUP(A328,'SINAPI12-24'!$A$3:$G$12673,2,FALSE),VLOOKUP(A328,'MAPA DE COTAÇÃO'!$B$12:$H$14,3,FALSE)))</f>
        <v xml:space="preserve">VALVULA EM METAL CROMADO PARA PIA AMERICANA 3.1/2 X 1.1/2"                                                                                                                                                                                                                                                                                                                                                                                                                                                </v>
      </c>
      <c r="D328" s="620" t="str">
        <f>IF(A328="","",IFERROR(VLOOKUP(A328,'SINAPI12-24'!$A$3:$G$12673,3,FALSE),VLOOKUP(A328,'MAPA DE COTAÇÃO'!$B$12:$H$14,13,FALSE)))</f>
        <v xml:space="preserve">UN    </v>
      </c>
      <c r="E328" s="645">
        <v>1</v>
      </c>
      <c r="F328" s="622">
        <f>IF(A328="","",IFERROR(VLOOKUP(A328,'SINAPI12-24'!$A$3:$G$12673,5,FALSE),VLOOKUP(A328,'MAPA DE COTAÇÃO'!$B$12:$I$14,13,FALSE)))</f>
        <v>68.13</v>
      </c>
      <c r="G328" s="623">
        <f t="shared" si="46"/>
        <v>68.13</v>
      </c>
      <c r="H328"/>
      <c r="I328"/>
    </row>
    <row r="329" spans="1:9">
      <c r="A329" s="617">
        <v>13983</v>
      </c>
      <c r="B329" s="618" t="s">
        <v>15</v>
      </c>
      <c r="C329" s="619" t="str">
        <f>IF(A329="","",IFERROR(VLOOKUP(A329,'SINAPI12-24'!$A$3:$G$12673,2,FALSE),VLOOKUP(A329,'MAPA DE COTAÇÃO'!$B$12:$H$14,3,FALSE)))</f>
        <v xml:space="preserve">TORNEIRA METALICA CROMADA, RETA, DE PAREDE, PARA COZINHA, COM AREJADOR, PADRAO POPULAR, 1/2" OU 3/4"                                                                                                                                                                                                                                                                                                                                                                                                      </v>
      </c>
      <c r="D329" s="620" t="str">
        <f>IF(A329="","",IFERROR(VLOOKUP(A329,'SINAPI12-24'!$A$3:$G$12673,3,FALSE),VLOOKUP(A329,'MAPA DE COTAÇÃO'!$B$12:$H$14,13,FALSE)))</f>
        <v xml:space="preserve">UN    </v>
      </c>
      <c r="E329" s="645">
        <v>1</v>
      </c>
      <c r="F329" s="622">
        <f>IF(A329="","",IFERROR(VLOOKUP(A329,'SINAPI12-24'!$A$3:$G$12673,5,FALSE),VLOOKUP(A329,'MAPA DE COTAÇÃO'!$B$12:$I$14,13,FALSE)))</f>
        <v>103.2</v>
      </c>
      <c r="G329" s="623">
        <f t="shared" si="46"/>
        <v>103.2</v>
      </c>
      <c r="H329"/>
      <c r="I329"/>
    </row>
    <row r="330" spans="1:9">
      <c r="A330" s="843" t="s">
        <v>13869</v>
      </c>
      <c r="B330" s="625" t="s">
        <v>13403</v>
      </c>
      <c r="C330" s="626" t="str">
        <f>IF(A330="","",IFERROR(VLOOKUP(A330,'SINAPI12-24'!$A$3:$G$12673,2,FALSE),VLOOKUP(A330,'MAPA DE COTAÇÃO'!$B$9:$J$31,2,FALSE)))</f>
        <v>CUBA DE EMBUTIR RETANGULAR DE AÇO INOXIDÁVEL, 50x40x20 CM</v>
      </c>
      <c r="D330" s="627" t="str">
        <f>IF(A330="","",IFERROR(VLOOKUP(A330,'SINAPI12-24'!$A$3:$G$12673,3,FALSE),VLOOKUP(A330,'MAPA DE COTAÇÃO'!$B$9:$J$31,7,FALSE)))</f>
        <v>Un</v>
      </c>
      <c r="E330" s="646">
        <v>1</v>
      </c>
      <c r="F330" s="622">
        <f>IF(A330="","",IFERROR(VLOOKUP(A330,'SINAPI12-24'!$A$3:$G$12673,3,FALSE),VLOOKUP(A330,'MAPA DE COTAÇÃO'!$B$9:$J$31,9,FALSE)))</f>
        <v>765</v>
      </c>
      <c r="G330" s="630">
        <f t="shared" si="46"/>
        <v>765</v>
      </c>
      <c r="H330"/>
      <c r="I330"/>
    </row>
    <row r="331" spans="1:9">
      <c r="H331"/>
      <c r="I331"/>
    </row>
    <row r="332" spans="1:9" ht="30">
      <c r="A332" s="638" t="s">
        <v>13384</v>
      </c>
      <c r="B332" s="639"/>
      <c r="C332" s="640" t="s">
        <v>13389</v>
      </c>
      <c r="D332" s="639" t="s">
        <v>123</v>
      </c>
      <c r="E332" s="641">
        <v>1</v>
      </c>
      <c r="F332" s="642">
        <f>SUM(G338:G338)</f>
        <v>1255</v>
      </c>
      <c r="G332" s="643">
        <f>ROUND(F332*E332,2)</f>
        <v>1255</v>
      </c>
      <c r="H332"/>
      <c r="I332"/>
    </row>
    <row r="333" spans="1:9">
      <c r="A333" s="654">
        <v>6111</v>
      </c>
      <c r="B333" s="655" t="s">
        <v>15</v>
      </c>
      <c r="C333" s="656" t="str">
        <f>IF(A333="","",IFERROR(VLOOKUP(A333,'SINAPI12-24'!$A$3:$G$12673,2,FALSE),VLOOKUP(A333,'MAPA DE COTAÇÃO'!$B$12:$H$14,3,FALSE)))</f>
        <v xml:space="preserve">SERVENTE DE OBRAS (HORISTA)                                                                                                                                                                                                                                                                                                                                                                                                                                                                               </v>
      </c>
      <c r="D333" s="657" t="str">
        <f>IF(A333="","",IFERROR(VLOOKUP(A333,'SINAPI12-24'!$A$3:$G$12673,3,FALSE),VLOOKUP(A333,'MAPA DE COTAÇÃO'!$B$12:$H$14,13,FALSE)))</f>
        <v xml:space="preserve">H     </v>
      </c>
      <c r="E333" s="658">
        <v>1</v>
      </c>
      <c r="F333" s="659">
        <f>IF(A333="","",IFERROR(VLOOKUP(A333,'SINAPI12-24'!$A$3:$G$12673,5,FALSE),VLOOKUP(A333,'MAPA DE COTAÇÃO'!$B$12:$I$14,13,FALSE)))</f>
        <v>12.8</v>
      </c>
      <c r="G333" s="660">
        <f t="shared" ref="G333:G337" si="47">ROUND(F333*E333,2)</f>
        <v>12.8</v>
      </c>
      <c r="H333"/>
      <c r="I333"/>
    </row>
    <row r="334" spans="1:9">
      <c r="A334" s="617">
        <v>2696</v>
      </c>
      <c r="B334" s="618" t="s">
        <v>15</v>
      </c>
      <c r="C334" s="619" t="str">
        <f>IF(A334="","",IFERROR(VLOOKUP(A334,'SINAPI12-24'!$A$3:$G$12673,2,FALSE),VLOOKUP(A334,'MAPA DE COTAÇÃO'!$B$12:$H$14,3,FALSE)))</f>
        <v xml:space="preserve">ENCANADOR OU BOMBEIRO HIDRAULICO (HORISTA)                                                                                                                                                                                                                                                                                                                                                                                                                                                                </v>
      </c>
      <c r="D334" s="620" t="str">
        <f>IF(A334="","",IFERROR(VLOOKUP(A334,'SINAPI12-24'!$A$3:$G$12673,3,FALSE),VLOOKUP(A334,'MAPA DE COTAÇÃO'!$B$12:$H$14,13,FALSE)))</f>
        <v xml:space="preserve">H     </v>
      </c>
      <c r="E334" s="645">
        <v>1</v>
      </c>
      <c r="F334" s="622">
        <f>IF(A334="","",IFERROR(VLOOKUP(A334,'SINAPI12-24'!$A$3:$G$12673,5,FALSE),VLOOKUP(A334,'MAPA DE COTAÇÃO'!$B$12:$I$14,13,FALSE)))</f>
        <v>17.78</v>
      </c>
      <c r="G334" s="623">
        <f t="shared" si="47"/>
        <v>17.78</v>
      </c>
      <c r="H334"/>
      <c r="I334"/>
    </row>
    <row r="335" spans="1:9">
      <c r="A335" s="617">
        <v>6141</v>
      </c>
      <c r="B335" s="618" t="s">
        <v>15</v>
      </c>
      <c r="C335" s="619" t="str">
        <f>IF(A335="","",IFERROR(VLOOKUP(A335,'SINAPI12-24'!$A$3:$G$12673,2,FALSE),VLOOKUP(A335,'MAPA DE COTAÇÃO'!$B$12:$H$14,3,FALSE)))</f>
        <v xml:space="preserve">ENGATE/RABICHO FLEXIVEL PLASTICO (PVC OU ABS) BRANCO 1/2" X 30 CM                                                                                                                                                                                                                                                                                                                                                                                                                                         </v>
      </c>
      <c r="D335" s="620" t="str">
        <f>IF(A335="","",IFERROR(VLOOKUP(A335,'SINAPI12-24'!$A$3:$G$12673,3,FALSE),VLOOKUP(A335,'MAPA DE COTAÇÃO'!$B$12:$H$14,13,FALSE)))</f>
        <v xml:space="preserve">UN    </v>
      </c>
      <c r="E335" s="645">
        <v>1</v>
      </c>
      <c r="F335" s="622">
        <f>IF(A335="","",IFERROR(VLOOKUP(A335,'SINAPI12-24'!$A$3:$G$12673,5,FALSE),VLOOKUP(A335,'MAPA DE COTAÇÃO'!$B$12:$I$14,13,FALSE)))</f>
        <v>6.96</v>
      </c>
      <c r="G335" s="623">
        <f t="shared" si="47"/>
        <v>6.96</v>
      </c>
      <c r="H335"/>
      <c r="I335"/>
    </row>
    <row r="336" spans="1:9">
      <c r="A336" s="617">
        <v>6157</v>
      </c>
      <c r="B336" s="618" t="s">
        <v>15</v>
      </c>
      <c r="C336" s="619" t="str">
        <f>IF(A336="","",IFERROR(VLOOKUP(A336,'SINAPI12-24'!$A$3:$G$12673,2,FALSE),VLOOKUP(A336,'MAPA DE COTAÇÃO'!$B$12:$H$14,3,FALSE)))</f>
        <v xml:space="preserve">VALVULA EM METAL CROMADO PARA PIA AMERICANA 3.1/2 X 1.1/2"                                                                                                                                                                                                                                                                                                                                                                                                                                                </v>
      </c>
      <c r="D336" s="620" t="str">
        <f>IF(A336="","",IFERROR(VLOOKUP(A336,'SINAPI12-24'!$A$3:$G$12673,3,FALSE),VLOOKUP(A336,'MAPA DE COTAÇÃO'!$B$12:$H$14,13,FALSE)))</f>
        <v xml:space="preserve">UN    </v>
      </c>
      <c r="E336" s="645">
        <v>1</v>
      </c>
      <c r="F336" s="622">
        <f>IF(A336="","",IFERROR(VLOOKUP(A336,'SINAPI12-24'!$A$3:$G$12673,5,FALSE),VLOOKUP(A336,'MAPA DE COTAÇÃO'!$B$12:$I$14,13,FALSE)))</f>
        <v>68.13</v>
      </c>
      <c r="G336" s="623">
        <f t="shared" si="47"/>
        <v>68.13</v>
      </c>
      <c r="H336"/>
      <c r="I336"/>
    </row>
    <row r="337" spans="1:9">
      <c r="A337" s="617">
        <v>13983</v>
      </c>
      <c r="B337" s="618" t="s">
        <v>15</v>
      </c>
      <c r="C337" s="619" t="str">
        <f>IF(A337="","",IFERROR(VLOOKUP(A337,'SINAPI12-24'!$A$3:$G$12673,2,FALSE),VLOOKUP(A337,'MAPA DE COTAÇÃO'!$B$12:$H$14,3,FALSE)))</f>
        <v xml:space="preserve">TORNEIRA METALICA CROMADA, RETA, DE PAREDE, PARA COZINHA, COM AREJADOR, PADRAO POPULAR, 1/2" OU 3/4"                                                                                                                                                                                                                                                                                                                                                                                                      </v>
      </c>
      <c r="D337" s="620" t="str">
        <f>IF(A337="","",IFERROR(VLOOKUP(A337,'SINAPI12-24'!$A$3:$G$12673,3,FALSE),VLOOKUP(A337,'MAPA DE COTAÇÃO'!$B$12:$H$14,13,FALSE)))</f>
        <v xml:space="preserve">UN    </v>
      </c>
      <c r="E337" s="645">
        <v>1</v>
      </c>
      <c r="F337" s="622">
        <f>IF(A337="","",IFERROR(VLOOKUP(A337,'SINAPI12-24'!$A$3:$G$12673,5,FALSE),VLOOKUP(A337,'MAPA DE COTAÇÃO'!$B$12:$I$14,13,FALSE)))</f>
        <v>103.2</v>
      </c>
      <c r="G337" s="623">
        <f t="shared" si="47"/>
        <v>103.2</v>
      </c>
      <c r="H337"/>
      <c r="I337"/>
    </row>
    <row r="338" spans="1:9">
      <c r="A338" s="843" t="s">
        <v>13870</v>
      </c>
      <c r="B338" s="625" t="s">
        <v>13403</v>
      </c>
      <c r="C338" s="626" t="str">
        <f>IF(A338="","",IFERROR(VLOOKUP(A338,'SINAPI12-24'!$A$3:$G$12673,2,FALSE),VLOOKUP(A338,'MAPA DE COTAÇÃO'!$B$9:$J$31,2,FALSE)))</f>
        <v xml:space="preserve">CUBA DE EMBUTIR RETANGULAR DE AÇO INOXIDÁVEL, 60 X 50 X 40 CM </v>
      </c>
      <c r="D338" s="627" t="str">
        <f>IF(A338="","",IFERROR(VLOOKUP(A338,'SINAPI12-24'!$A$3:$G$12673,3,FALSE),VLOOKUP(A338,'MAPA DE COTAÇÃO'!$B$9:$J$31,7,FALSE)))</f>
        <v>Un</v>
      </c>
      <c r="E338" s="646">
        <v>1</v>
      </c>
      <c r="F338" s="622">
        <f>IF(A338="","",IFERROR(VLOOKUP(A338,'SINAPI12-24'!$A$3:$G$12673,3,FALSE),VLOOKUP(A338,'MAPA DE COTAÇÃO'!$B$9:$J$31,9,FALSE)))</f>
        <v>1255</v>
      </c>
      <c r="G338" s="630">
        <f t="shared" ref="G338" si="48">ROUND(F338*E338,2)</f>
        <v>1255</v>
      </c>
    </row>
    <row r="340" spans="1:9">
      <c r="A340" s="638" t="s">
        <v>13385</v>
      </c>
      <c r="B340" s="639"/>
      <c r="C340" s="640" t="s">
        <v>13390</v>
      </c>
      <c r="D340" s="639" t="s">
        <v>8494</v>
      </c>
      <c r="E340" s="641">
        <v>1</v>
      </c>
      <c r="F340" s="642">
        <f>SUM(G341:G342)</f>
        <v>63.730000000000004</v>
      </c>
      <c r="G340" s="643">
        <f>ROUND(F340*E340,2)</f>
        <v>63.73</v>
      </c>
    </row>
    <row r="341" spans="1:9">
      <c r="A341" s="827">
        <v>88309</v>
      </c>
      <c r="B341" s="655" t="s">
        <v>15</v>
      </c>
      <c r="C341" s="656" t="str">
        <f>IF(A341="","",IFERROR(VLOOKUP(A341,'SINAPI12-24'!$A$3:$G$12673,2,FALSE),VLOOKUP(A341,'MAPA DE COTAÇÃO'!$B$12:$H$14,3,FALSE)))</f>
        <v>PEDREIRO COM ENCARGOS COMPLEMENTARES</v>
      </c>
      <c r="D341" s="657" t="str">
        <f>IF(A341="","",IFERROR(VLOOKUP(A341,'SINAPI12-24'!$A$3:$G$12673,3,FALSE),VLOOKUP(A341,'MAPA DE COTAÇÃO'!$B$12:$H$14,13,FALSE)))</f>
        <v>H</v>
      </c>
      <c r="E341" s="661">
        <v>0.6</v>
      </c>
      <c r="F341" s="659">
        <f>IF(A341="","",IFERROR(VLOOKUP(A341,'SINAPI12-24'!$A$3:$G$12673,5,FALSE),VLOOKUP(A341,'MAPA DE COTAÇÃO'!$B$12:$I$14,13,FALSE)))</f>
        <v>22.95</v>
      </c>
      <c r="G341" s="660">
        <f t="shared" ref="G341:G342" si="49">ROUND(F341*E341,2)</f>
        <v>13.77</v>
      </c>
    </row>
    <row r="342" spans="1:9">
      <c r="A342" s="828">
        <v>37401</v>
      </c>
      <c r="B342" s="625" t="s">
        <v>15</v>
      </c>
      <c r="C342" s="626" t="str">
        <f>IF(A342="","",IFERROR(VLOOKUP(A342,'SINAPI12-24'!$A$3:$G$12673,2,FALSE),VLOOKUP(A342,'MAPA DE COTAÇÃO'!$B$12:$H$14,3,FALSE)))</f>
        <v xml:space="preserve">TOALHEIRO PLASTICO TIPO DISPENSER PARA PAPEL TOALHA INTERFOLHADO                                                                                                                                                                                                                                                                                                                                                                                                                                          </v>
      </c>
      <c r="D342" s="627" t="str">
        <f>IF(A342="","",IFERROR(VLOOKUP(A342,'SINAPI12-24'!$A$3:$G$12673,3,FALSE),VLOOKUP(A342,'MAPA DE COTAÇÃO'!$B$12:$H$14,13,FALSE)))</f>
        <v xml:space="preserve">UN    </v>
      </c>
      <c r="E342" s="628">
        <v>1</v>
      </c>
      <c r="F342" s="629">
        <f>IF(A342="","",IFERROR(VLOOKUP(A342,'SINAPI12-24'!$A$3:$G$12673,5,FALSE),VLOOKUP(A342,'MAPA DE COTAÇÃO'!$B$12:$I$14,13,FALSE)))</f>
        <v>49.96</v>
      </c>
      <c r="G342" s="630">
        <f t="shared" si="49"/>
        <v>49.96</v>
      </c>
    </row>
    <row r="344" spans="1:9">
      <c r="A344" s="638" t="s">
        <v>13386</v>
      </c>
      <c r="B344" s="639"/>
      <c r="C344" s="640" t="s">
        <v>13391</v>
      </c>
      <c r="D344" s="639" t="s">
        <v>123</v>
      </c>
      <c r="E344" s="641">
        <v>1</v>
      </c>
      <c r="F344" s="642">
        <f>SUM(G345:G347)</f>
        <v>204.6</v>
      </c>
      <c r="G344" s="643">
        <f>ROUND(F344*E344,2)</f>
        <v>204.6</v>
      </c>
    </row>
    <row r="345" spans="1:9">
      <c r="A345" s="650">
        <v>2436</v>
      </c>
      <c r="B345" s="632" t="s">
        <v>15</v>
      </c>
      <c r="C345" s="633" t="str">
        <f>IF(A345="","",IFERROR(VLOOKUP(A345,'SINAPI12-24'!$A$3:$G$12673,2,FALSE),VLOOKUP(A345,'MAPA DE COTAÇÃO'!$B$12:$H$14,3,FALSE)))</f>
        <v xml:space="preserve">ELETRICISTA (HORISTA)                                                                                                                                                                                                                                                                                                                                                                                                                                                                                     </v>
      </c>
      <c r="D345" s="634" t="str">
        <f>IF(A345="","",IFERROR(VLOOKUP(A345,'SINAPI12-24'!$A$3:$G$12673,3,FALSE),VLOOKUP(A345,'MAPA DE COTAÇÃO'!$B$12:$H$14,13,FALSE)))</f>
        <v xml:space="preserve">H     </v>
      </c>
      <c r="E345" s="635">
        <v>1</v>
      </c>
      <c r="F345" s="636">
        <f>IF(A345="","",IFERROR(VLOOKUP(A345,'SINAPI12-24'!$A$3:$G$12673,5,FALSE),VLOOKUP(A345,'MAPA DE COTAÇÃO'!$B$12:$I$14,13,FALSE)))</f>
        <v>17.78</v>
      </c>
      <c r="G345" s="637">
        <f t="shared" ref="G345:G347" si="50">ROUND(F345*E345,2)</f>
        <v>17.78</v>
      </c>
    </row>
    <row r="346" spans="1:9">
      <c r="A346" s="648">
        <v>88247</v>
      </c>
      <c r="B346" s="618" t="s">
        <v>15</v>
      </c>
      <c r="C346" s="619" t="str">
        <f>IF(A346="","",IFERROR(VLOOKUP(A346,'SINAPI12-24'!$A$3:$G$12673,2,FALSE),VLOOKUP(A346,'MAPA DE COTAÇÃO'!$B$12:$H$14,3,FALSE)))</f>
        <v>AUXILIAR DE ELETRICISTA COM ENCARGOS COMPLEMENTARES</v>
      </c>
      <c r="D346" s="620" t="str">
        <f>IF(A346="","",IFERROR(VLOOKUP(A346,'SINAPI12-24'!$A$3:$G$12673,3,FALSE),VLOOKUP(A346,'MAPA DE COTAÇÃO'!$B$12:$H$14,13,FALSE)))</f>
        <v>H</v>
      </c>
      <c r="E346" s="621">
        <v>1</v>
      </c>
      <c r="F346" s="622">
        <f>IF(A346="","",IFERROR(VLOOKUP(A346,'SINAPI12-24'!$A$3:$G$12673,5,FALSE),VLOOKUP(A346,'MAPA DE COTAÇÃO'!$B$12:$I$14,13,FALSE)))</f>
        <v>19.78</v>
      </c>
      <c r="G346" s="623">
        <f t="shared" si="50"/>
        <v>19.78</v>
      </c>
    </row>
    <row r="347" spans="1:9">
      <c r="A347" s="649">
        <v>276</v>
      </c>
      <c r="B347" s="625" t="s">
        <v>106</v>
      </c>
      <c r="C347" s="626" t="s">
        <v>13865</v>
      </c>
      <c r="D347" s="627" t="s">
        <v>123</v>
      </c>
      <c r="E347" s="628">
        <v>1</v>
      </c>
      <c r="F347" s="629">
        <v>167.04</v>
      </c>
      <c r="G347" s="630">
        <f t="shared" si="50"/>
        <v>167.04</v>
      </c>
    </row>
    <row r="349" spans="1:9" ht="30">
      <c r="A349" s="638" t="s">
        <v>13387</v>
      </c>
      <c r="B349" s="639"/>
      <c r="C349" s="640" t="s">
        <v>13392</v>
      </c>
      <c r="D349" s="639" t="s">
        <v>8494</v>
      </c>
      <c r="E349" s="641">
        <v>1</v>
      </c>
      <c r="F349" s="642">
        <f>SUM(G350:G351)</f>
        <v>22.22</v>
      </c>
      <c r="G349" s="643">
        <f>ROUND(F349*E349,2)</f>
        <v>22.22</v>
      </c>
    </row>
    <row r="350" spans="1:9" ht="30">
      <c r="A350" s="827">
        <v>37558</v>
      </c>
      <c r="B350" s="655" t="s">
        <v>15</v>
      </c>
      <c r="C350" s="656" t="str">
        <f>IF(A350="","",IFERROR(VLOOKUP(A350,'SINAPI12-24'!$A$3:$G$12673,2,FALSE),VLOOKUP(A350,'MAPA DE COTAÇÃO'!$B$12:$H$14,3,FALSE)))</f>
        <v xml:space="preserve">PLACA DE SINALIZACAO DE SEGURANCA CONTRA INCENDIO, FOTOLUMINESCENTE, RETANGULAR, *20 X 40* CM, EM PVC *2* MM ANTI-CHAMAS (SIMBOLOS, CORES E PICTOGRAMAS CONFORME NBR 16820)                                                                                                                                                                                                                                                                                                                               </v>
      </c>
      <c r="D350" s="657" t="str">
        <f>IF(A350="","",IFERROR(VLOOKUP(A350,'SINAPI12-24'!$A$3:$G$12673,3,FALSE),VLOOKUP(A350,'MAPA DE COTAÇÃO'!$B$12:$H$14,13,FALSE)))</f>
        <v xml:space="preserve">UN    </v>
      </c>
      <c r="E350" s="661">
        <v>1</v>
      </c>
      <c r="F350" s="659">
        <f>IF(A350="","",IFERROR(VLOOKUP(A350,'SINAPI12-24'!$A$3:$G$12673,5,FALSE),VLOOKUP(A350,'MAPA DE COTAÇÃO'!$B$12:$I$14,13,FALSE)))</f>
        <v>18.55</v>
      </c>
      <c r="G350" s="660">
        <f t="shared" ref="G350:G351" si="51">ROUND(F350*E350,2)</f>
        <v>18.55</v>
      </c>
    </row>
    <row r="351" spans="1:9">
      <c r="A351" s="828">
        <v>88316</v>
      </c>
      <c r="B351" s="625" t="s">
        <v>15</v>
      </c>
      <c r="C351" s="626" t="str">
        <f>IF(A351="","",IFERROR(VLOOKUP(A351,'SINAPI12-24'!$A$3:$G$12673,2,FALSE),VLOOKUP(A351,'MAPA DE COTAÇÃO'!$B$12:$H$14,3,FALSE)))</f>
        <v>SERVENTE COM ENCARGOS COMPLEMENTARES</v>
      </c>
      <c r="D351" s="627" t="str">
        <f>IF(A351="","",IFERROR(VLOOKUP(A351,'SINAPI12-24'!$A$3:$G$12673,3,FALSE),VLOOKUP(A351,'MAPA DE COTAÇÃO'!$B$12:$H$14,13,FALSE)))</f>
        <v>H</v>
      </c>
      <c r="E351" s="628">
        <v>0.2</v>
      </c>
      <c r="F351" s="629">
        <f>IF(A351="","",IFERROR(VLOOKUP(A351,'SINAPI12-24'!$A$3:$G$12673,5,FALSE),VLOOKUP(A351,'MAPA DE COTAÇÃO'!$B$12:$I$14,13,FALSE)))</f>
        <v>18.34</v>
      </c>
      <c r="G351" s="630">
        <f t="shared" si="51"/>
        <v>3.67</v>
      </c>
    </row>
    <row r="352" spans="1:9" ht="15.75" customHeight="1"/>
    <row r="353" spans="1:7" ht="45">
      <c r="A353" s="638" t="s">
        <v>13393</v>
      </c>
      <c r="B353" s="639"/>
      <c r="C353" s="640" t="s">
        <v>13398</v>
      </c>
      <c r="D353" s="639" t="s">
        <v>123</v>
      </c>
      <c r="E353" s="641">
        <v>1</v>
      </c>
      <c r="F353" s="642">
        <f>SUM(G354:G356)</f>
        <v>431.42999999999995</v>
      </c>
      <c r="G353" s="643">
        <f>ROUND(F353*E353,2)</f>
        <v>431.43</v>
      </c>
    </row>
    <row r="354" spans="1:7">
      <c r="A354" s="654">
        <v>88247</v>
      </c>
      <c r="B354" s="655" t="s">
        <v>15</v>
      </c>
      <c r="C354" s="656" t="str">
        <f>IF(A354="","",IFERROR(VLOOKUP(A354,'SINAPI12-24'!$A$3:$G$12673,2,FALSE),VLOOKUP(A354,'MAPA DE COTAÇÃO'!$B$12:$H$14,3,FALSE)))</f>
        <v>AUXILIAR DE ELETRICISTA COM ENCARGOS COMPLEMENTARES</v>
      </c>
      <c r="D354" s="657" t="str">
        <f>IF(A354="","",IFERROR(VLOOKUP(A354,'SINAPI12-24'!$A$3:$G$12673,3,FALSE),VLOOKUP(A354,'MAPA DE COTAÇÃO'!$B$12:$H$14,13,FALSE)))</f>
        <v>H</v>
      </c>
      <c r="E354" s="658">
        <v>0.21299999999999999</v>
      </c>
      <c r="F354" s="659">
        <f>IF(A354="","",IFERROR(VLOOKUP(A354,'SINAPI12-24'!$A$3:$G$12673,5,FALSE),VLOOKUP(A354,'MAPA DE COTAÇÃO'!$B$12:$I$14,13,FALSE)))</f>
        <v>19.78</v>
      </c>
      <c r="G354" s="660">
        <f t="shared" ref="G354:G356" si="52">ROUND(F354*E354,2)</f>
        <v>4.21</v>
      </c>
    </row>
    <row r="355" spans="1:7" ht="30">
      <c r="A355" s="617">
        <v>13393</v>
      </c>
      <c r="B355" s="618" t="s">
        <v>15</v>
      </c>
      <c r="C355" s="619" t="str">
        <f>IF(A355="","",IFERROR(VLOOKUP(A355,'SINAPI12-24'!$A$3:$G$12673,2,FALSE),VLOOKUP(A355,'MAPA DE COTAÇÃO'!$B$12:$H$14,3,FALSE)))</f>
        <v xml:space="preserve">QUADRO DE DISTRIBUICAO COM BARRAMENTO TRIFASICO, DE EMBUTIR, EM CHAPA DE ACO GALVANIZADO, PARA 12 DISJUNTORES DIN, 100 A                                                                                                                                                                                                                                                                                                                                                                                  </v>
      </c>
      <c r="D355" s="620" t="str">
        <f>IF(A355="","",IFERROR(VLOOKUP(A355,'SINAPI12-24'!$A$3:$G$12673,3,FALSE),VLOOKUP(A355,'MAPA DE COTAÇÃO'!$B$12:$H$14,13,FALSE)))</f>
        <v xml:space="preserve">UN    </v>
      </c>
      <c r="E355" s="645">
        <v>1</v>
      </c>
      <c r="F355" s="622">
        <f>IF(A355="","",IFERROR(VLOOKUP(A355,'SINAPI12-24'!$A$3:$G$12673,5,FALSE),VLOOKUP(A355,'MAPA DE COTAÇÃO'!$B$12:$I$14,13,FALSE)))</f>
        <v>422.13</v>
      </c>
      <c r="G355" s="623">
        <f t="shared" si="52"/>
        <v>422.13</v>
      </c>
    </row>
    <row r="356" spans="1:7">
      <c r="A356" s="624">
        <v>88264</v>
      </c>
      <c r="B356" s="625" t="s">
        <v>15</v>
      </c>
      <c r="C356" s="626" t="str">
        <f>IF(A356="","",IFERROR(VLOOKUP(A356,'SINAPI12-24'!$A$3:$G$12673,2,FALSE),VLOOKUP(A356,'MAPA DE COTAÇÃO'!$B$12:$H$14,3,FALSE)))</f>
        <v>ELETRICISTA COM ENCARGOS COMPLEMENTARES</v>
      </c>
      <c r="D356" s="627" t="str">
        <f>IF(A356="","",IFERROR(VLOOKUP(A356,'SINAPI12-24'!$A$3:$G$12673,3,FALSE),VLOOKUP(A356,'MAPA DE COTAÇÃO'!$B$12:$H$14,13,FALSE)))</f>
        <v>H</v>
      </c>
      <c r="E356" s="646">
        <v>0.21299999999999999</v>
      </c>
      <c r="F356" s="629">
        <f>IF(A356="","",IFERROR(VLOOKUP(A356,'SINAPI12-24'!$A$3:$G$12673,5,FALSE),VLOOKUP(A356,'MAPA DE COTAÇÃO'!$B$12:$I$14,13,FALSE)))</f>
        <v>23.88</v>
      </c>
      <c r="G356" s="630">
        <f t="shared" si="52"/>
        <v>5.09</v>
      </c>
    </row>
    <row r="358" spans="1:7" ht="45">
      <c r="A358" s="638" t="s">
        <v>13394</v>
      </c>
      <c r="B358" s="639"/>
      <c r="C358" s="640" t="s">
        <v>13399</v>
      </c>
      <c r="D358" s="639" t="s">
        <v>123</v>
      </c>
      <c r="E358" s="641">
        <v>1</v>
      </c>
      <c r="F358" s="642">
        <f>SUM(G359:G361)</f>
        <v>630.98</v>
      </c>
      <c r="G358" s="643">
        <f>ROUND(F358*E358,2)</f>
        <v>630.98</v>
      </c>
    </row>
    <row r="359" spans="1:7">
      <c r="A359" s="654">
        <v>88247</v>
      </c>
      <c r="B359" s="655" t="s">
        <v>15</v>
      </c>
      <c r="C359" s="656" t="str">
        <f>IF(A359="","",IFERROR(VLOOKUP(A359,'SINAPI12-24'!$A$3:$G$12673,2,FALSE),VLOOKUP(A359,'MAPA DE COTAÇÃO'!$B$12:$H$14,3,FALSE)))</f>
        <v>AUXILIAR DE ELETRICISTA COM ENCARGOS COMPLEMENTARES</v>
      </c>
      <c r="D359" s="657" t="str">
        <f>IF(A359="","",IFERROR(VLOOKUP(A359,'SINAPI12-24'!$A$3:$G$12673,3,FALSE),VLOOKUP(A359,'MAPA DE COTAÇÃO'!$B$12:$H$14,13,FALSE)))</f>
        <v>H</v>
      </c>
      <c r="E359" s="658">
        <v>0.21299999999999999</v>
      </c>
      <c r="F359" s="659">
        <f>IF(A359="","",IFERROR(VLOOKUP(A359,'SINAPI12-24'!$A$3:$G$12673,5,FALSE),VLOOKUP(A359,'MAPA DE COTAÇÃO'!$B$12:$I$14,13,FALSE)))</f>
        <v>19.78</v>
      </c>
      <c r="G359" s="660">
        <f t="shared" ref="G359:G361" si="53">ROUND(F359*E359,2)</f>
        <v>4.21</v>
      </c>
    </row>
    <row r="360" spans="1:7" ht="30">
      <c r="A360" s="617">
        <v>12039</v>
      </c>
      <c r="B360" s="618" t="s">
        <v>15</v>
      </c>
      <c r="C360" s="619" t="str">
        <f>IF(A360="","",IFERROR(VLOOKUP(A360,'SINAPI12-24'!$A$3:$G$12673,2,FALSE),VLOOKUP(A360,'MAPA DE COTAÇÃO'!$B$12:$H$14,3,FALSE)))</f>
        <v xml:space="preserve">QUADRO DE DISTRIBUICAO COM BARRAMENTO TRIFASICO, DE EMBUTIR, EM CHAPA DE ACO GALVANIZADO, PARA 24 DISJUNTORES DIN, 100 A                                                                                                                                                                                                                                                                                                                                                                                  </v>
      </c>
      <c r="D360" s="620" t="str">
        <f>IF(A360="","",IFERROR(VLOOKUP(A360,'SINAPI12-24'!$A$3:$G$12673,3,FALSE),VLOOKUP(A360,'MAPA DE COTAÇÃO'!$B$12:$H$14,13,FALSE)))</f>
        <v xml:space="preserve">UN    </v>
      </c>
      <c r="E360" s="645">
        <v>1</v>
      </c>
      <c r="F360" s="622">
        <f>IF(A360="","",IFERROR(VLOOKUP(A360,'SINAPI12-24'!$A$3:$G$12673,5,FALSE),VLOOKUP(A360,'MAPA DE COTAÇÃO'!$B$12:$I$14,13,FALSE)))</f>
        <v>621.67999999999995</v>
      </c>
      <c r="G360" s="623">
        <f t="shared" si="53"/>
        <v>621.67999999999995</v>
      </c>
    </row>
    <row r="361" spans="1:7">
      <c r="A361" s="624">
        <v>88264</v>
      </c>
      <c r="B361" s="625" t="s">
        <v>15</v>
      </c>
      <c r="C361" s="626" t="str">
        <f>IF(A361="","",IFERROR(VLOOKUP(A361,'SINAPI12-24'!$A$3:$G$12673,2,FALSE),VLOOKUP(A361,'MAPA DE COTAÇÃO'!$B$12:$H$14,3,FALSE)))</f>
        <v>ELETRICISTA COM ENCARGOS COMPLEMENTARES</v>
      </c>
      <c r="D361" s="627" t="str">
        <f>IF(A361="","",IFERROR(VLOOKUP(A361,'SINAPI12-24'!$A$3:$G$12673,3,FALSE),VLOOKUP(A361,'MAPA DE COTAÇÃO'!$B$12:$H$14,13,FALSE)))</f>
        <v>H</v>
      </c>
      <c r="E361" s="646">
        <v>0.21299999999999999</v>
      </c>
      <c r="F361" s="629">
        <f>IF(A361="","",IFERROR(VLOOKUP(A361,'SINAPI12-24'!$A$3:$G$12673,5,FALSE),VLOOKUP(A361,'MAPA DE COTAÇÃO'!$B$12:$I$14,13,FALSE)))</f>
        <v>23.88</v>
      </c>
      <c r="G361" s="630">
        <f t="shared" si="53"/>
        <v>5.09</v>
      </c>
    </row>
    <row r="363" spans="1:7">
      <c r="A363" s="638" t="s">
        <v>13395</v>
      </c>
      <c r="B363" s="639"/>
      <c r="C363" s="640" t="s">
        <v>13792</v>
      </c>
      <c r="D363" s="639" t="s">
        <v>123</v>
      </c>
      <c r="E363" s="641">
        <v>1</v>
      </c>
      <c r="F363" s="642">
        <f>SUM(G364:G366)</f>
        <v>152.1</v>
      </c>
      <c r="G363" s="643">
        <f>ROUND(F363*E363,2)</f>
        <v>152.1</v>
      </c>
    </row>
    <row r="364" spans="1:7">
      <c r="A364" s="624">
        <v>88264</v>
      </c>
      <c r="B364" s="618" t="s">
        <v>15</v>
      </c>
      <c r="C364" s="619" t="str">
        <f>IF(A364="","",IFERROR(VLOOKUP(A364,'SINAPI12-24'!$A$3:$G$12673,2,FALSE),VLOOKUP(A364,'MAPA DE COTAÇÃO'!$B$12:$H$14,3,FALSE)))</f>
        <v>ELETRICISTA COM ENCARGOS COMPLEMENTARES</v>
      </c>
      <c r="D364" s="620" t="str">
        <f>IF(A364="","",IFERROR(VLOOKUP(A364,'SINAPI12-24'!$A$3:$G$12673,3,FALSE),VLOOKUP(A364,'MAPA DE COTAÇÃO'!$B$12:$H$14,13,FALSE)))</f>
        <v>H</v>
      </c>
      <c r="E364" s="621">
        <v>1</v>
      </c>
      <c r="F364" s="622">
        <f>IF(A364="","",IFERROR(VLOOKUP(A364,'SINAPI12-24'!$A$3:$G$12673,5,FALSE),VLOOKUP(A364,'MAPA DE COTAÇÃO'!$B$12:$I$14,13,FALSE)))</f>
        <v>23.88</v>
      </c>
      <c r="G364" s="623">
        <f t="shared" ref="G364:G366" si="54">ROUND(F364*E364,2)</f>
        <v>23.88</v>
      </c>
    </row>
    <row r="365" spans="1:7">
      <c r="A365" s="654">
        <v>88247</v>
      </c>
      <c r="B365" s="618" t="s">
        <v>15</v>
      </c>
      <c r="C365" s="619" t="str">
        <f>IF(A365="","",IFERROR(VLOOKUP(A365,'SINAPI12-24'!$A$3:$G$12673,2,FALSE),VLOOKUP(A365,'MAPA DE COTAÇÃO'!$B$12:$H$14,3,FALSE)))</f>
        <v>AUXILIAR DE ELETRICISTA COM ENCARGOS COMPLEMENTARES</v>
      </c>
      <c r="D365" s="620" t="str">
        <f>IF(A365="","",IFERROR(VLOOKUP(A365,'SINAPI12-24'!$A$3:$G$12673,3,FALSE),VLOOKUP(A365,'MAPA DE COTAÇÃO'!$B$12:$H$14,13,FALSE)))</f>
        <v>H</v>
      </c>
      <c r="E365" s="621">
        <v>1</v>
      </c>
      <c r="F365" s="622">
        <f>IF(A365="","",IFERROR(VLOOKUP(A365,'SINAPI12-24'!$A$3:$G$12673,5,FALSE),VLOOKUP(A365,'MAPA DE COTAÇÃO'!$B$12:$I$14,13,FALSE)))</f>
        <v>19.78</v>
      </c>
      <c r="G365" s="623">
        <f t="shared" si="54"/>
        <v>19.78</v>
      </c>
    </row>
    <row r="366" spans="1:7">
      <c r="A366" s="694">
        <v>39471</v>
      </c>
      <c r="B366" s="625" t="s">
        <v>15</v>
      </c>
      <c r="C366" s="626" t="str">
        <f>IF(A366="","",IFERROR(VLOOKUP(A366,'SINAPI12-24'!$A$3:$G$12673,2,FALSE),VLOOKUP(A366,'MAPA DE COTAÇÃO'!$B$12:$H$14,3,FALSE)))</f>
        <v xml:space="preserve">DISPOSITIVO DPS CLASSE II, 1 POLO, TENSAO MAXIMA DE 275 V, CORRENTE MAXIMA DE *45* KA (TIPO AC)                                                                                                                                                                                                                                                                                                                                                                                                           </v>
      </c>
      <c r="D366" s="627" t="str">
        <f>IF(A366="","",IFERROR(VLOOKUP(A366,'SINAPI12-24'!$A$3:$G$12673,3,FALSE),VLOOKUP(A366,'MAPA DE COTAÇÃO'!$B$12:$H$14,13,FALSE)))</f>
        <v xml:space="preserve">UN    </v>
      </c>
      <c r="E366" s="628">
        <v>1</v>
      </c>
      <c r="F366" s="629">
        <f>IF(A366="","",IFERROR(VLOOKUP(A366,'SINAPI12-24'!$A$3:$G$12673,5,FALSE),VLOOKUP(A366,'MAPA DE COTAÇÃO'!$B$12:$I$14,13,FALSE)))</f>
        <v>108.44</v>
      </c>
      <c r="G366" s="630">
        <f t="shared" si="54"/>
        <v>108.44</v>
      </c>
    </row>
    <row r="368" spans="1:7">
      <c r="A368" s="638" t="s">
        <v>13396</v>
      </c>
      <c r="B368" s="639"/>
      <c r="C368" s="640" t="s">
        <v>13400</v>
      </c>
      <c r="D368" s="639" t="s">
        <v>8494</v>
      </c>
      <c r="E368" s="641">
        <v>1</v>
      </c>
      <c r="F368" s="642">
        <f>SUM(G369:G378)</f>
        <v>224.53</v>
      </c>
      <c r="G368" s="643">
        <f>ROUND(F368*E368,2)</f>
        <v>224.53</v>
      </c>
    </row>
    <row r="369" spans="1:7">
      <c r="A369" s="654">
        <v>4722</v>
      </c>
      <c r="B369" s="655" t="s">
        <v>15</v>
      </c>
      <c r="C369" s="656" t="str">
        <f>IF(A369="","",IFERROR(VLOOKUP(A369,'SINAPI12-24'!$A$3:$G$12673,2,FALSE),VLOOKUP(A369,'MAPA DE COTAÇÃO'!$B$12:$H$14,3,FALSE)))</f>
        <v xml:space="preserve">PEDRA BRITADA N. 3 (38 A 50 MM) POSTO PEDREIRA/FORNECEDOR, SEM FRETE                                                                                                                                                                                                                                                                                                                                                                                                                                      </v>
      </c>
      <c r="D369" s="657" t="str">
        <f>IF(A369="","",IFERROR(VLOOKUP(A369,'SINAPI12-24'!$A$3:$G$12673,3,FALSE),VLOOKUP(A369,'MAPA DE COTAÇÃO'!$B$12:$H$14,13,FALSE)))</f>
        <v xml:space="preserve">M3    </v>
      </c>
      <c r="E369" s="658">
        <v>4.0000000000000001E-3</v>
      </c>
      <c r="F369" s="659">
        <f>IF(A369="","",IFERROR(VLOOKUP(A369,'SINAPI12-24'!$A$3:$G$12673,5,FALSE),VLOOKUP(A369,'MAPA DE COTAÇÃO'!$B$12:$I$14,13,FALSE)))</f>
        <v>155.04</v>
      </c>
      <c r="G369" s="660">
        <f t="shared" ref="G369:G378" si="55">ROUND(F369*E369,2)</f>
        <v>0.62</v>
      </c>
    </row>
    <row r="370" spans="1:7" ht="30">
      <c r="A370" s="617">
        <v>1358</v>
      </c>
      <c r="B370" s="618" t="s">
        <v>15</v>
      </c>
      <c r="C370" s="619" t="str">
        <f>IF(A370="","",IFERROR(VLOOKUP(A370,'SINAPI12-24'!$A$3:$G$12673,2,FALSE),VLOOKUP(A370,'MAPA DE COTAÇÃO'!$B$12:$H$14,3,FALSE)))</f>
        <v xml:space="preserve">CHAPA/PAINEL DE MADEIRA COMPENSADA RESINADA (MADEIRITE RESINADO ROSA) PARA FORMA DE CONCRETO, DE 2200 X 1100 MM, E = 17 MM                                                                                                                                                                                                                                                                                                                                                                                </v>
      </c>
      <c r="D370" s="620" t="str">
        <f>IF(A370="","",IFERROR(VLOOKUP(A370,'SINAPI12-24'!$A$3:$G$12673,3,FALSE),VLOOKUP(A370,'MAPA DE COTAÇÃO'!$B$12:$H$14,13,FALSE)))</f>
        <v xml:space="preserve">M2    </v>
      </c>
      <c r="E370" s="645">
        <v>0.06</v>
      </c>
      <c r="F370" s="622">
        <f>IF(A370="","",IFERROR(VLOOKUP(A370,'SINAPI12-24'!$A$3:$G$12673,5,FALSE),VLOOKUP(A370,'MAPA DE COTAÇÃO'!$B$12:$I$14,13,FALSE)))</f>
        <v>72.14</v>
      </c>
      <c r="G370" s="623">
        <f t="shared" si="55"/>
        <v>4.33</v>
      </c>
    </row>
    <row r="371" spans="1:7">
      <c r="A371" s="617">
        <v>43059</v>
      </c>
      <c r="B371" s="618" t="s">
        <v>15</v>
      </c>
      <c r="C371" s="619" t="str">
        <f>IF(A371="","",IFERROR(VLOOKUP(A371,'SINAPI12-24'!$A$3:$G$12673,2,FALSE),VLOOKUP(A371,'MAPA DE COTAÇÃO'!$B$12:$H$14,3,FALSE)))</f>
        <v xml:space="preserve">ACO CA-60, 4,2 MM, OU 5,0 MM, OU 6,0 MM, OU 7,0 MM, VERGALHAO                                                                                                                                                                                                                                                                                                                                                                                                                                             </v>
      </c>
      <c r="D371" s="620" t="str">
        <f>IF(A371="","",IFERROR(VLOOKUP(A371,'SINAPI12-24'!$A$3:$G$12673,3,FALSE),VLOOKUP(A371,'MAPA DE COTAÇÃO'!$B$12:$H$14,13,FALSE)))</f>
        <v xml:space="preserve">KG    </v>
      </c>
      <c r="E371" s="645">
        <v>2.1560000000000001</v>
      </c>
      <c r="F371" s="622">
        <f>IF(A371="","",IFERROR(VLOOKUP(A371,'SINAPI12-24'!$A$3:$G$12673,5,FALSE),VLOOKUP(A371,'MAPA DE COTAÇÃO'!$B$12:$I$14,13,FALSE)))</f>
        <v>8.6199999999999992</v>
      </c>
      <c r="G371" s="623">
        <f t="shared" ref="G371" si="56">ROUND(F371*E371,2)</f>
        <v>18.579999999999998</v>
      </c>
    </row>
    <row r="372" spans="1:7">
      <c r="A372" s="617">
        <v>1106</v>
      </c>
      <c r="B372" s="618" t="s">
        <v>15</v>
      </c>
      <c r="C372" s="619" t="str">
        <f>IF(A372="","",IFERROR(VLOOKUP(A372,'SINAPI12-24'!$A$3:$G$12673,2,FALSE),VLOOKUP(A372,'MAPA DE COTAÇÃO'!$B$12:$H$14,3,FALSE)))</f>
        <v xml:space="preserve">CAL HIDRATADA CH-I PARA ARGAMASSAS                                                                                                                                                                                                                                                                                                                                                                                                                                                                        </v>
      </c>
      <c r="D372" s="620" t="str">
        <f>IF(A372="","",IFERROR(VLOOKUP(A372,'SINAPI12-24'!$A$3:$G$12673,3,FALSE),VLOOKUP(A372,'MAPA DE COTAÇÃO'!$B$12:$H$14,13,FALSE)))</f>
        <v xml:space="preserve">KG    </v>
      </c>
      <c r="E372" s="645">
        <v>3.0095999999999998</v>
      </c>
      <c r="F372" s="622">
        <f>IF(A372="","",IFERROR(VLOOKUP(A372,'SINAPI12-24'!$A$3:$G$12673,5,FALSE),VLOOKUP(A372,'MAPA DE COTAÇÃO'!$B$12:$I$14,13,FALSE)))</f>
        <v>1</v>
      </c>
      <c r="G372" s="623">
        <f t="shared" si="55"/>
        <v>3.01</v>
      </c>
    </row>
    <row r="373" spans="1:7">
      <c r="A373" s="617">
        <v>4721</v>
      </c>
      <c r="B373" s="618" t="s">
        <v>15</v>
      </c>
      <c r="C373" s="619" t="str">
        <f>IF(A373="","",IFERROR(VLOOKUP(A373,'SINAPI12-24'!$A$3:$G$12673,2,FALSE),VLOOKUP(A373,'MAPA DE COTAÇÃO'!$B$12:$H$14,3,FALSE)))</f>
        <v xml:space="preserve">PEDRA BRITADA N. 1 (9,5 A 19 MM) POSTO PEDREIRA/FORNECEDOR, SEM FRETE                                                                                                                                                                                                                                                                                                                                                                                                                                     </v>
      </c>
      <c r="D373" s="620" t="str">
        <f>IF(A373="","",IFERROR(VLOOKUP(A373,'SINAPI12-24'!$A$3:$G$12673,3,FALSE),VLOOKUP(A373,'MAPA DE COTAÇÃO'!$B$12:$H$14,13,FALSE)))</f>
        <v xml:space="preserve">M3    </v>
      </c>
      <c r="E373" s="645">
        <v>3.6499999999999998E-2</v>
      </c>
      <c r="F373" s="622">
        <f>IF(A373="","",IFERROR(VLOOKUP(A373,'SINAPI12-24'!$A$3:$G$12673,5,FALSE),VLOOKUP(A373,'MAPA DE COTAÇÃO'!$B$12:$I$14,13,FALSE)))</f>
        <v>164.13</v>
      </c>
      <c r="G373" s="623">
        <f t="shared" si="55"/>
        <v>5.99</v>
      </c>
    </row>
    <row r="374" spans="1:7">
      <c r="A374" s="617">
        <v>88309</v>
      </c>
      <c r="B374" s="618" t="s">
        <v>15</v>
      </c>
      <c r="C374" s="619" t="str">
        <f>IF(A374="","",IFERROR(VLOOKUP(A374,'SINAPI12-24'!$A$3:$G$12673,2,FALSE),VLOOKUP(A374,'MAPA DE COTAÇÃO'!$B$12:$H$14,3,FALSE)))</f>
        <v>PEDREIRO COM ENCARGOS COMPLEMENTARES</v>
      </c>
      <c r="D374" s="620" t="str">
        <f>IF(A374="","",IFERROR(VLOOKUP(A374,'SINAPI12-24'!$A$3:$G$12673,3,FALSE),VLOOKUP(A374,'MAPA DE COTAÇÃO'!$B$12:$H$14,13,FALSE)))</f>
        <v>H</v>
      </c>
      <c r="E374" s="645">
        <v>1.6789000000000001</v>
      </c>
      <c r="F374" s="622">
        <f>IF(A374="","",IFERROR(VLOOKUP(A374,'SINAPI12-24'!$A$3:$G$12673,5,FALSE),VLOOKUP(A374,'MAPA DE COTAÇÃO'!$B$12:$I$14,13,FALSE)))</f>
        <v>22.95</v>
      </c>
      <c r="G374" s="623">
        <f t="shared" ref="G374:G375" si="57">ROUND(F374*E374,2)</f>
        <v>38.53</v>
      </c>
    </row>
    <row r="375" spans="1:7">
      <c r="A375" s="617">
        <v>7258</v>
      </c>
      <c r="B375" s="618" t="s">
        <v>15</v>
      </c>
      <c r="C375" s="619" t="str">
        <f>IF(A375="","",IFERROR(VLOOKUP(A375,'SINAPI12-24'!$A$3:$G$12673,2,FALSE),VLOOKUP(A375,'MAPA DE COTAÇÃO'!$B$12:$H$14,3,FALSE)))</f>
        <v xml:space="preserve">TIJOLO CERAMICO MACICO COMUM DE *5 X 10 X 20* CM (L X A X C)                                                                                                                                                                                                                                                                                                                                                                                                                                              </v>
      </c>
      <c r="D375" s="620" t="str">
        <f>IF(A375="","",IFERROR(VLOOKUP(A375,'SINAPI12-24'!$A$3:$G$12673,3,FALSE),VLOOKUP(A375,'MAPA DE COTAÇÃO'!$B$12:$H$14,13,FALSE)))</f>
        <v xml:space="preserve">UN    </v>
      </c>
      <c r="E375" s="645">
        <v>60.48</v>
      </c>
      <c r="F375" s="622">
        <f>IF(A375="","",IFERROR(VLOOKUP(A375,'SINAPI12-24'!$A$3:$G$12673,5,FALSE),VLOOKUP(A375,'MAPA DE COTAÇÃO'!$B$12:$I$14,13,FALSE)))</f>
        <v>0.75</v>
      </c>
      <c r="G375" s="623">
        <f t="shared" si="57"/>
        <v>45.36</v>
      </c>
    </row>
    <row r="376" spans="1:7">
      <c r="A376" s="617">
        <v>370</v>
      </c>
      <c r="B376" s="618" t="s">
        <v>15</v>
      </c>
      <c r="C376" s="619" t="str">
        <f>IF(A376="","",IFERROR(VLOOKUP(A376,'SINAPI12-24'!$A$3:$G$12673,2,FALSE),VLOOKUP(A376,'MAPA DE COTAÇÃO'!$B$12:$H$14,3,FALSE)))</f>
        <v xml:space="preserve">AREIA MEDIA - POSTO JAZIDA/FORNECEDOR (RETIRADO NA JAZIDA, SEM TRANSPORTE)                                                                                                                                                                                                                                                                                                                                                                                                                                </v>
      </c>
      <c r="D376" s="620" t="str">
        <f>IF(A376="","",IFERROR(VLOOKUP(A376,'SINAPI12-24'!$A$3:$G$12673,3,FALSE),VLOOKUP(A376,'MAPA DE COTAÇÃO'!$B$12:$H$14,13,FALSE)))</f>
        <v xml:space="preserve">M3    </v>
      </c>
      <c r="E376" s="645">
        <v>6.5299999999999997E-2</v>
      </c>
      <c r="F376" s="622">
        <f>IF(A376="","",IFERROR(VLOOKUP(A376,'SINAPI12-24'!$A$3:$G$12673,5,FALSE),VLOOKUP(A376,'MAPA DE COTAÇÃO'!$B$12:$I$14,13,FALSE)))</f>
        <v>130</v>
      </c>
      <c r="G376" s="623">
        <f t="shared" si="55"/>
        <v>8.49</v>
      </c>
    </row>
    <row r="377" spans="1:7">
      <c r="A377" s="617">
        <v>88316</v>
      </c>
      <c r="B377" s="618" t="s">
        <v>15</v>
      </c>
      <c r="C377" s="619" t="str">
        <f>IF(A377="","",IFERROR(VLOOKUP(A377,'SINAPI12-24'!$A$3:$G$12673,2,FALSE),VLOOKUP(A377,'MAPA DE COTAÇÃO'!$B$12:$H$14,3,FALSE)))</f>
        <v>SERVENTE COM ENCARGOS COMPLEMENTARES</v>
      </c>
      <c r="D377" s="620" t="str">
        <f>IF(A377="","",IFERROR(VLOOKUP(A377,'SINAPI12-24'!$A$3:$G$12673,3,FALSE),VLOOKUP(A377,'MAPA DE COTAÇÃO'!$B$12:$H$14,13,FALSE)))</f>
        <v>H</v>
      </c>
      <c r="E377" s="645">
        <v>4.4832000000000001</v>
      </c>
      <c r="F377" s="622">
        <f>IF(A377="","",IFERROR(VLOOKUP(A377,'SINAPI12-24'!$A$3:$G$12673,5,FALSE),VLOOKUP(A377,'MAPA DE COTAÇÃO'!$B$12:$I$14,13,FALSE)))</f>
        <v>18.34</v>
      </c>
      <c r="G377" s="623">
        <f t="shared" si="55"/>
        <v>82.22</v>
      </c>
    </row>
    <row r="378" spans="1:7">
      <c r="A378" s="624">
        <v>1379</v>
      </c>
      <c r="B378" s="625" t="s">
        <v>15</v>
      </c>
      <c r="C378" s="626" t="str">
        <f>IF(A378="","",IFERROR(VLOOKUP(A378,'SINAPI12-24'!$A$3:$G$12673,2,FALSE),VLOOKUP(A378,'MAPA DE COTAÇÃO'!$B$12:$H$14,3,FALSE)))</f>
        <v xml:space="preserve">CIMENTO PORTLAND COMPOSTO CP II-32                                                                                                                                                                                                                                                                                                                                                                                                                                                                        </v>
      </c>
      <c r="D378" s="627" t="str">
        <f>IF(A378="","",IFERROR(VLOOKUP(A378,'SINAPI12-24'!$A$3:$G$12673,3,FALSE),VLOOKUP(A378,'MAPA DE COTAÇÃO'!$B$12:$H$14,13,FALSE)))</f>
        <v xml:space="preserve">KG    </v>
      </c>
      <c r="E378" s="646">
        <v>18.508400000000002</v>
      </c>
      <c r="F378" s="629">
        <f>IF(A378="","",IFERROR(VLOOKUP(A378,'SINAPI12-24'!$A$3:$G$12673,5,FALSE),VLOOKUP(A378,'MAPA DE COTAÇÃO'!$B$12:$I$14,13,FALSE)))</f>
        <v>0.94</v>
      </c>
      <c r="G378" s="630">
        <f t="shared" si="55"/>
        <v>17.399999999999999</v>
      </c>
    </row>
    <row r="380" spans="1:7">
      <c r="A380" s="638" t="s">
        <v>13397</v>
      </c>
      <c r="B380" s="639"/>
      <c r="C380" s="640" t="s">
        <v>13850</v>
      </c>
      <c r="D380" s="639" t="s">
        <v>123</v>
      </c>
      <c r="E380" s="641">
        <v>1</v>
      </c>
      <c r="F380" s="642">
        <f>SUM(G381:G383)</f>
        <v>28.009999999999998</v>
      </c>
      <c r="G380" s="643">
        <f>ROUND(F380*E380,2)</f>
        <v>28.01</v>
      </c>
    </row>
    <row r="381" spans="1:7">
      <c r="A381" s="650">
        <v>88264</v>
      </c>
      <c r="B381" s="632" t="s">
        <v>15</v>
      </c>
      <c r="C381" s="633" t="str">
        <f>IF(A381="","",IFERROR(VLOOKUP(A381,'SINAPI12-24'!$A$3:$G$12673,2,FALSE),VLOOKUP(A381,'MAPA DE COTAÇÃO'!$B$12:$H$14,3,FALSE)))</f>
        <v>ELETRICISTA COM ENCARGOS COMPLEMENTARES</v>
      </c>
      <c r="D381" s="634" t="str">
        <f>IF(A381="","",IFERROR(VLOOKUP(A381,'SINAPI12-24'!$A$3:$G$12673,3,FALSE),VLOOKUP(A381,'MAPA DE COTAÇÃO'!$B$12:$H$14,13,FALSE)))</f>
        <v>H</v>
      </c>
      <c r="E381" s="635">
        <v>0.17</v>
      </c>
      <c r="F381" s="636">
        <f>IF(A381="","",IFERROR(VLOOKUP(A381,'SINAPI12-24'!$A$3:$G$12673,5,FALSE),VLOOKUP(A381,'MAPA DE COTAÇÃO'!$B$12:$I$14,13,FALSE)))</f>
        <v>23.88</v>
      </c>
      <c r="G381" s="637">
        <f t="shared" ref="G381:G383" si="58">ROUND(F381*E381,2)</f>
        <v>4.0599999999999996</v>
      </c>
    </row>
    <row r="382" spans="1:7">
      <c r="A382" s="648">
        <v>88247</v>
      </c>
      <c r="B382" s="618" t="s">
        <v>15</v>
      </c>
      <c r="C382" s="619" t="str">
        <f>IF(A382="","",IFERROR(VLOOKUP(A382,'SINAPI12-24'!$A$3:$G$12673,2,FALSE),VLOOKUP(A382,'MAPA DE COTAÇÃO'!$B$12:$H$14,3,FALSE)))</f>
        <v>AUXILIAR DE ELETRICISTA COM ENCARGOS COMPLEMENTARES</v>
      </c>
      <c r="D382" s="620" t="str">
        <f>IF(A382="","",IFERROR(VLOOKUP(A382,'SINAPI12-24'!$A$3:$G$12673,3,FALSE),VLOOKUP(A382,'MAPA DE COTAÇÃO'!$B$12:$H$14,13,FALSE)))</f>
        <v>H</v>
      </c>
      <c r="E382" s="621">
        <v>0.17</v>
      </c>
      <c r="F382" s="622">
        <f>IF(A382="","",IFERROR(VLOOKUP(A382,'SINAPI12-24'!$A$3:$G$12673,5,FALSE),VLOOKUP(A382,'MAPA DE COTAÇÃO'!$B$12:$I$14,13,FALSE)))</f>
        <v>19.78</v>
      </c>
      <c r="G382" s="623">
        <f t="shared" si="58"/>
        <v>3.36</v>
      </c>
    </row>
    <row r="383" spans="1:7">
      <c r="A383" s="649">
        <v>424</v>
      </c>
      <c r="B383" s="625" t="s">
        <v>106</v>
      </c>
      <c r="C383" s="626" t="s">
        <v>13851</v>
      </c>
      <c r="D383" s="627" t="s">
        <v>123</v>
      </c>
      <c r="E383" s="628">
        <v>1</v>
      </c>
      <c r="F383" s="629">
        <v>20.59</v>
      </c>
      <c r="G383" s="630">
        <f t="shared" si="58"/>
        <v>20.59</v>
      </c>
    </row>
    <row r="385" spans="1:10" ht="30">
      <c r="A385" s="638" t="s">
        <v>13401</v>
      </c>
      <c r="B385" s="639"/>
      <c r="C385" s="640" t="s">
        <v>13402</v>
      </c>
      <c r="D385" s="639" t="s">
        <v>123</v>
      </c>
      <c r="E385" s="641">
        <v>1</v>
      </c>
      <c r="F385" s="642">
        <f>SUM(G386:G388)</f>
        <v>9007.14</v>
      </c>
      <c r="G385" s="643">
        <f>ROUND(F385*E385,2)</f>
        <v>9007.14</v>
      </c>
      <c r="H385"/>
      <c r="I385"/>
      <c r="J385"/>
    </row>
    <row r="386" spans="1:10">
      <c r="A386" s="650">
        <v>88315</v>
      </c>
      <c r="B386" s="632" t="s">
        <v>15</v>
      </c>
      <c r="C386" s="633" t="str">
        <f>IF(A386="","",IFERROR(VLOOKUP(A386,'SINAPI12-24'!$A$3:$G$12673,2,FALSE),VLOOKUP(A386,'MAPA DE COTAÇÃO'!$B$12:$H$14,3,FALSE)))</f>
        <v>SERRALHEIRO COM ENCARGOS COMPLEMENTARES</v>
      </c>
      <c r="D386" s="634" t="str">
        <f>IF(A386="","",IFERROR(VLOOKUP(A386,'SINAPI12-24'!$A$3:$G$12673,3,FALSE),VLOOKUP(A386,'MAPA DE COTAÇÃO'!$B$12:$H$14,13,FALSE)))</f>
        <v>H</v>
      </c>
      <c r="E386" s="635">
        <v>1</v>
      </c>
      <c r="F386" s="636">
        <f>IF(A386="","",IFERROR(VLOOKUP(A386,'SINAPI12-24'!$A$3:$G$12673,5,FALSE),VLOOKUP(A386,'MAPA DE COTAÇÃO'!$B$12:$I$14,13,FALSE)))</f>
        <v>22.76</v>
      </c>
      <c r="G386" s="637">
        <f t="shared" ref="G386:G388" si="59">ROUND(F386*E386,2)</f>
        <v>22.76</v>
      </c>
      <c r="H386"/>
      <c r="I386"/>
      <c r="J386"/>
    </row>
    <row r="387" spans="1:10">
      <c r="A387" s="648">
        <v>88251</v>
      </c>
      <c r="B387" s="618" t="s">
        <v>15</v>
      </c>
      <c r="C387" s="619" t="str">
        <f>IF(A387="","",IFERROR(VLOOKUP(A387,'SINAPI12-24'!$A$3:$G$12673,2,FALSE),VLOOKUP(A387,'MAPA DE COTAÇÃO'!$B$12:$H$14,3,FALSE)))</f>
        <v>AUXILIAR DE SERRALHEIRO COM ENCARGOS COMPLEMENTARES</v>
      </c>
      <c r="D387" s="620" t="str">
        <f>IF(A387="","",IFERROR(VLOOKUP(A387,'SINAPI12-24'!$A$3:$G$12673,3,FALSE),VLOOKUP(A387,'MAPA DE COTAÇÃO'!$B$12:$H$14,13,FALSE)))</f>
        <v>H</v>
      </c>
      <c r="E387" s="621">
        <v>1</v>
      </c>
      <c r="F387" s="622">
        <f>IF(A387="","",IFERROR(VLOOKUP(A387,'SINAPI12-24'!$A$3:$G$12673,5,FALSE),VLOOKUP(A387,'MAPA DE COTAÇÃO'!$B$12:$I$14,13,FALSE)))</f>
        <v>19.38</v>
      </c>
      <c r="G387" s="623">
        <f t="shared" si="59"/>
        <v>19.38</v>
      </c>
      <c r="H387"/>
      <c r="I387"/>
      <c r="J387"/>
    </row>
    <row r="388" spans="1:10">
      <c r="A388" s="649" t="s">
        <v>13871</v>
      </c>
      <c r="B388" s="625" t="s">
        <v>15</v>
      </c>
      <c r="C388" s="626" t="str">
        <f>IF(A388="","",IFERROR(VLOOKUP(A388,'SINAPI12-24'!$A$3:$G$12673,2,FALSE),VLOOKUP(A388,'MAPA DE COTAÇÃO'!$B$9:$J$31,2,FALSE)))</f>
        <v>COIFA DE CENTRO EM AÇO INOX DE 1500X1000X600MM</v>
      </c>
      <c r="D388" s="627">
        <f>IF(A388="","",IFERROR(VLOOKUP(A388,'SINAPI12-24'!$A$3:$G$12673,3,FALSE),VLOOKUP(A388,'MAPA DE COTAÇÃO'!$B$9:$J$31,7,FALSE)))</f>
        <v>0</v>
      </c>
      <c r="E388" s="628">
        <v>1</v>
      </c>
      <c r="F388" s="629">
        <f>IF(A388="","",IFERROR(VLOOKUP(A388,'SINAPI12-24'!$A$3:$G$12673,3,FALSE),VLOOKUP(A388,'MAPA DE COTAÇÃO'!$B$9:$J$31,9,FALSE)))</f>
        <v>8965</v>
      </c>
      <c r="G388" s="630">
        <f t="shared" si="59"/>
        <v>8965</v>
      </c>
      <c r="H388"/>
      <c r="I388"/>
      <c r="J388"/>
    </row>
    <row r="389" spans="1:10">
      <c r="H389"/>
      <c r="I389"/>
      <c r="J389"/>
    </row>
    <row r="390" spans="1:10">
      <c r="A390" s="638" t="s">
        <v>13415</v>
      </c>
      <c r="B390" s="639"/>
      <c r="C390" s="640" t="s">
        <v>13422</v>
      </c>
      <c r="D390" s="639" t="s">
        <v>123</v>
      </c>
      <c r="E390" s="641">
        <v>1</v>
      </c>
      <c r="F390" s="642">
        <f>SUM(G391:G394)</f>
        <v>44.15</v>
      </c>
      <c r="G390" s="643">
        <f>ROUND(F390*E390,2)</f>
        <v>44.15</v>
      </c>
      <c r="H390"/>
      <c r="I390"/>
      <c r="J390"/>
    </row>
    <row r="391" spans="1:10">
      <c r="A391" s="666">
        <v>2696</v>
      </c>
      <c r="B391" s="655" t="s">
        <v>15</v>
      </c>
      <c r="C391" s="656" t="str">
        <f>IF(A391="","",IFERROR(VLOOKUP(A391,'SINAPI12-24'!$A$3:$G$12673,2,FALSE),VLOOKUP(A391,'MAPA DE COTAÇÃO'!$B$12:$H$14,3,FALSE)))</f>
        <v xml:space="preserve">ENCANADOR OU BOMBEIRO HIDRAULICO (HORISTA)                                                                                                                                                                                                                                                                                                                                                                                                                                                                </v>
      </c>
      <c r="D391" s="657" t="str">
        <f>IF(A391="","",IFERROR(VLOOKUP(A391,'SINAPI12-24'!$A$3:$G$12673,3,FALSE),VLOOKUP(A391,'MAPA DE COTAÇÃO'!$B$12:$H$14,13,FALSE)))</f>
        <v xml:space="preserve">H     </v>
      </c>
      <c r="E391" s="661">
        <v>0.19</v>
      </c>
      <c r="F391" s="659">
        <f>IF(A391="","",IFERROR(VLOOKUP(A391,'SINAPI12-24'!$A$3:$G$12673,5,FALSE),VLOOKUP(A391,'MAPA DE COTAÇÃO'!$B$12:$I$14,13,FALSE)))</f>
        <v>17.78</v>
      </c>
      <c r="G391" s="660">
        <f t="shared" ref="G391:G394" si="60">ROUND(F391*E391,2)</f>
        <v>3.38</v>
      </c>
      <c r="H391"/>
      <c r="I391"/>
      <c r="J391"/>
    </row>
    <row r="392" spans="1:10">
      <c r="A392" s="648">
        <v>6111</v>
      </c>
      <c r="B392" s="618" t="s">
        <v>15</v>
      </c>
      <c r="C392" s="619" t="str">
        <f>IF(A392="","",IFERROR(VLOOKUP(A392,'SINAPI12-24'!$A$3:$G$12673,2,FALSE),VLOOKUP(A392,'MAPA DE COTAÇÃO'!$B$12:$H$14,3,FALSE)))</f>
        <v xml:space="preserve">SERVENTE DE OBRAS (HORISTA)                                                                                                                                                                                                                                                                                                                                                                                                                                                                               </v>
      </c>
      <c r="D392" s="620" t="str">
        <f>IF(A392="","",IFERROR(VLOOKUP(A392,'SINAPI12-24'!$A$3:$G$12673,3,FALSE),VLOOKUP(A392,'MAPA DE COTAÇÃO'!$B$12:$H$14,13,FALSE)))</f>
        <v xml:space="preserve">H     </v>
      </c>
      <c r="E392" s="621">
        <v>0.19</v>
      </c>
      <c r="F392" s="622">
        <f>IF(A392="","",IFERROR(VLOOKUP(A392,'SINAPI12-24'!$A$3:$G$12673,5,FALSE),VLOOKUP(A392,'MAPA DE COTAÇÃO'!$B$12:$I$14,13,FALSE)))</f>
        <v>12.8</v>
      </c>
      <c r="G392" s="623">
        <f t="shared" si="60"/>
        <v>2.4300000000000002</v>
      </c>
      <c r="H392"/>
      <c r="I392"/>
      <c r="J392"/>
    </row>
    <row r="393" spans="1:10">
      <c r="A393" s="648">
        <v>387</v>
      </c>
      <c r="B393" s="618" t="s">
        <v>106</v>
      </c>
      <c r="C393" s="619" t="s">
        <v>13419</v>
      </c>
      <c r="D393" s="620" t="s">
        <v>123</v>
      </c>
      <c r="E393" s="621">
        <v>1</v>
      </c>
      <c r="F393" s="622">
        <v>32.869999999999997</v>
      </c>
      <c r="G393" s="623">
        <f t="shared" si="60"/>
        <v>32.869999999999997</v>
      </c>
    </row>
    <row r="394" spans="1:10">
      <c r="A394" s="649">
        <v>44397</v>
      </c>
      <c r="B394" s="625" t="s">
        <v>15</v>
      </c>
      <c r="C394" s="626" t="str">
        <f>IF(A394="","",IFERROR(VLOOKUP(A394,'SINAPI12-24'!$A$3:$G$12673,2,FALSE),VLOOKUP(A394,'MAPA DE COTAÇÃO'!$B$12:$H$14,3,FALSE)))</f>
        <v xml:space="preserve">FITA / CINTA AUTOADESIVA ELASTOMERICA PARA VEDACAO, L= 50 MM, E = 3 MM                                                                                                                                                                                                                                                                                                                                                                                                                                    </v>
      </c>
      <c r="D394" s="627" t="str">
        <f>IF(A394="","",IFERROR(VLOOKUP(A394,'SINAPI12-24'!$A$3:$G$12673,3,FALSE),VLOOKUP(A394,'MAPA DE COTAÇÃO'!$B$12:$H$14,13,FALSE)))</f>
        <v xml:space="preserve">M     </v>
      </c>
      <c r="E394" s="628">
        <v>2.52</v>
      </c>
      <c r="F394" s="629">
        <f>IF(A394="","",IFERROR(VLOOKUP(A394,'SINAPI12-24'!$A$3:$G$12673,5,FALSE),VLOOKUP(A394,'MAPA DE COTAÇÃO'!$B$12:$I$14,13,FALSE)))</f>
        <v>2.17</v>
      </c>
      <c r="G394" s="630">
        <f t="shared" si="60"/>
        <v>5.47</v>
      </c>
    </row>
    <row r="396" spans="1:10">
      <c r="A396" s="638" t="s">
        <v>13416</v>
      </c>
      <c r="B396" s="639"/>
      <c r="C396" s="640" t="s">
        <v>13423</v>
      </c>
      <c r="D396" s="639" t="s">
        <v>123</v>
      </c>
      <c r="E396" s="641">
        <v>1</v>
      </c>
      <c r="F396" s="642">
        <f>SUM(G397:G400)</f>
        <v>127.94</v>
      </c>
      <c r="G396" s="643">
        <f>ROUND(F396*E396,2)</f>
        <v>127.94</v>
      </c>
    </row>
    <row r="397" spans="1:10">
      <c r="A397" s="666">
        <v>2696</v>
      </c>
      <c r="B397" s="655" t="s">
        <v>15</v>
      </c>
      <c r="C397" s="656" t="str">
        <f>IF(A397="","",IFERROR(VLOOKUP(A397,'SINAPI12-24'!$A$3:$G$12673,2,FALSE),VLOOKUP(A397,'MAPA DE COTAÇÃO'!$B$12:$H$14,3,FALSE)))</f>
        <v xml:space="preserve">ENCANADOR OU BOMBEIRO HIDRAULICO (HORISTA)                                                                                                                                                                                                                                                                                                                                                                                                                                                                </v>
      </c>
      <c r="D397" s="657" t="str">
        <f>IF(A397="","",IFERROR(VLOOKUP(A397,'SINAPI12-24'!$A$3:$G$12673,3,FALSE),VLOOKUP(A397,'MAPA DE COTAÇÃO'!$B$12:$H$14,13,FALSE)))</f>
        <v xml:space="preserve">H     </v>
      </c>
      <c r="E397" s="661">
        <v>0.19</v>
      </c>
      <c r="F397" s="659">
        <f>IF(A397="","",IFERROR(VLOOKUP(A397,'SINAPI12-24'!$A$3:$G$12673,5,FALSE),VLOOKUP(A397,'MAPA DE COTAÇÃO'!$B$12:$I$14,13,FALSE)))</f>
        <v>17.78</v>
      </c>
      <c r="G397" s="660">
        <f t="shared" ref="G397:G400" si="61">ROUND(F397*E397,2)</f>
        <v>3.38</v>
      </c>
    </row>
    <row r="398" spans="1:10">
      <c r="A398" s="648">
        <v>6111</v>
      </c>
      <c r="B398" s="618" t="s">
        <v>15</v>
      </c>
      <c r="C398" s="619" t="str">
        <f>IF(A398="","",IFERROR(VLOOKUP(A398,'SINAPI12-24'!$A$3:$G$12673,2,FALSE),VLOOKUP(A398,'MAPA DE COTAÇÃO'!$B$12:$H$14,3,FALSE)))</f>
        <v xml:space="preserve">SERVENTE DE OBRAS (HORISTA)                                                                                                                                                                                                                                                                                                                                                                                                                                                                               </v>
      </c>
      <c r="D398" s="620" t="str">
        <f>IF(A398="","",IFERROR(VLOOKUP(A398,'SINAPI12-24'!$A$3:$G$12673,3,FALSE),VLOOKUP(A398,'MAPA DE COTAÇÃO'!$B$12:$H$14,13,FALSE)))</f>
        <v xml:space="preserve">H     </v>
      </c>
      <c r="E398" s="621">
        <v>0.19</v>
      </c>
      <c r="F398" s="622">
        <f>IF(A398="","",IFERROR(VLOOKUP(A398,'SINAPI12-24'!$A$3:$G$12673,5,FALSE),VLOOKUP(A398,'MAPA DE COTAÇÃO'!$B$12:$I$14,13,FALSE)))</f>
        <v>12.8</v>
      </c>
      <c r="G398" s="623">
        <f t="shared" si="61"/>
        <v>2.4300000000000002</v>
      </c>
    </row>
    <row r="399" spans="1:10">
      <c r="A399" s="648">
        <v>388</v>
      </c>
      <c r="B399" s="618" t="s">
        <v>106</v>
      </c>
      <c r="C399" s="619" t="s">
        <v>13420</v>
      </c>
      <c r="D399" s="620" t="s">
        <v>123</v>
      </c>
      <c r="E399" s="621">
        <v>1</v>
      </c>
      <c r="F399" s="622">
        <v>116.66</v>
      </c>
      <c r="G399" s="623">
        <f t="shared" si="61"/>
        <v>116.66</v>
      </c>
    </row>
    <row r="400" spans="1:10">
      <c r="A400" s="649">
        <v>44397</v>
      </c>
      <c r="B400" s="625" t="s">
        <v>15</v>
      </c>
      <c r="C400" s="626" t="str">
        <f>IF(A400="","",IFERROR(VLOOKUP(A400,'SINAPI12-24'!$A$3:$G$12673,2,FALSE),VLOOKUP(A400,'MAPA DE COTAÇÃO'!$B$12:$H$14,3,FALSE)))</f>
        <v xml:space="preserve">FITA / CINTA AUTOADESIVA ELASTOMERICA PARA VEDACAO, L= 50 MM, E = 3 MM                                                                                                                                                                                                                                                                                                                                                                                                                                    </v>
      </c>
      <c r="D400" s="627" t="str">
        <f>IF(A400="","",IFERROR(VLOOKUP(A400,'SINAPI12-24'!$A$3:$G$12673,3,FALSE),VLOOKUP(A400,'MAPA DE COTAÇÃO'!$B$12:$H$14,13,FALSE)))</f>
        <v xml:space="preserve">M     </v>
      </c>
      <c r="E400" s="628">
        <v>2.52</v>
      </c>
      <c r="F400" s="629">
        <f>IF(A400="","",IFERROR(VLOOKUP(A400,'SINAPI12-24'!$A$3:$G$12673,5,FALSE),VLOOKUP(A400,'MAPA DE COTAÇÃO'!$B$12:$I$14,13,FALSE)))</f>
        <v>2.17</v>
      </c>
      <c r="G400" s="630">
        <f t="shared" si="61"/>
        <v>5.47</v>
      </c>
    </row>
    <row r="402" spans="1:7">
      <c r="A402" s="638" t="s">
        <v>13417</v>
      </c>
      <c r="B402" s="639"/>
      <c r="C402" s="640" t="s">
        <v>13424</v>
      </c>
      <c r="D402" s="639" t="s">
        <v>123</v>
      </c>
      <c r="E402" s="641">
        <v>1</v>
      </c>
      <c r="F402" s="642">
        <f>SUM(G403:G406)</f>
        <v>19.16</v>
      </c>
      <c r="G402" s="643">
        <f>ROUND(F402*E402,2)</f>
        <v>19.16</v>
      </c>
    </row>
    <row r="403" spans="1:7">
      <c r="A403" s="666">
        <v>2696</v>
      </c>
      <c r="B403" s="655" t="s">
        <v>15</v>
      </c>
      <c r="C403" s="656" t="str">
        <f>IF(A403="","",IFERROR(VLOOKUP(A403,'SINAPI12-24'!$A$3:$G$12673,2,FALSE),VLOOKUP(A403,'MAPA DE COTAÇÃO'!$B$12:$H$14,3,FALSE)))</f>
        <v xml:space="preserve">ENCANADOR OU BOMBEIRO HIDRAULICO (HORISTA)                                                                                                                                                                                                                                                                                                                                                                                                                                                                </v>
      </c>
      <c r="D403" s="657" t="str">
        <f>IF(A403="","",IFERROR(VLOOKUP(A403,'SINAPI12-24'!$A$3:$G$12673,3,FALSE),VLOOKUP(A403,'MAPA DE COTAÇÃO'!$B$12:$H$14,13,FALSE)))</f>
        <v xml:space="preserve">H     </v>
      </c>
      <c r="E403" s="661">
        <v>0.19</v>
      </c>
      <c r="F403" s="659">
        <f>IF(A403="","",IFERROR(VLOOKUP(A403,'SINAPI12-24'!$A$3:$G$12673,5,FALSE),VLOOKUP(A403,'MAPA DE COTAÇÃO'!$B$12:$I$14,13,FALSE)))</f>
        <v>17.78</v>
      </c>
      <c r="G403" s="660">
        <f t="shared" ref="G403:G406" si="62">ROUND(F403*E403,2)</f>
        <v>3.38</v>
      </c>
    </row>
    <row r="404" spans="1:7">
      <c r="A404" s="648">
        <v>6111</v>
      </c>
      <c r="B404" s="618" t="s">
        <v>15</v>
      </c>
      <c r="C404" s="619" t="str">
        <f>IF(A404="","",IFERROR(VLOOKUP(A404,'SINAPI12-24'!$A$3:$G$12673,2,FALSE),VLOOKUP(A404,'MAPA DE COTAÇÃO'!$B$12:$H$14,3,FALSE)))</f>
        <v xml:space="preserve">SERVENTE DE OBRAS (HORISTA)                                                                                                                                                                                                                                                                                                                                                                                                                                                                               </v>
      </c>
      <c r="D404" s="620" t="str">
        <f>IF(A404="","",IFERROR(VLOOKUP(A404,'SINAPI12-24'!$A$3:$G$12673,3,FALSE),VLOOKUP(A404,'MAPA DE COTAÇÃO'!$B$12:$H$14,13,FALSE)))</f>
        <v xml:space="preserve">H     </v>
      </c>
      <c r="E404" s="621">
        <v>0.19</v>
      </c>
      <c r="F404" s="622">
        <f>IF(A404="","",IFERROR(VLOOKUP(A404,'SINAPI12-24'!$A$3:$G$12673,5,FALSE),VLOOKUP(A404,'MAPA DE COTAÇÃO'!$B$12:$I$14,13,FALSE)))</f>
        <v>12.8</v>
      </c>
      <c r="G404" s="623">
        <f t="shared" si="62"/>
        <v>2.4300000000000002</v>
      </c>
    </row>
    <row r="405" spans="1:7">
      <c r="A405" s="648">
        <v>797</v>
      </c>
      <c r="B405" s="618" t="s">
        <v>15</v>
      </c>
      <c r="C405" s="619" t="str">
        <f>IF(A405="","",IFERROR(VLOOKUP(A405,'SINAPI12-24'!$A$3:$G$12673,2,FALSE),VLOOKUP(A405,'MAPA DE COTAÇÃO'!$B$12:$H$14,3,FALSE)))</f>
        <v xml:space="preserve">BUCHA DE REDUCAO PVC, ROSCAVEL 1 1/2" X 1"                                                                                                                                                                                                                                                                                                                                                                                                                                                                </v>
      </c>
      <c r="D405" s="620" t="str">
        <f>IF(A405="","",IFERROR(VLOOKUP(A405,'SINAPI12-24'!$A$3:$G$12673,3,FALSE),VLOOKUP(A405,'MAPA DE COTAÇÃO'!$B$12:$H$14,13,FALSE)))</f>
        <v xml:space="preserve">UN    </v>
      </c>
      <c r="E405" s="621">
        <v>1</v>
      </c>
      <c r="F405" s="622">
        <f>IF(A405="","",IFERROR(VLOOKUP(A405,'SINAPI12-24'!$A$3:$G$12673,5,FALSE),VLOOKUP(A405,'MAPA DE COTAÇÃO'!$B$12:$I$14,13,FALSE)))</f>
        <v>7.88</v>
      </c>
      <c r="G405" s="623">
        <f t="shared" si="62"/>
        <v>7.88</v>
      </c>
    </row>
    <row r="406" spans="1:7">
      <c r="A406" s="649">
        <v>44397</v>
      </c>
      <c r="B406" s="625" t="s">
        <v>15</v>
      </c>
      <c r="C406" s="626" t="str">
        <f>IF(A406="","",IFERROR(VLOOKUP(A406,'SINAPI12-24'!$A$3:$G$12673,2,FALSE),VLOOKUP(A406,'MAPA DE COTAÇÃO'!$B$12:$H$14,3,FALSE)))</f>
        <v xml:space="preserve">FITA / CINTA AUTOADESIVA ELASTOMERICA PARA VEDACAO, L= 50 MM, E = 3 MM                                                                                                                                                                                                                                                                                                                                                                                                                                    </v>
      </c>
      <c r="D406" s="627" t="str">
        <f>IF(A406="","",IFERROR(VLOOKUP(A406,'SINAPI12-24'!$A$3:$G$12673,3,FALSE),VLOOKUP(A406,'MAPA DE COTAÇÃO'!$B$12:$H$14,13,FALSE)))</f>
        <v xml:space="preserve">M     </v>
      </c>
      <c r="E406" s="628">
        <v>2.52</v>
      </c>
      <c r="F406" s="629">
        <f>IF(A406="","",IFERROR(VLOOKUP(A406,'SINAPI12-24'!$A$3:$G$12673,5,FALSE),VLOOKUP(A406,'MAPA DE COTAÇÃO'!$B$12:$I$14,13,FALSE)))</f>
        <v>2.17</v>
      </c>
      <c r="G406" s="630">
        <f t="shared" si="62"/>
        <v>5.47</v>
      </c>
    </row>
    <row r="408" spans="1:7">
      <c r="A408" s="638" t="s">
        <v>13418</v>
      </c>
      <c r="B408" s="639"/>
      <c r="C408" s="640" t="s">
        <v>13425</v>
      </c>
      <c r="D408" s="639" t="s">
        <v>123</v>
      </c>
      <c r="E408" s="641">
        <v>1</v>
      </c>
      <c r="F408" s="642">
        <f>SUM(G409:G412)</f>
        <v>33.119999999999997</v>
      </c>
      <c r="G408" s="643">
        <f>ROUND(F408*E408,2)</f>
        <v>33.119999999999997</v>
      </c>
    </row>
    <row r="409" spans="1:7">
      <c r="A409" s="666">
        <v>2696</v>
      </c>
      <c r="B409" s="655" t="s">
        <v>15</v>
      </c>
      <c r="C409" s="656" t="str">
        <f>IF(A409="","",IFERROR(VLOOKUP(A409,'SINAPI12-24'!$A$3:$G$12673,2,FALSE),VLOOKUP(A409,'MAPA DE COTAÇÃO'!$B$12:$H$14,3,FALSE)))</f>
        <v xml:space="preserve">ENCANADOR OU BOMBEIRO HIDRAULICO (HORISTA)                                                                                                                                                                                                                                                                                                                                                                                                                                                                </v>
      </c>
      <c r="D409" s="657" t="str">
        <f>IF(A409="","",IFERROR(VLOOKUP(A409,'SINAPI12-24'!$A$3:$G$12673,3,FALSE),VLOOKUP(A409,'MAPA DE COTAÇÃO'!$B$12:$H$14,13,FALSE)))</f>
        <v xml:space="preserve">H     </v>
      </c>
      <c r="E409" s="661">
        <v>0.19</v>
      </c>
      <c r="F409" s="659">
        <f>IF(A409="","",IFERROR(VLOOKUP(A409,'SINAPI12-24'!$A$3:$G$12673,5,FALSE),VLOOKUP(A409,'MAPA DE COTAÇÃO'!$B$12:$I$14,13,FALSE)))</f>
        <v>17.78</v>
      </c>
      <c r="G409" s="660">
        <f t="shared" ref="G409:G412" si="63">ROUND(F409*E409,2)</f>
        <v>3.38</v>
      </c>
    </row>
    <row r="410" spans="1:7">
      <c r="A410" s="648">
        <v>6111</v>
      </c>
      <c r="B410" s="618" t="s">
        <v>15</v>
      </c>
      <c r="C410" s="619" t="str">
        <f>IF(A410="","",IFERROR(VLOOKUP(A410,'SINAPI12-24'!$A$3:$G$12673,2,FALSE),VLOOKUP(A410,'MAPA DE COTAÇÃO'!$B$12:$H$14,3,FALSE)))</f>
        <v xml:space="preserve">SERVENTE DE OBRAS (HORISTA)                                                                                                                                                                                                                                                                                                                                                                                                                                                                               </v>
      </c>
      <c r="D410" s="620" t="str">
        <f>IF(A410="","",IFERROR(VLOOKUP(A410,'SINAPI12-24'!$A$3:$G$12673,3,FALSE),VLOOKUP(A410,'MAPA DE COTAÇÃO'!$B$12:$H$14,13,FALSE)))</f>
        <v xml:space="preserve">H     </v>
      </c>
      <c r="E410" s="621">
        <v>0.19</v>
      </c>
      <c r="F410" s="622">
        <f>IF(A410="","",IFERROR(VLOOKUP(A410,'SINAPI12-24'!$A$3:$G$12673,5,FALSE),VLOOKUP(A410,'MAPA DE COTAÇÃO'!$B$12:$I$14,13,FALSE)))</f>
        <v>12.8</v>
      </c>
      <c r="G410" s="623">
        <f t="shared" si="63"/>
        <v>2.4300000000000002</v>
      </c>
    </row>
    <row r="411" spans="1:7">
      <c r="A411" s="648">
        <v>385</v>
      </c>
      <c r="B411" s="618" t="s">
        <v>106</v>
      </c>
      <c r="C411" s="619" t="s">
        <v>13421</v>
      </c>
      <c r="D411" s="620" t="s">
        <v>123</v>
      </c>
      <c r="E411" s="621">
        <v>1</v>
      </c>
      <c r="F411" s="622">
        <v>21.84</v>
      </c>
      <c r="G411" s="623">
        <f t="shared" si="63"/>
        <v>21.84</v>
      </c>
    </row>
    <row r="412" spans="1:7">
      <c r="A412" s="649">
        <v>44397</v>
      </c>
      <c r="B412" s="625" t="s">
        <v>15</v>
      </c>
      <c r="C412" s="626" t="str">
        <f>IF(A412="","",IFERROR(VLOOKUP(A412,'SINAPI12-24'!$A$3:$G$12673,2,FALSE),VLOOKUP(A412,'MAPA DE COTAÇÃO'!$B$12:$H$14,3,FALSE)))</f>
        <v xml:space="preserve">FITA / CINTA AUTOADESIVA ELASTOMERICA PARA VEDACAO, L= 50 MM, E = 3 MM                                                                                                                                                                                                                                                                                                                                                                                                                                    </v>
      </c>
      <c r="D412" s="627" t="str">
        <f>IF(A412="","",IFERROR(VLOOKUP(A412,'SINAPI12-24'!$A$3:$G$12673,3,FALSE),VLOOKUP(A412,'MAPA DE COTAÇÃO'!$B$12:$H$14,13,FALSE)))</f>
        <v xml:space="preserve">M     </v>
      </c>
      <c r="E412" s="628">
        <v>2.52</v>
      </c>
      <c r="F412" s="629">
        <f>IF(A412="","",IFERROR(VLOOKUP(A412,'SINAPI12-24'!$A$3:$G$12673,5,FALSE),VLOOKUP(A412,'MAPA DE COTAÇÃO'!$B$12:$I$14,13,FALSE)))</f>
        <v>2.17</v>
      </c>
      <c r="G412" s="630">
        <f t="shared" si="63"/>
        <v>5.47</v>
      </c>
    </row>
    <row r="414" spans="1:7">
      <c r="A414" s="638" t="s">
        <v>13430</v>
      </c>
      <c r="B414" s="639"/>
      <c r="C414" s="640" t="s">
        <v>13432</v>
      </c>
      <c r="D414" s="639" t="s">
        <v>123</v>
      </c>
      <c r="E414" s="641">
        <v>1</v>
      </c>
      <c r="F414" s="642">
        <f>SUM(G415:G417)</f>
        <v>291.19</v>
      </c>
      <c r="G414" s="643">
        <f>ROUND(F414*E414,2)</f>
        <v>291.19</v>
      </c>
    </row>
    <row r="415" spans="1:7">
      <c r="A415" s="667">
        <v>88264</v>
      </c>
      <c r="B415" s="655" t="s">
        <v>15</v>
      </c>
      <c r="C415" s="656" t="str">
        <f>IF(A415="","",IFERROR(VLOOKUP(A415,'SINAPI12-24'!$A$3:$G$12673,2,FALSE),VLOOKUP(A415,'MAPA DE COTAÇÃO'!$B$12:$H$14,3,FALSE)))</f>
        <v>ELETRICISTA COM ENCARGOS COMPLEMENTARES</v>
      </c>
      <c r="D415" s="657" t="str">
        <f>IF(A415="","",IFERROR(VLOOKUP(A415,'SINAPI12-24'!$A$3:$G$12673,3,FALSE),VLOOKUP(A415,'MAPA DE COTAÇÃO'!$B$12:$H$14,13,FALSE)))</f>
        <v>H</v>
      </c>
      <c r="E415" s="661">
        <v>1</v>
      </c>
      <c r="F415" s="659">
        <f>IF(A415="","",IFERROR(VLOOKUP(A415,'SINAPI12-24'!$A$3:$G$12673,5,FALSE),VLOOKUP(A415,'MAPA DE COTAÇÃO'!$B$12:$I$14,13,FALSE)))</f>
        <v>23.88</v>
      </c>
      <c r="G415" s="660">
        <f t="shared" ref="G415:G417" si="64">ROUND(F415*E415,2)</f>
        <v>23.88</v>
      </c>
    </row>
    <row r="416" spans="1:7">
      <c r="A416" s="687">
        <v>88247</v>
      </c>
      <c r="B416" s="618" t="s">
        <v>15</v>
      </c>
      <c r="C416" s="619" t="str">
        <f>IF(A416="","",IFERROR(VLOOKUP(A416,'SINAPI12-24'!$A$3:$G$12673,2,FALSE),VLOOKUP(A416,'MAPA DE COTAÇÃO'!$B$12:$H$14,3,FALSE)))</f>
        <v>AUXILIAR DE ELETRICISTA COM ENCARGOS COMPLEMENTARES</v>
      </c>
      <c r="D416" s="620" t="str">
        <f>IF(A416="","",IFERROR(VLOOKUP(A416,'SINAPI12-24'!$A$3:$G$12673,3,FALSE),VLOOKUP(A416,'MAPA DE COTAÇÃO'!$B$12:$H$14,13,FALSE)))</f>
        <v>H</v>
      </c>
      <c r="E416" s="621">
        <v>1</v>
      </c>
      <c r="F416" s="622">
        <f>IF(A416="","",IFERROR(VLOOKUP(A416,'SINAPI12-24'!$A$3:$G$12673,5,FALSE),VLOOKUP(A416,'MAPA DE COTAÇÃO'!$B$12:$I$14,13,FALSE)))</f>
        <v>19.78</v>
      </c>
      <c r="G416" s="623">
        <f t="shared" si="64"/>
        <v>19.78</v>
      </c>
    </row>
    <row r="417" spans="1:7">
      <c r="A417" s="649">
        <v>4880</v>
      </c>
      <c r="B417" s="625" t="s">
        <v>106</v>
      </c>
      <c r="C417" s="626" t="s">
        <v>13431</v>
      </c>
      <c r="D417" s="627" t="s">
        <v>123</v>
      </c>
      <c r="E417" s="628">
        <v>1</v>
      </c>
      <c r="F417" s="629">
        <v>247.53</v>
      </c>
      <c r="G417" s="630">
        <f t="shared" si="64"/>
        <v>247.53</v>
      </c>
    </row>
    <row r="419" spans="1:7">
      <c r="A419" s="638" t="s">
        <v>13775</v>
      </c>
      <c r="B419" s="639"/>
      <c r="C419" s="640" t="s">
        <v>13777</v>
      </c>
      <c r="D419" s="639" t="s">
        <v>63</v>
      </c>
      <c r="E419" s="641">
        <v>1</v>
      </c>
      <c r="F419" s="642">
        <f>SUM(G420:G422)</f>
        <v>46.55</v>
      </c>
      <c r="G419" s="643">
        <f>ROUND(F419*E419,2)</f>
        <v>46.55</v>
      </c>
    </row>
    <row r="420" spans="1:7">
      <c r="A420" s="667">
        <v>6111</v>
      </c>
      <c r="B420" s="655" t="s">
        <v>15</v>
      </c>
      <c r="C420" s="656" t="str">
        <f>IF(A420="","",IFERROR(VLOOKUP(A420,'SINAPI12-24'!$A$3:$G$12673,2,FALSE),VLOOKUP(A420,'MAPA DE COTAÇÃO'!$B$12:$H$14,3,FALSE)))</f>
        <v xml:space="preserve">SERVENTE DE OBRAS (HORISTA)                                                                                                                                                                                                                                                                                                                                                                                                                                                                               </v>
      </c>
      <c r="D420" s="657" t="str">
        <f>IF(A420="","",IFERROR(VLOOKUP(A420,'SINAPI12-24'!$A$3:$G$12673,3,FALSE),VLOOKUP(A420,'MAPA DE COTAÇÃO'!$B$12:$H$14,13,FALSE)))</f>
        <v xml:space="preserve">H     </v>
      </c>
      <c r="E420" s="661">
        <v>0.19</v>
      </c>
      <c r="F420" s="659">
        <f>IF(A420="","",IFERROR(VLOOKUP(A420,'SINAPI12-24'!$A$3:$G$12673,5,FALSE),VLOOKUP(A420,'MAPA DE COTAÇÃO'!$B$12:$I$14,13,FALSE)))</f>
        <v>12.8</v>
      </c>
      <c r="G420" s="660">
        <f t="shared" ref="G420:G422" si="65">ROUND(F420*E420,2)</f>
        <v>2.4300000000000002</v>
      </c>
    </row>
    <row r="421" spans="1:7" ht="30">
      <c r="A421" s="687">
        <v>91386</v>
      </c>
      <c r="B421" s="618" t="s">
        <v>15</v>
      </c>
      <c r="C421" s="619" t="str">
        <f>IF(A421="","",IFERROR(VLOOKUP(A421,'SINAPI12-24'!$A$3:$G$12673,2,FALSE),VLOOKUP(A421,'MAPA DE COTAÇÃO'!$B$12:$H$14,3,FALSE)))</f>
        <v>CAMINHÃO BASCULANTE 10 M3, TRUCADO CABINE SIMPLES, PESO BRUTO TOTAL 23.000 KG, CARGA ÚTIL MÁXIMA 15.935 KG, DISTÂNCIA ENTRE EIXOS 4,80 M, POTÊNCIA 230 CV INCLUSIVE CAÇAMBA METÁLICA - CHP DIURNO. AF_06/2014</v>
      </c>
      <c r="D421" s="620" t="str">
        <f>IF(A421="","",IFERROR(VLOOKUP(A421,'SINAPI12-24'!$A$3:$G$12673,3,FALSE),VLOOKUP(A421,'MAPA DE COTAÇÃO'!$B$12:$H$14,13,FALSE)))</f>
        <v>CHP</v>
      </c>
      <c r="E421" s="621">
        <v>7.6999999999999999E-2</v>
      </c>
      <c r="F421" s="622">
        <f>IF(A421="","",IFERROR(VLOOKUP(A421,'SINAPI12-24'!$A$3:$G$12673,5,FALSE),VLOOKUP(A421,'MAPA DE COTAÇÃO'!$B$12:$I$14,13,FALSE)))</f>
        <v>274.13</v>
      </c>
      <c r="G421" s="623">
        <f t="shared" si="65"/>
        <v>21.11</v>
      </c>
    </row>
    <row r="422" spans="1:7">
      <c r="A422" s="649">
        <v>12931</v>
      </c>
      <c r="B422" s="625" t="s">
        <v>106</v>
      </c>
      <c r="C422" s="626" t="s">
        <v>13776</v>
      </c>
      <c r="D422" s="627" t="s">
        <v>63</v>
      </c>
      <c r="E422" s="628">
        <v>1</v>
      </c>
      <c r="F422" s="629">
        <v>23.01</v>
      </c>
      <c r="G422" s="630">
        <f t="shared" si="65"/>
        <v>23.01</v>
      </c>
    </row>
    <row r="424" spans="1:7">
      <c r="A424" s="638" t="s">
        <v>13778</v>
      </c>
      <c r="B424" s="639"/>
      <c r="C424" s="640" t="s">
        <v>13779</v>
      </c>
      <c r="D424" s="639" t="s">
        <v>68</v>
      </c>
      <c r="E424" s="641">
        <v>1</v>
      </c>
      <c r="F424" s="642">
        <f>SUM(G425:G428)</f>
        <v>7.83</v>
      </c>
      <c r="G424" s="643">
        <f>ROUND(F424*E424,2)</f>
        <v>7.83</v>
      </c>
    </row>
    <row r="425" spans="1:7">
      <c r="A425" s="666">
        <v>88310</v>
      </c>
      <c r="B425" s="655" t="s">
        <v>15</v>
      </c>
      <c r="C425" s="656" t="str">
        <f>IF(A425="","",IFERROR(VLOOKUP(A425,'SINAPI12-24'!$A$3:$G$12673,2,FALSE),VLOOKUP(A425,'MAPA DE COTAÇÃO'!$B$12:$H$14,3,FALSE)))</f>
        <v>PINTOR COM ENCARGOS COMPLEMENTARES</v>
      </c>
      <c r="D425" s="657" t="str">
        <f>IF(A425="","",IFERROR(VLOOKUP(A425,'SINAPI12-24'!$A$3:$G$12673,3,FALSE),VLOOKUP(A425,'MAPA DE COTAÇÃO'!$B$12:$H$14,13,FALSE)))</f>
        <v>H</v>
      </c>
      <c r="E425" s="661">
        <v>0.16309999999999999</v>
      </c>
      <c r="F425" s="659">
        <f>IF(A425="","",IFERROR(VLOOKUP(A425,'SINAPI12-24'!$A$3:$G$12673,5,FALSE),VLOOKUP(A425,'MAPA DE COTAÇÃO'!$B$12:$I$14,13,FALSE)))</f>
        <v>24.47</v>
      </c>
      <c r="G425" s="660">
        <f t="shared" ref="G425:G428" si="66">ROUND(F425*E425,2)</f>
        <v>3.99</v>
      </c>
    </row>
    <row r="426" spans="1:7">
      <c r="A426" s="648">
        <v>88316</v>
      </c>
      <c r="B426" s="618" t="s">
        <v>15</v>
      </c>
      <c r="C426" s="619" t="str">
        <f>IF(A426="","",IFERROR(VLOOKUP(A426,'SINAPI12-24'!$A$3:$G$12673,2,FALSE),VLOOKUP(A426,'MAPA DE COTAÇÃO'!$B$12:$H$14,3,FALSE)))</f>
        <v>SERVENTE COM ENCARGOS COMPLEMENTARES</v>
      </c>
      <c r="D426" s="620" t="str">
        <f>IF(A426="","",IFERROR(VLOOKUP(A426,'SINAPI12-24'!$A$3:$G$12673,3,FALSE),VLOOKUP(A426,'MAPA DE COTAÇÃO'!$B$12:$H$14,13,FALSE)))</f>
        <v>H</v>
      </c>
      <c r="E426" s="621">
        <v>5.4399999999999997E-2</v>
      </c>
      <c r="F426" s="622">
        <f>IF(A426="","",IFERROR(VLOOKUP(A426,'SINAPI12-24'!$A$3:$G$12673,5,FALSE),VLOOKUP(A426,'MAPA DE COTAÇÃO'!$B$12:$I$14,13,FALSE)))</f>
        <v>18.34</v>
      </c>
      <c r="G426" s="623">
        <f t="shared" si="66"/>
        <v>1</v>
      </c>
    </row>
    <row r="427" spans="1:7">
      <c r="A427" s="648">
        <v>3767</v>
      </c>
      <c r="B427" s="618" t="s">
        <v>15</v>
      </c>
      <c r="C427" s="619" t="str">
        <f>IF(A427="","",IFERROR(VLOOKUP(A427,'SINAPI12-24'!$A$3:$G$12673,2,FALSE),VLOOKUP(A427,'MAPA DE COTAÇÃO'!$B$12:$H$14,3,FALSE)))</f>
        <v xml:space="preserve">LIXA EM FOLHA PARA PAREDE OU MADEIRA, NUMERO 120, COR VERMELHA                                                                                                                                                                                                                                                                                                                                                                                                                                            </v>
      </c>
      <c r="D427" s="620" t="str">
        <f>IF(A427="","",IFERROR(VLOOKUP(A427,'SINAPI12-24'!$A$3:$G$12673,3,FALSE),VLOOKUP(A427,'MAPA DE COTAÇÃO'!$B$12:$H$14,13,FALSE)))</f>
        <v xml:space="preserve">UN    </v>
      </c>
      <c r="E427" s="621">
        <v>0.4</v>
      </c>
      <c r="F427" s="622">
        <f>IF(A427="","",IFERROR(VLOOKUP(A427,'SINAPI12-24'!$A$3:$G$12673,5,FALSE),VLOOKUP(A427,'MAPA DE COTAÇÃO'!$B$12:$I$14,13,FALSE)))</f>
        <v>1.1499999999999999</v>
      </c>
      <c r="G427" s="623">
        <f t="shared" si="66"/>
        <v>0.46</v>
      </c>
    </row>
    <row r="428" spans="1:7">
      <c r="A428" s="649">
        <v>43626</v>
      </c>
      <c r="B428" s="625" t="s">
        <v>15</v>
      </c>
      <c r="C428" s="626" t="str">
        <f>IF(A428="","",IFERROR(VLOOKUP(A428,'SINAPI12-24'!$A$3:$G$12673,2,FALSE),VLOOKUP(A428,'MAPA DE COTAÇÃO'!$B$12:$H$14,3,FALSE)))</f>
        <v xml:space="preserve">MASSA CORRIDA PARA SUPERFICIES DE AMBIENTES INTERNOS                                                                                                                                                                                                                                                                                                                                                                                                                                                      </v>
      </c>
      <c r="D428" s="627" t="str">
        <f>IF(A428="","",IFERROR(VLOOKUP(A428,'SINAPI12-24'!$A$3:$G$12673,3,FALSE),VLOOKUP(A428,'MAPA DE COTAÇÃO'!$B$12:$H$14,13,FALSE)))</f>
        <v xml:space="preserve">KG    </v>
      </c>
      <c r="E428" s="628">
        <v>0.7</v>
      </c>
      <c r="F428" s="629">
        <f>IF(A428="","",IFERROR(VLOOKUP(A428,'SINAPI12-24'!$A$3:$G$12673,5,FALSE),VLOOKUP(A428,'MAPA DE COTAÇÃO'!$B$12:$I$14,13,FALSE)))</f>
        <v>3.4</v>
      </c>
      <c r="G428" s="630">
        <f t="shared" si="66"/>
        <v>2.38</v>
      </c>
    </row>
    <row r="430" spans="1:7">
      <c r="A430" s="638" t="s">
        <v>13780</v>
      </c>
      <c r="B430" s="639"/>
      <c r="C430" s="640" t="s">
        <v>13781</v>
      </c>
      <c r="D430" s="639" t="s">
        <v>63</v>
      </c>
      <c r="E430" s="641">
        <v>1</v>
      </c>
      <c r="F430" s="642">
        <f>SUM(G431:G436)</f>
        <v>4889.6900000000005</v>
      </c>
      <c r="G430" s="643">
        <f>ROUND(F430*E430,2)</f>
        <v>4889.6899999999996</v>
      </c>
    </row>
    <row r="431" spans="1:7" ht="30">
      <c r="A431" s="666">
        <v>10535</v>
      </c>
      <c r="B431" s="655" t="s">
        <v>15</v>
      </c>
      <c r="C431" s="656" t="str">
        <f>IF(A431="","",IFERROR(VLOOKUP(A431,'SINAPI12-24'!$A$3:$G$12673,2,FALSE),VLOOKUP(A431,'MAPA DE COTAÇÃO'!$B$12:$H$14,3,FALSE)))</f>
        <v xml:space="preserve">BETONEIRA CAPACIDADE NOMINAL 400 L, CAPACIDADE DE MISTURA 280 L, MOTOR ELETRICO TRIFASICO 220/380 V POTENCIA 2 CV, SEM CARREGADOR                                                                                                                                                                                                                                                                                                                                                                         </v>
      </c>
      <c r="D431" s="657" t="str">
        <f>IF(A431="","",IFERROR(VLOOKUP(A431,'SINAPI12-24'!$A$3:$G$12673,3,FALSE),VLOOKUP(A431,'MAPA DE COTAÇÃO'!$B$12:$H$14,13,FALSE)))</f>
        <v xml:space="preserve">UN    </v>
      </c>
      <c r="E431" s="661">
        <v>0.71399999999999997</v>
      </c>
      <c r="F431" s="659">
        <f>IF(A431="","",IFERROR(VLOOKUP(A431,'SINAPI12-24'!$A$3:$G$12673,5,FALSE),VLOOKUP(A431,'MAPA DE COTAÇÃO'!$B$12:$I$14,13,FALSE)))</f>
        <v>5497</v>
      </c>
      <c r="G431" s="660">
        <f t="shared" ref="G431:G436" si="67">ROUND(F431*E431,2)</f>
        <v>3924.86</v>
      </c>
    </row>
    <row r="432" spans="1:7">
      <c r="A432" s="648">
        <v>88309</v>
      </c>
      <c r="B432" s="618" t="s">
        <v>15</v>
      </c>
      <c r="C432" s="619" t="str">
        <f>IF(A432="","",IFERROR(VLOOKUP(A432,'SINAPI12-24'!$A$3:$G$12673,2,FALSE),VLOOKUP(A432,'MAPA DE COTAÇÃO'!$B$12:$H$14,3,FALSE)))</f>
        <v>PEDREIRO COM ENCARGOS COMPLEMENTARES</v>
      </c>
      <c r="D432" s="620" t="str">
        <f>IF(A432="","",IFERROR(VLOOKUP(A432,'SINAPI12-24'!$A$3:$G$12673,3,FALSE),VLOOKUP(A432,'MAPA DE COTAÇÃO'!$B$12:$H$14,13,FALSE)))</f>
        <v>H</v>
      </c>
      <c r="E432" s="621">
        <v>5</v>
      </c>
      <c r="F432" s="622">
        <f>IF(A432="","",IFERROR(VLOOKUP(A432,'SINAPI12-24'!$A$3:$G$12673,5,FALSE),VLOOKUP(A432,'MAPA DE COTAÇÃO'!$B$12:$I$14,13,FALSE)))</f>
        <v>22.95</v>
      </c>
      <c r="G432" s="623">
        <f t="shared" si="67"/>
        <v>114.75</v>
      </c>
    </row>
    <row r="433" spans="1:7">
      <c r="A433" s="648">
        <v>88316</v>
      </c>
      <c r="B433" s="618" t="s">
        <v>15</v>
      </c>
      <c r="C433" s="619" t="str">
        <f>IF(A433="","",IFERROR(VLOOKUP(A433,'SINAPI12-24'!$A$3:$G$12673,2,FALSE),VLOOKUP(A433,'MAPA DE COTAÇÃO'!$B$12:$H$14,3,FALSE)))</f>
        <v>SERVENTE COM ENCARGOS COMPLEMENTARES</v>
      </c>
      <c r="D433" s="620" t="str">
        <f>IF(A433="","",IFERROR(VLOOKUP(A433,'SINAPI12-24'!$A$3:$G$12673,3,FALSE),VLOOKUP(A433,'MAPA DE COTAÇÃO'!$B$12:$H$14,13,FALSE)))</f>
        <v>H</v>
      </c>
      <c r="E433" s="621">
        <v>17.93</v>
      </c>
      <c r="F433" s="622">
        <f>IF(A433="","",IFERROR(VLOOKUP(A433,'SINAPI12-24'!$A$3:$G$12673,5,FALSE),VLOOKUP(A433,'MAPA DE COTAÇÃO'!$B$12:$I$14,13,FALSE)))</f>
        <v>18.34</v>
      </c>
      <c r="G433" s="623">
        <f t="shared" si="67"/>
        <v>328.84</v>
      </c>
    </row>
    <row r="434" spans="1:7">
      <c r="A434" s="648">
        <v>370</v>
      </c>
      <c r="B434" s="618" t="s">
        <v>15</v>
      </c>
      <c r="C434" s="619" t="str">
        <f>IF(A434="","",IFERROR(VLOOKUP(A434,'SINAPI12-24'!$A$3:$G$12673,2,FALSE),VLOOKUP(A434,'MAPA DE COTAÇÃO'!$B$12:$H$14,3,FALSE)))</f>
        <v xml:space="preserve">AREIA MEDIA - POSTO JAZIDA/FORNECEDOR (RETIRADO NA JAZIDA, SEM TRANSPORTE)                                                                                                                                                                                                                                                                                                                                                                                                                                </v>
      </c>
      <c r="D434" s="620" t="str">
        <f>IF(A434="","",IFERROR(VLOOKUP(A434,'SINAPI12-24'!$A$3:$G$12673,3,FALSE),VLOOKUP(A434,'MAPA DE COTAÇÃO'!$B$12:$H$14,13,FALSE)))</f>
        <v xml:space="preserve">M3    </v>
      </c>
      <c r="E434" s="621">
        <v>0.92220000000000002</v>
      </c>
      <c r="F434" s="622">
        <f>IF(A434="","",IFERROR(VLOOKUP(A434,'SINAPI12-24'!$A$3:$G$12673,5,FALSE),VLOOKUP(A434,'MAPA DE COTAÇÃO'!$B$12:$I$14,13,FALSE)))</f>
        <v>130</v>
      </c>
      <c r="G434" s="623">
        <f t="shared" si="67"/>
        <v>119.89</v>
      </c>
    </row>
    <row r="435" spans="1:7">
      <c r="A435" s="648">
        <v>4721</v>
      </c>
      <c r="B435" s="618" t="s">
        <v>15</v>
      </c>
      <c r="C435" s="619" t="str">
        <f>IF(A435="","",IFERROR(VLOOKUP(A435,'SINAPI12-24'!$A$3:$G$12673,2,FALSE),VLOOKUP(A435,'MAPA DE COTAÇÃO'!$B$12:$H$14,3,FALSE)))</f>
        <v xml:space="preserve">PEDRA BRITADA N. 1 (9,5 A 19 MM) POSTO PEDREIRA/FORNECEDOR, SEM FRETE                                                                                                                                                                                                                                                                                                                                                                                                                                     </v>
      </c>
      <c r="D435" s="620" t="str">
        <f>IF(A435="","",IFERROR(VLOOKUP(A435,'SINAPI12-24'!$A$3:$G$12673,3,FALSE),VLOOKUP(A435,'MAPA DE COTAÇÃO'!$B$12:$H$14,13,FALSE)))</f>
        <v xml:space="preserve">M3    </v>
      </c>
      <c r="E435" s="621">
        <v>0.83599999999999997</v>
      </c>
      <c r="F435" s="622">
        <f>IF(A435="","",IFERROR(VLOOKUP(A435,'SINAPI12-24'!$A$3:$G$12673,5,FALSE),VLOOKUP(A435,'MAPA DE COTAÇÃO'!$B$12:$I$14,13,FALSE)))</f>
        <v>164.13</v>
      </c>
      <c r="G435" s="623">
        <f t="shared" si="67"/>
        <v>137.21</v>
      </c>
    </row>
    <row r="436" spans="1:7">
      <c r="A436" s="649">
        <v>1379</v>
      </c>
      <c r="B436" s="625" t="s">
        <v>15</v>
      </c>
      <c r="C436" s="626" t="str">
        <f>IF(A436="","",IFERROR(VLOOKUP(A436,'SINAPI12-24'!$A$3:$G$12673,2,FALSE),VLOOKUP(A436,'MAPA DE COTAÇÃO'!$B$12:$H$14,3,FALSE)))</f>
        <v xml:space="preserve">CIMENTO PORTLAND COMPOSTO CP II-32                                                                                                                                                                                                                                                                                                                                                                                                                                                                        </v>
      </c>
      <c r="D436" s="627" t="str">
        <f>IF(A436="","",IFERROR(VLOOKUP(A436,'SINAPI12-24'!$A$3:$G$12673,3,FALSE),VLOOKUP(A436,'MAPA DE COTAÇÃO'!$B$12:$H$14,13,FALSE)))</f>
        <v xml:space="preserve">KG    </v>
      </c>
      <c r="E436" s="628">
        <v>281</v>
      </c>
      <c r="F436" s="629">
        <f>IF(A436="","",IFERROR(VLOOKUP(A436,'SINAPI12-24'!$A$3:$G$12673,5,FALSE),VLOOKUP(A436,'MAPA DE COTAÇÃO'!$B$12:$I$14,13,FALSE)))</f>
        <v>0.94</v>
      </c>
      <c r="G436" s="630">
        <f t="shared" si="67"/>
        <v>264.14</v>
      </c>
    </row>
    <row r="438" spans="1:7">
      <c r="A438" s="638" t="s">
        <v>13778</v>
      </c>
      <c r="B438" s="639"/>
      <c r="C438" s="640" t="s">
        <v>13801</v>
      </c>
      <c r="D438" s="639" t="s">
        <v>123</v>
      </c>
      <c r="E438" s="641">
        <v>1</v>
      </c>
      <c r="F438" s="642">
        <f>SUM(G439:G441)</f>
        <v>96.07</v>
      </c>
      <c r="G438" s="643">
        <f>ROUND(F438*E438,2)</f>
        <v>96.07</v>
      </c>
    </row>
    <row r="439" spans="1:7">
      <c r="A439" s="667">
        <v>88264</v>
      </c>
      <c r="B439" s="655" t="s">
        <v>15</v>
      </c>
      <c r="C439" s="656" t="str">
        <f>IF(A439="","",IFERROR(VLOOKUP(A439,'SINAPI12-24'!$A$3:$G$12673,2,FALSE),VLOOKUP(A439,'MAPA DE COTAÇÃO'!$B$12:$H$14,3,FALSE)))</f>
        <v>ELETRICISTA COM ENCARGOS COMPLEMENTARES</v>
      </c>
      <c r="D439" s="657" t="str">
        <f>IF(A439="","",IFERROR(VLOOKUP(A439,'SINAPI12-24'!$A$3:$G$12673,3,FALSE),VLOOKUP(A439,'MAPA DE COTAÇÃO'!$B$12:$H$14,13,FALSE)))</f>
        <v>H</v>
      </c>
      <c r="E439" s="661">
        <v>1.3</v>
      </c>
      <c r="F439" s="659">
        <f>IF(A439="","",IFERROR(VLOOKUP(A439,'SINAPI12-24'!$A$3:$G$12673,5,FALSE),VLOOKUP(A439,'MAPA DE COTAÇÃO'!$B$12:$I$14,13,FALSE)))</f>
        <v>23.88</v>
      </c>
      <c r="G439" s="660">
        <f t="shared" ref="G439:G441" si="68">ROUND(F439*E439,2)</f>
        <v>31.04</v>
      </c>
    </row>
    <row r="440" spans="1:7">
      <c r="A440" s="687">
        <v>88247</v>
      </c>
      <c r="B440" s="618" t="s">
        <v>15</v>
      </c>
      <c r="C440" s="619" t="str">
        <f>IF(A440="","",IFERROR(VLOOKUP(A440,'SINAPI12-24'!$A$3:$G$12673,2,FALSE),VLOOKUP(A440,'MAPA DE COTAÇÃO'!$B$12:$H$14,3,FALSE)))</f>
        <v>AUXILIAR DE ELETRICISTA COM ENCARGOS COMPLEMENTARES</v>
      </c>
      <c r="D440" s="620" t="str">
        <f>IF(A440="","",IFERROR(VLOOKUP(A440,'SINAPI12-24'!$A$3:$G$12673,3,FALSE),VLOOKUP(A440,'MAPA DE COTAÇÃO'!$B$12:$H$14,13,FALSE)))</f>
        <v>H</v>
      </c>
      <c r="E440" s="621">
        <v>1.3</v>
      </c>
      <c r="F440" s="622">
        <f>IF(A440="","",IFERROR(VLOOKUP(A440,'SINAPI12-24'!$A$3:$G$12673,5,FALSE),VLOOKUP(A440,'MAPA DE COTAÇÃO'!$B$12:$I$14,13,FALSE)))</f>
        <v>19.78</v>
      </c>
      <c r="G440" s="623">
        <f t="shared" si="68"/>
        <v>25.71</v>
      </c>
    </row>
    <row r="441" spans="1:7">
      <c r="A441" s="649">
        <v>765</v>
      </c>
      <c r="B441" s="625" t="s">
        <v>106</v>
      </c>
      <c r="C441" s="626" t="s">
        <v>13801</v>
      </c>
      <c r="D441" s="627" t="s">
        <v>123</v>
      </c>
      <c r="E441" s="628">
        <v>1</v>
      </c>
      <c r="F441" s="629">
        <v>39.32</v>
      </c>
      <c r="G441" s="630">
        <f t="shared" si="68"/>
        <v>39.32</v>
      </c>
    </row>
  </sheetData>
  <mergeCells count="1">
    <mergeCell ref="A9:G9"/>
  </mergeCells>
  <printOptions horizontalCentered="1"/>
  <pageMargins left="0.23622047244094491" right="0.23622047244094491" top="0.74803149606299213" bottom="0.74803149606299213" header="0.31496062992125984" footer="0.31496062992125984"/>
  <pageSetup paperSize="9" scale="57" fitToHeight="15" orientation="landscape" r:id="rId1"/>
  <headerFooter>
    <oddFooter>&amp;L&amp;A&amp;CMailla Victória Santos Barile
&amp;9Engenheira Civil 
CREA - MT 57412&amp;RPágina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B4DFE-7251-4E3E-BE0B-F0709026B2AA}">
  <sheetPr>
    <pageSetUpPr fitToPage="1"/>
  </sheetPr>
  <dimension ref="A1:F12672"/>
  <sheetViews>
    <sheetView view="pageBreakPreview" zoomScale="40" zoomScaleNormal="100" zoomScaleSheetLayoutView="40" workbookViewId="0">
      <selection activeCell="J44" sqref="J44"/>
    </sheetView>
    <sheetView workbookViewId="1"/>
  </sheetViews>
  <sheetFormatPr defaultRowHeight="15"/>
  <cols>
    <col min="1" max="1" width="12.42578125" style="601" bestFit="1" customWidth="1"/>
    <col min="2" max="2" width="131.42578125" style="601" customWidth="1"/>
    <col min="3" max="3" width="13.42578125" style="601" customWidth="1"/>
    <col min="4" max="4" width="36.85546875" style="601" customWidth="1"/>
    <col min="5" max="5" width="13.42578125" style="601" customWidth="1"/>
    <col min="6" max="16384" width="9.140625" style="601"/>
  </cols>
  <sheetData>
    <row r="1" spans="1:6">
      <c r="A1" s="599"/>
      <c r="B1" s="599"/>
      <c r="C1" s="599"/>
      <c r="D1" s="599"/>
      <c r="E1" s="600"/>
    </row>
    <row r="2" spans="1:6">
      <c r="A2" s="599"/>
      <c r="B2" s="599"/>
      <c r="C2" s="599"/>
      <c r="D2" s="599"/>
      <c r="E2" s="600"/>
    </row>
    <row r="3" spans="1:6">
      <c r="A3" s="599"/>
      <c r="B3" s="599"/>
      <c r="C3" s="599"/>
      <c r="D3" s="599"/>
      <c r="E3" s="600"/>
    </row>
    <row r="4" spans="1:6">
      <c r="A4" s="599"/>
      <c r="B4" s="599"/>
      <c r="C4" s="599"/>
      <c r="D4" s="599"/>
      <c r="E4" s="600"/>
    </row>
    <row r="5" spans="1:6">
      <c r="A5" s="599">
        <v>97141</v>
      </c>
      <c r="B5" s="599" t="s">
        <v>792</v>
      </c>
      <c r="C5" s="599" t="s">
        <v>67</v>
      </c>
      <c r="D5" s="599" t="s">
        <v>793</v>
      </c>
      <c r="E5" s="600">
        <v>3.84</v>
      </c>
      <c r="F5" s="601" t="s">
        <v>794</v>
      </c>
    </row>
    <row r="6" spans="1:6">
      <c r="A6" s="599">
        <v>97142</v>
      </c>
      <c r="B6" s="599" t="s">
        <v>795</v>
      </c>
      <c r="C6" s="599" t="s">
        <v>67</v>
      </c>
      <c r="D6" s="599" t="s">
        <v>793</v>
      </c>
      <c r="E6" s="600">
        <v>4.41</v>
      </c>
      <c r="F6" s="601" t="s">
        <v>794</v>
      </c>
    </row>
    <row r="7" spans="1:6">
      <c r="A7" s="599">
        <v>97143</v>
      </c>
      <c r="B7" s="599" t="s">
        <v>796</v>
      </c>
      <c r="C7" s="599" t="s">
        <v>67</v>
      </c>
      <c r="D7" s="599" t="s">
        <v>793</v>
      </c>
      <c r="E7" s="600">
        <v>5.76</v>
      </c>
      <c r="F7" s="601" t="s">
        <v>794</v>
      </c>
    </row>
    <row r="8" spans="1:6">
      <c r="A8" s="599">
        <v>97144</v>
      </c>
      <c r="B8" s="599" t="s">
        <v>797</v>
      </c>
      <c r="C8" s="599" t="s">
        <v>67</v>
      </c>
      <c r="D8" s="599" t="s">
        <v>793</v>
      </c>
      <c r="E8" s="602">
        <v>7.13</v>
      </c>
      <c r="F8" s="601" t="s">
        <v>794</v>
      </c>
    </row>
    <row r="9" spans="1:6">
      <c r="A9" s="599">
        <v>97145</v>
      </c>
      <c r="B9" s="599" t="s">
        <v>798</v>
      </c>
      <c r="C9" s="599" t="s">
        <v>67</v>
      </c>
      <c r="D9" s="599" t="s">
        <v>793</v>
      </c>
      <c r="E9" s="602">
        <v>8.52</v>
      </c>
      <c r="F9" s="601" t="s">
        <v>794</v>
      </c>
    </row>
    <row r="10" spans="1:6">
      <c r="A10" s="599">
        <v>97146</v>
      </c>
      <c r="B10" s="599" t="s">
        <v>799</v>
      </c>
      <c r="C10" s="599" t="s">
        <v>67</v>
      </c>
      <c r="D10" s="599" t="s">
        <v>793</v>
      </c>
      <c r="E10" s="600">
        <v>9.9</v>
      </c>
      <c r="F10" s="601" t="s">
        <v>794</v>
      </c>
    </row>
    <row r="11" spans="1:6">
      <c r="A11" s="599">
        <v>97147</v>
      </c>
      <c r="B11" s="599" t="s">
        <v>800</v>
      </c>
      <c r="C11" s="599" t="s">
        <v>67</v>
      </c>
      <c r="D11" s="599" t="s">
        <v>793</v>
      </c>
      <c r="E11" s="600">
        <v>11.3</v>
      </c>
      <c r="F11" s="601" t="s">
        <v>794</v>
      </c>
    </row>
    <row r="12" spans="1:6">
      <c r="A12" s="599">
        <v>97148</v>
      </c>
      <c r="B12" s="599" t="s">
        <v>801</v>
      </c>
      <c r="C12" s="599" t="s">
        <v>67</v>
      </c>
      <c r="D12" s="599" t="s">
        <v>793</v>
      </c>
      <c r="E12" s="600">
        <v>12.68</v>
      </c>
      <c r="F12" s="601" t="s">
        <v>794</v>
      </c>
    </row>
    <row r="13" spans="1:6">
      <c r="A13" s="599">
        <v>97149</v>
      </c>
      <c r="B13" s="599" t="s">
        <v>802</v>
      </c>
      <c r="C13" s="599" t="s">
        <v>67</v>
      </c>
      <c r="D13" s="599" t="s">
        <v>793</v>
      </c>
      <c r="E13" s="600">
        <v>14.11</v>
      </c>
      <c r="F13" s="601" t="s">
        <v>794</v>
      </c>
    </row>
    <row r="14" spans="1:6">
      <c r="A14" s="599">
        <v>97150</v>
      </c>
      <c r="B14" s="599" t="s">
        <v>803</v>
      </c>
      <c r="C14" s="599" t="s">
        <v>67</v>
      </c>
      <c r="D14" s="599" t="s">
        <v>793</v>
      </c>
      <c r="E14" s="600">
        <v>18.82</v>
      </c>
      <c r="F14" s="601" t="s">
        <v>794</v>
      </c>
    </row>
    <row r="15" spans="1:6">
      <c r="A15" s="599">
        <v>97151</v>
      </c>
      <c r="B15" s="599" t="s">
        <v>804</v>
      </c>
      <c r="C15" s="599" t="s">
        <v>67</v>
      </c>
      <c r="D15" s="599" t="s">
        <v>793</v>
      </c>
      <c r="E15" s="600">
        <v>22.15</v>
      </c>
      <c r="F15" s="601" t="s">
        <v>794</v>
      </c>
    </row>
    <row r="16" spans="1:6">
      <c r="A16" s="599">
        <v>97152</v>
      </c>
      <c r="B16" s="599" t="s">
        <v>805</v>
      </c>
      <c r="C16" s="599" t="s">
        <v>67</v>
      </c>
      <c r="D16" s="599" t="s">
        <v>793</v>
      </c>
      <c r="E16" s="600">
        <v>25.17</v>
      </c>
      <c r="F16" s="601" t="s">
        <v>794</v>
      </c>
    </row>
    <row r="17" spans="1:6">
      <c r="A17" s="599">
        <v>97153</v>
      </c>
      <c r="B17" s="599" t="s">
        <v>806</v>
      </c>
      <c r="C17" s="599" t="s">
        <v>67</v>
      </c>
      <c r="D17" s="599" t="s">
        <v>793</v>
      </c>
      <c r="E17" s="600">
        <v>28.38</v>
      </c>
      <c r="F17" s="601" t="s">
        <v>794</v>
      </c>
    </row>
    <row r="18" spans="1:6">
      <c r="A18" s="599">
        <v>97154</v>
      </c>
      <c r="B18" s="599" t="s">
        <v>807</v>
      </c>
      <c r="C18" s="599" t="s">
        <v>67</v>
      </c>
      <c r="D18" s="599" t="s">
        <v>793</v>
      </c>
      <c r="E18" s="600">
        <v>31.63</v>
      </c>
      <c r="F18" s="601" t="s">
        <v>794</v>
      </c>
    </row>
    <row r="19" spans="1:6">
      <c r="A19" s="599">
        <v>97155</v>
      </c>
      <c r="B19" s="599" t="s">
        <v>808</v>
      </c>
      <c r="C19" s="599" t="s">
        <v>67</v>
      </c>
      <c r="D19" s="599" t="s">
        <v>793</v>
      </c>
      <c r="E19" s="600">
        <v>34.92</v>
      </c>
      <c r="F19" s="601" t="s">
        <v>794</v>
      </c>
    </row>
    <row r="20" spans="1:6">
      <c r="A20" s="599">
        <v>97156</v>
      </c>
      <c r="B20" s="599" t="s">
        <v>809</v>
      </c>
      <c r="C20" s="599" t="s">
        <v>67</v>
      </c>
      <c r="D20" s="599" t="s">
        <v>793</v>
      </c>
      <c r="E20" s="600">
        <v>41.92</v>
      </c>
      <c r="F20" s="601" t="s">
        <v>794</v>
      </c>
    </row>
    <row r="21" spans="1:6">
      <c r="A21" s="599">
        <v>97157</v>
      </c>
      <c r="B21" s="599" t="s">
        <v>810</v>
      </c>
      <c r="C21" s="599" t="s">
        <v>67</v>
      </c>
      <c r="D21" s="599" t="s">
        <v>793</v>
      </c>
      <c r="E21" s="602">
        <v>2.92</v>
      </c>
      <c r="F21" s="601" t="s">
        <v>794</v>
      </c>
    </row>
    <row r="22" spans="1:6">
      <c r="A22" s="599">
        <v>97158</v>
      </c>
      <c r="B22" s="599" t="s">
        <v>811</v>
      </c>
      <c r="C22" s="599" t="s">
        <v>67</v>
      </c>
      <c r="D22" s="599" t="s">
        <v>793</v>
      </c>
      <c r="E22" s="602">
        <v>3.37</v>
      </c>
      <c r="F22" s="601" t="s">
        <v>794</v>
      </c>
    </row>
    <row r="23" spans="1:6">
      <c r="A23" s="599">
        <v>97159</v>
      </c>
      <c r="B23" s="599" t="s">
        <v>812</v>
      </c>
      <c r="C23" s="599" t="s">
        <v>67</v>
      </c>
      <c r="D23" s="599" t="s">
        <v>793</v>
      </c>
      <c r="E23" s="602">
        <v>4.49</v>
      </c>
      <c r="F23" s="601" t="s">
        <v>794</v>
      </c>
    </row>
    <row r="24" spans="1:6">
      <c r="A24" s="599">
        <v>97160</v>
      </c>
      <c r="B24" s="599" t="s">
        <v>813</v>
      </c>
      <c r="C24" s="599" t="s">
        <v>67</v>
      </c>
      <c r="D24" s="599" t="s">
        <v>793</v>
      </c>
      <c r="E24" s="600">
        <v>5.62</v>
      </c>
      <c r="F24" s="601" t="s">
        <v>794</v>
      </c>
    </row>
    <row r="25" spans="1:6">
      <c r="A25" s="599">
        <v>97161</v>
      </c>
      <c r="B25" s="599" t="s">
        <v>814</v>
      </c>
      <c r="C25" s="599" t="s">
        <v>67</v>
      </c>
      <c r="D25" s="599" t="s">
        <v>793</v>
      </c>
      <c r="E25" s="600">
        <v>6.77</v>
      </c>
      <c r="F25" s="601" t="s">
        <v>794</v>
      </c>
    </row>
    <row r="26" spans="1:6">
      <c r="A26" s="599">
        <v>97162</v>
      </c>
      <c r="B26" s="599" t="s">
        <v>815</v>
      </c>
      <c r="C26" s="599" t="s">
        <v>67</v>
      </c>
      <c r="D26" s="599" t="s">
        <v>793</v>
      </c>
      <c r="E26" s="600">
        <v>7.91</v>
      </c>
      <c r="F26" s="601" t="s">
        <v>794</v>
      </c>
    </row>
    <row r="27" spans="1:6">
      <c r="A27" s="599">
        <v>97163</v>
      </c>
      <c r="B27" s="599" t="s">
        <v>816</v>
      </c>
      <c r="C27" s="599" t="s">
        <v>67</v>
      </c>
      <c r="D27" s="599" t="s">
        <v>793</v>
      </c>
      <c r="E27" s="600">
        <v>9.0500000000000007</v>
      </c>
      <c r="F27" s="601" t="s">
        <v>794</v>
      </c>
    </row>
    <row r="28" spans="1:6">
      <c r="A28" s="599">
        <v>97164</v>
      </c>
      <c r="B28" s="599" t="s">
        <v>817</v>
      </c>
      <c r="C28" s="599" t="s">
        <v>67</v>
      </c>
      <c r="D28" s="599" t="s">
        <v>793</v>
      </c>
      <c r="E28" s="600">
        <v>10.210000000000001</v>
      </c>
      <c r="F28" s="601" t="s">
        <v>794</v>
      </c>
    </row>
    <row r="29" spans="1:6">
      <c r="A29" s="599">
        <v>97165</v>
      </c>
      <c r="B29" s="599" t="s">
        <v>818</v>
      </c>
      <c r="C29" s="599" t="s">
        <v>67</v>
      </c>
      <c r="D29" s="599" t="s">
        <v>793</v>
      </c>
      <c r="E29" s="600">
        <v>11.38</v>
      </c>
      <c r="F29" s="601" t="s">
        <v>794</v>
      </c>
    </row>
    <row r="30" spans="1:6">
      <c r="A30" s="599">
        <v>97166</v>
      </c>
      <c r="B30" s="599" t="s">
        <v>819</v>
      </c>
      <c r="C30" s="599" t="s">
        <v>67</v>
      </c>
      <c r="D30" s="599" t="s">
        <v>793</v>
      </c>
      <c r="E30" s="600">
        <v>14.76</v>
      </c>
      <c r="F30" s="601" t="s">
        <v>794</v>
      </c>
    </row>
    <row r="31" spans="1:6">
      <c r="A31" s="599">
        <v>97167</v>
      </c>
      <c r="B31" s="599" t="s">
        <v>820</v>
      </c>
      <c r="C31" s="599" t="s">
        <v>67</v>
      </c>
      <c r="D31" s="599" t="s">
        <v>793</v>
      </c>
      <c r="E31" s="600">
        <v>17.440000000000001</v>
      </c>
      <c r="F31" s="601" t="s">
        <v>794</v>
      </c>
    </row>
    <row r="32" spans="1:6">
      <c r="A32" s="599">
        <v>97168</v>
      </c>
      <c r="B32" s="599" t="s">
        <v>821</v>
      </c>
      <c r="C32" s="599" t="s">
        <v>67</v>
      </c>
      <c r="D32" s="599" t="s">
        <v>793</v>
      </c>
      <c r="E32" s="600">
        <v>19.82</v>
      </c>
      <c r="F32" s="601" t="s">
        <v>794</v>
      </c>
    </row>
    <row r="33" spans="1:6">
      <c r="A33" s="599">
        <v>97169</v>
      </c>
      <c r="B33" s="599" t="s">
        <v>822</v>
      </c>
      <c r="C33" s="599" t="s">
        <v>67</v>
      </c>
      <c r="D33" s="599" t="s">
        <v>793</v>
      </c>
      <c r="E33" s="600">
        <v>22.39</v>
      </c>
      <c r="F33" s="601" t="s">
        <v>794</v>
      </c>
    </row>
    <row r="34" spans="1:6">
      <c r="A34" s="599">
        <v>97170</v>
      </c>
      <c r="B34" s="599" t="s">
        <v>823</v>
      </c>
      <c r="C34" s="599" t="s">
        <v>67</v>
      </c>
      <c r="D34" s="599" t="s">
        <v>793</v>
      </c>
      <c r="E34" s="600">
        <v>24.99</v>
      </c>
      <c r="F34" s="601" t="s">
        <v>794</v>
      </c>
    </row>
    <row r="35" spans="1:6">
      <c r="A35" s="599">
        <v>97171</v>
      </c>
      <c r="B35" s="599" t="s">
        <v>824</v>
      </c>
      <c r="C35" s="599" t="s">
        <v>67</v>
      </c>
      <c r="D35" s="599" t="s">
        <v>793</v>
      </c>
      <c r="E35" s="600">
        <v>27.61</v>
      </c>
      <c r="F35" s="601" t="s">
        <v>794</v>
      </c>
    </row>
    <row r="36" spans="1:6">
      <c r="A36" s="599">
        <v>97172</v>
      </c>
      <c r="B36" s="599" t="s">
        <v>825</v>
      </c>
      <c r="C36" s="599" t="s">
        <v>67</v>
      </c>
      <c r="D36" s="599" t="s">
        <v>793</v>
      </c>
      <c r="E36" s="600">
        <v>33.33</v>
      </c>
      <c r="F36" s="601" t="s">
        <v>794</v>
      </c>
    </row>
    <row r="37" spans="1:6">
      <c r="A37" s="599">
        <v>105249</v>
      </c>
      <c r="B37" s="599" t="s">
        <v>826</v>
      </c>
      <c r="C37" s="599" t="s">
        <v>123</v>
      </c>
      <c r="D37" s="599" t="s">
        <v>793</v>
      </c>
      <c r="E37" s="600">
        <v>96.18</v>
      </c>
      <c r="F37" s="601" t="s">
        <v>794</v>
      </c>
    </row>
    <row r="38" spans="1:6">
      <c r="A38" s="599">
        <v>105250</v>
      </c>
      <c r="B38" s="599" t="s">
        <v>827</v>
      </c>
      <c r="C38" s="599" t="s">
        <v>123</v>
      </c>
      <c r="D38" s="599" t="s">
        <v>793</v>
      </c>
      <c r="E38" s="600">
        <v>12.33</v>
      </c>
      <c r="F38" s="601" t="s">
        <v>794</v>
      </c>
    </row>
    <row r="39" spans="1:6">
      <c r="A39" s="599">
        <v>105251</v>
      </c>
      <c r="B39" s="599" t="s">
        <v>828</v>
      </c>
      <c r="C39" s="599" t="s">
        <v>123</v>
      </c>
      <c r="D39" s="599" t="s">
        <v>793</v>
      </c>
      <c r="E39" s="600">
        <v>14.09</v>
      </c>
      <c r="F39" s="601" t="s">
        <v>794</v>
      </c>
    </row>
    <row r="40" spans="1:6">
      <c r="A40" s="599">
        <v>105252</v>
      </c>
      <c r="B40" s="599" t="s">
        <v>829</v>
      </c>
      <c r="C40" s="599" t="s">
        <v>123</v>
      </c>
      <c r="D40" s="599" t="s">
        <v>793</v>
      </c>
      <c r="E40" s="600">
        <v>18.440000000000001</v>
      </c>
      <c r="F40" s="601" t="s">
        <v>794</v>
      </c>
    </row>
    <row r="41" spans="1:6">
      <c r="A41" s="599">
        <v>105253</v>
      </c>
      <c r="B41" s="599" t="s">
        <v>830</v>
      </c>
      <c r="C41" s="599" t="s">
        <v>123</v>
      </c>
      <c r="D41" s="599" t="s">
        <v>793</v>
      </c>
      <c r="E41" s="600">
        <v>22.78</v>
      </c>
      <c r="F41" s="601" t="s">
        <v>794</v>
      </c>
    </row>
    <row r="42" spans="1:6">
      <c r="A42" s="599">
        <v>105254</v>
      </c>
      <c r="B42" s="599" t="s">
        <v>831</v>
      </c>
      <c r="C42" s="599" t="s">
        <v>123</v>
      </c>
      <c r="D42" s="599" t="s">
        <v>793</v>
      </c>
      <c r="E42" s="600">
        <v>27.31</v>
      </c>
      <c r="F42" s="601" t="s">
        <v>794</v>
      </c>
    </row>
    <row r="43" spans="1:6">
      <c r="A43" s="599">
        <v>105255</v>
      </c>
      <c r="B43" s="599" t="s">
        <v>832</v>
      </c>
      <c r="C43" s="599" t="s">
        <v>123</v>
      </c>
      <c r="D43" s="599" t="s">
        <v>793</v>
      </c>
      <c r="E43" s="600">
        <v>31.82</v>
      </c>
      <c r="F43" s="601" t="s">
        <v>794</v>
      </c>
    </row>
    <row r="44" spans="1:6">
      <c r="A44" s="599">
        <v>105256</v>
      </c>
      <c r="B44" s="599" t="s">
        <v>833</v>
      </c>
      <c r="C44" s="599" t="s">
        <v>123</v>
      </c>
      <c r="D44" s="599" t="s">
        <v>793</v>
      </c>
      <c r="E44" s="600">
        <v>36.31</v>
      </c>
      <c r="F44" s="601" t="s">
        <v>794</v>
      </c>
    </row>
    <row r="45" spans="1:6">
      <c r="A45" s="599">
        <v>105257</v>
      </c>
      <c r="B45" s="599" t="s">
        <v>834</v>
      </c>
      <c r="C45" s="599" t="s">
        <v>123</v>
      </c>
      <c r="D45" s="599" t="s">
        <v>793</v>
      </c>
      <c r="E45" s="600">
        <v>40.81</v>
      </c>
      <c r="F45" s="601" t="s">
        <v>794</v>
      </c>
    </row>
    <row r="46" spans="1:6">
      <c r="A46" s="599">
        <v>105258</v>
      </c>
      <c r="B46" s="599" t="s">
        <v>835</v>
      </c>
      <c r="C46" s="599" t="s">
        <v>123</v>
      </c>
      <c r="D46" s="599" t="s">
        <v>793</v>
      </c>
      <c r="E46" s="600">
        <v>23.31</v>
      </c>
      <c r="F46" s="601" t="s">
        <v>794</v>
      </c>
    </row>
    <row r="47" spans="1:6">
      <c r="A47" s="599">
        <v>105259</v>
      </c>
      <c r="B47" s="599" t="s">
        <v>836</v>
      </c>
      <c r="C47" s="599" t="s">
        <v>123</v>
      </c>
      <c r="D47" s="599" t="s">
        <v>793</v>
      </c>
      <c r="E47" s="600">
        <v>15.28</v>
      </c>
      <c r="F47" s="601" t="s">
        <v>794</v>
      </c>
    </row>
    <row r="48" spans="1:6">
      <c r="A48" s="599">
        <v>105261</v>
      </c>
      <c r="B48" s="599" t="s">
        <v>837</v>
      </c>
      <c r="C48" s="599" t="s">
        <v>123</v>
      </c>
      <c r="D48" s="599" t="s">
        <v>793</v>
      </c>
      <c r="E48" s="600">
        <v>26.11</v>
      </c>
      <c r="F48" s="601" t="s">
        <v>794</v>
      </c>
    </row>
    <row r="49" spans="1:6">
      <c r="A49" s="599">
        <v>105262</v>
      </c>
      <c r="B49" s="599" t="s">
        <v>838</v>
      </c>
      <c r="C49" s="599" t="s">
        <v>123</v>
      </c>
      <c r="D49" s="599" t="s">
        <v>793</v>
      </c>
      <c r="E49" s="600">
        <v>33.42</v>
      </c>
      <c r="F49" s="601" t="s">
        <v>794</v>
      </c>
    </row>
    <row r="50" spans="1:6">
      <c r="A50" s="599">
        <v>105263</v>
      </c>
      <c r="B50" s="599" t="s">
        <v>839</v>
      </c>
      <c r="C50" s="599" t="s">
        <v>123</v>
      </c>
      <c r="D50" s="599" t="s">
        <v>793</v>
      </c>
      <c r="E50" s="600">
        <v>39.72</v>
      </c>
      <c r="F50" s="601" t="s">
        <v>794</v>
      </c>
    </row>
    <row r="51" spans="1:6">
      <c r="A51" s="599">
        <v>105264</v>
      </c>
      <c r="B51" s="599" t="s">
        <v>840</v>
      </c>
      <c r="C51" s="599" t="s">
        <v>123</v>
      </c>
      <c r="D51" s="599" t="s">
        <v>793</v>
      </c>
      <c r="E51" s="600">
        <v>45.14</v>
      </c>
      <c r="F51" s="601" t="s">
        <v>794</v>
      </c>
    </row>
    <row r="52" spans="1:6">
      <c r="A52" s="599">
        <v>105265</v>
      </c>
      <c r="B52" s="599" t="s">
        <v>841</v>
      </c>
      <c r="C52" s="599" t="s">
        <v>123</v>
      </c>
      <c r="D52" s="599" t="s">
        <v>793</v>
      </c>
      <c r="E52" s="602">
        <v>50.89</v>
      </c>
      <c r="F52" s="601" t="s">
        <v>794</v>
      </c>
    </row>
    <row r="53" spans="1:6">
      <c r="A53" s="599">
        <v>105266</v>
      </c>
      <c r="B53" s="599" t="s">
        <v>842</v>
      </c>
      <c r="C53" s="599" t="s">
        <v>123</v>
      </c>
      <c r="D53" s="599" t="s">
        <v>793</v>
      </c>
      <c r="E53" s="600">
        <v>56.89</v>
      </c>
      <c r="F53" s="601" t="s">
        <v>794</v>
      </c>
    </row>
    <row r="54" spans="1:6">
      <c r="A54" s="599">
        <v>105267</v>
      </c>
      <c r="B54" s="599" t="s">
        <v>843</v>
      </c>
      <c r="C54" s="599" t="s">
        <v>123</v>
      </c>
      <c r="D54" s="599" t="s">
        <v>793</v>
      </c>
      <c r="E54" s="600">
        <v>63</v>
      </c>
      <c r="F54" s="601" t="s">
        <v>794</v>
      </c>
    </row>
    <row r="55" spans="1:6">
      <c r="A55" s="599">
        <v>105268</v>
      </c>
      <c r="B55" s="599" t="s">
        <v>844</v>
      </c>
      <c r="C55" s="599" t="s">
        <v>123</v>
      </c>
      <c r="D55" s="599" t="s">
        <v>793</v>
      </c>
      <c r="E55" s="600">
        <v>78.55</v>
      </c>
      <c r="F55" s="601" t="s">
        <v>794</v>
      </c>
    </row>
    <row r="56" spans="1:6">
      <c r="A56" s="599">
        <v>105269</v>
      </c>
      <c r="B56" s="599" t="s">
        <v>845</v>
      </c>
      <c r="C56" s="599" t="s">
        <v>123</v>
      </c>
      <c r="D56" s="599" t="s">
        <v>793</v>
      </c>
      <c r="E56" s="600">
        <v>9.48</v>
      </c>
      <c r="F56" s="601" t="s">
        <v>794</v>
      </c>
    </row>
    <row r="57" spans="1:6">
      <c r="A57" s="599">
        <v>105270</v>
      </c>
      <c r="B57" s="599" t="s">
        <v>846</v>
      </c>
      <c r="C57" s="599" t="s">
        <v>123</v>
      </c>
      <c r="D57" s="599" t="s">
        <v>793</v>
      </c>
      <c r="E57" s="600">
        <v>45.46</v>
      </c>
      <c r="F57" s="601" t="s">
        <v>794</v>
      </c>
    </row>
    <row r="58" spans="1:6">
      <c r="A58" s="599">
        <v>105271</v>
      </c>
      <c r="B58" s="599" t="s">
        <v>847</v>
      </c>
      <c r="C58" s="599" t="s">
        <v>123</v>
      </c>
      <c r="D58" s="599" t="s">
        <v>793</v>
      </c>
      <c r="E58" s="600">
        <v>60.25</v>
      </c>
      <c r="F58" s="601" t="s">
        <v>794</v>
      </c>
    </row>
    <row r="59" spans="1:6">
      <c r="A59" s="599">
        <v>105272</v>
      </c>
      <c r="B59" s="599" t="s">
        <v>848</v>
      </c>
      <c r="C59" s="599" t="s">
        <v>123</v>
      </c>
      <c r="D59" s="599" t="s">
        <v>793</v>
      </c>
      <c r="E59" s="600">
        <v>71.069999999999993</v>
      </c>
      <c r="F59" s="601" t="s">
        <v>794</v>
      </c>
    </row>
    <row r="60" spans="1:6">
      <c r="A60" s="599">
        <v>105273</v>
      </c>
      <c r="B60" s="599" t="s">
        <v>849</v>
      </c>
      <c r="C60" s="599" t="s">
        <v>123</v>
      </c>
      <c r="D60" s="599" t="s">
        <v>793</v>
      </c>
      <c r="E60" s="600">
        <v>81.02</v>
      </c>
      <c r="F60" s="601" t="s">
        <v>794</v>
      </c>
    </row>
    <row r="61" spans="1:6">
      <c r="A61" s="599">
        <v>105274</v>
      </c>
      <c r="B61" s="599" t="s">
        <v>850</v>
      </c>
      <c r="C61" s="599" t="s">
        <v>123</v>
      </c>
      <c r="D61" s="599" t="s">
        <v>793</v>
      </c>
      <c r="E61" s="600">
        <v>91.31</v>
      </c>
      <c r="F61" s="601" t="s">
        <v>794</v>
      </c>
    </row>
    <row r="62" spans="1:6">
      <c r="A62" s="599">
        <v>105275</v>
      </c>
      <c r="B62" s="599" t="s">
        <v>851</v>
      </c>
      <c r="C62" s="599" t="s">
        <v>123</v>
      </c>
      <c r="D62" s="599" t="s">
        <v>793</v>
      </c>
      <c r="E62" s="600">
        <v>101.83</v>
      </c>
      <c r="F62" s="601" t="s">
        <v>794</v>
      </c>
    </row>
    <row r="63" spans="1:6">
      <c r="A63" s="599">
        <v>105276</v>
      </c>
      <c r="B63" s="599" t="s">
        <v>852</v>
      </c>
      <c r="C63" s="599" t="s">
        <v>123</v>
      </c>
      <c r="D63" s="599" t="s">
        <v>793</v>
      </c>
      <c r="E63" s="600">
        <v>112.48</v>
      </c>
      <c r="F63" s="601" t="s">
        <v>794</v>
      </c>
    </row>
    <row r="64" spans="1:6">
      <c r="A64" s="599">
        <v>105277</v>
      </c>
      <c r="B64" s="599" t="s">
        <v>853</v>
      </c>
      <c r="C64" s="599" t="s">
        <v>123</v>
      </c>
      <c r="D64" s="599" t="s">
        <v>793</v>
      </c>
      <c r="E64" s="600">
        <v>137.07</v>
      </c>
      <c r="F64" s="601" t="s">
        <v>794</v>
      </c>
    </row>
    <row r="65" spans="1:6">
      <c r="A65" s="599">
        <v>105278</v>
      </c>
      <c r="B65" s="599" t="s">
        <v>854</v>
      </c>
      <c r="C65" s="599" t="s">
        <v>123</v>
      </c>
      <c r="D65" s="599" t="s">
        <v>793</v>
      </c>
      <c r="E65" s="602">
        <v>17.02</v>
      </c>
      <c r="F65" s="601" t="s">
        <v>794</v>
      </c>
    </row>
    <row r="66" spans="1:6">
      <c r="A66" s="599">
        <v>105279</v>
      </c>
      <c r="B66" s="599" t="s">
        <v>855</v>
      </c>
      <c r="C66" s="599" t="s">
        <v>123</v>
      </c>
      <c r="D66" s="599" t="s">
        <v>793</v>
      </c>
      <c r="E66" s="600">
        <v>19.489999999999998</v>
      </c>
      <c r="F66" s="601" t="s">
        <v>794</v>
      </c>
    </row>
    <row r="67" spans="1:6">
      <c r="A67" s="599">
        <v>105280</v>
      </c>
      <c r="B67" s="599" t="s">
        <v>856</v>
      </c>
      <c r="C67" s="599" t="s">
        <v>123</v>
      </c>
      <c r="D67" s="599" t="s">
        <v>793</v>
      </c>
      <c r="E67" s="600">
        <v>25.48</v>
      </c>
      <c r="F67" s="601" t="s">
        <v>794</v>
      </c>
    </row>
    <row r="68" spans="1:6">
      <c r="A68" s="599">
        <v>105281</v>
      </c>
      <c r="B68" s="599" t="s">
        <v>857</v>
      </c>
      <c r="C68" s="599" t="s">
        <v>123</v>
      </c>
      <c r="D68" s="599" t="s">
        <v>793</v>
      </c>
      <c r="E68" s="600">
        <v>31.49</v>
      </c>
      <c r="F68" s="601" t="s">
        <v>794</v>
      </c>
    </row>
    <row r="69" spans="1:6">
      <c r="A69" s="599">
        <v>105282</v>
      </c>
      <c r="B69" s="599" t="s">
        <v>858</v>
      </c>
      <c r="C69" s="599" t="s">
        <v>123</v>
      </c>
      <c r="D69" s="599" t="s">
        <v>793</v>
      </c>
      <c r="E69" s="600">
        <v>10.94</v>
      </c>
      <c r="F69" s="601" t="s">
        <v>794</v>
      </c>
    </row>
    <row r="70" spans="1:6">
      <c r="A70" s="599">
        <v>105283</v>
      </c>
      <c r="B70" s="599" t="s">
        <v>859</v>
      </c>
      <c r="C70" s="599" t="s">
        <v>123</v>
      </c>
      <c r="D70" s="599" t="s">
        <v>793</v>
      </c>
      <c r="E70" s="600">
        <v>20.29</v>
      </c>
      <c r="F70" s="601" t="s">
        <v>794</v>
      </c>
    </row>
    <row r="71" spans="1:6">
      <c r="A71" s="599">
        <v>105284</v>
      </c>
      <c r="B71" s="599" t="s">
        <v>860</v>
      </c>
      <c r="C71" s="599" t="s">
        <v>123</v>
      </c>
      <c r="D71" s="599" t="s">
        <v>793</v>
      </c>
      <c r="E71" s="602">
        <v>37.85</v>
      </c>
      <c r="F71" s="601" t="s">
        <v>794</v>
      </c>
    </row>
    <row r="72" spans="1:6">
      <c r="A72" s="599">
        <v>105297</v>
      </c>
      <c r="B72" s="599" t="s">
        <v>861</v>
      </c>
      <c r="C72" s="599" t="s">
        <v>123</v>
      </c>
      <c r="D72" s="599" t="s">
        <v>793</v>
      </c>
      <c r="E72" s="600">
        <v>8.5</v>
      </c>
      <c r="F72" s="601" t="s">
        <v>794</v>
      </c>
    </row>
    <row r="73" spans="1:6">
      <c r="A73" s="599">
        <v>105298</v>
      </c>
      <c r="B73" s="599" t="s">
        <v>862</v>
      </c>
      <c r="C73" s="599" t="s">
        <v>123</v>
      </c>
      <c r="D73" s="599" t="s">
        <v>793</v>
      </c>
      <c r="E73" s="600">
        <v>14.51</v>
      </c>
      <c r="F73" s="601" t="s">
        <v>794</v>
      </c>
    </row>
    <row r="74" spans="1:6">
      <c r="A74" s="599">
        <v>105299</v>
      </c>
      <c r="B74" s="599" t="s">
        <v>863</v>
      </c>
      <c r="C74" s="599" t="s">
        <v>123</v>
      </c>
      <c r="D74" s="599" t="s">
        <v>793</v>
      </c>
      <c r="E74" s="600">
        <v>18.13</v>
      </c>
      <c r="F74" s="601" t="s">
        <v>794</v>
      </c>
    </row>
    <row r="75" spans="1:6">
      <c r="A75" s="599">
        <v>105300</v>
      </c>
      <c r="B75" s="599" t="s">
        <v>864</v>
      </c>
      <c r="C75" s="599" t="s">
        <v>123</v>
      </c>
      <c r="D75" s="599" t="s">
        <v>793</v>
      </c>
      <c r="E75" s="600">
        <v>21.9</v>
      </c>
      <c r="F75" s="601" t="s">
        <v>794</v>
      </c>
    </row>
    <row r="76" spans="1:6">
      <c r="A76" s="599">
        <v>105301</v>
      </c>
      <c r="B76" s="599" t="s">
        <v>865</v>
      </c>
      <c r="C76" s="599" t="s">
        <v>123</v>
      </c>
      <c r="D76" s="599" t="s">
        <v>793</v>
      </c>
      <c r="E76" s="600">
        <v>25.66</v>
      </c>
      <c r="F76" s="601" t="s">
        <v>794</v>
      </c>
    </row>
    <row r="77" spans="1:6">
      <c r="A77" s="599">
        <v>105302</v>
      </c>
      <c r="B77" s="599" t="s">
        <v>866</v>
      </c>
      <c r="C77" s="599" t="s">
        <v>123</v>
      </c>
      <c r="D77" s="599" t="s">
        <v>793</v>
      </c>
      <c r="E77" s="600">
        <v>29.41</v>
      </c>
      <c r="F77" s="601" t="s">
        <v>794</v>
      </c>
    </row>
    <row r="78" spans="1:6">
      <c r="A78" s="599">
        <v>105303</v>
      </c>
      <c r="B78" s="599" t="s">
        <v>867</v>
      </c>
      <c r="C78" s="599" t="s">
        <v>123</v>
      </c>
      <c r="D78" s="599" t="s">
        <v>793</v>
      </c>
      <c r="E78" s="600">
        <v>33.159999999999997</v>
      </c>
      <c r="F78" s="601" t="s">
        <v>794</v>
      </c>
    </row>
    <row r="79" spans="1:6">
      <c r="A79" s="599">
        <v>105304</v>
      </c>
      <c r="B79" s="599" t="s">
        <v>868</v>
      </c>
      <c r="C79" s="599" t="s">
        <v>123</v>
      </c>
      <c r="D79" s="599" t="s">
        <v>793</v>
      </c>
      <c r="E79" s="602">
        <v>37.07</v>
      </c>
      <c r="F79" s="601" t="s">
        <v>794</v>
      </c>
    </row>
    <row r="80" spans="1:6">
      <c r="A80" s="599">
        <v>105305</v>
      </c>
      <c r="B80" s="599" t="s">
        <v>869</v>
      </c>
      <c r="C80" s="599" t="s">
        <v>123</v>
      </c>
      <c r="D80" s="599" t="s">
        <v>793</v>
      </c>
      <c r="E80" s="600">
        <v>47.79</v>
      </c>
      <c r="F80" s="601" t="s">
        <v>794</v>
      </c>
    </row>
    <row r="81" spans="1:6">
      <c r="A81" s="599">
        <v>105306</v>
      </c>
      <c r="B81" s="599" t="s">
        <v>870</v>
      </c>
      <c r="C81" s="599" t="s">
        <v>123</v>
      </c>
      <c r="D81" s="599" t="s">
        <v>793</v>
      </c>
      <c r="E81" s="602">
        <v>56.61</v>
      </c>
      <c r="F81" s="601" t="s">
        <v>794</v>
      </c>
    </row>
    <row r="82" spans="1:6">
      <c r="A82" s="599">
        <v>105307</v>
      </c>
      <c r="B82" s="599" t="s">
        <v>871</v>
      </c>
      <c r="C82" s="599" t="s">
        <v>123</v>
      </c>
      <c r="D82" s="599" t="s">
        <v>793</v>
      </c>
      <c r="E82" s="600">
        <v>64.569999999999993</v>
      </c>
      <c r="F82" s="601" t="s">
        <v>794</v>
      </c>
    </row>
    <row r="83" spans="1:6">
      <c r="A83" s="599">
        <v>105317</v>
      </c>
      <c r="B83" s="599" t="s">
        <v>872</v>
      </c>
      <c r="C83" s="599" t="s">
        <v>123</v>
      </c>
      <c r="D83" s="599" t="s">
        <v>793</v>
      </c>
      <c r="E83" s="602">
        <v>17.98</v>
      </c>
      <c r="F83" s="601" t="s">
        <v>794</v>
      </c>
    </row>
    <row r="84" spans="1:6">
      <c r="A84" s="599">
        <v>105318</v>
      </c>
      <c r="B84" s="599" t="s">
        <v>873</v>
      </c>
      <c r="C84" s="599" t="s">
        <v>123</v>
      </c>
      <c r="D84" s="599" t="s">
        <v>793</v>
      </c>
      <c r="E84" s="600">
        <v>20.63</v>
      </c>
      <c r="F84" s="601" t="s">
        <v>794</v>
      </c>
    </row>
    <row r="85" spans="1:6">
      <c r="A85" s="599">
        <v>105319</v>
      </c>
      <c r="B85" s="599" t="s">
        <v>874</v>
      </c>
      <c r="C85" s="599" t="s">
        <v>123</v>
      </c>
      <c r="D85" s="599" t="s">
        <v>793</v>
      </c>
      <c r="E85" s="600">
        <v>25.28</v>
      </c>
      <c r="F85" s="601" t="s">
        <v>794</v>
      </c>
    </row>
    <row r="86" spans="1:6">
      <c r="A86" s="599">
        <v>105320</v>
      </c>
      <c r="B86" s="599" t="s">
        <v>875</v>
      </c>
      <c r="C86" s="599" t="s">
        <v>123</v>
      </c>
      <c r="D86" s="599" t="s">
        <v>793</v>
      </c>
      <c r="E86" s="600">
        <v>30.66</v>
      </c>
      <c r="F86" s="601" t="s">
        <v>794</v>
      </c>
    </row>
    <row r="87" spans="1:6">
      <c r="A87" s="599">
        <v>105321</v>
      </c>
      <c r="B87" s="599" t="s">
        <v>876</v>
      </c>
      <c r="C87" s="599" t="s">
        <v>123</v>
      </c>
      <c r="D87" s="599" t="s">
        <v>793</v>
      </c>
      <c r="E87" s="600">
        <v>35.99</v>
      </c>
      <c r="F87" s="601" t="s">
        <v>794</v>
      </c>
    </row>
    <row r="88" spans="1:6">
      <c r="A88" s="599">
        <v>105322</v>
      </c>
      <c r="B88" s="599" t="s">
        <v>877</v>
      </c>
      <c r="C88" s="599" t="s">
        <v>123</v>
      </c>
      <c r="D88" s="599" t="s">
        <v>793</v>
      </c>
      <c r="E88" s="600">
        <v>41.3</v>
      </c>
      <c r="F88" s="601" t="s">
        <v>794</v>
      </c>
    </row>
    <row r="89" spans="1:6">
      <c r="A89" s="599">
        <v>105323</v>
      </c>
      <c r="B89" s="599" t="s">
        <v>878</v>
      </c>
      <c r="C89" s="599" t="s">
        <v>123</v>
      </c>
      <c r="D89" s="599" t="s">
        <v>793</v>
      </c>
      <c r="E89" s="600">
        <v>46.62</v>
      </c>
      <c r="F89" s="601" t="s">
        <v>794</v>
      </c>
    </row>
    <row r="90" spans="1:6">
      <c r="A90" s="599">
        <v>105324</v>
      </c>
      <c r="B90" s="599" t="s">
        <v>879</v>
      </c>
      <c r="C90" s="599" t="s">
        <v>123</v>
      </c>
      <c r="D90" s="599" t="s">
        <v>793</v>
      </c>
      <c r="E90" s="600">
        <v>52.25</v>
      </c>
      <c r="F90" s="601" t="s">
        <v>794</v>
      </c>
    </row>
    <row r="91" spans="1:6">
      <c r="A91" s="599">
        <v>105325</v>
      </c>
      <c r="B91" s="599" t="s">
        <v>880</v>
      </c>
      <c r="C91" s="599" t="s">
        <v>123</v>
      </c>
      <c r="D91" s="599" t="s">
        <v>793</v>
      </c>
      <c r="E91" s="600">
        <v>66.86</v>
      </c>
      <c r="F91" s="601" t="s">
        <v>794</v>
      </c>
    </row>
    <row r="92" spans="1:6">
      <c r="A92" s="599">
        <v>105326</v>
      </c>
      <c r="B92" s="599" t="s">
        <v>881</v>
      </c>
      <c r="C92" s="599" t="s">
        <v>123</v>
      </c>
      <c r="D92" s="599" t="s">
        <v>793</v>
      </c>
      <c r="E92" s="600">
        <v>79.47</v>
      </c>
      <c r="F92" s="601" t="s">
        <v>794</v>
      </c>
    </row>
    <row r="93" spans="1:6">
      <c r="A93" s="599">
        <v>105340</v>
      </c>
      <c r="B93" s="599" t="s">
        <v>882</v>
      </c>
      <c r="C93" s="599" t="s">
        <v>123</v>
      </c>
      <c r="D93" s="599" t="s">
        <v>793</v>
      </c>
      <c r="E93" s="602">
        <v>72.84</v>
      </c>
      <c r="F93" s="601" t="s">
        <v>794</v>
      </c>
    </row>
    <row r="94" spans="1:6">
      <c r="A94" s="599">
        <v>105341</v>
      </c>
      <c r="B94" s="599" t="s">
        <v>883</v>
      </c>
      <c r="C94" s="599" t="s">
        <v>123</v>
      </c>
      <c r="D94" s="599" t="s">
        <v>793</v>
      </c>
      <c r="E94" s="602">
        <v>90.03</v>
      </c>
      <c r="F94" s="601" t="s">
        <v>794</v>
      </c>
    </row>
    <row r="95" spans="1:6">
      <c r="A95" s="599">
        <v>105342</v>
      </c>
      <c r="B95" s="599" t="s">
        <v>884</v>
      </c>
      <c r="C95" s="599" t="s">
        <v>123</v>
      </c>
      <c r="D95" s="599" t="s">
        <v>793</v>
      </c>
      <c r="E95" s="602">
        <v>110.64</v>
      </c>
      <c r="F95" s="601" t="s">
        <v>794</v>
      </c>
    </row>
    <row r="96" spans="1:6">
      <c r="A96" s="599">
        <v>105343</v>
      </c>
      <c r="B96" s="599" t="s">
        <v>885</v>
      </c>
      <c r="C96" s="599" t="s">
        <v>123</v>
      </c>
      <c r="D96" s="599" t="s">
        <v>793</v>
      </c>
      <c r="E96" s="602">
        <v>13.2</v>
      </c>
      <c r="F96" s="601" t="s">
        <v>794</v>
      </c>
    </row>
    <row r="97" spans="1:6">
      <c r="A97" s="599">
        <v>105344</v>
      </c>
      <c r="B97" s="599" t="s">
        <v>886</v>
      </c>
      <c r="C97" s="599" t="s">
        <v>123</v>
      </c>
      <c r="D97" s="599" t="s">
        <v>793</v>
      </c>
      <c r="E97" s="602">
        <v>90.3</v>
      </c>
      <c r="F97" s="601" t="s">
        <v>794</v>
      </c>
    </row>
    <row r="98" spans="1:6">
      <c r="A98" s="599">
        <v>105345</v>
      </c>
      <c r="B98" s="599" t="s">
        <v>887</v>
      </c>
      <c r="C98" s="599" t="s">
        <v>123</v>
      </c>
      <c r="D98" s="599" t="s">
        <v>793</v>
      </c>
      <c r="E98" s="602">
        <v>113.77</v>
      </c>
      <c r="F98" s="601" t="s">
        <v>794</v>
      </c>
    </row>
    <row r="99" spans="1:6">
      <c r="A99" s="599">
        <v>105346</v>
      </c>
      <c r="B99" s="599" t="s">
        <v>888</v>
      </c>
      <c r="C99" s="599" t="s">
        <v>123</v>
      </c>
      <c r="D99" s="599" t="s">
        <v>793</v>
      </c>
      <c r="E99" s="600">
        <v>126.02</v>
      </c>
      <c r="F99" s="601" t="s">
        <v>794</v>
      </c>
    </row>
    <row r="100" spans="1:6">
      <c r="A100" s="599">
        <v>105347</v>
      </c>
      <c r="B100" s="599" t="s">
        <v>889</v>
      </c>
      <c r="C100" s="599" t="s">
        <v>123</v>
      </c>
      <c r="D100" s="599" t="s">
        <v>793</v>
      </c>
      <c r="E100" s="600">
        <v>157.12</v>
      </c>
      <c r="F100" s="601" t="s">
        <v>794</v>
      </c>
    </row>
    <row r="101" spans="1:6">
      <c r="A101" s="599">
        <v>105348</v>
      </c>
      <c r="B101" s="599" t="s">
        <v>890</v>
      </c>
      <c r="C101" s="599" t="s">
        <v>123</v>
      </c>
      <c r="D101" s="599" t="s">
        <v>793</v>
      </c>
      <c r="E101" s="600">
        <v>44.19</v>
      </c>
      <c r="F101" s="601" t="s">
        <v>794</v>
      </c>
    </row>
    <row r="102" spans="1:6">
      <c r="A102" s="599">
        <v>105349</v>
      </c>
      <c r="B102" s="599" t="s">
        <v>891</v>
      </c>
      <c r="C102" s="599" t="s">
        <v>123</v>
      </c>
      <c r="D102" s="599" t="s">
        <v>793</v>
      </c>
      <c r="E102" s="600">
        <v>50.5</v>
      </c>
      <c r="F102" s="601" t="s">
        <v>794</v>
      </c>
    </row>
    <row r="103" spans="1:6">
      <c r="A103" s="599">
        <v>105350</v>
      </c>
      <c r="B103" s="599" t="s">
        <v>892</v>
      </c>
      <c r="C103" s="599" t="s">
        <v>123</v>
      </c>
      <c r="D103" s="599" t="s">
        <v>793</v>
      </c>
      <c r="E103" s="600">
        <v>56.82</v>
      </c>
      <c r="F103" s="601" t="s">
        <v>794</v>
      </c>
    </row>
    <row r="104" spans="1:6">
      <c r="A104" s="599">
        <v>105351</v>
      </c>
      <c r="B104" s="599" t="s">
        <v>893</v>
      </c>
      <c r="C104" s="599" t="s">
        <v>123</v>
      </c>
      <c r="D104" s="599" t="s">
        <v>793</v>
      </c>
      <c r="E104" s="600">
        <v>63.44</v>
      </c>
      <c r="F104" s="601" t="s">
        <v>794</v>
      </c>
    </row>
    <row r="105" spans="1:6">
      <c r="A105" s="599">
        <v>105352</v>
      </c>
      <c r="B105" s="599" t="s">
        <v>894</v>
      </c>
      <c r="C105" s="599" t="s">
        <v>123</v>
      </c>
      <c r="D105" s="599" t="s">
        <v>793</v>
      </c>
      <c r="E105" s="600">
        <v>83.49</v>
      </c>
      <c r="F105" s="601" t="s">
        <v>794</v>
      </c>
    </row>
    <row r="106" spans="1:6">
      <c r="A106" s="599">
        <v>105353</v>
      </c>
      <c r="B106" s="599" t="s">
        <v>895</v>
      </c>
      <c r="C106" s="599" t="s">
        <v>123</v>
      </c>
      <c r="D106" s="599" t="s">
        <v>793</v>
      </c>
      <c r="E106" s="600">
        <v>98.75</v>
      </c>
      <c r="F106" s="601" t="s">
        <v>794</v>
      </c>
    </row>
    <row r="107" spans="1:6">
      <c r="A107" s="599">
        <v>105354</v>
      </c>
      <c r="B107" s="599" t="s">
        <v>896</v>
      </c>
      <c r="C107" s="599" t="s">
        <v>123</v>
      </c>
      <c r="D107" s="599" t="s">
        <v>793</v>
      </c>
      <c r="E107" s="602">
        <v>112.25</v>
      </c>
      <c r="F107" s="601" t="s">
        <v>794</v>
      </c>
    </row>
    <row r="108" spans="1:6">
      <c r="A108" s="599">
        <v>105355</v>
      </c>
      <c r="B108" s="599" t="s">
        <v>897</v>
      </c>
      <c r="C108" s="599" t="s">
        <v>123</v>
      </c>
      <c r="D108" s="599" t="s">
        <v>793</v>
      </c>
      <c r="E108" s="602">
        <v>126.41</v>
      </c>
      <c r="F108" s="601" t="s">
        <v>794</v>
      </c>
    </row>
    <row r="109" spans="1:6">
      <c r="A109" s="599">
        <v>105356</v>
      </c>
      <c r="B109" s="599" t="s">
        <v>898</v>
      </c>
      <c r="C109" s="599" t="s">
        <v>123</v>
      </c>
      <c r="D109" s="599" t="s">
        <v>793</v>
      </c>
      <c r="E109" s="602">
        <v>141.04</v>
      </c>
      <c r="F109" s="601" t="s">
        <v>794</v>
      </c>
    </row>
    <row r="110" spans="1:6">
      <c r="A110" s="599">
        <v>105357</v>
      </c>
      <c r="B110" s="599" t="s">
        <v>899</v>
      </c>
      <c r="C110" s="599" t="s">
        <v>123</v>
      </c>
      <c r="D110" s="599" t="s">
        <v>793</v>
      </c>
      <c r="E110" s="602">
        <v>155.94999999999999</v>
      </c>
      <c r="F110" s="601" t="s">
        <v>794</v>
      </c>
    </row>
    <row r="111" spans="1:6">
      <c r="A111" s="599">
        <v>105358</v>
      </c>
      <c r="B111" s="599" t="s">
        <v>900</v>
      </c>
      <c r="C111" s="599" t="s">
        <v>123</v>
      </c>
      <c r="D111" s="599" t="s">
        <v>793</v>
      </c>
      <c r="E111" s="602">
        <v>192.38</v>
      </c>
      <c r="F111" s="601" t="s">
        <v>794</v>
      </c>
    </row>
    <row r="112" spans="1:6">
      <c r="A112" s="599">
        <v>105369</v>
      </c>
      <c r="B112" s="599" t="s">
        <v>901</v>
      </c>
      <c r="C112" s="599" t="s">
        <v>123</v>
      </c>
      <c r="D112" s="599" t="s">
        <v>793</v>
      </c>
      <c r="E112" s="602">
        <v>70.900000000000006</v>
      </c>
      <c r="F112" s="601" t="s">
        <v>794</v>
      </c>
    </row>
    <row r="113" spans="1:6">
      <c r="A113" s="599">
        <v>105377</v>
      </c>
      <c r="B113" s="599" t="s">
        <v>902</v>
      </c>
      <c r="C113" s="599" t="s">
        <v>123</v>
      </c>
      <c r="D113" s="599" t="s">
        <v>793</v>
      </c>
      <c r="E113" s="602">
        <v>44.47</v>
      </c>
      <c r="F113" s="601" t="s">
        <v>794</v>
      </c>
    </row>
    <row r="114" spans="1:6">
      <c r="A114" s="599">
        <v>105378</v>
      </c>
      <c r="B114" s="599" t="s">
        <v>903</v>
      </c>
      <c r="C114" s="599" t="s">
        <v>123</v>
      </c>
      <c r="D114" s="599" t="s">
        <v>793</v>
      </c>
      <c r="E114" s="600">
        <v>9.74</v>
      </c>
      <c r="F114" s="601" t="s">
        <v>794</v>
      </c>
    </row>
    <row r="115" spans="1:6">
      <c r="A115" s="599">
        <v>105379</v>
      </c>
      <c r="B115" s="599" t="s">
        <v>904</v>
      </c>
      <c r="C115" s="599" t="s">
        <v>123</v>
      </c>
      <c r="D115" s="599" t="s">
        <v>793</v>
      </c>
      <c r="E115" s="602">
        <v>12.73</v>
      </c>
      <c r="F115" s="601" t="s">
        <v>794</v>
      </c>
    </row>
    <row r="116" spans="1:6">
      <c r="A116" s="599">
        <v>105380</v>
      </c>
      <c r="B116" s="599" t="s">
        <v>905</v>
      </c>
      <c r="C116" s="599" t="s">
        <v>123</v>
      </c>
      <c r="D116" s="599" t="s">
        <v>793</v>
      </c>
      <c r="E116" s="602">
        <v>77.959999999999994</v>
      </c>
      <c r="F116" s="601" t="s">
        <v>794</v>
      </c>
    </row>
    <row r="117" spans="1:6">
      <c r="A117" s="599">
        <v>105388</v>
      </c>
      <c r="B117" s="599" t="s">
        <v>906</v>
      </c>
      <c r="C117" s="599" t="s">
        <v>123</v>
      </c>
      <c r="D117" s="599" t="s">
        <v>793</v>
      </c>
      <c r="E117" s="602">
        <v>10.130000000000001</v>
      </c>
      <c r="F117" s="601" t="s">
        <v>794</v>
      </c>
    </row>
    <row r="118" spans="1:6">
      <c r="A118" s="599">
        <v>105389</v>
      </c>
      <c r="B118" s="599" t="s">
        <v>907</v>
      </c>
      <c r="C118" s="599" t="s">
        <v>123</v>
      </c>
      <c r="D118" s="599" t="s">
        <v>793</v>
      </c>
      <c r="E118" s="602">
        <v>12.62</v>
      </c>
      <c r="F118" s="601" t="s">
        <v>794</v>
      </c>
    </row>
    <row r="119" spans="1:6">
      <c r="A119" s="599">
        <v>105390</v>
      </c>
      <c r="B119" s="599" t="s">
        <v>908</v>
      </c>
      <c r="C119" s="599" t="s">
        <v>123</v>
      </c>
      <c r="D119" s="599" t="s">
        <v>793</v>
      </c>
      <c r="E119" s="600">
        <v>81.36</v>
      </c>
      <c r="F119" s="601" t="s">
        <v>794</v>
      </c>
    </row>
    <row r="120" spans="1:6">
      <c r="A120" s="599">
        <v>105391</v>
      </c>
      <c r="B120" s="599" t="s">
        <v>909</v>
      </c>
      <c r="C120" s="599" t="s">
        <v>123</v>
      </c>
      <c r="D120" s="599" t="s">
        <v>793</v>
      </c>
      <c r="E120" s="602">
        <v>101.8</v>
      </c>
      <c r="F120" s="601" t="s">
        <v>794</v>
      </c>
    </row>
    <row r="121" spans="1:6">
      <c r="A121" s="599">
        <v>105392</v>
      </c>
      <c r="B121" s="599" t="s">
        <v>910</v>
      </c>
      <c r="C121" s="599" t="s">
        <v>123</v>
      </c>
      <c r="D121" s="599" t="s">
        <v>793</v>
      </c>
      <c r="E121" s="602">
        <v>15.73</v>
      </c>
      <c r="F121" s="601" t="s">
        <v>794</v>
      </c>
    </row>
    <row r="122" spans="1:6">
      <c r="A122" s="599">
        <v>105393</v>
      </c>
      <c r="B122" s="599" t="s">
        <v>911</v>
      </c>
      <c r="C122" s="599" t="s">
        <v>123</v>
      </c>
      <c r="D122" s="599" t="s">
        <v>793</v>
      </c>
      <c r="E122" s="602">
        <v>18.920000000000002</v>
      </c>
      <c r="F122" s="601" t="s">
        <v>794</v>
      </c>
    </row>
    <row r="123" spans="1:6">
      <c r="A123" s="599">
        <v>105394</v>
      </c>
      <c r="B123" s="599" t="s">
        <v>912</v>
      </c>
      <c r="C123" s="599" t="s">
        <v>123</v>
      </c>
      <c r="D123" s="599" t="s">
        <v>793</v>
      </c>
      <c r="E123" s="602">
        <v>22.08</v>
      </c>
      <c r="F123" s="601" t="s">
        <v>794</v>
      </c>
    </row>
    <row r="124" spans="1:6">
      <c r="A124" s="599">
        <v>105395</v>
      </c>
      <c r="B124" s="599" t="s">
        <v>913</v>
      </c>
      <c r="C124" s="599" t="s">
        <v>123</v>
      </c>
      <c r="D124" s="599" t="s">
        <v>793</v>
      </c>
      <c r="E124" s="602">
        <v>25.23</v>
      </c>
      <c r="F124" s="601" t="s">
        <v>794</v>
      </c>
    </row>
    <row r="125" spans="1:6">
      <c r="A125" s="599">
        <v>105396</v>
      </c>
      <c r="B125" s="599" t="s">
        <v>914</v>
      </c>
      <c r="C125" s="599" t="s">
        <v>123</v>
      </c>
      <c r="D125" s="599" t="s">
        <v>793</v>
      </c>
      <c r="E125" s="602">
        <v>28.4</v>
      </c>
      <c r="F125" s="601" t="s">
        <v>794</v>
      </c>
    </row>
    <row r="126" spans="1:6">
      <c r="A126" s="599">
        <v>105397</v>
      </c>
      <c r="B126" s="599" t="s">
        <v>915</v>
      </c>
      <c r="C126" s="599" t="s">
        <v>123</v>
      </c>
      <c r="D126" s="599" t="s">
        <v>793</v>
      </c>
      <c r="E126" s="602">
        <v>31.71</v>
      </c>
      <c r="F126" s="601" t="s">
        <v>794</v>
      </c>
    </row>
    <row r="127" spans="1:6">
      <c r="A127" s="599">
        <v>105398</v>
      </c>
      <c r="B127" s="599" t="s">
        <v>916</v>
      </c>
      <c r="C127" s="599" t="s">
        <v>123</v>
      </c>
      <c r="D127" s="599" t="s">
        <v>793</v>
      </c>
      <c r="E127" s="602">
        <v>41.73</v>
      </c>
      <c r="F127" s="601" t="s">
        <v>794</v>
      </c>
    </row>
    <row r="128" spans="1:6">
      <c r="A128" s="599">
        <v>105399</v>
      </c>
      <c r="B128" s="599" t="s">
        <v>917</v>
      </c>
      <c r="C128" s="599" t="s">
        <v>123</v>
      </c>
      <c r="D128" s="599" t="s">
        <v>793</v>
      </c>
      <c r="E128" s="602">
        <v>49.36</v>
      </c>
      <c r="F128" s="601" t="s">
        <v>794</v>
      </c>
    </row>
    <row r="129" spans="1:6">
      <c r="A129" s="599">
        <v>105400</v>
      </c>
      <c r="B129" s="599" t="s">
        <v>918</v>
      </c>
      <c r="C129" s="599" t="s">
        <v>123</v>
      </c>
      <c r="D129" s="599" t="s">
        <v>793</v>
      </c>
      <c r="E129" s="602">
        <v>56.13</v>
      </c>
      <c r="F129" s="601" t="s">
        <v>794</v>
      </c>
    </row>
    <row r="130" spans="1:6">
      <c r="A130" s="599">
        <v>105401</v>
      </c>
      <c r="B130" s="599" t="s">
        <v>919</v>
      </c>
      <c r="C130" s="599" t="s">
        <v>123</v>
      </c>
      <c r="D130" s="599" t="s">
        <v>793</v>
      </c>
      <c r="E130" s="602">
        <v>63.2</v>
      </c>
      <c r="F130" s="601" t="s">
        <v>794</v>
      </c>
    </row>
    <row r="131" spans="1:6">
      <c r="A131" s="599">
        <v>105402</v>
      </c>
      <c r="B131" s="599" t="s">
        <v>920</v>
      </c>
      <c r="C131" s="599" t="s">
        <v>123</v>
      </c>
      <c r="D131" s="599" t="s">
        <v>793</v>
      </c>
      <c r="E131" s="602">
        <v>70.52</v>
      </c>
      <c r="F131" s="601" t="s">
        <v>794</v>
      </c>
    </row>
    <row r="132" spans="1:6">
      <c r="A132" s="599">
        <v>97173</v>
      </c>
      <c r="B132" s="599" t="s">
        <v>921</v>
      </c>
      <c r="C132" s="599" t="s">
        <v>67</v>
      </c>
      <c r="D132" s="599" t="s">
        <v>793</v>
      </c>
      <c r="E132" s="602">
        <v>35.75</v>
      </c>
      <c r="F132" s="601" t="s">
        <v>794</v>
      </c>
    </row>
    <row r="133" spans="1:6">
      <c r="A133" s="599">
        <v>97174</v>
      </c>
      <c r="B133" s="599" t="s">
        <v>922</v>
      </c>
      <c r="C133" s="599" t="s">
        <v>67</v>
      </c>
      <c r="D133" s="599" t="s">
        <v>793</v>
      </c>
      <c r="E133" s="602">
        <v>42.33</v>
      </c>
      <c r="F133" s="601" t="s">
        <v>794</v>
      </c>
    </row>
    <row r="134" spans="1:6">
      <c r="A134" s="599">
        <v>97175</v>
      </c>
      <c r="B134" s="599" t="s">
        <v>923</v>
      </c>
      <c r="C134" s="599" t="s">
        <v>67</v>
      </c>
      <c r="D134" s="599" t="s">
        <v>793</v>
      </c>
      <c r="E134" s="602">
        <v>48.92</v>
      </c>
      <c r="F134" s="601" t="s">
        <v>794</v>
      </c>
    </row>
    <row r="135" spans="1:6">
      <c r="A135" s="599">
        <v>97176</v>
      </c>
      <c r="B135" s="599" t="s">
        <v>924</v>
      </c>
      <c r="C135" s="599" t="s">
        <v>67</v>
      </c>
      <c r="D135" s="599" t="s">
        <v>793</v>
      </c>
      <c r="E135" s="602">
        <v>55.51</v>
      </c>
      <c r="F135" s="601" t="s">
        <v>794</v>
      </c>
    </row>
    <row r="136" spans="1:6">
      <c r="A136" s="599">
        <v>97177</v>
      </c>
      <c r="B136" s="599" t="s">
        <v>925</v>
      </c>
      <c r="C136" s="599" t="s">
        <v>67</v>
      </c>
      <c r="D136" s="599" t="s">
        <v>793</v>
      </c>
      <c r="E136" s="602">
        <v>62.13</v>
      </c>
      <c r="F136" s="601" t="s">
        <v>794</v>
      </c>
    </row>
    <row r="137" spans="1:6">
      <c r="A137" s="599">
        <v>97178</v>
      </c>
      <c r="B137" s="599" t="s">
        <v>926</v>
      </c>
      <c r="C137" s="599" t="s">
        <v>67</v>
      </c>
      <c r="D137" s="599" t="s">
        <v>793</v>
      </c>
      <c r="E137" s="602">
        <v>75.319999999999993</v>
      </c>
      <c r="F137" s="601" t="s">
        <v>794</v>
      </c>
    </row>
    <row r="138" spans="1:6">
      <c r="A138" s="599">
        <v>97179</v>
      </c>
      <c r="B138" s="599" t="s">
        <v>927</v>
      </c>
      <c r="C138" s="599" t="s">
        <v>67</v>
      </c>
      <c r="D138" s="599" t="s">
        <v>793</v>
      </c>
      <c r="E138" s="602">
        <v>88.52</v>
      </c>
      <c r="F138" s="601" t="s">
        <v>794</v>
      </c>
    </row>
    <row r="139" spans="1:6">
      <c r="A139" s="599">
        <v>97180</v>
      </c>
      <c r="B139" s="599" t="s">
        <v>928</v>
      </c>
      <c r="C139" s="599" t="s">
        <v>67</v>
      </c>
      <c r="D139" s="599" t="s">
        <v>793</v>
      </c>
      <c r="E139" s="602">
        <v>101.72</v>
      </c>
      <c r="F139" s="601" t="s">
        <v>794</v>
      </c>
    </row>
    <row r="140" spans="1:6">
      <c r="A140" s="599">
        <v>97181</v>
      </c>
      <c r="B140" s="599" t="s">
        <v>929</v>
      </c>
      <c r="C140" s="599" t="s">
        <v>67</v>
      </c>
      <c r="D140" s="599" t="s">
        <v>793</v>
      </c>
      <c r="E140" s="602">
        <v>114.92</v>
      </c>
      <c r="F140" s="601" t="s">
        <v>794</v>
      </c>
    </row>
    <row r="141" spans="1:6">
      <c r="A141" s="599">
        <v>97182</v>
      </c>
      <c r="B141" s="599" t="s">
        <v>930</v>
      </c>
      <c r="C141" s="599" t="s">
        <v>67</v>
      </c>
      <c r="D141" s="599" t="s">
        <v>793</v>
      </c>
      <c r="E141" s="602">
        <v>132.44</v>
      </c>
      <c r="F141" s="601" t="s">
        <v>794</v>
      </c>
    </row>
    <row r="142" spans="1:6">
      <c r="A142" s="599">
        <v>97183</v>
      </c>
      <c r="B142" s="599" t="s">
        <v>931</v>
      </c>
      <c r="C142" s="599" t="s">
        <v>67</v>
      </c>
      <c r="D142" s="599" t="s">
        <v>793</v>
      </c>
      <c r="E142" s="602">
        <v>31.84</v>
      </c>
      <c r="F142" s="601" t="s">
        <v>794</v>
      </c>
    </row>
    <row r="143" spans="1:6">
      <c r="A143" s="599">
        <v>97184</v>
      </c>
      <c r="B143" s="599" t="s">
        <v>932</v>
      </c>
      <c r="C143" s="599" t="s">
        <v>67</v>
      </c>
      <c r="D143" s="599" t="s">
        <v>793</v>
      </c>
      <c r="E143" s="602">
        <v>37.78</v>
      </c>
      <c r="F143" s="601" t="s">
        <v>794</v>
      </c>
    </row>
    <row r="144" spans="1:6">
      <c r="A144" s="599">
        <v>97185</v>
      </c>
      <c r="B144" s="599" t="s">
        <v>933</v>
      </c>
      <c r="C144" s="599" t="s">
        <v>67</v>
      </c>
      <c r="D144" s="599" t="s">
        <v>793</v>
      </c>
      <c r="E144" s="600">
        <v>43.73</v>
      </c>
      <c r="F144" s="601" t="s">
        <v>794</v>
      </c>
    </row>
    <row r="145" spans="1:6">
      <c r="A145" s="599">
        <v>97186</v>
      </c>
      <c r="B145" s="599" t="s">
        <v>934</v>
      </c>
      <c r="C145" s="599" t="s">
        <v>67</v>
      </c>
      <c r="D145" s="599" t="s">
        <v>793</v>
      </c>
      <c r="E145" s="600">
        <v>49.68</v>
      </c>
      <c r="F145" s="601" t="s">
        <v>794</v>
      </c>
    </row>
    <row r="146" spans="1:6">
      <c r="A146" s="599">
        <v>97187</v>
      </c>
      <c r="B146" s="599" t="s">
        <v>935</v>
      </c>
      <c r="C146" s="599" t="s">
        <v>67</v>
      </c>
      <c r="D146" s="599" t="s">
        <v>793</v>
      </c>
      <c r="E146" s="600">
        <v>55.63</v>
      </c>
      <c r="F146" s="601" t="s">
        <v>794</v>
      </c>
    </row>
    <row r="147" spans="1:6">
      <c r="A147" s="599">
        <v>97188</v>
      </c>
      <c r="B147" s="599" t="s">
        <v>936</v>
      </c>
      <c r="C147" s="599" t="s">
        <v>67</v>
      </c>
      <c r="D147" s="599" t="s">
        <v>793</v>
      </c>
      <c r="E147" s="602">
        <v>67.540000000000006</v>
      </c>
      <c r="F147" s="601" t="s">
        <v>794</v>
      </c>
    </row>
    <row r="148" spans="1:6">
      <c r="A148" s="599">
        <v>97189</v>
      </c>
      <c r="B148" s="599" t="s">
        <v>937</v>
      </c>
      <c r="C148" s="599" t="s">
        <v>67</v>
      </c>
      <c r="D148" s="599" t="s">
        <v>793</v>
      </c>
      <c r="E148" s="602">
        <v>79.44</v>
      </c>
      <c r="F148" s="601" t="s">
        <v>794</v>
      </c>
    </row>
    <row r="149" spans="1:6">
      <c r="A149" s="599">
        <v>97190</v>
      </c>
      <c r="B149" s="599" t="s">
        <v>938</v>
      </c>
      <c r="C149" s="599" t="s">
        <v>67</v>
      </c>
      <c r="D149" s="599" t="s">
        <v>793</v>
      </c>
      <c r="E149" s="602">
        <v>91.34</v>
      </c>
      <c r="F149" s="601" t="s">
        <v>794</v>
      </c>
    </row>
    <row r="150" spans="1:6">
      <c r="A150" s="599">
        <v>97191</v>
      </c>
      <c r="B150" s="599" t="s">
        <v>939</v>
      </c>
      <c r="C150" s="599" t="s">
        <v>67</v>
      </c>
      <c r="D150" s="599" t="s">
        <v>793</v>
      </c>
      <c r="E150" s="600">
        <v>103.24</v>
      </c>
      <c r="F150" s="601" t="s">
        <v>794</v>
      </c>
    </row>
    <row r="151" spans="1:6">
      <c r="A151" s="599">
        <v>97192</v>
      </c>
      <c r="B151" s="599" t="s">
        <v>940</v>
      </c>
      <c r="C151" s="599" t="s">
        <v>67</v>
      </c>
      <c r="D151" s="599" t="s">
        <v>793</v>
      </c>
      <c r="E151" s="600">
        <v>118.46</v>
      </c>
      <c r="F151" s="601" t="s">
        <v>794</v>
      </c>
    </row>
    <row r="152" spans="1:6">
      <c r="A152" s="599">
        <v>90694</v>
      </c>
      <c r="B152" s="599" t="s">
        <v>941</v>
      </c>
      <c r="C152" s="599" t="s">
        <v>67</v>
      </c>
      <c r="D152" s="599" t="s">
        <v>942</v>
      </c>
      <c r="E152" s="600">
        <v>45.06</v>
      </c>
      <c r="F152" s="601" t="s">
        <v>794</v>
      </c>
    </row>
    <row r="153" spans="1:6">
      <c r="A153" s="599">
        <v>90695</v>
      </c>
      <c r="B153" s="599" t="s">
        <v>943</v>
      </c>
      <c r="C153" s="599" t="s">
        <v>67</v>
      </c>
      <c r="D153" s="599" t="s">
        <v>942</v>
      </c>
      <c r="E153" s="600">
        <v>86.37</v>
      </c>
      <c r="F153" s="601" t="s">
        <v>794</v>
      </c>
    </row>
    <row r="154" spans="1:6">
      <c r="A154" s="599">
        <v>90696</v>
      </c>
      <c r="B154" s="599" t="s">
        <v>944</v>
      </c>
      <c r="C154" s="599" t="s">
        <v>67</v>
      </c>
      <c r="D154" s="599" t="s">
        <v>942</v>
      </c>
      <c r="E154" s="602">
        <v>144.91999999999999</v>
      </c>
      <c r="F154" s="601" t="s">
        <v>794</v>
      </c>
    </row>
    <row r="155" spans="1:6">
      <c r="A155" s="599">
        <v>90697</v>
      </c>
      <c r="B155" s="599" t="s">
        <v>945</v>
      </c>
      <c r="C155" s="599" t="s">
        <v>67</v>
      </c>
      <c r="D155" s="599" t="s">
        <v>942</v>
      </c>
      <c r="E155" s="602">
        <v>225.44</v>
      </c>
      <c r="F155" s="601" t="s">
        <v>794</v>
      </c>
    </row>
    <row r="156" spans="1:6">
      <c r="A156" s="599">
        <v>90698</v>
      </c>
      <c r="B156" s="599" t="s">
        <v>946</v>
      </c>
      <c r="C156" s="599" t="s">
        <v>67</v>
      </c>
      <c r="D156" s="599" t="s">
        <v>942</v>
      </c>
      <c r="E156" s="602">
        <v>345.22</v>
      </c>
      <c r="F156" s="601" t="s">
        <v>794</v>
      </c>
    </row>
    <row r="157" spans="1:6">
      <c r="A157" s="599">
        <v>90699</v>
      </c>
      <c r="B157" s="599" t="s">
        <v>947</v>
      </c>
      <c r="C157" s="599" t="s">
        <v>67</v>
      </c>
      <c r="D157" s="599" t="s">
        <v>942</v>
      </c>
      <c r="E157" s="602">
        <v>486.44</v>
      </c>
      <c r="F157" s="601" t="s">
        <v>794</v>
      </c>
    </row>
    <row r="158" spans="1:6">
      <c r="A158" s="599">
        <v>90700</v>
      </c>
      <c r="B158" s="599" t="s">
        <v>948</v>
      </c>
      <c r="C158" s="599" t="s">
        <v>67</v>
      </c>
      <c r="D158" s="599" t="s">
        <v>793</v>
      </c>
      <c r="E158" s="602">
        <v>568.83000000000004</v>
      </c>
      <c r="F158" s="601" t="s">
        <v>794</v>
      </c>
    </row>
    <row r="159" spans="1:6">
      <c r="A159" s="599">
        <v>90701</v>
      </c>
      <c r="B159" s="599" t="s">
        <v>949</v>
      </c>
      <c r="C159" s="599" t="s">
        <v>67</v>
      </c>
      <c r="D159" s="599" t="s">
        <v>942</v>
      </c>
      <c r="E159" s="600">
        <v>67.63</v>
      </c>
      <c r="F159" s="601" t="s">
        <v>794</v>
      </c>
    </row>
    <row r="160" spans="1:6">
      <c r="A160" s="599">
        <v>90702</v>
      </c>
      <c r="B160" s="599" t="s">
        <v>950</v>
      </c>
      <c r="C160" s="599" t="s">
        <v>67</v>
      </c>
      <c r="D160" s="599" t="s">
        <v>942</v>
      </c>
      <c r="E160" s="600">
        <v>112.64</v>
      </c>
      <c r="F160" s="601" t="s">
        <v>794</v>
      </c>
    </row>
    <row r="161" spans="1:6">
      <c r="A161" s="599">
        <v>90703</v>
      </c>
      <c r="B161" s="599" t="s">
        <v>951</v>
      </c>
      <c r="C161" s="599" t="s">
        <v>67</v>
      </c>
      <c r="D161" s="599" t="s">
        <v>942</v>
      </c>
      <c r="E161" s="602">
        <v>177.39</v>
      </c>
      <c r="F161" s="601" t="s">
        <v>794</v>
      </c>
    </row>
    <row r="162" spans="1:6">
      <c r="A162" s="599">
        <v>90704</v>
      </c>
      <c r="B162" s="599" t="s">
        <v>952</v>
      </c>
      <c r="C162" s="599" t="s">
        <v>67</v>
      </c>
      <c r="D162" s="599" t="s">
        <v>942</v>
      </c>
      <c r="E162" s="602">
        <v>264.83</v>
      </c>
      <c r="F162" s="601" t="s">
        <v>794</v>
      </c>
    </row>
    <row r="163" spans="1:6">
      <c r="A163" s="599">
        <v>90705</v>
      </c>
      <c r="B163" s="599" t="s">
        <v>953</v>
      </c>
      <c r="C163" s="599" t="s">
        <v>67</v>
      </c>
      <c r="D163" s="599" t="s">
        <v>942</v>
      </c>
      <c r="E163" s="602">
        <v>345.61</v>
      </c>
      <c r="F163" s="601" t="s">
        <v>794</v>
      </c>
    </row>
    <row r="164" spans="1:6">
      <c r="A164" s="599">
        <v>90706</v>
      </c>
      <c r="B164" s="599" t="s">
        <v>954</v>
      </c>
      <c r="C164" s="599" t="s">
        <v>67</v>
      </c>
      <c r="D164" s="599" t="s">
        <v>793</v>
      </c>
      <c r="E164" s="600">
        <v>459.21</v>
      </c>
      <c r="F164" s="601" t="s">
        <v>794</v>
      </c>
    </row>
    <row r="165" spans="1:6">
      <c r="A165" s="599">
        <v>90708</v>
      </c>
      <c r="B165" s="599" t="s">
        <v>955</v>
      </c>
      <c r="C165" s="599" t="s">
        <v>67</v>
      </c>
      <c r="D165" s="599" t="s">
        <v>793</v>
      </c>
      <c r="E165" s="600">
        <v>666.68</v>
      </c>
      <c r="F165" s="601" t="s">
        <v>794</v>
      </c>
    </row>
    <row r="166" spans="1:6">
      <c r="A166" s="599">
        <v>90724</v>
      </c>
      <c r="B166" s="599" t="s">
        <v>956</v>
      </c>
      <c r="C166" s="599" t="s">
        <v>123</v>
      </c>
      <c r="D166" s="599" t="s">
        <v>942</v>
      </c>
      <c r="E166" s="600">
        <v>17.260000000000002</v>
      </c>
      <c r="F166" s="601" t="s">
        <v>794</v>
      </c>
    </row>
    <row r="167" spans="1:6">
      <c r="A167" s="599">
        <v>90725</v>
      </c>
      <c r="B167" s="599" t="s">
        <v>957</v>
      </c>
      <c r="C167" s="599" t="s">
        <v>123</v>
      </c>
      <c r="D167" s="599" t="s">
        <v>942</v>
      </c>
      <c r="E167" s="600">
        <v>21.33</v>
      </c>
      <c r="F167" s="601" t="s">
        <v>794</v>
      </c>
    </row>
    <row r="168" spans="1:6">
      <c r="A168" s="599">
        <v>90726</v>
      </c>
      <c r="B168" s="599" t="s">
        <v>958</v>
      </c>
      <c r="C168" s="599" t="s">
        <v>123</v>
      </c>
      <c r="D168" s="599" t="s">
        <v>942</v>
      </c>
      <c r="E168" s="600">
        <v>25.47</v>
      </c>
      <c r="F168" s="601" t="s">
        <v>794</v>
      </c>
    </row>
    <row r="169" spans="1:6">
      <c r="A169" s="599">
        <v>90727</v>
      </c>
      <c r="B169" s="599" t="s">
        <v>959</v>
      </c>
      <c r="C169" s="599" t="s">
        <v>123</v>
      </c>
      <c r="D169" s="599" t="s">
        <v>942</v>
      </c>
      <c r="E169" s="600">
        <v>29.54</v>
      </c>
      <c r="F169" s="601" t="s">
        <v>794</v>
      </c>
    </row>
    <row r="170" spans="1:6">
      <c r="A170" s="599">
        <v>90728</v>
      </c>
      <c r="B170" s="599" t="s">
        <v>960</v>
      </c>
      <c r="C170" s="599" t="s">
        <v>123</v>
      </c>
      <c r="D170" s="599" t="s">
        <v>942</v>
      </c>
      <c r="E170" s="602">
        <v>33.6</v>
      </c>
      <c r="F170" s="601" t="s">
        <v>794</v>
      </c>
    </row>
    <row r="171" spans="1:6">
      <c r="A171" s="599">
        <v>90729</v>
      </c>
      <c r="B171" s="599" t="s">
        <v>961</v>
      </c>
      <c r="C171" s="599" t="s">
        <v>123</v>
      </c>
      <c r="D171" s="599" t="s">
        <v>942</v>
      </c>
      <c r="E171" s="602">
        <v>37.67</v>
      </c>
      <c r="F171" s="601" t="s">
        <v>794</v>
      </c>
    </row>
    <row r="172" spans="1:6">
      <c r="A172" s="599">
        <v>90730</v>
      </c>
      <c r="B172" s="599" t="s">
        <v>962</v>
      </c>
      <c r="C172" s="599" t="s">
        <v>123</v>
      </c>
      <c r="D172" s="599" t="s">
        <v>942</v>
      </c>
      <c r="E172" s="602">
        <v>41.73</v>
      </c>
      <c r="F172" s="601" t="s">
        <v>794</v>
      </c>
    </row>
    <row r="173" spans="1:6">
      <c r="A173" s="599">
        <v>90731</v>
      </c>
      <c r="B173" s="599" t="s">
        <v>963</v>
      </c>
      <c r="C173" s="599" t="s">
        <v>123</v>
      </c>
      <c r="D173" s="599" t="s">
        <v>942</v>
      </c>
      <c r="E173" s="600">
        <v>45.8</v>
      </c>
      <c r="F173" s="601" t="s">
        <v>794</v>
      </c>
    </row>
    <row r="174" spans="1:6">
      <c r="A174" s="599">
        <v>90732</v>
      </c>
      <c r="B174" s="599" t="s">
        <v>964</v>
      </c>
      <c r="C174" s="599" t="s">
        <v>123</v>
      </c>
      <c r="D174" s="599" t="s">
        <v>942</v>
      </c>
      <c r="E174" s="600">
        <v>58</v>
      </c>
      <c r="F174" s="601" t="s">
        <v>794</v>
      </c>
    </row>
    <row r="175" spans="1:6">
      <c r="A175" s="599">
        <v>90733</v>
      </c>
      <c r="B175" s="599" t="s">
        <v>965</v>
      </c>
      <c r="C175" s="599" t="s">
        <v>67</v>
      </c>
      <c r="D175" s="599" t="s">
        <v>942</v>
      </c>
      <c r="E175" s="600">
        <v>2.35</v>
      </c>
      <c r="F175" s="601" t="s">
        <v>794</v>
      </c>
    </row>
    <row r="176" spans="1:6">
      <c r="A176" s="599">
        <v>90734</v>
      </c>
      <c r="B176" s="599" t="s">
        <v>966</v>
      </c>
      <c r="C176" s="599" t="s">
        <v>67</v>
      </c>
      <c r="D176" s="599" t="s">
        <v>942</v>
      </c>
      <c r="E176" s="600">
        <v>2.78</v>
      </c>
      <c r="F176" s="601" t="s">
        <v>794</v>
      </c>
    </row>
    <row r="177" spans="1:6">
      <c r="A177" s="599">
        <v>90735</v>
      </c>
      <c r="B177" s="599" t="s">
        <v>967</v>
      </c>
      <c r="C177" s="599" t="s">
        <v>67</v>
      </c>
      <c r="D177" s="599" t="s">
        <v>942</v>
      </c>
      <c r="E177" s="600">
        <v>3.21</v>
      </c>
      <c r="F177" s="601" t="s">
        <v>794</v>
      </c>
    </row>
    <row r="178" spans="1:6">
      <c r="A178" s="599">
        <v>90736</v>
      </c>
      <c r="B178" s="599" t="s">
        <v>968</v>
      </c>
      <c r="C178" s="599" t="s">
        <v>67</v>
      </c>
      <c r="D178" s="599" t="s">
        <v>942</v>
      </c>
      <c r="E178" s="600">
        <v>3.65</v>
      </c>
      <c r="F178" s="601" t="s">
        <v>794</v>
      </c>
    </row>
    <row r="179" spans="1:6">
      <c r="A179" s="599">
        <v>90737</v>
      </c>
      <c r="B179" s="599" t="s">
        <v>969</v>
      </c>
      <c r="C179" s="599" t="s">
        <v>67</v>
      </c>
      <c r="D179" s="599" t="s">
        <v>942</v>
      </c>
      <c r="E179" s="600">
        <v>4.08</v>
      </c>
      <c r="F179" s="601" t="s">
        <v>794</v>
      </c>
    </row>
    <row r="180" spans="1:6">
      <c r="A180" s="599">
        <v>90738</v>
      </c>
      <c r="B180" s="599" t="s">
        <v>970</v>
      </c>
      <c r="C180" s="599" t="s">
        <v>67</v>
      </c>
      <c r="D180" s="599" t="s">
        <v>942</v>
      </c>
      <c r="E180" s="600">
        <v>4.5199999999999996</v>
      </c>
      <c r="F180" s="601" t="s">
        <v>794</v>
      </c>
    </row>
    <row r="181" spans="1:6">
      <c r="A181" s="599">
        <v>90739</v>
      </c>
      <c r="B181" s="599" t="s">
        <v>971</v>
      </c>
      <c r="C181" s="599" t="s">
        <v>67</v>
      </c>
      <c r="D181" s="599" t="s">
        <v>793</v>
      </c>
      <c r="E181" s="600">
        <v>7.6</v>
      </c>
      <c r="F181" s="601" t="s">
        <v>794</v>
      </c>
    </row>
    <row r="182" spans="1:6">
      <c r="A182" s="599">
        <v>90740</v>
      </c>
      <c r="B182" s="599" t="s">
        <v>972</v>
      </c>
      <c r="C182" s="599" t="s">
        <v>67</v>
      </c>
      <c r="D182" s="599" t="s">
        <v>942</v>
      </c>
      <c r="E182" s="600">
        <v>3.1</v>
      </c>
      <c r="F182" s="601" t="s">
        <v>794</v>
      </c>
    </row>
    <row r="183" spans="1:6">
      <c r="A183" s="599">
        <v>90741</v>
      </c>
      <c r="B183" s="599" t="s">
        <v>973</v>
      </c>
      <c r="C183" s="599" t="s">
        <v>67</v>
      </c>
      <c r="D183" s="599" t="s">
        <v>942</v>
      </c>
      <c r="E183" s="600">
        <v>3.53</v>
      </c>
      <c r="F183" s="601" t="s">
        <v>794</v>
      </c>
    </row>
    <row r="184" spans="1:6">
      <c r="A184" s="599">
        <v>90742</v>
      </c>
      <c r="B184" s="599" t="s">
        <v>974</v>
      </c>
      <c r="C184" s="599" t="s">
        <v>67</v>
      </c>
      <c r="D184" s="599" t="s">
        <v>942</v>
      </c>
      <c r="E184" s="602">
        <v>3.97</v>
      </c>
      <c r="F184" s="601" t="s">
        <v>794</v>
      </c>
    </row>
    <row r="185" spans="1:6">
      <c r="A185" s="599">
        <v>90743</v>
      </c>
      <c r="B185" s="599" t="s">
        <v>975</v>
      </c>
      <c r="C185" s="599" t="s">
        <v>67</v>
      </c>
      <c r="D185" s="599" t="s">
        <v>942</v>
      </c>
      <c r="E185" s="602">
        <v>4.4000000000000004</v>
      </c>
      <c r="F185" s="601" t="s">
        <v>794</v>
      </c>
    </row>
    <row r="186" spans="1:6">
      <c r="A186" s="599">
        <v>90744</v>
      </c>
      <c r="B186" s="599" t="s">
        <v>976</v>
      </c>
      <c r="C186" s="599" t="s">
        <v>67</v>
      </c>
      <c r="D186" s="599" t="s">
        <v>942</v>
      </c>
      <c r="E186" s="602">
        <v>4.84</v>
      </c>
      <c r="F186" s="601" t="s">
        <v>794</v>
      </c>
    </row>
    <row r="187" spans="1:6">
      <c r="A187" s="599">
        <v>90745</v>
      </c>
      <c r="B187" s="599" t="s">
        <v>977</v>
      </c>
      <c r="C187" s="599" t="s">
        <v>67</v>
      </c>
      <c r="D187" s="599" t="s">
        <v>793</v>
      </c>
      <c r="E187" s="600">
        <v>8.48</v>
      </c>
      <c r="F187" s="601" t="s">
        <v>794</v>
      </c>
    </row>
    <row r="188" spans="1:6">
      <c r="A188" s="599">
        <v>90746</v>
      </c>
      <c r="B188" s="599" t="s">
        <v>978</v>
      </c>
      <c r="C188" s="599" t="s">
        <v>67</v>
      </c>
      <c r="D188" s="599" t="s">
        <v>942</v>
      </c>
      <c r="E188" s="600">
        <v>2.54</v>
      </c>
      <c r="F188" s="601" t="s">
        <v>794</v>
      </c>
    </row>
    <row r="189" spans="1:6">
      <c r="A189" s="599">
        <v>90747</v>
      </c>
      <c r="B189" s="599" t="s">
        <v>979</v>
      </c>
      <c r="C189" s="599" t="s">
        <v>67</v>
      </c>
      <c r="D189" s="599" t="s">
        <v>793</v>
      </c>
      <c r="E189" s="600">
        <v>14.82</v>
      </c>
      <c r="F189" s="601" t="s">
        <v>794</v>
      </c>
    </row>
    <row r="190" spans="1:6">
      <c r="A190" s="599">
        <v>94869</v>
      </c>
      <c r="B190" s="599" t="s">
        <v>980</v>
      </c>
      <c r="C190" s="599" t="s">
        <v>67</v>
      </c>
      <c r="D190" s="599" t="s">
        <v>942</v>
      </c>
      <c r="E190" s="600">
        <v>117.57</v>
      </c>
      <c r="F190" s="601" t="s">
        <v>794</v>
      </c>
    </row>
    <row r="191" spans="1:6">
      <c r="A191" s="599">
        <v>94870</v>
      </c>
      <c r="B191" s="599" t="s">
        <v>981</v>
      </c>
      <c r="C191" s="599" t="s">
        <v>67</v>
      </c>
      <c r="D191" s="599" t="s">
        <v>942</v>
      </c>
      <c r="E191" s="600">
        <v>1.81</v>
      </c>
      <c r="F191" s="601" t="s">
        <v>794</v>
      </c>
    </row>
    <row r="192" spans="1:6">
      <c r="A192" s="599">
        <v>94871</v>
      </c>
      <c r="B192" s="599" t="s">
        <v>982</v>
      </c>
      <c r="C192" s="599" t="s">
        <v>67</v>
      </c>
      <c r="D192" s="599" t="s">
        <v>942</v>
      </c>
      <c r="E192" s="600">
        <v>183.76</v>
      </c>
      <c r="F192" s="601" t="s">
        <v>794</v>
      </c>
    </row>
    <row r="193" spans="1:6">
      <c r="A193" s="599">
        <v>94872</v>
      </c>
      <c r="B193" s="599" t="s">
        <v>983</v>
      </c>
      <c r="C193" s="599" t="s">
        <v>67</v>
      </c>
      <c r="D193" s="599" t="s">
        <v>942</v>
      </c>
      <c r="E193" s="600">
        <v>2.41</v>
      </c>
      <c r="F193" s="601" t="s">
        <v>794</v>
      </c>
    </row>
    <row r="194" spans="1:6">
      <c r="A194" s="599">
        <v>94875</v>
      </c>
      <c r="B194" s="599" t="s">
        <v>984</v>
      </c>
      <c r="C194" s="599" t="s">
        <v>67</v>
      </c>
      <c r="D194" s="599" t="s">
        <v>793</v>
      </c>
      <c r="E194" s="600">
        <v>1082.43</v>
      </c>
      <c r="F194" s="601" t="s">
        <v>794</v>
      </c>
    </row>
    <row r="195" spans="1:6">
      <c r="A195" s="599">
        <v>94876</v>
      </c>
      <c r="B195" s="599" t="s">
        <v>985</v>
      </c>
      <c r="C195" s="599" t="s">
        <v>67</v>
      </c>
      <c r="D195" s="599" t="s">
        <v>793</v>
      </c>
      <c r="E195" s="602">
        <v>25.73</v>
      </c>
      <c r="F195" s="601" t="s">
        <v>794</v>
      </c>
    </row>
    <row r="196" spans="1:6">
      <c r="A196" s="599">
        <v>94878</v>
      </c>
      <c r="B196" s="599" t="s">
        <v>986</v>
      </c>
      <c r="C196" s="599" t="s">
        <v>67</v>
      </c>
      <c r="D196" s="599" t="s">
        <v>793</v>
      </c>
      <c r="E196" s="600">
        <v>29.62</v>
      </c>
      <c r="F196" s="601" t="s">
        <v>794</v>
      </c>
    </row>
    <row r="197" spans="1:6">
      <c r="A197" s="599">
        <v>94879</v>
      </c>
      <c r="B197" s="599" t="s">
        <v>987</v>
      </c>
      <c r="C197" s="599" t="s">
        <v>67</v>
      </c>
      <c r="D197" s="599" t="s">
        <v>793</v>
      </c>
      <c r="E197" s="600">
        <v>1666.69</v>
      </c>
      <c r="F197" s="601" t="s">
        <v>794</v>
      </c>
    </row>
    <row r="198" spans="1:6">
      <c r="A198" s="599">
        <v>94880</v>
      </c>
      <c r="B198" s="599" t="s">
        <v>988</v>
      </c>
      <c r="C198" s="599" t="s">
        <v>67</v>
      </c>
      <c r="D198" s="599" t="s">
        <v>793</v>
      </c>
      <c r="E198" s="602">
        <v>38.85</v>
      </c>
      <c r="F198" s="601" t="s">
        <v>794</v>
      </c>
    </row>
    <row r="199" spans="1:6">
      <c r="A199" s="599">
        <v>94881</v>
      </c>
      <c r="B199" s="599" t="s">
        <v>989</v>
      </c>
      <c r="C199" s="599" t="s">
        <v>67</v>
      </c>
      <c r="D199" s="599" t="s">
        <v>793</v>
      </c>
      <c r="E199" s="600">
        <v>2294.63</v>
      </c>
      <c r="F199" s="601" t="s">
        <v>794</v>
      </c>
    </row>
    <row r="200" spans="1:6">
      <c r="A200" s="599">
        <v>94882</v>
      </c>
      <c r="B200" s="599" t="s">
        <v>990</v>
      </c>
      <c r="C200" s="599" t="s">
        <v>67</v>
      </c>
      <c r="D200" s="599" t="s">
        <v>793</v>
      </c>
      <c r="E200" s="602">
        <v>44.85</v>
      </c>
      <c r="F200" s="601" t="s">
        <v>794</v>
      </c>
    </row>
    <row r="201" spans="1:6">
      <c r="A201" s="599">
        <v>94884</v>
      </c>
      <c r="B201" s="599" t="s">
        <v>991</v>
      </c>
      <c r="C201" s="599" t="s">
        <v>67</v>
      </c>
      <c r="D201" s="599" t="s">
        <v>793</v>
      </c>
      <c r="E201" s="602">
        <v>57.03</v>
      </c>
      <c r="F201" s="601" t="s">
        <v>794</v>
      </c>
    </row>
    <row r="202" spans="1:6">
      <c r="A202" s="599">
        <v>97121</v>
      </c>
      <c r="B202" s="599" t="s">
        <v>992</v>
      </c>
      <c r="C202" s="599" t="s">
        <v>67</v>
      </c>
      <c r="D202" s="599" t="s">
        <v>942</v>
      </c>
      <c r="E202" s="602">
        <v>2.13</v>
      </c>
      <c r="F202" s="601" t="s">
        <v>794</v>
      </c>
    </row>
    <row r="203" spans="1:6">
      <c r="A203" s="599">
        <v>97122</v>
      </c>
      <c r="B203" s="599" t="s">
        <v>993</v>
      </c>
      <c r="C203" s="599" t="s">
        <v>67</v>
      </c>
      <c r="D203" s="599" t="s">
        <v>942</v>
      </c>
      <c r="E203" s="602">
        <v>2.59</v>
      </c>
      <c r="F203" s="601" t="s">
        <v>794</v>
      </c>
    </row>
    <row r="204" spans="1:6">
      <c r="A204" s="599">
        <v>97123</v>
      </c>
      <c r="B204" s="599" t="s">
        <v>994</v>
      </c>
      <c r="C204" s="599" t="s">
        <v>67</v>
      </c>
      <c r="D204" s="599" t="s">
        <v>942</v>
      </c>
      <c r="E204" s="602">
        <v>3.01</v>
      </c>
      <c r="F204" s="601" t="s">
        <v>794</v>
      </c>
    </row>
    <row r="205" spans="1:6">
      <c r="A205" s="599">
        <v>97124</v>
      </c>
      <c r="B205" s="599" t="s">
        <v>995</v>
      </c>
      <c r="C205" s="599" t="s">
        <v>67</v>
      </c>
      <c r="D205" s="599" t="s">
        <v>942</v>
      </c>
      <c r="E205" s="602">
        <v>1.75</v>
      </c>
      <c r="F205" s="601" t="s">
        <v>794</v>
      </c>
    </row>
    <row r="206" spans="1:6">
      <c r="A206" s="599">
        <v>97125</v>
      </c>
      <c r="B206" s="599" t="s">
        <v>996</v>
      </c>
      <c r="C206" s="599" t="s">
        <v>67</v>
      </c>
      <c r="D206" s="599" t="s">
        <v>942</v>
      </c>
      <c r="E206" s="602">
        <v>2.14</v>
      </c>
      <c r="F206" s="601" t="s">
        <v>794</v>
      </c>
    </row>
    <row r="207" spans="1:6">
      <c r="A207" s="599">
        <v>97126</v>
      </c>
      <c r="B207" s="599" t="s">
        <v>997</v>
      </c>
      <c r="C207" s="599" t="s">
        <v>67</v>
      </c>
      <c r="D207" s="599" t="s">
        <v>942</v>
      </c>
      <c r="E207" s="602">
        <v>2.4900000000000002</v>
      </c>
      <c r="F207" s="601" t="s">
        <v>794</v>
      </c>
    </row>
    <row r="208" spans="1:6">
      <c r="A208" s="599">
        <v>102264</v>
      </c>
      <c r="B208" s="599" t="s">
        <v>998</v>
      </c>
      <c r="C208" s="599" t="s">
        <v>67</v>
      </c>
      <c r="D208" s="599" t="s">
        <v>942</v>
      </c>
      <c r="E208" s="602">
        <v>19.010000000000002</v>
      </c>
      <c r="F208" s="601" t="s">
        <v>794</v>
      </c>
    </row>
    <row r="209" spans="1:6">
      <c r="A209" s="599">
        <v>102265</v>
      </c>
      <c r="B209" s="599" t="s">
        <v>999</v>
      </c>
      <c r="C209" s="599" t="s">
        <v>123</v>
      </c>
      <c r="D209" s="599" t="s">
        <v>942</v>
      </c>
      <c r="E209" s="602">
        <v>74.260000000000005</v>
      </c>
      <c r="F209" s="601" t="s">
        <v>794</v>
      </c>
    </row>
    <row r="210" spans="1:6">
      <c r="A210" s="599">
        <v>102266</v>
      </c>
      <c r="B210" s="599" t="s">
        <v>1000</v>
      </c>
      <c r="C210" s="599" t="s">
        <v>123</v>
      </c>
      <c r="D210" s="599" t="s">
        <v>942</v>
      </c>
      <c r="E210" s="602">
        <v>82.39</v>
      </c>
      <c r="F210" s="601" t="s">
        <v>794</v>
      </c>
    </row>
    <row r="211" spans="1:6">
      <c r="A211" s="599">
        <v>102267</v>
      </c>
      <c r="B211" s="599" t="s">
        <v>1001</v>
      </c>
      <c r="C211" s="599" t="s">
        <v>123</v>
      </c>
      <c r="D211" s="599" t="s">
        <v>942</v>
      </c>
      <c r="E211" s="602">
        <v>94.66</v>
      </c>
      <c r="F211" s="601" t="s">
        <v>794</v>
      </c>
    </row>
    <row r="212" spans="1:6">
      <c r="A212" s="599">
        <v>102268</v>
      </c>
      <c r="B212" s="599" t="s">
        <v>1002</v>
      </c>
      <c r="C212" s="599" t="s">
        <v>123</v>
      </c>
      <c r="D212" s="599" t="s">
        <v>942</v>
      </c>
      <c r="E212" s="602">
        <v>106.87</v>
      </c>
      <c r="F212" s="601" t="s">
        <v>794</v>
      </c>
    </row>
    <row r="213" spans="1:6">
      <c r="A213" s="599">
        <v>102269</v>
      </c>
      <c r="B213" s="599" t="s">
        <v>1003</v>
      </c>
      <c r="C213" s="599" t="s">
        <v>123</v>
      </c>
      <c r="D213" s="599" t="s">
        <v>942</v>
      </c>
      <c r="E213" s="602">
        <v>131.26</v>
      </c>
      <c r="F213" s="601" t="s">
        <v>794</v>
      </c>
    </row>
    <row r="214" spans="1:6">
      <c r="A214" s="599">
        <v>105260</v>
      </c>
      <c r="B214" s="599" t="s">
        <v>1004</v>
      </c>
      <c r="C214" s="599" t="s">
        <v>123</v>
      </c>
      <c r="D214" s="599" t="s">
        <v>942</v>
      </c>
      <c r="E214" s="602">
        <v>20.29</v>
      </c>
      <c r="F214" s="601" t="s">
        <v>794</v>
      </c>
    </row>
    <row r="215" spans="1:6">
      <c r="A215" s="599">
        <v>105285</v>
      </c>
      <c r="B215" s="599" t="s">
        <v>1005</v>
      </c>
      <c r="C215" s="599" t="s">
        <v>123</v>
      </c>
      <c r="D215" s="599" t="s">
        <v>942</v>
      </c>
      <c r="E215" s="602">
        <v>19.91</v>
      </c>
      <c r="F215" s="601" t="s">
        <v>794</v>
      </c>
    </row>
    <row r="216" spans="1:6">
      <c r="A216" s="599">
        <v>105286</v>
      </c>
      <c r="B216" s="599" t="s">
        <v>1006</v>
      </c>
      <c r="C216" s="599" t="s">
        <v>123</v>
      </c>
      <c r="D216" s="599" t="s">
        <v>942</v>
      </c>
      <c r="E216" s="602">
        <v>23.13</v>
      </c>
      <c r="F216" s="601" t="s">
        <v>794</v>
      </c>
    </row>
    <row r="217" spans="1:6">
      <c r="A217" s="599">
        <v>105287</v>
      </c>
      <c r="B217" s="599" t="s">
        <v>1007</v>
      </c>
      <c r="C217" s="599" t="s">
        <v>123</v>
      </c>
      <c r="D217" s="599" t="s">
        <v>942</v>
      </c>
      <c r="E217" s="602">
        <v>21.59</v>
      </c>
      <c r="F217" s="601" t="s">
        <v>794</v>
      </c>
    </row>
    <row r="218" spans="1:6">
      <c r="A218" s="599">
        <v>105288</v>
      </c>
      <c r="B218" s="599" t="s">
        <v>1008</v>
      </c>
      <c r="C218" s="599" t="s">
        <v>123</v>
      </c>
      <c r="D218" s="599" t="s">
        <v>942</v>
      </c>
      <c r="E218" s="602">
        <v>38.44</v>
      </c>
      <c r="F218" s="601" t="s">
        <v>794</v>
      </c>
    </row>
    <row r="219" spans="1:6">
      <c r="A219" s="599">
        <v>105289</v>
      </c>
      <c r="B219" s="599" t="s">
        <v>1009</v>
      </c>
      <c r="C219" s="599" t="s">
        <v>123</v>
      </c>
      <c r="D219" s="599" t="s">
        <v>942</v>
      </c>
      <c r="E219" s="602">
        <v>36.630000000000003</v>
      </c>
      <c r="F219" s="601" t="s">
        <v>794</v>
      </c>
    </row>
    <row r="220" spans="1:6">
      <c r="A220" s="599">
        <v>105290</v>
      </c>
      <c r="B220" s="599" t="s">
        <v>1010</v>
      </c>
      <c r="C220" s="599" t="s">
        <v>123</v>
      </c>
      <c r="D220" s="599" t="s">
        <v>942</v>
      </c>
      <c r="E220" s="602">
        <v>51.81</v>
      </c>
      <c r="F220" s="601" t="s">
        <v>794</v>
      </c>
    </row>
    <row r="221" spans="1:6">
      <c r="A221" s="599">
        <v>105291</v>
      </c>
      <c r="B221" s="599" t="s">
        <v>1011</v>
      </c>
      <c r="C221" s="599" t="s">
        <v>123</v>
      </c>
      <c r="D221" s="599" t="s">
        <v>942</v>
      </c>
      <c r="E221" s="602">
        <v>49.73</v>
      </c>
      <c r="F221" s="601" t="s">
        <v>794</v>
      </c>
    </row>
    <row r="222" spans="1:6">
      <c r="A222" s="599">
        <v>105292</v>
      </c>
      <c r="B222" s="599" t="s">
        <v>1012</v>
      </c>
      <c r="C222" s="599" t="s">
        <v>123</v>
      </c>
      <c r="D222" s="599" t="s">
        <v>942</v>
      </c>
      <c r="E222" s="602">
        <v>38.49</v>
      </c>
      <c r="F222" s="601" t="s">
        <v>794</v>
      </c>
    </row>
    <row r="223" spans="1:6">
      <c r="A223" s="599">
        <v>105293</v>
      </c>
      <c r="B223" s="599" t="s">
        <v>1013</v>
      </c>
      <c r="C223" s="599" t="s">
        <v>123</v>
      </c>
      <c r="D223" s="599" t="s">
        <v>942</v>
      </c>
      <c r="E223" s="602">
        <v>36.200000000000003</v>
      </c>
      <c r="F223" s="601" t="s">
        <v>794</v>
      </c>
    </row>
    <row r="224" spans="1:6">
      <c r="A224" s="599">
        <v>105294</v>
      </c>
      <c r="B224" s="599" t="s">
        <v>1014</v>
      </c>
      <c r="C224" s="599" t="s">
        <v>123</v>
      </c>
      <c r="D224" s="599" t="s">
        <v>942</v>
      </c>
      <c r="E224" s="602">
        <v>78.819999999999993</v>
      </c>
      <c r="F224" s="601" t="s">
        <v>794</v>
      </c>
    </row>
    <row r="225" spans="1:6">
      <c r="A225" s="599">
        <v>105295</v>
      </c>
      <c r="B225" s="599" t="s">
        <v>1015</v>
      </c>
      <c r="C225" s="599" t="s">
        <v>123</v>
      </c>
      <c r="D225" s="599" t="s">
        <v>942</v>
      </c>
      <c r="E225" s="602">
        <v>76.11</v>
      </c>
      <c r="F225" s="601" t="s">
        <v>794</v>
      </c>
    </row>
    <row r="226" spans="1:6">
      <c r="A226" s="599">
        <v>105296</v>
      </c>
      <c r="B226" s="599" t="s">
        <v>1016</v>
      </c>
      <c r="C226" s="599" t="s">
        <v>123</v>
      </c>
      <c r="D226" s="599" t="s">
        <v>942</v>
      </c>
      <c r="E226" s="602">
        <v>135.44</v>
      </c>
      <c r="F226" s="601" t="s">
        <v>794</v>
      </c>
    </row>
    <row r="227" spans="1:6">
      <c r="A227" s="599">
        <v>105308</v>
      </c>
      <c r="B227" s="599" t="s">
        <v>1017</v>
      </c>
      <c r="C227" s="599" t="s">
        <v>67</v>
      </c>
      <c r="D227" s="599" t="s">
        <v>942</v>
      </c>
      <c r="E227" s="602">
        <v>3.52</v>
      </c>
      <c r="F227" s="601" t="s">
        <v>794</v>
      </c>
    </row>
    <row r="228" spans="1:6">
      <c r="A228" s="599">
        <v>105309</v>
      </c>
      <c r="B228" s="599" t="s">
        <v>1018</v>
      </c>
      <c r="C228" s="599" t="s">
        <v>67</v>
      </c>
      <c r="D228" s="599" t="s">
        <v>942</v>
      </c>
      <c r="E228" s="602">
        <v>3.8</v>
      </c>
      <c r="F228" s="601" t="s">
        <v>794</v>
      </c>
    </row>
    <row r="229" spans="1:6">
      <c r="A229" s="599">
        <v>105310</v>
      </c>
      <c r="B229" s="599" t="s">
        <v>1019</v>
      </c>
      <c r="C229" s="599" t="s">
        <v>67</v>
      </c>
      <c r="D229" s="599" t="s">
        <v>942</v>
      </c>
      <c r="E229" s="602">
        <v>4.47</v>
      </c>
      <c r="F229" s="601" t="s">
        <v>794</v>
      </c>
    </row>
    <row r="230" spans="1:6">
      <c r="A230" s="599">
        <v>105311</v>
      </c>
      <c r="B230" s="599" t="s">
        <v>1020</v>
      </c>
      <c r="C230" s="599" t="s">
        <v>67</v>
      </c>
      <c r="D230" s="599" t="s">
        <v>942</v>
      </c>
      <c r="E230" s="602">
        <v>2.8</v>
      </c>
      <c r="F230" s="601" t="s">
        <v>794</v>
      </c>
    </row>
    <row r="231" spans="1:6">
      <c r="A231" s="599">
        <v>105312</v>
      </c>
      <c r="B231" s="599" t="s">
        <v>1021</v>
      </c>
      <c r="C231" s="599" t="s">
        <v>67</v>
      </c>
      <c r="D231" s="599" t="s">
        <v>942</v>
      </c>
      <c r="E231" s="602">
        <v>2.94</v>
      </c>
      <c r="F231" s="601" t="s">
        <v>794</v>
      </c>
    </row>
    <row r="232" spans="1:6">
      <c r="A232" s="599">
        <v>105313</v>
      </c>
      <c r="B232" s="599" t="s">
        <v>1022</v>
      </c>
      <c r="C232" s="599" t="s">
        <v>67</v>
      </c>
      <c r="D232" s="599" t="s">
        <v>942</v>
      </c>
      <c r="E232" s="602">
        <v>3.17</v>
      </c>
      <c r="F232" s="601" t="s">
        <v>794</v>
      </c>
    </row>
    <row r="233" spans="1:6">
      <c r="A233" s="599">
        <v>105314</v>
      </c>
      <c r="B233" s="599" t="s">
        <v>1023</v>
      </c>
      <c r="C233" s="599" t="s">
        <v>67</v>
      </c>
      <c r="D233" s="599" t="s">
        <v>942</v>
      </c>
      <c r="E233" s="602">
        <v>3.74</v>
      </c>
      <c r="F233" s="601" t="s">
        <v>794</v>
      </c>
    </row>
    <row r="234" spans="1:6">
      <c r="A234" s="599">
        <v>105315</v>
      </c>
      <c r="B234" s="599" t="s">
        <v>1024</v>
      </c>
      <c r="C234" s="599" t="s">
        <v>123</v>
      </c>
      <c r="D234" s="599" t="s">
        <v>942</v>
      </c>
      <c r="E234" s="602">
        <v>7.34</v>
      </c>
      <c r="F234" s="601" t="s">
        <v>794</v>
      </c>
    </row>
    <row r="235" spans="1:6">
      <c r="A235" s="599">
        <v>105316</v>
      </c>
      <c r="B235" s="599" t="s">
        <v>1025</v>
      </c>
      <c r="C235" s="599" t="s">
        <v>123</v>
      </c>
      <c r="D235" s="599" t="s">
        <v>793</v>
      </c>
      <c r="E235" s="602">
        <v>15.32</v>
      </c>
      <c r="F235" s="601" t="s">
        <v>794</v>
      </c>
    </row>
    <row r="236" spans="1:6">
      <c r="A236" s="599">
        <v>105327</v>
      </c>
      <c r="B236" s="599" t="s">
        <v>1026</v>
      </c>
      <c r="C236" s="599" t="s">
        <v>123</v>
      </c>
      <c r="D236" s="599" t="s">
        <v>942</v>
      </c>
      <c r="E236" s="602">
        <v>38.26</v>
      </c>
      <c r="F236" s="601" t="s">
        <v>794</v>
      </c>
    </row>
    <row r="237" spans="1:6">
      <c r="A237" s="599">
        <v>105328</v>
      </c>
      <c r="B237" s="599" t="s">
        <v>1027</v>
      </c>
      <c r="C237" s="599" t="s">
        <v>123</v>
      </c>
      <c r="D237" s="599" t="s">
        <v>942</v>
      </c>
      <c r="E237" s="602">
        <v>37.81</v>
      </c>
      <c r="F237" s="601" t="s">
        <v>794</v>
      </c>
    </row>
    <row r="238" spans="1:6">
      <c r="A238" s="599">
        <v>105329</v>
      </c>
      <c r="B238" s="599" t="s">
        <v>1028</v>
      </c>
      <c r="C238" s="599" t="s">
        <v>123</v>
      </c>
      <c r="D238" s="599" t="s">
        <v>942</v>
      </c>
      <c r="E238" s="602">
        <v>62.6</v>
      </c>
      <c r="F238" s="601" t="s">
        <v>794</v>
      </c>
    </row>
    <row r="239" spans="1:6">
      <c r="A239" s="599">
        <v>105330</v>
      </c>
      <c r="B239" s="599" t="s">
        <v>1029</v>
      </c>
      <c r="C239" s="599" t="s">
        <v>123</v>
      </c>
      <c r="D239" s="599" t="s">
        <v>942</v>
      </c>
      <c r="E239" s="602">
        <v>62.08</v>
      </c>
      <c r="F239" s="601" t="s">
        <v>794</v>
      </c>
    </row>
    <row r="240" spans="1:6">
      <c r="A240" s="599">
        <v>105331</v>
      </c>
      <c r="B240" s="599" t="s">
        <v>1030</v>
      </c>
      <c r="C240" s="599" t="s">
        <v>67</v>
      </c>
      <c r="D240" s="599" t="s">
        <v>942</v>
      </c>
      <c r="E240" s="602">
        <v>44.25</v>
      </c>
      <c r="F240" s="601" t="s">
        <v>794</v>
      </c>
    </row>
    <row r="241" spans="1:6">
      <c r="A241" s="599">
        <v>105332</v>
      </c>
      <c r="B241" s="599" t="s">
        <v>1031</v>
      </c>
      <c r="C241" s="599" t="s">
        <v>67</v>
      </c>
      <c r="D241" s="599" t="s">
        <v>942</v>
      </c>
      <c r="E241" s="602">
        <v>43.77</v>
      </c>
      <c r="F241" s="601" t="s">
        <v>794</v>
      </c>
    </row>
    <row r="242" spans="1:6">
      <c r="A242" s="599">
        <v>105333</v>
      </c>
      <c r="B242" s="599" t="s">
        <v>1032</v>
      </c>
      <c r="C242" s="599" t="s">
        <v>67</v>
      </c>
      <c r="D242" s="599" t="s">
        <v>793</v>
      </c>
      <c r="E242" s="602">
        <v>196.81</v>
      </c>
      <c r="F242" s="601" t="s">
        <v>794</v>
      </c>
    </row>
    <row r="243" spans="1:6">
      <c r="A243" s="599">
        <v>105334</v>
      </c>
      <c r="B243" s="599" t="s">
        <v>1033</v>
      </c>
      <c r="C243" s="599" t="s">
        <v>67</v>
      </c>
      <c r="D243" s="599" t="s">
        <v>793</v>
      </c>
      <c r="E243" s="602">
        <v>195.03</v>
      </c>
      <c r="F243" s="601" t="s">
        <v>794</v>
      </c>
    </row>
    <row r="244" spans="1:6">
      <c r="A244" s="599">
        <v>105335</v>
      </c>
      <c r="B244" s="599" t="s">
        <v>1034</v>
      </c>
      <c r="C244" s="599" t="s">
        <v>67</v>
      </c>
      <c r="D244" s="599" t="s">
        <v>793</v>
      </c>
      <c r="E244" s="602">
        <v>297.01</v>
      </c>
      <c r="F244" s="601" t="s">
        <v>794</v>
      </c>
    </row>
    <row r="245" spans="1:6">
      <c r="A245" s="599">
        <v>105336</v>
      </c>
      <c r="B245" s="599" t="s">
        <v>1035</v>
      </c>
      <c r="C245" s="599" t="s">
        <v>67</v>
      </c>
      <c r="D245" s="599" t="s">
        <v>793</v>
      </c>
      <c r="E245" s="602">
        <v>294.91000000000003</v>
      </c>
      <c r="F245" s="601" t="s">
        <v>794</v>
      </c>
    </row>
    <row r="246" spans="1:6">
      <c r="A246" s="599">
        <v>105337</v>
      </c>
      <c r="B246" s="599" t="s">
        <v>1036</v>
      </c>
      <c r="C246" s="599" t="s">
        <v>67</v>
      </c>
      <c r="D246" s="599" t="s">
        <v>793</v>
      </c>
      <c r="E246" s="602">
        <v>419.34</v>
      </c>
      <c r="F246" s="601" t="s">
        <v>794</v>
      </c>
    </row>
    <row r="247" spans="1:6">
      <c r="A247" s="599">
        <v>105338</v>
      </c>
      <c r="B247" s="599" t="s">
        <v>1037</v>
      </c>
      <c r="C247" s="599" t="s">
        <v>67</v>
      </c>
      <c r="D247" s="599" t="s">
        <v>793</v>
      </c>
      <c r="E247" s="602">
        <v>416.91</v>
      </c>
      <c r="F247" s="601" t="s">
        <v>794</v>
      </c>
    </row>
    <row r="248" spans="1:6">
      <c r="A248" s="599">
        <v>105339</v>
      </c>
      <c r="B248" s="599" t="s">
        <v>1038</v>
      </c>
      <c r="C248" s="599" t="s">
        <v>67</v>
      </c>
      <c r="D248" s="599" t="s">
        <v>942</v>
      </c>
      <c r="E248" s="602">
        <v>2.3199999999999998</v>
      </c>
      <c r="F248" s="601" t="s">
        <v>794</v>
      </c>
    </row>
    <row r="249" spans="1:6">
      <c r="A249" s="599">
        <v>105359</v>
      </c>
      <c r="B249" s="599" t="s">
        <v>1039</v>
      </c>
      <c r="C249" s="599" t="s">
        <v>123</v>
      </c>
      <c r="D249" s="599" t="s">
        <v>942</v>
      </c>
      <c r="E249" s="602">
        <v>8.8800000000000008</v>
      </c>
      <c r="F249" s="601" t="s">
        <v>794</v>
      </c>
    </row>
    <row r="250" spans="1:6">
      <c r="A250" s="599">
        <v>105360</v>
      </c>
      <c r="B250" s="599" t="s">
        <v>1040</v>
      </c>
      <c r="C250" s="599" t="s">
        <v>123</v>
      </c>
      <c r="D250" s="599" t="s">
        <v>942</v>
      </c>
      <c r="E250" s="602">
        <v>10.95</v>
      </c>
      <c r="F250" s="601" t="s">
        <v>794</v>
      </c>
    </row>
    <row r="251" spans="1:6">
      <c r="A251" s="599">
        <v>105361</v>
      </c>
      <c r="B251" s="599" t="s">
        <v>1041</v>
      </c>
      <c r="C251" s="599" t="s">
        <v>123</v>
      </c>
      <c r="D251" s="599" t="s">
        <v>942</v>
      </c>
      <c r="E251" s="602">
        <v>12.8</v>
      </c>
      <c r="F251" s="601" t="s">
        <v>794</v>
      </c>
    </row>
    <row r="252" spans="1:6">
      <c r="A252" s="599">
        <v>105362</v>
      </c>
      <c r="B252" s="599" t="s">
        <v>1042</v>
      </c>
      <c r="C252" s="599" t="s">
        <v>123</v>
      </c>
      <c r="D252" s="599" t="s">
        <v>942</v>
      </c>
      <c r="E252" s="602">
        <v>12.92</v>
      </c>
      <c r="F252" s="601" t="s">
        <v>794</v>
      </c>
    </row>
    <row r="253" spans="1:6">
      <c r="A253" s="599">
        <v>105363</v>
      </c>
      <c r="B253" s="599" t="s">
        <v>1043</v>
      </c>
      <c r="C253" s="599" t="s">
        <v>123</v>
      </c>
      <c r="D253" s="599" t="s">
        <v>942</v>
      </c>
      <c r="E253" s="602">
        <v>15.72</v>
      </c>
      <c r="F253" s="601" t="s">
        <v>794</v>
      </c>
    </row>
    <row r="254" spans="1:6">
      <c r="A254" s="599">
        <v>105364</v>
      </c>
      <c r="B254" s="599" t="s">
        <v>1044</v>
      </c>
      <c r="C254" s="599" t="s">
        <v>123</v>
      </c>
      <c r="D254" s="599" t="s">
        <v>942</v>
      </c>
      <c r="E254" s="602">
        <v>18.32</v>
      </c>
      <c r="F254" s="601" t="s">
        <v>794</v>
      </c>
    </row>
    <row r="255" spans="1:6">
      <c r="A255" s="599">
        <v>105365</v>
      </c>
      <c r="B255" s="599" t="s">
        <v>1045</v>
      </c>
      <c r="C255" s="599" t="s">
        <v>123</v>
      </c>
      <c r="D255" s="599" t="s">
        <v>942</v>
      </c>
      <c r="E255" s="602">
        <v>17.75</v>
      </c>
      <c r="F255" s="601" t="s">
        <v>794</v>
      </c>
    </row>
    <row r="256" spans="1:6">
      <c r="A256" s="599">
        <v>105366</v>
      </c>
      <c r="B256" s="599" t="s">
        <v>1046</v>
      </c>
      <c r="C256" s="599" t="s">
        <v>123</v>
      </c>
      <c r="D256" s="599" t="s">
        <v>942</v>
      </c>
      <c r="E256" s="602">
        <v>21.89</v>
      </c>
      <c r="F256" s="601" t="s">
        <v>794</v>
      </c>
    </row>
    <row r="257" spans="1:6">
      <c r="A257" s="599">
        <v>105367</v>
      </c>
      <c r="B257" s="599" t="s">
        <v>1047</v>
      </c>
      <c r="C257" s="599" t="s">
        <v>123</v>
      </c>
      <c r="D257" s="599" t="s">
        <v>942</v>
      </c>
      <c r="E257" s="602">
        <v>25.62</v>
      </c>
      <c r="F257" s="601" t="s">
        <v>794</v>
      </c>
    </row>
    <row r="258" spans="1:6">
      <c r="A258" s="599">
        <v>105368</v>
      </c>
      <c r="B258" s="599" t="s">
        <v>1048</v>
      </c>
      <c r="C258" s="599" t="s">
        <v>123</v>
      </c>
      <c r="D258" s="599" t="s">
        <v>793</v>
      </c>
      <c r="E258" s="602">
        <v>41.62</v>
      </c>
      <c r="F258" s="601" t="s">
        <v>794</v>
      </c>
    </row>
    <row r="259" spans="1:6">
      <c r="A259" s="599">
        <v>105370</v>
      </c>
      <c r="B259" s="599" t="s">
        <v>1049</v>
      </c>
      <c r="C259" s="599" t="s">
        <v>123</v>
      </c>
      <c r="D259" s="599" t="s">
        <v>793</v>
      </c>
      <c r="E259" s="602">
        <v>67.08</v>
      </c>
      <c r="F259" s="601" t="s">
        <v>794</v>
      </c>
    </row>
    <row r="260" spans="1:6">
      <c r="A260" s="599">
        <v>105371</v>
      </c>
      <c r="B260" s="599" t="s">
        <v>1050</v>
      </c>
      <c r="C260" s="599" t="s">
        <v>123</v>
      </c>
      <c r="D260" s="599" t="s">
        <v>942</v>
      </c>
      <c r="E260" s="602">
        <v>21.46</v>
      </c>
      <c r="F260" s="601" t="s">
        <v>794</v>
      </c>
    </row>
    <row r="261" spans="1:6">
      <c r="A261" s="599">
        <v>105372</v>
      </c>
      <c r="B261" s="599" t="s">
        <v>1051</v>
      </c>
      <c r="C261" s="599" t="s">
        <v>123</v>
      </c>
      <c r="D261" s="599" t="s">
        <v>793</v>
      </c>
      <c r="E261" s="602">
        <v>6.59</v>
      </c>
      <c r="F261" s="601" t="s">
        <v>794</v>
      </c>
    </row>
    <row r="262" spans="1:6">
      <c r="A262" s="599">
        <v>105373</v>
      </c>
      <c r="B262" s="599" t="s">
        <v>1052</v>
      </c>
      <c r="C262" s="599" t="s">
        <v>123</v>
      </c>
      <c r="D262" s="599" t="s">
        <v>793</v>
      </c>
      <c r="E262" s="602">
        <v>7.63</v>
      </c>
      <c r="F262" s="601" t="s">
        <v>794</v>
      </c>
    </row>
    <row r="263" spans="1:6">
      <c r="A263" s="599">
        <v>105374</v>
      </c>
      <c r="B263" s="599" t="s">
        <v>1053</v>
      </c>
      <c r="C263" s="599" t="s">
        <v>123</v>
      </c>
      <c r="D263" s="599" t="s">
        <v>942</v>
      </c>
      <c r="E263" s="602">
        <v>132.32</v>
      </c>
      <c r="F263" s="601" t="s">
        <v>794</v>
      </c>
    </row>
    <row r="264" spans="1:6">
      <c r="A264" s="599">
        <v>105375</v>
      </c>
      <c r="B264" s="599" t="s">
        <v>1054</v>
      </c>
      <c r="C264" s="599" t="s">
        <v>123</v>
      </c>
      <c r="D264" s="599" t="s">
        <v>942</v>
      </c>
      <c r="E264" s="602">
        <v>104.92</v>
      </c>
      <c r="F264" s="601" t="s">
        <v>794</v>
      </c>
    </row>
    <row r="265" spans="1:6">
      <c r="A265" s="599">
        <v>105376</v>
      </c>
      <c r="B265" s="599" t="s">
        <v>1055</v>
      </c>
      <c r="C265" s="599" t="s">
        <v>123</v>
      </c>
      <c r="D265" s="599" t="s">
        <v>942</v>
      </c>
      <c r="E265" s="602">
        <v>100.76</v>
      </c>
      <c r="F265" s="601" t="s">
        <v>794</v>
      </c>
    </row>
    <row r="266" spans="1:6">
      <c r="A266" s="599">
        <v>105381</v>
      </c>
      <c r="B266" s="599" t="s">
        <v>1056</v>
      </c>
      <c r="C266" s="599" t="s">
        <v>123</v>
      </c>
      <c r="D266" s="599" t="s">
        <v>942</v>
      </c>
      <c r="E266" s="602">
        <v>9.14</v>
      </c>
      <c r="F266" s="601" t="s">
        <v>794</v>
      </c>
    </row>
    <row r="267" spans="1:6">
      <c r="A267" s="599">
        <v>105382</v>
      </c>
      <c r="B267" s="599" t="s">
        <v>1057</v>
      </c>
      <c r="C267" s="599" t="s">
        <v>123</v>
      </c>
      <c r="D267" s="599" t="s">
        <v>942</v>
      </c>
      <c r="E267" s="602">
        <v>10.72</v>
      </c>
      <c r="F267" s="601" t="s">
        <v>794</v>
      </c>
    </row>
    <row r="268" spans="1:6">
      <c r="A268" s="599">
        <v>105383</v>
      </c>
      <c r="B268" s="599" t="s">
        <v>1058</v>
      </c>
      <c r="C268" s="599" t="s">
        <v>123</v>
      </c>
      <c r="D268" s="599" t="s">
        <v>942</v>
      </c>
      <c r="E268" s="602">
        <v>10.63</v>
      </c>
      <c r="F268" s="601" t="s">
        <v>794</v>
      </c>
    </row>
    <row r="269" spans="1:6">
      <c r="A269" s="599">
        <v>105384</v>
      </c>
      <c r="B269" s="599" t="s">
        <v>1059</v>
      </c>
      <c r="C269" s="599" t="s">
        <v>123</v>
      </c>
      <c r="D269" s="599" t="s">
        <v>942</v>
      </c>
      <c r="E269" s="602">
        <v>13.01</v>
      </c>
      <c r="F269" s="601" t="s">
        <v>794</v>
      </c>
    </row>
    <row r="270" spans="1:6">
      <c r="A270" s="599">
        <v>105385</v>
      </c>
      <c r="B270" s="599" t="s">
        <v>1060</v>
      </c>
      <c r="C270" s="599" t="s">
        <v>123</v>
      </c>
      <c r="D270" s="599" t="s">
        <v>942</v>
      </c>
      <c r="E270" s="602">
        <v>15.2</v>
      </c>
      <c r="F270" s="601" t="s">
        <v>794</v>
      </c>
    </row>
    <row r="271" spans="1:6">
      <c r="A271" s="599">
        <v>105386</v>
      </c>
      <c r="B271" s="599" t="s">
        <v>1061</v>
      </c>
      <c r="C271" s="599" t="s">
        <v>123</v>
      </c>
      <c r="D271" s="599" t="s">
        <v>942</v>
      </c>
      <c r="E271" s="602">
        <v>14.7</v>
      </c>
      <c r="F271" s="601" t="s">
        <v>794</v>
      </c>
    </row>
    <row r="272" spans="1:6">
      <c r="A272" s="599">
        <v>105387</v>
      </c>
      <c r="B272" s="599" t="s">
        <v>1062</v>
      </c>
      <c r="C272" s="599" t="s">
        <v>123</v>
      </c>
      <c r="D272" s="599" t="s">
        <v>942</v>
      </c>
      <c r="E272" s="602">
        <v>18.27</v>
      </c>
      <c r="F272" s="601" t="s">
        <v>794</v>
      </c>
    </row>
    <row r="273" spans="1:6">
      <c r="A273" s="599">
        <v>92833</v>
      </c>
      <c r="B273" s="599" t="s">
        <v>1063</v>
      </c>
      <c r="C273" s="599" t="s">
        <v>67</v>
      </c>
      <c r="D273" s="599" t="s">
        <v>793</v>
      </c>
      <c r="E273" s="602">
        <v>224.77</v>
      </c>
      <c r="F273" s="601" t="s">
        <v>794</v>
      </c>
    </row>
    <row r="274" spans="1:6">
      <c r="A274" s="599">
        <v>92834</v>
      </c>
      <c r="B274" s="599" t="s">
        <v>1064</v>
      </c>
      <c r="C274" s="599" t="s">
        <v>67</v>
      </c>
      <c r="D274" s="599" t="s">
        <v>793</v>
      </c>
      <c r="E274" s="602">
        <v>18.87</v>
      </c>
      <c r="F274" s="601" t="s">
        <v>794</v>
      </c>
    </row>
    <row r="275" spans="1:6">
      <c r="A275" s="599">
        <v>92835</v>
      </c>
      <c r="B275" s="599" t="s">
        <v>1065</v>
      </c>
      <c r="C275" s="599" t="s">
        <v>67</v>
      </c>
      <c r="D275" s="599" t="s">
        <v>793</v>
      </c>
      <c r="E275" s="602">
        <v>235.89</v>
      </c>
      <c r="F275" s="601" t="s">
        <v>794</v>
      </c>
    </row>
    <row r="276" spans="1:6">
      <c r="A276" s="599">
        <v>92836</v>
      </c>
      <c r="B276" s="599" t="s">
        <v>1066</v>
      </c>
      <c r="C276" s="599" t="s">
        <v>67</v>
      </c>
      <c r="D276" s="599" t="s">
        <v>793</v>
      </c>
      <c r="E276" s="602">
        <v>24.7</v>
      </c>
      <c r="F276" s="601" t="s">
        <v>794</v>
      </c>
    </row>
    <row r="277" spans="1:6">
      <c r="A277" s="599">
        <v>92837</v>
      </c>
      <c r="B277" s="599" t="s">
        <v>1067</v>
      </c>
      <c r="C277" s="599" t="s">
        <v>67</v>
      </c>
      <c r="D277" s="599" t="s">
        <v>793</v>
      </c>
      <c r="E277" s="602">
        <v>421.57</v>
      </c>
      <c r="F277" s="601" t="s">
        <v>794</v>
      </c>
    </row>
    <row r="278" spans="1:6">
      <c r="A278" s="599">
        <v>92838</v>
      </c>
      <c r="B278" s="599" t="s">
        <v>1068</v>
      </c>
      <c r="C278" s="599" t="s">
        <v>67</v>
      </c>
      <c r="D278" s="599" t="s">
        <v>793</v>
      </c>
      <c r="E278" s="602">
        <v>30.88</v>
      </c>
      <c r="F278" s="601" t="s">
        <v>794</v>
      </c>
    </row>
    <row r="279" spans="1:6">
      <c r="A279" s="599">
        <v>92839</v>
      </c>
      <c r="B279" s="599" t="s">
        <v>1069</v>
      </c>
      <c r="C279" s="599" t="s">
        <v>67</v>
      </c>
      <c r="D279" s="599" t="s">
        <v>793</v>
      </c>
      <c r="E279" s="602">
        <v>516.79</v>
      </c>
      <c r="F279" s="601" t="s">
        <v>794</v>
      </c>
    </row>
    <row r="280" spans="1:6">
      <c r="A280" s="599">
        <v>92840</v>
      </c>
      <c r="B280" s="599" t="s">
        <v>1070</v>
      </c>
      <c r="C280" s="599" t="s">
        <v>67</v>
      </c>
      <c r="D280" s="599" t="s">
        <v>793</v>
      </c>
      <c r="E280" s="602">
        <v>37.39</v>
      </c>
      <c r="F280" s="601" t="s">
        <v>794</v>
      </c>
    </row>
    <row r="281" spans="1:6">
      <c r="A281" s="599">
        <v>92841</v>
      </c>
      <c r="B281" s="599" t="s">
        <v>1071</v>
      </c>
      <c r="C281" s="599" t="s">
        <v>67</v>
      </c>
      <c r="D281" s="599" t="s">
        <v>793</v>
      </c>
      <c r="E281" s="602">
        <v>673.4</v>
      </c>
      <c r="F281" s="601" t="s">
        <v>794</v>
      </c>
    </row>
    <row r="282" spans="1:6">
      <c r="A282" s="599">
        <v>92842</v>
      </c>
      <c r="B282" s="599" t="s">
        <v>1072</v>
      </c>
      <c r="C282" s="599" t="s">
        <v>67</v>
      </c>
      <c r="D282" s="599" t="s">
        <v>793</v>
      </c>
      <c r="E282" s="602">
        <v>47.23</v>
      </c>
      <c r="F282" s="601" t="s">
        <v>794</v>
      </c>
    </row>
    <row r="283" spans="1:6">
      <c r="A283" s="599">
        <v>92843</v>
      </c>
      <c r="B283" s="599" t="s">
        <v>1073</v>
      </c>
      <c r="C283" s="599" t="s">
        <v>67</v>
      </c>
      <c r="D283" s="599" t="s">
        <v>793</v>
      </c>
      <c r="E283" s="602">
        <v>696.32</v>
      </c>
      <c r="F283" s="601" t="s">
        <v>794</v>
      </c>
    </row>
    <row r="284" spans="1:6">
      <c r="A284" s="599">
        <v>92844</v>
      </c>
      <c r="B284" s="599" t="s">
        <v>1074</v>
      </c>
      <c r="C284" s="599" t="s">
        <v>67</v>
      </c>
      <c r="D284" s="599" t="s">
        <v>793</v>
      </c>
      <c r="E284" s="602">
        <v>56.31</v>
      </c>
      <c r="F284" s="601" t="s">
        <v>794</v>
      </c>
    </row>
    <row r="285" spans="1:6">
      <c r="A285" s="599">
        <v>92845</v>
      </c>
      <c r="B285" s="599" t="s">
        <v>1075</v>
      </c>
      <c r="C285" s="599" t="s">
        <v>67</v>
      </c>
      <c r="D285" s="599" t="s">
        <v>793</v>
      </c>
      <c r="E285" s="600">
        <v>1035.07</v>
      </c>
      <c r="F285" s="601" t="s">
        <v>794</v>
      </c>
    </row>
    <row r="286" spans="1:6">
      <c r="A286" s="599">
        <v>92846</v>
      </c>
      <c r="B286" s="599" t="s">
        <v>1076</v>
      </c>
      <c r="C286" s="599" t="s">
        <v>67</v>
      </c>
      <c r="D286" s="599" t="s">
        <v>793</v>
      </c>
      <c r="E286" s="602">
        <v>64.650000000000006</v>
      </c>
      <c r="F286" s="601" t="s">
        <v>794</v>
      </c>
    </row>
    <row r="287" spans="1:6">
      <c r="A287" s="599">
        <v>92847</v>
      </c>
      <c r="B287" s="599" t="s">
        <v>1077</v>
      </c>
      <c r="C287" s="599" t="s">
        <v>67</v>
      </c>
      <c r="D287" s="599" t="s">
        <v>793</v>
      </c>
      <c r="E287" s="600">
        <v>1060.82</v>
      </c>
      <c r="F287" s="601" t="s">
        <v>794</v>
      </c>
    </row>
    <row r="288" spans="1:6">
      <c r="A288" s="599">
        <v>92848</v>
      </c>
      <c r="B288" s="599" t="s">
        <v>1078</v>
      </c>
      <c r="C288" s="599" t="s">
        <v>67</v>
      </c>
      <c r="D288" s="599" t="s">
        <v>793</v>
      </c>
      <c r="E288" s="602">
        <v>76.67</v>
      </c>
      <c r="F288" s="601" t="s">
        <v>794</v>
      </c>
    </row>
    <row r="289" spans="1:6">
      <c r="A289" s="599">
        <v>92849</v>
      </c>
      <c r="B289" s="599" t="s">
        <v>1079</v>
      </c>
      <c r="C289" s="599" t="s">
        <v>67</v>
      </c>
      <c r="D289" s="599" t="s">
        <v>793</v>
      </c>
      <c r="E289" s="602">
        <v>226.85</v>
      </c>
      <c r="F289" s="601" t="s">
        <v>794</v>
      </c>
    </row>
    <row r="290" spans="1:6">
      <c r="A290" s="599">
        <v>92850</v>
      </c>
      <c r="B290" s="599" t="s">
        <v>1080</v>
      </c>
      <c r="C290" s="599" t="s">
        <v>67</v>
      </c>
      <c r="D290" s="599" t="s">
        <v>793</v>
      </c>
      <c r="E290" s="602">
        <v>20.95</v>
      </c>
      <c r="F290" s="601" t="s">
        <v>794</v>
      </c>
    </row>
    <row r="291" spans="1:6">
      <c r="A291" s="599">
        <v>92851</v>
      </c>
      <c r="B291" s="599" t="s">
        <v>1081</v>
      </c>
      <c r="C291" s="599" t="s">
        <v>67</v>
      </c>
      <c r="D291" s="599" t="s">
        <v>793</v>
      </c>
      <c r="E291" s="602">
        <v>238.84</v>
      </c>
      <c r="F291" s="601" t="s">
        <v>794</v>
      </c>
    </row>
    <row r="292" spans="1:6">
      <c r="A292" s="599">
        <v>92852</v>
      </c>
      <c r="B292" s="599" t="s">
        <v>1082</v>
      </c>
      <c r="C292" s="599" t="s">
        <v>67</v>
      </c>
      <c r="D292" s="599" t="s">
        <v>793</v>
      </c>
      <c r="E292" s="602">
        <v>27.65</v>
      </c>
      <c r="F292" s="601" t="s">
        <v>794</v>
      </c>
    </row>
    <row r="293" spans="1:6">
      <c r="A293" s="599">
        <v>92853</v>
      </c>
      <c r="B293" s="599" t="s">
        <v>1083</v>
      </c>
      <c r="C293" s="599" t="s">
        <v>67</v>
      </c>
      <c r="D293" s="599" t="s">
        <v>793</v>
      </c>
      <c r="E293" s="602">
        <v>425.43</v>
      </c>
      <c r="F293" s="601" t="s">
        <v>794</v>
      </c>
    </row>
    <row r="294" spans="1:6">
      <c r="A294" s="599">
        <v>92854</v>
      </c>
      <c r="B294" s="599" t="s">
        <v>1084</v>
      </c>
      <c r="C294" s="599" t="s">
        <v>67</v>
      </c>
      <c r="D294" s="599" t="s">
        <v>793</v>
      </c>
      <c r="E294" s="602">
        <v>34.74</v>
      </c>
      <c r="F294" s="601" t="s">
        <v>794</v>
      </c>
    </row>
    <row r="295" spans="1:6">
      <c r="A295" s="599">
        <v>92855</v>
      </c>
      <c r="B295" s="599" t="s">
        <v>1085</v>
      </c>
      <c r="C295" s="599" t="s">
        <v>67</v>
      </c>
      <c r="D295" s="599" t="s">
        <v>793</v>
      </c>
      <c r="E295" s="602">
        <v>521.52</v>
      </c>
      <c r="F295" s="601" t="s">
        <v>794</v>
      </c>
    </row>
    <row r="296" spans="1:6">
      <c r="A296" s="599">
        <v>92856</v>
      </c>
      <c r="B296" s="599" t="s">
        <v>1086</v>
      </c>
      <c r="C296" s="599" t="s">
        <v>67</v>
      </c>
      <c r="D296" s="599" t="s">
        <v>793</v>
      </c>
      <c r="E296" s="602">
        <v>42.12</v>
      </c>
      <c r="F296" s="601" t="s">
        <v>794</v>
      </c>
    </row>
    <row r="297" spans="1:6">
      <c r="A297" s="599">
        <v>92857</v>
      </c>
      <c r="B297" s="599" t="s">
        <v>1087</v>
      </c>
      <c r="C297" s="599" t="s">
        <v>67</v>
      </c>
      <c r="D297" s="599" t="s">
        <v>793</v>
      </c>
      <c r="E297" s="602">
        <v>679.04</v>
      </c>
      <c r="F297" s="601" t="s">
        <v>794</v>
      </c>
    </row>
    <row r="298" spans="1:6">
      <c r="A298" s="599">
        <v>92858</v>
      </c>
      <c r="B298" s="599" t="s">
        <v>1088</v>
      </c>
      <c r="C298" s="599" t="s">
        <v>67</v>
      </c>
      <c r="D298" s="599" t="s">
        <v>793</v>
      </c>
      <c r="E298" s="602">
        <v>52.87</v>
      </c>
      <c r="F298" s="601" t="s">
        <v>794</v>
      </c>
    </row>
    <row r="299" spans="1:6">
      <c r="A299" s="599">
        <v>92859</v>
      </c>
      <c r="B299" s="599" t="s">
        <v>1089</v>
      </c>
      <c r="C299" s="599" t="s">
        <v>67</v>
      </c>
      <c r="D299" s="599" t="s">
        <v>793</v>
      </c>
      <c r="E299" s="602">
        <v>702.85</v>
      </c>
      <c r="F299" s="601" t="s">
        <v>794</v>
      </c>
    </row>
    <row r="300" spans="1:6">
      <c r="A300" s="599">
        <v>92860</v>
      </c>
      <c r="B300" s="599" t="s">
        <v>1090</v>
      </c>
      <c r="C300" s="599" t="s">
        <v>67</v>
      </c>
      <c r="D300" s="599" t="s">
        <v>793</v>
      </c>
      <c r="E300" s="602">
        <v>62.84</v>
      </c>
      <c r="F300" s="601" t="s">
        <v>794</v>
      </c>
    </row>
    <row r="301" spans="1:6">
      <c r="A301" s="599">
        <v>92861</v>
      </c>
      <c r="B301" s="599" t="s">
        <v>1091</v>
      </c>
      <c r="C301" s="599" t="s">
        <v>67</v>
      </c>
      <c r="D301" s="599" t="s">
        <v>793</v>
      </c>
      <c r="E301" s="600">
        <v>1042.49</v>
      </c>
      <c r="F301" s="601" t="s">
        <v>794</v>
      </c>
    </row>
    <row r="302" spans="1:6">
      <c r="A302" s="599">
        <v>92862</v>
      </c>
      <c r="B302" s="599" t="s">
        <v>1092</v>
      </c>
      <c r="C302" s="599" t="s">
        <v>67</v>
      </c>
      <c r="D302" s="599" t="s">
        <v>793</v>
      </c>
      <c r="E302" s="602">
        <v>72.069999999999993</v>
      </c>
      <c r="F302" s="601" t="s">
        <v>794</v>
      </c>
    </row>
    <row r="303" spans="1:6">
      <c r="A303" s="599">
        <v>92863</v>
      </c>
      <c r="B303" s="599" t="s">
        <v>1093</v>
      </c>
      <c r="C303" s="599" t="s">
        <v>67</v>
      </c>
      <c r="D303" s="599" t="s">
        <v>793</v>
      </c>
      <c r="E303" s="600">
        <v>1069.1300000000001</v>
      </c>
      <c r="F303" s="601" t="s">
        <v>794</v>
      </c>
    </row>
    <row r="304" spans="1:6">
      <c r="A304" s="599">
        <v>92864</v>
      </c>
      <c r="B304" s="599" t="s">
        <v>1094</v>
      </c>
      <c r="C304" s="599" t="s">
        <v>67</v>
      </c>
      <c r="D304" s="599" t="s">
        <v>793</v>
      </c>
      <c r="E304" s="602">
        <v>84.98</v>
      </c>
      <c r="F304" s="601" t="s">
        <v>794</v>
      </c>
    </row>
    <row r="305" spans="1:6">
      <c r="A305" s="599">
        <v>92210</v>
      </c>
      <c r="B305" s="599" t="s">
        <v>1095</v>
      </c>
      <c r="C305" s="599" t="s">
        <v>67</v>
      </c>
      <c r="D305" s="599" t="s">
        <v>793</v>
      </c>
      <c r="E305" s="602">
        <v>159.09</v>
      </c>
      <c r="F305" s="601" t="s">
        <v>794</v>
      </c>
    </row>
    <row r="306" spans="1:6">
      <c r="A306" s="599">
        <v>92211</v>
      </c>
      <c r="B306" s="599" t="s">
        <v>1096</v>
      </c>
      <c r="C306" s="599" t="s">
        <v>67</v>
      </c>
      <c r="D306" s="599" t="s">
        <v>793</v>
      </c>
      <c r="E306" s="600">
        <v>193.12</v>
      </c>
      <c r="F306" s="601" t="s">
        <v>794</v>
      </c>
    </row>
    <row r="307" spans="1:6">
      <c r="A307" s="599">
        <v>92212</v>
      </c>
      <c r="B307" s="599" t="s">
        <v>1097</v>
      </c>
      <c r="C307" s="599" t="s">
        <v>67</v>
      </c>
      <c r="D307" s="599" t="s">
        <v>793</v>
      </c>
      <c r="E307" s="600">
        <v>298.12</v>
      </c>
      <c r="F307" s="601" t="s">
        <v>794</v>
      </c>
    </row>
    <row r="308" spans="1:6">
      <c r="A308" s="599">
        <v>92213</v>
      </c>
      <c r="B308" s="599" t="s">
        <v>1098</v>
      </c>
      <c r="C308" s="599" t="s">
        <v>67</v>
      </c>
      <c r="D308" s="599" t="s">
        <v>793</v>
      </c>
      <c r="E308" s="600">
        <v>398.55</v>
      </c>
      <c r="F308" s="601" t="s">
        <v>794</v>
      </c>
    </row>
    <row r="309" spans="1:6">
      <c r="A309" s="599">
        <v>92214</v>
      </c>
      <c r="B309" s="599" t="s">
        <v>1099</v>
      </c>
      <c r="C309" s="599" t="s">
        <v>67</v>
      </c>
      <c r="D309" s="599" t="s">
        <v>793</v>
      </c>
      <c r="E309" s="600">
        <v>483.66</v>
      </c>
      <c r="F309" s="601" t="s">
        <v>794</v>
      </c>
    </row>
    <row r="310" spans="1:6">
      <c r="A310" s="599">
        <v>92215</v>
      </c>
      <c r="B310" s="599" t="s">
        <v>1100</v>
      </c>
      <c r="C310" s="599" t="s">
        <v>67</v>
      </c>
      <c r="D310" s="599" t="s">
        <v>793</v>
      </c>
      <c r="E310" s="600">
        <v>555.76</v>
      </c>
      <c r="F310" s="601" t="s">
        <v>794</v>
      </c>
    </row>
    <row r="311" spans="1:6">
      <c r="A311" s="599">
        <v>92216</v>
      </c>
      <c r="B311" s="599" t="s">
        <v>1101</v>
      </c>
      <c r="C311" s="599" t="s">
        <v>67</v>
      </c>
      <c r="D311" s="599" t="s">
        <v>793</v>
      </c>
      <c r="E311" s="600">
        <v>575.28</v>
      </c>
      <c r="F311" s="601" t="s">
        <v>794</v>
      </c>
    </row>
    <row r="312" spans="1:6">
      <c r="A312" s="599">
        <v>92219</v>
      </c>
      <c r="B312" s="599" t="s">
        <v>1102</v>
      </c>
      <c r="C312" s="599" t="s">
        <v>67</v>
      </c>
      <c r="D312" s="599" t="s">
        <v>793</v>
      </c>
      <c r="E312" s="600">
        <v>162.08000000000001</v>
      </c>
      <c r="F312" s="601" t="s">
        <v>794</v>
      </c>
    </row>
    <row r="313" spans="1:6">
      <c r="A313" s="599">
        <v>92220</v>
      </c>
      <c r="B313" s="599" t="s">
        <v>1103</v>
      </c>
      <c r="C313" s="599" t="s">
        <v>67</v>
      </c>
      <c r="D313" s="599" t="s">
        <v>793</v>
      </c>
      <c r="E313" s="600">
        <v>196.98</v>
      </c>
      <c r="F313" s="601" t="s">
        <v>794</v>
      </c>
    </row>
    <row r="314" spans="1:6">
      <c r="A314" s="599">
        <v>92221</v>
      </c>
      <c r="B314" s="599" t="s">
        <v>1104</v>
      </c>
      <c r="C314" s="599" t="s">
        <v>67</v>
      </c>
      <c r="D314" s="599" t="s">
        <v>793</v>
      </c>
      <c r="E314" s="600">
        <v>302.85000000000002</v>
      </c>
      <c r="F314" s="601" t="s">
        <v>794</v>
      </c>
    </row>
    <row r="315" spans="1:6">
      <c r="A315" s="599">
        <v>92222</v>
      </c>
      <c r="B315" s="599" t="s">
        <v>1105</v>
      </c>
      <c r="C315" s="599" t="s">
        <v>67</v>
      </c>
      <c r="D315" s="599" t="s">
        <v>793</v>
      </c>
      <c r="E315" s="600">
        <v>404.17</v>
      </c>
      <c r="F315" s="601" t="s">
        <v>794</v>
      </c>
    </row>
    <row r="316" spans="1:6">
      <c r="A316" s="599">
        <v>92223</v>
      </c>
      <c r="B316" s="599" t="s">
        <v>1106</v>
      </c>
      <c r="C316" s="599" t="s">
        <v>67</v>
      </c>
      <c r="D316" s="599" t="s">
        <v>793</v>
      </c>
      <c r="E316" s="600">
        <v>490.17</v>
      </c>
      <c r="F316" s="601" t="s">
        <v>794</v>
      </c>
    </row>
    <row r="317" spans="1:6">
      <c r="A317" s="599">
        <v>92224</v>
      </c>
      <c r="B317" s="599" t="s">
        <v>1107</v>
      </c>
      <c r="C317" s="599" t="s">
        <v>67</v>
      </c>
      <c r="D317" s="599" t="s">
        <v>793</v>
      </c>
      <c r="E317" s="600">
        <v>563.17999999999995</v>
      </c>
      <c r="F317" s="601" t="s">
        <v>794</v>
      </c>
    </row>
    <row r="318" spans="1:6">
      <c r="A318" s="599">
        <v>92226</v>
      </c>
      <c r="B318" s="599" t="s">
        <v>1108</v>
      </c>
      <c r="C318" s="599" t="s">
        <v>67</v>
      </c>
      <c r="D318" s="599" t="s">
        <v>793</v>
      </c>
      <c r="E318" s="600">
        <v>583.59</v>
      </c>
      <c r="F318" s="601" t="s">
        <v>794</v>
      </c>
    </row>
    <row r="319" spans="1:6">
      <c r="A319" s="599">
        <v>92808</v>
      </c>
      <c r="B319" s="599" t="s">
        <v>1109</v>
      </c>
      <c r="C319" s="599" t="s">
        <v>67</v>
      </c>
      <c r="D319" s="599" t="s">
        <v>793</v>
      </c>
      <c r="E319" s="600">
        <v>20.92</v>
      </c>
      <c r="F319" s="601" t="s">
        <v>794</v>
      </c>
    </row>
    <row r="320" spans="1:6">
      <c r="A320" s="599">
        <v>92809</v>
      </c>
      <c r="B320" s="599" t="s">
        <v>1110</v>
      </c>
      <c r="C320" s="599" t="s">
        <v>67</v>
      </c>
      <c r="D320" s="599" t="s">
        <v>793</v>
      </c>
      <c r="E320" s="602">
        <v>29.21</v>
      </c>
      <c r="F320" s="601" t="s">
        <v>794</v>
      </c>
    </row>
    <row r="321" spans="1:6">
      <c r="A321" s="599">
        <v>92810</v>
      </c>
      <c r="B321" s="599" t="s">
        <v>1111</v>
      </c>
      <c r="C321" s="599" t="s">
        <v>67</v>
      </c>
      <c r="D321" s="599" t="s">
        <v>793</v>
      </c>
      <c r="E321" s="602">
        <v>37.9</v>
      </c>
      <c r="F321" s="601" t="s">
        <v>794</v>
      </c>
    </row>
    <row r="322" spans="1:6">
      <c r="A322" s="599">
        <v>92811</v>
      </c>
      <c r="B322" s="599" t="s">
        <v>1112</v>
      </c>
      <c r="C322" s="599" t="s">
        <v>67</v>
      </c>
      <c r="D322" s="599" t="s">
        <v>793</v>
      </c>
      <c r="E322" s="602">
        <v>46.8</v>
      </c>
      <c r="F322" s="601" t="s">
        <v>794</v>
      </c>
    </row>
    <row r="323" spans="1:6">
      <c r="A323" s="599">
        <v>92812</v>
      </c>
      <c r="B323" s="599" t="s">
        <v>1113</v>
      </c>
      <c r="C323" s="599" t="s">
        <v>67</v>
      </c>
      <c r="D323" s="599" t="s">
        <v>793</v>
      </c>
      <c r="E323" s="602">
        <v>56.01</v>
      </c>
      <c r="F323" s="601" t="s">
        <v>794</v>
      </c>
    </row>
    <row r="324" spans="1:6">
      <c r="A324" s="599">
        <v>92813</v>
      </c>
      <c r="B324" s="599" t="s">
        <v>1114</v>
      </c>
      <c r="C324" s="599" t="s">
        <v>67</v>
      </c>
      <c r="D324" s="599" t="s">
        <v>793</v>
      </c>
      <c r="E324" s="602">
        <v>65.510000000000005</v>
      </c>
      <c r="F324" s="601" t="s">
        <v>794</v>
      </c>
    </row>
    <row r="325" spans="1:6">
      <c r="A325" s="599">
        <v>92814</v>
      </c>
      <c r="B325" s="599" t="s">
        <v>1115</v>
      </c>
      <c r="C325" s="599" t="s">
        <v>67</v>
      </c>
      <c r="D325" s="599" t="s">
        <v>793</v>
      </c>
      <c r="E325" s="602">
        <v>75.3</v>
      </c>
      <c r="F325" s="601" t="s">
        <v>794</v>
      </c>
    </row>
    <row r="326" spans="1:6">
      <c r="A326" s="599">
        <v>92815</v>
      </c>
      <c r="B326" s="599" t="s">
        <v>1116</v>
      </c>
      <c r="C326" s="599" t="s">
        <v>67</v>
      </c>
      <c r="D326" s="599" t="s">
        <v>793</v>
      </c>
      <c r="E326" s="600">
        <v>85.32</v>
      </c>
      <c r="F326" s="601" t="s">
        <v>794</v>
      </c>
    </row>
    <row r="327" spans="1:6">
      <c r="A327" s="599">
        <v>92816</v>
      </c>
      <c r="B327" s="599" t="s">
        <v>1117</v>
      </c>
      <c r="C327" s="599" t="s">
        <v>67</v>
      </c>
      <c r="D327" s="599" t="s">
        <v>793</v>
      </c>
      <c r="E327" s="600">
        <v>838.06</v>
      </c>
      <c r="F327" s="601" t="s">
        <v>794</v>
      </c>
    </row>
    <row r="328" spans="1:6">
      <c r="A328" s="599">
        <v>92817</v>
      </c>
      <c r="B328" s="599" t="s">
        <v>1118</v>
      </c>
      <c r="C328" s="599" t="s">
        <v>67</v>
      </c>
      <c r="D328" s="599" t="s">
        <v>793</v>
      </c>
      <c r="E328" s="600">
        <v>106.28</v>
      </c>
      <c r="F328" s="601" t="s">
        <v>794</v>
      </c>
    </row>
    <row r="329" spans="1:6">
      <c r="A329" s="599">
        <v>92818</v>
      </c>
      <c r="B329" s="599" t="s">
        <v>1119</v>
      </c>
      <c r="C329" s="599" t="s">
        <v>67</v>
      </c>
      <c r="D329" s="599" t="s">
        <v>793</v>
      </c>
      <c r="E329" s="600">
        <v>1199.97</v>
      </c>
      <c r="F329" s="601" t="s">
        <v>794</v>
      </c>
    </row>
    <row r="330" spans="1:6">
      <c r="A330" s="599">
        <v>92819</v>
      </c>
      <c r="B330" s="599" t="s">
        <v>1120</v>
      </c>
      <c r="C330" s="599" t="s">
        <v>67</v>
      </c>
      <c r="D330" s="599" t="s">
        <v>793</v>
      </c>
      <c r="E330" s="600">
        <v>139.79</v>
      </c>
      <c r="F330" s="601" t="s">
        <v>794</v>
      </c>
    </row>
    <row r="331" spans="1:6">
      <c r="A331" s="599">
        <v>92820</v>
      </c>
      <c r="B331" s="599" t="s">
        <v>1121</v>
      </c>
      <c r="C331" s="599" t="s">
        <v>67</v>
      </c>
      <c r="D331" s="599" t="s">
        <v>793</v>
      </c>
      <c r="E331" s="600">
        <v>23.01</v>
      </c>
      <c r="F331" s="601" t="s">
        <v>794</v>
      </c>
    </row>
    <row r="332" spans="1:6">
      <c r="A332" s="599">
        <v>92821</v>
      </c>
      <c r="B332" s="599" t="s">
        <v>1122</v>
      </c>
      <c r="C332" s="599" t="s">
        <v>67</v>
      </c>
      <c r="D332" s="599" t="s">
        <v>793</v>
      </c>
      <c r="E332" s="600">
        <v>32.200000000000003</v>
      </c>
      <c r="F332" s="601" t="s">
        <v>794</v>
      </c>
    </row>
    <row r="333" spans="1:6">
      <c r="A333" s="599">
        <v>92822</v>
      </c>
      <c r="B333" s="599" t="s">
        <v>1123</v>
      </c>
      <c r="C333" s="599" t="s">
        <v>67</v>
      </c>
      <c r="D333" s="599" t="s">
        <v>793</v>
      </c>
      <c r="E333" s="600">
        <v>41.76</v>
      </c>
      <c r="F333" s="601" t="s">
        <v>794</v>
      </c>
    </row>
    <row r="334" spans="1:6">
      <c r="A334" s="599">
        <v>92824</v>
      </c>
      <c r="B334" s="599" t="s">
        <v>1124</v>
      </c>
      <c r="C334" s="599" t="s">
        <v>67</v>
      </c>
      <c r="D334" s="599" t="s">
        <v>793</v>
      </c>
      <c r="E334" s="602">
        <v>51.53</v>
      </c>
      <c r="F334" s="601" t="s">
        <v>794</v>
      </c>
    </row>
    <row r="335" spans="1:6">
      <c r="A335" s="599">
        <v>92825</v>
      </c>
      <c r="B335" s="599" t="s">
        <v>1125</v>
      </c>
      <c r="C335" s="599" t="s">
        <v>67</v>
      </c>
      <c r="D335" s="599" t="s">
        <v>793</v>
      </c>
      <c r="E335" s="602">
        <v>61.63</v>
      </c>
      <c r="F335" s="601" t="s">
        <v>794</v>
      </c>
    </row>
    <row r="336" spans="1:6">
      <c r="A336" s="599">
        <v>92826</v>
      </c>
      <c r="B336" s="599" t="s">
        <v>1126</v>
      </c>
      <c r="C336" s="599" t="s">
        <v>67</v>
      </c>
      <c r="D336" s="599" t="s">
        <v>793</v>
      </c>
      <c r="E336" s="602">
        <v>72.02</v>
      </c>
      <c r="F336" s="601" t="s">
        <v>794</v>
      </c>
    </row>
    <row r="337" spans="1:6">
      <c r="A337" s="599">
        <v>92827</v>
      </c>
      <c r="B337" s="599" t="s">
        <v>1127</v>
      </c>
      <c r="C337" s="599" t="s">
        <v>67</v>
      </c>
      <c r="D337" s="599" t="s">
        <v>793</v>
      </c>
      <c r="E337" s="602">
        <v>82.72</v>
      </c>
      <c r="F337" s="601" t="s">
        <v>794</v>
      </c>
    </row>
    <row r="338" spans="1:6">
      <c r="A338" s="599">
        <v>92828</v>
      </c>
      <c r="B338" s="599" t="s">
        <v>1128</v>
      </c>
      <c r="C338" s="599" t="s">
        <v>67</v>
      </c>
      <c r="D338" s="599" t="s">
        <v>793</v>
      </c>
      <c r="E338" s="602">
        <v>93.63</v>
      </c>
      <c r="F338" s="601" t="s">
        <v>794</v>
      </c>
    </row>
    <row r="339" spans="1:6">
      <c r="A339" s="599">
        <v>92829</v>
      </c>
      <c r="B339" s="599" t="s">
        <v>1129</v>
      </c>
      <c r="C339" s="599" t="s">
        <v>67</v>
      </c>
      <c r="D339" s="599" t="s">
        <v>793</v>
      </c>
      <c r="E339" s="602">
        <v>848.14</v>
      </c>
      <c r="F339" s="601" t="s">
        <v>794</v>
      </c>
    </row>
    <row r="340" spans="1:6">
      <c r="A340" s="599">
        <v>92830</v>
      </c>
      <c r="B340" s="599" t="s">
        <v>1130</v>
      </c>
      <c r="C340" s="599" t="s">
        <v>67</v>
      </c>
      <c r="D340" s="599" t="s">
        <v>793</v>
      </c>
      <c r="E340" s="602">
        <v>116.36</v>
      </c>
      <c r="F340" s="601" t="s">
        <v>794</v>
      </c>
    </row>
    <row r="341" spans="1:6">
      <c r="A341" s="599">
        <v>92831</v>
      </c>
      <c r="B341" s="599" t="s">
        <v>1131</v>
      </c>
      <c r="C341" s="599" t="s">
        <v>67</v>
      </c>
      <c r="D341" s="599" t="s">
        <v>793</v>
      </c>
      <c r="E341" s="600">
        <v>1212.72</v>
      </c>
      <c r="F341" s="601" t="s">
        <v>794</v>
      </c>
    </row>
    <row r="342" spans="1:6">
      <c r="A342" s="599">
        <v>92832</v>
      </c>
      <c r="B342" s="599" t="s">
        <v>1132</v>
      </c>
      <c r="C342" s="599" t="s">
        <v>67</v>
      </c>
      <c r="D342" s="599" t="s">
        <v>793</v>
      </c>
      <c r="E342" s="602">
        <v>152.54</v>
      </c>
      <c r="F342" s="601" t="s">
        <v>794</v>
      </c>
    </row>
    <row r="343" spans="1:6">
      <c r="A343" s="599">
        <v>95565</v>
      </c>
      <c r="B343" s="599" t="s">
        <v>1133</v>
      </c>
      <c r="C343" s="599" t="s">
        <v>67</v>
      </c>
      <c r="D343" s="599" t="s">
        <v>793</v>
      </c>
      <c r="E343" s="602">
        <v>136.01</v>
      </c>
      <c r="F343" s="601" t="s">
        <v>794</v>
      </c>
    </row>
    <row r="344" spans="1:6">
      <c r="A344" s="599">
        <v>95566</v>
      </c>
      <c r="B344" s="599" t="s">
        <v>1134</v>
      </c>
      <c r="C344" s="599" t="s">
        <v>67</v>
      </c>
      <c r="D344" s="599" t="s">
        <v>793</v>
      </c>
      <c r="E344" s="602">
        <v>138.1</v>
      </c>
      <c r="F344" s="601" t="s">
        <v>794</v>
      </c>
    </row>
    <row r="345" spans="1:6">
      <c r="A345" s="599">
        <v>95567</v>
      </c>
      <c r="B345" s="599" t="s">
        <v>1135</v>
      </c>
      <c r="C345" s="599" t="s">
        <v>67</v>
      </c>
      <c r="D345" s="599" t="s">
        <v>793</v>
      </c>
      <c r="E345" s="602">
        <v>84.78</v>
      </c>
      <c r="F345" s="601" t="s">
        <v>794</v>
      </c>
    </row>
    <row r="346" spans="1:6">
      <c r="A346" s="599">
        <v>95568</v>
      </c>
      <c r="B346" s="599" t="s">
        <v>1136</v>
      </c>
      <c r="C346" s="599" t="s">
        <v>67</v>
      </c>
      <c r="D346" s="599" t="s">
        <v>793</v>
      </c>
      <c r="E346" s="602">
        <v>104.66</v>
      </c>
      <c r="F346" s="601" t="s">
        <v>794</v>
      </c>
    </row>
    <row r="347" spans="1:6">
      <c r="A347" s="599">
        <v>95569</v>
      </c>
      <c r="B347" s="599" t="s">
        <v>1137</v>
      </c>
      <c r="C347" s="599" t="s">
        <v>67</v>
      </c>
      <c r="D347" s="599" t="s">
        <v>793</v>
      </c>
      <c r="E347" s="602">
        <v>150.21</v>
      </c>
      <c r="F347" s="601" t="s">
        <v>794</v>
      </c>
    </row>
    <row r="348" spans="1:6">
      <c r="A348" s="599">
        <v>95570</v>
      </c>
      <c r="B348" s="599" t="s">
        <v>1138</v>
      </c>
      <c r="C348" s="599" t="s">
        <v>67</v>
      </c>
      <c r="D348" s="599" t="s">
        <v>793</v>
      </c>
      <c r="E348" s="602">
        <v>86.87</v>
      </c>
      <c r="F348" s="601" t="s">
        <v>794</v>
      </c>
    </row>
    <row r="349" spans="1:6">
      <c r="A349" s="599">
        <v>95571</v>
      </c>
      <c r="B349" s="599" t="s">
        <v>1139</v>
      </c>
      <c r="C349" s="599" t="s">
        <v>67</v>
      </c>
      <c r="D349" s="599" t="s">
        <v>793</v>
      </c>
      <c r="E349" s="602">
        <v>107.65</v>
      </c>
      <c r="F349" s="601" t="s">
        <v>794</v>
      </c>
    </row>
    <row r="350" spans="1:6">
      <c r="A350" s="599">
        <v>95572</v>
      </c>
      <c r="B350" s="599" t="s">
        <v>1140</v>
      </c>
      <c r="C350" s="599" t="s">
        <v>67</v>
      </c>
      <c r="D350" s="599" t="s">
        <v>793</v>
      </c>
      <c r="E350" s="602">
        <v>154.07</v>
      </c>
      <c r="F350" s="601" t="s">
        <v>794</v>
      </c>
    </row>
    <row r="351" spans="1:6">
      <c r="A351" s="599">
        <v>97127</v>
      </c>
      <c r="B351" s="599" t="s">
        <v>1141</v>
      </c>
      <c r="C351" s="599" t="s">
        <v>67</v>
      </c>
      <c r="D351" s="599" t="s">
        <v>942</v>
      </c>
      <c r="E351" s="602">
        <v>3.7</v>
      </c>
      <c r="F351" s="601" t="s">
        <v>794</v>
      </c>
    </row>
    <row r="352" spans="1:6">
      <c r="A352" s="599">
        <v>97128</v>
      </c>
      <c r="B352" s="599" t="s">
        <v>1142</v>
      </c>
      <c r="C352" s="599" t="s">
        <v>67</v>
      </c>
      <c r="D352" s="599" t="s">
        <v>793</v>
      </c>
      <c r="E352" s="602">
        <v>7.75</v>
      </c>
      <c r="F352" s="601" t="s">
        <v>794</v>
      </c>
    </row>
    <row r="353" spans="1:6">
      <c r="A353" s="599">
        <v>97129</v>
      </c>
      <c r="B353" s="599" t="s">
        <v>1143</v>
      </c>
      <c r="C353" s="599" t="s">
        <v>67</v>
      </c>
      <c r="D353" s="599" t="s">
        <v>793</v>
      </c>
      <c r="E353" s="602">
        <v>9.19</v>
      </c>
      <c r="F353" s="601" t="s">
        <v>794</v>
      </c>
    </row>
    <row r="354" spans="1:6">
      <c r="A354" s="599">
        <v>97130</v>
      </c>
      <c r="B354" s="599" t="s">
        <v>1144</v>
      </c>
      <c r="C354" s="599" t="s">
        <v>67</v>
      </c>
      <c r="D354" s="599" t="s">
        <v>793</v>
      </c>
      <c r="E354" s="602">
        <v>10.64</v>
      </c>
      <c r="F354" s="601" t="s">
        <v>794</v>
      </c>
    </row>
    <row r="355" spans="1:6">
      <c r="A355" s="599">
        <v>97131</v>
      </c>
      <c r="B355" s="599" t="s">
        <v>1145</v>
      </c>
      <c r="C355" s="599" t="s">
        <v>67</v>
      </c>
      <c r="D355" s="599" t="s">
        <v>793</v>
      </c>
      <c r="E355" s="602">
        <v>12.08</v>
      </c>
      <c r="F355" s="601" t="s">
        <v>794</v>
      </c>
    </row>
    <row r="356" spans="1:6">
      <c r="A356" s="599">
        <v>97132</v>
      </c>
      <c r="B356" s="599" t="s">
        <v>1146</v>
      </c>
      <c r="C356" s="599" t="s">
        <v>67</v>
      </c>
      <c r="D356" s="599" t="s">
        <v>793</v>
      </c>
      <c r="E356" s="602">
        <v>13.54</v>
      </c>
      <c r="F356" s="601" t="s">
        <v>794</v>
      </c>
    </row>
    <row r="357" spans="1:6">
      <c r="A357" s="599">
        <v>97133</v>
      </c>
      <c r="B357" s="599" t="s">
        <v>1147</v>
      </c>
      <c r="C357" s="599" t="s">
        <v>67</v>
      </c>
      <c r="D357" s="599" t="s">
        <v>793</v>
      </c>
      <c r="E357" s="602">
        <v>16.43</v>
      </c>
      <c r="F357" s="601" t="s">
        <v>794</v>
      </c>
    </row>
    <row r="358" spans="1:6">
      <c r="A358" s="599">
        <v>97134</v>
      </c>
      <c r="B358" s="599" t="s">
        <v>1148</v>
      </c>
      <c r="C358" s="599" t="s">
        <v>67</v>
      </c>
      <c r="D358" s="599" t="s">
        <v>942</v>
      </c>
      <c r="E358" s="602">
        <v>3.09</v>
      </c>
      <c r="F358" s="601" t="s">
        <v>794</v>
      </c>
    </row>
    <row r="359" spans="1:6">
      <c r="A359" s="599">
        <v>97135</v>
      </c>
      <c r="B359" s="599" t="s">
        <v>1149</v>
      </c>
      <c r="C359" s="599" t="s">
        <v>67</v>
      </c>
      <c r="D359" s="599" t="s">
        <v>793</v>
      </c>
      <c r="E359" s="602">
        <v>5.97</v>
      </c>
      <c r="F359" s="601" t="s">
        <v>794</v>
      </c>
    </row>
    <row r="360" spans="1:6">
      <c r="A360" s="599">
        <v>97136</v>
      </c>
      <c r="B360" s="599" t="s">
        <v>1150</v>
      </c>
      <c r="C360" s="599" t="s">
        <v>67</v>
      </c>
      <c r="D360" s="599" t="s">
        <v>793</v>
      </c>
      <c r="E360" s="602">
        <v>7.09</v>
      </c>
      <c r="F360" s="601" t="s">
        <v>794</v>
      </c>
    </row>
    <row r="361" spans="1:6">
      <c r="A361" s="599">
        <v>97137</v>
      </c>
      <c r="B361" s="599" t="s">
        <v>1151</v>
      </c>
      <c r="C361" s="599" t="s">
        <v>67</v>
      </c>
      <c r="D361" s="599" t="s">
        <v>793</v>
      </c>
      <c r="E361" s="602">
        <v>8.2100000000000009</v>
      </c>
      <c r="F361" s="601" t="s">
        <v>794</v>
      </c>
    </row>
    <row r="362" spans="1:6">
      <c r="A362" s="599">
        <v>97138</v>
      </c>
      <c r="B362" s="599" t="s">
        <v>1152</v>
      </c>
      <c r="C362" s="599" t="s">
        <v>67</v>
      </c>
      <c r="D362" s="599" t="s">
        <v>793</v>
      </c>
      <c r="E362" s="602">
        <v>9.32</v>
      </c>
      <c r="F362" s="601" t="s">
        <v>794</v>
      </c>
    </row>
    <row r="363" spans="1:6">
      <c r="A363" s="599">
        <v>97139</v>
      </c>
      <c r="B363" s="599" t="s">
        <v>1153</v>
      </c>
      <c r="C363" s="599" t="s">
        <v>67</v>
      </c>
      <c r="D363" s="599" t="s">
        <v>793</v>
      </c>
      <c r="E363" s="602">
        <v>10.46</v>
      </c>
      <c r="F363" s="601" t="s">
        <v>794</v>
      </c>
    </row>
    <row r="364" spans="1:6">
      <c r="A364" s="599">
        <v>97140</v>
      </c>
      <c r="B364" s="599" t="s">
        <v>1154</v>
      </c>
      <c r="C364" s="599" t="s">
        <v>67</v>
      </c>
      <c r="D364" s="599" t="s">
        <v>793</v>
      </c>
      <c r="E364" s="602">
        <v>12.69</v>
      </c>
      <c r="F364" s="601" t="s">
        <v>794</v>
      </c>
    </row>
    <row r="365" spans="1:6">
      <c r="A365" s="599">
        <v>103089</v>
      </c>
      <c r="B365" s="599" t="s">
        <v>1155</v>
      </c>
      <c r="C365" s="599" t="s">
        <v>67</v>
      </c>
      <c r="D365" s="599" t="s">
        <v>793</v>
      </c>
      <c r="E365" s="602">
        <v>11.07</v>
      </c>
      <c r="F365" s="601" t="s">
        <v>794</v>
      </c>
    </row>
    <row r="366" spans="1:6">
      <c r="A366" s="599">
        <v>103090</v>
      </c>
      <c r="B366" s="599" t="s">
        <v>1156</v>
      </c>
      <c r="C366" s="599" t="s">
        <v>67</v>
      </c>
      <c r="D366" s="599" t="s">
        <v>793</v>
      </c>
      <c r="E366" s="602">
        <v>13.2</v>
      </c>
      <c r="F366" s="601" t="s">
        <v>794</v>
      </c>
    </row>
    <row r="367" spans="1:6">
      <c r="A367" s="599">
        <v>103091</v>
      </c>
      <c r="B367" s="599" t="s">
        <v>1157</v>
      </c>
      <c r="C367" s="599" t="s">
        <v>67</v>
      </c>
      <c r="D367" s="599" t="s">
        <v>793</v>
      </c>
      <c r="E367" s="602">
        <v>18.489999999999998</v>
      </c>
      <c r="F367" s="601" t="s">
        <v>794</v>
      </c>
    </row>
    <row r="368" spans="1:6">
      <c r="A368" s="599">
        <v>103092</v>
      </c>
      <c r="B368" s="599" t="s">
        <v>1158</v>
      </c>
      <c r="C368" s="599" t="s">
        <v>67</v>
      </c>
      <c r="D368" s="599" t="s">
        <v>793</v>
      </c>
      <c r="E368" s="602">
        <v>23.8</v>
      </c>
      <c r="F368" s="601" t="s">
        <v>794</v>
      </c>
    </row>
    <row r="369" spans="1:6">
      <c r="A369" s="599">
        <v>103093</v>
      </c>
      <c r="B369" s="599" t="s">
        <v>1159</v>
      </c>
      <c r="C369" s="599" t="s">
        <v>67</v>
      </c>
      <c r="D369" s="599" t="s">
        <v>793</v>
      </c>
      <c r="E369" s="602">
        <v>36.369999999999997</v>
      </c>
      <c r="F369" s="601" t="s">
        <v>794</v>
      </c>
    </row>
    <row r="370" spans="1:6">
      <c r="A370" s="599">
        <v>103094</v>
      </c>
      <c r="B370" s="599" t="s">
        <v>1160</v>
      </c>
      <c r="C370" s="599" t="s">
        <v>67</v>
      </c>
      <c r="D370" s="599" t="s">
        <v>793</v>
      </c>
      <c r="E370" s="602">
        <v>41.71</v>
      </c>
      <c r="F370" s="601" t="s">
        <v>794</v>
      </c>
    </row>
    <row r="371" spans="1:6">
      <c r="A371" s="599">
        <v>103095</v>
      </c>
      <c r="B371" s="599" t="s">
        <v>1161</v>
      </c>
      <c r="C371" s="599" t="s">
        <v>67</v>
      </c>
      <c r="D371" s="599" t="s">
        <v>793</v>
      </c>
      <c r="E371" s="602">
        <v>54.26</v>
      </c>
      <c r="F371" s="601" t="s">
        <v>794</v>
      </c>
    </row>
    <row r="372" spans="1:6">
      <c r="A372" s="599">
        <v>103096</v>
      </c>
      <c r="B372" s="599" t="s">
        <v>1162</v>
      </c>
      <c r="C372" s="599" t="s">
        <v>67</v>
      </c>
      <c r="D372" s="599" t="s">
        <v>793</v>
      </c>
      <c r="E372" s="602">
        <v>59.59</v>
      </c>
      <c r="F372" s="601" t="s">
        <v>794</v>
      </c>
    </row>
    <row r="373" spans="1:6">
      <c r="A373" s="599">
        <v>103097</v>
      </c>
      <c r="B373" s="599" t="s">
        <v>1163</v>
      </c>
      <c r="C373" s="599" t="s">
        <v>67</v>
      </c>
      <c r="D373" s="599" t="s">
        <v>793</v>
      </c>
      <c r="E373" s="602">
        <v>72.16</v>
      </c>
      <c r="F373" s="601" t="s">
        <v>794</v>
      </c>
    </row>
    <row r="374" spans="1:6">
      <c r="A374" s="599">
        <v>103098</v>
      </c>
      <c r="B374" s="599" t="s">
        <v>1164</v>
      </c>
      <c r="C374" s="599" t="s">
        <v>67</v>
      </c>
      <c r="D374" s="599" t="s">
        <v>793</v>
      </c>
      <c r="E374" s="602">
        <v>77.489999999999995</v>
      </c>
      <c r="F374" s="601" t="s">
        <v>794</v>
      </c>
    </row>
    <row r="375" spans="1:6">
      <c r="A375" s="599">
        <v>103099</v>
      </c>
      <c r="B375" s="599" t="s">
        <v>1165</v>
      </c>
      <c r="C375" s="599" t="s">
        <v>67</v>
      </c>
      <c r="D375" s="599" t="s">
        <v>793</v>
      </c>
      <c r="E375" s="602">
        <v>88.1</v>
      </c>
      <c r="F375" s="601" t="s">
        <v>794</v>
      </c>
    </row>
    <row r="376" spans="1:6">
      <c r="A376" s="599">
        <v>103100</v>
      </c>
      <c r="B376" s="599" t="s">
        <v>1166</v>
      </c>
      <c r="C376" s="599" t="s">
        <v>67</v>
      </c>
      <c r="D376" s="599" t="s">
        <v>793</v>
      </c>
      <c r="E376" s="602">
        <v>93.96</v>
      </c>
      <c r="F376" s="601" t="s">
        <v>794</v>
      </c>
    </row>
    <row r="377" spans="1:6">
      <c r="A377" s="599">
        <v>103101</v>
      </c>
      <c r="B377" s="599" t="s">
        <v>1167</v>
      </c>
      <c r="C377" s="599" t="s">
        <v>67</v>
      </c>
      <c r="D377" s="599" t="s">
        <v>793</v>
      </c>
      <c r="E377" s="602">
        <v>103.45</v>
      </c>
      <c r="F377" s="601" t="s">
        <v>794</v>
      </c>
    </row>
    <row r="378" spans="1:6">
      <c r="A378" s="599">
        <v>103102</v>
      </c>
      <c r="B378" s="599" t="s">
        <v>1168</v>
      </c>
      <c r="C378" s="599" t="s">
        <v>67</v>
      </c>
      <c r="D378" s="599" t="s">
        <v>793</v>
      </c>
      <c r="E378" s="602">
        <v>119.15</v>
      </c>
      <c r="F378" s="601" t="s">
        <v>794</v>
      </c>
    </row>
    <row r="379" spans="1:6">
      <c r="A379" s="599">
        <v>103103</v>
      </c>
      <c r="B379" s="599" t="s">
        <v>1169</v>
      </c>
      <c r="C379" s="599" t="s">
        <v>67</v>
      </c>
      <c r="D379" s="599" t="s">
        <v>793</v>
      </c>
      <c r="E379" s="602">
        <v>128.63</v>
      </c>
      <c r="F379" s="601" t="s">
        <v>794</v>
      </c>
    </row>
    <row r="380" spans="1:6">
      <c r="A380" s="599">
        <v>103104</v>
      </c>
      <c r="B380" s="599" t="s">
        <v>1170</v>
      </c>
      <c r="C380" s="599" t="s">
        <v>67</v>
      </c>
      <c r="D380" s="599" t="s">
        <v>793</v>
      </c>
      <c r="E380" s="602">
        <v>153.81</v>
      </c>
      <c r="F380" s="601" t="s">
        <v>794</v>
      </c>
    </row>
    <row r="381" spans="1:6">
      <c r="A381" s="599">
        <v>103105</v>
      </c>
      <c r="B381" s="599" t="s">
        <v>1171</v>
      </c>
      <c r="C381" s="599" t="s">
        <v>123</v>
      </c>
      <c r="D381" s="599" t="s">
        <v>793</v>
      </c>
      <c r="E381" s="602">
        <v>47.56</v>
      </c>
      <c r="F381" s="601" t="s">
        <v>794</v>
      </c>
    </row>
    <row r="382" spans="1:6">
      <c r="A382" s="599">
        <v>103106</v>
      </c>
      <c r="B382" s="599" t="s">
        <v>1172</v>
      </c>
      <c r="C382" s="599" t="s">
        <v>123</v>
      </c>
      <c r="D382" s="599" t="s">
        <v>793</v>
      </c>
      <c r="E382" s="602">
        <v>56.53</v>
      </c>
      <c r="F382" s="601" t="s">
        <v>794</v>
      </c>
    </row>
    <row r="383" spans="1:6">
      <c r="A383" s="599">
        <v>103107</v>
      </c>
      <c r="B383" s="599" t="s">
        <v>1173</v>
      </c>
      <c r="C383" s="599" t="s">
        <v>123</v>
      </c>
      <c r="D383" s="599" t="s">
        <v>793</v>
      </c>
      <c r="E383" s="602">
        <v>78.94</v>
      </c>
      <c r="F383" s="601" t="s">
        <v>794</v>
      </c>
    </row>
    <row r="384" spans="1:6">
      <c r="A384" s="599">
        <v>103108</v>
      </c>
      <c r="B384" s="599" t="s">
        <v>1174</v>
      </c>
      <c r="C384" s="599" t="s">
        <v>123</v>
      </c>
      <c r="D384" s="599" t="s">
        <v>793</v>
      </c>
      <c r="E384" s="602">
        <v>101.35</v>
      </c>
      <c r="F384" s="601" t="s">
        <v>794</v>
      </c>
    </row>
    <row r="385" spans="1:6">
      <c r="A385" s="599">
        <v>103109</v>
      </c>
      <c r="B385" s="599" t="s">
        <v>1175</v>
      </c>
      <c r="C385" s="599" t="s">
        <v>123</v>
      </c>
      <c r="D385" s="599" t="s">
        <v>793</v>
      </c>
      <c r="E385" s="602">
        <v>165.85</v>
      </c>
      <c r="F385" s="601" t="s">
        <v>794</v>
      </c>
    </row>
    <row r="386" spans="1:6">
      <c r="A386" s="599">
        <v>103110</v>
      </c>
      <c r="B386" s="599" t="s">
        <v>1176</v>
      </c>
      <c r="C386" s="599" t="s">
        <v>123</v>
      </c>
      <c r="D386" s="599" t="s">
        <v>793</v>
      </c>
      <c r="E386" s="602">
        <v>188.27</v>
      </c>
      <c r="F386" s="601" t="s">
        <v>794</v>
      </c>
    </row>
    <row r="387" spans="1:6">
      <c r="A387" s="599">
        <v>103111</v>
      </c>
      <c r="B387" s="599" t="s">
        <v>1177</v>
      </c>
      <c r="C387" s="599" t="s">
        <v>123</v>
      </c>
      <c r="D387" s="599" t="s">
        <v>793</v>
      </c>
      <c r="E387" s="602">
        <v>252.79</v>
      </c>
      <c r="F387" s="601" t="s">
        <v>794</v>
      </c>
    </row>
    <row r="388" spans="1:6">
      <c r="A388" s="599">
        <v>103112</v>
      </c>
      <c r="B388" s="599" t="s">
        <v>1178</v>
      </c>
      <c r="C388" s="599" t="s">
        <v>123</v>
      </c>
      <c r="D388" s="599" t="s">
        <v>793</v>
      </c>
      <c r="E388" s="602">
        <v>275.19</v>
      </c>
      <c r="F388" s="601" t="s">
        <v>794</v>
      </c>
    </row>
    <row r="389" spans="1:6">
      <c r="A389" s="599">
        <v>103113</v>
      </c>
      <c r="B389" s="599" t="s">
        <v>1179</v>
      </c>
      <c r="C389" s="599" t="s">
        <v>123</v>
      </c>
      <c r="D389" s="599" t="s">
        <v>793</v>
      </c>
      <c r="E389" s="602">
        <v>339.69</v>
      </c>
      <c r="F389" s="601" t="s">
        <v>794</v>
      </c>
    </row>
    <row r="390" spans="1:6">
      <c r="A390" s="599">
        <v>103114</v>
      </c>
      <c r="B390" s="599" t="s">
        <v>1180</v>
      </c>
      <c r="C390" s="599" t="s">
        <v>123</v>
      </c>
      <c r="D390" s="599" t="s">
        <v>793</v>
      </c>
      <c r="E390" s="602">
        <v>362.1</v>
      </c>
      <c r="F390" s="601" t="s">
        <v>794</v>
      </c>
    </row>
    <row r="391" spans="1:6">
      <c r="A391" s="599">
        <v>103115</v>
      </c>
      <c r="B391" s="599" t="s">
        <v>1181</v>
      </c>
      <c r="C391" s="599" t="s">
        <v>123</v>
      </c>
      <c r="D391" s="599" t="s">
        <v>793</v>
      </c>
      <c r="E391" s="602">
        <v>406.93</v>
      </c>
      <c r="F391" s="601" t="s">
        <v>794</v>
      </c>
    </row>
    <row r="392" spans="1:6">
      <c r="A392" s="599">
        <v>103116</v>
      </c>
      <c r="B392" s="599" t="s">
        <v>1182</v>
      </c>
      <c r="C392" s="599" t="s">
        <v>123</v>
      </c>
      <c r="D392" s="599" t="s">
        <v>793</v>
      </c>
      <c r="E392" s="602">
        <v>493.84</v>
      </c>
      <c r="F392" s="601" t="s">
        <v>794</v>
      </c>
    </row>
    <row r="393" spans="1:6">
      <c r="A393" s="599">
        <v>103117</v>
      </c>
      <c r="B393" s="599" t="s">
        <v>1183</v>
      </c>
      <c r="C393" s="599" t="s">
        <v>123</v>
      </c>
      <c r="D393" s="599" t="s">
        <v>793</v>
      </c>
      <c r="E393" s="602">
        <v>538.66</v>
      </c>
      <c r="F393" s="601" t="s">
        <v>794</v>
      </c>
    </row>
    <row r="394" spans="1:6">
      <c r="A394" s="599">
        <v>103118</v>
      </c>
      <c r="B394" s="599" t="s">
        <v>1184</v>
      </c>
      <c r="C394" s="599" t="s">
        <v>123</v>
      </c>
      <c r="D394" s="599" t="s">
        <v>793</v>
      </c>
      <c r="E394" s="602">
        <v>625.58000000000004</v>
      </c>
      <c r="F394" s="601" t="s">
        <v>794</v>
      </c>
    </row>
    <row r="395" spans="1:6">
      <c r="A395" s="599">
        <v>103119</v>
      </c>
      <c r="B395" s="599" t="s">
        <v>1185</v>
      </c>
      <c r="C395" s="599" t="s">
        <v>123</v>
      </c>
      <c r="D395" s="599" t="s">
        <v>793</v>
      </c>
      <c r="E395" s="602">
        <v>670.4</v>
      </c>
      <c r="F395" s="601" t="s">
        <v>794</v>
      </c>
    </row>
    <row r="396" spans="1:6">
      <c r="A396" s="599">
        <v>103120</v>
      </c>
      <c r="B396" s="599" t="s">
        <v>1186</v>
      </c>
      <c r="C396" s="599" t="s">
        <v>123</v>
      </c>
      <c r="D396" s="599" t="s">
        <v>793</v>
      </c>
      <c r="E396" s="602">
        <v>802.14</v>
      </c>
      <c r="F396" s="601" t="s">
        <v>794</v>
      </c>
    </row>
    <row r="397" spans="1:6">
      <c r="A397" s="599">
        <v>103121</v>
      </c>
      <c r="B397" s="599" t="s">
        <v>1187</v>
      </c>
      <c r="C397" s="599" t="s">
        <v>123</v>
      </c>
      <c r="D397" s="599" t="s">
        <v>793</v>
      </c>
      <c r="E397" s="602">
        <v>62.08</v>
      </c>
      <c r="F397" s="601" t="s">
        <v>794</v>
      </c>
    </row>
    <row r="398" spans="1:6">
      <c r="A398" s="599">
        <v>103122</v>
      </c>
      <c r="B398" s="599" t="s">
        <v>1188</v>
      </c>
      <c r="C398" s="599" t="s">
        <v>123</v>
      </c>
      <c r="D398" s="599" t="s">
        <v>793</v>
      </c>
      <c r="E398" s="602">
        <v>75.510000000000005</v>
      </c>
      <c r="F398" s="601" t="s">
        <v>794</v>
      </c>
    </row>
    <row r="399" spans="1:6">
      <c r="A399" s="599">
        <v>103123</v>
      </c>
      <c r="B399" s="599" t="s">
        <v>1189</v>
      </c>
      <c r="C399" s="599" t="s">
        <v>123</v>
      </c>
      <c r="D399" s="599" t="s">
        <v>793</v>
      </c>
      <c r="E399" s="602">
        <v>109.14</v>
      </c>
      <c r="F399" s="601" t="s">
        <v>794</v>
      </c>
    </row>
    <row r="400" spans="1:6">
      <c r="A400" s="599">
        <v>103124</v>
      </c>
      <c r="B400" s="599" t="s">
        <v>1190</v>
      </c>
      <c r="C400" s="599" t="s">
        <v>123</v>
      </c>
      <c r="D400" s="599" t="s">
        <v>793</v>
      </c>
      <c r="E400" s="602">
        <v>142.74</v>
      </c>
      <c r="F400" s="601" t="s">
        <v>794</v>
      </c>
    </row>
    <row r="401" spans="1:6">
      <c r="A401" s="599">
        <v>103125</v>
      </c>
      <c r="B401" s="599" t="s">
        <v>1191</v>
      </c>
      <c r="C401" s="599" t="s">
        <v>123</v>
      </c>
      <c r="D401" s="599" t="s">
        <v>793</v>
      </c>
      <c r="E401" s="602">
        <v>239.52</v>
      </c>
      <c r="F401" s="601" t="s">
        <v>794</v>
      </c>
    </row>
    <row r="402" spans="1:6">
      <c r="A402" s="599">
        <v>103126</v>
      </c>
      <c r="B402" s="599" t="s">
        <v>1192</v>
      </c>
      <c r="C402" s="599" t="s">
        <v>123</v>
      </c>
      <c r="D402" s="599" t="s">
        <v>793</v>
      </c>
      <c r="E402" s="602">
        <v>273.12</v>
      </c>
      <c r="F402" s="601" t="s">
        <v>794</v>
      </c>
    </row>
    <row r="403" spans="1:6">
      <c r="A403" s="599">
        <v>103127</v>
      </c>
      <c r="B403" s="599" t="s">
        <v>1193</v>
      </c>
      <c r="C403" s="599" t="s">
        <v>123</v>
      </c>
      <c r="D403" s="599" t="s">
        <v>793</v>
      </c>
      <c r="E403" s="602">
        <v>369.9</v>
      </c>
      <c r="F403" s="601" t="s">
        <v>794</v>
      </c>
    </row>
    <row r="404" spans="1:6">
      <c r="A404" s="599">
        <v>103128</v>
      </c>
      <c r="B404" s="599" t="s">
        <v>1194</v>
      </c>
      <c r="C404" s="599" t="s">
        <v>123</v>
      </c>
      <c r="D404" s="599" t="s">
        <v>793</v>
      </c>
      <c r="E404" s="602">
        <v>403.51</v>
      </c>
      <c r="F404" s="601" t="s">
        <v>794</v>
      </c>
    </row>
    <row r="405" spans="1:6">
      <c r="A405" s="599">
        <v>103129</v>
      </c>
      <c r="B405" s="599" t="s">
        <v>1195</v>
      </c>
      <c r="C405" s="599" t="s">
        <v>123</v>
      </c>
      <c r="D405" s="599" t="s">
        <v>793</v>
      </c>
      <c r="E405" s="602">
        <v>500.29</v>
      </c>
      <c r="F405" s="601" t="s">
        <v>794</v>
      </c>
    </row>
    <row r="406" spans="1:6">
      <c r="A406" s="599">
        <v>103130</v>
      </c>
      <c r="B406" s="599" t="s">
        <v>1196</v>
      </c>
      <c r="C406" s="599" t="s">
        <v>123</v>
      </c>
      <c r="D406" s="599" t="s">
        <v>793</v>
      </c>
      <c r="E406" s="602">
        <v>533.89</v>
      </c>
      <c r="F406" s="601" t="s">
        <v>794</v>
      </c>
    </row>
    <row r="407" spans="1:6">
      <c r="A407" s="599">
        <v>103131</v>
      </c>
      <c r="B407" s="599" t="s">
        <v>1197</v>
      </c>
      <c r="C407" s="599" t="s">
        <v>123</v>
      </c>
      <c r="D407" s="599" t="s">
        <v>793</v>
      </c>
      <c r="E407" s="602">
        <v>601.11</v>
      </c>
      <c r="F407" s="601" t="s">
        <v>794</v>
      </c>
    </row>
    <row r="408" spans="1:6">
      <c r="A408" s="599">
        <v>103132</v>
      </c>
      <c r="B408" s="599" t="s">
        <v>1198</v>
      </c>
      <c r="C408" s="599" t="s">
        <v>123</v>
      </c>
      <c r="D408" s="599" t="s">
        <v>793</v>
      </c>
      <c r="E408" s="602">
        <v>731.48</v>
      </c>
      <c r="F408" s="601" t="s">
        <v>794</v>
      </c>
    </row>
    <row r="409" spans="1:6">
      <c r="A409" s="599">
        <v>103133</v>
      </c>
      <c r="B409" s="599" t="s">
        <v>1199</v>
      </c>
      <c r="C409" s="599" t="s">
        <v>123</v>
      </c>
      <c r="D409" s="599" t="s">
        <v>793</v>
      </c>
      <c r="E409" s="602">
        <v>798.71</v>
      </c>
      <c r="F409" s="601" t="s">
        <v>794</v>
      </c>
    </row>
    <row r="410" spans="1:6">
      <c r="A410" s="599">
        <v>103134</v>
      </c>
      <c r="B410" s="599" t="s">
        <v>1200</v>
      </c>
      <c r="C410" s="599" t="s">
        <v>123</v>
      </c>
      <c r="D410" s="599" t="s">
        <v>793</v>
      </c>
      <c r="E410" s="602">
        <v>929.09</v>
      </c>
      <c r="F410" s="601" t="s">
        <v>794</v>
      </c>
    </row>
    <row r="411" spans="1:6">
      <c r="A411" s="599">
        <v>103135</v>
      </c>
      <c r="B411" s="599" t="s">
        <v>1201</v>
      </c>
      <c r="C411" s="599" t="s">
        <v>123</v>
      </c>
      <c r="D411" s="599" t="s">
        <v>793</v>
      </c>
      <c r="E411" s="602">
        <v>996.32</v>
      </c>
      <c r="F411" s="601" t="s">
        <v>794</v>
      </c>
    </row>
    <row r="412" spans="1:6">
      <c r="A412" s="599">
        <v>103136</v>
      </c>
      <c r="B412" s="599" t="s">
        <v>1202</v>
      </c>
      <c r="C412" s="599" t="s">
        <v>123</v>
      </c>
      <c r="D412" s="599" t="s">
        <v>793</v>
      </c>
      <c r="E412" s="600">
        <v>1193.93</v>
      </c>
      <c r="F412" s="601" t="s">
        <v>794</v>
      </c>
    </row>
    <row r="413" spans="1:6">
      <c r="A413" s="599">
        <v>103137</v>
      </c>
      <c r="B413" s="599" t="s">
        <v>1203</v>
      </c>
      <c r="C413" s="599" t="s">
        <v>123</v>
      </c>
      <c r="D413" s="599" t="s">
        <v>793</v>
      </c>
      <c r="E413" s="602">
        <v>33.07</v>
      </c>
      <c r="F413" s="601" t="s">
        <v>794</v>
      </c>
    </row>
    <row r="414" spans="1:6">
      <c r="A414" s="599">
        <v>103138</v>
      </c>
      <c r="B414" s="599" t="s">
        <v>1204</v>
      </c>
      <c r="C414" s="599" t="s">
        <v>123</v>
      </c>
      <c r="D414" s="599" t="s">
        <v>793</v>
      </c>
      <c r="E414" s="602">
        <v>37.549999999999997</v>
      </c>
      <c r="F414" s="601" t="s">
        <v>794</v>
      </c>
    </row>
    <row r="415" spans="1:6">
      <c r="A415" s="599">
        <v>103139</v>
      </c>
      <c r="B415" s="599" t="s">
        <v>1205</v>
      </c>
      <c r="C415" s="599" t="s">
        <v>123</v>
      </c>
      <c r="D415" s="599" t="s">
        <v>793</v>
      </c>
      <c r="E415" s="602">
        <v>48.77</v>
      </c>
      <c r="F415" s="601" t="s">
        <v>794</v>
      </c>
    </row>
    <row r="416" spans="1:6">
      <c r="A416" s="599">
        <v>103140</v>
      </c>
      <c r="B416" s="599" t="s">
        <v>1206</v>
      </c>
      <c r="C416" s="599" t="s">
        <v>123</v>
      </c>
      <c r="D416" s="599" t="s">
        <v>793</v>
      </c>
      <c r="E416" s="602">
        <v>59.96</v>
      </c>
      <c r="F416" s="601" t="s">
        <v>794</v>
      </c>
    </row>
    <row r="417" spans="1:6">
      <c r="A417" s="599">
        <v>103141</v>
      </c>
      <c r="B417" s="599" t="s">
        <v>1207</v>
      </c>
      <c r="C417" s="599" t="s">
        <v>123</v>
      </c>
      <c r="D417" s="599" t="s">
        <v>793</v>
      </c>
      <c r="E417" s="602">
        <v>92.23</v>
      </c>
      <c r="F417" s="601" t="s">
        <v>794</v>
      </c>
    </row>
    <row r="418" spans="1:6">
      <c r="A418" s="599">
        <v>103142</v>
      </c>
      <c r="B418" s="599" t="s">
        <v>1208</v>
      </c>
      <c r="C418" s="599" t="s">
        <v>123</v>
      </c>
      <c r="D418" s="599" t="s">
        <v>793</v>
      </c>
      <c r="E418" s="602">
        <v>103.41</v>
      </c>
      <c r="F418" s="601" t="s">
        <v>794</v>
      </c>
    </row>
    <row r="419" spans="1:6">
      <c r="A419" s="599">
        <v>103143</v>
      </c>
      <c r="B419" s="599" t="s">
        <v>1209</v>
      </c>
      <c r="C419" s="599" t="s">
        <v>123</v>
      </c>
      <c r="D419" s="599" t="s">
        <v>793</v>
      </c>
      <c r="E419" s="602">
        <v>135.66999999999999</v>
      </c>
      <c r="F419" s="601" t="s">
        <v>794</v>
      </c>
    </row>
    <row r="420" spans="1:6">
      <c r="A420" s="599">
        <v>103144</v>
      </c>
      <c r="B420" s="599" t="s">
        <v>1210</v>
      </c>
      <c r="C420" s="599" t="s">
        <v>123</v>
      </c>
      <c r="D420" s="599" t="s">
        <v>793</v>
      </c>
      <c r="E420" s="602">
        <v>146.87</v>
      </c>
      <c r="F420" s="601" t="s">
        <v>794</v>
      </c>
    </row>
    <row r="421" spans="1:6">
      <c r="A421" s="599">
        <v>103145</v>
      </c>
      <c r="B421" s="599" t="s">
        <v>1211</v>
      </c>
      <c r="C421" s="599" t="s">
        <v>123</v>
      </c>
      <c r="D421" s="599" t="s">
        <v>793</v>
      </c>
      <c r="E421" s="602">
        <v>179.14</v>
      </c>
      <c r="F421" s="601" t="s">
        <v>794</v>
      </c>
    </row>
    <row r="422" spans="1:6">
      <c r="A422" s="599">
        <v>103146</v>
      </c>
      <c r="B422" s="599" t="s">
        <v>1212</v>
      </c>
      <c r="C422" s="599" t="s">
        <v>123</v>
      </c>
      <c r="D422" s="599" t="s">
        <v>793</v>
      </c>
      <c r="E422" s="602">
        <v>190.33</v>
      </c>
      <c r="F422" s="601" t="s">
        <v>794</v>
      </c>
    </row>
    <row r="423" spans="1:6">
      <c r="A423" s="599">
        <v>103147</v>
      </c>
      <c r="B423" s="599" t="s">
        <v>1213</v>
      </c>
      <c r="C423" s="599" t="s">
        <v>123</v>
      </c>
      <c r="D423" s="599" t="s">
        <v>793</v>
      </c>
      <c r="E423" s="602">
        <v>212.74</v>
      </c>
      <c r="F423" s="601" t="s">
        <v>794</v>
      </c>
    </row>
    <row r="424" spans="1:6">
      <c r="A424" s="599">
        <v>103148</v>
      </c>
      <c r="B424" s="599" t="s">
        <v>1214</v>
      </c>
      <c r="C424" s="599" t="s">
        <v>123</v>
      </c>
      <c r="D424" s="599" t="s">
        <v>793</v>
      </c>
      <c r="E424" s="602">
        <v>256.20999999999998</v>
      </c>
      <c r="F424" s="601" t="s">
        <v>794</v>
      </c>
    </row>
    <row r="425" spans="1:6">
      <c r="A425" s="599">
        <v>103149</v>
      </c>
      <c r="B425" s="599" t="s">
        <v>1215</v>
      </c>
      <c r="C425" s="599" t="s">
        <v>123</v>
      </c>
      <c r="D425" s="599" t="s">
        <v>793</v>
      </c>
      <c r="E425" s="602">
        <v>278.61</v>
      </c>
      <c r="F425" s="601" t="s">
        <v>794</v>
      </c>
    </row>
    <row r="426" spans="1:6">
      <c r="A426" s="599">
        <v>103150</v>
      </c>
      <c r="B426" s="599" t="s">
        <v>1216</v>
      </c>
      <c r="C426" s="599" t="s">
        <v>123</v>
      </c>
      <c r="D426" s="599" t="s">
        <v>793</v>
      </c>
      <c r="E426" s="602">
        <v>322.02</v>
      </c>
      <c r="F426" s="601" t="s">
        <v>794</v>
      </c>
    </row>
    <row r="427" spans="1:6">
      <c r="A427" s="599">
        <v>103151</v>
      </c>
      <c r="B427" s="599" t="s">
        <v>1217</v>
      </c>
      <c r="C427" s="599" t="s">
        <v>123</v>
      </c>
      <c r="D427" s="599" t="s">
        <v>793</v>
      </c>
      <c r="E427" s="602">
        <v>344.48</v>
      </c>
      <c r="F427" s="601" t="s">
        <v>794</v>
      </c>
    </row>
    <row r="428" spans="1:6">
      <c r="A428" s="599">
        <v>103152</v>
      </c>
      <c r="B428" s="599" t="s">
        <v>1218</v>
      </c>
      <c r="C428" s="599" t="s">
        <v>123</v>
      </c>
      <c r="D428" s="599" t="s">
        <v>793</v>
      </c>
      <c r="E428" s="602">
        <v>410.36</v>
      </c>
      <c r="F428" s="601" t="s">
        <v>794</v>
      </c>
    </row>
    <row r="429" spans="1:6">
      <c r="A429" s="599">
        <v>103372</v>
      </c>
      <c r="B429" s="599" t="s">
        <v>1219</v>
      </c>
      <c r="C429" s="599" t="s">
        <v>67</v>
      </c>
      <c r="D429" s="599" t="s">
        <v>793</v>
      </c>
      <c r="E429" s="602">
        <v>5.22</v>
      </c>
      <c r="F429" s="601" t="s">
        <v>794</v>
      </c>
    </row>
    <row r="430" spans="1:6">
      <c r="A430" s="599">
        <v>103373</v>
      </c>
      <c r="B430" s="599" t="s">
        <v>1220</v>
      </c>
      <c r="C430" s="599" t="s">
        <v>67</v>
      </c>
      <c r="D430" s="599" t="s">
        <v>793</v>
      </c>
      <c r="E430" s="602">
        <v>10.25</v>
      </c>
      <c r="F430" s="601" t="s">
        <v>794</v>
      </c>
    </row>
    <row r="431" spans="1:6">
      <c r="A431" s="599">
        <v>103376</v>
      </c>
      <c r="B431" s="599" t="s">
        <v>1221</v>
      </c>
      <c r="C431" s="599" t="s">
        <v>67</v>
      </c>
      <c r="D431" s="599" t="s">
        <v>793</v>
      </c>
      <c r="E431" s="602">
        <v>122.78</v>
      </c>
      <c r="F431" s="601" t="s">
        <v>794</v>
      </c>
    </row>
    <row r="432" spans="1:6">
      <c r="A432" s="599">
        <v>103377</v>
      </c>
      <c r="B432" s="599" t="s">
        <v>1222</v>
      </c>
      <c r="C432" s="599" t="s">
        <v>67</v>
      </c>
      <c r="D432" s="599" t="s">
        <v>793</v>
      </c>
      <c r="E432" s="602">
        <v>262.92</v>
      </c>
      <c r="F432" s="601" t="s">
        <v>794</v>
      </c>
    </row>
    <row r="433" spans="1:6">
      <c r="A433" s="599">
        <v>103379</v>
      </c>
      <c r="B433" s="599" t="s">
        <v>1223</v>
      </c>
      <c r="C433" s="599" t="s">
        <v>67</v>
      </c>
      <c r="D433" s="599" t="s">
        <v>793</v>
      </c>
      <c r="E433" s="602">
        <v>409.43</v>
      </c>
      <c r="F433" s="601" t="s">
        <v>794</v>
      </c>
    </row>
    <row r="434" spans="1:6">
      <c r="A434" s="599">
        <v>103383</v>
      </c>
      <c r="B434" s="599" t="s">
        <v>1224</v>
      </c>
      <c r="C434" s="599" t="s">
        <v>67</v>
      </c>
      <c r="D434" s="599" t="s">
        <v>793</v>
      </c>
      <c r="E434" s="600">
        <v>1005.16</v>
      </c>
      <c r="F434" s="601" t="s">
        <v>794</v>
      </c>
    </row>
    <row r="435" spans="1:6">
      <c r="A435" s="599">
        <v>103385</v>
      </c>
      <c r="B435" s="599" t="s">
        <v>1225</v>
      </c>
      <c r="C435" s="599" t="s">
        <v>67</v>
      </c>
      <c r="D435" s="599" t="s">
        <v>793</v>
      </c>
      <c r="E435" s="600">
        <v>1620.77</v>
      </c>
      <c r="F435" s="601" t="s">
        <v>794</v>
      </c>
    </row>
    <row r="436" spans="1:6">
      <c r="A436" s="599">
        <v>103387</v>
      </c>
      <c r="B436" s="599" t="s">
        <v>1226</v>
      </c>
      <c r="C436" s="599" t="s">
        <v>67</v>
      </c>
      <c r="D436" s="599" t="s">
        <v>793</v>
      </c>
      <c r="E436" s="600">
        <v>2843.26</v>
      </c>
      <c r="F436" s="601" t="s">
        <v>794</v>
      </c>
    </row>
    <row r="437" spans="1:6">
      <c r="A437" s="599">
        <v>103389</v>
      </c>
      <c r="B437" s="599" t="s">
        <v>1227</v>
      </c>
      <c r="C437" s="599" t="s">
        <v>67</v>
      </c>
      <c r="D437" s="599" t="s">
        <v>793</v>
      </c>
      <c r="E437" s="600">
        <v>4228.3900000000003</v>
      </c>
      <c r="F437" s="601" t="s">
        <v>794</v>
      </c>
    </row>
    <row r="438" spans="1:6">
      <c r="A438" s="599">
        <v>103391</v>
      </c>
      <c r="B438" s="599" t="s">
        <v>1228</v>
      </c>
      <c r="C438" s="599" t="s">
        <v>67</v>
      </c>
      <c r="D438" s="599" t="s">
        <v>793</v>
      </c>
      <c r="E438" s="600">
        <v>2786.58</v>
      </c>
      <c r="F438" s="601" t="s">
        <v>794</v>
      </c>
    </row>
    <row r="439" spans="1:6">
      <c r="A439" s="599">
        <v>103392</v>
      </c>
      <c r="B439" s="599" t="s">
        <v>1229</v>
      </c>
      <c r="C439" s="599" t="s">
        <v>67</v>
      </c>
      <c r="D439" s="599" t="s">
        <v>793</v>
      </c>
      <c r="E439" s="600">
        <v>4553.71</v>
      </c>
      <c r="F439" s="601" t="s">
        <v>794</v>
      </c>
    </row>
    <row r="440" spans="1:6">
      <c r="A440" s="599">
        <v>103393</v>
      </c>
      <c r="B440" s="599" t="s">
        <v>1230</v>
      </c>
      <c r="C440" s="599" t="s">
        <v>67</v>
      </c>
      <c r="D440" s="599" t="s">
        <v>793</v>
      </c>
      <c r="E440" s="600">
        <v>5022.6400000000003</v>
      </c>
      <c r="F440" s="601" t="s">
        <v>794</v>
      </c>
    </row>
    <row r="441" spans="1:6">
      <c r="A441" s="599">
        <v>103397</v>
      </c>
      <c r="B441" s="599" t="s">
        <v>1231</v>
      </c>
      <c r="C441" s="599" t="s">
        <v>123</v>
      </c>
      <c r="D441" s="599" t="s">
        <v>942</v>
      </c>
      <c r="E441" s="600">
        <v>2.85</v>
      </c>
      <c r="F441" s="601" t="s">
        <v>794</v>
      </c>
    </row>
    <row r="442" spans="1:6">
      <c r="A442" s="599">
        <v>103398</v>
      </c>
      <c r="B442" s="599" t="s">
        <v>1232</v>
      </c>
      <c r="C442" s="599" t="s">
        <v>123</v>
      </c>
      <c r="D442" s="599" t="s">
        <v>942</v>
      </c>
      <c r="E442" s="600">
        <v>4.57</v>
      </c>
      <c r="F442" s="601" t="s">
        <v>794</v>
      </c>
    </row>
    <row r="443" spans="1:6">
      <c r="A443" s="599">
        <v>103399</v>
      </c>
      <c r="B443" s="599" t="s">
        <v>1233</v>
      </c>
      <c r="C443" s="599" t="s">
        <v>123</v>
      </c>
      <c r="D443" s="599" t="s">
        <v>942</v>
      </c>
      <c r="E443" s="600">
        <v>9.02</v>
      </c>
      <c r="F443" s="601" t="s">
        <v>794</v>
      </c>
    </row>
    <row r="444" spans="1:6">
      <c r="A444" s="599">
        <v>103400</v>
      </c>
      <c r="B444" s="599" t="s">
        <v>1234</v>
      </c>
      <c r="C444" s="599" t="s">
        <v>123</v>
      </c>
      <c r="D444" s="599" t="s">
        <v>942</v>
      </c>
      <c r="E444" s="600">
        <v>12.88</v>
      </c>
      <c r="F444" s="601" t="s">
        <v>794</v>
      </c>
    </row>
    <row r="445" spans="1:6">
      <c r="A445" s="599">
        <v>103401</v>
      </c>
      <c r="B445" s="599" t="s">
        <v>1235</v>
      </c>
      <c r="C445" s="599" t="s">
        <v>123</v>
      </c>
      <c r="D445" s="599" t="s">
        <v>942</v>
      </c>
      <c r="E445" s="600">
        <v>15.75</v>
      </c>
      <c r="F445" s="601" t="s">
        <v>794</v>
      </c>
    </row>
    <row r="446" spans="1:6">
      <c r="A446" s="599">
        <v>103402</v>
      </c>
      <c r="B446" s="599" t="s">
        <v>1236</v>
      </c>
      <c r="C446" s="599" t="s">
        <v>123</v>
      </c>
      <c r="D446" s="599" t="s">
        <v>942</v>
      </c>
      <c r="E446" s="600">
        <v>22.93</v>
      </c>
      <c r="F446" s="601" t="s">
        <v>794</v>
      </c>
    </row>
    <row r="447" spans="1:6">
      <c r="A447" s="599">
        <v>103403</v>
      </c>
      <c r="B447" s="599" t="s">
        <v>1237</v>
      </c>
      <c r="C447" s="599" t="s">
        <v>123</v>
      </c>
      <c r="D447" s="599" t="s">
        <v>942</v>
      </c>
      <c r="E447" s="600">
        <v>25.79</v>
      </c>
      <c r="F447" s="601" t="s">
        <v>794</v>
      </c>
    </row>
    <row r="448" spans="1:6">
      <c r="A448" s="599">
        <v>103404</v>
      </c>
      <c r="B448" s="599" t="s">
        <v>1238</v>
      </c>
      <c r="C448" s="599" t="s">
        <v>123</v>
      </c>
      <c r="D448" s="599" t="s">
        <v>942</v>
      </c>
      <c r="E448" s="600">
        <v>28.65</v>
      </c>
      <c r="F448" s="601" t="s">
        <v>794</v>
      </c>
    </row>
    <row r="449" spans="1:6">
      <c r="A449" s="599">
        <v>103405</v>
      </c>
      <c r="B449" s="599" t="s">
        <v>1239</v>
      </c>
      <c r="C449" s="599" t="s">
        <v>123</v>
      </c>
      <c r="D449" s="599" t="s">
        <v>942</v>
      </c>
      <c r="E449" s="600">
        <v>32.24</v>
      </c>
      <c r="F449" s="601" t="s">
        <v>794</v>
      </c>
    </row>
    <row r="450" spans="1:6">
      <c r="A450" s="599">
        <v>103406</v>
      </c>
      <c r="B450" s="599" t="s">
        <v>1240</v>
      </c>
      <c r="C450" s="599" t="s">
        <v>123</v>
      </c>
      <c r="D450" s="599" t="s">
        <v>942</v>
      </c>
      <c r="E450" s="602">
        <v>35.83</v>
      </c>
      <c r="F450" s="601" t="s">
        <v>794</v>
      </c>
    </row>
    <row r="451" spans="1:6">
      <c r="A451" s="599">
        <v>103407</v>
      </c>
      <c r="B451" s="599" t="s">
        <v>1241</v>
      </c>
      <c r="C451" s="599" t="s">
        <v>123</v>
      </c>
      <c r="D451" s="599" t="s">
        <v>942</v>
      </c>
      <c r="E451" s="602">
        <v>40.119999999999997</v>
      </c>
      <c r="F451" s="601" t="s">
        <v>794</v>
      </c>
    </row>
    <row r="452" spans="1:6">
      <c r="A452" s="599">
        <v>103408</v>
      </c>
      <c r="B452" s="599" t="s">
        <v>1242</v>
      </c>
      <c r="C452" s="599" t="s">
        <v>123</v>
      </c>
      <c r="D452" s="599" t="s">
        <v>942</v>
      </c>
      <c r="E452" s="602">
        <v>45.14</v>
      </c>
      <c r="F452" s="601" t="s">
        <v>794</v>
      </c>
    </row>
    <row r="453" spans="1:6">
      <c r="A453" s="599">
        <v>103409</v>
      </c>
      <c r="B453" s="599" t="s">
        <v>1243</v>
      </c>
      <c r="C453" s="599" t="s">
        <v>123</v>
      </c>
      <c r="D453" s="599" t="s">
        <v>942</v>
      </c>
      <c r="E453" s="602">
        <v>50.88</v>
      </c>
      <c r="F453" s="601" t="s">
        <v>794</v>
      </c>
    </row>
    <row r="454" spans="1:6">
      <c r="A454" s="599">
        <v>103410</v>
      </c>
      <c r="B454" s="599" t="s">
        <v>1244</v>
      </c>
      <c r="C454" s="599" t="s">
        <v>123</v>
      </c>
      <c r="D454" s="599" t="s">
        <v>942</v>
      </c>
      <c r="E454" s="602">
        <v>57.32</v>
      </c>
      <c r="F454" s="601" t="s">
        <v>794</v>
      </c>
    </row>
    <row r="455" spans="1:6">
      <c r="A455" s="599">
        <v>103411</v>
      </c>
      <c r="B455" s="599" t="s">
        <v>1245</v>
      </c>
      <c r="C455" s="599" t="s">
        <v>123</v>
      </c>
      <c r="D455" s="599" t="s">
        <v>942</v>
      </c>
      <c r="E455" s="602">
        <v>5.72</v>
      </c>
      <c r="F455" s="601" t="s">
        <v>794</v>
      </c>
    </row>
    <row r="456" spans="1:6">
      <c r="A456" s="599">
        <v>103412</v>
      </c>
      <c r="B456" s="599" t="s">
        <v>1246</v>
      </c>
      <c r="C456" s="599" t="s">
        <v>123</v>
      </c>
      <c r="D456" s="599" t="s">
        <v>942</v>
      </c>
      <c r="E456" s="600">
        <v>9.16</v>
      </c>
      <c r="F456" s="601" t="s">
        <v>794</v>
      </c>
    </row>
    <row r="457" spans="1:6">
      <c r="A457" s="599">
        <v>103413</v>
      </c>
      <c r="B457" s="599" t="s">
        <v>1247</v>
      </c>
      <c r="C457" s="599" t="s">
        <v>123</v>
      </c>
      <c r="D457" s="599" t="s">
        <v>942</v>
      </c>
      <c r="E457" s="600">
        <v>18.05</v>
      </c>
      <c r="F457" s="601" t="s">
        <v>794</v>
      </c>
    </row>
    <row r="458" spans="1:6">
      <c r="A458" s="599">
        <v>103414</v>
      </c>
      <c r="B458" s="599" t="s">
        <v>1248</v>
      </c>
      <c r="C458" s="599" t="s">
        <v>123</v>
      </c>
      <c r="D458" s="599" t="s">
        <v>942</v>
      </c>
      <c r="E458" s="600">
        <v>25.79</v>
      </c>
      <c r="F458" s="601" t="s">
        <v>794</v>
      </c>
    </row>
    <row r="459" spans="1:6">
      <c r="A459" s="599">
        <v>103415</v>
      </c>
      <c r="B459" s="599" t="s">
        <v>1249</v>
      </c>
      <c r="C459" s="599" t="s">
        <v>123</v>
      </c>
      <c r="D459" s="599" t="s">
        <v>942</v>
      </c>
      <c r="E459" s="600">
        <v>31.52</v>
      </c>
      <c r="F459" s="601" t="s">
        <v>794</v>
      </c>
    </row>
    <row r="460" spans="1:6">
      <c r="A460" s="599">
        <v>103416</v>
      </c>
      <c r="B460" s="599" t="s">
        <v>1250</v>
      </c>
      <c r="C460" s="599" t="s">
        <v>123</v>
      </c>
      <c r="D460" s="599" t="s">
        <v>942</v>
      </c>
      <c r="E460" s="600">
        <v>45.86</v>
      </c>
      <c r="F460" s="601" t="s">
        <v>794</v>
      </c>
    </row>
    <row r="461" spans="1:6">
      <c r="A461" s="599">
        <v>103417</v>
      </c>
      <c r="B461" s="599" t="s">
        <v>1251</v>
      </c>
      <c r="C461" s="599" t="s">
        <v>123</v>
      </c>
      <c r="D461" s="599" t="s">
        <v>942</v>
      </c>
      <c r="E461" s="600">
        <v>51.58</v>
      </c>
      <c r="F461" s="601" t="s">
        <v>794</v>
      </c>
    </row>
    <row r="462" spans="1:6">
      <c r="A462" s="599">
        <v>103418</v>
      </c>
      <c r="B462" s="599" t="s">
        <v>1252</v>
      </c>
      <c r="C462" s="599" t="s">
        <v>123</v>
      </c>
      <c r="D462" s="599" t="s">
        <v>942</v>
      </c>
      <c r="E462" s="600">
        <v>57.32</v>
      </c>
      <c r="F462" s="601" t="s">
        <v>794</v>
      </c>
    </row>
    <row r="463" spans="1:6">
      <c r="A463" s="599">
        <v>103419</v>
      </c>
      <c r="B463" s="599" t="s">
        <v>1253</v>
      </c>
      <c r="C463" s="599" t="s">
        <v>123</v>
      </c>
      <c r="D463" s="599" t="s">
        <v>942</v>
      </c>
      <c r="E463" s="600">
        <v>64.489999999999995</v>
      </c>
      <c r="F463" s="601" t="s">
        <v>794</v>
      </c>
    </row>
    <row r="464" spans="1:6">
      <c r="A464" s="599">
        <v>103420</v>
      </c>
      <c r="B464" s="599" t="s">
        <v>1254</v>
      </c>
      <c r="C464" s="599" t="s">
        <v>123</v>
      </c>
      <c r="D464" s="599" t="s">
        <v>942</v>
      </c>
      <c r="E464" s="600">
        <v>71.66</v>
      </c>
      <c r="F464" s="601" t="s">
        <v>794</v>
      </c>
    </row>
    <row r="465" spans="1:6">
      <c r="A465" s="599">
        <v>103421</v>
      </c>
      <c r="B465" s="599" t="s">
        <v>1255</v>
      </c>
      <c r="C465" s="599" t="s">
        <v>123</v>
      </c>
      <c r="D465" s="599" t="s">
        <v>942</v>
      </c>
      <c r="E465" s="600">
        <v>80.25</v>
      </c>
      <c r="F465" s="601" t="s">
        <v>794</v>
      </c>
    </row>
    <row r="466" spans="1:6">
      <c r="A466" s="599">
        <v>103422</v>
      </c>
      <c r="B466" s="599" t="s">
        <v>1256</v>
      </c>
      <c r="C466" s="599" t="s">
        <v>123</v>
      </c>
      <c r="D466" s="599" t="s">
        <v>942</v>
      </c>
      <c r="E466" s="600">
        <v>90.28</v>
      </c>
      <c r="F466" s="601" t="s">
        <v>794</v>
      </c>
    </row>
    <row r="467" spans="1:6">
      <c r="A467" s="599">
        <v>103423</v>
      </c>
      <c r="B467" s="599" t="s">
        <v>1257</v>
      </c>
      <c r="C467" s="599" t="s">
        <v>123</v>
      </c>
      <c r="D467" s="599" t="s">
        <v>942</v>
      </c>
      <c r="E467" s="600">
        <v>101.76</v>
      </c>
      <c r="F467" s="601" t="s">
        <v>794</v>
      </c>
    </row>
    <row r="468" spans="1:6">
      <c r="A468" s="599">
        <v>103424</v>
      </c>
      <c r="B468" s="599" t="s">
        <v>1258</v>
      </c>
      <c r="C468" s="599" t="s">
        <v>123</v>
      </c>
      <c r="D468" s="599" t="s">
        <v>942</v>
      </c>
      <c r="E468" s="600">
        <v>114.66</v>
      </c>
      <c r="F468" s="601" t="s">
        <v>794</v>
      </c>
    </row>
    <row r="469" spans="1:6">
      <c r="A469" s="599">
        <v>103425</v>
      </c>
      <c r="B469" s="599" t="s">
        <v>1259</v>
      </c>
      <c r="C469" s="599" t="s">
        <v>123</v>
      </c>
      <c r="D469" s="599" t="s">
        <v>793</v>
      </c>
      <c r="E469" s="600">
        <v>14.32</v>
      </c>
      <c r="F469" s="601" t="s">
        <v>794</v>
      </c>
    </row>
    <row r="470" spans="1:6">
      <c r="A470" s="599">
        <v>103426</v>
      </c>
      <c r="B470" s="599" t="s">
        <v>1260</v>
      </c>
      <c r="C470" s="599" t="s">
        <v>123</v>
      </c>
      <c r="D470" s="599" t="s">
        <v>793</v>
      </c>
      <c r="E470" s="600">
        <v>16.93</v>
      </c>
      <c r="F470" s="601" t="s">
        <v>794</v>
      </c>
    </row>
    <row r="471" spans="1:6">
      <c r="A471" s="599">
        <v>103427</v>
      </c>
      <c r="B471" s="599" t="s">
        <v>1261</v>
      </c>
      <c r="C471" s="599" t="s">
        <v>123</v>
      </c>
      <c r="D471" s="599" t="s">
        <v>793</v>
      </c>
      <c r="E471" s="600">
        <v>33.97</v>
      </c>
      <c r="F471" s="601" t="s">
        <v>794</v>
      </c>
    </row>
    <row r="472" spans="1:6">
      <c r="A472" s="599">
        <v>103428</v>
      </c>
      <c r="B472" s="599" t="s">
        <v>1262</v>
      </c>
      <c r="C472" s="599" t="s">
        <v>123</v>
      </c>
      <c r="D472" s="599" t="s">
        <v>793</v>
      </c>
      <c r="E472" s="600">
        <v>233.79</v>
      </c>
      <c r="F472" s="601" t="s">
        <v>794</v>
      </c>
    </row>
    <row r="473" spans="1:6">
      <c r="A473" s="599">
        <v>103429</v>
      </c>
      <c r="B473" s="599" t="s">
        <v>1263</v>
      </c>
      <c r="C473" s="599" t="s">
        <v>123</v>
      </c>
      <c r="D473" s="599" t="s">
        <v>793</v>
      </c>
      <c r="E473" s="600">
        <v>2651.5</v>
      </c>
      <c r="F473" s="601" t="s">
        <v>794</v>
      </c>
    </row>
    <row r="474" spans="1:6">
      <c r="A474" s="599">
        <v>103430</v>
      </c>
      <c r="B474" s="599" t="s">
        <v>1264</v>
      </c>
      <c r="C474" s="599" t="s">
        <v>123</v>
      </c>
      <c r="D474" s="599" t="s">
        <v>793</v>
      </c>
      <c r="E474" s="602">
        <v>31.12</v>
      </c>
      <c r="F474" s="601" t="s">
        <v>794</v>
      </c>
    </row>
    <row r="475" spans="1:6">
      <c r="A475" s="599">
        <v>103431</v>
      </c>
      <c r="B475" s="599" t="s">
        <v>1265</v>
      </c>
      <c r="C475" s="599" t="s">
        <v>123</v>
      </c>
      <c r="D475" s="599" t="s">
        <v>793</v>
      </c>
      <c r="E475" s="602">
        <v>54.35</v>
      </c>
      <c r="F475" s="601" t="s">
        <v>794</v>
      </c>
    </row>
    <row r="476" spans="1:6">
      <c r="A476" s="599">
        <v>103432</v>
      </c>
      <c r="B476" s="599" t="s">
        <v>1266</v>
      </c>
      <c r="C476" s="599" t="s">
        <v>123</v>
      </c>
      <c r="D476" s="599" t="s">
        <v>793</v>
      </c>
      <c r="E476" s="600">
        <v>1506.1</v>
      </c>
      <c r="F476" s="601" t="s">
        <v>794</v>
      </c>
    </row>
    <row r="477" spans="1:6">
      <c r="A477" s="599">
        <v>103433</v>
      </c>
      <c r="B477" s="599" t="s">
        <v>1267</v>
      </c>
      <c r="C477" s="599" t="s">
        <v>123</v>
      </c>
      <c r="D477" s="599" t="s">
        <v>793</v>
      </c>
      <c r="E477" s="600">
        <v>31.17</v>
      </c>
      <c r="F477" s="601" t="s">
        <v>794</v>
      </c>
    </row>
    <row r="478" spans="1:6">
      <c r="A478" s="599">
        <v>103434</v>
      </c>
      <c r="B478" s="599" t="s">
        <v>1268</v>
      </c>
      <c r="C478" s="599" t="s">
        <v>123</v>
      </c>
      <c r="D478" s="599" t="s">
        <v>793</v>
      </c>
      <c r="E478" s="600">
        <v>42.98</v>
      </c>
      <c r="F478" s="601" t="s">
        <v>794</v>
      </c>
    </row>
    <row r="479" spans="1:6">
      <c r="A479" s="599">
        <v>103435</v>
      </c>
      <c r="B479" s="599" t="s">
        <v>1269</v>
      </c>
      <c r="C479" s="599" t="s">
        <v>123</v>
      </c>
      <c r="D479" s="599" t="s">
        <v>793</v>
      </c>
      <c r="E479" s="600">
        <v>79.88</v>
      </c>
      <c r="F479" s="601" t="s">
        <v>794</v>
      </c>
    </row>
    <row r="480" spans="1:6">
      <c r="A480" s="599">
        <v>103436</v>
      </c>
      <c r="B480" s="599" t="s">
        <v>1270</v>
      </c>
      <c r="C480" s="599" t="s">
        <v>123</v>
      </c>
      <c r="D480" s="599" t="s">
        <v>793</v>
      </c>
      <c r="E480" s="600">
        <v>2135.69</v>
      </c>
      <c r="F480" s="601" t="s">
        <v>794</v>
      </c>
    </row>
    <row r="481" spans="1:6">
      <c r="A481" s="599">
        <v>103437</v>
      </c>
      <c r="B481" s="599" t="s">
        <v>1271</v>
      </c>
      <c r="C481" s="599" t="s">
        <v>123</v>
      </c>
      <c r="D481" s="599" t="s">
        <v>793</v>
      </c>
      <c r="E481" s="602">
        <v>165.88</v>
      </c>
      <c r="F481" s="601" t="s">
        <v>794</v>
      </c>
    </row>
    <row r="482" spans="1:6">
      <c r="A482" s="599">
        <v>103438</v>
      </c>
      <c r="B482" s="599" t="s">
        <v>1272</v>
      </c>
      <c r="C482" s="599" t="s">
        <v>123</v>
      </c>
      <c r="D482" s="599" t="s">
        <v>793</v>
      </c>
      <c r="E482" s="600">
        <v>165.88</v>
      </c>
      <c r="F482" s="601" t="s">
        <v>794</v>
      </c>
    </row>
    <row r="483" spans="1:6">
      <c r="A483" s="599">
        <v>103439</v>
      </c>
      <c r="B483" s="599" t="s">
        <v>1273</v>
      </c>
      <c r="C483" s="599" t="s">
        <v>123</v>
      </c>
      <c r="D483" s="599" t="s">
        <v>793</v>
      </c>
      <c r="E483" s="600">
        <v>196.11</v>
      </c>
      <c r="F483" s="601" t="s">
        <v>794</v>
      </c>
    </row>
    <row r="484" spans="1:6">
      <c r="A484" s="599">
        <v>103440</v>
      </c>
      <c r="B484" s="599" t="s">
        <v>1274</v>
      </c>
      <c r="C484" s="599" t="s">
        <v>123</v>
      </c>
      <c r="D484" s="599" t="s">
        <v>793</v>
      </c>
      <c r="E484" s="600">
        <v>370.3</v>
      </c>
      <c r="F484" s="601" t="s">
        <v>794</v>
      </c>
    </row>
    <row r="485" spans="1:6">
      <c r="A485" s="599">
        <v>103441</v>
      </c>
      <c r="B485" s="599" t="s">
        <v>1275</v>
      </c>
      <c r="C485" s="599" t="s">
        <v>123</v>
      </c>
      <c r="D485" s="599" t="s">
        <v>793</v>
      </c>
      <c r="E485" s="600">
        <v>375.2</v>
      </c>
      <c r="F485" s="601" t="s">
        <v>794</v>
      </c>
    </row>
    <row r="486" spans="1:6">
      <c r="A486" s="599">
        <v>103442</v>
      </c>
      <c r="B486" s="599" t="s">
        <v>1276</v>
      </c>
      <c r="C486" s="599" t="s">
        <v>123</v>
      </c>
      <c r="D486" s="599" t="s">
        <v>793</v>
      </c>
      <c r="E486" s="602">
        <v>493.35</v>
      </c>
      <c r="F486" s="601" t="s">
        <v>794</v>
      </c>
    </row>
    <row r="487" spans="1:6">
      <c r="A487" s="599">
        <v>98441</v>
      </c>
      <c r="B487" s="599" t="s">
        <v>1277</v>
      </c>
      <c r="C487" s="599" t="s">
        <v>68</v>
      </c>
      <c r="D487" s="599" t="s">
        <v>942</v>
      </c>
      <c r="E487" s="600">
        <v>109.44</v>
      </c>
      <c r="F487" s="601" t="s">
        <v>794</v>
      </c>
    </row>
    <row r="488" spans="1:6">
      <c r="A488" s="599">
        <v>98443</v>
      </c>
      <c r="B488" s="599" t="s">
        <v>1278</v>
      </c>
      <c r="C488" s="599" t="s">
        <v>68</v>
      </c>
      <c r="D488" s="599" t="s">
        <v>942</v>
      </c>
      <c r="E488" s="602">
        <v>91.52</v>
      </c>
      <c r="F488" s="601" t="s">
        <v>794</v>
      </c>
    </row>
    <row r="489" spans="1:6">
      <c r="A489" s="599">
        <v>98445</v>
      </c>
      <c r="B489" s="599" t="s">
        <v>1279</v>
      </c>
      <c r="C489" s="599" t="s">
        <v>68</v>
      </c>
      <c r="D489" s="599" t="s">
        <v>942</v>
      </c>
      <c r="E489" s="600">
        <v>125.95</v>
      </c>
      <c r="F489" s="601" t="s">
        <v>794</v>
      </c>
    </row>
    <row r="490" spans="1:6">
      <c r="A490" s="599">
        <v>98446</v>
      </c>
      <c r="B490" s="599" t="s">
        <v>1280</v>
      </c>
      <c r="C490" s="599" t="s">
        <v>68</v>
      </c>
      <c r="D490" s="599" t="s">
        <v>942</v>
      </c>
      <c r="E490" s="600">
        <v>155.05000000000001</v>
      </c>
      <c r="F490" s="601" t="s">
        <v>794</v>
      </c>
    </row>
    <row r="491" spans="1:6">
      <c r="A491" s="599">
        <v>98447</v>
      </c>
      <c r="B491" s="599" t="s">
        <v>1281</v>
      </c>
      <c r="C491" s="599" t="s">
        <v>68</v>
      </c>
      <c r="D491" s="599" t="s">
        <v>942</v>
      </c>
      <c r="E491" s="600">
        <v>105.15</v>
      </c>
      <c r="F491" s="601" t="s">
        <v>794</v>
      </c>
    </row>
    <row r="492" spans="1:6">
      <c r="A492" s="599">
        <v>98448</v>
      </c>
      <c r="B492" s="599" t="s">
        <v>1282</v>
      </c>
      <c r="C492" s="599" t="s">
        <v>68</v>
      </c>
      <c r="D492" s="599" t="s">
        <v>942</v>
      </c>
      <c r="E492" s="602">
        <v>129.66</v>
      </c>
      <c r="F492" s="601" t="s">
        <v>794</v>
      </c>
    </row>
    <row r="493" spans="1:6">
      <c r="A493" s="599">
        <v>98449</v>
      </c>
      <c r="B493" s="599" t="s">
        <v>1283</v>
      </c>
      <c r="C493" s="599" t="s">
        <v>68</v>
      </c>
      <c r="D493" s="599" t="s">
        <v>942</v>
      </c>
      <c r="E493" s="600">
        <v>161.94</v>
      </c>
      <c r="F493" s="601" t="s">
        <v>794</v>
      </c>
    </row>
    <row r="494" spans="1:6">
      <c r="A494" s="599">
        <v>98451</v>
      </c>
      <c r="B494" s="599" t="s">
        <v>1284</v>
      </c>
      <c r="C494" s="599" t="s">
        <v>68</v>
      </c>
      <c r="D494" s="599" t="s">
        <v>942</v>
      </c>
      <c r="E494" s="600">
        <v>141.74</v>
      </c>
      <c r="F494" s="601" t="s">
        <v>794</v>
      </c>
    </row>
    <row r="495" spans="1:6">
      <c r="A495" s="599">
        <v>98453</v>
      </c>
      <c r="B495" s="599" t="s">
        <v>1285</v>
      </c>
      <c r="C495" s="599" t="s">
        <v>68</v>
      </c>
      <c r="D495" s="599" t="s">
        <v>942</v>
      </c>
      <c r="E495" s="602">
        <v>181.75</v>
      </c>
      <c r="F495" s="601" t="s">
        <v>794</v>
      </c>
    </row>
    <row r="496" spans="1:6">
      <c r="A496" s="599">
        <v>98454</v>
      </c>
      <c r="B496" s="599" t="s">
        <v>1286</v>
      </c>
      <c r="C496" s="599" t="s">
        <v>68</v>
      </c>
      <c r="D496" s="599" t="s">
        <v>942</v>
      </c>
      <c r="E496" s="600">
        <v>217.18</v>
      </c>
      <c r="F496" s="601" t="s">
        <v>794</v>
      </c>
    </row>
    <row r="497" spans="1:6">
      <c r="A497" s="599">
        <v>98455</v>
      </c>
      <c r="B497" s="599" t="s">
        <v>1287</v>
      </c>
      <c r="C497" s="599" t="s">
        <v>68</v>
      </c>
      <c r="D497" s="599" t="s">
        <v>942</v>
      </c>
      <c r="E497" s="600">
        <v>158.07</v>
      </c>
      <c r="F497" s="601" t="s">
        <v>794</v>
      </c>
    </row>
    <row r="498" spans="1:6">
      <c r="A498" s="599">
        <v>98456</v>
      </c>
      <c r="B498" s="599" t="s">
        <v>1288</v>
      </c>
      <c r="C498" s="599" t="s">
        <v>68</v>
      </c>
      <c r="D498" s="599" t="s">
        <v>942</v>
      </c>
      <c r="E498" s="600">
        <v>189.24</v>
      </c>
      <c r="F498" s="601" t="s">
        <v>794</v>
      </c>
    </row>
    <row r="499" spans="1:6">
      <c r="A499" s="599">
        <v>98458</v>
      </c>
      <c r="B499" s="599" t="s">
        <v>1289</v>
      </c>
      <c r="C499" s="599" t="s">
        <v>68</v>
      </c>
      <c r="D499" s="599" t="s">
        <v>942</v>
      </c>
      <c r="E499" s="600">
        <v>111.66</v>
      </c>
      <c r="F499" s="601" t="s">
        <v>794</v>
      </c>
    </row>
    <row r="500" spans="1:6">
      <c r="A500" s="599">
        <v>98459</v>
      </c>
      <c r="B500" s="599" t="s">
        <v>1290</v>
      </c>
      <c r="C500" s="599" t="s">
        <v>68</v>
      </c>
      <c r="D500" s="599" t="s">
        <v>942</v>
      </c>
      <c r="E500" s="600">
        <v>89.76</v>
      </c>
      <c r="F500" s="601" t="s">
        <v>794</v>
      </c>
    </row>
    <row r="501" spans="1:6">
      <c r="A501" s="599">
        <v>98460</v>
      </c>
      <c r="B501" s="599" t="s">
        <v>1291</v>
      </c>
      <c r="C501" s="599" t="s">
        <v>68</v>
      </c>
      <c r="D501" s="599" t="s">
        <v>942</v>
      </c>
      <c r="E501" s="600">
        <v>78.180000000000007</v>
      </c>
      <c r="F501" s="601" t="s">
        <v>794</v>
      </c>
    </row>
    <row r="502" spans="1:6">
      <c r="A502" s="599">
        <v>98461</v>
      </c>
      <c r="B502" s="599" t="s">
        <v>1292</v>
      </c>
      <c r="C502" s="599" t="s">
        <v>123</v>
      </c>
      <c r="D502" s="599" t="s">
        <v>942</v>
      </c>
      <c r="E502" s="600">
        <v>6489.76</v>
      </c>
      <c r="F502" s="601" t="s">
        <v>794</v>
      </c>
    </row>
    <row r="503" spans="1:6">
      <c r="A503" s="599">
        <v>98462</v>
      </c>
      <c r="B503" s="599" t="s">
        <v>1293</v>
      </c>
      <c r="C503" s="599" t="s">
        <v>123</v>
      </c>
      <c r="D503" s="599" t="s">
        <v>942</v>
      </c>
      <c r="E503" s="600">
        <v>10976.35</v>
      </c>
      <c r="F503" s="601" t="s">
        <v>794</v>
      </c>
    </row>
    <row r="504" spans="1:6">
      <c r="A504" s="599">
        <v>105113</v>
      </c>
      <c r="B504" s="599" t="s">
        <v>1294</v>
      </c>
      <c r="C504" s="599" t="s">
        <v>123</v>
      </c>
      <c r="D504" s="599" t="s">
        <v>942</v>
      </c>
      <c r="E504" s="600">
        <v>8554.51</v>
      </c>
      <c r="F504" s="601" t="s">
        <v>794</v>
      </c>
    </row>
    <row r="505" spans="1:6">
      <c r="A505" s="599">
        <v>105114</v>
      </c>
      <c r="B505" s="599" t="s">
        <v>1295</v>
      </c>
      <c r="C505" s="599" t="s">
        <v>63</v>
      </c>
      <c r="D505" s="599" t="s">
        <v>793</v>
      </c>
      <c r="E505" s="600">
        <v>1803.72</v>
      </c>
      <c r="F505" s="601" t="s">
        <v>794</v>
      </c>
    </row>
    <row r="506" spans="1:6">
      <c r="A506" s="599">
        <v>105115</v>
      </c>
      <c r="B506" s="599" t="s">
        <v>1296</v>
      </c>
      <c r="C506" s="599" t="s">
        <v>123</v>
      </c>
      <c r="D506" s="599" t="s">
        <v>793</v>
      </c>
      <c r="E506" s="600">
        <v>119.1</v>
      </c>
      <c r="F506" s="601" t="s">
        <v>794</v>
      </c>
    </row>
    <row r="507" spans="1:6">
      <c r="A507" s="599">
        <v>105116</v>
      </c>
      <c r="B507" s="599" t="s">
        <v>1297</v>
      </c>
      <c r="C507" s="599" t="s">
        <v>123</v>
      </c>
      <c r="D507" s="599" t="s">
        <v>942</v>
      </c>
      <c r="E507" s="600">
        <v>9.5500000000000007</v>
      </c>
      <c r="F507" s="601" t="s">
        <v>794</v>
      </c>
    </row>
    <row r="508" spans="1:6">
      <c r="A508" s="599">
        <v>105126</v>
      </c>
      <c r="B508" s="599" t="s">
        <v>1298</v>
      </c>
      <c r="C508" s="599" t="s">
        <v>67</v>
      </c>
      <c r="D508" s="599" t="s">
        <v>942</v>
      </c>
      <c r="E508" s="600">
        <v>30.73</v>
      </c>
      <c r="F508" s="601" t="s">
        <v>794</v>
      </c>
    </row>
    <row r="509" spans="1:6">
      <c r="A509" s="599">
        <v>105127</v>
      </c>
      <c r="B509" s="599" t="s">
        <v>1299</v>
      </c>
      <c r="C509" s="599" t="s">
        <v>67</v>
      </c>
      <c r="D509" s="599" t="s">
        <v>942</v>
      </c>
      <c r="E509" s="600">
        <v>27.49</v>
      </c>
      <c r="F509" s="601" t="s">
        <v>794</v>
      </c>
    </row>
    <row r="510" spans="1:6">
      <c r="A510" s="599">
        <v>105128</v>
      </c>
      <c r="B510" s="599" t="s">
        <v>1300</v>
      </c>
      <c r="C510" s="599" t="s">
        <v>67</v>
      </c>
      <c r="D510" s="599" t="s">
        <v>942</v>
      </c>
      <c r="E510" s="600">
        <v>89.18</v>
      </c>
      <c r="F510" s="601" t="s">
        <v>794</v>
      </c>
    </row>
    <row r="511" spans="1:6">
      <c r="A511" s="599">
        <v>105130</v>
      </c>
      <c r="B511" s="599" t="s">
        <v>1301</v>
      </c>
      <c r="C511" s="599" t="s">
        <v>67</v>
      </c>
      <c r="D511" s="599" t="s">
        <v>942</v>
      </c>
      <c r="E511" s="600">
        <v>28.75</v>
      </c>
      <c r="F511" s="601" t="s">
        <v>794</v>
      </c>
    </row>
    <row r="512" spans="1:6">
      <c r="A512" s="599">
        <v>5631</v>
      </c>
      <c r="B512" s="599" t="s">
        <v>1302</v>
      </c>
      <c r="C512" s="599" t="s">
        <v>84</v>
      </c>
      <c r="D512" s="599" t="s">
        <v>793</v>
      </c>
      <c r="E512" s="600">
        <v>205.31</v>
      </c>
      <c r="F512" s="601" t="s">
        <v>794</v>
      </c>
    </row>
    <row r="513" spans="1:6">
      <c r="A513" s="599">
        <v>5678</v>
      </c>
      <c r="B513" s="599" t="s">
        <v>1303</v>
      </c>
      <c r="C513" s="599" t="s">
        <v>84</v>
      </c>
      <c r="D513" s="599" t="s">
        <v>793</v>
      </c>
      <c r="E513" s="600">
        <v>139</v>
      </c>
      <c r="F513" s="601" t="s">
        <v>794</v>
      </c>
    </row>
    <row r="514" spans="1:6">
      <c r="A514" s="599">
        <v>5680</v>
      </c>
      <c r="B514" s="599" t="s">
        <v>1304</v>
      </c>
      <c r="C514" s="599" t="s">
        <v>84</v>
      </c>
      <c r="D514" s="599" t="s">
        <v>793</v>
      </c>
      <c r="E514" s="602">
        <v>126.46</v>
      </c>
      <c r="F514" s="601" t="s">
        <v>794</v>
      </c>
    </row>
    <row r="515" spans="1:6">
      <c r="A515" s="599">
        <v>5684</v>
      </c>
      <c r="B515" s="599" t="s">
        <v>1305</v>
      </c>
      <c r="C515" s="599" t="s">
        <v>84</v>
      </c>
      <c r="D515" s="599" t="s">
        <v>793</v>
      </c>
      <c r="E515" s="600">
        <v>159.32</v>
      </c>
      <c r="F515" s="601" t="s">
        <v>794</v>
      </c>
    </row>
    <row r="516" spans="1:6">
      <c r="A516" s="599">
        <v>5689</v>
      </c>
      <c r="B516" s="599" t="s">
        <v>1306</v>
      </c>
      <c r="C516" s="599" t="s">
        <v>84</v>
      </c>
      <c r="D516" s="599" t="s">
        <v>793</v>
      </c>
      <c r="E516" s="602">
        <v>6.32</v>
      </c>
      <c r="F516" s="601" t="s">
        <v>794</v>
      </c>
    </row>
    <row r="517" spans="1:6">
      <c r="A517" s="599">
        <v>5795</v>
      </c>
      <c r="B517" s="599" t="s">
        <v>1307</v>
      </c>
      <c r="C517" s="599" t="s">
        <v>84</v>
      </c>
      <c r="D517" s="599" t="s">
        <v>942</v>
      </c>
      <c r="E517" s="602">
        <v>22</v>
      </c>
      <c r="F517" s="601" t="s">
        <v>794</v>
      </c>
    </row>
    <row r="518" spans="1:6">
      <c r="A518" s="599">
        <v>5811</v>
      </c>
      <c r="B518" s="599" t="s">
        <v>1308</v>
      </c>
      <c r="C518" s="599" t="s">
        <v>84</v>
      </c>
      <c r="D518" s="599" t="s">
        <v>793</v>
      </c>
      <c r="E518" s="602">
        <v>208.58</v>
      </c>
      <c r="F518" s="601" t="s">
        <v>794</v>
      </c>
    </row>
    <row r="519" spans="1:6">
      <c r="A519" s="599">
        <v>5823</v>
      </c>
      <c r="B519" s="599" t="s">
        <v>1309</v>
      </c>
      <c r="C519" s="599" t="s">
        <v>84</v>
      </c>
      <c r="D519" s="599" t="s">
        <v>793</v>
      </c>
      <c r="E519" s="602">
        <v>202.34</v>
      </c>
      <c r="F519" s="601" t="s">
        <v>794</v>
      </c>
    </row>
    <row r="520" spans="1:6">
      <c r="A520" s="599">
        <v>5824</v>
      </c>
      <c r="B520" s="599" t="s">
        <v>1310</v>
      </c>
      <c r="C520" s="599" t="s">
        <v>84</v>
      </c>
      <c r="D520" s="599" t="s">
        <v>793</v>
      </c>
      <c r="E520" s="600">
        <v>220.76</v>
      </c>
      <c r="F520" s="601" t="s">
        <v>794</v>
      </c>
    </row>
    <row r="521" spans="1:6">
      <c r="A521" s="599">
        <v>5835</v>
      </c>
      <c r="B521" s="599" t="s">
        <v>95</v>
      </c>
      <c r="C521" s="599" t="s">
        <v>84</v>
      </c>
      <c r="D521" s="599" t="s">
        <v>793</v>
      </c>
      <c r="E521" s="600">
        <v>366.85</v>
      </c>
      <c r="F521" s="601" t="s">
        <v>794</v>
      </c>
    </row>
    <row r="522" spans="1:6">
      <c r="A522" s="599">
        <v>5839</v>
      </c>
      <c r="B522" s="599" t="s">
        <v>90</v>
      </c>
      <c r="C522" s="599" t="s">
        <v>84</v>
      </c>
      <c r="D522" s="599" t="s">
        <v>793</v>
      </c>
      <c r="E522" s="600">
        <v>9.33</v>
      </c>
      <c r="F522" s="601" t="s">
        <v>794</v>
      </c>
    </row>
    <row r="523" spans="1:6">
      <c r="A523" s="599">
        <v>5843</v>
      </c>
      <c r="B523" s="599" t="s">
        <v>1311</v>
      </c>
      <c r="C523" s="599" t="s">
        <v>84</v>
      </c>
      <c r="D523" s="599" t="s">
        <v>793</v>
      </c>
      <c r="E523" s="600">
        <v>167.41</v>
      </c>
      <c r="F523" s="601" t="s">
        <v>794</v>
      </c>
    </row>
    <row r="524" spans="1:6">
      <c r="A524" s="599">
        <v>5847</v>
      </c>
      <c r="B524" s="599" t="s">
        <v>1312</v>
      </c>
      <c r="C524" s="599" t="s">
        <v>84</v>
      </c>
      <c r="D524" s="599" t="s">
        <v>793</v>
      </c>
      <c r="E524" s="600">
        <v>269.91000000000003</v>
      </c>
      <c r="F524" s="601" t="s">
        <v>794</v>
      </c>
    </row>
    <row r="525" spans="1:6">
      <c r="A525" s="599">
        <v>5851</v>
      </c>
      <c r="B525" s="599" t="s">
        <v>1313</v>
      </c>
      <c r="C525" s="599" t="s">
        <v>84</v>
      </c>
      <c r="D525" s="599" t="s">
        <v>793</v>
      </c>
      <c r="E525" s="602">
        <v>257.74</v>
      </c>
      <c r="F525" s="601" t="s">
        <v>794</v>
      </c>
    </row>
    <row r="526" spans="1:6">
      <c r="A526" s="599">
        <v>5855</v>
      </c>
      <c r="B526" s="599" t="s">
        <v>1314</v>
      </c>
      <c r="C526" s="599" t="s">
        <v>84</v>
      </c>
      <c r="D526" s="599" t="s">
        <v>793</v>
      </c>
      <c r="E526" s="600">
        <v>705.92</v>
      </c>
      <c r="F526" s="601" t="s">
        <v>794</v>
      </c>
    </row>
    <row r="527" spans="1:6">
      <c r="A527" s="599">
        <v>5863</v>
      </c>
      <c r="B527" s="599" t="s">
        <v>1315</v>
      </c>
      <c r="C527" s="599" t="s">
        <v>84</v>
      </c>
      <c r="D527" s="599" t="s">
        <v>793</v>
      </c>
      <c r="E527" s="600">
        <v>24.36</v>
      </c>
      <c r="F527" s="601" t="s">
        <v>794</v>
      </c>
    </row>
    <row r="528" spans="1:6">
      <c r="A528" s="599">
        <v>5867</v>
      </c>
      <c r="B528" s="599" t="s">
        <v>1316</v>
      </c>
      <c r="C528" s="599" t="s">
        <v>84</v>
      </c>
      <c r="D528" s="599" t="s">
        <v>793</v>
      </c>
      <c r="E528" s="602">
        <v>160.76</v>
      </c>
      <c r="F528" s="601" t="s">
        <v>794</v>
      </c>
    </row>
    <row r="529" spans="1:6">
      <c r="A529" s="599">
        <v>5875</v>
      </c>
      <c r="B529" s="599" t="s">
        <v>1317</v>
      </c>
      <c r="C529" s="599" t="s">
        <v>84</v>
      </c>
      <c r="D529" s="599" t="s">
        <v>793</v>
      </c>
      <c r="E529" s="602">
        <v>127.07</v>
      </c>
      <c r="F529" s="601" t="s">
        <v>794</v>
      </c>
    </row>
    <row r="530" spans="1:6">
      <c r="A530" s="599">
        <v>5879</v>
      </c>
      <c r="B530" s="599" t="s">
        <v>1318</v>
      </c>
      <c r="C530" s="599" t="s">
        <v>84</v>
      </c>
      <c r="D530" s="599" t="s">
        <v>793</v>
      </c>
      <c r="E530" s="602">
        <v>141.81</v>
      </c>
      <c r="F530" s="601" t="s">
        <v>794</v>
      </c>
    </row>
    <row r="531" spans="1:6">
      <c r="A531" s="599">
        <v>5882</v>
      </c>
      <c r="B531" s="599" t="s">
        <v>1319</v>
      </c>
      <c r="C531" s="599" t="s">
        <v>84</v>
      </c>
      <c r="D531" s="599" t="s">
        <v>793</v>
      </c>
      <c r="E531" s="600">
        <v>122.08</v>
      </c>
      <c r="F531" s="601" t="s">
        <v>794</v>
      </c>
    </row>
    <row r="532" spans="1:6">
      <c r="A532" s="599">
        <v>5890</v>
      </c>
      <c r="B532" s="599" t="s">
        <v>1320</v>
      </c>
      <c r="C532" s="599" t="s">
        <v>84</v>
      </c>
      <c r="D532" s="599" t="s">
        <v>793</v>
      </c>
      <c r="E532" s="600">
        <v>207.63</v>
      </c>
      <c r="F532" s="601" t="s">
        <v>794</v>
      </c>
    </row>
    <row r="533" spans="1:6">
      <c r="A533" s="599">
        <v>5894</v>
      </c>
      <c r="B533" s="599" t="s">
        <v>1321</v>
      </c>
      <c r="C533" s="599" t="s">
        <v>84</v>
      </c>
      <c r="D533" s="599" t="s">
        <v>793</v>
      </c>
      <c r="E533" s="602">
        <v>216.16</v>
      </c>
      <c r="F533" s="601" t="s">
        <v>794</v>
      </c>
    </row>
    <row r="534" spans="1:6">
      <c r="A534" s="599">
        <v>5901</v>
      </c>
      <c r="B534" s="599" t="s">
        <v>1322</v>
      </c>
      <c r="C534" s="599" t="s">
        <v>84</v>
      </c>
      <c r="D534" s="599" t="s">
        <v>793</v>
      </c>
      <c r="E534" s="602">
        <v>325.10000000000002</v>
      </c>
      <c r="F534" s="601" t="s">
        <v>794</v>
      </c>
    </row>
    <row r="535" spans="1:6">
      <c r="A535" s="599">
        <v>5909</v>
      </c>
      <c r="B535" s="599" t="s">
        <v>1323</v>
      </c>
      <c r="C535" s="599" t="s">
        <v>84</v>
      </c>
      <c r="D535" s="599" t="s">
        <v>793</v>
      </c>
      <c r="E535" s="600">
        <v>30.92</v>
      </c>
      <c r="F535" s="601" t="s">
        <v>794</v>
      </c>
    </row>
    <row r="536" spans="1:6">
      <c r="A536" s="599">
        <v>5921</v>
      </c>
      <c r="B536" s="599" t="s">
        <v>1324</v>
      </c>
      <c r="C536" s="599" t="s">
        <v>84</v>
      </c>
      <c r="D536" s="599" t="s">
        <v>793</v>
      </c>
      <c r="E536" s="602">
        <v>4.96</v>
      </c>
      <c r="F536" s="601" t="s">
        <v>794</v>
      </c>
    </row>
    <row r="537" spans="1:6">
      <c r="A537" s="599">
        <v>5928</v>
      </c>
      <c r="B537" s="599" t="s">
        <v>1325</v>
      </c>
      <c r="C537" s="599" t="s">
        <v>84</v>
      </c>
      <c r="D537" s="599" t="s">
        <v>793</v>
      </c>
      <c r="E537" s="602">
        <v>283.8</v>
      </c>
      <c r="F537" s="601" t="s">
        <v>794</v>
      </c>
    </row>
    <row r="538" spans="1:6">
      <c r="A538" s="599">
        <v>5932</v>
      </c>
      <c r="B538" s="599" t="s">
        <v>120</v>
      </c>
      <c r="C538" s="599" t="s">
        <v>84</v>
      </c>
      <c r="D538" s="599" t="s">
        <v>793</v>
      </c>
      <c r="E538" s="602">
        <v>251.36</v>
      </c>
      <c r="F538" s="601" t="s">
        <v>794</v>
      </c>
    </row>
    <row r="539" spans="1:6">
      <c r="A539" s="599">
        <v>5940</v>
      </c>
      <c r="B539" s="599" t="s">
        <v>1326</v>
      </c>
      <c r="C539" s="599" t="s">
        <v>84</v>
      </c>
      <c r="D539" s="599" t="s">
        <v>793</v>
      </c>
      <c r="E539" s="602">
        <v>160.41999999999999</v>
      </c>
      <c r="F539" s="601" t="s">
        <v>794</v>
      </c>
    </row>
    <row r="540" spans="1:6">
      <c r="A540" s="599">
        <v>5944</v>
      </c>
      <c r="B540" s="599" t="s">
        <v>104</v>
      </c>
      <c r="C540" s="599" t="s">
        <v>84</v>
      </c>
      <c r="D540" s="599" t="s">
        <v>793</v>
      </c>
      <c r="E540" s="602">
        <v>222.31</v>
      </c>
      <c r="F540" s="601" t="s">
        <v>794</v>
      </c>
    </row>
    <row r="541" spans="1:6">
      <c r="A541" s="599">
        <v>5953</v>
      </c>
      <c r="B541" s="599" t="s">
        <v>1327</v>
      </c>
      <c r="C541" s="599" t="s">
        <v>84</v>
      </c>
      <c r="D541" s="599" t="s">
        <v>793</v>
      </c>
      <c r="E541" s="602">
        <v>62.56</v>
      </c>
      <c r="F541" s="601" t="s">
        <v>794</v>
      </c>
    </row>
    <row r="542" spans="1:6">
      <c r="A542" s="599">
        <v>6259</v>
      </c>
      <c r="B542" s="599" t="s">
        <v>1328</v>
      </c>
      <c r="C542" s="599" t="s">
        <v>84</v>
      </c>
      <c r="D542" s="599" t="s">
        <v>793</v>
      </c>
      <c r="E542" s="600">
        <v>261.97000000000003</v>
      </c>
      <c r="F542" s="601" t="s">
        <v>794</v>
      </c>
    </row>
    <row r="543" spans="1:6">
      <c r="A543" s="599">
        <v>6879</v>
      </c>
      <c r="B543" s="599" t="s">
        <v>1329</v>
      </c>
      <c r="C543" s="599" t="s">
        <v>84</v>
      </c>
      <c r="D543" s="599" t="s">
        <v>793</v>
      </c>
      <c r="E543" s="600">
        <v>212.4</v>
      </c>
      <c r="F543" s="601" t="s">
        <v>794</v>
      </c>
    </row>
    <row r="544" spans="1:6">
      <c r="A544" s="599">
        <v>7030</v>
      </c>
      <c r="B544" s="599" t="s">
        <v>1330</v>
      </c>
      <c r="C544" s="599" t="s">
        <v>84</v>
      </c>
      <c r="D544" s="599" t="s">
        <v>793</v>
      </c>
      <c r="E544" s="600">
        <v>279.67</v>
      </c>
      <c r="F544" s="601" t="s">
        <v>794</v>
      </c>
    </row>
    <row r="545" spans="1:6">
      <c r="A545" s="599">
        <v>7042</v>
      </c>
      <c r="B545" s="599" t="s">
        <v>1331</v>
      </c>
      <c r="C545" s="599" t="s">
        <v>84</v>
      </c>
      <c r="D545" s="599" t="s">
        <v>942</v>
      </c>
      <c r="E545" s="600">
        <v>25.63</v>
      </c>
      <c r="F545" s="601" t="s">
        <v>794</v>
      </c>
    </row>
    <row r="546" spans="1:6">
      <c r="A546" s="599">
        <v>7049</v>
      </c>
      <c r="B546" s="599" t="s">
        <v>1332</v>
      </c>
      <c r="C546" s="599" t="s">
        <v>84</v>
      </c>
      <c r="D546" s="599" t="s">
        <v>793</v>
      </c>
      <c r="E546" s="600">
        <v>224.11</v>
      </c>
      <c r="F546" s="601" t="s">
        <v>794</v>
      </c>
    </row>
    <row r="547" spans="1:6">
      <c r="A547" s="599">
        <v>67826</v>
      </c>
      <c r="B547" s="599" t="s">
        <v>1333</v>
      </c>
      <c r="C547" s="599" t="s">
        <v>84</v>
      </c>
      <c r="D547" s="599" t="s">
        <v>793</v>
      </c>
      <c r="E547" s="600">
        <v>190.51</v>
      </c>
      <c r="F547" s="601" t="s">
        <v>794</v>
      </c>
    </row>
    <row r="548" spans="1:6">
      <c r="A548" s="599">
        <v>73417</v>
      </c>
      <c r="B548" s="599" t="s">
        <v>1334</v>
      </c>
      <c r="C548" s="599" t="s">
        <v>84</v>
      </c>
      <c r="D548" s="599" t="s">
        <v>793</v>
      </c>
      <c r="E548" s="600">
        <v>199.29</v>
      </c>
      <c r="F548" s="601" t="s">
        <v>794</v>
      </c>
    </row>
    <row r="549" spans="1:6">
      <c r="A549" s="599">
        <v>73436</v>
      </c>
      <c r="B549" s="599" t="s">
        <v>1335</v>
      </c>
      <c r="C549" s="599" t="s">
        <v>84</v>
      </c>
      <c r="D549" s="599" t="s">
        <v>793</v>
      </c>
      <c r="E549" s="600">
        <v>162.6</v>
      </c>
      <c r="F549" s="601" t="s">
        <v>794</v>
      </c>
    </row>
    <row r="550" spans="1:6">
      <c r="A550" s="599">
        <v>73467</v>
      </c>
      <c r="B550" s="599" t="s">
        <v>1336</v>
      </c>
      <c r="C550" s="599" t="s">
        <v>84</v>
      </c>
      <c r="D550" s="599" t="s">
        <v>793</v>
      </c>
      <c r="E550" s="602">
        <v>254.41</v>
      </c>
      <c r="F550" s="601" t="s">
        <v>794</v>
      </c>
    </row>
    <row r="551" spans="1:6">
      <c r="A551" s="599">
        <v>73536</v>
      </c>
      <c r="B551" s="599" t="s">
        <v>1337</v>
      </c>
      <c r="C551" s="599" t="s">
        <v>84</v>
      </c>
      <c r="D551" s="599" t="s">
        <v>942</v>
      </c>
      <c r="E551" s="602">
        <v>21.7</v>
      </c>
      <c r="F551" s="601" t="s">
        <v>794</v>
      </c>
    </row>
    <row r="552" spans="1:6">
      <c r="A552" s="599">
        <v>83362</v>
      </c>
      <c r="B552" s="599" t="s">
        <v>1338</v>
      </c>
      <c r="C552" s="599" t="s">
        <v>84</v>
      </c>
      <c r="D552" s="599" t="s">
        <v>793</v>
      </c>
      <c r="E552" s="602">
        <v>271.61</v>
      </c>
      <c r="F552" s="601" t="s">
        <v>794</v>
      </c>
    </row>
    <row r="553" spans="1:6">
      <c r="A553" s="599">
        <v>83765</v>
      </c>
      <c r="B553" s="599" t="s">
        <v>1339</v>
      </c>
      <c r="C553" s="599" t="s">
        <v>84</v>
      </c>
      <c r="D553" s="599" t="s">
        <v>793</v>
      </c>
      <c r="E553" s="602">
        <v>97.44</v>
      </c>
      <c r="F553" s="601" t="s">
        <v>794</v>
      </c>
    </row>
    <row r="554" spans="1:6">
      <c r="A554" s="599">
        <v>87445</v>
      </c>
      <c r="B554" s="599" t="s">
        <v>1340</v>
      </c>
      <c r="C554" s="599" t="s">
        <v>84</v>
      </c>
      <c r="D554" s="599" t="s">
        <v>942</v>
      </c>
      <c r="E554" s="602">
        <v>5.53</v>
      </c>
      <c r="F554" s="601" t="s">
        <v>794</v>
      </c>
    </row>
    <row r="555" spans="1:6">
      <c r="A555" s="599">
        <v>88386</v>
      </c>
      <c r="B555" s="599" t="s">
        <v>1341</v>
      </c>
      <c r="C555" s="599" t="s">
        <v>84</v>
      </c>
      <c r="D555" s="599" t="s">
        <v>942</v>
      </c>
      <c r="E555" s="602">
        <v>5.46</v>
      </c>
      <c r="F555" s="601" t="s">
        <v>794</v>
      </c>
    </row>
    <row r="556" spans="1:6">
      <c r="A556" s="599">
        <v>88393</v>
      </c>
      <c r="B556" s="599" t="s">
        <v>1342</v>
      </c>
      <c r="C556" s="599" t="s">
        <v>84</v>
      </c>
      <c r="D556" s="599" t="s">
        <v>942</v>
      </c>
      <c r="E556" s="602">
        <v>7.53</v>
      </c>
      <c r="F556" s="601" t="s">
        <v>794</v>
      </c>
    </row>
    <row r="557" spans="1:6">
      <c r="A557" s="599">
        <v>88399</v>
      </c>
      <c r="B557" s="599" t="s">
        <v>1343</v>
      </c>
      <c r="C557" s="599" t="s">
        <v>84</v>
      </c>
      <c r="D557" s="599" t="s">
        <v>942</v>
      </c>
      <c r="E557" s="602">
        <v>4.03</v>
      </c>
      <c r="F557" s="601" t="s">
        <v>794</v>
      </c>
    </row>
    <row r="558" spans="1:6">
      <c r="A558" s="599">
        <v>88418</v>
      </c>
      <c r="B558" s="599" t="s">
        <v>1344</v>
      </c>
      <c r="C558" s="599" t="s">
        <v>84</v>
      </c>
      <c r="D558" s="599" t="s">
        <v>942</v>
      </c>
      <c r="E558" s="602">
        <v>15.34</v>
      </c>
      <c r="F558" s="601" t="s">
        <v>794</v>
      </c>
    </row>
    <row r="559" spans="1:6">
      <c r="A559" s="599">
        <v>88433</v>
      </c>
      <c r="B559" s="599" t="s">
        <v>1345</v>
      </c>
      <c r="C559" s="599" t="s">
        <v>84</v>
      </c>
      <c r="D559" s="599" t="s">
        <v>942</v>
      </c>
      <c r="E559" s="602">
        <v>19.97</v>
      </c>
      <c r="F559" s="601" t="s">
        <v>794</v>
      </c>
    </row>
    <row r="560" spans="1:6">
      <c r="A560" s="599">
        <v>88830</v>
      </c>
      <c r="B560" s="599" t="s">
        <v>1346</v>
      </c>
      <c r="C560" s="599" t="s">
        <v>84</v>
      </c>
      <c r="D560" s="599" t="s">
        <v>942</v>
      </c>
      <c r="E560" s="602">
        <v>2.13</v>
      </c>
      <c r="F560" s="601" t="s">
        <v>794</v>
      </c>
    </row>
    <row r="561" spans="1:6">
      <c r="A561" s="599">
        <v>88843</v>
      </c>
      <c r="B561" s="599" t="s">
        <v>1347</v>
      </c>
      <c r="C561" s="599" t="s">
        <v>84</v>
      </c>
      <c r="D561" s="599" t="s">
        <v>793</v>
      </c>
      <c r="E561" s="602">
        <v>214.36</v>
      </c>
      <c r="F561" s="601" t="s">
        <v>794</v>
      </c>
    </row>
    <row r="562" spans="1:6">
      <c r="A562" s="599">
        <v>88907</v>
      </c>
      <c r="B562" s="599" t="s">
        <v>1348</v>
      </c>
      <c r="C562" s="599" t="s">
        <v>84</v>
      </c>
      <c r="D562" s="599" t="s">
        <v>793</v>
      </c>
      <c r="E562" s="602">
        <v>247.22</v>
      </c>
      <c r="F562" s="601" t="s">
        <v>794</v>
      </c>
    </row>
    <row r="563" spans="1:6">
      <c r="A563" s="599">
        <v>89021</v>
      </c>
      <c r="B563" s="599" t="s">
        <v>1349</v>
      </c>
      <c r="C563" s="599" t="s">
        <v>84</v>
      </c>
      <c r="D563" s="599" t="s">
        <v>942</v>
      </c>
      <c r="E563" s="602">
        <v>2.84</v>
      </c>
      <c r="F563" s="601" t="s">
        <v>794</v>
      </c>
    </row>
    <row r="564" spans="1:6">
      <c r="A564" s="599">
        <v>89028</v>
      </c>
      <c r="B564" s="599" t="s">
        <v>1350</v>
      </c>
      <c r="C564" s="599" t="s">
        <v>84</v>
      </c>
      <c r="D564" s="599" t="s">
        <v>793</v>
      </c>
      <c r="E564" s="602">
        <v>188.22</v>
      </c>
      <c r="F564" s="601" t="s">
        <v>794</v>
      </c>
    </row>
    <row r="565" spans="1:6">
      <c r="A565" s="599">
        <v>89032</v>
      </c>
      <c r="B565" s="599" t="s">
        <v>1351</v>
      </c>
      <c r="C565" s="599" t="s">
        <v>84</v>
      </c>
      <c r="D565" s="599" t="s">
        <v>793</v>
      </c>
      <c r="E565" s="602">
        <v>192.95</v>
      </c>
      <c r="F565" s="601" t="s">
        <v>794</v>
      </c>
    </row>
    <row r="566" spans="1:6">
      <c r="A566" s="599">
        <v>89035</v>
      </c>
      <c r="B566" s="599" t="s">
        <v>92</v>
      </c>
      <c r="C566" s="599" t="s">
        <v>84</v>
      </c>
      <c r="D566" s="599" t="s">
        <v>793</v>
      </c>
      <c r="E566" s="602">
        <v>124.21</v>
      </c>
      <c r="F566" s="601" t="s">
        <v>794</v>
      </c>
    </row>
    <row r="567" spans="1:6">
      <c r="A567" s="599">
        <v>89225</v>
      </c>
      <c r="B567" s="599" t="s">
        <v>1352</v>
      </c>
      <c r="C567" s="599" t="s">
        <v>84</v>
      </c>
      <c r="D567" s="599" t="s">
        <v>942</v>
      </c>
      <c r="E567" s="600">
        <v>5.97</v>
      </c>
      <c r="F567" s="601" t="s">
        <v>794</v>
      </c>
    </row>
    <row r="568" spans="1:6">
      <c r="A568" s="599">
        <v>89234</v>
      </c>
      <c r="B568" s="599" t="s">
        <v>1353</v>
      </c>
      <c r="C568" s="599" t="s">
        <v>84</v>
      </c>
      <c r="D568" s="599" t="s">
        <v>793</v>
      </c>
      <c r="E568" s="600">
        <v>564.54</v>
      </c>
      <c r="F568" s="601" t="s">
        <v>794</v>
      </c>
    </row>
    <row r="569" spans="1:6">
      <c r="A569" s="599">
        <v>89242</v>
      </c>
      <c r="B569" s="599" t="s">
        <v>1354</v>
      </c>
      <c r="C569" s="599" t="s">
        <v>84</v>
      </c>
      <c r="D569" s="599" t="s">
        <v>793</v>
      </c>
      <c r="E569" s="600">
        <v>1346.97</v>
      </c>
      <c r="F569" s="601" t="s">
        <v>794</v>
      </c>
    </row>
    <row r="570" spans="1:6">
      <c r="A570" s="599">
        <v>89250</v>
      </c>
      <c r="B570" s="599" t="s">
        <v>1355</v>
      </c>
      <c r="C570" s="599" t="s">
        <v>84</v>
      </c>
      <c r="D570" s="599" t="s">
        <v>793</v>
      </c>
      <c r="E570" s="600">
        <v>1165.3399999999999</v>
      </c>
      <c r="F570" s="601" t="s">
        <v>794</v>
      </c>
    </row>
    <row r="571" spans="1:6">
      <c r="A571" s="599">
        <v>89257</v>
      </c>
      <c r="B571" s="599" t="s">
        <v>1356</v>
      </c>
      <c r="C571" s="599" t="s">
        <v>84</v>
      </c>
      <c r="D571" s="599" t="s">
        <v>793</v>
      </c>
      <c r="E571" s="600">
        <v>316.39999999999998</v>
      </c>
      <c r="F571" s="601" t="s">
        <v>794</v>
      </c>
    </row>
    <row r="572" spans="1:6">
      <c r="A572" s="599">
        <v>89272</v>
      </c>
      <c r="B572" s="599" t="s">
        <v>1357</v>
      </c>
      <c r="C572" s="599" t="s">
        <v>84</v>
      </c>
      <c r="D572" s="599" t="s">
        <v>793</v>
      </c>
      <c r="E572" s="600">
        <v>214.57</v>
      </c>
      <c r="F572" s="601" t="s">
        <v>794</v>
      </c>
    </row>
    <row r="573" spans="1:6">
      <c r="A573" s="599">
        <v>89278</v>
      </c>
      <c r="B573" s="599" t="s">
        <v>1358</v>
      </c>
      <c r="C573" s="599" t="s">
        <v>84</v>
      </c>
      <c r="D573" s="599" t="s">
        <v>942</v>
      </c>
      <c r="E573" s="600">
        <v>13.03</v>
      </c>
      <c r="F573" s="601" t="s">
        <v>794</v>
      </c>
    </row>
    <row r="574" spans="1:6">
      <c r="A574" s="599">
        <v>89843</v>
      </c>
      <c r="B574" s="599" t="s">
        <v>1359</v>
      </c>
      <c r="C574" s="599" t="s">
        <v>84</v>
      </c>
      <c r="D574" s="599" t="s">
        <v>793</v>
      </c>
      <c r="E574" s="600">
        <v>201.27</v>
      </c>
      <c r="F574" s="601" t="s">
        <v>794</v>
      </c>
    </row>
    <row r="575" spans="1:6">
      <c r="A575" s="599">
        <v>89876</v>
      </c>
      <c r="B575" s="599" t="s">
        <v>1360</v>
      </c>
      <c r="C575" s="599" t="s">
        <v>84</v>
      </c>
      <c r="D575" s="599" t="s">
        <v>793</v>
      </c>
      <c r="E575" s="600">
        <v>341.63</v>
      </c>
      <c r="F575" s="601" t="s">
        <v>794</v>
      </c>
    </row>
    <row r="576" spans="1:6">
      <c r="A576" s="599">
        <v>89883</v>
      </c>
      <c r="B576" s="599" t="s">
        <v>1361</v>
      </c>
      <c r="C576" s="599" t="s">
        <v>84</v>
      </c>
      <c r="D576" s="599" t="s">
        <v>793</v>
      </c>
      <c r="E576" s="602">
        <v>377.86</v>
      </c>
      <c r="F576" s="601" t="s">
        <v>794</v>
      </c>
    </row>
    <row r="577" spans="1:6">
      <c r="A577" s="599">
        <v>90586</v>
      </c>
      <c r="B577" s="599" t="s">
        <v>1362</v>
      </c>
      <c r="C577" s="599" t="s">
        <v>84</v>
      </c>
      <c r="D577" s="599" t="s">
        <v>793</v>
      </c>
      <c r="E577" s="600">
        <v>1.41</v>
      </c>
      <c r="F577" s="601" t="s">
        <v>794</v>
      </c>
    </row>
    <row r="578" spans="1:6">
      <c r="A578" s="599">
        <v>90625</v>
      </c>
      <c r="B578" s="599" t="s">
        <v>1363</v>
      </c>
      <c r="C578" s="599" t="s">
        <v>84</v>
      </c>
      <c r="D578" s="599" t="s">
        <v>942</v>
      </c>
      <c r="E578" s="602">
        <v>9.7799999999999994</v>
      </c>
      <c r="F578" s="601" t="s">
        <v>794</v>
      </c>
    </row>
    <row r="579" spans="1:6">
      <c r="A579" s="599">
        <v>90631</v>
      </c>
      <c r="B579" s="599" t="s">
        <v>1364</v>
      </c>
      <c r="C579" s="599" t="s">
        <v>84</v>
      </c>
      <c r="D579" s="599" t="s">
        <v>793</v>
      </c>
      <c r="E579" s="602">
        <v>154.16</v>
      </c>
      <c r="F579" s="601" t="s">
        <v>794</v>
      </c>
    </row>
    <row r="580" spans="1:6">
      <c r="A580" s="599">
        <v>90637</v>
      </c>
      <c r="B580" s="599" t="s">
        <v>1365</v>
      </c>
      <c r="C580" s="599" t="s">
        <v>84</v>
      </c>
      <c r="D580" s="599" t="s">
        <v>942</v>
      </c>
      <c r="E580" s="602">
        <v>16.88</v>
      </c>
      <c r="F580" s="601" t="s">
        <v>794</v>
      </c>
    </row>
    <row r="581" spans="1:6">
      <c r="A581" s="599">
        <v>90643</v>
      </c>
      <c r="B581" s="599" t="s">
        <v>1366</v>
      </c>
      <c r="C581" s="599" t="s">
        <v>84</v>
      </c>
      <c r="D581" s="599" t="s">
        <v>942</v>
      </c>
      <c r="E581" s="602">
        <v>28.4</v>
      </c>
      <c r="F581" s="601" t="s">
        <v>794</v>
      </c>
    </row>
    <row r="582" spans="1:6">
      <c r="A582" s="599">
        <v>90650</v>
      </c>
      <c r="B582" s="599" t="s">
        <v>1367</v>
      </c>
      <c r="C582" s="599" t="s">
        <v>84</v>
      </c>
      <c r="D582" s="599" t="s">
        <v>942</v>
      </c>
      <c r="E582" s="602">
        <v>12.1</v>
      </c>
      <c r="F582" s="601" t="s">
        <v>794</v>
      </c>
    </row>
    <row r="583" spans="1:6">
      <c r="A583" s="599">
        <v>90656</v>
      </c>
      <c r="B583" s="599" t="s">
        <v>1368</v>
      </c>
      <c r="C583" s="599" t="s">
        <v>84</v>
      </c>
      <c r="D583" s="599" t="s">
        <v>942</v>
      </c>
      <c r="E583" s="602">
        <v>16.72</v>
      </c>
      <c r="F583" s="601" t="s">
        <v>794</v>
      </c>
    </row>
    <row r="584" spans="1:6">
      <c r="A584" s="599">
        <v>90662</v>
      </c>
      <c r="B584" s="599" t="s">
        <v>1369</v>
      </c>
      <c r="C584" s="599" t="s">
        <v>84</v>
      </c>
      <c r="D584" s="599" t="s">
        <v>942</v>
      </c>
      <c r="E584" s="602">
        <v>17.43</v>
      </c>
      <c r="F584" s="601" t="s">
        <v>794</v>
      </c>
    </row>
    <row r="585" spans="1:6">
      <c r="A585" s="599">
        <v>90668</v>
      </c>
      <c r="B585" s="599" t="s">
        <v>1370</v>
      </c>
      <c r="C585" s="599" t="s">
        <v>84</v>
      </c>
      <c r="D585" s="599" t="s">
        <v>793</v>
      </c>
      <c r="E585" s="602">
        <v>33.58</v>
      </c>
      <c r="F585" s="601" t="s">
        <v>794</v>
      </c>
    </row>
    <row r="586" spans="1:6">
      <c r="A586" s="599">
        <v>90674</v>
      </c>
      <c r="B586" s="599" t="s">
        <v>1371</v>
      </c>
      <c r="C586" s="599" t="s">
        <v>84</v>
      </c>
      <c r="D586" s="599" t="s">
        <v>793</v>
      </c>
      <c r="E586" s="602">
        <v>745.05</v>
      </c>
      <c r="F586" s="601" t="s">
        <v>794</v>
      </c>
    </row>
    <row r="587" spans="1:6">
      <c r="A587" s="599">
        <v>90680</v>
      </c>
      <c r="B587" s="599" t="s">
        <v>1372</v>
      </c>
      <c r="C587" s="599" t="s">
        <v>84</v>
      </c>
      <c r="D587" s="599" t="s">
        <v>793</v>
      </c>
      <c r="E587" s="602">
        <v>390.42</v>
      </c>
      <c r="F587" s="601" t="s">
        <v>794</v>
      </c>
    </row>
    <row r="588" spans="1:6">
      <c r="A588" s="599">
        <v>90686</v>
      </c>
      <c r="B588" s="599" t="s">
        <v>1373</v>
      </c>
      <c r="C588" s="599" t="s">
        <v>84</v>
      </c>
      <c r="D588" s="599" t="s">
        <v>793</v>
      </c>
      <c r="E588" s="602">
        <v>170.2</v>
      </c>
      <c r="F588" s="601" t="s">
        <v>794</v>
      </c>
    </row>
    <row r="589" spans="1:6">
      <c r="A589" s="599">
        <v>90692</v>
      </c>
      <c r="B589" s="599" t="s">
        <v>1374</v>
      </c>
      <c r="C589" s="599" t="s">
        <v>84</v>
      </c>
      <c r="D589" s="599" t="s">
        <v>793</v>
      </c>
      <c r="E589" s="600">
        <v>131.15</v>
      </c>
      <c r="F589" s="601" t="s">
        <v>794</v>
      </c>
    </row>
    <row r="590" spans="1:6">
      <c r="A590" s="599">
        <v>90964</v>
      </c>
      <c r="B590" s="599" t="s">
        <v>1375</v>
      </c>
      <c r="C590" s="599" t="s">
        <v>84</v>
      </c>
      <c r="D590" s="599" t="s">
        <v>793</v>
      </c>
      <c r="E590" s="602">
        <v>33.49</v>
      </c>
      <c r="F590" s="601" t="s">
        <v>794</v>
      </c>
    </row>
    <row r="591" spans="1:6">
      <c r="A591" s="599">
        <v>90972</v>
      </c>
      <c r="B591" s="599" t="s">
        <v>1376</v>
      </c>
      <c r="C591" s="599" t="s">
        <v>84</v>
      </c>
      <c r="D591" s="599" t="s">
        <v>793</v>
      </c>
      <c r="E591" s="600">
        <v>81.150000000000006</v>
      </c>
      <c r="F591" s="601" t="s">
        <v>794</v>
      </c>
    </row>
    <row r="592" spans="1:6">
      <c r="A592" s="599">
        <v>90979</v>
      </c>
      <c r="B592" s="599" t="s">
        <v>1377</v>
      </c>
      <c r="C592" s="599" t="s">
        <v>84</v>
      </c>
      <c r="D592" s="599" t="s">
        <v>793</v>
      </c>
      <c r="E592" s="600">
        <v>209.55</v>
      </c>
      <c r="F592" s="601" t="s">
        <v>794</v>
      </c>
    </row>
    <row r="593" spans="1:6">
      <c r="A593" s="599">
        <v>90999</v>
      </c>
      <c r="B593" s="599" t="s">
        <v>1378</v>
      </c>
      <c r="C593" s="599" t="s">
        <v>84</v>
      </c>
      <c r="D593" s="599" t="s">
        <v>793</v>
      </c>
      <c r="E593" s="602">
        <v>107.14</v>
      </c>
      <c r="F593" s="601" t="s">
        <v>794</v>
      </c>
    </row>
    <row r="594" spans="1:6">
      <c r="A594" s="599">
        <v>91031</v>
      </c>
      <c r="B594" s="599" t="s">
        <v>1379</v>
      </c>
      <c r="C594" s="599" t="s">
        <v>84</v>
      </c>
      <c r="D594" s="599" t="s">
        <v>793</v>
      </c>
      <c r="E594" s="602">
        <v>265</v>
      </c>
      <c r="F594" s="601" t="s">
        <v>794</v>
      </c>
    </row>
    <row r="595" spans="1:6">
      <c r="A595" s="599">
        <v>91277</v>
      </c>
      <c r="B595" s="599" t="s">
        <v>181</v>
      </c>
      <c r="C595" s="599" t="s">
        <v>84</v>
      </c>
      <c r="D595" s="599" t="s">
        <v>793</v>
      </c>
      <c r="E595" s="602">
        <v>10.38</v>
      </c>
      <c r="F595" s="601" t="s">
        <v>794</v>
      </c>
    </row>
    <row r="596" spans="1:6">
      <c r="A596" s="599">
        <v>91283</v>
      </c>
      <c r="B596" s="599" t="s">
        <v>1380</v>
      </c>
      <c r="C596" s="599" t="s">
        <v>84</v>
      </c>
      <c r="D596" s="599" t="s">
        <v>942</v>
      </c>
      <c r="E596" s="600">
        <v>11.2</v>
      </c>
      <c r="F596" s="601" t="s">
        <v>794</v>
      </c>
    </row>
    <row r="597" spans="1:6">
      <c r="A597" s="599">
        <v>91386</v>
      </c>
      <c r="B597" s="599" t="s">
        <v>98</v>
      </c>
      <c r="C597" s="599" t="s">
        <v>84</v>
      </c>
      <c r="D597" s="599" t="s">
        <v>793</v>
      </c>
      <c r="E597" s="600">
        <v>274.13</v>
      </c>
      <c r="F597" s="601" t="s">
        <v>794</v>
      </c>
    </row>
    <row r="598" spans="1:6">
      <c r="A598" s="599">
        <v>91533</v>
      </c>
      <c r="B598" s="599" t="s">
        <v>1381</v>
      </c>
      <c r="C598" s="599" t="s">
        <v>84</v>
      </c>
      <c r="D598" s="599" t="s">
        <v>793</v>
      </c>
      <c r="E598" s="602">
        <v>27.96</v>
      </c>
      <c r="F598" s="601" t="s">
        <v>794</v>
      </c>
    </row>
    <row r="599" spans="1:6">
      <c r="A599" s="599">
        <v>91634</v>
      </c>
      <c r="B599" s="599" t="s">
        <v>1382</v>
      </c>
      <c r="C599" s="599" t="s">
        <v>84</v>
      </c>
      <c r="D599" s="599" t="s">
        <v>793</v>
      </c>
      <c r="E599" s="600">
        <v>240.75</v>
      </c>
      <c r="F599" s="601" t="s">
        <v>794</v>
      </c>
    </row>
    <row r="600" spans="1:6">
      <c r="A600" s="599">
        <v>91645</v>
      </c>
      <c r="B600" s="599" t="s">
        <v>1383</v>
      </c>
      <c r="C600" s="599" t="s">
        <v>84</v>
      </c>
      <c r="D600" s="599" t="s">
        <v>793</v>
      </c>
      <c r="E600" s="602">
        <v>487.61</v>
      </c>
      <c r="F600" s="601" t="s">
        <v>794</v>
      </c>
    </row>
    <row r="601" spans="1:6">
      <c r="A601" s="599">
        <v>91692</v>
      </c>
      <c r="B601" s="599" t="s">
        <v>1384</v>
      </c>
      <c r="C601" s="599" t="s">
        <v>84</v>
      </c>
      <c r="D601" s="599" t="s">
        <v>942</v>
      </c>
      <c r="E601" s="602">
        <v>21.03</v>
      </c>
      <c r="F601" s="601" t="s">
        <v>794</v>
      </c>
    </row>
    <row r="602" spans="1:6">
      <c r="A602" s="599">
        <v>92043</v>
      </c>
      <c r="B602" s="599" t="s">
        <v>1385</v>
      </c>
      <c r="C602" s="599" t="s">
        <v>84</v>
      </c>
      <c r="D602" s="599" t="s">
        <v>793</v>
      </c>
      <c r="E602" s="602">
        <v>13.19</v>
      </c>
      <c r="F602" s="601" t="s">
        <v>794</v>
      </c>
    </row>
    <row r="603" spans="1:6">
      <c r="A603" s="599">
        <v>92106</v>
      </c>
      <c r="B603" s="599" t="s">
        <v>1386</v>
      </c>
      <c r="C603" s="599" t="s">
        <v>84</v>
      </c>
      <c r="D603" s="599" t="s">
        <v>793</v>
      </c>
      <c r="E603" s="600">
        <v>363.88</v>
      </c>
      <c r="F603" s="601" t="s">
        <v>794</v>
      </c>
    </row>
    <row r="604" spans="1:6">
      <c r="A604" s="599">
        <v>92112</v>
      </c>
      <c r="B604" s="599" t="s">
        <v>1387</v>
      </c>
      <c r="C604" s="599" t="s">
        <v>84</v>
      </c>
      <c r="D604" s="599" t="s">
        <v>942</v>
      </c>
      <c r="E604" s="602">
        <v>3.87</v>
      </c>
      <c r="F604" s="601" t="s">
        <v>794</v>
      </c>
    </row>
    <row r="605" spans="1:6">
      <c r="A605" s="599">
        <v>92118</v>
      </c>
      <c r="B605" s="599" t="s">
        <v>1388</v>
      </c>
      <c r="C605" s="599" t="s">
        <v>84</v>
      </c>
      <c r="D605" s="599" t="s">
        <v>942</v>
      </c>
      <c r="E605" s="602">
        <v>0.49</v>
      </c>
      <c r="F605" s="601" t="s">
        <v>794</v>
      </c>
    </row>
    <row r="606" spans="1:6">
      <c r="A606" s="599">
        <v>92138</v>
      </c>
      <c r="B606" s="599" t="s">
        <v>1389</v>
      </c>
      <c r="C606" s="599" t="s">
        <v>84</v>
      </c>
      <c r="D606" s="599" t="s">
        <v>793</v>
      </c>
      <c r="E606" s="602">
        <v>94.88</v>
      </c>
      <c r="F606" s="601" t="s">
        <v>794</v>
      </c>
    </row>
    <row r="607" spans="1:6">
      <c r="A607" s="599">
        <v>92145</v>
      </c>
      <c r="B607" s="599" t="s">
        <v>89</v>
      </c>
      <c r="C607" s="599" t="s">
        <v>84</v>
      </c>
      <c r="D607" s="599" t="s">
        <v>793</v>
      </c>
      <c r="E607" s="602">
        <v>77.67</v>
      </c>
      <c r="F607" s="601" t="s">
        <v>794</v>
      </c>
    </row>
    <row r="608" spans="1:6">
      <c r="A608" s="599">
        <v>92242</v>
      </c>
      <c r="B608" s="599" t="s">
        <v>1390</v>
      </c>
      <c r="C608" s="599" t="s">
        <v>84</v>
      </c>
      <c r="D608" s="599" t="s">
        <v>793</v>
      </c>
      <c r="E608" s="602">
        <v>423.16</v>
      </c>
      <c r="F608" s="601" t="s">
        <v>794</v>
      </c>
    </row>
    <row r="609" spans="1:6">
      <c r="A609" s="599">
        <v>92716</v>
      </c>
      <c r="B609" s="599" t="s">
        <v>1391</v>
      </c>
      <c r="C609" s="599" t="s">
        <v>84</v>
      </c>
      <c r="D609" s="599" t="s">
        <v>942</v>
      </c>
      <c r="E609" s="602">
        <v>136.16999999999999</v>
      </c>
      <c r="F609" s="601" t="s">
        <v>794</v>
      </c>
    </row>
    <row r="610" spans="1:6">
      <c r="A610" s="599">
        <v>92960</v>
      </c>
      <c r="B610" s="599" t="s">
        <v>1392</v>
      </c>
      <c r="C610" s="599" t="s">
        <v>84</v>
      </c>
      <c r="D610" s="599" t="s">
        <v>793</v>
      </c>
      <c r="E610" s="602">
        <v>19.66</v>
      </c>
      <c r="F610" s="601" t="s">
        <v>794</v>
      </c>
    </row>
    <row r="611" spans="1:6">
      <c r="A611" s="599">
        <v>92966</v>
      </c>
      <c r="B611" s="599" t="s">
        <v>1393</v>
      </c>
      <c r="C611" s="599" t="s">
        <v>84</v>
      </c>
      <c r="D611" s="599" t="s">
        <v>942</v>
      </c>
      <c r="E611" s="600">
        <v>22.13</v>
      </c>
      <c r="F611" s="601" t="s">
        <v>794</v>
      </c>
    </row>
    <row r="612" spans="1:6">
      <c r="A612" s="599">
        <v>93224</v>
      </c>
      <c r="B612" s="599" t="s">
        <v>1394</v>
      </c>
      <c r="C612" s="599" t="s">
        <v>84</v>
      </c>
      <c r="D612" s="599" t="s">
        <v>793</v>
      </c>
      <c r="E612" s="600">
        <v>1103.74</v>
      </c>
      <c r="F612" s="601" t="s">
        <v>794</v>
      </c>
    </row>
    <row r="613" spans="1:6">
      <c r="A613" s="599">
        <v>93233</v>
      </c>
      <c r="B613" s="599" t="s">
        <v>1395</v>
      </c>
      <c r="C613" s="599" t="s">
        <v>84</v>
      </c>
      <c r="D613" s="599" t="s">
        <v>942</v>
      </c>
      <c r="E613" s="600">
        <v>5.83</v>
      </c>
      <c r="F613" s="601" t="s">
        <v>794</v>
      </c>
    </row>
    <row r="614" spans="1:6">
      <c r="A614" s="599">
        <v>93272</v>
      </c>
      <c r="B614" s="599" t="s">
        <v>1396</v>
      </c>
      <c r="C614" s="599" t="s">
        <v>84</v>
      </c>
      <c r="D614" s="599" t="s">
        <v>793</v>
      </c>
      <c r="E614" s="600">
        <v>95.29</v>
      </c>
      <c r="F614" s="601" t="s">
        <v>794</v>
      </c>
    </row>
    <row r="615" spans="1:6">
      <c r="A615" s="599">
        <v>93281</v>
      </c>
      <c r="B615" s="599" t="s">
        <v>1397</v>
      </c>
      <c r="C615" s="599" t="s">
        <v>84</v>
      </c>
      <c r="D615" s="599" t="s">
        <v>942</v>
      </c>
      <c r="E615" s="600">
        <v>20.22</v>
      </c>
      <c r="F615" s="601" t="s">
        <v>794</v>
      </c>
    </row>
    <row r="616" spans="1:6">
      <c r="A616" s="599">
        <v>93287</v>
      </c>
      <c r="B616" s="599" t="s">
        <v>1398</v>
      </c>
      <c r="C616" s="599" t="s">
        <v>84</v>
      </c>
      <c r="D616" s="599" t="s">
        <v>793</v>
      </c>
      <c r="E616" s="600">
        <v>347.63</v>
      </c>
      <c r="F616" s="601" t="s">
        <v>794</v>
      </c>
    </row>
    <row r="617" spans="1:6">
      <c r="A617" s="599">
        <v>93402</v>
      </c>
      <c r="B617" s="599" t="s">
        <v>1399</v>
      </c>
      <c r="C617" s="599" t="s">
        <v>84</v>
      </c>
      <c r="D617" s="599" t="s">
        <v>793</v>
      </c>
      <c r="E617" s="600">
        <v>277.75</v>
      </c>
      <c r="F617" s="601" t="s">
        <v>794</v>
      </c>
    </row>
    <row r="618" spans="1:6">
      <c r="A618" s="599">
        <v>93408</v>
      </c>
      <c r="B618" s="599" t="s">
        <v>1400</v>
      </c>
      <c r="C618" s="599" t="s">
        <v>84</v>
      </c>
      <c r="D618" s="599" t="s">
        <v>793</v>
      </c>
      <c r="E618" s="600">
        <v>85.27</v>
      </c>
      <c r="F618" s="601" t="s">
        <v>794</v>
      </c>
    </row>
    <row r="619" spans="1:6">
      <c r="A619" s="599">
        <v>93415</v>
      </c>
      <c r="B619" s="599" t="s">
        <v>1401</v>
      </c>
      <c r="C619" s="599" t="s">
        <v>84</v>
      </c>
      <c r="D619" s="599" t="s">
        <v>793</v>
      </c>
      <c r="E619" s="602">
        <v>11.97</v>
      </c>
      <c r="F619" s="601" t="s">
        <v>794</v>
      </c>
    </row>
    <row r="620" spans="1:6">
      <c r="A620" s="599">
        <v>93421</v>
      </c>
      <c r="B620" s="599" t="s">
        <v>1402</v>
      </c>
      <c r="C620" s="599" t="s">
        <v>84</v>
      </c>
      <c r="D620" s="599" t="s">
        <v>793</v>
      </c>
      <c r="E620" s="602">
        <v>80.03</v>
      </c>
      <c r="F620" s="601" t="s">
        <v>794</v>
      </c>
    </row>
    <row r="621" spans="1:6">
      <c r="A621" s="599">
        <v>93427</v>
      </c>
      <c r="B621" s="599" t="s">
        <v>1403</v>
      </c>
      <c r="C621" s="599" t="s">
        <v>84</v>
      </c>
      <c r="D621" s="599" t="s">
        <v>793</v>
      </c>
      <c r="E621" s="600">
        <v>181.44</v>
      </c>
      <c r="F621" s="601" t="s">
        <v>794</v>
      </c>
    </row>
    <row r="622" spans="1:6">
      <c r="A622" s="599">
        <v>93433</v>
      </c>
      <c r="B622" s="599" t="s">
        <v>1404</v>
      </c>
      <c r="C622" s="599" t="s">
        <v>84</v>
      </c>
      <c r="D622" s="599" t="s">
        <v>793</v>
      </c>
      <c r="E622" s="600">
        <v>2747.79</v>
      </c>
      <c r="F622" s="601" t="s">
        <v>794</v>
      </c>
    </row>
    <row r="623" spans="1:6">
      <c r="A623" s="599">
        <v>93439</v>
      </c>
      <c r="B623" s="599" t="s">
        <v>1405</v>
      </c>
      <c r="C623" s="599" t="s">
        <v>84</v>
      </c>
      <c r="D623" s="599" t="s">
        <v>793</v>
      </c>
      <c r="E623" s="602">
        <v>237.24</v>
      </c>
      <c r="F623" s="601" t="s">
        <v>794</v>
      </c>
    </row>
    <row r="624" spans="1:6">
      <c r="A624" s="599">
        <v>95121</v>
      </c>
      <c r="B624" s="599" t="s">
        <v>1406</v>
      </c>
      <c r="C624" s="599" t="s">
        <v>84</v>
      </c>
      <c r="D624" s="599" t="s">
        <v>793</v>
      </c>
      <c r="E624" s="600">
        <v>339.83</v>
      </c>
      <c r="F624" s="601" t="s">
        <v>794</v>
      </c>
    </row>
    <row r="625" spans="1:6">
      <c r="A625" s="599">
        <v>95127</v>
      </c>
      <c r="B625" s="599" t="s">
        <v>1407</v>
      </c>
      <c r="C625" s="599" t="s">
        <v>84</v>
      </c>
      <c r="D625" s="599" t="s">
        <v>793</v>
      </c>
      <c r="E625" s="602">
        <v>215.9</v>
      </c>
      <c r="F625" s="601" t="s">
        <v>794</v>
      </c>
    </row>
    <row r="626" spans="1:6">
      <c r="A626" s="599">
        <v>95133</v>
      </c>
      <c r="B626" s="599" t="s">
        <v>1408</v>
      </c>
      <c r="C626" s="599" t="s">
        <v>84</v>
      </c>
      <c r="D626" s="599" t="s">
        <v>793</v>
      </c>
      <c r="E626" s="602">
        <v>174.39</v>
      </c>
      <c r="F626" s="601" t="s">
        <v>794</v>
      </c>
    </row>
    <row r="627" spans="1:6">
      <c r="A627" s="599">
        <v>95139</v>
      </c>
      <c r="B627" s="599" t="s">
        <v>1409</v>
      </c>
      <c r="C627" s="599" t="s">
        <v>84</v>
      </c>
      <c r="D627" s="599" t="s">
        <v>1410</v>
      </c>
      <c r="E627" s="602">
        <v>0.06</v>
      </c>
      <c r="F627" s="601" t="s">
        <v>794</v>
      </c>
    </row>
    <row r="628" spans="1:6">
      <c r="A628" s="599">
        <v>95212</v>
      </c>
      <c r="B628" s="599" t="s">
        <v>1411</v>
      </c>
      <c r="C628" s="599" t="s">
        <v>84</v>
      </c>
      <c r="D628" s="599" t="s">
        <v>793</v>
      </c>
      <c r="E628" s="600">
        <v>158.07</v>
      </c>
      <c r="F628" s="601" t="s">
        <v>794</v>
      </c>
    </row>
    <row r="629" spans="1:6">
      <c r="A629" s="599">
        <v>95258</v>
      </c>
      <c r="B629" s="599" t="s">
        <v>1412</v>
      </c>
      <c r="C629" s="599" t="s">
        <v>84</v>
      </c>
      <c r="D629" s="599" t="s">
        <v>942</v>
      </c>
      <c r="E629" s="602">
        <v>21.45</v>
      </c>
      <c r="F629" s="601" t="s">
        <v>794</v>
      </c>
    </row>
    <row r="630" spans="1:6">
      <c r="A630" s="599">
        <v>95264</v>
      </c>
      <c r="B630" s="599" t="s">
        <v>1413</v>
      </c>
      <c r="C630" s="599" t="s">
        <v>84</v>
      </c>
      <c r="D630" s="599" t="s">
        <v>793</v>
      </c>
      <c r="E630" s="602">
        <v>6.59</v>
      </c>
      <c r="F630" s="601" t="s">
        <v>794</v>
      </c>
    </row>
    <row r="631" spans="1:6">
      <c r="A631" s="599">
        <v>95270</v>
      </c>
      <c r="B631" s="599" t="s">
        <v>1414</v>
      </c>
      <c r="C631" s="599" t="s">
        <v>84</v>
      </c>
      <c r="D631" s="599" t="s">
        <v>793</v>
      </c>
      <c r="E631" s="600">
        <v>9.9499999999999993</v>
      </c>
      <c r="F631" s="601" t="s">
        <v>794</v>
      </c>
    </row>
    <row r="632" spans="1:6">
      <c r="A632" s="599">
        <v>95276</v>
      </c>
      <c r="B632" s="599" t="s">
        <v>1415</v>
      </c>
      <c r="C632" s="599" t="s">
        <v>84</v>
      </c>
      <c r="D632" s="599" t="s">
        <v>793</v>
      </c>
      <c r="E632" s="602">
        <v>3.67</v>
      </c>
      <c r="F632" s="601" t="s">
        <v>794</v>
      </c>
    </row>
    <row r="633" spans="1:6">
      <c r="A633" s="599">
        <v>95282</v>
      </c>
      <c r="B633" s="599" t="s">
        <v>1416</v>
      </c>
      <c r="C633" s="599" t="s">
        <v>84</v>
      </c>
      <c r="D633" s="599" t="s">
        <v>793</v>
      </c>
      <c r="E633" s="602">
        <v>10.17</v>
      </c>
      <c r="F633" s="601" t="s">
        <v>794</v>
      </c>
    </row>
    <row r="634" spans="1:6">
      <c r="A634" s="599">
        <v>95620</v>
      </c>
      <c r="B634" s="599" t="s">
        <v>1417</v>
      </c>
      <c r="C634" s="599" t="s">
        <v>84</v>
      </c>
      <c r="D634" s="599" t="s">
        <v>942</v>
      </c>
      <c r="E634" s="602">
        <v>20.67</v>
      </c>
      <c r="F634" s="601" t="s">
        <v>794</v>
      </c>
    </row>
    <row r="635" spans="1:6">
      <c r="A635" s="599">
        <v>95631</v>
      </c>
      <c r="B635" s="599" t="s">
        <v>99</v>
      </c>
      <c r="C635" s="599" t="s">
        <v>84</v>
      </c>
      <c r="D635" s="599" t="s">
        <v>793</v>
      </c>
      <c r="E635" s="602">
        <v>232.89</v>
      </c>
      <c r="F635" s="601" t="s">
        <v>794</v>
      </c>
    </row>
    <row r="636" spans="1:6">
      <c r="A636" s="599">
        <v>95702</v>
      </c>
      <c r="B636" s="599" t="s">
        <v>1418</v>
      </c>
      <c r="C636" s="599" t="s">
        <v>84</v>
      </c>
      <c r="D636" s="599" t="s">
        <v>942</v>
      </c>
      <c r="E636" s="600">
        <v>37.07</v>
      </c>
      <c r="F636" s="601" t="s">
        <v>794</v>
      </c>
    </row>
    <row r="637" spans="1:6">
      <c r="A637" s="599">
        <v>95708</v>
      </c>
      <c r="B637" s="599" t="s">
        <v>1419</v>
      </c>
      <c r="C637" s="599" t="s">
        <v>84</v>
      </c>
      <c r="D637" s="599" t="s">
        <v>793</v>
      </c>
      <c r="E637" s="600">
        <v>158.24</v>
      </c>
      <c r="F637" s="601" t="s">
        <v>794</v>
      </c>
    </row>
    <row r="638" spans="1:6">
      <c r="A638" s="599">
        <v>95720</v>
      </c>
      <c r="B638" s="599" t="s">
        <v>1420</v>
      </c>
      <c r="C638" s="599" t="s">
        <v>84</v>
      </c>
      <c r="D638" s="599" t="s">
        <v>793</v>
      </c>
      <c r="E638" s="600">
        <v>276.74</v>
      </c>
      <c r="F638" s="601" t="s">
        <v>794</v>
      </c>
    </row>
    <row r="639" spans="1:6">
      <c r="A639" s="599">
        <v>95872</v>
      </c>
      <c r="B639" s="599" t="s">
        <v>1421</v>
      </c>
      <c r="C639" s="599" t="s">
        <v>84</v>
      </c>
      <c r="D639" s="599" t="s">
        <v>793</v>
      </c>
      <c r="E639" s="600">
        <v>307.62</v>
      </c>
      <c r="F639" s="601" t="s">
        <v>794</v>
      </c>
    </row>
    <row r="640" spans="1:6">
      <c r="A640" s="599">
        <v>96013</v>
      </c>
      <c r="B640" s="599" t="s">
        <v>1422</v>
      </c>
      <c r="C640" s="599" t="s">
        <v>84</v>
      </c>
      <c r="D640" s="599" t="s">
        <v>793</v>
      </c>
      <c r="E640" s="600">
        <v>175.71</v>
      </c>
      <c r="F640" s="601" t="s">
        <v>794</v>
      </c>
    </row>
    <row r="641" spans="1:6">
      <c r="A641" s="599">
        <v>96020</v>
      </c>
      <c r="B641" s="599" t="s">
        <v>1423</v>
      </c>
      <c r="C641" s="599" t="s">
        <v>84</v>
      </c>
      <c r="D641" s="599" t="s">
        <v>793</v>
      </c>
      <c r="E641" s="600">
        <v>175.24</v>
      </c>
      <c r="F641" s="601" t="s">
        <v>794</v>
      </c>
    </row>
    <row r="642" spans="1:6">
      <c r="A642" s="599">
        <v>96028</v>
      </c>
      <c r="B642" s="599" t="s">
        <v>1424</v>
      </c>
      <c r="C642" s="599" t="s">
        <v>84</v>
      </c>
      <c r="D642" s="599" t="s">
        <v>793</v>
      </c>
      <c r="E642" s="600">
        <v>132.08000000000001</v>
      </c>
      <c r="F642" s="601" t="s">
        <v>794</v>
      </c>
    </row>
    <row r="643" spans="1:6">
      <c r="A643" s="599">
        <v>96035</v>
      </c>
      <c r="B643" s="599" t="s">
        <v>1425</v>
      </c>
      <c r="C643" s="599" t="s">
        <v>84</v>
      </c>
      <c r="D643" s="599" t="s">
        <v>793</v>
      </c>
      <c r="E643" s="600">
        <v>287.83</v>
      </c>
      <c r="F643" s="601" t="s">
        <v>794</v>
      </c>
    </row>
    <row r="644" spans="1:6">
      <c r="A644" s="599">
        <v>96157</v>
      </c>
      <c r="B644" s="599" t="s">
        <v>102</v>
      </c>
      <c r="C644" s="599" t="s">
        <v>84</v>
      </c>
      <c r="D644" s="599" t="s">
        <v>793</v>
      </c>
      <c r="E644" s="600">
        <v>132.55000000000001</v>
      </c>
      <c r="F644" s="601" t="s">
        <v>794</v>
      </c>
    </row>
    <row r="645" spans="1:6">
      <c r="A645" s="599">
        <v>96158</v>
      </c>
      <c r="B645" s="599" t="s">
        <v>1426</v>
      </c>
      <c r="C645" s="599" t="s">
        <v>84</v>
      </c>
      <c r="D645" s="599" t="s">
        <v>793</v>
      </c>
      <c r="E645" s="600">
        <v>140.47999999999999</v>
      </c>
      <c r="F645" s="601" t="s">
        <v>794</v>
      </c>
    </row>
    <row r="646" spans="1:6">
      <c r="A646" s="599">
        <v>96245</v>
      </c>
      <c r="B646" s="599" t="s">
        <v>1427</v>
      </c>
      <c r="C646" s="599" t="s">
        <v>84</v>
      </c>
      <c r="D646" s="599" t="s">
        <v>793</v>
      </c>
      <c r="E646" s="602">
        <v>116.65</v>
      </c>
      <c r="F646" s="601" t="s">
        <v>794</v>
      </c>
    </row>
    <row r="647" spans="1:6">
      <c r="A647" s="599">
        <v>96463</v>
      </c>
      <c r="B647" s="599" t="s">
        <v>1428</v>
      </c>
      <c r="C647" s="599" t="s">
        <v>84</v>
      </c>
      <c r="D647" s="599" t="s">
        <v>793</v>
      </c>
      <c r="E647" s="602">
        <v>219.54</v>
      </c>
      <c r="F647" s="601" t="s">
        <v>794</v>
      </c>
    </row>
    <row r="648" spans="1:6">
      <c r="A648" s="599">
        <v>98764</v>
      </c>
      <c r="B648" s="599" t="s">
        <v>1429</v>
      </c>
      <c r="C648" s="599" t="s">
        <v>84</v>
      </c>
      <c r="D648" s="599" t="s">
        <v>942</v>
      </c>
      <c r="E648" s="602">
        <v>5.07</v>
      </c>
      <c r="F648" s="601" t="s">
        <v>794</v>
      </c>
    </row>
    <row r="649" spans="1:6">
      <c r="A649" s="599">
        <v>99833</v>
      </c>
      <c r="B649" s="599" t="s">
        <v>1430</v>
      </c>
      <c r="C649" s="599" t="s">
        <v>84</v>
      </c>
      <c r="D649" s="599" t="s">
        <v>942</v>
      </c>
      <c r="E649" s="600">
        <v>5.05</v>
      </c>
      <c r="F649" s="601" t="s">
        <v>794</v>
      </c>
    </row>
    <row r="650" spans="1:6">
      <c r="A650" s="599">
        <v>100641</v>
      </c>
      <c r="B650" s="599" t="s">
        <v>1431</v>
      </c>
      <c r="C650" s="599" t="s">
        <v>84</v>
      </c>
      <c r="D650" s="599" t="s">
        <v>793</v>
      </c>
      <c r="E650" s="600">
        <v>5012.7299999999996</v>
      </c>
      <c r="F650" s="601" t="s">
        <v>794</v>
      </c>
    </row>
    <row r="651" spans="1:6">
      <c r="A651" s="599">
        <v>100647</v>
      </c>
      <c r="B651" s="599" t="s">
        <v>1432</v>
      </c>
      <c r="C651" s="599" t="s">
        <v>84</v>
      </c>
      <c r="D651" s="599" t="s">
        <v>793</v>
      </c>
      <c r="E651" s="600">
        <v>6813.59</v>
      </c>
      <c r="F651" s="601" t="s">
        <v>794</v>
      </c>
    </row>
    <row r="652" spans="1:6">
      <c r="A652" s="599">
        <v>102275</v>
      </c>
      <c r="B652" s="599" t="s">
        <v>1433</v>
      </c>
      <c r="C652" s="599" t="s">
        <v>84</v>
      </c>
      <c r="D652" s="599" t="s">
        <v>942</v>
      </c>
      <c r="E652" s="600">
        <v>21.06</v>
      </c>
      <c r="F652" s="601" t="s">
        <v>794</v>
      </c>
    </row>
    <row r="653" spans="1:6">
      <c r="A653" s="599">
        <v>102874</v>
      </c>
      <c r="B653" s="599" t="s">
        <v>1434</v>
      </c>
      <c r="C653" s="599" t="s">
        <v>84</v>
      </c>
      <c r="D653" s="599" t="s">
        <v>793</v>
      </c>
      <c r="E653" s="600">
        <v>1021.15</v>
      </c>
      <c r="F653" s="601" t="s">
        <v>794</v>
      </c>
    </row>
    <row r="654" spans="1:6">
      <c r="A654" s="599">
        <v>102880</v>
      </c>
      <c r="B654" s="599" t="s">
        <v>1435</v>
      </c>
      <c r="C654" s="599" t="s">
        <v>84</v>
      </c>
      <c r="D654" s="599" t="s">
        <v>793</v>
      </c>
      <c r="E654" s="600">
        <v>1425.38</v>
      </c>
      <c r="F654" s="601" t="s">
        <v>794</v>
      </c>
    </row>
    <row r="655" spans="1:6">
      <c r="A655" s="599">
        <v>102964</v>
      </c>
      <c r="B655" s="599" t="s">
        <v>1436</v>
      </c>
      <c r="C655" s="599" t="s">
        <v>84</v>
      </c>
      <c r="D655" s="599" t="s">
        <v>793</v>
      </c>
      <c r="E655" s="602">
        <v>480.57</v>
      </c>
      <c r="F655" s="601" t="s">
        <v>794</v>
      </c>
    </row>
    <row r="656" spans="1:6">
      <c r="A656" s="599">
        <v>102976</v>
      </c>
      <c r="B656" s="599" t="s">
        <v>1437</v>
      </c>
      <c r="C656" s="599" t="s">
        <v>84</v>
      </c>
      <c r="D656" s="599" t="s">
        <v>793</v>
      </c>
      <c r="E656" s="600">
        <v>270.24</v>
      </c>
      <c r="F656" s="601" t="s">
        <v>794</v>
      </c>
    </row>
    <row r="657" spans="1:6">
      <c r="A657" s="599">
        <v>103224</v>
      </c>
      <c r="B657" s="599" t="s">
        <v>1438</v>
      </c>
      <c r="C657" s="599" t="s">
        <v>84</v>
      </c>
      <c r="D657" s="599" t="s">
        <v>793</v>
      </c>
      <c r="E657" s="602">
        <v>428.68</v>
      </c>
      <c r="F657" s="601" t="s">
        <v>794</v>
      </c>
    </row>
    <row r="658" spans="1:6">
      <c r="A658" s="599">
        <v>103230</v>
      </c>
      <c r="B658" s="599" t="s">
        <v>1439</v>
      </c>
      <c r="C658" s="599" t="s">
        <v>84</v>
      </c>
      <c r="D658" s="599" t="s">
        <v>793</v>
      </c>
      <c r="E658" s="600">
        <v>965.31</v>
      </c>
      <c r="F658" s="601" t="s">
        <v>794</v>
      </c>
    </row>
    <row r="659" spans="1:6">
      <c r="A659" s="599">
        <v>103236</v>
      </c>
      <c r="B659" s="599" t="s">
        <v>1440</v>
      </c>
      <c r="C659" s="599" t="s">
        <v>84</v>
      </c>
      <c r="D659" s="599" t="s">
        <v>793</v>
      </c>
      <c r="E659" s="600">
        <v>1324.57</v>
      </c>
      <c r="F659" s="601" t="s">
        <v>794</v>
      </c>
    </row>
    <row r="660" spans="1:6">
      <c r="A660" s="599">
        <v>104091</v>
      </c>
      <c r="B660" s="599" t="s">
        <v>1441</v>
      </c>
      <c r="C660" s="599" t="s">
        <v>84</v>
      </c>
      <c r="D660" s="599" t="s">
        <v>942</v>
      </c>
      <c r="E660" s="602">
        <v>0.87</v>
      </c>
      <c r="F660" s="601" t="s">
        <v>794</v>
      </c>
    </row>
    <row r="661" spans="1:6">
      <c r="A661" s="599">
        <v>104097</v>
      </c>
      <c r="B661" s="599" t="s">
        <v>1442</v>
      </c>
      <c r="C661" s="599" t="s">
        <v>84</v>
      </c>
      <c r="D661" s="599" t="s">
        <v>942</v>
      </c>
      <c r="E661" s="602">
        <v>1.22</v>
      </c>
      <c r="F661" s="601" t="s">
        <v>794</v>
      </c>
    </row>
    <row r="662" spans="1:6">
      <c r="A662" s="599">
        <v>104695</v>
      </c>
      <c r="B662" s="599" t="s">
        <v>1443</v>
      </c>
      <c r="C662" s="599" t="s">
        <v>84</v>
      </c>
      <c r="D662" s="599" t="s">
        <v>793</v>
      </c>
      <c r="E662" s="602">
        <v>23.99</v>
      </c>
      <c r="F662" s="601" t="s">
        <v>794</v>
      </c>
    </row>
    <row r="663" spans="1:6">
      <c r="A663" s="599">
        <v>104716</v>
      </c>
      <c r="B663" s="599" t="s">
        <v>1444</v>
      </c>
      <c r="C663" s="599" t="s">
        <v>84</v>
      </c>
      <c r="D663" s="599" t="s">
        <v>793</v>
      </c>
      <c r="E663" s="600">
        <v>267.02999999999997</v>
      </c>
      <c r="F663" s="601" t="s">
        <v>794</v>
      </c>
    </row>
    <row r="664" spans="1:6">
      <c r="A664" s="599">
        <v>5632</v>
      </c>
      <c r="B664" s="599" t="s">
        <v>1445</v>
      </c>
      <c r="C664" s="599" t="s">
        <v>85</v>
      </c>
      <c r="D664" s="599" t="s">
        <v>793</v>
      </c>
      <c r="E664" s="600">
        <v>80.17</v>
      </c>
      <c r="F664" s="601" t="s">
        <v>794</v>
      </c>
    </row>
    <row r="665" spans="1:6">
      <c r="A665" s="599">
        <v>5679</v>
      </c>
      <c r="B665" s="599" t="s">
        <v>1446</v>
      </c>
      <c r="C665" s="599" t="s">
        <v>85</v>
      </c>
      <c r="D665" s="599" t="s">
        <v>793</v>
      </c>
      <c r="E665" s="602">
        <v>53.86</v>
      </c>
      <c r="F665" s="601" t="s">
        <v>794</v>
      </c>
    </row>
    <row r="666" spans="1:6">
      <c r="A666" s="599">
        <v>5681</v>
      </c>
      <c r="B666" s="599" t="s">
        <v>1447</v>
      </c>
      <c r="C666" s="599" t="s">
        <v>85</v>
      </c>
      <c r="D666" s="599" t="s">
        <v>793</v>
      </c>
      <c r="E666" s="602">
        <v>50.28</v>
      </c>
      <c r="F666" s="601" t="s">
        <v>794</v>
      </c>
    </row>
    <row r="667" spans="1:6">
      <c r="A667" s="599">
        <v>5685</v>
      </c>
      <c r="B667" s="599" t="s">
        <v>1448</v>
      </c>
      <c r="C667" s="599" t="s">
        <v>85</v>
      </c>
      <c r="D667" s="599" t="s">
        <v>793</v>
      </c>
      <c r="E667" s="602">
        <v>59.62</v>
      </c>
      <c r="F667" s="601" t="s">
        <v>794</v>
      </c>
    </row>
    <row r="668" spans="1:6">
      <c r="A668" s="599">
        <v>5690</v>
      </c>
      <c r="B668" s="599" t="s">
        <v>1449</v>
      </c>
      <c r="C668" s="599" t="s">
        <v>85</v>
      </c>
      <c r="D668" s="599" t="s">
        <v>793</v>
      </c>
      <c r="E668" s="602">
        <v>4.09</v>
      </c>
      <c r="F668" s="601" t="s">
        <v>794</v>
      </c>
    </row>
    <row r="669" spans="1:6">
      <c r="A669" s="599">
        <v>5806</v>
      </c>
      <c r="B669" s="599" t="s">
        <v>1450</v>
      </c>
      <c r="C669" s="599" t="s">
        <v>85</v>
      </c>
      <c r="D669" s="599" t="s">
        <v>942</v>
      </c>
      <c r="E669" s="602">
        <v>0.27</v>
      </c>
      <c r="F669" s="601" t="s">
        <v>794</v>
      </c>
    </row>
    <row r="670" spans="1:6">
      <c r="A670" s="599">
        <v>5826</v>
      </c>
      <c r="B670" s="599" t="s">
        <v>1451</v>
      </c>
      <c r="C670" s="599" t="s">
        <v>85</v>
      </c>
      <c r="D670" s="599" t="s">
        <v>793</v>
      </c>
      <c r="E670" s="602">
        <v>60.81</v>
      </c>
      <c r="F670" s="601" t="s">
        <v>794</v>
      </c>
    </row>
    <row r="671" spans="1:6">
      <c r="A671" s="599">
        <v>5829</v>
      </c>
      <c r="B671" s="599" t="s">
        <v>1452</v>
      </c>
      <c r="C671" s="599" t="s">
        <v>85</v>
      </c>
      <c r="D671" s="599" t="s">
        <v>793</v>
      </c>
      <c r="E671" s="602">
        <v>141.5</v>
      </c>
      <c r="F671" s="601" t="s">
        <v>794</v>
      </c>
    </row>
    <row r="672" spans="1:6">
      <c r="A672" s="599">
        <v>5837</v>
      </c>
      <c r="B672" s="599" t="s">
        <v>96</v>
      </c>
      <c r="C672" s="599" t="s">
        <v>85</v>
      </c>
      <c r="D672" s="599" t="s">
        <v>793</v>
      </c>
      <c r="E672" s="602">
        <v>135.58000000000001</v>
      </c>
      <c r="F672" s="601" t="s">
        <v>794</v>
      </c>
    </row>
    <row r="673" spans="1:6">
      <c r="A673" s="599">
        <v>5841</v>
      </c>
      <c r="B673" s="599" t="s">
        <v>91</v>
      </c>
      <c r="C673" s="599" t="s">
        <v>85</v>
      </c>
      <c r="D673" s="599" t="s">
        <v>793</v>
      </c>
      <c r="E673" s="602">
        <v>4.6900000000000004</v>
      </c>
      <c r="F673" s="601" t="s">
        <v>794</v>
      </c>
    </row>
    <row r="674" spans="1:6">
      <c r="A674" s="599">
        <v>5845</v>
      </c>
      <c r="B674" s="599" t="s">
        <v>1453</v>
      </c>
      <c r="C674" s="599" t="s">
        <v>85</v>
      </c>
      <c r="D674" s="599" t="s">
        <v>793</v>
      </c>
      <c r="E674" s="602">
        <v>44.75</v>
      </c>
      <c r="F674" s="601" t="s">
        <v>794</v>
      </c>
    </row>
    <row r="675" spans="1:6">
      <c r="A675" s="599">
        <v>5849</v>
      </c>
      <c r="B675" s="599" t="s">
        <v>1454</v>
      </c>
      <c r="C675" s="599" t="s">
        <v>85</v>
      </c>
      <c r="D675" s="599" t="s">
        <v>793</v>
      </c>
      <c r="E675" s="602">
        <v>81.73</v>
      </c>
      <c r="F675" s="601" t="s">
        <v>794</v>
      </c>
    </row>
    <row r="676" spans="1:6">
      <c r="A676" s="599">
        <v>5853</v>
      </c>
      <c r="B676" s="599" t="s">
        <v>1455</v>
      </c>
      <c r="C676" s="599" t="s">
        <v>85</v>
      </c>
      <c r="D676" s="599" t="s">
        <v>793</v>
      </c>
      <c r="E676" s="602">
        <v>82.12</v>
      </c>
      <c r="F676" s="601" t="s">
        <v>794</v>
      </c>
    </row>
    <row r="677" spans="1:6">
      <c r="A677" s="599">
        <v>5857</v>
      </c>
      <c r="B677" s="599" t="s">
        <v>1456</v>
      </c>
      <c r="C677" s="599" t="s">
        <v>85</v>
      </c>
      <c r="D677" s="599" t="s">
        <v>793</v>
      </c>
      <c r="E677" s="602">
        <v>224.83</v>
      </c>
      <c r="F677" s="601" t="s">
        <v>794</v>
      </c>
    </row>
    <row r="678" spans="1:6">
      <c r="A678" s="599">
        <v>5865</v>
      </c>
      <c r="B678" s="599" t="s">
        <v>1457</v>
      </c>
      <c r="C678" s="599" t="s">
        <v>85</v>
      </c>
      <c r="D678" s="599" t="s">
        <v>793</v>
      </c>
      <c r="E678" s="602">
        <v>12.26</v>
      </c>
      <c r="F678" s="601" t="s">
        <v>794</v>
      </c>
    </row>
    <row r="679" spans="1:6">
      <c r="A679" s="599">
        <v>5869</v>
      </c>
      <c r="B679" s="599" t="s">
        <v>1458</v>
      </c>
      <c r="C679" s="599" t="s">
        <v>85</v>
      </c>
      <c r="D679" s="599" t="s">
        <v>793</v>
      </c>
      <c r="E679" s="602">
        <v>68.89</v>
      </c>
      <c r="F679" s="601" t="s">
        <v>794</v>
      </c>
    </row>
    <row r="680" spans="1:6">
      <c r="A680" s="599">
        <v>5877</v>
      </c>
      <c r="B680" s="599" t="s">
        <v>1459</v>
      </c>
      <c r="C680" s="599" t="s">
        <v>85</v>
      </c>
      <c r="D680" s="599" t="s">
        <v>793</v>
      </c>
      <c r="E680" s="602">
        <v>52.72</v>
      </c>
      <c r="F680" s="601" t="s">
        <v>794</v>
      </c>
    </row>
    <row r="681" spans="1:6">
      <c r="A681" s="599">
        <v>5881</v>
      </c>
      <c r="B681" s="599" t="s">
        <v>1460</v>
      </c>
      <c r="C681" s="599" t="s">
        <v>85</v>
      </c>
      <c r="D681" s="599" t="s">
        <v>793</v>
      </c>
      <c r="E681" s="602">
        <v>74.52</v>
      </c>
      <c r="F681" s="601" t="s">
        <v>794</v>
      </c>
    </row>
    <row r="682" spans="1:6">
      <c r="A682" s="599">
        <v>5884</v>
      </c>
      <c r="B682" s="599" t="s">
        <v>1461</v>
      </c>
      <c r="C682" s="599" t="s">
        <v>85</v>
      </c>
      <c r="D682" s="599" t="s">
        <v>793</v>
      </c>
      <c r="E682" s="602">
        <v>50.54</v>
      </c>
      <c r="F682" s="601" t="s">
        <v>794</v>
      </c>
    </row>
    <row r="683" spans="1:6">
      <c r="A683" s="599">
        <v>5892</v>
      </c>
      <c r="B683" s="599" t="s">
        <v>1462</v>
      </c>
      <c r="C683" s="599" t="s">
        <v>85</v>
      </c>
      <c r="D683" s="599" t="s">
        <v>793</v>
      </c>
      <c r="E683" s="602">
        <v>55.68</v>
      </c>
      <c r="F683" s="601" t="s">
        <v>794</v>
      </c>
    </row>
    <row r="684" spans="1:6">
      <c r="A684" s="599">
        <v>5896</v>
      </c>
      <c r="B684" s="599" t="s">
        <v>1463</v>
      </c>
      <c r="C684" s="599" t="s">
        <v>85</v>
      </c>
      <c r="D684" s="599" t="s">
        <v>793</v>
      </c>
      <c r="E684" s="602">
        <v>58.41</v>
      </c>
      <c r="F684" s="601" t="s">
        <v>794</v>
      </c>
    </row>
    <row r="685" spans="1:6">
      <c r="A685" s="599">
        <v>5903</v>
      </c>
      <c r="B685" s="599" t="s">
        <v>1464</v>
      </c>
      <c r="C685" s="599" t="s">
        <v>85</v>
      </c>
      <c r="D685" s="599" t="s">
        <v>793</v>
      </c>
      <c r="E685" s="602">
        <v>72.81</v>
      </c>
      <c r="F685" s="601" t="s">
        <v>794</v>
      </c>
    </row>
    <row r="686" spans="1:6">
      <c r="A686" s="599">
        <v>5911</v>
      </c>
      <c r="B686" s="599" t="s">
        <v>1465</v>
      </c>
      <c r="C686" s="599" t="s">
        <v>85</v>
      </c>
      <c r="D686" s="599" t="s">
        <v>793</v>
      </c>
      <c r="E686" s="602">
        <v>23.33</v>
      </c>
      <c r="F686" s="601" t="s">
        <v>794</v>
      </c>
    </row>
    <row r="687" spans="1:6">
      <c r="A687" s="599">
        <v>5923</v>
      </c>
      <c r="B687" s="599" t="s">
        <v>1466</v>
      </c>
      <c r="C687" s="599" t="s">
        <v>85</v>
      </c>
      <c r="D687" s="599" t="s">
        <v>793</v>
      </c>
      <c r="E687" s="602">
        <v>3.21</v>
      </c>
      <c r="F687" s="601" t="s">
        <v>794</v>
      </c>
    </row>
    <row r="688" spans="1:6">
      <c r="A688" s="599">
        <v>5930</v>
      </c>
      <c r="B688" s="599" t="s">
        <v>1467</v>
      </c>
      <c r="C688" s="599" t="s">
        <v>85</v>
      </c>
      <c r="D688" s="599" t="s">
        <v>793</v>
      </c>
      <c r="E688" s="602">
        <v>72.64</v>
      </c>
      <c r="F688" s="601" t="s">
        <v>794</v>
      </c>
    </row>
    <row r="689" spans="1:6">
      <c r="A689" s="599">
        <v>5934</v>
      </c>
      <c r="B689" s="599" t="s">
        <v>1468</v>
      </c>
      <c r="C689" s="599" t="s">
        <v>85</v>
      </c>
      <c r="D689" s="599" t="s">
        <v>793</v>
      </c>
      <c r="E689" s="602">
        <v>88.84</v>
      </c>
      <c r="F689" s="601" t="s">
        <v>794</v>
      </c>
    </row>
    <row r="690" spans="1:6">
      <c r="A690" s="599">
        <v>5942</v>
      </c>
      <c r="B690" s="599" t="s">
        <v>1469</v>
      </c>
      <c r="C690" s="599" t="s">
        <v>85</v>
      </c>
      <c r="D690" s="599" t="s">
        <v>793</v>
      </c>
      <c r="E690" s="602">
        <v>66.2</v>
      </c>
      <c r="F690" s="601" t="s">
        <v>794</v>
      </c>
    </row>
    <row r="691" spans="1:6">
      <c r="A691" s="599">
        <v>5946</v>
      </c>
      <c r="B691" s="599" t="s">
        <v>1470</v>
      </c>
      <c r="C691" s="599" t="s">
        <v>85</v>
      </c>
      <c r="D691" s="599" t="s">
        <v>793</v>
      </c>
      <c r="E691" s="600">
        <v>84.39</v>
      </c>
      <c r="F691" s="601" t="s">
        <v>794</v>
      </c>
    </row>
    <row r="692" spans="1:6">
      <c r="A692" s="599">
        <v>5952</v>
      </c>
      <c r="B692" s="599" t="s">
        <v>1471</v>
      </c>
      <c r="C692" s="599" t="s">
        <v>85</v>
      </c>
      <c r="D692" s="599" t="s">
        <v>942</v>
      </c>
      <c r="E692" s="600">
        <v>19.55</v>
      </c>
      <c r="F692" s="601" t="s">
        <v>794</v>
      </c>
    </row>
    <row r="693" spans="1:6">
      <c r="A693" s="599">
        <v>5954</v>
      </c>
      <c r="B693" s="599" t="s">
        <v>1472</v>
      </c>
      <c r="C693" s="599" t="s">
        <v>85</v>
      </c>
      <c r="D693" s="599" t="s">
        <v>793</v>
      </c>
      <c r="E693" s="600">
        <v>6.74</v>
      </c>
      <c r="F693" s="601" t="s">
        <v>794</v>
      </c>
    </row>
    <row r="694" spans="1:6">
      <c r="A694" s="599">
        <v>5961</v>
      </c>
      <c r="B694" s="599" t="s">
        <v>1473</v>
      </c>
      <c r="C694" s="599" t="s">
        <v>85</v>
      </c>
      <c r="D694" s="599" t="s">
        <v>793</v>
      </c>
      <c r="E694" s="600">
        <v>62.96</v>
      </c>
      <c r="F694" s="601" t="s">
        <v>794</v>
      </c>
    </row>
    <row r="695" spans="1:6">
      <c r="A695" s="599">
        <v>6260</v>
      </c>
      <c r="B695" s="599" t="s">
        <v>1474</v>
      </c>
      <c r="C695" s="599" t="s">
        <v>85</v>
      </c>
      <c r="D695" s="599" t="s">
        <v>793</v>
      </c>
      <c r="E695" s="600">
        <v>60.17</v>
      </c>
      <c r="F695" s="601" t="s">
        <v>794</v>
      </c>
    </row>
    <row r="696" spans="1:6">
      <c r="A696" s="599">
        <v>6880</v>
      </c>
      <c r="B696" s="599" t="s">
        <v>1475</v>
      </c>
      <c r="C696" s="599" t="s">
        <v>85</v>
      </c>
      <c r="D696" s="599" t="s">
        <v>793</v>
      </c>
      <c r="E696" s="600">
        <v>82.51</v>
      </c>
      <c r="F696" s="601" t="s">
        <v>794</v>
      </c>
    </row>
    <row r="697" spans="1:6">
      <c r="A697" s="599">
        <v>7031</v>
      </c>
      <c r="B697" s="599" t="s">
        <v>1476</v>
      </c>
      <c r="C697" s="599" t="s">
        <v>85</v>
      </c>
      <c r="D697" s="599" t="s">
        <v>793</v>
      </c>
      <c r="E697" s="600">
        <v>6.33</v>
      </c>
      <c r="F697" s="601" t="s">
        <v>794</v>
      </c>
    </row>
    <row r="698" spans="1:6">
      <c r="A698" s="599">
        <v>7043</v>
      </c>
      <c r="B698" s="599" t="s">
        <v>1477</v>
      </c>
      <c r="C698" s="599" t="s">
        <v>85</v>
      </c>
      <c r="D698" s="599" t="s">
        <v>942</v>
      </c>
      <c r="E698" s="600">
        <v>0.33</v>
      </c>
      <c r="F698" s="601" t="s">
        <v>794</v>
      </c>
    </row>
    <row r="699" spans="1:6">
      <c r="A699" s="599">
        <v>7050</v>
      </c>
      <c r="B699" s="599" t="s">
        <v>1478</v>
      </c>
      <c r="C699" s="599" t="s">
        <v>85</v>
      </c>
      <c r="D699" s="599" t="s">
        <v>793</v>
      </c>
      <c r="E699" s="602">
        <v>75.400000000000006</v>
      </c>
      <c r="F699" s="601" t="s">
        <v>794</v>
      </c>
    </row>
    <row r="700" spans="1:6">
      <c r="A700" s="599">
        <v>67827</v>
      </c>
      <c r="B700" s="599" t="s">
        <v>1479</v>
      </c>
      <c r="C700" s="599" t="s">
        <v>85</v>
      </c>
      <c r="D700" s="599" t="s">
        <v>793</v>
      </c>
      <c r="E700" s="602">
        <v>64.17</v>
      </c>
      <c r="F700" s="601" t="s">
        <v>794</v>
      </c>
    </row>
    <row r="701" spans="1:6">
      <c r="A701" s="599">
        <v>73395</v>
      </c>
      <c r="B701" s="599" t="s">
        <v>1480</v>
      </c>
      <c r="C701" s="599" t="s">
        <v>85</v>
      </c>
      <c r="D701" s="599" t="s">
        <v>793</v>
      </c>
      <c r="E701" s="602">
        <v>9.67</v>
      </c>
      <c r="F701" s="601" t="s">
        <v>794</v>
      </c>
    </row>
    <row r="702" spans="1:6">
      <c r="A702" s="599">
        <v>83766</v>
      </c>
      <c r="B702" s="599" t="s">
        <v>1481</v>
      </c>
      <c r="C702" s="599" t="s">
        <v>85</v>
      </c>
      <c r="D702" s="599" t="s">
        <v>793</v>
      </c>
      <c r="E702" s="602">
        <v>36.590000000000003</v>
      </c>
      <c r="F702" s="601" t="s">
        <v>794</v>
      </c>
    </row>
    <row r="703" spans="1:6">
      <c r="A703" s="599">
        <v>87446</v>
      </c>
      <c r="B703" s="599" t="s">
        <v>1482</v>
      </c>
      <c r="C703" s="599" t="s">
        <v>85</v>
      </c>
      <c r="D703" s="599" t="s">
        <v>942</v>
      </c>
      <c r="E703" s="602">
        <v>0.57999999999999996</v>
      </c>
      <c r="F703" s="601" t="s">
        <v>794</v>
      </c>
    </row>
    <row r="704" spans="1:6">
      <c r="A704" s="599">
        <v>88392</v>
      </c>
      <c r="B704" s="599" t="s">
        <v>1483</v>
      </c>
      <c r="C704" s="599" t="s">
        <v>85</v>
      </c>
      <c r="D704" s="599" t="s">
        <v>942</v>
      </c>
      <c r="E704" s="602">
        <v>1.1399999999999999</v>
      </c>
      <c r="F704" s="601" t="s">
        <v>794</v>
      </c>
    </row>
    <row r="705" spans="1:6">
      <c r="A705" s="599">
        <v>88398</v>
      </c>
      <c r="B705" s="599" t="s">
        <v>1484</v>
      </c>
      <c r="C705" s="599" t="s">
        <v>85</v>
      </c>
      <c r="D705" s="599" t="s">
        <v>942</v>
      </c>
      <c r="E705" s="600">
        <v>1.35</v>
      </c>
      <c r="F705" s="601" t="s">
        <v>794</v>
      </c>
    </row>
    <row r="706" spans="1:6">
      <c r="A706" s="599">
        <v>88404</v>
      </c>
      <c r="B706" s="599" t="s">
        <v>1485</v>
      </c>
      <c r="C706" s="599" t="s">
        <v>85</v>
      </c>
      <c r="D706" s="599" t="s">
        <v>942</v>
      </c>
      <c r="E706" s="600">
        <v>1.08</v>
      </c>
      <c r="F706" s="601" t="s">
        <v>794</v>
      </c>
    </row>
    <row r="707" spans="1:6">
      <c r="A707" s="599">
        <v>88430</v>
      </c>
      <c r="B707" s="599" t="s">
        <v>1486</v>
      </c>
      <c r="C707" s="599" t="s">
        <v>85</v>
      </c>
      <c r="D707" s="599" t="s">
        <v>942</v>
      </c>
      <c r="E707" s="600">
        <v>7.05</v>
      </c>
      <c r="F707" s="601" t="s">
        <v>794</v>
      </c>
    </row>
    <row r="708" spans="1:6">
      <c r="A708" s="599">
        <v>88438</v>
      </c>
      <c r="B708" s="599" t="s">
        <v>1487</v>
      </c>
      <c r="C708" s="599" t="s">
        <v>85</v>
      </c>
      <c r="D708" s="599" t="s">
        <v>942</v>
      </c>
      <c r="E708" s="600">
        <v>9.35</v>
      </c>
      <c r="F708" s="601" t="s">
        <v>794</v>
      </c>
    </row>
    <row r="709" spans="1:6">
      <c r="A709" s="599">
        <v>88831</v>
      </c>
      <c r="B709" s="599" t="s">
        <v>1488</v>
      </c>
      <c r="C709" s="599" t="s">
        <v>85</v>
      </c>
      <c r="D709" s="599" t="s">
        <v>1410</v>
      </c>
      <c r="E709" s="600">
        <v>0.43</v>
      </c>
      <c r="F709" s="601" t="s">
        <v>794</v>
      </c>
    </row>
    <row r="710" spans="1:6">
      <c r="A710" s="599">
        <v>88844</v>
      </c>
      <c r="B710" s="599" t="s">
        <v>1489</v>
      </c>
      <c r="C710" s="599" t="s">
        <v>85</v>
      </c>
      <c r="D710" s="599" t="s">
        <v>793</v>
      </c>
      <c r="E710" s="600">
        <v>70.03</v>
      </c>
      <c r="F710" s="601" t="s">
        <v>794</v>
      </c>
    </row>
    <row r="711" spans="1:6">
      <c r="A711" s="599">
        <v>88908</v>
      </c>
      <c r="B711" s="599" t="s">
        <v>1490</v>
      </c>
      <c r="C711" s="599" t="s">
        <v>85</v>
      </c>
      <c r="D711" s="599" t="s">
        <v>793</v>
      </c>
      <c r="E711" s="600">
        <v>87.88</v>
      </c>
      <c r="F711" s="601" t="s">
        <v>794</v>
      </c>
    </row>
    <row r="712" spans="1:6">
      <c r="A712" s="599">
        <v>89022</v>
      </c>
      <c r="B712" s="599" t="s">
        <v>1491</v>
      </c>
      <c r="C712" s="599" t="s">
        <v>85</v>
      </c>
      <c r="D712" s="599" t="s">
        <v>942</v>
      </c>
      <c r="E712" s="600">
        <v>0.43</v>
      </c>
      <c r="F712" s="601" t="s">
        <v>794</v>
      </c>
    </row>
    <row r="713" spans="1:6">
      <c r="A713" s="599">
        <v>89027</v>
      </c>
      <c r="B713" s="599" t="s">
        <v>1492</v>
      </c>
      <c r="C713" s="599" t="s">
        <v>85</v>
      </c>
      <c r="D713" s="599" t="s">
        <v>793</v>
      </c>
      <c r="E713" s="602">
        <v>5.14</v>
      </c>
      <c r="F713" s="601" t="s">
        <v>794</v>
      </c>
    </row>
    <row r="714" spans="1:6">
      <c r="A714" s="599">
        <v>89031</v>
      </c>
      <c r="B714" s="599" t="s">
        <v>1493</v>
      </c>
      <c r="C714" s="599" t="s">
        <v>85</v>
      </c>
      <c r="D714" s="599" t="s">
        <v>793</v>
      </c>
      <c r="E714" s="602">
        <v>67.77</v>
      </c>
      <c r="F714" s="601" t="s">
        <v>794</v>
      </c>
    </row>
    <row r="715" spans="1:6">
      <c r="A715" s="599">
        <v>89036</v>
      </c>
      <c r="B715" s="599" t="s">
        <v>93</v>
      </c>
      <c r="C715" s="599" t="s">
        <v>85</v>
      </c>
      <c r="D715" s="599" t="s">
        <v>793</v>
      </c>
      <c r="E715" s="602">
        <v>37.950000000000003</v>
      </c>
      <c r="F715" s="601" t="s">
        <v>794</v>
      </c>
    </row>
    <row r="716" spans="1:6">
      <c r="A716" s="599">
        <v>89218</v>
      </c>
      <c r="B716" s="599" t="s">
        <v>1494</v>
      </c>
      <c r="C716" s="599" t="s">
        <v>85</v>
      </c>
      <c r="D716" s="599" t="s">
        <v>793</v>
      </c>
      <c r="E716" s="602">
        <v>76.27</v>
      </c>
      <c r="F716" s="601" t="s">
        <v>794</v>
      </c>
    </row>
    <row r="717" spans="1:6">
      <c r="A717" s="599">
        <v>89226</v>
      </c>
      <c r="B717" s="599" t="s">
        <v>1495</v>
      </c>
      <c r="C717" s="599" t="s">
        <v>85</v>
      </c>
      <c r="D717" s="599" t="s">
        <v>942</v>
      </c>
      <c r="E717" s="602">
        <v>1.76</v>
      </c>
      <c r="F717" s="601" t="s">
        <v>794</v>
      </c>
    </row>
    <row r="718" spans="1:6">
      <c r="A718" s="599">
        <v>89235</v>
      </c>
      <c r="B718" s="599" t="s">
        <v>1496</v>
      </c>
      <c r="C718" s="599" t="s">
        <v>85</v>
      </c>
      <c r="D718" s="599" t="s">
        <v>793</v>
      </c>
      <c r="E718" s="602">
        <v>176.01</v>
      </c>
      <c r="F718" s="601" t="s">
        <v>794</v>
      </c>
    </row>
    <row r="719" spans="1:6">
      <c r="A719" s="599">
        <v>89243</v>
      </c>
      <c r="B719" s="599" t="s">
        <v>1497</v>
      </c>
      <c r="C719" s="599" t="s">
        <v>85</v>
      </c>
      <c r="D719" s="599" t="s">
        <v>793</v>
      </c>
      <c r="E719" s="602">
        <v>385.61</v>
      </c>
      <c r="F719" s="601" t="s">
        <v>794</v>
      </c>
    </row>
    <row r="720" spans="1:6">
      <c r="A720" s="599">
        <v>89251</v>
      </c>
      <c r="B720" s="599" t="s">
        <v>1498</v>
      </c>
      <c r="C720" s="599" t="s">
        <v>85</v>
      </c>
      <c r="D720" s="599" t="s">
        <v>793</v>
      </c>
      <c r="E720" s="602">
        <v>337.58</v>
      </c>
      <c r="F720" s="601" t="s">
        <v>794</v>
      </c>
    </row>
    <row r="721" spans="1:6">
      <c r="A721" s="599">
        <v>89258</v>
      </c>
      <c r="B721" s="599" t="s">
        <v>1499</v>
      </c>
      <c r="C721" s="599" t="s">
        <v>85</v>
      </c>
      <c r="D721" s="599" t="s">
        <v>793</v>
      </c>
      <c r="E721" s="602">
        <v>114.55</v>
      </c>
      <c r="F721" s="601" t="s">
        <v>794</v>
      </c>
    </row>
    <row r="722" spans="1:6">
      <c r="A722" s="599">
        <v>89273</v>
      </c>
      <c r="B722" s="599" t="s">
        <v>1500</v>
      </c>
      <c r="C722" s="599" t="s">
        <v>85</v>
      </c>
      <c r="D722" s="599" t="s">
        <v>793</v>
      </c>
      <c r="E722" s="602">
        <v>100.37</v>
      </c>
      <c r="F722" s="601" t="s">
        <v>794</v>
      </c>
    </row>
    <row r="723" spans="1:6">
      <c r="A723" s="599">
        <v>89279</v>
      </c>
      <c r="B723" s="599" t="s">
        <v>1501</v>
      </c>
      <c r="C723" s="599" t="s">
        <v>85</v>
      </c>
      <c r="D723" s="599" t="s">
        <v>942</v>
      </c>
      <c r="E723" s="602">
        <v>2.13</v>
      </c>
      <c r="F723" s="601" t="s">
        <v>794</v>
      </c>
    </row>
    <row r="724" spans="1:6">
      <c r="A724" s="599">
        <v>89877</v>
      </c>
      <c r="B724" s="599" t="s">
        <v>1502</v>
      </c>
      <c r="C724" s="599" t="s">
        <v>85</v>
      </c>
      <c r="D724" s="599" t="s">
        <v>793</v>
      </c>
      <c r="E724" s="602">
        <v>88.92</v>
      </c>
      <c r="F724" s="601" t="s">
        <v>794</v>
      </c>
    </row>
    <row r="725" spans="1:6">
      <c r="A725" s="599">
        <v>89884</v>
      </c>
      <c r="B725" s="599" t="s">
        <v>1503</v>
      </c>
      <c r="C725" s="599" t="s">
        <v>85</v>
      </c>
      <c r="D725" s="599" t="s">
        <v>793</v>
      </c>
      <c r="E725" s="602">
        <v>92.77</v>
      </c>
      <c r="F725" s="601" t="s">
        <v>794</v>
      </c>
    </row>
    <row r="726" spans="1:6">
      <c r="A726" s="599">
        <v>90587</v>
      </c>
      <c r="B726" s="599" t="s">
        <v>1504</v>
      </c>
      <c r="C726" s="599" t="s">
        <v>85</v>
      </c>
      <c r="D726" s="599" t="s">
        <v>793</v>
      </c>
      <c r="E726" s="602">
        <v>0.53</v>
      </c>
      <c r="F726" s="601" t="s">
        <v>794</v>
      </c>
    </row>
    <row r="727" spans="1:6">
      <c r="A727" s="599">
        <v>90626</v>
      </c>
      <c r="B727" s="599" t="s">
        <v>1505</v>
      </c>
      <c r="C727" s="599" t="s">
        <v>85</v>
      </c>
      <c r="D727" s="599" t="s">
        <v>942</v>
      </c>
      <c r="E727" s="602">
        <v>3.21</v>
      </c>
      <c r="F727" s="601" t="s">
        <v>794</v>
      </c>
    </row>
    <row r="728" spans="1:6">
      <c r="A728" s="599">
        <v>90632</v>
      </c>
      <c r="B728" s="599" t="s">
        <v>1506</v>
      </c>
      <c r="C728" s="599" t="s">
        <v>85</v>
      </c>
      <c r="D728" s="599" t="s">
        <v>793</v>
      </c>
      <c r="E728" s="602">
        <v>86.44</v>
      </c>
      <c r="F728" s="601" t="s">
        <v>794</v>
      </c>
    </row>
    <row r="729" spans="1:6">
      <c r="A729" s="599">
        <v>90638</v>
      </c>
      <c r="B729" s="599" t="s">
        <v>1507</v>
      </c>
      <c r="C729" s="599" t="s">
        <v>85</v>
      </c>
      <c r="D729" s="599" t="s">
        <v>942</v>
      </c>
      <c r="E729" s="602">
        <v>5.43</v>
      </c>
      <c r="F729" s="601" t="s">
        <v>794</v>
      </c>
    </row>
    <row r="730" spans="1:6">
      <c r="A730" s="599">
        <v>90644</v>
      </c>
      <c r="B730" s="599" t="s">
        <v>1508</v>
      </c>
      <c r="C730" s="599" t="s">
        <v>85</v>
      </c>
      <c r="D730" s="599" t="s">
        <v>942</v>
      </c>
      <c r="E730" s="602">
        <v>8.1</v>
      </c>
      <c r="F730" s="601" t="s">
        <v>794</v>
      </c>
    </row>
    <row r="731" spans="1:6">
      <c r="A731" s="599">
        <v>90651</v>
      </c>
      <c r="B731" s="599" t="s">
        <v>1509</v>
      </c>
      <c r="C731" s="599" t="s">
        <v>85</v>
      </c>
      <c r="D731" s="599" t="s">
        <v>942</v>
      </c>
      <c r="E731" s="602">
        <v>0.97</v>
      </c>
      <c r="F731" s="601" t="s">
        <v>794</v>
      </c>
    </row>
    <row r="732" spans="1:6">
      <c r="A732" s="599">
        <v>90657</v>
      </c>
      <c r="B732" s="599" t="s">
        <v>1510</v>
      </c>
      <c r="C732" s="599" t="s">
        <v>85</v>
      </c>
      <c r="D732" s="599" t="s">
        <v>942</v>
      </c>
      <c r="E732" s="602">
        <v>5.27</v>
      </c>
      <c r="F732" s="601" t="s">
        <v>794</v>
      </c>
    </row>
    <row r="733" spans="1:6">
      <c r="A733" s="599">
        <v>90663</v>
      </c>
      <c r="B733" s="599" t="s">
        <v>1511</v>
      </c>
      <c r="C733" s="599" t="s">
        <v>85</v>
      </c>
      <c r="D733" s="599" t="s">
        <v>942</v>
      </c>
      <c r="E733" s="602">
        <v>5.65</v>
      </c>
      <c r="F733" s="601" t="s">
        <v>794</v>
      </c>
    </row>
    <row r="734" spans="1:6">
      <c r="A734" s="599">
        <v>90669</v>
      </c>
      <c r="B734" s="599" t="s">
        <v>1512</v>
      </c>
      <c r="C734" s="599" t="s">
        <v>85</v>
      </c>
      <c r="D734" s="599" t="s">
        <v>793</v>
      </c>
      <c r="E734" s="602">
        <v>9.0399999999999991</v>
      </c>
      <c r="F734" s="601" t="s">
        <v>794</v>
      </c>
    </row>
    <row r="735" spans="1:6">
      <c r="A735" s="599">
        <v>90675</v>
      </c>
      <c r="B735" s="599" t="s">
        <v>1513</v>
      </c>
      <c r="C735" s="599" t="s">
        <v>85</v>
      </c>
      <c r="D735" s="599" t="s">
        <v>793</v>
      </c>
      <c r="E735" s="602">
        <v>321.87</v>
      </c>
      <c r="F735" s="601" t="s">
        <v>794</v>
      </c>
    </row>
    <row r="736" spans="1:6">
      <c r="A736" s="599">
        <v>90681</v>
      </c>
      <c r="B736" s="599" t="s">
        <v>1514</v>
      </c>
      <c r="C736" s="599" t="s">
        <v>85</v>
      </c>
      <c r="D736" s="599" t="s">
        <v>793</v>
      </c>
      <c r="E736" s="602">
        <v>158.32</v>
      </c>
      <c r="F736" s="601" t="s">
        <v>794</v>
      </c>
    </row>
    <row r="737" spans="1:6">
      <c r="A737" s="599">
        <v>90687</v>
      </c>
      <c r="B737" s="599" t="s">
        <v>1515</v>
      </c>
      <c r="C737" s="599" t="s">
        <v>85</v>
      </c>
      <c r="D737" s="599" t="s">
        <v>793</v>
      </c>
      <c r="E737" s="602">
        <v>67.7</v>
      </c>
      <c r="F737" s="601" t="s">
        <v>794</v>
      </c>
    </row>
    <row r="738" spans="1:6">
      <c r="A738" s="599">
        <v>90693</v>
      </c>
      <c r="B738" s="599" t="s">
        <v>1516</v>
      </c>
      <c r="C738" s="599" t="s">
        <v>85</v>
      </c>
      <c r="D738" s="599" t="s">
        <v>793</v>
      </c>
      <c r="E738" s="602">
        <v>53.6</v>
      </c>
      <c r="F738" s="601" t="s">
        <v>794</v>
      </c>
    </row>
    <row r="739" spans="1:6">
      <c r="A739" s="599">
        <v>90965</v>
      </c>
      <c r="B739" s="599" t="s">
        <v>1517</v>
      </c>
      <c r="C739" s="599" t="s">
        <v>85</v>
      </c>
      <c r="D739" s="599" t="s">
        <v>793</v>
      </c>
      <c r="E739" s="602">
        <v>9</v>
      </c>
      <c r="F739" s="601" t="s">
        <v>794</v>
      </c>
    </row>
    <row r="740" spans="1:6">
      <c r="A740" s="599">
        <v>90973</v>
      </c>
      <c r="B740" s="599" t="s">
        <v>1518</v>
      </c>
      <c r="C740" s="599" t="s">
        <v>85</v>
      </c>
      <c r="D740" s="599" t="s">
        <v>793</v>
      </c>
      <c r="E740" s="602">
        <v>9.0299999999999994</v>
      </c>
      <c r="F740" s="601" t="s">
        <v>794</v>
      </c>
    </row>
    <row r="741" spans="1:6">
      <c r="A741" s="599">
        <v>90982</v>
      </c>
      <c r="B741" s="599" t="s">
        <v>1519</v>
      </c>
      <c r="C741" s="599" t="s">
        <v>85</v>
      </c>
      <c r="D741" s="599" t="s">
        <v>793</v>
      </c>
      <c r="E741" s="602">
        <v>22.94</v>
      </c>
      <c r="F741" s="601" t="s">
        <v>794</v>
      </c>
    </row>
    <row r="742" spans="1:6">
      <c r="A742" s="599">
        <v>91001</v>
      </c>
      <c r="B742" s="599" t="s">
        <v>1520</v>
      </c>
      <c r="C742" s="599" t="s">
        <v>85</v>
      </c>
      <c r="D742" s="599" t="s">
        <v>793</v>
      </c>
      <c r="E742" s="602">
        <v>10.71</v>
      </c>
      <c r="F742" s="601" t="s">
        <v>794</v>
      </c>
    </row>
    <row r="743" spans="1:6">
      <c r="A743" s="599">
        <v>91032</v>
      </c>
      <c r="B743" s="599" t="s">
        <v>1521</v>
      </c>
      <c r="C743" s="599" t="s">
        <v>85</v>
      </c>
      <c r="D743" s="599" t="s">
        <v>793</v>
      </c>
      <c r="E743" s="602">
        <v>66.61</v>
      </c>
      <c r="F743" s="601" t="s">
        <v>794</v>
      </c>
    </row>
    <row r="744" spans="1:6">
      <c r="A744" s="599">
        <v>91278</v>
      </c>
      <c r="B744" s="599" t="s">
        <v>182</v>
      </c>
      <c r="C744" s="599" t="s">
        <v>85</v>
      </c>
      <c r="D744" s="599" t="s">
        <v>793</v>
      </c>
      <c r="E744" s="602">
        <v>0.76</v>
      </c>
      <c r="F744" s="601" t="s">
        <v>794</v>
      </c>
    </row>
    <row r="745" spans="1:6">
      <c r="A745" s="599">
        <v>91285</v>
      </c>
      <c r="B745" s="599" t="s">
        <v>1522</v>
      </c>
      <c r="C745" s="599" t="s">
        <v>85</v>
      </c>
      <c r="D745" s="599" t="s">
        <v>942</v>
      </c>
      <c r="E745" s="600">
        <v>1.1200000000000001</v>
      </c>
      <c r="F745" s="601" t="s">
        <v>794</v>
      </c>
    </row>
    <row r="746" spans="1:6">
      <c r="A746" s="599">
        <v>91387</v>
      </c>
      <c r="B746" s="599" t="s">
        <v>1523</v>
      </c>
      <c r="C746" s="599" t="s">
        <v>85</v>
      </c>
      <c r="D746" s="599" t="s">
        <v>793</v>
      </c>
      <c r="E746" s="600">
        <v>73.739999999999995</v>
      </c>
      <c r="F746" s="601" t="s">
        <v>794</v>
      </c>
    </row>
    <row r="747" spans="1:6">
      <c r="A747" s="599">
        <v>91395</v>
      </c>
      <c r="B747" s="599" t="s">
        <v>1524</v>
      </c>
      <c r="C747" s="599" t="s">
        <v>85</v>
      </c>
      <c r="D747" s="599" t="s">
        <v>793</v>
      </c>
      <c r="E747" s="602">
        <v>57.92</v>
      </c>
      <c r="F747" s="601" t="s">
        <v>794</v>
      </c>
    </row>
    <row r="748" spans="1:6">
      <c r="A748" s="599">
        <v>91486</v>
      </c>
      <c r="B748" s="599" t="s">
        <v>1525</v>
      </c>
      <c r="C748" s="599" t="s">
        <v>85</v>
      </c>
      <c r="D748" s="599" t="s">
        <v>793</v>
      </c>
      <c r="E748" s="600">
        <v>67.38</v>
      </c>
      <c r="F748" s="601" t="s">
        <v>794</v>
      </c>
    </row>
    <row r="749" spans="1:6">
      <c r="A749" s="599">
        <v>91534</v>
      </c>
      <c r="B749" s="599" t="s">
        <v>1526</v>
      </c>
      <c r="C749" s="599" t="s">
        <v>85</v>
      </c>
      <c r="D749" s="599" t="s">
        <v>793</v>
      </c>
      <c r="E749" s="602">
        <v>20.51</v>
      </c>
      <c r="F749" s="601" t="s">
        <v>794</v>
      </c>
    </row>
    <row r="750" spans="1:6">
      <c r="A750" s="599">
        <v>91635</v>
      </c>
      <c r="B750" s="599" t="s">
        <v>1527</v>
      </c>
      <c r="C750" s="599" t="s">
        <v>85</v>
      </c>
      <c r="D750" s="599" t="s">
        <v>793</v>
      </c>
      <c r="E750" s="602">
        <v>64.150000000000006</v>
      </c>
      <c r="F750" s="601" t="s">
        <v>794</v>
      </c>
    </row>
    <row r="751" spans="1:6">
      <c r="A751" s="599">
        <v>91646</v>
      </c>
      <c r="B751" s="599" t="s">
        <v>1528</v>
      </c>
      <c r="C751" s="599" t="s">
        <v>85</v>
      </c>
      <c r="D751" s="599" t="s">
        <v>793</v>
      </c>
      <c r="E751" s="602">
        <v>98.68</v>
      </c>
      <c r="F751" s="601" t="s">
        <v>794</v>
      </c>
    </row>
    <row r="752" spans="1:6">
      <c r="A752" s="599">
        <v>91693</v>
      </c>
      <c r="B752" s="599" t="s">
        <v>1529</v>
      </c>
      <c r="C752" s="599" t="s">
        <v>85</v>
      </c>
      <c r="D752" s="599" t="s">
        <v>942</v>
      </c>
      <c r="E752" s="600">
        <v>19.52</v>
      </c>
      <c r="F752" s="601" t="s">
        <v>794</v>
      </c>
    </row>
    <row r="753" spans="1:6">
      <c r="A753" s="599">
        <v>92044</v>
      </c>
      <c r="B753" s="599" t="s">
        <v>1530</v>
      </c>
      <c r="C753" s="599" t="s">
        <v>85</v>
      </c>
      <c r="D753" s="599" t="s">
        <v>793</v>
      </c>
      <c r="E753" s="602">
        <v>7.8</v>
      </c>
      <c r="F753" s="601" t="s">
        <v>794</v>
      </c>
    </row>
    <row r="754" spans="1:6">
      <c r="A754" s="599">
        <v>92107</v>
      </c>
      <c r="B754" s="599" t="s">
        <v>1531</v>
      </c>
      <c r="C754" s="599" t="s">
        <v>85</v>
      </c>
      <c r="D754" s="599" t="s">
        <v>793</v>
      </c>
      <c r="E754" s="602">
        <v>92.46</v>
      </c>
      <c r="F754" s="601" t="s">
        <v>794</v>
      </c>
    </row>
    <row r="755" spans="1:6">
      <c r="A755" s="599">
        <v>92113</v>
      </c>
      <c r="B755" s="599" t="s">
        <v>1532</v>
      </c>
      <c r="C755" s="599" t="s">
        <v>85</v>
      </c>
      <c r="D755" s="599" t="s">
        <v>942</v>
      </c>
      <c r="E755" s="602">
        <v>1.26</v>
      </c>
      <c r="F755" s="601" t="s">
        <v>794</v>
      </c>
    </row>
    <row r="756" spans="1:6">
      <c r="A756" s="599">
        <v>92119</v>
      </c>
      <c r="B756" s="599" t="s">
        <v>1533</v>
      </c>
      <c r="C756" s="599" t="s">
        <v>85</v>
      </c>
      <c r="D756" s="599" t="s">
        <v>942</v>
      </c>
      <c r="E756" s="602">
        <v>0.31</v>
      </c>
      <c r="F756" s="601" t="s">
        <v>794</v>
      </c>
    </row>
    <row r="757" spans="1:6">
      <c r="A757" s="599">
        <v>92139</v>
      </c>
      <c r="B757" s="599" t="s">
        <v>1534</v>
      </c>
      <c r="C757" s="599" t="s">
        <v>85</v>
      </c>
      <c r="D757" s="599" t="s">
        <v>793</v>
      </c>
      <c r="E757" s="602">
        <v>42.2</v>
      </c>
      <c r="F757" s="601" t="s">
        <v>794</v>
      </c>
    </row>
    <row r="758" spans="1:6">
      <c r="A758" s="599">
        <v>92146</v>
      </c>
      <c r="B758" s="599" t="s">
        <v>1535</v>
      </c>
      <c r="C758" s="599" t="s">
        <v>85</v>
      </c>
      <c r="D758" s="599" t="s">
        <v>793</v>
      </c>
      <c r="E758" s="602">
        <v>30.63</v>
      </c>
      <c r="F758" s="601" t="s">
        <v>794</v>
      </c>
    </row>
    <row r="759" spans="1:6">
      <c r="A759" s="599">
        <v>92243</v>
      </c>
      <c r="B759" s="599" t="s">
        <v>1536</v>
      </c>
      <c r="C759" s="599" t="s">
        <v>85</v>
      </c>
      <c r="D759" s="599" t="s">
        <v>793</v>
      </c>
      <c r="E759" s="600">
        <v>80.959999999999994</v>
      </c>
      <c r="F759" s="601" t="s">
        <v>794</v>
      </c>
    </row>
    <row r="760" spans="1:6">
      <c r="A760" s="599">
        <v>92717</v>
      </c>
      <c r="B760" s="599" t="s">
        <v>1537</v>
      </c>
      <c r="C760" s="599" t="s">
        <v>85</v>
      </c>
      <c r="D760" s="599" t="s">
        <v>942</v>
      </c>
      <c r="E760" s="600">
        <v>0.28000000000000003</v>
      </c>
      <c r="F760" s="601" t="s">
        <v>794</v>
      </c>
    </row>
    <row r="761" spans="1:6">
      <c r="A761" s="599">
        <v>92961</v>
      </c>
      <c r="B761" s="599" t="s">
        <v>1538</v>
      </c>
      <c r="C761" s="599" t="s">
        <v>85</v>
      </c>
      <c r="D761" s="599" t="s">
        <v>793</v>
      </c>
      <c r="E761" s="602">
        <v>5.29</v>
      </c>
      <c r="F761" s="601" t="s">
        <v>794</v>
      </c>
    </row>
    <row r="762" spans="1:6">
      <c r="A762" s="599">
        <v>92967</v>
      </c>
      <c r="B762" s="599" t="s">
        <v>1539</v>
      </c>
      <c r="C762" s="599" t="s">
        <v>85</v>
      </c>
      <c r="D762" s="599" t="s">
        <v>942</v>
      </c>
      <c r="E762" s="600">
        <v>19.61</v>
      </c>
      <c r="F762" s="601" t="s">
        <v>794</v>
      </c>
    </row>
    <row r="763" spans="1:6">
      <c r="A763" s="599">
        <v>93225</v>
      </c>
      <c r="B763" s="599" t="s">
        <v>1540</v>
      </c>
      <c r="C763" s="599" t="s">
        <v>85</v>
      </c>
      <c r="D763" s="599" t="s">
        <v>793</v>
      </c>
      <c r="E763" s="602">
        <v>483.2</v>
      </c>
      <c r="F763" s="601" t="s">
        <v>794</v>
      </c>
    </row>
    <row r="764" spans="1:6">
      <c r="A764" s="599">
        <v>93234</v>
      </c>
      <c r="B764" s="599" t="s">
        <v>1541</v>
      </c>
      <c r="C764" s="599" t="s">
        <v>85</v>
      </c>
      <c r="D764" s="599" t="s">
        <v>942</v>
      </c>
      <c r="E764" s="602">
        <v>0.54</v>
      </c>
      <c r="F764" s="601" t="s">
        <v>794</v>
      </c>
    </row>
    <row r="765" spans="1:6">
      <c r="A765" s="599">
        <v>93244</v>
      </c>
      <c r="B765" s="599" t="s">
        <v>1542</v>
      </c>
      <c r="C765" s="599" t="s">
        <v>85</v>
      </c>
      <c r="D765" s="599" t="s">
        <v>793</v>
      </c>
      <c r="E765" s="602">
        <v>61.3</v>
      </c>
      <c r="F765" s="601" t="s">
        <v>794</v>
      </c>
    </row>
    <row r="766" spans="1:6">
      <c r="A766" s="599">
        <v>93274</v>
      </c>
      <c r="B766" s="599" t="s">
        <v>1543</v>
      </c>
      <c r="C766" s="599" t="s">
        <v>85</v>
      </c>
      <c r="D766" s="599" t="s">
        <v>793</v>
      </c>
      <c r="E766" s="600">
        <v>59.26</v>
      </c>
      <c r="F766" s="601" t="s">
        <v>794</v>
      </c>
    </row>
    <row r="767" spans="1:6">
      <c r="A767" s="599">
        <v>93282</v>
      </c>
      <c r="B767" s="599" t="s">
        <v>1544</v>
      </c>
      <c r="C767" s="599" t="s">
        <v>85</v>
      </c>
      <c r="D767" s="599" t="s">
        <v>942</v>
      </c>
      <c r="E767" s="602">
        <v>19.13</v>
      </c>
      <c r="F767" s="601" t="s">
        <v>794</v>
      </c>
    </row>
    <row r="768" spans="1:6">
      <c r="A768" s="599">
        <v>93288</v>
      </c>
      <c r="B768" s="599" t="s">
        <v>1545</v>
      </c>
      <c r="C768" s="599" t="s">
        <v>85</v>
      </c>
      <c r="D768" s="599" t="s">
        <v>793</v>
      </c>
      <c r="E768" s="602">
        <v>172.43</v>
      </c>
      <c r="F768" s="601" t="s">
        <v>794</v>
      </c>
    </row>
    <row r="769" spans="1:6">
      <c r="A769" s="599">
        <v>93403</v>
      </c>
      <c r="B769" s="599" t="s">
        <v>1546</v>
      </c>
      <c r="C769" s="599" t="s">
        <v>85</v>
      </c>
      <c r="D769" s="599" t="s">
        <v>793</v>
      </c>
      <c r="E769" s="602">
        <v>69.48</v>
      </c>
      <c r="F769" s="601" t="s">
        <v>794</v>
      </c>
    </row>
    <row r="770" spans="1:6">
      <c r="A770" s="599">
        <v>93409</v>
      </c>
      <c r="B770" s="599" t="s">
        <v>1547</v>
      </c>
      <c r="C770" s="599" t="s">
        <v>85</v>
      </c>
      <c r="D770" s="599" t="s">
        <v>793</v>
      </c>
      <c r="E770" s="602">
        <v>26.69</v>
      </c>
      <c r="F770" s="601" t="s">
        <v>794</v>
      </c>
    </row>
    <row r="771" spans="1:6">
      <c r="A771" s="599">
        <v>93416</v>
      </c>
      <c r="B771" s="599" t="s">
        <v>1548</v>
      </c>
      <c r="C771" s="599" t="s">
        <v>85</v>
      </c>
      <c r="D771" s="599" t="s">
        <v>793</v>
      </c>
      <c r="E771" s="602">
        <v>0.46</v>
      </c>
      <c r="F771" s="601" t="s">
        <v>794</v>
      </c>
    </row>
    <row r="772" spans="1:6">
      <c r="A772" s="599">
        <v>93422</v>
      </c>
      <c r="B772" s="599" t="s">
        <v>1549</v>
      </c>
      <c r="C772" s="599" t="s">
        <v>85</v>
      </c>
      <c r="D772" s="599" t="s">
        <v>793</v>
      </c>
      <c r="E772" s="602">
        <v>6.07</v>
      </c>
      <c r="F772" s="601" t="s">
        <v>794</v>
      </c>
    </row>
    <row r="773" spans="1:6">
      <c r="A773" s="599">
        <v>93428</v>
      </c>
      <c r="B773" s="599" t="s">
        <v>1550</v>
      </c>
      <c r="C773" s="599" t="s">
        <v>85</v>
      </c>
      <c r="D773" s="599" t="s">
        <v>793</v>
      </c>
      <c r="E773" s="602">
        <v>8.6</v>
      </c>
      <c r="F773" s="601" t="s">
        <v>794</v>
      </c>
    </row>
    <row r="774" spans="1:6">
      <c r="A774" s="599">
        <v>93434</v>
      </c>
      <c r="B774" s="599" t="s">
        <v>1551</v>
      </c>
      <c r="C774" s="599" t="s">
        <v>85</v>
      </c>
      <c r="D774" s="599" t="s">
        <v>793</v>
      </c>
      <c r="E774" s="602">
        <v>304.58999999999997</v>
      </c>
      <c r="F774" s="601" t="s">
        <v>794</v>
      </c>
    </row>
    <row r="775" spans="1:6">
      <c r="A775" s="599">
        <v>93440</v>
      </c>
      <c r="B775" s="599" t="s">
        <v>1552</v>
      </c>
      <c r="C775" s="599" t="s">
        <v>85</v>
      </c>
      <c r="D775" s="599" t="s">
        <v>793</v>
      </c>
      <c r="E775" s="602">
        <v>110.46</v>
      </c>
      <c r="F775" s="601" t="s">
        <v>794</v>
      </c>
    </row>
    <row r="776" spans="1:6">
      <c r="A776" s="599">
        <v>95122</v>
      </c>
      <c r="B776" s="599" t="s">
        <v>1553</v>
      </c>
      <c r="C776" s="599" t="s">
        <v>85</v>
      </c>
      <c r="D776" s="599" t="s">
        <v>793</v>
      </c>
      <c r="E776" s="602">
        <v>193.32</v>
      </c>
      <c r="F776" s="601" t="s">
        <v>794</v>
      </c>
    </row>
    <row r="777" spans="1:6">
      <c r="A777" s="599">
        <v>95128</v>
      </c>
      <c r="B777" s="599" t="s">
        <v>1554</v>
      </c>
      <c r="C777" s="599" t="s">
        <v>85</v>
      </c>
      <c r="D777" s="599" t="s">
        <v>793</v>
      </c>
      <c r="E777" s="602">
        <v>42.78</v>
      </c>
      <c r="F777" s="601" t="s">
        <v>794</v>
      </c>
    </row>
    <row r="778" spans="1:6">
      <c r="A778" s="599">
        <v>95140</v>
      </c>
      <c r="B778" s="599" t="s">
        <v>1555</v>
      </c>
      <c r="C778" s="599" t="s">
        <v>85</v>
      </c>
      <c r="D778" s="599" t="s">
        <v>1410</v>
      </c>
      <c r="E778" s="602">
        <v>0.04</v>
      </c>
      <c r="F778" s="601" t="s">
        <v>794</v>
      </c>
    </row>
    <row r="779" spans="1:6">
      <c r="A779" s="599">
        <v>95213</v>
      </c>
      <c r="B779" s="599" t="s">
        <v>1556</v>
      </c>
      <c r="C779" s="599" t="s">
        <v>85</v>
      </c>
      <c r="D779" s="599" t="s">
        <v>793</v>
      </c>
      <c r="E779" s="602">
        <v>88.96</v>
      </c>
      <c r="F779" s="601" t="s">
        <v>794</v>
      </c>
    </row>
    <row r="780" spans="1:6">
      <c r="A780" s="599">
        <v>95259</v>
      </c>
      <c r="B780" s="599" t="s">
        <v>1557</v>
      </c>
      <c r="C780" s="599" t="s">
        <v>85</v>
      </c>
      <c r="D780" s="599" t="s">
        <v>942</v>
      </c>
      <c r="E780" s="602">
        <v>19.28</v>
      </c>
      <c r="F780" s="601" t="s">
        <v>794</v>
      </c>
    </row>
    <row r="781" spans="1:6">
      <c r="A781" s="599">
        <v>95265</v>
      </c>
      <c r="B781" s="599" t="s">
        <v>1558</v>
      </c>
      <c r="C781" s="599" t="s">
        <v>85</v>
      </c>
      <c r="D781" s="599" t="s">
        <v>793</v>
      </c>
      <c r="E781" s="602">
        <v>0.9</v>
      </c>
      <c r="F781" s="601" t="s">
        <v>794</v>
      </c>
    </row>
    <row r="782" spans="1:6">
      <c r="A782" s="599">
        <v>95271</v>
      </c>
      <c r="B782" s="599" t="s">
        <v>1559</v>
      </c>
      <c r="C782" s="599" t="s">
        <v>85</v>
      </c>
      <c r="D782" s="599" t="s">
        <v>793</v>
      </c>
      <c r="E782" s="602">
        <v>0.6</v>
      </c>
      <c r="F782" s="601" t="s">
        <v>794</v>
      </c>
    </row>
    <row r="783" spans="1:6">
      <c r="A783" s="599">
        <v>95277</v>
      </c>
      <c r="B783" s="599" t="s">
        <v>1560</v>
      </c>
      <c r="C783" s="599" t="s">
        <v>85</v>
      </c>
      <c r="D783" s="599" t="s">
        <v>793</v>
      </c>
      <c r="E783" s="602">
        <v>0.6</v>
      </c>
      <c r="F783" s="601" t="s">
        <v>794</v>
      </c>
    </row>
    <row r="784" spans="1:6">
      <c r="A784" s="599">
        <v>95283</v>
      </c>
      <c r="B784" s="599" t="s">
        <v>1561</v>
      </c>
      <c r="C784" s="599" t="s">
        <v>85</v>
      </c>
      <c r="D784" s="599" t="s">
        <v>793</v>
      </c>
      <c r="E784" s="602">
        <v>0.72</v>
      </c>
      <c r="F784" s="601" t="s">
        <v>794</v>
      </c>
    </row>
    <row r="785" spans="1:6">
      <c r="A785" s="599">
        <v>95621</v>
      </c>
      <c r="B785" s="599" t="s">
        <v>1562</v>
      </c>
      <c r="C785" s="599" t="s">
        <v>85</v>
      </c>
      <c r="D785" s="599" t="s">
        <v>942</v>
      </c>
      <c r="E785" s="602">
        <v>18.89</v>
      </c>
      <c r="F785" s="601" t="s">
        <v>794</v>
      </c>
    </row>
    <row r="786" spans="1:6">
      <c r="A786" s="599">
        <v>95632</v>
      </c>
      <c r="B786" s="599" t="s">
        <v>100</v>
      </c>
      <c r="C786" s="599" t="s">
        <v>85</v>
      </c>
      <c r="D786" s="599" t="s">
        <v>793</v>
      </c>
      <c r="E786" s="602">
        <v>79.78</v>
      </c>
      <c r="F786" s="601" t="s">
        <v>794</v>
      </c>
    </row>
    <row r="787" spans="1:6">
      <c r="A787" s="599">
        <v>95703</v>
      </c>
      <c r="B787" s="599" t="s">
        <v>1563</v>
      </c>
      <c r="C787" s="599" t="s">
        <v>85</v>
      </c>
      <c r="D787" s="599" t="s">
        <v>942</v>
      </c>
      <c r="E787" s="602">
        <v>26.52</v>
      </c>
      <c r="F787" s="601" t="s">
        <v>794</v>
      </c>
    </row>
    <row r="788" spans="1:6">
      <c r="A788" s="599">
        <v>95709</v>
      </c>
      <c r="B788" s="599" t="s">
        <v>1564</v>
      </c>
      <c r="C788" s="599" t="s">
        <v>85</v>
      </c>
      <c r="D788" s="599" t="s">
        <v>793</v>
      </c>
      <c r="E788" s="602">
        <v>87.1</v>
      </c>
      <c r="F788" s="601" t="s">
        <v>794</v>
      </c>
    </row>
    <row r="789" spans="1:6">
      <c r="A789" s="599">
        <v>95721</v>
      </c>
      <c r="B789" s="599" t="s">
        <v>1565</v>
      </c>
      <c r="C789" s="599" t="s">
        <v>85</v>
      </c>
      <c r="D789" s="599" t="s">
        <v>793</v>
      </c>
      <c r="E789" s="602">
        <v>102.72</v>
      </c>
      <c r="F789" s="601" t="s">
        <v>794</v>
      </c>
    </row>
    <row r="790" spans="1:6">
      <c r="A790" s="599">
        <v>95873</v>
      </c>
      <c r="B790" s="599" t="s">
        <v>1566</v>
      </c>
      <c r="C790" s="599" t="s">
        <v>85</v>
      </c>
      <c r="D790" s="599" t="s">
        <v>793</v>
      </c>
      <c r="E790" s="602">
        <v>13.75</v>
      </c>
      <c r="F790" s="601" t="s">
        <v>794</v>
      </c>
    </row>
    <row r="791" spans="1:6">
      <c r="A791" s="599">
        <v>96014</v>
      </c>
      <c r="B791" s="599" t="s">
        <v>1567</v>
      </c>
      <c r="C791" s="599" t="s">
        <v>85</v>
      </c>
      <c r="D791" s="599" t="s">
        <v>793</v>
      </c>
      <c r="E791" s="602">
        <v>49.18</v>
      </c>
      <c r="F791" s="601" t="s">
        <v>794</v>
      </c>
    </row>
    <row r="792" spans="1:6">
      <c r="A792" s="599">
        <v>96021</v>
      </c>
      <c r="B792" s="599" t="s">
        <v>1568</v>
      </c>
      <c r="C792" s="599" t="s">
        <v>85</v>
      </c>
      <c r="D792" s="599" t="s">
        <v>793</v>
      </c>
      <c r="E792" s="602">
        <v>48.93</v>
      </c>
      <c r="F792" s="601" t="s">
        <v>794</v>
      </c>
    </row>
    <row r="793" spans="1:6">
      <c r="A793" s="599">
        <v>96029</v>
      </c>
      <c r="B793" s="599" t="s">
        <v>1569</v>
      </c>
      <c r="C793" s="599" t="s">
        <v>85</v>
      </c>
      <c r="D793" s="599" t="s">
        <v>793</v>
      </c>
      <c r="E793" s="602">
        <v>42.17</v>
      </c>
      <c r="F793" s="601" t="s">
        <v>794</v>
      </c>
    </row>
    <row r="794" spans="1:6">
      <c r="A794" s="599">
        <v>96036</v>
      </c>
      <c r="B794" s="599" t="s">
        <v>1570</v>
      </c>
      <c r="C794" s="599" t="s">
        <v>85</v>
      </c>
      <c r="D794" s="599" t="s">
        <v>793</v>
      </c>
      <c r="E794" s="602">
        <v>82.05</v>
      </c>
      <c r="F794" s="601" t="s">
        <v>794</v>
      </c>
    </row>
    <row r="795" spans="1:6">
      <c r="A795" s="599">
        <v>96155</v>
      </c>
      <c r="B795" s="599" t="s">
        <v>101</v>
      </c>
      <c r="C795" s="599" t="s">
        <v>85</v>
      </c>
      <c r="D795" s="599" t="s">
        <v>793</v>
      </c>
      <c r="E795" s="602">
        <v>42.42</v>
      </c>
      <c r="F795" s="601" t="s">
        <v>794</v>
      </c>
    </row>
    <row r="796" spans="1:6">
      <c r="A796" s="599">
        <v>96156</v>
      </c>
      <c r="B796" s="599" t="s">
        <v>1571</v>
      </c>
      <c r="C796" s="599" t="s">
        <v>85</v>
      </c>
      <c r="D796" s="599" t="s">
        <v>793</v>
      </c>
      <c r="E796" s="602">
        <v>58.29</v>
      </c>
      <c r="F796" s="601" t="s">
        <v>794</v>
      </c>
    </row>
    <row r="797" spans="1:6">
      <c r="A797" s="599">
        <v>96159</v>
      </c>
      <c r="B797" s="599" t="s">
        <v>1572</v>
      </c>
      <c r="C797" s="599" t="s">
        <v>85</v>
      </c>
      <c r="D797" s="599" t="s">
        <v>793</v>
      </c>
      <c r="E797" s="602">
        <v>84.38</v>
      </c>
      <c r="F797" s="601" t="s">
        <v>794</v>
      </c>
    </row>
    <row r="798" spans="1:6">
      <c r="A798" s="599">
        <v>96246</v>
      </c>
      <c r="B798" s="599" t="s">
        <v>1573</v>
      </c>
      <c r="C798" s="599" t="s">
        <v>85</v>
      </c>
      <c r="D798" s="599" t="s">
        <v>793</v>
      </c>
      <c r="E798" s="602">
        <v>60.25</v>
      </c>
      <c r="F798" s="601" t="s">
        <v>794</v>
      </c>
    </row>
    <row r="799" spans="1:6">
      <c r="A799" s="599">
        <v>96464</v>
      </c>
      <c r="B799" s="599" t="s">
        <v>1574</v>
      </c>
      <c r="C799" s="599" t="s">
        <v>85</v>
      </c>
      <c r="D799" s="599" t="s">
        <v>793</v>
      </c>
      <c r="E799" s="602">
        <v>86.41</v>
      </c>
      <c r="F799" s="601" t="s">
        <v>794</v>
      </c>
    </row>
    <row r="800" spans="1:6">
      <c r="A800" s="599">
        <v>98765</v>
      </c>
      <c r="B800" s="599" t="s">
        <v>1575</v>
      </c>
      <c r="C800" s="599" t="s">
        <v>85</v>
      </c>
      <c r="D800" s="599" t="s">
        <v>1410</v>
      </c>
      <c r="E800" s="602">
        <v>0.1</v>
      </c>
      <c r="F800" s="601" t="s">
        <v>794</v>
      </c>
    </row>
    <row r="801" spans="1:6">
      <c r="A801" s="599">
        <v>99834</v>
      </c>
      <c r="B801" s="599" t="s">
        <v>1576</v>
      </c>
      <c r="C801" s="599" t="s">
        <v>85</v>
      </c>
      <c r="D801" s="599" t="s">
        <v>1410</v>
      </c>
      <c r="E801" s="602">
        <v>0.24</v>
      </c>
      <c r="F801" s="601" t="s">
        <v>794</v>
      </c>
    </row>
    <row r="802" spans="1:6">
      <c r="A802" s="599">
        <v>100642</v>
      </c>
      <c r="B802" s="599" t="s">
        <v>1577</v>
      </c>
      <c r="C802" s="599" t="s">
        <v>85</v>
      </c>
      <c r="D802" s="599" t="s">
        <v>793</v>
      </c>
      <c r="E802" s="602">
        <v>278.19</v>
      </c>
      <c r="F802" s="601" t="s">
        <v>794</v>
      </c>
    </row>
    <row r="803" spans="1:6">
      <c r="A803" s="599">
        <v>100648</v>
      </c>
      <c r="B803" s="599" t="s">
        <v>1578</v>
      </c>
      <c r="C803" s="599" t="s">
        <v>85</v>
      </c>
      <c r="D803" s="599" t="s">
        <v>793</v>
      </c>
      <c r="E803" s="602">
        <v>561.08000000000004</v>
      </c>
      <c r="F803" s="601" t="s">
        <v>794</v>
      </c>
    </row>
    <row r="804" spans="1:6">
      <c r="A804" s="599">
        <v>102274</v>
      </c>
      <c r="B804" s="599" t="s">
        <v>1579</v>
      </c>
      <c r="C804" s="599" t="s">
        <v>85</v>
      </c>
      <c r="D804" s="599" t="s">
        <v>942</v>
      </c>
      <c r="E804" s="602">
        <v>18.190000000000001</v>
      </c>
      <c r="F804" s="601" t="s">
        <v>794</v>
      </c>
    </row>
    <row r="805" spans="1:6">
      <c r="A805" s="599">
        <v>102875</v>
      </c>
      <c r="B805" s="599" t="s">
        <v>1580</v>
      </c>
      <c r="C805" s="599" t="s">
        <v>85</v>
      </c>
      <c r="D805" s="599" t="s">
        <v>793</v>
      </c>
      <c r="E805" s="602">
        <v>461.17</v>
      </c>
      <c r="F805" s="601" t="s">
        <v>794</v>
      </c>
    </row>
    <row r="806" spans="1:6">
      <c r="A806" s="599">
        <v>102881</v>
      </c>
      <c r="B806" s="599" t="s">
        <v>1581</v>
      </c>
      <c r="C806" s="599" t="s">
        <v>85</v>
      </c>
      <c r="D806" s="599" t="s">
        <v>793</v>
      </c>
      <c r="E806" s="602">
        <v>633.32000000000005</v>
      </c>
      <c r="F806" s="601" t="s">
        <v>794</v>
      </c>
    </row>
    <row r="807" spans="1:6">
      <c r="A807" s="599">
        <v>102965</v>
      </c>
      <c r="B807" s="599" t="s">
        <v>1582</v>
      </c>
      <c r="C807" s="599" t="s">
        <v>85</v>
      </c>
      <c r="D807" s="599" t="s">
        <v>793</v>
      </c>
      <c r="E807" s="602">
        <v>233.8</v>
      </c>
      <c r="F807" s="601" t="s">
        <v>794</v>
      </c>
    </row>
    <row r="808" spans="1:6">
      <c r="A808" s="599">
        <v>102975</v>
      </c>
      <c r="B808" s="599" t="s">
        <v>1583</v>
      </c>
      <c r="C808" s="599" t="s">
        <v>85</v>
      </c>
      <c r="D808" s="599" t="s">
        <v>793</v>
      </c>
      <c r="E808" s="602">
        <v>134.5</v>
      </c>
      <c r="F808" s="601" t="s">
        <v>794</v>
      </c>
    </row>
    <row r="809" spans="1:6">
      <c r="A809" s="599">
        <v>103225</v>
      </c>
      <c r="B809" s="599" t="s">
        <v>1584</v>
      </c>
      <c r="C809" s="599" t="s">
        <v>85</v>
      </c>
      <c r="D809" s="599" t="s">
        <v>793</v>
      </c>
      <c r="E809" s="602">
        <v>207.14</v>
      </c>
      <c r="F809" s="601" t="s">
        <v>794</v>
      </c>
    </row>
    <row r="810" spans="1:6">
      <c r="A810" s="599">
        <v>103231</v>
      </c>
      <c r="B810" s="599" t="s">
        <v>1585</v>
      </c>
      <c r="C810" s="599" t="s">
        <v>85</v>
      </c>
      <c r="D810" s="599" t="s">
        <v>793</v>
      </c>
      <c r="E810" s="602">
        <v>450.14</v>
      </c>
      <c r="F810" s="601" t="s">
        <v>794</v>
      </c>
    </row>
    <row r="811" spans="1:6">
      <c r="A811" s="599">
        <v>103237</v>
      </c>
      <c r="B811" s="599" t="s">
        <v>1586</v>
      </c>
      <c r="C811" s="599" t="s">
        <v>85</v>
      </c>
      <c r="D811" s="599" t="s">
        <v>793</v>
      </c>
      <c r="E811" s="602">
        <v>608.45000000000005</v>
      </c>
      <c r="F811" s="601" t="s">
        <v>794</v>
      </c>
    </row>
    <row r="812" spans="1:6">
      <c r="A812" s="599">
        <v>104092</v>
      </c>
      <c r="B812" s="599" t="s">
        <v>1587</v>
      </c>
      <c r="C812" s="599" t="s">
        <v>85</v>
      </c>
      <c r="D812" s="599" t="s">
        <v>942</v>
      </c>
      <c r="E812" s="602">
        <v>7.0000000000000007E-2</v>
      </c>
      <c r="F812" s="601" t="s">
        <v>794</v>
      </c>
    </row>
    <row r="813" spans="1:6">
      <c r="A813" s="599">
        <v>104098</v>
      </c>
      <c r="B813" s="599" t="s">
        <v>1588</v>
      </c>
      <c r="C813" s="599" t="s">
        <v>85</v>
      </c>
      <c r="D813" s="599" t="s">
        <v>942</v>
      </c>
      <c r="E813" s="602">
        <v>0.11</v>
      </c>
      <c r="F813" s="601" t="s">
        <v>794</v>
      </c>
    </row>
    <row r="814" spans="1:6">
      <c r="A814" s="599">
        <v>104696</v>
      </c>
      <c r="B814" s="599" t="s">
        <v>1589</v>
      </c>
      <c r="C814" s="599" t="s">
        <v>85</v>
      </c>
      <c r="D814" s="599" t="s">
        <v>793</v>
      </c>
      <c r="E814" s="602">
        <v>20.56</v>
      </c>
      <c r="F814" s="601" t="s">
        <v>794</v>
      </c>
    </row>
    <row r="815" spans="1:6">
      <c r="A815" s="599">
        <v>104717</v>
      </c>
      <c r="B815" s="599" t="s">
        <v>1590</v>
      </c>
      <c r="C815" s="599" t="s">
        <v>85</v>
      </c>
      <c r="D815" s="599" t="s">
        <v>793</v>
      </c>
      <c r="E815" s="602">
        <v>97.84</v>
      </c>
      <c r="F815" s="601" t="s">
        <v>794</v>
      </c>
    </row>
    <row r="816" spans="1:6">
      <c r="A816" s="599">
        <v>5089</v>
      </c>
      <c r="B816" s="599" t="s">
        <v>1591</v>
      </c>
      <c r="C816" s="599" t="s">
        <v>64</v>
      </c>
      <c r="D816" s="599" t="s">
        <v>793</v>
      </c>
      <c r="E816" s="602">
        <v>41.71</v>
      </c>
      <c r="F816" s="601" t="s">
        <v>794</v>
      </c>
    </row>
    <row r="817" spans="1:6">
      <c r="A817" s="599">
        <v>5627</v>
      </c>
      <c r="B817" s="599" t="s">
        <v>1592</v>
      </c>
      <c r="C817" s="599" t="s">
        <v>64</v>
      </c>
      <c r="D817" s="599" t="s">
        <v>793</v>
      </c>
      <c r="E817" s="602">
        <v>46.35</v>
      </c>
      <c r="F817" s="601" t="s">
        <v>794</v>
      </c>
    </row>
    <row r="818" spans="1:6">
      <c r="A818" s="599">
        <v>5628</v>
      </c>
      <c r="B818" s="599" t="s">
        <v>1593</v>
      </c>
      <c r="C818" s="599" t="s">
        <v>64</v>
      </c>
      <c r="D818" s="599" t="s">
        <v>793</v>
      </c>
      <c r="E818" s="602">
        <v>12.25</v>
      </c>
      <c r="F818" s="601" t="s">
        <v>794</v>
      </c>
    </row>
    <row r="819" spans="1:6">
      <c r="A819" s="599">
        <v>5629</v>
      </c>
      <c r="B819" s="599" t="s">
        <v>1594</v>
      </c>
      <c r="C819" s="599" t="s">
        <v>64</v>
      </c>
      <c r="D819" s="599" t="s">
        <v>793</v>
      </c>
      <c r="E819" s="602">
        <v>57.94</v>
      </c>
      <c r="F819" s="601" t="s">
        <v>794</v>
      </c>
    </row>
    <row r="820" spans="1:6">
      <c r="A820" s="599">
        <v>5630</v>
      </c>
      <c r="B820" s="599" t="s">
        <v>1595</v>
      </c>
      <c r="C820" s="599" t="s">
        <v>64</v>
      </c>
      <c r="D820" s="599" t="s">
        <v>1410</v>
      </c>
      <c r="E820" s="602">
        <v>67.2</v>
      </c>
      <c r="F820" s="601" t="s">
        <v>794</v>
      </c>
    </row>
    <row r="821" spans="1:6">
      <c r="A821" s="599">
        <v>5658</v>
      </c>
      <c r="B821" s="599" t="s">
        <v>1596</v>
      </c>
      <c r="C821" s="599" t="s">
        <v>64</v>
      </c>
      <c r="D821" s="599" t="s">
        <v>793</v>
      </c>
      <c r="E821" s="602">
        <v>2.23</v>
      </c>
      <c r="F821" s="601" t="s">
        <v>794</v>
      </c>
    </row>
    <row r="822" spans="1:6">
      <c r="A822" s="599">
        <v>5664</v>
      </c>
      <c r="B822" s="599" t="s">
        <v>1597</v>
      </c>
      <c r="C822" s="599" t="s">
        <v>64</v>
      </c>
      <c r="D822" s="599" t="s">
        <v>793</v>
      </c>
      <c r="E822" s="602">
        <v>31.92</v>
      </c>
      <c r="F822" s="601" t="s">
        <v>794</v>
      </c>
    </row>
    <row r="823" spans="1:6">
      <c r="A823" s="599">
        <v>5667</v>
      </c>
      <c r="B823" s="599" t="s">
        <v>1598</v>
      </c>
      <c r="C823" s="599" t="s">
        <v>64</v>
      </c>
      <c r="D823" s="599" t="s">
        <v>793</v>
      </c>
      <c r="E823" s="602">
        <v>28.39</v>
      </c>
      <c r="F823" s="601" t="s">
        <v>794</v>
      </c>
    </row>
    <row r="824" spans="1:6">
      <c r="A824" s="599">
        <v>5668</v>
      </c>
      <c r="B824" s="599" t="s">
        <v>1599</v>
      </c>
      <c r="C824" s="599" t="s">
        <v>64</v>
      </c>
      <c r="D824" s="599" t="s">
        <v>1410</v>
      </c>
      <c r="E824" s="602">
        <v>47.79</v>
      </c>
      <c r="F824" s="601" t="s">
        <v>794</v>
      </c>
    </row>
    <row r="825" spans="1:6">
      <c r="A825" s="599">
        <v>5674</v>
      </c>
      <c r="B825" s="599" t="s">
        <v>1600</v>
      </c>
      <c r="C825" s="599" t="s">
        <v>64</v>
      </c>
      <c r="D825" s="599" t="s">
        <v>793</v>
      </c>
      <c r="E825" s="602">
        <v>40.11</v>
      </c>
      <c r="F825" s="601" t="s">
        <v>794</v>
      </c>
    </row>
    <row r="826" spans="1:6">
      <c r="A826" s="599">
        <v>5692</v>
      </c>
      <c r="B826" s="599" t="s">
        <v>1601</v>
      </c>
      <c r="C826" s="599" t="s">
        <v>64</v>
      </c>
      <c r="D826" s="599" t="s">
        <v>942</v>
      </c>
      <c r="E826" s="600">
        <v>0.24</v>
      </c>
      <c r="F826" s="601" t="s">
        <v>794</v>
      </c>
    </row>
    <row r="827" spans="1:6">
      <c r="A827" s="599">
        <v>5693</v>
      </c>
      <c r="B827" s="599" t="s">
        <v>1602</v>
      </c>
      <c r="C827" s="599" t="s">
        <v>64</v>
      </c>
      <c r="D827" s="599" t="s">
        <v>1410</v>
      </c>
      <c r="E827" s="602">
        <v>21.19</v>
      </c>
      <c r="F827" s="601" t="s">
        <v>794</v>
      </c>
    </row>
    <row r="828" spans="1:6">
      <c r="A828" s="599">
        <v>5695</v>
      </c>
      <c r="B828" s="599" t="s">
        <v>1603</v>
      </c>
      <c r="C828" s="599" t="s">
        <v>64</v>
      </c>
      <c r="D828" s="599" t="s">
        <v>793</v>
      </c>
      <c r="E828" s="602">
        <v>39.979999999999997</v>
      </c>
      <c r="F828" s="601" t="s">
        <v>794</v>
      </c>
    </row>
    <row r="829" spans="1:6">
      <c r="A829" s="599">
        <v>5703</v>
      </c>
      <c r="B829" s="599" t="s">
        <v>1604</v>
      </c>
      <c r="C829" s="599" t="s">
        <v>64</v>
      </c>
      <c r="D829" s="599" t="s">
        <v>942</v>
      </c>
      <c r="E829" s="602">
        <v>25.22</v>
      </c>
      <c r="F829" s="601" t="s">
        <v>794</v>
      </c>
    </row>
    <row r="830" spans="1:6">
      <c r="A830" s="599">
        <v>5705</v>
      </c>
      <c r="B830" s="599" t="s">
        <v>1605</v>
      </c>
      <c r="C830" s="599" t="s">
        <v>64</v>
      </c>
      <c r="D830" s="599" t="s">
        <v>793</v>
      </c>
      <c r="E830" s="602">
        <v>38.46</v>
      </c>
      <c r="F830" s="601" t="s">
        <v>794</v>
      </c>
    </row>
    <row r="831" spans="1:6">
      <c r="A831" s="599">
        <v>5707</v>
      </c>
      <c r="B831" s="599" t="s">
        <v>1606</v>
      </c>
      <c r="C831" s="599" t="s">
        <v>64</v>
      </c>
      <c r="D831" s="599" t="s">
        <v>793</v>
      </c>
      <c r="E831" s="602">
        <v>78.94</v>
      </c>
      <c r="F831" s="601" t="s">
        <v>794</v>
      </c>
    </row>
    <row r="832" spans="1:6">
      <c r="A832" s="599">
        <v>5710</v>
      </c>
      <c r="B832" s="599" t="s">
        <v>1607</v>
      </c>
      <c r="C832" s="599" t="s">
        <v>64</v>
      </c>
      <c r="D832" s="599" t="s">
        <v>793</v>
      </c>
      <c r="E832" s="602">
        <v>138.41999999999999</v>
      </c>
      <c r="F832" s="601" t="s">
        <v>794</v>
      </c>
    </row>
    <row r="833" spans="1:6">
      <c r="A833" s="599">
        <v>5711</v>
      </c>
      <c r="B833" s="599" t="s">
        <v>1608</v>
      </c>
      <c r="C833" s="599" t="s">
        <v>64</v>
      </c>
      <c r="D833" s="599" t="s">
        <v>1410</v>
      </c>
      <c r="E833" s="602">
        <v>92.85</v>
      </c>
      <c r="F833" s="601" t="s">
        <v>794</v>
      </c>
    </row>
    <row r="834" spans="1:6">
      <c r="A834" s="599">
        <v>5714</v>
      </c>
      <c r="B834" s="599" t="s">
        <v>1609</v>
      </c>
      <c r="C834" s="599" t="s">
        <v>64</v>
      </c>
      <c r="D834" s="599" t="s">
        <v>793</v>
      </c>
      <c r="E834" s="602">
        <v>16</v>
      </c>
      <c r="F834" s="601" t="s">
        <v>794</v>
      </c>
    </row>
    <row r="835" spans="1:6">
      <c r="A835" s="599">
        <v>5715</v>
      </c>
      <c r="B835" s="599" t="s">
        <v>1610</v>
      </c>
      <c r="C835" s="599" t="s">
        <v>64</v>
      </c>
      <c r="D835" s="599" t="s">
        <v>1410</v>
      </c>
      <c r="E835" s="602">
        <v>70.260000000000005</v>
      </c>
      <c r="F835" s="601" t="s">
        <v>794</v>
      </c>
    </row>
    <row r="836" spans="1:6">
      <c r="A836" s="599">
        <v>5718</v>
      </c>
      <c r="B836" s="599" t="s">
        <v>1611</v>
      </c>
      <c r="C836" s="599" t="s">
        <v>64</v>
      </c>
      <c r="D836" s="599" t="s">
        <v>1410</v>
      </c>
      <c r="E836" s="602">
        <v>110.82</v>
      </c>
      <c r="F836" s="601" t="s">
        <v>794</v>
      </c>
    </row>
    <row r="837" spans="1:6">
      <c r="A837" s="599">
        <v>5721</v>
      </c>
      <c r="B837" s="599" t="s">
        <v>1612</v>
      </c>
      <c r="C837" s="599" t="s">
        <v>64</v>
      </c>
      <c r="D837" s="599" t="s">
        <v>1410</v>
      </c>
      <c r="E837" s="602">
        <v>97.78</v>
      </c>
      <c r="F837" s="601" t="s">
        <v>794</v>
      </c>
    </row>
    <row r="838" spans="1:6">
      <c r="A838" s="599">
        <v>5722</v>
      </c>
      <c r="B838" s="599" t="s">
        <v>1613</v>
      </c>
      <c r="C838" s="599" t="s">
        <v>64</v>
      </c>
      <c r="D838" s="599" t="s">
        <v>1410</v>
      </c>
      <c r="E838" s="602">
        <v>226.13</v>
      </c>
      <c r="F838" s="601" t="s">
        <v>794</v>
      </c>
    </row>
    <row r="839" spans="1:6">
      <c r="A839" s="599">
        <v>5724</v>
      </c>
      <c r="B839" s="599" t="s">
        <v>1614</v>
      </c>
      <c r="C839" s="599" t="s">
        <v>64</v>
      </c>
      <c r="D839" s="599" t="s">
        <v>793</v>
      </c>
      <c r="E839" s="602">
        <v>60.04</v>
      </c>
      <c r="F839" s="601" t="s">
        <v>794</v>
      </c>
    </row>
    <row r="840" spans="1:6">
      <c r="A840" s="599">
        <v>5727</v>
      </c>
      <c r="B840" s="599" t="s">
        <v>1615</v>
      </c>
      <c r="C840" s="599" t="s">
        <v>64</v>
      </c>
      <c r="D840" s="599" t="s">
        <v>793</v>
      </c>
      <c r="E840" s="602">
        <v>12.1</v>
      </c>
      <c r="F840" s="601" t="s">
        <v>794</v>
      </c>
    </row>
    <row r="841" spans="1:6">
      <c r="A841" s="599">
        <v>5729</v>
      </c>
      <c r="B841" s="599" t="s">
        <v>1616</v>
      </c>
      <c r="C841" s="599" t="s">
        <v>64</v>
      </c>
      <c r="D841" s="599" t="s">
        <v>793</v>
      </c>
      <c r="E841" s="602">
        <v>49.26</v>
      </c>
      <c r="F841" s="601" t="s">
        <v>794</v>
      </c>
    </row>
    <row r="842" spans="1:6">
      <c r="A842" s="599">
        <v>5730</v>
      </c>
      <c r="B842" s="599" t="s">
        <v>1617</v>
      </c>
      <c r="C842" s="599" t="s">
        <v>64</v>
      </c>
      <c r="D842" s="599" t="s">
        <v>1410</v>
      </c>
      <c r="E842" s="602">
        <v>42.61</v>
      </c>
      <c r="F842" s="601" t="s">
        <v>794</v>
      </c>
    </row>
    <row r="843" spans="1:6">
      <c r="A843" s="599">
        <v>5735</v>
      </c>
      <c r="B843" s="599" t="s">
        <v>1618</v>
      </c>
      <c r="C843" s="599" t="s">
        <v>64</v>
      </c>
      <c r="D843" s="599" t="s">
        <v>793</v>
      </c>
      <c r="E843" s="602">
        <v>30.8</v>
      </c>
      <c r="F843" s="601" t="s">
        <v>794</v>
      </c>
    </row>
    <row r="844" spans="1:6">
      <c r="A844" s="599">
        <v>5736</v>
      </c>
      <c r="B844" s="599" t="s">
        <v>1619</v>
      </c>
      <c r="C844" s="599" t="s">
        <v>64</v>
      </c>
      <c r="D844" s="599" t="s">
        <v>1410</v>
      </c>
      <c r="E844" s="602">
        <v>43.55</v>
      </c>
      <c r="F844" s="601" t="s">
        <v>794</v>
      </c>
    </row>
    <row r="845" spans="1:6">
      <c r="A845" s="599">
        <v>5738</v>
      </c>
      <c r="B845" s="599" t="s">
        <v>1620</v>
      </c>
      <c r="C845" s="599" t="s">
        <v>64</v>
      </c>
      <c r="D845" s="599" t="s">
        <v>793</v>
      </c>
      <c r="E845" s="602">
        <v>43.8</v>
      </c>
      <c r="F845" s="601" t="s">
        <v>794</v>
      </c>
    </row>
    <row r="846" spans="1:6">
      <c r="A846" s="599">
        <v>5739</v>
      </c>
      <c r="B846" s="599" t="s">
        <v>1621</v>
      </c>
      <c r="C846" s="599" t="s">
        <v>64</v>
      </c>
      <c r="D846" s="599" t="s">
        <v>793</v>
      </c>
      <c r="E846" s="602">
        <v>54.81</v>
      </c>
      <c r="F846" s="601" t="s">
        <v>794</v>
      </c>
    </row>
    <row r="847" spans="1:6">
      <c r="A847" s="599">
        <v>5741</v>
      </c>
      <c r="B847" s="599" t="s">
        <v>1622</v>
      </c>
      <c r="C847" s="599" t="s">
        <v>64</v>
      </c>
      <c r="D847" s="599" t="s">
        <v>793</v>
      </c>
      <c r="E847" s="602">
        <v>42.78</v>
      </c>
      <c r="F847" s="601" t="s">
        <v>794</v>
      </c>
    </row>
    <row r="848" spans="1:6">
      <c r="A848" s="599">
        <v>5742</v>
      </c>
      <c r="B848" s="599" t="s">
        <v>1623</v>
      </c>
      <c r="C848" s="599" t="s">
        <v>64</v>
      </c>
      <c r="D848" s="599" t="s">
        <v>1410</v>
      </c>
      <c r="E848" s="602">
        <v>28.76</v>
      </c>
      <c r="F848" s="601" t="s">
        <v>794</v>
      </c>
    </row>
    <row r="849" spans="1:6">
      <c r="A849" s="599">
        <v>5747</v>
      </c>
      <c r="B849" s="599" t="s">
        <v>1624</v>
      </c>
      <c r="C849" s="599" t="s">
        <v>64</v>
      </c>
      <c r="D849" s="599" t="s">
        <v>1410</v>
      </c>
      <c r="E849" s="600">
        <v>164.92</v>
      </c>
      <c r="F849" s="601" t="s">
        <v>794</v>
      </c>
    </row>
    <row r="850" spans="1:6">
      <c r="A850" s="599">
        <v>5751</v>
      </c>
      <c r="B850" s="599" t="s">
        <v>1625</v>
      </c>
      <c r="C850" s="599" t="s">
        <v>64</v>
      </c>
      <c r="D850" s="599" t="s">
        <v>793</v>
      </c>
      <c r="E850" s="602">
        <v>33.020000000000003</v>
      </c>
      <c r="F850" s="601" t="s">
        <v>794</v>
      </c>
    </row>
    <row r="851" spans="1:6">
      <c r="A851" s="599">
        <v>5754</v>
      </c>
      <c r="B851" s="599" t="s">
        <v>1626</v>
      </c>
      <c r="C851" s="599" t="s">
        <v>64</v>
      </c>
      <c r="D851" s="599" t="s">
        <v>793</v>
      </c>
      <c r="E851" s="602">
        <v>36.26</v>
      </c>
      <c r="F851" s="601" t="s">
        <v>794</v>
      </c>
    </row>
    <row r="852" spans="1:6">
      <c r="A852" s="599">
        <v>5763</v>
      </c>
      <c r="B852" s="599" t="s">
        <v>1627</v>
      </c>
      <c r="C852" s="599" t="s">
        <v>64</v>
      </c>
      <c r="D852" s="599" t="s">
        <v>793</v>
      </c>
      <c r="E852" s="602">
        <v>51.62</v>
      </c>
      <c r="F852" s="601" t="s">
        <v>794</v>
      </c>
    </row>
    <row r="853" spans="1:6">
      <c r="A853" s="599">
        <v>5765</v>
      </c>
      <c r="B853" s="599" t="s">
        <v>1628</v>
      </c>
      <c r="C853" s="599" t="s">
        <v>64</v>
      </c>
      <c r="D853" s="599" t="s">
        <v>793</v>
      </c>
      <c r="E853" s="602">
        <v>4.6399999999999997</v>
      </c>
      <c r="F853" s="601" t="s">
        <v>794</v>
      </c>
    </row>
    <row r="854" spans="1:6">
      <c r="A854" s="599">
        <v>5766</v>
      </c>
      <c r="B854" s="599" t="s">
        <v>1629</v>
      </c>
      <c r="C854" s="599" t="s">
        <v>64</v>
      </c>
      <c r="D854" s="599" t="s">
        <v>1410</v>
      </c>
      <c r="E854" s="602">
        <v>2.95</v>
      </c>
      <c r="F854" s="601" t="s">
        <v>794</v>
      </c>
    </row>
    <row r="855" spans="1:6">
      <c r="A855" s="599">
        <v>5779</v>
      </c>
      <c r="B855" s="599" t="s">
        <v>1630</v>
      </c>
      <c r="C855" s="599" t="s">
        <v>64</v>
      </c>
      <c r="D855" s="599" t="s">
        <v>793</v>
      </c>
      <c r="E855" s="602">
        <v>75.23</v>
      </c>
      <c r="F855" s="601" t="s">
        <v>794</v>
      </c>
    </row>
    <row r="856" spans="1:6">
      <c r="A856" s="599">
        <v>5787</v>
      </c>
      <c r="B856" s="599" t="s">
        <v>1631</v>
      </c>
      <c r="C856" s="599" t="s">
        <v>64</v>
      </c>
      <c r="D856" s="599" t="s">
        <v>1410</v>
      </c>
      <c r="E856" s="602">
        <v>73.38</v>
      </c>
      <c r="F856" s="601" t="s">
        <v>794</v>
      </c>
    </row>
    <row r="857" spans="1:6">
      <c r="A857" s="599">
        <v>5797</v>
      </c>
      <c r="B857" s="599" t="s">
        <v>1632</v>
      </c>
      <c r="C857" s="599" t="s">
        <v>64</v>
      </c>
      <c r="D857" s="599" t="s">
        <v>793</v>
      </c>
      <c r="E857" s="602">
        <v>6.65</v>
      </c>
      <c r="F857" s="601" t="s">
        <v>794</v>
      </c>
    </row>
    <row r="858" spans="1:6">
      <c r="A858" s="599">
        <v>5800</v>
      </c>
      <c r="B858" s="599" t="s">
        <v>1633</v>
      </c>
      <c r="C858" s="599" t="s">
        <v>64</v>
      </c>
      <c r="D858" s="599" t="s">
        <v>942</v>
      </c>
      <c r="E858" s="602">
        <v>0.38</v>
      </c>
      <c r="F858" s="601" t="s">
        <v>794</v>
      </c>
    </row>
    <row r="859" spans="1:6">
      <c r="A859" s="599">
        <v>7032</v>
      </c>
      <c r="B859" s="599" t="s">
        <v>1634</v>
      </c>
      <c r="C859" s="599" t="s">
        <v>64</v>
      </c>
      <c r="D859" s="599" t="s">
        <v>793</v>
      </c>
      <c r="E859" s="602">
        <v>4.7</v>
      </c>
      <c r="F859" s="601" t="s">
        <v>794</v>
      </c>
    </row>
    <row r="860" spans="1:6">
      <c r="A860" s="599">
        <v>7033</v>
      </c>
      <c r="B860" s="599" t="s">
        <v>1635</v>
      </c>
      <c r="C860" s="599" t="s">
        <v>64</v>
      </c>
      <c r="D860" s="599" t="s">
        <v>793</v>
      </c>
      <c r="E860" s="602">
        <v>1.63</v>
      </c>
      <c r="F860" s="601" t="s">
        <v>794</v>
      </c>
    </row>
    <row r="861" spans="1:6">
      <c r="A861" s="599">
        <v>7034</v>
      </c>
      <c r="B861" s="599" t="s">
        <v>1636</v>
      </c>
      <c r="C861" s="599" t="s">
        <v>64</v>
      </c>
      <c r="D861" s="599" t="s">
        <v>793</v>
      </c>
      <c r="E861" s="602">
        <v>5.88</v>
      </c>
      <c r="F861" s="601" t="s">
        <v>794</v>
      </c>
    </row>
    <row r="862" spans="1:6">
      <c r="A862" s="599">
        <v>7035</v>
      </c>
      <c r="B862" s="599" t="s">
        <v>1637</v>
      </c>
      <c r="C862" s="599" t="s">
        <v>64</v>
      </c>
      <c r="D862" s="599" t="s">
        <v>1410</v>
      </c>
      <c r="E862" s="602">
        <v>267.45999999999998</v>
      </c>
      <c r="F862" s="601" t="s">
        <v>794</v>
      </c>
    </row>
    <row r="863" spans="1:6">
      <c r="A863" s="599">
        <v>7038</v>
      </c>
      <c r="B863" s="599" t="s">
        <v>1638</v>
      </c>
      <c r="C863" s="599" t="s">
        <v>64</v>
      </c>
      <c r="D863" s="599" t="s">
        <v>793</v>
      </c>
      <c r="E863" s="602">
        <v>50.1</v>
      </c>
      <c r="F863" s="601" t="s">
        <v>794</v>
      </c>
    </row>
    <row r="864" spans="1:6">
      <c r="A864" s="599">
        <v>7039</v>
      </c>
      <c r="B864" s="599" t="s">
        <v>1639</v>
      </c>
      <c r="C864" s="599" t="s">
        <v>64</v>
      </c>
      <c r="D864" s="599" t="s">
        <v>793</v>
      </c>
      <c r="E864" s="602">
        <v>13.44</v>
      </c>
      <c r="F864" s="601" t="s">
        <v>794</v>
      </c>
    </row>
    <row r="865" spans="1:6">
      <c r="A865" s="599">
        <v>7040</v>
      </c>
      <c r="B865" s="599" t="s">
        <v>1640</v>
      </c>
      <c r="C865" s="599" t="s">
        <v>64</v>
      </c>
      <c r="D865" s="599" t="s">
        <v>793</v>
      </c>
      <c r="E865" s="600">
        <v>62.69</v>
      </c>
      <c r="F865" s="601" t="s">
        <v>794</v>
      </c>
    </row>
    <row r="866" spans="1:6">
      <c r="A866" s="599">
        <v>7044</v>
      </c>
      <c r="B866" s="599" t="s">
        <v>1641</v>
      </c>
      <c r="C866" s="599" t="s">
        <v>64</v>
      </c>
      <c r="D866" s="599" t="s">
        <v>942</v>
      </c>
      <c r="E866" s="602">
        <v>0.27</v>
      </c>
      <c r="F866" s="601" t="s">
        <v>794</v>
      </c>
    </row>
    <row r="867" spans="1:6">
      <c r="A867" s="599">
        <v>7045</v>
      </c>
      <c r="B867" s="599" t="s">
        <v>1642</v>
      </c>
      <c r="C867" s="599" t="s">
        <v>64</v>
      </c>
      <c r="D867" s="599" t="s">
        <v>942</v>
      </c>
      <c r="E867" s="600">
        <v>0.06</v>
      </c>
      <c r="F867" s="601" t="s">
        <v>794</v>
      </c>
    </row>
    <row r="868" spans="1:6">
      <c r="A868" s="599">
        <v>7046</v>
      </c>
      <c r="B868" s="599" t="s">
        <v>1643</v>
      </c>
      <c r="C868" s="599" t="s">
        <v>64</v>
      </c>
      <c r="D868" s="599" t="s">
        <v>942</v>
      </c>
      <c r="E868" s="600">
        <v>0.3</v>
      </c>
      <c r="F868" s="601" t="s">
        <v>794</v>
      </c>
    </row>
    <row r="869" spans="1:6">
      <c r="A869" s="599">
        <v>7047</v>
      </c>
      <c r="B869" s="599" t="s">
        <v>1644</v>
      </c>
      <c r="C869" s="599" t="s">
        <v>64</v>
      </c>
      <c r="D869" s="599" t="s">
        <v>1410</v>
      </c>
      <c r="E869" s="600">
        <v>25</v>
      </c>
      <c r="F869" s="601" t="s">
        <v>794</v>
      </c>
    </row>
    <row r="870" spans="1:6">
      <c r="A870" s="599">
        <v>7051</v>
      </c>
      <c r="B870" s="599" t="s">
        <v>1645</v>
      </c>
      <c r="C870" s="599" t="s">
        <v>64</v>
      </c>
      <c r="D870" s="599" t="s">
        <v>793</v>
      </c>
      <c r="E870" s="600">
        <v>44.43</v>
      </c>
      <c r="F870" s="601" t="s">
        <v>794</v>
      </c>
    </row>
    <row r="871" spans="1:6">
      <c r="A871" s="599">
        <v>7052</v>
      </c>
      <c r="B871" s="599" t="s">
        <v>1646</v>
      </c>
      <c r="C871" s="599" t="s">
        <v>64</v>
      </c>
      <c r="D871" s="599" t="s">
        <v>793</v>
      </c>
      <c r="E871" s="602">
        <v>12</v>
      </c>
      <c r="F871" s="601" t="s">
        <v>794</v>
      </c>
    </row>
    <row r="872" spans="1:6">
      <c r="A872" s="599">
        <v>7053</v>
      </c>
      <c r="B872" s="599" t="s">
        <v>1647</v>
      </c>
      <c r="C872" s="599" t="s">
        <v>64</v>
      </c>
      <c r="D872" s="599" t="s">
        <v>793</v>
      </c>
      <c r="E872" s="602">
        <v>55.61</v>
      </c>
      <c r="F872" s="601" t="s">
        <v>794</v>
      </c>
    </row>
    <row r="873" spans="1:6">
      <c r="A873" s="599">
        <v>7054</v>
      </c>
      <c r="B873" s="599" t="s">
        <v>1648</v>
      </c>
      <c r="C873" s="599" t="s">
        <v>64</v>
      </c>
      <c r="D873" s="599" t="s">
        <v>1410</v>
      </c>
      <c r="E873" s="602">
        <v>93.1</v>
      </c>
      <c r="F873" s="601" t="s">
        <v>794</v>
      </c>
    </row>
    <row r="874" spans="1:6">
      <c r="A874" s="599">
        <v>7058</v>
      </c>
      <c r="B874" s="599" t="s">
        <v>1649</v>
      </c>
      <c r="C874" s="599" t="s">
        <v>64</v>
      </c>
      <c r="D874" s="599" t="s">
        <v>793</v>
      </c>
      <c r="E874" s="602">
        <v>22.94</v>
      </c>
      <c r="F874" s="601" t="s">
        <v>794</v>
      </c>
    </row>
    <row r="875" spans="1:6">
      <c r="A875" s="599">
        <v>7059</v>
      </c>
      <c r="B875" s="599" t="s">
        <v>1650</v>
      </c>
      <c r="C875" s="599" t="s">
        <v>64</v>
      </c>
      <c r="D875" s="599" t="s">
        <v>793</v>
      </c>
      <c r="E875" s="602">
        <v>8.83</v>
      </c>
      <c r="F875" s="601" t="s">
        <v>794</v>
      </c>
    </row>
    <row r="876" spans="1:6">
      <c r="A876" s="599">
        <v>7060</v>
      </c>
      <c r="B876" s="599" t="s">
        <v>1651</v>
      </c>
      <c r="C876" s="599" t="s">
        <v>64</v>
      </c>
      <c r="D876" s="599" t="s">
        <v>793</v>
      </c>
      <c r="E876" s="602">
        <v>41.36</v>
      </c>
      <c r="F876" s="601" t="s">
        <v>794</v>
      </c>
    </row>
    <row r="877" spans="1:6">
      <c r="A877" s="599">
        <v>7061</v>
      </c>
      <c r="B877" s="599" t="s">
        <v>1652</v>
      </c>
      <c r="C877" s="599" t="s">
        <v>64</v>
      </c>
      <c r="D877" s="599" t="s">
        <v>1410</v>
      </c>
      <c r="E877" s="600">
        <v>84.98</v>
      </c>
      <c r="F877" s="601" t="s">
        <v>794</v>
      </c>
    </row>
    <row r="878" spans="1:6">
      <c r="A878" s="599">
        <v>7063</v>
      </c>
      <c r="B878" s="599" t="s">
        <v>1653</v>
      </c>
      <c r="C878" s="599" t="s">
        <v>64</v>
      </c>
      <c r="D878" s="599" t="s">
        <v>793</v>
      </c>
      <c r="E878" s="600">
        <v>19.96</v>
      </c>
      <c r="F878" s="601" t="s">
        <v>794</v>
      </c>
    </row>
    <row r="879" spans="1:6">
      <c r="A879" s="599">
        <v>7064</v>
      </c>
      <c r="B879" s="599" t="s">
        <v>1654</v>
      </c>
      <c r="C879" s="599" t="s">
        <v>64</v>
      </c>
      <c r="D879" s="599" t="s">
        <v>793</v>
      </c>
      <c r="E879" s="602">
        <v>5.39</v>
      </c>
      <c r="F879" s="601" t="s">
        <v>794</v>
      </c>
    </row>
    <row r="880" spans="1:6">
      <c r="A880" s="599">
        <v>7065</v>
      </c>
      <c r="B880" s="599" t="s">
        <v>1655</v>
      </c>
      <c r="C880" s="599" t="s">
        <v>64</v>
      </c>
      <c r="D880" s="599" t="s">
        <v>793</v>
      </c>
      <c r="E880" s="602">
        <v>21.83</v>
      </c>
      <c r="F880" s="601" t="s">
        <v>794</v>
      </c>
    </row>
    <row r="881" spans="1:6">
      <c r="A881" s="599">
        <v>7066</v>
      </c>
      <c r="B881" s="599" t="s">
        <v>1656</v>
      </c>
      <c r="C881" s="599" t="s">
        <v>64</v>
      </c>
      <c r="D881" s="599" t="s">
        <v>1410</v>
      </c>
      <c r="E881" s="602">
        <v>100.83</v>
      </c>
      <c r="F881" s="601" t="s">
        <v>794</v>
      </c>
    </row>
    <row r="882" spans="1:6">
      <c r="A882" s="599">
        <v>53786</v>
      </c>
      <c r="B882" s="599" t="s">
        <v>1657</v>
      </c>
      <c r="C882" s="599" t="s">
        <v>64</v>
      </c>
      <c r="D882" s="599" t="s">
        <v>1410</v>
      </c>
      <c r="E882" s="602">
        <v>53.22</v>
      </c>
      <c r="F882" s="601" t="s">
        <v>794</v>
      </c>
    </row>
    <row r="883" spans="1:6">
      <c r="A883" s="599">
        <v>53788</v>
      </c>
      <c r="B883" s="599" t="s">
        <v>1658</v>
      </c>
      <c r="C883" s="599" t="s">
        <v>64</v>
      </c>
      <c r="D883" s="599" t="s">
        <v>1410</v>
      </c>
      <c r="E883" s="602">
        <v>59.59</v>
      </c>
      <c r="F883" s="601" t="s">
        <v>794</v>
      </c>
    </row>
    <row r="884" spans="1:6">
      <c r="A884" s="599">
        <v>53792</v>
      </c>
      <c r="B884" s="599" t="s">
        <v>1659</v>
      </c>
      <c r="C884" s="599" t="s">
        <v>64</v>
      </c>
      <c r="D884" s="599" t="s">
        <v>1410</v>
      </c>
      <c r="E884" s="602">
        <v>105.64</v>
      </c>
      <c r="F884" s="601" t="s">
        <v>794</v>
      </c>
    </row>
    <row r="885" spans="1:6">
      <c r="A885" s="599">
        <v>53794</v>
      </c>
      <c r="B885" s="599" t="s">
        <v>1660</v>
      </c>
      <c r="C885" s="599" t="s">
        <v>64</v>
      </c>
      <c r="D885" s="599" t="s">
        <v>793</v>
      </c>
      <c r="E885" s="602">
        <v>35.619999999999997</v>
      </c>
      <c r="F885" s="601" t="s">
        <v>794</v>
      </c>
    </row>
    <row r="886" spans="1:6">
      <c r="A886" s="599">
        <v>53797</v>
      </c>
      <c r="B886" s="599" t="s">
        <v>1661</v>
      </c>
      <c r="C886" s="599" t="s">
        <v>64</v>
      </c>
      <c r="D886" s="599" t="s">
        <v>1410</v>
      </c>
      <c r="E886" s="602">
        <v>121.49</v>
      </c>
      <c r="F886" s="601" t="s">
        <v>794</v>
      </c>
    </row>
    <row r="887" spans="1:6">
      <c r="A887" s="599">
        <v>53804</v>
      </c>
      <c r="B887" s="599" t="s">
        <v>1662</v>
      </c>
      <c r="C887" s="599" t="s">
        <v>64</v>
      </c>
      <c r="D887" s="599" t="s">
        <v>793</v>
      </c>
      <c r="E887" s="600">
        <v>4.6399999999999997</v>
      </c>
      <c r="F887" s="601" t="s">
        <v>794</v>
      </c>
    </row>
    <row r="888" spans="1:6">
      <c r="A888" s="599">
        <v>53806</v>
      </c>
      <c r="B888" s="599" t="s">
        <v>1663</v>
      </c>
      <c r="C888" s="599" t="s">
        <v>64</v>
      </c>
      <c r="D888" s="599" t="s">
        <v>793</v>
      </c>
      <c r="E888" s="600">
        <v>77.36</v>
      </c>
      <c r="F888" s="601" t="s">
        <v>794</v>
      </c>
    </row>
    <row r="889" spans="1:6">
      <c r="A889" s="599">
        <v>53810</v>
      </c>
      <c r="B889" s="599" t="s">
        <v>1664</v>
      </c>
      <c r="C889" s="599" t="s">
        <v>64</v>
      </c>
      <c r="D889" s="599" t="s">
        <v>793</v>
      </c>
      <c r="E889" s="600">
        <v>77.84</v>
      </c>
      <c r="F889" s="601" t="s">
        <v>794</v>
      </c>
    </row>
    <row r="890" spans="1:6">
      <c r="A890" s="599">
        <v>53814</v>
      </c>
      <c r="B890" s="599" t="s">
        <v>1665</v>
      </c>
      <c r="C890" s="599" t="s">
        <v>64</v>
      </c>
      <c r="D890" s="599" t="s">
        <v>793</v>
      </c>
      <c r="E890" s="600">
        <v>254.96</v>
      </c>
      <c r="F890" s="601" t="s">
        <v>794</v>
      </c>
    </row>
    <row r="891" spans="1:6">
      <c r="A891" s="599">
        <v>53817</v>
      </c>
      <c r="B891" s="599" t="s">
        <v>1666</v>
      </c>
      <c r="C891" s="599" t="s">
        <v>64</v>
      </c>
      <c r="D891" s="599" t="s">
        <v>1410</v>
      </c>
      <c r="E891" s="600">
        <v>65.14</v>
      </c>
      <c r="F891" s="601" t="s">
        <v>794</v>
      </c>
    </row>
    <row r="892" spans="1:6">
      <c r="A892" s="599">
        <v>53818</v>
      </c>
      <c r="B892" s="599" t="s">
        <v>1667</v>
      </c>
      <c r="C892" s="599" t="s">
        <v>64</v>
      </c>
      <c r="D892" s="599" t="s">
        <v>793</v>
      </c>
      <c r="E892" s="600">
        <v>9.67</v>
      </c>
      <c r="F892" s="601" t="s">
        <v>794</v>
      </c>
    </row>
    <row r="893" spans="1:6">
      <c r="A893" s="599">
        <v>53827</v>
      </c>
      <c r="B893" s="599" t="s">
        <v>1668</v>
      </c>
      <c r="C893" s="599" t="s">
        <v>64</v>
      </c>
      <c r="D893" s="599" t="s">
        <v>1410</v>
      </c>
      <c r="E893" s="600">
        <v>118.93</v>
      </c>
      <c r="F893" s="601" t="s">
        <v>794</v>
      </c>
    </row>
    <row r="894" spans="1:6">
      <c r="A894" s="599">
        <v>53829</v>
      </c>
      <c r="B894" s="599" t="s">
        <v>1669</v>
      </c>
      <c r="C894" s="599" t="s">
        <v>64</v>
      </c>
      <c r="D894" s="599" t="s">
        <v>1410</v>
      </c>
      <c r="E894" s="600">
        <v>121.49</v>
      </c>
      <c r="F894" s="601" t="s">
        <v>794</v>
      </c>
    </row>
    <row r="895" spans="1:6">
      <c r="A895" s="599">
        <v>53831</v>
      </c>
      <c r="B895" s="599" t="s">
        <v>1670</v>
      </c>
      <c r="C895" s="599" t="s">
        <v>64</v>
      </c>
      <c r="D895" s="599" t="s">
        <v>1410</v>
      </c>
      <c r="E895" s="602">
        <v>200.67</v>
      </c>
      <c r="F895" s="601" t="s">
        <v>794</v>
      </c>
    </row>
    <row r="896" spans="1:6">
      <c r="A896" s="599">
        <v>53840</v>
      </c>
      <c r="B896" s="599" t="s">
        <v>1671</v>
      </c>
      <c r="C896" s="599" t="s">
        <v>64</v>
      </c>
      <c r="D896" s="599" t="s">
        <v>793</v>
      </c>
      <c r="E896" s="602">
        <v>2.52</v>
      </c>
      <c r="F896" s="601" t="s">
        <v>794</v>
      </c>
    </row>
    <row r="897" spans="1:6">
      <c r="A897" s="599">
        <v>53841</v>
      </c>
      <c r="B897" s="599" t="s">
        <v>1672</v>
      </c>
      <c r="C897" s="599" t="s">
        <v>64</v>
      </c>
      <c r="D897" s="599" t="s">
        <v>793</v>
      </c>
      <c r="E897" s="602">
        <v>1.75</v>
      </c>
      <c r="F897" s="601" t="s">
        <v>794</v>
      </c>
    </row>
    <row r="898" spans="1:6">
      <c r="A898" s="599">
        <v>53849</v>
      </c>
      <c r="B898" s="599" t="s">
        <v>1673</v>
      </c>
      <c r="C898" s="599" t="s">
        <v>64</v>
      </c>
      <c r="D898" s="599" t="s">
        <v>1410</v>
      </c>
      <c r="E898" s="602">
        <v>87.29</v>
      </c>
      <c r="F898" s="601" t="s">
        <v>794</v>
      </c>
    </row>
    <row r="899" spans="1:6">
      <c r="A899" s="599">
        <v>53857</v>
      </c>
      <c r="B899" s="599" t="s">
        <v>1674</v>
      </c>
      <c r="C899" s="599" t="s">
        <v>64</v>
      </c>
      <c r="D899" s="599" t="s">
        <v>793</v>
      </c>
      <c r="E899" s="602">
        <v>46.55</v>
      </c>
      <c r="F899" s="601" t="s">
        <v>794</v>
      </c>
    </row>
    <row r="900" spans="1:6">
      <c r="A900" s="599">
        <v>53858</v>
      </c>
      <c r="B900" s="599" t="s">
        <v>1675</v>
      </c>
      <c r="C900" s="599" t="s">
        <v>64</v>
      </c>
      <c r="D900" s="599" t="s">
        <v>1410</v>
      </c>
      <c r="E900" s="600">
        <v>47.67</v>
      </c>
      <c r="F900" s="601" t="s">
        <v>794</v>
      </c>
    </row>
    <row r="901" spans="1:6">
      <c r="A901" s="599">
        <v>53861</v>
      </c>
      <c r="B901" s="599" t="s">
        <v>1676</v>
      </c>
      <c r="C901" s="599" t="s">
        <v>64</v>
      </c>
      <c r="D901" s="599" t="s">
        <v>793</v>
      </c>
      <c r="E901" s="600">
        <v>64.540000000000006</v>
      </c>
      <c r="F901" s="601" t="s">
        <v>794</v>
      </c>
    </row>
    <row r="902" spans="1:6">
      <c r="A902" s="599">
        <v>53863</v>
      </c>
      <c r="B902" s="599" t="s">
        <v>1677</v>
      </c>
      <c r="C902" s="599" t="s">
        <v>64</v>
      </c>
      <c r="D902" s="599" t="s">
        <v>942</v>
      </c>
      <c r="E902" s="602">
        <v>2.4500000000000002</v>
      </c>
      <c r="F902" s="601" t="s">
        <v>794</v>
      </c>
    </row>
    <row r="903" spans="1:6">
      <c r="A903" s="599">
        <v>53865</v>
      </c>
      <c r="B903" s="599" t="s">
        <v>1678</v>
      </c>
      <c r="C903" s="599" t="s">
        <v>64</v>
      </c>
      <c r="D903" s="599" t="s">
        <v>1410</v>
      </c>
      <c r="E903" s="602">
        <v>49.17</v>
      </c>
      <c r="F903" s="601" t="s">
        <v>794</v>
      </c>
    </row>
    <row r="904" spans="1:6">
      <c r="A904" s="599">
        <v>53866</v>
      </c>
      <c r="B904" s="599" t="s">
        <v>1679</v>
      </c>
      <c r="C904" s="599" t="s">
        <v>64</v>
      </c>
      <c r="D904" s="599" t="s">
        <v>1410</v>
      </c>
      <c r="E904" s="602">
        <v>2.0299999999999998</v>
      </c>
      <c r="F904" s="601" t="s">
        <v>794</v>
      </c>
    </row>
    <row r="905" spans="1:6">
      <c r="A905" s="599">
        <v>53882</v>
      </c>
      <c r="B905" s="599" t="s">
        <v>1680</v>
      </c>
      <c r="C905" s="599" t="s">
        <v>64</v>
      </c>
      <c r="D905" s="599" t="s">
        <v>793</v>
      </c>
      <c r="E905" s="602">
        <v>36.880000000000003</v>
      </c>
      <c r="F905" s="601" t="s">
        <v>794</v>
      </c>
    </row>
    <row r="906" spans="1:6">
      <c r="A906" s="599">
        <v>55263</v>
      </c>
      <c r="B906" s="599" t="s">
        <v>1681</v>
      </c>
      <c r="C906" s="599" t="s">
        <v>64</v>
      </c>
      <c r="D906" s="599" t="s">
        <v>1410</v>
      </c>
      <c r="E906" s="600">
        <v>67.2</v>
      </c>
      <c r="F906" s="601" t="s">
        <v>794</v>
      </c>
    </row>
    <row r="907" spans="1:6">
      <c r="A907" s="599">
        <v>73303</v>
      </c>
      <c r="B907" s="599" t="s">
        <v>1682</v>
      </c>
      <c r="C907" s="599" t="s">
        <v>64</v>
      </c>
      <c r="D907" s="599" t="s">
        <v>793</v>
      </c>
      <c r="E907" s="600">
        <v>7.15</v>
      </c>
      <c r="F907" s="601" t="s">
        <v>794</v>
      </c>
    </row>
    <row r="908" spans="1:6">
      <c r="A908" s="599">
        <v>73307</v>
      </c>
      <c r="B908" s="599" t="s">
        <v>1683</v>
      </c>
      <c r="C908" s="599" t="s">
        <v>64</v>
      </c>
      <c r="D908" s="599" t="s">
        <v>793</v>
      </c>
      <c r="E908" s="600">
        <v>6.38</v>
      </c>
      <c r="F908" s="601" t="s">
        <v>794</v>
      </c>
    </row>
    <row r="909" spans="1:6">
      <c r="A909" s="599">
        <v>73309</v>
      </c>
      <c r="B909" s="599" t="s">
        <v>1684</v>
      </c>
      <c r="C909" s="599" t="s">
        <v>64</v>
      </c>
      <c r="D909" s="599" t="s">
        <v>793</v>
      </c>
      <c r="E909" s="600">
        <v>33.33</v>
      </c>
      <c r="F909" s="601" t="s">
        <v>794</v>
      </c>
    </row>
    <row r="910" spans="1:6">
      <c r="A910" s="599">
        <v>73311</v>
      </c>
      <c r="B910" s="599" t="s">
        <v>1685</v>
      </c>
      <c r="C910" s="599" t="s">
        <v>64</v>
      </c>
      <c r="D910" s="599" t="s">
        <v>1410</v>
      </c>
      <c r="E910" s="602">
        <v>185.76</v>
      </c>
      <c r="F910" s="601" t="s">
        <v>794</v>
      </c>
    </row>
    <row r="911" spans="1:6">
      <c r="A911" s="599">
        <v>73313</v>
      </c>
      <c r="B911" s="599" t="s">
        <v>1686</v>
      </c>
      <c r="C911" s="599" t="s">
        <v>64</v>
      </c>
      <c r="D911" s="599" t="s">
        <v>793</v>
      </c>
      <c r="E911" s="600">
        <v>9</v>
      </c>
      <c r="F911" s="601" t="s">
        <v>794</v>
      </c>
    </row>
    <row r="912" spans="1:6">
      <c r="A912" s="599">
        <v>73315</v>
      </c>
      <c r="B912" s="599" t="s">
        <v>1687</v>
      </c>
      <c r="C912" s="599" t="s">
        <v>64</v>
      </c>
      <c r="D912" s="599" t="s">
        <v>1410</v>
      </c>
      <c r="E912" s="600">
        <v>59.59</v>
      </c>
      <c r="F912" s="601" t="s">
        <v>794</v>
      </c>
    </row>
    <row r="913" spans="1:6">
      <c r="A913" s="599">
        <v>73335</v>
      </c>
      <c r="B913" s="599" t="s">
        <v>1688</v>
      </c>
      <c r="C913" s="599" t="s">
        <v>64</v>
      </c>
      <c r="D913" s="599" t="s">
        <v>793</v>
      </c>
      <c r="E913" s="600">
        <v>35.07</v>
      </c>
      <c r="F913" s="601" t="s">
        <v>794</v>
      </c>
    </row>
    <row r="914" spans="1:6">
      <c r="A914" s="599">
        <v>73340</v>
      </c>
      <c r="B914" s="599" t="s">
        <v>1689</v>
      </c>
      <c r="C914" s="599" t="s">
        <v>64</v>
      </c>
      <c r="D914" s="599" t="s">
        <v>1410</v>
      </c>
      <c r="E914" s="602">
        <v>161.41999999999999</v>
      </c>
      <c r="F914" s="601" t="s">
        <v>794</v>
      </c>
    </row>
    <row r="915" spans="1:6">
      <c r="A915" s="599">
        <v>83361</v>
      </c>
      <c r="B915" s="599" t="s">
        <v>1690</v>
      </c>
      <c r="C915" s="599" t="s">
        <v>64</v>
      </c>
      <c r="D915" s="599" t="s">
        <v>793</v>
      </c>
      <c r="E915" s="602">
        <v>42.81</v>
      </c>
      <c r="F915" s="601" t="s">
        <v>794</v>
      </c>
    </row>
    <row r="916" spans="1:6">
      <c r="A916" s="599">
        <v>83761</v>
      </c>
      <c r="B916" s="599" t="s">
        <v>1691</v>
      </c>
      <c r="C916" s="599" t="s">
        <v>64</v>
      </c>
      <c r="D916" s="599" t="s">
        <v>793</v>
      </c>
      <c r="E916" s="600">
        <v>9.52</v>
      </c>
      <c r="F916" s="601" t="s">
        <v>794</v>
      </c>
    </row>
    <row r="917" spans="1:6">
      <c r="A917" s="599">
        <v>83762</v>
      </c>
      <c r="B917" s="599" t="s">
        <v>1692</v>
      </c>
      <c r="C917" s="599" t="s">
        <v>64</v>
      </c>
      <c r="D917" s="599" t="s">
        <v>793</v>
      </c>
      <c r="E917" s="600">
        <v>8.5</v>
      </c>
      <c r="F917" s="601" t="s">
        <v>794</v>
      </c>
    </row>
    <row r="918" spans="1:6">
      <c r="A918" s="599">
        <v>83763</v>
      </c>
      <c r="B918" s="599" t="s">
        <v>1693</v>
      </c>
      <c r="C918" s="599" t="s">
        <v>64</v>
      </c>
      <c r="D918" s="599" t="s">
        <v>1410</v>
      </c>
      <c r="E918" s="602">
        <v>52.35</v>
      </c>
      <c r="F918" s="601" t="s">
        <v>794</v>
      </c>
    </row>
    <row r="919" spans="1:6">
      <c r="A919" s="599">
        <v>83764</v>
      </c>
      <c r="B919" s="599" t="s">
        <v>1694</v>
      </c>
      <c r="C919" s="599" t="s">
        <v>64</v>
      </c>
      <c r="D919" s="599" t="s">
        <v>793</v>
      </c>
      <c r="E919" s="602">
        <v>3.35</v>
      </c>
      <c r="F919" s="601" t="s">
        <v>794</v>
      </c>
    </row>
    <row r="920" spans="1:6">
      <c r="A920" s="599">
        <v>87026</v>
      </c>
      <c r="B920" s="599" t="s">
        <v>1695</v>
      </c>
      <c r="C920" s="599" t="s">
        <v>64</v>
      </c>
      <c r="D920" s="599" t="s">
        <v>793</v>
      </c>
      <c r="E920" s="602">
        <v>0.69</v>
      </c>
      <c r="F920" s="601" t="s">
        <v>794</v>
      </c>
    </row>
    <row r="921" spans="1:6">
      <c r="A921" s="599">
        <v>87441</v>
      </c>
      <c r="B921" s="599" t="s">
        <v>1696</v>
      </c>
      <c r="C921" s="599" t="s">
        <v>64</v>
      </c>
      <c r="D921" s="599" t="s">
        <v>942</v>
      </c>
      <c r="E921" s="602">
        <v>0.47</v>
      </c>
      <c r="F921" s="601" t="s">
        <v>794</v>
      </c>
    </row>
    <row r="922" spans="1:6">
      <c r="A922" s="599">
        <v>87442</v>
      </c>
      <c r="B922" s="599" t="s">
        <v>1697</v>
      </c>
      <c r="C922" s="599" t="s">
        <v>64</v>
      </c>
      <c r="D922" s="599" t="s">
        <v>942</v>
      </c>
      <c r="E922" s="602">
        <v>0.11</v>
      </c>
      <c r="F922" s="601" t="s">
        <v>794</v>
      </c>
    </row>
    <row r="923" spans="1:6">
      <c r="A923" s="599">
        <v>87443</v>
      </c>
      <c r="B923" s="599" t="s">
        <v>1698</v>
      </c>
      <c r="C923" s="599" t="s">
        <v>64</v>
      </c>
      <c r="D923" s="599" t="s">
        <v>942</v>
      </c>
      <c r="E923" s="602">
        <v>0.59</v>
      </c>
      <c r="F923" s="601" t="s">
        <v>794</v>
      </c>
    </row>
    <row r="924" spans="1:6">
      <c r="A924" s="599">
        <v>87444</v>
      </c>
      <c r="B924" s="599" t="s">
        <v>1699</v>
      </c>
      <c r="C924" s="599" t="s">
        <v>64</v>
      </c>
      <c r="D924" s="599" t="s">
        <v>1410</v>
      </c>
      <c r="E924" s="602">
        <v>4.3600000000000003</v>
      </c>
      <c r="F924" s="601" t="s">
        <v>794</v>
      </c>
    </row>
    <row r="925" spans="1:6">
      <c r="A925" s="599">
        <v>88387</v>
      </c>
      <c r="B925" s="599" t="s">
        <v>1700</v>
      </c>
      <c r="C925" s="599" t="s">
        <v>64</v>
      </c>
      <c r="D925" s="599" t="s">
        <v>942</v>
      </c>
      <c r="E925" s="602">
        <v>0.93</v>
      </c>
      <c r="F925" s="601" t="s">
        <v>794</v>
      </c>
    </row>
    <row r="926" spans="1:6">
      <c r="A926" s="599">
        <v>88389</v>
      </c>
      <c r="B926" s="599" t="s">
        <v>1701</v>
      </c>
      <c r="C926" s="599" t="s">
        <v>64</v>
      </c>
      <c r="D926" s="599" t="s">
        <v>942</v>
      </c>
      <c r="E926" s="602">
        <v>0.21</v>
      </c>
      <c r="F926" s="601" t="s">
        <v>794</v>
      </c>
    </row>
    <row r="927" spans="1:6">
      <c r="A927" s="599">
        <v>88390</v>
      </c>
      <c r="B927" s="599" t="s">
        <v>1702</v>
      </c>
      <c r="C927" s="599" t="s">
        <v>64</v>
      </c>
      <c r="D927" s="599" t="s">
        <v>942</v>
      </c>
      <c r="E927" s="600">
        <v>1.01</v>
      </c>
      <c r="F927" s="601" t="s">
        <v>794</v>
      </c>
    </row>
    <row r="928" spans="1:6">
      <c r="A928" s="599">
        <v>88391</v>
      </c>
      <c r="B928" s="599" t="s">
        <v>1703</v>
      </c>
      <c r="C928" s="599" t="s">
        <v>64</v>
      </c>
      <c r="D928" s="599" t="s">
        <v>942</v>
      </c>
      <c r="E928" s="600">
        <v>3.31</v>
      </c>
      <c r="F928" s="601" t="s">
        <v>794</v>
      </c>
    </row>
    <row r="929" spans="1:6">
      <c r="A929" s="599">
        <v>88394</v>
      </c>
      <c r="B929" s="599" t="s">
        <v>1704</v>
      </c>
      <c r="C929" s="599" t="s">
        <v>64</v>
      </c>
      <c r="D929" s="599" t="s">
        <v>942</v>
      </c>
      <c r="E929" s="600">
        <v>1.1000000000000001</v>
      </c>
      <c r="F929" s="601" t="s">
        <v>794</v>
      </c>
    </row>
    <row r="930" spans="1:6">
      <c r="A930" s="599">
        <v>88395</v>
      </c>
      <c r="B930" s="599" t="s">
        <v>1705</v>
      </c>
      <c r="C930" s="599" t="s">
        <v>64</v>
      </c>
      <c r="D930" s="599" t="s">
        <v>942</v>
      </c>
      <c r="E930" s="602">
        <v>0.25</v>
      </c>
      <c r="F930" s="601" t="s">
        <v>794</v>
      </c>
    </row>
    <row r="931" spans="1:6">
      <c r="A931" s="599">
        <v>88396</v>
      </c>
      <c r="B931" s="599" t="s">
        <v>1706</v>
      </c>
      <c r="C931" s="599" t="s">
        <v>64</v>
      </c>
      <c r="D931" s="599" t="s">
        <v>942</v>
      </c>
      <c r="E931" s="602">
        <v>1.21</v>
      </c>
      <c r="F931" s="601" t="s">
        <v>794</v>
      </c>
    </row>
    <row r="932" spans="1:6">
      <c r="A932" s="599">
        <v>88397</v>
      </c>
      <c r="B932" s="599" t="s">
        <v>1707</v>
      </c>
      <c r="C932" s="599" t="s">
        <v>64</v>
      </c>
      <c r="D932" s="599" t="s">
        <v>942</v>
      </c>
      <c r="E932" s="602">
        <v>4.97</v>
      </c>
      <c r="F932" s="601" t="s">
        <v>794</v>
      </c>
    </row>
    <row r="933" spans="1:6">
      <c r="A933" s="599">
        <v>88400</v>
      </c>
      <c r="B933" s="599" t="s">
        <v>1708</v>
      </c>
      <c r="C933" s="599" t="s">
        <v>64</v>
      </c>
      <c r="D933" s="599" t="s">
        <v>942</v>
      </c>
      <c r="E933" s="600">
        <v>0.88</v>
      </c>
      <c r="F933" s="601" t="s">
        <v>794</v>
      </c>
    </row>
    <row r="934" spans="1:6">
      <c r="A934" s="599">
        <v>88401</v>
      </c>
      <c r="B934" s="599" t="s">
        <v>1709</v>
      </c>
      <c r="C934" s="599" t="s">
        <v>64</v>
      </c>
      <c r="D934" s="599" t="s">
        <v>942</v>
      </c>
      <c r="E934" s="602">
        <v>0.2</v>
      </c>
      <c r="F934" s="601" t="s">
        <v>794</v>
      </c>
    </row>
    <row r="935" spans="1:6">
      <c r="A935" s="599">
        <v>88402</v>
      </c>
      <c r="B935" s="599" t="s">
        <v>1710</v>
      </c>
      <c r="C935" s="599" t="s">
        <v>64</v>
      </c>
      <c r="D935" s="599" t="s">
        <v>942</v>
      </c>
      <c r="E935" s="602">
        <v>0.96</v>
      </c>
      <c r="F935" s="601" t="s">
        <v>794</v>
      </c>
    </row>
    <row r="936" spans="1:6">
      <c r="A936" s="599">
        <v>88403</v>
      </c>
      <c r="B936" s="599" t="s">
        <v>1711</v>
      </c>
      <c r="C936" s="599" t="s">
        <v>64</v>
      </c>
      <c r="D936" s="599" t="s">
        <v>942</v>
      </c>
      <c r="E936" s="602">
        <v>1.99</v>
      </c>
      <c r="F936" s="601" t="s">
        <v>794</v>
      </c>
    </row>
    <row r="937" spans="1:6">
      <c r="A937" s="599">
        <v>88419</v>
      </c>
      <c r="B937" s="599" t="s">
        <v>1712</v>
      </c>
      <c r="C937" s="599" t="s">
        <v>64</v>
      </c>
      <c r="D937" s="599" t="s">
        <v>942</v>
      </c>
      <c r="E937" s="602">
        <v>5.73</v>
      </c>
      <c r="F937" s="601" t="s">
        <v>794</v>
      </c>
    </row>
    <row r="938" spans="1:6">
      <c r="A938" s="599">
        <v>88422</v>
      </c>
      <c r="B938" s="599" t="s">
        <v>1713</v>
      </c>
      <c r="C938" s="599" t="s">
        <v>64</v>
      </c>
      <c r="D938" s="599" t="s">
        <v>942</v>
      </c>
      <c r="E938" s="602">
        <v>1.32</v>
      </c>
      <c r="F938" s="601" t="s">
        <v>794</v>
      </c>
    </row>
    <row r="939" spans="1:6">
      <c r="A939" s="599">
        <v>88425</v>
      </c>
      <c r="B939" s="599" t="s">
        <v>1714</v>
      </c>
      <c r="C939" s="599" t="s">
        <v>64</v>
      </c>
      <c r="D939" s="599" t="s">
        <v>942</v>
      </c>
      <c r="E939" s="602">
        <v>7.17</v>
      </c>
      <c r="F939" s="601" t="s">
        <v>794</v>
      </c>
    </row>
    <row r="940" spans="1:6">
      <c r="A940" s="599">
        <v>88427</v>
      </c>
      <c r="B940" s="599" t="s">
        <v>1715</v>
      </c>
      <c r="C940" s="599" t="s">
        <v>64</v>
      </c>
      <c r="D940" s="599" t="s">
        <v>942</v>
      </c>
      <c r="E940" s="602">
        <v>1.1200000000000001</v>
      </c>
      <c r="F940" s="601" t="s">
        <v>794</v>
      </c>
    </row>
    <row r="941" spans="1:6">
      <c r="A941" s="599">
        <v>88434</v>
      </c>
      <c r="B941" s="599" t="s">
        <v>1716</v>
      </c>
      <c r="C941" s="599" t="s">
        <v>64</v>
      </c>
      <c r="D941" s="599" t="s">
        <v>942</v>
      </c>
      <c r="E941" s="602">
        <v>7.6</v>
      </c>
      <c r="F941" s="601" t="s">
        <v>794</v>
      </c>
    </row>
    <row r="942" spans="1:6">
      <c r="A942" s="599">
        <v>88435</v>
      </c>
      <c r="B942" s="599" t="s">
        <v>1717</v>
      </c>
      <c r="C942" s="599" t="s">
        <v>64</v>
      </c>
      <c r="D942" s="599" t="s">
        <v>942</v>
      </c>
      <c r="E942" s="602">
        <v>1.75</v>
      </c>
      <c r="F942" s="601" t="s">
        <v>794</v>
      </c>
    </row>
    <row r="943" spans="1:6">
      <c r="A943" s="599">
        <v>88436</v>
      </c>
      <c r="B943" s="599" t="s">
        <v>1718</v>
      </c>
      <c r="C943" s="599" t="s">
        <v>64</v>
      </c>
      <c r="D943" s="599" t="s">
        <v>942</v>
      </c>
      <c r="E943" s="602">
        <v>9.5</v>
      </c>
      <c r="F943" s="601" t="s">
        <v>794</v>
      </c>
    </row>
    <row r="944" spans="1:6">
      <c r="A944" s="599">
        <v>88437</v>
      </c>
      <c r="B944" s="599" t="s">
        <v>1719</v>
      </c>
      <c r="C944" s="599" t="s">
        <v>64</v>
      </c>
      <c r="D944" s="599" t="s">
        <v>942</v>
      </c>
      <c r="E944" s="602">
        <v>1.1200000000000001</v>
      </c>
      <c r="F944" s="601" t="s">
        <v>794</v>
      </c>
    </row>
    <row r="945" spans="1:6">
      <c r="A945" s="599">
        <v>88569</v>
      </c>
      <c r="B945" s="599" t="s">
        <v>1720</v>
      </c>
      <c r="C945" s="599" t="s">
        <v>64</v>
      </c>
      <c r="D945" s="599" t="s">
        <v>793</v>
      </c>
      <c r="E945" s="602">
        <v>3.71</v>
      </c>
      <c r="F945" s="601" t="s">
        <v>794</v>
      </c>
    </row>
    <row r="946" spans="1:6">
      <c r="A946" s="599">
        <v>88570</v>
      </c>
      <c r="B946" s="599" t="s">
        <v>1721</v>
      </c>
      <c r="C946" s="599" t="s">
        <v>64</v>
      </c>
      <c r="D946" s="599" t="s">
        <v>793</v>
      </c>
      <c r="E946" s="602">
        <v>1.28</v>
      </c>
      <c r="F946" s="601" t="s">
        <v>794</v>
      </c>
    </row>
    <row r="947" spans="1:6">
      <c r="A947" s="599">
        <v>88826</v>
      </c>
      <c r="B947" s="599" t="s">
        <v>1722</v>
      </c>
      <c r="C947" s="599" t="s">
        <v>64</v>
      </c>
      <c r="D947" s="599" t="s">
        <v>1410</v>
      </c>
      <c r="E947" s="602">
        <v>0.35</v>
      </c>
      <c r="F947" s="601" t="s">
        <v>794</v>
      </c>
    </row>
    <row r="948" spans="1:6">
      <c r="A948" s="599">
        <v>88827</v>
      </c>
      <c r="B948" s="599" t="s">
        <v>1723</v>
      </c>
      <c r="C948" s="599" t="s">
        <v>64</v>
      </c>
      <c r="D948" s="599" t="s">
        <v>1410</v>
      </c>
      <c r="E948" s="602">
        <v>0.08</v>
      </c>
      <c r="F948" s="601" t="s">
        <v>794</v>
      </c>
    </row>
    <row r="949" spans="1:6">
      <c r="A949" s="599">
        <v>88828</v>
      </c>
      <c r="B949" s="599" t="s">
        <v>1724</v>
      </c>
      <c r="C949" s="599" t="s">
        <v>64</v>
      </c>
      <c r="D949" s="599" t="s">
        <v>1410</v>
      </c>
      <c r="E949" s="602">
        <v>0.38</v>
      </c>
      <c r="F949" s="601" t="s">
        <v>794</v>
      </c>
    </row>
    <row r="950" spans="1:6">
      <c r="A950" s="599">
        <v>88829</v>
      </c>
      <c r="B950" s="599" t="s">
        <v>1725</v>
      </c>
      <c r="C950" s="599" t="s">
        <v>64</v>
      </c>
      <c r="D950" s="599" t="s">
        <v>942</v>
      </c>
      <c r="E950" s="602">
        <v>1.32</v>
      </c>
      <c r="F950" s="601" t="s">
        <v>794</v>
      </c>
    </row>
    <row r="951" spans="1:6">
      <c r="A951" s="599">
        <v>88839</v>
      </c>
      <c r="B951" s="599" t="s">
        <v>1726</v>
      </c>
      <c r="C951" s="599" t="s">
        <v>64</v>
      </c>
      <c r="D951" s="599" t="s">
        <v>793</v>
      </c>
      <c r="E951" s="602">
        <v>35.15</v>
      </c>
      <c r="F951" s="601" t="s">
        <v>794</v>
      </c>
    </row>
    <row r="952" spans="1:6">
      <c r="A952" s="599">
        <v>88840</v>
      </c>
      <c r="B952" s="599" t="s">
        <v>1727</v>
      </c>
      <c r="C952" s="599" t="s">
        <v>64</v>
      </c>
      <c r="D952" s="599" t="s">
        <v>793</v>
      </c>
      <c r="E952" s="602">
        <v>15.48</v>
      </c>
      <c r="F952" s="601" t="s">
        <v>794</v>
      </c>
    </row>
    <row r="953" spans="1:6">
      <c r="A953" s="599">
        <v>88841</v>
      </c>
      <c r="B953" s="599" t="s">
        <v>1728</v>
      </c>
      <c r="C953" s="599" t="s">
        <v>64</v>
      </c>
      <c r="D953" s="599" t="s">
        <v>793</v>
      </c>
      <c r="E953" s="602">
        <v>62.84</v>
      </c>
      <c r="F953" s="601" t="s">
        <v>794</v>
      </c>
    </row>
    <row r="954" spans="1:6">
      <c r="A954" s="599">
        <v>88842</v>
      </c>
      <c r="B954" s="599" t="s">
        <v>1729</v>
      </c>
      <c r="C954" s="599" t="s">
        <v>64</v>
      </c>
      <c r="D954" s="599" t="s">
        <v>1410</v>
      </c>
      <c r="E954" s="602">
        <v>81.489999999999995</v>
      </c>
      <c r="F954" s="601" t="s">
        <v>794</v>
      </c>
    </row>
    <row r="955" spans="1:6">
      <c r="A955" s="599">
        <v>88847</v>
      </c>
      <c r="B955" s="599" t="s">
        <v>1730</v>
      </c>
      <c r="C955" s="599" t="s">
        <v>64</v>
      </c>
      <c r="D955" s="599" t="s">
        <v>793</v>
      </c>
      <c r="E955" s="602">
        <v>22.82</v>
      </c>
      <c r="F955" s="601" t="s">
        <v>794</v>
      </c>
    </row>
    <row r="956" spans="1:6">
      <c r="A956" s="599">
        <v>88848</v>
      </c>
      <c r="B956" s="599" t="s">
        <v>1731</v>
      </c>
      <c r="C956" s="599" t="s">
        <v>64</v>
      </c>
      <c r="D956" s="599" t="s">
        <v>793</v>
      </c>
      <c r="E956" s="602">
        <v>9.3800000000000008</v>
      </c>
      <c r="F956" s="601" t="s">
        <v>794</v>
      </c>
    </row>
    <row r="957" spans="1:6">
      <c r="A957" s="599">
        <v>88853</v>
      </c>
      <c r="B957" s="599" t="s">
        <v>1732</v>
      </c>
      <c r="C957" s="599" t="s">
        <v>64</v>
      </c>
      <c r="D957" s="599" t="s">
        <v>942</v>
      </c>
      <c r="E957" s="602">
        <v>0.22</v>
      </c>
      <c r="F957" s="601" t="s">
        <v>794</v>
      </c>
    </row>
    <row r="958" spans="1:6">
      <c r="A958" s="599">
        <v>88854</v>
      </c>
      <c r="B958" s="599" t="s">
        <v>1733</v>
      </c>
      <c r="C958" s="599" t="s">
        <v>64</v>
      </c>
      <c r="D958" s="599" t="s">
        <v>942</v>
      </c>
      <c r="E958" s="602">
        <v>0.05</v>
      </c>
      <c r="F958" s="601" t="s">
        <v>794</v>
      </c>
    </row>
    <row r="959" spans="1:6">
      <c r="A959" s="599">
        <v>88855</v>
      </c>
      <c r="B959" s="599" t="s">
        <v>1734</v>
      </c>
      <c r="C959" s="599" t="s">
        <v>64</v>
      </c>
      <c r="D959" s="599" t="s">
        <v>793</v>
      </c>
      <c r="E959" s="602">
        <v>3.21</v>
      </c>
      <c r="F959" s="601" t="s">
        <v>794</v>
      </c>
    </row>
    <row r="960" spans="1:6">
      <c r="A960" s="599">
        <v>88856</v>
      </c>
      <c r="B960" s="599" t="s">
        <v>1735</v>
      </c>
      <c r="C960" s="599" t="s">
        <v>64</v>
      </c>
      <c r="D960" s="599" t="s">
        <v>793</v>
      </c>
      <c r="E960" s="602">
        <v>0.88</v>
      </c>
      <c r="F960" s="601" t="s">
        <v>794</v>
      </c>
    </row>
    <row r="961" spans="1:6">
      <c r="A961" s="599">
        <v>88857</v>
      </c>
      <c r="B961" s="599" t="s">
        <v>1736</v>
      </c>
      <c r="C961" s="599" t="s">
        <v>64</v>
      </c>
      <c r="D961" s="599" t="s">
        <v>793</v>
      </c>
      <c r="E961" s="602">
        <v>25.54</v>
      </c>
      <c r="F961" s="601" t="s">
        <v>794</v>
      </c>
    </row>
    <row r="962" spans="1:6">
      <c r="A962" s="599">
        <v>88858</v>
      </c>
      <c r="B962" s="599" t="s">
        <v>1737</v>
      </c>
      <c r="C962" s="599" t="s">
        <v>64</v>
      </c>
      <c r="D962" s="599" t="s">
        <v>793</v>
      </c>
      <c r="E962" s="602">
        <v>6.75</v>
      </c>
      <c r="F962" s="601" t="s">
        <v>794</v>
      </c>
    </row>
    <row r="963" spans="1:6">
      <c r="A963" s="599">
        <v>88859</v>
      </c>
      <c r="B963" s="599" t="s">
        <v>1738</v>
      </c>
      <c r="C963" s="599" t="s">
        <v>64</v>
      </c>
      <c r="D963" s="599" t="s">
        <v>793</v>
      </c>
      <c r="E963" s="602">
        <v>22.71</v>
      </c>
      <c r="F963" s="601" t="s">
        <v>794</v>
      </c>
    </row>
    <row r="964" spans="1:6">
      <c r="A964" s="599">
        <v>88860</v>
      </c>
      <c r="B964" s="599" t="s">
        <v>1739</v>
      </c>
      <c r="C964" s="599" t="s">
        <v>64</v>
      </c>
      <c r="D964" s="599" t="s">
        <v>793</v>
      </c>
      <c r="E964" s="602">
        <v>6</v>
      </c>
      <c r="F964" s="601" t="s">
        <v>794</v>
      </c>
    </row>
    <row r="965" spans="1:6">
      <c r="A965" s="599">
        <v>88900</v>
      </c>
      <c r="B965" s="599" t="s">
        <v>1740</v>
      </c>
      <c r="C965" s="599" t="s">
        <v>64</v>
      </c>
      <c r="D965" s="599" t="s">
        <v>793</v>
      </c>
      <c r="E965" s="602">
        <v>52.45</v>
      </c>
      <c r="F965" s="601" t="s">
        <v>794</v>
      </c>
    </row>
    <row r="966" spans="1:6">
      <c r="A966" s="599">
        <v>88902</v>
      </c>
      <c r="B966" s="599" t="s">
        <v>1741</v>
      </c>
      <c r="C966" s="599" t="s">
        <v>64</v>
      </c>
      <c r="D966" s="599" t="s">
        <v>793</v>
      </c>
      <c r="E966" s="602">
        <v>13.86</v>
      </c>
      <c r="F966" s="601" t="s">
        <v>794</v>
      </c>
    </row>
    <row r="967" spans="1:6">
      <c r="A967" s="599">
        <v>88903</v>
      </c>
      <c r="B967" s="599" t="s">
        <v>1742</v>
      </c>
      <c r="C967" s="599" t="s">
        <v>64</v>
      </c>
      <c r="D967" s="599" t="s">
        <v>793</v>
      </c>
      <c r="E967" s="602">
        <v>65.56</v>
      </c>
      <c r="F967" s="601" t="s">
        <v>794</v>
      </c>
    </row>
    <row r="968" spans="1:6">
      <c r="A968" s="599">
        <v>88904</v>
      </c>
      <c r="B968" s="599" t="s">
        <v>1743</v>
      </c>
      <c r="C968" s="599" t="s">
        <v>64</v>
      </c>
      <c r="D968" s="599" t="s">
        <v>1410</v>
      </c>
      <c r="E968" s="602">
        <v>93.78</v>
      </c>
      <c r="F968" s="601" t="s">
        <v>794</v>
      </c>
    </row>
    <row r="969" spans="1:6">
      <c r="A969" s="599">
        <v>89009</v>
      </c>
      <c r="B969" s="599" t="s">
        <v>1744</v>
      </c>
      <c r="C969" s="599" t="s">
        <v>64</v>
      </c>
      <c r="D969" s="599" t="s">
        <v>793</v>
      </c>
      <c r="E969" s="602">
        <v>43.54</v>
      </c>
      <c r="F969" s="601" t="s">
        <v>794</v>
      </c>
    </row>
    <row r="970" spans="1:6">
      <c r="A970" s="599">
        <v>89010</v>
      </c>
      <c r="B970" s="599" t="s">
        <v>1745</v>
      </c>
      <c r="C970" s="599" t="s">
        <v>64</v>
      </c>
      <c r="D970" s="599" t="s">
        <v>793</v>
      </c>
      <c r="E970" s="602">
        <v>19.18</v>
      </c>
      <c r="F970" s="601" t="s">
        <v>794</v>
      </c>
    </row>
    <row r="971" spans="1:6">
      <c r="A971" s="599">
        <v>89011</v>
      </c>
      <c r="B971" s="599" t="s">
        <v>1746</v>
      </c>
      <c r="C971" s="599" t="s">
        <v>64</v>
      </c>
      <c r="D971" s="599" t="s">
        <v>793</v>
      </c>
      <c r="E971" s="602">
        <v>24.64</v>
      </c>
      <c r="F971" s="601" t="s">
        <v>794</v>
      </c>
    </row>
    <row r="972" spans="1:6">
      <c r="A972" s="599">
        <v>89012</v>
      </c>
      <c r="B972" s="599" t="s">
        <v>1747</v>
      </c>
      <c r="C972" s="599" t="s">
        <v>64</v>
      </c>
      <c r="D972" s="599" t="s">
        <v>793</v>
      </c>
      <c r="E972" s="602">
        <v>6.51</v>
      </c>
      <c r="F972" s="601" t="s">
        <v>794</v>
      </c>
    </row>
    <row r="973" spans="1:6">
      <c r="A973" s="599">
        <v>89013</v>
      </c>
      <c r="B973" s="599" t="s">
        <v>1748</v>
      </c>
      <c r="C973" s="599" t="s">
        <v>64</v>
      </c>
      <c r="D973" s="599" t="s">
        <v>793</v>
      </c>
      <c r="E973" s="602">
        <v>142.61000000000001</v>
      </c>
      <c r="F973" s="601" t="s">
        <v>794</v>
      </c>
    </row>
    <row r="974" spans="1:6">
      <c r="A974" s="599">
        <v>89014</v>
      </c>
      <c r="B974" s="599" t="s">
        <v>1749</v>
      </c>
      <c r="C974" s="599" t="s">
        <v>64</v>
      </c>
      <c r="D974" s="599" t="s">
        <v>793</v>
      </c>
      <c r="E974" s="602">
        <v>62.82</v>
      </c>
      <c r="F974" s="601" t="s">
        <v>794</v>
      </c>
    </row>
    <row r="975" spans="1:6">
      <c r="A975" s="599">
        <v>89015</v>
      </c>
      <c r="B975" s="599" t="s">
        <v>1750</v>
      </c>
      <c r="C975" s="599" t="s">
        <v>64</v>
      </c>
      <c r="D975" s="599" t="s">
        <v>793</v>
      </c>
      <c r="E975" s="602">
        <v>3.71</v>
      </c>
      <c r="F975" s="601" t="s">
        <v>794</v>
      </c>
    </row>
    <row r="976" spans="1:6">
      <c r="A976" s="599">
        <v>89016</v>
      </c>
      <c r="B976" s="599" t="s">
        <v>1751</v>
      </c>
      <c r="C976" s="599" t="s">
        <v>64</v>
      </c>
      <c r="D976" s="599" t="s">
        <v>793</v>
      </c>
      <c r="E976" s="602">
        <v>0.98</v>
      </c>
      <c r="F976" s="601" t="s">
        <v>794</v>
      </c>
    </row>
    <row r="977" spans="1:6">
      <c r="A977" s="599">
        <v>89017</v>
      </c>
      <c r="B977" s="599" t="s">
        <v>1752</v>
      </c>
      <c r="C977" s="599" t="s">
        <v>64</v>
      </c>
      <c r="D977" s="599" t="s">
        <v>793</v>
      </c>
      <c r="E977" s="602">
        <v>43.27</v>
      </c>
      <c r="F977" s="601" t="s">
        <v>794</v>
      </c>
    </row>
    <row r="978" spans="1:6">
      <c r="A978" s="599">
        <v>89018</v>
      </c>
      <c r="B978" s="599" t="s">
        <v>1753</v>
      </c>
      <c r="C978" s="599" t="s">
        <v>64</v>
      </c>
      <c r="D978" s="599" t="s">
        <v>793</v>
      </c>
      <c r="E978" s="602">
        <v>19.059999999999999</v>
      </c>
      <c r="F978" s="601" t="s">
        <v>794</v>
      </c>
    </row>
    <row r="979" spans="1:6">
      <c r="A979" s="599">
        <v>89019</v>
      </c>
      <c r="B979" s="599" t="s">
        <v>1754</v>
      </c>
      <c r="C979" s="599" t="s">
        <v>64</v>
      </c>
      <c r="D979" s="599" t="s">
        <v>942</v>
      </c>
      <c r="E979" s="602">
        <v>0.35</v>
      </c>
      <c r="F979" s="601" t="s">
        <v>794</v>
      </c>
    </row>
    <row r="980" spans="1:6">
      <c r="A980" s="599">
        <v>89020</v>
      </c>
      <c r="B980" s="599" t="s">
        <v>1755</v>
      </c>
      <c r="C980" s="599" t="s">
        <v>64</v>
      </c>
      <c r="D980" s="599" t="s">
        <v>942</v>
      </c>
      <c r="E980" s="602">
        <v>0.08</v>
      </c>
      <c r="F980" s="601" t="s">
        <v>794</v>
      </c>
    </row>
    <row r="981" spans="1:6">
      <c r="A981" s="599">
        <v>89023</v>
      </c>
      <c r="B981" s="599" t="s">
        <v>1756</v>
      </c>
      <c r="C981" s="599" t="s">
        <v>64</v>
      </c>
      <c r="D981" s="599" t="s">
        <v>793</v>
      </c>
      <c r="E981" s="602">
        <v>3.82</v>
      </c>
      <c r="F981" s="601" t="s">
        <v>794</v>
      </c>
    </row>
    <row r="982" spans="1:6">
      <c r="A982" s="599">
        <v>89024</v>
      </c>
      <c r="B982" s="599" t="s">
        <v>1757</v>
      </c>
      <c r="C982" s="599" t="s">
        <v>64</v>
      </c>
      <c r="D982" s="599" t="s">
        <v>793</v>
      </c>
      <c r="E982" s="602">
        <v>1.32</v>
      </c>
      <c r="F982" s="601" t="s">
        <v>794</v>
      </c>
    </row>
    <row r="983" spans="1:6">
      <c r="A983" s="599">
        <v>89025</v>
      </c>
      <c r="B983" s="599" t="s">
        <v>1758</v>
      </c>
      <c r="C983" s="599" t="s">
        <v>64</v>
      </c>
      <c r="D983" s="599" t="s">
        <v>793</v>
      </c>
      <c r="E983" s="602">
        <v>4.78</v>
      </c>
      <c r="F983" s="601" t="s">
        <v>794</v>
      </c>
    </row>
    <row r="984" spans="1:6">
      <c r="A984" s="599">
        <v>89026</v>
      </c>
      <c r="B984" s="599" t="s">
        <v>1759</v>
      </c>
      <c r="C984" s="599" t="s">
        <v>64</v>
      </c>
      <c r="D984" s="599" t="s">
        <v>1410</v>
      </c>
      <c r="E984" s="602">
        <v>178.3</v>
      </c>
      <c r="F984" s="601" t="s">
        <v>794</v>
      </c>
    </row>
    <row r="985" spans="1:6">
      <c r="A985" s="599">
        <v>89029</v>
      </c>
      <c r="B985" s="599" t="s">
        <v>1760</v>
      </c>
      <c r="C985" s="599" t="s">
        <v>64</v>
      </c>
      <c r="D985" s="599" t="s">
        <v>793</v>
      </c>
      <c r="E985" s="602">
        <v>33.58</v>
      </c>
      <c r="F985" s="601" t="s">
        <v>794</v>
      </c>
    </row>
    <row r="986" spans="1:6">
      <c r="A986" s="599">
        <v>89030</v>
      </c>
      <c r="B986" s="599" t="s">
        <v>1761</v>
      </c>
      <c r="C986" s="599" t="s">
        <v>64</v>
      </c>
      <c r="D986" s="599" t="s">
        <v>793</v>
      </c>
      <c r="E986" s="602">
        <v>14.79</v>
      </c>
      <c r="F986" s="601" t="s">
        <v>794</v>
      </c>
    </row>
    <row r="987" spans="1:6">
      <c r="A987" s="599">
        <v>89033</v>
      </c>
      <c r="B987" s="599" t="s">
        <v>1762</v>
      </c>
      <c r="C987" s="599" t="s">
        <v>64</v>
      </c>
      <c r="D987" s="599" t="s">
        <v>793</v>
      </c>
      <c r="E987" s="602">
        <v>14.63</v>
      </c>
      <c r="F987" s="601" t="s">
        <v>794</v>
      </c>
    </row>
    <row r="988" spans="1:6">
      <c r="A988" s="599">
        <v>89034</v>
      </c>
      <c r="B988" s="599" t="s">
        <v>1763</v>
      </c>
      <c r="C988" s="599" t="s">
        <v>64</v>
      </c>
      <c r="D988" s="599" t="s">
        <v>793</v>
      </c>
      <c r="E988" s="602">
        <v>3.92</v>
      </c>
      <c r="F988" s="601" t="s">
        <v>794</v>
      </c>
    </row>
    <row r="989" spans="1:6">
      <c r="A989" s="599">
        <v>89128</v>
      </c>
      <c r="B989" s="599" t="s">
        <v>1764</v>
      </c>
      <c r="C989" s="599" t="s">
        <v>64</v>
      </c>
      <c r="D989" s="599" t="s">
        <v>793</v>
      </c>
      <c r="E989" s="600">
        <v>37.24</v>
      </c>
      <c r="F989" s="601" t="s">
        <v>794</v>
      </c>
    </row>
    <row r="990" spans="1:6">
      <c r="A990" s="599">
        <v>89129</v>
      </c>
      <c r="B990" s="599" t="s">
        <v>1765</v>
      </c>
      <c r="C990" s="599" t="s">
        <v>64</v>
      </c>
      <c r="D990" s="599" t="s">
        <v>793</v>
      </c>
      <c r="E990" s="602">
        <v>9.84</v>
      </c>
      <c r="F990" s="601" t="s">
        <v>794</v>
      </c>
    </row>
    <row r="991" spans="1:6">
      <c r="A991" s="599">
        <v>89130</v>
      </c>
      <c r="B991" s="599" t="s">
        <v>1766</v>
      </c>
      <c r="C991" s="599" t="s">
        <v>64</v>
      </c>
      <c r="D991" s="599" t="s">
        <v>793</v>
      </c>
      <c r="E991" s="602">
        <v>51.63</v>
      </c>
      <c r="F991" s="601" t="s">
        <v>794</v>
      </c>
    </row>
    <row r="992" spans="1:6">
      <c r="A992" s="599">
        <v>89131</v>
      </c>
      <c r="B992" s="599" t="s">
        <v>1767</v>
      </c>
      <c r="C992" s="599" t="s">
        <v>64</v>
      </c>
      <c r="D992" s="599" t="s">
        <v>793</v>
      </c>
      <c r="E992" s="602">
        <v>13.64</v>
      </c>
      <c r="F992" s="601" t="s">
        <v>794</v>
      </c>
    </row>
    <row r="993" spans="1:6">
      <c r="A993" s="599">
        <v>89210</v>
      </c>
      <c r="B993" s="599" t="s">
        <v>1768</v>
      </c>
      <c r="C993" s="599" t="s">
        <v>64</v>
      </c>
      <c r="D993" s="599" t="s">
        <v>793</v>
      </c>
      <c r="E993" s="602">
        <v>32.049999999999997</v>
      </c>
      <c r="F993" s="601" t="s">
        <v>794</v>
      </c>
    </row>
    <row r="994" spans="1:6">
      <c r="A994" s="599">
        <v>89211</v>
      </c>
      <c r="B994" s="599" t="s">
        <v>1769</v>
      </c>
      <c r="C994" s="599" t="s">
        <v>64</v>
      </c>
      <c r="D994" s="599" t="s">
        <v>793</v>
      </c>
      <c r="E994" s="602">
        <v>8.6</v>
      </c>
      <c r="F994" s="601" t="s">
        <v>794</v>
      </c>
    </row>
    <row r="995" spans="1:6">
      <c r="A995" s="599">
        <v>89212</v>
      </c>
      <c r="B995" s="599" t="s">
        <v>1770</v>
      </c>
      <c r="C995" s="599" t="s">
        <v>64</v>
      </c>
      <c r="D995" s="599" t="s">
        <v>793</v>
      </c>
      <c r="E995" s="602">
        <v>30</v>
      </c>
      <c r="F995" s="601" t="s">
        <v>794</v>
      </c>
    </row>
    <row r="996" spans="1:6">
      <c r="A996" s="599">
        <v>89213</v>
      </c>
      <c r="B996" s="599" t="s">
        <v>1771</v>
      </c>
      <c r="C996" s="599" t="s">
        <v>64</v>
      </c>
      <c r="D996" s="599" t="s">
        <v>793</v>
      </c>
      <c r="E996" s="602">
        <v>9.25</v>
      </c>
      <c r="F996" s="601" t="s">
        <v>794</v>
      </c>
    </row>
    <row r="997" spans="1:6">
      <c r="A997" s="599">
        <v>89214</v>
      </c>
      <c r="B997" s="599" t="s">
        <v>1772</v>
      </c>
      <c r="C997" s="599" t="s">
        <v>64</v>
      </c>
      <c r="D997" s="599" t="s">
        <v>793</v>
      </c>
      <c r="E997" s="602">
        <v>28.16</v>
      </c>
      <c r="F997" s="601" t="s">
        <v>794</v>
      </c>
    </row>
    <row r="998" spans="1:6">
      <c r="A998" s="599">
        <v>89215</v>
      </c>
      <c r="B998" s="599" t="s">
        <v>1773</v>
      </c>
      <c r="C998" s="599" t="s">
        <v>64</v>
      </c>
      <c r="D998" s="599" t="s">
        <v>1410</v>
      </c>
      <c r="E998" s="602">
        <v>96.84</v>
      </c>
      <c r="F998" s="601" t="s">
        <v>794</v>
      </c>
    </row>
    <row r="999" spans="1:6">
      <c r="A999" s="599">
        <v>89221</v>
      </c>
      <c r="B999" s="599" t="s">
        <v>1774</v>
      </c>
      <c r="C999" s="599" t="s">
        <v>64</v>
      </c>
      <c r="D999" s="599" t="s">
        <v>942</v>
      </c>
      <c r="E999" s="602">
        <v>1.43</v>
      </c>
      <c r="F999" s="601" t="s">
        <v>794</v>
      </c>
    </row>
    <row r="1000" spans="1:6">
      <c r="A1000" s="599">
        <v>89222</v>
      </c>
      <c r="B1000" s="599" t="s">
        <v>1775</v>
      </c>
      <c r="C1000" s="599" t="s">
        <v>64</v>
      </c>
      <c r="D1000" s="599" t="s">
        <v>942</v>
      </c>
      <c r="E1000" s="602">
        <v>0.33</v>
      </c>
      <c r="F1000" s="601" t="s">
        <v>794</v>
      </c>
    </row>
    <row r="1001" spans="1:6">
      <c r="A1001" s="599">
        <v>89223</v>
      </c>
      <c r="B1001" s="599" t="s">
        <v>1776</v>
      </c>
      <c r="C1001" s="599" t="s">
        <v>64</v>
      </c>
      <c r="D1001" s="599" t="s">
        <v>942</v>
      </c>
      <c r="E1001" s="602">
        <v>1.56</v>
      </c>
      <c r="F1001" s="601" t="s">
        <v>794</v>
      </c>
    </row>
    <row r="1002" spans="1:6">
      <c r="A1002" s="599">
        <v>89224</v>
      </c>
      <c r="B1002" s="599" t="s">
        <v>1777</v>
      </c>
      <c r="C1002" s="599" t="s">
        <v>64</v>
      </c>
      <c r="D1002" s="599" t="s">
        <v>942</v>
      </c>
      <c r="E1002" s="602">
        <v>2.65</v>
      </c>
      <c r="F1002" s="601" t="s">
        <v>794</v>
      </c>
    </row>
    <row r="1003" spans="1:6">
      <c r="A1003" s="599">
        <v>89228</v>
      </c>
      <c r="B1003" s="599" t="s">
        <v>1778</v>
      </c>
      <c r="C1003" s="599" t="s">
        <v>64</v>
      </c>
      <c r="D1003" s="599" t="s">
        <v>793</v>
      </c>
      <c r="E1003" s="600">
        <v>46.8</v>
      </c>
      <c r="F1003" s="601" t="s">
        <v>794</v>
      </c>
    </row>
    <row r="1004" spans="1:6">
      <c r="A1004" s="599">
        <v>89229</v>
      </c>
      <c r="B1004" s="599" t="s">
        <v>1779</v>
      </c>
      <c r="C1004" s="599" t="s">
        <v>64</v>
      </c>
      <c r="D1004" s="599" t="s">
        <v>793</v>
      </c>
      <c r="E1004" s="602">
        <v>16.489999999999998</v>
      </c>
      <c r="F1004" s="601" t="s">
        <v>794</v>
      </c>
    </row>
    <row r="1005" spans="1:6">
      <c r="A1005" s="599">
        <v>89230</v>
      </c>
      <c r="B1005" s="599" t="s">
        <v>1780</v>
      </c>
      <c r="C1005" s="599" t="s">
        <v>64</v>
      </c>
      <c r="D1005" s="599" t="s">
        <v>793</v>
      </c>
      <c r="E1005" s="602">
        <v>120.11</v>
      </c>
      <c r="F1005" s="601" t="s">
        <v>794</v>
      </c>
    </row>
    <row r="1006" spans="1:6">
      <c r="A1006" s="599">
        <v>89231</v>
      </c>
      <c r="B1006" s="599" t="s">
        <v>1781</v>
      </c>
      <c r="C1006" s="599" t="s">
        <v>64</v>
      </c>
      <c r="D1006" s="599" t="s">
        <v>793</v>
      </c>
      <c r="E1006" s="602">
        <v>36.78</v>
      </c>
      <c r="F1006" s="601" t="s">
        <v>794</v>
      </c>
    </row>
    <row r="1007" spans="1:6">
      <c r="A1007" s="599">
        <v>89232</v>
      </c>
      <c r="B1007" s="599" t="s">
        <v>1782</v>
      </c>
      <c r="C1007" s="599" t="s">
        <v>64</v>
      </c>
      <c r="D1007" s="599" t="s">
        <v>793</v>
      </c>
      <c r="E1007" s="602">
        <v>214.25</v>
      </c>
      <c r="F1007" s="601" t="s">
        <v>794</v>
      </c>
    </row>
    <row r="1008" spans="1:6">
      <c r="A1008" s="599">
        <v>89233</v>
      </c>
      <c r="B1008" s="599" t="s">
        <v>1783</v>
      </c>
      <c r="C1008" s="599" t="s">
        <v>64</v>
      </c>
      <c r="D1008" s="599" t="s">
        <v>1410</v>
      </c>
      <c r="E1008" s="602">
        <v>174.28</v>
      </c>
      <c r="F1008" s="601" t="s">
        <v>794</v>
      </c>
    </row>
    <row r="1009" spans="1:6">
      <c r="A1009" s="599">
        <v>89236</v>
      </c>
      <c r="B1009" s="599" t="s">
        <v>1784</v>
      </c>
      <c r="C1009" s="599" t="s">
        <v>64</v>
      </c>
      <c r="D1009" s="599" t="s">
        <v>793</v>
      </c>
      <c r="E1009" s="602">
        <v>280.58</v>
      </c>
      <c r="F1009" s="601" t="s">
        <v>794</v>
      </c>
    </row>
    <row r="1010" spans="1:6">
      <c r="A1010" s="599">
        <v>89237</v>
      </c>
      <c r="B1010" s="599" t="s">
        <v>1785</v>
      </c>
      <c r="C1010" s="599" t="s">
        <v>64</v>
      </c>
      <c r="D1010" s="599" t="s">
        <v>793</v>
      </c>
      <c r="E1010" s="602">
        <v>85.91</v>
      </c>
      <c r="F1010" s="601" t="s">
        <v>794</v>
      </c>
    </row>
    <row r="1011" spans="1:6">
      <c r="A1011" s="599">
        <v>89238</v>
      </c>
      <c r="B1011" s="599" t="s">
        <v>1786</v>
      </c>
      <c r="C1011" s="599" t="s">
        <v>64</v>
      </c>
      <c r="D1011" s="599" t="s">
        <v>793</v>
      </c>
      <c r="E1011" s="602">
        <v>500.48</v>
      </c>
      <c r="F1011" s="601" t="s">
        <v>794</v>
      </c>
    </row>
    <row r="1012" spans="1:6">
      <c r="A1012" s="599">
        <v>89239</v>
      </c>
      <c r="B1012" s="599" t="s">
        <v>1787</v>
      </c>
      <c r="C1012" s="599" t="s">
        <v>64</v>
      </c>
      <c r="D1012" s="599" t="s">
        <v>1410</v>
      </c>
      <c r="E1012" s="602">
        <v>460.88</v>
      </c>
      <c r="F1012" s="601" t="s">
        <v>794</v>
      </c>
    </row>
    <row r="1013" spans="1:6">
      <c r="A1013" s="599">
        <v>89240</v>
      </c>
      <c r="B1013" s="599" t="s">
        <v>1788</v>
      </c>
      <c r="C1013" s="599" t="s">
        <v>64</v>
      </c>
      <c r="D1013" s="599" t="s">
        <v>793</v>
      </c>
      <c r="E1013" s="602">
        <v>86.11</v>
      </c>
      <c r="F1013" s="601" t="s">
        <v>794</v>
      </c>
    </row>
    <row r="1014" spans="1:6">
      <c r="A1014" s="599">
        <v>89241</v>
      </c>
      <c r="B1014" s="599" t="s">
        <v>1789</v>
      </c>
      <c r="C1014" s="599" t="s">
        <v>64</v>
      </c>
      <c r="D1014" s="599" t="s">
        <v>793</v>
      </c>
      <c r="E1014" s="602">
        <v>30.35</v>
      </c>
      <c r="F1014" s="601" t="s">
        <v>794</v>
      </c>
    </row>
    <row r="1015" spans="1:6">
      <c r="A1015" s="599">
        <v>89246</v>
      </c>
      <c r="B1015" s="599" t="s">
        <v>1790</v>
      </c>
      <c r="C1015" s="599" t="s">
        <v>64</v>
      </c>
      <c r="D1015" s="599" t="s">
        <v>793</v>
      </c>
      <c r="E1015" s="602">
        <v>243.81</v>
      </c>
      <c r="F1015" s="601" t="s">
        <v>794</v>
      </c>
    </row>
    <row r="1016" spans="1:6">
      <c r="A1016" s="599">
        <v>89247</v>
      </c>
      <c r="B1016" s="599" t="s">
        <v>1791</v>
      </c>
      <c r="C1016" s="599" t="s">
        <v>64</v>
      </c>
      <c r="D1016" s="599" t="s">
        <v>793</v>
      </c>
      <c r="E1016" s="602">
        <v>74.650000000000006</v>
      </c>
      <c r="F1016" s="601" t="s">
        <v>794</v>
      </c>
    </row>
    <row r="1017" spans="1:6">
      <c r="A1017" s="599">
        <v>89248</v>
      </c>
      <c r="B1017" s="599" t="s">
        <v>1792</v>
      </c>
      <c r="C1017" s="599" t="s">
        <v>64</v>
      </c>
      <c r="D1017" s="599" t="s">
        <v>793</v>
      </c>
      <c r="E1017" s="602">
        <v>434.89</v>
      </c>
      <c r="F1017" s="601" t="s">
        <v>794</v>
      </c>
    </row>
    <row r="1018" spans="1:6">
      <c r="A1018" s="599">
        <v>89249</v>
      </c>
      <c r="B1018" s="599" t="s">
        <v>1793</v>
      </c>
      <c r="C1018" s="599" t="s">
        <v>64</v>
      </c>
      <c r="D1018" s="599" t="s">
        <v>1410</v>
      </c>
      <c r="E1018" s="602">
        <v>392.87</v>
      </c>
      <c r="F1018" s="601" t="s">
        <v>794</v>
      </c>
    </row>
    <row r="1019" spans="1:6">
      <c r="A1019" s="599">
        <v>89253</v>
      </c>
      <c r="B1019" s="599" t="s">
        <v>1794</v>
      </c>
      <c r="C1019" s="599" t="s">
        <v>64</v>
      </c>
      <c r="D1019" s="599" t="s">
        <v>793</v>
      </c>
      <c r="E1019" s="602">
        <v>70.56</v>
      </c>
      <c r="F1019" s="601" t="s">
        <v>794</v>
      </c>
    </row>
    <row r="1020" spans="1:6">
      <c r="A1020" s="599">
        <v>89254</v>
      </c>
      <c r="B1020" s="599" t="s">
        <v>1795</v>
      </c>
      <c r="C1020" s="599" t="s">
        <v>64</v>
      </c>
      <c r="D1020" s="599" t="s">
        <v>793</v>
      </c>
      <c r="E1020" s="602">
        <v>24.87</v>
      </c>
      <c r="F1020" s="601" t="s">
        <v>794</v>
      </c>
    </row>
    <row r="1021" spans="1:6">
      <c r="A1021" s="599">
        <v>89255</v>
      </c>
      <c r="B1021" s="599" t="s">
        <v>1796</v>
      </c>
      <c r="C1021" s="599" t="s">
        <v>64</v>
      </c>
      <c r="D1021" s="599" t="s">
        <v>793</v>
      </c>
      <c r="E1021" s="602">
        <v>113.43</v>
      </c>
      <c r="F1021" s="601" t="s">
        <v>794</v>
      </c>
    </row>
    <row r="1022" spans="1:6">
      <c r="A1022" s="599">
        <v>89256</v>
      </c>
      <c r="B1022" s="599" t="s">
        <v>1797</v>
      </c>
      <c r="C1022" s="599" t="s">
        <v>64</v>
      </c>
      <c r="D1022" s="599" t="s">
        <v>1410</v>
      </c>
      <c r="E1022" s="602">
        <v>88.42</v>
      </c>
      <c r="F1022" s="601" t="s">
        <v>794</v>
      </c>
    </row>
    <row r="1023" spans="1:6">
      <c r="A1023" s="599">
        <v>89259</v>
      </c>
      <c r="B1023" s="599" t="s">
        <v>1798</v>
      </c>
      <c r="C1023" s="599" t="s">
        <v>64</v>
      </c>
      <c r="D1023" s="599" t="s">
        <v>793</v>
      </c>
      <c r="E1023" s="600">
        <v>27.32</v>
      </c>
      <c r="F1023" s="601" t="s">
        <v>794</v>
      </c>
    </row>
    <row r="1024" spans="1:6">
      <c r="A1024" s="599">
        <v>89260</v>
      </c>
      <c r="B1024" s="599" t="s">
        <v>1799</v>
      </c>
      <c r="C1024" s="599" t="s">
        <v>64</v>
      </c>
      <c r="D1024" s="599" t="s">
        <v>793</v>
      </c>
      <c r="E1024" s="600">
        <v>10.029999999999999</v>
      </c>
      <c r="F1024" s="601" t="s">
        <v>794</v>
      </c>
    </row>
    <row r="1025" spans="1:6">
      <c r="A1025" s="599">
        <v>89262</v>
      </c>
      <c r="B1025" s="599" t="s">
        <v>1800</v>
      </c>
      <c r="C1025" s="599" t="s">
        <v>64</v>
      </c>
      <c r="D1025" s="599" t="s">
        <v>793</v>
      </c>
      <c r="E1025" s="600">
        <v>46.24</v>
      </c>
      <c r="F1025" s="601" t="s">
        <v>794</v>
      </c>
    </row>
    <row r="1026" spans="1:6">
      <c r="A1026" s="599">
        <v>89264</v>
      </c>
      <c r="B1026" s="599" t="s">
        <v>1801</v>
      </c>
      <c r="C1026" s="599" t="s">
        <v>64</v>
      </c>
      <c r="D1026" s="599" t="s">
        <v>793</v>
      </c>
      <c r="E1026" s="600">
        <v>21.1</v>
      </c>
      <c r="F1026" s="601" t="s">
        <v>794</v>
      </c>
    </row>
    <row r="1027" spans="1:6">
      <c r="A1027" s="599">
        <v>89265</v>
      </c>
      <c r="B1027" s="599" t="s">
        <v>1802</v>
      </c>
      <c r="C1027" s="599" t="s">
        <v>64</v>
      </c>
      <c r="D1027" s="599" t="s">
        <v>793</v>
      </c>
      <c r="E1027" s="600">
        <v>8.41</v>
      </c>
      <c r="F1027" s="601" t="s">
        <v>794</v>
      </c>
    </row>
    <row r="1028" spans="1:6">
      <c r="A1028" s="599">
        <v>89266</v>
      </c>
      <c r="B1028" s="599" t="s">
        <v>1803</v>
      </c>
      <c r="C1028" s="599" t="s">
        <v>64</v>
      </c>
      <c r="D1028" s="599" t="s">
        <v>793</v>
      </c>
      <c r="E1028" s="600">
        <v>3.39</v>
      </c>
      <c r="F1028" s="601" t="s">
        <v>794</v>
      </c>
    </row>
    <row r="1029" spans="1:6">
      <c r="A1029" s="599">
        <v>89267</v>
      </c>
      <c r="B1029" s="599" t="s">
        <v>1804</v>
      </c>
      <c r="C1029" s="599" t="s">
        <v>64</v>
      </c>
      <c r="D1029" s="599" t="s">
        <v>793</v>
      </c>
      <c r="E1029" s="600">
        <v>52.21</v>
      </c>
      <c r="F1029" s="601" t="s">
        <v>794</v>
      </c>
    </row>
    <row r="1030" spans="1:6">
      <c r="A1030" s="599">
        <v>89268</v>
      </c>
      <c r="B1030" s="599" t="s">
        <v>1805</v>
      </c>
      <c r="C1030" s="599" t="s">
        <v>64</v>
      </c>
      <c r="D1030" s="599" t="s">
        <v>793</v>
      </c>
      <c r="E1030" s="600">
        <v>18.399999999999999</v>
      </c>
      <c r="F1030" s="601" t="s">
        <v>794</v>
      </c>
    </row>
    <row r="1031" spans="1:6">
      <c r="A1031" s="599">
        <v>89269</v>
      </c>
      <c r="B1031" s="599" t="s">
        <v>1806</v>
      </c>
      <c r="C1031" s="599" t="s">
        <v>64</v>
      </c>
      <c r="D1031" s="599" t="s">
        <v>793</v>
      </c>
      <c r="E1031" s="600">
        <v>7.44</v>
      </c>
      <c r="F1031" s="601" t="s">
        <v>794</v>
      </c>
    </row>
    <row r="1032" spans="1:6">
      <c r="A1032" s="599">
        <v>89270</v>
      </c>
      <c r="B1032" s="599" t="s">
        <v>1807</v>
      </c>
      <c r="C1032" s="599" t="s">
        <v>64</v>
      </c>
      <c r="D1032" s="599" t="s">
        <v>793</v>
      </c>
      <c r="E1032" s="600">
        <v>83.94</v>
      </c>
      <c r="F1032" s="601" t="s">
        <v>794</v>
      </c>
    </row>
    <row r="1033" spans="1:6">
      <c r="A1033" s="599">
        <v>89271</v>
      </c>
      <c r="B1033" s="599" t="s">
        <v>1808</v>
      </c>
      <c r="C1033" s="599" t="s">
        <v>64</v>
      </c>
      <c r="D1033" s="599" t="s">
        <v>1410</v>
      </c>
      <c r="E1033" s="600">
        <v>30.26</v>
      </c>
      <c r="F1033" s="601" t="s">
        <v>794</v>
      </c>
    </row>
    <row r="1034" spans="1:6">
      <c r="A1034" s="599">
        <v>89274</v>
      </c>
      <c r="B1034" s="599" t="s">
        <v>1809</v>
      </c>
      <c r="C1034" s="599" t="s">
        <v>64</v>
      </c>
      <c r="D1034" s="599" t="s">
        <v>942</v>
      </c>
      <c r="E1034" s="600">
        <v>1.73</v>
      </c>
      <c r="F1034" s="601" t="s">
        <v>794</v>
      </c>
    </row>
    <row r="1035" spans="1:6">
      <c r="A1035" s="599">
        <v>89275</v>
      </c>
      <c r="B1035" s="599" t="s">
        <v>1810</v>
      </c>
      <c r="C1035" s="599" t="s">
        <v>64</v>
      </c>
      <c r="D1035" s="599" t="s">
        <v>942</v>
      </c>
      <c r="E1035" s="600">
        <v>0.4</v>
      </c>
      <c r="F1035" s="601" t="s">
        <v>794</v>
      </c>
    </row>
    <row r="1036" spans="1:6">
      <c r="A1036" s="599">
        <v>89276</v>
      </c>
      <c r="B1036" s="599" t="s">
        <v>1811</v>
      </c>
      <c r="C1036" s="599" t="s">
        <v>64</v>
      </c>
      <c r="D1036" s="599" t="s">
        <v>942</v>
      </c>
      <c r="E1036" s="600">
        <v>2.17</v>
      </c>
      <c r="F1036" s="601" t="s">
        <v>794</v>
      </c>
    </row>
    <row r="1037" spans="1:6">
      <c r="A1037" s="599">
        <v>89277</v>
      </c>
      <c r="B1037" s="599" t="s">
        <v>1812</v>
      </c>
      <c r="C1037" s="599" t="s">
        <v>64</v>
      </c>
      <c r="D1037" s="599" t="s">
        <v>1410</v>
      </c>
      <c r="E1037" s="600">
        <v>8.73</v>
      </c>
      <c r="F1037" s="601" t="s">
        <v>794</v>
      </c>
    </row>
    <row r="1038" spans="1:6">
      <c r="A1038" s="599">
        <v>89280</v>
      </c>
      <c r="B1038" s="599" t="s">
        <v>1813</v>
      </c>
      <c r="C1038" s="599" t="s">
        <v>64</v>
      </c>
      <c r="D1038" s="599" t="s">
        <v>793</v>
      </c>
      <c r="E1038" s="600">
        <v>39.36</v>
      </c>
      <c r="F1038" s="601" t="s">
        <v>794</v>
      </c>
    </row>
    <row r="1039" spans="1:6">
      <c r="A1039" s="599">
        <v>89281</v>
      </c>
      <c r="B1039" s="599" t="s">
        <v>1814</v>
      </c>
      <c r="C1039" s="599" t="s">
        <v>64</v>
      </c>
      <c r="D1039" s="599" t="s">
        <v>793</v>
      </c>
      <c r="E1039" s="600">
        <v>10.56</v>
      </c>
      <c r="F1039" s="601" t="s">
        <v>794</v>
      </c>
    </row>
    <row r="1040" spans="1:6">
      <c r="A1040" s="599">
        <v>89870</v>
      </c>
      <c r="B1040" s="599" t="s">
        <v>1815</v>
      </c>
      <c r="C1040" s="599" t="s">
        <v>64</v>
      </c>
      <c r="D1040" s="599" t="s">
        <v>793</v>
      </c>
      <c r="E1040" s="600">
        <v>40.21</v>
      </c>
      <c r="F1040" s="601" t="s">
        <v>794</v>
      </c>
    </row>
    <row r="1041" spans="1:6">
      <c r="A1041" s="599">
        <v>89871</v>
      </c>
      <c r="B1041" s="599" t="s">
        <v>1816</v>
      </c>
      <c r="C1041" s="599" t="s">
        <v>64</v>
      </c>
      <c r="D1041" s="599" t="s">
        <v>793</v>
      </c>
      <c r="E1041" s="600">
        <v>14.15</v>
      </c>
      <c r="F1041" s="601" t="s">
        <v>794</v>
      </c>
    </row>
    <row r="1042" spans="1:6">
      <c r="A1042" s="599">
        <v>89872</v>
      </c>
      <c r="B1042" s="599" t="s">
        <v>1817</v>
      </c>
      <c r="C1042" s="599" t="s">
        <v>64</v>
      </c>
      <c r="D1042" s="599" t="s">
        <v>793</v>
      </c>
      <c r="E1042" s="600">
        <v>5.72</v>
      </c>
      <c r="F1042" s="601" t="s">
        <v>794</v>
      </c>
    </row>
    <row r="1043" spans="1:6">
      <c r="A1043" s="599">
        <v>89873</v>
      </c>
      <c r="B1043" s="599" t="s">
        <v>1818</v>
      </c>
      <c r="C1043" s="599" t="s">
        <v>64</v>
      </c>
      <c r="D1043" s="599" t="s">
        <v>793</v>
      </c>
      <c r="E1043" s="600">
        <v>68.819999999999993</v>
      </c>
      <c r="F1043" s="601" t="s">
        <v>794</v>
      </c>
    </row>
    <row r="1044" spans="1:6">
      <c r="A1044" s="599">
        <v>89874</v>
      </c>
      <c r="B1044" s="599" t="s">
        <v>1819</v>
      </c>
      <c r="C1044" s="599" t="s">
        <v>64</v>
      </c>
      <c r="D1044" s="599" t="s">
        <v>1410</v>
      </c>
      <c r="E1044" s="600">
        <v>183.89</v>
      </c>
      <c r="F1044" s="601" t="s">
        <v>794</v>
      </c>
    </row>
    <row r="1045" spans="1:6">
      <c r="A1045" s="599">
        <v>89878</v>
      </c>
      <c r="B1045" s="599" t="s">
        <v>1820</v>
      </c>
      <c r="C1045" s="599" t="s">
        <v>64</v>
      </c>
      <c r="D1045" s="599" t="s">
        <v>793</v>
      </c>
      <c r="E1045" s="600">
        <v>43.03</v>
      </c>
      <c r="F1045" s="601" t="s">
        <v>794</v>
      </c>
    </row>
    <row r="1046" spans="1:6">
      <c r="A1046" s="599">
        <v>89879</v>
      </c>
      <c r="B1046" s="599" t="s">
        <v>1821</v>
      </c>
      <c r="C1046" s="599" t="s">
        <v>64</v>
      </c>
      <c r="D1046" s="599" t="s">
        <v>793</v>
      </c>
      <c r="E1046" s="600">
        <v>14.89</v>
      </c>
      <c r="F1046" s="601" t="s">
        <v>794</v>
      </c>
    </row>
    <row r="1047" spans="1:6">
      <c r="A1047" s="599">
        <v>89880</v>
      </c>
      <c r="B1047" s="599" t="s">
        <v>1822</v>
      </c>
      <c r="C1047" s="599" t="s">
        <v>64</v>
      </c>
      <c r="D1047" s="599" t="s">
        <v>793</v>
      </c>
      <c r="E1047" s="600">
        <v>6.01</v>
      </c>
      <c r="F1047" s="601" t="s">
        <v>794</v>
      </c>
    </row>
    <row r="1048" spans="1:6">
      <c r="A1048" s="599">
        <v>89881</v>
      </c>
      <c r="B1048" s="599" t="s">
        <v>1823</v>
      </c>
      <c r="C1048" s="599" t="s">
        <v>64</v>
      </c>
      <c r="D1048" s="599" t="s">
        <v>793</v>
      </c>
      <c r="E1048" s="600">
        <v>72.930000000000007</v>
      </c>
      <c r="F1048" s="601" t="s">
        <v>794</v>
      </c>
    </row>
    <row r="1049" spans="1:6">
      <c r="A1049" s="599">
        <v>89882</v>
      </c>
      <c r="B1049" s="599" t="s">
        <v>1824</v>
      </c>
      <c r="C1049" s="599" t="s">
        <v>64</v>
      </c>
      <c r="D1049" s="599" t="s">
        <v>1410</v>
      </c>
      <c r="E1049" s="600">
        <v>212.16</v>
      </c>
      <c r="F1049" s="601" t="s">
        <v>794</v>
      </c>
    </row>
    <row r="1050" spans="1:6">
      <c r="A1050" s="599">
        <v>90582</v>
      </c>
      <c r="B1050" s="599" t="s">
        <v>1825</v>
      </c>
      <c r="C1050" s="599" t="s">
        <v>64</v>
      </c>
      <c r="D1050" s="599" t="s">
        <v>793</v>
      </c>
      <c r="E1050" s="600">
        <v>0.43</v>
      </c>
      <c r="F1050" s="601" t="s">
        <v>794</v>
      </c>
    </row>
    <row r="1051" spans="1:6">
      <c r="A1051" s="599">
        <v>90583</v>
      </c>
      <c r="B1051" s="599" t="s">
        <v>1826</v>
      </c>
      <c r="C1051" s="599" t="s">
        <v>64</v>
      </c>
      <c r="D1051" s="599" t="s">
        <v>793</v>
      </c>
      <c r="E1051" s="600">
        <v>0.1</v>
      </c>
      <c r="F1051" s="601" t="s">
        <v>794</v>
      </c>
    </row>
    <row r="1052" spans="1:6">
      <c r="A1052" s="599">
        <v>90584</v>
      </c>
      <c r="B1052" s="599" t="s">
        <v>1827</v>
      </c>
      <c r="C1052" s="599" t="s">
        <v>64</v>
      </c>
      <c r="D1052" s="599" t="s">
        <v>793</v>
      </c>
      <c r="E1052" s="600">
        <v>0.33</v>
      </c>
      <c r="F1052" s="601" t="s">
        <v>794</v>
      </c>
    </row>
    <row r="1053" spans="1:6">
      <c r="A1053" s="599">
        <v>90585</v>
      </c>
      <c r="B1053" s="599" t="s">
        <v>1828</v>
      </c>
      <c r="C1053" s="599" t="s">
        <v>64</v>
      </c>
      <c r="D1053" s="599" t="s">
        <v>942</v>
      </c>
      <c r="E1053" s="600">
        <v>0.55000000000000004</v>
      </c>
      <c r="F1053" s="601" t="s">
        <v>794</v>
      </c>
    </row>
    <row r="1054" spans="1:6">
      <c r="A1054" s="599">
        <v>90621</v>
      </c>
      <c r="B1054" s="599" t="s">
        <v>1829</v>
      </c>
      <c r="C1054" s="599" t="s">
        <v>64</v>
      </c>
      <c r="D1054" s="599" t="s">
        <v>942</v>
      </c>
      <c r="E1054" s="600">
        <v>2.61</v>
      </c>
      <c r="F1054" s="601" t="s">
        <v>794</v>
      </c>
    </row>
    <row r="1055" spans="1:6">
      <c r="A1055" s="599">
        <v>90622</v>
      </c>
      <c r="B1055" s="599" t="s">
        <v>1830</v>
      </c>
      <c r="C1055" s="599" t="s">
        <v>64</v>
      </c>
      <c r="D1055" s="599" t="s">
        <v>942</v>
      </c>
      <c r="E1055" s="600">
        <v>0.6</v>
      </c>
      <c r="F1055" s="601" t="s">
        <v>794</v>
      </c>
    </row>
    <row r="1056" spans="1:6">
      <c r="A1056" s="599">
        <v>90623</v>
      </c>
      <c r="B1056" s="599" t="s">
        <v>1831</v>
      </c>
      <c r="C1056" s="599" t="s">
        <v>64</v>
      </c>
      <c r="D1056" s="599" t="s">
        <v>942</v>
      </c>
      <c r="E1056" s="600">
        <v>3.26</v>
      </c>
      <c r="F1056" s="601" t="s">
        <v>794</v>
      </c>
    </row>
    <row r="1057" spans="1:6">
      <c r="A1057" s="599">
        <v>90624</v>
      </c>
      <c r="B1057" s="599" t="s">
        <v>1832</v>
      </c>
      <c r="C1057" s="599" t="s">
        <v>64</v>
      </c>
      <c r="D1057" s="599" t="s">
        <v>942</v>
      </c>
      <c r="E1057" s="600">
        <v>3.31</v>
      </c>
      <c r="F1057" s="601" t="s">
        <v>794</v>
      </c>
    </row>
    <row r="1058" spans="1:6">
      <c r="A1058" s="599">
        <v>90627</v>
      </c>
      <c r="B1058" s="599" t="s">
        <v>1833</v>
      </c>
      <c r="C1058" s="599" t="s">
        <v>64</v>
      </c>
      <c r="D1058" s="599" t="s">
        <v>793</v>
      </c>
      <c r="E1058" s="600">
        <v>52.86</v>
      </c>
      <c r="F1058" s="601" t="s">
        <v>794</v>
      </c>
    </row>
    <row r="1059" spans="1:6">
      <c r="A1059" s="599">
        <v>90628</v>
      </c>
      <c r="B1059" s="599" t="s">
        <v>1834</v>
      </c>
      <c r="C1059" s="599" t="s">
        <v>64</v>
      </c>
      <c r="D1059" s="599" t="s">
        <v>793</v>
      </c>
      <c r="E1059" s="600">
        <v>14.18</v>
      </c>
      <c r="F1059" s="601" t="s">
        <v>794</v>
      </c>
    </row>
    <row r="1060" spans="1:6">
      <c r="A1060" s="599">
        <v>90629</v>
      </c>
      <c r="B1060" s="599" t="s">
        <v>1835</v>
      </c>
      <c r="C1060" s="599" t="s">
        <v>64</v>
      </c>
      <c r="D1060" s="599" t="s">
        <v>793</v>
      </c>
      <c r="E1060" s="600">
        <v>66.150000000000006</v>
      </c>
      <c r="F1060" s="601" t="s">
        <v>794</v>
      </c>
    </row>
    <row r="1061" spans="1:6">
      <c r="A1061" s="599">
        <v>90630</v>
      </c>
      <c r="B1061" s="599" t="s">
        <v>1836</v>
      </c>
      <c r="C1061" s="599" t="s">
        <v>64</v>
      </c>
      <c r="D1061" s="599" t="s">
        <v>942</v>
      </c>
      <c r="E1061" s="600">
        <v>1.57</v>
      </c>
      <c r="F1061" s="601" t="s">
        <v>794</v>
      </c>
    </row>
    <row r="1062" spans="1:6">
      <c r="A1062" s="599">
        <v>90633</v>
      </c>
      <c r="B1062" s="599" t="s">
        <v>1837</v>
      </c>
      <c r="C1062" s="599" t="s">
        <v>64</v>
      </c>
      <c r="D1062" s="599" t="s">
        <v>942</v>
      </c>
      <c r="E1062" s="600">
        <v>4.41</v>
      </c>
      <c r="F1062" s="601" t="s">
        <v>794</v>
      </c>
    </row>
    <row r="1063" spans="1:6">
      <c r="A1063" s="599">
        <v>90634</v>
      </c>
      <c r="B1063" s="599" t="s">
        <v>1838</v>
      </c>
      <c r="C1063" s="599" t="s">
        <v>64</v>
      </c>
      <c r="D1063" s="599" t="s">
        <v>942</v>
      </c>
      <c r="E1063" s="600">
        <v>1.02</v>
      </c>
      <c r="F1063" s="601" t="s">
        <v>794</v>
      </c>
    </row>
    <row r="1064" spans="1:6">
      <c r="A1064" s="599">
        <v>90635</v>
      </c>
      <c r="B1064" s="599" t="s">
        <v>1839</v>
      </c>
      <c r="C1064" s="599" t="s">
        <v>64</v>
      </c>
      <c r="D1064" s="599" t="s">
        <v>942</v>
      </c>
      <c r="E1064" s="600">
        <v>4.82</v>
      </c>
      <c r="F1064" s="601" t="s">
        <v>794</v>
      </c>
    </row>
    <row r="1065" spans="1:6">
      <c r="A1065" s="599">
        <v>90636</v>
      </c>
      <c r="B1065" s="599" t="s">
        <v>1840</v>
      </c>
      <c r="C1065" s="599" t="s">
        <v>64</v>
      </c>
      <c r="D1065" s="599" t="s">
        <v>942</v>
      </c>
      <c r="E1065" s="600">
        <v>6.63</v>
      </c>
      <c r="F1065" s="601" t="s">
        <v>794</v>
      </c>
    </row>
    <row r="1066" spans="1:6">
      <c r="A1066" s="599">
        <v>90639</v>
      </c>
      <c r="B1066" s="599" t="s">
        <v>1841</v>
      </c>
      <c r="C1066" s="599" t="s">
        <v>64</v>
      </c>
      <c r="D1066" s="599" t="s">
        <v>942</v>
      </c>
      <c r="E1066" s="600">
        <v>6.58</v>
      </c>
      <c r="F1066" s="601" t="s">
        <v>794</v>
      </c>
    </row>
    <row r="1067" spans="1:6">
      <c r="A1067" s="599">
        <v>90640</v>
      </c>
      <c r="B1067" s="599" t="s">
        <v>1842</v>
      </c>
      <c r="C1067" s="599" t="s">
        <v>64</v>
      </c>
      <c r="D1067" s="599" t="s">
        <v>942</v>
      </c>
      <c r="E1067" s="600">
        <v>1.52</v>
      </c>
      <c r="F1067" s="601" t="s">
        <v>794</v>
      </c>
    </row>
    <row r="1068" spans="1:6">
      <c r="A1068" s="599">
        <v>90641</v>
      </c>
      <c r="B1068" s="599" t="s">
        <v>1843</v>
      </c>
      <c r="C1068" s="599" t="s">
        <v>64</v>
      </c>
      <c r="D1068" s="599" t="s">
        <v>942</v>
      </c>
      <c r="E1068" s="600">
        <v>7.2</v>
      </c>
      <c r="F1068" s="601" t="s">
        <v>794</v>
      </c>
    </row>
    <row r="1069" spans="1:6">
      <c r="A1069" s="599">
        <v>90642</v>
      </c>
      <c r="B1069" s="599" t="s">
        <v>1844</v>
      </c>
      <c r="C1069" s="599" t="s">
        <v>64</v>
      </c>
      <c r="D1069" s="599" t="s">
        <v>1410</v>
      </c>
      <c r="E1069" s="600">
        <v>13.1</v>
      </c>
      <c r="F1069" s="601" t="s">
        <v>794</v>
      </c>
    </row>
    <row r="1070" spans="1:6">
      <c r="A1070" s="599">
        <v>90646</v>
      </c>
      <c r="B1070" s="599" t="s">
        <v>1845</v>
      </c>
      <c r="C1070" s="599" t="s">
        <v>64</v>
      </c>
      <c r="D1070" s="599" t="s">
        <v>942</v>
      </c>
      <c r="E1070" s="600">
        <v>0.79</v>
      </c>
      <c r="F1070" s="601" t="s">
        <v>794</v>
      </c>
    </row>
    <row r="1071" spans="1:6">
      <c r="A1071" s="599">
        <v>90647</v>
      </c>
      <c r="B1071" s="599" t="s">
        <v>1846</v>
      </c>
      <c r="C1071" s="599" t="s">
        <v>64</v>
      </c>
      <c r="D1071" s="599" t="s">
        <v>942</v>
      </c>
      <c r="E1071" s="600">
        <v>0.18</v>
      </c>
      <c r="F1071" s="601" t="s">
        <v>794</v>
      </c>
    </row>
    <row r="1072" spans="1:6">
      <c r="A1072" s="599">
        <v>90648</v>
      </c>
      <c r="B1072" s="599" t="s">
        <v>1847</v>
      </c>
      <c r="C1072" s="599" t="s">
        <v>64</v>
      </c>
      <c r="D1072" s="599" t="s">
        <v>942</v>
      </c>
      <c r="E1072" s="600">
        <v>0.86</v>
      </c>
      <c r="F1072" s="601" t="s">
        <v>794</v>
      </c>
    </row>
    <row r="1073" spans="1:6">
      <c r="A1073" s="599">
        <v>90649</v>
      </c>
      <c r="B1073" s="599" t="s">
        <v>1848</v>
      </c>
      <c r="C1073" s="599" t="s">
        <v>64</v>
      </c>
      <c r="D1073" s="599" t="s">
        <v>1410</v>
      </c>
      <c r="E1073" s="600">
        <v>10.27</v>
      </c>
      <c r="F1073" s="601" t="s">
        <v>794</v>
      </c>
    </row>
    <row r="1074" spans="1:6">
      <c r="A1074" s="599">
        <v>90652</v>
      </c>
      <c r="B1074" s="599" t="s">
        <v>1849</v>
      </c>
      <c r="C1074" s="599" t="s">
        <v>64</v>
      </c>
      <c r="D1074" s="599" t="s">
        <v>942</v>
      </c>
      <c r="E1074" s="600">
        <v>4.28</v>
      </c>
      <c r="F1074" s="601" t="s">
        <v>794</v>
      </c>
    </row>
    <row r="1075" spans="1:6">
      <c r="A1075" s="599">
        <v>90653</v>
      </c>
      <c r="B1075" s="599" t="s">
        <v>1850</v>
      </c>
      <c r="C1075" s="599" t="s">
        <v>64</v>
      </c>
      <c r="D1075" s="599" t="s">
        <v>942</v>
      </c>
      <c r="E1075" s="600">
        <v>0.99</v>
      </c>
      <c r="F1075" s="601" t="s">
        <v>794</v>
      </c>
    </row>
    <row r="1076" spans="1:6">
      <c r="A1076" s="599">
        <v>90654</v>
      </c>
      <c r="B1076" s="599" t="s">
        <v>1851</v>
      </c>
      <c r="C1076" s="599" t="s">
        <v>64</v>
      </c>
      <c r="D1076" s="599" t="s">
        <v>942</v>
      </c>
      <c r="E1076" s="600">
        <v>4.6900000000000004</v>
      </c>
      <c r="F1076" s="601" t="s">
        <v>794</v>
      </c>
    </row>
    <row r="1077" spans="1:6">
      <c r="A1077" s="599">
        <v>90655</v>
      </c>
      <c r="B1077" s="599" t="s">
        <v>1852</v>
      </c>
      <c r="C1077" s="599" t="s">
        <v>64</v>
      </c>
      <c r="D1077" s="599" t="s">
        <v>1410</v>
      </c>
      <c r="E1077" s="600">
        <v>6.76</v>
      </c>
      <c r="F1077" s="601" t="s">
        <v>794</v>
      </c>
    </row>
    <row r="1078" spans="1:6">
      <c r="A1078" s="599">
        <v>90658</v>
      </c>
      <c r="B1078" s="599" t="s">
        <v>1853</v>
      </c>
      <c r="C1078" s="599" t="s">
        <v>64</v>
      </c>
      <c r="D1078" s="599" t="s">
        <v>942</v>
      </c>
      <c r="E1078" s="600">
        <v>4.59</v>
      </c>
      <c r="F1078" s="601" t="s">
        <v>794</v>
      </c>
    </row>
    <row r="1079" spans="1:6">
      <c r="A1079" s="599">
        <v>90659</v>
      </c>
      <c r="B1079" s="599" t="s">
        <v>1854</v>
      </c>
      <c r="C1079" s="599" t="s">
        <v>64</v>
      </c>
      <c r="D1079" s="599" t="s">
        <v>942</v>
      </c>
      <c r="E1079" s="600">
        <v>1.06</v>
      </c>
      <c r="F1079" s="601" t="s">
        <v>794</v>
      </c>
    </row>
    <row r="1080" spans="1:6">
      <c r="A1080" s="599">
        <v>90660</v>
      </c>
      <c r="B1080" s="599" t="s">
        <v>1855</v>
      </c>
      <c r="C1080" s="599" t="s">
        <v>64</v>
      </c>
      <c r="D1080" s="599" t="s">
        <v>942</v>
      </c>
      <c r="E1080" s="600">
        <v>5.0199999999999996</v>
      </c>
      <c r="F1080" s="601" t="s">
        <v>794</v>
      </c>
    </row>
    <row r="1081" spans="1:6">
      <c r="A1081" s="599">
        <v>90661</v>
      </c>
      <c r="B1081" s="599" t="s">
        <v>1856</v>
      </c>
      <c r="C1081" s="599" t="s">
        <v>64</v>
      </c>
      <c r="D1081" s="599" t="s">
        <v>1410</v>
      </c>
      <c r="E1081" s="600">
        <v>6.76</v>
      </c>
      <c r="F1081" s="601" t="s">
        <v>794</v>
      </c>
    </row>
    <row r="1082" spans="1:6">
      <c r="A1082" s="599">
        <v>90664</v>
      </c>
      <c r="B1082" s="599" t="s">
        <v>1857</v>
      </c>
      <c r="C1082" s="599" t="s">
        <v>64</v>
      </c>
      <c r="D1082" s="599" t="s">
        <v>793</v>
      </c>
      <c r="E1082" s="600">
        <v>7.14</v>
      </c>
      <c r="F1082" s="601" t="s">
        <v>794</v>
      </c>
    </row>
    <row r="1083" spans="1:6">
      <c r="A1083" s="599">
        <v>90665</v>
      </c>
      <c r="B1083" s="599" t="s">
        <v>1858</v>
      </c>
      <c r="C1083" s="599" t="s">
        <v>64</v>
      </c>
      <c r="D1083" s="599" t="s">
        <v>793</v>
      </c>
      <c r="E1083" s="600">
        <v>1.9</v>
      </c>
      <c r="F1083" s="601" t="s">
        <v>794</v>
      </c>
    </row>
    <row r="1084" spans="1:6">
      <c r="A1084" s="599">
        <v>90666</v>
      </c>
      <c r="B1084" s="599" t="s">
        <v>1859</v>
      </c>
      <c r="C1084" s="599" t="s">
        <v>64</v>
      </c>
      <c r="D1084" s="599" t="s">
        <v>793</v>
      </c>
      <c r="E1084" s="600">
        <v>8.94</v>
      </c>
      <c r="F1084" s="601" t="s">
        <v>794</v>
      </c>
    </row>
    <row r="1085" spans="1:6">
      <c r="A1085" s="599">
        <v>90667</v>
      </c>
      <c r="B1085" s="599" t="s">
        <v>1860</v>
      </c>
      <c r="C1085" s="599" t="s">
        <v>64</v>
      </c>
      <c r="D1085" s="599" t="s">
        <v>1410</v>
      </c>
      <c r="E1085" s="600">
        <v>15.6</v>
      </c>
      <c r="F1085" s="601" t="s">
        <v>794</v>
      </c>
    </row>
    <row r="1086" spans="1:6">
      <c r="A1086" s="599">
        <v>90670</v>
      </c>
      <c r="B1086" s="599" t="s">
        <v>1861</v>
      </c>
      <c r="C1086" s="599" t="s">
        <v>64</v>
      </c>
      <c r="D1086" s="599" t="s">
        <v>793</v>
      </c>
      <c r="E1086" s="600">
        <v>238.49</v>
      </c>
      <c r="F1086" s="601" t="s">
        <v>794</v>
      </c>
    </row>
    <row r="1087" spans="1:6">
      <c r="A1087" s="599">
        <v>90671</v>
      </c>
      <c r="B1087" s="599" t="s">
        <v>1862</v>
      </c>
      <c r="C1087" s="599" t="s">
        <v>64</v>
      </c>
      <c r="D1087" s="599" t="s">
        <v>793</v>
      </c>
      <c r="E1087" s="600">
        <v>63.98</v>
      </c>
      <c r="F1087" s="601" t="s">
        <v>794</v>
      </c>
    </row>
    <row r="1088" spans="1:6">
      <c r="A1088" s="599">
        <v>90672</v>
      </c>
      <c r="B1088" s="599" t="s">
        <v>1863</v>
      </c>
      <c r="C1088" s="599" t="s">
        <v>64</v>
      </c>
      <c r="D1088" s="599" t="s">
        <v>793</v>
      </c>
      <c r="E1088" s="600">
        <v>298.45</v>
      </c>
      <c r="F1088" s="601" t="s">
        <v>794</v>
      </c>
    </row>
    <row r="1089" spans="1:6">
      <c r="A1089" s="599">
        <v>90673</v>
      </c>
      <c r="B1089" s="599" t="s">
        <v>1864</v>
      </c>
      <c r="C1089" s="599" t="s">
        <v>64</v>
      </c>
      <c r="D1089" s="599" t="s">
        <v>1410</v>
      </c>
      <c r="E1089" s="600">
        <v>124.73</v>
      </c>
      <c r="F1089" s="601" t="s">
        <v>794</v>
      </c>
    </row>
    <row r="1090" spans="1:6">
      <c r="A1090" s="599">
        <v>90676</v>
      </c>
      <c r="B1090" s="599" t="s">
        <v>1865</v>
      </c>
      <c r="C1090" s="599" t="s">
        <v>64</v>
      </c>
      <c r="D1090" s="599" t="s">
        <v>793</v>
      </c>
      <c r="E1090" s="600">
        <v>97.51</v>
      </c>
      <c r="F1090" s="601" t="s">
        <v>794</v>
      </c>
    </row>
    <row r="1091" spans="1:6">
      <c r="A1091" s="599">
        <v>90677</v>
      </c>
      <c r="B1091" s="599" t="s">
        <v>1866</v>
      </c>
      <c r="C1091" s="599" t="s">
        <v>64</v>
      </c>
      <c r="D1091" s="599" t="s">
        <v>793</v>
      </c>
      <c r="E1091" s="600">
        <v>29.47</v>
      </c>
      <c r="F1091" s="601" t="s">
        <v>794</v>
      </c>
    </row>
    <row r="1092" spans="1:6">
      <c r="A1092" s="599">
        <v>90678</v>
      </c>
      <c r="B1092" s="599" t="s">
        <v>1867</v>
      </c>
      <c r="C1092" s="599" t="s">
        <v>64</v>
      </c>
      <c r="D1092" s="599" t="s">
        <v>793</v>
      </c>
      <c r="E1092" s="600">
        <v>136.44999999999999</v>
      </c>
      <c r="F1092" s="601" t="s">
        <v>794</v>
      </c>
    </row>
    <row r="1093" spans="1:6">
      <c r="A1093" s="599">
        <v>90679</v>
      </c>
      <c r="B1093" s="599" t="s">
        <v>1868</v>
      </c>
      <c r="C1093" s="599" t="s">
        <v>64</v>
      </c>
      <c r="D1093" s="599" t="s">
        <v>1410</v>
      </c>
      <c r="E1093" s="600">
        <v>95.65</v>
      </c>
      <c r="F1093" s="601" t="s">
        <v>794</v>
      </c>
    </row>
    <row r="1094" spans="1:6">
      <c r="A1094" s="599">
        <v>90682</v>
      </c>
      <c r="B1094" s="599" t="s">
        <v>1869</v>
      </c>
      <c r="C1094" s="599" t="s">
        <v>64</v>
      </c>
      <c r="D1094" s="599" t="s">
        <v>793</v>
      </c>
      <c r="E1094" s="600">
        <v>39.46</v>
      </c>
      <c r="F1094" s="601" t="s">
        <v>794</v>
      </c>
    </row>
    <row r="1095" spans="1:6">
      <c r="A1095" s="599">
        <v>90683</v>
      </c>
      <c r="B1095" s="599" t="s">
        <v>1870</v>
      </c>
      <c r="C1095" s="599" t="s">
        <v>64</v>
      </c>
      <c r="D1095" s="599" t="s">
        <v>793</v>
      </c>
      <c r="E1095" s="600">
        <v>9.1199999999999992</v>
      </c>
      <c r="F1095" s="601" t="s">
        <v>794</v>
      </c>
    </row>
    <row r="1096" spans="1:6">
      <c r="A1096" s="599">
        <v>90684</v>
      </c>
      <c r="B1096" s="599" t="s">
        <v>1871</v>
      </c>
      <c r="C1096" s="599" t="s">
        <v>64</v>
      </c>
      <c r="D1096" s="599" t="s">
        <v>793</v>
      </c>
      <c r="E1096" s="600">
        <v>43.16</v>
      </c>
      <c r="F1096" s="601" t="s">
        <v>794</v>
      </c>
    </row>
    <row r="1097" spans="1:6">
      <c r="A1097" s="599">
        <v>90685</v>
      </c>
      <c r="B1097" s="599" t="s">
        <v>1872</v>
      </c>
      <c r="C1097" s="599" t="s">
        <v>64</v>
      </c>
      <c r="D1097" s="599" t="s">
        <v>1410</v>
      </c>
      <c r="E1097" s="600">
        <v>59.34</v>
      </c>
      <c r="F1097" s="601" t="s">
        <v>794</v>
      </c>
    </row>
    <row r="1098" spans="1:6">
      <c r="A1098" s="599">
        <v>90688</v>
      </c>
      <c r="B1098" s="599" t="s">
        <v>1873</v>
      </c>
      <c r="C1098" s="599" t="s">
        <v>64</v>
      </c>
      <c r="D1098" s="599" t="s">
        <v>793</v>
      </c>
      <c r="E1098" s="600">
        <v>28.8</v>
      </c>
      <c r="F1098" s="601" t="s">
        <v>794</v>
      </c>
    </row>
    <row r="1099" spans="1:6">
      <c r="A1099" s="599">
        <v>90689</v>
      </c>
      <c r="B1099" s="599" t="s">
        <v>1874</v>
      </c>
      <c r="C1099" s="599" t="s">
        <v>64</v>
      </c>
      <c r="D1099" s="599" t="s">
        <v>793</v>
      </c>
      <c r="E1099" s="600">
        <v>5.68</v>
      </c>
      <c r="F1099" s="601" t="s">
        <v>794</v>
      </c>
    </row>
    <row r="1100" spans="1:6">
      <c r="A1100" s="599">
        <v>90690</v>
      </c>
      <c r="B1100" s="599" t="s">
        <v>1875</v>
      </c>
      <c r="C1100" s="599" t="s">
        <v>64</v>
      </c>
      <c r="D1100" s="599" t="s">
        <v>793</v>
      </c>
      <c r="E1100" s="600">
        <v>36</v>
      </c>
      <c r="F1100" s="601" t="s">
        <v>794</v>
      </c>
    </row>
    <row r="1101" spans="1:6">
      <c r="A1101" s="599">
        <v>90691</v>
      </c>
      <c r="B1101" s="599" t="s">
        <v>1876</v>
      </c>
      <c r="C1101" s="599" t="s">
        <v>64</v>
      </c>
      <c r="D1101" s="599" t="s">
        <v>1410</v>
      </c>
      <c r="E1101" s="600">
        <v>41.55</v>
      </c>
      <c r="F1101" s="601" t="s">
        <v>794</v>
      </c>
    </row>
    <row r="1102" spans="1:6">
      <c r="A1102" s="599">
        <v>90957</v>
      </c>
      <c r="B1102" s="599" t="s">
        <v>1877</v>
      </c>
      <c r="C1102" s="599" t="s">
        <v>64</v>
      </c>
      <c r="D1102" s="599" t="s">
        <v>793</v>
      </c>
      <c r="E1102" s="600">
        <v>5.32</v>
      </c>
      <c r="F1102" s="601" t="s">
        <v>794</v>
      </c>
    </row>
    <row r="1103" spans="1:6">
      <c r="A1103" s="599">
        <v>90958</v>
      </c>
      <c r="B1103" s="599" t="s">
        <v>1878</v>
      </c>
      <c r="C1103" s="599" t="s">
        <v>64</v>
      </c>
      <c r="D1103" s="599" t="s">
        <v>793</v>
      </c>
      <c r="E1103" s="600">
        <v>1.42</v>
      </c>
      <c r="F1103" s="601" t="s">
        <v>794</v>
      </c>
    </row>
    <row r="1104" spans="1:6">
      <c r="A1104" s="599">
        <v>90960</v>
      </c>
      <c r="B1104" s="599" t="s">
        <v>1879</v>
      </c>
      <c r="C1104" s="599" t="s">
        <v>64</v>
      </c>
      <c r="D1104" s="599" t="s">
        <v>793</v>
      </c>
      <c r="E1104" s="600">
        <v>7.1</v>
      </c>
      <c r="F1104" s="601" t="s">
        <v>794</v>
      </c>
    </row>
    <row r="1105" spans="1:6">
      <c r="A1105" s="599">
        <v>90961</v>
      </c>
      <c r="B1105" s="599" t="s">
        <v>1880</v>
      </c>
      <c r="C1105" s="599" t="s">
        <v>64</v>
      </c>
      <c r="D1105" s="599" t="s">
        <v>793</v>
      </c>
      <c r="E1105" s="600">
        <v>1.9</v>
      </c>
      <c r="F1105" s="601" t="s">
        <v>794</v>
      </c>
    </row>
    <row r="1106" spans="1:6">
      <c r="A1106" s="599">
        <v>90962</v>
      </c>
      <c r="B1106" s="599" t="s">
        <v>1881</v>
      </c>
      <c r="C1106" s="599" t="s">
        <v>64</v>
      </c>
      <c r="D1106" s="599" t="s">
        <v>793</v>
      </c>
      <c r="E1106" s="600">
        <v>8.89</v>
      </c>
      <c r="F1106" s="601" t="s">
        <v>794</v>
      </c>
    </row>
    <row r="1107" spans="1:6">
      <c r="A1107" s="599">
        <v>90963</v>
      </c>
      <c r="B1107" s="599" t="s">
        <v>1882</v>
      </c>
      <c r="C1107" s="599" t="s">
        <v>64</v>
      </c>
      <c r="D1107" s="599" t="s">
        <v>1410</v>
      </c>
      <c r="E1107" s="600">
        <v>15.6</v>
      </c>
      <c r="F1107" s="601" t="s">
        <v>794</v>
      </c>
    </row>
    <row r="1108" spans="1:6">
      <c r="A1108" s="599">
        <v>90968</v>
      </c>
      <c r="B1108" s="599" t="s">
        <v>1883</v>
      </c>
      <c r="C1108" s="599" t="s">
        <v>64</v>
      </c>
      <c r="D1108" s="599" t="s">
        <v>793</v>
      </c>
      <c r="E1108" s="600">
        <v>7.12</v>
      </c>
      <c r="F1108" s="601" t="s">
        <v>794</v>
      </c>
    </row>
    <row r="1109" spans="1:6">
      <c r="A1109" s="599">
        <v>90969</v>
      </c>
      <c r="B1109" s="599" t="s">
        <v>1884</v>
      </c>
      <c r="C1109" s="599" t="s">
        <v>64</v>
      </c>
      <c r="D1109" s="599" t="s">
        <v>793</v>
      </c>
      <c r="E1109" s="600">
        <v>1.91</v>
      </c>
      <c r="F1109" s="601" t="s">
        <v>794</v>
      </c>
    </row>
    <row r="1110" spans="1:6">
      <c r="A1110" s="599">
        <v>90970</v>
      </c>
      <c r="B1110" s="599" t="s">
        <v>1885</v>
      </c>
      <c r="C1110" s="599" t="s">
        <v>64</v>
      </c>
      <c r="D1110" s="599" t="s">
        <v>793</v>
      </c>
      <c r="E1110" s="602">
        <v>8.91</v>
      </c>
      <c r="F1110" s="601" t="s">
        <v>794</v>
      </c>
    </row>
    <row r="1111" spans="1:6">
      <c r="A1111" s="599">
        <v>90971</v>
      </c>
      <c r="B1111" s="599" t="s">
        <v>1886</v>
      </c>
      <c r="C1111" s="599" t="s">
        <v>64</v>
      </c>
      <c r="D1111" s="599" t="s">
        <v>1410</v>
      </c>
      <c r="E1111" s="602">
        <v>63.21</v>
      </c>
      <c r="F1111" s="601" t="s">
        <v>794</v>
      </c>
    </row>
    <row r="1112" spans="1:6">
      <c r="A1112" s="599">
        <v>90975</v>
      </c>
      <c r="B1112" s="599" t="s">
        <v>1887</v>
      </c>
      <c r="C1112" s="599" t="s">
        <v>64</v>
      </c>
      <c r="D1112" s="599" t="s">
        <v>793</v>
      </c>
      <c r="E1112" s="602">
        <v>18.09</v>
      </c>
      <c r="F1112" s="601" t="s">
        <v>794</v>
      </c>
    </row>
    <row r="1113" spans="1:6">
      <c r="A1113" s="599">
        <v>90976</v>
      </c>
      <c r="B1113" s="599" t="s">
        <v>1888</v>
      </c>
      <c r="C1113" s="599" t="s">
        <v>64</v>
      </c>
      <c r="D1113" s="599" t="s">
        <v>793</v>
      </c>
      <c r="E1113" s="602">
        <v>4.8499999999999996</v>
      </c>
      <c r="F1113" s="601" t="s">
        <v>794</v>
      </c>
    </row>
    <row r="1114" spans="1:6">
      <c r="A1114" s="599">
        <v>90977</v>
      </c>
      <c r="B1114" s="599" t="s">
        <v>1889</v>
      </c>
      <c r="C1114" s="599" t="s">
        <v>64</v>
      </c>
      <c r="D1114" s="599" t="s">
        <v>793</v>
      </c>
      <c r="E1114" s="602">
        <v>22.63</v>
      </c>
      <c r="F1114" s="601" t="s">
        <v>794</v>
      </c>
    </row>
    <row r="1115" spans="1:6">
      <c r="A1115" s="599">
        <v>90978</v>
      </c>
      <c r="B1115" s="599" t="s">
        <v>1890</v>
      </c>
      <c r="C1115" s="599" t="s">
        <v>64</v>
      </c>
      <c r="D1115" s="599" t="s">
        <v>1410</v>
      </c>
      <c r="E1115" s="602">
        <v>163.98</v>
      </c>
      <c r="F1115" s="601" t="s">
        <v>794</v>
      </c>
    </row>
    <row r="1116" spans="1:6">
      <c r="A1116" s="599">
        <v>90992</v>
      </c>
      <c r="B1116" s="599" t="s">
        <v>1891</v>
      </c>
      <c r="C1116" s="599" t="s">
        <v>64</v>
      </c>
      <c r="D1116" s="599" t="s">
        <v>793</v>
      </c>
      <c r="E1116" s="602">
        <v>8.4499999999999993</v>
      </c>
      <c r="F1116" s="601" t="s">
        <v>794</v>
      </c>
    </row>
    <row r="1117" spans="1:6">
      <c r="A1117" s="599">
        <v>90993</v>
      </c>
      <c r="B1117" s="599" t="s">
        <v>1892</v>
      </c>
      <c r="C1117" s="599" t="s">
        <v>64</v>
      </c>
      <c r="D1117" s="599" t="s">
        <v>793</v>
      </c>
      <c r="E1117" s="602">
        <v>2.2599999999999998</v>
      </c>
      <c r="F1117" s="601" t="s">
        <v>794</v>
      </c>
    </row>
    <row r="1118" spans="1:6">
      <c r="A1118" s="599">
        <v>90994</v>
      </c>
      <c r="B1118" s="599" t="s">
        <v>1893</v>
      </c>
      <c r="C1118" s="599" t="s">
        <v>64</v>
      </c>
      <c r="D1118" s="599" t="s">
        <v>793</v>
      </c>
      <c r="E1118" s="602">
        <v>10.57</v>
      </c>
      <c r="F1118" s="601" t="s">
        <v>794</v>
      </c>
    </row>
    <row r="1119" spans="1:6">
      <c r="A1119" s="599">
        <v>90995</v>
      </c>
      <c r="B1119" s="599" t="s">
        <v>1894</v>
      </c>
      <c r="C1119" s="599" t="s">
        <v>64</v>
      </c>
      <c r="D1119" s="599" t="s">
        <v>1410</v>
      </c>
      <c r="E1119" s="602">
        <v>85.86</v>
      </c>
      <c r="F1119" s="601" t="s">
        <v>794</v>
      </c>
    </row>
    <row r="1120" spans="1:6">
      <c r="A1120" s="599">
        <v>91021</v>
      </c>
      <c r="B1120" s="599" t="s">
        <v>1895</v>
      </c>
      <c r="C1120" s="599" t="s">
        <v>64</v>
      </c>
      <c r="D1120" s="599" t="s">
        <v>793</v>
      </c>
      <c r="E1120" s="602">
        <v>11.94</v>
      </c>
      <c r="F1120" s="601" t="s">
        <v>794</v>
      </c>
    </row>
    <row r="1121" spans="1:6">
      <c r="A1121" s="599">
        <v>91026</v>
      </c>
      <c r="B1121" s="599" t="s">
        <v>1896</v>
      </c>
      <c r="C1121" s="599" t="s">
        <v>64</v>
      </c>
      <c r="D1121" s="599" t="s">
        <v>793</v>
      </c>
      <c r="E1121" s="602">
        <v>24.76</v>
      </c>
      <c r="F1121" s="601" t="s">
        <v>794</v>
      </c>
    </row>
    <row r="1122" spans="1:6">
      <c r="A1122" s="599">
        <v>91027</v>
      </c>
      <c r="B1122" s="599" t="s">
        <v>1897</v>
      </c>
      <c r="C1122" s="599" t="s">
        <v>64</v>
      </c>
      <c r="D1122" s="599" t="s">
        <v>793</v>
      </c>
      <c r="E1122" s="602">
        <v>9.93</v>
      </c>
      <c r="F1122" s="601" t="s">
        <v>794</v>
      </c>
    </row>
    <row r="1123" spans="1:6">
      <c r="A1123" s="599">
        <v>91028</v>
      </c>
      <c r="B1123" s="599" t="s">
        <v>1898</v>
      </c>
      <c r="C1123" s="599" t="s">
        <v>64</v>
      </c>
      <c r="D1123" s="599" t="s">
        <v>793</v>
      </c>
      <c r="E1123" s="602">
        <v>4.01</v>
      </c>
      <c r="F1123" s="601" t="s">
        <v>794</v>
      </c>
    </row>
    <row r="1124" spans="1:6">
      <c r="A1124" s="599">
        <v>91029</v>
      </c>
      <c r="B1124" s="599" t="s">
        <v>1899</v>
      </c>
      <c r="C1124" s="599" t="s">
        <v>64</v>
      </c>
      <c r="D1124" s="599" t="s">
        <v>793</v>
      </c>
      <c r="E1124" s="602">
        <v>45.39</v>
      </c>
      <c r="F1124" s="601" t="s">
        <v>794</v>
      </c>
    </row>
    <row r="1125" spans="1:6">
      <c r="A1125" s="599">
        <v>91030</v>
      </c>
      <c r="B1125" s="599" t="s">
        <v>1900</v>
      </c>
      <c r="C1125" s="599" t="s">
        <v>64</v>
      </c>
      <c r="D1125" s="599" t="s">
        <v>1410</v>
      </c>
      <c r="E1125" s="602">
        <v>153</v>
      </c>
      <c r="F1125" s="601" t="s">
        <v>794</v>
      </c>
    </row>
    <row r="1126" spans="1:6">
      <c r="A1126" s="599">
        <v>91273</v>
      </c>
      <c r="B1126" s="599" t="s">
        <v>1901</v>
      </c>
      <c r="C1126" s="599" t="s">
        <v>64</v>
      </c>
      <c r="D1126" s="599" t="s">
        <v>793</v>
      </c>
      <c r="E1126" s="600">
        <v>0.6</v>
      </c>
      <c r="F1126" s="601" t="s">
        <v>794</v>
      </c>
    </row>
    <row r="1127" spans="1:6">
      <c r="A1127" s="599">
        <v>91274</v>
      </c>
      <c r="B1127" s="599" t="s">
        <v>1902</v>
      </c>
      <c r="C1127" s="599" t="s">
        <v>64</v>
      </c>
      <c r="D1127" s="599" t="s">
        <v>793</v>
      </c>
      <c r="E1127" s="602">
        <v>0.16</v>
      </c>
      <c r="F1127" s="601" t="s">
        <v>794</v>
      </c>
    </row>
    <row r="1128" spans="1:6">
      <c r="A1128" s="599">
        <v>91275</v>
      </c>
      <c r="B1128" s="599" t="s">
        <v>1903</v>
      </c>
      <c r="C1128" s="599" t="s">
        <v>64</v>
      </c>
      <c r="D1128" s="599" t="s">
        <v>793</v>
      </c>
      <c r="E1128" s="602">
        <v>0.75</v>
      </c>
      <c r="F1128" s="601" t="s">
        <v>794</v>
      </c>
    </row>
    <row r="1129" spans="1:6">
      <c r="A1129" s="599">
        <v>91276</v>
      </c>
      <c r="B1129" s="599" t="s">
        <v>1904</v>
      </c>
      <c r="C1129" s="599" t="s">
        <v>64</v>
      </c>
      <c r="D1129" s="599" t="s">
        <v>1410</v>
      </c>
      <c r="E1129" s="602">
        <v>8.8699999999999992</v>
      </c>
      <c r="F1129" s="601" t="s">
        <v>794</v>
      </c>
    </row>
    <row r="1130" spans="1:6">
      <c r="A1130" s="599">
        <v>91279</v>
      </c>
      <c r="B1130" s="599" t="s">
        <v>1905</v>
      </c>
      <c r="C1130" s="599" t="s">
        <v>64</v>
      </c>
      <c r="D1130" s="599" t="s">
        <v>942</v>
      </c>
      <c r="E1130" s="602">
        <v>0.92</v>
      </c>
      <c r="F1130" s="601" t="s">
        <v>794</v>
      </c>
    </row>
    <row r="1131" spans="1:6">
      <c r="A1131" s="599">
        <v>91280</v>
      </c>
      <c r="B1131" s="599" t="s">
        <v>1906</v>
      </c>
      <c r="C1131" s="599" t="s">
        <v>64</v>
      </c>
      <c r="D1131" s="599" t="s">
        <v>942</v>
      </c>
      <c r="E1131" s="602">
        <v>0.2</v>
      </c>
      <c r="F1131" s="601" t="s">
        <v>794</v>
      </c>
    </row>
    <row r="1132" spans="1:6">
      <c r="A1132" s="599">
        <v>91281</v>
      </c>
      <c r="B1132" s="599" t="s">
        <v>1907</v>
      </c>
      <c r="C1132" s="599" t="s">
        <v>64</v>
      </c>
      <c r="D1132" s="599" t="s">
        <v>942</v>
      </c>
      <c r="E1132" s="602">
        <v>1.1499999999999999</v>
      </c>
      <c r="F1132" s="601" t="s">
        <v>794</v>
      </c>
    </row>
    <row r="1133" spans="1:6">
      <c r="A1133" s="599">
        <v>91282</v>
      </c>
      <c r="B1133" s="599" t="s">
        <v>1908</v>
      </c>
      <c r="C1133" s="599" t="s">
        <v>64</v>
      </c>
      <c r="D1133" s="599" t="s">
        <v>1410</v>
      </c>
      <c r="E1133" s="602">
        <v>8.93</v>
      </c>
      <c r="F1133" s="601" t="s">
        <v>794</v>
      </c>
    </row>
    <row r="1134" spans="1:6">
      <c r="A1134" s="599">
        <v>91354</v>
      </c>
      <c r="B1134" s="599" t="s">
        <v>1909</v>
      </c>
      <c r="C1134" s="599" t="s">
        <v>64</v>
      </c>
      <c r="D1134" s="599" t="s">
        <v>793</v>
      </c>
      <c r="E1134" s="602">
        <v>17.61</v>
      </c>
      <c r="F1134" s="601" t="s">
        <v>794</v>
      </c>
    </row>
    <row r="1135" spans="1:6">
      <c r="A1135" s="599">
        <v>91355</v>
      </c>
      <c r="B1135" s="599" t="s">
        <v>1910</v>
      </c>
      <c r="C1135" s="599" t="s">
        <v>64</v>
      </c>
      <c r="D1135" s="599" t="s">
        <v>793</v>
      </c>
      <c r="E1135" s="602">
        <v>7.24</v>
      </c>
      <c r="F1135" s="601" t="s">
        <v>794</v>
      </c>
    </row>
    <row r="1136" spans="1:6">
      <c r="A1136" s="599">
        <v>91356</v>
      </c>
      <c r="B1136" s="599" t="s">
        <v>1911</v>
      </c>
      <c r="C1136" s="599" t="s">
        <v>64</v>
      </c>
      <c r="D1136" s="599" t="s">
        <v>793</v>
      </c>
      <c r="E1136" s="602">
        <v>2.92</v>
      </c>
      <c r="F1136" s="601" t="s">
        <v>794</v>
      </c>
    </row>
    <row r="1137" spans="1:6">
      <c r="A1137" s="599">
        <v>91359</v>
      </c>
      <c r="B1137" s="599" t="s">
        <v>1912</v>
      </c>
      <c r="C1137" s="599" t="s">
        <v>64</v>
      </c>
      <c r="D1137" s="599" t="s">
        <v>793</v>
      </c>
      <c r="E1137" s="602">
        <v>20.99</v>
      </c>
      <c r="F1137" s="601" t="s">
        <v>794</v>
      </c>
    </row>
    <row r="1138" spans="1:6">
      <c r="A1138" s="599">
        <v>91360</v>
      </c>
      <c r="B1138" s="599" t="s">
        <v>1913</v>
      </c>
      <c r="C1138" s="599" t="s">
        <v>64</v>
      </c>
      <c r="D1138" s="599" t="s">
        <v>793</v>
      </c>
      <c r="E1138" s="602">
        <v>8.0299999999999994</v>
      </c>
      <c r="F1138" s="601" t="s">
        <v>794</v>
      </c>
    </row>
    <row r="1139" spans="1:6">
      <c r="A1139" s="599">
        <v>91361</v>
      </c>
      <c r="B1139" s="599" t="s">
        <v>1914</v>
      </c>
      <c r="C1139" s="599" t="s">
        <v>64</v>
      </c>
      <c r="D1139" s="599" t="s">
        <v>793</v>
      </c>
      <c r="E1139" s="602">
        <v>3.24</v>
      </c>
      <c r="F1139" s="601" t="s">
        <v>794</v>
      </c>
    </row>
    <row r="1140" spans="1:6">
      <c r="A1140" s="599">
        <v>91367</v>
      </c>
      <c r="B1140" s="599" t="s">
        <v>1915</v>
      </c>
      <c r="C1140" s="599" t="s">
        <v>64</v>
      </c>
      <c r="D1140" s="599" t="s">
        <v>793</v>
      </c>
      <c r="E1140" s="602">
        <v>22.18</v>
      </c>
      <c r="F1140" s="601" t="s">
        <v>794</v>
      </c>
    </row>
    <row r="1141" spans="1:6">
      <c r="A1141" s="599">
        <v>91368</v>
      </c>
      <c r="B1141" s="599" t="s">
        <v>1916</v>
      </c>
      <c r="C1141" s="599" t="s">
        <v>64</v>
      </c>
      <c r="D1141" s="599" t="s">
        <v>793</v>
      </c>
      <c r="E1141" s="602">
        <v>8.51</v>
      </c>
      <c r="F1141" s="601" t="s">
        <v>794</v>
      </c>
    </row>
    <row r="1142" spans="1:6">
      <c r="A1142" s="599">
        <v>91369</v>
      </c>
      <c r="B1142" s="599" t="s">
        <v>1917</v>
      </c>
      <c r="C1142" s="599" t="s">
        <v>64</v>
      </c>
      <c r="D1142" s="599" t="s">
        <v>793</v>
      </c>
      <c r="E1142" s="602">
        <v>3.43</v>
      </c>
      <c r="F1142" s="601" t="s">
        <v>794</v>
      </c>
    </row>
    <row r="1143" spans="1:6">
      <c r="A1143" s="599">
        <v>91375</v>
      </c>
      <c r="B1143" s="599" t="s">
        <v>1918</v>
      </c>
      <c r="C1143" s="599" t="s">
        <v>64</v>
      </c>
      <c r="D1143" s="599" t="s">
        <v>793</v>
      </c>
      <c r="E1143" s="602">
        <v>19.34</v>
      </c>
      <c r="F1143" s="601" t="s">
        <v>794</v>
      </c>
    </row>
    <row r="1144" spans="1:6">
      <c r="A1144" s="599">
        <v>91376</v>
      </c>
      <c r="B1144" s="599" t="s">
        <v>1919</v>
      </c>
      <c r="C1144" s="599" t="s">
        <v>64</v>
      </c>
      <c r="D1144" s="599" t="s">
        <v>793</v>
      </c>
      <c r="E1144" s="602">
        <v>7.95</v>
      </c>
      <c r="F1144" s="601" t="s">
        <v>794</v>
      </c>
    </row>
    <row r="1145" spans="1:6">
      <c r="A1145" s="599">
        <v>91377</v>
      </c>
      <c r="B1145" s="599" t="s">
        <v>1920</v>
      </c>
      <c r="C1145" s="599" t="s">
        <v>64</v>
      </c>
      <c r="D1145" s="599" t="s">
        <v>793</v>
      </c>
      <c r="E1145" s="602">
        <v>3.21</v>
      </c>
      <c r="F1145" s="601" t="s">
        <v>794</v>
      </c>
    </row>
    <row r="1146" spans="1:6">
      <c r="A1146" s="599">
        <v>91380</v>
      </c>
      <c r="B1146" s="599" t="s">
        <v>1921</v>
      </c>
      <c r="C1146" s="599" t="s">
        <v>64</v>
      </c>
      <c r="D1146" s="599" t="s">
        <v>793</v>
      </c>
      <c r="E1146" s="602">
        <v>29.18</v>
      </c>
      <c r="F1146" s="601" t="s">
        <v>794</v>
      </c>
    </row>
    <row r="1147" spans="1:6">
      <c r="A1147" s="599">
        <v>91381</v>
      </c>
      <c r="B1147" s="599" t="s">
        <v>1922</v>
      </c>
      <c r="C1147" s="599" t="s">
        <v>64</v>
      </c>
      <c r="D1147" s="599" t="s">
        <v>793</v>
      </c>
      <c r="E1147" s="602">
        <v>11.2</v>
      </c>
      <c r="F1147" s="601" t="s">
        <v>794</v>
      </c>
    </row>
    <row r="1148" spans="1:6">
      <c r="A1148" s="599">
        <v>91382</v>
      </c>
      <c r="B1148" s="599" t="s">
        <v>1923</v>
      </c>
      <c r="C1148" s="599" t="s">
        <v>64</v>
      </c>
      <c r="D1148" s="599" t="s">
        <v>793</v>
      </c>
      <c r="E1148" s="602">
        <v>4.5199999999999996</v>
      </c>
      <c r="F1148" s="601" t="s">
        <v>794</v>
      </c>
    </row>
    <row r="1149" spans="1:6">
      <c r="A1149" s="599">
        <v>91383</v>
      </c>
      <c r="B1149" s="599" t="s">
        <v>1924</v>
      </c>
      <c r="C1149" s="599" t="s">
        <v>64</v>
      </c>
      <c r="D1149" s="599" t="s">
        <v>793</v>
      </c>
      <c r="E1149" s="602">
        <v>52.51</v>
      </c>
      <c r="F1149" s="601" t="s">
        <v>794</v>
      </c>
    </row>
    <row r="1150" spans="1:6">
      <c r="A1150" s="599">
        <v>91384</v>
      </c>
      <c r="B1150" s="599" t="s">
        <v>1925</v>
      </c>
      <c r="C1150" s="599" t="s">
        <v>64</v>
      </c>
      <c r="D1150" s="599" t="s">
        <v>1410</v>
      </c>
      <c r="E1150" s="602">
        <v>147.88</v>
      </c>
      <c r="F1150" s="601" t="s">
        <v>794</v>
      </c>
    </row>
    <row r="1151" spans="1:6">
      <c r="A1151" s="599">
        <v>91390</v>
      </c>
      <c r="B1151" s="599" t="s">
        <v>1926</v>
      </c>
      <c r="C1151" s="599" t="s">
        <v>64</v>
      </c>
      <c r="D1151" s="599" t="s">
        <v>793</v>
      </c>
      <c r="E1151" s="602">
        <v>19.25</v>
      </c>
      <c r="F1151" s="601" t="s">
        <v>794</v>
      </c>
    </row>
    <row r="1152" spans="1:6">
      <c r="A1152" s="599">
        <v>91391</v>
      </c>
      <c r="B1152" s="599" t="s">
        <v>1927</v>
      </c>
      <c r="C1152" s="599" t="s">
        <v>64</v>
      </c>
      <c r="D1152" s="599" t="s">
        <v>793</v>
      </c>
      <c r="E1152" s="600">
        <v>7.67</v>
      </c>
      <c r="F1152" s="601" t="s">
        <v>794</v>
      </c>
    </row>
    <row r="1153" spans="1:6">
      <c r="A1153" s="599">
        <v>91392</v>
      </c>
      <c r="B1153" s="599" t="s">
        <v>1928</v>
      </c>
      <c r="C1153" s="599" t="s">
        <v>64</v>
      </c>
      <c r="D1153" s="599" t="s">
        <v>793</v>
      </c>
      <c r="E1153" s="600">
        <v>3.09</v>
      </c>
      <c r="F1153" s="601" t="s">
        <v>794</v>
      </c>
    </row>
    <row r="1154" spans="1:6">
      <c r="A1154" s="599">
        <v>91396</v>
      </c>
      <c r="B1154" s="599" t="s">
        <v>1929</v>
      </c>
      <c r="C1154" s="599" t="s">
        <v>64</v>
      </c>
      <c r="D1154" s="599" t="s">
        <v>793</v>
      </c>
      <c r="E1154" s="600">
        <v>29.11</v>
      </c>
      <c r="F1154" s="601" t="s">
        <v>794</v>
      </c>
    </row>
    <row r="1155" spans="1:6">
      <c r="A1155" s="599">
        <v>91397</v>
      </c>
      <c r="B1155" s="599" t="s">
        <v>1930</v>
      </c>
      <c r="C1155" s="599" t="s">
        <v>64</v>
      </c>
      <c r="D1155" s="599" t="s">
        <v>793</v>
      </c>
      <c r="E1155" s="602">
        <v>11.25</v>
      </c>
      <c r="F1155" s="601" t="s">
        <v>794</v>
      </c>
    </row>
    <row r="1156" spans="1:6">
      <c r="A1156" s="599">
        <v>91398</v>
      </c>
      <c r="B1156" s="599" t="s">
        <v>1931</v>
      </c>
      <c r="C1156" s="599" t="s">
        <v>64</v>
      </c>
      <c r="D1156" s="599" t="s">
        <v>793</v>
      </c>
      <c r="E1156" s="602">
        <v>4.54</v>
      </c>
      <c r="F1156" s="601" t="s">
        <v>794</v>
      </c>
    </row>
    <row r="1157" spans="1:6">
      <c r="A1157" s="599">
        <v>91402</v>
      </c>
      <c r="B1157" s="599" t="s">
        <v>1932</v>
      </c>
      <c r="C1157" s="599" t="s">
        <v>64</v>
      </c>
      <c r="D1157" s="599" t="s">
        <v>793</v>
      </c>
      <c r="E1157" s="602">
        <v>3.56</v>
      </c>
      <c r="F1157" s="601" t="s">
        <v>794</v>
      </c>
    </row>
    <row r="1158" spans="1:6">
      <c r="A1158" s="599">
        <v>91466</v>
      </c>
      <c r="B1158" s="599" t="s">
        <v>1933</v>
      </c>
      <c r="C1158" s="599" t="s">
        <v>64</v>
      </c>
      <c r="D1158" s="599" t="s">
        <v>793</v>
      </c>
      <c r="E1158" s="600">
        <v>4.05</v>
      </c>
      <c r="F1158" s="601" t="s">
        <v>794</v>
      </c>
    </row>
    <row r="1159" spans="1:6">
      <c r="A1159" s="599">
        <v>91467</v>
      </c>
      <c r="B1159" s="599" t="s">
        <v>1934</v>
      </c>
      <c r="C1159" s="599" t="s">
        <v>64</v>
      </c>
      <c r="D1159" s="599" t="s">
        <v>1410</v>
      </c>
      <c r="E1159" s="600">
        <v>164.92</v>
      </c>
      <c r="F1159" s="601" t="s">
        <v>794</v>
      </c>
    </row>
    <row r="1160" spans="1:6">
      <c r="A1160" s="599">
        <v>91468</v>
      </c>
      <c r="B1160" s="599" t="s">
        <v>1935</v>
      </c>
      <c r="C1160" s="599" t="s">
        <v>64</v>
      </c>
      <c r="D1160" s="599" t="s">
        <v>793</v>
      </c>
      <c r="E1160" s="602">
        <v>25.48</v>
      </c>
      <c r="F1160" s="601" t="s">
        <v>794</v>
      </c>
    </row>
    <row r="1161" spans="1:6">
      <c r="A1161" s="599">
        <v>91469</v>
      </c>
      <c r="B1161" s="599" t="s">
        <v>1936</v>
      </c>
      <c r="C1161" s="599" t="s">
        <v>64</v>
      </c>
      <c r="D1161" s="599" t="s">
        <v>793</v>
      </c>
      <c r="E1161" s="600">
        <v>9.9700000000000006</v>
      </c>
      <c r="F1161" s="601" t="s">
        <v>794</v>
      </c>
    </row>
    <row r="1162" spans="1:6">
      <c r="A1162" s="599">
        <v>91484</v>
      </c>
      <c r="B1162" s="599" t="s">
        <v>1937</v>
      </c>
      <c r="C1162" s="599" t="s">
        <v>64</v>
      </c>
      <c r="D1162" s="599" t="s">
        <v>793</v>
      </c>
      <c r="E1162" s="600">
        <v>4.0199999999999996</v>
      </c>
      <c r="F1162" s="601" t="s">
        <v>794</v>
      </c>
    </row>
    <row r="1163" spans="1:6">
      <c r="A1163" s="599">
        <v>91485</v>
      </c>
      <c r="B1163" s="599" t="s">
        <v>1938</v>
      </c>
      <c r="C1163" s="599" t="s">
        <v>64</v>
      </c>
      <c r="D1163" s="599" t="s">
        <v>1410</v>
      </c>
      <c r="E1163" s="600">
        <v>161.41999999999999</v>
      </c>
      <c r="F1163" s="601" t="s">
        <v>794</v>
      </c>
    </row>
    <row r="1164" spans="1:6">
      <c r="A1164" s="599">
        <v>91529</v>
      </c>
      <c r="B1164" s="599" t="s">
        <v>1939</v>
      </c>
      <c r="C1164" s="599" t="s">
        <v>64</v>
      </c>
      <c r="D1164" s="599" t="s">
        <v>793</v>
      </c>
      <c r="E1164" s="600">
        <v>0.88</v>
      </c>
      <c r="F1164" s="601" t="s">
        <v>794</v>
      </c>
    </row>
    <row r="1165" spans="1:6">
      <c r="A1165" s="599">
        <v>91530</v>
      </c>
      <c r="B1165" s="599" t="s">
        <v>1940</v>
      </c>
      <c r="C1165" s="599" t="s">
        <v>64</v>
      </c>
      <c r="D1165" s="599" t="s">
        <v>793</v>
      </c>
      <c r="E1165" s="600">
        <v>0.23</v>
      </c>
      <c r="F1165" s="601" t="s">
        <v>794</v>
      </c>
    </row>
    <row r="1166" spans="1:6">
      <c r="A1166" s="599">
        <v>91531</v>
      </c>
      <c r="B1166" s="599" t="s">
        <v>1941</v>
      </c>
      <c r="C1166" s="599" t="s">
        <v>64</v>
      </c>
      <c r="D1166" s="599" t="s">
        <v>793</v>
      </c>
      <c r="E1166" s="600">
        <v>1.1100000000000001</v>
      </c>
      <c r="F1166" s="601" t="s">
        <v>794</v>
      </c>
    </row>
    <row r="1167" spans="1:6">
      <c r="A1167" s="599">
        <v>91532</v>
      </c>
      <c r="B1167" s="599" t="s">
        <v>1942</v>
      </c>
      <c r="C1167" s="599" t="s">
        <v>64</v>
      </c>
      <c r="D1167" s="599" t="s">
        <v>1410</v>
      </c>
      <c r="E1167" s="600">
        <v>6.34</v>
      </c>
      <c r="F1167" s="601" t="s">
        <v>794</v>
      </c>
    </row>
    <row r="1168" spans="1:6">
      <c r="A1168" s="599">
        <v>91629</v>
      </c>
      <c r="B1168" s="599" t="s">
        <v>1943</v>
      </c>
      <c r="C1168" s="599" t="s">
        <v>64</v>
      </c>
      <c r="D1168" s="599" t="s">
        <v>793</v>
      </c>
      <c r="E1168" s="600">
        <v>21.63</v>
      </c>
      <c r="F1168" s="601" t="s">
        <v>794</v>
      </c>
    </row>
    <row r="1169" spans="1:6">
      <c r="A1169" s="599">
        <v>91630</v>
      </c>
      <c r="B1169" s="599" t="s">
        <v>1944</v>
      </c>
      <c r="C1169" s="599" t="s">
        <v>64</v>
      </c>
      <c r="D1169" s="599" t="s">
        <v>793</v>
      </c>
      <c r="E1169" s="600">
        <v>8.0399999999999991</v>
      </c>
      <c r="F1169" s="601" t="s">
        <v>794</v>
      </c>
    </row>
    <row r="1170" spans="1:6">
      <c r="A1170" s="599">
        <v>91631</v>
      </c>
      <c r="B1170" s="599" t="s">
        <v>1945</v>
      </c>
      <c r="C1170" s="599" t="s">
        <v>64</v>
      </c>
      <c r="D1170" s="599" t="s">
        <v>793</v>
      </c>
      <c r="E1170" s="600">
        <v>3.24</v>
      </c>
      <c r="F1170" s="601" t="s">
        <v>794</v>
      </c>
    </row>
    <row r="1171" spans="1:6">
      <c r="A1171" s="599">
        <v>91632</v>
      </c>
      <c r="B1171" s="599" t="s">
        <v>1946</v>
      </c>
      <c r="C1171" s="599" t="s">
        <v>64</v>
      </c>
      <c r="D1171" s="599" t="s">
        <v>793</v>
      </c>
      <c r="E1171" s="600">
        <v>37.020000000000003</v>
      </c>
      <c r="F1171" s="601" t="s">
        <v>794</v>
      </c>
    </row>
    <row r="1172" spans="1:6">
      <c r="A1172" s="599">
        <v>91633</v>
      </c>
      <c r="B1172" s="599" t="s">
        <v>1947</v>
      </c>
      <c r="C1172" s="599" t="s">
        <v>64</v>
      </c>
      <c r="D1172" s="599" t="s">
        <v>1410</v>
      </c>
      <c r="E1172" s="600">
        <v>139.58000000000001</v>
      </c>
      <c r="F1172" s="601" t="s">
        <v>794</v>
      </c>
    </row>
    <row r="1173" spans="1:6">
      <c r="A1173" s="599">
        <v>91640</v>
      </c>
      <c r="B1173" s="599" t="s">
        <v>1948</v>
      </c>
      <c r="C1173" s="599" t="s">
        <v>64</v>
      </c>
      <c r="D1173" s="599" t="s">
        <v>793</v>
      </c>
      <c r="E1173" s="600">
        <v>41.47</v>
      </c>
      <c r="F1173" s="601" t="s">
        <v>794</v>
      </c>
    </row>
    <row r="1174" spans="1:6">
      <c r="A1174" s="599">
        <v>91641</v>
      </c>
      <c r="B1174" s="599" t="s">
        <v>1949</v>
      </c>
      <c r="C1174" s="599" t="s">
        <v>64</v>
      </c>
      <c r="D1174" s="599" t="s">
        <v>793</v>
      </c>
      <c r="E1174" s="600">
        <v>16.739999999999998</v>
      </c>
      <c r="F1174" s="601" t="s">
        <v>794</v>
      </c>
    </row>
    <row r="1175" spans="1:6">
      <c r="A1175" s="599">
        <v>91642</v>
      </c>
      <c r="B1175" s="599" t="s">
        <v>1950</v>
      </c>
      <c r="C1175" s="599" t="s">
        <v>64</v>
      </c>
      <c r="D1175" s="599" t="s">
        <v>793</v>
      </c>
      <c r="E1175" s="600">
        <v>6.77</v>
      </c>
      <c r="F1175" s="601" t="s">
        <v>794</v>
      </c>
    </row>
    <row r="1176" spans="1:6">
      <c r="A1176" s="599">
        <v>91643</v>
      </c>
      <c r="B1176" s="599" t="s">
        <v>1951</v>
      </c>
      <c r="C1176" s="599" t="s">
        <v>64</v>
      </c>
      <c r="D1176" s="599" t="s">
        <v>793</v>
      </c>
      <c r="E1176" s="600">
        <v>74.81</v>
      </c>
      <c r="F1176" s="601" t="s">
        <v>794</v>
      </c>
    </row>
    <row r="1177" spans="1:6">
      <c r="A1177" s="599">
        <v>91644</v>
      </c>
      <c r="B1177" s="599" t="s">
        <v>1952</v>
      </c>
      <c r="C1177" s="599" t="s">
        <v>64</v>
      </c>
      <c r="D1177" s="599" t="s">
        <v>1410</v>
      </c>
      <c r="E1177" s="600">
        <v>314.12</v>
      </c>
      <c r="F1177" s="601" t="s">
        <v>794</v>
      </c>
    </row>
    <row r="1178" spans="1:6">
      <c r="A1178" s="599">
        <v>91688</v>
      </c>
      <c r="B1178" s="599" t="s">
        <v>1953</v>
      </c>
      <c r="C1178" s="599" t="s">
        <v>64</v>
      </c>
      <c r="D1178" s="599" t="s">
        <v>942</v>
      </c>
      <c r="E1178" s="600">
        <v>0.1</v>
      </c>
      <c r="F1178" s="601" t="s">
        <v>794</v>
      </c>
    </row>
    <row r="1179" spans="1:6">
      <c r="A1179" s="599">
        <v>91689</v>
      </c>
      <c r="B1179" s="599" t="s">
        <v>1954</v>
      </c>
      <c r="C1179" s="599" t="s">
        <v>64</v>
      </c>
      <c r="D1179" s="599" t="s">
        <v>942</v>
      </c>
      <c r="E1179" s="600">
        <v>0.02</v>
      </c>
      <c r="F1179" s="601" t="s">
        <v>794</v>
      </c>
    </row>
    <row r="1180" spans="1:6">
      <c r="A1180" s="599">
        <v>91690</v>
      </c>
      <c r="B1180" s="599" t="s">
        <v>1955</v>
      </c>
      <c r="C1180" s="599" t="s">
        <v>64</v>
      </c>
      <c r="D1180" s="599" t="s">
        <v>942</v>
      </c>
      <c r="E1180" s="600">
        <v>7.0000000000000007E-2</v>
      </c>
      <c r="F1180" s="601" t="s">
        <v>794</v>
      </c>
    </row>
    <row r="1181" spans="1:6">
      <c r="A1181" s="599">
        <v>91691</v>
      </c>
      <c r="B1181" s="599" t="s">
        <v>1956</v>
      </c>
      <c r="C1181" s="599" t="s">
        <v>64</v>
      </c>
      <c r="D1181" s="599" t="s">
        <v>942</v>
      </c>
      <c r="E1181" s="600">
        <v>1.44</v>
      </c>
      <c r="F1181" s="601" t="s">
        <v>794</v>
      </c>
    </row>
    <row r="1182" spans="1:6">
      <c r="A1182" s="599">
        <v>92040</v>
      </c>
      <c r="B1182" s="599" t="s">
        <v>1957</v>
      </c>
      <c r="C1182" s="599" t="s">
        <v>64</v>
      </c>
      <c r="D1182" s="599" t="s">
        <v>793</v>
      </c>
      <c r="E1182" s="600">
        <v>6.47</v>
      </c>
      <c r="F1182" s="601" t="s">
        <v>794</v>
      </c>
    </row>
    <row r="1183" spans="1:6">
      <c r="A1183" s="599">
        <v>92041</v>
      </c>
      <c r="B1183" s="599" t="s">
        <v>1958</v>
      </c>
      <c r="C1183" s="599" t="s">
        <v>64</v>
      </c>
      <c r="D1183" s="599" t="s">
        <v>793</v>
      </c>
      <c r="E1183" s="600">
        <v>1.33</v>
      </c>
      <c r="F1183" s="601" t="s">
        <v>794</v>
      </c>
    </row>
    <row r="1184" spans="1:6">
      <c r="A1184" s="599">
        <v>92042</v>
      </c>
      <c r="B1184" s="599" t="s">
        <v>1959</v>
      </c>
      <c r="C1184" s="599" t="s">
        <v>64</v>
      </c>
      <c r="D1184" s="599" t="s">
        <v>793</v>
      </c>
      <c r="E1184" s="600">
        <v>5.39</v>
      </c>
      <c r="F1184" s="601" t="s">
        <v>794</v>
      </c>
    </row>
    <row r="1185" spans="1:6">
      <c r="A1185" s="599">
        <v>92101</v>
      </c>
      <c r="B1185" s="599" t="s">
        <v>1960</v>
      </c>
      <c r="C1185" s="599" t="s">
        <v>64</v>
      </c>
      <c r="D1185" s="599" t="s">
        <v>793</v>
      </c>
      <c r="E1185" s="600">
        <v>44.82</v>
      </c>
      <c r="F1185" s="601" t="s">
        <v>794</v>
      </c>
    </row>
    <row r="1186" spans="1:6">
      <c r="A1186" s="599">
        <v>92102</v>
      </c>
      <c r="B1186" s="599" t="s">
        <v>1961</v>
      </c>
      <c r="C1186" s="599" t="s">
        <v>64</v>
      </c>
      <c r="D1186" s="599" t="s">
        <v>793</v>
      </c>
      <c r="E1186" s="600">
        <v>14.05</v>
      </c>
      <c r="F1186" s="601" t="s">
        <v>794</v>
      </c>
    </row>
    <row r="1187" spans="1:6">
      <c r="A1187" s="599">
        <v>92103</v>
      </c>
      <c r="B1187" s="599" t="s">
        <v>1962</v>
      </c>
      <c r="C1187" s="599" t="s">
        <v>64</v>
      </c>
      <c r="D1187" s="599" t="s">
        <v>793</v>
      </c>
      <c r="E1187" s="600">
        <v>5.68</v>
      </c>
      <c r="F1187" s="601" t="s">
        <v>794</v>
      </c>
    </row>
    <row r="1188" spans="1:6">
      <c r="A1188" s="599">
        <v>92104</v>
      </c>
      <c r="B1188" s="599" t="s">
        <v>1963</v>
      </c>
      <c r="C1188" s="599" t="s">
        <v>64</v>
      </c>
      <c r="D1188" s="599" t="s">
        <v>793</v>
      </c>
      <c r="E1188" s="600">
        <v>70.75</v>
      </c>
      <c r="F1188" s="601" t="s">
        <v>794</v>
      </c>
    </row>
    <row r="1189" spans="1:6">
      <c r="A1189" s="599">
        <v>92105</v>
      </c>
      <c r="B1189" s="599" t="s">
        <v>1964</v>
      </c>
      <c r="C1189" s="599" t="s">
        <v>64</v>
      </c>
      <c r="D1189" s="599" t="s">
        <v>1410</v>
      </c>
      <c r="E1189" s="600">
        <v>200.67</v>
      </c>
      <c r="F1189" s="601" t="s">
        <v>794</v>
      </c>
    </row>
    <row r="1190" spans="1:6">
      <c r="A1190" s="599">
        <v>92108</v>
      </c>
      <c r="B1190" s="599" t="s">
        <v>1965</v>
      </c>
      <c r="C1190" s="599" t="s">
        <v>64</v>
      </c>
      <c r="D1190" s="599" t="s">
        <v>942</v>
      </c>
      <c r="E1190" s="600">
        <v>1.03</v>
      </c>
      <c r="F1190" s="601" t="s">
        <v>794</v>
      </c>
    </row>
    <row r="1191" spans="1:6">
      <c r="A1191" s="599">
        <v>92109</v>
      </c>
      <c r="B1191" s="599" t="s">
        <v>1966</v>
      </c>
      <c r="C1191" s="599" t="s">
        <v>64</v>
      </c>
      <c r="D1191" s="599" t="s">
        <v>942</v>
      </c>
      <c r="E1191" s="600">
        <v>0.23</v>
      </c>
      <c r="F1191" s="601" t="s">
        <v>794</v>
      </c>
    </row>
    <row r="1192" spans="1:6">
      <c r="A1192" s="599">
        <v>92110</v>
      </c>
      <c r="B1192" s="599" t="s">
        <v>1967</v>
      </c>
      <c r="C1192" s="599" t="s">
        <v>64</v>
      </c>
      <c r="D1192" s="599" t="s">
        <v>942</v>
      </c>
      <c r="E1192" s="600">
        <v>1.29</v>
      </c>
      <c r="F1192" s="601" t="s">
        <v>794</v>
      </c>
    </row>
    <row r="1193" spans="1:6">
      <c r="A1193" s="599">
        <v>92111</v>
      </c>
      <c r="B1193" s="599" t="s">
        <v>1968</v>
      </c>
      <c r="C1193" s="599" t="s">
        <v>64</v>
      </c>
      <c r="D1193" s="599" t="s">
        <v>942</v>
      </c>
      <c r="E1193" s="600">
        <v>1.32</v>
      </c>
      <c r="F1193" s="601" t="s">
        <v>794</v>
      </c>
    </row>
    <row r="1194" spans="1:6">
      <c r="A1194" s="599">
        <v>92114</v>
      </c>
      <c r="B1194" s="599" t="s">
        <v>1969</v>
      </c>
      <c r="C1194" s="599" t="s">
        <v>64</v>
      </c>
      <c r="D1194" s="599" t="s">
        <v>942</v>
      </c>
      <c r="E1194" s="600">
        <v>0.26</v>
      </c>
      <c r="F1194" s="601" t="s">
        <v>794</v>
      </c>
    </row>
    <row r="1195" spans="1:6">
      <c r="A1195" s="599">
        <v>92115</v>
      </c>
      <c r="B1195" s="599" t="s">
        <v>1970</v>
      </c>
      <c r="C1195" s="599" t="s">
        <v>64</v>
      </c>
      <c r="D1195" s="599" t="s">
        <v>942</v>
      </c>
      <c r="E1195" s="600">
        <v>0.05</v>
      </c>
      <c r="F1195" s="601" t="s">
        <v>794</v>
      </c>
    </row>
    <row r="1196" spans="1:6">
      <c r="A1196" s="599">
        <v>92116</v>
      </c>
      <c r="B1196" s="599" t="s">
        <v>1971</v>
      </c>
      <c r="C1196" s="599" t="s">
        <v>64</v>
      </c>
      <c r="D1196" s="599" t="s">
        <v>942</v>
      </c>
      <c r="E1196" s="600">
        <v>0.18</v>
      </c>
      <c r="F1196" s="601" t="s">
        <v>794</v>
      </c>
    </row>
    <row r="1197" spans="1:6">
      <c r="A1197" s="599">
        <v>92133</v>
      </c>
      <c r="B1197" s="599" t="s">
        <v>1972</v>
      </c>
      <c r="C1197" s="599" t="s">
        <v>64</v>
      </c>
      <c r="D1197" s="599" t="s">
        <v>1410</v>
      </c>
      <c r="E1197" s="600">
        <v>12.74</v>
      </c>
      <c r="F1197" s="601" t="s">
        <v>794</v>
      </c>
    </row>
    <row r="1198" spans="1:6">
      <c r="A1198" s="599">
        <v>92134</v>
      </c>
      <c r="B1198" s="599" t="s">
        <v>1973</v>
      </c>
      <c r="C1198" s="599" t="s">
        <v>64</v>
      </c>
      <c r="D1198" s="599" t="s">
        <v>1410</v>
      </c>
      <c r="E1198" s="600">
        <v>3.93</v>
      </c>
      <c r="F1198" s="601" t="s">
        <v>794</v>
      </c>
    </row>
    <row r="1199" spans="1:6">
      <c r="A1199" s="599">
        <v>92135</v>
      </c>
      <c r="B1199" s="599" t="s">
        <v>1974</v>
      </c>
      <c r="C1199" s="599" t="s">
        <v>64</v>
      </c>
      <c r="D1199" s="599" t="s">
        <v>1410</v>
      </c>
      <c r="E1199" s="600">
        <v>1.59</v>
      </c>
      <c r="F1199" s="601" t="s">
        <v>794</v>
      </c>
    </row>
    <row r="1200" spans="1:6">
      <c r="A1200" s="599">
        <v>92136</v>
      </c>
      <c r="B1200" s="599" t="s">
        <v>1975</v>
      </c>
      <c r="C1200" s="599" t="s">
        <v>64</v>
      </c>
      <c r="D1200" s="599" t="s">
        <v>1410</v>
      </c>
      <c r="E1200" s="600">
        <v>15.93</v>
      </c>
      <c r="F1200" s="601" t="s">
        <v>794</v>
      </c>
    </row>
    <row r="1201" spans="1:6">
      <c r="A1201" s="599">
        <v>92137</v>
      </c>
      <c r="B1201" s="599" t="s">
        <v>1976</v>
      </c>
      <c r="C1201" s="599" t="s">
        <v>64</v>
      </c>
      <c r="D1201" s="599" t="s">
        <v>1410</v>
      </c>
      <c r="E1201" s="600">
        <v>36.75</v>
      </c>
      <c r="F1201" s="601" t="s">
        <v>794</v>
      </c>
    </row>
    <row r="1202" spans="1:6">
      <c r="A1202" s="599">
        <v>92140</v>
      </c>
      <c r="B1202" s="599" t="s">
        <v>1977</v>
      </c>
      <c r="C1202" s="599" t="s">
        <v>64</v>
      </c>
      <c r="D1202" s="599" t="s">
        <v>942</v>
      </c>
      <c r="E1202" s="600">
        <v>4.67</v>
      </c>
      <c r="F1202" s="601" t="s">
        <v>794</v>
      </c>
    </row>
    <row r="1203" spans="1:6">
      <c r="A1203" s="599">
        <v>92141</v>
      </c>
      <c r="B1203" s="599" t="s">
        <v>1978</v>
      </c>
      <c r="C1203" s="599" t="s">
        <v>64</v>
      </c>
      <c r="D1203" s="599" t="s">
        <v>942</v>
      </c>
      <c r="E1203" s="600">
        <v>1.44</v>
      </c>
      <c r="F1203" s="601" t="s">
        <v>794</v>
      </c>
    </row>
    <row r="1204" spans="1:6">
      <c r="A1204" s="599">
        <v>92142</v>
      </c>
      <c r="B1204" s="599" t="s">
        <v>1979</v>
      </c>
      <c r="C1204" s="599" t="s">
        <v>64</v>
      </c>
      <c r="D1204" s="599" t="s">
        <v>942</v>
      </c>
      <c r="E1204" s="600">
        <v>0.57999999999999996</v>
      </c>
      <c r="F1204" s="601" t="s">
        <v>794</v>
      </c>
    </row>
    <row r="1205" spans="1:6">
      <c r="A1205" s="599">
        <v>92143</v>
      </c>
      <c r="B1205" s="599" t="s">
        <v>1980</v>
      </c>
      <c r="C1205" s="599" t="s">
        <v>64</v>
      </c>
      <c r="D1205" s="599" t="s">
        <v>942</v>
      </c>
      <c r="E1205" s="600">
        <v>5.83</v>
      </c>
      <c r="F1205" s="601" t="s">
        <v>794</v>
      </c>
    </row>
    <row r="1206" spans="1:6">
      <c r="A1206" s="599">
        <v>92144</v>
      </c>
      <c r="B1206" s="599" t="s">
        <v>1981</v>
      </c>
      <c r="C1206" s="599" t="s">
        <v>64</v>
      </c>
      <c r="D1206" s="599" t="s">
        <v>1410</v>
      </c>
      <c r="E1206" s="600">
        <v>41.21</v>
      </c>
      <c r="F1206" s="601" t="s">
        <v>794</v>
      </c>
    </row>
    <row r="1207" spans="1:6">
      <c r="A1207" s="599">
        <v>92237</v>
      </c>
      <c r="B1207" s="599" t="s">
        <v>1982</v>
      </c>
      <c r="C1207" s="599" t="s">
        <v>64</v>
      </c>
      <c r="D1207" s="599" t="s">
        <v>793</v>
      </c>
      <c r="E1207" s="600">
        <v>30.19</v>
      </c>
      <c r="F1207" s="601" t="s">
        <v>794</v>
      </c>
    </row>
    <row r="1208" spans="1:6">
      <c r="A1208" s="599">
        <v>92238</v>
      </c>
      <c r="B1208" s="599" t="s">
        <v>1983</v>
      </c>
      <c r="C1208" s="599" t="s">
        <v>64</v>
      </c>
      <c r="D1208" s="599" t="s">
        <v>793</v>
      </c>
      <c r="E1208" s="600">
        <v>12.16</v>
      </c>
      <c r="F1208" s="601" t="s">
        <v>794</v>
      </c>
    </row>
    <row r="1209" spans="1:6">
      <c r="A1209" s="599">
        <v>92239</v>
      </c>
      <c r="B1209" s="599" t="s">
        <v>1984</v>
      </c>
      <c r="C1209" s="599" t="s">
        <v>64</v>
      </c>
      <c r="D1209" s="599" t="s">
        <v>793</v>
      </c>
      <c r="E1209" s="600">
        <v>4.91</v>
      </c>
      <c r="F1209" s="601" t="s">
        <v>794</v>
      </c>
    </row>
    <row r="1210" spans="1:6">
      <c r="A1210" s="599">
        <v>92240</v>
      </c>
      <c r="B1210" s="599" t="s">
        <v>1985</v>
      </c>
      <c r="C1210" s="599" t="s">
        <v>64</v>
      </c>
      <c r="D1210" s="599" t="s">
        <v>793</v>
      </c>
      <c r="E1210" s="600">
        <v>54.23</v>
      </c>
      <c r="F1210" s="601" t="s">
        <v>794</v>
      </c>
    </row>
    <row r="1211" spans="1:6">
      <c r="A1211" s="599">
        <v>92241</v>
      </c>
      <c r="B1211" s="599" t="s">
        <v>1986</v>
      </c>
      <c r="C1211" s="599" t="s">
        <v>64</v>
      </c>
      <c r="D1211" s="599" t="s">
        <v>1410</v>
      </c>
      <c r="E1211" s="600">
        <v>287.97000000000003</v>
      </c>
      <c r="F1211" s="601" t="s">
        <v>794</v>
      </c>
    </row>
    <row r="1212" spans="1:6">
      <c r="A1212" s="599">
        <v>92712</v>
      </c>
      <c r="B1212" s="599" t="s">
        <v>1987</v>
      </c>
      <c r="C1212" s="599" t="s">
        <v>64</v>
      </c>
      <c r="D1212" s="599" t="s">
        <v>942</v>
      </c>
      <c r="E1212" s="600">
        <v>0.23</v>
      </c>
      <c r="F1212" s="601" t="s">
        <v>794</v>
      </c>
    </row>
    <row r="1213" spans="1:6">
      <c r="A1213" s="599">
        <v>92713</v>
      </c>
      <c r="B1213" s="599" t="s">
        <v>1988</v>
      </c>
      <c r="C1213" s="599" t="s">
        <v>64</v>
      </c>
      <c r="D1213" s="599" t="s">
        <v>942</v>
      </c>
      <c r="E1213" s="600">
        <v>0.05</v>
      </c>
      <c r="F1213" s="601" t="s">
        <v>794</v>
      </c>
    </row>
    <row r="1214" spans="1:6">
      <c r="A1214" s="599">
        <v>92714</v>
      </c>
      <c r="B1214" s="599" t="s">
        <v>1989</v>
      </c>
      <c r="C1214" s="599" t="s">
        <v>64</v>
      </c>
      <c r="D1214" s="599" t="s">
        <v>942</v>
      </c>
      <c r="E1214" s="600">
        <v>0.28999999999999998</v>
      </c>
      <c r="F1214" s="601" t="s">
        <v>794</v>
      </c>
    </row>
    <row r="1215" spans="1:6">
      <c r="A1215" s="599">
        <v>92715</v>
      </c>
      <c r="B1215" s="599" t="s">
        <v>1990</v>
      </c>
      <c r="C1215" s="599" t="s">
        <v>64</v>
      </c>
      <c r="D1215" s="599" t="s">
        <v>942</v>
      </c>
      <c r="E1215" s="600">
        <v>135.6</v>
      </c>
      <c r="F1215" s="601" t="s">
        <v>794</v>
      </c>
    </row>
    <row r="1216" spans="1:6">
      <c r="A1216" s="599">
        <v>92956</v>
      </c>
      <c r="B1216" s="599" t="s">
        <v>1991</v>
      </c>
      <c r="C1216" s="599" t="s">
        <v>64</v>
      </c>
      <c r="D1216" s="599" t="s">
        <v>793</v>
      </c>
      <c r="E1216" s="600">
        <v>4.3</v>
      </c>
      <c r="F1216" s="601" t="s">
        <v>794</v>
      </c>
    </row>
    <row r="1217" spans="1:6">
      <c r="A1217" s="599">
        <v>92957</v>
      </c>
      <c r="B1217" s="599" t="s">
        <v>1992</v>
      </c>
      <c r="C1217" s="599" t="s">
        <v>64</v>
      </c>
      <c r="D1217" s="599" t="s">
        <v>793</v>
      </c>
      <c r="E1217" s="600">
        <v>0.99</v>
      </c>
      <c r="F1217" s="601" t="s">
        <v>794</v>
      </c>
    </row>
    <row r="1218" spans="1:6">
      <c r="A1218" s="599">
        <v>92958</v>
      </c>
      <c r="B1218" s="599" t="s">
        <v>1993</v>
      </c>
      <c r="C1218" s="599" t="s">
        <v>64</v>
      </c>
      <c r="D1218" s="599" t="s">
        <v>793</v>
      </c>
      <c r="E1218" s="600">
        <v>4.7</v>
      </c>
      <c r="F1218" s="601" t="s">
        <v>794</v>
      </c>
    </row>
    <row r="1219" spans="1:6">
      <c r="A1219" s="599">
        <v>92959</v>
      </c>
      <c r="B1219" s="599" t="s">
        <v>1994</v>
      </c>
      <c r="C1219" s="599" t="s">
        <v>64</v>
      </c>
      <c r="D1219" s="599" t="s">
        <v>1410</v>
      </c>
      <c r="E1219" s="600">
        <v>9.67</v>
      </c>
      <c r="F1219" s="601" t="s">
        <v>794</v>
      </c>
    </row>
    <row r="1220" spans="1:6">
      <c r="A1220" s="599">
        <v>92963</v>
      </c>
      <c r="B1220" s="599" t="s">
        <v>1995</v>
      </c>
      <c r="C1220" s="599" t="s">
        <v>64</v>
      </c>
      <c r="D1220" s="599" t="s">
        <v>942</v>
      </c>
      <c r="E1220" s="600">
        <v>2.0099999999999998</v>
      </c>
      <c r="F1220" s="601" t="s">
        <v>794</v>
      </c>
    </row>
    <row r="1221" spans="1:6">
      <c r="A1221" s="599">
        <v>92964</v>
      </c>
      <c r="B1221" s="599" t="s">
        <v>1996</v>
      </c>
      <c r="C1221" s="599" t="s">
        <v>64</v>
      </c>
      <c r="D1221" s="599" t="s">
        <v>942</v>
      </c>
      <c r="E1221" s="600">
        <v>0.46</v>
      </c>
      <c r="F1221" s="601" t="s">
        <v>794</v>
      </c>
    </row>
    <row r="1222" spans="1:6">
      <c r="A1222" s="599">
        <v>92965</v>
      </c>
      <c r="B1222" s="599" t="s">
        <v>1997</v>
      </c>
      <c r="C1222" s="599" t="s">
        <v>64</v>
      </c>
      <c r="D1222" s="599" t="s">
        <v>942</v>
      </c>
      <c r="E1222" s="600">
        <v>2.52</v>
      </c>
      <c r="F1222" s="601" t="s">
        <v>794</v>
      </c>
    </row>
    <row r="1223" spans="1:6">
      <c r="A1223" s="599">
        <v>93220</v>
      </c>
      <c r="B1223" s="599" t="s">
        <v>1998</v>
      </c>
      <c r="C1223" s="599" t="s">
        <v>64</v>
      </c>
      <c r="D1223" s="599" t="s">
        <v>793</v>
      </c>
      <c r="E1223" s="602">
        <v>365.69</v>
      </c>
      <c r="F1223" s="601" t="s">
        <v>794</v>
      </c>
    </row>
    <row r="1224" spans="1:6">
      <c r="A1224" s="599">
        <v>93221</v>
      </c>
      <c r="B1224" s="599" t="s">
        <v>1999</v>
      </c>
      <c r="C1224" s="599" t="s">
        <v>64</v>
      </c>
      <c r="D1224" s="599" t="s">
        <v>793</v>
      </c>
      <c r="E1224" s="602">
        <v>98.11</v>
      </c>
      <c r="F1224" s="601" t="s">
        <v>794</v>
      </c>
    </row>
    <row r="1225" spans="1:6">
      <c r="A1225" s="599">
        <v>93222</v>
      </c>
      <c r="B1225" s="599" t="s">
        <v>2000</v>
      </c>
      <c r="C1225" s="599" t="s">
        <v>64</v>
      </c>
      <c r="D1225" s="599" t="s">
        <v>793</v>
      </c>
      <c r="E1225" s="600">
        <v>457.62</v>
      </c>
      <c r="F1225" s="601" t="s">
        <v>794</v>
      </c>
    </row>
    <row r="1226" spans="1:6">
      <c r="A1226" s="599">
        <v>93223</v>
      </c>
      <c r="B1226" s="599" t="s">
        <v>2001</v>
      </c>
      <c r="C1226" s="599" t="s">
        <v>64</v>
      </c>
      <c r="D1226" s="599" t="s">
        <v>1410</v>
      </c>
      <c r="E1226" s="600">
        <v>162.91999999999999</v>
      </c>
      <c r="F1226" s="601" t="s">
        <v>794</v>
      </c>
    </row>
    <row r="1227" spans="1:6">
      <c r="A1227" s="599">
        <v>93229</v>
      </c>
      <c r="B1227" s="599" t="s">
        <v>2002</v>
      </c>
      <c r="C1227" s="599" t="s">
        <v>64</v>
      </c>
      <c r="D1227" s="599" t="s">
        <v>942</v>
      </c>
      <c r="E1227" s="600">
        <v>0.44</v>
      </c>
      <c r="F1227" s="601" t="s">
        <v>794</v>
      </c>
    </row>
    <row r="1228" spans="1:6">
      <c r="A1228" s="599">
        <v>93230</v>
      </c>
      <c r="B1228" s="599" t="s">
        <v>2003</v>
      </c>
      <c r="C1228" s="599" t="s">
        <v>64</v>
      </c>
      <c r="D1228" s="599" t="s">
        <v>942</v>
      </c>
      <c r="E1228" s="602">
        <v>0.1</v>
      </c>
      <c r="F1228" s="601" t="s">
        <v>794</v>
      </c>
    </row>
    <row r="1229" spans="1:6">
      <c r="A1229" s="599">
        <v>93231</v>
      </c>
      <c r="B1229" s="599" t="s">
        <v>2004</v>
      </c>
      <c r="C1229" s="599" t="s">
        <v>64</v>
      </c>
      <c r="D1229" s="599" t="s">
        <v>942</v>
      </c>
      <c r="E1229" s="600">
        <v>0.55000000000000004</v>
      </c>
      <c r="F1229" s="601" t="s">
        <v>794</v>
      </c>
    </row>
    <row r="1230" spans="1:6">
      <c r="A1230" s="599">
        <v>93232</v>
      </c>
      <c r="B1230" s="599" t="s">
        <v>2005</v>
      </c>
      <c r="C1230" s="599" t="s">
        <v>64</v>
      </c>
      <c r="D1230" s="599" t="s">
        <v>1410</v>
      </c>
      <c r="E1230" s="602">
        <v>4.74</v>
      </c>
      <c r="F1230" s="601" t="s">
        <v>794</v>
      </c>
    </row>
    <row r="1231" spans="1:6">
      <c r="A1231" s="599">
        <v>93235</v>
      </c>
      <c r="B1231" s="599" t="s">
        <v>2006</v>
      </c>
      <c r="C1231" s="599" t="s">
        <v>64</v>
      </c>
      <c r="D1231" s="599" t="s">
        <v>793</v>
      </c>
      <c r="E1231" s="600">
        <v>2.52</v>
      </c>
      <c r="F1231" s="601" t="s">
        <v>794</v>
      </c>
    </row>
    <row r="1232" spans="1:6">
      <c r="A1232" s="599">
        <v>93238</v>
      </c>
      <c r="B1232" s="599" t="s">
        <v>2007</v>
      </c>
      <c r="C1232" s="599" t="s">
        <v>64</v>
      </c>
      <c r="D1232" s="599" t="s">
        <v>793</v>
      </c>
      <c r="E1232" s="602">
        <v>2.59</v>
      </c>
      <c r="F1232" s="601" t="s">
        <v>794</v>
      </c>
    </row>
    <row r="1233" spans="1:6">
      <c r="A1233" s="599">
        <v>93239</v>
      </c>
      <c r="B1233" s="599" t="s">
        <v>2008</v>
      </c>
      <c r="C1233" s="599" t="s">
        <v>64</v>
      </c>
      <c r="D1233" s="599" t="s">
        <v>793</v>
      </c>
      <c r="E1233" s="602">
        <v>11.75</v>
      </c>
      <c r="F1233" s="601" t="s">
        <v>794</v>
      </c>
    </row>
    <row r="1234" spans="1:6">
      <c r="A1234" s="599">
        <v>93240</v>
      </c>
      <c r="B1234" s="599" t="s">
        <v>2009</v>
      </c>
      <c r="C1234" s="599" t="s">
        <v>64</v>
      </c>
      <c r="D1234" s="599" t="s">
        <v>1410</v>
      </c>
      <c r="E1234" s="602">
        <v>12.48</v>
      </c>
      <c r="F1234" s="601" t="s">
        <v>794</v>
      </c>
    </row>
    <row r="1235" spans="1:6">
      <c r="A1235" s="599">
        <v>93267</v>
      </c>
      <c r="B1235" s="599" t="s">
        <v>2010</v>
      </c>
      <c r="C1235" s="599" t="s">
        <v>64</v>
      </c>
      <c r="D1235" s="599" t="s">
        <v>793</v>
      </c>
      <c r="E1235" s="602">
        <v>26.87</v>
      </c>
      <c r="F1235" s="601" t="s">
        <v>794</v>
      </c>
    </row>
    <row r="1236" spans="1:6">
      <c r="A1236" s="599">
        <v>93269</v>
      </c>
      <c r="B1236" s="599" t="s">
        <v>2011</v>
      </c>
      <c r="C1236" s="599" t="s">
        <v>64</v>
      </c>
      <c r="D1236" s="599" t="s">
        <v>793</v>
      </c>
      <c r="E1236" s="602">
        <v>10.07</v>
      </c>
      <c r="F1236" s="601" t="s">
        <v>794</v>
      </c>
    </row>
    <row r="1237" spans="1:6">
      <c r="A1237" s="599">
        <v>93270</v>
      </c>
      <c r="B1237" s="599" t="s">
        <v>2012</v>
      </c>
      <c r="C1237" s="599" t="s">
        <v>64</v>
      </c>
      <c r="D1237" s="599" t="s">
        <v>793</v>
      </c>
      <c r="E1237" s="602">
        <v>26.12</v>
      </c>
      <c r="F1237" s="601" t="s">
        <v>794</v>
      </c>
    </row>
    <row r="1238" spans="1:6">
      <c r="A1238" s="599">
        <v>93271</v>
      </c>
      <c r="B1238" s="599" t="s">
        <v>2013</v>
      </c>
      <c r="C1238" s="599" t="s">
        <v>64</v>
      </c>
      <c r="D1238" s="599" t="s">
        <v>942</v>
      </c>
      <c r="E1238" s="602">
        <v>9.91</v>
      </c>
      <c r="F1238" s="601" t="s">
        <v>794</v>
      </c>
    </row>
    <row r="1239" spans="1:6">
      <c r="A1239" s="599">
        <v>93277</v>
      </c>
      <c r="B1239" s="599" t="s">
        <v>2014</v>
      </c>
      <c r="C1239" s="599" t="s">
        <v>64</v>
      </c>
      <c r="D1239" s="599" t="s">
        <v>942</v>
      </c>
      <c r="E1239" s="600">
        <v>0.28999999999999998</v>
      </c>
      <c r="F1239" s="601" t="s">
        <v>794</v>
      </c>
    </row>
    <row r="1240" spans="1:6">
      <c r="A1240" s="599">
        <v>93278</v>
      </c>
      <c r="B1240" s="599" t="s">
        <v>2015</v>
      </c>
      <c r="C1240" s="599" t="s">
        <v>64</v>
      </c>
      <c r="D1240" s="599" t="s">
        <v>942</v>
      </c>
      <c r="E1240" s="602">
        <v>0.06</v>
      </c>
      <c r="F1240" s="601" t="s">
        <v>794</v>
      </c>
    </row>
    <row r="1241" spans="1:6">
      <c r="A1241" s="599">
        <v>93279</v>
      </c>
      <c r="B1241" s="599" t="s">
        <v>2016</v>
      </c>
      <c r="C1241" s="599" t="s">
        <v>64</v>
      </c>
      <c r="D1241" s="599" t="s">
        <v>942</v>
      </c>
      <c r="E1241" s="602">
        <v>0.27</v>
      </c>
      <c r="F1241" s="601" t="s">
        <v>794</v>
      </c>
    </row>
    <row r="1242" spans="1:6">
      <c r="A1242" s="599">
        <v>93280</v>
      </c>
      <c r="B1242" s="599" t="s">
        <v>2017</v>
      </c>
      <c r="C1242" s="599" t="s">
        <v>64</v>
      </c>
      <c r="D1242" s="599" t="s">
        <v>942</v>
      </c>
      <c r="E1242" s="602">
        <v>0.82</v>
      </c>
      <c r="F1242" s="601" t="s">
        <v>794</v>
      </c>
    </row>
    <row r="1243" spans="1:6">
      <c r="A1243" s="599">
        <v>93283</v>
      </c>
      <c r="B1243" s="599" t="s">
        <v>2018</v>
      </c>
      <c r="C1243" s="599" t="s">
        <v>64</v>
      </c>
      <c r="D1243" s="599" t="s">
        <v>793</v>
      </c>
      <c r="E1243" s="600">
        <v>100.42</v>
      </c>
      <c r="F1243" s="601" t="s">
        <v>794</v>
      </c>
    </row>
    <row r="1244" spans="1:6">
      <c r="A1244" s="599">
        <v>93284</v>
      </c>
      <c r="B1244" s="599" t="s">
        <v>2019</v>
      </c>
      <c r="C1244" s="599" t="s">
        <v>64</v>
      </c>
      <c r="D1244" s="599" t="s">
        <v>793</v>
      </c>
      <c r="E1244" s="602">
        <v>35.39</v>
      </c>
      <c r="F1244" s="601" t="s">
        <v>794</v>
      </c>
    </row>
    <row r="1245" spans="1:6">
      <c r="A1245" s="599">
        <v>93285</v>
      </c>
      <c r="B1245" s="599" t="s">
        <v>2020</v>
      </c>
      <c r="C1245" s="599" t="s">
        <v>64</v>
      </c>
      <c r="D1245" s="599" t="s">
        <v>793</v>
      </c>
      <c r="E1245" s="602">
        <v>161.41999999999999</v>
      </c>
      <c r="F1245" s="601" t="s">
        <v>794</v>
      </c>
    </row>
    <row r="1246" spans="1:6">
      <c r="A1246" s="599">
        <v>93286</v>
      </c>
      <c r="B1246" s="599" t="s">
        <v>2021</v>
      </c>
      <c r="C1246" s="599" t="s">
        <v>64</v>
      </c>
      <c r="D1246" s="599" t="s">
        <v>942</v>
      </c>
      <c r="E1246" s="602">
        <v>13.78</v>
      </c>
      <c r="F1246" s="601" t="s">
        <v>794</v>
      </c>
    </row>
    <row r="1247" spans="1:6">
      <c r="A1247" s="599">
        <v>93296</v>
      </c>
      <c r="B1247" s="599" t="s">
        <v>2022</v>
      </c>
      <c r="C1247" s="599" t="s">
        <v>64</v>
      </c>
      <c r="D1247" s="599" t="s">
        <v>793</v>
      </c>
      <c r="E1247" s="602">
        <v>14.3</v>
      </c>
      <c r="F1247" s="601" t="s">
        <v>794</v>
      </c>
    </row>
    <row r="1248" spans="1:6">
      <c r="A1248" s="599">
        <v>93397</v>
      </c>
      <c r="B1248" s="599" t="s">
        <v>2023</v>
      </c>
      <c r="C1248" s="599" t="s">
        <v>64</v>
      </c>
      <c r="D1248" s="599" t="s">
        <v>793</v>
      </c>
      <c r="E1248" s="602">
        <v>25.01</v>
      </c>
      <c r="F1248" s="601" t="s">
        <v>794</v>
      </c>
    </row>
    <row r="1249" spans="1:6">
      <c r="A1249" s="599">
        <v>93398</v>
      </c>
      <c r="B1249" s="599" t="s">
        <v>2024</v>
      </c>
      <c r="C1249" s="599" t="s">
        <v>64</v>
      </c>
      <c r="D1249" s="599" t="s">
        <v>793</v>
      </c>
      <c r="E1249" s="602">
        <v>9.43</v>
      </c>
      <c r="F1249" s="601" t="s">
        <v>794</v>
      </c>
    </row>
    <row r="1250" spans="1:6">
      <c r="A1250" s="599">
        <v>93399</v>
      </c>
      <c r="B1250" s="599" t="s">
        <v>2025</v>
      </c>
      <c r="C1250" s="599" t="s">
        <v>64</v>
      </c>
      <c r="D1250" s="599" t="s">
        <v>793</v>
      </c>
      <c r="E1250" s="600">
        <v>3.8</v>
      </c>
      <c r="F1250" s="601" t="s">
        <v>794</v>
      </c>
    </row>
    <row r="1251" spans="1:6">
      <c r="A1251" s="599">
        <v>93400</v>
      </c>
      <c r="B1251" s="599" t="s">
        <v>2026</v>
      </c>
      <c r="C1251" s="599" t="s">
        <v>64</v>
      </c>
      <c r="D1251" s="599" t="s">
        <v>793</v>
      </c>
      <c r="E1251" s="602">
        <v>43.35</v>
      </c>
      <c r="F1251" s="601" t="s">
        <v>794</v>
      </c>
    </row>
    <row r="1252" spans="1:6">
      <c r="A1252" s="599">
        <v>93401</v>
      </c>
      <c r="B1252" s="599" t="s">
        <v>2027</v>
      </c>
      <c r="C1252" s="599" t="s">
        <v>64</v>
      </c>
      <c r="D1252" s="599" t="s">
        <v>1410</v>
      </c>
      <c r="E1252" s="602">
        <v>164.92</v>
      </c>
      <c r="F1252" s="601" t="s">
        <v>794</v>
      </c>
    </row>
    <row r="1253" spans="1:6">
      <c r="A1253" s="599">
        <v>93404</v>
      </c>
      <c r="B1253" s="599" t="s">
        <v>2028</v>
      </c>
      <c r="C1253" s="599" t="s">
        <v>64</v>
      </c>
      <c r="D1253" s="599" t="s">
        <v>793</v>
      </c>
      <c r="E1253" s="602">
        <v>7.84</v>
      </c>
      <c r="F1253" s="601" t="s">
        <v>794</v>
      </c>
    </row>
    <row r="1254" spans="1:6">
      <c r="A1254" s="599">
        <v>93405</v>
      </c>
      <c r="B1254" s="599" t="s">
        <v>2029</v>
      </c>
      <c r="C1254" s="599" t="s">
        <v>64</v>
      </c>
      <c r="D1254" s="599" t="s">
        <v>793</v>
      </c>
      <c r="E1254" s="602">
        <v>2</v>
      </c>
      <c r="F1254" s="601" t="s">
        <v>794</v>
      </c>
    </row>
    <row r="1255" spans="1:6">
      <c r="A1255" s="599">
        <v>93406</v>
      </c>
      <c r="B1255" s="599" t="s">
        <v>2030</v>
      </c>
      <c r="C1255" s="599" t="s">
        <v>64</v>
      </c>
      <c r="D1255" s="599" t="s">
        <v>793</v>
      </c>
      <c r="E1255" s="602">
        <v>9.41</v>
      </c>
      <c r="F1255" s="601" t="s">
        <v>794</v>
      </c>
    </row>
    <row r="1256" spans="1:6">
      <c r="A1256" s="599">
        <v>93407</v>
      </c>
      <c r="B1256" s="599" t="s">
        <v>2031</v>
      </c>
      <c r="C1256" s="599" t="s">
        <v>64</v>
      </c>
      <c r="D1256" s="599" t="s">
        <v>1410</v>
      </c>
      <c r="E1256" s="602">
        <v>49.17</v>
      </c>
      <c r="F1256" s="601" t="s">
        <v>794</v>
      </c>
    </row>
    <row r="1257" spans="1:6">
      <c r="A1257" s="599">
        <v>93411</v>
      </c>
      <c r="B1257" s="599" t="s">
        <v>2032</v>
      </c>
      <c r="C1257" s="599" t="s">
        <v>64</v>
      </c>
      <c r="D1257" s="599" t="s">
        <v>793</v>
      </c>
      <c r="E1257" s="602">
        <v>0.34</v>
      </c>
      <c r="F1257" s="601" t="s">
        <v>794</v>
      </c>
    </row>
    <row r="1258" spans="1:6">
      <c r="A1258" s="599">
        <v>93412</v>
      </c>
      <c r="B1258" s="599" t="s">
        <v>2033</v>
      </c>
      <c r="C1258" s="599" t="s">
        <v>64</v>
      </c>
      <c r="D1258" s="599" t="s">
        <v>793</v>
      </c>
      <c r="E1258" s="602">
        <v>0.12</v>
      </c>
      <c r="F1258" s="601" t="s">
        <v>794</v>
      </c>
    </row>
    <row r="1259" spans="1:6">
      <c r="A1259" s="599">
        <v>93413</v>
      </c>
      <c r="B1259" s="599" t="s">
        <v>2034</v>
      </c>
      <c r="C1259" s="599" t="s">
        <v>64</v>
      </c>
      <c r="D1259" s="599" t="s">
        <v>793</v>
      </c>
      <c r="E1259" s="602">
        <v>0.3</v>
      </c>
      <c r="F1259" s="601" t="s">
        <v>794</v>
      </c>
    </row>
    <row r="1260" spans="1:6">
      <c r="A1260" s="599">
        <v>93414</v>
      </c>
      <c r="B1260" s="599" t="s">
        <v>2035</v>
      </c>
      <c r="C1260" s="599" t="s">
        <v>64</v>
      </c>
      <c r="D1260" s="599" t="s">
        <v>1410</v>
      </c>
      <c r="E1260" s="602">
        <v>11.21</v>
      </c>
      <c r="F1260" s="601" t="s">
        <v>794</v>
      </c>
    </row>
    <row r="1261" spans="1:6">
      <c r="A1261" s="599">
        <v>93417</v>
      </c>
      <c r="B1261" s="599" t="s">
        <v>2036</v>
      </c>
      <c r="C1261" s="599" t="s">
        <v>64</v>
      </c>
      <c r="D1261" s="599" t="s">
        <v>793</v>
      </c>
      <c r="E1261" s="602">
        <v>4.49</v>
      </c>
      <c r="F1261" s="601" t="s">
        <v>794</v>
      </c>
    </row>
    <row r="1262" spans="1:6">
      <c r="A1262" s="599">
        <v>93418</v>
      </c>
      <c r="B1262" s="599" t="s">
        <v>2037</v>
      </c>
      <c r="C1262" s="599" t="s">
        <v>64</v>
      </c>
      <c r="D1262" s="599" t="s">
        <v>793</v>
      </c>
      <c r="E1262" s="600">
        <v>1.58</v>
      </c>
      <c r="F1262" s="601" t="s">
        <v>794</v>
      </c>
    </row>
    <row r="1263" spans="1:6">
      <c r="A1263" s="599">
        <v>93419</v>
      </c>
      <c r="B1263" s="599" t="s">
        <v>2038</v>
      </c>
      <c r="C1263" s="599" t="s">
        <v>64</v>
      </c>
      <c r="D1263" s="599" t="s">
        <v>793</v>
      </c>
      <c r="E1263" s="602">
        <v>4.01</v>
      </c>
      <c r="F1263" s="601" t="s">
        <v>794</v>
      </c>
    </row>
    <row r="1264" spans="1:6">
      <c r="A1264" s="599">
        <v>93420</v>
      </c>
      <c r="B1264" s="599" t="s">
        <v>2039</v>
      </c>
      <c r="C1264" s="599" t="s">
        <v>64</v>
      </c>
      <c r="D1264" s="599" t="s">
        <v>1410</v>
      </c>
      <c r="E1264" s="602">
        <v>69.95</v>
      </c>
      <c r="F1264" s="601" t="s">
        <v>794</v>
      </c>
    </row>
    <row r="1265" spans="1:6">
      <c r="A1265" s="599">
        <v>93423</v>
      </c>
      <c r="B1265" s="599" t="s">
        <v>2040</v>
      </c>
      <c r="C1265" s="599" t="s">
        <v>64</v>
      </c>
      <c r="D1265" s="599" t="s">
        <v>793</v>
      </c>
      <c r="E1265" s="602">
        <v>6.36</v>
      </c>
      <c r="F1265" s="601" t="s">
        <v>794</v>
      </c>
    </row>
    <row r="1266" spans="1:6">
      <c r="A1266" s="599">
        <v>93424</v>
      </c>
      <c r="B1266" s="599" t="s">
        <v>2041</v>
      </c>
      <c r="C1266" s="599" t="s">
        <v>64</v>
      </c>
      <c r="D1266" s="599" t="s">
        <v>793</v>
      </c>
      <c r="E1266" s="602">
        <v>2.2400000000000002</v>
      </c>
      <c r="F1266" s="601" t="s">
        <v>794</v>
      </c>
    </row>
    <row r="1267" spans="1:6">
      <c r="A1267" s="599">
        <v>93425</v>
      </c>
      <c r="B1267" s="599" t="s">
        <v>2042</v>
      </c>
      <c r="C1267" s="599" t="s">
        <v>64</v>
      </c>
      <c r="D1267" s="599" t="s">
        <v>793</v>
      </c>
      <c r="E1267" s="602">
        <v>5.68</v>
      </c>
      <c r="F1267" s="601" t="s">
        <v>794</v>
      </c>
    </row>
    <row r="1268" spans="1:6">
      <c r="A1268" s="599">
        <v>93426</v>
      </c>
      <c r="B1268" s="599" t="s">
        <v>2043</v>
      </c>
      <c r="C1268" s="599" t="s">
        <v>64</v>
      </c>
      <c r="D1268" s="599" t="s">
        <v>1410</v>
      </c>
      <c r="E1268" s="602">
        <v>167.16</v>
      </c>
      <c r="F1268" s="601" t="s">
        <v>794</v>
      </c>
    </row>
    <row r="1269" spans="1:6">
      <c r="A1269" s="599">
        <v>93429</v>
      </c>
      <c r="B1269" s="599" t="s">
        <v>2044</v>
      </c>
      <c r="C1269" s="599" t="s">
        <v>64</v>
      </c>
      <c r="D1269" s="599" t="s">
        <v>793</v>
      </c>
      <c r="E1269" s="600">
        <v>157.32</v>
      </c>
      <c r="F1269" s="601" t="s">
        <v>794</v>
      </c>
    </row>
    <row r="1270" spans="1:6">
      <c r="A1270" s="599">
        <v>93430</v>
      </c>
      <c r="B1270" s="599" t="s">
        <v>2045</v>
      </c>
      <c r="C1270" s="599" t="s">
        <v>64</v>
      </c>
      <c r="D1270" s="599" t="s">
        <v>793</v>
      </c>
      <c r="E1270" s="600">
        <v>48.36</v>
      </c>
      <c r="F1270" s="601" t="s">
        <v>794</v>
      </c>
    </row>
    <row r="1271" spans="1:6">
      <c r="A1271" s="599">
        <v>93431</v>
      </c>
      <c r="B1271" s="599" t="s">
        <v>2046</v>
      </c>
      <c r="C1271" s="599" t="s">
        <v>64</v>
      </c>
      <c r="D1271" s="599" t="s">
        <v>793</v>
      </c>
      <c r="E1271" s="600">
        <v>196.8</v>
      </c>
      <c r="F1271" s="601" t="s">
        <v>794</v>
      </c>
    </row>
    <row r="1272" spans="1:6">
      <c r="A1272" s="599">
        <v>93432</v>
      </c>
      <c r="B1272" s="599" t="s">
        <v>2047</v>
      </c>
      <c r="C1272" s="599" t="s">
        <v>64</v>
      </c>
      <c r="D1272" s="599" t="s">
        <v>1410</v>
      </c>
      <c r="E1272" s="600">
        <v>2246.4</v>
      </c>
      <c r="F1272" s="601" t="s">
        <v>794</v>
      </c>
    </row>
    <row r="1273" spans="1:6">
      <c r="A1273" s="599">
        <v>93435</v>
      </c>
      <c r="B1273" s="599" t="s">
        <v>2048</v>
      </c>
      <c r="C1273" s="599" t="s">
        <v>64</v>
      </c>
      <c r="D1273" s="599" t="s">
        <v>793</v>
      </c>
      <c r="E1273" s="602">
        <v>8.83</v>
      </c>
      <c r="F1273" s="601" t="s">
        <v>794</v>
      </c>
    </row>
    <row r="1274" spans="1:6">
      <c r="A1274" s="599">
        <v>93436</v>
      </c>
      <c r="B1274" s="599" t="s">
        <v>2049</v>
      </c>
      <c r="C1274" s="599" t="s">
        <v>64</v>
      </c>
      <c r="D1274" s="599" t="s">
        <v>793</v>
      </c>
      <c r="E1274" s="600">
        <v>2.72</v>
      </c>
      <c r="F1274" s="601" t="s">
        <v>794</v>
      </c>
    </row>
    <row r="1275" spans="1:6">
      <c r="A1275" s="599">
        <v>93437</v>
      </c>
      <c r="B1275" s="599" t="s">
        <v>2050</v>
      </c>
      <c r="C1275" s="599" t="s">
        <v>64</v>
      </c>
      <c r="D1275" s="599" t="s">
        <v>793</v>
      </c>
      <c r="E1275" s="602">
        <v>9.66</v>
      </c>
      <c r="F1275" s="601" t="s">
        <v>794</v>
      </c>
    </row>
    <row r="1276" spans="1:6">
      <c r="A1276" s="599">
        <v>93438</v>
      </c>
      <c r="B1276" s="599" t="s">
        <v>2051</v>
      </c>
      <c r="C1276" s="599" t="s">
        <v>64</v>
      </c>
      <c r="D1276" s="599" t="s">
        <v>1410</v>
      </c>
      <c r="E1276" s="602">
        <v>117.12</v>
      </c>
      <c r="F1276" s="601" t="s">
        <v>794</v>
      </c>
    </row>
    <row r="1277" spans="1:6">
      <c r="A1277" s="599">
        <v>95114</v>
      </c>
      <c r="B1277" s="599" t="s">
        <v>2052</v>
      </c>
      <c r="C1277" s="599" t="s">
        <v>64</v>
      </c>
      <c r="D1277" s="599" t="s">
        <v>942</v>
      </c>
      <c r="E1277" s="600">
        <v>1.96</v>
      </c>
      <c r="F1277" s="601" t="s">
        <v>794</v>
      </c>
    </row>
    <row r="1278" spans="1:6">
      <c r="A1278" s="599">
        <v>95115</v>
      </c>
      <c r="B1278" s="599" t="s">
        <v>2053</v>
      </c>
      <c r="C1278" s="599" t="s">
        <v>64</v>
      </c>
      <c r="D1278" s="599" t="s">
        <v>942</v>
      </c>
      <c r="E1278" s="602">
        <v>0.45</v>
      </c>
      <c r="F1278" s="601" t="s">
        <v>794</v>
      </c>
    </row>
    <row r="1279" spans="1:6">
      <c r="A1279" s="599">
        <v>95116</v>
      </c>
      <c r="B1279" s="599" t="s">
        <v>2054</v>
      </c>
      <c r="C1279" s="599" t="s">
        <v>64</v>
      </c>
      <c r="D1279" s="599" t="s">
        <v>793</v>
      </c>
      <c r="E1279" s="600">
        <v>32.549999999999997</v>
      </c>
      <c r="F1279" s="601" t="s">
        <v>794</v>
      </c>
    </row>
    <row r="1280" spans="1:6">
      <c r="A1280" s="599">
        <v>95117</v>
      </c>
      <c r="B1280" s="599" t="s">
        <v>2055</v>
      </c>
      <c r="C1280" s="599" t="s">
        <v>64</v>
      </c>
      <c r="D1280" s="599" t="s">
        <v>793</v>
      </c>
      <c r="E1280" s="600">
        <v>10.039999999999999</v>
      </c>
      <c r="F1280" s="601" t="s">
        <v>794</v>
      </c>
    </row>
    <row r="1281" spans="1:6">
      <c r="A1281" s="599">
        <v>95118</v>
      </c>
      <c r="B1281" s="599" t="s">
        <v>2056</v>
      </c>
      <c r="C1281" s="599" t="s">
        <v>64</v>
      </c>
      <c r="D1281" s="599" t="s">
        <v>793</v>
      </c>
      <c r="E1281" s="600">
        <v>72.150000000000006</v>
      </c>
      <c r="F1281" s="601" t="s">
        <v>794</v>
      </c>
    </row>
    <row r="1282" spans="1:6">
      <c r="A1282" s="599">
        <v>95119</v>
      </c>
      <c r="B1282" s="599" t="s">
        <v>2057</v>
      </c>
      <c r="C1282" s="599" t="s">
        <v>64</v>
      </c>
      <c r="D1282" s="599" t="s">
        <v>793</v>
      </c>
      <c r="E1282" s="600">
        <v>22.26</v>
      </c>
      <c r="F1282" s="601" t="s">
        <v>794</v>
      </c>
    </row>
    <row r="1283" spans="1:6">
      <c r="A1283" s="599">
        <v>95120</v>
      </c>
      <c r="B1283" s="599" t="s">
        <v>2058</v>
      </c>
      <c r="C1283" s="599" t="s">
        <v>64</v>
      </c>
      <c r="D1283" s="599" t="s">
        <v>942</v>
      </c>
      <c r="E1283" s="600">
        <v>67.569999999999993</v>
      </c>
      <c r="F1283" s="601" t="s">
        <v>794</v>
      </c>
    </row>
    <row r="1284" spans="1:6">
      <c r="A1284" s="599">
        <v>95123</v>
      </c>
      <c r="B1284" s="599" t="s">
        <v>2059</v>
      </c>
      <c r="C1284" s="599" t="s">
        <v>64</v>
      </c>
      <c r="D1284" s="599" t="s">
        <v>793</v>
      </c>
      <c r="E1284" s="602">
        <v>17.87</v>
      </c>
      <c r="F1284" s="601" t="s">
        <v>794</v>
      </c>
    </row>
    <row r="1285" spans="1:6">
      <c r="A1285" s="599">
        <v>95124</v>
      </c>
      <c r="B1285" s="599" t="s">
        <v>2060</v>
      </c>
      <c r="C1285" s="599" t="s">
        <v>64</v>
      </c>
      <c r="D1285" s="599" t="s">
        <v>793</v>
      </c>
      <c r="E1285" s="600">
        <v>5.51</v>
      </c>
      <c r="F1285" s="601" t="s">
        <v>794</v>
      </c>
    </row>
    <row r="1286" spans="1:6">
      <c r="A1286" s="599">
        <v>95125</v>
      </c>
      <c r="B1286" s="599" t="s">
        <v>2061</v>
      </c>
      <c r="C1286" s="599" t="s">
        <v>64</v>
      </c>
      <c r="D1286" s="599" t="s">
        <v>793</v>
      </c>
      <c r="E1286" s="600">
        <v>19.559999999999999</v>
      </c>
      <c r="F1286" s="601" t="s">
        <v>794</v>
      </c>
    </row>
    <row r="1287" spans="1:6">
      <c r="A1287" s="599">
        <v>95126</v>
      </c>
      <c r="B1287" s="599" t="s">
        <v>2062</v>
      </c>
      <c r="C1287" s="599" t="s">
        <v>64</v>
      </c>
      <c r="D1287" s="599" t="s">
        <v>1410</v>
      </c>
      <c r="E1287" s="600">
        <v>153.56</v>
      </c>
      <c r="F1287" s="601" t="s">
        <v>794</v>
      </c>
    </row>
    <row r="1288" spans="1:6">
      <c r="A1288" s="599">
        <v>95129</v>
      </c>
      <c r="B1288" s="599" t="s">
        <v>2063</v>
      </c>
      <c r="C1288" s="599" t="s">
        <v>64</v>
      </c>
      <c r="D1288" s="599" t="s">
        <v>793</v>
      </c>
      <c r="E1288" s="602">
        <v>47.9</v>
      </c>
      <c r="F1288" s="601" t="s">
        <v>794</v>
      </c>
    </row>
    <row r="1289" spans="1:6">
      <c r="A1289" s="599">
        <v>95130</v>
      </c>
      <c r="B1289" s="599" t="s">
        <v>2064</v>
      </c>
      <c r="C1289" s="599" t="s">
        <v>64</v>
      </c>
      <c r="D1289" s="599" t="s">
        <v>793</v>
      </c>
      <c r="E1289" s="600">
        <v>17.36</v>
      </c>
      <c r="F1289" s="601" t="s">
        <v>794</v>
      </c>
    </row>
    <row r="1290" spans="1:6">
      <c r="A1290" s="599">
        <v>95131</v>
      </c>
      <c r="B1290" s="599" t="s">
        <v>2065</v>
      </c>
      <c r="C1290" s="599" t="s">
        <v>64</v>
      </c>
      <c r="D1290" s="599" t="s">
        <v>793</v>
      </c>
      <c r="E1290" s="600">
        <v>56.38</v>
      </c>
      <c r="F1290" s="601" t="s">
        <v>794</v>
      </c>
    </row>
    <row r="1291" spans="1:6">
      <c r="A1291" s="599">
        <v>95132</v>
      </c>
      <c r="B1291" s="599" t="s">
        <v>2066</v>
      </c>
      <c r="C1291" s="599" t="s">
        <v>64</v>
      </c>
      <c r="D1291" s="599" t="s">
        <v>1410</v>
      </c>
      <c r="E1291" s="600">
        <v>33.630000000000003</v>
      </c>
      <c r="F1291" s="601" t="s">
        <v>794</v>
      </c>
    </row>
    <row r="1292" spans="1:6">
      <c r="A1292" s="599">
        <v>95136</v>
      </c>
      <c r="B1292" s="599" t="s">
        <v>2067</v>
      </c>
      <c r="C1292" s="599" t="s">
        <v>64</v>
      </c>
      <c r="D1292" s="599" t="s">
        <v>1410</v>
      </c>
      <c r="E1292" s="600">
        <v>0.03</v>
      </c>
      <c r="F1292" s="601" t="s">
        <v>794</v>
      </c>
    </row>
    <row r="1293" spans="1:6">
      <c r="A1293" s="599">
        <v>95137</v>
      </c>
      <c r="B1293" s="599" t="s">
        <v>2068</v>
      </c>
      <c r="C1293" s="599" t="s">
        <v>64</v>
      </c>
      <c r="D1293" s="599" t="s">
        <v>1410</v>
      </c>
      <c r="E1293" s="600">
        <v>0.01</v>
      </c>
      <c r="F1293" s="601" t="s">
        <v>794</v>
      </c>
    </row>
    <row r="1294" spans="1:6">
      <c r="A1294" s="599">
        <v>95138</v>
      </c>
      <c r="B1294" s="599" t="s">
        <v>2069</v>
      </c>
      <c r="C1294" s="599" t="s">
        <v>64</v>
      </c>
      <c r="D1294" s="599" t="s">
        <v>1410</v>
      </c>
      <c r="E1294" s="600">
        <v>0.02</v>
      </c>
      <c r="F1294" s="601" t="s">
        <v>794</v>
      </c>
    </row>
    <row r="1295" spans="1:6">
      <c r="A1295" s="599">
        <v>95208</v>
      </c>
      <c r="B1295" s="599" t="s">
        <v>2070</v>
      </c>
      <c r="C1295" s="599" t="s">
        <v>64</v>
      </c>
      <c r="D1295" s="599" t="s">
        <v>793</v>
      </c>
      <c r="E1295" s="600">
        <v>54.13</v>
      </c>
      <c r="F1295" s="601" t="s">
        <v>794</v>
      </c>
    </row>
    <row r="1296" spans="1:6">
      <c r="A1296" s="599">
        <v>95209</v>
      </c>
      <c r="B1296" s="599" t="s">
        <v>2071</v>
      </c>
      <c r="C1296" s="599" t="s">
        <v>64</v>
      </c>
      <c r="D1296" s="599" t="s">
        <v>793</v>
      </c>
      <c r="E1296" s="600">
        <v>12.51</v>
      </c>
      <c r="F1296" s="601" t="s">
        <v>794</v>
      </c>
    </row>
    <row r="1297" spans="1:6">
      <c r="A1297" s="599">
        <v>95210</v>
      </c>
      <c r="B1297" s="599" t="s">
        <v>2072</v>
      </c>
      <c r="C1297" s="599" t="s">
        <v>64</v>
      </c>
      <c r="D1297" s="599" t="s">
        <v>793</v>
      </c>
      <c r="E1297" s="600">
        <v>59.2</v>
      </c>
      <c r="F1297" s="601" t="s">
        <v>794</v>
      </c>
    </row>
    <row r="1298" spans="1:6">
      <c r="A1298" s="599">
        <v>95211</v>
      </c>
      <c r="B1298" s="599" t="s">
        <v>2073</v>
      </c>
      <c r="C1298" s="599" t="s">
        <v>64</v>
      </c>
      <c r="D1298" s="599" t="s">
        <v>942</v>
      </c>
      <c r="E1298" s="600">
        <v>9.91</v>
      </c>
      <c r="F1298" s="601" t="s">
        <v>794</v>
      </c>
    </row>
    <row r="1299" spans="1:6">
      <c r="A1299" s="599">
        <v>95217</v>
      </c>
      <c r="B1299" s="599" t="s">
        <v>2074</v>
      </c>
      <c r="C1299" s="599" t="s">
        <v>64</v>
      </c>
      <c r="D1299" s="599" t="s">
        <v>942</v>
      </c>
      <c r="E1299" s="600">
        <v>0.66</v>
      </c>
      <c r="F1299" s="601" t="s">
        <v>794</v>
      </c>
    </row>
    <row r="1300" spans="1:6">
      <c r="A1300" s="599">
        <v>95255</v>
      </c>
      <c r="B1300" s="599" t="s">
        <v>2075</v>
      </c>
      <c r="C1300" s="599" t="s">
        <v>64</v>
      </c>
      <c r="D1300" s="599" t="s">
        <v>942</v>
      </c>
      <c r="E1300" s="600">
        <v>1.74</v>
      </c>
      <c r="F1300" s="601" t="s">
        <v>794</v>
      </c>
    </row>
    <row r="1301" spans="1:6">
      <c r="A1301" s="599">
        <v>95256</v>
      </c>
      <c r="B1301" s="599" t="s">
        <v>2076</v>
      </c>
      <c r="C1301" s="599" t="s">
        <v>64</v>
      </c>
      <c r="D1301" s="599" t="s">
        <v>942</v>
      </c>
      <c r="E1301" s="600">
        <v>0.4</v>
      </c>
      <c r="F1301" s="601" t="s">
        <v>794</v>
      </c>
    </row>
    <row r="1302" spans="1:6">
      <c r="A1302" s="599">
        <v>95257</v>
      </c>
      <c r="B1302" s="599" t="s">
        <v>2077</v>
      </c>
      <c r="C1302" s="599" t="s">
        <v>64</v>
      </c>
      <c r="D1302" s="599" t="s">
        <v>942</v>
      </c>
      <c r="E1302" s="600">
        <v>2.17</v>
      </c>
      <c r="F1302" s="601" t="s">
        <v>794</v>
      </c>
    </row>
    <row r="1303" spans="1:6">
      <c r="A1303" s="599">
        <v>95260</v>
      </c>
      <c r="B1303" s="599" t="s">
        <v>2078</v>
      </c>
      <c r="C1303" s="599" t="s">
        <v>64</v>
      </c>
      <c r="D1303" s="599" t="s">
        <v>793</v>
      </c>
      <c r="E1303" s="600">
        <v>0.71</v>
      </c>
      <c r="F1303" s="601" t="s">
        <v>794</v>
      </c>
    </row>
    <row r="1304" spans="1:6">
      <c r="A1304" s="599">
        <v>95261</v>
      </c>
      <c r="B1304" s="599" t="s">
        <v>2079</v>
      </c>
      <c r="C1304" s="599" t="s">
        <v>64</v>
      </c>
      <c r="D1304" s="599" t="s">
        <v>793</v>
      </c>
      <c r="E1304" s="600">
        <v>0.19</v>
      </c>
      <c r="F1304" s="601" t="s">
        <v>794</v>
      </c>
    </row>
    <row r="1305" spans="1:6">
      <c r="A1305" s="599">
        <v>95262</v>
      </c>
      <c r="B1305" s="599" t="s">
        <v>2080</v>
      </c>
      <c r="C1305" s="599" t="s">
        <v>64</v>
      </c>
      <c r="D1305" s="599" t="s">
        <v>793</v>
      </c>
      <c r="E1305" s="600">
        <v>0.89</v>
      </c>
      <c r="F1305" s="601" t="s">
        <v>794</v>
      </c>
    </row>
    <row r="1306" spans="1:6">
      <c r="A1306" s="599">
        <v>95263</v>
      </c>
      <c r="B1306" s="599" t="s">
        <v>2081</v>
      </c>
      <c r="C1306" s="599" t="s">
        <v>64</v>
      </c>
      <c r="D1306" s="599" t="s">
        <v>1410</v>
      </c>
      <c r="E1306" s="600">
        <v>4.8</v>
      </c>
      <c r="F1306" s="601" t="s">
        <v>794</v>
      </c>
    </row>
    <row r="1307" spans="1:6">
      <c r="A1307" s="599">
        <v>95266</v>
      </c>
      <c r="B1307" s="599" t="s">
        <v>2082</v>
      </c>
      <c r="C1307" s="599" t="s">
        <v>64</v>
      </c>
      <c r="D1307" s="599" t="s">
        <v>793</v>
      </c>
      <c r="E1307" s="600">
        <v>0.5</v>
      </c>
      <c r="F1307" s="601" t="s">
        <v>794</v>
      </c>
    </row>
    <row r="1308" spans="1:6">
      <c r="A1308" s="599">
        <v>95267</v>
      </c>
      <c r="B1308" s="599" t="s">
        <v>2083</v>
      </c>
      <c r="C1308" s="599" t="s">
        <v>64</v>
      </c>
      <c r="D1308" s="599" t="s">
        <v>793</v>
      </c>
      <c r="E1308" s="600">
        <v>0.1</v>
      </c>
      <c r="F1308" s="601" t="s">
        <v>794</v>
      </c>
    </row>
    <row r="1309" spans="1:6">
      <c r="A1309" s="599">
        <v>95268</v>
      </c>
      <c r="B1309" s="599" t="s">
        <v>2084</v>
      </c>
      <c r="C1309" s="599" t="s">
        <v>64</v>
      </c>
      <c r="D1309" s="599" t="s">
        <v>793</v>
      </c>
      <c r="E1309" s="600">
        <v>0.48</v>
      </c>
      <c r="F1309" s="601" t="s">
        <v>794</v>
      </c>
    </row>
    <row r="1310" spans="1:6">
      <c r="A1310" s="599">
        <v>95269</v>
      </c>
      <c r="B1310" s="599" t="s">
        <v>2085</v>
      </c>
      <c r="C1310" s="599" t="s">
        <v>64</v>
      </c>
      <c r="D1310" s="599" t="s">
        <v>1410</v>
      </c>
      <c r="E1310" s="600">
        <v>8.8699999999999992</v>
      </c>
      <c r="F1310" s="601" t="s">
        <v>794</v>
      </c>
    </row>
    <row r="1311" spans="1:6">
      <c r="A1311" s="599">
        <v>95272</v>
      </c>
      <c r="B1311" s="599" t="s">
        <v>2086</v>
      </c>
      <c r="C1311" s="599" t="s">
        <v>64</v>
      </c>
      <c r="D1311" s="599" t="s">
        <v>793</v>
      </c>
      <c r="E1311" s="600">
        <v>0.49</v>
      </c>
      <c r="F1311" s="601" t="s">
        <v>794</v>
      </c>
    </row>
    <row r="1312" spans="1:6">
      <c r="A1312" s="599">
        <v>95273</v>
      </c>
      <c r="B1312" s="599" t="s">
        <v>2087</v>
      </c>
      <c r="C1312" s="599" t="s">
        <v>64</v>
      </c>
      <c r="D1312" s="599" t="s">
        <v>793</v>
      </c>
      <c r="E1312" s="600">
        <v>0.11</v>
      </c>
      <c r="F1312" s="601" t="s">
        <v>794</v>
      </c>
    </row>
    <row r="1313" spans="1:6">
      <c r="A1313" s="599">
        <v>95274</v>
      </c>
      <c r="B1313" s="599" t="s">
        <v>2088</v>
      </c>
      <c r="C1313" s="599" t="s">
        <v>64</v>
      </c>
      <c r="D1313" s="599" t="s">
        <v>793</v>
      </c>
      <c r="E1313" s="600">
        <v>0.38</v>
      </c>
      <c r="F1313" s="601" t="s">
        <v>794</v>
      </c>
    </row>
    <row r="1314" spans="1:6">
      <c r="A1314" s="599">
        <v>95275</v>
      </c>
      <c r="B1314" s="599" t="s">
        <v>2089</v>
      </c>
      <c r="C1314" s="599" t="s">
        <v>64</v>
      </c>
      <c r="D1314" s="599" t="s">
        <v>942</v>
      </c>
      <c r="E1314" s="600">
        <v>2.69</v>
      </c>
      <c r="F1314" s="601" t="s">
        <v>794</v>
      </c>
    </row>
    <row r="1315" spans="1:6">
      <c r="A1315" s="599">
        <v>95278</v>
      </c>
      <c r="B1315" s="599" t="s">
        <v>2090</v>
      </c>
      <c r="C1315" s="599" t="s">
        <v>64</v>
      </c>
      <c r="D1315" s="599" t="s">
        <v>793</v>
      </c>
      <c r="E1315" s="600">
        <v>0.6</v>
      </c>
      <c r="F1315" s="601" t="s">
        <v>794</v>
      </c>
    </row>
    <row r="1316" spans="1:6">
      <c r="A1316" s="599">
        <v>95279</v>
      </c>
      <c r="B1316" s="599" t="s">
        <v>2091</v>
      </c>
      <c r="C1316" s="599" t="s">
        <v>64</v>
      </c>
      <c r="D1316" s="599" t="s">
        <v>793</v>
      </c>
      <c r="E1316" s="600">
        <v>0.12</v>
      </c>
      <c r="F1316" s="601" t="s">
        <v>794</v>
      </c>
    </row>
    <row r="1317" spans="1:6">
      <c r="A1317" s="599">
        <v>95280</v>
      </c>
      <c r="B1317" s="599" t="s">
        <v>2092</v>
      </c>
      <c r="C1317" s="599" t="s">
        <v>64</v>
      </c>
      <c r="D1317" s="599" t="s">
        <v>793</v>
      </c>
      <c r="E1317" s="600">
        <v>0.57999999999999996</v>
      </c>
      <c r="F1317" s="601" t="s">
        <v>794</v>
      </c>
    </row>
    <row r="1318" spans="1:6">
      <c r="A1318" s="599">
        <v>95281</v>
      </c>
      <c r="B1318" s="599" t="s">
        <v>2093</v>
      </c>
      <c r="C1318" s="599" t="s">
        <v>64</v>
      </c>
      <c r="D1318" s="599" t="s">
        <v>1410</v>
      </c>
      <c r="E1318" s="600">
        <v>8.8699999999999992</v>
      </c>
      <c r="F1318" s="601" t="s">
        <v>794</v>
      </c>
    </row>
    <row r="1319" spans="1:6">
      <c r="A1319" s="599">
        <v>95617</v>
      </c>
      <c r="B1319" s="599" t="s">
        <v>2094</v>
      </c>
      <c r="C1319" s="599" t="s">
        <v>64</v>
      </c>
      <c r="D1319" s="599" t="s">
        <v>942</v>
      </c>
      <c r="E1319" s="600">
        <v>1.42</v>
      </c>
      <c r="F1319" s="601" t="s">
        <v>794</v>
      </c>
    </row>
    <row r="1320" spans="1:6">
      <c r="A1320" s="599">
        <v>95618</v>
      </c>
      <c r="B1320" s="599" t="s">
        <v>2095</v>
      </c>
      <c r="C1320" s="599" t="s">
        <v>64</v>
      </c>
      <c r="D1320" s="599" t="s">
        <v>942</v>
      </c>
      <c r="E1320" s="600">
        <v>0.33</v>
      </c>
      <c r="F1320" s="601" t="s">
        <v>794</v>
      </c>
    </row>
    <row r="1321" spans="1:6">
      <c r="A1321" s="599">
        <v>95619</v>
      </c>
      <c r="B1321" s="599" t="s">
        <v>2096</v>
      </c>
      <c r="C1321" s="599" t="s">
        <v>64</v>
      </c>
      <c r="D1321" s="599" t="s">
        <v>942</v>
      </c>
      <c r="E1321" s="600">
        <v>1.78</v>
      </c>
      <c r="F1321" s="601" t="s">
        <v>794</v>
      </c>
    </row>
    <row r="1322" spans="1:6">
      <c r="A1322" s="599">
        <v>95627</v>
      </c>
      <c r="B1322" s="599" t="s">
        <v>2097</v>
      </c>
      <c r="C1322" s="599" t="s">
        <v>64</v>
      </c>
      <c r="D1322" s="599" t="s">
        <v>793</v>
      </c>
      <c r="E1322" s="600">
        <v>47.95</v>
      </c>
      <c r="F1322" s="601" t="s">
        <v>794</v>
      </c>
    </row>
    <row r="1323" spans="1:6">
      <c r="A1323" s="599">
        <v>95628</v>
      </c>
      <c r="B1323" s="599" t="s">
        <v>2098</v>
      </c>
      <c r="C1323" s="599" t="s">
        <v>64</v>
      </c>
      <c r="D1323" s="599" t="s">
        <v>793</v>
      </c>
      <c r="E1323" s="600">
        <v>12.86</v>
      </c>
      <c r="F1323" s="601" t="s">
        <v>794</v>
      </c>
    </row>
    <row r="1324" spans="1:6">
      <c r="A1324" s="599">
        <v>95629</v>
      </c>
      <c r="B1324" s="599" t="s">
        <v>2099</v>
      </c>
      <c r="C1324" s="599" t="s">
        <v>64</v>
      </c>
      <c r="D1324" s="599" t="s">
        <v>793</v>
      </c>
      <c r="E1324" s="600">
        <v>60.01</v>
      </c>
      <c r="F1324" s="601" t="s">
        <v>794</v>
      </c>
    </row>
    <row r="1325" spans="1:6">
      <c r="A1325" s="599">
        <v>95630</v>
      </c>
      <c r="B1325" s="599" t="s">
        <v>2100</v>
      </c>
      <c r="C1325" s="599" t="s">
        <v>64</v>
      </c>
      <c r="D1325" s="599" t="s">
        <v>1410</v>
      </c>
      <c r="E1325" s="600">
        <v>93.1</v>
      </c>
      <c r="F1325" s="601" t="s">
        <v>794</v>
      </c>
    </row>
    <row r="1326" spans="1:6">
      <c r="A1326" s="599">
        <v>95698</v>
      </c>
      <c r="B1326" s="599" t="s">
        <v>2101</v>
      </c>
      <c r="C1326" s="599" t="s">
        <v>64</v>
      </c>
      <c r="D1326" s="599" t="s">
        <v>942</v>
      </c>
      <c r="E1326" s="600">
        <v>5.79</v>
      </c>
      <c r="F1326" s="601" t="s">
        <v>794</v>
      </c>
    </row>
    <row r="1327" spans="1:6">
      <c r="A1327" s="599">
        <v>95699</v>
      </c>
      <c r="B1327" s="599" t="s">
        <v>2102</v>
      </c>
      <c r="C1327" s="599" t="s">
        <v>64</v>
      </c>
      <c r="D1327" s="599" t="s">
        <v>942</v>
      </c>
      <c r="E1327" s="600">
        <v>1.33</v>
      </c>
      <c r="F1327" s="601" t="s">
        <v>794</v>
      </c>
    </row>
    <row r="1328" spans="1:6">
      <c r="A1328" s="599">
        <v>95700</v>
      </c>
      <c r="B1328" s="599" t="s">
        <v>2103</v>
      </c>
      <c r="C1328" s="599" t="s">
        <v>64</v>
      </c>
      <c r="D1328" s="599" t="s">
        <v>942</v>
      </c>
      <c r="E1328" s="600">
        <v>7.24</v>
      </c>
      <c r="F1328" s="601" t="s">
        <v>794</v>
      </c>
    </row>
    <row r="1329" spans="1:6">
      <c r="A1329" s="599">
        <v>95701</v>
      </c>
      <c r="B1329" s="599" t="s">
        <v>2104</v>
      </c>
      <c r="C1329" s="599" t="s">
        <v>64</v>
      </c>
      <c r="D1329" s="599" t="s">
        <v>942</v>
      </c>
      <c r="E1329" s="600">
        <v>3.31</v>
      </c>
      <c r="F1329" s="601" t="s">
        <v>794</v>
      </c>
    </row>
    <row r="1330" spans="1:6">
      <c r="A1330" s="599">
        <v>95704</v>
      </c>
      <c r="B1330" s="599" t="s">
        <v>2105</v>
      </c>
      <c r="C1330" s="599" t="s">
        <v>64</v>
      </c>
      <c r="D1330" s="599" t="s">
        <v>793</v>
      </c>
      <c r="E1330" s="600">
        <v>53.38</v>
      </c>
      <c r="F1330" s="601" t="s">
        <v>794</v>
      </c>
    </row>
    <row r="1331" spans="1:6">
      <c r="A1331" s="599">
        <v>95705</v>
      </c>
      <c r="B1331" s="599" t="s">
        <v>2106</v>
      </c>
      <c r="C1331" s="599" t="s">
        <v>64</v>
      </c>
      <c r="D1331" s="599" t="s">
        <v>793</v>
      </c>
      <c r="E1331" s="600">
        <v>14.32</v>
      </c>
      <c r="F1331" s="601" t="s">
        <v>794</v>
      </c>
    </row>
    <row r="1332" spans="1:6">
      <c r="A1332" s="599">
        <v>95706</v>
      </c>
      <c r="B1332" s="599" t="s">
        <v>2107</v>
      </c>
      <c r="C1332" s="599" t="s">
        <v>64</v>
      </c>
      <c r="D1332" s="599" t="s">
        <v>793</v>
      </c>
      <c r="E1332" s="600">
        <v>66.8</v>
      </c>
      <c r="F1332" s="601" t="s">
        <v>794</v>
      </c>
    </row>
    <row r="1333" spans="1:6">
      <c r="A1333" s="599">
        <v>95707</v>
      </c>
      <c r="B1333" s="599" t="s">
        <v>2108</v>
      </c>
      <c r="C1333" s="599" t="s">
        <v>64</v>
      </c>
      <c r="D1333" s="599" t="s">
        <v>942</v>
      </c>
      <c r="E1333" s="600">
        <v>4.34</v>
      </c>
      <c r="F1333" s="601" t="s">
        <v>794</v>
      </c>
    </row>
    <row r="1334" spans="1:6">
      <c r="A1334" s="599">
        <v>95716</v>
      </c>
      <c r="B1334" s="599" t="s">
        <v>2109</v>
      </c>
      <c r="C1334" s="599" t="s">
        <v>64</v>
      </c>
      <c r="D1334" s="599" t="s">
        <v>793</v>
      </c>
      <c r="E1334" s="600">
        <v>64.19</v>
      </c>
      <c r="F1334" s="601" t="s">
        <v>794</v>
      </c>
    </row>
    <row r="1335" spans="1:6">
      <c r="A1335" s="599">
        <v>95717</v>
      </c>
      <c r="B1335" s="599" t="s">
        <v>2110</v>
      </c>
      <c r="C1335" s="599" t="s">
        <v>64</v>
      </c>
      <c r="D1335" s="599" t="s">
        <v>793</v>
      </c>
      <c r="E1335" s="600">
        <v>16.96</v>
      </c>
      <c r="F1335" s="601" t="s">
        <v>794</v>
      </c>
    </row>
    <row r="1336" spans="1:6">
      <c r="A1336" s="599">
        <v>95718</v>
      </c>
      <c r="B1336" s="599" t="s">
        <v>2111</v>
      </c>
      <c r="C1336" s="599" t="s">
        <v>64</v>
      </c>
      <c r="D1336" s="599" t="s">
        <v>793</v>
      </c>
      <c r="E1336" s="600">
        <v>80.239999999999995</v>
      </c>
      <c r="F1336" s="601" t="s">
        <v>794</v>
      </c>
    </row>
    <row r="1337" spans="1:6">
      <c r="A1337" s="599">
        <v>95719</v>
      </c>
      <c r="B1337" s="599" t="s">
        <v>2112</v>
      </c>
      <c r="C1337" s="599" t="s">
        <v>64</v>
      </c>
      <c r="D1337" s="599" t="s">
        <v>1410</v>
      </c>
      <c r="E1337" s="600">
        <v>93.78</v>
      </c>
      <c r="F1337" s="601" t="s">
        <v>794</v>
      </c>
    </row>
    <row r="1338" spans="1:6">
      <c r="A1338" s="599">
        <v>95869</v>
      </c>
      <c r="B1338" s="599" t="s">
        <v>2113</v>
      </c>
      <c r="C1338" s="599" t="s">
        <v>64</v>
      </c>
      <c r="D1338" s="599" t="s">
        <v>793</v>
      </c>
      <c r="E1338" s="600">
        <v>3.58</v>
      </c>
      <c r="F1338" s="601" t="s">
        <v>794</v>
      </c>
    </row>
    <row r="1339" spans="1:6">
      <c r="A1339" s="599">
        <v>95870</v>
      </c>
      <c r="B1339" s="599" t="s">
        <v>2114</v>
      </c>
      <c r="C1339" s="599" t="s">
        <v>64</v>
      </c>
      <c r="D1339" s="599" t="s">
        <v>793</v>
      </c>
      <c r="E1339" s="600">
        <v>9.08</v>
      </c>
      <c r="F1339" s="601" t="s">
        <v>794</v>
      </c>
    </row>
    <row r="1340" spans="1:6">
      <c r="A1340" s="599">
        <v>95871</v>
      </c>
      <c r="B1340" s="599" t="s">
        <v>2115</v>
      </c>
      <c r="C1340" s="599" t="s">
        <v>64</v>
      </c>
      <c r="D1340" s="599" t="s">
        <v>1410</v>
      </c>
      <c r="E1340" s="600">
        <v>284.79000000000002</v>
      </c>
      <c r="F1340" s="601" t="s">
        <v>794</v>
      </c>
    </row>
    <row r="1341" spans="1:6">
      <c r="A1341" s="599">
        <v>95874</v>
      </c>
      <c r="B1341" s="599" t="s">
        <v>2116</v>
      </c>
      <c r="C1341" s="599" t="s">
        <v>64</v>
      </c>
      <c r="D1341" s="599" t="s">
        <v>793</v>
      </c>
      <c r="E1341" s="600">
        <v>10.17</v>
      </c>
      <c r="F1341" s="601" t="s">
        <v>794</v>
      </c>
    </row>
    <row r="1342" spans="1:6">
      <c r="A1342" s="599">
        <v>96008</v>
      </c>
      <c r="B1342" s="599" t="s">
        <v>2117</v>
      </c>
      <c r="C1342" s="599" t="s">
        <v>64</v>
      </c>
      <c r="D1342" s="599" t="s">
        <v>793</v>
      </c>
      <c r="E1342" s="600">
        <v>23.49</v>
      </c>
      <c r="F1342" s="601" t="s">
        <v>794</v>
      </c>
    </row>
    <row r="1343" spans="1:6">
      <c r="A1343" s="599">
        <v>96009</v>
      </c>
      <c r="B1343" s="599" t="s">
        <v>2118</v>
      </c>
      <c r="C1343" s="599" t="s">
        <v>64</v>
      </c>
      <c r="D1343" s="599" t="s">
        <v>793</v>
      </c>
      <c r="E1343" s="600">
        <v>6.29</v>
      </c>
      <c r="F1343" s="601" t="s">
        <v>794</v>
      </c>
    </row>
    <row r="1344" spans="1:6">
      <c r="A1344" s="599">
        <v>96011</v>
      </c>
      <c r="B1344" s="599" t="s">
        <v>2119</v>
      </c>
      <c r="C1344" s="599" t="s">
        <v>64</v>
      </c>
      <c r="D1344" s="599" t="s">
        <v>793</v>
      </c>
      <c r="E1344" s="600">
        <v>25.7</v>
      </c>
      <c r="F1344" s="601" t="s">
        <v>794</v>
      </c>
    </row>
    <row r="1345" spans="1:6">
      <c r="A1345" s="599">
        <v>96012</v>
      </c>
      <c r="B1345" s="599" t="s">
        <v>2120</v>
      </c>
      <c r="C1345" s="599" t="s">
        <v>64</v>
      </c>
      <c r="D1345" s="599" t="s">
        <v>1410</v>
      </c>
      <c r="E1345" s="600">
        <v>100.83</v>
      </c>
      <c r="F1345" s="601" t="s">
        <v>794</v>
      </c>
    </row>
    <row r="1346" spans="1:6">
      <c r="A1346" s="599">
        <v>96015</v>
      </c>
      <c r="B1346" s="599" t="s">
        <v>2121</v>
      </c>
      <c r="C1346" s="599" t="s">
        <v>64</v>
      </c>
      <c r="D1346" s="599" t="s">
        <v>793</v>
      </c>
      <c r="E1346" s="600">
        <v>23.29</v>
      </c>
      <c r="F1346" s="601" t="s">
        <v>794</v>
      </c>
    </row>
    <row r="1347" spans="1:6">
      <c r="A1347" s="599">
        <v>96016</v>
      </c>
      <c r="B1347" s="599" t="s">
        <v>2122</v>
      </c>
      <c r="C1347" s="599" t="s">
        <v>64</v>
      </c>
      <c r="D1347" s="599" t="s">
        <v>793</v>
      </c>
      <c r="E1347" s="600">
        <v>6.24</v>
      </c>
      <c r="F1347" s="601" t="s">
        <v>794</v>
      </c>
    </row>
    <row r="1348" spans="1:6">
      <c r="A1348" s="599">
        <v>96018</v>
      </c>
      <c r="B1348" s="599" t="s">
        <v>2123</v>
      </c>
      <c r="C1348" s="599" t="s">
        <v>64</v>
      </c>
      <c r="D1348" s="599" t="s">
        <v>793</v>
      </c>
      <c r="E1348" s="600">
        <v>25.48</v>
      </c>
      <c r="F1348" s="601" t="s">
        <v>794</v>
      </c>
    </row>
    <row r="1349" spans="1:6">
      <c r="A1349" s="599">
        <v>96019</v>
      </c>
      <c r="B1349" s="599" t="s">
        <v>2124</v>
      </c>
      <c r="C1349" s="599" t="s">
        <v>64</v>
      </c>
      <c r="D1349" s="599" t="s">
        <v>1410</v>
      </c>
      <c r="E1349" s="600">
        <v>100.83</v>
      </c>
      <c r="F1349" s="601" t="s">
        <v>794</v>
      </c>
    </row>
    <row r="1350" spans="1:6">
      <c r="A1350" s="599">
        <v>96023</v>
      </c>
      <c r="B1350" s="599" t="s">
        <v>2125</v>
      </c>
      <c r="C1350" s="599" t="s">
        <v>64</v>
      </c>
      <c r="D1350" s="599" t="s">
        <v>793</v>
      </c>
      <c r="E1350" s="600">
        <v>17.96</v>
      </c>
      <c r="F1350" s="601" t="s">
        <v>794</v>
      </c>
    </row>
    <row r="1351" spans="1:6">
      <c r="A1351" s="599">
        <v>96024</v>
      </c>
      <c r="B1351" s="599" t="s">
        <v>2126</v>
      </c>
      <c r="C1351" s="599" t="s">
        <v>64</v>
      </c>
      <c r="D1351" s="599" t="s">
        <v>793</v>
      </c>
      <c r="E1351" s="600">
        <v>4.8099999999999996</v>
      </c>
      <c r="F1351" s="601" t="s">
        <v>794</v>
      </c>
    </row>
    <row r="1352" spans="1:6">
      <c r="A1352" s="599">
        <v>96026</v>
      </c>
      <c r="B1352" s="599" t="s">
        <v>2127</v>
      </c>
      <c r="C1352" s="599" t="s">
        <v>64</v>
      </c>
      <c r="D1352" s="599" t="s">
        <v>793</v>
      </c>
      <c r="E1352" s="600">
        <v>19.649999999999999</v>
      </c>
      <c r="F1352" s="601" t="s">
        <v>794</v>
      </c>
    </row>
    <row r="1353" spans="1:6">
      <c r="A1353" s="599">
        <v>96027</v>
      </c>
      <c r="B1353" s="599" t="s">
        <v>2128</v>
      </c>
      <c r="C1353" s="599" t="s">
        <v>64</v>
      </c>
      <c r="D1353" s="599" t="s">
        <v>1410</v>
      </c>
      <c r="E1353" s="600">
        <v>70.260000000000005</v>
      </c>
      <c r="F1353" s="601" t="s">
        <v>794</v>
      </c>
    </row>
    <row r="1354" spans="1:6">
      <c r="A1354" s="599">
        <v>96030</v>
      </c>
      <c r="B1354" s="599" t="s">
        <v>2129</v>
      </c>
      <c r="C1354" s="599" t="s">
        <v>64</v>
      </c>
      <c r="D1354" s="599" t="s">
        <v>793</v>
      </c>
      <c r="E1354" s="600">
        <v>35.65</v>
      </c>
      <c r="F1354" s="601" t="s">
        <v>794</v>
      </c>
    </row>
    <row r="1355" spans="1:6">
      <c r="A1355" s="599">
        <v>96031</v>
      </c>
      <c r="B1355" s="599" t="s">
        <v>2130</v>
      </c>
      <c r="C1355" s="599" t="s">
        <v>64</v>
      </c>
      <c r="D1355" s="599" t="s">
        <v>793</v>
      </c>
      <c r="E1355" s="600">
        <v>12.53</v>
      </c>
      <c r="F1355" s="601" t="s">
        <v>794</v>
      </c>
    </row>
    <row r="1356" spans="1:6">
      <c r="A1356" s="599">
        <v>96032</v>
      </c>
      <c r="B1356" s="599" t="s">
        <v>2131</v>
      </c>
      <c r="C1356" s="599" t="s">
        <v>64</v>
      </c>
      <c r="D1356" s="599" t="s">
        <v>793</v>
      </c>
      <c r="E1356" s="600">
        <v>5.03</v>
      </c>
      <c r="F1356" s="601" t="s">
        <v>794</v>
      </c>
    </row>
    <row r="1357" spans="1:6">
      <c r="A1357" s="599">
        <v>96033</v>
      </c>
      <c r="B1357" s="599" t="s">
        <v>2132</v>
      </c>
      <c r="C1357" s="599" t="s">
        <v>64</v>
      </c>
      <c r="D1357" s="599" t="s">
        <v>793</v>
      </c>
      <c r="E1357" s="600">
        <v>57.9</v>
      </c>
      <c r="F1357" s="601" t="s">
        <v>794</v>
      </c>
    </row>
    <row r="1358" spans="1:6">
      <c r="A1358" s="599">
        <v>96034</v>
      </c>
      <c r="B1358" s="599" t="s">
        <v>2133</v>
      </c>
      <c r="C1358" s="599" t="s">
        <v>64</v>
      </c>
      <c r="D1358" s="599" t="s">
        <v>1410</v>
      </c>
      <c r="E1358" s="600">
        <v>147.88</v>
      </c>
      <c r="F1358" s="601" t="s">
        <v>794</v>
      </c>
    </row>
    <row r="1359" spans="1:6">
      <c r="A1359" s="599">
        <v>96053</v>
      </c>
      <c r="B1359" s="599" t="s">
        <v>2134</v>
      </c>
      <c r="C1359" s="599" t="s">
        <v>64</v>
      </c>
      <c r="D1359" s="599" t="s">
        <v>793</v>
      </c>
      <c r="E1359" s="600">
        <v>18.16</v>
      </c>
      <c r="F1359" s="601" t="s">
        <v>794</v>
      </c>
    </row>
    <row r="1360" spans="1:6">
      <c r="A1360" s="599">
        <v>96054</v>
      </c>
      <c r="B1360" s="599" t="s">
        <v>2135</v>
      </c>
      <c r="C1360" s="599" t="s">
        <v>64</v>
      </c>
      <c r="D1360" s="599" t="s">
        <v>793</v>
      </c>
      <c r="E1360" s="600">
        <v>32.51</v>
      </c>
      <c r="F1360" s="601" t="s">
        <v>794</v>
      </c>
    </row>
    <row r="1361" spans="1:6">
      <c r="A1361" s="599">
        <v>96055</v>
      </c>
      <c r="B1361" s="599" t="s">
        <v>2136</v>
      </c>
      <c r="C1361" s="599" t="s">
        <v>64</v>
      </c>
      <c r="D1361" s="599" t="s">
        <v>793</v>
      </c>
      <c r="E1361" s="600">
        <v>4.8600000000000003</v>
      </c>
      <c r="F1361" s="601" t="s">
        <v>794</v>
      </c>
    </row>
    <row r="1362" spans="1:6">
      <c r="A1362" s="599">
        <v>96056</v>
      </c>
      <c r="B1362" s="599" t="s">
        <v>2137</v>
      </c>
      <c r="C1362" s="599" t="s">
        <v>64</v>
      </c>
      <c r="D1362" s="599" t="s">
        <v>793</v>
      </c>
      <c r="E1362" s="600">
        <v>19.87</v>
      </c>
      <c r="F1362" s="601" t="s">
        <v>794</v>
      </c>
    </row>
    <row r="1363" spans="1:6">
      <c r="A1363" s="599">
        <v>96057</v>
      </c>
      <c r="B1363" s="599" t="s">
        <v>2138</v>
      </c>
      <c r="C1363" s="599" t="s">
        <v>64</v>
      </c>
      <c r="D1363" s="599" t="s">
        <v>1410</v>
      </c>
      <c r="E1363" s="600">
        <v>70.260000000000005</v>
      </c>
      <c r="F1363" s="601" t="s">
        <v>794</v>
      </c>
    </row>
    <row r="1364" spans="1:6">
      <c r="A1364" s="599">
        <v>96060</v>
      </c>
      <c r="B1364" s="599" t="s">
        <v>2139</v>
      </c>
      <c r="C1364" s="599" t="s">
        <v>64</v>
      </c>
      <c r="D1364" s="599" t="s">
        <v>793</v>
      </c>
      <c r="E1364" s="602">
        <v>6.66</v>
      </c>
      <c r="F1364" s="601" t="s">
        <v>794</v>
      </c>
    </row>
    <row r="1365" spans="1:6">
      <c r="A1365" s="599">
        <v>96061</v>
      </c>
      <c r="B1365" s="599" t="s">
        <v>2140</v>
      </c>
      <c r="C1365" s="599" t="s">
        <v>64</v>
      </c>
      <c r="D1365" s="599" t="s">
        <v>793</v>
      </c>
      <c r="E1365" s="600">
        <v>40.64</v>
      </c>
      <c r="F1365" s="601" t="s">
        <v>794</v>
      </c>
    </row>
    <row r="1366" spans="1:6">
      <c r="A1366" s="599">
        <v>96062</v>
      </c>
      <c r="B1366" s="599" t="s">
        <v>2141</v>
      </c>
      <c r="C1366" s="599" t="s">
        <v>64</v>
      </c>
      <c r="D1366" s="599" t="s">
        <v>1410</v>
      </c>
      <c r="E1366" s="602">
        <v>41.55</v>
      </c>
      <c r="F1366" s="601" t="s">
        <v>794</v>
      </c>
    </row>
    <row r="1367" spans="1:6">
      <c r="A1367" s="599">
        <v>96241</v>
      </c>
      <c r="B1367" s="599" t="s">
        <v>2142</v>
      </c>
      <c r="C1367" s="599" t="s">
        <v>64</v>
      </c>
      <c r="D1367" s="599" t="s">
        <v>793</v>
      </c>
      <c r="E1367" s="602">
        <v>30.6</v>
      </c>
      <c r="F1367" s="601" t="s">
        <v>794</v>
      </c>
    </row>
    <row r="1368" spans="1:6">
      <c r="A1368" s="599">
        <v>96242</v>
      </c>
      <c r="B1368" s="599" t="s">
        <v>2143</v>
      </c>
      <c r="C1368" s="599" t="s">
        <v>64</v>
      </c>
      <c r="D1368" s="599" t="s">
        <v>793</v>
      </c>
      <c r="E1368" s="600">
        <v>8.08</v>
      </c>
      <c r="F1368" s="601" t="s">
        <v>794</v>
      </c>
    </row>
    <row r="1369" spans="1:6">
      <c r="A1369" s="599">
        <v>96243</v>
      </c>
      <c r="B1369" s="599" t="s">
        <v>2144</v>
      </c>
      <c r="C1369" s="599" t="s">
        <v>64</v>
      </c>
      <c r="D1369" s="599" t="s">
        <v>793</v>
      </c>
      <c r="E1369" s="600">
        <v>38.25</v>
      </c>
      <c r="F1369" s="601" t="s">
        <v>794</v>
      </c>
    </row>
    <row r="1370" spans="1:6">
      <c r="A1370" s="599">
        <v>96244</v>
      </c>
      <c r="B1370" s="599" t="s">
        <v>2145</v>
      </c>
      <c r="C1370" s="599" t="s">
        <v>64</v>
      </c>
      <c r="D1370" s="599" t="s">
        <v>1410</v>
      </c>
      <c r="E1370" s="600">
        <v>18.149999999999999</v>
      </c>
      <c r="F1370" s="601" t="s">
        <v>794</v>
      </c>
    </row>
    <row r="1371" spans="1:6">
      <c r="A1371" s="599">
        <v>96301</v>
      </c>
      <c r="B1371" s="599" t="s">
        <v>2146</v>
      </c>
      <c r="C1371" s="599" t="s">
        <v>64</v>
      </c>
      <c r="D1371" s="599" t="s">
        <v>1410</v>
      </c>
      <c r="E1371" s="602">
        <v>51.23</v>
      </c>
      <c r="F1371" s="601" t="s">
        <v>794</v>
      </c>
    </row>
    <row r="1372" spans="1:6">
      <c r="A1372" s="599">
        <v>96457</v>
      </c>
      <c r="B1372" s="599" t="s">
        <v>2147</v>
      </c>
      <c r="C1372" s="599" t="s">
        <v>64</v>
      </c>
      <c r="D1372" s="599" t="s">
        <v>1410</v>
      </c>
      <c r="E1372" s="600">
        <v>66.58</v>
      </c>
      <c r="F1372" s="601" t="s">
        <v>794</v>
      </c>
    </row>
    <row r="1373" spans="1:6">
      <c r="A1373" s="599">
        <v>96458</v>
      </c>
      <c r="B1373" s="599" t="s">
        <v>2148</v>
      </c>
      <c r="C1373" s="599" t="s">
        <v>64</v>
      </c>
      <c r="D1373" s="599" t="s">
        <v>793</v>
      </c>
      <c r="E1373" s="600">
        <v>66.55</v>
      </c>
      <c r="F1373" s="601" t="s">
        <v>794</v>
      </c>
    </row>
    <row r="1374" spans="1:6">
      <c r="A1374" s="599">
        <v>96459</v>
      </c>
      <c r="B1374" s="599" t="s">
        <v>2149</v>
      </c>
      <c r="C1374" s="599" t="s">
        <v>64</v>
      </c>
      <c r="D1374" s="599" t="s">
        <v>793</v>
      </c>
      <c r="E1374" s="600">
        <v>14.26</v>
      </c>
      <c r="F1374" s="601" t="s">
        <v>794</v>
      </c>
    </row>
    <row r="1375" spans="1:6">
      <c r="A1375" s="599">
        <v>96460</v>
      </c>
      <c r="B1375" s="599" t="s">
        <v>2150</v>
      </c>
      <c r="C1375" s="599" t="s">
        <v>64</v>
      </c>
      <c r="D1375" s="599" t="s">
        <v>793</v>
      </c>
      <c r="E1375" s="602">
        <v>53.18</v>
      </c>
      <c r="F1375" s="601" t="s">
        <v>794</v>
      </c>
    </row>
    <row r="1376" spans="1:6">
      <c r="A1376" s="599">
        <v>98760</v>
      </c>
      <c r="B1376" s="599" t="s">
        <v>2151</v>
      </c>
      <c r="C1376" s="599" t="s">
        <v>64</v>
      </c>
      <c r="D1376" s="599" t="s">
        <v>1410</v>
      </c>
      <c r="E1376" s="600">
        <v>0.08</v>
      </c>
      <c r="F1376" s="601" t="s">
        <v>794</v>
      </c>
    </row>
    <row r="1377" spans="1:6">
      <c r="A1377" s="599">
        <v>98761</v>
      </c>
      <c r="B1377" s="599" t="s">
        <v>2152</v>
      </c>
      <c r="C1377" s="599" t="s">
        <v>64</v>
      </c>
      <c r="D1377" s="599" t="s">
        <v>1410</v>
      </c>
      <c r="E1377" s="602">
        <v>0.02</v>
      </c>
      <c r="F1377" s="601" t="s">
        <v>794</v>
      </c>
    </row>
    <row r="1378" spans="1:6">
      <c r="A1378" s="599">
        <v>98762</v>
      </c>
      <c r="B1378" s="599" t="s">
        <v>2153</v>
      </c>
      <c r="C1378" s="599" t="s">
        <v>64</v>
      </c>
      <c r="D1378" s="599" t="s">
        <v>1410</v>
      </c>
      <c r="E1378" s="600">
        <v>0.11</v>
      </c>
      <c r="F1378" s="601" t="s">
        <v>794</v>
      </c>
    </row>
    <row r="1379" spans="1:6">
      <c r="A1379" s="599">
        <v>98763</v>
      </c>
      <c r="B1379" s="599" t="s">
        <v>2154</v>
      </c>
      <c r="C1379" s="599" t="s">
        <v>64</v>
      </c>
      <c r="D1379" s="599" t="s">
        <v>942</v>
      </c>
      <c r="E1379" s="600">
        <v>4.8600000000000003</v>
      </c>
      <c r="F1379" s="601" t="s">
        <v>794</v>
      </c>
    </row>
    <row r="1380" spans="1:6">
      <c r="A1380" s="599">
        <v>99829</v>
      </c>
      <c r="B1380" s="599" t="s">
        <v>2155</v>
      </c>
      <c r="C1380" s="599" t="s">
        <v>64</v>
      </c>
      <c r="D1380" s="599" t="s">
        <v>1410</v>
      </c>
      <c r="E1380" s="600">
        <v>0.2</v>
      </c>
      <c r="F1380" s="601" t="s">
        <v>794</v>
      </c>
    </row>
    <row r="1381" spans="1:6">
      <c r="A1381" s="599">
        <v>99830</v>
      </c>
      <c r="B1381" s="599" t="s">
        <v>2156</v>
      </c>
      <c r="C1381" s="599" t="s">
        <v>64</v>
      </c>
      <c r="D1381" s="599" t="s">
        <v>1410</v>
      </c>
      <c r="E1381" s="600">
        <v>0.04</v>
      </c>
      <c r="F1381" s="601" t="s">
        <v>794</v>
      </c>
    </row>
    <row r="1382" spans="1:6">
      <c r="A1382" s="599">
        <v>99831</v>
      </c>
      <c r="B1382" s="599" t="s">
        <v>2157</v>
      </c>
      <c r="C1382" s="599" t="s">
        <v>64</v>
      </c>
      <c r="D1382" s="599" t="s">
        <v>1410</v>
      </c>
      <c r="E1382" s="602">
        <v>0.13</v>
      </c>
      <c r="F1382" s="601" t="s">
        <v>794</v>
      </c>
    </row>
    <row r="1383" spans="1:6">
      <c r="A1383" s="599">
        <v>99832</v>
      </c>
      <c r="B1383" s="599" t="s">
        <v>2158</v>
      </c>
      <c r="C1383" s="599" t="s">
        <v>64</v>
      </c>
      <c r="D1383" s="599" t="s">
        <v>942</v>
      </c>
      <c r="E1383" s="602">
        <v>4.68</v>
      </c>
      <c r="F1383" s="601" t="s">
        <v>794</v>
      </c>
    </row>
    <row r="1384" spans="1:6">
      <c r="A1384" s="599">
        <v>100637</v>
      </c>
      <c r="B1384" s="599" t="s">
        <v>2159</v>
      </c>
      <c r="C1384" s="599" t="s">
        <v>64</v>
      </c>
      <c r="D1384" s="599" t="s">
        <v>793</v>
      </c>
      <c r="E1384" s="602">
        <v>193.24</v>
      </c>
      <c r="F1384" s="601" t="s">
        <v>794</v>
      </c>
    </row>
    <row r="1385" spans="1:6">
      <c r="A1385" s="599">
        <v>100638</v>
      </c>
      <c r="B1385" s="599" t="s">
        <v>2160</v>
      </c>
      <c r="C1385" s="599" t="s">
        <v>64</v>
      </c>
      <c r="D1385" s="599" t="s">
        <v>793</v>
      </c>
      <c r="E1385" s="600">
        <v>59.4</v>
      </c>
      <c r="F1385" s="601" t="s">
        <v>794</v>
      </c>
    </row>
    <row r="1386" spans="1:6">
      <c r="A1386" s="599">
        <v>100639</v>
      </c>
      <c r="B1386" s="599" t="s">
        <v>2161</v>
      </c>
      <c r="C1386" s="599" t="s">
        <v>64</v>
      </c>
      <c r="D1386" s="599" t="s">
        <v>793</v>
      </c>
      <c r="E1386" s="602">
        <v>241.74</v>
      </c>
      <c r="F1386" s="601" t="s">
        <v>794</v>
      </c>
    </row>
    <row r="1387" spans="1:6">
      <c r="A1387" s="599">
        <v>100640</v>
      </c>
      <c r="B1387" s="599" t="s">
        <v>2162</v>
      </c>
      <c r="C1387" s="599" t="s">
        <v>64</v>
      </c>
      <c r="D1387" s="599" t="s">
        <v>1410</v>
      </c>
      <c r="E1387" s="600">
        <v>4492.8</v>
      </c>
      <c r="F1387" s="601" t="s">
        <v>794</v>
      </c>
    </row>
    <row r="1388" spans="1:6">
      <c r="A1388" s="599">
        <v>100643</v>
      </c>
      <c r="B1388" s="599" t="s">
        <v>2163</v>
      </c>
      <c r="C1388" s="599" t="s">
        <v>64</v>
      </c>
      <c r="D1388" s="599" t="s">
        <v>793</v>
      </c>
      <c r="E1388" s="600">
        <v>395.96</v>
      </c>
      <c r="F1388" s="601" t="s">
        <v>794</v>
      </c>
    </row>
    <row r="1389" spans="1:6">
      <c r="A1389" s="599">
        <v>100644</v>
      </c>
      <c r="B1389" s="599" t="s">
        <v>2164</v>
      </c>
      <c r="C1389" s="599" t="s">
        <v>64</v>
      </c>
      <c r="D1389" s="599" t="s">
        <v>793</v>
      </c>
      <c r="E1389" s="602">
        <v>139.57</v>
      </c>
      <c r="F1389" s="601" t="s">
        <v>794</v>
      </c>
    </row>
    <row r="1390" spans="1:6">
      <c r="A1390" s="599">
        <v>100645</v>
      </c>
      <c r="B1390" s="599" t="s">
        <v>2165</v>
      </c>
      <c r="C1390" s="599" t="s">
        <v>64</v>
      </c>
      <c r="D1390" s="599" t="s">
        <v>793</v>
      </c>
      <c r="E1390" s="602">
        <v>636.51</v>
      </c>
      <c r="F1390" s="601" t="s">
        <v>794</v>
      </c>
    </row>
    <row r="1391" spans="1:6">
      <c r="A1391" s="599">
        <v>100646</v>
      </c>
      <c r="B1391" s="599" t="s">
        <v>2166</v>
      </c>
      <c r="C1391" s="599" t="s">
        <v>64</v>
      </c>
      <c r="D1391" s="599" t="s">
        <v>1410</v>
      </c>
      <c r="E1391" s="600">
        <v>5616</v>
      </c>
      <c r="F1391" s="601" t="s">
        <v>794</v>
      </c>
    </row>
    <row r="1392" spans="1:6">
      <c r="A1392" s="599">
        <v>102270</v>
      </c>
      <c r="B1392" s="599" t="s">
        <v>2167</v>
      </c>
      <c r="C1392" s="599" t="s">
        <v>64</v>
      </c>
      <c r="D1392" s="599" t="s">
        <v>1410</v>
      </c>
      <c r="E1392" s="602">
        <v>0.86</v>
      </c>
      <c r="F1392" s="601" t="s">
        <v>794</v>
      </c>
    </row>
    <row r="1393" spans="1:6">
      <c r="A1393" s="599">
        <v>102271</v>
      </c>
      <c r="B1393" s="599" t="s">
        <v>2168</v>
      </c>
      <c r="C1393" s="599" t="s">
        <v>64</v>
      </c>
      <c r="D1393" s="599" t="s">
        <v>1410</v>
      </c>
      <c r="E1393" s="602">
        <v>0.19</v>
      </c>
      <c r="F1393" s="601" t="s">
        <v>794</v>
      </c>
    </row>
    <row r="1394" spans="1:6">
      <c r="A1394" s="599">
        <v>102272</v>
      </c>
      <c r="B1394" s="599" t="s">
        <v>2169</v>
      </c>
      <c r="C1394" s="599" t="s">
        <v>64</v>
      </c>
      <c r="D1394" s="599" t="s">
        <v>1410</v>
      </c>
      <c r="E1394" s="602">
        <v>1.07</v>
      </c>
      <c r="F1394" s="601" t="s">
        <v>794</v>
      </c>
    </row>
    <row r="1395" spans="1:6">
      <c r="A1395" s="599">
        <v>102273</v>
      </c>
      <c r="B1395" s="599" t="s">
        <v>2170</v>
      </c>
      <c r="C1395" s="599" t="s">
        <v>64</v>
      </c>
      <c r="D1395" s="599" t="s">
        <v>942</v>
      </c>
      <c r="E1395" s="602">
        <v>1.8</v>
      </c>
      <c r="F1395" s="601" t="s">
        <v>794</v>
      </c>
    </row>
    <row r="1396" spans="1:6">
      <c r="A1396" s="599">
        <v>102809</v>
      </c>
      <c r="B1396" s="599" t="s">
        <v>2171</v>
      </c>
      <c r="C1396" s="599" t="s">
        <v>64</v>
      </c>
      <c r="D1396" s="599" t="s">
        <v>1410</v>
      </c>
      <c r="E1396" s="602">
        <v>18.8</v>
      </c>
      <c r="F1396" s="601" t="s">
        <v>794</v>
      </c>
    </row>
    <row r="1397" spans="1:6">
      <c r="A1397" s="599">
        <v>102815</v>
      </c>
      <c r="B1397" s="599" t="s">
        <v>2172</v>
      </c>
      <c r="C1397" s="599" t="s">
        <v>64</v>
      </c>
      <c r="D1397" s="599" t="s">
        <v>942</v>
      </c>
      <c r="E1397" s="602">
        <v>3.6</v>
      </c>
      <c r="F1397" s="601" t="s">
        <v>794</v>
      </c>
    </row>
    <row r="1398" spans="1:6">
      <c r="A1398" s="599">
        <v>102826</v>
      </c>
      <c r="B1398" s="599" t="s">
        <v>2173</v>
      </c>
      <c r="C1398" s="599" t="s">
        <v>64</v>
      </c>
      <c r="D1398" s="599" t="s">
        <v>942</v>
      </c>
      <c r="E1398" s="602">
        <v>6.76</v>
      </c>
      <c r="F1398" s="601" t="s">
        <v>794</v>
      </c>
    </row>
    <row r="1399" spans="1:6">
      <c r="A1399" s="599">
        <v>102832</v>
      </c>
      <c r="B1399" s="599" t="s">
        <v>2174</v>
      </c>
      <c r="C1399" s="599" t="s">
        <v>64</v>
      </c>
      <c r="D1399" s="599" t="s">
        <v>942</v>
      </c>
      <c r="E1399" s="602">
        <v>9.01</v>
      </c>
      <c r="F1399" s="601" t="s">
        <v>794</v>
      </c>
    </row>
    <row r="1400" spans="1:6">
      <c r="A1400" s="599">
        <v>102843</v>
      </c>
      <c r="B1400" s="599" t="s">
        <v>2175</v>
      </c>
      <c r="C1400" s="599" t="s">
        <v>64</v>
      </c>
      <c r="D1400" s="599" t="s">
        <v>1410</v>
      </c>
      <c r="E1400" s="602">
        <v>140.4</v>
      </c>
      <c r="F1400" s="601" t="s">
        <v>794</v>
      </c>
    </row>
    <row r="1401" spans="1:6">
      <c r="A1401" s="599">
        <v>102849</v>
      </c>
      <c r="B1401" s="599" t="s">
        <v>2176</v>
      </c>
      <c r="C1401" s="599" t="s">
        <v>64</v>
      </c>
      <c r="D1401" s="599" t="s">
        <v>1410</v>
      </c>
      <c r="E1401" s="602">
        <v>68.64</v>
      </c>
      <c r="F1401" s="601" t="s">
        <v>794</v>
      </c>
    </row>
    <row r="1402" spans="1:6">
      <c r="A1402" s="599">
        <v>102855</v>
      </c>
      <c r="B1402" s="599" t="s">
        <v>2177</v>
      </c>
      <c r="C1402" s="599" t="s">
        <v>64</v>
      </c>
      <c r="D1402" s="599" t="s">
        <v>1410</v>
      </c>
      <c r="E1402" s="602">
        <v>68.64</v>
      </c>
      <c r="F1402" s="601" t="s">
        <v>794</v>
      </c>
    </row>
    <row r="1403" spans="1:6">
      <c r="A1403" s="599">
        <v>102861</v>
      </c>
      <c r="B1403" s="599" t="s">
        <v>2178</v>
      </c>
      <c r="C1403" s="599" t="s">
        <v>64</v>
      </c>
      <c r="D1403" s="599" t="s">
        <v>942</v>
      </c>
      <c r="E1403" s="602">
        <v>1.32</v>
      </c>
      <c r="F1403" s="601" t="s">
        <v>794</v>
      </c>
    </row>
    <row r="1404" spans="1:6">
      <c r="A1404" s="599">
        <v>102867</v>
      </c>
      <c r="B1404" s="599" t="s">
        <v>2179</v>
      </c>
      <c r="C1404" s="599" t="s">
        <v>64</v>
      </c>
      <c r="D1404" s="599" t="s">
        <v>942</v>
      </c>
      <c r="E1404" s="602">
        <v>0.72</v>
      </c>
      <c r="F1404" s="601" t="s">
        <v>794</v>
      </c>
    </row>
    <row r="1405" spans="1:6">
      <c r="A1405" s="599">
        <v>102870</v>
      </c>
      <c r="B1405" s="599" t="s">
        <v>2180</v>
      </c>
      <c r="C1405" s="599" t="s">
        <v>64</v>
      </c>
      <c r="D1405" s="599" t="s">
        <v>793</v>
      </c>
      <c r="E1405" s="602">
        <v>347.81</v>
      </c>
      <c r="F1405" s="601" t="s">
        <v>794</v>
      </c>
    </row>
    <row r="1406" spans="1:6">
      <c r="A1406" s="599">
        <v>102871</v>
      </c>
      <c r="B1406" s="599" t="s">
        <v>2181</v>
      </c>
      <c r="C1406" s="599" t="s">
        <v>64</v>
      </c>
      <c r="D1406" s="599" t="s">
        <v>793</v>
      </c>
      <c r="E1406" s="602">
        <v>93.96</v>
      </c>
      <c r="F1406" s="601" t="s">
        <v>794</v>
      </c>
    </row>
    <row r="1407" spans="1:6">
      <c r="A1407" s="599">
        <v>102872</v>
      </c>
      <c r="B1407" s="599" t="s">
        <v>2182</v>
      </c>
      <c r="C1407" s="599" t="s">
        <v>64</v>
      </c>
      <c r="D1407" s="599" t="s">
        <v>793</v>
      </c>
      <c r="E1407" s="602">
        <v>435.25</v>
      </c>
      <c r="F1407" s="601" t="s">
        <v>794</v>
      </c>
    </row>
    <row r="1408" spans="1:6">
      <c r="A1408" s="599">
        <v>102873</v>
      </c>
      <c r="B1408" s="599" t="s">
        <v>2183</v>
      </c>
      <c r="C1408" s="599" t="s">
        <v>64</v>
      </c>
      <c r="D1408" s="599" t="s">
        <v>1410</v>
      </c>
      <c r="E1408" s="602">
        <v>124.73</v>
      </c>
      <c r="F1408" s="601" t="s">
        <v>794</v>
      </c>
    </row>
    <row r="1409" spans="1:6">
      <c r="A1409" s="599">
        <v>102876</v>
      </c>
      <c r="B1409" s="599" t="s">
        <v>2184</v>
      </c>
      <c r="C1409" s="599" t="s">
        <v>64</v>
      </c>
      <c r="D1409" s="599" t="s">
        <v>793</v>
      </c>
      <c r="E1409" s="602">
        <v>483.34</v>
      </c>
      <c r="F1409" s="601" t="s">
        <v>794</v>
      </c>
    </row>
    <row r="1410" spans="1:6">
      <c r="A1410" s="599">
        <v>102877</v>
      </c>
      <c r="B1410" s="599" t="s">
        <v>2185</v>
      </c>
      <c r="C1410" s="599" t="s">
        <v>64</v>
      </c>
      <c r="D1410" s="599" t="s">
        <v>793</v>
      </c>
      <c r="E1410" s="602">
        <v>130.58000000000001</v>
      </c>
      <c r="F1410" s="601" t="s">
        <v>794</v>
      </c>
    </row>
    <row r="1411" spans="1:6">
      <c r="A1411" s="599">
        <v>102878</v>
      </c>
      <c r="B1411" s="599" t="s">
        <v>2186</v>
      </c>
      <c r="C1411" s="599" t="s">
        <v>64</v>
      </c>
      <c r="D1411" s="599" t="s">
        <v>793</v>
      </c>
      <c r="E1411" s="602">
        <v>604.86</v>
      </c>
      <c r="F1411" s="601" t="s">
        <v>794</v>
      </c>
    </row>
    <row r="1412" spans="1:6">
      <c r="A1412" s="599">
        <v>102879</v>
      </c>
      <c r="B1412" s="599" t="s">
        <v>2187</v>
      </c>
      <c r="C1412" s="599" t="s">
        <v>64</v>
      </c>
      <c r="D1412" s="599" t="s">
        <v>1410</v>
      </c>
      <c r="E1412" s="602">
        <v>187.2</v>
      </c>
      <c r="F1412" s="601" t="s">
        <v>794</v>
      </c>
    </row>
    <row r="1413" spans="1:6">
      <c r="A1413" s="599">
        <v>102885</v>
      </c>
      <c r="B1413" s="599" t="s">
        <v>2188</v>
      </c>
      <c r="C1413" s="599" t="s">
        <v>64</v>
      </c>
      <c r="D1413" s="599" t="s">
        <v>942</v>
      </c>
      <c r="E1413" s="600">
        <v>1.35</v>
      </c>
      <c r="F1413" s="601" t="s">
        <v>794</v>
      </c>
    </row>
    <row r="1414" spans="1:6">
      <c r="A1414" s="599">
        <v>102891</v>
      </c>
      <c r="B1414" s="599" t="s">
        <v>2189</v>
      </c>
      <c r="C1414" s="599" t="s">
        <v>64</v>
      </c>
      <c r="D1414" s="599" t="s">
        <v>942</v>
      </c>
      <c r="E1414" s="600">
        <v>1.35</v>
      </c>
      <c r="F1414" s="601" t="s">
        <v>794</v>
      </c>
    </row>
    <row r="1415" spans="1:6">
      <c r="A1415" s="599">
        <v>102897</v>
      </c>
      <c r="B1415" s="599" t="s">
        <v>2190</v>
      </c>
      <c r="C1415" s="599" t="s">
        <v>64</v>
      </c>
      <c r="D1415" s="599" t="s">
        <v>1410</v>
      </c>
      <c r="E1415" s="600">
        <v>93.78</v>
      </c>
      <c r="F1415" s="601" t="s">
        <v>794</v>
      </c>
    </row>
    <row r="1416" spans="1:6">
      <c r="A1416" s="599">
        <v>102903</v>
      </c>
      <c r="B1416" s="599" t="s">
        <v>2191</v>
      </c>
      <c r="C1416" s="599" t="s">
        <v>64</v>
      </c>
      <c r="D1416" s="599" t="s">
        <v>1410</v>
      </c>
      <c r="E1416" s="600">
        <v>12.16</v>
      </c>
      <c r="F1416" s="601" t="s">
        <v>794</v>
      </c>
    </row>
    <row r="1417" spans="1:6">
      <c r="A1417" s="599">
        <v>102909</v>
      </c>
      <c r="B1417" s="599" t="s">
        <v>2192</v>
      </c>
      <c r="C1417" s="599" t="s">
        <v>64</v>
      </c>
      <c r="D1417" s="599" t="s">
        <v>942</v>
      </c>
      <c r="E1417" s="600">
        <v>4.32</v>
      </c>
      <c r="F1417" s="601" t="s">
        <v>794</v>
      </c>
    </row>
    <row r="1418" spans="1:6">
      <c r="A1418" s="599">
        <v>102915</v>
      </c>
      <c r="B1418" s="599" t="s">
        <v>2193</v>
      </c>
      <c r="C1418" s="599" t="s">
        <v>64</v>
      </c>
      <c r="D1418" s="599" t="s">
        <v>942</v>
      </c>
      <c r="E1418" s="600">
        <v>0.66</v>
      </c>
      <c r="F1418" s="601" t="s">
        <v>794</v>
      </c>
    </row>
    <row r="1419" spans="1:6">
      <c r="A1419" s="599">
        <v>102927</v>
      </c>
      <c r="B1419" s="599" t="s">
        <v>2194</v>
      </c>
      <c r="C1419" s="599" t="s">
        <v>64</v>
      </c>
      <c r="D1419" s="599" t="s">
        <v>942</v>
      </c>
      <c r="E1419" s="600">
        <v>0.99</v>
      </c>
      <c r="F1419" s="601" t="s">
        <v>794</v>
      </c>
    </row>
    <row r="1420" spans="1:6">
      <c r="A1420" s="599">
        <v>102933</v>
      </c>
      <c r="B1420" s="599" t="s">
        <v>2195</v>
      </c>
      <c r="C1420" s="599" t="s">
        <v>64</v>
      </c>
      <c r="D1420" s="599" t="s">
        <v>942</v>
      </c>
      <c r="E1420" s="600">
        <v>0.99</v>
      </c>
      <c r="F1420" s="601" t="s">
        <v>794</v>
      </c>
    </row>
    <row r="1421" spans="1:6">
      <c r="A1421" s="599">
        <v>102939</v>
      </c>
      <c r="B1421" s="599" t="s">
        <v>2196</v>
      </c>
      <c r="C1421" s="599" t="s">
        <v>64</v>
      </c>
      <c r="D1421" s="599" t="s">
        <v>942</v>
      </c>
      <c r="E1421" s="600">
        <v>9.91</v>
      </c>
      <c r="F1421" s="601" t="s">
        <v>794</v>
      </c>
    </row>
    <row r="1422" spans="1:6">
      <c r="A1422" s="599">
        <v>102945</v>
      </c>
      <c r="B1422" s="599" t="s">
        <v>2197</v>
      </c>
      <c r="C1422" s="599" t="s">
        <v>64</v>
      </c>
      <c r="D1422" s="599" t="s">
        <v>942</v>
      </c>
      <c r="E1422" s="600">
        <v>0.02</v>
      </c>
      <c r="F1422" s="601" t="s">
        <v>794</v>
      </c>
    </row>
    <row r="1423" spans="1:6">
      <c r="A1423" s="599">
        <v>102951</v>
      </c>
      <c r="B1423" s="599" t="s">
        <v>2198</v>
      </c>
      <c r="C1423" s="599" t="s">
        <v>64</v>
      </c>
      <c r="D1423" s="599" t="s">
        <v>942</v>
      </c>
      <c r="E1423" s="600">
        <v>0.66</v>
      </c>
      <c r="F1423" s="601" t="s">
        <v>794</v>
      </c>
    </row>
    <row r="1424" spans="1:6">
      <c r="A1424" s="599">
        <v>102957</v>
      </c>
      <c r="B1424" s="599" t="s">
        <v>2199</v>
      </c>
      <c r="C1424" s="599" t="s">
        <v>64</v>
      </c>
      <c r="D1424" s="599" t="s">
        <v>1410</v>
      </c>
      <c r="E1424" s="600">
        <v>40.99</v>
      </c>
      <c r="F1424" s="601" t="s">
        <v>794</v>
      </c>
    </row>
    <row r="1425" spans="1:6">
      <c r="A1425" s="599">
        <v>102960</v>
      </c>
      <c r="B1425" s="599" t="s">
        <v>2200</v>
      </c>
      <c r="C1425" s="599" t="s">
        <v>64</v>
      </c>
      <c r="D1425" s="599" t="s">
        <v>793</v>
      </c>
      <c r="E1425" s="600">
        <v>168.8</v>
      </c>
      <c r="F1425" s="601" t="s">
        <v>794</v>
      </c>
    </row>
    <row r="1426" spans="1:6">
      <c r="A1426" s="599">
        <v>102961</v>
      </c>
      <c r="B1426" s="599" t="s">
        <v>2201</v>
      </c>
      <c r="C1426" s="599" t="s">
        <v>64</v>
      </c>
      <c r="D1426" s="599" t="s">
        <v>793</v>
      </c>
      <c r="E1426" s="600">
        <v>45.6</v>
      </c>
      <c r="F1426" s="601" t="s">
        <v>794</v>
      </c>
    </row>
    <row r="1427" spans="1:6">
      <c r="A1427" s="599">
        <v>102962</v>
      </c>
      <c r="B1427" s="599" t="s">
        <v>2202</v>
      </c>
      <c r="C1427" s="599" t="s">
        <v>64</v>
      </c>
      <c r="D1427" s="599" t="s">
        <v>793</v>
      </c>
      <c r="E1427" s="600">
        <v>158.35</v>
      </c>
      <c r="F1427" s="601" t="s">
        <v>794</v>
      </c>
    </row>
    <row r="1428" spans="1:6">
      <c r="A1428" s="599">
        <v>102963</v>
      </c>
      <c r="B1428" s="599" t="s">
        <v>2203</v>
      </c>
      <c r="C1428" s="599" t="s">
        <v>64</v>
      </c>
      <c r="D1428" s="599" t="s">
        <v>1410</v>
      </c>
      <c r="E1428" s="600">
        <v>88.42</v>
      </c>
      <c r="F1428" s="601" t="s">
        <v>794</v>
      </c>
    </row>
    <row r="1429" spans="1:6">
      <c r="A1429" s="599">
        <v>102969</v>
      </c>
      <c r="B1429" s="599" t="s">
        <v>2204</v>
      </c>
      <c r="C1429" s="599" t="s">
        <v>64</v>
      </c>
      <c r="D1429" s="599" t="s">
        <v>942</v>
      </c>
      <c r="E1429" s="600">
        <v>0.15</v>
      </c>
      <c r="F1429" s="601" t="s">
        <v>794</v>
      </c>
    </row>
    <row r="1430" spans="1:6">
      <c r="A1430" s="599">
        <v>102972</v>
      </c>
      <c r="B1430" s="599" t="s">
        <v>2205</v>
      </c>
      <c r="C1430" s="599" t="s">
        <v>64</v>
      </c>
      <c r="D1430" s="599" t="s">
        <v>793</v>
      </c>
      <c r="E1430" s="600">
        <v>90.09</v>
      </c>
      <c r="F1430" s="601" t="s">
        <v>794</v>
      </c>
    </row>
    <row r="1431" spans="1:6">
      <c r="A1431" s="599">
        <v>102973</v>
      </c>
      <c r="B1431" s="599" t="s">
        <v>2206</v>
      </c>
      <c r="C1431" s="599" t="s">
        <v>64</v>
      </c>
      <c r="D1431" s="599" t="s">
        <v>793</v>
      </c>
      <c r="E1431" s="600">
        <v>25.01</v>
      </c>
      <c r="F1431" s="601" t="s">
        <v>794</v>
      </c>
    </row>
    <row r="1432" spans="1:6">
      <c r="A1432" s="599">
        <v>102974</v>
      </c>
      <c r="B1432" s="599" t="s">
        <v>2207</v>
      </c>
      <c r="C1432" s="599" t="s">
        <v>64</v>
      </c>
      <c r="D1432" s="599" t="s">
        <v>793</v>
      </c>
      <c r="E1432" s="600">
        <v>84.51</v>
      </c>
      <c r="F1432" s="601" t="s">
        <v>794</v>
      </c>
    </row>
    <row r="1433" spans="1:6">
      <c r="A1433" s="599">
        <v>102985</v>
      </c>
      <c r="B1433" s="599" t="s">
        <v>2208</v>
      </c>
      <c r="C1433" s="599" t="s">
        <v>64</v>
      </c>
      <c r="D1433" s="599" t="s">
        <v>1410</v>
      </c>
      <c r="E1433" s="600">
        <v>15.6</v>
      </c>
      <c r="F1433" s="601" t="s">
        <v>794</v>
      </c>
    </row>
    <row r="1434" spans="1:6">
      <c r="A1434" s="599">
        <v>103156</v>
      </c>
      <c r="B1434" s="599" t="s">
        <v>2209</v>
      </c>
      <c r="C1434" s="599" t="s">
        <v>64</v>
      </c>
      <c r="D1434" s="599" t="s">
        <v>942</v>
      </c>
      <c r="E1434" s="600">
        <v>2.52</v>
      </c>
      <c r="F1434" s="601" t="s">
        <v>794</v>
      </c>
    </row>
    <row r="1435" spans="1:6">
      <c r="A1435" s="599">
        <v>103162</v>
      </c>
      <c r="B1435" s="599" t="s">
        <v>2210</v>
      </c>
      <c r="C1435" s="599" t="s">
        <v>64</v>
      </c>
      <c r="D1435" s="599" t="s">
        <v>942</v>
      </c>
      <c r="E1435" s="600">
        <v>0.71</v>
      </c>
      <c r="F1435" s="601" t="s">
        <v>794</v>
      </c>
    </row>
    <row r="1436" spans="1:6">
      <c r="A1436" s="599">
        <v>103168</v>
      </c>
      <c r="B1436" s="599" t="s">
        <v>2211</v>
      </c>
      <c r="C1436" s="599" t="s">
        <v>64</v>
      </c>
      <c r="D1436" s="599" t="s">
        <v>942</v>
      </c>
      <c r="E1436" s="600">
        <v>0.8</v>
      </c>
      <c r="F1436" s="601" t="s">
        <v>794</v>
      </c>
    </row>
    <row r="1437" spans="1:6">
      <c r="A1437" s="599">
        <v>103174</v>
      </c>
      <c r="B1437" s="599" t="s">
        <v>2212</v>
      </c>
      <c r="C1437" s="599" t="s">
        <v>64</v>
      </c>
      <c r="D1437" s="599" t="s">
        <v>942</v>
      </c>
      <c r="E1437" s="600">
        <v>2.0099999999999998</v>
      </c>
      <c r="F1437" s="601" t="s">
        <v>794</v>
      </c>
    </row>
    <row r="1438" spans="1:6">
      <c r="A1438" s="599">
        <v>103180</v>
      </c>
      <c r="B1438" s="599" t="s">
        <v>2213</v>
      </c>
      <c r="C1438" s="599" t="s">
        <v>64</v>
      </c>
      <c r="D1438" s="599" t="s">
        <v>942</v>
      </c>
      <c r="E1438" s="600">
        <v>4.63</v>
      </c>
      <c r="F1438" s="601" t="s">
        <v>794</v>
      </c>
    </row>
    <row r="1439" spans="1:6">
      <c r="A1439" s="599">
        <v>103220</v>
      </c>
      <c r="B1439" s="599" t="s">
        <v>2214</v>
      </c>
      <c r="C1439" s="599" t="s">
        <v>64</v>
      </c>
      <c r="D1439" s="599" t="s">
        <v>793</v>
      </c>
      <c r="E1439" s="600">
        <v>147.81</v>
      </c>
      <c r="F1439" s="601" t="s">
        <v>794</v>
      </c>
    </row>
    <row r="1440" spans="1:6">
      <c r="A1440" s="599">
        <v>103221</v>
      </c>
      <c r="B1440" s="599" t="s">
        <v>2215</v>
      </c>
      <c r="C1440" s="599" t="s">
        <v>64</v>
      </c>
      <c r="D1440" s="599" t="s">
        <v>793</v>
      </c>
      <c r="E1440" s="600">
        <v>39.93</v>
      </c>
      <c r="F1440" s="601" t="s">
        <v>794</v>
      </c>
    </row>
    <row r="1441" spans="1:6">
      <c r="A1441" s="599">
        <v>103222</v>
      </c>
      <c r="B1441" s="599" t="s">
        <v>2216</v>
      </c>
      <c r="C1441" s="599" t="s">
        <v>64</v>
      </c>
      <c r="D1441" s="599" t="s">
        <v>793</v>
      </c>
      <c r="E1441" s="600">
        <v>184.98</v>
      </c>
      <c r="F1441" s="601" t="s">
        <v>794</v>
      </c>
    </row>
    <row r="1442" spans="1:6">
      <c r="A1442" s="599">
        <v>103223</v>
      </c>
      <c r="B1442" s="599" t="s">
        <v>2217</v>
      </c>
      <c r="C1442" s="599" t="s">
        <v>64</v>
      </c>
      <c r="D1442" s="599" t="s">
        <v>1410</v>
      </c>
      <c r="E1442" s="600">
        <v>36.56</v>
      </c>
      <c r="F1442" s="601" t="s">
        <v>794</v>
      </c>
    </row>
    <row r="1443" spans="1:6">
      <c r="A1443" s="599">
        <v>103226</v>
      </c>
      <c r="B1443" s="599" t="s">
        <v>2218</v>
      </c>
      <c r="C1443" s="599" t="s">
        <v>64</v>
      </c>
      <c r="D1443" s="599" t="s">
        <v>793</v>
      </c>
      <c r="E1443" s="600">
        <v>339.12</v>
      </c>
      <c r="F1443" s="601" t="s">
        <v>794</v>
      </c>
    </row>
    <row r="1444" spans="1:6">
      <c r="A1444" s="599">
        <v>103227</v>
      </c>
      <c r="B1444" s="599" t="s">
        <v>2219</v>
      </c>
      <c r="C1444" s="599" t="s">
        <v>64</v>
      </c>
      <c r="D1444" s="599" t="s">
        <v>793</v>
      </c>
      <c r="E1444" s="600">
        <v>91.62</v>
      </c>
      <c r="F1444" s="601" t="s">
        <v>794</v>
      </c>
    </row>
    <row r="1445" spans="1:6">
      <c r="A1445" s="599">
        <v>103228</v>
      </c>
      <c r="B1445" s="599" t="s">
        <v>2220</v>
      </c>
      <c r="C1445" s="599" t="s">
        <v>64</v>
      </c>
      <c r="D1445" s="599" t="s">
        <v>793</v>
      </c>
      <c r="E1445" s="600">
        <v>424.38</v>
      </c>
      <c r="F1445" s="601" t="s">
        <v>794</v>
      </c>
    </row>
    <row r="1446" spans="1:6">
      <c r="A1446" s="599">
        <v>103229</v>
      </c>
      <c r="B1446" s="599" t="s">
        <v>2221</v>
      </c>
      <c r="C1446" s="599" t="s">
        <v>64</v>
      </c>
      <c r="D1446" s="599" t="s">
        <v>1410</v>
      </c>
      <c r="E1446" s="600">
        <v>90.79</v>
      </c>
      <c r="F1446" s="601" t="s">
        <v>794</v>
      </c>
    </row>
    <row r="1447" spans="1:6">
      <c r="A1447" s="599">
        <v>103232</v>
      </c>
      <c r="B1447" s="599" t="s">
        <v>2222</v>
      </c>
      <c r="C1447" s="599" t="s">
        <v>64</v>
      </c>
      <c r="D1447" s="599" t="s">
        <v>793</v>
      </c>
      <c r="E1447" s="600">
        <v>463.76</v>
      </c>
      <c r="F1447" s="601" t="s">
        <v>794</v>
      </c>
    </row>
    <row r="1448" spans="1:6">
      <c r="A1448" s="599">
        <v>103233</v>
      </c>
      <c r="B1448" s="599" t="s">
        <v>2223</v>
      </c>
      <c r="C1448" s="599" t="s">
        <v>64</v>
      </c>
      <c r="D1448" s="599" t="s">
        <v>793</v>
      </c>
      <c r="E1448" s="600">
        <v>125.29</v>
      </c>
      <c r="F1448" s="601" t="s">
        <v>794</v>
      </c>
    </row>
    <row r="1449" spans="1:6">
      <c r="A1449" s="599">
        <v>103234</v>
      </c>
      <c r="B1449" s="599" t="s">
        <v>2224</v>
      </c>
      <c r="C1449" s="599" t="s">
        <v>64</v>
      </c>
      <c r="D1449" s="599" t="s">
        <v>793</v>
      </c>
      <c r="E1449" s="600">
        <v>609.05999999999995</v>
      </c>
      <c r="F1449" s="601" t="s">
        <v>794</v>
      </c>
    </row>
    <row r="1450" spans="1:6">
      <c r="A1450" s="599">
        <v>103235</v>
      </c>
      <c r="B1450" s="599" t="s">
        <v>2225</v>
      </c>
      <c r="C1450" s="599" t="s">
        <v>64</v>
      </c>
      <c r="D1450" s="599" t="s">
        <v>1410</v>
      </c>
      <c r="E1450" s="600">
        <v>107.06</v>
      </c>
      <c r="F1450" s="601" t="s">
        <v>794</v>
      </c>
    </row>
    <row r="1451" spans="1:6">
      <c r="A1451" s="599">
        <v>103241</v>
      </c>
      <c r="B1451" s="599" t="s">
        <v>2226</v>
      </c>
      <c r="C1451" s="599" t="s">
        <v>64</v>
      </c>
      <c r="D1451" s="599" t="s">
        <v>942</v>
      </c>
      <c r="E1451" s="600">
        <v>12.43</v>
      </c>
      <c r="F1451" s="601" t="s">
        <v>794</v>
      </c>
    </row>
    <row r="1452" spans="1:6">
      <c r="A1452" s="599">
        <v>103660</v>
      </c>
      <c r="B1452" s="599" t="s">
        <v>2227</v>
      </c>
      <c r="C1452" s="599" t="s">
        <v>64</v>
      </c>
      <c r="D1452" s="599" t="s">
        <v>1410</v>
      </c>
      <c r="E1452" s="600">
        <v>11.95</v>
      </c>
      <c r="F1452" s="601" t="s">
        <v>794</v>
      </c>
    </row>
    <row r="1453" spans="1:6">
      <c r="A1453" s="599">
        <v>103666</v>
      </c>
      <c r="B1453" s="599" t="s">
        <v>2228</v>
      </c>
      <c r="C1453" s="599" t="s">
        <v>64</v>
      </c>
      <c r="D1453" s="599" t="s">
        <v>1410</v>
      </c>
      <c r="E1453" s="600">
        <v>141.52000000000001</v>
      </c>
      <c r="F1453" s="601" t="s">
        <v>794</v>
      </c>
    </row>
    <row r="1454" spans="1:6">
      <c r="A1454" s="599">
        <v>103792</v>
      </c>
      <c r="B1454" s="599" t="s">
        <v>2229</v>
      </c>
      <c r="C1454" s="599" t="s">
        <v>64</v>
      </c>
      <c r="D1454" s="599" t="s">
        <v>942</v>
      </c>
      <c r="E1454" s="600">
        <v>4.96</v>
      </c>
      <c r="F1454" s="601" t="s">
        <v>794</v>
      </c>
    </row>
    <row r="1455" spans="1:6">
      <c r="A1455" s="599">
        <v>103937</v>
      </c>
      <c r="B1455" s="599" t="s">
        <v>2230</v>
      </c>
      <c r="C1455" s="599" t="s">
        <v>64</v>
      </c>
      <c r="D1455" s="599" t="s">
        <v>942</v>
      </c>
      <c r="E1455" s="600">
        <v>1.62</v>
      </c>
      <c r="F1455" s="601" t="s">
        <v>794</v>
      </c>
    </row>
    <row r="1456" spans="1:6">
      <c r="A1456" s="599">
        <v>103943</v>
      </c>
      <c r="B1456" s="599" t="s">
        <v>2231</v>
      </c>
      <c r="C1456" s="599" t="s">
        <v>64</v>
      </c>
      <c r="D1456" s="599" t="s">
        <v>942</v>
      </c>
      <c r="E1456" s="600">
        <v>1.62</v>
      </c>
      <c r="F1456" s="601" t="s">
        <v>794</v>
      </c>
    </row>
    <row r="1457" spans="1:6">
      <c r="A1457" s="599">
        <v>104087</v>
      </c>
      <c r="B1457" s="599" t="s">
        <v>2232</v>
      </c>
      <c r="C1457" s="599" t="s">
        <v>64</v>
      </c>
      <c r="D1457" s="599" t="s">
        <v>942</v>
      </c>
      <c r="E1457" s="600">
        <v>0.06</v>
      </c>
      <c r="F1457" s="601" t="s">
        <v>794</v>
      </c>
    </row>
    <row r="1458" spans="1:6">
      <c r="A1458" s="599">
        <v>104088</v>
      </c>
      <c r="B1458" s="599" t="s">
        <v>2233</v>
      </c>
      <c r="C1458" s="599" t="s">
        <v>64</v>
      </c>
      <c r="D1458" s="599" t="s">
        <v>942</v>
      </c>
      <c r="E1458" s="600">
        <v>0.01</v>
      </c>
      <c r="F1458" s="601" t="s">
        <v>794</v>
      </c>
    </row>
    <row r="1459" spans="1:6">
      <c r="A1459" s="599">
        <v>104089</v>
      </c>
      <c r="B1459" s="599" t="s">
        <v>2234</v>
      </c>
      <c r="C1459" s="599" t="s">
        <v>64</v>
      </c>
      <c r="D1459" s="599" t="s">
        <v>942</v>
      </c>
      <c r="E1459" s="600">
        <v>0.08</v>
      </c>
      <c r="F1459" s="601" t="s">
        <v>794</v>
      </c>
    </row>
    <row r="1460" spans="1:6">
      <c r="A1460" s="599">
        <v>104090</v>
      </c>
      <c r="B1460" s="599" t="s">
        <v>2235</v>
      </c>
      <c r="C1460" s="599" t="s">
        <v>64</v>
      </c>
      <c r="D1460" s="599" t="s">
        <v>942</v>
      </c>
      <c r="E1460" s="600">
        <v>0.72</v>
      </c>
      <c r="F1460" s="601" t="s">
        <v>794</v>
      </c>
    </row>
    <row r="1461" spans="1:6">
      <c r="A1461" s="599">
        <v>104093</v>
      </c>
      <c r="B1461" s="599" t="s">
        <v>2236</v>
      </c>
      <c r="C1461" s="599" t="s">
        <v>64</v>
      </c>
      <c r="D1461" s="599" t="s">
        <v>942</v>
      </c>
      <c r="E1461" s="600">
        <v>0.09</v>
      </c>
      <c r="F1461" s="601" t="s">
        <v>794</v>
      </c>
    </row>
    <row r="1462" spans="1:6">
      <c r="A1462" s="599">
        <v>104094</v>
      </c>
      <c r="B1462" s="599" t="s">
        <v>2237</v>
      </c>
      <c r="C1462" s="599" t="s">
        <v>64</v>
      </c>
      <c r="D1462" s="599" t="s">
        <v>942</v>
      </c>
      <c r="E1462" s="600">
        <v>0.02</v>
      </c>
      <c r="F1462" s="601" t="s">
        <v>794</v>
      </c>
    </row>
    <row r="1463" spans="1:6">
      <c r="A1463" s="599">
        <v>104095</v>
      </c>
      <c r="B1463" s="599" t="s">
        <v>2238</v>
      </c>
      <c r="C1463" s="599" t="s">
        <v>64</v>
      </c>
      <c r="D1463" s="599" t="s">
        <v>942</v>
      </c>
      <c r="E1463" s="602">
        <v>0.12</v>
      </c>
      <c r="F1463" s="601" t="s">
        <v>794</v>
      </c>
    </row>
    <row r="1464" spans="1:6">
      <c r="A1464" s="599">
        <v>104096</v>
      </c>
      <c r="B1464" s="599" t="s">
        <v>2239</v>
      </c>
      <c r="C1464" s="599" t="s">
        <v>64</v>
      </c>
      <c r="D1464" s="599" t="s">
        <v>942</v>
      </c>
      <c r="E1464" s="600">
        <v>0.99</v>
      </c>
      <c r="F1464" s="601" t="s">
        <v>794</v>
      </c>
    </row>
    <row r="1465" spans="1:6">
      <c r="A1465" s="599">
        <v>104519</v>
      </c>
      <c r="B1465" s="599" t="s">
        <v>2240</v>
      </c>
      <c r="C1465" s="599" t="s">
        <v>64</v>
      </c>
      <c r="D1465" s="599" t="s">
        <v>942</v>
      </c>
      <c r="E1465" s="600">
        <v>0.67</v>
      </c>
      <c r="F1465" s="601" t="s">
        <v>794</v>
      </c>
    </row>
    <row r="1466" spans="1:6">
      <c r="A1466" s="599">
        <v>104655</v>
      </c>
      <c r="B1466" s="599" t="s">
        <v>2241</v>
      </c>
      <c r="C1466" s="599" t="s">
        <v>64</v>
      </c>
      <c r="D1466" s="599" t="s">
        <v>942</v>
      </c>
      <c r="E1466" s="602">
        <v>0.72</v>
      </c>
      <c r="F1466" s="601" t="s">
        <v>794</v>
      </c>
    </row>
    <row r="1467" spans="1:6">
      <c r="A1467" s="599">
        <v>104687</v>
      </c>
      <c r="B1467" s="599" t="s">
        <v>2242</v>
      </c>
      <c r="C1467" s="599" t="s">
        <v>64</v>
      </c>
      <c r="D1467" s="599" t="s">
        <v>1410</v>
      </c>
      <c r="E1467" s="602">
        <v>468.74</v>
      </c>
      <c r="F1467" s="601" t="s">
        <v>794</v>
      </c>
    </row>
    <row r="1468" spans="1:6">
      <c r="A1468" s="599">
        <v>104691</v>
      </c>
      <c r="B1468" s="599" t="s">
        <v>2243</v>
      </c>
      <c r="C1468" s="599" t="s">
        <v>64</v>
      </c>
      <c r="D1468" s="599" t="s">
        <v>793</v>
      </c>
      <c r="E1468" s="600">
        <v>0.95</v>
      </c>
      <c r="F1468" s="601" t="s">
        <v>794</v>
      </c>
    </row>
    <row r="1469" spans="1:6">
      <c r="A1469" s="599">
        <v>104692</v>
      </c>
      <c r="B1469" s="599" t="s">
        <v>2244</v>
      </c>
      <c r="C1469" s="599" t="s">
        <v>64</v>
      </c>
      <c r="D1469" s="599" t="s">
        <v>793</v>
      </c>
      <c r="E1469" s="600">
        <v>0.21</v>
      </c>
      <c r="F1469" s="601" t="s">
        <v>794</v>
      </c>
    </row>
    <row r="1470" spans="1:6">
      <c r="A1470" s="599">
        <v>104693</v>
      </c>
      <c r="B1470" s="599" t="s">
        <v>2245</v>
      </c>
      <c r="C1470" s="599" t="s">
        <v>64</v>
      </c>
      <c r="D1470" s="599" t="s">
        <v>793</v>
      </c>
      <c r="E1470" s="602">
        <v>1.18</v>
      </c>
      <c r="F1470" s="601" t="s">
        <v>794</v>
      </c>
    </row>
    <row r="1471" spans="1:6">
      <c r="A1471" s="599">
        <v>104694</v>
      </c>
      <c r="B1471" s="599" t="s">
        <v>2246</v>
      </c>
      <c r="C1471" s="599" t="s">
        <v>64</v>
      </c>
      <c r="D1471" s="599" t="s">
        <v>942</v>
      </c>
      <c r="E1471" s="602">
        <v>2.25</v>
      </c>
      <c r="F1471" s="601" t="s">
        <v>794</v>
      </c>
    </row>
    <row r="1472" spans="1:6">
      <c r="A1472" s="599">
        <v>104703</v>
      </c>
      <c r="B1472" s="599" t="s">
        <v>2247</v>
      </c>
      <c r="C1472" s="599" t="s">
        <v>64</v>
      </c>
      <c r="D1472" s="599" t="s">
        <v>1410</v>
      </c>
      <c r="E1472" s="600">
        <v>96.47</v>
      </c>
      <c r="F1472" s="601" t="s">
        <v>794</v>
      </c>
    </row>
    <row r="1473" spans="1:6">
      <c r="A1473" s="599">
        <v>104709</v>
      </c>
      <c r="B1473" s="599" t="s">
        <v>2248</v>
      </c>
      <c r="C1473" s="599" t="s">
        <v>64</v>
      </c>
      <c r="D1473" s="599" t="s">
        <v>1410</v>
      </c>
      <c r="E1473" s="600">
        <v>1219.92</v>
      </c>
      <c r="F1473" s="601" t="s">
        <v>794</v>
      </c>
    </row>
    <row r="1474" spans="1:6">
      <c r="A1474" s="599">
        <v>104712</v>
      </c>
      <c r="B1474" s="599" t="s">
        <v>2249</v>
      </c>
      <c r="C1474" s="599" t="s">
        <v>64</v>
      </c>
      <c r="D1474" s="599" t="s">
        <v>793</v>
      </c>
      <c r="E1474" s="602">
        <v>60.33</v>
      </c>
      <c r="F1474" s="601" t="s">
        <v>794</v>
      </c>
    </row>
    <row r="1475" spans="1:6">
      <c r="A1475" s="599">
        <v>104713</v>
      </c>
      <c r="B1475" s="599" t="s">
        <v>2250</v>
      </c>
      <c r="C1475" s="599" t="s">
        <v>64</v>
      </c>
      <c r="D1475" s="599" t="s">
        <v>793</v>
      </c>
      <c r="E1475" s="602">
        <v>15.94</v>
      </c>
      <c r="F1475" s="601" t="s">
        <v>794</v>
      </c>
    </row>
    <row r="1476" spans="1:6">
      <c r="A1476" s="599">
        <v>104714</v>
      </c>
      <c r="B1476" s="599" t="s">
        <v>2251</v>
      </c>
      <c r="C1476" s="599" t="s">
        <v>64</v>
      </c>
      <c r="D1476" s="599" t="s">
        <v>793</v>
      </c>
      <c r="E1476" s="602">
        <v>75.41</v>
      </c>
      <c r="F1476" s="601" t="s">
        <v>794</v>
      </c>
    </row>
    <row r="1477" spans="1:6">
      <c r="A1477" s="599">
        <v>104715</v>
      </c>
      <c r="B1477" s="599" t="s">
        <v>2252</v>
      </c>
      <c r="C1477" s="599" t="s">
        <v>64</v>
      </c>
      <c r="D1477" s="599" t="s">
        <v>1410</v>
      </c>
      <c r="E1477" s="602">
        <v>93.78</v>
      </c>
      <c r="F1477" s="601" t="s">
        <v>794</v>
      </c>
    </row>
    <row r="1478" spans="1:6">
      <c r="A1478" s="599">
        <v>104906</v>
      </c>
      <c r="B1478" s="599" t="s">
        <v>2253</v>
      </c>
      <c r="C1478" s="599" t="s">
        <v>64</v>
      </c>
      <c r="D1478" s="599" t="s">
        <v>1410</v>
      </c>
      <c r="E1478" s="600">
        <v>102.96</v>
      </c>
      <c r="F1478" s="601" t="s">
        <v>794</v>
      </c>
    </row>
    <row r="1479" spans="1:6">
      <c r="A1479" s="599">
        <v>104912</v>
      </c>
      <c r="B1479" s="599" t="s">
        <v>2254</v>
      </c>
      <c r="C1479" s="599" t="s">
        <v>64</v>
      </c>
      <c r="D1479" s="599" t="s">
        <v>942</v>
      </c>
      <c r="E1479" s="600">
        <v>40.54</v>
      </c>
      <c r="F1479" s="601" t="s">
        <v>794</v>
      </c>
    </row>
    <row r="1480" spans="1:6">
      <c r="A1480" s="599">
        <v>92259</v>
      </c>
      <c r="B1480" s="599" t="s">
        <v>2255</v>
      </c>
      <c r="C1480" s="599" t="s">
        <v>123</v>
      </c>
      <c r="D1480" s="599" t="s">
        <v>793</v>
      </c>
      <c r="E1480" s="600">
        <v>415.61</v>
      </c>
      <c r="F1480" s="601" t="s">
        <v>794</v>
      </c>
    </row>
    <row r="1481" spans="1:6">
      <c r="A1481" s="599">
        <v>92260</v>
      </c>
      <c r="B1481" s="599" t="s">
        <v>2256</v>
      </c>
      <c r="C1481" s="599" t="s">
        <v>123</v>
      </c>
      <c r="D1481" s="599" t="s">
        <v>793</v>
      </c>
      <c r="E1481" s="602">
        <v>469.71</v>
      </c>
      <c r="F1481" s="601" t="s">
        <v>794</v>
      </c>
    </row>
    <row r="1482" spans="1:6">
      <c r="A1482" s="599">
        <v>92261</v>
      </c>
      <c r="B1482" s="599" t="s">
        <v>2257</v>
      </c>
      <c r="C1482" s="599" t="s">
        <v>123</v>
      </c>
      <c r="D1482" s="599" t="s">
        <v>793</v>
      </c>
      <c r="E1482" s="602">
        <v>522.17999999999995</v>
      </c>
      <c r="F1482" s="601" t="s">
        <v>794</v>
      </c>
    </row>
    <row r="1483" spans="1:6">
      <c r="A1483" s="599">
        <v>92262</v>
      </c>
      <c r="B1483" s="599" t="s">
        <v>2258</v>
      </c>
      <c r="C1483" s="599" t="s">
        <v>123</v>
      </c>
      <c r="D1483" s="599" t="s">
        <v>793</v>
      </c>
      <c r="E1483" s="602">
        <v>606.65</v>
      </c>
      <c r="F1483" s="601" t="s">
        <v>794</v>
      </c>
    </row>
    <row r="1484" spans="1:6">
      <c r="A1484" s="599">
        <v>92539</v>
      </c>
      <c r="B1484" s="599" t="s">
        <v>2259</v>
      </c>
      <c r="C1484" s="599" t="s">
        <v>68</v>
      </c>
      <c r="D1484" s="599" t="s">
        <v>942</v>
      </c>
      <c r="E1484" s="600">
        <v>66.95</v>
      </c>
      <c r="F1484" s="601" t="s">
        <v>794</v>
      </c>
    </row>
    <row r="1485" spans="1:6">
      <c r="A1485" s="599">
        <v>92540</v>
      </c>
      <c r="B1485" s="599" t="s">
        <v>2260</v>
      </c>
      <c r="C1485" s="599" t="s">
        <v>68</v>
      </c>
      <c r="D1485" s="599" t="s">
        <v>942</v>
      </c>
      <c r="E1485" s="602">
        <v>75.040000000000006</v>
      </c>
      <c r="F1485" s="601" t="s">
        <v>794</v>
      </c>
    </row>
    <row r="1486" spans="1:6">
      <c r="A1486" s="599">
        <v>92541</v>
      </c>
      <c r="B1486" s="599" t="s">
        <v>2261</v>
      </c>
      <c r="C1486" s="599" t="s">
        <v>68</v>
      </c>
      <c r="D1486" s="599" t="s">
        <v>942</v>
      </c>
      <c r="E1486" s="602">
        <v>72.19</v>
      </c>
      <c r="F1486" s="601" t="s">
        <v>794</v>
      </c>
    </row>
    <row r="1487" spans="1:6">
      <c r="A1487" s="599">
        <v>92542</v>
      </c>
      <c r="B1487" s="599" t="s">
        <v>2262</v>
      </c>
      <c r="C1487" s="599" t="s">
        <v>68</v>
      </c>
      <c r="D1487" s="599" t="s">
        <v>942</v>
      </c>
      <c r="E1487" s="600">
        <v>87.5</v>
      </c>
      <c r="F1487" s="601" t="s">
        <v>794</v>
      </c>
    </row>
    <row r="1488" spans="1:6">
      <c r="A1488" s="599">
        <v>92543</v>
      </c>
      <c r="B1488" s="599" t="s">
        <v>2263</v>
      </c>
      <c r="C1488" s="599" t="s">
        <v>68</v>
      </c>
      <c r="D1488" s="599" t="s">
        <v>942</v>
      </c>
      <c r="E1488" s="602">
        <v>20.149999999999999</v>
      </c>
      <c r="F1488" s="601" t="s">
        <v>794</v>
      </c>
    </row>
    <row r="1489" spans="1:6">
      <c r="A1489" s="599">
        <v>92544</v>
      </c>
      <c r="B1489" s="599" t="s">
        <v>2264</v>
      </c>
      <c r="C1489" s="599" t="s">
        <v>68</v>
      </c>
      <c r="D1489" s="599" t="s">
        <v>942</v>
      </c>
      <c r="E1489" s="602">
        <v>16.02</v>
      </c>
      <c r="F1489" s="601" t="s">
        <v>794</v>
      </c>
    </row>
    <row r="1490" spans="1:6">
      <c r="A1490" s="599">
        <v>92545</v>
      </c>
      <c r="B1490" s="599" t="s">
        <v>2265</v>
      </c>
      <c r="C1490" s="599" t="s">
        <v>123</v>
      </c>
      <c r="D1490" s="599" t="s">
        <v>793</v>
      </c>
      <c r="E1490" s="602">
        <v>894.34</v>
      </c>
      <c r="F1490" s="601" t="s">
        <v>794</v>
      </c>
    </row>
    <row r="1491" spans="1:6">
      <c r="A1491" s="599">
        <v>92546</v>
      </c>
      <c r="B1491" s="599" t="s">
        <v>2266</v>
      </c>
      <c r="C1491" s="599" t="s">
        <v>123</v>
      </c>
      <c r="D1491" s="599" t="s">
        <v>793</v>
      </c>
      <c r="E1491" s="600">
        <v>1095.7</v>
      </c>
      <c r="F1491" s="601" t="s">
        <v>794</v>
      </c>
    </row>
    <row r="1492" spans="1:6">
      <c r="A1492" s="599">
        <v>92547</v>
      </c>
      <c r="B1492" s="599" t="s">
        <v>2267</v>
      </c>
      <c r="C1492" s="599" t="s">
        <v>123</v>
      </c>
      <c r="D1492" s="599" t="s">
        <v>793</v>
      </c>
      <c r="E1492" s="600">
        <v>1158.93</v>
      </c>
      <c r="F1492" s="601" t="s">
        <v>794</v>
      </c>
    </row>
    <row r="1493" spans="1:6">
      <c r="A1493" s="599">
        <v>92548</v>
      </c>
      <c r="B1493" s="599" t="s">
        <v>2268</v>
      </c>
      <c r="C1493" s="599" t="s">
        <v>123</v>
      </c>
      <c r="D1493" s="599" t="s">
        <v>793</v>
      </c>
      <c r="E1493" s="600">
        <v>1288.45</v>
      </c>
      <c r="F1493" s="601" t="s">
        <v>794</v>
      </c>
    </row>
    <row r="1494" spans="1:6">
      <c r="A1494" s="599">
        <v>92549</v>
      </c>
      <c r="B1494" s="599" t="s">
        <v>2269</v>
      </c>
      <c r="C1494" s="599" t="s">
        <v>123</v>
      </c>
      <c r="D1494" s="599" t="s">
        <v>793</v>
      </c>
      <c r="E1494" s="600">
        <v>1606.51</v>
      </c>
      <c r="F1494" s="601" t="s">
        <v>794</v>
      </c>
    </row>
    <row r="1495" spans="1:6">
      <c r="A1495" s="599">
        <v>92550</v>
      </c>
      <c r="B1495" s="599" t="s">
        <v>2270</v>
      </c>
      <c r="C1495" s="599" t="s">
        <v>123</v>
      </c>
      <c r="D1495" s="599" t="s">
        <v>793</v>
      </c>
      <c r="E1495" s="600">
        <v>2005.46</v>
      </c>
      <c r="F1495" s="601" t="s">
        <v>794</v>
      </c>
    </row>
    <row r="1496" spans="1:6">
      <c r="A1496" s="599">
        <v>92551</v>
      </c>
      <c r="B1496" s="599" t="s">
        <v>2271</v>
      </c>
      <c r="C1496" s="599" t="s">
        <v>123</v>
      </c>
      <c r="D1496" s="599" t="s">
        <v>793</v>
      </c>
      <c r="E1496" s="600">
        <v>2086.59</v>
      </c>
      <c r="F1496" s="601" t="s">
        <v>794</v>
      </c>
    </row>
    <row r="1497" spans="1:6">
      <c r="A1497" s="599">
        <v>92552</v>
      </c>
      <c r="B1497" s="599" t="s">
        <v>2272</v>
      </c>
      <c r="C1497" s="599" t="s">
        <v>123</v>
      </c>
      <c r="D1497" s="599" t="s">
        <v>793</v>
      </c>
      <c r="E1497" s="600">
        <v>2264.38</v>
      </c>
      <c r="F1497" s="601" t="s">
        <v>794</v>
      </c>
    </row>
    <row r="1498" spans="1:6">
      <c r="A1498" s="599">
        <v>92553</v>
      </c>
      <c r="B1498" s="599" t="s">
        <v>2273</v>
      </c>
      <c r="C1498" s="599" t="s">
        <v>123</v>
      </c>
      <c r="D1498" s="599" t="s">
        <v>793</v>
      </c>
      <c r="E1498" s="600">
        <v>2591.62</v>
      </c>
      <c r="F1498" s="601" t="s">
        <v>794</v>
      </c>
    </row>
    <row r="1499" spans="1:6">
      <c r="A1499" s="599">
        <v>92554</v>
      </c>
      <c r="B1499" s="599" t="s">
        <v>2274</v>
      </c>
      <c r="C1499" s="599" t="s">
        <v>123</v>
      </c>
      <c r="D1499" s="599" t="s">
        <v>793</v>
      </c>
      <c r="E1499" s="600">
        <v>2684.58</v>
      </c>
      <c r="F1499" s="601" t="s">
        <v>794</v>
      </c>
    </row>
    <row r="1500" spans="1:6">
      <c r="A1500" s="599">
        <v>92555</v>
      </c>
      <c r="B1500" s="599" t="s">
        <v>2275</v>
      </c>
      <c r="C1500" s="599" t="s">
        <v>123</v>
      </c>
      <c r="D1500" s="599" t="s">
        <v>793</v>
      </c>
      <c r="E1500" s="602">
        <v>882.15</v>
      </c>
      <c r="F1500" s="601" t="s">
        <v>794</v>
      </c>
    </row>
    <row r="1501" spans="1:6">
      <c r="A1501" s="599">
        <v>92556</v>
      </c>
      <c r="B1501" s="599" t="s">
        <v>2276</v>
      </c>
      <c r="C1501" s="599" t="s">
        <v>123</v>
      </c>
      <c r="D1501" s="599" t="s">
        <v>793</v>
      </c>
      <c r="E1501" s="600">
        <v>1074.3399999999999</v>
      </c>
      <c r="F1501" s="601" t="s">
        <v>794</v>
      </c>
    </row>
    <row r="1502" spans="1:6">
      <c r="A1502" s="599">
        <v>92557</v>
      </c>
      <c r="B1502" s="599" t="s">
        <v>2277</v>
      </c>
      <c r="C1502" s="599" t="s">
        <v>123</v>
      </c>
      <c r="D1502" s="599" t="s">
        <v>793</v>
      </c>
      <c r="E1502" s="600">
        <v>1137.56</v>
      </c>
      <c r="F1502" s="601" t="s">
        <v>794</v>
      </c>
    </row>
    <row r="1503" spans="1:6">
      <c r="A1503" s="599">
        <v>92558</v>
      </c>
      <c r="B1503" s="599" t="s">
        <v>2278</v>
      </c>
      <c r="C1503" s="599" t="s">
        <v>123</v>
      </c>
      <c r="D1503" s="599" t="s">
        <v>793</v>
      </c>
      <c r="E1503" s="600">
        <v>1276.25</v>
      </c>
      <c r="F1503" s="601" t="s">
        <v>794</v>
      </c>
    </row>
    <row r="1504" spans="1:6">
      <c r="A1504" s="599">
        <v>92559</v>
      </c>
      <c r="B1504" s="599" t="s">
        <v>2279</v>
      </c>
      <c r="C1504" s="599" t="s">
        <v>123</v>
      </c>
      <c r="D1504" s="599" t="s">
        <v>793</v>
      </c>
      <c r="E1504" s="600">
        <v>1583.8</v>
      </c>
      <c r="F1504" s="601" t="s">
        <v>794</v>
      </c>
    </row>
    <row r="1505" spans="1:6">
      <c r="A1505" s="599">
        <v>92560</v>
      </c>
      <c r="B1505" s="599" t="s">
        <v>2280</v>
      </c>
      <c r="C1505" s="599" t="s">
        <v>123</v>
      </c>
      <c r="D1505" s="599" t="s">
        <v>793</v>
      </c>
      <c r="E1505" s="600">
        <v>1974.53</v>
      </c>
      <c r="F1505" s="601" t="s">
        <v>794</v>
      </c>
    </row>
    <row r="1506" spans="1:6">
      <c r="A1506" s="599">
        <v>92561</v>
      </c>
      <c r="B1506" s="599" t="s">
        <v>2281</v>
      </c>
      <c r="C1506" s="599" t="s">
        <v>123</v>
      </c>
      <c r="D1506" s="599" t="s">
        <v>793</v>
      </c>
      <c r="E1506" s="600">
        <v>2056.4899999999998</v>
      </c>
      <c r="F1506" s="601" t="s">
        <v>794</v>
      </c>
    </row>
    <row r="1507" spans="1:6">
      <c r="A1507" s="599">
        <v>92562</v>
      </c>
      <c r="B1507" s="599" t="s">
        <v>2282</v>
      </c>
      <c r="C1507" s="599" t="s">
        <v>123</v>
      </c>
      <c r="D1507" s="599" t="s">
        <v>793</v>
      </c>
      <c r="E1507" s="600">
        <v>2212.92</v>
      </c>
      <c r="F1507" s="601" t="s">
        <v>794</v>
      </c>
    </row>
    <row r="1508" spans="1:6">
      <c r="A1508" s="599">
        <v>92563</v>
      </c>
      <c r="B1508" s="599" t="s">
        <v>2283</v>
      </c>
      <c r="C1508" s="599" t="s">
        <v>123</v>
      </c>
      <c r="D1508" s="599" t="s">
        <v>793</v>
      </c>
      <c r="E1508" s="600">
        <v>2531.44</v>
      </c>
      <c r="F1508" s="601" t="s">
        <v>794</v>
      </c>
    </row>
    <row r="1509" spans="1:6">
      <c r="A1509" s="599">
        <v>92564</v>
      </c>
      <c r="B1509" s="599" t="s">
        <v>2284</v>
      </c>
      <c r="C1509" s="599" t="s">
        <v>123</v>
      </c>
      <c r="D1509" s="599" t="s">
        <v>793</v>
      </c>
      <c r="E1509" s="600">
        <v>2610.87</v>
      </c>
      <c r="F1509" s="601" t="s">
        <v>794</v>
      </c>
    </row>
    <row r="1510" spans="1:6">
      <c r="A1510" s="599">
        <v>100379</v>
      </c>
      <c r="B1510" s="599" t="s">
        <v>2285</v>
      </c>
      <c r="C1510" s="599" t="s">
        <v>68</v>
      </c>
      <c r="D1510" s="599" t="s">
        <v>942</v>
      </c>
      <c r="E1510" s="602">
        <v>33.47</v>
      </c>
      <c r="F1510" s="601" t="s">
        <v>794</v>
      </c>
    </row>
    <row r="1511" spans="1:6">
      <c r="A1511" s="599">
        <v>100380</v>
      </c>
      <c r="B1511" s="599" t="s">
        <v>2286</v>
      </c>
      <c r="C1511" s="599" t="s">
        <v>68</v>
      </c>
      <c r="D1511" s="599" t="s">
        <v>793</v>
      </c>
      <c r="E1511" s="602">
        <v>43.97</v>
      </c>
      <c r="F1511" s="601" t="s">
        <v>794</v>
      </c>
    </row>
    <row r="1512" spans="1:6">
      <c r="A1512" s="599">
        <v>100381</v>
      </c>
      <c r="B1512" s="599" t="s">
        <v>2287</v>
      </c>
      <c r="C1512" s="599" t="s">
        <v>68</v>
      </c>
      <c r="D1512" s="599" t="s">
        <v>942</v>
      </c>
      <c r="E1512" s="602">
        <v>49.16</v>
      </c>
      <c r="F1512" s="601" t="s">
        <v>794</v>
      </c>
    </row>
    <row r="1513" spans="1:6">
      <c r="A1513" s="599">
        <v>100383</v>
      </c>
      <c r="B1513" s="599" t="s">
        <v>2288</v>
      </c>
      <c r="C1513" s="599" t="s">
        <v>68</v>
      </c>
      <c r="D1513" s="599" t="s">
        <v>793</v>
      </c>
      <c r="E1513" s="602">
        <v>22.4</v>
      </c>
      <c r="F1513" s="601" t="s">
        <v>794</v>
      </c>
    </row>
    <row r="1514" spans="1:6">
      <c r="A1514" s="599">
        <v>100384</v>
      </c>
      <c r="B1514" s="599" t="s">
        <v>2289</v>
      </c>
      <c r="C1514" s="599" t="s">
        <v>68</v>
      </c>
      <c r="D1514" s="599" t="s">
        <v>942</v>
      </c>
      <c r="E1514" s="602">
        <v>23.49</v>
      </c>
      <c r="F1514" s="601" t="s">
        <v>794</v>
      </c>
    </row>
    <row r="1515" spans="1:6">
      <c r="A1515" s="599">
        <v>100385</v>
      </c>
      <c r="B1515" s="599" t="s">
        <v>2290</v>
      </c>
      <c r="C1515" s="599" t="s">
        <v>68</v>
      </c>
      <c r="D1515" s="599" t="s">
        <v>942</v>
      </c>
      <c r="E1515" s="602">
        <v>30.12</v>
      </c>
      <c r="F1515" s="601" t="s">
        <v>794</v>
      </c>
    </row>
    <row r="1516" spans="1:6">
      <c r="A1516" s="599">
        <v>100386</v>
      </c>
      <c r="B1516" s="599" t="s">
        <v>2291</v>
      </c>
      <c r="C1516" s="599" t="s">
        <v>68</v>
      </c>
      <c r="D1516" s="599" t="s">
        <v>793</v>
      </c>
      <c r="E1516" s="602">
        <v>38.450000000000003</v>
      </c>
      <c r="F1516" s="601" t="s">
        <v>794</v>
      </c>
    </row>
    <row r="1517" spans="1:6">
      <c r="A1517" s="599">
        <v>100387</v>
      </c>
      <c r="B1517" s="599" t="s">
        <v>2292</v>
      </c>
      <c r="C1517" s="599" t="s">
        <v>68</v>
      </c>
      <c r="D1517" s="599" t="s">
        <v>942</v>
      </c>
      <c r="E1517" s="602">
        <v>46.82</v>
      </c>
      <c r="F1517" s="601" t="s">
        <v>794</v>
      </c>
    </row>
    <row r="1518" spans="1:6">
      <c r="A1518" s="599">
        <v>100388</v>
      </c>
      <c r="B1518" s="599" t="s">
        <v>2293</v>
      </c>
      <c r="C1518" s="599" t="s">
        <v>68</v>
      </c>
      <c r="D1518" s="599" t="s">
        <v>942</v>
      </c>
      <c r="E1518" s="602">
        <v>16.71</v>
      </c>
      <c r="F1518" s="601" t="s">
        <v>794</v>
      </c>
    </row>
    <row r="1519" spans="1:6">
      <c r="A1519" s="599">
        <v>100389</v>
      </c>
      <c r="B1519" s="599" t="s">
        <v>2294</v>
      </c>
      <c r="C1519" s="599" t="s">
        <v>68</v>
      </c>
      <c r="D1519" s="599" t="s">
        <v>942</v>
      </c>
      <c r="E1519" s="602">
        <v>14.95</v>
      </c>
      <c r="F1519" s="601" t="s">
        <v>794</v>
      </c>
    </row>
    <row r="1520" spans="1:6">
      <c r="A1520" s="599">
        <v>100390</v>
      </c>
      <c r="B1520" s="599" t="s">
        <v>2295</v>
      </c>
      <c r="C1520" s="599" t="s">
        <v>68</v>
      </c>
      <c r="D1520" s="599" t="s">
        <v>942</v>
      </c>
      <c r="E1520" s="602">
        <v>19.91</v>
      </c>
      <c r="F1520" s="601" t="s">
        <v>794</v>
      </c>
    </row>
    <row r="1521" spans="1:6">
      <c r="A1521" s="599">
        <v>100391</v>
      </c>
      <c r="B1521" s="599" t="s">
        <v>2296</v>
      </c>
      <c r="C1521" s="599" t="s">
        <v>68</v>
      </c>
      <c r="D1521" s="599" t="s">
        <v>942</v>
      </c>
      <c r="E1521" s="602">
        <v>17.12</v>
      </c>
      <c r="F1521" s="601" t="s">
        <v>794</v>
      </c>
    </row>
    <row r="1522" spans="1:6">
      <c r="A1522" s="599">
        <v>100392</v>
      </c>
      <c r="B1522" s="599" t="s">
        <v>2297</v>
      </c>
      <c r="C1522" s="599" t="s">
        <v>68</v>
      </c>
      <c r="D1522" s="599" t="s">
        <v>942</v>
      </c>
      <c r="E1522" s="602">
        <v>13.2</v>
      </c>
      <c r="F1522" s="601" t="s">
        <v>794</v>
      </c>
    </row>
    <row r="1523" spans="1:6">
      <c r="A1523" s="599">
        <v>100393</v>
      </c>
      <c r="B1523" s="599" t="s">
        <v>2298</v>
      </c>
      <c r="C1523" s="599" t="s">
        <v>68</v>
      </c>
      <c r="D1523" s="599" t="s">
        <v>942</v>
      </c>
      <c r="E1523" s="602">
        <v>17.16</v>
      </c>
      <c r="F1523" s="601" t="s">
        <v>794</v>
      </c>
    </row>
    <row r="1524" spans="1:6">
      <c r="A1524" s="599">
        <v>100394</v>
      </c>
      <c r="B1524" s="599" t="s">
        <v>2299</v>
      </c>
      <c r="C1524" s="599" t="s">
        <v>68</v>
      </c>
      <c r="D1524" s="599" t="s">
        <v>942</v>
      </c>
      <c r="E1524" s="602">
        <v>15.7</v>
      </c>
      <c r="F1524" s="601" t="s">
        <v>794</v>
      </c>
    </row>
    <row r="1525" spans="1:6">
      <c r="A1525" s="599">
        <v>100395</v>
      </c>
      <c r="B1525" s="599" t="s">
        <v>2300</v>
      </c>
      <c r="C1525" s="599" t="s">
        <v>68</v>
      </c>
      <c r="D1525" s="599" t="s">
        <v>942</v>
      </c>
      <c r="E1525" s="602">
        <v>20.38</v>
      </c>
      <c r="F1525" s="601" t="s">
        <v>794</v>
      </c>
    </row>
    <row r="1526" spans="1:6">
      <c r="A1526" s="599">
        <v>94189</v>
      </c>
      <c r="B1526" s="599" t="s">
        <v>2301</v>
      </c>
      <c r="C1526" s="599" t="s">
        <v>68</v>
      </c>
      <c r="D1526" s="599" t="s">
        <v>942</v>
      </c>
      <c r="E1526" s="602">
        <v>44.99</v>
      </c>
      <c r="F1526" s="601" t="s">
        <v>794</v>
      </c>
    </row>
    <row r="1527" spans="1:6">
      <c r="A1527" s="599">
        <v>94192</v>
      </c>
      <c r="B1527" s="599" t="s">
        <v>2302</v>
      </c>
      <c r="C1527" s="599" t="s">
        <v>68</v>
      </c>
      <c r="D1527" s="599" t="s">
        <v>942</v>
      </c>
      <c r="E1527" s="602">
        <v>47.19</v>
      </c>
      <c r="F1527" s="601" t="s">
        <v>794</v>
      </c>
    </row>
    <row r="1528" spans="1:6">
      <c r="A1528" s="599">
        <v>94195</v>
      </c>
      <c r="B1528" s="599" t="s">
        <v>2303</v>
      </c>
      <c r="C1528" s="599" t="s">
        <v>68</v>
      </c>
      <c r="D1528" s="599" t="s">
        <v>942</v>
      </c>
      <c r="E1528" s="602">
        <v>63.66</v>
      </c>
      <c r="F1528" s="601" t="s">
        <v>794</v>
      </c>
    </row>
    <row r="1529" spans="1:6">
      <c r="A1529" s="599">
        <v>94198</v>
      </c>
      <c r="B1529" s="599" t="s">
        <v>2304</v>
      </c>
      <c r="C1529" s="599" t="s">
        <v>68</v>
      </c>
      <c r="D1529" s="599" t="s">
        <v>942</v>
      </c>
      <c r="E1529" s="602">
        <v>66.569999999999993</v>
      </c>
      <c r="F1529" s="601" t="s">
        <v>794</v>
      </c>
    </row>
    <row r="1530" spans="1:6">
      <c r="A1530" s="599">
        <v>94201</v>
      </c>
      <c r="B1530" s="599" t="s">
        <v>2305</v>
      </c>
      <c r="C1530" s="599" t="s">
        <v>68</v>
      </c>
      <c r="D1530" s="599" t="s">
        <v>942</v>
      </c>
      <c r="E1530" s="602">
        <v>89.01</v>
      </c>
      <c r="F1530" s="601" t="s">
        <v>794</v>
      </c>
    </row>
    <row r="1531" spans="1:6">
      <c r="A1531" s="599">
        <v>94204</v>
      </c>
      <c r="B1531" s="599" t="s">
        <v>2306</v>
      </c>
      <c r="C1531" s="599" t="s">
        <v>68</v>
      </c>
      <c r="D1531" s="599" t="s">
        <v>942</v>
      </c>
      <c r="E1531" s="602">
        <v>93.96</v>
      </c>
      <c r="F1531" s="601" t="s">
        <v>794</v>
      </c>
    </row>
    <row r="1532" spans="1:6">
      <c r="A1532" s="599">
        <v>94224</v>
      </c>
      <c r="B1532" s="599" t="s">
        <v>2307</v>
      </c>
      <c r="C1532" s="599" t="s">
        <v>67</v>
      </c>
      <c r="D1532" s="599" t="s">
        <v>942</v>
      </c>
      <c r="E1532" s="602">
        <v>22.99</v>
      </c>
      <c r="F1532" s="601" t="s">
        <v>794</v>
      </c>
    </row>
    <row r="1533" spans="1:6">
      <c r="A1533" s="599">
        <v>94226</v>
      </c>
      <c r="B1533" s="599" t="s">
        <v>2308</v>
      </c>
      <c r="C1533" s="599" t="s">
        <v>68</v>
      </c>
      <c r="D1533" s="599" t="s">
        <v>793</v>
      </c>
      <c r="E1533" s="602">
        <v>19.420000000000002</v>
      </c>
      <c r="F1533" s="601" t="s">
        <v>794</v>
      </c>
    </row>
    <row r="1534" spans="1:6">
      <c r="A1534" s="599">
        <v>94232</v>
      </c>
      <c r="B1534" s="599" t="s">
        <v>2309</v>
      </c>
      <c r="C1534" s="599" t="s">
        <v>123</v>
      </c>
      <c r="D1534" s="599" t="s">
        <v>942</v>
      </c>
      <c r="E1534" s="602">
        <v>2.42</v>
      </c>
      <c r="F1534" s="601" t="s">
        <v>794</v>
      </c>
    </row>
    <row r="1535" spans="1:6">
      <c r="A1535" s="599">
        <v>94440</v>
      </c>
      <c r="B1535" s="599" t="s">
        <v>2310</v>
      </c>
      <c r="C1535" s="599" t="s">
        <v>68</v>
      </c>
      <c r="D1535" s="599" t="s">
        <v>942</v>
      </c>
      <c r="E1535" s="602">
        <v>63.66</v>
      </c>
      <c r="F1535" s="601" t="s">
        <v>794</v>
      </c>
    </row>
    <row r="1536" spans="1:6">
      <c r="A1536" s="599">
        <v>94441</v>
      </c>
      <c r="B1536" s="599" t="s">
        <v>2311</v>
      </c>
      <c r="C1536" s="599" t="s">
        <v>68</v>
      </c>
      <c r="D1536" s="599" t="s">
        <v>942</v>
      </c>
      <c r="E1536" s="602">
        <v>66.569999999999993</v>
      </c>
      <c r="F1536" s="601" t="s">
        <v>794</v>
      </c>
    </row>
    <row r="1537" spans="1:6">
      <c r="A1537" s="599">
        <v>94442</v>
      </c>
      <c r="B1537" s="599" t="s">
        <v>2312</v>
      </c>
      <c r="C1537" s="599" t="s">
        <v>68</v>
      </c>
      <c r="D1537" s="599" t="s">
        <v>942</v>
      </c>
      <c r="E1537" s="602">
        <v>63.66</v>
      </c>
      <c r="F1537" s="601" t="s">
        <v>794</v>
      </c>
    </row>
    <row r="1538" spans="1:6">
      <c r="A1538" s="599">
        <v>94443</v>
      </c>
      <c r="B1538" s="599" t="s">
        <v>2313</v>
      </c>
      <c r="C1538" s="599" t="s">
        <v>68</v>
      </c>
      <c r="D1538" s="599" t="s">
        <v>942</v>
      </c>
      <c r="E1538" s="602">
        <v>66.569999999999993</v>
      </c>
      <c r="F1538" s="601" t="s">
        <v>794</v>
      </c>
    </row>
    <row r="1539" spans="1:6">
      <c r="A1539" s="599">
        <v>94445</v>
      </c>
      <c r="B1539" s="599" t="s">
        <v>2314</v>
      </c>
      <c r="C1539" s="599" t="s">
        <v>68</v>
      </c>
      <c r="D1539" s="599" t="s">
        <v>942</v>
      </c>
      <c r="E1539" s="602">
        <v>89.01</v>
      </c>
      <c r="F1539" s="601" t="s">
        <v>794</v>
      </c>
    </row>
    <row r="1540" spans="1:6">
      <c r="A1540" s="599">
        <v>94446</v>
      </c>
      <c r="B1540" s="599" t="s">
        <v>2315</v>
      </c>
      <c r="C1540" s="599" t="s">
        <v>68</v>
      </c>
      <c r="D1540" s="599" t="s">
        <v>942</v>
      </c>
      <c r="E1540" s="602">
        <v>93.96</v>
      </c>
      <c r="F1540" s="601" t="s">
        <v>794</v>
      </c>
    </row>
    <row r="1541" spans="1:6">
      <c r="A1541" s="599">
        <v>94447</v>
      </c>
      <c r="B1541" s="599" t="s">
        <v>2316</v>
      </c>
      <c r="C1541" s="599" t="s">
        <v>68</v>
      </c>
      <c r="D1541" s="599" t="s">
        <v>942</v>
      </c>
      <c r="E1541" s="602">
        <v>89.01</v>
      </c>
      <c r="F1541" s="601" t="s">
        <v>794</v>
      </c>
    </row>
    <row r="1542" spans="1:6">
      <c r="A1542" s="599">
        <v>94448</v>
      </c>
      <c r="B1542" s="599" t="s">
        <v>2317</v>
      </c>
      <c r="C1542" s="599" t="s">
        <v>68</v>
      </c>
      <c r="D1542" s="599" t="s">
        <v>942</v>
      </c>
      <c r="E1542" s="602">
        <v>93.96</v>
      </c>
      <c r="F1542" s="601" t="s">
        <v>794</v>
      </c>
    </row>
    <row r="1543" spans="1:6">
      <c r="A1543" s="599">
        <v>94207</v>
      </c>
      <c r="B1543" s="599" t="s">
        <v>2318</v>
      </c>
      <c r="C1543" s="599" t="s">
        <v>68</v>
      </c>
      <c r="D1543" s="599" t="s">
        <v>942</v>
      </c>
      <c r="E1543" s="602">
        <v>47.77</v>
      </c>
      <c r="F1543" s="601" t="s">
        <v>794</v>
      </c>
    </row>
    <row r="1544" spans="1:6">
      <c r="A1544" s="599">
        <v>94210</v>
      </c>
      <c r="B1544" s="599" t="s">
        <v>2319</v>
      </c>
      <c r="C1544" s="599" t="s">
        <v>68</v>
      </c>
      <c r="D1544" s="599" t="s">
        <v>942</v>
      </c>
      <c r="E1544" s="602">
        <v>50.73</v>
      </c>
      <c r="F1544" s="601" t="s">
        <v>794</v>
      </c>
    </row>
    <row r="1545" spans="1:6">
      <c r="A1545" s="599">
        <v>94218</v>
      </c>
      <c r="B1545" s="599" t="s">
        <v>2320</v>
      </c>
      <c r="C1545" s="599" t="s">
        <v>68</v>
      </c>
      <c r="D1545" s="599" t="s">
        <v>942</v>
      </c>
      <c r="E1545" s="602">
        <v>127.47</v>
      </c>
      <c r="F1545" s="601" t="s">
        <v>794</v>
      </c>
    </row>
    <row r="1546" spans="1:6">
      <c r="A1546" s="599">
        <v>94213</v>
      </c>
      <c r="B1546" s="599" t="s">
        <v>2321</v>
      </c>
      <c r="C1546" s="599" t="s">
        <v>68</v>
      </c>
      <c r="D1546" s="599" t="s">
        <v>942</v>
      </c>
      <c r="E1546" s="602">
        <v>66.17</v>
      </c>
      <c r="F1546" s="601" t="s">
        <v>794</v>
      </c>
    </row>
    <row r="1547" spans="1:6">
      <c r="A1547" s="599">
        <v>94216</v>
      </c>
      <c r="B1547" s="599" t="s">
        <v>251</v>
      </c>
      <c r="C1547" s="599" t="s">
        <v>68</v>
      </c>
      <c r="D1547" s="599" t="s">
        <v>942</v>
      </c>
      <c r="E1547" s="602">
        <v>191.32</v>
      </c>
      <c r="F1547" s="601" t="s">
        <v>794</v>
      </c>
    </row>
    <row r="1548" spans="1:6">
      <c r="A1548" s="599">
        <v>94219</v>
      </c>
      <c r="B1548" s="599" t="s">
        <v>2322</v>
      </c>
      <c r="C1548" s="599" t="s">
        <v>67</v>
      </c>
      <c r="D1548" s="599" t="s">
        <v>942</v>
      </c>
      <c r="E1548" s="602">
        <v>41.87</v>
      </c>
      <c r="F1548" s="601" t="s">
        <v>794</v>
      </c>
    </row>
    <row r="1549" spans="1:6">
      <c r="A1549" s="599">
        <v>94220</v>
      </c>
      <c r="B1549" s="599" t="s">
        <v>2323</v>
      </c>
      <c r="C1549" s="599" t="s">
        <v>67</v>
      </c>
      <c r="D1549" s="599" t="s">
        <v>942</v>
      </c>
      <c r="E1549" s="602">
        <v>58.37</v>
      </c>
      <c r="F1549" s="601" t="s">
        <v>794</v>
      </c>
    </row>
    <row r="1550" spans="1:6">
      <c r="A1550" s="599">
        <v>94221</v>
      </c>
      <c r="B1550" s="599" t="s">
        <v>2324</v>
      </c>
      <c r="C1550" s="599" t="s">
        <v>67</v>
      </c>
      <c r="D1550" s="599" t="s">
        <v>942</v>
      </c>
      <c r="E1550" s="602">
        <v>36.130000000000003</v>
      </c>
      <c r="F1550" s="601" t="s">
        <v>794</v>
      </c>
    </row>
    <row r="1551" spans="1:6">
      <c r="A1551" s="599">
        <v>94222</v>
      </c>
      <c r="B1551" s="599" t="s">
        <v>2325</v>
      </c>
      <c r="C1551" s="599" t="s">
        <v>67</v>
      </c>
      <c r="D1551" s="599" t="s">
        <v>942</v>
      </c>
      <c r="E1551" s="602">
        <v>52.63</v>
      </c>
      <c r="F1551" s="601" t="s">
        <v>794</v>
      </c>
    </row>
    <row r="1552" spans="1:6">
      <c r="A1552" s="599">
        <v>94223</v>
      </c>
      <c r="B1552" s="599" t="s">
        <v>2326</v>
      </c>
      <c r="C1552" s="599" t="s">
        <v>67</v>
      </c>
      <c r="D1552" s="599" t="s">
        <v>942</v>
      </c>
      <c r="E1552" s="602">
        <v>82.22</v>
      </c>
      <c r="F1552" s="601" t="s">
        <v>794</v>
      </c>
    </row>
    <row r="1553" spans="1:6">
      <c r="A1553" s="599">
        <v>94451</v>
      </c>
      <c r="B1553" s="599" t="s">
        <v>2327</v>
      </c>
      <c r="C1553" s="599" t="s">
        <v>67</v>
      </c>
      <c r="D1553" s="599" t="s">
        <v>942</v>
      </c>
      <c r="E1553" s="602">
        <v>92.2</v>
      </c>
      <c r="F1553" s="601" t="s">
        <v>794</v>
      </c>
    </row>
    <row r="1554" spans="1:6">
      <c r="A1554" s="599">
        <v>100325</v>
      </c>
      <c r="B1554" s="599" t="s">
        <v>2328</v>
      </c>
      <c r="C1554" s="599" t="s">
        <v>67</v>
      </c>
      <c r="D1554" s="599" t="s">
        <v>942</v>
      </c>
      <c r="E1554" s="602">
        <v>89.65</v>
      </c>
      <c r="F1554" s="601" t="s">
        <v>794</v>
      </c>
    </row>
    <row r="1555" spans="1:6">
      <c r="A1555" s="599">
        <v>100327</v>
      </c>
      <c r="B1555" s="599" t="s">
        <v>2329</v>
      </c>
      <c r="C1555" s="599" t="s">
        <v>67</v>
      </c>
      <c r="D1555" s="599" t="s">
        <v>793</v>
      </c>
      <c r="E1555" s="602">
        <v>63.32</v>
      </c>
      <c r="F1555" s="601" t="s">
        <v>794</v>
      </c>
    </row>
    <row r="1556" spans="1:6">
      <c r="A1556" s="599">
        <v>100328</v>
      </c>
      <c r="B1556" s="599" t="s">
        <v>2330</v>
      </c>
      <c r="C1556" s="599" t="s">
        <v>68</v>
      </c>
      <c r="D1556" s="599" t="s">
        <v>942</v>
      </c>
      <c r="E1556" s="602">
        <v>18.38</v>
      </c>
      <c r="F1556" s="601" t="s">
        <v>794</v>
      </c>
    </row>
    <row r="1557" spans="1:6">
      <c r="A1557" s="599">
        <v>100329</v>
      </c>
      <c r="B1557" s="599" t="s">
        <v>2331</v>
      </c>
      <c r="C1557" s="599" t="s">
        <v>68</v>
      </c>
      <c r="D1557" s="599" t="s">
        <v>942</v>
      </c>
      <c r="E1557" s="602">
        <v>21.31</v>
      </c>
      <c r="F1557" s="601" t="s">
        <v>794</v>
      </c>
    </row>
    <row r="1558" spans="1:6">
      <c r="A1558" s="599">
        <v>100330</v>
      </c>
      <c r="B1558" s="599" t="s">
        <v>2332</v>
      </c>
      <c r="C1558" s="599" t="s">
        <v>68</v>
      </c>
      <c r="D1558" s="599" t="s">
        <v>942</v>
      </c>
      <c r="E1558" s="602">
        <v>25.04</v>
      </c>
      <c r="F1558" s="601" t="s">
        <v>794</v>
      </c>
    </row>
    <row r="1559" spans="1:6">
      <c r="A1559" s="599">
        <v>100331</v>
      </c>
      <c r="B1559" s="599" t="s">
        <v>2333</v>
      </c>
      <c r="C1559" s="599" t="s">
        <v>68</v>
      </c>
      <c r="D1559" s="599" t="s">
        <v>942</v>
      </c>
      <c r="E1559" s="602">
        <v>30.02</v>
      </c>
      <c r="F1559" s="601" t="s">
        <v>794</v>
      </c>
    </row>
    <row r="1560" spans="1:6">
      <c r="A1560" s="599">
        <v>100434</v>
      </c>
      <c r="B1560" s="599" t="s">
        <v>2334</v>
      </c>
      <c r="C1560" s="599" t="s">
        <v>67</v>
      </c>
      <c r="D1560" s="599" t="s">
        <v>942</v>
      </c>
      <c r="E1560" s="602">
        <v>160.38999999999999</v>
      </c>
      <c r="F1560" s="601" t="s">
        <v>794</v>
      </c>
    </row>
    <row r="1561" spans="1:6">
      <c r="A1561" s="599">
        <v>100435</v>
      </c>
      <c r="B1561" s="599" t="s">
        <v>2335</v>
      </c>
      <c r="C1561" s="599" t="s">
        <v>67</v>
      </c>
      <c r="D1561" s="599" t="s">
        <v>942</v>
      </c>
      <c r="E1561" s="602">
        <v>64.569999999999993</v>
      </c>
      <c r="F1561" s="601" t="s">
        <v>794</v>
      </c>
    </row>
    <row r="1562" spans="1:6">
      <c r="A1562" s="599">
        <v>94227</v>
      </c>
      <c r="B1562" s="599" t="s">
        <v>2336</v>
      </c>
      <c r="C1562" s="599" t="s">
        <v>67</v>
      </c>
      <c r="D1562" s="599" t="s">
        <v>793</v>
      </c>
      <c r="E1562" s="602">
        <v>69.650000000000006</v>
      </c>
      <c r="F1562" s="601" t="s">
        <v>794</v>
      </c>
    </row>
    <row r="1563" spans="1:6">
      <c r="A1563" s="599">
        <v>94228</v>
      </c>
      <c r="B1563" s="599" t="s">
        <v>249</v>
      </c>
      <c r="C1563" s="599" t="s">
        <v>67</v>
      </c>
      <c r="D1563" s="599" t="s">
        <v>793</v>
      </c>
      <c r="E1563" s="602">
        <v>94.39</v>
      </c>
      <c r="F1563" s="601" t="s">
        <v>794</v>
      </c>
    </row>
    <row r="1564" spans="1:6">
      <c r="A1564" s="599">
        <v>94229</v>
      </c>
      <c r="B1564" s="599" t="s">
        <v>2337</v>
      </c>
      <c r="C1564" s="599" t="s">
        <v>67</v>
      </c>
      <c r="D1564" s="599" t="s">
        <v>793</v>
      </c>
      <c r="E1564" s="602">
        <v>183.21</v>
      </c>
      <c r="F1564" s="601" t="s">
        <v>794</v>
      </c>
    </row>
    <row r="1565" spans="1:6">
      <c r="A1565" s="599">
        <v>94231</v>
      </c>
      <c r="B1565" s="599" t="s">
        <v>250</v>
      </c>
      <c r="C1565" s="599" t="s">
        <v>67</v>
      </c>
      <c r="D1565" s="599" t="s">
        <v>793</v>
      </c>
      <c r="E1565" s="602">
        <v>56.29</v>
      </c>
      <c r="F1565" s="601" t="s">
        <v>794</v>
      </c>
    </row>
    <row r="1566" spans="1:6">
      <c r="A1566" s="599">
        <v>94449</v>
      </c>
      <c r="B1566" s="599" t="s">
        <v>2338</v>
      </c>
      <c r="C1566" s="599" t="s">
        <v>68</v>
      </c>
      <c r="D1566" s="599" t="s">
        <v>793</v>
      </c>
      <c r="E1566" s="602">
        <v>62.4</v>
      </c>
      <c r="F1566" s="601" t="s">
        <v>794</v>
      </c>
    </row>
    <row r="1567" spans="1:6">
      <c r="A1567" s="599">
        <v>92255</v>
      </c>
      <c r="B1567" s="599" t="s">
        <v>2339</v>
      </c>
      <c r="C1567" s="599" t="s">
        <v>123</v>
      </c>
      <c r="D1567" s="599" t="s">
        <v>793</v>
      </c>
      <c r="E1567" s="602">
        <v>173.41</v>
      </c>
      <c r="F1567" s="601" t="s">
        <v>794</v>
      </c>
    </row>
    <row r="1568" spans="1:6">
      <c r="A1568" s="599">
        <v>92256</v>
      </c>
      <c r="B1568" s="599" t="s">
        <v>2340</v>
      </c>
      <c r="C1568" s="599" t="s">
        <v>123</v>
      </c>
      <c r="D1568" s="599" t="s">
        <v>793</v>
      </c>
      <c r="E1568" s="602">
        <v>209.72</v>
      </c>
      <c r="F1568" s="601" t="s">
        <v>794</v>
      </c>
    </row>
    <row r="1569" spans="1:6">
      <c r="A1569" s="599">
        <v>92257</v>
      </c>
      <c r="B1569" s="599" t="s">
        <v>2341</v>
      </c>
      <c r="C1569" s="599" t="s">
        <v>123</v>
      </c>
      <c r="D1569" s="599" t="s">
        <v>793</v>
      </c>
      <c r="E1569" s="602">
        <v>245.65</v>
      </c>
      <c r="F1569" s="601" t="s">
        <v>794</v>
      </c>
    </row>
    <row r="1570" spans="1:6">
      <c r="A1570" s="599">
        <v>92258</v>
      </c>
      <c r="B1570" s="599" t="s">
        <v>2342</v>
      </c>
      <c r="C1570" s="599" t="s">
        <v>123</v>
      </c>
      <c r="D1570" s="599" t="s">
        <v>793</v>
      </c>
      <c r="E1570" s="602">
        <v>303.43</v>
      </c>
      <c r="F1570" s="601" t="s">
        <v>794</v>
      </c>
    </row>
    <row r="1571" spans="1:6">
      <c r="A1571" s="599">
        <v>92568</v>
      </c>
      <c r="B1571" s="599" t="s">
        <v>2343</v>
      </c>
      <c r="C1571" s="599" t="s">
        <v>68</v>
      </c>
      <c r="D1571" s="599" t="s">
        <v>793</v>
      </c>
      <c r="E1571" s="602">
        <v>122.51</v>
      </c>
      <c r="F1571" s="601" t="s">
        <v>794</v>
      </c>
    </row>
    <row r="1572" spans="1:6">
      <c r="A1572" s="599">
        <v>92569</v>
      </c>
      <c r="B1572" s="599" t="s">
        <v>2344</v>
      </c>
      <c r="C1572" s="599" t="s">
        <v>68</v>
      </c>
      <c r="D1572" s="599" t="s">
        <v>793</v>
      </c>
      <c r="E1572" s="602">
        <v>68.150000000000006</v>
      </c>
      <c r="F1572" s="601" t="s">
        <v>794</v>
      </c>
    </row>
    <row r="1573" spans="1:6">
      <c r="A1573" s="599">
        <v>92570</v>
      </c>
      <c r="B1573" s="599" t="s">
        <v>2345</v>
      </c>
      <c r="C1573" s="599" t="s">
        <v>68</v>
      </c>
      <c r="D1573" s="599" t="s">
        <v>793</v>
      </c>
      <c r="E1573" s="602">
        <v>43.07</v>
      </c>
      <c r="F1573" s="601" t="s">
        <v>794</v>
      </c>
    </row>
    <row r="1574" spans="1:6">
      <c r="A1574" s="599">
        <v>92571</v>
      </c>
      <c r="B1574" s="599" t="s">
        <v>2346</v>
      </c>
      <c r="C1574" s="599" t="s">
        <v>68</v>
      </c>
      <c r="D1574" s="599" t="s">
        <v>793</v>
      </c>
      <c r="E1574" s="602">
        <v>129.68</v>
      </c>
      <c r="F1574" s="601" t="s">
        <v>794</v>
      </c>
    </row>
    <row r="1575" spans="1:6">
      <c r="A1575" s="599">
        <v>92572</v>
      </c>
      <c r="B1575" s="599" t="s">
        <v>2347</v>
      </c>
      <c r="C1575" s="599" t="s">
        <v>68</v>
      </c>
      <c r="D1575" s="599" t="s">
        <v>793</v>
      </c>
      <c r="E1575" s="602">
        <v>77.67</v>
      </c>
      <c r="F1575" s="601" t="s">
        <v>794</v>
      </c>
    </row>
    <row r="1576" spans="1:6">
      <c r="A1576" s="599">
        <v>92573</v>
      </c>
      <c r="B1576" s="599" t="s">
        <v>2348</v>
      </c>
      <c r="C1576" s="599" t="s">
        <v>68</v>
      </c>
      <c r="D1576" s="599" t="s">
        <v>793</v>
      </c>
      <c r="E1576" s="602">
        <v>46.11</v>
      </c>
      <c r="F1576" s="601" t="s">
        <v>794</v>
      </c>
    </row>
    <row r="1577" spans="1:6">
      <c r="A1577" s="599">
        <v>92574</v>
      </c>
      <c r="B1577" s="599" t="s">
        <v>2349</v>
      </c>
      <c r="C1577" s="599" t="s">
        <v>68</v>
      </c>
      <c r="D1577" s="599" t="s">
        <v>793</v>
      </c>
      <c r="E1577" s="602">
        <v>124.44</v>
      </c>
      <c r="F1577" s="601" t="s">
        <v>794</v>
      </c>
    </row>
    <row r="1578" spans="1:6">
      <c r="A1578" s="599">
        <v>92575</v>
      </c>
      <c r="B1578" s="599" t="s">
        <v>2350</v>
      </c>
      <c r="C1578" s="599" t="s">
        <v>68</v>
      </c>
      <c r="D1578" s="599" t="s">
        <v>793</v>
      </c>
      <c r="E1578" s="602">
        <v>62.37</v>
      </c>
      <c r="F1578" s="601" t="s">
        <v>794</v>
      </c>
    </row>
    <row r="1579" spans="1:6">
      <c r="A1579" s="599">
        <v>92576</v>
      </c>
      <c r="B1579" s="599" t="s">
        <v>2351</v>
      </c>
      <c r="C1579" s="599" t="s">
        <v>68</v>
      </c>
      <c r="D1579" s="599" t="s">
        <v>793</v>
      </c>
      <c r="E1579" s="602">
        <v>34.06</v>
      </c>
      <c r="F1579" s="601" t="s">
        <v>794</v>
      </c>
    </row>
    <row r="1580" spans="1:6">
      <c r="A1580" s="599">
        <v>92577</v>
      </c>
      <c r="B1580" s="599" t="s">
        <v>2352</v>
      </c>
      <c r="C1580" s="599" t="s">
        <v>68</v>
      </c>
      <c r="D1580" s="599" t="s">
        <v>793</v>
      </c>
      <c r="E1580" s="602">
        <v>132.01</v>
      </c>
      <c r="F1580" s="601" t="s">
        <v>794</v>
      </c>
    </row>
    <row r="1581" spans="1:6">
      <c r="A1581" s="599">
        <v>92578</v>
      </c>
      <c r="B1581" s="599" t="s">
        <v>2353</v>
      </c>
      <c r="C1581" s="599" t="s">
        <v>68</v>
      </c>
      <c r="D1581" s="599" t="s">
        <v>793</v>
      </c>
      <c r="E1581" s="602">
        <v>66.599999999999994</v>
      </c>
      <c r="F1581" s="601" t="s">
        <v>794</v>
      </c>
    </row>
    <row r="1582" spans="1:6">
      <c r="A1582" s="599">
        <v>92579</v>
      </c>
      <c r="B1582" s="599" t="s">
        <v>2354</v>
      </c>
      <c r="C1582" s="599" t="s">
        <v>68</v>
      </c>
      <c r="D1582" s="599" t="s">
        <v>793</v>
      </c>
      <c r="E1582" s="602">
        <v>36.47</v>
      </c>
      <c r="F1582" s="601" t="s">
        <v>794</v>
      </c>
    </row>
    <row r="1583" spans="1:6">
      <c r="A1583" s="599">
        <v>92580</v>
      </c>
      <c r="B1583" s="599" t="s">
        <v>2355</v>
      </c>
      <c r="C1583" s="599" t="s">
        <v>68</v>
      </c>
      <c r="D1583" s="599" t="s">
        <v>793</v>
      </c>
      <c r="E1583" s="602">
        <v>45.35</v>
      </c>
      <c r="F1583" s="601" t="s">
        <v>794</v>
      </c>
    </row>
    <row r="1584" spans="1:6">
      <c r="A1584" s="599">
        <v>92581</v>
      </c>
      <c r="B1584" s="599" t="s">
        <v>2356</v>
      </c>
      <c r="C1584" s="599" t="s">
        <v>68</v>
      </c>
      <c r="D1584" s="599" t="s">
        <v>793</v>
      </c>
      <c r="E1584" s="602">
        <v>47.39</v>
      </c>
      <c r="F1584" s="601" t="s">
        <v>794</v>
      </c>
    </row>
    <row r="1585" spans="1:6">
      <c r="A1585" s="599">
        <v>92582</v>
      </c>
      <c r="B1585" s="599" t="s">
        <v>2357</v>
      </c>
      <c r="C1585" s="599" t="s">
        <v>123</v>
      </c>
      <c r="D1585" s="599" t="s">
        <v>793</v>
      </c>
      <c r="E1585" s="602">
        <v>668.14</v>
      </c>
      <c r="F1585" s="601" t="s">
        <v>794</v>
      </c>
    </row>
    <row r="1586" spans="1:6">
      <c r="A1586" s="599">
        <v>92584</v>
      </c>
      <c r="B1586" s="599" t="s">
        <v>2358</v>
      </c>
      <c r="C1586" s="599" t="s">
        <v>123</v>
      </c>
      <c r="D1586" s="599" t="s">
        <v>793</v>
      </c>
      <c r="E1586" s="602">
        <v>784.2</v>
      </c>
      <c r="F1586" s="601" t="s">
        <v>794</v>
      </c>
    </row>
    <row r="1587" spans="1:6">
      <c r="A1587" s="599">
        <v>92586</v>
      </c>
      <c r="B1587" s="599" t="s">
        <v>2359</v>
      </c>
      <c r="C1587" s="599" t="s">
        <v>123</v>
      </c>
      <c r="D1587" s="599" t="s">
        <v>793</v>
      </c>
      <c r="E1587" s="602">
        <v>900.25</v>
      </c>
      <c r="F1587" s="601" t="s">
        <v>794</v>
      </c>
    </row>
    <row r="1588" spans="1:6">
      <c r="A1588" s="599">
        <v>92588</v>
      </c>
      <c r="B1588" s="599" t="s">
        <v>2360</v>
      </c>
      <c r="C1588" s="599" t="s">
        <v>123</v>
      </c>
      <c r="D1588" s="599" t="s">
        <v>793</v>
      </c>
      <c r="E1588" s="600">
        <v>1134.33</v>
      </c>
      <c r="F1588" s="601" t="s">
        <v>794</v>
      </c>
    </row>
    <row r="1589" spans="1:6">
      <c r="A1589" s="599">
        <v>92590</v>
      </c>
      <c r="B1589" s="599" t="s">
        <v>2361</v>
      </c>
      <c r="C1589" s="599" t="s">
        <v>123</v>
      </c>
      <c r="D1589" s="599" t="s">
        <v>793</v>
      </c>
      <c r="E1589" s="600">
        <v>1250.3800000000001</v>
      </c>
      <c r="F1589" s="601" t="s">
        <v>794</v>
      </c>
    </row>
    <row r="1590" spans="1:6">
      <c r="A1590" s="599">
        <v>92592</v>
      </c>
      <c r="B1590" s="599" t="s">
        <v>2362</v>
      </c>
      <c r="C1590" s="599" t="s">
        <v>123</v>
      </c>
      <c r="D1590" s="599" t="s">
        <v>793</v>
      </c>
      <c r="E1590" s="600">
        <v>1402.37</v>
      </c>
      <c r="F1590" s="601" t="s">
        <v>794</v>
      </c>
    </row>
    <row r="1591" spans="1:6">
      <c r="A1591" s="599">
        <v>92594</v>
      </c>
      <c r="B1591" s="599" t="s">
        <v>2363</v>
      </c>
      <c r="C1591" s="599" t="s">
        <v>123</v>
      </c>
      <c r="D1591" s="599" t="s">
        <v>793</v>
      </c>
      <c r="E1591" s="600">
        <v>1629.5</v>
      </c>
      <c r="F1591" s="601" t="s">
        <v>794</v>
      </c>
    </row>
    <row r="1592" spans="1:6">
      <c r="A1592" s="599">
        <v>92596</v>
      </c>
      <c r="B1592" s="599" t="s">
        <v>2364</v>
      </c>
      <c r="C1592" s="599" t="s">
        <v>123</v>
      </c>
      <c r="D1592" s="599" t="s">
        <v>793</v>
      </c>
      <c r="E1592" s="600">
        <v>1808.3</v>
      </c>
      <c r="F1592" s="601" t="s">
        <v>794</v>
      </c>
    </row>
    <row r="1593" spans="1:6">
      <c r="A1593" s="599">
        <v>92598</v>
      </c>
      <c r="B1593" s="599" t="s">
        <v>2365</v>
      </c>
      <c r="C1593" s="599" t="s">
        <v>123</v>
      </c>
      <c r="D1593" s="599" t="s">
        <v>793</v>
      </c>
      <c r="E1593" s="600">
        <v>1924.35</v>
      </c>
      <c r="F1593" s="601" t="s">
        <v>794</v>
      </c>
    </row>
    <row r="1594" spans="1:6">
      <c r="A1594" s="599">
        <v>92600</v>
      </c>
      <c r="B1594" s="599" t="s">
        <v>2366</v>
      </c>
      <c r="C1594" s="599" t="s">
        <v>123</v>
      </c>
      <c r="D1594" s="599" t="s">
        <v>793</v>
      </c>
      <c r="E1594" s="600">
        <v>2069.7600000000002</v>
      </c>
      <c r="F1594" s="601" t="s">
        <v>794</v>
      </c>
    </row>
    <row r="1595" spans="1:6">
      <c r="A1595" s="599">
        <v>92602</v>
      </c>
      <c r="B1595" s="599" t="s">
        <v>2367</v>
      </c>
      <c r="C1595" s="599" t="s">
        <v>123</v>
      </c>
      <c r="D1595" s="599" t="s">
        <v>793</v>
      </c>
      <c r="E1595" s="602">
        <v>668.14</v>
      </c>
      <c r="F1595" s="601" t="s">
        <v>794</v>
      </c>
    </row>
    <row r="1596" spans="1:6">
      <c r="A1596" s="599">
        <v>92604</v>
      </c>
      <c r="B1596" s="599" t="s">
        <v>2368</v>
      </c>
      <c r="C1596" s="599" t="s">
        <v>123</v>
      </c>
      <c r="D1596" s="599" t="s">
        <v>793</v>
      </c>
      <c r="E1596" s="602">
        <v>754.84</v>
      </c>
      <c r="F1596" s="601" t="s">
        <v>794</v>
      </c>
    </row>
    <row r="1597" spans="1:6">
      <c r="A1597" s="599">
        <v>92606</v>
      </c>
      <c r="B1597" s="599" t="s">
        <v>2369</v>
      </c>
      <c r="C1597" s="599" t="s">
        <v>123</v>
      </c>
      <c r="D1597" s="599" t="s">
        <v>793</v>
      </c>
      <c r="E1597" s="602">
        <v>870.9</v>
      </c>
      <c r="F1597" s="601" t="s">
        <v>794</v>
      </c>
    </row>
    <row r="1598" spans="1:6">
      <c r="A1598" s="599">
        <v>92608</v>
      </c>
      <c r="B1598" s="599" t="s">
        <v>2370</v>
      </c>
      <c r="C1598" s="599" t="s">
        <v>123</v>
      </c>
      <c r="D1598" s="599" t="s">
        <v>793</v>
      </c>
      <c r="E1598" s="600">
        <v>1075.6199999999999</v>
      </c>
      <c r="F1598" s="601" t="s">
        <v>794</v>
      </c>
    </row>
    <row r="1599" spans="1:6">
      <c r="A1599" s="599">
        <v>92610</v>
      </c>
      <c r="B1599" s="599" t="s">
        <v>2371</v>
      </c>
      <c r="C1599" s="599" t="s">
        <v>123</v>
      </c>
      <c r="D1599" s="599" t="s">
        <v>793</v>
      </c>
      <c r="E1599" s="600">
        <v>1191.68</v>
      </c>
      <c r="F1599" s="601" t="s">
        <v>794</v>
      </c>
    </row>
    <row r="1600" spans="1:6">
      <c r="A1600" s="599">
        <v>92612</v>
      </c>
      <c r="B1600" s="599" t="s">
        <v>2372</v>
      </c>
      <c r="C1600" s="599" t="s">
        <v>123</v>
      </c>
      <c r="D1600" s="599" t="s">
        <v>793</v>
      </c>
      <c r="E1600" s="600">
        <v>1343.66</v>
      </c>
      <c r="F1600" s="601" t="s">
        <v>794</v>
      </c>
    </row>
    <row r="1601" spans="1:6">
      <c r="A1601" s="599">
        <v>92614</v>
      </c>
      <c r="B1601" s="599" t="s">
        <v>2373</v>
      </c>
      <c r="C1601" s="599" t="s">
        <v>123</v>
      </c>
      <c r="D1601" s="599" t="s">
        <v>793</v>
      </c>
      <c r="E1601" s="600">
        <v>1512.09</v>
      </c>
      <c r="F1601" s="601" t="s">
        <v>794</v>
      </c>
    </row>
    <row r="1602" spans="1:6">
      <c r="A1602" s="599">
        <v>92616</v>
      </c>
      <c r="B1602" s="599" t="s">
        <v>2374</v>
      </c>
      <c r="C1602" s="599" t="s">
        <v>123</v>
      </c>
      <c r="D1602" s="599" t="s">
        <v>793</v>
      </c>
      <c r="E1602" s="600">
        <v>1720.24</v>
      </c>
      <c r="F1602" s="601" t="s">
        <v>794</v>
      </c>
    </row>
    <row r="1603" spans="1:6">
      <c r="A1603" s="599">
        <v>92618</v>
      </c>
      <c r="B1603" s="599" t="s">
        <v>2375</v>
      </c>
      <c r="C1603" s="599" t="s">
        <v>123</v>
      </c>
      <c r="D1603" s="599" t="s">
        <v>793</v>
      </c>
      <c r="E1603" s="600">
        <v>1836.29</v>
      </c>
      <c r="F1603" s="601" t="s">
        <v>794</v>
      </c>
    </row>
    <row r="1604" spans="1:6">
      <c r="A1604" s="599">
        <v>92620</v>
      </c>
      <c r="B1604" s="599" t="s">
        <v>2376</v>
      </c>
      <c r="C1604" s="599" t="s">
        <v>123</v>
      </c>
      <c r="D1604" s="599" t="s">
        <v>793</v>
      </c>
      <c r="E1604" s="600">
        <v>1952.34</v>
      </c>
      <c r="F1604" s="601" t="s">
        <v>794</v>
      </c>
    </row>
    <row r="1605" spans="1:6">
      <c r="A1605" s="599">
        <v>100357</v>
      </c>
      <c r="B1605" s="599" t="s">
        <v>2377</v>
      </c>
      <c r="C1605" s="599" t="s">
        <v>123</v>
      </c>
      <c r="D1605" s="599" t="s">
        <v>793</v>
      </c>
      <c r="E1605" s="602">
        <v>928.17</v>
      </c>
      <c r="F1605" s="601" t="s">
        <v>794</v>
      </c>
    </row>
    <row r="1606" spans="1:6">
      <c r="A1606" s="599">
        <v>100358</v>
      </c>
      <c r="B1606" s="599" t="s">
        <v>2378</v>
      </c>
      <c r="C1606" s="599" t="s">
        <v>123</v>
      </c>
      <c r="D1606" s="599" t="s">
        <v>793</v>
      </c>
      <c r="E1606" s="600">
        <v>1250.48</v>
      </c>
      <c r="F1606" s="601" t="s">
        <v>794</v>
      </c>
    </row>
    <row r="1607" spans="1:6">
      <c r="A1607" s="599">
        <v>100359</v>
      </c>
      <c r="B1607" s="599" t="s">
        <v>2379</v>
      </c>
      <c r="C1607" s="599" t="s">
        <v>123</v>
      </c>
      <c r="D1607" s="599" t="s">
        <v>793</v>
      </c>
      <c r="E1607" s="600">
        <v>1314.92</v>
      </c>
      <c r="F1607" s="601" t="s">
        <v>794</v>
      </c>
    </row>
    <row r="1608" spans="1:6">
      <c r="A1608" s="599">
        <v>100360</v>
      </c>
      <c r="B1608" s="599" t="s">
        <v>2380</v>
      </c>
      <c r="C1608" s="599" t="s">
        <v>123</v>
      </c>
      <c r="D1608" s="599" t="s">
        <v>793</v>
      </c>
      <c r="E1608" s="600">
        <v>1457.01</v>
      </c>
      <c r="F1608" s="601" t="s">
        <v>794</v>
      </c>
    </row>
    <row r="1609" spans="1:6">
      <c r="A1609" s="599">
        <v>100361</v>
      </c>
      <c r="B1609" s="599" t="s">
        <v>2381</v>
      </c>
      <c r="C1609" s="599" t="s">
        <v>123</v>
      </c>
      <c r="D1609" s="599" t="s">
        <v>793</v>
      </c>
      <c r="E1609" s="600">
        <v>1806.38</v>
      </c>
      <c r="F1609" s="601" t="s">
        <v>794</v>
      </c>
    </row>
    <row r="1610" spans="1:6">
      <c r="A1610" s="599">
        <v>100362</v>
      </c>
      <c r="B1610" s="599" t="s">
        <v>2382</v>
      </c>
      <c r="C1610" s="599" t="s">
        <v>123</v>
      </c>
      <c r="D1610" s="599" t="s">
        <v>793</v>
      </c>
      <c r="E1610" s="600">
        <v>2465.14</v>
      </c>
      <c r="F1610" s="601" t="s">
        <v>794</v>
      </c>
    </row>
    <row r="1611" spans="1:6">
      <c r="A1611" s="599">
        <v>100363</v>
      </c>
      <c r="B1611" s="599" t="s">
        <v>2383</v>
      </c>
      <c r="C1611" s="599" t="s">
        <v>123</v>
      </c>
      <c r="D1611" s="599" t="s">
        <v>793</v>
      </c>
      <c r="E1611" s="600">
        <v>2544.7399999999998</v>
      </c>
      <c r="F1611" s="601" t="s">
        <v>794</v>
      </c>
    </row>
    <row r="1612" spans="1:6">
      <c r="A1612" s="599">
        <v>100364</v>
      </c>
      <c r="B1612" s="599" t="s">
        <v>2384</v>
      </c>
      <c r="C1612" s="599" t="s">
        <v>123</v>
      </c>
      <c r="D1612" s="599" t="s">
        <v>793</v>
      </c>
      <c r="E1612" s="600">
        <v>2756.42</v>
      </c>
      <c r="F1612" s="601" t="s">
        <v>794</v>
      </c>
    </row>
    <row r="1613" spans="1:6">
      <c r="A1613" s="599">
        <v>100365</v>
      </c>
      <c r="B1613" s="599" t="s">
        <v>2385</v>
      </c>
      <c r="C1613" s="599" t="s">
        <v>123</v>
      </c>
      <c r="D1613" s="599" t="s">
        <v>793</v>
      </c>
      <c r="E1613" s="600">
        <v>3154.1</v>
      </c>
      <c r="F1613" s="601" t="s">
        <v>794</v>
      </c>
    </row>
    <row r="1614" spans="1:6">
      <c r="A1614" s="599">
        <v>100366</v>
      </c>
      <c r="B1614" s="599" t="s">
        <v>2386</v>
      </c>
      <c r="C1614" s="599" t="s">
        <v>123</v>
      </c>
      <c r="D1614" s="599" t="s">
        <v>793</v>
      </c>
      <c r="E1614" s="600">
        <v>3365.05</v>
      </c>
      <c r="F1614" s="601" t="s">
        <v>794</v>
      </c>
    </row>
    <row r="1615" spans="1:6">
      <c r="A1615" s="599">
        <v>100367</v>
      </c>
      <c r="B1615" s="599" t="s">
        <v>2387</v>
      </c>
      <c r="C1615" s="599" t="s">
        <v>123</v>
      </c>
      <c r="D1615" s="599" t="s">
        <v>793</v>
      </c>
      <c r="E1615" s="602">
        <v>903.78</v>
      </c>
      <c r="F1615" s="601" t="s">
        <v>794</v>
      </c>
    </row>
    <row r="1616" spans="1:6">
      <c r="A1616" s="599">
        <v>100368</v>
      </c>
      <c r="B1616" s="599" t="s">
        <v>2388</v>
      </c>
      <c r="C1616" s="599" t="s">
        <v>123</v>
      </c>
      <c r="D1616" s="599" t="s">
        <v>793</v>
      </c>
      <c r="E1616" s="600">
        <v>1220.3800000000001</v>
      </c>
      <c r="F1616" s="601" t="s">
        <v>794</v>
      </c>
    </row>
    <row r="1617" spans="1:6">
      <c r="A1617" s="599">
        <v>100369</v>
      </c>
      <c r="B1617" s="599" t="s">
        <v>2389</v>
      </c>
      <c r="C1617" s="599" t="s">
        <v>123</v>
      </c>
      <c r="D1617" s="599" t="s">
        <v>793</v>
      </c>
      <c r="E1617" s="600">
        <v>1284.83</v>
      </c>
      <c r="F1617" s="601" t="s">
        <v>794</v>
      </c>
    </row>
    <row r="1618" spans="1:6">
      <c r="A1618" s="599">
        <v>100370</v>
      </c>
      <c r="B1618" s="599" t="s">
        <v>2390</v>
      </c>
      <c r="C1618" s="599" t="s">
        <v>123</v>
      </c>
      <c r="D1618" s="599" t="s">
        <v>793</v>
      </c>
      <c r="E1618" s="600">
        <v>1520.13</v>
      </c>
      <c r="F1618" s="601" t="s">
        <v>794</v>
      </c>
    </row>
    <row r="1619" spans="1:6">
      <c r="A1619" s="599">
        <v>100371</v>
      </c>
      <c r="B1619" s="599" t="s">
        <v>2391</v>
      </c>
      <c r="C1619" s="599" t="s">
        <v>123</v>
      </c>
      <c r="D1619" s="599" t="s">
        <v>793</v>
      </c>
      <c r="E1619" s="600">
        <v>1726.13</v>
      </c>
      <c r="F1619" s="601" t="s">
        <v>794</v>
      </c>
    </row>
    <row r="1620" spans="1:6">
      <c r="A1620" s="599">
        <v>100372</v>
      </c>
      <c r="B1620" s="599" t="s">
        <v>2392</v>
      </c>
      <c r="C1620" s="599" t="s">
        <v>123</v>
      </c>
      <c r="D1620" s="599" t="s">
        <v>793</v>
      </c>
      <c r="E1620" s="600">
        <v>2327.65</v>
      </c>
      <c r="F1620" s="601" t="s">
        <v>794</v>
      </c>
    </row>
    <row r="1621" spans="1:6">
      <c r="A1621" s="599">
        <v>100373</v>
      </c>
      <c r="B1621" s="599" t="s">
        <v>2393</v>
      </c>
      <c r="C1621" s="599" t="s">
        <v>123</v>
      </c>
      <c r="D1621" s="599" t="s">
        <v>793</v>
      </c>
      <c r="E1621" s="600">
        <v>2405.64</v>
      </c>
      <c r="F1621" s="601" t="s">
        <v>794</v>
      </c>
    </row>
    <row r="1622" spans="1:6">
      <c r="A1622" s="599">
        <v>100374</v>
      </c>
      <c r="B1622" s="599" t="s">
        <v>2394</v>
      </c>
      <c r="C1622" s="599" t="s">
        <v>123</v>
      </c>
      <c r="D1622" s="599" t="s">
        <v>793</v>
      </c>
      <c r="E1622" s="600">
        <v>2572.46</v>
      </c>
      <c r="F1622" s="601" t="s">
        <v>794</v>
      </c>
    </row>
    <row r="1623" spans="1:6">
      <c r="A1623" s="599">
        <v>100375</v>
      </c>
      <c r="B1623" s="599" t="s">
        <v>2395</v>
      </c>
      <c r="C1623" s="599" t="s">
        <v>123</v>
      </c>
      <c r="D1623" s="599" t="s">
        <v>793</v>
      </c>
      <c r="E1623" s="600">
        <v>2880.85</v>
      </c>
      <c r="F1623" s="601" t="s">
        <v>794</v>
      </c>
    </row>
    <row r="1624" spans="1:6">
      <c r="A1624" s="599">
        <v>100376</v>
      </c>
      <c r="B1624" s="599" t="s">
        <v>2396</v>
      </c>
      <c r="C1624" s="599" t="s">
        <v>123</v>
      </c>
      <c r="D1624" s="599" t="s">
        <v>793</v>
      </c>
      <c r="E1624" s="600">
        <v>2822.66</v>
      </c>
      <c r="F1624" s="601" t="s">
        <v>794</v>
      </c>
    </row>
    <row r="1625" spans="1:6">
      <c r="A1625" s="599">
        <v>100377</v>
      </c>
      <c r="B1625" s="599" t="s">
        <v>2397</v>
      </c>
      <c r="C1625" s="599" t="s">
        <v>76</v>
      </c>
      <c r="D1625" s="599" t="s">
        <v>793</v>
      </c>
      <c r="E1625" s="602">
        <v>11.15</v>
      </c>
      <c r="F1625" s="601" t="s">
        <v>794</v>
      </c>
    </row>
    <row r="1626" spans="1:6">
      <c r="A1626" s="599">
        <v>100378</v>
      </c>
      <c r="B1626" s="599" t="s">
        <v>2398</v>
      </c>
      <c r="C1626" s="599" t="s">
        <v>76</v>
      </c>
      <c r="D1626" s="599" t="s">
        <v>793</v>
      </c>
      <c r="E1626" s="602">
        <v>10.33</v>
      </c>
      <c r="F1626" s="601" t="s">
        <v>794</v>
      </c>
    </row>
    <row r="1627" spans="1:6">
      <c r="A1627" s="599">
        <v>100382</v>
      </c>
      <c r="B1627" s="599" t="s">
        <v>2399</v>
      </c>
      <c r="C1627" s="599" t="s">
        <v>68</v>
      </c>
      <c r="D1627" s="599" t="s">
        <v>942</v>
      </c>
      <c r="E1627" s="602">
        <v>20.68</v>
      </c>
      <c r="F1627" s="601" t="s">
        <v>794</v>
      </c>
    </row>
    <row r="1628" spans="1:6">
      <c r="A1628" s="599">
        <v>104314</v>
      </c>
      <c r="B1628" s="599" t="s">
        <v>2400</v>
      </c>
      <c r="C1628" s="599" t="s">
        <v>76</v>
      </c>
      <c r="D1628" s="599" t="s">
        <v>793</v>
      </c>
      <c r="E1628" s="602">
        <v>10.45</v>
      </c>
      <c r="F1628" s="601" t="s">
        <v>794</v>
      </c>
    </row>
    <row r="1629" spans="1:6">
      <c r="A1629" s="599">
        <v>94444</v>
      </c>
      <c r="B1629" s="599" t="s">
        <v>2401</v>
      </c>
      <c r="C1629" s="599" t="s">
        <v>68</v>
      </c>
      <c r="D1629" s="599" t="s">
        <v>942</v>
      </c>
      <c r="E1629" s="602">
        <v>947.21</v>
      </c>
      <c r="F1629" s="601" t="s">
        <v>794</v>
      </c>
    </row>
    <row r="1630" spans="1:6">
      <c r="A1630" s="599">
        <v>104482</v>
      </c>
      <c r="B1630" s="599" t="s">
        <v>2402</v>
      </c>
      <c r="C1630" s="599" t="s">
        <v>64</v>
      </c>
      <c r="D1630" s="599" t="s">
        <v>942</v>
      </c>
      <c r="E1630" s="602">
        <v>24.91</v>
      </c>
      <c r="F1630" s="601" t="s">
        <v>794</v>
      </c>
    </row>
    <row r="1631" spans="1:6">
      <c r="A1631" s="599">
        <v>104184</v>
      </c>
      <c r="B1631" s="599" t="s">
        <v>2403</v>
      </c>
      <c r="C1631" s="599" t="s">
        <v>123</v>
      </c>
      <c r="D1631" s="599" t="s">
        <v>942</v>
      </c>
      <c r="E1631" s="602">
        <v>25.8</v>
      </c>
      <c r="F1631" s="601" t="s">
        <v>794</v>
      </c>
    </row>
    <row r="1632" spans="1:6">
      <c r="A1632" s="599">
        <v>104185</v>
      </c>
      <c r="B1632" s="599" t="s">
        <v>2404</v>
      </c>
      <c r="C1632" s="599" t="s">
        <v>123</v>
      </c>
      <c r="D1632" s="599" t="s">
        <v>942</v>
      </c>
      <c r="E1632" s="602">
        <v>20.87</v>
      </c>
      <c r="F1632" s="601" t="s">
        <v>794</v>
      </c>
    </row>
    <row r="1633" spans="1:6">
      <c r="A1633" s="599">
        <v>104186</v>
      </c>
      <c r="B1633" s="599" t="s">
        <v>2405</v>
      </c>
      <c r="C1633" s="599" t="s">
        <v>67</v>
      </c>
      <c r="D1633" s="599" t="s">
        <v>793</v>
      </c>
      <c r="E1633" s="602">
        <v>263.14</v>
      </c>
      <c r="F1633" s="601" t="s">
        <v>794</v>
      </c>
    </row>
    <row r="1634" spans="1:6">
      <c r="A1634" s="599">
        <v>104187</v>
      </c>
      <c r="B1634" s="599" t="s">
        <v>2406</v>
      </c>
      <c r="C1634" s="599" t="s">
        <v>67</v>
      </c>
      <c r="D1634" s="599" t="s">
        <v>793</v>
      </c>
      <c r="E1634" s="600">
        <v>1453.72</v>
      </c>
      <c r="F1634" s="601" t="s">
        <v>794</v>
      </c>
    </row>
    <row r="1635" spans="1:6">
      <c r="A1635" s="599">
        <v>104189</v>
      </c>
      <c r="B1635" s="599" t="s">
        <v>2407</v>
      </c>
      <c r="C1635" s="599" t="s">
        <v>63</v>
      </c>
      <c r="D1635" s="599" t="s">
        <v>942</v>
      </c>
      <c r="E1635" s="602">
        <v>176.79</v>
      </c>
      <c r="F1635" s="601" t="s">
        <v>794</v>
      </c>
    </row>
    <row r="1636" spans="1:6">
      <c r="A1636" s="599">
        <v>104190</v>
      </c>
      <c r="B1636" s="599" t="s">
        <v>2408</v>
      </c>
      <c r="C1636" s="599" t="s">
        <v>123</v>
      </c>
      <c r="D1636" s="599" t="s">
        <v>942</v>
      </c>
      <c r="E1636" s="602">
        <v>561.55999999999995</v>
      </c>
      <c r="F1636" s="601" t="s">
        <v>794</v>
      </c>
    </row>
    <row r="1637" spans="1:6">
      <c r="A1637" s="599">
        <v>102661</v>
      </c>
      <c r="B1637" s="599" t="s">
        <v>2409</v>
      </c>
      <c r="C1637" s="599" t="s">
        <v>67</v>
      </c>
      <c r="D1637" s="599" t="s">
        <v>793</v>
      </c>
      <c r="E1637" s="602">
        <v>40.020000000000003</v>
      </c>
      <c r="F1637" s="601" t="s">
        <v>794</v>
      </c>
    </row>
    <row r="1638" spans="1:6">
      <c r="A1638" s="599">
        <v>102662</v>
      </c>
      <c r="B1638" s="599" t="s">
        <v>2410</v>
      </c>
      <c r="C1638" s="599" t="s">
        <v>67</v>
      </c>
      <c r="D1638" s="599" t="s">
        <v>793</v>
      </c>
      <c r="E1638" s="602">
        <v>93.18</v>
      </c>
      <c r="F1638" s="601" t="s">
        <v>794</v>
      </c>
    </row>
    <row r="1639" spans="1:6">
      <c r="A1639" s="599">
        <v>102663</v>
      </c>
      <c r="B1639" s="599" t="s">
        <v>2411</v>
      </c>
      <c r="C1639" s="599" t="s">
        <v>67</v>
      </c>
      <c r="D1639" s="599" t="s">
        <v>793</v>
      </c>
      <c r="E1639" s="602">
        <v>68</v>
      </c>
      <c r="F1639" s="601" t="s">
        <v>794</v>
      </c>
    </row>
    <row r="1640" spans="1:6">
      <c r="A1640" s="599">
        <v>102664</v>
      </c>
      <c r="B1640" s="599" t="s">
        <v>2412</v>
      </c>
      <c r="C1640" s="599" t="s">
        <v>67</v>
      </c>
      <c r="D1640" s="599" t="s">
        <v>793</v>
      </c>
      <c r="E1640" s="602">
        <v>58.29</v>
      </c>
      <c r="F1640" s="601" t="s">
        <v>794</v>
      </c>
    </row>
    <row r="1641" spans="1:6">
      <c r="A1641" s="599">
        <v>102665</v>
      </c>
      <c r="B1641" s="599" t="s">
        <v>2413</v>
      </c>
      <c r="C1641" s="599" t="s">
        <v>67</v>
      </c>
      <c r="D1641" s="599" t="s">
        <v>793</v>
      </c>
      <c r="E1641" s="602">
        <v>34.82</v>
      </c>
      <c r="F1641" s="601" t="s">
        <v>794</v>
      </c>
    </row>
    <row r="1642" spans="1:6">
      <c r="A1642" s="599">
        <v>102666</v>
      </c>
      <c r="B1642" s="599" t="s">
        <v>2414</v>
      </c>
      <c r="C1642" s="599" t="s">
        <v>67</v>
      </c>
      <c r="D1642" s="599" t="s">
        <v>793</v>
      </c>
      <c r="E1642" s="602">
        <v>69.09</v>
      </c>
      <c r="F1642" s="601" t="s">
        <v>794</v>
      </c>
    </row>
    <row r="1643" spans="1:6">
      <c r="A1643" s="599">
        <v>102668</v>
      </c>
      <c r="B1643" s="599" t="s">
        <v>2415</v>
      </c>
      <c r="C1643" s="599" t="s">
        <v>67</v>
      </c>
      <c r="D1643" s="599" t="s">
        <v>793</v>
      </c>
      <c r="E1643" s="602">
        <v>122.23</v>
      </c>
      <c r="F1643" s="601" t="s">
        <v>794</v>
      </c>
    </row>
    <row r="1644" spans="1:6">
      <c r="A1644" s="599">
        <v>102669</v>
      </c>
      <c r="B1644" s="599" t="s">
        <v>2416</v>
      </c>
      <c r="C1644" s="599" t="s">
        <v>67</v>
      </c>
      <c r="D1644" s="599" t="s">
        <v>793</v>
      </c>
      <c r="E1644" s="602">
        <v>96.19</v>
      </c>
      <c r="F1644" s="601" t="s">
        <v>794</v>
      </c>
    </row>
    <row r="1645" spans="1:6">
      <c r="A1645" s="599">
        <v>102670</v>
      </c>
      <c r="B1645" s="599" t="s">
        <v>2417</v>
      </c>
      <c r="C1645" s="599" t="s">
        <v>67</v>
      </c>
      <c r="D1645" s="599" t="s">
        <v>793</v>
      </c>
      <c r="E1645" s="602">
        <v>124.59</v>
      </c>
      <c r="F1645" s="601" t="s">
        <v>794</v>
      </c>
    </row>
    <row r="1646" spans="1:6">
      <c r="A1646" s="599">
        <v>102672</v>
      </c>
      <c r="B1646" s="599" t="s">
        <v>2418</v>
      </c>
      <c r="C1646" s="599" t="s">
        <v>67</v>
      </c>
      <c r="D1646" s="599" t="s">
        <v>793</v>
      </c>
      <c r="E1646" s="602">
        <v>189.88</v>
      </c>
      <c r="F1646" s="601" t="s">
        <v>794</v>
      </c>
    </row>
    <row r="1647" spans="1:6">
      <c r="A1647" s="599">
        <v>102673</v>
      </c>
      <c r="B1647" s="599" t="s">
        <v>2419</v>
      </c>
      <c r="C1647" s="599" t="s">
        <v>67</v>
      </c>
      <c r="D1647" s="599" t="s">
        <v>793</v>
      </c>
      <c r="E1647" s="602">
        <v>176.11</v>
      </c>
      <c r="F1647" s="601" t="s">
        <v>794</v>
      </c>
    </row>
    <row r="1648" spans="1:6">
      <c r="A1648" s="599">
        <v>102674</v>
      </c>
      <c r="B1648" s="599" t="s">
        <v>2420</v>
      </c>
      <c r="C1648" s="599" t="s">
        <v>67</v>
      </c>
      <c r="D1648" s="599" t="s">
        <v>793</v>
      </c>
      <c r="E1648" s="602">
        <v>138.58000000000001</v>
      </c>
      <c r="F1648" s="601" t="s">
        <v>794</v>
      </c>
    </row>
    <row r="1649" spans="1:6">
      <c r="A1649" s="599">
        <v>102676</v>
      </c>
      <c r="B1649" s="599" t="s">
        <v>2421</v>
      </c>
      <c r="C1649" s="599" t="s">
        <v>67</v>
      </c>
      <c r="D1649" s="599" t="s">
        <v>793</v>
      </c>
      <c r="E1649" s="602">
        <v>194.74</v>
      </c>
      <c r="F1649" s="601" t="s">
        <v>794</v>
      </c>
    </row>
    <row r="1650" spans="1:6">
      <c r="A1650" s="599">
        <v>102677</v>
      </c>
      <c r="B1650" s="599" t="s">
        <v>2422</v>
      </c>
      <c r="C1650" s="599" t="s">
        <v>67</v>
      </c>
      <c r="D1650" s="599" t="s">
        <v>793</v>
      </c>
      <c r="E1650" s="602">
        <v>171.72</v>
      </c>
      <c r="F1650" s="601" t="s">
        <v>794</v>
      </c>
    </row>
    <row r="1651" spans="1:6">
      <c r="A1651" s="599">
        <v>102678</v>
      </c>
      <c r="B1651" s="599" t="s">
        <v>2423</v>
      </c>
      <c r="C1651" s="599" t="s">
        <v>67</v>
      </c>
      <c r="D1651" s="599" t="s">
        <v>793</v>
      </c>
      <c r="E1651" s="602">
        <v>178.98</v>
      </c>
      <c r="F1651" s="601" t="s">
        <v>794</v>
      </c>
    </row>
    <row r="1652" spans="1:6">
      <c r="A1652" s="599">
        <v>102679</v>
      </c>
      <c r="B1652" s="599" t="s">
        <v>2424</v>
      </c>
      <c r="C1652" s="599" t="s">
        <v>67</v>
      </c>
      <c r="D1652" s="599" t="s">
        <v>793</v>
      </c>
      <c r="E1652" s="602">
        <v>201.02</v>
      </c>
      <c r="F1652" s="601" t="s">
        <v>794</v>
      </c>
    </row>
    <row r="1653" spans="1:6">
      <c r="A1653" s="599">
        <v>102680</v>
      </c>
      <c r="B1653" s="599" t="s">
        <v>2425</v>
      </c>
      <c r="C1653" s="599" t="s">
        <v>67</v>
      </c>
      <c r="D1653" s="599" t="s">
        <v>793</v>
      </c>
      <c r="E1653" s="602">
        <v>190.82</v>
      </c>
      <c r="F1653" s="601" t="s">
        <v>794</v>
      </c>
    </row>
    <row r="1654" spans="1:6">
      <c r="A1654" s="599">
        <v>102681</v>
      </c>
      <c r="B1654" s="599" t="s">
        <v>2426</v>
      </c>
      <c r="C1654" s="599" t="s">
        <v>67</v>
      </c>
      <c r="D1654" s="599" t="s">
        <v>793</v>
      </c>
      <c r="E1654" s="602">
        <v>246.99</v>
      </c>
      <c r="F1654" s="601" t="s">
        <v>794</v>
      </c>
    </row>
    <row r="1655" spans="1:6">
      <c r="A1655" s="599">
        <v>102683</v>
      </c>
      <c r="B1655" s="599" t="s">
        <v>2427</v>
      </c>
      <c r="C1655" s="599" t="s">
        <v>67</v>
      </c>
      <c r="D1655" s="599" t="s">
        <v>793</v>
      </c>
      <c r="E1655" s="602">
        <v>228.52</v>
      </c>
      <c r="F1655" s="601" t="s">
        <v>794</v>
      </c>
    </row>
    <row r="1656" spans="1:6">
      <c r="A1656" s="599">
        <v>102684</v>
      </c>
      <c r="B1656" s="599" t="s">
        <v>2428</v>
      </c>
      <c r="C1656" s="599" t="s">
        <v>67</v>
      </c>
      <c r="D1656" s="599" t="s">
        <v>793</v>
      </c>
      <c r="E1656" s="602">
        <v>212.86</v>
      </c>
      <c r="F1656" s="601" t="s">
        <v>794</v>
      </c>
    </row>
    <row r="1657" spans="1:6">
      <c r="A1657" s="599">
        <v>102685</v>
      </c>
      <c r="B1657" s="599" t="s">
        <v>2429</v>
      </c>
      <c r="C1657" s="599" t="s">
        <v>67</v>
      </c>
      <c r="D1657" s="599" t="s">
        <v>793</v>
      </c>
      <c r="E1657" s="602">
        <v>269.02</v>
      </c>
      <c r="F1657" s="601" t="s">
        <v>794</v>
      </c>
    </row>
    <row r="1658" spans="1:6">
      <c r="A1658" s="599">
        <v>102687</v>
      </c>
      <c r="B1658" s="599" t="s">
        <v>2430</v>
      </c>
      <c r="C1658" s="599" t="s">
        <v>67</v>
      </c>
      <c r="D1658" s="599" t="s">
        <v>793</v>
      </c>
      <c r="E1658" s="602">
        <v>245.14</v>
      </c>
      <c r="F1658" s="601" t="s">
        <v>794</v>
      </c>
    </row>
    <row r="1659" spans="1:6">
      <c r="A1659" s="599">
        <v>102688</v>
      </c>
      <c r="B1659" s="599" t="s">
        <v>2431</v>
      </c>
      <c r="C1659" s="599" t="s">
        <v>67</v>
      </c>
      <c r="D1659" s="599" t="s">
        <v>793</v>
      </c>
      <c r="E1659" s="602">
        <v>45.51</v>
      </c>
      <c r="F1659" s="601" t="s">
        <v>794</v>
      </c>
    </row>
    <row r="1660" spans="1:6">
      <c r="A1660" s="599">
        <v>102689</v>
      </c>
      <c r="B1660" s="599" t="s">
        <v>2432</v>
      </c>
      <c r="C1660" s="599" t="s">
        <v>67</v>
      </c>
      <c r="D1660" s="599" t="s">
        <v>793</v>
      </c>
      <c r="E1660" s="602">
        <v>96.39</v>
      </c>
      <c r="F1660" s="601" t="s">
        <v>794</v>
      </c>
    </row>
    <row r="1661" spans="1:6">
      <c r="A1661" s="599">
        <v>102690</v>
      </c>
      <c r="B1661" s="599" t="s">
        <v>2433</v>
      </c>
      <c r="C1661" s="599" t="s">
        <v>67</v>
      </c>
      <c r="D1661" s="599" t="s">
        <v>793</v>
      </c>
      <c r="E1661" s="602">
        <v>74.56</v>
      </c>
      <c r="F1661" s="601" t="s">
        <v>794</v>
      </c>
    </row>
    <row r="1662" spans="1:6">
      <c r="A1662" s="599">
        <v>102693</v>
      </c>
      <c r="B1662" s="599" t="s">
        <v>2434</v>
      </c>
      <c r="C1662" s="599" t="s">
        <v>67</v>
      </c>
      <c r="D1662" s="599" t="s">
        <v>793</v>
      </c>
      <c r="E1662" s="602">
        <v>125.45</v>
      </c>
      <c r="F1662" s="601" t="s">
        <v>794</v>
      </c>
    </row>
    <row r="1663" spans="1:6">
      <c r="A1663" s="599">
        <v>102694</v>
      </c>
      <c r="B1663" s="599" t="s">
        <v>2435</v>
      </c>
      <c r="C1663" s="599" t="s">
        <v>67</v>
      </c>
      <c r="D1663" s="599" t="s">
        <v>793</v>
      </c>
      <c r="E1663" s="602">
        <v>89.04</v>
      </c>
      <c r="F1663" s="601" t="s">
        <v>794</v>
      </c>
    </row>
    <row r="1664" spans="1:6">
      <c r="A1664" s="599">
        <v>102696</v>
      </c>
      <c r="B1664" s="599" t="s">
        <v>2436</v>
      </c>
      <c r="C1664" s="599" t="s">
        <v>67</v>
      </c>
      <c r="D1664" s="599" t="s">
        <v>793</v>
      </c>
      <c r="E1664" s="602">
        <v>139.72999999999999</v>
      </c>
      <c r="F1664" s="601" t="s">
        <v>794</v>
      </c>
    </row>
    <row r="1665" spans="1:6">
      <c r="A1665" s="599">
        <v>102697</v>
      </c>
      <c r="B1665" s="599" t="s">
        <v>2437</v>
      </c>
      <c r="C1665" s="599" t="s">
        <v>67</v>
      </c>
      <c r="D1665" s="599" t="s">
        <v>793</v>
      </c>
      <c r="E1665" s="602">
        <v>135.53</v>
      </c>
      <c r="F1665" s="601" t="s">
        <v>794</v>
      </c>
    </row>
    <row r="1666" spans="1:6">
      <c r="A1666" s="599">
        <v>102703</v>
      </c>
      <c r="B1666" s="599" t="s">
        <v>2438</v>
      </c>
      <c r="C1666" s="599" t="s">
        <v>67</v>
      </c>
      <c r="D1666" s="599" t="s">
        <v>793</v>
      </c>
      <c r="E1666" s="602">
        <v>186.23</v>
      </c>
      <c r="F1666" s="601" t="s">
        <v>794</v>
      </c>
    </row>
    <row r="1667" spans="1:6">
      <c r="A1667" s="599">
        <v>102704</v>
      </c>
      <c r="B1667" s="599" t="s">
        <v>2439</v>
      </c>
      <c r="C1667" s="599" t="s">
        <v>67</v>
      </c>
      <c r="D1667" s="599" t="s">
        <v>793</v>
      </c>
      <c r="E1667" s="602">
        <v>12.13</v>
      </c>
      <c r="F1667" s="601" t="s">
        <v>794</v>
      </c>
    </row>
    <row r="1668" spans="1:6">
      <c r="A1668" s="599">
        <v>102705</v>
      </c>
      <c r="B1668" s="599" t="s">
        <v>2440</v>
      </c>
      <c r="C1668" s="599" t="s">
        <v>67</v>
      </c>
      <c r="D1668" s="599" t="s">
        <v>942</v>
      </c>
      <c r="E1668" s="602">
        <v>62</v>
      </c>
      <c r="F1668" s="601" t="s">
        <v>794</v>
      </c>
    </row>
    <row r="1669" spans="1:6">
      <c r="A1669" s="599">
        <v>102707</v>
      </c>
      <c r="B1669" s="599" t="s">
        <v>2441</v>
      </c>
      <c r="C1669" s="599" t="s">
        <v>67</v>
      </c>
      <c r="D1669" s="599" t="s">
        <v>793</v>
      </c>
      <c r="E1669" s="602">
        <v>44.51</v>
      </c>
      <c r="F1669" s="601" t="s">
        <v>794</v>
      </c>
    </row>
    <row r="1670" spans="1:6">
      <c r="A1670" s="599">
        <v>102708</v>
      </c>
      <c r="B1670" s="599" t="s">
        <v>2442</v>
      </c>
      <c r="C1670" s="599" t="s">
        <v>123</v>
      </c>
      <c r="D1670" s="599" t="s">
        <v>942</v>
      </c>
      <c r="E1670" s="602">
        <v>21.48</v>
      </c>
      <c r="F1670" s="601" t="s">
        <v>794</v>
      </c>
    </row>
    <row r="1671" spans="1:6">
      <c r="A1671" s="599">
        <v>102710</v>
      </c>
      <c r="B1671" s="599" t="s">
        <v>2443</v>
      </c>
      <c r="C1671" s="599" t="s">
        <v>123</v>
      </c>
      <c r="D1671" s="599" t="s">
        <v>942</v>
      </c>
      <c r="E1671" s="602">
        <v>53.95</v>
      </c>
      <c r="F1671" s="601" t="s">
        <v>794</v>
      </c>
    </row>
    <row r="1672" spans="1:6">
      <c r="A1672" s="599">
        <v>102711</v>
      </c>
      <c r="B1672" s="599" t="s">
        <v>2444</v>
      </c>
      <c r="C1672" s="599" t="s">
        <v>123</v>
      </c>
      <c r="D1672" s="599" t="s">
        <v>942</v>
      </c>
      <c r="E1672" s="602">
        <v>71.92</v>
      </c>
      <c r="F1672" s="601" t="s">
        <v>794</v>
      </c>
    </row>
    <row r="1673" spans="1:6">
      <c r="A1673" s="599">
        <v>102712</v>
      </c>
      <c r="B1673" s="599" t="s">
        <v>2445</v>
      </c>
      <c r="C1673" s="599" t="s">
        <v>68</v>
      </c>
      <c r="D1673" s="599" t="s">
        <v>793</v>
      </c>
      <c r="E1673" s="602">
        <v>9.1</v>
      </c>
      <c r="F1673" s="601" t="s">
        <v>794</v>
      </c>
    </row>
    <row r="1674" spans="1:6">
      <c r="A1674" s="599">
        <v>102713</v>
      </c>
      <c r="B1674" s="599" t="s">
        <v>2446</v>
      </c>
      <c r="C1674" s="599" t="s">
        <v>68</v>
      </c>
      <c r="D1674" s="599" t="s">
        <v>793</v>
      </c>
      <c r="E1674" s="602">
        <v>12.53</v>
      </c>
      <c r="F1674" s="601" t="s">
        <v>794</v>
      </c>
    </row>
    <row r="1675" spans="1:6">
      <c r="A1675" s="599">
        <v>102715</v>
      </c>
      <c r="B1675" s="599" t="s">
        <v>2447</v>
      </c>
      <c r="C1675" s="599" t="s">
        <v>68</v>
      </c>
      <c r="D1675" s="599" t="s">
        <v>793</v>
      </c>
      <c r="E1675" s="602">
        <v>24.86</v>
      </c>
      <c r="F1675" s="601" t="s">
        <v>794</v>
      </c>
    </row>
    <row r="1676" spans="1:6">
      <c r="A1676" s="599">
        <v>102716</v>
      </c>
      <c r="B1676" s="599" t="s">
        <v>2448</v>
      </c>
      <c r="C1676" s="599" t="s">
        <v>63</v>
      </c>
      <c r="D1676" s="599" t="s">
        <v>793</v>
      </c>
      <c r="E1676" s="602">
        <v>166.5</v>
      </c>
      <c r="F1676" s="601" t="s">
        <v>794</v>
      </c>
    </row>
    <row r="1677" spans="1:6">
      <c r="A1677" s="599">
        <v>102717</v>
      </c>
      <c r="B1677" s="599" t="s">
        <v>2449</v>
      </c>
      <c r="C1677" s="599" t="s">
        <v>63</v>
      </c>
      <c r="D1677" s="599" t="s">
        <v>793</v>
      </c>
      <c r="E1677" s="602">
        <v>203.15</v>
      </c>
      <c r="F1677" s="601" t="s">
        <v>794</v>
      </c>
    </row>
    <row r="1678" spans="1:6">
      <c r="A1678" s="599">
        <v>102718</v>
      </c>
      <c r="B1678" s="599" t="s">
        <v>2450</v>
      </c>
      <c r="C1678" s="599" t="s">
        <v>63</v>
      </c>
      <c r="D1678" s="599" t="s">
        <v>942</v>
      </c>
      <c r="E1678" s="602">
        <v>173.77</v>
      </c>
      <c r="F1678" s="601" t="s">
        <v>794</v>
      </c>
    </row>
    <row r="1679" spans="1:6">
      <c r="A1679" s="599">
        <v>102719</v>
      </c>
      <c r="B1679" s="599" t="s">
        <v>2451</v>
      </c>
      <c r="C1679" s="599" t="s">
        <v>63</v>
      </c>
      <c r="D1679" s="599" t="s">
        <v>1410</v>
      </c>
      <c r="E1679" s="602">
        <v>210.42</v>
      </c>
      <c r="F1679" s="601" t="s">
        <v>794</v>
      </c>
    </row>
    <row r="1680" spans="1:6">
      <c r="A1680" s="599">
        <v>102722</v>
      </c>
      <c r="B1680" s="599" t="s">
        <v>2452</v>
      </c>
      <c r="C1680" s="599" t="s">
        <v>67</v>
      </c>
      <c r="D1680" s="599" t="s">
        <v>793</v>
      </c>
      <c r="E1680" s="602">
        <v>58.04</v>
      </c>
      <c r="F1680" s="601" t="s">
        <v>794</v>
      </c>
    </row>
    <row r="1681" spans="1:6">
      <c r="A1681" s="599">
        <v>102723</v>
      </c>
      <c r="B1681" s="599" t="s">
        <v>2453</v>
      </c>
      <c r="C1681" s="599" t="s">
        <v>67</v>
      </c>
      <c r="D1681" s="599" t="s">
        <v>793</v>
      </c>
      <c r="E1681" s="602">
        <v>107.91</v>
      </c>
      <c r="F1681" s="601" t="s">
        <v>794</v>
      </c>
    </row>
    <row r="1682" spans="1:6">
      <c r="A1682" s="599">
        <v>102724</v>
      </c>
      <c r="B1682" s="599" t="s">
        <v>2454</v>
      </c>
      <c r="C1682" s="599" t="s">
        <v>123</v>
      </c>
      <c r="D1682" s="599" t="s">
        <v>793</v>
      </c>
      <c r="E1682" s="602">
        <v>29.85</v>
      </c>
      <c r="F1682" s="601" t="s">
        <v>794</v>
      </c>
    </row>
    <row r="1683" spans="1:6">
      <c r="A1683" s="599">
        <v>102725</v>
      </c>
      <c r="B1683" s="599" t="s">
        <v>2455</v>
      </c>
      <c r="C1683" s="599" t="s">
        <v>123</v>
      </c>
      <c r="D1683" s="599" t="s">
        <v>793</v>
      </c>
      <c r="E1683" s="602">
        <v>29.27</v>
      </c>
      <c r="F1683" s="601" t="s">
        <v>794</v>
      </c>
    </row>
    <row r="1684" spans="1:6">
      <c r="A1684" s="599">
        <v>102726</v>
      </c>
      <c r="B1684" s="599" t="s">
        <v>2456</v>
      </c>
      <c r="C1684" s="599" t="s">
        <v>123</v>
      </c>
      <c r="D1684" s="599" t="s">
        <v>793</v>
      </c>
      <c r="E1684" s="602">
        <v>27.38</v>
      </c>
      <c r="F1684" s="601" t="s">
        <v>794</v>
      </c>
    </row>
    <row r="1685" spans="1:6">
      <c r="A1685" s="599">
        <v>103653</v>
      </c>
      <c r="B1685" s="599" t="s">
        <v>2457</v>
      </c>
      <c r="C1685" s="599" t="s">
        <v>68</v>
      </c>
      <c r="D1685" s="599" t="s">
        <v>793</v>
      </c>
      <c r="E1685" s="602">
        <v>29.71</v>
      </c>
      <c r="F1685" s="601" t="s">
        <v>794</v>
      </c>
    </row>
    <row r="1686" spans="1:6">
      <c r="A1686" s="599">
        <v>92743</v>
      </c>
      <c r="B1686" s="599" t="s">
        <v>2458</v>
      </c>
      <c r="C1686" s="599" t="s">
        <v>63</v>
      </c>
      <c r="D1686" s="599" t="s">
        <v>793</v>
      </c>
      <c r="E1686" s="602">
        <v>704.33</v>
      </c>
      <c r="F1686" s="601" t="s">
        <v>794</v>
      </c>
    </row>
    <row r="1687" spans="1:6">
      <c r="A1687" s="599">
        <v>92744</v>
      </c>
      <c r="B1687" s="599" t="s">
        <v>2459</v>
      </c>
      <c r="C1687" s="599" t="s">
        <v>63</v>
      </c>
      <c r="D1687" s="599" t="s">
        <v>793</v>
      </c>
      <c r="E1687" s="602">
        <v>676.55</v>
      </c>
      <c r="F1687" s="601" t="s">
        <v>794</v>
      </c>
    </row>
    <row r="1688" spans="1:6">
      <c r="A1688" s="599">
        <v>92745</v>
      </c>
      <c r="B1688" s="599" t="s">
        <v>2460</v>
      </c>
      <c r="C1688" s="599" t="s">
        <v>63</v>
      </c>
      <c r="D1688" s="599" t="s">
        <v>793</v>
      </c>
      <c r="E1688" s="602">
        <v>840.92</v>
      </c>
      <c r="F1688" s="601" t="s">
        <v>794</v>
      </c>
    </row>
    <row r="1689" spans="1:6">
      <c r="A1689" s="599">
        <v>92746</v>
      </c>
      <c r="B1689" s="599" t="s">
        <v>2461</v>
      </c>
      <c r="C1689" s="599" t="s">
        <v>63</v>
      </c>
      <c r="D1689" s="599" t="s">
        <v>793</v>
      </c>
      <c r="E1689" s="602">
        <v>784.49</v>
      </c>
      <c r="F1689" s="601" t="s">
        <v>794</v>
      </c>
    </row>
    <row r="1690" spans="1:6">
      <c r="A1690" s="599">
        <v>92747</v>
      </c>
      <c r="B1690" s="599" t="s">
        <v>2462</v>
      </c>
      <c r="C1690" s="599" t="s">
        <v>63</v>
      </c>
      <c r="D1690" s="599" t="s">
        <v>793</v>
      </c>
      <c r="E1690" s="602">
        <v>925.24</v>
      </c>
      <c r="F1690" s="601" t="s">
        <v>794</v>
      </c>
    </row>
    <row r="1691" spans="1:6">
      <c r="A1691" s="599">
        <v>92748</v>
      </c>
      <c r="B1691" s="599" t="s">
        <v>2463</v>
      </c>
      <c r="C1691" s="599" t="s">
        <v>63</v>
      </c>
      <c r="D1691" s="599" t="s">
        <v>793</v>
      </c>
      <c r="E1691" s="602">
        <v>849.46</v>
      </c>
      <c r="F1691" s="601" t="s">
        <v>794</v>
      </c>
    </row>
    <row r="1692" spans="1:6">
      <c r="A1692" s="599">
        <v>92749</v>
      </c>
      <c r="B1692" s="599" t="s">
        <v>2464</v>
      </c>
      <c r="C1692" s="599" t="s">
        <v>63</v>
      </c>
      <c r="D1692" s="599" t="s">
        <v>793</v>
      </c>
      <c r="E1692" s="602">
        <v>981.43</v>
      </c>
      <c r="F1692" s="601" t="s">
        <v>794</v>
      </c>
    </row>
    <row r="1693" spans="1:6">
      <c r="A1693" s="599">
        <v>92750</v>
      </c>
      <c r="B1693" s="599" t="s">
        <v>2465</v>
      </c>
      <c r="C1693" s="599" t="s">
        <v>63</v>
      </c>
      <c r="D1693" s="599" t="s">
        <v>793</v>
      </c>
      <c r="E1693" s="600">
        <v>1597.62</v>
      </c>
      <c r="F1693" s="601" t="s">
        <v>794</v>
      </c>
    </row>
    <row r="1694" spans="1:6">
      <c r="A1694" s="599">
        <v>92751</v>
      </c>
      <c r="B1694" s="599" t="s">
        <v>2466</v>
      </c>
      <c r="C1694" s="599" t="s">
        <v>63</v>
      </c>
      <c r="D1694" s="599" t="s">
        <v>793</v>
      </c>
      <c r="E1694" s="600">
        <v>1958.09</v>
      </c>
      <c r="F1694" s="601" t="s">
        <v>794</v>
      </c>
    </row>
    <row r="1695" spans="1:6">
      <c r="A1695" s="599">
        <v>92752</v>
      </c>
      <c r="B1695" s="599" t="s">
        <v>2467</v>
      </c>
      <c r="C1695" s="599" t="s">
        <v>63</v>
      </c>
      <c r="D1695" s="599" t="s">
        <v>793</v>
      </c>
      <c r="E1695" s="600">
        <v>2316.4299999999998</v>
      </c>
      <c r="F1695" s="601" t="s">
        <v>794</v>
      </c>
    </row>
    <row r="1696" spans="1:6">
      <c r="A1696" s="599">
        <v>92753</v>
      </c>
      <c r="B1696" s="599" t="s">
        <v>2468</v>
      </c>
      <c r="C1696" s="599" t="s">
        <v>63</v>
      </c>
      <c r="D1696" s="599" t="s">
        <v>793</v>
      </c>
      <c r="E1696" s="602">
        <v>602.46</v>
      </c>
      <c r="F1696" s="601" t="s">
        <v>794</v>
      </c>
    </row>
    <row r="1697" spans="1:6">
      <c r="A1697" s="599">
        <v>92754</v>
      </c>
      <c r="B1697" s="599" t="s">
        <v>2469</v>
      </c>
      <c r="C1697" s="599" t="s">
        <v>63</v>
      </c>
      <c r="D1697" s="599" t="s">
        <v>793</v>
      </c>
      <c r="E1697" s="602">
        <v>585.74</v>
      </c>
      <c r="F1697" s="601" t="s">
        <v>794</v>
      </c>
    </row>
    <row r="1698" spans="1:6">
      <c r="A1698" s="599">
        <v>92755</v>
      </c>
      <c r="B1698" s="599" t="s">
        <v>2470</v>
      </c>
      <c r="C1698" s="599" t="s">
        <v>68</v>
      </c>
      <c r="D1698" s="599" t="s">
        <v>793</v>
      </c>
      <c r="E1698" s="602">
        <v>244.04</v>
      </c>
      <c r="F1698" s="601" t="s">
        <v>794</v>
      </c>
    </row>
    <row r="1699" spans="1:6">
      <c r="A1699" s="599">
        <v>92756</v>
      </c>
      <c r="B1699" s="599" t="s">
        <v>2471</v>
      </c>
      <c r="C1699" s="599" t="s">
        <v>68</v>
      </c>
      <c r="D1699" s="599" t="s">
        <v>793</v>
      </c>
      <c r="E1699" s="602">
        <v>282.05</v>
      </c>
      <c r="F1699" s="601" t="s">
        <v>794</v>
      </c>
    </row>
    <row r="1700" spans="1:6">
      <c r="A1700" s="599">
        <v>92757</v>
      </c>
      <c r="B1700" s="599" t="s">
        <v>2472</v>
      </c>
      <c r="C1700" s="599" t="s">
        <v>68</v>
      </c>
      <c r="D1700" s="599" t="s">
        <v>793</v>
      </c>
      <c r="E1700" s="602">
        <v>327.55</v>
      </c>
      <c r="F1700" s="601" t="s">
        <v>794</v>
      </c>
    </row>
    <row r="1701" spans="1:6">
      <c r="A1701" s="599">
        <v>92758</v>
      </c>
      <c r="B1701" s="599" t="s">
        <v>2473</v>
      </c>
      <c r="C1701" s="599" t="s">
        <v>63</v>
      </c>
      <c r="D1701" s="599" t="s">
        <v>793</v>
      </c>
      <c r="E1701" s="602">
        <v>743.92</v>
      </c>
      <c r="F1701" s="601" t="s">
        <v>794</v>
      </c>
    </row>
    <row r="1702" spans="1:6">
      <c r="A1702" s="599">
        <v>91069</v>
      </c>
      <c r="B1702" s="599" t="s">
        <v>2474</v>
      </c>
      <c r="C1702" s="599" t="s">
        <v>68</v>
      </c>
      <c r="D1702" s="599" t="s">
        <v>793</v>
      </c>
      <c r="E1702" s="602">
        <v>198.54</v>
      </c>
      <c r="F1702" s="601" t="s">
        <v>794</v>
      </c>
    </row>
    <row r="1703" spans="1:6">
      <c r="A1703" s="599">
        <v>91070</v>
      </c>
      <c r="B1703" s="599" t="s">
        <v>2475</v>
      </c>
      <c r="C1703" s="599" t="s">
        <v>68</v>
      </c>
      <c r="D1703" s="599" t="s">
        <v>793</v>
      </c>
      <c r="E1703" s="602">
        <v>211.87</v>
      </c>
      <c r="F1703" s="601" t="s">
        <v>794</v>
      </c>
    </row>
    <row r="1704" spans="1:6">
      <c r="A1704" s="599">
        <v>91071</v>
      </c>
      <c r="B1704" s="599" t="s">
        <v>2476</v>
      </c>
      <c r="C1704" s="599" t="s">
        <v>68</v>
      </c>
      <c r="D1704" s="599" t="s">
        <v>793</v>
      </c>
      <c r="E1704" s="602">
        <v>296.2</v>
      </c>
      <c r="F1704" s="601" t="s">
        <v>794</v>
      </c>
    </row>
    <row r="1705" spans="1:6">
      <c r="A1705" s="599">
        <v>91072</v>
      </c>
      <c r="B1705" s="599" t="s">
        <v>2477</v>
      </c>
      <c r="C1705" s="599" t="s">
        <v>68</v>
      </c>
      <c r="D1705" s="599" t="s">
        <v>793</v>
      </c>
      <c r="E1705" s="602">
        <v>307.54000000000002</v>
      </c>
      <c r="F1705" s="601" t="s">
        <v>794</v>
      </c>
    </row>
    <row r="1706" spans="1:6">
      <c r="A1706" s="599">
        <v>91073</v>
      </c>
      <c r="B1706" s="599" t="s">
        <v>2478</v>
      </c>
      <c r="C1706" s="599" t="s">
        <v>68</v>
      </c>
      <c r="D1706" s="599" t="s">
        <v>793</v>
      </c>
      <c r="E1706" s="602">
        <v>249.85</v>
      </c>
      <c r="F1706" s="601" t="s">
        <v>794</v>
      </c>
    </row>
    <row r="1707" spans="1:6">
      <c r="A1707" s="599">
        <v>91074</v>
      </c>
      <c r="B1707" s="599" t="s">
        <v>2479</v>
      </c>
      <c r="C1707" s="599" t="s">
        <v>68</v>
      </c>
      <c r="D1707" s="599" t="s">
        <v>793</v>
      </c>
      <c r="E1707" s="602">
        <v>242.17</v>
      </c>
      <c r="F1707" s="601" t="s">
        <v>794</v>
      </c>
    </row>
    <row r="1708" spans="1:6">
      <c r="A1708" s="599">
        <v>91075</v>
      </c>
      <c r="B1708" s="599" t="s">
        <v>2480</v>
      </c>
      <c r="C1708" s="599" t="s">
        <v>68</v>
      </c>
      <c r="D1708" s="599" t="s">
        <v>793</v>
      </c>
      <c r="E1708" s="602">
        <v>372.04</v>
      </c>
      <c r="F1708" s="601" t="s">
        <v>794</v>
      </c>
    </row>
    <row r="1709" spans="1:6">
      <c r="A1709" s="599">
        <v>91076</v>
      </c>
      <c r="B1709" s="599" t="s">
        <v>2481</v>
      </c>
      <c r="C1709" s="599" t="s">
        <v>68</v>
      </c>
      <c r="D1709" s="599" t="s">
        <v>793</v>
      </c>
      <c r="E1709" s="602">
        <v>346.81</v>
      </c>
      <c r="F1709" s="601" t="s">
        <v>794</v>
      </c>
    </row>
    <row r="1710" spans="1:6">
      <c r="A1710" s="599">
        <v>91077</v>
      </c>
      <c r="B1710" s="599" t="s">
        <v>2482</v>
      </c>
      <c r="C1710" s="599" t="s">
        <v>68</v>
      </c>
      <c r="D1710" s="599" t="s">
        <v>793</v>
      </c>
      <c r="E1710" s="602">
        <v>185.24</v>
      </c>
      <c r="F1710" s="601" t="s">
        <v>794</v>
      </c>
    </row>
    <row r="1711" spans="1:6">
      <c r="A1711" s="599">
        <v>91078</v>
      </c>
      <c r="B1711" s="599" t="s">
        <v>2483</v>
      </c>
      <c r="C1711" s="599" t="s">
        <v>68</v>
      </c>
      <c r="D1711" s="599" t="s">
        <v>793</v>
      </c>
      <c r="E1711" s="602">
        <v>204.62</v>
      </c>
      <c r="F1711" s="601" t="s">
        <v>794</v>
      </c>
    </row>
    <row r="1712" spans="1:6">
      <c r="A1712" s="599">
        <v>91079</v>
      </c>
      <c r="B1712" s="599" t="s">
        <v>2484</v>
      </c>
      <c r="C1712" s="599" t="s">
        <v>68</v>
      </c>
      <c r="D1712" s="599" t="s">
        <v>793</v>
      </c>
      <c r="E1712" s="602">
        <v>198.77</v>
      </c>
      <c r="F1712" s="601" t="s">
        <v>794</v>
      </c>
    </row>
    <row r="1713" spans="1:6">
      <c r="A1713" s="599">
        <v>91080</v>
      </c>
      <c r="B1713" s="599" t="s">
        <v>2485</v>
      </c>
      <c r="C1713" s="599" t="s">
        <v>68</v>
      </c>
      <c r="D1713" s="599" t="s">
        <v>793</v>
      </c>
      <c r="E1713" s="602">
        <v>214.94</v>
      </c>
      <c r="F1713" s="601" t="s">
        <v>794</v>
      </c>
    </row>
    <row r="1714" spans="1:6">
      <c r="A1714" s="599">
        <v>91081</v>
      </c>
      <c r="B1714" s="599" t="s">
        <v>2486</v>
      </c>
      <c r="C1714" s="599" t="s">
        <v>68</v>
      </c>
      <c r="D1714" s="599" t="s">
        <v>793</v>
      </c>
      <c r="E1714" s="602">
        <v>258.06</v>
      </c>
      <c r="F1714" s="601" t="s">
        <v>794</v>
      </c>
    </row>
    <row r="1715" spans="1:6">
      <c r="A1715" s="599">
        <v>91082</v>
      </c>
      <c r="B1715" s="599" t="s">
        <v>2487</v>
      </c>
      <c r="C1715" s="599" t="s">
        <v>68</v>
      </c>
      <c r="D1715" s="599" t="s">
        <v>793</v>
      </c>
      <c r="E1715" s="602">
        <v>242.02</v>
      </c>
      <c r="F1715" s="601" t="s">
        <v>794</v>
      </c>
    </row>
    <row r="1716" spans="1:6">
      <c r="A1716" s="599">
        <v>91083</v>
      </c>
      <c r="B1716" s="599" t="s">
        <v>2488</v>
      </c>
      <c r="C1716" s="599" t="s">
        <v>68</v>
      </c>
      <c r="D1716" s="599" t="s">
        <v>793</v>
      </c>
      <c r="E1716" s="602">
        <v>315.38</v>
      </c>
      <c r="F1716" s="601" t="s">
        <v>794</v>
      </c>
    </row>
    <row r="1717" spans="1:6">
      <c r="A1717" s="599">
        <v>91084</v>
      </c>
      <c r="B1717" s="599" t="s">
        <v>2489</v>
      </c>
      <c r="C1717" s="599" t="s">
        <v>68</v>
      </c>
      <c r="D1717" s="599" t="s">
        <v>793</v>
      </c>
      <c r="E1717" s="602">
        <v>264.57</v>
      </c>
      <c r="F1717" s="601" t="s">
        <v>794</v>
      </c>
    </row>
    <row r="1718" spans="1:6">
      <c r="A1718" s="599">
        <v>91086</v>
      </c>
      <c r="B1718" s="599" t="s">
        <v>2490</v>
      </c>
      <c r="C1718" s="599" t="s">
        <v>68</v>
      </c>
      <c r="D1718" s="599" t="s">
        <v>793</v>
      </c>
      <c r="E1718" s="602">
        <v>214.34</v>
      </c>
      <c r="F1718" s="601" t="s">
        <v>794</v>
      </c>
    </row>
    <row r="1719" spans="1:6">
      <c r="A1719" s="599">
        <v>91087</v>
      </c>
      <c r="B1719" s="599" t="s">
        <v>2491</v>
      </c>
      <c r="C1719" s="599" t="s">
        <v>68</v>
      </c>
      <c r="D1719" s="599" t="s">
        <v>793</v>
      </c>
      <c r="E1719" s="602">
        <v>229.06</v>
      </c>
      <c r="F1719" s="601" t="s">
        <v>794</v>
      </c>
    </row>
    <row r="1720" spans="1:6">
      <c r="A1720" s="599">
        <v>91088</v>
      </c>
      <c r="B1720" s="599" t="s">
        <v>2492</v>
      </c>
      <c r="C1720" s="599" t="s">
        <v>68</v>
      </c>
      <c r="D1720" s="599" t="s">
        <v>793</v>
      </c>
      <c r="E1720" s="602">
        <v>312.20999999999998</v>
      </c>
      <c r="F1720" s="601" t="s">
        <v>794</v>
      </c>
    </row>
    <row r="1721" spans="1:6">
      <c r="A1721" s="599">
        <v>91089</v>
      </c>
      <c r="B1721" s="599" t="s">
        <v>2493</v>
      </c>
      <c r="C1721" s="599" t="s">
        <v>68</v>
      </c>
      <c r="D1721" s="599" t="s">
        <v>793</v>
      </c>
      <c r="E1721" s="602">
        <v>325.62</v>
      </c>
      <c r="F1721" s="601" t="s">
        <v>794</v>
      </c>
    </row>
    <row r="1722" spans="1:6">
      <c r="A1722" s="599">
        <v>91090</v>
      </c>
      <c r="B1722" s="599" t="s">
        <v>2494</v>
      </c>
      <c r="C1722" s="599" t="s">
        <v>68</v>
      </c>
      <c r="D1722" s="599" t="s">
        <v>793</v>
      </c>
      <c r="E1722" s="602">
        <v>253.09</v>
      </c>
      <c r="F1722" s="601" t="s">
        <v>794</v>
      </c>
    </row>
    <row r="1723" spans="1:6">
      <c r="A1723" s="599">
        <v>91091</v>
      </c>
      <c r="B1723" s="599" t="s">
        <v>2495</v>
      </c>
      <c r="C1723" s="599" t="s">
        <v>68</v>
      </c>
      <c r="D1723" s="599" t="s">
        <v>793</v>
      </c>
      <c r="E1723" s="602">
        <v>254.32</v>
      </c>
      <c r="F1723" s="601" t="s">
        <v>794</v>
      </c>
    </row>
    <row r="1724" spans="1:6">
      <c r="A1724" s="599">
        <v>91092</v>
      </c>
      <c r="B1724" s="599" t="s">
        <v>2496</v>
      </c>
      <c r="C1724" s="599" t="s">
        <v>68</v>
      </c>
      <c r="D1724" s="599" t="s">
        <v>793</v>
      </c>
      <c r="E1724" s="602">
        <v>366.57</v>
      </c>
      <c r="F1724" s="601" t="s">
        <v>794</v>
      </c>
    </row>
    <row r="1725" spans="1:6">
      <c r="A1725" s="599">
        <v>91093</v>
      </c>
      <c r="B1725" s="599" t="s">
        <v>2497</v>
      </c>
      <c r="C1725" s="599" t="s">
        <v>68</v>
      </c>
      <c r="D1725" s="599" t="s">
        <v>793</v>
      </c>
      <c r="E1725" s="602">
        <v>357.74</v>
      </c>
      <c r="F1725" s="601" t="s">
        <v>794</v>
      </c>
    </row>
    <row r="1726" spans="1:6">
      <c r="A1726" s="599">
        <v>91094</v>
      </c>
      <c r="B1726" s="599" t="s">
        <v>2498</v>
      </c>
      <c r="C1726" s="599" t="s">
        <v>68</v>
      </c>
      <c r="D1726" s="599" t="s">
        <v>793</v>
      </c>
      <c r="E1726" s="602">
        <v>178.16</v>
      </c>
      <c r="F1726" s="601" t="s">
        <v>794</v>
      </c>
    </row>
    <row r="1727" spans="1:6">
      <c r="A1727" s="599">
        <v>91095</v>
      </c>
      <c r="B1727" s="599" t="s">
        <v>2499</v>
      </c>
      <c r="C1727" s="599" t="s">
        <v>68</v>
      </c>
      <c r="D1727" s="599" t="s">
        <v>793</v>
      </c>
      <c r="E1727" s="602">
        <v>199.61</v>
      </c>
      <c r="F1727" s="601" t="s">
        <v>794</v>
      </c>
    </row>
    <row r="1728" spans="1:6">
      <c r="A1728" s="599">
        <v>91096</v>
      </c>
      <c r="B1728" s="599" t="s">
        <v>2500</v>
      </c>
      <c r="C1728" s="599" t="s">
        <v>68</v>
      </c>
      <c r="D1728" s="599" t="s">
        <v>793</v>
      </c>
      <c r="E1728" s="602">
        <v>189.27</v>
      </c>
      <c r="F1728" s="601" t="s">
        <v>794</v>
      </c>
    </row>
    <row r="1729" spans="1:6">
      <c r="A1729" s="599">
        <v>91097</v>
      </c>
      <c r="B1729" s="599" t="s">
        <v>2501</v>
      </c>
      <c r="C1729" s="599" t="s">
        <v>68</v>
      </c>
      <c r="D1729" s="599" t="s">
        <v>793</v>
      </c>
      <c r="E1729" s="602">
        <v>208.63</v>
      </c>
      <c r="F1729" s="601" t="s">
        <v>794</v>
      </c>
    </row>
    <row r="1730" spans="1:6">
      <c r="A1730" s="599">
        <v>91098</v>
      </c>
      <c r="B1730" s="599" t="s">
        <v>2502</v>
      </c>
      <c r="C1730" s="599" t="s">
        <v>68</v>
      </c>
      <c r="D1730" s="599" t="s">
        <v>793</v>
      </c>
      <c r="E1730" s="602">
        <v>230.23</v>
      </c>
      <c r="F1730" s="601" t="s">
        <v>794</v>
      </c>
    </row>
    <row r="1731" spans="1:6">
      <c r="A1731" s="599">
        <v>91099</v>
      </c>
      <c r="B1731" s="599" t="s">
        <v>2503</v>
      </c>
      <c r="C1731" s="599" t="s">
        <v>68</v>
      </c>
      <c r="D1731" s="599" t="s">
        <v>793</v>
      </c>
      <c r="E1731" s="602">
        <v>230.13</v>
      </c>
      <c r="F1731" s="601" t="s">
        <v>794</v>
      </c>
    </row>
    <row r="1732" spans="1:6">
      <c r="A1732" s="599">
        <v>91100</v>
      </c>
      <c r="B1732" s="599" t="s">
        <v>2504</v>
      </c>
      <c r="C1732" s="599" t="s">
        <v>68</v>
      </c>
      <c r="D1732" s="599" t="s">
        <v>793</v>
      </c>
      <c r="E1732" s="602">
        <v>266.41000000000003</v>
      </c>
      <c r="F1732" s="601" t="s">
        <v>794</v>
      </c>
    </row>
    <row r="1733" spans="1:6">
      <c r="A1733" s="599">
        <v>91101</v>
      </c>
      <c r="B1733" s="599" t="s">
        <v>2505</v>
      </c>
      <c r="C1733" s="599" t="s">
        <v>68</v>
      </c>
      <c r="D1733" s="599" t="s">
        <v>793</v>
      </c>
      <c r="E1733" s="602">
        <v>247.78</v>
      </c>
      <c r="F1733" s="601" t="s">
        <v>794</v>
      </c>
    </row>
    <row r="1734" spans="1:6">
      <c r="A1734" s="599">
        <v>93957</v>
      </c>
      <c r="B1734" s="599" t="s">
        <v>2506</v>
      </c>
      <c r="C1734" s="599" t="s">
        <v>67</v>
      </c>
      <c r="D1734" s="599" t="s">
        <v>793</v>
      </c>
      <c r="E1734" s="602">
        <v>305.67</v>
      </c>
      <c r="F1734" s="601" t="s">
        <v>794</v>
      </c>
    </row>
    <row r="1735" spans="1:6">
      <c r="A1735" s="599">
        <v>93959</v>
      </c>
      <c r="B1735" s="599" t="s">
        <v>2507</v>
      </c>
      <c r="C1735" s="599" t="s">
        <v>67</v>
      </c>
      <c r="D1735" s="599" t="s">
        <v>793</v>
      </c>
      <c r="E1735" s="602">
        <v>248.49</v>
      </c>
      <c r="F1735" s="601" t="s">
        <v>794</v>
      </c>
    </row>
    <row r="1736" spans="1:6">
      <c r="A1736" s="599">
        <v>93961</v>
      </c>
      <c r="B1736" s="599" t="s">
        <v>2508</v>
      </c>
      <c r="C1736" s="599" t="s">
        <v>67</v>
      </c>
      <c r="D1736" s="599" t="s">
        <v>793</v>
      </c>
      <c r="E1736" s="602">
        <v>224.32</v>
      </c>
      <c r="F1736" s="601" t="s">
        <v>794</v>
      </c>
    </row>
    <row r="1737" spans="1:6">
      <c r="A1737" s="599">
        <v>93967</v>
      </c>
      <c r="B1737" s="599" t="s">
        <v>2509</v>
      </c>
      <c r="C1737" s="599" t="s">
        <v>67</v>
      </c>
      <c r="D1737" s="599" t="s">
        <v>793</v>
      </c>
      <c r="E1737" s="602">
        <v>255.65</v>
      </c>
      <c r="F1737" s="601" t="s">
        <v>794</v>
      </c>
    </row>
    <row r="1738" spans="1:6">
      <c r="A1738" s="599">
        <v>93969</v>
      </c>
      <c r="B1738" s="599" t="s">
        <v>2510</v>
      </c>
      <c r="C1738" s="599" t="s">
        <v>67</v>
      </c>
      <c r="D1738" s="599" t="s">
        <v>793</v>
      </c>
      <c r="E1738" s="602">
        <v>208.26</v>
      </c>
      <c r="F1738" s="601" t="s">
        <v>794</v>
      </c>
    </row>
    <row r="1739" spans="1:6">
      <c r="A1739" s="599">
        <v>93971</v>
      </c>
      <c r="B1739" s="599" t="s">
        <v>2511</v>
      </c>
      <c r="C1739" s="599" t="s">
        <v>67</v>
      </c>
      <c r="D1739" s="599" t="s">
        <v>793</v>
      </c>
      <c r="E1739" s="602">
        <v>188.86</v>
      </c>
      <c r="F1739" s="601" t="s">
        <v>794</v>
      </c>
    </row>
    <row r="1740" spans="1:6">
      <c r="A1740" s="599">
        <v>95108</v>
      </c>
      <c r="B1740" s="599" t="s">
        <v>2512</v>
      </c>
      <c r="C1740" s="599" t="s">
        <v>123</v>
      </c>
      <c r="D1740" s="599" t="s">
        <v>942</v>
      </c>
      <c r="E1740" s="602">
        <v>35</v>
      </c>
      <c r="F1740" s="601" t="s">
        <v>794</v>
      </c>
    </row>
    <row r="1741" spans="1:6">
      <c r="A1741" s="599">
        <v>100341</v>
      </c>
      <c r="B1741" s="599" t="s">
        <v>2513</v>
      </c>
      <c r="C1741" s="599" t="s">
        <v>68</v>
      </c>
      <c r="D1741" s="599" t="s">
        <v>942</v>
      </c>
      <c r="E1741" s="602">
        <v>45.02</v>
      </c>
      <c r="F1741" s="601" t="s">
        <v>794</v>
      </c>
    </row>
    <row r="1742" spans="1:6">
      <c r="A1742" s="599">
        <v>100342</v>
      </c>
      <c r="B1742" s="599" t="s">
        <v>2514</v>
      </c>
      <c r="C1742" s="599" t="s">
        <v>76</v>
      </c>
      <c r="D1742" s="599" t="s">
        <v>793</v>
      </c>
      <c r="E1742" s="602">
        <v>16.88</v>
      </c>
      <c r="F1742" s="601" t="s">
        <v>794</v>
      </c>
    </row>
    <row r="1743" spans="1:6">
      <c r="A1743" s="599">
        <v>100343</v>
      </c>
      <c r="B1743" s="599" t="s">
        <v>2515</v>
      </c>
      <c r="C1743" s="599" t="s">
        <v>76</v>
      </c>
      <c r="D1743" s="599" t="s">
        <v>793</v>
      </c>
      <c r="E1743" s="602">
        <v>15.43</v>
      </c>
      <c r="F1743" s="601" t="s">
        <v>794</v>
      </c>
    </row>
    <row r="1744" spans="1:6">
      <c r="A1744" s="599">
        <v>100344</v>
      </c>
      <c r="B1744" s="599" t="s">
        <v>2516</v>
      </c>
      <c r="C1744" s="599" t="s">
        <v>76</v>
      </c>
      <c r="D1744" s="599" t="s">
        <v>793</v>
      </c>
      <c r="E1744" s="602">
        <v>13.1</v>
      </c>
      <c r="F1744" s="601" t="s">
        <v>794</v>
      </c>
    </row>
    <row r="1745" spans="1:6">
      <c r="A1745" s="599">
        <v>100345</v>
      </c>
      <c r="B1745" s="599" t="s">
        <v>2517</v>
      </c>
      <c r="C1745" s="599" t="s">
        <v>76</v>
      </c>
      <c r="D1745" s="599" t="s">
        <v>793</v>
      </c>
      <c r="E1745" s="602">
        <v>10.5</v>
      </c>
      <c r="F1745" s="601" t="s">
        <v>794</v>
      </c>
    </row>
    <row r="1746" spans="1:6">
      <c r="A1746" s="599">
        <v>100346</v>
      </c>
      <c r="B1746" s="599" t="s">
        <v>2518</v>
      </c>
      <c r="C1746" s="599" t="s">
        <v>76</v>
      </c>
      <c r="D1746" s="599" t="s">
        <v>793</v>
      </c>
      <c r="E1746" s="602">
        <v>10.15</v>
      </c>
      <c r="F1746" s="601" t="s">
        <v>794</v>
      </c>
    </row>
    <row r="1747" spans="1:6">
      <c r="A1747" s="599">
        <v>100347</v>
      </c>
      <c r="B1747" s="599" t="s">
        <v>2519</v>
      </c>
      <c r="C1747" s="599" t="s">
        <v>76</v>
      </c>
      <c r="D1747" s="599" t="s">
        <v>793</v>
      </c>
      <c r="E1747" s="602">
        <v>11.55</v>
      </c>
      <c r="F1747" s="601" t="s">
        <v>794</v>
      </c>
    </row>
    <row r="1748" spans="1:6">
      <c r="A1748" s="599">
        <v>100348</v>
      </c>
      <c r="B1748" s="599" t="s">
        <v>2520</v>
      </c>
      <c r="C1748" s="599" t="s">
        <v>76</v>
      </c>
      <c r="D1748" s="599" t="s">
        <v>793</v>
      </c>
      <c r="E1748" s="602">
        <v>11.42</v>
      </c>
      <c r="F1748" s="601" t="s">
        <v>794</v>
      </c>
    </row>
    <row r="1749" spans="1:6">
      <c r="A1749" s="599">
        <v>100349</v>
      </c>
      <c r="B1749" s="599" t="s">
        <v>2521</v>
      </c>
      <c r="C1749" s="599" t="s">
        <v>63</v>
      </c>
      <c r="D1749" s="599" t="s">
        <v>793</v>
      </c>
      <c r="E1749" s="602">
        <v>895.24</v>
      </c>
      <c r="F1749" s="601" t="s">
        <v>794</v>
      </c>
    </row>
    <row r="1750" spans="1:6">
      <c r="A1750" s="599">
        <v>104841</v>
      </c>
      <c r="B1750" s="599" t="s">
        <v>2522</v>
      </c>
      <c r="C1750" s="599" t="s">
        <v>67</v>
      </c>
      <c r="D1750" s="599" t="s">
        <v>793</v>
      </c>
      <c r="E1750" s="602">
        <v>83.17</v>
      </c>
      <c r="F1750" s="601" t="s">
        <v>794</v>
      </c>
    </row>
    <row r="1751" spans="1:6">
      <c r="A1751" s="599">
        <v>104842</v>
      </c>
      <c r="B1751" s="599" t="s">
        <v>2523</v>
      </c>
      <c r="C1751" s="599" t="s">
        <v>67</v>
      </c>
      <c r="D1751" s="599" t="s">
        <v>793</v>
      </c>
      <c r="E1751" s="602">
        <v>71.58</v>
      </c>
      <c r="F1751" s="601" t="s">
        <v>794</v>
      </c>
    </row>
    <row r="1752" spans="1:6">
      <c r="A1752" s="599">
        <v>104843</v>
      </c>
      <c r="B1752" s="599" t="s">
        <v>2524</v>
      </c>
      <c r="C1752" s="599" t="s">
        <v>67</v>
      </c>
      <c r="D1752" s="599" t="s">
        <v>793</v>
      </c>
      <c r="E1752" s="602">
        <v>112.81</v>
      </c>
      <c r="F1752" s="601" t="s">
        <v>794</v>
      </c>
    </row>
    <row r="1753" spans="1:6">
      <c r="A1753" s="599">
        <v>104844</v>
      </c>
      <c r="B1753" s="599" t="s">
        <v>2525</v>
      </c>
      <c r="C1753" s="599" t="s">
        <v>67</v>
      </c>
      <c r="D1753" s="599" t="s">
        <v>793</v>
      </c>
      <c r="E1753" s="602">
        <v>91.44</v>
      </c>
      <c r="F1753" s="601" t="s">
        <v>794</v>
      </c>
    </row>
    <row r="1754" spans="1:6">
      <c r="A1754" s="599">
        <v>104845</v>
      </c>
      <c r="B1754" s="599" t="s">
        <v>2526</v>
      </c>
      <c r="C1754" s="599" t="s">
        <v>67</v>
      </c>
      <c r="D1754" s="599" t="s">
        <v>793</v>
      </c>
      <c r="E1754" s="602">
        <v>128.12</v>
      </c>
      <c r="F1754" s="601" t="s">
        <v>794</v>
      </c>
    </row>
    <row r="1755" spans="1:6">
      <c r="A1755" s="599">
        <v>104846</v>
      </c>
      <c r="B1755" s="599" t="s">
        <v>2527</v>
      </c>
      <c r="C1755" s="599" t="s">
        <v>67</v>
      </c>
      <c r="D1755" s="599" t="s">
        <v>793</v>
      </c>
      <c r="E1755" s="602">
        <v>103.72</v>
      </c>
      <c r="F1755" s="601" t="s">
        <v>794</v>
      </c>
    </row>
    <row r="1756" spans="1:6">
      <c r="A1756" s="599">
        <v>104847</v>
      </c>
      <c r="B1756" s="599" t="s">
        <v>2528</v>
      </c>
      <c r="C1756" s="599" t="s">
        <v>67</v>
      </c>
      <c r="D1756" s="599" t="s">
        <v>793</v>
      </c>
      <c r="E1756" s="602">
        <v>88.73</v>
      </c>
      <c r="F1756" s="601" t="s">
        <v>794</v>
      </c>
    </row>
    <row r="1757" spans="1:6">
      <c r="A1757" s="599">
        <v>104848</v>
      </c>
      <c r="B1757" s="599" t="s">
        <v>2529</v>
      </c>
      <c r="C1757" s="599" t="s">
        <v>67</v>
      </c>
      <c r="D1757" s="599" t="s">
        <v>793</v>
      </c>
      <c r="E1757" s="602">
        <v>67.34</v>
      </c>
      <c r="F1757" s="601" t="s">
        <v>794</v>
      </c>
    </row>
    <row r="1758" spans="1:6">
      <c r="A1758" s="599">
        <v>104849</v>
      </c>
      <c r="B1758" s="599" t="s">
        <v>2530</v>
      </c>
      <c r="C1758" s="599" t="s">
        <v>67</v>
      </c>
      <c r="D1758" s="599" t="s">
        <v>793</v>
      </c>
      <c r="E1758" s="602">
        <v>58.39</v>
      </c>
      <c r="F1758" s="601" t="s">
        <v>794</v>
      </c>
    </row>
    <row r="1759" spans="1:6">
      <c r="A1759" s="599">
        <v>104850</v>
      </c>
      <c r="B1759" s="599" t="s">
        <v>2531</v>
      </c>
      <c r="C1759" s="599" t="s">
        <v>67</v>
      </c>
      <c r="D1759" s="599" t="s">
        <v>793</v>
      </c>
      <c r="E1759" s="602">
        <v>52.38</v>
      </c>
      <c r="F1759" s="601" t="s">
        <v>794</v>
      </c>
    </row>
    <row r="1760" spans="1:6">
      <c r="A1760" s="599">
        <v>104851</v>
      </c>
      <c r="B1760" s="599" t="s">
        <v>2532</v>
      </c>
      <c r="C1760" s="599" t="s">
        <v>67</v>
      </c>
      <c r="D1760" s="599" t="s">
        <v>793</v>
      </c>
      <c r="E1760" s="602">
        <v>74.260000000000005</v>
      </c>
      <c r="F1760" s="601" t="s">
        <v>794</v>
      </c>
    </row>
    <row r="1761" spans="1:6">
      <c r="A1761" s="599">
        <v>104852</v>
      </c>
      <c r="B1761" s="599" t="s">
        <v>2533</v>
      </c>
      <c r="C1761" s="599" t="s">
        <v>67</v>
      </c>
      <c r="D1761" s="599" t="s">
        <v>793</v>
      </c>
      <c r="E1761" s="602">
        <v>63.94</v>
      </c>
      <c r="F1761" s="601" t="s">
        <v>794</v>
      </c>
    </row>
    <row r="1762" spans="1:6">
      <c r="A1762" s="599">
        <v>104853</v>
      </c>
      <c r="B1762" s="599" t="s">
        <v>2534</v>
      </c>
      <c r="C1762" s="599" t="s">
        <v>67</v>
      </c>
      <c r="D1762" s="599" t="s">
        <v>793</v>
      </c>
      <c r="E1762" s="602">
        <v>57.03</v>
      </c>
      <c r="F1762" s="601" t="s">
        <v>794</v>
      </c>
    </row>
    <row r="1763" spans="1:6">
      <c r="A1763" s="599">
        <v>104854</v>
      </c>
      <c r="B1763" s="599" t="s">
        <v>2535</v>
      </c>
      <c r="C1763" s="599" t="s">
        <v>67</v>
      </c>
      <c r="D1763" s="599" t="s">
        <v>793</v>
      </c>
      <c r="E1763" s="602">
        <v>72.209999999999994</v>
      </c>
      <c r="F1763" s="601" t="s">
        <v>794</v>
      </c>
    </row>
    <row r="1764" spans="1:6">
      <c r="A1764" s="599">
        <v>104855</v>
      </c>
      <c r="B1764" s="599" t="s">
        <v>2536</v>
      </c>
      <c r="C1764" s="599" t="s">
        <v>67</v>
      </c>
      <c r="D1764" s="599" t="s">
        <v>793</v>
      </c>
      <c r="E1764" s="602">
        <v>63.91</v>
      </c>
      <c r="F1764" s="601" t="s">
        <v>794</v>
      </c>
    </row>
    <row r="1765" spans="1:6">
      <c r="A1765" s="599">
        <v>104875</v>
      </c>
      <c r="B1765" s="599" t="s">
        <v>2537</v>
      </c>
      <c r="C1765" s="599" t="s">
        <v>67</v>
      </c>
      <c r="D1765" s="599" t="s">
        <v>793</v>
      </c>
      <c r="E1765" s="602">
        <v>96.98</v>
      </c>
      <c r="F1765" s="601" t="s">
        <v>794</v>
      </c>
    </row>
    <row r="1766" spans="1:6">
      <c r="A1766" s="599">
        <v>104876</v>
      </c>
      <c r="B1766" s="599" t="s">
        <v>2538</v>
      </c>
      <c r="C1766" s="599" t="s">
        <v>123</v>
      </c>
      <c r="D1766" s="599" t="s">
        <v>942</v>
      </c>
      <c r="E1766" s="602">
        <v>19.010000000000002</v>
      </c>
      <c r="F1766" s="601" t="s">
        <v>794</v>
      </c>
    </row>
    <row r="1767" spans="1:6">
      <c r="A1767" s="599">
        <v>104877</v>
      </c>
      <c r="B1767" s="599" t="s">
        <v>2539</v>
      </c>
      <c r="C1767" s="599" t="s">
        <v>123</v>
      </c>
      <c r="D1767" s="599" t="s">
        <v>793</v>
      </c>
      <c r="E1767" s="602">
        <v>605.19000000000005</v>
      </c>
      <c r="F1767" s="601" t="s">
        <v>794</v>
      </c>
    </row>
    <row r="1768" spans="1:6">
      <c r="A1768" s="599">
        <v>104878</v>
      </c>
      <c r="B1768" s="599" t="s">
        <v>2540</v>
      </c>
      <c r="C1768" s="599" t="s">
        <v>123</v>
      </c>
      <c r="D1768" s="599" t="s">
        <v>793</v>
      </c>
      <c r="E1768" s="600">
        <v>2307.59</v>
      </c>
      <c r="F1768" s="601" t="s">
        <v>794</v>
      </c>
    </row>
    <row r="1769" spans="1:6">
      <c r="A1769" s="599">
        <v>104879</v>
      </c>
      <c r="B1769" s="599" t="s">
        <v>2541</v>
      </c>
      <c r="C1769" s="599" t="s">
        <v>67</v>
      </c>
      <c r="D1769" s="599" t="s">
        <v>793</v>
      </c>
      <c r="E1769" s="602">
        <v>78.510000000000005</v>
      </c>
      <c r="F1769" s="601" t="s">
        <v>794</v>
      </c>
    </row>
    <row r="1770" spans="1:6">
      <c r="A1770" s="599">
        <v>104880</v>
      </c>
      <c r="B1770" s="599" t="s">
        <v>2542</v>
      </c>
      <c r="C1770" s="599" t="s">
        <v>67</v>
      </c>
      <c r="D1770" s="599" t="s">
        <v>793</v>
      </c>
      <c r="E1770" s="602">
        <v>84.54</v>
      </c>
      <c r="F1770" s="601" t="s">
        <v>794</v>
      </c>
    </row>
    <row r="1771" spans="1:6">
      <c r="A1771" s="599">
        <v>104886</v>
      </c>
      <c r="B1771" s="599" t="s">
        <v>2543</v>
      </c>
      <c r="C1771" s="599" t="s">
        <v>67</v>
      </c>
      <c r="D1771" s="599" t="s">
        <v>793</v>
      </c>
      <c r="E1771" s="602">
        <v>51.67</v>
      </c>
      <c r="F1771" s="601" t="s">
        <v>794</v>
      </c>
    </row>
    <row r="1772" spans="1:6">
      <c r="A1772" s="599">
        <v>104887</v>
      </c>
      <c r="B1772" s="599" t="s">
        <v>2544</v>
      </c>
      <c r="C1772" s="599" t="s">
        <v>67</v>
      </c>
      <c r="D1772" s="599" t="s">
        <v>793</v>
      </c>
      <c r="E1772" s="602">
        <v>45.9</v>
      </c>
      <c r="F1772" s="601" t="s">
        <v>794</v>
      </c>
    </row>
    <row r="1773" spans="1:6">
      <c r="A1773" s="599">
        <v>104888</v>
      </c>
      <c r="B1773" s="599" t="s">
        <v>2545</v>
      </c>
      <c r="C1773" s="599" t="s">
        <v>67</v>
      </c>
      <c r="D1773" s="599" t="s">
        <v>793</v>
      </c>
      <c r="E1773" s="602">
        <v>42</v>
      </c>
      <c r="F1773" s="601" t="s">
        <v>794</v>
      </c>
    </row>
    <row r="1774" spans="1:6">
      <c r="A1774" s="599">
        <v>104889</v>
      </c>
      <c r="B1774" s="599" t="s">
        <v>2546</v>
      </c>
      <c r="C1774" s="599" t="s">
        <v>67</v>
      </c>
      <c r="D1774" s="599" t="s">
        <v>793</v>
      </c>
      <c r="E1774" s="602">
        <v>59.39</v>
      </c>
      <c r="F1774" s="601" t="s">
        <v>794</v>
      </c>
    </row>
    <row r="1775" spans="1:6">
      <c r="A1775" s="599">
        <v>104890</v>
      </c>
      <c r="B1775" s="599" t="s">
        <v>2547</v>
      </c>
      <c r="C1775" s="599" t="s">
        <v>67</v>
      </c>
      <c r="D1775" s="599" t="s">
        <v>793</v>
      </c>
      <c r="E1775" s="602">
        <v>52.11</v>
      </c>
      <c r="F1775" s="601" t="s">
        <v>794</v>
      </c>
    </row>
    <row r="1776" spans="1:6">
      <c r="A1776" s="599">
        <v>104891</v>
      </c>
      <c r="B1776" s="599" t="s">
        <v>2548</v>
      </c>
      <c r="C1776" s="599" t="s">
        <v>67</v>
      </c>
      <c r="D1776" s="599" t="s">
        <v>793</v>
      </c>
      <c r="E1776" s="602">
        <v>47.23</v>
      </c>
      <c r="F1776" s="601" t="s">
        <v>794</v>
      </c>
    </row>
    <row r="1777" spans="1:6">
      <c r="A1777" s="599">
        <v>104892</v>
      </c>
      <c r="B1777" s="599" t="s">
        <v>2549</v>
      </c>
      <c r="C1777" s="599" t="s">
        <v>67</v>
      </c>
      <c r="D1777" s="599" t="s">
        <v>793</v>
      </c>
      <c r="E1777" s="602">
        <v>102.51</v>
      </c>
      <c r="F1777" s="601" t="s">
        <v>794</v>
      </c>
    </row>
    <row r="1778" spans="1:6">
      <c r="A1778" s="599">
        <v>102989</v>
      </c>
      <c r="B1778" s="599" t="s">
        <v>2550</v>
      </c>
      <c r="C1778" s="599" t="s">
        <v>67</v>
      </c>
      <c r="D1778" s="599" t="s">
        <v>793</v>
      </c>
      <c r="E1778" s="602">
        <v>36.72</v>
      </c>
      <c r="F1778" s="601" t="s">
        <v>794</v>
      </c>
    </row>
    <row r="1779" spans="1:6">
      <c r="A1779" s="599">
        <v>102990</v>
      </c>
      <c r="B1779" s="599" t="s">
        <v>2551</v>
      </c>
      <c r="C1779" s="599" t="s">
        <v>67</v>
      </c>
      <c r="D1779" s="599" t="s">
        <v>793</v>
      </c>
      <c r="E1779" s="602">
        <v>44.73</v>
      </c>
      <c r="F1779" s="601" t="s">
        <v>794</v>
      </c>
    </row>
    <row r="1780" spans="1:6">
      <c r="A1780" s="599">
        <v>102991</v>
      </c>
      <c r="B1780" s="599" t="s">
        <v>2552</v>
      </c>
      <c r="C1780" s="599" t="s">
        <v>67</v>
      </c>
      <c r="D1780" s="599" t="s">
        <v>793</v>
      </c>
      <c r="E1780" s="602">
        <v>58.01</v>
      </c>
      <c r="F1780" s="601" t="s">
        <v>794</v>
      </c>
    </row>
    <row r="1781" spans="1:6">
      <c r="A1781" s="599">
        <v>102992</v>
      </c>
      <c r="B1781" s="599" t="s">
        <v>2553</v>
      </c>
      <c r="C1781" s="599" t="s">
        <v>67</v>
      </c>
      <c r="D1781" s="599" t="s">
        <v>793</v>
      </c>
      <c r="E1781" s="602">
        <v>86.2</v>
      </c>
      <c r="F1781" s="601" t="s">
        <v>794</v>
      </c>
    </row>
    <row r="1782" spans="1:6">
      <c r="A1782" s="599">
        <v>102993</v>
      </c>
      <c r="B1782" s="599" t="s">
        <v>2554</v>
      </c>
      <c r="C1782" s="599" t="s">
        <v>67</v>
      </c>
      <c r="D1782" s="599" t="s">
        <v>793</v>
      </c>
      <c r="E1782" s="602">
        <v>112.12</v>
      </c>
      <c r="F1782" s="601" t="s">
        <v>794</v>
      </c>
    </row>
    <row r="1783" spans="1:6">
      <c r="A1783" s="599">
        <v>102994</v>
      </c>
      <c r="B1783" s="599" t="s">
        <v>2555</v>
      </c>
      <c r="C1783" s="599" t="s">
        <v>67</v>
      </c>
      <c r="D1783" s="599" t="s">
        <v>793</v>
      </c>
      <c r="E1783" s="602">
        <v>193.26</v>
      </c>
      <c r="F1783" s="601" t="s">
        <v>794</v>
      </c>
    </row>
    <row r="1784" spans="1:6">
      <c r="A1784" s="599">
        <v>102995</v>
      </c>
      <c r="B1784" s="599" t="s">
        <v>2556</v>
      </c>
      <c r="C1784" s="599" t="s">
        <v>67</v>
      </c>
      <c r="D1784" s="599" t="s">
        <v>942</v>
      </c>
      <c r="E1784" s="602">
        <v>58.58</v>
      </c>
      <c r="F1784" s="601" t="s">
        <v>794</v>
      </c>
    </row>
    <row r="1785" spans="1:6">
      <c r="A1785" s="599">
        <v>102996</v>
      </c>
      <c r="B1785" s="599" t="s">
        <v>2557</v>
      </c>
      <c r="C1785" s="599" t="s">
        <v>67</v>
      </c>
      <c r="D1785" s="599" t="s">
        <v>942</v>
      </c>
      <c r="E1785" s="602">
        <v>83.02</v>
      </c>
      <c r="F1785" s="601" t="s">
        <v>794</v>
      </c>
    </row>
    <row r="1786" spans="1:6">
      <c r="A1786" s="599">
        <v>102997</v>
      </c>
      <c r="B1786" s="599" t="s">
        <v>2558</v>
      </c>
      <c r="C1786" s="599" t="s">
        <v>67</v>
      </c>
      <c r="D1786" s="599" t="s">
        <v>942</v>
      </c>
      <c r="E1786" s="602">
        <v>112.34</v>
      </c>
      <c r="F1786" s="601" t="s">
        <v>794</v>
      </c>
    </row>
    <row r="1787" spans="1:6">
      <c r="A1787" s="599">
        <v>102998</v>
      </c>
      <c r="B1787" s="599" t="s">
        <v>2559</v>
      </c>
      <c r="C1787" s="599" t="s">
        <v>67</v>
      </c>
      <c r="D1787" s="599" t="s">
        <v>942</v>
      </c>
      <c r="E1787" s="602">
        <v>106.92</v>
      </c>
      <c r="F1787" s="601" t="s">
        <v>794</v>
      </c>
    </row>
    <row r="1788" spans="1:6">
      <c r="A1788" s="599">
        <v>102999</v>
      </c>
      <c r="B1788" s="599" t="s">
        <v>2560</v>
      </c>
      <c r="C1788" s="599" t="s">
        <v>67</v>
      </c>
      <c r="D1788" s="599" t="s">
        <v>942</v>
      </c>
      <c r="E1788" s="602">
        <v>135.38999999999999</v>
      </c>
      <c r="F1788" s="601" t="s">
        <v>794</v>
      </c>
    </row>
    <row r="1789" spans="1:6">
      <c r="A1789" s="599">
        <v>103000</v>
      </c>
      <c r="B1789" s="599" t="s">
        <v>2561</v>
      </c>
      <c r="C1789" s="599" t="s">
        <v>67</v>
      </c>
      <c r="D1789" s="599" t="s">
        <v>942</v>
      </c>
      <c r="E1789" s="602">
        <v>135.97</v>
      </c>
      <c r="F1789" s="601" t="s">
        <v>794</v>
      </c>
    </row>
    <row r="1790" spans="1:6">
      <c r="A1790" s="599">
        <v>103001</v>
      </c>
      <c r="B1790" s="599" t="s">
        <v>2562</v>
      </c>
      <c r="C1790" s="599" t="s">
        <v>123</v>
      </c>
      <c r="D1790" s="599" t="s">
        <v>793</v>
      </c>
      <c r="E1790" s="602">
        <v>160.41</v>
      </c>
      <c r="F1790" s="601" t="s">
        <v>794</v>
      </c>
    </row>
    <row r="1791" spans="1:6">
      <c r="A1791" s="599">
        <v>103002</v>
      </c>
      <c r="B1791" s="599" t="s">
        <v>2563</v>
      </c>
      <c r="C1791" s="599" t="s">
        <v>123</v>
      </c>
      <c r="D1791" s="599" t="s">
        <v>793</v>
      </c>
      <c r="E1791" s="602">
        <v>198.65</v>
      </c>
      <c r="F1791" s="601" t="s">
        <v>794</v>
      </c>
    </row>
    <row r="1792" spans="1:6">
      <c r="A1792" s="599">
        <v>103003</v>
      </c>
      <c r="B1792" s="599" t="s">
        <v>2564</v>
      </c>
      <c r="C1792" s="599" t="s">
        <v>123</v>
      </c>
      <c r="D1792" s="599" t="s">
        <v>793</v>
      </c>
      <c r="E1792" s="602">
        <v>275.18</v>
      </c>
      <c r="F1792" s="601" t="s">
        <v>794</v>
      </c>
    </row>
    <row r="1793" spans="1:6">
      <c r="A1793" s="599">
        <v>103005</v>
      </c>
      <c r="B1793" s="599" t="s">
        <v>2565</v>
      </c>
      <c r="C1793" s="599" t="s">
        <v>123</v>
      </c>
      <c r="D1793" s="599" t="s">
        <v>793</v>
      </c>
      <c r="E1793" s="602">
        <v>531.09</v>
      </c>
      <c r="F1793" s="601" t="s">
        <v>794</v>
      </c>
    </row>
    <row r="1794" spans="1:6">
      <c r="A1794" s="599">
        <v>103006</v>
      </c>
      <c r="B1794" s="599" t="s">
        <v>2566</v>
      </c>
      <c r="C1794" s="599" t="s">
        <v>123</v>
      </c>
      <c r="D1794" s="599" t="s">
        <v>793</v>
      </c>
      <c r="E1794" s="602">
        <v>735.5</v>
      </c>
      <c r="F1794" s="601" t="s">
        <v>794</v>
      </c>
    </row>
    <row r="1795" spans="1:6">
      <c r="A1795" s="599">
        <v>103007</v>
      </c>
      <c r="B1795" s="599" t="s">
        <v>2567</v>
      </c>
      <c r="C1795" s="599" t="s">
        <v>123</v>
      </c>
      <c r="D1795" s="599" t="s">
        <v>793</v>
      </c>
      <c r="E1795" s="602">
        <v>964.76</v>
      </c>
      <c r="F1795" s="601" t="s">
        <v>794</v>
      </c>
    </row>
    <row r="1796" spans="1:6">
      <c r="A1796" s="599">
        <v>97933</v>
      </c>
      <c r="B1796" s="599" t="s">
        <v>2568</v>
      </c>
      <c r="C1796" s="599" t="s">
        <v>123</v>
      </c>
      <c r="D1796" s="599" t="s">
        <v>793</v>
      </c>
      <c r="E1796" s="600">
        <v>1140.07</v>
      </c>
      <c r="F1796" s="601" t="s">
        <v>794</v>
      </c>
    </row>
    <row r="1797" spans="1:6">
      <c r="A1797" s="599">
        <v>97934</v>
      </c>
      <c r="B1797" s="599" t="s">
        <v>2569</v>
      </c>
      <c r="C1797" s="599" t="s">
        <v>123</v>
      </c>
      <c r="D1797" s="599" t="s">
        <v>793</v>
      </c>
      <c r="E1797" s="600">
        <v>2463.5500000000002</v>
      </c>
      <c r="F1797" s="601" t="s">
        <v>794</v>
      </c>
    </row>
    <row r="1798" spans="1:6">
      <c r="A1798" s="599">
        <v>97935</v>
      </c>
      <c r="B1798" s="599" t="s">
        <v>2570</v>
      </c>
      <c r="C1798" s="599" t="s">
        <v>123</v>
      </c>
      <c r="D1798" s="599" t="s">
        <v>793</v>
      </c>
      <c r="E1798" s="602">
        <v>916.94</v>
      </c>
      <c r="F1798" s="601" t="s">
        <v>794</v>
      </c>
    </row>
    <row r="1799" spans="1:6">
      <c r="A1799" s="599">
        <v>97936</v>
      </c>
      <c r="B1799" s="599" t="s">
        <v>2571</v>
      </c>
      <c r="C1799" s="599" t="s">
        <v>123</v>
      </c>
      <c r="D1799" s="599" t="s">
        <v>793</v>
      </c>
      <c r="E1799" s="600">
        <v>2045.74</v>
      </c>
      <c r="F1799" s="601" t="s">
        <v>794</v>
      </c>
    </row>
    <row r="1800" spans="1:6">
      <c r="A1800" s="599">
        <v>97947</v>
      </c>
      <c r="B1800" s="599" t="s">
        <v>2572</v>
      </c>
      <c r="C1800" s="599" t="s">
        <v>123</v>
      </c>
      <c r="D1800" s="599" t="s">
        <v>793</v>
      </c>
      <c r="E1800" s="600">
        <v>1861.49</v>
      </c>
      <c r="F1800" s="601" t="s">
        <v>794</v>
      </c>
    </row>
    <row r="1801" spans="1:6">
      <c r="A1801" s="599">
        <v>97948</v>
      </c>
      <c r="B1801" s="599" t="s">
        <v>2573</v>
      </c>
      <c r="C1801" s="599" t="s">
        <v>123</v>
      </c>
      <c r="D1801" s="599" t="s">
        <v>793</v>
      </c>
      <c r="E1801" s="600">
        <v>3424.3</v>
      </c>
      <c r="F1801" s="601" t="s">
        <v>794</v>
      </c>
    </row>
    <row r="1802" spans="1:6">
      <c r="A1802" s="599">
        <v>97949</v>
      </c>
      <c r="B1802" s="599" t="s">
        <v>2574</v>
      </c>
      <c r="C1802" s="599" t="s">
        <v>123</v>
      </c>
      <c r="D1802" s="599" t="s">
        <v>793</v>
      </c>
      <c r="E1802" s="600">
        <v>1846.98</v>
      </c>
      <c r="F1802" s="601" t="s">
        <v>794</v>
      </c>
    </row>
    <row r="1803" spans="1:6">
      <c r="A1803" s="599">
        <v>97950</v>
      </c>
      <c r="B1803" s="599" t="s">
        <v>2575</v>
      </c>
      <c r="C1803" s="599" t="s">
        <v>123</v>
      </c>
      <c r="D1803" s="599" t="s">
        <v>793</v>
      </c>
      <c r="E1803" s="600">
        <v>3240.91</v>
      </c>
      <c r="F1803" s="601" t="s">
        <v>794</v>
      </c>
    </row>
    <row r="1804" spans="1:6">
      <c r="A1804" s="599">
        <v>97951</v>
      </c>
      <c r="B1804" s="599" t="s">
        <v>2576</v>
      </c>
      <c r="C1804" s="599" t="s">
        <v>123</v>
      </c>
      <c r="D1804" s="599" t="s">
        <v>793</v>
      </c>
      <c r="E1804" s="600">
        <v>2981.44</v>
      </c>
      <c r="F1804" s="601" t="s">
        <v>794</v>
      </c>
    </row>
    <row r="1805" spans="1:6">
      <c r="A1805" s="599">
        <v>97952</v>
      </c>
      <c r="B1805" s="599" t="s">
        <v>2577</v>
      </c>
      <c r="C1805" s="599" t="s">
        <v>123</v>
      </c>
      <c r="D1805" s="599" t="s">
        <v>793</v>
      </c>
      <c r="E1805" s="600">
        <v>5147.7299999999996</v>
      </c>
      <c r="F1805" s="601" t="s">
        <v>794</v>
      </c>
    </row>
    <row r="1806" spans="1:6">
      <c r="A1806" s="599">
        <v>97953</v>
      </c>
      <c r="B1806" s="599" t="s">
        <v>2578</v>
      </c>
      <c r="C1806" s="599" t="s">
        <v>123</v>
      </c>
      <c r="D1806" s="599" t="s">
        <v>793</v>
      </c>
      <c r="E1806" s="600">
        <v>1426.73</v>
      </c>
      <c r="F1806" s="601" t="s">
        <v>794</v>
      </c>
    </row>
    <row r="1807" spans="1:6">
      <c r="A1807" s="599">
        <v>97955</v>
      </c>
      <c r="B1807" s="599" t="s">
        <v>2579</v>
      </c>
      <c r="C1807" s="599" t="s">
        <v>123</v>
      </c>
      <c r="D1807" s="599" t="s">
        <v>793</v>
      </c>
      <c r="E1807" s="600">
        <v>3123.91</v>
      </c>
      <c r="F1807" s="601" t="s">
        <v>794</v>
      </c>
    </row>
    <row r="1808" spans="1:6">
      <c r="A1808" s="599">
        <v>97956</v>
      </c>
      <c r="B1808" s="599" t="s">
        <v>2580</v>
      </c>
      <c r="C1808" s="599" t="s">
        <v>123</v>
      </c>
      <c r="D1808" s="599" t="s">
        <v>793</v>
      </c>
      <c r="E1808" s="600">
        <v>1524.5</v>
      </c>
      <c r="F1808" s="601" t="s">
        <v>794</v>
      </c>
    </row>
    <row r="1809" spans="1:6">
      <c r="A1809" s="599">
        <v>97957</v>
      </c>
      <c r="B1809" s="599" t="s">
        <v>2581</v>
      </c>
      <c r="C1809" s="599" t="s">
        <v>123</v>
      </c>
      <c r="D1809" s="599" t="s">
        <v>793</v>
      </c>
      <c r="E1809" s="600">
        <v>2713.14</v>
      </c>
      <c r="F1809" s="601" t="s">
        <v>794</v>
      </c>
    </row>
    <row r="1810" spans="1:6">
      <c r="A1810" s="599">
        <v>97961</v>
      </c>
      <c r="B1810" s="599" t="s">
        <v>2582</v>
      </c>
      <c r="C1810" s="599" t="s">
        <v>123</v>
      </c>
      <c r="D1810" s="599" t="s">
        <v>793</v>
      </c>
      <c r="E1810" s="600">
        <v>2492.8200000000002</v>
      </c>
      <c r="F1810" s="601" t="s">
        <v>794</v>
      </c>
    </row>
    <row r="1811" spans="1:6">
      <c r="A1811" s="603">
        <v>97973</v>
      </c>
      <c r="B1811" s="603" t="s">
        <v>2583</v>
      </c>
      <c r="C1811" s="603" t="s">
        <v>123</v>
      </c>
      <c r="D1811" s="603" t="s">
        <v>793</v>
      </c>
      <c r="E1811" s="604">
        <v>4677.51</v>
      </c>
      <c r="F1811" s="601" t="s">
        <v>794</v>
      </c>
    </row>
    <row r="1812" spans="1:6">
      <c r="A1812" s="603">
        <v>97974</v>
      </c>
      <c r="B1812" s="603" t="s">
        <v>2584</v>
      </c>
      <c r="C1812" s="603" t="s">
        <v>123</v>
      </c>
      <c r="D1812" s="603" t="s">
        <v>793</v>
      </c>
      <c r="E1812" s="605">
        <v>507.43</v>
      </c>
      <c r="F1812" s="601" t="s">
        <v>794</v>
      </c>
    </row>
    <row r="1813" spans="1:6">
      <c r="A1813" s="603">
        <v>97975</v>
      </c>
      <c r="B1813" s="603" t="s">
        <v>2585</v>
      </c>
      <c r="C1813" s="603" t="s">
        <v>123</v>
      </c>
      <c r="D1813" s="603" t="s">
        <v>793</v>
      </c>
      <c r="E1813" s="605">
        <v>661.23</v>
      </c>
      <c r="F1813" s="601" t="s">
        <v>794</v>
      </c>
    </row>
    <row r="1814" spans="1:6">
      <c r="A1814" s="603">
        <v>97976</v>
      </c>
      <c r="B1814" s="603" t="s">
        <v>2586</v>
      </c>
      <c r="C1814" s="603" t="s">
        <v>123</v>
      </c>
      <c r="D1814" s="603" t="s">
        <v>793</v>
      </c>
      <c r="E1814" s="604">
        <v>1158.42</v>
      </c>
      <c r="F1814" s="601" t="s">
        <v>794</v>
      </c>
    </row>
    <row r="1815" spans="1:6">
      <c r="A1815" s="603">
        <v>97977</v>
      </c>
      <c r="B1815" s="603" t="s">
        <v>2587</v>
      </c>
      <c r="C1815" s="603" t="s">
        <v>123</v>
      </c>
      <c r="D1815" s="603" t="s">
        <v>793</v>
      </c>
      <c r="E1815" s="604">
        <v>1649.63</v>
      </c>
      <c r="F1815" s="601" t="s">
        <v>794</v>
      </c>
    </row>
    <row r="1816" spans="1:6">
      <c r="A1816" s="603">
        <v>97978</v>
      </c>
      <c r="B1816" s="603" t="s">
        <v>2588</v>
      </c>
      <c r="C1816" s="603" t="s">
        <v>123</v>
      </c>
      <c r="D1816" s="603" t="s">
        <v>793</v>
      </c>
      <c r="E1816" s="604">
        <v>1003.75</v>
      </c>
      <c r="F1816" s="601" t="s">
        <v>794</v>
      </c>
    </row>
    <row r="1817" spans="1:6">
      <c r="A1817" s="603">
        <v>97980</v>
      </c>
      <c r="B1817" s="603" t="s">
        <v>2589</v>
      </c>
      <c r="C1817" s="603" t="s">
        <v>123</v>
      </c>
      <c r="D1817" s="603" t="s">
        <v>793</v>
      </c>
      <c r="E1817" s="604">
        <v>2138.96</v>
      </c>
      <c r="F1817" s="601" t="s">
        <v>794</v>
      </c>
    </row>
    <row r="1818" spans="1:6">
      <c r="A1818" s="603">
        <v>97981</v>
      </c>
      <c r="B1818" s="603" t="s">
        <v>2590</v>
      </c>
      <c r="C1818" s="603" t="s">
        <v>67</v>
      </c>
      <c r="D1818" s="603" t="s">
        <v>942</v>
      </c>
      <c r="E1818" s="604">
        <v>1205.21</v>
      </c>
      <c r="F1818" s="601" t="s">
        <v>794</v>
      </c>
    </row>
    <row r="1819" spans="1:6">
      <c r="A1819" s="603">
        <v>97983</v>
      </c>
      <c r="B1819" s="603" t="s">
        <v>2591</v>
      </c>
      <c r="C1819" s="603" t="s">
        <v>67</v>
      </c>
      <c r="D1819" s="603" t="s">
        <v>793</v>
      </c>
      <c r="E1819" s="605">
        <v>542.16</v>
      </c>
      <c r="F1819" s="601" t="s">
        <v>794</v>
      </c>
    </row>
    <row r="1820" spans="1:6">
      <c r="A1820" s="603">
        <v>97985</v>
      </c>
      <c r="B1820" s="603" t="s">
        <v>2592</v>
      </c>
      <c r="C1820" s="603" t="s">
        <v>67</v>
      </c>
      <c r="D1820" s="603" t="s">
        <v>942</v>
      </c>
      <c r="E1820" s="604">
        <v>1448.51</v>
      </c>
      <c r="F1820" s="601" t="s">
        <v>794</v>
      </c>
    </row>
    <row r="1821" spans="1:6">
      <c r="A1821" s="603">
        <v>97987</v>
      </c>
      <c r="B1821" s="603" t="s">
        <v>2593</v>
      </c>
      <c r="C1821" s="603" t="s">
        <v>67</v>
      </c>
      <c r="D1821" s="603" t="s">
        <v>793</v>
      </c>
      <c r="E1821" s="605">
        <v>723.32</v>
      </c>
      <c r="F1821" s="601" t="s">
        <v>794</v>
      </c>
    </row>
    <row r="1822" spans="1:6">
      <c r="A1822" s="603">
        <v>97988</v>
      </c>
      <c r="B1822" s="603" t="s">
        <v>2594</v>
      </c>
      <c r="C1822" s="603" t="s">
        <v>123</v>
      </c>
      <c r="D1822" s="603" t="s">
        <v>793</v>
      </c>
      <c r="E1822" s="604">
        <v>3161.22</v>
      </c>
      <c r="F1822" s="601" t="s">
        <v>794</v>
      </c>
    </row>
    <row r="1823" spans="1:6">
      <c r="A1823" s="603">
        <v>97989</v>
      </c>
      <c r="B1823" s="603" t="s">
        <v>2595</v>
      </c>
      <c r="C1823" s="603" t="s">
        <v>67</v>
      </c>
      <c r="D1823" s="603" t="s">
        <v>942</v>
      </c>
      <c r="E1823" s="604">
        <v>1691.77</v>
      </c>
      <c r="F1823" s="601" t="s">
        <v>794</v>
      </c>
    </row>
    <row r="1824" spans="1:6">
      <c r="A1824" s="603">
        <v>97991</v>
      </c>
      <c r="B1824" s="603" t="s">
        <v>2596</v>
      </c>
      <c r="C1824" s="603" t="s">
        <v>67</v>
      </c>
      <c r="D1824" s="603" t="s">
        <v>793</v>
      </c>
      <c r="E1824" s="605">
        <v>992.78</v>
      </c>
      <c r="F1824" s="601" t="s">
        <v>794</v>
      </c>
    </row>
    <row r="1825" spans="1:6">
      <c r="A1825" s="603">
        <v>97992</v>
      </c>
      <c r="B1825" s="603" t="s">
        <v>2597</v>
      </c>
      <c r="C1825" s="603" t="s">
        <v>123</v>
      </c>
      <c r="D1825" s="603" t="s">
        <v>793</v>
      </c>
      <c r="E1825" s="604">
        <v>4075.4</v>
      </c>
      <c r="F1825" s="601" t="s">
        <v>794</v>
      </c>
    </row>
    <row r="1826" spans="1:6">
      <c r="A1826" s="603">
        <v>97993</v>
      </c>
      <c r="B1826" s="603" t="s">
        <v>2598</v>
      </c>
      <c r="C1826" s="603" t="s">
        <v>67</v>
      </c>
      <c r="D1826" s="603" t="s">
        <v>942</v>
      </c>
      <c r="E1826" s="604">
        <v>2056.79</v>
      </c>
      <c r="F1826" s="601" t="s">
        <v>794</v>
      </c>
    </row>
    <row r="1827" spans="1:6">
      <c r="A1827" s="603">
        <v>97994</v>
      </c>
      <c r="B1827" s="603" t="s">
        <v>2599</v>
      </c>
      <c r="C1827" s="603" t="s">
        <v>123</v>
      </c>
      <c r="D1827" s="603" t="s">
        <v>793</v>
      </c>
      <c r="E1827" s="604">
        <v>2701.85</v>
      </c>
      <c r="F1827" s="601" t="s">
        <v>794</v>
      </c>
    </row>
    <row r="1828" spans="1:6">
      <c r="A1828" s="603">
        <v>97995</v>
      </c>
      <c r="B1828" s="603" t="s">
        <v>2600</v>
      </c>
      <c r="C1828" s="603" t="s">
        <v>67</v>
      </c>
      <c r="D1828" s="603" t="s">
        <v>942</v>
      </c>
      <c r="E1828" s="604">
        <v>1325.27</v>
      </c>
      <c r="F1828" s="601" t="s">
        <v>794</v>
      </c>
    </row>
    <row r="1829" spans="1:6">
      <c r="A1829" s="603">
        <v>97996</v>
      </c>
      <c r="B1829" s="603" t="s">
        <v>2601</v>
      </c>
      <c r="C1829" s="603" t="s">
        <v>123</v>
      </c>
      <c r="D1829" s="603" t="s">
        <v>793</v>
      </c>
      <c r="E1829" s="604">
        <v>3425.31</v>
      </c>
      <c r="F1829" s="601" t="s">
        <v>794</v>
      </c>
    </row>
    <row r="1830" spans="1:6">
      <c r="A1830" s="603">
        <v>97997</v>
      </c>
      <c r="B1830" s="603" t="s">
        <v>2602</v>
      </c>
      <c r="C1830" s="603" t="s">
        <v>67</v>
      </c>
      <c r="D1830" s="603" t="s">
        <v>942</v>
      </c>
      <c r="E1830" s="604">
        <v>1582.83</v>
      </c>
      <c r="F1830" s="601" t="s">
        <v>794</v>
      </c>
    </row>
    <row r="1831" spans="1:6">
      <c r="A1831" s="603">
        <v>97999</v>
      </c>
      <c r="B1831" s="603" t="s">
        <v>2603</v>
      </c>
      <c r="C1831" s="603" t="s">
        <v>67</v>
      </c>
      <c r="D1831" s="603" t="s">
        <v>942</v>
      </c>
      <c r="E1831" s="604">
        <v>1840.49</v>
      </c>
      <c r="F1831" s="601" t="s">
        <v>794</v>
      </c>
    </row>
    <row r="1832" spans="1:6">
      <c r="A1832" s="603">
        <v>98001</v>
      </c>
      <c r="B1832" s="603" t="s">
        <v>2604</v>
      </c>
      <c r="C1832" s="603" t="s">
        <v>67</v>
      </c>
      <c r="D1832" s="603" t="s">
        <v>942</v>
      </c>
      <c r="E1832" s="604">
        <v>2098.04</v>
      </c>
      <c r="F1832" s="601" t="s">
        <v>794</v>
      </c>
    </row>
    <row r="1833" spans="1:6">
      <c r="A1833" s="603">
        <v>98002</v>
      </c>
      <c r="B1833" s="603" t="s">
        <v>2605</v>
      </c>
      <c r="C1833" s="603" t="s">
        <v>123</v>
      </c>
      <c r="D1833" s="603" t="s">
        <v>793</v>
      </c>
      <c r="E1833" s="604">
        <v>5631.37</v>
      </c>
      <c r="F1833" s="601" t="s">
        <v>794</v>
      </c>
    </row>
    <row r="1834" spans="1:6">
      <c r="A1834" s="603">
        <v>98003</v>
      </c>
      <c r="B1834" s="603" t="s">
        <v>2606</v>
      </c>
      <c r="C1834" s="603" t="s">
        <v>67</v>
      </c>
      <c r="D1834" s="603" t="s">
        <v>942</v>
      </c>
      <c r="E1834" s="604">
        <v>2355.69</v>
      </c>
      <c r="F1834" s="601" t="s">
        <v>794</v>
      </c>
    </row>
    <row r="1835" spans="1:6">
      <c r="A1835" s="603">
        <v>98005</v>
      </c>
      <c r="B1835" s="603" t="s">
        <v>2607</v>
      </c>
      <c r="C1835" s="603" t="s">
        <v>67</v>
      </c>
      <c r="D1835" s="603" t="s">
        <v>942</v>
      </c>
      <c r="E1835" s="604">
        <v>2613.35</v>
      </c>
      <c r="F1835" s="601" t="s">
        <v>794</v>
      </c>
    </row>
    <row r="1836" spans="1:6">
      <c r="A1836" s="603">
        <v>98006</v>
      </c>
      <c r="B1836" s="603" t="s">
        <v>2608</v>
      </c>
      <c r="C1836" s="603" t="s">
        <v>123</v>
      </c>
      <c r="D1836" s="603" t="s">
        <v>793</v>
      </c>
      <c r="E1836" s="604">
        <v>7087.3</v>
      </c>
      <c r="F1836" s="601" t="s">
        <v>794</v>
      </c>
    </row>
    <row r="1837" spans="1:6">
      <c r="A1837" s="603">
        <v>98007</v>
      </c>
      <c r="B1837" s="603" t="s">
        <v>2609</v>
      </c>
      <c r="C1837" s="603" t="s">
        <v>67</v>
      </c>
      <c r="D1837" s="603" t="s">
        <v>942</v>
      </c>
      <c r="E1837" s="604">
        <v>2870.9</v>
      </c>
      <c r="F1837" s="601" t="s">
        <v>794</v>
      </c>
    </row>
    <row r="1838" spans="1:6">
      <c r="A1838" s="603">
        <v>98008</v>
      </c>
      <c r="B1838" s="603" t="s">
        <v>2610</v>
      </c>
      <c r="C1838" s="603" t="s">
        <v>123</v>
      </c>
      <c r="D1838" s="603" t="s">
        <v>793</v>
      </c>
      <c r="E1838" s="604">
        <v>4264.4799999999996</v>
      </c>
      <c r="F1838" s="601" t="s">
        <v>794</v>
      </c>
    </row>
    <row r="1839" spans="1:6">
      <c r="A1839" s="603">
        <v>98009</v>
      </c>
      <c r="B1839" s="603" t="s">
        <v>2611</v>
      </c>
      <c r="C1839" s="603" t="s">
        <v>67</v>
      </c>
      <c r="D1839" s="603" t="s">
        <v>942</v>
      </c>
      <c r="E1839" s="604">
        <v>1840.49</v>
      </c>
      <c r="F1839" s="601" t="s">
        <v>794</v>
      </c>
    </row>
    <row r="1840" spans="1:6">
      <c r="A1840" s="603">
        <v>98010</v>
      </c>
      <c r="B1840" s="603" t="s">
        <v>2612</v>
      </c>
      <c r="C1840" s="603" t="s">
        <v>123</v>
      </c>
      <c r="D1840" s="603" t="s">
        <v>793</v>
      </c>
      <c r="E1840" s="604">
        <v>5214.3500000000004</v>
      </c>
      <c r="F1840" s="601" t="s">
        <v>794</v>
      </c>
    </row>
    <row r="1841" spans="1:6">
      <c r="A1841" s="603">
        <v>98011</v>
      </c>
      <c r="B1841" s="603" t="s">
        <v>2613</v>
      </c>
      <c r="C1841" s="603" t="s">
        <v>67</v>
      </c>
      <c r="D1841" s="603" t="s">
        <v>942</v>
      </c>
      <c r="E1841" s="604">
        <v>2098.04</v>
      </c>
      <c r="F1841" s="601" t="s">
        <v>794</v>
      </c>
    </row>
    <row r="1842" spans="1:6">
      <c r="A1842" s="603">
        <v>98012</v>
      </c>
      <c r="B1842" s="603" t="s">
        <v>2614</v>
      </c>
      <c r="C1842" s="603" t="s">
        <v>123</v>
      </c>
      <c r="D1842" s="603" t="s">
        <v>793</v>
      </c>
      <c r="E1842" s="604">
        <v>6135.76</v>
      </c>
      <c r="F1842" s="601" t="s">
        <v>794</v>
      </c>
    </row>
    <row r="1843" spans="1:6">
      <c r="A1843" s="603">
        <v>98013</v>
      </c>
      <c r="B1843" s="603" t="s">
        <v>2615</v>
      </c>
      <c r="C1843" s="603" t="s">
        <v>67</v>
      </c>
      <c r="D1843" s="603" t="s">
        <v>942</v>
      </c>
      <c r="E1843" s="604">
        <v>2355.69</v>
      </c>
      <c r="F1843" s="601" t="s">
        <v>794</v>
      </c>
    </row>
    <row r="1844" spans="1:6">
      <c r="A1844" s="603">
        <v>98014</v>
      </c>
      <c r="B1844" s="603" t="s">
        <v>2616</v>
      </c>
      <c r="C1844" s="603" t="s">
        <v>123</v>
      </c>
      <c r="D1844" s="603" t="s">
        <v>793</v>
      </c>
      <c r="E1844" s="604">
        <v>7057.15</v>
      </c>
      <c r="F1844" s="601" t="s">
        <v>794</v>
      </c>
    </row>
    <row r="1845" spans="1:6">
      <c r="A1845" s="603">
        <v>98015</v>
      </c>
      <c r="B1845" s="603" t="s">
        <v>2617</v>
      </c>
      <c r="C1845" s="603" t="s">
        <v>67</v>
      </c>
      <c r="D1845" s="603" t="s">
        <v>942</v>
      </c>
      <c r="E1845" s="604">
        <v>2613.35</v>
      </c>
      <c r="F1845" s="601" t="s">
        <v>794</v>
      </c>
    </row>
    <row r="1846" spans="1:6">
      <c r="A1846" s="603">
        <v>98016</v>
      </c>
      <c r="B1846" s="603" t="s">
        <v>2618</v>
      </c>
      <c r="C1846" s="603" t="s">
        <v>123</v>
      </c>
      <c r="D1846" s="603" t="s">
        <v>793</v>
      </c>
      <c r="E1846" s="604">
        <v>7978.61</v>
      </c>
      <c r="F1846" s="601" t="s">
        <v>794</v>
      </c>
    </row>
    <row r="1847" spans="1:6">
      <c r="A1847" s="603">
        <v>98017</v>
      </c>
      <c r="B1847" s="603" t="s">
        <v>2619</v>
      </c>
      <c r="C1847" s="603" t="s">
        <v>67</v>
      </c>
      <c r="D1847" s="603" t="s">
        <v>942</v>
      </c>
      <c r="E1847" s="604">
        <v>2870.9</v>
      </c>
      <c r="F1847" s="601" t="s">
        <v>794</v>
      </c>
    </row>
    <row r="1848" spans="1:6">
      <c r="A1848" s="603">
        <v>98018</v>
      </c>
      <c r="B1848" s="603" t="s">
        <v>2620</v>
      </c>
      <c r="C1848" s="603" t="s">
        <v>123</v>
      </c>
      <c r="D1848" s="603" t="s">
        <v>793</v>
      </c>
      <c r="E1848" s="604">
        <v>8899.98</v>
      </c>
      <c r="F1848" s="601" t="s">
        <v>794</v>
      </c>
    </row>
    <row r="1849" spans="1:6">
      <c r="A1849" s="603">
        <v>98019</v>
      </c>
      <c r="B1849" s="603" t="s">
        <v>2621</v>
      </c>
      <c r="C1849" s="603" t="s">
        <v>67</v>
      </c>
      <c r="D1849" s="603" t="s">
        <v>942</v>
      </c>
      <c r="E1849" s="604">
        <v>3152.95</v>
      </c>
      <c r="F1849" s="601" t="s">
        <v>794</v>
      </c>
    </row>
    <row r="1850" spans="1:6">
      <c r="A1850" s="603">
        <v>98020</v>
      </c>
      <c r="B1850" s="603" t="s">
        <v>2622</v>
      </c>
      <c r="C1850" s="603" t="s">
        <v>123</v>
      </c>
      <c r="D1850" s="603" t="s">
        <v>793</v>
      </c>
      <c r="E1850" s="604">
        <v>6316.86</v>
      </c>
      <c r="F1850" s="601" t="s">
        <v>794</v>
      </c>
    </row>
    <row r="1851" spans="1:6">
      <c r="A1851" s="603">
        <v>98021</v>
      </c>
      <c r="B1851" s="603" t="s">
        <v>2623</v>
      </c>
      <c r="C1851" s="603" t="s">
        <v>67</v>
      </c>
      <c r="D1851" s="603" t="s">
        <v>942</v>
      </c>
      <c r="E1851" s="604">
        <v>2380.17</v>
      </c>
      <c r="F1851" s="601" t="s">
        <v>794</v>
      </c>
    </row>
    <row r="1852" spans="1:6">
      <c r="A1852" s="603">
        <v>98022</v>
      </c>
      <c r="B1852" s="603" t="s">
        <v>2624</v>
      </c>
      <c r="C1852" s="603" t="s">
        <v>123</v>
      </c>
      <c r="D1852" s="603" t="s">
        <v>793</v>
      </c>
      <c r="E1852" s="604">
        <v>7417.56</v>
      </c>
      <c r="F1852" s="601" t="s">
        <v>794</v>
      </c>
    </row>
    <row r="1853" spans="1:6">
      <c r="A1853" s="603">
        <v>98023</v>
      </c>
      <c r="B1853" s="603" t="s">
        <v>2625</v>
      </c>
      <c r="C1853" s="603" t="s">
        <v>67</v>
      </c>
      <c r="D1853" s="603" t="s">
        <v>942</v>
      </c>
      <c r="E1853" s="604">
        <v>2637.76</v>
      </c>
      <c r="F1853" s="601" t="s">
        <v>794</v>
      </c>
    </row>
    <row r="1854" spans="1:6">
      <c r="A1854" s="603">
        <v>98024</v>
      </c>
      <c r="B1854" s="603" t="s">
        <v>2626</v>
      </c>
      <c r="C1854" s="603" t="s">
        <v>123</v>
      </c>
      <c r="D1854" s="603" t="s">
        <v>793</v>
      </c>
      <c r="E1854" s="604">
        <v>8581.23</v>
      </c>
      <c r="F1854" s="601" t="s">
        <v>794</v>
      </c>
    </row>
    <row r="1855" spans="1:6">
      <c r="A1855" s="603">
        <v>98025</v>
      </c>
      <c r="B1855" s="603" t="s">
        <v>2627</v>
      </c>
      <c r="C1855" s="603" t="s">
        <v>67</v>
      </c>
      <c r="D1855" s="603" t="s">
        <v>942</v>
      </c>
      <c r="E1855" s="604">
        <v>2895.38</v>
      </c>
      <c r="F1855" s="601" t="s">
        <v>794</v>
      </c>
    </row>
    <row r="1856" spans="1:6">
      <c r="A1856" s="603">
        <v>98026</v>
      </c>
      <c r="B1856" s="603" t="s">
        <v>2628</v>
      </c>
      <c r="C1856" s="603" t="s">
        <v>123</v>
      </c>
      <c r="D1856" s="603" t="s">
        <v>793</v>
      </c>
      <c r="E1856" s="604">
        <v>9689.8799999999992</v>
      </c>
      <c r="F1856" s="601" t="s">
        <v>794</v>
      </c>
    </row>
    <row r="1857" spans="1:6">
      <c r="A1857" s="603">
        <v>98027</v>
      </c>
      <c r="B1857" s="603" t="s">
        <v>2629</v>
      </c>
      <c r="C1857" s="603" t="s">
        <v>67</v>
      </c>
      <c r="D1857" s="603" t="s">
        <v>942</v>
      </c>
      <c r="E1857" s="604">
        <v>3152.95</v>
      </c>
      <c r="F1857" s="601" t="s">
        <v>794</v>
      </c>
    </row>
    <row r="1858" spans="1:6">
      <c r="A1858" s="603">
        <v>98028</v>
      </c>
      <c r="B1858" s="603" t="s">
        <v>2630</v>
      </c>
      <c r="C1858" s="603" t="s">
        <v>123</v>
      </c>
      <c r="D1858" s="603" t="s">
        <v>793</v>
      </c>
      <c r="E1858" s="604">
        <v>10798.55</v>
      </c>
      <c r="F1858" s="601" t="s">
        <v>794</v>
      </c>
    </row>
    <row r="1859" spans="1:6">
      <c r="A1859" s="603">
        <v>98029</v>
      </c>
      <c r="B1859" s="603" t="s">
        <v>2631</v>
      </c>
      <c r="C1859" s="603" t="s">
        <v>67</v>
      </c>
      <c r="D1859" s="603" t="s">
        <v>942</v>
      </c>
      <c r="E1859" s="604">
        <v>3415.59</v>
      </c>
      <c r="F1859" s="601" t="s">
        <v>794</v>
      </c>
    </row>
    <row r="1860" spans="1:6">
      <c r="A1860" s="603">
        <v>98030</v>
      </c>
      <c r="B1860" s="603" t="s">
        <v>2632</v>
      </c>
      <c r="C1860" s="603" t="s">
        <v>123</v>
      </c>
      <c r="D1860" s="603" t="s">
        <v>793</v>
      </c>
      <c r="E1860" s="604">
        <v>8821.34</v>
      </c>
      <c r="F1860" s="601" t="s">
        <v>794</v>
      </c>
    </row>
    <row r="1861" spans="1:6">
      <c r="A1861" s="603">
        <v>98031</v>
      </c>
      <c r="B1861" s="603" t="s">
        <v>2633</v>
      </c>
      <c r="C1861" s="603" t="s">
        <v>67</v>
      </c>
      <c r="D1861" s="603" t="s">
        <v>942</v>
      </c>
      <c r="E1861" s="604">
        <v>2900.49</v>
      </c>
      <c r="F1861" s="601" t="s">
        <v>794</v>
      </c>
    </row>
    <row r="1862" spans="1:6">
      <c r="A1862" s="603">
        <v>98032</v>
      </c>
      <c r="B1862" s="603" t="s">
        <v>2634</v>
      </c>
      <c r="C1862" s="603" t="s">
        <v>123</v>
      </c>
      <c r="D1862" s="603" t="s">
        <v>793</v>
      </c>
      <c r="E1862" s="604">
        <v>10167.36</v>
      </c>
      <c r="F1862" s="601" t="s">
        <v>794</v>
      </c>
    </row>
    <row r="1863" spans="1:6">
      <c r="A1863" s="603">
        <v>98033</v>
      </c>
      <c r="B1863" s="603" t="s">
        <v>2635</v>
      </c>
      <c r="C1863" s="603" t="s">
        <v>67</v>
      </c>
      <c r="D1863" s="603" t="s">
        <v>942</v>
      </c>
      <c r="E1863" s="604">
        <v>3158.06</v>
      </c>
      <c r="F1863" s="601" t="s">
        <v>794</v>
      </c>
    </row>
    <row r="1864" spans="1:6">
      <c r="A1864" s="603">
        <v>98034</v>
      </c>
      <c r="B1864" s="603" t="s">
        <v>2636</v>
      </c>
      <c r="C1864" s="603" t="s">
        <v>123</v>
      </c>
      <c r="D1864" s="603" t="s">
        <v>793</v>
      </c>
      <c r="E1864" s="604">
        <v>11513.36</v>
      </c>
      <c r="F1864" s="601" t="s">
        <v>794</v>
      </c>
    </row>
    <row r="1865" spans="1:6">
      <c r="A1865" s="603">
        <v>98035</v>
      </c>
      <c r="B1865" s="603" t="s">
        <v>2637</v>
      </c>
      <c r="C1865" s="603" t="s">
        <v>67</v>
      </c>
      <c r="D1865" s="603" t="s">
        <v>942</v>
      </c>
      <c r="E1865" s="604">
        <v>3415.59</v>
      </c>
      <c r="F1865" s="601" t="s">
        <v>794</v>
      </c>
    </row>
    <row r="1866" spans="1:6">
      <c r="A1866" s="603">
        <v>98036</v>
      </c>
      <c r="B1866" s="603" t="s">
        <v>2638</v>
      </c>
      <c r="C1866" s="603" t="s">
        <v>123</v>
      </c>
      <c r="D1866" s="603" t="s">
        <v>793</v>
      </c>
      <c r="E1866" s="604">
        <v>12859.4</v>
      </c>
      <c r="F1866" s="601" t="s">
        <v>794</v>
      </c>
    </row>
    <row r="1867" spans="1:6">
      <c r="A1867" s="603">
        <v>98037</v>
      </c>
      <c r="B1867" s="603" t="s">
        <v>2639</v>
      </c>
      <c r="C1867" s="603" t="s">
        <v>67</v>
      </c>
      <c r="D1867" s="603" t="s">
        <v>942</v>
      </c>
      <c r="E1867" s="604">
        <v>3678.28</v>
      </c>
      <c r="F1867" s="601" t="s">
        <v>794</v>
      </c>
    </row>
    <row r="1868" spans="1:6">
      <c r="A1868" s="603">
        <v>98038</v>
      </c>
      <c r="B1868" s="603" t="s">
        <v>2640</v>
      </c>
      <c r="C1868" s="603" t="s">
        <v>123</v>
      </c>
      <c r="D1868" s="603" t="s">
        <v>793</v>
      </c>
      <c r="E1868" s="604">
        <v>11769.9</v>
      </c>
      <c r="F1868" s="601" t="s">
        <v>794</v>
      </c>
    </row>
    <row r="1869" spans="1:6">
      <c r="A1869" s="603">
        <v>98039</v>
      </c>
      <c r="B1869" s="603" t="s">
        <v>2641</v>
      </c>
      <c r="C1869" s="603" t="s">
        <v>67</v>
      </c>
      <c r="D1869" s="603" t="s">
        <v>942</v>
      </c>
      <c r="E1869" s="604">
        <v>3420.7</v>
      </c>
      <c r="F1869" s="601" t="s">
        <v>794</v>
      </c>
    </row>
    <row r="1870" spans="1:6">
      <c r="A1870" s="603">
        <v>98040</v>
      </c>
      <c r="B1870" s="603" t="s">
        <v>2642</v>
      </c>
      <c r="C1870" s="603" t="s">
        <v>123</v>
      </c>
      <c r="D1870" s="603" t="s">
        <v>793</v>
      </c>
      <c r="E1870" s="604">
        <v>13322.11</v>
      </c>
      <c r="F1870" s="601" t="s">
        <v>794</v>
      </c>
    </row>
    <row r="1871" spans="1:6">
      <c r="A1871" s="603">
        <v>98041</v>
      </c>
      <c r="B1871" s="603" t="s">
        <v>2643</v>
      </c>
      <c r="C1871" s="603" t="s">
        <v>67</v>
      </c>
      <c r="D1871" s="603" t="s">
        <v>942</v>
      </c>
      <c r="E1871" s="604">
        <v>3678.28</v>
      </c>
      <c r="F1871" s="601" t="s">
        <v>794</v>
      </c>
    </row>
    <row r="1872" spans="1:6">
      <c r="A1872" s="603">
        <v>98042</v>
      </c>
      <c r="B1872" s="603" t="s">
        <v>2644</v>
      </c>
      <c r="C1872" s="603" t="s">
        <v>123</v>
      </c>
      <c r="D1872" s="603" t="s">
        <v>793</v>
      </c>
      <c r="E1872" s="604">
        <v>14874.35</v>
      </c>
      <c r="F1872" s="601" t="s">
        <v>794</v>
      </c>
    </row>
    <row r="1873" spans="1:6">
      <c r="A1873" s="603">
        <v>98043</v>
      </c>
      <c r="B1873" s="603" t="s">
        <v>2645</v>
      </c>
      <c r="C1873" s="603" t="s">
        <v>67</v>
      </c>
      <c r="D1873" s="603" t="s">
        <v>942</v>
      </c>
      <c r="E1873" s="604">
        <v>3941.02</v>
      </c>
      <c r="F1873" s="601" t="s">
        <v>794</v>
      </c>
    </row>
    <row r="1874" spans="1:6">
      <c r="A1874" s="603">
        <v>98044</v>
      </c>
      <c r="B1874" s="603" t="s">
        <v>2646</v>
      </c>
      <c r="C1874" s="603" t="s">
        <v>123</v>
      </c>
      <c r="D1874" s="603" t="s">
        <v>793</v>
      </c>
      <c r="E1874" s="604">
        <v>15130.95</v>
      </c>
      <c r="F1874" s="601" t="s">
        <v>794</v>
      </c>
    </row>
    <row r="1875" spans="1:6">
      <c r="A1875" s="603">
        <v>98045</v>
      </c>
      <c r="B1875" s="603" t="s">
        <v>2647</v>
      </c>
      <c r="C1875" s="603" t="s">
        <v>67</v>
      </c>
      <c r="D1875" s="603" t="s">
        <v>942</v>
      </c>
      <c r="E1875" s="604">
        <v>3941.02</v>
      </c>
      <c r="F1875" s="601" t="s">
        <v>794</v>
      </c>
    </row>
    <row r="1876" spans="1:6">
      <c r="A1876" s="603">
        <v>98046</v>
      </c>
      <c r="B1876" s="603" t="s">
        <v>2648</v>
      </c>
      <c r="C1876" s="603" t="s">
        <v>123</v>
      </c>
      <c r="D1876" s="603" t="s">
        <v>793</v>
      </c>
      <c r="E1876" s="604">
        <v>16889.22</v>
      </c>
      <c r="F1876" s="601" t="s">
        <v>794</v>
      </c>
    </row>
    <row r="1877" spans="1:6">
      <c r="A1877" s="603">
        <v>98047</v>
      </c>
      <c r="B1877" s="603" t="s">
        <v>2649</v>
      </c>
      <c r="C1877" s="603" t="s">
        <v>67</v>
      </c>
      <c r="D1877" s="603" t="s">
        <v>942</v>
      </c>
      <c r="E1877" s="604">
        <v>4203.6899999999996</v>
      </c>
      <c r="F1877" s="601" t="s">
        <v>794</v>
      </c>
    </row>
    <row r="1878" spans="1:6">
      <c r="A1878" s="603">
        <v>98048</v>
      </c>
      <c r="B1878" s="603" t="s">
        <v>2650</v>
      </c>
      <c r="C1878" s="603" t="s">
        <v>123</v>
      </c>
      <c r="D1878" s="603" t="s">
        <v>793</v>
      </c>
      <c r="E1878" s="604">
        <v>18904.189999999999</v>
      </c>
      <c r="F1878" s="601" t="s">
        <v>794</v>
      </c>
    </row>
    <row r="1879" spans="1:6">
      <c r="A1879" s="603">
        <v>98049</v>
      </c>
      <c r="B1879" s="603" t="s">
        <v>2651</v>
      </c>
      <c r="C1879" s="603" t="s">
        <v>67</v>
      </c>
      <c r="D1879" s="603" t="s">
        <v>942</v>
      </c>
      <c r="E1879" s="604">
        <v>4416.5200000000004</v>
      </c>
      <c r="F1879" s="601" t="s">
        <v>794</v>
      </c>
    </row>
    <row r="1880" spans="1:6">
      <c r="A1880" s="603">
        <v>98050</v>
      </c>
      <c r="B1880" s="603" t="s">
        <v>2652</v>
      </c>
      <c r="C1880" s="603" t="s">
        <v>67</v>
      </c>
      <c r="D1880" s="603" t="s">
        <v>793</v>
      </c>
      <c r="E1880" s="605">
        <v>300.31</v>
      </c>
      <c r="F1880" s="601" t="s">
        <v>794</v>
      </c>
    </row>
    <row r="1881" spans="1:6">
      <c r="A1881" s="603">
        <v>98051</v>
      </c>
      <c r="B1881" s="603" t="s">
        <v>2653</v>
      </c>
      <c r="C1881" s="603" t="s">
        <v>67</v>
      </c>
      <c r="D1881" s="603" t="s">
        <v>942</v>
      </c>
      <c r="E1881" s="605">
        <v>967.19</v>
      </c>
      <c r="F1881" s="601" t="s">
        <v>794</v>
      </c>
    </row>
    <row r="1882" spans="1:6">
      <c r="A1882" s="603">
        <v>98405</v>
      </c>
      <c r="B1882" s="603" t="s">
        <v>2654</v>
      </c>
      <c r="C1882" s="603" t="s">
        <v>123</v>
      </c>
      <c r="D1882" s="603" t="s">
        <v>793</v>
      </c>
      <c r="E1882" s="604">
        <v>2647.52</v>
      </c>
      <c r="F1882" s="601" t="s">
        <v>794</v>
      </c>
    </row>
    <row r="1883" spans="1:6">
      <c r="A1883" s="603">
        <v>98406</v>
      </c>
      <c r="B1883" s="603" t="s">
        <v>2655</v>
      </c>
      <c r="C1883" s="603" t="s">
        <v>123</v>
      </c>
      <c r="D1883" s="603" t="s">
        <v>793</v>
      </c>
      <c r="E1883" s="604">
        <v>6359.31</v>
      </c>
      <c r="F1883" s="601" t="s">
        <v>794</v>
      </c>
    </row>
    <row r="1884" spans="1:6">
      <c r="A1884" s="603">
        <v>98407</v>
      </c>
      <c r="B1884" s="603" t="s">
        <v>2656</v>
      </c>
      <c r="C1884" s="603" t="s">
        <v>123</v>
      </c>
      <c r="D1884" s="603" t="s">
        <v>793</v>
      </c>
      <c r="E1884" s="604">
        <v>4148.6499999999996</v>
      </c>
      <c r="F1884" s="601" t="s">
        <v>794</v>
      </c>
    </row>
    <row r="1885" spans="1:6">
      <c r="A1885" s="603">
        <v>98408</v>
      </c>
      <c r="B1885" s="603" t="s">
        <v>2657</v>
      </c>
      <c r="C1885" s="603" t="s">
        <v>123</v>
      </c>
      <c r="D1885" s="603" t="s">
        <v>793</v>
      </c>
      <c r="E1885" s="604">
        <v>4872.08</v>
      </c>
      <c r="F1885" s="601" t="s">
        <v>794</v>
      </c>
    </row>
    <row r="1886" spans="1:6">
      <c r="A1886" s="603">
        <v>98409</v>
      </c>
      <c r="B1886" s="603" t="s">
        <v>2658</v>
      </c>
      <c r="C1886" s="603" t="s">
        <v>67</v>
      </c>
      <c r="D1886" s="603" t="s">
        <v>793</v>
      </c>
      <c r="E1886" s="605">
        <v>409.62</v>
      </c>
      <c r="F1886" s="601" t="s">
        <v>794</v>
      </c>
    </row>
    <row r="1887" spans="1:6">
      <c r="A1887" s="603">
        <v>98410</v>
      </c>
      <c r="B1887" s="603" t="s">
        <v>2659</v>
      </c>
      <c r="C1887" s="603" t="s">
        <v>123</v>
      </c>
      <c r="D1887" s="603" t="s">
        <v>793</v>
      </c>
      <c r="E1887" s="604">
        <v>1311.92</v>
      </c>
      <c r="F1887" s="601" t="s">
        <v>794</v>
      </c>
    </row>
    <row r="1888" spans="1:6">
      <c r="A1888" s="603">
        <v>99240</v>
      </c>
      <c r="B1888" s="603" t="s">
        <v>2660</v>
      </c>
      <c r="C1888" s="603" t="s">
        <v>67</v>
      </c>
      <c r="D1888" s="603" t="s">
        <v>793</v>
      </c>
      <c r="E1888" s="605">
        <v>719.75</v>
      </c>
      <c r="F1888" s="601" t="s">
        <v>794</v>
      </c>
    </row>
    <row r="1889" spans="1:6">
      <c r="A1889" s="603">
        <v>99241</v>
      </c>
      <c r="B1889" s="603" t="s">
        <v>2661</v>
      </c>
      <c r="C1889" s="603" t="s">
        <v>67</v>
      </c>
      <c r="D1889" s="603" t="s">
        <v>942</v>
      </c>
      <c r="E1889" s="604">
        <v>1765.66</v>
      </c>
      <c r="F1889" s="601" t="s">
        <v>794</v>
      </c>
    </row>
    <row r="1890" spans="1:6">
      <c r="A1890" s="603">
        <v>99242</v>
      </c>
      <c r="B1890" s="603" t="s">
        <v>2662</v>
      </c>
      <c r="C1890" s="603" t="s">
        <v>123</v>
      </c>
      <c r="D1890" s="603" t="s">
        <v>793</v>
      </c>
      <c r="E1890" s="604">
        <v>3059.47</v>
      </c>
      <c r="F1890" s="601" t="s">
        <v>794</v>
      </c>
    </row>
    <row r="1891" spans="1:6">
      <c r="A1891" s="603">
        <v>99243</v>
      </c>
      <c r="B1891" s="603" t="s">
        <v>2663</v>
      </c>
      <c r="C1891" s="603" t="s">
        <v>67</v>
      </c>
      <c r="D1891" s="603" t="s">
        <v>942</v>
      </c>
      <c r="E1891" s="604">
        <v>1595.41</v>
      </c>
      <c r="F1891" s="601" t="s">
        <v>794</v>
      </c>
    </row>
    <row r="1892" spans="1:6">
      <c r="A1892" s="603">
        <v>99244</v>
      </c>
      <c r="B1892" s="603" t="s">
        <v>2664</v>
      </c>
      <c r="C1892" s="603" t="s">
        <v>123</v>
      </c>
      <c r="D1892" s="603" t="s">
        <v>793</v>
      </c>
      <c r="E1892" s="604">
        <v>5092.1000000000004</v>
      </c>
      <c r="F1892" s="601" t="s">
        <v>794</v>
      </c>
    </row>
    <row r="1893" spans="1:6">
      <c r="A1893" s="603">
        <v>99246</v>
      </c>
      <c r="B1893" s="603" t="s">
        <v>2665</v>
      </c>
      <c r="C1893" s="603" t="s">
        <v>67</v>
      </c>
      <c r="D1893" s="603" t="s">
        <v>793</v>
      </c>
      <c r="E1893" s="605">
        <v>987.91</v>
      </c>
      <c r="F1893" s="601" t="s">
        <v>794</v>
      </c>
    </row>
    <row r="1894" spans="1:6">
      <c r="A1894" s="603">
        <v>99247</v>
      </c>
      <c r="B1894" s="603" t="s">
        <v>2666</v>
      </c>
      <c r="C1894" s="603" t="s">
        <v>67</v>
      </c>
      <c r="D1894" s="603" t="s">
        <v>942</v>
      </c>
      <c r="E1894" s="604">
        <v>2012.22</v>
      </c>
      <c r="F1894" s="601" t="s">
        <v>794</v>
      </c>
    </row>
    <row r="1895" spans="1:6">
      <c r="A1895" s="603">
        <v>99248</v>
      </c>
      <c r="B1895" s="603" t="s">
        <v>2667</v>
      </c>
      <c r="C1895" s="603" t="s">
        <v>123</v>
      </c>
      <c r="D1895" s="603" t="s">
        <v>793</v>
      </c>
      <c r="E1895" s="604">
        <v>3952.6</v>
      </c>
      <c r="F1895" s="601" t="s">
        <v>794</v>
      </c>
    </row>
    <row r="1896" spans="1:6">
      <c r="A1896" s="603">
        <v>99249</v>
      </c>
      <c r="B1896" s="603" t="s">
        <v>2668</v>
      </c>
      <c r="C1896" s="603" t="s">
        <v>67</v>
      </c>
      <c r="D1896" s="603" t="s">
        <v>942</v>
      </c>
      <c r="E1896" s="604">
        <v>1945.42</v>
      </c>
      <c r="F1896" s="601" t="s">
        <v>794</v>
      </c>
    </row>
    <row r="1897" spans="1:6">
      <c r="A1897" s="603">
        <v>99252</v>
      </c>
      <c r="B1897" s="603" t="s">
        <v>2669</v>
      </c>
      <c r="C1897" s="603" t="s">
        <v>123</v>
      </c>
      <c r="D1897" s="603" t="s">
        <v>793</v>
      </c>
      <c r="E1897" s="604">
        <v>2638.13</v>
      </c>
      <c r="F1897" s="601" t="s">
        <v>794</v>
      </c>
    </row>
    <row r="1898" spans="1:6">
      <c r="A1898" s="603">
        <v>99254</v>
      </c>
      <c r="B1898" s="603" t="s">
        <v>2670</v>
      </c>
      <c r="C1898" s="603" t="s">
        <v>67</v>
      </c>
      <c r="D1898" s="603" t="s">
        <v>942</v>
      </c>
      <c r="E1898" s="604">
        <v>1272.44</v>
      </c>
      <c r="F1898" s="601" t="s">
        <v>794</v>
      </c>
    </row>
    <row r="1899" spans="1:6">
      <c r="A1899" s="603">
        <v>99256</v>
      </c>
      <c r="B1899" s="603" t="s">
        <v>2671</v>
      </c>
      <c r="C1899" s="603" t="s">
        <v>123</v>
      </c>
      <c r="D1899" s="603" t="s">
        <v>793</v>
      </c>
      <c r="E1899" s="604">
        <v>5991.47</v>
      </c>
      <c r="F1899" s="601" t="s">
        <v>794</v>
      </c>
    </row>
    <row r="1900" spans="1:6">
      <c r="A1900" s="603">
        <v>99259</v>
      </c>
      <c r="B1900" s="603" t="s">
        <v>2672</v>
      </c>
      <c r="C1900" s="603" t="s">
        <v>123</v>
      </c>
      <c r="D1900" s="603" t="s">
        <v>793</v>
      </c>
      <c r="E1900" s="604">
        <v>3343.99</v>
      </c>
      <c r="F1900" s="601" t="s">
        <v>794</v>
      </c>
    </row>
    <row r="1901" spans="1:6">
      <c r="A1901" s="603">
        <v>99261</v>
      </c>
      <c r="B1901" s="603" t="s">
        <v>2673</v>
      </c>
      <c r="C1901" s="603" t="s">
        <v>67</v>
      </c>
      <c r="D1901" s="603" t="s">
        <v>942</v>
      </c>
      <c r="E1901" s="604">
        <v>1519.01</v>
      </c>
      <c r="F1901" s="601" t="s">
        <v>794</v>
      </c>
    </row>
    <row r="1902" spans="1:6">
      <c r="A1902" s="603">
        <v>99263</v>
      </c>
      <c r="B1902" s="603" t="s">
        <v>2674</v>
      </c>
      <c r="C1902" s="603" t="s">
        <v>67</v>
      </c>
      <c r="D1902" s="603" t="s">
        <v>942</v>
      </c>
      <c r="E1902" s="604">
        <v>2258.85</v>
      </c>
      <c r="F1902" s="601" t="s">
        <v>794</v>
      </c>
    </row>
    <row r="1903" spans="1:6">
      <c r="A1903" s="603">
        <v>99265</v>
      </c>
      <c r="B1903" s="603" t="s">
        <v>2675</v>
      </c>
      <c r="C1903" s="603" t="s">
        <v>123</v>
      </c>
      <c r="D1903" s="603" t="s">
        <v>793</v>
      </c>
      <c r="E1903" s="604">
        <v>4049.75</v>
      </c>
      <c r="F1903" s="601" t="s">
        <v>794</v>
      </c>
    </row>
    <row r="1904" spans="1:6">
      <c r="A1904" s="603">
        <v>99266</v>
      </c>
      <c r="B1904" s="603" t="s">
        <v>2676</v>
      </c>
      <c r="C1904" s="603" t="s">
        <v>67</v>
      </c>
      <c r="D1904" s="603" t="s">
        <v>942</v>
      </c>
      <c r="E1904" s="604">
        <v>1765.66</v>
      </c>
      <c r="F1904" s="601" t="s">
        <v>794</v>
      </c>
    </row>
    <row r="1905" spans="1:6">
      <c r="A1905" s="603">
        <v>99267</v>
      </c>
      <c r="B1905" s="603" t="s">
        <v>2677</v>
      </c>
      <c r="C1905" s="603" t="s">
        <v>123</v>
      </c>
      <c r="D1905" s="603" t="s">
        <v>793</v>
      </c>
      <c r="E1905" s="604">
        <v>4755.6000000000004</v>
      </c>
      <c r="F1905" s="601" t="s">
        <v>794</v>
      </c>
    </row>
    <row r="1906" spans="1:6">
      <c r="A1906" s="603">
        <v>99268</v>
      </c>
      <c r="B1906" s="603" t="s">
        <v>2678</v>
      </c>
      <c r="C1906" s="603" t="s">
        <v>123</v>
      </c>
      <c r="D1906" s="603" t="s">
        <v>793</v>
      </c>
      <c r="E1906" s="605">
        <v>502.88</v>
      </c>
      <c r="F1906" s="601" t="s">
        <v>794</v>
      </c>
    </row>
    <row r="1907" spans="1:6">
      <c r="A1907" s="603">
        <v>99269</v>
      </c>
      <c r="B1907" s="603" t="s">
        <v>2679</v>
      </c>
      <c r="C1907" s="603" t="s">
        <v>67</v>
      </c>
      <c r="D1907" s="603" t="s">
        <v>942</v>
      </c>
      <c r="E1907" s="604">
        <v>2012.22</v>
      </c>
      <c r="F1907" s="601" t="s">
        <v>794</v>
      </c>
    </row>
    <row r="1908" spans="1:6">
      <c r="A1908" s="603">
        <v>99270</v>
      </c>
      <c r="B1908" s="603" t="s">
        <v>2680</v>
      </c>
      <c r="C1908" s="603" t="s">
        <v>123</v>
      </c>
      <c r="D1908" s="603" t="s">
        <v>793</v>
      </c>
      <c r="E1908" s="605">
        <v>655.91</v>
      </c>
      <c r="F1908" s="601" t="s">
        <v>794</v>
      </c>
    </row>
    <row r="1909" spans="1:6">
      <c r="A1909" s="603">
        <v>99271</v>
      </c>
      <c r="B1909" s="603" t="s">
        <v>2681</v>
      </c>
      <c r="C1909" s="603" t="s">
        <v>123</v>
      </c>
      <c r="D1909" s="603" t="s">
        <v>793</v>
      </c>
      <c r="E1909" s="604">
        <v>6890.81</v>
      </c>
      <c r="F1909" s="601" t="s">
        <v>794</v>
      </c>
    </row>
    <row r="1910" spans="1:6">
      <c r="A1910" s="603">
        <v>99272</v>
      </c>
      <c r="B1910" s="603" t="s">
        <v>2682</v>
      </c>
      <c r="C1910" s="603" t="s">
        <v>123</v>
      </c>
      <c r="D1910" s="603" t="s">
        <v>793</v>
      </c>
      <c r="E1910" s="604">
        <v>1112.6199999999999</v>
      </c>
      <c r="F1910" s="601" t="s">
        <v>794</v>
      </c>
    </row>
    <row r="1911" spans="1:6">
      <c r="A1911" s="603">
        <v>99273</v>
      </c>
      <c r="B1911" s="603" t="s">
        <v>2683</v>
      </c>
      <c r="C1911" s="603" t="s">
        <v>123</v>
      </c>
      <c r="D1911" s="603" t="s">
        <v>793</v>
      </c>
      <c r="E1911" s="604">
        <v>1568.44</v>
      </c>
      <c r="F1911" s="601" t="s">
        <v>794</v>
      </c>
    </row>
    <row r="1912" spans="1:6">
      <c r="A1912" s="603">
        <v>99274</v>
      </c>
      <c r="B1912" s="603" t="s">
        <v>2684</v>
      </c>
      <c r="C1912" s="603" t="s">
        <v>123</v>
      </c>
      <c r="D1912" s="603" t="s">
        <v>793</v>
      </c>
      <c r="E1912" s="604">
        <v>5497.31</v>
      </c>
      <c r="F1912" s="601" t="s">
        <v>794</v>
      </c>
    </row>
    <row r="1913" spans="1:6">
      <c r="A1913" s="603">
        <v>99275</v>
      </c>
      <c r="B1913" s="603" t="s">
        <v>2685</v>
      </c>
      <c r="C1913" s="603" t="s">
        <v>123</v>
      </c>
      <c r="D1913" s="603" t="s">
        <v>793</v>
      </c>
      <c r="E1913" s="605">
        <v>994.81</v>
      </c>
      <c r="F1913" s="601" t="s">
        <v>794</v>
      </c>
    </row>
    <row r="1914" spans="1:6">
      <c r="A1914" s="603">
        <v>99276</v>
      </c>
      <c r="B1914" s="603" t="s">
        <v>2686</v>
      </c>
      <c r="C1914" s="603" t="s">
        <v>67</v>
      </c>
      <c r="D1914" s="603" t="s">
        <v>942</v>
      </c>
      <c r="E1914" s="604">
        <v>2505.5</v>
      </c>
      <c r="F1914" s="601" t="s">
        <v>794</v>
      </c>
    </row>
    <row r="1915" spans="1:6">
      <c r="A1915" s="603">
        <v>99277</v>
      </c>
      <c r="B1915" s="603" t="s">
        <v>2687</v>
      </c>
      <c r="C1915" s="603" t="s">
        <v>67</v>
      </c>
      <c r="D1915" s="603" t="s">
        <v>942</v>
      </c>
      <c r="E1915" s="604">
        <v>2258.85</v>
      </c>
      <c r="F1915" s="601" t="s">
        <v>794</v>
      </c>
    </row>
    <row r="1916" spans="1:6">
      <c r="A1916" s="603">
        <v>99278</v>
      </c>
      <c r="B1916" s="603" t="s">
        <v>2688</v>
      </c>
      <c r="C1916" s="603" t="s">
        <v>67</v>
      </c>
      <c r="D1916" s="603" t="s">
        <v>793</v>
      </c>
      <c r="E1916" s="605">
        <v>407.46</v>
      </c>
      <c r="F1916" s="601" t="s">
        <v>794</v>
      </c>
    </row>
    <row r="1917" spans="1:6">
      <c r="A1917" s="603">
        <v>99279</v>
      </c>
      <c r="B1917" s="603" t="s">
        <v>2689</v>
      </c>
      <c r="C1917" s="603" t="s">
        <v>123</v>
      </c>
      <c r="D1917" s="603" t="s">
        <v>793</v>
      </c>
      <c r="E1917" s="604">
        <v>6207.66</v>
      </c>
      <c r="F1917" s="601" t="s">
        <v>794</v>
      </c>
    </row>
    <row r="1918" spans="1:6">
      <c r="A1918" s="603">
        <v>99280</v>
      </c>
      <c r="B1918" s="603" t="s">
        <v>2690</v>
      </c>
      <c r="C1918" s="603" t="s">
        <v>123</v>
      </c>
      <c r="D1918" s="603" t="s">
        <v>793</v>
      </c>
      <c r="E1918" s="604">
        <v>2058.7199999999998</v>
      </c>
      <c r="F1918" s="601" t="s">
        <v>794</v>
      </c>
    </row>
    <row r="1919" spans="1:6">
      <c r="A1919" s="603">
        <v>99281</v>
      </c>
      <c r="B1919" s="603" t="s">
        <v>2691</v>
      </c>
      <c r="C1919" s="603" t="s">
        <v>67</v>
      </c>
      <c r="D1919" s="603" t="s">
        <v>942</v>
      </c>
      <c r="E1919" s="604">
        <v>2505.5</v>
      </c>
      <c r="F1919" s="601" t="s">
        <v>794</v>
      </c>
    </row>
    <row r="1920" spans="1:6">
      <c r="A1920" s="603">
        <v>99282</v>
      </c>
      <c r="B1920" s="603" t="s">
        <v>2692</v>
      </c>
      <c r="C1920" s="603" t="s">
        <v>67</v>
      </c>
      <c r="D1920" s="603" t="s">
        <v>942</v>
      </c>
      <c r="E1920" s="604">
        <v>2777.65</v>
      </c>
      <c r="F1920" s="601" t="s">
        <v>794</v>
      </c>
    </row>
    <row r="1921" spans="1:6">
      <c r="A1921" s="603">
        <v>99283</v>
      </c>
      <c r="B1921" s="603" t="s">
        <v>2693</v>
      </c>
      <c r="C1921" s="603" t="s">
        <v>67</v>
      </c>
      <c r="D1921" s="603" t="s">
        <v>942</v>
      </c>
      <c r="E1921" s="604">
        <v>1128.82</v>
      </c>
      <c r="F1921" s="601" t="s">
        <v>794</v>
      </c>
    </row>
    <row r="1922" spans="1:6">
      <c r="A1922" s="603">
        <v>99284</v>
      </c>
      <c r="B1922" s="603" t="s">
        <v>2694</v>
      </c>
      <c r="C1922" s="603" t="s">
        <v>123</v>
      </c>
      <c r="D1922" s="603" t="s">
        <v>793</v>
      </c>
      <c r="E1922" s="604">
        <v>7790.22</v>
      </c>
      <c r="F1922" s="601" t="s">
        <v>794</v>
      </c>
    </row>
    <row r="1923" spans="1:6">
      <c r="A1923" s="603">
        <v>99285</v>
      </c>
      <c r="B1923" s="603" t="s">
        <v>2695</v>
      </c>
      <c r="C1923" s="603" t="s">
        <v>123</v>
      </c>
      <c r="D1923" s="603" t="s">
        <v>793</v>
      </c>
      <c r="E1923" s="604">
        <v>1352.97</v>
      </c>
      <c r="F1923" s="601" t="s">
        <v>794</v>
      </c>
    </row>
    <row r="1924" spans="1:6">
      <c r="A1924" s="603">
        <v>99286</v>
      </c>
      <c r="B1924" s="603" t="s">
        <v>2696</v>
      </c>
      <c r="C1924" s="603" t="s">
        <v>123</v>
      </c>
      <c r="D1924" s="603" t="s">
        <v>793</v>
      </c>
      <c r="E1924" s="604">
        <v>6918.07</v>
      </c>
      <c r="F1924" s="601" t="s">
        <v>794</v>
      </c>
    </row>
    <row r="1925" spans="1:6">
      <c r="A1925" s="603">
        <v>99287</v>
      </c>
      <c r="B1925" s="603" t="s">
        <v>2697</v>
      </c>
      <c r="C1925" s="603" t="s">
        <v>123</v>
      </c>
      <c r="D1925" s="603" t="s">
        <v>793</v>
      </c>
      <c r="E1925" s="604">
        <v>9927.59</v>
      </c>
      <c r="F1925" s="601" t="s">
        <v>794</v>
      </c>
    </row>
    <row r="1926" spans="1:6">
      <c r="A1926" s="603">
        <v>99288</v>
      </c>
      <c r="B1926" s="603" t="s">
        <v>2698</v>
      </c>
      <c r="C1926" s="603" t="s">
        <v>67</v>
      </c>
      <c r="D1926" s="603" t="s">
        <v>793</v>
      </c>
      <c r="E1926" s="605">
        <v>539.32000000000005</v>
      </c>
      <c r="F1926" s="601" t="s">
        <v>794</v>
      </c>
    </row>
    <row r="1927" spans="1:6">
      <c r="A1927" s="603">
        <v>99289</v>
      </c>
      <c r="B1927" s="603" t="s">
        <v>2699</v>
      </c>
      <c r="C1927" s="603" t="s">
        <v>67</v>
      </c>
      <c r="D1927" s="603" t="s">
        <v>942</v>
      </c>
      <c r="E1927" s="604">
        <v>2752.06</v>
      </c>
      <c r="F1927" s="601" t="s">
        <v>794</v>
      </c>
    </row>
    <row r="1928" spans="1:6">
      <c r="A1928" s="603">
        <v>99290</v>
      </c>
      <c r="B1928" s="603" t="s">
        <v>2700</v>
      </c>
      <c r="C1928" s="603" t="s">
        <v>123</v>
      </c>
      <c r="D1928" s="603" t="s">
        <v>793</v>
      </c>
      <c r="E1928" s="604">
        <v>4164.28</v>
      </c>
      <c r="F1928" s="601" t="s">
        <v>794</v>
      </c>
    </row>
    <row r="1929" spans="1:6">
      <c r="A1929" s="603">
        <v>99291</v>
      </c>
      <c r="B1929" s="603" t="s">
        <v>2701</v>
      </c>
      <c r="C1929" s="603" t="s">
        <v>67</v>
      </c>
      <c r="D1929" s="603" t="s">
        <v>942</v>
      </c>
      <c r="E1929" s="604">
        <v>2752.06</v>
      </c>
      <c r="F1929" s="601" t="s">
        <v>794</v>
      </c>
    </row>
    <row r="1930" spans="1:6">
      <c r="A1930" s="603">
        <v>99292</v>
      </c>
      <c r="B1930" s="603" t="s">
        <v>2702</v>
      </c>
      <c r="C1930" s="603" t="s">
        <v>123</v>
      </c>
      <c r="D1930" s="603" t="s">
        <v>793</v>
      </c>
      <c r="E1930" s="604">
        <v>2556.0300000000002</v>
      </c>
      <c r="F1930" s="601" t="s">
        <v>794</v>
      </c>
    </row>
    <row r="1931" spans="1:6">
      <c r="A1931" s="603">
        <v>99293</v>
      </c>
      <c r="B1931" s="603" t="s">
        <v>2703</v>
      </c>
      <c r="C1931" s="603" t="s">
        <v>67</v>
      </c>
      <c r="D1931" s="603" t="s">
        <v>942</v>
      </c>
      <c r="E1931" s="604">
        <v>1362.14</v>
      </c>
      <c r="F1931" s="601" t="s">
        <v>794</v>
      </c>
    </row>
    <row r="1932" spans="1:6">
      <c r="A1932" s="603">
        <v>99294</v>
      </c>
      <c r="B1932" s="603" t="s">
        <v>2704</v>
      </c>
      <c r="C1932" s="603" t="s">
        <v>123</v>
      </c>
      <c r="D1932" s="603" t="s">
        <v>793</v>
      </c>
      <c r="E1932" s="604">
        <v>8689.56</v>
      </c>
      <c r="F1932" s="601" t="s">
        <v>794</v>
      </c>
    </row>
    <row r="1933" spans="1:6">
      <c r="A1933" s="603">
        <v>99296</v>
      </c>
      <c r="B1933" s="603" t="s">
        <v>2705</v>
      </c>
      <c r="C1933" s="603" t="s">
        <v>67</v>
      </c>
      <c r="D1933" s="603" t="s">
        <v>942</v>
      </c>
      <c r="E1933" s="604">
        <v>3024.22</v>
      </c>
      <c r="F1933" s="601" t="s">
        <v>794</v>
      </c>
    </row>
    <row r="1934" spans="1:6">
      <c r="A1934" s="603">
        <v>99297</v>
      </c>
      <c r="B1934" s="603" t="s">
        <v>2706</v>
      </c>
      <c r="C1934" s="603" t="s">
        <v>67</v>
      </c>
      <c r="D1934" s="603" t="s">
        <v>942</v>
      </c>
      <c r="E1934" s="604">
        <v>3019.8</v>
      </c>
      <c r="F1934" s="601" t="s">
        <v>794</v>
      </c>
    </row>
    <row r="1935" spans="1:6">
      <c r="A1935" s="603">
        <v>99298</v>
      </c>
      <c r="B1935" s="603" t="s">
        <v>2707</v>
      </c>
      <c r="C1935" s="603" t="s">
        <v>123</v>
      </c>
      <c r="D1935" s="603" t="s">
        <v>793</v>
      </c>
      <c r="E1935" s="604">
        <v>11241.37</v>
      </c>
      <c r="F1935" s="601" t="s">
        <v>794</v>
      </c>
    </row>
    <row r="1936" spans="1:6">
      <c r="A1936" s="603">
        <v>99299</v>
      </c>
      <c r="B1936" s="603" t="s">
        <v>2708</v>
      </c>
      <c r="C1936" s="603" t="s">
        <v>67</v>
      </c>
      <c r="D1936" s="603" t="s">
        <v>942</v>
      </c>
      <c r="E1936" s="604">
        <v>3270.74</v>
      </c>
      <c r="F1936" s="601" t="s">
        <v>794</v>
      </c>
    </row>
    <row r="1937" spans="1:6">
      <c r="A1937" s="603">
        <v>99300</v>
      </c>
      <c r="B1937" s="603" t="s">
        <v>2709</v>
      </c>
      <c r="C1937" s="603" t="s">
        <v>123</v>
      </c>
      <c r="D1937" s="603" t="s">
        <v>793</v>
      </c>
      <c r="E1937" s="604">
        <v>12555.2</v>
      </c>
      <c r="F1937" s="601" t="s">
        <v>794</v>
      </c>
    </row>
    <row r="1938" spans="1:6">
      <c r="A1938" s="603">
        <v>99301</v>
      </c>
      <c r="B1938" s="603" t="s">
        <v>2710</v>
      </c>
      <c r="C1938" s="603" t="s">
        <v>123</v>
      </c>
      <c r="D1938" s="603" t="s">
        <v>793</v>
      </c>
      <c r="E1938" s="604">
        <v>6167.94</v>
      </c>
      <c r="F1938" s="601" t="s">
        <v>794</v>
      </c>
    </row>
    <row r="1939" spans="1:6">
      <c r="A1939" s="603">
        <v>99302</v>
      </c>
      <c r="B1939" s="603" t="s">
        <v>2711</v>
      </c>
      <c r="C1939" s="603" t="s">
        <v>67</v>
      </c>
      <c r="D1939" s="603" t="s">
        <v>942</v>
      </c>
      <c r="E1939" s="604">
        <v>3521.74</v>
      </c>
      <c r="F1939" s="601" t="s">
        <v>794</v>
      </c>
    </row>
    <row r="1940" spans="1:6">
      <c r="A1940" s="603">
        <v>99303</v>
      </c>
      <c r="B1940" s="603" t="s">
        <v>2712</v>
      </c>
      <c r="C1940" s="603" t="s">
        <v>123</v>
      </c>
      <c r="D1940" s="603" t="s">
        <v>793</v>
      </c>
      <c r="E1940" s="604">
        <v>11491.76</v>
      </c>
      <c r="F1940" s="601" t="s">
        <v>794</v>
      </c>
    </row>
    <row r="1941" spans="1:6">
      <c r="A1941" s="603">
        <v>99304</v>
      </c>
      <c r="B1941" s="603" t="s">
        <v>2713</v>
      </c>
      <c r="C1941" s="603" t="s">
        <v>67</v>
      </c>
      <c r="D1941" s="603" t="s">
        <v>942</v>
      </c>
      <c r="E1941" s="604">
        <v>3275.16</v>
      </c>
      <c r="F1941" s="601" t="s">
        <v>794</v>
      </c>
    </row>
    <row r="1942" spans="1:6">
      <c r="A1942" s="603">
        <v>99305</v>
      </c>
      <c r="B1942" s="603" t="s">
        <v>2714</v>
      </c>
      <c r="C1942" s="603" t="s">
        <v>123</v>
      </c>
      <c r="D1942" s="603" t="s">
        <v>793</v>
      </c>
      <c r="E1942" s="604">
        <v>13007.06</v>
      </c>
      <c r="F1942" s="601" t="s">
        <v>794</v>
      </c>
    </row>
    <row r="1943" spans="1:6">
      <c r="A1943" s="603">
        <v>99306</v>
      </c>
      <c r="B1943" s="603" t="s">
        <v>2715</v>
      </c>
      <c r="C1943" s="603" t="s">
        <v>67</v>
      </c>
      <c r="D1943" s="603" t="s">
        <v>942</v>
      </c>
      <c r="E1943" s="604">
        <v>3521.74</v>
      </c>
      <c r="F1943" s="601" t="s">
        <v>794</v>
      </c>
    </row>
    <row r="1944" spans="1:6">
      <c r="A1944" s="603">
        <v>99307</v>
      </c>
      <c r="B1944" s="603" t="s">
        <v>2716</v>
      </c>
      <c r="C1944" s="603" t="s">
        <v>67</v>
      </c>
      <c r="D1944" s="603" t="s">
        <v>942</v>
      </c>
      <c r="E1944" s="604">
        <v>2280.02</v>
      </c>
      <c r="F1944" s="601" t="s">
        <v>794</v>
      </c>
    </row>
    <row r="1945" spans="1:6">
      <c r="A1945" s="603">
        <v>99308</v>
      </c>
      <c r="B1945" s="603" t="s">
        <v>2717</v>
      </c>
      <c r="C1945" s="603" t="s">
        <v>123</v>
      </c>
      <c r="D1945" s="603" t="s">
        <v>793</v>
      </c>
      <c r="E1945" s="604">
        <v>14522.39</v>
      </c>
      <c r="F1945" s="601" t="s">
        <v>794</v>
      </c>
    </row>
    <row r="1946" spans="1:6">
      <c r="A1946" s="603">
        <v>99309</v>
      </c>
      <c r="B1946" s="603" t="s">
        <v>2718</v>
      </c>
      <c r="C1946" s="603" t="s">
        <v>67</v>
      </c>
      <c r="D1946" s="603" t="s">
        <v>942</v>
      </c>
      <c r="E1946" s="604">
        <v>3772.78</v>
      </c>
      <c r="F1946" s="601" t="s">
        <v>794</v>
      </c>
    </row>
    <row r="1947" spans="1:6">
      <c r="A1947" s="603">
        <v>99310</v>
      </c>
      <c r="B1947" s="603" t="s">
        <v>2719</v>
      </c>
      <c r="C1947" s="603" t="s">
        <v>123</v>
      </c>
      <c r="D1947" s="603" t="s">
        <v>793</v>
      </c>
      <c r="E1947" s="604">
        <v>14772.82</v>
      </c>
      <c r="F1947" s="601" t="s">
        <v>794</v>
      </c>
    </row>
    <row r="1948" spans="1:6">
      <c r="A1948" s="603">
        <v>99311</v>
      </c>
      <c r="B1948" s="603" t="s">
        <v>2720</v>
      </c>
      <c r="C1948" s="603" t="s">
        <v>67</v>
      </c>
      <c r="D1948" s="603" t="s">
        <v>942</v>
      </c>
      <c r="E1948" s="604">
        <v>3772.78</v>
      </c>
      <c r="F1948" s="601" t="s">
        <v>794</v>
      </c>
    </row>
    <row r="1949" spans="1:6">
      <c r="A1949" s="603">
        <v>99312</v>
      </c>
      <c r="B1949" s="603" t="s">
        <v>2721</v>
      </c>
      <c r="C1949" s="603" t="s">
        <v>123</v>
      </c>
      <c r="D1949" s="603" t="s">
        <v>793</v>
      </c>
      <c r="E1949" s="604">
        <v>7242.68</v>
      </c>
      <c r="F1949" s="601" t="s">
        <v>794</v>
      </c>
    </row>
    <row r="1950" spans="1:6">
      <c r="A1950" s="603">
        <v>99313</v>
      </c>
      <c r="B1950" s="603" t="s">
        <v>2722</v>
      </c>
      <c r="C1950" s="603" t="s">
        <v>123</v>
      </c>
      <c r="D1950" s="603" t="s">
        <v>793</v>
      </c>
      <c r="E1950" s="604">
        <v>16489.490000000002</v>
      </c>
      <c r="F1950" s="601" t="s">
        <v>794</v>
      </c>
    </row>
    <row r="1951" spans="1:6">
      <c r="A1951" s="603">
        <v>99314</v>
      </c>
      <c r="B1951" s="603" t="s">
        <v>2723</v>
      </c>
      <c r="C1951" s="603" t="s">
        <v>67</v>
      </c>
      <c r="D1951" s="603" t="s">
        <v>942</v>
      </c>
      <c r="E1951" s="604">
        <v>4023.77</v>
      </c>
      <c r="F1951" s="601" t="s">
        <v>794</v>
      </c>
    </row>
    <row r="1952" spans="1:6">
      <c r="A1952" s="603">
        <v>99315</v>
      </c>
      <c r="B1952" s="603" t="s">
        <v>2724</v>
      </c>
      <c r="C1952" s="603" t="s">
        <v>123</v>
      </c>
      <c r="D1952" s="603" t="s">
        <v>793</v>
      </c>
      <c r="E1952" s="604">
        <v>18456.7</v>
      </c>
      <c r="F1952" s="601" t="s">
        <v>794</v>
      </c>
    </row>
    <row r="1953" spans="1:6">
      <c r="A1953" s="603">
        <v>99317</v>
      </c>
      <c r="B1953" s="603" t="s">
        <v>2725</v>
      </c>
      <c r="C1953" s="603" t="s">
        <v>67</v>
      </c>
      <c r="D1953" s="603" t="s">
        <v>942</v>
      </c>
      <c r="E1953" s="604">
        <v>2526.61</v>
      </c>
      <c r="F1953" s="601" t="s">
        <v>794</v>
      </c>
    </row>
    <row r="1954" spans="1:6">
      <c r="A1954" s="603">
        <v>99318</v>
      </c>
      <c r="B1954" s="603" t="s">
        <v>2726</v>
      </c>
      <c r="C1954" s="603" t="s">
        <v>67</v>
      </c>
      <c r="D1954" s="603" t="s">
        <v>793</v>
      </c>
      <c r="E1954" s="605">
        <v>299.33999999999997</v>
      </c>
      <c r="F1954" s="601" t="s">
        <v>794</v>
      </c>
    </row>
    <row r="1955" spans="1:6">
      <c r="A1955" s="603">
        <v>99319</v>
      </c>
      <c r="B1955" s="603" t="s">
        <v>2727</v>
      </c>
      <c r="C1955" s="603" t="s">
        <v>67</v>
      </c>
      <c r="D1955" s="603" t="s">
        <v>942</v>
      </c>
      <c r="E1955" s="605">
        <v>903.3</v>
      </c>
      <c r="F1955" s="601" t="s">
        <v>794</v>
      </c>
    </row>
    <row r="1956" spans="1:6">
      <c r="A1956" s="603">
        <v>99320</v>
      </c>
      <c r="B1956" s="603" t="s">
        <v>2728</v>
      </c>
      <c r="C1956" s="603" t="s">
        <v>123</v>
      </c>
      <c r="D1956" s="603" t="s">
        <v>793</v>
      </c>
      <c r="E1956" s="604">
        <v>8380.36</v>
      </c>
      <c r="F1956" s="601" t="s">
        <v>794</v>
      </c>
    </row>
    <row r="1957" spans="1:6">
      <c r="A1957" s="603">
        <v>99321</v>
      </c>
      <c r="B1957" s="603" t="s">
        <v>2729</v>
      </c>
      <c r="C1957" s="603" t="s">
        <v>67</v>
      </c>
      <c r="D1957" s="603" t="s">
        <v>942</v>
      </c>
      <c r="E1957" s="604">
        <v>2773.23</v>
      </c>
      <c r="F1957" s="601" t="s">
        <v>794</v>
      </c>
    </row>
    <row r="1958" spans="1:6">
      <c r="A1958" s="603">
        <v>99322</v>
      </c>
      <c r="B1958" s="603" t="s">
        <v>2730</v>
      </c>
      <c r="C1958" s="603" t="s">
        <v>123</v>
      </c>
      <c r="D1958" s="603" t="s">
        <v>793</v>
      </c>
      <c r="E1958" s="604">
        <v>9463.0499999999993</v>
      </c>
      <c r="F1958" s="601" t="s">
        <v>794</v>
      </c>
    </row>
    <row r="1959" spans="1:6">
      <c r="A1959" s="603">
        <v>99323</v>
      </c>
      <c r="B1959" s="603" t="s">
        <v>2731</v>
      </c>
      <c r="C1959" s="603" t="s">
        <v>67</v>
      </c>
      <c r="D1959" s="603" t="s">
        <v>942</v>
      </c>
      <c r="E1959" s="604">
        <v>3019.8</v>
      </c>
      <c r="F1959" s="601" t="s">
        <v>794</v>
      </c>
    </row>
    <row r="1960" spans="1:6">
      <c r="A1960" s="603">
        <v>99324</v>
      </c>
      <c r="B1960" s="603" t="s">
        <v>2732</v>
      </c>
      <c r="C1960" s="603" t="s">
        <v>123</v>
      </c>
      <c r="D1960" s="603" t="s">
        <v>793</v>
      </c>
      <c r="E1960" s="604">
        <v>10545.75</v>
      </c>
      <c r="F1960" s="601" t="s">
        <v>794</v>
      </c>
    </row>
    <row r="1961" spans="1:6">
      <c r="A1961" s="603">
        <v>99325</v>
      </c>
      <c r="B1961" s="603" t="s">
        <v>2733</v>
      </c>
      <c r="C1961" s="603" t="s">
        <v>67</v>
      </c>
      <c r="D1961" s="603" t="s">
        <v>942</v>
      </c>
      <c r="E1961" s="604">
        <v>3270.74</v>
      </c>
      <c r="F1961" s="601" t="s">
        <v>794</v>
      </c>
    </row>
    <row r="1962" spans="1:6">
      <c r="A1962" s="603">
        <v>99326</v>
      </c>
      <c r="B1962" s="603" t="s">
        <v>2734</v>
      </c>
      <c r="C1962" s="603" t="s">
        <v>123</v>
      </c>
      <c r="D1962" s="603" t="s">
        <v>793</v>
      </c>
      <c r="E1962" s="604">
        <v>8613.7900000000009</v>
      </c>
      <c r="F1962" s="601" t="s">
        <v>794</v>
      </c>
    </row>
    <row r="1963" spans="1:6">
      <c r="A1963" s="603">
        <v>99327</v>
      </c>
      <c r="B1963" s="603" t="s">
        <v>2735</v>
      </c>
      <c r="C1963" s="603" t="s">
        <v>67</v>
      </c>
      <c r="D1963" s="603" t="s">
        <v>942</v>
      </c>
      <c r="E1963" s="604">
        <v>4231.6499999999996</v>
      </c>
      <c r="F1963" s="601" t="s">
        <v>794</v>
      </c>
    </row>
    <row r="1964" spans="1:6">
      <c r="A1964" s="603">
        <v>101800</v>
      </c>
      <c r="B1964" s="603" t="s">
        <v>2736</v>
      </c>
      <c r="C1964" s="603" t="s">
        <v>123</v>
      </c>
      <c r="D1964" s="603" t="s">
        <v>793</v>
      </c>
      <c r="E1964" s="604">
        <v>1400.28</v>
      </c>
      <c r="F1964" s="601" t="s">
        <v>794</v>
      </c>
    </row>
    <row r="1965" spans="1:6">
      <c r="A1965" s="603">
        <v>101801</v>
      </c>
      <c r="B1965" s="603" t="s">
        <v>2737</v>
      </c>
      <c r="C1965" s="603" t="s">
        <v>123</v>
      </c>
      <c r="D1965" s="603" t="s">
        <v>793</v>
      </c>
      <c r="E1965" s="605">
        <v>957.93</v>
      </c>
      <c r="F1965" s="601" t="s">
        <v>794</v>
      </c>
    </row>
    <row r="1966" spans="1:6">
      <c r="A1966" s="603">
        <v>101806</v>
      </c>
      <c r="B1966" s="603" t="s">
        <v>2738</v>
      </c>
      <c r="C1966" s="603" t="s">
        <v>123</v>
      </c>
      <c r="D1966" s="603" t="s">
        <v>793</v>
      </c>
      <c r="E1966" s="605">
        <v>532.62</v>
      </c>
      <c r="F1966" s="601" t="s">
        <v>794</v>
      </c>
    </row>
    <row r="1967" spans="1:6">
      <c r="A1967" s="603">
        <v>101807</v>
      </c>
      <c r="B1967" s="603" t="s">
        <v>2739</v>
      </c>
      <c r="C1967" s="603" t="s">
        <v>123</v>
      </c>
      <c r="D1967" s="603" t="s">
        <v>793</v>
      </c>
      <c r="E1967" s="605">
        <v>484.71</v>
      </c>
      <c r="F1967" s="601" t="s">
        <v>794</v>
      </c>
    </row>
    <row r="1968" spans="1:6">
      <c r="A1968" s="603">
        <v>101808</v>
      </c>
      <c r="B1968" s="603" t="s">
        <v>2740</v>
      </c>
      <c r="C1968" s="603" t="s">
        <v>123</v>
      </c>
      <c r="D1968" s="603" t="s">
        <v>793</v>
      </c>
      <c r="E1968" s="605">
        <v>562.48</v>
      </c>
      <c r="F1968" s="601" t="s">
        <v>794</v>
      </c>
    </row>
    <row r="1969" spans="1:6">
      <c r="A1969" s="603">
        <v>101809</v>
      </c>
      <c r="B1969" s="603" t="s">
        <v>2741</v>
      </c>
      <c r="C1969" s="603" t="s">
        <v>123</v>
      </c>
      <c r="D1969" s="603" t="s">
        <v>793</v>
      </c>
      <c r="E1969" s="604">
        <v>3057.73</v>
      </c>
      <c r="F1969" s="601" t="s">
        <v>794</v>
      </c>
    </row>
    <row r="1970" spans="1:6">
      <c r="A1970" s="603">
        <v>102139</v>
      </c>
      <c r="B1970" s="603" t="s">
        <v>2742</v>
      </c>
      <c r="C1970" s="603" t="s">
        <v>123</v>
      </c>
      <c r="D1970" s="603" t="s">
        <v>793</v>
      </c>
      <c r="E1970" s="604">
        <v>1816.15</v>
      </c>
      <c r="F1970" s="601" t="s">
        <v>794</v>
      </c>
    </row>
    <row r="1971" spans="1:6">
      <c r="A1971" s="603">
        <v>102141</v>
      </c>
      <c r="B1971" s="603" t="s">
        <v>2743</v>
      </c>
      <c r="C1971" s="603" t="s">
        <v>123</v>
      </c>
      <c r="D1971" s="603" t="s">
        <v>793</v>
      </c>
      <c r="E1971" s="604">
        <v>2821.71</v>
      </c>
      <c r="F1971" s="601" t="s">
        <v>794</v>
      </c>
    </row>
    <row r="1972" spans="1:6">
      <c r="A1972" s="603">
        <v>102142</v>
      </c>
      <c r="B1972" s="603" t="s">
        <v>2744</v>
      </c>
      <c r="C1972" s="603" t="s">
        <v>123</v>
      </c>
      <c r="D1972" s="603" t="s">
        <v>793</v>
      </c>
      <c r="E1972" s="604">
        <v>2781.34</v>
      </c>
      <c r="F1972" s="601" t="s">
        <v>794</v>
      </c>
    </row>
    <row r="1973" spans="1:6">
      <c r="A1973" s="603">
        <v>102457</v>
      </c>
      <c r="B1973" s="603" t="s">
        <v>2745</v>
      </c>
      <c r="C1973" s="603" t="s">
        <v>123</v>
      </c>
      <c r="D1973" s="603" t="s">
        <v>793</v>
      </c>
      <c r="E1973" s="604">
        <v>1733.14</v>
      </c>
      <c r="F1973" s="601" t="s">
        <v>794</v>
      </c>
    </row>
    <row r="1974" spans="1:6">
      <c r="A1974" s="603">
        <v>94263</v>
      </c>
      <c r="B1974" s="603" t="s">
        <v>2746</v>
      </c>
      <c r="C1974" s="603" t="s">
        <v>67</v>
      </c>
      <c r="D1974" s="603" t="s">
        <v>793</v>
      </c>
      <c r="E1974" s="605">
        <v>37.94</v>
      </c>
      <c r="F1974" s="601" t="s">
        <v>794</v>
      </c>
    </row>
    <row r="1975" spans="1:6">
      <c r="A1975" s="603">
        <v>94264</v>
      </c>
      <c r="B1975" s="603" t="s">
        <v>2747</v>
      </c>
      <c r="C1975" s="603" t="s">
        <v>67</v>
      </c>
      <c r="D1975" s="603" t="s">
        <v>793</v>
      </c>
      <c r="E1975" s="605">
        <v>41.84</v>
      </c>
      <c r="F1975" s="601" t="s">
        <v>794</v>
      </c>
    </row>
    <row r="1976" spans="1:6">
      <c r="A1976" s="603">
        <v>94265</v>
      </c>
      <c r="B1976" s="603" t="s">
        <v>2748</v>
      </c>
      <c r="C1976" s="603" t="s">
        <v>67</v>
      </c>
      <c r="D1976" s="603" t="s">
        <v>793</v>
      </c>
      <c r="E1976" s="605">
        <v>54.48</v>
      </c>
      <c r="F1976" s="601" t="s">
        <v>794</v>
      </c>
    </row>
    <row r="1977" spans="1:6">
      <c r="A1977" s="603">
        <v>94266</v>
      </c>
      <c r="B1977" s="603" t="s">
        <v>2749</v>
      </c>
      <c r="C1977" s="603" t="s">
        <v>67</v>
      </c>
      <c r="D1977" s="603" t="s">
        <v>793</v>
      </c>
      <c r="E1977" s="605">
        <v>58.93</v>
      </c>
      <c r="F1977" s="601" t="s">
        <v>794</v>
      </c>
    </row>
    <row r="1978" spans="1:6">
      <c r="A1978" s="603">
        <v>94267</v>
      </c>
      <c r="B1978" s="603" t="s">
        <v>2750</v>
      </c>
      <c r="C1978" s="603" t="s">
        <v>67</v>
      </c>
      <c r="D1978" s="603" t="s">
        <v>793</v>
      </c>
      <c r="E1978" s="605">
        <v>66.790000000000006</v>
      </c>
      <c r="F1978" s="601" t="s">
        <v>794</v>
      </c>
    </row>
    <row r="1979" spans="1:6">
      <c r="A1979" s="603">
        <v>94268</v>
      </c>
      <c r="B1979" s="603" t="s">
        <v>2751</v>
      </c>
      <c r="C1979" s="603" t="s">
        <v>67</v>
      </c>
      <c r="D1979" s="603" t="s">
        <v>793</v>
      </c>
      <c r="E1979" s="605">
        <v>71.7</v>
      </c>
      <c r="F1979" s="601" t="s">
        <v>794</v>
      </c>
    </row>
    <row r="1980" spans="1:6">
      <c r="A1980" s="603">
        <v>94269</v>
      </c>
      <c r="B1980" s="603" t="s">
        <v>2752</v>
      </c>
      <c r="C1980" s="603" t="s">
        <v>67</v>
      </c>
      <c r="D1980" s="603" t="s">
        <v>793</v>
      </c>
      <c r="E1980" s="605">
        <v>98.41</v>
      </c>
      <c r="F1980" s="601" t="s">
        <v>794</v>
      </c>
    </row>
    <row r="1981" spans="1:6">
      <c r="A1981" s="603">
        <v>94270</v>
      </c>
      <c r="B1981" s="603" t="s">
        <v>2753</v>
      </c>
      <c r="C1981" s="603" t="s">
        <v>67</v>
      </c>
      <c r="D1981" s="603" t="s">
        <v>793</v>
      </c>
      <c r="E1981" s="605">
        <v>105.23</v>
      </c>
      <c r="F1981" s="601" t="s">
        <v>794</v>
      </c>
    </row>
    <row r="1982" spans="1:6">
      <c r="A1982" s="603">
        <v>94271</v>
      </c>
      <c r="B1982" s="603" t="s">
        <v>2754</v>
      </c>
      <c r="C1982" s="603" t="s">
        <v>67</v>
      </c>
      <c r="D1982" s="603" t="s">
        <v>793</v>
      </c>
      <c r="E1982" s="605">
        <v>120.41</v>
      </c>
      <c r="F1982" s="601" t="s">
        <v>794</v>
      </c>
    </row>
    <row r="1983" spans="1:6">
      <c r="A1983" s="603">
        <v>94272</v>
      </c>
      <c r="B1983" s="603" t="s">
        <v>2755</v>
      </c>
      <c r="C1983" s="603" t="s">
        <v>67</v>
      </c>
      <c r="D1983" s="603" t="s">
        <v>793</v>
      </c>
      <c r="E1983" s="605">
        <v>129.52000000000001</v>
      </c>
      <c r="F1983" s="601" t="s">
        <v>794</v>
      </c>
    </row>
    <row r="1984" spans="1:6">
      <c r="A1984" s="603">
        <v>94273</v>
      </c>
      <c r="B1984" s="603" t="s">
        <v>2756</v>
      </c>
      <c r="C1984" s="603" t="s">
        <v>67</v>
      </c>
      <c r="D1984" s="603" t="s">
        <v>942</v>
      </c>
      <c r="E1984" s="605">
        <v>56.59</v>
      </c>
      <c r="F1984" s="601" t="s">
        <v>794</v>
      </c>
    </row>
    <row r="1985" spans="1:6">
      <c r="A1985" s="603">
        <v>94274</v>
      </c>
      <c r="B1985" s="603" t="s">
        <v>2757</v>
      </c>
      <c r="C1985" s="603" t="s">
        <v>67</v>
      </c>
      <c r="D1985" s="603" t="s">
        <v>942</v>
      </c>
      <c r="E1985" s="605">
        <v>58.92</v>
      </c>
      <c r="F1985" s="601" t="s">
        <v>794</v>
      </c>
    </row>
    <row r="1986" spans="1:6">
      <c r="A1986" s="603">
        <v>94275</v>
      </c>
      <c r="B1986" s="603" t="s">
        <v>2758</v>
      </c>
      <c r="C1986" s="603" t="s">
        <v>67</v>
      </c>
      <c r="D1986" s="603" t="s">
        <v>942</v>
      </c>
      <c r="E1986" s="605">
        <v>51.3</v>
      </c>
      <c r="F1986" s="601" t="s">
        <v>794</v>
      </c>
    </row>
    <row r="1987" spans="1:6">
      <c r="A1987" s="603">
        <v>94276</v>
      </c>
      <c r="B1987" s="603" t="s">
        <v>2759</v>
      </c>
      <c r="C1987" s="603" t="s">
        <v>67</v>
      </c>
      <c r="D1987" s="603" t="s">
        <v>942</v>
      </c>
      <c r="E1987" s="605">
        <v>53.63</v>
      </c>
      <c r="F1987" s="601" t="s">
        <v>794</v>
      </c>
    </row>
    <row r="1988" spans="1:6">
      <c r="A1988" s="603">
        <v>94277</v>
      </c>
      <c r="B1988" s="603" t="s">
        <v>2760</v>
      </c>
      <c r="C1988" s="603" t="s">
        <v>67</v>
      </c>
      <c r="D1988" s="603" t="s">
        <v>942</v>
      </c>
      <c r="E1988" s="605">
        <v>44.82</v>
      </c>
      <c r="F1988" s="601" t="s">
        <v>794</v>
      </c>
    </row>
    <row r="1989" spans="1:6">
      <c r="A1989" s="603">
        <v>94278</v>
      </c>
      <c r="B1989" s="603" t="s">
        <v>2761</v>
      </c>
      <c r="C1989" s="603" t="s">
        <v>67</v>
      </c>
      <c r="D1989" s="603" t="s">
        <v>942</v>
      </c>
      <c r="E1989" s="605">
        <v>47.15</v>
      </c>
      <c r="F1989" s="601" t="s">
        <v>794</v>
      </c>
    </row>
    <row r="1990" spans="1:6">
      <c r="A1990" s="603">
        <v>94279</v>
      </c>
      <c r="B1990" s="603" t="s">
        <v>2762</v>
      </c>
      <c r="C1990" s="603" t="s">
        <v>67</v>
      </c>
      <c r="D1990" s="603" t="s">
        <v>942</v>
      </c>
      <c r="E1990" s="605">
        <v>55.43</v>
      </c>
      <c r="F1990" s="601" t="s">
        <v>794</v>
      </c>
    </row>
    <row r="1991" spans="1:6">
      <c r="A1991" s="603">
        <v>94280</v>
      </c>
      <c r="B1991" s="603" t="s">
        <v>2763</v>
      </c>
      <c r="C1991" s="603" t="s">
        <v>67</v>
      </c>
      <c r="D1991" s="603" t="s">
        <v>942</v>
      </c>
      <c r="E1991" s="605">
        <v>57.75</v>
      </c>
      <c r="F1991" s="601" t="s">
        <v>794</v>
      </c>
    </row>
    <row r="1992" spans="1:6">
      <c r="A1992" s="603">
        <v>94281</v>
      </c>
      <c r="B1992" s="603" t="s">
        <v>2764</v>
      </c>
      <c r="C1992" s="603" t="s">
        <v>67</v>
      </c>
      <c r="D1992" s="603" t="s">
        <v>942</v>
      </c>
      <c r="E1992" s="605">
        <v>53.51</v>
      </c>
      <c r="F1992" s="601" t="s">
        <v>794</v>
      </c>
    </row>
    <row r="1993" spans="1:6">
      <c r="A1993" s="603">
        <v>94282</v>
      </c>
      <c r="B1993" s="603" t="s">
        <v>2765</v>
      </c>
      <c r="C1993" s="603" t="s">
        <v>67</v>
      </c>
      <c r="D1993" s="603" t="s">
        <v>942</v>
      </c>
      <c r="E1993" s="605">
        <v>59.65</v>
      </c>
      <c r="F1993" s="601" t="s">
        <v>794</v>
      </c>
    </row>
    <row r="1994" spans="1:6">
      <c r="A1994" s="603">
        <v>94283</v>
      </c>
      <c r="B1994" s="603" t="s">
        <v>2766</v>
      </c>
      <c r="C1994" s="603" t="s">
        <v>67</v>
      </c>
      <c r="D1994" s="603" t="s">
        <v>942</v>
      </c>
      <c r="E1994" s="605">
        <v>74.69</v>
      </c>
      <c r="F1994" s="601" t="s">
        <v>794</v>
      </c>
    </row>
    <row r="1995" spans="1:6">
      <c r="A1995" s="603">
        <v>94284</v>
      </c>
      <c r="B1995" s="603" t="s">
        <v>2767</v>
      </c>
      <c r="C1995" s="603" t="s">
        <v>67</v>
      </c>
      <c r="D1995" s="603" t="s">
        <v>942</v>
      </c>
      <c r="E1995" s="605">
        <v>80.84</v>
      </c>
      <c r="F1995" s="601" t="s">
        <v>794</v>
      </c>
    </row>
    <row r="1996" spans="1:6">
      <c r="A1996" s="603">
        <v>94285</v>
      </c>
      <c r="B1996" s="603" t="s">
        <v>2768</v>
      </c>
      <c r="C1996" s="603" t="s">
        <v>67</v>
      </c>
      <c r="D1996" s="603" t="s">
        <v>942</v>
      </c>
      <c r="E1996" s="605">
        <v>97.76</v>
      </c>
      <c r="F1996" s="601" t="s">
        <v>794</v>
      </c>
    </row>
    <row r="1997" spans="1:6">
      <c r="A1997" s="603">
        <v>94286</v>
      </c>
      <c r="B1997" s="603" t="s">
        <v>2769</v>
      </c>
      <c r="C1997" s="603" t="s">
        <v>67</v>
      </c>
      <c r="D1997" s="603" t="s">
        <v>942</v>
      </c>
      <c r="E1997" s="605">
        <v>103.91</v>
      </c>
      <c r="F1997" s="601" t="s">
        <v>794</v>
      </c>
    </row>
    <row r="1998" spans="1:6">
      <c r="A1998" s="603">
        <v>94287</v>
      </c>
      <c r="B1998" s="603" t="s">
        <v>2770</v>
      </c>
      <c r="C1998" s="603" t="s">
        <v>67</v>
      </c>
      <c r="D1998" s="603" t="s">
        <v>942</v>
      </c>
      <c r="E1998" s="605">
        <v>39.119999999999997</v>
      </c>
      <c r="F1998" s="601" t="s">
        <v>794</v>
      </c>
    </row>
    <row r="1999" spans="1:6">
      <c r="A1999" s="603">
        <v>94288</v>
      </c>
      <c r="B1999" s="603" t="s">
        <v>2771</v>
      </c>
      <c r="C1999" s="603" t="s">
        <v>67</v>
      </c>
      <c r="D1999" s="603" t="s">
        <v>942</v>
      </c>
      <c r="E1999" s="605">
        <v>44.59</v>
      </c>
      <c r="F1999" s="601" t="s">
        <v>794</v>
      </c>
    </row>
    <row r="2000" spans="1:6">
      <c r="A2000" s="603">
        <v>94289</v>
      </c>
      <c r="B2000" s="603" t="s">
        <v>2772</v>
      </c>
      <c r="C2000" s="603" t="s">
        <v>67</v>
      </c>
      <c r="D2000" s="603" t="s">
        <v>942</v>
      </c>
      <c r="E2000" s="605">
        <v>52.85</v>
      </c>
      <c r="F2000" s="601" t="s">
        <v>794</v>
      </c>
    </row>
    <row r="2001" spans="1:6">
      <c r="A2001" s="603">
        <v>94290</v>
      </c>
      <c r="B2001" s="603" t="s">
        <v>2773</v>
      </c>
      <c r="C2001" s="603" t="s">
        <v>67</v>
      </c>
      <c r="D2001" s="603" t="s">
        <v>942</v>
      </c>
      <c r="E2001" s="605">
        <v>58.32</v>
      </c>
      <c r="F2001" s="601" t="s">
        <v>794</v>
      </c>
    </row>
    <row r="2002" spans="1:6">
      <c r="A2002" s="603">
        <v>94291</v>
      </c>
      <c r="B2002" s="603" t="s">
        <v>2774</v>
      </c>
      <c r="C2002" s="603" t="s">
        <v>67</v>
      </c>
      <c r="D2002" s="603" t="s">
        <v>942</v>
      </c>
      <c r="E2002" s="605">
        <v>67.02</v>
      </c>
      <c r="F2002" s="601" t="s">
        <v>794</v>
      </c>
    </row>
    <row r="2003" spans="1:6">
      <c r="A2003" s="603">
        <v>94292</v>
      </c>
      <c r="B2003" s="603" t="s">
        <v>2775</v>
      </c>
      <c r="C2003" s="603" t="s">
        <v>67</v>
      </c>
      <c r="D2003" s="603" t="s">
        <v>942</v>
      </c>
      <c r="E2003" s="605">
        <v>72.489999999999995</v>
      </c>
      <c r="F2003" s="601" t="s">
        <v>794</v>
      </c>
    </row>
    <row r="2004" spans="1:6">
      <c r="A2004" s="603">
        <v>94293</v>
      </c>
      <c r="B2004" s="603" t="s">
        <v>2776</v>
      </c>
      <c r="C2004" s="603" t="s">
        <v>67</v>
      </c>
      <c r="D2004" s="603" t="s">
        <v>942</v>
      </c>
      <c r="E2004" s="605">
        <v>219.61</v>
      </c>
      <c r="F2004" s="601" t="s">
        <v>794</v>
      </c>
    </row>
    <row r="2005" spans="1:6">
      <c r="A2005" s="603">
        <v>94294</v>
      </c>
      <c r="B2005" s="603" t="s">
        <v>2777</v>
      </c>
      <c r="C2005" s="603" t="s">
        <v>67</v>
      </c>
      <c r="D2005" s="603" t="s">
        <v>942</v>
      </c>
      <c r="E2005" s="605">
        <v>9.19</v>
      </c>
      <c r="F2005" s="601" t="s">
        <v>794</v>
      </c>
    </row>
    <row r="2006" spans="1:6">
      <c r="A2006" s="603">
        <v>104491</v>
      </c>
      <c r="B2006" s="603" t="s">
        <v>2778</v>
      </c>
      <c r="C2006" s="603" t="s">
        <v>67</v>
      </c>
      <c r="D2006" s="603" t="s">
        <v>793</v>
      </c>
      <c r="E2006" s="604">
        <v>4171.2700000000004</v>
      </c>
      <c r="F2006" s="601" t="s">
        <v>794</v>
      </c>
    </row>
    <row r="2007" spans="1:6">
      <c r="A2007" s="603">
        <v>104492</v>
      </c>
      <c r="B2007" s="603" t="s">
        <v>2779</v>
      </c>
      <c r="C2007" s="603" t="s">
        <v>67</v>
      </c>
      <c r="D2007" s="603" t="s">
        <v>793</v>
      </c>
      <c r="E2007" s="604">
        <v>5216.83</v>
      </c>
      <c r="F2007" s="601" t="s">
        <v>794</v>
      </c>
    </row>
    <row r="2008" spans="1:6">
      <c r="A2008" s="603">
        <v>104494</v>
      </c>
      <c r="B2008" s="603" t="s">
        <v>2780</v>
      </c>
      <c r="C2008" s="603" t="s">
        <v>67</v>
      </c>
      <c r="D2008" s="603" t="s">
        <v>793</v>
      </c>
      <c r="E2008" s="604">
        <v>7051.12</v>
      </c>
      <c r="F2008" s="601" t="s">
        <v>794</v>
      </c>
    </row>
    <row r="2009" spans="1:6">
      <c r="A2009" s="603">
        <v>104497</v>
      </c>
      <c r="B2009" s="603" t="s">
        <v>2781</v>
      </c>
      <c r="C2009" s="603" t="s">
        <v>67</v>
      </c>
      <c r="D2009" s="603" t="s">
        <v>793</v>
      </c>
      <c r="E2009" s="604">
        <v>8448.83</v>
      </c>
      <c r="F2009" s="601" t="s">
        <v>794</v>
      </c>
    </row>
    <row r="2010" spans="1:6">
      <c r="A2010" s="603">
        <v>104515</v>
      </c>
      <c r="B2010" s="603" t="s">
        <v>2782</v>
      </c>
      <c r="C2010" s="603" t="s">
        <v>68</v>
      </c>
      <c r="D2010" s="603" t="s">
        <v>793</v>
      </c>
      <c r="E2010" s="605">
        <v>25.65</v>
      </c>
      <c r="F2010" s="601" t="s">
        <v>794</v>
      </c>
    </row>
    <row r="2011" spans="1:6">
      <c r="A2011" s="603">
        <v>102727</v>
      </c>
      <c r="B2011" s="603" t="s">
        <v>2783</v>
      </c>
      <c r="C2011" s="603" t="s">
        <v>68</v>
      </c>
      <c r="D2011" s="603" t="s">
        <v>942</v>
      </c>
      <c r="E2011" s="605">
        <v>110.26</v>
      </c>
      <c r="F2011" s="601" t="s">
        <v>794</v>
      </c>
    </row>
    <row r="2012" spans="1:6">
      <c r="A2012" s="603">
        <v>102728</v>
      </c>
      <c r="B2012" s="603" t="s">
        <v>2784</v>
      </c>
      <c r="C2012" s="603" t="s">
        <v>76</v>
      </c>
      <c r="D2012" s="603" t="s">
        <v>793</v>
      </c>
      <c r="E2012" s="605">
        <v>14.95</v>
      </c>
      <c r="F2012" s="601" t="s">
        <v>794</v>
      </c>
    </row>
    <row r="2013" spans="1:6">
      <c r="A2013" s="603">
        <v>102729</v>
      </c>
      <c r="B2013" s="603" t="s">
        <v>2785</v>
      </c>
      <c r="C2013" s="603" t="s">
        <v>76</v>
      </c>
      <c r="D2013" s="603" t="s">
        <v>793</v>
      </c>
      <c r="E2013" s="605">
        <v>14.16</v>
      </c>
      <c r="F2013" s="601" t="s">
        <v>794</v>
      </c>
    </row>
    <row r="2014" spans="1:6">
      <c r="A2014" s="603">
        <v>102730</v>
      </c>
      <c r="B2014" s="603" t="s">
        <v>2786</v>
      </c>
      <c r="C2014" s="603" t="s">
        <v>76</v>
      </c>
      <c r="D2014" s="603" t="s">
        <v>793</v>
      </c>
      <c r="E2014" s="605">
        <v>12.73</v>
      </c>
      <c r="F2014" s="601" t="s">
        <v>794</v>
      </c>
    </row>
    <row r="2015" spans="1:6">
      <c r="A2015" s="603">
        <v>102731</v>
      </c>
      <c r="B2015" s="603" t="s">
        <v>2787</v>
      </c>
      <c r="C2015" s="603" t="s">
        <v>76</v>
      </c>
      <c r="D2015" s="603" t="s">
        <v>793</v>
      </c>
      <c r="E2015" s="605">
        <v>10.75</v>
      </c>
      <c r="F2015" s="601" t="s">
        <v>794</v>
      </c>
    </row>
    <row r="2016" spans="1:6">
      <c r="A2016" s="603">
        <v>102732</v>
      </c>
      <c r="B2016" s="603" t="s">
        <v>2788</v>
      </c>
      <c r="C2016" s="603" t="s">
        <v>76</v>
      </c>
      <c r="D2016" s="603" t="s">
        <v>793</v>
      </c>
      <c r="E2016" s="605">
        <v>10.24</v>
      </c>
      <c r="F2016" s="601" t="s">
        <v>794</v>
      </c>
    </row>
    <row r="2017" spans="1:6">
      <c r="A2017" s="603">
        <v>102733</v>
      </c>
      <c r="B2017" s="603" t="s">
        <v>2789</v>
      </c>
      <c r="C2017" s="603" t="s">
        <v>76</v>
      </c>
      <c r="D2017" s="603" t="s">
        <v>793</v>
      </c>
      <c r="E2017" s="605">
        <v>11.51</v>
      </c>
      <c r="F2017" s="601" t="s">
        <v>794</v>
      </c>
    </row>
    <row r="2018" spans="1:6">
      <c r="A2018" s="603">
        <v>102734</v>
      </c>
      <c r="B2018" s="603" t="s">
        <v>2790</v>
      </c>
      <c r="C2018" s="603" t="s">
        <v>76</v>
      </c>
      <c r="D2018" s="603" t="s">
        <v>793</v>
      </c>
      <c r="E2018" s="605">
        <v>14.21</v>
      </c>
      <c r="F2018" s="601" t="s">
        <v>794</v>
      </c>
    </row>
    <row r="2019" spans="1:6">
      <c r="A2019" s="603">
        <v>102735</v>
      </c>
      <c r="B2019" s="603" t="s">
        <v>2791</v>
      </c>
      <c r="C2019" s="603" t="s">
        <v>76</v>
      </c>
      <c r="D2019" s="603" t="s">
        <v>793</v>
      </c>
      <c r="E2019" s="605">
        <v>13.5</v>
      </c>
      <c r="F2019" s="601" t="s">
        <v>794</v>
      </c>
    </row>
    <row r="2020" spans="1:6">
      <c r="A2020" s="603">
        <v>102736</v>
      </c>
      <c r="B2020" s="603" t="s">
        <v>2792</v>
      </c>
      <c r="C2020" s="603" t="s">
        <v>63</v>
      </c>
      <c r="D2020" s="603" t="s">
        <v>793</v>
      </c>
      <c r="E2020" s="605">
        <v>857.43</v>
      </c>
      <c r="F2020" s="601" t="s">
        <v>794</v>
      </c>
    </row>
    <row r="2021" spans="1:6">
      <c r="A2021" s="603">
        <v>102737</v>
      </c>
      <c r="B2021" s="603" t="s">
        <v>2793</v>
      </c>
      <c r="C2021" s="603" t="s">
        <v>123</v>
      </c>
      <c r="D2021" s="603" t="s">
        <v>793</v>
      </c>
      <c r="E2021" s="604">
        <v>1238.48</v>
      </c>
      <c r="F2021" s="601" t="s">
        <v>794</v>
      </c>
    </row>
    <row r="2022" spans="1:6">
      <c r="A2022" s="603">
        <v>102738</v>
      </c>
      <c r="B2022" s="603" t="s">
        <v>2794</v>
      </c>
      <c r="C2022" s="603" t="s">
        <v>123</v>
      </c>
      <c r="D2022" s="603" t="s">
        <v>793</v>
      </c>
      <c r="E2022" s="604">
        <v>2537.98</v>
      </c>
      <c r="F2022" s="601" t="s">
        <v>794</v>
      </c>
    </row>
    <row r="2023" spans="1:6">
      <c r="A2023" s="603">
        <v>102739</v>
      </c>
      <c r="B2023" s="603" t="s">
        <v>2795</v>
      </c>
      <c r="C2023" s="603" t="s">
        <v>123</v>
      </c>
      <c r="D2023" s="603" t="s">
        <v>793</v>
      </c>
      <c r="E2023" s="604">
        <v>4249.82</v>
      </c>
      <c r="F2023" s="601" t="s">
        <v>794</v>
      </c>
    </row>
    <row r="2024" spans="1:6">
      <c r="A2024" s="603">
        <v>102740</v>
      </c>
      <c r="B2024" s="603" t="s">
        <v>2796</v>
      </c>
      <c r="C2024" s="603" t="s">
        <v>123</v>
      </c>
      <c r="D2024" s="603" t="s">
        <v>793</v>
      </c>
      <c r="E2024" s="604">
        <v>6370.61</v>
      </c>
      <c r="F2024" s="601" t="s">
        <v>794</v>
      </c>
    </row>
    <row r="2025" spans="1:6">
      <c r="A2025" s="603">
        <v>102741</v>
      </c>
      <c r="B2025" s="603" t="s">
        <v>2797</v>
      </c>
      <c r="C2025" s="603" t="s">
        <v>123</v>
      </c>
      <c r="D2025" s="603" t="s">
        <v>793</v>
      </c>
      <c r="E2025" s="604">
        <v>8943.19</v>
      </c>
      <c r="F2025" s="601" t="s">
        <v>794</v>
      </c>
    </row>
    <row r="2026" spans="1:6">
      <c r="A2026" s="603">
        <v>102742</v>
      </c>
      <c r="B2026" s="603" t="s">
        <v>2798</v>
      </c>
      <c r="C2026" s="603" t="s">
        <v>123</v>
      </c>
      <c r="D2026" s="603" t="s">
        <v>793</v>
      </c>
      <c r="E2026" s="604">
        <v>15489.68</v>
      </c>
      <c r="F2026" s="601" t="s">
        <v>794</v>
      </c>
    </row>
    <row r="2027" spans="1:6">
      <c r="A2027" s="603">
        <v>102743</v>
      </c>
      <c r="B2027" s="603" t="s">
        <v>2799</v>
      </c>
      <c r="C2027" s="603" t="s">
        <v>123</v>
      </c>
      <c r="D2027" s="603" t="s">
        <v>793</v>
      </c>
      <c r="E2027" s="604">
        <v>5161.2700000000004</v>
      </c>
      <c r="F2027" s="601" t="s">
        <v>794</v>
      </c>
    </row>
    <row r="2028" spans="1:6">
      <c r="A2028" s="603">
        <v>102744</v>
      </c>
      <c r="B2028" s="603" t="s">
        <v>2800</v>
      </c>
      <c r="C2028" s="603" t="s">
        <v>123</v>
      </c>
      <c r="D2028" s="603" t="s">
        <v>793</v>
      </c>
      <c r="E2028" s="604">
        <v>7732.12</v>
      </c>
      <c r="F2028" s="601" t="s">
        <v>794</v>
      </c>
    </row>
    <row r="2029" spans="1:6">
      <c r="A2029" s="603">
        <v>102745</v>
      </c>
      <c r="B2029" s="603" t="s">
        <v>2801</v>
      </c>
      <c r="C2029" s="603" t="s">
        <v>123</v>
      </c>
      <c r="D2029" s="603" t="s">
        <v>793</v>
      </c>
      <c r="E2029" s="604">
        <v>10868.99</v>
      </c>
      <c r="F2029" s="601" t="s">
        <v>794</v>
      </c>
    </row>
    <row r="2030" spans="1:6">
      <c r="A2030" s="603">
        <v>102746</v>
      </c>
      <c r="B2030" s="603" t="s">
        <v>2802</v>
      </c>
      <c r="C2030" s="603" t="s">
        <v>123</v>
      </c>
      <c r="D2030" s="603" t="s">
        <v>793</v>
      </c>
      <c r="E2030" s="604">
        <v>18848.259999999998</v>
      </c>
      <c r="F2030" s="601" t="s">
        <v>794</v>
      </c>
    </row>
    <row r="2031" spans="1:6">
      <c r="A2031" s="603">
        <v>102747</v>
      </c>
      <c r="B2031" s="603" t="s">
        <v>2803</v>
      </c>
      <c r="C2031" s="603" t="s">
        <v>123</v>
      </c>
      <c r="D2031" s="603" t="s">
        <v>793</v>
      </c>
      <c r="E2031" s="604">
        <v>9610.59</v>
      </c>
      <c r="F2031" s="601" t="s">
        <v>794</v>
      </c>
    </row>
    <row r="2032" spans="1:6">
      <c r="A2032" s="603">
        <v>102748</v>
      </c>
      <c r="B2032" s="603" t="s">
        <v>2804</v>
      </c>
      <c r="C2032" s="603" t="s">
        <v>123</v>
      </c>
      <c r="D2032" s="603" t="s">
        <v>793</v>
      </c>
      <c r="E2032" s="604">
        <v>13450.61</v>
      </c>
      <c r="F2032" s="601" t="s">
        <v>794</v>
      </c>
    </row>
    <row r="2033" spans="1:6">
      <c r="A2033" s="603">
        <v>102749</v>
      </c>
      <c r="B2033" s="603" t="s">
        <v>2805</v>
      </c>
      <c r="C2033" s="603" t="s">
        <v>123</v>
      </c>
      <c r="D2033" s="603" t="s">
        <v>793</v>
      </c>
      <c r="E2033" s="604">
        <v>23101.72</v>
      </c>
      <c r="F2033" s="601" t="s">
        <v>794</v>
      </c>
    </row>
    <row r="2034" spans="1:6">
      <c r="A2034" s="603">
        <v>102750</v>
      </c>
      <c r="B2034" s="603" t="s">
        <v>2806</v>
      </c>
      <c r="C2034" s="603" t="s">
        <v>123</v>
      </c>
      <c r="D2034" s="603" t="s">
        <v>793</v>
      </c>
      <c r="E2034" s="604">
        <v>3095.37</v>
      </c>
      <c r="F2034" s="601" t="s">
        <v>794</v>
      </c>
    </row>
    <row r="2035" spans="1:6">
      <c r="A2035" s="603">
        <v>102751</v>
      </c>
      <c r="B2035" s="603" t="s">
        <v>2807</v>
      </c>
      <c r="C2035" s="603" t="s">
        <v>123</v>
      </c>
      <c r="D2035" s="603" t="s">
        <v>793</v>
      </c>
      <c r="E2035" s="604">
        <v>5379.68</v>
      </c>
      <c r="F2035" s="601" t="s">
        <v>794</v>
      </c>
    </row>
    <row r="2036" spans="1:6">
      <c r="A2036" s="603">
        <v>102752</v>
      </c>
      <c r="B2036" s="603" t="s">
        <v>2808</v>
      </c>
      <c r="C2036" s="603" t="s">
        <v>123</v>
      </c>
      <c r="D2036" s="603" t="s">
        <v>793</v>
      </c>
      <c r="E2036" s="604">
        <v>8573.16</v>
      </c>
      <c r="F2036" s="601" t="s">
        <v>794</v>
      </c>
    </row>
    <row r="2037" spans="1:6">
      <c r="A2037" s="603">
        <v>102753</v>
      </c>
      <c r="B2037" s="603" t="s">
        <v>2809</v>
      </c>
      <c r="C2037" s="603" t="s">
        <v>123</v>
      </c>
      <c r="D2037" s="603" t="s">
        <v>793</v>
      </c>
      <c r="E2037" s="604">
        <v>12694.33</v>
      </c>
      <c r="F2037" s="601" t="s">
        <v>794</v>
      </c>
    </row>
    <row r="2038" spans="1:6">
      <c r="A2038" s="603">
        <v>102754</v>
      </c>
      <c r="B2038" s="603" t="s">
        <v>2810</v>
      </c>
      <c r="C2038" s="603" t="s">
        <v>123</v>
      </c>
      <c r="D2038" s="603" t="s">
        <v>793</v>
      </c>
      <c r="E2038" s="604">
        <v>24144.66</v>
      </c>
      <c r="F2038" s="601" t="s">
        <v>794</v>
      </c>
    </row>
    <row r="2039" spans="1:6">
      <c r="A2039" s="603">
        <v>102755</v>
      </c>
      <c r="B2039" s="603" t="s">
        <v>2811</v>
      </c>
      <c r="C2039" s="603" t="s">
        <v>123</v>
      </c>
      <c r="D2039" s="603" t="s">
        <v>793</v>
      </c>
      <c r="E2039" s="604">
        <v>11997.89</v>
      </c>
      <c r="F2039" s="601" t="s">
        <v>794</v>
      </c>
    </row>
    <row r="2040" spans="1:6">
      <c r="A2040" s="603">
        <v>102756</v>
      </c>
      <c r="B2040" s="603" t="s">
        <v>2812</v>
      </c>
      <c r="C2040" s="603" t="s">
        <v>123</v>
      </c>
      <c r="D2040" s="603" t="s">
        <v>793</v>
      </c>
      <c r="E2040" s="604">
        <v>17821.73</v>
      </c>
      <c r="F2040" s="601" t="s">
        <v>794</v>
      </c>
    </row>
    <row r="2041" spans="1:6">
      <c r="A2041" s="603">
        <v>102757</v>
      </c>
      <c r="B2041" s="603" t="s">
        <v>2813</v>
      </c>
      <c r="C2041" s="603" t="s">
        <v>123</v>
      </c>
      <c r="D2041" s="603" t="s">
        <v>793</v>
      </c>
      <c r="E2041" s="604">
        <v>33170.04</v>
      </c>
      <c r="F2041" s="601" t="s">
        <v>794</v>
      </c>
    </row>
    <row r="2042" spans="1:6">
      <c r="A2042" s="603">
        <v>102758</v>
      </c>
      <c r="B2042" s="603" t="s">
        <v>2814</v>
      </c>
      <c r="C2042" s="603" t="s">
        <v>123</v>
      </c>
      <c r="D2042" s="603" t="s">
        <v>793</v>
      </c>
      <c r="E2042" s="604">
        <v>15436.54</v>
      </c>
      <c r="F2042" s="601" t="s">
        <v>794</v>
      </c>
    </row>
    <row r="2043" spans="1:6">
      <c r="A2043" s="603">
        <v>102759</v>
      </c>
      <c r="B2043" s="603" t="s">
        <v>2815</v>
      </c>
      <c r="C2043" s="603" t="s">
        <v>123</v>
      </c>
      <c r="D2043" s="603" t="s">
        <v>793</v>
      </c>
      <c r="E2043" s="604">
        <v>22970.33</v>
      </c>
      <c r="F2043" s="601" t="s">
        <v>794</v>
      </c>
    </row>
    <row r="2044" spans="1:6">
      <c r="A2044" s="603">
        <v>102760</v>
      </c>
      <c r="B2044" s="603" t="s">
        <v>2816</v>
      </c>
      <c r="C2044" s="603" t="s">
        <v>123</v>
      </c>
      <c r="D2044" s="603" t="s">
        <v>793</v>
      </c>
      <c r="E2044" s="604">
        <v>42358.21</v>
      </c>
      <c r="F2044" s="601" t="s">
        <v>794</v>
      </c>
    </row>
    <row r="2045" spans="1:6">
      <c r="A2045" s="603">
        <v>102761</v>
      </c>
      <c r="B2045" s="603" t="s">
        <v>2817</v>
      </c>
      <c r="C2045" s="603" t="s">
        <v>123</v>
      </c>
      <c r="D2045" s="603" t="s">
        <v>793</v>
      </c>
      <c r="E2045" s="604">
        <v>14722.91</v>
      </c>
      <c r="F2045" s="601" t="s">
        <v>794</v>
      </c>
    </row>
    <row r="2046" spans="1:6">
      <c r="A2046" s="603">
        <v>102762</v>
      </c>
      <c r="B2046" s="603" t="s">
        <v>2818</v>
      </c>
      <c r="C2046" s="603" t="s">
        <v>123</v>
      </c>
      <c r="D2046" s="603" t="s">
        <v>793</v>
      </c>
      <c r="E2046" s="604">
        <v>22864.58</v>
      </c>
      <c r="F2046" s="601" t="s">
        <v>794</v>
      </c>
    </row>
    <row r="2047" spans="1:6">
      <c r="A2047" s="603">
        <v>102763</v>
      </c>
      <c r="B2047" s="603" t="s">
        <v>2819</v>
      </c>
      <c r="C2047" s="603" t="s">
        <v>123</v>
      </c>
      <c r="D2047" s="603" t="s">
        <v>793</v>
      </c>
      <c r="E2047" s="604">
        <v>31764.400000000001</v>
      </c>
      <c r="F2047" s="601" t="s">
        <v>794</v>
      </c>
    </row>
    <row r="2048" spans="1:6">
      <c r="A2048" s="603">
        <v>102764</v>
      </c>
      <c r="B2048" s="603" t="s">
        <v>2820</v>
      </c>
      <c r="C2048" s="603" t="s">
        <v>123</v>
      </c>
      <c r="D2048" s="603" t="s">
        <v>793</v>
      </c>
      <c r="E2048" s="604">
        <v>44995.8</v>
      </c>
      <c r="F2048" s="601" t="s">
        <v>794</v>
      </c>
    </row>
    <row r="2049" spans="1:6">
      <c r="A2049" s="603">
        <v>102765</v>
      </c>
      <c r="B2049" s="603" t="s">
        <v>2821</v>
      </c>
      <c r="C2049" s="603" t="s">
        <v>123</v>
      </c>
      <c r="D2049" s="603" t="s">
        <v>793</v>
      </c>
      <c r="E2049" s="604">
        <v>18419.599999999999</v>
      </c>
      <c r="F2049" s="601" t="s">
        <v>794</v>
      </c>
    </row>
    <row r="2050" spans="1:6">
      <c r="A2050" s="603">
        <v>102766</v>
      </c>
      <c r="B2050" s="603" t="s">
        <v>2822</v>
      </c>
      <c r="C2050" s="603" t="s">
        <v>123</v>
      </c>
      <c r="D2050" s="603" t="s">
        <v>793</v>
      </c>
      <c r="E2050" s="604">
        <v>27862.46</v>
      </c>
      <c r="F2050" s="601" t="s">
        <v>794</v>
      </c>
    </row>
    <row r="2051" spans="1:6">
      <c r="A2051" s="603">
        <v>102767</v>
      </c>
      <c r="B2051" s="603" t="s">
        <v>2823</v>
      </c>
      <c r="C2051" s="603" t="s">
        <v>123</v>
      </c>
      <c r="D2051" s="603" t="s">
        <v>793</v>
      </c>
      <c r="E2051" s="604">
        <v>38894.239999999998</v>
      </c>
      <c r="F2051" s="601" t="s">
        <v>794</v>
      </c>
    </row>
    <row r="2052" spans="1:6">
      <c r="A2052" s="603">
        <v>102768</v>
      </c>
      <c r="B2052" s="603" t="s">
        <v>2824</v>
      </c>
      <c r="C2052" s="603" t="s">
        <v>123</v>
      </c>
      <c r="D2052" s="603" t="s">
        <v>793</v>
      </c>
      <c r="E2052" s="604">
        <v>54589.82</v>
      </c>
      <c r="F2052" s="601" t="s">
        <v>794</v>
      </c>
    </row>
    <row r="2053" spans="1:6">
      <c r="A2053" s="603">
        <v>102769</v>
      </c>
      <c r="B2053" s="603" t="s">
        <v>2825</v>
      </c>
      <c r="C2053" s="603" t="s">
        <v>123</v>
      </c>
      <c r="D2053" s="603" t="s">
        <v>793</v>
      </c>
      <c r="E2053" s="604">
        <v>21401.33</v>
      </c>
      <c r="F2053" s="601" t="s">
        <v>794</v>
      </c>
    </row>
    <row r="2054" spans="1:6">
      <c r="A2054" s="603">
        <v>102770</v>
      </c>
      <c r="B2054" s="603" t="s">
        <v>2826</v>
      </c>
      <c r="C2054" s="603" t="s">
        <v>123</v>
      </c>
      <c r="D2054" s="603" t="s">
        <v>793</v>
      </c>
      <c r="E2054" s="604">
        <v>32916.949999999997</v>
      </c>
      <c r="F2054" s="601" t="s">
        <v>794</v>
      </c>
    </row>
    <row r="2055" spans="1:6">
      <c r="A2055" s="603">
        <v>102771</v>
      </c>
      <c r="B2055" s="603" t="s">
        <v>2827</v>
      </c>
      <c r="C2055" s="603" t="s">
        <v>123</v>
      </c>
      <c r="D2055" s="603" t="s">
        <v>793</v>
      </c>
      <c r="E2055" s="604">
        <v>45933.29</v>
      </c>
      <c r="F2055" s="601" t="s">
        <v>794</v>
      </c>
    </row>
    <row r="2056" spans="1:6">
      <c r="A2056" s="603">
        <v>102772</v>
      </c>
      <c r="B2056" s="603" t="s">
        <v>2828</v>
      </c>
      <c r="C2056" s="603" t="s">
        <v>123</v>
      </c>
      <c r="D2056" s="603" t="s">
        <v>793</v>
      </c>
      <c r="E2056" s="604">
        <v>64810.33</v>
      </c>
      <c r="F2056" s="601" t="s">
        <v>794</v>
      </c>
    </row>
    <row r="2057" spans="1:6">
      <c r="A2057" s="603">
        <v>102773</v>
      </c>
      <c r="B2057" s="603" t="s">
        <v>2829</v>
      </c>
      <c r="C2057" s="603" t="s">
        <v>123</v>
      </c>
      <c r="D2057" s="603" t="s">
        <v>793</v>
      </c>
      <c r="E2057" s="604">
        <v>8455.14</v>
      </c>
      <c r="F2057" s="601" t="s">
        <v>794</v>
      </c>
    </row>
    <row r="2058" spans="1:6">
      <c r="A2058" s="603">
        <v>102774</v>
      </c>
      <c r="B2058" s="603" t="s">
        <v>2830</v>
      </c>
      <c r="C2058" s="603" t="s">
        <v>123</v>
      </c>
      <c r="D2058" s="603" t="s">
        <v>793</v>
      </c>
      <c r="E2058" s="604">
        <v>8455.14</v>
      </c>
      <c r="F2058" s="601" t="s">
        <v>794</v>
      </c>
    </row>
    <row r="2059" spans="1:6">
      <c r="A2059" s="603">
        <v>102775</v>
      </c>
      <c r="B2059" s="603" t="s">
        <v>2831</v>
      </c>
      <c r="C2059" s="603" t="s">
        <v>123</v>
      </c>
      <c r="D2059" s="603" t="s">
        <v>793</v>
      </c>
      <c r="E2059" s="604">
        <v>12681.12</v>
      </c>
      <c r="F2059" s="601" t="s">
        <v>794</v>
      </c>
    </row>
    <row r="2060" spans="1:6">
      <c r="A2060" s="603">
        <v>102776</v>
      </c>
      <c r="B2060" s="603" t="s">
        <v>2832</v>
      </c>
      <c r="C2060" s="603" t="s">
        <v>123</v>
      </c>
      <c r="D2060" s="603" t="s">
        <v>793</v>
      </c>
      <c r="E2060" s="604">
        <v>12681.12</v>
      </c>
      <c r="F2060" s="601" t="s">
        <v>794</v>
      </c>
    </row>
    <row r="2061" spans="1:6">
      <c r="A2061" s="603">
        <v>102777</v>
      </c>
      <c r="B2061" s="603" t="s">
        <v>2833</v>
      </c>
      <c r="C2061" s="603" t="s">
        <v>123</v>
      </c>
      <c r="D2061" s="603" t="s">
        <v>793</v>
      </c>
      <c r="E2061" s="604">
        <v>19232.02</v>
      </c>
      <c r="F2061" s="601" t="s">
        <v>794</v>
      </c>
    </row>
    <row r="2062" spans="1:6">
      <c r="A2062" s="603">
        <v>102778</v>
      </c>
      <c r="B2062" s="603" t="s">
        <v>2834</v>
      </c>
      <c r="C2062" s="603" t="s">
        <v>123</v>
      </c>
      <c r="D2062" s="603" t="s">
        <v>793</v>
      </c>
      <c r="E2062" s="604">
        <v>28965.42</v>
      </c>
      <c r="F2062" s="601" t="s">
        <v>794</v>
      </c>
    </row>
    <row r="2063" spans="1:6">
      <c r="A2063" s="603">
        <v>102779</v>
      </c>
      <c r="B2063" s="603" t="s">
        <v>2835</v>
      </c>
      <c r="C2063" s="603" t="s">
        <v>123</v>
      </c>
      <c r="D2063" s="603" t="s">
        <v>793</v>
      </c>
      <c r="E2063" s="604">
        <v>8455.14</v>
      </c>
      <c r="F2063" s="601" t="s">
        <v>794</v>
      </c>
    </row>
    <row r="2064" spans="1:6">
      <c r="A2064" s="603">
        <v>102780</v>
      </c>
      <c r="B2064" s="603" t="s">
        <v>2836</v>
      </c>
      <c r="C2064" s="603" t="s">
        <v>123</v>
      </c>
      <c r="D2064" s="603" t="s">
        <v>793</v>
      </c>
      <c r="E2064" s="604">
        <v>9723.57</v>
      </c>
      <c r="F2064" s="601" t="s">
        <v>794</v>
      </c>
    </row>
    <row r="2065" spans="1:6">
      <c r="A2065" s="603">
        <v>102781</v>
      </c>
      <c r="B2065" s="603" t="s">
        <v>2837</v>
      </c>
      <c r="C2065" s="603" t="s">
        <v>123</v>
      </c>
      <c r="D2065" s="603" t="s">
        <v>793</v>
      </c>
      <c r="E2065" s="604">
        <v>14477.79</v>
      </c>
      <c r="F2065" s="601" t="s">
        <v>794</v>
      </c>
    </row>
    <row r="2066" spans="1:6">
      <c r="A2066" s="603">
        <v>102782</v>
      </c>
      <c r="B2066" s="603" t="s">
        <v>2838</v>
      </c>
      <c r="C2066" s="603" t="s">
        <v>123</v>
      </c>
      <c r="D2066" s="603" t="s">
        <v>793</v>
      </c>
      <c r="E2066" s="604">
        <v>16163.35</v>
      </c>
      <c r="F2066" s="601" t="s">
        <v>794</v>
      </c>
    </row>
    <row r="2067" spans="1:6">
      <c r="A2067" s="603">
        <v>102783</v>
      </c>
      <c r="B2067" s="603" t="s">
        <v>2839</v>
      </c>
      <c r="C2067" s="603" t="s">
        <v>123</v>
      </c>
      <c r="D2067" s="603" t="s">
        <v>793</v>
      </c>
      <c r="E2067" s="604">
        <v>21445.83</v>
      </c>
      <c r="F2067" s="601" t="s">
        <v>794</v>
      </c>
    </row>
    <row r="2068" spans="1:6">
      <c r="A2068" s="603">
        <v>102784</v>
      </c>
      <c r="B2068" s="603" t="s">
        <v>2840</v>
      </c>
      <c r="C2068" s="603" t="s">
        <v>123</v>
      </c>
      <c r="D2068" s="603" t="s">
        <v>793</v>
      </c>
      <c r="E2068" s="604">
        <v>33832.120000000003</v>
      </c>
      <c r="F2068" s="601" t="s">
        <v>794</v>
      </c>
    </row>
    <row r="2069" spans="1:6">
      <c r="A2069" s="603">
        <v>102785</v>
      </c>
      <c r="B2069" s="603" t="s">
        <v>2841</v>
      </c>
      <c r="C2069" s="603" t="s">
        <v>123</v>
      </c>
      <c r="D2069" s="603" t="s">
        <v>793</v>
      </c>
      <c r="E2069" s="604">
        <v>9723.57</v>
      </c>
      <c r="F2069" s="601" t="s">
        <v>794</v>
      </c>
    </row>
    <row r="2070" spans="1:6">
      <c r="A2070" s="603">
        <v>102786</v>
      </c>
      <c r="B2070" s="603" t="s">
        <v>2842</v>
      </c>
      <c r="C2070" s="603" t="s">
        <v>123</v>
      </c>
      <c r="D2070" s="603" t="s">
        <v>793</v>
      </c>
      <c r="E2070" s="604">
        <v>10880.88</v>
      </c>
      <c r="F2070" s="601" t="s">
        <v>794</v>
      </c>
    </row>
    <row r="2071" spans="1:6">
      <c r="A2071" s="603">
        <v>102787</v>
      </c>
      <c r="B2071" s="603" t="s">
        <v>2843</v>
      </c>
      <c r="C2071" s="603" t="s">
        <v>123</v>
      </c>
      <c r="D2071" s="603" t="s">
        <v>793</v>
      </c>
      <c r="E2071" s="604">
        <v>16163.35</v>
      </c>
      <c r="F2071" s="601" t="s">
        <v>794</v>
      </c>
    </row>
    <row r="2072" spans="1:6">
      <c r="A2072" s="603">
        <v>102788</v>
      </c>
      <c r="B2072" s="603" t="s">
        <v>2844</v>
      </c>
      <c r="C2072" s="603" t="s">
        <v>123</v>
      </c>
      <c r="D2072" s="603" t="s">
        <v>793</v>
      </c>
      <c r="E2072" s="604">
        <v>17828.07</v>
      </c>
      <c r="F2072" s="601" t="s">
        <v>794</v>
      </c>
    </row>
    <row r="2073" spans="1:6">
      <c r="A2073" s="603">
        <v>102789</v>
      </c>
      <c r="B2073" s="603" t="s">
        <v>2845</v>
      </c>
      <c r="C2073" s="603" t="s">
        <v>123</v>
      </c>
      <c r="D2073" s="603" t="s">
        <v>793</v>
      </c>
      <c r="E2073" s="604">
        <v>23534.62</v>
      </c>
      <c r="F2073" s="601" t="s">
        <v>794</v>
      </c>
    </row>
    <row r="2074" spans="1:6">
      <c r="A2074" s="603">
        <v>102790</v>
      </c>
      <c r="B2074" s="603" t="s">
        <v>2846</v>
      </c>
      <c r="C2074" s="603" t="s">
        <v>123</v>
      </c>
      <c r="D2074" s="603" t="s">
        <v>793</v>
      </c>
      <c r="E2074" s="604">
        <v>39046.07</v>
      </c>
      <c r="F2074" s="601" t="s">
        <v>794</v>
      </c>
    </row>
    <row r="2075" spans="1:6">
      <c r="A2075" s="603">
        <v>102791</v>
      </c>
      <c r="B2075" s="603" t="s">
        <v>2847</v>
      </c>
      <c r="C2075" s="603" t="s">
        <v>123</v>
      </c>
      <c r="D2075" s="603" t="s">
        <v>793</v>
      </c>
      <c r="E2075" s="604">
        <v>31142.95</v>
      </c>
      <c r="F2075" s="601" t="s">
        <v>794</v>
      </c>
    </row>
    <row r="2076" spans="1:6">
      <c r="A2076" s="603">
        <v>102792</v>
      </c>
      <c r="B2076" s="603" t="s">
        <v>2848</v>
      </c>
      <c r="C2076" s="603" t="s">
        <v>123</v>
      </c>
      <c r="D2076" s="603" t="s">
        <v>793</v>
      </c>
      <c r="E2076" s="604">
        <v>50838.68</v>
      </c>
      <c r="F2076" s="601" t="s">
        <v>794</v>
      </c>
    </row>
    <row r="2077" spans="1:6">
      <c r="A2077" s="603">
        <v>102793</v>
      </c>
      <c r="B2077" s="603" t="s">
        <v>2849</v>
      </c>
      <c r="C2077" s="603" t="s">
        <v>123</v>
      </c>
      <c r="D2077" s="603" t="s">
        <v>793</v>
      </c>
      <c r="E2077" s="604">
        <v>68636.95</v>
      </c>
      <c r="F2077" s="601" t="s">
        <v>794</v>
      </c>
    </row>
    <row r="2078" spans="1:6">
      <c r="A2078" s="603">
        <v>102794</v>
      </c>
      <c r="B2078" s="603" t="s">
        <v>2850</v>
      </c>
      <c r="C2078" s="603" t="s">
        <v>123</v>
      </c>
      <c r="D2078" s="603" t="s">
        <v>793</v>
      </c>
      <c r="E2078" s="604">
        <v>98632.8</v>
      </c>
      <c r="F2078" s="601" t="s">
        <v>794</v>
      </c>
    </row>
    <row r="2079" spans="1:6">
      <c r="A2079" s="603">
        <v>102795</v>
      </c>
      <c r="B2079" s="603" t="s">
        <v>2851</v>
      </c>
      <c r="C2079" s="603" t="s">
        <v>123</v>
      </c>
      <c r="D2079" s="603" t="s">
        <v>793</v>
      </c>
      <c r="E2079" s="604">
        <v>33173.519999999997</v>
      </c>
      <c r="F2079" s="601" t="s">
        <v>794</v>
      </c>
    </row>
    <row r="2080" spans="1:6">
      <c r="A2080" s="603">
        <v>102796</v>
      </c>
      <c r="B2080" s="603" t="s">
        <v>2852</v>
      </c>
      <c r="C2080" s="603" t="s">
        <v>123</v>
      </c>
      <c r="D2080" s="603" t="s">
        <v>793</v>
      </c>
      <c r="E2080" s="604">
        <v>53729.96</v>
      </c>
      <c r="F2080" s="601" t="s">
        <v>794</v>
      </c>
    </row>
    <row r="2081" spans="1:6">
      <c r="A2081" s="603">
        <v>102797</v>
      </c>
      <c r="B2081" s="603" t="s">
        <v>2853</v>
      </c>
      <c r="C2081" s="603" t="s">
        <v>123</v>
      </c>
      <c r="D2081" s="603" t="s">
        <v>793</v>
      </c>
      <c r="E2081" s="604">
        <v>76212.600000000006</v>
      </c>
      <c r="F2081" s="601" t="s">
        <v>794</v>
      </c>
    </row>
    <row r="2082" spans="1:6">
      <c r="A2082" s="603">
        <v>102798</v>
      </c>
      <c r="B2082" s="603" t="s">
        <v>2854</v>
      </c>
      <c r="C2082" s="603" t="s">
        <v>123</v>
      </c>
      <c r="D2082" s="603" t="s">
        <v>793</v>
      </c>
      <c r="E2082" s="604">
        <v>93489.74</v>
      </c>
      <c r="F2082" s="601" t="s">
        <v>794</v>
      </c>
    </row>
    <row r="2083" spans="1:6">
      <c r="A2083" s="603">
        <v>102799</v>
      </c>
      <c r="B2083" s="603" t="s">
        <v>2855</v>
      </c>
      <c r="C2083" s="603" t="s">
        <v>123</v>
      </c>
      <c r="D2083" s="603" t="s">
        <v>793</v>
      </c>
      <c r="E2083" s="604">
        <v>33877.85</v>
      </c>
      <c r="F2083" s="601" t="s">
        <v>794</v>
      </c>
    </row>
    <row r="2084" spans="1:6">
      <c r="A2084" s="603">
        <v>102800</v>
      </c>
      <c r="B2084" s="603" t="s">
        <v>2856</v>
      </c>
      <c r="C2084" s="603" t="s">
        <v>123</v>
      </c>
      <c r="D2084" s="603" t="s">
        <v>793</v>
      </c>
      <c r="E2084" s="604">
        <v>58924.2</v>
      </c>
      <c r="F2084" s="601" t="s">
        <v>794</v>
      </c>
    </row>
    <row r="2085" spans="1:6">
      <c r="A2085" s="603">
        <v>102801</v>
      </c>
      <c r="B2085" s="603" t="s">
        <v>2857</v>
      </c>
      <c r="C2085" s="603" t="s">
        <v>123</v>
      </c>
      <c r="D2085" s="603" t="s">
        <v>793</v>
      </c>
      <c r="E2085" s="604">
        <v>82591.94</v>
      </c>
      <c r="F2085" s="601" t="s">
        <v>794</v>
      </c>
    </row>
    <row r="2086" spans="1:6">
      <c r="A2086" s="603">
        <v>102802</v>
      </c>
      <c r="B2086" s="603" t="s">
        <v>2858</v>
      </c>
      <c r="C2086" s="603" t="s">
        <v>123</v>
      </c>
      <c r="D2086" s="603" t="s">
        <v>793</v>
      </c>
      <c r="E2086" s="604">
        <v>99151.78</v>
      </c>
      <c r="F2086" s="601" t="s">
        <v>794</v>
      </c>
    </row>
    <row r="2087" spans="1:6">
      <c r="A2087" s="603">
        <v>101570</v>
      </c>
      <c r="B2087" s="603" t="s">
        <v>2859</v>
      </c>
      <c r="C2087" s="603" t="s">
        <v>68</v>
      </c>
      <c r="D2087" s="603" t="s">
        <v>942</v>
      </c>
      <c r="E2087" s="605">
        <v>19.91</v>
      </c>
      <c r="F2087" s="601" t="s">
        <v>794</v>
      </c>
    </row>
    <row r="2088" spans="1:6">
      <c r="A2088" s="603">
        <v>101571</v>
      </c>
      <c r="B2088" s="603" t="s">
        <v>2860</v>
      </c>
      <c r="C2088" s="603" t="s">
        <v>68</v>
      </c>
      <c r="D2088" s="603" t="s">
        <v>942</v>
      </c>
      <c r="E2088" s="605">
        <v>27.23</v>
      </c>
      <c r="F2088" s="601" t="s">
        <v>794</v>
      </c>
    </row>
    <row r="2089" spans="1:6">
      <c r="A2089" s="603">
        <v>101572</v>
      </c>
      <c r="B2089" s="603" t="s">
        <v>2861</v>
      </c>
      <c r="C2089" s="603" t="s">
        <v>68</v>
      </c>
      <c r="D2089" s="603" t="s">
        <v>942</v>
      </c>
      <c r="E2089" s="605">
        <v>15.67</v>
      </c>
      <c r="F2089" s="601" t="s">
        <v>794</v>
      </c>
    </row>
    <row r="2090" spans="1:6">
      <c r="A2090" s="603">
        <v>101573</v>
      </c>
      <c r="B2090" s="603" t="s">
        <v>2862</v>
      </c>
      <c r="C2090" s="603" t="s">
        <v>68</v>
      </c>
      <c r="D2090" s="603" t="s">
        <v>942</v>
      </c>
      <c r="E2090" s="605">
        <v>22.99</v>
      </c>
      <c r="F2090" s="601" t="s">
        <v>794</v>
      </c>
    </row>
    <row r="2091" spans="1:6">
      <c r="A2091" s="603">
        <v>101574</v>
      </c>
      <c r="B2091" s="603" t="s">
        <v>2863</v>
      </c>
      <c r="C2091" s="603" t="s">
        <v>68</v>
      </c>
      <c r="D2091" s="603" t="s">
        <v>942</v>
      </c>
      <c r="E2091" s="605">
        <v>12.11</v>
      </c>
      <c r="F2091" s="601" t="s">
        <v>794</v>
      </c>
    </row>
    <row r="2092" spans="1:6">
      <c r="A2092" s="603">
        <v>101575</v>
      </c>
      <c r="B2092" s="603" t="s">
        <v>2864</v>
      </c>
      <c r="C2092" s="603" t="s">
        <v>68</v>
      </c>
      <c r="D2092" s="603" t="s">
        <v>942</v>
      </c>
      <c r="E2092" s="605">
        <v>19.63</v>
      </c>
      <c r="F2092" s="601" t="s">
        <v>794</v>
      </c>
    </row>
    <row r="2093" spans="1:6">
      <c r="A2093" s="603">
        <v>101576</v>
      </c>
      <c r="B2093" s="603" t="s">
        <v>2865</v>
      </c>
      <c r="C2093" s="603" t="s">
        <v>68</v>
      </c>
      <c r="D2093" s="603" t="s">
        <v>942</v>
      </c>
      <c r="E2093" s="605">
        <v>35.299999999999997</v>
      </c>
      <c r="F2093" s="601" t="s">
        <v>794</v>
      </c>
    </row>
    <row r="2094" spans="1:6">
      <c r="A2094" s="603">
        <v>101577</v>
      </c>
      <c r="B2094" s="603" t="s">
        <v>2866</v>
      </c>
      <c r="C2094" s="603" t="s">
        <v>68</v>
      </c>
      <c r="D2094" s="603" t="s">
        <v>942</v>
      </c>
      <c r="E2094" s="605">
        <v>44.6</v>
      </c>
      <c r="F2094" s="601" t="s">
        <v>794</v>
      </c>
    </row>
    <row r="2095" spans="1:6">
      <c r="A2095" s="603">
        <v>101578</v>
      </c>
      <c r="B2095" s="603" t="s">
        <v>2867</v>
      </c>
      <c r="C2095" s="603" t="s">
        <v>68</v>
      </c>
      <c r="D2095" s="603" t="s">
        <v>942</v>
      </c>
      <c r="E2095" s="605">
        <v>29.17</v>
      </c>
      <c r="F2095" s="601" t="s">
        <v>794</v>
      </c>
    </row>
    <row r="2096" spans="1:6">
      <c r="A2096" s="603">
        <v>101579</v>
      </c>
      <c r="B2096" s="603" t="s">
        <v>2868</v>
      </c>
      <c r="C2096" s="603" t="s">
        <v>68</v>
      </c>
      <c r="D2096" s="603" t="s">
        <v>942</v>
      </c>
      <c r="E2096" s="605">
        <v>38.479999999999997</v>
      </c>
      <c r="F2096" s="601" t="s">
        <v>794</v>
      </c>
    </row>
    <row r="2097" spans="1:6">
      <c r="A2097" s="603">
        <v>101580</v>
      </c>
      <c r="B2097" s="603" t="s">
        <v>2869</v>
      </c>
      <c r="C2097" s="603" t="s">
        <v>68</v>
      </c>
      <c r="D2097" s="603" t="s">
        <v>942</v>
      </c>
      <c r="E2097" s="605">
        <v>25.86</v>
      </c>
      <c r="F2097" s="601" t="s">
        <v>794</v>
      </c>
    </row>
    <row r="2098" spans="1:6">
      <c r="A2098" s="603">
        <v>101581</v>
      </c>
      <c r="B2098" s="603" t="s">
        <v>2870</v>
      </c>
      <c r="C2098" s="603" t="s">
        <v>68</v>
      </c>
      <c r="D2098" s="603" t="s">
        <v>942</v>
      </c>
      <c r="E2098" s="605">
        <v>35.369999999999997</v>
      </c>
      <c r="F2098" s="601" t="s">
        <v>794</v>
      </c>
    </row>
    <row r="2099" spans="1:6">
      <c r="A2099" s="603">
        <v>101582</v>
      </c>
      <c r="B2099" s="603" t="s">
        <v>2871</v>
      </c>
      <c r="C2099" s="603" t="s">
        <v>68</v>
      </c>
      <c r="D2099" s="603" t="s">
        <v>942</v>
      </c>
      <c r="E2099" s="605">
        <v>57.82</v>
      </c>
      <c r="F2099" s="601" t="s">
        <v>794</v>
      </c>
    </row>
    <row r="2100" spans="1:6">
      <c r="A2100" s="603">
        <v>101583</v>
      </c>
      <c r="B2100" s="603" t="s">
        <v>2872</v>
      </c>
      <c r="C2100" s="603" t="s">
        <v>68</v>
      </c>
      <c r="D2100" s="603" t="s">
        <v>942</v>
      </c>
      <c r="E2100" s="605">
        <v>72.209999999999994</v>
      </c>
      <c r="F2100" s="601" t="s">
        <v>794</v>
      </c>
    </row>
    <row r="2101" spans="1:6">
      <c r="A2101" s="603">
        <v>101584</v>
      </c>
      <c r="B2101" s="603" t="s">
        <v>2873</v>
      </c>
      <c r="C2101" s="603" t="s">
        <v>68</v>
      </c>
      <c r="D2101" s="603" t="s">
        <v>942</v>
      </c>
      <c r="E2101" s="605">
        <v>47.51</v>
      </c>
      <c r="F2101" s="601" t="s">
        <v>794</v>
      </c>
    </row>
    <row r="2102" spans="1:6">
      <c r="A2102" s="603">
        <v>101585</v>
      </c>
      <c r="B2102" s="603" t="s">
        <v>2874</v>
      </c>
      <c r="C2102" s="603" t="s">
        <v>68</v>
      </c>
      <c r="D2102" s="603" t="s">
        <v>942</v>
      </c>
      <c r="E2102" s="605">
        <v>61.9</v>
      </c>
      <c r="F2102" s="601" t="s">
        <v>794</v>
      </c>
    </row>
    <row r="2103" spans="1:6">
      <c r="A2103" s="603">
        <v>101586</v>
      </c>
      <c r="B2103" s="603" t="s">
        <v>2875</v>
      </c>
      <c r="C2103" s="603" t="s">
        <v>68</v>
      </c>
      <c r="D2103" s="603" t="s">
        <v>942</v>
      </c>
      <c r="E2103" s="605">
        <v>41.1</v>
      </c>
      <c r="F2103" s="601" t="s">
        <v>794</v>
      </c>
    </row>
    <row r="2104" spans="1:6">
      <c r="A2104" s="603">
        <v>101587</v>
      </c>
      <c r="B2104" s="603" t="s">
        <v>2876</v>
      </c>
      <c r="C2104" s="603" t="s">
        <v>68</v>
      </c>
      <c r="D2104" s="603" t="s">
        <v>942</v>
      </c>
      <c r="E2104" s="605">
        <v>55.69</v>
      </c>
      <c r="F2104" s="601" t="s">
        <v>794</v>
      </c>
    </row>
    <row r="2105" spans="1:6">
      <c r="A2105" s="603">
        <v>101588</v>
      </c>
      <c r="B2105" s="603" t="s">
        <v>2877</v>
      </c>
      <c r="C2105" s="603" t="s">
        <v>68</v>
      </c>
      <c r="D2105" s="603" t="s">
        <v>793</v>
      </c>
      <c r="E2105" s="605">
        <v>84.87</v>
      </c>
      <c r="F2105" s="601" t="s">
        <v>794</v>
      </c>
    </row>
    <row r="2106" spans="1:6">
      <c r="A2106" s="603">
        <v>101589</v>
      </c>
      <c r="B2106" s="603" t="s">
        <v>2878</v>
      </c>
      <c r="C2106" s="603" t="s">
        <v>68</v>
      </c>
      <c r="D2106" s="603" t="s">
        <v>793</v>
      </c>
      <c r="E2106" s="605">
        <v>123.91</v>
      </c>
      <c r="F2106" s="601" t="s">
        <v>794</v>
      </c>
    </row>
    <row r="2107" spans="1:6">
      <c r="A2107" s="603">
        <v>101590</v>
      </c>
      <c r="B2107" s="603" t="s">
        <v>2879</v>
      </c>
      <c r="C2107" s="603" t="s">
        <v>68</v>
      </c>
      <c r="D2107" s="603" t="s">
        <v>793</v>
      </c>
      <c r="E2107" s="605">
        <v>64.22</v>
      </c>
      <c r="F2107" s="601" t="s">
        <v>794</v>
      </c>
    </row>
    <row r="2108" spans="1:6">
      <c r="A2108" s="603">
        <v>101591</v>
      </c>
      <c r="B2108" s="603" t="s">
        <v>2880</v>
      </c>
      <c r="C2108" s="603" t="s">
        <v>68</v>
      </c>
      <c r="D2108" s="603" t="s">
        <v>793</v>
      </c>
      <c r="E2108" s="605">
        <v>103.25</v>
      </c>
      <c r="F2108" s="601" t="s">
        <v>794</v>
      </c>
    </row>
    <row r="2109" spans="1:6">
      <c r="A2109" s="603">
        <v>101592</v>
      </c>
      <c r="B2109" s="603" t="s">
        <v>2881</v>
      </c>
      <c r="C2109" s="603" t="s">
        <v>68</v>
      </c>
      <c r="D2109" s="603" t="s">
        <v>793</v>
      </c>
      <c r="E2109" s="605">
        <v>45.05</v>
      </c>
      <c r="F2109" s="601" t="s">
        <v>794</v>
      </c>
    </row>
    <row r="2110" spans="1:6">
      <c r="A2110" s="603">
        <v>101593</v>
      </c>
      <c r="B2110" s="603" t="s">
        <v>2882</v>
      </c>
      <c r="C2110" s="603" t="s">
        <v>68</v>
      </c>
      <c r="D2110" s="603" t="s">
        <v>793</v>
      </c>
      <c r="E2110" s="605">
        <v>84.26</v>
      </c>
      <c r="F2110" s="601" t="s">
        <v>794</v>
      </c>
    </row>
    <row r="2111" spans="1:6">
      <c r="A2111" s="603">
        <v>101600</v>
      </c>
      <c r="B2111" s="603" t="s">
        <v>2883</v>
      </c>
      <c r="C2111" s="603" t="s">
        <v>68</v>
      </c>
      <c r="D2111" s="603" t="s">
        <v>793</v>
      </c>
      <c r="E2111" s="605">
        <v>15.93</v>
      </c>
      <c r="F2111" s="601" t="s">
        <v>794</v>
      </c>
    </row>
    <row r="2112" spans="1:6">
      <c r="A2112" s="603">
        <v>101601</v>
      </c>
      <c r="B2112" s="603" t="s">
        <v>2884</v>
      </c>
      <c r="C2112" s="603" t="s">
        <v>68</v>
      </c>
      <c r="D2112" s="603" t="s">
        <v>793</v>
      </c>
      <c r="E2112" s="605">
        <v>23.59</v>
      </c>
      <c r="F2112" s="601" t="s">
        <v>794</v>
      </c>
    </row>
    <row r="2113" spans="1:6">
      <c r="A2113" s="603">
        <v>101602</v>
      </c>
      <c r="B2113" s="603" t="s">
        <v>2885</v>
      </c>
      <c r="C2113" s="603" t="s">
        <v>68</v>
      </c>
      <c r="D2113" s="603" t="s">
        <v>793</v>
      </c>
      <c r="E2113" s="605">
        <v>11.81</v>
      </c>
      <c r="F2113" s="601" t="s">
        <v>794</v>
      </c>
    </row>
    <row r="2114" spans="1:6">
      <c r="A2114" s="603">
        <v>101603</v>
      </c>
      <c r="B2114" s="603" t="s">
        <v>2886</v>
      </c>
      <c r="C2114" s="603" t="s">
        <v>68</v>
      </c>
      <c r="D2114" s="603" t="s">
        <v>793</v>
      </c>
      <c r="E2114" s="605">
        <v>19.47</v>
      </c>
      <c r="F2114" s="601" t="s">
        <v>794</v>
      </c>
    </row>
    <row r="2115" spans="1:6">
      <c r="A2115" s="603">
        <v>101604</v>
      </c>
      <c r="B2115" s="603" t="s">
        <v>2887</v>
      </c>
      <c r="C2115" s="603" t="s">
        <v>68</v>
      </c>
      <c r="D2115" s="603" t="s">
        <v>793</v>
      </c>
      <c r="E2115" s="605">
        <v>7.73</v>
      </c>
      <c r="F2115" s="601" t="s">
        <v>794</v>
      </c>
    </row>
    <row r="2116" spans="1:6">
      <c r="A2116" s="603">
        <v>101605</v>
      </c>
      <c r="B2116" s="603" t="s">
        <v>2888</v>
      </c>
      <c r="C2116" s="603" t="s">
        <v>68</v>
      </c>
      <c r="D2116" s="603" t="s">
        <v>793</v>
      </c>
      <c r="E2116" s="605">
        <v>15.39</v>
      </c>
      <c r="F2116" s="601" t="s">
        <v>794</v>
      </c>
    </row>
    <row r="2117" spans="1:6">
      <c r="A2117" s="603">
        <v>90788</v>
      </c>
      <c r="B2117" s="603" t="s">
        <v>2889</v>
      </c>
      <c r="C2117" s="603" t="s">
        <v>123</v>
      </c>
      <c r="D2117" s="603" t="s">
        <v>793</v>
      </c>
      <c r="E2117" s="605">
        <v>895.27</v>
      </c>
      <c r="F2117" s="601" t="s">
        <v>794</v>
      </c>
    </row>
    <row r="2118" spans="1:6">
      <c r="A2118" s="603">
        <v>90789</v>
      </c>
      <c r="B2118" s="603" t="s">
        <v>2890</v>
      </c>
      <c r="C2118" s="603" t="s">
        <v>123</v>
      </c>
      <c r="D2118" s="603" t="s">
        <v>793</v>
      </c>
      <c r="E2118" s="605">
        <v>896.75</v>
      </c>
      <c r="F2118" s="601" t="s">
        <v>794</v>
      </c>
    </row>
    <row r="2119" spans="1:6">
      <c r="A2119" s="603">
        <v>90790</v>
      </c>
      <c r="B2119" s="603" t="s">
        <v>2891</v>
      </c>
      <c r="C2119" s="603" t="s">
        <v>123</v>
      </c>
      <c r="D2119" s="603" t="s">
        <v>793</v>
      </c>
      <c r="E2119" s="605">
        <v>924.64</v>
      </c>
      <c r="F2119" s="601" t="s">
        <v>794</v>
      </c>
    </row>
    <row r="2120" spans="1:6">
      <c r="A2120" s="603">
        <v>90791</v>
      </c>
      <c r="B2120" s="603" t="s">
        <v>2892</v>
      </c>
      <c r="C2120" s="603" t="s">
        <v>123</v>
      </c>
      <c r="D2120" s="603" t="s">
        <v>793</v>
      </c>
      <c r="E2120" s="604">
        <v>1082.78</v>
      </c>
      <c r="F2120" s="601" t="s">
        <v>794</v>
      </c>
    </row>
    <row r="2121" spans="1:6">
      <c r="A2121" s="603">
        <v>90793</v>
      </c>
      <c r="B2121" s="603" t="s">
        <v>2893</v>
      </c>
      <c r="C2121" s="603" t="s">
        <v>123</v>
      </c>
      <c r="D2121" s="603" t="s">
        <v>793</v>
      </c>
      <c r="E2121" s="604">
        <v>1145.27</v>
      </c>
      <c r="F2121" s="601" t="s">
        <v>794</v>
      </c>
    </row>
    <row r="2122" spans="1:6">
      <c r="A2122" s="603">
        <v>90794</v>
      </c>
      <c r="B2122" s="603" t="s">
        <v>2894</v>
      </c>
      <c r="C2122" s="603" t="s">
        <v>123</v>
      </c>
      <c r="D2122" s="603" t="s">
        <v>793</v>
      </c>
      <c r="E2122" s="605">
        <v>762.75</v>
      </c>
      <c r="F2122" s="601" t="s">
        <v>794</v>
      </c>
    </row>
    <row r="2123" spans="1:6">
      <c r="A2123" s="603">
        <v>90795</v>
      </c>
      <c r="B2123" s="603" t="s">
        <v>2895</v>
      </c>
      <c r="C2123" s="603" t="s">
        <v>123</v>
      </c>
      <c r="D2123" s="603" t="s">
        <v>793</v>
      </c>
      <c r="E2123" s="605">
        <v>769.13</v>
      </c>
      <c r="F2123" s="601" t="s">
        <v>794</v>
      </c>
    </row>
    <row r="2124" spans="1:6">
      <c r="A2124" s="603">
        <v>90796</v>
      </c>
      <c r="B2124" s="603" t="s">
        <v>2896</v>
      </c>
      <c r="C2124" s="603" t="s">
        <v>123</v>
      </c>
      <c r="D2124" s="603" t="s">
        <v>793</v>
      </c>
      <c r="E2124" s="605">
        <v>775.49</v>
      </c>
      <c r="F2124" s="601" t="s">
        <v>794</v>
      </c>
    </row>
    <row r="2125" spans="1:6">
      <c r="A2125" s="603">
        <v>90797</v>
      </c>
      <c r="B2125" s="603" t="s">
        <v>2897</v>
      </c>
      <c r="C2125" s="603" t="s">
        <v>123</v>
      </c>
      <c r="D2125" s="603" t="s">
        <v>793</v>
      </c>
      <c r="E2125" s="605">
        <v>781.87</v>
      </c>
      <c r="F2125" s="601" t="s">
        <v>794</v>
      </c>
    </row>
    <row r="2126" spans="1:6">
      <c r="A2126" s="603">
        <v>90798</v>
      </c>
      <c r="B2126" s="603" t="s">
        <v>2898</v>
      </c>
      <c r="C2126" s="603" t="s">
        <v>123</v>
      </c>
      <c r="D2126" s="603" t="s">
        <v>793</v>
      </c>
      <c r="E2126" s="604">
        <v>1140.3499999999999</v>
      </c>
      <c r="F2126" s="601" t="s">
        <v>794</v>
      </c>
    </row>
    <row r="2127" spans="1:6">
      <c r="A2127" s="603">
        <v>90799</v>
      </c>
      <c r="B2127" s="603" t="s">
        <v>2899</v>
      </c>
      <c r="C2127" s="603" t="s">
        <v>123</v>
      </c>
      <c r="D2127" s="603" t="s">
        <v>793</v>
      </c>
      <c r="E2127" s="604">
        <v>1175.82</v>
      </c>
      <c r="F2127" s="601" t="s">
        <v>794</v>
      </c>
    </row>
    <row r="2128" spans="1:6">
      <c r="A2128" s="603">
        <v>90801</v>
      </c>
      <c r="B2128" s="603" t="s">
        <v>2900</v>
      </c>
      <c r="C2128" s="603" t="s">
        <v>123</v>
      </c>
      <c r="D2128" s="603" t="s">
        <v>942</v>
      </c>
      <c r="E2128" s="605">
        <v>331.25</v>
      </c>
      <c r="F2128" s="601" t="s">
        <v>794</v>
      </c>
    </row>
    <row r="2129" spans="1:6">
      <c r="A2129" s="603">
        <v>90806</v>
      </c>
      <c r="B2129" s="603" t="s">
        <v>2901</v>
      </c>
      <c r="C2129" s="603" t="s">
        <v>123</v>
      </c>
      <c r="D2129" s="603" t="s">
        <v>793</v>
      </c>
      <c r="E2129" s="605">
        <v>414.47</v>
      </c>
      <c r="F2129" s="601" t="s">
        <v>794</v>
      </c>
    </row>
    <row r="2130" spans="1:6">
      <c r="A2130" s="603">
        <v>90820</v>
      </c>
      <c r="B2130" s="603" t="s">
        <v>2902</v>
      </c>
      <c r="C2130" s="603" t="s">
        <v>123</v>
      </c>
      <c r="D2130" s="603" t="s">
        <v>793</v>
      </c>
      <c r="E2130" s="605">
        <v>332.42</v>
      </c>
      <c r="F2130" s="601" t="s">
        <v>794</v>
      </c>
    </row>
    <row r="2131" spans="1:6">
      <c r="A2131" s="603">
        <v>90821</v>
      </c>
      <c r="B2131" s="603" t="s">
        <v>2903</v>
      </c>
      <c r="C2131" s="603" t="s">
        <v>123</v>
      </c>
      <c r="D2131" s="603" t="s">
        <v>793</v>
      </c>
      <c r="E2131" s="605">
        <v>338.49</v>
      </c>
      <c r="F2131" s="601" t="s">
        <v>794</v>
      </c>
    </row>
    <row r="2132" spans="1:6">
      <c r="A2132" s="603">
        <v>90822</v>
      </c>
      <c r="B2132" s="603" t="s">
        <v>2904</v>
      </c>
      <c r="C2132" s="603" t="s">
        <v>123</v>
      </c>
      <c r="D2132" s="603" t="s">
        <v>793</v>
      </c>
      <c r="E2132" s="605">
        <v>363.13</v>
      </c>
      <c r="F2132" s="601" t="s">
        <v>794</v>
      </c>
    </row>
    <row r="2133" spans="1:6">
      <c r="A2133" s="603">
        <v>90823</v>
      </c>
      <c r="B2133" s="603" t="s">
        <v>2905</v>
      </c>
      <c r="C2133" s="603" t="s">
        <v>123</v>
      </c>
      <c r="D2133" s="603" t="s">
        <v>793</v>
      </c>
      <c r="E2133" s="605">
        <v>448.86</v>
      </c>
      <c r="F2133" s="601" t="s">
        <v>794</v>
      </c>
    </row>
    <row r="2134" spans="1:6">
      <c r="A2134" s="603">
        <v>90824</v>
      </c>
      <c r="B2134" s="603" t="s">
        <v>2906</v>
      </c>
      <c r="C2134" s="603" t="s">
        <v>123</v>
      </c>
      <c r="D2134" s="603" t="s">
        <v>793</v>
      </c>
      <c r="E2134" s="605">
        <v>645.38</v>
      </c>
      <c r="F2134" s="601" t="s">
        <v>794</v>
      </c>
    </row>
    <row r="2135" spans="1:6">
      <c r="A2135" s="603">
        <v>90825</v>
      </c>
      <c r="B2135" s="603" t="s">
        <v>2907</v>
      </c>
      <c r="C2135" s="603" t="s">
        <v>123</v>
      </c>
      <c r="D2135" s="603" t="s">
        <v>793</v>
      </c>
      <c r="E2135" s="605">
        <v>719.65</v>
      </c>
      <c r="F2135" s="601" t="s">
        <v>794</v>
      </c>
    </row>
    <row r="2136" spans="1:6">
      <c r="A2136" s="603">
        <v>90830</v>
      </c>
      <c r="B2136" s="603" t="s">
        <v>2908</v>
      </c>
      <c r="C2136" s="603" t="s">
        <v>123</v>
      </c>
      <c r="D2136" s="603" t="s">
        <v>942</v>
      </c>
      <c r="E2136" s="605">
        <v>182.73</v>
      </c>
      <c r="F2136" s="601" t="s">
        <v>794</v>
      </c>
    </row>
    <row r="2137" spans="1:6">
      <c r="A2137" s="603">
        <v>90831</v>
      </c>
      <c r="B2137" s="603" t="s">
        <v>239</v>
      </c>
      <c r="C2137" s="603" t="s">
        <v>123</v>
      </c>
      <c r="D2137" s="603" t="s">
        <v>942</v>
      </c>
      <c r="E2137" s="605">
        <v>161.25</v>
      </c>
      <c r="F2137" s="601" t="s">
        <v>794</v>
      </c>
    </row>
    <row r="2138" spans="1:6">
      <c r="A2138" s="603">
        <v>90841</v>
      </c>
      <c r="B2138" s="603" t="s">
        <v>2909</v>
      </c>
      <c r="C2138" s="603" t="s">
        <v>123</v>
      </c>
      <c r="D2138" s="603" t="s">
        <v>793</v>
      </c>
      <c r="E2138" s="604">
        <v>1029.19</v>
      </c>
      <c r="F2138" s="601" t="s">
        <v>794</v>
      </c>
    </row>
    <row r="2139" spans="1:6">
      <c r="A2139" s="603">
        <v>90842</v>
      </c>
      <c r="B2139" s="603" t="s">
        <v>235</v>
      </c>
      <c r="C2139" s="603" t="s">
        <v>123</v>
      </c>
      <c r="D2139" s="603" t="s">
        <v>793</v>
      </c>
      <c r="E2139" s="604">
        <v>1037.78</v>
      </c>
      <c r="F2139" s="601" t="s">
        <v>794</v>
      </c>
    </row>
    <row r="2140" spans="1:6">
      <c r="A2140" s="603">
        <v>90843</v>
      </c>
      <c r="B2140" s="603" t="s">
        <v>236</v>
      </c>
      <c r="C2140" s="603" t="s">
        <v>123</v>
      </c>
      <c r="D2140" s="603" t="s">
        <v>793</v>
      </c>
      <c r="E2140" s="604">
        <v>1086.43</v>
      </c>
      <c r="F2140" s="601" t="s">
        <v>794</v>
      </c>
    </row>
    <row r="2141" spans="1:6">
      <c r="A2141" s="603">
        <v>90844</v>
      </c>
      <c r="B2141" s="603" t="s">
        <v>2910</v>
      </c>
      <c r="C2141" s="603" t="s">
        <v>123</v>
      </c>
      <c r="D2141" s="603" t="s">
        <v>793</v>
      </c>
      <c r="E2141" s="604">
        <v>1174.68</v>
      </c>
      <c r="F2141" s="601" t="s">
        <v>794</v>
      </c>
    </row>
    <row r="2142" spans="1:6">
      <c r="A2142" s="603">
        <v>90845</v>
      </c>
      <c r="B2142" s="603" t="s">
        <v>2911</v>
      </c>
      <c r="C2142" s="603" t="s">
        <v>123</v>
      </c>
      <c r="D2142" s="603" t="s">
        <v>793</v>
      </c>
      <c r="E2142" s="604">
        <v>1368.68</v>
      </c>
      <c r="F2142" s="601" t="s">
        <v>794</v>
      </c>
    </row>
    <row r="2143" spans="1:6">
      <c r="A2143" s="603">
        <v>90846</v>
      </c>
      <c r="B2143" s="603" t="s">
        <v>2912</v>
      </c>
      <c r="C2143" s="603" t="s">
        <v>123</v>
      </c>
      <c r="D2143" s="603" t="s">
        <v>793</v>
      </c>
      <c r="E2143" s="604">
        <v>1445.47</v>
      </c>
      <c r="F2143" s="601" t="s">
        <v>794</v>
      </c>
    </row>
    <row r="2144" spans="1:6">
      <c r="A2144" s="603">
        <v>90847</v>
      </c>
      <c r="B2144" s="603" t="s">
        <v>2913</v>
      </c>
      <c r="C2144" s="603" t="s">
        <v>123</v>
      </c>
      <c r="D2144" s="603" t="s">
        <v>793</v>
      </c>
      <c r="E2144" s="605">
        <v>867.94</v>
      </c>
      <c r="F2144" s="601" t="s">
        <v>794</v>
      </c>
    </row>
    <row r="2145" spans="1:6">
      <c r="A2145" s="603">
        <v>90848</v>
      </c>
      <c r="B2145" s="603" t="s">
        <v>2914</v>
      </c>
      <c r="C2145" s="603" t="s">
        <v>123</v>
      </c>
      <c r="D2145" s="603" t="s">
        <v>793</v>
      </c>
      <c r="E2145" s="605">
        <v>876.53</v>
      </c>
      <c r="F2145" s="601" t="s">
        <v>794</v>
      </c>
    </row>
    <row r="2146" spans="1:6">
      <c r="A2146" s="603">
        <v>90849</v>
      </c>
      <c r="B2146" s="603" t="s">
        <v>2915</v>
      </c>
      <c r="C2146" s="603" t="s">
        <v>123</v>
      </c>
      <c r="D2146" s="603" t="s">
        <v>793</v>
      </c>
      <c r="E2146" s="605">
        <v>903.7</v>
      </c>
      <c r="F2146" s="601" t="s">
        <v>794</v>
      </c>
    </row>
    <row r="2147" spans="1:6">
      <c r="A2147" s="603">
        <v>90850</v>
      </c>
      <c r="B2147" s="603" t="s">
        <v>2916</v>
      </c>
      <c r="C2147" s="603" t="s">
        <v>123</v>
      </c>
      <c r="D2147" s="603" t="s">
        <v>793</v>
      </c>
      <c r="E2147" s="605">
        <v>991.95</v>
      </c>
      <c r="F2147" s="601" t="s">
        <v>794</v>
      </c>
    </row>
    <row r="2148" spans="1:6">
      <c r="A2148" s="603">
        <v>90851</v>
      </c>
      <c r="B2148" s="603" t="s">
        <v>2917</v>
      </c>
      <c r="C2148" s="603" t="s">
        <v>123</v>
      </c>
      <c r="D2148" s="603" t="s">
        <v>793</v>
      </c>
      <c r="E2148" s="604">
        <v>1185.95</v>
      </c>
      <c r="F2148" s="601" t="s">
        <v>794</v>
      </c>
    </row>
    <row r="2149" spans="1:6">
      <c r="A2149" s="603">
        <v>90852</v>
      </c>
      <c r="B2149" s="603" t="s">
        <v>2918</v>
      </c>
      <c r="C2149" s="603" t="s">
        <v>123</v>
      </c>
      <c r="D2149" s="603" t="s">
        <v>793</v>
      </c>
      <c r="E2149" s="604">
        <v>1262.74</v>
      </c>
      <c r="F2149" s="601" t="s">
        <v>794</v>
      </c>
    </row>
    <row r="2150" spans="1:6">
      <c r="A2150" s="603">
        <v>91009</v>
      </c>
      <c r="B2150" s="603" t="s">
        <v>2919</v>
      </c>
      <c r="C2150" s="603" t="s">
        <v>123</v>
      </c>
      <c r="D2150" s="603" t="s">
        <v>793</v>
      </c>
      <c r="E2150" s="605">
        <v>344.65</v>
      </c>
      <c r="F2150" s="601" t="s">
        <v>794</v>
      </c>
    </row>
    <row r="2151" spans="1:6">
      <c r="A2151" s="603">
        <v>91010</v>
      </c>
      <c r="B2151" s="603" t="s">
        <v>2920</v>
      </c>
      <c r="C2151" s="603" t="s">
        <v>123</v>
      </c>
      <c r="D2151" s="603" t="s">
        <v>793</v>
      </c>
      <c r="E2151" s="605">
        <v>351.3</v>
      </c>
      <c r="F2151" s="601" t="s">
        <v>794</v>
      </c>
    </row>
    <row r="2152" spans="1:6">
      <c r="A2152" s="603">
        <v>91011</v>
      </c>
      <c r="B2152" s="603" t="s">
        <v>2921</v>
      </c>
      <c r="C2152" s="603" t="s">
        <v>123</v>
      </c>
      <c r="D2152" s="603" t="s">
        <v>793</v>
      </c>
      <c r="E2152" s="605">
        <v>412.78</v>
      </c>
      <c r="F2152" s="601" t="s">
        <v>794</v>
      </c>
    </row>
    <row r="2153" spans="1:6">
      <c r="A2153" s="603">
        <v>91012</v>
      </c>
      <c r="B2153" s="603" t="s">
        <v>2922</v>
      </c>
      <c r="C2153" s="603" t="s">
        <v>123</v>
      </c>
      <c r="D2153" s="603" t="s">
        <v>793</v>
      </c>
      <c r="E2153" s="605">
        <v>459.7</v>
      </c>
      <c r="F2153" s="601" t="s">
        <v>794</v>
      </c>
    </row>
    <row r="2154" spans="1:6">
      <c r="A2154" s="603">
        <v>91013</v>
      </c>
      <c r="B2154" s="603" t="s">
        <v>2923</v>
      </c>
      <c r="C2154" s="603" t="s">
        <v>123</v>
      </c>
      <c r="D2154" s="603" t="s">
        <v>793</v>
      </c>
      <c r="E2154" s="605">
        <v>880.17</v>
      </c>
      <c r="F2154" s="601" t="s">
        <v>794</v>
      </c>
    </row>
    <row r="2155" spans="1:6">
      <c r="A2155" s="603">
        <v>91014</v>
      </c>
      <c r="B2155" s="603" t="s">
        <v>2924</v>
      </c>
      <c r="C2155" s="603" t="s">
        <v>123</v>
      </c>
      <c r="D2155" s="603" t="s">
        <v>793</v>
      </c>
      <c r="E2155" s="605">
        <v>889.34</v>
      </c>
      <c r="F2155" s="601" t="s">
        <v>794</v>
      </c>
    </row>
    <row r="2156" spans="1:6">
      <c r="A2156" s="603">
        <v>91015</v>
      </c>
      <c r="B2156" s="603" t="s">
        <v>2925</v>
      </c>
      <c r="C2156" s="603" t="s">
        <v>123</v>
      </c>
      <c r="D2156" s="603" t="s">
        <v>793</v>
      </c>
      <c r="E2156" s="605">
        <v>953.35</v>
      </c>
      <c r="F2156" s="601" t="s">
        <v>794</v>
      </c>
    </row>
    <row r="2157" spans="1:6">
      <c r="A2157" s="603">
        <v>91016</v>
      </c>
      <c r="B2157" s="603" t="s">
        <v>2926</v>
      </c>
      <c r="C2157" s="603" t="s">
        <v>123</v>
      </c>
      <c r="D2157" s="603" t="s">
        <v>793</v>
      </c>
      <c r="E2157" s="604">
        <v>1002.79</v>
      </c>
      <c r="F2157" s="601" t="s">
        <v>794</v>
      </c>
    </row>
    <row r="2158" spans="1:6">
      <c r="A2158" s="603">
        <v>91287</v>
      </c>
      <c r="B2158" s="603" t="s">
        <v>2927</v>
      </c>
      <c r="C2158" s="603" t="s">
        <v>123</v>
      </c>
      <c r="D2158" s="603" t="s">
        <v>942</v>
      </c>
      <c r="E2158" s="605">
        <v>237.83</v>
      </c>
      <c r="F2158" s="601" t="s">
        <v>794</v>
      </c>
    </row>
    <row r="2159" spans="1:6">
      <c r="A2159" s="603">
        <v>91292</v>
      </c>
      <c r="B2159" s="603" t="s">
        <v>2928</v>
      </c>
      <c r="C2159" s="603" t="s">
        <v>123</v>
      </c>
      <c r="D2159" s="603" t="s">
        <v>793</v>
      </c>
      <c r="E2159" s="605">
        <v>321.05</v>
      </c>
      <c r="F2159" s="601" t="s">
        <v>794</v>
      </c>
    </row>
    <row r="2160" spans="1:6">
      <c r="A2160" s="603">
        <v>91295</v>
      </c>
      <c r="B2160" s="603" t="s">
        <v>2929</v>
      </c>
      <c r="C2160" s="603" t="s">
        <v>123</v>
      </c>
      <c r="D2160" s="603" t="s">
        <v>793</v>
      </c>
      <c r="E2160" s="605">
        <v>355.24</v>
      </c>
      <c r="F2160" s="601" t="s">
        <v>794</v>
      </c>
    </row>
    <row r="2161" spans="1:6">
      <c r="A2161" s="603">
        <v>91296</v>
      </c>
      <c r="B2161" s="603" t="s">
        <v>2930</v>
      </c>
      <c r="C2161" s="603" t="s">
        <v>123</v>
      </c>
      <c r="D2161" s="603" t="s">
        <v>793</v>
      </c>
      <c r="E2161" s="605">
        <v>380.89</v>
      </c>
      <c r="F2161" s="601" t="s">
        <v>794</v>
      </c>
    </row>
    <row r="2162" spans="1:6">
      <c r="A2162" s="603">
        <v>91297</v>
      </c>
      <c r="B2162" s="603" t="s">
        <v>2931</v>
      </c>
      <c r="C2162" s="603" t="s">
        <v>123</v>
      </c>
      <c r="D2162" s="603" t="s">
        <v>793</v>
      </c>
      <c r="E2162" s="605">
        <v>419.84</v>
      </c>
      <c r="F2162" s="601" t="s">
        <v>794</v>
      </c>
    </row>
    <row r="2163" spans="1:6">
      <c r="A2163" s="603">
        <v>91298</v>
      </c>
      <c r="B2163" s="603" t="s">
        <v>2932</v>
      </c>
      <c r="C2163" s="603" t="s">
        <v>123</v>
      </c>
      <c r="D2163" s="603" t="s">
        <v>793</v>
      </c>
      <c r="E2163" s="605">
        <v>881.11</v>
      </c>
      <c r="F2163" s="601" t="s">
        <v>794</v>
      </c>
    </row>
    <row r="2164" spans="1:6">
      <c r="A2164" s="603">
        <v>91299</v>
      </c>
      <c r="B2164" s="603" t="s">
        <v>2933</v>
      </c>
      <c r="C2164" s="603" t="s">
        <v>123</v>
      </c>
      <c r="D2164" s="603" t="s">
        <v>793</v>
      </c>
      <c r="E2164" s="604">
        <v>1234.1099999999999</v>
      </c>
      <c r="F2164" s="601" t="s">
        <v>794</v>
      </c>
    </row>
    <row r="2165" spans="1:6">
      <c r="A2165" s="603">
        <v>91304</v>
      </c>
      <c r="B2165" s="603" t="s">
        <v>2934</v>
      </c>
      <c r="C2165" s="603" t="s">
        <v>123</v>
      </c>
      <c r="D2165" s="603" t="s">
        <v>942</v>
      </c>
      <c r="E2165" s="605">
        <v>107.63</v>
      </c>
      <c r="F2165" s="601" t="s">
        <v>794</v>
      </c>
    </row>
    <row r="2166" spans="1:6">
      <c r="A2166" s="603">
        <v>91305</v>
      </c>
      <c r="B2166" s="603" t="s">
        <v>2935</v>
      </c>
      <c r="C2166" s="603" t="s">
        <v>123</v>
      </c>
      <c r="D2166" s="603" t="s">
        <v>942</v>
      </c>
      <c r="E2166" s="605">
        <v>109.58</v>
      </c>
      <c r="F2166" s="601" t="s">
        <v>794</v>
      </c>
    </row>
    <row r="2167" spans="1:6">
      <c r="A2167" s="603">
        <v>91306</v>
      </c>
      <c r="B2167" s="603" t="s">
        <v>2936</v>
      </c>
      <c r="C2167" s="603" t="s">
        <v>123</v>
      </c>
      <c r="D2167" s="603" t="s">
        <v>942</v>
      </c>
      <c r="E2167" s="605">
        <v>161.25</v>
      </c>
      <c r="F2167" s="601" t="s">
        <v>794</v>
      </c>
    </row>
    <row r="2168" spans="1:6">
      <c r="A2168" s="603">
        <v>91307</v>
      </c>
      <c r="B2168" s="603" t="s">
        <v>2937</v>
      </c>
      <c r="C2168" s="603" t="s">
        <v>123</v>
      </c>
      <c r="D2168" s="603" t="s">
        <v>942</v>
      </c>
      <c r="E2168" s="605">
        <v>92.15</v>
      </c>
      <c r="F2168" s="601" t="s">
        <v>794</v>
      </c>
    </row>
    <row r="2169" spans="1:6">
      <c r="A2169" s="603">
        <v>91312</v>
      </c>
      <c r="B2169" s="603" t="s">
        <v>2938</v>
      </c>
      <c r="C2169" s="603" t="s">
        <v>123</v>
      </c>
      <c r="D2169" s="603" t="s">
        <v>793</v>
      </c>
      <c r="E2169" s="605">
        <v>843.88</v>
      </c>
      <c r="F2169" s="601" t="s">
        <v>794</v>
      </c>
    </row>
    <row r="2170" spans="1:6">
      <c r="A2170" s="603">
        <v>91313</v>
      </c>
      <c r="B2170" s="603" t="s">
        <v>2939</v>
      </c>
      <c r="C2170" s="603" t="s">
        <v>123</v>
      </c>
      <c r="D2170" s="603" t="s">
        <v>793</v>
      </c>
      <c r="E2170" s="605">
        <v>834.2</v>
      </c>
      <c r="F2170" s="601" t="s">
        <v>794</v>
      </c>
    </row>
    <row r="2171" spans="1:6">
      <c r="A2171" s="603">
        <v>91314</v>
      </c>
      <c r="B2171" s="603" t="s">
        <v>237</v>
      </c>
      <c r="C2171" s="603" t="s">
        <v>123</v>
      </c>
      <c r="D2171" s="603" t="s">
        <v>793</v>
      </c>
      <c r="E2171" s="605">
        <v>876.01</v>
      </c>
      <c r="F2171" s="601" t="s">
        <v>794</v>
      </c>
    </row>
    <row r="2172" spans="1:6">
      <c r="A2172" s="603">
        <v>91315</v>
      </c>
      <c r="B2172" s="603" t="s">
        <v>2940</v>
      </c>
      <c r="C2172" s="603" t="s">
        <v>123</v>
      </c>
      <c r="D2172" s="603" t="s">
        <v>793</v>
      </c>
      <c r="E2172" s="605">
        <v>963.42</v>
      </c>
      <c r="F2172" s="601" t="s">
        <v>794</v>
      </c>
    </row>
    <row r="2173" spans="1:6">
      <c r="A2173" s="603">
        <v>91316</v>
      </c>
      <c r="B2173" s="603" t="s">
        <v>2941</v>
      </c>
      <c r="C2173" s="603" t="s">
        <v>123</v>
      </c>
      <c r="D2173" s="603" t="s">
        <v>793</v>
      </c>
      <c r="E2173" s="604">
        <v>1158.26</v>
      </c>
      <c r="F2173" s="601" t="s">
        <v>794</v>
      </c>
    </row>
    <row r="2174" spans="1:6">
      <c r="A2174" s="603">
        <v>91317</v>
      </c>
      <c r="B2174" s="603" t="s">
        <v>2942</v>
      </c>
      <c r="C2174" s="603" t="s">
        <v>123</v>
      </c>
      <c r="D2174" s="603" t="s">
        <v>793</v>
      </c>
      <c r="E2174" s="604">
        <v>1234.21</v>
      </c>
      <c r="F2174" s="601" t="s">
        <v>794</v>
      </c>
    </row>
    <row r="2175" spans="1:6">
      <c r="A2175" s="603">
        <v>91318</v>
      </c>
      <c r="B2175" s="603" t="s">
        <v>2943</v>
      </c>
      <c r="C2175" s="603" t="s">
        <v>123</v>
      </c>
      <c r="D2175" s="603" t="s">
        <v>793</v>
      </c>
      <c r="E2175" s="605">
        <v>734.3</v>
      </c>
      <c r="F2175" s="601" t="s">
        <v>794</v>
      </c>
    </row>
    <row r="2176" spans="1:6">
      <c r="A2176" s="603">
        <v>91319</v>
      </c>
      <c r="B2176" s="603" t="s">
        <v>2944</v>
      </c>
      <c r="C2176" s="603" t="s">
        <v>123</v>
      </c>
      <c r="D2176" s="603" t="s">
        <v>793</v>
      </c>
      <c r="E2176" s="605">
        <v>742.05</v>
      </c>
      <c r="F2176" s="601" t="s">
        <v>794</v>
      </c>
    </row>
    <row r="2177" spans="1:6">
      <c r="A2177" s="603">
        <v>91320</v>
      </c>
      <c r="B2177" s="603" t="s">
        <v>2945</v>
      </c>
      <c r="C2177" s="603" t="s">
        <v>123</v>
      </c>
      <c r="D2177" s="603" t="s">
        <v>793</v>
      </c>
      <c r="E2177" s="605">
        <v>768.38</v>
      </c>
      <c r="F2177" s="601" t="s">
        <v>794</v>
      </c>
    </row>
    <row r="2178" spans="1:6">
      <c r="A2178" s="603">
        <v>91321</v>
      </c>
      <c r="B2178" s="603" t="s">
        <v>2946</v>
      </c>
      <c r="C2178" s="603" t="s">
        <v>123</v>
      </c>
      <c r="D2178" s="603" t="s">
        <v>793</v>
      </c>
      <c r="E2178" s="605">
        <v>855.79</v>
      </c>
      <c r="F2178" s="601" t="s">
        <v>794</v>
      </c>
    </row>
    <row r="2179" spans="1:6">
      <c r="A2179" s="603">
        <v>91322</v>
      </c>
      <c r="B2179" s="603" t="s">
        <v>2947</v>
      </c>
      <c r="C2179" s="603" t="s">
        <v>123</v>
      </c>
      <c r="D2179" s="603" t="s">
        <v>793</v>
      </c>
      <c r="E2179" s="604">
        <v>1050.6300000000001</v>
      </c>
      <c r="F2179" s="601" t="s">
        <v>794</v>
      </c>
    </row>
    <row r="2180" spans="1:6">
      <c r="A2180" s="603">
        <v>91323</v>
      </c>
      <c r="B2180" s="603" t="s">
        <v>2948</v>
      </c>
      <c r="C2180" s="603" t="s">
        <v>123</v>
      </c>
      <c r="D2180" s="603" t="s">
        <v>793</v>
      </c>
      <c r="E2180" s="604">
        <v>1126.58</v>
      </c>
      <c r="F2180" s="601" t="s">
        <v>794</v>
      </c>
    </row>
    <row r="2181" spans="1:6">
      <c r="A2181" s="603">
        <v>91324</v>
      </c>
      <c r="B2181" s="603" t="s">
        <v>2949</v>
      </c>
      <c r="C2181" s="603" t="s">
        <v>123</v>
      </c>
      <c r="D2181" s="603" t="s">
        <v>793</v>
      </c>
      <c r="E2181" s="605">
        <v>746.53</v>
      </c>
      <c r="F2181" s="601" t="s">
        <v>794</v>
      </c>
    </row>
    <row r="2182" spans="1:6">
      <c r="A2182" s="603">
        <v>91325</v>
      </c>
      <c r="B2182" s="603" t="s">
        <v>2950</v>
      </c>
      <c r="C2182" s="603" t="s">
        <v>123</v>
      </c>
      <c r="D2182" s="603" t="s">
        <v>793</v>
      </c>
      <c r="E2182" s="605">
        <v>754.86</v>
      </c>
      <c r="F2182" s="601" t="s">
        <v>794</v>
      </c>
    </row>
    <row r="2183" spans="1:6">
      <c r="A2183" s="603">
        <v>91326</v>
      </c>
      <c r="B2183" s="603" t="s">
        <v>2951</v>
      </c>
      <c r="C2183" s="603" t="s">
        <v>123</v>
      </c>
      <c r="D2183" s="603" t="s">
        <v>793</v>
      </c>
      <c r="E2183" s="605">
        <v>818.03</v>
      </c>
      <c r="F2183" s="601" t="s">
        <v>794</v>
      </c>
    </row>
    <row r="2184" spans="1:6">
      <c r="A2184" s="603">
        <v>91327</v>
      </c>
      <c r="B2184" s="603" t="s">
        <v>2952</v>
      </c>
      <c r="C2184" s="603" t="s">
        <v>123</v>
      </c>
      <c r="D2184" s="603" t="s">
        <v>793</v>
      </c>
      <c r="E2184" s="605">
        <v>866.63</v>
      </c>
      <c r="F2184" s="601" t="s">
        <v>794</v>
      </c>
    </row>
    <row r="2185" spans="1:6">
      <c r="A2185" s="603">
        <v>91328</v>
      </c>
      <c r="B2185" s="603" t="s">
        <v>2953</v>
      </c>
      <c r="C2185" s="603" t="s">
        <v>123</v>
      </c>
      <c r="D2185" s="603" t="s">
        <v>793</v>
      </c>
      <c r="E2185" s="605">
        <v>890.76</v>
      </c>
      <c r="F2185" s="601" t="s">
        <v>794</v>
      </c>
    </row>
    <row r="2186" spans="1:6">
      <c r="A2186" s="603">
        <v>91329</v>
      </c>
      <c r="B2186" s="603" t="s">
        <v>2954</v>
      </c>
      <c r="C2186" s="603" t="s">
        <v>123</v>
      </c>
      <c r="D2186" s="603" t="s">
        <v>793</v>
      </c>
      <c r="E2186" s="605">
        <v>757.12</v>
      </c>
      <c r="F2186" s="601" t="s">
        <v>794</v>
      </c>
    </row>
    <row r="2187" spans="1:6">
      <c r="A2187" s="603">
        <v>91330</v>
      </c>
      <c r="B2187" s="603" t="s">
        <v>2955</v>
      </c>
      <c r="C2187" s="603" t="s">
        <v>123</v>
      </c>
      <c r="D2187" s="603" t="s">
        <v>793</v>
      </c>
      <c r="E2187" s="605">
        <v>918.93</v>
      </c>
      <c r="F2187" s="601" t="s">
        <v>794</v>
      </c>
    </row>
    <row r="2188" spans="1:6">
      <c r="A2188" s="603">
        <v>91331</v>
      </c>
      <c r="B2188" s="603" t="s">
        <v>2956</v>
      </c>
      <c r="C2188" s="603" t="s">
        <v>123</v>
      </c>
      <c r="D2188" s="603" t="s">
        <v>793</v>
      </c>
      <c r="E2188" s="605">
        <v>784.45</v>
      </c>
      <c r="F2188" s="601" t="s">
        <v>794</v>
      </c>
    </row>
    <row r="2189" spans="1:6">
      <c r="A2189" s="603">
        <v>91332</v>
      </c>
      <c r="B2189" s="603" t="s">
        <v>2957</v>
      </c>
      <c r="C2189" s="603" t="s">
        <v>123</v>
      </c>
      <c r="D2189" s="603" t="s">
        <v>793</v>
      </c>
      <c r="E2189" s="605">
        <v>960.41</v>
      </c>
      <c r="F2189" s="601" t="s">
        <v>794</v>
      </c>
    </row>
    <row r="2190" spans="1:6">
      <c r="A2190" s="603">
        <v>91333</v>
      </c>
      <c r="B2190" s="603" t="s">
        <v>2958</v>
      </c>
      <c r="C2190" s="603" t="s">
        <v>123</v>
      </c>
      <c r="D2190" s="603" t="s">
        <v>793</v>
      </c>
      <c r="E2190" s="605">
        <v>825.09</v>
      </c>
      <c r="F2190" s="601" t="s">
        <v>794</v>
      </c>
    </row>
    <row r="2191" spans="1:6">
      <c r="A2191" s="603">
        <v>91334</v>
      </c>
      <c r="B2191" s="603" t="s">
        <v>2959</v>
      </c>
      <c r="C2191" s="603" t="s">
        <v>123</v>
      </c>
      <c r="D2191" s="603" t="s">
        <v>793</v>
      </c>
      <c r="E2191" s="604">
        <v>1421.68</v>
      </c>
      <c r="F2191" s="601" t="s">
        <v>794</v>
      </c>
    </row>
    <row r="2192" spans="1:6">
      <c r="A2192" s="603">
        <v>91335</v>
      </c>
      <c r="B2192" s="603" t="s">
        <v>2960</v>
      </c>
      <c r="C2192" s="603" t="s">
        <v>123</v>
      </c>
      <c r="D2192" s="603" t="s">
        <v>793</v>
      </c>
      <c r="E2192" s="604">
        <v>1286.3599999999999</v>
      </c>
      <c r="F2192" s="601" t="s">
        <v>794</v>
      </c>
    </row>
    <row r="2193" spans="1:6">
      <c r="A2193" s="603">
        <v>91336</v>
      </c>
      <c r="B2193" s="603" t="s">
        <v>2961</v>
      </c>
      <c r="C2193" s="603" t="s">
        <v>123</v>
      </c>
      <c r="D2193" s="603" t="s">
        <v>793</v>
      </c>
      <c r="E2193" s="604">
        <v>1774.68</v>
      </c>
      <c r="F2193" s="601" t="s">
        <v>794</v>
      </c>
    </row>
    <row r="2194" spans="1:6">
      <c r="A2194" s="603">
        <v>91337</v>
      </c>
      <c r="B2194" s="603" t="s">
        <v>2962</v>
      </c>
      <c r="C2194" s="603" t="s">
        <v>123</v>
      </c>
      <c r="D2194" s="603" t="s">
        <v>793</v>
      </c>
      <c r="E2194" s="604">
        <v>1639.36</v>
      </c>
      <c r="F2194" s="601" t="s">
        <v>794</v>
      </c>
    </row>
    <row r="2195" spans="1:6">
      <c r="A2195" s="603">
        <v>100659</v>
      </c>
      <c r="B2195" s="603" t="s">
        <v>2963</v>
      </c>
      <c r="C2195" s="603" t="s">
        <v>67</v>
      </c>
      <c r="D2195" s="603" t="s">
        <v>942</v>
      </c>
      <c r="E2195" s="605">
        <v>12.61</v>
      </c>
      <c r="F2195" s="601" t="s">
        <v>794</v>
      </c>
    </row>
    <row r="2196" spans="1:6">
      <c r="A2196" s="603">
        <v>100660</v>
      </c>
      <c r="B2196" s="603" t="s">
        <v>2964</v>
      </c>
      <c r="C2196" s="603" t="s">
        <v>67</v>
      </c>
      <c r="D2196" s="603" t="s">
        <v>942</v>
      </c>
      <c r="E2196" s="605">
        <v>8.42</v>
      </c>
      <c r="F2196" s="601" t="s">
        <v>794</v>
      </c>
    </row>
    <row r="2197" spans="1:6">
      <c r="A2197" s="603">
        <v>100675</v>
      </c>
      <c r="B2197" s="603" t="s">
        <v>2965</v>
      </c>
      <c r="C2197" s="603" t="s">
        <v>123</v>
      </c>
      <c r="D2197" s="603" t="s">
        <v>793</v>
      </c>
      <c r="E2197" s="604">
        <v>1022.05</v>
      </c>
      <c r="F2197" s="601" t="s">
        <v>794</v>
      </c>
    </row>
    <row r="2198" spans="1:6">
      <c r="A2198" s="603">
        <v>100676</v>
      </c>
      <c r="B2198" s="603" t="s">
        <v>2966</v>
      </c>
      <c r="C2198" s="603" t="s">
        <v>123</v>
      </c>
      <c r="D2198" s="603" t="s">
        <v>942</v>
      </c>
      <c r="E2198" s="605">
        <v>196.57</v>
      </c>
      <c r="F2198" s="601" t="s">
        <v>794</v>
      </c>
    </row>
    <row r="2199" spans="1:6">
      <c r="A2199" s="603">
        <v>100678</v>
      </c>
      <c r="B2199" s="603" t="s">
        <v>2967</v>
      </c>
      <c r="C2199" s="603" t="s">
        <v>123</v>
      </c>
      <c r="D2199" s="603" t="s">
        <v>793</v>
      </c>
      <c r="E2199" s="604">
        <v>1041.42</v>
      </c>
      <c r="F2199" s="601" t="s">
        <v>794</v>
      </c>
    </row>
    <row r="2200" spans="1:6">
      <c r="A2200" s="603">
        <v>100679</v>
      </c>
      <c r="B2200" s="603" t="s">
        <v>2968</v>
      </c>
      <c r="C2200" s="603" t="s">
        <v>123</v>
      </c>
      <c r="D2200" s="603" t="s">
        <v>793</v>
      </c>
      <c r="E2200" s="605">
        <v>856.11</v>
      </c>
      <c r="F2200" s="601" t="s">
        <v>794</v>
      </c>
    </row>
    <row r="2201" spans="1:6">
      <c r="A2201" s="603">
        <v>100680</v>
      </c>
      <c r="B2201" s="603" t="s">
        <v>2969</v>
      </c>
      <c r="C2201" s="603" t="s">
        <v>123</v>
      </c>
      <c r="D2201" s="603" t="s">
        <v>793</v>
      </c>
      <c r="E2201" s="604">
        <v>1050.5899999999999</v>
      </c>
      <c r="F2201" s="601" t="s">
        <v>794</v>
      </c>
    </row>
    <row r="2202" spans="1:6">
      <c r="A2202" s="603">
        <v>100681</v>
      </c>
      <c r="B2202" s="603" t="s">
        <v>2970</v>
      </c>
      <c r="C2202" s="603" t="s">
        <v>123</v>
      </c>
      <c r="D2202" s="603" t="s">
        <v>793</v>
      </c>
      <c r="E2202" s="604">
        <v>1080.18</v>
      </c>
      <c r="F2202" s="601" t="s">
        <v>794</v>
      </c>
    </row>
    <row r="2203" spans="1:6">
      <c r="A2203" s="603">
        <v>100682</v>
      </c>
      <c r="B2203" s="603" t="s">
        <v>2971</v>
      </c>
      <c r="C2203" s="603" t="s">
        <v>123</v>
      </c>
      <c r="D2203" s="603" t="s">
        <v>793</v>
      </c>
      <c r="E2203" s="605">
        <v>876.6</v>
      </c>
      <c r="F2203" s="601" t="s">
        <v>794</v>
      </c>
    </row>
    <row r="2204" spans="1:6">
      <c r="A2204" s="603">
        <v>100683</v>
      </c>
      <c r="B2204" s="603" t="s">
        <v>2972</v>
      </c>
      <c r="C2204" s="603" t="s">
        <v>123</v>
      </c>
      <c r="D2204" s="603" t="s">
        <v>793</v>
      </c>
      <c r="E2204" s="604">
        <v>1136.08</v>
      </c>
      <c r="F2204" s="601" t="s">
        <v>794</v>
      </c>
    </row>
    <row r="2205" spans="1:6">
      <c r="A2205" s="603">
        <v>100684</v>
      </c>
      <c r="B2205" s="603" t="s">
        <v>2973</v>
      </c>
      <c r="C2205" s="603" t="s">
        <v>123</v>
      </c>
      <c r="D2205" s="603" t="s">
        <v>793</v>
      </c>
      <c r="E2205" s="605">
        <v>925.66</v>
      </c>
      <c r="F2205" s="601" t="s">
        <v>794</v>
      </c>
    </row>
    <row r="2206" spans="1:6">
      <c r="A2206" s="603">
        <v>100685</v>
      </c>
      <c r="B2206" s="603" t="s">
        <v>2974</v>
      </c>
      <c r="C2206" s="603" t="s">
        <v>123</v>
      </c>
      <c r="D2206" s="603" t="s">
        <v>793</v>
      </c>
      <c r="E2206" s="604">
        <v>1185.52</v>
      </c>
      <c r="F2206" s="601" t="s">
        <v>794</v>
      </c>
    </row>
    <row r="2207" spans="1:6">
      <c r="A2207" s="603">
        <v>100686</v>
      </c>
      <c r="B2207" s="603" t="s">
        <v>2975</v>
      </c>
      <c r="C2207" s="603" t="s">
        <v>123</v>
      </c>
      <c r="D2207" s="603" t="s">
        <v>793</v>
      </c>
      <c r="E2207" s="605">
        <v>974.26</v>
      </c>
      <c r="F2207" s="601" t="s">
        <v>794</v>
      </c>
    </row>
    <row r="2208" spans="1:6">
      <c r="A2208" s="603">
        <v>100687</v>
      </c>
      <c r="B2208" s="603" t="s">
        <v>2976</v>
      </c>
      <c r="C2208" s="603" t="s">
        <v>123</v>
      </c>
      <c r="D2208" s="603" t="s">
        <v>793</v>
      </c>
      <c r="E2208" s="604">
        <v>1052.01</v>
      </c>
      <c r="F2208" s="601" t="s">
        <v>794</v>
      </c>
    </row>
    <row r="2209" spans="1:6">
      <c r="A2209" s="603">
        <v>100688</v>
      </c>
      <c r="B2209" s="603" t="s">
        <v>2977</v>
      </c>
      <c r="C2209" s="603" t="s">
        <v>123</v>
      </c>
      <c r="D2209" s="603" t="s">
        <v>793</v>
      </c>
      <c r="E2209" s="605">
        <v>866.7</v>
      </c>
      <c r="F2209" s="601" t="s">
        <v>794</v>
      </c>
    </row>
    <row r="2210" spans="1:6">
      <c r="A2210" s="603">
        <v>100689</v>
      </c>
      <c r="B2210" s="603" t="s">
        <v>2978</v>
      </c>
      <c r="C2210" s="603" t="s">
        <v>123</v>
      </c>
      <c r="D2210" s="603" t="s">
        <v>793</v>
      </c>
      <c r="E2210" s="604">
        <v>1143.1400000000001</v>
      </c>
      <c r="F2210" s="601" t="s">
        <v>794</v>
      </c>
    </row>
    <row r="2211" spans="1:6">
      <c r="A2211" s="603">
        <v>100690</v>
      </c>
      <c r="B2211" s="603" t="s">
        <v>2979</v>
      </c>
      <c r="C2211" s="603" t="s">
        <v>123</v>
      </c>
      <c r="D2211" s="603" t="s">
        <v>793</v>
      </c>
      <c r="E2211" s="605">
        <v>932.72</v>
      </c>
      <c r="F2211" s="601" t="s">
        <v>794</v>
      </c>
    </row>
    <row r="2212" spans="1:6">
      <c r="A2212" s="603">
        <v>100691</v>
      </c>
      <c r="B2212" s="603" t="s">
        <v>2980</v>
      </c>
      <c r="C2212" s="603" t="s">
        <v>123</v>
      </c>
      <c r="D2212" s="603" t="s">
        <v>793</v>
      </c>
      <c r="E2212" s="604">
        <v>1604.41</v>
      </c>
      <c r="F2212" s="601" t="s">
        <v>794</v>
      </c>
    </row>
    <row r="2213" spans="1:6">
      <c r="A2213" s="603">
        <v>100692</v>
      </c>
      <c r="B2213" s="603" t="s">
        <v>2981</v>
      </c>
      <c r="C2213" s="603" t="s">
        <v>123</v>
      </c>
      <c r="D2213" s="603" t="s">
        <v>793</v>
      </c>
      <c r="E2213" s="604">
        <v>1393.99</v>
      </c>
      <c r="F2213" s="601" t="s">
        <v>794</v>
      </c>
    </row>
    <row r="2214" spans="1:6">
      <c r="A2214" s="603">
        <v>100693</v>
      </c>
      <c r="B2214" s="603" t="s">
        <v>2982</v>
      </c>
      <c r="C2214" s="603" t="s">
        <v>123</v>
      </c>
      <c r="D2214" s="603" t="s">
        <v>793</v>
      </c>
      <c r="E2214" s="604">
        <v>1957.41</v>
      </c>
      <c r="F2214" s="601" t="s">
        <v>794</v>
      </c>
    </row>
    <row r="2215" spans="1:6">
      <c r="A2215" s="603">
        <v>100694</v>
      </c>
      <c r="B2215" s="603" t="s">
        <v>2983</v>
      </c>
      <c r="C2215" s="603" t="s">
        <v>123</v>
      </c>
      <c r="D2215" s="603" t="s">
        <v>793</v>
      </c>
      <c r="E2215" s="604">
        <v>1746.99</v>
      </c>
      <c r="F2215" s="601" t="s">
        <v>794</v>
      </c>
    </row>
    <row r="2216" spans="1:6">
      <c r="A2216" s="603">
        <v>100695</v>
      </c>
      <c r="B2216" s="603" t="s">
        <v>2984</v>
      </c>
      <c r="C2216" s="603" t="s">
        <v>123</v>
      </c>
      <c r="D2216" s="603" t="s">
        <v>942</v>
      </c>
      <c r="E2216" s="605">
        <v>50.45</v>
      </c>
      <c r="F2216" s="601" t="s">
        <v>794</v>
      </c>
    </row>
    <row r="2217" spans="1:6">
      <c r="A2217" s="603">
        <v>100696</v>
      </c>
      <c r="B2217" s="603" t="s">
        <v>2985</v>
      </c>
      <c r="C2217" s="603" t="s">
        <v>123</v>
      </c>
      <c r="D2217" s="603" t="s">
        <v>942</v>
      </c>
      <c r="E2217" s="605">
        <v>56.13</v>
      </c>
      <c r="F2217" s="601" t="s">
        <v>794</v>
      </c>
    </row>
    <row r="2218" spans="1:6">
      <c r="A2218" s="603">
        <v>100697</v>
      </c>
      <c r="B2218" s="603" t="s">
        <v>2986</v>
      </c>
      <c r="C2218" s="603" t="s">
        <v>123</v>
      </c>
      <c r="D2218" s="603" t="s">
        <v>942</v>
      </c>
      <c r="E2218" s="605">
        <v>61.86</v>
      </c>
      <c r="F2218" s="601" t="s">
        <v>794</v>
      </c>
    </row>
    <row r="2219" spans="1:6">
      <c r="A2219" s="603">
        <v>100698</v>
      </c>
      <c r="B2219" s="603" t="s">
        <v>2987</v>
      </c>
      <c r="C2219" s="603" t="s">
        <v>123</v>
      </c>
      <c r="D2219" s="603" t="s">
        <v>942</v>
      </c>
      <c r="E2219" s="605">
        <v>67.56</v>
      </c>
      <c r="F2219" s="601" t="s">
        <v>794</v>
      </c>
    </row>
    <row r="2220" spans="1:6">
      <c r="A2220" s="603">
        <v>100699</v>
      </c>
      <c r="B2220" s="603" t="s">
        <v>2988</v>
      </c>
      <c r="C2220" s="603" t="s">
        <v>123</v>
      </c>
      <c r="D2220" s="603" t="s">
        <v>942</v>
      </c>
      <c r="E2220" s="605">
        <v>80.33</v>
      </c>
      <c r="F2220" s="601" t="s">
        <v>794</v>
      </c>
    </row>
    <row r="2221" spans="1:6">
      <c r="A2221" s="603">
        <v>100700</v>
      </c>
      <c r="B2221" s="603" t="s">
        <v>2989</v>
      </c>
      <c r="C2221" s="603" t="s">
        <v>123</v>
      </c>
      <c r="D2221" s="603" t="s">
        <v>793</v>
      </c>
      <c r="E2221" s="605">
        <v>880.46</v>
      </c>
      <c r="F2221" s="601" t="s">
        <v>794</v>
      </c>
    </row>
    <row r="2222" spans="1:6">
      <c r="A2222" s="603">
        <v>100712</v>
      </c>
      <c r="B2222" s="603" t="s">
        <v>2990</v>
      </c>
      <c r="C2222" s="603" t="s">
        <v>123</v>
      </c>
      <c r="D2222" s="603" t="s">
        <v>793</v>
      </c>
      <c r="E2222" s="605">
        <v>847.01</v>
      </c>
      <c r="F2222" s="601" t="s">
        <v>794</v>
      </c>
    </row>
    <row r="2223" spans="1:6">
      <c r="A2223" s="603">
        <v>100665</v>
      </c>
      <c r="B2223" s="603" t="s">
        <v>2991</v>
      </c>
      <c r="C2223" s="603" t="s">
        <v>68</v>
      </c>
      <c r="D2223" s="603" t="s">
        <v>793</v>
      </c>
      <c r="E2223" s="605">
        <v>771.94</v>
      </c>
      <c r="F2223" s="601" t="s">
        <v>794</v>
      </c>
    </row>
    <row r="2224" spans="1:6">
      <c r="A2224" s="603">
        <v>100666</v>
      </c>
      <c r="B2224" s="603" t="s">
        <v>2992</v>
      </c>
      <c r="C2224" s="603" t="s">
        <v>68</v>
      </c>
      <c r="D2224" s="603" t="s">
        <v>793</v>
      </c>
      <c r="E2224" s="605">
        <v>613.59</v>
      </c>
      <c r="F2224" s="601" t="s">
        <v>794</v>
      </c>
    </row>
    <row r="2225" spans="1:6">
      <c r="A2225" s="603">
        <v>100667</v>
      </c>
      <c r="B2225" s="603" t="s">
        <v>2993</v>
      </c>
      <c r="C2225" s="603" t="s">
        <v>68</v>
      </c>
      <c r="D2225" s="603" t="s">
        <v>793</v>
      </c>
      <c r="E2225" s="605">
        <v>995.81</v>
      </c>
      <c r="F2225" s="601" t="s">
        <v>794</v>
      </c>
    </row>
    <row r="2226" spans="1:6">
      <c r="A2226" s="603">
        <v>100668</v>
      </c>
      <c r="B2226" s="603" t="s">
        <v>2994</v>
      </c>
      <c r="C2226" s="603" t="s">
        <v>68</v>
      </c>
      <c r="D2226" s="603" t="s">
        <v>793</v>
      </c>
      <c r="E2226" s="604">
        <v>1144.71</v>
      </c>
      <c r="F2226" s="601" t="s">
        <v>794</v>
      </c>
    </row>
    <row r="2227" spans="1:6">
      <c r="A2227" s="603">
        <v>100669</v>
      </c>
      <c r="B2227" s="603" t="s">
        <v>2995</v>
      </c>
      <c r="C2227" s="603" t="s">
        <v>68</v>
      </c>
      <c r="D2227" s="603" t="s">
        <v>793</v>
      </c>
      <c r="E2227" s="605">
        <v>790.87</v>
      </c>
      <c r="F2227" s="601" t="s">
        <v>794</v>
      </c>
    </row>
    <row r="2228" spans="1:6">
      <c r="A2228" s="603">
        <v>100670</v>
      </c>
      <c r="B2228" s="603" t="s">
        <v>2996</v>
      </c>
      <c r="C2228" s="603" t="s">
        <v>68</v>
      </c>
      <c r="D2228" s="603" t="s">
        <v>793</v>
      </c>
      <c r="E2228" s="605">
        <v>964.12</v>
      </c>
      <c r="F2228" s="601" t="s">
        <v>794</v>
      </c>
    </row>
    <row r="2229" spans="1:6">
      <c r="A2229" s="603">
        <v>100671</v>
      </c>
      <c r="B2229" s="603" t="s">
        <v>2997</v>
      </c>
      <c r="C2229" s="603" t="s">
        <v>68</v>
      </c>
      <c r="D2229" s="603" t="s">
        <v>793</v>
      </c>
      <c r="E2229" s="604">
        <v>1191.8599999999999</v>
      </c>
      <c r="F2229" s="601" t="s">
        <v>794</v>
      </c>
    </row>
    <row r="2230" spans="1:6">
      <c r="A2230" s="603">
        <v>100672</v>
      </c>
      <c r="B2230" s="603" t="s">
        <v>2998</v>
      </c>
      <c r="C2230" s="603" t="s">
        <v>68</v>
      </c>
      <c r="D2230" s="603" t="s">
        <v>793</v>
      </c>
      <c r="E2230" s="605">
        <v>776.67</v>
      </c>
      <c r="F2230" s="601" t="s">
        <v>794</v>
      </c>
    </row>
    <row r="2231" spans="1:6">
      <c r="A2231" s="603">
        <v>100701</v>
      </c>
      <c r="B2231" s="603" t="s">
        <v>2999</v>
      </c>
      <c r="C2231" s="603" t="s">
        <v>68</v>
      </c>
      <c r="D2231" s="603" t="s">
        <v>942</v>
      </c>
      <c r="E2231" s="605">
        <v>757.99</v>
      </c>
      <c r="F2231" s="601" t="s">
        <v>794</v>
      </c>
    </row>
    <row r="2232" spans="1:6">
      <c r="A2232" s="603">
        <v>94559</v>
      </c>
      <c r="B2232" s="603" t="s">
        <v>3000</v>
      </c>
      <c r="C2232" s="603" t="s">
        <v>68</v>
      </c>
      <c r="D2232" s="603" t="s">
        <v>793</v>
      </c>
      <c r="E2232" s="605">
        <v>665.43</v>
      </c>
      <c r="F2232" s="601" t="s">
        <v>794</v>
      </c>
    </row>
    <row r="2233" spans="1:6">
      <c r="A2233" s="603">
        <v>94562</v>
      </c>
      <c r="B2233" s="603" t="s">
        <v>3001</v>
      </c>
      <c r="C2233" s="603" t="s">
        <v>68</v>
      </c>
      <c r="D2233" s="603" t="s">
        <v>793</v>
      </c>
      <c r="E2233" s="605">
        <v>587.07000000000005</v>
      </c>
      <c r="F2233" s="601" t="s">
        <v>794</v>
      </c>
    </row>
    <row r="2234" spans="1:6">
      <c r="A2234" s="603">
        <v>94587</v>
      </c>
      <c r="B2234" s="603" t="s">
        <v>3002</v>
      </c>
      <c r="C2234" s="603" t="s">
        <v>67</v>
      </c>
      <c r="D2234" s="603" t="s">
        <v>793</v>
      </c>
      <c r="E2234" s="604">
        <v>60.29</v>
      </c>
      <c r="F2234" s="601" t="s">
        <v>794</v>
      </c>
    </row>
    <row r="2235" spans="1:6">
      <c r="A2235" s="603">
        <v>94588</v>
      </c>
      <c r="B2235" s="603" t="s">
        <v>3003</v>
      </c>
      <c r="C2235" s="603" t="s">
        <v>67</v>
      </c>
      <c r="D2235" s="603" t="s">
        <v>793</v>
      </c>
      <c r="E2235" s="605">
        <v>70.2</v>
      </c>
      <c r="F2235" s="601" t="s">
        <v>794</v>
      </c>
    </row>
    <row r="2236" spans="1:6">
      <c r="A2236" s="603">
        <v>105813</v>
      </c>
      <c r="B2236" s="603" t="s">
        <v>3004</v>
      </c>
      <c r="C2236" s="603" t="s">
        <v>68</v>
      </c>
      <c r="D2236" s="603" t="s">
        <v>793</v>
      </c>
      <c r="E2236" s="605">
        <v>971.09</v>
      </c>
      <c r="F2236" s="601" t="s">
        <v>794</v>
      </c>
    </row>
    <row r="2237" spans="1:6">
      <c r="A2237" s="603">
        <v>99837</v>
      </c>
      <c r="B2237" s="603" t="s">
        <v>3005</v>
      </c>
      <c r="C2237" s="603" t="s">
        <v>67</v>
      </c>
      <c r="D2237" s="603" t="s">
        <v>793</v>
      </c>
      <c r="E2237" s="604">
        <v>547.11</v>
      </c>
      <c r="F2237" s="601" t="s">
        <v>794</v>
      </c>
    </row>
    <row r="2238" spans="1:6">
      <c r="A2238" s="603">
        <v>99839</v>
      </c>
      <c r="B2238" s="603" t="s">
        <v>3006</v>
      </c>
      <c r="C2238" s="603" t="s">
        <v>67</v>
      </c>
      <c r="D2238" s="603" t="s">
        <v>793</v>
      </c>
      <c r="E2238" s="605">
        <v>456.56</v>
      </c>
      <c r="F2238" s="601" t="s">
        <v>794</v>
      </c>
    </row>
    <row r="2239" spans="1:6">
      <c r="A2239" s="603">
        <v>99841</v>
      </c>
      <c r="B2239" s="603" t="s">
        <v>3007</v>
      </c>
      <c r="C2239" s="603" t="s">
        <v>67</v>
      </c>
      <c r="D2239" s="603" t="s">
        <v>793</v>
      </c>
      <c r="E2239" s="604">
        <v>1467.66</v>
      </c>
      <c r="F2239" s="601" t="s">
        <v>794</v>
      </c>
    </row>
    <row r="2240" spans="1:6">
      <c r="A2240" s="603">
        <v>99855</v>
      </c>
      <c r="B2240" s="603" t="s">
        <v>3008</v>
      </c>
      <c r="C2240" s="603" t="s">
        <v>67</v>
      </c>
      <c r="D2240" s="603" t="s">
        <v>793</v>
      </c>
      <c r="E2240" s="605">
        <v>98.65</v>
      </c>
      <c r="F2240" s="601" t="s">
        <v>794</v>
      </c>
    </row>
    <row r="2241" spans="1:6">
      <c r="A2241" s="603">
        <v>99857</v>
      </c>
      <c r="B2241" s="603" t="s">
        <v>3009</v>
      </c>
      <c r="C2241" s="603" t="s">
        <v>67</v>
      </c>
      <c r="D2241" s="603" t="s">
        <v>793</v>
      </c>
      <c r="E2241" s="604">
        <v>80.400000000000006</v>
      </c>
      <c r="F2241" s="601" t="s">
        <v>794</v>
      </c>
    </row>
    <row r="2242" spans="1:6">
      <c r="A2242" s="603">
        <v>99861</v>
      </c>
      <c r="B2242" s="603" t="s">
        <v>3010</v>
      </c>
      <c r="C2242" s="603" t="s">
        <v>68</v>
      </c>
      <c r="D2242" s="603" t="s">
        <v>793</v>
      </c>
      <c r="E2242" s="605">
        <v>562.54999999999995</v>
      </c>
      <c r="F2242" s="601" t="s">
        <v>794</v>
      </c>
    </row>
    <row r="2243" spans="1:6">
      <c r="A2243" s="603">
        <v>99862</v>
      </c>
      <c r="B2243" s="603" t="s">
        <v>3011</v>
      </c>
      <c r="C2243" s="603" t="s">
        <v>68</v>
      </c>
      <c r="D2243" s="603" t="s">
        <v>793</v>
      </c>
      <c r="E2243" s="605">
        <v>539.27</v>
      </c>
      <c r="F2243" s="601" t="s">
        <v>794</v>
      </c>
    </row>
    <row r="2244" spans="1:6">
      <c r="A2244" s="603">
        <v>90838</v>
      </c>
      <c r="B2244" s="603" t="s">
        <v>3012</v>
      </c>
      <c r="C2244" s="603" t="s">
        <v>123</v>
      </c>
      <c r="D2244" s="603" t="s">
        <v>942</v>
      </c>
      <c r="E2244" s="604">
        <v>1877.93</v>
      </c>
      <c r="F2244" s="601" t="s">
        <v>794</v>
      </c>
    </row>
    <row r="2245" spans="1:6">
      <c r="A2245" s="603">
        <v>91338</v>
      </c>
      <c r="B2245" s="603" t="s">
        <v>3013</v>
      </c>
      <c r="C2245" s="603" t="s">
        <v>68</v>
      </c>
      <c r="D2245" s="603" t="s">
        <v>793</v>
      </c>
      <c r="E2245" s="605">
        <v>836.66</v>
      </c>
      <c r="F2245" s="601" t="s">
        <v>794</v>
      </c>
    </row>
    <row r="2246" spans="1:6">
      <c r="A2246" s="603">
        <v>91341</v>
      </c>
      <c r="B2246" s="603" t="s">
        <v>243</v>
      </c>
      <c r="C2246" s="603" t="s">
        <v>68</v>
      </c>
      <c r="D2246" s="603" t="s">
        <v>793</v>
      </c>
      <c r="E2246" s="605">
        <v>650.41</v>
      </c>
      <c r="F2246" s="601" t="s">
        <v>794</v>
      </c>
    </row>
    <row r="2247" spans="1:6">
      <c r="A2247" s="603">
        <v>94805</v>
      </c>
      <c r="B2247" s="603" t="s">
        <v>3014</v>
      </c>
      <c r="C2247" s="603" t="s">
        <v>123</v>
      </c>
      <c r="D2247" s="603" t="s">
        <v>793</v>
      </c>
      <c r="E2247" s="605">
        <v>832.9</v>
      </c>
      <c r="F2247" s="601" t="s">
        <v>794</v>
      </c>
    </row>
    <row r="2248" spans="1:6">
      <c r="A2248" s="603">
        <v>94806</v>
      </c>
      <c r="B2248" s="603" t="s">
        <v>3015</v>
      </c>
      <c r="C2248" s="603" t="s">
        <v>123</v>
      </c>
      <c r="D2248" s="603" t="s">
        <v>942</v>
      </c>
      <c r="E2248" s="605">
        <v>873.39</v>
      </c>
      <c r="F2248" s="601" t="s">
        <v>794</v>
      </c>
    </row>
    <row r="2249" spans="1:6">
      <c r="A2249" s="603">
        <v>94807</v>
      </c>
      <c r="B2249" s="603" t="s">
        <v>3016</v>
      </c>
      <c r="C2249" s="603" t="s">
        <v>123</v>
      </c>
      <c r="D2249" s="603" t="s">
        <v>942</v>
      </c>
      <c r="E2249" s="605">
        <v>793.47</v>
      </c>
      <c r="F2249" s="601" t="s">
        <v>794</v>
      </c>
    </row>
    <row r="2250" spans="1:6">
      <c r="A2250" s="603">
        <v>100702</v>
      </c>
      <c r="B2250" s="603" t="s">
        <v>242</v>
      </c>
      <c r="C2250" s="603" t="s">
        <v>68</v>
      </c>
      <c r="D2250" s="603" t="s">
        <v>793</v>
      </c>
      <c r="E2250" s="605">
        <v>461.61</v>
      </c>
      <c r="F2250" s="601" t="s">
        <v>794</v>
      </c>
    </row>
    <row r="2251" spans="1:6">
      <c r="A2251" s="603">
        <v>102188</v>
      </c>
      <c r="B2251" s="603" t="s">
        <v>3017</v>
      </c>
      <c r="C2251" s="603" t="s">
        <v>123</v>
      </c>
      <c r="D2251" s="603" t="s">
        <v>942</v>
      </c>
      <c r="E2251" s="604">
        <v>1022.84</v>
      </c>
      <c r="F2251" s="601" t="s">
        <v>794</v>
      </c>
    </row>
    <row r="2252" spans="1:6">
      <c r="A2252" s="603">
        <v>102189</v>
      </c>
      <c r="B2252" s="603" t="s">
        <v>3018</v>
      </c>
      <c r="C2252" s="603" t="s">
        <v>123</v>
      </c>
      <c r="D2252" s="603" t="s">
        <v>942</v>
      </c>
      <c r="E2252" s="605">
        <v>254.19</v>
      </c>
      <c r="F2252" s="601" t="s">
        <v>794</v>
      </c>
    </row>
    <row r="2253" spans="1:6">
      <c r="A2253" s="603">
        <v>100703</v>
      </c>
      <c r="B2253" s="603" t="s">
        <v>3019</v>
      </c>
      <c r="C2253" s="603" t="s">
        <v>123</v>
      </c>
      <c r="D2253" s="603" t="s">
        <v>942</v>
      </c>
      <c r="E2253" s="605">
        <v>34.85</v>
      </c>
      <c r="F2253" s="601" t="s">
        <v>794</v>
      </c>
    </row>
    <row r="2254" spans="1:6">
      <c r="A2254" s="603">
        <v>100704</v>
      </c>
      <c r="B2254" s="603" t="s">
        <v>3020</v>
      </c>
      <c r="C2254" s="603" t="s">
        <v>123</v>
      </c>
      <c r="D2254" s="603" t="s">
        <v>942</v>
      </c>
      <c r="E2254" s="605">
        <v>76.13</v>
      </c>
      <c r="F2254" s="601" t="s">
        <v>794</v>
      </c>
    </row>
    <row r="2255" spans="1:6">
      <c r="A2255" s="603">
        <v>100705</v>
      </c>
      <c r="B2255" s="603" t="s">
        <v>3021</v>
      </c>
      <c r="C2255" s="603" t="s">
        <v>123</v>
      </c>
      <c r="D2255" s="603" t="s">
        <v>942</v>
      </c>
      <c r="E2255" s="605">
        <v>83.76</v>
      </c>
      <c r="F2255" s="601" t="s">
        <v>794</v>
      </c>
    </row>
    <row r="2256" spans="1:6">
      <c r="A2256" s="603">
        <v>100706</v>
      </c>
      <c r="B2256" s="603" t="s">
        <v>3022</v>
      </c>
      <c r="C2256" s="603" t="s">
        <v>123</v>
      </c>
      <c r="D2256" s="603" t="s">
        <v>942</v>
      </c>
      <c r="E2256" s="605">
        <v>69.94</v>
      </c>
      <c r="F2256" s="601" t="s">
        <v>794</v>
      </c>
    </row>
    <row r="2257" spans="1:6">
      <c r="A2257" s="603">
        <v>100707</v>
      </c>
      <c r="B2257" s="603" t="s">
        <v>3023</v>
      </c>
      <c r="C2257" s="603" t="s">
        <v>123</v>
      </c>
      <c r="D2257" s="603" t="s">
        <v>942</v>
      </c>
      <c r="E2257" s="605">
        <v>160.97</v>
      </c>
      <c r="F2257" s="601" t="s">
        <v>794</v>
      </c>
    </row>
    <row r="2258" spans="1:6">
      <c r="A2258" s="603">
        <v>100708</v>
      </c>
      <c r="B2258" s="603" t="s">
        <v>3024</v>
      </c>
      <c r="C2258" s="603" t="s">
        <v>123</v>
      </c>
      <c r="D2258" s="603" t="s">
        <v>942</v>
      </c>
      <c r="E2258" s="605">
        <v>203.65</v>
      </c>
      <c r="F2258" s="601" t="s">
        <v>794</v>
      </c>
    </row>
    <row r="2259" spans="1:6">
      <c r="A2259" s="603">
        <v>100709</v>
      </c>
      <c r="B2259" s="603" t="s">
        <v>3025</v>
      </c>
      <c r="C2259" s="603" t="s">
        <v>123</v>
      </c>
      <c r="D2259" s="603" t="s">
        <v>942</v>
      </c>
      <c r="E2259" s="605">
        <v>41.13</v>
      </c>
      <c r="F2259" s="601" t="s">
        <v>794</v>
      </c>
    </row>
    <row r="2260" spans="1:6">
      <c r="A2260" s="603">
        <v>100710</v>
      </c>
      <c r="B2260" s="603" t="s">
        <v>3026</v>
      </c>
      <c r="C2260" s="603" t="s">
        <v>123</v>
      </c>
      <c r="D2260" s="603" t="s">
        <v>942</v>
      </c>
      <c r="E2260" s="605">
        <v>106.03</v>
      </c>
      <c r="F2260" s="601" t="s">
        <v>794</v>
      </c>
    </row>
    <row r="2261" spans="1:6">
      <c r="A2261" s="603">
        <v>102151</v>
      </c>
      <c r="B2261" s="603" t="s">
        <v>3027</v>
      </c>
      <c r="C2261" s="603" t="s">
        <v>68</v>
      </c>
      <c r="D2261" s="603" t="s">
        <v>942</v>
      </c>
      <c r="E2261" s="605">
        <v>240.24</v>
      </c>
      <c r="F2261" s="601" t="s">
        <v>794</v>
      </c>
    </row>
    <row r="2262" spans="1:6">
      <c r="A2262" s="603">
        <v>102152</v>
      </c>
      <c r="B2262" s="603" t="s">
        <v>3028</v>
      </c>
      <c r="C2262" s="603" t="s">
        <v>68</v>
      </c>
      <c r="D2262" s="603" t="s">
        <v>942</v>
      </c>
      <c r="E2262" s="605">
        <v>268.99</v>
      </c>
      <c r="F2262" s="601" t="s">
        <v>794</v>
      </c>
    </row>
    <row r="2263" spans="1:6">
      <c r="A2263" s="603">
        <v>102153</v>
      </c>
      <c r="B2263" s="603" t="s">
        <v>3029</v>
      </c>
      <c r="C2263" s="603" t="s">
        <v>68</v>
      </c>
      <c r="D2263" s="603" t="s">
        <v>942</v>
      </c>
      <c r="E2263" s="605">
        <v>345.65</v>
      </c>
      <c r="F2263" s="601" t="s">
        <v>794</v>
      </c>
    </row>
    <row r="2264" spans="1:6">
      <c r="A2264" s="603">
        <v>102154</v>
      </c>
      <c r="B2264" s="603" t="s">
        <v>3030</v>
      </c>
      <c r="C2264" s="603" t="s">
        <v>68</v>
      </c>
      <c r="D2264" s="603" t="s">
        <v>942</v>
      </c>
      <c r="E2264" s="605">
        <v>299.72000000000003</v>
      </c>
      <c r="F2264" s="601" t="s">
        <v>794</v>
      </c>
    </row>
    <row r="2265" spans="1:6">
      <c r="A2265" s="603">
        <v>102155</v>
      </c>
      <c r="B2265" s="603" t="s">
        <v>3031</v>
      </c>
      <c r="C2265" s="603" t="s">
        <v>68</v>
      </c>
      <c r="D2265" s="603" t="s">
        <v>942</v>
      </c>
      <c r="E2265" s="605">
        <v>362.43</v>
      </c>
      <c r="F2265" s="601" t="s">
        <v>794</v>
      </c>
    </row>
    <row r="2266" spans="1:6">
      <c r="A2266" s="603">
        <v>102156</v>
      </c>
      <c r="B2266" s="603" t="s">
        <v>3032</v>
      </c>
      <c r="C2266" s="603" t="s">
        <v>68</v>
      </c>
      <c r="D2266" s="603" t="s">
        <v>942</v>
      </c>
      <c r="E2266" s="605">
        <v>349.92</v>
      </c>
      <c r="F2266" s="601" t="s">
        <v>794</v>
      </c>
    </row>
    <row r="2267" spans="1:6">
      <c r="A2267" s="603">
        <v>102157</v>
      </c>
      <c r="B2267" s="603" t="s">
        <v>3033</v>
      </c>
      <c r="C2267" s="603" t="s">
        <v>68</v>
      </c>
      <c r="D2267" s="603" t="s">
        <v>942</v>
      </c>
      <c r="E2267" s="605">
        <v>484.09</v>
      </c>
      <c r="F2267" s="601" t="s">
        <v>794</v>
      </c>
    </row>
    <row r="2268" spans="1:6">
      <c r="A2268" s="603">
        <v>102158</v>
      </c>
      <c r="B2268" s="603" t="s">
        <v>3034</v>
      </c>
      <c r="C2268" s="603" t="s">
        <v>68</v>
      </c>
      <c r="D2268" s="603" t="s">
        <v>942</v>
      </c>
      <c r="E2268" s="605">
        <v>493.22</v>
      </c>
      <c r="F2268" s="601" t="s">
        <v>794</v>
      </c>
    </row>
    <row r="2269" spans="1:6">
      <c r="A2269" s="603">
        <v>102159</v>
      </c>
      <c r="B2269" s="603" t="s">
        <v>3035</v>
      </c>
      <c r="C2269" s="603" t="s">
        <v>68</v>
      </c>
      <c r="D2269" s="603" t="s">
        <v>942</v>
      </c>
      <c r="E2269" s="605">
        <v>590.65</v>
      </c>
      <c r="F2269" s="601" t="s">
        <v>794</v>
      </c>
    </row>
    <row r="2270" spans="1:6">
      <c r="A2270" s="603">
        <v>102160</v>
      </c>
      <c r="B2270" s="603" t="s">
        <v>3036</v>
      </c>
      <c r="C2270" s="603" t="s">
        <v>68</v>
      </c>
      <c r="D2270" s="603" t="s">
        <v>942</v>
      </c>
      <c r="E2270" s="605">
        <v>230.65</v>
      </c>
      <c r="F2270" s="601" t="s">
        <v>794</v>
      </c>
    </row>
    <row r="2271" spans="1:6">
      <c r="A2271" s="603">
        <v>102161</v>
      </c>
      <c r="B2271" s="603" t="s">
        <v>3037</v>
      </c>
      <c r="C2271" s="603" t="s">
        <v>68</v>
      </c>
      <c r="D2271" s="603" t="s">
        <v>793</v>
      </c>
      <c r="E2271" s="605">
        <v>349.65</v>
      </c>
      <c r="F2271" s="601" t="s">
        <v>794</v>
      </c>
    </row>
    <row r="2272" spans="1:6">
      <c r="A2272" s="603">
        <v>102162</v>
      </c>
      <c r="B2272" s="603" t="s">
        <v>3038</v>
      </c>
      <c r="C2272" s="603" t="s">
        <v>68</v>
      </c>
      <c r="D2272" s="603" t="s">
        <v>793</v>
      </c>
      <c r="E2272" s="605">
        <v>378.4</v>
      </c>
      <c r="F2272" s="601" t="s">
        <v>794</v>
      </c>
    </row>
    <row r="2273" spans="1:6">
      <c r="A2273" s="603">
        <v>102163</v>
      </c>
      <c r="B2273" s="603" t="s">
        <v>3039</v>
      </c>
      <c r="C2273" s="603" t="s">
        <v>68</v>
      </c>
      <c r="D2273" s="603" t="s">
        <v>793</v>
      </c>
      <c r="E2273" s="605">
        <v>455.06</v>
      </c>
      <c r="F2273" s="601" t="s">
        <v>794</v>
      </c>
    </row>
    <row r="2274" spans="1:6">
      <c r="A2274" s="603">
        <v>102164</v>
      </c>
      <c r="B2274" s="603" t="s">
        <v>3040</v>
      </c>
      <c r="C2274" s="603" t="s">
        <v>68</v>
      </c>
      <c r="D2274" s="603" t="s">
        <v>793</v>
      </c>
      <c r="E2274" s="605">
        <v>389.02</v>
      </c>
      <c r="F2274" s="601" t="s">
        <v>794</v>
      </c>
    </row>
    <row r="2275" spans="1:6">
      <c r="A2275" s="603">
        <v>102165</v>
      </c>
      <c r="B2275" s="603" t="s">
        <v>3041</v>
      </c>
      <c r="C2275" s="603" t="s">
        <v>68</v>
      </c>
      <c r="D2275" s="603" t="s">
        <v>793</v>
      </c>
      <c r="E2275" s="605">
        <v>451.73</v>
      </c>
      <c r="F2275" s="601" t="s">
        <v>794</v>
      </c>
    </row>
    <row r="2276" spans="1:6">
      <c r="A2276" s="603">
        <v>102166</v>
      </c>
      <c r="B2276" s="603" t="s">
        <v>3042</v>
      </c>
      <c r="C2276" s="603" t="s">
        <v>68</v>
      </c>
      <c r="D2276" s="603" t="s">
        <v>793</v>
      </c>
      <c r="E2276" s="605">
        <v>419.08</v>
      </c>
      <c r="F2276" s="601" t="s">
        <v>794</v>
      </c>
    </row>
    <row r="2277" spans="1:6">
      <c r="A2277" s="603">
        <v>102167</v>
      </c>
      <c r="B2277" s="603" t="s">
        <v>3043</v>
      </c>
      <c r="C2277" s="603" t="s">
        <v>68</v>
      </c>
      <c r="D2277" s="603" t="s">
        <v>793</v>
      </c>
      <c r="E2277" s="605">
        <v>553.25</v>
      </c>
      <c r="F2277" s="601" t="s">
        <v>794</v>
      </c>
    </row>
    <row r="2278" spans="1:6">
      <c r="A2278" s="603">
        <v>102168</v>
      </c>
      <c r="B2278" s="603" t="s">
        <v>3044</v>
      </c>
      <c r="C2278" s="603" t="s">
        <v>68</v>
      </c>
      <c r="D2278" s="603" t="s">
        <v>793</v>
      </c>
      <c r="E2278" s="605">
        <v>544.47</v>
      </c>
      <c r="F2278" s="601" t="s">
        <v>794</v>
      </c>
    </row>
    <row r="2279" spans="1:6">
      <c r="A2279" s="603">
        <v>102169</v>
      </c>
      <c r="B2279" s="603" t="s">
        <v>3045</v>
      </c>
      <c r="C2279" s="603" t="s">
        <v>68</v>
      </c>
      <c r="D2279" s="603" t="s">
        <v>793</v>
      </c>
      <c r="E2279" s="605">
        <v>635.28</v>
      </c>
      <c r="F2279" s="601" t="s">
        <v>794</v>
      </c>
    </row>
    <row r="2280" spans="1:6">
      <c r="A2280" s="603">
        <v>102170</v>
      </c>
      <c r="B2280" s="603" t="s">
        <v>3046</v>
      </c>
      <c r="C2280" s="603" t="s">
        <v>68</v>
      </c>
      <c r="D2280" s="603" t="s">
        <v>793</v>
      </c>
      <c r="E2280" s="605">
        <v>340.06</v>
      </c>
      <c r="F2280" s="601" t="s">
        <v>794</v>
      </c>
    </row>
    <row r="2281" spans="1:6">
      <c r="A2281" s="603">
        <v>102171</v>
      </c>
      <c r="B2281" s="603" t="s">
        <v>3047</v>
      </c>
      <c r="C2281" s="603" t="s">
        <v>68</v>
      </c>
      <c r="D2281" s="603" t="s">
        <v>793</v>
      </c>
      <c r="E2281" s="605">
        <v>695.69</v>
      </c>
      <c r="F2281" s="601" t="s">
        <v>794</v>
      </c>
    </row>
    <row r="2282" spans="1:6">
      <c r="A2282" s="603">
        <v>102172</v>
      </c>
      <c r="B2282" s="603" t="s">
        <v>3048</v>
      </c>
      <c r="C2282" s="603" t="s">
        <v>68</v>
      </c>
      <c r="D2282" s="603" t="s">
        <v>793</v>
      </c>
      <c r="E2282" s="605">
        <v>687.41</v>
      </c>
      <c r="F2282" s="601" t="s">
        <v>794</v>
      </c>
    </row>
    <row r="2283" spans="1:6">
      <c r="A2283" s="603">
        <v>102176</v>
      </c>
      <c r="B2283" s="603" t="s">
        <v>3049</v>
      </c>
      <c r="C2283" s="603" t="s">
        <v>68</v>
      </c>
      <c r="D2283" s="603" t="s">
        <v>793</v>
      </c>
      <c r="E2283" s="604">
        <v>1263.1600000000001</v>
      </c>
      <c r="F2283" s="601" t="s">
        <v>794</v>
      </c>
    </row>
    <row r="2284" spans="1:6">
      <c r="A2284" s="603">
        <v>102177</v>
      </c>
      <c r="B2284" s="603" t="s">
        <v>3050</v>
      </c>
      <c r="C2284" s="603" t="s">
        <v>68</v>
      </c>
      <c r="D2284" s="603" t="s">
        <v>793</v>
      </c>
      <c r="E2284" s="604">
        <v>2635.21</v>
      </c>
      <c r="F2284" s="601" t="s">
        <v>794</v>
      </c>
    </row>
    <row r="2285" spans="1:6">
      <c r="A2285" s="603">
        <v>102178</v>
      </c>
      <c r="B2285" s="603" t="s">
        <v>3051</v>
      </c>
      <c r="C2285" s="603" t="s">
        <v>68</v>
      </c>
      <c r="D2285" s="603" t="s">
        <v>793</v>
      </c>
      <c r="E2285" s="604">
        <v>3042.72</v>
      </c>
      <c r="F2285" s="601" t="s">
        <v>794</v>
      </c>
    </row>
    <row r="2286" spans="1:6">
      <c r="A2286" s="603">
        <v>102179</v>
      </c>
      <c r="B2286" s="603" t="s">
        <v>3052</v>
      </c>
      <c r="C2286" s="603" t="s">
        <v>68</v>
      </c>
      <c r="D2286" s="603" t="s">
        <v>793</v>
      </c>
      <c r="E2286" s="605">
        <v>420.18</v>
      </c>
      <c r="F2286" s="601" t="s">
        <v>794</v>
      </c>
    </row>
    <row r="2287" spans="1:6">
      <c r="A2287" s="603">
        <v>102180</v>
      </c>
      <c r="B2287" s="603" t="s">
        <v>3053</v>
      </c>
      <c r="C2287" s="603" t="s">
        <v>68</v>
      </c>
      <c r="D2287" s="603" t="s">
        <v>793</v>
      </c>
      <c r="E2287" s="605">
        <v>499.97</v>
      </c>
      <c r="F2287" s="601" t="s">
        <v>794</v>
      </c>
    </row>
    <row r="2288" spans="1:6">
      <c r="A2288" s="603">
        <v>102181</v>
      </c>
      <c r="B2288" s="603" t="s">
        <v>3054</v>
      </c>
      <c r="C2288" s="603" t="s">
        <v>68</v>
      </c>
      <c r="D2288" s="603" t="s">
        <v>793</v>
      </c>
      <c r="E2288" s="605">
        <v>606.14</v>
      </c>
      <c r="F2288" s="601" t="s">
        <v>794</v>
      </c>
    </row>
    <row r="2289" spans="1:6">
      <c r="A2289" s="603">
        <v>102182</v>
      </c>
      <c r="B2289" s="603" t="s">
        <v>3055</v>
      </c>
      <c r="C2289" s="603" t="s">
        <v>123</v>
      </c>
      <c r="D2289" s="603" t="s">
        <v>942</v>
      </c>
      <c r="E2289" s="604">
        <v>1279.52</v>
      </c>
      <c r="F2289" s="601" t="s">
        <v>794</v>
      </c>
    </row>
    <row r="2290" spans="1:6">
      <c r="A2290" s="603">
        <v>102183</v>
      </c>
      <c r="B2290" s="603" t="s">
        <v>3056</v>
      </c>
      <c r="C2290" s="603" t="s">
        <v>123</v>
      </c>
      <c r="D2290" s="603" t="s">
        <v>942</v>
      </c>
      <c r="E2290" s="604">
        <v>2569.0100000000002</v>
      </c>
      <c r="F2290" s="601" t="s">
        <v>794</v>
      </c>
    </row>
    <row r="2291" spans="1:6">
      <c r="A2291" s="603">
        <v>102184</v>
      </c>
      <c r="B2291" s="603" t="s">
        <v>3057</v>
      </c>
      <c r="C2291" s="603" t="s">
        <v>123</v>
      </c>
      <c r="D2291" s="603" t="s">
        <v>942</v>
      </c>
      <c r="E2291" s="604">
        <v>2283.81</v>
      </c>
      <c r="F2291" s="601" t="s">
        <v>794</v>
      </c>
    </row>
    <row r="2292" spans="1:6">
      <c r="A2292" s="603">
        <v>102185</v>
      </c>
      <c r="B2292" s="603" t="s">
        <v>3058</v>
      </c>
      <c r="C2292" s="603" t="s">
        <v>123</v>
      </c>
      <c r="D2292" s="603" t="s">
        <v>942</v>
      </c>
      <c r="E2292" s="604">
        <v>4577.32</v>
      </c>
      <c r="F2292" s="601" t="s">
        <v>794</v>
      </c>
    </row>
    <row r="2293" spans="1:6">
      <c r="A2293" s="603">
        <v>102190</v>
      </c>
      <c r="B2293" s="603" t="s">
        <v>3059</v>
      </c>
      <c r="C2293" s="603" t="s">
        <v>68</v>
      </c>
      <c r="D2293" s="603" t="s">
        <v>942</v>
      </c>
      <c r="E2293" s="605">
        <v>15.33</v>
      </c>
      <c r="F2293" s="601" t="s">
        <v>794</v>
      </c>
    </row>
    <row r="2294" spans="1:6">
      <c r="A2294" s="603">
        <v>102191</v>
      </c>
      <c r="B2294" s="603" t="s">
        <v>3060</v>
      </c>
      <c r="C2294" s="603" t="s">
        <v>68</v>
      </c>
      <c r="D2294" s="603" t="s">
        <v>942</v>
      </c>
      <c r="E2294" s="605">
        <v>18.63</v>
      </c>
      <c r="F2294" s="601" t="s">
        <v>794</v>
      </c>
    </row>
    <row r="2295" spans="1:6">
      <c r="A2295" s="603">
        <v>102192</v>
      </c>
      <c r="B2295" s="603" t="s">
        <v>3061</v>
      </c>
      <c r="C2295" s="603" t="s">
        <v>68</v>
      </c>
      <c r="D2295" s="603" t="s">
        <v>942</v>
      </c>
      <c r="E2295" s="605">
        <v>13.29</v>
      </c>
      <c r="F2295" s="601" t="s">
        <v>794</v>
      </c>
    </row>
    <row r="2296" spans="1:6">
      <c r="A2296" s="603">
        <v>94569</v>
      </c>
      <c r="B2296" s="603" t="s">
        <v>3062</v>
      </c>
      <c r="C2296" s="603" t="s">
        <v>68</v>
      </c>
      <c r="D2296" s="603" t="s">
        <v>942</v>
      </c>
      <c r="E2296" s="605">
        <v>625.04999999999995</v>
      </c>
      <c r="F2296" s="601" t="s">
        <v>794</v>
      </c>
    </row>
    <row r="2297" spans="1:6">
      <c r="A2297" s="603">
        <v>94570</v>
      </c>
      <c r="B2297" s="603" t="s">
        <v>3063</v>
      </c>
      <c r="C2297" s="603" t="s">
        <v>68</v>
      </c>
      <c r="D2297" s="603" t="s">
        <v>942</v>
      </c>
      <c r="E2297" s="605">
        <v>331.96</v>
      </c>
      <c r="F2297" s="601" t="s">
        <v>794</v>
      </c>
    </row>
    <row r="2298" spans="1:6">
      <c r="A2298" s="603">
        <v>94572</v>
      </c>
      <c r="B2298" s="603" t="s">
        <v>3064</v>
      </c>
      <c r="C2298" s="603" t="s">
        <v>68</v>
      </c>
      <c r="D2298" s="603" t="s">
        <v>942</v>
      </c>
      <c r="E2298" s="605">
        <v>474.07</v>
      </c>
      <c r="F2298" s="601" t="s">
        <v>794</v>
      </c>
    </row>
    <row r="2299" spans="1:6">
      <c r="A2299" s="603">
        <v>94573</v>
      </c>
      <c r="B2299" s="603" t="s">
        <v>3065</v>
      </c>
      <c r="C2299" s="603" t="s">
        <v>68</v>
      </c>
      <c r="D2299" s="603" t="s">
        <v>942</v>
      </c>
      <c r="E2299" s="605">
        <v>369.59</v>
      </c>
      <c r="F2299" s="601" t="s">
        <v>794</v>
      </c>
    </row>
    <row r="2300" spans="1:6">
      <c r="A2300" s="603">
        <v>94589</v>
      </c>
      <c r="B2300" s="603" t="s">
        <v>3066</v>
      </c>
      <c r="C2300" s="603" t="s">
        <v>67</v>
      </c>
      <c r="D2300" s="603" t="s">
        <v>942</v>
      </c>
      <c r="E2300" s="605">
        <v>18.13</v>
      </c>
      <c r="F2300" s="601" t="s">
        <v>794</v>
      </c>
    </row>
    <row r="2301" spans="1:6">
      <c r="A2301" s="603">
        <v>94590</v>
      </c>
      <c r="B2301" s="603" t="s">
        <v>3067</v>
      </c>
      <c r="C2301" s="603" t="s">
        <v>67</v>
      </c>
      <c r="D2301" s="603" t="s">
        <v>942</v>
      </c>
      <c r="E2301" s="605">
        <v>24.51</v>
      </c>
      <c r="F2301" s="601" t="s">
        <v>794</v>
      </c>
    </row>
    <row r="2302" spans="1:6">
      <c r="A2302" s="603">
        <v>100674</v>
      </c>
      <c r="B2302" s="603" t="s">
        <v>3068</v>
      </c>
      <c r="C2302" s="603" t="s">
        <v>68</v>
      </c>
      <c r="D2302" s="603" t="s">
        <v>942</v>
      </c>
      <c r="E2302" s="605">
        <v>720.82</v>
      </c>
      <c r="F2302" s="601" t="s">
        <v>794</v>
      </c>
    </row>
    <row r="2303" spans="1:6">
      <c r="A2303" s="603">
        <v>105812</v>
      </c>
      <c r="B2303" s="603" t="s">
        <v>3069</v>
      </c>
      <c r="C2303" s="603" t="s">
        <v>67</v>
      </c>
      <c r="D2303" s="603" t="s">
        <v>942</v>
      </c>
      <c r="E2303" s="605">
        <v>28.82</v>
      </c>
      <c r="F2303" s="601" t="s">
        <v>794</v>
      </c>
    </row>
    <row r="2304" spans="1:6">
      <c r="A2304" s="603">
        <v>101096</v>
      </c>
      <c r="B2304" s="603" t="s">
        <v>3070</v>
      </c>
      <c r="C2304" s="603" t="s">
        <v>63</v>
      </c>
      <c r="D2304" s="603" t="s">
        <v>793</v>
      </c>
      <c r="E2304" s="604">
        <v>1315.73</v>
      </c>
      <c r="F2304" s="601" t="s">
        <v>794</v>
      </c>
    </row>
    <row r="2305" spans="1:6">
      <c r="A2305" s="603">
        <v>101097</v>
      </c>
      <c r="B2305" s="603" t="s">
        <v>3071</v>
      </c>
      <c r="C2305" s="603" t="s">
        <v>63</v>
      </c>
      <c r="D2305" s="603" t="s">
        <v>793</v>
      </c>
      <c r="E2305" s="604">
        <v>1258.06</v>
      </c>
      <c r="F2305" s="601" t="s">
        <v>794</v>
      </c>
    </row>
    <row r="2306" spans="1:6">
      <c r="A2306" s="603">
        <v>101098</v>
      </c>
      <c r="B2306" s="603" t="s">
        <v>3072</v>
      </c>
      <c r="C2306" s="603" t="s">
        <v>63</v>
      </c>
      <c r="D2306" s="603" t="s">
        <v>793</v>
      </c>
      <c r="E2306" s="604">
        <v>1186.31</v>
      </c>
      <c r="F2306" s="601" t="s">
        <v>794</v>
      </c>
    </row>
    <row r="2307" spans="1:6">
      <c r="A2307" s="603">
        <v>101099</v>
      </c>
      <c r="B2307" s="603" t="s">
        <v>3073</v>
      </c>
      <c r="C2307" s="603" t="s">
        <v>63</v>
      </c>
      <c r="D2307" s="603" t="s">
        <v>793</v>
      </c>
      <c r="E2307" s="604">
        <v>1098.43</v>
      </c>
      <c r="F2307" s="601" t="s">
        <v>794</v>
      </c>
    </row>
    <row r="2308" spans="1:6">
      <c r="A2308" s="603">
        <v>101100</v>
      </c>
      <c r="B2308" s="603" t="s">
        <v>3074</v>
      </c>
      <c r="C2308" s="603" t="s">
        <v>63</v>
      </c>
      <c r="D2308" s="603" t="s">
        <v>793</v>
      </c>
      <c r="E2308" s="604">
        <v>1062.25</v>
      </c>
      <c r="F2308" s="601" t="s">
        <v>794</v>
      </c>
    </row>
    <row r="2309" spans="1:6">
      <c r="A2309" s="603">
        <v>101101</v>
      </c>
      <c r="B2309" s="603" t="s">
        <v>3075</v>
      </c>
      <c r="C2309" s="603" t="s">
        <v>63</v>
      </c>
      <c r="D2309" s="603" t="s">
        <v>793</v>
      </c>
      <c r="E2309" s="604">
        <v>1039.99</v>
      </c>
      <c r="F2309" s="601" t="s">
        <v>794</v>
      </c>
    </row>
    <row r="2310" spans="1:6">
      <c r="A2310" s="603">
        <v>101102</v>
      </c>
      <c r="B2310" s="603" t="s">
        <v>3076</v>
      </c>
      <c r="C2310" s="603" t="s">
        <v>63</v>
      </c>
      <c r="D2310" s="603" t="s">
        <v>793</v>
      </c>
      <c r="E2310" s="604">
        <v>1017.2</v>
      </c>
      <c r="F2310" s="601" t="s">
        <v>794</v>
      </c>
    </row>
    <row r="2311" spans="1:6">
      <c r="A2311" s="603">
        <v>101103</v>
      </c>
      <c r="B2311" s="603" t="s">
        <v>3077</v>
      </c>
      <c r="C2311" s="603" t="s">
        <v>63</v>
      </c>
      <c r="D2311" s="603" t="s">
        <v>793</v>
      </c>
      <c r="E2311" s="605">
        <v>961.1</v>
      </c>
      <c r="F2311" s="601" t="s">
        <v>794</v>
      </c>
    </row>
    <row r="2312" spans="1:6">
      <c r="A2312" s="603">
        <v>101104</v>
      </c>
      <c r="B2312" s="603" t="s">
        <v>3078</v>
      </c>
      <c r="C2312" s="603" t="s">
        <v>63</v>
      </c>
      <c r="D2312" s="603" t="s">
        <v>793</v>
      </c>
      <c r="E2312" s="604">
        <v>1453.96</v>
      </c>
      <c r="F2312" s="601" t="s">
        <v>794</v>
      </c>
    </row>
    <row r="2313" spans="1:6">
      <c r="A2313" s="603">
        <v>101105</v>
      </c>
      <c r="B2313" s="603" t="s">
        <v>3079</v>
      </c>
      <c r="C2313" s="603" t="s">
        <v>63</v>
      </c>
      <c r="D2313" s="603" t="s">
        <v>793</v>
      </c>
      <c r="E2313" s="604">
        <v>1394.2</v>
      </c>
      <c r="F2313" s="601" t="s">
        <v>794</v>
      </c>
    </row>
    <row r="2314" spans="1:6">
      <c r="A2314" s="603">
        <v>101106</v>
      </c>
      <c r="B2314" s="603" t="s">
        <v>3080</v>
      </c>
      <c r="C2314" s="603" t="s">
        <v>63</v>
      </c>
      <c r="D2314" s="603" t="s">
        <v>793</v>
      </c>
      <c r="E2314" s="604">
        <v>1319.69</v>
      </c>
      <c r="F2314" s="601" t="s">
        <v>794</v>
      </c>
    </row>
    <row r="2315" spans="1:6">
      <c r="A2315" s="603">
        <v>101107</v>
      </c>
      <c r="B2315" s="603" t="s">
        <v>3081</v>
      </c>
      <c r="C2315" s="603" t="s">
        <v>63</v>
      </c>
      <c r="D2315" s="603" t="s">
        <v>793</v>
      </c>
      <c r="E2315" s="604">
        <v>1227.6300000000001</v>
      </c>
      <c r="F2315" s="601" t="s">
        <v>794</v>
      </c>
    </row>
    <row r="2316" spans="1:6">
      <c r="A2316" s="603">
        <v>101108</v>
      </c>
      <c r="B2316" s="603" t="s">
        <v>3082</v>
      </c>
      <c r="C2316" s="603" t="s">
        <v>63</v>
      </c>
      <c r="D2316" s="603" t="s">
        <v>793</v>
      </c>
      <c r="E2316" s="604">
        <v>1195.83</v>
      </c>
      <c r="F2316" s="601" t="s">
        <v>794</v>
      </c>
    </row>
    <row r="2317" spans="1:6">
      <c r="A2317" s="603">
        <v>101109</v>
      </c>
      <c r="B2317" s="603" t="s">
        <v>3083</v>
      </c>
      <c r="C2317" s="603" t="s">
        <v>63</v>
      </c>
      <c r="D2317" s="603" t="s">
        <v>793</v>
      </c>
      <c r="E2317" s="604">
        <v>1171.71</v>
      </c>
      <c r="F2317" s="601" t="s">
        <v>794</v>
      </c>
    </row>
    <row r="2318" spans="1:6">
      <c r="A2318" s="603">
        <v>101110</v>
      </c>
      <c r="B2318" s="603" t="s">
        <v>3084</v>
      </c>
      <c r="C2318" s="603" t="s">
        <v>63</v>
      </c>
      <c r="D2318" s="603" t="s">
        <v>793</v>
      </c>
      <c r="E2318" s="604">
        <v>1146.7</v>
      </c>
      <c r="F2318" s="601" t="s">
        <v>794</v>
      </c>
    </row>
    <row r="2319" spans="1:6">
      <c r="A2319" s="603">
        <v>101111</v>
      </c>
      <c r="B2319" s="603" t="s">
        <v>3085</v>
      </c>
      <c r="C2319" s="603" t="s">
        <v>63</v>
      </c>
      <c r="D2319" s="603" t="s">
        <v>793</v>
      </c>
      <c r="E2319" s="604">
        <v>1086.95</v>
      </c>
      <c r="F2319" s="601" t="s">
        <v>794</v>
      </c>
    </row>
    <row r="2320" spans="1:6">
      <c r="A2320" s="603">
        <v>101112</v>
      </c>
      <c r="B2320" s="603" t="s">
        <v>3086</v>
      </c>
      <c r="C2320" s="603" t="s">
        <v>63</v>
      </c>
      <c r="D2320" s="603" t="s">
        <v>793</v>
      </c>
      <c r="E2320" s="605">
        <v>993.51</v>
      </c>
      <c r="F2320" s="601" t="s">
        <v>794</v>
      </c>
    </row>
    <row r="2321" spans="1:6">
      <c r="A2321" s="603">
        <v>101113</v>
      </c>
      <c r="B2321" s="603" t="s">
        <v>3087</v>
      </c>
      <c r="C2321" s="603" t="s">
        <v>63</v>
      </c>
      <c r="D2321" s="603" t="s">
        <v>793</v>
      </c>
      <c r="E2321" s="604">
        <v>1137.8599999999999</v>
      </c>
      <c r="F2321" s="601" t="s">
        <v>794</v>
      </c>
    </row>
    <row r="2322" spans="1:6">
      <c r="A2322" s="603">
        <v>95601</v>
      </c>
      <c r="B2322" s="603" t="s">
        <v>3088</v>
      </c>
      <c r="C2322" s="603" t="s">
        <v>123</v>
      </c>
      <c r="D2322" s="603" t="s">
        <v>942</v>
      </c>
      <c r="E2322" s="604">
        <v>13.71</v>
      </c>
      <c r="F2322" s="601" t="s">
        <v>794</v>
      </c>
    </row>
    <row r="2323" spans="1:6">
      <c r="A2323" s="603">
        <v>95602</v>
      </c>
      <c r="B2323" s="603" t="s">
        <v>3089</v>
      </c>
      <c r="C2323" s="603" t="s">
        <v>123</v>
      </c>
      <c r="D2323" s="603" t="s">
        <v>942</v>
      </c>
      <c r="E2323" s="605">
        <v>21.95</v>
      </c>
      <c r="F2323" s="601" t="s">
        <v>794</v>
      </c>
    </row>
    <row r="2324" spans="1:6">
      <c r="A2324" s="603">
        <v>95603</v>
      </c>
      <c r="B2324" s="603" t="s">
        <v>3090</v>
      </c>
      <c r="C2324" s="603" t="s">
        <v>123</v>
      </c>
      <c r="D2324" s="603" t="s">
        <v>942</v>
      </c>
      <c r="E2324" s="605">
        <v>37.46</v>
      </c>
      <c r="F2324" s="601" t="s">
        <v>794</v>
      </c>
    </row>
    <row r="2325" spans="1:6">
      <c r="A2325" s="603">
        <v>95604</v>
      </c>
      <c r="B2325" s="603" t="s">
        <v>3091</v>
      </c>
      <c r="C2325" s="603" t="s">
        <v>123</v>
      </c>
      <c r="D2325" s="603" t="s">
        <v>942</v>
      </c>
      <c r="E2325" s="604">
        <v>58.13</v>
      </c>
      <c r="F2325" s="601" t="s">
        <v>794</v>
      </c>
    </row>
    <row r="2326" spans="1:6">
      <c r="A2326" s="603">
        <v>95605</v>
      </c>
      <c r="B2326" s="603" t="s">
        <v>3092</v>
      </c>
      <c r="C2326" s="603" t="s">
        <v>123</v>
      </c>
      <c r="D2326" s="603" t="s">
        <v>942</v>
      </c>
      <c r="E2326" s="605">
        <v>106.74</v>
      </c>
      <c r="F2326" s="601" t="s">
        <v>794</v>
      </c>
    </row>
    <row r="2327" spans="1:6">
      <c r="A2327" s="603">
        <v>95607</v>
      </c>
      <c r="B2327" s="603" t="s">
        <v>3093</v>
      </c>
      <c r="C2327" s="603" t="s">
        <v>123</v>
      </c>
      <c r="D2327" s="603" t="s">
        <v>942</v>
      </c>
      <c r="E2327" s="605">
        <v>25.04</v>
      </c>
      <c r="F2327" s="601" t="s">
        <v>794</v>
      </c>
    </row>
    <row r="2328" spans="1:6">
      <c r="A2328" s="603">
        <v>95608</v>
      </c>
      <c r="B2328" s="603" t="s">
        <v>3094</v>
      </c>
      <c r="C2328" s="603" t="s">
        <v>123</v>
      </c>
      <c r="D2328" s="603" t="s">
        <v>942</v>
      </c>
      <c r="E2328" s="605">
        <v>36.33</v>
      </c>
      <c r="F2328" s="601" t="s">
        <v>794</v>
      </c>
    </row>
    <row r="2329" spans="1:6">
      <c r="A2329" s="603">
        <v>95609</v>
      </c>
      <c r="B2329" s="603" t="s">
        <v>3095</v>
      </c>
      <c r="C2329" s="603" t="s">
        <v>123</v>
      </c>
      <c r="D2329" s="603" t="s">
        <v>942</v>
      </c>
      <c r="E2329" s="605">
        <v>46.07</v>
      </c>
      <c r="F2329" s="601" t="s">
        <v>794</v>
      </c>
    </row>
    <row r="2330" spans="1:6">
      <c r="A2330" s="603">
        <v>100651</v>
      </c>
      <c r="B2330" s="603" t="s">
        <v>3096</v>
      </c>
      <c r="C2330" s="603" t="s">
        <v>67</v>
      </c>
      <c r="D2330" s="603" t="s">
        <v>793</v>
      </c>
      <c r="E2330" s="605">
        <v>167.78</v>
      </c>
      <c r="F2330" s="601" t="s">
        <v>794</v>
      </c>
    </row>
    <row r="2331" spans="1:6">
      <c r="A2331" s="603">
        <v>100652</v>
      </c>
      <c r="B2331" s="603" t="s">
        <v>3097</v>
      </c>
      <c r="C2331" s="603" t="s">
        <v>67</v>
      </c>
      <c r="D2331" s="603" t="s">
        <v>793</v>
      </c>
      <c r="E2331" s="605">
        <v>334.37</v>
      </c>
      <c r="F2331" s="601" t="s">
        <v>794</v>
      </c>
    </row>
    <row r="2332" spans="1:6">
      <c r="A2332" s="603">
        <v>100653</v>
      </c>
      <c r="B2332" s="603" t="s">
        <v>3098</v>
      </c>
      <c r="C2332" s="603" t="s">
        <v>67</v>
      </c>
      <c r="D2332" s="603" t="s">
        <v>793</v>
      </c>
      <c r="E2332" s="605">
        <v>566.51</v>
      </c>
      <c r="F2332" s="601" t="s">
        <v>794</v>
      </c>
    </row>
    <row r="2333" spans="1:6">
      <c r="A2333" s="603">
        <v>100654</v>
      </c>
      <c r="B2333" s="603" t="s">
        <v>3099</v>
      </c>
      <c r="C2333" s="603" t="s">
        <v>67</v>
      </c>
      <c r="D2333" s="603" t="s">
        <v>793</v>
      </c>
      <c r="E2333" s="605">
        <v>753.96</v>
      </c>
      <c r="F2333" s="601" t="s">
        <v>794</v>
      </c>
    </row>
    <row r="2334" spans="1:6">
      <c r="A2334" s="603">
        <v>100655</v>
      </c>
      <c r="B2334" s="603" t="s">
        <v>3100</v>
      </c>
      <c r="C2334" s="603" t="s">
        <v>67</v>
      </c>
      <c r="D2334" s="603" t="s">
        <v>793</v>
      </c>
      <c r="E2334" s="605">
        <v>884.42</v>
      </c>
      <c r="F2334" s="601" t="s">
        <v>794</v>
      </c>
    </row>
    <row r="2335" spans="1:6">
      <c r="A2335" s="603">
        <v>100656</v>
      </c>
      <c r="B2335" s="603" t="s">
        <v>3101</v>
      </c>
      <c r="C2335" s="603" t="s">
        <v>67</v>
      </c>
      <c r="D2335" s="603" t="s">
        <v>793</v>
      </c>
      <c r="E2335" s="605">
        <v>111.03</v>
      </c>
      <c r="F2335" s="601" t="s">
        <v>794</v>
      </c>
    </row>
    <row r="2336" spans="1:6">
      <c r="A2336" s="603">
        <v>100657</v>
      </c>
      <c r="B2336" s="603" t="s">
        <v>3102</v>
      </c>
      <c r="C2336" s="603" t="s">
        <v>67</v>
      </c>
      <c r="D2336" s="603" t="s">
        <v>793</v>
      </c>
      <c r="E2336" s="605">
        <v>144.21</v>
      </c>
      <c r="F2336" s="601" t="s">
        <v>794</v>
      </c>
    </row>
    <row r="2337" spans="1:6">
      <c r="A2337" s="603">
        <v>100658</v>
      </c>
      <c r="B2337" s="603" t="s">
        <v>3103</v>
      </c>
      <c r="C2337" s="603" t="s">
        <v>67</v>
      </c>
      <c r="D2337" s="603" t="s">
        <v>793</v>
      </c>
      <c r="E2337" s="605">
        <v>336.45</v>
      </c>
      <c r="F2337" s="601" t="s">
        <v>794</v>
      </c>
    </row>
    <row r="2338" spans="1:6">
      <c r="A2338" s="603">
        <v>100889</v>
      </c>
      <c r="B2338" s="603" t="s">
        <v>3104</v>
      </c>
      <c r="C2338" s="603" t="s">
        <v>76</v>
      </c>
      <c r="D2338" s="603" t="s">
        <v>793</v>
      </c>
      <c r="E2338" s="605">
        <v>11.88</v>
      </c>
      <c r="F2338" s="601" t="s">
        <v>794</v>
      </c>
    </row>
    <row r="2339" spans="1:6">
      <c r="A2339" s="603">
        <v>100890</v>
      </c>
      <c r="B2339" s="603" t="s">
        <v>3105</v>
      </c>
      <c r="C2339" s="603" t="s">
        <v>76</v>
      </c>
      <c r="D2339" s="603" t="s">
        <v>793</v>
      </c>
      <c r="E2339" s="605">
        <v>11.72</v>
      </c>
      <c r="F2339" s="601" t="s">
        <v>794</v>
      </c>
    </row>
    <row r="2340" spans="1:6">
      <c r="A2340" s="603">
        <v>100892</v>
      </c>
      <c r="B2340" s="603" t="s">
        <v>3106</v>
      </c>
      <c r="C2340" s="603" t="s">
        <v>76</v>
      </c>
      <c r="D2340" s="603" t="s">
        <v>793</v>
      </c>
      <c r="E2340" s="605">
        <v>12.26</v>
      </c>
      <c r="F2340" s="601" t="s">
        <v>794</v>
      </c>
    </row>
    <row r="2341" spans="1:6">
      <c r="A2341" s="603">
        <v>100893</v>
      </c>
      <c r="B2341" s="603" t="s">
        <v>3107</v>
      </c>
      <c r="C2341" s="603" t="s">
        <v>76</v>
      </c>
      <c r="D2341" s="603" t="s">
        <v>793</v>
      </c>
      <c r="E2341" s="605">
        <v>12.11</v>
      </c>
      <c r="F2341" s="601" t="s">
        <v>794</v>
      </c>
    </row>
    <row r="2342" spans="1:6">
      <c r="A2342" s="603">
        <v>100894</v>
      </c>
      <c r="B2342" s="603" t="s">
        <v>3108</v>
      </c>
      <c r="C2342" s="603" t="s">
        <v>76</v>
      </c>
      <c r="D2342" s="603" t="s">
        <v>793</v>
      </c>
      <c r="E2342" s="605">
        <v>12</v>
      </c>
      <c r="F2342" s="601" t="s">
        <v>794</v>
      </c>
    </row>
    <row r="2343" spans="1:6">
      <c r="A2343" s="603">
        <v>100896</v>
      </c>
      <c r="B2343" s="603" t="s">
        <v>3109</v>
      </c>
      <c r="C2343" s="603" t="s">
        <v>67</v>
      </c>
      <c r="D2343" s="603" t="s">
        <v>793</v>
      </c>
      <c r="E2343" s="605">
        <v>71.88</v>
      </c>
      <c r="F2343" s="601" t="s">
        <v>794</v>
      </c>
    </row>
    <row r="2344" spans="1:6">
      <c r="A2344" s="603">
        <v>100897</v>
      </c>
      <c r="B2344" s="603" t="s">
        <v>3110</v>
      </c>
      <c r="C2344" s="603" t="s">
        <v>67</v>
      </c>
      <c r="D2344" s="603" t="s">
        <v>793</v>
      </c>
      <c r="E2344" s="605">
        <v>148.33000000000001</v>
      </c>
      <c r="F2344" s="601" t="s">
        <v>794</v>
      </c>
    </row>
    <row r="2345" spans="1:6">
      <c r="A2345" s="603">
        <v>100898</v>
      </c>
      <c r="B2345" s="603" t="s">
        <v>3111</v>
      </c>
      <c r="C2345" s="603" t="s">
        <v>67</v>
      </c>
      <c r="D2345" s="603" t="s">
        <v>793</v>
      </c>
      <c r="E2345" s="605">
        <v>297.24</v>
      </c>
      <c r="F2345" s="601" t="s">
        <v>794</v>
      </c>
    </row>
    <row r="2346" spans="1:6">
      <c r="A2346" s="603">
        <v>100899</v>
      </c>
      <c r="B2346" s="603" t="s">
        <v>3112</v>
      </c>
      <c r="C2346" s="603" t="s">
        <v>67</v>
      </c>
      <c r="D2346" s="603" t="s">
        <v>793</v>
      </c>
      <c r="E2346" s="605">
        <v>91.94</v>
      </c>
      <c r="F2346" s="601" t="s">
        <v>794</v>
      </c>
    </row>
    <row r="2347" spans="1:6">
      <c r="A2347" s="603">
        <v>100900</v>
      </c>
      <c r="B2347" s="603" t="s">
        <v>3113</v>
      </c>
      <c r="C2347" s="603" t="s">
        <v>67</v>
      </c>
      <c r="D2347" s="603" t="s">
        <v>793</v>
      </c>
      <c r="E2347" s="605">
        <v>342.98</v>
      </c>
      <c r="F2347" s="601" t="s">
        <v>794</v>
      </c>
    </row>
    <row r="2348" spans="1:6">
      <c r="A2348" s="603">
        <v>101173</v>
      </c>
      <c r="B2348" s="603" t="s">
        <v>482</v>
      </c>
      <c r="C2348" s="603" t="s">
        <v>67</v>
      </c>
      <c r="D2348" s="603" t="s">
        <v>942</v>
      </c>
      <c r="E2348" s="605">
        <v>61.72</v>
      </c>
      <c r="F2348" s="601" t="s">
        <v>794</v>
      </c>
    </row>
    <row r="2349" spans="1:6">
      <c r="A2349" s="603">
        <v>101174</v>
      </c>
      <c r="B2349" s="603" t="s">
        <v>3114</v>
      </c>
      <c r="C2349" s="603" t="s">
        <v>67</v>
      </c>
      <c r="D2349" s="603" t="s">
        <v>942</v>
      </c>
      <c r="E2349" s="604">
        <v>85.68</v>
      </c>
      <c r="F2349" s="601" t="s">
        <v>794</v>
      </c>
    </row>
    <row r="2350" spans="1:6">
      <c r="A2350" s="603">
        <v>101175</v>
      </c>
      <c r="B2350" s="603" t="s">
        <v>3115</v>
      </c>
      <c r="C2350" s="603" t="s">
        <v>67</v>
      </c>
      <c r="D2350" s="603" t="s">
        <v>942</v>
      </c>
      <c r="E2350" s="605">
        <v>117.19</v>
      </c>
      <c r="F2350" s="601" t="s">
        <v>794</v>
      </c>
    </row>
    <row r="2351" spans="1:6">
      <c r="A2351" s="603">
        <v>101176</v>
      </c>
      <c r="B2351" s="603" t="s">
        <v>3116</v>
      </c>
      <c r="C2351" s="603" t="s">
        <v>67</v>
      </c>
      <c r="D2351" s="603" t="s">
        <v>793</v>
      </c>
      <c r="E2351" s="605">
        <v>146.21</v>
      </c>
      <c r="F2351" s="601" t="s">
        <v>794</v>
      </c>
    </row>
    <row r="2352" spans="1:6">
      <c r="A2352" s="603">
        <v>102521</v>
      </c>
      <c r="B2352" s="603" t="s">
        <v>3117</v>
      </c>
      <c r="C2352" s="603" t="s">
        <v>123</v>
      </c>
      <c r="D2352" s="603" t="s">
        <v>942</v>
      </c>
      <c r="E2352" s="604">
        <v>88.04</v>
      </c>
      <c r="F2352" s="601" t="s">
        <v>794</v>
      </c>
    </row>
    <row r="2353" spans="1:6">
      <c r="A2353" s="603">
        <v>102522</v>
      </c>
      <c r="B2353" s="603" t="s">
        <v>3118</v>
      </c>
      <c r="C2353" s="603" t="s">
        <v>123</v>
      </c>
      <c r="D2353" s="603" t="s">
        <v>942</v>
      </c>
      <c r="E2353" s="605">
        <v>129.18</v>
      </c>
      <c r="F2353" s="601" t="s">
        <v>794</v>
      </c>
    </row>
    <row r="2354" spans="1:6">
      <c r="A2354" s="603">
        <v>102523</v>
      </c>
      <c r="B2354" s="603" t="s">
        <v>3119</v>
      </c>
      <c r="C2354" s="603" t="s">
        <v>123</v>
      </c>
      <c r="D2354" s="603" t="s">
        <v>942</v>
      </c>
      <c r="E2354" s="605">
        <v>170.29</v>
      </c>
      <c r="F2354" s="601" t="s">
        <v>794</v>
      </c>
    </row>
    <row r="2355" spans="1:6">
      <c r="A2355" s="603">
        <v>95240</v>
      </c>
      <c r="B2355" s="603" t="s">
        <v>3120</v>
      </c>
      <c r="C2355" s="603" t="s">
        <v>68</v>
      </c>
      <c r="D2355" s="603" t="s">
        <v>942</v>
      </c>
      <c r="E2355" s="605">
        <v>20.53</v>
      </c>
      <c r="F2355" s="601" t="s">
        <v>794</v>
      </c>
    </row>
    <row r="2356" spans="1:6">
      <c r="A2356" s="603">
        <v>95241</v>
      </c>
      <c r="B2356" s="603" t="s">
        <v>3121</v>
      </c>
      <c r="C2356" s="603" t="s">
        <v>68</v>
      </c>
      <c r="D2356" s="603" t="s">
        <v>942</v>
      </c>
      <c r="E2356" s="605">
        <v>40.049999999999997</v>
      </c>
      <c r="F2356" s="601" t="s">
        <v>794</v>
      </c>
    </row>
    <row r="2357" spans="1:6">
      <c r="A2357" s="603">
        <v>96616</v>
      </c>
      <c r="B2357" s="603" t="s">
        <v>3122</v>
      </c>
      <c r="C2357" s="603" t="s">
        <v>63</v>
      </c>
      <c r="D2357" s="603" t="s">
        <v>942</v>
      </c>
      <c r="E2357" s="605">
        <v>851.44</v>
      </c>
      <c r="F2357" s="601" t="s">
        <v>794</v>
      </c>
    </row>
    <row r="2358" spans="1:6">
      <c r="A2358" s="603">
        <v>96617</v>
      </c>
      <c r="B2358" s="603" t="s">
        <v>3123</v>
      </c>
      <c r="C2358" s="603" t="s">
        <v>68</v>
      </c>
      <c r="D2358" s="603" t="s">
        <v>942</v>
      </c>
      <c r="E2358" s="605">
        <v>21.18</v>
      </c>
      <c r="F2358" s="601" t="s">
        <v>794</v>
      </c>
    </row>
    <row r="2359" spans="1:6">
      <c r="A2359" s="603">
        <v>96619</v>
      </c>
      <c r="B2359" s="603" t="s">
        <v>3124</v>
      </c>
      <c r="C2359" s="603" t="s">
        <v>68</v>
      </c>
      <c r="D2359" s="603" t="s">
        <v>942</v>
      </c>
      <c r="E2359" s="605">
        <v>42.56</v>
      </c>
      <c r="F2359" s="601" t="s">
        <v>794</v>
      </c>
    </row>
    <row r="2360" spans="1:6">
      <c r="A2360" s="603">
        <v>96620</v>
      </c>
      <c r="B2360" s="603" t="s">
        <v>3125</v>
      </c>
      <c r="C2360" s="603" t="s">
        <v>63</v>
      </c>
      <c r="D2360" s="603" t="s">
        <v>942</v>
      </c>
      <c r="E2360" s="605">
        <v>801.19</v>
      </c>
      <c r="F2360" s="601" t="s">
        <v>794</v>
      </c>
    </row>
    <row r="2361" spans="1:6">
      <c r="A2361" s="603">
        <v>96621</v>
      </c>
      <c r="B2361" s="603" t="s">
        <v>3126</v>
      </c>
      <c r="C2361" s="603" t="s">
        <v>63</v>
      </c>
      <c r="D2361" s="603" t="s">
        <v>793</v>
      </c>
      <c r="E2361" s="605">
        <v>298.82</v>
      </c>
      <c r="F2361" s="601" t="s">
        <v>794</v>
      </c>
    </row>
    <row r="2362" spans="1:6">
      <c r="A2362" s="603">
        <v>96622</v>
      </c>
      <c r="B2362" s="603" t="s">
        <v>3127</v>
      </c>
      <c r="C2362" s="603" t="s">
        <v>63</v>
      </c>
      <c r="D2362" s="603" t="s">
        <v>793</v>
      </c>
      <c r="E2362" s="605">
        <v>286.64</v>
      </c>
      <c r="F2362" s="601" t="s">
        <v>794</v>
      </c>
    </row>
    <row r="2363" spans="1:6">
      <c r="A2363" s="603">
        <v>96623</v>
      </c>
      <c r="B2363" s="603" t="s">
        <v>3128</v>
      </c>
      <c r="C2363" s="603" t="s">
        <v>63</v>
      </c>
      <c r="D2363" s="603" t="s">
        <v>793</v>
      </c>
      <c r="E2363" s="605">
        <v>256.74</v>
      </c>
      <c r="F2363" s="601" t="s">
        <v>794</v>
      </c>
    </row>
    <row r="2364" spans="1:6">
      <c r="A2364" s="603">
        <v>96624</v>
      </c>
      <c r="B2364" s="603" t="s">
        <v>3129</v>
      </c>
      <c r="C2364" s="603" t="s">
        <v>63</v>
      </c>
      <c r="D2364" s="603" t="s">
        <v>793</v>
      </c>
      <c r="E2364" s="605">
        <v>244.55</v>
      </c>
      <c r="F2364" s="601" t="s">
        <v>794</v>
      </c>
    </row>
    <row r="2365" spans="1:6">
      <c r="A2365" s="603">
        <v>97082</v>
      </c>
      <c r="B2365" s="603" t="s">
        <v>3130</v>
      </c>
      <c r="C2365" s="603" t="s">
        <v>63</v>
      </c>
      <c r="D2365" s="603" t="s">
        <v>1410</v>
      </c>
      <c r="E2365" s="605">
        <v>53.25</v>
      </c>
      <c r="F2365" s="601" t="s">
        <v>794</v>
      </c>
    </row>
    <row r="2366" spans="1:6">
      <c r="A2366" s="603">
        <v>97083</v>
      </c>
      <c r="B2366" s="603" t="s">
        <v>155</v>
      </c>
      <c r="C2366" s="603" t="s">
        <v>68</v>
      </c>
      <c r="D2366" s="603" t="s">
        <v>793</v>
      </c>
      <c r="E2366" s="605">
        <v>2.85</v>
      </c>
      <c r="F2366" s="601" t="s">
        <v>794</v>
      </c>
    </row>
    <row r="2367" spans="1:6">
      <c r="A2367" s="603">
        <v>97084</v>
      </c>
      <c r="B2367" s="603" t="s">
        <v>3131</v>
      </c>
      <c r="C2367" s="603" t="s">
        <v>68</v>
      </c>
      <c r="D2367" s="603" t="s">
        <v>793</v>
      </c>
      <c r="E2367" s="605">
        <v>0.59</v>
      </c>
      <c r="F2367" s="601" t="s">
        <v>794</v>
      </c>
    </row>
    <row r="2368" spans="1:6">
      <c r="A2368" s="603">
        <v>97086</v>
      </c>
      <c r="B2368" s="603" t="s">
        <v>3132</v>
      </c>
      <c r="C2368" s="603" t="s">
        <v>68</v>
      </c>
      <c r="D2368" s="603" t="s">
        <v>942</v>
      </c>
      <c r="E2368" s="605">
        <v>111.64</v>
      </c>
      <c r="F2368" s="601" t="s">
        <v>794</v>
      </c>
    </row>
    <row r="2369" spans="1:6">
      <c r="A2369" s="603">
        <v>97087</v>
      </c>
      <c r="B2369" s="603" t="s">
        <v>3133</v>
      </c>
      <c r="C2369" s="603" t="s">
        <v>68</v>
      </c>
      <c r="D2369" s="603" t="s">
        <v>942</v>
      </c>
      <c r="E2369" s="605">
        <v>3.06</v>
      </c>
      <c r="F2369" s="601" t="s">
        <v>794</v>
      </c>
    </row>
    <row r="2370" spans="1:6">
      <c r="A2370" s="603">
        <v>97088</v>
      </c>
      <c r="B2370" s="603" t="s">
        <v>3134</v>
      </c>
      <c r="C2370" s="603" t="s">
        <v>76</v>
      </c>
      <c r="D2370" s="603" t="s">
        <v>942</v>
      </c>
      <c r="E2370" s="605">
        <v>20.37</v>
      </c>
      <c r="F2370" s="601" t="s">
        <v>794</v>
      </c>
    </row>
    <row r="2371" spans="1:6">
      <c r="A2371" s="603">
        <v>97089</v>
      </c>
      <c r="B2371" s="603" t="s">
        <v>3135</v>
      </c>
      <c r="C2371" s="603" t="s">
        <v>76</v>
      </c>
      <c r="D2371" s="603" t="s">
        <v>942</v>
      </c>
      <c r="E2371" s="605">
        <v>18.63</v>
      </c>
      <c r="F2371" s="601" t="s">
        <v>794</v>
      </c>
    </row>
    <row r="2372" spans="1:6">
      <c r="A2372" s="603">
        <v>97090</v>
      </c>
      <c r="B2372" s="603" t="s">
        <v>3136</v>
      </c>
      <c r="C2372" s="603" t="s">
        <v>76</v>
      </c>
      <c r="D2372" s="603" t="s">
        <v>942</v>
      </c>
      <c r="E2372" s="605">
        <v>18.329999999999998</v>
      </c>
      <c r="F2372" s="601" t="s">
        <v>794</v>
      </c>
    </row>
    <row r="2373" spans="1:6">
      <c r="A2373" s="603">
        <v>97091</v>
      </c>
      <c r="B2373" s="603" t="s">
        <v>3137</v>
      </c>
      <c r="C2373" s="603" t="s">
        <v>76</v>
      </c>
      <c r="D2373" s="603" t="s">
        <v>942</v>
      </c>
      <c r="E2373" s="605">
        <v>17.78</v>
      </c>
      <c r="F2373" s="601" t="s">
        <v>794</v>
      </c>
    </row>
    <row r="2374" spans="1:6">
      <c r="A2374" s="603">
        <v>97092</v>
      </c>
      <c r="B2374" s="603" t="s">
        <v>3138</v>
      </c>
      <c r="C2374" s="603" t="s">
        <v>76</v>
      </c>
      <c r="D2374" s="603" t="s">
        <v>942</v>
      </c>
      <c r="E2374" s="605">
        <v>17.23</v>
      </c>
      <c r="F2374" s="601" t="s">
        <v>794</v>
      </c>
    </row>
    <row r="2375" spans="1:6">
      <c r="A2375" s="603">
        <v>97093</v>
      </c>
      <c r="B2375" s="603" t="s">
        <v>3139</v>
      </c>
      <c r="C2375" s="603" t="s">
        <v>76</v>
      </c>
      <c r="D2375" s="603" t="s">
        <v>942</v>
      </c>
      <c r="E2375" s="605">
        <v>16.190000000000001</v>
      </c>
      <c r="F2375" s="601" t="s">
        <v>794</v>
      </c>
    </row>
    <row r="2376" spans="1:6">
      <c r="A2376" s="603">
        <v>97096</v>
      </c>
      <c r="B2376" s="603" t="s">
        <v>3140</v>
      </c>
      <c r="C2376" s="603" t="s">
        <v>63</v>
      </c>
      <c r="D2376" s="603" t="s">
        <v>793</v>
      </c>
      <c r="E2376" s="605">
        <v>853.75</v>
      </c>
      <c r="F2376" s="601" t="s">
        <v>794</v>
      </c>
    </row>
    <row r="2377" spans="1:6">
      <c r="A2377" s="603">
        <v>97097</v>
      </c>
      <c r="B2377" s="603" t="s">
        <v>3141</v>
      </c>
      <c r="C2377" s="603" t="s">
        <v>68</v>
      </c>
      <c r="D2377" s="603" t="s">
        <v>793</v>
      </c>
      <c r="E2377" s="605">
        <v>39.44</v>
      </c>
      <c r="F2377" s="601" t="s">
        <v>794</v>
      </c>
    </row>
    <row r="2378" spans="1:6">
      <c r="A2378" s="603">
        <v>97101</v>
      </c>
      <c r="B2378" s="603" t="s">
        <v>3142</v>
      </c>
      <c r="C2378" s="603" t="s">
        <v>68</v>
      </c>
      <c r="D2378" s="603" t="s">
        <v>793</v>
      </c>
      <c r="E2378" s="605">
        <v>224.19</v>
      </c>
      <c r="F2378" s="601" t="s">
        <v>794</v>
      </c>
    </row>
    <row r="2379" spans="1:6">
      <c r="A2379" s="603">
        <v>97102</v>
      </c>
      <c r="B2379" s="603" t="s">
        <v>3143</v>
      </c>
      <c r="C2379" s="603" t="s">
        <v>68</v>
      </c>
      <c r="D2379" s="603" t="s">
        <v>793</v>
      </c>
      <c r="E2379" s="605">
        <v>282.7</v>
      </c>
      <c r="F2379" s="601" t="s">
        <v>794</v>
      </c>
    </row>
    <row r="2380" spans="1:6">
      <c r="A2380" s="603">
        <v>97103</v>
      </c>
      <c r="B2380" s="603" t="s">
        <v>3144</v>
      </c>
      <c r="C2380" s="603" t="s">
        <v>68</v>
      </c>
      <c r="D2380" s="603" t="s">
        <v>793</v>
      </c>
      <c r="E2380" s="605">
        <v>336.58</v>
      </c>
      <c r="F2380" s="601" t="s">
        <v>794</v>
      </c>
    </row>
    <row r="2381" spans="1:6">
      <c r="A2381" s="603">
        <v>100322</v>
      </c>
      <c r="B2381" s="603" t="s">
        <v>3145</v>
      </c>
      <c r="C2381" s="603" t="s">
        <v>63</v>
      </c>
      <c r="D2381" s="603" t="s">
        <v>793</v>
      </c>
      <c r="E2381" s="605">
        <v>232.69</v>
      </c>
      <c r="F2381" s="601" t="s">
        <v>794</v>
      </c>
    </row>
    <row r="2382" spans="1:6">
      <c r="A2382" s="603">
        <v>100323</v>
      </c>
      <c r="B2382" s="603" t="s">
        <v>3146</v>
      </c>
      <c r="C2382" s="603" t="s">
        <v>63</v>
      </c>
      <c r="D2382" s="603" t="s">
        <v>793</v>
      </c>
      <c r="E2382" s="605">
        <v>202.9</v>
      </c>
      <c r="F2382" s="601" t="s">
        <v>794</v>
      </c>
    </row>
    <row r="2383" spans="1:6">
      <c r="A2383" s="603">
        <v>100324</v>
      </c>
      <c r="B2383" s="603" t="s">
        <v>3147</v>
      </c>
      <c r="C2383" s="603" t="s">
        <v>63</v>
      </c>
      <c r="D2383" s="603" t="s">
        <v>793</v>
      </c>
      <c r="E2383" s="605">
        <v>244.02</v>
      </c>
      <c r="F2383" s="601" t="s">
        <v>794</v>
      </c>
    </row>
    <row r="2384" spans="1:6">
      <c r="A2384" s="603">
        <v>103072</v>
      </c>
      <c r="B2384" s="603" t="s">
        <v>3148</v>
      </c>
      <c r="C2384" s="603" t="s">
        <v>68</v>
      </c>
      <c r="D2384" s="603" t="s">
        <v>793</v>
      </c>
      <c r="E2384" s="605">
        <v>399.05</v>
      </c>
      <c r="F2384" s="601" t="s">
        <v>794</v>
      </c>
    </row>
    <row r="2385" spans="1:6">
      <c r="A2385" s="603">
        <v>103073</v>
      </c>
      <c r="B2385" s="603" t="s">
        <v>3149</v>
      </c>
      <c r="C2385" s="603" t="s">
        <v>68</v>
      </c>
      <c r="D2385" s="603" t="s">
        <v>793</v>
      </c>
      <c r="E2385" s="605">
        <v>481.87</v>
      </c>
      <c r="F2385" s="601" t="s">
        <v>794</v>
      </c>
    </row>
    <row r="2386" spans="1:6">
      <c r="A2386" s="603">
        <v>103074</v>
      </c>
      <c r="B2386" s="603" t="s">
        <v>3150</v>
      </c>
      <c r="C2386" s="603" t="s">
        <v>68</v>
      </c>
      <c r="D2386" s="603" t="s">
        <v>793</v>
      </c>
      <c r="E2386" s="605">
        <v>223.16</v>
      </c>
      <c r="F2386" s="601" t="s">
        <v>794</v>
      </c>
    </row>
    <row r="2387" spans="1:6">
      <c r="A2387" s="603">
        <v>103075</v>
      </c>
      <c r="B2387" s="603" t="s">
        <v>3151</v>
      </c>
      <c r="C2387" s="603" t="s">
        <v>68</v>
      </c>
      <c r="D2387" s="603" t="s">
        <v>793</v>
      </c>
      <c r="E2387" s="604">
        <v>262.60000000000002</v>
      </c>
      <c r="F2387" s="601" t="s">
        <v>794</v>
      </c>
    </row>
    <row r="2388" spans="1:6">
      <c r="A2388" s="603">
        <v>103076</v>
      </c>
      <c r="B2388" s="603" t="s">
        <v>3152</v>
      </c>
      <c r="C2388" s="603" t="s">
        <v>68</v>
      </c>
      <c r="D2388" s="603" t="s">
        <v>793</v>
      </c>
      <c r="E2388" s="605">
        <v>191.72</v>
      </c>
      <c r="F2388" s="601" t="s">
        <v>794</v>
      </c>
    </row>
    <row r="2389" spans="1:6">
      <c r="A2389" s="603">
        <v>103077</v>
      </c>
      <c r="B2389" s="603" t="s">
        <v>3153</v>
      </c>
      <c r="C2389" s="603" t="s">
        <v>68</v>
      </c>
      <c r="D2389" s="603" t="s">
        <v>793</v>
      </c>
      <c r="E2389" s="605">
        <v>250.23</v>
      </c>
      <c r="F2389" s="601" t="s">
        <v>794</v>
      </c>
    </row>
    <row r="2390" spans="1:6">
      <c r="A2390" s="603">
        <v>103078</v>
      </c>
      <c r="B2390" s="603" t="s">
        <v>3154</v>
      </c>
      <c r="C2390" s="603" t="s">
        <v>68</v>
      </c>
      <c r="D2390" s="603" t="s">
        <v>793</v>
      </c>
      <c r="E2390" s="605">
        <v>304.11</v>
      </c>
      <c r="F2390" s="601" t="s">
        <v>794</v>
      </c>
    </row>
    <row r="2391" spans="1:6">
      <c r="A2391" s="603">
        <v>103079</v>
      </c>
      <c r="B2391" s="603" t="s">
        <v>3155</v>
      </c>
      <c r="C2391" s="603" t="s">
        <v>68</v>
      </c>
      <c r="D2391" s="603" t="s">
        <v>793</v>
      </c>
      <c r="E2391" s="605">
        <v>366.58</v>
      </c>
      <c r="F2391" s="601" t="s">
        <v>794</v>
      </c>
    </row>
    <row r="2392" spans="1:6">
      <c r="A2392" s="603">
        <v>103080</v>
      </c>
      <c r="B2392" s="603" t="s">
        <v>3156</v>
      </c>
      <c r="C2392" s="603" t="s">
        <v>68</v>
      </c>
      <c r="D2392" s="603" t="s">
        <v>793</v>
      </c>
      <c r="E2392" s="605">
        <v>449.4</v>
      </c>
      <c r="F2392" s="601" t="s">
        <v>794</v>
      </c>
    </row>
    <row r="2393" spans="1:6">
      <c r="A2393" s="603">
        <v>92263</v>
      </c>
      <c r="B2393" s="603" t="s">
        <v>3157</v>
      </c>
      <c r="C2393" s="603" t="s">
        <v>68</v>
      </c>
      <c r="D2393" s="603" t="s">
        <v>942</v>
      </c>
      <c r="E2393" s="605">
        <v>202.27</v>
      </c>
      <c r="F2393" s="601" t="s">
        <v>794</v>
      </c>
    </row>
    <row r="2394" spans="1:6">
      <c r="A2394" s="603">
        <v>92264</v>
      </c>
      <c r="B2394" s="603" t="s">
        <v>3158</v>
      </c>
      <c r="C2394" s="603" t="s">
        <v>68</v>
      </c>
      <c r="D2394" s="603" t="s">
        <v>942</v>
      </c>
      <c r="E2394" s="604">
        <v>269.11</v>
      </c>
      <c r="F2394" s="601" t="s">
        <v>794</v>
      </c>
    </row>
    <row r="2395" spans="1:6">
      <c r="A2395" s="603">
        <v>92265</v>
      </c>
      <c r="B2395" s="603" t="s">
        <v>3159</v>
      </c>
      <c r="C2395" s="603" t="s">
        <v>68</v>
      </c>
      <c r="D2395" s="603" t="s">
        <v>942</v>
      </c>
      <c r="E2395" s="605">
        <v>145.94</v>
      </c>
      <c r="F2395" s="601" t="s">
        <v>794</v>
      </c>
    </row>
    <row r="2396" spans="1:6">
      <c r="A2396" s="603">
        <v>92266</v>
      </c>
      <c r="B2396" s="603" t="s">
        <v>3160</v>
      </c>
      <c r="C2396" s="603" t="s">
        <v>68</v>
      </c>
      <c r="D2396" s="603" t="s">
        <v>942</v>
      </c>
      <c r="E2396" s="605">
        <v>203.27</v>
      </c>
      <c r="F2396" s="601" t="s">
        <v>794</v>
      </c>
    </row>
    <row r="2397" spans="1:6">
      <c r="A2397" s="603">
        <v>92267</v>
      </c>
      <c r="B2397" s="603" t="s">
        <v>3161</v>
      </c>
      <c r="C2397" s="603" t="s">
        <v>68</v>
      </c>
      <c r="D2397" s="603" t="s">
        <v>942</v>
      </c>
      <c r="E2397" s="605">
        <v>76.459999999999994</v>
      </c>
      <c r="F2397" s="601" t="s">
        <v>794</v>
      </c>
    </row>
    <row r="2398" spans="1:6">
      <c r="A2398" s="603">
        <v>92268</v>
      </c>
      <c r="B2398" s="603" t="s">
        <v>3162</v>
      </c>
      <c r="C2398" s="603" t="s">
        <v>68</v>
      </c>
      <c r="D2398" s="603" t="s">
        <v>942</v>
      </c>
      <c r="E2398" s="605">
        <v>128.99</v>
      </c>
      <c r="F2398" s="601" t="s">
        <v>794</v>
      </c>
    </row>
    <row r="2399" spans="1:6">
      <c r="A2399" s="603">
        <v>92269</v>
      </c>
      <c r="B2399" s="603" t="s">
        <v>3163</v>
      </c>
      <c r="C2399" s="603" t="s">
        <v>68</v>
      </c>
      <c r="D2399" s="603" t="s">
        <v>942</v>
      </c>
      <c r="E2399" s="605">
        <v>166.4</v>
      </c>
      <c r="F2399" s="601" t="s">
        <v>794</v>
      </c>
    </row>
    <row r="2400" spans="1:6">
      <c r="A2400" s="603">
        <v>92270</v>
      </c>
      <c r="B2400" s="603" t="s">
        <v>3164</v>
      </c>
      <c r="C2400" s="603" t="s">
        <v>68</v>
      </c>
      <c r="D2400" s="603" t="s">
        <v>942</v>
      </c>
      <c r="E2400" s="605">
        <v>152.24</v>
      </c>
      <c r="F2400" s="601" t="s">
        <v>794</v>
      </c>
    </row>
    <row r="2401" spans="1:6">
      <c r="A2401" s="603">
        <v>92271</v>
      </c>
      <c r="B2401" s="603" t="s">
        <v>3165</v>
      </c>
      <c r="C2401" s="603" t="s">
        <v>68</v>
      </c>
      <c r="D2401" s="603" t="s">
        <v>942</v>
      </c>
      <c r="E2401" s="605">
        <v>92.04</v>
      </c>
      <c r="F2401" s="601" t="s">
        <v>794</v>
      </c>
    </row>
    <row r="2402" spans="1:6">
      <c r="A2402" s="603">
        <v>92272</v>
      </c>
      <c r="B2402" s="603" t="s">
        <v>3166</v>
      </c>
      <c r="C2402" s="603" t="s">
        <v>67</v>
      </c>
      <c r="D2402" s="603" t="s">
        <v>942</v>
      </c>
      <c r="E2402" s="605">
        <v>48.61</v>
      </c>
      <c r="F2402" s="601" t="s">
        <v>794</v>
      </c>
    </row>
    <row r="2403" spans="1:6">
      <c r="A2403" s="603">
        <v>92273</v>
      </c>
      <c r="B2403" s="603" t="s">
        <v>3167</v>
      </c>
      <c r="C2403" s="603" t="s">
        <v>67</v>
      </c>
      <c r="D2403" s="603" t="s">
        <v>942</v>
      </c>
      <c r="E2403" s="605">
        <v>18.77</v>
      </c>
      <c r="F2403" s="601" t="s">
        <v>794</v>
      </c>
    </row>
    <row r="2404" spans="1:6">
      <c r="A2404" s="603">
        <v>92409</v>
      </c>
      <c r="B2404" s="603" t="s">
        <v>3168</v>
      </c>
      <c r="C2404" s="603" t="s">
        <v>68</v>
      </c>
      <c r="D2404" s="603" t="s">
        <v>942</v>
      </c>
      <c r="E2404" s="605">
        <v>249.53</v>
      </c>
      <c r="F2404" s="601" t="s">
        <v>794</v>
      </c>
    </row>
    <row r="2405" spans="1:6">
      <c r="A2405" s="603">
        <v>92411</v>
      </c>
      <c r="B2405" s="603" t="s">
        <v>218</v>
      </c>
      <c r="C2405" s="603" t="s">
        <v>68</v>
      </c>
      <c r="D2405" s="603" t="s">
        <v>942</v>
      </c>
      <c r="E2405" s="605">
        <v>158.72</v>
      </c>
      <c r="F2405" s="601" t="s">
        <v>794</v>
      </c>
    </row>
    <row r="2406" spans="1:6">
      <c r="A2406" s="603">
        <v>92413</v>
      </c>
      <c r="B2406" s="603" t="s">
        <v>3169</v>
      </c>
      <c r="C2406" s="603" t="s">
        <v>68</v>
      </c>
      <c r="D2406" s="603" t="s">
        <v>942</v>
      </c>
      <c r="E2406" s="604">
        <v>100.17</v>
      </c>
      <c r="F2406" s="601" t="s">
        <v>794</v>
      </c>
    </row>
    <row r="2407" spans="1:6">
      <c r="A2407" s="603">
        <v>92415</v>
      </c>
      <c r="B2407" s="603" t="s">
        <v>3170</v>
      </c>
      <c r="C2407" s="603" t="s">
        <v>68</v>
      </c>
      <c r="D2407" s="603" t="s">
        <v>942</v>
      </c>
      <c r="E2407" s="605">
        <v>161.13</v>
      </c>
      <c r="F2407" s="601" t="s">
        <v>794</v>
      </c>
    </row>
    <row r="2408" spans="1:6">
      <c r="A2408" s="603">
        <v>92417</v>
      </c>
      <c r="B2408" s="603" t="s">
        <v>3171</v>
      </c>
      <c r="C2408" s="603" t="s">
        <v>68</v>
      </c>
      <c r="D2408" s="603" t="s">
        <v>942</v>
      </c>
      <c r="E2408" s="605">
        <v>180.16</v>
      </c>
      <c r="F2408" s="601" t="s">
        <v>794</v>
      </c>
    </row>
    <row r="2409" spans="1:6">
      <c r="A2409" s="603">
        <v>92419</v>
      </c>
      <c r="B2409" s="603" t="s">
        <v>3172</v>
      </c>
      <c r="C2409" s="603" t="s">
        <v>68</v>
      </c>
      <c r="D2409" s="603" t="s">
        <v>942</v>
      </c>
      <c r="E2409" s="605">
        <v>101.36</v>
      </c>
      <c r="F2409" s="601" t="s">
        <v>794</v>
      </c>
    </row>
    <row r="2410" spans="1:6">
      <c r="A2410" s="603">
        <v>92421</v>
      </c>
      <c r="B2410" s="603" t="s">
        <v>3173</v>
      </c>
      <c r="C2410" s="603" t="s">
        <v>68</v>
      </c>
      <c r="D2410" s="603" t="s">
        <v>942</v>
      </c>
      <c r="E2410" s="605">
        <v>115.96</v>
      </c>
      <c r="F2410" s="601" t="s">
        <v>794</v>
      </c>
    </row>
    <row r="2411" spans="1:6">
      <c r="A2411" s="603">
        <v>92423</v>
      </c>
      <c r="B2411" s="603" t="s">
        <v>3174</v>
      </c>
      <c r="C2411" s="603" t="s">
        <v>68</v>
      </c>
      <c r="D2411" s="603" t="s">
        <v>942</v>
      </c>
      <c r="E2411" s="605">
        <v>83.22</v>
      </c>
      <c r="F2411" s="601" t="s">
        <v>794</v>
      </c>
    </row>
    <row r="2412" spans="1:6">
      <c r="A2412" s="603">
        <v>92425</v>
      </c>
      <c r="B2412" s="603" t="s">
        <v>3175</v>
      </c>
      <c r="C2412" s="603" t="s">
        <v>68</v>
      </c>
      <c r="D2412" s="603" t="s">
        <v>942</v>
      </c>
      <c r="E2412" s="605">
        <v>95.9</v>
      </c>
      <c r="F2412" s="601" t="s">
        <v>794</v>
      </c>
    </row>
    <row r="2413" spans="1:6">
      <c r="A2413" s="603">
        <v>92427</v>
      </c>
      <c r="B2413" s="603" t="s">
        <v>3176</v>
      </c>
      <c r="C2413" s="603" t="s">
        <v>68</v>
      </c>
      <c r="D2413" s="603" t="s">
        <v>942</v>
      </c>
      <c r="E2413" s="605">
        <v>74.03</v>
      </c>
      <c r="F2413" s="601" t="s">
        <v>794</v>
      </c>
    </row>
    <row r="2414" spans="1:6">
      <c r="A2414" s="603">
        <v>92429</v>
      </c>
      <c r="B2414" s="603" t="s">
        <v>3177</v>
      </c>
      <c r="C2414" s="603" t="s">
        <v>68</v>
      </c>
      <c r="D2414" s="603" t="s">
        <v>942</v>
      </c>
      <c r="E2414" s="605">
        <v>85.79</v>
      </c>
      <c r="F2414" s="601" t="s">
        <v>794</v>
      </c>
    </row>
    <row r="2415" spans="1:6">
      <c r="A2415" s="603">
        <v>92431</v>
      </c>
      <c r="B2415" s="603" t="s">
        <v>3178</v>
      </c>
      <c r="C2415" s="603" t="s">
        <v>68</v>
      </c>
      <c r="D2415" s="603" t="s">
        <v>942</v>
      </c>
      <c r="E2415" s="605">
        <v>71.010000000000005</v>
      </c>
      <c r="F2415" s="601" t="s">
        <v>794</v>
      </c>
    </row>
    <row r="2416" spans="1:6">
      <c r="A2416" s="603">
        <v>92433</v>
      </c>
      <c r="B2416" s="603" t="s">
        <v>3179</v>
      </c>
      <c r="C2416" s="603" t="s">
        <v>68</v>
      </c>
      <c r="D2416" s="603" t="s">
        <v>942</v>
      </c>
      <c r="E2416" s="605">
        <v>82.17</v>
      </c>
      <c r="F2416" s="601" t="s">
        <v>794</v>
      </c>
    </row>
    <row r="2417" spans="1:6">
      <c r="A2417" s="603">
        <v>92435</v>
      </c>
      <c r="B2417" s="603" t="s">
        <v>3180</v>
      </c>
      <c r="C2417" s="603" t="s">
        <v>68</v>
      </c>
      <c r="D2417" s="603" t="s">
        <v>942</v>
      </c>
      <c r="E2417" s="605">
        <v>67.45</v>
      </c>
      <c r="F2417" s="601" t="s">
        <v>794</v>
      </c>
    </row>
    <row r="2418" spans="1:6">
      <c r="A2418" s="603">
        <v>92437</v>
      </c>
      <c r="B2418" s="603" t="s">
        <v>3181</v>
      </c>
      <c r="C2418" s="603" t="s">
        <v>68</v>
      </c>
      <c r="D2418" s="603" t="s">
        <v>942</v>
      </c>
      <c r="E2418" s="605">
        <v>78.239999999999995</v>
      </c>
      <c r="F2418" s="601" t="s">
        <v>794</v>
      </c>
    </row>
    <row r="2419" spans="1:6">
      <c r="A2419" s="603">
        <v>92439</v>
      </c>
      <c r="B2419" s="603" t="s">
        <v>3182</v>
      </c>
      <c r="C2419" s="603" t="s">
        <v>68</v>
      </c>
      <c r="D2419" s="603" t="s">
        <v>942</v>
      </c>
      <c r="E2419" s="605">
        <v>64.87</v>
      </c>
      <c r="F2419" s="601" t="s">
        <v>794</v>
      </c>
    </row>
    <row r="2420" spans="1:6">
      <c r="A2420" s="603">
        <v>92441</v>
      </c>
      <c r="B2420" s="603" t="s">
        <v>3183</v>
      </c>
      <c r="C2420" s="603" t="s">
        <v>68</v>
      </c>
      <c r="D2420" s="603" t="s">
        <v>942</v>
      </c>
      <c r="E2420" s="605">
        <v>75.400000000000006</v>
      </c>
      <c r="F2420" s="601" t="s">
        <v>794</v>
      </c>
    </row>
    <row r="2421" spans="1:6">
      <c r="A2421" s="603">
        <v>92443</v>
      </c>
      <c r="B2421" s="603" t="s">
        <v>3184</v>
      </c>
      <c r="C2421" s="603" t="s">
        <v>68</v>
      </c>
      <c r="D2421" s="603" t="s">
        <v>942</v>
      </c>
      <c r="E2421" s="605">
        <v>59.2</v>
      </c>
      <c r="F2421" s="601" t="s">
        <v>794</v>
      </c>
    </row>
    <row r="2422" spans="1:6">
      <c r="A2422" s="603">
        <v>92445</v>
      </c>
      <c r="B2422" s="603" t="s">
        <v>3185</v>
      </c>
      <c r="C2422" s="603" t="s">
        <v>68</v>
      </c>
      <c r="D2422" s="603" t="s">
        <v>942</v>
      </c>
      <c r="E2422" s="605">
        <v>69.34</v>
      </c>
      <c r="F2422" s="601" t="s">
        <v>794</v>
      </c>
    </row>
    <row r="2423" spans="1:6">
      <c r="A2423" s="603">
        <v>92446</v>
      </c>
      <c r="B2423" s="603" t="s">
        <v>3186</v>
      </c>
      <c r="C2423" s="603" t="s">
        <v>68</v>
      </c>
      <c r="D2423" s="603" t="s">
        <v>942</v>
      </c>
      <c r="E2423" s="605">
        <v>268.27</v>
      </c>
      <c r="F2423" s="601" t="s">
        <v>794</v>
      </c>
    </row>
    <row r="2424" spans="1:6">
      <c r="A2424" s="603">
        <v>92447</v>
      </c>
      <c r="B2424" s="603" t="s">
        <v>3187</v>
      </c>
      <c r="C2424" s="603" t="s">
        <v>68</v>
      </c>
      <c r="D2424" s="603" t="s">
        <v>942</v>
      </c>
      <c r="E2424" s="605">
        <v>187.8</v>
      </c>
      <c r="F2424" s="601" t="s">
        <v>794</v>
      </c>
    </row>
    <row r="2425" spans="1:6">
      <c r="A2425" s="603">
        <v>92448</v>
      </c>
      <c r="B2425" s="603" t="s">
        <v>3188</v>
      </c>
      <c r="C2425" s="603" t="s">
        <v>68</v>
      </c>
      <c r="D2425" s="603" t="s">
        <v>942</v>
      </c>
      <c r="E2425" s="605">
        <v>150.15</v>
      </c>
      <c r="F2425" s="601" t="s">
        <v>794</v>
      </c>
    </row>
    <row r="2426" spans="1:6">
      <c r="A2426" s="603">
        <v>92449</v>
      </c>
      <c r="B2426" s="603" t="s">
        <v>3189</v>
      </c>
      <c r="C2426" s="603" t="s">
        <v>68</v>
      </c>
      <c r="D2426" s="603" t="s">
        <v>942</v>
      </c>
      <c r="E2426" s="605">
        <v>323.79000000000002</v>
      </c>
      <c r="F2426" s="601" t="s">
        <v>794</v>
      </c>
    </row>
    <row r="2427" spans="1:6">
      <c r="A2427" s="603">
        <v>92450</v>
      </c>
      <c r="B2427" s="603" t="s">
        <v>3190</v>
      </c>
      <c r="C2427" s="603" t="s">
        <v>68</v>
      </c>
      <c r="D2427" s="603" t="s">
        <v>942</v>
      </c>
      <c r="E2427" s="605">
        <v>387.14</v>
      </c>
      <c r="F2427" s="601" t="s">
        <v>794</v>
      </c>
    </row>
    <row r="2428" spans="1:6">
      <c r="A2428" s="603">
        <v>92451</v>
      </c>
      <c r="B2428" s="603" t="s">
        <v>3191</v>
      </c>
      <c r="C2428" s="603" t="s">
        <v>68</v>
      </c>
      <c r="D2428" s="603" t="s">
        <v>942</v>
      </c>
      <c r="E2428" s="605">
        <v>217.84</v>
      </c>
      <c r="F2428" s="601" t="s">
        <v>794</v>
      </c>
    </row>
    <row r="2429" spans="1:6">
      <c r="A2429" s="603">
        <v>92452</v>
      </c>
      <c r="B2429" s="603" t="s">
        <v>3192</v>
      </c>
      <c r="C2429" s="603" t="s">
        <v>68</v>
      </c>
      <c r="D2429" s="603" t="s">
        <v>942</v>
      </c>
      <c r="E2429" s="605">
        <v>211.46</v>
      </c>
      <c r="F2429" s="601" t="s">
        <v>794</v>
      </c>
    </row>
    <row r="2430" spans="1:6">
      <c r="A2430" s="603">
        <v>92453</v>
      </c>
      <c r="B2430" s="603" t="s">
        <v>3193</v>
      </c>
      <c r="C2430" s="603" t="s">
        <v>68</v>
      </c>
      <c r="D2430" s="603" t="s">
        <v>942</v>
      </c>
      <c r="E2430" s="605">
        <v>277.67</v>
      </c>
      <c r="F2430" s="601" t="s">
        <v>794</v>
      </c>
    </row>
    <row r="2431" spans="1:6">
      <c r="A2431" s="603">
        <v>92454</v>
      </c>
      <c r="B2431" s="603" t="s">
        <v>3194</v>
      </c>
      <c r="C2431" s="603" t="s">
        <v>68</v>
      </c>
      <c r="D2431" s="603" t="s">
        <v>942</v>
      </c>
      <c r="E2431" s="605">
        <v>351.55</v>
      </c>
      <c r="F2431" s="601" t="s">
        <v>794</v>
      </c>
    </row>
    <row r="2432" spans="1:6">
      <c r="A2432" s="603">
        <v>92455</v>
      </c>
      <c r="B2432" s="603" t="s">
        <v>3195</v>
      </c>
      <c r="C2432" s="603" t="s">
        <v>68</v>
      </c>
      <c r="D2432" s="603" t="s">
        <v>942</v>
      </c>
      <c r="E2432" s="605">
        <v>178.08</v>
      </c>
      <c r="F2432" s="601" t="s">
        <v>794</v>
      </c>
    </row>
    <row r="2433" spans="1:6">
      <c r="A2433" s="603">
        <v>92456</v>
      </c>
      <c r="B2433" s="603" t="s">
        <v>3196</v>
      </c>
      <c r="C2433" s="603" t="s">
        <v>68</v>
      </c>
      <c r="D2433" s="603" t="s">
        <v>942</v>
      </c>
      <c r="E2433" s="604">
        <v>174.64</v>
      </c>
      <c r="F2433" s="601" t="s">
        <v>794</v>
      </c>
    </row>
    <row r="2434" spans="1:6">
      <c r="A2434" s="603">
        <v>92457</v>
      </c>
      <c r="B2434" s="603" t="s">
        <v>3197</v>
      </c>
      <c r="C2434" s="603" t="s">
        <v>68</v>
      </c>
      <c r="D2434" s="603" t="s">
        <v>942</v>
      </c>
      <c r="E2434" s="605">
        <v>240.23</v>
      </c>
      <c r="F2434" s="601" t="s">
        <v>794</v>
      </c>
    </row>
    <row r="2435" spans="1:6">
      <c r="A2435" s="603">
        <v>92458</v>
      </c>
      <c r="B2435" s="603" t="s">
        <v>3198</v>
      </c>
      <c r="C2435" s="603" t="s">
        <v>68</v>
      </c>
      <c r="D2435" s="603" t="s">
        <v>942</v>
      </c>
      <c r="E2435" s="605">
        <v>330.15</v>
      </c>
      <c r="F2435" s="601" t="s">
        <v>794</v>
      </c>
    </row>
    <row r="2436" spans="1:6">
      <c r="A2436" s="603">
        <v>92459</v>
      </c>
      <c r="B2436" s="603" t="s">
        <v>3199</v>
      </c>
      <c r="C2436" s="603" t="s">
        <v>68</v>
      </c>
      <c r="D2436" s="603" t="s">
        <v>942</v>
      </c>
      <c r="E2436" s="605">
        <v>150.30000000000001</v>
      </c>
      <c r="F2436" s="601" t="s">
        <v>794</v>
      </c>
    </row>
    <row r="2437" spans="1:6">
      <c r="A2437" s="603">
        <v>92460</v>
      </c>
      <c r="B2437" s="603" t="s">
        <v>3200</v>
      </c>
      <c r="C2437" s="603" t="s">
        <v>68</v>
      </c>
      <c r="D2437" s="603" t="s">
        <v>942</v>
      </c>
      <c r="E2437" s="605">
        <v>144.96</v>
      </c>
      <c r="F2437" s="601" t="s">
        <v>794</v>
      </c>
    </row>
    <row r="2438" spans="1:6">
      <c r="A2438" s="603">
        <v>92461</v>
      </c>
      <c r="B2438" s="603" t="s">
        <v>3201</v>
      </c>
      <c r="C2438" s="603" t="s">
        <v>68</v>
      </c>
      <c r="D2438" s="603" t="s">
        <v>942</v>
      </c>
      <c r="E2438" s="605">
        <v>221.84</v>
      </c>
      <c r="F2438" s="601" t="s">
        <v>794</v>
      </c>
    </row>
    <row r="2439" spans="1:6">
      <c r="A2439" s="603">
        <v>92462</v>
      </c>
      <c r="B2439" s="603" t="s">
        <v>3202</v>
      </c>
      <c r="C2439" s="603" t="s">
        <v>68</v>
      </c>
      <c r="D2439" s="603" t="s">
        <v>942</v>
      </c>
      <c r="E2439" s="605">
        <v>317.25</v>
      </c>
      <c r="F2439" s="601" t="s">
        <v>794</v>
      </c>
    </row>
    <row r="2440" spans="1:6">
      <c r="A2440" s="603">
        <v>92463</v>
      </c>
      <c r="B2440" s="603" t="s">
        <v>3203</v>
      </c>
      <c r="C2440" s="603" t="s">
        <v>68</v>
      </c>
      <c r="D2440" s="603" t="s">
        <v>942</v>
      </c>
      <c r="E2440" s="605">
        <v>136.15</v>
      </c>
      <c r="F2440" s="601" t="s">
        <v>794</v>
      </c>
    </row>
    <row r="2441" spans="1:6">
      <c r="A2441" s="603">
        <v>92464</v>
      </c>
      <c r="B2441" s="603" t="s">
        <v>3204</v>
      </c>
      <c r="C2441" s="603" t="s">
        <v>68</v>
      </c>
      <c r="D2441" s="603" t="s">
        <v>942</v>
      </c>
      <c r="E2441" s="605">
        <v>139.85</v>
      </c>
      <c r="F2441" s="601" t="s">
        <v>794</v>
      </c>
    </row>
    <row r="2442" spans="1:6">
      <c r="A2442" s="603">
        <v>92465</v>
      </c>
      <c r="B2442" s="603" t="s">
        <v>3205</v>
      </c>
      <c r="C2442" s="603" t="s">
        <v>68</v>
      </c>
      <c r="D2442" s="603" t="s">
        <v>942</v>
      </c>
      <c r="E2442" s="605">
        <v>175.08</v>
      </c>
      <c r="F2442" s="601" t="s">
        <v>794</v>
      </c>
    </row>
    <row r="2443" spans="1:6">
      <c r="A2443" s="603">
        <v>92466</v>
      </c>
      <c r="B2443" s="603" t="s">
        <v>3206</v>
      </c>
      <c r="C2443" s="603" t="s">
        <v>68</v>
      </c>
      <c r="D2443" s="603" t="s">
        <v>942</v>
      </c>
      <c r="E2443" s="605">
        <v>312.62</v>
      </c>
      <c r="F2443" s="601" t="s">
        <v>794</v>
      </c>
    </row>
    <row r="2444" spans="1:6">
      <c r="A2444" s="603">
        <v>92467</v>
      </c>
      <c r="B2444" s="603" t="s">
        <v>3207</v>
      </c>
      <c r="C2444" s="603" t="s">
        <v>68</v>
      </c>
      <c r="D2444" s="603" t="s">
        <v>942</v>
      </c>
      <c r="E2444" s="605">
        <v>111.86</v>
      </c>
      <c r="F2444" s="601" t="s">
        <v>794</v>
      </c>
    </row>
    <row r="2445" spans="1:6">
      <c r="A2445" s="603">
        <v>92468</v>
      </c>
      <c r="B2445" s="603" t="s">
        <v>3208</v>
      </c>
      <c r="C2445" s="603" t="s">
        <v>68</v>
      </c>
      <c r="D2445" s="603" t="s">
        <v>942</v>
      </c>
      <c r="E2445" s="605">
        <v>135.11000000000001</v>
      </c>
      <c r="F2445" s="601" t="s">
        <v>794</v>
      </c>
    </row>
    <row r="2446" spans="1:6">
      <c r="A2446" s="603">
        <v>92469</v>
      </c>
      <c r="B2446" s="603" t="s">
        <v>3209</v>
      </c>
      <c r="C2446" s="603" t="s">
        <v>68</v>
      </c>
      <c r="D2446" s="603" t="s">
        <v>942</v>
      </c>
      <c r="E2446" s="605">
        <v>158.82</v>
      </c>
      <c r="F2446" s="601" t="s">
        <v>794</v>
      </c>
    </row>
    <row r="2447" spans="1:6">
      <c r="A2447" s="603">
        <v>92470</v>
      </c>
      <c r="B2447" s="603" t="s">
        <v>3210</v>
      </c>
      <c r="C2447" s="603" t="s">
        <v>68</v>
      </c>
      <c r="D2447" s="603" t="s">
        <v>942</v>
      </c>
      <c r="E2447" s="605">
        <v>305.77</v>
      </c>
      <c r="F2447" s="601" t="s">
        <v>794</v>
      </c>
    </row>
    <row r="2448" spans="1:6">
      <c r="A2448" s="603">
        <v>92471</v>
      </c>
      <c r="B2448" s="603" t="s">
        <v>221</v>
      </c>
      <c r="C2448" s="603" t="s">
        <v>68</v>
      </c>
      <c r="D2448" s="603" t="s">
        <v>942</v>
      </c>
      <c r="E2448" s="605">
        <v>101.59</v>
      </c>
      <c r="F2448" s="601" t="s">
        <v>794</v>
      </c>
    </row>
    <row r="2449" spans="1:6">
      <c r="A2449" s="603">
        <v>92472</v>
      </c>
      <c r="B2449" s="603" t="s">
        <v>3211</v>
      </c>
      <c r="C2449" s="603" t="s">
        <v>68</v>
      </c>
      <c r="D2449" s="603" t="s">
        <v>942</v>
      </c>
      <c r="E2449" s="605">
        <v>128.84</v>
      </c>
      <c r="F2449" s="601" t="s">
        <v>794</v>
      </c>
    </row>
    <row r="2450" spans="1:6">
      <c r="A2450" s="603">
        <v>92473</v>
      </c>
      <c r="B2450" s="603" t="s">
        <v>3212</v>
      </c>
      <c r="C2450" s="603" t="s">
        <v>68</v>
      </c>
      <c r="D2450" s="603" t="s">
        <v>942</v>
      </c>
      <c r="E2450" s="605">
        <v>145.83000000000001</v>
      </c>
      <c r="F2450" s="601" t="s">
        <v>794</v>
      </c>
    </row>
    <row r="2451" spans="1:6">
      <c r="A2451" s="603">
        <v>92474</v>
      </c>
      <c r="B2451" s="603" t="s">
        <v>3213</v>
      </c>
      <c r="C2451" s="603" t="s">
        <v>68</v>
      </c>
      <c r="D2451" s="603" t="s">
        <v>942</v>
      </c>
      <c r="E2451" s="605">
        <v>299.99</v>
      </c>
      <c r="F2451" s="601" t="s">
        <v>794</v>
      </c>
    </row>
    <row r="2452" spans="1:6">
      <c r="A2452" s="603">
        <v>92475</v>
      </c>
      <c r="B2452" s="603" t="s">
        <v>3214</v>
      </c>
      <c r="C2452" s="603" t="s">
        <v>68</v>
      </c>
      <c r="D2452" s="603" t="s">
        <v>942</v>
      </c>
      <c r="E2452" s="605">
        <v>93.36</v>
      </c>
      <c r="F2452" s="601" t="s">
        <v>794</v>
      </c>
    </row>
    <row r="2453" spans="1:6">
      <c r="A2453" s="603">
        <v>92476</v>
      </c>
      <c r="B2453" s="603" t="s">
        <v>3215</v>
      </c>
      <c r="C2453" s="603" t="s">
        <v>68</v>
      </c>
      <c r="D2453" s="603" t="s">
        <v>942</v>
      </c>
      <c r="E2453" s="605">
        <v>123.63</v>
      </c>
      <c r="F2453" s="601" t="s">
        <v>794</v>
      </c>
    </row>
    <row r="2454" spans="1:6">
      <c r="A2454" s="603">
        <v>92477</v>
      </c>
      <c r="B2454" s="603" t="s">
        <v>3216</v>
      </c>
      <c r="C2454" s="603" t="s">
        <v>68</v>
      </c>
      <c r="D2454" s="603" t="s">
        <v>942</v>
      </c>
      <c r="E2454" s="605">
        <v>117.54</v>
      </c>
      <c r="F2454" s="601" t="s">
        <v>794</v>
      </c>
    </row>
    <row r="2455" spans="1:6">
      <c r="A2455" s="603">
        <v>92478</v>
      </c>
      <c r="B2455" s="603" t="s">
        <v>3217</v>
      </c>
      <c r="C2455" s="603" t="s">
        <v>68</v>
      </c>
      <c r="D2455" s="603" t="s">
        <v>942</v>
      </c>
      <c r="E2455" s="605">
        <v>288.25</v>
      </c>
      <c r="F2455" s="601" t="s">
        <v>794</v>
      </c>
    </row>
    <row r="2456" spans="1:6">
      <c r="A2456" s="603">
        <v>92479</v>
      </c>
      <c r="B2456" s="603" t="s">
        <v>3218</v>
      </c>
      <c r="C2456" s="603" t="s">
        <v>68</v>
      </c>
      <c r="D2456" s="603" t="s">
        <v>942</v>
      </c>
      <c r="E2456" s="605">
        <v>75.459999999999994</v>
      </c>
      <c r="F2456" s="601" t="s">
        <v>794</v>
      </c>
    </row>
    <row r="2457" spans="1:6">
      <c r="A2457" s="603">
        <v>92480</v>
      </c>
      <c r="B2457" s="603" t="s">
        <v>3219</v>
      </c>
      <c r="C2457" s="603" t="s">
        <v>68</v>
      </c>
      <c r="D2457" s="603" t="s">
        <v>942</v>
      </c>
      <c r="E2457" s="605">
        <v>112.9</v>
      </c>
      <c r="F2457" s="601" t="s">
        <v>794</v>
      </c>
    </row>
    <row r="2458" spans="1:6">
      <c r="A2458" s="603">
        <v>92482</v>
      </c>
      <c r="B2458" s="603" t="s">
        <v>3220</v>
      </c>
      <c r="C2458" s="603" t="s">
        <v>68</v>
      </c>
      <c r="D2458" s="603" t="s">
        <v>942</v>
      </c>
      <c r="E2458" s="605">
        <v>287.61</v>
      </c>
      <c r="F2458" s="601" t="s">
        <v>794</v>
      </c>
    </row>
    <row r="2459" spans="1:6">
      <c r="A2459" s="603">
        <v>92484</v>
      </c>
      <c r="B2459" s="603" t="s">
        <v>3221</v>
      </c>
      <c r="C2459" s="603" t="s">
        <v>68</v>
      </c>
      <c r="D2459" s="603" t="s">
        <v>942</v>
      </c>
      <c r="E2459" s="605">
        <v>200.06</v>
      </c>
      <c r="F2459" s="601" t="s">
        <v>794</v>
      </c>
    </row>
    <row r="2460" spans="1:6">
      <c r="A2460" s="603">
        <v>92486</v>
      </c>
      <c r="B2460" s="603" t="s">
        <v>3222</v>
      </c>
      <c r="C2460" s="603" t="s">
        <v>68</v>
      </c>
      <c r="D2460" s="603" t="s">
        <v>942</v>
      </c>
      <c r="E2460" s="605">
        <v>143.91</v>
      </c>
      <c r="F2460" s="601" t="s">
        <v>794</v>
      </c>
    </row>
    <row r="2461" spans="1:6">
      <c r="A2461" s="603">
        <v>92488</v>
      </c>
      <c r="B2461" s="603" t="s">
        <v>3223</v>
      </c>
      <c r="C2461" s="603" t="s">
        <v>68</v>
      </c>
      <c r="D2461" s="603" t="s">
        <v>793</v>
      </c>
      <c r="E2461" s="605">
        <v>121.64</v>
      </c>
      <c r="F2461" s="601" t="s">
        <v>794</v>
      </c>
    </row>
    <row r="2462" spans="1:6">
      <c r="A2462" s="603">
        <v>92490</v>
      </c>
      <c r="B2462" s="603" t="s">
        <v>3224</v>
      </c>
      <c r="C2462" s="603" t="s">
        <v>68</v>
      </c>
      <c r="D2462" s="603" t="s">
        <v>793</v>
      </c>
      <c r="E2462" s="605">
        <v>77.78</v>
      </c>
      <c r="F2462" s="601" t="s">
        <v>794</v>
      </c>
    </row>
    <row r="2463" spans="1:6">
      <c r="A2463" s="603">
        <v>92492</v>
      </c>
      <c r="B2463" s="603" t="s">
        <v>3225</v>
      </c>
      <c r="C2463" s="603" t="s">
        <v>68</v>
      </c>
      <c r="D2463" s="603" t="s">
        <v>793</v>
      </c>
      <c r="E2463" s="605">
        <v>115.81</v>
      </c>
      <c r="F2463" s="601" t="s">
        <v>794</v>
      </c>
    </row>
    <row r="2464" spans="1:6">
      <c r="A2464" s="603">
        <v>92494</v>
      </c>
      <c r="B2464" s="603" t="s">
        <v>3226</v>
      </c>
      <c r="C2464" s="603" t="s">
        <v>68</v>
      </c>
      <c r="D2464" s="603" t="s">
        <v>793</v>
      </c>
      <c r="E2464" s="605">
        <v>72.849999999999994</v>
      </c>
      <c r="F2464" s="601" t="s">
        <v>794</v>
      </c>
    </row>
    <row r="2465" spans="1:6">
      <c r="A2465" s="603">
        <v>92496</v>
      </c>
      <c r="B2465" s="603" t="s">
        <v>3227</v>
      </c>
      <c r="C2465" s="603" t="s">
        <v>68</v>
      </c>
      <c r="D2465" s="603" t="s">
        <v>793</v>
      </c>
      <c r="E2465" s="605">
        <v>111.11</v>
      </c>
      <c r="F2465" s="601" t="s">
        <v>794</v>
      </c>
    </row>
    <row r="2466" spans="1:6">
      <c r="A2466" s="603">
        <v>92498</v>
      </c>
      <c r="B2466" s="603" t="s">
        <v>3228</v>
      </c>
      <c r="C2466" s="603" t="s">
        <v>68</v>
      </c>
      <c r="D2466" s="603" t="s">
        <v>793</v>
      </c>
      <c r="E2466" s="605">
        <v>68.930000000000007</v>
      </c>
      <c r="F2466" s="601" t="s">
        <v>794</v>
      </c>
    </row>
    <row r="2467" spans="1:6">
      <c r="A2467" s="603">
        <v>92500</v>
      </c>
      <c r="B2467" s="603" t="s">
        <v>3229</v>
      </c>
      <c r="C2467" s="603" t="s">
        <v>68</v>
      </c>
      <c r="D2467" s="603" t="s">
        <v>793</v>
      </c>
      <c r="E2467" s="605">
        <v>107.65</v>
      </c>
      <c r="F2467" s="601" t="s">
        <v>794</v>
      </c>
    </row>
    <row r="2468" spans="1:6">
      <c r="A2468" s="603">
        <v>92502</v>
      </c>
      <c r="B2468" s="603" t="s">
        <v>3230</v>
      </c>
      <c r="C2468" s="603" t="s">
        <v>68</v>
      </c>
      <c r="D2468" s="603" t="s">
        <v>793</v>
      </c>
      <c r="E2468" s="605">
        <v>66.209999999999994</v>
      </c>
      <c r="F2468" s="601" t="s">
        <v>794</v>
      </c>
    </row>
    <row r="2469" spans="1:6">
      <c r="A2469" s="603">
        <v>92504</v>
      </c>
      <c r="B2469" s="603" t="s">
        <v>3231</v>
      </c>
      <c r="C2469" s="603" t="s">
        <v>68</v>
      </c>
      <c r="D2469" s="603" t="s">
        <v>793</v>
      </c>
      <c r="E2469" s="605">
        <v>101.19</v>
      </c>
      <c r="F2469" s="601" t="s">
        <v>794</v>
      </c>
    </row>
    <row r="2470" spans="1:6">
      <c r="A2470" s="603">
        <v>92506</v>
      </c>
      <c r="B2470" s="603" t="s">
        <v>3232</v>
      </c>
      <c r="C2470" s="603" t="s">
        <v>68</v>
      </c>
      <c r="D2470" s="603" t="s">
        <v>793</v>
      </c>
      <c r="E2470" s="605">
        <v>61.07</v>
      </c>
      <c r="F2470" s="601" t="s">
        <v>794</v>
      </c>
    </row>
    <row r="2471" spans="1:6">
      <c r="A2471" s="603">
        <v>92508</v>
      </c>
      <c r="B2471" s="603" t="s">
        <v>3233</v>
      </c>
      <c r="C2471" s="603" t="s">
        <v>68</v>
      </c>
      <c r="D2471" s="603" t="s">
        <v>793</v>
      </c>
      <c r="E2471" s="605">
        <v>124.73</v>
      </c>
      <c r="F2471" s="601" t="s">
        <v>794</v>
      </c>
    </row>
    <row r="2472" spans="1:6">
      <c r="A2472" s="603">
        <v>92510</v>
      </c>
      <c r="B2472" s="603" t="s">
        <v>3234</v>
      </c>
      <c r="C2472" s="603" t="s">
        <v>68</v>
      </c>
      <c r="D2472" s="603" t="s">
        <v>793</v>
      </c>
      <c r="E2472" s="605">
        <v>79.3</v>
      </c>
      <c r="F2472" s="601" t="s">
        <v>794</v>
      </c>
    </row>
    <row r="2473" spans="1:6">
      <c r="A2473" s="603">
        <v>92512</v>
      </c>
      <c r="B2473" s="603" t="s">
        <v>3235</v>
      </c>
      <c r="C2473" s="603" t="s">
        <v>68</v>
      </c>
      <c r="D2473" s="603" t="s">
        <v>793</v>
      </c>
      <c r="E2473" s="605">
        <v>104.34</v>
      </c>
      <c r="F2473" s="601" t="s">
        <v>794</v>
      </c>
    </row>
    <row r="2474" spans="1:6">
      <c r="A2474" s="603">
        <v>92514</v>
      </c>
      <c r="B2474" s="603" t="s">
        <v>3236</v>
      </c>
      <c r="C2474" s="603" t="s">
        <v>68</v>
      </c>
      <c r="D2474" s="603" t="s">
        <v>793</v>
      </c>
      <c r="E2474" s="605">
        <v>59.89</v>
      </c>
      <c r="F2474" s="601" t="s">
        <v>794</v>
      </c>
    </row>
    <row r="2475" spans="1:6">
      <c r="A2475" s="603">
        <v>92515</v>
      </c>
      <c r="B2475" s="603" t="s">
        <v>3237</v>
      </c>
      <c r="C2475" s="603" t="s">
        <v>68</v>
      </c>
      <c r="D2475" s="603" t="s">
        <v>793</v>
      </c>
      <c r="E2475" s="604">
        <v>94.84</v>
      </c>
      <c r="F2475" s="601" t="s">
        <v>794</v>
      </c>
    </row>
    <row r="2476" spans="1:6">
      <c r="A2476" s="603">
        <v>92518</v>
      </c>
      <c r="B2476" s="603" t="s">
        <v>3238</v>
      </c>
      <c r="C2476" s="603" t="s">
        <v>68</v>
      </c>
      <c r="D2476" s="603" t="s">
        <v>793</v>
      </c>
      <c r="E2476" s="605">
        <v>51.31</v>
      </c>
      <c r="F2476" s="601" t="s">
        <v>794</v>
      </c>
    </row>
    <row r="2477" spans="1:6">
      <c r="A2477" s="603">
        <v>92520</v>
      </c>
      <c r="B2477" s="603" t="s">
        <v>3239</v>
      </c>
      <c r="C2477" s="603" t="s">
        <v>68</v>
      </c>
      <c r="D2477" s="603" t="s">
        <v>793</v>
      </c>
      <c r="E2477" s="605">
        <v>89</v>
      </c>
      <c r="F2477" s="601" t="s">
        <v>794</v>
      </c>
    </row>
    <row r="2478" spans="1:6">
      <c r="A2478" s="603">
        <v>92522</v>
      </c>
      <c r="B2478" s="603" t="s">
        <v>3240</v>
      </c>
      <c r="C2478" s="603" t="s">
        <v>68</v>
      </c>
      <c r="D2478" s="603" t="s">
        <v>793</v>
      </c>
      <c r="E2478" s="605">
        <v>46.31</v>
      </c>
      <c r="F2478" s="601" t="s">
        <v>794</v>
      </c>
    </row>
    <row r="2479" spans="1:6">
      <c r="A2479" s="603">
        <v>92524</v>
      </c>
      <c r="B2479" s="603" t="s">
        <v>3241</v>
      </c>
      <c r="C2479" s="603" t="s">
        <v>68</v>
      </c>
      <c r="D2479" s="603" t="s">
        <v>793</v>
      </c>
      <c r="E2479" s="605">
        <v>89.73</v>
      </c>
      <c r="F2479" s="601" t="s">
        <v>794</v>
      </c>
    </row>
    <row r="2480" spans="1:6">
      <c r="A2480" s="603">
        <v>92526</v>
      </c>
      <c r="B2480" s="603" t="s">
        <v>3242</v>
      </c>
      <c r="C2480" s="603" t="s">
        <v>68</v>
      </c>
      <c r="D2480" s="603" t="s">
        <v>793</v>
      </c>
      <c r="E2480" s="605">
        <v>47.84</v>
      </c>
      <c r="F2480" s="601" t="s">
        <v>794</v>
      </c>
    </row>
    <row r="2481" spans="1:6">
      <c r="A2481" s="603">
        <v>92528</v>
      </c>
      <c r="B2481" s="603" t="s">
        <v>3243</v>
      </c>
      <c r="C2481" s="603" t="s">
        <v>68</v>
      </c>
      <c r="D2481" s="603" t="s">
        <v>793</v>
      </c>
      <c r="E2481" s="605">
        <v>86.2</v>
      </c>
      <c r="F2481" s="601" t="s">
        <v>794</v>
      </c>
    </row>
    <row r="2482" spans="1:6">
      <c r="A2482" s="603">
        <v>92530</v>
      </c>
      <c r="B2482" s="603" t="s">
        <v>3244</v>
      </c>
      <c r="C2482" s="603" t="s">
        <v>68</v>
      </c>
      <c r="D2482" s="603" t="s">
        <v>793</v>
      </c>
      <c r="E2482" s="605">
        <v>45.03</v>
      </c>
      <c r="F2482" s="601" t="s">
        <v>794</v>
      </c>
    </row>
    <row r="2483" spans="1:6">
      <c r="A2483" s="603">
        <v>92532</v>
      </c>
      <c r="B2483" s="603" t="s">
        <v>3245</v>
      </c>
      <c r="C2483" s="603" t="s">
        <v>68</v>
      </c>
      <c r="D2483" s="603" t="s">
        <v>793</v>
      </c>
      <c r="E2483" s="605">
        <v>83.21</v>
      </c>
      <c r="F2483" s="601" t="s">
        <v>794</v>
      </c>
    </row>
    <row r="2484" spans="1:6">
      <c r="A2484" s="603">
        <v>92534</v>
      </c>
      <c r="B2484" s="603" t="s">
        <v>3246</v>
      </c>
      <c r="C2484" s="603" t="s">
        <v>68</v>
      </c>
      <c r="D2484" s="603" t="s">
        <v>793</v>
      </c>
      <c r="E2484" s="605">
        <v>42.71</v>
      </c>
      <c r="F2484" s="601" t="s">
        <v>794</v>
      </c>
    </row>
    <row r="2485" spans="1:6">
      <c r="A2485" s="603">
        <v>92536</v>
      </c>
      <c r="B2485" s="603" t="s">
        <v>3247</v>
      </c>
      <c r="C2485" s="603" t="s">
        <v>68</v>
      </c>
      <c r="D2485" s="603" t="s">
        <v>793</v>
      </c>
      <c r="E2485" s="605">
        <v>77.290000000000006</v>
      </c>
      <c r="F2485" s="601" t="s">
        <v>794</v>
      </c>
    </row>
    <row r="2486" spans="1:6">
      <c r="A2486" s="603">
        <v>92538</v>
      </c>
      <c r="B2486" s="603" t="s">
        <v>3248</v>
      </c>
      <c r="C2486" s="603" t="s">
        <v>68</v>
      </c>
      <c r="D2486" s="603" t="s">
        <v>793</v>
      </c>
      <c r="E2486" s="605">
        <v>37.96</v>
      </c>
      <c r="F2486" s="601" t="s">
        <v>794</v>
      </c>
    </row>
    <row r="2487" spans="1:6">
      <c r="A2487" s="603">
        <v>96252</v>
      </c>
      <c r="B2487" s="603" t="s">
        <v>3249</v>
      </c>
      <c r="C2487" s="603" t="s">
        <v>68</v>
      </c>
      <c r="D2487" s="603" t="s">
        <v>942</v>
      </c>
      <c r="E2487" s="605">
        <v>198.57</v>
      </c>
      <c r="F2487" s="601" t="s">
        <v>794</v>
      </c>
    </row>
    <row r="2488" spans="1:6">
      <c r="A2488" s="603">
        <v>96258</v>
      </c>
      <c r="B2488" s="603" t="s">
        <v>3250</v>
      </c>
      <c r="C2488" s="603" t="s">
        <v>68</v>
      </c>
      <c r="D2488" s="603" t="s">
        <v>942</v>
      </c>
      <c r="E2488" s="605">
        <v>157.26</v>
      </c>
      <c r="F2488" s="601" t="s">
        <v>794</v>
      </c>
    </row>
    <row r="2489" spans="1:6">
      <c r="A2489" s="603">
        <v>96529</v>
      </c>
      <c r="B2489" s="603" t="s">
        <v>3251</v>
      </c>
      <c r="C2489" s="603" t="s">
        <v>68</v>
      </c>
      <c r="D2489" s="603" t="s">
        <v>942</v>
      </c>
      <c r="E2489" s="605">
        <v>265.44</v>
      </c>
      <c r="F2489" s="601" t="s">
        <v>794</v>
      </c>
    </row>
    <row r="2490" spans="1:6">
      <c r="A2490" s="603">
        <v>96530</v>
      </c>
      <c r="B2490" s="603" t="s">
        <v>3252</v>
      </c>
      <c r="C2490" s="603" t="s">
        <v>68</v>
      </c>
      <c r="D2490" s="603" t="s">
        <v>942</v>
      </c>
      <c r="E2490" s="605">
        <v>164.37</v>
      </c>
      <c r="F2490" s="601" t="s">
        <v>794</v>
      </c>
    </row>
    <row r="2491" spans="1:6">
      <c r="A2491" s="603">
        <v>96531</v>
      </c>
      <c r="B2491" s="603" t="s">
        <v>3253</v>
      </c>
      <c r="C2491" s="603" t="s">
        <v>68</v>
      </c>
      <c r="D2491" s="603" t="s">
        <v>942</v>
      </c>
      <c r="E2491" s="605">
        <v>112.34</v>
      </c>
      <c r="F2491" s="601" t="s">
        <v>794</v>
      </c>
    </row>
    <row r="2492" spans="1:6">
      <c r="A2492" s="603">
        <v>96532</v>
      </c>
      <c r="B2492" s="603" t="s">
        <v>3254</v>
      </c>
      <c r="C2492" s="603" t="s">
        <v>68</v>
      </c>
      <c r="D2492" s="603" t="s">
        <v>942</v>
      </c>
      <c r="E2492" s="605">
        <v>171.17</v>
      </c>
      <c r="F2492" s="601" t="s">
        <v>794</v>
      </c>
    </row>
    <row r="2493" spans="1:6">
      <c r="A2493" s="603">
        <v>96533</v>
      </c>
      <c r="B2493" s="603" t="s">
        <v>3255</v>
      </c>
      <c r="C2493" s="603" t="s">
        <v>68</v>
      </c>
      <c r="D2493" s="603" t="s">
        <v>942</v>
      </c>
      <c r="E2493" s="605">
        <v>100.96</v>
      </c>
      <c r="F2493" s="601" t="s">
        <v>794</v>
      </c>
    </row>
    <row r="2494" spans="1:6">
      <c r="A2494" s="603">
        <v>96534</v>
      </c>
      <c r="B2494" s="603" t="s">
        <v>3256</v>
      </c>
      <c r="C2494" s="603" t="s">
        <v>68</v>
      </c>
      <c r="D2494" s="603" t="s">
        <v>942</v>
      </c>
      <c r="E2494" s="605">
        <v>77.34</v>
      </c>
      <c r="F2494" s="601" t="s">
        <v>794</v>
      </c>
    </row>
    <row r="2495" spans="1:6">
      <c r="A2495" s="603">
        <v>96535</v>
      </c>
      <c r="B2495" s="603" t="s">
        <v>3257</v>
      </c>
      <c r="C2495" s="603" t="s">
        <v>68</v>
      </c>
      <c r="D2495" s="603" t="s">
        <v>942</v>
      </c>
      <c r="E2495" s="605">
        <v>122.15</v>
      </c>
      <c r="F2495" s="601" t="s">
        <v>794</v>
      </c>
    </row>
    <row r="2496" spans="1:6">
      <c r="A2496" s="603">
        <v>96536</v>
      </c>
      <c r="B2496" s="603" t="s">
        <v>3258</v>
      </c>
      <c r="C2496" s="603" t="s">
        <v>68</v>
      </c>
      <c r="D2496" s="603" t="s">
        <v>942</v>
      </c>
      <c r="E2496" s="605">
        <v>67.959999999999994</v>
      </c>
      <c r="F2496" s="601" t="s">
        <v>794</v>
      </c>
    </row>
    <row r="2497" spans="1:6">
      <c r="A2497" s="603">
        <v>96537</v>
      </c>
      <c r="B2497" s="603" t="s">
        <v>3259</v>
      </c>
      <c r="C2497" s="603" t="s">
        <v>68</v>
      </c>
      <c r="D2497" s="603" t="s">
        <v>942</v>
      </c>
      <c r="E2497" s="605">
        <v>196.52</v>
      </c>
      <c r="F2497" s="601" t="s">
        <v>794</v>
      </c>
    </row>
    <row r="2498" spans="1:6">
      <c r="A2498" s="603">
        <v>96538</v>
      </c>
      <c r="B2498" s="603" t="s">
        <v>3260</v>
      </c>
      <c r="C2498" s="603" t="s">
        <v>68</v>
      </c>
      <c r="D2498" s="603" t="s">
        <v>942</v>
      </c>
      <c r="E2498" s="605">
        <v>240.63</v>
      </c>
      <c r="F2498" s="601" t="s">
        <v>794</v>
      </c>
    </row>
    <row r="2499" spans="1:6">
      <c r="A2499" s="603">
        <v>96539</v>
      </c>
      <c r="B2499" s="603" t="s">
        <v>3261</v>
      </c>
      <c r="C2499" s="603" t="s">
        <v>68</v>
      </c>
      <c r="D2499" s="603" t="s">
        <v>942</v>
      </c>
      <c r="E2499" s="605">
        <v>136.58000000000001</v>
      </c>
      <c r="F2499" s="601" t="s">
        <v>794</v>
      </c>
    </row>
    <row r="2500" spans="1:6">
      <c r="A2500" s="603">
        <v>96540</v>
      </c>
      <c r="B2500" s="603" t="s">
        <v>3262</v>
      </c>
      <c r="C2500" s="603" t="s">
        <v>68</v>
      </c>
      <c r="D2500" s="603" t="s">
        <v>942</v>
      </c>
      <c r="E2500" s="605">
        <v>130.49</v>
      </c>
      <c r="F2500" s="601" t="s">
        <v>794</v>
      </c>
    </row>
    <row r="2501" spans="1:6">
      <c r="A2501" s="603">
        <v>96541</v>
      </c>
      <c r="B2501" s="603" t="s">
        <v>3263</v>
      </c>
      <c r="C2501" s="603" t="s">
        <v>68</v>
      </c>
      <c r="D2501" s="603" t="s">
        <v>942</v>
      </c>
      <c r="E2501" s="605">
        <v>168.54</v>
      </c>
      <c r="F2501" s="601" t="s">
        <v>794</v>
      </c>
    </row>
    <row r="2502" spans="1:6">
      <c r="A2502" s="603">
        <v>96542</v>
      </c>
      <c r="B2502" s="603" t="s">
        <v>3264</v>
      </c>
      <c r="C2502" s="603" t="s">
        <v>68</v>
      </c>
      <c r="D2502" s="603" t="s">
        <v>942</v>
      </c>
      <c r="E2502" s="604">
        <v>94.83</v>
      </c>
      <c r="F2502" s="601" t="s">
        <v>794</v>
      </c>
    </row>
    <row r="2503" spans="1:6">
      <c r="A2503" s="603">
        <v>96543</v>
      </c>
      <c r="B2503" s="603" t="s">
        <v>3265</v>
      </c>
      <c r="C2503" s="603" t="s">
        <v>76</v>
      </c>
      <c r="D2503" s="603" t="s">
        <v>793</v>
      </c>
      <c r="E2503" s="605">
        <v>19.12</v>
      </c>
      <c r="F2503" s="601" t="s">
        <v>794</v>
      </c>
    </row>
    <row r="2504" spans="1:6">
      <c r="A2504" s="603">
        <v>101791</v>
      </c>
      <c r="B2504" s="603" t="s">
        <v>3266</v>
      </c>
      <c r="C2504" s="603" t="s">
        <v>67</v>
      </c>
      <c r="D2504" s="603" t="s">
        <v>942</v>
      </c>
      <c r="E2504" s="605">
        <v>35.130000000000003</v>
      </c>
      <c r="F2504" s="601" t="s">
        <v>794</v>
      </c>
    </row>
    <row r="2505" spans="1:6">
      <c r="A2505" s="603">
        <v>101792</v>
      </c>
      <c r="B2505" s="603" t="s">
        <v>3267</v>
      </c>
      <c r="C2505" s="603" t="s">
        <v>63</v>
      </c>
      <c r="D2505" s="603" t="s">
        <v>942</v>
      </c>
      <c r="E2505" s="605">
        <v>17.399999999999999</v>
      </c>
      <c r="F2505" s="601" t="s">
        <v>794</v>
      </c>
    </row>
    <row r="2506" spans="1:6">
      <c r="A2506" s="603">
        <v>101793</v>
      </c>
      <c r="B2506" s="603" t="s">
        <v>3268</v>
      </c>
      <c r="C2506" s="603" t="s">
        <v>63</v>
      </c>
      <c r="D2506" s="603" t="s">
        <v>942</v>
      </c>
      <c r="E2506" s="605">
        <v>28.77</v>
      </c>
      <c r="F2506" s="601" t="s">
        <v>794</v>
      </c>
    </row>
    <row r="2507" spans="1:6">
      <c r="A2507" s="603">
        <v>101969</v>
      </c>
      <c r="B2507" s="603" t="s">
        <v>3269</v>
      </c>
      <c r="C2507" s="603" t="s">
        <v>68</v>
      </c>
      <c r="D2507" s="603" t="s">
        <v>942</v>
      </c>
      <c r="E2507" s="605">
        <v>253.51</v>
      </c>
      <c r="F2507" s="601" t="s">
        <v>794</v>
      </c>
    </row>
    <row r="2508" spans="1:6">
      <c r="A2508" s="603">
        <v>101971</v>
      </c>
      <c r="B2508" s="603" t="s">
        <v>3270</v>
      </c>
      <c r="C2508" s="603" t="s">
        <v>68</v>
      </c>
      <c r="D2508" s="603" t="s">
        <v>942</v>
      </c>
      <c r="E2508" s="605">
        <v>193.58</v>
      </c>
      <c r="F2508" s="601" t="s">
        <v>794</v>
      </c>
    </row>
    <row r="2509" spans="1:6">
      <c r="A2509" s="603">
        <v>101973</v>
      </c>
      <c r="B2509" s="603" t="s">
        <v>3271</v>
      </c>
      <c r="C2509" s="603" t="s">
        <v>68</v>
      </c>
      <c r="D2509" s="603" t="s">
        <v>942</v>
      </c>
      <c r="E2509" s="605">
        <v>188.8</v>
      </c>
      <c r="F2509" s="601" t="s">
        <v>794</v>
      </c>
    </row>
    <row r="2510" spans="1:6">
      <c r="A2510" s="603">
        <v>101974</v>
      </c>
      <c r="B2510" s="603" t="s">
        <v>3272</v>
      </c>
      <c r="C2510" s="603" t="s">
        <v>68</v>
      </c>
      <c r="D2510" s="603" t="s">
        <v>942</v>
      </c>
      <c r="E2510" s="605">
        <v>444.72</v>
      </c>
      <c r="F2510" s="601" t="s">
        <v>794</v>
      </c>
    </row>
    <row r="2511" spans="1:6">
      <c r="A2511" s="603">
        <v>101975</v>
      </c>
      <c r="B2511" s="603" t="s">
        <v>3273</v>
      </c>
      <c r="C2511" s="603" t="s">
        <v>68</v>
      </c>
      <c r="D2511" s="603" t="s">
        <v>942</v>
      </c>
      <c r="E2511" s="605">
        <v>380.3</v>
      </c>
      <c r="F2511" s="601" t="s">
        <v>794</v>
      </c>
    </row>
    <row r="2512" spans="1:6">
      <c r="A2512" s="603">
        <v>101977</v>
      </c>
      <c r="B2512" s="603" t="s">
        <v>3274</v>
      </c>
      <c r="C2512" s="603" t="s">
        <v>68</v>
      </c>
      <c r="D2512" s="603" t="s">
        <v>942</v>
      </c>
      <c r="E2512" s="605">
        <v>336.9</v>
      </c>
      <c r="F2512" s="601" t="s">
        <v>794</v>
      </c>
    </row>
    <row r="2513" spans="1:6">
      <c r="A2513" s="603">
        <v>101980</v>
      </c>
      <c r="B2513" s="603" t="s">
        <v>3275</v>
      </c>
      <c r="C2513" s="603" t="s">
        <v>68</v>
      </c>
      <c r="D2513" s="603" t="s">
        <v>942</v>
      </c>
      <c r="E2513" s="605">
        <v>325.58</v>
      </c>
      <c r="F2513" s="601" t="s">
        <v>794</v>
      </c>
    </row>
    <row r="2514" spans="1:6">
      <c r="A2514" s="603">
        <v>101981</v>
      </c>
      <c r="B2514" s="603" t="s">
        <v>3276</v>
      </c>
      <c r="C2514" s="603" t="s">
        <v>68</v>
      </c>
      <c r="D2514" s="603" t="s">
        <v>942</v>
      </c>
      <c r="E2514" s="605">
        <v>284.19</v>
      </c>
      <c r="F2514" s="601" t="s">
        <v>794</v>
      </c>
    </row>
    <row r="2515" spans="1:6">
      <c r="A2515" s="603">
        <v>101982</v>
      </c>
      <c r="B2515" s="603" t="s">
        <v>3277</v>
      </c>
      <c r="C2515" s="603" t="s">
        <v>68</v>
      </c>
      <c r="D2515" s="603" t="s">
        <v>942</v>
      </c>
      <c r="E2515" s="605">
        <v>251.76</v>
      </c>
      <c r="F2515" s="601" t="s">
        <v>794</v>
      </c>
    </row>
    <row r="2516" spans="1:6">
      <c r="A2516" s="603">
        <v>101983</v>
      </c>
      <c r="B2516" s="603" t="s">
        <v>3278</v>
      </c>
      <c r="C2516" s="603" t="s">
        <v>68</v>
      </c>
      <c r="D2516" s="603" t="s">
        <v>942</v>
      </c>
      <c r="E2516" s="605">
        <v>231.31</v>
      </c>
      <c r="F2516" s="601" t="s">
        <v>794</v>
      </c>
    </row>
    <row r="2517" spans="1:6">
      <c r="A2517" s="603">
        <v>101985</v>
      </c>
      <c r="B2517" s="603" t="s">
        <v>3279</v>
      </c>
      <c r="C2517" s="603" t="s">
        <v>68</v>
      </c>
      <c r="D2517" s="603" t="s">
        <v>942</v>
      </c>
      <c r="E2517" s="605">
        <v>263.62</v>
      </c>
      <c r="F2517" s="601" t="s">
        <v>794</v>
      </c>
    </row>
    <row r="2518" spans="1:6">
      <c r="A2518" s="603">
        <v>101986</v>
      </c>
      <c r="B2518" s="603" t="s">
        <v>3280</v>
      </c>
      <c r="C2518" s="603" t="s">
        <v>68</v>
      </c>
      <c r="D2518" s="603" t="s">
        <v>942</v>
      </c>
      <c r="E2518" s="605">
        <v>187.42</v>
      </c>
      <c r="F2518" s="601" t="s">
        <v>794</v>
      </c>
    </row>
    <row r="2519" spans="1:6">
      <c r="A2519" s="603">
        <v>101987</v>
      </c>
      <c r="B2519" s="603" t="s">
        <v>3281</v>
      </c>
      <c r="C2519" s="603" t="s">
        <v>68</v>
      </c>
      <c r="D2519" s="603" t="s">
        <v>942</v>
      </c>
      <c r="E2519" s="605">
        <v>216.46</v>
      </c>
      <c r="F2519" s="601" t="s">
        <v>794</v>
      </c>
    </row>
    <row r="2520" spans="1:6">
      <c r="A2520" s="603">
        <v>101988</v>
      </c>
      <c r="B2520" s="603" t="s">
        <v>3282</v>
      </c>
      <c r="C2520" s="603" t="s">
        <v>68</v>
      </c>
      <c r="D2520" s="603" t="s">
        <v>942</v>
      </c>
      <c r="E2520" s="605">
        <v>260.49</v>
      </c>
      <c r="F2520" s="601" t="s">
        <v>794</v>
      </c>
    </row>
    <row r="2521" spans="1:6">
      <c r="A2521" s="603">
        <v>101989</v>
      </c>
      <c r="B2521" s="603" t="s">
        <v>3283</v>
      </c>
      <c r="C2521" s="603" t="s">
        <v>68</v>
      </c>
      <c r="D2521" s="603" t="s">
        <v>942</v>
      </c>
      <c r="E2521" s="605">
        <v>201.31</v>
      </c>
      <c r="F2521" s="601" t="s">
        <v>794</v>
      </c>
    </row>
    <row r="2522" spans="1:6">
      <c r="A2522" s="603">
        <v>101990</v>
      </c>
      <c r="B2522" s="603" t="s">
        <v>3284</v>
      </c>
      <c r="C2522" s="603" t="s">
        <v>68</v>
      </c>
      <c r="D2522" s="603" t="s">
        <v>942</v>
      </c>
      <c r="E2522" s="605">
        <v>202.79</v>
      </c>
      <c r="F2522" s="601" t="s">
        <v>794</v>
      </c>
    </row>
    <row r="2523" spans="1:6">
      <c r="A2523" s="603">
        <v>101991</v>
      </c>
      <c r="B2523" s="603" t="s">
        <v>3285</v>
      </c>
      <c r="C2523" s="603" t="s">
        <v>68</v>
      </c>
      <c r="D2523" s="603" t="s">
        <v>942</v>
      </c>
      <c r="E2523" s="605">
        <v>260.95</v>
      </c>
      <c r="F2523" s="601" t="s">
        <v>794</v>
      </c>
    </row>
    <row r="2524" spans="1:6">
      <c r="A2524" s="603">
        <v>101992</v>
      </c>
      <c r="B2524" s="603" t="s">
        <v>3286</v>
      </c>
      <c r="C2524" s="603" t="s">
        <v>68</v>
      </c>
      <c r="D2524" s="603" t="s">
        <v>942</v>
      </c>
      <c r="E2524" s="605">
        <v>188.11</v>
      </c>
      <c r="F2524" s="601" t="s">
        <v>794</v>
      </c>
    </row>
    <row r="2525" spans="1:6">
      <c r="A2525" s="603">
        <v>101993</v>
      </c>
      <c r="B2525" s="603" t="s">
        <v>3287</v>
      </c>
      <c r="C2525" s="603" t="s">
        <v>68</v>
      </c>
      <c r="D2525" s="603" t="s">
        <v>942</v>
      </c>
      <c r="E2525" s="605">
        <v>252.66</v>
      </c>
      <c r="F2525" s="601" t="s">
        <v>794</v>
      </c>
    </row>
    <row r="2526" spans="1:6">
      <c r="A2526" s="603">
        <v>101994</v>
      </c>
      <c r="B2526" s="603" t="s">
        <v>3288</v>
      </c>
      <c r="C2526" s="603" t="s">
        <v>68</v>
      </c>
      <c r="D2526" s="603" t="s">
        <v>942</v>
      </c>
      <c r="E2526" s="605">
        <v>279.19</v>
      </c>
      <c r="F2526" s="601" t="s">
        <v>794</v>
      </c>
    </row>
    <row r="2527" spans="1:6">
      <c r="A2527" s="603">
        <v>101995</v>
      </c>
      <c r="B2527" s="603" t="s">
        <v>3289</v>
      </c>
      <c r="C2527" s="603" t="s">
        <v>68</v>
      </c>
      <c r="D2527" s="603" t="s">
        <v>942</v>
      </c>
      <c r="E2527" s="605">
        <v>212.75</v>
      </c>
      <c r="F2527" s="601" t="s">
        <v>794</v>
      </c>
    </row>
    <row r="2528" spans="1:6">
      <c r="A2528" s="603">
        <v>101996</v>
      </c>
      <c r="B2528" s="603" t="s">
        <v>3290</v>
      </c>
      <c r="C2528" s="603" t="s">
        <v>68</v>
      </c>
      <c r="D2528" s="603" t="s">
        <v>942</v>
      </c>
      <c r="E2528" s="605">
        <v>217.46</v>
      </c>
      <c r="F2528" s="601" t="s">
        <v>794</v>
      </c>
    </row>
    <row r="2529" spans="1:6">
      <c r="A2529" s="603">
        <v>101997</v>
      </c>
      <c r="B2529" s="603" t="s">
        <v>3291</v>
      </c>
      <c r="C2529" s="603" t="s">
        <v>68</v>
      </c>
      <c r="D2529" s="603" t="s">
        <v>942</v>
      </c>
      <c r="E2529" s="605">
        <v>260.83999999999997</v>
      </c>
      <c r="F2529" s="601" t="s">
        <v>794</v>
      </c>
    </row>
    <row r="2530" spans="1:6">
      <c r="A2530" s="603">
        <v>101998</v>
      </c>
      <c r="B2530" s="603" t="s">
        <v>3292</v>
      </c>
      <c r="C2530" s="603" t="s">
        <v>68</v>
      </c>
      <c r="D2530" s="603" t="s">
        <v>942</v>
      </c>
      <c r="E2530" s="605">
        <v>186.34</v>
      </c>
      <c r="F2530" s="601" t="s">
        <v>794</v>
      </c>
    </row>
    <row r="2531" spans="1:6">
      <c r="A2531" s="603">
        <v>101999</v>
      </c>
      <c r="B2531" s="603" t="s">
        <v>3293</v>
      </c>
      <c r="C2531" s="603" t="s">
        <v>68</v>
      </c>
      <c r="D2531" s="603" t="s">
        <v>942</v>
      </c>
      <c r="E2531" s="605">
        <v>270.08</v>
      </c>
      <c r="F2531" s="601" t="s">
        <v>794</v>
      </c>
    </row>
    <row r="2532" spans="1:6">
      <c r="A2532" s="603">
        <v>102000</v>
      </c>
      <c r="B2532" s="603" t="s">
        <v>3294</v>
      </c>
      <c r="C2532" s="603" t="s">
        <v>68</v>
      </c>
      <c r="D2532" s="603" t="s">
        <v>942</v>
      </c>
      <c r="E2532" s="605">
        <v>438.89</v>
      </c>
      <c r="F2532" s="601" t="s">
        <v>794</v>
      </c>
    </row>
    <row r="2533" spans="1:6">
      <c r="A2533" s="603">
        <v>102001</v>
      </c>
      <c r="B2533" s="603" t="s">
        <v>3295</v>
      </c>
      <c r="C2533" s="603" t="s">
        <v>68</v>
      </c>
      <c r="D2533" s="603" t="s">
        <v>942</v>
      </c>
      <c r="E2533" s="605">
        <v>379.18</v>
      </c>
      <c r="F2533" s="601" t="s">
        <v>794</v>
      </c>
    </row>
    <row r="2534" spans="1:6">
      <c r="A2534" s="603">
        <v>102002</v>
      </c>
      <c r="B2534" s="603" t="s">
        <v>3296</v>
      </c>
      <c r="C2534" s="603" t="s">
        <v>68</v>
      </c>
      <c r="D2534" s="603" t="s">
        <v>942</v>
      </c>
      <c r="E2534" s="605">
        <v>321.19</v>
      </c>
      <c r="F2534" s="601" t="s">
        <v>794</v>
      </c>
    </row>
    <row r="2535" spans="1:6">
      <c r="A2535" s="603">
        <v>102003</v>
      </c>
      <c r="B2535" s="603" t="s">
        <v>3297</v>
      </c>
      <c r="C2535" s="603" t="s">
        <v>68</v>
      </c>
      <c r="D2535" s="603" t="s">
        <v>942</v>
      </c>
      <c r="E2535" s="605">
        <v>307.60000000000002</v>
      </c>
      <c r="F2535" s="601" t="s">
        <v>794</v>
      </c>
    </row>
    <row r="2536" spans="1:6">
      <c r="A2536" s="603">
        <v>102004</v>
      </c>
      <c r="B2536" s="603" t="s">
        <v>3298</v>
      </c>
      <c r="C2536" s="603" t="s">
        <v>68</v>
      </c>
      <c r="D2536" s="603" t="s">
        <v>942</v>
      </c>
      <c r="E2536" s="605">
        <v>275.19</v>
      </c>
      <c r="F2536" s="601" t="s">
        <v>794</v>
      </c>
    </row>
    <row r="2537" spans="1:6">
      <c r="A2537" s="603">
        <v>102005</v>
      </c>
      <c r="B2537" s="603" t="s">
        <v>3299</v>
      </c>
      <c r="C2537" s="603" t="s">
        <v>68</v>
      </c>
      <c r="D2537" s="603" t="s">
        <v>942</v>
      </c>
      <c r="E2537" s="605">
        <v>241.66</v>
      </c>
      <c r="F2537" s="601" t="s">
        <v>794</v>
      </c>
    </row>
    <row r="2538" spans="1:6">
      <c r="A2538" s="603">
        <v>102006</v>
      </c>
      <c r="B2538" s="603" t="s">
        <v>3300</v>
      </c>
      <c r="C2538" s="603" t="s">
        <v>68</v>
      </c>
      <c r="D2538" s="603" t="s">
        <v>942</v>
      </c>
      <c r="E2538" s="605">
        <v>220.49</v>
      </c>
      <c r="F2538" s="601" t="s">
        <v>794</v>
      </c>
    </row>
    <row r="2539" spans="1:6">
      <c r="A2539" s="603">
        <v>102007</v>
      </c>
      <c r="B2539" s="603" t="s">
        <v>3301</v>
      </c>
      <c r="C2539" s="603" t="s">
        <v>68</v>
      </c>
      <c r="D2539" s="603" t="s">
        <v>942</v>
      </c>
      <c r="E2539" s="605">
        <v>434.96</v>
      </c>
      <c r="F2539" s="601" t="s">
        <v>794</v>
      </c>
    </row>
    <row r="2540" spans="1:6">
      <c r="A2540" s="603">
        <v>102008</v>
      </c>
      <c r="B2540" s="603" t="s">
        <v>3302</v>
      </c>
      <c r="C2540" s="603" t="s">
        <v>68</v>
      </c>
      <c r="D2540" s="603" t="s">
        <v>942</v>
      </c>
      <c r="E2540" s="605">
        <v>365.28</v>
      </c>
      <c r="F2540" s="601" t="s">
        <v>794</v>
      </c>
    </row>
    <row r="2541" spans="1:6">
      <c r="A2541" s="603">
        <v>102009</v>
      </c>
      <c r="B2541" s="603" t="s">
        <v>3303</v>
      </c>
      <c r="C2541" s="603" t="s">
        <v>68</v>
      </c>
      <c r="D2541" s="603" t="s">
        <v>942</v>
      </c>
      <c r="E2541" s="605">
        <v>335.79</v>
      </c>
      <c r="F2541" s="601" t="s">
        <v>794</v>
      </c>
    </row>
    <row r="2542" spans="1:6">
      <c r="A2542" s="603">
        <v>102010</v>
      </c>
      <c r="B2542" s="603" t="s">
        <v>3304</v>
      </c>
      <c r="C2542" s="603" t="s">
        <v>68</v>
      </c>
      <c r="D2542" s="603" t="s">
        <v>942</v>
      </c>
      <c r="E2542" s="605">
        <v>320.52</v>
      </c>
      <c r="F2542" s="601" t="s">
        <v>794</v>
      </c>
    </row>
    <row r="2543" spans="1:6">
      <c r="A2543" s="603">
        <v>102011</v>
      </c>
      <c r="B2543" s="603" t="s">
        <v>3305</v>
      </c>
      <c r="C2543" s="603" t="s">
        <v>68</v>
      </c>
      <c r="D2543" s="603" t="s">
        <v>942</v>
      </c>
      <c r="E2543" s="605">
        <v>276.92</v>
      </c>
      <c r="F2543" s="601" t="s">
        <v>794</v>
      </c>
    </row>
    <row r="2544" spans="1:6">
      <c r="A2544" s="603">
        <v>102012</v>
      </c>
      <c r="B2544" s="603" t="s">
        <v>3306</v>
      </c>
      <c r="C2544" s="603" t="s">
        <v>68</v>
      </c>
      <c r="D2544" s="603" t="s">
        <v>942</v>
      </c>
      <c r="E2544" s="605">
        <v>243.73</v>
      </c>
      <c r="F2544" s="601" t="s">
        <v>794</v>
      </c>
    </row>
    <row r="2545" spans="1:6">
      <c r="A2545" s="603">
        <v>102013</v>
      </c>
      <c r="B2545" s="603" t="s">
        <v>3307</v>
      </c>
      <c r="C2545" s="603" t="s">
        <v>68</v>
      </c>
      <c r="D2545" s="603" t="s">
        <v>942</v>
      </c>
      <c r="E2545" s="605">
        <v>225.39</v>
      </c>
      <c r="F2545" s="601" t="s">
        <v>794</v>
      </c>
    </row>
    <row r="2546" spans="1:6">
      <c r="A2546" s="603">
        <v>102014</v>
      </c>
      <c r="B2546" s="603" t="s">
        <v>3308</v>
      </c>
      <c r="C2546" s="603" t="s">
        <v>68</v>
      </c>
      <c r="D2546" s="603" t="s">
        <v>942</v>
      </c>
      <c r="E2546" s="605">
        <v>474.6</v>
      </c>
      <c r="F2546" s="601" t="s">
        <v>794</v>
      </c>
    </row>
    <row r="2547" spans="1:6">
      <c r="A2547" s="603">
        <v>102015</v>
      </c>
      <c r="B2547" s="603" t="s">
        <v>3309</v>
      </c>
      <c r="C2547" s="603" t="s">
        <v>68</v>
      </c>
      <c r="D2547" s="603" t="s">
        <v>942</v>
      </c>
      <c r="E2547" s="605">
        <v>399.14</v>
      </c>
      <c r="F2547" s="601" t="s">
        <v>794</v>
      </c>
    </row>
    <row r="2548" spans="1:6">
      <c r="A2548" s="603">
        <v>102016</v>
      </c>
      <c r="B2548" s="603" t="s">
        <v>3310</v>
      </c>
      <c r="C2548" s="603" t="s">
        <v>68</v>
      </c>
      <c r="D2548" s="603" t="s">
        <v>942</v>
      </c>
      <c r="E2548" s="605">
        <v>315.83</v>
      </c>
      <c r="F2548" s="601" t="s">
        <v>794</v>
      </c>
    </row>
    <row r="2549" spans="1:6">
      <c r="A2549" s="603">
        <v>102017</v>
      </c>
      <c r="B2549" s="603" t="s">
        <v>3311</v>
      </c>
      <c r="C2549" s="603" t="s">
        <v>68</v>
      </c>
      <c r="D2549" s="603" t="s">
        <v>942</v>
      </c>
      <c r="E2549" s="605">
        <v>299.35000000000002</v>
      </c>
      <c r="F2549" s="601" t="s">
        <v>794</v>
      </c>
    </row>
    <row r="2550" spans="1:6">
      <c r="A2550" s="603">
        <v>102036</v>
      </c>
      <c r="B2550" s="603" t="s">
        <v>3312</v>
      </c>
      <c r="C2550" s="603" t="s">
        <v>68</v>
      </c>
      <c r="D2550" s="603" t="s">
        <v>942</v>
      </c>
      <c r="E2550" s="605">
        <v>265.17</v>
      </c>
      <c r="F2550" s="601" t="s">
        <v>794</v>
      </c>
    </row>
    <row r="2551" spans="1:6">
      <c r="A2551" s="603">
        <v>102037</v>
      </c>
      <c r="B2551" s="603" t="s">
        <v>3313</v>
      </c>
      <c r="C2551" s="603" t="s">
        <v>68</v>
      </c>
      <c r="D2551" s="603" t="s">
        <v>942</v>
      </c>
      <c r="E2551" s="605">
        <v>231.92</v>
      </c>
      <c r="F2551" s="601" t="s">
        <v>794</v>
      </c>
    </row>
    <row r="2552" spans="1:6">
      <c r="A2552" s="603">
        <v>102038</v>
      </c>
      <c r="B2552" s="603" t="s">
        <v>3314</v>
      </c>
      <c r="C2552" s="603" t="s">
        <v>68</v>
      </c>
      <c r="D2552" s="603" t="s">
        <v>942</v>
      </c>
      <c r="E2552" s="605">
        <v>213.56</v>
      </c>
      <c r="F2552" s="601" t="s">
        <v>794</v>
      </c>
    </row>
    <row r="2553" spans="1:6">
      <c r="A2553" s="603">
        <v>102039</v>
      </c>
      <c r="B2553" s="603" t="s">
        <v>3315</v>
      </c>
      <c r="C2553" s="603" t="s">
        <v>68</v>
      </c>
      <c r="D2553" s="603" t="s">
        <v>942</v>
      </c>
      <c r="E2553" s="605">
        <v>454</v>
      </c>
      <c r="F2553" s="601" t="s">
        <v>794</v>
      </c>
    </row>
    <row r="2554" spans="1:6">
      <c r="A2554" s="603">
        <v>102040</v>
      </c>
      <c r="B2554" s="603" t="s">
        <v>3316</v>
      </c>
      <c r="C2554" s="603" t="s">
        <v>68</v>
      </c>
      <c r="D2554" s="603" t="s">
        <v>942</v>
      </c>
      <c r="E2554" s="605">
        <v>380.07</v>
      </c>
      <c r="F2554" s="601" t="s">
        <v>794</v>
      </c>
    </row>
    <row r="2555" spans="1:6">
      <c r="A2555" s="603">
        <v>102041</v>
      </c>
      <c r="B2555" s="603" t="s">
        <v>3317</v>
      </c>
      <c r="C2555" s="603" t="s">
        <v>68</v>
      </c>
      <c r="D2555" s="603" t="s">
        <v>942</v>
      </c>
      <c r="E2555" s="605">
        <v>337.85</v>
      </c>
      <c r="F2555" s="601" t="s">
        <v>794</v>
      </c>
    </row>
    <row r="2556" spans="1:6">
      <c r="A2556" s="603">
        <v>102042</v>
      </c>
      <c r="B2556" s="603" t="s">
        <v>3318</v>
      </c>
      <c r="C2556" s="603" t="s">
        <v>68</v>
      </c>
      <c r="D2556" s="603" t="s">
        <v>942</v>
      </c>
      <c r="E2556" s="605">
        <v>318.44</v>
      </c>
      <c r="F2556" s="601" t="s">
        <v>794</v>
      </c>
    </row>
    <row r="2557" spans="1:6">
      <c r="A2557" s="603">
        <v>102043</v>
      </c>
      <c r="B2557" s="603" t="s">
        <v>3319</v>
      </c>
      <c r="C2557" s="603" t="s">
        <v>68</v>
      </c>
      <c r="D2557" s="603" t="s">
        <v>942</v>
      </c>
      <c r="E2557" s="605">
        <v>275.77</v>
      </c>
      <c r="F2557" s="601" t="s">
        <v>794</v>
      </c>
    </row>
    <row r="2558" spans="1:6">
      <c r="A2558" s="603">
        <v>102044</v>
      </c>
      <c r="B2558" s="603" t="s">
        <v>3320</v>
      </c>
      <c r="C2558" s="603" t="s">
        <v>68</v>
      </c>
      <c r="D2558" s="603" t="s">
        <v>942</v>
      </c>
      <c r="E2558" s="605">
        <v>243.31</v>
      </c>
      <c r="F2558" s="601" t="s">
        <v>794</v>
      </c>
    </row>
    <row r="2559" spans="1:6">
      <c r="A2559" s="603">
        <v>102045</v>
      </c>
      <c r="B2559" s="603" t="s">
        <v>3321</v>
      </c>
      <c r="C2559" s="603" t="s">
        <v>68</v>
      </c>
      <c r="D2559" s="603" t="s">
        <v>942</v>
      </c>
      <c r="E2559" s="605">
        <v>223.85</v>
      </c>
      <c r="F2559" s="601" t="s">
        <v>794</v>
      </c>
    </row>
    <row r="2560" spans="1:6">
      <c r="A2560" s="603">
        <v>102046</v>
      </c>
      <c r="B2560" s="603" t="s">
        <v>3322</v>
      </c>
      <c r="C2560" s="603" t="s">
        <v>68</v>
      </c>
      <c r="D2560" s="603" t="s">
        <v>942</v>
      </c>
      <c r="E2560" s="605">
        <v>479.74</v>
      </c>
      <c r="F2560" s="601" t="s">
        <v>794</v>
      </c>
    </row>
    <row r="2561" spans="1:6">
      <c r="A2561" s="603">
        <v>102047</v>
      </c>
      <c r="B2561" s="603" t="s">
        <v>3323</v>
      </c>
      <c r="C2561" s="603" t="s">
        <v>68</v>
      </c>
      <c r="D2561" s="603" t="s">
        <v>942</v>
      </c>
      <c r="E2561" s="605">
        <v>410.25</v>
      </c>
      <c r="F2561" s="601" t="s">
        <v>794</v>
      </c>
    </row>
    <row r="2562" spans="1:6">
      <c r="A2562" s="603">
        <v>102048</v>
      </c>
      <c r="B2562" s="603" t="s">
        <v>3324</v>
      </c>
      <c r="C2562" s="603" t="s">
        <v>68</v>
      </c>
      <c r="D2562" s="603" t="s">
        <v>942</v>
      </c>
      <c r="E2562" s="605">
        <v>304.64</v>
      </c>
      <c r="F2562" s="601" t="s">
        <v>794</v>
      </c>
    </row>
    <row r="2563" spans="1:6">
      <c r="A2563" s="603">
        <v>102049</v>
      </c>
      <c r="B2563" s="603" t="s">
        <v>3325</v>
      </c>
      <c r="C2563" s="603" t="s">
        <v>68</v>
      </c>
      <c r="D2563" s="603" t="s">
        <v>942</v>
      </c>
      <c r="E2563" s="605">
        <v>282.85000000000002</v>
      </c>
      <c r="F2563" s="601" t="s">
        <v>794</v>
      </c>
    </row>
    <row r="2564" spans="1:6">
      <c r="A2564" s="603">
        <v>102050</v>
      </c>
      <c r="B2564" s="603" t="s">
        <v>3326</v>
      </c>
      <c r="C2564" s="603" t="s">
        <v>68</v>
      </c>
      <c r="D2564" s="603" t="s">
        <v>942</v>
      </c>
      <c r="E2564" s="605">
        <v>251.34</v>
      </c>
      <c r="F2564" s="601" t="s">
        <v>794</v>
      </c>
    </row>
    <row r="2565" spans="1:6">
      <c r="A2565" s="603">
        <v>102051</v>
      </c>
      <c r="B2565" s="603" t="s">
        <v>3327</v>
      </c>
      <c r="C2565" s="603" t="s">
        <v>68</v>
      </c>
      <c r="D2565" s="603" t="s">
        <v>942</v>
      </c>
      <c r="E2565" s="605">
        <v>218.1</v>
      </c>
      <c r="F2565" s="601" t="s">
        <v>794</v>
      </c>
    </row>
    <row r="2566" spans="1:6">
      <c r="A2566" s="603">
        <v>102052</v>
      </c>
      <c r="B2566" s="603" t="s">
        <v>3328</v>
      </c>
      <c r="C2566" s="603" t="s">
        <v>68</v>
      </c>
      <c r="D2566" s="603" t="s">
        <v>942</v>
      </c>
      <c r="E2566" s="605">
        <v>199.74</v>
      </c>
      <c r="F2566" s="601" t="s">
        <v>794</v>
      </c>
    </row>
    <row r="2567" spans="1:6">
      <c r="A2567" s="603">
        <v>102059</v>
      </c>
      <c r="B2567" s="603" t="s">
        <v>3329</v>
      </c>
      <c r="C2567" s="603" t="s">
        <v>68</v>
      </c>
      <c r="D2567" s="603" t="s">
        <v>942</v>
      </c>
      <c r="E2567" s="605">
        <v>426.24</v>
      </c>
      <c r="F2567" s="601" t="s">
        <v>794</v>
      </c>
    </row>
    <row r="2568" spans="1:6">
      <c r="A2568" s="603">
        <v>102060</v>
      </c>
      <c r="B2568" s="603" t="s">
        <v>3330</v>
      </c>
      <c r="C2568" s="603" t="s">
        <v>68</v>
      </c>
      <c r="D2568" s="603" t="s">
        <v>942</v>
      </c>
      <c r="E2568" s="605">
        <v>359.99</v>
      </c>
      <c r="F2568" s="601" t="s">
        <v>794</v>
      </c>
    </row>
    <row r="2569" spans="1:6">
      <c r="A2569" s="603">
        <v>102061</v>
      </c>
      <c r="B2569" s="603" t="s">
        <v>3331</v>
      </c>
      <c r="C2569" s="603" t="s">
        <v>68</v>
      </c>
      <c r="D2569" s="603" t="s">
        <v>942</v>
      </c>
      <c r="E2569" s="605">
        <v>319.8</v>
      </c>
      <c r="F2569" s="601" t="s">
        <v>794</v>
      </c>
    </row>
    <row r="2570" spans="1:6">
      <c r="A2570" s="603">
        <v>102062</v>
      </c>
      <c r="B2570" s="603" t="s">
        <v>3332</v>
      </c>
      <c r="C2570" s="603" t="s">
        <v>68</v>
      </c>
      <c r="D2570" s="603" t="s">
        <v>942</v>
      </c>
      <c r="E2570" s="605">
        <v>308.92</v>
      </c>
      <c r="F2570" s="601" t="s">
        <v>794</v>
      </c>
    </row>
    <row r="2571" spans="1:6">
      <c r="A2571" s="603">
        <v>102063</v>
      </c>
      <c r="B2571" s="603" t="s">
        <v>3333</v>
      </c>
      <c r="C2571" s="603" t="s">
        <v>68</v>
      </c>
      <c r="D2571" s="603" t="s">
        <v>942</v>
      </c>
      <c r="E2571" s="605">
        <v>267.27999999999997</v>
      </c>
      <c r="F2571" s="601" t="s">
        <v>794</v>
      </c>
    </row>
    <row r="2572" spans="1:6">
      <c r="A2572" s="603">
        <v>102064</v>
      </c>
      <c r="B2572" s="603" t="s">
        <v>3334</v>
      </c>
      <c r="C2572" s="603" t="s">
        <v>68</v>
      </c>
      <c r="D2572" s="603" t="s">
        <v>942</v>
      </c>
      <c r="E2572" s="605">
        <v>234.12</v>
      </c>
      <c r="F2572" s="601" t="s">
        <v>794</v>
      </c>
    </row>
    <row r="2573" spans="1:6">
      <c r="A2573" s="603">
        <v>102065</v>
      </c>
      <c r="B2573" s="603" t="s">
        <v>3335</v>
      </c>
      <c r="C2573" s="603" t="s">
        <v>68</v>
      </c>
      <c r="D2573" s="603" t="s">
        <v>942</v>
      </c>
      <c r="E2573" s="605">
        <v>215.83</v>
      </c>
      <c r="F2573" s="601" t="s">
        <v>794</v>
      </c>
    </row>
    <row r="2574" spans="1:6">
      <c r="A2574" s="603">
        <v>102066</v>
      </c>
      <c r="B2574" s="603" t="s">
        <v>3336</v>
      </c>
      <c r="C2574" s="603" t="s">
        <v>68</v>
      </c>
      <c r="D2574" s="603" t="s">
        <v>942</v>
      </c>
      <c r="E2574" s="605">
        <v>432.3</v>
      </c>
      <c r="F2574" s="601" t="s">
        <v>794</v>
      </c>
    </row>
    <row r="2575" spans="1:6">
      <c r="A2575" s="603">
        <v>102067</v>
      </c>
      <c r="B2575" s="603" t="s">
        <v>3337</v>
      </c>
      <c r="C2575" s="603" t="s">
        <v>68</v>
      </c>
      <c r="D2575" s="603" t="s">
        <v>942</v>
      </c>
      <c r="E2575" s="605">
        <v>371.42</v>
      </c>
      <c r="F2575" s="601" t="s">
        <v>794</v>
      </c>
    </row>
    <row r="2576" spans="1:6">
      <c r="A2576" s="603">
        <v>102068</v>
      </c>
      <c r="B2576" s="603" t="s">
        <v>3338</v>
      </c>
      <c r="C2576" s="603" t="s">
        <v>68</v>
      </c>
      <c r="D2576" s="603" t="s">
        <v>942</v>
      </c>
      <c r="E2576" s="605">
        <v>287.64999999999998</v>
      </c>
      <c r="F2576" s="601" t="s">
        <v>794</v>
      </c>
    </row>
    <row r="2577" spans="1:6">
      <c r="A2577" s="603">
        <v>102069</v>
      </c>
      <c r="B2577" s="603" t="s">
        <v>3339</v>
      </c>
      <c r="C2577" s="603" t="s">
        <v>68</v>
      </c>
      <c r="D2577" s="603" t="s">
        <v>942</v>
      </c>
      <c r="E2577" s="605">
        <v>275.61</v>
      </c>
      <c r="F2577" s="601" t="s">
        <v>794</v>
      </c>
    </row>
    <row r="2578" spans="1:6">
      <c r="A2578" s="603">
        <v>102070</v>
      </c>
      <c r="B2578" s="603" t="s">
        <v>3340</v>
      </c>
      <c r="C2578" s="603" t="s">
        <v>68</v>
      </c>
      <c r="D2578" s="603" t="s">
        <v>942</v>
      </c>
      <c r="E2578" s="605">
        <v>245.12</v>
      </c>
      <c r="F2578" s="601" t="s">
        <v>794</v>
      </c>
    </row>
    <row r="2579" spans="1:6">
      <c r="A2579" s="603">
        <v>102071</v>
      </c>
      <c r="B2579" s="603" t="s">
        <v>3341</v>
      </c>
      <c r="C2579" s="603" t="s">
        <v>68</v>
      </c>
      <c r="D2579" s="603" t="s">
        <v>942</v>
      </c>
      <c r="E2579" s="605">
        <v>213.97</v>
      </c>
      <c r="F2579" s="601" t="s">
        <v>794</v>
      </c>
    </row>
    <row r="2580" spans="1:6">
      <c r="A2580" s="603">
        <v>102072</v>
      </c>
      <c r="B2580" s="603" t="s">
        <v>3342</v>
      </c>
      <c r="C2580" s="603" t="s">
        <v>68</v>
      </c>
      <c r="D2580" s="603" t="s">
        <v>942</v>
      </c>
      <c r="E2580" s="605">
        <v>203.7</v>
      </c>
      <c r="F2580" s="601" t="s">
        <v>794</v>
      </c>
    </row>
    <row r="2581" spans="1:6">
      <c r="A2581" s="603">
        <v>102073</v>
      </c>
      <c r="B2581" s="603" t="s">
        <v>3343</v>
      </c>
      <c r="C2581" s="603" t="s">
        <v>63</v>
      </c>
      <c r="D2581" s="603" t="s">
        <v>793</v>
      </c>
      <c r="E2581" s="604">
        <v>4218.75</v>
      </c>
      <c r="F2581" s="601" t="s">
        <v>794</v>
      </c>
    </row>
    <row r="2582" spans="1:6">
      <c r="A2582" s="603">
        <v>102074</v>
      </c>
      <c r="B2582" s="603" t="s">
        <v>3344</v>
      </c>
      <c r="C2582" s="603" t="s">
        <v>63</v>
      </c>
      <c r="D2582" s="603" t="s">
        <v>793</v>
      </c>
      <c r="E2582" s="604">
        <v>4994.7700000000004</v>
      </c>
      <c r="F2582" s="601" t="s">
        <v>794</v>
      </c>
    </row>
    <row r="2583" spans="1:6">
      <c r="A2583" s="603">
        <v>102075</v>
      </c>
      <c r="B2583" s="603" t="s">
        <v>3345</v>
      </c>
      <c r="C2583" s="603" t="s">
        <v>63</v>
      </c>
      <c r="D2583" s="603" t="s">
        <v>793</v>
      </c>
      <c r="E2583" s="604">
        <v>5133.71</v>
      </c>
      <c r="F2583" s="601" t="s">
        <v>794</v>
      </c>
    </row>
    <row r="2584" spans="1:6">
      <c r="A2584" s="603">
        <v>102076</v>
      </c>
      <c r="B2584" s="603" t="s">
        <v>3346</v>
      </c>
      <c r="C2584" s="603" t="s">
        <v>63</v>
      </c>
      <c r="D2584" s="603" t="s">
        <v>793</v>
      </c>
      <c r="E2584" s="604">
        <v>5333.2</v>
      </c>
      <c r="F2584" s="601" t="s">
        <v>794</v>
      </c>
    </row>
    <row r="2585" spans="1:6">
      <c r="A2585" s="603">
        <v>102077</v>
      </c>
      <c r="B2585" s="603" t="s">
        <v>3347</v>
      </c>
      <c r="C2585" s="603" t="s">
        <v>63</v>
      </c>
      <c r="D2585" s="603" t="s">
        <v>793</v>
      </c>
      <c r="E2585" s="604">
        <v>5598.19</v>
      </c>
      <c r="F2585" s="601" t="s">
        <v>794</v>
      </c>
    </row>
    <row r="2586" spans="1:6">
      <c r="A2586" s="603">
        <v>102078</v>
      </c>
      <c r="B2586" s="603" t="s">
        <v>3348</v>
      </c>
      <c r="C2586" s="603" t="s">
        <v>63</v>
      </c>
      <c r="D2586" s="603" t="s">
        <v>793</v>
      </c>
      <c r="E2586" s="604">
        <v>5838.22</v>
      </c>
      <c r="F2586" s="601" t="s">
        <v>794</v>
      </c>
    </row>
    <row r="2587" spans="1:6">
      <c r="A2587" s="603">
        <v>102079</v>
      </c>
      <c r="B2587" s="603" t="s">
        <v>3349</v>
      </c>
      <c r="C2587" s="603" t="s">
        <v>63</v>
      </c>
      <c r="D2587" s="603" t="s">
        <v>793</v>
      </c>
      <c r="E2587" s="604">
        <v>5540.17</v>
      </c>
      <c r="F2587" s="601" t="s">
        <v>794</v>
      </c>
    </row>
    <row r="2588" spans="1:6">
      <c r="A2588" s="603">
        <v>102080</v>
      </c>
      <c r="B2588" s="603" t="s">
        <v>3350</v>
      </c>
      <c r="C2588" s="603" t="s">
        <v>63</v>
      </c>
      <c r="D2588" s="603" t="s">
        <v>793</v>
      </c>
      <c r="E2588" s="604">
        <v>4891.4799999999996</v>
      </c>
      <c r="F2588" s="601" t="s">
        <v>794</v>
      </c>
    </row>
    <row r="2589" spans="1:6">
      <c r="A2589" s="603">
        <v>102086</v>
      </c>
      <c r="B2589" s="603" t="s">
        <v>3351</v>
      </c>
      <c r="C2589" s="603" t="s">
        <v>68</v>
      </c>
      <c r="D2589" s="603" t="s">
        <v>942</v>
      </c>
      <c r="E2589" s="605">
        <v>266.81</v>
      </c>
      <c r="F2589" s="601" t="s">
        <v>794</v>
      </c>
    </row>
    <row r="2590" spans="1:6">
      <c r="A2590" s="603">
        <v>102087</v>
      </c>
      <c r="B2590" s="603" t="s">
        <v>3352</v>
      </c>
      <c r="C2590" s="603" t="s">
        <v>68</v>
      </c>
      <c r="D2590" s="603" t="s">
        <v>942</v>
      </c>
      <c r="E2590" s="605">
        <v>204.67</v>
      </c>
      <c r="F2590" s="601" t="s">
        <v>794</v>
      </c>
    </row>
    <row r="2591" spans="1:6">
      <c r="A2591" s="603">
        <v>102088</v>
      </c>
      <c r="B2591" s="603" t="s">
        <v>3353</v>
      </c>
      <c r="C2591" s="603" t="s">
        <v>68</v>
      </c>
      <c r="D2591" s="603" t="s">
        <v>942</v>
      </c>
      <c r="E2591" s="605">
        <v>203.06</v>
      </c>
      <c r="F2591" s="601" t="s">
        <v>794</v>
      </c>
    </row>
    <row r="2592" spans="1:6">
      <c r="A2592" s="603">
        <v>102089</v>
      </c>
      <c r="B2592" s="603" t="s">
        <v>3354</v>
      </c>
      <c r="C2592" s="603" t="s">
        <v>68</v>
      </c>
      <c r="D2592" s="603" t="s">
        <v>942</v>
      </c>
      <c r="E2592" s="605">
        <v>248.53</v>
      </c>
      <c r="F2592" s="601" t="s">
        <v>794</v>
      </c>
    </row>
    <row r="2593" spans="1:6">
      <c r="A2593" s="603">
        <v>102090</v>
      </c>
      <c r="B2593" s="603" t="s">
        <v>3355</v>
      </c>
      <c r="C2593" s="603" t="s">
        <v>68</v>
      </c>
      <c r="D2593" s="603" t="s">
        <v>942</v>
      </c>
      <c r="E2593" s="605">
        <v>178.04</v>
      </c>
      <c r="F2593" s="601" t="s">
        <v>794</v>
      </c>
    </row>
    <row r="2594" spans="1:6">
      <c r="A2594" s="603">
        <v>102091</v>
      </c>
      <c r="B2594" s="603" t="s">
        <v>3356</v>
      </c>
      <c r="C2594" s="603" t="s">
        <v>68</v>
      </c>
      <c r="D2594" s="603" t="s">
        <v>942</v>
      </c>
      <c r="E2594" s="605">
        <v>229.92</v>
      </c>
      <c r="F2594" s="601" t="s">
        <v>794</v>
      </c>
    </row>
    <row r="2595" spans="1:6">
      <c r="A2595" s="603">
        <v>103760</v>
      </c>
      <c r="B2595" s="603" t="s">
        <v>3357</v>
      </c>
      <c r="C2595" s="603" t="s">
        <v>68</v>
      </c>
      <c r="D2595" s="603" t="s">
        <v>942</v>
      </c>
      <c r="E2595" s="605">
        <v>122.3</v>
      </c>
      <c r="F2595" s="601" t="s">
        <v>794</v>
      </c>
    </row>
    <row r="2596" spans="1:6">
      <c r="A2596" s="603">
        <v>103761</v>
      </c>
      <c r="B2596" s="603" t="s">
        <v>3358</v>
      </c>
      <c r="C2596" s="603" t="s">
        <v>68</v>
      </c>
      <c r="D2596" s="603" t="s">
        <v>942</v>
      </c>
      <c r="E2596" s="605">
        <v>82.88</v>
      </c>
      <c r="F2596" s="601" t="s">
        <v>794</v>
      </c>
    </row>
    <row r="2597" spans="1:6">
      <c r="A2597" s="603">
        <v>103762</v>
      </c>
      <c r="B2597" s="603" t="s">
        <v>3359</v>
      </c>
      <c r="C2597" s="603" t="s">
        <v>68</v>
      </c>
      <c r="D2597" s="603" t="s">
        <v>942</v>
      </c>
      <c r="E2597" s="605">
        <v>69.56</v>
      </c>
      <c r="F2597" s="601" t="s">
        <v>794</v>
      </c>
    </row>
    <row r="2598" spans="1:6">
      <c r="A2598" s="603">
        <v>103763</v>
      </c>
      <c r="B2598" s="603" t="s">
        <v>3360</v>
      </c>
      <c r="C2598" s="603" t="s">
        <v>68</v>
      </c>
      <c r="D2598" s="603" t="s">
        <v>942</v>
      </c>
      <c r="E2598" s="605">
        <v>61.01</v>
      </c>
      <c r="F2598" s="601" t="s">
        <v>794</v>
      </c>
    </row>
    <row r="2599" spans="1:6">
      <c r="A2599" s="603">
        <v>104925</v>
      </c>
      <c r="B2599" s="603" t="s">
        <v>3361</v>
      </c>
      <c r="C2599" s="603" t="s">
        <v>68</v>
      </c>
      <c r="D2599" s="603" t="s">
        <v>942</v>
      </c>
      <c r="E2599" s="605">
        <v>185.77</v>
      </c>
      <c r="F2599" s="601" t="s">
        <v>794</v>
      </c>
    </row>
    <row r="2600" spans="1:6">
      <c r="A2600" s="603">
        <v>104926</v>
      </c>
      <c r="B2600" s="603" t="s">
        <v>3362</v>
      </c>
      <c r="C2600" s="603" t="s">
        <v>68</v>
      </c>
      <c r="D2600" s="603" t="s">
        <v>942</v>
      </c>
      <c r="E2600" s="605">
        <v>112.43</v>
      </c>
      <c r="F2600" s="601" t="s">
        <v>794</v>
      </c>
    </row>
    <row r="2601" spans="1:6">
      <c r="A2601" s="603">
        <v>104927</v>
      </c>
      <c r="B2601" s="603" t="s">
        <v>3363</v>
      </c>
      <c r="C2601" s="603" t="s">
        <v>68</v>
      </c>
      <c r="D2601" s="603" t="s">
        <v>942</v>
      </c>
      <c r="E2601" s="605">
        <v>74.28</v>
      </c>
      <c r="F2601" s="601" t="s">
        <v>794</v>
      </c>
    </row>
    <row r="2602" spans="1:6">
      <c r="A2602" s="603">
        <v>104928</v>
      </c>
      <c r="B2602" s="603" t="s">
        <v>3364</v>
      </c>
      <c r="C2602" s="603" t="s">
        <v>68</v>
      </c>
      <c r="D2602" s="603" t="s">
        <v>942</v>
      </c>
      <c r="E2602" s="605">
        <v>154.09</v>
      </c>
      <c r="F2602" s="601" t="s">
        <v>794</v>
      </c>
    </row>
    <row r="2603" spans="1:6">
      <c r="A2603" s="603">
        <v>104929</v>
      </c>
      <c r="B2603" s="603" t="s">
        <v>3365</v>
      </c>
      <c r="C2603" s="603" t="s">
        <v>68</v>
      </c>
      <c r="D2603" s="603" t="s">
        <v>942</v>
      </c>
      <c r="E2603" s="605">
        <v>91.51</v>
      </c>
      <c r="F2603" s="601" t="s">
        <v>794</v>
      </c>
    </row>
    <row r="2604" spans="1:6">
      <c r="A2604" s="603">
        <v>105403</v>
      </c>
      <c r="B2604" s="603" t="s">
        <v>3366</v>
      </c>
      <c r="C2604" s="603" t="s">
        <v>68</v>
      </c>
      <c r="D2604" s="603" t="s">
        <v>942</v>
      </c>
      <c r="E2604" s="605">
        <v>243.13</v>
      </c>
      <c r="F2604" s="601" t="s">
        <v>794</v>
      </c>
    </row>
    <row r="2605" spans="1:6">
      <c r="A2605" s="603">
        <v>105406</v>
      </c>
      <c r="B2605" s="603" t="s">
        <v>3367</v>
      </c>
      <c r="C2605" s="603" t="s">
        <v>68</v>
      </c>
      <c r="D2605" s="603" t="s">
        <v>942</v>
      </c>
      <c r="E2605" s="605">
        <v>218.61</v>
      </c>
      <c r="F2605" s="601" t="s">
        <v>794</v>
      </c>
    </row>
    <row r="2606" spans="1:6">
      <c r="A2606" s="603">
        <v>89996</v>
      </c>
      <c r="B2606" s="603" t="s">
        <v>3368</v>
      </c>
      <c r="C2606" s="603" t="s">
        <v>76</v>
      </c>
      <c r="D2606" s="603" t="s">
        <v>942</v>
      </c>
      <c r="E2606" s="605">
        <v>11.29</v>
      </c>
      <c r="F2606" s="601" t="s">
        <v>794</v>
      </c>
    </row>
    <row r="2607" spans="1:6">
      <c r="A2607" s="603">
        <v>89997</v>
      </c>
      <c r="B2607" s="603" t="s">
        <v>3369</v>
      </c>
      <c r="C2607" s="603" t="s">
        <v>76</v>
      </c>
      <c r="D2607" s="603" t="s">
        <v>942</v>
      </c>
      <c r="E2607" s="605">
        <v>9.2799999999999994</v>
      </c>
      <c r="F2607" s="601" t="s">
        <v>794</v>
      </c>
    </row>
    <row r="2608" spans="1:6">
      <c r="A2608" s="603">
        <v>89998</v>
      </c>
      <c r="B2608" s="603" t="s">
        <v>3370</v>
      </c>
      <c r="C2608" s="603" t="s">
        <v>76</v>
      </c>
      <c r="D2608" s="603" t="s">
        <v>942</v>
      </c>
      <c r="E2608" s="605">
        <v>10.84</v>
      </c>
      <c r="F2608" s="601" t="s">
        <v>794</v>
      </c>
    </row>
    <row r="2609" spans="1:6">
      <c r="A2609" s="603">
        <v>89999</v>
      </c>
      <c r="B2609" s="603" t="s">
        <v>3371</v>
      </c>
      <c r="C2609" s="603" t="s">
        <v>76</v>
      </c>
      <c r="D2609" s="603" t="s">
        <v>942</v>
      </c>
      <c r="E2609" s="605">
        <v>16.04</v>
      </c>
      <c r="F2609" s="601" t="s">
        <v>794</v>
      </c>
    </row>
    <row r="2610" spans="1:6">
      <c r="A2610" s="603">
        <v>90000</v>
      </c>
      <c r="B2610" s="603" t="s">
        <v>3372</v>
      </c>
      <c r="C2610" s="603" t="s">
        <v>76</v>
      </c>
      <c r="D2610" s="603" t="s">
        <v>942</v>
      </c>
      <c r="E2610" s="605">
        <v>13.2</v>
      </c>
      <c r="F2610" s="601" t="s">
        <v>794</v>
      </c>
    </row>
    <row r="2611" spans="1:6">
      <c r="A2611" s="603">
        <v>91593</v>
      </c>
      <c r="B2611" s="603" t="s">
        <v>3373</v>
      </c>
      <c r="C2611" s="603" t="s">
        <v>76</v>
      </c>
      <c r="D2611" s="603" t="s">
        <v>793</v>
      </c>
      <c r="E2611" s="605">
        <v>13.54</v>
      </c>
      <c r="F2611" s="601" t="s">
        <v>794</v>
      </c>
    </row>
    <row r="2612" spans="1:6">
      <c r="A2612" s="603">
        <v>91594</v>
      </c>
      <c r="B2612" s="603" t="s">
        <v>3374</v>
      </c>
      <c r="C2612" s="603" t="s">
        <v>76</v>
      </c>
      <c r="D2612" s="603" t="s">
        <v>793</v>
      </c>
      <c r="E2612" s="605">
        <v>13.55</v>
      </c>
      <c r="F2612" s="601" t="s">
        <v>794</v>
      </c>
    </row>
    <row r="2613" spans="1:6">
      <c r="A2613" s="603">
        <v>91595</v>
      </c>
      <c r="B2613" s="603" t="s">
        <v>3375</v>
      </c>
      <c r="C2613" s="603" t="s">
        <v>76</v>
      </c>
      <c r="D2613" s="603" t="s">
        <v>793</v>
      </c>
      <c r="E2613" s="605">
        <v>13.73</v>
      </c>
      <c r="F2613" s="601" t="s">
        <v>794</v>
      </c>
    </row>
    <row r="2614" spans="1:6">
      <c r="A2614" s="603">
        <v>91596</v>
      </c>
      <c r="B2614" s="603" t="s">
        <v>3376</v>
      </c>
      <c r="C2614" s="603" t="s">
        <v>76</v>
      </c>
      <c r="D2614" s="603" t="s">
        <v>793</v>
      </c>
      <c r="E2614" s="605">
        <v>13.52</v>
      </c>
      <c r="F2614" s="601" t="s">
        <v>794</v>
      </c>
    </row>
    <row r="2615" spans="1:6">
      <c r="A2615" s="603">
        <v>91597</v>
      </c>
      <c r="B2615" s="603" t="s">
        <v>3377</v>
      </c>
      <c r="C2615" s="603" t="s">
        <v>76</v>
      </c>
      <c r="D2615" s="603" t="s">
        <v>793</v>
      </c>
      <c r="E2615" s="605">
        <v>9.86</v>
      </c>
      <c r="F2615" s="601" t="s">
        <v>794</v>
      </c>
    </row>
    <row r="2616" spans="1:6">
      <c r="A2616" s="603">
        <v>91598</v>
      </c>
      <c r="B2616" s="603" t="s">
        <v>3378</v>
      </c>
      <c r="C2616" s="603" t="s">
        <v>76</v>
      </c>
      <c r="D2616" s="603" t="s">
        <v>793</v>
      </c>
      <c r="E2616" s="605">
        <v>13.06</v>
      </c>
      <c r="F2616" s="601" t="s">
        <v>794</v>
      </c>
    </row>
    <row r="2617" spans="1:6">
      <c r="A2617" s="603">
        <v>91599</v>
      </c>
      <c r="B2617" s="603" t="s">
        <v>3379</v>
      </c>
      <c r="C2617" s="603" t="s">
        <v>76</v>
      </c>
      <c r="D2617" s="603" t="s">
        <v>793</v>
      </c>
      <c r="E2617" s="605">
        <v>10.23</v>
      </c>
      <c r="F2617" s="601" t="s">
        <v>794</v>
      </c>
    </row>
    <row r="2618" spans="1:6">
      <c r="A2618" s="603">
        <v>91600</v>
      </c>
      <c r="B2618" s="603" t="s">
        <v>3380</v>
      </c>
      <c r="C2618" s="603" t="s">
        <v>76</v>
      </c>
      <c r="D2618" s="603" t="s">
        <v>793</v>
      </c>
      <c r="E2618" s="605">
        <v>14.54</v>
      </c>
      <c r="F2618" s="601" t="s">
        <v>794</v>
      </c>
    </row>
    <row r="2619" spans="1:6">
      <c r="A2619" s="603">
        <v>91601</v>
      </c>
      <c r="B2619" s="603" t="s">
        <v>3381</v>
      </c>
      <c r="C2619" s="603" t="s">
        <v>76</v>
      </c>
      <c r="D2619" s="603" t="s">
        <v>942</v>
      </c>
      <c r="E2619" s="605">
        <v>13.01</v>
      </c>
      <c r="F2619" s="601" t="s">
        <v>794</v>
      </c>
    </row>
    <row r="2620" spans="1:6">
      <c r="A2620" s="603">
        <v>91602</v>
      </c>
      <c r="B2620" s="603" t="s">
        <v>3382</v>
      </c>
      <c r="C2620" s="603" t="s">
        <v>76</v>
      </c>
      <c r="D2620" s="603" t="s">
        <v>942</v>
      </c>
      <c r="E2620" s="605">
        <v>12.32</v>
      </c>
      <c r="F2620" s="601" t="s">
        <v>794</v>
      </c>
    </row>
    <row r="2621" spans="1:6">
      <c r="A2621" s="603">
        <v>91603</v>
      </c>
      <c r="B2621" s="603" t="s">
        <v>3383</v>
      </c>
      <c r="C2621" s="603" t="s">
        <v>76</v>
      </c>
      <c r="D2621" s="603" t="s">
        <v>942</v>
      </c>
      <c r="E2621" s="605">
        <v>11.14</v>
      </c>
      <c r="F2621" s="601" t="s">
        <v>794</v>
      </c>
    </row>
    <row r="2622" spans="1:6">
      <c r="A2622" s="603">
        <v>92759</v>
      </c>
      <c r="B2622" s="603" t="s">
        <v>3384</v>
      </c>
      <c r="C2622" s="603" t="s">
        <v>76</v>
      </c>
      <c r="D2622" s="603" t="s">
        <v>793</v>
      </c>
      <c r="E2622" s="605">
        <v>14.29</v>
      </c>
      <c r="F2622" s="601" t="s">
        <v>794</v>
      </c>
    </row>
    <row r="2623" spans="1:6">
      <c r="A2623" s="603">
        <v>92760</v>
      </c>
      <c r="B2623" s="603" t="s">
        <v>3385</v>
      </c>
      <c r="C2623" s="603" t="s">
        <v>76</v>
      </c>
      <c r="D2623" s="603" t="s">
        <v>793</v>
      </c>
      <c r="E2623" s="605">
        <v>13.87</v>
      </c>
      <c r="F2623" s="601" t="s">
        <v>794</v>
      </c>
    </row>
    <row r="2624" spans="1:6">
      <c r="A2624" s="603">
        <v>92761</v>
      </c>
      <c r="B2624" s="603" t="s">
        <v>3386</v>
      </c>
      <c r="C2624" s="603" t="s">
        <v>76</v>
      </c>
      <c r="D2624" s="603" t="s">
        <v>793</v>
      </c>
      <c r="E2624" s="605">
        <v>13.28</v>
      </c>
      <c r="F2624" s="601" t="s">
        <v>794</v>
      </c>
    </row>
    <row r="2625" spans="1:6">
      <c r="A2625" s="603">
        <v>92762</v>
      </c>
      <c r="B2625" s="603" t="s">
        <v>3387</v>
      </c>
      <c r="C2625" s="603" t="s">
        <v>76</v>
      </c>
      <c r="D2625" s="603" t="s">
        <v>793</v>
      </c>
      <c r="E2625" s="605">
        <v>12</v>
      </c>
      <c r="F2625" s="601" t="s">
        <v>794</v>
      </c>
    </row>
    <row r="2626" spans="1:6">
      <c r="A2626" s="603">
        <v>92763</v>
      </c>
      <c r="B2626" s="603" t="s">
        <v>3388</v>
      </c>
      <c r="C2626" s="603" t="s">
        <v>76</v>
      </c>
      <c r="D2626" s="603" t="s">
        <v>793</v>
      </c>
      <c r="E2626" s="605">
        <v>10.15</v>
      </c>
      <c r="F2626" s="601" t="s">
        <v>794</v>
      </c>
    </row>
    <row r="2627" spans="1:6">
      <c r="A2627" s="603">
        <v>92764</v>
      </c>
      <c r="B2627" s="603" t="s">
        <v>3389</v>
      </c>
      <c r="C2627" s="603" t="s">
        <v>76</v>
      </c>
      <c r="D2627" s="603" t="s">
        <v>793</v>
      </c>
      <c r="E2627" s="605">
        <v>9.89</v>
      </c>
      <c r="F2627" s="601" t="s">
        <v>794</v>
      </c>
    </row>
    <row r="2628" spans="1:6">
      <c r="A2628" s="603">
        <v>92765</v>
      </c>
      <c r="B2628" s="603" t="s">
        <v>3390</v>
      </c>
      <c r="C2628" s="603" t="s">
        <v>76</v>
      </c>
      <c r="D2628" s="603" t="s">
        <v>793</v>
      </c>
      <c r="E2628" s="605">
        <v>11.34</v>
      </c>
      <c r="F2628" s="601" t="s">
        <v>794</v>
      </c>
    </row>
    <row r="2629" spans="1:6">
      <c r="A2629" s="603">
        <v>92766</v>
      </c>
      <c r="B2629" s="603" t="s">
        <v>3391</v>
      </c>
      <c r="C2629" s="603" t="s">
        <v>76</v>
      </c>
      <c r="D2629" s="603" t="s">
        <v>793</v>
      </c>
      <c r="E2629" s="605">
        <v>11.25</v>
      </c>
      <c r="F2629" s="601" t="s">
        <v>794</v>
      </c>
    </row>
    <row r="2630" spans="1:6">
      <c r="A2630" s="603">
        <v>92767</v>
      </c>
      <c r="B2630" s="603" t="s">
        <v>3392</v>
      </c>
      <c r="C2630" s="603" t="s">
        <v>76</v>
      </c>
      <c r="D2630" s="603" t="s">
        <v>793</v>
      </c>
      <c r="E2630" s="605">
        <v>15.52</v>
      </c>
      <c r="F2630" s="601" t="s">
        <v>794</v>
      </c>
    </row>
    <row r="2631" spans="1:6">
      <c r="A2631" s="603">
        <v>92768</v>
      </c>
      <c r="B2631" s="603" t="s">
        <v>3393</v>
      </c>
      <c r="C2631" s="603" t="s">
        <v>76</v>
      </c>
      <c r="D2631" s="603" t="s">
        <v>793</v>
      </c>
      <c r="E2631" s="605">
        <v>13.89</v>
      </c>
      <c r="F2631" s="601" t="s">
        <v>794</v>
      </c>
    </row>
    <row r="2632" spans="1:6">
      <c r="A2632" s="603">
        <v>92769</v>
      </c>
      <c r="B2632" s="603" t="s">
        <v>3394</v>
      </c>
      <c r="C2632" s="603" t="s">
        <v>76</v>
      </c>
      <c r="D2632" s="603" t="s">
        <v>793</v>
      </c>
      <c r="E2632" s="605">
        <v>13.44</v>
      </c>
      <c r="F2632" s="601" t="s">
        <v>794</v>
      </c>
    </row>
    <row r="2633" spans="1:6">
      <c r="A2633" s="603">
        <v>92770</v>
      </c>
      <c r="B2633" s="603" t="s">
        <v>3395</v>
      </c>
      <c r="C2633" s="603" t="s">
        <v>76</v>
      </c>
      <c r="D2633" s="603" t="s">
        <v>793</v>
      </c>
      <c r="E2633" s="605">
        <v>12.87</v>
      </c>
      <c r="F2633" s="601" t="s">
        <v>794</v>
      </c>
    </row>
    <row r="2634" spans="1:6">
      <c r="A2634" s="603">
        <v>92771</v>
      </c>
      <c r="B2634" s="603" t="s">
        <v>3396</v>
      </c>
      <c r="C2634" s="603" t="s">
        <v>76</v>
      </c>
      <c r="D2634" s="603" t="s">
        <v>793</v>
      </c>
      <c r="E2634" s="605">
        <v>11.61</v>
      </c>
      <c r="F2634" s="601" t="s">
        <v>794</v>
      </c>
    </row>
    <row r="2635" spans="1:6">
      <c r="A2635" s="603">
        <v>92772</v>
      </c>
      <c r="B2635" s="603" t="s">
        <v>3397</v>
      </c>
      <c r="C2635" s="603" t="s">
        <v>76</v>
      </c>
      <c r="D2635" s="603" t="s">
        <v>793</v>
      </c>
      <c r="E2635" s="605">
        <v>9.8000000000000007</v>
      </c>
      <c r="F2635" s="601" t="s">
        <v>794</v>
      </c>
    </row>
    <row r="2636" spans="1:6">
      <c r="A2636" s="603">
        <v>92773</v>
      </c>
      <c r="B2636" s="603" t="s">
        <v>3398</v>
      </c>
      <c r="C2636" s="603" t="s">
        <v>76</v>
      </c>
      <c r="D2636" s="603" t="s">
        <v>942</v>
      </c>
      <c r="E2636" s="605">
        <v>9.65</v>
      </c>
      <c r="F2636" s="601" t="s">
        <v>794</v>
      </c>
    </row>
    <row r="2637" spans="1:6">
      <c r="A2637" s="603">
        <v>92774</v>
      </c>
      <c r="B2637" s="603" t="s">
        <v>3399</v>
      </c>
      <c r="C2637" s="603" t="s">
        <v>76</v>
      </c>
      <c r="D2637" s="603" t="s">
        <v>942</v>
      </c>
      <c r="E2637" s="605">
        <v>11.21</v>
      </c>
      <c r="F2637" s="601" t="s">
        <v>794</v>
      </c>
    </row>
    <row r="2638" spans="1:6">
      <c r="A2638" s="603">
        <v>92798</v>
      </c>
      <c r="B2638" s="603" t="s">
        <v>3400</v>
      </c>
      <c r="C2638" s="603" t="s">
        <v>76</v>
      </c>
      <c r="D2638" s="603" t="s">
        <v>942</v>
      </c>
      <c r="E2638" s="605">
        <v>10.39</v>
      </c>
      <c r="F2638" s="601" t="s">
        <v>794</v>
      </c>
    </row>
    <row r="2639" spans="1:6">
      <c r="A2639" s="603">
        <v>92799</v>
      </c>
      <c r="B2639" s="603" t="s">
        <v>3401</v>
      </c>
      <c r="C2639" s="603" t="s">
        <v>76</v>
      </c>
      <c r="D2639" s="603" t="s">
        <v>942</v>
      </c>
      <c r="E2639" s="605">
        <v>11.63</v>
      </c>
      <c r="F2639" s="601" t="s">
        <v>794</v>
      </c>
    </row>
    <row r="2640" spans="1:6">
      <c r="A2640" s="603">
        <v>92800</v>
      </c>
      <c r="B2640" s="603" t="s">
        <v>3402</v>
      </c>
      <c r="C2640" s="603" t="s">
        <v>76</v>
      </c>
      <c r="D2640" s="603" t="s">
        <v>942</v>
      </c>
      <c r="E2640" s="605">
        <v>10.72</v>
      </c>
      <c r="F2640" s="601" t="s">
        <v>794</v>
      </c>
    </row>
    <row r="2641" spans="1:6">
      <c r="A2641" s="603">
        <v>92801</v>
      </c>
      <c r="B2641" s="603" t="s">
        <v>3403</v>
      </c>
      <c r="C2641" s="603" t="s">
        <v>76</v>
      </c>
      <c r="D2641" s="603" t="s">
        <v>942</v>
      </c>
      <c r="E2641" s="605">
        <v>11.07</v>
      </c>
      <c r="F2641" s="601" t="s">
        <v>794</v>
      </c>
    </row>
    <row r="2642" spans="1:6">
      <c r="A2642" s="603">
        <v>92802</v>
      </c>
      <c r="B2642" s="603" t="s">
        <v>3404</v>
      </c>
      <c r="C2642" s="603" t="s">
        <v>76</v>
      </c>
      <c r="D2642" s="603" t="s">
        <v>942</v>
      </c>
      <c r="E2642" s="605">
        <v>11.13</v>
      </c>
      <c r="F2642" s="601" t="s">
        <v>794</v>
      </c>
    </row>
    <row r="2643" spans="1:6">
      <c r="A2643" s="603">
        <v>92803</v>
      </c>
      <c r="B2643" s="603" t="s">
        <v>3405</v>
      </c>
      <c r="C2643" s="603" t="s">
        <v>76</v>
      </c>
      <c r="D2643" s="603" t="s">
        <v>942</v>
      </c>
      <c r="E2643" s="605">
        <v>10.33</v>
      </c>
      <c r="F2643" s="601" t="s">
        <v>794</v>
      </c>
    </row>
    <row r="2644" spans="1:6">
      <c r="A2644" s="603">
        <v>92804</v>
      </c>
      <c r="B2644" s="603" t="s">
        <v>3406</v>
      </c>
      <c r="C2644" s="603" t="s">
        <v>76</v>
      </c>
      <c r="D2644" s="603" t="s">
        <v>942</v>
      </c>
      <c r="E2644" s="605">
        <v>8.86</v>
      </c>
      <c r="F2644" s="601" t="s">
        <v>794</v>
      </c>
    </row>
    <row r="2645" spans="1:6">
      <c r="A2645" s="603">
        <v>92805</v>
      </c>
      <c r="B2645" s="603" t="s">
        <v>3407</v>
      </c>
      <c r="C2645" s="603" t="s">
        <v>76</v>
      </c>
      <c r="D2645" s="603" t="s">
        <v>942</v>
      </c>
      <c r="E2645" s="605">
        <v>8.8000000000000007</v>
      </c>
      <c r="F2645" s="601" t="s">
        <v>794</v>
      </c>
    </row>
    <row r="2646" spans="1:6">
      <c r="A2646" s="603">
        <v>92806</v>
      </c>
      <c r="B2646" s="603" t="s">
        <v>3408</v>
      </c>
      <c r="C2646" s="603" t="s">
        <v>76</v>
      </c>
      <c r="D2646" s="603" t="s">
        <v>942</v>
      </c>
      <c r="E2646" s="605">
        <v>10.39</v>
      </c>
      <c r="F2646" s="601" t="s">
        <v>794</v>
      </c>
    </row>
    <row r="2647" spans="1:6">
      <c r="A2647" s="603">
        <v>92875</v>
      </c>
      <c r="B2647" s="603" t="s">
        <v>3409</v>
      </c>
      <c r="C2647" s="603" t="s">
        <v>76</v>
      </c>
      <c r="D2647" s="603" t="s">
        <v>942</v>
      </c>
      <c r="E2647" s="605">
        <v>10.41</v>
      </c>
      <c r="F2647" s="601" t="s">
        <v>794</v>
      </c>
    </row>
    <row r="2648" spans="1:6">
      <c r="A2648" s="603">
        <v>92876</v>
      </c>
      <c r="B2648" s="603" t="s">
        <v>3410</v>
      </c>
      <c r="C2648" s="603" t="s">
        <v>76</v>
      </c>
      <c r="D2648" s="603" t="s">
        <v>942</v>
      </c>
      <c r="E2648" s="605">
        <v>10.26</v>
      </c>
      <c r="F2648" s="601" t="s">
        <v>794</v>
      </c>
    </row>
    <row r="2649" spans="1:6">
      <c r="A2649" s="603">
        <v>92877</v>
      </c>
      <c r="B2649" s="603" t="s">
        <v>3411</v>
      </c>
      <c r="C2649" s="603" t="s">
        <v>76</v>
      </c>
      <c r="D2649" s="603" t="s">
        <v>942</v>
      </c>
      <c r="E2649" s="605">
        <v>11.17</v>
      </c>
      <c r="F2649" s="601" t="s">
        <v>794</v>
      </c>
    </row>
    <row r="2650" spans="1:6">
      <c r="A2650" s="603">
        <v>92878</v>
      </c>
      <c r="B2650" s="603" t="s">
        <v>3412</v>
      </c>
      <c r="C2650" s="603" t="s">
        <v>76</v>
      </c>
      <c r="D2650" s="603" t="s">
        <v>942</v>
      </c>
      <c r="E2650" s="605">
        <v>11.02</v>
      </c>
      <c r="F2650" s="601" t="s">
        <v>794</v>
      </c>
    </row>
    <row r="2651" spans="1:6">
      <c r="A2651" s="603">
        <v>92879</v>
      </c>
      <c r="B2651" s="603" t="s">
        <v>3413</v>
      </c>
      <c r="C2651" s="603" t="s">
        <v>76</v>
      </c>
      <c r="D2651" s="603" t="s">
        <v>942</v>
      </c>
      <c r="E2651" s="605">
        <v>10.94</v>
      </c>
      <c r="F2651" s="601" t="s">
        <v>794</v>
      </c>
    </row>
    <row r="2652" spans="1:6">
      <c r="A2652" s="603">
        <v>92880</v>
      </c>
      <c r="B2652" s="603" t="s">
        <v>3414</v>
      </c>
      <c r="C2652" s="603" t="s">
        <v>76</v>
      </c>
      <c r="D2652" s="603" t="s">
        <v>942</v>
      </c>
      <c r="E2652" s="605">
        <v>11.2</v>
      </c>
      <c r="F2652" s="601" t="s">
        <v>794</v>
      </c>
    </row>
    <row r="2653" spans="1:6">
      <c r="A2653" s="603">
        <v>92881</v>
      </c>
      <c r="B2653" s="603" t="s">
        <v>3415</v>
      </c>
      <c r="C2653" s="603" t="s">
        <v>76</v>
      </c>
      <c r="D2653" s="603" t="s">
        <v>942</v>
      </c>
      <c r="E2653" s="605">
        <v>11.18</v>
      </c>
      <c r="F2653" s="601" t="s">
        <v>794</v>
      </c>
    </row>
    <row r="2654" spans="1:6">
      <c r="A2654" s="603">
        <v>92882</v>
      </c>
      <c r="B2654" s="603" t="s">
        <v>504</v>
      </c>
      <c r="C2654" s="603" t="s">
        <v>76</v>
      </c>
      <c r="D2654" s="603" t="s">
        <v>793</v>
      </c>
      <c r="E2654" s="605">
        <v>13.62</v>
      </c>
      <c r="F2654" s="601" t="s">
        <v>794</v>
      </c>
    </row>
    <row r="2655" spans="1:6">
      <c r="A2655" s="603">
        <v>92883</v>
      </c>
      <c r="B2655" s="603" t="s">
        <v>3416</v>
      </c>
      <c r="C2655" s="603" t="s">
        <v>76</v>
      </c>
      <c r="D2655" s="603" t="s">
        <v>793</v>
      </c>
      <c r="E2655" s="605">
        <v>12.79</v>
      </c>
      <c r="F2655" s="601" t="s">
        <v>794</v>
      </c>
    </row>
    <row r="2656" spans="1:6">
      <c r="A2656" s="603">
        <v>92884</v>
      </c>
      <c r="B2656" s="603" t="s">
        <v>3417</v>
      </c>
      <c r="C2656" s="603" t="s">
        <v>76</v>
      </c>
      <c r="D2656" s="603" t="s">
        <v>793</v>
      </c>
      <c r="E2656" s="605">
        <v>13.19</v>
      </c>
      <c r="F2656" s="601" t="s">
        <v>794</v>
      </c>
    </row>
    <row r="2657" spans="1:6">
      <c r="A2657" s="603">
        <v>92885</v>
      </c>
      <c r="B2657" s="603" t="s">
        <v>3418</v>
      </c>
      <c r="C2657" s="603" t="s">
        <v>76</v>
      </c>
      <c r="D2657" s="603" t="s">
        <v>793</v>
      </c>
      <c r="E2657" s="605">
        <v>12.64</v>
      </c>
      <c r="F2657" s="601" t="s">
        <v>794</v>
      </c>
    </row>
    <row r="2658" spans="1:6">
      <c r="A2658" s="603">
        <v>92886</v>
      </c>
      <c r="B2658" s="603" t="s">
        <v>3419</v>
      </c>
      <c r="C2658" s="603" t="s">
        <v>76</v>
      </c>
      <c r="D2658" s="603" t="s">
        <v>793</v>
      </c>
      <c r="E2658" s="605">
        <v>12.2</v>
      </c>
      <c r="F2658" s="601" t="s">
        <v>794</v>
      </c>
    </row>
    <row r="2659" spans="1:6">
      <c r="A2659" s="603">
        <v>92887</v>
      </c>
      <c r="B2659" s="603" t="s">
        <v>3420</v>
      </c>
      <c r="C2659" s="603" t="s">
        <v>76</v>
      </c>
      <c r="D2659" s="603" t="s">
        <v>793</v>
      </c>
      <c r="E2659" s="605">
        <v>12.21</v>
      </c>
      <c r="F2659" s="601" t="s">
        <v>794</v>
      </c>
    </row>
    <row r="2660" spans="1:6">
      <c r="A2660" s="603">
        <v>92888</v>
      </c>
      <c r="B2660" s="603" t="s">
        <v>3421</v>
      </c>
      <c r="C2660" s="603" t="s">
        <v>76</v>
      </c>
      <c r="D2660" s="603" t="s">
        <v>942</v>
      </c>
      <c r="E2660" s="605">
        <v>11.98</v>
      </c>
      <c r="F2660" s="601" t="s">
        <v>794</v>
      </c>
    </row>
    <row r="2661" spans="1:6">
      <c r="A2661" s="603">
        <v>92915</v>
      </c>
      <c r="B2661" s="603" t="s">
        <v>3422</v>
      </c>
      <c r="C2661" s="603" t="s">
        <v>76</v>
      </c>
      <c r="D2661" s="603" t="s">
        <v>793</v>
      </c>
      <c r="E2661" s="605">
        <v>16.53</v>
      </c>
      <c r="F2661" s="601" t="s">
        <v>794</v>
      </c>
    </row>
    <row r="2662" spans="1:6">
      <c r="A2662" s="603">
        <v>92916</v>
      </c>
      <c r="B2662" s="603" t="s">
        <v>3423</v>
      </c>
      <c r="C2662" s="603" t="s">
        <v>76</v>
      </c>
      <c r="D2662" s="603" t="s">
        <v>793</v>
      </c>
      <c r="E2662" s="605">
        <v>15.53</v>
      </c>
      <c r="F2662" s="601" t="s">
        <v>794</v>
      </c>
    </row>
    <row r="2663" spans="1:6">
      <c r="A2663" s="603">
        <v>92917</v>
      </c>
      <c r="B2663" s="603" t="s">
        <v>3424</v>
      </c>
      <c r="C2663" s="603" t="s">
        <v>76</v>
      </c>
      <c r="D2663" s="603" t="s">
        <v>793</v>
      </c>
      <c r="E2663" s="605">
        <v>14.47</v>
      </c>
      <c r="F2663" s="601" t="s">
        <v>794</v>
      </c>
    </row>
    <row r="2664" spans="1:6">
      <c r="A2664" s="603">
        <v>92919</v>
      </c>
      <c r="B2664" s="603" t="s">
        <v>3425</v>
      </c>
      <c r="C2664" s="603" t="s">
        <v>76</v>
      </c>
      <c r="D2664" s="603" t="s">
        <v>793</v>
      </c>
      <c r="E2664" s="605">
        <v>12.82</v>
      </c>
      <c r="F2664" s="601" t="s">
        <v>794</v>
      </c>
    </row>
    <row r="2665" spans="1:6">
      <c r="A2665" s="603">
        <v>92921</v>
      </c>
      <c r="B2665" s="603" t="s">
        <v>3426</v>
      </c>
      <c r="C2665" s="603" t="s">
        <v>76</v>
      </c>
      <c r="D2665" s="603" t="s">
        <v>793</v>
      </c>
      <c r="E2665" s="605">
        <v>10.68</v>
      </c>
      <c r="F2665" s="601" t="s">
        <v>794</v>
      </c>
    </row>
    <row r="2666" spans="1:6">
      <c r="A2666" s="603">
        <v>92922</v>
      </c>
      <c r="B2666" s="603" t="s">
        <v>3427</v>
      </c>
      <c r="C2666" s="603" t="s">
        <v>76</v>
      </c>
      <c r="D2666" s="603" t="s">
        <v>793</v>
      </c>
      <c r="E2666" s="605">
        <v>10.29</v>
      </c>
      <c r="F2666" s="601" t="s">
        <v>794</v>
      </c>
    </row>
    <row r="2667" spans="1:6">
      <c r="A2667" s="603">
        <v>92923</v>
      </c>
      <c r="B2667" s="603" t="s">
        <v>3428</v>
      </c>
      <c r="C2667" s="603" t="s">
        <v>76</v>
      </c>
      <c r="D2667" s="603" t="s">
        <v>793</v>
      </c>
      <c r="E2667" s="605">
        <v>11.66</v>
      </c>
      <c r="F2667" s="601" t="s">
        <v>794</v>
      </c>
    </row>
    <row r="2668" spans="1:6">
      <c r="A2668" s="603">
        <v>92924</v>
      </c>
      <c r="B2668" s="603" t="s">
        <v>3429</v>
      </c>
      <c r="C2668" s="603" t="s">
        <v>76</v>
      </c>
      <c r="D2668" s="603" t="s">
        <v>793</v>
      </c>
      <c r="E2668" s="605">
        <v>11.5</v>
      </c>
      <c r="F2668" s="601" t="s">
        <v>794</v>
      </c>
    </row>
    <row r="2669" spans="1:6">
      <c r="A2669" s="603">
        <v>95448</v>
      </c>
      <c r="B2669" s="603" t="s">
        <v>3430</v>
      </c>
      <c r="C2669" s="603" t="s">
        <v>76</v>
      </c>
      <c r="D2669" s="603" t="s">
        <v>942</v>
      </c>
      <c r="E2669" s="605">
        <v>11.41</v>
      </c>
      <c r="F2669" s="601" t="s">
        <v>794</v>
      </c>
    </row>
    <row r="2670" spans="1:6">
      <c r="A2670" s="603">
        <v>95576</v>
      </c>
      <c r="B2670" s="603" t="s">
        <v>3431</v>
      </c>
      <c r="C2670" s="603" t="s">
        <v>76</v>
      </c>
      <c r="D2670" s="603" t="s">
        <v>793</v>
      </c>
      <c r="E2670" s="605">
        <v>13.44</v>
      </c>
      <c r="F2670" s="601" t="s">
        <v>794</v>
      </c>
    </row>
    <row r="2671" spans="1:6">
      <c r="A2671" s="603">
        <v>95577</v>
      </c>
      <c r="B2671" s="603" t="s">
        <v>3432</v>
      </c>
      <c r="C2671" s="603" t="s">
        <v>76</v>
      </c>
      <c r="D2671" s="603" t="s">
        <v>793</v>
      </c>
      <c r="E2671" s="605">
        <v>11.68</v>
      </c>
      <c r="F2671" s="601" t="s">
        <v>794</v>
      </c>
    </row>
    <row r="2672" spans="1:6">
      <c r="A2672" s="603">
        <v>95578</v>
      </c>
      <c r="B2672" s="603" t="s">
        <v>3433</v>
      </c>
      <c r="C2672" s="603" t="s">
        <v>76</v>
      </c>
      <c r="D2672" s="603" t="s">
        <v>793</v>
      </c>
      <c r="E2672" s="605">
        <v>9.82</v>
      </c>
      <c r="F2672" s="601" t="s">
        <v>794</v>
      </c>
    </row>
    <row r="2673" spans="1:6">
      <c r="A2673" s="603">
        <v>95579</v>
      </c>
      <c r="B2673" s="603" t="s">
        <v>3434</v>
      </c>
      <c r="C2673" s="603" t="s">
        <v>76</v>
      </c>
      <c r="D2673" s="603" t="s">
        <v>793</v>
      </c>
      <c r="E2673" s="605">
        <v>9.56</v>
      </c>
      <c r="F2673" s="601" t="s">
        <v>794</v>
      </c>
    </row>
    <row r="2674" spans="1:6">
      <c r="A2674" s="603">
        <v>95580</v>
      </c>
      <c r="B2674" s="603" t="s">
        <v>3435</v>
      </c>
      <c r="C2674" s="603" t="s">
        <v>76</v>
      </c>
      <c r="D2674" s="603" t="s">
        <v>793</v>
      </c>
      <c r="E2674" s="605">
        <v>11.07</v>
      </c>
      <c r="F2674" s="601" t="s">
        <v>794</v>
      </c>
    </row>
    <row r="2675" spans="1:6">
      <c r="A2675" s="603">
        <v>95581</v>
      </c>
      <c r="B2675" s="603" t="s">
        <v>3436</v>
      </c>
      <c r="C2675" s="603" t="s">
        <v>76</v>
      </c>
      <c r="D2675" s="603" t="s">
        <v>793</v>
      </c>
      <c r="E2675" s="605">
        <v>11.03</v>
      </c>
      <c r="F2675" s="601" t="s">
        <v>794</v>
      </c>
    </row>
    <row r="2676" spans="1:6">
      <c r="A2676" s="603">
        <v>95582</v>
      </c>
      <c r="B2676" s="603" t="s">
        <v>3437</v>
      </c>
      <c r="C2676" s="603" t="s">
        <v>76</v>
      </c>
      <c r="D2676" s="603" t="s">
        <v>793</v>
      </c>
      <c r="E2676" s="605">
        <v>12.03</v>
      </c>
      <c r="F2676" s="601" t="s">
        <v>794</v>
      </c>
    </row>
    <row r="2677" spans="1:6">
      <c r="A2677" s="603">
        <v>95583</v>
      </c>
      <c r="B2677" s="603" t="s">
        <v>3438</v>
      </c>
      <c r="C2677" s="603" t="s">
        <v>76</v>
      </c>
      <c r="D2677" s="603" t="s">
        <v>793</v>
      </c>
      <c r="E2677" s="605">
        <v>15.8</v>
      </c>
      <c r="F2677" s="601" t="s">
        <v>794</v>
      </c>
    </row>
    <row r="2678" spans="1:6">
      <c r="A2678" s="603">
        <v>95584</v>
      </c>
      <c r="B2678" s="603" t="s">
        <v>3439</v>
      </c>
      <c r="C2678" s="603" t="s">
        <v>76</v>
      </c>
      <c r="D2678" s="603" t="s">
        <v>793</v>
      </c>
      <c r="E2678" s="605">
        <v>14.48</v>
      </c>
      <c r="F2678" s="601" t="s">
        <v>794</v>
      </c>
    </row>
    <row r="2679" spans="1:6">
      <c r="A2679" s="603">
        <v>95592</v>
      </c>
      <c r="B2679" s="603" t="s">
        <v>3440</v>
      </c>
      <c r="C2679" s="603" t="s">
        <v>76</v>
      </c>
      <c r="D2679" s="603" t="s">
        <v>793</v>
      </c>
      <c r="E2679" s="605">
        <v>15.8</v>
      </c>
      <c r="F2679" s="601" t="s">
        <v>794</v>
      </c>
    </row>
    <row r="2680" spans="1:6">
      <c r="A2680" s="603">
        <v>95593</v>
      </c>
      <c r="B2680" s="603" t="s">
        <v>3441</v>
      </c>
      <c r="C2680" s="603" t="s">
        <v>76</v>
      </c>
      <c r="D2680" s="603" t="s">
        <v>793</v>
      </c>
      <c r="E2680" s="605">
        <v>14.48</v>
      </c>
      <c r="F2680" s="601" t="s">
        <v>794</v>
      </c>
    </row>
    <row r="2681" spans="1:6">
      <c r="A2681" s="603">
        <v>95943</v>
      </c>
      <c r="B2681" s="603" t="s">
        <v>3442</v>
      </c>
      <c r="C2681" s="603" t="s">
        <v>76</v>
      </c>
      <c r="D2681" s="603" t="s">
        <v>793</v>
      </c>
      <c r="E2681" s="605">
        <v>20.94</v>
      </c>
      <c r="F2681" s="601" t="s">
        <v>794</v>
      </c>
    </row>
    <row r="2682" spans="1:6">
      <c r="A2682" s="603">
        <v>95944</v>
      </c>
      <c r="B2682" s="603" t="s">
        <v>3443</v>
      </c>
      <c r="C2682" s="603" t="s">
        <v>76</v>
      </c>
      <c r="D2682" s="603" t="s">
        <v>793</v>
      </c>
      <c r="E2682" s="605">
        <v>19.46</v>
      </c>
      <c r="F2682" s="601" t="s">
        <v>794</v>
      </c>
    </row>
    <row r="2683" spans="1:6">
      <c r="A2683" s="603">
        <v>95945</v>
      </c>
      <c r="B2683" s="603" t="s">
        <v>3444</v>
      </c>
      <c r="C2683" s="603" t="s">
        <v>76</v>
      </c>
      <c r="D2683" s="603" t="s">
        <v>793</v>
      </c>
      <c r="E2683" s="605">
        <v>16.329999999999998</v>
      </c>
      <c r="F2683" s="601" t="s">
        <v>794</v>
      </c>
    </row>
    <row r="2684" spans="1:6">
      <c r="A2684" s="603">
        <v>95946</v>
      </c>
      <c r="B2684" s="603" t="s">
        <v>3445</v>
      </c>
      <c r="C2684" s="603" t="s">
        <v>76</v>
      </c>
      <c r="D2684" s="603" t="s">
        <v>793</v>
      </c>
      <c r="E2684" s="605">
        <v>13.39</v>
      </c>
      <c r="F2684" s="601" t="s">
        <v>794</v>
      </c>
    </row>
    <row r="2685" spans="1:6">
      <c r="A2685" s="603">
        <v>95947</v>
      </c>
      <c r="B2685" s="603" t="s">
        <v>3446</v>
      </c>
      <c r="C2685" s="603" t="s">
        <v>76</v>
      </c>
      <c r="D2685" s="603" t="s">
        <v>793</v>
      </c>
      <c r="E2685" s="605">
        <v>10.55</v>
      </c>
      <c r="F2685" s="601" t="s">
        <v>794</v>
      </c>
    </row>
    <row r="2686" spans="1:6">
      <c r="A2686" s="603">
        <v>95948</v>
      </c>
      <c r="B2686" s="603" t="s">
        <v>3447</v>
      </c>
      <c r="C2686" s="603" t="s">
        <v>76</v>
      </c>
      <c r="D2686" s="603" t="s">
        <v>793</v>
      </c>
      <c r="E2686" s="605">
        <v>9.5399999999999991</v>
      </c>
      <c r="F2686" s="601" t="s">
        <v>794</v>
      </c>
    </row>
    <row r="2687" spans="1:6">
      <c r="A2687" s="603">
        <v>96544</v>
      </c>
      <c r="B2687" s="603" t="s">
        <v>3448</v>
      </c>
      <c r="C2687" s="603" t="s">
        <v>76</v>
      </c>
      <c r="D2687" s="603" t="s">
        <v>793</v>
      </c>
      <c r="E2687" s="605">
        <v>17.71</v>
      </c>
      <c r="F2687" s="601" t="s">
        <v>794</v>
      </c>
    </row>
    <row r="2688" spans="1:6">
      <c r="A2688" s="603">
        <v>96545</v>
      </c>
      <c r="B2688" s="603" t="s">
        <v>3449</v>
      </c>
      <c r="C2688" s="603" t="s">
        <v>76</v>
      </c>
      <c r="D2688" s="603" t="s">
        <v>793</v>
      </c>
      <c r="E2688" s="605">
        <v>16.32</v>
      </c>
      <c r="F2688" s="601" t="s">
        <v>794</v>
      </c>
    </row>
    <row r="2689" spans="1:6">
      <c r="A2689" s="603">
        <v>96546</v>
      </c>
      <c r="B2689" s="603" t="s">
        <v>3450</v>
      </c>
      <c r="C2689" s="603" t="s">
        <v>76</v>
      </c>
      <c r="D2689" s="603" t="s">
        <v>793</v>
      </c>
      <c r="E2689" s="605">
        <v>14.47</v>
      </c>
      <c r="F2689" s="601" t="s">
        <v>794</v>
      </c>
    </row>
    <row r="2690" spans="1:6">
      <c r="A2690" s="603">
        <v>100064</v>
      </c>
      <c r="B2690" s="603" t="s">
        <v>3451</v>
      </c>
      <c r="C2690" s="603" t="s">
        <v>76</v>
      </c>
      <c r="D2690" s="603" t="s">
        <v>793</v>
      </c>
      <c r="E2690" s="605">
        <v>13.46</v>
      </c>
      <c r="F2690" s="601" t="s">
        <v>794</v>
      </c>
    </row>
    <row r="2691" spans="1:6">
      <c r="A2691" s="603">
        <v>100066</v>
      </c>
      <c r="B2691" s="603" t="s">
        <v>3452</v>
      </c>
      <c r="C2691" s="603" t="s">
        <v>76</v>
      </c>
      <c r="D2691" s="603" t="s">
        <v>793</v>
      </c>
      <c r="E2691" s="605">
        <v>13.53</v>
      </c>
      <c r="F2691" s="601" t="s">
        <v>794</v>
      </c>
    </row>
    <row r="2692" spans="1:6">
      <c r="A2692" s="603">
        <v>100067</v>
      </c>
      <c r="B2692" s="603" t="s">
        <v>3453</v>
      </c>
      <c r="C2692" s="603" t="s">
        <v>76</v>
      </c>
      <c r="D2692" s="603" t="s">
        <v>942</v>
      </c>
      <c r="E2692" s="605">
        <v>12.44</v>
      </c>
      <c r="F2692" s="601" t="s">
        <v>794</v>
      </c>
    </row>
    <row r="2693" spans="1:6">
      <c r="A2693" s="603">
        <v>100068</v>
      </c>
      <c r="B2693" s="603" t="s">
        <v>3454</v>
      </c>
      <c r="C2693" s="603" t="s">
        <v>76</v>
      </c>
      <c r="D2693" s="603" t="s">
        <v>942</v>
      </c>
      <c r="E2693" s="605">
        <v>9.6</v>
      </c>
      <c r="F2693" s="601" t="s">
        <v>794</v>
      </c>
    </row>
    <row r="2694" spans="1:6">
      <c r="A2694" s="603">
        <v>102920</v>
      </c>
      <c r="B2694" s="603" t="s">
        <v>3455</v>
      </c>
      <c r="C2694" s="603" t="s">
        <v>76</v>
      </c>
      <c r="D2694" s="603" t="s">
        <v>942</v>
      </c>
      <c r="E2694" s="605">
        <v>9</v>
      </c>
      <c r="F2694" s="601" t="s">
        <v>794</v>
      </c>
    </row>
    <row r="2695" spans="1:6">
      <c r="A2695" s="603">
        <v>102921</v>
      </c>
      <c r="B2695" s="603" t="s">
        <v>3456</v>
      </c>
      <c r="C2695" s="603" t="s">
        <v>76</v>
      </c>
      <c r="D2695" s="603" t="s">
        <v>942</v>
      </c>
      <c r="E2695" s="605">
        <v>8.74</v>
      </c>
      <c r="F2695" s="601" t="s">
        <v>794</v>
      </c>
    </row>
    <row r="2696" spans="1:6">
      <c r="A2696" s="603">
        <v>102922</v>
      </c>
      <c r="B2696" s="603" t="s">
        <v>3457</v>
      </c>
      <c r="C2696" s="603" t="s">
        <v>76</v>
      </c>
      <c r="D2696" s="603" t="s">
        <v>942</v>
      </c>
      <c r="E2696" s="605">
        <v>9.48</v>
      </c>
      <c r="F2696" s="601" t="s">
        <v>794</v>
      </c>
    </row>
    <row r="2697" spans="1:6">
      <c r="A2697" s="603">
        <v>102923</v>
      </c>
      <c r="B2697" s="603" t="s">
        <v>3458</v>
      </c>
      <c r="C2697" s="603" t="s">
        <v>76</v>
      </c>
      <c r="D2697" s="603" t="s">
        <v>942</v>
      </c>
      <c r="E2697" s="605">
        <v>8.56</v>
      </c>
      <c r="F2697" s="601" t="s">
        <v>794</v>
      </c>
    </row>
    <row r="2698" spans="1:6">
      <c r="A2698" s="603">
        <v>103088</v>
      </c>
      <c r="B2698" s="603" t="s">
        <v>3459</v>
      </c>
      <c r="C2698" s="603" t="s">
        <v>76</v>
      </c>
      <c r="D2698" s="603" t="s">
        <v>942</v>
      </c>
      <c r="E2698" s="605">
        <v>10.5</v>
      </c>
      <c r="F2698" s="601" t="s">
        <v>794</v>
      </c>
    </row>
    <row r="2699" spans="1:6">
      <c r="A2699" s="603">
        <v>104104</v>
      </c>
      <c r="B2699" s="603" t="s">
        <v>3460</v>
      </c>
      <c r="C2699" s="603" t="s">
        <v>76</v>
      </c>
      <c r="D2699" s="603" t="s">
        <v>942</v>
      </c>
      <c r="E2699" s="605">
        <v>12.18</v>
      </c>
      <c r="F2699" s="601" t="s">
        <v>794</v>
      </c>
    </row>
    <row r="2700" spans="1:6">
      <c r="A2700" s="603">
        <v>104105</v>
      </c>
      <c r="B2700" s="603" t="s">
        <v>3461</v>
      </c>
      <c r="C2700" s="603" t="s">
        <v>76</v>
      </c>
      <c r="D2700" s="603" t="s">
        <v>942</v>
      </c>
      <c r="E2700" s="605">
        <v>12.18</v>
      </c>
      <c r="F2700" s="601" t="s">
        <v>794</v>
      </c>
    </row>
    <row r="2701" spans="1:6">
      <c r="A2701" s="603">
        <v>104106</v>
      </c>
      <c r="B2701" s="603" t="s">
        <v>3462</v>
      </c>
      <c r="C2701" s="603" t="s">
        <v>76</v>
      </c>
      <c r="D2701" s="603" t="s">
        <v>793</v>
      </c>
      <c r="E2701" s="605">
        <v>10.83</v>
      </c>
      <c r="F2701" s="601" t="s">
        <v>794</v>
      </c>
    </row>
    <row r="2702" spans="1:6">
      <c r="A2702" s="603">
        <v>104107</v>
      </c>
      <c r="B2702" s="603" t="s">
        <v>3463</v>
      </c>
      <c r="C2702" s="603" t="s">
        <v>76</v>
      </c>
      <c r="D2702" s="603" t="s">
        <v>793</v>
      </c>
      <c r="E2702" s="605">
        <v>11.41</v>
      </c>
      <c r="F2702" s="601" t="s">
        <v>794</v>
      </c>
    </row>
    <row r="2703" spans="1:6">
      <c r="A2703" s="603">
        <v>104108</v>
      </c>
      <c r="B2703" s="603" t="s">
        <v>3464</v>
      </c>
      <c r="C2703" s="603" t="s">
        <v>76</v>
      </c>
      <c r="D2703" s="603" t="s">
        <v>793</v>
      </c>
      <c r="E2703" s="605">
        <v>13.46</v>
      </c>
      <c r="F2703" s="601" t="s">
        <v>794</v>
      </c>
    </row>
    <row r="2704" spans="1:6">
      <c r="A2704" s="603">
        <v>104109</v>
      </c>
      <c r="B2704" s="603" t="s">
        <v>3465</v>
      </c>
      <c r="C2704" s="603" t="s">
        <v>76</v>
      </c>
      <c r="D2704" s="603" t="s">
        <v>793</v>
      </c>
      <c r="E2704" s="605">
        <v>16.04</v>
      </c>
      <c r="F2704" s="601" t="s">
        <v>794</v>
      </c>
    </row>
    <row r="2705" spans="1:6">
      <c r="A2705" s="603">
        <v>104110</v>
      </c>
      <c r="B2705" s="603" t="s">
        <v>3466</v>
      </c>
      <c r="C2705" s="603" t="s">
        <v>76</v>
      </c>
      <c r="D2705" s="603" t="s">
        <v>793</v>
      </c>
      <c r="E2705" s="605">
        <v>17.75</v>
      </c>
      <c r="F2705" s="601" t="s">
        <v>794</v>
      </c>
    </row>
    <row r="2706" spans="1:6">
      <c r="A2706" s="603">
        <v>104111</v>
      </c>
      <c r="B2706" s="603" t="s">
        <v>3467</v>
      </c>
      <c r="C2706" s="603" t="s">
        <v>76</v>
      </c>
      <c r="D2706" s="603" t="s">
        <v>793</v>
      </c>
      <c r="E2706" s="605">
        <v>19.54</v>
      </c>
      <c r="F2706" s="601" t="s">
        <v>794</v>
      </c>
    </row>
    <row r="2707" spans="1:6">
      <c r="A2707" s="603">
        <v>104915</v>
      </c>
      <c r="B2707" s="603" t="s">
        <v>3468</v>
      </c>
      <c r="C2707" s="603" t="s">
        <v>76</v>
      </c>
      <c r="D2707" s="603" t="s">
        <v>793</v>
      </c>
      <c r="E2707" s="605">
        <v>11.31</v>
      </c>
      <c r="F2707" s="601" t="s">
        <v>794</v>
      </c>
    </row>
    <row r="2708" spans="1:6">
      <c r="A2708" s="603">
        <v>104917</v>
      </c>
      <c r="B2708" s="603" t="s">
        <v>3469</v>
      </c>
      <c r="C2708" s="603" t="s">
        <v>76</v>
      </c>
      <c r="D2708" s="603" t="s">
        <v>793</v>
      </c>
      <c r="E2708" s="605">
        <v>15.7</v>
      </c>
      <c r="F2708" s="601" t="s">
        <v>794</v>
      </c>
    </row>
    <row r="2709" spans="1:6">
      <c r="A2709" s="603">
        <v>104918</v>
      </c>
      <c r="B2709" s="603" t="s">
        <v>3470</v>
      </c>
      <c r="C2709" s="603" t="s">
        <v>76</v>
      </c>
      <c r="D2709" s="603" t="s">
        <v>793</v>
      </c>
      <c r="E2709" s="605">
        <v>14.86</v>
      </c>
      <c r="F2709" s="601" t="s">
        <v>794</v>
      </c>
    </row>
    <row r="2710" spans="1:6">
      <c r="A2710" s="603">
        <v>104919</v>
      </c>
      <c r="B2710" s="603" t="s">
        <v>3471</v>
      </c>
      <c r="C2710" s="603" t="s">
        <v>76</v>
      </c>
      <c r="D2710" s="603" t="s">
        <v>793</v>
      </c>
      <c r="E2710" s="605">
        <v>13.4</v>
      </c>
      <c r="F2710" s="601" t="s">
        <v>794</v>
      </c>
    </row>
    <row r="2711" spans="1:6">
      <c r="A2711" s="603">
        <v>104920</v>
      </c>
      <c r="B2711" s="603" t="s">
        <v>3472</v>
      </c>
      <c r="C2711" s="603" t="s">
        <v>76</v>
      </c>
      <c r="D2711" s="603" t="s">
        <v>793</v>
      </c>
      <c r="E2711" s="605">
        <v>11.4</v>
      </c>
      <c r="F2711" s="601" t="s">
        <v>794</v>
      </c>
    </row>
    <row r="2712" spans="1:6">
      <c r="A2712" s="603">
        <v>104921</v>
      </c>
      <c r="B2712" s="603" t="s">
        <v>3473</v>
      </c>
      <c r="C2712" s="603" t="s">
        <v>76</v>
      </c>
      <c r="D2712" s="603" t="s">
        <v>793</v>
      </c>
      <c r="E2712" s="605">
        <v>10.87</v>
      </c>
      <c r="F2712" s="601" t="s">
        <v>794</v>
      </c>
    </row>
    <row r="2713" spans="1:6">
      <c r="A2713" s="603">
        <v>104922</v>
      </c>
      <c r="B2713" s="603" t="s">
        <v>3474</v>
      </c>
      <c r="C2713" s="603" t="s">
        <v>76</v>
      </c>
      <c r="D2713" s="603" t="s">
        <v>793</v>
      </c>
      <c r="E2713" s="605">
        <v>12.15</v>
      </c>
      <c r="F2713" s="601" t="s">
        <v>794</v>
      </c>
    </row>
    <row r="2714" spans="1:6">
      <c r="A2714" s="603">
        <v>105814</v>
      </c>
      <c r="B2714" s="603" t="s">
        <v>3475</v>
      </c>
      <c r="C2714" s="603" t="s">
        <v>76</v>
      </c>
      <c r="D2714" s="603" t="s">
        <v>793</v>
      </c>
      <c r="E2714" s="605">
        <v>13.34</v>
      </c>
      <c r="F2714" s="601" t="s">
        <v>794</v>
      </c>
    </row>
    <row r="2715" spans="1:6">
      <c r="A2715" s="603">
        <v>89993</v>
      </c>
      <c r="B2715" s="603" t="s">
        <v>3476</v>
      </c>
      <c r="C2715" s="603" t="s">
        <v>63</v>
      </c>
      <c r="D2715" s="603" t="s">
        <v>942</v>
      </c>
      <c r="E2715" s="604">
        <v>1112.3900000000001</v>
      </c>
      <c r="F2715" s="601" t="s">
        <v>794</v>
      </c>
    </row>
    <row r="2716" spans="1:6">
      <c r="A2716" s="603">
        <v>89994</v>
      </c>
      <c r="B2716" s="603" t="s">
        <v>3477</v>
      </c>
      <c r="C2716" s="603" t="s">
        <v>63</v>
      </c>
      <c r="D2716" s="603" t="s">
        <v>942</v>
      </c>
      <c r="E2716" s="605">
        <v>991.02</v>
      </c>
      <c r="F2716" s="601" t="s">
        <v>794</v>
      </c>
    </row>
    <row r="2717" spans="1:6">
      <c r="A2717" s="603">
        <v>89995</v>
      </c>
      <c r="B2717" s="603" t="s">
        <v>3478</v>
      </c>
      <c r="C2717" s="603" t="s">
        <v>63</v>
      </c>
      <c r="D2717" s="603" t="s">
        <v>942</v>
      </c>
      <c r="E2717" s="604">
        <v>1081.3399999999999</v>
      </c>
      <c r="F2717" s="601" t="s">
        <v>794</v>
      </c>
    </row>
    <row r="2718" spans="1:6">
      <c r="A2718" s="603">
        <v>90278</v>
      </c>
      <c r="B2718" s="603" t="s">
        <v>3479</v>
      </c>
      <c r="C2718" s="603" t="s">
        <v>63</v>
      </c>
      <c r="D2718" s="603" t="s">
        <v>942</v>
      </c>
      <c r="E2718" s="605">
        <v>620.65</v>
      </c>
      <c r="F2718" s="601" t="s">
        <v>794</v>
      </c>
    </row>
    <row r="2719" spans="1:6">
      <c r="A2719" s="603">
        <v>90279</v>
      </c>
      <c r="B2719" s="603" t="s">
        <v>3480</v>
      </c>
      <c r="C2719" s="603" t="s">
        <v>63</v>
      </c>
      <c r="D2719" s="603" t="s">
        <v>942</v>
      </c>
      <c r="E2719" s="605">
        <v>682.07</v>
      </c>
      <c r="F2719" s="601" t="s">
        <v>794</v>
      </c>
    </row>
    <row r="2720" spans="1:6">
      <c r="A2720" s="603">
        <v>90280</v>
      </c>
      <c r="B2720" s="603" t="s">
        <v>3481</v>
      </c>
      <c r="C2720" s="603" t="s">
        <v>63</v>
      </c>
      <c r="D2720" s="603" t="s">
        <v>942</v>
      </c>
      <c r="E2720" s="605">
        <v>758.2</v>
      </c>
      <c r="F2720" s="601" t="s">
        <v>794</v>
      </c>
    </row>
    <row r="2721" spans="1:6">
      <c r="A2721" s="603">
        <v>90281</v>
      </c>
      <c r="B2721" s="603" t="s">
        <v>3482</v>
      </c>
      <c r="C2721" s="603" t="s">
        <v>63</v>
      </c>
      <c r="D2721" s="603" t="s">
        <v>942</v>
      </c>
      <c r="E2721" s="605">
        <v>883.03</v>
      </c>
      <c r="F2721" s="601" t="s">
        <v>794</v>
      </c>
    </row>
    <row r="2722" spans="1:6">
      <c r="A2722" s="603">
        <v>90282</v>
      </c>
      <c r="B2722" s="603" t="s">
        <v>3483</v>
      </c>
      <c r="C2722" s="603" t="s">
        <v>63</v>
      </c>
      <c r="D2722" s="603" t="s">
        <v>942</v>
      </c>
      <c r="E2722" s="605">
        <v>611.96</v>
      </c>
      <c r="F2722" s="601" t="s">
        <v>794</v>
      </c>
    </row>
    <row r="2723" spans="1:6">
      <c r="A2723" s="603">
        <v>90283</v>
      </c>
      <c r="B2723" s="603" t="s">
        <v>3484</v>
      </c>
      <c r="C2723" s="603" t="s">
        <v>63</v>
      </c>
      <c r="D2723" s="603" t="s">
        <v>942</v>
      </c>
      <c r="E2723" s="605">
        <v>673.98</v>
      </c>
      <c r="F2723" s="601" t="s">
        <v>794</v>
      </c>
    </row>
    <row r="2724" spans="1:6">
      <c r="A2724" s="603">
        <v>90284</v>
      </c>
      <c r="B2724" s="603" t="s">
        <v>3485</v>
      </c>
      <c r="C2724" s="603" t="s">
        <v>63</v>
      </c>
      <c r="D2724" s="603" t="s">
        <v>942</v>
      </c>
      <c r="E2724" s="605">
        <v>754.09</v>
      </c>
      <c r="F2724" s="601" t="s">
        <v>794</v>
      </c>
    </row>
    <row r="2725" spans="1:6">
      <c r="A2725" s="603">
        <v>90285</v>
      </c>
      <c r="B2725" s="603" t="s">
        <v>3486</v>
      </c>
      <c r="C2725" s="603" t="s">
        <v>63</v>
      </c>
      <c r="D2725" s="603" t="s">
        <v>942</v>
      </c>
      <c r="E2725" s="605">
        <v>885.7</v>
      </c>
      <c r="F2725" s="601" t="s">
        <v>794</v>
      </c>
    </row>
    <row r="2726" spans="1:6">
      <c r="A2726" s="603">
        <v>94962</v>
      </c>
      <c r="B2726" s="603" t="s">
        <v>3487</v>
      </c>
      <c r="C2726" s="603" t="s">
        <v>63</v>
      </c>
      <c r="D2726" s="603" t="s">
        <v>942</v>
      </c>
      <c r="E2726" s="605">
        <v>472.58</v>
      </c>
      <c r="F2726" s="601" t="s">
        <v>794</v>
      </c>
    </row>
    <row r="2727" spans="1:6">
      <c r="A2727" s="603">
        <v>94963</v>
      </c>
      <c r="B2727" s="603" t="s">
        <v>3488</v>
      </c>
      <c r="C2727" s="603" t="s">
        <v>63</v>
      </c>
      <c r="D2727" s="603" t="s">
        <v>942</v>
      </c>
      <c r="E2727" s="605">
        <v>526.72</v>
      </c>
      <c r="F2727" s="601" t="s">
        <v>794</v>
      </c>
    </row>
    <row r="2728" spans="1:6">
      <c r="A2728" s="603">
        <v>94964</v>
      </c>
      <c r="B2728" s="603" t="s">
        <v>3489</v>
      </c>
      <c r="C2728" s="603" t="s">
        <v>63</v>
      </c>
      <c r="D2728" s="603" t="s">
        <v>942</v>
      </c>
      <c r="E2728" s="605">
        <v>574.94000000000005</v>
      </c>
      <c r="F2728" s="601" t="s">
        <v>794</v>
      </c>
    </row>
    <row r="2729" spans="1:6">
      <c r="A2729" s="603">
        <v>94965</v>
      </c>
      <c r="B2729" s="603" t="s">
        <v>3490</v>
      </c>
      <c r="C2729" s="603" t="s">
        <v>63</v>
      </c>
      <c r="D2729" s="603" t="s">
        <v>942</v>
      </c>
      <c r="E2729" s="605">
        <v>602.25</v>
      </c>
      <c r="F2729" s="601" t="s">
        <v>794</v>
      </c>
    </row>
    <row r="2730" spans="1:6">
      <c r="A2730" s="603">
        <v>94966</v>
      </c>
      <c r="B2730" s="603" t="s">
        <v>3491</v>
      </c>
      <c r="C2730" s="603" t="s">
        <v>63</v>
      </c>
      <c r="D2730" s="603" t="s">
        <v>942</v>
      </c>
      <c r="E2730" s="605">
        <v>623.67999999999995</v>
      </c>
      <c r="F2730" s="601" t="s">
        <v>794</v>
      </c>
    </row>
    <row r="2731" spans="1:6">
      <c r="A2731" s="603">
        <v>94967</v>
      </c>
      <c r="B2731" s="603" t="s">
        <v>3492</v>
      </c>
      <c r="C2731" s="603" t="s">
        <v>63</v>
      </c>
      <c r="D2731" s="603" t="s">
        <v>942</v>
      </c>
      <c r="E2731" s="605">
        <v>711.2</v>
      </c>
      <c r="F2731" s="601" t="s">
        <v>794</v>
      </c>
    </row>
    <row r="2732" spans="1:6">
      <c r="A2732" s="603">
        <v>94968</v>
      </c>
      <c r="B2732" s="603" t="s">
        <v>3493</v>
      </c>
      <c r="C2732" s="603" t="s">
        <v>63</v>
      </c>
      <c r="D2732" s="603" t="s">
        <v>942</v>
      </c>
      <c r="E2732" s="605">
        <v>471.63</v>
      </c>
      <c r="F2732" s="601" t="s">
        <v>794</v>
      </c>
    </row>
    <row r="2733" spans="1:6">
      <c r="A2733" s="603">
        <v>94969</v>
      </c>
      <c r="B2733" s="603" t="s">
        <v>3494</v>
      </c>
      <c r="C2733" s="603" t="s">
        <v>63</v>
      </c>
      <c r="D2733" s="603" t="s">
        <v>942</v>
      </c>
      <c r="E2733" s="605">
        <v>522.69000000000005</v>
      </c>
      <c r="F2733" s="601" t="s">
        <v>794</v>
      </c>
    </row>
    <row r="2734" spans="1:6">
      <c r="A2734" s="603">
        <v>94970</v>
      </c>
      <c r="B2734" s="603" t="s">
        <v>3495</v>
      </c>
      <c r="C2734" s="603" t="s">
        <v>63</v>
      </c>
      <c r="D2734" s="603" t="s">
        <v>942</v>
      </c>
      <c r="E2734" s="605">
        <v>566.17999999999995</v>
      </c>
      <c r="F2734" s="601" t="s">
        <v>794</v>
      </c>
    </row>
    <row r="2735" spans="1:6">
      <c r="A2735" s="603">
        <v>94971</v>
      </c>
      <c r="B2735" s="603" t="s">
        <v>3496</v>
      </c>
      <c r="C2735" s="603" t="s">
        <v>63</v>
      </c>
      <c r="D2735" s="603" t="s">
        <v>942</v>
      </c>
      <c r="E2735" s="605">
        <v>598.77</v>
      </c>
      <c r="F2735" s="601" t="s">
        <v>794</v>
      </c>
    </row>
    <row r="2736" spans="1:6">
      <c r="A2736" s="603">
        <v>94972</v>
      </c>
      <c r="B2736" s="603" t="s">
        <v>3497</v>
      </c>
      <c r="C2736" s="603" t="s">
        <v>63</v>
      </c>
      <c r="D2736" s="603" t="s">
        <v>942</v>
      </c>
      <c r="E2736" s="605">
        <v>620.14</v>
      </c>
      <c r="F2736" s="601" t="s">
        <v>794</v>
      </c>
    </row>
    <row r="2737" spans="1:6">
      <c r="A2737" s="603">
        <v>94973</v>
      </c>
      <c r="B2737" s="603" t="s">
        <v>3498</v>
      </c>
      <c r="C2737" s="603" t="s">
        <v>63</v>
      </c>
      <c r="D2737" s="603" t="s">
        <v>942</v>
      </c>
      <c r="E2737" s="605">
        <v>706.59</v>
      </c>
      <c r="F2737" s="601" t="s">
        <v>794</v>
      </c>
    </row>
    <row r="2738" spans="1:6">
      <c r="A2738" s="603">
        <v>94974</v>
      </c>
      <c r="B2738" s="603" t="s">
        <v>3499</v>
      </c>
      <c r="C2738" s="603" t="s">
        <v>63</v>
      </c>
      <c r="D2738" s="603" t="s">
        <v>942</v>
      </c>
      <c r="E2738" s="605">
        <v>530.05999999999995</v>
      </c>
      <c r="F2738" s="601" t="s">
        <v>794</v>
      </c>
    </row>
    <row r="2739" spans="1:6">
      <c r="A2739" s="603">
        <v>94975</v>
      </c>
      <c r="B2739" s="603" t="s">
        <v>3500</v>
      </c>
      <c r="C2739" s="603" t="s">
        <v>63</v>
      </c>
      <c r="D2739" s="603" t="s">
        <v>942</v>
      </c>
      <c r="E2739" s="605">
        <v>578.16</v>
      </c>
      <c r="F2739" s="601" t="s">
        <v>794</v>
      </c>
    </row>
    <row r="2740" spans="1:6">
      <c r="A2740" s="603">
        <v>96555</v>
      </c>
      <c r="B2740" s="603" t="s">
        <v>3501</v>
      </c>
      <c r="C2740" s="603" t="s">
        <v>63</v>
      </c>
      <c r="D2740" s="603" t="s">
        <v>793</v>
      </c>
      <c r="E2740" s="605">
        <v>828.91</v>
      </c>
      <c r="F2740" s="601" t="s">
        <v>794</v>
      </c>
    </row>
    <row r="2741" spans="1:6">
      <c r="A2741" s="603">
        <v>96556</v>
      </c>
      <c r="B2741" s="603" t="s">
        <v>3502</v>
      </c>
      <c r="C2741" s="603" t="s">
        <v>63</v>
      </c>
      <c r="D2741" s="603" t="s">
        <v>793</v>
      </c>
      <c r="E2741" s="605">
        <v>961.29</v>
      </c>
      <c r="F2741" s="601" t="s">
        <v>794</v>
      </c>
    </row>
    <row r="2742" spans="1:6">
      <c r="A2742" s="603">
        <v>96557</v>
      </c>
      <c r="B2742" s="603" t="s">
        <v>3503</v>
      </c>
      <c r="C2742" s="603" t="s">
        <v>63</v>
      </c>
      <c r="D2742" s="603" t="s">
        <v>793</v>
      </c>
      <c r="E2742" s="605">
        <v>987.87</v>
      </c>
      <c r="F2742" s="601" t="s">
        <v>794</v>
      </c>
    </row>
    <row r="2743" spans="1:6">
      <c r="A2743" s="603">
        <v>96558</v>
      </c>
      <c r="B2743" s="603" t="s">
        <v>3504</v>
      </c>
      <c r="C2743" s="603" t="s">
        <v>63</v>
      </c>
      <c r="D2743" s="603" t="s">
        <v>793</v>
      </c>
      <c r="E2743" s="604">
        <v>1024.47</v>
      </c>
      <c r="F2743" s="601" t="s">
        <v>794</v>
      </c>
    </row>
    <row r="2744" spans="1:6">
      <c r="A2744" s="603">
        <v>99235</v>
      </c>
      <c r="B2744" s="603" t="s">
        <v>3505</v>
      </c>
      <c r="C2744" s="603" t="s">
        <v>63</v>
      </c>
      <c r="D2744" s="603" t="s">
        <v>942</v>
      </c>
      <c r="E2744" s="605">
        <v>900.72</v>
      </c>
      <c r="F2744" s="601" t="s">
        <v>794</v>
      </c>
    </row>
    <row r="2745" spans="1:6">
      <c r="A2745" s="603">
        <v>99431</v>
      </c>
      <c r="B2745" s="603" t="s">
        <v>3506</v>
      </c>
      <c r="C2745" s="603" t="s">
        <v>63</v>
      </c>
      <c r="D2745" s="603" t="s">
        <v>793</v>
      </c>
      <c r="E2745" s="605">
        <v>999.96</v>
      </c>
      <c r="F2745" s="601" t="s">
        <v>794</v>
      </c>
    </row>
    <row r="2746" spans="1:6">
      <c r="A2746" s="603">
        <v>99432</v>
      </c>
      <c r="B2746" s="603" t="s">
        <v>3507</v>
      </c>
      <c r="C2746" s="603" t="s">
        <v>63</v>
      </c>
      <c r="D2746" s="603" t="s">
        <v>793</v>
      </c>
      <c r="E2746" s="605">
        <v>978.09</v>
      </c>
      <c r="F2746" s="601" t="s">
        <v>794</v>
      </c>
    </row>
    <row r="2747" spans="1:6">
      <c r="A2747" s="603">
        <v>99433</v>
      </c>
      <c r="B2747" s="603" t="s">
        <v>3508</v>
      </c>
      <c r="C2747" s="603" t="s">
        <v>63</v>
      </c>
      <c r="D2747" s="603" t="s">
        <v>793</v>
      </c>
      <c r="E2747" s="604">
        <v>1052.76</v>
      </c>
      <c r="F2747" s="601" t="s">
        <v>794</v>
      </c>
    </row>
    <row r="2748" spans="1:6">
      <c r="A2748" s="603">
        <v>99434</v>
      </c>
      <c r="B2748" s="603" t="s">
        <v>3509</v>
      </c>
      <c r="C2748" s="603" t="s">
        <v>63</v>
      </c>
      <c r="D2748" s="603" t="s">
        <v>793</v>
      </c>
      <c r="E2748" s="604">
        <v>1002.97</v>
      </c>
      <c r="F2748" s="601" t="s">
        <v>794</v>
      </c>
    </row>
    <row r="2749" spans="1:6">
      <c r="A2749" s="603">
        <v>99435</v>
      </c>
      <c r="B2749" s="603" t="s">
        <v>3510</v>
      </c>
      <c r="C2749" s="603" t="s">
        <v>63</v>
      </c>
      <c r="D2749" s="603" t="s">
        <v>793</v>
      </c>
      <c r="E2749" s="605">
        <v>980.24</v>
      </c>
      <c r="F2749" s="601" t="s">
        <v>794</v>
      </c>
    </row>
    <row r="2750" spans="1:6">
      <c r="A2750" s="603">
        <v>99436</v>
      </c>
      <c r="B2750" s="603" t="s">
        <v>3511</v>
      </c>
      <c r="C2750" s="603" t="s">
        <v>63</v>
      </c>
      <c r="D2750" s="603" t="s">
        <v>793</v>
      </c>
      <c r="E2750" s="604">
        <v>1069.93</v>
      </c>
      <c r="F2750" s="601" t="s">
        <v>794</v>
      </c>
    </row>
    <row r="2751" spans="1:6">
      <c r="A2751" s="603">
        <v>99437</v>
      </c>
      <c r="B2751" s="603" t="s">
        <v>3512</v>
      </c>
      <c r="C2751" s="603" t="s">
        <v>63</v>
      </c>
      <c r="D2751" s="603" t="s">
        <v>942</v>
      </c>
      <c r="E2751" s="605">
        <v>955.55</v>
      </c>
      <c r="F2751" s="601" t="s">
        <v>794</v>
      </c>
    </row>
    <row r="2752" spans="1:6">
      <c r="A2752" s="603">
        <v>99438</v>
      </c>
      <c r="B2752" s="603" t="s">
        <v>3513</v>
      </c>
      <c r="C2752" s="603" t="s">
        <v>63</v>
      </c>
      <c r="D2752" s="603" t="s">
        <v>942</v>
      </c>
      <c r="E2752" s="605">
        <v>961.21</v>
      </c>
      <c r="F2752" s="601" t="s">
        <v>794</v>
      </c>
    </row>
    <row r="2753" spans="1:6">
      <c r="A2753" s="603">
        <v>99439</v>
      </c>
      <c r="B2753" s="603" t="s">
        <v>3514</v>
      </c>
      <c r="C2753" s="603" t="s">
        <v>63</v>
      </c>
      <c r="D2753" s="603" t="s">
        <v>793</v>
      </c>
      <c r="E2753" s="605">
        <v>986.78</v>
      </c>
      <c r="F2753" s="601" t="s">
        <v>794</v>
      </c>
    </row>
    <row r="2754" spans="1:6">
      <c r="A2754" s="603">
        <v>102473</v>
      </c>
      <c r="B2754" s="603" t="s">
        <v>3515</v>
      </c>
      <c r="C2754" s="603" t="s">
        <v>63</v>
      </c>
      <c r="D2754" s="603" t="s">
        <v>942</v>
      </c>
      <c r="E2754" s="605">
        <v>707.69</v>
      </c>
      <c r="F2754" s="601" t="s">
        <v>794</v>
      </c>
    </row>
    <row r="2755" spans="1:6">
      <c r="A2755" s="603">
        <v>102474</v>
      </c>
      <c r="B2755" s="603" t="s">
        <v>3516</v>
      </c>
      <c r="C2755" s="603" t="s">
        <v>63</v>
      </c>
      <c r="D2755" s="603" t="s">
        <v>942</v>
      </c>
      <c r="E2755" s="605">
        <v>755.93</v>
      </c>
      <c r="F2755" s="601" t="s">
        <v>794</v>
      </c>
    </row>
    <row r="2756" spans="1:6">
      <c r="A2756" s="603">
        <v>102475</v>
      </c>
      <c r="B2756" s="603" t="s">
        <v>3517</v>
      </c>
      <c r="C2756" s="603" t="s">
        <v>63</v>
      </c>
      <c r="D2756" s="603" t="s">
        <v>942</v>
      </c>
      <c r="E2756" s="605">
        <v>811.2</v>
      </c>
      <c r="F2756" s="601" t="s">
        <v>794</v>
      </c>
    </row>
    <row r="2757" spans="1:6">
      <c r="A2757" s="603">
        <v>102476</v>
      </c>
      <c r="B2757" s="603" t="s">
        <v>3518</v>
      </c>
      <c r="C2757" s="603" t="s">
        <v>63</v>
      </c>
      <c r="D2757" s="603" t="s">
        <v>942</v>
      </c>
      <c r="E2757" s="605">
        <v>839.23</v>
      </c>
      <c r="F2757" s="601" t="s">
        <v>794</v>
      </c>
    </row>
    <row r="2758" spans="1:6">
      <c r="A2758" s="603">
        <v>102477</v>
      </c>
      <c r="B2758" s="603" t="s">
        <v>3519</v>
      </c>
      <c r="C2758" s="603" t="s">
        <v>63</v>
      </c>
      <c r="D2758" s="603" t="s">
        <v>942</v>
      </c>
      <c r="E2758" s="605">
        <v>881.67</v>
      </c>
      <c r="F2758" s="601" t="s">
        <v>794</v>
      </c>
    </row>
    <row r="2759" spans="1:6">
      <c r="A2759" s="603">
        <v>102478</v>
      </c>
      <c r="B2759" s="603" t="s">
        <v>3520</v>
      </c>
      <c r="C2759" s="603" t="s">
        <v>63</v>
      </c>
      <c r="D2759" s="603" t="s">
        <v>942</v>
      </c>
      <c r="E2759" s="605">
        <v>948.79</v>
      </c>
      <c r="F2759" s="601" t="s">
        <v>794</v>
      </c>
    </row>
    <row r="2760" spans="1:6">
      <c r="A2760" s="603">
        <v>102479</v>
      </c>
      <c r="B2760" s="603" t="s">
        <v>3521</v>
      </c>
      <c r="C2760" s="603" t="s">
        <v>63</v>
      </c>
      <c r="D2760" s="603" t="s">
        <v>942</v>
      </c>
      <c r="E2760" s="605">
        <v>707.99</v>
      </c>
      <c r="F2760" s="601" t="s">
        <v>794</v>
      </c>
    </row>
    <row r="2761" spans="1:6">
      <c r="A2761" s="603">
        <v>102480</v>
      </c>
      <c r="B2761" s="603" t="s">
        <v>3522</v>
      </c>
      <c r="C2761" s="603" t="s">
        <v>63</v>
      </c>
      <c r="D2761" s="603" t="s">
        <v>942</v>
      </c>
      <c r="E2761" s="605">
        <v>752.76</v>
      </c>
      <c r="F2761" s="601" t="s">
        <v>794</v>
      </c>
    </row>
    <row r="2762" spans="1:6">
      <c r="A2762" s="603">
        <v>102481</v>
      </c>
      <c r="B2762" s="603" t="s">
        <v>3523</v>
      </c>
      <c r="C2762" s="603" t="s">
        <v>63</v>
      </c>
      <c r="D2762" s="603" t="s">
        <v>942</v>
      </c>
      <c r="E2762" s="605">
        <v>803.67</v>
      </c>
      <c r="F2762" s="601" t="s">
        <v>794</v>
      </c>
    </row>
    <row r="2763" spans="1:6">
      <c r="A2763" s="603">
        <v>102482</v>
      </c>
      <c r="B2763" s="603" t="s">
        <v>3524</v>
      </c>
      <c r="C2763" s="603" t="s">
        <v>63</v>
      </c>
      <c r="D2763" s="603" t="s">
        <v>942</v>
      </c>
      <c r="E2763" s="605">
        <v>840</v>
      </c>
      <c r="F2763" s="601" t="s">
        <v>794</v>
      </c>
    </row>
    <row r="2764" spans="1:6">
      <c r="A2764" s="603">
        <v>102483</v>
      </c>
      <c r="B2764" s="603" t="s">
        <v>3525</v>
      </c>
      <c r="C2764" s="603" t="s">
        <v>63</v>
      </c>
      <c r="D2764" s="603" t="s">
        <v>942</v>
      </c>
      <c r="E2764" s="605">
        <v>879.81</v>
      </c>
      <c r="F2764" s="601" t="s">
        <v>794</v>
      </c>
    </row>
    <row r="2765" spans="1:6">
      <c r="A2765" s="603">
        <v>102484</v>
      </c>
      <c r="B2765" s="603" t="s">
        <v>3526</v>
      </c>
      <c r="C2765" s="603" t="s">
        <v>63</v>
      </c>
      <c r="D2765" s="603" t="s">
        <v>942</v>
      </c>
      <c r="E2765" s="605">
        <v>950.73</v>
      </c>
      <c r="F2765" s="601" t="s">
        <v>794</v>
      </c>
    </row>
    <row r="2766" spans="1:6">
      <c r="A2766" s="603">
        <v>102485</v>
      </c>
      <c r="B2766" s="603" t="s">
        <v>3527</v>
      </c>
      <c r="C2766" s="603" t="s">
        <v>63</v>
      </c>
      <c r="D2766" s="603" t="s">
        <v>942</v>
      </c>
      <c r="E2766" s="605">
        <v>771.25</v>
      </c>
      <c r="F2766" s="601" t="s">
        <v>794</v>
      </c>
    </row>
    <row r="2767" spans="1:6">
      <c r="A2767" s="603">
        <v>102486</v>
      </c>
      <c r="B2767" s="603" t="s">
        <v>3528</v>
      </c>
      <c r="C2767" s="603" t="s">
        <v>63</v>
      </c>
      <c r="D2767" s="603" t="s">
        <v>942</v>
      </c>
      <c r="E2767" s="605">
        <v>810.06</v>
      </c>
      <c r="F2767" s="601" t="s">
        <v>794</v>
      </c>
    </row>
    <row r="2768" spans="1:6">
      <c r="A2768" s="603">
        <v>102487</v>
      </c>
      <c r="B2768" s="603" t="s">
        <v>3529</v>
      </c>
      <c r="C2768" s="603" t="s">
        <v>63</v>
      </c>
      <c r="D2768" s="603" t="s">
        <v>793</v>
      </c>
      <c r="E2768" s="605">
        <v>651.66999999999996</v>
      </c>
      <c r="F2768" s="601" t="s">
        <v>794</v>
      </c>
    </row>
    <row r="2769" spans="1:6">
      <c r="A2769" s="603">
        <v>103183</v>
      </c>
      <c r="B2769" s="603" t="s">
        <v>3530</v>
      </c>
      <c r="C2769" s="603" t="s">
        <v>63</v>
      </c>
      <c r="D2769" s="603" t="s">
        <v>793</v>
      </c>
      <c r="E2769" s="604">
        <v>1046.5999999999999</v>
      </c>
      <c r="F2769" s="601" t="s">
        <v>794</v>
      </c>
    </row>
    <row r="2770" spans="1:6">
      <c r="A2770" s="603">
        <v>103184</v>
      </c>
      <c r="B2770" s="603" t="s">
        <v>3531</v>
      </c>
      <c r="C2770" s="603" t="s">
        <v>63</v>
      </c>
      <c r="D2770" s="603" t="s">
        <v>942</v>
      </c>
      <c r="E2770" s="605">
        <v>917.87</v>
      </c>
      <c r="F2770" s="601" t="s">
        <v>794</v>
      </c>
    </row>
    <row r="2771" spans="1:6">
      <c r="A2771" s="603">
        <v>103669</v>
      </c>
      <c r="B2771" s="603" t="s">
        <v>493</v>
      </c>
      <c r="C2771" s="603" t="s">
        <v>63</v>
      </c>
      <c r="D2771" s="603" t="s">
        <v>793</v>
      </c>
      <c r="E2771" s="604">
        <v>1145.79</v>
      </c>
      <c r="F2771" s="601" t="s">
        <v>794</v>
      </c>
    </row>
    <row r="2772" spans="1:6">
      <c r="A2772" s="603">
        <v>103670</v>
      </c>
      <c r="B2772" s="603" t="s">
        <v>3532</v>
      </c>
      <c r="C2772" s="603" t="s">
        <v>63</v>
      </c>
      <c r="D2772" s="603" t="s">
        <v>793</v>
      </c>
      <c r="E2772" s="605">
        <v>249.55</v>
      </c>
      <c r="F2772" s="601" t="s">
        <v>794</v>
      </c>
    </row>
    <row r="2773" spans="1:6">
      <c r="A2773" s="603">
        <v>103671</v>
      </c>
      <c r="B2773" s="603" t="s">
        <v>3533</v>
      </c>
      <c r="C2773" s="603" t="s">
        <v>63</v>
      </c>
      <c r="D2773" s="603" t="s">
        <v>793</v>
      </c>
      <c r="E2773" s="605">
        <v>936.69</v>
      </c>
      <c r="F2773" s="601" t="s">
        <v>794</v>
      </c>
    </row>
    <row r="2774" spans="1:6">
      <c r="A2774" s="603">
        <v>103672</v>
      </c>
      <c r="B2774" s="603" t="s">
        <v>3534</v>
      </c>
      <c r="C2774" s="603" t="s">
        <v>63</v>
      </c>
      <c r="D2774" s="603" t="s">
        <v>793</v>
      </c>
      <c r="E2774" s="605">
        <v>879.7</v>
      </c>
      <c r="F2774" s="601" t="s">
        <v>794</v>
      </c>
    </row>
    <row r="2775" spans="1:6">
      <c r="A2775" s="603">
        <v>103673</v>
      </c>
      <c r="B2775" s="603" t="s">
        <v>3535</v>
      </c>
      <c r="C2775" s="603" t="s">
        <v>63</v>
      </c>
      <c r="D2775" s="603" t="s">
        <v>793</v>
      </c>
      <c r="E2775" s="605">
        <v>35.049999999999997</v>
      </c>
      <c r="F2775" s="601" t="s">
        <v>794</v>
      </c>
    </row>
    <row r="2776" spans="1:6">
      <c r="A2776" s="603">
        <v>103674</v>
      </c>
      <c r="B2776" s="603" t="s">
        <v>3536</v>
      </c>
      <c r="C2776" s="603" t="s">
        <v>63</v>
      </c>
      <c r="D2776" s="603" t="s">
        <v>793</v>
      </c>
      <c r="E2776" s="605">
        <v>896.75</v>
      </c>
      <c r="F2776" s="601" t="s">
        <v>794</v>
      </c>
    </row>
    <row r="2777" spans="1:6">
      <c r="A2777" s="603">
        <v>103675</v>
      </c>
      <c r="B2777" s="603" t="s">
        <v>3537</v>
      </c>
      <c r="C2777" s="603" t="s">
        <v>63</v>
      </c>
      <c r="D2777" s="603" t="s">
        <v>793</v>
      </c>
      <c r="E2777" s="605">
        <v>880.11</v>
      </c>
      <c r="F2777" s="601" t="s">
        <v>794</v>
      </c>
    </row>
    <row r="2778" spans="1:6">
      <c r="A2778" s="603">
        <v>103676</v>
      </c>
      <c r="B2778" s="603" t="s">
        <v>3538</v>
      </c>
      <c r="C2778" s="603" t="s">
        <v>63</v>
      </c>
      <c r="D2778" s="603" t="s">
        <v>793</v>
      </c>
      <c r="E2778" s="604">
        <v>1193.0999999999999</v>
      </c>
      <c r="F2778" s="601" t="s">
        <v>794</v>
      </c>
    </row>
    <row r="2779" spans="1:6">
      <c r="A2779" s="603">
        <v>103677</v>
      </c>
      <c r="B2779" s="603" t="s">
        <v>3539</v>
      </c>
      <c r="C2779" s="603" t="s">
        <v>63</v>
      </c>
      <c r="D2779" s="603" t="s">
        <v>793</v>
      </c>
      <c r="E2779" s="604">
        <v>1050.1199999999999</v>
      </c>
      <c r="F2779" s="601" t="s">
        <v>794</v>
      </c>
    </row>
    <row r="2780" spans="1:6">
      <c r="A2780" s="603">
        <v>103678</v>
      </c>
      <c r="B2780" s="603" t="s">
        <v>3540</v>
      </c>
      <c r="C2780" s="603" t="s">
        <v>63</v>
      </c>
      <c r="D2780" s="603" t="s">
        <v>793</v>
      </c>
      <c r="E2780" s="604">
        <v>1113.25</v>
      </c>
      <c r="F2780" s="601" t="s">
        <v>794</v>
      </c>
    </row>
    <row r="2781" spans="1:6">
      <c r="A2781" s="603">
        <v>103679</v>
      </c>
      <c r="B2781" s="603" t="s">
        <v>3541</v>
      </c>
      <c r="C2781" s="603" t="s">
        <v>63</v>
      </c>
      <c r="D2781" s="603" t="s">
        <v>793</v>
      </c>
      <c r="E2781" s="604">
        <v>1014.69</v>
      </c>
      <c r="F2781" s="601" t="s">
        <v>794</v>
      </c>
    </row>
    <row r="2782" spans="1:6">
      <c r="A2782" s="603">
        <v>103680</v>
      </c>
      <c r="B2782" s="603" t="s">
        <v>3542</v>
      </c>
      <c r="C2782" s="603" t="s">
        <v>63</v>
      </c>
      <c r="D2782" s="603" t="s">
        <v>793</v>
      </c>
      <c r="E2782" s="604">
        <v>1054.21</v>
      </c>
      <c r="F2782" s="601" t="s">
        <v>794</v>
      </c>
    </row>
    <row r="2783" spans="1:6">
      <c r="A2783" s="603">
        <v>103681</v>
      </c>
      <c r="B2783" s="603" t="s">
        <v>3543</v>
      </c>
      <c r="C2783" s="603" t="s">
        <v>63</v>
      </c>
      <c r="D2783" s="603" t="s">
        <v>793</v>
      </c>
      <c r="E2783" s="605">
        <v>958.43</v>
      </c>
      <c r="F2783" s="601" t="s">
        <v>794</v>
      </c>
    </row>
    <row r="2784" spans="1:6">
      <c r="A2784" s="603">
        <v>103682</v>
      </c>
      <c r="B2784" s="603" t="s">
        <v>3544</v>
      </c>
      <c r="C2784" s="603" t="s">
        <v>63</v>
      </c>
      <c r="D2784" s="603" t="s">
        <v>793</v>
      </c>
      <c r="E2784" s="604">
        <v>1160.73</v>
      </c>
      <c r="F2784" s="601" t="s">
        <v>794</v>
      </c>
    </row>
    <row r="2785" spans="1:6">
      <c r="A2785" s="603">
        <v>103683</v>
      </c>
      <c r="B2785" s="603" t="s">
        <v>3545</v>
      </c>
      <c r="C2785" s="603" t="s">
        <v>63</v>
      </c>
      <c r="D2785" s="603" t="s">
        <v>793</v>
      </c>
      <c r="E2785" s="604">
        <v>1402.88</v>
      </c>
      <c r="F2785" s="601" t="s">
        <v>794</v>
      </c>
    </row>
    <row r="2786" spans="1:6">
      <c r="A2786" s="603">
        <v>103684</v>
      </c>
      <c r="B2786" s="603" t="s">
        <v>3546</v>
      </c>
      <c r="C2786" s="603" t="s">
        <v>63</v>
      </c>
      <c r="D2786" s="603" t="s">
        <v>793</v>
      </c>
      <c r="E2786" s="605">
        <v>894.47</v>
      </c>
      <c r="F2786" s="601" t="s">
        <v>794</v>
      </c>
    </row>
    <row r="2787" spans="1:6">
      <c r="A2787" s="603">
        <v>103685</v>
      </c>
      <c r="B2787" s="603" t="s">
        <v>3547</v>
      </c>
      <c r="C2787" s="603" t="s">
        <v>63</v>
      </c>
      <c r="D2787" s="603" t="s">
        <v>793</v>
      </c>
      <c r="E2787" s="605">
        <v>883.95</v>
      </c>
      <c r="F2787" s="601" t="s">
        <v>794</v>
      </c>
    </row>
    <row r="2788" spans="1:6">
      <c r="A2788" s="603">
        <v>103686</v>
      </c>
      <c r="B2788" s="603" t="s">
        <v>3548</v>
      </c>
      <c r="C2788" s="603" t="s">
        <v>63</v>
      </c>
      <c r="D2788" s="603" t="s">
        <v>793</v>
      </c>
      <c r="E2788" s="605">
        <v>934.18</v>
      </c>
      <c r="F2788" s="601" t="s">
        <v>794</v>
      </c>
    </row>
    <row r="2789" spans="1:6">
      <c r="A2789" s="603">
        <v>103687</v>
      </c>
      <c r="B2789" s="603" t="s">
        <v>3549</v>
      </c>
      <c r="C2789" s="603" t="s">
        <v>63</v>
      </c>
      <c r="D2789" s="603" t="s">
        <v>793</v>
      </c>
      <c r="E2789" s="604">
        <v>1249.32</v>
      </c>
      <c r="F2789" s="601" t="s">
        <v>794</v>
      </c>
    </row>
    <row r="2790" spans="1:6">
      <c r="A2790" s="603">
        <v>103688</v>
      </c>
      <c r="B2790" s="603" t="s">
        <v>3550</v>
      </c>
      <c r="C2790" s="603" t="s">
        <v>63</v>
      </c>
      <c r="D2790" s="603" t="s">
        <v>793</v>
      </c>
      <c r="E2790" s="604">
        <v>1044.6500000000001</v>
      </c>
      <c r="F2790" s="601" t="s">
        <v>794</v>
      </c>
    </row>
    <row r="2791" spans="1:6">
      <c r="A2791" s="603">
        <v>104916</v>
      </c>
      <c r="B2791" s="603" t="s">
        <v>3551</v>
      </c>
      <c r="C2791" s="603" t="s">
        <v>76</v>
      </c>
      <c r="D2791" s="603" t="s">
        <v>793</v>
      </c>
      <c r="E2791" s="605">
        <v>16.46</v>
      </c>
      <c r="F2791" s="601" t="s">
        <v>794</v>
      </c>
    </row>
    <row r="2792" spans="1:6">
      <c r="A2792" s="603">
        <v>104923</v>
      </c>
      <c r="B2792" s="603" t="s">
        <v>3552</v>
      </c>
      <c r="C2792" s="603" t="s">
        <v>63</v>
      </c>
      <c r="D2792" s="603" t="s">
        <v>793</v>
      </c>
      <c r="E2792" s="605">
        <v>880.79</v>
      </c>
      <c r="F2792" s="601" t="s">
        <v>794</v>
      </c>
    </row>
    <row r="2793" spans="1:6">
      <c r="A2793" s="603">
        <v>104924</v>
      </c>
      <c r="B2793" s="603" t="s">
        <v>3553</v>
      </c>
      <c r="C2793" s="603" t="s">
        <v>63</v>
      </c>
      <c r="D2793" s="603" t="s">
        <v>793</v>
      </c>
      <c r="E2793" s="604">
        <v>1016.97</v>
      </c>
      <c r="F2793" s="601" t="s">
        <v>794</v>
      </c>
    </row>
    <row r="2794" spans="1:6">
      <c r="A2794" s="603">
        <v>101963</v>
      </c>
      <c r="B2794" s="603" t="s">
        <v>3554</v>
      </c>
      <c r="C2794" s="603" t="s">
        <v>68</v>
      </c>
      <c r="D2794" s="603" t="s">
        <v>793</v>
      </c>
      <c r="E2794" s="605">
        <v>192.2</v>
      </c>
      <c r="F2794" s="601" t="s">
        <v>794</v>
      </c>
    </row>
    <row r="2795" spans="1:6">
      <c r="A2795" s="603">
        <v>101964</v>
      </c>
      <c r="B2795" s="603" t="s">
        <v>3555</v>
      </c>
      <c r="C2795" s="603" t="s">
        <v>68</v>
      </c>
      <c r="D2795" s="603" t="s">
        <v>793</v>
      </c>
      <c r="E2795" s="605">
        <v>177.68</v>
      </c>
      <c r="F2795" s="601" t="s">
        <v>794</v>
      </c>
    </row>
    <row r="2796" spans="1:6">
      <c r="A2796" s="603">
        <v>101165</v>
      </c>
      <c r="B2796" s="603" t="s">
        <v>3556</v>
      </c>
      <c r="C2796" s="603" t="s">
        <v>63</v>
      </c>
      <c r="D2796" s="603" t="s">
        <v>942</v>
      </c>
      <c r="E2796" s="605">
        <v>971.46</v>
      </c>
      <c r="F2796" s="601" t="s">
        <v>794</v>
      </c>
    </row>
    <row r="2797" spans="1:6">
      <c r="A2797" s="603">
        <v>101166</v>
      </c>
      <c r="B2797" s="603" t="s">
        <v>3557</v>
      </c>
      <c r="C2797" s="603" t="s">
        <v>63</v>
      </c>
      <c r="D2797" s="603" t="s">
        <v>942</v>
      </c>
      <c r="E2797" s="605">
        <v>676.28</v>
      </c>
      <c r="F2797" s="601" t="s">
        <v>794</v>
      </c>
    </row>
    <row r="2798" spans="1:6">
      <c r="A2798" s="603">
        <v>98575</v>
      </c>
      <c r="B2798" s="603" t="s">
        <v>3558</v>
      </c>
      <c r="C2798" s="603" t="s">
        <v>67</v>
      </c>
      <c r="D2798" s="603" t="s">
        <v>942</v>
      </c>
      <c r="E2798" s="605">
        <v>63.12</v>
      </c>
      <c r="F2798" s="601" t="s">
        <v>794</v>
      </c>
    </row>
    <row r="2799" spans="1:6">
      <c r="A2799" s="603">
        <v>98576</v>
      </c>
      <c r="B2799" s="603" t="s">
        <v>3559</v>
      </c>
      <c r="C2799" s="603" t="s">
        <v>67</v>
      </c>
      <c r="D2799" s="603" t="s">
        <v>793</v>
      </c>
      <c r="E2799" s="605">
        <v>26.51</v>
      </c>
      <c r="F2799" s="601" t="s">
        <v>794</v>
      </c>
    </row>
    <row r="2800" spans="1:6">
      <c r="A2800" s="603">
        <v>98577</v>
      </c>
      <c r="B2800" s="603" t="s">
        <v>3560</v>
      </c>
      <c r="C2800" s="603" t="s">
        <v>67</v>
      </c>
      <c r="D2800" s="603" t="s">
        <v>942</v>
      </c>
      <c r="E2800" s="605">
        <v>40.700000000000003</v>
      </c>
      <c r="F2800" s="601" t="s">
        <v>794</v>
      </c>
    </row>
    <row r="2801" spans="1:6">
      <c r="A2801" s="603">
        <v>93184</v>
      </c>
      <c r="B2801" s="603" t="s">
        <v>3561</v>
      </c>
      <c r="C2801" s="603" t="s">
        <v>67</v>
      </c>
      <c r="D2801" s="603" t="s">
        <v>793</v>
      </c>
      <c r="E2801" s="605">
        <v>29.22</v>
      </c>
      <c r="F2801" s="601" t="s">
        <v>794</v>
      </c>
    </row>
    <row r="2802" spans="1:6">
      <c r="A2802" s="603">
        <v>93187</v>
      </c>
      <c r="B2802" s="603" t="s">
        <v>3562</v>
      </c>
      <c r="C2802" s="603" t="s">
        <v>67</v>
      </c>
      <c r="D2802" s="603" t="s">
        <v>793</v>
      </c>
      <c r="E2802" s="605">
        <v>74.25</v>
      </c>
      <c r="F2802" s="601" t="s">
        <v>794</v>
      </c>
    </row>
    <row r="2803" spans="1:6">
      <c r="A2803" s="603">
        <v>93191</v>
      </c>
      <c r="B2803" s="603" t="s">
        <v>3563</v>
      </c>
      <c r="C2803" s="603" t="s">
        <v>67</v>
      </c>
      <c r="D2803" s="603" t="s">
        <v>942</v>
      </c>
      <c r="E2803" s="605">
        <v>73.37</v>
      </c>
      <c r="F2803" s="601" t="s">
        <v>794</v>
      </c>
    </row>
    <row r="2804" spans="1:6">
      <c r="A2804" s="603">
        <v>93194</v>
      </c>
      <c r="B2804" s="603" t="s">
        <v>3564</v>
      </c>
      <c r="C2804" s="603" t="s">
        <v>67</v>
      </c>
      <c r="D2804" s="603" t="s">
        <v>793</v>
      </c>
      <c r="E2804" s="605">
        <v>28.59</v>
      </c>
      <c r="F2804" s="601" t="s">
        <v>794</v>
      </c>
    </row>
    <row r="2805" spans="1:6">
      <c r="A2805" s="603">
        <v>93197</v>
      </c>
      <c r="B2805" s="603" t="s">
        <v>3565</v>
      </c>
      <c r="C2805" s="603" t="s">
        <v>67</v>
      </c>
      <c r="D2805" s="603" t="s">
        <v>793</v>
      </c>
      <c r="E2805" s="605">
        <v>57.23</v>
      </c>
      <c r="F2805" s="601" t="s">
        <v>794</v>
      </c>
    </row>
    <row r="2806" spans="1:6">
      <c r="A2806" s="603">
        <v>93199</v>
      </c>
      <c r="B2806" s="603" t="s">
        <v>3566</v>
      </c>
      <c r="C2806" s="603" t="s">
        <v>67</v>
      </c>
      <c r="D2806" s="603" t="s">
        <v>942</v>
      </c>
      <c r="E2806" s="605">
        <v>53.33</v>
      </c>
      <c r="F2806" s="601" t="s">
        <v>794</v>
      </c>
    </row>
    <row r="2807" spans="1:6">
      <c r="A2807" s="603">
        <v>93200</v>
      </c>
      <c r="B2807" s="603" t="s">
        <v>3567</v>
      </c>
      <c r="C2807" s="603" t="s">
        <v>67</v>
      </c>
      <c r="D2807" s="603" t="s">
        <v>942</v>
      </c>
      <c r="E2807" s="605">
        <v>9.93</v>
      </c>
      <c r="F2807" s="601" t="s">
        <v>794</v>
      </c>
    </row>
    <row r="2808" spans="1:6">
      <c r="A2808" s="603">
        <v>93202</v>
      </c>
      <c r="B2808" s="603" t="s">
        <v>3568</v>
      </c>
      <c r="C2808" s="603" t="s">
        <v>67</v>
      </c>
      <c r="D2808" s="603" t="s">
        <v>942</v>
      </c>
      <c r="E2808" s="605">
        <v>26.45</v>
      </c>
      <c r="F2808" s="601" t="s">
        <v>794</v>
      </c>
    </row>
    <row r="2809" spans="1:6">
      <c r="A2809" s="603">
        <v>93203</v>
      </c>
      <c r="B2809" s="603" t="s">
        <v>3569</v>
      </c>
      <c r="C2809" s="603" t="s">
        <v>67</v>
      </c>
      <c r="D2809" s="603" t="s">
        <v>1410</v>
      </c>
      <c r="E2809" s="605">
        <v>16.47</v>
      </c>
      <c r="F2809" s="601" t="s">
        <v>794</v>
      </c>
    </row>
    <row r="2810" spans="1:6">
      <c r="A2810" s="603">
        <v>93205</v>
      </c>
      <c r="B2810" s="603" t="s">
        <v>3570</v>
      </c>
      <c r="C2810" s="603" t="s">
        <v>67</v>
      </c>
      <c r="D2810" s="603" t="s">
        <v>942</v>
      </c>
      <c r="E2810" s="605">
        <v>71.84</v>
      </c>
      <c r="F2810" s="601" t="s">
        <v>794</v>
      </c>
    </row>
    <row r="2811" spans="1:6">
      <c r="A2811" s="603">
        <v>105021</v>
      </c>
      <c r="B2811" s="603" t="s">
        <v>3571</v>
      </c>
      <c r="C2811" s="603" t="s">
        <v>67</v>
      </c>
      <c r="D2811" s="603" t="s">
        <v>793</v>
      </c>
      <c r="E2811" s="605">
        <v>24.98</v>
      </c>
      <c r="F2811" s="601" t="s">
        <v>794</v>
      </c>
    </row>
    <row r="2812" spans="1:6">
      <c r="A2812" s="603">
        <v>105022</v>
      </c>
      <c r="B2812" s="603" t="s">
        <v>3572</v>
      </c>
      <c r="C2812" s="603" t="s">
        <v>67</v>
      </c>
      <c r="D2812" s="603" t="s">
        <v>793</v>
      </c>
      <c r="E2812" s="605">
        <v>21.59</v>
      </c>
      <c r="F2812" s="601" t="s">
        <v>794</v>
      </c>
    </row>
    <row r="2813" spans="1:6">
      <c r="A2813" s="603">
        <v>105023</v>
      </c>
      <c r="B2813" s="603" t="s">
        <v>3573</v>
      </c>
      <c r="C2813" s="603" t="s">
        <v>67</v>
      </c>
      <c r="D2813" s="603" t="s">
        <v>793</v>
      </c>
      <c r="E2813" s="605">
        <v>62.83</v>
      </c>
      <c r="F2813" s="601" t="s">
        <v>794</v>
      </c>
    </row>
    <row r="2814" spans="1:6">
      <c r="A2814" s="603">
        <v>105024</v>
      </c>
      <c r="B2814" s="603" t="s">
        <v>3574</v>
      </c>
      <c r="C2814" s="603" t="s">
        <v>67</v>
      </c>
      <c r="D2814" s="603" t="s">
        <v>793</v>
      </c>
      <c r="E2814" s="605">
        <v>51.41</v>
      </c>
      <c r="F2814" s="601" t="s">
        <v>794</v>
      </c>
    </row>
    <row r="2815" spans="1:6">
      <c r="A2815" s="603">
        <v>105025</v>
      </c>
      <c r="B2815" s="603" t="s">
        <v>3575</v>
      </c>
      <c r="C2815" s="603" t="s">
        <v>67</v>
      </c>
      <c r="D2815" s="603" t="s">
        <v>942</v>
      </c>
      <c r="E2815" s="605">
        <v>60.77</v>
      </c>
      <c r="F2815" s="601" t="s">
        <v>794</v>
      </c>
    </row>
    <row r="2816" spans="1:6">
      <c r="A2816" s="603">
        <v>105026</v>
      </c>
      <c r="B2816" s="603" t="s">
        <v>3576</v>
      </c>
      <c r="C2816" s="603" t="s">
        <v>67</v>
      </c>
      <c r="D2816" s="603" t="s">
        <v>942</v>
      </c>
      <c r="E2816" s="605">
        <v>42.94</v>
      </c>
      <c r="F2816" s="601" t="s">
        <v>794</v>
      </c>
    </row>
    <row r="2817" spans="1:6">
      <c r="A2817" s="603">
        <v>105027</v>
      </c>
      <c r="B2817" s="603" t="s">
        <v>3577</v>
      </c>
      <c r="C2817" s="603" t="s">
        <v>67</v>
      </c>
      <c r="D2817" s="603" t="s">
        <v>793</v>
      </c>
      <c r="E2817" s="605">
        <v>24.68</v>
      </c>
      <c r="F2817" s="601" t="s">
        <v>794</v>
      </c>
    </row>
    <row r="2818" spans="1:6">
      <c r="A2818" s="603">
        <v>105028</v>
      </c>
      <c r="B2818" s="603" t="s">
        <v>3578</v>
      </c>
      <c r="C2818" s="603" t="s">
        <v>67</v>
      </c>
      <c r="D2818" s="603" t="s">
        <v>793</v>
      </c>
      <c r="E2818" s="605">
        <v>21.3</v>
      </c>
      <c r="F2818" s="601" t="s">
        <v>794</v>
      </c>
    </row>
    <row r="2819" spans="1:6">
      <c r="A2819" s="603">
        <v>105029</v>
      </c>
      <c r="B2819" s="603" t="s">
        <v>3579</v>
      </c>
      <c r="C2819" s="603" t="s">
        <v>67</v>
      </c>
      <c r="D2819" s="603" t="s">
        <v>793</v>
      </c>
      <c r="E2819" s="605">
        <v>48.92</v>
      </c>
      <c r="F2819" s="601" t="s">
        <v>794</v>
      </c>
    </row>
    <row r="2820" spans="1:6">
      <c r="A2820" s="603">
        <v>105030</v>
      </c>
      <c r="B2820" s="603" t="s">
        <v>3580</v>
      </c>
      <c r="C2820" s="603" t="s">
        <v>67</v>
      </c>
      <c r="D2820" s="603" t="s">
        <v>793</v>
      </c>
      <c r="E2820" s="605">
        <v>40.64</v>
      </c>
      <c r="F2820" s="601" t="s">
        <v>794</v>
      </c>
    </row>
    <row r="2821" spans="1:6">
      <c r="A2821" s="603">
        <v>105031</v>
      </c>
      <c r="B2821" s="603" t="s">
        <v>3581</v>
      </c>
      <c r="C2821" s="603" t="s">
        <v>67</v>
      </c>
      <c r="D2821" s="603" t="s">
        <v>942</v>
      </c>
      <c r="E2821" s="605">
        <v>50.82</v>
      </c>
      <c r="F2821" s="601" t="s">
        <v>794</v>
      </c>
    </row>
    <row r="2822" spans="1:6">
      <c r="A2822" s="603">
        <v>105032</v>
      </c>
      <c r="B2822" s="603" t="s">
        <v>3582</v>
      </c>
      <c r="C2822" s="603" t="s">
        <v>67</v>
      </c>
      <c r="D2822" s="603" t="s">
        <v>942</v>
      </c>
      <c r="E2822" s="605">
        <v>34.58</v>
      </c>
      <c r="F2822" s="601" t="s">
        <v>794</v>
      </c>
    </row>
    <row r="2823" spans="1:6">
      <c r="A2823" s="603">
        <v>105033</v>
      </c>
      <c r="B2823" s="603" t="s">
        <v>3583</v>
      </c>
      <c r="C2823" s="603" t="s">
        <v>67</v>
      </c>
      <c r="D2823" s="603" t="s">
        <v>942</v>
      </c>
      <c r="E2823" s="605">
        <v>59.58</v>
      </c>
      <c r="F2823" s="601" t="s">
        <v>794</v>
      </c>
    </row>
    <row r="2824" spans="1:6">
      <c r="A2824" s="603">
        <v>105034</v>
      </c>
      <c r="B2824" s="603" t="s">
        <v>3584</v>
      </c>
      <c r="C2824" s="603" t="s">
        <v>67</v>
      </c>
      <c r="D2824" s="603" t="s">
        <v>942</v>
      </c>
      <c r="E2824" s="605">
        <v>42.4</v>
      </c>
      <c r="F2824" s="601" t="s">
        <v>794</v>
      </c>
    </row>
    <row r="2825" spans="1:6">
      <c r="A2825" s="603">
        <v>105035</v>
      </c>
      <c r="B2825" s="603" t="s">
        <v>3585</v>
      </c>
      <c r="C2825" s="603" t="s">
        <v>67</v>
      </c>
      <c r="D2825" s="603" t="s">
        <v>793</v>
      </c>
      <c r="E2825" s="605">
        <v>61.94</v>
      </c>
      <c r="F2825" s="601" t="s">
        <v>794</v>
      </c>
    </row>
    <row r="2826" spans="1:6">
      <c r="A2826" s="603">
        <v>105036</v>
      </c>
      <c r="B2826" s="603" t="s">
        <v>3586</v>
      </c>
      <c r="C2826" s="603" t="s">
        <v>67</v>
      </c>
      <c r="D2826" s="603" t="s">
        <v>793</v>
      </c>
      <c r="E2826" s="605">
        <v>44.61</v>
      </c>
      <c r="F2826" s="601" t="s">
        <v>794</v>
      </c>
    </row>
    <row r="2827" spans="1:6">
      <c r="A2827" s="603">
        <v>105037</v>
      </c>
      <c r="B2827" s="603" t="s">
        <v>3587</v>
      </c>
      <c r="C2827" s="603" t="s">
        <v>67</v>
      </c>
      <c r="D2827" s="603" t="s">
        <v>793</v>
      </c>
      <c r="E2827" s="605">
        <v>30.18</v>
      </c>
      <c r="F2827" s="601" t="s">
        <v>794</v>
      </c>
    </row>
    <row r="2828" spans="1:6">
      <c r="A2828" s="603">
        <v>105038</v>
      </c>
      <c r="B2828" s="603" t="s">
        <v>3588</v>
      </c>
      <c r="C2828" s="603" t="s">
        <v>67</v>
      </c>
      <c r="D2828" s="603" t="s">
        <v>793</v>
      </c>
      <c r="E2828" s="605">
        <v>61.79</v>
      </c>
      <c r="F2828" s="601" t="s">
        <v>794</v>
      </c>
    </row>
    <row r="2829" spans="1:6">
      <c r="A2829" s="603">
        <v>105039</v>
      </c>
      <c r="B2829" s="603" t="s">
        <v>3589</v>
      </c>
      <c r="C2829" s="603" t="s">
        <v>67</v>
      </c>
      <c r="D2829" s="603" t="s">
        <v>793</v>
      </c>
      <c r="E2829" s="605">
        <v>44.44</v>
      </c>
      <c r="F2829" s="601" t="s">
        <v>794</v>
      </c>
    </row>
    <row r="2830" spans="1:6">
      <c r="A2830" s="603">
        <v>105040</v>
      </c>
      <c r="B2830" s="603" t="s">
        <v>3590</v>
      </c>
      <c r="C2830" s="603" t="s">
        <v>67</v>
      </c>
      <c r="D2830" s="603" t="s">
        <v>793</v>
      </c>
      <c r="E2830" s="605">
        <v>30.04</v>
      </c>
      <c r="F2830" s="601" t="s">
        <v>794</v>
      </c>
    </row>
    <row r="2831" spans="1:6">
      <c r="A2831" s="603">
        <v>97733</v>
      </c>
      <c r="B2831" s="603" t="s">
        <v>3591</v>
      </c>
      <c r="C2831" s="603" t="s">
        <v>63</v>
      </c>
      <c r="D2831" s="603" t="s">
        <v>793</v>
      </c>
      <c r="E2831" s="604">
        <v>3217.71</v>
      </c>
      <c r="F2831" s="601" t="s">
        <v>794</v>
      </c>
    </row>
    <row r="2832" spans="1:6">
      <c r="A2832" s="603">
        <v>97734</v>
      </c>
      <c r="B2832" s="603" t="s">
        <v>3592</v>
      </c>
      <c r="C2832" s="603" t="s">
        <v>63</v>
      </c>
      <c r="D2832" s="603" t="s">
        <v>793</v>
      </c>
      <c r="E2832" s="604">
        <v>2813.56</v>
      </c>
      <c r="F2832" s="601" t="s">
        <v>794</v>
      </c>
    </row>
    <row r="2833" spans="1:6">
      <c r="A2833" s="603">
        <v>97735</v>
      </c>
      <c r="B2833" s="603" t="s">
        <v>3593</v>
      </c>
      <c r="C2833" s="603" t="s">
        <v>63</v>
      </c>
      <c r="D2833" s="603" t="s">
        <v>793</v>
      </c>
      <c r="E2833" s="604">
        <v>2362.88</v>
      </c>
      <c r="F2833" s="601" t="s">
        <v>794</v>
      </c>
    </row>
    <row r="2834" spans="1:6">
      <c r="A2834" s="603">
        <v>97736</v>
      </c>
      <c r="B2834" s="603" t="s">
        <v>3594</v>
      </c>
      <c r="C2834" s="603" t="s">
        <v>63</v>
      </c>
      <c r="D2834" s="603" t="s">
        <v>793</v>
      </c>
      <c r="E2834" s="604">
        <v>1563.47</v>
      </c>
      <c r="F2834" s="601" t="s">
        <v>794</v>
      </c>
    </row>
    <row r="2835" spans="1:6">
      <c r="A2835" s="603">
        <v>97737</v>
      </c>
      <c r="B2835" s="603" t="s">
        <v>3595</v>
      </c>
      <c r="C2835" s="603" t="s">
        <v>63</v>
      </c>
      <c r="D2835" s="603" t="s">
        <v>793</v>
      </c>
      <c r="E2835" s="604">
        <v>3158.19</v>
      </c>
      <c r="F2835" s="601" t="s">
        <v>794</v>
      </c>
    </row>
    <row r="2836" spans="1:6">
      <c r="A2836" s="603">
        <v>97738</v>
      </c>
      <c r="B2836" s="603" t="s">
        <v>3596</v>
      </c>
      <c r="C2836" s="603" t="s">
        <v>63</v>
      </c>
      <c r="D2836" s="603" t="s">
        <v>793</v>
      </c>
      <c r="E2836" s="604">
        <v>3968.93</v>
      </c>
      <c r="F2836" s="601" t="s">
        <v>794</v>
      </c>
    </row>
    <row r="2837" spans="1:6">
      <c r="A2837" s="603">
        <v>97739</v>
      </c>
      <c r="B2837" s="603" t="s">
        <v>3597</v>
      </c>
      <c r="C2837" s="603" t="s">
        <v>63</v>
      </c>
      <c r="D2837" s="603" t="s">
        <v>793</v>
      </c>
      <c r="E2837" s="604">
        <v>2943.9</v>
      </c>
      <c r="F2837" s="601" t="s">
        <v>794</v>
      </c>
    </row>
    <row r="2838" spans="1:6">
      <c r="A2838" s="603">
        <v>97740</v>
      </c>
      <c r="B2838" s="603" t="s">
        <v>3598</v>
      </c>
      <c r="C2838" s="603" t="s">
        <v>63</v>
      </c>
      <c r="D2838" s="603" t="s">
        <v>793</v>
      </c>
      <c r="E2838" s="604">
        <v>2228.4899999999998</v>
      </c>
      <c r="F2838" s="601" t="s">
        <v>794</v>
      </c>
    </row>
    <row r="2839" spans="1:6">
      <c r="A2839" s="603">
        <v>98615</v>
      </c>
      <c r="B2839" s="603" t="s">
        <v>3599</v>
      </c>
      <c r="C2839" s="603" t="s">
        <v>68</v>
      </c>
      <c r="D2839" s="603" t="s">
        <v>793</v>
      </c>
      <c r="E2839" s="605">
        <v>175.28</v>
      </c>
      <c r="F2839" s="601" t="s">
        <v>794</v>
      </c>
    </row>
    <row r="2840" spans="1:6">
      <c r="A2840" s="603">
        <v>98616</v>
      </c>
      <c r="B2840" s="603" t="s">
        <v>3600</v>
      </c>
      <c r="C2840" s="603" t="s">
        <v>68</v>
      </c>
      <c r="D2840" s="603" t="s">
        <v>793</v>
      </c>
      <c r="E2840" s="605">
        <v>143.21</v>
      </c>
      <c r="F2840" s="601" t="s">
        <v>794</v>
      </c>
    </row>
    <row r="2841" spans="1:6">
      <c r="A2841" s="603">
        <v>98617</v>
      </c>
      <c r="B2841" s="603" t="s">
        <v>3601</v>
      </c>
      <c r="C2841" s="603" t="s">
        <v>68</v>
      </c>
      <c r="D2841" s="603" t="s">
        <v>793</v>
      </c>
      <c r="E2841" s="605">
        <v>134.83000000000001</v>
      </c>
      <c r="F2841" s="601" t="s">
        <v>794</v>
      </c>
    </row>
    <row r="2842" spans="1:6">
      <c r="A2842" s="603">
        <v>98618</v>
      </c>
      <c r="B2842" s="603" t="s">
        <v>3602</v>
      </c>
      <c r="C2842" s="603" t="s">
        <v>68</v>
      </c>
      <c r="D2842" s="603" t="s">
        <v>793</v>
      </c>
      <c r="E2842" s="605">
        <v>183.79</v>
      </c>
      <c r="F2842" s="601" t="s">
        <v>794</v>
      </c>
    </row>
    <row r="2843" spans="1:6">
      <c r="A2843" s="603">
        <v>98619</v>
      </c>
      <c r="B2843" s="603" t="s">
        <v>3603</v>
      </c>
      <c r="C2843" s="603" t="s">
        <v>68</v>
      </c>
      <c r="D2843" s="603" t="s">
        <v>793</v>
      </c>
      <c r="E2843" s="605">
        <v>171.03</v>
      </c>
      <c r="F2843" s="601" t="s">
        <v>794</v>
      </c>
    </row>
    <row r="2844" spans="1:6">
      <c r="A2844" s="603">
        <v>98620</v>
      </c>
      <c r="B2844" s="603" t="s">
        <v>3604</v>
      </c>
      <c r="C2844" s="603" t="s">
        <v>68</v>
      </c>
      <c r="D2844" s="603" t="s">
        <v>793</v>
      </c>
      <c r="E2844" s="605">
        <v>164.59</v>
      </c>
      <c r="F2844" s="601" t="s">
        <v>794</v>
      </c>
    </row>
    <row r="2845" spans="1:6">
      <c r="A2845" s="603">
        <v>98621</v>
      </c>
      <c r="B2845" s="603" t="s">
        <v>3605</v>
      </c>
      <c r="C2845" s="603" t="s">
        <v>68</v>
      </c>
      <c r="D2845" s="603" t="s">
        <v>793</v>
      </c>
      <c r="E2845" s="605">
        <v>213.27</v>
      </c>
      <c r="F2845" s="601" t="s">
        <v>794</v>
      </c>
    </row>
    <row r="2846" spans="1:6">
      <c r="A2846" s="603">
        <v>98622</v>
      </c>
      <c r="B2846" s="603" t="s">
        <v>3606</v>
      </c>
      <c r="C2846" s="603" t="s">
        <v>68</v>
      </c>
      <c r="D2846" s="603" t="s">
        <v>793</v>
      </c>
      <c r="E2846" s="605">
        <v>202.98</v>
      </c>
      <c r="F2846" s="601" t="s">
        <v>794</v>
      </c>
    </row>
    <row r="2847" spans="1:6">
      <c r="A2847" s="603">
        <v>98623</v>
      </c>
      <c r="B2847" s="603" t="s">
        <v>3607</v>
      </c>
      <c r="C2847" s="603" t="s">
        <v>68</v>
      </c>
      <c r="D2847" s="603" t="s">
        <v>793</v>
      </c>
      <c r="E2847" s="605">
        <v>197.69</v>
      </c>
      <c r="F2847" s="601" t="s">
        <v>794</v>
      </c>
    </row>
    <row r="2848" spans="1:6">
      <c r="A2848" s="603">
        <v>98624</v>
      </c>
      <c r="B2848" s="603" t="s">
        <v>3608</v>
      </c>
      <c r="C2848" s="603" t="s">
        <v>68</v>
      </c>
      <c r="D2848" s="603" t="s">
        <v>793</v>
      </c>
      <c r="E2848" s="605">
        <v>244.4</v>
      </c>
      <c r="F2848" s="601" t="s">
        <v>794</v>
      </c>
    </row>
    <row r="2849" spans="1:6">
      <c r="A2849" s="603">
        <v>98625</v>
      </c>
      <c r="B2849" s="603" t="s">
        <v>3609</v>
      </c>
      <c r="C2849" s="603" t="s">
        <v>68</v>
      </c>
      <c r="D2849" s="603" t="s">
        <v>793</v>
      </c>
      <c r="E2849" s="605">
        <v>235.64</v>
      </c>
      <c r="F2849" s="601" t="s">
        <v>794</v>
      </c>
    </row>
    <row r="2850" spans="1:6">
      <c r="A2850" s="603">
        <v>98626</v>
      </c>
      <c r="B2850" s="603" t="s">
        <v>3610</v>
      </c>
      <c r="C2850" s="603" t="s">
        <v>68</v>
      </c>
      <c r="D2850" s="603" t="s">
        <v>793</v>
      </c>
      <c r="E2850" s="605">
        <v>231.08</v>
      </c>
      <c r="F2850" s="601" t="s">
        <v>794</v>
      </c>
    </row>
    <row r="2851" spans="1:6">
      <c r="A2851" s="603">
        <v>98627</v>
      </c>
      <c r="B2851" s="603" t="s">
        <v>3611</v>
      </c>
      <c r="C2851" s="603" t="s">
        <v>68</v>
      </c>
      <c r="D2851" s="603" t="s">
        <v>793</v>
      </c>
      <c r="E2851" s="605">
        <v>692.85</v>
      </c>
      <c r="F2851" s="601" t="s">
        <v>794</v>
      </c>
    </row>
    <row r="2852" spans="1:6">
      <c r="A2852" s="603">
        <v>98628</v>
      </c>
      <c r="B2852" s="603" t="s">
        <v>3612</v>
      </c>
      <c r="C2852" s="603" t="s">
        <v>68</v>
      </c>
      <c r="D2852" s="603" t="s">
        <v>793</v>
      </c>
      <c r="E2852" s="605">
        <v>605.62</v>
      </c>
      <c r="F2852" s="601" t="s">
        <v>794</v>
      </c>
    </row>
    <row r="2853" spans="1:6">
      <c r="A2853" s="603">
        <v>98629</v>
      </c>
      <c r="B2853" s="603" t="s">
        <v>3613</v>
      </c>
      <c r="C2853" s="603" t="s">
        <v>68</v>
      </c>
      <c r="D2853" s="603" t="s">
        <v>793</v>
      </c>
      <c r="E2853" s="605">
        <v>561.79999999999995</v>
      </c>
      <c r="F2853" s="601" t="s">
        <v>794</v>
      </c>
    </row>
    <row r="2854" spans="1:6">
      <c r="A2854" s="603">
        <v>98630</v>
      </c>
      <c r="B2854" s="603" t="s">
        <v>3614</v>
      </c>
      <c r="C2854" s="603" t="s">
        <v>68</v>
      </c>
      <c r="D2854" s="603" t="s">
        <v>793</v>
      </c>
      <c r="E2854" s="605">
        <v>740.72</v>
      </c>
      <c r="F2854" s="601" t="s">
        <v>794</v>
      </c>
    </row>
    <row r="2855" spans="1:6">
      <c r="A2855" s="603">
        <v>98632</v>
      </c>
      <c r="B2855" s="603" t="s">
        <v>3615</v>
      </c>
      <c r="C2855" s="603" t="s">
        <v>68</v>
      </c>
      <c r="D2855" s="603" t="s">
        <v>793</v>
      </c>
      <c r="E2855" s="605">
        <v>636.17999999999995</v>
      </c>
      <c r="F2855" s="601" t="s">
        <v>794</v>
      </c>
    </row>
    <row r="2856" spans="1:6">
      <c r="A2856" s="603">
        <v>98655</v>
      </c>
      <c r="B2856" s="603" t="s">
        <v>3616</v>
      </c>
      <c r="C2856" s="603" t="s">
        <v>67</v>
      </c>
      <c r="D2856" s="603" t="s">
        <v>793</v>
      </c>
      <c r="E2856" s="605">
        <v>722.56</v>
      </c>
      <c r="F2856" s="601" t="s">
        <v>794</v>
      </c>
    </row>
    <row r="2857" spans="1:6">
      <c r="A2857" s="603">
        <v>98656</v>
      </c>
      <c r="B2857" s="603" t="s">
        <v>3617</v>
      </c>
      <c r="C2857" s="603" t="s">
        <v>67</v>
      </c>
      <c r="D2857" s="603" t="s">
        <v>793</v>
      </c>
      <c r="E2857" s="605">
        <v>735.82</v>
      </c>
      <c r="F2857" s="601" t="s">
        <v>794</v>
      </c>
    </row>
    <row r="2858" spans="1:6">
      <c r="A2858" s="603">
        <v>98657</v>
      </c>
      <c r="B2858" s="603" t="s">
        <v>3618</v>
      </c>
      <c r="C2858" s="603" t="s">
        <v>67</v>
      </c>
      <c r="D2858" s="603" t="s">
        <v>793</v>
      </c>
      <c r="E2858" s="605">
        <v>749.1</v>
      </c>
      <c r="F2858" s="601" t="s">
        <v>794</v>
      </c>
    </row>
    <row r="2859" spans="1:6">
      <c r="A2859" s="603">
        <v>98658</v>
      </c>
      <c r="B2859" s="603" t="s">
        <v>3619</v>
      </c>
      <c r="C2859" s="603" t="s">
        <v>67</v>
      </c>
      <c r="D2859" s="603" t="s">
        <v>793</v>
      </c>
      <c r="E2859" s="605">
        <v>762.36</v>
      </c>
      <c r="F2859" s="601" t="s">
        <v>794</v>
      </c>
    </row>
    <row r="2860" spans="1:6">
      <c r="A2860" s="603">
        <v>98659</v>
      </c>
      <c r="B2860" s="603" t="s">
        <v>3620</v>
      </c>
      <c r="C2860" s="603" t="s">
        <v>67</v>
      </c>
      <c r="D2860" s="603" t="s">
        <v>793</v>
      </c>
      <c r="E2860" s="605">
        <v>788.89</v>
      </c>
      <c r="F2860" s="601" t="s">
        <v>794</v>
      </c>
    </row>
    <row r="2861" spans="1:6">
      <c r="A2861" s="603">
        <v>98746</v>
      </c>
      <c r="B2861" s="603" t="s">
        <v>3621</v>
      </c>
      <c r="C2861" s="603" t="s">
        <v>67</v>
      </c>
      <c r="D2861" s="603" t="s">
        <v>942</v>
      </c>
      <c r="E2861" s="605">
        <v>61.73</v>
      </c>
      <c r="F2861" s="601" t="s">
        <v>794</v>
      </c>
    </row>
    <row r="2862" spans="1:6">
      <c r="A2862" s="603">
        <v>98749</v>
      </c>
      <c r="B2862" s="603" t="s">
        <v>3622</v>
      </c>
      <c r="C2862" s="603" t="s">
        <v>67</v>
      </c>
      <c r="D2862" s="603" t="s">
        <v>942</v>
      </c>
      <c r="E2862" s="605">
        <v>75.73</v>
      </c>
      <c r="F2862" s="601" t="s">
        <v>794</v>
      </c>
    </row>
    <row r="2863" spans="1:6">
      <c r="A2863" s="603">
        <v>98750</v>
      </c>
      <c r="B2863" s="603" t="s">
        <v>3623</v>
      </c>
      <c r="C2863" s="603" t="s">
        <v>67</v>
      </c>
      <c r="D2863" s="603" t="s">
        <v>942</v>
      </c>
      <c r="E2863" s="605">
        <v>92.86</v>
      </c>
      <c r="F2863" s="601" t="s">
        <v>794</v>
      </c>
    </row>
    <row r="2864" spans="1:6">
      <c r="A2864" s="603">
        <v>98751</v>
      </c>
      <c r="B2864" s="603" t="s">
        <v>3624</v>
      </c>
      <c r="C2864" s="603" t="s">
        <v>67</v>
      </c>
      <c r="D2864" s="603" t="s">
        <v>942</v>
      </c>
      <c r="E2864" s="605">
        <v>137.63</v>
      </c>
      <c r="F2864" s="601" t="s">
        <v>794</v>
      </c>
    </row>
    <row r="2865" spans="1:6">
      <c r="A2865" s="603">
        <v>98752</v>
      </c>
      <c r="B2865" s="603" t="s">
        <v>3625</v>
      </c>
      <c r="C2865" s="603" t="s">
        <v>67</v>
      </c>
      <c r="D2865" s="603" t="s">
        <v>942</v>
      </c>
      <c r="E2865" s="605">
        <v>191.81</v>
      </c>
      <c r="F2865" s="601" t="s">
        <v>794</v>
      </c>
    </row>
    <row r="2866" spans="1:6">
      <c r="A2866" s="603">
        <v>98753</v>
      </c>
      <c r="B2866" s="603" t="s">
        <v>3626</v>
      </c>
      <c r="C2866" s="603" t="s">
        <v>67</v>
      </c>
      <c r="D2866" s="603" t="s">
        <v>942</v>
      </c>
      <c r="E2866" s="605">
        <v>259.41000000000003</v>
      </c>
      <c r="F2866" s="601" t="s">
        <v>794</v>
      </c>
    </row>
    <row r="2867" spans="1:6">
      <c r="A2867" s="603">
        <v>100763</v>
      </c>
      <c r="B2867" s="603" t="s">
        <v>3627</v>
      </c>
      <c r="C2867" s="603" t="s">
        <v>76</v>
      </c>
      <c r="D2867" s="603" t="s">
        <v>793</v>
      </c>
      <c r="E2867" s="605">
        <v>15.52</v>
      </c>
      <c r="F2867" s="601" t="s">
        <v>794</v>
      </c>
    </row>
    <row r="2868" spans="1:6">
      <c r="A2868" s="603">
        <v>100764</v>
      </c>
      <c r="B2868" s="603" t="s">
        <v>3628</v>
      </c>
      <c r="C2868" s="603" t="s">
        <v>76</v>
      </c>
      <c r="D2868" s="603" t="s">
        <v>793</v>
      </c>
      <c r="E2868" s="605">
        <v>15.25</v>
      </c>
      <c r="F2868" s="601" t="s">
        <v>794</v>
      </c>
    </row>
    <row r="2869" spans="1:6">
      <c r="A2869" s="603">
        <v>100765</v>
      </c>
      <c r="B2869" s="603" t="s">
        <v>3629</v>
      </c>
      <c r="C2869" s="603" t="s">
        <v>76</v>
      </c>
      <c r="D2869" s="603" t="s">
        <v>793</v>
      </c>
      <c r="E2869" s="605">
        <v>13.86</v>
      </c>
      <c r="F2869" s="601" t="s">
        <v>794</v>
      </c>
    </row>
    <row r="2870" spans="1:6">
      <c r="A2870" s="603">
        <v>100766</v>
      </c>
      <c r="B2870" s="603" t="s">
        <v>3630</v>
      </c>
      <c r="C2870" s="603" t="s">
        <v>76</v>
      </c>
      <c r="D2870" s="603" t="s">
        <v>793</v>
      </c>
      <c r="E2870" s="605">
        <v>13.97</v>
      </c>
      <c r="F2870" s="601" t="s">
        <v>794</v>
      </c>
    </row>
    <row r="2871" spans="1:6">
      <c r="A2871" s="603">
        <v>100767</v>
      </c>
      <c r="B2871" s="603" t="s">
        <v>3631</v>
      </c>
      <c r="C2871" s="603" t="s">
        <v>76</v>
      </c>
      <c r="D2871" s="603" t="s">
        <v>793</v>
      </c>
      <c r="E2871" s="605">
        <v>15.63</v>
      </c>
      <c r="F2871" s="601" t="s">
        <v>794</v>
      </c>
    </row>
    <row r="2872" spans="1:6">
      <c r="A2872" s="603">
        <v>100768</v>
      </c>
      <c r="B2872" s="603" t="s">
        <v>3632</v>
      </c>
      <c r="C2872" s="603" t="s">
        <v>76</v>
      </c>
      <c r="D2872" s="603" t="s">
        <v>793</v>
      </c>
      <c r="E2872" s="605">
        <v>14.86</v>
      </c>
      <c r="F2872" s="601" t="s">
        <v>794</v>
      </c>
    </row>
    <row r="2873" spans="1:6">
      <c r="A2873" s="603">
        <v>100769</v>
      </c>
      <c r="B2873" s="603" t="s">
        <v>3633</v>
      </c>
      <c r="C2873" s="603" t="s">
        <v>76</v>
      </c>
      <c r="D2873" s="603" t="s">
        <v>793</v>
      </c>
      <c r="E2873" s="605">
        <v>21.81</v>
      </c>
      <c r="F2873" s="601" t="s">
        <v>794</v>
      </c>
    </row>
    <row r="2874" spans="1:6">
      <c r="A2874" s="603">
        <v>100770</v>
      </c>
      <c r="B2874" s="603" t="s">
        <v>3634</v>
      </c>
      <c r="C2874" s="603" t="s">
        <v>76</v>
      </c>
      <c r="D2874" s="603" t="s">
        <v>793</v>
      </c>
      <c r="E2874" s="605">
        <v>20.79</v>
      </c>
      <c r="F2874" s="601" t="s">
        <v>794</v>
      </c>
    </row>
    <row r="2875" spans="1:6">
      <c r="A2875" s="603">
        <v>100771</v>
      </c>
      <c r="B2875" s="603" t="s">
        <v>3635</v>
      </c>
      <c r="C2875" s="603" t="s">
        <v>76</v>
      </c>
      <c r="D2875" s="603" t="s">
        <v>793</v>
      </c>
      <c r="E2875" s="605">
        <v>16.690000000000001</v>
      </c>
      <c r="F2875" s="601" t="s">
        <v>794</v>
      </c>
    </row>
    <row r="2876" spans="1:6">
      <c r="A2876" s="603">
        <v>100772</v>
      </c>
      <c r="B2876" s="603" t="s">
        <v>3636</v>
      </c>
      <c r="C2876" s="603" t="s">
        <v>76</v>
      </c>
      <c r="D2876" s="603" t="s">
        <v>793</v>
      </c>
      <c r="E2876" s="605">
        <v>15.76</v>
      </c>
      <c r="F2876" s="601" t="s">
        <v>794</v>
      </c>
    </row>
    <row r="2877" spans="1:6">
      <c r="A2877" s="603">
        <v>100773</v>
      </c>
      <c r="B2877" s="603" t="s">
        <v>3637</v>
      </c>
      <c r="C2877" s="603" t="s">
        <v>76</v>
      </c>
      <c r="D2877" s="603" t="s">
        <v>793</v>
      </c>
      <c r="E2877" s="605">
        <v>18.79</v>
      </c>
      <c r="F2877" s="601" t="s">
        <v>794</v>
      </c>
    </row>
    <row r="2878" spans="1:6">
      <c r="A2878" s="603">
        <v>100774</v>
      </c>
      <c r="B2878" s="603" t="s">
        <v>3638</v>
      </c>
      <c r="C2878" s="603" t="s">
        <v>76</v>
      </c>
      <c r="D2878" s="603" t="s">
        <v>793</v>
      </c>
      <c r="E2878" s="605">
        <v>11.26</v>
      </c>
      <c r="F2878" s="601" t="s">
        <v>794</v>
      </c>
    </row>
    <row r="2879" spans="1:6">
      <c r="A2879" s="603">
        <v>100775</v>
      </c>
      <c r="B2879" s="603" t="s">
        <v>3639</v>
      </c>
      <c r="C2879" s="603" t="s">
        <v>76</v>
      </c>
      <c r="D2879" s="603" t="s">
        <v>793</v>
      </c>
      <c r="E2879" s="605">
        <v>12.63</v>
      </c>
      <c r="F2879" s="601" t="s">
        <v>794</v>
      </c>
    </row>
    <row r="2880" spans="1:6">
      <c r="A2880" s="603">
        <v>100776</v>
      </c>
      <c r="B2880" s="603" t="s">
        <v>3640</v>
      </c>
      <c r="C2880" s="603" t="s">
        <v>76</v>
      </c>
      <c r="D2880" s="603" t="s">
        <v>793</v>
      </c>
      <c r="E2880" s="605">
        <v>18.91</v>
      </c>
      <c r="F2880" s="601" t="s">
        <v>794</v>
      </c>
    </row>
    <row r="2881" spans="1:6">
      <c r="A2881" s="603">
        <v>100777</v>
      </c>
      <c r="B2881" s="603" t="s">
        <v>3641</v>
      </c>
      <c r="C2881" s="603" t="s">
        <v>76</v>
      </c>
      <c r="D2881" s="603" t="s">
        <v>793</v>
      </c>
      <c r="E2881" s="605">
        <v>11.22</v>
      </c>
      <c r="F2881" s="601" t="s">
        <v>794</v>
      </c>
    </row>
    <row r="2882" spans="1:6">
      <c r="A2882" s="603">
        <v>100778</v>
      </c>
      <c r="B2882" s="603" t="s">
        <v>3642</v>
      </c>
      <c r="C2882" s="603" t="s">
        <v>76</v>
      </c>
      <c r="D2882" s="603" t="s">
        <v>793</v>
      </c>
      <c r="E2882" s="605">
        <v>12.61</v>
      </c>
      <c r="F2882" s="601" t="s">
        <v>794</v>
      </c>
    </row>
    <row r="2883" spans="1:6">
      <c r="A2883" s="603">
        <v>103795</v>
      </c>
      <c r="B2883" s="603" t="s">
        <v>3643</v>
      </c>
      <c r="C2883" s="603" t="s">
        <v>68</v>
      </c>
      <c r="D2883" s="603" t="s">
        <v>942</v>
      </c>
      <c r="E2883" s="605">
        <v>90.91</v>
      </c>
      <c r="F2883" s="601" t="s">
        <v>794</v>
      </c>
    </row>
    <row r="2884" spans="1:6">
      <c r="A2884" s="603">
        <v>103796</v>
      </c>
      <c r="B2884" s="603" t="s">
        <v>3644</v>
      </c>
      <c r="C2884" s="603" t="s">
        <v>68</v>
      </c>
      <c r="D2884" s="603" t="s">
        <v>942</v>
      </c>
      <c r="E2884" s="605">
        <v>70.62</v>
      </c>
      <c r="F2884" s="601" t="s">
        <v>794</v>
      </c>
    </row>
    <row r="2885" spans="1:6">
      <c r="A2885" s="603">
        <v>103797</v>
      </c>
      <c r="B2885" s="603" t="s">
        <v>3645</v>
      </c>
      <c r="C2885" s="603" t="s">
        <v>76</v>
      </c>
      <c r="D2885" s="603" t="s">
        <v>942</v>
      </c>
      <c r="E2885" s="605">
        <v>16</v>
      </c>
      <c r="F2885" s="601" t="s">
        <v>794</v>
      </c>
    </row>
    <row r="2886" spans="1:6">
      <c r="A2886" s="603">
        <v>103798</v>
      </c>
      <c r="B2886" s="603" t="s">
        <v>3646</v>
      </c>
      <c r="C2886" s="603" t="s">
        <v>63</v>
      </c>
      <c r="D2886" s="603" t="s">
        <v>793</v>
      </c>
      <c r="E2886" s="605">
        <v>872.12</v>
      </c>
      <c r="F2886" s="601" t="s">
        <v>794</v>
      </c>
    </row>
    <row r="2887" spans="1:6">
      <c r="A2887" s="603">
        <v>103799</v>
      </c>
      <c r="B2887" s="603" t="s">
        <v>3647</v>
      </c>
      <c r="C2887" s="603" t="s">
        <v>63</v>
      </c>
      <c r="D2887" s="603" t="s">
        <v>942</v>
      </c>
      <c r="E2887" s="605">
        <v>497.7</v>
      </c>
      <c r="F2887" s="601" t="s">
        <v>794</v>
      </c>
    </row>
    <row r="2888" spans="1:6">
      <c r="A2888" s="603">
        <v>103800</v>
      </c>
      <c r="B2888" s="603" t="s">
        <v>3648</v>
      </c>
      <c r="C2888" s="603" t="s">
        <v>63</v>
      </c>
      <c r="D2888" s="603" t="s">
        <v>942</v>
      </c>
      <c r="E2888" s="605">
        <v>578.91999999999996</v>
      </c>
      <c r="F2888" s="601" t="s">
        <v>794</v>
      </c>
    </row>
    <row r="2889" spans="1:6">
      <c r="A2889" s="603">
        <v>103801</v>
      </c>
      <c r="B2889" s="603" t="s">
        <v>3649</v>
      </c>
      <c r="C2889" s="603" t="s">
        <v>63</v>
      </c>
      <c r="D2889" s="603" t="s">
        <v>793</v>
      </c>
      <c r="E2889" s="605">
        <v>735.36</v>
      </c>
      <c r="F2889" s="601" t="s">
        <v>794</v>
      </c>
    </row>
    <row r="2890" spans="1:6">
      <c r="A2890" s="603">
        <v>103925</v>
      </c>
      <c r="B2890" s="603" t="s">
        <v>3650</v>
      </c>
      <c r="C2890" s="603" t="s">
        <v>63</v>
      </c>
      <c r="D2890" s="603" t="s">
        <v>793</v>
      </c>
      <c r="E2890" s="604">
        <v>1953.86</v>
      </c>
      <c r="F2890" s="601" t="s">
        <v>794</v>
      </c>
    </row>
    <row r="2891" spans="1:6">
      <c r="A2891" s="603">
        <v>103926</v>
      </c>
      <c r="B2891" s="603" t="s">
        <v>3651</v>
      </c>
      <c r="C2891" s="603" t="s">
        <v>63</v>
      </c>
      <c r="D2891" s="603" t="s">
        <v>793</v>
      </c>
      <c r="E2891" s="604">
        <v>1617.82</v>
      </c>
      <c r="F2891" s="601" t="s">
        <v>794</v>
      </c>
    </row>
    <row r="2892" spans="1:6">
      <c r="A2892" s="603">
        <v>103928</v>
      </c>
      <c r="B2892" s="603" t="s">
        <v>3652</v>
      </c>
      <c r="C2892" s="603" t="s">
        <v>63</v>
      </c>
      <c r="D2892" s="603" t="s">
        <v>942</v>
      </c>
      <c r="E2892" s="605">
        <v>578.91999999999996</v>
      </c>
      <c r="F2892" s="601" t="s">
        <v>794</v>
      </c>
    </row>
    <row r="2893" spans="1:6">
      <c r="A2893" s="603">
        <v>103929</v>
      </c>
      <c r="B2893" s="603" t="s">
        <v>3653</v>
      </c>
      <c r="C2893" s="603" t="s">
        <v>63</v>
      </c>
      <c r="D2893" s="603" t="s">
        <v>793</v>
      </c>
      <c r="E2893" s="604">
        <v>1441.63</v>
      </c>
      <c r="F2893" s="601" t="s">
        <v>794</v>
      </c>
    </row>
    <row r="2894" spans="1:6">
      <c r="A2894" s="603">
        <v>103930</v>
      </c>
      <c r="B2894" s="603" t="s">
        <v>3654</v>
      </c>
      <c r="C2894" s="603" t="s">
        <v>63</v>
      </c>
      <c r="D2894" s="603" t="s">
        <v>793</v>
      </c>
      <c r="E2894" s="605">
        <v>898.53</v>
      </c>
      <c r="F2894" s="601" t="s">
        <v>794</v>
      </c>
    </row>
    <row r="2895" spans="1:6">
      <c r="A2895" s="603">
        <v>103931</v>
      </c>
      <c r="B2895" s="603" t="s">
        <v>3655</v>
      </c>
      <c r="C2895" s="603" t="s">
        <v>63</v>
      </c>
      <c r="D2895" s="603" t="s">
        <v>793</v>
      </c>
      <c r="E2895" s="605">
        <v>661.76</v>
      </c>
      <c r="F2895" s="601" t="s">
        <v>794</v>
      </c>
    </row>
    <row r="2896" spans="1:6">
      <c r="A2896" s="603">
        <v>103932</v>
      </c>
      <c r="B2896" s="603" t="s">
        <v>3656</v>
      </c>
      <c r="C2896" s="603" t="s">
        <v>63</v>
      </c>
      <c r="D2896" s="603" t="s">
        <v>793</v>
      </c>
      <c r="E2896" s="605">
        <v>627.07000000000005</v>
      </c>
      <c r="F2896" s="601" t="s">
        <v>794</v>
      </c>
    </row>
    <row r="2897" spans="1:6">
      <c r="A2897" s="603">
        <v>103933</v>
      </c>
      <c r="B2897" s="603" t="s">
        <v>3657</v>
      </c>
      <c r="C2897" s="603" t="s">
        <v>63</v>
      </c>
      <c r="D2897" s="603" t="s">
        <v>793</v>
      </c>
      <c r="E2897" s="604">
        <v>1839.4</v>
      </c>
      <c r="F2897" s="601" t="s">
        <v>794</v>
      </c>
    </row>
    <row r="2898" spans="1:6">
      <c r="A2898" s="603">
        <v>105041</v>
      </c>
      <c r="B2898" s="603" t="s">
        <v>3658</v>
      </c>
      <c r="C2898" s="603" t="s">
        <v>67</v>
      </c>
      <c r="D2898" s="603" t="s">
        <v>942</v>
      </c>
      <c r="E2898" s="605">
        <v>55.48</v>
      </c>
      <c r="F2898" s="601" t="s">
        <v>794</v>
      </c>
    </row>
    <row r="2899" spans="1:6">
      <c r="A2899" s="603">
        <v>105042</v>
      </c>
      <c r="B2899" s="603" t="s">
        <v>3659</v>
      </c>
      <c r="C2899" s="603" t="s">
        <v>67</v>
      </c>
      <c r="D2899" s="603" t="s">
        <v>942</v>
      </c>
      <c r="E2899" s="605">
        <v>63.43</v>
      </c>
      <c r="F2899" s="601" t="s">
        <v>794</v>
      </c>
    </row>
    <row r="2900" spans="1:6">
      <c r="A2900" s="603">
        <v>105045</v>
      </c>
      <c r="B2900" s="603" t="s">
        <v>3660</v>
      </c>
      <c r="C2900" s="603" t="s">
        <v>67</v>
      </c>
      <c r="D2900" s="603" t="s">
        <v>942</v>
      </c>
      <c r="E2900" s="605">
        <v>65.52</v>
      </c>
      <c r="F2900" s="601" t="s">
        <v>794</v>
      </c>
    </row>
    <row r="2901" spans="1:6">
      <c r="A2901" s="603">
        <v>105046</v>
      </c>
      <c r="B2901" s="603" t="s">
        <v>3661</v>
      </c>
      <c r="C2901" s="603" t="s">
        <v>67</v>
      </c>
      <c r="D2901" s="603" t="s">
        <v>942</v>
      </c>
      <c r="E2901" s="605">
        <v>54.58</v>
      </c>
      <c r="F2901" s="601" t="s">
        <v>794</v>
      </c>
    </row>
    <row r="2902" spans="1:6">
      <c r="A2902" s="603">
        <v>105050</v>
      </c>
      <c r="B2902" s="603" t="s">
        <v>3662</v>
      </c>
      <c r="C2902" s="603" t="s">
        <v>67</v>
      </c>
      <c r="D2902" s="603" t="s">
        <v>942</v>
      </c>
      <c r="E2902" s="605">
        <v>209.73</v>
      </c>
      <c r="F2902" s="601" t="s">
        <v>794</v>
      </c>
    </row>
    <row r="2903" spans="1:6">
      <c r="A2903" s="603">
        <v>105053</v>
      </c>
      <c r="B2903" s="603" t="s">
        <v>3663</v>
      </c>
      <c r="C2903" s="603" t="s">
        <v>67</v>
      </c>
      <c r="D2903" s="603" t="s">
        <v>942</v>
      </c>
      <c r="E2903" s="605">
        <v>201.01</v>
      </c>
      <c r="F2903" s="601" t="s">
        <v>794</v>
      </c>
    </row>
    <row r="2904" spans="1:6">
      <c r="A2904" s="603">
        <v>105056</v>
      </c>
      <c r="B2904" s="603" t="s">
        <v>3664</v>
      </c>
      <c r="C2904" s="603" t="s">
        <v>67</v>
      </c>
      <c r="D2904" s="603" t="s">
        <v>942</v>
      </c>
      <c r="E2904" s="605">
        <v>292.08999999999997</v>
      </c>
      <c r="F2904" s="601" t="s">
        <v>794</v>
      </c>
    </row>
    <row r="2905" spans="1:6">
      <c r="A2905" s="603">
        <v>105058</v>
      </c>
      <c r="B2905" s="603" t="s">
        <v>3665</v>
      </c>
      <c r="C2905" s="603" t="s">
        <v>67</v>
      </c>
      <c r="D2905" s="603" t="s">
        <v>942</v>
      </c>
      <c r="E2905" s="605">
        <v>283.94</v>
      </c>
      <c r="F2905" s="601" t="s">
        <v>794</v>
      </c>
    </row>
    <row r="2906" spans="1:6">
      <c r="A2906" s="603">
        <v>105061</v>
      </c>
      <c r="B2906" s="603" t="s">
        <v>3666</v>
      </c>
      <c r="C2906" s="603" t="s">
        <v>67</v>
      </c>
      <c r="D2906" s="603" t="s">
        <v>942</v>
      </c>
      <c r="E2906" s="605">
        <v>82.42</v>
      </c>
      <c r="F2906" s="601" t="s">
        <v>794</v>
      </c>
    </row>
    <row r="2907" spans="1:6">
      <c r="A2907" s="603">
        <v>105064</v>
      </c>
      <c r="B2907" s="603" t="s">
        <v>3667</v>
      </c>
      <c r="C2907" s="603" t="s">
        <v>67</v>
      </c>
      <c r="D2907" s="603" t="s">
        <v>942</v>
      </c>
      <c r="E2907" s="605">
        <v>71.260000000000005</v>
      </c>
      <c r="F2907" s="601" t="s">
        <v>794</v>
      </c>
    </row>
    <row r="2908" spans="1:6">
      <c r="A2908" s="603">
        <v>105068</v>
      </c>
      <c r="B2908" s="603" t="s">
        <v>3668</v>
      </c>
      <c r="C2908" s="603" t="s">
        <v>67</v>
      </c>
      <c r="D2908" s="603" t="s">
        <v>942</v>
      </c>
      <c r="E2908" s="605">
        <v>136.30000000000001</v>
      </c>
      <c r="F2908" s="601" t="s">
        <v>794</v>
      </c>
    </row>
    <row r="2909" spans="1:6">
      <c r="A2909" s="603">
        <v>105071</v>
      </c>
      <c r="B2909" s="603" t="s">
        <v>3669</v>
      </c>
      <c r="C2909" s="603" t="s">
        <v>67</v>
      </c>
      <c r="D2909" s="603" t="s">
        <v>942</v>
      </c>
      <c r="E2909" s="605">
        <v>125.15</v>
      </c>
      <c r="F2909" s="601" t="s">
        <v>794</v>
      </c>
    </row>
    <row r="2910" spans="1:6">
      <c r="A2910" s="603">
        <v>105074</v>
      </c>
      <c r="B2910" s="603" t="s">
        <v>3670</v>
      </c>
      <c r="C2910" s="603" t="s">
        <v>67</v>
      </c>
      <c r="D2910" s="603" t="s">
        <v>942</v>
      </c>
      <c r="E2910" s="605">
        <v>211.67</v>
      </c>
      <c r="F2910" s="601" t="s">
        <v>794</v>
      </c>
    </row>
    <row r="2911" spans="1:6">
      <c r="A2911" s="603">
        <v>105077</v>
      </c>
      <c r="B2911" s="603" t="s">
        <v>3671</v>
      </c>
      <c r="C2911" s="603" t="s">
        <v>67</v>
      </c>
      <c r="D2911" s="603" t="s">
        <v>942</v>
      </c>
      <c r="E2911" s="605">
        <v>200.58</v>
      </c>
      <c r="F2911" s="601" t="s">
        <v>794</v>
      </c>
    </row>
    <row r="2912" spans="1:6">
      <c r="A2912" s="603">
        <v>105080</v>
      </c>
      <c r="B2912" s="603" t="s">
        <v>3672</v>
      </c>
      <c r="C2912" s="603" t="s">
        <v>67</v>
      </c>
      <c r="D2912" s="603" t="s">
        <v>942</v>
      </c>
      <c r="E2912" s="605">
        <v>55.37</v>
      </c>
      <c r="F2912" s="601" t="s">
        <v>794</v>
      </c>
    </row>
    <row r="2913" spans="1:6">
      <c r="A2913" s="603">
        <v>105081</v>
      </c>
      <c r="B2913" s="603" t="s">
        <v>3673</v>
      </c>
      <c r="C2913" s="603" t="s">
        <v>67</v>
      </c>
      <c r="D2913" s="603" t="s">
        <v>942</v>
      </c>
      <c r="E2913" s="605">
        <v>63.84</v>
      </c>
      <c r="F2913" s="601" t="s">
        <v>794</v>
      </c>
    </row>
    <row r="2914" spans="1:6">
      <c r="A2914" s="603">
        <v>105082</v>
      </c>
      <c r="B2914" s="603" t="s">
        <v>3674</v>
      </c>
      <c r="C2914" s="603" t="s">
        <v>67</v>
      </c>
      <c r="D2914" s="603" t="s">
        <v>942</v>
      </c>
      <c r="E2914" s="605">
        <v>57.67</v>
      </c>
      <c r="F2914" s="601" t="s">
        <v>794</v>
      </c>
    </row>
    <row r="2915" spans="1:6">
      <c r="A2915" s="603">
        <v>105083</v>
      </c>
      <c r="B2915" s="603" t="s">
        <v>3675</v>
      </c>
      <c r="C2915" s="603" t="s">
        <v>67</v>
      </c>
      <c r="D2915" s="603" t="s">
        <v>942</v>
      </c>
      <c r="E2915" s="605">
        <v>64.88</v>
      </c>
      <c r="F2915" s="601" t="s">
        <v>794</v>
      </c>
    </row>
    <row r="2916" spans="1:6">
      <c r="A2916" s="603">
        <v>105084</v>
      </c>
      <c r="B2916" s="603" t="s">
        <v>3676</v>
      </c>
      <c r="C2916" s="603" t="s">
        <v>67</v>
      </c>
      <c r="D2916" s="603" t="s">
        <v>942</v>
      </c>
      <c r="E2916" s="605">
        <v>80.31</v>
      </c>
      <c r="F2916" s="601" t="s">
        <v>794</v>
      </c>
    </row>
    <row r="2917" spans="1:6">
      <c r="A2917" s="603">
        <v>105085</v>
      </c>
      <c r="B2917" s="603" t="s">
        <v>3677</v>
      </c>
      <c r="C2917" s="603" t="s">
        <v>67</v>
      </c>
      <c r="D2917" s="603" t="s">
        <v>942</v>
      </c>
      <c r="E2917" s="605">
        <v>83.88</v>
      </c>
      <c r="F2917" s="601" t="s">
        <v>794</v>
      </c>
    </row>
    <row r="2918" spans="1:6">
      <c r="A2918" s="603">
        <v>105086</v>
      </c>
      <c r="B2918" s="603" t="s">
        <v>3678</v>
      </c>
      <c r="C2918" s="603" t="s">
        <v>67</v>
      </c>
      <c r="D2918" s="603" t="s">
        <v>942</v>
      </c>
      <c r="E2918" s="605">
        <v>74.66</v>
      </c>
      <c r="F2918" s="601" t="s">
        <v>794</v>
      </c>
    </row>
    <row r="2919" spans="1:6">
      <c r="A2919" s="603">
        <v>105087</v>
      </c>
      <c r="B2919" s="603" t="s">
        <v>3679</v>
      </c>
      <c r="C2919" s="603" t="s">
        <v>67</v>
      </c>
      <c r="D2919" s="603" t="s">
        <v>942</v>
      </c>
      <c r="E2919" s="605">
        <v>83.7</v>
      </c>
      <c r="F2919" s="601" t="s">
        <v>794</v>
      </c>
    </row>
    <row r="2920" spans="1:6">
      <c r="A2920" s="603">
        <v>105088</v>
      </c>
      <c r="B2920" s="603" t="s">
        <v>3680</v>
      </c>
      <c r="C2920" s="603" t="s">
        <v>67</v>
      </c>
      <c r="D2920" s="603" t="s">
        <v>942</v>
      </c>
      <c r="E2920" s="605">
        <v>150.53</v>
      </c>
      <c r="F2920" s="601" t="s">
        <v>794</v>
      </c>
    </row>
    <row r="2921" spans="1:6">
      <c r="A2921" s="603">
        <v>105089</v>
      </c>
      <c r="B2921" s="603" t="s">
        <v>3681</v>
      </c>
      <c r="C2921" s="603" t="s">
        <v>67</v>
      </c>
      <c r="D2921" s="603" t="s">
        <v>942</v>
      </c>
      <c r="E2921" s="605">
        <v>138.99</v>
      </c>
      <c r="F2921" s="601" t="s">
        <v>794</v>
      </c>
    </row>
    <row r="2922" spans="1:6">
      <c r="A2922" s="603">
        <v>105090</v>
      </c>
      <c r="B2922" s="603" t="s">
        <v>3682</v>
      </c>
      <c r="C2922" s="603" t="s">
        <v>68</v>
      </c>
      <c r="D2922" s="603" t="s">
        <v>793</v>
      </c>
      <c r="E2922" s="605">
        <v>480.65</v>
      </c>
      <c r="F2922" s="601" t="s">
        <v>794</v>
      </c>
    </row>
    <row r="2923" spans="1:6">
      <c r="A2923" s="603">
        <v>105091</v>
      </c>
      <c r="B2923" s="603" t="s">
        <v>3683</v>
      </c>
      <c r="C2923" s="603" t="s">
        <v>67</v>
      </c>
      <c r="D2923" s="603" t="s">
        <v>942</v>
      </c>
      <c r="E2923" s="605">
        <v>110.44</v>
      </c>
      <c r="F2923" s="601" t="s">
        <v>794</v>
      </c>
    </row>
    <row r="2924" spans="1:6">
      <c r="A2924" s="603">
        <v>105092</v>
      </c>
      <c r="B2924" s="603" t="s">
        <v>3684</v>
      </c>
      <c r="C2924" s="603" t="s">
        <v>67</v>
      </c>
      <c r="D2924" s="603" t="s">
        <v>942</v>
      </c>
      <c r="E2924" s="605">
        <v>120.06</v>
      </c>
      <c r="F2924" s="601" t="s">
        <v>794</v>
      </c>
    </row>
    <row r="2925" spans="1:6">
      <c r="A2925" s="603">
        <v>105093</v>
      </c>
      <c r="B2925" s="603" t="s">
        <v>3685</v>
      </c>
      <c r="C2925" s="603" t="s">
        <v>67</v>
      </c>
      <c r="D2925" s="603" t="s">
        <v>942</v>
      </c>
      <c r="E2925" s="605">
        <v>121.69</v>
      </c>
      <c r="F2925" s="601" t="s">
        <v>794</v>
      </c>
    </row>
    <row r="2926" spans="1:6">
      <c r="A2926" s="603">
        <v>105095</v>
      </c>
      <c r="B2926" s="603" t="s">
        <v>3686</v>
      </c>
      <c r="C2926" s="603" t="s">
        <v>67</v>
      </c>
      <c r="D2926" s="603" t="s">
        <v>942</v>
      </c>
      <c r="E2926" s="605">
        <v>97.67</v>
      </c>
      <c r="F2926" s="601" t="s">
        <v>794</v>
      </c>
    </row>
    <row r="2927" spans="1:6">
      <c r="A2927" s="603">
        <v>105098</v>
      </c>
      <c r="B2927" s="603" t="s">
        <v>3687</v>
      </c>
      <c r="C2927" s="603" t="s">
        <v>67</v>
      </c>
      <c r="D2927" s="603" t="s">
        <v>942</v>
      </c>
      <c r="E2927" s="605">
        <v>88.84</v>
      </c>
      <c r="F2927" s="601" t="s">
        <v>794</v>
      </c>
    </row>
    <row r="2928" spans="1:6">
      <c r="A2928" s="603">
        <v>105099</v>
      </c>
      <c r="B2928" s="603" t="s">
        <v>3688</v>
      </c>
      <c r="C2928" s="603" t="s">
        <v>67</v>
      </c>
      <c r="D2928" s="603" t="s">
        <v>942</v>
      </c>
      <c r="E2928" s="604">
        <v>75.39</v>
      </c>
      <c r="F2928" s="601" t="s">
        <v>794</v>
      </c>
    </row>
    <row r="2929" spans="1:6">
      <c r="A2929" s="603">
        <v>105100</v>
      </c>
      <c r="B2929" s="603" t="s">
        <v>3689</v>
      </c>
      <c r="C2929" s="603" t="s">
        <v>67</v>
      </c>
      <c r="D2929" s="603" t="s">
        <v>942</v>
      </c>
      <c r="E2929" s="605">
        <v>111.89</v>
      </c>
      <c r="F2929" s="601" t="s">
        <v>794</v>
      </c>
    </row>
    <row r="2930" spans="1:6">
      <c r="A2930" s="603">
        <v>105101</v>
      </c>
      <c r="B2930" s="603" t="s">
        <v>3690</v>
      </c>
      <c r="C2930" s="603" t="s">
        <v>67</v>
      </c>
      <c r="D2930" s="603" t="s">
        <v>942</v>
      </c>
      <c r="E2930" s="605">
        <v>228.64</v>
      </c>
      <c r="F2930" s="601" t="s">
        <v>794</v>
      </c>
    </row>
    <row r="2931" spans="1:6">
      <c r="A2931" s="603">
        <v>105102</v>
      </c>
      <c r="B2931" s="603" t="s">
        <v>3691</v>
      </c>
      <c r="C2931" s="603" t="s">
        <v>67</v>
      </c>
      <c r="D2931" s="603" t="s">
        <v>942</v>
      </c>
      <c r="E2931" s="605">
        <v>317.14</v>
      </c>
      <c r="F2931" s="601" t="s">
        <v>794</v>
      </c>
    </row>
    <row r="2932" spans="1:6">
      <c r="A2932" s="603">
        <v>98562</v>
      </c>
      <c r="B2932" s="603" t="s">
        <v>3692</v>
      </c>
      <c r="C2932" s="603" t="s">
        <v>68</v>
      </c>
      <c r="D2932" s="603" t="s">
        <v>942</v>
      </c>
      <c r="E2932" s="605">
        <v>45.85</v>
      </c>
      <c r="F2932" s="601" t="s">
        <v>794</v>
      </c>
    </row>
    <row r="2933" spans="1:6">
      <c r="A2933" s="603">
        <v>98555</v>
      </c>
      <c r="B2933" s="603" t="s">
        <v>3693</v>
      </c>
      <c r="C2933" s="603" t="s">
        <v>68</v>
      </c>
      <c r="D2933" s="603" t="s">
        <v>942</v>
      </c>
      <c r="E2933" s="605">
        <v>27.2</v>
      </c>
      <c r="F2933" s="601" t="s">
        <v>794</v>
      </c>
    </row>
    <row r="2934" spans="1:6">
      <c r="A2934" s="603">
        <v>98556</v>
      </c>
      <c r="B2934" s="603" t="s">
        <v>3694</v>
      </c>
      <c r="C2934" s="603" t="s">
        <v>68</v>
      </c>
      <c r="D2934" s="603" t="s">
        <v>793</v>
      </c>
      <c r="E2934" s="605">
        <v>50.95</v>
      </c>
      <c r="F2934" s="601" t="s">
        <v>794</v>
      </c>
    </row>
    <row r="2935" spans="1:6">
      <c r="A2935" s="603">
        <v>98558</v>
      </c>
      <c r="B2935" s="603" t="s">
        <v>3695</v>
      </c>
      <c r="C2935" s="603" t="s">
        <v>123</v>
      </c>
      <c r="D2935" s="603" t="s">
        <v>793</v>
      </c>
      <c r="E2935" s="604">
        <v>8.6300000000000008</v>
      </c>
      <c r="F2935" s="601" t="s">
        <v>794</v>
      </c>
    </row>
    <row r="2936" spans="1:6">
      <c r="A2936" s="603">
        <v>98559</v>
      </c>
      <c r="B2936" s="603" t="s">
        <v>3696</v>
      </c>
      <c r="C2936" s="603" t="s">
        <v>67</v>
      </c>
      <c r="D2936" s="603" t="s">
        <v>793</v>
      </c>
      <c r="E2936" s="605">
        <v>4.5199999999999996</v>
      </c>
      <c r="F2936" s="601" t="s">
        <v>794</v>
      </c>
    </row>
    <row r="2937" spans="1:6">
      <c r="A2937" s="603">
        <v>98546</v>
      </c>
      <c r="B2937" s="603" t="s">
        <v>3697</v>
      </c>
      <c r="C2937" s="603" t="s">
        <v>68</v>
      </c>
      <c r="D2937" s="603" t="s">
        <v>793</v>
      </c>
      <c r="E2937" s="605">
        <v>126.28</v>
      </c>
      <c r="F2937" s="601" t="s">
        <v>794</v>
      </c>
    </row>
    <row r="2938" spans="1:6">
      <c r="A2938" s="603">
        <v>98547</v>
      </c>
      <c r="B2938" s="603" t="s">
        <v>3698</v>
      </c>
      <c r="C2938" s="603" t="s">
        <v>68</v>
      </c>
      <c r="D2938" s="603" t="s">
        <v>793</v>
      </c>
      <c r="E2938" s="605">
        <v>206.99</v>
      </c>
      <c r="F2938" s="601" t="s">
        <v>794</v>
      </c>
    </row>
    <row r="2939" spans="1:6">
      <c r="A2939" s="603">
        <v>98553</v>
      </c>
      <c r="B2939" s="603" t="s">
        <v>3699</v>
      </c>
      <c r="C2939" s="603" t="s">
        <v>68</v>
      </c>
      <c r="D2939" s="603" t="s">
        <v>942</v>
      </c>
      <c r="E2939" s="605">
        <v>170.08</v>
      </c>
      <c r="F2939" s="601" t="s">
        <v>794</v>
      </c>
    </row>
    <row r="2940" spans="1:6">
      <c r="A2940" s="603">
        <v>98554</v>
      </c>
      <c r="B2940" s="603" t="s">
        <v>3700</v>
      </c>
      <c r="C2940" s="603" t="s">
        <v>68</v>
      </c>
      <c r="D2940" s="603" t="s">
        <v>942</v>
      </c>
      <c r="E2940" s="605">
        <v>43.65</v>
      </c>
      <c r="F2940" s="601" t="s">
        <v>794</v>
      </c>
    </row>
    <row r="2941" spans="1:6">
      <c r="A2941" s="603">
        <v>98557</v>
      </c>
      <c r="B2941" s="603" t="s">
        <v>3701</v>
      </c>
      <c r="C2941" s="603" t="s">
        <v>68</v>
      </c>
      <c r="D2941" s="603" t="s">
        <v>793</v>
      </c>
      <c r="E2941" s="605">
        <v>37.74</v>
      </c>
      <c r="F2941" s="601" t="s">
        <v>794</v>
      </c>
    </row>
    <row r="2942" spans="1:6">
      <c r="A2942" s="603">
        <v>98563</v>
      </c>
      <c r="B2942" s="603" t="s">
        <v>3702</v>
      </c>
      <c r="C2942" s="603" t="s">
        <v>68</v>
      </c>
      <c r="D2942" s="603" t="s">
        <v>793</v>
      </c>
      <c r="E2942" s="605">
        <v>37.22</v>
      </c>
      <c r="F2942" s="601" t="s">
        <v>794</v>
      </c>
    </row>
    <row r="2943" spans="1:6">
      <c r="A2943" s="603">
        <v>98564</v>
      </c>
      <c r="B2943" s="603" t="s">
        <v>3703</v>
      </c>
      <c r="C2943" s="603" t="s">
        <v>68</v>
      </c>
      <c r="D2943" s="603" t="s">
        <v>793</v>
      </c>
      <c r="E2943" s="605">
        <v>49.86</v>
      </c>
      <c r="F2943" s="601" t="s">
        <v>794</v>
      </c>
    </row>
    <row r="2944" spans="1:6">
      <c r="A2944" s="603">
        <v>98565</v>
      </c>
      <c r="B2944" s="603" t="s">
        <v>3704</v>
      </c>
      <c r="C2944" s="603" t="s">
        <v>68</v>
      </c>
      <c r="D2944" s="603" t="s">
        <v>793</v>
      </c>
      <c r="E2944" s="605">
        <v>52.7</v>
      </c>
      <c r="F2944" s="601" t="s">
        <v>794</v>
      </c>
    </row>
    <row r="2945" spans="1:6">
      <c r="A2945" s="603">
        <v>98566</v>
      </c>
      <c r="B2945" s="603" t="s">
        <v>3705</v>
      </c>
      <c r="C2945" s="603" t="s">
        <v>68</v>
      </c>
      <c r="D2945" s="603" t="s">
        <v>793</v>
      </c>
      <c r="E2945" s="605">
        <v>65.34</v>
      </c>
      <c r="F2945" s="601" t="s">
        <v>794</v>
      </c>
    </row>
    <row r="2946" spans="1:6">
      <c r="A2946" s="603">
        <v>98567</v>
      </c>
      <c r="B2946" s="603" t="s">
        <v>3706</v>
      </c>
      <c r="C2946" s="603" t="s">
        <v>68</v>
      </c>
      <c r="D2946" s="603" t="s">
        <v>793</v>
      </c>
      <c r="E2946" s="605">
        <v>67.28</v>
      </c>
      <c r="F2946" s="601" t="s">
        <v>794</v>
      </c>
    </row>
    <row r="2947" spans="1:6">
      <c r="A2947" s="603">
        <v>98568</v>
      </c>
      <c r="B2947" s="603" t="s">
        <v>3707</v>
      </c>
      <c r="C2947" s="603" t="s">
        <v>68</v>
      </c>
      <c r="D2947" s="603" t="s">
        <v>793</v>
      </c>
      <c r="E2947" s="605">
        <v>79.930000000000007</v>
      </c>
      <c r="F2947" s="601" t="s">
        <v>794</v>
      </c>
    </row>
    <row r="2948" spans="1:6">
      <c r="A2948" s="603">
        <v>98569</v>
      </c>
      <c r="B2948" s="603" t="s">
        <v>3708</v>
      </c>
      <c r="C2948" s="603" t="s">
        <v>68</v>
      </c>
      <c r="D2948" s="603" t="s">
        <v>793</v>
      </c>
      <c r="E2948" s="605">
        <v>82.76</v>
      </c>
      <c r="F2948" s="601" t="s">
        <v>794</v>
      </c>
    </row>
    <row r="2949" spans="1:6">
      <c r="A2949" s="603">
        <v>98570</v>
      </c>
      <c r="B2949" s="603" t="s">
        <v>3709</v>
      </c>
      <c r="C2949" s="603" t="s">
        <v>68</v>
      </c>
      <c r="D2949" s="603" t="s">
        <v>793</v>
      </c>
      <c r="E2949" s="605">
        <v>95.41</v>
      </c>
      <c r="F2949" s="601" t="s">
        <v>794</v>
      </c>
    </row>
    <row r="2950" spans="1:6">
      <c r="A2950" s="603">
        <v>98571</v>
      </c>
      <c r="B2950" s="603" t="s">
        <v>3710</v>
      </c>
      <c r="C2950" s="603" t="s">
        <v>68</v>
      </c>
      <c r="D2950" s="603" t="s">
        <v>793</v>
      </c>
      <c r="E2950" s="605">
        <v>49.34</v>
      </c>
      <c r="F2950" s="601" t="s">
        <v>794</v>
      </c>
    </row>
    <row r="2951" spans="1:6">
      <c r="A2951" s="603">
        <v>98572</v>
      </c>
      <c r="B2951" s="603" t="s">
        <v>3711</v>
      </c>
      <c r="C2951" s="603" t="s">
        <v>68</v>
      </c>
      <c r="D2951" s="603" t="s">
        <v>793</v>
      </c>
      <c r="E2951" s="605">
        <v>60.44</v>
      </c>
      <c r="F2951" s="601" t="s">
        <v>794</v>
      </c>
    </row>
    <row r="2952" spans="1:6">
      <c r="A2952" s="603">
        <v>98573</v>
      </c>
      <c r="B2952" s="603" t="s">
        <v>3712</v>
      </c>
      <c r="C2952" s="603" t="s">
        <v>68</v>
      </c>
      <c r="D2952" s="603" t="s">
        <v>793</v>
      </c>
      <c r="E2952" s="605">
        <v>72.61</v>
      </c>
      <c r="F2952" s="601" t="s">
        <v>794</v>
      </c>
    </row>
    <row r="2953" spans="1:6">
      <c r="A2953" s="603">
        <v>91831</v>
      </c>
      <c r="B2953" s="603" t="s">
        <v>3713</v>
      </c>
      <c r="C2953" s="603" t="s">
        <v>67</v>
      </c>
      <c r="D2953" s="603" t="s">
        <v>942</v>
      </c>
      <c r="E2953" s="605">
        <v>15.51</v>
      </c>
      <c r="F2953" s="601" t="s">
        <v>794</v>
      </c>
    </row>
    <row r="2954" spans="1:6">
      <c r="A2954" s="603">
        <v>91833</v>
      </c>
      <c r="B2954" s="603" t="s">
        <v>3714</v>
      </c>
      <c r="C2954" s="603" t="s">
        <v>67</v>
      </c>
      <c r="D2954" s="603" t="s">
        <v>942</v>
      </c>
      <c r="E2954" s="605">
        <v>16.100000000000001</v>
      </c>
      <c r="F2954" s="601" t="s">
        <v>794</v>
      </c>
    </row>
    <row r="2955" spans="1:6">
      <c r="A2955" s="603">
        <v>91834</v>
      </c>
      <c r="B2955" s="603" t="s">
        <v>3715</v>
      </c>
      <c r="C2955" s="603" t="s">
        <v>67</v>
      </c>
      <c r="D2955" s="603" t="s">
        <v>942</v>
      </c>
      <c r="E2955" s="605">
        <v>16.2</v>
      </c>
      <c r="F2955" s="601" t="s">
        <v>794</v>
      </c>
    </row>
    <row r="2956" spans="1:6">
      <c r="A2956" s="603">
        <v>91835</v>
      </c>
      <c r="B2956" s="603" t="s">
        <v>3716</v>
      </c>
      <c r="C2956" s="603" t="s">
        <v>67</v>
      </c>
      <c r="D2956" s="603" t="s">
        <v>942</v>
      </c>
      <c r="E2956" s="605">
        <v>17.7</v>
      </c>
      <c r="F2956" s="601" t="s">
        <v>794</v>
      </c>
    </row>
    <row r="2957" spans="1:6">
      <c r="A2957" s="603">
        <v>91836</v>
      </c>
      <c r="B2957" s="603" t="s">
        <v>3717</v>
      </c>
      <c r="C2957" s="603" t="s">
        <v>67</v>
      </c>
      <c r="D2957" s="603" t="s">
        <v>942</v>
      </c>
      <c r="E2957" s="605">
        <v>18.850000000000001</v>
      </c>
      <c r="F2957" s="601" t="s">
        <v>794</v>
      </c>
    </row>
    <row r="2958" spans="1:6">
      <c r="A2958" s="603">
        <v>91837</v>
      </c>
      <c r="B2958" s="603" t="s">
        <v>3718</v>
      </c>
      <c r="C2958" s="603" t="s">
        <v>67</v>
      </c>
      <c r="D2958" s="603" t="s">
        <v>942</v>
      </c>
      <c r="E2958" s="605">
        <v>22.35</v>
      </c>
      <c r="F2958" s="601" t="s">
        <v>794</v>
      </c>
    </row>
    <row r="2959" spans="1:6">
      <c r="A2959" s="603">
        <v>91839</v>
      </c>
      <c r="B2959" s="603" t="s">
        <v>3719</v>
      </c>
      <c r="C2959" s="603" t="s">
        <v>67</v>
      </c>
      <c r="D2959" s="603" t="s">
        <v>942</v>
      </c>
      <c r="E2959" s="605">
        <v>16.59</v>
      </c>
      <c r="F2959" s="601" t="s">
        <v>794</v>
      </c>
    </row>
    <row r="2960" spans="1:6">
      <c r="A2960" s="603">
        <v>91840</v>
      </c>
      <c r="B2960" s="603" t="s">
        <v>3720</v>
      </c>
      <c r="C2960" s="603" t="s">
        <v>67</v>
      </c>
      <c r="D2960" s="603" t="s">
        <v>942</v>
      </c>
      <c r="E2960" s="605">
        <v>18.739999999999998</v>
      </c>
      <c r="F2960" s="601" t="s">
        <v>794</v>
      </c>
    </row>
    <row r="2961" spans="1:6">
      <c r="A2961" s="603">
        <v>91841</v>
      </c>
      <c r="B2961" s="603" t="s">
        <v>3721</v>
      </c>
      <c r="C2961" s="603" t="s">
        <v>67</v>
      </c>
      <c r="D2961" s="603" t="s">
        <v>942</v>
      </c>
      <c r="E2961" s="605">
        <v>18.12</v>
      </c>
      <c r="F2961" s="601" t="s">
        <v>794</v>
      </c>
    </row>
    <row r="2962" spans="1:6">
      <c r="A2962" s="603">
        <v>91843</v>
      </c>
      <c r="B2962" s="603" t="s">
        <v>3722</v>
      </c>
      <c r="C2962" s="603" t="s">
        <v>67</v>
      </c>
      <c r="D2962" s="603" t="s">
        <v>942</v>
      </c>
      <c r="E2962" s="604">
        <v>5.91</v>
      </c>
      <c r="F2962" s="601" t="s">
        <v>794</v>
      </c>
    </row>
    <row r="2963" spans="1:6">
      <c r="A2963" s="603">
        <v>91845</v>
      </c>
      <c r="B2963" s="603" t="s">
        <v>3723</v>
      </c>
      <c r="C2963" s="603" t="s">
        <v>67</v>
      </c>
      <c r="D2963" s="603" t="s">
        <v>942</v>
      </c>
      <c r="E2963" s="604">
        <v>7.49</v>
      </c>
      <c r="F2963" s="601" t="s">
        <v>794</v>
      </c>
    </row>
    <row r="2964" spans="1:6">
      <c r="A2964" s="603">
        <v>91847</v>
      </c>
      <c r="B2964" s="603" t="s">
        <v>3724</v>
      </c>
      <c r="C2964" s="603" t="s">
        <v>67</v>
      </c>
      <c r="D2964" s="603" t="s">
        <v>942</v>
      </c>
      <c r="E2964" s="605">
        <v>12.19</v>
      </c>
      <c r="F2964" s="601" t="s">
        <v>794</v>
      </c>
    </row>
    <row r="2965" spans="1:6">
      <c r="A2965" s="603">
        <v>91849</v>
      </c>
      <c r="B2965" s="603" t="s">
        <v>3725</v>
      </c>
      <c r="C2965" s="603" t="s">
        <v>67</v>
      </c>
      <c r="D2965" s="603" t="s">
        <v>942</v>
      </c>
      <c r="E2965" s="605">
        <v>6.43</v>
      </c>
      <c r="F2965" s="601" t="s">
        <v>794</v>
      </c>
    </row>
    <row r="2966" spans="1:6">
      <c r="A2966" s="603">
        <v>91850</v>
      </c>
      <c r="B2966" s="603" t="s">
        <v>3726</v>
      </c>
      <c r="C2966" s="603" t="s">
        <v>67</v>
      </c>
      <c r="D2966" s="603" t="s">
        <v>942</v>
      </c>
      <c r="E2966" s="605">
        <v>8.5299999999999994</v>
      </c>
      <c r="F2966" s="601" t="s">
        <v>794</v>
      </c>
    </row>
    <row r="2967" spans="1:6">
      <c r="A2967" s="603">
        <v>91851</v>
      </c>
      <c r="B2967" s="603" t="s">
        <v>3727</v>
      </c>
      <c r="C2967" s="603" t="s">
        <v>67</v>
      </c>
      <c r="D2967" s="603" t="s">
        <v>942</v>
      </c>
      <c r="E2967" s="605">
        <v>7.91</v>
      </c>
      <c r="F2967" s="601" t="s">
        <v>794</v>
      </c>
    </row>
    <row r="2968" spans="1:6">
      <c r="A2968" s="603">
        <v>91852</v>
      </c>
      <c r="B2968" s="603" t="s">
        <v>3728</v>
      </c>
      <c r="C2968" s="603" t="s">
        <v>67</v>
      </c>
      <c r="D2968" s="603" t="s">
        <v>942</v>
      </c>
      <c r="E2968" s="604">
        <v>7.85</v>
      </c>
      <c r="F2968" s="601" t="s">
        <v>794</v>
      </c>
    </row>
    <row r="2969" spans="1:6">
      <c r="A2969" s="603">
        <v>91853</v>
      </c>
      <c r="B2969" s="603" t="s">
        <v>3729</v>
      </c>
      <c r="C2969" s="603" t="s">
        <v>67</v>
      </c>
      <c r="D2969" s="603" t="s">
        <v>942</v>
      </c>
      <c r="E2969" s="604">
        <v>8.39</v>
      </c>
      <c r="F2969" s="601" t="s">
        <v>794</v>
      </c>
    </row>
    <row r="2970" spans="1:6">
      <c r="A2970" s="603">
        <v>91854</v>
      </c>
      <c r="B2970" s="603" t="s">
        <v>3730</v>
      </c>
      <c r="C2970" s="603" t="s">
        <v>67</v>
      </c>
      <c r="D2970" s="603" t="s">
        <v>942</v>
      </c>
      <c r="E2970" s="604">
        <v>8.48</v>
      </c>
      <c r="F2970" s="601" t="s">
        <v>794</v>
      </c>
    </row>
    <row r="2971" spans="1:6">
      <c r="A2971" s="603">
        <v>91855</v>
      </c>
      <c r="B2971" s="603" t="s">
        <v>3731</v>
      </c>
      <c r="C2971" s="603" t="s">
        <v>67</v>
      </c>
      <c r="D2971" s="603" t="s">
        <v>942</v>
      </c>
      <c r="E2971" s="604">
        <v>9.8699999999999992</v>
      </c>
      <c r="F2971" s="601" t="s">
        <v>794</v>
      </c>
    </row>
    <row r="2972" spans="1:6">
      <c r="A2972" s="603">
        <v>91856</v>
      </c>
      <c r="B2972" s="603" t="s">
        <v>3732</v>
      </c>
      <c r="C2972" s="603" t="s">
        <v>67</v>
      </c>
      <c r="D2972" s="603" t="s">
        <v>942</v>
      </c>
      <c r="E2972" s="604">
        <v>11.02</v>
      </c>
      <c r="F2972" s="601" t="s">
        <v>794</v>
      </c>
    </row>
    <row r="2973" spans="1:6">
      <c r="A2973" s="603">
        <v>91857</v>
      </c>
      <c r="B2973" s="603" t="s">
        <v>3733</v>
      </c>
      <c r="C2973" s="603" t="s">
        <v>67</v>
      </c>
      <c r="D2973" s="603" t="s">
        <v>942</v>
      </c>
      <c r="E2973" s="604">
        <v>14.25</v>
      </c>
      <c r="F2973" s="601" t="s">
        <v>794</v>
      </c>
    </row>
    <row r="2974" spans="1:6">
      <c r="A2974" s="603">
        <v>91859</v>
      </c>
      <c r="B2974" s="603" t="s">
        <v>3734</v>
      </c>
      <c r="C2974" s="603" t="s">
        <v>67</v>
      </c>
      <c r="D2974" s="603" t="s">
        <v>942</v>
      </c>
      <c r="E2974" s="604">
        <v>8.93</v>
      </c>
      <c r="F2974" s="601" t="s">
        <v>794</v>
      </c>
    </row>
    <row r="2975" spans="1:6">
      <c r="A2975" s="603">
        <v>91860</v>
      </c>
      <c r="B2975" s="603" t="s">
        <v>3735</v>
      </c>
      <c r="C2975" s="603" t="s">
        <v>67</v>
      </c>
      <c r="D2975" s="603" t="s">
        <v>942</v>
      </c>
      <c r="E2975" s="604">
        <v>10.94</v>
      </c>
      <c r="F2975" s="601" t="s">
        <v>794</v>
      </c>
    </row>
    <row r="2976" spans="1:6">
      <c r="A2976" s="603">
        <v>91861</v>
      </c>
      <c r="B2976" s="603" t="s">
        <v>3736</v>
      </c>
      <c r="C2976" s="603" t="s">
        <v>67</v>
      </c>
      <c r="D2976" s="603" t="s">
        <v>942</v>
      </c>
      <c r="E2976" s="604">
        <v>10.37</v>
      </c>
      <c r="F2976" s="601" t="s">
        <v>794</v>
      </c>
    </row>
    <row r="2977" spans="1:6">
      <c r="A2977" s="603">
        <v>91862</v>
      </c>
      <c r="B2977" s="603" t="s">
        <v>3737</v>
      </c>
      <c r="C2977" s="603" t="s">
        <v>67</v>
      </c>
      <c r="D2977" s="603" t="s">
        <v>942</v>
      </c>
      <c r="E2977" s="604">
        <v>8.61</v>
      </c>
      <c r="F2977" s="601" t="s">
        <v>794</v>
      </c>
    </row>
    <row r="2978" spans="1:6">
      <c r="A2978" s="603">
        <v>91863</v>
      </c>
      <c r="B2978" s="603" t="s">
        <v>3738</v>
      </c>
      <c r="C2978" s="603" t="s">
        <v>67</v>
      </c>
      <c r="D2978" s="603" t="s">
        <v>942</v>
      </c>
      <c r="E2978" s="604">
        <v>10.220000000000001</v>
      </c>
      <c r="F2978" s="601" t="s">
        <v>794</v>
      </c>
    </row>
    <row r="2979" spans="1:6">
      <c r="A2979" s="603">
        <v>91864</v>
      </c>
      <c r="B2979" s="603" t="s">
        <v>3739</v>
      </c>
      <c r="C2979" s="603" t="s">
        <v>67</v>
      </c>
      <c r="D2979" s="603" t="s">
        <v>942</v>
      </c>
      <c r="E2979" s="604">
        <v>13.92</v>
      </c>
      <c r="F2979" s="601" t="s">
        <v>794</v>
      </c>
    </row>
    <row r="2980" spans="1:6">
      <c r="A2980" s="603">
        <v>91865</v>
      </c>
      <c r="B2980" s="603" t="s">
        <v>3740</v>
      </c>
      <c r="C2980" s="603" t="s">
        <v>67</v>
      </c>
      <c r="D2980" s="603" t="s">
        <v>942</v>
      </c>
      <c r="E2980" s="604">
        <v>17.54</v>
      </c>
      <c r="F2980" s="601" t="s">
        <v>794</v>
      </c>
    </row>
    <row r="2981" spans="1:6">
      <c r="A2981" s="603">
        <v>91866</v>
      </c>
      <c r="B2981" s="603" t="s">
        <v>3741</v>
      </c>
      <c r="C2981" s="603" t="s">
        <v>67</v>
      </c>
      <c r="D2981" s="603" t="s">
        <v>942</v>
      </c>
      <c r="E2981" s="604">
        <v>7.56</v>
      </c>
      <c r="F2981" s="601" t="s">
        <v>794</v>
      </c>
    </row>
    <row r="2982" spans="1:6">
      <c r="A2982" s="603">
        <v>91867</v>
      </c>
      <c r="B2982" s="603" t="s">
        <v>3742</v>
      </c>
      <c r="C2982" s="603" t="s">
        <v>67</v>
      </c>
      <c r="D2982" s="603" t="s">
        <v>942</v>
      </c>
      <c r="E2982" s="605">
        <v>9.16</v>
      </c>
      <c r="F2982" s="601" t="s">
        <v>794</v>
      </c>
    </row>
    <row r="2983" spans="1:6">
      <c r="A2983" s="603">
        <v>91868</v>
      </c>
      <c r="B2983" s="603" t="s">
        <v>3743</v>
      </c>
      <c r="C2983" s="603" t="s">
        <v>67</v>
      </c>
      <c r="D2983" s="603" t="s">
        <v>942</v>
      </c>
      <c r="E2983" s="605">
        <v>12.88</v>
      </c>
      <c r="F2983" s="601" t="s">
        <v>794</v>
      </c>
    </row>
    <row r="2984" spans="1:6">
      <c r="A2984" s="603">
        <v>91869</v>
      </c>
      <c r="B2984" s="603" t="s">
        <v>3744</v>
      </c>
      <c r="C2984" s="603" t="s">
        <v>67</v>
      </c>
      <c r="D2984" s="603" t="s">
        <v>942</v>
      </c>
      <c r="E2984" s="605">
        <v>16.46</v>
      </c>
      <c r="F2984" s="601" t="s">
        <v>794</v>
      </c>
    </row>
    <row r="2985" spans="1:6">
      <c r="A2985" s="603">
        <v>91870</v>
      </c>
      <c r="B2985" s="603" t="s">
        <v>3745</v>
      </c>
      <c r="C2985" s="603" t="s">
        <v>67</v>
      </c>
      <c r="D2985" s="603" t="s">
        <v>942</v>
      </c>
      <c r="E2985" s="605">
        <v>11.15</v>
      </c>
      <c r="F2985" s="601" t="s">
        <v>794</v>
      </c>
    </row>
    <row r="2986" spans="1:6">
      <c r="A2986" s="603">
        <v>91871</v>
      </c>
      <c r="B2986" s="603" t="s">
        <v>3746</v>
      </c>
      <c r="C2986" s="603" t="s">
        <v>67</v>
      </c>
      <c r="D2986" s="603" t="s">
        <v>942</v>
      </c>
      <c r="E2986" s="605">
        <v>12.75</v>
      </c>
      <c r="F2986" s="601" t="s">
        <v>794</v>
      </c>
    </row>
    <row r="2987" spans="1:6">
      <c r="A2987" s="603">
        <v>91872</v>
      </c>
      <c r="B2987" s="603" t="s">
        <v>3747</v>
      </c>
      <c r="C2987" s="603" t="s">
        <v>67</v>
      </c>
      <c r="D2987" s="603" t="s">
        <v>942</v>
      </c>
      <c r="E2987" s="605">
        <v>16.46</v>
      </c>
      <c r="F2987" s="601" t="s">
        <v>794</v>
      </c>
    </row>
    <row r="2988" spans="1:6">
      <c r="A2988" s="603">
        <v>91873</v>
      </c>
      <c r="B2988" s="603" t="s">
        <v>3748</v>
      </c>
      <c r="C2988" s="603" t="s">
        <v>67</v>
      </c>
      <c r="D2988" s="603" t="s">
        <v>942</v>
      </c>
      <c r="E2988" s="605">
        <v>20.03</v>
      </c>
      <c r="F2988" s="601" t="s">
        <v>794</v>
      </c>
    </row>
    <row r="2989" spans="1:6">
      <c r="A2989" s="603">
        <v>93008</v>
      </c>
      <c r="B2989" s="603" t="s">
        <v>3749</v>
      </c>
      <c r="C2989" s="603" t="s">
        <v>67</v>
      </c>
      <c r="D2989" s="603" t="s">
        <v>942</v>
      </c>
      <c r="E2989" s="605">
        <v>17.34</v>
      </c>
      <c r="F2989" s="601" t="s">
        <v>794</v>
      </c>
    </row>
    <row r="2990" spans="1:6">
      <c r="A2990" s="603">
        <v>93009</v>
      </c>
      <c r="B2990" s="603" t="s">
        <v>3750</v>
      </c>
      <c r="C2990" s="603" t="s">
        <v>67</v>
      </c>
      <c r="D2990" s="603" t="s">
        <v>942</v>
      </c>
      <c r="E2990" s="605">
        <v>26</v>
      </c>
      <c r="F2990" s="601" t="s">
        <v>794</v>
      </c>
    </row>
    <row r="2991" spans="1:6">
      <c r="A2991" s="603">
        <v>93010</v>
      </c>
      <c r="B2991" s="603" t="s">
        <v>3751</v>
      </c>
      <c r="C2991" s="603" t="s">
        <v>67</v>
      </c>
      <c r="D2991" s="603" t="s">
        <v>942</v>
      </c>
      <c r="E2991" s="605">
        <v>36.450000000000003</v>
      </c>
      <c r="F2991" s="601" t="s">
        <v>794</v>
      </c>
    </row>
    <row r="2992" spans="1:6">
      <c r="A2992" s="603">
        <v>93011</v>
      </c>
      <c r="B2992" s="603" t="s">
        <v>3752</v>
      </c>
      <c r="C2992" s="603" t="s">
        <v>67</v>
      </c>
      <c r="D2992" s="603" t="s">
        <v>942</v>
      </c>
      <c r="E2992" s="605">
        <v>44.72</v>
      </c>
      <c r="F2992" s="601" t="s">
        <v>794</v>
      </c>
    </row>
    <row r="2993" spans="1:6">
      <c r="A2993" s="603">
        <v>93012</v>
      </c>
      <c r="B2993" s="603" t="s">
        <v>3753</v>
      </c>
      <c r="C2993" s="603" t="s">
        <v>67</v>
      </c>
      <c r="D2993" s="603" t="s">
        <v>942</v>
      </c>
      <c r="E2993" s="605">
        <v>68.010000000000005</v>
      </c>
      <c r="F2993" s="601" t="s">
        <v>794</v>
      </c>
    </row>
    <row r="2994" spans="1:6">
      <c r="A2994" s="603">
        <v>95726</v>
      </c>
      <c r="B2994" s="603" t="s">
        <v>3754</v>
      </c>
      <c r="C2994" s="603" t="s">
        <v>67</v>
      </c>
      <c r="D2994" s="603" t="s">
        <v>942</v>
      </c>
      <c r="E2994" s="605">
        <v>14.59</v>
      </c>
      <c r="F2994" s="601" t="s">
        <v>794</v>
      </c>
    </row>
    <row r="2995" spans="1:6">
      <c r="A2995" s="603">
        <v>95727</v>
      </c>
      <c r="B2995" s="603" t="s">
        <v>3755</v>
      </c>
      <c r="C2995" s="603" t="s">
        <v>67</v>
      </c>
      <c r="D2995" s="603" t="s">
        <v>942</v>
      </c>
      <c r="E2995" s="605">
        <v>17.75</v>
      </c>
      <c r="F2995" s="601" t="s">
        <v>794</v>
      </c>
    </row>
    <row r="2996" spans="1:6">
      <c r="A2996" s="603">
        <v>95728</v>
      </c>
      <c r="B2996" s="603" t="s">
        <v>3756</v>
      </c>
      <c r="C2996" s="603" t="s">
        <v>67</v>
      </c>
      <c r="D2996" s="603" t="s">
        <v>942</v>
      </c>
      <c r="E2996" s="605">
        <v>22.94</v>
      </c>
      <c r="F2996" s="601" t="s">
        <v>794</v>
      </c>
    </row>
    <row r="2997" spans="1:6">
      <c r="A2997" s="603">
        <v>97667</v>
      </c>
      <c r="B2997" s="603" t="s">
        <v>3757</v>
      </c>
      <c r="C2997" s="603" t="s">
        <v>67</v>
      </c>
      <c r="D2997" s="603" t="s">
        <v>942</v>
      </c>
      <c r="E2997" s="605">
        <v>7.51</v>
      </c>
      <c r="F2997" s="601" t="s">
        <v>794</v>
      </c>
    </row>
    <row r="2998" spans="1:6">
      <c r="A2998" s="603">
        <v>97668</v>
      </c>
      <c r="B2998" s="603" t="s">
        <v>3758</v>
      </c>
      <c r="C2998" s="603" t="s">
        <v>67</v>
      </c>
      <c r="D2998" s="603" t="s">
        <v>942</v>
      </c>
      <c r="E2998" s="605">
        <v>10.71</v>
      </c>
      <c r="F2998" s="601" t="s">
        <v>794</v>
      </c>
    </row>
    <row r="2999" spans="1:6">
      <c r="A2999" s="603">
        <v>97669</v>
      </c>
      <c r="B2999" s="603" t="s">
        <v>3759</v>
      </c>
      <c r="C2999" s="603" t="s">
        <v>67</v>
      </c>
      <c r="D2999" s="603" t="s">
        <v>942</v>
      </c>
      <c r="E2999" s="605">
        <v>15.82</v>
      </c>
      <c r="F2999" s="601" t="s">
        <v>794</v>
      </c>
    </row>
    <row r="3000" spans="1:6">
      <c r="A3000" s="603">
        <v>97670</v>
      </c>
      <c r="B3000" s="603" t="s">
        <v>3760</v>
      </c>
      <c r="C3000" s="603" t="s">
        <v>67</v>
      </c>
      <c r="D3000" s="603" t="s">
        <v>942</v>
      </c>
      <c r="E3000" s="605">
        <v>20.38</v>
      </c>
      <c r="F3000" s="601" t="s">
        <v>794</v>
      </c>
    </row>
    <row r="3001" spans="1:6">
      <c r="A3001" s="603">
        <v>91874</v>
      </c>
      <c r="B3001" s="603" t="s">
        <v>3761</v>
      </c>
      <c r="C3001" s="603" t="s">
        <v>123</v>
      </c>
      <c r="D3001" s="603" t="s">
        <v>942</v>
      </c>
      <c r="E3001" s="605">
        <v>6.16</v>
      </c>
      <c r="F3001" s="601" t="s">
        <v>794</v>
      </c>
    </row>
    <row r="3002" spans="1:6">
      <c r="A3002" s="603">
        <v>91875</v>
      </c>
      <c r="B3002" s="603" t="s">
        <v>3762</v>
      </c>
      <c r="C3002" s="603" t="s">
        <v>123</v>
      </c>
      <c r="D3002" s="603" t="s">
        <v>942</v>
      </c>
      <c r="E3002" s="605">
        <v>7.28</v>
      </c>
      <c r="F3002" s="601" t="s">
        <v>794</v>
      </c>
    </row>
    <row r="3003" spans="1:6">
      <c r="A3003" s="603">
        <v>91876</v>
      </c>
      <c r="B3003" s="603" t="s">
        <v>3763</v>
      </c>
      <c r="C3003" s="603" t="s">
        <v>123</v>
      </c>
      <c r="D3003" s="603" t="s">
        <v>942</v>
      </c>
      <c r="E3003" s="605">
        <v>8.81</v>
      </c>
      <c r="F3003" s="601" t="s">
        <v>794</v>
      </c>
    </row>
    <row r="3004" spans="1:6">
      <c r="A3004" s="603">
        <v>91877</v>
      </c>
      <c r="B3004" s="603" t="s">
        <v>3764</v>
      </c>
      <c r="C3004" s="603" t="s">
        <v>123</v>
      </c>
      <c r="D3004" s="603" t="s">
        <v>942</v>
      </c>
      <c r="E3004" s="605">
        <v>10.96</v>
      </c>
      <c r="F3004" s="601" t="s">
        <v>794</v>
      </c>
    </row>
    <row r="3005" spans="1:6">
      <c r="A3005" s="603">
        <v>91878</v>
      </c>
      <c r="B3005" s="603" t="s">
        <v>3765</v>
      </c>
      <c r="C3005" s="603" t="s">
        <v>123</v>
      </c>
      <c r="D3005" s="603" t="s">
        <v>942</v>
      </c>
      <c r="E3005" s="605">
        <v>4.8899999999999997</v>
      </c>
      <c r="F3005" s="601" t="s">
        <v>794</v>
      </c>
    </row>
    <row r="3006" spans="1:6">
      <c r="A3006" s="603">
        <v>91879</v>
      </c>
      <c r="B3006" s="603" t="s">
        <v>3766</v>
      </c>
      <c r="C3006" s="603" t="s">
        <v>123</v>
      </c>
      <c r="D3006" s="603" t="s">
        <v>942</v>
      </c>
      <c r="E3006" s="605">
        <v>6.01</v>
      </c>
      <c r="F3006" s="601" t="s">
        <v>794</v>
      </c>
    </row>
    <row r="3007" spans="1:6">
      <c r="A3007" s="603">
        <v>91880</v>
      </c>
      <c r="B3007" s="603" t="s">
        <v>3767</v>
      </c>
      <c r="C3007" s="603" t="s">
        <v>123</v>
      </c>
      <c r="D3007" s="603" t="s">
        <v>942</v>
      </c>
      <c r="E3007" s="605">
        <v>7.54</v>
      </c>
      <c r="F3007" s="601" t="s">
        <v>794</v>
      </c>
    </row>
    <row r="3008" spans="1:6">
      <c r="A3008" s="603">
        <v>91881</v>
      </c>
      <c r="B3008" s="603" t="s">
        <v>3768</v>
      </c>
      <c r="C3008" s="603" t="s">
        <v>123</v>
      </c>
      <c r="D3008" s="603" t="s">
        <v>942</v>
      </c>
      <c r="E3008" s="605">
        <v>9.69</v>
      </c>
      <c r="F3008" s="601" t="s">
        <v>794</v>
      </c>
    </row>
    <row r="3009" spans="1:6">
      <c r="A3009" s="603">
        <v>91882</v>
      </c>
      <c r="B3009" s="603" t="s">
        <v>3769</v>
      </c>
      <c r="C3009" s="603" t="s">
        <v>123</v>
      </c>
      <c r="D3009" s="603" t="s">
        <v>942</v>
      </c>
      <c r="E3009" s="605">
        <v>8.7899999999999991</v>
      </c>
      <c r="F3009" s="601" t="s">
        <v>794</v>
      </c>
    </row>
    <row r="3010" spans="1:6">
      <c r="A3010" s="603">
        <v>91884</v>
      </c>
      <c r="B3010" s="603" t="s">
        <v>3770</v>
      </c>
      <c r="C3010" s="603" t="s">
        <v>123</v>
      </c>
      <c r="D3010" s="603" t="s">
        <v>942</v>
      </c>
      <c r="E3010" s="605">
        <v>9.9</v>
      </c>
      <c r="F3010" s="601" t="s">
        <v>794</v>
      </c>
    </row>
    <row r="3011" spans="1:6">
      <c r="A3011" s="603">
        <v>91885</v>
      </c>
      <c r="B3011" s="603" t="s">
        <v>3771</v>
      </c>
      <c r="C3011" s="603" t="s">
        <v>123</v>
      </c>
      <c r="D3011" s="603" t="s">
        <v>942</v>
      </c>
      <c r="E3011" s="605">
        <v>11.38</v>
      </c>
      <c r="F3011" s="601" t="s">
        <v>794</v>
      </c>
    </row>
    <row r="3012" spans="1:6">
      <c r="A3012" s="603">
        <v>91886</v>
      </c>
      <c r="B3012" s="603" t="s">
        <v>3772</v>
      </c>
      <c r="C3012" s="603" t="s">
        <v>123</v>
      </c>
      <c r="D3012" s="603" t="s">
        <v>942</v>
      </c>
      <c r="E3012" s="605">
        <v>13.49</v>
      </c>
      <c r="F3012" s="601" t="s">
        <v>794</v>
      </c>
    </row>
    <row r="3013" spans="1:6">
      <c r="A3013" s="603">
        <v>91887</v>
      </c>
      <c r="B3013" s="603" t="s">
        <v>3773</v>
      </c>
      <c r="C3013" s="603" t="s">
        <v>123</v>
      </c>
      <c r="D3013" s="603" t="s">
        <v>942</v>
      </c>
      <c r="E3013" s="605">
        <v>10.92</v>
      </c>
      <c r="F3013" s="601" t="s">
        <v>794</v>
      </c>
    </row>
    <row r="3014" spans="1:6">
      <c r="A3014" s="603">
        <v>91889</v>
      </c>
      <c r="B3014" s="603" t="s">
        <v>3774</v>
      </c>
      <c r="C3014" s="603" t="s">
        <v>123</v>
      </c>
      <c r="D3014" s="603" t="s">
        <v>942</v>
      </c>
      <c r="E3014" s="605">
        <v>10.59</v>
      </c>
      <c r="F3014" s="601" t="s">
        <v>794</v>
      </c>
    </row>
    <row r="3015" spans="1:6">
      <c r="A3015" s="603">
        <v>91890</v>
      </c>
      <c r="B3015" s="603" t="s">
        <v>3775</v>
      </c>
      <c r="C3015" s="603" t="s">
        <v>123</v>
      </c>
      <c r="D3015" s="603" t="s">
        <v>942</v>
      </c>
      <c r="E3015" s="605">
        <v>12.01</v>
      </c>
      <c r="F3015" s="601" t="s">
        <v>794</v>
      </c>
    </row>
    <row r="3016" spans="1:6">
      <c r="A3016" s="603">
        <v>91892</v>
      </c>
      <c r="B3016" s="603" t="s">
        <v>3776</v>
      </c>
      <c r="C3016" s="603" t="s">
        <v>123</v>
      </c>
      <c r="D3016" s="603" t="s">
        <v>942</v>
      </c>
      <c r="E3016" s="605">
        <v>14.17</v>
      </c>
      <c r="F3016" s="601" t="s">
        <v>794</v>
      </c>
    </row>
    <row r="3017" spans="1:6">
      <c r="A3017" s="603">
        <v>91893</v>
      </c>
      <c r="B3017" s="603" t="s">
        <v>3777</v>
      </c>
      <c r="C3017" s="603" t="s">
        <v>123</v>
      </c>
      <c r="D3017" s="603" t="s">
        <v>942</v>
      </c>
      <c r="E3017" s="605">
        <v>15.06</v>
      </c>
      <c r="F3017" s="601" t="s">
        <v>794</v>
      </c>
    </row>
    <row r="3018" spans="1:6">
      <c r="A3018" s="603">
        <v>91895</v>
      </c>
      <c r="B3018" s="603" t="s">
        <v>3778</v>
      </c>
      <c r="C3018" s="603" t="s">
        <v>123</v>
      </c>
      <c r="D3018" s="603" t="s">
        <v>942</v>
      </c>
      <c r="E3018" s="605">
        <v>17.260000000000002</v>
      </c>
      <c r="F3018" s="601" t="s">
        <v>794</v>
      </c>
    </row>
    <row r="3019" spans="1:6">
      <c r="A3019" s="603">
        <v>91896</v>
      </c>
      <c r="B3019" s="603" t="s">
        <v>3779</v>
      </c>
      <c r="C3019" s="603" t="s">
        <v>123</v>
      </c>
      <c r="D3019" s="603" t="s">
        <v>942</v>
      </c>
      <c r="E3019" s="605">
        <v>17.3</v>
      </c>
      <c r="F3019" s="601" t="s">
        <v>794</v>
      </c>
    </row>
    <row r="3020" spans="1:6">
      <c r="A3020" s="603">
        <v>91898</v>
      </c>
      <c r="B3020" s="603" t="s">
        <v>3780</v>
      </c>
      <c r="C3020" s="603" t="s">
        <v>123</v>
      </c>
      <c r="D3020" s="603" t="s">
        <v>942</v>
      </c>
      <c r="E3020" s="605">
        <v>19.649999999999999</v>
      </c>
      <c r="F3020" s="601" t="s">
        <v>794</v>
      </c>
    </row>
    <row r="3021" spans="1:6">
      <c r="A3021" s="603">
        <v>91899</v>
      </c>
      <c r="B3021" s="603" t="s">
        <v>3781</v>
      </c>
      <c r="C3021" s="603" t="s">
        <v>123</v>
      </c>
      <c r="D3021" s="603" t="s">
        <v>942</v>
      </c>
      <c r="E3021" s="605">
        <v>9</v>
      </c>
      <c r="F3021" s="601" t="s">
        <v>794</v>
      </c>
    </row>
    <row r="3022" spans="1:6">
      <c r="A3022" s="603">
        <v>91901</v>
      </c>
      <c r="B3022" s="603" t="s">
        <v>3782</v>
      </c>
      <c r="C3022" s="603" t="s">
        <v>123</v>
      </c>
      <c r="D3022" s="603" t="s">
        <v>942</v>
      </c>
      <c r="E3022" s="605">
        <v>8.67</v>
      </c>
      <c r="F3022" s="601" t="s">
        <v>794</v>
      </c>
    </row>
    <row r="3023" spans="1:6">
      <c r="A3023" s="603">
        <v>91902</v>
      </c>
      <c r="B3023" s="603" t="s">
        <v>3783</v>
      </c>
      <c r="C3023" s="603" t="s">
        <v>123</v>
      </c>
      <c r="D3023" s="603" t="s">
        <v>942</v>
      </c>
      <c r="E3023" s="605">
        <v>10.09</v>
      </c>
      <c r="F3023" s="601" t="s">
        <v>794</v>
      </c>
    </row>
    <row r="3024" spans="1:6">
      <c r="A3024" s="603">
        <v>91904</v>
      </c>
      <c r="B3024" s="603" t="s">
        <v>3784</v>
      </c>
      <c r="C3024" s="603" t="s">
        <v>123</v>
      </c>
      <c r="D3024" s="603" t="s">
        <v>942</v>
      </c>
      <c r="E3024" s="605">
        <v>12.25</v>
      </c>
      <c r="F3024" s="601" t="s">
        <v>794</v>
      </c>
    </row>
    <row r="3025" spans="1:6">
      <c r="A3025" s="603">
        <v>91905</v>
      </c>
      <c r="B3025" s="603" t="s">
        <v>3785</v>
      </c>
      <c r="C3025" s="603" t="s">
        <v>123</v>
      </c>
      <c r="D3025" s="603" t="s">
        <v>942</v>
      </c>
      <c r="E3025" s="605">
        <v>13.14</v>
      </c>
      <c r="F3025" s="601" t="s">
        <v>794</v>
      </c>
    </row>
    <row r="3026" spans="1:6">
      <c r="A3026" s="603">
        <v>91907</v>
      </c>
      <c r="B3026" s="603" t="s">
        <v>3786</v>
      </c>
      <c r="C3026" s="603" t="s">
        <v>123</v>
      </c>
      <c r="D3026" s="603" t="s">
        <v>942</v>
      </c>
      <c r="E3026" s="605">
        <v>15.34</v>
      </c>
      <c r="F3026" s="601" t="s">
        <v>794</v>
      </c>
    </row>
    <row r="3027" spans="1:6">
      <c r="A3027" s="603">
        <v>91908</v>
      </c>
      <c r="B3027" s="603" t="s">
        <v>3787</v>
      </c>
      <c r="C3027" s="603" t="s">
        <v>123</v>
      </c>
      <c r="D3027" s="603" t="s">
        <v>942</v>
      </c>
      <c r="E3027" s="605">
        <v>15.43</v>
      </c>
      <c r="F3027" s="601" t="s">
        <v>794</v>
      </c>
    </row>
    <row r="3028" spans="1:6">
      <c r="A3028" s="603">
        <v>91910</v>
      </c>
      <c r="B3028" s="603" t="s">
        <v>3788</v>
      </c>
      <c r="C3028" s="603" t="s">
        <v>123</v>
      </c>
      <c r="D3028" s="603" t="s">
        <v>942</v>
      </c>
      <c r="E3028" s="605">
        <v>17.78</v>
      </c>
      <c r="F3028" s="601" t="s">
        <v>794</v>
      </c>
    </row>
    <row r="3029" spans="1:6">
      <c r="A3029" s="603">
        <v>91911</v>
      </c>
      <c r="B3029" s="603" t="s">
        <v>3789</v>
      </c>
      <c r="C3029" s="603" t="s">
        <v>123</v>
      </c>
      <c r="D3029" s="603" t="s">
        <v>942</v>
      </c>
      <c r="E3029" s="605">
        <v>14.86</v>
      </c>
      <c r="F3029" s="601" t="s">
        <v>794</v>
      </c>
    </row>
    <row r="3030" spans="1:6">
      <c r="A3030" s="603">
        <v>91913</v>
      </c>
      <c r="B3030" s="603" t="s">
        <v>3790</v>
      </c>
      <c r="C3030" s="603" t="s">
        <v>123</v>
      </c>
      <c r="D3030" s="603" t="s">
        <v>942</v>
      </c>
      <c r="E3030" s="605">
        <v>14.53</v>
      </c>
      <c r="F3030" s="601" t="s">
        <v>794</v>
      </c>
    </row>
    <row r="3031" spans="1:6">
      <c r="A3031" s="603">
        <v>91914</v>
      </c>
      <c r="B3031" s="603" t="s">
        <v>3791</v>
      </c>
      <c r="C3031" s="603" t="s">
        <v>123</v>
      </c>
      <c r="D3031" s="603" t="s">
        <v>942</v>
      </c>
      <c r="E3031" s="605">
        <v>15.9</v>
      </c>
      <c r="F3031" s="601" t="s">
        <v>794</v>
      </c>
    </row>
    <row r="3032" spans="1:6">
      <c r="A3032" s="603">
        <v>91916</v>
      </c>
      <c r="B3032" s="603" t="s">
        <v>3792</v>
      </c>
      <c r="C3032" s="603" t="s">
        <v>123</v>
      </c>
      <c r="D3032" s="603" t="s">
        <v>942</v>
      </c>
      <c r="E3032" s="605">
        <v>18.059999999999999</v>
      </c>
      <c r="F3032" s="601" t="s">
        <v>794</v>
      </c>
    </row>
    <row r="3033" spans="1:6">
      <c r="A3033" s="603">
        <v>91917</v>
      </c>
      <c r="B3033" s="603" t="s">
        <v>3793</v>
      </c>
      <c r="C3033" s="603" t="s">
        <v>123</v>
      </c>
      <c r="D3033" s="603" t="s">
        <v>942</v>
      </c>
      <c r="E3033" s="605">
        <v>18.899999999999999</v>
      </c>
      <c r="F3033" s="601" t="s">
        <v>794</v>
      </c>
    </row>
    <row r="3034" spans="1:6">
      <c r="A3034" s="603">
        <v>91919</v>
      </c>
      <c r="B3034" s="603" t="s">
        <v>3794</v>
      </c>
      <c r="C3034" s="603" t="s">
        <v>123</v>
      </c>
      <c r="D3034" s="603" t="s">
        <v>942</v>
      </c>
      <c r="E3034" s="605">
        <v>21.1</v>
      </c>
      <c r="F3034" s="601" t="s">
        <v>794</v>
      </c>
    </row>
    <row r="3035" spans="1:6">
      <c r="A3035" s="603">
        <v>91920</v>
      </c>
      <c r="B3035" s="603" t="s">
        <v>3795</v>
      </c>
      <c r="C3035" s="603" t="s">
        <v>123</v>
      </c>
      <c r="D3035" s="603" t="s">
        <v>942</v>
      </c>
      <c r="E3035" s="605">
        <v>21.1</v>
      </c>
      <c r="F3035" s="601" t="s">
        <v>794</v>
      </c>
    </row>
    <row r="3036" spans="1:6">
      <c r="A3036" s="603">
        <v>91922</v>
      </c>
      <c r="B3036" s="603" t="s">
        <v>3796</v>
      </c>
      <c r="C3036" s="603" t="s">
        <v>123</v>
      </c>
      <c r="D3036" s="603" t="s">
        <v>942</v>
      </c>
      <c r="E3036" s="605">
        <v>23.45</v>
      </c>
      <c r="F3036" s="601" t="s">
        <v>794</v>
      </c>
    </row>
    <row r="3037" spans="1:6">
      <c r="A3037" s="603">
        <v>93013</v>
      </c>
      <c r="B3037" s="603" t="s">
        <v>3797</v>
      </c>
      <c r="C3037" s="603" t="s">
        <v>123</v>
      </c>
      <c r="D3037" s="603" t="s">
        <v>942</v>
      </c>
      <c r="E3037" s="605">
        <v>13.69</v>
      </c>
      <c r="F3037" s="601" t="s">
        <v>794</v>
      </c>
    </row>
    <row r="3038" spans="1:6">
      <c r="A3038" s="603">
        <v>93014</v>
      </c>
      <c r="B3038" s="603" t="s">
        <v>3798</v>
      </c>
      <c r="C3038" s="603" t="s">
        <v>123</v>
      </c>
      <c r="D3038" s="603" t="s">
        <v>942</v>
      </c>
      <c r="E3038" s="605">
        <v>16.91</v>
      </c>
      <c r="F3038" s="601" t="s">
        <v>794</v>
      </c>
    </row>
    <row r="3039" spans="1:6">
      <c r="A3039" s="603">
        <v>93015</v>
      </c>
      <c r="B3039" s="603" t="s">
        <v>3799</v>
      </c>
      <c r="C3039" s="603" t="s">
        <v>123</v>
      </c>
      <c r="D3039" s="603" t="s">
        <v>942</v>
      </c>
      <c r="E3039" s="605">
        <v>26.06</v>
      </c>
      <c r="F3039" s="601" t="s">
        <v>794</v>
      </c>
    </row>
    <row r="3040" spans="1:6">
      <c r="A3040" s="603">
        <v>93016</v>
      </c>
      <c r="B3040" s="603" t="s">
        <v>3800</v>
      </c>
      <c r="C3040" s="603" t="s">
        <v>123</v>
      </c>
      <c r="D3040" s="603" t="s">
        <v>942</v>
      </c>
      <c r="E3040" s="605">
        <v>31.83</v>
      </c>
      <c r="F3040" s="601" t="s">
        <v>794</v>
      </c>
    </row>
    <row r="3041" spans="1:6">
      <c r="A3041" s="603">
        <v>93017</v>
      </c>
      <c r="B3041" s="603" t="s">
        <v>3801</v>
      </c>
      <c r="C3041" s="603" t="s">
        <v>123</v>
      </c>
      <c r="D3041" s="603" t="s">
        <v>942</v>
      </c>
      <c r="E3041" s="605">
        <v>48.31</v>
      </c>
      <c r="F3041" s="601" t="s">
        <v>794</v>
      </c>
    </row>
    <row r="3042" spans="1:6">
      <c r="A3042" s="603">
        <v>93018</v>
      </c>
      <c r="B3042" s="603" t="s">
        <v>3802</v>
      </c>
      <c r="C3042" s="603" t="s">
        <v>123</v>
      </c>
      <c r="D3042" s="603" t="s">
        <v>942</v>
      </c>
      <c r="E3042" s="605">
        <v>20.95</v>
      </c>
      <c r="F3042" s="601" t="s">
        <v>794</v>
      </c>
    </row>
    <row r="3043" spans="1:6">
      <c r="A3043" s="603">
        <v>93020</v>
      </c>
      <c r="B3043" s="603" t="s">
        <v>3803</v>
      </c>
      <c r="C3043" s="603" t="s">
        <v>123</v>
      </c>
      <c r="D3043" s="603" t="s">
        <v>942</v>
      </c>
      <c r="E3043" s="605">
        <v>27.07</v>
      </c>
      <c r="F3043" s="601" t="s">
        <v>794</v>
      </c>
    </row>
    <row r="3044" spans="1:6">
      <c r="A3044" s="603">
        <v>93022</v>
      </c>
      <c r="B3044" s="603" t="s">
        <v>3804</v>
      </c>
      <c r="C3044" s="603" t="s">
        <v>123</v>
      </c>
      <c r="D3044" s="603" t="s">
        <v>942</v>
      </c>
      <c r="E3044" s="605">
        <v>46.18</v>
      </c>
      <c r="F3044" s="601" t="s">
        <v>794</v>
      </c>
    </row>
    <row r="3045" spans="1:6">
      <c r="A3045" s="603">
        <v>93024</v>
      </c>
      <c r="B3045" s="603" t="s">
        <v>3805</v>
      </c>
      <c r="C3045" s="603" t="s">
        <v>123</v>
      </c>
      <c r="D3045" s="603" t="s">
        <v>942</v>
      </c>
      <c r="E3045" s="604">
        <v>48.42</v>
      </c>
      <c r="F3045" s="601" t="s">
        <v>794</v>
      </c>
    </row>
    <row r="3046" spans="1:6">
      <c r="A3046" s="603">
        <v>93026</v>
      </c>
      <c r="B3046" s="603" t="s">
        <v>3806</v>
      </c>
      <c r="C3046" s="603" t="s">
        <v>123</v>
      </c>
      <c r="D3046" s="603" t="s">
        <v>942</v>
      </c>
      <c r="E3046" s="605">
        <v>80.180000000000007</v>
      </c>
      <c r="F3046" s="601" t="s">
        <v>794</v>
      </c>
    </row>
    <row r="3047" spans="1:6">
      <c r="A3047" s="603">
        <v>97559</v>
      </c>
      <c r="B3047" s="603" t="s">
        <v>3807</v>
      </c>
      <c r="C3047" s="603" t="s">
        <v>123</v>
      </c>
      <c r="D3047" s="603" t="s">
        <v>942</v>
      </c>
      <c r="E3047" s="605">
        <v>11.77</v>
      </c>
      <c r="F3047" s="601" t="s">
        <v>794</v>
      </c>
    </row>
    <row r="3048" spans="1:6">
      <c r="A3048" s="603">
        <v>97562</v>
      </c>
      <c r="B3048" s="603" t="s">
        <v>3808</v>
      </c>
      <c r="C3048" s="603" t="s">
        <v>123</v>
      </c>
      <c r="D3048" s="603" t="s">
        <v>942</v>
      </c>
      <c r="E3048" s="605">
        <v>9.85</v>
      </c>
      <c r="F3048" s="601" t="s">
        <v>794</v>
      </c>
    </row>
    <row r="3049" spans="1:6">
      <c r="A3049" s="603">
        <v>97564</v>
      </c>
      <c r="B3049" s="603" t="s">
        <v>3809</v>
      </c>
      <c r="C3049" s="603" t="s">
        <v>123</v>
      </c>
      <c r="D3049" s="603" t="s">
        <v>942</v>
      </c>
      <c r="E3049" s="604">
        <v>15.66</v>
      </c>
      <c r="F3049" s="601" t="s">
        <v>794</v>
      </c>
    </row>
    <row r="3050" spans="1:6">
      <c r="A3050" s="603">
        <v>104395</v>
      </c>
      <c r="B3050" s="603" t="s">
        <v>3810</v>
      </c>
      <c r="C3050" s="603" t="s">
        <v>123</v>
      </c>
      <c r="D3050" s="603" t="s">
        <v>942</v>
      </c>
      <c r="E3050" s="605">
        <v>20.12</v>
      </c>
      <c r="F3050" s="601" t="s">
        <v>794</v>
      </c>
    </row>
    <row r="3051" spans="1:6">
      <c r="A3051" s="603">
        <v>91924</v>
      </c>
      <c r="B3051" s="603" t="s">
        <v>3811</v>
      </c>
      <c r="C3051" s="603" t="s">
        <v>67</v>
      </c>
      <c r="D3051" s="603" t="s">
        <v>942</v>
      </c>
      <c r="E3051" s="604">
        <v>2.95</v>
      </c>
      <c r="F3051" s="601" t="s">
        <v>794</v>
      </c>
    </row>
    <row r="3052" spans="1:6">
      <c r="A3052" s="603">
        <v>91925</v>
      </c>
      <c r="B3052" s="603" t="s">
        <v>3812</v>
      </c>
      <c r="C3052" s="603" t="s">
        <v>67</v>
      </c>
      <c r="D3052" s="603" t="s">
        <v>942</v>
      </c>
      <c r="E3052" s="604">
        <v>3.62</v>
      </c>
      <c r="F3052" s="601" t="s">
        <v>794</v>
      </c>
    </row>
    <row r="3053" spans="1:6">
      <c r="A3053" s="603">
        <v>91926</v>
      </c>
      <c r="B3053" s="603" t="s">
        <v>3813</v>
      </c>
      <c r="C3053" s="603" t="s">
        <v>67</v>
      </c>
      <c r="D3053" s="603" t="s">
        <v>942</v>
      </c>
      <c r="E3053" s="605">
        <v>4.3499999999999996</v>
      </c>
      <c r="F3053" s="601" t="s">
        <v>794</v>
      </c>
    </row>
    <row r="3054" spans="1:6">
      <c r="A3054" s="603">
        <v>91927</v>
      </c>
      <c r="B3054" s="603" t="s">
        <v>3814</v>
      </c>
      <c r="C3054" s="603" t="s">
        <v>67</v>
      </c>
      <c r="D3054" s="603" t="s">
        <v>942</v>
      </c>
      <c r="E3054" s="605">
        <v>4.93</v>
      </c>
      <c r="F3054" s="601" t="s">
        <v>794</v>
      </c>
    </row>
    <row r="3055" spans="1:6">
      <c r="A3055" s="603">
        <v>91928</v>
      </c>
      <c r="B3055" s="603" t="s">
        <v>3815</v>
      </c>
      <c r="C3055" s="603" t="s">
        <v>67</v>
      </c>
      <c r="D3055" s="603" t="s">
        <v>942</v>
      </c>
      <c r="E3055" s="605">
        <v>6.81</v>
      </c>
      <c r="F3055" s="601" t="s">
        <v>794</v>
      </c>
    </row>
    <row r="3056" spans="1:6">
      <c r="A3056" s="603">
        <v>91929</v>
      </c>
      <c r="B3056" s="603" t="s">
        <v>3816</v>
      </c>
      <c r="C3056" s="603" t="s">
        <v>67</v>
      </c>
      <c r="D3056" s="603" t="s">
        <v>942</v>
      </c>
      <c r="E3056" s="604">
        <v>7.31</v>
      </c>
      <c r="F3056" s="601" t="s">
        <v>794</v>
      </c>
    </row>
    <row r="3057" spans="1:6">
      <c r="A3057" s="603">
        <v>91930</v>
      </c>
      <c r="B3057" s="603" t="s">
        <v>3817</v>
      </c>
      <c r="C3057" s="603" t="s">
        <v>67</v>
      </c>
      <c r="D3057" s="603" t="s">
        <v>942</v>
      </c>
      <c r="E3057" s="605">
        <v>9.5299999999999994</v>
      </c>
      <c r="F3057" s="601" t="s">
        <v>794</v>
      </c>
    </row>
    <row r="3058" spans="1:6">
      <c r="A3058" s="603">
        <v>91931</v>
      </c>
      <c r="B3058" s="603" t="s">
        <v>3818</v>
      </c>
      <c r="C3058" s="603" t="s">
        <v>67</v>
      </c>
      <c r="D3058" s="603" t="s">
        <v>942</v>
      </c>
      <c r="E3058" s="604">
        <v>10.35</v>
      </c>
      <c r="F3058" s="601" t="s">
        <v>794</v>
      </c>
    </row>
    <row r="3059" spans="1:6">
      <c r="A3059" s="603">
        <v>91932</v>
      </c>
      <c r="B3059" s="603" t="s">
        <v>3819</v>
      </c>
      <c r="C3059" s="603" t="s">
        <v>67</v>
      </c>
      <c r="D3059" s="603" t="s">
        <v>942</v>
      </c>
      <c r="E3059" s="604">
        <v>17.28</v>
      </c>
      <c r="F3059" s="601" t="s">
        <v>794</v>
      </c>
    </row>
    <row r="3060" spans="1:6">
      <c r="A3060" s="603">
        <v>91933</v>
      </c>
      <c r="B3060" s="603" t="s">
        <v>3820</v>
      </c>
      <c r="C3060" s="603" t="s">
        <v>67</v>
      </c>
      <c r="D3060" s="603" t="s">
        <v>942</v>
      </c>
      <c r="E3060" s="605">
        <v>16.64</v>
      </c>
      <c r="F3060" s="601" t="s">
        <v>794</v>
      </c>
    </row>
    <row r="3061" spans="1:6">
      <c r="A3061" s="603">
        <v>91934</v>
      </c>
      <c r="B3061" s="603" t="s">
        <v>3821</v>
      </c>
      <c r="C3061" s="603" t="s">
        <v>67</v>
      </c>
      <c r="D3061" s="603" t="s">
        <v>942</v>
      </c>
      <c r="E3061" s="605">
        <v>24.91</v>
      </c>
      <c r="F3061" s="601" t="s">
        <v>794</v>
      </c>
    </row>
    <row r="3062" spans="1:6">
      <c r="A3062" s="603">
        <v>91935</v>
      </c>
      <c r="B3062" s="603" t="s">
        <v>3822</v>
      </c>
      <c r="C3062" s="603" t="s">
        <v>67</v>
      </c>
      <c r="D3062" s="603" t="s">
        <v>942</v>
      </c>
      <c r="E3062" s="605">
        <v>26.17</v>
      </c>
      <c r="F3062" s="601" t="s">
        <v>794</v>
      </c>
    </row>
    <row r="3063" spans="1:6">
      <c r="A3063" s="603">
        <v>92979</v>
      </c>
      <c r="B3063" s="603" t="s">
        <v>3823</v>
      </c>
      <c r="C3063" s="603" t="s">
        <v>67</v>
      </c>
      <c r="D3063" s="603" t="s">
        <v>942</v>
      </c>
      <c r="E3063" s="605">
        <v>11.93</v>
      </c>
      <c r="F3063" s="601" t="s">
        <v>794</v>
      </c>
    </row>
    <row r="3064" spans="1:6">
      <c r="A3064" s="603">
        <v>92980</v>
      </c>
      <c r="B3064" s="603" t="s">
        <v>3824</v>
      </c>
      <c r="C3064" s="603" t="s">
        <v>67</v>
      </c>
      <c r="D3064" s="603" t="s">
        <v>942</v>
      </c>
      <c r="E3064" s="605">
        <v>11.39</v>
      </c>
      <c r="F3064" s="601" t="s">
        <v>794</v>
      </c>
    </row>
    <row r="3065" spans="1:6">
      <c r="A3065" s="603">
        <v>92981</v>
      </c>
      <c r="B3065" s="603" t="s">
        <v>3825</v>
      </c>
      <c r="C3065" s="603" t="s">
        <v>67</v>
      </c>
      <c r="D3065" s="603" t="s">
        <v>942</v>
      </c>
      <c r="E3065" s="605">
        <v>17.04</v>
      </c>
      <c r="F3065" s="601" t="s">
        <v>794</v>
      </c>
    </row>
    <row r="3066" spans="1:6">
      <c r="A3066" s="603">
        <v>92982</v>
      </c>
      <c r="B3066" s="603" t="s">
        <v>3826</v>
      </c>
      <c r="C3066" s="603" t="s">
        <v>67</v>
      </c>
      <c r="D3066" s="603" t="s">
        <v>942</v>
      </c>
      <c r="E3066" s="605">
        <v>18.07</v>
      </c>
      <c r="F3066" s="601" t="s">
        <v>794</v>
      </c>
    </row>
    <row r="3067" spans="1:6">
      <c r="A3067" s="603">
        <v>92984</v>
      </c>
      <c r="B3067" s="603" t="s">
        <v>3827</v>
      </c>
      <c r="C3067" s="603" t="s">
        <v>67</v>
      </c>
      <c r="D3067" s="603" t="s">
        <v>942</v>
      </c>
      <c r="E3067" s="605">
        <v>29.47</v>
      </c>
      <c r="F3067" s="601" t="s">
        <v>794</v>
      </c>
    </row>
    <row r="3068" spans="1:6">
      <c r="A3068" s="603">
        <v>92986</v>
      </c>
      <c r="B3068" s="603" t="s">
        <v>3828</v>
      </c>
      <c r="C3068" s="603" t="s">
        <v>67</v>
      </c>
      <c r="D3068" s="603" t="s">
        <v>942</v>
      </c>
      <c r="E3068" s="604">
        <v>40.909999999999997</v>
      </c>
      <c r="F3068" s="601" t="s">
        <v>794</v>
      </c>
    </row>
    <row r="3069" spans="1:6">
      <c r="A3069" s="603">
        <v>92988</v>
      </c>
      <c r="B3069" s="603" t="s">
        <v>3829</v>
      </c>
      <c r="C3069" s="603" t="s">
        <v>67</v>
      </c>
      <c r="D3069" s="603" t="s">
        <v>942</v>
      </c>
      <c r="E3069" s="605">
        <v>59.62</v>
      </c>
      <c r="F3069" s="601" t="s">
        <v>794</v>
      </c>
    </row>
    <row r="3070" spans="1:6">
      <c r="A3070" s="603">
        <v>92990</v>
      </c>
      <c r="B3070" s="603" t="s">
        <v>3830</v>
      </c>
      <c r="C3070" s="603" t="s">
        <v>67</v>
      </c>
      <c r="D3070" s="603" t="s">
        <v>942</v>
      </c>
      <c r="E3070" s="605">
        <v>82.72</v>
      </c>
      <c r="F3070" s="601" t="s">
        <v>794</v>
      </c>
    </row>
    <row r="3071" spans="1:6">
      <c r="A3071" s="603">
        <v>92992</v>
      </c>
      <c r="B3071" s="603" t="s">
        <v>3831</v>
      </c>
      <c r="C3071" s="603" t="s">
        <v>67</v>
      </c>
      <c r="D3071" s="603" t="s">
        <v>942</v>
      </c>
      <c r="E3071" s="605">
        <v>107.05</v>
      </c>
      <c r="F3071" s="601" t="s">
        <v>794</v>
      </c>
    </row>
    <row r="3072" spans="1:6">
      <c r="A3072" s="603">
        <v>92994</v>
      </c>
      <c r="B3072" s="603" t="s">
        <v>3832</v>
      </c>
      <c r="C3072" s="603" t="s">
        <v>67</v>
      </c>
      <c r="D3072" s="603" t="s">
        <v>942</v>
      </c>
      <c r="E3072" s="604">
        <v>139.30000000000001</v>
      </c>
      <c r="F3072" s="601" t="s">
        <v>794</v>
      </c>
    </row>
    <row r="3073" spans="1:6">
      <c r="A3073" s="603">
        <v>92996</v>
      </c>
      <c r="B3073" s="603" t="s">
        <v>3833</v>
      </c>
      <c r="C3073" s="603" t="s">
        <v>67</v>
      </c>
      <c r="D3073" s="603" t="s">
        <v>942</v>
      </c>
      <c r="E3073" s="605">
        <v>168.59</v>
      </c>
      <c r="F3073" s="601" t="s">
        <v>794</v>
      </c>
    </row>
    <row r="3074" spans="1:6">
      <c r="A3074" s="603">
        <v>92998</v>
      </c>
      <c r="B3074" s="603" t="s">
        <v>3834</v>
      </c>
      <c r="C3074" s="603" t="s">
        <v>67</v>
      </c>
      <c r="D3074" s="603" t="s">
        <v>942</v>
      </c>
      <c r="E3074" s="605">
        <v>206.71</v>
      </c>
      <c r="F3074" s="601" t="s">
        <v>794</v>
      </c>
    </row>
    <row r="3075" spans="1:6">
      <c r="A3075" s="603">
        <v>93000</v>
      </c>
      <c r="B3075" s="603" t="s">
        <v>3835</v>
      </c>
      <c r="C3075" s="603" t="s">
        <v>67</v>
      </c>
      <c r="D3075" s="603" t="s">
        <v>942</v>
      </c>
      <c r="E3075" s="604">
        <v>273.89</v>
      </c>
      <c r="F3075" s="601" t="s">
        <v>794</v>
      </c>
    </row>
    <row r="3076" spans="1:6">
      <c r="A3076" s="603">
        <v>93002</v>
      </c>
      <c r="B3076" s="603" t="s">
        <v>3836</v>
      </c>
      <c r="C3076" s="603" t="s">
        <v>67</v>
      </c>
      <c r="D3076" s="603" t="s">
        <v>942</v>
      </c>
      <c r="E3076" s="605">
        <v>354.43</v>
      </c>
      <c r="F3076" s="601" t="s">
        <v>794</v>
      </c>
    </row>
    <row r="3077" spans="1:6">
      <c r="A3077" s="603">
        <v>101884</v>
      </c>
      <c r="B3077" s="603" t="s">
        <v>3837</v>
      </c>
      <c r="C3077" s="603" t="s">
        <v>67</v>
      </c>
      <c r="D3077" s="603" t="s">
        <v>942</v>
      </c>
      <c r="E3077" s="605">
        <v>11.71</v>
      </c>
      <c r="F3077" s="601" t="s">
        <v>794</v>
      </c>
    </row>
    <row r="3078" spans="1:6">
      <c r="A3078" s="603">
        <v>101885</v>
      </c>
      <c r="B3078" s="603" t="s">
        <v>3838</v>
      </c>
      <c r="C3078" s="603" t="s">
        <v>67</v>
      </c>
      <c r="D3078" s="603" t="s">
        <v>942</v>
      </c>
      <c r="E3078" s="604">
        <v>11.17</v>
      </c>
      <c r="F3078" s="601" t="s">
        <v>794</v>
      </c>
    </row>
    <row r="3079" spans="1:6">
      <c r="A3079" s="603">
        <v>101886</v>
      </c>
      <c r="B3079" s="603" t="s">
        <v>3839</v>
      </c>
      <c r="C3079" s="603" t="s">
        <v>67</v>
      </c>
      <c r="D3079" s="603" t="s">
        <v>942</v>
      </c>
      <c r="E3079" s="605">
        <v>16.78</v>
      </c>
      <c r="F3079" s="601" t="s">
        <v>794</v>
      </c>
    </row>
    <row r="3080" spans="1:6">
      <c r="A3080" s="603">
        <v>101887</v>
      </c>
      <c r="B3080" s="603" t="s">
        <v>3840</v>
      </c>
      <c r="C3080" s="603" t="s">
        <v>67</v>
      </c>
      <c r="D3080" s="603" t="s">
        <v>942</v>
      </c>
      <c r="E3080" s="605">
        <v>17.809999999999999</v>
      </c>
      <c r="F3080" s="601" t="s">
        <v>794</v>
      </c>
    </row>
    <row r="3081" spans="1:6">
      <c r="A3081" s="603">
        <v>101888</v>
      </c>
      <c r="B3081" s="603" t="s">
        <v>3841</v>
      </c>
      <c r="C3081" s="603" t="s">
        <v>67</v>
      </c>
      <c r="D3081" s="603" t="s">
        <v>942</v>
      </c>
      <c r="E3081" s="605">
        <v>26.3</v>
      </c>
      <c r="F3081" s="601" t="s">
        <v>794</v>
      </c>
    </row>
    <row r="3082" spans="1:6">
      <c r="A3082" s="603">
        <v>101889</v>
      </c>
      <c r="B3082" s="603" t="s">
        <v>3842</v>
      </c>
      <c r="C3082" s="603" t="s">
        <v>67</v>
      </c>
      <c r="D3082" s="603" t="s">
        <v>942</v>
      </c>
      <c r="E3082" s="605">
        <v>27.65</v>
      </c>
      <c r="F3082" s="601" t="s">
        <v>794</v>
      </c>
    </row>
    <row r="3083" spans="1:6">
      <c r="A3083" s="603">
        <v>91936</v>
      </c>
      <c r="B3083" s="603" t="s">
        <v>3843</v>
      </c>
      <c r="C3083" s="603" t="s">
        <v>123</v>
      </c>
      <c r="D3083" s="603" t="s">
        <v>942</v>
      </c>
      <c r="E3083" s="605">
        <v>16.45</v>
      </c>
      <c r="F3083" s="601" t="s">
        <v>794</v>
      </c>
    </row>
    <row r="3084" spans="1:6">
      <c r="A3084" s="603">
        <v>91937</v>
      </c>
      <c r="B3084" s="603" t="s">
        <v>3844</v>
      </c>
      <c r="C3084" s="603" t="s">
        <v>123</v>
      </c>
      <c r="D3084" s="603" t="s">
        <v>942</v>
      </c>
      <c r="E3084" s="605">
        <v>14.37</v>
      </c>
      <c r="F3084" s="601" t="s">
        <v>794</v>
      </c>
    </row>
    <row r="3085" spans="1:6">
      <c r="A3085" s="603">
        <v>91939</v>
      </c>
      <c r="B3085" s="603" t="s">
        <v>3845</v>
      </c>
      <c r="C3085" s="603" t="s">
        <v>123</v>
      </c>
      <c r="D3085" s="603" t="s">
        <v>942</v>
      </c>
      <c r="E3085" s="605">
        <v>27.28</v>
      </c>
      <c r="F3085" s="601" t="s">
        <v>794</v>
      </c>
    </row>
    <row r="3086" spans="1:6">
      <c r="A3086" s="603">
        <v>91940</v>
      </c>
      <c r="B3086" s="603" t="s">
        <v>3846</v>
      </c>
      <c r="C3086" s="603" t="s">
        <v>123</v>
      </c>
      <c r="D3086" s="603" t="s">
        <v>942</v>
      </c>
      <c r="E3086" s="605">
        <v>15.97</v>
      </c>
      <c r="F3086" s="601" t="s">
        <v>794</v>
      </c>
    </row>
    <row r="3087" spans="1:6">
      <c r="A3087" s="603">
        <v>91941</v>
      </c>
      <c r="B3087" s="603" t="s">
        <v>3847</v>
      </c>
      <c r="C3087" s="603" t="s">
        <v>123</v>
      </c>
      <c r="D3087" s="603" t="s">
        <v>942</v>
      </c>
      <c r="E3087" s="605">
        <v>10.43</v>
      </c>
      <c r="F3087" s="601" t="s">
        <v>794</v>
      </c>
    </row>
    <row r="3088" spans="1:6">
      <c r="A3088" s="603">
        <v>91942</v>
      </c>
      <c r="B3088" s="603" t="s">
        <v>3848</v>
      </c>
      <c r="C3088" s="603" t="s">
        <v>123</v>
      </c>
      <c r="D3088" s="603" t="s">
        <v>942</v>
      </c>
      <c r="E3088" s="604">
        <v>30.92</v>
      </c>
      <c r="F3088" s="601" t="s">
        <v>794</v>
      </c>
    </row>
    <row r="3089" spans="1:6">
      <c r="A3089" s="603">
        <v>91943</v>
      </c>
      <c r="B3089" s="603" t="s">
        <v>3849</v>
      </c>
      <c r="C3089" s="603" t="s">
        <v>123</v>
      </c>
      <c r="D3089" s="603" t="s">
        <v>942</v>
      </c>
      <c r="E3089" s="605">
        <v>19.22</v>
      </c>
      <c r="F3089" s="601" t="s">
        <v>794</v>
      </c>
    </row>
    <row r="3090" spans="1:6">
      <c r="A3090" s="603">
        <v>91944</v>
      </c>
      <c r="B3090" s="603" t="s">
        <v>3850</v>
      </c>
      <c r="C3090" s="603" t="s">
        <v>123</v>
      </c>
      <c r="D3090" s="603" t="s">
        <v>942</v>
      </c>
      <c r="E3090" s="604">
        <v>13.46</v>
      </c>
      <c r="F3090" s="601" t="s">
        <v>794</v>
      </c>
    </row>
    <row r="3091" spans="1:6">
      <c r="A3091" s="603">
        <v>92865</v>
      </c>
      <c r="B3091" s="603" t="s">
        <v>3851</v>
      </c>
      <c r="C3091" s="603" t="s">
        <v>123</v>
      </c>
      <c r="D3091" s="603" t="s">
        <v>942</v>
      </c>
      <c r="E3091" s="604">
        <v>13.63</v>
      </c>
      <c r="F3091" s="601" t="s">
        <v>794</v>
      </c>
    </row>
    <row r="3092" spans="1:6">
      <c r="A3092" s="603">
        <v>92866</v>
      </c>
      <c r="B3092" s="603" t="s">
        <v>3852</v>
      </c>
      <c r="C3092" s="603" t="s">
        <v>123</v>
      </c>
      <c r="D3092" s="603" t="s">
        <v>942</v>
      </c>
      <c r="E3092" s="604">
        <v>11.49</v>
      </c>
      <c r="F3092" s="601" t="s">
        <v>794</v>
      </c>
    </row>
    <row r="3093" spans="1:6">
      <c r="A3093" s="603">
        <v>92867</v>
      </c>
      <c r="B3093" s="603" t="s">
        <v>3853</v>
      </c>
      <c r="C3093" s="603" t="s">
        <v>123</v>
      </c>
      <c r="D3093" s="603" t="s">
        <v>942</v>
      </c>
      <c r="E3093" s="604">
        <v>26.53</v>
      </c>
      <c r="F3093" s="601" t="s">
        <v>794</v>
      </c>
    </row>
    <row r="3094" spans="1:6">
      <c r="A3094" s="603">
        <v>92868</v>
      </c>
      <c r="B3094" s="603" t="s">
        <v>3854</v>
      </c>
      <c r="C3094" s="603" t="s">
        <v>123</v>
      </c>
      <c r="D3094" s="603" t="s">
        <v>942</v>
      </c>
      <c r="E3094" s="604">
        <v>15.22</v>
      </c>
      <c r="F3094" s="601" t="s">
        <v>794</v>
      </c>
    </row>
    <row r="3095" spans="1:6">
      <c r="A3095" s="603">
        <v>92869</v>
      </c>
      <c r="B3095" s="603" t="s">
        <v>3855</v>
      </c>
      <c r="C3095" s="603" t="s">
        <v>123</v>
      </c>
      <c r="D3095" s="603" t="s">
        <v>942</v>
      </c>
      <c r="E3095" s="604">
        <v>9.68</v>
      </c>
      <c r="F3095" s="601" t="s">
        <v>794</v>
      </c>
    </row>
    <row r="3096" spans="1:6">
      <c r="A3096" s="603">
        <v>92870</v>
      </c>
      <c r="B3096" s="603" t="s">
        <v>3856</v>
      </c>
      <c r="C3096" s="603" t="s">
        <v>123</v>
      </c>
      <c r="D3096" s="603" t="s">
        <v>942</v>
      </c>
      <c r="E3096" s="604">
        <v>29.67</v>
      </c>
      <c r="F3096" s="601" t="s">
        <v>794</v>
      </c>
    </row>
    <row r="3097" spans="1:6">
      <c r="A3097" s="603">
        <v>92871</v>
      </c>
      <c r="B3097" s="603" t="s">
        <v>3857</v>
      </c>
      <c r="C3097" s="603" t="s">
        <v>123</v>
      </c>
      <c r="D3097" s="603" t="s">
        <v>942</v>
      </c>
      <c r="E3097" s="604">
        <v>17.97</v>
      </c>
      <c r="F3097" s="601" t="s">
        <v>794</v>
      </c>
    </row>
    <row r="3098" spans="1:6">
      <c r="A3098" s="603">
        <v>92872</v>
      </c>
      <c r="B3098" s="603" t="s">
        <v>3858</v>
      </c>
      <c r="C3098" s="603" t="s">
        <v>123</v>
      </c>
      <c r="D3098" s="603" t="s">
        <v>942</v>
      </c>
      <c r="E3098" s="604">
        <v>12.21</v>
      </c>
      <c r="F3098" s="601" t="s">
        <v>794</v>
      </c>
    </row>
    <row r="3099" spans="1:6">
      <c r="A3099" s="603">
        <v>95777</v>
      </c>
      <c r="B3099" s="603" t="s">
        <v>3859</v>
      </c>
      <c r="C3099" s="603" t="s">
        <v>123</v>
      </c>
      <c r="D3099" s="603" t="s">
        <v>942</v>
      </c>
      <c r="E3099" s="604">
        <v>23.25</v>
      </c>
      <c r="F3099" s="601" t="s">
        <v>794</v>
      </c>
    </row>
    <row r="3100" spans="1:6">
      <c r="A3100" s="603">
        <v>95778</v>
      </c>
      <c r="B3100" s="603" t="s">
        <v>3860</v>
      </c>
      <c r="C3100" s="603" t="s">
        <v>123</v>
      </c>
      <c r="D3100" s="603" t="s">
        <v>942</v>
      </c>
      <c r="E3100" s="604">
        <v>25.89</v>
      </c>
      <c r="F3100" s="601" t="s">
        <v>794</v>
      </c>
    </row>
    <row r="3101" spans="1:6">
      <c r="A3101" s="603">
        <v>95779</v>
      </c>
      <c r="B3101" s="603" t="s">
        <v>3861</v>
      </c>
      <c r="C3101" s="603" t="s">
        <v>123</v>
      </c>
      <c r="D3101" s="603" t="s">
        <v>942</v>
      </c>
      <c r="E3101" s="604">
        <v>21.43</v>
      </c>
      <c r="F3101" s="601" t="s">
        <v>794</v>
      </c>
    </row>
    <row r="3102" spans="1:6">
      <c r="A3102" s="603">
        <v>95780</v>
      </c>
      <c r="B3102" s="603" t="s">
        <v>3862</v>
      </c>
      <c r="C3102" s="603" t="s">
        <v>123</v>
      </c>
      <c r="D3102" s="603" t="s">
        <v>942</v>
      </c>
      <c r="E3102" s="604">
        <v>27.96</v>
      </c>
      <c r="F3102" s="601" t="s">
        <v>794</v>
      </c>
    </row>
    <row r="3103" spans="1:6">
      <c r="A3103" s="603">
        <v>95781</v>
      </c>
      <c r="B3103" s="603" t="s">
        <v>3863</v>
      </c>
      <c r="C3103" s="603" t="s">
        <v>123</v>
      </c>
      <c r="D3103" s="603" t="s">
        <v>942</v>
      </c>
      <c r="E3103" s="604">
        <v>31.5</v>
      </c>
      <c r="F3103" s="601" t="s">
        <v>794</v>
      </c>
    </row>
    <row r="3104" spans="1:6">
      <c r="A3104" s="603">
        <v>95782</v>
      </c>
      <c r="B3104" s="603" t="s">
        <v>3864</v>
      </c>
      <c r="C3104" s="603" t="s">
        <v>123</v>
      </c>
      <c r="D3104" s="603" t="s">
        <v>942</v>
      </c>
      <c r="E3104" s="604">
        <v>30.05</v>
      </c>
      <c r="F3104" s="601" t="s">
        <v>794</v>
      </c>
    </row>
    <row r="3105" spans="1:6">
      <c r="A3105" s="603">
        <v>95785</v>
      </c>
      <c r="B3105" s="603" t="s">
        <v>3865</v>
      </c>
      <c r="C3105" s="603" t="s">
        <v>123</v>
      </c>
      <c r="D3105" s="603" t="s">
        <v>942</v>
      </c>
      <c r="E3105" s="604">
        <v>35.799999999999997</v>
      </c>
      <c r="F3105" s="601" t="s">
        <v>794</v>
      </c>
    </row>
    <row r="3106" spans="1:6">
      <c r="A3106" s="603">
        <v>95787</v>
      </c>
      <c r="B3106" s="603" t="s">
        <v>3866</v>
      </c>
      <c r="C3106" s="603" t="s">
        <v>123</v>
      </c>
      <c r="D3106" s="603" t="s">
        <v>942</v>
      </c>
      <c r="E3106" s="604">
        <v>25.51</v>
      </c>
      <c r="F3106" s="601" t="s">
        <v>794</v>
      </c>
    </row>
    <row r="3107" spans="1:6">
      <c r="A3107" s="603">
        <v>95789</v>
      </c>
      <c r="B3107" s="603" t="s">
        <v>3867</v>
      </c>
      <c r="C3107" s="603" t="s">
        <v>123</v>
      </c>
      <c r="D3107" s="603" t="s">
        <v>942</v>
      </c>
      <c r="E3107" s="604">
        <v>35.340000000000003</v>
      </c>
      <c r="F3107" s="601" t="s">
        <v>794</v>
      </c>
    </row>
    <row r="3108" spans="1:6">
      <c r="A3108" s="603">
        <v>95791</v>
      </c>
      <c r="B3108" s="603" t="s">
        <v>3868</v>
      </c>
      <c r="C3108" s="603" t="s">
        <v>123</v>
      </c>
      <c r="D3108" s="603" t="s">
        <v>942</v>
      </c>
      <c r="E3108" s="604">
        <v>49.8</v>
      </c>
      <c r="F3108" s="601" t="s">
        <v>794</v>
      </c>
    </row>
    <row r="3109" spans="1:6">
      <c r="A3109" s="603">
        <v>95795</v>
      </c>
      <c r="B3109" s="603" t="s">
        <v>3869</v>
      </c>
      <c r="C3109" s="603" t="s">
        <v>123</v>
      </c>
      <c r="D3109" s="603" t="s">
        <v>942</v>
      </c>
      <c r="E3109" s="604">
        <v>29.14</v>
      </c>
      <c r="F3109" s="601" t="s">
        <v>794</v>
      </c>
    </row>
    <row r="3110" spans="1:6">
      <c r="A3110" s="603">
        <v>95796</v>
      </c>
      <c r="B3110" s="603" t="s">
        <v>3870</v>
      </c>
      <c r="C3110" s="603" t="s">
        <v>123</v>
      </c>
      <c r="D3110" s="603" t="s">
        <v>942</v>
      </c>
      <c r="E3110" s="604">
        <v>41.57</v>
      </c>
      <c r="F3110" s="601" t="s">
        <v>794</v>
      </c>
    </row>
    <row r="3111" spans="1:6">
      <c r="A3111" s="603">
        <v>95797</v>
      </c>
      <c r="B3111" s="603" t="s">
        <v>3871</v>
      </c>
      <c r="C3111" s="603" t="s">
        <v>123</v>
      </c>
      <c r="D3111" s="603" t="s">
        <v>942</v>
      </c>
      <c r="E3111" s="604">
        <v>58.01</v>
      </c>
      <c r="F3111" s="601" t="s">
        <v>794</v>
      </c>
    </row>
    <row r="3112" spans="1:6">
      <c r="A3112" s="603">
        <v>95801</v>
      </c>
      <c r="B3112" s="603" t="s">
        <v>3872</v>
      </c>
      <c r="C3112" s="603" t="s">
        <v>123</v>
      </c>
      <c r="D3112" s="603" t="s">
        <v>942</v>
      </c>
      <c r="E3112" s="604">
        <v>35.24</v>
      </c>
      <c r="F3112" s="601" t="s">
        <v>794</v>
      </c>
    </row>
    <row r="3113" spans="1:6">
      <c r="A3113" s="603">
        <v>95802</v>
      </c>
      <c r="B3113" s="603" t="s">
        <v>3873</v>
      </c>
      <c r="C3113" s="603" t="s">
        <v>123</v>
      </c>
      <c r="D3113" s="603" t="s">
        <v>942</v>
      </c>
      <c r="E3113" s="604">
        <v>43.61</v>
      </c>
      <c r="F3113" s="601" t="s">
        <v>794</v>
      </c>
    </row>
    <row r="3114" spans="1:6">
      <c r="A3114" s="603">
        <v>95803</v>
      </c>
      <c r="B3114" s="603" t="s">
        <v>3874</v>
      </c>
      <c r="C3114" s="603" t="s">
        <v>123</v>
      </c>
      <c r="D3114" s="603" t="s">
        <v>942</v>
      </c>
      <c r="E3114" s="604">
        <v>64.31</v>
      </c>
      <c r="F3114" s="601" t="s">
        <v>794</v>
      </c>
    </row>
    <row r="3115" spans="1:6">
      <c r="A3115" s="603">
        <v>95804</v>
      </c>
      <c r="B3115" s="603" t="s">
        <v>3875</v>
      </c>
      <c r="C3115" s="603" t="s">
        <v>123</v>
      </c>
      <c r="D3115" s="603" t="s">
        <v>942</v>
      </c>
      <c r="E3115" s="604">
        <v>20.62</v>
      </c>
      <c r="F3115" s="601" t="s">
        <v>794</v>
      </c>
    </row>
    <row r="3116" spans="1:6">
      <c r="A3116" s="603">
        <v>95805</v>
      </c>
      <c r="B3116" s="603" t="s">
        <v>3876</v>
      </c>
      <c r="C3116" s="603" t="s">
        <v>123</v>
      </c>
      <c r="D3116" s="603" t="s">
        <v>942</v>
      </c>
      <c r="E3116" s="604">
        <v>21.72</v>
      </c>
      <c r="F3116" s="601" t="s">
        <v>794</v>
      </c>
    </row>
    <row r="3117" spans="1:6">
      <c r="A3117" s="603">
        <v>95806</v>
      </c>
      <c r="B3117" s="603" t="s">
        <v>3877</v>
      </c>
      <c r="C3117" s="603" t="s">
        <v>123</v>
      </c>
      <c r="D3117" s="603" t="s">
        <v>942</v>
      </c>
      <c r="E3117" s="604">
        <v>23.75</v>
      </c>
      <c r="F3117" s="601" t="s">
        <v>794</v>
      </c>
    </row>
    <row r="3118" spans="1:6">
      <c r="A3118" s="603">
        <v>95807</v>
      </c>
      <c r="B3118" s="603" t="s">
        <v>3878</v>
      </c>
      <c r="C3118" s="603" t="s">
        <v>123</v>
      </c>
      <c r="D3118" s="603" t="s">
        <v>942</v>
      </c>
      <c r="E3118" s="604">
        <v>24.14</v>
      </c>
      <c r="F3118" s="601" t="s">
        <v>794</v>
      </c>
    </row>
    <row r="3119" spans="1:6">
      <c r="A3119" s="603">
        <v>95808</v>
      </c>
      <c r="B3119" s="603" t="s">
        <v>3879</v>
      </c>
      <c r="C3119" s="603" t="s">
        <v>123</v>
      </c>
      <c r="D3119" s="603" t="s">
        <v>942</v>
      </c>
      <c r="E3119" s="604">
        <v>27.41</v>
      </c>
      <c r="F3119" s="601" t="s">
        <v>794</v>
      </c>
    </row>
    <row r="3120" spans="1:6">
      <c r="A3120" s="603">
        <v>95809</v>
      </c>
      <c r="B3120" s="603" t="s">
        <v>3880</v>
      </c>
      <c r="C3120" s="603" t="s">
        <v>123</v>
      </c>
      <c r="D3120" s="603" t="s">
        <v>942</v>
      </c>
      <c r="E3120" s="604">
        <v>33.97</v>
      </c>
      <c r="F3120" s="601" t="s">
        <v>794</v>
      </c>
    </row>
    <row r="3121" spans="1:6">
      <c r="A3121" s="603">
        <v>95810</v>
      </c>
      <c r="B3121" s="603" t="s">
        <v>3881</v>
      </c>
      <c r="C3121" s="603" t="s">
        <v>123</v>
      </c>
      <c r="D3121" s="603" t="s">
        <v>942</v>
      </c>
      <c r="E3121" s="604">
        <v>15.68</v>
      </c>
      <c r="F3121" s="601" t="s">
        <v>794</v>
      </c>
    </row>
    <row r="3122" spans="1:6">
      <c r="A3122" s="603">
        <v>95811</v>
      </c>
      <c r="B3122" s="603" t="s">
        <v>3882</v>
      </c>
      <c r="C3122" s="603" t="s">
        <v>123</v>
      </c>
      <c r="D3122" s="603" t="s">
        <v>942</v>
      </c>
      <c r="E3122" s="604">
        <v>18.940000000000001</v>
      </c>
      <c r="F3122" s="601" t="s">
        <v>794</v>
      </c>
    </row>
    <row r="3123" spans="1:6">
      <c r="A3123" s="603">
        <v>95812</v>
      </c>
      <c r="B3123" s="603" t="s">
        <v>3883</v>
      </c>
      <c r="C3123" s="603" t="s">
        <v>123</v>
      </c>
      <c r="D3123" s="603" t="s">
        <v>942</v>
      </c>
      <c r="E3123" s="604">
        <v>25.5</v>
      </c>
      <c r="F3123" s="601" t="s">
        <v>794</v>
      </c>
    </row>
    <row r="3124" spans="1:6">
      <c r="A3124" s="603">
        <v>95813</v>
      </c>
      <c r="B3124" s="603" t="s">
        <v>3884</v>
      </c>
      <c r="C3124" s="603" t="s">
        <v>123</v>
      </c>
      <c r="D3124" s="603" t="s">
        <v>942</v>
      </c>
      <c r="E3124" s="604">
        <v>18.12</v>
      </c>
      <c r="F3124" s="601" t="s">
        <v>794</v>
      </c>
    </row>
    <row r="3125" spans="1:6">
      <c r="A3125" s="603">
        <v>95814</v>
      </c>
      <c r="B3125" s="603" t="s">
        <v>3885</v>
      </c>
      <c r="C3125" s="603" t="s">
        <v>123</v>
      </c>
      <c r="D3125" s="603" t="s">
        <v>942</v>
      </c>
      <c r="E3125" s="604">
        <v>22.47</v>
      </c>
      <c r="F3125" s="601" t="s">
        <v>794</v>
      </c>
    </row>
    <row r="3126" spans="1:6">
      <c r="A3126" s="603">
        <v>95815</v>
      </c>
      <c r="B3126" s="603" t="s">
        <v>3886</v>
      </c>
      <c r="C3126" s="603" t="s">
        <v>123</v>
      </c>
      <c r="D3126" s="603" t="s">
        <v>942</v>
      </c>
      <c r="E3126" s="604">
        <v>32.82</v>
      </c>
      <c r="F3126" s="601" t="s">
        <v>794</v>
      </c>
    </row>
    <row r="3127" spans="1:6">
      <c r="A3127" s="603">
        <v>95816</v>
      </c>
      <c r="B3127" s="603" t="s">
        <v>3887</v>
      </c>
      <c r="C3127" s="603" t="s">
        <v>123</v>
      </c>
      <c r="D3127" s="603" t="s">
        <v>942</v>
      </c>
      <c r="E3127" s="604">
        <v>29.3</v>
      </c>
      <c r="F3127" s="601" t="s">
        <v>794</v>
      </c>
    </row>
    <row r="3128" spans="1:6">
      <c r="A3128" s="603">
        <v>95817</v>
      </c>
      <c r="B3128" s="603" t="s">
        <v>3888</v>
      </c>
      <c r="C3128" s="603" t="s">
        <v>123</v>
      </c>
      <c r="D3128" s="603" t="s">
        <v>942</v>
      </c>
      <c r="E3128" s="604">
        <v>34.25</v>
      </c>
      <c r="F3128" s="601" t="s">
        <v>794</v>
      </c>
    </row>
    <row r="3129" spans="1:6">
      <c r="A3129" s="603">
        <v>95818</v>
      </c>
      <c r="B3129" s="603" t="s">
        <v>3889</v>
      </c>
      <c r="C3129" s="603" t="s">
        <v>123</v>
      </c>
      <c r="D3129" s="603" t="s">
        <v>942</v>
      </c>
      <c r="E3129" s="604">
        <v>47.61</v>
      </c>
      <c r="F3129" s="601" t="s">
        <v>794</v>
      </c>
    </row>
    <row r="3130" spans="1:6">
      <c r="A3130" s="603">
        <v>97881</v>
      </c>
      <c r="B3130" s="603" t="s">
        <v>3890</v>
      </c>
      <c r="C3130" s="603" t="s">
        <v>123</v>
      </c>
      <c r="D3130" s="603" t="s">
        <v>793</v>
      </c>
      <c r="E3130" s="604">
        <v>140.46</v>
      </c>
      <c r="F3130" s="601" t="s">
        <v>794</v>
      </c>
    </row>
    <row r="3131" spans="1:6">
      <c r="A3131" s="603">
        <v>97882</v>
      </c>
      <c r="B3131" s="603" t="s">
        <v>3891</v>
      </c>
      <c r="C3131" s="603" t="s">
        <v>123</v>
      </c>
      <c r="D3131" s="603" t="s">
        <v>793</v>
      </c>
      <c r="E3131" s="604">
        <v>222.3</v>
      </c>
      <c r="F3131" s="601" t="s">
        <v>794</v>
      </c>
    </row>
    <row r="3132" spans="1:6">
      <c r="A3132" s="603">
        <v>97883</v>
      </c>
      <c r="B3132" s="603" t="s">
        <v>3892</v>
      </c>
      <c r="C3132" s="603" t="s">
        <v>123</v>
      </c>
      <c r="D3132" s="603" t="s">
        <v>793</v>
      </c>
      <c r="E3132" s="604">
        <v>430.21</v>
      </c>
      <c r="F3132" s="601" t="s">
        <v>794</v>
      </c>
    </row>
    <row r="3133" spans="1:6">
      <c r="A3133" s="603">
        <v>97884</v>
      </c>
      <c r="B3133" s="603" t="s">
        <v>3893</v>
      </c>
      <c r="C3133" s="603" t="s">
        <v>123</v>
      </c>
      <c r="D3133" s="603" t="s">
        <v>793</v>
      </c>
      <c r="E3133" s="604">
        <v>846.11</v>
      </c>
      <c r="F3133" s="601" t="s">
        <v>794</v>
      </c>
    </row>
    <row r="3134" spans="1:6">
      <c r="A3134" s="603">
        <v>97885</v>
      </c>
      <c r="B3134" s="603" t="s">
        <v>3894</v>
      </c>
      <c r="C3134" s="603" t="s">
        <v>123</v>
      </c>
      <c r="D3134" s="603" t="s">
        <v>793</v>
      </c>
      <c r="E3134" s="604">
        <v>1306</v>
      </c>
      <c r="F3134" s="601" t="s">
        <v>794</v>
      </c>
    </row>
    <row r="3135" spans="1:6">
      <c r="A3135" s="603">
        <v>97886</v>
      </c>
      <c r="B3135" s="603" t="s">
        <v>3895</v>
      </c>
      <c r="C3135" s="603" t="s">
        <v>123</v>
      </c>
      <c r="D3135" s="603" t="s">
        <v>793</v>
      </c>
      <c r="E3135" s="604">
        <v>162.5</v>
      </c>
      <c r="F3135" s="601" t="s">
        <v>794</v>
      </c>
    </row>
    <row r="3136" spans="1:6">
      <c r="A3136" s="603">
        <v>97887</v>
      </c>
      <c r="B3136" s="603" t="s">
        <v>3896</v>
      </c>
      <c r="C3136" s="603" t="s">
        <v>123</v>
      </c>
      <c r="D3136" s="603" t="s">
        <v>793</v>
      </c>
      <c r="E3136" s="604">
        <v>255.75</v>
      </c>
      <c r="F3136" s="601" t="s">
        <v>794</v>
      </c>
    </row>
    <row r="3137" spans="1:6">
      <c r="A3137" s="603">
        <v>97888</v>
      </c>
      <c r="B3137" s="603" t="s">
        <v>3897</v>
      </c>
      <c r="C3137" s="603" t="s">
        <v>123</v>
      </c>
      <c r="D3137" s="603" t="s">
        <v>793</v>
      </c>
      <c r="E3137" s="604">
        <v>495.74</v>
      </c>
      <c r="F3137" s="601" t="s">
        <v>794</v>
      </c>
    </row>
    <row r="3138" spans="1:6">
      <c r="A3138" s="603">
        <v>97889</v>
      </c>
      <c r="B3138" s="603" t="s">
        <v>3898</v>
      </c>
      <c r="C3138" s="603" t="s">
        <v>123</v>
      </c>
      <c r="D3138" s="603" t="s">
        <v>793</v>
      </c>
      <c r="E3138" s="604">
        <v>672.53</v>
      </c>
      <c r="F3138" s="601" t="s">
        <v>794</v>
      </c>
    </row>
    <row r="3139" spans="1:6">
      <c r="A3139" s="603">
        <v>97890</v>
      </c>
      <c r="B3139" s="603" t="s">
        <v>3899</v>
      </c>
      <c r="C3139" s="603" t="s">
        <v>123</v>
      </c>
      <c r="D3139" s="603" t="s">
        <v>793</v>
      </c>
      <c r="E3139" s="604">
        <v>778.71</v>
      </c>
      <c r="F3139" s="601" t="s">
        <v>794</v>
      </c>
    </row>
    <row r="3140" spans="1:6">
      <c r="A3140" s="603">
        <v>97891</v>
      </c>
      <c r="B3140" s="603" t="s">
        <v>3900</v>
      </c>
      <c r="C3140" s="603" t="s">
        <v>123</v>
      </c>
      <c r="D3140" s="603" t="s">
        <v>793</v>
      </c>
      <c r="E3140" s="604">
        <v>197.77</v>
      </c>
      <c r="F3140" s="601" t="s">
        <v>794</v>
      </c>
    </row>
    <row r="3141" spans="1:6">
      <c r="A3141" s="603">
        <v>97892</v>
      </c>
      <c r="B3141" s="603" t="s">
        <v>3901</v>
      </c>
      <c r="C3141" s="603" t="s">
        <v>123</v>
      </c>
      <c r="D3141" s="603" t="s">
        <v>793</v>
      </c>
      <c r="E3141" s="604">
        <v>373.2</v>
      </c>
      <c r="F3141" s="601" t="s">
        <v>794</v>
      </c>
    </row>
    <row r="3142" spans="1:6">
      <c r="A3142" s="603">
        <v>97893</v>
      </c>
      <c r="B3142" s="603" t="s">
        <v>3902</v>
      </c>
      <c r="C3142" s="603" t="s">
        <v>123</v>
      </c>
      <c r="D3142" s="603" t="s">
        <v>793</v>
      </c>
      <c r="E3142" s="604">
        <v>516.21</v>
      </c>
      <c r="F3142" s="601" t="s">
        <v>794</v>
      </c>
    </row>
    <row r="3143" spans="1:6">
      <c r="A3143" s="603">
        <v>97894</v>
      </c>
      <c r="B3143" s="603" t="s">
        <v>3903</v>
      </c>
      <c r="C3143" s="603" t="s">
        <v>123</v>
      </c>
      <c r="D3143" s="603" t="s">
        <v>793</v>
      </c>
      <c r="E3143" s="605">
        <v>589.30999999999995</v>
      </c>
      <c r="F3143" s="601" t="s">
        <v>794</v>
      </c>
    </row>
    <row r="3144" spans="1:6">
      <c r="A3144" s="603">
        <v>104396</v>
      </c>
      <c r="B3144" s="603" t="s">
        <v>3904</v>
      </c>
      <c r="C3144" s="603" t="s">
        <v>123</v>
      </c>
      <c r="D3144" s="603" t="s">
        <v>942</v>
      </c>
      <c r="E3144" s="605">
        <v>20.38</v>
      </c>
      <c r="F3144" s="601" t="s">
        <v>794</v>
      </c>
    </row>
    <row r="3145" spans="1:6">
      <c r="A3145" s="603">
        <v>104397</v>
      </c>
      <c r="B3145" s="603" t="s">
        <v>3905</v>
      </c>
      <c r="C3145" s="603" t="s">
        <v>123</v>
      </c>
      <c r="D3145" s="603" t="s">
        <v>942</v>
      </c>
      <c r="E3145" s="604">
        <v>24.39</v>
      </c>
      <c r="F3145" s="601" t="s">
        <v>794</v>
      </c>
    </row>
    <row r="3146" spans="1:6">
      <c r="A3146" s="603">
        <v>104398</v>
      </c>
      <c r="B3146" s="603" t="s">
        <v>3906</v>
      </c>
      <c r="C3146" s="603" t="s">
        <v>123</v>
      </c>
      <c r="D3146" s="603" t="s">
        <v>942</v>
      </c>
      <c r="E3146" s="604">
        <v>24.13</v>
      </c>
      <c r="F3146" s="601" t="s">
        <v>794</v>
      </c>
    </row>
    <row r="3147" spans="1:6">
      <c r="A3147" s="603">
        <v>104399</v>
      </c>
      <c r="B3147" s="603" t="s">
        <v>3907</v>
      </c>
      <c r="C3147" s="603" t="s">
        <v>123</v>
      </c>
      <c r="D3147" s="603" t="s">
        <v>942</v>
      </c>
      <c r="E3147" s="604">
        <v>26.06</v>
      </c>
      <c r="F3147" s="601" t="s">
        <v>794</v>
      </c>
    </row>
    <row r="3148" spans="1:6">
      <c r="A3148" s="603">
        <v>104400</v>
      </c>
      <c r="B3148" s="603" t="s">
        <v>3908</v>
      </c>
      <c r="C3148" s="603" t="s">
        <v>123</v>
      </c>
      <c r="D3148" s="603" t="s">
        <v>942</v>
      </c>
      <c r="E3148" s="604">
        <v>33.39</v>
      </c>
      <c r="F3148" s="601" t="s">
        <v>794</v>
      </c>
    </row>
    <row r="3149" spans="1:6">
      <c r="A3149" s="603">
        <v>104401</v>
      </c>
      <c r="B3149" s="603" t="s">
        <v>3909</v>
      </c>
      <c r="C3149" s="603" t="s">
        <v>123</v>
      </c>
      <c r="D3149" s="603" t="s">
        <v>942</v>
      </c>
      <c r="E3149" s="604">
        <v>22.94</v>
      </c>
      <c r="F3149" s="601" t="s">
        <v>794</v>
      </c>
    </row>
    <row r="3150" spans="1:6">
      <c r="A3150" s="603">
        <v>104402</v>
      </c>
      <c r="B3150" s="603" t="s">
        <v>3910</v>
      </c>
      <c r="C3150" s="603" t="s">
        <v>123</v>
      </c>
      <c r="D3150" s="603" t="s">
        <v>942</v>
      </c>
      <c r="E3150" s="604">
        <v>23.77</v>
      </c>
      <c r="F3150" s="601" t="s">
        <v>794</v>
      </c>
    </row>
    <row r="3151" spans="1:6">
      <c r="A3151" s="603">
        <v>104403</v>
      </c>
      <c r="B3151" s="603" t="s">
        <v>3911</v>
      </c>
      <c r="C3151" s="603" t="s">
        <v>123</v>
      </c>
      <c r="D3151" s="603" t="s">
        <v>942</v>
      </c>
      <c r="E3151" s="604">
        <v>29.57</v>
      </c>
      <c r="F3151" s="601" t="s">
        <v>794</v>
      </c>
    </row>
    <row r="3152" spans="1:6">
      <c r="A3152" s="603">
        <v>104404</v>
      </c>
      <c r="B3152" s="603" t="s">
        <v>3912</v>
      </c>
      <c r="C3152" s="603" t="s">
        <v>123</v>
      </c>
      <c r="D3152" s="603" t="s">
        <v>942</v>
      </c>
      <c r="E3152" s="605">
        <v>30.52</v>
      </c>
      <c r="F3152" s="601" t="s">
        <v>794</v>
      </c>
    </row>
    <row r="3153" spans="1:6">
      <c r="A3153" s="603">
        <v>104405</v>
      </c>
      <c r="B3153" s="603" t="s">
        <v>3913</v>
      </c>
      <c r="C3153" s="603" t="s">
        <v>123</v>
      </c>
      <c r="D3153" s="603" t="s">
        <v>942</v>
      </c>
      <c r="E3153" s="605">
        <v>41.29</v>
      </c>
      <c r="F3153" s="601" t="s">
        <v>794</v>
      </c>
    </row>
    <row r="3154" spans="1:6">
      <c r="A3154" s="603">
        <v>93653</v>
      </c>
      <c r="B3154" s="603" t="s">
        <v>397</v>
      </c>
      <c r="C3154" s="603" t="s">
        <v>123</v>
      </c>
      <c r="D3154" s="603" t="s">
        <v>942</v>
      </c>
      <c r="E3154" s="605">
        <v>12.19</v>
      </c>
      <c r="F3154" s="601" t="s">
        <v>794</v>
      </c>
    </row>
    <row r="3155" spans="1:6">
      <c r="A3155" s="603">
        <v>93654</v>
      </c>
      <c r="B3155" s="603" t="s">
        <v>398</v>
      </c>
      <c r="C3155" s="603" t="s">
        <v>123</v>
      </c>
      <c r="D3155" s="603" t="s">
        <v>942</v>
      </c>
      <c r="E3155" s="605">
        <v>12.73</v>
      </c>
      <c r="F3155" s="601" t="s">
        <v>794</v>
      </c>
    </row>
    <row r="3156" spans="1:6">
      <c r="A3156" s="603">
        <v>93655</v>
      </c>
      <c r="B3156" s="603" t="s">
        <v>399</v>
      </c>
      <c r="C3156" s="603" t="s">
        <v>123</v>
      </c>
      <c r="D3156" s="603" t="s">
        <v>942</v>
      </c>
      <c r="E3156" s="605">
        <v>13.93</v>
      </c>
      <c r="F3156" s="601" t="s">
        <v>794</v>
      </c>
    </row>
    <row r="3157" spans="1:6">
      <c r="A3157" s="603">
        <v>93656</v>
      </c>
      <c r="B3157" s="603" t="s">
        <v>3914</v>
      </c>
      <c r="C3157" s="603" t="s">
        <v>123</v>
      </c>
      <c r="D3157" s="603" t="s">
        <v>942</v>
      </c>
      <c r="E3157" s="605">
        <v>13.93</v>
      </c>
      <c r="F3157" s="601" t="s">
        <v>794</v>
      </c>
    </row>
    <row r="3158" spans="1:6">
      <c r="A3158" s="603">
        <v>93657</v>
      </c>
      <c r="B3158" s="603" t="s">
        <v>3915</v>
      </c>
      <c r="C3158" s="603" t="s">
        <v>123</v>
      </c>
      <c r="D3158" s="603" t="s">
        <v>942</v>
      </c>
      <c r="E3158" s="605">
        <v>15.32</v>
      </c>
      <c r="F3158" s="601" t="s">
        <v>794</v>
      </c>
    </row>
    <row r="3159" spans="1:6">
      <c r="A3159" s="603">
        <v>93658</v>
      </c>
      <c r="B3159" s="603" t="s">
        <v>3916</v>
      </c>
      <c r="C3159" s="603" t="s">
        <v>123</v>
      </c>
      <c r="D3159" s="603" t="s">
        <v>942</v>
      </c>
      <c r="E3159" s="605">
        <v>21.95</v>
      </c>
      <c r="F3159" s="601" t="s">
        <v>794</v>
      </c>
    </row>
    <row r="3160" spans="1:6">
      <c r="A3160" s="603">
        <v>93659</v>
      </c>
      <c r="B3160" s="603" t="s">
        <v>3917</v>
      </c>
      <c r="C3160" s="603" t="s">
        <v>123</v>
      </c>
      <c r="D3160" s="603" t="s">
        <v>942</v>
      </c>
      <c r="E3160" s="605">
        <v>24.7</v>
      </c>
      <c r="F3160" s="601" t="s">
        <v>794</v>
      </c>
    </row>
    <row r="3161" spans="1:6">
      <c r="A3161" s="603">
        <v>93660</v>
      </c>
      <c r="B3161" s="603" t="s">
        <v>400</v>
      </c>
      <c r="C3161" s="603" t="s">
        <v>123</v>
      </c>
      <c r="D3161" s="603" t="s">
        <v>942</v>
      </c>
      <c r="E3161" s="605">
        <v>59.53</v>
      </c>
      <c r="F3161" s="601" t="s">
        <v>794</v>
      </c>
    </row>
    <row r="3162" spans="1:6">
      <c r="A3162" s="603">
        <v>93661</v>
      </c>
      <c r="B3162" s="603" t="s">
        <v>401</v>
      </c>
      <c r="C3162" s="603" t="s">
        <v>123</v>
      </c>
      <c r="D3162" s="603" t="s">
        <v>942</v>
      </c>
      <c r="E3162" s="605">
        <v>60.62</v>
      </c>
      <c r="F3162" s="601" t="s">
        <v>794</v>
      </c>
    </row>
    <row r="3163" spans="1:6">
      <c r="A3163" s="603">
        <v>93662</v>
      </c>
      <c r="B3163" s="603" t="s">
        <v>402</v>
      </c>
      <c r="C3163" s="603" t="s">
        <v>123</v>
      </c>
      <c r="D3163" s="603" t="s">
        <v>942</v>
      </c>
      <c r="E3163" s="605">
        <v>63.01</v>
      </c>
      <c r="F3163" s="601" t="s">
        <v>794</v>
      </c>
    </row>
    <row r="3164" spans="1:6">
      <c r="A3164" s="603">
        <v>93663</v>
      </c>
      <c r="B3164" s="603" t="s">
        <v>3918</v>
      </c>
      <c r="C3164" s="603" t="s">
        <v>123</v>
      </c>
      <c r="D3164" s="603" t="s">
        <v>942</v>
      </c>
      <c r="E3164" s="605">
        <v>63.01</v>
      </c>
      <c r="F3164" s="601" t="s">
        <v>794</v>
      </c>
    </row>
    <row r="3165" spans="1:6">
      <c r="A3165" s="603">
        <v>93664</v>
      </c>
      <c r="B3165" s="603" t="s">
        <v>403</v>
      </c>
      <c r="C3165" s="603" t="s">
        <v>123</v>
      </c>
      <c r="D3165" s="603" t="s">
        <v>942</v>
      </c>
      <c r="E3165" s="605">
        <v>65.8</v>
      </c>
      <c r="F3165" s="601" t="s">
        <v>794</v>
      </c>
    </row>
    <row r="3166" spans="1:6">
      <c r="A3166" s="603">
        <v>93665</v>
      </c>
      <c r="B3166" s="603" t="s">
        <v>404</v>
      </c>
      <c r="C3166" s="603" t="s">
        <v>123</v>
      </c>
      <c r="D3166" s="603" t="s">
        <v>942</v>
      </c>
      <c r="E3166" s="605">
        <v>69.14</v>
      </c>
      <c r="F3166" s="601" t="s">
        <v>794</v>
      </c>
    </row>
    <row r="3167" spans="1:6">
      <c r="A3167" s="603">
        <v>93666</v>
      </c>
      <c r="B3167" s="603" t="s">
        <v>3919</v>
      </c>
      <c r="C3167" s="603" t="s">
        <v>123</v>
      </c>
      <c r="D3167" s="603" t="s">
        <v>942</v>
      </c>
      <c r="E3167" s="605">
        <v>74.63</v>
      </c>
      <c r="F3167" s="601" t="s">
        <v>794</v>
      </c>
    </row>
    <row r="3168" spans="1:6">
      <c r="A3168" s="603">
        <v>93667</v>
      </c>
      <c r="B3168" s="603" t="s">
        <v>3920</v>
      </c>
      <c r="C3168" s="603" t="s">
        <v>123</v>
      </c>
      <c r="D3168" s="603" t="s">
        <v>942</v>
      </c>
      <c r="E3168" s="605">
        <v>74.459999999999994</v>
      </c>
      <c r="F3168" s="601" t="s">
        <v>794</v>
      </c>
    </row>
    <row r="3169" spans="1:6">
      <c r="A3169" s="603">
        <v>93668</v>
      </c>
      <c r="B3169" s="603" t="s">
        <v>3921</v>
      </c>
      <c r="C3169" s="603" t="s">
        <v>123</v>
      </c>
      <c r="D3169" s="603" t="s">
        <v>942</v>
      </c>
      <c r="E3169" s="605">
        <v>76.099999999999994</v>
      </c>
      <c r="F3169" s="601" t="s">
        <v>794</v>
      </c>
    </row>
    <row r="3170" spans="1:6">
      <c r="A3170" s="603">
        <v>93669</v>
      </c>
      <c r="B3170" s="603" t="s">
        <v>3922</v>
      </c>
      <c r="C3170" s="603" t="s">
        <v>123</v>
      </c>
      <c r="D3170" s="603" t="s">
        <v>942</v>
      </c>
      <c r="E3170" s="605">
        <v>79.680000000000007</v>
      </c>
      <c r="F3170" s="601" t="s">
        <v>794</v>
      </c>
    </row>
    <row r="3171" spans="1:6">
      <c r="A3171" s="603">
        <v>93670</v>
      </c>
      <c r="B3171" s="603" t="s">
        <v>405</v>
      </c>
      <c r="C3171" s="603" t="s">
        <v>123</v>
      </c>
      <c r="D3171" s="603" t="s">
        <v>942</v>
      </c>
      <c r="E3171" s="605">
        <v>79.680000000000007</v>
      </c>
      <c r="F3171" s="601" t="s">
        <v>794</v>
      </c>
    </row>
    <row r="3172" spans="1:6">
      <c r="A3172" s="603">
        <v>93671</v>
      </c>
      <c r="B3172" s="603" t="s">
        <v>406</v>
      </c>
      <c r="C3172" s="603" t="s">
        <v>123</v>
      </c>
      <c r="D3172" s="603" t="s">
        <v>942</v>
      </c>
      <c r="E3172" s="605">
        <v>83.86</v>
      </c>
      <c r="F3172" s="601" t="s">
        <v>794</v>
      </c>
    </row>
    <row r="3173" spans="1:6">
      <c r="A3173" s="603">
        <v>93672</v>
      </c>
      <c r="B3173" s="603" t="s">
        <v>3923</v>
      </c>
      <c r="C3173" s="603" t="s">
        <v>123</v>
      </c>
      <c r="D3173" s="603" t="s">
        <v>942</v>
      </c>
      <c r="E3173" s="605">
        <v>90.12</v>
      </c>
      <c r="F3173" s="601" t="s">
        <v>794</v>
      </c>
    </row>
    <row r="3174" spans="1:6">
      <c r="A3174" s="603">
        <v>93673</v>
      </c>
      <c r="B3174" s="603" t="s">
        <v>407</v>
      </c>
      <c r="C3174" s="603" t="s">
        <v>123</v>
      </c>
      <c r="D3174" s="603" t="s">
        <v>942</v>
      </c>
      <c r="E3174" s="605">
        <v>98.36</v>
      </c>
      <c r="F3174" s="601" t="s">
        <v>794</v>
      </c>
    </row>
    <row r="3175" spans="1:6">
      <c r="A3175" s="603">
        <v>97359</v>
      </c>
      <c r="B3175" s="603" t="s">
        <v>3924</v>
      </c>
      <c r="C3175" s="603" t="s">
        <v>123</v>
      </c>
      <c r="D3175" s="603" t="s">
        <v>942</v>
      </c>
      <c r="E3175" s="604">
        <v>3843.1</v>
      </c>
      <c r="F3175" s="601" t="s">
        <v>794</v>
      </c>
    </row>
    <row r="3176" spans="1:6">
      <c r="A3176" s="603">
        <v>97360</v>
      </c>
      <c r="B3176" s="603" t="s">
        <v>3925</v>
      </c>
      <c r="C3176" s="603" t="s">
        <v>123</v>
      </c>
      <c r="D3176" s="603" t="s">
        <v>942</v>
      </c>
      <c r="E3176" s="604">
        <v>7422.17</v>
      </c>
      <c r="F3176" s="601" t="s">
        <v>794</v>
      </c>
    </row>
    <row r="3177" spans="1:6">
      <c r="A3177" s="603">
        <v>97361</v>
      </c>
      <c r="B3177" s="603" t="s">
        <v>3926</v>
      </c>
      <c r="C3177" s="603" t="s">
        <v>123</v>
      </c>
      <c r="D3177" s="603" t="s">
        <v>942</v>
      </c>
      <c r="E3177" s="604">
        <v>9896.2199999999993</v>
      </c>
      <c r="F3177" s="601" t="s">
        <v>794</v>
      </c>
    </row>
    <row r="3178" spans="1:6">
      <c r="A3178" s="603">
        <v>97362</v>
      </c>
      <c r="B3178" s="603" t="s">
        <v>3927</v>
      </c>
      <c r="C3178" s="603" t="s">
        <v>123</v>
      </c>
      <c r="D3178" s="603" t="s">
        <v>942</v>
      </c>
      <c r="E3178" s="604">
        <v>2120.58</v>
      </c>
      <c r="F3178" s="601" t="s">
        <v>794</v>
      </c>
    </row>
    <row r="3179" spans="1:6">
      <c r="A3179" s="603">
        <v>101875</v>
      </c>
      <c r="B3179" s="603" t="s">
        <v>3928</v>
      </c>
      <c r="C3179" s="603" t="s">
        <v>123</v>
      </c>
      <c r="D3179" s="603" t="s">
        <v>942</v>
      </c>
      <c r="E3179" s="605">
        <v>451.53</v>
      </c>
      <c r="F3179" s="601" t="s">
        <v>794</v>
      </c>
    </row>
    <row r="3180" spans="1:6">
      <c r="A3180" s="603">
        <v>101876</v>
      </c>
      <c r="B3180" s="603" t="s">
        <v>3929</v>
      </c>
      <c r="C3180" s="603" t="s">
        <v>123</v>
      </c>
      <c r="D3180" s="603" t="s">
        <v>942</v>
      </c>
      <c r="E3180" s="605">
        <v>84.02</v>
      </c>
      <c r="F3180" s="601" t="s">
        <v>794</v>
      </c>
    </row>
    <row r="3181" spans="1:6">
      <c r="A3181" s="603">
        <v>101877</v>
      </c>
      <c r="B3181" s="603" t="s">
        <v>3930</v>
      </c>
      <c r="C3181" s="603" t="s">
        <v>123</v>
      </c>
      <c r="D3181" s="603" t="s">
        <v>942</v>
      </c>
      <c r="E3181" s="605">
        <v>57.33</v>
      </c>
      <c r="F3181" s="601" t="s">
        <v>794</v>
      </c>
    </row>
    <row r="3182" spans="1:6">
      <c r="A3182" s="603">
        <v>101878</v>
      </c>
      <c r="B3182" s="603" t="s">
        <v>3931</v>
      </c>
      <c r="C3182" s="603" t="s">
        <v>123</v>
      </c>
      <c r="D3182" s="603" t="s">
        <v>942</v>
      </c>
      <c r="E3182" s="605">
        <v>614.02</v>
      </c>
      <c r="F3182" s="601" t="s">
        <v>794</v>
      </c>
    </row>
    <row r="3183" spans="1:6">
      <c r="A3183" s="603">
        <v>101879</v>
      </c>
      <c r="B3183" s="603" t="s">
        <v>3932</v>
      </c>
      <c r="C3183" s="603" t="s">
        <v>123</v>
      </c>
      <c r="D3183" s="603" t="s">
        <v>942</v>
      </c>
      <c r="E3183" s="605">
        <v>655.36</v>
      </c>
      <c r="F3183" s="601" t="s">
        <v>794</v>
      </c>
    </row>
    <row r="3184" spans="1:6">
      <c r="A3184" s="603">
        <v>101880</v>
      </c>
      <c r="B3184" s="603" t="s">
        <v>3933</v>
      </c>
      <c r="C3184" s="603" t="s">
        <v>123</v>
      </c>
      <c r="D3184" s="603" t="s">
        <v>942</v>
      </c>
      <c r="E3184" s="605">
        <v>754.42</v>
      </c>
      <c r="F3184" s="601" t="s">
        <v>794</v>
      </c>
    </row>
    <row r="3185" spans="1:6">
      <c r="A3185" s="603">
        <v>101881</v>
      </c>
      <c r="B3185" s="603" t="s">
        <v>3934</v>
      </c>
      <c r="C3185" s="603" t="s">
        <v>123</v>
      </c>
      <c r="D3185" s="603" t="s">
        <v>942</v>
      </c>
      <c r="E3185" s="604">
        <v>1087.5899999999999</v>
      </c>
      <c r="F3185" s="601" t="s">
        <v>794</v>
      </c>
    </row>
    <row r="3186" spans="1:6">
      <c r="A3186" s="603">
        <v>101882</v>
      </c>
      <c r="B3186" s="603" t="s">
        <v>3935</v>
      </c>
      <c r="C3186" s="603" t="s">
        <v>123</v>
      </c>
      <c r="D3186" s="603" t="s">
        <v>942</v>
      </c>
      <c r="E3186" s="604">
        <v>1546.91</v>
      </c>
      <c r="F3186" s="601" t="s">
        <v>794</v>
      </c>
    </row>
    <row r="3187" spans="1:6">
      <c r="A3187" s="603">
        <v>101883</v>
      </c>
      <c r="B3187" s="603" t="s">
        <v>3936</v>
      </c>
      <c r="C3187" s="603" t="s">
        <v>123</v>
      </c>
      <c r="D3187" s="603" t="s">
        <v>942</v>
      </c>
      <c r="E3187" s="605">
        <v>624.48</v>
      </c>
      <c r="F3187" s="601" t="s">
        <v>794</v>
      </c>
    </row>
    <row r="3188" spans="1:6">
      <c r="A3188" s="603">
        <v>101890</v>
      </c>
      <c r="B3188" s="603" t="s">
        <v>3937</v>
      </c>
      <c r="C3188" s="603" t="s">
        <v>123</v>
      </c>
      <c r="D3188" s="603" t="s">
        <v>942</v>
      </c>
      <c r="E3188" s="605">
        <v>16.71</v>
      </c>
      <c r="F3188" s="601" t="s">
        <v>794</v>
      </c>
    </row>
    <row r="3189" spans="1:6">
      <c r="A3189" s="603">
        <v>101891</v>
      </c>
      <c r="B3189" s="603" t="s">
        <v>3938</v>
      </c>
      <c r="C3189" s="603" t="s">
        <v>123</v>
      </c>
      <c r="D3189" s="603" t="s">
        <v>942</v>
      </c>
      <c r="E3189" s="605">
        <v>28.44</v>
      </c>
      <c r="F3189" s="601" t="s">
        <v>794</v>
      </c>
    </row>
    <row r="3190" spans="1:6">
      <c r="A3190" s="603">
        <v>101892</v>
      </c>
      <c r="B3190" s="603" t="s">
        <v>3939</v>
      </c>
      <c r="C3190" s="603" t="s">
        <v>123</v>
      </c>
      <c r="D3190" s="603" t="s">
        <v>942</v>
      </c>
      <c r="E3190" s="605">
        <v>74.680000000000007</v>
      </c>
      <c r="F3190" s="601" t="s">
        <v>794</v>
      </c>
    </row>
    <row r="3191" spans="1:6">
      <c r="A3191" s="603">
        <v>101893</v>
      </c>
      <c r="B3191" s="603" t="s">
        <v>3940</v>
      </c>
      <c r="C3191" s="603" t="s">
        <v>123</v>
      </c>
      <c r="D3191" s="603" t="s">
        <v>942</v>
      </c>
      <c r="E3191" s="605">
        <v>95.42</v>
      </c>
      <c r="F3191" s="601" t="s">
        <v>794</v>
      </c>
    </row>
    <row r="3192" spans="1:6">
      <c r="A3192" s="603">
        <v>101894</v>
      </c>
      <c r="B3192" s="603" t="s">
        <v>408</v>
      </c>
      <c r="C3192" s="603" t="s">
        <v>123</v>
      </c>
      <c r="D3192" s="603" t="s">
        <v>942</v>
      </c>
      <c r="E3192" s="605">
        <v>159.84</v>
      </c>
      <c r="F3192" s="601" t="s">
        <v>794</v>
      </c>
    </row>
    <row r="3193" spans="1:6">
      <c r="A3193" s="603">
        <v>101895</v>
      </c>
      <c r="B3193" s="603" t="s">
        <v>3941</v>
      </c>
      <c r="C3193" s="603" t="s">
        <v>123</v>
      </c>
      <c r="D3193" s="603" t="s">
        <v>942</v>
      </c>
      <c r="E3193" s="604">
        <v>438.74</v>
      </c>
      <c r="F3193" s="601" t="s">
        <v>794</v>
      </c>
    </row>
    <row r="3194" spans="1:6">
      <c r="A3194" s="603">
        <v>101896</v>
      </c>
      <c r="B3194" s="603" t="s">
        <v>3942</v>
      </c>
      <c r="C3194" s="603" t="s">
        <v>123</v>
      </c>
      <c r="D3194" s="603" t="s">
        <v>942</v>
      </c>
      <c r="E3194" s="604">
        <v>663.17</v>
      </c>
      <c r="F3194" s="601" t="s">
        <v>794</v>
      </c>
    </row>
    <row r="3195" spans="1:6">
      <c r="A3195" s="603">
        <v>101897</v>
      </c>
      <c r="B3195" s="603" t="s">
        <v>3943</v>
      </c>
      <c r="C3195" s="603" t="s">
        <v>123</v>
      </c>
      <c r="D3195" s="603" t="s">
        <v>942</v>
      </c>
      <c r="E3195" s="604">
        <v>1063.29</v>
      </c>
      <c r="F3195" s="601" t="s">
        <v>794</v>
      </c>
    </row>
    <row r="3196" spans="1:6">
      <c r="A3196" s="603">
        <v>101898</v>
      </c>
      <c r="B3196" s="603" t="s">
        <v>409</v>
      </c>
      <c r="C3196" s="603" t="s">
        <v>123</v>
      </c>
      <c r="D3196" s="603" t="s">
        <v>942</v>
      </c>
      <c r="E3196" s="604">
        <v>1422.76</v>
      </c>
      <c r="F3196" s="601" t="s">
        <v>794</v>
      </c>
    </row>
    <row r="3197" spans="1:6">
      <c r="A3197" s="603">
        <v>101899</v>
      </c>
      <c r="B3197" s="603" t="s">
        <v>3944</v>
      </c>
      <c r="C3197" s="603" t="s">
        <v>123</v>
      </c>
      <c r="D3197" s="603" t="s">
        <v>942</v>
      </c>
      <c r="E3197" s="604">
        <v>2277.8000000000002</v>
      </c>
      <c r="F3197" s="601" t="s">
        <v>794</v>
      </c>
    </row>
    <row r="3198" spans="1:6">
      <c r="A3198" s="603">
        <v>101900</v>
      </c>
      <c r="B3198" s="603" t="s">
        <v>3945</v>
      </c>
      <c r="C3198" s="603" t="s">
        <v>123</v>
      </c>
      <c r="D3198" s="603" t="s">
        <v>942</v>
      </c>
      <c r="E3198" s="604">
        <v>4754.37</v>
      </c>
      <c r="F3198" s="601" t="s">
        <v>794</v>
      </c>
    </row>
    <row r="3199" spans="1:6">
      <c r="A3199" s="603">
        <v>101901</v>
      </c>
      <c r="B3199" s="603" t="s">
        <v>3946</v>
      </c>
      <c r="C3199" s="603" t="s">
        <v>123</v>
      </c>
      <c r="D3199" s="603" t="s">
        <v>942</v>
      </c>
      <c r="E3199" s="604">
        <v>157.69999999999999</v>
      </c>
      <c r="F3199" s="601" t="s">
        <v>794</v>
      </c>
    </row>
    <row r="3200" spans="1:6">
      <c r="A3200" s="603">
        <v>101902</v>
      </c>
      <c r="B3200" s="603" t="s">
        <v>3947</v>
      </c>
      <c r="C3200" s="603" t="s">
        <v>123</v>
      </c>
      <c r="D3200" s="603" t="s">
        <v>942</v>
      </c>
      <c r="E3200" s="605">
        <v>194.7</v>
      </c>
      <c r="F3200" s="601" t="s">
        <v>794</v>
      </c>
    </row>
    <row r="3201" spans="1:6">
      <c r="A3201" s="603">
        <v>101903</v>
      </c>
      <c r="B3201" s="603" t="s">
        <v>3948</v>
      </c>
      <c r="C3201" s="603" t="s">
        <v>123</v>
      </c>
      <c r="D3201" s="603" t="s">
        <v>942</v>
      </c>
      <c r="E3201" s="604">
        <v>405.61</v>
      </c>
      <c r="F3201" s="601" t="s">
        <v>794</v>
      </c>
    </row>
    <row r="3202" spans="1:6">
      <c r="A3202" s="603">
        <v>101904</v>
      </c>
      <c r="B3202" s="603" t="s">
        <v>3949</v>
      </c>
      <c r="C3202" s="603" t="s">
        <v>123</v>
      </c>
      <c r="D3202" s="603" t="s">
        <v>942</v>
      </c>
      <c r="E3202" s="604">
        <v>1496.13</v>
      </c>
      <c r="F3202" s="601" t="s">
        <v>794</v>
      </c>
    </row>
    <row r="3203" spans="1:6">
      <c r="A3203" s="603">
        <v>101938</v>
      </c>
      <c r="B3203" s="603" t="s">
        <v>3950</v>
      </c>
      <c r="C3203" s="603" t="s">
        <v>123</v>
      </c>
      <c r="D3203" s="603" t="s">
        <v>942</v>
      </c>
      <c r="E3203" s="605">
        <v>113.18</v>
      </c>
      <c r="F3203" s="601" t="s">
        <v>794</v>
      </c>
    </row>
    <row r="3204" spans="1:6">
      <c r="A3204" s="603">
        <v>101946</v>
      </c>
      <c r="B3204" s="603" t="s">
        <v>3951</v>
      </c>
      <c r="C3204" s="603" t="s">
        <v>123</v>
      </c>
      <c r="D3204" s="603" t="s">
        <v>942</v>
      </c>
      <c r="E3204" s="605">
        <v>156.84</v>
      </c>
      <c r="F3204" s="601" t="s">
        <v>794</v>
      </c>
    </row>
    <row r="3205" spans="1:6">
      <c r="A3205" s="603">
        <v>91945</v>
      </c>
      <c r="B3205" s="603" t="s">
        <v>3952</v>
      </c>
      <c r="C3205" s="603" t="s">
        <v>123</v>
      </c>
      <c r="D3205" s="603" t="s">
        <v>942</v>
      </c>
      <c r="E3205" s="605">
        <v>12.48</v>
      </c>
      <c r="F3205" s="601" t="s">
        <v>794</v>
      </c>
    </row>
    <row r="3206" spans="1:6">
      <c r="A3206" s="603">
        <v>91946</v>
      </c>
      <c r="B3206" s="603" t="s">
        <v>3953</v>
      </c>
      <c r="C3206" s="603" t="s">
        <v>123</v>
      </c>
      <c r="D3206" s="603" t="s">
        <v>942</v>
      </c>
      <c r="E3206" s="605">
        <v>9.91</v>
      </c>
      <c r="F3206" s="601" t="s">
        <v>794</v>
      </c>
    </row>
    <row r="3207" spans="1:6">
      <c r="A3207" s="603">
        <v>91947</v>
      </c>
      <c r="B3207" s="603" t="s">
        <v>3954</v>
      </c>
      <c r="C3207" s="603" t="s">
        <v>123</v>
      </c>
      <c r="D3207" s="603" t="s">
        <v>942</v>
      </c>
      <c r="E3207" s="605">
        <v>8.2899999999999991</v>
      </c>
      <c r="F3207" s="601" t="s">
        <v>794</v>
      </c>
    </row>
    <row r="3208" spans="1:6">
      <c r="A3208" s="603">
        <v>91949</v>
      </c>
      <c r="B3208" s="603" t="s">
        <v>3955</v>
      </c>
      <c r="C3208" s="603" t="s">
        <v>123</v>
      </c>
      <c r="D3208" s="603" t="s">
        <v>942</v>
      </c>
      <c r="E3208" s="605">
        <v>17.899999999999999</v>
      </c>
      <c r="F3208" s="601" t="s">
        <v>794</v>
      </c>
    </row>
    <row r="3209" spans="1:6">
      <c r="A3209" s="603">
        <v>91950</v>
      </c>
      <c r="B3209" s="603" t="s">
        <v>3956</v>
      </c>
      <c r="C3209" s="603" t="s">
        <v>123</v>
      </c>
      <c r="D3209" s="603" t="s">
        <v>942</v>
      </c>
      <c r="E3209" s="605">
        <v>14.75</v>
      </c>
      <c r="F3209" s="601" t="s">
        <v>794</v>
      </c>
    </row>
    <row r="3210" spans="1:6">
      <c r="A3210" s="603">
        <v>91951</v>
      </c>
      <c r="B3210" s="603" t="s">
        <v>3957</v>
      </c>
      <c r="C3210" s="603" t="s">
        <v>123</v>
      </c>
      <c r="D3210" s="603" t="s">
        <v>942</v>
      </c>
      <c r="E3210" s="605">
        <v>12.87</v>
      </c>
      <c r="F3210" s="601" t="s">
        <v>794</v>
      </c>
    </row>
    <row r="3211" spans="1:6">
      <c r="A3211" s="603">
        <v>91952</v>
      </c>
      <c r="B3211" s="603" t="s">
        <v>3958</v>
      </c>
      <c r="C3211" s="603" t="s">
        <v>123</v>
      </c>
      <c r="D3211" s="603" t="s">
        <v>942</v>
      </c>
      <c r="E3211" s="605">
        <v>16.850000000000001</v>
      </c>
      <c r="F3211" s="601" t="s">
        <v>794</v>
      </c>
    </row>
    <row r="3212" spans="1:6">
      <c r="A3212" s="603">
        <v>91953</v>
      </c>
      <c r="B3212" s="603" t="s">
        <v>3959</v>
      </c>
      <c r="C3212" s="603" t="s">
        <v>123</v>
      </c>
      <c r="D3212" s="603" t="s">
        <v>942</v>
      </c>
      <c r="E3212" s="605">
        <v>26.76</v>
      </c>
      <c r="F3212" s="601" t="s">
        <v>794</v>
      </c>
    </row>
    <row r="3213" spans="1:6">
      <c r="A3213" s="603">
        <v>91954</v>
      </c>
      <c r="B3213" s="603" t="s">
        <v>3960</v>
      </c>
      <c r="C3213" s="603" t="s">
        <v>123</v>
      </c>
      <c r="D3213" s="603" t="s">
        <v>942</v>
      </c>
      <c r="E3213" s="605">
        <v>22.59</v>
      </c>
      <c r="F3213" s="601" t="s">
        <v>794</v>
      </c>
    </row>
    <row r="3214" spans="1:6">
      <c r="A3214" s="603">
        <v>91955</v>
      </c>
      <c r="B3214" s="603" t="s">
        <v>3961</v>
      </c>
      <c r="C3214" s="603" t="s">
        <v>123</v>
      </c>
      <c r="D3214" s="603" t="s">
        <v>942</v>
      </c>
      <c r="E3214" s="605">
        <v>32.5</v>
      </c>
      <c r="F3214" s="601" t="s">
        <v>794</v>
      </c>
    </row>
    <row r="3215" spans="1:6">
      <c r="A3215" s="603">
        <v>91956</v>
      </c>
      <c r="B3215" s="603" t="s">
        <v>3962</v>
      </c>
      <c r="C3215" s="603" t="s">
        <v>123</v>
      </c>
      <c r="D3215" s="603" t="s">
        <v>942</v>
      </c>
      <c r="E3215" s="605">
        <v>36.700000000000003</v>
      </c>
      <c r="F3215" s="601" t="s">
        <v>794</v>
      </c>
    </row>
    <row r="3216" spans="1:6">
      <c r="A3216" s="603">
        <v>91957</v>
      </c>
      <c r="B3216" s="603" t="s">
        <v>3963</v>
      </c>
      <c r="C3216" s="603" t="s">
        <v>123</v>
      </c>
      <c r="D3216" s="603" t="s">
        <v>942</v>
      </c>
      <c r="E3216" s="605">
        <v>46.61</v>
      </c>
      <c r="F3216" s="601" t="s">
        <v>794</v>
      </c>
    </row>
    <row r="3217" spans="1:6">
      <c r="A3217" s="603">
        <v>91958</v>
      </c>
      <c r="B3217" s="603" t="s">
        <v>3964</v>
      </c>
      <c r="C3217" s="603" t="s">
        <v>123</v>
      </c>
      <c r="D3217" s="603" t="s">
        <v>942</v>
      </c>
      <c r="E3217" s="605">
        <v>31</v>
      </c>
      <c r="F3217" s="601" t="s">
        <v>794</v>
      </c>
    </row>
    <row r="3218" spans="1:6">
      <c r="A3218" s="603">
        <v>91959</v>
      </c>
      <c r="B3218" s="603" t="s">
        <v>3965</v>
      </c>
      <c r="C3218" s="603" t="s">
        <v>123</v>
      </c>
      <c r="D3218" s="603" t="s">
        <v>942</v>
      </c>
      <c r="E3218" s="604">
        <v>40.909999999999997</v>
      </c>
      <c r="F3218" s="601" t="s">
        <v>794</v>
      </c>
    </row>
    <row r="3219" spans="1:6">
      <c r="A3219" s="603">
        <v>91960</v>
      </c>
      <c r="B3219" s="603" t="s">
        <v>3966</v>
      </c>
      <c r="C3219" s="603" t="s">
        <v>123</v>
      </c>
      <c r="D3219" s="603" t="s">
        <v>942</v>
      </c>
      <c r="E3219" s="605">
        <v>42.48</v>
      </c>
      <c r="F3219" s="601" t="s">
        <v>794</v>
      </c>
    </row>
    <row r="3220" spans="1:6">
      <c r="A3220" s="603">
        <v>91961</v>
      </c>
      <c r="B3220" s="603" t="s">
        <v>3967</v>
      </c>
      <c r="C3220" s="603" t="s">
        <v>123</v>
      </c>
      <c r="D3220" s="603" t="s">
        <v>942</v>
      </c>
      <c r="E3220" s="605">
        <v>52.39</v>
      </c>
      <c r="F3220" s="601" t="s">
        <v>794</v>
      </c>
    </row>
    <row r="3221" spans="1:6">
      <c r="A3221" s="603">
        <v>91962</v>
      </c>
      <c r="B3221" s="603" t="s">
        <v>3968</v>
      </c>
      <c r="C3221" s="603" t="s">
        <v>123</v>
      </c>
      <c r="D3221" s="603" t="s">
        <v>942</v>
      </c>
      <c r="E3221" s="605">
        <v>56.59</v>
      </c>
      <c r="F3221" s="601" t="s">
        <v>794</v>
      </c>
    </row>
    <row r="3222" spans="1:6">
      <c r="A3222" s="603">
        <v>91963</v>
      </c>
      <c r="B3222" s="603" t="s">
        <v>3969</v>
      </c>
      <c r="C3222" s="603" t="s">
        <v>123</v>
      </c>
      <c r="D3222" s="603" t="s">
        <v>942</v>
      </c>
      <c r="E3222" s="604">
        <v>66.5</v>
      </c>
      <c r="F3222" s="601" t="s">
        <v>794</v>
      </c>
    </row>
    <row r="3223" spans="1:6">
      <c r="A3223" s="603">
        <v>91964</v>
      </c>
      <c r="B3223" s="603" t="s">
        <v>3970</v>
      </c>
      <c r="C3223" s="603" t="s">
        <v>123</v>
      </c>
      <c r="D3223" s="603" t="s">
        <v>942</v>
      </c>
      <c r="E3223" s="605">
        <v>50.85</v>
      </c>
      <c r="F3223" s="601" t="s">
        <v>794</v>
      </c>
    </row>
    <row r="3224" spans="1:6">
      <c r="A3224" s="603">
        <v>91965</v>
      </c>
      <c r="B3224" s="603" t="s">
        <v>3971</v>
      </c>
      <c r="C3224" s="603" t="s">
        <v>123</v>
      </c>
      <c r="D3224" s="603" t="s">
        <v>942</v>
      </c>
      <c r="E3224" s="605">
        <v>60.76</v>
      </c>
      <c r="F3224" s="601" t="s">
        <v>794</v>
      </c>
    </row>
    <row r="3225" spans="1:6">
      <c r="A3225" s="603">
        <v>91966</v>
      </c>
      <c r="B3225" s="603" t="s">
        <v>3972</v>
      </c>
      <c r="C3225" s="603" t="s">
        <v>123</v>
      </c>
      <c r="D3225" s="603" t="s">
        <v>942</v>
      </c>
      <c r="E3225" s="605">
        <v>45.15</v>
      </c>
      <c r="F3225" s="601" t="s">
        <v>794</v>
      </c>
    </row>
    <row r="3226" spans="1:6">
      <c r="A3226" s="603">
        <v>91967</v>
      </c>
      <c r="B3226" s="603" t="s">
        <v>3973</v>
      </c>
      <c r="C3226" s="603" t="s">
        <v>123</v>
      </c>
      <c r="D3226" s="603" t="s">
        <v>942</v>
      </c>
      <c r="E3226" s="604">
        <v>55.06</v>
      </c>
      <c r="F3226" s="601" t="s">
        <v>794</v>
      </c>
    </row>
    <row r="3227" spans="1:6">
      <c r="A3227" s="603">
        <v>91968</v>
      </c>
      <c r="B3227" s="603" t="s">
        <v>3974</v>
      </c>
      <c r="C3227" s="603" t="s">
        <v>123</v>
      </c>
      <c r="D3227" s="603" t="s">
        <v>942</v>
      </c>
      <c r="E3227" s="605">
        <v>62.33</v>
      </c>
      <c r="F3227" s="601" t="s">
        <v>794</v>
      </c>
    </row>
    <row r="3228" spans="1:6">
      <c r="A3228" s="603">
        <v>91969</v>
      </c>
      <c r="B3228" s="603" t="s">
        <v>3975</v>
      </c>
      <c r="C3228" s="603" t="s">
        <v>123</v>
      </c>
      <c r="D3228" s="603" t="s">
        <v>942</v>
      </c>
      <c r="E3228" s="604">
        <v>72.239999999999995</v>
      </c>
      <c r="F3228" s="601" t="s">
        <v>794</v>
      </c>
    </row>
    <row r="3229" spans="1:6">
      <c r="A3229" s="603">
        <v>91970</v>
      </c>
      <c r="B3229" s="603" t="s">
        <v>3976</v>
      </c>
      <c r="C3229" s="603" t="s">
        <v>123</v>
      </c>
      <c r="D3229" s="603" t="s">
        <v>942</v>
      </c>
      <c r="E3229" s="604">
        <v>65.31</v>
      </c>
      <c r="F3229" s="601" t="s">
        <v>794</v>
      </c>
    </row>
    <row r="3230" spans="1:6">
      <c r="A3230" s="603">
        <v>91971</v>
      </c>
      <c r="B3230" s="603" t="s">
        <v>3977</v>
      </c>
      <c r="C3230" s="603" t="s">
        <v>123</v>
      </c>
      <c r="D3230" s="603" t="s">
        <v>942</v>
      </c>
      <c r="E3230" s="605">
        <v>80.06</v>
      </c>
      <c r="F3230" s="601" t="s">
        <v>794</v>
      </c>
    </row>
    <row r="3231" spans="1:6">
      <c r="A3231" s="603">
        <v>91972</v>
      </c>
      <c r="B3231" s="603" t="s">
        <v>3978</v>
      </c>
      <c r="C3231" s="603" t="s">
        <v>123</v>
      </c>
      <c r="D3231" s="603" t="s">
        <v>942</v>
      </c>
      <c r="E3231" s="605">
        <v>71.09</v>
      </c>
      <c r="F3231" s="601" t="s">
        <v>794</v>
      </c>
    </row>
    <row r="3232" spans="1:6">
      <c r="A3232" s="603">
        <v>91973</v>
      </c>
      <c r="B3232" s="603" t="s">
        <v>3979</v>
      </c>
      <c r="C3232" s="603" t="s">
        <v>123</v>
      </c>
      <c r="D3232" s="603" t="s">
        <v>942</v>
      </c>
      <c r="E3232" s="605">
        <v>85.84</v>
      </c>
      <c r="F3232" s="601" t="s">
        <v>794</v>
      </c>
    </row>
    <row r="3233" spans="1:6">
      <c r="A3233" s="603">
        <v>91974</v>
      </c>
      <c r="B3233" s="603" t="s">
        <v>3980</v>
      </c>
      <c r="C3233" s="603" t="s">
        <v>123</v>
      </c>
      <c r="D3233" s="603" t="s">
        <v>942</v>
      </c>
      <c r="E3233" s="605">
        <v>59.57</v>
      </c>
      <c r="F3233" s="601" t="s">
        <v>794</v>
      </c>
    </row>
    <row r="3234" spans="1:6">
      <c r="A3234" s="603">
        <v>91975</v>
      </c>
      <c r="B3234" s="603" t="s">
        <v>3981</v>
      </c>
      <c r="C3234" s="603" t="s">
        <v>123</v>
      </c>
      <c r="D3234" s="603" t="s">
        <v>942</v>
      </c>
      <c r="E3234" s="605">
        <v>74.319999999999993</v>
      </c>
      <c r="F3234" s="601" t="s">
        <v>794</v>
      </c>
    </row>
    <row r="3235" spans="1:6">
      <c r="A3235" s="603">
        <v>91976</v>
      </c>
      <c r="B3235" s="603" t="s">
        <v>3982</v>
      </c>
      <c r="C3235" s="603" t="s">
        <v>123</v>
      </c>
      <c r="D3235" s="603" t="s">
        <v>942</v>
      </c>
      <c r="E3235" s="605">
        <v>87.92</v>
      </c>
      <c r="F3235" s="601" t="s">
        <v>794</v>
      </c>
    </row>
    <row r="3236" spans="1:6">
      <c r="A3236" s="603">
        <v>91977</v>
      </c>
      <c r="B3236" s="603" t="s">
        <v>3983</v>
      </c>
      <c r="C3236" s="603" t="s">
        <v>123</v>
      </c>
      <c r="D3236" s="603" t="s">
        <v>942</v>
      </c>
      <c r="E3236" s="605">
        <v>102.67</v>
      </c>
      <c r="F3236" s="601" t="s">
        <v>794</v>
      </c>
    </row>
    <row r="3237" spans="1:6">
      <c r="A3237" s="603">
        <v>91978</v>
      </c>
      <c r="B3237" s="603" t="s">
        <v>3984</v>
      </c>
      <c r="C3237" s="603" t="s">
        <v>123</v>
      </c>
      <c r="D3237" s="603" t="s">
        <v>942</v>
      </c>
      <c r="E3237" s="605">
        <v>36.159999999999997</v>
      </c>
      <c r="F3237" s="601" t="s">
        <v>794</v>
      </c>
    </row>
    <row r="3238" spans="1:6">
      <c r="A3238" s="603">
        <v>91979</v>
      </c>
      <c r="B3238" s="603" t="s">
        <v>3985</v>
      </c>
      <c r="C3238" s="603" t="s">
        <v>123</v>
      </c>
      <c r="D3238" s="603" t="s">
        <v>942</v>
      </c>
      <c r="E3238" s="604">
        <v>46.07</v>
      </c>
      <c r="F3238" s="601" t="s">
        <v>794</v>
      </c>
    </row>
    <row r="3239" spans="1:6">
      <c r="A3239" s="603">
        <v>91980</v>
      </c>
      <c r="B3239" s="603" t="s">
        <v>3986</v>
      </c>
      <c r="C3239" s="603" t="s">
        <v>123</v>
      </c>
      <c r="D3239" s="603" t="s">
        <v>942</v>
      </c>
      <c r="E3239" s="605">
        <v>34.979999999999997</v>
      </c>
      <c r="F3239" s="601" t="s">
        <v>794</v>
      </c>
    </row>
    <row r="3240" spans="1:6">
      <c r="A3240" s="603">
        <v>91981</v>
      </c>
      <c r="B3240" s="603" t="s">
        <v>3987</v>
      </c>
      <c r="C3240" s="603" t="s">
        <v>123</v>
      </c>
      <c r="D3240" s="603" t="s">
        <v>942</v>
      </c>
      <c r="E3240" s="604">
        <v>44.89</v>
      </c>
      <c r="F3240" s="601" t="s">
        <v>794</v>
      </c>
    </row>
    <row r="3241" spans="1:6">
      <c r="A3241" s="603">
        <v>91982</v>
      </c>
      <c r="B3241" s="603" t="s">
        <v>3988</v>
      </c>
      <c r="C3241" s="603" t="s">
        <v>123</v>
      </c>
      <c r="D3241" s="603" t="s">
        <v>942</v>
      </c>
      <c r="E3241" s="604">
        <v>85.03</v>
      </c>
      <c r="F3241" s="601" t="s">
        <v>794</v>
      </c>
    </row>
    <row r="3242" spans="1:6">
      <c r="A3242" s="603">
        <v>91983</v>
      </c>
      <c r="B3242" s="603" t="s">
        <v>3989</v>
      </c>
      <c r="C3242" s="603" t="s">
        <v>123</v>
      </c>
      <c r="D3242" s="603" t="s">
        <v>942</v>
      </c>
      <c r="E3242" s="604">
        <v>94.94</v>
      </c>
      <c r="F3242" s="601" t="s">
        <v>794</v>
      </c>
    </row>
    <row r="3243" spans="1:6">
      <c r="A3243" s="603">
        <v>91984</v>
      </c>
      <c r="B3243" s="603" t="s">
        <v>3990</v>
      </c>
      <c r="C3243" s="603" t="s">
        <v>123</v>
      </c>
      <c r="D3243" s="603" t="s">
        <v>942</v>
      </c>
      <c r="E3243" s="604">
        <v>15.76</v>
      </c>
      <c r="F3243" s="601" t="s">
        <v>794</v>
      </c>
    </row>
    <row r="3244" spans="1:6">
      <c r="A3244" s="603">
        <v>91985</v>
      </c>
      <c r="B3244" s="603" t="s">
        <v>3991</v>
      </c>
      <c r="C3244" s="603" t="s">
        <v>123</v>
      </c>
      <c r="D3244" s="603" t="s">
        <v>942</v>
      </c>
      <c r="E3244" s="604">
        <v>25.67</v>
      </c>
      <c r="F3244" s="601" t="s">
        <v>794</v>
      </c>
    </row>
    <row r="3245" spans="1:6">
      <c r="A3245" s="603">
        <v>91986</v>
      </c>
      <c r="B3245" s="603" t="s">
        <v>3992</v>
      </c>
      <c r="C3245" s="603" t="s">
        <v>123</v>
      </c>
      <c r="D3245" s="603" t="s">
        <v>942</v>
      </c>
      <c r="E3245" s="604">
        <v>33.79</v>
      </c>
      <c r="F3245" s="601" t="s">
        <v>794</v>
      </c>
    </row>
    <row r="3246" spans="1:6">
      <c r="A3246" s="603">
        <v>91987</v>
      </c>
      <c r="B3246" s="603" t="s">
        <v>3993</v>
      </c>
      <c r="C3246" s="603" t="s">
        <v>123</v>
      </c>
      <c r="D3246" s="603" t="s">
        <v>942</v>
      </c>
      <c r="E3246" s="604">
        <v>43.7</v>
      </c>
      <c r="F3246" s="601" t="s">
        <v>794</v>
      </c>
    </row>
    <row r="3247" spans="1:6">
      <c r="A3247" s="603">
        <v>91988</v>
      </c>
      <c r="B3247" s="603" t="s">
        <v>3994</v>
      </c>
      <c r="C3247" s="603" t="s">
        <v>123</v>
      </c>
      <c r="D3247" s="603" t="s">
        <v>942</v>
      </c>
      <c r="E3247" s="604">
        <v>19.72</v>
      </c>
      <c r="F3247" s="601" t="s">
        <v>794</v>
      </c>
    </row>
    <row r="3248" spans="1:6">
      <c r="A3248" s="603">
        <v>91989</v>
      </c>
      <c r="B3248" s="603" t="s">
        <v>3995</v>
      </c>
      <c r="C3248" s="603" t="s">
        <v>123</v>
      </c>
      <c r="D3248" s="603" t="s">
        <v>942</v>
      </c>
      <c r="E3248" s="604">
        <v>29.63</v>
      </c>
      <c r="F3248" s="601" t="s">
        <v>794</v>
      </c>
    </row>
    <row r="3249" spans="1:6">
      <c r="A3249" s="603">
        <v>91990</v>
      </c>
      <c r="B3249" s="603" t="s">
        <v>3996</v>
      </c>
      <c r="C3249" s="603" t="s">
        <v>123</v>
      </c>
      <c r="D3249" s="603" t="s">
        <v>942</v>
      </c>
      <c r="E3249" s="604">
        <v>29.96</v>
      </c>
      <c r="F3249" s="601" t="s">
        <v>794</v>
      </c>
    </row>
    <row r="3250" spans="1:6">
      <c r="A3250" s="603">
        <v>91991</v>
      </c>
      <c r="B3250" s="603" t="s">
        <v>3997</v>
      </c>
      <c r="C3250" s="603" t="s">
        <v>123</v>
      </c>
      <c r="D3250" s="603" t="s">
        <v>942</v>
      </c>
      <c r="E3250" s="604">
        <v>32.1</v>
      </c>
      <c r="F3250" s="601" t="s">
        <v>794</v>
      </c>
    </row>
    <row r="3251" spans="1:6">
      <c r="A3251" s="603">
        <v>91992</v>
      </c>
      <c r="B3251" s="603" t="s">
        <v>3998</v>
      </c>
      <c r="C3251" s="603" t="s">
        <v>123</v>
      </c>
      <c r="D3251" s="603" t="s">
        <v>942</v>
      </c>
      <c r="E3251" s="604">
        <v>39.869999999999997</v>
      </c>
      <c r="F3251" s="601" t="s">
        <v>794</v>
      </c>
    </row>
    <row r="3252" spans="1:6">
      <c r="A3252" s="603">
        <v>91993</v>
      </c>
      <c r="B3252" s="603" t="s">
        <v>3999</v>
      </c>
      <c r="C3252" s="603" t="s">
        <v>123</v>
      </c>
      <c r="D3252" s="603" t="s">
        <v>942</v>
      </c>
      <c r="E3252" s="604">
        <v>42.01</v>
      </c>
      <c r="F3252" s="601" t="s">
        <v>794</v>
      </c>
    </row>
    <row r="3253" spans="1:6">
      <c r="A3253" s="603">
        <v>91994</v>
      </c>
      <c r="B3253" s="603" t="s">
        <v>4000</v>
      </c>
      <c r="C3253" s="603" t="s">
        <v>123</v>
      </c>
      <c r="D3253" s="603" t="s">
        <v>942</v>
      </c>
      <c r="E3253" s="604">
        <v>21.49</v>
      </c>
      <c r="F3253" s="601" t="s">
        <v>794</v>
      </c>
    </row>
    <row r="3254" spans="1:6">
      <c r="A3254" s="603">
        <v>91995</v>
      </c>
      <c r="B3254" s="603" t="s">
        <v>4001</v>
      </c>
      <c r="C3254" s="603" t="s">
        <v>123</v>
      </c>
      <c r="D3254" s="603" t="s">
        <v>942</v>
      </c>
      <c r="E3254" s="604">
        <v>23.63</v>
      </c>
      <c r="F3254" s="601" t="s">
        <v>794</v>
      </c>
    </row>
    <row r="3255" spans="1:6">
      <c r="A3255" s="603">
        <v>91996</v>
      </c>
      <c r="B3255" s="603" t="s">
        <v>4002</v>
      </c>
      <c r="C3255" s="603" t="s">
        <v>123</v>
      </c>
      <c r="D3255" s="603" t="s">
        <v>942</v>
      </c>
      <c r="E3255" s="604">
        <v>31.4</v>
      </c>
      <c r="F3255" s="601" t="s">
        <v>794</v>
      </c>
    </row>
    <row r="3256" spans="1:6">
      <c r="A3256" s="603">
        <v>91997</v>
      </c>
      <c r="B3256" s="603" t="s">
        <v>4003</v>
      </c>
      <c r="C3256" s="603" t="s">
        <v>123</v>
      </c>
      <c r="D3256" s="603" t="s">
        <v>942</v>
      </c>
      <c r="E3256" s="604">
        <v>33.54</v>
      </c>
      <c r="F3256" s="601" t="s">
        <v>794</v>
      </c>
    </row>
    <row r="3257" spans="1:6">
      <c r="A3257" s="603">
        <v>91998</v>
      </c>
      <c r="B3257" s="603" t="s">
        <v>4004</v>
      </c>
      <c r="C3257" s="603" t="s">
        <v>123</v>
      </c>
      <c r="D3257" s="603" t="s">
        <v>942</v>
      </c>
      <c r="E3257" s="604">
        <v>18.21</v>
      </c>
      <c r="F3257" s="601" t="s">
        <v>794</v>
      </c>
    </row>
    <row r="3258" spans="1:6">
      <c r="A3258" s="603">
        <v>91999</v>
      </c>
      <c r="B3258" s="603" t="s">
        <v>4005</v>
      </c>
      <c r="C3258" s="603" t="s">
        <v>123</v>
      </c>
      <c r="D3258" s="603" t="s">
        <v>942</v>
      </c>
      <c r="E3258" s="604">
        <v>20.350000000000001</v>
      </c>
      <c r="F3258" s="601" t="s">
        <v>794</v>
      </c>
    </row>
    <row r="3259" spans="1:6">
      <c r="A3259" s="603">
        <v>92000</v>
      </c>
      <c r="B3259" s="603" t="s">
        <v>4006</v>
      </c>
      <c r="C3259" s="603" t="s">
        <v>123</v>
      </c>
      <c r="D3259" s="603" t="s">
        <v>942</v>
      </c>
      <c r="E3259" s="604">
        <v>28.12</v>
      </c>
      <c r="F3259" s="601" t="s">
        <v>794</v>
      </c>
    </row>
    <row r="3260" spans="1:6">
      <c r="A3260" s="603">
        <v>92001</v>
      </c>
      <c r="B3260" s="603" t="s">
        <v>4007</v>
      </c>
      <c r="C3260" s="603" t="s">
        <v>123</v>
      </c>
      <c r="D3260" s="603" t="s">
        <v>942</v>
      </c>
      <c r="E3260" s="604">
        <v>30.26</v>
      </c>
      <c r="F3260" s="601" t="s">
        <v>794</v>
      </c>
    </row>
    <row r="3261" spans="1:6">
      <c r="A3261" s="603">
        <v>92002</v>
      </c>
      <c r="B3261" s="603" t="s">
        <v>4008</v>
      </c>
      <c r="C3261" s="603" t="s">
        <v>123</v>
      </c>
      <c r="D3261" s="603" t="s">
        <v>942</v>
      </c>
      <c r="E3261" s="604">
        <v>40.28</v>
      </c>
      <c r="F3261" s="601" t="s">
        <v>794</v>
      </c>
    </row>
    <row r="3262" spans="1:6">
      <c r="A3262" s="603">
        <v>92003</v>
      </c>
      <c r="B3262" s="603" t="s">
        <v>4009</v>
      </c>
      <c r="C3262" s="603" t="s">
        <v>123</v>
      </c>
      <c r="D3262" s="603" t="s">
        <v>942</v>
      </c>
      <c r="E3262" s="604">
        <v>44.56</v>
      </c>
      <c r="F3262" s="601" t="s">
        <v>794</v>
      </c>
    </row>
    <row r="3263" spans="1:6">
      <c r="A3263" s="603">
        <v>92004</v>
      </c>
      <c r="B3263" s="603" t="s">
        <v>4010</v>
      </c>
      <c r="C3263" s="603" t="s">
        <v>123</v>
      </c>
      <c r="D3263" s="603" t="s">
        <v>942</v>
      </c>
      <c r="E3263" s="604">
        <v>50.19</v>
      </c>
      <c r="F3263" s="601" t="s">
        <v>794</v>
      </c>
    </row>
    <row r="3264" spans="1:6">
      <c r="A3264" s="603">
        <v>92005</v>
      </c>
      <c r="B3264" s="603" t="s">
        <v>4011</v>
      </c>
      <c r="C3264" s="603" t="s">
        <v>123</v>
      </c>
      <c r="D3264" s="603" t="s">
        <v>942</v>
      </c>
      <c r="E3264" s="604">
        <v>54.47</v>
      </c>
      <c r="F3264" s="601" t="s">
        <v>794</v>
      </c>
    </row>
    <row r="3265" spans="1:6">
      <c r="A3265" s="603">
        <v>92006</v>
      </c>
      <c r="B3265" s="603" t="s">
        <v>4012</v>
      </c>
      <c r="C3265" s="603" t="s">
        <v>123</v>
      </c>
      <c r="D3265" s="603" t="s">
        <v>942</v>
      </c>
      <c r="E3265" s="604">
        <v>33.69</v>
      </c>
      <c r="F3265" s="601" t="s">
        <v>794</v>
      </c>
    </row>
    <row r="3266" spans="1:6">
      <c r="A3266" s="603">
        <v>92007</v>
      </c>
      <c r="B3266" s="603" t="s">
        <v>4013</v>
      </c>
      <c r="C3266" s="603" t="s">
        <v>123</v>
      </c>
      <c r="D3266" s="603" t="s">
        <v>942</v>
      </c>
      <c r="E3266" s="604">
        <v>37.97</v>
      </c>
      <c r="F3266" s="601" t="s">
        <v>794</v>
      </c>
    </row>
    <row r="3267" spans="1:6">
      <c r="A3267" s="603">
        <v>92008</v>
      </c>
      <c r="B3267" s="603" t="s">
        <v>4014</v>
      </c>
      <c r="C3267" s="603" t="s">
        <v>123</v>
      </c>
      <c r="D3267" s="603" t="s">
        <v>942</v>
      </c>
      <c r="E3267" s="604">
        <v>43.6</v>
      </c>
      <c r="F3267" s="601" t="s">
        <v>794</v>
      </c>
    </row>
    <row r="3268" spans="1:6">
      <c r="A3268" s="603">
        <v>92009</v>
      </c>
      <c r="B3268" s="603" t="s">
        <v>4015</v>
      </c>
      <c r="C3268" s="603" t="s">
        <v>123</v>
      </c>
      <c r="D3268" s="603" t="s">
        <v>942</v>
      </c>
      <c r="E3268" s="604">
        <v>47.88</v>
      </c>
      <c r="F3268" s="601" t="s">
        <v>794</v>
      </c>
    </row>
    <row r="3269" spans="1:6">
      <c r="A3269" s="603">
        <v>92010</v>
      </c>
      <c r="B3269" s="603" t="s">
        <v>4016</v>
      </c>
      <c r="C3269" s="603" t="s">
        <v>123</v>
      </c>
      <c r="D3269" s="603" t="s">
        <v>942</v>
      </c>
      <c r="E3269" s="604">
        <v>59.03</v>
      </c>
      <c r="F3269" s="601" t="s">
        <v>794</v>
      </c>
    </row>
    <row r="3270" spans="1:6">
      <c r="A3270" s="603">
        <v>92011</v>
      </c>
      <c r="B3270" s="603" t="s">
        <v>4017</v>
      </c>
      <c r="C3270" s="603" t="s">
        <v>123</v>
      </c>
      <c r="D3270" s="603" t="s">
        <v>942</v>
      </c>
      <c r="E3270" s="604">
        <v>65.45</v>
      </c>
      <c r="F3270" s="601" t="s">
        <v>794</v>
      </c>
    </row>
    <row r="3271" spans="1:6">
      <c r="A3271" s="603">
        <v>92012</v>
      </c>
      <c r="B3271" s="603" t="s">
        <v>4018</v>
      </c>
      <c r="C3271" s="603" t="s">
        <v>123</v>
      </c>
      <c r="D3271" s="603" t="s">
        <v>942</v>
      </c>
      <c r="E3271" s="604">
        <v>68.94</v>
      </c>
      <c r="F3271" s="601" t="s">
        <v>794</v>
      </c>
    </row>
    <row r="3272" spans="1:6">
      <c r="A3272" s="603">
        <v>92013</v>
      </c>
      <c r="B3272" s="603" t="s">
        <v>4019</v>
      </c>
      <c r="C3272" s="603" t="s">
        <v>123</v>
      </c>
      <c r="D3272" s="603" t="s">
        <v>942</v>
      </c>
      <c r="E3272" s="604">
        <v>75.36</v>
      </c>
      <c r="F3272" s="601" t="s">
        <v>794</v>
      </c>
    </row>
    <row r="3273" spans="1:6">
      <c r="A3273" s="603">
        <v>92014</v>
      </c>
      <c r="B3273" s="603" t="s">
        <v>4020</v>
      </c>
      <c r="C3273" s="603" t="s">
        <v>123</v>
      </c>
      <c r="D3273" s="603" t="s">
        <v>942</v>
      </c>
      <c r="E3273" s="604">
        <v>49.16</v>
      </c>
      <c r="F3273" s="601" t="s">
        <v>794</v>
      </c>
    </row>
    <row r="3274" spans="1:6">
      <c r="A3274" s="603">
        <v>92015</v>
      </c>
      <c r="B3274" s="603" t="s">
        <v>4021</v>
      </c>
      <c r="C3274" s="603" t="s">
        <v>123</v>
      </c>
      <c r="D3274" s="603" t="s">
        <v>942</v>
      </c>
      <c r="E3274" s="604">
        <v>55.58</v>
      </c>
      <c r="F3274" s="601" t="s">
        <v>794</v>
      </c>
    </row>
    <row r="3275" spans="1:6">
      <c r="A3275" s="603">
        <v>92016</v>
      </c>
      <c r="B3275" s="603" t="s">
        <v>4022</v>
      </c>
      <c r="C3275" s="603" t="s">
        <v>123</v>
      </c>
      <c r="D3275" s="603" t="s">
        <v>942</v>
      </c>
      <c r="E3275" s="604">
        <v>59.07</v>
      </c>
      <c r="F3275" s="601" t="s">
        <v>794</v>
      </c>
    </row>
    <row r="3276" spans="1:6">
      <c r="A3276" s="603">
        <v>92017</v>
      </c>
      <c r="B3276" s="603" t="s">
        <v>4023</v>
      </c>
      <c r="C3276" s="603" t="s">
        <v>123</v>
      </c>
      <c r="D3276" s="603" t="s">
        <v>942</v>
      </c>
      <c r="E3276" s="604">
        <v>65.489999999999995</v>
      </c>
      <c r="F3276" s="601" t="s">
        <v>794</v>
      </c>
    </row>
    <row r="3277" spans="1:6">
      <c r="A3277" s="603">
        <v>92018</v>
      </c>
      <c r="B3277" s="603" t="s">
        <v>4024</v>
      </c>
      <c r="C3277" s="603" t="s">
        <v>123</v>
      </c>
      <c r="D3277" s="603" t="s">
        <v>942</v>
      </c>
      <c r="E3277" s="604">
        <v>65.12</v>
      </c>
      <c r="F3277" s="601" t="s">
        <v>794</v>
      </c>
    </row>
    <row r="3278" spans="1:6">
      <c r="A3278" s="603">
        <v>92019</v>
      </c>
      <c r="B3278" s="603" t="s">
        <v>4025</v>
      </c>
      <c r="C3278" s="603" t="s">
        <v>123</v>
      </c>
      <c r="D3278" s="603" t="s">
        <v>942</v>
      </c>
      <c r="E3278" s="604">
        <v>79.87</v>
      </c>
      <c r="F3278" s="601" t="s">
        <v>794</v>
      </c>
    </row>
    <row r="3279" spans="1:6">
      <c r="A3279" s="603">
        <v>92020</v>
      </c>
      <c r="B3279" s="603" t="s">
        <v>4026</v>
      </c>
      <c r="C3279" s="603" t="s">
        <v>123</v>
      </c>
      <c r="D3279" s="603" t="s">
        <v>942</v>
      </c>
      <c r="E3279" s="604">
        <v>96.29</v>
      </c>
      <c r="F3279" s="601" t="s">
        <v>794</v>
      </c>
    </row>
    <row r="3280" spans="1:6">
      <c r="A3280" s="603">
        <v>92021</v>
      </c>
      <c r="B3280" s="603" t="s">
        <v>4027</v>
      </c>
      <c r="C3280" s="603" t="s">
        <v>123</v>
      </c>
      <c r="D3280" s="603" t="s">
        <v>942</v>
      </c>
      <c r="E3280" s="604">
        <v>111.04</v>
      </c>
      <c r="F3280" s="601" t="s">
        <v>794</v>
      </c>
    </row>
    <row r="3281" spans="1:6">
      <c r="A3281" s="603">
        <v>92022</v>
      </c>
      <c r="B3281" s="603" t="s">
        <v>4028</v>
      </c>
      <c r="C3281" s="603" t="s">
        <v>123</v>
      </c>
      <c r="D3281" s="603" t="s">
        <v>942</v>
      </c>
      <c r="E3281" s="604">
        <v>35.6</v>
      </c>
      <c r="F3281" s="601" t="s">
        <v>794</v>
      </c>
    </row>
    <row r="3282" spans="1:6">
      <c r="A3282" s="603">
        <v>92023</v>
      </c>
      <c r="B3282" s="603" t="s">
        <v>4029</v>
      </c>
      <c r="C3282" s="603" t="s">
        <v>123</v>
      </c>
      <c r="D3282" s="603" t="s">
        <v>942</v>
      </c>
      <c r="E3282" s="604">
        <v>45.51</v>
      </c>
      <c r="F3282" s="601" t="s">
        <v>794</v>
      </c>
    </row>
    <row r="3283" spans="1:6">
      <c r="A3283" s="603">
        <v>92024</v>
      </c>
      <c r="B3283" s="603" t="s">
        <v>4030</v>
      </c>
      <c r="C3283" s="603" t="s">
        <v>123</v>
      </c>
      <c r="D3283" s="603" t="s">
        <v>942</v>
      </c>
      <c r="E3283" s="604">
        <v>54.39</v>
      </c>
      <c r="F3283" s="601" t="s">
        <v>794</v>
      </c>
    </row>
    <row r="3284" spans="1:6">
      <c r="A3284" s="603">
        <v>92025</v>
      </c>
      <c r="B3284" s="603" t="s">
        <v>4031</v>
      </c>
      <c r="C3284" s="603" t="s">
        <v>123</v>
      </c>
      <c r="D3284" s="603" t="s">
        <v>942</v>
      </c>
      <c r="E3284" s="604">
        <v>64.3</v>
      </c>
      <c r="F3284" s="601" t="s">
        <v>794</v>
      </c>
    </row>
    <row r="3285" spans="1:6">
      <c r="A3285" s="603">
        <v>92026</v>
      </c>
      <c r="B3285" s="603" t="s">
        <v>4032</v>
      </c>
      <c r="C3285" s="603" t="s">
        <v>123</v>
      </c>
      <c r="D3285" s="603" t="s">
        <v>942</v>
      </c>
      <c r="E3285" s="604">
        <v>49.75</v>
      </c>
      <c r="F3285" s="601" t="s">
        <v>794</v>
      </c>
    </row>
    <row r="3286" spans="1:6">
      <c r="A3286" s="603">
        <v>92027</v>
      </c>
      <c r="B3286" s="603" t="s">
        <v>4033</v>
      </c>
      <c r="C3286" s="603" t="s">
        <v>123</v>
      </c>
      <c r="D3286" s="603" t="s">
        <v>942</v>
      </c>
      <c r="E3286" s="604">
        <v>59.66</v>
      </c>
      <c r="F3286" s="601" t="s">
        <v>794</v>
      </c>
    </row>
    <row r="3287" spans="1:6">
      <c r="A3287" s="603">
        <v>92028</v>
      </c>
      <c r="B3287" s="603" t="s">
        <v>4034</v>
      </c>
      <c r="C3287" s="603" t="s">
        <v>123</v>
      </c>
      <c r="D3287" s="603" t="s">
        <v>942</v>
      </c>
      <c r="E3287" s="604">
        <v>41.38</v>
      </c>
      <c r="F3287" s="601" t="s">
        <v>794</v>
      </c>
    </row>
    <row r="3288" spans="1:6">
      <c r="A3288" s="603">
        <v>92029</v>
      </c>
      <c r="B3288" s="603" t="s">
        <v>4035</v>
      </c>
      <c r="C3288" s="603" t="s">
        <v>123</v>
      </c>
      <c r="D3288" s="603" t="s">
        <v>942</v>
      </c>
      <c r="E3288" s="604">
        <v>51.29</v>
      </c>
      <c r="F3288" s="601" t="s">
        <v>794</v>
      </c>
    </row>
    <row r="3289" spans="1:6">
      <c r="A3289" s="603">
        <v>92030</v>
      </c>
      <c r="B3289" s="603" t="s">
        <v>4036</v>
      </c>
      <c r="C3289" s="603" t="s">
        <v>123</v>
      </c>
      <c r="D3289" s="603" t="s">
        <v>942</v>
      </c>
      <c r="E3289" s="604">
        <v>60.13</v>
      </c>
      <c r="F3289" s="601" t="s">
        <v>794</v>
      </c>
    </row>
    <row r="3290" spans="1:6">
      <c r="A3290" s="603">
        <v>92031</v>
      </c>
      <c r="B3290" s="603" t="s">
        <v>4037</v>
      </c>
      <c r="C3290" s="603" t="s">
        <v>123</v>
      </c>
      <c r="D3290" s="603" t="s">
        <v>942</v>
      </c>
      <c r="E3290" s="604">
        <v>70.040000000000006</v>
      </c>
      <c r="F3290" s="601" t="s">
        <v>794</v>
      </c>
    </row>
    <row r="3291" spans="1:6">
      <c r="A3291" s="603">
        <v>92032</v>
      </c>
      <c r="B3291" s="603" t="s">
        <v>4038</v>
      </c>
      <c r="C3291" s="603" t="s">
        <v>123</v>
      </c>
      <c r="D3291" s="603" t="s">
        <v>942</v>
      </c>
      <c r="E3291" s="604">
        <v>61.23</v>
      </c>
      <c r="F3291" s="601" t="s">
        <v>794</v>
      </c>
    </row>
    <row r="3292" spans="1:6">
      <c r="A3292" s="603">
        <v>92033</v>
      </c>
      <c r="B3292" s="603" t="s">
        <v>4039</v>
      </c>
      <c r="C3292" s="603" t="s">
        <v>123</v>
      </c>
      <c r="D3292" s="603" t="s">
        <v>942</v>
      </c>
      <c r="E3292" s="604">
        <v>71.14</v>
      </c>
      <c r="F3292" s="601" t="s">
        <v>794</v>
      </c>
    </row>
    <row r="3293" spans="1:6">
      <c r="A3293" s="603">
        <v>92034</v>
      </c>
      <c r="B3293" s="603" t="s">
        <v>4040</v>
      </c>
      <c r="C3293" s="603" t="s">
        <v>123</v>
      </c>
      <c r="D3293" s="603" t="s">
        <v>942</v>
      </c>
      <c r="E3293" s="604">
        <v>55.49</v>
      </c>
      <c r="F3293" s="601" t="s">
        <v>794</v>
      </c>
    </row>
    <row r="3294" spans="1:6">
      <c r="A3294" s="603">
        <v>92035</v>
      </c>
      <c r="B3294" s="603" t="s">
        <v>4041</v>
      </c>
      <c r="C3294" s="603" t="s">
        <v>123</v>
      </c>
      <c r="D3294" s="603" t="s">
        <v>942</v>
      </c>
      <c r="E3294" s="604">
        <v>65.400000000000006</v>
      </c>
      <c r="F3294" s="601" t="s">
        <v>794</v>
      </c>
    </row>
    <row r="3295" spans="1:6">
      <c r="A3295" s="603">
        <v>97595</v>
      </c>
      <c r="B3295" s="603" t="s">
        <v>4042</v>
      </c>
      <c r="C3295" s="603" t="s">
        <v>123</v>
      </c>
      <c r="D3295" s="603" t="s">
        <v>942</v>
      </c>
      <c r="E3295" s="604">
        <v>105.2</v>
      </c>
      <c r="F3295" s="601" t="s">
        <v>794</v>
      </c>
    </row>
    <row r="3296" spans="1:6">
      <c r="A3296" s="603">
        <v>97596</v>
      </c>
      <c r="B3296" s="603" t="s">
        <v>4043</v>
      </c>
      <c r="C3296" s="603" t="s">
        <v>123</v>
      </c>
      <c r="D3296" s="603" t="s">
        <v>942</v>
      </c>
      <c r="E3296" s="604">
        <v>72.260000000000005</v>
      </c>
      <c r="F3296" s="601" t="s">
        <v>794</v>
      </c>
    </row>
    <row r="3297" spans="1:6">
      <c r="A3297" s="603">
        <v>97597</v>
      </c>
      <c r="B3297" s="603" t="s">
        <v>4044</v>
      </c>
      <c r="C3297" s="603" t="s">
        <v>123</v>
      </c>
      <c r="D3297" s="603" t="s">
        <v>942</v>
      </c>
      <c r="E3297" s="604">
        <v>73.930000000000007</v>
      </c>
      <c r="F3297" s="601" t="s">
        <v>794</v>
      </c>
    </row>
    <row r="3298" spans="1:6">
      <c r="A3298" s="603">
        <v>97598</v>
      </c>
      <c r="B3298" s="603" t="s">
        <v>4045</v>
      </c>
      <c r="C3298" s="603" t="s">
        <v>123</v>
      </c>
      <c r="D3298" s="603" t="s">
        <v>942</v>
      </c>
      <c r="E3298" s="604">
        <v>69.72</v>
      </c>
      <c r="F3298" s="601" t="s">
        <v>794</v>
      </c>
    </row>
    <row r="3299" spans="1:6">
      <c r="A3299" s="603">
        <v>97599</v>
      </c>
      <c r="B3299" s="603" t="s">
        <v>4046</v>
      </c>
      <c r="C3299" s="603" t="s">
        <v>123</v>
      </c>
      <c r="D3299" s="603" t="s">
        <v>942</v>
      </c>
      <c r="E3299" s="604">
        <v>15.32</v>
      </c>
      <c r="F3299" s="601" t="s">
        <v>794</v>
      </c>
    </row>
    <row r="3300" spans="1:6">
      <c r="A3300" s="603">
        <v>97609</v>
      </c>
      <c r="B3300" s="603" t="s">
        <v>4047</v>
      </c>
      <c r="C3300" s="603" t="s">
        <v>123</v>
      </c>
      <c r="D3300" s="603" t="s">
        <v>942</v>
      </c>
      <c r="E3300" s="604">
        <v>11.39</v>
      </c>
      <c r="F3300" s="601" t="s">
        <v>794</v>
      </c>
    </row>
    <row r="3301" spans="1:6">
      <c r="A3301" s="603">
        <v>97610</v>
      </c>
      <c r="B3301" s="603" t="s">
        <v>4048</v>
      </c>
      <c r="C3301" s="603" t="s">
        <v>123</v>
      </c>
      <c r="D3301" s="603" t="s">
        <v>942</v>
      </c>
      <c r="E3301" s="604">
        <v>11.92</v>
      </c>
      <c r="F3301" s="601" t="s">
        <v>794</v>
      </c>
    </row>
    <row r="3302" spans="1:6">
      <c r="A3302" s="603">
        <v>100902</v>
      </c>
      <c r="B3302" s="603" t="s">
        <v>4049</v>
      </c>
      <c r="C3302" s="603" t="s">
        <v>123</v>
      </c>
      <c r="D3302" s="603" t="s">
        <v>942</v>
      </c>
      <c r="E3302" s="604">
        <v>23.45</v>
      </c>
      <c r="F3302" s="601" t="s">
        <v>794</v>
      </c>
    </row>
    <row r="3303" spans="1:6">
      <c r="A3303" s="603">
        <v>100903</v>
      </c>
      <c r="B3303" s="603" t="s">
        <v>4050</v>
      </c>
      <c r="C3303" s="603" t="s">
        <v>123</v>
      </c>
      <c r="D3303" s="603" t="s">
        <v>942</v>
      </c>
      <c r="E3303" s="604">
        <v>25.77</v>
      </c>
      <c r="F3303" s="601" t="s">
        <v>794</v>
      </c>
    </row>
    <row r="3304" spans="1:6">
      <c r="A3304" s="603">
        <v>103782</v>
      </c>
      <c r="B3304" s="603" t="s">
        <v>4051</v>
      </c>
      <c r="C3304" s="603" t="s">
        <v>123</v>
      </c>
      <c r="D3304" s="603" t="s">
        <v>942</v>
      </c>
      <c r="E3304" s="604">
        <v>23.67</v>
      </c>
      <c r="F3304" s="601" t="s">
        <v>794</v>
      </c>
    </row>
    <row r="3305" spans="1:6">
      <c r="A3305" s="603">
        <v>105554</v>
      </c>
      <c r="B3305" s="603" t="s">
        <v>4052</v>
      </c>
      <c r="C3305" s="603" t="s">
        <v>123</v>
      </c>
      <c r="D3305" s="603" t="s">
        <v>942</v>
      </c>
      <c r="E3305" s="604">
        <v>12.51</v>
      </c>
      <c r="F3305" s="601" t="s">
        <v>794</v>
      </c>
    </row>
    <row r="3306" spans="1:6">
      <c r="A3306" s="603">
        <v>101489</v>
      </c>
      <c r="B3306" s="603" t="s">
        <v>4053</v>
      </c>
      <c r="C3306" s="603" t="s">
        <v>123</v>
      </c>
      <c r="D3306" s="603" t="s">
        <v>793</v>
      </c>
      <c r="E3306" s="604">
        <v>1399.26</v>
      </c>
      <c r="F3306" s="601" t="s">
        <v>794</v>
      </c>
    </row>
    <row r="3307" spans="1:6">
      <c r="A3307" s="603">
        <v>101490</v>
      </c>
      <c r="B3307" s="603" t="s">
        <v>4054</v>
      </c>
      <c r="C3307" s="603" t="s">
        <v>123</v>
      </c>
      <c r="D3307" s="603" t="s">
        <v>793</v>
      </c>
      <c r="E3307" s="604">
        <v>1504.09</v>
      </c>
      <c r="F3307" s="601" t="s">
        <v>794</v>
      </c>
    </row>
    <row r="3308" spans="1:6">
      <c r="A3308" s="603">
        <v>101491</v>
      </c>
      <c r="B3308" s="603" t="s">
        <v>4055</v>
      </c>
      <c r="C3308" s="603" t="s">
        <v>123</v>
      </c>
      <c r="D3308" s="603" t="s">
        <v>793</v>
      </c>
      <c r="E3308" s="604">
        <v>1540.39</v>
      </c>
      <c r="F3308" s="601" t="s">
        <v>794</v>
      </c>
    </row>
    <row r="3309" spans="1:6">
      <c r="A3309" s="603">
        <v>101492</v>
      </c>
      <c r="B3309" s="603" t="s">
        <v>4056</v>
      </c>
      <c r="C3309" s="603" t="s">
        <v>123</v>
      </c>
      <c r="D3309" s="603" t="s">
        <v>793</v>
      </c>
      <c r="E3309" s="604">
        <v>1694.49</v>
      </c>
      <c r="F3309" s="601" t="s">
        <v>794</v>
      </c>
    </row>
    <row r="3310" spans="1:6">
      <c r="A3310" s="603">
        <v>101493</v>
      </c>
      <c r="B3310" s="603" t="s">
        <v>4057</v>
      </c>
      <c r="C3310" s="603" t="s">
        <v>123</v>
      </c>
      <c r="D3310" s="603" t="s">
        <v>793</v>
      </c>
      <c r="E3310" s="604">
        <v>1387.2</v>
      </c>
      <c r="F3310" s="601" t="s">
        <v>794</v>
      </c>
    </row>
    <row r="3311" spans="1:6">
      <c r="A3311" s="603">
        <v>101494</v>
      </c>
      <c r="B3311" s="603" t="s">
        <v>4058</v>
      </c>
      <c r="C3311" s="603" t="s">
        <v>123</v>
      </c>
      <c r="D3311" s="603" t="s">
        <v>793</v>
      </c>
      <c r="E3311" s="604">
        <v>1492.03</v>
      </c>
      <c r="F3311" s="601" t="s">
        <v>794</v>
      </c>
    </row>
    <row r="3312" spans="1:6">
      <c r="A3312" s="603">
        <v>101495</v>
      </c>
      <c r="B3312" s="603" t="s">
        <v>4059</v>
      </c>
      <c r="C3312" s="603" t="s">
        <v>123</v>
      </c>
      <c r="D3312" s="603" t="s">
        <v>793</v>
      </c>
      <c r="E3312" s="604">
        <v>1528.33</v>
      </c>
      <c r="F3312" s="601" t="s">
        <v>794</v>
      </c>
    </row>
    <row r="3313" spans="1:6">
      <c r="A3313" s="603">
        <v>101496</v>
      </c>
      <c r="B3313" s="603" t="s">
        <v>4060</v>
      </c>
      <c r="C3313" s="603" t="s">
        <v>123</v>
      </c>
      <c r="D3313" s="603" t="s">
        <v>793</v>
      </c>
      <c r="E3313" s="604">
        <v>1682.43</v>
      </c>
      <c r="F3313" s="601" t="s">
        <v>794</v>
      </c>
    </row>
    <row r="3314" spans="1:6">
      <c r="A3314" s="603">
        <v>101497</v>
      </c>
      <c r="B3314" s="603" t="s">
        <v>4061</v>
      </c>
      <c r="C3314" s="603" t="s">
        <v>123</v>
      </c>
      <c r="D3314" s="603" t="s">
        <v>793</v>
      </c>
      <c r="E3314" s="604">
        <v>1666.36</v>
      </c>
      <c r="F3314" s="601" t="s">
        <v>794</v>
      </c>
    </row>
    <row r="3315" spans="1:6">
      <c r="A3315" s="603">
        <v>101498</v>
      </c>
      <c r="B3315" s="603" t="s">
        <v>4062</v>
      </c>
      <c r="C3315" s="603" t="s">
        <v>123</v>
      </c>
      <c r="D3315" s="603" t="s">
        <v>793</v>
      </c>
      <c r="E3315" s="604">
        <v>1825.04</v>
      </c>
      <c r="F3315" s="601" t="s">
        <v>794</v>
      </c>
    </row>
    <row r="3316" spans="1:6">
      <c r="A3316" s="603">
        <v>101499</v>
      </c>
      <c r="B3316" s="603" t="s">
        <v>4063</v>
      </c>
      <c r="C3316" s="603" t="s">
        <v>123</v>
      </c>
      <c r="D3316" s="603" t="s">
        <v>793</v>
      </c>
      <c r="E3316" s="604">
        <v>1879.98</v>
      </c>
      <c r="F3316" s="601" t="s">
        <v>794</v>
      </c>
    </row>
    <row r="3317" spans="1:6">
      <c r="A3317" s="603">
        <v>101500</v>
      </c>
      <c r="B3317" s="603" t="s">
        <v>4064</v>
      </c>
      <c r="C3317" s="603" t="s">
        <v>123</v>
      </c>
      <c r="D3317" s="603" t="s">
        <v>793</v>
      </c>
      <c r="E3317" s="604">
        <v>2098.7199999999998</v>
      </c>
      <c r="F3317" s="601" t="s">
        <v>794</v>
      </c>
    </row>
    <row r="3318" spans="1:6">
      <c r="A3318" s="603">
        <v>101501</v>
      </c>
      <c r="B3318" s="603" t="s">
        <v>4065</v>
      </c>
      <c r="C3318" s="603" t="s">
        <v>123</v>
      </c>
      <c r="D3318" s="603" t="s">
        <v>793</v>
      </c>
      <c r="E3318" s="604">
        <v>1662.16</v>
      </c>
      <c r="F3318" s="601" t="s">
        <v>794</v>
      </c>
    </row>
    <row r="3319" spans="1:6">
      <c r="A3319" s="603">
        <v>101502</v>
      </c>
      <c r="B3319" s="603" t="s">
        <v>4066</v>
      </c>
      <c r="C3319" s="603" t="s">
        <v>123</v>
      </c>
      <c r="D3319" s="603" t="s">
        <v>793</v>
      </c>
      <c r="E3319" s="604">
        <v>1820.84</v>
      </c>
      <c r="F3319" s="601" t="s">
        <v>794</v>
      </c>
    </row>
    <row r="3320" spans="1:6">
      <c r="A3320" s="603">
        <v>101503</v>
      </c>
      <c r="B3320" s="603" t="s">
        <v>4067</v>
      </c>
      <c r="C3320" s="603" t="s">
        <v>123</v>
      </c>
      <c r="D3320" s="603" t="s">
        <v>793</v>
      </c>
      <c r="E3320" s="604">
        <v>1875.78</v>
      </c>
      <c r="F3320" s="601" t="s">
        <v>794</v>
      </c>
    </row>
    <row r="3321" spans="1:6">
      <c r="A3321" s="603">
        <v>101504</v>
      </c>
      <c r="B3321" s="603" t="s">
        <v>4068</v>
      </c>
      <c r="C3321" s="603" t="s">
        <v>123</v>
      </c>
      <c r="D3321" s="603" t="s">
        <v>793</v>
      </c>
      <c r="E3321" s="604">
        <v>2094.52</v>
      </c>
      <c r="F3321" s="601" t="s">
        <v>794</v>
      </c>
    </row>
    <row r="3322" spans="1:6">
      <c r="A3322" s="603">
        <v>101505</v>
      </c>
      <c r="B3322" s="603" t="s">
        <v>4069</v>
      </c>
      <c r="C3322" s="603" t="s">
        <v>123</v>
      </c>
      <c r="D3322" s="603" t="s">
        <v>793</v>
      </c>
      <c r="E3322" s="604">
        <v>1782.44</v>
      </c>
      <c r="F3322" s="601" t="s">
        <v>794</v>
      </c>
    </row>
    <row r="3323" spans="1:6">
      <c r="A3323" s="603">
        <v>101506</v>
      </c>
      <c r="B3323" s="603" t="s">
        <v>4070</v>
      </c>
      <c r="C3323" s="603" t="s">
        <v>123</v>
      </c>
      <c r="D3323" s="603" t="s">
        <v>793</v>
      </c>
      <c r="E3323" s="604">
        <v>1994.01</v>
      </c>
      <c r="F3323" s="601" t="s">
        <v>794</v>
      </c>
    </row>
    <row r="3324" spans="1:6">
      <c r="A3324" s="603">
        <v>101507</v>
      </c>
      <c r="B3324" s="603" t="s">
        <v>4071</v>
      </c>
      <c r="C3324" s="603" t="s">
        <v>123</v>
      </c>
      <c r="D3324" s="603" t="s">
        <v>793</v>
      </c>
      <c r="E3324" s="604">
        <v>2067.27</v>
      </c>
      <c r="F3324" s="601" t="s">
        <v>794</v>
      </c>
    </row>
    <row r="3325" spans="1:6">
      <c r="A3325" s="603">
        <v>101508</v>
      </c>
      <c r="B3325" s="603" t="s">
        <v>4072</v>
      </c>
      <c r="C3325" s="603" t="s">
        <v>123</v>
      </c>
      <c r="D3325" s="603" t="s">
        <v>793</v>
      </c>
      <c r="E3325" s="604">
        <v>2349.5</v>
      </c>
      <c r="F3325" s="601" t="s">
        <v>794</v>
      </c>
    </row>
    <row r="3326" spans="1:6">
      <c r="A3326" s="603">
        <v>101509</v>
      </c>
      <c r="B3326" s="603" t="s">
        <v>4073</v>
      </c>
      <c r="C3326" s="603" t="s">
        <v>123</v>
      </c>
      <c r="D3326" s="603" t="s">
        <v>793</v>
      </c>
      <c r="E3326" s="604">
        <v>1883.19</v>
      </c>
      <c r="F3326" s="601" t="s">
        <v>794</v>
      </c>
    </row>
    <row r="3327" spans="1:6">
      <c r="A3327" s="603">
        <v>101510</v>
      </c>
      <c r="B3327" s="603" t="s">
        <v>4074</v>
      </c>
      <c r="C3327" s="603" t="s">
        <v>123</v>
      </c>
      <c r="D3327" s="603" t="s">
        <v>793</v>
      </c>
      <c r="E3327" s="604">
        <v>2094.7600000000002</v>
      </c>
      <c r="F3327" s="601" t="s">
        <v>794</v>
      </c>
    </row>
    <row r="3328" spans="1:6">
      <c r="A3328" s="603">
        <v>101511</v>
      </c>
      <c r="B3328" s="603" t="s">
        <v>4075</v>
      </c>
      <c r="C3328" s="603" t="s">
        <v>123</v>
      </c>
      <c r="D3328" s="603" t="s">
        <v>793</v>
      </c>
      <c r="E3328" s="604">
        <v>2168.02</v>
      </c>
      <c r="F3328" s="601" t="s">
        <v>794</v>
      </c>
    </row>
    <row r="3329" spans="1:6">
      <c r="A3329" s="603">
        <v>101512</v>
      </c>
      <c r="B3329" s="603" t="s">
        <v>4076</v>
      </c>
      <c r="C3329" s="603" t="s">
        <v>123</v>
      </c>
      <c r="D3329" s="603" t="s">
        <v>793</v>
      </c>
      <c r="E3329" s="604">
        <v>2450.25</v>
      </c>
      <c r="F3329" s="601" t="s">
        <v>794</v>
      </c>
    </row>
    <row r="3330" spans="1:6">
      <c r="A3330" s="603">
        <v>101513</v>
      </c>
      <c r="B3330" s="603" t="s">
        <v>4077</v>
      </c>
      <c r="C3330" s="603" t="s">
        <v>123</v>
      </c>
      <c r="D3330" s="603" t="s">
        <v>942</v>
      </c>
      <c r="E3330" s="604">
        <v>751.02</v>
      </c>
      <c r="F3330" s="601" t="s">
        <v>794</v>
      </c>
    </row>
    <row r="3331" spans="1:6">
      <c r="A3331" s="603">
        <v>101514</v>
      </c>
      <c r="B3331" s="603" t="s">
        <v>4078</v>
      </c>
      <c r="C3331" s="603" t="s">
        <v>123</v>
      </c>
      <c r="D3331" s="603" t="s">
        <v>942</v>
      </c>
      <c r="E3331" s="604">
        <v>876.82</v>
      </c>
      <c r="F3331" s="601" t="s">
        <v>794</v>
      </c>
    </row>
    <row r="3332" spans="1:6">
      <c r="A3332" s="603">
        <v>101515</v>
      </c>
      <c r="B3332" s="603" t="s">
        <v>4079</v>
      </c>
      <c r="C3332" s="603" t="s">
        <v>123</v>
      </c>
      <c r="D3332" s="603" t="s">
        <v>942</v>
      </c>
      <c r="E3332" s="604">
        <v>920.38</v>
      </c>
      <c r="F3332" s="601" t="s">
        <v>794</v>
      </c>
    </row>
    <row r="3333" spans="1:6">
      <c r="A3333" s="603">
        <v>101516</v>
      </c>
      <c r="B3333" s="603" t="s">
        <v>4080</v>
      </c>
      <c r="C3333" s="603" t="s">
        <v>123</v>
      </c>
      <c r="D3333" s="603" t="s">
        <v>942</v>
      </c>
      <c r="E3333" s="604">
        <v>1071.3900000000001</v>
      </c>
      <c r="F3333" s="601" t="s">
        <v>794</v>
      </c>
    </row>
    <row r="3334" spans="1:6">
      <c r="A3334" s="603">
        <v>101517</v>
      </c>
      <c r="B3334" s="603" t="s">
        <v>4081</v>
      </c>
      <c r="C3334" s="603" t="s">
        <v>123</v>
      </c>
      <c r="D3334" s="603" t="s">
        <v>942</v>
      </c>
      <c r="E3334" s="605">
        <v>738.96</v>
      </c>
      <c r="F3334" s="601" t="s">
        <v>794</v>
      </c>
    </row>
    <row r="3335" spans="1:6">
      <c r="A3335" s="603">
        <v>101518</v>
      </c>
      <c r="B3335" s="603" t="s">
        <v>4082</v>
      </c>
      <c r="C3335" s="603" t="s">
        <v>123</v>
      </c>
      <c r="D3335" s="603" t="s">
        <v>942</v>
      </c>
      <c r="E3335" s="605">
        <v>864.76</v>
      </c>
      <c r="F3335" s="601" t="s">
        <v>794</v>
      </c>
    </row>
    <row r="3336" spans="1:6">
      <c r="A3336" s="603">
        <v>101519</v>
      </c>
      <c r="B3336" s="603" t="s">
        <v>4083</v>
      </c>
      <c r="C3336" s="603" t="s">
        <v>123</v>
      </c>
      <c r="D3336" s="603" t="s">
        <v>942</v>
      </c>
      <c r="E3336" s="604">
        <v>908.32</v>
      </c>
      <c r="F3336" s="601" t="s">
        <v>794</v>
      </c>
    </row>
    <row r="3337" spans="1:6">
      <c r="A3337" s="603">
        <v>101520</v>
      </c>
      <c r="B3337" s="603" t="s">
        <v>4084</v>
      </c>
      <c r="C3337" s="603" t="s">
        <v>123</v>
      </c>
      <c r="D3337" s="603" t="s">
        <v>942</v>
      </c>
      <c r="E3337" s="604">
        <v>1059.33</v>
      </c>
      <c r="F3337" s="601" t="s">
        <v>794</v>
      </c>
    </row>
    <row r="3338" spans="1:6">
      <c r="A3338" s="603">
        <v>101521</v>
      </c>
      <c r="B3338" s="603" t="s">
        <v>4085</v>
      </c>
      <c r="C3338" s="603" t="s">
        <v>123</v>
      </c>
      <c r="D3338" s="603" t="s">
        <v>942</v>
      </c>
      <c r="E3338" s="604">
        <v>1033.94</v>
      </c>
      <c r="F3338" s="601" t="s">
        <v>794</v>
      </c>
    </row>
    <row r="3339" spans="1:6">
      <c r="A3339" s="603">
        <v>101522</v>
      </c>
      <c r="B3339" s="603" t="s">
        <v>4086</v>
      </c>
      <c r="C3339" s="603" t="s">
        <v>123</v>
      </c>
      <c r="D3339" s="603" t="s">
        <v>942</v>
      </c>
      <c r="E3339" s="604">
        <v>1222.6300000000001</v>
      </c>
      <c r="F3339" s="601" t="s">
        <v>794</v>
      </c>
    </row>
    <row r="3340" spans="1:6">
      <c r="A3340" s="603">
        <v>101523</v>
      </c>
      <c r="B3340" s="603" t="s">
        <v>4087</v>
      </c>
      <c r="C3340" s="603" t="s">
        <v>123</v>
      </c>
      <c r="D3340" s="603" t="s">
        <v>942</v>
      </c>
      <c r="E3340" s="604">
        <v>1287.97</v>
      </c>
      <c r="F3340" s="601" t="s">
        <v>794</v>
      </c>
    </row>
    <row r="3341" spans="1:6">
      <c r="A3341" s="603">
        <v>101524</v>
      </c>
      <c r="B3341" s="603" t="s">
        <v>4088</v>
      </c>
      <c r="C3341" s="603" t="s">
        <v>123</v>
      </c>
      <c r="D3341" s="603" t="s">
        <v>942</v>
      </c>
      <c r="E3341" s="604">
        <v>1514.48</v>
      </c>
      <c r="F3341" s="601" t="s">
        <v>794</v>
      </c>
    </row>
    <row r="3342" spans="1:6">
      <c r="A3342" s="603">
        <v>101525</v>
      </c>
      <c r="B3342" s="603" t="s">
        <v>4089</v>
      </c>
      <c r="C3342" s="603" t="s">
        <v>123</v>
      </c>
      <c r="D3342" s="603" t="s">
        <v>942</v>
      </c>
      <c r="E3342" s="604">
        <v>1029.73</v>
      </c>
      <c r="F3342" s="601" t="s">
        <v>794</v>
      </c>
    </row>
    <row r="3343" spans="1:6">
      <c r="A3343" s="603">
        <v>101526</v>
      </c>
      <c r="B3343" s="603" t="s">
        <v>4090</v>
      </c>
      <c r="C3343" s="603" t="s">
        <v>123</v>
      </c>
      <c r="D3343" s="603" t="s">
        <v>942</v>
      </c>
      <c r="E3343" s="604">
        <v>1218.42</v>
      </c>
      <c r="F3343" s="601" t="s">
        <v>794</v>
      </c>
    </row>
    <row r="3344" spans="1:6">
      <c r="A3344" s="603">
        <v>101527</v>
      </c>
      <c r="B3344" s="603" t="s">
        <v>4091</v>
      </c>
      <c r="C3344" s="603" t="s">
        <v>123</v>
      </c>
      <c r="D3344" s="603" t="s">
        <v>942</v>
      </c>
      <c r="E3344" s="604">
        <v>1283.76</v>
      </c>
      <c r="F3344" s="601" t="s">
        <v>794</v>
      </c>
    </row>
    <row r="3345" spans="1:6">
      <c r="A3345" s="603">
        <v>101528</v>
      </c>
      <c r="B3345" s="603" t="s">
        <v>4092</v>
      </c>
      <c r="C3345" s="603" t="s">
        <v>123</v>
      </c>
      <c r="D3345" s="603" t="s">
        <v>942</v>
      </c>
      <c r="E3345" s="604">
        <v>1510.27</v>
      </c>
      <c r="F3345" s="601" t="s">
        <v>794</v>
      </c>
    </row>
    <row r="3346" spans="1:6">
      <c r="A3346" s="603">
        <v>101529</v>
      </c>
      <c r="B3346" s="603" t="s">
        <v>4093</v>
      </c>
      <c r="C3346" s="603" t="s">
        <v>123</v>
      </c>
      <c r="D3346" s="603" t="s">
        <v>942</v>
      </c>
      <c r="E3346" s="604">
        <v>1167.49</v>
      </c>
      <c r="F3346" s="601" t="s">
        <v>794</v>
      </c>
    </row>
    <row r="3347" spans="1:6">
      <c r="A3347" s="603">
        <v>101530</v>
      </c>
      <c r="B3347" s="603" t="s">
        <v>4094</v>
      </c>
      <c r="C3347" s="603" t="s">
        <v>123</v>
      </c>
      <c r="D3347" s="603" t="s">
        <v>942</v>
      </c>
      <c r="E3347" s="604">
        <v>1419.08</v>
      </c>
      <c r="F3347" s="601" t="s">
        <v>794</v>
      </c>
    </row>
    <row r="3348" spans="1:6">
      <c r="A3348" s="603">
        <v>101531</v>
      </c>
      <c r="B3348" s="603" t="s">
        <v>4095</v>
      </c>
      <c r="C3348" s="603" t="s">
        <v>123</v>
      </c>
      <c r="D3348" s="603" t="s">
        <v>942</v>
      </c>
      <c r="E3348" s="604">
        <v>1506.2</v>
      </c>
      <c r="F3348" s="601" t="s">
        <v>794</v>
      </c>
    </row>
    <row r="3349" spans="1:6">
      <c r="A3349" s="603">
        <v>101532</v>
      </c>
      <c r="B3349" s="603" t="s">
        <v>4096</v>
      </c>
      <c r="C3349" s="603" t="s">
        <v>123</v>
      </c>
      <c r="D3349" s="603" t="s">
        <v>942</v>
      </c>
      <c r="E3349" s="604">
        <v>1808.22</v>
      </c>
      <c r="F3349" s="601" t="s">
        <v>794</v>
      </c>
    </row>
    <row r="3350" spans="1:6">
      <c r="A3350" s="603">
        <v>101533</v>
      </c>
      <c r="B3350" s="603" t="s">
        <v>4097</v>
      </c>
      <c r="C3350" s="603" t="s">
        <v>123</v>
      </c>
      <c r="D3350" s="603" t="s">
        <v>942</v>
      </c>
      <c r="E3350" s="604">
        <v>1268.23</v>
      </c>
      <c r="F3350" s="601" t="s">
        <v>794</v>
      </c>
    </row>
    <row r="3351" spans="1:6">
      <c r="A3351" s="603">
        <v>101534</v>
      </c>
      <c r="B3351" s="603" t="s">
        <v>4098</v>
      </c>
      <c r="C3351" s="603" t="s">
        <v>123</v>
      </c>
      <c r="D3351" s="603" t="s">
        <v>942</v>
      </c>
      <c r="E3351" s="604">
        <v>1519.82</v>
      </c>
      <c r="F3351" s="601" t="s">
        <v>794</v>
      </c>
    </row>
    <row r="3352" spans="1:6">
      <c r="A3352" s="603">
        <v>101535</v>
      </c>
      <c r="B3352" s="603" t="s">
        <v>4099</v>
      </c>
      <c r="C3352" s="603" t="s">
        <v>123</v>
      </c>
      <c r="D3352" s="603" t="s">
        <v>942</v>
      </c>
      <c r="E3352" s="604">
        <v>1606.94</v>
      </c>
      <c r="F3352" s="601" t="s">
        <v>794</v>
      </c>
    </row>
    <row r="3353" spans="1:6">
      <c r="A3353" s="603">
        <v>101536</v>
      </c>
      <c r="B3353" s="603" t="s">
        <v>4100</v>
      </c>
      <c r="C3353" s="603" t="s">
        <v>123</v>
      </c>
      <c r="D3353" s="603" t="s">
        <v>942</v>
      </c>
      <c r="E3353" s="604">
        <v>1908.96</v>
      </c>
      <c r="F3353" s="601" t="s">
        <v>794</v>
      </c>
    </row>
    <row r="3354" spans="1:6">
      <c r="A3354" s="603">
        <v>101537</v>
      </c>
      <c r="B3354" s="603" t="s">
        <v>4101</v>
      </c>
      <c r="C3354" s="603" t="s">
        <v>123</v>
      </c>
      <c r="D3354" s="603" t="s">
        <v>942</v>
      </c>
      <c r="E3354" s="604">
        <v>78.84</v>
      </c>
      <c r="F3354" s="601" t="s">
        <v>794</v>
      </c>
    </row>
    <row r="3355" spans="1:6">
      <c r="A3355" s="603">
        <v>101538</v>
      </c>
      <c r="B3355" s="603" t="s">
        <v>4102</v>
      </c>
      <c r="C3355" s="603" t="s">
        <v>123</v>
      </c>
      <c r="D3355" s="603" t="s">
        <v>793</v>
      </c>
      <c r="E3355" s="605">
        <v>54.82</v>
      </c>
      <c r="F3355" s="601" t="s">
        <v>794</v>
      </c>
    </row>
    <row r="3356" spans="1:6">
      <c r="A3356" s="603">
        <v>101539</v>
      </c>
      <c r="B3356" s="603" t="s">
        <v>4103</v>
      </c>
      <c r="C3356" s="603" t="s">
        <v>123</v>
      </c>
      <c r="D3356" s="603" t="s">
        <v>793</v>
      </c>
      <c r="E3356" s="604">
        <v>88.55</v>
      </c>
      <c r="F3356" s="601" t="s">
        <v>794</v>
      </c>
    </row>
    <row r="3357" spans="1:6">
      <c r="A3357" s="603">
        <v>101540</v>
      </c>
      <c r="B3357" s="603" t="s">
        <v>4104</v>
      </c>
      <c r="C3357" s="603" t="s">
        <v>123</v>
      </c>
      <c r="D3357" s="603" t="s">
        <v>793</v>
      </c>
      <c r="E3357" s="605">
        <v>151.59</v>
      </c>
      <c r="F3357" s="601" t="s">
        <v>794</v>
      </c>
    </row>
    <row r="3358" spans="1:6">
      <c r="A3358" s="603">
        <v>101541</v>
      </c>
      <c r="B3358" s="603" t="s">
        <v>4105</v>
      </c>
      <c r="C3358" s="603" t="s">
        <v>123</v>
      </c>
      <c r="D3358" s="603" t="s">
        <v>793</v>
      </c>
      <c r="E3358" s="604">
        <v>197.17</v>
      </c>
      <c r="F3358" s="601" t="s">
        <v>794</v>
      </c>
    </row>
    <row r="3359" spans="1:6">
      <c r="A3359" s="603">
        <v>101542</v>
      </c>
      <c r="B3359" s="603" t="s">
        <v>4106</v>
      </c>
      <c r="C3359" s="603" t="s">
        <v>123</v>
      </c>
      <c r="D3359" s="603" t="s">
        <v>793</v>
      </c>
      <c r="E3359" s="604">
        <v>40.840000000000003</v>
      </c>
      <c r="F3359" s="601" t="s">
        <v>794</v>
      </c>
    </row>
    <row r="3360" spans="1:6">
      <c r="A3360" s="603">
        <v>101543</v>
      </c>
      <c r="B3360" s="603" t="s">
        <v>4107</v>
      </c>
      <c r="C3360" s="603" t="s">
        <v>123</v>
      </c>
      <c r="D3360" s="603" t="s">
        <v>793</v>
      </c>
      <c r="E3360" s="604">
        <v>71.48</v>
      </c>
      <c r="F3360" s="601" t="s">
        <v>794</v>
      </c>
    </row>
    <row r="3361" spans="1:6">
      <c r="A3361" s="603">
        <v>101544</v>
      </c>
      <c r="B3361" s="603" t="s">
        <v>4108</v>
      </c>
      <c r="C3361" s="603" t="s">
        <v>123</v>
      </c>
      <c r="D3361" s="603" t="s">
        <v>793</v>
      </c>
      <c r="E3361" s="604">
        <v>115.37</v>
      </c>
      <c r="F3361" s="601" t="s">
        <v>794</v>
      </c>
    </row>
    <row r="3362" spans="1:6">
      <c r="A3362" s="603">
        <v>101545</v>
      </c>
      <c r="B3362" s="603" t="s">
        <v>4109</v>
      </c>
      <c r="C3362" s="603" t="s">
        <v>123</v>
      </c>
      <c r="D3362" s="603" t="s">
        <v>793</v>
      </c>
      <c r="E3362" s="604">
        <v>169.2</v>
      </c>
      <c r="F3362" s="601" t="s">
        <v>794</v>
      </c>
    </row>
    <row r="3363" spans="1:6">
      <c r="A3363" s="603">
        <v>101546</v>
      </c>
      <c r="B3363" s="603" t="s">
        <v>4110</v>
      </c>
      <c r="C3363" s="603" t="s">
        <v>123</v>
      </c>
      <c r="D3363" s="603" t="s">
        <v>793</v>
      </c>
      <c r="E3363" s="604">
        <v>31.15</v>
      </c>
      <c r="F3363" s="601" t="s">
        <v>794</v>
      </c>
    </row>
    <row r="3364" spans="1:6">
      <c r="A3364" s="603">
        <v>101547</v>
      </c>
      <c r="B3364" s="603" t="s">
        <v>4111</v>
      </c>
      <c r="C3364" s="603" t="s">
        <v>123</v>
      </c>
      <c r="D3364" s="603" t="s">
        <v>793</v>
      </c>
      <c r="E3364" s="604">
        <v>98.14</v>
      </c>
      <c r="F3364" s="601" t="s">
        <v>794</v>
      </c>
    </row>
    <row r="3365" spans="1:6">
      <c r="A3365" s="603">
        <v>101548</v>
      </c>
      <c r="B3365" s="603" t="s">
        <v>4112</v>
      </c>
      <c r="C3365" s="603" t="s">
        <v>123</v>
      </c>
      <c r="D3365" s="603" t="s">
        <v>793</v>
      </c>
      <c r="E3365" s="604">
        <v>7.52</v>
      </c>
      <c r="F3365" s="601" t="s">
        <v>794</v>
      </c>
    </row>
    <row r="3366" spans="1:6">
      <c r="A3366" s="603">
        <v>101549</v>
      </c>
      <c r="B3366" s="603" t="s">
        <v>4113</v>
      </c>
      <c r="C3366" s="603" t="s">
        <v>123</v>
      </c>
      <c r="D3366" s="603" t="s">
        <v>942</v>
      </c>
      <c r="E3366" s="605">
        <v>15.79</v>
      </c>
      <c r="F3366" s="601" t="s">
        <v>794</v>
      </c>
    </row>
    <row r="3367" spans="1:6">
      <c r="A3367" s="603">
        <v>101553</v>
      </c>
      <c r="B3367" s="603" t="s">
        <v>4114</v>
      </c>
      <c r="C3367" s="603" t="s">
        <v>123</v>
      </c>
      <c r="D3367" s="603" t="s">
        <v>942</v>
      </c>
      <c r="E3367" s="605">
        <v>19.18</v>
      </c>
      <c r="F3367" s="601" t="s">
        <v>794</v>
      </c>
    </row>
    <row r="3368" spans="1:6">
      <c r="A3368" s="603">
        <v>101554</v>
      </c>
      <c r="B3368" s="603" t="s">
        <v>4115</v>
      </c>
      <c r="C3368" s="603" t="s">
        <v>123</v>
      </c>
      <c r="D3368" s="603" t="s">
        <v>942</v>
      </c>
      <c r="E3368" s="605">
        <v>13.19</v>
      </c>
      <c r="F3368" s="601" t="s">
        <v>794</v>
      </c>
    </row>
    <row r="3369" spans="1:6">
      <c r="A3369" s="603">
        <v>101555</v>
      </c>
      <c r="B3369" s="603" t="s">
        <v>4116</v>
      </c>
      <c r="C3369" s="603" t="s">
        <v>123</v>
      </c>
      <c r="D3369" s="603" t="s">
        <v>942</v>
      </c>
      <c r="E3369" s="605">
        <v>7.73</v>
      </c>
      <c r="F3369" s="601" t="s">
        <v>794</v>
      </c>
    </row>
    <row r="3370" spans="1:6">
      <c r="A3370" s="603">
        <v>101556</v>
      </c>
      <c r="B3370" s="603" t="s">
        <v>4117</v>
      </c>
      <c r="C3370" s="603" t="s">
        <v>123</v>
      </c>
      <c r="D3370" s="603" t="s">
        <v>942</v>
      </c>
      <c r="E3370" s="605">
        <v>6.87</v>
      </c>
      <c r="F3370" s="601" t="s">
        <v>794</v>
      </c>
    </row>
    <row r="3371" spans="1:6">
      <c r="A3371" s="603">
        <v>101560</v>
      </c>
      <c r="B3371" s="603" t="s">
        <v>4118</v>
      </c>
      <c r="C3371" s="603" t="s">
        <v>67</v>
      </c>
      <c r="D3371" s="603" t="s">
        <v>942</v>
      </c>
      <c r="E3371" s="605">
        <v>11.17</v>
      </c>
      <c r="F3371" s="601" t="s">
        <v>794</v>
      </c>
    </row>
    <row r="3372" spans="1:6">
      <c r="A3372" s="603">
        <v>101561</v>
      </c>
      <c r="B3372" s="603" t="s">
        <v>4119</v>
      </c>
      <c r="C3372" s="603" t="s">
        <v>67</v>
      </c>
      <c r="D3372" s="603" t="s">
        <v>942</v>
      </c>
      <c r="E3372" s="604">
        <v>17.760000000000002</v>
      </c>
      <c r="F3372" s="601" t="s">
        <v>794</v>
      </c>
    </row>
    <row r="3373" spans="1:6">
      <c r="A3373" s="603">
        <v>101562</v>
      </c>
      <c r="B3373" s="603" t="s">
        <v>4120</v>
      </c>
      <c r="C3373" s="603" t="s">
        <v>67</v>
      </c>
      <c r="D3373" s="603" t="s">
        <v>942</v>
      </c>
      <c r="E3373" s="604">
        <v>27.5</v>
      </c>
      <c r="F3373" s="601" t="s">
        <v>794</v>
      </c>
    </row>
    <row r="3374" spans="1:6">
      <c r="A3374" s="603">
        <v>101563</v>
      </c>
      <c r="B3374" s="603" t="s">
        <v>4121</v>
      </c>
      <c r="C3374" s="603" t="s">
        <v>67</v>
      </c>
      <c r="D3374" s="603" t="s">
        <v>942</v>
      </c>
      <c r="E3374" s="605">
        <v>38.85</v>
      </c>
      <c r="F3374" s="601" t="s">
        <v>794</v>
      </c>
    </row>
    <row r="3375" spans="1:6">
      <c r="A3375" s="603">
        <v>101564</v>
      </c>
      <c r="B3375" s="603" t="s">
        <v>414</v>
      </c>
      <c r="C3375" s="603" t="s">
        <v>67</v>
      </c>
      <c r="D3375" s="603" t="s">
        <v>942</v>
      </c>
      <c r="E3375" s="605">
        <v>57.42</v>
      </c>
      <c r="F3375" s="601" t="s">
        <v>794</v>
      </c>
    </row>
    <row r="3376" spans="1:6">
      <c r="A3376" s="603">
        <v>101565</v>
      </c>
      <c r="B3376" s="603" t="s">
        <v>4122</v>
      </c>
      <c r="C3376" s="603" t="s">
        <v>67</v>
      </c>
      <c r="D3376" s="603" t="s">
        <v>942</v>
      </c>
      <c r="E3376" s="605">
        <v>80.3</v>
      </c>
      <c r="F3376" s="601" t="s">
        <v>794</v>
      </c>
    </row>
    <row r="3377" spans="1:6">
      <c r="A3377" s="603">
        <v>101567</v>
      </c>
      <c r="B3377" s="603" t="s">
        <v>4123</v>
      </c>
      <c r="C3377" s="603" t="s">
        <v>67</v>
      </c>
      <c r="D3377" s="603" t="s">
        <v>942</v>
      </c>
      <c r="E3377" s="605">
        <v>104.24</v>
      </c>
      <c r="F3377" s="601" t="s">
        <v>794</v>
      </c>
    </row>
    <row r="3378" spans="1:6">
      <c r="A3378" s="603">
        <v>101568</v>
      </c>
      <c r="B3378" s="603" t="s">
        <v>4124</v>
      </c>
      <c r="C3378" s="603" t="s">
        <v>67</v>
      </c>
      <c r="D3378" s="603" t="s">
        <v>942</v>
      </c>
      <c r="E3378" s="605">
        <v>136.30000000000001</v>
      </c>
      <c r="F3378" s="601" t="s">
        <v>794</v>
      </c>
    </row>
    <row r="3379" spans="1:6">
      <c r="A3379" s="603">
        <v>101630</v>
      </c>
      <c r="B3379" s="603" t="s">
        <v>4125</v>
      </c>
      <c r="C3379" s="603" t="s">
        <v>123</v>
      </c>
      <c r="D3379" s="603" t="s">
        <v>793</v>
      </c>
      <c r="E3379" s="605">
        <v>79.88</v>
      </c>
      <c r="F3379" s="601" t="s">
        <v>794</v>
      </c>
    </row>
    <row r="3380" spans="1:6">
      <c r="A3380" s="603">
        <v>101632</v>
      </c>
      <c r="B3380" s="603" t="s">
        <v>4126</v>
      </c>
      <c r="C3380" s="603" t="s">
        <v>123</v>
      </c>
      <c r="D3380" s="603" t="s">
        <v>942</v>
      </c>
      <c r="E3380" s="605">
        <v>39.909999999999997</v>
      </c>
      <c r="F3380" s="601" t="s">
        <v>794</v>
      </c>
    </row>
    <row r="3381" spans="1:6">
      <c r="A3381" s="603">
        <v>101633</v>
      </c>
      <c r="B3381" s="603" t="s">
        <v>4127</v>
      </c>
      <c r="C3381" s="603" t="s">
        <v>123</v>
      </c>
      <c r="D3381" s="603" t="s">
        <v>793</v>
      </c>
      <c r="E3381" s="605">
        <v>108.4</v>
      </c>
      <c r="F3381" s="601" t="s">
        <v>794</v>
      </c>
    </row>
    <row r="3382" spans="1:6">
      <c r="A3382" s="603">
        <v>101636</v>
      </c>
      <c r="B3382" s="603" t="s">
        <v>4128</v>
      </c>
      <c r="C3382" s="603" t="s">
        <v>123</v>
      </c>
      <c r="D3382" s="603" t="s">
        <v>793</v>
      </c>
      <c r="E3382" s="605">
        <v>154.72</v>
      </c>
      <c r="F3382" s="601" t="s">
        <v>794</v>
      </c>
    </row>
    <row r="3383" spans="1:6">
      <c r="A3383" s="603">
        <v>101637</v>
      </c>
      <c r="B3383" s="603" t="s">
        <v>4129</v>
      </c>
      <c r="C3383" s="603" t="s">
        <v>123</v>
      </c>
      <c r="D3383" s="603" t="s">
        <v>793</v>
      </c>
      <c r="E3383" s="605">
        <v>148.88</v>
      </c>
      <c r="F3383" s="601" t="s">
        <v>794</v>
      </c>
    </row>
    <row r="3384" spans="1:6">
      <c r="A3384" s="603">
        <v>101651</v>
      </c>
      <c r="B3384" s="603" t="s">
        <v>4130</v>
      </c>
      <c r="C3384" s="603" t="s">
        <v>123</v>
      </c>
      <c r="D3384" s="603" t="s">
        <v>793</v>
      </c>
      <c r="E3384" s="605">
        <v>70.31</v>
      </c>
      <c r="F3384" s="601" t="s">
        <v>794</v>
      </c>
    </row>
    <row r="3385" spans="1:6">
      <c r="A3385" s="603">
        <v>101653</v>
      </c>
      <c r="B3385" s="603" t="s">
        <v>4131</v>
      </c>
      <c r="C3385" s="603" t="s">
        <v>123</v>
      </c>
      <c r="D3385" s="603" t="s">
        <v>793</v>
      </c>
      <c r="E3385" s="605">
        <v>282.27</v>
      </c>
      <c r="F3385" s="601" t="s">
        <v>794</v>
      </c>
    </row>
    <row r="3386" spans="1:6">
      <c r="A3386" s="603">
        <v>101654</v>
      </c>
      <c r="B3386" s="603" t="s">
        <v>4132</v>
      </c>
      <c r="C3386" s="603" t="s">
        <v>123</v>
      </c>
      <c r="D3386" s="603" t="s">
        <v>793</v>
      </c>
      <c r="E3386" s="605">
        <v>181.03</v>
      </c>
      <c r="F3386" s="601" t="s">
        <v>794</v>
      </c>
    </row>
    <row r="3387" spans="1:6">
      <c r="A3387" s="603">
        <v>101655</v>
      </c>
      <c r="B3387" s="603" t="s">
        <v>4133</v>
      </c>
      <c r="C3387" s="603" t="s">
        <v>123</v>
      </c>
      <c r="D3387" s="603" t="s">
        <v>793</v>
      </c>
      <c r="E3387" s="605">
        <v>267.94</v>
      </c>
      <c r="F3387" s="601" t="s">
        <v>794</v>
      </c>
    </row>
    <row r="3388" spans="1:6">
      <c r="A3388" s="603">
        <v>101656</v>
      </c>
      <c r="B3388" s="603" t="s">
        <v>4134</v>
      </c>
      <c r="C3388" s="603" t="s">
        <v>123</v>
      </c>
      <c r="D3388" s="603" t="s">
        <v>793</v>
      </c>
      <c r="E3388" s="605">
        <v>288.23</v>
      </c>
      <c r="F3388" s="601" t="s">
        <v>794</v>
      </c>
    </row>
    <row r="3389" spans="1:6">
      <c r="A3389" s="603">
        <v>101657</v>
      </c>
      <c r="B3389" s="603" t="s">
        <v>4135</v>
      </c>
      <c r="C3389" s="603" t="s">
        <v>123</v>
      </c>
      <c r="D3389" s="603" t="s">
        <v>793</v>
      </c>
      <c r="E3389" s="605">
        <v>331.46</v>
      </c>
      <c r="F3389" s="601" t="s">
        <v>794</v>
      </c>
    </row>
    <row r="3390" spans="1:6">
      <c r="A3390" s="603">
        <v>101658</v>
      </c>
      <c r="B3390" s="603" t="s">
        <v>4136</v>
      </c>
      <c r="C3390" s="603" t="s">
        <v>123</v>
      </c>
      <c r="D3390" s="603" t="s">
        <v>793</v>
      </c>
      <c r="E3390" s="605">
        <v>420.34</v>
      </c>
      <c r="F3390" s="601" t="s">
        <v>794</v>
      </c>
    </row>
    <row r="3391" spans="1:6">
      <c r="A3391" s="603">
        <v>101659</v>
      </c>
      <c r="B3391" s="603" t="s">
        <v>4137</v>
      </c>
      <c r="C3391" s="603" t="s">
        <v>123</v>
      </c>
      <c r="D3391" s="603" t="s">
        <v>793</v>
      </c>
      <c r="E3391" s="604">
        <v>475.63</v>
      </c>
      <c r="F3391" s="601" t="s">
        <v>794</v>
      </c>
    </row>
    <row r="3392" spans="1:6">
      <c r="A3392" s="603">
        <v>101660</v>
      </c>
      <c r="B3392" s="603" t="s">
        <v>4138</v>
      </c>
      <c r="C3392" s="603" t="s">
        <v>123</v>
      </c>
      <c r="D3392" s="603" t="s">
        <v>793</v>
      </c>
      <c r="E3392" s="604">
        <v>736.59</v>
      </c>
      <c r="F3392" s="601" t="s">
        <v>794</v>
      </c>
    </row>
    <row r="3393" spans="1:6">
      <c r="A3393" s="603">
        <v>101661</v>
      </c>
      <c r="B3393" s="603" t="s">
        <v>4139</v>
      </c>
      <c r="C3393" s="603" t="s">
        <v>123</v>
      </c>
      <c r="D3393" s="603" t="s">
        <v>793</v>
      </c>
      <c r="E3393" s="605">
        <v>113.55</v>
      </c>
      <c r="F3393" s="601" t="s">
        <v>794</v>
      </c>
    </row>
    <row r="3394" spans="1:6">
      <c r="A3394" s="603">
        <v>101663</v>
      </c>
      <c r="B3394" s="603" t="s">
        <v>4140</v>
      </c>
      <c r="C3394" s="603" t="s">
        <v>123</v>
      </c>
      <c r="D3394" s="603" t="s">
        <v>942</v>
      </c>
      <c r="E3394" s="604">
        <v>23.98</v>
      </c>
      <c r="F3394" s="601" t="s">
        <v>794</v>
      </c>
    </row>
    <row r="3395" spans="1:6">
      <c r="A3395" s="603">
        <v>101664</v>
      </c>
      <c r="B3395" s="603" t="s">
        <v>4141</v>
      </c>
      <c r="C3395" s="603" t="s">
        <v>123</v>
      </c>
      <c r="D3395" s="603" t="s">
        <v>942</v>
      </c>
      <c r="E3395" s="604">
        <v>25.14</v>
      </c>
      <c r="F3395" s="601" t="s">
        <v>794</v>
      </c>
    </row>
    <row r="3396" spans="1:6">
      <c r="A3396" s="603">
        <v>101665</v>
      </c>
      <c r="B3396" s="603" t="s">
        <v>4142</v>
      </c>
      <c r="C3396" s="603" t="s">
        <v>123</v>
      </c>
      <c r="D3396" s="603" t="s">
        <v>942</v>
      </c>
      <c r="E3396" s="604">
        <v>30.12</v>
      </c>
      <c r="F3396" s="601" t="s">
        <v>794</v>
      </c>
    </row>
    <row r="3397" spans="1:6">
      <c r="A3397" s="603">
        <v>100578</v>
      </c>
      <c r="B3397" s="603" t="s">
        <v>4143</v>
      </c>
      <c r="C3397" s="603" t="s">
        <v>123</v>
      </c>
      <c r="D3397" s="603" t="s">
        <v>793</v>
      </c>
      <c r="E3397" s="605">
        <v>508.24</v>
      </c>
      <c r="F3397" s="601" t="s">
        <v>794</v>
      </c>
    </row>
    <row r="3398" spans="1:6">
      <c r="A3398" s="603">
        <v>100579</v>
      </c>
      <c r="B3398" s="603" t="s">
        <v>4144</v>
      </c>
      <c r="C3398" s="603" t="s">
        <v>123</v>
      </c>
      <c r="D3398" s="603" t="s">
        <v>793</v>
      </c>
      <c r="E3398" s="605">
        <v>558.34</v>
      </c>
      <c r="F3398" s="601" t="s">
        <v>794</v>
      </c>
    </row>
    <row r="3399" spans="1:6">
      <c r="A3399" s="603">
        <v>100580</v>
      </c>
      <c r="B3399" s="603" t="s">
        <v>4145</v>
      </c>
      <c r="C3399" s="603" t="s">
        <v>123</v>
      </c>
      <c r="D3399" s="603" t="s">
        <v>793</v>
      </c>
      <c r="E3399" s="605">
        <v>600.70000000000005</v>
      </c>
      <c r="F3399" s="601" t="s">
        <v>794</v>
      </c>
    </row>
    <row r="3400" spans="1:6">
      <c r="A3400" s="603">
        <v>100581</v>
      </c>
      <c r="B3400" s="603" t="s">
        <v>4146</v>
      </c>
      <c r="C3400" s="603" t="s">
        <v>123</v>
      </c>
      <c r="D3400" s="603" t="s">
        <v>793</v>
      </c>
      <c r="E3400" s="604">
        <v>583.17999999999995</v>
      </c>
      <c r="F3400" s="601" t="s">
        <v>794</v>
      </c>
    </row>
    <row r="3401" spans="1:6">
      <c r="A3401" s="603">
        <v>100582</v>
      </c>
      <c r="B3401" s="603" t="s">
        <v>4147</v>
      </c>
      <c r="C3401" s="603" t="s">
        <v>123</v>
      </c>
      <c r="D3401" s="603" t="s">
        <v>793</v>
      </c>
      <c r="E3401" s="605">
        <v>659.4</v>
      </c>
      <c r="F3401" s="601" t="s">
        <v>794</v>
      </c>
    </row>
    <row r="3402" spans="1:6">
      <c r="A3402" s="603">
        <v>100583</v>
      </c>
      <c r="B3402" s="603" t="s">
        <v>4148</v>
      </c>
      <c r="C3402" s="603" t="s">
        <v>123</v>
      </c>
      <c r="D3402" s="603" t="s">
        <v>793</v>
      </c>
      <c r="E3402" s="605">
        <v>609.46</v>
      </c>
      <c r="F3402" s="601" t="s">
        <v>794</v>
      </c>
    </row>
    <row r="3403" spans="1:6">
      <c r="A3403" s="603">
        <v>100584</v>
      </c>
      <c r="B3403" s="603" t="s">
        <v>4149</v>
      </c>
      <c r="C3403" s="603" t="s">
        <v>123</v>
      </c>
      <c r="D3403" s="603" t="s">
        <v>793</v>
      </c>
      <c r="E3403" s="605">
        <v>655.38</v>
      </c>
      <c r="F3403" s="601" t="s">
        <v>794</v>
      </c>
    </row>
    <row r="3404" spans="1:6">
      <c r="A3404" s="603">
        <v>100585</v>
      </c>
      <c r="B3404" s="603" t="s">
        <v>4150</v>
      </c>
      <c r="C3404" s="603" t="s">
        <v>123</v>
      </c>
      <c r="D3404" s="603" t="s">
        <v>793</v>
      </c>
      <c r="E3404" s="604">
        <v>660.78</v>
      </c>
      <c r="F3404" s="601" t="s">
        <v>794</v>
      </c>
    </row>
    <row r="3405" spans="1:6">
      <c r="A3405" s="603">
        <v>100586</v>
      </c>
      <c r="B3405" s="603" t="s">
        <v>4151</v>
      </c>
      <c r="C3405" s="603" t="s">
        <v>123</v>
      </c>
      <c r="D3405" s="603" t="s">
        <v>793</v>
      </c>
      <c r="E3405" s="605">
        <v>734.06</v>
      </c>
      <c r="F3405" s="601" t="s">
        <v>794</v>
      </c>
    </row>
    <row r="3406" spans="1:6">
      <c r="A3406" s="603">
        <v>100587</v>
      </c>
      <c r="B3406" s="603" t="s">
        <v>4152</v>
      </c>
      <c r="C3406" s="603" t="s">
        <v>123</v>
      </c>
      <c r="D3406" s="603" t="s">
        <v>793</v>
      </c>
      <c r="E3406" s="605">
        <v>713.51</v>
      </c>
      <c r="F3406" s="601" t="s">
        <v>794</v>
      </c>
    </row>
    <row r="3407" spans="1:6">
      <c r="A3407" s="603">
        <v>100588</v>
      </c>
      <c r="B3407" s="603" t="s">
        <v>4153</v>
      </c>
      <c r="C3407" s="603" t="s">
        <v>123</v>
      </c>
      <c r="D3407" s="603" t="s">
        <v>793</v>
      </c>
      <c r="E3407" s="605">
        <v>770.5</v>
      </c>
      <c r="F3407" s="601" t="s">
        <v>794</v>
      </c>
    </row>
    <row r="3408" spans="1:6">
      <c r="A3408" s="603">
        <v>100589</v>
      </c>
      <c r="B3408" s="603" t="s">
        <v>4154</v>
      </c>
      <c r="C3408" s="603" t="s">
        <v>123</v>
      </c>
      <c r="D3408" s="603" t="s">
        <v>793</v>
      </c>
      <c r="E3408" s="604">
        <v>779.06</v>
      </c>
      <c r="F3408" s="601" t="s">
        <v>794</v>
      </c>
    </row>
    <row r="3409" spans="1:6">
      <c r="A3409" s="603">
        <v>100590</v>
      </c>
      <c r="B3409" s="603" t="s">
        <v>4155</v>
      </c>
      <c r="C3409" s="603" t="s">
        <v>123</v>
      </c>
      <c r="D3409" s="603" t="s">
        <v>793</v>
      </c>
      <c r="E3409" s="605">
        <v>835.11</v>
      </c>
      <c r="F3409" s="601" t="s">
        <v>794</v>
      </c>
    </row>
    <row r="3410" spans="1:6">
      <c r="A3410" s="603">
        <v>100591</v>
      </c>
      <c r="B3410" s="603" t="s">
        <v>4156</v>
      </c>
      <c r="C3410" s="603" t="s">
        <v>123</v>
      </c>
      <c r="D3410" s="603" t="s">
        <v>793</v>
      </c>
      <c r="E3410" s="605">
        <v>781.33</v>
      </c>
      <c r="F3410" s="601" t="s">
        <v>794</v>
      </c>
    </row>
    <row r="3411" spans="1:6">
      <c r="A3411" s="603">
        <v>100592</v>
      </c>
      <c r="B3411" s="603" t="s">
        <v>4157</v>
      </c>
      <c r="C3411" s="603" t="s">
        <v>123</v>
      </c>
      <c r="D3411" s="603" t="s">
        <v>793</v>
      </c>
      <c r="E3411" s="604">
        <v>827.85</v>
      </c>
      <c r="F3411" s="601" t="s">
        <v>794</v>
      </c>
    </row>
    <row r="3412" spans="1:6">
      <c r="A3412" s="603">
        <v>100593</v>
      </c>
      <c r="B3412" s="603" t="s">
        <v>4158</v>
      </c>
      <c r="C3412" s="603" t="s">
        <v>123</v>
      </c>
      <c r="D3412" s="603" t="s">
        <v>793</v>
      </c>
      <c r="E3412" s="604">
        <v>836.65</v>
      </c>
      <c r="F3412" s="601" t="s">
        <v>794</v>
      </c>
    </row>
    <row r="3413" spans="1:6">
      <c r="A3413" s="603">
        <v>100594</v>
      </c>
      <c r="B3413" s="603" t="s">
        <v>4159</v>
      </c>
      <c r="C3413" s="603" t="s">
        <v>123</v>
      </c>
      <c r="D3413" s="603" t="s">
        <v>793</v>
      </c>
      <c r="E3413" s="605">
        <v>915.72</v>
      </c>
      <c r="F3413" s="601" t="s">
        <v>794</v>
      </c>
    </row>
    <row r="3414" spans="1:6">
      <c r="A3414" s="603">
        <v>100595</v>
      </c>
      <c r="B3414" s="603" t="s">
        <v>4160</v>
      </c>
      <c r="C3414" s="603" t="s">
        <v>123</v>
      </c>
      <c r="D3414" s="603" t="s">
        <v>793</v>
      </c>
      <c r="E3414" s="604">
        <v>1002.47</v>
      </c>
      <c r="F3414" s="601" t="s">
        <v>794</v>
      </c>
    </row>
    <row r="3415" spans="1:6">
      <c r="A3415" s="603">
        <v>100596</v>
      </c>
      <c r="B3415" s="603" t="s">
        <v>4161</v>
      </c>
      <c r="C3415" s="603" t="s">
        <v>123</v>
      </c>
      <c r="D3415" s="603" t="s">
        <v>793</v>
      </c>
      <c r="E3415" s="604">
        <v>1109.3499999999999</v>
      </c>
      <c r="F3415" s="601" t="s">
        <v>794</v>
      </c>
    </row>
    <row r="3416" spans="1:6">
      <c r="A3416" s="603">
        <v>100597</v>
      </c>
      <c r="B3416" s="603" t="s">
        <v>4162</v>
      </c>
      <c r="C3416" s="603" t="s">
        <v>123</v>
      </c>
      <c r="D3416" s="603" t="s">
        <v>793</v>
      </c>
      <c r="E3416" s="604">
        <v>1149.31</v>
      </c>
      <c r="F3416" s="601" t="s">
        <v>794</v>
      </c>
    </row>
    <row r="3417" spans="1:6">
      <c r="A3417" s="603">
        <v>100598</v>
      </c>
      <c r="B3417" s="603" t="s">
        <v>4163</v>
      </c>
      <c r="C3417" s="603" t="s">
        <v>123</v>
      </c>
      <c r="D3417" s="603" t="s">
        <v>793</v>
      </c>
      <c r="E3417" s="604">
        <v>1237.44</v>
      </c>
      <c r="F3417" s="601" t="s">
        <v>794</v>
      </c>
    </row>
    <row r="3418" spans="1:6">
      <c r="A3418" s="603">
        <v>100599</v>
      </c>
      <c r="B3418" s="603" t="s">
        <v>4164</v>
      </c>
      <c r="C3418" s="603" t="s">
        <v>123</v>
      </c>
      <c r="D3418" s="603" t="s">
        <v>793</v>
      </c>
      <c r="E3418" s="604">
        <v>545.98</v>
      </c>
      <c r="F3418" s="601" t="s">
        <v>794</v>
      </c>
    </row>
    <row r="3419" spans="1:6">
      <c r="A3419" s="603">
        <v>100600</v>
      </c>
      <c r="B3419" s="603" t="s">
        <v>4165</v>
      </c>
      <c r="C3419" s="603" t="s">
        <v>123</v>
      </c>
      <c r="D3419" s="603" t="s">
        <v>793</v>
      </c>
      <c r="E3419" s="604">
        <v>643.82000000000005</v>
      </c>
      <c r="F3419" s="601" t="s">
        <v>794</v>
      </c>
    </row>
    <row r="3420" spans="1:6">
      <c r="A3420" s="603">
        <v>100601</v>
      </c>
      <c r="B3420" s="603" t="s">
        <v>4166</v>
      </c>
      <c r="C3420" s="603" t="s">
        <v>123</v>
      </c>
      <c r="D3420" s="603" t="s">
        <v>793</v>
      </c>
      <c r="E3420" s="605">
        <v>815.8</v>
      </c>
      <c r="F3420" s="601" t="s">
        <v>794</v>
      </c>
    </row>
    <row r="3421" spans="1:6">
      <c r="A3421" s="603">
        <v>100602</v>
      </c>
      <c r="B3421" s="603" t="s">
        <v>4167</v>
      </c>
      <c r="C3421" s="603" t="s">
        <v>123</v>
      </c>
      <c r="D3421" s="603" t="s">
        <v>793</v>
      </c>
      <c r="E3421" s="604">
        <v>1030.27</v>
      </c>
      <c r="F3421" s="601" t="s">
        <v>794</v>
      </c>
    </row>
    <row r="3422" spans="1:6">
      <c r="A3422" s="603">
        <v>100603</v>
      </c>
      <c r="B3422" s="603" t="s">
        <v>4168</v>
      </c>
      <c r="C3422" s="603" t="s">
        <v>123</v>
      </c>
      <c r="D3422" s="603" t="s">
        <v>793</v>
      </c>
      <c r="E3422" s="604">
        <v>1579.59</v>
      </c>
      <c r="F3422" s="601" t="s">
        <v>794</v>
      </c>
    </row>
    <row r="3423" spans="1:6">
      <c r="A3423" s="603">
        <v>100604</v>
      </c>
      <c r="B3423" s="603" t="s">
        <v>4169</v>
      </c>
      <c r="C3423" s="603" t="s">
        <v>123</v>
      </c>
      <c r="D3423" s="603" t="s">
        <v>793</v>
      </c>
      <c r="E3423" s="604">
        <v>683.65</v>
      </c>
      <c r="F3423" s="601" t="s">
        <v>794</v>
      </c>
    </row>
    <row r="3424" spans="1:6">
      <c r="A3424" s="603">
        <v>100605</v>
      </c>
      <c r="B3424" s="603" t="s">
        <v>4170</v>
      </c>
      <c r="C3424" s="603" t="s">
        <v>123</v>
      </c>
      <c r="D3424" s="603" t="s">
        <v>793</v>
      </c>
      <c r="E3424" s="604">
        <v>1077.55</v>
      </c>
      <c r="F3424" s="601" t="s">
        <v>794</v>
      </c>
    </row>
    <row r="3425" spans="1:6">
      <c r="A3425" s="603">
        <v>100606</v>
      </c>
      <c r="B3425" s="603" t="s">
        <v>4171</v>
      </c>
      <c r="C3425" s="603" t="s">
        <v>123</v>
      </c>
      <c r="D3425" s="603" t="s">
        <v>793</v>
      </c>
      <c r="E3425" s="604">
        <v>1636.29</v>
      </c>
      <c r="F3425" s="601" t="s">
        <v>794</v>
      </c>
    </row>
    <row r="3426" spans="1:6">
      <c r="A3426" s="603">
        <v>100607</v>
      </c>
      <c r="B3426" s="603" t="s">
        <v>4172</v>
      </c>
      <c r="C3426" s="603" t="s">
        <v>123</v>
      </c>
      <c r="D3426" s="603" t="s">
        <v>793</v>
      </c>
      <c r="E3426" s="605">
        <v>702.53</v>
      </c>
      <c r="F3426" s="601" t="s">
        <v>794</v>
      </c>
    </row>
    <row r="3427" spans="1:6">
      <c r="A3427" s="603">
        <v>100608</v>
      </c>
      <c r="B3427" s="603" t="s">
        <v>4173</v>
      </c>
      <c r="C3427" s="603" t="s">
        <v>123</v>
      </c>
      <c r="D3427" s="603" t="s">
        <v>793</v>
      </c>
      <c r="E3427" s="604">
        <v>1100.8499999999999</v>
      </c>
      <c r="F3427" s="601" t="s">
        <v>794</v>
      </c>
    </row>
    <row r="3428" spans="1:6">
      <c r="A3428" s="603">
        <v>100609</v>
      </c>
      <c r="B3428" s="603" t="s">
        <v>4174</v>
      </c>
      <c r="C3428" s="603" t="s">
        <v>123</v>
      </c>
      <c r="D3428" s="603" t="s">
        <v>793</v>
      </c>
      <c r="E3428" s="604">
        <v>1666.41</v>
      </c>
      <c r="F3428" s="601" t="s">
        <v>794</v>
      </c>
    </row>
    <row r="3429" spans="1:6">
      <c r="A3429" s="603">
        <v>100610</v>
      </c>
      <c r="B3429" s="603" t="s">
        <v>4175</v>
      </c>
      <c r="C3429" s="603" t="s">
        <v>123</v>
      </c>
      <c r="D3429" s="603" t="s">
        <v>793</v>
      </c>
      <c r="E3429" s="605">
        <v>721.41</v>
      </c>
      <c r="F3429" s="601" t="s">
        <v>794</v>
      </c>
    </row>
    <row r="3430" spans="1:6">
      <c r="A3430" s="603">
        <v>100611</v>
      </c>
      <c r="B3430" s="603" t="s">
        <v>4176</v>
      </c>
      <c r="C3430" s="603" t="s">
        <v>123</v>
      </c>
      <c r="D3430" s="603" t="s">
        <v>793</v>
      </c>
      <c r="E3430" s="605">
        <v>899.94</v>
      </c>
      <c r="F3430" s="601" t="s">
        <v>794</v>
      </c>
    </row>
    <row r="3431" spans="1:6">
      <c r="A3431" s="603">
        <v>100612</v>
      </c>
      <c r="B3431" s="603" t="s">
        <v>4177</v>
      </c>
      <c r="C3431" s="603" t="s">
        <v>123</v>
      </c>
      <c r="D3431" s="603" t="s">
        <v>793</v>
      </c>
      <c r="E3431" s="604">
        <v>1123.73</v>
      </c>
      <c r="F3431" s="601" t="s">
        <v>794</v>
      </c>
    </row>
    <row r="3432" spans="1:6">
      <c r="A3432" s="603">
        <v>100613</v>
      </c>
      <c r="B3432" s="603" t="s">
        <v>4178</v>
      </c>
      <c r="C3432" s="603" t="s">
        <v>123</v>
      </c>
      <c r="D3432" s="603" t="s">
        <v>793</v>
      </c>
      <c r="E3432" s="604">
        <v>1695.7</v>
      </c>
      <c r="F3432" s="601" t="s">
        <v>794</v>
      </c>
    </row>
    <row r="3433" spans="1:6">
      <c r="A3433" s="603">
        <v>100614</v>
      </c>
      <c r="B3433" s="603" t="s">
        <v>4179</v>
      </c>
      <c r="C3433" s="603" t="s">
        <v>123</v>
      </c>
      <c r="D3433" s="603" t="s">
        <v>793</v>
      </c>
      <c r="E3433" s="605">
        <v>941.3</v>
      </c>
      <c r="F3433" s="601" t="s">
        <v>794</v>
      </c>
    </row>
    <row r="3434" spans="1:6">
      <c r="A3434" s="603">
        <v>100615</v>
      </c>
      <c r="B3434" s="603" t="s">
        <v>4180</v>
      </c>
      <c r="C3434" s="603" t="s">
        <v>123</v>
      </c>
      <c r="D3434" s="603" t="s">
        <v>793</v>
      </c>
      <c r="E3434" s="604">
        <v>1169</v>
      </c>
      <c r="F3434" s="601" t="s">
        <v>794</v>
      </c>
    </row>
    <row r="3435" spans="1:6">
      <c r="A3435" s="603">
        <v>100616</v>
      </c>
      <c r="B3435" s="603" t="s">
        <v>4181</v>
      </c>
      <c r="C3435" s="603" t="s">
        <v>123</v>
      </c>
      <c r="D3435" s="603" t="s">
        <v>793</v>
      </c>
      <c r="E3435" s="604">
        <v>1756.88</v>
      </c>
      <c r="F3435" s="601" t="s">
        <v>794</v>
      </c>
    </row>
    <row r="3436" spans="1:6">
      <c r="A3436" s="603">
        <v>100617</v>
      </c>
      <c r="B3436" s="603" t="s">
        <v>4182</v>
      </c>
      <c r="C3436" s="603" t="s">
        <v>123</v>
      </c>
      <c r="D3436" s="603" t="s">
        <v>793</v>
      </c>
      <c r="E3436" s="604">
        <v>1213.98</v>
      </c>
      <c r="F3436" s="601" t="s">
        <v>794</v>
      </c>
    </row>
    <row r="3437" spans="1:6">
      <c r="A3437" s="603">
        <v>100618</v>
      </c>
      <c r="B3437" s="603" t="s">
        <v>4183</v>
      </c>
      <c r="C3437" s="603" t="s">
        <v>123</v>
      </c>
      <c r="D3437" s="603" t="s">
        <v>793</v>
      </c>
      <c r="E3437" s="604">
        <v>1826.72</v>
      </c>
      <c r="F3437" s="601" t="s">
        <v>794</v>
      </c>
    </row>
    <row r="3438" spans="1:6">
      <c r="A3438" s="603">
        <v>100619</v>
      </c>
      <c r="B3438" s="603" t="s">
        <v>4184</v>
      </c>
      <c r="C3438" s="603" t="s">
        <v>123</v>
      </c>
      <c r="D3438" s="603" t="s">
        <v>793</v>
      </c>
      <c r="E3438" s="605">
        <v>551.14</v>
      </c>
      <c r="F3438" s="601" t="s">
        <v>794</v>
      </c>
    </row>
    <row r="3439" spans="1:6">
      <c r="A3439" s="603">
        <v>100620</v>
      </c>
      <c r="B3439" s="603" t="s">
        <v>4185</v>
      </c>
      <c r="C3439" s="603" t="s">
        <v>123</v>
      </c>
      <c r="D3439" s="603" t="s">
        <v>793</v>
      </c>
      <c r="E3439" s="604">
        <v>2679.86</v>
      </c>
      <c r="F3439" s="601" t="s">
        <v>794</v>
      </c>
    </row>
    <row r="3440" spans="1:6">
      <c r="A3440" s="603">
        <v>100621</v>
      </c>
      <c r="B3440" s="603" t="s">
        <v>4186</v>
      </c>
      <c r="C3440" s="603" t="s">
        <v>123</v>
      </c>
      <c r="D3440" s="603" t="s">
        <v>793</v>
      </c>
      <c r="E3440" s="604">
        <v>3114.8</v>
      </c>
      <c r="F3440" s="601" t="s">
        <v>794</v>
      </c>
    </row>
    <row r="3441" spans="1:6">
      <c r="A3441" s="603">
        <v>100622</v>
      </c>
      <c r="B3441" s="603" t="s">
        <v>4187</v>
      </c>
      <c r="C3441" s="603" t="s">
        <v>123</v>
      </c>
      <c r="D3441" s="603" t="s">
        <v>793</v>
      </c>
      <c r="E3441" s="604">
        <v>2374.44</v>
      </c>
      <c r="F3441" s="601" t="s">
        <v>794</v>
      </c>
    </row>
    <row r="3442" spans="1:6">
      <c r="A3442" s="603">
        <v>100623</v>
      </c>
      <c r="B3442" s="603" t="s">
        <v>4188</v>
      </c>
      <c r="C3442" s="603" t="s">
        <v>123</v>
      </c>
      <c r="D3442" s="603" t="s">
        <v>793</v>
      </c>
      <c r="E3442" s="604">
        <v>2555.98</v>
      </c>
      <c r="F3442" s="601" t="s">
        <v>794</v>
      </c>
    </row>
    <row r="3443" spans="1:6">
      <c r="A3443" s="603">
        <v>97605</v>
      </c>
      <c r="B3443" s="603" t="s">
        <v>4189</v>
      </c>
      <c r="C3443" s="603" t="s">
        <v>123</v>
      </c>
      <c r="D3443" s="603" t="s">
        <v>942</v>
      </c>
      <c r="E3443" s="605">
        <v>86.9</v>
      </c>
      <c r="F3443" s="601" t="s">
        <v>794</v>
      </c>
    </row>
    <row r="3444" spans="1:6">
      <c r="A3444" s="603">
        <v>97607</v>
      </c>
      <c r="B3444" s="603" t="s">
        <v>4190</v>
      </c>
      <c r="C3444" s="603" t="s">
        <v>123</v>
      </c>
      <c r="D3444" s="603" t="s">
        <v>942</v>
      </c>
      <c r="E3444" s="605">
        <v>109.81</v>
      </c>
      <c r="F3444" s="601" t="s">
        <v>794</v>
      </c>
    </row>
    <row r="3445" spans="1:6">
      <c r="A3445" s="603">
        <v>102102</v>
      </c>
      <c r="B3445" s="603" t="s">
        <v>4191</v>
      </c>
      <c r="C3445" s="603" t="s">
        <v>123</v>
      </c>
      <c r="D3445" s="603" t="s">
        <v>793</v>
      </c>
      <c r="E3445" s="604">
        <v>20247.77</v>
      </c>
      <c r="F3445" s="601" t="s">
        <v>794</v>
      </c>
    </row>
    <row r="3446" spans="1:6">
      <c r="A3446" s="603">
        <v>102103</v>
      </c>
      <c r="B3446" s="603" t="s">
        <v>4192</v>
      </c>
      <c r="C3446" s="603" t="s">
        <v>123</v>
      </c>
      <c r="D3446" s="603" t="s">
        <v>793</v>
      </c>
      <c r="E3446" s="604">
        <v>22578.74</v>
      </c>
      <c r="F3446" s="601" t="s">
        <v>794</v>
      </c>
    </row>
    <row r="3447" spans="1:6">
      <c r="A3447" s="603">
        <v>102104</v>
      </c>
      <c r="B3447" s="603" t="s">
        <v>4193</v>
      </c>
      <c r="C3447" s="603" t="s">
        <v>123</v>
      </c>
      <c r="D3447" s="603" t="s">
        <v>793</v>
      </c>
      <c r="E3447" s="604">
        <v>29091.91</v>
      </c>
      <c r="F3447" s="601" t="s">
        <v>794</v>
      </c>
    </row>
    <row r="3448" spans="1:6">
      <c r="A3448" s="603">
        <v>102105</v>
      </c>
      <c r="B3448" s="603" t="s">
        <v>4194</v>
      </c>
      <c r="C3448" s="603" t="s">
        <v>123</v>
      </c>
      <c r="D3448" s="603" t="s">
        <v>793</v>
      </c>
      <c r="E3448" s="604">
        <v>35860.160000000003</v>
      </c>
      <c r="F3448" s="601" t="s">
        <v>794</v>
      </c>
    </row>
    <row r="3449" spans="1:6">
      <c r="A3449" s="603">
        <v>102106</v>
      </c>
      <c r="B3449" s="603" t="s">
        <v>4195</v>
      </c>
      <c r="C3449" s="603" t="s">
        <v>123</v>
      </c>
      <c r="D3449" s="603" t="s">
        <v>793</v>
      </c>
      <c r="E3449" s="604">
        <v>45115.41</v>
      </c>
      <c r="F3449" s="601" t="s">
        <v>794</v>
      </c>
    </row>
    <row r="3450" spans="1:6">
      <c r="A3450" s="603">
        <v>102107</v>
      </c>
      <c r="B3450" s="603" t="s">
        <v>4196</v>
      </c>
      <c r="C3450" s="603" t="s">
        <v>123</v>
      </c>
      <c r="D3450" s="603" t="s">
        <v>793</v>
      </c>
      <c r="E3450" s="604">
        <v>63138.32</v>
      </c>
      <c r="F3450" s="601" t="s">
        <v>794</v>
      </c>
    </row>
    <row r="3451" spans="1:6">
      <c r="A3451" s="603">
        <v>102108</v>
      </c>
      <c r="B3451" s="603" t="s">
        <v>4197</v>
      </c>
      <c r="C3451" s="603" t="s">
        <v>123</v>
      </c>
      <c r="D3451" s="603" t="s">
        <v>793</v>
      </c>
      <c r="E3451" s="604">
        <v>73600.11</v>
      </c>
      <c r="F3451" s="601" t="s">
        <v>794</v>
      </c>
    </row>
    <row r="3452" spans="1:6">
      <c r="A3452" s="603">
        <v>102109</v>
      </c>
      <c r="B3452" s="603" t="s">
        <v>4198</v>
      </c>
      <c r="C3452" s="603" t="s">
        <v>123</v>
      </c>
      <c r="D3452" s="603" t="s">
        <v>942</v>
      </c>
      <c r="E3452" s="605">
        <v>70.45</v>
      </c>
      <c r="F3452" s="601" t="s">
        <v>794</v>
      </c>
    </row>
    <row r="3453" spans="1:6">
      <c r="A3453" s="603">
        <v>102110</v>
      </c>
      <c r="B3453" s="603" t="s">
        <v>4199</v>
      </c>
      <c r="C3453" s="603" t="s">
        <v>123</v>
      </c>
      <c r="D3453" s="603" t="s">
        <v>942</v>
      </c>
      <c r="E3453" s="605">
        <v>242.15</v>
      </c>
      <c r="F3453" s="601" t="s">
        <v>794</v>
      </c>
    </row>
    <row r="3454" spans="1:6">
      <c r="A3454" s="603">
        <v>103654</v>
      </c>
      <c r="B3454" s="603" t="s">
        <v>4200</v>
      </c>
      <c r="C3454" s="603" t="s">
        <v>123</v>
      </c>
      <c r="D3454" s="603" t="s">
        <v>793</v>
      </c>
      <c r="E3454" s="604">
        <v>119679.6</v>
      </c>
      <c r="F3454" s="601" t="s">
        <v>794</v>
      </c>
    </row>
    <row r="3455" spans="1:6">
      <c r="A3455" s="603">
        <v>103655</v>
      </c>
      <c r="B3455" s="603" t="s">
        <v>4201</v>
      </c>
      <c r="C3455" s="603" t="s">
        <v>123</v>
      </c>
      <c r="D3455" s="603" t="s">
        <v>793</v>
      </c>
      <c r="E3455" s="604">
        <v>164063.47</v>
      </c>
      <c r="F3455" s="601" t="s">
        <v>794</v>
      </c>
    </row>
    <row r="3456" spans="1:6">
      <c r="A3456" s="603">
        <v>103656</v>
      </c>
      <c r="B3456" s="603" t="s">
        <v>4202</v>
      </c>
      <c r="C3456" s="603" t="s">
        <v>123</v>
      </c>
      <c r="D3456" s="603" t="s">
        <v>793</v>
      </c>
      <c r="E3456" s="604">
        <v>229561.60000000001</v>
      </c>
      <c r="F3456" s="601" t="s">
        <v>794</v>
      </c>
    </row>
    <row r="3457" spans="1:6">
      <c r="A3457" s="603">
        <v>96973</v>
      </c>
      <c r="B3457" s="603" t="s">
        <v>4203</v>
      </c>
      <c r="C3457" s="603" t="s">
        <v>67</v>
      </c>
      <c r="D3457" s="603" t="s">
        <v>793</v>
      </c>
      <c r="E3457" s="605">
        <v>70.03</v>
      </c>
      <c r="F3457" s="601" t="s">
        <v>794</v>
      </c>
    </row>
    <row r="3458" spans="1:6">
      <c r="A3458" s="603">
        <v>96974</v>
      </c>
      <c r="B3458" s="603" t="s">
        <v>4204</v>
      </c>
      <c r="C3458" s="603" t="s">
        <v>67</v>
      </c>
      <c r="D3458" s="603" t="s">
        <v>793</v>
      </c>
      <c r="E3458" s="605">
        <v>91.24</v>
      </c>
      <c r="F3458" s="601" t="s">
        <v>794</v>
      </c>
    </row>
    <row r="3459" spans="1:6">
      <c r="A3459" s="603">
        <v>96975</v>
      </c>
      <c r="B3459" s="603" t="s">
        <v>4205</v>
      </c>
      <c r="C3459" s="603" t="s">
        <v>67</v>
      </c>
      <c r="D3459" s="603" t="s">
        <v>793</v>
      </c>
      <c r="E3459" s="605">
        <v>113.69</v>
      </c>
      <c r="F3459" s="601" t="s">
        <v>794</v>
      </c>
    </row>
    <row r="3460" spans="1:6">
      <c r="A3460" s="603">
        <v>96976</v>
      </c>
      <c r="B3460" s="603" t="s">
        <v>4206</v>
      </c>
      <c r="C3460" s="603" t="s">
        <v>67</v>
      </c>
      <c r="D3460" s="603" t="s">
        <v>793</v>
      </c>
      <c r="E3460" s="605">
        <v>151.57</v>
      </c>
      <c r="F3460" s="601" t="s">
        <v>794</v>
      </c>
    </row>
    <row r="3461" spans="1:6">
      <c r="A3461" s="603">
        <v>96977</v>
      </c>
      <c r="B3461" s="603" t="s">
        <v>4207</v>
      </c>
      <c r="C3461" s="603" t="s">
        <v>67</v>
      </c>
      <c r="D3461" s="603" t="s">
        <v>942</v>
      </c>
      <c r="E3461" s="605">
        <v>62.31</v>
      </c>
      <c r="F3461" s="601" t="s">
        <v>794</v>
      </c>
    </row>
    <row r="3462" spans="1:6">
      <c r="A3462" s="603">
        <v>96978</v>
      </c>
      <c r="B3462" s="603" t="s">
        <v>4208</v>
      </c>
      <c r="C3462" s="603" t="s">
        <v>67</v>
      </c>
      <c r="D3462" s="603" t="s">
        <v>942</v>
      </c>
      <c r="E3462" s="605">
        <v>82.15</v>
      </c>
      <c r="F3462" s="601" t="s">
        <v>794</v>
      </c>
    </row>
    <row r="3463" spans="1:6">
      <c r="A3463" s="603">
        <v>96979</v>
      </c>
      <c r="B3463" s="603" t="s">
        <v>4209</v>
      </c>
      <c r="C3463" s="603" t="s">
        <v>67</v>
      </c>
      <c r="D3463" s="603" t="s">
        <v>942</v>
      </c>
      <c r="E3463" s="605">
        <v>117.67</v>
      </c>
      <c r="F3463" s="601" t="s">
        <v>794</v>
      </c>
    </row>
    <row r="3464" spans="1:6">
      <c r="A3464" s="603">
        <v>96984</v>
      </c>
      <c r="B3464" s="603" t="s">
        <v>4210</v>
      </c>
      <c r="C3464" s="603" t="s">
        <v>123</v>
      </c>
      <c r="D3464" s="603" t="s">
        <v>942</v>
      </c>
      <c r="E3464" s="605">
        <v>51.19</v>
      </c>
      <c r="F3464" s="601" t="s">
        <v>794</v>
      </c>
    </row>
    <row r="3465" spans="1:6">
      <c r="A3465" s="603">
        <v>96985</v>
      </c>
      <c r="B3465" s="603" t="s">
        <v>4211</v>
      </c>
      <c r="C3465" s="603" t="s">
        <v>123</v>
      </c>
      <c r="D3465" s="603" t="s">
        <v>942</v>
      </c>
      <c r="E3465" s="605">
        <v>65.150000000000006</v>
      </c>
      <c r="F3465" s="601" t="s">
        <v>794</v>
      </c>
    </row>
    <row r="3466" spans="1:6">
      <c r="A3466" s="603">
        <v>96986</v>
      </c>
      <c r="B3466" s="603" t="s">
        <v>4212</v>
      </c>
      <c r="C3466" s="603" t="s">
        <v>123</v>
      </c>
      <c r="D3466" s="603" t="s">
        <v>942</v>
      </c>
      <c r="E3466" s="605">
        <v>97.29</v>
      </c>
      <c r="F3466" s="601" t="s">
        <v>794</v>
      </c>
    </row>
    <row r="3467" spans="1:6">
      <c r="A3467" s="603">
        <v>96987</v>
      </c>
      <c r="B3467" s="603" t="s">
        <v>4213</v>
      </c>
      <c r="C3467" s="603" t="s">
        <v>123</v>
      </c>
      <c r="D3467" s="603" t="s">
        <v>793</v>
      </c>
      <c r="E3467" s="605">
        <v>123.35</v>
      </c>
      <c r="F3467" s="601" t="s">
        <v>794</v>
      </c>
    </row>
    <row r="3468" spans="1:6">
      <c r="A3468" s="603">
        <v>96988</v>
      </c>
      <c r="B3468" s="603" t="s">
        <v>4214</v>
      </c>
      <c r="C3468" s="603" t="s">
        <v>123</v>
      </c>
      <c r="D3468" s="603" t="s">
        <v>942</v>
      </c>
      <c r="E3468" s="605">
        <v>197.41</v>
      </c>
      <c r="F3468" s="601" t="s">
        <v>794</v>
      </c>
    </row>
    <row r="3469" spans="1:6">
      <c r="A3469" s="603">
        <v>96989</v>
      </c>
      <c r="B3469" s="603" t="s">
        <v>4215</v>
      </c>
      <c r="C3469" s="603" t="s">
        <v>123</v>
      </c>
      <c r="D3469" s="603" t="s">
        <v>942</v>
      </c>
      <c r="E3469" s="605">
        <v>165.35</v>
      </c>
      <c r="F3469" s="601" t="s">
        <v>794</v>
      </c>
    </row>
    <row r="3470" spans="1:6">
      <c r="A3470" s="603">
        <v>98463</v>
      </c>
      <c r="B3470" s="603" t="s">
        <v>4216</v>
      </c>
      <c r="C3470" s="603" t="s">
        <v>123</v>
      </c>
      <c r="D3470" s="603" t="s">
        <v>793</v>
      </c>
      <c r="E3470" s="605">
        <v>24.7</v>
      </c>
      <c r="F3470" s="601" t="s">
        <v>794</v>
      </c>
    </row>
    <row r="3471" spans="1:6">
      <c r="A3471" s="603">
        <v>104746</v>
      </c>
      <c r="B3471" s="603" t="s">
        <v>4217</v>
      </c>
      <c r="C3471" s="603" t="s">
        <v>123</v>
      </c>
      <c r="D3471" s="603" t="s">
        <v>793</v>
      </c>
      <c r="E3471" s="605">
        <v>27.99</v>
      </c>
      <c r="F3471" s="601" t="s">
        <v>794</v>
      </c>
    </row>
    <row r="3472" spans="1:6">
      <c r="A3472" s="603">
        <v>104749</v>
      </c>
      <c r="B3472" s="603" t="s">
        <v>4218</v>
      </c>
      <c r="C3472" s="603" t="s">
        <v>123</v>
      </c>
      <c r="D3472" s="603" t="s">
        <v>942</v>
      </c>
      <c r="E3472" s="605">
        <v>16.43</v>
      </c>
      <c r="F3472" s="601" t="s">
        <v>794</v>
      </c>
    </row>
    <row r="3473" spans="1:6">
      <c r="A3473" s="603">
        <v>104750</v>
      </c>
      <c r="B3473" s="603" t="s">
        <v>4219</v>
      </c>
      <c r="C3473" s="603" t="s">
        <v>123</v>
      </c>
      <c r="D3473" s="603" t="s">
        <v>942</v>
      </c>
      <c r="E3473" s="604">
        <v>13.27</v>
      </c>
      <c r="F3473" s="601" t="s">
        <v>794</v>
      </c>
    </row>
    <row r="3474" spans="1:6">
      <c r="A3474" s="603">
        <v>104751</v>
      </c>
      <c r="B3474" s="603" t="s">
        <v>4220</v>
      </c>
      <c r="C3474" s="603" t="s">
        <v>123</v>
      </c>
      <c r="D3474" s="603" t="s">
        <v>942</v>
      </c>
      <c r="E3474" s="604">
        <v>18.690000000000001</v>
      </c>
      <c r="F3474" s="601" t="s">
        <v>794</v>
      </c>
    </row>
    <row r="3475" spans="1:6">
      <c r="A3475" s="603">
        <v>104752</v>
      </c>
      <c r="B3475" s="603" t="s">
        <v>4221</v>
      </c>
      <c r="C3475" s="603" t="s">
        <v>123</v>
      </c>
      <c r="D3475" s="603" t="s">
        <v>942</v>
      </c>
      <c r="E3475" s="604">
        <v>20.79</v>
      </c>
      <c r="F3475" s="601" t="s">
        <v>794</v>
      </c>
    </row>
    <row r="3476" spans="1:6">
      <c r="A3476" s="603">
        <v>104753</v>
      </c>
      <c r="B3476" s="603" t="s">
        <v>4222</v>
      </c>
      <c r="C3476" s="603" t="s">
        <v>123</v>
      </c>
      <c r="D3476" s="603" t="s">
        <v>942</v>
      </c>
      <c r="E3476" s="604">
        <v>25.9</v>
      </c>
      <c r="F3476" s="601" t="s">
        <v>794</v>
      </c>
    </row>
    <row r="3477" spans="1:6">
      <c r="A3477" s="603">
        <v>104754</v>
      </c>
      <c r="B3477" s="603" t="s">
        <v>4223</v>
      </c>
      <c r="C3477" s="603" t="s">
        <v>123</v>
      </c>
      <c r="D3477" s="603" t="s">
        <v>942</v>
      </c>
      <c r="E3477" s="605">
        <v>34.65</v>
      </c>
      <c r="F3477" s="601" t="s">
        <v>794</v>
      </c>
    </row>
    <row r="3478" spans="1:6">
      <c r="A3478" s="603">
        <v>104755</v>
      </c>
      <c r="B3478" s="603" t="s">
        <v>4224</v>
      </c>
      <c r="C3478" s="603" t="s">
        <v>123</v>
      </c>
      <c r="D3478" s="603" t="s">
        <v>942</v>
      </c>
      <c r="E3478" s="605">
        <v>48.23</v>
      </c>
      <c r="F3478" s="601" t="s">
        <v>794</v>
      </c>
    </row>
    <row r="3479" spans="1:6">
      <c r="A3479" s="603">
        <v>103490</v>
      </c>
      <c r="B3479" s="603" t="s">
        <v>4225</v>
      </c>
      <c r="C3479" s="603" t="s">
        <v>63</v>
      </c>
      <c r="D3479" s="603" t="s">
        <v>793</v>
      </c>
      <c r="E3479" s="604">
        <v>2946.95</v>
      </c>
      <c r="F3479" s="601" t="s">
        <v>794</v>
      </c>
    </row>
    <row r="3480" spans="1:6">
      <c r="A3480" s="603">
        <v>103491</v>
      </c>
      <c r="B3480" s="603" t="s">
        <v>4226</v>
      </c>
      <c r="C3480" s="603" t="s">
        <v>63</v>
      </c>
      <c r="D3480" s="603" t="s">
        <v>942</v>
      </c>
      <c r="E3480" s="605">
        <v>634.88</v>
      </c>
      <c r="F3480" s="601" t="s">
        <v>794</v>
      </c>
    </row>
    <row r="3481" spans="1:6">
      <c r="A3481" s="603">
        <v>104758</v>
      </c>
      <c r="B3481" s="603" t="s">
        <v>4227</v>
      </c>
      <c r="C3481" s="603" t="s">
        <v>123</v>
      </c>
      <c r="D3481" s="603" t="s">
        <v>942</v>
      </c>
      <c r="E3481" s="605">
        <v>12.86</v>
      </c>
      <c r="F3481" s="601" t="s">
        <v>794</v>
      </c>
    </row>
    <row r="3482" spans="1:6">
      <c r="A3482" s="603">
        <v>104759</v>
      </c>
      <c r="B3482" s="603" t="s">
        <v>4228</v>
      </c>
      <c r="C3482" s="603" t="s">
        <v>123</v>
      </c>
      <c r="D3482" s="603" t="s">
        <v>942</v>
      </c>
      <c r="E3482" s="604">
        <v>34.270000000000003</v>
      </c>
      <c r="F3482" s="601" t="s">
        <v>794</v>
      </c>
    </row>
    <row r="3483" spans="1:6">
      <c r="A3483" s="603">
        <v>104760</v>
      </c>
      <c r="B3483" s="603" t="s">
        <v>4229</v>
      </c>
      <c r="C3483" s="603" t="s">
        <v>123</v>
      </c>
      <c r="D3483" s="603" t="s">
        <v>942</v>
      </c>
      <c r="E3483" s="604">
        <v>50.07</v>
      </c>
      <c r="F3483" s="601" t="s">
        <v>794</v>
      </c>
    </row>
    <row r="3484" spans="1:6">
      <c r="A3484" s="603">
        <v>104761</v>
      </c>
      <c r="B3484" s="603" t="s">
        <v>4230</v>
      </c>
      <c r="C3484" s="603" t="s">
        <v>123</v>
      </c>
      <c r="D3484" s="603" t="s">
        <v>942</v>
      </c>
      <c r="E3484" s="604">
        <v>7.21</v>
      </c>
      <c r="F3484" s="601" t="s">
        <v>794</v>
      </c>
    </row>
    <row r="3485" spans="1:6">
      <c r="A3485" s="603">
        <v>104762</v>
      </c>
      <c r="B3485" s="603" t="s">
        <v>4231</v>
      </c>
      <c r="C3485" s="603" t="s">
        <v>123</v>
      </c>
      <c r="D3485" s="603" t="s">
        <v>942</v>
      </c>
      <c r="E3485" s="604">
        <v>19.23</v>
      </c>
      <c r="F3485" s="601" t="s">
        <v>794</v>
      </c>
    </row>
    <row r="3486" spans="1:6">
      <c r="A3486" s="603">
        <v>104763</v>
      </c>
      <c r="B3486" s="603" t="s">
        <v>4232</v>
      </c>
      <c r="C3486" s="603" t="s">
        <v>123</v>
      </c>
      <c r="D3486" s="603" t="s">
        <v>942</v>
      </c>
      <c r="E3486" s="604">
        <v>28.09</v>
      </c>
      <c r="F3486" s="601" t="s">
        <v>794</v>
      </c>
    </row>
    <row r="3487" spans="1:6">
      <c r="A3487" s="603">
        <v>104764</v>
      </c>
      <c r="B3487" s="603" t="s">
        <v>4233</v>
      </c>
      <c r="C3487" s="603" t="s">
        <v>67</v>
      </c>
      <c r="D3487" s="603" t="s">
        <v>793</v>
      </c>
      <c r="E3487" s="605">
        <v>18.850000000000001</v>
      </c>
      <c r="F3487" s="601" t="s">
        <v>794</v>
      </c>
    </row>
    <row r="3488" spans="1:6">
      <c r="A3488" s="603">
        <v>104765</v>
      </c>
      <c r="B3488" s="603" t="s">
        <v>4234</v>
      </c>
      <c r="C3488" s="603" t="s">
        <v>67</v>
      </c>
      <c r="D3488" s="603" t="s">
        <v>793</v>
      </c>
      <c r="E3488" s="605">
        <v>14.7</v>
      </c>
      <c r="F3488" s="601" t="s">
        <v>794</v>
      </c>
    </row>
    <row r="3489" spans="1:6">
      <c r="A3489" s="603">
        <v>104766</v>
      </c>
      <c r="B3489" s="603" t="s">
        <v>4235</v>
      </c>
      <c r="C3489" s="603" t="s">
        <v>67</v>
      </c>
      <c r="D3489" s="603" t="s">
        <v>942</v>
      </c>
      <c r="E3489" s="604">
        <v>14.17</v>
      </c>
      <c r="F3489" s="601" t="s">
        <v>794</v>
      </c>
    </row>
    <row r="3490" spans="1:6">
      <c r="A3490" s="603">
        <v>104768</v>
      </c>
      <c r="B3490" s="603" t="s">
        <v>4236</v>
      </c>
      <c r="C3490" s="603" t="s">
        <v>123</v>
      </c>
      <c r="D3490" s="603" t="s">
        <v>942</v>
      </c>
      <c r="E3490" s="605">
        <v>0.54</v>
      </c>
      <c r="F3490" s="601" t="s">
        <v>794</v>
      </c>
    </row>
    <row r="3491" spans="1:6">
      <c r="A3491" s="603">
        <v>104770</v>
      </c>
      <c r="B3491" s="603" t="s">
        <v>4237</v>
      </c>
      <c r="C3491" s="603" t="s">
        <v>123</v>
      </c>
      <c r="D3491" s="603" t="s">
        <v>942</v>
      </c>
      <c r="E3491" s="604">
        <v>1.45</v>
      </c>
      <c r="F3491" s="601" t="s">
        <v>794</v>
      </c>
    </row>
    <row r="3492" spans="1:6">
      <c r="A3492" s="603">
        <v>104772</v>
      </c>
      <c r="B3492" s="603" t="s">
        <v>4238</v>
      </c>
      <c r="C3492" s="603" t="s">
        <v>123</v>
      </c>
      <c r="D3492" s="603" t="s">
        <v>942</v>
      </c>
      <c r="E3492" s="604">
        <v>2.12</v>
      </c>
      <c r="F3492" s="601" t="s">
        <v>794</v>
      </c>
    </row>
    <row r="3493" spans="1:6">
      <c r="A3493" s="603">
        <v>104774</v>
      </c>
      <c r="B3493" s="603" t="s">
        <v>4239</v>
      </c>
      <c r="C3493" s="603" t="s">
        <v>123</v>
      </c>
      <c r="D3493" s="603" t="s">
        <v>942</v>
      </c>
      <c r="E3493" s="605">
        <v>1.98</v>
      </c>
      <c r="F3493" s="601" t="s">
        <v>794</v>
      </c>
    </row>
    <row r="3494" spans="1:6">
      <c r="A3494" s="603">
        <v>104776</v>
      </c>
      <c r="B3494" s="603" t="s">
        <v>4240</v>
      </c>
      <c r="C3494" s="603" t="s">
        <v>123</v>
      </c>
      <c r="D3494" s="603" t="s">
        <v>942</v>
      </c>
      <c r="E3494" s="604">
        <v>5.27</v>
      </c>
      <c r="F3494" s="601" t="s">
        <v>794</v>
      </c>
    </row>
    <row r="3495" spans="1:6">
      <c r="A3495" s="603">
        <v>104778</v>
      </c>
      <c r="B3495" s="603" t="s">
        <v>4241</v>
      </c>
      <c r="C3495" s="603" t="s">
        <v>123</v>
      </c>
      <c r="D3495" s="603" t="s">
        <v>942</v>
      </c>
      <c r="E3495" s="605">
        <v>7.71</v>
      </c>
      <c r="F3495" s="601" t="s">
        <v>794</v>
      </c>
    </row>
    <row r="3496" spans="1:6">
      <c r="A3496" s="603">
        <v>104780</v>
      </c>
      <c r="B3496" s="603" t="s">
        <v>4242</v>
      </c>
      <c r="C3496" s="603" t="s">
        <v>67</v>
      </c>
      <c r="D3496" s="603" t="s">
        <v>942</v>
      </c>
      <c r="E3496" s="605">
        <v>4.3</v>
      </c>
      <c r="F3496" s="601" t="s">
        <v>794</v>
      </c>
    </row>
    <row r="3497" spans="1:6">
      <c r="A3497" s="603">
        <v>104785</v>
      </c>
      <c r="B3497" s="603" t="s">
        <v>4243</v>
      </c>
      <c r="C3497" s="603" t="s">
        <v>67</v>
      </c>
      <c r="D3497" s="603" t="s">
        <v>942</v>
      </c>
      <c r="E3497" s="604">
        <v>11.46</v>
      </c>
      <c r="F3497" s="601" t="s">
        <v>794</v>
      </c>
    </row>
    <row r="3498" spans="1:6">
      <c r="A3498" s="603">
        <v>96765</v>
      </c>
      <c r="B3498" s="603" t="s">
        <v>390</v>
      </c>
      <c r="C3498" s="603" t="s">
        <v>123</v>
      </c>
      <c r="D3498" s="603" t="s">
        <v>942</v>
      </c>
      <c r="E3498" s="604">
        <v>1421.02</v>
      </c>
      <c r="F3498" s="601" t="s">
        <v>794</v>
      </c>
    </row>
    <row r="3499" spans="1:6">
      <c r="A3499" s="603">
        <v>101905</v>
      </c>
      <c r="B3499" s="603" t="s">
        <v>4244</v>
      </c>
      <c r="C3499" s="603" t="s">
        <v>123</v>
      </c>
      <c r="D3499" s="603" t="s">
        <v>942</v>
      </c>
      <c r="E3499" s="605">
        <v>220.48</v>
      </c>
      <c r="F3499" s="601" t="s">
        <v>794</v>
      </c>
    </row>
    <row r="3500" spans="1:6">
      <c r="A3500" s="603">
        <v>101906</v>
      </c>
      <c r="B3500" s="603" t="s">
        <v>4245</v>
      </c>
      <c r="C3500" s="603" t="s">
        <v>123</v>
      </c>
      <c r="D3500" s="603" t="s">
        <v>942</v>
      </c>
      <c r="E3500" s="604">
        <v>653.82000000000005</v>
      </c>
      <c r="F3500" s="601" t="s">
        <v>794</v>
      </c>
    </row>
    <row r="3501" spans="1:6">
      <c r="A3501" s="603">
        <v>101907</v>
      </c>
      <c r="B3501" s="603" t="s">
        <v>4246</v>
      </c>
      <c r="C3501" s="603" t="s">
        <v>123</v>
      </c>
      <c r="D3501" s="603" t="s">
        <v>942</v>
      </c>
      <c r="E3501" s="604">
        <v>706.62</v>
      </c>
      <c r="F3501" s="601" t="s">
        <v>794</v>
      </c>
    </row>
    <row r="3502" spans="1:6">
      <c r="A3502" s="603">
        <v>101908</v>
      </c>
      <c r="B3502" s="603" t="s">
        <v>4247</v>
      </c>
      <c r="C3502" s="603" t="s">
        <v>123</v>
      </c>
      <c r="D3502" s="603" t="s">
        <v>942</v>
      </c>
      <c r="E3502" s="604">
        <v>213.88</v>
      </c>
      <c r="F3502" s="601" t="s">
        <v>794</v>
      </c>
    </row>
    <row r="3503" spans="1:6">
      <c r="A3503" s="603">
        <v>101909</v>
      </c>
      <c r="B3503" s="603" t="s">
        <v>4248</v>
      </c>
      <c r="C3503" s="603" t="s">
        <v>123</v>
      </c>
      <c r="D3503" s="603" t="s">
        <v>942</v>
      </c>
      <c r="E3503" s="604">
        <v>249.08</v>
      </c>
      <c r="F3503" s="601" t="s">
        <v>794</v>
      </c>
    </row>
    <row r="3504" spans="1:6">
      <c r="A3504" s="603">
        <v>101910</v>
      </c>
      <c r="B3504" s="603" t="s">
        <v>4249</v>
      </c>
      <c r="C3504" s="603" t="s">
        <v>123</v>
      </c>
      <c r="D3504" s="603" t="s">
        <v>942</v>
      </c>
      <c r="E3504" s="604">
        <v>293.07</v>
      </c>
      <c r="F3504" s="601" t="s">
        <v>794</v>
      </c>
    </row>
    <row r="3505" spans="1:6">
      <c r="A3505" s="603">
        <v>101911</v>
      </c>
      <c r="B3505" s="603" t="s">
        <v>4250</v>
      </c>
      <c r="C3505" s="603" t="s">
        <v>123</v>
      </c>
      <c r="D3505" s="603" t="s">
        <v>942</v>
      </c>
      <c r="E3505" s="604">
        <v>337.06</v>
      </c>
      <c r="F3505" s="601" t="s">
        <v>794</v>
      </c>
    </row>
    <row r="3506" spans="1:6">
      <c r="A3506" s="603">
        <v>101912</v>
      </c>
      <c r="B3506" s="603" t="s">
        <v>4251</v>
      </c>
      <c r="C3506" s="603" t="s">
        <v>123</v>
      </c>
      <c r="D3506" s="603" t="s">
        <v>942</v>
      </c>
      <c r="E3506" s="604">
        <v>1879.38</v>
      </c>
      <c r="F3506" s="601" t="s">
        <v>794</v>
      </c>
    </row>
    <row r="3507" spans="1:6">
      <c r="A3507" s="603">
        <v>101913</v>
      </c>
      <c r="B3507" s="603" t="s">
        <v>4252</v>
      </c>
      <c r="C3507" s="603" t="s">
        <v>123</v>
      </c>
      <c r="D3507" s="603" t="s">
        <v>942</v>
      </c>
      <c r="E3507" s="604">
        <v>336.79</v>
      </c>
      <c r="F3507" s="601" t="s">
        <v>794</v>
      </c>
    </row>
    <row r="3508" spans="1:6">
      <c r="A3508" s="603">
        <v>101914</v>
      </c>
      <c r="B3508" s="603" t="s">
        <v>4253</v>
      </c>
      <c r="C3508" s="603" t="s">
        <v>123</v>
      </c>
      <c r="D3508" s="603" t="s">
        <v>942</v>
      </c>
      <c r="E3508" s="605">
        <v>429.45</v>
      </c>
      <c r="F3508" s="601" t="s">
        <v>794</v>
      </c>
    </row>
    <row r="3509" spans="1:6">
      <c r="A3509" s="603">
        <v>101915</v>
      </c>
      <c r="B3509" s="603" t="s">
        <v>4254</v>
      </c>
      <c r="C3509" s="603" t="s">
        <v>123</v>
      </c>
      <c r="D3509" s="603" t="s">
        <v>942</v>
      </c>
      <c r="E3509" s="604">
        <v>428.38</v>
      </c>
      <c r="F3509" s="601" t="s">
        <v>794</v>
      </c>
    </row>
    <row r="3510" spans="1:6">
      <c r="A3510" s="603">
        <v>101916</v>
      </c>
      <c r="B3510" s="603" t="s">
        <v>4255</v>
      </c>
      <c r="C3510" s="603" t="s">
        <v>123</v>
      </c>
      <c r="D3510" s="603" t="s">
        <v>793</v>
      </c>
      <c r="E3510" s="604">
        <v>3350.35</v>
      </c>
      <c r="F3510" s="601" t="s">
        <v>794</v>
      </c>
    </row>
    <row r="3511" spans="1:6">
      <c r="A3511" s="603">
        <v>101917</v>
      </c>
      <c r="B3511" s="603" t="s">
        <v>4256</v>
      </c>
      <c r="C3511" s="603" t="s">
        <v>123</v>
      </c>
      <c r="D3511" s="603" t="s">
        <v>793</v>
      </c>
      <c r="E3511" s="604">
        <v>157.74</v>
      </c>
      <c r="F3511" s="601" t="s">
        <v>794</v>
      </c>
    </row>
    <row r="3512" spans="1:6">
      <c r="A3512" s="603">
        <v>98261</v>
      </c>
      <c r="B3512" s="603" t="s">
        <v>4257</v>
      </c>
      <c r="C3512" s="603" t="s">
        <v>67</v>
      </c>
      <c r="D3512" s="603" t="s">
        <v>942</v>
      </c>
      <c r="E3512" s="604">
        <v>3.67</v>
      </c>
      <c r="F3512" s="601" t="s">
        <v>794</v>
      </c>
    </row>
    <row r="3513" spans="1:6">
      <c r="A3513" s="603">
        <v>98262</v>
      </c>
      <c r="B3513" s="603" t="s">
        <v>4258</v>
      </c>
      <c r="C3513" s="603" t="s">
        <v>67</v>
      </c>
      <c r="D3513" s="603" t="s">
        <v>942</v>
      </c>
      <c r="E3513" s="604">
        <v>4.7300000000000004</v>
      </c>
      <c r="F3513" s="601" t="s">
        <v>794</v>
      </c>
    </row>
    <row r="3514" spans="1:6">
      <c r="A3514" s="603">
        <v>98263</v>
      </c>
      <c r="B3514" s="603" t="s">
        <v>4259</v>
      </c>
      <c r="C3514" s="603" t="s">
        <v>67</v>
      </c>
      <c r="D3514" s="603" t="s">
        <v>942</v>
      </c>
      <c r="E3514" s="605">
        <v>4.95</v>
      </c>
      <c r="F3514" s="601" t="s">
        <v>794</v>
      </c>
    </row>
    <row r="3515" spans="1:6">
      <c r="A3515" s="603">
        <v>98264</v>
      </c>
      <c r="B3515" s="603" t="s">
        <v>4260</v>
      </c>
      <c r="C3515" s="603" t="s">
        <v>67</v>
      </c>
      <c r="D3515" s="603" t="s">
        <v>942</v>
      </c>
      <c r="E3515" s="605">
        <v>6.09</v>
      </c>
      <c r="F3515" s="601" t="s">
        <v>794</v>
      </c>
    </row>
    <row r="3516" spans="1:6">
      <c r="A3516" s="603">
        <v>98265</v>
      </c>
      <c r="B3516" s="603" t="s">
        <v>4261</v>
      </c>
      <c r="C3516" s="603" t="s">
        <v>67</v>
      </c>
      <c r="D3516" s="603" t="s">
        <v>942</v>
      </c>
      <c r="E3516" s="604">
        <v>6.86</v>
      </c>
      <c r="F3516" s="601" t="s">
        <v>794</v>
      </c>
    </row>
    <row r="3517" spans="1:6">
      <c r="A3517" s="603">
        <v>98266</v>
      </c>
      <c r="B3517" s="603" t="s">
        <v>4262</v>
      </c>
      <c r="C3517" s="603" t="s">
        <v>67</v>
      </c>
      <c r="D3517" s="603" t="s">
        <v>942</v>
      </c>
      <c r="E3517" s="605">
        <v>7.92</v>
      </c>
      <c r="F3517" s="601" t="s">
        <v>794</v>
      </c>
    </row>
    <row r="3518" spans="1:6">
      <c r="A3518" s="603">
        <v>98267</v>
      </c>
      <c r="B3518" s="603" t="s">
        <v>4263</v>
      </c>
      <c r="C3518" s="603" t="s">
        <v>67</v>
      </c>
      <c r="D3518" s="603" t="s">
        <v>942</v>
      </c>
      <c r="E3518" s="604">
        <v>12.85</v>
      </c>
      <c r="F3518" s="601" t="s">
        <v>794</v>
      </c>
    </row>
    <row r="3519" spans="1:6">
      <c r="A3519" s="603">
        <v>98268</v>
      </c>
      <c r="B3519" s="603" t="s">
        <v>4264</v>
      </c>
      <c r="C3519" s="603" t="s">
        <v>67</v>
      </c>
      <c r="D3519" s="603" t="s">
        <v>942</v>
      </c>
      <c r="E3519" s="604">
        <v>21.35</v>
      </c>
      <c r="F3519" s="601" t="s">
        <v>794</v>
      </c>
    </row>
    <row r="3520" spans="1:6">
      <c r="A3520" s="603">
        <v>98269</v>
      </c>
      <c r="B3520" s="603" t="s">
        <v>4265</v>
      </c>
      <c r="C3520" s="603" t="s">
        <v>67</v>
      </c>
      <c r="D3520" s="603" t="s">
        <v>942</v>
      </c>
      <c r="E3520" s="605">
        <v>29.59</v>
      </c>
      <c r="F3520" s="601" t="s">
        <v>794</v>
      </c>
    </row>
    <row r="3521" spans="1:6">
      <c r="A3521" s="603">
        <v>98270</v>
      </c>
      <c r="B3521" s="603" t="s">
        <v>4266</v>
      </c>
      <c r="C3521" s="603" t="s">
        <v>67</v>
      </c>
      <c r="D3521" s="603" t="s">
        <v>942</v>
      </c>
      <c r="E3521" s="604">
        <v>45.32</v>
      </c>
      <c r="F3521" s="601" t="s">
        <v>794</v>
      </c>
    </row>
    <row r="3522" spans="1:6">
      <c r="A3522" s="603">
        <v>98271</v>
      </c>
      <c r="B3522" s="603" t="s">
        <v>4267</v>
      </c>
      <c r="C3522" s="603" t="s">
        <v>67</v>
      </c>
      <c r="D3522" s="603" t="s">
        <v>942</v>
      </c>
      <c r="E3522" s="605">
        <v>64.31</v>
      </c>
      <c r="F3522" s="601" t="s">
        <v>794</v>
      </c>
    </row>
    <row r="3523" spans="1:6">
      <c r="A3523" s="603">
        <v>98272</v>
      </c>
      <c r="B3523" s="603" t="s">
        <v>4268</v>
      </c>
      <c r="C3523" s="603" t="s">
        <v>67</v>
      </c>
      <c r="D3523" s="603" t="s">
        <v>942</v>
      </c>
      <c r="E3523" s="605">
        <v>149.49</v>
      </c>
      <c r="F3523" s="601" t="s">
        <v>794</v>
      </c>
    </row>
    <row r="3524" spans="1:6">
      <c r="A3524" s="603">
        <v>98273</v>
      </c>
      <c r="B3524" s="603" t="s">
        <v>4269</v>
      </c>
      <c r="C3524" s="603" t="s">
        <v>67</v>
      </c>
      <c r="D3524" s="603" t="s">
        <v>942</v>
      </c>
      <c r="E3524" s="604">
        <v>3.47</v>
      </c>
      <c r="F3524" s="601" t="s">
        <v>794</v>
      </c>
    </row>
    <row r="3525" spans="1:6">
      <c r="A3525" s="603">
        <v>98274</v>
      </c>
      <c r="B3525" s="603" t="s">
        <v>4270</v>
      </c>
      <c r="C3525" s="603" t="s">
        <v>67</v>
      </c>
      <c r="D3525" s="603" t="s">
        <v>942</v>
      </c>
      <c r="E3525" s="605">
        <v>4.22</v>
      </c>
      <c r="F3525" s="601" t="s">
        <v>794</v>
      </c>
    </row>
    <row r="3526" spans="1:6">
      <c r="A3526" s="603">
        <v>98275</v>
      </c>
      <c r="B3526" s="603" t="s">
        <v>4271</v>
      </c>
      <c r="C3526" s="603" t="s">
        <v>67</v>
      </c>
      <c r="D3526" s="603" t="s">
        <v>942</v>
      </c>
      <c r="E3526" s="605">
        <v>5.29</v>
      </c>
      <c r="F3526" s="601" t="s">
        <v>794</v>
      </c>
    </row>
    <row r="3527" spans="1:6">
      <c r="A3527" s="603">
        <v>98276</v>
      </c>
      <c r="B3527" s="603" t="s">
        <v>4272</v>
      </c>
      <c r="C3527" s="603" t="s">
        <v>67</v>
      </c>
      <c r="D3527" s="603" t="s">
        <v>942</v>
      </c>
      <c r="E3527" s="605">
        <v>10.220000000000001</v>
      </c>
      <c r="F3527" s="601" t="s">
        <v>794</v>
      </c>
    </row>
    <row r="3528" spans="1:6">
      <c r="A3528" s="603">
        <v>98277</v>
      </c>
      <c r="B3528" s="603" t="s">
        <v>4273</v>
      </c>
      <c r="C3528" s="603" t="s">
        <v>67</v>
      </c>
      <c r="D3528" s="603" t="s">
        <v>942</v>
      </c>
      <c r="E3528" s="605">
        <v>18.72</v>
      </c>
      <c r="F3528" s="601" t="s">
        <v>794</v>
      </c>
    </row>
    <row r="3529" spans="1:6">
      <c r="A3529" s="603">
        <v>98278</v>
      </c>
      <c r="B3529" s="603" t="s">
        <v>4274</v>
      </c>
      <c r="C3529" s="603" t="s">
        <v>67</v>
      </c>
      <c r="D3529" s="603" t="s">
        <v>942</v>
      </c>
      <c r="E3529" s="604">
        <v>26.97</v>
      </c>
      <c r="F3529" s="601" t="s">
        <v>794</v>
      </c>
    </row>
    <row r="3530" spans="1:6">
      <c r="A3530" s="603">
        <v>98279</v>
      </c>
      <c r="B3530" s="603" t="s">
        <v>4275</v>
      </c>
      <c r="C3530" s="603" t="s">
        <v>67</v>
      </c>
      <c r="D3530" s="603" t="s">
        <v>942</v>
      </c>
      <c r="E3530" s="605">
        <v>42.69</v>
      </c>
      <c r="F3530" s="601" t="s">
        <v>794</v>
      </c>
    </row>
    <row r="3531" spans="1:6">
      <c r="A3531" s="603">
        <v>98280</v>
      </c>
      <c r="B3531" s="603" t="s">
        <v>4276</v>
      </c>
      <c r="C3531" s="603" t="s">
        <v>67</v>
      </c>
      <c r="D3531" s="603" t="s">
        <v>942</v>
      </c>
      <c r="E3531" s="604">
        <v>7.05</v>
      </c>
      <c r="F3531" s="601" t="s">
        <v>794</v>
      </c>
    </row>
    <row r="3532" spans="1:6">
      <c r="A3532" s="603">
        <v>98281</v>
      </c>
      <c r="B3532" s="603" t="s">
        <v>4277</v>
      </c>
      <c r="C3532" s="603" t="s">
        <v>67</v>
      </c>
      <c r="D3532" s="603" t="s">
        <v>942</v>
      </c>
      <c r="E3532" s="604">
        <v>8.1199999999999992</v>
      </c>
      <c r="F3532" s="601" t="s">
        <v>794</v>
      </c>
    </row>
    <row r="3533" spans="1:6">
      <c r="A3533" s="603">
        <v>98282</v>
      </c>
      <c r="B3533" s="603" t="s">
        <v>4278</v>
      </c>
      <c r="C3533" s="603" t="s">
        <v>67</v>
      </c>
      <c r="D3533" s="603" t="s">
        <v>942</v>
      </c>
      <c r="E3533" s="604">
        <v>8.34</v>
      </c>
      <c r="F3533" s="601" t="s">
        <v>794</v>
      </c>
    </row>
    <row r="3534" spans="1:6">
      <c r="A3534" s="603">
        <v>98283</v>
      </c>
      <c r="B3534" s="603" t="s">
        <v>4279</v>
      </c>
      <c r="C3534" s="603" t="s">
        <v>67</v>
      </c>
      <c r="D3534" s="603" t="s">
        <v>942</v>
      </c>
      <c r="E3534" s="604">
        <v>9.4700000000000006</v>
      </c>
      <c r="F3534" s="601" t="s">
        <v>794</v>
      </c>
    </row>
    <row r="3535" spans="1:6">
      <c r="A3535" s="603">
        <v>98284</v>
      </c>
      <c r="B3535" s="603" t="s">
        <v>4280</v>
      </c>
      <c r="C3535" s="603" t="s">
        <v>67</v>
      </c>
      <c r="D3535" s="603" t="s">
        <v>942</v>
      </c>
      <c r="E3535" s="604">
        <v>10.24</v>
      </c>
      <c r="F3535" s="601" t="s">
        <v>794</v>
      </c>
    </row>
    <row r="3536" spans="1:6">
      <c r="A3536" s="603">
        <v>98285</v>
      </c>
      <c r="B3536" s="603" t="s">
        <v>4281</v>
      </c>
      <c r="C3536" s="603" t="s">
        <v>67</v>
      </c>
      <c r="D3536" s="603" t="s">
        <v>942</v>
      </c>
      <c r="E3536" s="605">
        <v>11.3</v>
      </c>
      <c r="F3536" s="601" t="s">
        <v>794</v>
      </c>
    </row>
    <row r="3537" spans="1:6">
      <c r="A3537" s="603">
        <v>98286</v>
      </c>
      <c r="B3537" s="603" t="s">
        <v>4282</v>
      </c>
      <c r="C3537" s="603" t="s">
        <v>67</v>
      </c>
      <c r="D3537" s="603" t="s">
        <v>942</v>
      </c>
      <c r="E3537" s="605">
        <v>16.239999999999998</v>
      </c>
      <c r="F3537" s="601" t="s">
        <v>794</v>
      </c>
    </row>
    <row r="3538" spans="1:6">
      <c r="A3538" s="603">
        <v>98287</v>
      </c>
      <c r="B3538" s="603" t="s">
        <v>4283</v>
      </c>
      <c r="C3538" s="603" t="s">
        <v>67</v>
      </c>
      <c r="D3538" s="603" t="s">
        <v>942</v>
      </c>
      <c r="E3538" s="605">
        <v>1.64</v>
      </c>
      <c r="F3538" s="601" t="s">
        <v>794</v>
      </c>
    </row>
    <row r="3539" spans="1:6">
      <c r="A3539" s="603">
        <v>98288</v>
      </c>
      <c r="B3539" s="603" t="s">
        <v>4284</v>
      </c>
      <c r="C3539" s="603" t="s">
        <v>67</v>
      </c>
      <c r="D3539" s="603" t="s">
        <v>942</v>
      </c>
      <c r="E3539" s="605">
        <v>2.7</v>
      </c>
      <c r="F3539" s="601" t="s">
        <v>794</v>
      </c>
    </row>
    <row r="3540" spans="1:6">
      <c r="A3540" s="603">
        <v>98289</v>
      </c>
      <c r="B3540" s="603" t="s">
        <v>4285</v>
      </c>
      <c r="C3540" s="603" t="s">
        <v>67</v>
      </c>
      <c r="D3540" s="603" t="s">
        <v>942</v>
      </c>
      <c r="E3540" s="605">
        <v>2.91</v>
      </c>
      <c r="F3540" s="601" t="s">
        <v>794</v>
      </c>
    </row>
    <row r="3541" spans="1:6">
      <c r="A3541" s="603">
        <v>98290</v>
      </c>
      <c r="B3541" s="603" t="s">
        <v>4286</v>
      </c>
      <c r="C3541" s="603" t="s">
        <v>67</v>
      </c>
      <c r="D3541" s="603" t="s">
        <v>942</v>
      </c>
      <c r="E3541" s="605">
        <v>4.0599999999999996</v>
      </c>
      <c r="F3541" s="601" t="s">
        <v>794</v>
      </c>
    </row>
    <row r="3542" spans="1:6">
      <c r="A3542" s="603">
        <v>98291</v>
      </c>
      <c r="B3542" s="603" t="s">
        <v>4287</v>
      </c>
      <c r="C3542" s="603" t="s">
        <v>67</v>
      </c>
      <c r="D3542" s="603" t="s">
        <v>942</v>
      </c>
      <c r="E3542" s="604">
        <v>4.83</v>
      </c>
      <c r="F3542" s="601" t="s">
        <v>794</v>
      </c>
    </row>
    <row r="3543" spans="1:6">
      <c r="A3543" s="603">
        <v>98292</v>
      </c>
      <c r="B3543" s="603" t="s">
        <v>4288</v>
      </c>
      <c r="C3543" s="603" t="s">
        <v>67</v>
      </c>
      <c r="D3543" s="603" t="s">
        <v>942</v>
      </c>
      <c r="E3543" s="605">
        <v>5.89</v>
      </c>
      <c r="F3543" s="601" t="s">
        <v>794</v>
      </c>
    </row>
    <row r="3544" spans="1:6">
      <c r="A3544" s="603">
        <v>98293</v>
      </c>
      <c r="B3544" s="603" t="s">
        <v>4289</v>
      </c>
      <c r="C3544" s="603" t="s">
        <v>67</v>
      </c>
      <c r="D3544" s="603" t="s">
        <v>942</v>
      </c>
      <c r="E3544" s="605">
        <v>10.82</v>
      </c>
      <c r="F3544" s="601" t="s">
        <v>794</v>
      </c>
    </row>
    <row r="3545" spans="1:6">
      <c r="A3545" s="603">
        <v>98400</v>
      </c>
      <c r="B3545" s="603" t="s">
        <v>4290</v>
      </c>
      <c r="C3545" s="603" t="s">
        <v>67</v>
      </c>
      <c r="D3545" s="603" t="s">
        <v>942</v>
      </c>
      <c r="E3545" s="605">
        <v>16.11</v>
      </c>
      <c r="F3545" s="601" t="s">
        <v>794</v>
      </c>
    </row>
    <row r="3546" spans="1:6">
      <c r="A3546" s="603">
        <v>98401</v>
      </c>
      <c r="B3546" s="603" t="s">
        <v>4291</v>
      </c>
      <c r="C3546" s="603" t="s">
        <v>67</v>
      </c>
      <c r="D3546" s="603" t="s">
        <v>942</v>
      </c>
      <c r="E3546" s="605">
        <v>25.86</v>
      </c>
      <c r="F3546" s="601" t="s">
        <v>794</v>
      </c>
    </row>
    <row r="3547" spans="1:6">
      <c r="A3547" s="603">
        <v>98402</v>
      </c>
      <c r="B3547" s="603" t="s">
        <v>4292</v>
      </c>
      <c r="C3547" s="603" t="s">
        <v>67</v>
      </c>
      <c r="D3547" s="603" t="s">
        <v>942</v>
      </c>
      <c r="E3547" s="605">
        <v>30.29</v>
      </c>
      <c r="F3547" s="601" t="s">
        <v>794</v>
      </c>
    </row>
    <row r="3548" spans="1:6">
      <c r="A3548" s="603">
        <v>100556</v>
      </c>
      <c r="B3548" s="603" t="s">
        <v>412</v>
      </c>
      <c r="C3548" s="603" t="s">
        <v>123</v>
      </c>
      <c r="D3548" s="603" t="s">
        <v>942</v>
      </c>
      <c r="E3548" s="605">
        <v>41.64</v>
      </c>
      <c r="F3548" s="601" t="s">
        <v>794</v>
      </c>
    </row>
    <row r="3549" spans="1:6">
      <c r="A3549" s="603">
        <v>100557</v>
      </c>
      <c r="B3549" s="603" t="s">
        <v>4293</v>
      </c>
      <c r="C3549" s="603" t="s">
        <v>123</v>
      </c>
      <c r="D3549" s="603" t="s">
        <v>942</v>
      </c>
      <c r="E3549" s="605">
        <v>541.12</v>
      </c>
      <c r="F3549" s="601" t="s">
        <v>794</v>
      </c>
    </row>
    <row r="3550" spans="1:6">
      <c r="A3550" s="603">
        <v>100560</v>
      </c>
      <c r="B3550" s="603" t="s">
        <v>4294</v>
      </c>
      <c r="C3550" s="603" t="s">
        <v>123</v>
      </c>
      <c r="D3550" s="603" t="s">
        <v>942</v>
      </c>
      <c r="E3550" s="605">
        <v>113.66</v>
      </c>
      <c r="F3550" s="601" t="s">
        <v>794</v>
      </c>
    </row>
    <row r="3551" spans="1:6">
      <c r="A3551" s="603">
        <v>100561</v>
      </c>
      <c r="B3551" s="603" t="s">
        <v>4295</v>
      </c>
      <c r="C3551" s="603" t="s">
        <v>123</v>
      </c>
      <c r="D3551" s="603" t="s">
        <v>942</v>
      </c>
      <c r="E3551" s="605">
        <v>212.02</v>
      </c>
      <c r="F3551" s="601" t="s">
        <v>794</v>
      </c>
    </row>
    <row r="3552" spans="1:6">
      <c r="A3552" s="603">
        <v>100562</v>
      </c>
      <c r="B3552" s="603" t="s">
        <v>4296</v>
      </c>
      <c r="C3552" s="603" t="s">
        <v>123</v>
      </c>
      <c r="D3552" s="603" t="s">
        <v>942</v>
      </c>
      <c r="E3552" s="605">
        <v>331.32</v>
      </c>
      <c r="F3552" s="601" t="s">
        <v>794</v>
      </c>
    </row>
    <row r="3553" spans="1:6">
      <c r="A3553" s="603">
        <v>100563</v>
      </c>
      <c r="B3553" s="603" t="s">
        <v>4297</v>
      </c>
      <c r="C3553" s="603" t="s">
        <v>123</v>
      </c>
      <c r="D3553" s="603" t="s">
        <v>942</v>
      </c>
      <c r="E3553" s="605">
        <v>480.28</v>
      </c>
      <c r="F3553" s="601" t="s">
        <v>794</v>
      </c>
    </row>
    <row r="3554" spans="1:6">
      <c r="A3554" s="603">
        <v>101795</v>
      </c>
      <c r="B3554" s="603" t="s">
        <v>4298</v>
      </c>
      <c r="C3554" s="603" t="s">
        <v>123</v>
      </c>
      <c r="D3554" s="603" t="s">
        <v>793</v>
      </c>
      <c r="E3554" s="605">
        <v>585.24</v>
      </c>
      <c r="F3554" s="601" t="s">
        <v>794</v>
      </c>
    </row>
    <row r="3555" spans="1:6">
      <c r="A3555" s="603">
        <v>101798</v>
      </c>
      <c r="B3555" s="603" t="s">
        <v>4299</v>
      </c>
      <c r="C3555" s="603" t="s">
        <v>123</v>
      </c>
      <c r="D3555" s="603" t="s">
        <v>793</v>
      </c>
      <c r="E3555" s="605">
        <v>248.79</v>
      </c>
      <c r="F3555" s="601" t="s">
        <v>794</v>
      </c>
    </row>
    <row r="3556" spans="1:6">
      <c r="A3556" s="603">
        <v>101799</v>
      </c>
      <c r="B3556" s="603" t="s">
        <v>4300</v>
      </c>
      <c r="C3556" s="603" t="s">
        <v>123</v>
      </c>
      <c r="D3556" s="603" t="s">
        <v>793</v>
      </c>
      <c r="E3556" s="605">
        <v>595.22</v>
      </c>
      <c r="F3556" s="601" t="s">
        <v>794</v>
      </c>
    </row>
    <row r="3557" spans="1:6">
      <c r="A3557" s="603">
        <v>98397</v>
      </c>
      <c r="B3557" s="603" t="s">
        <v>4301</v>
      </c>
      <c r="C3557" s="603" t="s">
        <v>68</v>
      </c>
      <c r="D3557" s="603" t="s">
        <v>942</v>
      </c>
      <c r="E3557" s="605">
        <v>9.14</v>
      </c>
      <c r="F3557" s="601" t="s">
        <v>794</v>
      </c>
    </row>
    <row r="3558" spans="1:6">
      <c r="A3558" s="603">
        <v>103244</v>
      </c>
      <c r="B3558" s="603" t="s">
        <v>4302</v>
      </c>
      <c r="C3558" s="603" t="s">
        <v>123</v>
      </c>
      <c r="D3558" s="603" t="s">
        <v>793</v>
      </c>
      <c r="E3558" s="604">
        <v>3128.49</v>
      </c>
      <c r="F3558" s="601" t="s">
        <v>794</v>
      </c>
    </row>
    <row r="3559" spans="1:6">
      <c r="A3559" s="603">
        <v>103245</v>
      </c>
      <c r="B3559" s="603" t="s">
        <v>4303</v>
      </c>
      <c r="C3559" s="603" t="s">
        <v>123</v>
      </c>
      <c r="D3559" s="603" t="s">
        <v>793</v>
      </c>
      <c r="E3559" s="604">
        <v>2447.2600000000002</v>
      </c>
      <c r="F3559" s="601" t="s">
        <v>794</v>
      </c>
    </row>
    <row r="3560" spans="1:6">
      <c r="A3560" s="603">
        <v>103246</v>
      </c>
      <c r="B3560" s="603" t="s">
        <v>4304</v>
      </c>
      <c r="C3560" s="603" t="s">
        <v>123</v>
      </c>
      <c r="D3560" s="603" t="s">
        <v>793</v>
      </c>
      <c r="E3560" s="604">
        <v>2677.64</v>
      </c>
      <c r="F3560" s="601" t="s">
        <v>794</v>
      </c>
    </row>
    <row r="3561" spans="1:6">
      <c r="A3561" s="603">
        <v>103247</v>
      </c>
      <c r="B3561" s="603" t="s">
        <v>4305</v>
      </c>
      <c r="C3561" s="603" t="s">
        <v>123</v>
      </c>
      <c r="D3561" s="603" t="s">
        <v>793</v>
      </c>
      <c r="E3561" s="604">
        <v>3482.82</v>
      </c>
      <c r="F3561" s="601" t="s">
        <v>794</v>
      </c>
    </row>
    <row r="3562" spans="1:6">
      <c r="A3562" s="603">
        <v>103248</v>
      </c>
      <c r="B3562" s="603" t="s">
        <v>4306</v>
      </c>
      <c r="C3562" s="603" t="s">
        <v>123</v>
      </c>
      <c r="D3562" s="603" t="s">
        <v>793</v>
      </c>
      <c r="E3562" s="604">
        <v>2828.49</v>
      </c>
      <c r="F3562" s="601" t="s">
        <v>794</v>
      </c>
    </row>
    <row r="3563" spans="1:6">
      <c r="A3563" s="603">
        <v>103249</v>
      </c>
      <c r="B3563" s="603" t="s">
        <v>4307</v>
      </c>
      <c r="C3563" s="603" t="s">
        <v>123</v>
      </c>
      <c r="D3563" s="603" t="s">
        <v>793</v>
      </c>
      <c r="E3563" s="604">
        <v>3045.91</v>
      </c>
      <c r="F3563" s="601" t="s">
        <v>794</v>
      </c>
    </row>
    <row r="3564" spans="1:6">
      <c r="A3564" s="603">
        <v>103250</v>
      </c>
      <c r="B3564" s="603" t="s">
        <v>4308</v>
      </c>
      <c r="C3564" s="603" t="s">
        <v>123</v>
      </c>
      <c r="D3564" s="603" t="s">
        <v>793</v>
      </c>
      <c r="E3564" s="604">
        <v>5096.9799999999996</v>
      </c>
      <c r="F3564" s="601" t="s">
        <v>794</v>
      </c>
    </row>
    <row r="3565" spans="1:6">
      <c r="A3565" s="603">
        <v>103251</v>
      </c>
      <c r="B3565" s="603" t="s">
        <v>4309</v>
      </c>
      <c r="C3565" s="603" t="s">
        <v>123</v>
      </c>
      <c r="D3565" s="603" t="s">
        <v>793</v>
      </c>
      <c r="E3565" s="604">
        <v>4004.14</v>
      </c>
      <c r="F3565" s="601" t="s">
        <v>794</v>
      </c>
    </row>
    <row r="3566" spans="1:6">
      <c r="A3566" s="603">
        <v>103252</v>
      </c>
      <c r="B3566" s="603" t="s">
        <v>4310</v>
      </c>
      <c r="C3566" s="603" t="s">
        <v>123</v>
      </c>
      <c r="D3566" s="603" t="s">
        <v>793</v>
      </c>
      <c r="E3566" s="604">
        <v>4444.8500000000004</v>
      </c>
      <c r="F3566" s="601" t="s">
        <v>794</v>
      </c>
    </row>
    <row r="3567" spans="1:6">
      <c r="A3567" s="603">
        <v>103253</v>
      </c>
      <c r="B3567" s="603" t="s">
        <v>4311</v>
      </c>
      <c r="C3567" s="603" t="s">
        <v>123</v>
      </c>
      <c r="D3567" s="603" t="s">
        <v>793</v>
      </c>
      <c r="E3567" s="604">
        <v>6981.75</v>
      </c>
      <c r="F3567" s="601" t="s">
        <v>794</v>
      </c>
    </row>
    <row r="3568" spans="1:6">
      <c r="A3568" s="603">
        <v>103254</v>
      </c>
      <c r="B3568" s="603" t="s">
        <v>4312</v>
      </c>
      <c r="C3568" s="603" t="s">
        <v>123</v>
      </c>
      <c r="D3568" s="603" t="s">
        <v>793</v>
      </c>
      <c r="E3568" s="604">
        <v>5195.07</v>
      </c>
      <c r="F3568" s="601" t="s">
        <v>794</v>
      </c>
    </row>
    <row r="3569" spans="1:6">
      <c r="A3569" s="603">
        <v>103255</v>
      </c>
      <c r="B3569" s="603" t="s">
        <v>4313</v>
      </c>
      <c r="C3569" s="603" t="s">
        <v>123</v>
      </c>
      <c r="D3569" s="603" t="s">
        <v>793</v>
      </c>
      <c r="E3569" s="604">
        <v>5825.46</v>
      </c>
      <c r="F3569" s="601" t="s">
        <v>794</v>
      </c>
    </row>
    <row r="3570" spans="1:6">
      <c r="A3570" s="603">
        <v>103256</v>
      </c>
      <c r="B3570" s="603" t="s">
        <v>4314</v>
      </c>
      <c r="C3570" s="603" t="s">
        <v>123</v>
      </c>
      <c r="D3570" s="603" t="s">
        <v>793</v>
      </c>
      <c r="E3570" s="604">
        <v>13014.26</v>
      </c>
      <c r="F3570" s="601" t="s">
        <v>794</v>
      </c>
    </row>
    <row r="3571" spans="1:6">
      <c r="A3571" s="603">
        <v>103257</v>
      </c>
      <c r="B3571" s="603" t="s">
        <v>4315</v>
      </c>
      <c r="C3571" s="603" t="s">
        <v>123</v>
      </c>
      <c r="D3571" s="603" t="s">
        <v>793</v>
      </c>
      <c r="E3571" s="604">
        <v>7377.11</v>
      </c>
      <c r="F3571" s="601" t="s">
        <v>794</v>
      </c>
    </row>
    <row r="3572" spans="1:6">
      <c r="A3572" s="603">
        <v>103258</v>
      </c>
      <c r="B3572" s="603" t="s">
        <v>4316</v>
      </c>
      <c r="C3572" s="603" t="s">
        <v>123</v>
      </c>
      <c r="D3572" s="603" t="s">
        <v>793</v>
      </c>
      <c r="E3572" s="604">
        <v>14563.74</v>
      </c>
      <c r="F3572" s="601" t="s">
        <v>794</v>
      </c>
    </row>
    <row r="3573" spans="1:6">
      <c r="A3573" s="603">
        <v>103259</v>
      </c>
      <c r="B3573" s="603" t="s">
        <v>4317</v>
      </c>
      <c r="C3573" s="603" t="s">
        <v>123</v>
      </c>
      <c r="D3573" s="603" t="s">
        <v>793</v>
      </c>
      <c r="E3573" s="604">
        <v>7780.06</v>
      </c>
      <c r="F3573" s="601" t="s">
        <v>794</v>
      </c>
    </row>
    <row r="3574" spans="1:6">
      <c r="A3574" s="603">
        <v>103260</v>
      </c>
      <c r="B3574" s="603" t="s">
        <v>4318</v>
      </c>
      <c r="C3574" s="603" t="s">
        <v>123</v>
      </c>
      <c r="D3574" s="603" t="s">
        <v>793</v>
      </c>
      <c r="E3574" s="604">
        <v>7995.93</v>
      </c>
      <c r="F3574" s="601" t="s">
        <v>794</v>
      </c>
    </row>
    <row r="3575" spans="1:6">
      <c r="A3575" s="603">
        <v>103261</v>
      </c>
      <c r="B3575" s="603" t="s">
        <v>4319</v>
      </c>
      <c r="C3575" s="603" t="s">
        <v>123</v>
      </c>
      <c r="D3575" s="603" t="s">
        <v>793</v>
      </c>
      <c r="E3575" s="604">
        <v>16437.400000000001</v>
      </c>
      <c r="F3575" s="601" t="s">
        <v>794</v>
      </c>
    </row>
    <row r="3576" spans="1:6">
      <c r="A3576" s="603">
        <v>103262</v>
      </c>
      <c r="B3576" s="603" t="s">
        <v>4320</v>
      </c>
      <c r="C3576" s="603" t="s">
        <v>123</v>
      </c>
      <c r="D3576" s="603" t="s">
        <v>793</v>
      </c>
      <c r="E3576" s="604">
        <v>10256.549999999999</v>
      </c>
      <c r="F3576" s="601" t="s">
        <v>794</v>
      </c>
    </row>
    <row r="3577" spans="1:6">
      <c r="A3577" s="603">
        <v>103263</v>
      </c>
      <c r="B3577" s="603" t="s">
        <v>4321</v>
      </c>
      <c r="C3577" s="603" t="s">
        <v>123</v>
      </c>
      <c r="D3577" s="603" t="s">
        <v>793</v>
      </c>
      <c r="E3577" s="604">
        <v>22781.18</v>
      </c>
      <c r="F3577" s="601" t="s">
        <v>794</v>
      </c>
    </row>
    <row r="3578" spans="1:6">
      <c r="A3578" s="603">
        <v>103264</v>
      </c>
      <c r="B3578" s="603" t="s">
        <v>4322</v>
      </c>
      <c r="C3578" s="603" t="s">
        <v>123</v>
      </c>
      <c r="D3578" s="603" t="s">
        <v>793</v>
      </c>
      <c r="E3578" s="604">
        <v>12661.35</v>
      </c>
      <c r="F3578" s="601" t="s">
        <v>794</v>
      </c>
    </row>
    <row r="3579" spans="1:6">
      <c r="A3579" s="603">
        <v>103265</v>
      </c>
      <c r="B3579" s="603" t="s">
        <v>4323</v>
      </c>
      <c r="C3579" s="603" t="s">
        <v>123</v>
      </c>
      <c r="D3579" s="603" t="s">
        <v>793</v>
      </c>
      <c r="E3579" s="604">
        <v>27518.080000000002</v>
      </c>
      <c r="F3579" s="601" t="s">
        <v>794</v>
      </c>
    </row>
    <row r="3580" spans="1:6">
      <c r="A3580" s="603">
        <v>103266</v>
      </c>
      <c r="B3580" s="603" t="s">
        <v>4324</v>
      </c>
      <c r="C3580" s="603" t="s">
        <v>123</v>
      </c>
      <c r="D3580" s="603" t="s">
        <v>793</v>
      </c>
      <c r="E3580" s="604">
        <v>14170.88</v>
      </c>
      <c r="F3580" s="601" t="s">
        <v>794</v>
      </c>
    </row>
    <row r="3581" spans="1:6">
      <c r="A3581" s="603">
        <v>103267</v>
      </c>
      <c r="B3581" s="603" t="s">
        <v>4325</v>
      </c>
      <c r="C3581" s="603" t="s">
        <v>123</v>
      </c>
      <c r="D3581" s="603" t="s">
        <v>793</v>
      </c>
      <c r="E3581" s="604">
        <v>8075.75</v>
      </c>
      <c r="F3581" s="601" t="s">
        <v>794</v>
      </c>
    </row>
    <row r="3582" spans="1:6">
      <c r="A3582" s="603">
        <v>103268</v>
      </c>
      <c r="B3582" s="603" t="s">
        <v>4326</v>
      </c>
      <c r="C3582" s="603" t="s">
        <v>123</v>
      </c>
      <c r="D3582" s="603" t="s">
        <v>793</v>
      </c>
      <c r="E3582" s="604">
        <v>9613.34</v>
      </c>
      <c r="F3582" s="601" t="s">
        <v>794</v>
      </c>
    </row>
    <row r="3583" spans="1:6">
      <c r="A3583" s="603">
        <v>103269</v>
      </c>
      <c r="B3583" s="603" t="s">
        <v>4327</v>
      </c>
      <c r="C3583" s="603" t="s">
        <v>123</v>
      </c>
      <c r="D3583" s="603" t="s">
        <v>793</v>
      </c>
      <c r="E3583" s="604">
        <v>9954.73</v>
      </c>
      <c r="F3583" s="601" t="s">
        <v>794</v>
      </c>
    </row>
    <row r="3584" spans="1:6">
      <c r="A3584" s="603">
        <v>103270</v>
      </c>
      <c r="B3584" s="603" t="s">
        <v>4328</v>
      </c>
      <c r="C3584" s="603" t="s">
        <v>123</v>
      </c>
      <c r="D3584" s="603" t="s">
        <v>793</v>
      </c>
      <c r="E3584" s="604">
        <v>10338.84</v>
      </c>
      <c r="F3584" s="601" t="s">
        <v>794</v>
      </c>
    </row>
    <row r="3585" spans="1:6">
      <c r="A3585" s="603">
        <v>103271</v>
      </c>
      <c r="B3585" s="603" t="s">
        <v>4329</v>
      </c>
      <c r="C3585" s="603" t="s">
        <v>123</v>
      </c>
      <c r="D3585" s="603" t="s">
        <v>793</v>
      </c>
      <c r="E3585" s="604">
        <v>14692.88</v>
      </c>
      <c r="F3585" s="601" t="s">
        <v>794</v>
      </c>
    </row>
    <row r="3586" spans="1:6">
      <c r="A3586" s="603">
        <v>103272</v>
      </c>
      <c r="B3586" s="603" t="s">
        <v>4330</v>
      </c>
      <c r="C3586" s="603" t="s">
        <v>123</v>
      </c>
      <c r="D3586" s="603" t="s">
        <v>793</v>
      </c>
      <c r="E3586" s="604">
        <v>15181.34</v>
      </c>
      <c r="F3586" s="601" t="s">
        <v>794</v>
      </c>
    </row>
    <row r="3587" spans="1:6">
      <c r="A3587" s="603">
        <v>103273</v>
      </c>
      <c r="B3587" s="603" t="s">
        <v>4331</v>
      </c>
      <c r="C3587" s="603" t="s">
        <v>123</v>
      </c>
      <c r="D3587" s="603" t="s">
        <v>793</v>
      </c>
      <c r="E3587" s="604">
        <v>15515.28</v>
      </c>
      <c r="F3587" s="601" t="s">
        <v>794</v>
      </c>
    </row>
    <row r="3588" spans="1:6">
      <c r="A3588" s="603">
        <v>103274</v>
      </c>
      <c r="B3588" s="603" t="s">
        <v>4332</v>
      </c>
      <c r="C3588" s="603" t="s">
        <v>123</v>
      </c>
      <c r="D3588" s="603" t="s">
        <v>793</v>
      </c>
      <c r="E3588" s="604">
        <v>17812.59</v>
      </c>
      <c r="F3588" s="601" t="s">
        <v>794</v>
      </c>
    </row>
    <row r="3589" spans="1:6">
      <c r="A3589" s="603">
        <v>103275</v>
      </c>
      <c r="B3589" s="603" t="s">
        <v>4333</v>
      </c>
      <c r="C3589" s="603" t="s">
        <v>123</v>
      </c>
      <c r="D3589" s="603" t="s">
        <v>793</v>
      </c>
      <c r="E3589" s="604">
        <v>17718.810000000001</v>
      </c>
      <c r="F3589" s="601" t="s">
        <v>794</v>
      </c>
    </row>
    <row r="3590" spans="1:6">
      <c r="A3590" s="603">
        <v>103276</v>
      </c>
      <c r="B3590" s="603" t="s">
        <v>4334</v>
      </c>
      <c r="C3590" s="603" t="s">
        <v>123</v>
      </c>
      <c r="D3590" s="603" t="s">
        <v>793</v>
      </c>
      <c r="E3590" s="604">
        <v>18607.330000000002</v>
      </c>
      <c r="F3590" s="601" t="s">
        <v>794</v>
      </c>
    </row>
    <row r="3591" spans="1:6">
      <c r="A3591" s="603">
        <v>103277</v>
      </c>
      <c r="B3591" s="603" t="s">
        <v>4335</v>
      </c>
      <c r="C3591" s="603" t="s">
        <v>123</v>
      </c>
      <c r="D3591" s="603" t="s">
        <v>793</v>
      </c>
      <c r="E3591" s="604">
        <v>34463.949999999997</v>
      </c>
      <c r="F3591" s="601" t="s">
        <v>794</v>
      </c>
    </row>
    <row r="3592" spans="1:6">
      <c r="A3592" s="603">
        <v>103278</v>
      </c>
      <c r="B3592" s="603" t="s">
        <v>4336</v>
      </c>
      <c r="C3592" s="603" t="s">
        <v>123</v>
      </c>
      <c r="D3592" s="603" t="s">
        <v>793</v>
      </c>
      <c r="E3592" s="604">
        <v>44219.839999999997</v>
      </c>
      <c r="F3592" s="601" t="s">
        <v>794</v>
      </c>
    </row>
    <row r="3593" spans="1:6">
      <c r="A3593" s="603">
        <v>103288</v>
      </c>
      <c r="B3593" s="603" t="s">
        <v>4337</v>
      </c>
      <c r="C3593" s="603" t="s">
        <v>123</v>
      </c>
      <c r="D3593" s="603" t="s">
        <v>942</v>
      </c>
      <c r="E3593" s="605">
        <v>13.17</v>
      </c>
      <c r="F3593" s="601" t="s">
        <v>794</v>
      </c>
    </row>
    <row r="3594" spans="1:6">
      <c r="A3594" s="603">
        <v>103289</v>
      </c>
      <c r="B3594" s="603" t="s">
        <v>4338</v>
      </c>
      <c r="C3594" s="603" t="s">
        <v>67</v>
      </c>
      <c r="D3594" s="603" t="s">
        <v>793</v>
      </c>
      <c r="E3594" s="605">
        <v>30.63</v>
      </c>
      <c r="F3594" s="601" t="s">
        <v>794</v>
      </c>
    </row>
    <row r="3595" spans="1:6">
      <c r="A3595" s="603">
        <v>103290</v>
      </c>
      <c r="B3595" s="603" t="s">
        <v>4339</v>
      </c>
      <c r="C3595" s="603" t="s">
        <v>67</v>
      </c>
      <c r="D3595" s="603" t="s">
        <v>793</v>
      </c>
      <c r="E3595" s="605">
        <v>47.27</v>
      </c>
      <c r="F3595" s="601" t="s">
        <v>794</v>
      </c>
    </row>
    <row r="3596" spans="1:6">
      <c r="A3596" s="603">
        <v>103291</v>
      </c>
      <c r="B3596" s="603" t="s">
        <v>4340</v>
      </c>
      <c r="C3596" s="603" t="s">
        <v>67</v>
      </c>
      <c r="D3596" s="603" t="s">
        <v>793</v>
      </c>
      <c r="E3596" s="605">
        <v>59.37</v>
      </c>
      <c r="F3596" s="601" t="s">
        <v>794</v>
      </c>
    </row>
    <row r="3597" spans="1:6">
      <c r="A3597" s="603">
        <v>103292</v>
      </c>
      <c r="B3597" s="603" t="s">
        <v>4341</v>
      </c>
      <c r="C3597" s="603" t="s">
        <v>67</v>
      </c>
      <c r="D3597" s="603" t="s">
        <v>793</v>
      </c>
      <c r="E3597" s="605">
        <v>71.69</v>
      </c>
      <c r="F3597" s="601" t="s">
        <v>794</v>
      </c>
    </row>
    <row r="3598" spans="1:6">
      <c r="A3598" s="603">
        <v>101936</v>
      </c>
      <c r="B3598" s="603" t="s">
        <v>4342</v>
      </c>
      <c r="C3598" s="603" t="s">
        <v>123</v>
      </c>
      <c r="D3598" s="603" t="s">
        <v>793</v>
      </c>
      <c r="E3598" s="604">
        <v>6975.33</v>
      </c>
      <c r="F3598" s="601" t="s">
        <v>794</v>
      </c>
    </row>
    <row r="3599" spans="1:6">
      <c r="A3599" s="603">
        <v>101937</v>
      </c>
      <c r="B3599" s="603" t="s">
        <v>4343</v>
      </c>
      <c r="C3599" s="603" t="s">
        <v>123</v>
      </c>
      <c r="D3599" s="603" t="s">
        <v>793</v>
      </c>
      <c r="E3599" s="604">
        <v>12606.31</v>
      </c>
      <c r="F3599" s="601" t="s">
        <v>794</v>
      </c>
    </row>
    <row r="3600" spans="1:6">
      <c r="A3600" s="603">
        <v>98294</v>
      </c>
      <c r="B3600" s="603" t="s">
        <v>4344</v>
      </c>
      <c r="C3600" s="603" t="s">
        <v>67</v>
      </c>
      <c r="D3600" s="603" t="s">
        <v>942</v>
      </c>
      <c r="E3600" s="605">
        <v>8.5500000000000007</v>
      </c>
      <c r="F3600" s="601" t="s">
        <v>794</v>
      </c>
    </row>
    <row r="3601" spans="1:6">
      <c r="A3601" s="603">
        <v>98295</v>
      </c>
      <c r="B3601" s="603" t="s">
        <v>4345</v>
      </c>
      <c r="C3601" s="603" t="s">
        <v>67</v>
      </c>
      <c r="D3601" s="603" t="s">
        <v>942</v>
      </c>
      <c r="E3601" s="605">
        <v>7.93</v>
      </c>
      <c r="F3601" s="601" t="s">
        <v>794</v>
      </c>
    </row>
    <row r="3602" spans="1:6">
      <c r="A3602" s="603">
        <v>98296</v>
      </c>
      <c r="B3602" s="603" t="s">
        <v>4346</v>
      </c>
      <c r="C3602" s="603" t="s">
        <v>67</v>
      </c>
      <c r="D3602" s="603" t="s">
        <v>942</v>
      </c>
      <c r="E3602" s="605">
        <v>12.42</v>
      </c>
      <c r="F3602" s="601" t="s">
        <v>794</v>
      </c>
    </row>
    <row r="3603" spans="1:6">
      <c r="A3603" s="603">
        <v>98297</v>
      </c>
      <c r="B3603" s="603" t="s">
        <v>4347</v>
      </c>
      <c r="C3603" s="603" t="s">
        <v>67</v>
      </c>
      <c r="D3603" s="603" t="s">
        <v>942</v>
      </c>
      <c r="E3603" s="605">
        <v>11.43</v>
      </c>
      <c r="F3603" s="601" t="s">
        <v>794</v>
      </c>
    </row>
    <row r="3604" spans="1:6">
      <c r="A3604" s="603">
        <v>98298</v>
      </c>
      <c r="B3604" s="603" t="s">
        <v>4348</v>
      </c>
      <c r="C3604" s="603" t="s">
        <v>67</v>
      </c>
      <c r="D3604" s="603" t="s">
        <v>942</v>
      </c>
      <c r="E3604" s="605">
        <v>31.1</v>
      </c>
      <c r="F3604" s="601" t="s">
        <v>794</v>
      </c>
    </row>
    <row r="3605" spans="1:6">
      <c r="A3605" s="603">
        <v>98299</v>
      </c>
      <c r="B3605" s="603" t="s">
        <v>4349</v>
      </c>
      <c r="C3605" s="603" t="s">
        <v>67</v>
      </c>
      <c r="D3605" s="603" t="s">
        <v>942</v>
      </c>
      <c r="E3605" s="605">
        <v>29.89</v>
      </c>
      <c r="F3605" s="601" t="s">
        <v>794</v>
      </c>
    </row>
    <row r="3606" spans="1:6">
      <c r="A3606" s="603">
        <v>98300</v>
      </c>
      <c r="B3606" s="603" t="s">
        <v>4350</v>
      </c>
      <c r="C3606" s="603" t="s">
        <v>67</v>
      </c>
      <c r="D3606" s="603" t="s">
        <v>942</v>
      </c>
      <c r="E3606" s="605">
        <v>5.94</v>
      </c>
      <c r="F3606" s="601" t="s">
        <v>794</v>
      </c>
    </row>
    <row r="3607" spans="1:6">
      <c r="A3607" s="603">
        <v>98301</v>
      </c>
      <c r="B3607" s="603" t="s">
        <v>4351</v>
      </c>
      <c r="C3607" s="603" t="s">
        <v>123</v>
      </c>
      <c r="D3607" s="603" t="s">
        <v>793</v>
      </c>
      <c r="E3607" s="605">
        <v>594.39</v>
      </c>
      <c r="F3607" s="601" t="s">
        <v>794</v>
      </c>
    </row>
    <row r="3608" spans="1:6">
      <c r="A3608" s="603">
        <v>98302</v>
      </c>
      <c r="B3608" s="603" t="s">
        <v>427</v>
      </c>
      <c r="C3608" s="603" t="s">
        <v>123</v>
      </c>
      <c r="D3608" s="603" t="s">
        <v>793</v>
      </c>
      <c r="E3608" s="604">
        <v>1137.55</v>
      </c>
      <c r="F3608" s="601" t="s">
        <v>794</v>
      </c>
    </row>
    <row r="3609" spans="1:6">
      <c r="A3609" s="603">
        <v>98304</v>
      </c>
      <c r="B3609" s="603" t="s">
        <v>4352</v>
      </c>
      <c r="C3609" s="603" t="s">
        <v>123</v>
      </c>
      <c r="D3609" s="603" t="s">
        <v>793</v>
      </c>
      <c r="E3609" s="604">
        <v>3593.23</v>
      </c>
      <c r="F3609" s="601" t="s">
        <v>794</v>
      </c>
    </row>
    <row r="3610" spans="1:6">
      <c r="A3610" s="603">
        <v>98305</v>
      </c>
      <c r="B3610" s="603" t="s">
        <v>4353</v>
      </c>
      <c r="C3610" s="603" t="s">
        <v>123</v>
      </c>
      <c r="D3610" s="603" t="s">
        <v>793</v>
      </c>
      <c r="E3610" s="604">
        <v>2678.83</v>
      </c>
      <c r="F3610" s="601" t="s">
        <v>794</v>
      </c>
    </row>
    <row r="3611" spans="1:6">
      <c r="A3611" s="603">
        <v>98306</v>
      </c>
      <c r="B3611" s="603" t="s">
        <v>4354</v>
      </c>
      <c r="C3611" s="603" t="s">
        <v>123</v>
      </c>
      <c r="D3611" s="603" t="s">
        <v>793</v>
      </c>
      <c r="E3611" s="605">
        <v>58.41</v>
      </c>
      <c r="F3611" s="601" t="s">
        <v>794</v>
      </c>
    </row>
    <row r="3612" spans="1:6">
      <c r="A3612" s="603">
        <v>98307</v>
      </c>
      <c r="B3612" s="603" t="s">
        <v>439</v>
      </c>
      <c r="C3612" s="603" t="s">
        <v>123</v>
      </c>
      <c r="D3612" s="603" t="s">
        <v>942</v>
      </c>
      <c r="E3612" s="605">
        <v>44</v>
      </c>
      <c r="F3612" s="601" t="s">
        <v>794</v>
      </c>
    </row>
    <row r="3613" spans="1:6">
      <c r="A3613" s="603">
        <v>98308</v>
      </c>
      <c r="B3613" s="603" t="s">
        <v>4355</v>
      </c>
      <c r="C3613" s="603" t="s">
        <v>123</v>
      </c>
      <c r="D3613" s="603" t="s">
        <v>942</v>
      </c>
      <c r="E3613" s="605">
        <v>28.83</v>
      </c>
      <c r="F3613" s="601" t="s">
        <v>794</v>
      </c>
    </row>
    <row r="3614" spans="1:6">
      <c r="A3614" s="603">
        <v>98593</v>
      </c>
      <c r="B3614" s="603" t="s">
        <v>4356</v>
      </c>
      <c r="C3614" s="603" t="s">
        <v>123</v>
      </c>
      <c r="D3614" s="603" t="s">
        <v>793</v>
      </c>
      <c r="E3614" s="604">
        <v>2485.71</v>
      </c>
      <c r="F3614" s="601" t="s">
        <v>794</v>
      </c>
    </row>
    <row r="3615" spans="1:6">
      <c r="A3615" s="603">
        <v>100553</v>
      </c>
      <c r="B3615" s="603" t="s">
        <v>4357</v>
      </c>
      <c r="C3615" s="603" t="s">
        <v>67</v>
      </c>
      <c r="D3615" s="603" t="s">
        <v>942</v>
      </c>
      <c r="E3615" s="605">
        <v>32.25</v>
      </c>
      <c r="F3615" s="601" t="s">
        <v>794</v>
      </c>
    </row>
    <row r="3616" spans="1:6">
      <c r="A3616" s="603">
        <v>100554</v>
      </c>
      <c r="B3616" s="603" t="s">
        <v>4358</v>
      </c>
      <c r="C3616" s="603" t="s">
        <v>67</v>
      </c>
      <c r="D3616" s="603" t="s">
        <v>942</v>
      </c>
      <c r="E3616" s="605">
        <v>5.68</v>
      </c>
      <c r="F3616" s="601" t="s">
        <v>794</v>
      </c>
    </row>
    <row r="3617" spans="1:6">
      <c r="A3617" s="603">
        <v>100555</v>
      </c>
      <c r="B3617" s="603" t="s">
        <v>4359</v>
      </c>
      <c r="C3617" s="603" t="s">
        <v>123</v>
      </c>
      <c r="D3617" s="603" t="s">
        <v>793</v>
      </c>
      <c r="E3617" s="604">
        <v>1339.27</v>
      </c>
      <c r="F3617" s="601" t="s">
        <v>794</v>
      </c>
    </row>
    <row r="3618" spans="1:6">
      <c r="A3618" s="603">
        <v>89355</v>
      </c>
      <c r="B3618" s="603" t="s">
        <v>4360</v>
      </c>
      <c r="C3618" s="603" t="s">
        <v>67</v>
      </c>
      <c r="D3618" s="603" t="s">
        <v>942</v>
      </c>
      <c r="E3618" s="605">
        <v>17.39</v>
      </c>
      <c r="F3618" s="601" t="s">
        <v>794</v>
      </c>
    </row>
    <row r="3619" spans="1:6">
      <c r="A3619" s="603">
        <v>89356</v>
      </c>
      <c r="B3619" s="603" t="s">
        <v>4361</v>
      </c>
      <c r="C3619" s="603" t="s">
        <v>67</v>
      </c>
      <c r="D3619" s="603" t="s">
        <v>942</v>
      </c>
      <c r="E3619" s="605">
        <v>20.05</v>
      </c>
      <c r="F3619" s="601" t="s">
        <v>794</v>
      </c>
    </row>
    <row r="3620" spans="1:6">
      <c r="A3620" s="603">
        <v>89357</v>
      </c>
      <c r="B3620" s="603" t="s">
        <v>4362</v>
      </c>
      <c r="C3620" s="603" t="s">
        <v>67</v>
      </c>
      <c r="D3620" s="603" t="s">
        <v>942</v>
      </c>
      <c r="E3620" s="605">
        <v>27.78</v>
      </c>
      <c r="F3620" s="601" t="s">
        <v>794</v>
      </c>
    </row>
    <row r="3621" spans="1:6">
      <c r="A3621" s="603">
        <v>89401</v>
      </c>
      <c r="B3621" s="603" t="s">
        <v>4363</v>
      </c>
      <c r="C3621" s="603" t="s">
        <v>67</v>
      </c>
      <c r="D3621" s="603" t="s">
        <v>942</v>
      </c>
      <c r="E3621" s="605">
        <v>9.3000000000000007</v>
      </c>
      <c r="F3621" s="601" t="s">
        <v>794</v>
      </c>
    </row>
    <row r="3622" spans="1:6">
      <c r="A3622" s="603">
        <v>89402</v>
      </c>
      <c r="B3622" s="603" t="s">
        <v>4364</v>
      </c>
      <c r="C3622" s="603" t="s">
        <v>67</v>
      </c>
      <c r="D3622" s="603" t="s">
        <v>942</v>
      </c>
      <c r="E3622" s="605">
        <v>10.7</v>
      </c>
      <c r="F3622" s="601" t="s">
        <v>794</v>
      </c>
    </row>
    <row r="3623" spans="1:6">
      <c r="A3623" s="603">
        <v>89403</v>
      </c>
      <c r="B3623" s="603" t="s">
        <v>4365</v>
      </c>
      <c r="C3623" s="603" t="s">
        <v>67</v>
      </c>
      <c r="D3623" s="603" t="s">
        <v>942</v>
      </c>
      <c r="E3623" s="605">
        <v>16.64</v>
      </c>
      <c r="F3623" s="601" t="s">
        <v>794</v>
      </c>
    </row>
    <row r="3624" spans="1:6">
      <c r="A3624" s="603">
        <v>89446</v>
      </c>
      <c r="B3624" s="603" t="s">
        <v>4366</v>
      </c>
      <c r="C3624" s="603" t="s">
        <v>67</v>
      </c>
      <c r="D3624" s="603" t="s">
        <v>942</v>
      </c>
      <c r="E3624" s="605">
        <v>4.82</v>
      </c>
      <c r="F3624" s="601" t="s">
        <v>794</v>
      </c>
    </row>
    <row r="3625" spans="1:6">
      <c r="A3625" s="603">
        <v>89447</v>
      </c>
      <c r="B3625" s="603" t="s">
        <v>4367</v>
      </c>
      <c r="C3625" s="603" t="s">
        <v>67</v>
      </c>
      <c r="D3625" s="603" t="s">
        <v>942</v>
      </c>
      <c r="E3625" s="605">
        <v>9.64</v>
      </c>
      <c r="F3625" s="601" t="s">
        <v>794</v>
      </c>
    </row>
    <row r="3626" spans="1:6">
      <c r="A3626" s="603">
        <v>89448</v>
      </c>
      <c r="B3626" s="603" t="s">
        <v>4368</v>
      </c>
      <c r="C3626" s="603" t="s">
        <v>67</v>
      </c>
      <c r="D3626" s="603" t="s">
        <v>942</v>
      </c>
      <c r="E3626" s="605">
        <v>14.78</v>
      </c>
      <c r="F3626" s="601" t="s">
        <v>794</v>
      </c>
    </row>
    <row r="3627" spans="1:6">
      <c r="A3627" s="603">
        <v>89449</v>
      </c>
      <c r="B3627" s="603" t="s">
        <v>4369</v>
      </c>
      <c r="C3627" s="603" t="s">
        <v>67</v>
      </c>
      <c r="D3627" s="603" t="s">
        <v>942</v>
      </c>
      <c r="E3627" s="605">
        <v>16.36</v>
      </c>
      <c r="F3627" s="601" t="s">
        <v>794</v>
      </c>
    </row>
    <row r="3628" spans="1:6">
      <c r="A3628" s="603">
        <v>89450</v>
      </c>
      <c r="B3628" s="603" t="s">
        <v>4370</v>
      </c>
      <c r="C3628" s="603" t="s">
        <v>67</v>
      </c>
      <c r="D3628" s="603" t="s">
        <v>942</v>
      </c>
      <c r="E3628" s="605">
        <v>26.25</v>
      </c>
      <c r="F3628" s="601" t="s">
        <v>794</v>
      </c>
    </row>
    <row r="3629" spans="1:6">
      <c r="A3629" s="603">
        <v>89451</v>
      </c>
      <c r="B3629" s="603" t="s">
        <v>4371</v>
      </c>
      <c r="C3629" s="603" t="s">
        <v>67</v>
      </c>
      <c r="D3629" s="603" t="s">
        <v>942</v>
      </c>
      <c r="E3629" s="605">
        <v>42.79</v>
      </c>
      <c r="F3629" s="601" t="s">
        <v>794</v>
      </c>
    </row>
    <row r="3630" spans="1:6">
      <c r="A3630" s="603">
        <v>89452</v>
      </c>
      <c r="B3630" s="603" t="s">
        <v>4372</v>
      </c>
      <c r="C3630" s="603" t="s">
        <v>67</v>
      </c>
      <c r="D3630" s="603" t="s">
        <v>942</v>
      </c>
      <c r="E3630" s="605">
        <v>58.97</v>
      </c>
      <c r="F3630" s="601" t="s">
        <v>794</v>
      </c>
    </row>
    <row r="3631" spans="1:6">
      <c r="A3631" s="603">
        <v>89508</v>
      </c>
      <c r="B3631" s="603" t="s">
        <v>4373</v>
      </c>
      <c r="C3631" s="603" t="s">
        <v>67</v>
      </c>
      <c r="D3631" s="603" t="s">
        <v>942</v>
      </c>
      <c r="E3631" s="605">
        <v>15.65</v>
      </c>
      <c r="F3631" s="601" t="s">
        <v>794</v>
      </c>
    </row>
    <row r="3632" spans="1:6">
      <c r="A3632" s="603">
        <v>89509</v>
      </c>
      <c r="B3632" s="603" t="s">
        <v>4374</v>
      </c>
      <c r="C3632" s="603" t="s">
        <v>67</v>
      </c>
      <c r="D3632" s="603" t="s">
        <v>942</v>
      </c>
      <c r="E3632" s="605">
        <v>21.24</v>
      </c>
      <c r="F3632" s="601" t="s">
        <v>794</v>
      </c>
    </row>
    <row r="3633" spans="1:6">
      <c r="A3633" s="603">
        <v>89511</v>
      </c>
      <c r="B3633" s="603" t="s">
        <v>4375</v>
      </c>
      <c r="C3633" s="603" t="s">
        <v>67</v>
      </c>
      <c r="D3633" s="603" t="s">
        <v>942</v>
      </c>
      <c r="E3633" s="605">
        <v>36.46</v>
      </c>
      <c r="F3633" s="601" t="s">
        <v>794</v>
      </c>
    </row>
    <row r="3634" spans="1:6">
      <c r="A3634" s="603">
        <v>89512</v>
      </c>
      <c r="B3634" s="603" t="s">
        <v>4376</v>
      </c>
      <c r="C3634" s="603" t="s">
        <v>67</v>
      </c>
      <c r="D3634" s="603" t="s">
        <v>942</v>
      </c>
      <c r="E3634" s="605">
        <v>46.01</v>
      </c>
      <c r="F3634" s="601" t="s">
        <v>794</v>
      </c>
    </row>
    <row r="3635" spans="1:6">
      <c r="A3635" s="603">
        <v>89576</v>
      </c>
      <c r="B3635" s="603" t="s">
        <v>4377</v>
      </c>
      <c r="C3635" s="603" t="s">
        <v>67</v>
      </c>
      <c r="D3635" s="603" t="s">
        <v>942</v>
      </c>
      <c r="E3635" s="605">
        <v>26.26</v>
      </c>
      <c r="F3635" s="601" t="s">
        <v>794</v>
      </c>
    </row>
    <row r="3636" spans="1:6">
      <c r="A3636" s="603">
        <v>89578</v>
      </c>
      <c r="B3636" s="603" t="s">
        <v>4378</v>
      </c>
      <c r="C3636" s="603" t="s">
        <v>67</v>
      </c>
      <c r="D3636" s="603" t="s">
        <v>942</v>
      </c>
      <c r="E3636" s="605">
        <v>32.47</v>
      </c>
      <c r="F3636" s="601" t="s">
        <v>794</v>
      </c>
    </row>
    <row r="3637" spans="1:6">
      <c r="A3637" s="603">
        <v>89580</v>
      </c>
      <c r="B3637" s="603" t="s">
        <v>4379</v>
      </c>
      <c r="C3637" s="603" t="s">
        <v>67</v>
      </c>
      <c r="D3637" s="603" t="s">
        <v>942</v>
      </c>
      <c r="E3637" s="605">
        <v>67.36</v>
      </c>
      <c r="F3637" s="601" t="s">
        <v>794</v>
      </c>
    </row>
    <row r="3638" spans="1:6">
      <c r="A3638" s="603">
        <v>89633</v>
      </c>
      <c r="B3638" s="603" t="s">
        <v>4380</v>
      </c>
      <c r="C3638" s="603" t="s">
        <v>67</v>
      </c>
      <c r="D3638" s="603" t="s">
        <v>942</v>
      </c>
      <c r="E3638" s="605">
        <v>24.5</v>
      </c>
      <c r="F3638" s="601" t="s">
        <v>794</v>
      </c>
    </row>
    <row r="3639" spans="1:6">
      <c r="A3639" s="603">
        <v>89634</v>
      </c>
      <c r="B3639" s="603" t="s">
        <v>4381</v>
      </c>
      <c r="C3639" s="603" t="s">
        <v>67</v>
      </c>
      <c r="D3639" s="603" t="s">
        <v>942</v>
      </c>
      <c r="E3639" s="605">
        <v>35.33</v>
      </c>
      <c r="F3639" s="601" t="s">
        <v>794</v>
      </c>
    </row>
    <row r="3640" spans="1:6">
      <c r="A3640" s="603">
        <v>89635</v>
      </c>
      <c r="B3640" s="603" t="s">
        <v>4382</v>
      </c>
      <c r="C3640" s="603" t="s">
        <v>67</v>
      </c>
      <c r="D3640" s="603" t="s">
        <v>942</v>
      </c>
      <c r="E3640" s="605">
        <v>52.97</v>
      </c>
      <c r="F3640" s="601" t="s">
        <v>794</v>
      </c>
    </row>
    <row r="3641" spans="1:6">
      <c r="A3641" s="603">
        <v>89636</v>
      </c>
      <c r="B3641" s="603" t="s">
        <v>4383</v>
      </c>
      <c r="C3641" s="603" t="s">
        <v>67</v>
      </c>
      <c r="D3641" s="603" t="s">
        <v>942</v>
      </c>
      <c r="E3641" s="605">
        <v>66.989999999999995</v>
      </c>
      <c r="F3641" s="601" t="s">
        <v>794</v>
      </c>
    </row>
    <row r="3642" spans="1:6">
      <c r="A3642" s="603">
        <v>89711</v>
      </c>
      <c r="B3642" s="603" t="s">
        <v>4384</v>
      </c>
      <c r="C3642" s="603" t="s">
        <v>67</v>
      </c>
      <c r="D3642" s="603" t="s">
        <v>942</v>
      </c>
      <c r="E3642" s="605">
        <v>19.12</v>
      </c>
      <c r="F3642" s="601" t="s">
        <v>794</v>
      </c>
    </row>
    <row r="3643" spans="1:6">
      <c r="A3643" s="603">
        <v>89712</v>
      </c>
      <c r="B3643" s="603" t="s">
        <v>4385</v>
      </c>
      <c r="C3643" s="603" t="s">
        <v>67</v>
      </c>
      <c r="D3643" s="603" t="s">
        <v>942</v>
      </c>
      <c r="E3643" s="605">
        <v>24.66</v>
      </c>
      <c r="F3643" s="601" t="s">
        <v>794</v>
      </c>
    </row>
    <row r="3644" spans="1:6">
      <c r="A3644" s="603">
        <v>89713</v>
      </c>
      <c r="B3644" s="603" t="s">
        <v>4386</v>
      </c>
      <c r="C3644" s="603" t="s">
        <v>67</v>
      </c>
      <c r="D3644" s="603" t="s">
        <v>942</v>
      </c>
      <c r="E3644" s="605">
        <v>30.86</v>
      </c>
      <c r="F3644" s="601" t="s">
        <v>794</v>
      </c>
    </row>
    <row r="3645" spans="1:6">
      <c r="A3645" s="603">
        <v>89714</v>
      </c>
      <c r="B3645" s="603" t="s">
        <v>4387</v>
      </c>
      <c r="C3645" s="603" t="s">
        <v>67</v>
      </c>
      <c r="D3645" s="603" t="s">
        <v>942</v>
      </c>
      <c r="E3645" s="605">
        <v>34.35</v>
      </c>
      <c r="F3645" s="601" t="s">
        <v>794</v>
      </c>
    </row>
    <row r="3646" spans="1:6">
      <c r="A3646" s="603">
        <v>89716</v>
      </c>
      <c r="B3646" s="603" t="s">
        <v>4388</v>
      </c>
      <c r="C3646" s="603" t="s">
        <v>67</v>
      </c>
      <c r="D3646" s="603" t="s">
        <v>942</v>
      </c>
      <c r="E3646" s="605">
        <v>26.87</v>
      </c>
      <c r="F3646" s="601" t="s">
        <v>794</v>
      </c>
    </row>
    <row r="3647" spans="1:6">
      <c r="A3647" s="603">
        <v>89717</v>
      </c>
      <c r="B3647" s="603" t="s">
        <v>4389</v>
      </c>
      <c r="C3647" s="603" t="s">
        <v>67</v>
      </c>
      <c r="D3647" s="603" t="s">
        <v>942</v>
      </c>
      <c r="E3647" s="605">
        <v>43.01</v>
      </c>
      <c r="F3647" s="601" t="s">
        <v>794</v>
      </c>
    </row>
    <row r="3648" spans="1:6">
      <c r="A3648" s="603">
        <v>89770</v>
      </c>
      <c r="B3648" s="603" t="s">
        <v>4390</v>
      </c>
      <c r="C3648" s="603" t="s">
        <v>67</v>
      </c>
      <c r="D3648" s="603" t="s">
        <v>942</v>
      </c>
      <c r="E3648" s="605">
        <v>47.88</v>
      </c>
      <c r="F3648" s="601" t="s">
        <v>794</v>
      </c>
    </row>
    <row r="3649" spans="1:6">
      <c r="A3649" s="603">
        <v>89771</v>
      </c>
      <c r="B3649" s="603" t="s">
        <v>4391</v>
      </c>
      <c r="C3649" s="603" t="s">
        <v>67</v>
      </c>
      <c r="D3649" s="603" t="s">
        <v>942</v>
      </c>
      <c r="E3649" s="605">
        <v>63.95</v>
      </c>
      <c r="F3649" s="601" t="s">
        <v>794</v>
      </c>
    </row>
    <row r="3650" spans="1:6">
      <c r="A3650" s="603">
        <v>89773</v>
      </c>
      <c r="B3650" s="603" t="s">
        <v>4392</v>
      </c>
      <c r="C3650" s="603" t="s">
        <v>67</v>
      </c>
      <c r="D3650" s="603" t="s">
        <v>942</v>
      </c>
      <c r="E3650" s="605">
        <v>150.47999999999999</v>
      </c>
      <c r="F3650" s="601" t="s">
        <v>794</v>
      </c>
    </row>
    <row r="3651" spans="1:6">
      <c r="A3651" s="603">
        <v>89775</v>
      </c>
      <c r="B3651" s="603" t="s">
        <v>4393</v>
      </c>
      <c r="C3651" s="603" t="s">
        <v>67</v>
      </c>
      <c r="D3651" s="603" t="s">
        <v>942</v>
      </c>
      <c r="E3651" s="605">
        <v>235.47</v>
      </c>
      <c r="F3651" s="601" t="s">
        <v>794</v>
      </c>
    </row>
    <row r="3652" spans="1:6">
      <c r="A3652" s="603">
        <v>89798</v>
      </c>
      <c r="B3652" s="603" t="s">
        <v>4394</v>
      </c>
      <c r="C3652" s="603" t="s">
        <v>67</v>
      </c>
      <c r="D3652" s="603" t="s">
        <v>942</v>
      </c>
      <c r="E3652" s="605">
        <v>13.17</v>
      </c>
      <c r="F3652" s="601" t="s">
        <v>794</v>
      </c>
    </row>
    <row r="3653" spans="1:6">
      <c r="A3653" s="603">
        <v>89799</v>
      </c>
      <c r="B3653" s="603" t="s">
        <v>4395</v>
      </c>
      <c r="C3653" s="603" t="s">
        <v>67</v>
      </c>
      <c r="D3653" s="603" t="s">
        <v>942</v>
      </c>
      <c r="E3653" s="605">
        <v>21.31</v>
      </c>
      <c r="F3653" s="601" t="s">
        <v>794</v>
      </c>
    </row>
    <row r="3654" spans="1:6">
      <c r="A3654" s="603">
        <v>89800</v>
      </c>
      <c r="B3654" s="603" t="s">
        <v>4396</v>
      </c>
      <c r="C3654" s="603" t="s">
        <v>67</v>
      </c>
      <c r="D3654" s="603" t="s">
        <v>942</v>
      </c>
      <c r="E3654" s="605">
        <v>26.79</v>
      </c>
      <c r="F3654" s="601" t="s">
        <v>794</v>
      </c>
    </row>
    <row r="3655" spans="1:6">
      <c r="A3655" s="603">
        <v>89848</v>
      </c>
      <c r="B3655" s="603" t="s">
        <v>4397</v>
      </c>
      <c r="C3655" s="603" t="s">
        <v>67</v>
      </c>
      <c r="D3655" s="603" t="s">
        <v>942</v>
      </c>
      <c r="E3655" s="605">
        <v>25.8</v>
      </c>
      <c r="F3655" s="601" t="s">
        <v>794</v>
      </c>
    </row>
    <row r="3656" spans="1:6">
      <c r="A3656" s="603">
        <v>89849</v>
      </c>
      <c r="B3656" s="603" t="s">
        <v>4398</v>
      </c>
      <c r="C3656" s="603" t="s">
        <v>67</v>
      </c>
      <c r="D3656" s="603" t="s">
        <v>942</v>
      </c>
      <c r="E3656" s="605">
        <v>54.31</v>
      </c>
      <c r="F3656" s="601" t="s">
        <v>794</v>
      </c>
    </row>
    <row r="3657" spans="1:6">
      <c r="A3657" s="603">
        <v>89865</v>
      </c>
      <c r="B3657" s="603" t="s">
        <v>4399</v>
      </c>
      <c r="C3657" s="603" t="s">
        <v>67</v>
      </c>
      <c r="D3657" s="603" t="s">
        <v>942</v>
      </c>
      <c r="E3657" s="605">
        <v>14.67</v>
      </c>
      <c r="F3657" s="601" t="s">
        <v>794</v>
      </c>
    </row>
    <row r="3658" spans="1:6">
      <c r="A3658" s="603">
        <v>92275</v>
      </c>
      <c r="B3658" s="603" t="s">
        <v>4400</v>
      </c>
      <c r="C3658" s="603" t="s">
        <v>67</v>
      </c>
      <c r="D3658" s="603" t="s">
        <v>793</v>
      </c>
      <c r="E3658" s="605">
        <v>56.2</v>
      </c>
      <c r="F3658" s="601" t="s">
        <v>794</v>
      </c>
    </row>
    <row r="3659" spans="1:6">
      <c r="A3659" s="603">
        <v>92276</v>
      </c>
      <c r="B3659" s="603" t="s">
        <v>4401</v>
      </c>
      <c r="C3659" s="603" t="s">
        <v>67</v>
      </c>
      <c r="D3659" s="603" t="s">
        <v>793</v>
      </c>
      <c r="E3659" s="605">
        <v>71.36</v>
      </c>
      <c r="F3659" s="601" t="s">
        <v>794</v>
      </c>
    </row>
    <row r="3660" spans="1:6">
      <c r="A3660" s="603">
        <v>92277</v>
      </c>
      <c r="B3660" s="603" t="s">
        <v>4402</v>
      </c>
      <c r="C3660" s="603" t="s">
        <v>67</v>
      </c>
      <c r="D3660" s="603" t="s">
        <v>793</v>
      </c>
      <c r="E3660" s="605">
        <v>103.2</v>
      </c>
      <c r="F3660" s="601" t="s">
        <v>794</v>
      </c>
    </row>
    <row r="3661" spans="1:6">
      <c r="A3661" s="603">
        <v>92278</v>
      </c>
      <c r="B3661" s="603" t="s">
        <v>4403</v>
      </c>
      <c r="C3661" s="603" t="s">
        <v>67</v>
      </c>
      <c r="D3661" s="603" t="s">
        <v>793</v>
      </c>
      <c r="E3661" s="605">
        <v>138.93</v>
      </c>
      <c r="F3661" s="601" t="s">
        <v>794</v>
      </c>
    </row>
    <row r="3662" spans="1:6">
      <c r="A3662" s="603">
        <v>92279</v>
      </c>
      <c r="B3662" s="603" t="s">
        <v>4404</v>
      </c>
      <c r="C3662" s="603" t="s">
        <v>67</v>
      </c>
      <c r="D3662" s="603" t="s">
        <v>793</v>
      </c>
      <c r="E3662" s="605">
        <v>200.93</v>
      </c>
      <c r="F3662" s="601" t="s">
        <v>794</v>
      </c>
    </row>
    <row r="3663" spans="1:6">
      <c r="A3663" s="603">
        <v>92280</v>
      </c>
      <c r="B3663" s="603" t="s">
        <v>4405</v>
      </c>
      <c r="C3663" s="603" t="s">
        <v>67</v>
      </c>
      <c r="D3663" s="603" t="s">
        <v>793</v>
      </c>
      <c r="E3663" s="605">
        <v>282.24</v>
      </c>
      <c r="F3663" s="601" t="s">
        <v>794</v>
      </c>
    </row>
    <row r="3664" spans="1:6">
      <c r="A3664" s="603">
        <v>92281</v>
      </c>
      <c r="B3664" s="603" t="s">
        <v>4406</v>
      </c>
      <c r="C3664" s="603" t="s">
        <v>67</v>
      </c>
      <c r="D3664" s="603" t="s">
        <v>793</v>
      </c>
      <c r="E3664" s="605">
        <v>108.02</v>
      </c>
      <c r="F3664" s="601" t="s">
        <v>794</v>
      </c>
    </row>
    <row r="3665" spans="1:6">
      <c r="A3665" s="603">
        <v>92282</v>
      </c>
      <c r="B3665" s="603" t="s">
        <v>4407</v>
      </c>
      <c r="C3665" s="603" t="s">
        <v>67</v>
      </c>
      <c r="D3665" s="603" t="s">
        <v>793</v>
      </c>
      <c r="E3665" s="605">
        <v>125.28</v>
      </c>
      <c r="F3665" s="601" t="s">
        <v>794</v>
      </c>
    </row>
    <row r="3666" spans="1:6">
      <c r="A3666" s="603">
        <v>92283</v>
      </c>
      <c r="B3666" s="603" t="s">
        <v>4408</v>
      </c>
      <c r="C3666" s="603" t="s">
        <v>67</v>
      </c>
      <c r="D3666" s="603" t="s">
        <v>793</v>
      </c>
      <c r="E3666" s="605">
        <v>171.29</v>
      </c>
      <c r="F3666" s="601" t="s">
        <v>794</v>
      </c>
    </row>
    <row r="3667" spans="1:6">
      <c r="A3667" s="603">
        <v>92284</v>
      </c>
      <c r="B3667" s="603" t="s">
        <v>4409</v>
      </c>
      <c r="C3667" s="603" t="s">
        <v>67</v>
      </c>
      <c r="D3667" s="603" t="s">
        <v>793</v>
      </c>
      <c r="E3667" s="605">
        <v>216.53</v>
      </c>
      <c r="F3667" s="601" t="s">
        <v>794</v>
      </c>
    </row>
    <row r="3668" spans="1:6">
      <c r="A3668" s="603">
        <v>92285</v>
      </c>
      <c r="B3668" s="603" t="s">
        <v>4410</v>
      </c>
      <c r="C3668" s="603" t="s">
        <v>67</v>
      </c>
      <c r="D3668" s="603" t="s">
        <v>793</v>
      </c>
      <c r="E3668" s="605">
        <v>293.64</v>
      </c>
      <c r="F3668" s="601" t="s">
        <v>794</v>
      </c>
    </row>
    <row r="3669" spans="1:6">
      <c r="A3669" s="603">
        <v>92286</v>
      </c>
      <c r="B3669" s="603" t="s">
        <v>4411</v>
      </c>
      <c r="C3669" s="603" t="s">
        <v>67</v>
      </c>
      <c r="D3669" s="603" t="s">
        <v>793</v>
      </c>
      <c r="E3669" s="605">
        <v>376.23</v>
      </c>
      <c r="F3669" s="601" t="s">
        <v>794</v>
      </c>
    </row>
    <row r="3670" spans="1:6">
      <c r="A3670" s="603">
        <v>92305</v>
      </c>
      <c r="B3670" s="603" t="s">
        <v>4412</v>
      </c>
      <c r="C3670" s="603" t="s">
        <v>67</v>
      </c>
      <c r="D3670" s="603" t="s">
        <v>793</v>
      </c>
      <c r="E3670" s="605">
        <v>37.25</v>
      </c>
      <c r="F3670" s="601" t="s">
        <v>794</v>
      </c>
    </row>
    <row r="3671" spans="1:6">
      <c r="A3671" s="603">
        <v>92306</v>
      </c>
      <c r="B3671" s="603" t="s">
        <v>4413</v>
      </c>
      <c r="C3671" s="603" t="s">
        <v>67</v>
      </c>
      <c r="D3671" s="603" t="s">
        <v>793</v>
      </c>
      <c r="E3671" s="605">
        <v>60.89</v>
      </c>
      <c r="F3671" s="601" t="s">
        <v>794</v>
      </c>
    </row>
    <row r="3672" spans="1:6">
      <c r="A3672" s="603">
        <v>92307</v>
      </c>
      <c r="B3672" s="603" t="s">
        <v>4414</v>
      </c>
      <c r="C3672" s="603" t="s">
        <v>67</v>
      </c>
      <c r="D3672" s="603" t="s">
        <v>793</v>
      </c>
      <c r="E3672" s="605">
        <v>76.27</v>
      </c>
      <c r="F3672" s="601" t="s">
        <v>794</v>
      </c>
    </row>
    <row r="3673" spans="1:6">
      <c r="A3673" s="603">
        <v>92308</v>
      </c>
      <c r="B3673" s="603" t="s">
        <v>4415</v>
      </c>
      <c r="C3673" s="603" t="s">
        <v>67</v>
      </c>
      <c r="D3673" s="603" t="s">
        <v>793</v>
      </c>
      <c r="E3673" s="605">
        <v>50.76</v>
      </c>
      <c r="F3673" s="601" t="s">
        <v>794</v>
      </c>
    </row>
    <row r="3674" spans="1:6">
      <c r="A3674" s="603">
        <v>92309</v>
      </c>
      <c r="B3674" s="603" t="s">
        <v>4416</v>
      </c>
      <c r="C3674" s="603" t="s">
        <v>67</v>
      </c>
      <c r="D3674" s="603" t="s">
        <v>793</v>
      </c>
      <c r="E3674" s="605">
        <v>115.05</v>
      </c>
      <c r="F3674" s="601" t="s">
        <v>794</v>
      </c>
    </row>
    <row r="3675" spans="1:6">
      <c r="A3675" s="603">
        <v>92310</v>
      </c>
      <c r="B3675" s="603" t="s">
        <v>4417</v>
      </c>
      <c r="C3675" s="603" t="s">
        <v>67</v>
      </c>
      <c r="D3675" s="603" t="s">
        <v>793</v>
      </c>
      <c r="E3675" s="605">
        <v>132.52000000000001</v>
      </c>
      <c r="F3675" s="601" t="s">
        <v>794</v>
      </c>
    </row>
    <row r="3676" spans="1:6">
      <c r="A3676" s="603">
        <v>92320</v>
      </c>
      <c r="B3676" s="603" t="s">
        <v>4418</v>
      </c>
      <c r="C3676" s="603" t="s">
        <v>67</v>
      </c>
      <c r="D3676" s="603" t="s">
        <v>793</v>
      </c>
      <c r="E3676" s="605">
        <v>46.89</v>
      </c>
      <c r="F3676" s="601" t="s">
        <v>794</v>
      </c>
    </row>
    <row r="3677" spans="1:6">
      <c r="A3677" s="603">
        <v>92321</v>
      </c>
      <c r="B3677" s="603" t="s">
        <v>4419</v>
      </c>
      <c r="C3677" s="603" t="s">
        <v>67</v>
      </c>
      <c r="D3677" s="603" t="s">
        <v>793</v>
      </c>
      <c r="E3677" s="605">
        <v>77.489999999999995</v>
      </c>
      <c r="F3677" s="601" t="s">
        <v>794</v>
      </c>
    </row>
    <row r="3678" spans="1:6">
      <c r="A3678" s="603">
        <v>92322</v>
      </c>
      <c r="B3678" s="603" t="s">
        <v>4420</v>
      </c>
      <c r="C3678" s="603" t="s">
        <v>67</v>
      </c>
      <c r="D3678" s="603" t="s">
        <v>793</v>
      </c>
      <c r="E3678" s="605">
        <v>98.83</v>
      </c>
      <c r="F3678" s="601" t="s">
        <v>794</v>
      </c>
    </row>
    <row r="3679" spans="1:6">
      <c r="A3679" s="603">
        <v>92323</v>
      </c>
      <c r="B3679" s="603" t="s">
        <v>4421</v>
      </c>
      <c r="C3679" s="603" t="s">
        <v>67</v>
      </c>
      <c r="D3679" s="603" t="s">
        <v>793</v>
      </c>
      <c r="E3679" s="605">
        <v>58.08</v>
      </c>
      <c r="F3679" s="601" t="s">
        <v>794</v>
      </c>
    </row>
    <row r="3680" spans="1:6">
      <c r="A3680" s="603">
        <v>92324</v>
      </c>
      <c r="B3680" s="603" t="s">
        <v>4422</v>
      </c>
      <c r="C3680" s="603" t="s">
        <v>67</v>
      </c>
      <c r="D3680" s="603" t="s">
        <v>793</v>
      </c>
      <c r="E3680" s="605">
        <v>129.34</v>
      </c>
      <c r="F3680" s="601" t="s">
        <v>794</v>
      </c>
    </row>
    <row r="3681" spans="1:6">
      <c r="A3681" s="603">
        <v>92325</v>
      </c>
      <c r="B3681" s="603" t="s">
        <v>4423</v>
      </c>
      <c r="C3681" s="603" t="s">
        <v>67</v>
      </c>
      <c r="D3681" s="603" t="s">
        <v>793</v>
      </c>
      <c r="E3681" s="605">
        <v>152.78</v>
      </c>
      <c r="F3681" s="601" t="s">
        <v>794</v>
      </c>
    </row>
    <row r="3682" spans="1:6">
      <c r="A3682" s="603">
        <v>92335</v>
      </c>
      <c r="B3682" s="603" t="s">
        <v>4424</v>
      </c>
      <c r="C3682" s="603" t="s">
        <v>67</v>
      </c>
      <c r="D3682" s="603" t="s">
        <v>793</v>
      </c>
      <c r="E3682" s="605">
        <v>89.17</v>
      </c>
      <c r="F3682" s="601" t="s">
        <v>794</v>
      </c>
    </row>
    <row r="3683" spans="1:6">
      <c r="A3683" s="603">
        <v>92336</v>
      </c>
      <c r="B3683" s="603" t="s">
        <v>4425</v>
      </c>
      <c r="C3683" s="603" t="s">
        <v>67</v>
      </c>
      <c r="D3683" s="603" t="s">
        <v>793</v>
      </c>
      <c r="E3683" s="605">
        <v>109.67</v>
      </c>
      <c r="F3683" s="601" t="s">
        <v>794</v>
      </c>
    </row>
    <row r="3684" spans="1:6">
      <c r="A3684" s="603">
        <v>92337</v>
      </c>
      <c r="B3684" s="603" t="s">
        <v>4426</v>
      </c>
      <c r="C3684" s="603" t="s">
        <v>67</v>
      </c>
      <c r="D3684" s="603" t="s">
        <v>793</v>
      </c>
      <c r="E3684" s="605">
        <v>144.87</v>
      </c>
      <c r="F3684" s="601" t="s">
        <v>794</v>
      </c>
    </row>
    <row r="3685" spans="1:6">
      <c r="A3685" s="603">
        <v>92338</v>
      </c>
      <c r="B3685" s="603" t="s">
        <v>4427</v>
      </c>
      <c r="C3685" s="603" t="s">
        <v>67</v>
      </c>
      <c r="D3685" s="603" t="s">
        <v>793</v>
      </c>
      <c r="E3685" s="605">
        <v>133.44</v>
      </c>
      <c r="F3685" s="601" t="s">
        <v>794</v>
      </c>
    </row>
    <row r="3686" spans="1:6">
      <c r="A3686" s="603">
        <v>92339</v>
      </c>
      <c r="B3686" s="603" t="s">
        <v>4428</v>
      </c>
      <c r="C3686" s="603" t="s">
        <v>67</v>
      </c>
      <c r="D3686" s="603" t="s">
        <v>793</v>
      </c>
      <c r="E3686" s="605">
        <v>203.58</v>
      </c>
      <c r="F3686" s="601" t="s">
        <v>794</v>
      </c>
    </row>
    <row r="3687" spans="1:6">
      <c r="A3687" s="603">
        <v>92341</v>
      </c>
      <c r="B3687" s="603" t="s">
        <v>4429</v>
      </c>
      <c r="C3687" s="603" t="s">
        <v>67</v>
      </c>
      <c r="D3687" s="603" t="s">
        <v>793</v>
      </c>
      <c r="E3687" s="605">
        <v>98.01</v>
      </c>
      <c r="F3687" s="601" t="s">
        <v>794</v>
      </c>
    </row>
    <row r="3688" spans="1:6">
      <c r="A3688" s="603">
        <v>92342</v>
      </c>
      <c r="B3688" s="603" t="s">
        <v>4430</v>
      </c>
      <c r="C3688" s="603" t="s">
        <v>67</v>
      </c>
      <c r="D3688" s="603" t="s">
        <v>793</v>
      </c>
      <c r="E3688" s="605">
        <v>118.58</v>
      </c>
      <c r="F3688" s="601" t="s">
        <v>794</v>
      </c>
    </row>
    <row r="3689" spans="1:6">
      <c r="A3689" s="603">
        <v>92343</v>
      </c>
      <c r="B3689" s="603" t="s">
        <v>4431</v>
      </c>
      <c r="C3689" s="603" t="s">
        <v>67</v>
      </c>
      <c r="D3689" s="603" t="s">
        <v>793</v>
      </c>
      <c r="E3689" s="605">
        <v>153.85</v>
      </c>
      <c r="F3689" s="601" t="s">
        <v>794</v>
      </c>
    </row>
    <row r="3690" spans="1:6">
      <c r="A3690" s="603">
        <v>92359</v>
      </c>
      <c r="B3690" s="603" t="s">
        <v>4432</v>
      </c>
      <c r="C3690" s="603" t="s">
        <v>67</v>
      </c>
      <c r="D3690" s="603" t="s">
        <v>793</v>
      </c>
      <c r="E3690" s="605">
        <v>63.94</v>
      </c>
      <c r="F3690" s="601" t="s">
        <v>794</v>
      </c>
    </row>
    <row r="3691" spans="1:6">
      <c r="A3691" s="603">
        <v>92360</v>
      </c>
      <c r="B3691" s="603" t="s">
        <v>4433</v>
      </c>
      <c r="C3691" s="603" t="s">
        <v>67</v>
      </c>
      <c r="D3691" s="603" t="s">
        <v>793</v>
      </c>
      <c r="E3691" s="605">
        <v>85.5</v>
      </c>
      <c r="F3691" s="601" t="s">
        <v>794</v>
      </c>
    </row>
    <row r="3692" spans="1:6">
      <c r="A3692" s="603">
        <v>92361</v>
      </c>
      <c r="B3692" s="603" t="s">
        <v>4434</v>
      </c>
      <c r="C3692" s="603" t="s">
        <v>67</v>
      </c>
      <c r="D3692" s="603" t="s">
        <v>793</v>
      </c>
      <c r="E3692" s="605">
        <v>115.29</v>
      </c>
      <c r="F3692" s="601" t="s">
        <v>794</v>
      </c>
    </row>
    <row r="3693" spans="1:6">
      <c r="A3693" s="603">
        <v>92362</v>
      </c>
      <c r="B3693" s="603" t="s">
        <v>4435</v>
      </c>
      <c r="C3693" s="603" t="s">
        <v>67</v>
      </c>
      <c r="D3693" s="603" t="s">
        <v>793</v>
      </c>
      <c r="E3693" s="605">
        <v>184.71</v>
      </c>
      <c r="F3693" s="601" t="s">
        <v>794</v>
      </c>
    </row>
    <row r="3694" spans="1:6">
      <c r="A3694" s="603">
        <v>92364</v>
      </c>
      <c r="B3694" s="603" t="s">
        <v>4436</v>
      </c>
      <c r="C3694" s="603" t="s">
        <v>67</v>
      </c>
      <c r="D3694" s="603" t="s">
        <v>793</v>
      </c>
      <c r="E3694" s="605">
        <v>54.03</v>
      </c>
      <c r="F3694" s="601" t="s">
        <v>794</v>
      </c>
    </row>
    <row r="3695" spans="1:6">
      <c r="A3695" s="603">
        <v>92365</v>
      </c>
      <c r="B3695" s="603" t="s">
        <v>4437</v>
      </c>
      <c r="C3695" s="603" t="s">
        <v>67</v>
      </c>
      <c r="D3695" s="603" t="s">
        <v>793</v>
      </c>
      <c r="E3695" s="605">
        <v>62.24</v>
      </c>
      <c r="F3695" s="601" t="s">
        <v>794</v>
      </c>
    </row>
    <row r="3696" spans="1:6">
      <c r="A3696" s="603">
        <v>92366</v>
      </c>
      <c r="B3696" s="603" t="s">
        <v>4438</v>
      </c>
      <c r="C3696" s="603" t="s">
        <v>67</v>
      </c>
      <c r="D3696" s="603" t="s">
        <v>793</v>
      </c>
      <c r="E3696" s="605">
        <v>87.07</v>
      </c>
      <c r="F3696" s="601" t="s">
        <v>794</v>
      </c>
    </row>
    <row r="3697" spans="1:6">
      <c r="A3697" s="603">
        <v>92367</v>
      </c>
      <c r="B3697" s="603" t="s">
        <v>372</v>
      </c>
      <c r="C3697" s="603" t="s">
        <v>67</v>
      </c>
      <c r="D3697" s="603" t="s">
        <v>793</v>
      </c>
      <c r="E3697" s="605">
        <v>107.14</v>
      </c>
      <c r="F3697" s="601" t="s">
        <v>794</v>
      </c>
    </row>
    <row r="3698" spans="1:6">
      <c r="A3698" s="603">
        <v>92368</v>
      </c>
      <c r="B3698" s="603" t="s">
        <v>4439</v>
      </c>
      <c r="C3698" s="603" t="s">
        <v>67</v>
      </c>
      <c r="D3698" s="603" t="s">
        <v>793</v>
      </c>
      <c r="E3698" s="605">
        <v>141.96</v>
      </c>
      <c r="F3698" s="601" t="s">
        <v>794</v>
      </c>
    </row>
    <row r="3699" spans="1:6">
      <c r="A3699" s="603">
        <v>92645</v>
      </c>
      <c r="B3699" s="603" t="s">
        <v>4440</v>
      </c>
      <c r="C3699" s="603" t="s">
        <v>67</v>
      </c>
      <c r="D3699" s="603" t="s">
        <v>793</v>
      </c>
      <c r="E3699" s="605">
        <v>67.209999999999994</v>
      </c>
      <c r="F3699" s="601" t="s">
        <v>794</v>
      </c>
    </row>
    <row r="3700" spans="1:6">
      <c r="A3700" s="603">
        <v>92646</v>
      </c>
      <c r="B3700" s="603" t="s">
        <v>4441</v>
      </c>
      <c r="C3700" s="603" t="s">
        <v>67</v>
      </c>
      <c r="D3700" s="603" t="s">
        <v>793</v>
      </c>
      <c r="E3700" s="605">
        <v>88.77</v>
      </c>
      <c r="F3700" s="601" t="s">
        <v>794</v>
      </c>
    </row>
    <row r="3701" spans="1:6">
      <c r="A3701" s="603">
        <v>92648</v>
      </c>
      <c r="B3701" s="603" t="s">
        <v>4442</v>
      </c>
      <c r="C3701" s="603" t="s">
        <v>67</v>
      </c>
      <c r="D3701" s="603" t="s">
        <v>793</v>
      </c>
      <c r="E3701" s="605">
        <v>97.11</v>
      </c>
      <c r="F3701" s="601" t="s">
        <v>794</v>
      </c>
    </row>
    <row r="3702" spans="1:6">
      <c r="A3702" s="603">
        <v>92649</v>
      </c>
      <c r="B3702" s="603" t="s">
        <v>4443</v>
      </c>
      <c r="C3702" s="603" t="s">
        <v>67</v>
      </c>
      <c r="D3702" s="603" t="s">
        <v>793</v>
      </c>
      <c r="E3702" s="605">
        <v>118.55</v>
      </c>
      <c r="F3702" s="601" t="s">
        <v>794</v>
      </c>
    </row>
    <row r="3703" spans="1:6">
      <c r="A3703" s="603">
        <v>92650</v>
      </c>
      <c r="B3703" s="603" t="s">
        <v>4444</v>
      </c>
      <c r="C3703" s="603" t="s">
        <v>67</v>
      </c>
      <c r="D3703" s="603" t="s">
        <v>793</v>
      </c>
      <c r="E3703" s="605">
        <v>187.97</v>
      </c>
      <c r="F3703" s="601" t="s">
        <v>794</v>
      </c>
    </row>
    <row r="3704" spans="1:6">
      <c r="A3704" s="603">
        <v>92652</v>
      </c>
      <c r="B3704" s="603" t="s">
        <v>4445</v>
      </c>
      <c r="C3704" s="603" t="s">
        <v>67</v>
      </c>
      <c r="D3704" s="603" t="s">
        <v>793</v>
      </c>
      <c r="E3704" s="605">
        <v>58.07</v>
      </c>
      <c r="F3704" s="601" t="s">
        <v>794</v>
      </c>
    </row>
    <row r="3705" spans="1:6">
      <c r="A3705" s="603">
        <v>92653</v>
      </c>
      <c r="B3705" s="603" t="s">
        <v>4446</v>
      </c>
      <c r="C3705" s="603" t="s">
        <v>67</v>
      </c>
      <c r="D3705" s="603" t="s">
        <v>793</v>
      </c>
      <c r="E3705" s="605">
        <v>66.31</v>
      </c>
      <c r="F3705" s="601" t="s">
        <v>794</v>
      </c>
    </row>
    <row r="3706" spans="1:6">
      <c r="A3706" s="603">
        <v>92654</v>
      </c>
      <c r="B3706" s="603" t="s">
        <v>4447</v>
      </c>
      <c r="C3706" s="603" t="s">
        <v>67</v>
      </c>
      <c r="D3706" s="603" t="s">
        <v>793</v>
      </c>
      <c r="E3706" s="605">
        <v>91.15</v>
      </c>
      <c r="F3706" s="601" t="s">
        <v>794</v>
      </c>
    </row>
    <row r="3707" spans="1:6">
      <c r="A3707" s="603">
        <v>92655</v>
      </c>
      <c r="B3707" s="603" t="s">
        <v>4448</v>
      </c>
      <c r="C3707" s="603" t="s">
        <v>67</v>
      </c>
      <c r="D3707" s="603" t="s">
        <v>793</v>
      </c>
      <c r="E3707" s="605">
        <v>111.3</v>
      </c>
      <c r="F3707" s="601" t="s">
        <v>794</v>
      </c>
    </row>
    <row r="3708" spans="1:6">
      <c r="A3708" s="603">
        <v>92656</v>
      </c>
      <c r="B3708" s="603" t="s">
        <v>4449</v>
      </c>
      <c r="C3708" s="603" t="s">
        <v>67</v>
      </c>
      <c r="D3708" s="603" t="s">
        <v>793</v>
      </c>
      <c r="E3708" s="605">
        <v>146.12</v>
      </c>
      <c r="F3708" s="601" t="s">
        <v>794</v>
      </c>
    </row>
    <row r="3709" spans="1:6">
      <c r="A3709" s="603">
        <v>92687</v>
      </c>
      <c r="B3709" s="603" t="s">
        <v>4450</v>
      </c>
      <c r="C3709" s="603" t="s">
        <v>67</v>
      </c>
      <c r="D3709" s="603" t="s">
        <v>793</v>
      </c>
      <c r="E3709" s="605">
        <v>26.89</v>
      </c>
      <c r="F3709" s="601" t="s">
        <v>794</v>
      </c>
    </row>
    <row r="3710" spans="1:6">
      <c r="A3710" s="603">
        <v>92688</v>
      </c>
      <c r="B3710" s="603" t="s">
        <v>367</v>
      </c>
      <c r="C3710" s="603" t="s">
        <v>67</v>
      </c>
      <c r="D3710" s="603" t="s">
        <v>793</v>
      </c>
      <c r="E3710" s="605">
        <v>37.270000000000003</v>
      </c>
      <c r="F3710" s="601" t="s">
        <v>794</v>
      </c>
    </row>
    <row r="3711" spans="1:6">
      <c r="A3711" s="603">
        <v>92689</v>
      </c>
      <c r="B3711" s="603" t="s">
        <v>4451</v>
      </c>
      <c r="C3711" s="603" t="s">
        <v>67</v>
      </c>
      <c r="D3711" s="603" t="s">
        <v>793</v>
      </c>
      <c r="E3711" s="605">
        <v>46.96</v>
      </c>
      <c r="F3711" s="601" t="s">
        <v>794</v>
      </c>
    </row>
    <row r="3712" spans="1:6">
      <c r="A3712" s="603">
        <v>92690</v>
      </c>
      <c r="B3712" s="603" t="s">
        <v>4452</v>
      </c>
      <c r="C3712" s="603" t="s">
        <v>67</v>
      </c>
      <c r="D3712" s="603" t="s">
        <v>793</v>
      </c>
      <c r="E3712" s="605">
        <v>66.709999999999994</v>
      </c>
      <c r="F3712" s="601" t="s">
        <v>794</v>
      </c>
    </row>
    <row r="3713" spans="1:6">
      <c r="A3713" s="603">
        <v>92691</v>
      </c>
      <c r="B3713" s="603" t="s">
        <v>4453</v>
      </c>
      <c r="C3713" s="603" t="s">
        <v>67</v>
      </c>
      <c r="D3713" s="603" t="s">
        <v>793</v>
      </c>
      <c r="E3713" s="605">
        <v>85.62</v>
      </c>
      <c r="F3713" s="601" t="s">
        <v>794</v>
      </c>
    </row>
    <row r="3714" spans="1:6">
      <c r="A3714" s="603">
        <v>94462</v>
      </c>
      <c r="B3714" s="603" t="s">
        <v>4454</v>
      </c>
      <c r="C3714" s="603" t="s">
        <v>67</v>
      </c>
      <c r="D3714" s="603" t="s">
        <v>793</v>
      </c>
      <c r="E3714" s="605">
        <v>93.87</v>
      </c>
      <c r="F3714" s="601" t="s">
        <v>794</v>
      </c>
    </row>
    <row r="3715" spans="1:6">
      <c r="A3715" s="603">
        <v>94463</v>
      </c>
      <c r="B3715" s="603" t="s">
        <v>4455</v>
      </c>
      <c r="C3715" s="603" t="s">
        <v>67</v>
      </c>
      <c r="D3715" s="603" t="s">
        <v>793</v>
      </c>
      <c r="E3715" s="605">
        <v>115.34</v>
      </c>
      <c r="F3715" s="601" t="s">
        <v>794</v>
      </c>
    </row>
    <row r="3716" spans="1:6">
      <c r="A3716" s="603">
        <v>94464</v>
      </c>
      <c r="B3716" s="603" t="s">
        <v>4456</v>
      </c>
      <c r="C3716" s="603" t="s">
        <v>67</v>
      </c>
      <c r="D3716" s="603" t="s">
        <v>793</v>
      </c>
      <c r="E3716" s="605">
        <v>152.19</v>
      </c>
      <c r="F3716" s="601" t="s">
        <v>794</v>
      </c>
    </row>
    <row r="3717" spans="1:6">
      <c r="A3717" s="603">
        <v>94602</v>
      </c>
      <c r="B3717" s="603" t="s">
        <v>4457</v>
      </c>
      <c r="C3717" s="603" t="s">
        <v>67</v>
      </c>
      <c r="D3717" s="603" t="s">
        <v>793</v>
      </c>
      <c r="E3717" s="605">
        <v>216.96</v>
      </c>
      <c r="F3717" s="601" t="s">
        <v>794</v>
      </c>
    </row>
    <row r="3718" spans="1:6">
      <c r="A3718" s="603">
        <v>94603</v>
      </c>
      <c r="B3718" s="603" t="s">
        <v>4458</v>
      </c>
      <c r="C3718" s="603" t="s">
        <v>67</v>
      </c>
      <c r="D3718" s="603" t="s">
        <v>793</v>
      </c>
      <c r="E3718" s="605">
        <v>298.11</v>
      </c>
      <c r="F3718" s="601" t="s">
        <v>794</v>
      </c>
    </row>
    <row r="3719" spans="1:6">
      <c r="A3719" s="603">
        <v>94604</v>
      </c>
      <c r="B3719" s="603" t="s">
        <v>4459</v>
      </c>
      <c r="C3719" s="603" t="s">
        <v>67</v>
      </c>
      <c r="D3719" s="603" t="s">
        <v>793</v>
      </c>
      <c r="E3719" s="605">
        <v>426.79</v>
      </c>
      <c r="F3719" s="601" t="s">
        <v>794</v>
      </c>
    </row>
    <row r="3720" spans="1:6">
      <c r="A3720" s="603">
        <v>94605</v>
      </c>
      <c r="B3720" s="603" t="s">
        <v>4460</v>
      </c>
      <c r="C3720" s="603" t="s">
        <v>67</v>
      </c>
      <c r="D3720" s="603" t="s">
        <v>793</v>
      </c>
      <c r="E3720" s="605">
        <v>620.5</v>
      </c>
      <c r="F3720" s="601" t="s">
        <v>794</v>
      </c>
    </row>
    <row r="3721" spans="1:6">
      <c r="A3721" s="603">
        <v>94648</v>
      </c>
      <c r="B3721" s="603" t="s">
        <v>4461</v>
      </c>
      <c r="C3721" s="603" t="s">
        <v>67</v>
      </c>
      <c r="D3721" s="603" t="s">
        <v>942</v>
      </c>
      <c r="E3721" s="605">
        <v>5.93</v>
      </c>
      <c r="F3721" s="601" t="s">
        <v>794</v>
      </c>
    </row>
    <row r="3722" spans="1:6">
      <c r="A3722" s="603">
        <v>94649</v>
      </c>
      <c r="B3722" s="603" t="s">
        <v>4462</v>
      </c>
      <c r="C3722" s="603" t="s">
        <v>67</v>
      </c>
      <c r="D3722" s="603" t="s">
        <v>942</v>
      </c>
      <c r="E3722" s="605">
        <v>11.17</v>
      </c>
      <c r="F3722" s="601" t="s">
        <v>794</v>
      </c>
    </row>
    <row r="3723" spans="1:6">
      <c r="A3723" s="603">
        <v>94650</v>
      </c>
      <c r="B3723" s="603" t="s">
        <v>4463</v>
      </c>
      <c r="C3723" s="603" t="s">
        <v>67</v>
      </c>
      <c r="D3723" s="603" t="s">
        <v>942</v>
      </c>
      <c r="E3723" s="605">
        <v>16.989999999999998</v>
      </c>
      <c r="F3723" s="601" t="s">
        <v>794</v>
      </c>
    </row>
    <row r="3724" spans="1:6">
      <c r="A3724" s="603">
        <v>94651</v>
      </c>
      <c r="B3724" s="603" t="s">
        <v>4464</v>
      </c>
      <c r="C3724" s="603" t="s">
        <v>67</v>
      </c>
      <c r="D3724" s="603" t="s">
        <v>942</v>
      </c>
      <c r="E3724" s="605">
        <v>19.64</v>
      </c>
      <c r="F3724" s="601" t="s">
        <v>794</v>
      </c>
    </row>
    <row r="3725" spans="1:6">
      <c r="A3725" s="603">
        <v>94652</v>
      </c>
      <c r="B3725" s="603" t="s">
        <v>4465</v>
      </c>
      <c r="C3725" s="603" t="s">
        <v>67</v>
      </c>
      <c r="D3725" s="603" t="s">
        <v>942</v>
      </c>
      <c r="E3725" s="605">
        <v>30.91</v>
      </c>
      <c r="F3725" s="601" t="s">
        <v>794</v>
      </c>
    </row>
    <row r="3726" spans="1:6">
      <c r="A3726" s="603">
        <v>94653</v>
      </c>
      <c r="B3726" s="603" t="s">
        <v>4466</v>
      </c>
      <c r="C3726" s="603" t="s">
        <v>67</v>
      </c>
      <c r="D3726" s="603" t="s">
        <v>942</v>
      </c>
      <c r="E3726" s="605">
        <v>50.06</v>
      </c>
      <c r="F3726" s="601" t="s">
        <v>794</v>
      </c>
    </row>
    <row r="3727" spans="1:6">
      <c r="A3727" s="603">
        <v>94654</v>
      </c>
      <c r="B3727" s="603" t="s">
        <v>4467</v>
      </c>
      <c r="C3727" s="603" t="s">
        <v>67</v>
      </c>
      <c r="D3727" s="603" t="s">
        <v>942</v>
      </c>
      <c r="E3727" s="605">
        <v>68.37</v>
      </c>
      <c r="F3727" s="601" t="s">
        <v>794</v>
      </c>
    </row>
    <row r="3728" spans="1:6">
      <c r="A3728" s="603">
        <v>94655</v>
      </c>
      <c r="B3728" s="603" t="s">
        <v>4468</v>
      </c>
      <c r="C3728" s="603" t="s">
        <v>67</v>
      </c>
      <c r="D3728" s="603" t="s">
        <v>942</v>
      </c>
      <c r="E3728" s="605">
        <v>107.6</v>
      </c>
      <c r="F3728" s="601" t="s">
        <v>794</v>
      </c>
    </row>
    <row r="3729" spans="1:6">
      <c r="A3729" s="603">
        <v>94716</v>
      </c>
      <c r="B3729" s="603" t="s">
        <v>4469</v>
      </c>
      <c r="C3729" s="603" t="s">
        <v>67</v>
      </c>
      <c r="D3729" s="603" t="s">
        <v>942</v>
      </c>
      <c r="E3729" s="605">
        <v>22.54</v>
      </c>
      <c r="F3729" s="601" t="s">
        <v>794</v>
      </c>
    </row>
    <row r="3730" spans="1:6">
      <c r="A3730" s="603">
        <v>94717</v>
      </c>
      <c r="B3730" s="603" t="s">
        <v>4470</v>
      </c>
      <c r="C3730" s="603" t="s">
        <v>67</v>
      </c>
      <c r="D3730" s="603" t="s">
        <v>942</v>
      </c>
      <c r="E3730" s="605">
        <v>38.03</v>
      </c>
      <c r="F3730" s="601" t="s">
        <v>794</v>
      </c>
    </row>
    <row r="3731" spans="1:6">
      <c r="A3731" s="603">
        <v>94718</v>
      </c>
      <c r="B3731" s="603" t="s">
        <v>4471</v>
      </c>
      <c r="C3731" s="603" t="s">
        <v>67</v>
      </c>
      <c r="D3731" s="603" t="s">
        <v>942</v>
      </c>
      <c r="E3731" s="605">
        <v>49.67</v>
      </c>
      <c r="F3731" s="601" t="s">
        <v>794</v>
      </c>
    </row>
    <row r="3732" spans="1:6">
      <c r="A3732" s="603">
        <v>94719</v>
      </c>
      <c r="B3732" s="603" t="s">
        <v>4472</v>
      </c>
      <c r="C3732" s="603" t="s">
        <v>67</v>
      </c>
      <c r="D3732" s="603" t="s">
        <v>942</v>
      </c>
      <c r="E3732" s="605">
        <v>66.319999999999993</v>
      </c>
      <c r="F3732" s="601" t="s">
        <v>794</v>
      </c>
    </row>
    <row r="3733" spans="1:6">
      <c r="A3733" s="603">
        <v>94720</v>
      </c>
      <c r="B3733" s="603" t="s">
        <v>4473</v>
      </c>
      <c r="C3733" s="603" t="s">
        <v>67</v>
      </c>
      <c r="D3733" s="603" t="s">
        <v>942</v>
      </c>
      <c r="E3733" s="605">
        <v>97.12</v>
      </c>
      <c r="F3733" s="601" t="s">
        <v>794</v>
      </c>
    </row>
    <row r="3734" spans="1:6">
      <c r="A3734" s="603">
        <v>94721</v>
      </c>
      <c r="B3734" s="603" t="s">
        <v>4474</v>
      </c>
      <c r="C3734" s="603" t="s">
        <v>67</v>
      </c>
      <c r="D3734" s="603" t="s">
        <v>942</v>
      </c>
      <c r="E3734" s="605">
        <v>157.34</v>
      </c>
      <c r="F3734" s="601" t="s">
        <v>794</v>
      </c>
    </row>
    <row r="3735" spans="1:6">
      <c r="A3735" s="603">
        <v>94722</v>
      </c>
      <c r="B3735" s="603" t="s">
        <v>4475</v>
      </c>
      <c r="C3735" s="603" t="s">
        <v>67</v>
      </c>
      <c r="D3735" s="603" t="s">
        <v>942</v>
      </c>
      <c r="E3735" s="605">
        <v>245.74</v>
      </c>
      <c r="F3735" s="601" t="s">
        <v>794</v>
      </c>
    </row>
    <row r="3736" spans="1:6">
      <c r="A3736" s="603">
        <v>94723</v>
      </c>
      <c r="B3736" s="603" t="s">
        <v>4476</v>
      </c>
      <c r="C3736" s="603" t="s">
        <v>67</v>
      </c>
      <c r="D3736" s="603" t="s">
        <v>942</v>
      </c>
      <c r="E3736" s="605">
        <v>463.73</v>
      </c>
      <c r="F3736" s="601" t="s">
        <v>794</v>
      </c>
    </row>
    <row r="3737" spans="1:6">
      <c r="A3737" s="603">
        <v>95697</v>
      </c>
      <c r="B3737" s="603" t="s">
        <v>4477</v>
      </c>
      <c r="C3737" s="603" t="s">
        <v>67</v>
      </c>
      <c r="D3737" s="603" t="s">
        <v>793</v>
      </c>
      <c r="E3737" s="605">
        <v>93.84</v>
      </c>
      <c r="F3737" s="601" t="s">
        <v>794</v>
      </c>
    </row>
    <row r="3738" spans="1:6">
      <c r="A3738" s="603">
        <v>96635</v>
      </c>
      <c r="B3738" s="603" t="s">
        <v>4478</v>
      </c>
      <c r="C3738" s="603" t="s">
        <v>67</v>
      </c>
      <c r="D3738" s="603" t="s">
        <v>793</v>
      </c>
      <c r="E3738" s="605">
        <v>35.020000000000003</v>
      </c>
      <c r="F3738" s="601" t="s">
        <v>794</v>
      </c>
    </row>
    <row r="3739" spans="1:6">
      <c r="A3739" s="603">
        <v>96636</v>
      </c>
      <c r="B3739" s="603" t="s">
        <v>4479</v>
      </c>
      <c r="C3739" s="603" t="s">
        <v>67</v>
      </c>
      <c r="D3739" s="603" t="s">
        <v>793</v>
      </c>
      <c r="E3739" s="605">
        <v>37.159999999999997</v>
      </c>
      <c r="F3739" s="601" t="s">
        <v>794</v>
      </c>
    </row>
    <row r="3740" spans="1:6">
      <c r="A3740" s="603">
        <v>96644</v>
      </c>
      <c r="B3740" s="603" t="s">
        <v>4480</v>
      </c>
      <c r="C3740" s="603" t="s">
        <v>67</v>
      </c>
      <c r="D3740" s="603" t="s">
        <v>793</v>
      </c>
      <c r="E3740" s="605">
        <v>19.52</v>
      </c>
      <c r="F3740" s="601" t="s">
        <v>794</v>
      </c>
    </row>
    <row r="3741" spans="1:6">
      <c r="A3741" s="603">
        <v>96645</v>
      </c>
      <c r="B3741" s="603" t="s">
        <v>4481</v>
      </c>
      <c r="C3741" s="603" t="s">
        <v>67</v>
      </c>
      <c r="D3741" s="603" t="s">
        <v>793</v>
      </c>
      <c r="E3741" s="605">
        <v>17.25</v>
      </c>
      <c r="F3741" s="601" t="s">
        <v>794</v>
      </c>
    </row>
    <row r="3742" spans="1:6">
      <c r="A3742" s="603">
        <v>96646</v>
      </c>
      <c r="B3742" s="603" t="s">
        <v>4482</v>
      </c>
      <c r="C3742" s="603" t="s">
        <v>67</v>
      </c>
      <c r="D3742" s="603" t="s">
        <v>793</v>
      </c>
      <c r="E3742" s="605">
        <v>21.17</v>
      </c>
      <c r="F3742" s="601" t="s">
        <v>794</v>
      </c>
    </row>
    <row r="3743" spans="1:6">
      <c r="A3743" s="603">
        <v>96647</v>
      </c>
      <c r="B3743" s="603" t="s">
        <v>4483</v>
      </c>
      <c r="C3743" s="603" t="s">
        <v>67</v>
      </c>
      <c r="D3743" s="603" t="s">
        <v>793</v>
      </c>
      <c r="E3743" s="605">
        <v>21.22</v>
      </c>
      <c r="F3743" s="601" t="s">
        <v>794</v>
      </c>
    </row>
    <row r="3744" spans="1:6">
      <c r="A3744" s="603">
        <v>96648</v>
      </c>
      <c r="B3744" s="603" t="s">
        <v>4484</v>
      </c>
      <c r="C3744" s="603" t="s">
        <v>67</v>
      </c>
      <c r="D3744" s="603" t="s">
        <v>793</v>
      </c>
      <c r="E3744" s="605">
        <v>26.28</v>
      </c>
      <c r="F3744" s="601" t="s">
        <v>794</v>
      </c>
    </row>
    <row r="3745" spans="1:6">
      <c r="A3745" s="603">
        <v>96649</v>
      </c>
      <c r="B3745" s="603" t="s">
        <v>4485</v>
      </c>
      <c r="C3745" s="603" t="s">
        <v>67</v>
      </c>
      <c r="D3745" s="603" t="s">
        <v>793</v>
      </c>
      <c r="E3745" s="605">
        <v>34.909999999999997</v>
      </c>
      <c r="F3745" s="601" t="s">
        <v>794</v>
      </c>
    </row>
    <row r="3746" spans="1:6">
      <c r="A3746" s="603">
        <v>96668</v>
      </c>
      <c r="B3746" s="603" t="s">
        <v>4486</v>
      </c>
      <c r="C3746" s="603" t="s">
        <v>67</v>
      </c>
      <c r="D3746" s="603" t="s">
        <v>793</v>
      </c>
      <c r="E3746" s="605">
        <v>15.4</v>
      </c>
      <c r="F3746" s="601" t="s">
        <v>794</v>
      </c>
    </row>
    <row r="3747" spans="1:6">
      <c r="A3747" s="603">
        <v>96669</v>
      </c>
      <c r="B3747" s="603" t="s">
        <v>4487</v>
      </c>
      <c r="C3747" s="603" t="s">
        <v>67</v>
      </c>
      <c r="D3747" s="603" t="s">
        <v>793</v>
      </c>
      <c r="E3747" s="605">
        <v>15.04</v>
      </c>
      <c r="F3747" s="601" t="s">
        <v>794</v>
      </c>
    </row>
    <row r="3748" spans="1:6">
      <c r="A3748" s="603">
        <v>96670</v>
      </c>
      <c r="B3748" s="603" t="s">
        <v>4488</v>
      </c>
      <c r="C3748" s="603" t="s">
        <v>67</v>
      </c>
      <c r="D3748" s="603" t="s">
        <v>793</v>
      </c>
      <c r="E3748" s="605">
        <v>19.59</v>
      </c>
      <c r="F3748" s="601" t="s">
        <v>794</v>
      </c>
    </row>
    <row r="3749" spans="1:6">
      <c r="A3749" s="603">
        <v>96671</v>
      </c>
      <c r="B3749" s="603" t="s">
        <v>4489</v>
      </c>
      <c r="C3749" s="603" t="s">
        <v>67</v>
      </c>
      <c r="D3749" s="603" t="s">
        <v>793</v>
      </c>
      <c r="E3749" s="605">
        <v>29.76</v>
      </c>
      <c r="F3749" s="601" t="s">
        <v>794</v>
      </c>
    </row>
    <row r="3750" spans="1:6">
      <c r="A3750" s="603">
        <v>96672</v>
      </c>
      <c r="B3750" s="603" t="s">
        <v>4490</v>
      </c>
      <c r="C3750" s="603" t="s">
        <v>67</v>
      </c>
      <c r="D3750" s="603" t="s">
        <v>793</v>
      </c>
      <c r="E3750" s="605">
        <v>45.47</v>
      </c>
      <c r="F3750" s="601" t="s">
        <v>794</v>
      </c>
    </row>
    <row r="3751" spans="1:6">
      <c r="A3751" s="603">
        <v>96673</v>
      </c>
      <c r="B3751" s="603" t="s">
        <v>4491</v>
      </c>
      <c r="C3751" s="603" t="s">
        <v>67</v>
      </c>
      <c r="D3751" s="603" t="s">
        <v>793</v>
      </c>
      <c r="E3751" s="605">
        <v>57.39</v>
      </c>
      <c r="F3751" s="601" t="s">
        <v>794</v>
      </c>
    </row>
    <row r="3752" spans="1:6">
      <c r="A3752" s="603">
        <v>96674</v>
      </c>
      <c r="B3752" s="603" t="s">
        <v>4492</v>
      </c>
      <c r="C3752" s="603" t="s">
        <v>67</v>
      </c>
      <c r="D3752" s="603" t="s">
        <v>793</v>
      </c>
      <c r="E3752" s="604">
        <v>93.07</v>
      </c>
      <c r="F3752" s="601" t="s">
        <v>794</v>
      </c>
    </row>
    <row r="3753" spans="1:6">
      <c r="A3753" s="603">
        <v>96675</v>
      </c>
      <c r="B3753" s="603" t="s">
        <v>4493</v>
      </c>
      <c r="C3753" s="603" t="s">
        <v>67</v>
      </c>
      <c r="D3753" s="603" t="s">
        <v>793</v>
      </c>
      <c r="E3753" s="604">
        <v>135.51</v>
      </c>
      <c r="F3753" s="601" t="s">
        <v>794</v>
      </c>
    </row>
    <row r="3754" spans="1:6">
      <c r="A3754" s="603">
        <v>96676</v>
      </c>
      <c r="B3754" s="603" t="s">
        <v>4494</v>
      </c>
      <c r="C3754" s="603" t="s">
        <v>67</v>
      </c>
      <c r="D3754" s="603" t="s">
        <v>793</v>
      </c>
      <c r="E3754" s="605">
        <v>19.329999999999998</v>
      </c>
      <c r="F3754" s="601" t="s">
        <v>794</v>
      </c>
    </row>
    <row r="3755" spans="1:6">
      <c r="A3755" s="603">
        <v>96677</v>
      </c>
      <c r="B3755" s="603" t="s">
        <v>4495</v>
      </c>
      <c r="C3755" s="603" t="s">
        <v>67</v>
      </c>
      <c r="D3755" s="603" t="s">
        <v>793</v>
      </c>
      <c r="E3755" s="605">
        <v>25.22</v>
      </c>
      <c r="F3755" s="601" t="s">
        <v>794</v>
      </c>
    </row>
    <row r="3756" spans="1:6">
      <c r="A3756" s="603">
        <v>96678</v>
      </c>
      <c r="B3756" s="603" t="s">
        <v>4496</v>
      </c>
      <c r="C3756" s="603" t="s">
        <v>67</v>
      </c>
      <c r="D3756" s="603" t="s">
        <v>793</v>
      </c>
      <c r="E3756" s="605">
        <v>34.799999999999997</v>
      </c>
      <c r="F3756" s="601" t="s">
        <v>794</v>
      </c>
    </row>
    <row r="3757" spans="1:6">
      <c r="A3757" s="603">
        <v>96679</v>
      </c>
      <c r="B3757" s="603" t="s">
        <v>4497</v>
      </c>
      <c r="C3757" s="603" t="s">
        <v>67</v>
      </c>
      <c r="D3757" s="603" t="s">
        <v>793</v>
      </c>
      <c r="E3757" s="605">
        <v>52</v>
      </c>
      <c r="F3757" s="601" t="s">
        <v>794</v>
      </c>
    </row>
    <row r="3758" spans="1:6">
      <c r="A3758" s="603">
        <v>96680</v>
      </c>
      <c r="B3758" s="603" t="s">
        <v>4498</v>
      </c>
      <c r="C3758" s="603" t="s">
        <v>67</v>
      </c>
      <c r="D3758" s="603" t="s">
        <v>793</v>
      </c>
      <c r="E3758" s="605">
        <v>86.28</v>
      </c>
      <c r="F3758" s="601" t="s">
        <v>794</v>
      </c>
    </row>
    <row r="3759" spans="1:6">
      <c r="A3759" s="603">
        <v>96681</v>
      </c>
      <c r="B3759" s="603" t="s">
        <v>4499</v>
      </c>
      <c r="C3759" s="603" t="s">
        <v>67</v>
      </c>
      <c r="D3759" s="603" t="s">
        <v>793</v>
      </c>
      <c r="E3759" s="605">
        <v>116.25</v>
      </c>
      <c r="F3759" s="601" t="s">
        <v>794</v>
      </c>
    </row>
    <row r="3760" spans="1:6">
      <c r="A3760" s="603">
        <v>96682</v>
      </c>
      <c r="B3760" s="603" t="s">
        <v>4500</v>
      </c>
      <c r="C3760" s="603" t="s">
        <v>67</v>
      </c>
      <c r="D3760" s="603" t="s">
        <v>793</v>
      </c>
      <c r="E3760" s="605">
        <v>192.2</v>
      </c>
      <c r="F3760" s="601" t="s">
        <v>794</v>
      </c>
    </row>
    <row r="3761" spans="1:6">
      <c r="A3761" s="603">
        <v>96683</v>
      </c>
      <c r="B3761" s="603" t="s">
        <v>4501</v>
      </c>
      <c r="C3761" s="603" t="s">
        <v>67</v>
      </c>
      <c r="D3761" s="603" t="s">
        <v>793</v>
      </c>
      <c r="E3761" s="605">
        <v>263.99</v>
      </c>
      <c r="F3761" s="601" t="s">
        <v>794</v>
      </c>
    </row>
    <row r="3762" spans="1:6">
      <c r="A3762" s="603">
        <v>96718</v>
      </c>
      <c r="B3762" s="603" t="s">
        <v>4502</v>
      </c>
      <c r="C3762" s="603" t="s">
        <v>67</v>
      </c>
      <c r="D3762" s="603" t="s">
        <v>793</v>
      </c>
      <c r="E3762" s="605">
        <v>12.49</v>
      </c>
      <c r="F3762" s="601" t="s">
        <v>794</v>
      </c>
    </row>
    <row r="3763" spans="1:6">
      <c r="A3763" s="603">
        <v>96719</v>
      </c>
      <c r="B3763" s="603" t="s">
        <v>4503</v>
      </c>
      <c r="C3763" s="603" t="s">
        <v>67</v>
      </c>
      <c r="D3763" s="603" t="s">
        <v>793</v>
      </c>
      <c r="E3763" s="605">
        <v>16.07</v>
      </c>
      <c r="F3763" s="601" t="s">
        <v>794</v>
      </c>
    </row>
    <row r="3764" spans="1:6">
      <c r="A3764" s="603">
        <v>96720</v>
      </c>
      <c r="B3764" s="603" t="s">
        <v>4504</v>
      </c>
      <c r="C3764" s="603" t="s">
        <v>67</v>
      </c>
      <c r="D3764" s="603" t="s">
        <v>793</v>
      </c>
      <c r="E3764" s="605">
        <v>14.46</v>
      </c>
      <c r="F3764" s="601" t="s">
        <v>794</v>
      </c>
    </row>
    <row r="3765" spans="1:6">
      <c r="A3765" s="603">
        <v>96721</v>
      </c>
      <c r="B3765" s="603" t="s">
        <v>4505</v>
      </c>
      <c r="C3765" s="603" t="s">
        <v>67</v>
      </c>
      <c r="D3765" s="603" t="s">
        <v>793</v>
      </c>
      <c r="E3765" s="605">
        <v>18.850000000000001</v>
      </c>
      <c r="F3765" s="601" t="s">
        <v>794</v>
      </c>
    </row>
    <row r="3766" spans="1:6">
      <c r="A3766" s="603">
        <v>96722</v>
      </c>
      <c r="B3766" s="603" t="s">
        <v>4506</v>
      </c>
      <c r="C3766" s="603" t="s">
        <v>67</v>
      </c>
      <c r="D3766" s="603" t="s">
        <v>793</v>
      </c>
      <c r="E3766" s="605">
        <v>29.08</v>
      </c>
      <c r="F3766" s="601" t="s">
        <v>794</v>
      </c>
    </row>
    <row r="3767" spans="1:6">
      <c r="A3767" s="603">
        <v>96723</v>
      </c>
      <c r="B3767" s="603" t="s">
        <v>4507</v>
      </c>
      <c r="C3767" s="603" t="s">
        <v>67</v>
      </c>
      <c r="D3767" s="603" t="s">
        <v>793</v>
      </c>
      <c r="E3767" s="605">
        <v>45.35</v>
      </c>
      <c r="F3767" s="601" t="s">
        <v>794</v>
      </c>
    </row>
    <row r="3768" spans="1:6">
      <c r="A3768" s="603">
        <v>96724</v>
      </c>
      <c r="B3768" s="603" t="s">
        <v>4508</v>
      </c>
      <c r="C3768" s="603" t="s">
        <v>67</v>
      </c>
      <c r="D3768" s="603" t="s">
        <v>793</v>
      </c>
      <c r="E3768" s="605">
        <v>58.23</v>
      </c>
      <c r="F3768" s="601" t="s">
        <v>794</v>
      </c>
    </row>
    <row r="3769" spans="1:6">
      <c r="A3769" s="603">
        <v>96725</v>
      </c>
      <c r="B3769" s="603" t="s">
        <v>4509</v>
      </c>
      <c r="C3769" s="603" t="s">
        <v>67</v>
      </c>
      <c r="D3769" s="603" t="s">
        <v>793</v>
      </c>
      <c r="E3769" s="605">
        <v>95.71</v>
      </c>
      <c r="F3769" s="601" t="s">
        <v>794</v>
      </c>
    </row>
    <row r="3770" spans="1:6">
      <c r="A3770" s="603">
        <v>96726</v>
      </c>
      <c r="B3770" s="603" t="s">
        <v>4510</v>
      </c>
      <c r="C3770" s="603" t="s">
        <v>67</v>
      </c>
      <c r="D3770" s="603" t="s">
        <v>793</v>
      </c>
      <c r="E3770" s="605">
        <v>141.59</v>
      </c>
      <c r="F3770" s="601" t="s">
        <v>794</v>
      </c>
    </row>
    <row r="3771" spans="1:6">
      <c r="A3771" s="603">
        <v>96727</v>
      </c>
      <c r="B3771" s="603" t="s">
        <v>4511</v>
      </c>
      <c r="C3771" s="603" t="s">
        <v>67</v>
      </c>
      <c r="D3771" s="603" t="s">
        <v>793</v>
      </c>
      <c r="E3771" s="605">
        <v>14.18</v>
      </c>
      <c r="F3771" s="601" t="s">
        <v>794</v>
      </c>
    </row>
    <row r="3772" spans="1:6">
      <c r="A3772" s="603">
        <v>96728</v>
      </c>
      <c r="B3772" s="603" t="s">
        <v>4512</v>
      </c>
      <c r="C3772" s="603" t="s">
        <v>67</v>
      </c>
      <c r="D3772" s="603" t="s">
        <v>793</v>
      </c>
      <c r="E3772" s="605">
        <v>18.41</v>
      </c>
      <c r="F3772" s="601" t="s">
        <v>794</v>
      </c>
    </row>
    <row r="3773" spans="1:6">
      <c r="A3773" s="603">
        <v>96729</v>
      </c>
      <c r="B3773" s="603" t="s">
        <v>4513</v>
      </c>
      <c r="C3773" s="603" t="s">
        <v>67</v>
      </c>
      <c r="D3773" s="603" t="s">
        <v>793</v>
      </c>
      <c r="E3773" s="605">
        <v>23.82</v>
      </c>
      <c r="F3773" s="601" t="s">
        <v>794</v>
      </c>
    </row>
    <row r="3774" spans="1:6">
      <c r="A3774" s="603">
        <v>96730</v>
      </c>
      <c r="B3774" s="603" t="s">
        <v>4514</v>
      </c>
      <c r="C3774" s="603" t="s">
        <v>67</v>
      </c>
      <c r="D3774" s="603" t="s">
        <v>793</v>
      </c>
      <c r="E3774" s="605">
        <v>33.07</v>
      </c>
      <c r="F3774" s="601" t="s">
        <v>794</v>
      </c>
    </row>
    <row r="3775" spans="1:6">
      <c r="A3775" s="603">
        <v>96731</v>
      </c>
      <c r="B3775" s="603" t="s">
        <v>4515</v>
      </c>
      <c r="C3775" s="603" t="s">
        <v>67</v>
      </c>
      <c r="D3775" s="603" t="s">
        <v>793</v>
      </c>
      <c r="E3775" s="605">
        <v>50.2</v>
      </c>
      <c r="F3775" s="601" t="s">
        <v>794</v>
      </c>
    </row>
    <row r="3776" spans="1:6">
      <c r="A3776" s="603">
        <v>96732</v>
      </c>
      <c r="B3776" s="603" t="s">
        <v>4516</v>
      </c>
      <c r="C3776" s="603" t="s">
        <v>67</v>
      </c>
      <c r="D3776" s="603" t="s">
        <v>793</v>
      </c>
      <c r="E3776" s="605">
        <v>84.91</v>
      </c>
      <c r="F3776" s="601" t="s">
        <v>794</v>
      </c>
    </row>
    <row r="3777" spans="1:6">
      <c r="A3777" s="603">
        <v>96733</v>
      </c>
      <c r="B3777" s="603" t="s">
        <v>4517</v>
      </c>
      <c r="C3777" s="603" t="s">
        <v>67</v>
      </c>
      <c r="D3777" s="603" t="s">
        <v>793</v>
      </c>
      <c r="E3777" s="605">
        <v>115.83</v>
      </c>
      <c r="F3777" s="601" t="s">
        <v>794</v>
      </c>
    </row>
    <row r="3778" spans="1:6">
      <c r="A3778" s="603">
        <v>96734</v>
      </c>
      <c r="B3778" s="603" t="s">
        <v>4518</v>
      </c>
      <c r="C3778" s="603" t="s">
        <v>67</v>
      </c>
      <c r="D3778" s="603" t="s">
        <v>793</v>
      </c>
      <c r="E3778" s="605">
        <v>193.76</v>
      </c>
      <c r="F3778" s="601" t="s">
        <v>794</v>
      </c>
    </row>
    <row r="3779" spans="1:6">
      <c r="A3779" s="603">
        <v>96735</v>
      </c>
      <c r="B3779" s="603" t="s">
        <v>4519</v>
      </c>
      <c r="C3779" s="603" t="s">
        <v>67</v>
      </c>
      <c r="D3779" s="603" t="s">
        <v>793</v>
      </c>
      <c r="E3779" s="605">
        <v>269.43</v>
      </c>
      <c r="F3779" s="601" t="s">
        <v>794</v>
      </c>
    </row>
    <row r="3780" spans="1:6">
      <c r="A3780" s="603">
        <v>96798</v>
      </c>
      <c r="B3780" s="603" t="s">
        <v>4520</v>
      </c>
      <c r="C3780" s="603" t="s">
        <v>67</v>
      </c>
      <c r="D3780" s="603" t="s">
        <v>793</v>
      </c>
      <c r="E3780" s="605">
        <v>7.22</v>
      </c>
      <c r="F3780" s="601" t="s">
        <v>794</v>
      </c>
    </row>
    <row r="3781" spans="1:6">
      <c r="A3781" s="603">
        <v>96799</v>
      </c>
      <c r="B3781" s="603" t="s">
        <v>4521</v>
      </c>
      <c r="C3781" s="603" t="s">
        <v>67</v>
      </c>
      <c r="D3781" s="603" t="s">
        <v>793</v>
      </c>
      <c r="E3781" s="605">
        <v>9.26</v>
      </c>
      <c r="F3781" s="601" t="s">
        <v>794</v>
      </c>
    </row>
    <row r="3782" spans="1:6">
      <c r="A3782" s="603">
        <v>96800</v>
      </c>
      <c r="B3782" s="603" t="s">
        <v>4522</v>
      </c>
      <c r="C3782" s="603" t="s">
        <v>67</v>
      </c>
      <c r="D3782" s="603" t="s">
        <v>793</v>
      </c>
      <c r="E3782" s="605">
        <v>12.68</v>
      </c>
      <c r="F3782" s="601" t="s">
        <v>794</v>
      </c>
    </row>
    <row r="3783" spans="1:6">
      <c r="A3783" s="603">
        <v>96801</v>
      </c>
      <c r="B3783" s="603" t="s">
        <v>4523</v>
      </c>
      <c r="C3783" s="603" t="s">
        <v>67</v>
      </c>
      <c r="D3783" s="603" t="s">
        <v>793</v>
      </c>
      <c r="E3783" s="605">
        <v>19.37</v>
      </c>
      <c r="F3783" s="601" t="s">
        <v>794</v>
      </c>
    </row>
    <row r="3784" spans="1:6">
      <c r="A3784" s="603">
        <v>97327</v>
      </c>
      <c r="B3784" s="603" t="s">
        <v>4524</v>
      </c>
      <c r="C3784" s="603" t="s">
        <v>67</v>
      </c>
      <c r="D3784" s="603" t="s">
        <v>793</v>
      </c>
      <c r="E3784" s="605">
        <v>25.8</v>
      </c>
      <c r="F3784" s="601" t="s">
        <v>794</v>
      </c>
    </row>
    <row r="3785" spans="1:6">
      <c r="A3785" s="603">
        <v>97328</v>
      </c>
      <c r="B3785" s="603" t="s">
        <v>4525</v>
      </c>
      <c r="C3785" s="603" t="s">
        <v>67</v>
      </c>
      <c r="D3785" s="603" t="s">
        <v>793</v>
      </c>
      <c r="E3785" s="605">
        <v>42.39</v>
      </c>
      <c r="F3785" s="601" t="s">
        <v>794</v>
      </c>
    </row>
    <row r="3786" spans="1:6">
      <c r="A3786" s="603">
        <v>97329</v>
      </c>
      <c r="B3786" s="603" t="s">
        <v>4526</v>
      </c>
      <c r="C3786" s="603" t="s">
        <v>67</v>
      </c>
      <c r="D3786" s="603" t="s">
        <v>793</v>
      </c>
      <c r="E3786" s="605">
        <v>54.42</v>
      </c>
      <c r="F3786" s="601" t="s">
        <v>794</v>
      </c>
    </row>
    <row r="3787" spans="1:6">
      <c r="A3787" s="603">
        <v>97330</v>
      </c>
      <c r="B3787" s="603" t="s">
        <v>4527</v>
      </c>
      <c r="C3787" s="603" t="s">
        <v>67</v>
      </c>
      <c r="D3787" s="603" t="s">
        <v>793</v>
      </c>
      <c r="E3787" s="605">
        <v>66.69</v>
      </c>
      <c r="F3787" s="601" t="s">
        <v>794</v>
      </c>
    </row>
    <row r="3788" spans="1:6">
      <c r="A3788" s="603">
        <v>97331</v>
      </c>
      <c r="B3788" s="603" t="s">
        <v>4528</v>
      </c>
      <c r="C3788" s="603" t="s">
        <v>67</v>
      </c>
      <c r="D3788" s="603" t="s">
        <v>793</v>
      </c>
      <c r="E3788" s="605">
        <v>26.09</v>
      </c>
      <c r="F3788" s="601" t="s">
        <v>794</v>
      </c>
    </row>
    <row r="3789" spans="1:6">
      <c r="A3789" s="603">
        <v>97332</v>
      </c>
      <c r="B3789" s="603" t="s">
        <v>4529</v>
      </c>
      <c r="C3789" s="603" t="s">
        <v>67</v>
      </c>
      <c r="D3789" s="603" t="s">
        <v>793</v>
      </c>
      <c r="E3789" s="605">
        <v>42.73</v>
      </c>
      <c r="F3789" s="601" t="s">
        <v>794</v>
      </c>
    </row>
    <row r="3790" spans="1:6">
      <c r="A3790" s="603">
        <v>97333</v>
      </c>
      <c r="B3790" s="603" t="s">
        <v>4530</v>
      </c>
      <c r="C3790" s="603" t="s">
        <v>67</v>
      </c>
      <c r="D3790" s="603" t="s">
        <v>793</v>
      </c>
      <c r="E3790" s="605">
        <v>54.83</v>
      </c>
      <c r="F3790" s="601" t="s">
        <v>794</v>
      </c>
    </row>
    <row r="3791" spans="1:6">
      <c r="A3791" s="603">
        <v>97334</v>
      </c>
      <c r="B3791" s="603" t="s">
        <v>4531</v>
      </c>
      <c r="C3791" s="603" t="s">
        <v>67</v>
      </c>
      <c r="D3791" s="603" t="s">
        <v>793</v>
      </c>
      <c r="E3791" s="605">
        <v>67.150000000000006</v>
      </c>
      <c r="F3791" s="601" t="s">
        <v>794</v>
      </c>
    </row>
    <row r="3792" spans="1:6">
      <c r="A3792" s="603">
        <v>97335</v>
      </c>
      <c r="B3792" s="603" t="s">
        <v>4532</v>
      </c>
      <c r="C3792" s="603" t="s">
        <v>67</v>
      </c>
      <c r="D3792" s="603" t="s">
        <v>793</v>
      </c>
      <c r="E3792" s="605">
        <v>81.02</v>
      </c>
      <c r="F3792" s="601" t="s">
        <v>794</v>
      </c>
    </row>
    <row r="3793" spans="1:6">
      <c r="A3793" s="603">
        <v>97336</v>
      </c>
      <c r="B3793" s="603" t="s">
        <v>4533</v>
      </c>
      <c r="C3793" s="603" t="s">
        <v>67</v>
      </c>
      <c r="D3793" s="603" t="s">
        <v>793</v>
      </c>
      <c r="E3793" s="605">
        <v>103.1</v>
      </c>
      <c r="F3793" s="601" t="s">
        <v>794</v>
      </c>
    </row>
    <row r="3794" spans="1:6">
      <c r="A3794" s="603">
        <v>97337</v>
      </c>
      <c r="B3794" s="603" t="s">
        <v>4534</v>
      </c>
      <c r="C3794" s="603" t="s">
        <v>67</v>
      </c>
      <c r="D3794" s="603" t="s">
        <v>793</v>
      </c>
      <c r="E3794" s="605">
        <v>155.13999999999999</v>
      </c>
      <c r="F3794" s="601" t="s">
        <v>794</v>
      </c>
    </row>
    <row r="3795" spans="1:6">
      <c r="A3795" s="603">
        <v>97338</v>
      </c>
      <c r="B3795" s="603" t="s">
        <v>4535</v>
      </c>
      <c r="C3795" s="603" t="s">
        <v>67</v>
      </c>
      <c r="D3795" s="603" t="s">
        <v>793</v>
      </c>
      <c r="E3795" s="605">
        <v>186.66</v>
      </c>
      <c r="F3795" s="601" t="s">
        <v>794</v>
      </c>
    </row>
    <row r="3796" spans="1:6">
      <c r="A3796" s="603">
        <v>97339</v>
      </c>
      <c r="B3796" s="603" t="s">
        <v>4536</v>
      </c>
      <c r="C3796" s="603" t="s">
        <v>67</v>
      </c>
      <c r="D3796" s="603" t="s">
        <v>793</v>
      </c>
      <c r="E3796" s="605">
        <v>200.93</v>
      </c>
      <c r="F3796" s="601" t="s">
        <v>794</v>
      </c>
    </row>
    <row r="3797" spans="1:6">
      <c r="A3797" s="603">
        <v>97340</v>
      </c>
      <c r="B3797" s="603" t="s">
        <v>4537</v>
      </c>
      <c r="C3797" s="603" t="s">
        <v>67</v>
      </c>
      <c r="D3797" s="603" t="s">
        <v>793</v>
      </c>
      <c r="E3797" s="605">
        <v>201.99</v>
      </c>
      <c r="F3797" s="601" t="s">
        <v>794</v>
      </c>
    </row>
    <row r="3798" spans="1:6">
      <c r="A3798" s="603">
        <v>97498</v>
      </c>
      <c r="B3798" s="603" t="s">
        <v>4538</v>
      </c>
      <c r="C3798" s="603" t="s">
        <v>67</v>
      </c>
      <c r="D3798" s="603" t="s">
        <v>793</v>
      </c>
      <c r="E3798" s="605">
        <v>43.75</v>
      </c>
      <c r="F3798" s="601" t="s">
        <v>794</v>
      </c>
    </row>
    <row r="3799" spans="1:6">
      <c r="A3799" s="603">
        <v>97535</v>
      </c>
      <c r="B3799" s="603" t="s">
        <v>4539</v>
      </c>
      <c r="C3799" s="603" t="s">
        <v>67</v>
      </c>
      <c r="D3799" s="603" t="s">
        <v>793</v>
      </c>
      <c r="E3799" s="605">
        <v>47.78</v>
      </c>
      <c r="F3799" s="601" t="s">
        <v>794</v>
      </c>
    </row>
    <row r="3800" spans="1:6">
      <c r="A3800" s="603">
        <v>97536</v>
      </c>
      <c r="B3800" s="603" t="s">
        <v>4540</v>
      </c>
      <c r="C3800" s="603" t="s">
        <v>67</v>
      </c>
      <c r="D3800" s="603" t="s">
        <v>793</v>
      </c>
      <c r="E3800" s="605">
        <v>57.06</v>
      </c>
      <c r="F3800" s="601" t="s">
        <v>794</v>
      </c>
    </row>
    <row r="3801" spans="1:6">
      <c r="A3801" s="603">
        <v>100788</v>
      </c>
      <c r="B3801" s="603" t="s">
        <v>4541</v>
      </c>
      <c r="C3801" s="603" t="s">
        <v>123</v>
      </c>
      <c r="D3801" s="603" t="s">
        <v>793</v>
      </c>
      <c r="E3801" s="605">
        <v>605.04</v>
      </c>
      <c r="F3801" s="601" t="s">
        <v>794</v>
      </c>
    </row>
    <row r="3802" spans="1:6">
      <c r="A3802" s="603">
        <v>100791</v>
      </c>
      <c r="B3802" s="603" t="s">
        <v>4542</v>
      </c>
      <c r="C3802" s="603" t="s">
        <v>67</v>
      </c>
      <c r="D3802" s="603" t="s">
        <v>793</v>
      </c>
      <c r="E3802" s="605">
        <v>15.48</v>
      </c>
      <c r="F3802" s="601" t="s">
        <v>794</v>
      </c>
    </row>
    <row r="3803" spans="1:6">
      <c r="A3803" s="603">
        <v>100792</v>
      </c>
      <c r="B3803" s="603" t="s">
        <v>4543</v>
      </c>
      <c r="C3803" s="603" t="s">
        <v>67</v>
      </c>
      <c r="D3803" s="603" t="s">
        <v>793</v>
      </c>
      <c r="E3803" s="605">
        <v>22.44</v>
      </c>
      <c r="F3803" s="601" t="s">
        <v>794</v>
      </c>
    </row>
    <row r="3804" spans="1:6">
      <c r="A3804" s="603">
        <v>100793</v>
      </c>
      <c r="B3804" s="603" t="s">
        <v>4544</v>
      </c>
      <c r="C3804" s="603" t="s">
        <v>67</v>
      </c>
      <c r="D3804" s="603" t="s">
        <v>793</v>
      </c>
      <c r="E3804" s="605">
        <v>29.62</v>
      </c>
      <c r="F3804" s="601" t="s">
        <v>794</v>
      </c>
    </row>
    <row r="3805" spans="1:6">
      <c r="A3805" s="603">
        <v>100794</v>
      </c>
      <c r="B3805" s="603" t="s">
        <v>4545</v>
      </c>
      <c r="C3805" s="603" t="s">
        <v>67</v>
      </c>
      <c r="D3805" s="603" t="s">
        <v>793</v>
      </c>
      <c r="E3805" s="605">
        <v>39.81</v>
      </c>
      <c r="F3805" s="601" t="s">
        <v>794</v>
      </c>
    </row>
    <row r="3806" spans="1:6">
      <c r="A3806" s="603">
        <v>100799</v>
      </c>
      <c r="B3806" s="603" t="s">
        <v>4546</v>
      </c>
      <c r="C3806" s="603" t="s">
        <v>67</v>
      </c>
      <c r="D3806" s="603" t="s">
        <v>793</v>
      </c>
      <c r="E3806" s="605">
        <v>15.89</v>
      </c>
      <c r="F3806" s="601" t="s">
        <v>794</v>
      </c>
    </row>
    <row r="3807" spans="1:6">
      <c r="A3807" s="603">
        <v>100800</v>
      </c>
      <c r="B3807" s="603" t="s">
        <v>4547</v>
      </c>
      <c r="C3807" s="603" t="s">
        <v>67</v>
      </c>
      <c r="D3807" s="603" t="s">
        <v>793</v>
      </c>
      <c r="E3807" s="605">
        <v>22.85</v>
      </c>
      <c r="F3807" s="601" t="s">
        <v>794</v>
      </c>
    </row>
    <row r="3808" spans="1:6">
      <c r="A3808" s="603">
        <v>100801</v>
      </c>
      <c r="B3808" s="603" t="s">
        <v>4548</v>
      </c>
      <c r="C3808" s="603" t="s">
        <v>67</v>
      </c>
      <c r="D3808" s="603" t="s">
        <v>793</v>
      </c>
      <c r="E3808" s="605">
        <v>30.04</v>
      </c>
      <c r="F3808" s="601" t="s">
        <v>794</v>
      </c>
    </row>
    <row r="3809" spans="1:6">
      <c r="A3809" s="603">
        <v>100802</v>
      </c>
      <c r="B3809" s="603" t="s">
        <v>4549</v>
      </c>
      <c r="C3809" s="603" t="s">
        <v>67</v>
      </c>
      <c r="D3809" s="603" t="s">
        <v>793</v>
      </c>
      <c r="E3809" s="605">
        <v>40.22</v>
      </c>
      <c r="F3809" s="601" t="s">
        <v>794</v>
      </c>
    </row>
    <row r="3810" spans="1:6">
      <c r="A3810" s="603">
        <v>100803</v>
      </c>
      <c r="B3810" s="603" t="s">
        <v>4550</v>
      </c>
      <c r="C3810" s="603" t="s">
        <v>67</v>
      </c>
      <c r="D3810" s="603" t="s">
        <v>793</v>
      </c>
      <c r="E3810" s="605">
        <v>14.64</v>
      </c>
      <c r="F3810" s="601" t="s">
        <v>794</v>
      </c>
    </row>
    <row r="3811" spans="1:6">
      <c r="A3811" s="603">
        <v>100804</v>
      </c>
      <c r="B3811" s="603" t="s">
        <v>4551</v>
      </c>
      <c r="C3811" s="603" t="s">
        <v>67</v>
      </c>
      <c r="D3811" s="603" t="s">
        <v>793</v>
      </c>
      <c r="E3811" s="605">
        <v>21.44</v>
      </c>
      <c r="F3811" s="601" t="s">
        <v>794</v>
      </c>
    </row>
    <row r="3812" spans="1:6">
      <c r="A3812" s="603">
        <v>100805</v>
      </c>
      <c r="B3812" s="603" t="s">
        <v>4552</v>
      </c>
      <c r="C3812" s="603" t="s">
        <v>67</v>
      </c>
      <c r="D3812" s="603" t="s">
        <v>793</v>
      </c>
      <c r="E3812" s="605">
        <v>28.43</v>
      </c>
      <c r="F3812" s="601" t="s">
        <v>794</v>
      </c>
    </row>
    <row r="3813" spans="1:6">
      <c r="A3813" s="603">
        <v>100806</v>
      </c>
      <c r="B3813" s="603" t="s">
        <v>4553</v>
      </c>
      <c r="C3813" s="603" t="s">
        <v>67</v>
      </c>
      <c r="D3813" s="603" t="s">
        <v>793</v>
      </c>
      <c r="E3813" s="605">
        <v>38.33</v>
      </c>
      <c r="F3813" s="601" t="s">
        <v>794</v>
      </c>
    </row>
    <row r="3814" spans="1:6">
      <c r="A3814" s="603">
        <v>100807</v>
      </c>
      <c r="B3814" s="603" t="s">
        <v>4554</v>
      </c>
      <c r="C3814" s="603" t="s">
        <v>67</v>
      </c>
      <c r="D3814" s="603" t="s">
        <v>793</v>
      </c>
      <c r="E3814" s="605">
        <v>20.69</v>
      </c>
      <c r="F3814" s="601" t="s">
        <v>794</v>
      </c>
    </row>
    <row r="3815" spans="1:6">
      <c r="A3815" s="603">
        <v>100808</v>
      </c>
      <c r="B3815" s="603" t="s">
        <v>4555</v>
      </c>
      <c r="C3815" s="603" t="s">
        <v>67</v>
      </c>
      <c r="D3815" s="603" t="s">
        <v>793</v>
      </c>
      <c r="E3815" s="605">
        <v>28.54</v>
      </c>
      <c r="F3815" s="601" t="s">
        <v>794</v>
      </c>
    </row>
    <row r="3816" spans="1:6">
      <c r="A3816" s="603">
        <v>100809</v>
      </c>
      <c r="B3816" s="603" t="s">
        <v>4556</v>
      </c>
      <c r="C3816" s="603" t="s">
        <v>67</v>
      </c>
      <c r="D3816" s="603" t="s">
        <v>793</v>
      </c>
      <c r="E3816" s="605">
        <v>36.85</v>
      </c>
      <c r="F3816" s="601" t="s">
        <v>794</v>
      </c>
    </row>
    <row r="3817" spans="1:6">
      <c r="A3817" s="603">
        <v>100810</v>
      </c>
      <c r="B3817" s="603" t="s">
        <v>4557</v>
      </c>
      <c r="C3817" s="603" t="s">
        <v>67</v>
      </c>
      <c r="D3817" s="603" t="s">
        <v>793</v>
      </c>
      <c r="E3817" s="605">
        <v>48.59</v>
      </c>
      <c r="F3817" s="601" t="s">
        <v>794</v>
      </c>
    </row>
    <row r="3818" spans="1:6">
      <c r="A3818" s="603">
        <v>101918</v>
      </c>
      <c r="B3818" s="603" t="s">
        <v>4558</v>
      </c>
      <c r="C3818" s="603" t="s">
        <v>67</v>
      </c>
      <c r="D3818" s="603" t="s">
        <v>793</v>
      </c>
      <c r="E3818" s="605">
        <v>205.57</v>
      </c>
      <c r="F3818" s="601" t="s">
        <v>794</v>
      </c>
    </row>
    <row r="3819" spans="1:6">
      <c r="A3819" s="603">
        <v>101919</v>
      </c>
      <c r="B3819" s="603" t="s">
        <v>4559</v>
      </c>
      <c r="C3819" s="603" t="s">
        <v>123</v>
      </c>
      <c r="D3819" s="603" t="s">
        <v>942</v>
      </c>
      <c r="E3819" s="605">
        <v>333.32</v>
      </c>
      <c r="F3819" s="601" t="s">
        <v>794</v>
      </c>
    </row>
    <row r="3820" spans="1:6">
      <c r="A3820" s="603">
        <v>101920</v>
      </c>
      <c r="B3820" s="603" t="s">
        <v>4560</v>
      </c>
      <c r="C3820" s="603" t="s">
        <v>123</v>
      </c>
      <c r="D3820" s="603" t="s">
        <v>942</v>
      </c>
      <c r="E3820" s="605">
        <v>159.6</v>
      </c>
      <c r="F3820" s="601" t="s">
        <v>794</v>
      </c>
    </row>
    <row r="3821" spans="1:6">
      <c r="A3821" s="603">
        <v>101921</v>
      </c>
      <c r="B3821" s="603" t="s">
        <v>4561</v>
      </c>
      <c r="C3821" s="603" t="s">
        <v>123</v>
      </c>
      <c r="D3821" s="603" t="s">
        <v>942</v>
      </c>
      <c r="E3821" s="605">
        <v>181.97</v>
      </c>
      <c r="F3821" s="601" t="s">
        <v>794</v>
      </c>
    </row>
    <row r="3822" spans="1:6">
      <c r="A3822" s="603">
        <v>101922</v>
      </c>
      <c r="B3822" s="603" t="s">
        <v>4562</v>
      </c>
      <c r="C3822" s="603" t="s">
        <v>123</v>
      </c>
      <c r="D3822" s="603" t="s">
        <v>942</v>
      </c>
      <c r="E3822" s="604">
        <v>181.97</v>
      </c>
      <c r="F3822" s="601" t="s">
        <v>794</v>
      </c>
    </row>
    <row r="3823" spans="1:6">
      <c r="A3823" s="603">
        <v>101923</v>
      </c>
      <c r="B3823" s="603" t="s">
        <v>4563</v>
      </c>
      <c r="C3823" s="603" t="s">
        <v>123</v>
      </c>
      <c r="D3823" s="603" t="s">
        <v>942</v>
      </c>
      <c r="E3823" s="605">
        <v>181.97</v>
      </c>
      <c r="F3823" s="601" t="s">
        <v>794</v>
      </c>
    </row>
    <row r="3824" spans="1:6">
      <c r="A3824" s="603">
        <v>101924</v>
      </c>
      <c r="B3824" s="603" t="s">
        <v>4564</v>
      </c>
      <c r="C3824" s="603" t="s">
        <v>123</v>
      </c>
      <c r="D3824" s="603" t="s">
        <v>942</v>
      </c>
      <c r="E3824" s="605">
        <v>150.24</v>
      </c>
      <c r="F3824" s="601" t="s">
        <v>794</v>
      </c>
    </row>
    <row r="3825" spans="1:6">
      <c r="A3825" s="603">
        <v>101925</v>
      </c>
      <c r="B3825" s="603" t="s">
        <v>4565</v>
      </c>
      <c r="C3825" s="603" t="s">
        <v>123</v>
      </c>
      <c r="D3825" s="603" t="s">
        <v>942</v>
      </c>
      <c r="E3825" s="605">
        <v>251.01</v>
      </c>
      <c r="F3825" s="601" t="s">
        <v>794</v>
      </c>
    </row>
    <row r="3826" spans="1:6">
      <c r="A3826" s="603">
        <v>101926</v>
      </c>
      <c r="B3826" s="603" t="s">
        <v>4566</v>
      </c>
      <c r="C3826" s="603" t="s">
        <v>123</v>
      </c>
      <c r="D3826" s="603" t="s">
        <v>942</v>
      </c>
      <c r="E3826" s="605">
        <v>323.7</v>
      </c>
      <c r="F3826" s="601" t="s">
        <v>794</v>
      </c>
    </row>
    <row r="3827" spans="1:6">
      <c r="A3827" s="603">
        <v>101927</v>
      </c>
      <c r="B3827" s="603" t="s">
        <v>4567</v>
      </c>
      <c r="C3827" s="603" t="s">
        <v>67</v>
      </c>
      <c r="D3827" s="603" t="s">
        <v>793</v>
      </c>
      <c r="E3827" s="605">
        <v>192.99</v>
      </c>
      <c r="F3827" s="601" t="s">
        <v>794</v>
      </c>
    </row>
    <row r="3828" spans="1:6">
      <c r="A3828" s="603">
        <v>101928</v>
      </c>
      <c r="B3828" s="603" t="s">
        <v>4568</v>
      </c>
      <c r="C3828" s="603" t="s">
        <v>123</v>
      </c>
      <c r="D3828" s="603" t="s">
        <v>942</v>
      </c>
      <c r="E3828" s="605">
        <v>338.14</v>
      </c>
      <c r="F3828" s="601" t="s">
        <v>794</v>
      </c>
    </row>
    <row r="3829" spans="1:6">
      <c r="A3829" s="603">
        <v>101929</v>
      </c>
      <c r="B3829" s="603" t="s">
        <v>4569</v>
      </c>
      <c r="C3829" s="603" t="s">
        <v>123</v>
      </c>
      <c r="D3829" s="603" t="s">
        <v>942</v>
      </c>
      <c r="E3829" s="605">
        <v>164.42</v>
      </c>
      <c r="F3829" s="601" t="s">
        <v>794</v>
      </c>
    </row>
    <row r="3830" spans="1:6">
      <c r="A3830" s="603">
        <v>101930</v>
      </c>
      <c r="B3830" s="603" t="s">
        <v>4570</v>
      </c>
      <c r="C3830" s="603" t="s">
        <v>123</v>
      </c>
      <c r="D3830" s="603" t="s">
        <v>942</v>
      </c>
      <c r="E3830" s="605">
        <v>186.79</v>
      </c>
      <c r="F3830" s="601" t="s">
        <v>794</v>
      </c>
    </row>
    <row r="3831" spans="1:6">
      <c r="A3831" s="603">
        <v>101931</v>
      </c>
      <c r="B3831" s="603" t="s">
        <v>4571</v>
      </c>
      <c r="C3831" s="603" t="s">
        <v>123</v>
      </c>
      <c r="D3831" s="603" t="s">
        <v>942</v>
      </c>
      <c r="E3831" s="605">
        <v>186.79</v>
      </c>
      <c r="F3831" s="601" t="s">
        <v>794</v>
      </c>
    </row>
    <row r="3832" spans="1:6">
      <c r="A3832" s="603">
        <v>101932</v>
      </c>
      <c r="B3832" s="603" t="s">
        <v>4572</v>
      </c>
      <c r="C3832" s="603" t="s">
        <v>123</v>
      </c>
      <c r="D3832" s="603" t="s">
        <v>942</v>
      </c>
      <c r="E3832" s="605">
        <v>186.79</v>
      </c>
      <c r="F3832" s="601" t="s">
        <v>794</v>
      </c>
    </row>
    <row r="3833" spans="1:6">
      <c r="A3833" s="603">
        <v>101933</v>
      </c>
      <c r="B3833" s="603" t="s">
        <v>4573</v>
      </c>
      <c r="C3833" s="603" t="s">
        <v>123</v>
      </c>
      <c r="D3833" s="603" t="s">
        <v>942</v>
      </c>
      <c r="E3833" s="605">
        <v>155.06</v>
      </c>
      <c r="F3833" s="601" t="s">
        <v>794</v>
      </c>
    </row>
    <row r="3834" spans="1:6">
      <c r="A3834" s="603">
        <v>101934</v>
      </c>
      <c r="B3834" s="603" t="s">
        <v>4574</v>
      </c>
      <c r="C3834" s="603" t="s">
        <v>123</v>
      </c>
      <c r="D3834" s="603" t="s">
        <v>942</v>
      </c>
      <c r="E3834" s="605">
        <v>258.24</v>
      </c>
      <c r="F3834" s="601" t="s">
        <v>794</v>
      </c>
    </row>
    <row r="3835" spans="1:6">
      <c r="A3835" s="603">
        <v>101935</v>
      </c>
      <c r="B3835" s="603" t="s">
        <v>4575</v>
      </c>
      <c r="C3835" s="603" t="s">
        <v>123</v>
      </c>
      <c r="D3835" s="603" t="s">
        <v>942</v>
      </c>
      <c r="E3835" s="605">
        <v>333.34</v>
      </c>
      <c r="F3835" s="601" t="s">
        <v>794</v>
      </c>
    </row>
    <row r="3836" spans="1:6">
      <c r="A3836" s="603">
        <v>103802</v>
      </c>
      <c r="B3836" s="603" t="s">
        <v>4576</v>
      </c>
      <c r="C3836" s="603" t="s">
        <v>67</v>
      </c>
      <c r="D3836" s="603" t="s">
        <v>793</v>
      </c>
      <c r="E3836" s="605">
        <v>39.1</v>
      </c>
      <c r="F3836" s="601" t="s">
        <v>794</v>
      </c>
    </row>
    <row r="3837" spans="1:6">
      <c r="A3837" s="603">
        <v>103803</v>
      </c>
      <c r="B3837" s="603" t="s">
        <v>4577</v>
      </c>
      <c r="C3837" s="603" t="s">
        <v>67</v>
      </c>
      <c r="D3837" s="603" t="s">
        <v>793</v>
      </c>
      <c r="E3837" s="605">
        <v>67.22</v>
      </c>
      <c r="F3837" s="601" t="s">
        <v>794</v>
      </c>
    </row>
    <row r="3838" spans="1:6">
      <c r="A3838" s="603">
        <v>103804</v>
      </c>
      <c r="B3838" s="603" t="s">
        <v>4578</v>
      </c>
      <c r="C3838" s="603" t="s">
        <v>67</v>
      </c>
      <c r="D3838" s="603" t="s">
        <v>793</v>
      </c>
      <c r="E3838" s="605">
        <v>81.849999999999994</v>
      </c>
      <c r="F3838" s="601" t="s">
        <v>794</v>
      </c>
    </row>
    <row r="3839" spans="1:6">
      <c r="A3839" s="603">
        <v>103835</v>
      </c>
      <c r="B3839" s="603" t="s">
        <v>4579</v>
      </c>
      <c r="C3839" s="603" t="s">
        <v>67</v>
      </c>
      <c r="D3839" s="603" t="s">
        <v>793</v>
      </c>
      <c r="E3839" s="604">
        <v>61.03</v>
      </c>
      <c r="F3839" s="601" t="s">
        <v>794</v>
      </c>
    </row>
    <row r="3840" spans="1:6">
      <c r="A3840" s="603">
        <v>103836</v>
      </c>
      <c r="B3840" s="603" t="s">
        <v>4580</v>
      </c>
      <c r="C3840" s="603" t="s">
        <v>67</v>
      </c>
      <c r="D3840" s="603" t="s">
        <v>793</v>
      </c>
      <c r="E3840" s="605">
        <v>95.31</v>
      </c>
      <c r="F3840" s="601" t="s">
        <v>794</v>
      </c>
    </row>
    <row r="3841" spans="1:6">
      <c r="A3841" s="603">
        <v>103837</v>
      </c>
      <c r="B3841" s="603" t="s">
        <v>4581</v>
      </c>
      <c r="C3841" s="603" t="s">
        <v>67</v>
      </c>
      <c r="D3841" s="603" t="s">
        <v>793</v>
      </c>
      <c r="E3841" s="605">
        <v>120.31</v>
      </c>
      <c r="F3841" s="601" t="s">
        <v>794</v>
      </c>
    </row>
    <row r="3842" spans="1:6">
      <c r="A3842" s="603">
        <v>103868</v>
      </c>
      <c r="B3842" s="603" t="s">
        <v>4582</v>
      </c>
      <c r="C3842" s="603" t="s">
        <v>67</v>
      </c>
      <c r="D3842" s="603" t="s">
        <v>793</v>
      </c>
      <c r="E3842" s="605">
        <v>47.41</v>
      </c>
      <c r="F3842" s="601" t="s">
        <v>794</v>
      </c>
    </row>
    <row r="3843" spans="1:6">
      <c r="A3843" s="603">
        <v>103869</v>
      </c>
      <c r="B3843" s="603" t="s">
        <v>4583</v>
      </c>
      <c r="C3843" s="603" t="s">
        <v>67</v>
      </c>
      <c r="D3843" s="603" t="s">
        <v>793</v>
      </c>
      <c r="E3843" s="605">
        <v>73.040000000000006</v>
      </c>
      <c r="F3843" s="601" t="s">
        <v>794</v>
      </c>
    </row>
    <row r="3844" spans="1:6">
      <c r="A3844" s="603">
        <v>103870</v>
      </c>
      <c r="B3844" s="603" t="s">
        <v>4584</v>
      </c>
      <c r="C3844" s="603" t="s">
        <v>67</v>
      </c>
      <c r="D3844" s="603" t="s">
        <v>793</v>
      </c>
      <c r="E3844" s="605">
        <v>90.13</v>
      </c>
      <c r="F3844" s="601" t="s">
        <v>794</v>
      </c>
    </row>
    <row r="3845" spans="1:6">
      <c r="A3845" s="603">
        <v>103871</v>
      </c>
      <c r="B3845" s="603" t="s">
        <v>4585</v>
      </c>
      <c r="C3845" s="603" t="s">
        <v>67</v>
      </c>
      <c r="D3845" s="603" t="s">
        <v>793</v>
      </c>
      <c r="E3845" s="605">
        <v>58.52</v>
      </c>
      <c r="F3845" s="601" t="s">
        <v>794</v>
      </c>
    </row>
    <row r="3846" spans="1:6">
      <c r="A3846" s="603">
        <v>103872</v>
      </c>
      <c r="B3846" s="603" t="s">
        <v>4586</v>
      </c>
      <c r="C3846" s="603" t="s">
        <v>67</v>
      </c>
      <c r="D3846" s="603" t="s">
        <v>793</v>
      </c>
      <c r="E3846" s="605">
        <v>124.8</v>
      </c>
      <c r="F3846" s="601" t="s">
        <v>794</v>
      </c>
    </row>
    <row r="3847" spans="1:6">
      <c r="A3847" s="603">
        <v>103873</v>
      </c>
      <c r="B3847" s="603" t="s">
        <v>4587</v>
      </c>
      <c r="C3847" s="603" t="s">
        <v>67</v>
      </c>
      <c r="D3847" s="603" t="s">
        <v>793</v>
      </c>
      <c r="E3847" s="605">
        <v>143.97999999999999</v>
      </c>
      <c r="F3847" s="601" t="s">
        <v>794</v>
      </c>
    </row>
    <row r="3848" spans="1:6">
      <c r="A3848" s="603">
        <v>103978</v>
      </c>
      <c r="B3848" s="603" t="s">
        <v>4588</v>
      </c>
      <c r="C3848" s="603" t="s">
        <v>67</v>
      </c>
      <c r="D3848" s="603" t="s">
        <v>942</v>
      </c>
      <c r="E3848" s="605">
        <v>22.98</v>
      </c>
      <c r="F3848" s="601" t="s">
        <v>794</v>
      </c>
    </row>
    <row r="3849" spans="1:6">
      <c r="A3849" s="603">
        <v>103979</v>
      </c>
      <c r="B3849" s="603" t="s">
        <v>4589</v>
      </c>
      <c r="C3849" s="603" t="s">
        <v>67</v>
      </c>
      <c r="D3849" s="603" t="s">
        <v>942</v>
      </c>
      <c r="E3849" s="605">
        <v>26.14</v>
      </c>
      <c r="F3849" s="601" t="s">
        <v>794</v>
      </c>
    </row>
    <row r="3850" spans="1:6">
      <c r="A3850" s="603">
        <v>104021</v>
      </c>
      <c r="B3850" s="603" t="s">
        <v>4590</v>
      </c>
      <c r="C3850" s="603" t="s">
        <v>67</v>
      </c>
      <c r="D3850" s="603" t="s">
        <v>942</v>
      </c>
      <c r="E3850" s="605">
        <v>72.400000000000006</v>
      </c>
      <c r="F3850" s="601" t="s">
        <v>794</v>
      </c>
    </row>
    <row r="3851" spans="1:6">
      <c r="A3851" s="603">
        <v>104166</v>
      </c>
      <c r="B3851" s="603" t="s">
        <v>4591</v>
      </c>
      <c r="C3851" s="603" t="s">
        <v>67</v>
      </c>
      <c r="D3851" s="603" t="s">
        <v>942</v>
      </c>
      <c r="E3851" s="605">
        <v>72.28</v>
      </c>
      <c r="F3851" s="601" t="s">
        <v>794</v>
      </c>
    </row>
    <row r="3852" spans="1:6">
      <c r="A3852" s="603">
        <v>104194</v>
      </c>
      <c r="B3852" s="603" t="s">
        <v>4592</v>
      </c>
      <c r="C3852" s="603" t="s">
        <v>67</v>
      </c>
      <c r="D3852" s="603" t="s">
        <v>793</v>
      </c>
      <c r="E3852" s="605">
        <v>18.600000000000001</v>
      </c>
      <c r="F3852" s="601" t="s">
        <v>794</v>
      </c>
    </row>
    <row r="3853" spans="1:6">
      <c r="A3853" s="603">
        <v>104195</v>
      </c>
      <c r="B3853" s="603" t="s">
        <v>4593</v>
      </c>
      <c r="C3853" s="603" t="s">
        <v>67</v>
      </c>
      <c r="D3853" s="603" t="s">
        <v>793</v>
      </c>
      <c r="E3853" s="605">
        <v>19.79</v>
      </c>
      <c r="F3853" s="601" t="s">
        <v>794</v>
      </c>
    </row>
    <row r="3854" spans="1:6">
      <c r="A3854" s="603">
        <v>104315</v>
      </c>
      <c r="B3854" s="603" t="s">
        <v>4594</v>
      </c>
      <c r="C3854" s="603" t="s">
        <v>67</v>
      </c>
      <c r="D3854" s="603" t="s">
        <v>942</v>
      </c>
      <c r="E3854" s="605">
        <v>13.67</v>
      </c>
      <c r="F3854" s="601" t="s">
        <v>794</v>
      </c>
    </row>
    <row r="3855" spans="1:6">
      <c r="A3855" s="603">
        <v>104316</v>
      </c>
      <c r="B3855" s="603" t="s">
        <v>4595</v>
      </c>
      <c r="C3855" s="603" t="s">
        <v>67</v>
      </c>
      <c r="D3855" s="603" t="s">
        <v>942</v>
      </c>
      <c r="E3855" s="605">
        <v>20.079999999999998</v>
      </c>
      <c r="F3855" s="601" t="s">
        <v>794</v>
      </c>
    </row>
    <row r="3856" spans="1:6">
      <c r="A3856" s="603">
        <v>105138</v>
      </c>
      <c r="B3856" s="603" t="s">
        <v>4596</v>
      </c>
      <c r="C3856" s="603" t="s">
        <v>123</v>
      </c>
      <c r="D3856" s="603" t="s">
        <v>942</v>
      </c>
      <c r="E3856" s="605">
        <v>15.55</v>
      </c>
      <c r="F3856" s="601" t="s">
        <v>794</v>
      </c>
    </row>
    <row r="3857" spans="1:6">
      <c r="A3857" s="603">
        <v>105139</v>
      </c>
      <c r="B3857" s="603" t="s">
        <v>4597</v>
      </c>
      <c r="C3857" s="603" t="s">
        <v>123</v>
      </c>
      <c r="D3857" s="603" t="s">
        <v>942</v>
      </c>
      <c r="E3857" s="605">
        <v>18.3</v>
      </c>
      <c r="F3857" s="601" t="s">
        <v>794</v>
      </c>
    </row>
    <row r="3858" spans="1:6">
      <c r="A3858" s="603">
        <v>105140</v>
      </c>
      <c r="B3858" s="603" t="s">
        <v>4598</v>
      </c>
      <c r="C3858" s="603" t="s">
        <v>123</v>
      </c>
      <c r="D3858" s="603" t="s">
        <v>942</v>
      </c>
      <c r="E3858" s="605">
        <v>23.52</v>
      </c>
      <c r="F3858" s="601" t="s">
        <v>794</v>
      </c>
    </row>
    <row r="3859" spans="1:6">
      <c r="A3859" s="603">
        <v>105141</v>
      </c>
      <c r="B3859" s="603" t="s">
        <v>4599</v>
      </c>
      <c r="C3859" s="603" t="s">
        <v>123</v>
      </c>
      <c r="D3859" s="603" t="s">
        <v>942</v>
      </c>
      <c r="E3859" s="605">
        <v>28</v>
      </c>
      <c r="F3859" s="601" t="s">
        <v>794</v>
      </c>
    </row>
    <row r="3860" spans="1:6">
      <c r="A3860" s="603">
        <v>105142</v>
      </c>
      <c r="B3860" s="603" t="s">
        <v>4600</v>
      </c>
      <c r="C3860" s="603" t="s">
        <v>123</v>
      </c>
      <c r="D3860" s="603" t="s">
        <v>942</v>
      </c>
      <c r="E3860" s="605">
        <v>6.17</v>
      </c>
      <c r="F3860" s="601" t="s">
        <v>794</v>
      </c>
    </row>
    <row r="3861" spans="1:6">
      <c r="A3861" s="603">
        <v>105143</v>
      </c>
      <c r="B3861" s="603" t="s">
        <v>4601</v>
      </c>
      <c r="C3861" s="603" t="s">
        <v>123</v>
      </c>
      <c r="D3861" s="603" t="s">
        <v>942</v>
      </c>
      <c r="E3861" s="605">
        <v>9.23</v>
      </c>
      <c r="F3861" s="601" t="s">
        <v>794</v>
      </c>
    </row>
    <row r="3862" spans="1:6">
      <c r="A3862" s="603">
        <v>105144</v>
      </c>
      <c r="B3862" s="603" t="s">
        <v>4602</v>
      </c>
      <c r="C3862" s="603" t="s">
        <v>123</v>
      </c>
      <c r="D3862" s="603" t="s">
        <v>942</v>
      </c>
      <c r="E3862" s="605">
        <v>19.579999999999998</v>
      </c>
      <c r="F3862" s="601" t="s">
        <v>794</v>
      </c>
    </row>
    <row r="3863" spans="1:6">
      <c r="A3863" s="603">
        <v>105145</v>
      </c>
      <c r="B3863" s="603" t="s">
        <v>4603</v>
      </c>
      <c r="C3863" s="603" t="s">
        <v>123</v>
      </c>
      <c r="D3863" s="603" t="s">
        <v>942</v>
      </c>
      <c r="E3863" s="605">
        <v>10.7</v>
      </c>
      <c r="F3863" s="601" t="s">
        <v>794</v>
      </c>
    </row>
    <row r="3864" spans="1:6">
      <c r="A3864" s="603">
        <v>105153</v>
      </c>
      <c r="B3864" s="603" t="s">
        <v>4604</v>
      </c>
      <c r="C3864" s="603" t="s">
        <v>123</v>
      </c>
      <c r="D3864" s="603" t="s">
        <v>793</v>
      </c>
      <c r="E3864" s="605">
        <v>44.79</v>
      </c>
      <c r="F3864" s="601" t="s">
        <v>794</v>
      </c>
    </row>
    <row r="3865" spans="1:6">
      <c r="A3865" s="603">
        <v>89358</v>
      </c>
      <c r="B3865" s="603" t="s">
        <v>4605</v>
      </c>
      <c r="C3865" s="603" t="s">
        <v>123</v>
      </c>
      <c r="D3865" s="603" t="s">
        <v>942</v>
      </c>
      <c r="E3865" s="605">
        <v>6.94</v>
      </c>
      <c r="F3865" s="601" t="s">
        <v>794</v>
      </c>
    </row>
    <row r="3866" spans="1:6">
      <c r="A3866" s="603">
        <v>89359</v>
      </c>
      <c r="B3866" s="603" t="s">
        <v>4606</v>
      </c>
      <c r="C3866" s="603" t="s">
        <v>123</v>
      </c>
      <c r="D3866" s="603" t="s">
        <v>942</v>
      </c>
      <c r="E3866" s="605">
        <v>7.44</v>
      </c>
      <c r="F3866" s="601" t="s">
        <v>794</v>
      </c>
    </row>
    <row r="3867" spans="1:6">
      <c r="A3867" s="603">
        <v>89360</v>
      </c>
      <c r="B3867" s="603" t="s">
        <v>4607</v>
      </c>
      <c r="C3867" s="603" t="s">
        <v>123</v>
      </c>
      <c r="D3867" s="603" t="s">
        <v>942</v>
      </c>
      <c r="E3867" s="605">
        <v>8.35</v>
      </c>
      <c r="F3867" s="601" t="s">
        <v>794</v>
      </c>
    </row>
    <row r="3868" spans="1:6">
      <c r="A3868" s="603">
        <v>89361</v>
      </c>
      <c r="B3868" s="603" t="s">
        <v>4608</v>
      </c>
      <c r="C3868" s="603" t="s">
        <v>123</v>
      </c>
      <c r="D3868" s="603" t="s">
        <v>942</v>
      </c>
      <c r="E3868" s="605">
        <v>8.41</v>
      </c>
      <c r="F3868" s="601" t="s">
        <v>794</v>
      </c>
    </row>
    <row r="3869" spans="1:6">
      <c r="A3869" s="603">
        <v>89362</v>
      </c>
      <c r="B3869" s="603" t="s">
        <v>4609</v>
      </c>
      <c r="C3869" s="603" t="s">
        <v>123</v>
      </c>
      <c r="D3869" s="603" t="s">
        <v>942</v>
      </c>
      <c r="E3869" s="605">
        <v>8.3000000000000007</v>
      </c>
      <c r="F3869" s="601" t="s">
        <v>794</v>
      </c>
    </row>
    <row r="3870" spans="1:6">
      <c r="A3870" s="603">
        <v>89363</v>
      </c>
      <c r="B3870" s="603" t="s">
        <v>4610</v>
      </c>
      <c r="C3870" s="603" t="s">
        <v>123</v>
      </c>
      <c r="D3870" s="603" t="s">
        <v>942</v>
      </c>
      <c r="E3870" s="605">
        <v>9.01</v>
      </c>
      <c r="F3870" s="601" t="s">
        <v>794</v>
      </c>
    </row>
    <row r="3871" spans="1:6">
      <c r="A3871" s="603">
        <v>89364</v>
      </c>
      <c r="B3871" s="603" t="s">
        <v>4611</v>
      </c>
      <c r="C3871" s="603" t="s">
        <v>123</v>
      </c>
      <c r="D3871" s="603" t="s">
        <v>942</v>
      </c>
      <c r="E3871" s="605">
        <v>10.38</v>
      </c>
      <c r="F3871" s="601" t="s">
        <v>794</v>
      </c>
    </row>
    <row r="3872" spans="1:6">
      <c r="A3872" s="603">
        <v>89365</v>
      </c>
      <c r="B3872" s="603" t="s">
        <v>4612</v>
      </c>
      <c r="C3872" s="603" t="s">
        <v>123</v>
      </c>
      <c r="D3872" s="603" t="s">
        <v>942</v>
      </c>
      <c r="E3872" s="605">
        <v>9.89</v>
      </c>
      <c r="F3872" s="601" t="s">
        <v>794</v>
      </c>
    </row>
    <row r="3873" spans="1:6">
      <c r="A3873" s="603">
        <v>89366</v>
      </c>
      <c r="B3873" s="603" t="s">
        <v>4613</v>
      </c>
      <c r="C3873" s="603" t="s">
        <v>123</v>
      </c>
      <c r="D3873" s="603" t="s">
        <v>942</v>
      </c>
      <c r="E3873" s="605">
        <v>14.46</v>
      </c>
      <c r="F3873" s="601" t="s">
        <v>794</v>
      </c>
    </row>
    <row r="3874" spans="1:6">
      <c r="A3874" s="603">
        <v>89367</v>
      </c>
      <c r="B3874" s="603" t="s">
        <v>4614</v>
      </c>
      <c r="C3874" s="603" t="s">
        <v>123</v>
      </c>
      <c r="D3874" s="603" t="s">
        <v>942</v>
      </c>
      <c r="E3874" s="605">
        <v>11.54</v>
      </c>
      <c r="F3874" s="601" t="s">
        <v>794</v>
      </c>
    </row>
    <row r="3875" spans="1:6">
      <c r="A3875" s="603">
        <v>89368</v>
      </c>
      <c r="B3875" s="603" t="s">
        <v>4615</v>
      </c>
      <c r="C3875" s="603" t="s">
        <v>123</v>
      </c>
      <c r="D3875" s="603" t="s">
        <v>942</v>
      </c>
      <c r="E3875" s="605">
        <v>13.13</v>
      </c>
      <c r="F3875" s="601" t="s">
        <v>794</v>
      </c>
    </row>
    <row r="3876" spans="1:6">
      <c r="A3876" s="603">
        <v>89369</v>
      </c>
      <c r="B3876" s="603" t="s">
        <v>4616</v>
      </c>
      <c r="C3876" s="603" t="s">
        <v>123</v>
      </c>
      <c r="D3876" s="603" t="s">
        <v>942</v>
      </c>
      <c r="E3876" s="605">
        <v>15.26</v>
      </c>
      <c r="F3876" s="601" t="s">
        <v>794</v>
      </c>
    </row>
    <row r="3877" spans="1:6">
      <c r="A3877" s="603">
        <v>89370</v>
      </c>
      <c r="B3877" s="603" t="s">
        <v>4617</v>
      </c>
      <c r="C3877" s="603" t="s">
        <v>123</v>
      </c>
      <c r="D3877" s="603" t="s">
        <v>942</v>
      </c>
      <c r="E3877" s="605">
        <v>13.43</v>
      </c>
      <c r="F3877" s="601" t="s">
        <v>794</v>
      </c>
    </row>
    <row r="3878" spans="1:6">
      <c r="A3878" s="603">
        <v>89371</v>
      </c>
      <c r="B3878" s="603" t="s">
        <v>4618</v>
      </c>
      <c r="C3878" s="603" t="s">
        <v>123</v>
      </c>
      <c r="D3878" s="603" t="s">
        <v>942</v>
      </c>
      <c r="E3878" s="605">
        <v>5.3</v>
      </c>
      <c r="F3878" s="601" t="s">
        <v>794</v>
      </c>
    </row>
    <row r="3879" spans="1:6">
      <c r="A3879" s="603">
        <v>89372</v>
      </c>
      <c r="B3879" s="603" t="s">
        <v>4619</v>
      </c>
      <c r="C3879" s="603" t="s">
        <v>123</v>
      </c>
      <c r="D3879" s="603" t="s">
        <v>942</v>
      </c>
      <c r="E3879" s="605">
        <v>14.37</v>
      </c>
      <c r="F3879" s="601" t="s">
        <v>794</v>
      </c>
    </row>
    <row r="3880" spans="1:6">
      <c r="A3880" s="603">
        <v>89373</v>
      </c>
      <c r="B3880" s="603" t="s">
        <v>4620</v>
      </c>
      <c r="C3880" s="603" t="s">
        <v>123</v>
      </c>
      <c r="D3880" s="603" t="s">
        <v>942</v>
      </c>
      <c r="E3880" s="605">
        <v>6.35</v>
      </c>
      <c r="F3880" s="601" t="s">
        <v>794</v>
      </c>
    </row>
    <row r="3881" spans="1:6">
      <c r="A3881" s="603">
        <v>89374</v>
      </c>
      <c r="B3881" s="603" t="s">
        <v>4621</v>
      </c>
      <c r="C3881" s="603" t="s">
        <v>123</v>
      </c>
      <c r="D3881" s="603" t="s">
        <v>942</v>
      </c>
      <c r="E3881" s="605">
        <v>9.06</v>
      </c>
      <c r="F3881" s="601" t="s">
        <v>794</v>
      </c>
    </row>
    <row r="3882" spans="1:6">
      <c r="A3882" s="603">
        <v>89375</v>
      </c>
      <c r="B3882" s="603" t="s">
        <v>4622</v>
      </c>
      <c r="C3882" s="603" t="s">
        <v>123</v>
      </c>
      <c r="D3882" s="603" t="s">
        <v>942</v>
      </c>
      <c r="E3882" s="605">
        <v>10.7</v>
      </c>
      <c r="F3882" s="601" t="s">
        <v>794</v>
      </c>
    </row>
    <row r="3883" spans="1:6">
      <c r="A3883" s="603">
        <v>89376</v>
      </c>
      <c r="B3883" s="603" t="s">
        <v>4623</v>
      </c>
      <c r="C3883" s="603" t="s">
        <v>123</v>
      </c>
      <c r="D3883" s="603" t="s">
        <v>942</v>
      </c>
      <c r="E3883" s="605">
        <v>5.05</v>
      </c>
      <c r="F3883" s="601" t="s">
        <v>794</v>
      </c>
    </row>
    <row r="3884" spans="1:6">
      <c r="A3884" s="603">
        <v>89377</v>
      </c>
      <c r="B3884" s="603" t="s">
        <v>4624</v>
      </c>
      <c r="C3884" s="603" t="s">
        <v>123</v>
      </c>
      <c r="D3884" s="603" t="s">
        <v>942</v>
      </c>
      <c r="E3884" s="605">
        <v>9.1300000000000008</v>
      </c>
      <c r="F3884" s="601" t="s">
        <v>794</v>
      </c>
    </row>
    <row r="3885" spans="1:6">
      <c r="A3885" s="603">
        <v>89378</v>
      </c>
      <c r="B3885" s="603" t="s">
        <v>4625</v>
      </c>
      <c r="C3885" s="603" t="s">
        <v>123</v>
      </c>
      <c r="D3885" s="603" t="s">
        <v>942</v>
      </c>
      <c r="E3885" s="605">
        <v>6.27</v>
      </c>
      <c r="F3885" s="601" t="s">
        <v>794</v>
      </c>
    </row>
    <row r="3886" spans="1:6">
      <c r="A3886" s="603">
        <v>89379</v>
      </c>
      <c r="B3886" s="603" t="s">
        <v>4626</v>
      </c>
      <c r="C3886" s="603" t="s">
        <v>123</v>
      </c>
      <c r="D3886" s="603" t="s">
        <v>942</v>
      </c>
      <c r="E3886" s="605">
        <v>16.899999999999999</v>
      </c>
      <c r="F3886" s="601" t="s">
        <v>794</v>
      </c>
    </row>
    <row r="3887" spans="1:6">
      <c r="A3887" s="603">
        <v>89380</v>
      </c>
      <c r="B3887" s="603" t="s">
        <v>4627</v>
      </c>
      <c r="C3887" s="603" t="s">
        <v>123</v>
      </c>
      <c r="D3887" s="603" t="s">
        <v>942</v>
      </c>
      <c r="E3887" s="605">
        <v>9.02</v>
      </c>
      <c r="F3887" s="601" t="s">
        <v>794</v>
      </c>
    </row>
    <row r="3888" spans="1:6">
      <c r="A3888" s="603">
        <v>89381</v>
      </c>
      <c r="B3888" s="603" t="s">
        <v>4628</v>
      </c>
      <c r="C3888" s="603" t="s">
        <v>123</v>
      </c>
      <c r="D3888" s="603" t="s">
        <v>942</v>
      </c>
      <c r="E3888" s="605">
        <v>11.11</v>
      </c>
      <c r="F3888" s="601" t="s">
        <v>794</v>
      </c>
    </row>
    <row r="3889" spans="1:6">
      <c r="A3889" s="603">
        <v>89382</v>
      </c>
      <c r="B3889" s="603" t="s">
        <v>4629</v>
      </c>
      <c r="C3889" s="603" t="s">
        <v>123</v>
      </c>
      <c r="D3889" s="603" t="s">
        <v>942</v>
      </c>
      <c r="E3889" s="605">
        <v>12.89</v>
      </c>
      <c r="F3889" s="601" t="s">
        <v>794</v>
      </c>
    </row>
    <row r="3890" spans="1:6">
      <c r="A3890" s="603">
        <v>89383</v>
      </c>
      <c r="B3890" s="603" t="s">
        <v>4630</v>
      </c>
      <c r="C3890" s="603" t="s">
        <v>123</v>
      </c>
      <c r="D3890" s="603" t="s">
        <v>942</v>
      </c>
      <c r="E3890" s="605">
        <v>5.88</v>
      </c>
      <c r="F3890" s="601" t="s">
        <v>794</v>
      </c>
    </row>
    <row r="3891" spans="1:6">
      <c r="A3891" s="603">
        <v>89384</v>
      </c>
      <c r="B3891" s="603" t="s">
        <v>4631</v>
      </c>
      <c r="C3891" s="603" t="s">
        <v>123</v>
      </c>
      <c r="D3891" s="603" t="s">
        <v>942</v>
      </c>
      <c r="E3891" s="605">
        <v>11.68</v>
      </c>
      <c r="F3891" s="601" t="s">
        <v>794</v>
      </c>
    </row>
    <row r="3892" spans="1:6">
      <c r="A3892" s="603">
        <v>89385</v>
      </c>
      <c r="B3892" s="603" t="s">
        <v>4632</v>
      </c>
      <c r="C3892" s="603" t="s">
        <v>123</v>
      </c>
      <c r="D3892" s="603" t="s">
        <v>942</v>
      </c>
      <c r="E3892" s="605">
        <v>6.46</v>
      </c>
      <c r="F3892" s="601" t="s">
        <v>794</v>
      </c>
    </row>
    <row r="3893" spans="1:6">
      <c r="A3893" s="603">
        <v>89386</v>
      </c>
      <c r="B3893" s="603" t="s">
        <v>4633</v>
      </c>
      <c r="C3893" s="603" t="s">
        <v>123</v>
      </c>
      <c r="D3893" s="603" t="s">
        <v>942</v>
      </c>
      <c r="E3893" s="605">
        <v>8.6300000000000008</v>
      </c>
      <c r="F3893" s="601" t="s">
        <v>794</v>
      </c>
    </row>
    <row r="3894" spans="1:6">
      <c r="A3894" s="603">
        <v>89387</v>
      </c>
      <c r="B3894" s="603" t="s">
        <v>4634</v>
      </c>
      <c r="C3894" s="603" t="s">
        <v>123</v>
      </c>
      <c r="D3894" s="603" t="s">
        <v>942</v>
      </c>
      <c r="E3894" s="605">
        <v>27</v>
      </c>
      <c r="F3894" s="601" t="s">
        <v>794</v>
      </c>
    </row>
    <row r="3895" spans="1:6">
      <c r="A3895" s="603">
        <v>89389</v>
      </c>
      <c r="B3895" s="603" t="s">
        <v>4635</v>
      </c>
      <c r="C3895" s="603" t="s">
        <v>123</v>
      </c>
      <c r="D3895" s="603" t="s">
        <v>942</v>
      </c>
      <c r="E3895" s="605">
        <v>10.31</v>
      </c>
      <c r="F3895" s="601" t="s">
        <v>794</v>
      </c>
    </row>
    <row r="3896" spans="1:6">
      <c r="A3896" s="603">
        <v>89390</v>
      </c>
      <c r="B3896" s="603" t="s">
        <v>4636</v>
      </c>
      <c r="C3896" s="603" t="s">
        <v>123</v>
      </c>
      <c r="D3896" s="603" t="s">
        <v>942</v>
      </c>
      <c r="E3896" s="605">
        <v>19.2</v>
      </c>
      <c r="F3896" s="601" t="s">
        <v>794</v>
      </c>
    </row>
    <row r="3897" spans="1:6">
      <c r="A3897" s="603">
        <v>89391</v>
      </c>
      <c r="B3897" s="603" t="s">
        <v>4637</v>
      </c>
      <c r="C3897" s="603" t="s">
        <v>123</v>
      </c>
      <c r="D3897" s="603" t="s">
        <v>942</v>
      </c>
      <c r="E3897" s="605">
        <v>7.81</v>
      </c>
      <c r="F3897" s="601" t="s">
        <v>794</v>
      </c>
    </row>
    <row r="3898" spans="1:6">
      <c r="A3898" s="603">
        <v>89392</v>
      </c>
      <c r="B3898" s="603" t="s">
        <v>4638</v>
      </c>
      <c r="C3898" s="603" t="s">
        <v>123</v>
      </c>
      <c r="D3898" s="603" t="s">
        <v>942</v>
      </c>
      <c r="E3898" s="605">
        <v>22</v>
      </c>
      <c r="F3898" s="601" t="s">
        <v>794</v>
      </c>
    </row>
    <row r="3899" spans="1:6">
      <c r="A3899" s="603">
        <v>89393</v>
      </c>
      <c r="B3899" s="603" t="s">
        <v>4639</v>
      </c>
      <c r="C3899" s="603" t="s">
        <v>123</v>
      </c>
      <c r="D3899" s="603" t="s">
        <v>942</v>
      </c>
      <c r="E3899" s="605">
        <v>9.68</v>
      </c>
      <c r="F3899" s="601" t="s">
        <v>794</v>
      </c>
    </row>
    <row r="3900" spans="1:6">
      <c r="A3900" s="603">
        <v>89394</v>
      </c>
      <c r="B3900" s="603" t="s">
        <v>4640</v>
      </c>
      <c r="C3900" s="603" t="s">
        <v>123</v>
      </c>
      <c r="D3900" s="603" t="s">
        <v>942</v>
      </c>
      <c r="E3900" s="605">
        <v>16.57</v>
      </c>
      <c r="F3900" s="601" t="s">
        <v>794</v>
      </c>
    </row>
    <row r="3901" spans="1:6">
      <c r="A3901" s="603">
        <v>89395</v>
      </c>
      <c r="B3901" s="603" t="s">
        <v>4641</v>
      </c>
      <c r="C3901" s="603" t="s">
        <v>123</v>
      </c>
      <c r="D3901" s="603" t="s">
        <v>942</v>
      </c>
      <c r="E3901" s="605">
        <v>11.5</v>
      </c>
      <c r="F3901" s="601" t="s">
        <v>794</v>
      </c>
    </row>
    <row r="3902" spans="1:6">
      <c r="A3902" s="603">
        <v>89396</v>
      </c>
      <c r="B3902" s="603" t="s">
        <v>4642</v>
      </c>
      <c r="C3902" s="603" t="s">
        <v>123</v>
      </c>
      <c r="D3902" s="603" t="s">
        <v>942</v>
      </c>
      <c r="E3902" s="605">
        <v>18.2</v>
      </c>
      <c r="F3902" s="601" t="s">
        <v>794</v>
      </c>
    </row>
    <row r="3903" spans="1:6">
      <c r="A3903" s="603">
        <v>89397</v>
      </c>
      <c r="B3903" s="603" t="s">
        <v>4643</v>
      </c>
      <c r="C3903" s="603" t="s">
        <v>123</v>
      </c>
      <c r="D3903" s="603" t="s">
        <v>942</v>
      </c>
      <c r="E3903" s="605">
        <v>13.09</v>
      </c>
      <c r="F3903" s="601" t="s">
        <v>794</v>
      </c>
    </row>
    <row r="3904" spans="1:6">
      <c r="A3904" s="603">
        <v>89398</v>
      </c>
      <c r="B3904" s="603" t="s">
        <v>4644</v>
      </c>
      <c r="C3904" s="603" t="s">
        <v>123</v>
      </c>
      <c r="D3904" s="603" t="s">
        <v>942</v>
      </c>
      <c r="E3904" s="605">
        <v>16.18</v>
      </c>
      <c r="F3904" s="601" t="s">
        <v>794</v>
      </c>
    </row>
    <row r="3905" spans="1:6">
      <c r="A3905" s="603">
        <v>89399</v>
      </c>
      <c r="B3905" s="603" t="s">
        <v>4645</v>
      </c>
      <c r="C3905" s="603" t="s">
        <v>123</v>
      </c>
      <c r="D3905" s="603" t="s">
        <v>942</v>
      </c>
      <c r="E3905" s="605">
        <v>22.12</v>
      </c>
      <c r="F3905" s="601" t="s">
        <v>794</v>
      </c>
    </row>
    <row r="3906" spans="1:6">
      <c r="A3906" s="603">
        <v>89400</v>
      </c>
      <c r="B3906" s="603" t="s">
        <v>4646</v>
      </c>
      <c r="C3906" s="603" t="s">
        <v>123</v>
      </c>
      <c r="D3906" s="603" t="s">
        <v>942</v>
      </c>
      <c r="E3906" s="605">
        <v>17.73</v>
      </c>
      <c r="F3906" s="601" t="s">
        <v>794</v>
      </c>
    </row>
    <row r="3907" spans="1:6">
      <c r="A3907" s="603">
        <v>89404</v>
      </c>
      <c r="B3907" s="603" t="s">
        <v>4647</v>
      </c>
      <c r="C3907" s="603" t="s">
        <v>123</v>
      </c>
      <c r="D3907" s="603" t="s">
        <v>942</v>
      </c>
      <c r="E3907" s="604">
        <v>6.36</v>
      </c>
      <c r="F3907" s="601" t="s">
        <v>794</v>
      </c>
    </row>
    <row r="3908" spans="1:6">
      <c r="A3908" s="603">
        <v>89405</v>
      </c>
      <c r="B3908" s="603" t="s">
        <v>4648</v>
      </c>
      <c r="C3908" s="603" t="s">
        <v>123</v>
      </c>
      <c r="D3908" s="603" t="s">
        <v>942</v>
      </c>
      <c r="E3908" s="604">
        <v>6.86</v>
      </c>
      <c r="F3908" s="601" t="s">
        <v>794</v>
      </c>
    </row>
    <row r="3909" spans="1:6">
      <c r="A3909" s="603">
        <v>89406</v>
      </c>
      <c r="B3909" s="603" t="s">
        <v>4649</v>
      </c>
      <c r="C3909" s="603" t="s">
        <v>123</v>
      </c>
      <c r="D3909" s="603" t="s">
        <v>942</v>
      </c>
      <c r="E3909" s="605">
        <v>7.77</v>
      </c>
      <c r="F3909" s="601" t="s">
        <v>794</v>
      </c>
    </row>
    <row r="3910" spans="1:6">
      <c r="A3910" s="603">
        <v>89407</v>
      </c>
      <c r="B3910" s="603" t="s">
        <v>4650</v>
      </c>
      <c r="C3910" s="603" t="s">
        <v>123</v>
      </c>
      <c r="D3910" s="603" t="s">
        <v>942</v>
      </c>
      <c r="E3910" s="605">
        <v>7.83</v>
      </c>
      <c r="F3910" s="601" t="s">
        <v>794</v>
      </c>
    </row>
    <row r="3911" spans="1:6">
      <c r="A3911" s="603">
        <v>89408</v>
      </c>
      <c r="B3911" s="603" t="s">
        <v>4651</v>
      </c>
      <c r="C3911" s="603" t="s">
        <v>123</v>
      </c>
      <c r="D3911" s="603" t="s">
        <v>942</v>
      </c>
      <c r="E3911" s="605">
        <v>7.62</v>
      </c>
      <c r="F3911" s="601" t="s">
        <v>794</v>
      </c>
    </row>
    <row r="3912" spans="1:6">
      <c r="A3912" s="603">
        <v>89409</v>
      </c>
      <c r="B3912" s="603" t="s">
        <v>4652</v>
      </c>
      <c r="C3912" s="603" t="s">
        <v>123</v>
      </c>
      <c r="D3912" s="603" t="s">
        <v>942</v>
      </c>
      <c r="E3912" s="605">
        <v>8.33</v>
      </c>
      <c r="F3912" s="601" t="s">
        <v>794</v>
      </c>
    </row>
    <row r="3913" spans="1:6">
      <c r="A3913" s="603">
        <v>89410</v>
      </c>
      <c r="B3913" s="603" t="s">
        <v>4653</v>
      </c>
      <c r="C3913" s="603" t="s">
        <v>123</v>
      </c>
      <c r="D3913" s="603" t="s">
        <v>942</v>
      </c>
      <c r="E3913" s="605">
        <v>9.6999999999999993</v>
      </c>
      <c r="F3913" s="601" t="s">
        <v>794</v>
      </c>
    </row>
    <row r="3914" spans="1:6">
      <c r="A3914" s="603">
        <v>89411</v>
      </c>
      <c r="B3914" s="603" t="s">
        <v>4654</v>
      </c>
      <c r="C3914" s="603" t="s">
        <v>123</v>
      </c>
      <c r="D3914" s="603" t="s">
        <v>942</v>
      </c>
      <c r="E3914" s="605">
        <v>9.2100000000000009</v>
      </c>
      <c r="F3914" s="601" t="s">
        <v>794</v>
      </c>
    </row>
    <row r="3915" spans="1:6">
      <c r="A3915" s="603">
        <v>89412</v>
      </c>
      <c r="B3915" s="603" t="s">
        <v>4655</v>
      </c>
      <c r="C3915" s="603" t="s">
        <v>123</v>
      </c>
      <c r="D3915" s="603" t="s">
        <v>942</v>
      </c>
      <c r="E3915" s="605">
        <v>8.6199999999999992</v>
      </c>
      <c r="F3915" s="601" t="s">
        <v>794</v>
      </c>
    </row>
    <row r="3916" spans="1:6">
      <c r="A3916" s="603">
        <v>89413</v>
      </c>
      <c r="B3916" s="603" t="s">
        <v>4656</v>
      </c>
      <c r="C3916" s="603" t="s">
        <v>123</v>
      </c>
      <c r="D3916" s="603" t="s">
        <v>942</v>
      </c>
      <c r="E3916" s="605">
        <v>10.72</v>
      </c>
      <c r="F3916" s="601" t="s">
        <v>794</v>
      </c>
    </row>
    <row r="3917" spans="1:6">
      <c r="A3917" s="603">
        <v>89414</v>
      </c>
      <c r="B3917" s="603" t="s">
        <v>4657</v>
      </c>
      <c r="C3917" s="603" t="s">
        <v>123</v>
      </c>
      <c r="D3917" s="603" t="s">
        <v>942</v>
      </c>
      <c r="E3917" s="605">
        <v>12.31</v>
      </c>
      <c r="F3917" s="601" t="s">
        <v>794</v>
      </c>
    </row>
    <row r="3918" spans="1:6">
      <c r="A3918" s="603">
        <v>89415</v>
      </c>
      <c r="B3918" s="603" t="s">
        <v>4658</v>
      </c>
      <c r="C3918" s="603" t="s">
        <v>123</v>
      </c>
      <c r="D3918" s="603" t="s">
        <v>942</v>
      </c>
      <c r="E3918" s="605">
        <v>14.44</v>
      </c>
      <c r="F3918" s="601" t="s">
        <v>794</v>
      </c>
    </row>
    <row r="3919" spans="1:6">
      <c r="A3919" s="603">
        <v>89416</v>
      </c>
      <c r="B3919" s="603" t="s">
        <v>4659</v>
      </c>
      <c r="C3919" s="603" t="s">
        <v>123</v>
      </c>
      <c r="D3919" s="603" t="s">
        <v>942</v>
      </c>
      <c r="E3919" s="605">
        <v>12.61</v>
      </c>
      <c r="F3919" s="601" t="s">
        <v>794</v>
      </c>
    </row>
    <row r="3920" spans="1:6">
      <c r="A3920" s="603">
        <v>89417</v>
      </c>
      <c r="B3920" s="603" t="s">
        <v>4660</v>
      </c>
      <c r="C3920" s="603" t="s">
        <v>123</v>
      </c>
      <c r="D3920" s="603" t="s">
        <v>942</v>
      </c>
      <c r="E3920" s="605">
        <v>4.9000000000000004</v>
      </c>
      <c r="F3920" s="601" t="s">
        <v>794</v>
      </c>
    </row>
    <row r="3921" spans="1:6">
      <c r="A3921" s="603">
        <v>89418</v>
      </c>
      <c r="B3921" s="603" t="s">
        <v>4661</v>
      </c>
      <c r="C3921" s="603" t="s">
        <v>123</v>
      </c>
      <c r="D3921" s="603" t="s">
        <v>942</v>
      </c>
      <c r="E3921" s="605">
        <v>13.97</v>
      </c>
      <c r="F3921" s="601" t="s">
        <v>794</v>
      </c>
    </row>
    <row r="3922" spans="1:6">
      <c r="A3922" s="603">
        <v>89419</v>
      </c>
      <c r="B3922" s="603" t="s">
        <v>4662</v>
      </c>
      <c r="C3922" s="603" t="s">
        <v>123</v>
      </c>
      <c r="D3922" s="603" t="s">
        <v>942</v>
      </c>
      <c r="E3922" s="605">
        <v>5.92</v>
      </c>
      <c r="F3922" s="601" t="s">
        <v>794</v>
      </c>
    </row>
    <row r="3923" spans="1:6">
      <c r="A3923" s="603">
        <v>89421</v>
      </c>
      <c r="B3923" s="603" t="s">
        <v>4663</v>
      </c>
      <c r="C3923" s="603" t="s">
        <v>123</v>
      </c>
      <c r="D3923" s="603" t="s">
        <v>942</v>
      </c>
      <c r="E3923" s="605">
        <v>10.3</v>
      </c>
      <c r="F3923" s="601" t="s">
        <v>794</v>
      </c>
    </row>
    <row r="3924" spans="1:6">
      <c r="A3924" s="603">
        <v>89423</v>
      </c>
      <c r="B3924" s="603" t="s">
        <v>4664</v>
      </c>
      <c r="C3924" s="603" t="s">
        <v>123</v>
      </c>
      <c r="D3924" s="603" t="s">
        <v>942</v>
      </c>
      <c r="E3924" s="604">
        <v>8.73</v>
      </c>
      <c r="F3924" s="601" t="s">
        <v>794</v>
      </c>
    </row>
    <row r="3925" spans="1:6">
      <c r="A3925" s="603">
        <v>89424</v>
      </c>
      <c r="B3925" s="603" t="s">
        <v>4665</v>
      </c>
      <c r="C3925" s="603" t="s">
        <v>123</v>
      </c>
      <c r="D3925" s="603" t="s">
        <v>942</v>
      </c>
      <c r="E3925" s="604">
        <v>5.82</v>
      </c>
      <c r="F3925" s="601" t="s">
        <v>794</v>
      </c>
    </row>
    <row r="3926" spans="1:6">
      <c r="A3926" s="603">
        <v>89425</v>
      </c>
      <c r="B3926" s="603" t="s">
        <v>4666</v>
      </c>
      <c r="C3926" s="603" t="s">
        <v>123</v>
      </c>
      <c r="D3926" s="603" t="s">
        <v>942</v>
      </c>
      <c r="E3926" s="605">
        <v>16.45</v>
      </c>
      <c r="F3926" s="601" t="s">
        <v>794</v>
      </c>
    </row>
    <row r="3927" spans="1:6">
      <c r="A3927" s="603">
        <v>89426</v>
      </c>
      <c r="B3927" s="603" t="s">
        <v>4667</v>
      </c>
      <c r="C3927" s="603" t="s">
        <v>123</v>
      </c>
      <c r="D3927" s="603" t="s">
        <v>942</v>
      </c>
      <c r="E3927" s="605">
        <v>8.52</v>
      </c>
      <c r="F3927" s="601" t="s">
        <v>794</v>
      </c>
    </row>
    <row r="3928" spans="1:6">
      <c r="A3928" s="603">
        <v>89427</v>
      </c>
      <c r="B3928" s="603" t="s">
        <v>4668</v>
      </c>
      <c r="C3928" s="603" t="s">
        <v>123</v>
      </c>
      <c r="D3928" s="603" t="s">
        <v>942</v>
      </c>
      <c r="E3928" s="605">
        <v>10.68</v>
      </c>
      <c r="F3928" s="601" t="s">
        <v>794</v>
      </c>
    </row>
    <row r="3929" spans="1:6">
      <c r="A3929" s="603">
        <v>89428</v>
      </c>
      <c r="B3929" s="603" t="s">
        <v>4669</v>
      </c>
      <c r="C3929" s="603" t="s">
        <v>123</v>
      </c>
      <c r="D3929" s="603" t="s">
        <v>942</v>
      </c>
      <c r="E3929" s="605">
        <v>12.44</v>
      </c>
      <c r="F3929" s="601" t="s">
        <v>794</v>
      </c>
    </row>
    <row r="3930" spans="1:6">
      <c r="A3930" s="603">
        <v>89429</v>
      </c>
      <c r="B3930" s="603" t="s">
        <v>4670</v>
      </c>
      <c r="C3930" s="603" t="s">
        <v>123</v>
      </c>
      <c r="D3930" s="603" t="s">
        <v>942</v>
      </c>
      <c r="E3930" s="605">
        <v>5.45</v>
      </c>
      <c r="F3930" s="601" t="s">
        <v>794</v>
      </c>
    </row>
    <row r="3931" spans="1:6">
      <c r="A3931" s="603">
        <v>89430</v>
      </c>
      <c r="B3931" s="603" t="s">
        <v>4671</v>
      </c>
      <c r="C3931" s="603" t="s">
        <v>123</v>
      </c>
      <c r="D3931" s="603" t="s">
        <v>942</v>
      </c>
      <c r="E3931" s="605">
        <v>11.23</v>
      </c>
      <c r="F3931" s="601" t="s">
        <v>794</v>
      </c>
    </row>
    <row r="3932" spans="1:6">
      <c r="A3932" s="603">
        <v>89431</v>
      </c>
      <c r="B3932" s="603" t="s">
        <v>4672</v>
      </c>
      <c r="C3932" s="603" t="s">
        <v>123</v>
      </c>
      <c r="D3932" s="603" t="s">
        <v>942</v>
      </c>
      <c r="E3932" s="605">
        <v>8.09</v>
      </c>
      <c r="F3932" s="601" t="s">
        <v>794</v>
      </c>
    </row>
    <row r="3933" spans="1:6">
      <c r="A3933" s="603">
        <v>89432</v>
      </c>
      <c r="B3933" s="603" t="s">
        <v>4673</v>
      </c>
      <c r="C3933" s="603" t="s">
        <v>123</v>
      </c>
      <c r="D3933" s="603" t="s">
        <v>942</v>
      </c>
      <c r="E3933" s="605">
        <v>26.46</v>
      </c>
      <c r="F3933" s="601" t="s">
        <v>794</v>
      </c>
    </row>
    <row r="3934" spans="1:6">
      <c r="A3934" s="603">
        <v>89433</v>
      </c>
      <c r="B3934" s="603" t="s">
        <v>4674</v>
      </c>
      <c r="C3934" s="603" t="s">
        <v>123</v>
      </c>
      <c r="D3934" s="603" t="s">
        <v>942</v>
      </c>
      <c r="E3934" s="605">
        <v>11.78</v>
      </c>
      <c r="F3934" s="601" t="s">
        <v>794</v>
      </c>
    </row>
    <row r="3935" spans="1:6">
      <c r="A3935" s="603">
        <v>89434</v>
      </c>
      <c r="B3935" s="603" t="s">
        <v>4675</v>
      </c>
      <c r="C3935" s="603" t="s">
        <v>123</v>
      </c>
      <c r="D3935" s="603" t="s">
        <v>942</v>
      </c>
      <c r="E3935" s="605">
        <v>9.81</v>
      </c>
      <c r="F3935" s="601" t="s">
        <v>794</v>
      </c>
    </row>
    <row r="3936" spans="1:6">
      <c r="A3936" s="603">
        <v>89435</v>
      </c>
      <c r="B3936" s="603" t="s">
        <v>4676</v>
      </c>
      <c r="C3936" s="603" t="s">
        <v>123</v>
      </c>
      <c r="D3936" s="603" t="s">
        <v>942</v>
      </c>
      <c r="E3936" s="605">
        <v>18.66</v>
      </c>
      <c r="F3936" s="601" t="s">
        <v>794</v>
      </c>
    </row>
    <row r="3937" spans="1:6">
      <c r="A3937" s="603">
        <v>89436</v>
      </c>
      <c r="B3937" s="603" t="s">
        <v>4677</v>
      </c>
      <c r="C3937" s="603" t="s">
        <v>123</v>
      </c>
      <c r="D3937" s="603" t="s">
        <v>942</v>
      </c>
      <c r="E3937" s="605">
        <v>7.31</v>
      </c>
      <c r="F3937" s="601" t="s">
        <v>794</v>
      </c>
    </row>
    <row r="3938" spans="1:6">
      <c r="A3938" s="603">
        <v>89437</v>
      </c>
      <c r="B3938" s="603" t="s">
        <v>4678</v>
      </c>
      <c r="C3938" s="603" t="s">
        <v>123</v>
      </c>
      <c r="D3938" s="603" t="s">
        <v>942</v>
      </c>
      <c r="E3938" s="605">
        <v>21.46</v>
      </c>
      <c r="F3938" s="601" t="s">
        <v>794</v>
      </c>
    </row>
    <row r="3939" spans="1:6">
      <c r="A3939" s="603">
        <v>89438</v>
      </c>
      <c r="B3939" s="603" t="s">
        <v>4679</v>
      </c>
      <c r="C3939" s="603" t="s">
        <v>123</v>
      </c>
      <c r="D3939" s="603" t="s">
        <v>942</v>
      </c>
      <c r="E3939" s="605">
        <v>8.89</v>
      </c>
      <c r="F3939" s="601" t="s">
        <v>794</v>
      </c>
    </row>
    <row r="3940" spans="1:6">
      <c r="A3940" s="603">
        <v>89439</v>
      </c>
      <c r="B3940" s="603" t="s">
        <v>4680</v>
      </c>
      <c r="C3940" s="603" t="s">
        <v>123</v>
      </c>
      <c r="D3940" s="603" t="s">
        <v>942</v>
      </c>
      <c r="E3940" s="605">
        <v>10.25</v>
      </c>
      <c r="F3940" s="601" t="s">
        <v>794</v>
      </c>
    </row>
    <row r="3941" spans="1:6">
      <c r="A3941" s="603">
        <v>89440</v>
      </c>
      <c r="B3941" s="603" t="s">
        <v>4681</v>
      </c>
      <c r="C3941" s="603" t="s">
        <v>123</v>
      </c>
      <c r="D3941" s="603" t="s">
        <v>942</v>
      </c>
      <c r="E3941" s="605">
        <v>10.61</v>
      </c>
      <c r="F3941" s="601" t="s">
        <v>794</v>
      </c>
    </row>
    <row r="3942" spans="1:6">
      <c r="A3942" s="603">
        <v>89442</v>
      </c>
      <c r="B3942" s="603" t="s">
        <v>4682</v>
      </c>
      <c r="C3942" s="603" t="s">
        <v>123</v>
      </c>
      <c r="D3942" s="603" t="s">
        <v>942</v>
      </c>
      <c r="E3942" s="605">
        <v>12.24</v>
      </c>
      <c r="F3942" s="601" t="s">
        <v>794</v>
      </c>
    </row>
    <row r="3943" spans="1:6">
      <c r="A3943" s="603">
        <v>89443</v>
      </c>
      <c r="B3943" s="603" t="s">
        <v>4683</v>
      </c>
      <c r="C3943" s="603" t="s">
        <v>123</v>
      </c>
      <c r="D3943" s="603" t="s">
        <v>942</v>
      </c>
      <c r="E3943" s="605">
        <v>15.11</v>
      </c>
      <c r="F3943" s="601" t="s">
        <v>794</v>
      </c>
    </row>
    <row r="3944" spans="1:6">
      <c r="A3944" s="603">
        <v>89444</v>
      </c>
      <c r="B3944" s="603" t="s">
        <v>4684</v>
      </c>
      <c r="C3944" s="603" t="s">
        <v>123</v>
      </c>
      <c r="D3944" s="603" t="s">
        <v>942</v>
      </c>
      <c r="E3944" s="605">
        <v>21.59</v>
      </c>
      <c r="F3944" s="601" t="s">
        <v>794</v>
      </c>
    </row>
    <row r="3945" spans="1:6">
      <c r="A3945" s="603">
        <v>89445</v>
      </c>
      <c r="B3945" s="603" t="s">
        <v>4685</v>
      </c>
      <c r="C3945" s="603" t="s">
        <v>123</v>
      </c>
      <c r="D3945" s="603" t="s">
        <v>942</v>
      </c>
      <c r="E3945" s="605">
        <v>16.75</v>
      </c>
      <c r="F3945" s="601" t="s">
        <v>794</v>
      </c>
    </row>
    <row r="3946" spans="1:6">
      <c r="A3946" s="603">
        <v>89481</v>
      </c>
      <c r="B3946" s="603" t="s">
        <v>4686</v>
      </c>
      <c r="C3946" s="603" t="s">
        <v>123</v>
      </c>
      <c r="D3946" s="603" t="s">
        <v>942</v>
      </c>
      <c r="E3946" s="605">
        <v>4.84</v>
      </c>
      <c r="F3946" s="601" t="s">
        <v>794</v>
      </c>
    </row>
    <row r="3947" spans="1:6">
      <c r="A3947" s="603">
        <v>89485</v>
      </c>
      <c r="B3947" s="603" t="s">
        <v>4687</v>
      </c>
      <c r="C3947" s="603" t="s">
        <v>123</v>
      </c>
      <c r="D3947" s="603" t="s">
        <v>942</v>
      </c>
      <c r="E3947" s="605">
        <v>5.55</v>
      </c>
      <c r="F3947" s="601" t="s">
        <v>794</v>
      </c>
    </row>
    <row r="3948" spans="1:6">
      <c r="A3948" s="603">
        <v>89489</v>
      </c>
      <c r="B3948" s="603" t="s">
        <v>4688</v>
      </c>
      <c r="C3948" s="603" t="s">
        <v>123</v>
      </c>
      <c r="D3948" s="603" t="s">
        <v>942</v>
      </c>
      <c r="E3948" s="605">
        <v>6.92</v>
      </c>
      <c r="F3948" s="601" t="s">
        <v>794</v>
      </c>
    </row>
    <row r="3949" spans="1:6">
      <c r="A3949" s="603">
        <v>89490</v>
      </c>
      <c r="B3949" s="603" t="s">
        <v>4689</v>
      </c>
      <c r="C3949" s="603" t="s">
        <v>123</v>
      </c>
      <c r="D3949" s="603" t="s">
        <v>942</v>
      </c>
      <c r="E3949" s="605">
        <v>6.43</v>
      </c>
      <c r="F3949" s="601" t="s">
        <v>794</v>
      </c>
    </row>
    <row r="3950" spans="1:6">
      <c r="A3950" s="603">
        <v>89492</v>
      </c>
      <c r="B3950" s="603" t="s">
        <v>4690</v>
      </c>
      <c r="C3950" s="603" t="s">
        <v>123</v>
      </c>
      <c r="D3950" s="603" t="s">
        <v>942</v>
      </c>
      <c r="E3950" s="605">
        <v>7.49</v>
      </c>
      <c r="F3950" s="601" t="s">
        <v>794</v>
      </c>
    </row>
    <row r="3951" spans="1:6">
      <c r="A3951" s="603">
        <v>89493</v>
      </c>
      <c r="B3951" s="603" t="s">
        <v>4691</v>
      </c>
      <c r="C3951" s="603" t="s">
        <v>123</v>
      </c>
      <c r="D3951" s="603" t="s">
        <v>942</v>
      </c>
      <c r="E3951" s="604">
        <v>9.08</v>
      </c>
      <c r="F3951" s="601" t="s">
        <v>794</v>
      </c>
    </row>
    <row r="3952" spans="1:6">
      <c r="A3952" s="603">
        <v>89494</v>
      </c>
      <c r="B3952" s="603" t="s">
        <v>4692</v>
      </c>
      <c r="C3952" s="603" t="s">
        <v>123</v>
      </c>
      <c r="D3952" s="603" t="s">
        <v>942</v>
      </c>
      <c r="E3952" s="605">
        <v>11.21</v>
      </c>
      <c r="F3952" s="601" t="s">
        <v>794</v>
      </c>
    </row>
    <row r="3953" spans="1:6">
      <c r="A3953" s="603">
        <v>89496</v>
      </c>
      <c r="B3953" s="603" t="s">
        <v>4693</v>
      </c>
      <c r="C3953" s="603" t="s">
        <v>123</v>
      </c>
      <c r="D3953" s="603" t="s">
        <v>942</v>
      </c>
      <c r="E3953" s="605">
        <v>9.3800000000000008</v>
      </c>
      <c r="F3953" s="601" t="s">
        <v>794</v>
      </c>
    </row>
    <row r="3954" spans="1:6">
      <c r="A3954" s="603">
        <v>89497</v>
      </c>
      <c r="B3954" s="603" t="s">
        <v>4694</v>
      </c>
      <c r="C3954" s="603" t="s">
        <v>123</v>
      </c>
      <c r="D3954" s="603" t="s">
        <v>942</v>
      </c>
      <c r="E3954" s="605">
        <v>11.94</v>
      </c>
      <c r="F3954" s="601" t="s">
        <v>794</v>
      </c>
    </row>
    <row r="3955" spans="1:6">
      <c r="A3955" s="603">
        <v>89498</v>
      </c>
      <c r="B3955" s="603" t="s">
        <v>4695</v>
      </c>
      <c r="C3955" s="603" t="s">
        <v>123</v>
      </c>
      <c r="D3955" s="603" t="s">
        <v>942</v>
      </c>
      <c r="E3955" s="605">
        <v>11.99</v>
      </c>
      <c r="F3955" s="601" t="s">
        <v>794</v>
      </c>
    </row>
    <row r="3956" spans="1:6">
      <c r="A3956" s="603">
        <v>89499</v>
      </c>
      <c r="B3956" s="603" t="s">
        <v>4696</v>
      </c>
      <c r="C3956" s="603" t="s">
        <v>123</v>
      </c>
      <c r="D3956" s="603" t="s">
        <v>942</v>
      </c>
      <c r="E3956" s="605">
        <v>17.59</v>
      </c>
      <c r="F3956" s="601" t="s">
        <v>794</v>
      </c>
    </row>
    <row r="3957" spans="1:6">
      <c r="A3957" s="603">
        <v>89500</v>
      </c>
      <c r="B3957" s="603" t="s">
        <v>4697</v>
      </c>
      <c r="C3957" s="603" t="s">
        <v>123</v>
      </c>
      <c r="D3957" s="603" t="s">
        <v>942</v>
      </c>
      <c r="E3957" s="605">
        <v>11.5</v>
      </c>
      <c r="F3957" s="601" t="s">
        <v>794</v>
      </c>
    </row>
    <row r="3958" spans="1:6">
      <c r="A3958" s="603">
        <v>89501</v>
      </c>
      <c r="B3958" s="603" t="s">
        <v>4698</v>
      </c>
      <c r="C3958" s="603" t="s">
        <v>123</v>
      </c>
      <c r="D3958" s="603" t="s">
        <v>942</v>
      </c>
      <c r="E3958" s="605">
        <v>13.09</v>
      </c>
      <c r="F3958" s="601" t="s">
        <v>794</v>
      </c>
    </row>
    <row r="3959" spans="1:6">
      <c r="A3959" s="603">
        <v>89502</v>
      </c>
      <c r="B3959" s="603" t="s">
        <v>4699</v>
      </c>
      <c r="C3959" s="603" t="s">
        <v>123</v>
      </c>
      <c r="D3959" s="603" t="s">
        <v>942</v>
      </c>
      <c r="E3959" s="605">
        <v>15.39</v>
      </c>
      <c r="F3959" s="601" t="s">
        <v>794</v>
      </c>
    </row>
    <row r="3960" spans="1:6">
      <c r="A3960" s="603">
        <v>89503</v>
      </c>
      <c r="B3960" s="603" t="s">
        <v>4700</v>
      </c>
      <c r="C3960" s="603" t="s">
        <v>123</v>
      </c>
      <c r="D3960" s="603" t="s">
        <v>942</v>
      </c>
      <c r="E3960" s="605">
        <v>20.52</v>
      </c>
      <c r="F3960" s="601" t="s">
        <v>794</v>
      </c>
    </row>
    <row r="3961" spans="1:6">
      <c r="A3961" s="603">
        <v>89504</v>
      </c>
      <c r="B3961" s="603" t="s">
        <v>4701</v>
      </c>
      <c r="C3961" s="603" t="s">
        <v>123</v>
      </c>
      <c r="D3961" s="603" t="s">
        <v>942</v>
      </c>
      <c r="E3961" s="605">
        <v>17.04</v>
      </c>
      <c r="F3961" s="601" t="s">
        <v>794</v>
      </c>
    </row>
    <row r="3962" spans="1:6">
      <c r="A3962" s="603">
        <v>89505</v>
      </c>
      <c r="B3962" s="603" t="s">
        <v>4702</v>
      </c>
      <c r="C3962" s="603" t="s">
        <v>123</v>
      </c>
      <c r="D3962" s="603" t="s">
        <v>942</v>
      </c>
      <c r="E3962" s="605">
        <v>37.24</v>
      </c>
      <c r="F3962" s="601" t="s">
        <v>794</v>
      </c>
    </row>
    <row r="3963" spans="1:6">
      <c r="A3963" s="603">
        <v>89506</v>
      </c>
      <c r="B3963" s="603" t="s">
        <v>4703</v>
      </c>
      <c r="C3963" s="603" t="s">
        <v>123</v>
      </c>
      <c r="D3963" s="603" t="s">
        <v>942</v>
      </c>
      <c r="E3963" s="605">
        <v>35.630000000000003</v>
      </c>
      <c r="F3963" s="601" t="s">
        <v>794</v>
      </c>
    </row>
    <row r="3964" spans="1:6">
      <c r="A3964" s="603">
        <v>89507</v>
      </c>
      <c r="B3964" s="603" t="s">
        <v>4704</v>
      </c>
      <c r="C3964" s="603" t="s">
        <v>123</v>
      </c>
      <c r="D3964" s="603" t="s">
        <v>942</v>
      </c>
      <c r="E3964" s="605">
        <v>41.99</v>
      </c>
      <c r="F3964" s="601" t="s">
        <v>794</v>
      </c>
    </row>
    <row r="3965" spans="1:6">
      <c r="A3965" s="603">
        <v>89510</v>
      </c>
      <c r="B3965" s="603" t="s">
        <v>4705</v>
      </c>
      <c r="C3965" s="603" t="s">
        <v>123</v>
      </c>
      <c r="D3965" s="603" t="s">
        <v>942</v>
      </c>
      <c r="E3965" s="605">
        <v>24.35</v>
      </c>
      <c r="F3965" s="601" t="s">
        <v>794</v>
      </c>
    </row>
    <row r="3966" spans="1:6">
      <c r="A3966" s="603">
        <v>89513</v>
      </c>
      <c r="B3966" s="603" t="s">
        <v>4706</v>
      </c>
      <c r="C3966" s="603" t="s">
        <v>123</v>
      </c>
      <c r="D3966" s="603" t="s">
        <v>942</v>
      </c>
      <c r="E3966" s="605">
        <v>92.82</v>
      </c>
      <c r="F3966" s="601" t="s">
        <v>794</v>
      </c>
    </row>
    <row r="3967" spans="1:6">
      <c r="A3967" s="603">
        <v>89514</v>
      </c>
      <c r="B3967" s="603" t="s">
        <v>4707</v>
      </c>
      <c r="C3967" s="603" t="s">
        <v>123</v>
      </c>
      <c r="D3967" s="603" t="s">
        <v>942</v>
      </c>
      <c r="E3967" s="605">
        <v>8.0500000000000007</v>
      </c>
      <c r="F3967" s="601" t="s">
        <v>794</v>
      </c>
    </row>
    <row r="3968" spans="1:6">
      <c r="A3968" s="603">
        <v>89515</v>
      </c>
      <c r="B3968" s="603" t="s">
        <v>4708</v>
      </c>
      <c r="C3968" s="603" t="s">
        <v>123</v>
      </c>
      <c r="D3968" s="603" t="s">
        <v>942</v>
      </c>
      <c r="E3968" s="605">
        <v>74.23</v>
      </c>
      <c r="F3968" s="601" t="s">
        <v>794</v>
      </c>
    </row>
    <row r="3969" spans="1:6">
      <c r="A3969" s="603">
        <v>89516</v>
      </c>
      <c r="B3969" s="603" t="s">
        <v>4709</v>
      </c>
      <c r="C3969" s="603" t="s">
        <v>123</v>
      </c>
      <c r="D3969" s="603" t="s">
        <v>942</v>
      </c>
      <c r="E3969" s="605">
        <v>8.14</v>
      </c>
      <c r="F3969" s="601" t="s">
        <v>794</v>
      </c>
    </row>
    <row r="3970" spans="1:6">
      <c r="A3970" s="603">
        <v>89517</v>
      </c>
      <c r="B3970" s="603" t="s">
        <v>4710</v>
      </c>
      <c r="C3970" s="603" t="s">
        <v>123</v>
      </c>
      <c r="D3970" s="603" t="s">
        <v>942</v>
      </c>
      <c r="E3970" s="605">
        <v>62.37</v>
      </c>
      <c r="F3970" s="601" t="s">
        <v>794</v>
      </c>
    </row>
    <row r="3971" spans="1:6">
      <c r="A3971" s="603">
        <v>89518</v>
      </c>
      <c r="B3971" s="603" t="s">
        <v>4711</v>
      </c>
      <c r="C3971" s="603" t="s">
        <v>123</v>
      </c>
      <c r="D3971" s="603" t="s">
        <v>942</v>
      </c>
      <c r="E3971" s="605">
        <v>14.94</v>
      </c>
      <c r="F3971" s="601" t="s">
        <v>794</v>
      </c>
    </row>
    <row r="3972" spans="1:6">
      <c r="A3972" s="603">
        <v>89519</v>
      </c>
      <c r="B3972" s="603" t="s">
        <v>4712</v>
      </c>
      <c r="C3972" s="603" t="s">
        <v>123</v>
      </c>
      <c r="D3972" s="603" t="s">
        <v>942</v>
      </c>
      <c r="E3972" s="605">
        <v>42.64</v>
      </c>
      <c r="F3972" s="601" t="s">
        <v>794</v>
      </c>
    </row>
    <row r="3973" spans="1:6">
      <c r="A3973" s="603">
        <v>89520</v>
      </c>
      <c r="B3973" s="603" t="s">
        <v>4713</v>
      </c>
      <c r="C3973" s="603" t="s">
        <v>123</v>
      </c>
      <c r="D3973" s="603" t="s">
        <v>942</v>
      </c>
      <c r="E3973" s="605">
        <v>15.67</v>
      </c>
      <c r="F3973" s="601" t="s">
        <v>794</v>
      </c>
    </row>
    <row r="3974" spans="1:6">
      <c r="A3974" s="603">
        <v>89521</v>
      </c>
      <c r="B3974" s="603" t="s">
        <v>4714</v>
      </c>
      <c r="C3974" s="603" t="s">
        <v>123</v>
      </c>
      <c r="D3974" s="603" t="s">
        <v>942</v>
      </c>
      <c r="E3974" s="605">
        <v>110.76</v>
      </c>
      <c r="F3974" s="601" t="s">
        <v>794</v>
      </c>
    </row>
    <row r="3975" spans="1:6">
      <c r="A3975" s="603">
        <v>89522</v>
      </c>
      <c r="B3975" s="603" t="s">
        <v>4715</v>
      </c>
      <c r="C3975" s="603" t="s">
        <v>123</v>
      </c>
      <c r="D3975" s="603" t="s">
        <v>942</v>
      </c>
      <c r="E3975" s="605">
        <v>29.07</v>
      </c>
      <c r="F3975" s="601" t="s">
        <v>794</v>
      </c>
    </row>
    <row r="3976" spans="1:6">
      <c r="A3976" s="603">
        <v>89523</v>
      </c>
      <c r="B3976" s="603" t="s">
        <v>4716</v>
      </c>
      <c r="C3976" s="603" t="s">
        <v>123</v>
      </c>
      <c r="D3976" s="603" t="s">
        <v>942</v>
      </c>
      <c r="E3976" s="605">
        <v>90.85</v>
      </c>
      <c r="F3976" s="601" t="s">
        <v>794</v>
      </c>
    </row>
    <row r="3977" spans="1:6">
      <c r="A3977" s="603">
        <v>89524</v>
      </c>
      <c r="B3977" s="603" t="s">
        <v>4717</v>
      </c>
      <c r="C3977" s="603" t="s">
        <v>123</v>
      </c>
      <c r="D3977" s="603" t="s">
        <v>942</v>
      </c>
      <c r="E3977" s="605">
        <v>29.53</v>
      </c>
      <c r="F3977" s="601" t="s">
        <v>794</v>
      </c>
    </row>
    <row r="3978" spans="1:6">
      <c r="A3978" s="603">
        <v>89525</v>
      </c>
      <c r="B3978" s="603" t="s">
        <v>4718</v>
      </c>
      <c r="C3978" s="603" t="s">
        <v>123</v>
      </c>
      <c r="D3978" s="603" t="s">
        <v>942</v>
      </c>
      <c r="E3978" s="605">
        <v>78.48</v>
      </c>
      <c r="F3978" s="601" t="s">
        <v>794</v>
      </c>
    </row>
    <row r="3979" spans="1:6">
      <c r="A3979" s="603">
        <v>89526</v>
      </c>
      <c r="B3979" s="603" t="s">
        <v>4719</v>
      </c>
      <c r="C3979" s="603" t="s">
        <v>123</v>
      </c>
      <c r="D3979" s="603" t="s">
        <v>942</v>
      </c>
      <c r="E3979" s="605">
        <v>37.99</v>
      </c>
      <c r="F3979" s="601" t="s">
        <v>794</v>
      </c>
    </row>
    <row r="3980" spans="1:6">
      <c r="A3980" s="603">
        <v>89527</v>
      </c>
      <c r="B3980" s="603" t="s">
        <v>4720</v>
      </c>
      <c r="C3980" s="603" t="s">
        <v>123</v>
      </c>
      <c r="D3980" s="603" t="s">
        <v>942</v>
      </c>
      <c r="E3980" s="605">
        <v>51.48</v>
      </c>
      <c r="F3980" s="601" t="s">
        <v>794</v>
      </c>
    </row>
    <row r="3981" spans="1:6">
      <c r="A3981" s="603">
        <v>89528</v>
      </c>
      <c r="B3981" s="603" t="s">
        <v>4721</v>
      </c>
      <c r="C3981" s="603" t="s">
        <v>123</v>
      </c>
      <c r="D3981" s="603" t="s">
        <v>942</v>
      </c>
      <c r="E3981" s="605">
        <v>3.95</v>
      </c>
      <c r="F3981" s="601" t="s">
        <v>794</v>
      </c>
    </row>
    <row r="3982" spans="1:6">
      <c r="A3982" s="603">
        <v>89529</v>
      </c>
      <c r="B3982" s="603" t="s">
        <v>4722</v>
      </c>
      <c r="C3982" s="603" t="s">
        <v>123</v>
      </c>
      <c r="D3982" s="603" t="s">
        <v>942</v>
      </c>
      <c r="E3982" s="605">
        <v>36.14</v>
      </c>
      <c r="F3982" s="601" t="s">
        <v>794</v>
      </c>
    </row>
    <row r="3983" spans="1:6">
      <c r="A3983" s="603">
        <v>89530</v>
      </c>
      <c r="B3983" s="603" t="s">
        <v>4723</v>
      </c>
      <c r="C3983" s="603" t="s">
        <v>123</v>
      </c>
      <c r="D3983" s="603" t="s">
        <v>942</v>
      </c>
      <c r="E3983" s="605">
        <v>14.58</v>
      </c>
      <c r="F3983" s="601" t="s">
        <v>794</v>
      </c>
    </row>
    <row r="3984" spans="1:6">
      <c r="A3984" s="603">
        <v>89531</v>
      </c>
      <c r="B3984" s="603" t="s">
        <v>4724</v>
      </c>
      <c r="C3984" s="603" t="s">
        <v>123</v>
      </c>
      <c r="D3984" s="603" t="s">
        <v>942</v>
      </c>
      <c r="E3984" s="605">
        <v>37.17</v>
      </c>
      <c r="F3984" s="601" t="s">
        <v>794</v>
      </c>
    </row>
    <row r="3985" spans="1:6">
      <c r="A3985" s="603">
        <v>89532</v>
      </c>
      <c r="B3985" s="603" t="s">
        <v>4725</v>
      </c>
      <c r="C3985" s="603" t="s">
        <v>123</v>
      </c>
      <c r="D3985" s="603" t="s">
        <v>942</v>
      </c>
      <c r="E3985" s="605">
        <v>6.51</v>
      </c>
      <c r="F3985" s="601" t="s">
        <v>794</v>
      </c>
    </row>
    <row r="3986" spans="1:6">
      <c r="A3986" s="603">
        <v>89535</v>
      </c>
      <c r="B3986" s="603" t="s">
        <v>4726</v>
      </c>
      <c r="C3986" s="603" t="s">
        <v>123</v>
      </c>
      <c r="D3986" s="603" t="s">
        <v>942</v>
      </c>
      <c r="E3986" s="605">
        <v>41.6</v>
      </c>
      <c r="F3986" s="601" t="s">
        <v>794</v>
      </c>
    </row>
    <row r="3987" spans="1:6">
      <c r="A3987" s="603">
        <v>89536</v>
      </c>
      <c r="B3987" s="603" t="s">
        <v>4727</v>
      </c>
      <c r="C3987" s="603" t="s">
        <v>123</v>
      </c>
      <c r="D3987" s="603" t="s">
        <v>942</v>
      </c>
      <c r="E3987" s="605">
        <v>10.57</v>
      </c>
      <c r="F3987" s="601" t="s">
        <v>794</v>
      </c>
    </row>
    <row r="3988" spans="1:6">
      <c r="A3988" s="603">
        <v>89540</v>
      </c>
      <c r="B3988" s="603" t="s">
        <v>4728</v>
      </c>
      <c r="C3988" s="603" t="s">
        <v>123</v>
      </c>
      <c r="D3988" s="603" t="s">
        <v>942</v>
      </c>
      <c r="E3988" s="605">
        <v>9.36</v>
      </c>
      <c r="F3988" s="601" t="s">
        <v>794</v>
      </c>
    </row>
    <row r="3989" spans="1:6">
      <c r="A3989" s="603">
        <v>89541</v>
      </c>
      <c r="B3989" s="603" t="s">
        <v>4729</v>
      </c>
      <c r="C3989" s="603" t="s">
        <v>123</v>
      </c>
      <c r="D3989" s="603" t="s">
        <v>942</v>
      </c>
      <c r="E3989" s="605">
        <v>5.93</v>
      </c>
      <c r="F3989" s="601" t="s">
        <v>794</v>
      </c>
    </row>
    <row r="3990" spans="1:6">
      <c r="A3990" s="603">
        <v>89542</v>
      </c>
      <c r="B3990" s="603" t="s">
        <v>4730</v>
      </c>
      <c r="C3990" s="603" t="s">
        <v>123</v>
      </c>
      <c r="D3990" s="603" t="s">
        <v>942</v>
      </c>
      <c r="E3990" s="605">
        <v>24.3</v>
      </c>
      <c r="F3990" s="601" t="s">
        <v>794</v>
      </c>
    </row>
    <row r="3991" spans="1:6">
      <c r="A3991" s="603">
        <v>89544</v>
      </c>
      <c r="B3991" s="603" t="s">
        <v>4731</v>
      </c>
      <c r="C3991" s="603" t="s">
        <v>123</v>
      </c>
      <c r="D3991" s="603" t="s">
        <v>942</v>
      </c>
      <c r="E3991" s="605">
        <v>8.39</v>
      </c>
      <c r="F3991" s="601" t="s">
        <v>794</v>
      </c>
    </row>
    <row r="3992" spans="1:6">
      <c r="A3992" s="603">
        <v>89545</v>
      </c>
      <c r="B3992" s="603" t="s">
        <v>4732</v>
      </c>
      <c r="C3992" s="603" t="s">
        <v>123</v>
      </c>
      <c r="D3992" s="603" t="s">
        <v>942</v>
      </c>
      <c r="E3992" s="604">
        <v>16.62</v>
      </c>
      <c r="F3992" s="601" t="s">
        <v>794</v>
      </c>
    </row>
    <row r="3993" spans="1:6">
      <c r="A3993" s="603">
        <v>89546</v>
      </c>
      <c r="B3993" s="603" t="s">
        <v>4733</v>
      </c>
      <c r="C3993" s="603" t="s">
        <v>123</v>
      </c>
      <c r="D3993" s="603" t="s">
        <v>942</v>
      </c>
      <c r="E3993" s="605">
        <v>11.07</v>
      </c>
      <c r="F3993" s="601" t="s">
        <v>794</v>
      </c>
    </row>
    <row r="3994" spans="1:6">
      <c r="A3994" s="603">
        <v>89547</v>
      </c>
      <c r="B3994" s="603" t="s">
        <v>4734</v>
      </c>
      <c r="C3994" s="603" t="s">
        <v>123</v>
      </c>
      <c r="D3994" s="603" t="s">
        <v>942</v>
      </c>
      <c r="E3994" s="605">
        <v>22.21</v>
      </c>
      <c r="F3994" s="601" t="s">
        <v>794</v>
      </c>
    </row>
    <row r="3995" spans="1:6">
      <c r="A3995" s="603">
        <v>89548</v>
      </c>
      <c r="B3995" s="603" t="s">
        <v>4735</v>
      </c>
      <c r="C3995" s="603" t="s">
        <v>123</v>
      </c>
      <c r="D3995" s="603" t="s">
        <v>942</v>
      </c>
      <c r="E3995" s="605">
        <v>22.67</v>
      </c>
      <c r="F3995" s="601" t="s">
        <v>794</v>
      </c>
    </row>
    <row r="3996" spans="1:6">
      <c r="A3996" s="603">
        <v>89549</v>
      </c>
      <c r="B3996" s="603" t="s">
        <v>4736</v>
      </c>
      <c r="C3996" s="603" t="s">
        <v>123</v>
      </c>
      <c r="D3996" s="603" t="s">
        <v>942</v>
      </c>
      <c r="E3996" s="605">
        <v>18.82</v>
      </c>
      <c r="F3996" s="601" t="s">
        <v>794</v>
      </c>
    </row>
    <row r="3997" spans="1:6">
      <c r="A3997" s="603">
        <v>89550</v>
      </c>
      <c r="B3997" s="603" t="s">
        <v>4737</v>
      </c>
      <c r="C3997" s="603" t="s">
        <v>123</v>
      </c>
      <c r="D3997" s="603" t="s">
        <v>942</v>
      </c>
      <c r="E3997" s="605">
        <v>40.4</v>
      </c>
      <c r="F3997" s="601" t="s">
        <v>794</v>
      </c>
    </row>
    <row r="3998" spans="1:6">
      <c r="A3998" s="603">
        <v>89551</v>
      </c>
      <c r="B3998" s="603" t="s">
        <v>4738</v>
      </c>
      <c r="C3998" s="603" t="s">
        <v>123</v>
      </c>
      <c r="D3998" s="603" t="s">
        <v>942</v>
      </c>
      <c r="E3998" s="605">
        <v>7.8</v>
      </c>
      <c r="F3998" s="601" t="s">
        <v>794</v>
      </c>
    </row>
    <row r="3999" spans="1:6">
      <c r="A3999" s="603">
        <v>89552</v>
      </c>
      <c r="B3999" s="603" t="s">
        <v>4739</v>
      </c>
      <c r="C3999" s="603" t="s">
        <v>123</v>
      </c>
      <c r="D3999" s="603" t="s">
        <v>942</v>
      </c>
      <c r="E3999" s="605">
        <v>16.5</v>
      </c>
      <c r="F3999" s="601" t="s">
        <v>794</v>
      </c>
    </row>
    <row r="4000" spans="1:6">
      <c r="A4000" s="603">
        <v>89553</v>
      </c>
      <c r="B4000" s="603" t="s">
        <v>4740</v>
      </c>
      <c r="C4000" s="603" t="s">
        <v>123</v>
      </c>
      <c r="D4000" s="603" t="s">
        <v>942</v>
      </c>
      <c r="E4000" s="605">
        <v>5.3</v>
      </c>
      <c r="F4000" s="601" t="s">
        <v>794</v>
      </c>
    </row>
    <row r="4001" spans="1:6">
      <c r="A4001" s="603">
        <v>89554</v>
      </c>
      <c r="B4001" s="603" t="s">
        <v>4741</v>
      </c>
      <c r="C4001" s="603" t="s">
        <v>123</v>
      </c>
      <c r="D4001" s="603" t="s">
        <v>942</v>
      </c>
      <c r="E4001" s="605">
        <v>28.29</v>
      </c>
      <c r="F4001" s="601" t="s">
        <v>794</v>
      </c>
    </row>
    <row r="4002" spans="1:6">
      <c r="A4002" s="603">
        <v>89555</v>
      </c>
      <c r="B4002" s="603" t="s">
        <v>4742</v>
      </c>
      <c r="C4002" s="603" t="s">
        <v>123</v>
      </c>
      <c r="D4002" s="603" t="s">
        <v>942</v>
      </c>
      <c r="E4002" s="605">
        <v>19.3</v>
      </c>
      <c r="F4002" s="601" t="s">
        <v>794</v>
      </c>
    </row>
    <row r="4003" spans="1:6">
      <c r="A4003" s="603">
        <v>89556</v>
      </c>
      <c r="B4003" s="603" t="s">
        <v>4743</v>
      </c>
      <c r="C4003" s="603" t="s">
        <v>123</v>
      </c>
      <c r="D4003" s="603" t="s">
        <v>942</v>
      </c>
      <c r="E4003" s="605">
        <v>39.47</v>
      </c>
      <c r="F4003" s="601" t="s">
        <v>794</v>
      </c>
    </row>
    <row r="4004" spans="1:6">
      <c r="A4004" s="603">
        <v>89557</v>
      </c>
      <c r="B4004" s="603" t="s">
        <v>4744</v>
      </c>
      <c r="C4004" s="603" t="s">
        <v>123</v>
      </c>
      <c r="D4004" s="603" t="s">
        <v>942</v>
      </c>
      <c r="E4004" s="605">
        <v>31.36</v>
      </c>
      <c r="F4004" s="601" t="s">
        <v>794</v>
      </c>
    </row>
    <row r="4005" spans="1:6">
      <c r="A4005" s="603">
        <v>89558</v>
      </c>
      <c r="B4005" s="603" t="s">
        <v>4745</v>
      </c>
      <c r="C4005" s="603" t="s">
        <v>123</v>
      </c>
      <c r="D4005" s="603" t="s">
        <v>942</v>
      </c>
      <c r="E4005" s="605">
        <v>8.9600000000000009</v>
      </c>
      <c r="F4005" s="601" t="s">
        <v>794</v>
      </c>
    </row>
    <row r="4006" spans="1:6">
      <c r="A4006" s="603">
        <v>89559</v>
      </c>
      <c r="B4006" s="603" t="s">
        <v>4746</v>
      </c>
      <c r="C4006" s="603" t="s">
        <v>123</v>
      </c>
      <c r="D4006" s="603" t="s">
        <v>942</v>
      </c>
      <c r="E4006" s="605">
        <v>65.680000000000007</v>
      </c>
      <c r="F4006" s="601" t="s">
        <v>794</v>
      </c>
    </row>
    <row r="4007" spans="1:6">
      <c r="A4007" s="603">
        <v>89560</v>
      </c>
      <c r="B4007" s="603" t="s">
        <v>4747</v>
      </c>
      <c r="C4007" s="603" t="s">
        <v>123</v>
      </c>
      <c r="D4007" s="603" t="s">
        <v>942</v>
      </c>
      <c r="E4007" s="605">
        <v>31.16</v>
      </c>
      <c r="F4007" s="601" t="s">
        <v>794</v>
      </c>
    </row>
    <row r="4008" spans="1:6">
      <c r="A4008" s="603">
        <v>89561</v>
      </c>
      <c r="B4008" s="603" t="s">
        <v>4748</v>
      </c>
      <c r="C4008" s="603" t="s">
        <v>123</v>
      </c>
      <c r="D4008" s="603" t="s">
        <v>942</v>
      </c>
      <c r="E4008" s="605">
        <v>14.43</v>
      </c>
      <c r="F4008" s="601" t="s">
        <v>794</v>
      </c>
    </row>
    <row r="4009" spans="1:6">
      <c r="A4009" s="603">
        <v>89562</v>
      </c>
      <c r="B4009" s="603" t="s">
        <v>4749</v>
      </c>
      <c r="C4009" s="603" t="s">
        <v>123</v>
      </c>
      <c r="D4009" s="603" t="s">
        <v>942</v>
      </c>
      <c r="E4009" s="605">
        <v>9.44</v>
      </c>
      <c r="F4009" s="601" t="s">
        <v>794</v>
      </c>
    </row>
    <row r="4010" spans="1:6">
      <c r="A4010" s="603">
        <v>89563</v>
      </c>
      <c r="B4010" s="603" t="s">
        <v>4750</v>
      </c>
      <c r="C4010" s="603" t="s">
        <v>123</v>
      </c>
      <c r="D4010" s="603" t="s">
        <v>942</v>
      </c>
      <c r="E4010" s="605">
        <v>34.090000000000003</v>
      </c>
      <c r="F4010" s="601" t="s">
        <v>794</v>
      </c>
    </row>
    <row r="4011" spans="1:6">
      <c r="A4011" s="603">
        <v>89564</v>
      </c>
      <c r="B4011" s="603" t="s">
        <v>4751</v>
      </c>
      <c r="C4011" s="603" t="s">
        <v>123</v>
      </c>
      <c r="D4011" s="603" t="s">
        <v>942</v>
      </c>
      <c r="E4011" s="605">
        <v>14.07</v>
      </c>
      <c r="F4011" s="601" t="s">
        <v>794</v>
      </c>
    </row>
    <row r="4012" spans="1:6">
      <c r="A4012" s="603">
        <v>89565</v>
      </c>
      <c r="B4012" s="603" t="s">
        <v>4752</v>
      </c>
      <c r="C4012" s="603" t="s">
        <v>123</v>
      </c>
      <c r="D4012" s="603" t="s">
        <v>942</v>
      </c>
      <c r="E4012" s="605">
        <v>54.71</v>
      </c>
      <c r="F4012" s="601" t="s">
        <v>794</v>
      </c>
    </row>
    <row r="4013" spans="1:6">
      <c r="A4013" s="603">
        <v>89566</v>
      </c>
      <c r="B4013" s="603" t="s">
        <v>4753</v>
      </c>
      <c r="C4013" s="603" t="s">
        <v>123</v>
      </c>
      <c r="D4013" s="603" t="s">
        <v>942</v>
      </c>
      <c r="E4013" s="605">
        <v>46.4</v>
      </c>
      <c r="F4013" s="601" t="s">
        <v>794</v>
      </c>
    </row>
    <row r="4014" spans="1:6">
      <c r="A4014" s="603">
        <v>89567</v>
      </c>
      <c r="B4014" s="603" t="s">
        <v>4754</v>
      </c>
      <c r="C4014" s="603" t="s">
        <v>123</v>
      </c>
      <c r="D4014" s="603" t="s">
        <v>942</v>
      </c>
      <c r="E4014" s="605">
        <v>78.52</v>
      </c>
      <c r="F4014" s="601" t="s">
        <v>794</v>
      </c>
    </row>
    <row r="4015" spans="1:6">
      <c r="A4015" s="603">
        <v>89568</v>
      </c>
      <c r="B4015" s="603" t="s">
        <v>4755</v>
      </c>
      <c r="C4015" s="603" t="s">
        <v>123</v>
      </c>
      <c r="D4015" s="603" t="s">
        <v>942</v>
      </c>
      <c r="E4015" s="605">
        <v>28.91</v>
      </c>
      <c r="F4015" s="601" t="s">
        <v>794</v>
      </c>
    </row>
    <row r="4016" spans="1:6">
      <c r="A4016" s="603">
        <v>89569</v>
      </c>
      <c r="B4016" s="603" t="s">
        <v>4756</v>
      </c>
      <c r="C4016" s="603" t="s">
        <v>123</v>
      </c>
      <c r="D4016" s="603" t="s">
        <v>942</v>
      </c>
      <c r="E4016" s="605">
        <v>91.59</v>
      </c>
      <c r="F4016" s="601" t="s">
        <v>794</v>
      </c>
    </row>
    <row r="4017" spans="1:6">
      <c r="A4017" s="603">
        <v>89570</v>
      </c>
      <c r="B4017" s="603" t="s">
        <v>4757</v>
      </c>
      <c r="C4017" s="603" t="s">
        <v>123</v>
      </c>
      <c r="D4017" s="603" t="s">
        <v>942</v>
      </c>
      <c r="E4017" s="605">
        <v>10.4</v>
      </c>
      <c r="F4017" s="601" t="s">
        <v>794</v>
      </c>
    </row>
    <row r="4018" spans="1:6">
      <c r="A4018" s="603">
        <v>89571</v>
      </c>
      <c r="B4018" s="603" t="s">
        <v>4758</v>
      </c>
      <c r="C4018" s="603" t="s">
        <v>123</v>
      </c>
      <c r="D4018" s="603" t="s">
        <v>942</v>
      </c>
      <c r="E4018" s="605">
        <v>68.05</v>
      </c>
      <c r="F4018" s="601" t="s">
        <v>794</v>
      </c>
    </row>
    <row r="4019" spans="1:6">
      <c r="A4019" s="603">
        <v>89572</v>
      </c>
      <c r="B4019" s="603" t="s">
        <v>4759</v>
      </c>
      <c r="C4019" s="603" t="s">
        <v>123</v>
      </c>
      <c r="D4019" s="603" t="s">
        <v>942</v>
      </c>
      <c r="E4019" s="605">
        <v>7.97</v>
      </c>
      <c r="F4019" s="601" t="s">
        <v>794</v>
      </c>
    </row>
    <row r="4020" spans="1:6">
      <c r="A4020" s="603">
        <v>89573</v>
      </c>
      <c r="B4020" s="603" t="s">
        <v>4760</v>
      </c>
      <c r="C4020" s="603" t="s">
        <v>123</v>
      </c>
      <c r="D4020" s="603" t="s">
        <v>942</v>
      </c>
      <c r="E4020" s="605">
        <v>74.650000000000006</v>
      </c>
      <c r="F4020" s="601" t="s">
        <v>794</v>
      </c>
    </row>
    <row r="4021" spans="1:6">
      <c r="A4021" s="603">
        <v>89574</v>
      </c>
      <c r="B4021" s="603" t="s">
        <v>4761</v>
      </c>
      <c r="C4021" s="603" t="s">
        <v>123</v>
      </c>
      <c r="D4021" s="603" t="s">
        <v>942</v>
      </c>
      <c r="E4021" s="605">
        <v>151.16999999999999</v>
      </c>
      <c r="F4021" s="601" t="s">
        <v>794</v>
      </c>
    </row>
    <row r="4022" spans="1:6">
      <c r="A4022" s="603">
        <v>89575</v>
      </c>
      <c r="B4022" s="603" t="s">
        <v>4762</v>
      </c>
      <c r="C4022" s="603" t="s">
        <v>123</v>
      </c>
      <c r="D4022" s="603" t="s">
        <v>942</v>
      </c>
      <c r="E4022" s="605">
        <v>10.76</v>
      </c>
      <c r="F4022" s="601" t="s">
        <v>794</v>
      </c>
    </row>
    <row r="4023" spans="1:6">
      <c r="A4023" s="603">
        <v>89577</v>
      </c>
      <c r="B4023" s="603" t="s">
        <v>4763</v>
      </c>
      <c r="C4023" s="603" t="s">
        <v>123</v>
      </c>
      <c r="D4023" s="603" t="s">
        <v>942</v>
      </c>
      <c r="E4023" s="605">
        <v>33.08</v>
      </c>
      <c r="F4023" s="601" t="s">
        <v>794</v>
      </c>
    </row>
    <row r="4024" spans="1:6">
      <c r="A4024" s="603">
        <v>89579</v>
      </c>
      <c r="B4024" s="603" t="s">
        <v>4764</v>
      </c>
      <c r="C4024" s="603" t="s">
        <v>123</v>
      </c>
      <c r="D4024" s="603" t="s">
        <v>942</v>
      </c>
      <c r="E4024" s="605">
        <v>10.71</v>
      </c>
      <c r="F4024" s="601" t="s">
        <v>794</v>
      </c>
    </row>
    <row r="4025" spans="1:6">
      <c r="A4025" s="603">
        <v>89581</v>
      </c>
      <c r="B4025" s="603" t="s">
        <v>4765</v>
      </c>
      <c r="C4025" s="603" t="s">
        <v>123</v>
      </c>
      <c r="D4025" s="603" t="s">
        <v>942</v>
      </c>
      <c r="E4025" s="605">
        <v>32.39</v>
      </c>
      <c r="F4025" s="601" t="s">
        <v>794</v>
      </c>
    </row>
    <row r="4026" spans="1:6">
      <c r="A4026" s="603">
        <v>89582</v>
      </c>
      <c r="B4026" s="603" t="s">
        <v>4766</v>
      </c>
      <c r="C4026" s="603" t="s">
        <v>123</v>
      </c>
      <c r="D4026" s="603" t="s">
        <v>942</v>
      </c>
      <c r="E4026" s="605">
        <v>32.85</v>
      </c>
      <c r="F4026" s="601" t="s">
        <v>794</v>
      </c>
    </row>
    <row r="4027" spans="1:6">
      <c r="A4027" s="603">
        <v>89583</v>
      </c>
      <c r="B4027" s="603" t="s">
        <v>4767</v>
      </c>
      <c r="C4027" s="603" t="s">
        <v>123</v>
      </c>
      <c r="D4027" s="603" t="s">
        <v>942</v>
      </c>
      <c r="E4027" s="605">
        <v>41.31</v>
      </c>
      <c r="F4027" s="601" t="s">
        <v>794</v>
      </c>
    </row>
    <row r="4028" spans="1:6">
      <c r="A4028" s="603">
        <v>89584</v>
      </c>
      <c r="B4028" s="603" t="s">
        <v>4768</v>
      </c>
      <c r="C4028" s="603" t="s">
        <v>123</v>
      </c>
      <c r="D4028" s="603" t="s">
        <v>942</v>
      </c>
      <c r="E4028" s="605">
        <v>42.13</v>
      </c>
      <c r="F4028" s="601" t="s">
        <v>794</v>
      </c>
    </row>
    <row r="4029" spans="1:6">
      <c r="A4029" s="603">
        <v>89585</v>
      </c>
      <c r="B4029" s="603" t="s">
        <v>4769</v>
      </c>
      <c r="C4029" s="603" t="s">
        <v>123</v>
      </c>
      <c r="D4029" s="603" t="s">
        <v>942</v>
      </c>
      <c r="E4029" s="605">
        <v>43.16</v>
      </c>
      <c r="F4029" s="601" t="s">
        <v>794</v>
      </c>
    </row>
    <row r="4030" spans="1:6">
      <c r="A4030" s="603">
        <v>89587</v>
      </c>
      <c r="B4030" s="603" t="s">
        <v>4770</v>
      </c>
      <c r="C4030" s="603" t="s">
        <v>123</v>
      </c>
      <c r="D4030" s="603" t="s">
        <v>942</v>
      </c>
      <c r="E4030" s="605">
        <v>47.59</v>
      </c>
      <c r="F4030" s="601" t="s">
        <v>794</v>
      </c>
    </row>
    <row r="4031" spans="1:6">
      <c r="A4031" s="603">
        <v>89590</v>
      </c>
      <c r="B4031" s="603" t="s">
        <v>4771</v>
      </c>
      <c r="C4031" s="603" t="s">
        <v>123</v>
      </c>
      <c r="D4031" s="603" t="s">
        <v>942</v>
      </c>
      <c r="E4031" s="605">
        <v>129.04</v>
      </c>
      <c r="F4031" s="601" t="s">
        <v>794</v>
      </c>
    </row>
    <row r="4032" spans="1:6">
      <c r="A4032" s="603">
        <v>89591</v>
      </c>
      <c r="B4032" s="603" t="s">
        <v>4772</v>
      </c>
      <c r="C4032" s="603" t="s">
        <v>123</v>
      </c>
      <c r="D4032" s="603" t="s">
        <v>942</v>
      </c>
      <c r="E4032" s="605">
        <v>125.88</v>
      </c>
      <c r="F4032" s="601" t="s">
        <v>794</v>
      </c>
    </row>
    <row r="4033" spans="1:6">
      <c r="A4033" s="603">
        <v>89592</v>
      </c>
      <c r="B4033" s="603" t="s">
        <v>4773</v>
      </c>
      <c r="C4033" s="603" t="s">
        <v>123</v>
      </c>
      <c r="D4033" s="603" t="s">
        <v>942</v>
      </c>
      <c r="E4033" s="605">
        <v>153.61000000000001</v>
      </c>
      <c r="F4033" s="601" t="s">
        <v>794</v>
      </c>
    </row>
    <row r="4034" spans="1:6">
      <c r="A4034" s="603">
        <v>89593</v>
      </c>
      <c r="B4034" s="603" t="s">
        <v>4774</v>
      </c>
      <c r="C4034" s="603" t="s">
        <v>123</v>
      </c>
      <c r="D4034" s="603" t="s">
        <v>942</v>
      </c>
      <c r="E4034" s="605">
        <v>22.36</v>
      </c>
      <c r="F4034" s="601" t="s">
        <v>794</v>
      </c>
    </row>
    <row r="4035" spans="1:6">
      <c r="A4035" s="603">
        <v>89594</v>
      </c>
      <c r="B4035" s="603" t="s">
        <v>4775</v>
      </c>
      <c r="C4035" s="603" t="s">
        <v>123</v>
      </c>
      <c r="D4035" s="603" t="s">
        <v>942</v>
      </c>
      <c r="E4035" s="605">
        <v>32.22</v>
      </c>
      <c r="F4035" s="601" t="s">
        <v>794</v>
      </c>
    </row>
    <row r="4036" spans="1:6">
      <c r="A4036" s="603">
        <v>89595</v>
      </c>
      <c r="B4036" s="603" t="s">
        <v>4776</v>
      </c>
      <c r="C4036" s="603" t="s">
        <v>123</v>
      </c>
      <c r="D4036" s="603" t="s">
        <v>942</v>
      </c>
      <c r="E4036" s="604">
        <v>13.17</v>
      </c>
      <c r="F4036" s="601" t="s">
        <v>794</v>
      </c>
    </row>
    <row r="4037" spans="1:6">
      <c r="A4037" s="603">
        <v>89596</v>
      </c>
      <c r="B4037" s="603" t="s">
        <v>4777</v>
      </c>
      <c r="C4037" s="603" t="s">
        <v>123</v>
      </c>
      <c r="D4037" s="603" t="s">
        <v>942</v>
      </c>
      <c r="E4037" s="604">
        <v>9.6199999999999992</v>
      </c>
      <c r="F4037" s="601" t="s">
        <v>794</v>
      </c>
    </row>
    <row r="4038" spans="1:6">
      <c r="A4038" s="603">
        <v>89597</v>
      </c>
      <c r="B4038" s="603" t="s">
        <v>4778</v>
      </c>
      <c r="C4038" s="603" t="s">
        <v>123</v>
      </c>
      <c r="D4038" s="603" t="s">
        <v>942</v>
      </c>
      <c r="E4038" s="605">
        <v>20.77</v>
      </c>
      <c r="F4038" s="601" t="s">
        <v>794</v>
      </c>
    </row>
    <row r="4039" spans="1:6">
      <c r="A4039" s="603">
        <v>89598</v>
      </c>
      <c r="B4039" s="603" t="s">
        <v>4779</v>
      </c>
      <c r="C4039" s="603" t="s">
        <v>123</v>
      </c>
      <c r="D4039" s="603" t="s">
        <v>942</v>
      </c>
      <c r="E4039" s="605">
        <v>44.65</v>
      </c>
      <c r="F4039" s="601" t="s">
        <v>794</v>
      </c>
    </row>
    <row r="4040" spans="1:6">
      <c r="A4040" s="603">
        <v>89599</v>
      </c>
      <c r="B4040" s="603" t="s">
        <v>4780</v>
      </c>
      <c r="C4040" s="603" t="s">
        <v>123</v>
      </c>
      <c r="D4040" s="603" t="s">
        <v>942</v>
      </c>
      <c r="E4040" s="605">
        <v>24.44</v>
      </c>
      <c r="F4040" s="601" t="s">
        <v>794</v>
      </c>
    </row>
    <row r="4041" spans="1:6">
      <c r="A4041" s="603">
        <v>89600</v>
      </c>
      <c r="B4041" s="603" t="s">
        <v>4781</v>
      </c>
      <c r="C4041" s="603" t="s">
        <v>123</v>
      </c>
      <c r="D4041" s="603" t="s">
        <v>942</v>
      </c>
      <c r="E4041" s="605">
        <v>24.89</v>
      </c>
      <c r="F4041" s="601" t="s">
        <v>794</v>
      </c>
    </row>
    <row r="4042" spans="1:6">
      <c r="A4042" s="603">
        <v>89605</v>
      </c>
      <c r="B4042" s="603" t="s">
        <v>4782</v>
      </c>
      <c r="C4042" s="603" t="s">
        <v>123</v>
      </c>
      <c r="D4042" s="603" t="s">
        <v>942</v>
      </c>
      <c r="E4042" s="605">
        <v>18.86</v>
      </c>
      <c r="F4042" s="601" t="s">
        <v>794</v>
      </c>
    </row>
    <row r="4043" spans="1:6">
      <c r="A4043" s="603">
        <v>89609</v>
      </c>
      <c r="B4043" s="603" t="s">
        <v>4783</v>
      </c>
      <c r="C4043" s="603" t="s">
        <v>123</v>
      </c>
      <c r="D4043" s="603" t="s">
        <v>942</v>
      </c>
      <c r="E4043" s="605">
        <v>74.75</v>
      </c>
      <c r="F4043" s="601" t="s">
        <v>794</v>
      </c>
    </row>
    <row r="4044" spans="1:6">
      <c r="A4044" s="603">
        <v>89610</v>
      </c>
      <c r="B4044" s="603" t="s">
        <v>4784</v>
      </c>
      <c r="C4044" s="603" t="s">
        <v>123</v>
      </c>
      <c r="D4044" s="603" t="s">
        <v>942</v>
      </c>
      <c r="E4044" s="605">
        <v>17.88</v>
      </c>
      <c r="F4044" s="601" t="s">
        <v>794</v>
      </c>
    </row>
    <row r="4045" spans="1:6">
      <c r="A4045" s="603">
        <v>89611</v>
      </c>
      <c r="B4045" s="603" t="s">
        <v>4785</v>
      </c>
      <c r="C4045" s="603" t="s">
        <v>123</v>
      </c>
      <c r="D4045" s="603" t="s">
        <v>942</v>
      </c>
      <c r="E4045" s="605">
        <v>29.5</v>
      </c>
      <c r="F4045" s="601" t="s">
        <v>794</v>
      </c>
    </row>
    <row r="4046" spans="1:6">
      <c r="A4046" s="603">
        <v>89612</v>
      </c>
      <c r="B4046" s="603" t="s">
        <v>4786</v>
      </c>
      <c r="C4046" s="603" t="s">
        <v>123</v>
      </c>
      <c r="D4046" s="603" t="s">
        <v>942</v>
      </c>
      <c r="E4046" s="605">
        <v>146.52000000000001</v>
      </c>
      <c r="F4046" s="601" t="s">
        <v>794</v>
      </c>
    </row>
    <row r="4047" spans="1:6">
      <c r="A4047" s="603">
        <v>89613</v>
      </c>
      <c r="B4047" s="603" t="s">
        <v>4787</v>
      </c>
      <c r="C4047" s="603" t="s">
        <v>123</v>
      </c>
      <c r="D4047" s="603" t="s">
        <v>942</v>
      </c>
      <c r="E4047" s="605">
        <v>27.88</v>
      </c>
      <c r="F4047" s="601" t="s">
        <v>794</v>
      </c>
    </row>
    <row r="4048" spans="1:6">
      <c r="A4048" s="603">
        <v>89614</v>
      </c>
      <c r="B4048" s="603" t="s">
        <v>4788</v>
      </c>
      <c r="C4048" s="603" t="s">
        <v>123</v>
      </c>
      <c r="D4048" s="603" t="s">
        <v>942</v>
      </c>
      <c r="E4048" s="605">
        <v>54.17</v>
      </c>
      <c r="F4048" s="601" t="s">
        <v>794</v>
      </c>
    </row>
    <row r="4049" spans="1:6">
      <c r="A4049" s="603">
        <v>89615</v>
      </c>
      <c r="B4049" s="603" t="s">
        <v>4789</v>
      </c>
      <c r="C4049" s="603" t="s">
        <v>123</v>
      </c>
      <c r="D4049" s="603" t="s">
        <v>942</v>
      </c>
      <c r="E4049" s="605">
        <v>173.16</v>
      </c>
      <c r="F4049" s="601" t="s">
        <v>794</v>
      </c>
    </row>
    <row r="4050" spans="1:6">
      <c r="A4050" s="603">
        <v>89616</v>
      </c>
      <c r="B4050" s="603" t="s">
        <v>4790</v>
      </c>
      <c r="C4050" s="603" t="s">
        <v>123</v>
      </c>
      <c r="D4050" s="603" t="s">
        <v>942</v>
      </c>
      <c r="E4050" s="605">
        <v>37.340000000000003</v>
      </c>
      <c r="F4050" s="601" t="s">
        <v>794</v>
      </c>
    </row>
    <row r="4051" spans="1:6">
      <c r="A4051" s="603">
        <v>89617</v>
      </c>
      <c r="B4051" s="603" t="s">
        <v>4791</v>
      </c>
      <c r="C4051" s="603" t="s">
        <v>123</v>
      </c>
      <c r="D4051" s="603" t="s">
        <v>942</v>
      </c>
      <c r="E4051" s="605">
        <v>6.9</v>
      </c>
      <c r="F4051" s="601" t="s">
        <v>794</v>
      </c>
    </row>
    <row r="4052" spans="1:6">
      <c r="A4052" s="603">
        <v>89620</v>
      </c>
      <c r="B4052" s="603" t="s">
        <v>4792</v>
      </c>
      <c r="C4052" s="603" t="s">
        <v>123</v>
      </c>
      <c r="D4052" s="603" t="s">
        <v>942</v>
      </c>
      <c r="E4052" s="605">
        <v>10.82</v>
      </c>
      <c r="F4052" s="601" t="s">
        <v>794</v>
      </c>
    </row>
    <row r="4053" spans="1:6">
      <c r="A4053" s="603">
        <v>89622</v>
      </c>
      <c r="B4053" s="603" t="s">
        <v>4793</v>
      </c>
      <c r="C4053" s="603" t="s">
        <v>123</v>
      </c>
      <c r="D4053" s="603" t="s">
        <v>942</v>
      </c>
      <c r="E4053" s="605">
        <v>12.74</v>
      </c>
      <c r="F4053" s="601" t="s">
        <v>794</v>
      </c>
    </row>
    <row r="4054" spans="1:6">
      <c r="A4054" s="603">
        <v>89623</v>
      </c>
      <c r="B4054" s="603" t="s">
        <v>4794</v>
      </c>
      <c r="C4054" s="603" t="s">
        <v>123</v>
      </c>
      <c r="D4054" s="603" t="s">
        <v>942</v>
      </c>
      <c r="E4054" s="605">
        <v>17.57</v>
      </c>
      <c r="F4054" s="601" t="s">
        <v>794</v>
      </c>
    </row>
    <row r="4055" spans="1:6">
      <c r="A4055" s="603">
        <v>89624</v>
      </c>
      <c r="B4055" s="603" t="s">
        <v>4795</v>
      </c>
      <c r="C4055" s="603" t="s">
        <v>123</v>
      </c>
      <c r="D4055" s="603" t="s">
        <v>942</v>
      </c>
      <c r="E4055" s="605">
        <v>16.21</v>
      </c>
      <c r="F4055" s="601" t="s">
        <v>794</v>
      </c>
    </row>
    <row r="4056" spans="1:6">
      <c r="A4056" s="603">
        <v>89625</v>
      </c>
      <c r="B4056" s="603" t="s">
        <v>4796</v>
      </c>
      <c r="C4056" s="603" t="s">
        <v>123</v>
      </c>
      <c r="D4056" s="603" t="s">
        <v>942</v>
      </c>
      <c r="E4056" s="605">
        <v>20.77</v>
      </c>
      <c r="F4056" s="601" t="s">
        <v>794</v>
      </c>
    </row>
    <row r="4057" spans="1:6">
      <c r="A4057" s="603">
        <v>89626</v>
      </c>
      <c r="B4057" s="603" t="s">
        <v>4797</v>
      </c>
      <c r="C4057" s="603" t="s">
        <v>123</v>
      </c>
      <c r="D4057" s="603" t="s">
        <v>942</v>
      </c>
      <c r="E4057" s="605">
        <v>27.15</v>
      </c>
      <c r="F4057" s="601" t="s">
        <v>794</v>
      </c>
    </row>
    <row r="4058" spans="1:6">
      <c r="A4058" s="603">
        <v>89627</v>
      </c>
      <c r="B4058" s="603" t="s">
        <v>4798</v>
      </c>
      <c r="C4058" s="603" t="s">
        <v>123</v>
      </c>
      <c r="D4058" s="603" t="s">
        <v>942</v>
      </c>
      <c r="E4058" s="605">
        <v>18.23</v>
      </c>
      <c r="F4058" s="601" t="s">
        <v>794</v>
      </c>
    </row>
    <row r="4059" spans="1:6">
      <c r="A4059" s="603">
        <v>89628</v>
      </c>
      <c r="B4059" s="603" t="s">
        <v>4799</v>
      </c>
      <c r="C4059" s="603" t="s">
        <v>123</v>
      </c>
      <c r="D4059" s="603" t="s">
        <v>942</v>
      </c>
      <c r="E4059" s="605">
        <v>43.31</v>
      </c>
      <c r="F4059" s="601" t="s">
        <v>794</v>
      </c>
    </row>
    <row r="4060" spans="1:6">
      <c r="A4060" s="603">
        <v>89629</v>
      </c>
      <c r="B4060" s="603" t="s">
        <v>4800</v>
      </c>
      <c r="C4060" s="603" t="s">
        <v>123</v>
      </c>
      <c r="D4060" s="603" t="s">
        <v>942</v>
      </c>
      <c r="E4060" s="605">
        <v>72.8</v>
      </c>
      <c r="F4060" s="601" t="s">
        <v>794</v>
      </c>
    </row>
    <row r="4061" spans="1:6">
      <c r="A4061" s="603">
        <v>89630</v>
      </c>
      <c r="B4061" s="603" t="s">
        <v>4801</v>
      </c>
      <c r="C4061" s="603" t="s">
        <v>123</v>
      </c>
      <c r="D4061" s="603" t="s">
        <v>942</v>
      </c>
      <c r="E4061" s="605">
        <v>55.15</v>
      </c>
      <c r="F4061" s="601" t="s">
        <v>794</v>
      </c>
    </row>
    <row r="4062" spans="1:6">
      <c r="A4062" s="603">
        <v>89631</v>
      </c>
      <c r="B4062" s="603" t="s">
        <v>4802</v>
      </c>
      <c r="C4062" s="603" t="s">
        <v>123</v>
      </c>
      <c r="D4062" s="603" t="s">
        <v>942</v>
      </c>
      <c r="E4062" s="605">
        <v>95.53</v>
      </c>
      <c r="F4062" s="601" t="s">
        <v>794</v>
      </c>
    </row>
    <row r="4063" spans="1:6">
      <c r="A4063" s="603">
        <v>89632</v>
      </c>
      <c r="B4063" s="603" t="s">
        <v>4803</v>
      </c>
      <c r="C4063" s="603" t="s">
        <v>123</v>
      </c>
      <c r="D4063" s="603" t="s">
        <v>942</v>
      </c>
      <c r="E4063" s="605">
        <v>109.91</v>
      </c>
      <c r="F4063" s="601" t="s">
        <v>794</v>
      </c>
    </row>
    <row r="4064" spans="1:6">
      <c r="A4064" s="603">
        <v>89637</v>
      </c>
      <c r="B4064" s="603" t="s">
        <v>4804</v>
      </c>
      <c r="C4064" s="603" t="s">
        <v>123</v>
      </c>
      <c r="D4064" s="603" t="s">
        <v>942</v>
      </c>
      <c r="E4064" s="605">
        <v>10.38</v>
      </c>
      <c r="F4064" s="601" t="s">
        <v>794</v>
      </c>
    </row>
    <row r="4065" spans="1:6">
      <c r="A4065" s="603">
        <v>89638</v>
      </c>
      <c r="B4065" s="603" t="s">
        <v>4805</v>
      </c>
      <c r="C4065" s="603" t="s">
        <v>123</v>
      </c>
      <c r="D4065" s="603" t="s">
        <v>942</v>
      </c>
      <c r="E4065" s="605">
        <v>11.33</v>
      </c>
      <c r="F4065" s="601" t="s">
        <v>794</v>
      </c>
    </row>
    <row r="4066" spans="1:6">
      <c r="A4066" s="603">
        <v>89639</v>
      </c>
      <c r="B4066" s="603" t="s">
        <v>4806</v>
      </c>
      <c r="C4066" s="603" t="s">
        <v>123</v>
      </c>
      <c r="D4066" s="603" t="s">
        <v>942</v>
      </c>
      <c r="E4066" s="605">
        <v>12.01</v>
      </c>
      <c r="F4066" s="601" t="s">
        <v>794</v>
      </c>
    </row>
    <row r="4067" spans="1:6">
      <c r="A4067" s="603">
        <v>89640</v>
      </c>
      <c r="B4067" s="603" t="s">
        <v>4807</v>
      </c>
      <c r="C4067" s="603" t="s">
        <v>123</v>
      </c>
      <c r="D4067" s="603" t="s">
        <v>942</v>
      </c>
      <c r="E4067" s="605">
        <v>19.260000000000002</v>
      </c>
      <c r="F4067" s="601" t="s">
        <v>794</v>
      </c>
    </row>
    <row r="4068" spans="1:6">
      <c r="A4068" s="603">
        <v>89641</v>
      </c>
      <c r="B4068" s="603" t="s">
        <v>4808</v>
      </c>
      <c r="C4068" s="603" t="s">
        <v>123</v>
      </c>
      <c r="D4068" s="603" t="s">
        <v>942</v>
      </c>
      <c r="E4068" s="605">
        <v>13.49</v>
      </c>
      <c r="F4068" s="601" t="s">
        <v>794</v>
      </c>
    </row>
    <row r="4069" spans="1:6">
      <c r="A4069" s="603">
        <v>89642</v>
      </c>
      <c r="B4069" s="603" t="s">
        <v>4809</v>
      </c>
      <c r="C4069" s="603" t="s">
        <v>123</v>
      </c>
      <c r="D4069" s="603" t="s">
        <v>942</v>
      </c>
      <c r="E4069" s="605">
        <v>15.17</v>
      </c>
      <c r="F4069" s="601" t="s">
        <v>794</v>
      </c>
    </row>
    <row r="4070" spans="1:6">
      <c r="A4070" s="603">
        <v>89643</v>
      </c>
      <c r="B4070" s="603" t="s">
        <v>4810</v>
      </c>
      <c r="C4070" s="603" t="s">
        <v>123</v>
      </c>
      <c r="D4070" s="603" t="s">
        <v>942</v>
      </c>
      <c r="E4070" s="605">
        <v>16.510000000000002</v>
      </c>
      <c r="F4070" s="601" t="s">
        <v>794</v>
      </c>
    </row>
    <row r="4071" spans="1:6">
      <c r="A4071" s="603">
        <v>89644</v>
      </c>
      <c r="B4071" s="603" t="s">
        <v>4811</v>
      </c>
      <c r="C4071" s="603" t="s">
        <v>123</v>
      </c>
      <c r="D4071" s="603" t="s">
        <v>942</v>
      </c>
      <c r="E4071" s="605">
        <v>23.59</v>
      </c>
      <c r="F4071" s="601" t="s">
        <v>794</v>
      </c>
    </row>
    <row r="4072" spans="1:6">
      <c r="A4072" s="603">
        <v>89645</v>
      </c>
      <c r="B4072" s="603" t="s">
        <v>4812</v>
      </c>
      <c r="C4072" s="603" t="s">
        <v>123</v>
      </c>
      <c r="D4072" s="603" t="s">
        <v>942</v>
      </c>
      <c r="E4072" s="605">
        <v>33.24</v>
      </c>
      <c r="F4072" s="601" t="s">
        <v>794</v>
      </c>
    </row>
    <row r="4073" spans="1:6">
      <c r="A4073" s="603">
        <v>89646</v>
      </c>
      <c r="B4073" s="603" t="s">
        <v>4813</v>
      </c>
      <c r="C4073" s="603" t="s">
        <v>123</v>
      </c>
      <c r="D4073" s="603" t="s">
        <v>942</v>
      </c>
      <c r="E4073" s="605">
        <v>20.71</v>
      </c>
      <c r="F4073" s="601" t="s">
        <v>794</v>
      </c>
    </row>
    <row r="4074" spans="1:6">
      <c r="A4074" s="603">
        <v>89647</v>
      </c>
      <c r="B4074" s="603" t="s">
        <v>4814</v>
      </c>
      <c r="C4074" s="603" t="s">
        <v>123</v>
      </c>
      <c r="D4074" s="603" t="s">
        <v>942</v>
      </c>
      <c r="E4074" s="605">
        <v>20.02</v>
      </c>
      <c r="F4074" s="601" t="s">
        <v>794</v>
      </c>
    </row>
    <row r="4075" spans="1:6">
      <c r="A4075" s="603">
        <v>89648</v>
      </c>
      <c r="B4075" s="603" t="s">
        <v>4815</v>
      </c>
      <c r="C4075" s="603" t="s">
        <v>123</v>
      </c>
      <c r="D4075" s="603" t="s">
        <v>942</v>
      </c>
      <c r="E4075" s="605">
        <v>25.25</v>
      </c>
      <c r="F4075" s="601" t="s">
        <v>794</v>
      </c>
    </row>
    <row r="4076" spans="1:6">
      <c r="A4076" s="603">
        <v>89649</v>
      </c>
      <c r="B4076" s="603" t="s">
        <v>4816</v>
      </c>
      <c r="C4076" s="603" t="s">
        <v>123</v>
      </c>
      <c r="D4076" s="603" t="s">
        <v>942</v>
      </c>
      <c r="E4076" s="605">
        <v>30.77</v>
      </c>
      <c r="F4076" s="601" t="s">
        <v>794</v>
      </c>
    </row>
    <row r="4077" spans="1:6">
      <c r="A4077" s="603">
        <v>89650</v>
      </c>
      <c r="B4077" s="603" t="s">
        <v>4817</v>
      </c>
      <c r="C4077" s="603" t="s">
        <v>123</v>
      </c>
      <c r="D4077" s="603" t="s">
        <v>942</v>
      </c>
      <c r="E4077" s="604">
        <v>29.05</v>
      </c>
      <c r="F4077" s="601" t="s">
        <v>794</v>
      </c>
    </row>
    <row r="4078" spans="1:6">
      <c r="A4078" s="603">
        <v>89651</v>
      </c>
      <c r="B4078" s="603" t="s">
        <v>4818</v>
      </c>
      <c r="C4078" s="603" t="s">
        <v>123</v>
      </c>
      <c r="D4078" s="603" t="s">
        <v>942</v>
      </c>
      <c r="E4078" s="604">
        <v>7.1</v>
      </c>
      <c r="F4078" s="601" t="s">
        <v>794</v>
      </c>
    </row>
    <row r="4079" spans="1:6">
      <c r="A4079" s="603">
        <v>89652</v>
      </c>
      <c r="B4079" s="603" t="s">
        <v>4819</v>
      </c>
      <c r="C4079" s="603" t="s">
        <v>123</v>
      </c>
      <c r="D4079" s="603" t="s">
        <v>942</v>
      </c>
      <c r="E4079" s="605">
        <v>12.43</v>
      </c>
      <c r="F4079" s="601" t="s">
        <v>794</v>
      </c>
    </row>
    <row r="4080" spans="1:6">
      <c r="A4080" s="603">
        <v>89653</v>
      </c>
      <c r="B4080" s="603" t="s">
        <v>4820</v>
      </c>
      <c r="C4080" s="603" t="s">
        <v>123</v>
      </c>
      <c r="D4080" s="603" t="s">
        <v>942</v>
      </c>
      <c r="E4080" s="605">
        <v>17.829999999999998</v>
      </c>
      <c r="F4080" s="601" t="s">
        <v>794</v>
      </c>
    </row>
    <row r="4081" spans="1:6">
      <c r="A4081" s="603">
        <v>89654</v>
      </c>
      <c r="B4081" s="603" t="s">
        <v>4821</v>
      </c>
      <c r="C4081" s="603" t="s">
        <v>123</v>
      </c>
      <c r="D4081" s="603" t="s">
        <v>942</v>
      </c>
      <c r="E4081" s="605">
        <v>20.72</v>
      </c>
      <c r="F4081" s="601" t="s">
        <v>794</v>
      </c>
    </row>
    <row r="4082" spans="1:6">
      <c r="A4082" s="603">
        <v>89655</v>
      </c>
      <c r="B4082" s="603" t="s">
        <v>4822</v>
      </c>
      <c r="C4082" s="603" t="s">
        <v>123</v>
      </c>
      <c r="D4082" s="603" t="s">
        <v>942</v>
      </c>
      <c r="E4082" s="605">
        <v>24.77</v>
      </c>
      <c r="F4082" s="601" t="s">
        <v>794</v>
      </c>
    </row>
    <row r="4083" spans="1:6">
      <c r="A4083" s="603">
        <v>89656</v>
      </c>
      <c r="B4083" s="603" t="s">
        <v>4823</v>
      </c>
      <c r="C4083" s="603" t="s">
        <v>123</v>
      </c>
      <c r="D4083" s="603" t="s">
        <v>942</v>
      </c>
      <c r="E4083" s="605">
        <v>23.05</v>
      </c>
      <c r="F4083" s="601" t="s">
        <v>794</v>
      </c>
    </row>
    <row r="4084" spans="1:6">
      <c r="A4084" s="603">
        <v>89657</v>
      </c>
      <c r="B4084" s="603" t="s">
        <v>4824</v>
      </c>
      <c r="C4084" s="603" t="s">
        <v>123</v>
      </c>
      <c r="D4084" s="603" t="s">
        <v>942</v>
      </c>
      <c r="E4084" s="605">
        <v>14.13</v>
      </c>
      <c r="F4084" s="601" t="s">
        <v>794</v>
      </c>
    </row>
    <row r="4085" spans="1:6">
      <c r="A4085" s="603">
        <v>89658</v>
      </c>
      <c r="B4085" s="603" t="s">
        <v>4825</v>
      </c>
      <c r="C4085" s="603" t="s">
        <v>123</v>
      </c>
      <c r="D4085" s="603" t="s">
        <v>942</v>
      </c>
      <c r="E4085" s="605">
        <v>9.5299999999999994</v>
      </c>
      <c r="F4085" s="601" t="s">
        <v>794</v>
      </c>
    </row>
    <row r="4086" spans="1:6">
      <c r="A4086" s="603">
        <v>89659</v>
      </c>
      <c r="B4086" s="603" t="s">
        <v>4826</v>
      </c>
      <c r="C4086" s="603" t="s">
        <v>123</v>
      </c>
      <c r="D4086" s="603" t="s">
        <v>942</v>
      </c>
      <c r="E4086" s="605">
        <v>17.579999999999998</v>
      </c>
      <c r="F4086" s="601" t="s">
        <v>794</v>
      </c>
    </row>
    <row r="4087" spans="1:6">
      <c r="A4087" s="603">
        <v>89660</v>
      </c>
      <c r="B4087" s="603" t="s">
        <v>4827</v>
      </c>
      <c r="C4087" s="603" t="s">
        <v>123</v>
      </c>
      <c r="D4087" s="603" t="s">
        <v>942</v>
      </c>
      <c r="E4087" s="605">
        <v>9.66</v>
      </c>
      <c r="F4087" s="601" t="s">
        <v>794</v>
      </c>
    </row>
    <row r="4088" spans="1:6">
      <c r="A4088" s="603">
        <v>89661</v>
      </c>
      <c r="B4088" s="603" t="s">
        <v>4828</v>
      </c>
      <c r="C4088" s="603" t="s">
        <v>123</v>
      </c>
      <c r="D4088" s="603" t="s">
        <v>942</v>
      </c>
      <c r="E4088" s="605">
        <v>24.18</v>
      </c>
      <c r="F4088" s="601" t="s">
        <v>794</v>
      </c>
    </row>
    <row r="4089" spans="1:6">
      <c r="A4089" s="603">
        <v>89662</v>
      </c>
      <c r="B4089" s="603" t="s">
        <v>4829</v>
      </c>
      <c r="C4089" s="603" t="s">
        <v>123</v>
      </c>
      <c r="D4089" s="603" t="s">
        <v>942</v>
      </c>
      <c r="E4089" s="605">
        <v>32.15</v>
      </c>
      <c r="F4089" s="601" t="s">
        <v>794</v>
      </c>
    </row>
    <row r="4090" spans="1:6">
      <c r="A4090" s="603">
        <v>89663</v>
      </c>
      <c r="B4090" s="603" t="s">
        <v>4830</v>
      </c>
      <c r="C4090" s="603" t="s">
        <v>123</v>
      </c>
      <c r="D4090" s="603" t="s">
        <v>942</v>
      </c>
      <c r="E4090" s="605">
        <v>30.97</v>
      </c>
      <c r="F4090" s="601" t="s">
        <v>794</v>
      </c>
    </row>
    <row r="4091" spans="1:6">
      <c r="A4091" s="603">
        <v>89664</v>
      </c>
      <c r="B4091" s="603" t="s">
        <v>4831</v>
      </c>
      <c r="C4091" s="603" t="s">
        <v>123</v>
      </c>
      <c r="D4091" s="603" t="s">
        <v>942</v>
      </c>
      <c r="E4091" s="605">
        <v>17.5</v>
      </c>
      <c r="F4091" s="601" t="s">
        <v>794</v>
      </c>
    </row>
    <row r="4092" spans="1:6">
      <c r="A4092" s="603">
        <v>89666</v>
      </c>
      <c r="B4092" s="603" t="s">
        <v>4832</v>
      </c>
      <c r="C4092" s="603" t="s">
        <v>123</v>
      </c>
      <c r="D4092" s="603" t="s">
        <v>942</v>
      </c>
      <c r="E4092" s="605">
        <v>7.31</v>
      </c>
      <c r="F4092" s="601" t="s">
        <v>794</v>
      </c>
    </row>
    <row r="4093" spans="1:6">
      <c r="A4093" s="603">
        <v>89667</v>
      </c>
      <c r="B4093" s="603" t="s">
        <v>4833</v>
      </c>
      <c r="C4093" s="603" t="s">
        <v>123</v>
      </c>
      <c r="D4093" s="603" t="s">
        <v>942</v>
      </c>
      <c r="E4093" s="605">
        <v>42.62</v>
      </c>
      <c r="F4093" s="601" t="s">
        <v>794</v>
      </c>
    </row>
    <row r="4094" spans="1:6">
      <c r="A4094" s="603">
        <v>89668</v>
      </c>
      <c r="B4094" s="603" t="s">
        <v>4834</v>
      </c>
      <c r="C4094" s="603" t="s">
        <v>123</v>
      </c>
      <c r="D4094" s="603" t="s">
        <v>942</v>
      </c>
      <c r="E4094" s="605">
        <v>30.23</v>
      </c>
      <c r="F4094" s="601" t="s">
        <v>794</v>
      </c>
    </row>
    <row r="4095" spans="1:6">
      <c r="A4095" s="603">
        <v>89669</v>
      </c>
      <c r="B4095" s="603" t="s">
        <v>4835</v>
      </c>
      <c r="C4095" s="603" t="s">
        <v>123</v>
      </c>
      <c r="D4095" s="603" t="s">
        <v>942</v>
      </c>
      <c r="E4095" s="605">
        <v>32.33</v>
      </c>
      <c r="F4095" s="601" t="s">
        <v>794</v>
      </c>
    </row>
    <row r="4096" spans="1:6">
      <c r="A4096" s="603">
        <v>89670</v>
      </c>
      <c r="B4096" s="603" t="s">
        <v>4836</v>
      </c>
      <c r="C4096" s="603" t="s">
        <v>123</v>
      </c>
      <c r="D4096" s="603" t="s">
        <v>942</v>
      </c>
      <c r="E4096" s="605">
        <v>14.37</v>
      </c>
      <c r="F4096" s="601" t="s">
        <v>794</v>
      </c>
    </row>
    <row r="4097" spans="1:6">
      <c r="A4097" s="603">
        <v>89671</v>
      </c>
      <c r="B4097" s="603" t="s">
        <v>4837</v>
      </c>
      <c r="C4097" s="603" t="s">
        <v>123</v>
      </c>
      <c r="D4097" s="603" t="s">
        <v>942</v>
      </c>
      <c r="E4097" s="605">
        <v>43.46</v>
      </c>
      <c r="F4097" s="601" t="s">
        <v>794</v>
      </c>
    </row>
    <row r="4098" spans="1:6">
      <c r="A4098" s="603">
        <v>89672</v>
      </c>
      <c r="B4098" s="603" t="s">
        <v>4838</v>
      </c>
      <c r="C4098" s="603" t="s">
        <v>123</v>
      </c>
      <c r="D4098" s="603" t="s">
        <v>942</v>
      </c>
      <c r="E4098" s="605">
        <v>24.38</v>
      </c>
      <c r="F4098" s="601" t="s">
        <v>794</v>
      </c>
    </row>
    <row r="4099" spans="1:6">
      <c r="A4099" s="603">
        <v>89673</v>
      </c>
      <c r="B4099" s="603" t="s">
        <v>4839</v>
      </c>
      <c r="C4099" s="603" t="s">
        <v>123</v>
      </c>
      <c r="D4099" s="603" t="s">
        <v>942</v>
      </c>
      <c r="E4099" s="605">
        <v>34.46</v>
      </c>
      <c r="F4099" s="601" t="s">
        <v>794</v>
      </c>
    </row>
    <row r="4100" spans="1:6">
      <c r="A4100" s="603">
        <v>89674</v>
      </c>
      <c r="B4100" s="603" t="s">
        <v>4840</v>
      </c>
      <c r="C4100" s="603" t="s">
        <v>123</v>
      </c>
      <c r="D4100" s="603" t="s">
        <v>942</v>
      </c>
      <c r="E4100" s="605">
        <v>31.61</v>
      </c>
      <c r="F4100" s="601" t="s">
        <v>794</v>
      </c>
    </row>
    <row r="4101" spans="1:6">
      <c r="A4101" s="603">
        <v>89675</v>
      </c>
      <c r="B4101" s="603" t="s">
        <v>4841</v>
      </c>
      <c r="C4101" s="603" t="s">
        <v>123</v>
      </c>
      <c r="D4101" s="603" t="s">
        <v>942</v>
      </c>
      <c r="E4101" s="605">
        <v>69.67</v>
      </c>
      <c r="F4101" s="601" t="s">
        <v>794</v>
      </c>
    </row>
    <row r="4102" spans="1:6">
      <c r="A4102" s="603">
        <v>89676</v>
      </c>
      <c r="B4102" s="603" t="s">
        <v>4842</v>
      </c>
      <c r="C4102" s="603" t="s">
        <v>123</v>
      </c>
      <c r="D4102" s="603" t="s">
        <v>942</v>
      </c>
      <c r="E4102" s="605">
        <v>38.14</v>
      </c>
      <c r="F4102" s="601" t="s">
        <v>794</v>
      </c>
    </row>
    <row r="4103" spans="1:6">
      <c r="A4103" s="603">
        <v>89677</v>
      </c>
      <c r="B4103" s="603" t="s">
        <v>4843</v>
      </c>
      <c r="C4103" s="603" t="s">
        <v>123</v>
      </c>
      <c r="D4103" s="603" t="s">
        <v>942</v>
      </c>
      <c r="E4103" s="605">
        <v>75.33</v>
      </c>
      <c r="F4103" s="601" t="s">
        <v>794</v>
      </c>
    </row>
    <row r="4104" spans="1:6">
      <c r="A4104" s="603">
        <v>89678</v>
      </c>
      <c r="B4104" s="603" t="s">
        <v>4844</v>
      </c>
      <c r="C4104" s="603" t="s">
        <v>123</v>
      </c>
      <c r="D4104" s="603" t="s">
        <v>942</v>
      </c>
      <c r="E4104" s="605">
        <v>12.17</v>
      </c>
      <c r="F4104" s="601" t="s">
        <v>794</v>
      </c>
    </row>
    <row r="4105" spans="1:6">
      <c r="A4105" s="603">
        <v>89679</v>
      </c>
      <c r="B4105" s="603" t="s">
        <v>4845</v>
      </c>
      <c r="C4105" s="603" t="s">
        <v>123</v>
      </c>
      <c r="D4105" s="603" t="s">
        <v>942</v>
      </c>
      <c r="E4105" s="605">
        <v>120.26</v>
      </c>
      <c r="F4105" s="601" t="s">
        <v>794</v>
      </c>
    </row>
    <row r="4106" spans="1:6">
      <c r="A4106" s="603">
        <v>89680</v>
      </c>
      <c r="B4106" s="603" t="s">
        <v>4846</v>
      </c>
      <c r="C4106" s="603" t="s">
        <v>123</v>
      </c>
      <c r="D4106" s="603" t="s">
        <v>942</v>
      </c>
      <c r="E4106" s="605">
        <v>23.11</v>
      </c>
      <c r="F4106" s="601" t="s">
        <v>794</v>
      </c>
    </row>
    <row r="4107" spans="1:6">
      <c r="A4107" s="603">
        <v>89681</v>
      </c>
      <c r="B4107" s="603" t="s">
        <v>4847</v>
      </c>
      <c r="C4107" s="603" t="s">
        <v>123</v>
      </c>
      <c r="D4107" s="603" t="s">
        <v>942</v>
      </c>
      <c r="E4107" s="605">
        <v>87.48</v>
      </c>
      <c r="F4107" s="601" t="s">
        <v>794</v>
      </c>
    </row>
    <row r="4108" spans="1:6">
      <c r="A4108" s="603">
        <v>89682</v>
      </c>
      <c r="B4108" s="603" t="s">
        <v>4848</v>
      </c>
      <c r="C4108" s="603" t="s">
        <v>123</v>
      </c>
      <c r="D4108" s="603" t="s">
        <v>942</v>
      </c>
      <c r="E4108" s="605">
        <v>32.549999999999997</v>
      </c>
      <c r="F4108" s="601" t="s">
        <v>794</v>
      </c>
    </row>
    <row r="4109" spans="1:6">
      <c r="A4109" s="603">
        <v>89683</v>
      </c>
      <c r="B4109" s="603" t="s">
        <v>4849</v>
      </c>
      <c r="C4109" s="603" t="s">
        <v>123</v>
      </c>
      <c r="D4109" s="603" t="s">
        <v>942</v>
      </c>
      <c r="E4109" s="605">
        <v>275.75</v>
      </c>
      <c r="F4109" s="601" t="s">
        <v>794</v>
      </c>
    </row>
    <row r="4110" spans="1:6">
      <c r="A4110" s="603">
        <v>89684</v>
      </c>
      <c r="B4110" s="603" t="s">
        <v>4850</v>
      </c>
      <c r="C4110" s="603" t="s">
        <v>123</v>
      </c>
      <c r="D4110" s="603" t="s">
        <v>942</v>
      </c>
      <c r="E4110" s="605">
        <v>46.07</v>
      </c>
      <c r="F4110" s="601" t="s">
        <v>794</v>
      </c>
    </row>
    <row r="4111" spans="1:6">
      <c r="A4111" s="603">
        <v>89685</v>
      </c>
      <c r="B4111" s="603" t="s">
        <v>4851</v>
      </c>
      <c r="C4111" s="603" t="s">
        <v>123</v>
      </c>
      <c r="D4111" s="603" t="s">
        <v>942</v>
      </c>
      <c r="E4111" s="605">
        <v>59.14</v>
      </c>
      <c r="F4111" s="601" t="s">
        <v>794</v>
      </c>
    </row>
    <row r="4112" spans="1:6">
      <c r="A4112" s="603">
        <v>89686</v>
      </c>
      <c r="B4112" s="603" t="s">
        <v>4852</v>
      </c>
      <c r="C4112" s="603" t="s">
        <v>123</v>
      </c>
      <c r="D4112" s="603" t="s">
        <v>942</v>
      </c>
      <c r="E4112" s="605">
        <v>58.57</v>
      </c>
      <c r="F4112" s="601" t="s">
        <v>794</v>
      </c>
    </row>
    <row r="4113" spans="1:6">
      <c r="A4113" s="603">
        <v>89687</v>
      </c>
      <c r="B4113" s="603" t="s">
        <v>4853</v>
      </c>
      <c r="C4113" s="603" t="s">
        <v>123</v>
      </c>
      <c r="D4113" s="603" t="s">
        <v>942</v>
      </c>
      <c r="E4113" s="605">
        <v>50.83</v>
      </c>
      <c r="F4113" s="601" t="s">
        <v>794</v>
      </c>
    </row>
    <row r="4114" spans="1:6">
      <c r="A4114" s="603">
        <v>89689</v>
      </c>
      <c r="B4114" s="603" t="s">
        <v>4854</v>
      </c>
      <c r="C4114" s="603" t="s">
        <v>123</v>
      </c>
      <c r="D4114" s="603" t="s">
        <v>942</v>
      </c>
      <c r="E4114" s="605">
        <v>38.94</v>
      </c>
      <c r="F4114" s="601" t="s">
        <v>794</v>
      </c>
    </row>
    <row r="4115" spans="1:6">
      <c r="A4115" s="603">
        <v>89690</v>
      </c>
      <c r="B4115" s="603" t="s">
        <v>4855</v>
      </c>
      <c r="C4115" s="603" t="s">
        <v>123</v>
      </c>
      <c r="D4115" s="603" t="s">
        <v>942</v>
      </c>
      <c r="E4115" s="605">
        <v>86.51</v>
      </c>
      <c r="F4115" s="601" t="s">
        <v>794</v>
      </c>
    </row>
    <row r="4116" spans="1:6">
      <c r="A4116" s="603">
        <v>89691</v>
      </c>
      <c r="B4116" s="603" t="s">
        <v>4856</v>
      </c>
      <c r="C4116" s="603" t="s">
        <v>123</v>
      </c>
      <c r="D4116" s="603" t="s">
        <v>942</v>
      </c>
      <c r="E4116" s="605">
        <v>13.38</v>
      </c>
      <c r="F4116" s="601" t="s">
        <v>794</v>
      </c>
    </row>
    <row r="4117" spans="1:6">
      <c r="A4117" s="603">
        <v>89692</v>
      </c>
      <c r="B4117" s="603" t="s">
        <v>4857</v>
      </c>
      <c r="C4117" s="603" t="s">
        <v>123</v>
      </c>
      <c r="D4117" s="603" t="s">
        <v>942</v>
      </c>
      <c r="E4117" s="605">
        <v>98.38</v>
      </c>
      <c r="F4117" s="601" t="s">
        <v>794</v>
      </c>
    </row>
    <row r="4118" spans="1:6">
      <c r="A4118" s="603">
        <v>89693</v>
      </c>
      <c r="B4118" s="603" t="s">
        <v>4858</v>
      </c>
      <c r="C4118" s="603" t="s">
        <v>123</v>
      </c>
      <c r="D4118" s="603" t="s">
        <v>942</v>
      </c>
      <c r="E4118" s="605">
        <v>76.040000000000006</v>
      </c>
      <c r="F4118" s="601" t="s">
        <v>794</v>
      </c>
    </row>
    <row r="4119" spans="1:6">
      <c r="A4119" s="603">
        <v>89694</v>
      </c>
      <c r="B4119" s="603" t="s">
        <v>4859</v>
      </c>
      <c r="C4119" s="603" t="s">
        <v>123</v>
      </c>
      <c r="D4119" s="603" t="s">
        <v>942</v>
      </c>
      <c r="E4119" s="605">
        <v>20.22</v>
      </c>
      <c r="F4119" s="601" t="s">
        <v>794</v>
      </c>
    </row>
    <row r="4120" spans="1:6">
      <c r="A4120" s="603">
        <v>89695</v>
      </c>
      <c r="B4120" s="603" t="s">
        <v>4860</v>
      </c>
      <c r="C4120" s="603" t="s">
        <v>123</v>
      </c>
      <c r="D4120" s="603" t="s">
        <v>942</v>
      </c>
      <c r="E4120" s="605">
        <v>17.059999999999999</v>
      </c>
      <c r="F4120" s="601" t="s">
        <v>794</v>
      </c>
    </row>
    <row r="4121" spans="1:6">
      <c r="A4121" s="603">
        <v>89696</v>
      </c>
      <c r="B4121" s="603" t="s">
        <v>4861</v>
      </c>
      <c r="C4121" s="603" t="s">
        <v>123</v>
      </c>
      <c r="D4121" s="603" t="s">
        <v>942</v>
      </c>
      <c r="E4121" s="605">
        <v>81.44</v>
      </c>
      <c r="F4121" s="601" t="s">
        <v>794</v>
      </c>
    </row>
    <row r="4122" spans="1:6">
      <c r="A4122" s="603">
        <v>89697</v>
      </c>
      <c r="B4122" s="603" t="s">
        <v>4862</v>
      </c>
      <c r="C4122" s="603" t="s">
        <v>123</v>
      </c>
      <c r="D4122" s="603" t="s">
        <v>942</v>
      </c>
      <c r="E4122" s="605">
        <v>17.59</v>
      </c>
      <c r="F4122" s="601" t="s">
        <v>794</v>
      </c>
    </row>
    <row r="4123" spans="1:6">
      <c r="A4123" s="603">
        <v>89698</v>
      </c>
      <c r="B4123" s="603" t="s">
        <v>4863</v>
      </c>
      <c r="C4123" s="603" t="s">
        <v>123</v>
      </c>
      <c r="D4123" s="603" t="s">
        <v>942</v>
      </c>
      <c r="E4123" s="605">
        <v>257.85000000000002</v>
      </c>
      <c r="F4123" s="601" t="s">
        <v>794</v>
      </c>
    </row>
    <row r="4124" spans="1:6">
      <c r="A4124" s="603">
        <v>89699</v>
      </c>
      <c r="B4124" s="603" t="s">
        <v>4864</v>
      </c>
      <c r="C4124" s="603" t="s">
        <v>123</v>
      </c>
      <c r="D4124" s="603" t="s">
        <v>942</v>
      </c>
      <c r="E4124" s="605">
        <v>194.5</v>
      </c>
      <c r="F4124" s="601" t="s">
        <v>794</v>
      </c>
    </row>
    <row r="4125" spans="1:6">
      <c r="A4125" s="603">
        <v>89700</v>
      </c>
      <c r="B4125" s="603" t="s">
        <v>4865</v>
      </c>
      <c r="C4125" s="603" t="s">
        <v>123</v>
      </c>
      <c r="D4125" s="603" t="s">
        <v>942</v>
      </c>
      <c r="E4125" s="605">
        <v>23.17</v>
      </c>
      <c r="F4125" s="601" t="s">
        <v>794</v>
      </c>
    </row>
    <row r="4126" spans="1:6">
      <c r="A4126" s="603">
        <v>89701</v>
      </c>
      <c r="B4126" s="603" t="s">
        <v>4866</v>
      </c>
      <c r="C4126" s="603" t="s">
        <v>123</v>
      </c>
      <c r="D4126" s="603" t="s">
        <v>942</v>
      </c>
      <c r="E4126" s="605">
        <v>190.63</v>
      </c>
      <c r="F4126" s="601" t="s">
        <v>794</v>
      </c>
    </row>
    <row r="4127" spans="1:6">
      <c r="A4127" s="603">
        <v>89702</v>
      </c>
      <c r="B4127" s="603" t="s">
        <v>4867</v>
      </c>
      <c r="C4127" s="603" t="s">
        <v>123</v>
      </c>
      <c r="D4127" s="603" t="s">
        <v>942</v>
      </c>
      <c r="E4127" s="605">
        <v>22.07</v>
      </c>
      <c r="F4127" s="601" t="s">
        <v>794</v>
      </c>
    </row>
    <row r="4128" spans="1:6">
      <c r="A4128" s="603">
        <v>89703</v>
      </c>
      <c r="B4128" s="603" t="s">
        <v>4868</v>
      </c>
      <c r="C4128" s="603" t="s">
        <v>123</v>
      </c>
      <c r="D4128" s="603" t="s">
        <v>942</v>
      </c>
      <c r="E4128" s="605">
        <v>49.09</v>
      </c>
      <c r="F4128" s="601" t="s">
        <v>794</v>
      </c>
    </row>
    <row r="4129" spans="1:6">
      <c r="A4129" s="603">
        <v>89704</v>
      </c>
      <c r="B4129" s="603" t="s">
        <v>4869</v>
      </c>
      <c r="C4129" s="603" t="s">
        <v>123</v>
      </c>
      <c r="D4129" s="603" t="s">
        <v>942</v>
      </c>
      <c r="E4129" s="605">
        <v>147.12</v>
      </c>
      <c r="F4129" s="601" t="s">
        <v>794</v>
      </c>
    </row>
    <row r="4130" spans="1:6">
      <c r="A4130" s="603">
        <v>89705</v>
      </c>
      <c r="B4130" s="603" t="s">
        <v>4870</v>
      </c>
      <c r="C4130" s="603" t="s">
        <v>123</v>
      </c>
      <c r="D4130" s="603" t="s">
        <v>942</v>
      </c>
      <c r="E4130" s="605">
        <v>25.71</v>
      </c>
      <c r="F4130" s="601" t="s">
        <v>794</v>
      </c>
    </row>
    <row r="4131" spans="1:6">
      <c r="A4131" s="603">
        <v>89706</v>
      </c>
      <c r="B4131" s="603" t="s">
        <v>4871</v>
      </c>
      <c r="C4131" s="603" t="s">
        <v>123</v>
      </c>
      <c r="D4131" s="603" t="s">
        <v>942</v>
      </c>
      <c r="E4131" s="605">
        <v>57.81</v>
      </c>
      <c r="F4131" s="601" t="s">
        <v>794</v>
      </c>
    </row>
    <row r="4132" spans="1:6">
      <c r="A4132" s="603">
        <v>89718</v>
      </c>
      <c r="B4132" s="603" t="s">
        <v>4872</v>
      </c>
      <c r="C4132" s="603" t="s">
        <v>67</v>
      </c>
      <c r="D4132" s="603" t="s">
        <v>942</v>
      </c>
      <c r="E4132" s="605">
        <v>55.26</v>
      </c>
      <c r="F4132" s="601" t="s">
        <v>794</v>
      </c>
    </row>
    <row r="4133" spans="1:6">
      <c r="A4133" s="603">
        <v>89719</v>
      </c>
      <c r="B4133" s="603" t="s">
        <v>4873</v>
      </c>
      <c r="C4133" s="603" t="s">
        <v>123</v>
      </c>
      <c r="D4133" s="603" t="s">
        <v>942</v>
      </c>
      <c r="E4133" s="605">
        <v>12.87</v>
      </c>
      <c r="F4133" s="601" t="s">
        <v>794</v>
      </c>
    </row>
    <row r="4134" spans="1:6">
      <c r="A4134" s="603">
        <v>89720</v>
      </c>
      <c r="B4134" s="603" t="s">
        <v>4874</v>
      </c>
      <c r="C4134" s="603" t="s">
        <v>123</v>
      </c>
      <c r="D4134" s="603" t="s">
        <v>942</v>
      </c>
      <c r="E4134" s="605">
        <v>14.55</v>
      </c>
      <c r="F4134" s="601" t="s">
        <v>794</v>
      </c>
    </row>
    <row r="4135" spans="1:6">
      <c r="A4135" s="603">
        <v>89721</v>
      </c>
      <c r="B4135" s="603" t="s">
        <v>4875</v>
      </c>
      <c r="C4135" s="603" t="s">
        <v>123</v>
      </c>
      <c r="D4135" s="603" t="s">
        <v>942</v>
      </c>
      <c r="E4135" s="605">
        <v>15.89</v>
      </c>
      <c r="F4135" s="601" t="s">
        <v>794</v>
      </c>
    </row>
    <row r="4136" spans="1:6">
      <c r="A4136" s="603">
        <v>89723</v>
      </c>
      <c r="B4136" s="603" t="s">
        <v>4876</v>
      </c>
      <c r="C4136" s="603" t="s">
        <v>123</v>
      </c>
      <c r="D4136" s="603" t="s">
        <v>942</v>
      </c>
      <c r="E4136" s="605">
        <v>19.98</v>
      </c>
      <c r="F4136" s="601" t="s">
        <v>794</v>
      </c>
    </row>
    <row r="4137" spans="1:6">
      <c r="A4137" s="603">
        <v>89724</v>
      </c>
      <c r="B4137" s="603" t="s">
        <v>4877</v>
      </c>
      <c r="C4137" s="603" t="s">
        <v>123</v>
      </c>
      <c r="D4137" s="603" t="s">
        <v>942</v>
      </c>
      <c r="E4137" s="605">
        <v>9.4600000000000009</v>
      </c>
      <c r="F4137" s="601" t="s">
        <v>794</v>
      </c>
    </row>
    <row r="4138" spans="1:6">
      <c r="A4138" s="603">
        <v>89725</v>
      </c>
      <c r="B4138" s="603" t="s">
        <v>4878</v>
      </c>
      <c r="C4138" s="603" t="s">
        <v>123</v>
      </c>
      <c r="D4138" s="603" t="s">
        <v>942</v>
      </c>
      <c r="E4138" s="605">
        <v>19.29</v>
      </c>
      <c r="F4138" s="601" t="s">
        <v>794</v>
      </c>
    </row>
    <row r="4139" spans="1:6">
      <c r="A4139" s="603">
        <v>89726</v>
      </c>
      <c r="B4139" s="603" t="s">
        <v>4879</v>
      </c>
      <c r="C4139" s="603" t="s">
        <v>123</v>
      </c>
      <c r="D4139" s="603" t="s">
        <v>942</v>
      </c>
      <c r="E4139" s="605">
        <v>9.69</v>
      </c>
      <c r="F4139" s="601" t="s">
        <v>794</v>
      </c>
    </row>
    <row r="4140" spans="1:6">
      <c r="A4140" s="603">
        <v>89727</v>
      </c>
      <c r="B4140" s="603" t="s">
        <v>4880</v>
      </c>
      <c r="C4140" s="603" t="s">
        <v>123</v>
      </c>
      <c r="D4140" s="603" t="s">
        <v>942</v>
      </c>
      <c r="E4140" s="605">
        <v>24.52</v>
      </c>
      <c r="F4140" s="601" t="s">
        <v>794</v>
      </c>
    </row>
    <row r="4141" spans="1:6">
      <c r="A4141" s="603">
        <v>89728</v>
      </c>
      <c r="B4141" s="603" t="s">
        <v>4881</v>
      </c>
      <c r="C4141" s="603" t="s">
        <v>123</v>
      </c>
      <c r="D4141" s="603" t="s">
        <v>942</v>
      </c>
      <c r="E4141" s="605">
        <v>12.39</v>
      </c>
      <c r="F4141" s="601" t="s">
        <v>794</v>
      </c>
    </row>
    <row r="4142" spans="1:6">
      <c r="A4142" s="603">
        <v>89729</v>
      </c>
      <c r="B4142" s="603" t="s">
        <v>4882</v>
      </c>
      <c r="C4142" s="603" t="s">
        <v>123</v>
      </c>
      <c r="D4142" s="603" t="s">
        <v>942</v>
      </c>
      <c r="E4142" s="605">
        <v>29.93</v>
      </c>
      <c r="F4142" s="601" t="s">
        <v>794</v>
      </c>
    </row>
    <row r="4143" spans="1:6">
      <c r="A4143" s="603">
        <v>89730</v>
      </c>
      <c r="B4143" s="603" t="s">
        <v>4883</v>
      </c>
      <c r="C4143" s="603" t="s">
        <v>123</v>
      </c>
      <c r="D4143" s="603" t="s">
        <v>942</v>
      </c>
      <c r="E4143" s="605">
        <v>14.3</v>
      </c>
      <c r="F4143" s="601" t="s">
        <v>794</v>
      </c>
    </row>
    <row r="4144" spans="1:6">
      <c r="A4144" s="603">
        <v>89731</v>
      </c>
      <c r="B4144" s="603" t="s">
        <v>4884</v>
      </c>
      <c r="C4144" s="603" t="s">
        <v>123</v>
      </c>
      <c r="D4144" s="603" t="s">
        <v>942</v>
      </c>
      <c r="E4144" s="605">
        <v>14.05</v>
      </c>
      <c r="F4144" s="601" t="s">
        <v>794</v>
      </c>
    </row>
    <row r="4145" spans="1:6">
      <c r="A4145" s="603">
        <v>89732</v>
      </c>
      <c r="B4145" s="603" t="s">
        <v>4885</v>
      </c>
      <c r="C4145" s="603" t="s">
        <v>123</v>
      </c>
      <c r="D4145" s="603" t="s">
        <v>942</v>
      </c>
      <c r="E4145" s="605">
        <v>14.78</v>
      </c>
      <c r="F4145" s="601" t="s">
        <v>794</v>
      </c>
    </row>
    <row r="4146" spans="1:6">
      <c r="A4146" s="603">
        <v>89733</v>
      </c>
      <c r="B4146" s="603" t="s">
        <v>4886</v>
      </c>
      <c r="C4146" s="603" t="s">
        <v>123</v>
      </c>
      <c r="D4146" s="603" t="s">
        <v>942</v>
      </c>
      <c r="E4146" s="605">
        <v>22.54</v>
      </c>
      <c r="F4146" s="601" t="s">
        <v>794</v>
      </c>
    </row>
    <row r="4147" spans="1:6">
      <c r="A4147" s="603">
        <v>89734</v>
      </c>
      <c r="B4147" s="603" t="s">
        <v>4887</v>
      </c>
      <c r="C4147" s="603" t="s">
        <v>123</v>
      </c>
      <c r="D4147" s="603" t="s">
        <v>942</v>
      </c>
      <c r="E4147" s="605">
        <v>28.21</v>
      </c>
      <c r="F4147" s="601" t="s">
        <v>794</v>
      </c>
    </row>
    <row r="4148" spans="1:6">
      <c r="A4148" s="603">
        <v>89735</v>
      </c>
      <c r="B4148" s="603" t="s">
        <v>4888</v>
      </c>
      <c r="C4148" s="603" t="s">
        <v>123</v>
      </c>
      <c r="D4148" s="603" t="s">
        <v>942</v>
      </c>
      <c r="E4148" s="605">
        <v>24.73</v>
      </c>
      <c r="F4148" s="601" t="s">
        <v>794</v>
      </c>
    </row>
    <row r="4149" spans="1:6">
      <c r="A4149" s="603">
        <v>89736</v>
      </c>
      <c r="B4149" s="603" t="s">
        <v>4889</v>
      </c>
      <c r="C4149" s="603" t="s">
        <v>123</v>
      </c>
      <c r="D4149" s="603" t="s">
        <v>942</v>
      </c>
      <c r="E4149" s="605">
        <v>9.1199999999999992</v>
      </c>
      <c r="F4149" s="601" t="s">
        <v>794</v>
      </c>
    </row>
    <row r="4150" spans="1:6">
      <c r="A4150" s="603">
        <v>89737</v>
      </c>
      <c r="B4150" s="603" t="s">
        <v>4890</v>
      </c>
      <c r="C4150" s="603" t="s">
        <v>123</v>
      </c>
      <c r="D4150" s="603" t="s">
        <v>942</v>
      </c>
      <c r="E4150" s="605">
        <v>21.63</v>
      </c>
      <c r="F4150" s="601" t="s">
        <v>794</v>
      </c>
    </row>
    <row r="4151" spans="1:6">
      <c r="A4151" s="603">
        <v>89738</v>
      </c>
      <c r="B4151" s="603" t="s">
        <v>4891</v>
      </c>
      <c r="C4151" s="603" t="s">
        <v>123</v>
      </c>
      <c r="D4151" s="603" t="s">
        <v>942</v>
      </c>
      <c r="E4151" s="605">
        <v>17.170000000000002</v>
      </c>
      <c r="F4151" s="601" t="s">
        <v>794</v>
      </c>
    </row>
    <row r="4152" spans="1:6">
      <c r="A4152" s="603">
        <v>89739</v>
      </c>
      <c r="B4152" s="603" t="s">
        <v>4892</v>
      </c>
      <c r="C4152" s="603" t="s">
        <v>123</v>
      </c>
      <c r="D4152" s="603" t="s">
        <v>942</v>
      </c>
      <c r="E4152" s="605">
        <v>22.61</v>
      </c>
      <c r="F4152" s="601" t="s">
        <v>794</v>
      </c>
    </row>
    <row r="4153" spans="1:6">
      <c r="A4153" s="603">
        <v>89740</v>
      </c>
      <c r="B4153" s="603" t="s">
        <v>4893</v>
      </c>
      <c r="C4153" s="603" t="s">
        <v>123</v>
      </c>
      <c r="D4153" s="603" t="s">
        <v>942</v>
      </c>
      <c r="E4153" s="605">
        <v>9.24</v>
      </c>
      <c r="F4153" s="601" t="s">
        <v>794</v>
      </c>
    </row>
    <row r="4154" spans="1:6">
      <c r="A4154" s="603">
        <v>89741</v>
      </c>
      <c r="B4154" s="603" t="s">
        <v>4894</v>
      </c>
      <c r="C4154" s="603" t="s">
        <v>123</v>
      </c>
      <c r="D4154" s="603" t="s">
        <v>942</v>
      </c>
      <c r="E4154" s="605">
        <v>23.77</v>
      </c>
      <c r="F4154" s="601" t="s">
        <v>794</v>
      </c>
    </row>
    <row r="4155" spans="1:6">
      <c r="A4155" s="603">
        <v>89742</v>
      </c>
      <c r="B4155" s="603" t="s">
        <v>4895</v>
      </c>
      <c r="C4155" s="603" t="s">
        <v>123</v>
      </c>
      <c r="D4155" s="603" t="s">
        <v>942</v>
      </c>
      <c r="E4155" s="605">
        <v>38.770000000000003</v>
      </c>
      <c r="F4155" s="601" t="s">
        <v>794</v>
      </c>
    </row>
    <row r="4156" spans="1:6">
      <c r="A4156" s="603">
        <v>89743</v>
      </c>
      <c r="B4156" s="603" t="s">
        <v>4896</v>
      </c>
      <c r="C4156" s="603" t="s">
        <v>123</v>
      </c>
      <c r="D4156" s="603" t="s">
        <v>942</v>
      </c>
      <c r="E4156" s="605">
        <v>59.43</v>
      </c>
      <c r="F4156" s="601" t="s">
        <v>794</v>
      </c>
    </row>
    <row r="4157" spans="1:6">
      <c r="A4157" s="603">
        <v>89744</v>
      </c>
      <c r="B4157" s="603" t="s">
        <v>4897</v>
      </c>
      <c r="C4157" s="603" t="s">
        <v>123</v>
      </c>
      <c r="D4157" s="603" t="s">
        <v>942</v>
      </c>
      <c r="E4157" s="605">
        <v>26.51</v>
      </c>
      <c r="F4157" s="601" t="s">
        <v>794</v>
      </c>
    </row>
    <row r="4158" spans="1:6">
      <c r="A4158" s="603">
        <v>89746</v>
      </c>
      <c r="B4158" s="603" t="s">
        <v>4898</v>
      </c>
      <c r="C4158" s="603" t="s">
        <v>123</v>
      </c>
      <c r="D4158" s="603" t="s">
        <v>942</v>
      </c>
      <c r="E4158" s="605">
        <v>27.35</v>
      </c>
      <c r="F4158" s="601" t="s">
        <v>794</v>
      </c>
    </row>
    <row r="4159" spans="1:6">
      <c r="A4159" s="603">
        <v>89747</v>
      </c>
      <c r="B4159" s="603" t="s">
        <v>4899</v>
      </c>
      <c r="C4159" s="603" t="s">
        <v>123</v>
      </c>
      <c r="D4159" s="603" t="s">
        <v>942</v>
      </c>
      <c r="E4159" s="605">
        <v>30.56</v>
      </c>
      <c r="F4159" s="601" t="s">
        <v>794</v>
      </c>
    </row>
    <row r="4160" spans="1:6">
      <c r="A4160" s="603">
        <v>89748</v>
      </c>
      <c r="B4160" s="603" t="s">
        <v>4900</v>
      </c>
      <c r="C4160" s="603" t="s">
        <v>123</v>
      </c>
      <c r="D4160" s="603" t="s">
        <v>942</v>
      </c>
      <c r="E4160" s="605">
        <v>41.6</v>
      </c>
      <c r="F4160" s="601" t="s">
        <v>794</v>
      </c>
    </row>
    <row r="4161" spans="1:6">
      <c r="A4161" s="603">
        <v>89749</v>
      </c>
      <c r="B4161" s="603" t="s">
        <v>4901</v>
      </c>
      <c r="C4161" s="603" t="s">
        <v>123</v>
      </c>
      <c r="D4161" s="603" t="s">
        <v>942</v>
      </c>
      <c r="E4161" s="605">
        <v>17.09</v>
      </c>
      <c r="F4161" s="601" t="s">
        <v>794</v>
      </c>
    </row>
    <row r="4162" spans="1:6">
      <c r="A4162" s="603">
        <v>89750</v>
      </c>
      <c r="B4162" s="603" t="s">
        <v>4902</v>
      </c>
      <c r="C4162" s="603" t="s">
        <v>123</v>
      </c>
      <c r="D4162" s="603" t="s">
        <v>942</v>
      </c>
      <c r="E4162" s="605">
        <v>76.78</v>
      </c>
      <c r="F4162" s="601" t="s">
        <v>794</v>
      </c>
    </row>
    <row r="4163" spans="1:6">
      <c r="A4163" s="603">
        <v>89752</v>
      </c>
      <c r="B4163" s="603" t="s">
        <v>4903</v>
      </c>
      <c r="C4163" s="603" t="s">
        <v>123</v>
      </c>
      <c r="D4163" s="603" t="s">
        <v>942</v>
      </c>
      <c r="E4163" s="605">
        <v>7.18</v>
      </c>
      <c r="F4163" s="601" t="s">
        <v>794</v>
      </c>
    </row>
    <row r="4164" spans="1:6">
      <c r="A4164" s="603">
        <v>89753</v>
      </c>
      <c r="B4164" s="603" t="s">
        <v>4904</v>
      </c>
      <c r="C4164" s="603" t="s">
        <v>123</v>
      </c>
      <c r="D4164" s="603" t="s">
        <v>942</v>
      </c>
      <c r="E4164" s="605">
        <v>8.74</v>
      </c>
      <c r="F4164" s="601" t="s">
        <v>794</v>
      </c>
    </row>
    <row r="4165" spans="1:6">
      <c r="A4165" s="603">
        <v>89754</v>
      </c>
      <c r="B4165" s="603" t="s">
        <v>4905</v>
      </c>
      <c r="C4165" s="603" t="s">
        <v>123</v>
      </c>
      <c r="D4165" s="603" t="s">
        <v>942</v>
      </c>
      <c r="E4165" s="605">
        <v>20.37</v>
      </c>
      <c r="F4165" s="601" t="s">
        <v>794</v>
      </c>
    </row>
    <row r="4166" spans="1:6">
      <c r="A4166" s="603">
        <v>89755</v>
      </c>
      <c r="B4166" s="603" t="s">
        <v>4906</v>
      </c>
      <c r="C4166" s="603" t="s">
        <v>123</v>
      </c>
      <c r="D4166" s="603" t="s">
        <v>942</v>
      </c>
      <c r="E4166" s="605">
        <v>13.88</v>
      </c>
      <c r="F4166" s="601" t="s">
        <v>794</v>
      </c>
    </row>
    <row r="4167" spans="1:6">
      <c r="A4167" s="603">
        <v>89756</v>
      </c>
      <c r="B4167" s="603" t="s">
        <v>4907</v>
      </c>
      <c r="C4167" s="603" t="s">
        <v>123</v>
      </c>
      <c r="D4167" s="603" t="s">
        <v>942</v>
      </c>
      <c r="E4167" s="605">
        <v>23.89</v>
      </c>
      <c r="F4167" s="601" t="s">
        <v>794</v>
      </c>
    </row>
    <row r="4168" spans="1:6">
      <c r="A4168" s="603">
        <v>89757</v>
      </c>
      <c r="B4168" s="603" t="s">
        <v>4908</v>
      </c>
      <c r="C4168" s="603" t="s">
        <v>123</v>
      </c>
      <c r="D4168" s="603" t="s">
        <v>942</v>
      </c>
      <c r="E4168" s="605">
        <v>31.12</v>
      </c>
      <c r="F4168" s="601" t="s">
        <v>794</v>
      </c>
    </row>
    <row r="4169" spans="1:6">
      <c r="A4169" s="603">
        <v>89758</v>
      </c>
      <c r="B4169" s="603" t="s">
        <v>4909</v>
      </c>
      <c r="C4169" s="603" t="s">
        <v>123</v>
      </c>
      <c r="D4169" s="603" t="s">
        <v>942</v>
      </c>
      <c r="E4169" s="605">
        <v>38.200000000000003</v>
      </c>
      <c r="F4169" s="601" t="s">
        <v>794</v>
      </c>
    </row>
    <row r="4170" spans="1:6">
      <c r="A4170" s="603">
        <v>89759</v>
      </c>
      <c r="B4170" s="603" t="s">
        <v>4910</v>
      </c>
      <c r="C4170" s="603" t="s">
        <v>123</v>
      </c>
      <c r="D4170" s="603" t="s">
        <v>942</v>
      </c>
      <c r="E4170" s="605">
        <v>11.72</v>
      </c>
      <c r="F4170" s="601" t="s">
        <v>794</v>
      </c>
    </row>
    <row r="4171" spans="1:6">
      <c r="A4171" s="603">
        <v>89760</v>
      </c>
      <c r="B4171" s="603" t="s">
        <v>4911</v>
      </c>
      <c r="C4171" s="603" t="s">
        <v>123</v>
      </c>
      <c r="D4171" s="603" t="s">
        <v>942</v>
      </c>
      <c r="E4171" s="605">
        <v>22.55</v>
      </c>
      <c r="F4171" s="601" t="s">
        <v>794</v>
      </c>
    </row>
    <row r="4172" spans="1:6">
      <c r="A4172" s="603">
        <v>89761</v>
      </c>
      <c r="B4172" s="603" t="s">
        <v>4912</v>
      </c>
      <c r="C4172" s="603" t="s">
        <v>123</v>
      </c>
      <c r="D4172" s="603" t="s">
        <v>942</v>
      </c>
      <c r="E4172" s="605">
        <v>31.99</v>
      </c>
      <c r="F4172" s="601" t="s">
        <v>794</v>
      </c>
    </row>
    <row r="4173" spans="1:6">
      <c r="A4173" s="603">
        <v>89762</v>
      </c>
      <c r="B4173" s="603" t="s">
        <v>4913</v>
      </c>
      <c r="C4173" s="603" t="s">
        <v>123</v>
      </c>
      <c r="D4173" s="603" t="s">
        <v>942</v>
      </c>
      <c r="E4173" s="605">
        <v>45.51</v>
      </c>
      <c r="F4173" s="601" t="s">
        <v>794</v>
      </c>
    </row>
    <row r="4174" spans="1:6">
      <c r="A4174" s="603">
        <v>89763</v>
      </c>
      <c r="B4174" s="603" t="s">
        <v>4914</v>
      </c>
      <c r="C4174" s="603" t="s">
        <v>123</v>
      </c>
      <c r="D4174" s="603" t="s">
        <v>942</v>
      </c>
      <c r="E4174" s="605">
        <v>58.02</v>
      </c>
      <c r="F4174" s="601" t="s">
        <v>794</v>
      </c>
    </row>
    <row r="4175" spans="1:6">
      <c r="A4175" s="603">
        <v>89764</v>
      </c>
      <c r="B4175" s="603" t="s">
        <v>4915</v>
      </c>
      <c r="C4175" s="603" t="s">
        <v>123</v>
      </c>
      <c r="D4175" s="603" t="s">
        <v>942</v>
      </c>
      <c r="E4175" s="605">
        <v>38.409999999999997</v>
      </c>
      <c r="F4175" s="601" t="s">
        <v>794</v>
      </c>
    </row>
    <row r="4176" spans="1:6">
      <c r="A4176" s="603">
        <v>89765</v>
      </c>
      <c r="B4176" s="603" t="s">
        <v>4916</v>
      </c>
      <c r="C4176" s="603" t="s">
        <v>123</v>
      </c>
      <c r="D4176" s="603" t="s">
        <v>942</v>
      </c>
      <c r="E4176" s="605">
        <v>16.760000000000002</v>
      </c>
      <c r="F4176" s="601" t="s">
        <v>794</v>
      </c>
    </row>
    <row r="4177" spans="1:6">
      <c r="A4177" s="603">
        <v>89767</v>
      </c>
      <c r="B4177" s="603" t="s">
        <v>4917</v>
      </c>
      <c r="C4177" s="603" t="s">
        <v>123</v>
      </c>
      <c r="D4177" s="603" t="s">
        <v>942</v>
      </c>
      <c r="E4177" s="605">
        <v>21.24</v>
      </c>
      <c r="F4177" s="601" t="s">
        <v>794</v>
      </c>
    </row>
    <row r="4178" spans="1:6">
      <c r="A4178" s="603">
        <v>89768</v>
      </c>
      <c r="B4178" s="603" t="s">
        <v>4918</v>
      </c>
      <c r="C4178" s="603" t="s">
        <v>123</v>
      </c>
      <c r="D4178" s="603" t="s">
        <v>942</v>
      </c>
      <c r="E4178" s="605">
        <v>24.74</v>
      </c>
      <c r="F4178" s="601" t="s">
        <v>794</v>
      </c>
    </row>
    <row r="4179" spans="1:6">
      <c r="A4179" s="603">
        <v>89769</v>
      </c>
      <c r="B4179" s="603" t="s">
        <v>4919</v>
      </c>
      <c r="C4179" s="603" t="s">
        <v>123</v>
      </c>
      <c r="D4179" s="603" t="s">
        <v>942</v>
      </c>
      <c r="E4179" s="605">
        <v>56.68</v>
      </c>
      <c r="F4179" s="601" t="s">
        <v>794</v>
      </c>
    </row>
    <row r="4180" spans="1:6">
      <c r="A4180" s="603">
        <v>89772</v>
      </c>
      <c r="B4180" s="603" t="s">
        <v>4920</v>
      </c>
      <c r="C4180" s="603" t="s">
        <v>67</v>
      </c>
      <c r="D4180" s="603" t="s">
        <v>942</v>
      </c>
      <c r="E4180" s="605">
        <v>93.34</v>
      </c>
      <c r="F4180" s="601" t="s">
        <v>794</v>
      </c>
    </row>
    <row r="4181" spans="1:6">
      <c r="A4181" s="603">
        <v>89774</v>
      </c>
      <c r="B4181" s="603" t="s">
        <v>4921</v>
      </c>
      <c r="C4181" s="603" t="s">
        <v>123</v>
      </c>
      <c r="D4181" s="603" t="s">
        <v>942</v>
      </c>
      <c r="E4181" s="605">
        <v>14.99</v>
      </c>
      <c r="F4181" s="601" t="s">
        <v>794</v>
      </c>
    </row>
    <row r="4182" spans="1:6">
      <c r="A4182" s="603">
        <v>89776</v>
      </c>
      <c r="B4182" s="603" t="s">
        <v>4922</v>
      </c>
      <c r="C4182" s="603" t="s">
        <v>123</v>
      </c>
      <c r="D4182" s="603" t="s">
        <v>942</v>
      </c>
      <c r="E4182" s="605">
        <v>24.93</v>
      </c>
      <c r="F4182" s="601" t="s">
        <v>794</v>
      </c>
    </row>
    <row r="4183" spans="1:6">
      <c r="A4183" s="603">
        <v>89777</v>
      </c>
      <c r="B4183" s="603" t="s">
        <v>4923</v>
      </c>
      <c r="C4183" s="603" t="s">
        <v>123</v>
      </c>
      <c r="D4183" s="603" t="s">
        <v>942</v>
      </c>
      <c r="E4183" s="605">
        <v>26.58</v>
      </c>
      <c r="F4183" s="601" t="s">
        <v>794</v>
      </c>
    </row>
    <row r="4184" spans="1:6">
      <c r="A4184" s="603">
        <v>89778</v>
      </c>
      <c r="B4184" s="603" t="s">
        <v>4924</v>
      </c>
      <c r="C4184" s="603" t="s">
        <v>123</v>
      </c>
      <c r="D4184" s="603" t="s">
        <v>942</v>
      </c>
      <c r="E4184" s="605">
        <v>17.29</v>
      </c>
      <c r="F4184" s="601" t="s">
        <v>794</v>
      </c>
    </row>
    <row r="4185" spans="1:6">
      <c r="A4185" s="603">
        <v>89779</v>
      </c>
      <c r="B4185" s="603" t="s">
        <v>4925</v>
      </c>
      <c r="C4185" s="603" t="s">
        <v>123</v>
      </c>
      <c r="D4185" s="603" t="s">
        <v>942</v>
      </c>
      <c r="E4185" s="605">
        <v>34.04</v>
      </c>
      <c r="F4185" s="601" t="s">
        <v>794</v>
      </c>
    </row>
    <row r="4186" spans="1:6">
      <c r="A4186" s="603">
        <v>89780</v>
      </c>
      <c r="B4186" s="603" t="s">
        <v>4926</v>
      </c>
      <c r="C4186" s="603" t="s">
        <v>123</v>
      </c>
      <c r="D4186" s="603" t="s">
        <v>942</v>
      </c>
      <c r="E4186" s="605">
        <v>24.86</v>
      </c>
      <c r="F4186" s="601" t="s">
        <v>794</v>
      </c>
    </row>
    <row r="4187" spans="1:6">
      <c r="A4187" s="603">
        <v>89781</v>
      </c>
      <c r="B4187" s="603" t="s">
        <v>4927</v>
      </c>
      <c r="C4187" s="603" t="s">
        <v>123</v>
      </c>
      <c r="D4187" s="603" t="s">
        <v>942</v>
      </c>
      <c r="E4187" s="605">
        <v>37.76</v>
      </c>
      <c r="F4187" s="601" t="s">
        <v>794</v>
      </c>
    </row>
    <row r="4188" spans="1:6">
      <c r="A4188" s="603">
        <v>89782</v>
      </c>
      <c r="B4188" s="603" t="s">
        <v>4928</v>
      </c>
      <c r="C4188" s="603" t="s">
        <v>123</v>
      </c>
      <c r="D4188" s="603" t="s">
        <v>942</v>
      </c>
      <c r="E4188" s="605">
        <v>13.85</v>
      </c>
      <c r="F4188" s="601" t="s">
        <v>794</v>
      </c>
    </row>
    <row r="4189" spans="1:6">
      <c r="A4189" s="603">
        <v>89783</v>
      </c>
      <c r="B4189" s="603" t="s">
        <v>4929</v>
      </c>
      <c r="C4189" s="603" t="s">
        <v>123</v>
      </c>
      <c r="D4189" s="603" t="s">
        <v>942</v>
      </c>
      <c r="E4189" s="605">
        <v>13.95</v>
      </c>
      <c r="F4189" s="601" t="s">
        <v>794</v>
      </c>
    </row>
    <row r="4190" spans="1:6">
      <c r="A4190" s="603">
        <v>89784</v>
      </c>
      <c r="B4190" s="603" t="s">
        <v>4930</v>
      </c>
      <c r="C4190" s="603" t="s">
        <v>123</v>
      </c>
      <c r="D4190" s="603" t="s">
        <v>942</v>
      </c>
      <c r="E4190" s="605">
        <v>23.07</v>
      </c>
      <c r="F4190" s="601" t="s">
        <v>794</v>
      </c>
    </row>
    <row r="4191" spans="1:6">
      <c r="A4191" s="603">
        <v>89785</v>
      </c>
      <c r="B4191" s="603" t="s">
        <v>4931</v>
      </c>
      <c r="C4191" s="603" t="s">
        <v>123</v>
      </c>
      <c r="D4191" s="603" t="s">
        <v>942</v>
      </c>
      <c r="E4191" s="605">
        <v>25.42</v>
      </c>
      <c r="F4191" s="601" t="s">
        <v>794</v>
      </c>
    </row>
    <row r="4192" spans="1:6">
      <c r="A4192" s="603">
        <v>89786</v>
      </c>
      <c r="B4192" s="603" t="s">
        <v>4932</v>
      </c>
      <c r="C4192" s="603" t="s">
        <v>123</v>
      </c>
      <c r="D4192" s="603" t="s">
        <v>942</v>
      </c>
      <c r="E4192" s="605">
        <v>37.520000000000003</v>
      </c>
      <c r="F4192" s="601" t="s">
        <v>794</v>
      </c>
    </row>
    <row r="4193" spans="1:6">
      <c r="A4193" s="603">
        <v>89787</v>
      </c>
      <c r="B4193" s="603" t="s">
        <v>4933</v>
      </c>
      <c r="C4193" s="603" t="s">
        <v>123</v>
      </c>
      <c r="D4193" s="603" t="s">
        <v>942</v>
      </c>
      <c r="E4193" s="605">
        <v>37.340000000000003</v>
      </c>
      <c r="F4193" s="601" t="s">
        <v>794</v>
      </c>
    </row>
    <row r="4194" spans="1:6">
      <c r="A4194" s="603">
        <v>89788</v>
      </c>
      <c r="B4194" s="603" t="s">
        <v>4934</v>
      </c>
      <c r="C4194" s="603" t="s">
        <v>123</v>
      </c>
      <c r="D4194" s="603" t="s">
        <v>942</v>
      </c>
      <c r="E4194" s="605">
        <v>82.32</v>
      </c>
      <c r="F4194" s="601" t="s">
        <v>794</v>
      </c>
    </row>
    <row r="4195" spans="1:6">
      <c r="A4195" s="603">
        <v>89789</v>
      </c>
      <c r="B4195" s="603" t="s">
        <v>4935</v>
      </c>
      <c r="C4195" s="603" t="s">
        <v>123</v>
      </c>
      <c r="D4195" s="603" t="s">
        <v>942</v>
      </c>
      <c r="E4195" s="605">
        <v>69.8</v>
      </c>
      <c r="F4195" s="601" t="s">
        <v>794</v>
      </c>
    </row>
    <row r="4196" spans="1:6">
      <c r="A4196" s="603">
        <v>89790</v>
      </c>
      <c r="B4196" s="603" t="s">
        <v>4936</v>
      </c>
      <c r="C4196" s="603" t="s">
        <v>123</v>
      </c>
      <c r="D4196" s="603" t="s">
        <v>942</v>
      </c>
      <c r="E4196" s="605">
        <v>164.72</v>
      </c>
      <c r="F4196" s="601" t="s">
        <v>794</v>
      </c>
    </row>
    <row r="4197" spans="1:6">
      <c r="A4197" s="603">
        <v>89791</v>
      </c>
      <c r="B4197" s="603" t="s">
        <v>4937</v>
      </c>
      <c r="C4197" s="603" t="s">
        <v>123</v>
      </c>
      <c r="D4197" s="603" t="s">
        <v>942</v>
      </c>
      <c r="E4197" s="605">
        <v>159.06</v>
      </c>
      <c r="F4197" s="601" t="s">
        <v>794</v>
      </c>
    </row>
    <row r="4198" spans="1:6">
      <c r="A4198" s="603">
        <v>89792</v>
      </c>
      <c r="B4198" s="603" t="s">
        <v>4938</v>
      </c>
      <c r="C4198" s="603" t="s">
        <v>123</v>
      </c>
      <c r="D4198" s="603" t="s">
        <v>942</v>
      </c>
      <c r="E4198" s="605">
        <v>195.14</v>
      </c>
      <c r="F4198" s="601" t="s">
        <v>794</v>
      </c>
    </row>
    <row r="4199" spans="1:6">
      <c r="A4199" s="603">
        <v>89793</v>
      </c>
      <c r="B4199" s="603" t="s">
        <v>4939</v>
      </c>
      <c r="C4199" s="603" t="s">
        <v>123</v>
      </c>
      <c r="D4199" s="603" t="s">
        <v>942</v>
      </c>
      <c r="E4199" s="605">
        <v>230.38</v>
      </c>
      <c r="F4199" s="601" t="s">
        <v>794</v>
      </c>
    </row>
    <row r="4200" spans="1:6">
      <c r="A4200" s="603">
        <v>89794</v>
      </c>
      <c r="B4200" s="603" t="s">
        <v>4940</v>
      </c>
      <c r="C4200" s="603" t="s">
        <v>123</v>
      </c>
      <c r="D4200" s="603" t="s">
        <v>942</v>
      </c>
      <c r="E4200" s="605">
        <v>20.34</v>
      </c>
      <c r="F4200" s="601" t="s">
        <v>794</v>
      </c>
    </row>
    <row r="4201" spans="1:6">
      <c r="A4201" s="603">
        <v>89795</v>
      </c>
      <c r="B4201" s="603" t="s">
        <v>4941</v>
      </c>
      <c r="C4201" s="603" t="s">
        <v>123</v>
      </c>
      <c r="D4201" s="603" t="s">
        <v>942</v>
      </c>
      <c r="E4201" s="605">
        <v>39.6</v>
      </c>
      <c r="F4201" s="601" t="s">
        <v>794</v>
      </c>
    </row>
    <row r="4202" spans="1:6">
      <c r="A4202" s="603">
        <v>89796</v>
      </c>
      <c r="B4202" s="603" t="s">
        <v>4942</v>
      </c>
      <c r="C4202" s="603" t="s">
        <v>123</v>
      </c>
      <c r="D4202" s="603" t="s">
        <v>942</v>
      </c>
      <c r="E4202" s="605">
        <v>41.98</v>
      </c>
      <c r="F4202" s="601" t="s">
        <v>794</v>
      </c>
    </row>
    <row r="4203" spans="1:6">
      <c r="A4203" s="603">
        <v>89797</v>
      </c>
      <c r="B4203" s="603" t="s">
        <v>4943</v>
      </c>
      <c r="C4203" s="603" t="s">
        <v>123</v>
      </c>
      <c r="D4203" s="603" t="s">
        <v>942</v>
      </c>
      <c r="E4203" s="605">
        <v>50.05</v>
      </c>
      <c r="F4203" s="601" t="s">
        <v>794</v>
      </c>
    </row>
    <row r="4204" spans="1:6">
      <c r="A4204" s="603">
        <v>89801</v>
      </c>
      <c r="B4204" s="603" t="s">
        <v>4944</v>
      </c>
      <c r="C4204" s="603" t="s">
        <v>123</v>
      </c>
      <c r="D4204" s="603" t="s">
        <v>942</v>
      </c>
      <c r="E4204" s="605">
        <v>9.74</v>
      </c>
      <c r="F4204" s="601" t="s">
        <v>794</v>
      </c>
    </row>
    <row r="4205" spans="1:6">
      <c r="A4205" s="603">
        <v>89802</v>
      </c>
      <c r="B4205" s="603" t="s">
        <v>4945</v>
      </c>
      <c r="C4205" s="603" t="s">
        <v>123</v>
      </c>
      <c r="D4205" s="603" t="s">
        <v>942</v>
      </c>
      <c r="E4205" s="605">
        <v>10.47</v>
      </c>
      <c r="F4205" s="601" t="s">
        <v>794</v>
      </c>
    </row>
    <row r="4206" spans="1:6">
      <c r="A4206" s="603">
        <v>89803</v>
      </c>
      <c r="B4206" s="603" t="s">
        <v>4946</v>
      </c>
      <c r="C4206" s="603" t="s">
        <v>123</v>
      </c>
      <c r="D4206" s="603" t="s">
        <v>942</v>
      </c>
      <c r="E4206" s="605">
        <v>18.23</v>
      </c>
      <c r="F4206" s="601" t="s">
        <v>794</v>
      </c>
    </row>
    <row r="4207" spans="1:6">
      <c r="A4207" s="603">
        <v>89804</v>
      </c>
      <c r="B4207" s="603" t="s">
        <v>4947</v>
      </c>
      <c r="C4207" s="603" t="s">
        <v>123</v>
      </c>
      <c r="D4207" s="603" t="s">
        <v>942</v>
      </c>
      <c r="E4207" s="605">
        <v>20.420000000000002</v>
      </c>
      <c r="F4207" s="601" t="s">
        <v>794</v>
      </c>
    </row>
    <row r="4208" spans="1:6">
      <c r="A4208" s="603">
        <v>89805</v>
      </c>
      <c r="B4208" s="603" t="s">
        <v>4948</v>
      </c>
      <c r="C4208" s="603" t="s">
        <v>123</v>
      </c>
      <c r="D4208" s="603" t="s">
        <v>942</v>
      </c>
      <c r="E4208" s="605">
        <v>19.989999999999998</v>
      </c>
      <c r="F4208" s="601" t="s">
        <v>794</v>
      </c>
    </row>
    <row r="4209" spans="1:6">
      <c r="A4209" s="603">
        <v>89806</v>
      </c>
      <c r="B4209" s="603" t="s">
        <v>4949</v>
      </c>
      <c r="C4209" s="603" t="s">
        <v>123</v>
      </c>
      <c r="D4209" s="603" t="s">
        <v>942</v>
      </c>
      <c r="E4209" s="605">
        <v>20.97</v>
      </c>
      <c r="F4209" s="601" t="s">
        <v>794</v>
      </c>
    </row>
    <row r="4210" spans="1:6">
      <c r="A4210" s="603">
        <v>89807</v>
      </c>
      <c r="B4210" s="603" t="s">
        <v>4950</v>
      </c>
      <c r="C4210" s="603" t="s">
        <v>123</v>
      </c>
      <c r="D4210" s="603" t="s">
        <v>942</v>
      </c>
      <c r="E4210" s="605">
        <v>37.130000000000003</v>
      </c>
      <c r="F4210" s="601" t="s">
        <v>794</v>
      </c>
    </row>
    <row r="4211" spans="1:6">
      <c r="A4211" s="603">
        <v>89808</v>
      </c>
      <c r="B4211" s="603" t="s">
        <v>4951</v>
      </c>
      <c r="C4211" s="603" t="s">
        <v>123</v>
      </c>
      <c r="D4211" s="603" t="s">
        <v>942</v>
      </c>
      <c r="E4211" s="605">
        <v>57.79</v>
      </c>
      <c r="F4211" s="601" t="s">
        <v>794</v>
      </c>
    </row>
    <row r="4212" spans="1:6">
      <c r="A4212" s="603">
        <v>89809</v>
      </c>
      <c r="B4212" s="603" t="s">
        <v>4952</v>
      </c>
      <c r="C4212" s="603" t="s">
        <v>123</v>
      </c>
      <c r="D4212" s="603" t="s">
        <v>942</v>
      </c>
      <c r="E4212" s="605">
        <v>27.54</v>
      </c>
      <c r="F4212" s="601" t="s">
        <v>794</v>
      </c>
    </row>
    <row r="4213" spans="1:6">
      <c r="A4213" s="603">
        <v>89810</v>
      </c>
      <c r="B4213" s="603" t="s">
        <v>4953</v>
      </c>
      <c r="C4213" s="603" t="s">
        <v>123</v>
      </c>
      <c r="D4213" s="603" t="s">
        <v>942</v>
      </c>
      <c r="E4213" s="605">
        <v>28.38</v>
      </c>
      <c r="F4213" s="601" t="s">
        <v>794</v>
      </c>
    </row>
    <row r="4214" spans="1:6">
      <c r="A4214" s="603">
        <v>89811</v>
      </c>
      <c r="B4214" s="603" t="s">
        <v>4954</v>
      </c>
      <c r="C4214" s="603" t="s">
        <v>123</v>
      </c>
      <c r="D4214" s="603" t="s">
        <v>942</v>
      </c>
      <c r="E4214" s="605">
        <v>42.63</v>
      </c>
      <c r="F4214" s="601" t="s">
        <v>794</v>
      </c>
    </row>
    <row r="4215" spans="1:6">
      <c r="A4215" s="603">
        <v>89812</v>
      </c>
      <c r="B4215" s="603" t="s">
        <v>4955</v>
      </c>
      <c r="C4215" s="603" t="s">
        <v>123</v>
      </c>
      <c r="D4215" s="603" t="s">
        <v>942</v>
      </c>
      <c r="E4215" s="605">
        <v>77.81</v>
      </c>
      <c r="F4215" s="601" t="s">
        <v>794</v>
      </c>
    </row>
    <row r="4216" spans="1:6">
      <c r="A4216" s="603">
        <v>89813</v>
      </c>
      <c r="B4216" s="603" t="s">
        <v>4956</v>
      </c>
      <c r="C4216" s="603" t="s">
        <v>123</v>
      </c>
      <c r="D4216" s="603" t="s">
        <v>942</v>
      </c>
      <c r="E4216" s="605">
        <v>5.78</v>
      </c>
      <c r="F4216" s="601" t="s">
        <v>794</v>
      </c>
    </row>
    <row r="4217" spans="1:6">
      <c r="A4217" s="603">
        <v>89814</v>
      </c>
      <c r="B4217" s="603" t="s">
        <v>4957</v>
      </c>
      <c r="C4217" s="603" t="s">
        <v>123</v>
      </c>
      <c r="D4217" s="603" t="s">
        <v>942</v>
      </c>
      <c r="E4217" s="605">
        <v>17.489999999999998</v>
      </c>
      <c r="F4217" s="601" t="s">
        <v>794</v>
      </c>
    </row>
    <row r="4218" spans="1:6">
      <c r="A4218" s="603">
        <v>89815</v>
      </c>
      <c r="B4218" s="603" t="s">
        <v>4958</v>
      </c>
      <c r="C4218" s="603" t="s">
        <v>123</v>
      </c>
      <c r="D4218" s="603" t="s">
        <v>942</v>
      </c>
      <c r="E4218" s="605">
        <v>29.78</v>
      </c>
      <c r="F4218" s="601" t="s">
        <v>794</v>
      </c>
    </row>
    <row r="4219" spans="1:6">
      <c r="A4219" s="603">
        <v>89816</v>
      </c>
      <c r="B4219" s="603" t="s">
        <v>4959</v>
      </c>
      <c r="C4219" s="603" t="s">
        <v>123</v>
      </c>
      <c r="D4219" s="603" t="s">
        <v>942</v>
      </c>
      <c r="E4219" s="605">
        <v>43.3</v>
      </c>
      <c r="F4219" s="601" t="s">
        <v>794</v>
      </c>
    </row>
    <row r="4220" spans="1:6">
      <c r="A4220" s="603">
        <v>89817</v>
      </c>
      <c r="B4220" s="603" t="s">
        <v>4960</v>
      </c>
      <c r="C4220" s="603" t="s">
        <v>123</v>
      </c>
      <c r="D4220" s="603" t="s">
        <v>942</v>
      </c>
      <c r="E4220" s="605">
        <v>13.85</v>
      </c>
      <c r="F4220" s="601" t="s">
        <v>794</v>
      </c>
    </row>
    <row r="4221" spans="1:6">
      <c r="A4221" s="603">
        <v>89818</v>
      </c>
      <c r="B4221" s="603" t="s">
        <v>4961</v>
      </c>
      <c r="C4221" s="603" t="s">
        <v>123</v>
      </c>
      <c r="D4221" s="603" t="s">
        <v>942</v>
      </c>
      <c r="E4221" s="605">
        <v>55.86</v>
      </c>
      <c r="F4221" s="601" t="s">
        <v>794</v>
      </c>
    </row>
    <row r="4222" spans="1:6">
      <c r="A4222" s="603">
        <v>89819</v>
      </c>
      <c r="B4222" s="603" t="s">
        <v>4962</v>
      </c>
      <c r="C4222" s="603" t="s">
        <v>123</v>
      </c>
      <c r="D4222" s="603" t="s">
        <v>942</v>
      </c>
      <c r="E4222" s="605">
        <v>23.83</v>
      </c>
      <c r="F4222" s="601" t="s">
        <v>794</v>
      </c>
    </row>
    <row r="4223" spans="1:6">
      <c r="A4223" s="603">
        <v>89821</v>
      </c>
      <c r="B4223" s="603" t="s">
        <v>4963</v>
      </c>
      <c r="C4223" s="603" t="s">
        <v>123</v>
      </c>
      <c r="D4223" s="603" t="s">
        <v>942</v>
      </c>
      <c r="E4223" s="605">
        <v>17.98</v>
      </c>
      <c r="F4223" s="601" t="s">
        <v>794</v>
      </c>
    </row>
    <row r="4224" spans="1:6">
      <c r="A4224" s="603">
        <v>89822</v>
      </c>
      <c r="B4224" s="603" t="s">
        <v>4964</v>
      </c>
      <c r="C4224" s="603" t="s">
        <v>123</v>
      </c>
      <c r="D4224" s="603" t="s">
        <v>942</v>
      </c>
      <c r="E4224" s="605">
        <v>26.62</v>
      </c>
      <c r="F4224" s="601" t="s">
        <v>794</v>
      </c>
    </row>
    <row r="4225" spans="1:6">
      <c r="A4225" s="603">
        <v>89823</v>
      </c>
      <c r="B4225" s="603" t="s">
        <v>4965</v>
      </c>
      <c r="C4225" s="603" t="s">
        <v>123</v>
      </c>
      <c r="D4225" s="603" t="s">
        <v>942</v>
      </c>
      <c r="E4225" s="605">
        <v>34.729999999999997</v>
      </c>
      <c r="F4225" s="601" t="s">
        <v>794</v>
      </c>
    </row>
    <row r="4226" spans="1:6">
      <c r="A4226" s="603">
        <v>89824</v>
      </c>
      <c r="B4226" s="603" t="s">
        <v>4966</v>
      </c>
      <c r="C4226" s="603" t="s">
        <v>123</v>
      </c>
      <c r="D4226" s="603" t="s">
        <v>942</v>
      </c>
      <c r="E4226" s="605">
        <v>40.5</v>
      </c>
      <c r="F4226" s="601" t="s">
        <v>794</v>
      </c>
    </row>
    <row r="4227" spans="1:6">
      <c r="A4227" s="603">
        <v>89825</v>
      </c>
      <c r="B4227" s="603" t="s">
        <v>4967</v>
      </c>
      <c r="C4227" s="603" t="s">
        <v>123</v>
      </c>
      <c r="D4227" s="603" t="s">
        <v>942</v>
      </c>
      <c r="E4227" s="605">
        <v>17.32</v>
      </c>
      <c r="F4227" s="601" t="s">
        <v>794</v>
      </c>
    </row>
    <row r="4228" spans="1:6">
      <c r="A4228" s="603">
        <v>89826</v>
      </c>
      <c r="B4228" s="603" t="s">
        <v>4968</v>
      </c>
      <c r="C4228" s="603" t="s">
        <v>123</v>
      </c>
      <c r="D4228" s="603" t="s">
        <v>942</v>
      </c>
      <c r="E4228" s="605">
        <v>132.58000000000001</v>
      </c>
      <c r="F4228" s="601" t="s">
        <v>794</v>
      </c>
    </row>
    <row r="4229" spans="1:6">
      <c r="A4229" s="603">
        <v>89827</v>
      </c>
      <c r="B4229" s="603" t="s">
        <v>4969</v>
      </c>
      <c r="C4229" s="603" t="s">
        <v>123</v>
      </c>
      <c r="D4229" s="603" t="s">
        <v>942</v>
      </c>
      <c r="E4229" s="605">
        <v>19.670000000000002</v>
      </c>
      <c r="F4229" s="601" t="s">
        <v>794</v>
      </c>
    </row>
    <row r="4230" spans="1:6">
      <c r="A4230" s="603">
        <v>89828</v>
      </c>
      <c r="B4230" s="603" t="s">
        <v>4970</v>
      </c>
      <c r="C4230" s="603" t="s">
        <v>123</v>
      </c>
      <c r="D4230" s="603" t="s">
        <v>942</v>
      </c>
      <c r="E4230" s="605">
        <v>63.13</v>
      </c>
      <c r="F4230" s="601" t="s">
        <v>794</v>
      </c>
    </row>
    <row r="4231" spans="1:6">
      <c r="A4231" s="603">
        <v>89829</v>
      </c>
      <c r="B4231" s="603" t="s">
        <v>4971</v>
      </c>
      <c r="C4231" s="603" t="s">
        <v>123</v>
      </c>
      <c r="D4231" s="603" t="s">
        <v>942</v>
      </c>
      <c r="E4231" s="605">
        <v>35.33</v>
      </c>
      <c r="F4231" s="601" t="s">
        <v>794</v>
      </c>
    </row>
    <row r="4232" spans="1:6">
      <c r="A4232" s="603">
        <v>89830</v>
      </c>
      <c r="B4232" s="603" t="s">
        <v>4972</v>
      </c>
      <c r="C4232" s="603" t="s">
        <v>123</v>
      </c>
      <c r="D4232" s="603" t="s">
        <v>942</v>
      </c>
      <c r="E4232" s="605">
        <v>37.409999999999997</v>
      </c>
      <c r="F4232" s="601" t="s">
        <v>794</v>
      </c>
    </row>
    <row r="4233" spans="1:6">
      <c r="A4233" s="603">
        <v>89831</v>
      </c>
      <c r="B4233" s="603" t="s">
        <v>4973</v>
      </c>
      <c r="C4233" s="603" t="s">
        <v>123</v>
      </c>
      <c r="D4233" s="603" t="s">
        <v>942</v>
      </c>
      <c r="E4233" s="605">
        <v>67.510000000000005</v>
      </c>
      <c r="F4233" s="601" t="s">
        <v>794</v>
      </c>
    </row>
    <row r="4234" spans="1:6">
      <c r="A4234" s="603">
        <v>89832</v>
      </c>
      <c r="B4234" s="603" t="s">
        <v>4974</v>
      </c>
      <c r="C4234" s="603" t="s">
        <v>123</v>
      </c>
      <c r="D4234" s="603" t="s">
        <v>942</v>
      </c>
      <c r="E4234" s="605">
        <v>42.86</v>
      </c>
      <c r="F4234" s="601" t="s">
        <v>794</v>
      </c>
    </row>
    <row r="4235" spans="1:6">
      <c r="A4235" s="603">
        <v>89833</v>
      </c>
      <c r="B4235" s="603" t="s">
        <v>4975</v>
      </c>
      <c r="C4235" s="603" t="s">
        <v>123</v>
      </c>
      <c r="D4235" s="603" t="s">
        <v>942</v>
      </c>
      <c r="E4235" s="605">
        <v>43.35</v>
      </c>
      <c r="F4235" s="601" t="s">
        <v>794</v>
      </c>
    </row>
    <row r="4236" spans="1:6">
      <c r="A4236" s="603">
        <v>89834</v>
      </c>
      <c r="B4236" s="603" t="s">
        <v>4976</v>
      </c>
      <c r="C4236" s="603" t="s">
        <v>123</v>
      </c>
      <c r="D4236" s="603" t="s">
        <v>942</v>
      </c>
      <c r="E4236" s="605">
        <v>51.42</v>
      </c>
      <c r="F4236" s="601" t="s">
        <v>794</v>
      </c>
    </row>
    <row r="4237" spans="1:6">
      <c r="A4237" s="603">
        <v>89835</v>
      </c>
      <c r="B4237" s="603" t="s">
        <v>4977</v>
      </c>
      <c r="C4237" s="603" t="s">
        <v>123</v>
      </c>
      <c r="D4237" s="603" t="s">
        <v>942</v>
      </c>
      <c r="E4237" s="605">
        <v>45.94</v>
      </c>
      <c r="F4237" s="601" t="s">
        <v>794</v>
      </c>
    </row>
    <row r="4238" spans="1:6">
      <c r="A4238" s="603">
        <v>89836</v>
      </c>
      <c r="B4238" s="603" t="s">
        <v>4978</v>
      </c>
      <c r="C4238" s="603" t="s">
        <v>123</v>
      </c>
      <c r="D4238" s="603" t="s">
        <v>942</v>
      </c>
      <c r="E4238" s="605">
        <v>208.55</v>
      </c>
      <c r="F4238" s="601" t="s">
        <v>794</v>
      </c>
    </row>
    <row r="4239" spans="1:6">
      <c r="A4239" s="603">
        <v>89837</v>
      </c>
      <c r="B4239" s="603" t="s">
        <v>4979</v>
      </c>
      <c r="C4239" s="603" t="s">
        <v>123</v>
      </c>
      <c r="D4239" s="603" t="s">
        <v>942</v>
      </c>
      <c r="E4239" s="605">
        <v>139.76</v>
      </c>
      <c r="F4239" s="601" t="s">
        <v>794</v>
      </c>
    </row>
    <row r="4240" spans="1:6">
      <c r="A4240" s="603">
        <v>89838</v>
      </c>
      <c r="B4240" s="603" t="s">
        <v>4980</v>
      </c>
      <c r="C4240" s="603" t="s">
        <v>123</v>
      </c>
      <c r="D4240" s="603" t="s">
        <v>942</v>
      </c>
      <c r="E4240" s="605">
        <v>159.94999999999999</v>
      </c>
      <c r="F4240" s="601" t="s">
        <v>794</v>
      </c>
    </row>
    <row r="4241" spans="1:6">
      <c r="A4241" s="603">
        <v>89839</v>
      </c>
      <c r="B4241" s="603" t="s">
        <v>4981</v>
      </c>
      <c r="C4241" s="603" t="s">
        <v>123</v>
      </c>
      <c r="D4241" s="603" t="s">
        <v>942</v>
      </c>
      <c r="E4241" s="605">
        <v>181.43</v>
      </c>
      <c r="F4241" s="601" t="s">
        <v>794</v>
      </c>
    </row>
    <row r="4242" spans="1:6">
      <c r="A4242" s="603">
        <v>89840</v>
      </c>
      <c r="B4242" s="603" t="s">
        <v>4982</v>
      </c>
      <c r="C4242" s="603" t="s">
        <v>123</v>
      </c>
      <c r="D4242" s="603" t="s">
        <v>942</v>
      </c>
      <c r="E4242" s="605">
        <v>188.93</v>
      </c>
      <c r="F4242" s="601" t="s">
        <v>794</v>
      </c>
    </row>
    <row r="4243" spans="1:6">
      <c r="A4243" s="603">
        <v>89841</v>
      </c>
      <c r="B4243" s="603" t="s">
        <v>4983</v>
      </c>
      <c r="C4243" s="603" t="s">
        <v>123</v>
      </c>
      <c r="D4243" s="603" t="s">
        <v>942</v>
      </c>
      <c r="E4243" s="605">
        <v>276.06</v>
      </c>
      <c r="F4243" s="601" t="s">
        <v>794</v>
      </c>
    </row>
    <row r="4244" spans="1:6">
      <c r="A4244" s="603">
        <v>89842</v>
      </c>
      <c r="B4244" s="603" t="s">
        <v>4984</v>
      </c>
      <c r="C4244" s="603" t="s">
        <v>123</v>
      </c>
      <c r="D4244" s="603" t="s">
        <v>942</v>
      </c>
      <c r="E4244" s="605">
        <v>52.26</v>
      </c>
      <c r="F4244" s="601" t="s">
        <v>794</v>
      </c>
    </row>
    <row r="4245" spans="1:6">
      <c r="A4245" s="603">
        <v>89844</v>
      </c>
      <c r="B4245" s="603" t="s">
        <v>4985</v>
      </c>
      <c r="C4245" s="603" t="s">
        <v>123</v>
      </c>
      <c r="D4245" s="603" t="s">
        <v>942</v>
      </c>
      <c r="E4245" s="605">
        <v>65.87</v>
      </c>
      <c r="F4245" s="601" t="s">
        <v>794</v>
      </c>
    </row>
    <row r="4246" spans="1:6">
      <c r="A4246" s="603">
        <v>89845</v>
      </c>
      <c r="B4246" s="603" t="s">
        <v>4986</v>
      </c>
      <c r="C4246" s="603" t="s">
        <v>123</v>
      </c>
      <c r="D4246" s="603" t="s">
        <v>942</v>
      </c>
      <c r="E4246" s="605">
        <v>103.49</v>
      </c>
      <c r="F4246" s="601" t="s">
        <v>794</v>
      </c>
    </row>
    <row r="4247" spans="1:6">
      <c r="A4247" s="603">
        <v>89846</v>
      </c>
      <c r="B4247" s="603" t="s">
        <v>4987</v>
      </c>
      <c r="C4247" s="603" t="s">
        <v>123</v>
      </c>
      <c r="D4247" s="603" t="s">
        <v>942</v>
      </c>
      <c r="E4247" s="605">
        <v>221.85</v>
      </c>
      <c r="F4247" s="601" t="s">
        <v>794</v>
      </c>
    </row>
    <row r="4248" spans="1:6">
      <c r="A4248" s="603">
        <v>89847</v>
      </c>
      <c r="B4248" s="603" t="s">
        <v>4988</v>
      </c>
      <c r="C4248" s="603" t="s">
        <v>123</v>
      </c>
      <c r="D4248" s="603" t="s">
        <v>942</v>
      </c>
      <c r="E4248" s="605">
        <v>265.52999999999997</v>
      </c>
      <c r="F4248" s="601" t="s">
        <v>794</v>
      </c>
    </row>
    <row r="4249" spans="1:6">
      <c r="A4249" s="603">
        <v>89850</v>
      </c>
      <c r="B4249" s="603" t="s">
        <v>4989</v>
      </c>
      <c r="C4249" s="603" t="s">
        <v>123</v>
      </c>
      <c r="D4249" s="603" t="s">
        <v>942</v>
      </c>
      <c r="E4249" s="605">
        <v>30.04</v>
      </c>
      <c r="F4249" s="601" t="s">
        <v>794</v>
      </c>
    </row>
    <row r="4250" spans="1:6">
      <c r="A4250" s="603">
        <v>89851</v>
      </c>
      <c r="B4250" s="603" t="s">
        <v>4990</v>
      </c>
      <c r="C4250" s="603" t="s">
        <v>123</v>
      </c>
      <c r="D4250" s="603" t="s">
        <v>942</v>
      </c>
      <c r="E4250" s="605">
        <v>30.88</v>
      </c>
      <c r="F4250" s="601" t="s">
        <v>794</v>
      </c>
    </row>
    <row r="4251" spans="1:6">
      <c r="A4251" s="603">
        <v>89852</v>
      </c>
      <c r="B4251" s="603" t="s">
        <v>4991</v>
      </c>
      <c r="C4251" s="603" t="s">
        <v>123</v>
      </c>
      <c r="D4251" s="603" t="s">
        <v>942</v>
      </c>
      <c r="E4251" s="605">
        <v>45.13</v>
      </c>
      <c r="F4251" s="601" t="s">
        <v>794</v>
      </c>
    </row>
    <row r="4252" spans="1:6">
      <c r="A4252" s="603">
        <v>89853</v>
      </c>
      <c r="B4252" s="603" t="s">
        <v>4992</v>
      </c>
      <c r="C4252" s="603" t="s">
        <v>123</v>
      </c>
      <c r="D4252" s="603" t="s">
        <v>942</v>
      </c>
      <c r="E4252" s="605">
        <v>80.31</v>
      </c>
      <c r="F4252" s="601" t="s">
        <v>794</v>
      </c>
    </row>
    <row r="4253" spans="1:6">
      <c r="A4253" s="603">
        <v>89854</v>
      </c>
      <c r="B4253" s="603" t="s">
        <v>4993</v>
      </c>
      <c r="C4253" s="603" t="s">
        <v>123</v>
      </c>
      <c r="D4253" s="603" t="s">
        <v>942</v>
      </c>
      <c r="E4253" s="605">
        <v>103.84</v>
      </c>
      <c r="F4253" s="601" t="s">
        <v>794</v>
      </c>
    </row>
    <row r="4254" spans="1:6">
      <c r="A4254" s="603">
        <v>89855</v>
      </c>
      <c r="B4254" s="603" t="s">
        <v>4994</v>
      </c>
      <c r="C4254" s="603" t="s">
        <v>123</v>
      </c>
      <c r="D4254" s="603" t="s">
        <v>942</v>
      </c>
      <c r="E4254" s="605">
        <v>109.07</v>
      </c>
      <c r="F4254" s="601" t="s">
        <v>794</v>
      </c>
    </row>
    <row r="4255" spans="1:6">
      <c r="A4255" s="603">
        <v>89856</v>
      </c>
      <c r="B4255" s="603" t="s">
        <v>4995</v>
      </c>
      <c r="C4255" s="603" t="s">
        <v>123</v>
      </c>
      <c r="D4255" s="603" t="s">
        <v>942</v>
      </c>
      <c r="E4255" s="605">
        <v>19.649999999999999</v>
      </c>
      <c r="F4255" s="601" t="s">
        <v>794</v>
      </c>
    </row>
    <row r="4256" spans="1:6">
      <c r="A4256" s="603">
        <v>89857</v>
      </c>
      <c r="B4256" s="603" t="s">
        <v>4996</v>
      </c>
      <c r="C4256" s="603" t="s">
        <v>123</v>
      </c>
      <c r="D4256" s="603" t="s">
        <v>942</v>
      </c>
      <c r="E4256" s="605">
        <v>36.39</v>
      </c>
      <c r="F4256" s="601" t="s">
        <v>794</v>
      </c>
    </row>
    <row r="4257" spans="1:6">
      <c r="A4257" s="603">
        <v>89860</v>
      </c>
      <c r="B4257" s="603" t="s">
        <v>4997</v>
      </c>
      <c r="C4257" s="603" t="s">
        <v>123</v>
      </c>
      <c r="D4257" s="603" t="s">
        <v>942</v>
      </c>
      <c r="E4257" s="605">
        <v>46.68</v>
      </c>
      <c r="F4257" s="601" t="s">
        <v>794</v>
      </c>
    </row>
    <row r="4258" spans="1:6">
      <c r="A4258" s="603">
        <v>89861</v>
      </c>
      <c r="B4258" s="603" t="s">
        <v>4998</v>
      </c>
      <c r="C4258" s="603" t="s">
        <v>123</v>
      </c>
      <c r="D4258" s="603" t="s">
        <v>942</v>
      </c>
      <c r="E4258" s="605">
        <v>54.75</v>
      </c>
      <c r="F4258" s="601" t="s">
        <v>794</v>
      </c>
    </row>
    <row r="4259" spans="1:6">
      <c r="A4259" s="603">
        <v>89866</v>
      </c>
      <c r="B4259" s="603" t="s">
        <v>4999</v>
      </c>
      <c r="C4259" s="603" t="s">
        <v>123</v>
      </c>
      <c r="D4259" s="603" t="s">
        <v>942</v>
      </c>
      <c r="E4259" s="605">
        <v>6.5</v>
      </c>
      <c r="F4259" s="601" t="s">
        <v>794</v>
      </c>
    </row>
    <row r="4260" spans="1:6">
      <c r="A4260" s="603">
        <v>89867</v>
      </c>
      <c r="B4260" s="603" t="s">
        <v>5000</v>
      </c>
      <c r="C4260" s="603" t="s">
        <v>123</v>
      </c>
      <c r="D4260" s="603" t="s">
        <v>942</v>
      </c>
      <c r="E4260" s="605">
        <v>7.21</v>
      </c>
      <c r="F4260" s="601" t="s">
        <v>794</v>
      </c>
    </row>
    <row r="4261" spans="1:6">
      <c r="A4261" s="603">
        <v>89868</v>
      </c>
      <c r="B4261" s="603" t="s">
        <v>5001</v>
      </c>
      <c r="C4261" s="603" t="s">
        <v>123</v>
      </c>
      <c r="D4261" s="603" t="s">
        <v>942</v>
      </c>
      <c r="E4261" s="605">
        <v>5.05</v>
      </c>
      <c r="F4261" s="601" t="s">
        <v>794</v>
      </c>
    </row>
    <row r="4262" spans="1:6">
      <c r="A4262" s="603">
        <v>89869</v>
      </c>
      <c r="B4262" s="603" t="s">
        <v>5002</v>
      </c>
      <c r="C4262" s="603" t="s">
        <v>123</v>
      </c>
      <c r="D4262" s="603" t="s">
        <v>942</v>
      </c>
      <c r="E4262" s="605">
        <v>9.1</v>
      </c>
      <c r="F4262" s="601" t="s">
        <v>794</v>
      </c>
    </row>
    <row r="4263" spans="1:6">
      <c r="A4263" s="603">
        <v>89979</v>
      </c>
      <c r="B4263" s="603" t="s">
        <v>5003</v>
      </c>
      <c r="C4263" s="603" t="s">
        <v>123</v>
      </c>
      <c r="D4263" s="603" t="s">
        <v>942</v>
      </c>
      <c r="E4263" s="605">
        <v>22.18</v>
      </c>
      <c r="F4263" s="601" t="s">
        <v>794</v>
      </c>
    </row>
    <row r="4264" spans="1:6">
      <c r="A4264" s="603">
        <v>89981</v>
      </c>
      <c r="B4264" s="603" t="s">
        <v>5004</v>
      </c>
      <c r="C4264" s="603" t="s">
        <v>123</v>
      </c>
      <c r="D4264" s="603" t="s">
        <v>942</v>
      </c>
      <c r="E4264" s="605">
        <v>19.670000000000002</v>
      </c>
      <c r="F4264" s="601" t="s">
        <v>794</v>
      </c>
    </row>
    <row r="4265" spans="1:6">
      <c r="A4265" s="603">
        <v>90373</v>
      </c>
      <c r="B4265" s="603" t="s">
        <v>5005</v>
      </c>
      <c r="C4265" s="603" t="s">
        <v>123</v>
      </c>
      <c r="D4265" s="603" t="s">
        <v>942</v>
      </c>
      <c r="E4265" s="605">
        <v>11.53</v>
      </c>
      <c r="F4265" s="601" t="s">
        <v>794</v>
      </c>
    </row>
    <row r="4266" spans="1:6">
      <c r="A4266" s="603">
        <v>90374</v>
      </c>
      <c r="B4266" s="603" t="s">
        <v>5006</v>
      </c>
      <c r="C4266" s="603" t="s">
        <v>123</v>
      </c>
      <c r="D4266" s="603" t="s">
        <v>942</v>
      </c>
      <c r="E4266" s="605">
        <v>19.71</v>
      </c>
      <c r="F4266" s="601" t="s">
        <v>794</v>
      </c>
    </row>
    <row r="4267" spans="1:6">
      <c r="A4267" s="603">
        <v>92287</v>
      </c>
      <c r="B4267" s="603" t="s">
        <v>5007</v>
      </c>
      <c r="C4267" s="603" t="s">
        <v>123</v>
      </c>
      <c r="D4267" s="603" t="s">
        <v>793</v>
      </c>
      <c r="E4267" s="605">
        <v>16.97</v>
      </c>
      <c r="F4267" s="601" t="s">
        <v>794</v>
      </c>
    </row>
    <row r="4268" spans="1:6">
      <c r="A4268" s="603">
        <v>92288</v>
      </c>
      <c r="B4268" s="603" t="s">
        <v>5008</v>
      </c>
      <c r="C4268" s="603" t="s">
        <v>123</v>
      </c>
      <c r="D4268" s="603" t="s">
        <v>793</v>
      </c>
      <c r="E4268" s="605">
        <v>26.98</v>
      </c>
      <c r="F4268" s="601" t="s">
        <v>794</v>
      </c>
    </row>
    <row r="4269" spans="1:6">
      <c r="A4269" s="603">
        <v>92289</v>
      </c>
      <c r="B4269" s="603" t="s">
        <v>5009</v>
      </c>
      <c r="C4269" s="603" t="s">
        <v>123</v>
      </c>
      <c r="D4269" s="603" t="s">
        <v>793</v>
      </c>
      <c r="E4269" s="605">
        <v>48.32</v>
      </c>
      <c r="F4269" s="601" t="s">
        <v>794</v>
      </c>
    </row>
    <row r="4270" spans="1:6">
      <c r="A4270" s="603">
        <v>92290</v>
      </c>
      <c r="B4270" s="603" t="s">
        <v>5010</v>
      </c>
      <c r="C4270" s="603" t="s">
        <v>123</v>
      </c>
      <c r="D4270" s="603" t="s">
        <v>793</v>
      </c>
      <c r="E4270" s="605">
        <v>73.58</v>
      </c>
      <c r="F4270" s="601" t="s">
        <v>794</v>
      </c>
    </row>
    <row r="4271" spans="1:6">
      <c r="A4271" s="603">
        <v>92291</v>
      </c>
      <c r="B4271" s="603" t="s">
        <v>5011</v>
      </c>
      <c r="C4271" s="603" t="s">
        <v>123</v>
      </c>
      <c r="D4271" s="603" t="s">
        <v>793</v>
      </c>
      <c r="E4271" s="605">
        <v>114.39</v>
      </c>
      <c r="F4271" s="601" t="s">
        <v>794</v>
      </c>
    </row>
    <row r="4272" spans="1:6">
      <c r="A4272" s="603">
        <v>92292</v>
      </c>
      <c r="B4272" s="603" t="s">
        <v>5012</v>
      </c>
      <c r="C4272" s="603" t="s">
        <v>123</v>
      </c>
      <c r="D4272" s="603" t="s">
        <v>793</v>
      </c>
      <c r="E4272" s="605">
        <v>357.99</v>
      </c>
      <c r="F4272" s="601" t="s">
        <v>794</v>
      </c>
    </row>
    <row r="4273" spans="1:6">
      <c r="A4273" s="603">
        <v>92293</v>
      </c>
      <c r="B4273" s="603" t="s">
        <v>5013</v>
      </c>
      <c r="C4273" s="603" t="s">
        <v>123</v>
      </c>
      <c r="D4273" s="603" t="s">
        <v>793</v>
      </c>
      <c r="E4273" s="605">
        <v>9.57</v>
      </c>
      <c r="F4273" s="601" t="s">
        <v>794</v>
      </c>
    </row>
    <row r="4274" spans="1:6">
      <c r="A4274" s="603">
        <v>92294</v>
      </c>
      <c r="B4274" s="603" t="s">
        <v>5014</v>
      </c>
      <c r="C4274" s="603" t="s">
        <v>123</v>
      </c>
      <c r="D4274" s="603" t="s">
        <v>793</v>
      </c>
      <c r="E4274" s="605">
        <v>16.399999999999999</v>
      </c>
      <c r="F4274" s="601" t="s">
        <v>794</v>
      </c>
    </row>
    <row r="4275" spans="1:6">
      <c r="A4275" s="603">
        <v>92295</v>
      </c>
      <c r="B4275" s="603" t="s">
        <v>5015</v>
      </c>
      <c r="C4275" s="603" t="s">
        <v>123</v>
      </c>
      <c r="D4275" s="603" t="s">
        <v>793</v>
      </c>
      <c r="E4275" s="605">
        <v>31.32</v>
      </c>
      <c r="F4275" s="601" t="s">
        <v>794</v>
      </c>
    </row>
    <row r="4276" spans="1:6">
      <c r="A4276" s="603">
        <v>92296</v>
      </c>
      <c r="B4276" s="603" t="s">
        <v>5016</v>
      </c>
      <c r="C4276" s="603" t="s">
        <v>123</v>
      </c>
      <c r="D4276" s="603" t="s">
        <v>793</v>
      </c>
      <c r="E4276" s="605">
        <v>41.6</v>
      </c>
      <c r="F4276" s="601" t="s">
        <v>794</v>
      </c>
    </row>
    <row r="4277" spans="1:6">
      <c r="A4277" s="603">
        <v>92297</v>
      </c>
      <c r="B4277" s="603" t="s">
        <v>5017</v>
      </c>
      <c r="C4277" s="603" t="s">
        <v>123</v>
      </c>
      <c r="D4277" s="603" t="s">
        <v>793</v>
      </c>
      <c r="E4277" s="605">
        <v>64.8</v>
      </c>
      <c r="F4277" s="601" t="s">
        <v>794</v>
      </c>
    </row>
    <row r="4278" spans="1:6">
      <c r="A4278" s="603">
        <v>92298</v>
      </c>
      <c r="B4278" s="603" t="s">
        <v>5018</v>
      </c>
      <c r="C4278" s="603" t="s">
        <v>123</v>
      </c>
      <c r="D4278" s="603" t="s">
        <v>793</v>
      </c>
      <c r="E4278" s="605">
        <v>184.08</v>
      </c>
      <c r="F4278" s="601" t="s">
        <v>794</v>
      </c>
    </row>
    <row r="4279" spans="1:6">
      <c r="A4279" s="603">
        <v>92299</v>
      </c>
      <c r="B4279" s="603" t="s">
        <v>5019</v>
      </c>
      <c r="C4279" s="603" t="s">
        <v>123</v>
      </c>
      <c r="D4279" s="603" t="s">
        <v>793</v>
      </c>
      <c r="E4279" s="605">
        <v>22.32</v>
      </c>
      <c r="F4279" s="601" t="s">
        <v>794</v>
      </c>
    </row>
    <row r="4280" spans="1:6">
      <c r="A4280" s="603">
        <v>92300</v>
      </c>
      <c r="B4280" s="603" t="s">
        <v>5020</v>
      </c>
      <c r="C4280" s="603" t="s">
        <v>123</v>
      </c>
      <c r="D4280" s="603" t="s">
        <v>793</v>
      </c>
      <c r="E4280" s="605">
        <v>34.24</v>
      </c>
      <c r="F4280" s="601" t="s">
        <v>794</v>
      </c>
    </row>
    <row r="4281" spans="1:6">
      <c r="A4281" s="603">
        <v>92301</v>
      </c>
      <c r="B4281" s="603" t="s">
        <v>5021</v>
      </c>
      <c r="C4281" s="603" t="s">
        <v>123</v>
      </c>
      <c r="D4281" s="603" t="s">
        <v>793</v>
      </c>
      <c r="E4281" s="605">
        <v>68.73</v>
      </c>
      <c r="F4281" s="601" t="s">
        <v>794</v>
      </c>
    </row>
    <row r="4282" spans="1:6">
      <c r="A4282" s="603">
        <v>92302</v>
      </c>
      <c r="B4282" s="603" t="s">
        <v>5022</v>
      </c>
      <c r="C4282" s="603" t="s">
        <v>123</v>
      </c>
      <c r="D4282" s="603" t="s">
        <v>793</v>
      </c>
      <c r="E4282" s="605">
        <v>91</v>
      </c>
      <c r="F4282" s="601" t="s">
        <v>794</v>
      </c>
    </row>
    <row r="4283" spans="1:6">
      <c r="A4283" s="603">
        <v>92303</v>
      </c>
      <c r="B4283" s="603" t="s">
        <v>5023</v>
      </c>
      <c r="C4283" s="603" t="s">
        <v>123</v>
      </c>
      <c r="D4283" s="603" t="s">
        <v>793</v>
      </c>
      <c r="E4283" s="605">
        <v>168.11</v>
      </c>
      <c r="F4283" s="601" t="s">
        <v>794</v>
      </c>
    </row>
    <row r="4284" spans="1:6">
      <c r="A4284" s="603">
        <v>92304</v>
      </c>
      <c r="B4284" s="603" t="s">
        <v>5024</v>
      </c>
      <c r="C4284" s="603" t="s">
        <v>123</v>
      </c>
      <c r="D4284" s="603" t="s">
        <v>793</v>
      </c>
      <c r="E4284" s="605">
        <v>439.95</v>
      </c>
      <c r="F4284" s="601" t="s">
        <v>794</v>
      </c>
    </row>
    <row r="4285" spans="1:6">
      <c r="A4285" s="603">
        <v>92311</v>
      </c>
      <c r="B4285" s="603" t="s">
        <v>5025</v>
      </c>
      <c r="C4285" s="603" t="s">
        <v>123</v>
      </c>
      <c r="D4285" s="603" t="s">
        <v>793</v>
      </c>
      <c r="E4285" s="605">
        <v>12.01</v>
      </c>
      <c r="F4285" s="601" t="s">
        <v>794</v>
      </c>
    </row>
    <row r="4286" spans="1:6">
      <c r="A4286" s="603">
        <v>92312</v>
      </c>
      <c r="B4286" s="603" t="s">
        <v>5026</v>
      </c>
      <c r="C4286" s="603" t="s">
        <v>123</v>
      </c>
      <c r="D4286" s="603" t="s">
        <v>793</v>
      </c>
      <c r="E4286" s="605">
        <v>20.49</v>
      </c>
      <c r="F4286" s="601" t="s">
        <v>794</v>
      </c>
    </row>
    <row r="4287" spans="1:6">
      <c r="A4287" s="603">
        <v>92313</v>
      </c>
      <c r="B4287" s="603" t="s">
        <v>5027</v>
      </c>
      <c r="C4287" s="603" t="s">
        <v>123</v>
      </c>
      <c r="D4287" s="603" t="s">
        <v>793</v>
      </c>
      <c r="E4287" s="605">
        <v>30.22</v>
      </c>
      <c r="F4287" s="601" t="s">
        <v>794</v>
      </c>
    </row>
    <row r="4288" spans="1:6">
      <c r="A4288" s="603">
        <v>92314</v>
      </c>
      <c r="B4288" s="603" t="s">
        <v>5028</v>
      </c>
      <c r="C4288" s="603" t="s">
        <v>123</v>
      </c>
      <c r="D4288" s="603" t="s">
        <v>793</v>
      </c>
      <c r="E4288" s="605">
        <v>8</v>
      </c>
      <c r="F4288" s="601" t="s">
        <v>794</v>
      </c>
    </row>
    <row r="4289" spans="1:6">
      <c r="A4289" s="603">
        <v>92315</v>
      </c>
      <c r="B4289" s="603" t="s">
        <v>5029</v>
      </c>
      <c r="C4289" s="603" t="s">
        <v>123</v>
      </c>
      <c r="D4289" s="603" t="s">
        <v>793</v>
      </c>
      <c r="E4289" s="605">
        <v>11.92</v>
      </c>
      <c r="F4289" s="601" t="s">
        <v>794</v>
      </c>
    </row>
    <row r="4290" spans="1:6">
      <c r="A4290" s="603">
        <v>92316</v>
      </c>
      <c r="B4290" s="603" t="s">
        <v>5030</v>
      </c>
      <c r="C4290" s="603" t="s">
        <v>123</v>
      </c>
      <c r="D4290" s="603" t="s">
        <v>793</v>
      </c>
      <c r="E4290" s="605">
        <v>18.579999999999998</v>
      </c>
      <c r="F4290" s="601" t="s">
        <v>794</v>
      </c>
    </row>
    <row r="4291" spans="1:6">
      <c r="A4291" s="603">
        <v>92317</v>
      </c>
      <c r="B4291" s="603" t="s">
        <v>5031</v>
      </c>
      <c r="C4291" s="603" t="s">
        <v>123</v>
      </c>
      <c r="D4291" s="603" t="s">
        <v>793</v>
      </c>
      <c r="E4291" s="605">
        <v>16.809999999999999</v>
      </c>
      <c r="F4291" s="601" t="s">
        <v>794</v>
      </c>
    </row>
    <row r="4292" spans="1:6">
      <c r="A4292" s="603">
        <v>92318</v>
      </c>
      <c r="B4292" s="603" t="s">
        <v>5032</v>
      </c>
      <c r="C4292" s="603" t="s">
        <v>123</v>
      </c>
      <c r="D4292" s="603" t="s">
        <v>793</v>
      </c>
      <c r="E4292" s="605">
        <v>27.02</v>
      </c>
      <c r="F4292" s="601" t="s">
        <v>794</v>
      </c>
    </row>
    <row r="4293" spans="1:6">
      <c r="A4293" s="603">
        <v>92319</v>
      </c>
      <c r="B4293" s="603" t="s">
        <v>5033</v>
      </c>
      <c r="C4293" s="603" t="s">
        <v>123</v>
      </c>
      <c r="D4293" s="603" t="s">
        <v>793</v>
      </c>
      <c r="E4293" s="605">
        <v>38.58</v>
      </c>
      <c r="F4293" s="601" t="s">
        <v>794</v>
      </c>
    </row>
    <row r="4294" spans="1:6">
      <c r="A4294" s="603">
        <v>92326</v>
      </c>
      <c r="B4294" s="603" t="s">
        <v>5034</v>
      </c>
      <c r="C4294" s="603" t="s">
        <v>123</v>
      </c>
      <c r="D4294" s="603" t="s">
        <v>793</v>
      </c>
      <c r="E4294" s="605">
        <v>12.58</v>
      </c>
      <c r="F4294" s="601" t="s">
        <v>794</v>
      </c>
    </row>
    <row r="4295" spans="1:6">
      <c r="A4295" s="603">
        <v>92327</v>
      </c>
      <c r="B4295" s="603" t="s">
        <v>5035</v>
      </c>
      <c r="C4295" s="603" t="s">
        <v>123</v>
      </c>
      <c r="D4295" s="603" t="s">
        <v>793</v>
      </c>
      <c r="E4295" s="605">
        <v>23.11</v>
      </c>
      <c r="F4295" s="601" t="s">
        <v>794</v>
      </c>
    </row>
    <row r="4296" spans="1:6">
      <c r="A4296" s="603">
        <v>92328</v>
      </c>
      <c r="B4296" s="603" t="s">
        <v>5036</v>
      </c>
      <c r="C4296" s="603" t="s">
        <v>123</v>
      </c>
      <c r="D4296" s="603" t="s">
        <v>793</v>
      </c>
      <c r="E4296" s="605">
        <v>34.9</v>
      </c>
      <c r="F4296" s="601" t="s">
        <v>794</v>
      </c>
    </row>
    <row r="4297" spans="1:6">
      <c r="A4297" s="603">
        <v>92329</v>
      </c>
      <c r="B4297" s="603" t="s">
        <v>5037</v>
      </c>
      <c r="C4297" s="603" t="s">
        <v>123</v>
      </c>
      <c r="D4297" s="603" t="s">
        <v>793</v>
      </c>
      <c r="E4297" s="605">
        <v>8.15</v>
      </c>
      <c r="F4297" s="601" t="s">
        <v>794</v>
      </c>
    </row>
    <row r="4298" spans="1:6">
      <c r="A4298" s="603">
        <v>92330</v>
      </c>
      <c r="B4298" s="603" t="s">
        <v>5038</v>
      </c>
      <c r="C4298" s="603" t="s">
        <v>123</v>
      </c>
      <c r="D4298" s="603" t="s">
        <v>793</v>
      </c>
      <c r="E4298" s="605">
        <v>13.69</v>
      </c>
      <c r="F4298" s="601" t="s">
        <v>794</v>
      </c>
    </row>
    <row r="4299" spans="1:6">
      <c r="A4299" s="603">
        <v>92331</v>
      </c>
      <c r="B4299" s="603" t="s">
        <v>5039</v>
      </c>
      <c r="C4299" s="603" t="s">
        <v>123</v>
      </c>
      <c r="D4299" s="603" t="s">
        <v>793</v>
      </c>
      <c r="E4299" s="605">
        <v>21.72</v>
      </c>
      <c r="F4299" s="601" t="s">
        <v>794</v>
      </c>
    </row>
    <row r="4300" spans="1:6">
      <c r="A4300" s="603">
        <v>92332</v>
      </c>
      <c r="B4300" s="603" t="s">
        <v>5040</v>
      </c>
      <c r="C4300" s="603" t="s">
        <v>123</v>
      </c>
      <c r="D4300" s="603" t="s">
        <v>793</v>
      </c>
      <c r="E4300" s="605">
        <v>17.11</v>
      </c>
      <c r="F4300" s="601" t="s">
        <v>794</v>
      </c>
    </row>
    <row r="4301" spans="1:6">
      <c r="A4301" s="603">
        <v>92333</v>
      </c>
      <c r="B4301" s="603" t="s">
        <v>5041</v>
      </c>
      <c r="C4301" s="603" t="s">
        <v>123</v>
      </c>
      <c r="D4301" s="603" t="s">
        <v>793</v>
      </c>
      <c r="E4301" s="605">
        <v>30.51</v>
      </c>
      <c r="F4301" s="601" t="s">
        <v>794</v>
      </c>
    </row>
    <row r="4302" spans="1:6">
      <c r="A4302" s="603">
        <v>92334</v>
      </c>
      <c r="B4302" s="603" t="s">
        <v>5042</v>
      </c>
      <c r="C4302" s="603" t="s">
        <v>123</v>
      </c>
      <c r="D4302" s="603" t="s">
        <v>793</v>
      </c>
      <c r="E4302" s="605">
        <v>44.81</v>
      </c>
      <c r="F4302" s="601" t="s">
        <v>794</v>
      </c>
    </row>
    <row r="4303" spans="1:6">
      <c r="A4303" s="603">
        <v>92344</v>
      </c>
      <c r="B4303" s="603" t="s">
        <v>5043</v>
      </c>
      <c r="C4303" s="603" t="s">
        <v>123</v>
      </c>
      <c r="D4303" s="603" t="s">
        <v>942</v>
      </c>
      <c r="E4303" s="605">
        <v>55.88</v>
      </c>
      <c r="F4303" s="601" t="s">
        <v>794</v>
      </c>
    </row>
    <row r="4304" spans="1:6">
      <c r="A4304" s="603">
        <v>92345</v>
      </c>
      <c r="B4304" s="603" t="s">
        <v>5044</v>
      </c>
      <c r="C4304" s="603" t="s">
        <v>123</v>
      </c>
      <c r="D4304" s="603" t="s">
        <v>942</v>
      </c>
      <c r="E4304" s="605">
        <v>55.86</v>
      </c>
      <c r="F4304" s="601" t="s">
        <v>794</v>
      </c>
    </row>
    <row r="4305" spans="1:6">
      <c r="A4305" s="603">
        <v>92346</v>
      </c>
      <c r="B4305" s="603" t="s">
        <v>5045</v>
      </c>
      <c r="C4305" s="603" t="s">
        <v>123</v>
      </c>
      <c r="D4305" s="603" t="s">
        <v>942</v>
      </c>
      <c r="E4305" s="605">
        <v>73.53</v>
      </c>
      <c r="F4305" s="601" t="s">
        <v>794</v>
      </c>
    </row>
    <row r="4306" spans="1:6">
      <c r="A4306" s="603">
        <v>92347</v>
      </c>
      <c r="B4306" s="603" t="s">
        <v>5046</v>
      </c>
      <c r="C4306" s="603" t="s">
        <v>123</v>
      </c>
      <c r="D4306" s="603" t="s">
        <v>942</v>
      </c>
      <c r="E4306" s="605">
        <v>81.87</v>
      </c>
      <c r="F4306" s="601" t="s">
        <v>794</v>
      </c>
    </row>
    <row r="4307" spans="1:6">
      <c r="A4307" s="603">
        <v>92348</v>
      </c>
      <c r="B4307" s="603" t="s">
        <v>5047</v>
      </c>
      <c r="C4307" s="603" t="s">
        <v>123</v>
      </c>
      <c r="D4307" s="603" t="s">
        <v>942</v>
      </c>
      <c r="E4307" s="605">
        <v>103.33</v>
      </c>
      <c r="F4307" s="601" t="s">
        <v>794</v>
      </c>
    </row>
    <row r="4308" spans="1:6">
      <c r="A4308" s="603">
        <v>92349</v>
      </c>
      <c r="B4308" s="603" t="s">
        <v>5048</v>
      </c>
      <c r="C4308" s="603" t="s">
        <v>123</v>
      </c>
      <c r="D4308" s="603" t="s">
        <v>942</v>
      </c>
      <c r="E4308" s="605">
        <v>110.75</v>
      </c>
      <c r="F4308" s="601" t="s">
        <v>794</v>
      </c>
    </row>
    <row r="4309" spans="1:6">
      <c r="A4309" s="603">
        <v>92350</v>
      </c>
      <c r="B4309" s="603" t="s">
        <v>5049</v>
      </c>
      <c r="C4309" s="603" t="s">
        <v>123</v>
      </c>
      <c r="D4309" s="603" t="s">
        <v>942</v>
      </c>
      <c r="E4309" s="605">
        <v>83.1</v>
      </c>
      <c r="F4309" s="601" t="s">
        <v>794</v>
      </c>
    </row>
    <row r="4310" spans="1:6">
      <c r="A4310" s="603">
        <v>92351</v>
      </c>
      <c r="B4310" s="603" t="s">
        <v>5050</v>
      </c>
      <c r="C4310" s="603" t="s">
        <v>123</v>
      </c>
      <c r="D4310" s="603" t="s">
        <v>942</v>
      </c>
      <c r="E4310" s="605">
        <v>81.239999999999995</v>
      </c>
      <c r="F4310" s="601" t="s">
        <v>794</v>
      </c>
    </row>
    <row r="4311" spans="1:6">
      <c r="A4311" s="603">
        <v>92352</v>
      </c>
      <c r="B4311" s="603" t="s">
        <v>5051</v>
      </c>
      <c r="C4311" s="603" t="s">
        <v>123</v>
      </c>
      <c r="D4311" s="603" t="s">
        <v>942</v>
      </c>
      <c r="E4311" s="605">
        <v>126.27</v>
      </c>
      <c r="F4311" s="601" t="s">
        <v>794</v>
      </c>
    </row>
    <row r="4312" spans="1:6">
      <c r="A4312" s="603">
        <v>92353</v>
      </c>
      <c r="B4312" s="603" t="s">
        <v>369</v>
      </c>
      <c r="C4312" s="603" t="s">
        <v>123</v>
      </c>
      <c r="D4312" s="603" t="s">
        <v>942</v>
      </c>
      <c r="E4312" s="605">
        <v>118.11</v>
      </c>
      <c r="F4312" s="601" t="s">
        <v>794</v>
      </c>
    </row>
    <row r="4313" spans="1:6">
      <c r="A4313" s="603">
        <v>92354</v>
      </c>
      <c r="B4313" s="603" t="s">
        <v>5052</v>
      </c>
      <c r="C4313" s="603" t="s">
        <v>123</v>
      </c>
      <c r="D4313" s="603" t="s">
        <v>942</v>
      </c>
      <c r="E4313" s="605">
        <v>167.74</v>
      </c>
      <c r="F4313" s="601" t="s">
        <v>794</v>
      </c>
    </row>
    <row r="4314" spans="1:6">
      <c r="A4314" s="603">
        <v>92355</v>
      </c>
      <c r="B4314" s="603" t="s">
        <v>5053</v>
      </c>
      <c r="C4314" s="603" t="s">
        <v>123</v>
      </c>
      <c r="D4314" s="603" t="s">
        <v>942</v>
      </c>
      <c r="E4314" s="605">
        <v>152.01</v>
      </c>
      <c r="F4314" s="601" t="s">
        <v>794</v>
      </c>
    </row>
    <row r="4315" spans="1:6">
      <c r="A4315" s="603">
        <v>92356</v>
      </c>
      <c r="B4315" s="603" t="s">
        <v>5054</v>
      </c>
      <c r="C4315" s="603" t="s">
        <v>123</v>
      </c>
      <c r="D4315" s="603" t="s">
        <v>942</v>
      </c>
      <c r="E4315" s="605">
        <v>108.31</v>
      </c>
      <c r="F4315" s="601" t="s">
        <v>794</v>
      </c>
    </row>
    <row r="4316" spans="1:6">
      <c r="A4316" s="603">
        <v>92357</v>
      </c>
      <c r="B4316" s="603" t="s">
        <v>5055</v>
      </c>
      <c r="C4316" s="603" t="s">
        <v>123</v>
      </c>
      <c r="D4316" s="603" t="s">
        <v>942</v>
      </c>
      <c r="E4316" s="605">
        <v>161.6</v>
      </c>
      <c r="F4316" s="601" t="s">
        <v>794</v>
      </c>
    </row>
    <row r="4317" spans="1:6">
      <c r="A4317" s="603">
        <v>92358</v>
      </c>
      <c r="B4317" s="603" t="s">
        <v>5056</v>
      </c>
      <c r="C4317" s="603" t="s">
        <v>123</v>
      </c>
      <c r="D4317" s="603" t="s">
        <v>942</v>
      </c>
      <c r="E4317" s="605">
        <v>201.18</v>
      </c>
      <c r="F4317" s="601" t="s">
        <v>794</v>
      </c>
    </row>
    <row r="4318" spans="1:6">
      <c r="A4318" s="603">
        <v>92369</v>
      </c>
      <c r="B4318" s="603" t="s">
        <v>5057</v>
      </c>
      <c r="C4318" s="603" t="s">
        <v>123</v>
      </c>
      <c r="D4318" s="603" t="s">
        <v>942</v>
      </c>
      <c r="E4318" s="605">
        <v>30.03</v>
      </c>
      <c r="F4318" s="601" t="s">
        <v>794</v>
      </c>
    </row>
    <row r="4319" spans="1:6">
      <c r="A4319" s="603">
        <v>92370</v>
      </c>
      <c r="B4319" s="603" t="s">
        <v>5058</v>
      </c>
      <c r="C4319" s="603" t="s">
        <v>123</v>
      </c>
      <c r="D4319" s="603" t="s">
        <v>942</v>
      </c>
      <c r="E4319" s="605">
        <v>31.53</v>
      </c>
      <c r="F4319" s="601" t="s">
        <v>794</v>
      </c>
    </row>
    <row r="4320" spans="1:6">
      <c r="A4320" s="603">
        <v>92371</v>
      </c>
      <c r="B4320" s="603" t="s">
        <v>5059</v>
      </c>
      <c r="C4320" s="603" t="s">
        <v>123</v>
      </c>
      <c r="D4320" s="603" t="s">
        <v>942</v>
      </c>
      <c r="E4320" s="605">
        <v>36.35</v>
      </c>
      <c r="F4320" s="601" t="s">
        <v>794</v>
      </c>
    </row>
    <row r="4321" spans="1:6">
      <c r="A4321" s="603">
        <v>92372</v>
      </c>
      <c r="B4321" s="603" t="s">
        <v>5060</v>
      </c>
      <c r="C4321" s="603" t="s">
        <v>123</v>
      </c>
      <c r="D4321" s="603" t="s">
        <v>942</v>
      </c>
      <c r="E4321" s="605">
        <v>37.74</v>
      </c>
      <c r="F4321" s="601" t="s">
        <v>794</v>
      </c>
    </row>
    <row r="4322" spans="1:6">
      <c r="A4322" s="603">
        <v>92373</v>
      </c>
      <c r="B4322" s="603" t="s">
        <v>5061</v>
      </c>
      <c r="C4322" s="603" t="s">
        <v>123</v>
      </c>
      <c r="D4322" s="603" t="s">
        <v>942</v>
      </c>
      <c r="E4322" s="605">
        <v>42.98</v>
      </c>
      <c r="F4322" s="601" t="s">
        <v>794</v>
      </c>
    </row>
    <row r="4323" spans="1:6">
      <c r="A4323" s="603">
        <v>92374</v>
      </c>
      <c r="B4323" s="603" t="s">
        <v>5062</v>
      </c>
      <c r="C4323" s="603" t="s">
        <v>123</v>
      </c>
      <c r="D4323" s="603" t="s">
        <v>942</v>
      </c>
      <c r="E4323" s="605">
        <v>43.25</v>
      </c>
      <c r="F4323" s="601" t="s">
        <v>794</v>
      </c>
    </row>
    <row r="4324" spans="1:6">
      <c r="A4324" s="603">
        <v>92375</v>
      </c>
      <c r="B4324" s="603" t="s">
        <v>5063</v>
      </c>
      <c r="C4324" s="603" t="s">
        <v>123</v>
      </c>
      <c r="D4324" s="603" t="s">
        <v>942</v>
      </c>
      <c r="E4324" s="605">
        <v>55.85</v>
      </c>
      <c r="F4324" s="601" t="s">
        <v>794</v>
      </c>
    </row>
    <row r="4325" spans="1:6">
      <c r="A4325" s="603">
        <v>92376</v>
      </c>
      <c r="B4325" s="603" t="s">
        <v>5064</v>
      </c>
      <c r="C4325" s="603" t="s">
        <v>123</v>
      </c>
      <c r="D4325" s="603" t="s">
        <v>942</v>
      </c>
      <c r="E4325" s="605">
        <v>55.83</v>
      </c>
      <c r="F4325" s="601" t="s">
        <v>794</v>
      </c>
    </row>
    <row r="4326" spans="1:6">
      <c r="A4326" s="603">
        <v>92377</v>
      </c>
      <c r="B4326" s="603" t="s">
        <v>370</v>
      </c>
      <c r="C4326" s="603" t="s">
        <v>123</v>
      </c>
      <c r="D4326" s="603" t="s">
        <v>942</v>
      </c>
      <c r="E4326" s="605">
        <v>74.94</v>
      </c>
      <c r="F4326" s="601" t="s">
        <v>794</v>
      </c>
    </row>
    <row r="4327" spans="1:6">
      <c r="A4327" s="603">
        <v>92378</v>
      </c>
      <c r="B4327" s="603" t="s">
        <v>5065</v>
      </c>
      <c r="C4327" s="603" t="s">
        <v>123</v>
      </c>
      <c r="D4327" s="603" t="s">
        <v>942</v>
      </c>
      <c r="E4327" s="605">
        <v>83.28</v>
      </c>
      <c r="F4327" s="601" t="s">
        <v>794</v>
      </c>
    </row>
    <row r="4328" spans="1:6">
      <c r="A4328" s="603">
        <v>92379</v>
      </c>
      <c r="B4328" s="603" t="s">
        <v>5066</v>
      </c>
      <c r="C4328" s="603" t="s">
        <v>123</v>
      </c>
      <c r="D4328" s="603" t="s">
        <v>942</v>
      </c>
      <c r="E4328" s="605">
        <v>106.23</v>
      </c>
      <c r="F4328" s="601" t="s">
        <v>794</v>
      </c>
    </row>
    <row r="4329" spans="1:6">
      <c r="A4329" s="603">
        <v>92380</v>
      </c>
      <c r="B4329" s="603" t="s">
        <v>5067</v>
      </c>
      <c r="C4329" s="603" t="s">
        <v>123</v>
      </c>
      <c r="D4329" s="603" t="s">
        <v>942</v>
      </c>
      <c r="E4329" s="605">
        <v>113.65</v>
      </c>
      <c r="F4329" s="601" t="s">
        <v>794</v>
      </c>
    </row>
    <row r="4330" spans="1:6">
      <c r="A4330" s="603">
        <v>92381</v>
      </c>
      <c r="B4330" s="603" t="s">
        <v>5068</v>
      </c>
      <c r="C4330" s="603" t="s">
        <v>123</v>
      </c>
      <c r="D4330" s="603" t="s">
        <v>942</v>
      </c>
      <c r="E4330" s="605">
        <v>45.47</v>
      </c>
      <c r="F4330" s="601" t="s">
        <v>794</v>
      </c>
    </row>
    <row r="4331" spans="1:6">
      <c r="A4331" s="603">
        <v>92382</v>
      </c>
      <c r="B4331" s="603" t="s">
        <v>5069</v>
      </c>
      <c r="C4331" s="603" t="s">
        <v>123</v>
      </c>
      <c r="D4331" s="603" t="s">
        <v>942</v>
      </c>
      <c r="E4331" s="605">
        <v>43.48</v>
      </c>
      <c r="F4331" s="601" t="s">
        <v>794</v>
      </c>
    </row>
    <row r="4332" spans="1:6">
      <c r="A4332" s="603">
        <v>92383</v>
      </c>
      <c r="B4332" s="603" t="s">
        <v>5070</v>
      </c>
      <c r="C4332" s="603" t="s">
        <v>123</v>
      </c>
      <c r="D4332" s="603" t="s">
        <v>942</v>
      </c>
      <c r="E4332" s="605">
        <v>57.37</v>
      </c>
      <c r="F4332" s="601" t="s">
        <v>794</v>
      </c>
    </row>
    <row r="4333" spans="1:6">
      <c r="A4333" s="603">
        <v>92384</v>
      </c>
      <c r="B4333" s="603" t="s">
        <v>5071</v>
      </c>
      <c r="C4333" s="603" t="s">
        <v>123</v>
      </c>
      <c r="D4333" s="603" t="s">
        <v>942</v>
      </c>
      <c r="E4333" s="605">
        <v>53.41</v>
      </c>
      <c r="F4333" s="601" t="s">
        <v>794</v>
      </c>
    </row>
    <row r="4334" spans="1:6">
      <c r="A4334" s="603">
        <v>92385</v>
      </c>
      <c r="B4334" s="603" t="s">
        <v>5072</v>
      </c>
      <c r="C4334" s="603" t="s">
        <v>123</v>
      </c>
      <c r="D4334" s="603" t="s">
        <v>942</v>
      </c>
      <c r="E4334" s="605">
        <v>65.8</v>
      </c>
      <c r="F4334" s="601" t="s">
        <v>794</v>
      </c>
    </row>
    <row r="4335" spans="1:6">
      <c r="A4335" s="603">
        <v>92386</v>
      </c>
      <c r="B4335" s="603" t="s">
        <v>5073</v>
      </c>
      <c r="C4335" s="603" t="s">
        <v>123</v>
      </c>
      <c r="D4335" s="603" t="s">
        <v>942</v>
      </c>
      <c r="E4335" s="605">
        <v>63.07</v>
      </c>
      <c r="F4335" s="601" t="s">
        <v>794</v>
      </c>
    </row>
    <row r="4336" spans="1:6">
      <c r="A4336" s="603">
        <v>92387</v>
      </c>
      <c r="B4336" s="603" t="s">
        <v>5074</v>
      </c>
      <c r="C4336" s="603" t="s">
        <v>123</v>
      </c>
      <c r="D4336" s="603" t="s">
        <v>942</v>
      </c>
      <c r="E4336" s="605">
        <v>83.03</v>
      </c>
      <c r="F4336" s="601" t="s">
        <v>794</v>
      </c>
    </row>
    <row r="4337" spans="1:6">
      <c r="A4337" s="603">
        <v>92388</v>
      </c>
      <c r="B4337" s="603" t="s">
        <v>5075</v>
      </c>
      <c r="C4337" s="603" t="s">
        <v>123</v>
      </c>
      <c r="D4337" s="603" t="s">
        <v>942</v>
      </c>
      <c r="E4337" s="605">
        <v>81.17</v>
      </c>
      <c r="F4337" s="601" t="s">
        <v>794</v>
      </c>
    </row>
    <row r="4338" spans="1:6">
      <c r="A4338" s="603">
        <v>92389</v>
      </c>
      <c r="B4338" s="603" t="s">
        <v>5076</v>
      </c>
      <c r="C4338" s="603" t="s">
        <v>123</v>
      </c>
      <c r="D4338" s="603" t="s">
        <v>942</v>
      </c>
      <c r="E4338" s="605">
        <v>128.44</v>
      </c>
      <c r="F4338" s="601" t="s">
        <v>794</v>
      </c>
    </row>
    <row r="4339" spans="1:6">
      <c r="A4339" s="603">
        <v>92390</v>
      </c>
      <c r="B4339" s="603" t="s">
        <v>5077</v>
      </c>
      <c r="C4339" s="603" t="s">
        <v>123</v>
      </c>
      <c r="D4339" s="603" t="s">
        <v>942</v>
      </c>
      <c r="E4339" s="605">
        <v>120.28</v>
      </c>
      <c r="F4339" s="601" t="s">
        <v>794</v>
      </c>
    </row>
    <row r="4340" spans="1:6">
      <c r="A4340" s="603">
        <v>92635</v>
      </c>
      <c r="B4340" s="603" t="s">
        <v>5078</v>
      </c>
      <c r="C4340" s="603" t="s">
        <v>123</v>
      </c>
      <c r="D4340" s="603" t="s">
        <v>942</v>
      </c>
      <c r="E4340" s="605">
        <v>172.1</v>
      </c>
      <c r="F4340" s="601" t="s">
        <v>794</v>
      </c>
    </row>
    <row r="4341" spans="1:6">
      <c r="A4341" s="603">
        <v>92636</v>
      </c>
      <c r="B4341" s="603" t="s">
        <v>5079</v>
      </c>
      <c r="C4341" s="603" t="s">
        <v>123</v>
      </c>
      <c r="D4341" s="603" t="s">
        <v>942</v>
      </c>
      <c r="E4341" s="605">
        <v>156.37</v>
      </c>
      <c r="F4341" s="601" t="s">
        <v>794</v>
      </c>
    </row>
    <row r="4342" spans="1:6">
      <c r="A4342" s="603">
        <v>92637</v>
      </c>
      <c r="B4342" s="603" t="s">
        <v>5080</v>
      </c>
      <c r="C4342" s="603" t="s">
        <v>123</v>
      </c>
      <c r="D4342" s="603" t="s">
        <v>942</v>
      </c>
      <c r="E4342" s="605">
        <v>58.74</v>
      </c>
      <c r="F4342" s="601" t="s">
        <v>794</v>
      </c>
    </row>
    <row r="4343" spans="1:6">
      <c r="A4343" s="603">
        <v>92638</v>
      </c>
      <c r="B4343" s="603" t="s">
        <v>5081</v>
      </c>
      <c r="C4343" s="603" t="s">
        <v>123</v>
      </c>
      <c r="D4343" s="603" t="s">
        <v>942</v>
      </c>
      <c r="E4343" s="605">
        <v>71.73</v>
      </c>
      <c r="F4343" s="601" t="s">
        <v>794</v>
      </c>
    </row>
    <row r="4344" spans="1:6">
      <c r="A4344" s="603">
        <v>92639</v>
      </c>
      <c r="B4344" s="603" t="s">
        <v>5082</v>
      </c>
      <c r="C4344" s="603" t="s">
        <v>123</v>
      </c>
      <c r="D4344" s="603" t="s">
        <v>942</v>
      </c>
      <c r="E4344" s="605">
        <v>83.05</v>
      </c>
      <c r="F4344" s="601" t="s">
        <v>794</v>
      </c>
    </row>
    <row r="4345" spans="1:6">
      <c r="A4345" s="603">
        <v>92640</v>
      </c>
      <c r="B4345" s="603" t="s">
        <v>5083</v>
      </c>
      <c r="C4345" s="603" t="s">
        <v>123</v>
      </c>
      <c r="D4345" s="603" t="s">
        <v>942</v>
      </c>
      <c r="E4345" s="605">
        <v>108.19</v>
      </c>
      <c r="F4345" s="601" t="s">
        <v>794</v>
      </c>
    </row>
    <row r="4346" spans="1:6">
      <c r="A4346" s="603">
        <v>92642</v>
      </c>
      <c r="B4346" s="603" t="s">
        <v>371</v>
      </c>
      <c r="C4346" s="603" t="s">
        <v>123</v>
      </c>
      <c r="D4346" s="603" t="s">
        <v>942</v>
      </c>
      <c r="E4346" s="605">
        <v>164.43</v>
      </c>
      <c r="F4346" s="601" t="s">
        <v>794</v>
      </c>
    </row>
    <row r="4347" spans="1:6">
      <c r="A4347" s="603">
        <v>92644</v>
      </c>
      <c r="B4347" s="603" t="s">
        <v>5084</v>
      </c>
      <c r="C4347" s="603" t="s">
        <v>123</v>
      </c>
      <c r="D4347" s="603" t="s">
        <v>942</v>
      </c>
      <c r="E4347" s="605">
        <v>207</v>
      </c>
      <c r="F4347" s="601" t="s">
        <v>794</v>
      </c>
    </row>
    <row r="4348" spans="1:6">
      <c r="A4348" s="603">
        <v>92657</v>
      </c>
      <c r="B4348" s="603" t="s">
        <v>5085</v>
      </c>
      <c r="C4348" s="603" t="s">
        <v>123</v>
      </c>
      <c r="D4348" s="603" t="s">
        <v>942</v>
      </c>
      <c r="E4348" s="605">
        <v>22.17</v>
      </c>
      <c r="F4348" s="601" t="s">
        <v>794</v>
      </c>
    </row>
    <row r="4349" spans="1:6">
      <c r="A4349" s="603">
        <v>92658</v>
      </c>
      <c r="B4349" s="603" t="s">
        <v>5086</v>
      </c>
      <c r="C4349" s="603" t="s">
        <v>123</v>
      </c>
      <c r="D4349" s="603" t="s">
        <v>942</v>
      </c>
      <c r="E4349" s="605">
        <v>23.67</v>
      </c>
      <c r="F4349" s="601" t="s">
        <v>794</v>
      </c>
    </row>
    <row r="4350" spans="1:6">
      <c r="A4350" s="603">
        <v>92659</v>
      </c>
      <c r="B4350" s="603" t="s">
        <v>5087</v>
      </c>
      <c r="C4350" s="603" t="s">
        <v>123</v>
      </c>
      <c r="D4350" s="603" t="s">
        <v>942</v>
      </c>
      <c r="E4350" s="605">
        <v>27.41</v>
      </c>
      <c r="F4350" s="601" t="s">
        <v>794</v>
      </c>
    </row>
    <row r="4351" spans="1:6">
      <c r="A4351" s="603">
        <v>92660</v>
      </c>
      <c r="B4351" s="603" t="s">
        <v>5088</v>
      </c>
      <c r="C4351" s="603" t="s">
        <v>123</v>
      </c>
      <c r="D4351" s="603" t="s">
        <v>942</v>
      </c>
      <c r="E4351" s="605">
        <v>28.8</v>
      </c>
      <c r="F4351" s="601" t="s">
        <v>794</v>
      </c>
    </row>
    <row r="4352" spans="1:6">
      <c r="A4352" s="603">
        <v>92661</v>
      </c>
      <c r="B4352" s="603" t="s">
        <v>5089</v>
      </c>
      <c r="C4352" s="603" t="s">
        <v>123</v>
      </c>
      <c r="D4352" s="603" t="s">
        <v>942</v>
      </c>
      <c r="E4352" s="605">
        <v>32.799999999999997</v>
      </c>
      <c r="F4352" s="601" t="s">
        <v>794</v>
      </c>
    </row>
    <row r="4353" spans="1:6">
      <c r="A4353" s="603">
        <v>92662</v>
      </c>
      <c r="B4353" s="603" t="s">
        <v>5090</v>
      </c>
      <c r="C4353" s="603" t="s">
        <v>123</v>
      </c>
      <c r="D4353" s="603" t="s">
        <v>942</v>
      </c>
      <c r="E4353" s="605">
        <v>33.07</v>
      </c>
      <c r="F4353" s="601" t="s">
        <v>794</v>
      </c>
    </row>
    <row r="4354" spans="1:6">
      <c r="A4354" s="603">
        <v>92663</v>
      </c>
      <c r="B4354" s="603" t="s">
        <v>5091</v>
      </c>
      <c r="C4354" s="603" t="s">
        <v>123</v>
      </c>
      <c r="D4354" s="603" t="s">
        <v>942</v>
      </c>
      <c r="E4354" s="605">
        <v>44.12</v>
      </c>
      <c r="F4354" s="601" t="s">
        <v>794</v>
      </c>
    </row>
    <row r="4355" spans="1:6">
      <c r="A4355" s="603">
        <v>92664</v>
      </c>
      <c r="B4355" s="603" t="s">
        <v>5092</v>
      </c>
      <c r="C4355" s="603" t="s">
        <v>123</v>
      </c>
      <c r="D4355" s="603" t="s">
        <v>942</v>
      </c>
      <c r="E4355" s="605">
        <v>44.1</v>
      </c>
      <c r="F4355" s="601" t="s">
        <v>794</v>
      </c>
    </row>
    <row r="4356" spans="1:6">
      <c r="A4356" s="603">
        <v>92665</v>
      </c>
      <c r="B4356" s="603" t="s">
        <v>5093</v>
      </c>
      <c r="C4356" s="603" t="s">
        <v>123</v>
      </c>
      <c r="D4356" s="603" t="s">
        <v>942</v>
      </c>
      <c r="E4356" s="605">
        <v>60.88</v>
      </c>
      <c r="F4356" s="601" t="s">
        <v>794</v>
      </c>
    </row>
    <row r="4357" spans="1:6">
      <c r="A4357" s="603">
        <v>92666</v>
      </c>
      <c r="B4357" s="603" t="s">
        <v>5094</v>
      </c>
      <c r="C4357" s="603" t="s">
        <v>123</v>
      </c>
      <c r="D4357" s="603" t="s">
        <v>942</v>
      </c>
      <c r="E4357" s="605">
        <v>69.22</v>
      </c>
      <c r="F4357" s="601" t="s">
        <v>794</v>
      </c>
    </row>
    <row r="4358" spans="1:6">
      <c r="A4358" s="603">
        <v>92667</v>
      </c>
      <c r="B4358" s="603" t="s">
        <v>5095</v>
      </c>
      <c r="C4358" s="603" t="s">
        <v>123</v>
      </c>
      <c r="D4358" s="603" t="s">
        <v>942</v>
      </c>
      <c r="E4358" s="605">
        <v>89.89</v>
      </c>
      <c r="F4358" s="601" t="s">
        <v>794</v>
      </c>
    </row>
    <row r="4359" spans="1:6">
      <c r="A4359" s="603">
        <v>92668</v>
      </c>
      <c r="B4359" s="603" t="s">
        <v>5096</v>
      </c>
      <c r="C4359" s="603" t="s">
        <v>123</v>
      </c>
      <c r="D4359" s="603" t="s">
        <v>942</v>
      </c>
      <c r="E4359" s="605">
        <v>97.31</v>
      </c>
      <c r="F4359" s="601" t="s">
        <v>794</v>
      </c>
    </row>
    <row r="4360" spans="1:6">
      <c r="A4360" s="603">
        <v>92669</v>
      </c>
      <c r="B4360" s="603" t="s">
        <v>5097</v>
      </c>
      <c r="C4360" s="603" t="s">
        <v>123</v>
      </c>
      <c r="D4360" s="603" t="s">
        <v>942</v>
      </c>
      <c r="E4360" s="605">
        <v>33.659999999999997</v>
      </c>
      <c r="F4360" s="601" t="s">
        <v>794</v>
      </c>
    </row>
    <row r="4361" spans="1:6">
      <c r="A4361" s="603">
        <v>92670</v>
      </c>
      <c r="B4361" s="603" t="s">
        <v>5098</v>
      </c>
      <c r="C4361" s="603" t="s">
        <v>123</v>
      </c>
      <c r="D4361" s="603" t="s">
        <v>942</v>
      </c>
      <c r="E4361" s="605">
        <v>31.67</v>
      </c>
      <c r="F4361" s="601" t="s">
        <v>794</v>
      </c>
    </row>
    <row r="4362" spans="1:6">
      <c r="A4362" s="603">
        <v>92671</v>
      </c>
      <c r="B4362" s="603" t="s">
        <v>5099</v>
      </c>
      <c r="C4362" s="603" t="s">
        <v>123</v>
      </c>
      <c r="D4362" s="603" t="s">
        <v>942</v>
      </c>
      <c r="E4362" s="605">
        <v>43.98</v>
      </c>
      <c r="F4362" s="601" t="s">
        <v>794</v>
      </c>
    </row>
    <row r="4363" spans="1:6">
      <c r="A4363" s="603">
        <v>92672</v>
      </c>
      <c r="B4363" s="603" t="s">
        <v>5100</v>
      </c>
      <c r="C4363" s="603" t="s">
        <v>123</v>
      </c>
      <c r="D4363" s="603" t="s">
        <v>942</v>
      </c>
      <c r="E4363" s="605">
        <v>40.020000000000003</v>
      </c>
      <c r="F4363" s="601" t="s">
        <v>794</v>
      </c>
    </row>
    <row r="4364" spans="1:6">
      <c r="A4364" s="603">
        <v>92673</v>
      </c>
      <c r="B4364" s="603" t="s">
        <v>5101</v>
      </c>
      <c r="C4364" s="603" t="s">
        <v>123</v>
      </c>
      <c r="D4364" s="603" t="s">
        <v>942</v>
      </c>
      <c r="E4364" s="605">
        <v>50.53</v>
      </c>
      <c r="F4364" s="601" t="s">
        <v>794</v>
      </c>
    </row>
    <row r="4365" spans="1:6">
      <c r="A4365" s="603">
        <v>92674</v>
      </c>
      <c r="B4365" s="603" t="s">
        <v>5102</v>
      </c>
      <c r="C4365" s="603" t="s">
        <v>123</v>
      </c>
      <c r="D4365" s="603" t="s">
        <v>942</v>
      </c>
      <c r="E4365" s="605">
        <v>47.8</v>
      </c>
      <c r="F4365" s="601" t="s">
        <v>794</v>
      </c>
    </row>
    <row r="4366" spans="1:6">
      <c r="A4366" s="603">
        <v>92675</v>
      </c>
      <c r="B4366" s="603" t="s">
        <v>5103</v>
      </c>
      <c r="C4366" s="603" t="s">
        <v>123</v>
      </c>
      <c r="D4366" s="603" t="s">
        <v>942</v>
      </c>
      <c r="E4366" s="605">
        <v>65.48</v>
      </c>
      <c r="F4366" s="601" t="s">
        <v>794</v>
      </c>
    </row>
    <row r="4367" spans="1:6">
      <c r="A4367" s="603">
        <v>92676</v>
      </c>
      <c r="B4367" s="603" t="s">
        <v>5104</v>
      </c>
      <c r="C4367" s="603" t="s">
        <v>123</v>
      </c>
      <c r="D4367" s="603" t="s">
        <v>942</v>
      </c>
      <c r="E4367" s="605">
        <v>63.62</v>
      </c>
      <c r="F4367" s="601" t="s">
        <v>794</v>
      </c>
    </row>
    <row r="4368" spans="1:6">
      <c r="A4368" s="603">
        <v>92677</v>
      </c>
      <c r="B4368" s="603" t="s">
        <v>5105</v>
      </c>
      <c r="C4368" s="603" t="s">
        <v>123</v>
      </c>
      <c r="D4368" s="603" t="s">
        <v>942</v>
      </c>
      <c r="E4368" s="605">
        <v>107.39</v>
      </c>
      <c r="F4368" s="601" t="s">
        <v>794</v>
      </c>
    </row>
    <row r="4369" spans="1:6">
      <c r="A4369" s="603">
        <v>92678</v>
      </c>
      <c r="B4369" s="603" t="s">
        <v>5106</v>
      </c>
      <c r="C4369" s="603" t="s">
        <v>123</v>
      </c>
      <c r="D4369" s="603" t="s">
        <v>942</v>
      </c>
      <c r="E4369" s="605">
        <v>99.23</v>
      </c>
      <c r="F4369" s="601" t="s">
        <v>794</v>
      </c>
    </row>
    <row r="4370" spans="1:6">
      <c r="A4370" s="603">
        <v>92679</v>
      </c>
      <c r="B4370" s="603" t="s">
        <v>5107</v>
      </c>
      <c r="C4370" s="603" t="s">
        <v>123</v>
      </c>
      <c r="D4370" s="603" t="s">
        <v>942</v>
      </c>
      <c r="E4370" s="605">
        <v>147.6</v>
      </c>
      <c r="F4370" s="601" t="s">
        <v>794</v>
      </c>
    </row>
    <row r="4371" spans="1:6">
      <c r="A4371" s="603">
        <v>92680</v>
      </c>
      <c r="B4371" s="603" t="s">
        <v>5108</v>
      </c>
      <c r="C4371" s="603" t="s">
        <v>123</v>
      </c>
      <c r="D4371" s="603" t="s">
        <v>942</v>
      </c>
      <c r="E4371" s="605">
        <v>131.87</v>
      </c>
      <c r="F4371" s="601" t="s">
        <v>794</v>
      </c>
    </row>
    <row r="4372" spans="1:6">
      <c r="A4372" s="603">
        <v>92681</v>
      </c>
      <c r="B4372" s="603" t="s">
        <v>5109</v>
      </c>
      <c r="C4372" s="603" t="s">
        <v>123</v>
      </c>
      <c r="D4372" s="603" t="s">
        <v>942</v>
      </c>
      <c r="E4372" s="605">
        <v>42.98</v>
      </c>
      <c r="F4372" s="601" t="s">
        <v>794</v>
      </c>
    </row>
    <row r="4373" spans="1:6">
      <c r="A4373" s="603">
        <v>92682</v>
      </c>
      <c r="B4373" s="603" t="s">
        <v>5110</v>
      </c>
      <c r="C4373" s="603" t="s">
        <v>123</v>
      </c>
      <c r="D4373" s="603" t="s">
        <v>942</v>
      </c>
      <c r="E4373" s="605">
        <v>53.8</v>
      </c>
      <c r="F4373" s="601" t="s">
        <v>794</v>
      </c>
    </row>
    <row r="4374" spans="1:6">
      <c r="A4374" s="603">
        <v>92683</v>
      </c>
      <c r="B4374" s="603" t="s">
        <v>5111</v>
      </c>
      <c r="C4374" s="603" t="s">
        <v>123</v>
      </c>
      <c r="D4374" s="603" t="s">
        <v>942</v>
      </c>
      <c r="E4374" s="605">
        <v>62.72</v>
      </c>
      <c r="F4374" s="601" t="s">
        <v>794</v>
      </c>
    </row>
    <row r="4375" spans="1:6">
      <c r="A4375" s="603">
        <v>92684</v>
      </c>
      <c r="B4375" s="603" t="s">
        <v>5112</v>
      </c>
      <c r="C4375" s="603" t="s">
        <v>123</v>
      </c>
      <c r="D4375" s="603" t="s">
        <v>942</v>
      </c>
      <c r="E4375" s="605">
        <v>84.77</v>
      </c>
      <c r="F4375" s="601" t="s">
        <v>794</v>
      </c>
    </row>
    <row r="4376" spans="1:6">
      <c r="A4376" s="603">
        <v>92685</v>
      </c>
      <c r="B4376" s="603" t="s">
        <v>5113</v>
      </c>
      <c r="C4376" s="603" t="s">
        <v>123</v>
      </c>
      <c r="D4376" s="603" t="s">
        <v>942</v>
      </c>
      <c r="E4376" s="605">
        <v>136.4</v>
      </c>
      <c r="F4376" s="601" t="s">
        <v>794</v>
      </c>
    </row>
    <row r="4377" spans="1:6">
      <c r="A4377" s="603">
        <v>92686</v>
      </c>
      <c r="B4377" s="603" t="s">
        <v>5114</v>
      </c>
      <c r="C4377" s="603" t="s">
        <v>123</v>
      </c>
      <c r="D4377" s="603" t="s">
        <v>942</v>
      </c>
      <c r="E4377" s="605">
        <v>174.31</v>
      </c>
      <c r="F4377" s="601" t="s">
        <v>794</v>
      </c>
    </row>
    <row r="4378" spans="1:6">
      <c r="A4378" s="603">
        <v>92692</v>
      </c>
      <c r="B4378" s="603" t="s">
        <v>5115</v>
      </c>
      <c r="C4378" s="603" t="s">
        <v>123</v>
      </c>
      <c r="D4378" s="603" t="s">
        <v>942</v>
      </c>
      <c r="E4378" s="605">
        <v>11.95</v>
      </c>
      <c r="F4378" s="601" t="s">
        <v>794</v>
      </c>
    </row>
    <row r="4379" spans="1:6">
      <c r="A4379" s="603">
        <v>92693</v>
      </c>
      <c r="B4379" s="603" t="s">
        <v>5116</v>
      </c>
      <c r="C4379" s="603" t="s">
        <v>123</v>
      </c>
      <c r="D4379" s="603" t="s">
        <v>942</v>
      </c>
      <c r="E4379" s="605">
        <v>12.28</v>
      </c>
      <c r="F4379" s="601" t="s">
        <v>794</v>
      </c>
    </row>
    <row r="4380" spans="1:6">
      <c r="A4380" s="603">
        <v>92694</v>
      </c>
      <c r="B4380" s="603" t="s">
        <v>5117</v>
      </c>
      <c r="C4380" s="603" t="s">
        <v>123</v>
      </c>
      <c r="D4380" s="603" t="s">
        <v>942</v>
      </c>
      <c r="E4380" s="605">
        <v>18.95</v>
      </c>
      <c r="F4380" s="601" t="s">
        <v>794</v>
      </c>
    </row>
    <row r="4381" spans="1:6">
      <c r="A4381" s="603">
        <v>92695</v>
      </c>
      <c r="B4381" s="603" t="s">
        <v>5118</v>
      </c>
      <c r="C4381" s="603" t="s">
        <v>123</v>
      </c>
      <c r="D4381" s="603" t="s">
        <v>942</v>
      </c>
      <c r="E4381" s="605">
        <v>19.29</v>
      </c>
      <c r="F4381" s="601" t="s">
        <v>794</v>
      </c>
    </row>
    <row r="4382" spans="1:6">
      <c r="A4382" s="603">
        <v>92696</v>
      </c>
      <c r="B4382" s="603" t="s">
        <v>5119</v>
      </c>
      <c r="C4382" s="603" t="s">
        <v>123</v>
      </c>
      <c r="D4382" s="603" t="s">
        <v>942</v>
      </c>
      <c r="E4382" s="605">
        <v>29.69</v>
      </c>
      <c r="F4382" s="601" t="s">
        <v>794</v>
      </c>
    </row>
    <row r="4383" spans="1:6">
      <c r="A4383" s="603">
        <v>92697</v>
      </c>
      <c r="B4383" s="603" t="s">
        <v>5120</v>
      </c>
      <c r="C4383" s="603" t="s">
        <v>123</v>
      </c>
      <c r="D4383" s="603" t="s">
        <v>942</v>
      </c>
      <c r="E4383" s="605">
        <v>31.19</v>
      </c>
      <c r="F4383" s="601" t="s">
        <v>794</v>
      </c>
    </row>
    <row r="4384" spans="1:6">
      <c r="A4384" s="603">
        <v>92698</v>
      </c>
      <c r="B4384" s="603" t="s">
        <v>5121</v>
      </c>
      <c r="C4384" s="603" t="s">
        <v>123</v>
      </c>
      <c r="D4384" s="603" t="s">
        <v>942</v>
      </c>
      <c r="E4384" s="605">
        <v>17.649999999999999</v>
      </c>
      <c r="F4384" s="601" t="s">
        <v>794</v>
      </c>
    </row>
    <row r="4385" spans="1:6">
      <c r="A4385" s="603">
        <v>92699</v>
      </c>
      <c r="B4385" s="603" t="s">
        <v>5122</v>
      </c>
      <c r="C4385" s="603" t="s">
        <v>123</v>
      </c>
      <c r="D4385" s="603" t="s">
        <v>942</v>
      </c>
      <c r="E4385" s="605">
        <v>16.559999999999999</v>
      </c>
      <c r="F4385" s="601" t="s">
        <v>794</v>
      </c>
    </row>
    <row r="4386" spans="1:6">
      <c r="A4386" s="603">
        <v>92700</v>
      </c>
      <c r="B4386" s="603" t="s">
        <v>5123</v>
      </c>
      <c r="C4386" s="603" t="s">
        <v>123</v>
      </c>
      <c r="D4386" s="603" t="s">
        <v>942</v>
      </c>
      <c r="E4386" s="605">
        <v>28.78</v>
      </c>
      <c r="F4386" s="601" t="s">
        <v>794</v>
      </c>
    </row>
    <row r="4387" spans="1:6">
      <c r="A4387" s="603">
        <v>92701</v>
      </c>
      <c r="B4387" s="603" t="s">
        <v>5124</v>
      </c>
      <c r="C4387" s="603" t="s">
        <v>123</v>
      </c>
      <c r="D4387" s="603" t="s">
        <v>942</v>
      </c>
      <c r="E4387" s="605">
        <v>27.17</v>
      </c>
      <c r="F4387" s="601" t="s">
        <v>794</v>
      </c>
    </row>
    <row r="4388" spans="1:6">
      <c r="A4388" s="603">
        <v>92702</v>
      </c>
      <c r="B4388" s="603" t="s">
        <v>5125</v>
      </c>
      <c r="C4388" s="603" t="s">
        <v>123</v>
      </c>
      <c r="D4388" s="603" t="s">
        <v>942</v>
      </c>
      <c r="E4388" s="605">
        <v>45.01</v>
      </c>
      <c r="F4388" s="601" t="s">
        <v>794</v>
      </c>
    </row>
    <row r="4389" spans="1:6">
      <c r="A4389" s="603">
        <v>92703</v>
      </c>
      <c r="B4389" s="603" t="s">
        <v>5126</v>
      </c>
      <c r="C4389" s="603" t="s">
        <v>123</v>
      </c>
      <c r="D4389" s="603" t="s">
        <v>942</v>
      </c>
      <c r="E4389" s="605">
        <v>43.02</v>
      </c>
      <c r="F4389" s="601" t="s">
        <v>794</v>
      </c>
    </row>
    <row r="4390" spans="1:6">
      <c r="A4390" s="603">
        <v>92704</v>
      </c>
      <c r="B4390" s="603" t="s">
        <v>5127</v>
      </c>
      <c r="C4390" s="603" t="s">
        <v>123</v>
      </c>
      <c r="D4390" s="603" t="s">
        <v>942</v>
      </c>
      <c r="E4390" s="605">
        <v>22.31</v>
      </c>
      <c r="F4390" s="601" t="s">
        <v>794</v>
      </c>
    </row>
    <row r="4391" spans="1:6">
      <c r="A4391" s="603">
        <v>92705</v>
      </c>
      <c r="B4391" s="603" t="s">
        <v>5128</v>
      </c>
      <c r="C4391" s="603" t="s">
        <v>123</v>
      </c>
      <c r="D4391" s="603" t="s">
        <v>942</v>
      </c>
      <c r="E4391" s="605">
        <v>35.92</v>
      </c>
      <c r="F4391" s="601" t="s">
        <v>794</v>
      </c>
    </row>
    <row r="4392" spans="1:6">
      <c r="A4392" s="603">
        <v>92706</v>
      </c>
      <c r="B4392" s="603" t="s">
        <v>5129</v>
      </c>
      <c r="C4392" s="603" t="s">
        <v>123</v>
      </c>
      <c r="D4392" s="603" t="s">
        <v>942</v>
      </c>
      <c r="E4392" s="605">
        <v>58.12</v>
      </c>
      <c r="F4392" s="601" t="s">
        <v>794</v>
      </c>
    </row>
    <row r="4393" spans="1:6">
      <c r="A4393" s="603">
        <v>92889</v>
      </c>
      <c r="B4393" s="603" t="s">
        <v>5130</v>
      </c>
      <c r="C4393" s="603" t="s">
        <v>123</v>
      </c>
      <c r="D4393" s="603" t="s">
        <v>942</v>
      </c>
      <c r="E4393" s="605">
        <v>110.01</v>
      </c>
      <c r="F4393" s="601" t="s">
        <v>794</v>
      </c>
    </row>
    <row r="4394" spans="1:6">
      <c r="A4394" s="603">
        <v>92890</v>
      </c>
      <c r="B4394" s="603" t="s">
        <v>5131</v>
      </c>
      <c r="C4394" s="603" t="s">
        <v>123</v>
      </c>
      <c r="D4394" s="603" t="s">
        <v>942</v>
      </c>
      <c r="E4394" s="605">
        <v>166.62</v>
      </c>
      <c r="F4394" s="601" t="s">
        <v>794</v>
      </c>
    </row>
    <row r="4395" spans="1:6">
      <c r="A4395" s="603">
        <v>92891</v>
      </c>
      <c r="B4395" s="603" t="s">
        <v>5132</v>
      </c>
      <c r="C4395" s="603" t="s">
        <v>123</v>
      </c>
      <c r="D4395" s="603" t="s">
        <v>942</v>
      </c>
      <c r="E4395" s="605">
        <v>244.18</v>
      </c>
      <c r="F4395" s="601" t="s">
        <v>794</v>
      </c>
    </row>
    <row r="4396" spans="1:6">
      <c r="A4396" s="603">
        <v>92892</v>
      </c>
      <c r="B4396" s="603" t="s">
        <v>5133</v>
      </c>
      <c r="C4396" s="603" t="s">
        <v>123</v>
      </c>
      <c r="D4396" s="603" t="s">
        <v>942</v>
      </c>
      <c r="E4396" s="605">
        <v>47.64</v>
      </c>
      <c r="F4396" s="601" t="s">
        <v>794</v>
      </c>
    </row>
    <row r="4397" spans="1:6">
      <c r="A4397" s="603">
        <v>92893</v>
      </c>
      <c r="B4397" s="603" t="s">
        <v>5134</v>
      </c>
      <c r="C4397" s="603" t="s">
        <v>123</v>
      </c>
      <c r="D4397" s="603" t="s">
        <v>942</v>
      </c>
      <c r="E4397" s="605">
        <v>67.7</v>
      </c>
      <c r="F4397" s="601" t="s">
        <v>794</v>
      </c>
    </row>
    <row r="4398" spans="1:6">
      <c r="A4398" s="603">
        <v>92894</v>
      </c>
      <c r="B4398" s="603" t="s">
        <v>5135</v>
      </c>
      <c r="C4398" s="603" t="s">
        <v>123</v>
      </c>
      <c r="D4398" s="603" t="s">
        <v>942</v>
      </c>
      <c r="E4398" s="605">
        <v>80.849999999999994</v>
      </c>
      <c r="F4398" s="601" t="s">
        <v>794</v>
      </c>
    </row>
    <row r="4399" spans="1:6">
      <c r="A4399" s="603">
        <v>92895</v>
      </c>
      <c r="B4399" s="603" t="s">
        <v>5136</v>
      </c>
      <c r="C4399" s="603" t="s">
        <v>123</v>
      </c>
      <c r="D4399" s="603" t="s">
        <v>942</v>
      </c>
      <c r="E4399" s="605">
        <v>109.98</v>
      </c>
      <c r="F4399" s="601" t="s">
        <v>794</v>
      </c>
    </row>
    <row r="4400" spans="1:6">
      <c r="A4400" s="603">
        <v>92896</v>
      </c>
      <c r="B4400" s="603" t="s">
        <v>391</v>
      </c>
      <c r="C4400" s="603" t="s">
        <v>123</v>
      </c>
      <c r="D4400" s="603" t="s">
        <v>942</v>
      </c>
      <c r="E4400" s="605">
        <v>168.03</v>
      </c>
      <c r="F4400" s="601" t="s">
        <v>794</v>
      </c>
    </row>
    <row r="4401" spans="1:6">
      <c r="A4401" s="603">
        <v>92897</v>
      </c>
      <c r="B4401" s="603" t="s">
        <v>5137</v>
      </c>
      <c r="C4401" s="603" t="s">
        <v>123</v>
      </c>
      <c r="D4401" s="603" t="s">
        <v>942</v>
      </c>
      <c r="E4401" s="605">
        <v>247.08</v>
      </c>
      <c r="F4401" s="601" t="s">
        <v>794</v>
      </c>
    </row>
    <row r="4402" spans="1:6">
      <c r="A4402" s="603">
        <v>92898</v>
      </c>
      <c r="B4402" s="603" t="s">
        <v>5138</v>
      </c>
      <c r="C4402" s="603" t="s">
        <v>123</v>
      </c>
      <c r="D4402" s="603" t="s">
        <v>942</v>
      </c>
      <c r="E4402" s="605">
        <v>39.78</v>
      </c>
      <c r="F4402" s="601" t="s">
        <v>794</v>
      </c>
    </row>
    <row r="4403" spans="1:6">
      <c r="A4403" s="603">
        <v>92899</v>
      </c>
      <c r="B4403" s="603" t="s">
        <v>5139</v>
      </c>
      <c r="C4403" s="603" t="s">
        <v>123</v>
      </c>
      <c r="D4403" s="603" t="s">
        <v>942</v>
      </c>
      <c r="E4403" s="605">
        <v>58.76</v>
      </c>
      <c r="F4403" s="601" t="s">
        <v>794</v>
      </c>
    </row>
    <row r="4404" spans="1:6">
      <c r="A4404" s="603">
        <v>92900</v>
      </c>
      <c r="B4404" s="603" t="s">
        <v>5140</v>
      </c>
      <c r="C4404" s="603" t="s">
        <v>123</v>
      </c>
      <c r="D4404" s="603" t="s">
        <v>942</v>
      </c>
      <c r="E4404" s="605">
        <v>70.67</v>
      </c>
      <c r="F4404" s="601" t="s">
        <v>794</v>
      </c>
    </row>
    <row r="4405" spans="1:6">
      <c r="A4405" s="603">
        <v>92901</v>
      </c>
      <c r="B4405" s="603" t="s">
        <v>5141</v>
      </c>
      <c r="C4405" s="603" t="s">
        <v>123</v>
      </c>
      <c r="D4405" s="603" t="s">
        <v>942</v>
      </c>
      <c r="E4405" s="605">
        <v>98.25</v>
      </c>
      <c r="F4405" s="601" t="s">
        <v>794</v>
      </c>
    </row>
    <row r="4406" spans="1:6">
      <c r="A4406" s="603">
        <v>92902</v>
      </c>
      <c r="B4406" s="603" t="s">
        <v>5142</v>
      </c>
      <c r="C4406" s="603" t="s">
        <v>123</v>
      </c>
      <c r="D4406" s="603" t="s">
        <v>942</v>
      </c>
      <c r="E4406" s="605">
        <v>153.97</v>
      </c>
      <c r="F4406" s="601" t="s">
        <v>794</v>
      </c>
    </row>
    <row r="4407" spans="1:6">
      <c r="A4407" s="603">
        <v>92903</v>
      </c>
      <c r="B4407" s="603" t="s">
        <v>5143</v>
      </c>
      <c r="C4407" s="603" t="s">
        <v>123</v>
      </c>
      <c r="D4407" s="603" t="s">
        <v>942</v>
      </c>
      <c r="E4407" s="605">
        <v>230.74</v>
      </c>
      <c r="F4407" s="601" t="s">
        <v>794</v>
      </c>
    </row>
    <row r="4408" spans="1:6">
      <c r="A4408" s="603">
        <v>92904</v>
      </c>
      <c r="B4408" s="603" t="s">
        <v>5144</v>
      </c>
      <c r="C4408" s="603" t="s">
        <v>123</v>
      </c>
      <c r="D4408" s="603" t="s">
        <v>942</v>
      </c>
      <c r="E4408" s="605">
        <v>27.08</v>
      </c>
      <c r="F4408" s="601" t="s">
        <v>794</v>
      </c>
    </row>
    <row r="4409" spans="1:6">
      <c r="A4409" s="603">
        <v>92905</v>
      </c>
      <c r="B4409" s="603" t="s">
        <v>5145</v>
      </c>
      <c r="C4409" s="603" t="s">
        <v>123</v>
      </c>
      <c r="D4409" s="603" t="s">
        <v>942</v>
      </c>
      <c r="E4409" s="605">
        <v>38.700000000000003</v>
      </c>
      <c r="F4409" s="601" t="s">
        <v>794</v>
      </c>
    </row>
    <row r="4410" spans="1:6">
      <c r="A4410" s="603">
        <v>92906</v>
      </c>
      <c r="B4410" s="603" t="s">
        <v>5146</v>
      </c>
      <c r="C4410" s="603" t="s">
        <v>123</v>
      </c>
      <c r="D4410" s="603" t="s">
        <v>942</v>
      </c>
      <c r="E4410" s="605">
        <v>47.3</v>
      </c>
      <c r="F4410" s="601" t="s">
        <v>794</v>
      </c>
    </row>
    <row r="4411" spans="1:6">
      <c r="A4411" s="603">
        <v>92907</v>
      </c>
      <c r="B4411" s="603" t="s">
        <v>5147</v>
      </c>
      <c r="C4411" s="603" t="s">
        <v>123</v>
      </c>
      <c r="D4411" s="603" t="s">
        <v>942</v>
      </c>
      <c r="E4411" s="605">
        <v>59.01</v>
      </c>
      <c r="F4411" s="601" t="s">
        <v>794</v>
      </c>
    </row>
    <row r="4412" spans="1:6">
      <c r="A4412" s="603">
        <v>92908</v>
      </c>
      <c r="B4412" s="603" t="s">
        <v>5148</v>
      </c>
      <c r="C4412" s="603" t="s">
        <v>123</v>
      </c>
      <c r="D4412" s="603" t="s">
        <v>942</v>
      </c>
      <c r="E4412" s="605">
        <v>59.01</v>
      </c>
      <c r="F4412" s="601" t="s">
        <v>794</v>
      </c>
    </row>
    <row r="4413" spans="1:6">
      <c r="A4413" s="603">
        <v>92909</v>
      </c>
      <c r="B4413" s="603" t="s">
        <v>5149</v>
      </c>
      <c r="C4413" s="603" t="s">
        <v>123</v>
      </c>
      <c r="D4413" s="603" t="s">
        <v>942</v>
      </c>
      <c r="E4413" s="605">
        <v>59.01</v>
      </c>
      <c r="F4413" s="601" t="s">
        <v>794</v>
      </c>
    </row>
    <row r="4414" spans="1:6">
      <c r="A4414" s="603">
        <v>92910</v>
      </c>
      <c r="B4414" s="603" t="s">
        <v>5150</v>
      </c>
      <c r="C4414" s="603" t="s">
        <v>123</v>
      </c>
      <c r="D4414" s="603" t="s">
        <v>942</v>
      </c>
      <c r="E4414" s="605">
        <v>85.39</v>
      </c>
      <c r="F4414" s="601" t="s">
        <v>794</v>
      </c>
    </row>
    <row r="4415" spans="1:6">
      <c r="A4415" s="603">
        <v>92911</v>
      </c>
      <c r="B4415" s="603" t="s">
        <v>5151</v>
      </c>
      <c r="C4415" s="603" t="s">
        <v>123</v>
      </c>
      <c r="D4415" s="603" t="s">
        <v>942</v>
      </c>
      <c r="E4415" s="605">
        <v>85.39</v>
      </c>
      <c r="F4415" s="601" t="s">
        <v>794</v>
      </c>
    </row>
    <row r="4416" spans="1:6">
      <c r="A4416" s="603">
        <v>92912</v>
      </c>
      <c r="B4416" s="603" t="s">
        <v>5152</v>
      </c>
      <c r="C4416" s="603" t="s">
        <v>123</v>
      </c>
      <c r="D4416" s="603" t="s">
        <v>942</v>
      </c>
      <c r="E4416" s="605">
        <v>114.46</v>
      </c>
      <c r="F4416" s="601" t="s">
        <v>794</v>
      </c>
    </row>
    <row r="4417" spans="1:6">
      <c r="A4417" s="603">
        <v>92913</v>
      </c>
      <c r="B4417" s="603" t="s">
        <v>5153</v>
      </c>
      <c r="C4417" s="603" t="s">
        <v>123</v>
      </c>
      <c r="D4417" s="603" t="s">
        <v>942</v>
      </c>
      <c r="E4417" s="605">
        <v>116.9</v>
      </c>
      <c r="F4417" s="601" t="s">
        <v>794</v>
      </c>
    </row>
    <row r="4418" spans="1:6">
      <c r="A4418" s="603">
        <v>92914</v>
      </c>
      <c r="B4418" s="603" t="s">
        <v>5154</v>
      </c>
      <c r="C4418" s="603" t="s">
        <v>123</v>
      </c>
      <c r="D4418" s="603" t="s">
        <v>942</v>
      </c>
      <c r="E4418" s="605">
        <v>116.9</v>
      </c>
      <c r="F4418" s="601" t="s">
        <v>794</v>
      </c>
    </row>
    <row r="4419" spans="1:6">
      <c r="A4419" s="603">
        <v>92918</v>
      </c>
      <c r="B4419" s="603" t="s">
        <v>5155</v>
      </c>
      <c r="C4419" s="603" t="s">
        <v>123</v>
      </c>
      <c r="D4419" s="603" t="s">
        <v>942</v>
      </c>
      <c r="E4419" s="605">
        <v>31.4</v>
      </c>
      <c r="F4419" s="601" t="s">
        <v>794</v>
      </c>
    </row>
    <row r="4420" spans="1:6">
      <c r="A4420" s="603">
        <v>92920</v>
      </c>
      <c r="B4420" s="603" t="s">
        <v>5156</v>
      </c>
      <c r="C4420" s="603" t="s">
        <v>123</v>
      </c>
      <c r="D4420" s="603" t="s">
        <v>942</v>
      </c>
      <c r="E4420" s="605">
        <v>31.61</v>
      </c>
      <c r="F4420" s="601" t="s">
        <v>794</v>
      </c>
    </row>
    <row r="4421" spans="1:6">
      <c r="A4421" s="603">
        <v>92925</v>
      </c>
      <c r="B4421" s="603" t="s">
        <v>5157</v>
      </c>
      <c r="C4421" s="603" t="s">
        <v>123</v>
      </c>
      <c r="D4421" s="603" t="s">
        <v>942</v>
      </c>
      <c r="E4421" s="605">
        <v>38.86</v>
      </c>
      <c r="F4421" s="601" t="s">
        <v>794</v>
      </c>
    </row>
    <row r="4422" spans="1:6">
      <c r="A4422" s="603">
        <v>92926</v>
      </c>
      <c r="B4422" s="603" t="s">
        <v>5158</v>
      </c>
      <c r="C4422" s="603" t="s">
        <v>123</v>
      </c>
      <c r="D4422" s="603" t="s">
        <v>942</v>
      </c>
      <c r="E4422" s="605">
        <v>38.85</v>
      </c>
      <c r="F4422" s="601" t="s">
        <v>794</v>
      </c>
    </row>
    <row r="4423" spans="1:6">
      <c r="A4423" s="603">
        <v>92927</v>
      </c>
      <c r="B4423" s="603" t="s">
        <v>5159</v>
      </c>
      <c r="C4423" s="603" t="s">
        <v>123</v>
      </c>
      <c r="D4423" s="603" t="s">
        <v>942</v>
      </c>
      <c r="E4423" s="605">
        <v>38.85</v>
      </c>
      <c r="F4423" s="601" t="s">
        <v>794</v>
      </c>
    </row>
    <row r="4424" spans="1:6">
      <c r="A4424" s="603">
        <v>92928</v>
      </c>
      <c r="B4424" s="603" t="s">
        <v>5160</v>
      </c>
      <c r="C4424" s="603" t="s">
        <v>123</v>
      </c>
      <c r="D4424" s="603" t="s">
        <v>942</v>
      </c>
      <c r="E4424" s="605">
        <v>44.41</v>
      </c>
      <c r="F4424" s="601" t="s">
        <v>794</v>
      </c>
    </row>
    <row r="4425" spans="1:6">
      <c r="A4425" s="603">
        <v>92929</v>
      </c>
      <c r="B4425" s="603" t="s">
        <v>5161</v>
      </c>
      <c r="C4425" s="603" t="s">
        <v>123</v>
      </c>
      <c r="D4425" s="603" t="s">
        <v>942</v>
      </c>
      <c r="E4425" s="605">
        <v>44.41</v>
      </c>
      <c r="F4425" s="601" t="s">
        <v>794</v>
      </c>
    </row>
    <row r="4426" spans="1:6">
      <c r="A4426" s="603">
        <v>92930</v>
      </c>
      <c r="B4426" s="603" t="s">
        <v>5162</v>
      </c>
      <c r="C4426" s="603" t="s">
        <v>123</v>
      </c>
      <c r="D4426" s="603" t="s">
        <v>942</v>
      </c>
      <c r="E4426" s="605">
        <v>44.41</v>
      </c>
      <c r="F4426" s="601" t="s">
        <v>794</v>
      </c>
    </row>
    <row r="4427" spans="1:6">
      <c r="A4427" s="603">
        <v>92931</v>
      </c>
      <c r="B4427" s="603" t="s">
        <v>5163</v>
      </c>
      <c r="C4427" s="603" t="s">
        <v>123</v>
      </c>
      <c r="D4427" s="603" t="s">
        <v>942</v>
      </c>
      <c r="E4427" s="605">
        <v>58.98</v>
      </c>
      <c r="F4427" s="601" t="s">
        <v>794</v>
      </c>
    </row>
    <row r="4428" spans="1:6">
      <c r="A4428" s="603">
        <v>92932</v>
      </c>
      <c r="B4428" s="603" t="s">
        <v>5164</v>
      </c>
      <c r="C4428" s="603" t="s">
        <v>123</v>
      </c>
      <c r="D4428" s="603" t="s">
        <v>942</v>
      </c>
      <c r="E4428" s="605">
        <v>58.98</v>
      </c>
      <c r="F4428" s="601" t="s">
        <v>794</v>
      </c>
    </row>
    <row r="4429" spans="1:6">
      <c r="A4429" s="603">
        <v>92933</v>
      </c>
      <c r="B4429" s="603" t="s">
        <v>5165</v>
      </c>
      <c r="C4429" s="603" t="s">
        <v>123</v>
      </c>
      <c r="D4429" s="603" t="s">
        <v>942</v>
      </c>
      <c r="E4429" s="605">
        <v>58.98</v>
      </c>
      <c r="F4429" s="601" t="s">
        <v>794</v>
      </c>
    </row>
    <row r="4430" spans="1:6">
      <c r="A4430" s="603">
        <v>92934</v>
      </c>
      <c r="B4430" s="603" t="s">
        <v>5166</v>
      </c>
      <c r="C4430" s="603" t="s">
        <v>123</v>
      </c>
      <c r="D4430" s="603" t="s">
        <v>942</v>
      </c>
      <c r="E4430" s="605">
        <v>86.8</v>
      </c>
      <c r="F4430" s="601" t="s">
        <v>794</v>
      </c>
    </row>
    <row r="4431" spans="1:6">
      <c r="A4431" s="603">
        <v>92935</v>
      </c>
      <c r="B4431" s="603" t="s">
        <v>5167</v>
      </c>
      <c r="C4431" s="603" t="s">
        <v>123</v>
      </c>
      <c r="D4431" s="603" t="s">
        <v>942</v>
      </c>
      <c r="E4431" s="605">
        <v>86.8</v>
      </c>
      <c r="F4431" s="601" t="s">
        <v>794</v>
      </c>
    </row>
    <row r="4432" spans="1:6">
      <c r="A4432" s="603">
        <v>92936</v>
      </c>
      <c r="B4432" s="603" t="s">
        <v>5168</v>
      </c>
      <c r="C4432" s="603" t="s">
        <v>123</v>
      </c>
      <c r="D4432" s="603" t="s">
        <v>942</v>
      </c>
      <c r="E4432" s="605">
        <v>119.8</v>
      </c>
      <c r="F4432" s="601" t="s">
        <v>794</v>
      </c>
    </row>
    <row r="4433" spans="1:6">
      <c r="A4433" s="603">
        <v>92937</v>
      </c>
      <c r="B4433" s="603" t="s">
        <v>5169</v>
      </c>
      <c r="C4433" s="603" t="s">
        <v>123</v>
      </c>
      <c r="D4433" s="603" t="s">
        <v>942</v>
      </c>
      <c r="E4433" s="605">
        <v>119.8</v>
      </c>
      <c r="F4433" s="601" t="s">
        <v>794</v>
      </c>
    </row>
    <row r="4434" spans="1:6">
      <c r="A4434" s="603">
        <v>92938</v>
      </c>
      <c r="B4434" s="603" t="s">
        <v>5170</v>
      </c>
      <c r="C4434" s="603" t="s">
        <v>123</v>
      </c>
      <c r="D4434" s="603" t="s">
        <v>942</v>
      </c>
      <c r="E4434" s="605">
        <v>23.54</v>
      </c>
      <c r="F4434" s="601" t="s">
        <v>794</v>
      </c>
    </row>
    <row r="4435" spans="1:6">
      <c r="A4435" s="603">
        <v>92939</v>
      </c>
      <c r="B4435" s="603" t="s">
        <v>5171</v>
      </c>
      <c r="C4435" s="603" t="s">
        <v>123</v>
      </c>
      <c r="D4435" s="603" t="s">
        <v>942</v>
      </c>
      <c r="E4435" s="605">
        <v>23.75</v>
      </c>
      <c r="F4435" s="601" t="s">
        <v>794</v>
      </c>
    </row>
    <row r="4436" spans="1:6">
      <c r="A4436" s="603">
        <v>92940</v>
      </c>
      <c r="B4436" s="603" t="s">
        <v>5172</v>
      </c>
      <c r="C4436" s="603" t="s">
        <v>123</v>
      </c>
      <c r="D4436" s="603" t="s">
        <v>942</v>
      </c>
      <c r="E4436" s="605">
        <v>29.92</v>
      </c>
      <c r="F4436" s="601" t="s">
        <v>794</v>
      </c>
    </row>
    <row r="4437" spans="1:6">
      <c r="A4437" s="603">
        <v>92941</v>
      </c>
      <c r="B4437" s="603" t="s">
        <v>5173</v>
      </c>
      <c r="C4437" s="603" t="s">
        <v>123</v>
      </c>
      <c r="D4437" s="603" t="s">
        <v>942</v>
      </c>
      <c r="E4437" s="605">
        <v>29.91</v>
      </c>
      <c r="F4437" s="601" t="s">
        <v>794</v>
      </c>
    </row>
    <row r="4438" spans="1:6">
      <c r="A4438" s="603">
        <v>92942</v>
      </c>
      <c r="B4438" s="603" t="s">
        <v>5174</v>
      </c>
      <c r="C4438" s="603" t="s">
        <v>123</v>
      </c>
      <c r="D4438" s="603" t="s">
        <v>942</v>
      </c>
      <c r="E4438" s="605">
        <v>29.91</v>
      </c>
      <c r="F4438" s="601" t="s">
        <v>794</v>
      </c>
    </row>
    <row r="4439" spans="1:6">
      <c r="A4439" s="603">
        <v>92943</v>
      </c>
      <c r="B4439" s="603" t="s">
        <v>5175</v>
      </c>
      <c r="C4439" s="603" t="s">
        <v>123</v>
      </c>
      <c r="D4439" s="603" t="s">
        <v>942</v>
      </c>
      <c r="E4439" s="605">
        <v>34.229999999999997</v>
      </c>
      <c r="F4439" s="601" t="s">
        <v>794</v>
      </c>
    </row>
    <row r="4440" spans="1:6">
      <c r="A4440" s="603">
        <v>92944</v>
      </c>
      <c r="B4440" s="603" t="s">
        <v>5176</v>
      </c>
      <c r="C4440" s="603" t="s">
        <v>123</v>
      </c>
      <c r="D4440" s="603" t="s">
        <v>942</v>
      </c>
      <c r="E4440" s="605">
        <v>34.229999999999997</v>
      </c>
      <c r="F4440" s="601" t="s">
        <v>794</v>
      </c>
    </row>
    <row r="4441" spans="1:6">
      <c r="A4441" s="603">
        <v>92945</v>
      </c>
      <c r="B4441" s="603" t="s">
        <v>5177</v>
      </c>
      <c r="C4441" s="603" t="s">
        <v>123</v>
      </c>
      <c r="D4441" s="603" t="s">
        <v>942</v>
      </c>
      <c r="E4441" s="605">
        <v>34.229999999999997</v>
      </c>
      <c r="F4441" s="601" t="s">
        <v>794</v>
      </c>
    </row>
    <row r="4442" spans="1:6">
      <c r="A4442" s="603">
        <v>92946</v>
      </c>
      <c r="B4442" s="603" t="s">
        <v>5178</v>
      </c>
      <c r="C4442" s="603" t="s">
        <v>123</v>
      </c>
      <c r="D4442" s="603" t="s">
        <v>942</v>
      </c>
      <c r="E4442" s="605">
        <v>47.25</v>
      </c>
      <c r="F4442" s="601" t="s">
        <v>794</v>
      </c>
    </row>
    <row r="4443" spans="1:6">
      <c r="A4443" s="603">
        <v>92947</v>
      </c>
      <c r="B4443" s="603" t="s">
        <v>5179</v>
      </c>
      <c r="C4443" s="603" t="s">
        <v>123</v>
      </c>
      <c r="D4443" s="603" t="s">
        <v>942</v>
      </c>
      <c r="E4443" s="605">
        <v>47.25</v>
      </c>
      <c r="F4443" s="601" t="s">
        <v>794</v>
      </c>
    </row>
    <row r="4444" spans="1:6">
      <c r="A4444" s="603">
        <v>92948</v>
      </c>
      <c r="B4444" s="603" t="s">
        <v>5180</v>
      </c>
      <c r="C4444" s="603" t="s">
        <v>123</v>
      </c>
      <c r="D4444" s="603" t="s">
        <v>942</v>
      </c>
      <c r="E4444" s="605">
        <v>47.25</v>
      </c>
      <c r="F4444" s="601" t="s">
        <v>794</v>
      </c>
    </row>
    <row r="4445" spans="1:6">
      <c r="A4445" s="603">
        <v>92949</v>
      </c>
      <c r="B4445" s="603" t="s">
        <v>5181</v>
      </c>
      <c r="C4445" s="603" t="s">
        <v>123</v>
      </c>
      <c r="D4445" s="603" t="s">
        <v>942</v>
      </c>
      <c r="E4445" s="605">
        <v>72.739999999999995</v>
      </c>
      <c r="F4445" s="601" t="s">
        <v>794</v>
      </c>
    </row>
    <row r="4446" spans="1:6">
      <c r="A4446" s="603">
        <v>92950</v>
      </c>
      <c r="B4446" s="603" t="s">
        <v>5182</v>
      </c>
      <c r="C4446" s="603" t="s">
        <v>123</v>
      </c>
      <c r="D4446" s="603" t="s">
        <v>942</v>
      </c>
      <c r="E4446" s="605">
        <v>72.739999999999995</v>
      </c>
      <c r="F4446" s="601" t="s">
        <v>794</v>
      </c>
    </row>
    <row r="4447" spans="1:6">
      <c r="A4447" s="603">
        <v>92951</v>
      </c>
      <c r="B4447" s="603" t="s">
        <v>5183</v>
      </c>
      <c r="C4447" s="603" t="s">
        <v>123</v>
      </c>
      <c r="D4447" s="603" t="s">
        <v>942</v>
      </c>
      <c r="E4447" s="605">
        <v>103.46</v>
      </c>
      <c r="F4447" s="601" t="s">
        <v>794</v>
      </c>
    </row>
    <row r="4448" spans="1:6">
      <c r="A4448" s="603">
        <v>92952</v>
      </c>
      <c r="B4448" s="603" t="s">
        <v>5184</v>
      </c>
      <c r="C4448" s="603" t="s">
        <v>123</v>
      </c>
      <c r="D4448" s="603" t="s">
        <v>942</v>
      </c>
      <c r="E4448" s="605">
        <v>103.46</v>
      </c>
      <c r="F4448" s="601" t="s">
        <v>794</v>
      </c>
    </row>
    <row r="4449" spans="1:6">
      <c r="A4449" s="603">
        <v>92953</v>
      </c>
      <c r="B4449" s="603" t="s">
        <v>5185</v>
      </c>
      <c r="C4449" s="603" t="s">
        <v>123</v>
      </c>
      <c r="D4449" s="603" t="s">
        <v>942</v>
      </c>
      <c r="E4449" s="605">
        <v>20.37</v>
      </c>
      <c r="F4449" s="601" t="s">
        <v>794</v>
      </c>
    </row>
    <row r="4450" spans="1:6">
      <c r="A4450" s="603">
        <v>93050</v>
      </c>
      <c r="B4450" s="603" t="s">
        <v>5186</v>
      </c>
      <c r="C4450" s="603" t="s">
        <v>123</v>
      </c>
      <c r="D4450" s="603" t="s">
        <v>793</v>
      </c>
      <c r="E4450" s="605">
        <v>10.9</v>
      </c>
      <c r="F4450" s="601" t="s">
        <v>794</v>
      </c>
    </row>
    <row r="4451" spans="1:6">
      <c r="A4451" s="603">
        <v>93052</v>
      </c>
      <c r="B4451" s="603" t="s">
        <v>5187</v>
      </c>
      <c r="C4451" s="603" t="s">
        <v>123</v>
      </c>
      <c r="D4451" s="603" t="s">
        <v>793</v>
      </c>
      <c r="E4451" s="605">
        <v>523.46</v>
      </c>
      <c r="F4451" s="601" t="s">
        <v>794</v>
      </c>
    </row>
    <row r="4452" spans="1:6">
      <c r="A4452" s="603">
        <v>93054</v>
      </c>
      <c r="B4452" s="603" t="s">
        <v>5188</v>
      </c>
      <c r="C4452" s="603" t="s">
        <v>123</v>
      </c>
      <c r="D4452" s="603" t="s">
        <v>793</v>
      </c>
      <c r="E4452" s="605">
        <v>21.94</v>
      </c>
      <c r="F4452" s="601" t="s">
        <v>794</v>
      </c>
    </row>
    <row r="4453" spans="1:6">
      <c r="A4453" s="603">
        <v>93055</v>
      </c>
      <c r="B4453" s="603" t="s">
        <v>5189</v>
      </c>
      <c r="C4453" s="603" t="s">
        <v>123</v>
      </c>
      <c r="D4453" s="603" t="s">
        <v>793</v>
      </c>
      <c r="E4453" s="605">
        <v>44.85</v>
      </c>
      <c r="F4453" s="601" t="s">
        <v>794</v>
      </c>
    </row>
    <row r="4454" spans="1:6">
      <c r="A4454" s="603">
        <v>93056</v>
      </c>
      <c r="B4454" s="603" t="s">
        <v>5190</v>
      </c>
      <c r="C4454" s="603" t="s">
        <v>123</v>
      </c>
      <c r="D4454" s="603" t="s">
        <v>793</v>
      </c>
      <c r="E4454" s="605">
        <v>16.399999999999999</v>
      </c>
      <c r="F4454" s="601" t="s">
        <v>794</v>
      </c>
    </row>
    <row r="4455" spans="1:6">
      <c r="A4455" s="603">
        <v>93057</v>
      </c>
      <c r="B4455" s="603" t="s">
        <v>5191</v>
      </c>
      <c r="C4455" s="603" t="s">
        <v>123</v>
      </c>
      <c r="D4455" s="603" t="s">
        <v>793</v>
      </c>
      <c r="E4455" s="605">
        <v>13.59</v>
      </c>
      <c r="F4455" s="601" t="s">
        <v>794</v>
      </c>
    </row>
    <row r="4456" spans="1:6">
      <c r="A4456" s="603">
        <v>93058</v>
      </c>
      <c r="B4456" s="603" t="s">
        <v>5192</v>
      </c>
      <c r="C4456" s="603" t="s">
        <v>123</v>
      </c>
      <c r="D4456" s="603" t="s">
        <v>793</v>
      </c>
      <c r="E4456" s="605">
        <v>575.79</v>
      </c>
      <c r="F4456" s="601" t="s">
        <v>794</v>
      </c>
    </row>
    <row r="4457" spans="1:6">
      <c r="A4457" s="603">
        <v>93059</v>
      </c>
      <c r="B4457" s="603" t="s">
        <v>5193</v>
      </c>
      <c r="C4457" s="603" t="s">
        <v>123</v>
      </c>
      <c r="D4457" s="603" t="s">
        <v>793</v>
      </c>
      <c r="E4457" s="605">
        <v>28.94</v>
      </c>
      <c r="F4457" s="601" t="s">
        <v>794</v>
      </c>
    </row>
    <row r="4458" spans="1:6">
      <c r="A4458" s="603">
        <v>93060</v>
      </c>
      <c r="B4458" s="603" t="s">
        <v>5194</v>
      </c>
      <c r="C4458" s="603" t="s">
        <v>123</v>
      </c>
      <c r="D4458" s="603" t="s">
        <v>793</v>
      </c>
      <c r="E4458" s="605">
        <v>78.81</v>
      </c>
      <c r="F4458" s="601" t="s">
        <v>794</v>
      </c>
    </row>
    <row r="4459" spans="1:6">
      <c r="A4459" s="603">
        <v>93061</v>
      </c>
      <c r="B4459" s="603" t="s">
        <v>5195</v>
      </c>
      <c r="C4459" s="603" t="s">
        <v>123</v>
      </c>
      <c r="D4459" s="603" t="s">
        <v>793</v>
      </c>
      <c r="E4459" s="605">
        <v>31.45</v>
      </c>
      <c r="F4459" s="601" t="s">
        <v>794</v>
      </c>
    </row>
    <row r="4460" spans="1:6">
      <c r="A4460" s="603">
        <v>93062</v>
      </c>
      <c r="B4460" s="603" t="s">
        <v>5196</v>
      </c>
      <c r="C4460" s="603" t="s">
        <v>123</v>
      </c>
      <c r="D4460" s="603" t="s">
        <v>793</v>
      </c>
      <c r="E4460" s="605">
        <v>26.48</v>
      </c>
      <c r="F4460" s="601" t="s">
        <v>794</v>
      </c>
    </row>
    <row r="4461" spans="1:6">
      <c r="A4461" s="603">
        <v>93063</v>
      </c>
      <c r="B4461" s="603" t="s">
        <v>5197</v>
      </c>
      <c r="C4461" s="603" t="s">
        <v>123</v>
      </c>
      <c r="D4461" s="603" t="s">
        <v>793</v>
      </c>
      <c r="E4461" s="605">
        <v>659.75</v>
      </c>
      <c r="F4461" s="601" t="s">
        <v>794</v>
      </c>
    </row>
    <row r="4462" spans="1:6">
      <c r="A4462" s="603">
        <v>93064</v>
      </c>
      <c r="B4462" s="603" t="s">
        <v>5198</v>
      </c>
      <c r="C4462" s="603" t="s">
        <v>123</v>
      </c>
      <c r="D4462" s="603" t="s">
        <v>793</v>
      </c>
      <c r="E4462" s="605">
        <v>48.52</v>
      </c>
      <c r="F4462" s="601" t="s">
        <v>794</v>
      </c>
    </row>
    <row r="4463" spans="1:6">
      <c r="A4463" s="603">
        <v>93065</v>
      </c>
      <c r="B4463" s="603" t="s">
        <v>5199</v>
      </c>
      <c r="C4463" s="603" t="s">
        <v>123</v>
      </c>
      <c r="D4463" s="603" t="s">
        <v>793</v>
      </c>
      <c r="E4463" s="605">
        <v>43.57</v>
      </c>
      <c r="F4463" s="601" t="s">
        <v>794</v>
      </c>
    </row>
    <row r="4464" spans="1:6">
      <c r="A4464" s="603">
        <v>93066</v>
      </c>
      <c r="B4464" s="603" t="s">
        <v>5200</v>
      </c>
      <c r="C4464" s="603" t="s">
        <v>123</v>
      </c>
      <c r="D4464" s="603" t="s">
        <v>793</v>
      </c>
      <c r="E4464" s="605">
        <v>827.98</v>
      </c>
      <c r="F4464" s="601" t="s">
        <v>794</v>
      </c>
    </row>
    <row r="4465" spans="1:6">
      <c r="A4465" s="603">
        <v>93067</v>
      </c>
      <c r="B4465" s="603" t="s">
        <v>5201</v>
      </c>
      <c r="C4465" s="603" t="s">
        <v>123</v>
      </c>
      <c r="D4465" s="603" t="s">
        <v>793</v>
      </c>
      <c r="E4465" s="605">
        <v>72.33</v>
      </c>
      <c r="F4465" s="601" t="s">
        <v>794</v>
      </c>
    </row>
    <row r="4466" spans="1:6">
      <c r="A4466" s="603">
        <v>93068</v>
      </c>
      <c r="B4466" s="603" t="s">
        <v>5202</v>
      </c>
      <c r="C4466" s="603" t="s">
        <v>123</v>
      </c>
      <c r="D4466" s="603" t="s">
        <v>793</v>
      </c>
      <c r="E4466" s="605">
        <v>61.47</v>
      </c>
      <c r="F4466" s="601" t="s">
        <v>794</v>
      </c>
    </row>
    <row r="4467" spans="1:6">
      <c r="A4467" s="603">
        <v>93069</v>
      </c>
      <c r="B4467" s="603" t="s">
        <v>5203</v>
      </c>
      <c r="C4467" s="603" t="s">
        <v>123</v>
      </c>
      <c r="D4467" s="603" t="s">
        <v>793</v>
      </c>
      <c r="E4467" s="604">
        <v>1147.79</v>
      </c>
      <c r="F4467" s="601" t="s">
        <v>794</v>
      </c>
    </row>
    <row r="4468" spans="1:6">
      <c r="A4468" s="603">
        <v>93070</v>
      </c>
      <c r="B4468" s="603" t="s">
        <v>5204</v>
      </c>
      <c r="C4468" s="603" t="s">
        <v>123</v>
      </c>
      <c r="D4468" s="603" t="s">
        <v>793</v>
      </c>
      <c r="E4468" s="605">
        <v>184.08</v>
      </c>
      <c r="F4468" s="601" t="s">
        <v>794</v>
      </c>
    </row>
    <row r="4469" spans="1:6">
      <c r="A4469" s="603">
        <v>93071</v>
      </c>
      <c r="B4469" s="603" t="s">
        <v>5205</v>
      </c>
      <c r="C4469" s="603" t="s">
        <v>123</v>
      </c>
      <c r="D4469" s="603" t="s">
        <v>793</v>
      </c>
      <c r="E4469" s="605">
        <v>169.25</v>
      </c>
      <c r="F4469" s="601" t="s">
        <v>794</v>
      </c>
    </row>
    <row r="4470" spans="1:6">
      <c r="A4470" s="603">
        <v>93072</v>
      </c>
      <c r="B4470" s="603" t="s">
        <v>5206</v>
      </c>
      <c r="C4470" s="603" t="s">
        <v>123</v>
      </c>
      <c r="D4470" s="603" t="s">
        <v>793</v>
      </c>
      <c r="E4470" s="604">
        <v>1514.89</v>
      </c>
      <c r="F4470" s="601" t="s">
        <v>794</v>
      </c>
    </row>
    <row r="4471" spans="1:6">
      <c r="A4471" s="603">
        <v>93074</v>
      </c>
      <c r="B4471" s="603" t="s">
        <v>5207</v>
      </c>
      <c r="C4471" s="603" t="s">
        <v>123</v>
      </c>
      <c r="D4471" s="603" t="s">
        <v>793</v>
      </c>
      <c r="E4471" s="605">
        <v>12.33</v>
      </c>
      <c r="F4471" s="601" t="s">
        <v>794</v>
      </c>
    </row>
    <row r="4472" spans="1:6">
      <c r="A4472" s="603">
        <v>93075</v>
      </c>
      <c r="B4472" s="603" t="s">
        <v>5208</v>
      </c>
      <c r="C4472" s="603" t="s">
        <v>123</v>
      </c>
      <c r="D4472" s="603" t="s">
        <v>793</v>
      </c>
      <c r="E4472" s="605">
        <v>18.989999999999998</v>
      </c>
      <c r="F4472" s="601" t="s">
        <v>794</v>
      </c>
    </row>
    <row r="4473" spans="1:6">
      <c r="A4473" s="603">
        <v>93076</v>
      </c>
      <c r="B4473" s="603" t="s">
        <v>5209</v>
      </c>
      <c r="C4473" s="603" t="s">
        <v>123</v>
      </c>
      <c r="D4473" s="603" t="s">
        <v>793</v>
      </c>
      <c r="E4473" s="605">
        <v>20.2</v>
      </c>
      <c r="F4473" s="601" t="s">
        <v>794</v>
      </c>
    </row>
    <row r="4474" spans="1:6">
      <c r="A4474" s="603">
        <v>93077</v>
      </c>
      <c r="B4474" s="603" t="s">
        <v>5210</v>
      </c>
      <c r="C4474" s="603" t="s">
        <v>123</v>
      </c>
      <c r="D4474" s="603" t="s">
        <v>793</v>
      </c>
      <c r="E4474" s="605">
        <v>27.14</v>
      </c>
      <c r="F4474" s="601" t="s">
        <v>794</v>
      </c>
    </row>
    <row r="4475" spans="1:6">
      <c r="A4475" s="603">
        <v>93078</v>
      </c>
      <c r="B4475" s="603" t="s">
        <v>5211</v>
      </c>
      <c r="C4475" s="603" t="s">
        <v>123</v>
      </c>
      <c r="D4475" s="603" t="s">
        <v>793</v>
      </c>
      <c r="E4475" s="605">
        <v>30.51</v>
      </c>
      <c r="F4475" s="601" t="s">
        <v>794</v>
      </c>
    </row>
    <row r="4476" spans="1:6">
      <c r="A4476" s="603">
        <v>93079</v>
      </c>
      <c r="B4476" s="603" t="s">
        <v>5212</v>
      </c>
      <c r="C4476" s="603" t="s">
        <v>123</v>
      </c>
      <c r="D4476" s="603" t="s">
        <v>793</v>
      </c>
      <c r="E4476" s="605">
        <v>28.44</v>
      </c>
      <c r="F4476" s="601" t="s">
        <v>794</v>
      </c>
    </row>
    <row r="4477" spans="1:6">
      <c r="A4477" s="603">
        <v>93080</v>
      </c>
      <c r="B4477" s="603" t="s">
        <v>5213</v>
      </c>
      <c r="C4477" s="603" t="s">
        <v>123</v>
      </c>
      <c r="D4477" s="603" t="s">
        <v>793</v>
      </c>
      <c r="E4477" s="605">
        <v>8.0299999999999994</v>
      </c>
      <c r="F4477" s="601" t="s">
        <v>794</v>
      </c>
    </row>
    <row r="4478" spans="1:6">
      <c r="A4478" s="603">
        <v>93081</v>
      </c>
      <c r="B4478" s="603" t="s">
        <v>5214</v>
      </c>
      <c r="C4478" s="603" t="s">
        <v>123</v>
      </c>
      <c r="D4478" s="603" t="s">
        <v>793</v>
      </c>
      <c r="E4478" s="605">
        <v>18.05</v>
      </c>
      <c r="F4478" s="601" t="s">
        <v>794</v>
      </c>
    </row>
    <row r="4479" spans="1:6">
      <c r="A4479" s="603">
        <v>93082</v>
      </c>
      <c r="B4479" s="603" t="s">
        <v>5215</v>
      </c>
      <c r="C4479" s="603" t="s">
        <v>123</v>
      </c>
      <c r="D4479" s="603" t="s">
        <v>793</v>
      </c>
      <c r="E4479" s="605">
        <v>23.47</v>
      </c>
      <c r="F4479" s="601" t="s">
        <v>794</v>
      </c>
    </row>
    <row r="4480" spans="1:6">
      <c r="A4480" s="603">
        <v>93083</v>
      </c>
      <c r="B4480" s="603" t="s">
        <v>5216</v>
      </c>
      <c r="C4480" s="603" t="s">
        <v>123</v>
      </c>
      <c r="D4480" s="603" t="s">
        <v>793</v>
      </c>
      <c r="E4480" s="605">
        <v>452.92</v>
      </c>
      <c r="F4480" s="601" t="s">
        <v>794</v>
      </c>
    </row>
    <row r="4481" spans="1:6">
      <c r="A4481" s="603">
        <v>93084</v>
      </c>
      <c r="B4481" s="603" t="s">
        <v>5217</v>
      </c>
      <c r="C4481" s="603" t="s">
        <v>123</v>
      </c>
      <c r="D4481" s="603" t="s">
        <v>793</v>
      </c>
      <c r="E4481" s="605">
        <v>13.25</v>
      </c>
      <c r="F4481" s="601" t="s">
        <v>794</v>
      </c>
    </row>
    <row r="4482" spans="1:6">
      <c r="A4482" s="603">
        <v>93085</v>
      </c>
      <c r="B4482" s="603" t="s">
        <v>5218</v>
      </c>
      <c r="C4482" s="603" t="s">
        <v>123</v>
      </c>
      <c r="D4482" s="603" t="s">
        <v>793</v>
      </c>
      <c r="E4482" s="605">
        <v>13.96</v>
      </c>
      <c r="F4482" s="601" t="s">
        <v>794</v>
      </c>
    </row>
    <row r="4483" spans="1:6">
      <c r="A4483" s="603">
        <v>93086</v>
      </c>
      <c r="B4483" s="603" t="s">
        <v>5219</v>
      </c>
      <c r="C4483" s="603" t="s">
        <v>123</v>
      </c>
      <c r="D4483" s="603" t="s">
        <v>793</v>
      </c>
      <c r="E4483" s="605">
        <v>525.80999999999995</v>
      </c>
      <c r="F4483" s="601" t="s">
        <v>794</v>
      </c>
    </row>
    <row r="4484" spans="1:6">
      <c r="A4484" s="603">
        <v>93087</v>
      </c>
      <c r="B4484" s="603" t="s">
        <v>5220</v>
      </c>
      <c r="C4484" s="603" t="s">
        <v>123</v>
      </c>
      <c r="D4484" s="603" t="s">
        <v>793</v>
      </c>
      <c r="E4484" s="605">
        <v>18.89</v>
      </c>
      <c r="F4484" s="601" t="s">
        <v>794</v>
      </c>
    </row>
    <row r="4485" spans="1:6">
      <c r="A4485" s="603">
        <v>93088</v>
      </c>
      <c r="B4485" s="603" t="s">
        <v>5221</v>
      </c>
      <c r="C4485" s="603" t="s">
        <v>123</v>
      </c>
      <c r="D4485" s="603" t="s">
        <v>793</v>
      </c>
      <c r="E4485" s="605">
        <v>23.42</v>
      </c>
      <c r="F4485" s="601" t="s">
        <v>794</v>
      </c>
    </row>
    <row r="4486" spans="1:6">
      <c r="A4486" s="603">
        <v>93089</v>
      </c>
      <c r="B4486" s="603" t="s">
        <v>5222</v>
      </c>
      <c r="C4486" s="603" t="s">
        <v>123</v>
      </c>
      <c r="D4486" s="603" t="s">
        <v>793</v>
      </c>
      <c r="E4486" s="605">
        <v>47.2</v>
      </c>
      <c r="F4486" s="601" t="s">
        <v>794</v>
      </c>
    </row>
    <row r="4487" spans="1:6">
      <c r="A4487" s="603">
        <v>93090</v>
      </c>
      <c r="B4487" s="603" t="s">
        <v>5223</v>
      </c>
      <c r="C4487" s="603" t="s">
        <v>123</v>
      </c>
      <c r="D4487" s="603" t="s">
        <v>793</v>
      </c>
      <c r="E4487" s="605">
        <v>18.579999999999998</v>
      </c>
      <c r="F4487" s="601" t="s">
        <v>794</v>
      </c>
    </row>
    <row r="4488" spans="1:6">
      <c r="A4488" s="603">
        <v>93091</v>
      </c>
      <c r="B4488" s="603" t="s">
        <v>5224</v>
      </c>
      <c r="C4488" s="603" t="s">
        <v>123</v>
      </c>
      <c r="D4488" s="603" t="s">
        <v>793</v>
      </c>
      <c r="E4488" s="605">
        <v>15.87</v>
      </c>
      <c r="F4488" s="601" t="s">
        <v>794</v>
      </c>
    </row>
    <row r="4489" spans="1:6">
      <c r="A4489" s="603">
        <v>93092</v>
      </c>
      <c r="B4489" s="603" t="s">
        <v>5225</v>
      </c>
      <c r="C4489" s="603" t="s">
        <v>123</v>
      </c>
      <c r="D4489" s="603" t="s">
        <v>793</v>
      </c>
      <c r="E4489" s="605">
        <v>577.97</v>
      </c>
      <c r="F4489" s="601" t="s">
        <v>794</v>
      </c>
    </row>
    <row r="4490" spans="1:6">
      <c r="A4490" s="603">
        <v>93093</v>
      </c>
      <c r="B4490" s="603" t="s">
        <v>5226</v>
      </c>
      <c r="C4490" s="603" t="s">
        <v>123</v>
      </c>
      <c r="D4490" s="603" t="s">
        <v>793</v>
      </c>
      <c r="E4490" s="605">
        <v>30.02</v>
      </c>
      <c r="F4490" s="601" t="s">
        <v>794</v>
      </c>
    </row>
    <row r="4491" spans="1:6">
      <c r="A4491" s="603">
        <v>93094</v>
      </c>
      <c r="B4491" s="603" t="s">
        <v>5227</v>
      </c>
      <c r="C4491" s="603" t="s">
        <v>123</v>
      </c>
      <c r="D4491" s="603" t="s">
        <v>793</v>
      </c>
      <c r="E4491" s="605">
        <v>80.989999999999995</v>
      </c>
      <c r="F4491" s="601" t="s">
        <v>794</v>
      </c>
    </row>
    <row r="4492" spans="1:6">
      <c r="A4492" s="603">
        <v>93097</v>
      </c>
      <c r="B4492" s="603" t="s">
        <v>5228</v>
      </c>
      <c r="C4492" s="603" t="s">
        <v>123</v>
      </c>
      <c r="D4492" s="603" t="s">
        <v>793</v>
      </c>
      <c r="E4492" s="605">
        <v>12.56</v>
      </c>
      <c r="F4492" s="601" t="s">
        <v>794</v>
      </c>
    </row>
    <row r="4493" spans="1:6">
      <c r="A4493" s="603">
        <v>93098</v>
      </c>
      <c r="B4493" s="603" t="s">
        <v>5229</v>
      </c>
      <c r="C4493" s="603" t="s">
        <v>123</v>
      </c>
      <c r="D4493" s="603" t="s">
        <v>793</v>
      </c>
      <c r="E4493" s="605">
        <v>19.100000000000001</v>
      </c>
      <c r="F4493" s="601" t="s">
        <v>794</v>
      </c>
    </row>
    <row r="4494" spans="1:6">
      <c r="A4494" s="603">
        <v>93099</v>
      </c>
      <c r="B4494" s="603" t="s">
        <v>5230</v>
      </c>
      <c r="C4494" s="603" t="s">
        <v>123</v>
      </c>
      <c r="D4494" s="603" t="s">
        <v>793</v>
      </c>
      <c r="E4494" s="605">
        <v>22.82</v>
      </c>
      <c r="F4494" s="601" t="s">
        <v>794</v>
      </c>
    </row>
    <row r="4495" spans="1:6">
      <c r="A4495" s="603">
        <v>93100</v>
      </c>
      <c r="B4495" s="603" t="s">
        <v>5231</v>
      </c>
      <c r="C4495" s="603" t="s">
        <v>123</v>
      </c>
      <c r="D4495" s="603" t="s">
        <v>793</v>
      </c>
      <c r="E4495" s="605">
        <v>28.45</v>
      </c>
      <c r="F4495" s="601" t="s">
        <v>794</v>
      </c>
    </row>
    <row r="4496" spans="1:6">
      <c r="A4496" s="603">
        <v>93101</v>
      </c>
      <c r="B4496" s="603" t="s">
        <v>5232</v>
      </c>
      <c r="C4496" s="603" t="s">
        <v>123</v>
      </c>
      <c r="D4496" s="603" t="s">
        <v>793</v>
      </c>
      <c r="E4496" s="605">
        <v>31.82</v>
      </c>
      <c r="F4496" s="601" t="s">
        <v>794</v>
      </c>
    </row>
    <row r="4497" spans="1:6">
      <c r="A4497" s="603">
        <v>93102</v>
      </c>
      <c r="B4497" s="603" t="s">
        <v>5233</v>
      </c>
      <c r="C4497" s="603" t="s">
        <v>123</v>
      </c>
      <c r="D4497" s="603" t="s">
        <v>793</v>
      </c>
      <c r="E4497" s="605">
        <v>33.119999999999997</v>
      </c>
      <c r="F4497" s="601" t="s">
        <v>794</v>
      </c>
    </row>
    <row r="4498" spans="1:6">
      <c r="A4498" s="603">
        <v>93103</v>
      </c>
      <c r="B4498" s="603" t="s">
        <v>5234</v>
      </c>
      <c r="C4498" s="603" t="s">
        <v>123</v>
      </c>
      <c r="D4498" s="603" t="s">
        <v>793</v>
      </c>
      <c r="E4498" s="605">
        <v>8.18</v>
      </c>
      <c r="F4498" s="601" t="s">
        <v>794</v>
      </c>
    </row>
    <row r="4499" spans="1:6">
      <c r="A4499" s="603">
        <v>93104</v>
      </c>
      <c r="B4499" s="603" t="s">
        <v>5235</v>
      </c>
      <c r="C4499" s="603" t="s">
        <v>123</v>
      </c>
      <c r="D4499" s="603" t="s">
        <v>793</v>
      </c>
      <c r="E4499" s="605">
        <v>18.13</v>
      </c>
      <c r="F4499" s="601" t="s">
        <v>794</v>
      </c>
    </row>
    <row r="4500" spans="1:6">
      <c r="A4500" s="603">
        <v>93105</v>
      </c>
      <c r="B4500" s="603" t="s">
        <v>5236</v>
      </c>
      <c r="C4500" s="603" t="s">
        <v>123</v>
      </c>
      <c r="D4500" s="603" t="s">
        <v>793</v>
      </c>
      <c r="E4500" s="605">
        <v>23.62</v>
      </c>
      <c r="F4500" s="601" t="s">
        <v>794</v>
      </c>
    </row>
    <row r="4501" spans="1:6">
      <c r="A4501" s="603">
        <v>93106</v>
      </c>
      <c r="B4501" s="603" t="s">
        <v>5237</v>
      </c>
      <c r="C4501" s="603" t="s">
        <v>123</v>
      </c>
      <c r="D4501" s="603" t="s">
        <v>793</v>
      </c>
      <c r="E4501" s="605">
        <v>453.07</v>
      </c>
      <c r="F4501" s="601" t="s">
        <v>794</v>
      </c>
    </row>
    <row r="4502" spans="1:6">
      <c r="A4502" s="603">
        <v>93107</v>
      </c>
      <c r="B4502" s="603" t="s">
        <v>5238</v>
      </c>
      <c r="C4502" s="603" t="s">
        <v>123</v>
      </c>
      <c r="D4502" s="603" t="s">
        <v>793</v>
      </c>
      <c r="E4502" s="605">
        <v>15.02</v>
      </c>
      <c r="F4502" s="601" t="s">
        <v>794</v>
      </c>
    </row>
    <row r="4503" spans="1:6">
      <c r="A4503" s="603">
        <v>93108</v>
      </c>
      <c r="B4503" s="603" t="s">
        <v>5239</v>
      </c>
      <c r="C4503" s="603" t="s">
        <v>123</v>
      </c>
      <c r="D4503" s="603" t="s">
        <v>793</v>
      </c>
      <c r="E4503" s="605">
        <v>12.68</v>
      </c>
      <c r="F4503" s="601" t="s">
        <v>794</v>
      </c>
    </row>
    <row r="4504" spans="1:6">
      <c r="A4504" s="603">
        <v>93109</v>
      </c>
      <c r="B4504" s="603" t="s">
        <v>5240</v>
      </c>
      <c r="C4504" s="603" t="s">
        <v>123</v>
      </c>
      <c r="D4504" s="603" t="s">
        <v>793</v>
      </c>
      <c r="E4504" s="605">
        <v>527.58000000000004</v>
      </c>
      <c r="F4504" s="601" t="s">
        <v>794</v>
      </c>
    </row>
    <row r="4505" spans="1:6">
      <c r="A4505" s="603">
        <v>93110</v>
      </c>
      <c r="B4505" s="603" t="s">
        <v>5241</v>
      </c>
      <c r="C4505" s="603" t="s">
        <v>123</v>
      </c>
      <c r="D4505" s="603" t="s">
        <v>793</v>
      </c>
      <c r="E4505" s="605">
        <v>19.78</v>
      </c>
      <c r="F4505" s="601" t="s">
        <v>794</v>
      </c>
    </row>
    <row r="4506" spans="1:6">
      <c r="A4506" s="603">
        <v>93111</v>
      </c>
      <c r="B4506" s="603" t="s">
        <v>5242</v>
      </c>
      <c r="C4506" s="603" t="s">
        <v>123</v>
      </c>
      <c r="D4506" s="603" t="s">
        <v>793</v>
      </c>
      <c r="E4506" s="605">
        <v>24</v>
      </c>
      <c r="F4506" s="601" t="s">
        <v>794</v>
      </c>
    </row>
    <row r="4507" spans="1:6">
      <c r="A4507" s="603">
        <v>93112</v>
      </c>
      <c r="B4507" s="603" t="s">
        <v>5243</v>
      </c>
      <c r="C4507" s="603" t="s">
        <v>123</v>
      </c>
      <c r="D4507" s="603" t="s">
        <v>793</v>
      </c>
      <c r="E4507" s="605">
        <v>48.97</v>
      </c>
      <c r="F4507" s="601" t="s">
        <v>794</v>
      </c>
    </row>
    <row r="4508" spans="1:6">
      <c r="A4508" s="603">
        <v>93113</v>
      </c>
      <c r="B4508" s="603" t="s">
        <v>5244</v>
      </c>
      <c r="C4508" s="603" t="s">
        <v>123</v>
      </c>
      <c r="D4508" s="603" t="s">
        <v>793</v>
      </c>
      <c r="E4508" s="605">
        <v>21.72</v>
      </c>
      <c r="F4508" s="601" t="s">
        <v>794</v>
      </c>
    </row>
    <row r="4509" spans="1:6">
      <c r="A4509" s="603">
        <v>93114</v>
      </c>
      <c r="B4509" s="603" t="s">
        <v>5245</v>
      </c>
      <c r="C4509" s="603" t="s">
        <v>123</v>
      </c>
      <c r="D4509" s="603" t="s">
        <v>793</v>
      </c>
      <c r="E4509" s="605">
        <v>31.59</v>
      </c>
      <c r="F4509" s="601" t="s">
        <v>794</v>
      </c>
    </row>
    <row r="4510" spans="1:6">
      <c r="A4510" s="603">
        <v>93115</v>
      </c>
      <c r="B4510" s="603" t="s">
        <v>5246</v>
      </c>
      <c r="C4510" s="603" t="s">
        <v>123</v>
      </c>
      <c r="D4510" s="603" t="s">
        <v>793</v>
      </c>
      <c r="E4510" s="605">
        <v>84.13</v>
      </c>
      <c r="F4510" s="601" t="s">
        <v>794</v>
      </c>
    </row>
    <row r="4511" spans="1:6">
      <c r="A4511" s="603">
        <v>93116</v>
      </c>
      <c r="B4511" s="603" t="s">
        <v>5247</v>
      </c>
      <c r="C4511" s="603" t="s">
        <v>123</v>
      </c>
      <c r="D4511" s="603" t="s">
        <v>793</v>
      </c>
      <c r="E4511" s="605">
        <v>581.11</v>
      </c>
      <c r="F4511" s="601" t="s">
        <v>794</v>
      </c>
    </row>
    <row r="4512" spans="1:6">
      <c r="A4512" s="603">
        <v>93117</v>
      </c>
      <c r="B4512" s="603" t="s">
        <v>5248</v>
      </c>
      <c r="C4512" s="603" t="s">
        <v>123</v>
      </c>
      <c r="D4512" s="603" t="s">
        <v>793</v>
      </c>
      <c r="E4512" s="605">
        <v>57.43</v>
      </c>
      <c r="F4512" s="601" t="s">
        <v>794</v>
      </c>
    </row>
    <row r="4513" spans="1:6">
      <c r="A4513" s="603">
        <v>93118</v>
      </c>
      <c r="B4513" s="603" t="s">
        <v>5249</v>
      </c>
      <c r="C4513" s="603" t="s">
        <v>123</v>
      </c>
      <c r="D4513" s="603" t="s">
        <v>793</v>
      </c>
      <c r="E4513" s="605">
        <v>84.62</v>
      </c>
      <c r="F4513" s="601" t="s">
        <v>794</v>
      </c>
    </row>
    <row r="4514" spans="1:6">
      <c r="A4514" s="603">
        <v>93119</v>
      </c>
      <c r="B4514" s="603" t="s">
        <v>5250</v>
      </c>
      <c r="C4514" s="603" t="s">
        <v>123</v>
      </c>
      <c r="D4514" s="603" t="s">
        <v>793</v>
      </c>
      <c r="E4514" s="605">
        <v>16.68</v>
      </c>
      <c r="F4514" s="601" t="s">
        <v>794</v>
      </c>
    </row>
    <row r="4515" spans="1:6">
      <c r="A4515" s="603">
        <v>93120</v>
      </c>
      <c r="B4515" s="603" t="s">
        <v>5251</v>
      </c>
      <c r="C4515" s="603" t="s">
        <v>123</v>
      </c>
      <c r="D4515" s="603" t="s">
        <v>793</v>
      </c>
      <c r="E4515" s="605">
        <v>25.39</v>
      </c>
      <c r="F4515" s="601" t="s">
        <v>794</v>
      </c>
    </row>
    <row r="4516" spans="1:6">
      <c r="A4516" s="603">
        <v>93121</v>
      </c>
      <c r="B4516" s="603" t="s">
        <v>5252</v>
      </c>
      <c r="C4516" s="603" t="s">
        <v>123</v>
      </c>
      <c r="D4516" s="603" t="s">
        <v>793</v>
      </c>
      <c r="E4516" s="605">
        <v>28.76</v>
      </c>
      <c r="F4516" s="601" t="s">
        <v>794</v>
      </c>
    </row>
    <row r="4517" spans="1:6">
      <c r="A4517" s="603">
        <v>93122</v>
      </c>
      <c r="B4517" s="603" t="s">
        <v>5253</v>
      </c>
      <c r="C4517" s="603" t="s">
        <v>123</v>
      </c>
      <c r="D4517" s="603" t="s">
        <v>793</v>
      </c>
      <c r="E4517" s="605">
        <v>25.2</v>
      </c>
      <c r="F4517" s="601" t="s">
        <v>794</v>
      </c>
    </row>
    <row r="4518" spans="1:6">
      <c r="A4518" s="603">
        <v>93123</v>
      </c>
      <c r="B4518" s="603" t="s">
        <v>5254</v>
      </c>
      <c r="C4518" s="603" t="s">
        <v>123</v>
      </c>
      <c r="D4518" s="603" t="s">
        <v>793</v>
      </c>
      <c r="E4518" s="605">
        <v>57.08</v>
      </c>
      <c r="F4518" s="601" t="s">
        <v>794</v>
      </c>
    </row>
    <row r="4519" spans="1:6">
      <c r="A4519" s="603">
        <v>93124</v>
      </c>
      <c r="B4519" s="603" t="s">
        <v>5255</v>
      </c>
      <c r="C4519" s="603" t="s">
        <v>123</v>
      </c>
      <c r="D4519" s="603" t="s">
        <v>793</v>
      </c>
      <c r="E4519" s="605">
        <v>90.01</v>
      </c>
      <c r="F4519" s="601" t="s">
        <v>794</v>
      </c>
    </row>
    <row r="4520" spans="1:6">
      <c r="A4520" s="603">
        <v>93125</v>
      </c>
      <c r="B4520" s="603" t="s">
        <v>5256</v>
      </c>
      <c r="C4520" s="603" t="s">
        <v>123</v>
      </c>
      <c r="D4520" s="603" t="s">
        <v>793</v>
      </c>
      <c r="E4520" s="605">
        <v>132.6</v>
      </c>
      <c r="F4520" s="601" t="s">
        <v>794</v>
      </c>
    </row>
    <row r="4521" spans="1:6">
      <c r="A4521" s="603">
        <v>93126</v>
      </c>
      <c r="B4521" s="603" t="s">
        <v>5257</v>
      </c>
      <c r="C4521" s="603" t="s">
        <v>123</v>
      </c>
      <c r="D4521" s="603" t="s">
        <v>793</v>
      </c>
      <c r="E4521" s="605">
        <v>294.68</v>
      </c>
      <c r="F4521" s="601" t="s">
        <v>794</v>
      </c>
    </row>
    <row r="4522" spans="1:6">
      <c r="A4522" s="603">
        <v>93133</v>
      </c>
      <c r="B4522" s="603" t="s">
        <v>5258</v>
      </c>
      <c r="C4522" s="603" t="s">
        <v>123</v>
      </c>
      <c r="D4522" s="603" t="s">
        <v>793</v>
      </c>
      <c r="E4522" s="604">
        <v>18.32</v>
      </c>
      <c r="F4522" s="601" t="s">
        <v>794</v>
      </c>
    </row>
    <row r="4523" spans="1:6">
      <c r="A4523" s="603">
        <v>94465</v>
      </c>
      <c r="B4523" s="603" t="s">
        <v>5259</v>
      </c>
      <c r="C4523" s="603" t="s">
        <v>123</v>
      </c>
      <c r="D4523" s="603" t="s">
        <v>942</v>
      </c>
      <c r="E4523" s="604">
        <v>42.06</v>
      </c>
      <c r="F4523" s="601" t="s">
        <v>794</v>
      </c>
    </row>
    <row r="4524" spans="1:6">
      <c r="A4524" s="603">
        <v>94466</v>
      </c>
      <c r="B4524" s="603" t="s">
        <v>5260</v>
      </c>
      <c r="C4524" s="603" t="s">
        <v>123</v>
      </c>
      <c r="D4524" s="603" t="s">
        <v>942</v>
      </c>
      <c r="E4524" s="604">
        <v>42.08</v>
      </c>
      <c r="F4524" s="601" t="s">
        <v>794</v>
      </c>
    </row>
    <row r="4525" spans="1:6">
      <c r="A4525" s="603">
        <v>94467</v>
      </c>
      <c r="B4525" s="603" t="s">
        <v>5261</v>
      </c>
      <c r="C4525" s="603" t="s">
        <v>123</v>
      </c>
      <c r="D4525" s="603" t="s">
        <v>942</v>
      </c>
      <c r="E4525" s="604">
        <v>67.900000000000006</v>
      </c>
      <c r="F4525" s="601" t="s">
        <v>794</v>
      </c>
    </row>
    <row r="4526" spans="1:6">
      <c r="A4526" s="603">
        <v>94468</v>
      </c>
      <c r="B4526" s="603" t="s">
        <v>5262</v>
      </c>
      <c r="C4526" s="603" t="s">
        <v>123</v>
      </c>
      <c r="D4526" s="603" t="s">
        <v>942</v>
      </c>
      <c r="E4526" s="604">
        <v>59.56</v>
      </c>
      <c r="F4526" s="601" t="s">
        <v>794</v>
      </c>
    </row>
    <row r="4527" spans="1:6">
      <c r="A4527" s="603">
        <v>94469</v>
      </c>
      <c r="B4527" s="603" t="s">
        <v>5263</v>
      </c>
      <c r="C4527" s="603" t="s">
        <v>123</v>
      </c>
      <c r="D4527" s="603" t="s">
        <v>942</v>
      </c>
      <c r="E4527" s="604">
        <v>97.2</v>
      </c>
      <c r="F4527" s="601" t="s">
        <v>794</v>
      </c>
    </row>
    <row r="4528" spans="1:6">
      <c r="A4528" s="603">
        <v>94470</v>
      </c>
      <c r="B4528" s="603" t="s">
        <v>5264</v>
      </c>
      <c r="C4528" s="603" t="s">
        <v>123</v>
      </c>
      <c r="D4528" s="603" t="s">
        <v>942</v>
      </c>
      <c r="E4528" s="605">
        <v>89.78</v>
      </c>
      <c r="F4528" s="601" t="s">
        <v>794</v>
      </c>
    </row>
    <row r="4529" spans="1:6">
      <c r="A4529" s="603">
        <v>94471</v>
      </c>
      <c r="B4529" s="603" t="s">
        <v>5265</v>
      </c>
      <c r="C4529" s="603" t="s">
        <v>123</v>
      </c>
      <c r="D4529" s="603" t="s">
        <v>942</v>
      </c>
      <c r="E4529" s="605">
        <v>60.56</v>
      </c>
      <c r="F4529" s="601" t="s">
        <v>794</v>
      </c>
    </row>
    <row r="4530" spans="1:6">
      <c r="A4530" s="603">
        <v>94472</v>
      </c>
      <c r="B4530" s="603" t="s">
        <v>5266</v>
      </c>
      <c r="C4530" s="603" t="s">
        <v>123</v>
      </c>
      <c r="D4530" s="603" t="s">
        <v>942</v>
      </c>
      <c r="E4530" s="605">
        <v>62.42</v>
      </c>
      <c r="F4530" s="601" t="s">
        <v>794</v>
      </c>
    </row>
    <row r="4531" spans="1:6">
      <c r="A4531" s="603">
        <v>94473</v>
      </c>
      <c r="B4531" s="603" t="s">
        <v>5267</v>
      </c>
      <c r="C4531" s="603" t="s">
        <v>123</v>
      </c>
      <c r="D4531" s="603" t="s">
        <v>942</v>
      </c>
      <c r="E4531" s="605">
        <v>97.2</v>
      </c>
      <c r="F4531" s="601" t="s">
        <v>794</v>
      </c>
    </row>
    <row r="4532" spans="1:6">
      <c r="A4532" s="603">
        <v>94474</v>
      </c>
      <c r="B4532" s="603" t="s">
        <v>5268</v>
      </c>
      <c r="C4532" s="603" t="s">
        <v>123</v>
      </c>
      <c r="D4532" s="603" t="s">
        <v>942</v>
      </c>
      <c r="E4532" s="605">
        <v>105.36</v>
      </c>
      <c r="F4532" s="601" t="s">
        <v>794</v>
      </c>
    </row>
    <row r="4533" spans="1:6">
      <c r="A4533" s="603">
        <v>94475</v>
      </c>
      <c r="B4533" s="603" t="s">
        <v>5269</v>
      </c>
      <c r="C4533" s="603" t="s">
        <v>123</v>
      </c>
      <c r="D4533" s="603" t="s">
        <v>942</v>
      </c>
      <c r="E4533" s="605">
        <v>131.68</v>
      </c>
      <c r="F4533" s="601" t="s">
        <v>794</v>
      </c>
    </row>
    <row r="4534" spans="1:6">
      <c r="A4534" s="603">
        <v>94476</v>
      </c>
      <c r="B4534" s="603" t="s">
        <v>5270</v>
      </c>
      <c r="C4534" s="603" t="s">
        <v>123</v>
      </c>
      <c r="D4534" s="603" t="s">
        <v>942</v>
      </c>
      <c r="E4534" s="605">
        <v>147.41</v>
      </c>
      <c r="F4534" s="601" t="s">
        <v>794</v>
      </c>
    </row>
    <row r="4535" spans="1:6">
      <c r="A4535" s="603">
        <v>94477</v>
      </c>
      <c r="B4535" s="603" t="s">
        <v>5271</v>
      </c>
      <c r="C4535" s="603" t="s">
        <v>123</v>
      </c>
      <c r="D4535" s="603" t="s">
        <v>942</v>
      </c>
      <c r="E4535" s="605">
        <v>80.7</v>
      </c>
      <c r="F4535" s="601" t="s">
        <v>794</v>
      </c>
    </row>
    <row r="4536" spans="1:6">
      <c r="A4536" s="603">
        <v>94478</v>
      </c>
      <c r="B4536" s="603" t="s">
        <v>5272</v>
      </c>
      <c r="C4536" s="603" t="s">
        <v>123</v>
      </c>
      <c r="D4536" s="603" t="s">
        <v>942</v>
      </c>
      <c r="E4536" s="605">
        <v>133.69</v>
      </c>
      <c r="F4536" s="601" t="s">
        <v>794</v>
      </c>
    </row>
    <row r="4537" spans="1:6">
      <c r="A4537" s="603">
        <v>94479</v>
      </c>
      <c r="B4537" s="603" t="s">
        <v>5273</v>
      </c>
      <c r="C4537" s="603" t="s">
        <v>123</v>
      </c>
      <c r="D4537" s="603" t="s">
        <v>942</v>
      </c>
      <c r="E4537" s="605">
        <v>174.03</v>
      </c>
      <c r="F4537" s="601" t="s">
        <v>794</v>
      </c>
    </row>
    <row r="4538" spans="1:6">
      <c r="A4538" s="603">
        <v>94606</v>
      </c>
      <c r="B4538" s="603" t="s">
        <v>5274</v>
      </c>
      <c r="C4538" s="603" t="s">
        <v>123</v>
      </c>
      <c r="D4538" s="603" t="s">
        <v>793</v>
      </c>
      <c r="E4538" s="605">
        <v>75.48</v>
      </c>
      <c r="F4538" s="601" t="s">
        <v>794</v>
      </c>
    </row>
    <row r="4539" spans="1:6">
      <c r="A4539" s="603">
        <v>94608</v>
      </c>
      <c r="B4539" s="603" t="s">
        <v>5275</v>
      </c>
      <c r="C4539" s="603" t="s">
        <v>123</v>
      </c>
      <c r="D4539" s="603" t="s">
        <v>793</v>
      </c>
      <c r="E4539" s="605">
        <v>194.01</v>
      </c>
      <c r="F4539" s="601" t="s">
        <v>794</v>
      </c>
    </row>
    <row r="4540" spans="1:6">
      <c r="A4540" s="603">
        <v>94610</v>
      </c>
      <c r="B4540" s="603" t="s">
        <v>5276</v>
      </c>
      <c r="C4540" s="603" t="s">
        <v>123</v>
      </c>
      <c r="D4540" s="603" t="s">
        <v>793</v>
      </c>
      <c r="E4540" s="605">
        <v>285.25</v>
      </c>
      <c r="F4540" s="601" t="s">
        <v>794</v>
      </c>
    </row>
    <row r="4541" spans="1:6">
      <c r="A4541" s="603">
        <v>94612</v>
      </c>
      <c r="B4541" s="603" t="s">
        <v>5277</v>
      </c>
      <c r="C4541" s="603" t="s">
        <v>123</v>
      </c>
      <c r="D4541" s="603" t="s">
        <v>793</v>
      </c>
      <c r="E4541" s="605">
        <v>406.65</v>
      </c>
      <c r="F4541" s="601" t="s">
        <v>794</v>
      </c>
    </row>
    <row r="4542" spans="1:6">
      <c r="A4542" s="603">
        <v>94614</v>
      </c>
      <c r="B4542" s="603" t="s">
        <v>5278</v>
      </c>
      <c r="C4542" s="603" t="s">
        <v>123</v>
      </c>
      <c r="D4542" s="603" t="s">
        <v>793</v>
      </c>
      <c r="E4542" s="605">
        <v>129.44</v>
      </c>
      <c r="F4542" s="601" t="s">
        <v>794</v>
      </c>
    </row>
    <row r="4543" spans="1:6">
      <c r="A4543" s="603">
        <v>94615</v>
      </c>
      <c r="B4543" s="603" t="s">
        <v>5279</v>
      </c>
      <c r="C4543" s="603" t="s">
        <v>123</v>
      </c>
      <c r="D4543" s="603" t="s">
        <v>793</v>
      </c>
      <c r="E4543" s="605">
        <v>147.65</v>
      </c>
      <c r="F4543" s="601" t="s">
        <v>794</v>
      </c>
    </row>
    <row r="4544" spans="1:6">
      <c r="A4544" s="603">
        <v>94616</v>
      </c>
      <c r="B4544" s="603" t="s">
        <v>5280</v>
      </c>
      <c r="C4544" s="603" t="s">
        <v>123</v>
      </c>
      <c r="D4544" s="603" t="s">
        <v>793</v>
      </c>
      <c r="E4544" s="605">
        <v>371.66</v>
      </c>
      <c r="F4544" s="601" t="s">
        <v>794</v>
      </c>
    </row>
    <row r="4545" spans="1:6">
      <c r="A4545" s="603">
        <v>94617</v>
      </c>
      <c r="B4545" s="603" t="s">
        <v>5281</v>
      </c>
      <c r="C4545" s="603" t="s">
        <v>123</v>
      </c>
      <c r="D4545" s="603" t="s">
        <v>793</v>
      </c>
      <c r="E4545" s="605">
        <v>308.35000000000002</v>
      </c>
      <c r="F4545" s="601" t="s">
        <v>794</v>
      </c>
    </row>
    <row r="4546" spans="1:6">
      <c r="A4546" s="603">
        <v>94618</v>
      </c>
      <c r="B4546" s="603" t="s">
        <v>5282</v>
      </c>
      <c r="C4546" s="603" t="s">
        <v>123</v>
      </c>
      <c r="D4546" s="603" t="s">
        <v>793</v>
      </c>
      <c r="E4546" s="605">
        <v>360.85</v>
      </c>
      <c r="F4546" s="601" t="s">
        <v>794</v>
      </c>
    </row>
    <row r="4547" spans="1:6">
      <c r="A4547" s="603">
        <v>94620</v>
      </c>
      <c r="B4547" s="603" t="s">
        <v>5283</v>
      </c>
      <c r="C4547" s="603" t="s">
        <v>123</v>
      </c>
      <c r="D4547" s="603" t="s">
        <v>793</v>
      </c>
      <c r="E4547" s="605">
        <v>839.5</v>
      </c>
      <c r="F4547" s="601" t="s">
        <v>794</v>
      </c>
    </row>
    <row r="4548" spans="1:6">
      <c r="A4548" s="603">
        <v>94622</v>
      </c>
      <c r="B4548" s="603" t="s">
        <v>5284</v>
      </c>
      <c r="C4548" s="603" t="s">
        <v>123</v>
      </c>
      <c r="D4548" s="603" t="s">
        <v>793</v>
      </c>
      <c r="E4548" s="605">
        <v>189.45</v>
      </c>
      <c r="F4548" s="601" t="s">
        <v>794</v>
      </c>
    </row>
    <row r="4549" spans="1:6">
      <c r="A4549" s="603">
        <v>94623</v>
      </c>
      <c r="B4549" s="603" t="s">
        <v>5285</v>
      </c>
      <c r="C4549" s="603" t="s">
        <v>123</v>
      </c>
      <c r="D4549" s="603" t="s">
        <v>793</v>
      </c>
      <c r="E4549" s="605">
        <v>459.82</v>
      </c>
      <c r="F4549" s="601" t="s">
        <v>794</v>
      </c>
    </row>
    <row r="4550" spans="1:6">
      <c r="A4550" s="603">
        <v>94624</v>
      </c>
      <c r="B4550" s="603" t="s">
        <v>5286</v>
      </c>
      <c r="C4550" s="603" t="s">
        <v>123</v>
      </c>
      <c r="D4550" s="603" t="s">
        <v>793</v>
      </c>
      <c r="E4550" s="605">
        <v>695.79</v>
      </c>
      <c r="F4550" s="601" t="s">
        <v>794</v>
      </c>
    </row>
    <row r="4551" spans="1:6">
      <c r="A4551" s="603">
        <v>94625</v>
      </c>
      <c r="B4551" s="603" t="s">
        <v>5287</v>
      </c>
      <c r="C4551" s="603" t="s">
        <v>123</v>
      </c>
      <c r="D4551" s="603" t="s">
        <v>793</v>
      </c>
      <c r="E4551" s="604">
        <v>1464.68</v>
      </c>
      <c r="F4551" s="601" t="s">
        <v>794</v>
      </c>
    </row>
    <row r="4552" spans="1:6">
      <c r="A4552" s="603">
        <v>94656</v>
      </c>
      <c r="B4552" s="603" t="s">
        <v>5288</v>
      </c>
      <c r="C4552" s="603" t="s">
        <v>123</v>
      </c>
      <c r="D4552" s="603" t="s">
        <v>942</v>
      </c>
      <c r="E4552" s="605">
        <v>3.08</v>
      </c>
      <c r="F4552" s="601" t="s">
        <v>794</v>
      </c>
    </row>
    <row r="4553" spans="1:6">
      <c r="A4553" s="603">
        <v>94657</v>
      </c>
      <c r="B4553" s="603" t="s">
        <v>5289</v>
      </c>
      <c r="C4553" s="603" t="s">
        <v>123</v>
      </c>
      <c r="D4553" s="603" t="s">
        <v>942</v>
      </c>
      <c r="E4553" s="605">
        <v>3.58</v>
      </c>
      <c r="F4553" s="601" t="s">
        <v>794</v>
      </c>
    </row>
    <row r="4554" spans="1:6">
      <c r="A4554" s="603">
        <v>94658</v>
      </c>
      <c r="B4554" s="603" t="s">
        <v>5290</v>
      </c>
      <c r="C4554" s="603" t="s">
        <v>123</v>
      </c>
      <c r="D4554" s="603" t="s">
        <v>942</v>
      </c>
      <c r="E4554" s="605">
        <v>4.66</v>
      </c>
      <c r="F4554" s="601" t="s">
        <v>794</v>
      </c>
    </row>
    <row r="4555" spans="1:6">
      <c r="A4555" s="603">
        <v>94659</v>
      </c>
      <c r="B4555" s="603" t="s">
        <v>5291</v>
      </c>
      <c r="C4555" s="603" t="s">
        <v>123</v>
      </c>
      <c r="D4555" s="603" t="s">
        <v>942</v>
      </c>
      <c r="E4555" s="605">
        <v>5.61</v>
      </c>
      <c r="F4555" s="601" t="s">
        <v>794</v>
      </c>
    </row>
    <row r="4556" spans="1:6">
      <c r="A4556" s="603">
        <v>94660</v>
      </c>
      <c r="B4556" s="603" t="s">
        <v>5292</v>
      </c>
      <c r="C4556" s="603" t="s">
        <v>123</v>
      </c>
      <c r="D4556" s="603" t="s">
        <v>942</v>
      </c>
      <c r="E4556" s="605">
        <v>7.38</v>
      </c>
      <c r="F4556" s="601" t="s">
        <v>794</v>
      </c>
    </row>
    <row r="4557" spans="1:6">
      <c r="A4557" s="603">
        <v>94661</v>
      </c>
      <c r="B4557" s="603" t="s">
        <v>5293</v>
      </c>
      <c r="C4557" s="603" t="s">
        <v>123</v>
      </c>
      <c r="D4557" s="603" t="s">
        <v>942</v>
      </c>
      <c r="E4557" s="605">
        <v>8.84</v>
      </c>
      <c r="F4557" s="601" t="s">
        <v>794</v>
      </c>
    </row>
    <row r="4558" spans="1:6">
      <c r="A4558" s="603">
        <v>94662</v>
      </c>
      <c r="B4558" s="603" t="s">
        <v>5294</v>
      </c>
      <c r="C4558" s="603" t="s">
        <v>123</v>
      </c>
      <c r="D4558" s="603" t="s">
        <v>942</v>
      </c>
      <c r="E4558" s="605">
        <v>9.7100000000000009</v>
      </c>
      <c r="F4558" s="601" t="s">
        <v>794</v>
      </c>
    </row>
    <row r="4559" spans="1:6">
      <c r="A4559" s="603">
        <v>94663</v>
      </c>
      <c r="B4559" s="603" t="s">
        <v>5295</v>
      </c>
      <c r="C4559" s="603" t="s">
        <v>123</v>
      </c>
      <c r="D4559" s="603" t="s">
        <v>942</v>
      </c>
      <c r="E4559" s="604">
        <v>11.1</v>
      </c>
      <c r="F4559" s="601" t="s">
        <v>794</v>
      </c>
    </row>
    <row r="4560" spans="1:6">
      <c r="A4560" s="603">
        <v>94664</v>
      </c>
      <c r="B4560" s="603" t="s">
        <v>5296</v>
      </c>
      <c r="C4560" s="603" t="s">
        <v>123</v>
      </c>
      <c r="D4560" s="603" t="s">
        <v>942</v>
      </c>
      <c r="E4560" s="604">
        <v>17.82</v>
      </c>
      <c r="F4560" s="601" t="s">
        <v>794</v>
      </c>
    </row>
    <row r="4561" spans="1:6">
      <c r="A4561" s="603">
        <v>94665</v>
      </c>
      <c r="B4561" s="603" t="s">
        <v>5297</v>
      </c>
      <c r="C4561" s="603" t="s">
        <v>123</v>
      </c>
      <c r="D4561" s="603" t="s">
        <v>942</v>
      </c>
      <c r="E4561" s="604">
        <v>21.83</v>
      </c>
      <c r="F4561" s="601" t="s">
        <v>794</v>
      </c>
    </row>
    <row r="4562" spans="1:6">
      <c r="A4562" s="603">
        <v>94666</v>
      </c>
      <c r="B4562" s="603" t="s">
        <v>5298</v>
      </c>
      <c r="C4562" s="603" t="s">
        <v>123</v>
      </c>
      <c r="D4562" s="603" t="s">
        <v>942</v>
      </c>
      <c r="E4562" s="604">
        <v>29.02</v>
      </c>
      <c r="F4562" s="601" t="s">
        <v>794</v>
      </c>
    </row>
    <row r="4563" spans="1:6">
      <c r="A4563" s="603">
        <v>94667</v>
      </c>
      <c r="B4563" s="603" t="s">
        <v>5299</v>
      </c>
      <c r="C4563" s="603" t="s">
        <v>123</v>
      </c>
      <c r="D4563" s="603" t="s">
        <v>942</v>
      </c>
      <c r="E4563" s="604">
        <v>32.11</v>
      </c>
      <c r="F4563" s="601" t="s">
        <v>794</v>
      </c>
    </row>
    <row r="4564" spans="1:6">
      <c r="A4564" s="603">
        <v>94668</v>
      </c>
      <c r="B4564" s="603" t="s">
        <v>5300</v>
      </c>
      <c r="C4564" s="603" t="s">
        <v>123</v>
      </c>
      <c r="D4564" s="603" t="s">
        <v>942</v>
      </c>
      <c r="E4564" s="604">
        <v>38.61</v>
      </c>
      <c r="F4564" s="601" t="s">
        <v>794</v>
      </c>
    </row>
    <row r="4565" spans="1:6">
      <c r="A4565" s="603">
        <v>94669</v>
      </c>
      <c r="B4565" s="603" t="s">
        <v>5301</v>
      </c>
      <c r="C4565" s="603" t="s">
        <v>123</v>
      </c>
      <c r="D4565" s="603" t="s">
        <v>942</v>
      </c>
      <c r="E4565" s="604">
        <v>58.11</v>
      </c>
      <c r="F4565" s="601" t="s">
        <v>794</v>
      </c>
    </row>
    <row r="4566" spans="1:6">
      <c r="A4566" s="603">
        <v>94670</v>
      </c>
      <c r="B4566" s="603" t="s">
        <v>5302</v>
      </c>
      <c r="C4566" s="603" t="s">
        <v>123</v>
      </c>
      <c r="D4566" s="603" t="s">
        <v>942</v>
      </c>
      <c r="E4566" s="605">
        <v>61.16</v>
      </c>
      <c r="F4566" s="601" t="s">
        <v>794</v>
      </c>
    </row>
    <row r="4567" spans="1:6">
      <c r="A4567" s="603">
        <v>94671</v>
      </c>
      <c r="B4567" s="603" t="s">
        <v>5303</v>
      </c>
      <c r="C4567" s="603" t="s">
        <v>123</v>
      </c>
      <c r="D4567" s="603" t="s">
        <v>942</v>
      </c>
      <c r="E4567" s="605">
        <v>95.02</v>
      </c>
      <c r="F4567" s="601" t="s">
        <v>794</v>
      </c>
    </row>
    <row r="4568" spans="1:6">
      <c r="A4568" s="603">
        <v>94672</v>
      </c>
      <c r="B4568" s="603" t="s">
        <v>5304</v>
      </c>
      <c r="C4568" s="603" t="s">
        <v>123</v>
      </c>
      <c r="D4568" s="603" t="s">
        <v>942</v>
      </c>
      <c r="E4568" s="605">
        <v>5.3</v>
      </c>
      <c r="F4568" s="601" t="s">
        <v>794</v>
      </c>
    </row>
    <row r="4569" spans="1:6">
      <c r="A4569" s="603">
        <v>94673</v>
      </c>
      <c r="B4569" s="603" t="s">
        <v>5305</v>
      </c>
      <c r="C4569" s="603" t="s">
        <v>123</v>
      </c>
      <c r="D4569" s="603" t="s">
        <v>942</v>
      </c>
      <c r="E4569" s="605">
        <v>6.38</v>
      </c>
      <c r="F4569" s="601" t="s">
        <v>794</v>
      </c>
    </row>
    <row r="4570" spans="1:6">
      <c r="A4570" s="603">
        <v>94674</v>
      </c>
      <c r="B4570" s="603" t="s">
        <v>5306</v>
      </c>
      <c r="C4570" s="603" t="s">
        <v>123</v>
      </c>
      <c r="D4570" s="603" t="s">
        <v>942</v>
      </c>
      <c r="E4570" s="605">
        <v>7.04</v>
      </c>
      <c r="F4570" s="601" t="s">
        <v>794</v>
      </c>
    </row>
    <row r="4571" spans="1:6">
      <c r="A4571" s="603">
        <v>94675</v>
      </c>
      <c r="B4571" s="603" t="s">
        <v>5307</v>
      </c>
      <c r="C4571" s="603" t="s">
        <v>123</v>
      </c>
      <c r="D4571" s="603" t="s">
        <v>942</v>
      </c>
      <c r="E4571" s="605">
        <v>10.76</v>
      </c>
      <c r="F4571" s="601" t="s">
        <v>794</v>
      </c>
    </row>
    <row r="4572" spans="1:6">
      <c r="A4572" s="603">
        <v>94676</v>
      </c>
      <c r="B4572" s="603" t="s">
        <v>5308</v>
      </c>
      <c r="C4572" s="603" t="s">
        <v>123</v>
      </c>
      <c r="D4572" s="603" t="s">
        <v>942</v>
      </c>
      <c r="E4572" s="605">
        <v>11.76</v>
      </c>
      <c r="F4572" s="601" t="s">
        <v>794</v>
      </c>
    </row>
    <row r="4573" spans="1:6">
      <c r="A4573" s="603">
        <v>94677</v>
      </c>
      <c r="B4573" s="603" t="s">
        <v>5309</v>
      </c>
      <c r="C4573" s="603" t="s">
        <v>123</v>
      </c>
      <c r="D4573" s="603" t="s">
        <v>942</v>
      </c>
      <c r="E4573" s="605">
        <v>17.41</v>
      </c>
      <c r="F4573" s="601" t="s">
        <v>794</v>
      </c>
    </row>
    <row r="4574" spans="1:6">
      <c r="A4574" s="603">
        <v>94678</v>
      </c>
      <c r="B4574" s="603" t="s">
        <v>5310</v>
      </c>
      <c r="C4574" s="603" t="s">
        <v>123</v>
      </c>
      <c r="D4574" s="603" t="s">
        <v>942</v>
      </c>
      <c r="E4574" s="605">
        <v>13.63</v>
      </c>
      <c r="F4574" s="601" t="s">
        <v>794</v>
      </c>
    </row>
    <row r="4575" spans="1:6">
      <c r="A4575" s="603">
        <v>94679</v>
      </c>
      <c r="B4575" s="603" t="s">
        <v>5311</v>
      </c>
      <c r="C4575" s="603" t="s">
        <v>123</v>
      </c>
      <c r="D4575" s="603" t="s">
        <v>942</v>
      </c>
      <c r="E4575" s="605">
        <v>21.06</v>
      </c>
      <c r="F4575" s="601" t="s">
        <v>794</v>
      </c>
    </row>
    <row r="4576" spans="1:6">
      <c r="A4576" s="603">
        <v>94680</v>
      </c>
      <c r="B4576" s="603" t="s">
        <v>5312</v>
      </c>
      <c r="C4576" s="603" t="s">
        <v>123</v>
      </c>
      <c r="D4576" s="603" t="s">
        <v>942</v>
      </c>
      <c r="E4576" s="605">
        <v>38.81</v>
      </c>
      <c r="F4576" s="601" t="s">
        <v>794</v>
      </c>
    </row>
    <row r="4577" spans="1:6">
      <c r="A4577" s="603">
        <v>94681</v>
      </c>
      <c r="B4577" s="603" t="s">
        <v>5313</v>
      </c>
      <c r="C4577" s="603" t="s">
        <v>123</v>
      </c>
      <c r="D4577" s="603" t="s">
        <v>942</v>
      </c>
      <c r="E4577" s="605">
        <v>43.56</v>
      </c>
      <c r="F4577" s="601" t="s">
        <v>794</v>
      </c>
    </row>
    <row r="4578" spans="1:6">
      <c r="A4578" s="603">
        <v>94682</v>
      </c>
      <c r="B4578" s="603" t="s">
        <v>5314</v>
      </c>
      <c r="C4578" s="603" t="s">
        <v>123</v>
      </c>
      <c r="D4578" s="603" t="s">
        <v>942</v>
      </c>
      <c r="E4578" s="605">
        <v>96.68</v>
      </c>
      <c r="F4578" s="601" t="s">
        <v>794</v>
      </c>
    </row>
    <row r="4579" spans="1:6">
      <c r="A4579" s="603">
        <v>94683</v>
      </c>
      <c r="B4579" s="603" t="s">
        <v>5315</v>
      </c>
      <c r="C4579" s="603" t="s">
        <v>123</v>
      </c>
      <c r="D4579" s="603" t="s">
        <v>942</v>
      </c>
      <c r="E4579" s="605">
        <v>66.23</v>
      </c>
      <c r="F4579" s="601" t="s">
        <v>794</v>
      </c>
    </row>
    <row r="4580" spans="1:6">
      <c r="A4580" s="603">
        <v>94684</v>
      </c>
      <c r="B4580" s="603" t="s">
        <v>5316</v>
      </c>
      <c r="C4580" s="603" t="s">
        <v>123</v>
      </c>
      <c r="D4580" s="603" t="s">
        <v>942</v>
      </c>
      <c r="E4580" s="604">
        <v>116.63</v>
      </c>
      <c r="F4580" s="601" t="s">
        <v>794</v>
      </c>
    </row>
    <row r="4581" spans="1:6">
      <c r="A4581" s="603">
        <v>94685</v>
      </c>
      <c r="B4581" s="603" t="s">
        <v>5317</v>
      </c>
      <c r="C4581" s="603" t="s">
        <v>123</v>
      </c>
      <c r="D4581" s="603" t="s">
        <v>942</v>
      </c>
      <c r="E4581" s="604">
        <v>84.35</v>
      </c>
      <c r="F4581" s="601" t="s">
        <v>794</v>
      </c>
    </row>
    <row r="4582" spans="1:6">
      <c r="A4582" s="603">
        <v>94686</v>
      </c>
      <c r="B4582" s="603" t="s">
        <v>5318</v>
      </c>
      <c r="C4582" s="603" t="s">
        <v>123</v>
      </c>
      <c r="D4582" s="603" t="s">
        <v>942</v>
      </c>
      <c r="E4582" s="604">
        <v>224.87</v>
      </c>
      <c r="F4582" s="601" t="s">
        <v>794</v>
      </c>
    </row>
    <row r="4583" spans="1:6">
      <c r="A4583" s="603">
        <v>94687</v>
      </c>
      <c r="B4583" s="603" t="s">
        <v>5319</v>
      </c>
      <c r="C4583" s="603" t="s">
        <v>123</v>
      </c>
      <c r="D4583" s="603" t="s">
        <v>942</v>
      </c>
      <c r="E4583" s="604">
        <v>203.45</v>
      </c>
      <c r="F4583" s="601" t="s">
        <v>794</v>
      </c>
    </row>
    <row r="4584" spans="1:6">
      <c r="A4584" s="603">
        <v>94688</v>
      </c>
      <c r="B4584" s="603" t="s">
        <v>5320</v>
      </c>
      <c r="C4584" s="603" t="s">
        <v>123</v>
      </c>
      <c r="D4584" s="603" t="s">
        <v>942</v>
      </c>
      <c r="E4584" s="604">
        <v>6.16</v>
      </c>
      <c r="F4584" s="601" t="s">
        <v>794</v>
      </c>
    </row>
    <row r="4585" spans="1:6">
      <c r="A4585" s="603">
        <v>94689</v>
      </c>
      <c r="B4585" s="603" t="s">
        <v>5321</v>
      </c>
      <c r="C4585" s="603" t="s">
        <v>123</v>
      </c>
      <c r="D4585" s="603" t="s">
        <v>942</v>
      </c>
      <c r="E4585" s="604">
        <v>8.39</v>
      </c>
      <c r="F4585" s="601" t="s">
        <v>794</v>
      </c>
    </row>
    <row r="4586" spans="1:6">
      <c r="A4586" s="603">
        <v>94690</v>
      </c>
      <c r="B4586" s="603" t="s">
        <v>5322</v>
      </c>
      <c r="C4586" s="603" t="s">
        <v>123</v>
      </c>
      <c r="D4586" s="603" t="s">
        <v>942</v>
      </c>
      <c r="E4586" s="604">
        <v>10.18</v>
      </c>
      <c r="F4586" s="601" t="s">
        <v>794</v>
      </c>
    </row>
    <row r="4587" spans="1:6">
      <c r="A4587" s="603">
        <v>94691</v>
      </c>
      <c r="B4587" s="603" t="s">
        <v>5323</v>
      </c>
      <c r="C4587" s="603" t="s">
        <v>123</v>
      </c>
      <c r="D4587" s="603" t="s">
        <v>942</v>
      </c>
      <c r="E4587" s="604">
        <v>12.21</v>
      </c>
      <c r="F4587" s="601" t="s">
        <v>794</v>
      </c>
    </row>
    <row r="4588" spans="1:6">
      <c r="A4588" s="603">
        <v>94692</v>
      </c>
      <c r="B4588" s="603" t="s">
        <v>5324</v>
      </c>
      <c r="C4588" s="603" t="s">
        <v>123</v>
      </c>
      <c r="D4588" s="603" t="s">
        <v>942</v>
      </c>
      <c r="E4588" s="604">
        <v>17.29</v>
      </c>
      <c r="F4588" s="601" t="s">
        <v>794</v>
      </c>
    </row>
    <row r="4589" spans="1:6">
      <c r="A4589" s="603">
        <v>94693</v>
      </c>
      <c r="B4589" s="603" t="s">
        <v>5325</v>
      </c>
      <c r="C4589" s="603" t="s">
        <v>123</v>
      </c>
      <c r="D4589" s="603" t="s">
        <v>942</v>
      </c>
      <c r="E4589" s="604">
        <v>15.98</v>
      </c>
      <c r="F4589" s="601" t="s">
        <v>794</v>
      </c>
    </row>
    <row r="4590" spans="1:6">
      <c r="A4590" s="603">
        <v>94694</v>
      </c>
      <c r="B4590" s="603" t="s">
        <v>5326</v>
      </c>
      <c r="C4590" s="603" t="s">
        <v>123</v>
      </c>
      <c r="D4590" s="603" t="s">
        <v>942</v>
      </c>
      <c r="E4590" s="604">
        <v>21.47</v>
      </c>
      <c r="F4590" s="601" t="s">
        <v>794</v>
      </c>
    </row>
    <row r="4591" spans="1:6">
      <c r="A4591" s="603">
        <v>94695</v>
      </c>
      <c r="B4591" s="603" t="s">
        <v>5327</v>
      </c>
      <c r="C4591" s="603" t="s">
        <v>123</v>
      </c>
      <c r="D4591" s="603" t="s">
        <v>942</v>
      </c>
      <c r="E4591" s="604">
        <v>27.98</v>
      </c>
      <c r="F4591" s="601" t="s">
        <v>794</v>
      </c>
    </row>
    <row r="4592" spans="1:6">
      <c r="A4592" s="603">
        <v>94696</v>
      </c>
      <c r="B4592" s="603" t="s">
        <v>5328</v>
      </c>
      <c r="C4592" s="603" t="s">
        <v>123</v>
      </c>
      <c r="D4592" s="603" t="s">
        <v>942</v>
      </c>
      <c r="E4592" s="604">
        <v>45.43</v>
      </c>
      <c r="F4592" s="601" t="s">
        <v>794</v>
      </c>
    </row>
    <row r="4593" spans="1:6">
      <c r="A4593" s="603">
        <v>94697</v>
      </c>
      <c r="B4593" s="603" t="s">
        <v>5329</v>
      </c>
      <c r="C4593" s="603" t="s">
        <v>123</v>
      </c>
      <c r="D4593" s="603" t="s">
        <v>942</v>
      </c>
      <c r="E4593" s="604">
        <v>77.97</v>
      </c>
      <c r="F4593" s="601" t="s">
        <v>794</v>
      </c>
    </row>
    <row r="4594" spans="1:6">
      <c r="A4594" s="603">
        <v>94698</v>
      </c>
      <c r="B4594" s="603" t="s">
        <v>5330</v>
      </c>
      <c r="C4594" s="603" t="s">
        <v>123</v>
      </c>
      <c r="D4594" s="603" t="s">
        <v>942</v>
      </c>
      <c r="E4594" s="604">
        <v>60.15</v>
      </c>
      <c r="F4594" s="601" t="s">
        <v>794</v>
      </c>
    </row>
    <row r="4595" spans="1:6">
      <c r="A4595" s="603">
        <v>94699</v>
      </c>
      <c r="B4595" s="603" t="s">
        <v>5331</v>
      </c>
      <c r="C4595" s="603" t="s">
        <v>123</v>
      </c>
      <c r="D4595" s="603" t="s">
        <v>942</v>
      </c>
      <c r="E4595" s="604">
        <v>103.36</v>
      </c>
      <c r="F4595" s="601" t="s">
        <v>794</v>
      </c>
    </row>
    <row r="4596" spans="1:6">
      <c r="A4596" s="603">
        <v>94700</v>
      </c>
      <c r="B4596" s="603" t="s">
        <v>5332</v>
      </c>
      <c r="C4596" s="603" t="s">
        <v>123</v>
      </c>
      <c r="D4596" s="603" t="s">
        <v>942</v>
      </c>
      <c r="E4596" s="604">
        <v>117.29</v>
      </c>
      <c r="F4596" s="601" t="s">
        <v>794</v>
      </c>
    </row>
    <row r="4597" spans="1:6">
      <c r="A4597" s="603">
        <v>94701</v>
      </c>
      <c r="B4597" s="603" t="s">
        <v>5333</v>
      </c>
      <c r="C4597" s="603" t="s">
        <v>123</v>
      </c>
      <c r="D4597" s="603" t="s">
        <v>942</v>
      </c>
      <c r="E4597" s="604">
        <v>201.96</v>
      </c>
      <c r="F4597" s="601" t="s">
        <v>794</v>
      </c>
    </row>
    <row r="4598" spans="1:6">
      <c r="A4598" s="603">
        <v>94702</v>
      </c>
      <c r="B4598" s="603" t="s">
        <v>5334</v>
      </c>
      <c r="C4598" s="603" t="s">
        <v>123</v>
      </c>
      <c r="D4598" s="603" t="s">
        <v>942</v>
      </c>
      <c r="E4598" s="604">
        <v>168.49</v>
      </c>
      <c r="F4598" s="601" t="s">
        <v>794</v>
      </c>
    </row>
    <row r="4599" spans="1:6">
      <c r="A4599" s="603">
        <v>94703</v>
      </c>
      <c r="B4599" s="603" t="s">
        <v>5335</v>
      </c>
      <c r="C4599" s="603" t="s">
        <v>123</v>
      </c>
      <c r="D4599" s="603" t="s">
        <v>942</v>
      </c>
      <c r="E4599" s="604">
        <v>17.52</v>
      </c>
      <c r="F4599" s="601" t="s">
        <v>794</v>
      </c>
    </row>
    <row r="4600" spans="1:6">
      <c r="A4600" s="603">
        <v>94704</v>
      </c>
      <c r="B4600" s="603" t="s">
        <v>5336</v>
      </c>
      <c r="C4600" s="603" t="s">
        <v>123</v>
      </c>
      <c r="D4600" s="603" t="s">
        <v>942</v>
      </c>
      <c r="E4600" s="604">
        <v>23.63</v>
      </c>
      <c r="F4600" s="601" t="s">
        <v>794</v>
      </c>
    </row>
    <row r="4601" spans="1:6">
      <c r="A4601" s="603">
        <v>94705</v>
      </c>
      <c r="B4601" s="603" t="s">
        <v>5337</v>
      </c>
      <c r="C4601" s="603" t="s">
        <v>123</v>
      </c>
      <c r="D4601" s="603" t="s">
        <v>942</v>
      </c>
      <c r="E4601" s="604">
        <v>32.549999999999997</v>
      </c>
      <c r="F4601" s="601" t="s">
        <v>794</v>
      </c>
    </row>
    <row r="4602" spans="1:6">
      <c r="A4602" s="603">
        <v>94706</v>
      </c>
      <c r="B4602" s="603" t="s">
        <v>5338</v>
      </c>
      <c r="C4602" s="603" t="s">
        <v>123</v>
      </c>
      <c r="D4602" s="603" t="s">
        <v>942</v>
      </c>
      <c r="E4602" s="604">
        <v>31.89</v>
      </c>
      <c r="F4602" s="601" t="s">
        <v>794</v>
      </c>
    </row>
    <row r="4603" spans="1:6">
      <c r="A4603" s="603">
        <v>94707</v>
      </c>
      <c r="B4603" s="603" t="s">
        <v>5339</v>
      </c>
      <c r="C4603" s="603" t="s">
        <v>123</v>
      </c>
      <c r="D4603" s="603" t="s">
        <v>942</v>
      </c>
      <c r="E4603" s="604">
        <v>50.71</v>
      </c>
      <c r="F4603" s="601" t="s">
        <v>794</v>
      </c>
    </row>
    <row r="4604" spans="1:6">
      <c r="A4604" s="603">
        <v>94713</v>
      </c>
      <c r="B4604" s="603" t="s">
        <v>5340</v>
      </c>
      <c r="C4604" s="603" t="s">
        <v>123</v>
      </c>
      <c r="D4604" s="603" t="s">
        <v>942</v>
      </c>
      <c r="E4604" s="604">
        <v>211.48</v>
      </c>
      <c r="F4604" s="601" t="s">
        <v>794</v>
      </c>
    </row>
    <row r="4605" spans="1:6">
      <c r="A4605" s="603">
        <v>94714</v>
      </c>
      <c r="B4605" s="603" t="s">
        <v>5341</v>
      </c>
      <c r="C4605" s="603" t="s">
        <v>123</v>
      </c>
      <c r="D4605" s="603" t="s">
        <v>942</v>
      </c>
      <c r="E4605" s="604">
        <v>297.3</v>
      </c>
      <c r="F4605" s="601" t="s">
        <v>794</v>
      </c>
    </row>
    <row r="4606" spans="1:6">
      <c r="A4606" s="603">
        <v>94715</v>
      </c>
      <c r="B4606" s="603" t="s">
        <v>5342</v>
      </c>
      <c r="C4606" s="603" t="s">
        <v>123</v>
      </c>
      <c r="D4606" s="603" t="s">
        <v>942</v>
      </c>
      <c r="E4606" s="605">
        <v>264.36</v>
      </c>
      <c r="F4606" s="601" t="s">
        <v>794</v>
      </c>
    </row>
    <row r="4607" spans="1:6">
      <c r="A4607" s="603">
        <v>94724</v>
      </c>
      <c r="B4607" s="603" t="s">
        <v>5343</v>
      </c>
      <c r="C4607" s="603" t="s">
        <v>123</v>
      </c>
      <c r="D4607" s="603" t="s">
        <v>942</v>
      </c>
      <c r="E4607" s="605">
        <v>26.39</v>
      </c>
      <c r="F4607" s="601" t="s">
        <v>794</v>
      </c>
    </row>
    <row r="4608" spans="1:6">
      <c r="A4608" s="603">
        <v>94725</v>
      </c>
      <c r="B4608" s="603" t="s">
        <v>5344</v>
      </c>
      <c r="C4608" s="603" t="s">
        <v>123</v>
      </c>
      <c r="D4608" s="603" t="s">
        <v>942</v>
      </c>
      <c r="E4608" s="605">
        <v>7.08</v>
      </c>
      <c r="F4608" s="601" t="s">
        <v>794</v>
      </c>
    </row>
    <row r="4609" spans="1:6">
      <c r="A4609" s="603">
        <v>94726</v>
      </c>
      <c r="B4609" s="603" t="s">
        <v>5345</v>
      </c>
      <c r="C4609" s="603" t="s">
        <v>123</v>
      </c>
      <c r="D4609" s="603" t="s">
        <v>942</v>
      </c>
      <c r="E4609" s="605">
        <v>34.049999999999997</v>
      </c>
      <c r="F4609" s="601" t="s">
        <v>794</v>
      </c>
    </row>
    <row r="4610" spans="1:6">
      <c r="A4610" s="603">
        <v>94727</v>
      </c>
      <c r="B4610" s="603" t="s">
        <v>5346</v>
      </c>
      <c r="C4610" s="603" t="s">
        <v>123</v>
      </c>
      <c r="D4610" s="603" t="s">
        <v>942</v>
      </c>
      <c r="E4610" s="605">
        <v>11.59</v>
      </c>
      <c r="F4610" s="601" t="s">
        <v>794</v>
      </c>
    </row>
    <row r="4611" spans="1:6">
      <c r="A4611" s="603">
        <v>94728</v>
      </c>
      <c r="B4611" s="603" t="s">
        <v>5347</v>
      </c>
      <c r="C4611" s="603" t="s">
        <v>123</v>
      </c>
      <c r="D4611" s="603" t="s">
        <v>942</v>
      </c>
      <c r="E4611" s="605">
        <v>53.2</v>
      </c>
      <c r="F4611" s="601" t="s">
        <v>794</v>
      </c>
    </row>
    <row r="4612" spans="1:6">
      <c r="A4612" s="603">
        <v>94729</v>
      </c>
      <c r="B4612" s="603" t="s">
        <v>5348</v>
      </c>
      <c r="C4612" s="603" t="s">
        <v>123</v>
      </c>
      <c r="D4612" s="603" t="s">
        <v>942</v>
      </c>
      <c r="E4612" s="605">
        <v>20.07</v>
      </c>
      <c r="F4612" s="601" t="s">
        <v>794</v>
      </c>
    </row>
    <row r="4613" spans="1:6">
      <c r="A4613" s="603">
        <v>94730</v>
      </c>
      <c r="B4613" s="603" t="s">
        <v>5349</v>
      </c>
      <c r="C4613" s="603" t="s">
        <v>123</v>
      </c>
      <c r="D4613" s="603" t="s">
        <v>942</v>
      </c>
      <c r="E4613" s="605">
        <v>65.17</v>
      </c>
      <c r="F4613" s="601" t="s">
        <v>794</v>
      </c>
    </row>
    <row r="4614" spans="1:6">
      <c r="A4614" s="603">
        <v>94731</v>
      </c>
      <c r="B4614" s="603" t="s">
        <v>5350</v>
      </c>
      <c r="C4614" s="603" t="s">
        <v>123</v>
      </c>
      <c r="D4614" s="603" t="s">
        <v>942</v>
      </c>
      <c r="E4614" s="605">
        <v>26.57</v>
      </c>
      <c r="F4614" s="601" t="s">
        <v>794</v>
      </c>
    </row>
    <row r="4615" spans="1:6">
      <c r="A4615" s="603">
        <v>94732</v>
      </c>
      <c r="B4615" s="603" t="s">
        <v>5351</v>
      </c>
      <c r="C4615" s="603" t="s">
        <v>123</v>
      </c>
      <c r="D4615" s="603" t="s">
        <v>942</v>
      </c>
      <c r="E4615" s="605">
        <v>104.53</v>
      </c>
      <c r="F4615" s="601" t="s">
        <v>794</v>
      </c>
    </row>
    <row r="4616" spans="1:6">
      <c r="A4616" s="603">
        <v>94733</v>
      </c>
      <c r="B4616" s="603" t="s">
        <v>5352</v>
      </c>
      <c r="C4616" s="603" t="s">
        <v>123</v>
      </c>
      <c r="D4616" s="603" t="s">
        <v>942</v>
      </c>
      <c r="E4616" s="605">
        <v>46.56</v>
      </c>
      <c r="F4616" s="601" t="s">
        <v>794</v>
      </c>
    </row>
    <row r="4617" spans="1:6">
      <c r="A4617" s="603">
        <v>94734</v>
      </c>
      <c r="B4617" s="603" t="s">
        <v>5353</v>
      </c>
      <c r="C4617" s="603" t="s">
        <v>123</v>
      </c>
      <c r="D4617" s="603" t="s">
        <v>942</v>
      </c>
      <c r="E4617" s="604">
        <v>382.79</v>
      </c>
      <c r="F4617" s="601" t="s">
        <v>794</v>
      </c>
    </row>
    <row r="4618" spans="1:6">
      <c r="A4618" s="603">
        <v>94736</v>
      </c>
      <c r="B4618" s="603" t="s">
        <v>5354</v>
      </c>
      <c r="C4618" s="603" t="s">
        <v>123</v>
      </c>
      <c r="D4618" s="603" t="s">
        <v>942</v>
      </c>
      <c r="E4618" s="604">
        <v>556.71</v>
      </c>
      <c r="F4618" s="601" t="s">
        <v>794</v>
      </c>
    </row>
    <row r="4619" spans="1:6">
      <c r="A4619" s="603">
        <v>94737</v>
      </c>
      <c r="B4619" s="603" t="s">
        <v>5355</v>
      </c>
      <c r="C4619" s="603" t="s">
        <v>123</v>
      </c>
      <c r="D4619" s="603" t="s">
        <v>942</v>
      </c>
      <c r="E4619" s="604">
        <v>193.42</v>
      </c>
      <c r="F4619" s="601" t="s">
        <v>794</v>
      </c>
    </row>
    <row r="4620" spans="1:6">
      <c r="A4620" s="603">
        <v>94738</v>
      </c>
      <c r="B4620" s="603" t="s">
        <v>5356</v>
      </c>
      <c r="C4620" s="603" t="s">
        <v>123</v>
      </c>
      <c r="D4620" s="603" t="s">
        <v>942</v>
      </c>
      <c r="E4620" s="604">
        <v>1679.92</v>
      </c>
      <c r="F4620" s="601" t="s">
        <v>794</v>
      </c>
    </row>
    <row r="4621" spans="1:6">
      <c r="A4621" s="603">
        <v>94739</v>
      </c>
      <c r="B4621" s="603" t="s">
        <v>5357</v>
      </c>
      <c r="C4621" s="603" t="s">
        <v>123</v>
      </c>
      <c r="D4621" s="603" t="s">
        <v>942</v>
      </c>
      <c r="E4621" s="604">
        <v>237.35</v>
      </c>
      <c r="F4621" s="601" t="s">
        <v>794</v>
      </c>
    </row>
    <row r="4622" spans="1:6">
      <c r="A4622" s="603">
        <v>94740</v>
      </c>
      <c r="B4622" s="603" t="s">
        <v>5358</v>
      </c>
      <c r="C4622" s="603" t="s">
        <v>123</v>
      </c>
      <c r="D4622" s="603" t="s">
        <v>942</v>
      </c>
      <c r="E4622" s="604">
        <v>9.82</v>
      </c>
      <c r="F4622" s="601" t="s">
        <v>794</v>
      </c>
    </row>
    <row r="4623" spans="1:6">
      <c r="A4623" s="603">
        <v>94741</v>
      </c>
      <c r="B4623" s="603" t="s">
        <v>5359</v>
      </c>
      <c r="C4623" s="603" t="s">
        <v>123</v>
      </c>
      <c r="D4623" s="603" t="s">
        <v>942</v>
      </c>
      <c r="E4623" s="605">
        <v>12.84</v>
      </c>
      <c r="F4623" s="601" t="s">
        <v>794</v>
      </c>
    </row>
    <row r="4624" spans="1:6">
      <c r="A4624" s="603">
        <v>94742</v>
      </c>
      <c r="B4624" s="603" t="s">
        <v>5360</v>
      </c>
      <c r="C4624" s="603" t="s">
        <v>123</v>
      </c>
      <c r="D4624" s="603" t="s">
        <v>942</v>
      </c>
      <c r="E4624" s="605">
        <v>16.55</v>
      </c>
      <c r="F4624" s="601" t="s">
        <v>794</v>
      </c>
    </row>
    <row r="4625" spans="1:6">
      <c r="A4625" s="603">
        <v>94743</v>
      </c>
      <c r="B4625" s="603" t="s">
        <v>5361</v>
      </c>
      <c r="C4625" s="603" t="s">
        <v>123</v>
      </c>
      <c r="D4625" s="603" t="s">
        <v>942</v>
      </c>
      <c r="E4625" s="605">
        <v>21.09</v>
      </c>
      <c r="F4625" s="601" t="s">
        <v>794</v>
      </c>
    </row>
    <row r="4626" spans="1:6">
      <c r="A4626" s="603">
        <v>94744</v>
      </c>
      <c r="B4626" s="603" t="s">
        <v>5362</v>
      </c>
      <c r="C4626" s="603" t="s">
        <v>123</v>
      </c>
      <c r="D4626" s="603" t="s">
        <v>942</v>
      </c>
      <c r="E4626" s="605">
        <v>26.21</v>
      </c>
      <c r="F4626" s="601" t="s">
        <v>794</v>
      </c>
    </row>
    <row r="4627" spans="1:6">
      <c r="A4627" s="603">
        <v>94746</v>
      </c>
      <c r="B4627" s="603" t="s">
        <v>5363</v>
      </c>
      <c r="C4627" s="603" t="s">
        <v>123</v>
      </c>
      <c r="D4627" s="603" t="s">
        <v>942</v>
      </c>
      <c r="E4627" s="605">
        <v>37.69</v>
      </c>
      <c r="F4627" s="601" t="s">
        <v>794</v>
      </c>
    </row>
    <row r="4628" spans="1:6">
      <c r="A4628" s="603">
        <v>94748</v>
      </c>
      <c r="B4628" s="603" t="s">
        <v>5364</v>
      </c>
      <c r="C4628" s="603" t="s">
        <v>123</v>
      </c>
      <c r="D4628" s="603" t="s">
        <v>942</v>
      </c>
      <c r="E4628" s="605">
        <v>83.23</v>
      </c>
      <c r="F4628" s="601" t="s">
        <v>794</v>
      </c>
    </row>
    <row r="4629" spans="1:6">
      <c r="A4629" s="603">
        <v>94750</v>
      </c>
      <c r="B4629" s="603" t="s">
        <v>5365</v>
      </c>
      <c r="C4629" s="603" t="s">
        <v>123</v>
      </c>
      <c r="D4629" s="603" t="s">
        <v>942</v>
      </c>
      <c r="E4629" s="605">
        <v>168.23</v>
      </c>
      <c r="F4629" s="601" t="s">
        <v>794</v>
      </c>
    </row>
    <row r="4630" spans="1:6">
      <c r="A4630" s="603">
        <v>94752</v>
      </c>
      <c r="B4630" s="603" t="s">
        <v>5366</v>
      </c>
      <c r="C4630" s="603" t="s">
        <v>123</v>
      </c>
      <c r="D4630" s="603" t="s">
        <v>942</v>
      </c>
      <c r="E4630" s="605">
        <v>201.89</v>
      </c>
      <c r="F4630" s="601" t="s">
        <v>794</v>
      </c>
    </row>
    <row r="4631" spans="1:6">
      <c r="A4631" s="603">
        <v>94754</v>
      </c>
      <c r="B4631" s="603" t="s">
        <v>5367</v>
      </c>
      <c r="C4631" s="603" t="s">
        <v>123</v>
      </c>
      <c r="D4631" s="603" t="s">
        <v>942</v>
      </c>
      <c r="E4631" s="605">
        <v>288.82</v>
      </c>
      <c r="F4631" s="601" t="s">
        <v>794</v>
      </c>
    </row>
    <row r="4632" spans="1:6">
      <c r="A4632" s="603">
        <v>94756</v>
      </c>
      <c r="B4632" s="603" t="s">
        <v>5368</v>
      </c>
      <c r="C4632" s="603" t="s">
        <v>123</v>
      </c>
      <c r="D4632" s="603" t="s">
        <v>942</v>
      </c>
      <c r="E4632" s="605">
        <v>12.7</v>
      </c>
      <c r="F4632" s="601" t="s">
        <v>794</v>
      </c>
    </row>
    <row r="4633" spans="1:6">
      <c r="A4633" s="603">
        <v>94757</v>
      </c>
      <c r="B4633" s="603" t="s">
        <v>5369</v>
      </c>
      <c r="C4633" s="603" t="s">
        <v>123</v>
      </c>
      <c r="D4633" s="603" t="s">
        <v>942</v>
      </c>
      <c r="E4633" s="605">
        <v>20.16</v>
      </c>
      <c r="F4633" s="601" t="s">
        <v>794</v>
      </c>
    </row>
    <row r="4634" spans="1:6">
      <c r="A4634" s="603">
        <v>94758</v>
      </c>
      <c r="B4634" s="603" t="s">
        <v>5370</v>
      </c>
      <c r="C4634" s="603" t="s">
        <v>123</v>
      </c>
      <c r="D4634" s="603" t="s">
        <v>942</v>
      </c>
      <c r="E4634" s="605">
        <v>51.73</v>
      </c>
      <c r="F4634" s="601" t="s">
        <v>794</v>
      </c>
    </row>
    <row r="4635" spans="1:6">
      <c r="A4635" s="603">
        <v>94759</v>
      </c>
      <c r="B4635" s="603" t="s">
        <v>5371</v>
      </c>
      <c r="C4635" s="603" t="s">
        <v>123</v>
      </c>
      <c r="D4635" s="603" t="s">
        <v>942</v>
      </c>
      <c r="E4635" s="605">
        <v>65.77</v>
      </c>
      <c r="F4635" s="601" t="s">
        <v>794</v>
      </c>
    </row>
    <row r="4636" spans="1:6">
      <c r="A4636" s="603">
        <v>94760</v>
      </c>
      <c r="B4636" s="603" t="s">
        <v>5372</v>
      </c>
      <c r="C4636" s="603" t="s">
        <v>123</v>
      </c>
      <c r="D4636" s="603" t="s">
        <v>942</v>
      </c>
      <c r="E4636" s="605">
        <v>104.69</v>
      </c>
      <c r="F4636" s="601" t="s">
        <v>794</v>
      </c>
    </row>
    <row r="4637" spans="1:6">
      <c r="A4637" s="603">
        <v>94761</v>
      </c>
      <c r="B4637" s="603" t="s">
        <v>5373</v>
      </c>
      <c r="C4637" s="603" t="s">
        <v>123</v>
      </c>
      <c r="D4637" s="603" t="s">
        <v>942</v>
      </c>
      <c r="E4637" s="605">
        <v>226.54</v>
      </c>
      <c r="F4637" s="601" t="s">
        <v>794</v>
      </c>
    </row>
    <row r="4638" spans="1:6">
      <c r="A4638" s="603">
        <v>94762</v>
      </c>
      <c r="B4638" s="603" t="s">
        <v>5374</v>
      </c>
      <c r="C4638" s="603" t="s">
        <v>123</v>
      </c>
      <c r="D4638" s="603" t="s">
        <v>942</v>
      </c>
      <c r="E4638" s="605">
        <v>274.52999999999997</v>
      </c>
      <c r="F4638" s="601" t="s">
        <v>794</v>
      </c>
    </row>
    <row r="4639" spans="1:6">
      <c r="A4639" s="603">
        <v>94763</v>
      </c>
      <c r="B4639" s="603" t="s">
        <v>5375</v>
      </c>
      <c r="C4639" s="603" t="s">
        <v>123</v>
      </c>
      <c r="D4639" s="603" t="s">
        <v>942</v>
      </c>
      <c r="E4639" s="605">
        <v>359.93</v>
      </c>
      <c r="F4639" s="601" t="s">
        <v>794</v>
      </c>
    </row>
    <row r="4640" spans="1:6">
      <c r="A4640" s="603">
        <v>94764</v>
      </c>
      <c r="B4640" s="603" t="s">
        <v>5376</v>
      </c>
      <c r="C4640" s="603" t="s">
        <v>123</v>
      </c>
      <c r="D4640" s="603" t="s">
        <v>942</v>
      </c>
      <c r="E4640" s="605">
        <v>36.42</v>
      </c>
      <c r="F4640" s="601" t="s">
        <v>794</v>
      </c>
    </row>
    <row r="4641" spans="1:6">
      <c r="A4641" s="603">
        <v>94765</v>
      </c>
      <c r="B4641" s="603" t="s">
        <v>5377</v>
      </c>
      <c r="C4641" s="603" t="s">
        <v>123</v>
      </c>
      <c r="D4641" s="603" t="s">
        <v>942</v>
      </c>
      <c r="E4641" s="605">
        <v>40.299999999999997</v>
      </c>
      <c r="F4641" s="601" t="s">
        <v>794</v>
      </c>
    </row>
    <row r="4642" spans="1:6">
      <c r="A4642" s="603">
        <v>94766</v>
      </c>
      <c r="B4642" s="603" t="s">
        <v>5378</v>
      </c>
      <c r="C4642" s="603" t="s">
        <v>123</v>
      </c>
      <c r="D4642" s="603" t="s">
        <v>942</v>
      </c>
      <c r="E4642" s="605">
        <v>45.26</v>
      </c>
      <c r="F4642" s="601" t="s">
        <v>794</v>
      </c>
    </row>
    <row r="4643" spans="1:6">
      <c r="A4643" s="603">
        <v>94767</v>
      </c>
      <c r="B4643" s="603" t="s">
        <v>5379</v>
      </c>
      <c r="C4643" s="603" t="s">
        <v>123</v>
      </c>
      <c r="D4643" s="603" t="s">
        <v>942</v>
      </c>
      <c r="E4643" s="605">
        <v>67.83</v>
      </c>
      <c r="F4643" s="601" t="s">
        <v>794</v>
      </c>
    </row>
    <row r="4644" spans="1:6">
      <c r="A4644" s="603">
        <v>94768</v>
      </c>
      <c r="B4644" s="603" t="s">
        <v>5380</v>
      </c>
      <c r="C4644" s="603" t="s">
        <v>123</v>
      </c>
      <c r="D4644" s="603" t="s">
        <v>942</v>
      </c>
      <c r="E4644" s="605">
        <v>77.03</v>
      </c>
      <c r="F4644" s="601" t="s">
        <v>794</v>
      </c>
    </row>
    <row r="4645" spans="1:6">
      <c r="A4645" s="603">
        <v>94769</v>
      </c>
      <c r="B4645" s="603" t="s">
        <v>5381</v>
      </c>
      <c r="C4645" s="603" t="s">
        <v>123</v>
      </c>
      <c r="D4645" s="603" t="s">
        <v>942</v>
      </c>
      <c r="E4645" s="605">
        <v>103.38</v>
      </c>
      <c r="F4645" s="601" t="s">
        <v>794</v>
      </c>
    </row>
    <row r="4646" spans="1:6">
      <c r="A4646" s="603">
        <v>94783</v>
      </c>
      <c r="B4646" s="603" t="s">
        <v>5382</v>
      </c>
      <c r="C4646" s="603" t="s">
        <v>123</v>
      </c>
      <c r="D4646" s="603" t="s">
        <v>942</v>
      </c>
      <c r="E4646" s="605">
        <v>16.32</v>
      </c>
      <c r="F4646" s="601" t="s">
        <v>794</v>
      </c>
    </row>
    <row r="4647" spans="1:6">
      <c r="A4647" s="603">
        <v>94863</v>
      </c>
      <c r="B4647" s="603" t="s">
        <v>5383</v>
      </c>
      <c r="C4647" s="603" t="s">
        <v>123</v>
      </c>
      <c r="D4647" s="603" t="s">
        <v>942</v>
      </c>
      <c r="E4647" s="605">
        <v>162.30000000000001</v>
      </c>
      <c r="F4647" s="601" t="s">
        <v>794</v>
      </c>
    </row>
    <row r="4648" spans="1:6">
      <c r="A4648" s="603">
        <v>95237</v>
      </c>
      <c r="B4648" s="603" t="s">
        <v>5384</v>
      </c>
      <c r="C4648" s="603" t="s">
        <v>123</v>
      </c>
      <c r="D4648" s="603" t="s">
        <v>942</v>
      </c>
      <c r="E4648" s="605">
        <v>21.68</v>
      </c>
      <c r="F4648" s="601" t="s">
        <v>794</v>
      </c>
    </row>
    <row r="4649" spans="1:6">
      <c r="A4649" s="603">
        <v>95693</v>
      </c>
      <c r="B4649" s="603" t="s">
        <v>5385</v>
      </c>
      <c r="C4649" s="603" t="s">
        <v>123</v>
      </c>
      <c r="D4649" s="603" t="s">
        <v>942</v>
      </c>
      <c r="E4649" s="605">
        <v>49.69</v>
      </c>
      <c r="F4649" s="601" t="s">
        <v>794</v>
      </c>
    </row>
    <row r="4650" spans="1:6">
      <c r="A4650" s="603">
        <v>95694</v>
      </c>
      <c r="B4650" s="603" t="s">
        <v>5386</v>
      </c>
      <c r="C4650" s="603" t="s">
        <v>123</v>
      </c>
      <c r="D4650" s="603" t="s">
        <v>942</v>
      </c>
      <c r="E4650" s="605">
        <v>52.29</v>
      </c>
      <c r="F4650" s="601" t="s">
        <v>794</v>
      </c>
    </row>
    <row r="4651" spans="1:6">
      <c r="A4651" s="603">
        <v>95695</v>
      </c>
      <c r="B4651" s="603" t="s">
        <v>5387</v>
      </c>
      <c r="C4651" s="603" t="s">
        <v>123</v>
      </c>
      <c r="D4651" s="603" t="s">
        <v>942</v>
      </c>
      <c r="E4651" s="605">
        <v>58.28</v>
      </c>
      <c r="F4651" s="601" t="s">
        <v>794</v>
      </c>
    </row>
    <row r="4652" spans="1:6">
      <c r="A4652" s="603">
        <v>95696</v>
      </c>
      <c r="B4652" s="603" t="s">
        <v>5388</v>
      </c>
      <c r="C4652" s="603" t="s">
        <v>123</v>
      </c>
      <c r="D4652" s="603" t="s">
        <v>942</v>
      </c>
      <c r="E4652" s="605">
        <v>40.18</v>
      </c>
      <c r="F4652" s="601" t="s">
        <v>794</v>
      </c>
    </row>
    <row r="4653" spans="1:6">
      <c r="A4653" s="603">
        <v>96637</v>
      </c>
      <c r="B4653" s="603" t="s">
        <v>5389</v>
      </c>
      <c r="C4653" s="603" t="s">
        <v>123</v>
      </c>
      <c r="D4653" s="603" t="s">
        <v>793</v>
      </c>
      <c r="E4653" s="604">
        <v>13.2</v>
      </c>
      <c r="F4653" s="601" t="s">
        <v>794</v>
      </c>
    </row>
    <row r="4654" spans="1:6">
      <c r="A4654" s="603">
        <v>96638</v>
      </c>
      <c r="B4654" s="603" t="s">
        <v>5390</v>
      </c>
      <c r="C4654" s="603" t="s">
        <v>123</v>
      </c>
      <c r="D4654" s="603" t="s">
        <v>793</v>
      </c>
      <c r="E4654" s="604">
        <v>13.54</v>
      </c>
      <c r="F4654" s="601" t="s">
        <v>794</v>
      </c>
    </row>
    <row r="4655" spans="1:6">
      <c r="A4655" s="603">
        <v>96639</v>
      </c>
      <c r="B4655" s="603" t="s">
        <v>5391</v>
      </c>
      <c r="C4655" s="603" t="s">
        <v>123</v>
      </c>
      <c r="D4655" s="603" t="s">
        <v>793</v>
      </c>
      <c r="E4655" s="604">
        <v>9.2200000000000006</v>
      </c>
      <c r="F4655" s="601" t="s">
        <v>794</v>
      </c>
    </row>
    <row r="4656" spans="1:6">
      <c r="A4656" s="603">
        <v>96640</v>
      </c>
      <c r="B4656" s="603" t="s">
        <v>5392</v>
      </c>
      <c r="C4656" s="603" t="s">
        <v>123</v>
      </c>
      <c r="D4656" s="603" t="s">
        <v>793</v>
      </c>
      <c r="E4656" s="604">
        <v>22.16</v>
      </c>
      <c r="F4656" s="601" t="s">
        <v>794</v>
      </c>
    </row>
    <row r="4657" spans="1:6">
      <c r="A4657" s="603">
        <v>96641</v>
      </c>
      <c r="B4657" s="603" t="s">
        <v>5393</v>
      </c>
      <c r="C4657" s="603" t="s">
        <v>123</v>
      </c>
      <c r="D4657" s="603" t="s">
        <v>793</v>
      </c>
      <c r="E4657" s="604">
        <v>14.68</v>
      </c>
      <c r="F4657" s="601" t="s">
        <v>794</v>
      </c>
    </row>
    <row r="4658" spans="1:6">
      <c r="A4658" s="603">
        <v>96642</v>
      </c>
      <c r="B4658" s="603" t="s">
        <v>5394</v>
      </c>
      <c r="C4658" s="603" t="s">
        <v>123</v>
      </c>
      <c r="D4658" s="603" t="s">
        <v>793</v>
      </c>
      <c r="E4658" s="604">
        <v>17.36</v>
      </c>
      <c r="F4658" s="601" t="s">
        <v>794</v>
      </c>
    </row>
    <row r="4659" spans="1:6">
      <c r="A4659" s="603">
        <v>96643</v>
      </c>
      <c r="B4659" s="603" t="s">
        <v>5395</v>
      </c>
      <c r="C4659" s="603" t="s">
        <v>123</v>
      </c>
      <c r="D4659" s="603" t="s">
        <v>793</v>
      </c>
      <c r="E4659" s="604">
        <v>38.78</v>
      </c>
      <c r="F4659" s="601" t="s">
        <v>794</v>
      </c>
    </row>
    <row r="4660" spans="1:6">
      <c r="A4660" s="603">
        <v>96650</v>
      </c>
      <c r="B4660" s="603" t="s">
        <v>5396</v>
      </c>
      <c r="C4660" s="603" t="s">
        <v>123</v>
      </c>
      <c r="D4660" s="603" t="s">
        <v>793</v>
      </c>
      <c r="E4660" s="604">
        <v>7.45</v>
      </c>
      <c r="F4660" s="601" t="s">
        <v>794</v>
      </c>
    </row>
    <row r="4661" spans="1:6">
      <c r="A4661" s="603">
        <v>96651</v>
      </c>
      <c r="B4661" s="603" t="s">
        <v>5397</v>
      </c>
      <c r="C4661" s="603" t="s">
        <v>123</v>
      </c>
      <c r="D4661" s="603" t="s">
        <v>793</v>
      </c>
      <c r="E4661" s="605">
        <v>7.79</v>
      </c>
      <c r="F4661" s="601" t="s">
        <v>794</v>
      </c>
    </row>
    <row r="4662" spans="1:6">
      <c r="A4662" s="603">
        <v>96652</v>
      </c>
      <c r="B4662" s="603" t="s">
        <v>5398</v>
      </c>
      <c r="C4662" s="603" t="s">
        <v>123</v>
      </c>
      <c r="D4662" s="603" t="s">
        <v>793</v>
      </c>
      <c r="E4662" s="605">
        <v>8.89</v>
      </c>
      <c r="F4662" s="601" t="s">
        <v>794</v>
      </c>
    </row>
    <row r="4663" spans="1:6">
      <c r="A4663" s="603">
        <v>96653</v>
      </c>
      <c r="B4663" s="603" t="s">
        <v>5399</v>
      </c>
      <c r="C4663" s="603" t="s">
        <v>123</v>
      </c>
      <c r="D4663" s="603" t="s">
        <v>793</v>
      </c>
      <c r="E4663" s="605">
        <v>11.79</v>
      </c>
      <c r="F4663" s="601" t="s">
        <v>794</v>
      </c>
    </row>
    <row r="4664" spans="1:6">
      <c r="A4664" s="603">
        <v>96654</v>
      </c>
      <c r="B4664" s="603" t="s">
        <v>5400</v>
      </c>
      <c r="C4664" s="603" t="s">
        <v>123</v>
      </c>
      <c r="D4664" s="603" t="s">
        <v>793</v>
      </c>
      <c r="E4664" s="605">
        <v>13.45</v>
      </c>
      <c r="F4664" s="601" t="s">
        <v>794</v>
      </c>
    </row>
    <row r="4665" spans="1:6">
      <c r="A4665" s="603">
        <v>96655</v>
      </c>
      <c r="B4665" s="603" t="s">
        <v>5401</v>
      </c>
      <c r="C4665" s="603" t="s">
        <v>123</v>
      </c>
      <c r="D4665" s="603" t="s">
        <v>793</v>
      </c>
      <c r="E4665" s="605">
        <v>18.18</v>
      </c>
      <c r="F4665" s="601" t="s">
        <v>794</v>
      </c>
    </row>
    <row r="4666" spans="1:6">
      <c r="A4666" s="603">
        <v>96656</v>
      </c>
      <c r="B4666" s="603" t="s">
        <v>5402</v>
      </c>
      <c r="C4666" s="603" t="s">
        <v>123</v>
      </c>
      <c r="D4666" s="603" t="s">
        <v>793</v>
      </c>
      <c r="E4666" s="605">
        <v>5.38</v>
      </c>
      <c r="F4666" s="601" t="s">
        <v>794</v>
      </c>
    </row>
    <row r="4667" spans="1:6">
      <c r="A4667" s="603">
        <v>96657</v>
      </c>
      <c r="B4667" s="603" t="s">
        <v>5403</v>
      </c>
      <c r="C4667" s="603" t="s">
        <v>123</v>
      </c>
      <c r="D4667" s="603" t="s">
        <v>793</v>
      </c>
      <c r="E4667" s="605">
        <v>20.45</v>
      </c>
      <c r="F4667" s="601" t="s">
        <v>794</v>
      </c>
    </row>
    <row r="4668" spans="1:6">
      <c r="A4668" s="603">
        <v>96658</v>
      </c>
      <c r="B4668" s="603" t="s">
        <v>5404</v>
      </c>
      <c r="C4668" s="603" t="s">
        <v>123</v>
      </c>
      <c r="D4668" s="603" t="s">
        <v>793</v>
      </c>
      <c r="E4668" s="605">
        <v>12.97</v>
      </c>
      <c r="F4668" s="601" t="s">
        <v>794</v>
      </c>
    </row>
    <row r="4669" spans="1:6">
      <c r="A4669" s="603">
        <v>96659</v>
      </c>
      <c r="B4669" s="603" t="s">
        <v>5405</v>
      </c>
      <c r="C4669" s="603" t="s">
        <v>123</v>
      </c>
      <c r="D4669" s="603" t="s">
        <v>793</v>
      </c>
      <c r="E4669" s="604">
        <v>7.08</v>
      </c>
      <c r="F4669" s="601" t="s">
        <v>794</v>
      </c>
    </row>
    <row r="4670" spans="1:6">
      <c r="A4670" s="603">
        <v>96660</v>
      </c>
      <c r="B4670" s="603" t="s">
        <v>5406</v>
      </c>
      <c r="C4670" s="603" t="s">
        <v>123</v>
      </c>
      <c r="D4670" s="603" t="s">
        <v>793</v>
      </c>
      <c r="E4670" s="604">
        <v>27.86</v>
      </c>
      <c r="F4670" s="601" t="s">
        <v>794</v>
      </c>
    </row>
    <row r="4671" spans="1:6">
      <c r="A4671" s="603">
        <v>96661</v>
      </c>
      <c r="B4671" s="603" t="s">
        <v>5407</v>
      </c>
      <c r="C4671" s="603" t="s">
        <v>123</v>
      </c>
      <c r="D4671" s="603" t="s">
        <v>793</v>
      </c>
      <c r="E4671" s="604">
        <v>27.59</v>
      </c>
      <c r="F4671" s="601" t="s">
        <v>794</v>
      </c>
    </row>
    <row r="4672" spans="1:6">
      <c r="A4672" s="603">
        <v>96662</v>
      </c>
      <c r="B4672" s="603" t="s">
        <v>5408</v>
      </c>
      <c r="C4672" s="603" t="s">
        <v>123</v>
      </c>
      <c r="D4672" s="603" t="s">
        <v>793</v>
      </c>
      <c r="E4672" s="604">
        <v>7.91</v>
      </c>
      <c r="F4672" s="601" t="s">
        <v>794</v>
      </c>
    </row>
    <row r="4673" spans="1:6">
      <c r="A4673" s="603">
        <v>96663</v>
      </c>
      <c r="B4673" s="603" t="s">
        <v>5409</v>
      </c>
      <c r="C4673" s="603" t="s">
        <v>123</v>
      </c>
      <c r="D4673" s="603" t="s">
        <v>793</v>
      </c>
      <c r="E4673" s="604">
        <v>13.58</v>
      </c>
      <c r="F4673" s="601" t="s">
        <v>794</v>
      </c>
    </row>
    <row r="4674" spans="1:6">
      <c r="A4674" s="603">
        <v>96664</v>
      </c>
      <c r="B4674" s="603" t="s">
        <v>5410</v>
      </c>
      <c r="C4674" s="603" t="s">
        <v>123</v>
      </c>
      <c r="D4674" s="603" t="s">
        <v>793</v>
      </c>
      <c r="E4674" s="604">
        <v>14.97</v>
      </c>
      <c r="F4674" s="601" t="s">
        <v>794</v>
      </c>
    </row>
    <row r="4675" spans="1:6">
      <c r="A4675" s="603">
        <v>96665</v>
      </c>
      <c r="B4675" s="603" t="s">
        <v>5411</v>
      </c>
      <c r="C4675" s="603" t="s">
        <v>123</v>
      </c>
      <c r="D4675" s="603" t="s">
        <v>793</v>
      </c>
      <c r="E4675" s="604">
        <v>9.69</v>
      </c>
      <c r="F4675" s="601" t="s">
        <v>794</v>
      </c>
    </row>
    <row r="4676" spans="1:6">
      <c r="A4676" s="603">
        <v>96666</v>
      </c>
      <c r="B4676" s="603" t="s">
        <v>5412</v>
      </c>
      <c r="C4676" s="603" t="s">
        <v>123</v>
      </c>
      <c r="D4676" s="603" t="s">
        <v>793</v>
      </c>
      <c r="E4676" s="604">
        <v>14.11</v>
      </c>
      <c r="F4676" s="601" t="s">
        <v>794</v>
      </c>
    </row>
    <row r="4677" spans="1:6">
      <c r="A4677" s="603">
        <v>96667</v>
      </c>
      <c r="B4677" s="603" t="s">
        <v>5413</v>
      </c>
      <c r="C4677" s="603" t="s">
        <v>123</v>
      </c>
      <c r="D4677" s="603" t="s">
        <v>793</v>
      </c>
      <c r="E4677" s="604">
        <v>20.12</v>
      </c>
      <c r="F4677" s="601" t="s">
        <v>794</v>
      </c>
    </row>
    <row r="4678" spans="1:6">
      <c r="A4678" s="603">
        <v>96684</v>
      </c>
      <c r="B4678" s="603" t="s">
        <v>5414</v>
      </c>
      <c r="C4678" s="603" t="s">
        <v>123</v>
      </c>
      <c r="D4678" s="603" t="s">
        <v>793</v>
      </c>
      <c r="E4678" s="604">
        <v>9.52</v>
      </c>
      <c r="F4678" s="601" t="s">
        <v>794</v>
      </c>
    </row>
    <row r="4679" spans="1:6">
      <c r="A4679" s="603">
        <v>96685</v>
      </c>
      <c r="B4679" s="603" t="s">
        <v>5415</v>
      </c>
      <c r="C4679" s="603" t="s">
        <v>123</v>
      </c>
      <c r="D4679" s="603" t="s">
        <v>793</v>
      </c>
      <c r="E4679" s="604">
        <v>9.86</v>
      </c>
      <c r="F4679" s="601" t="s">
        <v>794</v>
      </c>
    </row>
    <row r="4680" spans="1:6">
      <c r="A4680" s="603">
        <v>96686</v>
      </c>
      <c r="B4680" s="603" t="s">
        <v>5416</v>
      </c>
      <c r="C4680" s="603" t="s">
        <v>123</v>
      </c>
      <c r="D4680" s="603" t="s">
        <v>793</v>
      </c>
      <c r="E4680" s="604">
        <v>12.29</v>
      </c>
      <c r="F4680" s="601" t="s">
        <v>794</v>
      </c>
    </row>
    <row r="4681" spans="1:6">
      <c r="A4681" s="603">
        <v>96687</v>
      </c>
      <c r="B4681" s="603" t="s">
        <v>5417</v>
      </c>
      <c r="C4681" s="603" t="s">
        <v>123</v>
      </c>
      <c r="D4681" s="603" t="s">
        <v>793</v>
      </c>
      <c r="E4681" s="604">
        <v>15.19</v>
      </c>
      <c r="F4681" s="601" t="s">
        <v>794</v>
      </c>
    </row>
    <row r="4682" spans="1:6">
      <c r="A4682" s="603">
        <v>96688</v>
      </c>
      <c r="B4682" s="603" t="s">
        <v>5418</v>
      </c>
      <c r="C4682" s="603" t="s">
        <v>123</v>
      </c>
      <c r="D4682" s="603" t="s">
        <v>793</v>
      </c>
      <c r="E4682" s="604">
        <v>18.37</v>
      </c>
      <c r="F4682" s="601" t="s">
        <v>794</v>
      </c>
    </row>
    <row r="4683" spans="1:6">
      <c r="A4683" s="603">
        <v>96689</v>
      </c>
      <c r="B4683" s="603" t="s">
        <v>5419</v>
      </c>
      <c r="C4683" s="603" t="s">
        <v>123</v>
      </c>
      <c r="D4683" s="603" t="s">
        <v>793</v>
      </c>
      <c r="E4683" s="604">
        <v>23.1</v>
      </c>
      <c r="F4683" s="601" t="s">
        <v>794</v>
      </c>
    </row>
    <row r="4684" spans="1:6">
      <c r="A4684" s="603">
        <v>96690</v>
      </c>
      <c r="B4684" s="603" t="s">
        <v>5420</v>
      </c>
      <c r="C4684" s="603" t="s">
        <v>123</v>
      </c>
      <c r="D4684" s="603" t="s">
        <v>793</v>
      </c>
      <c r="E4684" s="604">
        <v>25.69</v>
      </c>
      <c r="F4684" s="601" t="s">
        <v>794</v>
      </c>
    </row>
    <row r="4685" spans="1:6">
      <c r="A4685" s="603">
        <v>96691</v>
      </c>
      <c r="B4685" s="603" t="s">
        <v>5421</v>
      </c>
      <c r="C4685" s="603" t="s">
        <v>123</v>
      </c>
      <c r="D4685" s="603" t="s">
        <v>793</v>
      </c>
      <c r="E4685" s="604">
        <v>33.18</v>
      </c>
      <c r="F4685" s="601" t="s">
        <v>794</v>
      </c>
    </row>
    <row r="4686" spans="1:6">
      <c r="A4686" s="603">
        <v>96692</v>
      </c>
      <c r="B4686" s="603" t="s">
        <v>5422</v>
      </c>
      <c r="C4686" s="603" t="s">
        <v>123</v>
      </c>
      <c r="D4686" s="603" t="s">
        <v>793</v>
      </c>
      <c r="E4686" s="604">
        <v>36.549999999999997</v>
      </c>
      <c r="F4686" s="601" t="s">
        <v>794</v>
      </c>
    </row>
    <row r="4687" spans="1:6">
      <c r="A4687" s="603">
        <v>96693</v>
      </c>
      <c r="B4687" s="603" t="s">
        <v>5423</v>
      </c>
      <c r="C4687" s="603" t="s">
        <v>123</v>
      </c>
      <c r="D4687" s="603" t="s">
        <v>793</v>
      </c>
      <c r="E4687" s="604">
        <v>49.91</v>
      </c>
      <c r="F4687" s="601" t="s">
        <v>794</v>
      </c>
    </row>
    <row r="4688" spans="1:6">
      <c r="A4688" s="603">
        <v>96694</v>
      </c>
      <c r="B4688" s="603" t="s">
        <v>5424</v>
      </c>
      <c r="C4688" s="603" t="s">
        <v>123</v>
      </c>
      <c r="D4688" s="603" t="s">
        <v>793</v>
      </c>
      <c r="E4688" s="604">
        <v>78.489999999999995</v>
      </c>
      <c r="F4688" s="601" t="s">
        <v>794</v>
      </c>
    </row>
    <row r="4689" spans="1:6">
      <c r="A4689" s="603">
        <v>96695</v>
      </c>
      <c r="B4689" s="603" t="s">
        <v>5425</v>
      </c>
      <c r="C4689" s="603" t="s">
        <v>123</v>
      </c>
      <c r="D4689" s="603" t="s">
        <v>793</v>
      </c>
      <c r="E4689" s="604">
        <v>86.64</v>
      </c>
      <c r="F4689" s="601" t="s">
        <v>794</v>
      </c>
    </row>
    <row r="4690" spans="1:6">
      <c r="A4690" s="603">
        <v>96696</v>
      </c>
      <c r="B4690" s="603" t="s">
        <v>5426</v>
      </c>
      <c r="C4690" s="603" t="s">
        <v>123</v>
      </c>
      <c r="D4690" s="603" t="s">
        <v>793</v>
      </c>
      <c r="E4690" s="604">
        <v>98.08</v>
      </c>
      <c r="F4690" s="601" t="s">
        <v>794</v>
      </c>
    </row>
    <row r="4691" spans="1:6">
      <c r="A4691" s="603">
        <v>96697</v>
      </c>
      <c r="B4691" s="603" t="s">
        <v>5427</v>
      </c>
      <c r="C4691" s="603" t="s">
        <v>123</v>
      </c>
      <c r="D4691" s="603" t="s">
        <v>793</v>
      </c>
      <c r="E4691" s="604">
        <v>292.73</v>
      </c>
      <c r="F4691" s="601" t="s">
        <v>794</v>
      </c>
    </row>
    <row r="4692" spans="1:6">
      <c r="A4692" s="603">
        <v>96698</v>
      </c>
      <c r="B4692" s="603" t="s">
        <v>5428</v>
      </c>
      <c r="C4692" s="603" t="s">
        <v>123</v>
      </c>
      <c r="D4692" s="603" t="s">
        <v>793</v>
      </c>
      <c r="E4692" s="604">
        <v>6.77</v>
      </c>
      <c r="F4692" s="601" t="s">
        <v>794</v>
      </c>
    </row>
    <row r="4693" spans="1:6">
      <c r="A4693" s="603">
        <v>96699</v>
      </c>
      <c r="B4693" s="603" t="s">
        <v>5429</v>
      </c>
      <c r="C4693" s="603" t="s">
        <v>123</v>
      </c>
      <c r="D4693" s="603" t="s">
        <v>793</v>
      </c>
      <c r="E4693" s="604">
        <v>21.84</v>
      </c>
      <c r="F4693" s="601" t="s">
        <v>794</v>
      </c>
    </row>
    <row r="4694" spans="1:6">
      <c r="A4694" s="603">
        <v>96700</v>
      </c>
      <c r="B4694" s="603" t="s">
        <v>5430</v>
      </c>
      <c r="C4694" s="603" t="s">
        <v>123</v>
      </c>
      <c r="D4694" s="603" t="s">
        <v>793</v>
      </c>
      <c r="E4694" s="604">
        <v>14.36</v>
      </c>
      <c r="F4694" s="601" t="s">
        <v>794</v>
      </c>
    </row>
    <row r="4695" spans="1:6">
      <c r="A4695" s="603">
        <v>96701</v>
      </c>
      <c r="B4695" s="603" t="s">
        <v>5431</v>
      </c>
      <c r="C4695" s="603" t="s">
        <v>123</v>
      </c>
      <c r="D4695" s="603" t="s">
        <v>793</v>
      </c>
      <c r="E4695" s="604">
        <v>9.35</v>
      </c>
      <c r="F4695" s="601" t="s">
        <v>794</v>
      </c>
    </row>
    <row r="4696" spans="1:6">
      <c r="A4696" s="603">
        <v>96702</v>
      </c>
      <c r="B4696" s="603" t="s">
        <v>5432</v>
      </c>
      <c r="C4696" s="603" t="s">
        <v>123</v>
      </c>
      <c r="D4696" s="603" t="s">
        <v>793</v>
      </c>
      <c r="E4696" s="604">
        <v>9.73</v>
      </c>
      <c r="F4696" s="601" t="s">
        <v>794</v>
      </c>
    </row>
    <row r="4697" spans="1:6">
      <c r="A4697" s="603">
        <v>96703</v>
      </c>
      <c r="B4697" s="603" t="s">
        <v>5433</v>
      </c>
      <c r="C4697" s="603" t="s">
        <v>123</v>
      </c>
      <c r="D4697" s="603" t="s">
        <v>793</v>
      </c>
      <c r="E4697" s="604">
        <v>16.86</v>
      </c>
      <c r="F4697" s="601" t="s">
        <v>794</v>
      </c>
    </row>
    <row r="4698" spans="1:6">
      <c r="A4698" s="603">
        <v>96704</v>
      </c>
      <c r="B4698" s="603" t="s">
        <v>5434</v>
      </c>
      <c r="C4698" s="603" t="s">
        <v>123</v>
      </c>
      <c r="D4698" s="603" t="s">
        <v>793</v>
      </c>
      <c r="E4698" s="604">
        <v>17.29</v>
      </c>
      <c r="F4698" s="601" t="s">
        <v>794</v>
      </c>
    </row>
    <row r="4699" spans="1:6">
      <c r="A4699" s="603">
        <v>96705</v>
      </c>
      <c r="B4699" s="603" t="s">
        <v>5435</v>
      </c>
      <c r="C4699" s="603" t="s">
        <v>123</v>
      </c>
      <c r="D4699" s="603" t="s">
        <v>793</v>
      </c>
      <c r="E4699" s="604">
        <v>20.46</v>
      </c>
      <c r="F4699" s="601" t="s">
        <v>794</v>
      </c>
    </row>
    <row r="4700" spans="1:6">
      <c r="A4700" s="603">
        <v>96706</v>
      </c>
      <c r="B4700" s="603" t="s">
        <v>5436</v>
      </c>
      <c r="C4700" s="603" t="s">
        <v>123</v>
      </c>
      <c r="D4700" s="603" t="s">
        <v>793</v>
      </c>
      <c r="E4700" s="604">
        <v>30.47</v>
      </c>
      <c r="F4700" s="601" t="s">
        <v>794</v>
      </c>
    </row>
    <row r="4701" spans="1:6">
      <c r="A4701" s="603">
        <v>96707</v>
      </c>
      <c r="B4701" s="603" t="s">
        <v>5437</v>
      </c>
      <c r="C4701" s="603" t="s">
        <v>123</v>
      </c>
      <c r="D4701" s="603" t="s">
        <v>793</v>
      </c>
      <c r="E4701" s="605">
        <v>49.29</v>
      </c>
      <c r="F4701" s="601" t="s">
        <v>794</v>
      </c>
    </row>
    <row r="4702" spans="1:6">
      <c r="A4702" s="603">
        <v>96708</v>
      </c>
      <c r="B4702" s="603" t="s">
        <v>5438</v>
      </c>
      <c r="C4702" s="603" t="s">
        <v>123</v>
      </c>
      <c r="D4702" s="603" t="s">
        <v>793</v>
      </c>
      <c r="E4702" s="605">
        <v>74.989999999999995</v>
      </c>
      <c r="F4702" s="601" t="s">
        <v>794</v>
      </c>
    </row>
    <row r="4703" spans="1:6">
      <c r="A4703" s="603">
        <v>96709</v>
      </c>
      <c r="B4703" s="603" t="s">
        <v>5439</v>
      </c>
      <c r="C4703" s="603" t="s">
        <v>123</v>
      </c>
      <c r="D4703" s="603" t="s">
        <v>793</v>
      </c>
      <c r="E4703" s="605">
        <v>95.75</v>
      </c>
      <c r="F4703" s="601" t="s">
        <v>794</v>
      </c>
    </row>
    <row r="4704" spans="1:6">
      <c r="A4704" s="603">
        <v>96710</v>
      </c>
      <c r="B4704" s="603" t="s">
        <v>5440</v>
      </c>
      <c r="C4704" s="603" t="s">
        <v>123</v>
      </c>
      <c r="D4704" s="603" t="s">
        <v>793</v>
      </c>
      <c r="E4704" s="605">
        <v>12.45</v>
      </c>
      <c r="F4704" s="601" t="s">
        <v>794</v>
      </c>
    </row>
    <row r="4705" spans="1:6">
      <c r="A4705" s="603">
        <v>96711</v>
      </c>
      <c r="B4705" s="603" t="s">
        <v>5441</v>
      </c>
      <c r="C4705" s="603" t="s">
        <v>123</v>
      </c>
      <c r="D4705" s="603" t="s">
        <v>793</v>
      </c>
      <c r="E4705" s="605">
        <v>18.66</v>
      </c>
      <c r="F4705" s="601" t="s">
        <v>794</v>
      </c>
    </row>
    <row r="4706" spans="1:6">
      <c r="A4706" s="603">
        <v>96712</v>
      </c>
      <c r="B4706" s="603" t="s">
        <v>5442</v>
      </c>
      <c r="C4706" s="603" t="s">
        <v>123</v>
      </c>
      <c r="D4706" s="603" t="s">
        <v>793</v>
      </c>
      <c r="E4706" s="604">
        <v>26.68</v>
      </c>
      <c r="F4706" s="601" t="s">
        <v>794</v>
      </c>
    </row>
    <row r="4707" spans="1:6">
      <c r="A4707" s="603">
        <v>96713</v>
      </c>
      <c r="B4707" s="603" t="s">
        <v>5443</v>
      </c>
      <c r="C4707" s="603" t="s">
        <v>123</v>
      </c>
      <c r="D4707" s="603" t="s">
        <v>793</v>
      </c>
      <c r="E4707" s="604">
        <v>41.2</v>
      </c>
      <c r="F4707" s="601" t="s">
        <v>794</v>
      </c>
    </row>
    <row r="4708" spans="1:6">
      <c r="A4708" s="603">
        <v>96714</v>
      </c>
      <c r="B4708" s="603" t="s">
        <v>5444</v>
      </c>
      <c r="C4708" s="603" t="s">
        <v>123</v>
      </c>
      <c r="D4708" s="603" t="s">
        <v>793</v>
      </c>
      <c r="E4708" s="604">
        <v>58.83</v>
      </c>
      <c r="F4708" s="601" t="s">
        <v>794</v>
      </c>
    </row>
    <row r="4709" spans="1:6">
      <c r="A4709" s="603">
        <v>96715</v>
      </c>
      <c r="B4709" s="603" t="s">
        <v>5445</v>
      </c>
      <c r="C4709" s="603" t="s">
        <v>123</v>
      </c>
      <c r="D4709" s="603" t="s">
        <v>793</v>
      </c>
      <c r="E4709" s="604">
        <v>105.58</v>
      </c>
      <c r="F4709" s="601" t="s">
        <v>794</v>
      </c>
    </row>
    <row r="4710" spans="1:6">
      <c r="A4710" s="603">
        <v>96716</v>
      </c>
      <c r="B4710" s="603" t="s">
        <v>5446</v>
      </c>
      <c r="C4710" s="603" t="s">
        <v>123</v>
      </c>
      <c r="D4710" s="603" t="s">
        <v>793</v>
      </c>
      <c r="E4710" s="604">
        <v>137.68</v>
      </c>
      <c r="F4710" s="601" t="s">
        <v>794</v>
      </c>
    </row>
    <row r="4711" spans="1:6">
      <c r="A4711" s="603">
        <v>96717</v>
      </c>
      <c r="B4711" s="603" t="s">
        <v>5447</v>
      </c>
      <c r="C4711" s="603" t="s">
        <v>123</v>
      </c>
      <c r="D4711" s="603" t="s">
        <v>793</v>
      </c>
      <c r="E4711" s="604">
        <v>265.64999999999998</v>
      </c>
      <c r="F4711" s="601" t="s">
        <v>794</v>
      </c>
    </row>
    <row r="4712" spans="1:6">
      <c r="A4712" s="603">
        <v>96736</v>
      </c>
      <c r="B4712" s="603" t="s">
        <v>5448</v>
      </c>
      <c r="C4712" s="603" t="s">
        <v>123</v>
      </c>
      <c r="D4712" s="603" t="s">
        <v>793</v>
      </c>
      <c r="E4712" s="604">
        <v>4.92</v>
      </c>
      <c r="F4712" s="601" t="s">
        <v>794</v>
      </c>
    </row>
    <row r="4713" spans="1:6">
      <c r="A4713" s="603">
        <v>96737</v>
      </c>
      <c r="B4713" s="603" t="s">
        <v>5449</v>
      </c>
      <c r="C4713" s="603" t="s">
        <v>123</v>
      </c>
      <c r="D4713" s="603" t="s">
        <v>793</v>
      </c>
      <c r="E4713" s="605">
        <v>5.01</v>
      </c>
      <c r="F4713" s="601" t="s">
        <v>794</v>
      </c>
    </row>
    <row r="4714" spans="1:6">
      <c r="A4714" s="603">
        <v>96738</v>
      </c>
      <c r="B4714" s="603" t="s">
        <v>5450</v>
      </c>
      <c r="C4714" s="603" t="s">
        <v>123</v>
      </c>
      <c r="D4714" s="603" t="s">
        <v>793</v>
      </c>
      <c r="E4714" s="605">
        <v>20.12</v>
      </c>
      <c r="F4714" s="601" t="s">
        <v>794</v>
      </c>
    </row>
    <row r="4715" spans="1:6">
      <c r="A4715" s="603">
        <v>96739</v>
      </c>
      <c r="B4715" s="603" t="s">
        <v>5451</v>
      </c>
      <c r="C4715" s="603" t="s">
        <v>123</v>
      </c>
      <c r="D4715" s="603" t="s">
        <v>793</v>
      </c>
      <c r="E4715" s="605">
        <v>7.01</v>
      </c>
      <c r="F4715" s="601" t="s">
        <v>794</v>
      </c>
    </row>
    <row r="4716" spans="1:6">
      <c r="A4716" s="603">
        <v>96740</v>
      </c>
      <c r="B4716" s="603" t="s">
        <v>5452</v>
      </c>
      <c r="C4716" s="603" t="s">
        <v>123</v>
      </c>
      <c r="D4716" s="603" t="s">
        <v>793</v>
      </c>
      <c r="E4716" s="605">
        <v>27.92</v>
      </c>
      <c r="F4716" s="601" t="s">
        <v>794</v>
      </c>
    </row>
    <row r="4717" spans="1:6">
      <c r="A4717" s="603">
        <v>96741</v>
      </c>
      <c r="B4717" s="603" t="s">
        <v>5453</v>
      </c>
      <c r="C4717" s="603" t="s">
        <v>123</v>
      </c>
      <c r="D4717" s="603" t="s">
        <v>793</v>
      </c>
      <c r="E4717" s="605">
        <v>14.03</v>
      </c>
      <c r="F4717" s="601" t="s">
        <v>794</v>
      </c>
    </row>
    <row r="4718" spans="1:6">
      <c r="A4718" s="603">
        <v>96742</v>
      </c>
      <c r="B4718" s="603" t="s">
        <v>5454</v>
      </c>
      <c r="C4718" s="603" t="s">
        <v>123</v>
      </c>
      <c r="D4718" s="603" t="s">
        <v>793</v>
      </c>
      <c r="E4718" s="605">
        <v>17.21</v>
      </c>
      <c r="F4718" s="601" t="s">
        <v>794</v>
      </c>
    </row>
    <row r="4719" spans="1:6">
      <c r="A4719" s="603">
        <v>96743</v>
      </c>
      <c r="B4719" s="603" t="s">
        <v>5455</v>
      </c>
      <c r="C4719" s="603" t="s">
        <v>123</v>
      </c>
      <c r="D4719" s="603" t="s">
        <v>793</v>
      </c>
      <c r="E4719" s="605">
        <v>27.05</v>
      </c>
      <c r="F4719" s="601" t="s">
        <v>794</v>
      </c>
    </row>
    <row r="4720" spans="1:6">
      <c r="A4720" s="603">
        <v>96744</v>
      </c>
      <c r="B4720" s="603" t="s">
        <v>5456</v>
      </c>
      <c r="C4720" s="603" t="s">
        <v>123</v>
      </c>
      <c r="D4720" s="603" t="s">
        <v>793</v>
      </c>
      <c r="E4720" s="605">
        <v>46.07</v>
      </c>
      <c r="F4720" s="601" t="s">
        <v>794</v>
      </c>
    </row>
    <row r="4721" spans="1:6">
      <c r="A4721" s="603">
        <v>96745</v>
      </c>
      <c r="B4721" s="603" t="s">
        <v>5457</v>
      </c>
      <c r="C4721" s="603" t="s">
        <v>123</v>
      </c>
      <c r="D4721" s="603" t="s">
        <v>793</v>
      </c>
      <c r="E4721" s="605">
        <v>72.55</v>
      </c>
      <c r="F4721" s="601" t="s">
        <v>794</v>
      </c>
    </row>
    <row r="4722" spans="1:6">
      <c r="A4722" s="603">
        <v>96746</v>
      </c>
      <c r="B4722" s="603" t="s">
        <v>5458</v>
      </c>
      <c r="C4722" s="603" t="s">
        <v>123</v>
      </c>
      <c r="D4722" s="603" t="s">
        <v>793</v>
      </c>
      <c r="E4722" s="605">
        <v>95.22</v>
      </c>
      <c r="F4722" s="601" t="s">
        <v>794</v>
      </c>
    </row>
    <row r="4723" spans="1:6">
      <c r="A4723" s="603">
        <v>96747</v>
      </c>
      <c r="B4723" s="603" t="s">
        <v>5459</v>
      </c>
      <c r="C4723" s="603" t="s">
        <v>123</v>
      </c>
      <c r="D4723" s="603" t="s">
        <v>793</v>
      </c>
      <c r="E4723" s="605">
        <v>5.91</v>
      </c>
      <c r="F4723" s="601" t="s">
        <v>794</v>
      </c>
    </row>
    <row r="4724" spans="1:6">
      <c r="A4724" s="603">
        <v>96748</v>
      </c>
      <c r="B4724" s="603" t="s">
        <v>5460</v>
      </c>
      <c r="C4724" s="603" t="s">
        <v>123</v>
      </c>
      <c r="D4724" s="603" t="s">
        <v>793</v>
      </c>
      <c r="E4724" s="605">
        <v>6.89</v>
      </c>
      <c r="F4724" s="601" t="s">
        <v>794</v>
      </c>
    </row>
    <row r="4725" spans="1:6">
      <c r="A4725" s="603">
        <v>96749</v>
      </c>
      <c r="B4725" s="603" t="s">
        <v>5461</v>
      </c>
      <c r="C4725" s="603" t="s">
        <v>123</v>
      </c>
      <c r="D4725" s="603" t="s">
        <v>793</v>
      </c>
      <c r="E4725" s="605">
        <v>8.8000000000000007</v>
      </c>
      <c r="F4725" s="601" t="s">
        <v>794</v>
      </c>
    </row>
    <row r="4726" spans="1:6">
      <c r="A4726" s="603">
        <v>96750</v>
      </c>
      <c r="B4726" s="603" t="s">
        <v>5462</v>
      </c>
      <c r="C4726" s="603" t="s">
        <v>123</v>
      </c>
      <c r="D4726" s="603" t="s">
        <v>793</v>
      </c>
      <c r="E4726" s="605">
        <v>14.11</v>
      </c>
      <c r="F4726" s="601" t="s">
        <v>794</v>
      </c>
    </row>
    <row r="4727" spans="1:6">
      <c r="A4727" s="603">
        <v>96751</v>
      </c>
      <c r="B4727" s="603" t="s">
        <v>5463</v>
      </c>
      <c r="C4727" s="603" t="s">
        <v>123</v>
      </c>
      <c r="D4727" s="603" t="s">
        <v>793</v>
      </c>
      <c r="E4727" s="604">
        <v>20.81</v>
      </c>
      <c r="F4727" s="601" t="s">
        <v>794</v>
      </c>
    </row>
    <row r="4728" spans="1:6">
      <c r="A4728" s="603">
        <v>96752</v>
      </c>
      <c r="B4728" s="603" t="s">
        <v>5464</v>
      </c>
      <c r="C4728" s="603" t="s">
        <v>123</v>
      </c>
      <c r="D4728" s="603" t="s">
        <v>793</v>
      </c>
      <c r="E4728" s="604">
        <v>31.43</v>
      </c>
      <c r="F4728" s="601" t="s">
        <v>794</v>
      </c>
    </row>
    <row r="4729" spans="1:6">
      <c r="A4729" s="603">
        <v>96753</v>
      </c>
      <c r="B4729" s="603" t="s">
        <v>5465</v>
      </c>
      <c r="C4729" s="603" t="s">
        <v>123</v>
      </c>
      <c r="D4729" s="603" t="s">
        <v>793</v>
      </c>
      <c r="E4729" s="604">
        <v>73.66</v>
      </c>
      <c r="F4729" s="601" t="s">
        <v>794</v>
      </c>
    </row>
    <row r="4730" spans="1:6">
      <c r="A4730" s="603">
        <v>96754</v>
      </c>
      <c r="B4730" s="603" t="s">
        <v>5466</v>
      </c>
      <c r="C4730" s="603" t="s">
        <v>123</v>
      </c>
      <c r="D4730" s="603" t="s">
        <v>793</v>
      </c>
      <c r="E4730" s="604">
        <v>94.42</v>
      </c>
      <c r="F4730" s="601" t="s">
        <v>794</v>
      </c>
    </row>
    <row r="4731" spans="1:6">
      <c r="A4731" s="603">
        <v>96755</v>
      </c>
      <c r="B4731" s="603" t="s">
        <v>5467</v>
      </c>
      <c r="C4731" s="603" t="s">
        <v>123</v>
      </c>
      <c r="D4731" s="603" t="s">
        <v>793</v>
      </c>
      <c r="E4731" s="604">
        <v>291.92</v>
      </c>
      <c r="F4731" s="601" t="s">
        <v>794</v>
      </c>
    </row>
    <row r="4732" spans="1:6">
      <c r="A4732" s="603">
        <v>96758</v>
      </c>
      <c r="B4732" s="603" t="s">
        <v>5468</v>
      </c>
      <c r="C4732" s="603" t="s">
        <v>123</v>
      </c>
      <c r="D4732" s="603" t="s">
        <v>793</v>
      </c>
      <c r="E4732" s="604">
        <v>14</v>
      </c>
      <c r="F4732" s="601" t="s">
        <v>794</v>
      </c>
    </row>
    <row r="4733" spans="1:6">
      <c r="A4733" s="603">
        <v>96759</v>
      </c>
      <c r="B4733" s="603" t="s">
        <v>5469</v>
      </c>
      <c r="C4733" s="603" t="s">
        <v>123</v>
      </c>
      <c r="D4733" s="603" t="s">
        <v>793</v>
      </c>
      <c r="E4733" s="604">
        <v>21.02</v>
      </c>
      <c r="F4733" s="601" t="s">
        <v>794</v>
      </c>
    </row>
    <row r="4734" spans="1:6">
      <c r="A4734" s="603">
        <v>96760</v>
      </c>
      <c r="B4734" s="603" t="s">
        <v>5470</v>
      </c>
      <c r="C4734" s="603" t="s">
        <v>123</v>
      </c>
      <c r="D4734" s="603" t="s">
        <v>793</v>
      </c>
      <c r="E4734" s="604">
        <v>34.71</v>
      </c>
      <c r="F4734" s="601" t="s">
        <v>794</v>
      </c>
    </row>
    <row r="4735" spans="1:6">
      <c r="A4735" s="603">
        <v>96761</v>
      </c>
      <c r="B4735" s="603" t="s">
        <v>5471</v>
      </c>
      <c r="C4735" s="603" t="s">
        <v>123</v>
      </c>
      <c r="D4735" s="603" t="s">
        <v>793</v>
      </c>
      <c r="E4735" s="604">
        <v>51.99</v>
      </c>
      <c r="F4735" s="601" t="s">
        <v>794</v>
      </c>
    </row>
    <row r="4736" spans="1:6">
      <c r="A4736" s="603">
        <v>96762</v>
      </c>
      <c r="B4736" s="603" t="s">
        <v>5472</v>
      </c>
      <c r="C4736" s="603" t="s">
        <v>123</v>
      </c>
      <c r="D4736" s="603" t="s">
        <v>793</v>
      </c>
      <c r="E4736" s="604">
        <v>99.13</v>
      </c>
      <c r="F4736" s="601" t="s">
        <v>794</v>
      </c>
    </row>
    <row r="4737" spans="1:6">
      <c r="A4737" s="603">
        <v>96763</v>
      </c>
      <c r="B4737" s="603" t="s">
        <v>5473</v>
      </c>
      <c r="C4737" s="603" t="s">
        <v>123</v>
      </c>
      <c r="D4737" s="603" t="s">
        <v>793</v>
      </c>
      <c r="E4737" s="604">
        <v>132.80000000000001</v>
      </c>
      <c r="F4737" s="601" t="s">
        <v>794</v>
      </c>
    </row>
    <row r="4738" spans="1:6">
      <c r="A4738" s="603">
        <v>96764</v>
      </c>
      <c r="B4738" s="603" t="s">
        <v>5474</v>
      </c>
      <c r="C4738" s="603" t="s">
        <v>123</v>
      </c>
      <c r="D4738" s="603" t="s">
        <v>793</v>
      </c>
      <c r="E4738" s="604">
        <v>264.58999999999997</v>
      </c>
      <c r="F4738" s="601" t="s">
        <v>794</v>
      </c>
    </row>
    <row r="4739" spans="1:6">
      <c r="A4739" s="603">
        <v>96802</v>
      </c>
      <c r="B4739" s="603" t="s">
        <v>5475</v>
      </c>
      <c r="C4739" s="603" t="s">
        <v>123</v>
      </c>
      <c r="D4739" s="603" t="s">
        <v>793</v>
      </c>
      <c r="E4739" s="604">
        <v>418.46</v>
      </c>
      <c r="F4739" s="601" t="s">
        <v>794</v>
      </c>
    </row>
    <row r="4740" spans="1:6">
      <c r="A4740" s="603">
        <v>96803</v>
      </c>
      <c r="B4740" s="603" t="s">
        <v>5476</v>
      </c>
      <c r="C4740" s="603" t="s">
        <v>123</v>
      </c>
      <c r="D4740" s="603" t="s">
        <v>793</v>
      </c>
      <c r="E4740" s="604">
        <v>73.13</v>
      </c>
      <c r="F4740" s="601" t="s">
        <v>794</v>
      </c>
    </row>
    <row r="4741" spans="1:6">
      <c r="A4741" s="603">
        <v>96804</v>
      </c>
      <c r="B4741" s="603" t="s">
        <v>5477</v>
      </c>
      <c r="C4741" s="603" t="s">
        <v>123</v>
      </c>
      <c r="D4741" s="603" t="s">
        <v>793</v>
      </c>
      <c r="E4741" s="604">
        <v>114.76</v>
      </c>
      <c r="F4741" s="601" t="s">
        <v>794</v>
      </c>
    </row>
    <row r="4742" spans="1:6">
      <c r="A4742" s="603">
        <v>96805</v>
      </c>
      <c r="B4742" s="603" t="s">
        <v>5478</v>
      </c>
      <c r="C4742" s="603" t="s">
        <v>123</v>
      </c>
      <c r="D4742" s="603" t="s">
        <v>793</v>
      </c>
      <c r="E4742" s="604">
        <v>212.36</v>
      </c>
      <c r="F4742" s="601" t="s">
        <v>794</v>
      </c>
    </row>
    <row r="4743" spans="1:6">
      <c r="A4743" s="603">
        <v>96806</v>
      </c>
      <c r="B4743" s="603" t="s">
        <v>5479</v>
      </c>
      <c r="C4743" s="603" t="s">
        <v>123</v>
      </c>
      <c r="D4743" s="603" t="s">
        <v>793</v>
      </c>
      <c r="E4743" s="604">
        <v>78.63</v>
      </c>
      <c r="F4743" s="601" t="s">
        <v>794</v>
      </c>
    </row>
    <row r="4744" spans="1:6">
      <c r="A4744" s="603">
        <v>96807</v>
      </c>
      <c r="B4744" s="603" t="s">
        <v>5480</v>
      </c>
      <c r="C4744" s="603" t="s">
        <v>123</v>
      </c>
      <c r="D4744" s="603" t="s">
        <v>793</v>
      </c>
      <c r="E4744" s="604">
        <v>124.23</v>
      </c>
      <c r="F4744" s="601" t="s">
        <v>794</v>
      </c>
    </row>
    <row r="4745" spans="1:6">
      <c r="A4745" s="603">
        <v>96808</v>
      </c>
      <c r="B4745" s="603" t="s">
        <v>5481</v>
      </c>
      <c r="C4745" s="603" t="s">
        <v>123</v>
      </c>
      <c r="D4745" s="603" t="s">
        <v>793</v>
      </c>
      <c r="E4745" s="604">
        <v>15.13</v>
      </c>
      <c r="F4745" s="601" t="s">
        <v>794</v>
      </c>
    </row>
    <row r="4746" spans="1:6">
      <c r="A4746" s="603">
        <v>96809</v>
      </c>
      <c r="B4746" s="603" t="s">
        <v>5482</v>
      </c>
      <c r="C4746" s="603" t="s">
        <v>123</v>
      </c>
      <c r="D4746" s="603" t="s">
        <v>793</v>
      </c>
      <c r="E4746" s="604">
        <v>16.91</v>
      </c>
      <c r="F4746" s="601" t="s">
        <v>794</v>
      </c>
    </row>
    <row r="4747" spans="1:6">
      <c r="A4747" s="603">
        <v>96810</v>
      </c>
      <c r="B4747" s="603" t="s">
        <v>5483</v>
      </c>
      <c r="C4747" s="603" t="s">
        <v>123</v>
      </c>
      <c r="D4747" s="603" t="s">
        <v>793</v>
      </c>
      <c r="E4747" s="604">
        <v>18.29</v>
      </c>
      <c r="F4747" s="601" t="s">
        <v>794</v>
      </c>
    </row>
    <row r="4748" spans="1:6">
      <c r="A4748" s="603">
        <v>96811</v>
      </c>
      <c r="B4748" s="603" t="s">
        <v>5484</v>
      </c>
      <c r="C4748" s="603" t="s">
        <v>123</v>
      </c>
      <c r="D4748" s="603" t="s">
        <v>793</v>
      </c>
      <c r="E4748" s="604">
        <v>19.27</v>
      </c>
      <c r="F4748" s="601" t="s">
        <v>794</v>
      </c>
    </row>
    <row r="4749" spans="1:6">
      <c r="A4749" s="603">
        <v>96812</v>
      </c>
      <c r="B4749" s="603" t="s">
        <v>5485</v>
      </c>
      <c r="C4749" s="603" t="s">
        <v>123</v>
      </c>
      <c r="D4749" s="603" t="s">
        <v>793</v>
      </c>
      <c r="E4749" s="604">
        <v>17.579999999999998</v>
      </c>
      <c r="F4749" s="601" t="s">
        <v>794</v>
      </c>
    </row>
    <row r="4750" spans="1:6">
      <c r="A4750" s="603">
        <v>96813</v>
      </c>
      <c r="B4750" s="603" t="s">
        <v>5486</v>
      </c>
      <c r="C4750" s="603" t="s">
        <v>123</v>
      </c>
      <c r="D4750" s="603" t="s">
        <v>793</v>
      </c>
      <c r="E4750" s="604">
        <v>20.100000000000001</v>
      </c>
      <c r="F4750" s="601" t="s">
        <v>794</v>
      </c>
    </row>
    <row r="4751" spans="1:6">
      <c r="A4751" s="603">
        <v>96814</v>
      </c>
      <c r="B4751" s="603" t="s">
        <v>5487</v>
      </c>
      <c r="C4751" s="603" t="s">
        <v>123</v>
      </c>
      <c r="D4751" s="603" t="s">
        <v>793</v>
      </c>
      <c r="E4751" s="604">
        <v>14.54</v>
      </c>
      <c r="F4751" s="601" t="s">
        <v>794</v>
      </c>
    </row>
    <row r="4752" spans="1:6">
      <c r="A4752" s="603">
        <v>96815</v>
      </c>
      <c r="B4752" s="603" t="s">
        <v>5488</v>
      </c>
      <c r="C4752" s="603" t="s">
        <v>123</v>
      </c>
      <c r="D4752" s="603" t="s">
        <v>793</v>
      </c>
      <c r="E4752" s="604">
        <v>30.82</v>
      </c>
      <c r="F4752" s="601" t="s">
        <v>794</v>
      </c>
    </row>
    <row r="4753" spans="1:6">
      <c r="A4753" s="603">
        <v>96816</v>
      </c>
      <c r="B4753" s="603" t="s">
        <v>5489</v>
      </c>
      <c r="C4753" s="603" t="s">
        <v>123</v>
      </c>
      <c r="D4753" s="603" t="s">
        <v>793</v>
      </c>
      <c r="E4753" s="605">
        <v>22.84</v>
      </c>
      <c r="F4753" s="601" t="s">
        <v>794</v>
      </c>
    </row>
    <row r="4754" spans="1:6">
      <c r="A4754" s="603">
        <v>96817</v>
      </c>
      <c r="B4754" s="603" t="s">
        <v>5490</v>
      </c>
      <c r="C4754" s="603" t="s">
        <v>123</v>
      </c>
      <c r="D4754" s="603" t="s">
        <v>793</v>
      </c>
      <c r="E4754" s="605">
        <v>31.09</v>
      </c>
      <c r="F4754" s="601" t="s">
        <v>794</v>
      </c>
    </row>
    <row r="4755" spans="1:6">
      <c r="A4755" s="603">
        <v>96818</v>
      </c>
      <c r="B4755" s="603" t="s">
        <v>5491</v>
      </c>
      <c r="C4755" s="603" t="s">
        <v>123</v>
      </c>
      <c r="D4755" s="603" t="s">
        <v>793</v>
      </c>
      <c r="E4755" s="605">
        <v>19.97</v>
      </c>
      <c r="F4755" s="601" t="s">
        <v>794</v>
      </c>
    </row>
    <row r="4756" spans="1:6">
      <c r="A4756" s="603">
        <v>96819</v>
      </c>
      <c r="B4756" s="603" t="s">
        <v>5492</v>
      </c>
      <c r="C4756" s="603" t="s">
        <v>123</v>
      </c>
      <c r="D4756" s="603" t="s">
        <v>793</v>
      </c>
      <c r="E4756" s="605">
        <v>21.4</v>
      </c>
      <c r="F4756" s="601" t="s">
        <v>794</v>
      </c>
    </row>
    <row r="4757" spans="1:6">
      <c r="A4757" s="603">
        <v>96820</v>
      </c>
      <c r="B4757" s="603" t="s">
        <v>5493</v>
      </c>
      <c r="C4757" s="603" t="s">
        <v>123</v>
      </c>
      <c r="D4757" s="603" t="s">
        <v>793</v>
      </c>
      <c r="E4757" s="605">
        <v>36.979999999999997</v>
      </c>
      <c r="F4757" s="601" t="s">
        <v>794</v>
      </c>
    </row>
    <row r="4758" spans="1:6">
      <c r="A4758" s="603">
        <v>96821</v>
      </c>
      <c r="B4758" s="603" t="s">
        <v>5494</v>
      </c>
      <c r="C4758" s="603" t="s">
        <v>123</v>
      </c>
      <c r="D4758" s="603" t="s">
        <v>793</v>
      </c>
      <c r="E4758" s="605">
        <v>34.68</v>
      </c>
      <c r="F4758" s="601" t="s">
        <v>794</v>
      </c>
    </row>
    <row r="4759" spans="1:6">
      <c r="A4759" s="603">
        <v>96822</v>
      </c>
      <c r="B4759" s="603" t="s">
        <v>5495</v>
      </c>
      <c r="C4759" s="603" t="s">
        <v>123</v>
      </c>
      <c r="D4759" s="603" t="s">
        <v>793</v>
      </c>
      <c r="E4759" s="605">
        <v>28.29</v>
      </c>
      <c r="F4759" s="601" t="s">
        <v>794</v>
      </c>
    </row>
    <row r="4760" spans="1:6">
      <c r="A4760" s="603">
        <v>96823</v>
      </c>
      <c r="B4760" s="603" t="s">
        <v>5496</v>
      </c>
      <c r="C4760" s="603" t="s">
        <v>123</v>
      </c>
      <c r="D4760" s="603" t="s">
        <v>793</v>
      </c>
      <c r="E4760" s="605">
        <v>10.35</v>
      </c>
      <c r="F4760" s="601" t="s">
        <v>794</v>
      </c>
    </row>
    <row r="4761" spans="1:6">
      <c r="A4761" s="603">
        <v>96824</v>
      </c>
      <c r="B4761" s="603" t="s">
        <v>5497</v>
      </c>
      <c r="C4761" s="603" t="s">
        <v>123</v>
      </c>
      <c r="D4761" s="603" t="s">
        <v>793</v>
      </c>
      <c r="E4761" s="605">
        <v>15.97</v>
      </c>
      <c r="F4761" s="601" t="s">
        <v>794</v>
      </c>
    </row>
    <row r="4762" spans="1:6">
      <c r="A4762" s="603">
        <v>96826</v>
      </c>
      <c r="B4762" s="603" t="s">
        <v>5498</v>
      </c>
      <c r="C4762" s="603" t="s">
        <v>123</v>
      </c>
      <c r="D4762" s="603" t="s">
        <v>793</v>
      </c>
      <c r="E4762" s="605">
        <v>11.96</v>
      </c>
      <c r="F4762" s="601" t="s">
        <v>794</v>
      </c>
    </row>
    <row r="4763" spans="1:6">
      <c r="A4763" s="603">
        <v>96827</v>
      </c>
      <c r="B4763" s="603" t="s">
        <v>5499</v>
      </c>
      <c r="C4763" s="603" t="s">
        <v>123</v>
      </c>
      <c r="D4763" s="603" t="s">
        <v>793</v>
      </c>
      <c r="E4763" s="605">
        <v>17.45</v>
      </c>
      <c r="F4763" s="601" t="s">
        <v>794</v>
      </c>
    </row>
    <row r="4764" spans="1:6">
      <c r="A4764" s="603">
        <v>96828</v>
      </c>
      <c r="B4764" s="603" t="s">
        <v>5500</v>
      </c>
      <c r="C4764" s="603" t="s">
        <v>123</v>
      </c>
      <c r="D4764" s="603" t="s">
        <v>793</v>
      </c>
      <c r="E4764" s="605">
        <v>21.74</v>
      </c>
      <c r="F4764" s="601" t="s">
        <v>794</v>
      </c>
    </row>
    <row r="4765" spans="1:6">
      <c r="A4765" s="603">
        <v>96829</v>
      </c>
      <c r="B4765" s="603" t="s">
        <v>5501</v>
      </c>
      <c r="C4765" s="603" t="s">
        <v>123</v>
      </c>
      <c r="D4765" s="603" t="s">
        <v>793</v>
      </c>
      <c r="E4765" s="605">
        <v>17.39</v>
      </c>
      <c r="F4765" s="601" t="s">
        <v>794</v>
      </c>
    </row>
    <row r="4766" spans="1:6">
      <c r="A4766" s="603">
        <v>96830</v>
      </c>
      <c r="B4766" s="603" t="s">
        <v>5502</v>
      </c>
      <c r="C4766" s="603" t="s">
        <v>123</v>
      </c>
      <c r="D4766" s="603" t="s">
        <v>793</v>
      </c>
      <c r="E4766" s="605">
        <v>19.350000000000001</v>
      </c>
      <c r="F4766" s="601" t="s">
        <v>794</v>
      </c>
    </row>
    <row r="4767" spans="1:6">
      <c r="A4767" s="603">
        <v>96832</v>
      </c>
      <c r="B4767" s="603" t="s">
        <v>5503</v>
      </c>
      <c r="C4767" s="603" t="s">
        <v>123</v>
      </c>
      <c r="D4767" s="603" t="s">
        <v>793</v>
      </c>
      <c r="E4767" s="605">
        <v>27.77</v>
      </c>
      <c r="F4767" s="601" t="s">
        <v>794</v>
      </c>
    </row>
    <row r="4768" spans="1:6">
      <c r="A4768" s="603">
        <v>96833</v>
      </c>
      <c r="B4768" s="603" t="s">
        <v>5504</v>
      </c>
      <c r="C4768" s="603" t="s">
        <v>123</v>
      </c>
      <c r="D4768" s="603" t="s">
        <v>793</v>
      </c>
      <c r="E4768" s="605">
        <v>22.38</v>
      </c>
      <c r="F4768" s="601" t="s">
        <v>794</v>
      </c>
    </row>
    <row r="4769" spans="1:6">
      <c r="A4769" s="603">
        <v>96834</v>
      </c>
      <c r="B4769" s="603" t="s">
        <v>5505</v>
      </c>
      <c r="C4769" s="603" t="s">
        <v>123</v>
      </c>
      <c r="D4769" s="603" t="s">
        <v>793</v>
      </c>
      <c r="E4769" s="605">
        <v>26.4</v>
      </c>
      <c r="F4769" s="601" t="s">
        <v>794</v>
      </c>
    </row>
    <row r="4770" spans="1:6">
      <c r="A4770" s="603">
        <v>96836</v>
      </c>
      <c r="B4770" s="603" t="s">
        <v>5506</v>
      </c>
      <c r="C4770" s="603" t="s">
        <v>123</v>
      </c>
      <c r="D4770" s="603" t="s">
        <v>793</v>
      </c>
      <c r="E4770" s="605">
        <v>32.200000000000003</v>
      </c>
      <c r="F4770" s="601" t="s">
        <v>794</v>
      </c>
    </row>
    <row r="4771" spans="1:6">
      <c r="A4771" s="603">
        <v>96837</v>
      </c>
      <c r="B4771" s="603" t="s">
        <v>5507</v>
      </c>
      <c r="C4771" s="603" t="s">
        <v>123</v>
      </c>
      <c r="D4771" s="603" t="s">
        <v>793</v>
      </c>
      <c r="E4771" s="605">
        <v>18.829999999999998</v>
      </c>
      <c r="F4771" s="601" t="s">
        <v>794</v>
      </c>
    </row>
    <row r="4772" spans="1:6">
      <c r="A4772" s="603">
        <v>96838</v>
      </c>
      <c r="B4772" s="603" t="s">
        <v>5508</v>
      </c>
      <c r="C4772" s="603" t="s">
        <v>123</v>
      </c>
      <c r="D4772" s="603" t="s">
        <v>793</v>
      </c>
      <c r="E4772" s="605">
        <v>22.34</v>
      </c>
      <c r="F4772" s="601" t="s">
        <v>794</v>
      </c>
    </row>
    <row r="4773" spans="1:6">
      <c r="A4773" s="603">
        <v>96839</v>
      </c>
      <c r="B4773" s="603" t="s">
        <v>5509</v>
      </c>
      <c r="C4773" s="603" t="s">
        <v>123</v>
      </c>
      <c r="D4773" s="603" t="s">
        <v>793</v>
      </c>
      <c r="E4773" s="605">
        <v>23.21</v>
      </c>
      <c r="F4773" s="601" t="s">
        <v>794</v>
      </c>
    </row>
    <row r="4774" spans="1:6">
      <c r="A4774" s="603">
        <v>96840</v>
      </c>
      <c r="B4774" s="603" t="s">
        <v>5510</v>
      </c>
      <c r="C4774" s="603" t="s">
        <v>123</v>
      </c>
      <c r="D4774" s="603" t="s">
        <v>793</v>
      </c>
      <c r="E4774" s="605">
        <v>22.77</v>
      </c>
      <c r="F4774" s="601" t="s">
        <v>794</v>
      </c>
    </row>
    <row r="4775" spans="1:6">
      <c r="A4775" s="603">
        <v>96841</v>
      </c>
      <c r="B4775" s="603" t="s">
        <v>5511</v>
      </c>
      <c r="C4775" s="603" t="s">
        <v>123</v>
      </c>
      <c r="D4775" s="603" t="s">
        <v>793</v>
      </c>
      <c r="E4775" s="605">
        <v>24.95</v>
      </c>
      <c r="F4775" s="601" t="s">
        <v>794</v>
      </c>
    </row>
    <row r="4776" spans="1:6">
      <c r="A4776" s="603">
        <v>96842</v>
      </c>
      <c r="B4776" s="603" t="s">
        <v>5512</v>
      </c>
      <c r="C4776" s="603" t="s">
        <v>123</v>
      </c>
      <c r="D4776" s="603" t="s">
        <v>793</v>
      </c>
      <c r="E4776" s="605">
        <v>28.69</v>
      </c>
      <c r="F4776" s="601" t="s">
        <v>794</v>
      </c>
    </row>
    <row r="4777" spans="1:6">
      <c r="A4777" s="603">
        <v>96843</v>
      </c>
      <c r="B4777" s="603" t="s">
        <v>5513</v>
      </c>
      <c r="C4777" s="603" t="s">
        <v>123</v>
      </c>
      <c r="D4777" s="603" t="s">
        <v>793</v>
      </c>
      <c r="E4777" s="605">
        <v>26.13</v>
      </c>
      <c r="F4777" s="601" t="s">
        <v>794</v>
      </c>
    </row>
    <row r="4778" spans="1:6">
      <c r="A4778" s="603">
        <v>96844</v>
      </c>
      <c r="B4778" s="603" t="s">
        <v>5514</v>
      </c>
      <c r="C4778" s="603" t="s">
        <v>123</v>
      </c>
      <c r="D4778" s="603" t="s">
        <v>793</v>
      </c>
      <c r="E4778" s="605">
        <v>30.21</v>
      </c>
      <c r="F4778" s="601" t="s">
        <v>794</v>
      </c>
    </row>
    <row r="4779" spans="1:6">
      <c r="A4779" s="603">
        <v>96845</v>
      </c>
      <c r="B4779" s="603" t="s">
        <v>5515</v>
      </c>
      <c r="C4779" s="603" t="s">
        <v>123</v>
      </c>
      <c r="D4779" s="603" t="s">
        <v>793</v>
      </c>
      <c r="E4779" s="605">
        <v>36.92</v>
      </c>
      <c r="F4779" s="601" t="s">
        <v>794</v>
      </c>
    </row>
    <row r="4780" spans="1:6">
      <c r="A4780" s="603">
        <v>96846</v>
      </c>
      <c r="B4780" s="603" t="s">
        <v>5516</v>
      </c>
      <c r="C4780" s="603" t="s">
        <v>123</v>
      </c>
      <c r="D4780" s="603" t="s">
        <v>793</v>
      </c>
      <c r="E4780" s="605">
        <v>33.799999999999997</v>
      </c>
      <c r="F4780" s="601" t="s">
        <v>794</v>
      </c>
    </row>
    <row r="4781" spans="1:6">
      <c r="A4781" s="603">
        <v>96847</v>
      </c>
      <c r="B4781" s="603" t="s">
        <v>5517</v>
      </c>
      <c r="C4781" s="603" t="s">
        <v>123</v>
      </c>
      <c r="D4781" s="603" t="s">
        <v>793</v>
      </c>
      <c r="E4781" s="605">
        <v>33.28</v>
      </c>
      <c r="F4781" s="601" t="s">
        <v>794</v>
      </c>
    </row>
    <row r="4782" spans="1:6">
      <c r="A4782" s="603">
        <v>96848</v>
      </c>
      <c r="B4782" s="603" t="s">
        <v>5518</v>
      </c>
      <c r="C4782" s="603" t="s">
        <v>123</v>
      </c>
      <c r="D4782" s="603" t="s">
        <v>793</v>
      </c>
      <c r="E4782" s="605">
        <v>49.33</v>
      </c>
      <c r="F4782" s="601" t="s">
        <v>794</v>
      </c>
    </row>
    <row r="4783" spans="1:6">
      <c r="A4783" s="603">
        <v>96849</v>
      </c>
      <c r="B4783" s="603" t="s">
        <v>5519</v>
      </c>
      <c r="C4783" s="603" t="s">
        <v>123</v>
      </c>
      <c r="D4783" s="603" t="s">
        <v>793</v>
      </c>
      <c r="E4783" s="605">
        <v>15.24</v>
      </c>
      <c r="F4783" s="601" t="s">
        <v>794</v>
      </c>
    </row>
    <row r="4784" spans="1:6">
      <c r="A4784" s="603">
        <v>96850</v>
      </c>
      <c r="B4784" s="603" t="s">
        <v>5520</v>
      </c>
      <c r="C4784" s="603" t="s">
        <v>123</v>
      </c>
      <c r="D4784" s="603" t="s">
        <v>793</v>
      </c>
      <c r="E4784" s="605">
        <v>20.99</v>
      </c>
      <c r="F4784" s="601" t="s">
        <v>794</v>
      </c>
    </row>
    <row r="4785" spans="1:6">
      <c r="A4785" s="603">
        <v>96852</v>
      </c>
      <c r="B4785" s="603" t="s">
        <v>5521</v>
      </c>
      <c r="C4785" s="603" t="s">
        <v>123</v>
      </c>
      <c r="D4785" s="603" t="s">
        <v>793</v>
      </c>
      <c r="E4785" s="605">
        <v>19.55</v>
      </c>
      <c r="F4785" s="601" t="s">
        <v>794</v>
      </c>
    </row>
    <row r="4786" spans="1:6">
      <c r="A4786" s="603">
        <v>96853</v>
      </c>
      <c r="B4786" s="603" t="s">
        <v>5522</v>
      </c>
      <c r="C4786" s="603" t="s">
        <v>123</v>
      </c>
      <c r="D4786" s="603" t="s">
        <v>793</v>
      </c>
      <c r="E4786" s="605">
        <v>22.62</v>
      </c>
      <c r="F4786" s="601" t="s">
        <v>794</v>
      </c>
    </row>
    <row r="4787" spans="1:6">
      <c r="A4787" s="603">
        <v>96854</v>
      </c>
      <c r="B4787" s="603" t="s">
        <v>5523</v>
      </c>
      <c r="C4787" s="603" t="s">
        <v>123</v>
      </c>
      <c r="D4787" s="603" t="s">
        <v>793</v>
      </c>
      <c r="E4787" s="605">
        <v>28.16</v>
      </c>
      <c r="F4787" s="601" t="s">
        <v>794</v>
      </c>
    </row>
    <row r="4788" spans="1:6">
      <c r="A4788" s="603">
        <v>96855</v>
      </c>
      <c r="B4788" s="603" t="s">
        <v>5524</v>
      </c>
      <c r="C4788" s="603" t="s">
        <v>123</v>
      </c>
      <c r="D4788" s="603" t="s">
        <v>793</v>
      </c>
      <c r="E4788" s="604">
        <v>31.38</v>
      </c>
      <c r="F4788" s="601" t="s">
        <v>794</v>
      </c>
    </row>
    <row r="4789" spans="1:6">
      <c r="A4789" s="603">
        <v>96856</v>
      </c>
      <c r="B4789" s="603" t="s">
        <v>5525</v>
      </c>
      <c r="C4789" s="603" t="s">
        <v>123</v>
      </c>
      <c r="D4789" s="603" t="s">
        <v>793</v>
      </c>
      <c r="E4789" s="605">
        <v>32.97</v>
      </c>
      <c r="F4789" s="601" t="s">
        <v>794</v>
      </c>
    </row>
    <row r="4790" spans="1:6">
      <c r="A4790" s="603">
        <v>96860</v>
      </c>
      <c r="B4790" s="603" t="s">
        <v>5526</v>
      </c>
      <c r="C4790" s="603" t="s">
        <v>123</v>
      </c>
      <c r="D4790" s="603" t="s">
        <v>793</v>
      </c>
      <c r="E4790" s="604">
        <v>27.16</v>
      </c>
      <c r="F4790" s="601" t="s">
        <v>794</v>
      </c>
    </row>
    <row r="4791" spans="1:6">
      <c r="A4791" s="603">
        <v>96861</v>
      </c>
      <c r="B4791" s="603" t="s">
        <v>5527</v>
      </c>
      <c r="C4791" s="603" t="s">
        <v>123</v>
      </c>
      <c r="D4791" s="603" t="s">
        <v>793</v>
      </c>
      <c r="E4791" s="604">
        <v>34.44</v>
      </c>
      <c r="F4791" s="601" t="s">
        <v>794</v>
      </c>
    </row>
    <row r="4792" spans="1:6">
      <c r="A4792" s="603">
        <v>96862</v>
      </c>
      <c r="B4792" s="603" t="s">
        <v>5528</v>
      </c>
      <c r="C4792" s="603" t="s">
        <v>123</v>
      </c>
      <c r="D4792" s="603" t="s">
        <v>793</v>
      </c>
      <c r="E4792" s="605">
        <v>33.520000000000003</v>
      </c>
      <c r="F4792" s="601" t="s">
        <v>794</v>
      </c>
    </row>
    <row r="4793" spans="1:6">
      <c r="A4793" s="603">
        <v>96863</v>
      </c>
      <c r="B4793" s="603" t="s">
        <v>5529</v>
      </c>
      <c r="C4793" s="603" t="s">
        <v>123</v>
      </c>
      <c r="D4793" s="603" t="s">
        <v>793</v>
      </c>
      <c r="E4793" s="604">
        <v>35.01</v>
      </c>
      <c r="F4793" s="601" t="s">
        <v>794</v>
      </c>
    </row>
    <row r="4794" spans="1:6">
      <c r="A4794" s="603">
        <v>96864</v>
      </c>
      <c r="B4794" s="603" t="s">
        <v>5530</v>
      </c>
      <c r="C4794" s="603" t="s">
        <v>123</v>
      </c>
      <c r="D4794" s="603" t="s">
        <v>793</v>
      </c>
      <c r="E4794" s="605">
        <v>48.17</v>
      </c>
      <c r="F4794" s="601" t="s">
        <v>794</v>
      </c>
    </row>
    <row r="4795" spans="1:6">
      <c r="A4795" s="603">
        <v>96865</v>
      </c>
      <c r="B4795" s="603" t="s">
        <v>5531</v>
      </c>
      <c r="C4795" s="603" t="s">
        <v>123</v>
      </c>
      <c r="D4795" s="603" t="s">
        <v>793</v>
      </c>
      <c r="E4795" s="605">
        <v>41.25</v>
      </c>
      <c r="F4795" s="601" t="s">
        <v>794</v>
      </c>
    </row>
    <row r="4796" spans="1:6">
      <c r="A4796" s="603">
        <v>96866</v>
      </c>
      <c r="B4796" s="603" t="s">
        <v>5532</v>
      </c>
      <c r="C4796" s="603" t="s">
        <v>123</v>
      </c>
      <c r="D4796" s="603" t="s">
        <v>793</v>
      </c>
      <c r="E4796" s="605">
        <v>62.98</v>
      </c>
      <c r="F4796" s="601" t="s">
        <v>794</v>
      </c>
    </row>
    <row r="4797" spans="1:6">
      <c r="A4797" s="603">
        <v>96868</v>
      </c>
      <c r="B4797" s="603" t="s">
        <v>5533</v>
      </c>
      <c r="C4797" s="603" t="s">
        <v>123</v>
      </c>
      <c r="D4797" s="603" t="s">
        <v>793</v>
      </c>
      <c r="E4797" s="605">
        <v>17.600000000000001</v>
      </c>
      <c r="F4797" s="601" t="s">
        <v>794</v>
      </c>
    </row>
    <row r="4798" spans="1:6">
      <c r="A4798" s="603">
        <v>96869</v>
      </c>
      <c r="B4798" s="603" t="s">
        <v>5534</v>
      </c>
      <c r="C4798" s="603" t="s">
        <v>123</v>
      </c>
      <c r="D4798" s="603" t="s">
        <v>793</v>
      </c>
      <c r="E4798" s="605">
        <v>27.73</v>
      </c>
      <c r="F4798" s="601" t="s">
        <v>794</v>
      </c>
    </row>
    <row r="4799" spans="1:6">
      <c r="A4799" s="603">
        <v>96870</v>
      </c>
      <c r="B4799" s="603" t="s">
        <v>5535</v>
      </c>
      <c r="C4799" s="603" t="s">
        <v>123</v>
      </c>
      <c r="D4799" s="603" t="s">
        <v>793</v>
      </c>
      <c r="E4799" s="604">
        <v>42.43</v>
      </c>
      <c r="F4799" s="601" t="s">
        <v>794</v>
      </c>
    </row>
    <row r="4800" spans="1:6">
      <c r="A4800" s="603">
        <v>96871</v>
      </c>
      <c r="B4800" s="603" t="s">
        <v>5536</v>
      </c>
      <c r="C4800" s="603" t="s">
        <v>123</v>
      </c>
      <c r="D4800" s="603" t="s">
        <v>793</v>
      </c>
      <c r="E4800" s="605">
        <v>48.23</v>
      </c>
      <c r="F4800" s="601" t="s">
        <v>794</v>
      </c>
    </row>
    <row r="4801" spans="1:6">
      <c r="A4801" s="603">
        <v>96872</v>
      </c>
      <c r="B4801" s="603" t="s">
        <v>5537</v>
      </c>
      <c r="C4801" s="603" t="s">
        <v>123</v>
      </c>
      <c r="D4801" s="603" t="s">
        <v>793</v>
      </c>
      <c r="E4801" s="605">
        <v>43.86</v>
      </c>
      <c r="F4801" s="601" t="s">
        <v>794</v>
      </c>
    </row>
    <row r="4802" spans="1:6">
      <c r="A4802" s="603">
        <v>96873</v>
      </c>
      <c r="B4802" s="603" t="s">
        <v>5538</v>
      </c>
      <c r="C4802" s="603" t="s">
        <v>123</v>
      </c>
      <c r="D4802" s="603" t="s">
        <v>793</v>
      </c>
      <c r="E4802" s="605">
        <v>59.34</v>
      </c>
      <c r="F4802" s="601" t="s">
        <v>794</v>
      </c>
    </row>
    <row r="4803" spans="1:6">
      <c r="A4803" s="603">
        <v>96874</v>
      </c>
      <c r="B4803" s="603" t="s">
        <v>5539</v>
      </c>
      <c r="C4803" s="603" t="s">
        <v>123</v>
      </c>
      <c r="D4803" s="603" t="s">
        <v>793</v>
      </c>
      <c r="E4803" s="605">
        <v>53.5</v>
      </c>
      <c r="F4803" s="601" t="s">
        <v>794</v>
      </c>
    </row>
    <row r="4804" spans="1:6">
      <c r="A4804" s="603">
        <v>96875</v>
      </c>
      <c r="B4804" s="603" t="s">
        <v>5540</v>
      </c>
      <c r="C4804" s="603" t="s">
        <v>123</v>
      </c>
      <c r="D4804" s="603" t="s">
        <v>793</v>
      </c>
      <c r="E4804" s="605">
        <v>71.28</v>
      </c>
      <c r="F4804" s="601" t="s">
        <v>794</v>
      </c>
    </row>
    <row r="4805" spans="1:6">
      <c r="A4805" s="603">
        <v>96876</v>
      </c>
      <c r="B4805" s="603" t="s">
        <v>5541</v>
      </c>
      <c r="C4805" s="603" t="s">
        <v>123</v>
      </c>
      <c r="D4805" s="603" t="s">
        <v>793</v>
      </c>
      <c r="E4805" s="605">
        <v>169.91</v>
      </c>
      <c r="F4805" s="601" t="s">
        <v>794</v>
      </c>
    </row>
    <row r="4806" spans="1:6">
      <c r="A4806" s="603">
        <v>96878</v>
      </c>
      <c r="B4806" s="603" t="s">
        <v>5542</v>
      </c>
      <c r="C4806" s="603" t="s">
        <v>123</v>
      </c>
      <c r="D4806" s="603" t="s">
        <v>793</v>
      </c>
      <c r="E4806" s="605">
        <v>191.38</v>
      </c>
      <c r="F4806" s="601" t="s">
        <v>794</v>
      </c>
    </row>
    <row r="4807" spans="1:6">
      <c r="A4807" s="603">
        <v>96879</v>
      </c>
      <c r="B4807" s="603" t="s">
        <v>5543</v>
      </c>
      <c r="C4807" s="603" t="s">
        <v>123</v>
      </c>
      <c r="D4807" s="603" t="s">
        <v>793</v>
      </c>
      <c r="E4807" s="605">
        <v>185.07</v>
      </c>
      <c r="F4807" s="601" t="s">
        <v>794</v>
      </c>
    </row>
    <row r="4808" spans="1:6">
      <c r="A4808" s="603">
        <v>96881</v>
      </c>
      <c r="B4808" s="603" t="s">
        <v>5544</v>
      </c>
      <c r="C4808" s="603" t="s">
        <v>123</v>
      </c>
      <c r="D4808" s="603" t="s">
        <v>793</v>
      </c>
      <c r="E4808" s="605">
        <v>220.57</v>
      </c>
      <c r="F4808" s="601" t="s">
        <v>794</v>
      </c>
    </row>
    <row r="4809" spans="1:6">
      <c r="A4809" s="603">
        <v>97430</v>
      </c>
      <c r="B4809" s="603" t="s">
        <v>5545</v>
      </c>
      <c r="C4809" s="603" t="s">
        <v>123</v>
      </c>
      <c r="D4809" s="603" t="s">
        <v>793</v>
      </c>
      <c r="E4809" s="605">
        <v>37.36</v>
      </c>
      <c r="F4809" s="601" t="s">
        <v>794</v>
      </c>
    </row>
    <row r="4810" spans="1:6">
      <c r="A4810" s="603">
        <v>97431</v>
      </c>
      <c r="B4810" s="603" t="s">
        <v>5546</v>
      </c>
      <c r="C4810" s="603" t="s">
        <v>123</v>
      </c>
      <c r="D4810" s="603" t="s">
        <v>793</v>
      </c>
      <c r="E4810" s="605">
        <v>41.62</v>
      </c>
      <c r="F4810" s="601" t="s">
        <v>794</v>
      </c>
    </row>
    <row r="4811" spans="1:6">
      <c r="A4811" s="603">
        <v>97432</v>
      </c>
      <c r="B4811" s="603" t="s">
        <v>5547</v>
      </c>
      <c r="C4811" s="603" t="s">
        <v>123</v>
      </c>
      <c r="D4811" s="603" t="s">
        <v>793</v>
      </c>
      <c r="E4811" s="605">
        <v>46.95</v>
      </c>
      <c r="F4811" s="601" t="s">
        <v>794</v>
      </c>
    </row>
    <row r="4812" spans="1:6">
      <c r="A4812" s="603">
        <v>97433</v>
      </c>
      <c r="B4812" s="603" t="s">
        <v>5548</v>
      </c>
      <c r="C4812" s="603" t="s">
        <v>123</v>
      </c>
      <c r="D4812" s="603" t="s">
        <v>793</v>
      </c>
      <c r="E4812" s="605">
        <v>86.78</v>
      </c>
      <c r="F4812" s="601" t="s">
        <v>794</v>
      </c>
    </row>
    <row r="4813" spans="1:6">
      <c r="A4813" s="603">
        <v>97434</v>
      </c>
      <c r="B4813" s="603" t="s">
        <v>5549</v>
      </c>
      <c r="C4813" s="603" t="s">
        <v>123</v>
      </c>
      <c r="D4813" s="603" t="s">
        <v>793</v>
      </c>
      <c r="E4813" s="605">
        <v>88.47</v>
      </c>
      <c r="F4813" s="601" t="s">
        <v>794</v>
      </c>
    </row>
    <row r="4814" spans="1:6">
      <c r="A4814" s="603">
        <v>97435</v>
      </c>
      <c r="B4814" s="603" t="s">
        <v>5550</v>
      </c>
      <c r="C4814" s="603" t="s">
        <v>123</v>
      </c>
      <c r="D4814" s="603" t="s">
        <v>793</v>
      </c>
      <c r="E4814" s="605">
        <v>101.6</v>
      </c>
      <c r="F4814" s="601" t="s">
        <v>794</v>
      </c>
    </row>
    <row r="4815" spans="1:6">
      <c r="A4815" s="603">
        <v>97436</v>
      </c>
      <c r="B4815" s="603" t="s">
        <v>5551</v>
      </c>
      <c r="C4815" s="603" t="s">
        <v>123</v>
      </c>
      <c r="D4815" s="603" t="s">
        <v>793</v>
      </c>
      <c r="E4815" s="605">
        <v>104.83</v>
      </c>
      <c r="F4815" s="601" t="s">
        <v>794</v>
      </c>
    </row>
    <row r="4816" spans="1:6">
      <c r="A4816" s="603">
        <v>97437</v>
      </c>
      <c r="B4816" s="603" t="s">
        <v>5552</v>
      </c>
      <c r="C4816" s="603" t="s">
        <v>123</v>
      </c>
      <c r="D4816" s="603" t="s">
        <v>793</v>
      </c>
      <c r="E4816" s="605">
        <v>116.31</v>
      </c>
      <c r="F4816" s="601" t="s">
        <v>794</v>
      </c>
    </row>
    <row r="4817" spans="1:6">
      <c r="A4817" s="603">
        <v>97438</v>
      </c>
      <c r="B4817" s="603" t="s">
        <v>5553</v>
      </c>
      <c r="C4817" s="603" t="s">
        <v>123</v>
      </c>
      <c r="D4817" s="603" t="s">
        <v>793</v>
      </c>
      <c r="E4817" s="605">
        <v>119.77</v>
      </c>
      <c r="F4817" s="601" t="s">
        <v>794</v>
      </c>
    </row>
    <row r="4818" spans="1:6">
      <c r="A4818" s="603">
        <v>97439</v>
      </c>
      <c r="B4818" s="603" t="s">
        <v>5554</v>
      </c>
      <c r="C4818" s="603" t="s">
        <v>123</v>
      </c>
      <c r="D4818" s="603" t="s">
        <v>793</v>
      </c>
      <c r="E4818" s="605">
        <v>131.84</v>
      </c>
      <c r="F4818" s="601" t="s">
        <v>794</v>
      </c>
    </row>
    <row r="4819" spans="1:6">
      <c r="A4819" s="603">
        <v>97440</v>
      </c>
      <c r="B4819" s="603" t="s">
        <v>5555</v>
      </c>
      <c r="C4819" s="603" t="s">
        <v>123</v>
      </c>
      <c r="D4819" s="603" t="s">
        <v>793</v>
      </c>
      <c r="E4819" s="605">
        <v>158.28</v>
      </c>
      <c r="F4819" s="601" t="s">
        <v>794</v>
      </c>
    </row>
    <row r="4820" spans="1:6">
      <c r="A4820" s="603">
        <v>97442</v>
      </c>
      <c r="B4820" s="603" t="s">
        <v>5556</v>
      </c>
      <c r="C4820" s="603" t="s">
        <v>123</v>
      </c>
      <c r="D4820" s="603" t="s">
        <v>793</v>
      </c>
      <c r="E4820" s="605">
        <v>174.6</v>
      </c>
      <c r="F4820" s="601" t="s">
        <v>794</v>
      </c>
    </row>
    <row r="4821" spans="1:6">
      <c r="A4821" s="603">
        <v>97443</v>
      </c>
      <c r="B4821" s="603" t="s">
        <v>5557</v>
      </c>
      <c r="C4821" s="603" t="s">
        <v>123</v>
      </c>
      <c r="D4821" s="603" t="s">
        <v>793</v>
      </c>
      <c r="E4821" s="605">
        <v>106.92</v>
      </c>
      <c r="F4821" s="601" t="s">
        <v>794</v>
      </c>
    </row>
    <row r="4822" spans="1:6">
      <c r="A4822" s="603">
        <v>97444</v>
      </c>
      <c r="B4822" s="603" t="s">
        <v>5558</v>
      </c>
      <c r="C4822" s="603" t="s">
        <v>123</v>
      </c>
      <c r="D4822" s="603" t="s">
        <v>793</v>
      </c>
      <c r="E4822" s="605">
        <v>127.31</v>
      </c>
      <c r="F4822" s="601" t="s">
        <v>794</v>
      </c>
    </row>
    <row r="4823" spans="1:6">
      <c r="A4823" s="603">
        <v>97446</v>
      </c>
      <c r="B4823" s="603" t="s">
        <v>5559</v>
      </c>
      <c r="C4823" s="603" t="s">
        <v>123</v>
      </c>
      <c r="D4823" s="603" t="s">
        <v>793</v>
      </c>
      <c r="E4823" s="605">
        <v>225.46</v>
      </c>
      <c r="F4823" s="601" t="s">
        <v>794</v>
      </c>
    </row>
    <row r="4824" spans="1:6">
      <c r="A4824" s="603">
        <v>97447</v>
      </c>
      <c r="B4824" s="603" t="s">
        <v>5560</v>
      </c>
      <c r="C4824" s="603" t="s">
        <v>123</v>
      </c>
      <c r="D4824" s="603" t="s">
        <v>793</v>
      </c>
      <c r="E4824" s="605">
        <v>225.46</v>
      </c>
      <c r="F4824" s="601" t="s">
        <v>794</v>
      </c>
    </row>
    <row r="4825" spans="1:6">
      <c r="A4825" s="603">
        <v>97449</v>
      </c>
      <c r="B4825" s="603" t="s">
        <v>5561</v>
      </c>
      <c r="C4825" s="603" t="s">
        <v>123</v>
      </c>
      <c r="D4825" s="603" t="s">
        <v>793</v>
      </c>
      <c r="E4825" s="605">
        <v>239.88</v>
      </c>
      <c r="F4825" s="601" t="s">
        <v>794</v>
      </c>
    </row>
    <row r="4826" spans="1:6">
      <c r="A4826" s="603">
        <v>97450</v>
      </c>
      <c r="B4826" s="603" t="s">
        <v>5562</v>
      </c>
      <c r="C4826" s="603" t="s">
        <v>123</v>
      </c>
      <c r="D4826" s="603" t="s">
        <v>793</v>
      </c>
      <c r="E4826" s="605">
        <v>295.39999999999998</v>
      </c>
      <c r="F4826" s="601" t="s">
        <v>794</v>
      </c>
    </row>
    <row r="4827" spans="1:6">
      <c r="A4827" s="603">
        <v>97452</v>
      </c>
      <c r="B4827" s="603" t="s">
        <v>5563</v>
      </c>
      <c r="C4827" s="603" t="s">
        <v>123</v>
      </c>
      <c r="D4827" s="603" t="s">
        <v>793</v>
      </c>
      <c r="E4827" s="605">
        <v>176.98</v>
      </c>
      <c r="F4827" s="601" t="s">
        <v>794</v>
      </c>
    </row>
    <row r="4828" spans="1:6">
      <c r="A4828" s="603">
        <v>97453</v>
      </c>
      <c r="B4828" s="603" t="s">
        <v>5564</v>
      </c>
      <c r="C4828" s="603" t="s">
        <v>123</v>
      </c>
      <c r="D4828" s="603" t="s">
        <v>793</v>
      </c>
      <c r="E4828" s="605">
        <v>188.62</v>
      </c>
      <c r="F4828" s="601" t="s">
        <v>794</v>
      </c>
    </row>
    <row r="4829" spans="1:6">
      <c r="A4829" s="603">
        <v>97454</v>
      </c>
      <c r="B4829" s="603" t="s">
        <v>5565</v>
      </c>
      <c r="C4829" s="603" t="s">
        <v>123</v>
      </c>
      <c r="D4829" s="603" t="s">
        <v>793</v>
      </c>
      <c r="E4829" s="605">
        <v>308.63</v>
      </c>
      <c r="F4829" s="601" t="s">
        <v>794</v>
      </c>
    </row>
    <row r="4830" spans="1:6">
      <c r="A4830" s="603">
        <v>97455</v>
      </c>
      <c r="B4830" s="603" t="s">
        <v>5566</v>
      </c>
      <c r="C4830" s="603" t="s">
        <v>123</v>
      </c>
      <c r="D4830" s="603" t="s">
        <v>793</v>
      </c>
      <c r="E4830" s="605">
        <v>327.24</v>
      </c>
      <c r="F4830" s="601" t="s">
        <v>794</v>
      </c>
    </row>
    <row r="4831" spans="1:6">
      <c r="A4831" s="603">
        <v>97456</v>
      </c>
      <c r="B4831" s="603" t="s">
        <v>5567</v>
      </c>
      <c r="C4831" s="603" t="s">
        <v>123</v>
      </c>
      <c r="D4831" s="603" t="s">
        <v>793</v>
      </c>
      <c r="E4831" s="605">
        <v>714.8</v>
      </c>
      <c r="F4831" s="601" t="s">
        <v>794</v>
      </c>
    </row>
    <row r="4832" spans="1:6">
      <c r="A4832" s="603">
        <v>97457</v>
      </c>
      <c r="B4832" s="603" t="s">
        <v>5568</v>
      </c>
      <c r="C4832" s="603" t="s">
        <v>123</v>
      </c>
      <c r="D4832" s="603" t="s">
        <v>793</v>
      </c>
      <c r="E4832" s="605">
        <v>631.30999999999995</v>
      </c>
      <c r="F4832" s="601" t="s">
        <v>794</v>
      </c>
    </row>
    <row r="4833" spans="1:6">
      <c r="A4833" s="603">
        <v>97458</v>
      </c>
      <c r="B4833" s="603" t="s">
        <v>5569</v>
      </c>
      <c r="C4833" s="603" t="s">
        <v>123</v>
      </c>
      <c r="D4833" s="603" t="s">
        <v>793</v>
      </c>
      <c r="E4833" s="605">
        <v>282.77</v>
      </c>
      <c r="F4833" s="601" t="s">
        <v>794</v>
      </c>
    </row>
    <row r="4834" spans="1:6">
      <c r="A4834" s="603">
        <v>97459</v>
      </c>
      <c r="B4834" s="603" t="s">
        <v>5570</v>
      </c>
      <c r="C4834" s="603" t="s">
        <v>123</v>
      </c>
      <c r="D4834" s="603" t="s">
        <v>793</v>
      </c>
      <c r="E4834" s="605">
        <v>495.14</v>
      </c>
      <c r="F4834" s="601" t="s">
        <v>794</v>
      </c>
    </row>
    <row r="4835" spans="1:6">
      <c r="A4835" s="603">
        <v>97460</v>
      </c>
      <c r="B4835" s="603" t="s">
        <v>5571</v>
      </c>
      <c r="C4835" s="603" t="s">
        <v>123</v>
      </c>
      <c r="D4835" s="603" t="s">
        <v>793</v>
      </c>
      <c r="E4835" s="605">
        <v>768.96</v>
      </c>
      <c r="F4835" s="601" t="s">
        <v>794</v>
      </c>
    </row>
    <row r="4836" spans="1:6">
      <c r="A4836" s="603">
        <v>97461</v>
      </c>
      <c r="B4836" s="603" t="s">
        <v>5572</v>
      </c>
      <c r="C4836" s="603" t="s">
        <v>123</v>
      </c>
      <c r="D4836" s="603" t="s">
        <v>793</v>
      </c>
      <c r="E4836" s="605">
        <v>33.909999999999997</v>
      </c>
      <c r="F4836" s="601" t="s">
        <v>794</v>
      </c>
    </row>
    <row r="4837" spans="1:6">
      <c r="A4837" s="603">
        <v>97462</v>
      </c>
      <c r="B4837" s="603" t="s">
        <v>5573</v>
      </c>
      <c r="C4837" s="603" t="s">
        <v>123</v>
      </c>
      <c r="D4837" s="603" t="s">
        <v>793</v>
      </c>
      <c r="E4837" s="605">
        <v>27.94</v>
      </c>
      <c r="F4837" s="601" t="s">
        <v>794</v>
      </c>
    </row>
    <row r="4838" spans="1:6">
      <c r="A4838" s="603">
        <v>97464</v>
      </c>
      <c r="B4838" s="603" t="s">
        <v>5574</v>
      </c>
      <c r="C4838" s="603" t="s">
        <v>123</v>
      </c>
      <c r="D4838" s="603" t="s">
        <v>793</v>
      </c>
      <c r="E4838" s="605">
        <v>49.2</v>
      </c>
      <c r="F4838" s="601" t="s">
        <v>794</v>
      </c>
    </row>
    <row r="4839" spans="1:6">
      <c r="A4839" s="603">
        <v>97465</v>
      </c>
      <c r="B4839" s="603" t="s">
        <v>5575</v>
      </c>
      <c r="C4839" s="603" t="s">
        <v>123</v>
      </c>
      <c r="D4839" s="603" t="s">
        <v>793</v>
      </c>
      <c r="E4839" s="605">
        <v>59.27</v>
      </c>
      <c r="F4839" s="601" t="s">
        <v>794</v>
      </c>
    </row>
    <row r="4840" spans="1:6">
      <c r="A4840" s="603">
        <v>97467</v>
      </c>
      <c r="B4840" s="603" t="s">
        <v>5576</v>
      </c>
      <c r="C4840" s="603" t="s">
        <v>123</v>
      </c>
      <c r="D4840" s="603" t="s">
        <v>793</v>
      </c>
      <c r="E4840" s="605">
        <v>62.49</v>
      </c>
      <c r="F4840" s="601" t="s">
        <v>794</v>
      </c>
    </row>
    <row r="4841" spans="1:6">
      <c r="A4841" s="603">
        <v>97468</v>
      </c>
      <c r="B4841" s="603" t="s">
        <v>5577</v>
      </c>
      <c r="C4841" s="603" t="s">
        <v>123</v>
      </c>
      <c r="D4841" s="603" t="s">
        <v>793</v>
      </c>
      <c r="E4841" s="605">
        <v>75.39</v>
      </c>
      <c r="F4841" s="601" t="s">
        <v>794</v>
      </c>
    </row>
    <row r="4842" spans="1:6">
      <c r="A4842" s="603">
        <v>97470</v>
      </c>
      <c r="B4842" s="603" t="s">
        <v>5578</v>
      </c>
      <c r="C4842" s="603" t="s">
        <v>123</v>
      </c>
      <c r="D4842" s="603" t="s">
        <v>793</v>
      </c>
      <c r="E4842" s="605">
        <v>93.13</v>
      </c>
      <c r="F4842" s="601" t="s">
        <v>794</v>
      </c>
    </row>
    <row r="4843" spans="1:6">
      <c r="A4843" s="603">
        <v>97471</v>
      </c>
      <c r="B4843" s="603" t="s">
        <v>5579</v>
      </c>
      <c r="C4843" s="603" t="s">
        <v>123</v>
      </c>
      <c r="D4843" s="603" t="s">
        <v>793</v>
      </c>
      <c r="E4843" s="605">
        <v>113.52</v>
      </c>
      <c r="F4843" s="601" t="s">
        <v>794</v>
      </c>
    </row>
    <row r="4844" spans="1:6">
      <c r="A4844" s="603">
        <v>97474</v>
      </c>
      <c r="B4844" s="603" t="s">
        <v>5580</v>
      </c>
      <c r="C4844" s="603" t="s">
        <v>123</v>
      </c>
      <c r="D4844" s="603" t="s">
        <v>793</v>
      </c>
      <c r="E4844" s="605">
        <v>172.82</v>
      </c>
      <c r="F4844" s="601" t="s">
        <v>794</v>
      </c>
    </row>
    <row r="4845" spans="1:6">
      <c r="A4845" s="603">
        <v>97475</v>
      </c>
      <c r="B4845" s="603" t="s">
        <v>5581</v>
      </c>
      <c r="C4845" s="603" t="s">
        <v>123</v>
      </c>
      <c r="D4845" s="603" t="s">
        <v>793</v>
      </c>
      <c r="E4845" s="605">
        <v>214.03</v>
      </c>
      <c r="F4845" s="601" t="s">
        <v>794</v>
      </c>
    </row>
    <row r="4846" spans="1:6">
      <c r="A4846" s="603">
        <v>97477</v>
      </c>
      <c r="B4846" s="603" t="s">
        <v>5582</v>
      </c>
      <c r="C4846" s="603" t="s">
        <v>123</v>
      </c>
      <c r="D4846" s="603" t="s">
        <v>793</v>
      </c>
      <c r="E4846" s="605">
        <v>230.8</v>
      </c>
      <c r="F4846" s="601" t="s">
        <v>794</v>
      </c>
    </row>
    <row r="4847" spans="1:6">
      <c r="A4847" s="603">
        <v>97478</v>
      </c>
      <c r="B4847" s="603" t="s">
        <v>5583</v>
      </c>
      <c r="C4847" s="603" t="s">
        <v>123</v>
      </c>
      <c r="D4847" s="603" t="s">
        <v>793</v>
      </c>
      <c r="E4847" s="605">
        <v>286.32</v>
      </c>
      <c r="F4847" s="601" t="s">
        <v>794</v>
      </c>
    </row>
    <row r="4848" spans="1:6">
      <c r="A4848" s="603">
        <v>97479</v>
      </c>
      <c r="B4848" s="603" t="s">
        <v>5584</v>
      </c>
      <c r="C4848" s="603" t="s">
        <v>123</v>
      </c>
      <c r="D4848" s="603" t="s">
        <v>793</v>
      </c>
      <c r="E4848" s="605">
        <v>54.9</v>
      </c>
      <c r="F4848" s="601" t="s">
        <v>794</v>
      </c>
    </row>
    <row r="4849" spans="1:6">
      <c r="A4849" s="603">
        <v>97480</v>
      </c>
      <c r="B4849" s="603" t="s">
        <v>5585</v>
      </c>
      <c r="C4849" s="603" t="s">
        <v>123</v>
      </c>
      <c r="D4849" s="603" t="s">
        <v>793</v>
      </c>
      <c r="E4849" s="605">
        <v>54.9</v>
      </c>
      <c r="F4849" s="601" t="s">
        <v>794</v>
      </c>
    </row>
    <row r="4850" spans="1:6">
      <c r="A4850" s="603">
        <v>97481</v>
      </c>
      <c r="B4850" s="603" t="s">
        <v>5586</v>
      </c>
      <c r="C4850" s="603" t="s">
        <v>123</v>
      </c>
      <c r="D4850" s="603" t="s">
        <v>793</v>
      </c>
      <c r="E4850" s="605">
        <v>80.14</v>
      </c>
      <c r="F4850" s="601" t="s">
        <v>794</v>
      </c>
    </row>
    <row r="4851" spans="1:6">
      <c r="A4851" s="603">
        <v>97482</v>
      </c>
      <c r="B4851" s="603" t="s">
        <v>5587</v>
      </c>
      <c r="C4851" s="603" t="s">
        <v>123</v>
      </c>
      <c r="D4851" s="603" t="s">
        <v>793</v>
      </c>
      <c r="E4851" s="605">
        <v>80.14</v>
      </c>
      <c r="F4851" s="601" t="s">
        <v>794</v>
      </c>
    </row>
    <row r="4852" spans="1:6">
      <c r="A4852" s="603">
        <v>97483</v>
      </c>
      <c r="B4852" s="603" t="s">
        <v>5588</v>
      </c>
      <c r="C4852" s="603" t="s">
        <v>123</v>
      </c>
      <c r="D4852" s="603" t="s">
        <v>793</v>
      </c>
      <c r="E4852" s="605">
        <v>112.86</v>
      </c>
      <c r="F4852" s="601" t="s">
        <v>794</v>
      </c>
    </row>
    <row r="4853" spans="1:6">
      <c r="A4853" s="603">
        <v>97484</v>
      </c>
      <c r="B4853" s="603" t="s">
        <v>5589</v>
      </c>
      <c r="C4853" s="603" t="s">
        <v>123</v>
      </c>
      <c r="D4853" s="603" t="s">
        <v>793</v>
      </c>
      <c r="E4853" s="605">
        <v>112.86</v>
      </c>
      <c r="F4853" s="601" t="s">
        <v>794</v>
      </c>
    </row>
    <row r="4854" spans="1:6">
      <c r="A4854" s="603">
        <v>97485</v>
      </c>
      <c r="B4854" s="603" t="s">
        <v>5590</v>
      </c>
      <c r="C4854" s="603" t="s">
        <v>123</v>
      </c>
      <c r="D4854" s="603" t="s">
        <v>793</v>
      </c>
      <c r="E4854" s="605">
        <v>156.35</v>
      </c>
      <c r="F4854" s="601" t="s">
        <v>794</v>
      </c>
    </row>
    <row r="4855" spans="1:6">
      <c r="A4855" s="603">
        <v>97486</v>
      </c>
      <c r="B4855" s="603" t="s">
        <v>5591</v>
      </c>
      <c r="C4855" s="603" t="s">
        <v>123</v>
      </c>
      <c r="D4855" s="603" t="s">
        <v>793</v>
      </c>
      <c r="E4855" s="605">
        <v>167.99</v>
      </c>
      <c r="F4855" s="601" t="s">
        <v>794</v>
      </c>
    </row>
    <row r="4856" spans="1:6">
      <c r="A4856" s="603">
        <v>97487</v>
      </c>
      <c r="B4856" s="603" t="s">
        <v>5592</v>
      </c>
      <c r="C4856" s="603" t="s">
        <v>123</v>
      </c>
      <c r="D4856" s="603" t="s">
        <v>793</v>
      </c>
      <c r="E4856" s="605">
        <v>291.52</v>
      </c>
      <c r="F4856" s="601" t="s">
        <v>794</v>
      </c>
    </row>
    <row r="4857" spans="1:6">
      <c r="A4857" s="603">
        <v>97488</v>
      </c>
      <c r="B4857" s="603" t="s">
        <v>5593</v>
      </c>
      <c r="C4857" s="603" t="s">
        <v>123</v>
      </c>
      <c r="D4857" s="603" t="s">
        <v>793</v>
      </c>
      <c r="E4857" s="605">
        <v>310.13</v>
      </c>
      <c r="F4857" s="601" t="s">
        <v>794</v>
      </c>
    </row>
    <row r="4858" spans="1:6">
      <c r="A4858" s="603">
        <v>97489</v>
      </c>
      <c r="B4858" s="603" t="s">
        <v>5594</v>
      </c>
      <c r="C4858" s="603" t="s">
        <v>123</v>
      </c>
      <c r="D4858" s="603" t="s">
        <v>793</v>
      </c>
      <c r="E4858" s="605">
        <v>701.15</v>
      </c>
      <c r="F4858" s="601" t="s">
        <v>794</v>
      </c>
    </row>
    <row r="4859" spans="1:6">
      <c r="A4859" s="603">
        <v>97490</v>
      </c>
      <c r="B4859" s="603" t="s">
        <v>5595</v>
      </c>
      <c r="C4859" s="603" t="s">
        <v>123</v>
      </c>
      <c r="D4859" s="603" t="s">
        <v>793</v>
      </c>
      <c r="E4859" s="605">
        <v>617.66</v>
      </c>
      <c r="F4859" s="601" t="s">
        <v>794</v>
      </c>
    </row>
    <row r="4860" spans="1:6">
      <c r="A4860" s="603">
        <v>97491</v>
      </c>
      <c r="B4860" s="603" t="s">
        <v>5596</v>
      </c>
      <c r="C4860" s="603" t="s">
        <v>123</v>
      </c>
      <c r="D4860" s="603" t="s">
        <v>793</v>
      </c>
      <c r="E4860" s="605">
        <v>85.55</v>
      </c>
      <c r="F4860" s="601" t="s">
        <v>794</v>
      </c>
    </row>
    <row r="4861" spans="1:6">
      <c r="A4861" s="603">
        <v>97492</v>
      </c>
      <c r="B4861" s="603" t="s">
        <v>5597</v>
      </c>
      <c r="C4861" s="603" t="s">
        <v>123</v>
      </c>
      <c r="D4861" s="603" t="s">
        <v>793</v>
      </c>
      <c r="E4861" s="605">
        <v>126.33</v>
      </c>
      <c r="F4861" s="601" t="s">
        <v>794</v>
      </c>
    </row>
    <row r="4862" spans="1:6">
      <c r="A4862" s="603">
        <v>97493</v>
      </c>
      <c r="B4862" s="603" t="s">
        <v>5598</v>
      </c>
      <c r="C4862" s="603" t="s">
        <v>123</v>
      </c>
      <c r="D4862" s="603" t="s">
        <v>793</v>
      </c>
      <c r="E4862" s="605">
        <v>163.13</v>
      </c>
      <c r="F4862" s="601" t="s">
        <v>794</v>
      </c>
    </row>
    <row r="4863" spans="1:6">
      <c r="A4863" s="603">
        <v>97494</v>
      </c>
      <c r="B4863" s="603" t="s">
        <v>5599</v>
      </c>
      <c r="C4863" s="603" t="s">
        <v>123</v>
      </c>
      <c r="D4863" s="603" t="s">
        <v>793</v>
      </c>
      <c r="E4863" s="605">
        <v>255.21</v>
      </c>
      <c r="F4863" s="601" t="s">
        <v>794</v>
      </c>
    </row>
    <row r="4864" spans="1:6">
      <c r="A4864" s="603">
        <v>97495</v>
      </c>
      <c r="B4864" s="603" t="s">
        <v>5600</v>
      </c>
      <c r="C4864" s="603" t="s">
        <v>123</v>
      </c>
      <c r="D4864" s="603" t="s">
        <v>793</v>
      </c>
      <c r="E4864" s="605">
        <v>472.28</v>
      </c>
      <c r="F4864" s="601" t="s">
        <v>794</v>
      </c>
    </row>
    <row r="4865" spans="1:6">
      <c r="A4865" s="603">
        <v>97496</v>
      </c>
      <c r="B4865" s="603" t="s">
        <v>5601</v>
      </c>
      <c r="C4865" s="603" t="s">
        <v>123</v>
      </c>
      <c r="D4865" s="603" t="s">
        <v>793</v>
      </c>
      <c r="E4865" s="605">
        <v>750.8</v>
      </c>
      <c r="F4865" s="601" t="s">
        <v>794</v>
      </c>
    </row>
    <row r="4866" spans="1:6">
      <c r="A4866" s="603">
        <v>97499</v>
      </c>
      <c r="B4866" s="603" t="s">
        <v>5602</v>
      </c>
      <c r="C4866" s="603" t="s">
        <v>123</v>
      </c>
      <c r="D4866" s="603" t="s">
        <v>793</v>
      </c>
      <c r="E4866" s="605">
        <v>31.69</v>
      </c>
      <c r="F4866" s="601" t="s">
        <v>794</v>
      </c>
    </row>
    <row r="4867" spans="1:6">
      <c r="A4867" s="603">
        <v>97500</v>
      </c>
      <c r="B4867" s="603" t="s">
        <v>5603</v>
      </c>
      <c r="C4867" s="603" t="s">
        <v>123</v>
      </c>
      <c r="D4867" s="603" t="s">
        <v>793</v>
      </c>
      <c r="E4867" s="605">
        <v>25.72</v>
      </c>
      <c r="F4867" s="601" t="s">
        <v>794</v>
      </c>
    </row>
    <row r="4868" spans="1:6">
      <c r="A4868" s="603">
        <v>97502</v>
      </c>
      <c r="B4868" s="603" t="s">
        <v>5604</v>
      </c>
      <c r="C4868" s="603" t="s">
        <v>123</v>
      </c>
      <c r="D4868" s="603" t="s">
        <v>793</v>
      </c>
      <c r="E4868" s="605">
        <v>45.09</v>
      </c>
      <c r="F4868" s="601" t="s">
        <v>794</v>
      </c>
    </row>
    <row r="4869" spans="1:6">
      <c r="A4869" s="603">
        <v>97503</v>
      </c>
      <c r="B4869" s="603" t="s">
        <v>5605</v>
      </c>
      <c r="C4869" s="603" t="s">
        <v>123</v>
      </c>
      <c r="D4869" s="603" t="s">
        <v>793</v>
      </c>
      <c r="E4869" s="605">
        <v>55.36</v>
      </c>
      <c r="F4869" s="601" t="s">
        <v>794</v>
      </c>
    </row>
    <row r="4870" spans="1:6">
      <c r="A4870" s="603">
        <v>97505</v>
      </c>
      <c r="B4870" s="603" t="s">
        <v>5606</v>
      </c>
      <c r="C4870" s="603" t="s">
        <v>123</v>
      </c>
      <c r="D4870" s="603" t="s">
        <v>793</v>
      </c>
      <c r="E4870" s="605">
        <v>56.68</v>
      </c>
      <c r="F4870" s="601" t="s">
        <v>794</v>
      </c>
    </row>
    <row r="4871" spans="1:6">
      <c r="A4871" s="603">
        <v>97506</v>
      </c>
      <c r="B4871" s="603" t="s">
        <v>5607</v>
      </c>
      <c r="C4871" s="603" t="s">
        <v>123</v>
      </c>
      <c r="D4871" s="603" t="s">
        <v>793</v>
      </c>
      <c r="E4871" s="605">
        <v>69.58</v>
      </c>
      <c r="F4871" s="601" t="s">
        <v>794</v>
      </c>
    </row>
    <row r="4872" spans="1:6">
      <c r="A4872" s="603">
        <v>97508</v>
      </c>
      <c r="B4872" s="603" t="s">
        <v>5608</v>
      </c>
      <c r="C4872" s="603" t="s">
        <v>123</v>
      </c>
      <c r="D4872" s="603" t="s">
        <v>793</v>
      </c>
      <c r="E4872" s="605">
        <v>84.89</v>
      </c>
      <c r="F4872" s="601" t="s">
        <v>794</v>
      </c>
    </row>
    <row r="4873" spans="1:6">
      <c r="A4873" s="603">
        <v>97509</v>
      </c>
      <c r="B4873" s="603" t="s">
        <v>5609</v>
      </c>
      <c r="C4873" s="603" t="s">
        <v>123</v>
      </c>
      <c r="D4873" s="603" t="s">
        <v>793</v>
      </c>
      <c r="E4873" s="605">
        <v>105.28</v>
      </c>
      <c r="F4873" s="601" t="s">
        <v>794</v>
      </c>
    </row>
    <row r="4874" spans="1:6">
      <c r="A4874" s="603">
        <v>97511</v>
      </c>
      <c r="B4874" s="603" t="s">
        <v>5610</v>
      </c>
      <c r="C4874" s="603" t="s">
        <v>123</v>
      </c>
      <c r="D4874" s="603" t="s">
        <v>793</v>
      </c>
      <c r="E4874" s="605">
        <v>160.99</v>
      </c>
      <c r="F4874" s="601" t="s">
        <v>794</v>
      </c>
    </row>
    <row r="4875" spans="1:6">
      <c r="A4875" s="603">
        <v>97512</v>
      </c>
      <c r="B4875" s="603" t="s">
        <v>5611</v>
      </c>
      <c r="C4875" s="603" t="s">
        <v>123</v>
      </c>
      <c r="D4875" s="603" t="s">
        <v>793</v>
      </c>
      <c r="E4875" s="605">
        <v>202.2</v>
      </c>
      <c r="F4875" s="601" t="s">
        <v>794</v>
      </c>
    </row>
    <row r="4876" spans="1:6">
      <c r="A4876" s="603">
        <v>97514</v>
      </c>
      <c r="B4876" s="603" t="s">
        <v>5612</v>
      </c>
      <c r="C4876" s="603" t="s">
        <v>123</v>
      </c>
      <c r="D4876" s="603" t="s">
        <v>793</v>
      </c>
      <c r="E4876" s="605">
        <v>215.27</v>
      </c>
      <c r="F4876" s="601" t="s">
        <v>794</v>
      </c>
    </row>
    <row r="4877" spans="1:6">
      <c r="A4877" s="603">
        <v>97515</v>
      </c>
      <c r="B4877" s="603" t="s">
        <v>5613</v>
      </c>
      <c r="C4877" s="603" t="s">
        <v>123</v>
      </c>
      <c r="D4877" s="603" t="s">
        <v>793</v>
      </c>
      <c r="E4877" s="605">
        <v>270.79000000000002</v>
      </c>
      <c r="F4877" s="601" t="s">
        <v>794</v>
      </c>
    </row>
    <row r="4878" spans="1:6">
      <c r="A4878" s="603">
        <v>97517</v>
      </c>
      <c r="B4878" s="603" t="s">
        <v>5614</v>
      </c>
      <c r="C4878" s="603" t="s">
        <v>123</v>
      </c>
      <c r="D4878" s="603" t="s">
        <v>793</v>
      </c>
      <c r="E4878" s="605">
        <v>51.56</v>
      </c>
      <c r="F4878" s="601" t="s">
        <v>794</v>
      </c>
    </row>
    <row r="4879" spans="1:6">
      <c r="A4879" s="603">
        <v>97518</v>
      </c>
      <c r="B4879" s="603" t="s">
        <v>5615</v>
      </c>
      <c r="C4879" s="603" t="s">
        <v>123</v>
      </c>
      <c r="D4879" s="603" t="s">
        <v>793</v>
      </c>
      <c r="E4879" s="605">
        <v>51.56</v>
      </c>
      <c r="F4879" s="601" t="s">
        <v>794</v>
      </c>
    </row>
    <row r="4880" spans="1:6">
      <c r="A4880" s="603">
        <v>97519</v>
      </c>
      <c r="B4880" s="603" t="s">
        <v>5616</v>
      </c>
      <c r="C4880" s="603" t="s">
        <v>123</v>
      </c>
      <c r="D4880" s="603" t="s">
        <v>793</v>
      </c>
      <c r="E4880" s="605">
        <v>74.260000000000005</v>
      </c>
      <c r="F4880" s="601" t="s">
        <v>794</v>
      </c>
    </row>
    <row r="4881" spans="1:6">
      <c r="A4881" s="603">
        <v>97520</v>
      </c>
      <c r="B4881" s="603" t="s">
        <v>5617</v>
      </c>
      <c r="C4881" s="603" t="s">
        <v>123</v>
      </c>
      <c r="D4881" s="603" t="s">
        <v>793</v>
      </c>
      <c r="E4881" s="605">
        <v>74.260000000000005</v>
      </c>
      <c r="F4881" s="601" t="s">
        <v>794</v>
      </c>
    </row>
    <row r="4882" spans="1:6">
      <c r="A4882" s="603">
        <v>97521</v>
      </c>
      <c r="B4882" s="603" t="s">
        <v>5618</v>
      </c>
      <c r="C4882" s="603" t="s">
        <v>123</v>
      </c>
      <c r="D4882" s="603" t="s">
        <v>793</v>
      </c>
      <c r="E4882" s="604">
        <v>104.12</v>
      </c>
      <c r="F4882" s="601" t="s">
        <v>794</v>
      </c>
    </row>
    <row r="4883" spans="1:6">
      <c r="A4883" s="603">
        <v>97522</v>
      </c>
      <c r="B4883" s="603" t="s">
        <v>5619</v>
      </c>
      <c r="C4883" s="603" t="s">
        <v>123</v>
      </c>
      <c r="D4883" s="603" t="s">
        <v>793</v>
      </c>
      <c r="E4883" s="605">
        <v>104.12</v>
      </c>
      <c r="F4883" s="601" t="s">
        <v>794</v>
      </c>
    </row>
    <row r="4884" spans="1:6">
      <c r="A4884" s="603">
        <v>97523</v>
      </c>
      <c r="B4884" s="603" t="s">
        <v>5620</v>
      </c>
      <c r="C4884" s="603" t="s">
        <v>123</v>
      </c>
      <c r="D4884" s="603" t="s">
        <v>793</v>
      </c>
      <c r="E4884" s="604">
        <v>144.01</v>
      </c>
      <c r="F4884" s="601" t="s">
        <v>794</v>
      </c>
    </row>
    <row r="4885" spans="1:6">
      <c r="A4885" s="603">
        <v>97524</v>
      </c>
      <c r="B4885" s="603" t="s">
        <v>5621</v>
      </c>
      <c r="C4885" s="603" t="s">
        <v>123</v>
      </c>
      <c r="D4885" s="603" t="s">
        <v>793</v>
      </c>
      <c r="E4885" s="604">
        <v>155.65</v>
      </c>
      <c r="F4885" s="601" t="s">
        <v>794</v>
      </c>
    </row>
    <row r="4886" spans="1:6">
      <c r="A4886" s="603">
        <v>97525</v>
      </c>
      <c r="B4886" s="603" t="s">
        <v>5622</v>
      </c>
      <c r="C4886" s="603" t="s">
        <v>123</v>
      </c>
      <c r="D4886" s="603" t="s">
        <v>793</v>
      </c>
      <c r="E4886" s="605">
        <v>273.69</v>
      </c>
      <c r="F4886" s="601" t="s">
        <v>794</v>
      </c>
    </row>
    <row r="4887" spans="1:6">
      <c r="A4887" s="603">
        <v>97526</v>
      </c>
      <c r="B4887" s="603" t="s">
        <v>5623</v>
      </c>
      <c r="C4887" s="603" t="s">
        <v>123</v>
      </c>
      <c r="D4887" s="603" t="s">
        <v>793</v>
      </c>
      <c r="E4887" s="604">
        <v>292.3</v>
      </c>
      <c r="F4887" s="601" t="s">
        <v>794</v>
      </c>
    </row>
    <row r="4888" spans="1:6">
      <c r="A4888" s="603">
        <v>97527</v>
      </c>
      <c r="B4888" s="603" t="s">
        <v>5624</v>
      </c>
      <c r="C4888" s="603" t="s">
        <v>123</v>
      </c>
      <c r="D4888" s="603" t="s">
        <v>793</v>
      </c>
      <c r="E4888" s="605">
        <v>677.9</v>
      </c>
      <c r="F4888" s="601" t="s">
        <v>794</v>
      </c>
    </row>
    <row r="4889" spans="1:6">
      <c r="A4889" s="603">
        <v>97528</v>
      </c>
      <c r="B4889" s="603" t="s">
        <v>5625</v>
      </c>
      <c r="C4889" s="603" t="s">
        <v>123</v>
      </c>
      <c r="D4889" s="603" t="s">
        <v>793</v>
      </c>
      <c r="E4889" s="605">
        <v>594.41</v>
      </c>
      <c r="F4889" s="601" t="s">
        <v>794</v>
      </c>
    </row>
    <row r="4890" spans="1:6">
      <c r="A4890" s="603">
        <v>97529</v>
      </c>
      <c r="B4890" s="603" t="s">
        <v>5626</v>
      </c>
      <c r="C4890" s="603" t="s">
        <v>123</v>
      </c>
      <c r="D4890" s="603" t="s">
        <v>793</v>
      </c>
      <c r="E4890" s="605">
        <v>81.17</v>
      </c>
      <c r="F4890" s="601" t="s">
        <v>794</v>
      </c>
    </row>
    <row r="4891" spans="1:6">
      <c r="A4891" s="603">
        <v>97530</v>
      </c>
      <c r="B4891" s="603" t="s">
        <v>5627</v>
      </c>
      <c r="C4891" s="603" t="s">
        <v>123</v>
      </c>
      <c r="D4891" s="603" t="s">
        <v>793</v>
      </c>
      <c r="E4891" s="605">
        <v>118.5</v>
      </c>
      <c r="F4891" s="601" t="s">
        <v>794</v>
      </c>
    </row>
    <row r="4892" spans="1:6">
      <c r="A4892" s="603">
        <v>97531</v>
      </c>
      <c r="B4892" s="603" t="s">
        <v>5628</v>
      </c>
      <c r="C4892" s="603" t="s">
        <v>123</v>
      </c>
      <c r="D4892" s="603" t="s">
        <v>793</v>
      </c>
      <c r="E4892" s="605">
        <v>151.44</v>
      </c>
      <c r="F4892" s="601" t="s">
        <v>794</v>
      </c>
    </row>
    <row r="4893" spans="1:6">
      <c r="A4893" s="603">
        <v>97532</v>
      </c>
      <c r="B4893" s="603" t="s">
        <v>5629</v>
      </c>
      <c r="C4893" s="603" t="s">
        <v>123</v>
      </c>
      <c r="D4893" s="603" t="s">
        <v>793</v>
      </c>
      <c r="E4893" s="605">
        <v>238.74</v>
      </c>
      <c r="F4893" s="601" t="s">
        <v>794</v>
      </c>
    </row>
    <row r="4894" spans="1:6">
      <c r="A4894" s="603">
        <v>97533</v>
      </c>
      <c r="B4894" s="603" t="s">
        <v>5630</v>
      </c>
      <c r="C4894" s="603" t="s">
        <v>123</v>
      </c>
      <c r="D4894" s="603" t="s">
        <v>793</v>
      </c>
      <c r="E4894" s="605">
        <v>452.04</v>
      </c>
      <c r="F4894" s="601" t="s">
        <v>794</v>
      </c>
    </row>
    <row r="4895" spans="1:6">
      <c r="A4895" s="603">
        <v>97534</v>
      </c>
      <c r="B4895" s="603" t="s">
        <v>5631</v>
      </c>
      <c r="C4895" s="603" t="s">
        <v>123</v>
      </c>
      <c r="D4895" s="603" t="s">
        <v>793</v>
      </c>
      <c r="E4895" s="605">
        <v>719.79</v>
      </c>
      <c r="F4895" s="601" t="s">
        <v>794</v>
      </c>
    </row>
    <row r="4896" spans="1:6">
      <c r="A4896" s="603">
        <v>97537</v>
      </c>
      <c r="B4896" s="603" t="s">
        <v>5632</v>
      </c>
      <c r="C4896" s="603" t="s">
        <v>123</v>
      </c>
      <c r="D4896" s="603" t="s">
        <v>793</v>
      </c>
      <c r="E4896" s="605">
        <v>23.34</v>
      </c>
      <c r="F4896" s="601" t="s">
        <v>794</v>
      </c>
    </row>
    <row r="4897" spans="1:6">
      <c r="A4897" s="603">
        <v>97540</v>
      </c>
      <c r="B4897" s="603" t="s">
        <v>5633</v>
      </c>
      <c r="C4897" s="603" t="s">
        <v>123</v>
      </c>
      <c r="D4897" s="603" t="s">
        <v>793</v>
      </c>
      <c r="E4897" s="605">
        <v>30.71</v>
      </c>
      <c r="F4897" s="601" t="s">
        <v>794</v>
      </c>
    </row>
    <row r="4898" spans="1:6">
      <c r="A4898" s="603">
        <v>97541</v>
      </c>
      <c r="B4898" s="603" t="s">
        <v>5634</v>
      </c>
      <c r="C4898" s="603" t="s">
        <v>123</v>
      </c>
      <c r="D4898" s="603" t="s">
        <v>793</v>
      </c>
      <c r="E4898" s="605">
        <v>25.75</v>
      </c>
      <c r="F4898" s="601" t="s">
        <v>794</v>
      </c>
    </row>
    <row r="4899" spans="1:6">
      <c r="A4899" s="603">
        <v>97543</v>
      </c>
      <c r="B4899" s="603" t="s">
        <v>5635</v>
      </c>
      <c r="C4899" s="603" t="s">
        <v>123</v>
      </c>
      <c r="D4899" s="603" t="s">
        <v>793</v>
      </c>
      <c r="E4899" s="605">
        <v>48.99</v>
      </c>
      <c r="F4899" s="601" t="s">
        <v>794</v>
      </c>
    </row>
    <row r="4900" spans="1:6">
      <c r="A4900" s="603">
        <v>97544</v>
      </c>
      <c r="B4900" s="603" t="s">
        <v>5636</v>
      </c>
      <c r="C4900" s="603" t="s">
        <v>123</v>
      </c>
      <c r="D4900" s="603" t="s">
        <v>793</v>
      </c>
      <c r="E4900" s="605">
        <v>43.02</v>
      </c>
      <c r="F4900" s="601" t="s">
        <v>794</v>
      </c>
    </row>
    <row r="4901" spans="1:6">
      <c r="A4901" s="603">
        <v>97546</v>
      </c>
      <c r="B4901" s="603" t="s">
        <v>5637</v>
      </c>
      <c r="C4901" s="603" t="s">
        <v>123</v>
      </c>
      <c r="D4901" s="603" t="s">
        <v>793</v>
      </c>
      <c r="E4901" s="605">
        <v>32.450000000000003</v>
      </c>
      <c r="F4901" s="601" t="s">
        <v>794</v>
      </c>
    </row>
    <row r="4902" spans="1:6">
      <c r="A4902" s="603">
        <v>97547</v>
      </c>
      <c r="B4902" s="603" t="s">
        <v>5638</v>
      </c>
      <c r="C4902" s="603" t="s">
        <v>123</v>
      </c>
      <c r="D4902" s="603" t="s">
        <v>793</v>
      </c>
      <c r="E4902" s="605">
        <v>32.450000000000003</v>
      </c>
      <c r="F4902" s="601" t="s">
        <v>794</v>
      </c>
    </row>
    <row r="4903" spans="1:6">
      <c r="A4903" s="603">
        <v>97548</v>
      </c>
      <c r="B4903" s="603" t="s">
        <v>5639</v>
      </c>
      <c r="C4903" s="603" t="s">
        <v>123</v>
      </c>
      <c r="D4903" s="603" t="s">
        <v>793</v>
      </c>
      <c r="E4903" s="605">
        <v>47.5</v>
      </c>
      <c r="F4903" s="601" t="s">
        <v>794</v>
      </c>
    </row>
    <row r="4904" spans="1:6">
      <c r="A4904" s="603">
        <v>97549</v>
      </c>
      <c r="B4904" s="603" t="s">
        <v>5640</v>
      </c>
      <c r="C4904" s="603" t="s">
        <v>123</v>
      </c>
      <c r="D4904" s="603" t="s">
        <v>793</v>
      </c>
      <c r="E4904" s="605">
        <v>47.5</v>
      </c>
      <c r="F4904" s="601" t="s">
        <v>794</v>
      </c>
    </row>
    <row r="4905" spans="1:6">
      <c r="A4905" s="603">
        <v>97550</v>
      </c>
      <c r="B4905" s="603" t="s">
        <v>5641</v>
      </c>
      <c r="C4905" s="603" t="s">
        <v>123</v>
      </c>
      <c r="D4905" s="603" t="s">
        <v>793</v>
      </c>
      <c r="E4905" s="605">
        <v>77.56</v>
      </c>
      <c r="F4905" s="601" t="s">
        <v>794</v>
      </c>
    </row>
    <row r="4906" spans="1:6">
      <c r="A4906" s="603">
        <v>97551</v>
      </c>
      <c r="B4906" s="603" t="s">
        <v>5642</v>
      </c>
      <c r="C4906" s="603" t="s">
        <v>123</v>
      </c>
      <c r="D4906" s="603" t="s">
        <v>793</v>
      </c>
      <c r="E4906" s="605">
        <v>77.56</v>
      </c>
      <c r="F4906" s="601" t="s">
        <v>794</v>
      </c>
    </row>
    <row r="4907" spans="1:6">
      <c r="A4907" s="603">
        <v>97552</v>
      </c>
      <c r="B4907" s="603" t="s">
        <v>5643</v>
      </c>
      <c r="C4907" s="603" t="s">
        <v>123</v>
      </c>
      <c r="D4907" s="603" t="s">
        <v>793</v>
      </c>
      <c r="E4907" s="605">
        <v>47.61</v>
      </c>
      <c r="F4907" s="601" t="s">
        <v>794</v>
      </c>
    </row>
    <row r="4908" spans="1:6">
      <c r="A4908" s="603">
        <v>97553</v>
      </c>
      <c r="B4908" s="603" t="s">
        <v>5644</v>
      </c>
      <c r="C4908" s="603" t="s">
        <v>123</v>
      </c>
      <c r="D4908" s="603" t="s">
        <v>793</v>
      </c>
      <c r="E4908" s="605">
        <v>67.650000000000006</v>
      </c>
      <c r="F4908" s="601" t="s">
        <v>794</v>
      </c>
    </row>
    <row r="4909" spans="1:6">
      <c r="A4909" s="603">
        <v>97554</v>
      </c>
      <c r="B4909" s="603" t="s">
        <v>5645</v>
      </c>
      <c r="C4909" s="603" t="s">
        <v>123</v>
      </c>
      <c r="D4909" s="603" t="s">
        <v>793</v>
      </c>
      <c r="E4909" s="605">
        <v>115.85</v>
      </c>
      <c r="F4909" s="601" t="s">
        <v>794</v>
      </c>
    </row>
    <row r="4910" spans="1:6">
      <c r="A4910" s="603">
        <v>98602</v>
      </c>
      <c r="B4910" s="603" t="s">
        <v>5646</v>
      </c>
      <c r="C4910" s="603" t="s">
        <v>123</v>
      </c>
      <c r="D4910" s="603" t="s">
        <v>793</v>
      </c>
      <c r="E4910" s="605">
        <v>17.72</v>
      </c>
      <c r="F4910" s="601" t="s">
        <v>794</v>
      </c>
    </row>
    <row r="4911" spans="1:6">
      <c r="A4911" s="603">
        <v>103805</v>
      </c>
      <c r="B4911" s="603" t="s">
        <v>5647</v>
      </c>
      <c r="C4911" s="603" t="s">
        <v>123</v>
      </c>
      <c r="D4911" s="603" t="s">
        <v>793</v>
      </c>
      <c r="E4911" s="605">
        <v>16.34</v>
      </c>
      <c r="F4911" s="601" t="s">
        <v>794</v>
      </c>
    </row>
    <row r="4912" spans="1:6">
      <c r="A4912" s="603">
        <v>103806</v>
      </c>
      <c r="B4912" s="603" t="s">
        <v>5648</v>
      </c>
      <c r="C4912" s="603" t="s">
        <v>123</v>
      </c>
      <c r="D4912" s="603" t="s">
        <v>793</v>
      </c>
      <c r="E4912" s="605">
        <v>16.309999999999999</v>
      </c>
      <c r="F4912" s="601" t="s">
        <v>794</v>
      </c>
    </row>
    <row r="4913" spans="1:6">
      <c r="A4913" s="603">
        <v>103807</v>
      </c>
      <c r="B4913" s="603" t="s">
        <v>5649</v>
      </c>
      <c r="C4913" s="603" t="s">
        <v>123</v>
      </c>
      <c r="D4913" s="603" t="s">
        <v>793</v>
      </c>
      <c r="E4913" s="605">
        <v>20.97</v>
      </c>
      <c r="F4913" s="601" t="s">
        <v>794</v>
      </c>
    </row>
    <row r="4914" spans="1:6">
      <c r="A4914" s="603">
        <v>103808</v>
      </c>
      <c r="B4914" s="603" t="s">
        <v>5650</v>
      </c>
      <c r="C4914" s="603" t="s">
        <v>123</v>
      </c>
      <c r="D4914" s="603" t="s">
        <v>793</v>
      </c>
      <c r="E4914" s="605">
        <v>30.87</v>
      </c>
      <c r="F4914" s="601" t="s">
        <v>794</v>
      </c>
    </row>
    <row r="4915" spans="1:6">
      <c r="A4915" s="603">
        <v>103809</v>
      </c>
      <c r="B4915" s="603" t="s">
        <v>5651</v>
      </c>
      <c r="C4915" s="603" t="s">
        <v>123</v>
      </c>
      <c r="D4915" s="603" t="s">
        <v>793</v>
      </c>
      <c r="E4915" s="605">
        <v>30.58</v>
      </c>
      <c r="F4915" s="601" t="s">
        <v>794</v>
      </c>
    </row>
    <row r="4916" spans="1:6">
      <c r="A4916" s="603">
        <v>103810</v>
      </c>
      <c r="B4916" s="603" t="s">
        <v>5652</v>
      </c>
      <c r="C4916" s="603" t="s">
        <v>123</v>
      </c>
      <c r="D4916" s="603" t="s">
        <v>793</v>
      </c>
      <c r="E4916" s="605">
        <v>32.33</v>
      </c>
      <c r="F4916" s="601" t="s">
        <v>794</v>
      </c>
    </row>
    <row r="4917" spans="1:6">
      <c r="A4917" s="603">
        <v>103811</v>
      </c>
      <c r="B4917" s="603" t="s">
        <v>5653</v>
      </c>
      <c r="C4917" s="603" t="s">
        <v>123</v>
      </c>
      <c r="D4917" s="603" t="s">
        <v>793</v>
      </c>
      <c r="E4917" s="605">
        <v>35.700000000000003</v>
      </c>
      <c r="F4917" s="601" t="s">
        <v>794</v>
      </c>
    </row>
    <row r="4918" spans="1:6">
      <c r="A4918" s="603">
        <v>103812</v>
      </c>
      <c r="B4918" s="603" t="s">
        <v>5654</v>
      </c>
      <c r="C4918" s="603" t="s">
        <v>123</v>
      </c>
      <c r="D4918" s="603" t="s">
        <v>793</v>
      </c>
      <c r="E4918" s="605">
        <v>46.07</v>
      </c>
      <c r="F4918" s="601" t="s">
        <v>794</v>
      </c>
    </row>
    <row r="4919" spans="1:6">
      <c r="A4919" s="603">
        <v>103813</v>
      </c>
      <c r="B4919" s="603" t="s">
        <v>5655</v>
      </c>
      <c r="C4919" s="603" t="s">
        <v>123</v>
      </c>
      <c r="D4919" s="603" t="s">
        <v>793</v>
      </c>
      <c r="E4919" s="605">
        <v>44.29</v>
      </c>
      <c r="F4919" s="601" t="s">
        <v>794</v>
      </c>
    </row>
    <row r="4920" spans="1:6">
      <c r="A4920" s="603">
        <v>103814</v>
      </c>
      <c r="B4920" s="603" t="s">
        <v>5656</v>
      </c>
      <c r="C4920" s="603" t="s">
        <v>123</v>
      </c>
      <c r="D4920" s="603" t="s">
        <v>793</v>
      </c>
      <c r="E4920" s="605">
        <v>10.68</v>
      </c>
      <c r="F4920" s="601" t="s">
        <v>794</v>
      </c>
    </row>
    <row r="4921" spans="1:6">
      <c r="A4921" s="603">
        <v>103815</v>
      </c>
      <c r="B4921" s="603" t="s">
        <v>5657</v>
      </c>
      <c r="C4921" s="603" t="s">
        <v>123</v>
      </c>
      <c r="D4921" s="603" t="s">
        <v>793</v>
      </c>
      <c r="E4921" s="605">
        <v>10.71</v>
      </c>
      <c r="F4921" s="601" t="s">
        <v>794</v>
      </c>
    </row>
    <row r="4922" spans="1:6">
      <c r="A4922" s="603">
        <v>103816</v>
      </c>
      <c r="B4922" s="603" t="s">
        <v>5658</v>
      </c>
      <c r="C4922" s="603" t="s">
        <v>123</v>
      </c>
      <c r="D4922" s="603" t="s">
        <v>793</v>
      </c>
      <c r="E4922" s="605">
        <v>26.15</v>
      </c>
      <c r="F4922" s="601" t="s">
        <v>794</v>
      </c>
    </row>
    <row r="4923" spans="1:6">
      <c r="A4923" s="603">
        <v>103817</v>
      </c>
      <c r="B4923" s="603" t="s">
        <v>5659</v>
      </c>
      <c r="C4923" s="603" t="s">
        <v>123</v>
      </c>
      <c r="D4923" s="603" t="s">
        <v>793</v>
      </c>
      <c r="E4923" s="605">
        <v>455.6</v>
      </c>
      <c r="F4923" s="601" t="s">
        <v>794</v>
      </c>
    </row>
    <row r="4924" spans="1:6">
      <c r="A4924" s="603">
        <v>103818</v>
      </c>
      <c r="B4924" s="603" t="s">
        <v>5660</v>
      </c>
      <c r="C4924" s="603" t="s">
        <v>123</v>
      </c>
      <c r="D4924" s="603" t="s">
        <v>793</v>
      </c>
      <c r="E4924" s="605">
        <v>19.39</v>
      </c>
      <c r="F4924" s="601" t="s">
        <v>794</v>
      </c>
    </row>
    <row r="4925" spans="1:6">
      <c r="A4925" s="603">
        <v>103819</v>
      </c>
      <c r="B4925" s="603" t="s">
        <v>5661</v>
      </c>
      <c r="C4925" s="603" t="s">
        <v>123</v>
      </c>
      <c r="D4925" s="603" t="s">
        <v>793</v>
      </c>
      <c r="E4925" s="605">
        <v>18.920000000000002</v>
      </c>
      <c r="F4925" s="601" t="s">
        <v>794</v>
      </c>
    </row>
    <row r="4926" spans="1:6">
      <c r="A4926" s="603">
        <v>103820</v>
      </c>
      <c r="B4926" s="603" t="s">
        <v>5662</v>
      </c>
      <c r="C4926" s="603" t="s">
        <v>123</v>
      </c>
      <c r="D4926" s="603" t="s">
        <v>793</v>
      </c>
      <c r="E4926" s="605">
        <v>20.25</v>
      </c>
      <c r="F4926" s="601" t="s">
        <v>794</v>
      </c>
    </row>
    <row r="4927" spans="1:6">
      <c r="A4927" s="603">
        <v>103821</v>
      </c>
      <c r="B4927" s="603" t="s">
        <v>5663</v>
      </c>
      <c r="C4927" s="603" t="s">
        <v>123</v>
      </c>
      <c r="D4927" s="603" t="s">
        <v>793</v>
      </c>
      <c r="E4927" s="605">
        <v>532.80999999999995</v>
      </c>
      <c r="F4927" s="601" t="s">
        <v>794</v>
      </c>
    </row>
    <row r="4928" spans="1:6">
      <c r="A4928" s="603">
        <v>103822</v>
      </c>
      <c r="B4928" s="603" t="s">
        <v>5664</v>
      </c>
      <c r="C4928" s="603" t="s">
        <v>123</v>
      </c>
      <c r="D4928" s="603" t="s">
        <v>793</v>
      </c>
      <c r="E4928" s="605">
        <v>54.2</v>
      </c>
      <c r="F4928" s="601" t="s">
        <v>794</v>
      </c>
    </row>
    <row r="4929" spans="1:6">
      <c r="A4929" s="603">
        <v>103823</v>
      </c>
      <c r="B4929" s="603" t="s">
        <v>5665</v>
      </c>
      <c r="C4929" s="603" t="s">
        <v>123</v>
      </c>
      <c r="D4929" s="603" t="s">
        <v>793</v>
      </c>
      <c r="E4929" s="605">
        <v>16.55</v>
      </c>
      <c r="F4929" s="601" t="s">
        <v>794</v>
      </c>
    </row>
    <row r="4930" spans="1:6">
      <c r="A4930" s="603">
        <v>103824</v>
      </c>
      <c r="B4930" s="603" t="s">
        <v>5666</v>
      </c>
      <c r="C4930" s="603" t="s">
        <v>123</v>
      </c>
      <c r="D4930" s="603" t="s">
        <v>793</v>
      </c>
      <c r="E4930" s="605">
        <v>22.4</v>
      </c>
      <c r="F4930" s="601" t="s">
        <v>794</v>
      </c>
    </row>
    <row r="4931" spans="1:6">
      <c r="A4931" s="603">
        <v>103825</v>
      </c>
      <c r="B4931" s="603" t="s">
        <v>5667</v>
      </c>
      <c r="C4931" s="603" t="s">
        <v>123</v>
      </c>
      <c r="D4931" s="603" t="s">
        <v>793</v>
      </c>
      <c r="E4931" s="604">
        <v>26.62</v>
      </c>
      <c r="F4931" s="601" t="s">
        <v>794</v>
      </c>
    </row>
    <row r="4932" spans="1:6">
      <c r="A4932" s="603">
        <v>103826</v>
      </c>
      <c r="B4932" s="603" t="s">
        <v>5668</v>
      </c>
      <c r="C4932" s="603" t="s">
        <v>123</v>
      </c>
      <c r="D4932" s="603" t="s">
        <v>793</v>
      </c>
      <c r="E4932" s="605">
        <v>28.76</v>
      </c>
      <c r="F4932" s="601" t="s">
        <v>794</v>
      </c>
    </row>
    <row r="4933" spans="1:6">
      <c r="A4933" s="603">
        <v>103827</v>
      </c>
      <c r="B4933" s="603" t="s">
        <v>5669</v>
      </c>
      <c r="C4933" s="603" t="s">
        <v>123</v>
      </c>
      <c r="D4933" s="603" t="s">
        <v>793</v>
      </c>
      <c r="E4933" s="604">
        <v>28.76</v>
      </c>
      <c r="F4933" s="601" t="s">
        <v>794</v>
      </c>
    </row>
    <row r="4934" spans="1:6">
      <c r="A4934" s="603">
        <v>103828</v>
      </c>
      <c r="B4934" s="603" t="s">
        <v>5670</v>
      </c>
      <c r="C4934" s="603" t="s">
        <v>123</v>
      </c>
      <c r="D4934" s="603" t="s">
        <v>793</v>
      </c>
      <c r="E4934" s="604">
        <v>91.17</v>
      </c>
      <c r="F4934" s="601" t="s">
        <v>794</v>
      </c>
    </row>
    <row r="4935" spans="1:6">
      <c r="A4935" s="603">
        <v>103829</v>
      </c>
      <c r="B4935" s="603" t="s">
        <v>5671</v>
      </c>
      <c r="C4935" s="603" t="s">
        <v>123</v>
      </c>
      <c r="D4935" s="603" t="s">
        <v>793</v>
      </c>
      <c r="E4935" s="605">
        <v>588.15</v>
      </c>
      <c r="F4935" s="601" t="s">
        <v>794</v>
      </c>
    </row>
    <row r="4936" spans="1:6">
      <c r="A4936" s="603">
        <v>103830</v>
      </c>
      <c r="B4936" s="603" t="s">
        <v>5672</v>
      </c>
      <c r="C4936" s="603" t="s">
        <v>123</v>
      </c>
      <c r="D4936" s="603" t="s">
        <v>793</v>
      </c>
      <c r="E4936" s="604">
        <v>35.119999999999997</v>
      </c>
      <c r="F4936" s="601" t="s">
        <v>794</v>
      </c>
    </row>
    <row r="4937" spans="1:6">
      <c r="A4937" s="603">
        <v>103831</v>
      </c>
      <c r="B4937" s="603" t="s">
        <v>5673</v>
      </c>
      <c r="C4937" s="603" t="s">
        <v>123</v>
      </c>
      <c r="D4937" s="603" t="s">
        <v>793</v>
      </c>
      <c r="E4937" s="605">
        <v>24.69</v>
      </c>
      <c r="F4937" s="601" t="s">
        <v>794</v>
      </c>
    </row>
    <row r="4938" spans="1:6">
      <c r="A4938" s="603">
        <v>103832</v>
      </c>
      <c r="B4938" s="603" t="s">
        <v>5674</v>
      </c>
      <c r="C4938" s="603" t="s">
        <v>123</v>
      </c>
      <c r="D4938" s="603" t="s">
        <v>793</v>
      </c>
      <c r="E4938" s="605">
        <v>22.12</v>
      </c>
      <c r="F4938" s="601" t="s">
        <v>794</v>
      </c>
    </row>
    <row r="4939" spans="1:6">
      <c r="A4939" s="603">
        <v>103833</v>
      </c>
      <c r="B4939" s="603" t="s">
        <v>5675</v>
      </c>
      <c r="C4939" s="603" t="s">
        <v>123</v>
      </c>
      <c r="D4939" s="603" t="s">
        <v>793</v>
      </c>
      <c r="E4939" s="605">
        <v>40.880000000000003</v>
      </c>
      <c r="F4939" s="601" t="s">
        <v>794</v>
      </c>
    </row>
    <row r="4940" spans="1:6">
      <c r="A4940" s="603">
        <v>103834</v>
      </c>
      <c r="B4940" s="603" t="s">
        <v>5676</v>
      </c>
      <c r="C4940" s="603" t="s">
        <v>123</v>
      </c>
      <c r="D4940" s="603" t="s">
        <v>793</v>
      </c>
      <c r="E4940" s="605">
        <v>59.77</v>
      </c>
      <c r="F4940" s="601" t="s">
        <v>794</v>
      </c>
    </row>
    <row r="4941" spans="1:6">
      <c r="A4941" s="603">
        <v>103838</v>
      </c>
      <c r="B4941" s="603" t="s">
        <v>5677</v>
      </c>
      <c r="C4941" s="603" t="s">
        <v>123</v>
      </c>
      <c r="D4941" s="603" t="s">
        <v>793</v>
      </c>
      <c r="E4941" s="605">
        <v>15.73</v>
      </c>
      <c r="F4941" s="601" t="s">
        <v>794</v>
      </c>
    </row>
    <row r="4942" spans="1:6">
      <c r="A4942" s="603">
        <v>103839</v>
      </c>
      <c r="B4942" s="603" t="s">
        <v>5678</v>
      </c>
      <c r="C4942" s="603" t="s">
        <v>123</v>
      </c>
      <c r="D4942" s="603" t="s">
        <v>793</v>
      </c>
      <c r="E4942" s="605">
        <v>15.7</v>
      </c>
      <c r="F4942" s="601" t="s">
        <v>794</v>
      </c>
    </row>
    <row r="4943" spans="1:6">
      <c r="A4943" s="603">
        <v>103840</v>
      </c>
      <c r="B4943" s="603" t="s">
        <v>5679</v>
      </c>
      <c r="C4943" s="603" t="s">
        <v>123</v>
      </c>
      <c r="D4943" s="603" t="s">
        <v>793</v>
      </c>
      <c r="E4943" s="605">
        <v>20.67</v>
      </c>
      <c r="F4943" s="601" t="s">
        <v>794</v>
      </c>
    </row>
    <row r="4944" spans="1:6">
      <c r="A4944" s="603">
        <v>103841</v>
      </c>
      <c r="B4944" s="603" t="s">
        <v>5680</v>
      </c>
      <c r="C4944" s="603" t="s">
        <v>123</v>
      </c>
      <c r="D4944" s="603" t="s">
        <v>793</v>
      </c>
      <c r="E4944" s="605">
        <v>26.11</v>
      </c>
      <c r="F4944" s="601" t="s">
        <v>794</v>
      </c>
    </row>
    <row r="4945" spans="1:6">
      <c r="A4945" s="603">
        <v>103842</v>
      </c>
      <c r="B4945" s="603" t="s">
        <v>5681</v>
      </c>
      <c r="C4945" s="603" t="s">
        <v>123</v>
      </c>
      <c r="D4945" s="603" t="s">
        <v>793</v>
      </c>
      <c r="E4945" s="605">
        <v>25.82</v>
      </c>
      <c r="F4945" s="601" t="s">
        <v>794</v>
      </c>
    </row>
    <row r="4946" spans="1:6">
      <c r="A4946" s="603">
        <v>103843</v>
      </c>
      <c r="B4946" s="603" t="s">
        <v>5682</v>
      </c>
      <c r="C4946" s="603" t="s">
        <v>123</v>
      </c>
      <c r="D4946" s="603" t="s">
        <v>793</v>
      </c>
      <c r="E4946" s="605">
        <v>29.95</v>
      </c>
      <c r="F4946" s="601" t="s">
        <v>794</v>
      </c>
    </row>
    <row r="4947" spans="1:6">
      <c r="A4947" s="603">
        <v>103844</v>
      </c>
      <c r="B4947" s="603" t="s">
        <v>5683</v>
      </c>
      <c r="C4947" s="603" t="s">
        <v>123</v>
      </c>
      <c r="D4947" s="603" t="s">
        <v>793</v>
      </c>
      <c r="E4947" s="605">
        <v>33.31</v>
      </c>
      <c r="F4947" s="601" t="s">
        <v>794</v>
      </c>
    </row>
    <row r="4948" spans="1:6">
      <c r="A4948" s="603">
        <v>103845</v>
      </c>
      <c r="B4948" s="603" t="s">
        <v>5684</v>
      </c>
      <c r="C4948" s="603" t="s">
        <v>123</v>
      </c>
      <c r="D4948" s="603" t="s">
        <v>793</v>
      </c>
      <c r="E4948" s="605">
        <v>37.770000000000003</v>
      </c>
      <c r="F4948" s="601" t="s">
        <v>794</v>
      </c>
    </row>
    <row r="4949" spans="1:6">
      <c r="A4949" s="603">
        <v>103846</v>
      </c>
      <c r="B4949" s="603" t="s">
        <v>5685</v>
      </c>
      <c r="C4949" s="603" t="s">
        <v>123</v>
      </c>
      <c r="D4949" s="603" t="s">
        <v>793</v>
      </c>
      <c r="E4949" s="605">
        <v>35.99</v>
      </c>
      <c r="F4949" s="601" t="s">
        <v>794</v>
      </c>
    </row>
    <row r="4950" spans="1:6">
      <c r="A4950" s="603">
        <v>103847</v>
      </c>
      <c r="B4950" s="603" t="s">
        <v>5686</v>
      </c>
      <c r="C4950" s="603" t="s">
        <v>123</v>
      </c>
      <c r="D4950" s="603" t="s">
        <v>793</v>
      </c>
      <c r="E4950" s="605">
        <v>10.26</v>
      </c>
      <c r="F4950" s="601" t="s">
        <v>794</v>
      </c>
    </row>
    <row r="4951" spans="1:6">
      <c r="A4951" s="603">
        <v>103848</v>
      </c>
      <c r="B4951" s="603" t="s">
        <v>5687</v>
      </c>
      <c r="C4951" s="603" t="s">
        <v>123</v>
      </c>
      <c r="D4951" s="603" t="s">
        <v>793</v>
      </c>
      <c r="E4951" s="605">
        <v>10.29</v>
      </c>
      <c r="F4951" s="601" t="s">
        <v>794</v>
      </c>
    </row>
    <row r="4952" spans="1:6">
      <c r="A4952" s="603">
        <v>103849</v>
      </c>
      <c r="B4952" s="603" t="s">
        <v>5688</v>
      </c>
      <c r="C4952" s="603" t="s">
        <v>123</v>
      </c>
      <c r="D4952" s="603" t="s">
        <v>793</v>
      </c>
      <c r="E4952" s="605">
        <v>25.73</v>
      </c>
      <c r="F4952" s="601" t="s">
        <v>794</v>
      </c>
    </row>
    <row r="4953" spans="1:6">
      <c r="A4953" s="603">
        <v>103850</v>
      </c>
      <c r="B4953" s="603" t="s">
        <v>5689</v>
      </c>
      <c r="C4953" s="603" t="s">
        <v>123</v>
      </c>
      <c r="D4953" s="603" t="s">
        <v>793</v>
      </c>
      <c r="E4953" s="605">
        <v>455.18</v>
      </c>
      <c r="F4953" s="601" t="s">
        <v>794</v>
      </c>
    </row>
    <row r="4954" spans="1:6">
      <c r="A4954" s="603">
        <v>103851</v>
      </c>
      <c r="B4954" s="603" t="s">
        <v>5690</v>
      </c>
      <c r="C4954" s="603" t="s">
        <v>123</v>
      </c>
      <c r="D4954" s="603" t="s">
        <v>793</v>
      </c>
      <c r="E4954" s="605">
        <v>19.18</v>
      </c>
      <c r="F4954" s="601" t="s">
        <v>794</v>
      </c>
    </row>
    <row r="4955" spans="1:6">
      <c r="A4955" s="603">
        <v>103852</v>
      </c>
      <c r="B4955" s="603" t="s">
        <v>5691</v>
      </c>
      <c r="C4955" s="603" t="s">
        <v>123</v>
      </c>
      <c r="D4955" s="603" t="s">
        <v>793</v>
      </c>
      <c r="E4955" s="605">
        <v>15.72</v>
      </c>
      <c r="F4955" s="601" t="s">
        <v>794</v>
      </c>
    </row>
    <row r="4956" spans="1:6">
      <c r="A4956" s="603">
        <v>103853</v>
      </c>
      <c r="B4956" s="603" t="s">
        <v>5692</v>
      </c>
      <c r="C4956" s="603" t="s">
        <v>123</v>
      </c>
      <c r="D4956" s="603" t="s">
        <v>793</v>
      </c>
      <c r="E4956" s="605">
        <v>17.05</v>
      </c>
      <c r="F4956" s="601" t="s">
        <v>794</v>
      </c>
    </row>
    <row r="4957" spans="1:6">
      <c r="A4957" s="603">
        <v>103854</v>
      </c>
      <c r="B4957" s="603" t="s">
        <v>5693</v>
      </c>
      <c r="C4957" s="603" t="s">
        <v>123</v>
      </c>
      <c r="D4957" s="603" t="s">
        <v>793</v>
      </c>
      <c r="E4957" s="605">
        <v>529.61</v>
      </c>
      <c r="F4957" s="601" t="s">
        <v>794</v>
      </c>
    </row>
    <row r="4958" spans="1:6">
      <c r="A4958" s="603">
        <v>103855</v>
      </c>
      <c r="B4958" s="603" t="s">
        <v>5694</v>
      </c>
      <c r="C4958" s="603" t="s">
        <v>123</v>
      </c>
      <c r="D4958" s="603" t="s">
        <v>793</v>
      </c>
      <c r="E4958" s="605">
        <v>51</v>
      </c>
      <c r="F4958" s="601" t="s">
        <v>794</v>
      </c>
    </row>
    <row r="4959" spans="1:6">
      <c r="A4959" s="603">
        <v>103856</v>
      </c>
      <c r="B4959" s="603" t="s">
        <v>5695</v>
      </c>
      <c r="C4959" s="603" t="s">
        <v>123</v>
      </c>
      <c r="D4959" s="603" t="s">
        <v>793</v>
      </c>
      <c r="E4959" s="605">
        <v>14.87</v>
      </c>
      <c r="F4959" s="601" t="s">
        <v>794</v>
      </c>
    </row>
    <row r="4960" spans="1:6">
      <c r="A4960" s="603">
        <v>103857</v>
      </c>
      <c r="B4960" s="603" t="s">
        <v>5696</v>
      </c>
      <c r="C4960" s="603" t="s">
        <v>123</v>
      </c>
      <c r="D4960" s="603" t="s">
        <v>793</v>
      </c>
      <c r="E4960" s="605">
        <v>20.79</v>
      </c>
      <c r="F4960" s="601" t="s">
        <v>794</v>
      </c>
    </row>
    <row r="4961" spans="1:6">
      <c r="A4961" s="603">
        <v>103858</v>
      </c>
      <c r="B4961" s="603" t="s">
        <v>5697</v>
      </c>
      <c r="C4961" s="603" t="s">
        <v>123</v>
      </c>
      <c r="D4961" s="603" t="s">
        <v>793</v>
      </c>
      <c r="E4961" s="605">
        <v>25.01</v>
      </c>
      <c r="F4961" s="601" t="s">
        <v>794</v>
      </c>
    </row>
    <row r="4962" spans="1:6">
      <c r="A4962" s="603">
        <v>103859</v>
      </c>
      <c r="B4962" s="603" t="s">
        <v>5698</v>
      </c>
      <c r="C4962" s="603" t="s">
        <v>123</v>
      </c>
      <c r="D4962" s="603" t="s">
        <v>793</v>
      </c>
      <c r="E4962" s="605">
        <v>23.67</v>
      </c>
      <c r="F4962" s="601" t="s">
        <v>794</v>
      </c>
    </row>
    <row r="4963" spans="1:6">
      <c r="A4963" s="603">
        <v>103860</v>
      </c>
      <c r="B4963" s="603" t="s">
        <v>5699</v>
      </c>
      <c r="C4963" s="603" t="s">
        <v>123</v>
      </c>
      <c r="D4963" s="603" t="s">
        <v>793</v>
      </c>
      <c r="E4963" s="605">
        <v>23.67</v>
      </c>
      <c r="F4963" s="601" t="s">
        <v>794</v>
      </c>
    </row>
    <row r="4964" spans="1:6">
      <c r="A4964" s="603">
        <v>103861</v>
      </c>
      <c r="B4964" s="603" t="s">
        <v>5700</v>
      </c>
      <c r="C4964" s="603" t="s">
        <v>123</v>
      </c>
      <c r="D4964" s="603" t="s">
        <v>793</v>
      </c>
      <c r="E4964" s="605">
        <v>86.08</v>
      </c>
      <c r="F4964" s="601" t="s">
        <v>794</v>
      </c>
    </row>
    <row r="4965" spans="1:6">
      <c r="A4965" s="603">
        <v>103862</v>
      </c>
      <c r="B4965" s="603" t="s">
        <v>5701</v>
      </c>
      <c r="C4965" s="603" t="s">
        <v>123</v>
      </c>
      <c r="D4965" s="603" t="s">
        <v>793</v>
      </c>
      <c r="E4965" s="605">
        <v>583.05999999999995</v>
      </c>
      <c r="F4965" s="601" t="s">
        <v>794</v>
      </c>
    </row>
    <row r="4966" spans="1:6">
      <c r="A4966" s="603">
        <v>103863</v>
      </c>
      <c r="B4966" s="603" t="s">
        <v>5702</v>
      </c>
      <c r="C4966" s="603" t="s">
        <v>123</v>
      </c>
      <c r="D4966" s="603" t="s">
        <v>793</v>
      </c>
      <c r="E4966" s="605">
        <v>32.56</v>
      </c>
      <c r="F4966" s="601" t="s">
        <v>794</v>
      </c>
    </row>
    <row r="4967" spans="1:6">
      <c r="A4967" s="603">
        <v>103864</v>
      </c>
      <c r="B4967" s="603" t="s">
        <v>5703</v>
      </c>
      <c r="C4967" s="603" t="s">
        <v>123</v>
      </c>
      <c r="D4967" s="603" t="s">
        <v>793</v>
      </c>
      <c r="E4967" s="605">
        <v>20.46</v>
      </c>
      <c r="F4967" s="601" t="s">
        <v>794</v>
      </c>
    </row>
    <row r="4968" spans="1:6">
      <c r="A4968" s="603">
        <v>103865</v>
      </c>
      <c r="B4968" s="603" t="s">
        <v>5704</v>
      </c>
      <c r="C4968" s="603" t="s">
        <v>123</v>
      </c>
      <c r="D4968" s="603" t="s">
        <v>793</v>
      </c>
      <c r="E4968" s="605">
        <v>21.3</v>
      </c>
      <c r="F4968" s="601" t="s">
        <v>794</v>
      </c>
    </row>
    <row r="4969" spans="1:6">
      <c r="A4969" s="603">
        <v>103866</v>
      </c>
      <c r="B4969" s="603" t="s">
        <v>5705</v>
      </c>
      <c r="C4969" s="603" t="s">
        <v>123</v>
      </c>
      <c r="D4969" s="603" t="s">
        <v>793</v>
      </c>
      <c r="E4969" s="605">
        <v>34.53</v>
      </c>
      <c r="F4969" s="601" t="s">
        <v>794</v>
      </c>
    </row>
    <row r="4970" spans="1:6">
      <c r="A4970" s="603">
        <v>103867</v>
      </c>
      <c r="B4970" s="603" t="s">
        <v>5706</v>
      </c>
      <c r="C4970" s="603" t="s">
        <v>123</v>
      </c>
      <c r="D4970" s="603" t="s">
        <v>793</v>
      </c>
      <c r="E4970" s="605">
        <v>48.68</v>
      </c>
      <c r="F4970" s="601" t="s">
        <v>794</v>
      </c>
    </row>
    <row r="4971" spans="1:6">
      <c r="A4971" s="603">
        <v>103874</v>
      </c>
      <c r="B4971" s="603" t="s">
        <v>5707</v>
      </c>
      <c r="C4971" s="603" t="s">
        <v>123</v>
      </c>
      <c r="D4971" s="603" t="s">
        <v>793</v>
      </c>
      <c r="E4971" s="605">
        <v>16.36</v>
      </c>
      <c r="F4971" s="601" t="s">
        <v>794</v>
      </c>
    </row>
    <row r="4972" spans="1:6">
      <c r="A4972" s="603">
        <v>103875</v>
      </c>
      <c r="B4972" s="603" t="s">
        <v>5708</v>
      </c>
      <c r="C4972" s="603" t="s">
        <v>123</v>
      </c>
      <c r="D4972" s="603" t="s">
        <v>793</v>
      </c>
      <c r="E4972" s="605">
        <v>16.329999999999998</v>
      </c>
      <c r="F4972" s="601" t="s">
        <v>794</v>
      </c>
    </row>
    <row r="4973" spans="1:6">
      <c r="A4973" s="603">
        <v>103876</v>
      </c>
      <c r="B4973" s="603" t="s">
        <v>5709</v>
      </c>
      <c r="C4973" s="603" t="s">
        <v>123</v>
      </c>
      <c r="D4973" s="603" t="s">
        <v>793</v>
      </c>
      <c r="E4973" s="605">
        <v>20.99</v>
      </c>
      <c r="F4973" s="601" t="s">
        <v>794</v>
      </c>
    </row>
    <row r="4974" spans="1:6">
      <c r="A4974" s="603">
        <v>103877</v>
      </c>
      <c r="B4974" s="603" t="s">
        <v>5710</v>
      </c>
      <c r="C4974" s="603" t="s">
        <v>123</v>
      </c>
      <c r="D4974" s="603" t="s">
        <v>793</v>
      </c>
      <c r="E4974" s="605">
        <v>25.39</v>
      </c>
      <c r="F4974" s="601" t="s">
        <v>794</v>
      </c>
    </row>
    <row r="4975" spans="1:6">
      <c r="A4975" s="603">
        <v>103878</v>
      </c>
      <c r="B4975" s="603" t="s">
        <v>5711</v>
      </c>
      <c r="C4975" s="603" t="s">
        <v>123</v>
      </c>
      <c r="D4975" s="603" t="s">
        <v>793</v>
      </c>
      <c r="E4975" s="605">
        <v>25.1</v>
      </c>
      <c r="F4975" s="601" t="s">
        <v>794</v>
      </c>
    </row>
    <row r="4976" spans="1:6">
      <c r="A4976" s="603">
        <v>103879</v>
      </c>
      <c r="B4976" s="603" t="s">
        <v>5712</v>
      </c>
      <c r="C4976" s="603" t="s">
        <v>123</v>
      </c>
      <c r="D4976" s="603" t="s">
        <v>793</v>
      </c>
      <c r="E4976" s="605">
        <v>29.59</v>
      </c>
      <c r="F4976" s="601" t="s">
        <v>794</v>
      </c>
    </row>
    <row r="4977" spans="1:6">
      <c r="A4977" s="603">
        <v>103880</v>
      </c>
      <c r="B4977" s="603" t="s">
        <v>5713</v>
      </c>
      <c r="C4977" s="603" t="s">
        <v>123</v>
      </c>
      <c r="D4977" s="603" t="s">
        <v>793</v>
      </c>
      <c r="E4977" s="605">
        <v>32.950000000000003</v>
      </c>
      <c r="F4977" s="601" t="s">
        <v>794</v>
      </c>
    </row>
    <row r="4978" spans="1:6">
      <c r="A4978" s="603">
        <v>103881</v>
      </c>
      <c r="B4978" s="603" t="s">
        <v>5714</v>
      </c>
      <c r="C4978" s="603" t="s">
        <v>123</v>
      </c>
      <c r="D4978" s="603" t="s">
        <v>793</v>
      </c>
      <c r="E4978" s="605">
        <v>35.9</v>
      </c>
      <c r="F4978" s="601" t="s">
        <v>794</v>
      </c>
    </row>
    <row r="4979" spans="1:6">
      <c r="A4979" s="603">
        <v>103882</v>
      </c>
      <c r="B4979" s="603" t="s">
        <v>5715</v>
      </c>
      <c r="C4979" s="603" t="s">
        <v>123</v>
      </c>
      <c r="D4979" s="603" t="s">
        <v>793</v>
      </c>
      <c r="E4979" s="605">
        <v>34.119999999999997</v>
      </c>
      <c r="F4979" s="601" t="s">
        <v>794</v>
      </c>
    </row>
    <row r="4980" spans="1:6">
      <c r="A4980" s="603">
        <v>103883</v>
      </c>
      <c r="B4980" s="603" t="s">
        <v>5716</v>
      </c>
      <c r="C4980" s="603" t="s">
        <v>123</v>
      </c>
      <c r="D4980" s="603" t="s">
        <v>793</v>
      </c>
      <c r="E4980" s="605">
        <v>10.66</v>
      </c>
      <c r="F4980" s="601" t="s">
        <v>794</v>
      </c>
    </row>
    <row r="4981" spans="1:6">
      <c r="A4981" s="603">
        <v>103884</v>
      </c>
      <c r="B4981" s="603" t="s">
        <v>5717</v>
      </c>
      <c r="C4981" s="603" t="s">
        <v>123</v>
      </c>
      <c r="D4981" s="603" t="s">
        <v>793</v>
      </c>
      <c r="E4981" s="605">
        <v>10.69</v>
      </c>
      <c r="F4981" s="601" t="s">
        <v>794</v>
      </c>
    </row>
    <row r="4982" spans="1:6">
      <c r="A4982" s="603">
        <v>103885</v>
      </c>
      <c r="B4982" s="603" t="s">
        <v>5718</v>
      </c>
      <c r="C4982" s="603" t="s">
        <v>123</v>
      </c>
      <c r="D4982" s="603" t="s">
        <v>793</v>
      </c>
      <c r="E4982" s="605">
        <v>26.13</v>
      </c>
      <c r="F4982" s="601" t="s">
        <v>794</v>
      </c>
    </row>
    <row r="4983" spans="1:6">
      <c r="A4983" s="603">
        <v>103886</v>
      </c>
      <c r="B4983" s="603" t="s">
        <v>5719</v>
      </c>
      <c r="C4983" s="603" t="s">
        <v>123</v>
      </c>
      <c r="D4983" s="603" t="s">
        <v>793</v>
      </c>
      <c r="E4983" s="605">
        <v>455.58</v>
      </c>
      <c r="F4983" s="601" t="s">
        <v>794</v>
      </c>
    </row>
    <row r="4984" spans="1:6">
      <c r="A4984" s="603">
        <v>103887</v>
      </c>
      <c r="B4984" s="603" t="s">
        <v>5720</v>
      </c>
      <c r="C4984" s="603" t="s">
        <v>123</v>
      </c>
      <c r="D4984" s="603" t="s">
        <v>793</v>
      </c>
      <c r="E4984" s="605">
        <v>19.39</v>
      </c>
      <c r="F4984" s="601" t="s">
        <v>794</v>
      </c>
    </row>
    <row r="4985" spans="1:6">
      <c r="A4985" s="603">
        <v>103888</v>
      </c>
      <c r="B4985" s="603" t="s">
        <v>5721</v>
      </c>
      <c r="C4985" s="603" t="s">
        <v>123</v>
      </c>
      <c r="D4985" s="603" t="s">
        <v>793</v>
      </c>
      <c r="E4985" s="605">
        <v>15.2</v>
      </c>
      <c r="F4985" s="601" t="s">
        <v>794</v>
      </c>
    </row>
    <row r="4986" spans="1:6">
      <c r="A4986" s="603">
        <v>103889</v>
      </c>
      <c r="B4986" s="603" t="s">
        <v>5722</v>
      </c>
      <c r="C4986" s="603" t="s">
        <v>123</v>
      </c>
      <c r="D4986" s="603" t="s">
        <v>793</v>
      </c>
      <c r="E4986" s="605">
        <v>16.53</v>
      </c>
      <c r="F4986" s="601" t="s">
        <v>794</v>
      </c>
    </row>
    <row r="4987" spans="1:6">
      <c r="A4987" s="603">
        <v>103890</v>
      </c>
      <c r="B4987" s="603" t="s">
        <v>5723</v>
      </c>
      <c r="C4987" s="603" t="s">
        <v>123</v>
      </c>
      <c r="D4987" s="603" t="s">
        <v>793</v>
      </c>
      <c r="E4987" s="605">
        <v>529.09</v>
      </c>
      <c r="F4987" s="601" t="s">
        <v>794</v>
      </c>
    </row>
    <row r="4988" spans="1:6">
      <c r="A4988" s="603">
        <v>103891</v>
      </c>
      <c r="B4988" s="603" t="s">
        <v>5724</v>
      </c>
      <c r="C4988" s="603" t="s">
        <v>123</v>
      </c>
      <c r="D4988" s="603" t="s">
        <v>793</v>
      </c>
      <c r="E4988" s="605">
        <v>50.48</v>
      </c>
      <c r="F4988" s="601" t="s">
        <v>794</v>
      </c>
    </row>
    <row r="4989" spans="1:6">
      <c r="A4989" s="603">
        <v>103892</v>
      </c>
      <c r="B4989" s="603" t="s">
        <v>5725</v>
      </c>
      <c r="C4989" s="603" t="s">
        <v>123</v>
      </c>
      <c r="D4989" s="603" t="s">
        <v>793</v>
      </c>
      <c r="E4989" s="605">
        <v>14.85</v>
      </c>
      <c r="F4989" s="601" t="s">
        <v>794</v>
      </c>
    </row>
    <row r="4990" spans="1:6">
      <c r="A4990" s="603">
        <v>103893</v>
      </c>
      <c r="B4990" s="603" t="s">
        <v>5726</v>
      </c>
      <c r="C4990" s="603" t="s">
        <v>123</v>
      </c>
      <c r="D4990" s="603" t="s">
        <v>793</v>
      </c>
      <c r="E4990" s="605">
        <v>20.53</v>
      </c>
      <c r="F4990" s="601" t="s">
        <v>794</v>
      </c>
    </row>
    <row r="4991" spans="1:6">
      <c r="A4991" s="603">
        <v>103894</v>
      </c>
      <c r="B4991" s="603" t="s">
        <v>5727</v>
      </c>
      <c r="C4991" s="603" t="s">
        <v>123</v>
      </c>
      <c r="D4991" s="603" t="s">
        <v>793</v>
      </c>
      <c r="E4991" s="605">
        <v>24.75</v>
      </c>
      <c r="F4991" s="601" t="s">
        <v>794</v>
      </c>
    </row>
    <row r="4992" spans="1:6">
      <c r="A4992" s="603">
        <v>103895</v>
      </c>
      <c r="B4992" s="603" t="s">
        <v>5728</v>
      </c>
      <c r="C4992" s="603" t="s">
        <v>123</v>
      </c>
      <c r="D4992" s="603" t="s">
        <v>793</v>
      </c>
      <c r="E4992" s="605">
        <v>22.36</v>
      </c>
      <c r="F4992" s="601" t="s">
        <v>794</v>
      </c>
    </row>
    <row r="4993" spans="1:6">
      <c r="A4993" s="603">
        <v>103896</v>
      </c>
      <c r="B4993" s="603" t="s">
        <v>5729</v>
      </c>
      <c r="C4993" s="603" t="s">
        <v>123</v>
      </c>
      <c r="D4993" s="603" t="s">
        <v>793</v>
      </c>
      <c r="E4993" s="605">
        <v>22.36</v>
      </c>
      <c r="F4993" s="601" t="s">
        <v>794</v>
      </c>
    </row>
    <row r="4994" spans="1:6">
      <c r="A4994" s="603">
        <v>103897</v>
      </c>
      <c r="B4994" s="603" t="s">
        <v>5730</v>
      </c>
      <c r="C4994" s="603" t="s">
        <v>123</v>
      </c>
      <c r="D4994" s="603" t="s">
        <v>793</v>
      </c>
      <c r="E4994" s="605">
        <v>84.77</v>
      </c>
      <c r="F4994" s="601" t="s">
        <v>794</v>
      </c>
    </row>
    <row r="4995" spans="1:6">
      <c r="A4995" s="603">
        <v>103898</v>
      </c>
      <c r="B4995" s="603" t="s">
        <v>5731</v>
      </c>
      <c r="C4995" s="603" t="s">
        <v>123</v>
      </c>
      <c r="D4995" s="603" t="s">
        <v>793</v>
      </c>
      <c r="E4995" s="605">
        <v>581.75</v>
      </c>
      <c r="F4995" s="601" t="s">
        <v>794</v>
      </c>
    </row>
    <row r="4996" spans="1:6">
      <c r="A4996" s="603">
        <v>103899</v>
      </c>
      <c r="B4996" s="603" t="s">
        <v>5732</v>
      </c>
      <c r="C4996" s="603" t="s">
        <v>123</v>
      </c>
      <c r="D4996" s="603" t="s">
        <v>793</v>
      </c>
      <c r="E4996" s="605">
        <v>31.92</v>
      </c>
      <c r="F4996" s="601" t="s">
        <v>794</v>
      </c>
    </row>
    <row r="4997" spans="1:6">
      <c r="A4997" s="603">
        <v>103900</v>
      </c>
      <c r="B4997" s="603" t="s">
        <v>5733</v>
      </c>
      <c r="C4997" s="603" t="s">
        <v>123</v>
      </c>
      <c r="D4997" s="603" t="s">
        <v>793</v>
      </c>
      <c r="E4997" s="605">
        <v>19.39</v>
      </c>
      <c r="F4997" s="601" t="s">
        <v>794</v>
      </c>
    </row>
    <row r="4998" spans="1:6">
      <c r="A4998" s="603">
        <v>103901</v>
      </c>
      <c r="B4998" s="603" t="s">
        <v>5734</v>
      </c>
      <c r="C4998" s="603" t="s">
        <v>123</v>
      </c>
      <c r="D4998" s="603" t="s">
        <v>793</v>
      </c>
      <c r="E4998" s="605">
        <v>22.14</v>
      </c>
      <c r="F4998" s="601" t="s">
        <v>794</v>
      </c>
    </row>
    <row r="4999" spans="1:6">
      <c r="A4999" s="603">
        <v>103902</v>
      </c>
      <c r="B4999" s="603" t="s">
        <v>5735</v>
      </c>
      <c r="C4999" s="603" t="s">
        <v>123</v>
      </c>
      <c r="D4999" s="603" t="s">
        <v>793</v>
      </c>
      <c r="E4999" s="605">
        <v>33.549999999999997</v>
      </c>
      <c r="F4999" s="601" t="s">
        <v>794</v>
      </c>
    </row>
    <row r="5000" spans="1:6">
      <c r="A5000" s="603">
        <v>103903</v>
      </c>
      <c r="B5000" s="603" t="s">
        <v>5736</v>
      </c>
      <c r="C5000" s="603" t="s">
        <v>123</v>
      </c>
      <c r="D5000" s="603" t="s">
        <v>793</v>
      </c>
      <c r="E5000" s="605">
        <v>46.14</v>
      </c>
      <c r="F5000" s="601" t="s">
        <v>794</v>
      </c>
    </row>
    <row r="5001" spans="1:6">
      <c r="A5001" s="603">
        <v>103947</v>
      </c>
      <c r="B5001" s="603" t="s">
        <v>5737</v>
      </c>
      <c r="C5001" s="603" t="s">
        <v>123</v>
      </c>
      <c r="D5001" s="603" t="s">
        <v>942</v>
      </c>
      <c r="E5001" s="605">
        <v>5.6</v>
      </c>
      <c r="F5001" s="601" t="s">
        <v>794</v>
      </c>
    </row>
    <row r="5002" spans="1:6">
      <c r="A5002" s="603">
        <v>103948</v>
      </c>
      <c r="B5002" s="603" t="s">
        <v>5738</v>
      </c>
      <c r="C5002" s="603" t="s">
        <v>123</v>
      </c>
      <c r="D5002" s="603" t="s">
        <v>942</v>
      </c>
      <c r="E5002" s="605">
        <v>7.04</v>
      </c>
      <c r="F5002" s="601" t="s">
        <v>794</v>
      </c>
    </row>
    <row r="5003" spans="1:6">
      <c r="A5003" s="603">
        <v>103949</v>
      </c>
      <c r="B5003" s="603" t="s">
        <v>5739</v>
      </c>
      <c r="C5003" s="603" t="s">
        <v>123</v>
      </c>
      <c r="D5003" s="603" t="s">
        <v>942</v>
      </c>
      <c r="E5003" s="605">
        <v>8.2799999999999994</v>
      </c>
      <c r="F5003" s="601" t="s">
        <v>794</v>
      </c>
    </row>
    <row r="5004" spans="1:6">
      <c r="A5004" s="603">
        <v>103950</v>
      </c>
      <c r="B5004" s="603" t="s">
        <v>5740</v>
      </c>
      <c r="C5004" s="603" t="s">
        <v>123</v>
      </c>
      <c r="D5004" s="603" t="s">
        <v>942</v>
      </c>
      <c r="E5004" s="605">
        <v>9.5399999999999991</v>
      </c>
      <c r="F5004" s="601" t="s">
        <v>794</v>
      </c>
    </row>
    <row r="5005" spans="1:6">
      <c r="A5005" s="603">
        <v>103951</v>
      </c>
      <c r="B5005" s="603" t="s">
        <v>5741</v>
      </c>
      <c r="C5005" s="603" t="s">
        <v>123</v>
      </c>
      <c r="D5005" s="603" t="s">
        <v>942</v>
      </c>
      <c r="E5005" s="605">
        <v>13.24</v>
      </c>
      <c r="F5005" s="601" t="s">
        <v>794</v>
      </c>
    </row>
    <row r="5006" spans="1:6">
      <c r="A5006" s="603">
        <v>103952</v>
      </c>
      <c r="B5006" s="603" t="s">
        <v>5742</v>
      </c>
      <c r="C5006" s="603" t="s">
        <v>123</v>
      </c>
      <c r="D5006" s="603" t="s">
        <v>942</v>
      </c>
      <c r="E5006" s="605">
        <v>5.17</v>
      </c>
      <c r="F5006" s="601" t="s">
        <v>794</v>
      </c>
    </row>
    <row r="5007" spans="1:6">
      <c r="A5007" s="603">
        <v>103953</v>
      </c>
      <c r="B5007" s="603" t="s">
        <v>5743</v>
      </c>
      <c r="C5007" s="603" t="s">
        <v>123</v>
      </c>
      <c r="D5007" s="603" t="s">
        <v>942</v>
      </c>
      <c r="E5007" s="605">
        <v>6.54</v>
      </c>
      <c r="F5007" s="601" t="s">
        <v>794</v>
      </c>
    </row>
    <row r="5008" spans="1:6">
      <c r="A5008" s="603">
        <v>103954</v>
      </c>
      <c r="B5008" s="603" t="s">
        <v>5744</v>
      </c>
      <c r="C5008" s="603" t="s">
        <v>123</v>
      </c>
      <c r="D5008" s="603" t="s">
        <v>942</v>
      </c>
      <c r="E5008" s="605">
        <v>7.8</v>
      </c>
      <c r="F5008" s="601" t="s">
        <v>794</v>
      </c>
    </row>
    <row r="5009" spans="1:6">
      <c r="A5009" s="603">
        <v>103955</v>
      </c>
      <c r="B5009" s="603" t="s">
        <v>5745</v>
      </c>
      <c r="C5009" s="603" t="s">
        <v>123</v>
      </c>
      <c r="D5009" s="603" t="s">
        <v>942</v>
      </c>
      <c r="E5009" s="605">
        <v>8.9</v>
      </c>
      <c r="F5009" s="601" t="s">
        <v>794</v>
      </c>
    </row>
    <row r="5010" spans="1:6">
      <c r="A5010" s="603">
        <v>103956</v>
      </c>
      <c r="B5010" s="603" t="s">
        <v>5746</v>
      </c>
      <c r="C5010" s="603" t="s">
        <v>123</v>
      </c>
      <c r="D5010" s="603" t="s">
        <v>942</v>
      </c>
      <c r="E5010" s="605">
        <v>12.49</v>
      </c>
      <c r="F5010" s="601" t="s">
        <v>794</v>
      </c>
    </row>
    <row r="5011" spans="1:6">
      <c r="A5011" s="603">
        <v>103957</v>
      </c>
      <c r="B5011" s="603" t="s">
        <v>5747</v>
      </c>
      <c r="C5011" s="603" t="s">
        <v>123</v>
      </c>
      <c r="D5011" s="603" t="s">
        <v>942</v>
      </c>
      <c r="E5011" s="605">
        <v>4.53</v>
      </c>
      <c r="F5011" s="601" t="s">
        <v>794</v>
      </c>
    </row>
    <row r="5012" spans="1:6">
      <c r="A5012" s="603">
        <v>103958</v>
      </c>
      <c r="B5012" s="603" t="s">
        <v>5748</v>
      </c>
      <c r="C5012" s="603" t="s">
        <v>123</v>
      </c>
      <c r="D5012" s="603" t="s">
        <v>942</v>
      </c>
      <c r="E5012" s="605">
        <v>9.24</v>
      </c>
      <c r="F5012" s="601" t="s">
        <v>794</v>
      </c>
    </row>
    <row r="5013" spans="1:6">
      <c r="A5013" s="603">
        <v>103959</v>
      </c>
      <c r="B5013" s="603" t="s">
        <v>5749</v>
      </c>
      <c r="C5013" s="603" t="s">
        <v>123</v>
      </c>
      <c r="D5013" s="603" t="s">
        <v>942</v>
      </c>
      <c r="E5013" s="605">
        <v>13.87</v>
      </c>
      <c r="F5013" s="601" t="s">
        <v>794</v>
      </c>
    </row>
    <row r="5014" spans="1:6">
      <c r="A5014" s="603">
        <v>103962</v>
      </c>
      <c r="B5014" s="603" t="s">
        <v>5750</v>
      </c>
      <c r="C5014" s="603" t="s">
        <v>123</v>
      </c>
      <c r="D5014" s="603" t="s">
        <v>942</v>
      </c>
      <c r="E5014" s="605">
        <v>5.87</v>
      </c>
      <c r="F5014" s="601" t="s">
        <v>794</v>
      </c>
    </row>
    <row r="5015" spans="1:6">
      <c r="A5015" s="603">
        <v>103964</v>
      </c>
      <c r="B5015" s="603" t="s">
        <v>5751</v>
      </c>
      <c r="C5015" s="603" t="s">
        <v>123</v>
      </c>
      <c r="D5015" s="603" t="s">
        <v>942</v>
      </c>
      <c r="E5015" s="605">
        <v>7.47</v>
      </c>
      <c r="F5015" s="601" t="s">
        <v>794</v>
      </c>
    </row>
    <row r="5016" spans="1:6">
      <c r="A5016" s="603">
        <v>103966</v>
      </c>
      <c r="B5016" s="603" t="s">
        <v>5752</v>
      </c>
      <c r="C5016" s="603" t="s">
        <v>123</v>
      </c>
      <c r="D5016" s="603" t="s">
        <v>942</v>
      </c>
      <c r="E5016" s="605">
        <v>8.8800000000000008</v>
      </c>
      <c r="F5016" s="601" t="s">
        <v>794</v>
      </c>
    </row>
    <row r="5017" spans="1:6">
      <c r="A5017" s="603">
        <v>103967</v>
      </c>
      <c r="B5017" s="603" t="s">
        <v>5753</v>
      </c>
      <c r="C5017" s="603" t="s">
        <v>123</v>
      </c>
      <c r="D5017" s="603" t="s">
        <v>942</v>
      </c>
      <c r="E5017" s="605">
        <v>10.68</v>
      </c>
      <c r="F5017" s="601" t="s">
        <v>794</v>
      </c>
    </row>
    <row r="5018" spans="1:6">
      <c r="A5018" s="603">
        <v>103968</v>
      </c>
      <c r="B5018" s="603" t="s">
        <v>5754</v>
      </c>
      <c r="C5018" s="603" t="s">
        <v>123</v>
      </c>
      <c r="D5018" s="603" t="s">
        <v>942</v>
      </c>
      <c r="E5018" s="605">
        <v>15.2</v>
      </c>
      <c r="F5018" s="601" t="s">
        <v>794</v>
      </c>
    </row>
    <row r="5019" spans="1:6">
      <c r="A5019" s="603">
        <v>103969</v>
      </c>
      <c r="B5019" s="603" t="s">
        <v>5755</v>
      </c>
      <c r="C5019" s="603" t="s">
        <v>123</v>
      </c>
      <c r="D5019" s="603" t="s">
        <v>942</v>
      </c>
      <c r="E5019" s="605">
        <v>17.920000000000002</v>
      </c>
      <c r="F5019" s="601" t="s">
        <v>794</v>
      </c>
    </row>
    <row r="5020" spans="1:6">
      <c r="A5020" s="603">
        <v>103971</v>
      </c>
      <c r="B5020" s="603" t="s">
        <v>5756</v>
      </c>
      <c r="C5020" s="603" t="s">
        <v>123</v>
      </c>
      <c r="D5020" s="603" t="s">
        <v>942</v>
      </c>
      <c r="E5020" s="605">
        <v>22.8</v>
      </c>
      <c r="F5020" s="601" t="s">
        <v>794</v>
      </c>
    </row>
    <row r="5021" spans="1:6">
      <c r="A5021" s="603">
        <v>103972</v>
      </c>
      <c r="B5021" s="603" t="s">
        <v>5757</v>
      </c>
      <c r="C5021" s="603" t="s">
        <v>123</v>
      </c>
      <c r="D5021" s="603" t="s">
        <v>942</v>
      </c>
      <c r="E5021" s="605">
        <v>26.51</v>
      </c>
      <c r="F5021" s="601" t="s">
        <v>794</v>
      </c>
    </row>
    <row r="5022" spans="1:6">
      <c r="A5022" s="603">
        <v>103974</v>
      </c>
      <c r="B5022" s="603" t="s">
        <v>5758</v>
      </c>
      <c r="C5022" s="603" t="s">
        <v>123</v>
      </c>
      <c r="D5022" s="603" t="s">
        <v>942</v>
      </c>
      <c r="E5022" s="604">
        <v>9.49</v>
      </c>
      <c r="F5022" s="601" t="s">
        <v>794</v>
      </c>
    </row>
    <row r="5023" spans="1:6">
      <c r="A5023" s="603">
        <v>103975</v>
      </c>
      <c r="B5023" s="603" t="s">
        <v>5759</v>
      </c>
      <c r="C5023" s="603" t="s">
        <v>123</v>
      </c>
      <c r="D5023" s="603" t="s">
        <v>942</v>
      </c>
      <c r="E5023" s="604">
        <v>16.16</v>
      </c>
      <c r="F5023" s="601" t="s">
        <v>794</v>
      </c>
    </row>
    <row r="5024" spans="1:6">
      <c r="A5024" s="603">
        <v>103976</v>
      </c>
      <c r="B5024" s="603" t="s">
        <v>5760</v>
      </c>
      <c r="C5024" s="603" t="s">
        <v>123</v>
      </c>
      <c r="D5024" s="603" t="s">
        <v>942</v>
      </c>
      <c r="E5024" s="604">
        <v>23.27</v>
      </c>
      <c r="F5024" s="601" t="s">
        <v>794</v>
      </c>
    </row>
    <row r="5025" spans="1:6">
      <c r="A5025" s="603">
        <v>103980</v>
      </c>
      <c r="B5025" s="603" t="s">
        <v>5761</v>
      </c>
      <c r="C5025" s="603" t="s">
        <v>123</v>
      </c>
      <c r="D5025" s="603" t="s">
        <v>942</v>
      </c>
      <c r="E5025" s="604">
        <v>15.64</v>
      </c>
      <c r="F5025" s="601" t="s">
        <v>794</v>
      </c>
    </row>
    <row r="5026" spans="1:6">
      <c r="A5026" s="603">
        <v>103981</v>
      </c>
      <c r="B5026" s="603" t="s">
        <v>5762</v>
      </c>
      <c r="C5026" s="603" t="s">
        <v>123</v>
      </c>
      <c r="D5026" s="603" t="s">
        <v>942</v>
      </c>
      <c r="E5026" s="604">
        <v>15.69</v>
      </c>
      <c r="F5026" s="601" t="s">
        <v>794</v>
      </c>
    </row>
    <row r="5027" spans="1:6">
      <c r="A5027" s="603">
        <v>103982</v>
      </c>
      <c r="B5027" s="603" t="s">
        <v>5763</v>
      </c>
      <c r="C5027" s="603" t="s">
        <v>123</v>
      </c>
      <c r="D5027" s="603" t="s">
        <v>942</v>
      </c>
      <c r="E5027" s="604">
        <v>21.29</v>
      </c>
      <c r="F5027" s="601" t="s">
        <v>794</v>
      </c>
    </row>
    <row r="5028" spans="1:6">
      <c r="A5028" s="603">
        <v>103983</v>
      </c>
      <c r="B5028" s="603" t="s">
        <v>5764</v>
      </c>
      <c r="C5028" s="603" t="s">
        <v>123</v>
      </c>
      <c r="D5028" s="603" t="s">
        <v>942</v>
      </c>
      <c r="E5028" s="604">
        <v>15.2</v>
      </c>
      <c r="F5028" s="601" t="s">
        <v>794</v>
      </c>
    </row>
    <row r="5029" spans="1:6">
      <c r="A5029" s="603">
        <v>103984</v>
      </c>
      <c r="B5029" s="603" t="s">
        <v>5765</v>
      </c>
      <c r="C5029" s="603" t="s">
        <v>123</v>
      </c>
      <c r="D5029" s="603" t="s">
        <v>942</v>
      </c>
      <c r="E5029" s="604">
        <v>17.45</v>
      </c>
      <c r="F5029" s="601" t="s">
        <v>794</v>
      </c>
    </row>
    <row r="5030" spans="1:6">
      <c r="A5030" s="603">
        <v>103985</v>
      </c>
      <c r="B5030" s="603" t="s">
        <v>5766</v>
      </c>
      <c r="C5030" s="603" t="s">
        <v>123</v>
      </c>
      <c r="D5030" s="603" t="s">
        <v>942</v>
      </c>
      <c r="E5030" s="604">
        <v>19.75</v>
      </c>
      <c r="F5030" s="601" t="s">
        <v>794</v>
      </c>
    </row>
    <row r="5031" spans="1:6">
      <c r="A5031" s="603">
        <v>103986</v>
      </c>
      <c r="B5031" s="603" t="s">
        <v>5767</v>
      </c>
      <c r="C5031" s="603" t="s">
        <v>123</v>
      </c>
      <c r="D5031" s="603" t="s">
        <v>942</v>
      </c>
      <c r="E5031" s="604">
        <v>24.88</v>
      </c>
      <c r="F5031" s="601" t="s">
        <v>794</v>
      </c>
    </row>
    <row r="5032" spans="1:6">
      <c r="A5032" s="603">
        <v>103987</v>
      </c>
      <c r="B5032" s="603" t="s">
        <v>5768</v>
      </c>
      <c r="C5032" s="603" t="s">
        <v>123</v>
      </c>
      <c r="D5032" s="603" t="s">
        <v>942</v>
      </c>
      <c r="E5032" s="604">
        <v>21.4</v>
      </c>
      <c r="F5032" s="601" t="s">
        <v>794</v>
      </c>
    </row>
    <row r="5033" spans="1:6">
      <c r="A5033" s="603">
        <v>103988</v>
      </c>
      <c r="B5033" s="603" t="s">
        <v>5769</v>
      </c>
      <c r="C5033" s="603" t="s">
        <v>123</v>
      </c>
      <c r="D5033" s="603" t="s">
        <v>942</v>
      </c>
      <c r="E5033" s="604">
        <v>11.46</v>
      </c>
      <c r="F5033" s="601" t="s">
        <v>794</v>
      </c>
    </row>
    <row r="5034" spans="1:6">
      <c r="A5034" s="603">
        <v>103990</v>
      </c>
      <c r="B5034" s="603" t="s">
        <v>5770</v>
      </c>
      <c r="C5034" s="603" t="s">
        <v>123</v>
      </c>
      <c r="D5034" s="603" t="s">
        <v>942</v>
      </c>
      <c r="E5034" s="604">
        <v>31.41</v>
      </c>
      <c r="F5034" s="601" t="s">
        <v>794</v>
      </c>
    </row>
    <row r="5035" spans="1:6">
      <c r="A5035" s="603">
        <v>103991</v>
      </c>
      <c r="B5035" s="603" t="s">
        <v>5771</v>
      </c>
      <c r="C5035" s="603" t="s">
        <v>123</v>
      </c>
      <c r="D5035" s="603" t="s">
        <v>942</v>
      </c>
      <c r="E5035" s="604">
        <v>16.41</v>
      </c>
      <c r="F5035" s="601" t="s">
        <v>794</v>
      </c>
    </row>
    <row r="5036" spans="1:6">
      <c r="A5036" s="603">
        <v>103992</v>
      </c>
      <c r="B5036" s="603" t="s">
        <v>5772</v>
      </c>
      <c r="C5036" s="603" t="s">
        <v>123</v>
      </c>
      <c r="D5036" s="603" t="s">
        <v>942</v>
      </c>
      <c r="E5036" s="604">
        <v>10.31</v>
      </c>
      <c r="F5036" s="601" t="s">
        <v>794</v>
      </c>
    </row>
    <row r="5037" spans="1:6">
      <c r="A5037" s="603">
        <v>103993</v>
      </c>
      <c r="B5037" s="603" t="s">
        <v>5773</v>
      </c>
      <c r="C5037" s="603" t="s">
        <v>123</v>
      </c>
      <c r="D5037" s="603" t="s">
        <v>942</v>
      </c>
      <c r="E5037" s="604">
        <v>8.83</v>
      </c>
      <c r="F5037" s="601" t="s">
        <v>794</v>
      </c>
    </row>
    <row r="5038" spans="1:6">
      <c r="A5038" s="603">
        <v>103994</v>
      </c>
      <c r="B5038" s="603" t="s">
        <v>5774</v>
      </c>
      <c r="C5038" s="603" t="s">
        <v>123</v>
      </c>
      <c r="D5038" s="603" t="s">
        <v>942</v>
      </c>
      <c r="E5038" s="604">
        <v>12.77</v>
      </c>
      <c r="F5038" s="601" t="s">
        <v>794</v>
      </c>
    </row>
    <row r="5039" spans="1:6">
      <c r="A5039" s="603">
        <v>103995</v>
      </c>
      <c r="B5039" s="603" t="s">
        <v>5775</v>
      </c>
      <c r="C5039" s="603" t="s">
        <v>123</v>
      </c>
      <c r="D5039" s="603" t="s">
        <v>942</v>
      </c>
      <c r="E5039" s="604">
        <v>13.68</v>
      </c>
      <c r="F5039" s="601" t="s">
        <v>794</v>
      </c>
    </row>
    <row r="5040" spans="1:6">
      <c r="A5040" s="603">
        <v>103996</v>
      </c>
      <c r="B5040" s="603" t="s">
        <v>5776</v>
      </c>
      <c r="C5040" s="603" t="s">
        <v>123</v>
      </c>
      <c r="D5040" s="603" t="s">
        <v>942</v>
      </c>
      <c r="E5040" s="604">
        <v>36</v>
      </c>
      <c r="F5040" s="601" t="s">
        <v>794</v>
      </c>
    </row>
    <row r="5041" spans="1:6">
      <c r="A5041" s="603">
        <v>103997</v>
      </c>
      <c r="B5041" s="603" t="s">
        <v>5777</v>
      </c>
      <c r="C5041" s="603" t="s">
        <v>123</v>
      </c>
      <c r="D5041" s="603" t="s">
        <v>942</v>
      </c>
      <c r="E5041" s="604">
        <v>35.14</v>
      </c>
      <c r="F5041" s="601" t="s">
        <v>794</v>
      </c>
    </row>
    <row r="5042" spans="1:6">
      <c r="A5042" s="603">
        <v>103998</v>
      </c>
      <c r="B5042" s="603" t="s">
        <v>5778</v>
      </c>
      <c r="C5042" s="603" t="s">
        <v>123</v>
      </c>
      <c r="D5042" s="603" t="s">
        <v>942</v>
      </c>
      <c r="E5042" s="604">
        <v>13.1</v>
      </c>
      <c r="F5042" s="601" t="s">
        <v>794</v>
      </c>
    </row>
    <row r="5043" spans="1:6">
      <c r="A5043" s="603">
        <v>103999</v>
      </c>
      <c r="B5043" s="603" t="s">
        <v>5779</v>
      </c>
      <c r="C5043" s="603" t="s">
        <v>123</v>
      </c>
      <c r="D5043" s="603" t="s">
        <v>942</v>
      </c>
      <c r="E5043" s="604">
        <v>11.27</v>
      </c>
      <c r="F5043" s="601" t="s">
        <v>794</v>
      </c>
    </row>
    <row r="5044" spans="1:6">
      <c r="A5044" s="603">
        <v>104000</v>
      </c>
      <c r="B5044" s="603" t="s">
        <v>5780</v>
      </c>
      <c r="C5044" s="603" t="s">
        <v>123</v>
      </c>
      <c r="D5044" s="603" t="s">
        <v>942</v>
      </c>
      <c r="E5044" s="604">
        <v>25.19</v>
      </c>
      <c r="F5044" s="601" t="s">
        <v>794</v>
      </c>
    </row>
    <row r="5045" spans="1:6">
      <c r="A5045" s="603">
        <v>104001</v>
      </c>
      <c r="B5045" s="603" t="s">
        <v>5781</v>
      </c>
      <c r="C5045" s="603" t="s">
        <v>123</v>
      </c>
      <c r="D5045" s="603" t="s">
        <v>942</v>
      </c>
      <c r="E5045" s="604">
        <v>12.45</v>
      </c>
      <c r="F5045" s="601" t="s">
        <v>794</v>
      </c>
    </row>
    <row r="5046" spans="1:6">
      <c r="A5046" s="603">
        <v>104002</v>
      </c>
      <c r="B5046" s="603" t="s">
        <v>5782</v>
      </c>
      <c r="C5046" s="603" t="s">
        <v>123</v>
      </c>
      <c r="D5046" s="603" t="s">
        <v>942</v>
      </c>
      <c r="E5046" s="604">
        <v>15.71</v>
      </c>
      <c r="F5046" s="601" t="s">
        <v>794</v>
      </c>
    </row>
    <row r="5047" spans="1:6">
      <c r="A5047" s="603">
        <v>104003</v>
      </c>
      <c r="B5047" s="603" t="s">
        <v>5783</v>
      </c>
      <c r="C5047" s="603" t="s">
        <v>123</v>
      </c>
      <c r="D5047" s="603" t="s">
        <v>942</v>
      </c>
      <c r="E5047" s="604">
        <v>13.22</v>
      </c>
      <c r="F5047" s="601" t="s">
        <v>794</v>
      </c>
    </row>
    <row r="5048" spans="1:6">
      <c r="A5048" s="603">
        <v>104004</v>
      </c>
      <c r="B5048" s="603" t="s">
        <v>5784</v>
      </c>
      <c r="C5048" s="603" t="s">
        <v>123</v>
      </c>
      <c r="D5048" s="603" t="s">
        <v>942</v>
      </c>
      <c r="E5048" s="604">
        <v>26.58</v>
      </c>
      <c r="F5048" s="601" t="s">
        <v>794</v>
      </c>
    </row>
    <row r="5049" spans="1:6">
      <c r="A5049" s="603">
        <v>104005</v>
      </c>
      <c r="B5049" s="603" t="s">
        <v>5785</v>
      </c>
      <c r="C5049" s="603" t="s">
        <v>123</v>
      </c>
      <c r="D5049" s="603" t="s">
        <v>942</v>
      </c>
      <c r="E5049" s="604">
        <v>32.520000000000003</v>
      </c>
      <c r="F5049" s="601" t="s">
        <v>794</v>
      </c>
    </row>
    <row r="5050" spans="1:6">
      <c r="A5050" s="603">
        <v>104006</v>
      </c>
      <c r="B5050" s="603" t="s">
        <v>5786</v>
      </c>
      <c r="C5050" s="603" t="s">
        <v>123</v>
      </c>
      <c r="D5050" s="603" t="s">
        <v>942</v>
      </c>
      <c r="E5050" s="604">
        <v>22.48</v>
      </c>
      <c r="F5050" s="601" t="s">
        <v>794</v>
      </c>
    </row>
    <row r="5051" spans="1:6">
      <c r="A5051" s="603">
        <v>104007</v>
      </c>
      <c r="B5051" s="603" t="s">
        <v>5787</v>
      </c>
      <c r="C5051" s="603" t="s">
        <v>123</v>
      </c>
      <c r="D5051" s="603" t="s">
        <v>942</v>
      </c>
      <c r="E5051" s="604">
        <v>19.7</v>
      </c>
      <c r="F5051" s="601" t="s">
        <v>794</v>
      </c>
    </row>
    <row r="5052" spans="1:6">
      <c r="A5052" s="603">
        <v>104008</v>
      </c>
      <c r="B5052" s="603" t="s">
        <v>5788</v>
      </c>
      <c r="C5052" s="603" t="s">
        <v>123</v>
      </c>
      <c r="D5052" s="603" t="s">
        <v>942</v>
      </c>
      <c r="E5052" s="604">
        <v>28.32</v>
      </c>
      <c r="F5052" s="601" t="s">
        <v>794</v>
      </c>
    </row>
    <row r="5053" spans="1:6">
      <c r="A5053" s="603">
        <v>104009</v>
      </c>
      <c r="B5053" s="603" t="s">
        <v>5789</v>
      </c>
      <c r="C5053" s="603" t="s">
        <v>123</v>
      </c>
      <c r="D5053" s="603" t="s">
        <v>942</v>
      </c>
      <c r="E5053" s="604">
        <v>11.96</v>
      </c>
      <c r="F5053" s="601" t="s">
        <v>794</v>
      </c>
    </row>
    <row r="5054" spans="1:6">
      <c r="A5054" s="603">
        <v>104011</v>
      </c>
      <c r="B5054" s="603" t="s">
        <v>5790</v>
      </c>
      <c r="C5054" s="603" t="s">
        <v>123</v>
      </c>
      <c r="D5054" s="603" t="s">
        <v>942</v>
      </c>
      <c r="E5054" s="604">
        <v>22.5</v>
      </c>
      <c r="F5054" s="601" t="s">
        <v>794</v>
      </c>
    </row>
    <row r="5055" spans="1:6">
      <c r="A5055" s="603">
        <v>104012</v>
      </c>
      <c r="B5055" s="603" t="s">
        <v>5791</v>
      </c>
      <c r="C5055" s="603" t="s">
        <v>123</v>
      </c>
      <c r="D5055" s="603" t="s">
        <v>942</v>
      </c>
      <c r="E5055" s="604">
        <v>20.82</v>
      </c>
      <c r="F5055" s="601" t="s">
        <v>794</v>
      </c>
    </row>
    <row r="5056" spans="1:6">
      <c r="A5056" s="603">
        <v>104014</v>
      </c>
      <c r="B5056" s="603" t="s">
        <v>5792</v>
      </c>
      <c r="C5056" s="603" t="s">
        <v>123</v>
      </c>
      <c r="D5056" s="603" t="s">
        <v>942</v>
      </c>
      <c r="E5056" s="604">
        <v>9.67</v>
      </c>
      <c r="F5056" s="601" t="s">
        <v>794</v>
      </c>
    </row>
    <row r="5057" spans="1:6">
      <c r="A5057" s="603">
        <v>104015</v>
      </c>
      <c r="B5057" s="603" t="s">
        <v>5793</v>
      </c>
      <c r="C5057" s="603" t="s">
        <v>123</v>
      </c>
      <c r="D5057" s="603" t="s">
        <v>942</v>
      </c>
      <c r="E5057" s="605">
        <v>16.21</v>
      </c>
      <c r="F5057" s="601" t="s">
        <v>794</v>
      </c>
    </row>
    <row r="5058" spans="1:6">
      <c r="A5058" s="603">
        <v>104016</v>
      </c>
      <c r="B5058" s="603" t="s">
        <v>5794</v>
      </c>
      <c r="C5058" s="603" t="s">
        <v>123</v>
      </c>
      <c r="D5058" s="603" t="s">
        <v>942</v>
      </c>
      <c r="E5058" s="605">
        <v>22.02</v>
      </c>
      <c r="F5058" s="601" t="s">
        <v>794</v>
      </c>
    </row>
    <row r="5059" spans="1:6">
      <c r="A5059" s="603">
        <v>104017</v>
      </c>
      <c r="B5059" s="603" t="s">
        <v>5795</v>
      </c>
      <c r="C5059" s="603" t="s">
        <v>123</v>
      </c>
      <c r="D5059" s="603" t="s">
        <v>942</v>
      </c>
      <c r="E5059" s="604">
        <v>46</v>
      </c>
      <c r="F5059" s="601" t="s">
        <v>794</v>
      </c>
    </row>
    <row r="5060" spans="1:6">
      <c r="A5060" s="603">
        <v>104018</v>
      </c>
      <c r="B5060" s="603" t="s">
        <v>5796</v>
      </c>
      <c r="C5060" s="603" t="s">
        <v>123</v>
      </c>
      <c r="D5060" s="603" t="s">
        <v>942</v>
      </c>
      <c r="E5060" s="605">
        <v>21.13</v>
      </c>
      <c r="F5060" s="601" t="s">
        <v>794</v>
      </c>
    </row>
    <row r="5061" spans="1:6">
      <c r="A5061" s="603">
        <v>104019</v>
      </c>
      <c r="B5061" s="603" t="s">
        <v>5797</v>
      </c>
      <c r="C5061" s="603" t="s">
        <v>123</v>
      </c>
      <c r="D5061" s="603" t="s">
        <v>942</v>
      </c>
      <c r="E5061" s="605">
        <v>44.96</v>
      </c>
      <c r="F5061" s="601" t="s">
        <v>794</v>
      </c>
    </row>
    <row r="5062" spans="1:6">
      <c r="A5062" s="603">
        <v>104020</v>
      </c>
      <c r="B5062" s="603" t="s">
        <v>5798</v>
      </c>
      <c r="C5062" s="603" t="s">
        <v>123</v>
      </c>
      <c r="D5062" s="603" t="s">
        <v>942</v>
      </c>
      <c r="E5062" s="605">
        <v>58.02</v>
      </c>
      <c r="F5062" s="601" t="s">
        <v>794</v>
      </c>
    </row>
    <row r="5063" spans="1:6">
      <c r="A5063" s="603">
        <v>104022</v>
      </c>
      <c r="B5063" s="603" t="s">
        <v>5799</v>
      </c>
      <c r="C5063" s="603" t="s">
        <v>123</v>
      </c>
      <c r="D5063" s="603" t="s">
        <v>942</v>
      </c>
      <c r="E5063" s="605">
        <v>70.86</v>
      </c>
      <c r="F5063" s="601" t="s">
        <v>794</v>
      </c>
    </row>
    <row r="5064" spans="1:6">
      <c r="A5064" s="603">
        <v>104023</v>
      </c>
      <c r="B5064" s="603" t="s">
        <v>5800</v>
      </c>
      <c r="C5064" s="603" t="s">
        <v>123</v>
      </c>
      <c r="D5064" s="603" t="s">
        <v>942</v>
      </c>
      <c r="E5064" s="605">
        <v>41.5</v>
      </c>
      <c r="F5064" s="601" t="s">
        <v>794</v>
      </c>
    </row>
    <row r="5065" spans="1:6">
      <c r="A5065" s="603">
        <v>104024</v>
      </c>
      <c r="B5065" s="603" t="s">
        <v>5801</v>
      </c>
      <c r="C5065" s="603" t="s">
        <v>123</v>
      </c>
      <c r="D5065" s="603" t="s">
        <v>942</v>
      </c>
      <c r="E5065" s="605">
        <v>41.08</v>
      </c>
      <c r="F5065" s="601" t="s">
        <v>794</v>
      </c>
    </row>
    <row r="5066" spans="1:6">
      <c r="A5066" s="603">
        <v>104025</v>
      </c>
      <c r="B5066" s="603" t="s">
        <v>5802</v>
      </c>
      <c r="C5066" s="603" t="s">
        <v>123</v>
      </c>
      <c r="D5066" s="603" t="s">
        <v>942</v>
      </c>
      <c r="E5066" s="605">
        <v>29.12</v>
      </c>
      <c r="F5066" s="601" t="s">
        <v>794</v>
      </c>
    </row>
    <row r="5067" spans="1:6">
      <c r="A5067" s="603">
        <v>104026</v>
      </c>
      <c r="B5067" s="603" t="s">
        <v>5803</v>
      </c>
      <c r="C5067" s="603" t="s">
        <v>123</v>
      </c>
      <c r="D5067" s="603" t="s">
        <v>942</v>
      </c>
      <c r="E5067" s="605">
        <v>43</v>
      </c>
      <c r="F5067" s="601" t="s">
        <v>794</v>
      </c>
    </row>
    <row r="5068" spans="1:6">
      <c r="A5068" s="603">
        <v>104027</v>
      </c>
      <c r="B5068" s="603" t="s">
        <v>5804</v>
      </c>
      <c r="C5068" s="603" t="s">
        <v>123</v>
      </c>
      <c r="D5068" s="603" t="s">
        <v>942</v>
      </c>
      <c r="E5068" s="605">
        <v>65.63</v>
      </c>
      <c r="F5068" s="601" t="s">
        <v>794</v>
      </c>
    </row>
    <row r="5069" spans="1:6">
      <c r="A5069" s="603">
        <v>104028</v>
      </c>
      <c r="B5069" s="603" t="s">
        <v>5805</v>
      </c>
      <c r="C5069" s="603" t="s">
        <v>123</v>
      </c>
      <c r="D5069" s="603" t="s">
        <v>942</v>
      </c>
      <c r="E5069" s="605">
        <v>134.93</v>
      </c>
      <c r="F5069" s="601" t="s">
        <v>794</v>
      </c>
    </row>
    <row r="5070" spans="1:6">
      <c r="A5070" s="603">
        <v>104029</v>
      </c>
      <c r="B5070" s="603" t="s">
        <v>5806</v>
      </c>
      <c r="C5070" s="603" t="s">
        <v>123</v>
      </c>
      <c r="D5070" s="603" t="s">
        <v>942</v>
      </c>
      <c r="E5070" s="605">
        <v>69.86</v>
      </c>
      <c r="F5070" s="601" t="s">
        <v>794</v>
      </c>
    </row>
    <row r="5071" spans="1:6">
      <c r="A5071" s="603">
        <v>104030</v>
      </c>
      <c r="B5071" s="603" t="s">
        <v>5807</v>
      </c>
      <c r="C5071" s="603" t="s">
        <v>123</v>
      </c>
      <c r="D5071" s="603" t="s">
        <v>942</v>
      </c>
      <c r="E5071" s="605">
        <v>62.73</v>
      </c>
      <c r="F5071" s="601" t="s">
        <v>794</v>
      </c>
    </row>
    <row r="5072" spans="1:6">
      <c r="A5072" s="603">
        <v>104159</v>
      </c>
      <c r="B5072" s="603" t="s">
        <v>5808</v>
      </c>
      <c r="C5072" s="603" t="s">
        <v>123</v>
      </c>
      <c r="D5072" s="603" t="s">
        <v>942</v>
      </c>
      <c r="E5072" s="605">
        <v>33.659999999999997</v>
      </c>
      <c r="F5072" s="601" t="s">
        <v>794</v>
      </c>
    </row>
    <row r="5073" spans="1:6">
      <c r="A5073" s="603">
        <v>104167</v>
      </c>
      <c r="B5073" s="603" t="s">
        <v>5809</v>
      </c>
      <c r="C5073" s="603" t="s">
        <v>123</v>
      </c>
      <c r="D5073" s="603" t="s">
        <v>942</v>
      </c>
      <c r="E5073" s="605">
        <v>120.26</v>
      </c>
      <c r="F5073" s="601" t="s">
        <v>794</v>
      </c>
    </row>
    <row r="5074" spans="1:6">
      <c r="A5074" s="603">
        <v>104168</v>
      </c>
      <c r="B5074" s="603" t="s">
        <v>5810</v>
      </c>
      <c r="C5074" s="603" t="s">
        <v>123</v>
      </c>
      <c r="D5074" s="603" t="s">
        <v>942</v>
      </c>
      <c r="E5074" s="605">
        <v>117.1</v>
      </c>
      <c r="F5074" s="601" t="s">
        <v>794</v>
      </c>
    </row>
    <row r="5075" spans="1:6">
      <c r="A5075" s="603">
        <v>104169</v>
      </c>
      <c r="B5075" s="603" t="s">
        <v>5811</v>
      </c>
      <c r="C5075" s="603" t="s">
        <v>123</v>
      </c>
      <c r="D5075" s="603" t="s">
        <v>942</v>
      </c>
      <c r="E5075" s="605">
        <v>144.83000000000001</v>
      </c>
      <c r="F5075" s="601" t="s">
        <v>794</v>
      </c>
    </row>
    <row r="5076" spans="1:6">
      <c r="A5076" s="603">
        <v>104170</v>
      </c>
      <c r="B5076" s="603" t="s">
        <v>5812</v>
      </c>
      <c r="C5076" s="603" t="s">
        <v>123</v>
      </c>
      <c r="D5076" s="603" t="s">
        <v>942</v>
      </c>
      <c r="E5076" s="605">
        <v>69.23</v>
      </c>
      <c r="F5076" s="601" t="s">
        <v>794</v>
      </c>
    </row>
    <row r="5077" spans="1:6">
      <c r="A5077" s="603">
        <v>104171</v>
      </c>
      <c r="B5077" s="603" t="s">
        <v>5813</v>
      </c>
      <c r="C5077" s="603" t="s">
        <v>123</v>
      </c>
      <c r="D5077" s="603" t="s">
        <v>942</v>
      </c>
      <c r="E5077" s="605">
        <v>93.74</v>
      </c>
      <c r="F5077" s="601" t="s">
        <v>794</v>
      </c>
    </row>
    <row r="5078" spans="1:6">
      <c r="A5078" s="603">
        <v>104172</v>
      </c>
      <c r="B5078" s="603" t="s">
        <v>5814</v>
      </c>
      <c r="C5078" s="603" t="s">
        <v>123</v>
      </c>
      <c r="D5078" s="603" t="s">
        <v>942</v>
      </c>
      <c r="E5078" s="605">
        <v>269.89</v>
      </c>
      <c r="F5078" s="601" t="s">
        <v>794</v>
      </c>
    </row>
    <row r="5079" spans="1:6">
      <c r="A5079" s="603">
        <v>104173</v>
      </c>
      <c r="B5079" s="603" t="s">
        <v>5815</v>
      </c>
      <c r="C5079" s="603" t="s">
        <v>123</v>
      </c>
      <c r="D5079" s="603" t="s">
        <v>942</v>
      </c>
      <c r="E5079" s="605">
        <v>83.48</v>
      </c>
      <c r="F5079" s="601" t="s">
        <v>794</v>
      </c>
    </row>
    <row r="5080" spans="1:6">
      <c r="A5080" s="603">
        <v>104174</v>
      </c>
      <c r="B5080" s="603" t="s">
        <v>5816</v>
      </c>
      <c r="C5080" s="603" t="s">
        <v>123</v>
      </c>
      <c r="D5080" s="603" t="s">
        <v>942</v>
      </c>
      <c r="E5080" s="605">
        <v>185.25</v>
      </c>
      <c r="F5080" s="601" t="s">
        <v>794</v>
      </c>
    </row>
    <row r="5081" spans="1:6">
      <c r="A5081" s="603">
        <v>104175</v>
      </c>
      <c r="B5081" s="603" t="s">
        <v>5817</v>
      </c>
      <c r="C5081" s="603" t="s">
        <v>123</v>
      </c>
      <c r="D5081" s="603" t="s">
        <v>942</v>
      </c>
      <c r="E5081" s="605">
        <v>137.87</v>
      </c>
      <c r="F5081" s="601" t="s">
        <v>794</v>
      </c>
    </row>
    <row r="5082" spans="1:6">
      <c r="A5082" s="603">
        <v>104176</v>
      </c>
      <c r="B5082" s="603" t="s">
        <v>5818</v>
      </c>
      <c r="C5082" s="603" t="s">
        <v>123</v>
      </c>
      <c r="D5082" s="603" t="s">
        <v>942</v>
      </c>
      <c r="E5082" s="605">
        <v>246.14</v>
      </c>
      <c r="F5082" s="601" t="s">
        <v>794</v>
      </c>
    </row>
    <row r="5083" spans="1:6">
      <c r="A5083" s="603">
        <v>104177</v>
      </c>
      <c r="B5083" s="603" t="s">
        <v>5819</v>
      </c>
      <c r="C5083" s="603" t="s">
        <v>123</v>
      </c>
      <c r="D5083" s="603" t="s">
        <v>942</v>
      </c>
      <c r="E5083" s="605">
        <v>178.92</v>
      </c>
      <c r="F5083" s="601" t="s">
        <v>794</v>
      </c>
    </row>
    <row r="5084" spans="1:6">
      <c r="A5084" s="603">
        <v>104178</v>
      </c>
      <c r="B5084" s="603" t="s">
        <v>5820</v>
      </c>
      <c r="C5084" s="603" t="s">
        <v>123</v>
      </c>
      <c r="D5084" s="603" t="s">
        <v>942</v>
      </c>
      <c r="E5084" s="605">
        <v>21.25</v>
      </c>
      <c r="F5084" s="601" t="s">
        <v>794</v>
      </c>
    </row>
    <row r="5085" spans="1:6">
      <c r="A5085" s="603">
        <v>104179</v>
      </c>
      <c r="B5085" s="603" t="s">
        <v>5821</v>
      </c>
      <c r="C5085" s="603" t="s">
        <v>123</v>
      </c>
      <c r="D5085" s="603" t="s">
        <v>942</v>
      </c>
      <c r="E5085" s="605">
        <v>81.94</v>
      </c>
      <c r="F5085" s="601" t="s">
        <v>794</v>
      </c>
    </row>
    <row r="5086" spans="1:6">
      <c r="A5086" s="603">
        <v>104191</v>
      </c>
      <c r="B5086" s="603" t="s">
        <v>5822</v>
      </c>
      <c r="C5086" s="603" t="s">
        <v>123</v>
      </c>
      <c r="D5086" s="603" t="s">
        <v>793</v>
      </c>
      <c r="E5086" s="605">
        <v>8.75</v>
      </c>
      <c r="F5086" s="601" t="s">
        <v>794</v>
      </c>
    </row>
    <row r="5087" spans="1:6">
      <c r="A5087" s="603">
        <v>104192</v>
      </c>
      <c r="B5087" s="603" t="s">
        <v>5823</v>
      </c>
      <c r="C5087" s="603" t="s">
        <v>123</v>
      </c>
      <c r="D5087" s="603" t="s">
        <v>793</v>
      </c>
      <c r="E5087" s="605">
        <v>24.64</v>
      </c>
      <c r="F5087" s="601" t="s">
        <v>794</v>
      </c>
    </row>
    <row r="5088" spans="1:6">
      <c r="A5088" s="603">
        <v>104193</v>
      </c>
      <c r="B5088" s="603" t="s">
        <v>5824</v>
      </c>
      <c r="C5088" s="603" t="s">
        <v>123</v>
      </c>
      <c r="D5088" s="603" t="s">
        <v>793</v>
      </c>
      <c r="E5088" s="605">
        <v>144.27000000000001</v>
      </c>
      <c r="F5088" s="601" t="s">
        <v>794</v>
      </c>
    </row>
    <row r="5089" spans="1:6">
      <c r="A5089" s="603">
        <v>104196</v>
      </c>
      <c r="B5089" s="603" t="s">
        <v>5825</v>
      </c>
      <c r="C5089" s="603" t="s">
        <v>123</v>
      </c>
      <c r="D5089" s="603" t="s">
        <v>793</v>
      </c>
      <c r="E5089" s="605">
        <v>13.62</v>
      </c>
      <c r="F5089" s="601" t="s">
        <v>794</v>
      </c>
    </row>
    <row r="5090" spans="1:6">
      <c r="A5090" s="603">
        <v>104197</v>
      </c>
      <c r="B5090" s="603" t="s">
        <v>5826</v>
      </c>
      <c r="C5090" s="603" t="s">
        <v>123</v>
      </c>
      <c r="D5090" s="603" t="s">
        <v>793</v>
      </c>
      <c r="E5090" s="605">
        <v>25.47</v>
      </c>
      <c r="F5090" s="601" t="s">
        <v>794</v>
      </c>
    </row>
    <row r="5091" spans="1:6">
      <c r="A5091" s="603">
        <v>104198</v>
      </c>
      <c r="B5091" s="603" t="s">
        <v>5827</v>
      </c>
      <c r="C5091" s="603" t="s">
        <v>123</v>
      </c>
      <c r="D5091" s="603" t="s">
        <v>793</v>
      </c>
      <c r="E5091" s="605">
        <v>6.46</v>
      </c>
      <c r="F5091" s="601" t="s">
        <v>794</v>
      </c>
    </row>
    <row r="5092" spans="1:6">
      <c r="A5092" s="603">
        <v>104199</v>
      </c>
      <c r="B5092" s="603" t="s">
        <v>5828</v>
      </c>
      <c r="C5092" s="603" t="s">
        <v>123</v>
      </c>
      <c r="D5092" s="603" t="s">
        <v>793</v>
      </c>
      <c r="E5092" s="605">
        <v>6.26</v>
      </c>
      <c r="F5092" s="601" t="s">
        <v>794</v>
      </c>
    </row>
    <row r="5093" spans="1:6">
      <c r="A5093" s="603">
        <v>104200</v>
      </c>
      <c r="B5093" s="603" t="s">
        <v>5829</v>
      </c>
      <c r="C5093" s="603" t="s">
        <v>123</v>
      </c>
      <c r="D5093" s="603" t="s">
        <v>793</v>
      </c>
      <c r="E5093" s="605">
        <v>5.15</v>
      </c>
      <c r="F5093" s="601" t="s">
        <v>794</v>
      </c>
    </row>
    <row r="5094" spans="1:6">
      <c r="A5094" s="603">
        <v>104201</v>
      </c>
      <c r="B5094" s="603" t="s">
        <v>5830</v>
      </c>
      <c r="C5094" s="603" t="s">
        <v>123</v>
      </c>
      <c r="D5094" s="603" t="s">
        <v>793</v>
      </c>
      <c r="E5094" s="605">
        <v>16.77</v>
      </c>
      <c r="F5094" s="601" t="s">
        <v>794</v>
      </c>
    </row>
    <row r="5095" spans="1:6">
      <c r="A5095" s="603">
        <v>104202</v>
      </c>
      <c r="B5095" s="603" t="s">
        <v>5831</v>
      </c>
      <c r="C5095" s="603" t="s">
        <v>123</v>
      </c>
      <c r="D5095" s="603" t="s">
        <v>793</v>
      </c>
      <c r="E5095" s="605">
        <v>9.3000000000000007</v>
      </c>
      <c r="F5095" s="601" t="s">
        <v>794</v>
      </c>
    </row>
    <row r="5096" spans="1:6">
      <c r="A5096" s="603">
        <v>104317</v>
      </c>
      <c r="B5096" s="603" t="s">
        <v>5832</v>
      </c>
      <c r="C5096" s="603" t="s">
        <v>123</v>
      </c>
      <c r="D5096" s="603" t="s">
        <v>942</v>
      </c>
      <c r="E5096" s="605">
        <v>5.88</v>
      </c>
      <c r="F5096" s="601" t="s">
        <v>794</v>
      </c>
    </row>
    <row r="5097" spans="1:6">
      <c r="A5097" s="603">
        <v>104318</v>
      </c>
      <c r="B5097" s="603" t="s">
        <v>5833</v>
      </c>
      <c r="C5097" s="603" t="s">
        <v>123</v>
      </c>
      <c r="D5097" s="603" t="s">
        <v>942</v>
      </c>
      <c r="E5097" s="605">
        <v>6.38</v>
      </c>
      <c r="F5097" s="601" t="s">
        <v>794</v>
      </c>
    </row>
    <row r="5098" spans="1:6">
      <c r="A5098" s="603">
        <v>104319</v>
      </c>
      <c r="B5098" s="603" t="s">
        <v>5834</v>
      </c>
      <c r="C5098" s="603" t="s">
        <v>123</v>
      </c>
      <c r="D5098" s="603" t="s">
        <v>942</v>
      </c>
      <c r="E5098" s="605">
        <v>8.82</v>
      </c>
      <c r="F5098" s="601" t="s">
        <v>794</v>
      </c>
    </row>
    <row r="5099" spans="1:6">
      <c r="A5099" s="603">
        <v>104320</v>
      </c>
      <c r="B5099" s="603" t="s">
        <v>5835</v>
      </c>
      <c r="C5099" s="603" t="s">
        <v>123</v>
      </c>
      <c r="D5099" s="603" t="s">
        <v>942</v>
      </c>
      <c r="E5099" s="605">
        <v>10.41</v>
      </c>
      <c r="F5099" s="601" t="s">
        <v>794</v>
      </c>
    </row>
    <row r="5100" spans="1:6">
      <c r="A5100" s="603">
        <v>104321</v>
      </c>
      <c r="B5100" s="603" t="s">
        <v>5836</v>
      </c>
      <c r="C5100" s="603" t="s">
        <v>123</v>
      </c>
      <c r="D5100" s="603" t="s">
        <v>942</v>
      </c>
      <c r="E5100" s="605">
        <v>4.59</v>
      </c>
      <c r="F5100" s="601" t="s">
        <v>794</v>
      </c>
    </row>
    <row r="5101" spans="1:6">
      <c r="A5101" s="603">
        <v>104322</v>
      </c>
      <c r="B5101" s="603" t="s">
        <v>5837</v>
      </c>
      <c r="C5101" s="603" t="s">
        <v>123</v>
      </c>
      <c r="D5101" s="603" t="s">
        <v>942</v>
      </c>
      <c r="E5101" s="605">
        <v>6.79</v>
      </c>
      <c r="F5101" s="601" t="s">
        <v>794</v>
      </c>
    </row>
    <row r="5102" spans="1:6">
      <c r="A5102" s="603">
        <v>104323</v>
      </c>
      <c r="B5102" s="603" t="s">
        <v>5838</v>
      </c>
      <c r="C5102" s="603" t="s">
        <v>123</v>
      </c>
      <c r="D5102" s="603" t="s">
        <v>942</v>
      </c>
      <c r="E5102" s="605">
        <v>8.27</v>
      </c>
      <c r="F5102" s="601" t="s">
        <v>794</v>
      </c>
    </row>
    <row r="5103" spans="1:6">
      <c r="A5103" s="603">
        <v>104324</v>
      </c>
      <c r="B5103" s="603" t="s">
        <v>5839</v>
      </c>
      <c r="C5103" s="603" t="s">
        <v>123</v>
      </c>
      <c r="D5103" s="603" t="s">
        <v>942</v>
      </c>
      <c r="E5103" s="605">
        <v>12.56</v>
      </c>
      <c r="F5103" s="601" t="s">
        <v>794</v>
      </c>
    </row>
    <row r="5104" spans="1:6">
      <c r="A5104" s="603">
        <v>104341</v>
      </c>
      <c r="B5104" s="603" t="s">
        <v>5840</v>
      </c>
      <c r="C5104" s="603" t="s">
        <v>123</v>
      </c>
      <c r="D5104" s="603" t="s">
        <v>942</v>
      </c>
      <c r="E5104" s="605">
        <v>10.42</v>
      </c>
      <c r="F5104" s="601" t="s">
        <v>794</v>
      </c>
    </row>
    <row r="5105" spans="1:6">
      <c r="A5105" s="603">
        <v>104343</v>
      </c>
      <c r="B5105" s="603" t="s">
        <v>5841</v>
      </c>
      <c r="C5105" s="603" t="s">
        <v>123</v>
      </c>
      <c r="D5105" s="603" t="s">
        <v>942</v>
      </c>
      <c r="E5105" s="605">
        <v>32.76</v>
      </c>
      <c r="F5105" s="601" t="s">
        <v>794</v>
      </c>
    </row>
    <row r="5106" spans="1:6">
      <c r="A5106" s="603">
        <v>104344</v>
      </c>
      <c r="B5106" s="603" t="s">
        <v>5842</v>
      </c>
      <c r="C5106" s="603" t="s">
        <v>123</v>
      </c>
      <c r="D5106" s="603" t="s">
        <v>942</v>
      </c>
      <c r="E5106" s="605">
        <v>39.54</v>
      </c>
      <c r="F5106" s="601" t="s">
        <v>794</v>
      </c>
    </row>
    <row r="5107" spans="1:6">
      <c r="A5107" s="603">
        <v>104345</v>
      </c>
      <c r="B5107" s="603" t="s">
        <v>5843</v>
      </c>
      <c r="C5107" s="603" t="s">
        <v>123</v>
      </c>
      <c r="D5107" s="603" t="s">
        <v>942</v>
      </c>
      <c r="E5107" s="605">
        <v>41.62</v>
      </c>
      <c r="F5107" s="601" t="s">
        <v>794</v>
      </c>
    </row>
    <row r="5108" spans="1:6">
      <c r="A5108" s="603">
        <v>104346</v>
      </c>
      <c r="B5108" s="603" t="s">
        <v>5844</v>
      </c>
      <c r="C5108" s="603" t="s">
        <v>123</v>
      </c>
      <c r="D5108" s="603" t="s">
        <v>942</v>
      </c>
      <c r="E5108" s="605">
        <v>43.84</v>
      </c>
      <c r="F5108" s="601" t="s">
        <v>794</v>
      </c>
    </row>
    <row r="5109" spans="1:6">
      <c r="A5109" s="603">
        <v>104347</v>
      </c>
      <c r="B5109" s="603" t="s">
        <v>5845</v>
      </c>
      <c r="C5109" s="603" t="s">
        <v>123</v>
      </c>
      <c r="D5109" s="603" t="s">
        <v>942</v>
      </c>
      <c r="E5109" s="605">
        <v>46.52</v>
      </c>
      <c r="F5109" s="601" t="s">
        <v>794</v>
      </c>
    </row>
    <row r="5110" spans="1:6">
      <c r="A5110" s="603">
        <v>104348</v>
      </c>
      <c r="B5110" s="603" t="s">
        <v>5846</v>
      </c>
      <c r="C5110" s="603" t="s">
        <v>123</v>
      </c>
      <c r="D5110" s="603" t="s">
        <v>942</v>
      </c>
      <c r="E5110" s="605">
        <v>11.17</v>
      </c>
      <c r="F5110" s="601" t="s">
        <v>794</v>
      </c>
    </row>
    <row r="5111" spans="1:6">
      <c r="A5111" s="603">
        <v>104350</v>
      </c>
      <c r="B5111" s="603" t="s">
        <v>5847</v>
      </c>
      <c r="C5111" s="603" t="s">
        <v>123</v>
      </c>
      <c r="D5111" s="603" t="s">
        <v>942</v>
      </c>
      <c r="E5111" s="605">
        <v>29.38</v>
      </c>
      <c r="F5111" s="601" t="s">
        <v>794</v>
      </c>
    </row>
    <row r="5112" spans="1:6">
      <c r="A5112" s="603">
        <v>104351</v>
      </c>
      <c r="B5112" s="603" t="s">
        <v>5848</v>
      </c>
      <c r="C5112" s="603" t="s">
        <v>123</v>
      </c>
      <c r="D5112" s="603" t="s">
        <v>942</v>
      </c>
      <c r="E5112" s="605">
        <v>23</v>
      </c>
      <c r="F5112" s="601" t="s">
        <v>794</v>
      </c>
    </row>
    <row r="5113" spans="1:6">
      <c r="A5113" s="603">
        <v>104352</v>
      </c>
      <c r="B5113" s="603" t="s">
        <v>5849</v>
      </c>
      <c r="C5113" s="603" t="s">
        <v>123</v>
      </c>
      <c r="D5113" s="603" t="s">
        <v>942</v>
      </c>
      <c r="E5113" s="605">
        <v>38.53</v>
      </c>
      <c r="F5113" s="601" t="s">
        <v>794</v>
      </c>
    </row>
    <row r="5114" spans="1:6">
      <c r="A5114" s="603">
        <v>104353</v>
      </c>
      <c r="B5114" s="603" t="s">
        <v>5850</v>
      </c>
      <c r="C5114" s="603" t="s">
        <v>123</v>
      </c>
      <c r="D5114" s="603" t="s">
        <v>942</v>
      </c>
      <c r="E5114" s="605">
        <v>40.61</v>
      </c>
      <c r="F5114" s="601" t="s">
        <v>794</v>
      </c>
    </row>
    <row r="5115" spans="1:6">
      <c r="A5115" s="603">
        <v>104354</v>
      </c>
      <c r="B5115" s="603" t="s">
        <v>5851</v>
      </c>
      <c r="C5115" s="603" t="s">
        <v>123</v>
      </c>
      <c r="D5115" s="603" t="s">
        <v>942</v>
      </c>
      <c r="E5115" s="605">
        <v>44.02</v>
      </c>
      <c r="F5115" s="601" t="s">
        <v>794</v>
      </c>
    </row>
    <row r="5116" spans="1:6">
      <c r="A5116" s="603">
        <v>104355</v>
      </c>
      <c r="B5116" s="603" t="s">
        <v>5852</v>
      </c>
      <c r="C5116" s="603" t="s">
        <v>123</v>
      </c>
      <c r="D5116" s="603" t="s">
        <v>942</v>
      </c>
      <c r="E5116" s="605">
        <v>46.7</v>
      </c>
      <c r="F5116" s="601" t="s">
        <v>794</v>
      </c>
    </row>
    <row r="5117" spans="1:6">
      <c r="A5117" s="603">
        <v>104356</v>
      </c>
      <c r="B5117" s="603" t="s">
        <v>5853</v>
      </c>
      <c r="C5117" s="603" t="s">
        <v>123</v>
      </c>
      <c r="D5117" s="603" t="s">
        <v>942</v>
      </c>
      <c r="E5117" s="605">
        <v>30.44</v>
      </c>
      <c r="F5117" s="601" t="s">
        <v>794</v>
      </c>
    </row>
    <row r="5118" spans="1:6">
      <c r="A5118" s="603">
        <v>104357</v>
      </c>
      <c r="B5118" s="603" t="s">
        <v>5854</v>
      </c>
      <c r="C5118" s="603" t="s">
        <v>123</v>
      </c>
      <c r="D5118" s="603" t="s">
        <v>942</v>
      </c>
      <c r="E5118" s="605">
        <v>18.61</v>
      </c>
      <c r="F5118" s="601" t="s">
        <v>794</v>
      </c>
    </row>
    <row r="5119" spans="1:6">
      <c r="A5119" s="603">
        <v>104576</v>
      </c>
      <c r="B5119" s="603" t="s">
        <v>5855</v>
      </c>
      <c r="C5119" s="603" t="s">
        <v>123</v>
      </c>
      <c r="D5119" s="603" t="s">
        <v>793</v>
      </c>
      <c r="E5119" s="605">
        <v>14.54</v>
      </c>
      <c r="F5119" s="601" t="s">
        <v>794</v>
      </c>
    </row>
    <row r="5120" spans="1:6">
      <c r="A5120" s="603">
        <v>104577</v>
      </c>
      <c r="B5120" s="603" t="s">
        <v>5856</v>
      </c>
      <c r="C5120" s="603" t="s">
        <v>123</v>
      </c>
      <c r="D5120" s="603" t="s">
        <v>793</v>
      </c>
      <c r="E5120" s="605">
        <v>19.97</v>
      </c>
      <c r="F5120" s="601" t="s">
        <v>794</v>
      </c>
    </row>
    <row r="5121" spans="1:6">
      <c r="A5121" s="603">
        <v>104578</v>
      </c>
      <c r="B5121" s="603" t="s">
        <v>5857</v>
      </c>
      <c r="C5121" s="603" t="s">
        <v>123</v>
      </c>
      <c r="D5121" s="603" t="s">
        <v>793</v>
      </c>
      <c r="E5121" s="605">
        <v>21.4</v>
      </c>
      <c r="F5121" s="601" t="s">
        <v>794</v>
      </c>
    </row>
    <row r="5122" spans="1:6">
      <c r="A5122" s="603">
        <v>104579</v>
      </c>
      <c r="B5122" s="603" t="s">
        <v>5858</v>
      </c>
      <c r="C5122" s="603" t="s">
        <v>123</v>
      </c>
      <c r="D5122" s="603" t="s">
        <v>793</v>
      </c>
      <c r="E5122" s="605">
        <v>28.29</v>
      </c>
      <c r="F5122" s="601" t="s">
        <v>794</v>
      </c>
    </row>
    <row r="5123" spans="1:6">
      <c r="A5123" s="603">
        <v>104581</v>
      </c>
      <c r="B5123" s="603" t="s">
        <v>5859</v>
      </c>
      <c r="C5123" s="603" t="s">
        <v>123</v>
      </c>
      <c r="D5123" s="603" t="s">
        <v>793</v>
      </c>
      <c r="E5123" s="605">
        <v>13.28</v>
      </c>
      <c r="F5123" s="601" t="s">
        <v>794</v>
      </c>
    </row>
    <row r="5124" spans="1:6">
      <c r="A5124" s="603">
        <v>104582</v>
      </c>
      <c r="B5124" s="603" t="s">
        <v>5860</v>
      </c>
      <c r="C5124" s="603" t="s">
        <v>123</v>
      </c>
      <c r="D5124" s="603" t="s">
        <v>793</v>
      </c>
      <c r="E5124" s="605">
        <v>17.09</v>
      </c>
      <c r="F5124" s="601" t="s">
        <v>794</v>
      </c>
    </row>
    <row r="5125" spans="1:6">
      <c r="A5125" s="603">
        <v>104583</v>
      </c>
      <c r="B5125" s="603" t="s">
        <v>5861</v>
      </c>
      <c r="C5125" s="603" t="s">
        <v>123</v>
      </c>
      <c r="D5125" s="603" t="s">
        <v>793</v>
      </c>
      <c r="E5125" s="605">
        <v>28.2</v>
      </c>
      <c r="F5125" s="601" t="s">
        <v>794</v>
      </c>
    </row>
    <row r="5126" spans="1:6">
      <c r="A5126" s="603">
        <v>104584</v>
      </c>
      <c r="B5126" s="603" t="s">
        <v>5862</v>
      </c>
      <c r="C5126" s="603" t="s">
        <v>123</v>
      </c>
      <c r="D5126" s="603" t="s">
        <v>793</v>
      </c>
      <c r="E5126" s="604">
        <v>33.76</v>
      </c>
      <c r="F5126" s="601" t="s">
        <v>794</v>
      </c>
    </row>
    <row r="5127" spans="1:6">
      <c r="A5127" s="603">
        <v>105146</v>
      </c>
      <c r="B5127" s="603" t="s">
        <v>5863</v>
      </c>
      <c r="C5127" s="603" t="s">
        <v>123</v>
      </c>
      <c r="D5127" s="603" t="s">
        <v>793</v>
      </c>
      <c r="E5127" s="604">
        <v>19.23</v>
      </c>
      <c r="F5127" s="601" t="s">
        <v>794</v>
      </c>
    </row>
    <row r="5128" spans="1:6">
      <c r="A5128" s="603">
        <v>105147</v>
      </c>
      <c r="B5128" s="603" t="s">
        <v>5864</v>
      </c>
      <c r="C5128" s="603" t="s">
        <v>123</v>
      </c>
      <c r="D5128" s="603" t="s">
        <v>793</v>
      </c>
      <c r="E5128" s="605">
        <v>13.27</v>
      </c>
      <c r="F5128" s="601" t="s">
        <v>794</v>
      </c>
    </row>
    <row r="5129" spans="1:6">
      <c r="A5129" s="603">
        <v>105148</v>
      </c>
      <c r="B5129" s="603" t="s">
        <v>5865</v>
      </c>
      <c r="C5129" s="603" t="s">
        <v>123</v>
      </c>
      <c r="D5129" s="603" t="s">
        <v>793</v>
      </c>
      <c r="E5129" s="604">
        <v>19.16</v>
      </c>
      <c r="F5129" s="601" t="s">
        <v>794</v>
      </c>
    </row>
    <row r="5130" spans="1:6">
      <c r="A5130" s="603">
        <v>105149</v>
      </c>
      <c r="B5130" s="603" t="s">
        <v>5866</v>
      </c>
      <c r="C5130" s="603" t="s">
        <v>123</v>
      </c>
      <c r="D5130" s="603" t="s">
        <v>793</v>
      </c>
      <c r="E5130" s="605">
        <v>6.11</v>
      </c>
      <c r="F5130" s="601" t="s">
        <v>794</v>
      </c>
    </row>
    <row r="5131" spans="1:6">
      <c r="A5131" s="603">
        <v>105150</v>
      </c>
      <c r="B5131" s="603" t="s">
        <v>5867</v>
      </c>
      <c r="C5131" s="603" t="s">
        <v>123</v>
      </c>
      <c r="D5131" s="603" t="s">
        <v>793</v>
      </c>
      <c r="E5131" s="605">
        <v>7.23</v>
      </c>
      <c r="F5131" s="601" t="s">
        <v>794</v>
      </c>
    </row>
    <row r="5132" spans="1:6">
      <c r="A5132" s="603">
        <v>105151</v>
      </c>
      <c r="B5132" s="603" t="s">
        <v>5868</v>
      </c>
      <c r="C5132" s="603" t="s">
        <v>123</v>
      </c>
      <c r="D5132" s="603" t="s">
        <v>793</v>
      </c>
      <c r="E5132" s="604">
        <v>18.84</v>
      </c>
      <c r="F5132" s="601" t="s">
        <v>794</v>
      </c>
    </row>
    <row r="5133" spans="1:6">
      <c r="A5133" s="603">
        <v>105152</v>
      </c>
      <c r="B5133" s="603" t="s">
        <v>5869</v>
      </c>
      <c r="C5133" s="603" t="s">
        <v>123</v>
      </c>
      <c r="D5133" s="603" t="s">
        <v>793</v>
      </c>
      <c r="E5133" s="604">
        <v>28.3</v>
      </c>
      <c r="F5133" s="601" t="s">
        <v>794</v>
      </c>
    </row>
    <row r="5134" spans="1:6">
      <c r="A5134" s="603">
        <v>105154</v>
      </c>
      <c r="B5134" s="603" t="s">
        <v>5870</v>
      </c>
      <c r="C5134" s="603" t="s">
        <v>123</v>
      </c>
      <c r="D5134" s="603" t="s">
        <v>942</v>
      </c>
      <c r="E5134" s="604">
        <v>5.89</v>
      </c>
      <c r="F5134" s="601" t="s">
        <v>794</v>
      </c>
    </row>
    <row r="5135" spans="1:6">
      <c r="A5135" s="603">
        <v>105155</v>
      </c>
      <c r="B5135" s="603" t="s">
        <v>5871</v>
      </c>
      <c r="C5135" s="603" t="s">
        <v>123</v>
      </c>
      <c r="D5135" s="603" t="s">
        <v>942</v>
      </c>
      <c r="E5135" s="604">
        <v>8.93</v>
      </c>
      <c r="F5135" s="601" t="s">
        <v>794</v>
      </c>
    </row>
    <row r="5136" spans="1:6">
      <c r="A5136" s="603">
        <v>105156</v>
      </c>
      <c r="B5136" s="603" t="s">
        <v>5872</v>
      </c>
      <c r="C5136" s="603" t="s">
        <v>123</v>
      </c>
      <c r="D5136" s="603" t="s">
        <v>942</v>
      </c>
      <c r="E5136" s="604">
        <v>11.32</v>
      </c>
      <c r="F5136" s="601" t="s">
        <v>794</v>
      </c>
    </row>
    <row r="5137" spans="1:6">
      <c r="A5137" s="603">
        <v>105157</v>
      </c>
      <c r="B5137" s="603" t="s">
        <v>5873</v>
      </c>
      <c r="C5137" s="603" t="s">
        <v>123</v>
      </c>
      <c r="D5137" s="603" t="s">
        <v>942</v>
      </c>
      <c r="E5137" s="604">
        <v>17.579999999999998</v>
      </c>
      <c r="F5137" s="601" t="s">
        <v>794</v>
      </c>
    </row>
    <row r="5138" spans="1:6">
      <c r="A5138" s="603">
        <v>105158</v>
      </c>
      <c r="B5138" s="603" t="s">
        <v>5874</v>
      </c>
      <c r="C5138" s="603" t="s">
        <v>123</v>
      </c>
      <c r="D5138" s="603" t="s">
        <v>942</v>
      </c>
      <c r="E5138" s="604">
        <v>25.92</v>
      </c>
      <c r="F5138" s="601" t="s">
        <v>794</v>
      </c>
    </row>
    <row r="5139" spans="1:6">
      <c r="A5139" s="603">
        <v>105159</v>
      </c>
      <c r="B5139" s="603" t="s">
        <v>5875</v>
      </c>
      <c r="C5139" s="603" t="s">
        <v>123</v>
      </c>
      <c r="D5139" s="603" t="s">
        <v>942</v>
      </c>
      <c r="E5139" s="604">
        <v>46.5</v>
      </c>
      <c r="F5139" s="601" t="s">
        <v>794</v>
      </c>
    </row>
    <row r="5140" spans="1:6">
      <c r="A5140" s="603">
        <v>105160</v>
      </c>
      <c r="B5140" s="603" t="s">
        <v>5876</v>
      </c>
      <c r="C5140" s="603" t="s">
        <v>123</v>
      </c>
      <c r="D5140" s="603" t="s">
        <v>942</v>
      </c>
      <c r="E5140" s="604">
        <v>57.35</v>
      </c>
      <c r="F5140" s="601" t="s">
        <v>794</v>
      </c>
    </row>
    <row r="5141" spans="1:6">
      <c r="A5141" s="603">
        <v>105161</v>
      </c>
      <c r="B5141" s="603" t="s">
        <v>5877</v>
      </c>
      <c r="C5141" s="603" t="s">
        <v>123</v>
      </c>
      <c r="D5141" s="603" t="s">
        <v>793</v>
      </c>
      <c r="E5141" s="604">
        <v>81.81</v>
      </c>
      <c r="F5141" s="601" t="s">
        <v>794</v>
      </c>
    </row>
    <row r="5142" spans="1:6">
      <c r="A5142" s="603">
        <v>105162</v>
      </c>
      <c r="B5142" s="603" t="s">
        <v>5878</v>
      </c>
      <c r="C5142" s="603" t="s">
        <v>123</v>
      </c>
      <c r="D5142" s="603" t="s">
        <v>793</v>
      </c>
      <c r="E5142" s="604">
        <v>140.61000000000001</v>
      </c>
      <c r="F5142" s="601" t="s">
        <v>794</v>
      </c>
    </row>
    <row r="5143" spans="1:6">
      <c r="A5143" s="603">
        <v>105163</v>
      </c>
      <c r="B5143" s="603" t="s">
        <v>5879</v>
      </c>
      <c r="C5143" s="603" t="s">
        <v>123</v>
      </c>
      <c r="D5143" s="603" t="s">
        <v>793</v>
      </c>
      <c r="E5143" s="604">
        <v>11.7</v>
      </c>
      <c r="F5143" s="601" t="s">
        <v>794</v>
      </c>
    </row>
    <row r="5144" spans="1:6">
      <c r="A5144" s="603">
        <v>105164</v>
      </c>
      <c r="B5144" s="603" t="s">
        <v>5880</v>
      </c>
      <c r="C5144" s="603" t="s">
        <v>123</v>
      </c>
      <c r="D5144" s="603" t="s">
        <v>793</v>
      </c>
      <c r="E5144" s="604">
        <v>8.83</v>
      </c>
      <c r="F5144" s="601" t="s">
        <v>794</v>
      </c>
    </row>
    <row r="5145" spans="1:6">
      <c r="A5145" s="603">
        <v>105165</v>
      </c>
      <c r="B5145" s="603" t="s">
        <v>5881</v>
      </c>
      <c r="C5145" s="603" t="s">
        <v>123</v>
      </c>
      <c r="D5145" s="603" t="s">
        <v>793</v>
      </c>
      <c r="E5145" s="604">
        <v>8.94</v>
      </c>
      <c r="F5145" s="601" t="s">
        <v>794</v>
      </c>
    </row>
    <row r="5146" spans="1:6">
      <c r="A5146" s="603">
        <v>105166</v>
      </c>
      <c r="B5146" s="603" t="s">
        <v>5882</v>
      </c>
      <c r="C5146" s="603" t="s">
        <v>123</v>
      </c>
      <c r="D5146" s="603" t="s">
        <v>942</v>
      </c>
      <c r="E5146" s="604">
        <v>37.270000000000003</v>
      </c>
      <c r="F5146" s="601" t="s">
        <v>794</v>
      </c>
    </row>
    <row r="5147" spans="1:6">
      <c r="A5147" s="603">
        <v>105167</v>
      </c>
      <c r="B5147" s="603" t="s">
        <v>5883</v>
      </c>
      <c r="C5147" s="603" t="s">
        <v>123</v>
      </c>
      <c r="D5147" s="603" t="s">
        <v>793</v>
      </c>
      <c r="E5147" s="604">
        <v>182.34</v>
      </c>
      <c r="F5147" s="601" t="s">
        <v>794</v>
      </c>
    </row>
    <row r="5148" spans="1:6">
      <c r="A5148" s="603">
        <v>105169</v>
      </c>
      <c r="B5148" s="603" t="s">
        <v>5884</v>
      </c>
      <c r="C5148" s="603" t="s">
        <v>123</v>
      </c>
      <c r="D5148" s="603" t="s">
        <v>942</v>
      </c>
      <c r="E5148" s="604">
        <v>69.569999999999993</v>
      </c>
      <c r="F5148" s="601" t="s">
        <v>794</v>
      </c>
    </row>
    <row r="5149" spans="1:6">
      <c r="A5149" s="603">
        <v>105170</v>
      </c>
      <c r="B5149" s="603" t="s">
        <v>5885</v>
      </c>
      <c r="C5149" s="603" t="s">
        <v>123</v>
      </c>
      <c r="D5149" s="603" t="s">
        <v>942</v>
      </c>
      <c r="E5149" s="604">
        <v>5.01</v>
      </c>
      <c r="F5149" s="601" t="s">
        <v>794</v>
      </c>
    </row>
    <row r="5150" spans="1:6">
      <c r="A5150" s="603">
        <v>105172</v>
      </c>
      <c r="B5150" s="603" t="s">
        <v>5886</v>
      </c>
      <c r="C5150" s="603" t="s">
        <v>123</v>
      </c>
      <c r="D5150" s="603" t="s">
        <v>942</v>
      </c>
      <c r="E5150" s="604">
        <v>69.63</v>
      </c>
      <c r="F5150" s="601" t="s">
        <v>794</v>
      </c>
    </row>
    <row r="5151" spans="1:6">
      <c r="A5151" s="603">
        <v>105173</v>
      </c>
      <c r="B5151" s="603" t="s">
        <v>5887</v>
      </c>
      <c r="C5151" s="603" t="s">
        <v>123</v>
      </c>
      <c r="D5151" s="603" t="s">
        <v>942</v>
      </c>
      <c r="E5151" s="604">
        <v>70.260000000000005</v>
      </c>
      <c r="F5151" s="601" t="s">
        <v>794</v>
      </c>
    </row>
    <row r="5152" spans="1:6">
      <c r="A5152" s="603">
        <v>105174</v>
      </c>
      <c r="B5152" s="603" t="s">
        <v>5888</v>
      </c>
      <c r="C5152" s="603" t="s">
        <v>123</v>
      </c>
      <c r="D5152" s="603" t="s">
        <v>942</v>
      </c>
      <c r="E5152" s="604">
        <v>101.92</v>
      </c>
      <c r="F5152" s="601" t="s">
        <v>794</v>
      </c>
    </row>
    <row r="5153" spans="1:6">
      <c r="A5153" s="603">
        <v>105175</v>
      </c>
      <c r="B5153" s="603" t="s">
        <v>5889</v>
      </c>
      <c r="C5153" s="603" t="s">
        <v>123</v>
      </c>
      <c r="D5153" s="603" t="s">
        <v>942</v>
      </c>
      <c r="E5153" s="604">
        <v>100.75</v>
      </c>
      <c r="F5153" s="601" t="s">
        <v>794</v>
      </c>
    </row>
    <row r="5154" spans="1:6">
      <c r="A5154" s="603">
        <v>105176</v>
      </c>
      <c r="B5154" s="603" t="s">
        <v>5890</v>
      </c>
      <c r="C5154" s="603" t="s">
        <v>123</v>
      </c>
      <c r="D5154" s="603" t="s">
        <v>942</v>
      </c>
      <c r="E5154" s="604">
        <v>127.77</v>
      </c>
      <c r="F5154" s="601" t="s">
        <v>794</v>
      </c>
    </row>
    <row r="5155" spans="1:6">
      <c r="A5155" s="603">
        <v>105177</v>
      </c>
      <c r="B5155" s="603" t="s">
        <v>5891</v>
      </c>
      <c r="C5155" s="603" t="s">
        <v>123</v>
      </c>
      <c r="D5155" s="603" t="s">
        <v>942</v>
      </c>
      <c r="E5155" s="604">
        <v>113.7</v>
      </c>
      <c r="F5155" s="601" t="s">
        <v>794</v>
      </c>
    </row>
    <row r="5156" spans="1:6">
      <c r="A5156" s="603">
        <v>105178</v>
      </c>
      <c r="B5156" s="603" t="s">
        <v>5892</v>
      </c>
      <c r="C5156" s="603" t="s">
        <v>123</v>
      </c>
      <c r="D5156" s="603" t="s">
        <v>942</v>
      </c>
      <c r="E5156" s="604">
        <v>109.26</v>
      </c>
      <c r="F5156" s="601" t="s">
        <v>794</v>
      </c>
    </row>
    <row r="5157" spans="1:6">
      <c r="A5157" s="603">
        <v>105179</v>
      </c>
      <c r="B5157" s="603" t="s">
        <v>5893</v>
      </c>
      <c r="C5157" s="603" t="s">
        <v>123</v>
      </c>
      <c r="D5157" s="603" t="s">
        <v>942</v>
      </c>
      <c r="E5157" s="604">
        <v>8.6300000000000008</v>
      </c>
      <c r="F5157" s="601" t="s">
        <v>794</v>
      </c>
    </row>
    <row r="5158" spans="1:6">
      <c r="A5158" s="603">
        <v>105180</v>
      </c>
      <c r="B5158" s="603" t="s">
        <v>5894</v>
      </c>
      <c r="C5158" s="603" t="s">
        <v>123</v>
      </c>
      <c r="D5158" s="603" t="s">
        <v>942</v>
      </c>
      <c r="E5158" s="605">
        <v>11.81</v>
      </c>
      <c r="F5158" s="601" t="s">
        <v>794</v>
      </c>
    </row>
    <row r="5159" spans="1:6">
      <c r="A5159" s="603">
        <v>105181</v>
      </c>
      <c r="B5159" s="603" t="s">
        <v>5895</v>
      </c>
      <c r="C5159" s="603" t="s">
        <v>123</v>
      </c>
      <c r="D5159" s="603" t="s">
        <v>942</v>
      </c>
      <c r="E5159" s="604">
        <v>15.93</v>
      </c>
      <c r="F5159" s="601" t="s">
        <v>794</v>
      </c>
    </row>
    <row r="5160" spans="1:6">
      <c r="A5160" s="603">
        <v>105182</v>
      </c>
      <c r="B5160" s="603" t="s">
        <v>5896</v>
      </c>
      <c r="C5160" s="603" t="s">
        <v>123</v>
      </c>
      <c r="D5160" s="603" t="s">
        <v>942</v>
      </c>
      <c r="E5160" s="604">
        <v>37.200000000000003</v>
      </c>
      <c r="F5160" s="601" t="s">
        <v>794</v>
      </c>
    </row>
    <row r="5161" spans="1:6">
      <c r="A5161" s="603">
        <v>105183</v>
      </c>
      <c r="B5161" s="603" t="s">
        <v>5897</v>
      </c>
      <c r="C5161" s="603" t="s">
        <v>123</v>
      </c>
      <c r="D5161" s="603" t="s">
        <v>942</v>
      </c>
      <c r="E5161" s="604">
        <v>78.09</v>
      </c>
      <c r="F5161" s="601" t="s">
        <v>794</v>
      </c>
    </row>
    <row r="5162" spans="1:6">
      <c r="A5162" s="603">
        <v>105184</v>
      </c>
      <c r="B5162" s="603" t="s">
        <v>5898</v>
      </c>
      <c r="C5162" s="603" t="s">
        <v>123</v>
      </c>
      <c r="D5162" s="603" t="s">
        <v>942</v>
      </c>
      <c r="E5162" s="604">
        <v>96.72</v>
      </c>
      <c r="F5162" s="601" t="s">
        <v>794</v>
      </c>
    </row>
    <row r="5163" spans="1:6">
      <c r="A5163" s="603">
        <v>105189</v>
      </c>
      <c r="B5163" s="603" t="s">
        <v>5899</v>
      </c>
      <c r="C5163" s="603" t="s">
        <v>123</v>
      </c>
      <c r="D5163" s="603" t="s">
        <v>942</v>
      </c>
      <c r="E5163" s="604">
        <v>19.46</v>
      </c>
      <c r="F5163" s="601" t="s">
        <v>794</v>
      </c>
    </row>
    <row r="5164" spans="1:6">
      <c r="A5164" s="603">
        <v>105190</v>
      </c>
      <c r="B5164" s="603" t="s">
        <v>5900</v>
      </c>
      <c r="C5164" s="603" t="s">
        <v>123</v>
      </c>
      <c r="D5164" s="603" t="s">
        <v>942</v>
      </c>
      <c r="E5164" s="604">
        <v>24.27</v>
      </c>
      <c r="F5164" s="601" t="s">
        <v>794</v>
      </c>
    </row>
    <row r="5165" spans="1:6">
      <c r="A5165" s="603">
        <v>105193</v>
      </c>
      <c r="B5165" s="603" t="s">
        <v>5901</v>
      </c>
      <c r="C5165" s="603" t="s">
        <v>123</v>
      </c>
      <c r="D5165" s="603" t="s">
        <v>942</v>
      </c>
      <c r="E5165" s="604">
        <v>119.61</v>
      </c>
      <c r="F5165" s="601" t="s">
        <v>794</v>
      </c>
    </row>
    <row r="5166" spans="1:6">
      <c r="A5166" s="603">
        <v>105194</v>
      </c>
      <c r="B5166" s="603" t="s">
        <v>5902</v>
      </c>
      <c r="C5166" s="603" t="s">
        <v>123</v>
      </c>
      <c r="D5166" s="603" t="s">
        <v>942</v>
      </c>
      <c r="E5166" s="604">
        <v>67.5</v>
      </c>
      <c r="F5166" s="601" t="s">
        <v>794</v>
      </c>
    </row>
    <row r="5167" spans="1:6">
      <c r="A5167" s="603">
        <v>105195</v>
      </c>
      <c r="B5167" s="603" t="s">
        <v>5903</v>
      </c>
      <c r="C5167" s="603" t="s">
        <v>123</v>
      </c>
      <c r="D5167" s="603" t="s">
        <v>942</v>
      </c>
      <c r="E5167" s="604">
        <v>173.91</v>
      </c>
      <c r="F5167" s="601" t="s">
        <v>794</v>
      </c>
    </row>
    <row r="5168" spans="1:6">
      <c r="A5168" s="603">
        <v>105196</v>
      </c>
      <c r="B5168" s="603" t="s">
        <v>5904</v>
      </c>
      <c r="C5168" s="603" t="s">
        <v>123</v>
      </c>
      <c r="D5168" s="603" t="s">
        <v>942</v>
      </c>
      <c r="E5168" s="604">
        <v>185.94</v>
      </c>
      <c r="F5168" s="601" t="s">
        <v>794</v>
      </c>
    </row>
    <row r="5169" spans="1:6">
      <c r="A5169" s="603">
        <v>105197</v>
      </c>
      <c r="B5169" s="603" t="s">
        <v>5905</v>
      </c>
      <c r="C5169" s="603" t="s">
        <v>123</v>
      </c>
      <c r="D5169" s="603" t="s">
        <v>942</v>
      </c>
      <c r="E5169" s="604">
        <v>127.89</v>
      </c>
      <c r="F5169" s="601" t="s">
        <v>794</v>
      </c>
    </row>
    <row r="5170" spans="1:6">
      <c r="A5170" s="603">
        <v>105198</v>
      </c>
      <c r="B5170" s="603" t="s">
        <v>5906</v>
      </c>
      <c r="C5170" s="603" t="s">
        <v>123</v>
      </c>
      <c r="D5170" s="603" t="s">
        <v>942</v>
      </c>
      <c r="E5170" s="604">
        <v>263.97000000000003</v>
      </c>
      <c r="F5170" s="601" t="s">
        <v>794</v>
      </c>
    </row>
    <row r="5171" spans="1:6">
      <c r="A5171" s="603">
        <v>105199</v>
      </c>
      <c r="B5171" s="603" t="s">
        <v>5907</v>
      </c>
      <c r="C5171" s="603" t="s">
        <v>123</v>
      </c>
      <c r="D5171" s="603" t="s">
        <v>942</v>
      </c>
      <c r="E5171" s="604">
        <v>168.9</v>
      </c>
      <c r="F5171" s="601" t="s">
        <v>794</v>
      </c>
    </row>
    <row r="5172" spans="1:6">
      <c r="A5172" s="603">
        <v>105200</v>
      </c>
      <c r="B5172" s="603" t="s">
        <v>5908</v>
      </c>
      <c r="C5172" s="603" t="s">
        <v>123</v>
      </c>
      <c r="D5172" s="603" t="s">
        <v>942</v>
      </c>
      <c r="E5172" s="604">
        <v>100.71</v>
      </c>
      <c r="F5172" s="601" t="s">
        <v>794</v>
      </c>
    </row>
    <row r="5173" spans="1:6">
      <c r="A5173" s="603">
        <v>105201</v>
      </c>
      <c r="B5173" s="603" t="s">
        <v>5909</v>
      </c>
      <c r="C5173" s="603" t="s">
        <v>123</v>
      </c>
      <c r="D5173" s="603" t="s">
        <v>942</v>
      </c>
      <c r="E5173" s="605">
        <v>231.32</v>
      </c>
      <c r="F5173" s="601" t="s">
        <v>794</v>
      </c>
    </row>
    <row r="5174" spans="1:6">
      <c r="A5174" s="603">
        <v>105202</v>
      </c>
      <c r="B5174" s="603" t="s">
        <v>5910</v>
      </c>
      <c r="C5174" s="603" t="s">
        <v>123</v>
      </c>
      <c r="D5174" s="603" t="s">
        <v>942</v>
      </c>
      <c r="E5174" s="604">
        <v>209.64</v>
      </c>
      <c r="F5174" s="601" t="s">
        <v>794</v>
      </c>
    </row>
    <row r="5175" spans="1:6">
      <c r="A5175" s="603">
        <v>105203</v>
      </c>
      <c r="B5175" s="603" t="s">
        <v>5911</v>
      </c>
      <c r="C5175" s="603" t="s">
        <v>123</v>
      </c>
      <c r="D5175" s="603" t="s">
        <v>942</v>
      </c>
      <c r="E5175" s="604">
        <v>127.32</v>
      </c>
      <c r="F5175" s="601" t="s">
        <v>794</v>
      </c>
    </row>
    <row r="5176" spans="1:6">
      <c r="A5176" s="603">
        <v>105204</v>
      </c>
      <c r="B5176" s="603" t="s">
        <v>5912</v>
      </c>
      <c r="C5176" s="603" t="s">
        <v>123</v>
      </c>
      <c r="D5176" s="603" t="s">
        <v>942</v>
      </c>
      <c r="E5176" s="605">
        <v>278.99</v>
      </c>
      <c r="F5176" s="601" t="s">
        <v>794</v>
      </c>
    </row>
    <row r="5177" spans="1:6">
      <c r="A5177" s="603">
        <v>105205</v>
      </c>
      <c r="B5177" s="603" t="s">
        <v>5913</v>
      </c>
      <c r="C5177" s="603" t="s">
        <v>123</v>
      </c>
      <c r="D5177" s="603" t="s">
        <v>942</v>
      </c>
      <c r="E5177" s="604">
        <v>193.57</v>
      </c>
      <c r="F5177" s="601" t="s">
        <v>794</v>
      </c>
    </row>
    <row r="5178" spans="1:6">
      <c r="A5178" s="603">
        <v>105206</v>
      </c>
      <c r="B5178" s="603" t="s">
        <v>5914</v>
      </c>
      <c r="C5178" s="603" t="s">
        <v>123</v>
      </c>
      <c r="D5178" s="603" t="s">
        <v>942</v>
      </c>
      <c r="E5178" s="605">
        <v>121.29</v>
      </c>
      <c r="F5178" s="601" t="s">
        <v>794</v>
      </c>
    </row>
    <row r="5179" spans="1:6">
      <c r="A5179" s="603">
        <v>105207</v>
      </c>
      <c r="B5179" s="603" t="s">
        <v>5915</v>
      </c>
      <c r="C5179" s="603" t="s">
        <v>123</v>
      </c>
      <c r="D5179" s="603" t="s">
        <v>942</v>
      </c>
      <c r="E5179" s="605">
        <v>270.95</v>
      </c>
      <c r="F5179" s="601" t="s">
        <v>794</v>
      </c>
    </row>
    <row r="5180" spans="1:6">
      <c r="A5180" s="603">
        <v>105208</v>
      </c>
      <c r="B5180" s="603" t="s">
        <v>5916</v>
      </c>
      <c r="C5180" s="603" t="s">
        <v>123</v>
      </c>
      <c r="D5180" s="603" t="s">
        <v>942</v>
      </c>
      <c r="E5180" s="604">
        <v>255.38</v>
      </c>
      <c r="F5180" s="601" t="s">
        <v>794</v>
      </c>
    </row>
    <row r="5181" spans="1:6">
      <c r="A5181" s="603">
        <v>105209</v>
      </c>
      <c r="B5181" s="603" t="s">
        <v>5917</v>
      </c>
      <c r="C5181" s="603" t="s">
        <v>123</v>
      </c>
      <c r="D5181" s="603" t="s">
        <v>942</v>
      </c>
      <c r="E5181" s="604">
        <v>123.82</v>
      </c>
      <c r="F5181" s="601" t="s">
        <v>794</v>
      </c>
    </row>
    <row r="5182" spans="1:6">
      <c r="A5182" s="603">
        <v>105210</v>
      </c>
      <c r="B5182" s="603" t="s">
        <v>5918</v>
      </c>
      <c r="C5182" s="603" t="s">
        <v>123</v>
      </c>
      <c r="D5182" s="603" t="s">
        <v>942</v>
      </c>
      <c r="E5182" s="604">
        <v>329.73</v>
      </c>
      <c r="F5182" s="601" t="s">
        <v>794</v>
      </c>
    </row>
    <row r="5183" spans="1:6">
      <c r="A5183" s="603">
        <v>105211</v>
      </c>
      <c r="B5183" s="603" t="s">
        <v>5919</v>
      </c>
      <c r="C5183" s="603" t="s">
        <v>123</v>
      </c>
      <c r="D5183" s="603" t="s">
        <v>942</v>
      </c>
      <c r="E5183" s="604">
        <v>194.16</v>
      </c>
      <c r="F5183" s="601" t="s">
        <v>794</v>
      </c>
    </row>
    <row r="5184" spans="1:6">
      <c r="A5184" s="603">
        <v>105212</v>
      </c>
      <c r="B5184" s="603" t="s">
        <v>5920</v>
      </c>
      <c r="C5184" s="603" t="s">
        <v>123</v>
      </c>
      <c r="D5184" s="603" t="s">
        <v>942</v>
      </c>
      <c r="E5184" s="604">
        <v>192.62</v>
      </c>
      <c r="F5184" s="601" t="s">
        <v>794</v>
      </c>
    </row>
    <row r="5185" spans="1:6">
      <c r="A5185" s="603">
        <v>105213</v>
      </c>
      <c r="B5185" s="603" t="s">
        <v>5921</v>
      </c>
      <c r="C5185" s="603" t="s">
        <v>123</v>
      </c>
      <c r="D5185" s="603" t="s">
        <v>793</v>
      </c>
      <c r="E5185" s="604">
        <v>179.55</v>
      </c>
      <c r="F5185" s="601" t="s">
        <v>794</v>
      </c>
    </row>
    <row r="5186" spans="1:6">
      <c r="A5186" s="603">
        <v>105214</v>
      </c>
      <c r="B5186" s="603" t="s">
        <v>5922</v>
      </c>
      <c r="C5186" s="603" t="s">
        <v>123</v>
      </c>
      <c r="D5186" s="603" t="s">
        <v>942</v>
      </c>
      <c r="E5186" s="604">
        <v>42.3</v>
      </c>
      <c r="F5186" s="601" t="s">
        <v>794</v>
      </c>
    </row>
    <row r="5187" spans="1:6">
      <c r="A5187" s="603">
        <v>105215</v>
      </c>
      <c r="B5187" s="603" t="s">
        <v>5923</v>
      </c>
      <c r="C5187" s="603" t="s">
        <v>123</v>
      </c>
      <c r="D5187" s="603" t="s">
        <v>942</v>
      </c>
      <c r="E5187" s="604">
        <v>9.56</v>
      </c>
      <c r="F5187" s="601" t="s">
        <v>794</v>
      </c>
    </row>
    <row r="5188" spans="1:6">
      <c r="A5188" s="603">
        <v>105216</v>
      </c>
      <c r="B5188" s="603" t="s">
        <v>5924</v>
      </c>
      <c r="C5188" s="603" t="s">
        <v>123</v>
      </c>
      <c r="D5188" s="603" t="s">
        <v>942</v>
      </c>
      <c r="E5188" s="604">
        <v>36.03</v>
      </c>
      <c r="F5188" s="601" t="s">
        <v>794</v>
      </c>
    </row>
    <row r="5189" spans="1:6">
      <c r="A5189" s="603">
        <v>105217</v>
      </c>
      <c r="B5189" s="603" t="s">
        <v>5925</v>
      </c>
      <c r="C5189" s="603" t="s">
        <v>123</v>
      </c>
      <c r="D5189" s="603" t="s">
        <v>942</v>
      </c>
      <c r="E5189" s="604">
        <v>40.56</v>
      </c>
      <c r="F5189" s="601" t="s">
        <v>794</v>
      </c>
    </row>
    <row r="5190" spans="1:6">
      <c r="A5190" s="603">
        <v>105218</v>
      </c>
      <c r="B5190" s="603" t="s">
        <v>5926</v>
      </c>
      <c r="C5190" s="603" t="s">
        <v>123</v>
      </c>
      <c r="D5190" s="603" t="s">
        <v>942</v>
      </c>
      <c r="E5190" s="604">
        <v>70.31</v>
      </c>
      <c r="F5190" s="601" t="s">
        <v>794</v>
      </c>
    </row>
    <row r="5191" spans="1:6">
      <c r="A5191" s="603">
        <v>105219</v>
      </c>
      <c r="B5191" s="603" t="s">
        <v>5927</v>
      </c>
      <c r="C5191" s="603" t="s">
        <v>123</v>
      </c>
      <c r="D5191" s="603" t="s">
        <v>942</v>
      </c>
      <c r="E5191" s="604">
        <v>11.5</v>
      </c>
      <c r="F5191" s="601" t="s">
        <v>794</v>
      </c>
    </row>
    <row r="5192" spans="1:6">
      <c r="A5192" s="603">
        <v>105220</v>
      </c>
      <c r="B5192" s="603" t="s">
        <v>5928</v>
      </c>
      <c r="C5192" s="603" t="s">
        <v>123</v>
      </c>
      <c r="D5192" s="603" t="s">
        <v>942</v>
      </c>
      <c r="E5192" s="604">
        <v>15.86</v>
      </c>
      <c r="F5192" s="601" t="s">
        <v>794</v>
      </c>
    </row>
    <row r="5193" spans="1:6">
      <c r="A5193" s="603">
        <v>105221</v>
      </c>
      <c r="B5193" s="603" t="s">
        <v>5929</v>
      </c>
      <c r="C5193" s="603" t="s">
        <v>123</v>
      </c>
      <c r="D5193" s="603" t="s">
        <v>942</v>
      </c>
      <c r="E5193" s="604">
        <v>24.49</v>
      </c>
      <c r="F5193" s="601" t="s">
        <v>794</v>
      </c>
    </row>
    <row r="5194" spans="1:6">
      <c r="A5194" s="603">
        <v>105222</v>
      </c>
      <c r="B5194" s="603" t="s">
        <v>5930</v>
      </c>
      <c r="C5194" s="603" t="s">
        <v>123</v>
      </c>
      <c r="D5194" s="603" t="s">
        <v>942</v>
      </c>
      <c r="E5194" s="604">
        <v>70.709999999999994</v>
      </c>
      <c r="F5194" s="601" t="s">
        <v>794</v>
      </c>
    </row>
    <row r="5195" spans="1:6">
      <c r="A5195" s="603">
        <v>105223</v>
      </c>
      <c r="B5195" s="603" t="s">
        <v>5931</v>
      </c>
      <c r="C5195" s="603" t="s">
        <v>123</v>
      </c>
      <c r="D5195" s="603" t="s">
        <v>942</v>
      </c>
      <c r="E5195" s="604">
        <v>162.57</v>
      </c>
      <c r="F5195" s="601" t="s">
        <v>794</v>
      </c>
    </row>
    <row r="5196" spans="1:6">
      <c r="A5196" s="603">
        <v>105224</v>
      </c>
      <c r="B5196" s="603" t="s">
        <v>5932</v>
      </c>
      <c r="C5196" s="603" t="s">
        <v>123</v>
      </c>
      <c r="D5196" s="603" t="s">
        <v>942</v>
      </c>
      <c r="E5196" s="604">
        <v>237.13</v>
      </c>
      <c r="F5196" s="601" t="s">
        <v>794</v>
      </c>
    </row>
    <row r="5197" spans="1:6">
      <c r="A5197" s="603">
        <v>105225</v>
      </c>
      <c r="B5197" s="603" t="s">
        <v>5933</v>
      </c>
      <c r="C5197" s="603" t="s">
        <v>123</v>
      </c>
      <c r="D5197" s="603" t="s">
        <v>942</v>
      </c>
      <c r="E5197" s="604">
        <v>17.18</v>
      </c>
      <c r="F5197" s="601" t="s">
        <v>794</v>
      </c>
    </row>
    <row r="5198" spans="1:6">
      <c r="A5198" s="603">
        <v>105226</v>
      </c>
      <c r="B5198" s="603" t="s">
        <v>5934</v>
      </c>
      <c r="C5198" s="603" t="s">
        <v>123</v>
      </c>
      <c r="D5198" s="603" t="s">
        <v>942</v>
      </c>
      <c r="E5198" s="604">
        <v>40.630000000000003</v>
      </c>
      <c r="F5198" s="601" t="s">
        <v>794</v>
      </c>
    </row>
    <row r="5199" spans="1:6">
      <c r="A5199" s="603">
        <v>105227</v>
      </c>
      <c r="B5199" s="603" t="s">
        <v>5935</v>
      </c>
      <c r="C5199" s="603" t="s">
        <v>123</v>
      </c>
      <c r="D5199" s="603" t="s">
        <v>942</v>
      </c>
      <c r="E5199" s="604">
        <v>58.19</v>
      </c>
      <c r="F5199" s="601" t="s">
        <v>794</v>
      </c>
    </row>
    <row r="5200" spans="1:6">
      <c r="A5200" s="603">
        <v>105228</v>
      </c>
      <c r="B5200" s="603" t="s">
        <v>5936</v>
      </c>
      <c r="C5200" s="603" t="s">
        <v>123</v>
      </c>
      <c r="D5200" s="603" t="s">
        <v>942</v>
      </c>
      <c r="E5200" s="605">
        <v>10.7</v>
      </c>
      <c r="F5200" s="601" t="s">
        <v>794</v>
      </c>
    </row>
    <row r="5201" spans="1:6">
      <c r="A5201" s="603">
        <v>105229</v>
      </c>
      <c r="B5201" s="603" t="s">
        <v>5937</v>
      </c>
      <c r="C5201" s="603" t="s">
        <v>123</v>
      </c>
      <c r="D5201" s="603" t="s">
        <v>793</v>
      </c>
      <c r="E5201" s="605">
        <v>23.97</v>
      </c>
      <c r="F5201" s="601" t="s">
        <v>794</v>
      </c>
    </row>
    <row r="5202" spans="1:6">
      <c r="A5202" s="603">
        <v>105230</v>
      </c>
      <c r="B5202" s="603" t="s">
        <v>5938</v>
      </c>
      <c r="C5202" s="603" t="s">
        <v>123</v>
      </c>
      <c r="D5202" s="603" t="s">
        <v>793</v>
      </c>
      <c r="E5202" s="604">
        <v>6.53</v>
      </c>
      <c r="F5202" s="601" t="s">
        <v>794</v>
      </c>
    </row>
    <row r="5203" spans="1:6">
      <c r="A5203" s="603">
        <v>105231</v>
      </c>
      <c r="B5203" s="603" t="s">
        <v>5939</v>
      </c>
      <c r="C5203" s="603" t="s">
        <v>123</v>
      </c>
      <c r="D5203" s="603" t="s">
        <v>793</v>
      </c>
      <c r="E5203" s="605">
        <v>7.68</v>
      </c>
      <c r="F5203" s="601" t="s">
        <v>794</v>
      </c>
    </row>
    <row r="5204" spans="1:6">
      <c r="A5204" s="603">
        <v>105232</v>
      </c>
      <c r="B5204" s="603" t="s">
        <v>5940</v>
      </c>
      <c r="C5204" s="603" t="s">
        <v>123</v>
      </c>
      <c r="D5204" s="603" t="s">
        <v>793</v>
      </c>
      <c r="E5204" s="605">
        <v>14.99</v>
      </c>
      <c r="F5204" s="601" t="s">
        <v>794</v>
      </c>
    </row>
    <row r="5205" spans="1:6">
      <c r="A5205" s="603">
        <v>105233</v>
      </c>
      <c r="B5205" s="603" t="s">
        <v>5941</v>
      </c>
      <c r="C5205" s="603" t="s">
        <v>123</v>
      </c>
      <c r="D5205" s="603" t="s">
        <v>942</v>
      </c>
      <c r="E5205" s="605">
        <v>7.25</v>
      </c>
      <c r="F5205" s="601" t="s">
        <v>794</v>
      </c>
    </row>
    <row r="5206" spans="1:6">
      <c r="A5206" s="603">
        <v>105234</v>
      </c>
      <c r="B5206" s="603" t="s">
        <v>5942</v>
      </c>
      <c r="C5206" s="603" t="s">
        <v>123</v>
      </c>
      <c r="D5206" s="603" t="s">
        <v>942</v>
      </c>
      <c r="E5206" s="605">
        <v>8.8699999999999992</v>
      </c>
      <c r="F5206" s="601" t="s">
        <v>794</v>
      </c>
    </row>
    <row r="5207" spans="1:6">
      <c r="A5207" s="603">
        <v>97895</v>
      </c>
      <c r="B5207" s="603" t="s">
        <v>5943</v>
      </c>
      <c r="C5207" s="603" t="s">
        <v>123</v>
      </c>
      <c r="D5207" s="603" t="s">
        <v>793</v>
      </c>
      <c r="E5207" s="605">
        <v>195.09</v>
      </c>
      <c r="F5207" s="601" t="s">
        <v>794</v>
      </c>
    </row>
    <row r="5208" spans="1:6">
      <c r="A5208" s="603">
        <v>97896</v>
      </c>
      <c r="B5208" s="603" t="s">
        <v>5944</v>
      </c>
      <c r="C5208" s="603" t="s">
        <v>123</v>
      </c>
      <c r="D5208" s="603" t="s">
        <v>793</v>
      </c>
      <c r="E5208" s="605">
        <v>360.95</v>
      </c>
      <c r="F5208" s="601" t="s">
        <v>794</v>
      </c>
    </row>
    <row r="5209" spans="1:6">
      <c r="A5209" s="603">
        <v>97897</v>
      </c>
      <c r="B5209" s="603" t="s">
        <v>5945</v>
      </c>
      <c r="C5209" s="603" t="s">
        <v>123</v>
      </c>
      <c r="D5209" s="603" t="s">
        <v>793</v>
      </c>
      <c r="E5209" s="605">
        <v>466.97</v>
      </c>
      <c r="F5209" s="601" t="s">
        <v>794</v>
      </c>
    </row>
    <row r="5210" spans="1:6">
      <c r="A5210" s="603">
        <v>97898</v>
      </c>
      <c r="B5210" s="603" t="s">
        <v>5946</v>
      </c>
      <c r="C5210" s="603" t="s">
        <v>123</v>
      </c>
      <c r="D5210" s="603" t="s">
        <v>793</v>
      </c>
      <c r="E5210" s="605">
        <v>888.35</v>
      </c>
      <c r="F5210" s="601" t="s">
        <v>794</v>
      </c>
    </row>
    <row r="5211" spans="1:6">
      <c r="A5211" s="603">
        <v>97900</v>
      </c>
      <c r="B5211" s="603" t="s">
        <v>5947</v>
      </c>
      <c r="C5211" s="603" t="s">
        <v>123</v>
      </c>
      <c r="D5211" s="603" t="s">
        <v>793</v>
      </c>
      <c r="E5211" s="605">
        <v>181.09</v>
      </c>
      <c r="F5211" s="601" t="s">
        <v>794</v>
      </c>
    </row>
    <row r="5212" spans="1:6">
      <c r="A5212" s="603">
        <v>97901</v>
      </c>
      <c r="B5212" s="603" t="s">
        <v>5948</v>
      </c>
      <c r="C5212" s="603" t="s">
        <v>123</v>
      </c>
      <c r="D5212" s="603" t="s">
        <v>793</v>
      </c>
      <c r="E5212" s="605">
        <v>284.37</v>
      </c>
      <c r="F5212" s="601" t="s">
        <v>794</v>
      </c>
    </row>
    <row r="5213" spans="1:6">
      <c r="A5213" s="603">
        <v>97902</v>
      </c>
      <c r="B5213" s="603" t="s">
        <v>5949</v>
      </c>
      <c r="C5213" s="603" t="s">
        <v>123</v>
      </c>
      <c r="D5213" s="603" t="s">
        <v>793</v>
      </c>
      <c r="E5213" s="605">
        <v>555.09</v>
      </c>
      <c r="F5213" s="601" t="s">
        <v>794</v>
      </c>
    </row>
    <row r="5214" spans="1:6">
      <c r="A5214" s="603">
        <v>97903</v>
      </c>
      <c r="B5214" s="603" t="s">
        <v>5950</v>
      </c>
      <c r="C5214" s="603" t="s">
        <v>123</v>
      </c>
      <c r="D5214" s="603" t="s">
        <v>793</v>
      </c>
      <c r="E5214" s="605">
        <v>773.09</v>
      </c>
      <c r="F5214" s="601" t="s">
        <v>794</v>
      </c>
    </row>
    <row r="5215" spans="1:6">
      <c r="A5215" s="603">
        <v>97904</v>
      </c>
      <c r="B5215" s="603" t="s">
        <v>5951</v>
      </c>
      <c r="C5215" s="603" t="s">
        <v>123</v>
      </c>
      <c r="D5215" s="603" t="s">
        <v>793</v>
      </c>
      <c r="E5215" s="605">
        <v>925.48</v>
      </c>
      <c r="F5215" s="601" t="s">
        <v>794</v>
      </c>
    </row>
    <row r="5216" spans="1:6">
      <c r="A5216" s="603">
        <v>97905</v>
      </c>
      <c r="B5216" s="603" t="s">
        <v>5952</v>
      </c>
      <c r="C5216" s="603" t="s">
        <v>123</v>
      </c>
      <c r="D5216" s="603" t="s">
        <v>793</v>
      </c>
      <c r="E5216" s="605">
        <v>232.77</v>
      </c>
      <c r="F5216" s="601" t="s">
        <v>794</v>
      </c>
    </row>
    <row r="5217" spans="1:6">
      <c r="A5217" s="603">
        <v>97906</v>
      </c>
      <c r="B5217" s="603" t="s">
        <v>5953</v>
      </c>
      <c r="C5217" s="603" t="s">
        <v>123</v>
      </c>
      <c r="D5217" s="603" t="s">
        <v>793</v>
      </c>
      <c r="E5217" s="605">
        <v>435.19</v>
      </c>
      <c r="F5217" s="601" t="s">
        <v>794</v>
      </c>
    </row>
    <row r="5218" spans="1:6">
      <c r="A5218" s="603">
        <v>97907</v>
      </c>
      <c r="B5218" s="603" t="s">
        <v>5954</v>
      </c>
      <c r="C5218" s="603" t="s">
        <v>123</v>
      </c>
      <c r="D5218" s="603" t="s">
        <v>793</v>
      </c>
      <c r="E5218" s="605">
        <v>620.09</v>
      </c>
      <c r="F5218" s="601" t="s">
        <v>794</v>
      </c>
    </row>
    <row r="5219" spans="1:6">
      <c r="A5219" s="603">
        <v>97908</v>
      </c>
      <c r="B5219" s="603" t="s">
        <v>5955</v>
      </c>
      <c r="C5219" s="603" t="s">
        <v>123</v>
      </c>
      <c r="D5219" s="603" t="s">
        <v>793</v>
      </c>
      <c r="E5219" s="605">
        <v>744.44</v>
      </c>
      <c r="F5219" s="601" t="s">
        <v>794</v>
      </c>
    </row>
    <row r="5220" spans="1:6">
      <c r="A5220" s="603">
        <v>98102</v>
      </c>
      <c r="B5220" s="603" t="s">
        <v>5956</v>
      </c>
      <c r="C5220" s="603" t="s">
        <v>123</v>
      </c>
      <c r="D5220" s="603" t="s">
        <v>793</v>
      </c>
      <c r="E5220" s="605">
        <v>184.42</v>
      </c>
      <c r="F5220" s="601" t="s">
        <v>794</v>
      </c>
    </row>
    <row r="5221" spans="1:6">
      <c r="A5221" s="603">
        <v>98104</v>
      </c>
      <c r="B5221" s="603" t="s">
        <v>5957</v>
      </c>
      <c r="C5221" s="603" t="s">
        <v>123</v>
      </c>
      <c r="D5221" s="603" t="s">
        <v>793</v>
      </c>
      <c r="E5221" s="605">
        <v>356.23</v>
      </c>
      <c r="F5221" s="601" t="s">
        <v>794</v>
      </c>
    </row>
    <row r="5222" spans="1:6">
      <c r="A5222" s="603">
        <v>98105</v>
      </c>
      <c r="B5222" s="603" t="s">
        <v>5958</v>
      </c>
      <c r="C5222" s="603" t="s">
        <v>123</v>
      </c>
      <c r="D5222" s="603" t="s">
        <v>793</v>
      </c>
      <c r="E5222" s="605">
        <v>620.22</v>
      </c>
      <c r="F5222" s="601" t="s">
        <v>794</v>
      </c>
    </row>
    <row r="5223" spans="1:6">
      <c r="A5223" s="603">
        <v>98106</v>
      </c>
      <c r="B5223" s="603" t="s">
        <v>5959</v>
      </c>
      <c r="C5223" s="603" t="s">
        <v>123</v>
      </c>
      <c r="D5223" s="603" t="s">
        <v>793</v>
      </c>
      <c r="E5223" s="604">
        <v>1024.49</v>
      </c>
      <c r="F5223" s="601" t="s">
        <v>794</v>
      </c>
    </row>
    <row r="5224" spans="1:6">
      <c r="A5224" s="603">
        <v>98107</v>
      </c>
      <c r="B5224" s="603" t="s">
        <v>5960</v>
      </c>
      <c r="C5224" s="603" t="s">
        <v>123</v>
      </c>
      <c r="D5224" s="603" t="s">
        <v>793</v>
      </c>
      <c r="E5224" s="605">
        <v>263.56</v>
      </c>
      <c r="F5224" s="601" t="s">
        <v>794</v>
      </c>
    </row>
    <row r="5225" spans="1:6">
      <c r="A5225" s="603">
        <v>98108</v>
      </c>
      <c r="B5225" s="603" t="s">
        <v>5961</v>
      </c>
      <c r="C5225" s="603" t="s">
        <v>123</v>
      </c>
      <c r="D5225" s="603" t="s">
        <v>793</v>
      </c>
      <c r="E5225" s="605">
        <v>470.51</v>
      </c>
      <c r="F5225" s="601" t="s">
        <v>794</v>
      </c>
    </row>
    <row r="5226" spans="1:6">
      <c r="A5226" s="603">
        <v>99250</v>
      </c>
      <c r="B5226" s="603" t="s">
        <v>5962</v>
      </c>
      <c r="C5226" s="603" t="s">
        <v>123</v>
      </c>
      <c r="D5226" s="603" t="s">
        <v>793</v>
      </c>
      <c r="E5226" s="605">
        <v>176.38</v>
      </c>
      <c r="F5226" s="601" t="s">
        <v>794</v>
      </c>
    </row>
    <row r="5227" spans="1:6">
      <c r="A5227" s="603">
        <v>99251</v>
      </c>
      <c r="B5227" s="603" t="s">
        <v>5963</v>
      </c>
      <c r="C5227" s="603" t="s">
        <v>123</v>
      </c>
      <c r="D5227" s="603" t="s">
        <v>793</v>
      </c>
      <c r="E5227" s="605">
        <v>276.27999999999997</v>
      </c>
      <c r="F5227" s="601" t="s">
        <v>794</v>
      </c>
    </row>
    <row r="5228" spans="1:6">
      <c r="A5228" s="603">
        <v>99253</v>
      </c>
      <c r="B5228" s="603" t="s">
        <v>5964</v>
      </c>
      <c r="C5228" s="603" t="s">
        <v>123</v>
      </c>
      <c r="D5228" s="603" t="s">
        <v>793</v>
      </c>
      <c r="E5228" s="605">
        <v>536.94000000000005</v>
      </c>
      <c r="F5228" s="601" t="s">
        <v>794</v>
      </c>
    </row>
    <row r="5229" spans="1:6">
      <c r="A5229" s="603">
        <v>99255</v>
      </c>
      <c r="B5229" s="603" t="s">
        <v>5965</v>
      </c>
      <c r="C5229" s="603" t="s">
        <v>123</v>
      </c>
      <c r="D5229" s="603" t="s">
        <v>793</v>
      </c>
      <c r="E5229" s="605">
        <v>748.2</v>
      </c>
      <c r="F5229" s="601" t="s">
        <v>794</v>
      </c>
    </row>
    <row r="5230" spans="1:6">
      <c r="A5230" s="603">
        <v>99257</v>
      </c>
      <c r="B5230" s="603" t="s">
        <v>5966</v>
      </c>
      <c r="C5230" s="603" t="s">
        <v>123</v>
      </c>
      <c r="D5230" s="603" t="s">
        <v>793</v>
      </c>
      <c r="E5230" s="605">
        <v>893.28</v>
      </c>
      <c r="F5230" s="601" t="s">
        <v>794</v>
      </c>
    </row>
    <row r="5231" spans="1:6">
      <c r="A5231" s="603">
        <v>99258</v>
      </c>
      <c r="B5231" s="603" t="s">
        <v>5967</v>
      </c>
      <c r="C5231" s="603" t="s">
        <v>123</v>
      </c>
      <c r="D5231" s="603" t="s">
        <v>793</v>
      </c>
      <c r="E5231" s="605">
        <v>227.64</v>
      </c>
      <c r="F5231" s="601" t="s">
        <v>794</v>
      </c>
    </row>
    <row r="5232" spans="1:6">
      <c r="A5232" s="603">
        <v>99260</v>
      </c>
      <c r="B5232" s="603" t="s">
        <v>5968</v>
      </c>
      <c r="C5232" s="603" t="s">
        <v>123</v>
      </c>
      <c r="D5232" s="603" t="s">
        <v>793</v>
      </c>
      <c r="E5232" s="605">
        <v>423.75</v>
      </c>
      <c r="F5232" s="601" t="s">
        <v>794</v>
      </c>
    </row>
    <row r="5233" spans="1:6">
      <c r="A5233" s="603">
        <v>99262</v>
      </c>
      <c r="B5233" s="603" t="s">
        <v>5969</v>
      </c>
      <c r="C5233" s="603" t="s">
        <v>123</v>
      </c>
      <c r="D5233" s="603" t="s">
        <v>793</v>
      </c>
      <c r="E5233" s="605">
        <v>603.77</v>
      </c>
      <c r="F5233" s="601" t="s">
        <v>794</v>
      </c>
    </row>
    <row r="5234" spans="1:6">
      <c r="A5234" s="603">
        <v>99264</v>
      </c>
      <c r="B5234" s="603" t="s">
        <v>5970</v>
      </c>
      <c r="C5234" s="603" t="s">
        <v>123</v>
      </c>
      <c r="D5234" s="603" t="s">
        <v>793</v>
      </c>
      <c r="E5234" s="605">
        <v>722.39</v>
      </c>
      <c r="F5234" s="601" t="s">
        <v>794</v>
      </c>
    </row>
    <row r="5235" spans="1:6">
      <c r="A5235" s="603">
        <v>102587</v>
      </c>
      <c r="B5235" s="603" t="s">
        <v>5971</v>
      </c>
      <c r="C5235" s="603" t="s">
        <v>123</v>
      </c>
      <c r="D5235" s="603" t="s">
        <v>942</v>
      </c>
      <c r="E5235" s="605">
        <v>2.9</v>
      </c>
      <c r="F5235" s="601" t="s">
        <v>794</v>
      </c>
    </row>
    <row r="5236" spans="1:6">
      <c r="A5236" s="603">
        <v>102588</v>
      </c>
      <c r="B5236" s="603" t="s">
        <v>5972</v>
      </c>
      <c r="C5236" s="603" t="s">
        <v>123</v>
      </c>
      <c r="D5236" s="603" t="s">
        <v>942</v>
      </c>
      <c r="E5236" s="605">
        <v>4.2</v>
      </c>
      <c r="F5236" s="601" t="s">
        <v>794</v>
      </c>
    </row>
    <row r="5237" spans="1:6">
      <c r="A5237" s="603">
        <v>102589</v>
      </c>
      <c r="B5237" s="603" t="s">
        <v>5973</v>
      </c>
      <c r="C5237" s="603" t="s">
        <v>123</v>
      </c>
      <c r="D5237" s="603" t="s">
        <v>942</v>
      </c>
      <c r="E5237" s="605">
        <v>3.23</v>
      </c>
      <c r="F5237" s="601" t="s">
        <v>794</v>
      </c>
    </row>
    <row r="5238" spans="1:6">
      <c r="A5238" s="603">
        <v>102590</v>
      </c>
      <c r="B5238" s="603" t="s">
        <v>5974</v>
      </c>
      <c r="C5238" s="603" t="s">
        <v>123</v>
      </c>
      <c r="D5238" s="603" t="s">
        <v>942</v>
      </c>
      <c r="E5238" s="605">
        <v>4.5199999999999996</v>
      </c>
      <c r="F5238" s="601" t="s">
        <v>794</v>
      </c>
    </row>
    <row r="5239" spans="1:6">
      <c r="A5239" s="603">
        <v>102591</v>
      </c>
      <c r="B5239" s="603" t="s">
        <v>5975</v>
      </c>
      <c r="C5239" s="603" t="s">
        <v>123</v>
      </c>
      <c r="D5239" s="603" t="s">
        <v>942</v>
      </c>
      <c r="E5239" s="605">
        <v>3.56</v>
      </c>
      <c r="F5239" s="601" t="s">
        <v>794</v>
      </c>
    </row>
    <row r="5240" spans="1:6">
      <c r="A5240" s="603">
        <v>102592</v>
      </c>
      <c r="B5240" s="603" t="s">
        <v>5976</v>
      </c>
      <c r="C5240" s="603" t="s">
        <v>123</v>
      </c>
      <c r="D5240" s="603" t="s">
        <v>942</v>
      </c>
      <c r="E5240" s="605">
        <v>4.8499999999999996</v>
      </c>
      <c r="F5240" s="601" t="s">
        <v>794</v>
      </c>
    </row>
    <row r="5241" spans="1:6">
      <c r="A5241" s="603">
        <v>102593</v>
      </c>
      <c r="B5241" s="603" t="s">
        <v>5977</v>
      </c>
      <c r="C5241" s="603" t="s">
        <v>123</v>
      </c>
      <c r="D5241" s="603" t="s">
        <v>942</v>
      </c>
      <c r="E5241" s="605">
        <v>4.01</v>
      </c>
      <c r="F5241" s="601" t="s">
        <v>794</v>
      </c>
    </row>
    <row r="5242" spans="1:6">
      <c r="A5242" s="603">
        <v>102594</v>
      </c>
      <c r="B5242" s="603" t="s">
        <v>5978</v>
      </c>
      <c r="C5242" s="603" t="s">
        <v>123</v>
      </c>
      <c r="D5242" s="603" t="s">
        <v>942</v>
      </c>
      <c r="E5242" s="605">
        <v>5.31</v>
      </c>
      <c r="F5242" s="601" t="s">
        <v>794</v>
      </c>
    </row>
    <row r="5243" spans="1:6">
      <c r="A5243" s="603">
        <v>102595</v>
      </c>
      <c r="B5243" s="603" t="s">
        <v>5979</v>
      </c>
      <c r="C5243" s="603" t="s">
        <v>123</v>
      </c>
      <c r="D5243" s="603" t="s">
        <v>942</v>
      </c>
      <c r="E5243" s="605">
        <v>4.54</v>
      </c>
      <c r="F5243" s="601" t="s">
        <v>794</v>
      </c>
    </row>
    <row r="5244" spans="1:6">
      <c r="A5244" s="603">
        <v>102596</v>
      </c>
      <c r="B5244" s="603" t="s">
        <v>5980</v>
      </c>
      <c r="C5244" s="603" t="s">
        <v>123</v>
      </c>
      <c r="D5244" s="603" t="s">
        <v>942</v>
      </c>
      <c r="E5244" s="605">
        <v>5.84</v>
      </c>
      <c r="F5244" s="601" t="s">
        <v>794</v>
      </c>
    </row>
    <row r="5245" spans="1:6">
      <c r="A5245" s="603">
        <v>102597</v>
      </c>
      <c r="B5245" s="603" t="s">
        <v>5981</v>
      </c>
      <c r="C5245" s="603" t="s">
        <v>123</v>
      </c>
      <c r="D5245" s="603" t="s">
        <v>942</v>
      </c>
      <c r="E5245" s="605">
        <v>5.2</v>
      </c>
      <c r="F5245" s="601" t="s">
        <v>794</v>
      </c>
    </row>
    <row r="5246" spans="1:6">
      <c r="A5246" s="603">
        <v>102598</v>
      </c>
      <c r="B5246" s="603" t="s">
        <v>5982</v>
      </c>
      <c r="C5246" s="603" t="s">
        <v>123</v>
      </c>
      <c r="D5246" s="603" t="s">
        <v>942</v>
      </c>
      <c r="E5246" s="605">
        <v>6.49</v>
      </c>
      <c r="F5246" s="601" t="s">
        <v>794</v>
      </c>
    </row>
    <row r="5247" spans="1:6">
      <c r="A5247" s="603">
        <v>102599</v>
      </c>
      <c r="B5247" s="603" t="s">
        <v>5983</v>
      </c>
      <c r="C5247" s="603" t="s">
        <v>123</v>
      </c>
      <c r="D5247" s="603" t="s">
        <v>942</v>
      </c>
      <c r="E5247" s="605">
        <v>5.85</v>
      </c>
      <c r="F5247" s="601" t="s">
        <v>794</v>
      </c>
    </row>
    <row r="5248" spans="1:6">
      <c r="A5248" s="603">
        <v>102600</v>
      </c>
      <c r="B5248" s="603" t="s">
        <v>5984</v>
      </c>
      <c r="C5248" s="603" t="s">
        <v>123</v>
      </c>
      <c r="D5248" s="603" t="s">
        <v>942</v>
      </c>
      <c r="E5248" s="605">
        <v>7.15</v>
      </c>
      <c r="F5248" s="601" t="s">
        <v>794</v>
      </c>
    </row>
    <row r="5249" spans="1:6">
      <c r="A5249" s="603">
        <v>102601</v>
      </c>
      <c r="B5249" s="603" t="s">
        <v>5985</v>
      </c>
      <c r="C5249" s="603" t="s">
        <v>123</v>
      </c>
      <c r="D5249" s="603" t="s">
        <v>942</v>
      </c>
      <c r="E5249" s="605">
        <v>6.84</v>
      </c>
      <c r="F5249" s="601" t="s">
        <v>794</v>
      </c>
    </row>
    <row r="5250" spans="1:6">
      <c r="A5250" s="603">
        <v>102602</v>
      </c>
      <c r="B5250" s="603" t="s">
        <v>5986</v>
      </c>
      <c r="C5250" s="603" t="s">
        <v>123</v>
      </c>
      <c r="D5250" s="603" t="s">
        <v>942</v>
      </c>
      <c r="E5250" s="605">
        <v>8.1300000000000008</v>
      </c>
      <c r="F5250" s="601" t="s">
        <v>794</v>
      </c>
    </row>
    <row r="5251" spans="1:6">
      <c r="A5251" s="603">
        <v>102603</v>
      </c>
      <c r="B5251" s="603" t="s">
        <v>5987</v>
      </c>
      <c r="C5251" s="603" t="s">
        <v>123</v>
      </c>
      <c r="D5251" s="603" t="s">
        <v>942</v>
      </c>
      <c r="E5251" s="605">
        <v>8.4700000000000006</v>
      </c>
      <c r="F5251" s="601" t="s">
        <v>794</v>
      </c>
    </row>
    <row r="5252" spans="1:6">
      <c r="A5252" s="603">
        <v>102604</v>
      </c>
      <c r="B5252" s="603" t="s">
        <v>5988</v>
      </c>
      <c r="C5252" s="603" t="s">
        <v>123</v>
      </c>
      <c r="D5252" s="603" t="s">
        <v>942</v>
      </c>
      <c r="E5252" s="605">
        <v>9.77</v>
      </c>
      <c r="F5252" s="601" t="s">
        <v>794</v>
      </c>
    </row>
    <row r="5253" spans="1:6">
      <c r="A5253" s="603">
        <v>102605</v>
      </c>
      <c r="B5253" s="603" t="s">
        <v>5989</v>
      </c>
      <c r="C5253" s="603" t="s">
        <v>123</v>
      </c>
      <c r="D5253" s="603" t="s">
        <v>942</v>
      </c>
      <c r="E5253" s="604">
        <v>262.58</v>
      </c>
      <c r="F5253" s="601" t="s">
        <v>794</v>
      </c>
    </row>
    <row r="5254" spans="1:6">
      <c r="A5254" s="603">
        <v>102606</v>
      </c>
      <c r="B5254" s="603" t="s">
        <v>5990</v>
      </c>
      <c r="C5254" s="603" t="s">
        <v>123</v>
      </c>
      <c r="D5254" s="603" t="s">
        <v>942</v>
      </c>
      <c r="E5254" s="604">
        <v>404.81</v>
      </c>
      <c r="F5254" s="601" t="s">
        <v>794</v>
      </c>
    </row>
    <row r="5255" spans="1:6">
      <c r="A5255" s="603">
        <v>102607</v>
      </c>
      <c r="B5255" s="603" t="s">
        <v>5991</v>
      </c>
      <c r="C5255" s="603" t="s">
        <v>123</v>
      </c>
      <c r="D5255" s="603" t="s">
        <v>942</v>
      </c>
      <c r="E5255" s="604">
        <v>433.27</v>
      </c>
      <c r="F5255" s="601" t="s">
        <v>794</v>
      </c>
    </row>
    <row r="5256" spans="1:6">
      <c r="A5256" s="603">
        <v>102608</v>
      </c>
      <c r="B5256" s="603" t="s">
        <v>5992</v>
      </c>
      <c r="C5256" s="603" t="s">
        <v>123</v>
      </c>
      <c r="D5256" s="603" t="s">
        <v>942</v>
      </c>
      <c r="E5256" s="604">
        <v>993.93</v>
      </c>
      <c r="F5256" s="601" t="s">
        <v>794</v>
      </c>
    </row>
    <row r="5257" spans="1:6">
      <c r="A5257" s="603">
        <v>102609</v>
      </c>
      <c r="B5257" s="603" t="s">
        <v>5993</v>
      </c>
      <c r="C5257" s="603" t="s">
        <v>123</v>
      </c>
      <c r="D5257" s="603" t="s">
        <v>942</v>
      </c>
      <c r="E5257" s="604">
        <v>1129.1600000000001</v>
      </c>
      <c r="F5257" s="601" t="s">
        <v>794</v>
      </c>
    </row>
    <row r="5258" spans="1:6">
      <c r="A5258" s="603">
        <v>102610</v>
      </c>
      <c r="B5258" s="603" t="s">
        <v>5994</v>
      </c>
      <c r="C5258" s="603" t="s">
        <v>123</v>
      </c>
      <c r="D5258" s="603" t="s">
        <v>942</v>
      </c>
      <c r="E5258" s="604">
        <v>1941.37</v>
      </c>
      <c r="F5258" s="601" t="s">
        <v>794</v>
      </c>
    </row>
    <row r="5259" spans="1:6">
      <c r="A5259" s="603">
        <v>102611</v>
      </c>
      <c r="B5259" s="603" t="s">
        <v>5995</v>
      </c>
      <c r="C5259" s="603" t="s">
        <v>123</v>
      </c>
      <c r="D5259" s="603" t="s">
        <v>942</v>
      </c>
      <c r="E5259" s="604">
        <v>436.62</v>
      </c>
      <c r="F5259" s="601" t="s">
        <v>794</v>
      </c>
    </row>
    <row r="5260" spans="1:6">
      <c r="A5260" s="603">
        <v>102612</v>
      </c>
      <c r="B5260" s="603" t="s">
        <v>5996</v>
      </c>
      <c r="C5260" s="603" t="s">
        <v>123</v>
      </c>
      <c r="D5260" s="603" t="s">
        <v>942</v>
      </c>
      <c r="E5260" s="604">
        <v>627.05999999999995</v>
      </c>
      <c r="F5260" s="601" t="s">
        <v>794</v>
      </c>
    </row>
    <row r="5261" spans="1:6">
      <c r="A5261" s="603">
        <v>102613</v>
      </c>
      <c r="B5261" s="603" t="s">
        <v>5997</v>
      </c>
      <c r="C5261" s="603" t="s">
        <v>123</v>
      </c>
      <c r="D5261" s="603" t="s">
        <v>942</v>
      </c>
      <c r="E5261" s="604">
        <v>607.67999999999995</v>
      </c>
      <c r="F5261" s="601" t="s">
        <v>794</v>
      </c>
    </row>
    <row r="5262" spans="1:6">
      <c r="A5262" s="603">
        <v>102614</v>
      </c>
      <c r="B5262" s="603" t="s">
        <v>5998</v>
      </c>
      <c r="C5262" s="603" t="s">
        <v>123</v>
      </c>
      <c r="D5262" s="603" t="s">
        <v>942</v>
      </c>
      <c r="E5262" s="604">
        <v>934.61</v>
      </c>
      <c r="F5262" s="601" t="s">
        <v>794</v>
      </c>
    </row>
    <row r="5263" spans="1:6">
      <c r="A5263" s="603">
        <v>102615</v>
      </c>
      <c r="B5263" s="603" t="s">
        <v>5999</v>
      </c>
      <c r="C5263" s="603" t="s">
        <v>123</v>
      </c>
      <c r="D5263" s="603" t="s">
        <v>942</v>
      </c>
      <c r="E5263" s="604">
        <v>1172.92</v>
      </c>
      <c r="F5263" s="601" t="s">
        <v>794</v>
      </c>
    </row>
    <row r="5264" spans="1:6">
      <c r="A5264" s="603">
        <v>102616</v>
      </c>
      <c r="B5264" s="603" t="s">
        <v>6000</v>
      </c>
      <c r="C5264" s="603" t="s">
        <v>123</v>
      </c>
      <c r="D5264" s="603" t="s">
        <v>942</v>
      </c>
      <c r="E5264" s="604">
        <v>1736.53</v>
      </c>
      <c r="F5264" s="601" t="s">
        <v>794</v>
      </c>
    </row>
    <row r="5265" spans="1:6">
      <c r="A5265" s="603">
        <v>102617</v>
      </c>
      <c r="B5265" s="603" t="s">
        <v>6001</v>
      </c>
      <c r="C5265" s="603" t="s">
        <v>123</v>
      </c>
      <c r="D5265" s="603" t="s">
        <v>793</v>
      </c>
      <c r="E5265" s="604">
        <v>3217.41</v>
      </c>
      <c r="F5265" s="601" t="s">
        <v>794</v>
      </c>
    </row>
    <row r="5266" spans="1:6">
      <c r="A5266" s="603">
        <v>102618</v>
      </c>
      <c r="B5266" s="603" t="s">
        <v>6002</v>
      </c>
      <c r="C5266" s="603" t="s">
        <v>123</v>
      </c>
      <c r="D5266" s="603" t="s">
        <v>793</v>
      </c>
      <c r="E5266" s="604">
        <v>3869.44</v>
      </c>
      <c r="F5266" s="601" t="s">
        <v>794</v>
      </c>
    </row>
    <row r="5267" spans="1:6">
      <c r="A5267" s="603">
        <v>102619</v>
      </c>
      <c r="B5267" s="603" t="s">
        <v>6003</v>
      </c>
      <c r="C5267" s="603" t="s">
        <v>123</v>
      </c>
      <c r="D5267" s="603" t="s">
        <v>793</v>
      </c>
      <c r="E5267" s="604">
        <v>5192.3100000000004</v>
      </c>
      <c r="F5267" s="601" t="s">
        <v>794</v>
      </c>
    </row>
    <row r="5268" spans="1:6">
      <c r="A5268" s="603">
        <v>102620</v>
      </c>
      <c r="B5268" s="603" t="s">
        <v>6004</v>
      </c>
      <c r="C5268" s="603" t="s">
        <v>123</v>
      </c>
      <c r="D5268" s="603" t="s">
        <v>793</v>
      </c>
      <c r="E5268" s="604">
        <v>7540.68</v>
      </c>
      <c r="F5268" s="601" t="s">
        <v>794</v>
      </c>
    </row>
    <row r="5269" spans="1:6">
      <c r="A5269" s="603">
        <v>102621</v>
      </c>
      <c r="B5269" s="603" t="s">
        <v>6005</v>
      </c>
      <c r="C5269" s="603" t="s">
        <v>123</v>
      </c>
      <c r="D5269" s="603" t="s">
        <v>793</v>
      </c>
      <c r="E5269" s="604">
        <v>11587.55</v>
      </c>
      <c r="F5269" s="601" t="s">
        <v>794</v>
      </c>
    </row>
    <row r="5270" spans="1:6">
      <c r="A5270" s="603">
        <v>102622</v>
      </c>
      <c r="B5270" s="603" t="s">
        <v>6006</v>
      </c>
      <c r="C5270" s="603" t="s">
        <v>123</v>
      </c>
      <c r="D5270" s="603" t="s">
        <v>942</v>
      </c>
      <c r="E5270" s="605">
        <v>515.82000000000005</v>
      </c>
      <c r="F5270" s="601" t="s">
        <v>794</v>
      </c>
    </row>
    <row r="5271" spans="1:6">
      <c r="A5271" s="603">
        <v>102623</v>
      </c>
      <c r="B5271" s="603" t="s">
        <v>6007</v>
      </c>
      <c r="C5271" s="603" t="s">
        <v>123</v>
      </c>
      <c r="D5271" s="603" t="s">
        <v>942</v>
      </c>
      <c r="E5271" s="605">
        <v>728.62</v>
      </c>
      <c r="F5271" s="601" t="s">
        <v>794</v>
      </c>
    </row>
    <row r="5272" spans="1:6">
      <c r="A5272" s="603">
        <v>89482</v>
      </c>
      <c r="B5272" s="603" t="s">
        <v>6008</v>
      </c>
      <c r="C5272" s="603" t="s">
        <v>123</v>
      </c>
      <c r="D5272" s="603" t="s">
        <v>942</v>
      </c>
      <c r="E5272" s="605">
        <v>38.08</v>
      </c>
      <c r="F5272" s="601" t="s">
        <v>794</v>
      </c>
    </row>
    <row r="5273" spans="1:6">
      <c r="A5273" s="603">
        <v>89491</v>
      </c>
      <c r="B5273" s="603" t="s">
        <v>6009</v>
      </c>
      <c r="C5273" s="603" t="s">
        <v>123</v>
      </c>
      <c r="D5273" s="603" t="s">
        <v>942</v>
      </c>
      <c r="E5273" s="604">
        <v>97.93</v>
      </c>
      <c r="F5273" s="601" t="s">
        <v>794</v>
      </c>
    </row>
    <row r="5274" spans="1:6">
      <c r="A5274" s="603">
        <v>89495</v>
      </c>
      <c r="B5274" s="603" t="s">
        <v>6010</v>
      </c>
      <c r="C5274" s="603" t="s">
        <v>123</v>
      </c>
      <c r="D5274" s="603" t="s">
        <v>942</v>
      </c>
      <c r="E5274" s="605">
        <v>17.22</v>
      </c>
      <c r="F5274" s="601" t="s">
        <v>794</v>
      </c>
    </row>
    <row r="5275" spans="1:6">
      <c r="A5275" s="603">
        <v>89707</v>
      </c>
      <c r="B5275" s="603" t="s">
        <v>6011</v>
      </c>
      <c r="C5275" s="603" t="s">
        <v>123</v>
      </c>
      <c r="D5275" s="603" t="s">
        <v>942</v>
      </c>
      <c r="E5275" s="604">
        <v>45.66</v>
      </c>
      <c r="F5275" s="601" t="s">
        <v>794</v>
      </c>
    </row>
    <row r="5276" spans="1:6">
      <c r="A5276" s="603">
        <v>89708</v>
      </c>
      <c r="B5276" s="603" t="s">
        <v>6012</v>
      </c>
      <c r="C5276" s="603" t="s">
        <v>123</v>
      </c>
      <c r="D5276" s="603" t="s">
        <v>942</v>
      </c>
      <c r="E5276" s="605">
        <v>99.93</v>
      </c>
      <c r="F5276" s="601" t="s">
        <v>794</v>
      </c>
    </row>
    <row r="5277" spans="1:6">
      <c r="A5277" s="603">
        <v>89709</v>
      </c>
      <c r="B5277" s="603" t="s">
        <v>6013</v>
      </c>
      <c r="C5277" s="603" t="s">
        <v>123</v>
      </c>
      <c r="D5277" s="603" t="s">
        <v>942</v>
      </c>
      <c r="E5277" s="605">
        <v>19.489999999999998</v>
      </c>
      <c r="F5277" s="601" t="s">
        <v>794</v>
      </c>
    </row>
    <row r="5278" spans="1:6">
      <c r="A5278" s="603">
        <v>89710</v>
      </c>
      <c r="B5278" s="603" t="s">
        <v>6014</v>
      </c>
      <c r="C5278" s="603" t="s">
        <v>123</v>
      </c>
      <c r="D5278" s="603" t="s">
        <v>942</v>
      </c>
      <c r="E5278" s="605">
        <v>17.02</v>
      </c>
      <c r="F5278" s="601" t="s">
        <v>794</v>
      </c>
    </row>
    <row r="5279" spans="1:6">
      <c r="A5279" s="603">
        <v>104326</v>
      </c>
      <c r="B5279" s="603" t="s">
        <v>6015</v>
      </c>
      <c r="C5279" s="603" t="s">
        <v>123</v>
      </c>
      <c r="D5279" s="603" t="s">
        <v>942</v>
      </c>
      <c r="E5279" s="605">
        <v>18.55</v>
      </c>
      <c r="F5279" s="601" t="s">
        <v>794</v>
      </c>
    </row>
    <row r="5280" spans="1:6">
      <c r="A5280" s="603">
        <v>104327</v>
      </c>
      <c r="B5280" s="603" t="s">
        <v>6016</v>
      </c>
      <c r="C5280" s="603" t="s">
        <v>123</v>
      </c>
      <c r="D5280" s="603" t="s">
        <v>942</v>
      </c>
      <c r="E5280" s="605">
        <v>17.64</v>
      </c>
      <c r="F5280" s="601" t="s">
        <v>794</v>
      </c>
    </row>
    <row r="5281" spans="1:6">
      <c r="A5281" s="603">
        <v>104328</v>
      </c>
      <c r="B5281" s="603" t="s">
        <v>6017</v>
      </c>
      <c r="C5281" s="603" t="s">
        <v>123</v>
      </c>
      <c r="D5281" s="603" t="s">
        <v>942</v>
      </c>
      <c r="E5281" s="605">
        <v>66.69</v>
      </c>
      <c r="F5281" s="601" t="s">
        <v>794</v>
      </c>
    </row>
    <row r="5282" spans="1:6">
      <c r="A5282" s="603">
        <v>104329</v>
      </c>
      <c r="B5282" s="603" t="s">
        <v>6018</v>
      </c>
      <c r="C5282" s="603" t="s">
        <v>123</v>
      </c>
      <c r="D5282" s="603" t="s">
        <v>942</v>
      </c>
      <c r="E5282" s="605">
        <v>75.52</v>
      </c>
      <c r="F5282" s="601" t="s">
        <v>794</v>
      </c>
    </row>
    <row r="5283" spans="1:6">
      <c r="A5283" s="603">
        <v>86872</v>
      </c>
      <c r="B5283" s="603" t="s">
        <v>6019</v>
      </c>
      <c r="C5283" s="603" t="s">
        <v>123</v>
      </c>
      <c r="D5283" s="603" t="s">
        <v>942</v>
      </c>
      <c r="E5283" s="605">
        <v>711.58</v>
      </c>
      <c r="F5283" s="601" t="s">
        <v>794</v>
      </c>
    </row>
    <row r="5284" spans="1:6">
      <c r="A5284" s="603">
        <v>86874</v>
      </c>
      <c r="B5284" s="603" t="s">
        <v>6020</v>
      </c>
      <c r="C5284" s="603" t="s">
        <v>123</v>
      </c>
      <c r="D5284" s="603" t="s">
        <v>942</v>
      </c>
      <c r="E5284" s="605">
        <v>499.54</v>
      </c>
      <c r="F5284" s="601" t="s">
        <v>794</v>
      </c>
    </row>
    <row r="5285" spans="1:6">
      <c r="A5285" s="603">
        <v>86875</v>
      </c>
      <c r="B5285" s="603" t="s">
        <v>6021</v>
      </c>
      <c r="C5285" s="603" t="s">
        <v>123</v>
      </c>
      <c r="D5285" s="603" t="s">
        <v>942</v>
      </c>
      <c r="E5285" s="605">
        <v>559.11</v>
      </c>
      <c r="F5285" s="601" t="s">
        <v>794</v>
      </c>
    </row>
    <row r="5286" spans="1:6">
      <c r="A5286" s="603">
        <v>86876</v>
      </c>
      <c r="B5286" s="603" t="s">
        <v>6022</v>
      </c>
      <c r="C5286" s="603" t="s">
        <v>123</v>
      </c>
      <c r="D5286" s="603" t="s">
        <v>942</v>
      </c>
      <c r="E5286" s="605">
        <v>317.77</v>
      </c>
      <c r="F5286" s="601" t="s">
        <v>794</v>
      </c>
    </row>
    <row r="5287" spans="1:6">
      <c r="A5287" s="603">
        <v>86877</v>
      </c>
      <c r="B5287" s="603" t="s">
        <v>6023</v>
      </c>
      <c r="C5287" s="603" t="s">
        <v>123</v>
      </c>
      <c r="D5287" s="603" t="s">
        <v>942</v>
      </c>
      <c r="E5287" s="605">
        <v>67.900000000000006</v>
      </c>
      <c r="F5287" s="601" t="s">
        <v>794</v>
      </c>
    </row>
    <row r="5288" spans="1:6">
      <c r="A5288" s="603">
        <v>86878</v>
      </c>
      <c r="B5288" s="603" t="s">
        <v>6024</v>
      </c>
      <c r="C5288" s="603" t="s">
        <v>123</v>
      </c>
      <c r="D5288" s="603" t="s">
        <v>942</v>
      </c>
      <c r="E5288" s="604">
        <v>73.27</v>
      </c>
      <c r="F5288" s="601" t="s">
        <v>794</v>
      </c>
    </row>
    <row r="5289" spans="1:6">
      <c r="A5289" s="603">
        <v>86879</v>
      </c>
      <c r="B5289" s="603" t="s">
        <v>6025</v>
      </c>
      <c r="C5289" s="603" t="s">
        <v>123</v>
      </c>
      <c r="D5289" s="603" t="s">
        <v>942</v>
      </c>
      <c r="E5289" s="605">
        <v>10.4</v>
      </c>
      <c r="F5289" s="601" t="s">
        <v>794</v>
      </c>
    </row>
    <row r="5290" spans="1:6">
      <c r="A5290" s="603">
        <v>86880</v>
      </c>
      <c r="B5290" s="603" t="s">
        <v>6026</v>
      </c>
      <c r="C5290" s="603" t="s">
        <v>123</v>
      </c>
      <c r="D5290" s="603" t="s">
        <v>942</v>
      </c>
      <c r="E5290" s="604">
        <v>31.35</v>
      </c>
      <c r="F5290" s="601" t="s">
        <v>794</v>
      </c>
    </row>
    <row r="5291" spans="1:6">
      <c r="A5291" s="603">
        <v>86881</v>
      </c>
      <c r="B5291" s="603" t="s">
        <v>6027</v>
      </c>
      <c r="C5291" s="603" t="s">
        <v>123</v>
      </c>
      <c r="D5291" s="603" t="s">
        <v>1410</v>
      </c>
      <c r="E5291" s="605">
        <v>207.44</v>
      </c>
      <c r="F5291" s="601" t="s">
        <v>794</v>
      </c>
    </row>
    <row r="5292" spans="1:6">
      <c r="A5292" s="603">
        <v>86882</v>
      </c>
      <c r="B5292" s="603" t="s">
        <v>6028</v>
      </c>
      <c r="C5292" s="603" t="s">
        <v>123</v>
      </c>
      <c r="D5292" s="603" t="s">
        <v>942</v>
      </c>
      <c r="E5292" s="605">
        <v>26.14</v>
      </c>
      <c r="F5292" s="601" t="s">
        <v>794</v>
      </c>
    </row>
    <row r="5293" spans="1:6">
      <c r="A5293" s="603">
        <v>86883</v>
      </c>
      <c r="B5293" s="603" t="s">
        <v>6029</v>
      </c>
      <c r="C5293" s="603" t="s">
        <v>123</v>
      </c>
      <c r="D5293" s="603" t="s">
        <v>1410</v>
      </c>
      <c r="E5293" s="605">
        <v>14.03</v>
      </c>
      <c r="F5293" s="601" t="s">
        <v>794</v>
      </c>
    </row>
    <row r="5294" spans="1:6">
      <c r="A5294" s="603">
        <v>86884</v>
      </c>
      <c r="B5294" s="603" t="s">
        <v>6030</v>
      </c>
      <c r="C5294" s="603" t="s">
        <v>123</v>
      </c>
      <c r="D5294" s="603" t="s">
        <v>942</v>
      </c>
      <c r="E5294" s="605">
        <v>11.39</v>
      </c>
      <c r="F5294" s="601" t="s">
        <v>794</v>
      </c>
    </row>
    <row r="5295" spans="1:6">
      <c r="A5295" s="603">
        <v>86885</v>
      </c>
      <c r="B5295" s="603" t="s">
        <v>6031</v>
      </c>
      <c r="C5295" s="603" t="s">
        <v>123</v>
      </c>
      <c r="D5295" s="603" t="s">
        <v>942</v>
      </c>
      <c r="E5295" s="605">
        <v>13.2</v>
      </c>
      <c r="F5295" s="601" t="s">
        <v>794</v>
      </c>
    </row>
    <row r="5296" spans="1:6">
      <c r="A5296" s="603">
        <v>86886</v>
      </c>
      <c r="B5296" s="603" t="s">
        <v>6032</v>
      </c>
      <c r="C5296" s="603" t="s">
        <v>123</v>
      </c>
      <c r="D5296" s="603" t="s">
        <v>942</v>
      </c>
      <c r="E5296" s="605">
        <v>50.18</v>
      </c>
      <c r="F5296" s="601" t="s">
        <v>794</v>
      </c>
    </row>
    <row r="5297" spans="1:6">
      <c r="A5297" s="603">
        <v>86887</v>
      </c>
      <c r="B5297" s="603" t="s">
        <v>6033</v>
      </c>
      <c r="C5297" s="603" t="s">
        <v>123</v>
      </c>
      <c r="D5297" s="603" t="s">
        <v>942</v>
      </c>
      <c r="E5297" s="605">
        <v>54.5</v>
      </c>
      <c r="F5297" s="601" t="s">
        <v>794</v>
      </c>
    </row>
    <row r="5298" spans="1:6">
      <c r="A5298" s="603">
        <v>86888</v>
      </c>
      <c r="B5298" s="603" t="s">
        <v>6034</v>
      </c>
      <c r="C5298" s="603" t="s">
        <v>123</v>
      </c>
      <c r="D5298" s="603" t="s">
        <v>942</v>
      </c>
      <c r="E5298" s="605">
        <v>486.71</v>
      </c>
      <c r="F5298" s="601" t="s">
        <v>794</v>
      </c>
    </row>
    <row r="5299" spans="1:6">
      <c r="A5299" s="603">
        <v>86889</v>
      </c>
      <c r="B5299" s="603" t="s">
        <v>6035</v>
      </c>
      <c r="C5299" s="603" t="s">
        <v>123</v>
      </c>
      <c r="D5299" s="603" t="s">
        <v>793</v>
      </c>
      <c r="E5299" s="605">
        <v>917.95</v>
      </c>
      <c r="F5299" s="601" t="s">
        <v>794</v>
      </c>
    </row>
    <row r="5300" spans="1:6">
      <c r="A5300" s="603">
        <v>86893</v>
      </c>
      <c r="B5300" s="603" t="s">
        <v>6036</v>
      </c>
      <c r="C5300" s="603" t="s">
        <v>123</v>
      </c>
      <c r="D5300" s="603" t="s">
        <v>793</v>
      </c>
      <c r="E5300" s="605">
        <v>676.08</v>
      </c>
      <c r="F5300" s="601" t="s">
        <v>794</v>
      </c>
    </row>
    <row r="5301" spans="1:6">
      <c r="A5301" s="603">
        <v>86894</v>
      </c>
      <c r="B5301" s="603" t="s">
        <v>6037</v>
      </c>
      <c r="C5301" s="603" t="s">
        <v>123</v>
      </c>
      <c r="D5301" s="603" t="s">
        <v>793</v>
      </c>
      <c r="E5301" s="604">
        <v>314.83</v>
      </c>
      <c r="F5301" s="601" t="s">
        <v>794</v>
      </c>
    </row>
    <row r="5302" spans="1:6">
      <c r="A5302" s="603">
        <v>86895</v>
      </c>
      <c r="B5302" s="603" t="s">
        <v>6038</v>
      </c>
      <c r="C5302" s="603" t="s">
        <v>123</v>
      </c>
      <c r="D5302" s="603" t="s">
        <v>793</v>
      </c>
      <c r="E5302" s="604">
        <v>416.73</v>
      </c>
      <c r="F5302" s="601" t="s">
        <v>794</v>
      </c>
    </row>
    <row r="5303" spans="1:6">
      <c r="A5303" s="603">
        <v>86899</v>
      </c>
      <c r="B5303" s="603" t="s">
        <v>6039</v>
      </c>
      <c r="C5303" s="603" t="s">
        <v>123</v>
      </c>
      <c r="D5303" s="603" t="s">
        <v>793</v>
      </c>
      <c r="E5303" s="604">
        <v>326</v>
      </c>
      <c r="F5303" s="601" t="s">
        <v>794</v>
      </c>
    </row>
    <row r="5304" spans="1:6">
      <c r="A5304" s="603">
        <v>86900</v>
      </c>
      <c r="B5304" s="603" t="s">
        <v>6040</v>
      </c>
      <c r="C5304" s="603" t="s">
        <v>123</v>
      </c>
      <c r="D5304" s="603" t="s">
        <v>942</v>
      </c>
      <c r="E5304" s="604">
        <v>230.45</v>
      </c>
      <c r="F5304" s="601" t="s">
        <v>794</v>
      </c>
    </row>
    <row r="5305" spans="1:6">
      <c r="A5305" s="603">
        <v>86901</v>
      </c>
      <c r="B5305" s="603" t="s">
        <v>351</v>
      </c>
      <c r="C5305" s="603" t="s">
        <v>123</v>
      </c>
      <c r="D5305" s="603" t="s">
        <v>942</v>
      </c>
      <c r="E5305" s="604">
        <v>147.37</v>
      </c>
      <c r="F5305" s="601" t="s">
        <v>794</v>
      </c>
    </row>
    <row r="5306" spans="1:6">
      <c r="A5306" s="603">
        <v>86902</v>
      </c>
      <c r="B5306" s="603" t="s">
        <v>6041</v>
      </c>
      <c r="C5306" s="603" t="s">
        <v>123</v>
      </c>
      <c r="D5306" s="603" t="s">
        <v>942</v>
      </c>
      <c r="E5306" s="604">
        <v>308.68</v>
      </c>
      <c r="F5306" s="601" t="s">
        <v>794</v>
      </c>
    </row>
    <row r="5307" spans="1:6">
      <c r="A5307" s="603">
        <v>86903</v>
      </c>
      <c r="B5307" s="603" t="s">
        <v>6042</v>
      </c>
      <c r="C5307" s="603" t="s">
        <v>123</v>
      </c>
      <c r="D5307" s="603" t="s">
        <v>942</v>
      </c>
      <c r="E5307" s="604">
        <v>347.35</v>
      </c>
      <c r="F5307" s="601" t="s">
        <v>794</v>
      </c>
    </row>
    <row r="5308" spans="1:6">
      <c r="A5308" s="603">
        <v>86904</v>
      </c>
      <c r="B5308" s="603" t="s">
        <v>353</v>
      </c>
      <c r="C5308" s="603" t="s">
        <v>123</v>
      </c>
      <c r="D5308" s="603" t="s">
        <v>942</v>
      </c>
      <c r="E5308" s="604">
        <v>145.6</v>
      </c>
      <c r="F5308" s="601" t="s">
        <v>794</v>
      </c>
    </row>
    <row r="5309" spans="1:6">
      <c r="A5309" s="603">
        <v>86905</v>
      </c>
      <c r="B5309" s="603" t="s">
        <v>6043</v>
      </c>
      <c r="C5309" s="603" t="s">
        <v>123</v>
      </c>
      <c r="D5309" s="603" t="s">
        <v>942</v>
      </c>
      <c r="E5309" s="604">
        <v>439.61</v>
      </c>
      <c r="F5309" s="601" t="s">
        <v>794</v>
      </c>
    </row>
    <row r="5310" spans="1:6">
      <c r="A5310" s="603">
        <v>86906</v>
      </c>
      <c r="B5310" s="603" t="s">
        <v>6044</v>
      </c>
      <c r="C5310" s="603" t="s">
        <v>123</v>
      </c>
      <c r="D5310" s="603" t="s">
        <v>1410</v>
      </c>
      <c r="E5310" s="604">
        <v>81.25</v>
      </c>
      <c r="F5310" s="601" t="s">
        <v>794</v>
      </c>
    </row>
    <row r="5311" spans="1:6">
      <c r="A5311" s="603">
        <v>86908</v>
      </c>
      <c r="B5311" s="603" t="s">
        <v>6045</v>
      </c>
      <c r="C5311" s="603" t="s">
        <v>123</v>
      </c>
      <c r="D5311" s="603" t="s">
        <v>942</v>
      </c>
      <c r="E5311" s="604">
        <v>528.69000000000005</v>
      </c>
      <c r="F5311" s="601" t="s">
        <v>794</v>
      </c>
    </row>
    <row r="5312" spans="1:6">
      <c r="A5312" s="603">
        <v>86909</v>
      </c>
      <c r="B5312" s="603" t="s">
        <v>6046</v>
      </c>
      <c r="C5312" s="603" t="s">
        <v>123</v>
      </c>
      <c r="D5312" s="603" t="s">
        <v>942</v>
      </c>
      <c r="E5312" s="604">
        <v>141.11000000000001</v>
      </c>
      <c r="F5312" s="601" t="s">
        <v>794</v>
      </c>
    </row>
    <row r="5313" spans="1:6">
      <c r="A5313" s="603">
        <v>86910</v>
      </c>
      <c r="B5313" s="603" t="s">
        <v>6047</v>
      </c>
      <c r="C5313" s="603" t="s">
        <v>123</v>
      </c>
      <c r="D5313" s="603" t="s">
        <v>942</v>
      </c>
      <c r="E5313" s="604">
        <v>139.25</v>
      </c>
      <c r="F5313" s="601" t="s">
        <v>794</v>
      </c>
    </row>
    <row r="5314" spans="1:6">
      <c r="A5314" s="603">
        <v>86911</v>
      </c>
      <c r="B5314" s="603" t="s">
        <v>6048</v>
      </c>
      <c r="C5314" s="603" t="s">
        <v>123</v>
      </c>
      <c r="D5314" s="603" t="s">
        <v>942</v>
      </c>
      <c r="E5314" s="604">
        <v>95.06</v>
      </c>
      <c r="F5314" s="601" t="s">
        <v>794</v>
      </c>
    </row>
    <row r="5315" spans="1:6">
      <c r="A5315" s="603">
        <v>86913</v>
      </c>
      <c r="B5315" s="603" t="s">
        <v>6049</v>
      </c>
      <c r="C5315" s="603" t="s">
        <v>123</v>
      </c>
      <c r="D5315" s="603" t="s">
        <v>942</v>
      </c>
      <c r="E5315" s="605">
        <v>58.99</v>
      </c>
      <c r="F5315" s="601" t="s">
        <v>794</v>
      </c>
    </row>
    <row r="5316" spans="1:6">
      <c r="A5316" s="603">
        <v>86914</v>
      </c>
      <c r="B5316" s="603" t="s">
        <v>6050</v>
      </c>
      <c r="C5316" s="603" t="s">
        <v>123</v>
      </c>
      <c r="D5316" s="603" t="s">
        <v>942</v>
      </c>
      <c r="E5316" s="605">
        <v>106.59</v>
      </c>
      <c r="F5316" s="601" t="s">
        <v>794</v>
      </c>
    </row>
    <row r="5317" spans="1:6">
      <c r="A5317" s="603">
        <v>86915</v>
      </c>
      <c r="B5317" s="603" t="s">
        <v>6051</v>
      </c>
      <c r="C5317" s="603" t="s">
        <v>123</v>
      </c>
      <c r="D5317" s="603" t="s">
        <v>942</v>
      </c>
      <c r="E5317" s="605">
        <v>156.13999999999999</v>
      </c>
      <c r="F5317" s="601" t="s">
        <v>794</v>
      </c>
    </row>
    <row r="5318" spans="1:6">
      <c r="A5318" s="603">
        <v>86916</v>
      </c>
      <c r="B5318" s="603" t="s">
        <v>6052</v>
      </c>
      <c r="C5318" s="603" t="s">
        <v>123</v>
      </c>
      <c r="D5318" s="603" t="s">
        <v>942</v>
      </c>
      <c r="E5318" s="605">
        <v>26.49</v>
      </c>
      <c r="F5318" s="601" t="s">
        <v>794</v>
      </c>
    </row>
    <row r="5319" spans="1:6">
      <c r="A5319" s="603">
        <v>86919</v>
      </c>
      <c r="B5319" s="603" t="s">
        <v>354</v>
      </c>
      <c r="C5319" s="603" t="s">
        <v>123</v>
      </c>
      <c r="D5319" s="603" t="s">
        <v>942</v>
      </c>
      <c r="E5319" s="605">
        <v>900.1</v>
      </c>
      <c r="F5319" s="601" t="s">
        <v>794</v>
      </c>
    </row>
    <row r="5320" spans="1:6">
      <c r="A5320" s="603">
        <v>86920</v>
      </c>
      <c r="B5320" s="603" t="s">
        <v>6053</v>
      </c>
      <c r="C5320" s="603" t="s">
        <v>123</v>
      </c>
      <c r="D5320" s="603" t="s">
        <v>942</v>
      </c>
      <c r="E5320" s="605">
        <v>795</v>
      </c>
      <c r="F5320" s="601" t="s">
        <v>794</v>
      </c>
    </row>
    <row r="5321" spans="1:6">
      <c r="A5321" s="603">
        <v>86921</v>
      </c>
      <c r="B5321" s="603" t="s">
        <v>6054</v>
      </c>
      <c r="C5321" s="603" t="s">
        <v>123</v>
      </c>
      <c r="D5321" s="603" t="s">
        <v>942</v>
      </c>
      <c r="E5321" s="605">
        <v>762.5</v>
      </c>
      <c r="F5321" s="601" t="s">
        <v>794</v>
      </c>
    </row>
    <row r="5322" spans="1:6">
      <c r="A5322" s="603">
        <v>86922</v>
      </c>
      <c r="B5322" s="603" t="s">
        <v>6055</v>
      </c>
      <c r="C5322" s="603" t="s">
        <v>123</v>
      </c>
      <c r="D5322" s="603" t="s">
        <v>942</v>
      </c>
      <c r="E5322" s="605">
        <v>881.47</v>
      </c>
      <c r="F5322" s="601" t="s">
        <v>794</v>
      </c>
    </row>
    <row r="5323" spans="1:6">
      <c r="A5323" s="603">
        <v>86923</v>
      </c>
      <c r="B5323" s="603" t="s">
        <v>6056</v>
      </c>
      <c r="C5323" s="603" t="s">
        <v>123</v>
      </c>
      <c r="D5323" s="603" t="s">
        <v>942</v>
      </c>
      <c r="E5323" s="605">
        <v>595.07000000000005</v>
      </c>
      <c r="F5323" s="601" t="s">
        <v>794</v>
      </c>
    </row>
    <row r="5324" spans="1:6">
      <c r="A5324" s="603">
        <v>86924</v>
      </c>
      <c r="B5324" s="603" t="s">
        <v>6057</v>
      </c>
      <c r="C5324" s="603" t="s">
        <v>123</v>
      </c>
      <c r="D5324" s="603" t="s">
        <v>942</v>
      </c>
      <c r="E5324" s="605">
        <v>562.57000000000005</v>
      </c>
      <c r="F5324" s="601" t="s">
        <v>794</v>
      </c>
    </row>
    <row r="5325" spans="1:6">
      <c r="A5325" s="603">
        <v>86925</v>
      </c>
      <c r="B5325" s="603" t="s">
        <v>6058</v>
      </c>
      <c r="C5325" s="603" t="s">
        <v>123</v>
      </c>
      <c r="D5325" s="603" t="s">
        <v>942</v>
      </c>
      <c r="E5325" s="605">
        <v>642.53</v>
      </c>
      <c r="F5325" s="601" t="s">
        <v>794</v>
      </c>
    </row>
    <row r="5326" spans="1:6">
      <c r="A5326" s="603">
        <v>86926</v>
      </c>
      <c r="B5326" s="603" t="s">
        <v>6059</v>
      </c>
      <c r="C5326" s="603" t="s">
        <v>123</v>
      </c>
      <c r="D5326" s="603" t="s">
        <v>942</v>
      </c>
      <c r="E5326" s="605">
        <v>610.03</v>
      </c>
      <c r="F5326" s="601" t="s">
        <v>794</v>
      </c>
    </row>
    <row r="5327" spans="1:6">
      <c r="A5327" s="603">
        <v>86927</v>
      </c>
      <c r="B5327" s="603" t="s">
        <v>6060</v>
      </c>
      <c r="C5327" s="603" t="s">
        <v>123</v>
      </c>
      <c r="D5327" s="603" t="s">
        <v>942</v>
      </c>
      <c r="E5327" s="605">
        <v>413.3</v>
      </c>
      <c r="F5327" s="601" t="s">
        <v>794</v>
      </c>
    </row>
    <row r="5328" spans="1:6">
      <c r="A5328" s="603">
        <v>86928</v>
      </c>
      <c r="B5328" s="603" t="s">
        <v>6061</v>
      </c>
      <c r="C5328" s="603" t="s">
        <v>123</v>
      </c>
      <c r="D5328" s="603" t="s">
        <v>942</v>
      </c>
      <c r="E5328" s="605">
        <v>380.8</v>
      </c>
      <c r="F5328" s="601" t="s">
        <v>794</v>
      </c>
    </row>
    <row r="5329" spans="1:6">
      <c r="A5329" s="603">
        <v>86929</v>
      </c>
      <c r="B5329" s="603" t="s">
        <v>6062</v>
      </c>
      <c r="C5329" s="603" t="s">
        <v>123</v>
      </c>
      <c r="D5329" s="603" t="s">
        <v>942</v>
      </c>
      <c r="E5329" s="605">
        <v>401.19</v>
      </c>
      <c r="F5329" s="601" t="s">
        <v>794</v>
      </c>
    </row>
    <row r="5330" spans="1:6">
      <c r="A5330" s="603">
        <v>86930</v>
      </c>
      <c r="B5330" s="603" t="s">
        <v>6063</v>
      </c>
      <c r="C5330" s="603" t="s">
        <v>123</v>
      </c>
      <c r="D5330" s="603" t="s">
        <v>942</v>
      </c>
      <c r="E5330" s="605">
        <v>368.69</v>
      </c>
      <c r="F5330" s="601" t="s">
        <v>794</v>
      </c>
    </row>
    <row r="5331" spans="1:6">
      <c r="A5331" s="603">
        <v>86931</v>
      </c>
      <c r="B5331" s="603" t="s">
        <v>6064</v>
      </c>
      <c r="C5331" s="603" t="s">
        <v>123</v>
      </c>
      <c r="D5331" s="603" t="s">
        <v>942</v>
      </c>
      <c r="E5331" s="605">
        <v>499.91</v>
      </c>
      <c r="F5331" s="601" t="s">
        <v>794</v>
      </c>
    </row>
    <row r="5332" spans="1:6">
      <c r="A5332" s="603">
        <v>86932</v>
      </c>
      <c r="B5332" s="603" t="s">
        <v>6065</v>
      </c>
      <c r="C5332" s="603" t="s">
        <v>123</v>
      </c>
      <c r="D5332" s="603" t="s">
        <v>942</v>
      </c>
      <c r="E5332" s="605">
        <v>541.21</v>
      </c>
      <c r="F5332" s="601" t="s">
        <v>794</v>
      </c>
    </row>
    <row r="5333" spans="1:6">
      <c r="A5333" s="603">
        <v>86933</v>
      </c>
      <c r="B5333" s="603" t="s">
        <v>6066</v>
      </c>
      <c r="C5333" s="603" t="s">
        <v>123</v>
      </c>
      <c r="D5333" s="603" t="s">
        <v>793</v>
      </c>
      <c r="E5333" s="605">
        <v>467.38</v>
      </c>
      <c r="F5333" s="601" t="s">
        <v>794</v>
      </c>
    </row>
    <row r="5334" spans="1:6">
      <c r="A5334" s="603">
        <v>86934</v>
      </c>
      <c r="B5334" s="603" t="s">
        <v>6067</v>
      </c>
      <c r="C5334" s="603" t="s">
        <v>123</v>
      </c>
      <c r="D5334" s="603" t="s">
        <v>793</v>
      </c>
      <c r="E5334" s="605">
        <v>455.27</v>
      </c>
      <c r="F5334" s="601" t="s">
        <v>794</v>
      </c>
    </row>
    <row r="5335" spans="1:6">
      <c r="A5335" s="603">
        <v>86935</v>
      </c>
      <c r="B5335" s="603" t="s">
        <v>6068</v>
      </c>
      <c r="C5335" s="603" t="s">
        <v>123</v>
      </c>
      <c r="D5335" s="603" t="s">
        <v>942</v>
      </c>
      <c r="E5335" s="605">
        <v>317.75</v>
      </c>
      <c r="F5335" s="601" t="s">
        <v>794</v>
      </c>
    </row>
    <row r="5336" spans="1:6">
      <c r="A5336" s="603">
        <v>86936</v>
      </c>
      <c r="B5336" s="603" t="s">
        <v>352</v>
      </c>
      <c r="C5336" s="603" t="s">
        <v>123</v>
      </c>
      <c r="D5336" s="603" t="s">
        <v>942</v>
      </c>
      <c r="E5336" s="605">
        <v>511.16</v>
      </c>
      <c r="F5336" s="601" t="s">
        <v>794</v>
      </c>
    </row>
    <row r="5337" spans="1:6">
      <c r="A5337" s="603">
        <v>86937</v>
      </c>
      <c r="B5337" s="603" t="s">
        <v>6069</v>
      </c>
      <c r="C5337" s="603" t="s">
        <v>123</v>
      </c>
      <c r="D5337" s="603" t="s">
        <v>942</v>
      </c>
      <c r="E5337" s="605">
        <v>229.3</v>
      </c>
      <c r="F5337" s="601" t="s">
        <v>794</v>
      </c>
    </row>
    <row r="5338" spans="1:6">
      <c r="A5338" s="603">
        <v>86938</v>
      </c>
      <c r="B5338" s="603" t="s">
        <v>6070</v>
      </c>
      <c r="C5338" s="603" t="s">
        <v>123</v>
      </c>
      <c r="D5338" s="603" t="s">
        <v>942</v>
      </c>
      <c r="E5338" s="605">
        <v>422.71</v>
      </c>
      <c r="F5338" s="601" t="s">
        <v>794</v>
      </c>
    </row>
    <row r="5339" spans="1:6">
      <c r="A5339" s="603">
        <v>86939</v>
      </c>
      <c r="B5339" s="603" t="s">
        <v>6071</v>
      </c>
      <c r="C5339" s="603" t="s">
        <v>123</v>
      </c>
      <c r="D5339" s="603" t="s">
        <v>942</v>
      </c>
      <c r="E5339" s="605">
        <v>425.75</v>
      </c>
      <c r="F5339" s="601" t="s">
        <v>794</v>
      </c>
    </row>
    <row r="5340" spans="1:6">
      <c r="A5340" s="603">
        <v>86940</v>
      </c>
      <c r="B5340" s="603" t="s">
        <v>6072</v>
      </c>
      <c r="C5340" s="603" t="s">
        <v>123</v>
      </c>
      <c r="D5340" s="603" t="s">
        <v>942</v>
      </c>
      <c r="E5340" s="604">
        <v>1171.3</v>
      </c>
      <c r="F5340" s="601" t="s">
        <v>794</v>
      </c>
    </row>
    <row r="5341" spans="1:6">
      <c r="A5341" s="603">
        <v>86941</v>
      </c>
      <c r="B5341" s="603" t="s">
        <v>6073</v>
      </c>
      <c r="C5341" s="603" t="s">
        <v>123</v>
      </c>
      <c r="D5341" s="603" t="s">
        <v>942</v>
      </c>
      <c r="E5341" s="605">
        <v>833.33</v>
      </c>
      <c r="F5341" s="601" t="s">
        <v>794</v>
      </c>
    </row>
    <row r="5342" spans="1:6">
      <c r="A5342" s="603">
        <v>86942</v>
      </c>
      <c r="B5342" s="603" t="s">
        <v>6074</v>
      </c>
      <c r="C5342" s="603" t="s">
        <v>123</v>
      </c>
      <c r="D5342" s="603" t="s">
        <v>942</v>
      </c>
      <c r="E5342" s="605">
        <v>274.77999999999997</v>
      </c>
      <c r="F5342" s="601" t="s">
        <v>794</v>
      </c>
    </row>
    <row r="5343" spans="1:6">
      <c r="A5343" s="603">
        <v>86943</v>
      </c>
      <c r="B5343" s="603" t="s">
        <v>6075</v>
      </c>
      <c r="C5343" s="603" t="s">
        <v>123</v>
      </c>
      <c r="D5343" s="603" t="s">
        <v>942</v>
      </c>
      <c r="E5343" s="605">
        <v>262.67</v>
      </c>
      <c r="F5343" s="601" t="s">
        <v>794</v>
      </c>
    </row>
    <row r="5344" spans="1:6">
      <c r="A5344" s="603">
        <v>86947</v>
      </c>
      <c r="B5344" s="603" t="s">
        <v>6076</v>
      </c>
      <c r="C5344" s="603" t="s">
        <v>123</v>
      </c>
      <c r="D5344" s="603" t="s">
        <v>793</v>
      </c>
      <c r="E5344" s="604">
        <v>1297.32</v>
      </c>
      <c r="F5344" s="601" t="s">
        <v>794</v>
      </c>
    </row>
    <row r="5345" spans="1:6">
      <c r="A5345" s="603">
        <v>93396</v>
      </c>
      <c r="B5345" s="603" t="s">
        <v>6077</v>
      </c>
      <c r="C5345" s="603" t="s">
        <v>123</v>
      </c>
      <c r="D5345" s="603" t="s">
        <v>793</v>
      </c>
      <c r="E5345" s="605">
        <v>738.67</v>
      </c>
      <c r="F5345" s="601" t="s">
        <v>794</v>
      </c>
    </row>
    <row r="5346" spans="1:6">
      <c r="A5346" s="603">
        <v>93441</v>
      </c>
      <c r="B5346" s="603" t="s">
        <v>6078</v>
      </c>
      <c r="C5346" s="603" t="s">
        <v>123</v>
      </c>
      <c r="D5346" s="603" t="s">
        <v>793</v>
      </c>
      <c r="E5346" s="604">
        <v>1342.15</v>
      </c>
      <c r="F5346" s="601" t="s">
        <v>794</v>
      </c>
    </row>
    <row r="5347" spans="1:6">
      <c r="A5347" s="603">
        <v>93442</v>
      </c>
      <c r="B5347" s="603" t="s">
        <v>6079</v>
      </c>
      <c r="C5347" s="603" t="s">
        <v>123</v>
      </c>
      <c r="D5347" s="603" t="s">
        <v>793</v>
      </c>
      <c r="E5347" s="604">
        <v>1339.74</v>
      </c>
      <c r="F5347" s="601" t="s">
        <v>794</v>
      </c>
    </row>
    <row r="5348" spans="1:6">
      <c r="A5348" s="603">
        <v>95469</v>
      </c>
      <c r="B5348" s="603" t="s">
        <v>6080</v>
      </c>
      <c r="C5348" s="603" t="s">
        <v>123</v>
      </c>
      <c r="D5348" s="603" t="s">
        <v>942</v>
      </c>
      <c r="E5348" s="605">
        <v>296.97000000000003</v>
      </c>
      <c r="F5348" s="601" t="s">
        <v>794</v>
      </c>
    </row>
    <row r="5349" spans="1:6">
      <c r="A5349" s="603">
        <v>95470</v>
      </c>
      <c r="B5349" s="603" t="s">
        <v>6081</v>
      </c>
      <c r="C5349" s="603" t="s">
        <v>123</v>
      </c>
      <c r="D5349" s="603" t="s">
        <v>942</v>
      </c>
      <c r="E5349" s="605">
        <v>304.52</v>
      </c>
      <c r="F5349" s="601" t="s">
        <v>794</v>
      </c>
    </row>
    <row r="5350" spans="1:6">
      <c r="A5350" s="603">
        <v>95471</v>
      </c>
      <c r="B5350" s="603" t="s">
        <v>6082</v>
      </c>
      <c r="C5350" s="603" t="s">
        <v>123</v>
      </c>
      <c r="D5350" s="603" t="s">
        <v>942</v>
      </c>
      <c r="E5350" s="605">
        <v>764.28</v>
      </c>
      <c r="F5350" s="601" t="s">
        <v>794</v>
      </c>
    </row>
    <row r="5351" spans="1:6">
      <c r="A5351" s="603">
        <v>95472</v>
      </c>
      <c r="B5351" s="603" t="s">
        <v>6083</v>
      </c>
      <c r="C5351" s="603" t="s">
        <v>123</v>
      </c>
      <c r="D5351" s="603" t="s">
        <v>942</v>
      </c>
      <c r="E5351" s="605">
        <v>771.83</v>
      </c>
      <c r="F5351" s="601" t="s">
        <v>794</v>
      </c>
    </row>
    <row r="5352" spans="1:6">
      <c r="A5352" s="603">
        <v>95542</v>
      </c>
      <c r="B5352" s="603" t="s">
        <v>6084</v>
      </c>
      <c r="C5352" s="603" t="s">
        <v>123</v>
      </c>
      <c r="D5352" s="603" t="s">
        <v>942</v>
      </c>
      <c r="E5352" s="605">
        <v>33.51</v>
      </c>
      <c r="F5352" s="601" t="s">
        <v>794</v>
      </c>
    </row>
    <row r="5353" spans="1:6">
      <c r="A5353" s="603">
        <v>95543</v>
      </c>
      <c r="B5353" s="603" t="s">
        <v>6085</v>
      </c>
      <c r="C5353" s="603" t="s">
        <v>123</v>
      </c>
      <c r="D5353" s="603" t="s">
        <v>942</v>
      </c>
      <c r="E5353" s="605">
        <v>56.19</v>
      </c>
      <c r="F5353" s="601" t="s">
        <v>794</v>
      </c>
    </row>
    <row r="5354" spans="1:6">
      <c r="A5354" s="603">
        <v>95544</v>
      </c>
      <c r="B5354" s="603" t="s">
        <v>355</v>
      </c>
      <c r="C5354" s="603" t="s">
        <v>123</v>
      </c>
      <c r="D5354" s="603" t="s">
        <v>942</v>
      </c>
      <c r="E5354" s="605">
        <v>41.07</v>
      </c>
      <c r="F5354" s="601" t="s">
        <v>794</v>
      </c>
    </row>
    <row r="5355" spans="1:6">
      <c r="A5355" s="603">
        <v>95545</v>
      </c>
      <c r="B5355" s="603" t="s">
        <v>6086</v>
      </c>
      <c r="C5355" s="603" t="s">
        <v>123</v>
      </c>
      <c r="D5355" s="603" t="s">
        <v>1410</v>
      </c>
      <c r="E5355" s="604">
        <v>40.270000000000003</v>
      </c>
      <c r="F5355" s="601" t="s">
        <v>794</v>
      </c>
    </row>
    <row r="5356" spans="1:6">
      <c r="A5356" s="603">
        <v>95546</v>
      </c>
      <c r="B5356" s="603" t="s">
        <v>6087</v>
      </c>
      <c r="C5356" s="603" t="s">
        <v>123</v>
      </c>
      <c r="D5356" s="603" t="s">
        <v>942</v>
      </c>
      <c r="E5356" s="604">
        <v>136.59</v>
      </c>
      <c r="F5356" s="601" t="s">
        <v>794</v>
      </c>
    </row>
    <row r="5357" spans="1:6">
      <c r="A5357" s="603">
        <v>95547</v>
      </c>
      <c r="B5357" s="603" t="s">
        <v>359</v>
      </c>
      <c r="C5357" s="603" t="s">
        <v>123</v>
      </c>
      <c r="D5357" s="603" t="s">
        <v>1410</v>
      </c>
      <c r="E5357" s="604">
        <v>57.01</v>
      </c>
      <c r="F5357" s="601" t="s">
        <v>794</v>
      </c>
    </row>
    <row r="5358" spans="1:6">
      <c r="A5358" s="603">
        <v>100848</v>
      </c>
      <c r="B5358" s="603" t="s">
        <v>350</v>
      </c>
      <c r="C5358" s="603" t="s">
        <v>123</v>
      </c>
      <c r="D5358" s="603" t="s">
        <v>942</v>
      </c>
      <c r="E5358" s="604">
        <v>551.05999999999995</v>
      </c>
      <c r="F5358" s="601" t="s">
        <v>794</v>
      </c>
    </row>
    <row r="5359" spans="1:6">
      <c r="A5359" s="603">
        <v>100849</v>
      </c>
      <c r="B5359" s="603" t="s">
        <v>6088</v>
      </c>
      <c r="C5359" s="603" t="s">
        <v>123</v>
      </c>
      <c r="D5359" s="603" t="s">
        <v>1410</v>
      </c>
      <c r="E5359" s="604">
        <v>41.03</v>
      </c>
      <c r="F5359" s="601" t="s">
        <v>794</v>
      </c>
    </row>
    <row r="5360" spans="1:6">
      <c r="A5360" s="603">
        <v>100851</v>
      </c>
      <c r="B5360" s="603" t="s">
        <v>6089</v>
      </c>
      <c r="C5360" s="603" t="s">
        <v>123</v>
      </c>
      <c r="D5360" s="603" t="s">
        <v>942</v>
      </c>
      <c r="E5360" s="604">
        <v>82.37</v>
      </c>
      <c r="F5360" s="601" t="s">
        <v>794</v>
      </c>
    </row>
    <row r="5361" spans="1:6">
      <c r="A5361" s="603">
        <v>100852</v>
      </c>
      <c r="B5361" s="603" t="s">
        <v>6090</v>
      </c>
      <c r="C5361" s="603" t="s">
        <v>123</v>
      </c>
      <c r="D5361" s="603" t="s">
        <v>942</v>
      </c>
      <c r="E5361" s="604">
        <v>252.9</v>
      </c>
      <c r="F5361" s="601" t="s">
        <v>794</v>
      </c>
    </row>
    <row r="5362" spans="1:6">
      <c r="A5362" s="603">
        <v>100853</v>
      </c>
      <c r="B5362" s="603" t="s">
        <v>6091</v>
      </c>
      <c r="C5362" s="603" t="s">
        <v>123</v>
      </c>
      <c r="D5362" s="603" t="s">
        <v>942</v>
      </c>
      <c r="E5362" s="604">
        <v>373.13</v>
      </c>
      <c r="F5362" s="601" t="s">
        <v>794</v>
      </c>
    </row>
    <row r="5363" spans="1:6">
      <c r="A5363" s="603">
        <v>100854</v>
      </c>
      <c r="B5363" s="603" t="s">
        <v>6092</v>
      </c>
      <c r="C5363" s="603" t="s">
        <v>123</v>
      </c>
      <c r="D5363" s="603" t="s">
        <v>942</v>
      </c>
      <c r="E5363" s="604">
        <v>1957.14</v>
      </c>
      <c r="F5363" s="601" t="s">
        <v>794</v>
      </c>
    </row>
    <row r="5364" spans="1:6">
      <c r="A5364" s="603">
        <v>100856</v>
      </c>
      <c r="B5364" s="603" t="s">
        <v>6093</v>
      </c>
      <c r="C5364" s="603" t="s">
        <v>123</v>
      </c>
      <c r="D5364" s="603" t="s">
        <v>942</v>
      </c>
      <c r="E5364" s="604">
        <v>40.9</v>
      </c>
      <c r="F5364" s="601" t="s">
        <v>794</v>
      </c>
    </row>
    <row r="5365" spans="1:6">
      <c r="A5365" s="603">
        <v>100857</v>
      </c>
      <c r="B5365" s="603" t="s">
        <v>6094</v>
      </c>
      <c r="C5365" s="603" t="s">
        <v>123</v>
      </c>
      <c r="D5365" s="603" t="s">
        <v>942</v>
      </c>
      <c r="E5365" s="604">
        <v>572.51</v>
      </c>
      <c r="F5365" s="601" t="s">
        <v>794</v>
      </c>
    </row>
    <row r="5366" spans="1:6">
      <c r="A5366" s="603">
        <v>100858</v>
      </c>
      <c r="B5366" s="603" t="s">
        <v>6095</v>
      </c>
      <c r="C5366" s="603" t="s">
        <v>123</v>
      </c>
      <c r="D5366" s="603" t="s">
        <v>942</v>
      </c>
      <c r="E5366" s="604">
        <v>582.14</v>
      </c>
      <c r="F5366" s="601" t="s">
        <v>794</v>
      </c>
    </row>
    <row r="5367" spans="1:6">
      <c r="A5367" s="603">
        <v>100859</v>
      </c>
      <c r="B5367" s="603" t="s">
        <v>6096</v>
      </c>
      <c r="C5367" s="603" t="s">
        <v>123</v>
      </c>
      <c r="D5367" s="603" t="s">
        <v>942</v>
      </c>
      <c r="E5367" s="604">
        <v>999.93</v>
      </c>
      <c r="F5367" s="601" t="s">
        <v>794</v>
      </c>
    </row>
    <row r="5368" spans="1:6">
      <c r="A5368" s="603">
        <v>100860</v>
      </c>
      <c r="B5368" s="603" t="s">
        <v>6097</v>
      </c>
      <c r="C5368" s="603" t="s">
        <v>123</v>
      </c>
      <c r="D5368" s="603" t="s">
        <v>1410</v>
      </c>
      <c r="E5368" s="604">
        <v>109.44</v>
      </c>
      <c r="F5368" s="601" t="s">
        <v>794</v>
      </c>
    </row>
    <row r="5369" spans="1:6">
      <c r="A5369" s="603">
        <v>100861</v>
      </c>
      <c r="B5369" s="603" t="s">
        <v>6098</v>
      </c>
      <c r="C5369" s="603" t="s">
        <v>123</v>
      </c>
      <c r="D5369" s="603" t="s">
        <v>793</v>
      </c>
      <c r="E5369" s="604">
        <v>31.69</v>
      </c>
      <c r="F5369" s="601" t="s">
        <v>794</v>
      </c>
    </row>
    <row r="5370" spans="1:6">
      <c r="A5370" s="603">
        <v>100862</v>
      </c>
      <c r="B5370" s="603" t="s">
        <v>457</v>
      </c>
      <c r="C5370" s="603" t="s">
        <v>123</v>
      </c>
      <c r="D5370" s="603" t="s">
        <v>793</v>
      </c>
      <c r="E5370" s="604">
        <v>35.1</v>
      </c>
      <c r="F5370" s="601" t="s">
        <v>794</v>
      </c>
    </row>
    <row r="5371" spans="1:6">
      <c r="A5371" s="603">
        <v>100863</v>
      </c>
      <c r="B5371" s="603" t="s">
        <v>6099</v>
      </c>
      <c r="C5371" s="603" t="s">
        <v>123</v>
      </c>
      <c r="D5371" s="603" t="s">
        <v>793</v>
      </c>
      <c r="E5371" s="604">
        <v>616.53</v>
      </c>
      <c r="F5371" s="601" t="s">
        <v>794</v>
      </c>
    </row>
    <row r="5372" spans="1:6">
      <c r="A5372" s="603">
        <v>100864</v>
      </c>
      <c r="B5372" s="603" t="s">
        <v>6100</v>
      </c>
      <c r="C5372" s="603" t="s">
        <v>123</v>
      </c>
      <c r="D5372" s="603" t="s">
        <v>793</v>
      </c>
      <c r="E5372" s="604">
        <v>678.84</v>
      </c>
      <c r="F5372" s="601" t="s">
        <v>794</v>
      </c>
    </row>
    <row r="5373" spans="1:6">
      <c r="A5373" s="603">
        <v>100865</v>
      </c>
      <c r="B5373" s="603" t="s">
        <v>6101</v>
      </c>
      <c r="C5373" s="603" t="s">
        <v>123</v>
      </c>
      <c r="D5373" s="603" t="s">
        <v>793</v>
      </c>
      <c r="E5373" s="604">
        <v>610.44000000000005</v>
      </c>
      <c r="F5373" s="601" t="s">
        <v>794</v>
      </c>
    </row>
    <row r="5374" spans="1:6">
      <c r="A5374" s="603">
        <v>100866</v>
      </c>
      <c r="B5374" s="603" t="s">
        <v>240</v>
      </c>
      <c r="C5374" s="603" t="s">
        <v>123</v>
      </c>
      <c r="D5374" s="603" t="s">
        <v>793</v>
      </c>
      <c r="E5374" s="604">
        <v>315.47000000000003</v>
      </c>
      <c r="F5374" s="601" t="s">
        <v>794</v>
      </c>
    </row>
    <row r="5375" spans="1:6">
      <c r="A5375" s="603">
        <v>100867</v>
      </c>
      <c r="B5375" s="603" t="s">
        <v>357</v>
      </c>
      <c r="C5375" s="603" t="s">
        <v>123</v>
      </c>
      <c r="D5375" s="603" t="s">
        <v>793</v>
      </c>
      <c r="E5375" s="604">
        <v>336.02</v>
      </c>
      <c r="F5375" s="601" t="s">
        <v>794</v>
      </c>
    </row>
    <row r="5376" spans="1:6">
      <c r="A5376" s="603">
        <v>100868</v>
      </c>
      <c r="B5376" s="603" t="s">
        <v>356</v>
      </c>
      <c r="C5376" s="603" t="s">
        <v>123</v>
      </c>
      <c r="D5376" s="603" t="s">
        <v>793</v>
      </c>
      <c r="E5376" s="604">
        <v>349.69</v>
      </c>
      <c r="F5376" s="601" t="s">
        <v>794</v>
      </c>
    </row>
    <row r="5377" spans="1:6">
      <c r="A5377" s="603">
        <v>100869</v>
      </c>
      <c r="B5377" s="603" t="s">
        <v>6102</v>
      </c>
      <c r="C5377" s="603" t="s">
        <v>123</v>
      </c>
      <c r="D5377" s="603" t="s">
        <v>793</v>
      </c>
      <c r="E5377" s="604">
        <v>360.18</v>
      </c>
      <c r="F5377" s="601" t="s">
        <v>794</v>
      </c>
    </row>
    <row r="5378" spans="1:6">
      <c r="A5378" s="603">
        <v>100870</v>
      </c>
      <c r="B5378" s="603" t="s">
        <v>6103</v>
      </c>
      <c r="C5378" s="603" t="s">
        <v>123</v>
      </c>
      <c r="D5378" s="603" t="s">
        <v>793</v>
      </c>
      <c r="E5378" s="604">
        <v>292.11</v>
      </c>
      <c r="F5378" s="601" t="s">
        <v>794</v>
      </c>
    </row>
    <row r="5379" spans="1:6">
      <c r="A5379" s="603">
        <v>100871</v>
      </c>
      <c r="B5379" s="603" t="s">
        <v>6104</v>
      </c>
      <c r="C5379" s="603" t="s">
        <v>123</v>
      </c>
      <c r="D5379" s="603" t="s">
        <v>793</v>
      </c>
      <c r="E5379" s="604">
        <v>315.93</v>
      </c>
      <c r="F5379" s="601" t="s">
        <v>794</v>
      </c>
    </row>
    <row r="5380" spans="1:6">
      <c r="A5380" s="603">
        <v>100872</v>
      </c>
      <c r="B5380" s="603" t="s">
        <v>6105</v>
      </c>
      <c r="C5380" s="603" t="s">
        <v>123</v>
      </c>
      <c r="D5380" s="603" t="s">
        <v>793</v>
      </c>
      <c r="E5380" s="604">
        <v>331.14</v>
      </c>
      <c r="F5380" s="601" t="s">
        <v>794</v>
      </c>
    </row>
    <row r="5381" spans="1:6">
      <c r="A5381" s="603">
        <v>100873</v>
      </c>
      <c r="B5381" s="603" t="s">
        <v>6106</v>
      </c>
      <c r="C5381" s="603" t="s">
        <v>123</v>
      </c>
      <c r="D5381" s="603" t="s">
        <v>793</v>
      </c>
      <c r="E5381" s="604">
        <v>340.64</v>
      </c>
      <c r="F5381" s="601" t="s">
        <v>794</v>
      </c>
    </row>
    <row r="5382" spans="1:6">
      <c r="A5382" s="603">
        <v>100874</v>
      </c>
      <c r="B5382" s="603" t="s">
        <v>6107</v>
      </c>
      <c r="C5382" s="603" t="s">
        <v>123</v>
      </c>
      <c r="D5382" s="603" t="s">
        <v>793</v>
      </c>
      <c r="E5382" s="604">
        <v>315.47000000000003</v>
      </c>
      <c r="F5382" s="601" t="s">
        <v>794</v>
      </c>
    </row>
    <row r="5383" spans="1:6">
      <c r="A5383" s="603">
        <v>100875</v>
      </c>
      <c r="B5383" s="603" t="s">
        <v>358</v>
      </c>
      <c r="C5383" s="603" t="s">
        <v>123</v>
      </c>
      <c r="D5383" s="603" t="s">
        <v>793</v>
      </c>
      <c r="E5383" s="604">
        <v>1125.6300000000001</v>
      </c>
      <c r="F5383" s="601" t="s">
        <v>794</v>
      </c>
    </row>
    <row r="5384" spans="1:6">
      <c r="A5384" s="603">
        <v>100878</v>
      </c>
      <c r="B5384" s="603" t="s">
        <v>6108</v>
      </c>
      <c r="C5384" s="603" t="s">
        <v>123</v>
      </c>
      <c r="D5384" s="603" t="s">
        <v>942</v>
      </c>
      <c r="E5384" s="604">
        <v>652.04</v>
      </c>
      <c r="F5384" s="601" t="s">
        <v>794</v>
      </c>
    </row>
    <row r="5385" spans="1:6">
      <c r="A5385" s="603">
        <v>98052</v>
      </c>
      <c r="B5385" s="603" t="s">
        <v>6109</v>
      </c>
      <c r="C5385" s="603" t="s">
        <v>123</v>
      </c>
      <c r="D5385" s="603" t="s">
        <v>793</v>
      </c>
      <c r="E5385" s="604">
        <v>2110.64</v>
      </c>
      <c r="F5385" s="601" t="s">
        <v>794</v>
      </c>
    </row>
    <row r="5386" spans="1:6">
      <c r="A5386" s="603">
        <v>98053</v>
      </c>
      <c r="B5386" s="603" t="s">
        <v>6110</v>
      </c>
      <c r="C5386" s="603" t="s">
        <v>123</v>
      </c>
      <c r="D5386" s="603" t="s">
        <v>793</v>
      </c>
      <c r="E5386" s="604">
        <v>2914.44</v>
      </c>
      <c r="F5386" s="601" t="s">
        <v>794</v>
      </c>
    </row>
    <row r="5387" spans="1:6">
      <c r="A5387" s="603">
        <v>98054</v>
      </c>
      <c r="B5387" s="603" t="s">
        <v>6111</v>
      </c>
      <c r="C5387" s="603" t="s">
        <v>123</v>
      </c>
      <c r="D5387" s="603" t="s">
        <v>793</v>
      </c>
      <c r="E5387" s="604">
        <v>4787.92</v>
      </c>
      <c r="F5387" s="601" t="s">
        <v>794</v>
      </c>
    </row>
    <row r="5388" spans="1:6">
      <c r="A5388" s="603">
        <v>98055</v>
      </c>
      <c r="B5388" s="603" t="s">
        <v>6112</v>
      </c>
      <c r="C5388" s="603" t="s">
        <v>123</v>
      </c>
      <c r="D5388" s="603" t="s">
        <v>793</v>
      </c>
      <c r="E5388" s="604">
        <v>6523.66</v>
      </c>
      <c r="F5388" s="601" t="s">
        <v>794</v>
      </c>
    </row>
    <row r="5389" spans="1:6">
      <c r="A5389" s="603">
        <v>98056</v>
      </c>
      <c r="B5389" s="603" t="s">
        <v>6113</v>
      </c>
      <c r="C5389" s="603" t="s">
        <v>123</v>
      </c>
      <c r="D5389" s="603" t="s">
        <v>793</v>
      </c>
      <c r="E5389" s="604">
        <v>7612.9</v>
      </c>
      <c r="F5389" s="601" t="s">
        <v>794</v>
      </c>
    </row>
    <row r="5390" spans="1:6">
      <c r="A5390" s="603">
        <v>98057</v>
      </c>
      <c r="B5390" s="603" t="s">
        <v>6114</v>
      </c>
      <c r="C5390" s="603" t="s">
        <v>123</v>
      </c>
      <c r="D5390" s="603" t="s">
        <v>793</v>
      </c>
      <c r="E5390" s="604">
        <v>9083.2000000000007</v>
      </c>
      <c r="F5390" s="601" t="s">
        <v>794</v>
      </c>
    </row>
    <row r="5391" spans="1:6">
      <c r="A5391" s="603">
        <v>98058</v>
      </c>
      <c r="B5391" s="603" t="s">
        <v>6115</v>
      </c>
      <c r="C5391" s="603" t="s">
        <v>123</v>
      </c>
      <c r="D5391" s="603" t="s">
        <v>793</v>
      </c>
      <c r="E5391" s="604">
        <v>1847.32</v>
      </c>
      <c r="F5391" s="601" t="s">
        <v>794</v>
      </c>
    </row>
    <row r="5392" spans="1:6">
      <c r="A5392" s="603">
        <v>98059</v>
      </c>
      <c r="B5392" s="603" t="s">
        <v>6116</v>
      </c>
      <c r="C5392" s="603" t="s">
        <v>123</v>
      </c>
      <c r="D5392" s="603" t="s">
        <v>793</v>
      </c>
      <c r="E5392" s="604">
        <v>4081.05</v>
      </c>
      <c r="F5392" s="601" t="s">
        <v>794</v>
      </c>
    </row>
    <row r="5393" spans="1:6">
      <c r="A5393" s="603">
        <v>98060</v>
      </c>
      <c r="B5393" s="603" t="s">
        <v>6117</v>
      </c>
      <c r="C5393" s="603" t="s">
        <v>123</v>
      </c>
      <c r="D5393" s="603" t="s">
        <v>793</v>
      </c>
      <c r="E5393" s="604">
        <v>5737.4</v>
      </c>
      <c r="F5393" s="601" t="s">
        <v>794</v>
      </c>
    </row>
    <row r="5394" spans="1:6">
      <c r="A5394" s="603">
        <v>98061</v>
      </c>
      <c r="B5394" s="603" t="s">
        <v>6118</v>
      </c>
      <c r="C5394" s="603" t="s">
        <v>123</v>
      </c>
      <c r="D5394" s="603" t="s">
        <v>793</v>
      </c>
      <c r="E5394" s="604">
        <v>8029.63</v>
      </c>
      <c r="F5394" s="601" t="s">
        <v>794</v>
      </c>
    </row>
    <row r="5395" spans="1:6">
      <c r="A5395" s="603">
        <v>98062</v>
      </c>
      <c r="B5395" s="603" t="s">
        <v>6119</v>
      </c>
      <c r="C5395" s="603" t="s">
        <v>123</v>
      </c>
      <c r="D5395" s="603" t="s">
        <v>793</v>
      </c>
      <c r="E5395" s="604">
        <v>3179.51</v>
      </c>
      <c r="F5395" s="601" t="s">
        <v>794</v>
      </c>
    </row>
    <row r="5396" spans="1:6">
      <c r="A5396" s="603">
        <v>98063</v>
      </c>
      <c r="B5396" s="603" t="s">
        <v>6120</v>
      </c>
      <c r="C5396" s="603" t="s">
        <v>123</v>
      </c>
      <c r="D5396" s="603" t="s">
        <v>793</v>
      </c>
      <c r="E5396" s="604">
        <v>4862.9399999999996</v>
      </c>
      <c r="F5396" s="601" t="s">
        <v>794</v>
      </c>
    </row>
    <row r="5397" spans="1:6">
      <c r="A5397" s="603">
        <v>98064</v>
      </c>
      <c r="B5397" s="603" t="s">
        <v>6121</v>
      </c>
      <c r="C5397" s="603" t="s">
        <v>123</v>
      </c>
      <c r="D5397" s="603" t="s">
        <v>793</v>
      </c>
      <c r="E5397" s="604">
        <v>5621.07</v>
      </c>
      <c r="F5397" s="601" t="s">
        <v>794</v>
      </c>
    </row>
    <row r="5398" spans="1:6">
      <c r="A5398" s="603">
        <v>98065</v>
      </c>
      <c r="B5398" s="603" t="s">
        <v>6122</v>
      </c>
      <c r="C5398" s="603" t="s">
        <v>123</v>
      </c>
      <c r="D5398" s="603" t="s">
        <v>793</v>
      </c>
      <c r="E5398" s="604">
        <v>7828.31</v>
      </c>
      <c r="F5398" s="601" t="s">
        <v>794</v>
      </c>
    </row>
    <row r="5399" spans="1:6">
      <c r="A5399" s="603">
        <v>98066</v>
      </c>
      <c r="B5399" s="603" t="s">
        <v>6123</v>
      </c>
      <c r="C5399" s="603" t="s">
        <v>123</v>
      </c>
      <c r="D5399" s="603" t="s">
        <v>793</v>
      </c>
      <c r="E5399" s="604">
        <v>4709.84</v>
      </c>
      <c r="F5399" s="601" t="s">
        <v>794</v>
      </c>
    </row>
    <row r="5400" spans="1:6">
      <c r="A5400" s="603">
        <v>98067</v>
      </c>
      <c r="B5400" s="603" t="s">
        <v>6124</v>
      </c>
      <c r="C5400" s="603" t="s">
        <v>123</v>
      </c>
      <c r="D5400" s="603" t="s">
        <v>793</v>
      </c>
      <c r="E5400" s="604">
        <v>6273.83</v>
      </c>
      <c r="F5400" s="601" t="s">
        <v>794</v>
      </c>
    </row>
    <row r="5401" spans="1:6">
      <c r="A5401" s="603">
        <v>98068</v>
      </c>
      <c r="B5401" s="603" t="s">
        <v>6125</v>
      </c>
      <c r="C5401" s="603" t="s">
        <v>123</v>
      </c>
      <c r="D5401" s="603" t="s">
        <v>793</v>
      </c>
      <c r="E5401" s="604">
        <v>8857.93</v>
      </c>
      <c r="F5401" s="601" t="s">
        <v>794</v>
      </c>
    </row>
    <row r="5402" spans="1:6">
      <c r="A5402" s="603">
        <v>98069</v>
      </c>
      <c r="B5402" s="603" t="s">
        <v>6126</v>
      </c>
      <c r="C5402" s="603" t="s">
        <v>123</v>
      </c>
      <c r="D5402" s="603" t="s">
        <v>793</v>
      </c>
      <c r="E5402" s="604">
        <v>11913.74</v>
      </c>
      <c r="F5402" s="601" t="s">
        <v>794</v>
      </c>
    </row>
    <row r="5403" spans="1:6">
      <c r="A5403" s="603">
        <v>98070</v>
      </c>
      <c r="B5403" s="603" t="s">
        <v>6127</v>
      </c>
      <c r="C5403" s="603" t="s">
        <v>123</v>
      </c>
      <c r="D5403" s="603" t="s">
        <v>793</v>
      </c>
      <c r="E5403" s="604">
        <v>13603.92</v>
      </c>
      <c r="F5403" s="601" t="s">
        <v>794</v>
      </c>
    </row>
    <row r="5404" spans="1:6">
      <c r="A5404" s="603">
        <v>98071</v>
      </c>
      <c r="B5404" s="603" t="s">
        <v>6128</v>
      </c>
      <c r="C5404" s="603" t="s">
        <v>123</v>
      </c>
      <c r="D5404" s="603" t="s">
        <v>793</v>
      </c>
      <c r="E5404" s="604">
        <v>14826.93</v>
      </c>
      <c r="F5404" s="601" t="s">
        <v>794</v>
      </c>
    </row>
    <row r="5405" spans="1:6">
      <c r="A5405" s="603">
        <v>98072</v>
      </c>
      <c r="B5405" s="603" t="s">
        <v>6129</v>
      </c>
      <c r="C5405" s="603" t="s">
        <v>123</v>
      </c>
      <c r="D5405" s="603" t="s">
        <v>793</v>
      </c>
      <c r="E5405" s="604">
        <v>3977.25</v>
      </c>
      <c r="F5405" s="601" t="s">
        <v>794</v>
      </c>
    </row>
    <row r="5406" spans="1:6">
      <c r="A5406" s="603">
        <v>98073</v>
      </c>
      <c r="B5406" s="603" t="s">
        <v>6130</v>
      </c>
      <c r="C5406" s="603" t="s">
        <v>123</v>
      </c>
      <c r="D5406" s="603" t="s">
        <v>793</v>
      </c>
      <c r="E5406" s="604">
        <v>6273.2</v>
      </c>
      <c r="F5406" s="601" t="s">
        <v>794</v>
      </c>
    </row>
    <row r="5407" spans="1:6">
      <c r="A5407" s="603">
        <v>98074</v>
      </c>
      <c r="B5407" s="603" t="s">
        <v>6131</v>
      </c>
      <c r="C5407" s="603" t="s">
        <v>123</v>
      </c>
      <c r="D5407" s="603" t="s">
        <v>793</v>
      </c>
      <c r="E5407" s="604">
        <v>9815.7999999999993</v>
      </c>
      <c r="F5407" s="601" t="s">
        <v>794</v>
      </c>
    </row>
    <row r="5408" spans="1:6">
      <c r="A5408" s="603">
        <v>98075</v>
      </c>
      <c r="B5408" s="603" t="s">
        <v>6132</v>
      </c>
      <c r="C5408" s="603" t="s">
        <v>123</v>
      </c>
      <c r="D5408" s="603" t="s">
        <v>793</v>
      </c>
      <c r="E5408" s="604">
        <v>12805.95</v>
      </c>
      <c r="F5408" s="601" t="s">
        <v>794</v>
      </c>
    </row>
    <row r="5409" spans="1:6">
      <c r="A5409" s="603">
        <v>98076</v>
      </c>
      <c r="B5409" s="603" t="s">
        <v>6133</v>
      </c>
      <c r="C5409" s="603" t="s">
        <v>123</v>
      </c>
      <c r="D5409" s="603" t="s">
        <v>793</v>
      </c>
      <c r="E5409" s="604">
        <v>14802.78</v>
      </c>
      <c r="F5409" s="601" t="s">
        <v>794</v>
      </c>
    </row>
    <row r="5410" spans="1:6">
      <c r="A5410" s="603">
        <v>98077</v>
      </c>
      <c r="B5410" s="603" t="s">
        <v>6134</v>
      </c>
      <c r="C5410" s="603" t="s">
        <v>123</v>
      </c>
      <c r="D5410" s="603" t="s">
        <v>793</v>
      </c>
      <c r="E5410" s="604">
        <v>17456.59</v>
      </c>
      <c r="F5410" s="601" t="s">
        <v>794</v>
      </c>
    </row>
    <row r="5411" spans="1:6">
      <c r="A5411" s="603">
        <v>98078</v>
      </c>
      <c r="B5411" s="603" t="s">
        <v>6135</v>
      </c>
      <c r="C5411" s="603" t="s">
        <v>123</v>
      </c>
      <c r="D5411" s="603" t="s">
        <v>793</v>
      </c>
      <c r="E5411" s="604">
        <v>4364.32</v>
      </c>
      <c r="F5411" s="601" t="s">
        <v>794</v>
      </c>
    </row>
    <row r="5412" spans="1:6">
      <c r="A5412" s="603">
        <v>98079</v>
      </c>
      <c r="B5412" s="603" t="s">
        <v>6136</v>
      </c>
      <c r="C5412" s="603" t="s">
        <v>123</v>
      </c>
      <c r="D5412" s="603" t="s">
        <v>793</v>
      </c>
      <c r="E5412" s="604">
        <v>7666.49</v>
      </c>
      <c r="F5412" s="601" t="s">
        <v>794</v>
      </c>
    </row>
    <row r="5413" spans="1:6">
      <c r="A5413" s="603">
        <v>98080</v>
      </c>
      <c r="B5413" s="603" t="s">
        <v>6137</v>
      </c>
      <c r="C5413" s="603" t="s">
        <v>123</v>
      </c>
      <c r="D5413" s="603" t="s">
        <v>793</v>
      </c>
      <c r="E5413" s="604">
        <v>9883.15</v>
      </c>
      <c r="F5413" s="601" t="s">
        <v>794</v>
      </c>
    </row>
    <row r="5414" spans="1:6">
      <c r="A5414" s="603">
        <v>98081</v>
      </c>
      <c r="B5414" s="603" t="s">
        <v>6138</v>
      </c>
      <c r="C5414" s="603" t="s">
        <v>123</v>
      </c>
      <c r="D5414" s="603" t="s">
        <v>793</v>
      </c>
      <c r="E5414" s="604">
        <v>14660.75</v>
      </c>
      <c r="F5414" s="601" t="s">
        <v>794</v>
      </c>
    </row>
    <row r="5415" spans="1:6">
      <c r="A5415" s="603">
        <v>98082</v>
      </c>
      <c r="B5415" s="603" t="s">
        <v>6139</v>
      </c>
      <c r="C5415" s="603" t="s">
        <v>123</v>
      </c>
      <c r="D5415" s="603" t="s">
        <v>793</v>
      </c>
      <c r="E5415" s="604">
        <v>3705.35</v>
      </c>
      <c r="F5415" s="601" t="s">
        <v>794</v>
      </c>
    </row>
    <row r="5416" spans="1:6">
      <c r="A5416" s="603">
        <v>98083</v>
      </c>
      <c r="B5416" s="603" t="s">
        <v>6140</v>
      </c>
      <c r="C5416" s="603" t="s">
        <v>123</v>
      </c>
      <c r="D5416" s="603" t="s">
        <v>793</v>
      </c>
      <c r="E5416" s="604">
        <v>4878.12</v>
      </c>
      <c r="F5416" s="601" t="s">
        <v>794</v>
      </c>
    </row>
    <row r="5417" spans="1:6">
      <c r="A5417" s="603">
        <v>98084</v>
      </c>
      <c r="B5417" s="603" t="s">
        <v>6141</v>
      </c>
      <c r="C5417" s="603" t="s">
        <v>123</v>
      </c>
      <c r="D5417" s="603" t="s">
        <v>793</v>
      </c>
      <c r="E5417" s="604">
        <v>6829.77</v>
      </c>
      <c r="F5417" s="601" t="s">
        <v>794</v>
      </c>
    </row>
    <row r="5418" spans="1:6">
      <c r="A5418" s="603">
        <v>98085</v>
      </c>
      <c r="B5418" s="603" t="s">
        <v>6142</v>
      </c>
      <c r="C5418" s="603" t="s">
        <v>123</v>
      </c>
      <c r="D5418" s="603" t="s">
        <v>793</v>
      </c>
      <c r="E5418" s="604">
        <v>9261.31</v>
      </c>
      <c r="F5418" s="601" t="s">
        <v>794</v>
      </c>
    </row>
    <row r="5419" spans="1:6">
      <c r="A5419" s="603">
        <v>98086</v>
      </c>
      <c r="B5419" s="603" t="s">
        <v>6143</v>
      </c>
      <c r="C5419" s="603" t="s">
        <v>123</v>
      </c>
      <c r="D5419" s="603" t="s">
        <v>793</v>
      </c>
      <c r="E5419" s="604">
        <v>10440.86</v>
      </c>
      <c r="F5419" s="601" t="s">
        <v>794</v>
      </c>
    </row>
    <row r="5420" spans="1:6">
      <c r="A5420" s="603">
        <v>98087</v>
      </c>
      <c r="B5420" s="603" t="s">
        <v>6144</v>
      </c>
      <c r="C5420" s="603" t="s">
        <v>123</v>
      </c>
      <c r="D5420" s="603" t="s">
        <v>793</v>
      </c>
      <c r="E5420" s="604">
        <v>11119.7</v>
      </c>
      <c r="F5420" s="601" t="s">
        <v>794</v>
      </c>
    </row>
    <row r="5421" spans="1:6">
      <c r="A5421" s="603">
        <v>98088</v>
      </c>
      <c r="B5421" s="603" t="s">
        <v>6145</v>
      </c>
      <c r="C5421" s="603" t="s">
        <v>123</v>
      </c>
      <c r="D5421" s="603" t="s">
        <v>793</v>
      </c>
      <c r="E5421" s="604">
        <v>3233.17</v>
      </c>
      <c r="F5421" s="601" t="s">
        <v>794</v>
      </c>
    </row>
    <row r="5422" spans="1:6">
      <c r="A5422" s="603">
        <v>98089</v>
      </c>
      <c r="B5422" s="603" t="s">
        <v>6146</v>
      </c>
      <c r="C5422" s="603" t="s">
        <v>123</v>
      </c>
      <c r="D5422" s="603" t="s">
        <v>793</v>
      </c>
      <c r="E5422" s="604">
        <v>5141.6400000000003</v>
      </c>
      <c r="F5422" s="601" t="s">
        <v>794</v>
      </c>
    </row>
    <row r="5423" spans="1:6">
      <c r="A5423" s="603">
        <v>98090</v>
      </c>
      <c r="B5423" s="603" t="s">
        <v>6147</v>
      </c>
      <c r="C5423" s="603" t="s">
        <v>123</v>
      </c>
      <c r="D5423" s="603" t="s">
        <v>793</v>
      </c>
      <c r="E5423" s="604">
        <v>8127.24</v>
      </c>
      <c r="F5423" s="601" t="s">
        <v>794</v>
      </c>
    </row>
    <row r="5424" spans="1:6">
      <c r="A5424" s="603">
        <v>98091</v>
      </c>
      <c r="B5424" s="603" t="s">
        <v>6148</v>
      </c>
      <c r="C5424" s="603" t="s">
        <v>123</v>
      </c>
      <c r="D5424" s="603" t="s">
        <v>793</v>
      </c>
      <c r="E5424" s="604">
        <v>10645.02</v>
      </c>
      <c r="F5424" s="601" t="s">
        <v>794</v>
      </c>
    </row>
    <row r="5425" spans="1:6">
      <c r="A5425" s="603">
        <v>98092</v>
      </c>
      <c r="B5425" s="603" t="s">
        <v>6149</v>
      </c>
      <c r="C5425" s="603" t="s">
        <v>123</v>
      </c>
      <c r="D5425" s="603" t="s">
        <v>793</v>
      </c>
      <c r="E5425" s="604">
        <v>12394.18</v>
      </c>
      <c r="F5425" s="601" t="s">
        <v>794</v>
      </c>
    </row>
    <row r="5426" spans="1:6">
      <c r="A5426" s="603">
        <v>98093</v>
      </c>
      <c r="B5426" s="603" t="s">
        <v>6150</v>
      </c>
      <c r="C5426" s="603" t="s">
        <v>123</v>
      </c>
      <c r="D5426" s="603" t="s">
        <v>793</v>
      </c>
      <c r="E5426" s="604">
        <v>14650.45</v>
      </c>
      <c r="F5426" s="601" t="s">
        <v>794</v>
      </c>
    </row>
    <row r="5427" spans="1:6">
      <c r="A5427" s="603">
        <v>98094</v>
      </c>
      <c r="B5427" s="603" t="s">
        <v>6151</v>
      </c>
      <c r="C5427" s="603" t="s">
        <v>123</v>
      </c>
      <c r="D5427" s="603" t="s">
        <v>793</v>
      </c>
      <c r="E5427" s="604">
        <v>2675.71</v>
      </c>
      <c r="F5427" s="601" t="s">
        <v>794</v>
      </c>
    </row>
    <row r="5428" spans="1:6">
      <c r="A5428" s="603">
        <v>98099</v>
      </c>
      <c r="B5428" s="603" t="s">
        <v>6152</v>
      </c>
      <c r="C5428" s="603" t="s">
        <v>123</v>
      </c>
      <c r="D5428" s="603" t="s">
        <v>793</v>
      </c>
      <c r="E5428" s="604">
        <v>4578.13</v>
      </c>
      <c r="F5428" s="601" t="s">
        <v>794</v>
      </c>
    </row>
    <row r="5429" spans="1:6">
      <c r="A5429" s="603">
        <v>98100</v>
      </c>
      <c r="B5429" s="603" t="s">
        <v>6153</v>
      </c>
      <c r="C5429" s="603" t="s">
        <v>123</v>
      </c>
      <c r="D5429" s="603" t="s">
        <v>793</v>
      </c>
      <c r="E5429" s="604">
        <v>6017.07</v>
      </c>
      <c r="F5429" s="601" t="s">
        <v>794</v>
      </c>
    </row>
    <row r="5430" spans="1:6">
      <c r="A5430" s="603">
        <v>98101</v>
      </c>
      <c r="B5430" s="603" t="s">
        <v>6154</v>
      </c>
      <c r="C5430" s="603" t="s">
        <v>123</v>
      </c>
      <c r="D5430" s="603" t="s">
        <v>793</v>
      </c>
      <c r="E5430" s="604">
        <v>8902.89</v>
      </c>
      <c r="F5430" s="601" t="s">
        <v>794</v>
      </c>
    </row>
    <row r="5431" spans="1:6">
      <c r="A5431" s="603">
        <v>98109</v>
      </c>
      <c r="B5431" s="603" t="s">
        <v>6155</v>
      </c>
      <c r="C5431" s="603" t="s">
        <v>123</v>
      </c>
      <c r="D5431" s="603" t="s">
        <v>793</v>
      </c>
      <c r="E5431" s="604">
        <v>764.88</v>
      </c>
      <c r="F5431" s="601" t="s">
        <v>794</v>
      </c>
    </row>
    <row r="5432" spans="1:6">
      <c r="A5432" s="603">
        <v>98110</v>
      </c>
      <c r="B5432" s="603" t="s">
        <v>6156</v>
      </c>
      <c r="C5432" s="603" t="s">
        <v>123</v>
      </c>
      <c r="D5432" s="603" t="s">
        <v>793</v>
      </c>
      <c r="E5432" s="604">
        <v>377.03</v>
      </c>
      <c r="F5432" s="601" t="s">
        <v>794</v>
      </c>
    </row>
    <row r="5433" spans="1:6">
      <c r="A5433" s="603">
        <v>98111</v>
      </c>
      <c r="B5433" s="603" t="s">
        <v>6157</v>
      </c>
      <c r="C5433" s="603" t="s">
        <v>123</v>
      </c>
      <c r="D5433" s="603" t="s">
        <v>793</v>
      </c>
      <c r="E5433" s="604">
        <v>50.46</v>
      </c>
      <c r="F5433" s="601" t="s">
        <v>794</v>
      </c>
    </row>
    <row r="5434" spans="1:6">
      <c r="A5434" s="603">
        <v>98112</v>
      </c>
      <c r="B5434" s="603" t="s">
        <v>6158</v>
      </c>
      <c r="C5434" s="603" t="s">
        <v>123</v>
      </c>
      <c r="D5434" s="603" t="s">
        <v>793</v>
      </c>
      <c r="E5434" s="604">
        <v>92.47</v>
      </c>
      <c r="F5434" s="601" t="s">
        <v>794</v>
      </c>
    </row>
    <row r="5435" spans="1:6">
      <c r="A5435" s="603">
        <v>98114</v>
      </c>
      <c r="B5435" s="603" t="s">
        <v>6159</v>
      </c>
      <c r="C5435" s="603" t="s">
        <v>123</v>
      </c>
      <c r="D5435" s="603" t="s">
        <v>793</v>
      </c>
      <c r="E5435" s="604">
        <v>466.07</v>
      </c>
      <c r="F5435" s="601" t="s">
        <v>794</v>
      </c>
    </row>
    <row r="5436" spans="1:6">
      <c r="A5436" s="603">
        <v>98115</v>
      </c>
      <c r="B5436" s="603" t="s">
        <v>6160</v>
      </c>
      <c r="C5436" s="603" t="s">
        <v>123</v>
      </c>
      <c r="D5436" s="603" t="s">
        <v>793</v>
      </c>
      <c r="E5436" s="604">
        <v>94.75</v>
      </c>
      <c r="F5436" s="601" t="s">
        <v>794</v>
      </c>
    </row>
    <row r="5437" spans="1:6">
      <c r="A5437" s="603">
        <v>89349</v>
      </c>
      <c r="B5437" s="603" t="s">
        <v>6161</v>
      </c>
      <c r="C5437" s="603" t="s">
        <v>123</v>
      </c>
      <c r="D5437" s="603" t="s">
        <v>942</v>
      </c>
      <c r="E5437" s="604">
        <v>23.2</v>
      </c>
      <c r="F5437" s="601" t="s">
        <v>794</v>
      </c>
    </row>
    <row r="5438" spans="1:6">
      <c r="A5438" s="603">
        <v>89351</v>
      </c>
      <c r="B5438" s="603" t="s">
        <v>6162</v>
      </c>
      <c r="C5438" s="603" t="s">
        <v>123</v>
      </c>
      <c r="D5438" s="603" t="s">
        <v>942</v>
      </c>
      <c r="E5438" s="604">
        <v>28.73</v>
      </c>
      <c r="F5438" s="601" t="s">
        <v>794</v>
      </c>
    </row>
    <row r="5439" spans="1:6">
      <c r="A5439" s="603">
        <v>89352</v>
      </c>
      <c r="B5439" s="603" t="s">
        <v>6163</v>
      </c>
      <c r="C5439" s="603" t="s">
        <v>123</v>
      </c>
      <c r="D5439" s="603" t="s">
        <v>942</v>
      </c>
      <c r="E5439" s="604">
        <v>31.46</v>
      </c>
      <c r="F5439" s="601" t="s">
        <v>794</v>
      </c>
    </row>
    <row r="5440" spans="1:6">
      <c r="A5440" s="603">
        <v>89353</v>
      </c>
      <c r="B5440" s="603" t="s">
        <v>6164</v>
      </c>
      <c r="C5440" s="603" t="s">
        <v>123</v>
      </c>
      <c r="D5440" s="603" t="s">
        <v>942</v>
      </c>
      <c r="E5440" s="604">
        <v>34.65</v>
      </c>
      <c r="F5440" s="601" t="s">
        <v>794</v>
      </c>
    </row>
    <row r="5441" spans="1:6">
      <c r="A5441" s="603">
        <v>89354</v>
      </c>
      <c r="B5441" s="603" t="s">
        <v>6165</v>
      </c>
      <c r="C5441" s="603" t="s">
        <v>123</v>
      </c>
      <c r="D5441" s="603" t="s">
        <v>942</v>
      </c>
      <c r="E5441" s="604">
        <v>588.69000000000005</v>
      </c>
      <c r="F5441" s="601" t="s">
        <v>794</v>
      </c>
    </row>
    <row r="5442" spans="1:6">
      <c r="A5442" s="603">
        <v>89984</v>
      </c>
      <c r="B5442" s="603" t="s">
        <v>6166</v>
      </c>
      <c r="C5442" s="603" t="s">
        <v>123</v>
      </c>
      <c r="D5442" s="603" t="s">
        <v>942</v>
      </c>
      <c r="E5442" s="604">
        <v>74.319999999999993</v>
      </c>
      <c r="F5442" s="601" t="s">
        <v>794</v>
      </c>
    </row>
    <row r="5443" spans="1:6">
      <c r="A5443" s="603">
        <v>89985</v>
      </c>
      <c r="B5443" s="603" t="s">
        <v>6167</v>
      </c>
      <c r="C5443" s="603" t="s">
        <v>123</v>
      </c>
      <c r="D5443" s="603" t="s">
        <v>942</v>
      </c>
      <c r="E5443" s="604">
        <v>78.180000000000007</v>
      </c>
      <c r="F5443" s="601" t="s">
        <v>794</v>
      </c>
    </row>
    <row r="5444" spans="1:6">
      <c r="A5444" s="603">
        <v>89986</v>
      </c>
      <c r="B5444" s="603" t="s">
        <v>6168</v>
      </c>
      <c r="C5444" s="603" t="s">
        <v>123</v>
      </c>
      <c r="D5444" s="603" t="s">
        <v>942</v>
      </c>
      <c r="E5444" s="604">
        <v>72.42</v>
      </c>
      <c r="F5444" s="601" t="s">
        <v>794</v>
      </c>
    </row>
    <row r="5445" spans="1:6">
      <c r="A5445" s="603">
        <v>89987</v>
      </c>
      <c r="B5445" s="603" t="s">
        <v>6169</v>
      </c>
      <c r="C5445" s="603" t="s">
        <v>123</v>
      </c>
      <c r="D5445" s="603" t="s">
        <v>942</v>
      </c>
      <c r="E5445" s="604">
        <v>82.33</v>
      </c>
      <c r="F5445" s="601" t="s">
        <v>794</v>
      </c>
    </row>
    <row r="5446" spans="1:6">
      <c r="A5446" s="603">
        <v>90371</v>
      </c>
      <c r="B5446" s="603" t="s">
        <v>6170</v>
      </c>
      <c r="C5446" s="603" t="s">
        <v>123</v>
      </c>
      <c r="D5446" s="603" t="s">
        <v>942</v>
      </c>
      <c r="E5446" s="604">
        <v>21.05</v>
      </c>
      <c r="F5446" s="601" t="s">
        <v>794</v>
      </c>
    </row>
    <row r="5447" spans="1:6">
      <c r="A5447" s="606">
        <v>94489</v>
      </c>
      <c r="B5447" s="606" t="s">
        <v>6171</v>
      </c>
      <c r="C5447" s="606" t="s">
        <v>123</v>
      </c>
      <c r="D5447" s="606" t="s">
        <v>942</v>
      </c>
      <c r="E5447" s="607">
        <v>21.69</v>
      </c>
      <c r="F5447" s="601" t="s">
        <v>794</v>
      </c>
    </row>
    <row r="5448" spans="1:6">
      <c r="A5448" s="606">
        <v>94490</v>
      </c>
      <c r="B5448" s="606" t="s">
        <v>6172</v>
      </c>
      <c r="C5448" s="606" t="s">
        <v>123</v>
      </c>
      <c r="D5448" s="606" t="s">
        <v>942</v>
      </c>
      <c r="E5448" s="607">
        <v>31.42</v>
      </c>
      <c r="F5448" s="601" t="s">
        <v>794</v>
      </c>
    </row>
    <row r="5449" spans="1:6">
      <c r="A5449" s="606">
        <v>94491</v>
      </c>
      <c r="B5449" s="606" t="s">
        <v>6173</v>
      </c>
      <c r="C5449" s="606" t="s">
        <v>123</v>
      </c>
      <c r="D5449" s="606" t="s">
        <v>942</v>
      </c>
      <c r="E5449" s="607">
        <v>43.23</v>
      </c>
      <c r="F5449" s="601" t="s">
        <v>794</v>
      </c>
    </row>
    <row r="5450" spans="1:6">
      <c r="A5450" s="606">
        <v>94492</v>
      </c>
      <c r="B5450" s="606" t="s">
        <v>6174</v>
      </c>
      <c r="C5450" s="606" t="s">
        <v>123</v>
      </c>
      <c r="D5450" s="606" t="s">
        <v>942</v>
      </c>
      <c r="E5450" s="607">
        <v>44.38</v>
      </c>
      <c r="F5450" s="601" t="s">
        <v>794</v>
      </c>
    </row>
    <row r="5451" spans="1:6">
      <c r="A5451" s="606">
        <v>94493</v>
      </c>
      <c r="B5451" s="606" t="s">
        <v>6175</v>
      </c>
      <c r="C5451" s="606" t="s">
        <v>123</v>
      </c>
      <c r="D5451" s="606" t="s">
        <v>942</v>
      </c>
      <c r="E5451" s="607">
        <v>81.62</v>
      </c>
      <c r="F5451" s="601" t="s">
        <v>794</v>
      </c>
    </row>
    <row r="5452" spans="1:6">
      <c r="A5452" s="606">
        <v>94495</v>
      </c>
      <c r="B5452" s="606" t="s">
        <v>6176</v>
      </c>
      <c r="C5452" s="606" t="s">
        <v>123</v>
      </c>
      <c r="D5452" s="606" t="s">
        <v>942</v>
      </c>
      <c r="E5452" s="607">
        <v>53.58</v>
      </c>
      <c r="F5452" s="601" t="s">
        <v>794</v>
      </c>
    </row>
    <row r="5453" spans="1:6">
      <c r="A5453" s="606">
        <v>94496</v>
      </c>
      <c r="B5453" s="606" t="s">
        <v>6177</v>
      </c>
      <c r="C5453" s="606" t="s">
        <v>123</v>
      </c>
      <c r="D5453" s="606" t="s">
        <v>942</v>
      </c>
      <c r="E5453" s="607">
        <v>72.989999999999995</v>
      </c>
      <c r="F5453" s="601" t="s">
        <v>794</v>
      </c>
    </row>
    <row r="5454" spans="1:6">
      <c r="A5454" s="606">
        <v>94497</v>
      </c>
      <c r="B5454" s="606" t="s">
        <v>6178</v>
      </c>
      <c r="C5454" s="606" t="s">
        <v>123</v>
      </c>
      <c r="D5454" s="606" t="s">
        <v>942</v>
      </c>
      <c r="E5454" s="607">
        <v>92.47</v>
      </c>
      <c r="F5454" s="601" t="s">
        <v>794</v>
      </c>
    </row>
    <row r="5455" spans="1:6">
      <c r="A5455" s="606">
        <v>94498</v>
      </c>
      <c r="B5455" s="606" t="s">
        <v>6179</v>
      </c>
      <c r="C5455" s="606" t="s">
        <v>123</v>
      </c>
      <c r="D5455" s="606" t="s">
        <v>942</v>
      </c>
      <c r="E5455" s="607">
        <v>127.64</v>
      </c>
      <c r="F5455" s="601" t="s">
        <v>794</v>
      </c>
    </row>
    <row r="5456" spans="1:6">
      <c r="A5456" s="606">
        <v>94499</v>
      </c>
      <c r="B5456" s="606" t="s">
        <v>6180</v>
      </c>
      <c r="C5456" s="606" t="s">
        <v>123</v>
      </c>
      <c r="D5456" s="606" t="s">
        <v>942</v>
      </c>
      <c r="E5456" s="607">
        <v>254.05</v>
      </c>
      <c r="F5456" s="601" t="s">
        <v>794</v>
      </c>
    </row>
    <row r="5457" spans="1:6">
      <c r="A5457" s="606">
        <v>94500</v>
      </c>
      <c r="B5457" s="606" t="s">
        <v>6181</v>
      </c>
      <c r="C5457" s="606" t="s">
        <v>123</v>
      </c>
      <c r="D5457" s="606" t="s">
        <v>942</v>
      </c>
      <c r="E5457" s="607">
        <v>308.36</v>
      </c>
      <c r="F5457" s="601" t="s">
        <v>794</v>
      </c>
    </row>
    <row r="5458" spans="1:6">
      <c r="A5458" s="606">
        <v>94501</v>
      </c>
      <c r="B5458" s="606" t="s">
        <v>6182</v>
      </c>
      <c r="C5458" s="606" t="s">
        <v>123</v>
      </c>
      <c r="D5458" s="606" t="s">
        <v>942</v>
      </c>
      <c r="E5458" s="607">
        <v>622.80999999999995</v>
      </c>
      <c r="F5458" s="601" t="s">
        <v>794</v>
      </c>
    </row>
    <row r="5459" spans="1:6">
      <c r="A5459" s="606">
        <v>94792</v>
      </c>
      <c r="B5459" s="606" t="s">
        <v>6183</v>
      </c>
      <c r="C5459" s="606" t="s">
        <v>123</v>
      </c>
      <c r="D5459" s="606" t="s">
        <v>942</v>
      </c>
      <c r="E5459" s="607">
        <v>100.32</v>
      </c>
      <c r="F5459" s="601" t="s">
        <v>794</v>
      </c>
    </row>
    <row r="5460" spans="1:6">
      <c r="A5460" s="606">
        <v>94793</v>
      </c>
      <c r="B5460" s="606" t="s">
        <v>6184</v>
      </c>
      <c r="C5460" s="606" t="s">
        <v>123</v>
      </c>
      <c r="D5460" s="606" t="s">
        <v>942</v>
      </c>
      <c r="E5460" s="607">
        <v>137.47</v>
      </c>
      <c r="F5460" s="601" t="s">
        <v>794</v>
      </c>
    </row>
    <row r="5461" spans="1:6">
      <c r="A5461" s="606">
        <v>94794</v>
      </c>
      <c r="B5461" s="606" t="s">
        <v>6185</v>
      </c>
      <c r="C5461" s="606" t="s">
        <v>123</v>
      </c>
      <c r="D5461" s="606" t="s">
        <v>942</v>
      </c>
      <c r="E5461" s="607">
        <v>145.76</v>
      </c>
      <c r="F5461" s="601" t="s">
        <v>794</v>
      </c>
    </row>
    <row r="5462" spans="1:6">
      <c r="A5462" s="606">
        <v>94795</v>
      </c>
      <c r="B5462" s="606" t="s">
        <v>6186</v>
      </c>
      <c r="C5462" s="606" t="s">
        <v>123</v>
      </c>
      <c r="D5462" s="606" t="s">
        <v>942</v>
      </c>
      <c r="E5462" s="608">
        <v>30.97</v>
      </c>
      <c r="F5462" s="601" t="s">
        <v>794</v>
      </c>
    </row>
    <row r="5463" spans="1:6">
      <c r="A5463" s="606">
        <v>94796</v>
      </c>
      <c r="B5463" s="606" t="s">
        <v>6187</v>
      </c>
      <c r="C5463" s="606" t="s">
        <v>123</v>
      </c>
      <c r="D5463" s="606" t="s">
        <v>942</v>
      </c>
      <c r="E5463" s="608">
        <v>35.79</v>
      </c>
      <c r="F5463" s="601" t="s">
        <v>794</v>
      </c>
    </row>
    <row r="5464" spans="1:6">
      <c r="A5464" s="606">
        <v>94797</v>
      </c>
      <c r="B5464" s="606" t="s">
        <v>6188</v>
      </c>
      <c r="C5464" s="606" t="s">
        <v>123</v>
      </c>
      <c r="D5464" s="606" t="s">
        <v>942</v>
      </c>
      <c r="E5464" s="608">
        <v>73.31</v>
      </c>
      <c r="F5464" s="601" t="s">
        <v>794</v>
      </c>
    </row>
    <row r="5465" spans="1:6">
      <c r="A5465" s="606">
        <v>94798</v>
      </c>
      <c r="B5465" s="606" t="s">
        <v>6189</v>
      </c>
      <c r="C5465" s="606" t="s">
        <v>123</v>
      </c>
      <c r="D5465" s="606" t="s">
        <v>942</v>
      </c>
      <c r="E5465" s="608">
        <v>121.18</v>
      </c>
      <c r="F5465" s="601" t="s">
        <v>794</v>
      </c>
    </row>
    <row r="5466" spans="1:6">
      <c r="A5466" s="606">
        <v>94799</v>
      </c>
      <c r="B5466" s="606" t="s">
        <v>6190</v>
      </c>
      <c r="C5466" s="606" t="s">
        <v>123</v>
      </c>
      <c r="D5466" s="606" t="s">
        <v>942</v>
      </c>
      <c r="E5466" s="608">
        <v>148.91999999999999</v>
      </c>
      <c r="F5466" s="601" t="s">
        <v>794</v>
      </c>
    </row>
    <row r="5467" spans="1:6">
      <c r="A5467" s="606">
        <v>94800</v>
      </c>
      <c r="B5467" s="606" t="s">
        <v>6191</v>
      </c>
      <c r="C5467" s="606" t="s">
        <v>123</v>
      </c>
      <c r="D5467" s="606" t="s">
        <v>942</v>
      </c>
      <c r="E5467" s="608">
        <v>191.22</v>
      </c>
      <c r="F5467" s="601" t="s">
        <v>794</v>
      </c>
    </row>
    <row r="5468" spans="1:6">
      <c r="A5468" s="606">
        <v>95248</v>
      </c>
      <c r="B5468" s="606" t="s">
        <v>6192</v>
      </c>
      <c r="C5468" s="606" t="s">
        <v>123</v>
      </c>
      <c r="D5468" s="606" t="s">
        <v>942</v>
      </c>
      <c r="E5468" s="608">
        <v>45.62</v>
      </c>
      <c r="F5468" s="601" t="s">
        <v>794</v>
      </c>
    </row>
    <row r="5469" spans="1:6">
      <c r="A5469" s="606">
        <v>95249</v>
      </c>
      <c r="B5469" s="606" t="s">
        <v>6193</v>
      </c>
      <c r="C5469" s="606" t="s">
        <v>123</v>
      </c>
      <c r="D5469" s="606" t="s">
        <v>942</v>
      </c>
      <c r="E5469" s="608">
        <v>53.81</v>
      </c>
      <c r="F5469" s="601" t="s">
        <v>794</v>
      </c>
    </row>
    <row r="5470" spans="1:6">
      <c r="A5470" s="606">
        <v>95250</v>
      </c>
      <c r="B5470" s="606" t="s">
        <v>6194</v>
      </c>
      <c r="C5470" s="606" t="s">
        <v>123</v>
      </c>
      <c r="D5470" s="606" t="s">
        <v>942</v>
      </c>
      <c r="E5470" s="608">
        <v>72.62</v>
      </c>
      <c r="F5470" s="601" t="s">
        <v>794</v>
      </c>
    </row>
    <row r="5471" spans="1:6">
      <c r="A5471" s="606">
        <v>95251</v>
      </c>
      <c r="B5471" s="606" t="s">
        <v>6195</v>
      </c>
      <c r="C5471" s="606" t="s">
        <v>123</v>
      </c>
      <c r="D5471" s="606" t="s">
        <v>942</v>
      </c>
      <c r="E5471" s="608">
        <v>107.38</v>
      </c>
      <c r="F5471" s="601" t="s">
        <v>794</v>
      </c>
    </row>
    <row r="5472" spans="1:6">
      <c r="A5472" s="606">
        <v>95252</v>
      </c>
      <c r="B5472" s="606" t="s">
        <v>6196</v>
      </c>
      <c r="C5472" s="606" t="s">
        <v>123</v>
      </c>
      <c r="D5472" s="606" t="s">
        <v>942</v>
      </c>
      <c r="E5472" s="608">
        <v>130.21</v>
      </c>
      <c r="F5472" s="601" t="s">
        <v>794</v>
      </c>
    </row>
    <row r="5473" spans="1:6">
      <c r="A5473" s="606">
        <v>95253</v>
      </c>
      <c r="B5473" s="606" t="s">
        <v>6197</v>
      </c>
      <c r="C5473" s="606" t="s">
        <v>123</v>
      </c>
      <c r="D5473" s="606" t="s">
        <v>942</v>
      </c>
      <c r="E5473" s="608">
        <v>197.96</v>
      </c>
      <c r="F5473" s="601" t="s">
        <v>794</v>
      </c>
    </row>
    <row r="5474" spans="1:6">
      <c r="A5474" s="606">
        <v>99619</v>
      </c>
      <c r="B5474" s="606" t="s">
        <v>6198</v>
      </c>
      <c r="C5474" s="606" t="s">
        <v>123</v>
      </c>
      <c r="D5474" s="606" t="s">
        <v>793</v>
      </c>
      <c r="E5474" s="608">
        <v>121.71</v>
      </c>
      <c r="F5474" s="601" t="s">
        <v>794</v>
      </c>
    </row>
    <row r="5475" spans="1:6">
      <c r="A5475" s="606">
        <v>99620</v>
      </c>
      <c r="B5475" s="606" t="s">
        <v>6199</v>
      </c>
      <c r="C5475" s="606" t="s">
        <v>123</v>
      </c>
      <c r="D5475" s="606" t="s">
        <v>793</v>
      </c>
      <c r="E5475" s="608">
        <v>165.35</v>
      </c>
      <c r="F5475" s="601" t="s">
        <v>794</v>
      </c>
    </row>
    <row r="5476" spans="1:6">
      <c r="A5476" s="606">
        <v>99621</v>
      </c>
      <c r="B5476" s="606" t="s">
        <v>6200</v>
      </c>
      <c r="C5476" s="606" t="s">
        <v>123</v>
      </c>
      <c r="D5476" s="606" t="s">
        <v>793</v>
      </c>
      <c r="E5476" s="608">
        <v>246.65</v>
      </c>
      <c r="F5476" s="601" t="s">
        <v>794</v>
      </c>
    </row>
    <row r="5477" spans="1:6">
      <c r="A5477" s="606">
        <v>99622</v>
      </c>
      <c r="B5477" s="606" t="s">
        <v>6201</v>
      </c>
      <c r="C5477" s="606" t="s">
        <v>123</v>
      </c>
      <c r="D5477" s="606" t="s">
        <v>793</v>
      </c>
      <c r="E5477" s="608">
        <v>277.20999999999998</v>
      </c>
      <c r="F5477" s="601" t="s">
        <v>794</v>
      </c>
    </row>
    <row r="5478" spans="1:6">
      <c r="A5478" s="606">
        <v>99623</v>
      </c>
      <c r="B5478" s="606" t="s">
        <v>6202</v>
      </c>
      <c r="C5478" s="606" t="s">
        <v>123</v>
      </c>
      <c r="D5478" s="606" t="s">
        <v>793</v>
      </c>
      <c r="E5478" s="608">
        <v>387.13</v>
      </c>
      <c r="F5478" s="601" t="s">
        <v>794</v>
      </c>
    </row>
    <row r="5479" spans="1:6">
      <c r="A5479" s="606">
        <v>99624</v>
      </c>
      <c r="B5479" s="606" t="s">
        <v>6203</v>
      </c>
      <c r="C5479" s="606" t="s">
        <v>123</v>
      </c>
      <c r="D5479" s="606" t="s">
        <v>793</v>
      </c>
      <c r="E5479" s="608">
        <v>552.27</v>
      </c>
      <c r="F5479" s="601" t="s">
        <v>794</v>
      </c>
    </row>
    <row r="5480" spans="1:6">
      <c r="A5480" s="606">
        <v>99625</v>
      </c>
      <c r="B5480" s="606" t="s">
        <v>6204</v>
      </c>
      <c r="C5480" s="606" t="s">
        <v>123</v>
      </c>
      <c r="D5480" s="606" t="s">
        <v>793</v>
      </c>
      <c r="E5480" s="608">
        <v>760.28</v>
      </c>
      <c r="F5480" s="601" t="s">
        <v>794</v>
      </c>
    </row>
    <row r="5481" spans="1:6">
      <c r="A5481" s="606">
        <v>99626</v>
      </c>
      <c r="B5481" s="606" t="s">
        <v>6205</v>
      </c>
      <c r="C5481" s="606" t="s">
        <v>123</v>
      </c>
      <c r="D5481" s="606" t="s">
        <v>793</v>
      </c>
      <c r="E5481" s="608">
        <v>1172.3800000000001</v>
      </c>
      <c r="F5481" s="601" t="s">
        <v>794</v>
      </c>
    </row>
    <row r="5482" spans="1:6">
      <c r="A5482" s="606">
        <v>99627</v>
      </c>
      <c r="B5482" s="606" t="s">
        <v>6206</v>
      </c>
      <c r="C5482" s="606" t="s">
        <v>123</v>
      </c>
      <c r="D5482" s="606" t="s">
        <v>793</v>
      </c>
      <c r="E5482" s="608">
        <v>73.37</v>
      </c>
      <c r="F5482" s="601" t="s">
        <v>794</v>
      </c>
    </row>
    <row r="5483" spans="1:6">
      <c r="A5483" s="606">
        <v>99628</v>
      </c>
      <c r="B5483" s="606" t="s">
        <v>6207</v>
      </c>
      <c r="C5483" s="606" t="s">
        <v>123</v>
      </c>
      <c r="D5483" s="606" t="s">
        <v>793</v>
      </c>
      <c r="E5483" s="608">
        <v>79.72</v>
      </c>
      <c r="F5483" s="601" t="s">
        <v>794</v>
      </c>
    </row>
    <row r="5484" spans="1:6">
      <c r="A5484" s="606">
        <v>99629</v>
      </c>
      <c r="B5484" s="606" t="s">
        <v>6208</v>
      </c>
      <c r="C5484" s="606" t="s">
        <v>123</v>
      </c>
      <c r="D5484" s="606" t="s">
        <v>793</v>
      </c>
      <c r="E5484" s="608">
        <v>88.29</v>
      </c>
      <c r="F5484" s="601" t="s">
        <v>794</v>
      </c>
    </row>
    <row r="5485" spans="1:6">
      <c r="A5485" s="606">
        <v>99630</v>
      </c>
      <c r="B5485" s="606" t="s">
        <v>6209</v>
      </c>
      <c r="C5485" s="606" t="s">
        <v>123</v>
      </c>
      <c r="D5485" s="606" t="s">
        <v>793</v>
      </c>
      <c r="E5485" s="608">
        <v>131.55000000000001</v>
      </c>
      <c r="F5485" s="601" t="s">
        <v>794</v>
      </c>
    </row>
    <row r="5486" spans="1:6">
      <c r="A5486" s="606">
        <v>99631</v>
      </c>
      <c r="B5486" s="606" t="s">
        <v>6210</v>
      </c>
      <c r="C5486" s="606" t="s">
        <v>123</v>
      </c>
      <c r="D5486" s="606" t="s">
        <v>793</v>
      </c>
      <c r="E5486" s="608">
        <v>152.82</v>
      </c>
      <c r="F5486" s="601" t="s">
        <v>794</v>
      </c>
    </row>
    <row r="5487" spans="1:6">
      <c r="A5487" s="606">
        <v>99632</v>
      </c>
      <c r="B5487" s="606" t="s">
        <v>6211</v>
      </c>
      <c r="C5487" s="606" t="s">
        <v>123</v>
      </c>
      <c r="D5487" s="606" t="s">
        <v>793</v>
      </c>
      <c r="E5487" s="608">
        <v>220.8</v>
      </c>
      <c r="F5487" s="601" t="s">
        <v>794</v>
      </c>
    </row>
    <row r="5488" spans="1:6">
      <c r="A5488" s="606">
        <v>99633</v>
      </c>
      <c r="B5488" s="606" t="s">
        <v>6212</v>
      </c>
      <c r="C5488" s="606" t="s">
        <v>123</v>
      </c>
      <c r="D5488" s="606" t="s">
        <v>793</v>
      </c>
      <c r="E5488" s="608">
        <v>475.7</v>
      </c>
      <c r="F5488" s="601" t="s">
        <v>794</v>
      </c>
    </row>
    <row r="5489" spans="1:6">
      <c r="A5489" s="606">
        <v>99634</v>
      </c>
      <c r="B5489" s="606" t="s">
        <v>6213</v>
      </c>
      <c r="C5489" s="606" t="s">
        <v>123</v>
      </c>
      <c r="D5489" s="606" t="s">
        <v>793</v>
      </c>
      <c r="E5489" s="608">
        <v>814.31</v>
      </c>
      <c r="F5489" s="601" t="s">
        <v>794</v>
      </c>
    </row>
    <row r="5490" spans="1:6">
      <c r="A5490" s="606">
        <v>99635</v>
      </c>
      <c r="B5490" s="606" t="s">
        <v>6214</v>
      </c>
      <c r="C5490" s="606" t="s">
        <v>123</v>
      </c>
      <c r="D5490" s="606" t="s">
        <v>942</v>
      </c>
      <c r="E5490" s="608">
        <v>210.12</v>
      </c>
      <c r="F5490" s="601" t="s">
        <v>794</v>
      </c>
    </row>
    <row r="5491" spans="1:6">
      <c r="A5491" s="606">
        <v>103008</v>
      </c>
      <c r="B5491" s="606" t="s">
        <v>6215</v>
      </c>
      <c r="C5491" s="606" t="s">
        <v>123</v>
      </c>
      <c r="D5491" s="606" t="s">
        <v>793</v>
      </c>
      <c r="E5491" s="608">
        <v>99.63</v>
      </c>
      <c r="F5491" s="601" t="s">
        <v>794</v>
      </c>
    </row>
    <row r="5492" spans="1:6">
      <c r="A5492" s="606">
        <v>103009</v>
      </c>
      <c r="B5492" s="606" t="s">
        <v>6216</v>
      </c>
      <c r="C5492" s="606" t="s">
        <v>123</v>
      </c>
      <c r="D5492" s="606" t="s">
        <v>793</v>
      </c>
      <c r="E5492" s="608">
        <v>349.97</v>
      </c>
      <c r="F5492" s="601" t="s">
        <v>794</v>
      </c>
    </row>
    <row r="5493" spans="1:6">
      <c r="A5493" s="606">
        <v>103010</v>
      </c>
      <c r="B5493" s="606" t="s">
        <v>6217</v>
      </c>
      <c r="C5493" s="606" t="s">
        <v>123</v>
      </c>
      <c r="D5493" s="606" t="s">
        <v>793</v>
      </c>
      <c r="E5493" s="608">
        <v>75.540000000000006</v>
      </c>
      <c r="F5493" s="601" t="s">
        <v>794</v>
      </c>
    </row>
    <row r="5494" spans="1:6">
      <c r="A5494" s="606">
        <v>103011</v>
      </c>
      <c r="B5494" s="606" t="s">
        <v>6218</v>
      </c>
      <c r="C5494" s="606" t="s">
        <v>123</v>
      </c>
      <c r="D5494" s="606" t="s">
        <v>793</v>
      </c>
      <c r="E5494" s="608">
        <v>84.1</v>
      </c>
      <c r="F5494" s="601" t="s">
        <v>794</v>
      </c>
    </row>
    <row r="5495" spans="1:6">
      <c r="A5495" s="606">
        <v>103012</v>
      </c>
      <c r="B5495" s="606" t="s">
        <v>6219</v>
      </c>
      <c r="C5495" s="606" t="s">
        <v>123</v>
      </c>
      <c r="D5495" s="606" t="s">
        <v>793</v>
      </c>
      <c r="E5495" s="608">
        <v>132.78</v>
      </c>
      <c r="F5495" s="601" t="s">
        <v>794</v>
      </c>
    </row>
    <row r="5496" spans="1:6">
      <c r="A5496" s="606">
        <v>103013</v>
      </c>
      <c r="B5496" s="606" t="s">
        <v>6220</v>
      </c>
      <c r="C5496" s="606" t="s">
        <v>123</v>
      </c>
      <c r="D5496" s="606" t="s">
        <v>793</v>
      </c>
      <c r="E5496" s="608">
        <v>142.69999999999999</v>
      </c>
      <c r="F5496" s="601" t="s">
        <v>794</v>
      </c>
    </row>
    <row r="5497" spans="1:6">
      <c r="A5497" s="606">
        <v>103014</v>
      </c>
      <c r="B5497" s="606" t="s">
        <v>6221</v>
      </c>
      <c r="C5497" s="606" t="s">
        <v>123</v>
      </c>
      <c r="D5497" s="606" t="s">
        <v>793</v>
      </c>
      <c r="E5497" s="608">
        <v>214.9</v>
      </c>
      <c r="F5497" s="601" t="s">
        <v>794</v>
      </c>
    </row>
    <row r="5498" spans="1:6">
      <c r="A5498" s="606">
        <v>103015</v>
      </c>
      <c r="B5498" s="606" t="s">
        <v>6222</v>
      </c>
      <c r="C5498" s="606" t="s">
        <v>123</v>
      </c>
      <c r="D5498" s="606" t="s">
        <v>793</v>
      </c>
      <c r="E5498" s="608">
        <v>380.77</v>
      </c>
      <c r="F5498" s="601" t="s">
        <v>794</v>
      </c>
    </row>
    <row r="5499" spans="1:6">
      <c r="A5499" s="606">
        <v>103016</v>
      </c>
      <c r="B5499" s="606" t="s">
        <v>6223</v>
      </c>
      <c r="C5499" s="606" t="s">
        <v>123</v>
      </c>
      <c r="D5499" s="606" t="s">
        <v>793</v>
      </c>
      <c r="E5499" s="608">
        <v>520.84</v>
      </c>
      <c r="F5499" s="601" t="s">
        <v>794</v>
      </c>
    </row>
    <row r="5500" spans="1:6">
      <c r="A5500" s="606">
        <v>103017</v>
      </c>
      <c r="B5500" s="606" t="s">
        <v>6224</v>
      </c>
      <c r="C5500" s="606" t="s">
        <v>123</v>
      </c>
      <c r="D5500" s="606" t="s">
        <v>793</v>
      </c>
      <c r="E5500" s="608">
        <v>910.69</v>
      </c>
      <c r="F5500" s="601" t="s">
        <v>794</v>
      </c>
    </row>
    <row r="5501" spans="1:6">
      <c r="A5501" s="606">
        <v>103018</v>
      </c>
      <c r="B5501" s="606" t="s">
        <v>6225</v>
      </c>
      <c r="C5501" s="606" t="s">
        <v>123</v>
      </c>
      <c r="D5501" s="606" t="s">
        <v>942</v>
      </c>
      <c r="E5501" s="608">
        <v>172.45</v>
      </c>
      <c r="F5501" s="601" t="s">
        <v>794</v>
      </c>
    </row>
    <row r="5502" spans="1:6">
      <c r="A5502" s="606">
        <v>103019</v>
      </c>
      <c r="B5502" s="606" t="s">
        <v>6226</v>
      </c>
      <c r="C5502" s="606" t="s">
        <v>123</v>
      </c>
      <c r="D5502" s="606" t="s">
        <v>942</v>
      </c>
      <c r="E5502" s="608">
        <v>179.28</v>
      </c>
      <c r="F5502" s="601" t="s">
        <v>794</v>
      </c>
    </row>
    <row r="5503" spans="1:6">
      <c r="A5503" s="606">
        <v>103029</v>
      </c>
      <c r="B5503" s="606" t="s">
        <v>6227</v>
      </c>
      <c r="C5503" s="606" t="s">
        <v>123</v>
      </c>
      <c r="D5503" s="606" t="s">
        <v>942</v>
      </c>
      <c r="E5503" s="608">
        <v>39.590000000000003</v>
      </c>
      <c r="F5503" s="601" t="s">
        <v>794</v>
      </c>
    </row>
    <row r="5504" spans="1:6">
      <c r="A5504" s="606">
        <v>103036</v>
      </c>
      <c r="B5504" s="606" t="s">
        <v>6228</v>
      </c>
      <c r="C5504" s="606" t="s">
        <v>123</v>
      </c>
      <c r="D5504" s="606" t="s">
        <v>942</v>
      </c>
      <c r="E5504" s="608">
        <v>16.72</v>
      </c>
      <c r="F5504" s="601" t="s">
        <v>794</v>
      </c>
    </row>
    <row r="5505" spans="1:6">
      <c r="A5505" s="606">
        <v>103037</v>
      </c>
      <c r="B5505" s="606" t="s">
        <v>6229</v>
      </c>
      <c r="C5505" s="606" t="s">
        <v>123</v>
      </c>
      <c r="D5505" s="606" t="s">
        <v>942</v>
      </c>
      <c r="E5505" s="608">
        <v>32.99</v>
      </c>
      <c r="F5505" s="601" t="s">
        <v>794</v>
      </c>
    </row>
    <row r="5506" spans="1:6">
      <c r="A5506" s="606">
        <v>103038</v>
      </c>
      <c r="B5506" s="606" t="s">
        <v>6230</v>
      </c>
      <c r="C5506" s="606" t="s">
        <v>123</v>
      </c>
      <c r="D5506" s="606" t="s">
        <v>942</v>
      </c>
      <c r="E5506" s="608">
        <v>44.2</v>
      </c>
      <c r="F5506" s="601" t="s">
        <v>794</v>
      </c>
    </row>
    <row r="5507" spans="1:6">
      <c r="A5507" s="606">
        <v>103039</v>
      </c>
      <c r="B5507" s="606" t="s">
        <v>6231</v>
      </c>
      <c r="C5507" s="606" t="s">
        <v>123</v>
      </c>
      <c r="D5507" s="606" t="s">
        <v>942</v>
      </c>
      <c r="E5507" s="608">
        <v>48.56</v>
      </c>
      <c r="F5507" s="601" t="s">
        <v>794</v>
      </c>
    </row>
    <row r="5508" spans="1:6">
      <c r="A5508" s="606">
        <v>103040</v>
      </c>
      <c r="B5508" s="606" t="s">
        <v>6232</v>
      </c>
      <c r="C5508" s="606" t="s">
        <v>123</v>
      </c>
      <c r="D5508" s="606" t="s">
        <v>942</v>
      </c>
      <c r="E5508" s="608">
        <v>71.62</v>
      </c>
      <c r="F5508" s="601" t="s">
        <v>794</v>
      </c>
    </row>
    <row r="5509" spans="1:6">
      <c r="A5509" s="606">
        <v>103041</v>
      </c>
      <c r="B5509" s="606" t="s">
        <v>6233</v>
      </c>
      <c r="C5509" s="606" t="s">
        <v>123</v>
      </c>
      <c r="D5509" s="606" t="s">
        <v>942</v>
      </c>
      <c r="E5509" s="608">
        <v>14.07</v>
      </c>
      <c r="F5509" s="601" t="s">
        <v>794</v>
      </c>
    </row>
    <row r="5510" spans="1:6">
      <c r="A5510" s="606">
        <v>103042</v>
      </c>
      <c r="B5510" s="606" t="s">
        <v>6234</v>
      </c>
      <c r="C5510" s="606" t="s">
        <v>123</v>
      </c>
      <c r="D5510" s="606" t="s">
        <v>942</v>
      </c>
      <c r="E5510" s="608">
        <v>17.62</v>
      </c>
      <c r="F5510" s="601" t="s">
        <v>794</v>
      </c>
    </row>
    <row r="5511" spans="1:6">
      <c r="A5511" s="606">
        <v>103043</v>
      </c>
      <c r="B5511" s="606" t="s">
        <v>6235</v>
      </c>
      <c r="C5511" s="606" t="s">
        <v>123</v>
      </c>
      <c r="D5511" s="606" t="s">
        <v>942</v>
      </c>
      <c r="E5511" s="608">
        <v>16.12</v>
      </c>
      <c r="F5511" s="601" t="s">
        <v>794</v>
      </c>
    </row>
    <row r="5512" spans="1:6">
      <c r="A5512" s="606">
        <v>103044</v>
      </c>
      <c r="B5512" s="606" t="s">
        <v>6236</v>
      </c>
      <c r="C5512" s="606" t="s">
        <v>123</v>
      </c>
      <c r="D5512" s="606" t="s">
        <v>942</v>
      </c>
      <c r="E5512" s="608">
        <v>21.9</v>
      </c>
      <c r="F5512" s="601" t="s">
        <v>794</v>
      </c>
    </row>
    <row r="5513" spans="1:6">
      <c r="A5513" s="606">
        <v>103045</v>
      </c>
      <c r="B5513" s="606" t="s">
        <v>6237</v>
      </c>
      <c r="C5513" s="606" t="s">
        <v>123</v>
      </c>
      <c r="D5513" s="606" t="s">
        <v>942</v>
      </c>
      <c r="E5513" s="608">
        <v>7.31</v>
      </c>
      <c r="F5513" s="601" t="s">
        <v>794</v>
      </c>
    </row>
    <row r="5514" spans="1:6">
      <c r="A5514" s="606">
        <v>103046</v>
      </c>
      <c r="B5514" s="606" t="s">
        <v>6238</v>
      </c>
      <c r="C5514" s="606" t="s">
        <v>123</v>
      </c>
      <c r="D5514" s="606" t="s">
        <v>942</v>
      </c>
      <c r="E5514" s="608">
        <v>16.760000000000002</v>
      </c>
      <c r="F5514" s="601" t="s">
        <v>794</v>
      </c>
    </row>
    <row r="5515" spans="1:6">
      <c r="A5515" s="606">
        <v>103047</v>
      </c>
      <c r="B5515" s="606" t="s">
        <v>6239</v>
      </c>
      <c r="C5515" s="606" t="s">
        <v>123</v>
      </c>
      <c r="D5515" s="606" t="s">
        <v>942</v>
      </c>
      <c r="E5515" s="608">
        <v>17.760000000000002</v>
      </c>
      <c r="F5515" s="601" t="s">
        <v>794</v>
      </c>
    </row>
    <row r="5516" spans="1:6">
      <c r="A5516" s="606">
        <v>103048</v>
      </c>
      <c r="B5516" s="606" t="s">
        <v>6240</v>
      </c>
      <c r="C5516" s="606" t="s">
        <v>123</v>
      </c>
      <c r="D5516" s="606" t="s">
        <v>942</v>
      </c>
      <c r="E5516" s="608">
        <v>13.68</v>
      </c>
      <c r="F5516" s="601" t="s">
        <v>794</v>
      </c>
    </row>
    <row r="5517" spans="1:6">
      <c r="A5517" s="606">
        <v>103049</v>
      </c>
      <c r="B5517" s="606" t="s">
        <v>6241</v>
      </c>
      <c r="C5517" s="606" t="s">
        <v>123</v>
      </c>
      <c r="D5517" s="606" t="s">
        <v>942</v>
      </c>
      <c r="E5517" s="608">
        <v>14.89</v>
      </c>
      <c r="F5517" s="601" t="s">
        <v>794</v>
      </c>
    </row>
    <row r="5518" spans="1:6">
      <c r="A5518" s="606">
        <v>103050</v>
      </c>
      <c r="B5518" s="606" t="s">
        <v>6242</v>
      </c>
      <c r="C5518" s="606" t="s">
        <v>123</v>
      </c>
      <c r="D5518" s="606" t="s">
        <v>942</v>
      </c>
      <c r="E5518" s="608">
        <v>21.86</v>
      </c>
      <c r="F5518" s="601" t="s">
        <v>794</v>
      </c>
    </row>
    <row r="5519" spans="1:6">
      <c r="A5519" s="606">
        <v>103051</v>
      </c>
      <c r="B5519" s="606" t="s">
        <v>6243</v>
      </c>
      <c r="C5519" s="606" t="s">
        <v>123</v>
      </c>
      <c r="D5519" s="606" t="s">
        <v>942</v>
      </c>
      <c r="E5519" s="608">
        <v>26.39</v>
      </c>
      <c r="F5519" s="601" t="s">
        <v>794</v>
      </c>
    </row>
    <row r="5520" spans="1:6">
      <c r="A5520" s="606">
        <v>103052</v>
      </c>
      <c r="B5520" s="606" t="s">
        <v>6244</v>
      </c>
      <c r="C5520" s="606" t="s">
        <v>123</v>
      </c>
      <c r="D5520" s="606" t="s">
        <v>942</v>
      </c>
      <c r="E5520" s="608">
        <v>35.65</v>
      </c>
      <c r="F5520" s="601" t="s">
        <v>794</v>
      </c>
    </row>
    <row r="5521" spans="1:6">
      <c r="A5521" s="606">
        <v>95634</v>
      </c>
      <c r="B5521" s="606" t="s">
        <v>6245</v>
      </c>
      <c r="C5521" s="606" t="s">
        <v>123</v>
      </c>
      <c r="D5521" s="606" t="s">
        <v>942</v>
      </c>
      <c r="E5521" s="608">
        <v>182.74</v>
      </c>
      <c r="F5521" s="601" t="s">
        <v>794</v>
      </c>
    </row>
    <row r="5522" spans="1:6">
      <c r="A5522" s="606">
        <v>95635</v>
      </c>
      <c r="B5522" s="606" t="s">
        <v>6246</v>
      </c>
      <c r="C5522" s="606" t="s">
        <v>123</v>
      </c>
      <c r="D5522" s="606" t="s">
        <v>942</v>
      </c>
      <c r="E5522" s="608">
        <v>191.58</v>
      </c>
      <c r="F5522" s="601" t="s">
        <v>794</v>
      </c>
    </row>
    <row r="5523" spans="1:6">
      <c r="A5523" s="606">
        <v>95636</v>
      </c>
      <c r="B5523" s="606" t="s">
        <v>6247</v>
      </c>
      <c r="C5523" s="606" t="s">
        <v>123</v>
      </c>
      <c r="D5523" s="606" t="s">
        <v>793</v>
      </c>
      <c r="E5523" s="608">
        <v>331.45</v>
      </c>
      <c r="F5523" s="601" t="s">
        <v>794</v>
      </c>
    </row>
    <row r="5524" spans="1:6">
      <c r="A5524" s="606">
        <v>95637</v>
      </c>
      <c r="B5524" s="606" t="s">
        <v>6248</v>
      </c>
      <c r="C5524" s="606" t="s">
        <v>123</v>
      </c>
      <c r="D5524" s="606" t="s">
        <v>793</v>
      </c>
      <c r="E5524" s="608">
        <v>438.68</v>
      </c>
      <c r="F5524" s="601" t="s">
        <v>794</v>
      </c>
    </row>
    <row r="5525" spans="1:6">
      <c r="A5525" s="606">
        <v>95638</v>
      </c>
      <c r="B5525" s="606" t="s">
        <v>6249</v>
      </c>
      <c r="C5525" s="606" t="s">
        <v>123</v>
      </c>
      <c r="D5525" s="606" t="s">
        <v>793</v>
      </c>
      <c r="E5525" s="608">
        <v>541.01</v>
      </c>
      <c r="F5525" s="601" t="s">
        <v>794</v>
      </c>
    </row>
    <row r="5526" spans="1:6">
      <c r="A5526" s="606">
        <v>95639</v>
      </c>
      <c r="B5526" s="606" t="s">
        <v>6250</v>
      </c>
      <c r="C5526" s="606" t="s">
        <v>123</v>
      </c>
      <c r="D5526" s="606" t="s">
        <v>793</v>
      </c>
      <c r="E5526" s="608">
        <v>742.85</v>
      </c>
      <c r="F5526" s="601" t="s">
        <v>794</v>
      </c>
    </row>
    <row r="5527" spans="1:6">
      <c r="A5527" s="606">
        <v>95641</v>
      </c>
      <c r="B5527" s="606" t="s">
        <v>6251</v>
      </c>
      <c r="C5527" s="606" t="s">
        <v>123</v>
      </c>
      <c r="D5527" s="606" t="s">
        <v>942</v>
      </c>
      <c r="E5527" s="608">
        <v>265.14</v>
      </c>
      <c r="F5527" s="601" t="s">
        <v>794</v>
      </c>
    </row>
    <row r="5528" spans="1:6">
      <c r="A5528" s="606">
        <v>95642</v>
      </c>
      <c r="B5528" s="606" t="s">
        <v>6252</v>
      </c>
      <c r="C5528" s="606" t="s">
        <v>123</v>
      </c>
      <c r="D5528" s="606" t="s">
        <v>942</v>
      </c>
      <c r="E5528" s="608">
        <v>392.17</v>
      </c>
      <c r="F5528" s="601" t="s">
        <v>794</v>
      </c>
    </row>
    <row r="5529" spans="1:6">
      <c r="A5529" s="606">
        <v>95643</v>
      </c>
      <c r="B5529" s="606" t="s">
        <v>6253</v>
      </c>
      <c r="C5529" s="606" t="s">
        <v>123</v>
      </c>
      <c r="D5529" s="606" t="s">
        <v>942</v>
      </c>
      <c r="E5529" s="608">
        <v>513.05999999999995</v>
      </c>
      <c r="F5529" s="601" t="s">
        <v>794</v>
      </c>
    </row>
    <row r="5530" spans="1:6">
      <c r="A5530" s="606">
        <v>95644</v>
      </c>
      <c r="B5530" s="606" t="s">
        <v>6254</v>
      </c>
      <c r="C5530" s="606" t="s">
        <v>123</v>
      </c>
      <c r="D5530" s="606" t="s">
        <v>942</v>
      </c>
      <c r="E5530" s="608">
        <v>194.7</v>
      </c>
      <c r="F5530" s="601" t="s">
        <v>794</v>
      </c>
    </row>
    <row r="5531" spans="1:6">
      <c r="A5531" s="606">
        <v>95645</v>
      </c>
      <c r="B5531" s="606" t="s">
        <v>6255</v>
      </c>
      <c r="C5531" s="606" t="s">
        <v>123</v>
      </c>
      <c r="D5531" s="606" t="s">
        <v>942</v>
      </c>
      <c r="E5531" s="608">
        <v>356.55</v>
      </c>
      <c r="F5531" s="601" t="s">
        <v>794</v>
      </c>
    </row>
    <row r="5532" spans="1:6">
      <c r="A5532" s="606">
        <v>95646</v>
      </c>
      <c r="B5532" s="606" t="s">
        <v>6256</v>
      </c>
      <c r="C5532" s="606" t="s">
        <v>123</v>
      </c>
      <c r="D5532" s="606" t="s">
        <v>942</v>
      </c>
      <c r="E5532" s="608">
        <v>531.55999999999995</v>
      </c>
      <c r="F5532" s="601" t="s">
        <v>794</v>
      </c>
    </row>
    <row r="5533" spans="1:6">
      <c r="A5533" s="606">
        <v>95647</v>
      </c>
      <c r="B5533" s="606" t="s">
        <v>6257</v>
      </c>
      <c r="C5533" s="606" t="s">
        <v>123</v>
      </c>
      <c r="D5533" s="606" t="s">
        <v>942</v>
      </c>
      <c r="E5533" s="608">
        <v>697.1</v>
      </c>
      <c r="F5533" s="601" t="s">
        <v>794</v>
      </c>
    </row>
    <row r="5534" spans="1:6">
      <c r="A5534" s="606">
        <v>95648</v>
      </c>
      <c r="B5534" s="606" t="s">
        <v>6258</v>
      </c>
      <c r="C5534" s="606" t="s">
        <v>123</v>
      </c>
      <c r="D5534" s="606" t="s">
        <v>942</v>
      </c>
      <c r="E5534" s="608">
        <v>589.46</v>
      </c>
      <c r="F5534" s="601" t="s">
        <v>794</v>
      </c>
    </row>
    <row r="5535" spans="1:6">
      <c r="A5535" s="606">
        <v>95649</v>
      </c>
      <c r="B5535" s="606" t="s">
        <v>6259</v>
      </c>
      <c r="C5535" s="606" t="s">
        <v>123</v>
      </c>
      <c r="D5535" s="606" t="s">
        <v>942</v>
      </c>
      <c r="E5535" s="608">
        <v>1016.38</v>
      </c>
      <c r="F5535" s="601" t="s">
        <v>794</v>
      </c>
    </row>
    <row r="5536" spans="1:6">
      <c r="A5536" s="606">
        <v>95650</v>
      </c>
      <c r="B5536" s="606" t="s">
        <v>6260</v>
      </c>
      <c r="C5536" s="606" t="s">
        <v>123</v>
      </c>
      <c r="D5536" s="606" t="s">
        <v>942</v>
      </c>
      <c r="E5536" s="608">
        <v>1483.85</v>
      </c>
      <c r="F5536" s="601" t="s">
        <v>794</v>
      </c>
    </row>
    <row r="5537" spans="1:6">
      <c r="A5537" s="606">
        <v>95651</v>
      </c>
      <c r="B5537" s="606" t="s">
        <v>6261</v>
      </c>
      <c r="C5537" s="606" t="s">
        <v>123</v>
      </c>
      <c r="D5537" s="606" t="s">
        <v>942</v>
      </c>
      <c r="E5537" s="608">
        <v>1927.37</v>
      </c>
      <c r="F5537" s="601" t="s">
        <v>794</v>
      </c>
    </row>
    <row r="5538" spans="1:6">
      <c r="A5538" s="606">
        <v>95652</v>
      </c>
      <c r="B5538" s="606" t="s">
        <v>6262</v>
      </c>
      <c r="C5538" s="606" t="s">
        <v>123</v>
      </c>
      <c r="D5538" s="606" t="s">
        <v>942</v>
      </c>
      <c r="E5538" s="608">
        <v>729.55</v>
      </c>
      <c r="F5538" s="601" t="s">
        <v>794</v>
      </c>
    </row>
    <row r="5539" spans="1:6">
      <c r="A5539" s="606">
        <v>95653</v>
      </c>
      <c r="B5539" s="606" t="s">
        <v>6263</v>
      </c>
      <c r="C5539" s="606" t="s">
        <v>123</v>
      </c>
      <c r="D5539" s="606" t="s">
        <v>942</v>
      </c>
      <c r="E5539" s="608">
        <v>1294.69</v>
      </c>
      <c r="F5539" s="601" t="s">
        <v>794</v>
      </c>
    </row>
    <row r="5540" spans="1:6">
      <c r="A5540" s="606">
        <v>95654</v>
      </c>
      <c r="B5540" s="606" t="s">
        <v>6264</v>
      </c>
      <c r="C5540" s="606" t="s">
        <v>123</v>
      </c>
      <c r="D5540" s="606" t="s">
        <v>942</v>
      </c>
      <c r="E5540" s="608">
        <v>1905.96</v>
      </c>
      <c r="F5540" s="601" t="s">
        <v>794</v>
      </c>
    </row>
    <row r="5541" spans="1:6">
      <c r="A5541" s="606">
        <v>95655</v>
      </c>
      <c r="B5541" s="606" t="s">
        <v>6265</v>
      </c>
      <c r="C5541" s="606" t="s">
        <v>123</v>
      </c>
      <c r="D5541" s="606" t="s">
        <v>942</v>
      </c>
      <c r="E5541" s="608">
        <v>2486.4699999999998</v>
      </c>
      <c r="F5541" s="601" t="s">
        <v>794</v>
      </c>
    </row>
    <row r="5542" spans="1:6">
      <c r="A5542" s="606">
        <v>95657</v>
      </c>
      <c r="B5542" s="606" t="s">
        <v>6266</v>
      </c>
      <c r="C5542" s="606" t="s">
        <v>123</v>
      </c>
      <c r="D5542" s="606" t="s">
        <v>793</v>
      </c>
      <c r="E5542" s="608">
        <v>266.58999999999997</v>
      </c>
      <c r="F5542" s="601" t="s">
        <v>794</v>
      </c>
    </row>
    <row r="5543" spans="1:6">
      <c r="A5543" s="606">
        <v>95658</v>
      </c>
      <c r="B5543" s="606" t="s">
        <v>6267</v>
      </c>
      <c r="C5543" s="606" t="s">
        <v>123</v>
      </c>
      <c r="D5543" s="606" t="s">
        <v>793</v>
      </c>
      <c r="E5543" s="608">
        <v>485.73</v>
      </c>
      <c r="F5543" s="601" t="s">
        <v>794</v>
      </c>
    </row>
    <row r="5544" spans="1:6">
      <c r="A5544" s="606">
        <v>95659</v>
      </c>
      <c r="B5544" s="606" t="s">
        <v>6268</v>
      </c>
      <c r="C5544" s="606" t="s">
        <v>123</v>
      </c>
      <c r="D5544" s="606" t="s">
        <v>793</v>
      </c>
      <c r="E5544" s="608">
        <v>722.98</v>
      </c>
      <c r="F5544" s="601" t="s">
        <v>794</v>
      </c>
    </row>
    <row r="5545" spans="1:6">
      <c r="A5545" s="606">
        <v>95660</v>
      </c>
      <c r="B5545" s="606" t="s">
        <v>6269</v>
      </c>
      <c r="C5545" s="606" t="s">
        <v>123</v>
      </c>
      <c r="D5545" s="606" t="s">
        <v>793</v>
      </c>
      <c r="E5545" s="608">
        <v>947.86</v>
      </c>
      <c r="F5545" s="601" t="s">
        <v>794</v>
      </c>
    </row>
    <row r="5546" spans="1:6">
      <c r="A5546" s="606">
        <v>95661</v>
      </c>
      <c r="B5546" s="606" t="s">
        <v>6270</v>
      </c>
      <c r="C5546" s="606" t="s">
        <v>123</v>
      </c>
      <c r="D5546" s="606" t="s">
        <v>793</v>
      </c>
      <c r="E5546" s="608">
        <v>331.45</v>
      </c>
      <c r="F5546" s="601" t="s">
        <v>794</v>
      </c>
    </row>
    <row r="5547" spans="1:6">
      <c r="A5547" s="606">
        <v>95662</v>
      </c>
      <c r="B5547" s="606" t="s">
        <v>6271</v>
      </c>
      <c r="C5547" s="606" t="s">
        <v>123</v>
      </c>
      <c r="D5547" s="606" t="s">
        <v>793</v>
      </c>
      <c r="E5547" s="608">
        <v>614.24</v>
      </c>
      <c r="F5547" s="601" t="s">
        <v>794</v>
      </c>
    </row>
    <row r="5548" spans="1:6">
      <c r="A5548" s="606">
        <v>95663</v>
      </c>
      <c r="B5548" s="606" t="s">
        <v>6272</v>
      </c>
      <c r="C5548" s="606" t="s">
        <v>123</v>
      </c>
      <c r="D5548" s="606" t="s">
        <v>793</v>
      </c>
      <c r="E5548" s="608">
        <v>918.83</v>
      </c>
      <c r="F5548" s="601" t="s">
        <v>794</v>
      </c>
    </row>
    <row r="5549" spans="1:6">
      <c r="A5549" s="606">
        <v>95664</v>
      </c>
      <c r="B5549" s="606" t="s">
        <v>6273</v>
      </c>
      <c r="C5549" s="606" t="s">
        <v>123</v>
      </c>
      <c r="D5549" s="606" t="s">
        <v>793</v>
      </c>
      <c r="E5549" s="608">
        <v>1206.51</v>
      </c>
      <c r="F5549" s="601" t="s">
        <v>794</v>
      </c>
    </row>
    <row r="5550" spans="1:6">
      <c r="A5550" s="606">
        <v>95665</v>
      </c>
      <c r="B5550" s="606" t="s">
        <v>6274</v>
      </c>
      <c r="C5550" s="606" t="s">
        <v>123</v>
      </c>
      <c r="D5550" s="606" t="s">
        <v>793</v>
      </c>
      <c r="E5550" s="608">
        <v>295.52</v>
      </c>
      <c r="F5550" s="601" t="s">
        <v>794</v>
      </c>
    </row>
    <row r="5551" spans="1:6">
      <c r="A5551" s="606">
        <v>95666</v>
      </c>
      <c r="B5551" s="606" t="s">
        <v>6275</v>
      </c>
      <c r="C5551" s="606" t="s">
        <v>123</v>
      </c>
      <c r="D5551" s="606" t="s">
        <v>793</v>
      </c>
      <c r="E5551" s="608">
        <v>523.04999999999995</v>
      </c>
      <c r="F5551" s="601" t="s">
        <v>794</v>
      </c>
    </row>
    <row r="5552" spans="1:6">
      <c r="A5552" s="606">
        <v>95667</v>
      </c>
      <c r="B5552" s="606" t="s">
        <v>6276</v>
      </c>
      <c r="C5552" s="606" t="s">
        <v>123</v>
      </c>
      <c r="D5552" s="606" t="s">
        <v>793</v>
      </c>
      <c r="E5552" s="608">
        <v>774.56</v>
      </c>
      <c r="F5552" s="601" t="s">
        <v>794</v>
      </c>
    </row>
    <row r="5553" spans="1:6">
      <c r="A5553" s="606">
        <v>95668</v>
      </c>
      <c r="B5553" s="606" t="s">
        <v>6277</v>
      </c>
      <c r="C5553" s="606" t="s">
        <v>123</v>
      </c>
      <c r="D5553" s="606" t="s">
        <v>793</v>
      </c>
      <c r="E5553" s="608">
        <v>1011.95</v>
      </c>
      <c r="F5553" s="601" t="s">
        <v>794</v>
      </c>
    </row>
    <row r="5554" spans="1:6">
      <c r="A5554" s="606">
        <v>95669</v>
      </c>
      <c r="B5554" s="606" t="s">
        <v>6278</v>
      </c>
      <c r="C5554" s="606" t="s">
        <v>123</v>
      </c>
      <c r="D5554" s="606" t="s">
        <v>793</v>
      </c>
      <c r="E5554" s="608">
        <v>356.83</v>
      </c>
      <c r="F5554" s="601" t="s">
        <v>794</v>
      </c>
    </row>
    <row r="5555" spans="1:6">
      <c r="A5555" s="606">
        <v>95670</v>
      </c>
      <c r="B5555" s="606" t="s">
        <v>6279</v>
      </c>
      <c r="C5555" s="606" t="s">
        <v>123</v>
      </c>
      <c r="D5555" s="606" t="s">
        <v>793</v>
      </c>
      <c r="E5555" s="608">
        <v>644.62</v>
      </c>
      <c r="F5555" s="601" t="s">
        <v>794</v>
      </c>
    </row>
    <row r="5556" spans="1:6">
      <c r="A5556" s="606">
        <v>95671</v>
      </c>
      <c r="B5556" s="606" t="s">
        <v>6280</v>
      </c>
      <c r="C5556" s="606" t="s">
        <v>123</v>
      </c>
      <c r="D5556" s="606" t="s">
        <v>793</v>
      </c>
      <c r="E5556" s="608">
        <v>959.52</v>
      </c>
      <c r="F5556" s="601" t="s">
        <v>794</v>
      </c>
    </row>
    <row r="5557" spans="1:6">
      <c r="A5557" s="606">
        <v>95672</v>
      </c>
      <c r="B5557" s="606" t="s">
        <v>6281</v>
      </c>
      <c r="C5557" s="606" t="s">
        <v>123</v>
      </c>
      <c r="D5557" s="606" t="s">
        <v>793</v>
      </c>
      <c r="E5557" s="608">
        <v>1256.52</v>
      </c>
      <c r="F5557" s="601" t="s">
        <v>794</v>
      </c>
    </row>
    <row r="5558" spans="1:6">
      <c r="A5558" s="606">
        <v>95673</v>
      </c>
      <c r="B5558" s="606" t="s">
        <v>6282</v>
      </c>
      <c r="C5558" s="606" t="s">
        <v>123</v>
      </c>
      <c r="D5558" s="606" t="s">
        <v>793</v>
      </c>
      <c r="E5558" s="608">
        <v>110.24</v>
      </c>
      <c r="F5558" s="601" t="s">
        <v>794</v>
      </c>
    </row>
    <row r="5559" spans="1:6">
      <c r="A5559" s="606">
        <v>95674</v>
      </c>
      <c r="B5559" s="606" t="s">
        <v>6283</v>
      </c>
      <c r="C5559" s="606" t="s">
        <v>123</v>
      </c>
      <c r="D5559" s="606" t="s">
        <v>793</v>
      </c>
      <c r="E5559" s="608">
        <v>117.01</v>
      </c>
      <c r="F5559" s="601" t="s">
        <v>794</v>
      </c>
    </row>
    <row r="5560" spans="1:6">
      <c r="A5560" s="606">
        <v>95675</v>
      </c>
      <c r="B5560" s="606" t="s">
        <v>6284</v>
      </c>
      <c r="C5560" s="606" t="s">
        <v>123</v>
      </c>
      <c r="D5560" s="606" t="s">
        <v>793</v>
      </c>
      <c r="E5560" s="608">
        <v>144.37</v>
      </c>
      <c r="F5560" s="601" t="s">
        <v>794</v>
      </c>
    </row>
    <row r="5561" spans="1:6">
      <c r="A5561" s="606">
        <v>95676</v>
      </c>
      <c r="B5561" s="606" t="s">
        <v>6285</v>
      </c>
      <c r="C5561" s="606" t="s">
        <v>123</v>
      </c>
      <c r="D5561" s="606" t="s">
        <v>793</v>
      </c>
      <c r="E5561" s="608">
        <v>136.01</v>
      </c>
      <c r="F5561" s="601" t="s">
        <v>794</v>
      </c>
    </row>
    <row r="5562" spans="1:6">
      <c r="A5562" s="606">
        <v>97741</v>
      </c>
      <c r="B5562" s="606" t="s">
        <v>6286</v>
      </c>
      <c r="C5562" s="606" t="s">
        <v>123</v>
      </c>
      <c r="D5562" s="606" t="s">
        <v>942</v>
      </c>
      <c r="E5562" s="608">
        <v>148.55000000000001</v>
      </c>
      <c r="F5562" s="601" t="s">
        <v>794</v>
      </c>
    </row>
    <row r="5563" spans="1:6">
      <c r="A5563" s="606">
        <v>104992</v>
      </c>
      <c r="B5563" s="606" t="s">
        <v>6287</v>
      </c>
      <c r="C5563" s="606" t="s">
        <v>123</v>
      </c>
      <c r="D5563" s="606" t="s">
        <v>793</v>
      </c>
      <c r="E5563" s="608">
        <v>1160.72</v>
      </c>
      <c r="F5563" s="601" t="s">
        <v>794</v>
      </c>
    </row>
    <row r="5564" spans="1:6">
      <c r="A5564" s="606">
        <v>104997</v>
      </c>
      <c r="B5564" s="606" t="s">
        <v>6288</v>
      </c>
      <c r="C5564" s="606" t="s">
        <v>123</v>
      </c>
      <c r="D5564" s="606" t="s">
        <v>793</v>
      </c>
      <c r="E5564" s="608">
        <v>379.55</v>
      </c>
      <c r="F5564" s="601" t="s">
        <v>794</v>
      </c>
    </row>
    <row r="5565" spans="1:6">
      <c r="A5565" s="606">
        <v>104998</v>
      </c>
      <c r="B5565" s="606" t="s">
        <v>6289</v>
      </c>
      <c r="C5565" s="606" t="s">
        <v>123</v>
      </c>
      <c r="D5565" s="606" t="s">
        <v>793</v>
      </c>
      <c r="E5565" s="608">
        <v>508.3</v>
      </c>
      <c r="F5565" s="601" t="s">
        <v>794</v>
      </c>
    </row>
    <row r="5566" spans="1:6">
      <c r="A5566" s="606">
        <v>105135</v>
      </c>
      <c r="B5566" s="606" t="s">
        <v>6290</v>
      </c>
      <c r="C5566" s="606" t="s">
        <v>123</v>
      </c>
      <c r="D5566" s="606" t="s">
        <v>793</v>
      </c>
      <c r="E5566" s="608">
        <v>831.1</v>
      </c>
      <c r="F5566" s="601" t="s">
        <v>794</v>
      </c>
    </row>
    <row r="5567" spans="1:6">
      <c r="A5567" s="606">
        <v>90436</v>
      </c>
      <c r="B5567" s="606" t="s">
        <v>6291</v>
      </c>
      <c r="C5567" s="606" t="s">
        <v>123</v>
      </c>
      <c r="D5567" s="606" t="s">
        <v>942</v>
      </c>
      <c r="E5567" s="608">
        <v>12.26</v>
      </c>
      <c r="F5567" s="601" t="s">
        <v>794</v>
      </c>
    </row>
    <row r="5568" spans="1:6">
      <c r="A5568" s="606">
        <v>90437</v>
      </c>
      <c r="B5568" s="606" t="s">
        <v>6292</v>
      </c>
      <c r="C5568" s="606" t="s">
        <v>123</v>
      </c>
      <c r="D5568" s="606" t="s">
        <v>942</v>
      </c>
      <c r="E5568" s="608">
        <v>32.700000000000003</v>
      </c>
      <c r="F5568" s="601" t="s">
        <v>794</v>
      </c>
    </row>
    <row r="5569" spans="1:6">
      <c r="A5569" s="606">
        <v>90438</v>
      </c>
      <c r="B5569" s="606" t="s">
        <v>6293</v>
      </c>
      <c r="C5569" s="606" t="s">
        <v>123</v>
      </c>
      <c r="D5569" s="606" t="s">
        <v>942</v>
      </c>
      <c r="E5569" s="608">
        <v>47.75</v>
      </c>
      <c r="F5569" s="601" t="s">
        <v>794</v>
      </c>
    </row>
    <row r="5570" spans="1:6">
      <c r="A5570" s="606">
        <v>90439</v>
      </c>
      <c r="B5570" s="606" t="s">
        <v>6294</v>
      </c>
      <c r="C5570" s="606" t="s">
        <v>123</v>
      </c>
      <c r="D5570" s="606" t="s">
        <v>942</v>
      </c>
      <c r="E5570" s="608">
        <v>7.13</v>
      </c>
      <c r="F5570" s="601" t="s">
        <v>794</v>
      </c>
    </row>
    <row r="5571" spans="1:6">
      <c r="A5571" s="606">
        <v>90440</v>
      </c>
      <c r="B5571" s="606" t="s">
        <v>6295</v>
      </c>
      <c r="C5571" s="606" t="s">
        <v>123</v>
      </c>
      <c r="D5571" s="606" t="s">
        <v>942</v>
      </c>
      <c r="E5571" s="608">
        <v>19.010000000000002</v>
      </c>
      <c r="F5571" s="601" t="s">
        <v>794</v>
      </c>
    </row>
    <row r="5572" spans="1:6">
      <c r="A5572" s="606">
        <v>90441</v>
      </c>
      <c r="B5572" s="606" t="s">
        <v>6296</v>
      </c>
      <c r="C5572" s="606" t="s">
        <v>123</v>
      </c>
      <c r="D5572" s="606" t="s">
        <v>942</v>
      </c>
      <c r="E5572" s="608">
        <v>27.77</v>
      </c>
      <c r="F5572" s="601" t="s">
        <v>794</v>
      </c>
    </row>
    <row r="5573" spans="1:6">
      <c r="A5573" s="606">
        <v>90443</v>
      </c>
      <c r="B5573" s="606" t="s">
        <v>6297</v>
      </c>
      <c r="C5573" s="606" t="s">
        <v>67</v>
      </c>
      <c r="D5573" s="606" t="s">
        <v>942</v>
      </c>
      <c r="E5573" s="608">
        <v>6.59</v>
      </c>
      <c r="F5573" s="601" t="s">
        <v>794</v>
      </c>
    </row>
    <row r="5574" spans="1:6">
      <c r="A5574" s="606">
        <v>90444</v>
      </c>
      <c r="B5574" s="606" t="s">
        <v>6298</v>
      </c>
      <c r="C5574" s="606" t="s">
        <v>67</v>
      </c>
      <c r="D5574" s="606" t="s">
        <v>942</v>
      </c>
      <c r="E5574" s="608">
        <v>9.5</v>
      </c>
      <c r="F5574" s="601" t="s">
        <v>794</v>
      </c>
    </row>
    <row r="5575" spans="1:6">
      <c r="A5575" s="606">
        <v>90445</v>
      </c>
      <c r="B5575" s="606" t="s">
        <v>6299</v>
      </c>
      <c r="C5575" s="606" t="s">
        <v>67</v>
      </c>
      <c r="D5575" s="606" t="s">
        <v>942</v>
      </c>
      <c r="E5575" s="608">
        <v>12.62</v>
      </c>
      <c r="F5575" s="601" t="s">
        <v>794</v>
      </c>
    </row>
    <row r="5576" spans="1:6">
      <c r="A5576" s="606">
        <v>90446</v>
      </c>
      <c r="B5576" s="606" t="s">
        <v>6300</v>
      </c>
      <c r="C5576" s="606" t="s">
        <v>67</v>
      </c>
      <c r="D5576" s="606" t="s">
        <v>942</v>
      </c>
      <c r="E5576" s="608">
        <v>16.75</v>
      </c>
      <c r="F5576" s="601" t="s">
        <v>794</v>
      </c>
    </row>
    <row r="5577" spans="1:6">
      <c r="A5577" s="606">
        <v>90447</v>
      </c>
      <c r="B5577" s="606" t="s">
        <v>6301</v>
      </c>
      <c r="C5577" s="606" t="s">
        <v>67</v>
      </c>
      <c r="D5577" s="606" t="s">
        <v>942</v>
      </c>
      <c r="E5577" s="608">
        <v>6.9</v>
      </c>
      <c r="F5577" s="601" t="s">
        <v>794</v>
      </c>
    </row>
    <row r="5578" spans="1:6">
      <c r="A5578" s="606">
        <v>90451</v>
      </c>
      <c r="B5578" s="606" t="s">
        <v>6302</v>
      </c>
      <c r="C5578" s="606" t="s">
        <v>123</v>
      </c>
      <c r="D5578" s="606" t="s">
        <v>793</v>
      </c>
      <c r="E5578" s="608">
        <v>5.62</v>
      </c>
      <c r="F5578" s="601" t="s">
        <v>794</v>
      </c>
    </row>
    <row r="5579" spans="1:6">
      <c r="A5579" s="606">
        <v>90452</v>
      </c>
      <c r="B5579" s="606" t="s">
        <v>6303</v>
      </c>
      <c r="C5579" s="606" t="s">
        <v>123</v>
      </c>
      <c r="D5579" s="606" t="s">
        <v>793</v>
      </c>
      <c r="E5579" s="608">
        <v>21.86</v>
      </c>
      <c r="F5579" s="601" t="s">
        <v>794</v>
      </c>
    </row>
    <row r="5580" spans="1:6">
      <c r="A5580" s="606">
        <v>90453</v>
      </c>
      <c r="B5580" s="606" t="s">
        <v>6304</v>
      </c>
      <c r="C5580" s="606" t="s">
        <v>123</v>
      </c>
      <c r="D5580" s="606" t="s">
        <v>942</v>
      </c>
      <c r="E5580" s="608">
        <v>3.6</v>
      </c>
      <c r="F5580" s="601" t="s">
        <v>794</v>
      </c>
    </row>
    <row r="5581" spans="1:6">
      <c r="A5581" s="606">
        <v>90454</v>
      </c>
      <c r="B5581" s="606" t="s">
        <v>6305</v>
      </c>
      <c r="C5581" s="606" t="s">
        <v>123</v>
      </c>
      <c r="D5581" s="606" t="s">
        <v>942</v>
      </c>
      <c r="E5581" s="608">
        <v>5.76</v>
      </c>
      <c r="F5581" s="601" t="s">
        <v>794</v>
      </c>
    </row>
    <row r="5582" spans="1:6">
      <c r="A5582" s="606">
        <v>90455</v>
      </c>
      <c r="B5582" s="606" t="s">
        <v>6306</v>
      </c>
      <c r="C5582" s="606" t="s">
        <v>123</v>
      </c>
      <c r="D5582" s="606" t="s">
        <v>942</v>
      </c>
      <c r="E5582" s="608">
        <v>7.23</v>
      </c>
      <c r="F5582" s="601" t="s">
        <v>794</v>
      </c>
    </row>
    <row r="5583" spans="1:6">
      <c r="A5583" s="606">
        <v>90456</v>
      </c>
      <c r="B5583" s="606" t="s">
        <v>6307</v>
      </c>
      <c r="C5583" s="606" t="s">
        <v>123</v>
      </c>
      <c r="D5583" s="606" t="s">
        <v>942</v>
      </c>
      <c r="E5583" s="608">
        <v>4.57</v>
      </c>
      <c r="F5583" s="601" t="s">
        <v>794</v>
      </c>
    </row>
    <row r="5584" spans="1:6">
      <c r="A5584" s="606">
        <v>90457</v>
      </c>
      <c r="B5584" s="606" t="s">
        <v>6308</v>
      </c>
      <c r="C5584" s="606" t="s">
        <v>123</v>
      </c>
      <c r="D5584" s="606" t="s">
        <v>942</v>
      </c>
      <c r="E5584" s="608">
        <v>10.44</v>
      </c>
      <c r="F5584" s="601" t="s">
        <v>794</v>
      </c>
    </row>
    <row r="5585" spans="1:6">
      <c r="A5585" s="606">
        <v>90458</v>
      </c>
      <c r="B5585" s="606" t="s">
        <v>6309</v>
      </c>
      <c r="C5585" s="606" t="s">
        <v>123</v>
      </c>
      <c r="D5585" s="606" t="s">
        <v>942</v>
      </c>
      <c r="E5585" s="608">
        <v>29.79</v>
      </c>
      <c r="F5585" s="601" t="s">
        <v>794</v>
      </c>
    </row>
    <row r="5586" spans="1:6">
      <c r="A5586" s="606">
        <v>90459</v>
      </c>
      <c r="B5586" s="606" t="s">
        <v>6310</v>
      </c>
      <c r="C5586" s="606" t="s">
        <v>123</v>
      </c>
      <c r="D5586" s="606" t="s">
        <v>942</v>
      </c>
      <c r="E5586" s="608">
        <v>40.229999999999997</v>
      </c>
      <c r="F5586" s="601" t="s">
        <v>794</v>
      </c>
    </row>
    <row r="5587" spans="1:6">
      <c r="A5587" s="606">
        <v>90460</v>
      </c>
      <c r="B5587" s="606" t="s">
        <v>6311</v>
      </c>
      <c r="C5587" s="606" t="s">
        <v>67</v>
      </c>
      <c r="D5587" s="606" t="s">
        <v>793</v>
      </c>
      <c r="E5587" s="607">
        <v>23.42</v>
      </c>
      <c r="F5587" s="601" t="s">
        <v>794</v>
      </c>
    </row>
    <row r="5588" spans="1:6">
      <c r="A5588" s="606">
        <v>90461</v>
      </c>
      <c r="B5588" s="606" t="s">
        <v>6312</v>
      </c>
      <c r="C5588" s="606" t="s">
        <v>67</v>
      </c>
      <c r="D5588" s="606" t="s">
        <v>793</v>
      </c>
      <c r="E5588" s="607">
        <v>16.940000000000001</v>
      </c>
      <c r="F5588" s="601" t="s">
        <v>794</v>
      </c>
    </row>
    <row r="5589" spans="1:6">
      <c r="A5589" s="606">
        <v>90462</v>
      </c>
      <c r="B5589" s="606" t="s">
        <v>6313</v>
      </c>
      <c r="C5589" s="606" t="s">
        <v>67</v>
      </c>
      <c r="D5589" s="606" t="s">
        <v>793</v>
      </c>
      <c r="E5589" s="607">
        <v>4.18</v>
      </c>
      <c r="F5589" s="601" t="s">
        <v>794</v>
      </c>
    </row>
    <row r="5590" spans="1:6">
      <c r="A5590" s="606">
        <v>90463</v>
      </c>
      <c r="B5590" s="606" t="s">
        <v>6314</v>
      </c>
      <c r="C5590" s="606" t="s">
        <v>67</v>
      </c>
      <c r="D5590" s="606" t="s">
        <v>793</v>
      </c>
      <c r="E5590" s="607">
        <v>3.45</v>
      </c>
      <c r="F5590" s="601" t="s">
        <v>794</v>
      </c>
    </row>
    <row r="5591" spans="1:6">
      <c r="A5591" s="606">
        <v>90466</v>
      </c>
      <c r="B5591" s="606" t="s">
        <v>6315</v>
      </c>
      <c r="C5591" s="606" t="s">
        <v>67</v>
      </c>
      <c r="D5591" s="606" t="s">
        <v>942</v>
      </c>
      <c r="E5591" s="608">
        <v>13.69</v>
      </c>
      <c r="F5591" s="601" t="s">
        <v>794</v>
      </c>
    </row>
    <row r="5592" spans="1:6">
      <c r="A5592" s="606">
        <v>90467</v>
      </c>
      <c r="B5592" s="606" t="s">
        <v>6316</v>
      </c>
      <c r="C5592" s="606" t="s">
        <v>67</v>
      </c>
      <c r="D5592" s="606" t="s">
        <v>942</v>
      </c>
      <c r="E5592" s="607">
        <v>20.64</v>
      </c>
      <c r="F5592" s="601" t="s">
        <v>794</v>
      </c>
    </row>
    <row r="5593" spans="1:6">
      <c r="A5593" s="606">
        <v>90468</v>
      </c>
      <c r="B5593" s="606" t="s">
        <v>6317</v>
      </c>
      <c r="C5593" s="606" t="s">
        <v>67</v>
      </c>
      <c r="D5593" s="606" t="s">
        <v>942</v>
      </c>
      <c r="E5593" s="608">
        <v>7.27</v>
      </c>
      <c r="F5593" s="601" t="s">
        <v>794</v>
      </c>
    </row>
    <row r="5594" spans="1:6">
      <c r="A5594" s="606">
        <v>90469</v>
      </c>
      <c r="B5594" s="606" t="s">
        <v>6318</v>
      </c>
      <c r="C5594" s="606" t="s">
        <v>67</v>
      </c>
      <c r="D5594" s="606" t="s">
        <v>942</v>
      </c>
      <c r="E5594" s="607">
        <v>11.07</v>
      </c>
      <c r="F5594" s="601" t="s">
        <v>794</v>
      </c>
    </row>
    <row r="5595" spans="1:6">
      <c r="A5595" s="606">
        <v>90470</v>
      </c>
      <c r="B5595" s="606" t="s">
        <v>6319</v>
      </c>
      <c r="C5595" s="606" t="s">
        <v>67</v>
      </c>
      <c r="D5595" s="606" t="s">
        <v>942</v>
      </c>
      <c r="E5595" s="608">
        <v>14.87</v>
      </c>
      <c r="F5595" s="601" t="s">
        <v>794</v>
      </c>
    </row>
    <row r="5596" spans="1:6">
      <c r="A5596" s="606">
        <v>91166</v>
      </c>
      <c r="B5596" s="606" t="s">
        <v>6320</v>
      </c>
      <c r="C5596" s="606" t="s">
        <v>67</v>
      </c>
      <c r="D5596" s="606" t="s">
        <v>942</v>
      </c>
      <c r="E5596" s="607">
        <v>4.54</v>
      </c>
      <c r="F5596" s="601" t="s">
        <v>794</v>
      </c>
    </row>
    <row r="5597" spans="1:6">
      <c r="A5597" s="606">
        <v>91167</v>
      </c>
      <c r="B5597" s="606" t="s">
        <v>6321</v>
      </c>
      <c r="C5597" s="606" t="s">
        <v>67</v>
      </c>
      <c r="D5597" s="606" t="s">
        <v>942</v>
      </c>
      <c r="E5597" s="608">
        <v>9.3800000000000008</v>
      </c>
      <c r="F5597" s="601" t="s">
        <v>794</v>
      </c>
    </row>
    <row r="5598" spans="1:6">
      <c r="A5598" s="606">
        <v>91170</v>
      </c>
      <c r="B5598" s="606" t="s">
        <v>6322</v>
      </c>
      <c r="C5598" s="606" t="s">
        <v>67</v>
      </c>
      <c r="D5598" s="606" t="s">
        <v>942</v>
      </c>
      <c r="E5598" s="607">
        <v>9.3800000000000008</v>
      </c>
      <c r="F5598" s="601" t="s">
        <v>794</v>
      </c>
    </row>
    <row r="5599" spans="1:6">
      <c r="A5599" s="606">
        <v>91171</v>
      </c>
      <c r="B5599" s="606" t="s">
        <v>6323</v>
      </c>
      <c r="C5599" s="606" t="s">
        <v>67</v>
      </c>
      <c r="D5599" s="606" t="s">
        <v>942</v>
      </c>
      <c r="E5599" s="608">
        <v>15.55</v>
      </c>
      <c r="F5599" s="601" t="s">
        <v>794</v>
      </c>
    </row>
    <row r="5600" spans="1:6">
      <c r="A5600" s="606">
        <v>91172</v>
      </c>
      <c r="B5600" s="606" t="s">
        <v>6324</v>
      </c>
      <c r="C5600" s="606" t="s">
        <v>67</v>
      </c>
      <c r="D5600" s="606" t="s">
        <v>942</v>
      </c>
      <c r="E5600" s="607">
        <v>17.97</v>
      </c>
      <c r="F5600" s="601" t="s">
        <v>794</v>
      </c>
    </row>
    <row r="5601" spans="1:6">
      <c r="A5601" s="606">
        <v>91173</v>
      </c>
      <c r="B5601" s="606" t="s">
        <v>6325</v>
      </c>
      <c r="C5601" s="606" t="s">
        <v>67</v>
      </c>
      <c r="D5601" s="606" t="s">
        <v>942</v>
      </c>
      <c r="E5601" s="608">
        <v>3.49</v>
      </c>
      <c r="F5601" s="601" t="s">
        <v>794</v>
      </c>
    </row>
    <row r="5602" spans="1:6">
      <c r="A5602" s="606">
        <v>91174</v>
      </c>
      <c r="B5602" s="606" t="s">
        <v>6326</v>
      </c>
      <c r="C5602" s="606" t="s">
        <v>67</v>
      </c>
      <c r="D5602" s="606" t="s">
        <v>942</v>
      </c>
      <c r="E5602" s="607">
        <v>6.21</v>
      </c>
      <c r="F5602" s="601" t="s">
        <v>794</v>
      </c>
    </row>
    <row r="5603" spans="1:6">
      <c r="A5603" s="606">
        <v>91175</v>
      </c>
      <c r="B5603" s="606" t="s">
        <v>6327</v>
      </c>
      <c r="C5603" s="606" t="s">
        <v>67</v>
      </c>
      <c r="D5603" s="606" t="s">
        <v>942</v>
      </c>
      <c r="E5603" s="608">
        <v>9.6999999999999993</v>
      </c>
      <c r="F5603" s="601" t="s">
        <v>794</v>
      </c>
    </row>
    <row r="5604" spans="1:6">
      <c r="A5604" s="606">
        <v>91176</v>
      </c>
      <c r="B5604" s="606" t="s">
        <v>6328</v>
      </c>
      <c r="C5604" s="606" t="s">
        <v>67</v>
      </c>
      <c r="D5604" s="606" t="s">
        <v>942</v>
      </c>
      <c r="E5604" s="607">
        <v>16</v>
      </c>
      <c r="F5604" s="601" t="s">
        <v>794</v>
      </c>
    </row>
    <row r="5605" spans="1:6">
      <c r="A5605" s="606">
        <v>91179</v>
      </c>
      <c r="B5605" s="606" t="s">
        <v>6329</v>
      </c>
      <c r="C5605" s="606" t="s">
        <v>67</v>
      </c>
      <c r="D5605" s="606" t="s">
        <v>942</v>
      </c>
      <c r="E5605" s="607">
        <v>16</v>
      </c>
      <c r="F5605" s="601" t="s">
        <v>794</v>
      </c>
    </row>
    <row r="5606" spans="1:6">
      <c r="A5606" s="606">
        <v>91180</v>
      </c>
      <c r="B5606" s="606" t="s">
        <v>6330</v>
      </c>
      <c r="C5606" s="606" t="s">
        <v>67</v>
      </c>
      <c r="D5606" s="606" t="s">
        <v>942</v>
      </c>
      <c r="E5606" s="607">
        <v>21.41</v>
      </c>
      <c r="F5606" s="601" t="s">
        <v>794</v>
      </c>
    </row>
    <row r="5607" spans="1:6">
      <c r="A5607" s="606">
        <v>91181</v>
      </c>
      <c r="B5607" s="606" t="s">
        <v>6331</v>
      </c>
      <c r="C5607" s="606" t="s">
        <v>67</v>
      </c>
      <c r="D5607" s="606" t="s">
        <v>942</v>
      </c>
      <c r="E5607" s="607">
        <v>22.47</v>
      </c>
      <c r="F5607" s="601" t="s">
        <v>794</v>
      </c>
    </row>
    <row r="5608" spans="1:6">
      <c r="A5608" s="606">
        <v>91182</v>
      </c>
      <c r="B5608" s="606" t="s">
        <v>6332</v>
      </c>
      <c r="C5608" s="606" t="s">
        <v>67</v>
      </c>
      <c r="D5608" s="606" t="s">
        <v>793</v>
      </c>
      <c r="E5608" s="607">
        <v>21.02</v>
      </c>
      <c r="F5608" s="601" t="s">
        <v>794</v>
      </c>
    </row>
    <row r="5609" spans="1:6">
      <c r="A5609" s="606">
        <v>91185</v>
      </c>
      <c r="B5609" s="606" t="s">
        <v>6333</v>
      </c>
      <c r="C5609" s="606" t="s">
        <v>67</v>
      </c>
      <c r="D5609" s="606" t="s">
        <v>793</v>
      </c>
      <c r="E5609" s="607">
        <v>21.02</v>
      </c>
      <c r="F5609" s="601" t="s">
        <v>794</v>
      </c>
    </row>
    <row r="5610" spans="1:6">
      <c r="A5610" s="606">
        <v>91186</v>
      </c>
      <c r="B5610" s="606" t="s">
        <v>6334</v>
      </c>
      <c r="C5610" s="606" t="s">
        <v>67</v>
      </c>
      <c r="D5610" s="606" t="s">
        <v>793</v>
      </c>
      <c r="E5610" s="607">
        <v>23.12</v>
      </c>
      <c r="F5610" s="601" t="s">
        <v>794</v>
      </c>
    </row>
    <row r="5611" spans="1:6">
      <c r="A5611" s="606">
        <v>91187</v>
      </c>
      <c r="B5611" s="606" t="s">
        <v>6335</v>
      </c>
      <c r="C5611" s="606" t="s">
        <v>67</v>
      </c>
      <c r="D5611" s="606" t="s">
        <v>793</v>
      </c>
      <c r="E5611" s="607">
        <v>20.71</v>
      </c>
      <c r="F5611" s="601" t="s">
        <v>794</v>
      </c>
    </row>
    <row r="5612" spans="1:6">
      <c r="A5612" s="606">
        <v>91188</v>
      </c>
      <c r="B5612" s="606" t="s">
        <v>6336</v>
      </c>
      <c r="C5612" s="606" t="s">
        <v>123</v>
      </c>
      <c r="D5612" s="606" t="s">
        <v>793</v>
      </c>
      <c r="E5612" s="607">
        <v>12.27</v>
      </c>
      <c r="F5612" s="601" t="s">
        <v>794</v>
      </c>
    </row>
    <row r="5613" spans="1:6">
      <c r="A5613" s="606">
        <v>91189</v>
      </c>
      <c r="B5613" s="606" t="s">
        <v>6337</v>
      </c>
      <c r="C5613" s="606" t="s">
        <v>123</v>
      </c>
      <c r="D5613" s="606" t="s">
        <v>793</v>
      </c>
      <c r="E5613" s="607">
        <v>73.069999999999993</v>
      </c>
      <c r="F5613" s="601" t="s">
        <v>794</v>
      </c>
    </row>
    <row r="5614" spans="1:6">
      <c r="A5614" s="606">
        <v>91190</v>
      </c>
      <c r="B5614" s="606" t="s">
        <v>6338</v>
      </c>
      <c r="C5614" s="606" t="s">
        <v>123</v>
      </c>
      <c r="D5614" s="606" t="s">
        <v>942</v>
      </c>
      <c r="E5614" s="607">
        <v>9.91</v>
      </c>
      <c r="F5614" s="601" t="s">
        <v>794</v>
      </c>
    </row>
    <row r="5615" spans="1:6">
      <c r="A5615" s="606">
        <v>91191</v>
      </c>
      <c r="B5615" s="606" t="s">
        <v>6339</v>
      </c>
      <c r="C5615" s="606" t="s">
        <v>123</v>
      </c>
      <c r="D5615" s="606" t="s">
        <v>942</v>
      </c>
      <c r="E5615" s="607">
        <v>14.35</v>
      </c>
      <c r="F5615" s="601" t="s">
        <v>794</v>
      </c>
    </row>
    <row r="5616" spans="1:6">
      <c r="A5616" s="606">
        <v>91192</v>
      </c>
      <c r="B5616" s="606" t="s">
        <v>6340</v>
      </c>
      <c r="C5616" s="606" t="s">
        <v>123</v>
      </c>
      <c r="D5616" s="606" t="s">
        <v>942</v>
      </c>
      <c r="E5616" s="607">
        <v>22.3</v>
      </c>
      <c r="F5616" s="601" t="s">
        <v>794</v>
      </c>
    </row>
    <row r="5617" spans="1:6">
      <c r="A5617" s="606">
        <v>91222</v>
      </c>
      <c r="B5617" s="606" t="s">
        <v>6341</v>
      </c>
      <c r="C5617" s="606" t="s">
        <v>67</v>
      </c>
      <c r="D5617" s="606" t="s">
        <v>942</v>
      </c>
      <c r="E5617" s="607">
        <v>7.31</v>
      </c>
      <c r="F5617" s="601" t="s">
        <v>794</v>
      </c>
    </row>
    <row r="5618" spans="1:6">
      <c r="A5618" s="606">
        <v>94480</v>
      </c>
      <c r="B5618" s="606" t="s">
        <v>6342</v>
      </c>
      <c r="C5618" s="606" t="s">
        <v>123</v>
      </c>
      <c r="D5618" s="606" t="s">
        <v>793</v>
      </c>
      <c r="E5618" s="608">
        <v>2390.34</v>
      </c>
      <c r="F5618" s="601" t="s">
        <v>794</v>
      </c>
    </row>
    <row r="5619" spans="1:6">
      <c r="A5619" s="606">
        <v>94481</v>
      </c>
      <c r="B5619" s="606" t="s">
        <v>6343</v>
      </c>
      <c r="C5619" s="606" t="s">
        <v>123</v>
      </c>
      <c r="D5619" s="606" t="s">
        <v>793</v>
      </c>
      <c r="E5619" s="608">
        <v>1675.81</v>
      </c>
      <c r="F5619" s="601" t="s">
        <v>794</v>
      </c>
    </row>
    <row r="5620" spans="1:6">
      <c r="A5620" s="606">
        <v>94482</v>
      </c>
      <c r="B5620" s="606" t="s">
        <v>6344</v>
      </c>
      <c r="C5620" s="606" t="s">
        <v>123</v>
      </c>
      <c r="D5620" s="606" t="s">
        <v>793</v>
      </c>
      <c r="E5620" s="608">
        <v>1308.24</v>
      </c>
      <c r="F5620" s="601" t="s">
        <v>794</v>
      </c>
    </row>
    <row r="5621" spans="1:6">
      <c r="A5621" s="606">
        <v>94483</v>
      </c>
      <c r="B5621" s="606" t="s">
        <v>6345</v>
      </c>
      <c r="C5621" s="606" t="s">
        <v>123</v>
      </c>
      <c r="D5621" s="606" t="s">
        <v>793</v>
      </c>
      <c r="E5621" s="608">
        <v>1091.8</v>
      </c>
      <c r="F5621" s="601" t="s">
        <v>794</v>
      </c>
    </row>
    <row r="5622" spans="1:6">
      <c r="A5622" s="606">
        <v>95541</v>
      </c>
      <c r="B5622" s="606" t="s">
        <v>6346</v>
      </c>
      <c r="C5622" s="606" t="s">
        <v>123</v>
      </c>
      <c r="D5622" s="606" t="s">
        <v>942</v>
      </c>
      <c r="E5622" s="607">
        <v>20.149999999999999</v>
      </c>
      <c r="F5622" s="601" t="s">
        <v>794</v>
      </c>
    </row>
    <row r="5623" spans="1:6">
      <c r="A5623" s="606">
        <v>96559</v>
      </c>
      <c r="B5623" s="606" t="s">
        <v>6347</v>
      </c>
      <c r="C5623" s="606" t="s">
        <v>68</v>
      </c>
      <c r="D5623" s="606" t="s">
        <v>793</v>
      </c>
      <c r="E5623" s="607">
        <v>32.89</v>
      </c>
      <c r="F5623" s="601" t="s">
        <v>794</v>
      </c>
    </row>
    <row r="5624" spans="1:6">
      <c r="A5624" s="606">
        <v>96560</v>
      </c>
      <c r="B5624" s="606" t="s">
        <v>6348</v>
      </c>
      <c r="C5624" s="606" t="s">
        <v>68</v>
      </c>
      <c r="D5624" s="606" t="s">
        <v>793</v>
      </c>
      <c r="E5624" s="607">
        <v>30.19</v>
      </c>
      <c r="F5624" s="601" t="s">
        <v>794</v>
      </c>
    </row>
    <row r="5625" spans="1:6">
      <c r="A5625" s="606">
        <v>96562</v>
      </c>
      <c r="B5625" s="606" t="s">
        <v>6349</v>
      </c>
      <c r="C5625" s="606" t="s">
        <v>67</v>
      </c>
      <c r="D5625" s="606" t="s">
        <v>793</v>
      </c>
      <c r="E5625" s="607">
        <v>46.24</v>
      </c>
      <c r="F5625" s="601" t="s">
        <v>794</v>
      </c>
    </row>
    <row r="5626" spans="1:6">
      <c r="A5626" s="606">
        <v>96563</v>
      </c>
      <c r="B5626" s="606" t="s">
        <v>6350</v>
      </c>
      <c r="C5626" s="606" t="s">
        <v>67</v>
      </c>
      <c r="D5626" s="606" t="s">
        <v>793</v>
      </c>
      <c r="E5626" s="607">
        <v>52.16</v>
      </c>
      <c r="F5626" s="601" t="s">
        <v>794</v>
      </c>
    </row>
    <row r="5627" spans="1:6">
      <c r="A5627" s="606">
        <v>100128</v>
      </c>
      <c r="B5627" s="606" t="s">
        <v>6351</v>
      </c>
      <c r="C5627" s="606" t="s">
        <v>123</v>
      </c>
      <c r="D5627" s="606" t="s">
        <v>793</v>
      </c>
      <c r="E5627" s="608">
        <v>1569.85</v>
      </c>
      <c r="F5627" s="601" t="s">
        <v>794</v>
      </c>
    </row>
    <row r="5628" spans="1:6">
      <c r="A5628" s="606">
        <v>101802</v>
      </c>
      <c r="B5628" s="606" t="s">
        <v>6352</v>
      </c>
      <c r="C5628" s="606" t="s">
        <v>123</v>
      </c>
      <c r="D5628" s="606" t="s">
        <v>793</v>
      </c>
      <c r="E5628" s="608">
        <v>1729.43</v>
      </c>
      <c r="F5628" s="601" t="s">
        <v>794</v>
      </c>
    </row>
    <row r="5629" spans="1:6">
      <c r="A5629" s="606">
        <v>101803</v>
      </c>
      <c r="B5629" s="606" t="s">
        <v>6353</v>
      </c>
      <c r="C5629" s="606" t="s">
        <v>123</v>
      </c>
      <c r="D5629" s="606" t="s">
        <v>793</v>
      </c>
      <c r="E5629" s="608">
        <v>1083.83</v>
      </c>
      <c r="F5629" s="601" t="s">
        <v>794</v>
      </c>
    </row>
    <row r="5630" spans="1:6">
      <c r="A5630" s="606">
        <v>101804</v>
      </c>
      <c r="B5630" s="606" t="s">
        <v>6354</v>
      </c>
      <c r="C5630" s="606" t="s">
        <v>123</v>
      </c>
      <c r="D5630" s="606" t="s">
        <v>793</v>
      </c>
      <c r="E5630" s="608">
        <v>1376.75</v>
      </c>
      <c r="F5630" s="601" t="s">
        <v>794</v>
      </c>
    </row>
    <row r="5631" spans="1:6">
      <c r="A5631" s="606">
        <v>101805</v>
      </c>
      <c r="B5631" s="606" t="s">
        <v>6355</v>
      </c>
      <c r="C5631" s="606" t="s">
        <v>123</v>
      </c>
      <c r="D5631" s="606" t="s">
        <v>793</v>
      </c>
      <c r="E5631" s="608">
        <v>1753.89</v>
      </c>
      <c r="F5631" s="601" t="s">
        <v>794</v>
      </c>
    </row>
    <row r="5632" spans="1:6">
      <c r="A5632" s="606">
        <v>102111</v>
      </c>
      <c r="B5632" s="606" t="s">
        <v>6356</v>
      </c>
      <c r="C5632" s="606" t="s">
        <v>123</v>
      </c>
      <c r="D5632" s="606" t="s">
        <v>793</v>
      </c>
      <c r="E5632" s="607">
        <v>954.67</v>
      </c>
      <c r="F5632" s="601" t="s">
        <v>794</v>
      </c>
    </row>
    <row r="5633" spans="1:6">
      <c r="A5633" s="606">
        <v>102112</v>
      </c>
      <c r="B5633" s="606" t="s">
        <v>6357</v>
      </c>
      <c r="C5633" s="606" t="s">
        <v>123</v>
      </c>
      <c r="D5633" s="606" t="s">
        <v>793</v>
      </c>
      <c r="E5633" s="607">
        <v>120.11</v>
      </c>
      <c r="F5633" s="601" t="s">
        <v>794</v>
      </c>
    </row>
    <row r="5634" spans="1:6">
      <c r="A5634" s="606">
        <v>102113</v>
      </c>
      <c r="B5634" s="606" t="s">
        <v>6358</v>
      </c>
      <c r="C5634" s="606" t="s">
        <v>123</v>
      </c>
      <c r="D5634" s="606" t="s">
        <v>793</v>
      </c>
      <c r="E5634" s="608">
        <v>1529.91</v>
      </c>
      <c r="F5634" s="601" t="s">
        <v>794</v>
      </c>
    </row>
    <row r="5635" spans="1:6">
      <c r="A5635" s="606">
        <v>102114</v>
      </c>
      <c r="B5635" s="606" t="s">
        <v>6359</v>
      </c>
      <c r="C5635" s="606" t="s">
        <v>123</v>
      </c>
      <c r="D5635" s="606" t="s">
        <v>793</v>
      </c>
      <c r="E5635" s="607">
        <v>123.12</v>
      </c>
      <c r="F5635" s="601" t="s">
        <v>794</v>
      </c>
    </row>
    <row r="5636" spans="1:6">
      <c r="A5636" s="606">
        <v>102115</v>
      </c>
      <c r="B5636" s="606" t="s">
        <v>6360</v>
      </c>
      <c r="C5636" s="606" t="s">
        <v>123</v>
      </c>
      <c r="D5636" s="606" t="s">
        <v>793</v>
      </c>
      <c r="E5636" s="608">
        <v>2674.56</v>
      </c>
      <c r="F5636" s="601" t="s">
        <v>794</v>
      </c>
    </row>
    <row r="5637" spans="1:6">
      <c r="A5637" s="606">
        <v>102116</v>
      </c>
      <c r="B5637" s="606" t="s">
        <v>6361</v>
      </c>
      <c r="C5637" s="606" t="s">
        <v>123</v>
      </c>
      <c r="D5637" s="606" t="s">
        <v>793</v>
      </c>
      <c r="E5637" s="608">
        <v>1634.82</v>
      </c>
      <c r="F5637" s="601" t="s">
        <v>794</v>
      </c>
    </row>
    <row r="5638" spans="1:6">
      <c r="A5638" s="606">
        <v>102117</v>
      </c>
      <c r="B5638" s="606" t="s">
        <v>6362</v>
      </c>
      <c r="C5638" s="606" t="s">
        <v>123</v>
      </c>
      <c r="D5638" s="606" t="s">
        <v>793</v>
      </c>
      <c r="E5638" s="607">
        <v>126.75</v>
      </c>
      <c r="F5638" s="601" t="s">
        <v>794</v>
      </c>
    </row>
    <row r="5639" spans="1:6">
      <c r="A5639" s="606">
        <v>102118</v>
      </c>
      <c r="B5639" s="606" t="s">
        <v>6363</v>
      </c>
      <c r="C5639" s="606" t="s">
        <v>123</v>
      </c>
      <c r="D5639" s="606" t="s">
        <v>793</v>
      </c>
      <c r="E5639" s="608">
        <v>2234.13</v>
      </c>
      <c r="F5639" s="601" t="s">
        <v>794</v>
      </c>
    </row>
    <row r="5640" spans="1:6">
      <c r="A5640" s="606">
        <v>102119</v>
      </c>
      <c r="B5640" s="606" t="s">
        <v>6364</v>
      </c>
      <c r="C5640" s="606" t="s">
        <v>123</v>
      </c>
      <c r="D5640" s="606" t="s">
        <v>793</v>
      </c>
      <c r="E5640" s="607">
        <v>129.88999999999999</v>
      </c>
      <c r="F5640" s="601" t="s">
        <v>794</v>
      </c>
    </row>
    <row r="5641" spans="1:6">
      <c r="A5641" s="606">
        <v>102121</v>
      </c>
      <c r="B5641" s="606" t="s">
        <v>6365</v>
      </c>
      <c r="C5641" s="606" t="s">
        <v>123</v>
      </c>
      <c r="D5641" s="606" t="s">
        <v>793</v>
      </c>
      <c r="E5641" s="607">
        <v>162.63</v>
      </c>
      <c r="F5641" s="601" t="s">
        <v>794</v>
      </c>
    </row>
    <row r="5642" spans="1:6">
      <c r="A5642" s="606">
        <v>102122</v>
      </c>
      <c r="B5642" s="606" t="s">
        <v>6366</v>
      </c>
      <c r="C5642" s="606" t="s">
        <v>123</v>
      </c>
      <c r="D5642" s="606" t="s">
        <v>793</v>
      </c>
      <c r="E5642" s="608">
        <v>7593.3</v>
      </c>
      <c r="F5642" s="601" t="s">
        <v>794</v>
      </c>
    </row>
    <row r="5643" spans="1:6">
      <c r="A5643" s="606">
        <v>102123</v>
      </c>
      <c r="B5643" s="606" t="s">
        <v>6367</v>
      </c>
      <c r="C5643" s="606" t="s">
        <v>123</v>
      </c>
      <c r="D5643" s="606" t="s">
        <v>793</v>
      </c>
      <c r="E5643" s="607">
        <v>171.96</v>
      </c>
      <c r="F5643" s="601" t="s">
        <v>794</v>
      </c>
    </row>
    <row r="5644" spans="1:6">
      <c r="A5644" s="606">
        <v>102136</v>
      </c>
      <c r="B5644" s="606" t="s">
        <v>6368</v>
      </c>
      <c r="C5644" s="606" t="s">
        <v>123</v>
      </c>
      <c r="D5644" s="606" t="s">
        <v>942</v>
      </c>
      <c r="E5644" s="607">
        <v>61.84</v>
      </c>
      <c r="F5644" s="601" t="s">
        <v>794</v>
      </c>
    </row>
    <row r="5645" spans="1:6">
      <c r="A5645" s="606">
        <v>102137</v>
      </c>
      <c r="B5645" s="606" t="s">
        <v>6369</v>
      </c>
      <c r="C5645" s="606" t="s">
        <v>123</v>
      </c>
      <c r="D5645" s="606" t="s">
        <v>942</v>
      </c>
      <c r="E5645" s="607">
        <v>77.709999999999994</v>
      </c>
      <c r="F5645" s="601" t="s">
        <v>794</v>
      </c>
    </row>
    <row r="5646" spans="1:6">
      <c r="A5646" s="606">
        <v>102138</v>
      </c>
      <c r="B5646" s="606" t="s">
        <v>6370</v>
      </c>
      <c r="C5646" s="606" t="s">
        <v>123</v>
      </c>
      <c r="D5646" s="606" t="s">
        <v>793</v>
      </c>
      <c r="E5646" s="607">
        <v>187.15</v>
      </c>
      <c r="F5646" s="601" t="s">
        <v>794</v>
      </c>
    </row>
    <row r="5647" spans="1:6">
      <c r="A5647" s="606">
        <v>103517</v>
      </c>
      <c r="B5647" s="606" t="s">
        <v>6371</v>
      </c>
      <c r="C5647" s="606" t="s">
        <v>123</v>
      </c>
      <c r="D5647" s="606" t="s">
        <v>793</v>
      </c>
      <c r="E5647" s="608">
        <v>3573.89</v>
      </c>
      <c r="F5647" s="601" t="s">
        <v>794</v>
      </c>
    </row>
    <row r="5648" spans="1:6">
      <c r="A5648" s="606">
        <v>103519</v>
      </c>
      <c r="B5648" s="606" t="s">
        <v>6372</v>
      </c>
      <c r="C5648" s="606" t="s">
        <v>123</v>
      </c>
      <c r="D5648" s="606" t="s">
        <v>793</v>
      </c>
      <c r="E5648" s="607">
        <v>12.2</v>
      </c>
      <c r="F5648" s="601" t="s">
        <v>794</v>
      </c>
    </row>
    <row r="5649" spans="1:6">
      <c r="A5649" s="606">
        <v>103520</v>
      </c>
      <c r="B5649" s="606" t="s">
        <v>6373</v>
      </c>
      <c r="C5649" s="606" t="s">
        <v>123</v>
      </c>
      <c r="D5649" s="606" t="s">
        <v>793</v>
      </c>
      <c r="E5649" s="608">
        <v>5924.88</v>
      </c>
      <c r="F5649" s="601" t="s">
        <v>794</v>
      </c>
    </row>
    <row r="5650" spans="1:6">
      <c r="A5650" s="606">
        <v>103521</v>
      </c>
      <c r="B5650" s="606" t="s">
        <v>6374</v>
      </c>
      <c r="C5650" s="606" t="s">
        <v>123</v>
      </c>
      <c r="D5650" s="606" t="s">
        <v>793</v>
      </c>
      <c r="E5650" s="608">
        <v>7866.32</v>
      </c>
      <c r="F5650" s="601" t="s">
        <v>794</v>
      </c>
    </row>
    <row r="5651" spans="1:6">
      <c r="A5651" s="606">
        <v>103522</v>
      </c>
      <c r="B5651" s="606" t="s">
        <v>6375</v>
      </c>
      <c r="C5651" s="606" t="s">
        <v>123</v>
      </c>
      <c r="D5651" s="606" t="s">
        <v>793</v>
      </c>
      <c r="E5651" s="608">
        <v>7913.23</v>
      </c>
      <c r="F5651" s="601" t="s">
        <v>794</v>
      </c>
    </row>
    <row r="5652" spans="1:6">
      <c r="A5652" s="606">
        <v>103523</v>
      </c>
      <c r="B5652" s="606" t="s">
        <v>6376</v>
      </c>
      <c r="C5652" s="606" t="s">
        <v>123</v>
      </c>
      <c r="D5652" s="606" t="s">
        <v>793</v>
      </c>
      <c r="E5652" s="608">
        <v>11919.17</v>
      </c>
      <c r="F5652" s="601" t="s">
        <v>794</v>
      </c>
    </row>
    <row r="5653" spans="1:6">
      <c r="A5653" s="606">
        <v>104767</v>
      </c>
      <c r="B5653" s="606" t="s">
        <v>6377</v>
      </c>
      <c r="C5653" s="606" t="s">
        <v>123</v>
      </c>
      <c r="D5653" s="606" t="s">
        <v>942</v>
      </c>
      <c r="E5653" s="607">
        <v>0.51</v>
      </c>
      <c r="F5653" s="601" t="s">
        <v>794</v>
      </c>
    </row>
    <row r="5654" spans="1:6">
      <c r="A5654" s="606">
        <v>104769</v>
      </c>
      <c r="B5654" s="606" t="s">
        <v>6378</v>
      </c>
      <c r="C5654" s="606" t="s">
        <v>123</v>
      </c>
      <c r="D5654" s="606" t="s">
        <v>942</v>
      </c>
      <c r="E5654" s="607">
        <v>1.38</v>
      </c>
      <c r="F5654" s="601" t="s">
        <v>794</v>
      </c>
    </row>
    <row r="5655" spans="1:6">
      <c r="A5655" s="606">
        <v>104771</v>
      </c>
      <c r="B5655" s="606" t="s">
        <v>6379</v>
      </c>
      <c r="C5655" s="606" t="s">
        <v>123</v>
      </c>
      <c r="D5655" s="606" t="s">
        <v>942</v>
      </c>
      <c r="E5655" s="607">
        <v>2.02</v>
      </c>
      <c r="F5655" s="601" t="s">
        <v>794</v>
      </c>
    </row>
    <row r="5656" spans="1:6">
      <c r="A5656" s="606">
        <v>104773</v>
      </c>
      <c r="B5656" s="606" t="s">
        <v>6380</v>
      </c>
      <c r="C5656" s="606" t="s">
        <v>123</v>
      </c>
      <c r="D5656" s="606" t="s">
        <v>942</v>
      </c>
      <c r="E5656" s="607">
        <v>1.9</v>
      </c>
      <c r="F5656" s="601" t="s">
        <v>794</v>
      </c>
    </row>
    <row r="5657" spans="1:6">
      <c r="A5657" s="606">
        <v>104775</v>
      </c>
      <c r="B5657" s="606" t="s">
        <v>6381</v>
      </c>
      <c r="C5657" s="606" t="s">
        <v>123</v>
      </c>
      <c r="D5657" s="606" t="s">
        <v>942</v>
      </c>
      <c r="E5657" s="607">
        <v>5.0599999999999996</v>
      </c>
      <c r="F5657" s="601" t="s">
        <v>794</v>
      </c>
    </row>
    <row r="5658" spans="1:6">
      <c r="A5658" s="606">
        <v>104777</v>
      </c>
      <c r="B5658" s="606" t="s">
        <v>6382</v>
      </c>
      <c r="C5658" s="606" t="s">
        <v>123</v>
      </c>
      <c r="D5658" s="606" t="s">
        <v>942</v>
      </c>
      <c r="E5658" s="607">
        <v>7.41</v>
      </c>
      <c r="F5658" s="601" t="s">
        <v>794</v>
      </c>
    </row>
    <row r="5659" spans="1:6">
      <c r="A5659" s="606">
        <v>104779</v>
      </c>
      <c r="B5659" s="606" t="s">
        <v>6383</v>
      </c>
      <c r="C5659" s="606" t="s">
        <v>67</v>
      </c>
      <c r="D5659" s="606" t="s">
        <v>942</v>
      </c>
      <c r="E5659" s="607">
        <v>4.26</v>
      </c>
      <c r="F5659" s="601" t="s">
        <v>794</v>
      </c>
    </row>
    <row r="5660" spans="1:6">
      <c r="A5660" s="606">
        <v>104781</v>
      </c>
      <c r="B5660" s="606" t="s">
        <v>6384</v>
      </c>
      <c r="C5660" s="606" t="s">
        <v>67</v>
      </c>
      <c r="D5660" s="606" t="s">
        <v>942</v>
      </c>
      <c r="E5660" s="607">
        <v>4.92</v>
      </c>
      <c r="F5660" s="601" t="s">
        <v>794</v>
      </c>
    </row>
    <row r="5661" spans="1:6">
      <c r="A5661" s="606">
        <v>104782</v>
      </c>
      <c r="B5661" s="606" t="s">
        <v>6385</v>
      </c>
      <c r="C5661" s="606" t="s">
        <v>123</v>
      </c>
      <c r="D5661" s="606" t="s">
        <v>942</v>
      </c>
      <c r="E5661" s="607">
        <v>87.06</v>
      </c>
      <c r="F5661" s="601" t="s">
        <v>794</v>
      </c>
    </row>
    <row r="5662" spans="1:6">
      <c r="A5662" s="606">
        <v>104783</v>
      </c>
      <c r="B5662" s="606" t="s">
        <v>6386</v>
      </c>
      <c r="C5662" s="606" t="s">
        <v>123</v>
      </c>
      <c r="D5662" s="606" t="s">
        <v>942</v>
      </c>
      <c r="E5662" s="607">
        <v>4.57</v>
      </c>
      <c r="F5662" s="601" t="s">
        <v>794</v>
      </c>
    </row>
    <row r="5663" spans="1:6">
      <c r="A5663" s="606">
        <v>104784</v>
      </c>
      <c r="B5663" s="606" t="s">
        <v>6387</v>
      </c>
      <c r="C5663" s="606" t="s">
        <v>123</v>
      </c>
      <c r="D5663" s="606" t="s">
        <v>942</v>
      </c>
      <c r="E5663" s="607">
        <v>12.55</v>
      </c>
      <c r="F5663" s="601" t="s">
        <v>794</v>
      </c>
    </row>
    <row r="5664" spans="1:6">
      <c r="A5664" s="606">
        <v>104786</v>
      </c>
      <c r="B5664" s="606" t="s">
        <v>6388</v>
      </c>
      <c r="C5664" s="606" t="s">
        <v>67</v>
      </c>
      <c r="D5664" s="606" t="s">
        <v>942</v>
      </c>
      <c r="E5664" s="607">
        <v>4.74</v>
      </c>
      <c r="F5664" s="601" t="s">
        <v>794</v>
      </c>
    </row>
    <row r="5665" spans="1:6">
      <c r="A5665" s="606">
        <v>104787</v>
      </c>
      <c r="B5665" s="606" t="s">
        <v>6389</v>
      </c>
      <c r="C5665" s="606" t="s">
        <v>67</v>
      </c>
      <c r="D5665" s="606" t="s">
        <v>942</v>
      </c>
      <c r="E5665" s="607">
        <v>6.28</v>
      </c>
      <c r="F5665" s="601" t="s">
        <v>794</v>
      </c>
    </row>
    <row r="5666" spans="1:6">
      <c r="A5666" s="606">
        <v>104788</v>
      </c>
      <c r="B5666" s="606" t="s">
        <v>6390</v>
      </c>
      <c r="C5666" s="606" t="s">
        <v>67</v>
      </c>
      <c r="D5666" s="606" t="s">
        <v>942</v>
      </c>
      <c r="E5666" s="607">
        <v>8.35</v>
      </c>
      <c r="F5666" s="601" t="s">
        <v>794</v>
      </c>
    </row>
    <row r="5667" spans="1:6">
      <c r="A5667" s="606">
        <v>104031</v>
      </c>
      <c r="B5667" s="606" t="s">
        <v>6391</v>
      </c>
      <c r="C5667" s="606" t="s">
        <v>123</v>
      </c>
      <c r="D5667" s="606" t="s">
        <v>942</v>
      </c>
      <c r="E5667" s="608">
        <v>14.4</v>
      </c>
      <c r="F5667" s="601" t="s">
        <v>794</v>
      </c>
    </row>
    <row r="5668" spans="1:6">
      <c r="A5668" s="606">
        <v>104032</v>
      </c>
      <c r="B5668" s="606" t="s">
        <v>6392</v>
      </c>
      <c r="C5668" s="606" t="s">
        <v>123</v>
      </c>
      <c r="D5668" s="606" t="s">
        <v>942</v>
      </c>
      <c r="E5668" s="607">
        <v>18.66</v>
      </c>
      <c r="F5668" s="601" t="s">
        <v>794</v>
      </c>
    </row>
    <row r="5669" spans="1:6">
      <c r="A5669" s="606">
        <v>104033</v>
      </c>
      <c r="B5669" s="606" t="s">
        <v>6393</v>
      </c>
      <c r="C5669" s="606" t="s">
        <v>123</v>
      </c>
      <c r="D5669" s="606" t="s">
        <v>942</v>
      </c>
      <c r="E5669" s="608">
        <v>16.77</v>
      </c>
      <c r="F5669" s="601" t="s">
        <v>794</v>
      </c>
    </row>
    <row r="5670" spans="1:6">
      <c r="A5670" s="606">
        <v>104034</v>
      </c>
      <c r="B5670" s="606" t="s">
        <v>6394</v>
      </c>
      <c r="C5670" s="606" t="s">
        <v>123</v>
      </c>
      <c r="D5670" s="606" t="s">
        <v>942</v>
      </c>
      <c r="E5670" s="608">
        <v>22.56</v>
      </c>
      <c r="F5670" s="601" t="s">
        <v>794</v>
      </c>
    </row>
    <row r="5671" spans="1:6">
      <c r="A5671" s="606">
        <v>104035</v>
      </c>
      <c r="B5671" s="606" t="s">
        <v>6395</v>
      </c>
      <c r="C5671" s="606" t="s">
        <v>123</v>
      </c>
      <c r="D5671" s="606" t="s">
        <v>793</v>
      </c>
      <c r="E5671" s="607">
        <v>29.29</v>
      </c>
      <c r="F5671" s="601" t="s">
        <v>794</v>
      </c>
    </row>
    <row r="5672" spans="1:6">
      <c r="A5672" s="606">
        <v>104036</v>
      </c>
      <c r="B5672" s="606" t="s">
        <v>6396</v>
      </c>
      <c r="C5672" s="606" t="s">
        <v>123</v>
      </c>
      <c r="D5672" s="606" t="s">
        <v>793</v>
      </c>
      <c r="E5672" s="607">
        <v>30.2</v>
      </c>
      <c r="F5672" s="601" t="s">
        <v>794</v>
      </c>
    </row>
    <row r="5673" spans="1:6">
      <c r="A5673" s="606">
        <v>104039</v>
      </c>
      <c r="B5673" s="606" t="s">
        <v>6397</v>
      </c>
      <c r="C5673" s="606" t="s">
        <v>123</v>
      </c>
      <c r="D5673" s="606" t="s">
        <v>793</v>
      </c>
      <c r="E5673" s="607">
        <v>63.79</v>
      </c>
      <c r="F5673" s="601" t="s">
        <v>794</v>
      </c>
    </row>
    <row r="5674" spans="1:6">
      <c r="A5674" s="606">
        <v>104043</v>
      </c>
      <c r="B5674" s="606" t="s">
        <v>6398</v>
      </c>
      <c r="C5674" s="606" t="s">
        <v>123</v>
      </c>
      <c r="D5674" s="606" t="s">
        <v>793</v>
      </c>
      <c r="E5674" s="608">
        <v>6.71</v>
      </c>
      <c r="F5674" s="601" t="s">
        <v>794</v>
      </c>
    </row>
    <row r="5675" spans="1:6">
      <c r="A5675" s="606">
        <v>104044</v>
      </c>
      <c r="B5675" s="606" t="s">
        <v>6399</v>
      </c>
      <c r="C5675" s="606" t="s">
        <v>123</v>
      </c>
      <c r="D5675" s="606" t="s">
        <v>793</v>
      </c>
      <c r="E5675" s="608">
        <v>6.94</v>
      </c>
      <c r="F5675" s="601" t="s">
        <v>794</v>
      </c>
    </row>
    <row r="5676" spans="1:6">
      <c r="A5676" s="606">
        <v>104045</v>
      </c>
      <c r="B5676" s="606" t="s">
        <v>6400</v>
      </c>
      <c r="C5676" s="606" t="s">
        <v>123</v>
      </c>
      <c r="D5676" s="606" t="s">
        <v>793</v>
      </c>
      <c r="E5676" s="608">
        <v>11.64</v>
      </c>
      <c r="F5676" s="601" t="s">
        <v>794</v>
      </c>
    </row>
    <row r="5677" spans="1:6">
      <c r="A5677" s="606">
        <v>104046</v>
      </c>
      <c r="B5677" s="606" t="s">
        <v>6401</v>
      </c>
      <c r="C5677" s="606" t="s">
        <v>123</v>
      </c>
      <c r="D5677" s="606" t="s">
        <v>793</v>
      </c>
      <c r="E5677" s="608">
        <v>6.34</v>
      </c>
      <c r="F5677" s="601" t="s">
        <v>794</v>
      </c>
    </row>
    <row r="5678" spans="1:6">
      <c r="A5678" s="606">
        <v>104047</v>
      </c>
      <c r="B5678" s="606" t="s">
        <v>6402</v>
      </c>
      <c r="C5678" s="606" t="s">
        <v>123</v>
      </c>
      <c r="D5678" s="606" t="s">
        <v>793</v>
      </c>
      <c r="E5678" s="607">
        <v>7.31</v>
      </c>
      <c r="F5678" s="601" t="s">
        <v>794</v>
      </c>
    </row>
    <row r="5679" spans="1:6">
      <c r="A5679" s="606">
        <v>104048</v>
      </c>
      <c r="B5679" s="606" t="s">
        <v>6403</v>
      </c>
      <c r="C5679" s="606" t="s">
        <v>123</v>
      </c>
      <c r="D5679" s="606" t="s">
        <v>793</v>
      </c>
      <c r="E5679" s="607">
        <v>11.31</v>
      </c>
      <c r="F5679" s="601" t="s">
        <v>794</v>
      </c>
    </row>
    <row r="5680" spans="1:6">
      <c r="A5680" s="606">
        <v>104049</v>
      </c>
      <c r="B5680" s="606" t="s">
        <v>6404</v>
      </c>
      <c r="C5680" s="606" t="s">
        <v>123</v>
      </c>
      <c r="D5680" s="606" t="s">
        <v>942</v>
      </c>
      <c r="E5680" s="607">
        <v>3.9</v>
      </c>
      <c r="F5680" s="601" t="s">
        <v>794</v>
      </c>
    </row>
    <row r="5681" spans="1:6">
      <c r="A5681" s="606">
        <v>104050</v>
      </c>
      <c r="B5681" s="606" t="s">
        <v>6405</v>
      </c>
      <c r="C5681" s="606" t="s">
        <v>123</v>
      </c>
      <c r="D5681" s="606" t="s">
        <v>942</v>
      </c>
      <c r="E5681" s="607">
        <v>6.06</v>
      </c>
      <c r="F5681" s="601" t="s">
        <v>794</v>
      </c>
    </row>
    <row r="5682" spans="1:6">
      <c r="A5682" s="606">
        <v>104051</v>
      </c>
      <c r="B5682" s="606" t="s">
        <v>6406</v>
      </c>
      <c r="C5682" s="606" t="s">
        <v>123</v>
      </c>
      <c r="D5682" s="606" t="s">
        <v>793</v>
      </c>
      <c r="E5682" s="608">
        <v>5.9</v>
      </c>
      <c r="F5682" s="601" t="s">
        <v>794</v>
      </c>
    </row>
    <row r="5683" spans="1:6">
      <c r="A5683" s="606">
        <v>104052</v>
      </c>
      <c r="B5683" s="606" t="s">
        <v>6407</v>
      </c>
      <c r="C5683" s="606" t="s">
        <v>123</v>
      </c>
      <c r="D5683" s="606" t="s">
        <v>793</v>
      </c>
      <c r="E5683" s="607">
        <v>8.32</v>
      </c>
      <c r="F5683" s="601" t="s">
        <v>794</v>
      </c>
    </row>
    <row r="5684" spans="1:6">
      <c r="A5684" s="606">
        <v>104053</v>
      </c>
      <c r="B5684" s="606" t="s">
        <v>6408</v>
      </c>
      <c r="C5684" s="606" t="s">
        <v>123</v>
      </c>
      <c r="D5684" s="606" t="s">
        <v>793</v>
      </c>
      <c r="E5684" s="608">
        <v>7.11</v>
      </c>
      <c r="F5684" s="601" t="s">
        <v>794</v>
      </c>
    </row>
    <row r="5685" spans="1:6">
      <c r="A5685" s="606">
        <v>104054</v>
      </c>
      <c r="B5685" s="606" t="s">
        <v>6409</v>
      </c>
      <c r="C5685" s="606" t="s">
        <v>123</v>
      </c>
      <c r="D5685" s="606" t="s">
        <v>793</v>
      </c>
      <c r="E5685" s="608">
        <v>14.97</v>
      </c>
      <c r="F5685" s="601" t="s">
        <v>794</v>
      </c>
    </row>
    <row r="5686" spans="1:6">
      <c r="A5686" s="606">
        <v>104055</v>
      </c>
      <c r="B5686" s="606" t="s">
        <v>6410</v>
      </c>
      <c r="C5686" s="606" t="s">
        <v>123</v>
      </c>
      <c r="D5686" s="606" t="s">
        <v>942</v>
      </c>
      <c r="E5686" s="608">
        <v>10.4</v>
      </c>
      <c r="F5686" s="601" t="s">
        <v>794</v>
      </c>
    </row>
    <row r="5687" spans="1:6">
      <c r="A5687" s="606">
        <v>104056</v>
      </c>
      <c r="B5687" s="606" t="s">
        <v>6411</v>
      </c>
      <c r="C5687" s="606" t="s">
        <v>123</v>
      </c>
      <c r="D5687" s="606" t="s">
        <v>942</v>
      </c>
      <c r="E5687" s="607">
        <v>15.75</v>
      </c>
      <c r="F5687" s="601" t="s">
        <v>794</v>
      </c>
    </row>
    <row r="5688" spans="1:6">
      <c r="A5688" s="606">
        <v>104058</v>
      </c>
      <c r="B5688" s="606" t="s">
        <v>6412</v>
      </c>
      <c r="C5688" s="606" t="s">
        <v>123</v>
      </c>
      <c r="D5688" s="606" t="s">
        <v>942</v>
      </c>
      <c r="E5688" s="608">
        <v>5.55</v>
      </c>
      <c r="F5688" s="601" t="s">
        <v>794</v>
      </c>
    </row>
    <row r="5689" spans="1:6">
      <c r="A5689" s="606">
        <v>104059</v>
      </c>
      <c r="B5689" s="606" t="s">
        <v>6413</v>
      </c>
      <c r="C5689" s="606" t="s">
        <v>123</v>
      </c>
      <c r="D5689" s="606" t="s">
        <v>942</v>
      </c>
      <c r="E5689" s="607">
        <v>7.96</v>
      </c>
      <c r="F5689" s="601" t="s">
        <v>794</v>
      </c>
    </row>
    <row r="5690" spans="1:6">
      <c r="A5690" s="606">
        <v>104060</v>
      </c>
      <c r="B5690" s="606" t="s">
        <v>6414</v>
      </c>
      <c r="C5690" s="606" t="s">
        <v>67</v>
      </c>
      <c r="D5690" s="606" t="s">
        <v>793</v>
      </c>
      <c r="E5690" s="608">
        <v>7.29</v>
      </c>
      <c r="F5690" s="601" t="s">
        <v>794</v>
      </c>
    </row>
    <row r="5691" spans="1:6">
      <c r="A5691" s="606">
        <v>104061</v>
      </c>
      <c r="B5691" s="606" t="s">
        <v>6415</v>
      </c>
      <c r="C5691" s="606" t="s">
        <v>67</v>
      </c>
      <c r="D5691" s="606" t="s">
        <v>793</v>
      </c>
      <c r="E5691" s="608">
        <v>13.41</v>
      </c>
      <c r="F5691" s="601" t="s">
        <v>794</v>
      </c>
    </row>
    <row r="5692" spans="1:6">
      <c r="A5692" s="606">
        <v>104062</v>
      </c>
      <c r="B5692" s="606" t="s">
        <v>6416</v>
      </c>
      <c r="C5692" s="606" t="s">
        <v>123</v>
      </c>
      <c r="D5692" s="606" t="s">
        <v>942</v>
      </c>
      <c r="E5692" s="608">
        <v>69.14</v>
      </c>
      <c r="F5692" s="601" t="s">
        <v>794</v>
      </c>
    </row>
    <row r="5693" spans="1:6">
      <c r="A5693" s="606">
        <v>104063</v>
      </c>
      <c r="B5693" s="606" t="s">
        <v>6417</v>
      </c>
      <c r="C5693" s="606" t="s">
        <v>123</v>
      </c>
      <c r="D5693" s="606" t="s">
        <v>942</v>
      </c>
      <c r="E5693" s="608">
        <v>65.599999999999994</v>
      </c>
      <c r="F5693" s="601" t="s">
        <v>794</v>
      </c>
    </row>
    <row r="5694" spans="1:6">
      <c r="A5694" s="606">
        <v>104064</v>
      </c>
      <c r="B5694" s="606" t="s">
        <v>6418</v>
      </c>
      <c r="C5694" s="606" t="s">
        <v>123</v>
      </c>
      <c r="D5694" s="606" t="s">
        <v>942</v>
      </c>
      <c r="E5694" s="608">
        <v>172.28</v>
      </c>
      <c r="F5694" s="601" t="s">
        <v>794</v>
      </c>
    </row>
    <row r="5695" spans="1:6">
      <c r="A5695" s="606">
        <v>104065</v>
      </c>
      <c r="B5695" s="606" t="s">
        <v>6419</v>
      </c>
      <c r="C5695" s="606" t="s">
        <v>123</v>
      </c>
      <c r="D5695" s="606" t="s">
        <v>942</v>
      </c>
      <c r="E5695" s="608">
        <v>145.61000000000001</v>
      </c>
      <c r="F5695" s="601" t="s">
        <v>794</v>
      </c>
    </row>
    <row r="5696" spans="1:6">
      <c r="A5696" s="606">
        <v>104072</v>
      </c>
      <c r="B5696" s="606" t="s">
        <v>6420</v>
      </c>
      <c r="C5696" s="606" t="s">
        <v>123</v>
      </c>
      <c r="D5696" s="606" t="s">
        <v>942</v>
      </c>
      <c r="E5696" s="608">
        <v>270.89999999999998</v>
      </c>
      <c r="F5696" s="601" t="s">
        <v>794</v>
      </c>
    </row>
    <row r="5697" spans="1:6">
      <c r="A5697" s="606">
        <v>104076</v>
      </c>
      <c r="B5697" s="606" t="s">
        <v>6421</v>
      </c>
      <c r="C5697" s="606" t="s">
        <v>123</v>
      </c>
      <c r="D5697" s="606" t="s">
        <v>942</v>
      </c>
      <c r="E5697" s="608">
        <v>40.880000000000003</v>
      </c>
      <c r="F5697" s="601" t="s">
        <v>794</v>
      </c>
    </row>
    <row r="5698" spans="1:6">
      <c r="A5698" s="606">
        <v>104082</v>
      </c>
      <c r="B5698" s="606" t="s">
        <v>6422</v>
      </c>
      <c r="C5698" s="606" t="s">
        <v>123</v>
      </c>
      <c r="D5698" s="606" t="s">
        <v>942</v>
      </c>
      <c r="E5698" s="608">
        <v>28.39</v>
      </c>
      <c r="F5698" s="601" t="s">
        <v>794</v>
      </c>
    </row>
    <row r="5699" spans="1:6">
      <c r="A5699" s="606">
        <v>104083</v>
      </c>
      <c r="B5699" s="606" t="s">
        <v>6423</v>
      </c>
      <c r="C5699" s="606" t="s">
        <v>123</v>
      </c>
      <c r="D5699" s="606" t="s">
        <v>942</v>
      </c>
      <c r="E5699" s="608">
        <v>70.77</v>
      </c>
      <c r="F5699" s="601" t="s">
        <v>794</v>
      </c>
    </row>
    <row r="5700" spans="1:6">
      <c r="A5700" s="606">
        <v>104084</v>
      </c>
      <c r="B5700" s="606" t="s">
        <v>6424</v>
      </c>
      <c r="C5700" s="606" t="s">
        <v>123</v>
      </c>
      <c r="D5700" s="606" t="s">
        <v>942</v>
      </c>
      <c r="E5700" s="608">
        <v>80.819999999999993</v>
      </c>
      <c r="F5700" s="601" t="s">
        <v>794</v>
      </c>
    </row>
    <row r="5701" spans="1:6">
      <c r="A5701" s="606">
        <v>104085</v>
      </c>
      <c r="B5701" s="606" t="s">
        <v>6425</v>
      </c>
      <c r="C5701" s="606" t="s">
        <v>67</v>
      </c>
      <c r="D5701" s="606" t="s">
        <v>942</v>
      </c>
      <c r="E5701" s="608">
        <v>49.74</v>
      </c>
      <c r="F5701" s="601" t="s">
        <v>794</v>
      </c>
    </row>
    <row r="5702" spans="1:6">
      <c r="A5702" s="606">
        <v>104086</v>
      </c>
      <c r="B5702" s="606" t="s">
        <v>6426</v>
      </c>
      <c r="C5702" s="606" t="s">
        <v>67</v>
      </c>
      <c r="D5702" s="606" t="s">
        <v>942</v>
      </c>
      <c r="E5702" s="608">
        <v>91.62</v>
      </c>
      <c r="F5702" s="601" t="s">
        <v>794</v>
      </c>
    </row>
    <row r="5703" spans="1:6">
      <c r="A5703" s="606">
        <v>104947</v>
      </c>
      <c r="B5703" s="606" t="s">
        <v>6427</v>
      </c>
      <c r="C5703" s="606" t="s">
        <v>63</v>
      </c>
      <c r="D5703" s="606" t="s">
        <v>793</v>
      </c>
      <c r="E5703" s="608">
        <v>10.5</v>
      </c>
      <c r="F5703" s="601" t="s">
        <v>794</v>
      </c>
    </row>
    <row r="5704" spans="1:6">
      <c r="A5704" s="606">
        <v>104948</v>
      </c>
      <c r="B5704" s="606" t="s">
        <v>6428</v>
      </c>
      <c r="C5704" s="606" t="s">
        <v>63</v>
      </c>
      <c r="D5704" s="606" t="s">
        <v>793</v>
      </c>
      <c r="E5704" s="608">
        <v>4.76</v>
      </c>
      <c r="F5704" s="601" t="s">
        <v>794</v>
      </c>
    </row>
    <row r="5705" spans="1:6">
      <c r="A5705" s="606">
        <v>104949</v>
      </c>
      <c r="B5705" s="606" t="s">
        <v>6429</v>
      </c>
      <c r="C5705" s="606" t="s">
        <v>63</v>
      </c>
      <c r="D5705" s="606" t="s">
        <v>793</v>
      </c>
      <c r="E5705" s="608">
        <v>9.08</v>
      </c>
      <c r="F5705" s="601" t="s">
        <v>794</v>
      </c>
    </row>
    <row r="5706" spans="1:6">
      <c r="A5706" s="606">
        <v>96520</v>
      </c>
      <c r="B5706" s="606" t="s">
        <v>6430</v>
      </c>
      <c r="C5706" s="606" t="s">
        <v>63</v>
      </c>
      <c r="D5706" s="606" t="s">
        <v>793</v>
      </c>
      <c r="E5706" s="608">
        <v>79.94</v>
      </c>
      <c r="F5706" s="601" t="s">
        <v>794</v>
      </c>
    </row>
    <row r="5707" spans="1:6">
      <c r="A5707" s="606">
        <v>96521</v>
      </c>
      <c r="B5707" s="606" t="s">
        <v>6431</v>
      </c>
      <c r="C5707" s="606" t="s">
        <v>63</v>
      </c>
      <c r="D5707" s="606" t="s">
        <v>793</v>
      </c>
      <c r="E5707" s="608">
        <v>37.29</v>
      </c>
      <c r="F5707" s="601" t="s">
        <v>794</v>
      </c>
    </row>
    <row r="5708" spans="1:6">
      <c r="A5708" s="606">
        <v>96522</v>
      </c>
      <c r="B5708" s="606" t="s">
        <v>6432</v>
      </c>
      <c r="C5708" s="606" t="s">
        <v>63</v>
      </c>
      <c r="D5708" s="606" t="s">
        <v>1410</v>
      </c>
      <c r="E5708" s="608">
        <v>120.06</v>
      </c>
      <c r="F5708" s="601" t="s">
        <v>794</v>
      </c>
    </row>
    <row r="5709" spans="1:6">
      <c r="A5709" s="606">
        <v>96523</v>
      </c>
      <c r="B5709" s="606" t="s">
        <v>6433</v>
      </c>
      <c r="C5709" s="606" t="s">
        <v>63</v>
      </c>
      <c r="D5709" s="606" t="s">
        <v>1410</v>
      </c>
      <c r="E5709" s="608">
        <v>79.489999999999995</v>
      </c>
      <c r="F5709" s="601" t="s">
        <v>794</v>
      </c>
    </row>
    <row r="5710" spans="1:6">
      <c r="A5710" s="606">
        <v>96524</v>
      </c>
      <c r="B5710" s="606" t="s">
        <v>6434</v>
      </c>
      <c r="C5710" s="606" t="s">
        <v>63</v>
      </c>
      <c r="D5710" s="606" t="s">
        <v>793</v>
      </c>
      <c r="E5710" s="608">
        <v>135.91</v>
      </c>
      <c r="F5710" s="601" t="s">
        <v>794</v>
      </c>
    </row>
    <row r="5711" spans="1:6">
      <c r="A5711" s="606">
        <v>96525</v>
      </c>
      <c r="B5711" s="606" t="s">
        <v>6435</v>
      </c>
      <c r="C5711" s="606" t="s">
        <v>63</v>
      </c>
      <c r="D5711" s="606" t="s">
        <v>793</v>
      </c>
      <c r="E5711" s="608">
        <v>52.6</v>
      </c>
      <c r="F5711" s="601" t="s">
        <v>794</v>
      </c>
    </row>
    <row r="5712" spans="1:6">
      <c r="A5712" s="606">
        <v>96526</v>
      </c>
      <c r="B5712" s="606" t="s">
        <v>6436</v>
      </c>
      <c r="C5712" s="606" t="s">
        <v>63</v>
      </c>
      <c r="D5712" s="606" t="s">
        <v>1410</v>
      </c>
      <c r="E5712" s="608">
        <v>171.6</v>
      </c>
      <c r="F5712" s="601" t="s">
        <v>794</v>
      </c>
    </row>
    <row r="5713" spans="1:6">
      <c r="A5713" s="606">
        <v>96527</v>
      </c>
      <c r="B5713" s="606" t="s">
        <v>6437</v>
      </c>
      <c r="C5713" s="606" t="s">
        <v>63</v>
      </c>
      <c r="D5713" s="606" t="s">
        <v>1410</v>
      </c>
      <c r="E5713" s="608">
        <v>87.5</v>
      </c>
      <c r="F5713" s="601" t="s">
        <v>794</v>
      </c>
    </row>
    <row r="5714" spans="1:6">
      <c r="A5714" s="606">
        <v>96528</v>
      </c>
      <c r="B5714" s="606" t="s">
        <v>6438</v>
      </c>
      <c r="C5714" s="606" t="s">
        <v>68</v>
      </c>
      <c r="D5714" s="606" t="s">
        <v>942</v>
      </c>
      <c r="E5714" s="608">
        <v>179.6</v>
      </c>
      <c r="F5714" s="601" t="s">
        <v>794</v>
      </c>
    </row>
    <row r="5715" spans="1:6">
      <c r="A5715" s="606">
        <v>101114</v>
      </c>
      <c r="B5715" s="606" t="s">
        <v>6439</v>
      </c>
      <c r="C5715" s="606" t="s">
        <v>63</v>
      </c>
      <c r="D5715" s="606" t="s">
        <v>793</v>
      </c>
      <c r="E5715" s="608">
        <v>4.09</v>
      </c>
      <c r="F5715" s="601" t="s">
        <v>794</v>
      </c>
    </row>
    <row r="5716" spans="1:6">
      <c r="A5716" s="606">
        <v>101115</v>
      </c>
      <c r="B5716" s="606" t="s">
        <v>6440</v>
      </c>
      <c r="C5716" s="606" t="s">
        <v>63</v>
      </c>
      <c r="D5716" s="606" t="s">
        <v>793</v>
      </c>
      <c r="E5716" s="608">
        <v>3.52</v>
      </c>
      <c r="F5716" s="601" t="s">
        <v>794</v>
      </c>
    </row>
    <row r="5717" spans="1:6">
      <c r="A5717" s="606">
        <v>101116</v>
      </c>
      <c r="B5717" s="606" t="s">
        <v>72</v>
      </c>
      <c r="C5717" s="606" t="s">
        <v>63</v>
      </c>
      <c r="D5717" s="606" t="s">
        <v>793</v>
      </c>
      <c r="E5717" s="608">
        <v>2.2000000000000002</v>
      </c>
      <c r="F5717" s="601" t="s">
        <v>794</v>
      </c>
    </row>
    <row r="5718" spans="1:6">
      <c r="A5718" s="606">
        <v>101117</v>
      </c>
      <c r="B5718" s="606" t="s">
        <v>6441</v>
      </c>
      <c r="C5718" s="606" t="s">
        <v>63</v>
      </c>
      <c r="D5718" s="606" t="s">
        <v>793</v>
      </c>
      <c r="E5718" s="608">
        <v>3.28</v>
      </c>
      <c r="F5718" s="601" t="s">
        <v>794</v>
      </c>
    </row>
    <row r="5719" spans="1:6">
      <c r="A5719" s="606">
        <v>101118</v>
      </c>
      <c r="B5719" s="606" t="s">
        <v>6442</v>
      </c>
      <c r="C5719" s="606" t="s">
        <v>63</v>
      </c>
      <c r="D5719" s="606" t="s">
        <v>793</v>
      </c>
      <c r="E5719" s="608">
        <v>3.55</v>
      </c>
      <c r="F5719" s="601" t="s">
        <v>794</v>
      </c>
    </row>
    <row r="5720" spans="1:6">
      <c r="A5720" s="606">
        <v>101119</v>
      </c>
      <c r="B5720" s="606" t="s">
        <v>6443</v>
      </c>
      <c r="C5720" s="606" t="s">
        <v>63</v>
      </c>
      <c r="D5720" s="606" t="s">
        <v>793</v>
      </c>
      <c r="E5720" s="608">
        <v>7.82</v>
      </c>
      <c r="F5720" s="601" t="s">
        <v>794</v>
      </c>
    </row>
    <row r="5721" spans="1:6">
      <c r="A5721" s="606">
        <v>101120</v>
      </c>
      <c r="B5721" s="606" t="s">
        <v>6444</v>
      </c>
      <c r="C5721" s="606" t="s">
        <v>63</v>
      </c>
      <c r="D5721" s="606" t="s">
        <v>793</v>
      </c>
      <c r="E5721" s="608">
        <v>6.73</v>
      </c>
      <c r="F5721" s="601" t="s">
        <v>794</v>
      </c>
    </row>
    <row r="5722" spans="1:6">
      <c r="A5722" s="606">
        <v>101121</v>
      </c>
      <c r="B5722" s="606" t="s">
        <v>6445</v>
      </c>
      <c r="C5722" s="606" t="s">
        <v>63</v>
      </c>
      <c r="D5722" s="606" t="s">
        <v>793</v>
      </c>
      <c r="E5722" s="608">
        <v>4.21</v>
      </c>
      <c r="F5722" s="601" t="s">
        <v>794</v>
      </c>
    </row>
    <row r="5723" spans="1:6">
      <c r="A5723" s="606">
        <v>101122</v>
      </c>
      <c r="B5723" s="606" t="s">
        <v>6446</v>
      </c>
      <c r="C5723" s="606" t="s">
        <v>63</v>
      </c>
      <c r="D5723" s="606" t="s">
        <v>793</v>
      </c>
      <c r="E5723" s="608">
        <v>6.26</v>
      </c>
      <c r="F5723" s="601" t="s">
        <v>794</v>
      </c>
    </row>
    <row r="5724" spans="1:6">
      <c r="A5724" s="606">
        <v>101123</v>
      </c>
      <c r="B5724" s="606" t="s">
        <v>6447</v>
      </c>
      <c r="C5724" s="606" t="s">
        <v>63</v>
      </c>
      <c r="D5724" s="606" t="s">
        <v>793</v>
      </c>
      <c r="E5724" s="608">
        <v>6.77</v>
      </c>
      <c r="F5724" s="601" t="s">
        <v>794</v>
      </c>
    </row>
    <row r="5725" spans="1:6">
      <c r="A5725" s="606">
        <v>101124</v>
      </c>
      <c r="B5725" s="606" t="s">
        <v>6448</v>
      </c>
      <c r="C5725" s="606" t="s">
        <v>63</v>
      </c>
      <c r="D5725" s="606" t="s">
        <v>793</v>
      </c>
      <c r="E5725" s="608">
        <v>14.65</v>
      </c>
      <c r="F5725" s="601" t="s">
        <v>794</v>
      </c>
    </row>
    <row r="5726" spans="1:6">
      <c r="A5726" s="606">
        <v>101125</v>
      </c>
      <c r="B5726" s="606" t="s">
        <v>6449</v>
      </c>
      <c r="C5726" s="606" t="s">
        <v>63</v>
      </c>
      <c r="D5726" s="606" t="s">
        <v>793</v>
      </c>
      <c r="E5726" s="608">
        <v>14.08</v>
      </c>
      <c r="F5726" s="601" t="s">
        <v>794</v>
      </c>
    </row>
    <row r="5727" spans="1:6">
      <c r="A5727" s="606">
        <v>101126</v>
      </c>
      <c r="B5727" s="606" t="s">
        <v>156</v>
      </c>
      <c r="C5727" s="606" t="s">
        <v>63</v>
      </c>
      <c r="D5727" s="606" t="s">
        <v>793</v>
      </c>
      <c r="E5727" s="608">
        <v>12.75</v>
      </c>
      <c r="F5727" s="601" t="s">
        <v>794</v>
      </c>
    </row>
    <row r="5728" spans="1:6">
      <c r="A5728" s="606">
        <v>101127</v>
      </c>
      <c r="B5728" s="606" t="s">
        <v>6450</v>
      </c>
      <c r="C5728" s="606" t="s">
        <v>63</v>
      </c>
      <c r="D5728" s="606" t="s">
        <v>793</v>
      </c>
      <c r="E5728" s="608">
        <v>13.84</v>
      </c>
      <c r="F5728" s="601" t="s">
        <v>794</v>
      </c>
    </row>
    <row r="5729" spans="1:6">
      <c r="A5729" s="606">
        <v>101128</v>
      </c>
      <c r="B5729" s="606" t="s">
        <v>6451</v>
      </c>
      <c r="C5729" s="606" t="s">
        <v>63</v>
      </c>
      <c r="D5729" s="606" t="s">
        <v>793</v>
      </c>
      <c r="E5729" s="608">
        <v>14.11</v>
      </c>
      <c r="F5729" s="601" t="s">
        <v>794</v>
      </c>
    </row>
    <row r="5730" spans="1:6">
      <c r="A5730" s="606">
        <v>101129</v>
      </c>
      <c r="B5730" s="606" t="s">
        <v>6452</v>
      </c>
      <c r="C5730" s="606" t="s">
        <v>63</v>
      </c>
      <c r="D5730" s="606" t="s">
        <v>793</v>
      </c>
      <c r="E5730" s="608">
        <v>18.8</v>
      </c>
      <c r="F5730" s="601" t="s">
        <v>794</v>
      </c>
    </row>
    <row r="5731" spans="1:6">
      <c r="A5731" s="606">
        <v>101130</v>
      </c>
      <c r="B5731" s="606" t="s">
        <v>6453</v>
      </c>
      <c r="C5731" s="606" t="s">
        <v>63</v>
      </c>
      <c r="D5731" s="606" t="s">
        <v>793</v>
      </c>
      <c r="E5731" s="608">
        <v>17.71</v>
      </c>
      <c r="F5731" s="601" t="s">
        <v>794</v>
      </c>
    </row>
    <row r="5732" spans="1:6">
      <c r="A5732" s="606">
        <v>101131</v>
      </c>
      <c r="B5732" s="606" t="s">
        <v>6454</v>
      </c>
      <c r="C5732" s="606" t="s">
        <v>63</v>
      </c>
      <c r="D5732" s="606" t="s">
        <v>793</v>
      </c>
      <c r="E5732" s="608">
        <v>15.19</v>
      </c>
      <c r="F5732" s="601" t="s">
        <v>794</v>
      </c>
    </row>
    <row r="5733" spans="1:6">
      <c r="A5733" s="606">
        <v>101132</v>
      </c>
      <c r="B5733" s="606" t="s">
        <v>6455</v>
      </c>
      <c r="C5733" s="606" t="s">
        <v>63</v>
      </c>
      <c r="D5733" s="606" t="s">
        <v>793</v>
      </c>
      <c r="E5733" s="608">
        <v>17.239999999999998</v>
      </c>
      <c r="F5733" s="601" t="s">
        <v>794</v>
      </c>
    </row>
    <row r="5734" spans="1:6">
      <c r="A5734" s="606">
        <v>101133</v>
      </c>
      <c r="B5734" s="606" t="s">
        <v>6456</v>
      </c>
      <c r="C5734" s="606" t="s">
        <v>63</v>
      </c>
      <c r="D5734" s="606" t="s">
        <v>793</v>
      </c>
      <c r="E5734" s="608">
        <v>17.75</v>
      </c>
      <c r="F5734" s="601" t="s">
        <v>794</v>
      </c>
    </row>
    <row r="5735" spans="1:6">
      <c r="A5735" s="606">
        <v>101134</v>
      </c>
      <c r="B5735" s="606" t="s">
        <v>6457</v>
      </c>
      <c r="C5735" s="606" t="s">
        <v>63</v>
      </c>
      <c r="D5735" s="606" t="s">
        <v>793</v>
      </c>
      <c r="E5735" s="608">
        <v>15.33</v>
      </c>
      <c r="F5735" s="601" t="s">
        <v>794</v>
      </c>
    </row>
    <row r="5736" spans="1:6">
      <c r="A5736" s="606">
        <v>101135</v>
      </c>
      <c r="B5736" s="606" t="s">
        <v>6458</v>
      </c>
      <c r="C5736" s="606" t="s">
        <v>63</v>
      </c>
      <c r="D5736" s="606" t="s">
        <v>793</v>
      </c>
      <c r="E5736" s="608">
        <v>14.76</v>
      </c>
      <c r="F5736" s="601" t="s">
        <v>794</v>
      </c>
    </row>
    <row r="5737" spans="1:6">
      <c r="A5737" s="606">
        <v>101136</v>
      </c>
      <c r="B5737" s="606" t="s">
        <v>6459</v>
      </c>
      <c r="C5737" s="606" t="s">
        <v>63</v>
      </c>
      <c r="D5737" s="606" t="s">
        <v>793</v>
      </c>
      <c r="E5737" s="608">
        <v>13.44</v>
      </c>
      <c r="F5737" s="601" t="s">
        <v>794</v>
      </c>
    </row>
    <row r="5738" spans="1:6">
      <c r="A5738" s="606">
        <v>101137</v>
      </c>
      <c r="B5738" s="606" t="s">
        <v>6460</v>
      </c>
      <c r="C5738" s="606" t="s">
        <v>63</v>
      </c>
      <c r="D5738" s="606" t="s">
        <v>793</v>
      </c>
      <c r="E5738" s="608">
        <v>14.52</v>
      </c>
      <c r="F5738" s="601" t="s">
        <v>794</v>
      </c>
    </row>
    <row r="5739" spans="1:6">
      <c r="A5739" s="606">
        <v>101138</v>
      </c>
      <c r="B5739" s="606" t="s">
        <v>6461</v>
      </c>
      <c r="C5739" s="606" t="s">
        <v>63</v>
      </c>
      <c r="D5739" s="606" t="s">
        <v>793</v>
      </c>
      <c r="E5739" s="608">
        <v>14.79</v>
      </c>
      <c r="F5739" s="601" t="s">
        <v>794</v>
      </c>
    </row>
    <row r="5740" spans="1:6">
      <c r="A5740" s="606">
        <v>101139</v>
      </c>
      <c r="B5740" s="606" t="s">
        <v>6462</v>
      </c>
      <c r="C5740" s="606" t="s">
        <v>63</v>
      </c>
      <c r="D5740" s="606" t="s">
        <v>793</v>
      </c>
      <c r="E5740" s="608">
        <v>19.510000000000002</v>
      </c>
      <c r="F5740" s="601" t="s">
        <v>794</v>
      </c>
    </row>
    <row r="5741" spans="1:6">
      <c r="A5741" s="606">
        <v>101140</v>
      </c>
      <c r="B5741" s="606" t="s">
        <v>6463</v>
      </c>
      <c r="C5741" s="606" t="s">
        <v>63</v>
      </c>
      <c r="D5741" s="606" t="s">
        <v>793</v>
      </c>
      <c r="E5741" s="608">
        <v>18.420000000000002</v>
      </c>
      <c r="F5741" s="601" t="s">
        <v>794</v>
      </c>
    </row>
    <row r="5742" spans="1:6">
      <c r="A5742" s="606">
        <v>101141</v>
      </c>
      <c r="B5742" s="606" t="s">
        <v>6464</v>
      </c>
      <c r="C5742" s="606" t="s">
        <v>63</v>
      </c>
      <c r="D5742" s="606" t="s">
        <v>793</v>
      </c>
      <c r="E5742" s="608">
        <v>15.9</v>
      </c>
      <c r="F5742" s="601" t="s">
        <v>794</v>
      </c>
    </row>
    <row r="5743" spans="1:6">
      <c r="A5743" s="606">
        <v>101142</v>
      </c>
      <c r="B5743" s="606" t="s">
        <v>6465</v>
      </c>
      <c r="C5743" s="606" t="s">
        <v>63</v>
      </c>
      <c r="D5743" s="606" t="s">
        <v>793</v>
      </c>
      <c r="E5743" s="607">
        <v>17.95</v>
      </c>
      <c r="F5743" s="601" t="s">
        <v>794</v>
      </c>
    </row>
    <row r="5744" spans="1:6">
      <c r="A5744" s="606">
        <v>101143</v>
      </c>
      <c r="B5744" s="606" t="s">
        <v>6466</v>
      </c>
      <c r="C5744" s="606" t="s">
        <v>63</v>
      </c>
      <c r="D5744" s="606" t="s">
        <v>793</v>
      </c>
      <c r="E5744" s="607">
        <v>18.46</v>
      </c>
      <c r="F5744" s="601" t="s">
        <v>794</v>
      </c>
    </row>
    <row r="5745" spans="1:6">
      <c r="A5745" s="606">
        <v>101144</v>
      </c>
      <c r="B5745" s="606" t="s">
        <v>6467</v>
      </c>
      <c r="C5745" s="606" t="s">
        <v>63</v>
      </c>
      <c r="D5745" s="606" t="s">
        <v>793</v>
      </c>
      <c r="E5745" s="607">
        <v>15.48</v>
      </c>
      <c r="F5745" s="601" t="s">
        <v>794</v>
      </c>
    </row>
    <row r="5746" spans="1:6">
      <c r="A5746" s="606">
        <v>101145</v>
      </c>
      <c r="B5746" s="606" t="s">
        <v>6468</v>
      </c>
      <c r="C5746" s="606" t="s">
        <v>63</v>
      </c>
      <c r="D5746" s="606" t="s">
        <v>793</v>
      </c>
      <c r="E5746" s="607">
        <v>14.91</v>
      </c>
      <c r="F5746" s="601" t="s">
        <v>794</v>
      </c>
    </row>
    <row r="5747" spans="1:6">
      <c r="A5747" s="606">
        <v>101146</v>
      </c>
      <c r="B5747" s="606" t="s">
        <v>6469</v>
      </c>
      <c r="C5747" s="606" t="s">
        <v>63</v>
      </c>
      <c r="D5747" s="606" t="s">
        <v>793</v>
      </c>
      <c r="E5747" s="607">
        <v>13.59</v>
      </c>
      <c r="F5747" s="601" t="s">
        <v>794</v>
      </c>
    </row>
    <row r="5748" spans="1:6">
      <c r="A5748" s="606">
        <v>101147</v>
      </c>
      <c r="B5748" s="606" t="s">
        <v>6470</v>
      </c>
      <c r="C5748" s="606" t="s">
        <v>63</v>
      </c>
      <c r="D5748" s="606" t="s">
        <v>793</v>
      </c>
      <c r="E5748" s="607">
        <v>14.67</v>
      </c>
      <c r="F5748" s="601" t="s">
        <v>794</v>
      </c>
    </row>
    <row r="5749" spans="1:6">
      <c r="A5749" s="606">
        <v>101148</v>
      </c>
      <c r="B5749" s="606" t="s">
        <v>6471</v>
      </c>
      <c r="C5749" s="606" t="s">
        <v>63</v>
      </c>
      <c r="D5749" s="606" t="s">
        <v>793</v>
      </c>
      <c r="E5749" s="607">
        <v>14.94</v>
      </c>
      <c r="F5749" s="601" t="s">
        <v>794</v>
      </c>
    </row>
    <row r="5750" spans="1:6">
      <c r="A5750" s="606">
        <v>101149</v>
      </c>
      <c r="B5750" s="606" t="s">
        <v>6472</v>
      </c>
      <c r="C5750" s="606" t="s">
        <v>63</v>
      </c>
      <c r="D5750" s="606" t="s">
        <v>793</v>
      </c>
      <c r="E5750" s="607">
        <v>19.66</v>
      </c>
      <c r="F5750" s="601" t="s">
        <v>794</v>
      </c>
    </row>
    <row r="5751" spans="1:6">
      <c r="A5751" s="606">
        <v>101150</v>
      </c>
      <c r="B5751" s="606" t="s">
        <v>6473</v>
      </c>
      <c r="C5751" s="606" t="s">
        <v>63</v>
      </c>
      <c r="D5751" s="606" t="s">
        <v>793</v>
      </c>
      <c r="E5751" s="607">
        <v>18.57</v>
      </c>
      <c r="F5751" s="601" t="s">
        <v>794</v>
      </c>
    </row>
    <row r="5752" spans="1:6">
      <c r="A5752" s="606">
        <v>101151</v>
      </c>
      <c r="B5752" s="606" t="s">
        <v>6474</v>
      </c>
      <c r="C5752" s="606" t="s">
        <v>63</v>
      </c>
      <c r="D5752" s="606" t="s">
        <v>793</v>
      </c>
      <c r="E5752" s="607">
        <v>16.05</v>
      </c>
      <c r="F5752" s="601" t="s">
        <v>794</v>
      </c>
    </row>
    <row r="5753" spans="1:6">
      <c r="A5753" s="606">
        <v>101152</v>
      </c>
      <c r="B5753" s="606" t="s">
        <v>6475</v>
      </c>
      <c r="C5753" s="606" t="s">
        <v>63</v>
      </c>
      <c r="D5753" s="606" t="s">
        <v>793</v>
      </c>
      <c r="E5753" s="607">
        <v>18.100000000000001</v>
      </c>
      <c r="F5753" s="601" t="s">
        <v>794</v>
      </c>
    </row>
    <row r="5754" spans="1:6">
      <c r="A5754" s="606">
        <v>101153</v>
      </c>
      <c r="B5754" s="606" t="s">
        <v>6476</v>
      </c>
      <c r="C5754" s="606" t="s">
        <v>63</v>
      </c>
      <c r="D5754" s="606" t="s">
        <v>793</v>
      </c>
      <c r="E5754" s="607">
        <v>18.61</v>
      </c>
      <c r="F5754" s="601" t="s">
        <v>794</v>
      </c>
    </row>
    <row r="5755" spans="1:6">
      <c r="A5755" s="606">
        <v>101206</v>
      </c>
      <c r="B5755" s="606" t="s">
        <v>6477</v>
      </c>
      <c r="C5755" s="606" t="s">
        <v>63</v>
      </c>
      <c r="D5755" s="606" t="s">
        <v>793</v>
      </c>
      <c r="E5755" s="608">
        <v>12.84</v>
      </c>
      <c r="F5755" s="601" t="s">
        <v>794</v>
      </c>
    </row>
    <row r="5756" spans="1:6">
      <c r="A5756" s="606">
        <v>101207</v>
      </c>
      <c r="B5756" s="606" t="s">
        <v>6478</v>
      </c>
      <c r="C5756" s="606" t="s">
        <v>63</v>
      </c>
      <c r="D5756" s="606" t="s">
        <v>793</v>
      </c>
      <c r="E5756" s="607">
        <v>11.06</v>
      </c>
      <c r="F5756" s="601" t="s">
        <v>794</v>
      </c>
    </row>
    <row r="5757" spans="1:6">
      <c r="A5757" s="606">
        <v>101208</v>
      </c>
      <c r="B5757" s="606" t="s">
        <v>6479</v>
      </c>
      <c r="C5757" s="606" t="s">
        <v>63</v>
      </c>
      <c r="D5757" s="606" t="s">
        <v>793</v>
      </c>
      <c r="E5757" s="608">
        <v>10.87</v>
      </c>
      <c r="F5757" s="601" t="s">
        <v>794</v>
      </c>
    </row>
    <row r="5758" spans="1:6">
      <c r="A5758" s="606">
        <v>101209</v>
      </c>
      <c r="B5758" s="606" t="s">
        <v>6480</v>
      </c>
      <c r="C5758" s="606" t="s">
        <v>63</v>
      </c>
      <c r="D5758" s="606" t="s">
        <v>793</v>
      </c>
      <c r="E5758" s="608">
        <v>10.09</v>
      </c>
      <c r="F5758" s="601" t="s">
        <v>794</v>
      </c>
    </row>
    <row r="5759" spans="1:6">
      <c r="A5759" s="606">
        <v>101210</v>
      </c>
      <c r="B5759" s="606" t="s">
        <v>6481</v>
      </c>
      <c r="C5759" s="606" t="s">
        <v>63</v>
      </c>
      <c r="D5759" s="606" t="s">
        <v>793</v>
      </c>
      <c r="E5759" s="608">
        <v>18.059999999999999</v>
      </c>
      <c r="F5759" s="601" t="s">
        <v>794</v>
      </c>
    </row>
    <row r="5760" spans="1:6">
      <c r="A5760" s="606">
        <v>101211</v>
      </c>
      <c r="B5760" s="606" t="s">
        <v>6482</v>
      </c>
      <c r="C5760" s="606" t="s">
        <v>63</v>
      </c>
      <c r="D5760" s="606" t="s">
        <v>793</v>
      </c>
      <c r="E5760" s="608">
        <v>19.399999999999999</v>
      </c>
      <c r="F5760" s="601" t="s">
        <v>794</v>
      </c>
    </row>
    <row r="5761" spans="1:6">
      <c r="A5761" s="606">
        <v>101212</v>
      </c>
      <c r="B5761" s="606" t="s">
        <v>6483</v>
      </c>
      <c r="C5761" s="606" t="s">
        <v>63</v>
      </c>
      <c r="D5761" s="606" t="s">
        <v>793</v>
      </c>
      <c r="E5761" s="608">
        <v>22.68</v>
      </c>
      <c r="F5761" s="601" t="s">
        <v>794</v>
      </c>
    </row>
    <row r="5762" spans="1:6">
      <c r="A5762" s="606">
        <v>101213</v>
      </c>
      <c r="B5762" s="606" t="s">
        <v>6484</v>
      </c>
      <c r="C5762" s="606" t="s">
        <v>63</v>
      </c>
      <c r="D5762" s="606" t="s">
        <v>793</v>
      </c>
      <c r="E5762" s="607">
        <v>25.39</v>
      </c>
      <c r="F5762" s="601" t="s">
        <v>794</v>
      </c>
    </row>
    <row r="5763" spans="1:6">
      <c r="A5763" s="606">
        <v>101214</v>
      </c>
      <c r="B5763" s="606" t="s">
        <v>6485</v>
      </c>
      <c r="C5763" s="606" t="s">
        <v>63</v>
      </c>
      <c r="D5763" s="606" t="s">
        <v>793</v>
      </c>
      <c r="E5763" s="607">
        <v>30.74</v>
      </c>
      <c r="F5763" s="601" t="s">
        <v>794</v>
      </c>
    </row>
    <row r="5764" spans="1:6">
      <c r="A5764" s="606">
        <v>101215</v>
      </c>
      <c r="B5764" s="606" t="s">
        <v>6486</v>
      </c>
      <c r="C5764" s="606" t="s">
        <v>63</v>
      </c>
      <c r="D5764" s="606" t="s">
        <v>793</v>
      </c>
      <c r="E5764" s="607">
        <v>17.350000000000001</v>
      </c>
      <c r="F5764" s="601" t="s">
        <v>794</v>
      </c>
    </row>
    <row r="5765" spans="1:6">
      <c r="A5765" s="606">
        <v>101216</v>
      </c>
      <c r="B5765" s="606" t="s">
        <v>6487</v>
      </c>
      <c r="C5765" s="606" t="s">
        <v>63</v>
      </c>
      <c r="D5765" s="606" t="s">
        <v>793</v>
      </c>
      <c r="E5765" s="607">
        <v>18.2</v>
      </c>
      <c r="F5765" s="601" t="s">
        <v>794</v>
      </c>
    </row>
    <row r="5766" spans="1:6">
      <c r="A5766" s="606">
        <v>101217</v>
      </c>
      <c r="B5766" s="606" t="s">
        <v>6488</v>
      </c>
      <c r="C5766" s="606" t="s">
        <v>63</v>
      </c>
      <c r="D5766" s="606" t="s">
        <v>793</v>
      </c>
      <c r="E5766" s="607">
        <v>21.24</v>
      </c>
      <c r="F5766" s="601" t="s">
        <v>794</v>
      </c>
    </row>
    <row r="5767" spans="1:6">
      <c r="A5767" s="606">
        <v>101218</v>
      </c>
      <c r="B5767" s="606" t="s">
        <v>6489</v>
      </c>
      <c r="C5767" s="606" t="s">
        <v>63</v>
      </c>
      <c r="D5767" s="606" t="s">
        <v>793</v>
      </c>
      <c r="E5767" s="607">
        <v>22.49</v>
      </c>
      <c r="F5767" s="601" t="s">
        <v>794</v>
      </c>
    </row>
    <row r="5768" spans="1:6">
      <c r="A5768" s="606">
        <v>101219</v>
      </c>
      <c r="B5768" s="606" t="s">
        <v>6490</v>
      </c>
      <c r="C5768" s="606" t="s">
        <v>63</v>
      </c>
      <c r="D5768" s="606" t="s">
        <v>793</v>
      </c>
      <c r="E5768" s="607">
        <v>27.33</v>
      </c>
      <c r="F5768" s="601" t="s">
        <v>794</v>
      </c>
    </row>
    <row r="5769" spans="1:6">
      <c r="A5769" s="606">
        <v>101220</v>
      </c>
      <c r="B5769" s="606" t="s">
        <v>6491</v>
      </c>
      <c r="C5769" s="606" t="s">
        <v>63</v>
      </c>
      <c r="D5769" s="606" t="s">
        <v>793</v>
      </c>
      <c r="E5769" s="607">
        <v>17.079999999999998</v>
      </c>
      <c r="F5769" s="601" t="s">
        <v>794</v>
      </c>
    </row>
    <row r="5770" spans="1:6">
      <c r="A5770" s="606">
        <v>101221</v>
      </c>
      <c r="B5770" s="606" t="s">
        <v>6492</v>
      </c>
      <c r="C5770" s="606" t="s">
        <v>63</v>
      </c>
      <c r="D5770" s="606" t="s">
        <v>793</v>
      </c>
      <c r="E5770" s="607">
        <v>18.059999999999999</v>
      </c>
      <c r="F5770" s="601" t="s">
        <v>794</v>
      </c>
    </row>
    <row r="5771" spans="1:6">
      <c r="A5771" s="606">
        <v>101222</v>
      </c>
      <c r="B5771" s="606" t="s">
        <v>6493</v>
      </c>
      <c r="C5771" s="606" t="s">
        <v>63</v>
      </c>
      <c r="D5771" s="606" t="s">
        <v>793</v>
      </c>
      <c r="E5771" s="607">
        <v>21.04</v>
      </c>
      <c r="F5771" s="601" t="s">
        <v>794</v>
      </c>
    </row>
    <row r="5772" spans="1:6">
      <c r="A5772" s="606">
        <v>101223</v>
      </c>
      <c r="B5772" s="606" t="s">
        <v>6494</v>
      </c>
      <c r="C5772" s="606" t="s">
        <v>63</v>
      </c>
      <c r="D5772" s="606" t="s">
        <v>793</v>
      </c>
      <c r="E5772" s="607">
        <v>23.44</v>
      </c>
      <c r="F5772" s="601" t="s">
        <v>794</v>
      </c>
    </row>
    <row r="5773" spans="1:6">
      <c r="A5773" s="606">
        <v>101224</v>
      </c>
      <c r="B5773" s="606" t="s">
        <v>6495</v>
      </c>
      <c r="C5773" s="606" t="s">
        <v>63</v>
      </c>
      <c r="D5773" s="606" t="s">
        <v>793</v>
      </c>
      <c r="E5773" s="607">
        <v>29.45</v>
      </c>
      <c r="F5773" s="601" t="s">
        <v>794</v>
      </c>
    </row>
    <row r="5774" spans="1:6">
      <c r="A5774" s="606">
        <v>101225</v>
      </c>
      <c r="B5774" s="606" t="s">
        <v>6496</v>
      </c>
      <c r="C5774" s="606" t="s">
        <v>63</v>
      </c>
      <c r="D5774" s="606" t="s">
        <v>793</v>
      </c>
      <c r="E5774" s="607">
        <v>15.68</v>
      </c>
      <c r="F5774" s="601" t="s">
        <v>794</v>
      </c>
    </row>
    <row r="5775" spans="1:6">
      <c r="A5775" s="606">
        <v>101226</v>
      </c>
      <c r="B5775" s="606" t="s">
        <v>6497</v>
      </c>
      <c r="C5775" s="606" t="s">
        <v>63</v>
      </c>
      <c r="D5775" s="606" t="s">
        <v>793</v>
      </c>
      <c r="E5775" s="607">
        <v>16.54</v>
      </c>
      <c r="F5775" s="601" t="s">
        <v>794</v>
      </c>
    </row>
    <row r="5776" spans="1:6">
      <c r="A5776" s="606">
        <v>101227</v>
      </c>
      <c r="B5776" s="606" t="s">
        <v>6498</v>
      </c>
      <c r="C5776" s="606" t="s">
        <v>63</v>
      </c>
      <c r="D5776" s="606" t="s">
        <v>793</v>
      </c>
      <c r="E5776" s="607">
        <v>19.21</v>
      </c>
      <c r="F5776" s="601" t="s">
        <v>794</v>
      </c>
    </row>
    <row r="5777" spans="1:6">
      <c r="A5777" s="606">
        <v>101228</v>
      </c>
      <c r="B5777" s="606" t="s">
        <v>6499</v>
      </c>
      <c r="C5777" s="606" t="s">
        <v>63</v>
      </c>
      <c r="D5777" s="606" t="s">
        <v>793</v>
      </c>
      <c r="E5777" s="608">
        <v>20.5</v>
      </c>
      <c r="F5777" s="601" t="s">
        <v>794</v>
      </c>
    </row>
    <row r="5778" spans="1:6">
      <c r="A5778" s="606">
        <v>101229</v>
      </c>
      <c r="B5778" s="606" t="s">
        <v>6500</v>
      </c>
      <c r="C5778" s="606" t="s">
        <v>63</v>
      </c>
      <c r="D5778" s="606" t="s">
        <v>793</v>
      </c>
      <c r="E5778" s="607">
        <v>25.9</v>
      </c>
      <c r="F5778" s="601" t="s">
        <v>794</v>
      </c>
    </row>
    <row r="5779" spans="1:6">
      <c r="A5779" s="606">
        <v>101230</v>
      </c>
      <c r="B5779" s="606" t="s">
        <v>6501</v>
      </c>
      <c r="C5779" s="606" t="s">
        <v>63</v>
      </c>
      <c r="D5779" s="606" t="s">
        <v>793</v>
      </c>
      <c r="E5779" s="608">
        <v>11.33</v>
      </c>
      <c r="F5779" s="601" t="s">
        <v>794</v>
      </c>
    </row>
    <row r="5780" spans="1:6">
      <c r="A5780" s="606">
        <v>101231</v>
      </c>
      <c r="B5780" s="606" t="s">
        <v>6502</v>
      </c>
      <c r="C5780" s="606" t="s">
        <v>63</v>
      </c>
      <c r="D5780" s="606" t="s">
        <v>793</v>
      </c>
      <c r="E5780" s="607">
        <v>10.77</v>
      </c>
      <c r="F5780" s="601" t="s">
        <v>794</v>
      </c>
    </row>
    <row r="5781" spans="1:6">
      <c r="A5781" s="606">
        <v>101232</v>
      </c>
      <c r="B5781" s="606" t="s">
        <v>6503</v>
      </c>
      <c r="C5781" s="606" t="s">
        <v>63</v>
      </c>
      <c r="D5781" s="606" t="s">
        <v>793</v>
      </c>
      <c r="E5781" s="608">
        <v>9.7200000000000006</v>
      </c>
      <c r="F5781" s="601" t="s">
        <v>794</v>
      </c>
    </row>
    <row r="5782" spans="1:6">
      <c r="A5782" s="606">
        <v>101233</v>
      </c>
      <c r="B5782" s="606" t="s">
        <v>6504</v>
      </c>
      <c r="C5782" s="606" t="s">
        <v>63</v>
      </c>
      <c r="D5782" s="606" t="s">
        <v>793</v>
      </c>
      <c r="E5782" s="608">
        <v>8.98</v>
      </c>
      <c r="F5782" s="601" t="s">
        <v>794</v>
      </c>
    </row>
    <row r="5783" spans="1:6">
      <c r="A5783" s="606">
        <v>101234</v>
      </c>
      <c r="B5783" s="606" t="s">
        <v>6505</v>
      </c>
      <c r="C5783" s="606" t="s">
        <v>63</v>
      </c>
      <c r="D5783" s="606" t="s">
        <v>793</v>
      </c>
      <c r="E5783" s="608">
        <v>17.75</v>
      </c>
      <c r="F5783" s="601" t="s">
        <v>794</v>
      </c>
    </row>
    <row r="5784" spans="1:6">
      <c r="A5784" s="606">
        <v>101235</v>
      </c>
      <c r="B5784" s="606" t="s">
        <v>6506</v>
      </c>
      <c r="C5784" s="606" t="s">
        <v>63</v>
      </c>
      <c r="D5784" s="606" t="s">
        <v>793</v>
      </c>
      <c r="E5784" s="608">
        <v>18.71</v>
      </c>
      <c r="F5784" s="601" t="s">
        <v>794</v>
      </c>
    </row>
    <row r="5785" spans="1:6">
      <c r="A5785" s="606">
        <v>101236</v>
      </c>
      <c r="B5785" s="606" t="s">
        <v>6507</v>
      </c>
      <c r="C5785" s="606" t="s">
        <v>63</v>
      </c>
      <c r="D5785" s="606" t="s">
        <v>793</v>
      </c>
      <c r="E5785" s="608">
        <v>21.83</v>
      </c>
      <c r="F5785" s="601" t="s">
        <v>794</v>
      </c>
    </row>
    <row r="5786" spans="1:6">
      <c r="A5786" s="606">
        <v>101237</v>
      </c>
      <c r="B5786" s="606" t="s">
        <v>6508</v>
      </c>
      <c r="C5786" s="606" t="s">
        <v>63</v>
      </c>
      <c r="D5786" s="606" t="s">
        <v>793</v>
      </c>
      <c r="E5786" s="608">
        <v>23.26</v>
      </c>
      <c r="F5786" s="601" t="s">
        <v>794</v>
      </c>
    </row>
    <row r="5787" spans="1:6">
      <c r="A5787" s="606">
        <v>101238</v>
      </c>
      <c r="B5787" s="606" t="s">
        <v>6509</v>
      </c>
      <c r="C5787" s="606" t="s">
        <v>63</v>
      </c>
      <c r="D5787" s="606" t="s">
        <v>793</v>
      </c>
      <c r="E5787" s="608">
        <v>29.5</v>
      </c>
      <c r="F5787" s="601" t="s">
        <v>794</v>
      </c>
    </row>
    <row r="5788" spans="1:6">
      <c r="A5788" s="606">
        <v>101239</v>
      </c>
      <c r="B5788" s="606" t="s">
        <v>6510</v>
      </c>
      <c r="C5788" s="606" t="s">
        <v>63</v>
      </c>
      <c r="D5788" s="606" t="s">
        <v>793</v>
      </c>
      <c r="E5788" s="608">
        <v>15.57</v>
      </c>
      <c r="F5788" s="601" t="s">
        <v>794</v>
      </c>
    </row>
    <row r="5789" spans="1:6">
      <c r="A5789" s="606">
        <v>101240</v>
      </c>
      <c r="B5789" s="606" t="s">
        <v>6511</v>
      </c>
      <c r="C5789" s="606" t="s">
        <v>63</v>
      </c>
      <c r="D5789" s="606" t="s">
        <v>793</v>
      </c>
      <c r="E5789" s="608">
        <v>16.440000000000001</v>
      </c>
      <c r="F5789" s="601" t="s">
        <v>794</v>
      </c>
    </row>
    <row r="5790" spans="1:6">
      <c r="A5790" s="606">
        <v>101241</v>
      </c>
      <c r="B5790" s="606" t="s">
        <v>6512</v>
      </c>
      <c r="C5790" s="606" t="s">
        <v>63</v>
      </c>
      <c r="D5790" s="606" t="s">
        <v>793</v>
      </c>
      <c r="E5790" s="608">
        <v>19.25</v>
      </c>
      <c r="F5790" s="601" t="s">
        <v>794</v>
      </c>
    </row>
    <row r="5791" spans="1:6">
      <c r="A5791" s="606">
        <v>101242</v>
      </c>
      <c r="B5791" s="606" t="s">
        <v>6513</v>
      </c>
      <c r="C5791" s="606" t="s">
        <v>63</v>
      </c>
      <c r="D5791" s="606" t="s">
        <v>793</v>
      </c>
      <c r="E5791" s="608">
        <v>21.54</v>
      </c>
      <c r="F5791" s="601" t="s">
        <v>794</v>
      </c>
    </row>
    <row r="5792" spans="1:6">
      <c r="A5792" s="606">
        <v>101243</v>
      </c>
      <c r="B5792" s="606" t="s">
        <v>6514</v>
      </c>
      <c r="C5792" s="606" t="s">
        <v>63</v>
      </c>
      <c r="D5792" s="606" t="s">
        <v>793</v>
      </c>
      <c r="E5792" s="608">
        <v>26.17</v>
      </c>
      <c r="F5792" s="601" t="s">
        <v>794</v>
      </c>
    </row>
    <row r="5793" spans="1:6">
      <c r="A5793" s="606">
        <v>101244</v>
      </c>
      <c r="B5793" s="606" t="s">
        <v>6515</v>
      </c>
      <c r="C5793" s="606" t="s">
        <v>63</v>
      </c>
      <c r="D5793" s="606" t="s">
        <v>793</v>
      </c>
      <c r="E5793" s="608">
        <v>16.440000000000001</v>
      </c>
      <c r="F5793" s="601" t="s">
        <v>794</v>
      </c>
    </row>
    <row r="5794" spans="1:6">
      <c r="A5794" s="606">
        <v>101245</v>
      </c>
      <c r="B5794" s="606" t="s">
        <v>6516</v>
      </c>
      <c r="C5794" s="606" t="s">
        <v>63</v>
      </c>
      <c r="D5794" s="606" t="s">
        <v>793</v>
      </c>
      <c r="E5794" s="608">
        <v>17.41</v>
      </c>
      <c r="F5794" s="601" t="s">
        <v>794</v>
      </c>
    </row>
    <row r="5795" spans="1:6">
      <c r="A5795" s="606">
        <v>101246</v>
      </c>
      <c r="B5795" s="606" t="s">
        <v>6517</v>
      </c>
      <c r="C5795" s="606" t="s">
        <v>63</v>
      </c>
      <c r="D5795" s="606" t="s">
        <v>793</v>
      </c>
      <c r="E5795" s="608">
        <v>20.260000000000002</v>
      </c>
      <c r="F5795" s="601" t="s">
        <v>794</v>
      </c>
    </row>
    <row r="5796" spans="1:6">
      <c r="A5796" s="606">
        <v>101247</v>
      </c>
      <c r="B5796" s="606" t="s">
        <v>6518</v>
      </c>
      <c r="C5796" s="606" t="s">
        <v>63</v>
      </c>
      <c r="D5796" s="606" t="s">
        <v>793</v>
      </c>
      <c r="E5796" s="608">
        <v>22.51</v>
      </c>
      <c r="F5796" s="601" t="s">
        <v>794</v>
      </c>
    </row>
    <row r="5797" spans="1:6">
      <c r="A5797" s="606">
        <v>101248</v>
      </c>
      <c r="B5797" s="606" t="s">
        <v>6519</v>
      </c>
      <c r="C5797" s="606" t="s">
        <v>63</v>
      </c>
      <c r="D5797" s="606" t="s">
        <v>793</v>
      </c>
      <c r="E5797" s="608">
        <v>28.22</v>
      </c>
      <c r="F5797" s="601" t="s">
        <v>794</v>
      </c>
    </row>
    <row r="5798" spans="1:6">
      <c r="A5798" s="606">
        <v>101249</v>
      </c>
      <c r="B5798" s="606" t="s">
        <v>6520</v>
      </c>
      <c r="C5798" s="606" t="s">
        <v>63</v>
      </c>
      <c r="D5798" s="606" t="s">
        <v>793</v>
      </c>
      <c r="E5798" s="608">
        <v>14.31</v>
      </c>
      <c r="F5798" s="601" t="s">
        <v>794</v>
      </c>
    </row>
    <row r="5799" spans="1:6">
      <c r="A5799" s="606">
        <v>101250</v>
      </c>
      <c r="B5799" s="606" t="s">
        <v>6521</v>
      </c>
      <c r="C5799" s="606" t="s">
        <v>63</v>
      </c>
      <c r="D5799" s="606" t="s">
        <v>793</v>
      </c>
      <c r="E5799" s="608">
        <v>15.9</v>
      </c>
      <c r="F5799" s="601" t="s">
        <v>794</v>
      </c>
    </row>
    <row r="5800" spans="1:6">
      <c r="A5800" s="606">
        <v>101251</v>
      </c>
      <c r="B5800" s="606" t="s">
        <v>6522</v>
      </c>
      <c r="C5800" s="606" t="s">
        <v>63</v>
      </c>
      <c r="D5800" s="606" t="s">
        <v>793</v>
      </c>
      <c r="E5800" s="608">
        <v>18.05</v>
      </c>
      <c r="F5800" s="601" t="s">
        <v>794</v>
      </c>
    </row>
    <row r="5801" spans="1:6">
      <c r="A5801" s="606">
        <v>101252</v>
      </c>
      <c r="B5801" s="606" t="s">
        <v>6523</v>
      </c>
      <c r="C5801" s="606" t="s">
        <v>63</v>
      </c>
      <c r="D5801" s="606" t="s">
        <v>793</v>
      </c>
      <c r="E5801" s="608">
        <v>19.7</v>
      </c>
      <c r="F5801" s="601" t="s">
        <v>794</v>
      </c>
    </row>
    <row r="5802" spans="1:6">
      <c r="A5802" s="606">
        <v>101253</v>
      </c>
      <c r="B5802" s="606" t="s">
        <v>6524</v>
      </c>
      <c r="C5802" s="606" t="s">
        <v>63</v>
      </c>
      <c r="D5802" s="606" t="s">
        <v>793</v>
      </c>
      <c r="E5802" s="608">
        <v>24.85</v>
      </c>
      <c r="F5802" s="601" t="s">
        <v>794</v>
      </c>
    </row>
    <row r="5803" spans="1:6">
      <c r="A5803" s="606">
        <v>101254</v>
      </c>
      <c r="B5803" s="606" t="s">
        <v>6525</v>
      </c>
      <c r="C5803" s="606" t="s">
        <v>63</v>
      </c>
      <c r="D5803" s="606" t="s">
        <v>793</v>
      </c>
      <c r="E5803" s="608">
        <v>12.87</v>
      </c>
      <c r="F5803" s="601" t="s">
        <v>794</v>
      </c>
    </row>
    <row r="5804" spans="1:6">
      <c r="A5804" s="606">
        <v>101255</v>
      </c>
      <c r="B5804" s="606" t="s">
        <v>6526</v>
      </c>
      <c r="C5804" s="606" t="s">
        <v>63</v>
      </c>
      <c r="D5804" s="606" t="s">
        <v>793</v>
      </c>
      <c r="E5804" s="608">
        <v>11.42</v>
      </c>
      <c r="F5804" s="601" t="s">
        <v>794</v>
      </c>
    </row>
    <row r="5805" spans="1:6">
      <c r="A5805" s="606">
        <v>101256</v>
      </c>
      <c r="B5805" s="606" t="s">
        <v>6527</v>
      </c>
      <c r="C5805" s="606" t="s">
        <v>63</v>
      </c>
      <c r="D5805" s="606" t="s">
        <v>793</v>
      </c>
      <c r="E5805" s="608">
        <v>20</v>
      </c>
      <c r="F5805" s="601" t="s">
        <v>794</v>
      </c>
    </row>
    <row r="5806" spans="1:6">
      <c r="A5806" s="606">
        <v>101257</v>
      </c>
      <c r="B5806" s="606" t="s">
        <v>6528</v>
      </c>
      <c r="C5806" s="606" t="s">
        <v>63</v>
      </c>
      <c r="D5806" s="606" t="s">
        <v>793</v>
      </c>
      <c r="E5806" s="608">
        <v>21.11</v>
      </c>
      <c r="F5806" s="601" t="s">
        <v>794</v>
      </c>
    </row>
    <row r="5807" spans="1:6">
      <c r="A5807" s="606">
        <v>101258</v>
      </c>
      <c r="B5807" s="606" t="s">
        <v>6529</v>
      </c>
      <c r="C5807" s="606" t="s">
        <v>63</v>
      </c>
      <c r="D5807" s="606" t="s">
        <v>793</v>
      </c>
      <c r="E5807" s="608">
        <v>24.53</v>
      </c>
      <c r="F5807" s="601" t="s">
        <v>794</v>
      </c>
    </row>
    <row r="5808" spans="1:6">
      <c r="A5808" s="606">
        <v>101259</v>
      </c>
      <c r="B5808" s="606" t="s">
        <v>6530</v>
      </c>
      <c r="C5808" s="606" t="s">
        <v>63</v>
      </c>
      <c r="D5808" s="606" t="s">
        <v>793</v>
      </c>
      <c r="E5808" s="608">
        <v>27.28</v>
      </c>
      <c r="F5808" s="601" t="s">
        <v>794</v>
      </c>
    </row>
    <row r="5809" spans="1:6">
      <c r="A5809" s="606">
        <v>101260</v>
      </c>
      <c r="B5809" s="606" t="s">
        <v>6531</v>
      </c>
      <c r="C5809" s="606" t="s">
        <v>63</v>
      </c>
      <c r="D5809" s="606" t="s">
        <v>793</v>
      </c>
      <c r="E5809" s="608">
        <v>34.159999999999997</v>
      </c>
      <c r="F5809" s="601" t="s">
        <v>794</v>
      </c>
    </row>
    <row r="5810" spans="1:6">
      <c r="A5810" s="606">
        <v>101261</v>
      </c>
      <c r="B5810" s="606" t="s">
        <v>6532</v>
      </c>
      <c r="C5810" s="606" t="s">
        <v>63</v>
      </c>
      <c r="D5810" s="606" t="s">
        <v>793</v>
      </c>
      <c r="E5810" s="608">
        <v>19</v>
      </c>
      <c r="F5810" s="601" t="s">
        <v>794</v>
      </c>
    </row>
    <row r="5811" spans="1:6">
      <c r="A5811" s="606">
        <v>101262</v>
      </c>
      <c r="B5811" s="606" t="s">
        <v>6533</v>
      </c>
      <c r="C5811" s="606" t="s">
        <v>63</v>
      </c>
      <c r="D5811" s="606" t="s">
        <v>793</v>
      </c>
      <c r="E5811" s="608">
        <v>20.07</v>
      </c>
      <c r="F5811" s="601" t="s">
        <v>794</v>
      </c>
    </row>
    <row r="5812" spans="1:6">
      <c r="A5812" s="606">
        <v>101263</v>
      </c>
      <c r="B5812" s="606" t="s">
        <v>6534</v>
      </c>
      <c r="C5812" s="606" t="s">
        <v>63</v>
      </c>
      <c r="D5812" s="606" t="s">
        <v>793</v>
      </c>
      <c r="E5812" s="608">
        <v>23.24</v>
      </c>
      <c r="F5812" s="601" t="s">
        <v>794</v>
      </c>
    </row>
    <row r="5813" spans="1:6">
      <c r="A5813" s="606">
        <v>101264</v>
      </c>
      <c r="B5813" s="606" t="s">
        <v>6535</v>
      </c>
      <c r="C5813" s="606" t="s">
        <v>63</v>
      </c>
      <c r="D5813" s="606" t="s">
        <v>793</v>
      </c>
      <c r="E5813" s="608">
        <v>25.78</v>
      </c>
      <c r="F5813" s="601" t="s">
        <v>794</v>
      </c>
    </row>
    <row r="5814" spans="1:6">
      <c r="A5814" s="606">
        <v>101265</v>
      </c>
      <c r="B5814" s="606" t="s">
        <v>6536</v>
      </c>
      <c r="C5814" s="606" t="s">
        <v>63</v>
      </c>
      <c r="D5814" s="606" t="s">
        <v>793</v>
      </c>
      <c r="E5814" s="608">
        <v>32.19</v>
      </c>
      <c r="F5814" s="601" t="s">
        <v>794</v>
      </c>
    </row>
    <row r="5815" spans="1:6">
      <c r="A5815" s="606">
        <v>101266</v>
      </c>
      <c r="B5815" s="606" t="s">
        <v>6537</v>
      </c>
      <c r="C5815" s="606" t="s">
        <v>63</v>
      </c>
      <c r="D5815" s="606" t="s">
        <v>793</v>
      </c>
      <c r="E5815" s="608">
        <v>11.45</v>
      </c>
      <c r="F5815" s="601" t="s">
        <v>794</v>
      </c>
    </row>
    <row r="5816" spans="1:6">
      <c r="A5816" s="606">
        <v>101267</v>
      </c>
      <c r="B5816" s="606" t="s">
        <v>6538</v>
      </c>
      <c r="C5816" s="606" t="s">
        <v>63</v>
      </c>
      <c r="D5816" s="606" t="s">
        <v>793</v>
      </c>
      <c r="E5816" s="608">
        <v>11.07</v>
      </c>
      <c r="F5816" s="601" t="s">
        <v>794</v>
      </c>
    </row>
    <row r="5817" spans="1:6">
      <c r="A5817" s="606">
        <v>101268</v>
      </c>
      <c r="B5817" s="606" t="s">
        <v>6539</v>
      </c>
      <c r="C5817" s="606" t="s">
        <v>63</v>
      </c>
      <c r="D5817" s="606" t="s">
        <v>793</v>
      </c>
      <c r="E5817" s="608">
        <v>18.190000000000001</v>
      </c>
      <c r="F5817" s="601" t="s">
        <v>794</v>
      </c>
    </row>
    <row r="5818" spans="1:6">
      <c r="A5818" s="606">
        <v>101269</v>
      </c>
      <c r="B5818" s="606" t="s">
        <v>6540</v>
      </c>
      <c r="C5818" s="606" t="s">
        <v>63</v>
      </c>
      <c r="D5818" s="606" t="s">
        <v>793</v>
      </c>
      <c r="E5818" s="608">
        <v>20.28</v>
      </c>
      <c r="F5818" s="601" t="s">
        <v>794</v>
      </c>
    </row>
    <row r="5819" spans="1:6">
      <c r="A5819" s="606">
        <v>101270</v>
      </c>
      <c r="B5819" s="606" t="s">
        <v>6541</v>
      </c>
      <c r="C5819" s="606" t="s">
        <v>63</v>
      </c>
      <c r="D5819" s="606" t="s">
        <v>793</v>
      </c>
      <c r="E5819" s="608">
        <v>23.53</v>
      </c>
      <c r="F5819" s="601" t="s">
        <v>794</v>
      </c>
    </row>
    <row r="5820" spans="1:6">
      <c r="A5820" s="606">
        <v>101271</v>
      </c>
      <c r="B5820" s="606" t="s">
        <v>6542</v>
      </c>
      <c r="C5820" s="606" t="s">
        <v>63</v>
      </c>
      <c r="D5820" s="606" t="s">
        <v>793</v>
      </c>
      <c r="E5820" s="608">
        <v>26.12</v>
      </c>
      <c r="F5820" s="601" t="s">
        <v>794</v>
      </c>
    </row>
    <row r="5821" spans="1:6">
      <c r="A5821" s="606">
        <v>101272</v>
      </c>
      <c r="B5821" s="606" t="s">
        <v>6543</v>
      </c>
      <c r="C5821" s="606" t="s">
        <v>63</v>
      </c>
      <c r="D5821" s="606" t="s">
        <v>793</v>
      </c>
      <c r="E5821" s="608">
        <v>32.65</v>
      </c>
      <c r="F5821" s="601" t="s">
        <v>794</v>
      </c>
    </row>
    <row r="5822" spans="1:6">
      <c r="A5822" s="606">
        <v>101273</v>
      </c>
      <c r="B5822" s="606" t="s">
        <v>6544</v>
      </c>
      <c r="C5822" s="606" t="s">
        <v>63</v>
      </c>
      <c r="D5822" s="606" t="s">
        <v>793</v>
      </c>
      <c r="E5822" s="608">
        <v>17.45</v>
      </c>
      <c r="F5822" s="601" t="s">
        <v>794</v>
      </c>
    </row>
    <row r="5823" spans="1:6">
      <c r="A5823" s="606">
        <v>101274</v>
      </c>
      <c r="B5823" s="606" t="s">
        <v>6545</v>
      </c>
      <c r="C5823" s="606" t="s">
        <v>63</v>
      </c>
      <c r="D5823" s="606" t="s">
        <v>793</v>
      </c>
      <c r="E5823" s="608">
        <v>19.3</v>
      </c>
      <c r="F5823" s="601" t="s">
        <v>794</v>
      </c>
    </row>
    <row r="5824" spans="1:6">
      <c r="A5824" s="606">
        <v>101275</v>
      </c>
      <c r="B5824" s="606" t="s">
        <v>6546</v>
      </c>
      <c r="C5824" s="606" t="s">
        <v>63</v>
      </c>
      <c r="D5824" s="606" t="s">
        <v>793</v>
      </c>
      <c r="E5824" s="608">
        <v>22.38</v>
      </c>
      <c r="F5824" s="601" t="s">
        <v>794</v>
      </c>
    </row>
    <row r="5825" spans="1:6">
      <c r="A5825" s="606">
        <v>101276</v>
      </c>
      <c r="B5825" s="606" t="s">
        <v>6547</v>
      </c>
      <c r="C5825" s="606" t="s">
        <v>63</v>
      </c>
      <c r="D5825" s="606" t="s">
        <v>793</v>
      </c>
      <c r="E5825" s="608">
        <v>24.75</v>
      </c>
      <c r="F5825" s="601" t="s">
        <v>794</v>
      </c>
    </row>
    <row r="5826" spans="1:6">
      <c r="A5826" s="606">
        <v>101277</v>
      </c>
      <c r="B5826" s="606" t="s">
        <v>6548</v>
      </c>
      <c r="C5826" s="606" t="s">
        <v>63</v>
      </c>
      <c r="D5826" s="606" t="s">
        <v>793</v>
      </c>
      <c r="E5826" s="608">
        <v>31.67</v>
      </c>
      <c r="F5826" s="601" t="s">
        <v>794</v>
      </c>
    </row>
    <row r="5827" spans="1:6">
      <c r="A5827" s="606">
        <v>102354</v>
      </c>
      <c r="B5827" s="606" t="s">
        <v>6549</v>
      </c>
      <c r="C5827" s="606" t="s">
        <v>63</v>
      </c>
      <c r="D5827" s="606" t="s">
        <v>793</v>
      </c>
      <c r="E5827" s="608">
        <v>144.22</v>
      </c>
      <c r="F5827" s="601" t="s">
        <v>794</v>
      </c>
    </row>
    <row r="5828" spans="1:6">
      <c r="A5828" s="606">
        <v>102355</v>
      </c>
      <c r="B5828" s="606" t="s">
        <v>6550</v>
      </c>
      <c r="C5828" s="606" t="s">
        <v>63</v>
      </c>
      <c r="D5828" s="606" t="s">
        <v>793</v>
      </c>
      <c r="E5828" s="608">
        <v>166.34</v>
      </c>
      <c r="F5828" s="601" t="s">
        <v>794</v>
      </c>
    </row>
    <row r="5829" spans="1:6">
      <c r="A5829" s="606">
        <v>102360</v>
      </c>
      <c r="B5829" s="606" t="s">
        <v>6551</v>
      </c>
      <c r="C5829" s="606" t="s">
        <v>63</v>
      </c>
      <c r="D5829" s="606" t="s">
        <v>793</v>
      </c>
      <c r="E5829" s="608">
        <v>22.3</v>
      </c>
      <c r="F5829" s="601" t="s">
        <v>794</v>
      </c>
    </row>
    <row r="5830" spans="1:6">
      <c r="A5830" s="606">
        <v>102361</v>
      </c>
      <c r="B5830" s="606" t="s">
        <v>6552</v>
      </c>
      <c r="C5830" s="606" t="s">
        <v>63</v>
      </c>
      <c r="D5830" s="606" t="s">
        <v>793</v>
      </c>
      <c r="E5830" s="608">
        <v>31.98</v>
      </c>
      <c r="F5830" s="601" t="s">
        <v>794</v>
      </c>
    </row>
    <row r="5831" spans="1:6">
      <c r="A5831" s="606">
        <v>90082</v>
      </c>
      <c r="B5831" s="606" t="s">
        <v>6553</v>
      </c>
      <c r="C5831" s="606" t="s">
        <v>63</v>
      </c>
      <c r="D5831" s="606" t="s">
        <v>793</v>
      </c>
      <c r="E5831" s="608">
        <v>8.8800000000000008</v>
      </c>
      <c r="F5831" s="601" t="s">
        <v>794</v>
      </c>
    </row>
    <row r="5832" spans="1:6">
      <c r="A5832" s="606">
        <v>90084</v>
      </c>
      <c r="B5832" s="606" t="s">
        <v>6554</v>
      </c>
      <c r="C5832" s="606" t="s">
        <v>63</v>
      </c>
      <c r="D5832" s="606" t="s">
        <v>793</v>
      </c>
      <c r="E5832" s="608">
        <v>8.6</v>
      </c>
      <c r="F5832" s="601" t="s">
        <v>794</v>
      </c>
    </row>
    <row r="5833" spans="1:6">
      <c r="A5833" s="606">
        <v>90086</v>
      </c>
      <c r="B5833" s="606" t="s">
        <v>6555</v>
      </c>
      <c r="C5833" s="606" t="s">
        <v>63</v>
      </c>
      <c r="D5833" s="606" t="s">
        <v>793</v>
      </c>
      <c r="E5833" s="608">
        <v>8.1300000000000008</v>
      </c>
      <c r="F5833" s="601" t="s">
        <v>794</v>
      </c>
    </row>
    <row r="5834" spans="1:6">
      <c r="A5834" s="606">
        <v>90087</v>
      </c>
      <c r="B5834" s="606" t="s">
        <v>6556</v>
      </c>
      <c r="C5834" s="606" t="s">
        <v>63</v>
      </c>
      <c r="D5834" s="606" t="s">
        <v>793</v>
      </c>
      <c r="E5834" s="608">
        <v>8.1199999999999992</v>
      </c>
      <c r="F5834" s="601" t="s">
        <v>794</v>
      </c>
    </row>
    <row r="5835" spans="1:6">
      <c r="A5835" s="606">
        <v>90090</v>
      </c>
      <c r="B5835" s="606" t="s">
        <v>6557</v>
      </c>
      <c r="C5835" s="606" t="s">
        <v>63</v>
      </c>
      <c r="D5835" s="606" t="s">
        <v>793</v>
      </c>
      <c r="E5835" s="608">
        <v>7.94</v>
      </c>
      <c r="F5835" s="601" t="s">
        <v>794</v>
      </c>
    </row>
    <row r="5836" spans="1:6">
      <c r="A5836" s="606">
        <v>90091</v>
      </c>
      <c r="B5836" s="606" t="s">
        <v>6558</v>
      </c>
      <c r="C5836" s="606" t="s">
        <v>63</v>
      </c>
      <c r="D5836" s="606" t="s">
        <v>793</v>
      </c>
      <c r="E5836" s="608">
        <v>5.6</v>
      </c>
      <c r="F5836" s="601" t="s">
        <v>794</v>
      </c>
    </row>
    <row r="5837" spans="1:6">
      <c r="A5837" s="606">
        <v>90092</v>
      </c>
      <c r="B5837" s="606" t="s">
        <v>6559</v>
      </c>
      <c r="C5837" s="606" t="s">
        <v>63</v>
      </c>
      <c r="D5837" s="606" t="s">
        <v>793</v>
      </c>
      <c r="E5837" s="608">
        <v>5.42</v>
      </c>
      <c r="F5837" s="601" t="s">
        <v>794</v>
      </c>
    </row>
    <row r="5838" spans="1:6">
      <c r="A5838" s="606">
        <v>90094</v>
      </c>
      <c r="B5838" s="606" t="s">
        <v>6560</v>
      </c>
      <c r="C5838" s="606" t="s">
        <v>63</v>
      </c>
      <c r="D5838" s="606" t="s">
        <v>793</v>
      </c>
      <c r="E5838" s="608">
        <v>5.12</v>
      </c>
      <c r="F5838" s="601" t="s">
        <v>794</v>
      </c>
    </row>
    <row r="5839" spans="1:6">
      <c r="A5839" s="606">
        <v>90095</v>
      </c>
      <c r="B5839" s="606" t="s">
        <v>6561</v>
      </c>
      <c r="C5839" s="606" t="s">
        <v>63</v>
      </c>
      <c r="D5839" s="606" t="s">
        <v>793</v>
      </c>
      <c r="E5839" s="608">
        <v>5.1100000000000003</v>
      </c>
      <c r="F5839" s="601" t="s">
        <v>794</v>
      </c>
    </row>
    <row r="5840" spans="1:6">
      <c r="A5840" s="606">
        <v>90098</v>
      </c>
      <c r="B5840" s="606" t="s">
        <v>6562</v>
      </c>
      <c r="C5840" s="606" t="s">
        <v>63</v>
      </c>
      <c r="D5840" s="606" t="s">
        <v>793</v>
      </c>
      <c r="E5840" s="608">
        <v>5.01</v>
      </c>
      <c r="F5840" s="601" t="s">
        <v>794</v>
      </c>
    </row>
    <row r="5841" spans="1:6">
      <c r="A5841" s="606">
        <v>90099</v>
      </c>
      <c r="B5841" s="606" t="s">
        <v>6563</v>
      </c>
      <c r="C5841" s="606" t="s">
        <v>63</v>
      </c>
      <c r="D5841" s="606" t="s">
        <v>793</v>
      </c>
      <c r="E5841" s="608">
        <v>13.55</v>
      </c>
      <c r="F5841" s="601" t="s">
        <v>794</v>
      </c>
    </row>
    <row r="5842" spans="1:6">
      <c r="A5842" s="606">
        <v>90100</v>
      </c>
      <c r="B5842" s="606" t="s">
        <v>6564</v>
      </c>
      <c r="C5842" s="606" t="s">
        <v>63</v>
      </c>
      <c r="D5842" s="606" t="s">
        <v>793</v>
      </c>
      <c r="E5842" s="608">
        <v>11.61</v>
      </c>
      <c r="F5842" s="601" t="s">
        <v>794</v>
      </c>
    </row>
    <row r="5843" spans="1:6">
      <c r="A5843" s="606">
        <v>90101</v>
      </c>
      <c r="B5843" s="606" t="s">
        <v>6565</v>
      </c>
      <c r="C5843" s="606" t="s">
        <v>63</v>
      </c>
      <c r="D5843" s="606" t="s">
        <v>793</v>
      </c>
      <c r="E5843" s="608">
        <v>11.47</v>
      </c>
      <c r="F5843" s="601" t="s">
        <v>794</v>
      </c>
    </row>
    <row r="5844" spans="1:6">
      <c r="A5844" s="606">
        <v>90102</v>
      </c>
      <c r="B5844" s="606" t="s">
        <v>6566</v>
      </c>
      <c r="C5844" s="606" t="s">
        <v>63</v>
      </c>
      <c r="D5844" s="606" t="s">
        <v>793</v>
      </c>
      <c r="E5844" s="608">
        <v>10.5</v>
      </c>
      <c r="F5844" s="601" t="s">
        <v>794</v>
      </c>
    </row>
    <row r="5845" spans="1:6">
      <c r="A5845" s="606">
        <v>90105</v>
      </c>
      <c r="B5845" s="606" t="s">
        <v>6567</v>
      </c>
      <c r="C5845" s="606" t="s">
        <v>63</v>
      </c>
      <c r="D5845" s="606" t="s">
        <v>793</v>
      </c>
      <c r="E5845" s="608">
        <v>8.0299999999999994</v>
      </c>
      <c r="F5845" s="601" t="s">
        <v>794</v>
      </c>
    </row>
    <row r="5846" spans="1:6">
      <c r="A5846" s="606">
        <v>90106</v>
      </c>
      <c r="B5846" s="606" t="s">
        <v>6568</v>
      </c>
      <c r="C5846" s="606" t="s">
        <v>63</v>
      </c>
      <c r="D5846" s="606" t="s">
        <v>793</v>
      </c>
      <c r="E5846" s="608">
        <v>7.31</v>
      </c>
      <c r="F5846" s="601" t="s">
        <v>794</v>
      </c>
    </row>
    <row r="5847" spans="1:6">
      <c r="A5847" s="606">
        <v>90107</v>
      </c>
      <c r="B5847" s="606" t="s">
        <v>6569</v>
      </c>
      <c r="C5847" s="606" t="s">
        <v>63</v>
      </c>
      <c r="D5847" s="606" t="s">
        <v>793</v>
      </c>
      <c r="E5847" s="608">
        <v>7.23</v>
      </c>
      <c r="F5847" s="601" t="s">
        <v>794</v>
      </c>
    </row>
    <row r="5848" spans="1:6">
      <c r="A5848" s="606">
        <v>90108</v>
      </c>
      <c r="B5848" s="606" t="s">
        <v>6570</v>
      </c>
      <c r="C5848" s="606" t="s">
        <v>63</v>
      </c>
      <c r="D5848" s="606" t="s">
        <v>793</v>
      </c>
      <c r="E5848" s="608">
        <v>6.61</v>
      </c>
      <c r="F5848" s="601" t="s">
        <v>794</v>
      </c>
    </row>
    <row r="5849" spans="1:6">
      <c r="A5849" s="606">
        <v>93358</v>
      </c>
      <c r="B5849" s="606" t="s">
        <v>6571</v>
      </c>
      <c r="C5849" s="606" t="s">
        <v>63</v>
      </c>
      <c r="D5849" s="606" t="s">
        <v>1410</v>
      </c>
      <c r="E5849" s="608">
        <v>72.540000000000006</v>
      </c>
      <c r="F5849" s="601" t="s">
        <v>794</v>
      </c>
    </row>
    <row r="5850" spans="1:6">
      <c r="A5850" s="606">
        <v>102276</v>
      </c>
      <c r="B5850" s="606" t="s">
        <v>6572</v>
      </c>
      <c r="C5850" s="606" t="s">
        <v>63</v>
      </c>
      <c r="D5850" s="606" t="s">
        <v>793</v>
      </c>
      <c r="E5850" s="608">
        <v>9.99</v>
      </c>
      <c r="F5850" s="601" t="s">
        <v>794</v>
      </c>
    </row>
    <row r="5851" spans="1:6">
      <c r="A5851" s="606">
        <v>102277</v>
      </c>
      <c r="B5851" s="606" t="s">
        <v>6573</v>
      </c>
      <c r="C5851" s="606" t="s">
        <v>63</v>
      </c>
      <c r="D5851" s="606" t="s">
        <v>793</v>
      </c>
      <c r="E5851" s="608">
        <v>7.9</v>
      </c>
      <c r="F5851" s="601" t="s">
        <v>794</v>
      </c>
    </row>
    <row r="5852" spans="1:6">
      <c r="A5852" s="606">
        <v>102278</v>
      </c>
      <c r="B5852" s="606" t="s">
        <v>6574</v>
      </c>
      <c r="C5852" s="606" t="s">
        <v>63</v>
      </c>
      <c r="D5852" s="606" t="s">
        <v>793</v>
      </c>
      <c r="E5852" s="608">
        <v>8.44</v>
      </c>
      <c r="F5852" s="601" t="s">
        <v>794</v>
      </c>
    </row>
    <row r="5853" spans="1:6">
      <c r="A5853" s="606">
        <v>102279</v>
      </c>
      <c r="B5853" s="606" t="s">
        <v>6575</v>
      </c>
      <c r="C5853" s="606" t="s">
        <v>63</v>
      </c>
      <c r="D5853" s="606" t="s">
        <v>793</v>
      </c>
      <c r="E5853" s="608">
        <v>6.3</v>
      </c>
      <c r="F5853" s="601" t="s">
        <v>794</v>
      </c>
    </row>
    <row r="5854" spans="1:6">
      <c r="A5854" s="606">
        <v>102280</v>
      </c>
      <c r="B5854" s="606" t="s">
        <v>6576</v>
      </c>
      <c r="C5854" s="606" t="s">
        <v>63</v>
      </c>
      <c r="D5854" s="606" t="s">
        <v>793</v>
      </c>
      <c r="E5854" s="608">
        <v>4.9800000000000004</v>
      </c>
      <c r="F5854" s="601" t="s">
        <v>794</v>
      </c>
    </row>
    <row r="5855" spans="1:6">
      <c r="A5855" s="606">
        <v>102281</v>
      </c>
      <c r="B5855" s="606" t="s">
        <v>6577</v>
      </c>
      <c r="C5855" s="606" t="s">
        <v>63</v>
      </c>
      <c r="D5855" s="606" t="s">
        <v>793</v>
      </c>
      <c r="E5855" s="608">
        <v>5.32</v>
      </c>
      <c r="F5855" s="601" t="s">
        <v>794</v>
      </c>
    </row>
    <row r="5856" spans="1:6">
      <c r="A5856" s="606">
        <v>102282</v>
      </c>
      <c r="B5856" s="606" t="s">
        <v>6578</v>
      </c>
      <c r="C5856" s="606" t="s">
        <v>63</v>
      </c>
      <c r="D5856" s="606" t="s">
        <v>793</v>
      </c>
      <c r="E5856" s="608">
        <v>13.08</v>
      </c>
      <c r="F5856" s="601" t="s">
        <v>794</v>
      </c>
    </row>
    <row r="5857" spans="1:6">
      <c r="A5857" s="606">
        <v>102283</v>
      </c>
      <c r="B5857" s="606" t="s">
        <v>6579</v>
      </c>
      <c r="C5857" s="606" t="s">
        <v>63</v>
      </c>
      <c r="D5857" s="606" t="s">
        <v>793</v>
      </c>
      <c r="E5857" s="608">
        <v>11.62</v>
      </c>
      <c r="F5857" s="601" t="s">
        <v>794</v>
      </c>
    </row>
    <row r="5858" spans="1:6">
      <c r="A5858" s="606">
        <v>102284</v>
      </c>
      <c r="B5858" s="606" t="s">
        <v>6580</v>
      </c>
      <c r="C5858" s="606" t="s">
        <v>63</v>
      </c>
      <c r="D5858" s="606" t="s">
        <v>793</v>
      </c>
      <c r="E5858" s="608">
        <v>11.26</v>
      </c>
      <c r="F5858" s="601" t="s">
        <v>794</v>
      </c>
    </row>
    <row r="5859" spans="1:6">
      <c r="A5859" s="606">
        <v>102285</v>
      </c>
      <c r="B5859" s="606" t="s">
        <v>6581</v>
      </c>
      <c r="C5859" s="606" t="s">
        <v>63</v>
      </c>
      <c r="D5859" s="606" t="s">
        <v>793</v>
      </c>
      <c r="E5859" s="608">
        <v>10.65</v>
      </c>
      <c r="F5859" s="601" t="s">
        <v>794</v>
      </c>
    </row>
    <row r="5860" spans="1:6">
      <c r="A5860" s="606">
        <v>102286</v>
      </c>
      <c r="B5860" s="606" t="s">
        <v>6582</v>
      </c>
      <c r="C5860" s="606" t="s">
        <v>63</v>
      </c>
      <c r="D5860" s="606" t="s">
        <v>793</v>
      </c>
      <c r="E5860" s="608">
        <v>10.34</v>
      </c>
      <c r="F5860" s="601" t="s">
        <v>794</v>
      </c>
    </row>
    <row r="5861" spans="1:6">
      <c r="A5861" s="606">
        <v>102287</v>
      </c>
      <c r="B5861" s="606" t="s">
        <v>6583</v>
      </c>
      <c r="C5861" s="606" t="s">
        <v>63</v>
      </c>
      <c r="D5861" s="606" t="s">
        <v>793</v>
      </c>
      <c r="E5861" s="608">
        <v>11.04</v>
      </c>
      <c r="F5861" s="601" t="s">
        <v>794</v>
      </c>
    </row>
    <row r="5862" spans="1:6">
      <c r="A5862" s="606">
        <v>102288</v>
      </c>
      <c r="B5862" s="606" t="s">
        <v>6584</v>
      </c>
      <c r="C5862" s="606" t="s">
        <v>63</v>
      </c>
      <c r="D5862" s="606" t="s">
        <v>793</v>
      </c>
      <c r="E5862" s="608">
        <v>10.61</v>
      </c>
      <c r="F5862" s="601" t="s">
        <v>794</v>
      </c>
    </row>
    <row r="5863" spans="1:6">
      <c r="A5863" s="606">
        <v>102289</v>
      </c>
      <c r="B5863" s="606" t="s">
        <v>6585</v>
      </c>
      <c r="C5863" s="606" t="s">
        <v>63</v>
      </c>
      <c r="D5863" s="606" t="s">
        <v>793</v>
      </c>
      <c r="E5863" s="608">
        <v>10.4</v>
      </c>
      <c r="F5863" s="601" t="s">
        <v>794</v>
      </c>
    </row>
    <row r="5864" spans="1:6">
      <c r="A5864" s="606">
        <v>102290</v>
      </c>
      <c r="B5864" s="606" t="s">
        <v>6586</v>
      </c>
      <c r="C5864" s="606" t="s">
        <v>63</v>
      </c>
      <c r="D5864" s="606" t="s">
        <v>793</v>
      </c>
      <c r="E5864" s="608">
        <v>8.24</v>
      </c>
      <c r="F5864" s="601" t="s">
        <v>794</v>
      </c>
    </row>
    <row r="5865" spans="1:6">
      <c r="A5865" s="606">
        <v>102291</v>
      </c>
      <c r="B5865" s="606" t="s">
        <v>6587</v>
      </c>
      <c r="C5865" s="606" t="s">
        <v>63</v>
      </c>
      <c r="D5865" s="606" t="s">
        <v>793</v>
      </c>
      <c r="E5865" s="608">
        <v>7.31</v>
      </c>
      <c r="F5865" s="601" t="s">
        <v>794</v>
      </c>
    </row>
    <row r="5866" spans="1:6">
      <c r="A5866" s="606">
        <v>102292</v>
      </c>
      <c r="B5866" s="606" t="s">
        <v>6588</v>
      </c>
      <c r="C5866" s="606" t="s">
        <v>63</v>
      </c>
      <c r="D5866" s="606" t="s">
        <v>793</v>
      </c>
      <c r="E5866" s="608">
        <v>7.09</v>
      </c>
      <c r="F5866" s="601" t="s">
        <v>794</v>
      </c>
    </row>
    <row r="5867" spans="1:6">
      <c r="A5867" s="606">
        <v>102293</v>
      </c>
      <c r="B5867" s="606" t="s">
        <v>6589</v>
      </c>
      <c r="C5867" s="606" t="s">
        <v>63</v>
      </c>
      <c r="D5867" s="606" t="s">
        <v>793</v>
      </c>
      <c r="E5867" s="608">
        <v>6.7</v>
      </c>
      <c r="F5867" s="601" t="s">
        <v>794</v>
      </c>
    </row>
    <row r="5868" spans="1:6">
      <c r="A5868" s="606">
        <v>102294</v>
      </c>
      <c r="B5868" s="606" t="s">
        <v>6590</v>
      </c>
      <c r="C5868" s="606" t="s">
        <v>63</v>
      </c>
      <c r="D5868" s="606" t="s">
        <v>793</v>
      </c>
      <c r="E5868" s="608">
        <v>6.51</v>
      </c>
      <c r="F5868" s="601" t="s">
        <v>794</v>
      </c>
    </row>
    <row r="5869" spans="1:6">
      <c r="A5869" s="606">
        <v>102295</v>
      </c>
      <c r="B5869" s="606" t="s">
        <v>6591</v>
      </c>
      <c r="C5869" s="606" t="s">
        <v>63</v>
      </c>
      <c r="D5869" s="606" t="s">
        <v>793</v>
      </c>
      <c r="E5869" s="608">
        <v>6.96</v>
      </c>
      <c r="F5869" s="601" t="s">
        <v>794</v>
      </c>
    </row>
    <row r="5870" spans="1:6">
      <c r="A5870" s="606">
        <v>102296</v>
      </c>
      <c r="B5870" s="606" t="s">
        <v>6592</v>
      </c>
      <c r="C5870" s="606" t="s">
        <v>63</v>
      </c>
      <c r="D5870" s="606" t="s">
        <v>793</v>
      </c>
      <c r="E5870" s="608">
        <v>6.68</v>
      </c>
      <c r="F5870" s="601" t="s">
        <v>794</v>
      </c>
    </row>
    <row r="5871" spans="1:6">
      <c r="A5871" s="606">
        <v>102297</v>
      </c>
      <c r="B5871" s="606" t="s">
        <v>6593</v>
      </c>
      <c r="C5871" s="606" t="s">
        <v>63</v>
      </c>
      <c r="D5871" s="606" t="s">
        <v>793</v>
      </c>
      <c r="E5871" s="608">
        <v>6.55</v>
      </c>
      <c r="F5871" s="601" t="s">
        <v>794</v>
      </c>
    </row>
    <row r="5872" spans="1:6">
      <c r="A5872" s="606">
        <v>102298</v>
      </c>
      <c r="B5872" s="606" t="s">
        <v>6594</v>
      </c>
      <c r="C5872" s="606" t="s">
        <v>63</v>
      </c>
      <c r="D5872" s="606" t="s">
        <v>793</v>
      </c>
      <c r="E5872" s="608">
        <v>17.739999999999998</v>
      </c>
      <c r="F5872" s="601" t="s">
        <v>794</v>
      </c>
    </row>
    <row r="5873" spans="1:6">
      <c r="A5873" s="606">
        <v>102299</v>
      </c>
      <c r="B5873" s="606" t="s">
        <v>6595</v>
      </c>
      <c r="C5873" s="606" t="s">
        <v>63</v>
      </c>
      <c r="D5873" s="606" t="s">
        <v>793</v>
      </c>
      <c r="E5873" s="608">
        <v>15.2</v>
      </c>
      <c r="F5873" s="601" t="s">
        <v>794</v>
      </c>
    </row>
    <row r="5874" spans="1:6">
      <c r="A5874" s="606">
        <v>102300</v>
      </c>
      <c r="B5874" s="606" t="s">
        <v>6596</v>
      </c>
      <c r="C5874" s="606" t="s">
        <v>63</v>
      </c>
      <c r="D5874" s="606" t="s">
        <v>793</v>
      </c>
      <c r="E5874" s="608">
        <v>15.01</v>
      </c>
      <c r="F5874" s="601" t="s">
        <v>794</v>
      </c>
    </row>
    <row r="5875" spans="1:6">
      <c r="A5875" s="606">
        <v>102301</v>
      </c>
      <c r="B5875" s="606" t="s">
        <v>6597</v>
      </c>
      <c r="C5875" s="606" t="s">
        <v>63</v>
      </c>
      <c r="D5875" s="606" t="s">
        <v>793</v>
      </c>
      <c r="E5875" s="608">
        <v>13.75</v>
      </c>
      <c r="F5875" s="601" t="s">
        <v>794</v>
      </c>
    </row>
    <row r="5876" spans="1:6">
      <c r="A5876" s="606">
        <v>102302</v>
      </c>
      <c r="B5876" s="606" t="s">
        <v>6598</v>
      </c>
      <c r="C5876" s="606" t="s">
        <v>63</v>
      </c>
      <c r="D5876" s="606" t="s">
        <v>793</v>
      </c>
      <c r="E5876" s="608">
        <v>11.17</v>
      </c>
      <c r="F5876" s="601" t="s">
        <v>794</v>
      </c>
    </row>
    <row r="5877" spans="1:6">
      <c r="A5877" s="606">
        <v>102303</v>
      </c>
      <c r="B5877" s="606" t="s">
        <v>6599</v>
      </c>
      <c r="C5877" s="606" t="s">
        <v>63</v>
      </c>
      <c r="D5877" s="606" t="s">
        <v>793</v>
      </c>
      <c r="E5877" s="608">
        <v>9.57</v>
      </c>
      <c r="F5877" s="601" t="s">
        <v>794</v>
      </c>
    </row>
    <row r="5878" spans="1:6">
      <c r="A5878" s="606">
        <v>102304</v>
      </c>
      <c r="B5878" s="606" t="s">
        <v>6600</v>
      </c>
      <c r="C5878" s="606" t="s">
        <v>63</v>
      </c>
      <c r="D5878" s="606" t="s">
        <v>793</v>
      </c>
      <c r="E5878" s="608">
        <v>9.4600000000000009</v>
      </c>
      <c r="F5878" s="601" t="s">
        <v>794</v>
      </c>
    </row>
    <row r="5879" spans="1:6">
      <c r="A5879" s="606">
        <v>102305</v>
      </c>
      <c r="B5879" s="606" t="s">
        <v>6601</v>
      </c>
      <c r="C5879" s="606" t="s">
        <v>63</v>
      </c>
      <c r="D5879" s="606" t="s">
        <v>793</v>
      </c>
      <c r="E5879" s="608">
        <v>8.65</v>
      </c>
      <c r="F5879" s="601" t="s">
        <v>794</v>
      </c>
    </row>
    <row r="5880" spans="1:6">
      <c r="A5880" s="606">
        <v>102306</v>
      </c>
      <c r="B5880" s="606" t="s">
        <v>6602</v>
      </c>
      <c r="C5880" s="606" t="s">
        <v>63</v>
      </c>
      <c r="D5880" s="606" t="s">
        <v>793</v>
      </c>
      <c r="E5880" s="607">
        <v>12.51</v>
      </c>
      <c r="F5880" s="601" t="s">
        <v>794</v>
      </c>
    </row>
    <row r="5881" spans="1:6">
      <c r="A5881" s="606">
        <v>102307</v>
      </c>
      <c r="B5881" s="606" t="s">
        <v>6603</v>
      </c>
      <c r="C5881" s="606" t="s">
        <v>63</v>
      </c>
      <c r="D5881" s="606" t="s">
        <v>793</v>
      </c>
      <c r="E5881" s="607">
        <v>11.11</v>
      </c>
      <c r="F5881" s="601" t="s">
        <v>794</v>
      </c>
    </row>
    <row r="5882" spans="1:6">
      <c r="A5882" s="606">
        <v>102308</v>
      </c>
      <c r="B5882" s="606" t="s">
        <v>6604</v>
      </c>
      <c r="C5882" s="606" t="s">
        <v>63</v>
      </c>
      <c r="D5882" s="606" t="s">
        <v>793</v>
      </c>
      <c r="E5882" s="607">
        <v>10.75</v>
      </c>
      <c r="F5882" s="601" t="s">
        <v>794</v>
      </c>
    </row>
    <row r="5883" spans="1:6">
      <c r="A5883" s="606">
        <v>102309</v>
      </c>
      <c r="B5883" s="606" t="s">
        <v>6605</v>
      </c>
      <c r="C5883" s="606" t="s">
        <v>63</v>
      </c>
      <c r="D5883" s="606" t="s">
        <v>793</v>
      </c>
      <c r="E5883" s="607">
        <v>10.17</v>
      </c>
      <c r="F5883" s="601" t="s">
        <v>794</v>
      </c>
    </row>
    <row r="5884" spans="1:6">
      <c r="A5884" s="606">
        <v>102310</v>
      </c>
      <c r="B5884" s="606" t="s">
        <v>6606</v>
      </c>
      <c r="C5884" s="606" t="s">
        <v>63</v>
      </c>
      <c r="D5884" s="606" t="s">
        <v>793</v>
      </c>
      <c r="E5884" s="607">
        <v>9.8800000000000008</v>
      </c>
      <c r="F5884" s="601" t="s">
        <v>794</v>
      </c>
    </row>
    <row r="5885" spans="1:6">
      <c r="A5885" s="606">
        <v>102311</v>
      </c>
      <c r="B5885" s="606" t="s">
        <v>6607</v>
      </c>
      <c r="C5885" s="606" t="s">
        <v>63</v>
      </c>
      <c r="D5885" s="606" t="s">
        <v>793</v>
      </c>
      <c r="E5885" s="607">
        <v>10.55</v>
      </c>
      <c r="F5885" s="601" t="s">
        <v>794</v>
      </c>
    </row>
    <row r="5886" spans="1:6">
      <c r="A5886" s="606">
        <v>102312</v>
      </c>
      <c r="B5886" s="606" t="s">
        <v>6608</v>
      </c>
      <c r="C5886" s="606" t="s">
        <v>63</v>
      </c>
      <c r="D5886" s="606" t="s">
        <v>793</v>
      </c>
      <c r="E5886" s="607">
        <v>10.15</v>
      </c>
      <c r="F5886" s="601" t="s">
        <v>794</v>
      </c>
    </row>
    <row r="5887" spans="1:6">
      <c r="A5887" s="606">
        <v>102313</v>
      </c>
      <c r="B5887" s="606" t="s">
        <v>6609</v>
      </c>
      <c r="C5887" s="606" t="s">
        <v>63</v>
      </c>
      <c r="D5887" s="606" t="s">
        <v>793</v>
      </c>
      <c r="E5887" s="607">
        <v>9.94</v>
      </c>
      <c r="F5887" s="601" t="s">
        <v>794</v>
      </c>
    </row>
    <row r="5888" spans="1:6">
      <c r="A5888" s="606">
        <v>102314</v>
      </c>
      <c r="B5888" s="606" t="s">
        <v>6610</v>
      </c>
      <c r="C5888" s="606" t="s">
        <v>63</v>
      </c>
      <c r="D5888" s="606" t="s">
        <v>793</v>
      </c>
      <c r="E5888" s="607">
        <v>7.87</v>
      </c>
      <c r="F5888" s="601" t="s">
        <v>794</v>
      </c>
    </row>
    <row r="5889" spans="1:6">
      <c r="A5889" s="606">
        <v>102315</v>
      </c>
      <c r="B5889" s="606" t="s">
        <v>6611</v>
      </c>
      <c r="C5889" s="606" t="s">
        <v>63</v>
      </c>
      <c r="D5889" s="606" t="s">
        <v>793</v>
      </c>
      <c r="E5889" s="608">
        <v>6.99</v>
      </c>
      <c r="F5889" s="601" t="s">
        <v>794</v>
      </c>
    </row>
    <row r="5890" spans="1:6">
      <c r="A5890" s="606">
        <v>102316</v>
      </c>
      <c r="B5890" s="606" t="s">
        <v>6612</v>
      </c>
      <c r="C5890" s="606" t="s">
        <v>63</v>
      </c>
      <c r="D5890" s="606" t="s">
        <v>793</v>
      </c>
      <c r="E5890" s="607">
        <v>6.77</v>
      </c>
      <c r="F5890" s="601" t="s">
        <v>794</v>
      </c>
    </row>
    <row r="5891" spans="1:6">
      <c r="A5891" s="606">
        <v>102317</v>
      </c>
      <c r="B5891" s="606" t="s">
        <v>6613</v>
      </c>
      <c r="C5891" s="606" t="s">
        <v>63</v>
      </c>
      <c r="D5891" s="606" t="s">
        <v>793</v>
      </c>
      <c r="E5891" s="607">
        <v>6.4</v>
      </c>
      <c r="F5891" s="601" t="s">
        <v>794</v>
      </c>
    </row>
    <row r="5892" spans="1:6">
      <c r="A5892" s="606">
        <v>102318</v>
      </c>
      <c r="B5892" s="606" t="s">
        <v>6614</v>
      </c>
      <c r="C5892" s="606" t="s">
        <v>63</v>
      </c>
      <c r="D5892" s="606" t="s">
        <v>793</v>
      </c>
      <c r="E5892" s="607">
        <v>6.22</v>
      </c>
      <c r="F5892" s="601" t="s">
        <v>794</v>
      </c>
    </row>
    <row r="5893" spans="1:6">
      <c r="A5893" s="606">
        <v>102319</v>
      </c>
      <c r="B5893" s="606" t="s">
        <v>6615</v>
      </c>
      <c r="C5893" s="606" t="s">
        <v>63</v>
      </c>
      <c r="D5893" s="606" t="s">
        <v>793</v>
      </c>
      <c r="E5893" s="607">
        <v>6.64</v>
      </c>
      <c r="F5893" s="601" t="s">
        <v>794</v>
      </c>
    </row>
    <row r="5894" spans="1:6">
      <c r="A5894" s="606">
        <v>102320</v>
      </c>
      <c r="B5894" s="606" t="s">
        <v>6616</v>
      </c>
      <c r="C5894" s="606" t="s">
        <v>63</v>
      </c>
      <c r="D5894" s="606" t="s">
        <v>793</v>
      </c>
      <c r="E5894" s="608">
        <v>6.39</v>
      </c>
      <c r="F5894" s="601" t="s">
        <v>794</v>
      </c>
    </row>
    <row r="5895" spans="1:6">
      <c r="A5895" s="606">
        <v>102321</v>
      </c>
      <c r="B5895" s="606" t="s">
        <v>6617</v>
      </c>
      <c r="C5895" s="606" t="s">
        <v>63</v>
      </c>
      <c r="D5895" s="606" t="s">
        <v>793</v>
      </c>
      <c r="E5895" s="607">
        <v>6.26</v>
      </c>
      <c r="F5895" s="601" t="s">
        <v>794</v>
      </c>
    </row>
    <row r="5896" spans="1:6">
      <c r="A5896" s="606">
        <v>102322</v>
      </c>
      <c r="B5896" s="606" t="s">
        <v>6618</v>
      </c>
      <c r="C5896" s="606" t="s">
        <v>63</v>
      </c>
      <c r="D5896" s="606" t="s">
        <v>793</v>
      </c>
      <c r="E5896" s="608">
        <v>16.95</v>
      </c>
      <c r="F5896" s="601" t="s">
        <v>794</v>
      </c>
    </row>
    <row r="5897" spans="1:6">
      <c r="A5897" s="606">
        <v>102323</v>
      </c>
      <c r="B5897" s="606" t="s">
        <v>6619</v>
      </c>
      <c r="C5897" s="606" t="s">
        <v>63</v>
      </c>
      <c r="D5897" s="606" t="s">
        <v>793</v>
      </c>
      <c r="E5897" s="608">
        <v>14.52</v>
      </c>
      <c r="F5897" s="601" t="s">
        <v>794</v>
      </c>
    </row>
    <row r="5898" spans="1:6">
      <c r="A5898" s="606">
        <v>102324</v>
      </c>
      <c r="B5898" s="606" t="s">
        <v>6620</v>
      </c>
      <c r="C5898" s="606" t="s">
        <v>63</v>
      </c>
      <c r="D5898" s="606" t="s">
        <v>793</v>
      </c>
      <c r="E5898" s="608">
        <v>14.35</v>
      </c>
      <c r="F5898" s="601" t="s">
        <v>794</v>
      </c>
    </row>
    <row r="5899" spans="1:6">
      <c r="A5899" s="606">
        <v>102325</v>
      </c>
      <c r="B5899" s="606" t="s">
        <v>6621</v>
      </c>
      <c r="C5899" s="606" t="s">
        <v>63</v>
      </c>
      <c r="D5899" s="606" t="s">
        <v>793</v>
      </c>
      <c r="E5899" s="608">
        <v>13.13</v>
      </c>
      <c r="F5899" s="601" t="s">
        <v>794</v>
      </c>
    </row>
    <row r="5900" spans="1:6">
      <c r="A5900" s="606">
        <v>102326</v>
      </c>
      <c r="B5900" s="606" t="s">
        <v>6622</v>
      </c>
      <c r="C5900" s="606" t="s">
        <v>63</v>
      </c>
      <c r="D5900" s="606" t="s">
        <v>793</v>
      </c>
      <c r="E5900" s="608">
        <v>10.67</v>
      </c>
      <c r="F5900" s="601" t="s">
        <v>794</v>
      </c>
    </row>
    <row r="5901" spans="1:6">
      <c r="A5901" s="606">
        <v>102327</v>
      </c>
      <c r="B5901" s="606" t="s">
        <v>6623</v>
      </c>
      <c r="C5901" s="606" t="s">
        <v>63</v>
      </c>
      <c r="D5901" s="606" t="s">
        <v>793</v>
      </c>
      <c r="E5901" s="608">
        <v>9.15</v>
      </c>
      <c r="F5901" s="601" t="s">
        <v>794</v>
      </c>
    </row>
    <row r="5902" spans="1:6">
      <c r="A5902" s="606">
        <v>102328</v>
      </c>
      <c r="B5902" s="606" t="s">
        <v>6624</v>
      </c>
      <c r="C5902" s="606" t="s">
        <v>63</v>
      </c>
      <c r="D5902" s="606" t="s">
        <v>793</v>
      </c>
      <c r="E5902" s="608">
        <v>9.0299999999999994</v>
      </c>
      <c r="F5902" s="601" t="s">
        <v>794</v>
      </c>
    </row>
    <row r="5903" spans="1:6">
      <c r="A5903" s="606">
        <v>102329</v>
      </c>
      <c r="B5903" s="606" t="s">
        <v>6625</v>
      </c>
      <c r="C5903" s="606" t="s">
        <v>63</v>
      </c>
      <c r="D5903" s="606" t="s">
        <v>793</v>
      </c>
      <c r="E5903" s="607">
        <v>8.27</v>
      </c>
      <c r="F5903" s="601" t="s">
        <v>794</v>
      </c>
    </row>
    <row r="5904" spans="1:6">
      <c r="A5904" s="606">
        <v>94304</v>
      </c>
      <c r="B5904" s="606" t="s">
        <v>6626</v>
      </c>
      <c r="C5904" s="606" t="s">
        <v>63</v>
      </c>
      <c r="D5904" s="606" t="s">
        <v>793</v>
      </c>
      <c r="E5904" s="608">
        <v>72.739999999999995</v>
      </c>
      <c r="F5904" s="601" t="s">
        <v>794</v>
      </c>
    </row>
    <row r="5905" spans="1:6">
      <c r="A5905" s="606">
        <v>94306</v>
      </c>
      <c r="B5905" s="606" t="s">
        <v>6627</v>
      </c>
      <c r="C5905" s="606" t="s">
        <v>63</v>
      </c>
      <c r="D5905" s="606" t="s">
        <v>793</v>
      </c>
      <c r="E5905" s="607">
        <v>66.77</v>
      </c>
      <c r="F5905" s="601" t="s">
        <v>794</v>
      </c>
    </row>
    <row r="5906" spans="1:6">
      <c r="A5906" s="606">
        <v>94310</v>
      </c>
      <c r="B5906" s="606" t="s">
        <v>6628</v>
      </c>
      <c r="C5906" s="606" t="s">
        <v>63</v>
      </c>
      <c r="D5906" s="606" t="s">
        <v>793</v>
      </c>
      <c r="E5906" s="608">
        <v>64.040000000000006</v>
      </c>
      <c r="F5906" s="601" t="s">
        <v>794</v>
      </c>
    </row>
    <row r="5907" spans="1:6">
      <c r="A5907" s="606">
        <v>94316</v>
      </c>
      <c r="B5907" s="606" t="s">
        <v>6629</v>
      </c>
      <c r="C5907" s="606" t="s">
        <v>63</v>
      </c>
      <c r="D5907" s="606" t="s">
        <v>793</v>
      </c>
      <c r="E5907" s="607">
        <v>67.430000000000007</v>
      </c>
      <c r="F5907" s="601" t="s">
        <v>794</v>
      </c>
    </row>
    <row r="5908" spans="1:6">
      <c r="A5908" s="606">
        <v>94318</v>
      </c>
      <c r="B5908" s="606" t="s">
        <v>6630</v>
      </c>
      <c r="C5908" s="606" t="s">
        <v>63</v>
      </c>
      <c r="D5908" s="606" t="s">
        <v>793</v>
      </c>
      <c r="E5908" s="608">
        <v>62.6</v>
      </c>
      <c r="F5908" s="601" t="s">
        <v>794</v>
      </c>
    </row>
    <row r="5909" spans="1:6">
      <c r="A5909" s="606">
        <v>94319</v>
      </c>
      <c r="B5909" s="606" t="s">
        <v>6631</v>
      </c>
      <c r="C5909" s="606" t="s">
        <v>63</v>
      </c>
      <c r="D5909" s="606" t="s">
        <v>793</v>
      </c>
      <c r="E5909" s="607">
        <v>73.56</v>
      </c>
      <c r="F5909" s="601" t="s">
        <v>794</v>
      </c>
    </row>
    <row r="5910" spans="1:6">
      <c r="A5910" s="606">
        <v>94327</v>
      </c>
      <c r="B5910" s="606" t="s">
        <v>6632</v>
      </c>
      <c r="C5910" s="606" t="s">
        <v>63</v>
      </c>
      <c r="D5910" s="606" t="s">
        <v>793</v>
      </c>
      <c r="E5910" s="608">
        <v>111.14</v>
      </c>
      <c r="F5910" s="601" t="s">
        <v>794</v>
      </c>
    </row>
    <row r="5911" spans="1:6">
      <c r="A5911" s="606">
        <v>94329</v>
      </c>
      <c r="B5911" s="606" t="s">
        <v>6633</v>
      </c>
      <c r="C5911" s="606" t="s">
        <v>63</v>
      </c>
      <c r="D5911" s="606" t="s">
        <v>793</v>
      </c>
      <c r="E5911" s="607">
        <v>105.17</v>
      </c>
      <c r="F5911" s="601" t="s">
        <v>794</v>
      </c>
    </row>
    <row r="5912" spans="1:6">
      <c r="A5912" s="606">
        <v>94333</v>
      </c>
      <c r="B5912" s="606" t="s">
        <v>6634</v>
      </c>
      <c r="C5912" s="606" t="s">
        <v>63</v>
      </c>
      <c r="D5912" s="606" t="s">
        <v>793</v>
      </c>
      <c r="E5912" s="608">
        <v>102.44</v>
      </c>
      <c r="F5912" s="601" t="s">
        <v>794</v>
      </c>
    </row>
    <row r="5913" spans="1:6">
      <c r="A5913" s="606">
        <v>94339</v>
      </c>
      <c r="B5913" s="606" t="s">
        <v>6635</v>
      </c>
      <c r="C5913" s="606" t="s">
        <v>63</v>
      </c>
      <c r="D5913" s="606" t="s">
        <v>793</v>
      </c>
      <c r="E5913" s="607">
        <v>105.83</v>
      </c>
      <c r="F5913" s="601" t="s">
        <v>794</v>
      </c>
    </row>
    <row r="5914" spans="1:6">
      <c r="A5914" s="606">
        <v>94341</v>
      </c>
      <c r="B5914" s="606" t="s">
        <v>6636</v>
      </c>
      <c r="C5914" s="606" t="s">
        <v>63</v>
      </c>
      <c r="D5914" s="606" t="s">
        <v>793</v>
      </c>
      <c r="E5914" s="608">
        <v>101</v>
      </c>
      <c r="F5914" s="601" t="s">
        <v>794</v>
      </c>
    </row>
    <row r="5915" spans="1:6">
      <c r="A5915" s="606">
        <v>94342</v>
      </c>
      <c r="B5915" s="606" t="s">
        <v>6637</v>
      </c>
      <c r="C5915" s="606" t="s">
        <v>63</v>
      </c>
      <c r="D5915" s="606" t="s">
        <v>793</v>
      </c>
      <c r="E5915" s="607">
        <v>111.96</v>
      </c>
      <c r="F5915" s="601" t="s">
        <v>794</v>
      </c>
    </row>
    <row r="5916" spans="1:6">
      <c r="A5916" s="606">
        <v>96385</v>
      </c>
      <c r="B5916" s="606" t="s">
        <v>6638</v>
      </c>
      <c r="C5916" s="606" t="s">
        <v>63</v>
      </c>
      <c r="D5916" s="606" t="s">
        <v>793</v>
      </c>
      <c r="E5916" s="608">
        <v>11.43</v>
      </c>
      <c r="F5916" s="601" t="s">
        <v>794</v>
      </c>
    </row>
    <row r="5917" spans="1:6">
      <c r="A5917" s="606">
        <v>96386</v>
      </c>
      <c r="B5917" s="606" t="s">
        <v>6639</v>
      </c>
      <c r="C5917" s="606" t="s">
        <v>63</v>
      </c>
      <c r="D5917" s="606" t="s">
        <v>793</v>
      </c>
      <c r="E5917" s="607">
        <v>6.31</v>
      </c>
      <c r="F5917" s="601" t="s">
        <v>794</v>
      </c>
    </row>
    <row r="5918" spans="1:6">
      <c r="A5918" s="606">
        <v>105556</v>
      </c>
      <c r="B5918" s="606" t="s">
        <v>6640</v>
      </c>
      <c r="C5918" s="606" t="s">
        <v>63</v>
      </c>
      <c r="D5918" s="606" t="s">
        <v>793</v>
      </c>
      <c r="E5918" s="608">
        <v>12.85</v>
      </c>
      <c r="F5918" s="601" t="s">
        <v>794</v>
      </c>
    </row>
    <row r="5919" spans="1:6">
      <c r="A5919" s="606">
        <v>105557</v>
      </c>
      <c r="B5919" s="606" t="s">
        <v>6641</v>
      </c>
      <c r="C5919" s="606" t="s">
        <v>63</v>
      </c>
      <c r="D5919" s="606" t="s">
        <v>793</v>
      </c>
      <c r="E5919" s="607">
        <v>14.65</v>
      </c>
      <c r="F5919" s="601" t="s">
        <v>794</v>
      </c>
    </row>
    <row r="5920" spans="1:6">
      <c r="A5920" s="606">
        <v>105558</v>
      </c>
      <c r="B5920" s="606" t="s">
        <v>6642</v>
      </c>
      <c r="C5920" s="606" t="s">
        <v>63</v>
      </c>
      <c r="D5920" s="606" t="s">
        <v>793</v>
      </c>
      <c r="E5920" s="607">
        <v>12.65</v>
      </c>
      <c r="F5920" s="601" t="s">
        <v>794</v>
      </c>
    </row>
    <row r="5921" spans="1:6">
      <c r="A5921" s="606">
        <v>105559</v>
      </c>
      <c r="B5921" s="606" t="s">
        <v>6643</v>
      </c>
      <c r="C5921" s="606" t="s">
        <v>63</v>
      </c>
      <c r="D5921" s="606" t="s">
        <v>793</v>
      </c>
      <c r="E5921" s="608">
        <v>9.73</v>
      </c>
      <c r="F5921" s="601" t="s">
        <v>794</v>
      </c>
    </row>
    <row r="5922" spans="1:6">
      <c r="A5922" s="606">
        <v>105560</v>
      </c>
      <c r="B5922" s="606" t="s">
        <v>6644</v>
      </c>
      <c r="C5922" s="606" t="s">
        <v>63</v>
      </c>
      <c r="D5922" s="606" t="s">
        <v>793</v>
      </c>
      <c r="E5922" s="607">
        <v>11.52</v>
      </c>
      <c r="F5922" s="601" t="s">
        <v>794</v>
      </c>
    </row>
    <row r="5923" spans="1:6">
      <c r="A5923" s="606">
        <v>105561</v>
      </c>
      <c r="B5923" s="606" t="s">
        <v>6645</v>
      </c>
      <c r="C5923" s="606" t="s">
        <v>63</v>
      </c>
      <c r="D5923" s="606" t="s">
        <v>793</v>
      </c>
      <c r="E5923" s="608">
        <v>7.68</v>
      </c>
      <c r="F5923" s="601" t="s">
        <v>794</v>
      </c>
    </row>
    <row r="5924" spans="1:6">
      <c r="A5924" s="606">
        <v>105562</v>
      </c>
      <c r="B5924" s="606" t="s">
        <v>6646</v>
      </c>
      <c r="C5924" s="606" t="s">
        <v>63</v>
      </c>
      <c r="D5924" s="606" t="s">
        <v>793</v>
      </c>
      <c r="E5924" s="607">
        <v>7.85</v>
      </c>
      <c r="F5924" s="601" t="s">
        <v>794</v>
      </c>
    </row>
    <row r="5925" spans="1:6">
      <c r="A5925" s="606">
        <v>105563</v>
      </c>
      <c r="B5925" s="606" t="s">
        <v>6647</v>
      </c>
      <c r="C5925" s="606" t="s">
        <v>63</v>
      </c>
      <c r="D5925" s="606" t="s">
        <v>793</v>
      </c>
      <c r="E5925" s="608">
        <v>6.36</v>
      </c>
      <c r="F5925" s="601" t="s">
        <v>794</v>
      </c>
    </row>
    <row r="5926" spans="1:6">
      <c r="A5926" s="606">
        <v>105564</v>
      </c>
      <c r="B5926" s="606" t="s">
        <v>6648</v>
      </c>
      <c r="C5926" s="606" t="s">
        <v>63</v>
      </c>
      <c r="D5926" s="606" t="s">
        <v>793</v>
      </c>
      <c r="E5926" s="607">
        <v>5.84</v>
      </c>
      <c r="F5926" s="601" t="s">
        <v>794</v>
      </c>
    </row>
    <row r="5927" spans="1:6">
      <c r="A5927" s="606">
        <v>105565</v>
      </c>
      <c r="B5927" s="606" t="s">
        <v>6649</v>
      </c>
      <c r="C5927" s="606" t="s">
        <v>63</v>
      </c>
      <c r="D5927" s="606" t="s">
        <v>793</v>
      </c>
      <c r="E5927" s="608">
        <v>5.89</v>
      </c>
      <c r="F5927" s="601" t="s">
        <v>794</v>
      </c>
    </row>
    <row r="5928" spans="1:6">
      <c r="A5928" s="606">
        <v>93367</v>
      </c>
      <c r="B5928" s="606" t="s">
        <v>6650</v>
      </c>
      <c r="C5928" s="606" t="s">
        <v>63</v>
      </c>
      <c r="D5928" s="606" t="s">
        <v>793</v>
      </c>
      <c r="E5928" s="607">
        <v>20.87</v>
      </c>
      <c r="F5928" s="601" t="s">
        <v>794</v>
      </c>
    </row>
    <row r="5929" spans="1:6">
      <c r="A5929" s="606">
        <v>93368</v>
      </c>
      <c r="B5929" s="606" t="s">
        <v>6651</v>
      </c>
      <c r="C5929" s="606" t="s">
        <v>63</v>
      </c>
      <c r="D5929" s="606" t="s">
        <v>793</v>
      </c>
      <c r="E5929" s="607">
        <v>18.23</v>
      </c>
      <c r="F5929" s="601" t="s">
        <v>794</v>
      </c>
    </row>
    <row r="5930" spans="1:6">
      <c r="A5930" s="606">
        <v>93369</v>
      </c>
      <c r="B5930" s="606" t="s">
        <v>6652</v>
      </c>
      <c r="C5930" s="606" t="s">
        <v>63</v>
      </c>
      <c r="D5930" s="606" t="s">
        <v>793</v>
      </c>
      <c r="E5930" s="607">
        <v>14.9</v>
      </c>
      <c r="F5930" s="601" t="s">
        <v>794</v>
      </c>
    </row>
    <row r="5931" spans="1:6">
      <c r="A5931" s="606">
        <v>93372</v>
      </c>
      <c r="B5931" s="606" t="s">
        <v>6653</v>
      </c>
      <c r="C5931" s="606" t="s">
        <v>63</v>
      </c>
      <c r="D5931" s="606" t="s">
        <v>793</v>
      </c>
      <c r="E5931" s="607">
        <v>14.3</v>
      </c>
      <c r="F5931" s="601" t="s">
        <v>794</v>
      </c>
    </row>
    <row r="5932" spans="1:6">
      <c r="A5932" s="606">
        <v>93373</v>
      </c>
      <c r="B5932" s="606" t="s">
        <v>6654</v>
      </c>
      <c r="C5932" s="606" t="s">
        <v>63</v>
      </c>
      <c r="D5932" s="606" t="s">
        <v>793</v>
      </c>
      <c r="E5932" s="607">
        <v>12.17</v>
      </c>
      <c r="F5932" s="601" t="s">
        <v>794</v>
      </c>
    </row>
    <row r="5933" spans="1:6">
      <c r="A5933" s="606">
        <v>93378</v>
      </c>
      <c r="B5933" s="606" t="s">
        <v>6655</v>
      </c>
      <c r="C5933" s="606" t="s">
        <v>63</v>
      </c>
      <c r="D5933" s="606" t="s">
        <v>793</v>
      </c>
      <c r="E5933" s="607">
        <v>20.260000000000002</v>
      </c>
      <c r="F5933" s="601" t="s">
        <v>794</v>
      </c>
    </row>
    <row r="5934" spans="1:6">
      <c r="A5934" s="606">
        <v>93379</v>
      </c>
      <c r="B5934" s="606" t="s">
        <v>6656</v>
      </c>
      <c r="C5934" s="606" t="s">
        <v>63</v>
      </c>
      <c r="D5934" s="606" t="s">
        <v>793</v>
      </c>
      <c r="E5934" s="607">
        <v>15.56</v>
      </c>
      <c r="F5934" s="601" t="s">
        <v>794</v>
      </c>
    </row>
    <row r="5935" spans="1:6">
      <c r="A5935" s="606">
        <v>93380</v>
      </c>
      <c r="B5935" s="606" t="s">
        <v>6657</v>
      </c>
      <c r="C5935" s="606" t="s">
        <v>63</v>
      </c>
      <c r="D5935" s="606" t="s">
        <v>793</v>
      </c>
      <c r="E5935" s="607">
        <v>13.27</v>
      </c>
      <c r="F5935" s="601" t="s">
        <v>794</v>
      </c>
    </row>
    <row r="5936" spans="1:6">
      <c r="A5936" s="606">
        <v>93381</v>
      </c>
      <c r="B5936" s="606" t="s">
        <v>6658</v>
      </c>
      <c r="C5936" s="606" t="s">
        <v>63</v>
      </c>
      <c r="D5936" s="606" t="s">
        <v>793</v>
      </c>
      <c r="E5936" s="607">
        <v>10.73</v>
      </c>
      <c r="F5936" s="601" t="s">
        <v>794</v>
      </c>
    </row>
    <row r="5937" spans="1:6">
      <c r="A5937" s="606">
        <v>93382</v>
      </c>
      <c r="B5937" s="606" t="s">
        <v>6659</v>
      </c>
      <c r="C5937" s="606" t="s">
        <v>63</v>
      </c>
      <c r="D5937" s="606" t="s">
        <v>793</v>
      </c>
      <c r="E5937" s="607">
        <v>21.69</v>
      </c>
      <c r="F5937" s="601" t="s">
        <v>794</v>
      </c>
    </row>
    <row r="5938" spans="1:6">
      <c r="A5938" s="606">
        <v>104728</v>
      </c>
      <c r="B5938" s="606" t="s">
        <v>6660</v>
      </c>
      <c r="C5938" s="606" t="s">
        <v>63</v>
      </c>
      <c r="D5938" s="606" t="s">
        <v>793</v>
      </c>
      <c r="E5938" s="607">
        <v>18.05</v>
      </c>
      <c r="F5938" s="601" t="s">
        <v>794</v>
      </c>
    </row>
    <row r="5939" spans="1:6">
      <c r="A5939" s="606">
        <v>104729</v>
      </c>
      <c r="B5939" s="606" t="s">
        <v>6661</v>
      </c>
      <c r="C5939" s="606" t="s">
        <v>63</v>
      </c>
      <c r="D5939" s="606" t="s">
        <v>793</v>
      </c>
      <c r="E5939" s="607">
        <v>15.4</v>
      </c>
      <c r="F5939" s="601" t="s">
        <v>794</v>
      </c>
    </row>
    <row r="5940" spans="1:6">
      <c r="A5940" s="606">
        <v>104730</v>
      </c>
      <c r="B5940" s="606" t="s">
        <v>6662</v>
      </c>
      <c r="C5940" s="606" t="s">
        <v>63</v>
      </c>
      <c r="D5940" s="606" t="s">
        <v>793</v>
      </c>
      <c r="E5940" s="607">
        <v>12.07</v>
      </c>
      <c r="F5940" s="601" t="s">
        <v>794</v>
      </c>
    </row>
    <row r="5941" spans="1:6">
      <c r="A5941" s="606">
        <v>104731</v>
      </c>
      <c r="B5941" s="606" t="s">
        <v>6663</v>
      </c>
      <c r="C5941" s="606" t="s">
        <v>63</v>
      </c>
      <c r="D5941" s="606" t="s">
        <v>793</v>
      </c>
      <c r="E5941" s="608">
        <v>11.46</v>
      </c>
      <c r="F5941" s="601" t="s">
        <v>794</v>
      </c>
    </row>
    <row r="5942" spans="1:6">
      <c r="A5942" s="606">
        <v>104732</v>
      </c>
      <c r="B5942" s="606" t="s">
        <v>6664</v>
      </c>
      <c r="C5942" s="606" t="s">
        <v>63</v>
      </c>
      <c r="D5942" s="606" t="s">
        <v>793</v>
      </c>
      <c r="E5942" s="608">
        <v>9.33</v>
      </c>
      <c r="F5942" s="601" t="s">
        <v>794</v>
      </c>
    </row>
    <row r="5943" spans="1:6">
      <c r="A5943" s="606">
        <v>104733</v>
      </c>
      <c r="B5943" s="606" t="s">
        <v>6665</v>
      </c>
      <c r="C5943" s="606" t="s">
        <v>63</v>
      </c>
      <c r="D5943" s="606" t="s">
        <v>793</v>
      </c>
      <c r="E5943" s="607">
        <v>17.48</v>
      </c>
      <c r="F5943" s="601" t="s">
        <v>794</v>
      </c>
    </row>
    <row r="5944" spans="1:6">
      <c r="A5944" s="606">
        <v>104734</v>
      </c>
      <c r="B5944" s="606" t="s">
        <v>6666</v>
      </c>
      <c r="C5944" s="606" t="s">
        <v>63</v>
      </c>
      <c r="D5944" s="606" t="s">
        <v>793</v>
      </c>
      <c r="E5944" s="607">
        <v>12.76</v>
      </c>
      <c r="F5944" s="601" t="s">
        <v>794</v>
      </c>
    </row>
    <row r="5945" spans="1:6">
      <c r="A5945" s="606">
        <v>104735</v>
      </c>
      <c r="B5945" s="606" t="s">
        <v>6667</v>
      </c>
      <c r="C5945" s="606" t="s">
        <v>63</v>
      </c>
      <c r="D5945" s="606" t="s">
        <v>793</v>
      </c>
      <c r="E5945" s="608">
        <v>10.45</v>
      </c>
      <c r="F5945" s="601" t="s">
        <v>794</v>
      </c>
    </row>
    <row r="5946" spans="1:6">
      <c r="A5946" s="606">
        <v>104736</v>
      </c>
      <c r="B5946" s="606" t="s">
        <v>6668</v>
      </c>
      <c r="C5946" s="606" t="s">
        <v>63</v>
      </c>
      <c r="D5946" s="606" t="s">
        <v>793</v>
      </c>
      <c r="E5946" s="607">
        <v>7.9</v>
      </c>
      <c r="F5946" s="601" t="s">
        <v>794</v>
      </c>
    </row>
    <row r="5947" spans="1:6">
      <c r="A5947" s="606">
        <v>104737</v>
      </c>
      <c r="B5947" s="606" t="s">
        <v>6669</v>
      </c>
      <c r="C5947" s="606" t="s">
        <v>63</v>
      </c>
      <c r="D5947" s="606" t="s">
        <v>793</v>
      </c>
      <c r="E5947" s="608">
        <v>18.91</v>
      </c>
      <c r="F5947" s="601" t="s">
        <v>794</v>
      </c>
    </row>
    <row r="5948" spans="1:6">
      <c r="A5948" s="606">
        <v>104738</v>
      </c>
      <c r="B5948" s="606" t="s">
        <v>6670</v>
      </c>
      <c r="C5948" s="606" t="s">
        <v>63</v>
      </c>
      <c r="D5948" s="606" t="s">
        <v>793</v>
      </c>
      <c r="E5948" s="608">
        <v>76.459999999999994</v>
      </c>
      <c r="F5948" s="601" t="s">
        <v>794</v>
      </c>
    </row>
    <row r="5949" spans="1:6">
      <c r="A5949" s="606">
        <v>104739</v>
      </c>
      <c r="B5949" s="606" t="s">
        <v>6671</v>
      </c>
      <c r="C5949" s="606" t="s">
        <v>63</v>
      </c>
      <c r="D5949" s="606" t="s">
        <v>793</v>
      </c>
      <c r="E5949" s="607">
        <v>114.86</v>
      </c>
      <c r="F5949" s="601" t="s">
        <v>794</v>
      </c>
    </row>
    <row r="5950" spans="1:6">
      <c r="A5950" s="606">
        <v>104740</v>
      </c>
      <c r="B5950" s="606" t="s">
        <v>6672</v>
      </c>
      <c r="C5950" s="606" t="s">
        <v>63</v>
      </c>
      <c r="D5950" s="606" t="s">
        <v>793</v>
      </c>
      <c r="E5950" s="608">
        <v>24.59</v>
      </c>
      <c r="F5950" s="601" t="s">
        <v>794</v>
      </c>
    </row>
    <row r="5951" spans="1:6">
      <c r="A5951" s="606">
        <v>104741</v>
      </c>
      <c r="B5951" s="606" t="s">
        <v>6673</v>
      </c>
      <c r="C5951" s="606" t="s">
        <v>63</v>
      </c>
      <c r="D5951" s="606" t="s">
        <v>793</v>
      </c>
      <c r="E5951" s="607">
        <v>21.81</v>
      </c>
      <c r="F5951" s="601" t="s">
        <v>794</v>
      </c>
    </row>
    <row r="5952" spans="1:6">
      <c r="A5952" s="606">
        <v>104742</v>
      </c>
      <c r="B5952" s="606" t="s">
        <v>6674</v>
      </c>
      <c r="C5952" s="606" t="s">
        <v>68</v>
      </c>
      <c r="D5952" s="606" t="s">
        <v>793</v>
      </c>
      <c r="E5952" s="608">
        <v>8.02</v>
      </c>
      <c r="F5952" s="601" t="s">
        <v>794</v>
      </c>
    </row>
    <row r="5953" spans="1:6">
      <c r="A5953" s="606">
        <v>97916</v>
      </c>
      <c r="B5953" s="606" t="s">
        <v>6675</v>
      </c>
      <c r="C5953" s="606" t="s">
        <v>6676</v>
      </c>
      <c r="D5953" s="606" t="s">
        <v>793</v>
      </c>
      <c r="E5953" s="607">
        <v>2.54</v>
      </c>
      <c r="F5953" s="601" t="s">
        <v>794</v>
      </c>
    </row>
    <row r="5954" spans="1:6">
      <c r="A5954" s="606">
        <v>97917</v>
      </c>
      <c r="B5954" s="606" t="s">
        <v>6677</v>
      </c>
      <c r="C5954" s="606" t="s">
        <v>6676</v>
      </c>
      <c r="D5954" s="606" t="s">
        <v>793</v>
      </c>
      <c r="E5954" s="608">
        <v>2.19</v>
      </c>
      <c r="F5954" s="601" t="s">
        <v>794</v>
      </c>
    </row>
    <row r="5955" spans="1:6">
      <c r="A5955" s="606">
        <v>97918</v>
      </c>
      <c r="B5955" s="606" t="s">
        <v>6678</v>
      </c>
      <c r="C5955" s="606" t="s">
        <v>6676</v>
      </c>
      <c r="D5955" s="606" t="s">
        <v>793</v>
      </c>
      <c r="E5955" s="607">
        <v>2.02</v>
      </c>
      <c r="F5955" s="601" t="s">
        <v>794</v>
      </c>
    </row>
    <row r="5956" spans="1:6">
      <c r="A5956" s="606">
        <v>97919</v>
      </c>
      <c r="B5956" s="606" t="s">
        <v>6679</v>
      </c>
      <c r="C5956" s="606" t="s">
        <v>6676</v>
      </c>
      <c r="D5956" s="606" t="s">
        <v>793</v>
      </c>
      <c r="E5956" s="608">
        <v>0.8</v>
      </c>
      <c r="F5956" s="601" t="s">
        <v>794</v>
      </c>
    </row>
    <row r="5957" spans="1:6">
      <c r="A5957" s="606">
        <v>101616</v>
      </c>
      <c r="B5957" s="606" t="s">
        <v>6680</v>
      </c>
      <c r="C5957" s="606" t="s">
        <v>68</v>
      </c>
      <c r="D5957" s="606" t="s">
        <v>793</v>
      </c>
      <c r="E5957" s="607">
        <v>5.31</v>
      </c>
      <c r="F5957" s="601" t="s">
        <v>794</v>
      </c>
    </row>
    <row r="5958" spans="1:6">
      <c r="A5958" s="606">
        <v>101617</v>
      </c>
      <c r="B5958" s="606" t="s">
        <v>6681</v>
      </c>
      <c r="C5958" s="606" t="s">
        <v>68</v>
      </c>
      <c r="D5958" s="606" t="s">
        <v>793</v>
      </c>
      <c r="E5958" s="608">
        <v>2.62</v>
      </c>
      <c r="F5958" s="601" t="s">
        <v>794</v>
      </c>
    </row>
    <row r="5959" spans="1:6">
      <c r="A5959" s="606">
        <v>101618</v>
      </c>
      <c r="B5959" s="606" t="s">
        <v>73</v>
      </c>
      <c r="C5959" s="606" t="s">
        <v>63</v>
      </c>
      <c r="D5959" s="606" t="s">
        <v>793</v>
      </c>
      <c r="E5959" s="607">
        <v>248.38</v>
      </c>
      <c r="F5959" s="601" t="s">
        <v>794</v>
      </c>
    </row>
    <row r="5960" spans="1:6">
      <c r="A5960" s="606">
        <v>101619</v>
      </c>
      <c r="B5960" s="606" t="s">
        <v>6682</v>
      </c>
      <c r="C5960" s="606" t="s">
        <v>63</v>
      </c>
      <c r="D5960" s="606" t="s">
        <v>793</v>
      </c>
      <c r="E5960" s="608">
        <v>337.64</v>
      </c>
      <c r="F5960" s="601" t="s">
        <v>794</v>
      </c>
    </row>
    <row r="5961" spans="1:6">
      <c r="A5961" s="606">
        <v>101620</v>
      </c>
      <c r="B5961" s="606" t="s">
        <v>6683</v>
      </c>
      <c r="C5961" s="606" t="s">
        <v>63</v>
      </c>
      <c r="D5961" s="606" t="s">
        <v>793</v>
      </c>
      <c r="E5961" s="607">
        <v>227.12</v>
      </c>
      <c r="F5961" s="601" t="s">
        <v>794</v>
      </c>
    </row>
    <row r="5962" spans="1:6">
      <c r="A5962" s="606">
        <v>101621</v>
      </c>
      <c r="B5962" s="606" t="s">
        <v>6684</v>
      </c>
      <c r="C5962" s="606" t="s">
        <v>63</v>
      </c>
      <c r="D5962" s="606" t="s">
        <v>793</v>
      </c>
      <c r="E5962" s="608">
        <v>316.38</v>
      </c>
      <c r="F5962" s="601" t="s">
        <v>794</v>
      </c>
    </row>
    <row r="5963" spans="1:6">
      <c r="A5963" s="606">
        <v>101622</v>
      </c>
      <c r="B5963" s="606" t="s">
        <v>6685</v>
      </c>
      <c r="C5963" s="606" t="s">
        <v>63</v>
      </c>
      <c r="D5963" s="606" t="s">
        <v>793</v>
      </c>
      <c r="E5963" s="607">
        <v>226.38</v>
      </c>
      <c r="F5963" s="601" t="s">
        <v>794</v>
      </c>
    </row>
    <row r="5964" spans="1:6">
      <c r="A5964" s="606">
        <v>101623</v>
      </c>
      <c r="B5964" s="606" t="s">
        <v>6686</v>
      </c>
      <c r="C5964" s="606" t="s">
        <v>63</v>
      </c>
      <c r="D5964" s="606" t="s">
        <v>793</v>
      </c>
      <c r="E5964" s="608">
        <v>310.52999999999997</v>
      </c>
      <c r="F5964" s="601" t="s">
        <v>794</v>
      </c>
    </row>
    <row r="5965" spans="1:6">
      <c r="A5965" s="606">
        <v>101624</v>
      </c>
      <c r="B5965" s="606" t="s">
        <v>6687</v>
      </c>
      <c r="C5965" s="606" t="s">
        <v>63</v>
      </c>
      <c r="D5965" s="606" t="s">
        <v>793</v>
      </c>
      <c r="E5965" s="607">
        <v>271.23</v>
      </c>
      <c r="F5965" s="601" t="s">
        <v>794</v>
      </c>
    </row>
    <row r="5966" spans="1:6">
      <c r="A5966" s="606">
        <v>101625</v>
      </c>
      <c r="B5966" s="606" t="s">
        <v>6688</v>
      </c>
      <c r="C5966" s="606" t="s">
        <v>63</v>
      </c>
      <c r="D5966" s="606" t="s">
        <v>793</v>
      </c>
      <c r="E5966" s="608">
        <v>192.07</v>
      </c>
      <c r="F5966" s="601" t="s">
        <v>794</v>
      </c>
    </row>
    <row r="5967" spans="1:6">
      <c r="A5967" s="606">
        <v>101159</v>
      </c>
      <c r="B5967" s="606" t="s">
        <v>6689</v>
      </c>
      <c r="C5967" s="606" t="s">
        <v>68</v>
      </c>
      <c r="D5967" s="606" t="s">
        <v>942</v>
      </c>
      <c r="E5967" s="607">
        <v>133.94999999999999</v>
      </c>
      <c r="F5967" s="601" t="s">
        <v>794</v>
      </c>
    </row>
    <row r="5968" spans="1:6">
      <c r="A5968" s="606">
        <v>103322</v>
      </c>
      <c r="B5968" s="606" t="s">
        <v>6690</v>
      </c>
      <c r="C5968" s="606" t="s">
        <v>68</v>
      </c>
      <c r="D5968" s="606" t="s">
        <v>793</v>
      </c>
      <c r="E5968" s="607">
        <v>63.47</v>
      </c>
      <c r="F5968" s="601" t="s">
        <v>794</v>
      </c>
    </row>
    <row r="5969" spans="1:6">
      <c r="A5969" s="606">
        <v>103323</v>
      </c>
      <c r="B5969" s="606" t="s">
        <v>6691</v>
      </c>
      <c r="C5969" s="606" t="s">
        <v>68</v>
      </c>
      <c r="D5969" s="606" t="s">
        <v>793</v>
      </c>
      <c r="E5969" s="608">
        <v>64.64</v>
      </c>
      <c r="F5969" s="601" t="s">
        <v>794</v>
      </c>
    </row>
    <row r="5970" spans="1:6">
      <c r="A5970" s="606">
        <v>103324</v>
      </c>
      <c r="B5970" s="606" t="s">
        <v>232</v>
      </c>
      <c r="C5970" s="606" t="s">
        <v>68</v>
      </c>
      <c r="D5970" s="606" t="s">
        <v>793</v>
      </c>
      <c r="E5970" s="607">
        <v>83.72</v>
      </c>
      <c r="F5970" s="601" t="s">
        <v>794</v>
      </c>
    </row>
    <row r="5971" spans="1:6">
      <c r="A5971" s="606">
        <v>103325</v>
      </c>
      <c r="B5971" s="606" t="s">
        <v>229</v>
      </c>
      <c r="C5971" s="606" t="s">
        <v>68</v>
      </c>
      <c r="D5971" s="606" t="s">
        <v>793</v>
      </c>
      <c r="E5971" s="607">
        <v>85.04</v>
      </c>
      <c r="F5971" s="601" t="s">
        <v>794</v>
      </c>
    </row>
    <row r="5972" spans="1:6">
      <c r="A5972" s="606">
        <v>103326</v>
      </c>
      <c r="B5972" s="606" t="s">
        <v>6692</v>
      </c>
      <c r="C5972" s="606" t="s">
        <v>68</v>
      </c>
      <c r="D5972" s="606" t="s">
        <v>793</v>
      </c>
      <c r="E5972" s="607">
        <v>99.11</v>
      </c>
      <c r="F5972" s="601" t="s">
        <v>794</v>
      </c>
    </row>
    <row r="5973" spans="1:6">
      <c r="A5973" s="606">
        <v>103327</v>
      </c>
      <c r="B5973" s="606" t="s">
        <v>6693</v>
      </c>
      <c r="C5973" s="606" t="s">
        <v>68</v>
      </c>
      <c r="D5973" s="606" t="s">
        <v>793</v>
      </c>
      <c r="E5973" s="607">
        <v>100.66</v>
      </c>
      <c r="F5973" s="601" t="s">
        <v>794</v>
      </c>
    </row>
    <row r="5974" spans="1:6">
      <c r="A5974" s="606">
        <v>103328</v>
      </c>
      <c r="B5974" s="606" t="s">
        <v>6694</v>
      </c>
      <c r="C5974" s="606" t="s">
        <v>68</v>
      </c>
      <c r="D5974" s="606" t="s">
        <v>793</v>
      </c>
      <c r="E5974" s="607">
        <v>89.74</v>
      </c>
      <c r="F5974" s="601" t="s">
        <v>794</v>
      </c>
    </row>
    <row r="5975" spans="1:6">
      <c r="A5975" s="606">
        <v>103329</v>
      </c>
      <c r="B5975" s="606" t="s">
        <v>6695</v>
      </c>
      <c r="C5975" s="606" t="s">
        <v>68</v>
      </c>
      <c r="D5975" s="606" t="s">
        <v>793</v>
      </c>
      <c r="E5975" s="607">
        <v>90.76</v>
      </c>
      <c r="F5975" s="601" t="s">
        <v>794</v>
      </c>
    </row>
    <row r="5976" spans="1:6">
      <c r="A5976" s="606">
        <v>103330</v>
      </c>
      <c r="B5976" s="606" t="s">
        <v>6696</v>
      </c>
      <c r="C5976" s="606" t="s">
        <v>68</v>
      </c>
      <c r="D5976" s="606" t="s">
        <v>793</v>
      </c>
      <c r="E5976" s="608">
        <v>82.11</v>
      </c>
      <c r="F5976" s="601" t="s">
        <v>794</v>
      </c>
    </row>
    <row r="5977" spans="1:6">
      <c r="A5977" s="606">
        <v>103331</v>
      </c>
      <c r="B5977" s="606" t="s">
        <v>6697</v>
      </c>
      <c r="C5977" s="606" t="s">
        <v>68</v>
      </c>
      <c r="D5977" s="606" t="s">
        <v>793</v>
      </c>
      <c r="E5977" s="608">
        <v>83.21</v>
      </c>
      <c r="F5977" s="601" t="s">
        <v>794</v>
      </c>
    </row>
    <row r="5978" spans="1:6">
      <c r="A5978" s="606">
        <v>103332</v>
      </c>
      <c r="B5978" s="606" t="s">
        <v>6698</v>
      </c>
      <c r="C5978" s="606" t="s">
        <v>68</v>
      </c>
      <c r="D5978" s="606" t="s">
        <v>793</v>
      </c>
      <c r="E5978" s="607">
        <v>111.79</v>
      </c>
      <c r="F5978" s="601" t="s">
        <v>794</v>
      </c>
    </row>
    <row r="5979" spans="1:6">
      <c r="A5979" s="606">
        <v>103333</v>
      </c>
      <c r="B5979" s="606" t="s">
        <v>6699</v>
      </c>
      <c r="C5979" s="606" t="s">
        <v>68</v>
      </c>
      <c r="D5979" s="606" t="s">
        <v>793</v>
      </c>
      <c r="E5979" s="608">
        <v>112.97</v>
      </c>
      <c r="F5979" s="601" t="s">
        <v>794</v>
      </c>
    </row>
    <row r="5980" spans="1:6">
      <c r="A5980" s="606">
        <v>103334</v>
      </c>
      <c r="B5980" s="606" t="s">
        <v>6700</v>
      </c>
      <c r="C5980" s="606" t="s">
        <v>68</v>
      </c>
      <c r="D5980" s="606" t="s">
        <v>793</v>
      </c>
      <c r="E5980" s="608">
        <v>139.37</v>
      </c>
      <c r="F5980" s="601" t="s">
        <v>794</v>
      </c>
    </row>
    <row r="5981" spans="1:6">
      <c r="A5981" s="606">
        <v>103335</v>
      </c>
      <c r="B5981" s="606" t="s">
        <v>230</v>
      </c>
      <c r="C5981" s="606" t="s">
        <v>68</v>
      </c>
      <c r="D5981" s="606" t="s">
        <v>793</v>
      </c>
      <c r="E5981" s="608">
        <v>141.43</v>
      </c>
      <c r="F5981" s="601" t="s">
        <v>794</v>
      </c>
    </row>
    <row r="5982" spans="1:6">
      <c r="A5982" s="606">
        <v>103344</v>
      </c>
      <c r="B5982" s="606" t="s">
        <v>6701</v>
      </c>
      <c r="C5982" s="606" t="s">
        <v>68</v>
      </c>
      <c r="D5982" s="606" t="s">
        <v>793</v>
      </c>
      <c r="E5982" s="608">
        <v>86.4</v>
      </c>
      <c r="F5982" s="601" t="s">
        <v>794</v>
      </c>
    </row>
    <row r="5983" spans="1:6">
      <c r="A5983" s="606">
        <v>103345</v>
      </c>
      <c r="B5983" s="606" t="s">
        <v>6702</v>
      </c>
      <c r="C5983" s="606" t="s">
        <v>68</v>
      </c>
      <c r="D5983" s="606" t="s">
        <v>793</v>
      </c>
      <c r="E5983" s="608">
        <v>87.77</v>
      </c>
      <c r="F5983" s="601" t="s">
        <v>794</v>
      </c>
    </row>
    <row r="5984" spans="1:6">
      <c r="A5984" s="606">
        <v>103346</v>
      </c>
      <c r="B5984" s="606" t="s">
        <v>6703</v>
      </c>
      <c r="C5984" s="606" t="s">
        <v>68</v>
      </c>
      <c r="D5984" s="606" t="s">
        <v>793</v>
      </c>
      <c r="E5984" s="608">
        <v>94.72</v>
      </c>
      <c r="F5984" s="601" t="s">
        <v>794</v>
      </c>
    </row>
    <row r="5985" spans="1:6">
      <c r="A5985" s="606">
        <v>103347</v>
      </c>
      <c r="B5985" s="606" t="s">
        <v>6704</v>
      </c>
      <c r="C5985" s="606" t="s">
        <v>68</v>
      </c>
      <c r="D5985" s="606" t="s">
        <v>793</v>
      </c>
      <c r="E5985" s="608">
        <v>96.18</v>
      </c>
      <c r="F5985" s="601" t="s">
        <v>794</v>
      </c>
    </row>
    <row r="5986" spans="1:6">
      <c r="A5986" s="606">
        <v>103348</v>
      </c>
      <c r="B5986" s="606" t="s">
        <v>6705</v>
      </c>
      <c r="C5986" s="606" t="s">
        <v>68</v>
      </c>
      <c r="D5986" s="606" t="s">
        <v>793</v>
      </c>
      <c r="E5986" s="608">
        <v>74.180000000000007</v>
      </c>
      <c r="F5986" s="601" t="s">
        <v>794</v>
      </c>
    </row>
    <row r="5987" spans="1:6">
      <c r="A5987" s="606">
        <v>103349</v>
      </c>
      <c r="B5987" s="606" t="s">
        <v>6706</v>
      </c>
      <c r="C5987" s="606" t="s">
        <v>68</v>
      </c>
      <c r="D5987" s="606" t="s">
        <v>793</v>
      </c>
      <c r="E5987" s="608">
        <v>75.430000000000007</v>
      </c>
      <c r="F5987" s="601" t="s">
        <v>794</v>
      </c>
    </row>
    <row r="5988" spans="1:6">
      <c r="A5988" s="606">
        <v>103350</v>
      </c>
      <c r="B5988" s="606" t="s">
        <v>6707</v>
      </c>
      <c r="C5988" s="606" t="s">
        <v>68</v>
      </c>
      <c r="D5988" s="606" t="s">
        <v>793</v>
      </c>
      <c r="E5988" s="608">
        <v>166.45</v>
      </c>
      <c r="F5988" s="601" t="s">
        <v>794</v>
      </c>
    </row>
    <row r="5989" spans="1:6">
      <c r="A5989" s="606">
        <v>103351</v>
      </c>
      <c r="B5989" s="606" t="s">
        <v>6708</v>
      </c>
      <c r="C5989" s="606" t="s">
        <v>68</v>
      </c>
      <c r="D5989" s="606" t="s">
        <v>793</v>
      </c>
      <c r="E5989" s="608">
        <v>167.96</v>
      </c>
      <c r="F5989" s="601" t="s">
        <v>794</v>
      </c>
    </row>
    <row r="5990" spans="1:6">
      <c r="A5990" s="606">
        <v>103352</v>
      </c>
      <c r="B5990" s="606" t="s">
        <v>6709</v>
      </c>
      <c r="C5990" s="606" t="s">
        <v>68</v>
      </c>
      <c r="D5990" s="606" t="s">
        <v>793</v>
      </c>
      <c r="E5990" s="608">
        <v>97.33</v>
      </c>
      <c r="F5990" s="601" t="s">
        <v>794</v>
      </c>
    </row>
    <row r="5991" spans="1:6">
      <c r="A5991" s="606">
        <v>103353</v>
      </c>
      <c r="B5991" s="606" t="s">
        <v>6710</v>
      </c>
      <c r="C5991" s="606" t="s">
        <v>68</v>
      </c>
      <c r="D5991" s="606" t="s">
        <v>793</v>
      </c>
      <c r="E5991" s="608">
        <v>98.41</v>
      </c>
      <c r="F5991" s="601" t="s">
        <v>794</v>
      </c>
    </row>
    <row r="5992" spans="1:6">
      <c r="A5992" s="606">
        <v>103354</v>
      </c>
      <c r="B5992" s="606" t="s">
        <v>6711</v>
      </c>
      <c r="C5992" s="606" t="s">
        <v>68</v>
      </c>
      <c r="D5992" s="606" t="s">
        <v>793</v>
      </c>
      <c r="E5992" s="608">
        <v>86.9</v>
      </c>
      <c r="F5992" s="601" t="s">
        <v>794</v>
      </c>
    </row>
    <row r="5993" spans="1:6">
      <c r="A5993" s="606">
        <v>103355</v>
      </c>
      <c r="B5993" s="606" t="s">
        <v>6712</v>
      </c>
      <c r="C5993" s="606" t="s">
        <v>68</v>
      </c>
      <c r="D5993" s="606" t="s">
        <v>793</v>
      </c>
      <c r="E5993" s="608">
        <v>88.07</v>
      </c>
      <c r="F5993" s="601" t="s">
        <v>794</v>
      </c>
    </row>
    <row r="5994" spans="1:6">
      <c r="A5994" s="606">
        <v>103356</v>
      </c>
      <c r="B5994" s="606" t="s">
        <v>6713</v>
      </c>
      <c r="C5994" s="606" t="s">
        <v>68</v>
      </c>
      <c r="D5994" s="606" t="s">
        <v>793</v>
      </c>
      <c r="E5994" s="608">
        <v>63.06</v>
      </c>
      <c r="F5994" s="601" t="s">
        <v>794</v>
      </c>
    </row>
    <row r="5995" spans="1:6">
      <c r="A5995" s="606">
        <v>103357</v>
      </c>
      <c r="B5995" s="606" t="s">
        <v>492</v>
      </c>
      <c r="C5995" s="606" t="s">
        <v>68</v>
      </c>
      <c r="D5995" s="606" t="s">
        <v>793</v>
      </c>
      <c r="E5995" s="608">
        <v>63.92</v>
      </c>
      <c r="F5995" s="601" t="s">
        <v>794</v>
      </c>
    </row>
    <row r="5996" spans="1:6">
      <c r="A5996" s="606">
        <v>103358</v>
      </c>
      <c r="B5996" s="606" t="s">
        <v>6714</v>
      </c>
      <c r="C5996" s="606" t="s">
        <v>68</v>
      </c>
      <c r="D5996" s="606" t="s">
        <v>793</v>
      </c>
      <c r="E5996" s="608">
        <v>70.489999999999995</v>
      </c>
      <c r="F5996" s="601" t="s">
        <v>794</v>
      </c>
    </row>
    <row r="5997" spans="1:6">
      <c r="A5997" s="606">
        <v>103359</v>
      </c>
      <c r="B5997" s="606" t="s">
        <v>6715</v>
      </c>
      <c r="C5997" s="606" t="s">
        <v>68</v>
      </c>
      <c r="D5997" s="606" t="s">
        <v>793</v>
      </c>
      <c r="E5997" s="608">
        <v>71.42</v>
      </c>
      <c r="F5997" s="601" t="s">
        <v>794</v>
      </c>
    </row>
    <row r="5998" spans="1:6">
      <c r="A5998" s="606">
        <v>103360</v>
      </c>
      <c r="B5998" s="606" t="s">
        <v>6716</v>
      </c>
      <c r="C5998" s="606" t="s">
        <v>68</v>
      </c>
      <c r="D5998" s="606" t="s">
        <v>793</v>
      </c>
      <c r="E5998" s="608">
        <v>81.97</v>
      </c>
      <c r="F5998" s="601" t="s">
        <v>794</v>
      </c>
    </row>
    <row r="5999" spans="1:6">
      <c r="A5999" s="606">
        <v>103361</v>
      </c>
      <c r="B5999" s="606" t="s">
        <v>6717</v>
      </c>
      <c r="C5999" s="606" t="s">
        <v>68</v>
      </c>
      <c r="D5999" s="606" t="s">
        <v>793</v>
      </c>
      <c r="E5999" s="608">
        <v>83.15</v>
      </c>
      <c r="F5999" s="601" t="s">
        <v>794</v>
      </c>
    </row>
    <row r="6000" spans="1:6">
      <c r="A6000" s="606">
        <v>103362</v>
      </c>
      <c r="B6000" s="606" t="s">
        <v>6718</v>
      </c>
      <c r="C6000" s="606" t="s">
        <v>68</v>
      </c>
      <c r="D6000" s="606" t="s">
        <v>793</v>
      </c>
      <c r="E6000" s="608">
        <v>101.64</v>
      </c>
      <c r="F6000" s="601" t="s">
        <v>794</v>
      </c>
    </row>
    <row r="6001" spans="1:6">
      <c r="A6001" s="606">
        <v>103363</v>
      </c>
      <c r="B6001" s="606" t="s">
        <v>6719</v>
      </c>
      <c r="C6001" s="606" t="s">
        <v>68</v>
      </c>
      <c r="D6001" s="606" t="s">
        <v>793</v>
      </c>
      <c r="E6001" s="608">
        <v>102.96</v>
      </c>
      <c r="F6001" s="601" t="s">
        <v>794</v>
      </c>
    </row>
    <row r="6002" spans="1:6">
      <c r="A6002" s="606">
        <v>103364</v>
      </c>
      <c r="B6002" s="606" t="s">
        <v>6720</v>
      </c>
      <c r="C6002" s="606" t="s">
        <v>68</v>
      </c>
      <c r="D6002" s="606" t="s">
        <v>793</v>
      </c>
      <c r="E6002" s="608">
        <v>53.49</v>
      </c>
      <c r="F6002" s="601" t="s">
        <v>794</v>
      </c>
    </row>
    <row r="6003" spans="1:6">
      <c r="A6003" s="606">
        <v>103365</v>
      </c>
      <c r="B6003" s="606" t="s">
        <v>6721</v>
      </c>
      <c r="C6003" s="606" t="s">
        <v>68</v>
      </c>
      <c r="D6003" s="606" t="s">
        <v>793</v>
      </c>
      <c r="E6003" s="608">
        <v>54.04</v>
      </c>
      <c r="F6003" s="601" t="s">
        <v>794</v>
      </c>
    </row>
    <row r="6004" spans="1:6">
      <c r="A6004" s="606">
        <v>103366</v>
      </c>
      <c r="B6004" s="606" t="s">
        <v>6722</v>
      </c>
      <c r="C6004" s="606" t="s">
        <v>68</v>
      </c>
      <c r="D6004" s="606" t="s">
        <v>793</v>
      </c>
      <c r="E6004" s="608">
        <v>63.69</v>
      </c>
      <c r="F6004" s="601" t="s">
        <v>794</v>
      </c>
    </row>
    <row r="6005" spans="1:6">
      <c r="A6005" s="606">
        <v>103367</v>
      </c>
      <c r="B6005" s="606" t="s">
        <v>6723</v>
      </c>
      <c r="C6005" s="606" t="s">
        <v>68</v>
      </c>
      <c r="D6005" s="606" t="s">
        <v>793</v>
      </c>
      <c r="E6005" s="608">
        <v>64.53</v>
      </c>
      <c r="F6005" s="601" t="s">
        <v>794</v>
      </c>
    </row>
    <row r="6006" spans="1:6">
      <c r="A6006" s="606">
        <v>103368</v>
      </c>
      <c r="B6006" s="606" t="s">
        <v>6724</v>
      </c>
      <c r="C6006" s="606" t="s">
        <v>68</v>
      </c>
      <c r="D6006" s="606" t="s">
        <v>793</v>
      </c>
      <c r="E6006" s="607">
        <v>71.510000000000005</v>
      </c>
      <c r="F6006" s="601" t="s">
        <v>794</v>
      </c>
    </row>
    <row r="6007" spans="1:6">
      <c r="A6007" s="606">
        <v>103369</v>
      </c>
      <c r="B6007" s="606" t="s">
        <v>6725</v>
      </c>
      <c r="C6007" s="606" t="s">
        <v>68</v>
      </c>
      <c r="D6007" s="606" t="s">
        <v>793</v>
      </c>
      <c r="E6007" s="607">
        <v>72.569999999999993</v>
      </c>
      <c r="F6007" s="601" t="s">
        <v>794</v>
      </c>
    </row>
    <row r="6008" spans="1:6">
      <c r="A6008" s="606">
        <v>103370</v>
      </c>
      <c r="B6008" s="606" t="s">
        <v>6726</v>
      </c>
      <c r="C6008" s="606" t="s">
        <v>68</v>
      </c>
      <c r="D6008" s="606" t="s">
        <v>793</v>
      </c>
      <c r="E6008" s="607">
        <v>92.72</v>
      </c>
      <c r="F6008" s="601" t="s">
        <v>794</v>
      </c>
    </row>
    <row r="6009" spans="1:6">
      <c r="A6009" s="606">
        <v>103371</v>
      </c>
      <c r="B6009" s="606" t="s">
        <v>6727</v>
      </c>
      <c r="C6009" s="606" t="s">
        <v>68</v>
      </c>
      <c r="D6009" s="606" t="s">
        <v>793</v>
      </c>
      <c r="E6009" s="607">
        <v>93.92</v>
      </c>
      <c r="F6009" s="601" t="s">
        <v>794</v>
      </c>
    </row>
    <row r="6010" spans="1:6">
      <c r="A6010" s="606">
        <v>89282</v>
      </c>
      <c r="B6010" s="606" t="s">
        <v>6728</v>
      </c>
      <c r="C6010" s="606" t="s">
        <v>68</v>
      </c>
      <c r="D6010" s="606" t="s">
        <v>942</v>
      </c>
      <c r="E6010" s="607">
        <v>78.790000000000006</v>
      </c>
      <c r="F6010" s="601" t="s">
        <v>794</v>
      </c>
    </row>
    <row r="6011" spans="1:6">
      <c r="A6011" s="606">
        <v>89283</v>
      </c>
      <c r="B6011" s="606" t="s">
        <v>6729</v>
      </c>
      <c r="C6011" s="606" t="s">
        <v>68</v>
      </c>
      <c r="D6011" s="606" t="s">
        <v>942</v>
      </c>
      <c r="E6011" s="607">
        <v>80.17</v>
      </c>
      <c r="F6011" s="601" t="s">
        <v>794</v>
      </c>
    </row>
    <row r="6012" spans="1:6">
      <c r="A6012" s="606">
        <v>89290</v>
      </c>
      <c r="B6012" s="606" t="s">
        <v>6730</v>
      </c>
      <c r="C6012" s="606" t="s">
        <v>68</v>
      </c>
      <c r="D6012" s="606" t="s">
        <v>942</v>
      </c>
      <c r="E6012" s="607">
        <v>84.93</v>
      </c>
      <c r="F6012" s="601" t="s">
        <v>794</v>
      </c>
    </row>
    <row r="6013" spans="1:6">
      <c r="A6013" s="606">
        <v>89291</v>
      </c>
      <c r="B6013" s="606" t="s">
        <v>6731</v>
      </c>
      <c r="C6013" s="606" t="s">
        <v>68</v>
      </c>
      <c r="D6013" s="606" t="s">
        <v>942</v>
      </c>
      <c r="E6013" s="607">
        <v>86.46</v>
      </c>
      <c r="F6013" s="601" t="s">
        <v>794</v>
      </c>
    </row>
    <row r="6014" spans="1:6">
      <c r="A6014" s="606">
        <v>89298</v>
      </c>
      <c r="B6014" s="606" t="s">
        <v>6732</v>
      </c>
      <c r="C6014" s="606" t="s">
        <v>68</v>
      </c>
      <c r="D6014" s="606" t="s">
        <v>942</v>
      </c>
      <c r="E6014" s="607">
        <v>88.71</v>
      </c>
      <c r="F6014" s="601" t="s">
        <v>794</v>
      </c>
    </row>
    <row r="6015" spans="1:6">
      <c r="A6015" s="606">
        <v>89299</v>
      </c>
      <c r="B6015" s="606" t="s">
        <v>6733</v>
      </c>
      <c r="C6015" s="606" t="s">
        <v>68</v>
      </c>
      <c r="D6015" s="606" t="s">
        <v>942</v>
      </c>
      <c r="E6015" s="607">
        <v>90.56</v>
      </c>
      <c r="F6015" s="601" t="s">
        <v>794</v>
      </c>
    </row>
    <row r="6016" spans="1:6">
      <c r="A6016" s="606">
        <v>89306</v>
      </c>
      <c r="B6016" s="606" t="s">
        <v>6734</v>
      </c>
      <c r="C6016" s="606" t="s">
        <v>68</v>
      </c>
      <c r="D6016" s="606" t="s">
        <v>942</v>
      </c>
      <c r="E6016" s="607">
        <v>98.86</v>
      </c>
      <c r="F6016" s="601" t="s">
        <v>794</v>
      </c>
    </row>
    <row r="6017" spans="1:6">
      <c r="A6017" s="606">
        <v>89307</v>
      </c>
      <c r="B6017" s="606" t="s">
        <v>6735</v>
      </c>
      <c r="C6017" s="606" t="s">
        <v>68</v>
      </c>
      <c r="D6017" s="606" t="s">
        <v>942</v>
      </c>
      <c r="E6017" s="607">
        <v>100.92</v>
      </c>
      <c r="F6017" s="601" t="s">
        <v>794</v>
      </c>
    </row>
    <row r="6018" spans="1:6">
      <c r="A6018" s="606">
        <v>101157</v>
      </c>
      <c r="B6018" s="606" t="s">
        <v>6736</v>
      </c>
      <c r="C6018" s="606" t="s">
        <v>68</v>
      </c>
      <c r="D6018" s="606" t="s">
        <v>942</v>
      </c>
      <c r="E6018" s="607">
        <v>68.180000000000007</v>
      </c>
      <c r="F6018" s="601" t="s">
        <v>794</v>
      </c>
    </row>
    <row r="6019" spans="1:6">
      <c r="A6019" s="606">
        <v>101158</v>
      </c>
      <c r="B6019" s="606" t="s">
        <v>6737</v>
      </c>
      <c r="C6019" s="606" t="s">
        <v>68</v>
      </c>
      <c r="D6019" s="606" t="s">
        <v>942</v>
      </c>
      <c r="E6019" s="607">
        <v>90</v>
      </c>
      <c r="F6019" s="601" t="s">
        <v>794</v>
      </c>
    </row>
    <row r="6020" spans="1:6">
      <c r="A6020" s="606">
        <v>101162</v>
      </c>
      <c r="B6020" s="606" t="s">
        <v>6738</v>
      </c>
      <c r="C6020" s="606" t="s">
        <v>68</v>
      </c>
      <c r="D6020" s="606" t="s">
        <v>942</v>
      </c>
      <c r="E6020" s="607">
        <v>157.43</v>
      </c>
      <c r="F6020" s="601" t="s">
        <v>794</v>
      </c>
    </row>
    <row r="6021" spans="1:6">
      <c r="A6021" s="606">
        <v>103316</v>
      </c>
      <c r="B6021" s="606" t="s">
        <v>6739</v>
      </c>
      <c r="C6021" s="606" t="s">
        <v>68</v>
      </c>
      <c r="D6021" s="606" t="s">
        <v>793</v>
      </c>
      <c r="E6021" s="607">
        <v>76.47</v>
      </c>
      <c r="F6021" s="601" t="s">
        <v>794</v>
      </c>
    </row>
    <row r="6022" spans="1:6">
      <c r="A6022" s="606">
        <v>103317</v>
      </c>
      <c r="B6022" s="606" t="s">
        <v>6740</v>
      </c>
      <c r="C6022" s="606" t="s">
        <v>68</v>
      </c>
      <c r="D6022" s="606" t="s">
        <v>793</v>
      </c>
      <c r="E6022" s="607">
        <v>77.45</v>
      </c>
      <c r="F6022" s="601" t="s">
        <v>794</v>
      </c>
    </row>
    <row r="6023" spans="1:6">
      <c r="A6023" s="606">
        <v>103318</v>
      </c>
      <c r="B6023" s="606" t="s">
        <v>6741</v>
      </c>
      <c r="C6023" s="606" t="s">
        <v>68</v>
      </c>
      <c r="D6023" s="606" t="s">
        <v>793</v>
      </c>
      <c r="E6023" s="607">
        <v>98.57</v>
      </c>
      <c r="F6023" s="601" t="s">
        <v>794</v>
      </c>
    </row>
    <row r="6024" spans="1:6">
      <c r="A6024" s="606">
        <v>103319</v>
      </c>
      <c r="B6024" s="606" t="s">
        <v>6742</v>
      </c>
      <c r="C6024" s="606" t="s">
        <v>68</v>
      </c>
      <c r="D6024" s="606" t="s">
        <v>793</v>
      </c>
      <c r="E6024" s="607">
        <v>99.71</v>
      </c>
      <c r="F6024" s="601" t="s">
        <v>794</v>
      </c>
    </row>
    <row r="6025" spans="1:6">
      <c r="A6025" s="606">
        <v>103320</v>
      </c>
      <c r="B6025" s="606" t="s">
        <v>6743</v>
      </c>
      <c r="C6025" s="606" t="s">
        <v>68</v>
      </c>
      <c r="D6025" s="606" t="s">
        <v>793</v>
      </c>
      <c r="E6025" s="607">
        <v>119.47</v>
      </c>
      <c r="F6025" s="601" t="s">
        <v>794</v>
      </c>
    </row>
    <row r="6026" spans="1:6">
      <c r="A6026" s="606">
        <v>103321</v>
      </c>
      <c r="B6026" s="606" t="s">
        <v>6744</v>
      </c>
      <c r="C6026" s="606" t="s">
        <v>68</v>
      </c>
      <c r="D6026" s="606" t="s">
        <v>793</v>
      </c>
      <c r="E6026" s="607">
        <v>120.9</v>
      </c>
      <c r="F6026" s="601" t="s">
        <v>794</v>
      </c>
    </row>
    <row r="6027" spans="1:6">
      <c r="A6027" s="606">
        <v>103336</v>
      </c>
      <c r="B6027" s="606" t="s">
        <v>6745</v>
      </c>
      <c r="C6027" s="606" t="s">
        <v>68</v>
      </c>
      <c r="D6027" s="606" t="s">
        <v>793</v>
      </c>
      <c r="E6027" s="607">
        <v>84.36</v>
      </c>
      <c r="F6027" s="601" t="s">
        <v>794</v>
      </c>
    </row>
    <row r="6028" spans="1:6">
      <c r="A6028" s="606">
        <v>103337</v>
      </c>
      <c r="B6028" s="606" t="s">
        <v>6746</v>
      </c>
      <c r="C6028" s="606" t="s">
        <v>68</v>
      </c>
      <c r="D6028" s="606" t="s">
        <v>793</v>
      </c>
      <c r="E6028" s="608">
        <v>85.34</v>
      </c>
      <c r="F6028" s="601" t="s">
        <v>794</v>
      </c>
    </row>
    <row r="6029" spans="1:6">
      <c r="A6029" s="606">
        <v>103338</v>
      </c>
      <c r="B6029" s="606" t="s">
        <v>6747</v>
      </c>
      <c r="C6029" s="606" t="s">
        <v>68</v>
      </c>
      <c r="D6029" s="606" t="s">
        <v>793</v>
      </c>
      <c r="E6029" s="607">
        <v>110.51</v>
      </c>
      <c r="F6029" s="601" t="s">
        <v>794</v>
      </c>
    </row>
    <row r="6030" spans="1:6">
      <c r="A6030" s="606">
        <v>103339</v>
      </c>
      <c r="B6030" s="606" t="s">
        <v>6748</v>
      </c>
      <c r="C6030" s="606" t="s">
        <v>68</v>
      </c>
      <c r="D6030" s="606" t="s">
        <v>793</v>
      </c>
      <c r="E6030" s="607">
        <v>111.65</v>
      </c>
      <c r="F6030" s="601" t="s">
        <v>794</v>
      </c>
    </row>
    <row r="6031" spans="1:6">
      <c r="A6031" s="606">
        <v>103340</v>
      </c>
      <c r="B6031" s="606" t="s">
        <v>6749</v>
      </c>
      <c r="C6031" s="606" t="s">
        <v>68</v>
      </c>
      <c r="D6031" s="606" t="s">
        <v>793</v>
      </c>
      <c r="E6031" s="607">
        <v>135.01</v>
      </c>
      <c r="F6031" s="601" t="s">
        <v>794</v>
      </c>
    </row>
    <row r="6032" spans="1:6">
      <c r="A6032" s="606">
        <v>103341</v>
      </c>
      <c r="B6032" s="606" t="s">
        <v>6750</v>
      </c>
      <c r="C6032" s="606" t="s">
        <v>68</v>
      </c>
      <c r="D6032" s="606" t="s">
        <v>793</v>
      </c>
      <c r="E6032" s="607">
        <v>136.44</v>
      </c>
      <c r="F6032" s="601" t="s">
        <v>794</v>
      </c>
    </row>
    <row r="6033" spans="1:6">
      <c r="A6033" s="606">
        <v>103342</v>
      </c>
      <c r="B6033" s="606" t="s">
        <v>6751</v>
      </c>
      <c r="C6033" s="606" t="s">
        <v>68</v>
      </c>
      <c r="D6033" s="606" t="s">
        <v>793</v>
      </c>
      <c r="E6033" s="607">
        <v>115.66</v>
      </c>
      <c r="F6033" s="601" t="s">
        <v>794</v>
      </c>
    </row>
    <row r="6034" spans="1:6">
      <c r="A6034" s="606">
        <v>103343</v>
      </c>
      <c r="B6034" s="606" t="s">
        <v>6752</v>
      </c>
      <c r="C6034" s="606" t="s">
        <v>68</v>
      </c>
      <c r="D6034" s="606" t="s">
        <v>793</v>
      </c>
      <c r="E6034" s="607">
        <v>116.93</v>
      </c>
      <c r="F6034" s="601" t="s">
        <v>794</v>
      </c>
    </row>
    <row r="6035" spans="1:6">
      <c r="A6035" s="606">
        <v>89453</v>
      </c>
      <c r="B6035" s="606" t="s">
        <v>6753</v>
      </c>
      <c r="C6035" s="606" t="s">
        <v>68</v>
      </c>
      <c r="D6035" s="606" t="s">
        <v>942</v>
      </c>
      <c r="E6035" s="608">
        <v>90.43</v>
      </c>
      <c r="F6035" s="601" t="s">
        <v>794</v>
      </c>
    </row>
    <row r="6036" spans="1:6">
      <c r="A6036" s="606">
        <v>89455</v>
      </c>
      <c r="B6036" s="606" t="s">
        <v>6754</v>
      </c>
      <c r="C6036" s="606" t="s">
        <v>68</v>
      </c>
      <c r="D6036" s="606" t="s">
        <v>942</v>
      </c>
      <c r="E6036" s="608">
        <v>111.44</v>
      </c>
      <c r="F6036" s="601" t="s">
        <v>794</v>
      </c>
    </row>
    <row r="6037" spans="1:6">
      <c r="A6037" s="606">
        <v>89462</v>
      </c>
      <c r="B6037" s="606" t="s">
        <v>6755</v>
      </c>
      <c r="C6037" s="606" t="s">
        <v>68</v>
      </c>
      <c r="D6037" s="606" t="s">
        <v>942</v>
      </c>
      <c r="E6037" s="608">
        <v>116.92</v>
      </c>
      <c r="F6037" s="601" t="s">
        <v>794</v>
      </c>
    </row>
    <row r="6038" spans="1:6">
      <c r="A6038" s="606">
        <v>89464</v>
      </c>
      <c r="B6038" s="606" t="s">
        <v>6756</v>
      </c>
      <c r="C6038" s="606" t="s">
        <v>68</v>
      </c>
      <c r="D6038" s="606" t="s">
        <v>942</v>
      </c>
      <c r="E6038" s="608">
        <v>139.56</v>
      </c>
      <c r="F6038" s="601" t="s">
        <v>794</v>
      </c>
    </row>
    <row r="6039" spans="1:6">
      <c r="A6039" s="606">
        <v>89470</v>
      </c>
      <c r="B6039" s="606" t="s">
        <v>6757</v>
      </c>
      <c r="C6039" s="606" t="s">
        <v>68</v>
      </c>
      <c r="D6039" s="606" t="s">
        <v>942</v>
      </c>
      <c r="E6039" s="608">
        <v>100.53</v>
      </c>
      <c r="F6039" s="601" t="s">
        <v>794</v>
      </c>
    </row>
    <row r="6040" spans="1:6">
      <c r="A6040" s="606">
        <v>89472</v>
      </c>
      <c r="B6040" s="606" t="s">
        <v>6758</v>
      </c>
      <c r="C6040" s="606" t="s">
        <v>68</v>
      </c>
      <c r="D6040" s="606" t="s">
        <v>942</v>
      </c>
      <c r="E6040" s="608">
        <v>122.65</v>
      </c>
      <c r="F6040" s="601" t="s">
        <v>794</v>
      </c>
    </row>
    <row r="6041" spans="1:6">
      <c r="A6041" s="606">
        <v>89478</v>
      </c>
      <c r="B6041" s="606" t="s">
        <v>6759</v>
      </c>
      <c r="C6041" s="606" t="s">
        <v>68</v>
      </c>
      <c r="D6041" s="606" t="s">
        <v>942</v>
      </c>
      <c r="E6041" s="608">
        <v>133.18</v>
      </c>
      <c r="F6041" s="601" t="s">
        <v>794</v>
      </c>
    </row>
    <row r="6042" spans="1:6">
      <c r="A6042" s="606">
        <v>89480</v>
      </c>
      <c r="B6042" s="606" t="s">
        <v>6760</v>
      </c>
      <c r="C6042" s="606" t="s">
        <v>68</v>
      </c>
      <c r="D6042" s="606" t="s">
        <v>942</v>
      </c>
      <c r="E6042" s="607">
        <v>156.97999999999999</v>
      </c>
      <c r="F6042" s="601" t="s">
        <v>794</v>
      </c>
    </row>
    <row r="6043" spans="1:6">
      <c r="A6043" s="606">
        <v>101161</v>
      </c>
      <c r="B6043" s="606" t="s">
        <v>227</v>
      </c>
      <c r="C6043" s="606" t="s">
        <v>68</v>
      </c>
      <c r="D6043" s="606" t="s">
        <v>942</v>
      </c>
      <c r="E6043" s="608">
        <v>230.61</v>
      </c>
      <c r="F6043" s="601" t="s">
        <v>794</v>
      </c>
    </row>
    <row r="6044" spans="1:6">
      <c r="A6044" s="606">
        <v>101163</v>
      </c>
      <c r="B6044" s="606" t="s">
        <v>6761</v>
      </c>
      <c r="C6044" s="606" t="s">
        <v>68</v>
      </c>
      <c r="D6044" s="606" t="s">
        <v>942</v>
      </c>
      <c r="E6044" s="607">
        <v>878.89</v>
      </c>
      <c r="F6044" s="601" t="s">
        <v>794</v>
      </c>
    </row>
    <row r="6045" spans="1:6">
      <c r="A6045" s="606">
        <v>101164</v>
      </c>
      <c r="B6045" s="606" t="s">
        <v>6762</v>
      </c>
      <c r="C6045" s="606" t="s">
        <v>68</v>
      </c>
      <c r="D6045" s="606" t="s">
        <v>942</v>
      </c>
      <c r="E6045" s="607">
        <v>891.77</v>
      </c>
      <c r="F6045" s="601" t="s">
        <v>794</v>
      </c>
    </row>
    <row r="6046" spans="1:6">
      <c r="A6046" s="606">
        <v>96358</v>
      </c>
      <c r="B6046" s="606" t="s">
        <v>6763</v>
      </c>
      <c r="C6046" s="606" t="s">
        <v>68</v>
      </c>
      <c r="D6046" s="606" t="s">
        <v>793</v>
      </c>
      <c r="E6046" s="607">
        <v>95.93</v>
      </c>
      <c r="F6046" s="601" t="s">
        <v>794</v>
      </c>
    </row>
    <row r="6047" spans="1:6">
      <c r="A6047" s="606">
        <v>96359</v>
      </c>
      <c r="B6047" s="606" t="s">
        <v>6764</v>
      </c>
      <c r="C6047" s="606" t="s">
        <v>68</v>
      </c>
      <c r="D6047" s="606" t="s">
        <v>793</v>
      </c>
      <c r="E6047" s="607">
        <v>105.83</v>
      </c>
      <c r="F6047" s="601" t="s">
        <v>794</v>
      </c>
    </row>
    <row r="6048" spans="1:6">
      <c r="A6048" s="606">
        <v>96360</v>
      </c>
      <c r="B6048" s="606" t="s">
        <v>6765</v>
      </c>
      <c r="C6048" s="606" t="s">
        <v>68</v>
      </c>
      <c r="D6048" s="606" t="s">
        <v>793</v>
      </c>
      <c r="E6048" s="607">
        <v>121.45</v>
      </c>
      <c r="F6048" s="601" t="s">
        <v>794</v>
      </c>
    </row>
    <row r="6049" spans="1:6">
      <c r="A6049" s="606">
        <v>96361</v>
      </c>
      <c r="B6049" s="606" t="s">
        <v>6766</v>
      </c>
      <c r="C6049" s="606" t="s">
        <v>68</v>
      </c>
      <c r="D6049" s="606" t="s">
        <v>793</v>
      </c>
      <c r="E6049" s="607">
        <v>140.34</v>
      </c>
      <c r="F6049" s="601" t="s">
        <v>794</v>
      </c>
    </row>
    <row r="6050" spans="1:6">
      <c r="A6050" s="606">
        <v>96362</v>
      </c>
      <c r="B6050" s="606" t="s">
        <v>6767</v>
      </c>
      <c r="C6050" s="606" t="s">
        <v>68</v>
      </c>
      <c r="D6050" s="606" t="s">
        <v>793</v>
      </c>
      <c r="E6050" s="607">
        <v>126.41</v>
      </c>
      <c r="F6050" s="601" t="s">
        <v>794</v>
      </c>
    </row>
    <row r="6051" spans="1:6">
      <c r="A6051" s="606">
        <v>96363</v>
      </c>
      <c r="B6051" s="606" t="s">
        <v>6768</v>
      </c>
      <c r="C6051" s="606" t="s">
        <v>68</v>
      </c>
      <c r="D6051" s="606" t="s">
        <v>793</v>
      </c>
      <c r="E6051" s="607">
        <v>136.78</v>
      </c>
      <c r="F6051" s="601" t="s">
        <v>794</v>
      </c>
    </row>
    <row r="6052" spans="1:6">
      <c r="A6052" s="606">
        <v>96364</v>
      </c>
      <c r="B6052" s="606" t="s">
        <v>6769</v>
      </c>
      <c r="C6052" s="606" t="s">
        <v>68</v>
      </c>
      <c r="D6052" s="606" t="s">
        <v>793</v>
      </c>
      <c r="E6052" s="607">
        <v>151.93</v>
      </c>
      <c r="F6052" s="601" t="s">
        <v>794</v>
      </c>
    </row>
    <row r="6053" spans="1:6">
      <c r="A6053" s="606">
        <v>96365</v>
      </c>
      <c r="B6053" s="606" t="s">
        <v>6770</v>
      </c>
      <c r="C6053" s="606" t="s">
        <v>68</v>
      </c>
      <c r="D6053" s="606" t="s">
        <v>793</v>
      </c>
      <c r="E6053" s="607">
        <v>171.32</v>
      </c>
      <c r="F6053" s="601" t="s">
        <v>794</v>
      </c>
    </row>
    <row r="6054" spans="1:6">
      <c r="A6054" s="606">
        <v>96366</v>
      </c>
      <c r="B6054" s="606" t="s">
        <v>6771</v>
      </c>
      <c r="C6054" s="606" t="s">
        <v>68</v>
      </c>
      <c r="D6054" s="606" t="s">
        <v>793</v>
      </c>
      <c r="E6054" s="607">
        <v>156.9</v>
      </c>
      <c r="F6054" s="601" t="s">
        <v>794</v>
      </c>
    </row>
    <row r="6055" spans="1:6">
      <c r="A6055" s="606">
        <v>96367</v>
      </c>
      <c r="B6055" s="606" t="s">
        <v>6772</v>
      </c>
      <c r="C6055" s="606" t="s">
        <v>68</v>
      </c>
      <c r="D6055" s="606" t="s">
        <v>793</v>
      </c>
      <c r="E6055" s="607">
        <v>167.75</v>
      </c>
      <c r="F6055" s="601" t="s">
        <v>794</v>
      </c>
    </row>
    <row r="6056" spans="1:6">
      <c r="A6056" s="606">
        <v>96368</v>
      </c>
      <c r="B6056" s="606" t="s">
        <v>6773</v>
      </c>
      <c r="C6056" s="606" t="s">
        <v>68</v>
      </c>
      <c r="D6056" s="606" t="s">
        <v>793</v>
      </c>
      <c r="E6056" s="607">
        <v>182.45</v>
      </c>
      <c r="F6056" s="601" t="s">
        <v>794</v>
      </c>
    </row>
    <row r="6057" spans="1:6">
      <c r="A6057" s="606">
        <v>96369</v>
      </c>
      <c r="B6057" s="606" t="s">
        <v>6774</v>
      </c>
      <c r="C6057" s="606" t="s">
        <v>68</v>
      </c>
      <c r="D6057" s="606" t="s">
        <v>793</v>
      </c>
      <c r="E6057" s="607">
        <v>202.28</v>
      </c>
      <c r="F6057" s="601" t="s">
        <v>794</v>
      </c>
    </row>
    <row r="6058" spans="1:6">
      <c r="A6058" s="606">
        <v>96370</v>
      </c>
      <c r="B6058" s="606" t="s">
        <v>6775</v>
      </c>
      <c r="C6058" s="606" t="s">
        <v>68</v>
      </c>
      <c r="D6058" s="606" t="s">
        <v>793</v>
      </c>
      <c r="E6058" s="607">
        <v>61.7</v>
      </c>
      <c r="F6058" s="601" t="s">
        <v>794</v>
      </c>
    </row>
    <row r="6059" spans="1:6">
      <c r="A6059" s="606">
        <v>96371</v>
      </c>
      <c r="B6059" s="606" t="s">
        <v>6776</v>
      </c>
      <c r="C6059" s="606" t="s">
        <v>68</v>
      </c>
      <c r="D6059" s="606" t="s">
        <v>793</v>
      </c>
      <c r="E6059" s="607">
        <v>71.11</v>
      </c>
      <c r="F6059" s="601" t="s">
        <v>794</v>
      </c>
    </row>
    <row r="6060" spans="1:6">
      <c r="A6060" s="606">
        <v>96373</v>
      </c>
      <c r="B6060" s="606" t="s">
        <v>6777</v>
      </c>
      <c r="C6060" s="606" t="s">
        <v>67</v>
      </c>
      <c r="D6060" s="606" t="s">
        <v>942</v>
      </c>
      <c r="E6060" s="607">
        <v>10.11</v>
      </c>
      <c r="F6060" s="601" t="s">
        <v>794</v>
      </c>
    </row>
    <row r="6061" spans="1:6">
      <c r="A6061" s="606">
        <v>96374</v>
      </c>
      <c r="B6061" s="606" t="s">
        <v>6778</v>
      </c>
      <c r="C6061" s="606" t="s">
        <v>67</v>
      </c>
      <c r="D6061" s="606" t="s">
        <v>942</v>
      </c>
      <c r="E6061" s="607">
        <v>25.75</v>
      </c>
      <c r="F6061" s="601" t="s">
        <v>794</v>
      </c>
    </row>
    <row r="6062" spans="1:6">
      <c r="A6062" s="606">
        <v>102235</v>
      </c>
      <c r="B6062" s="606" t="s">
        <v>6779</v>
      </c>
      <c r="C6062" s="606" t="s">
        <v>68</v>
      </c>
      <c r="D6062" s="606" t="s">
        <v>793</v>
      </c>
      <c r="E6062" s="607">
        <v>573.79</v>
      </c>
      <c r="F6062" s="601" t="s">
        <v>794</v>
      </c>
    </row>
    <row r="6063" spans="1:6">
      <c r="A6063" s="606">
        <v>102253</v>
      </c>
      <c r="B6063" s="606" t="s">
        <v>6780</v>
      </c>
      <c r="C6063" s="606" t="s">
        <v>68</v>
      </c>
      <c r="D6063" s="606" t="s">
        <v>942</v>
      </c>
      <c r="E6063" s="608">
        <v>1022.53</v>
      </c>
      <c r="F6063" s="601" t="s">
        <v>794</v>
      </c>
    </row>
    <row r="6064" spans="1:6">
      <c r="A6064" s="606">
        <v>102254</v>
      </c>
      <c r="B6064" s="606" t="s">
        <v>6781</v>
      </c>
      <c r="C6064" s="606" t="s">
        <v>68</v>
      </c>
      <c r="D6064" s="606" t="s">
        <v>942</v>
      </c>
      <c r="E6064" s="607">
        <v>834.27</v>
      </c>
      <c r="F6064" s="601" t="s">
        <v>794</v>
      </c>
    </row>
    <row r="6065" spans="1:6">
      <c r="A6065" s="606">
        <v>102255</v>
      </c>
      <c r="B6065" s="606" t="s">
        <v>6782</v>
      </c>
      <c r="C6065" s="606" t="s">
        <v>68</v>
      </c>
      <c r="D6065" s="606" t="s">
        <v>942</v>
      </c>
      <c r="E6065" s="608">
        <v>1020.74</v>
      </c>
      <c r="F6065" s="601" t="s">
        <v>794</v>
      </c>
    </row>
    <row r="6066" spans="1:6">
      <c r="A6066" s="606">
        <v>102256</v>
      </c>
      <c r="B6066" s="606" t="s">
        <v>6783</v>
      </c>
      <c r="C6066" s="606" t="s">
        <v>68</v>
      </c>
      <c r="D6066" s="606" t="s">
        <v>942</v>
      </c>
      <c r="E6066" s="607">
        <v>841.45</v>
      </c>
      <c r="F6066" s="601" t="s">
        <v>794</v>
      </c>
    </row>
    <row r="6067" spans="1:6">
      <c r="A6067" s="606">
        <v>102257</v>
      </c>
      <c r="B6067" s="606" t="s">
        <v>6784</v>
      </c>
      <c r="C6067" s="606" t="s">
        <v>68</v>
      </c>
      <c r="D6067" s="606" t="s">
        <v>793</v>
      </c>
      <c r="E6067" s="607">
        <v>312.74</v>
      </c>
      <c r="F6067" s="601" t="s">
        <v>794</v>
      </c>
    </row>
    <row r="6068" spans="1:6">
      <c r="A6068" s="606">
        <v>102258</v>
      </c>
      <c r="B6068" s="606" t="s">
        <v>6785</v>
      </c>
      <c r="C6068" s="606" t="s">
        <v>68</v>
      </c>
      <c r="D6068" s="606" t="s">
        <v>793</v>
      </c>
      <c r="E6068" s="608">
        <v>338.76</v>
      </c>
      <c r="F6068" s="601" t="s">
        <v>794</v>
      </c>
    </row>
    <row r="6069" spans="1:6">
      <c r="A6069" s="606">
        <v>104718</v>
      </c>
      <c r="B6069" s="606" t="s">
        <v>6786</v>
      </c>
      <c r="C6069" s="606" t="s">
        <v>68</v>
      </c>
      <c r="D6069" s="606" t="s">
        <v>793</v>
      </c>
      <c r="E6069" s="607">
        <v>123.47</v>
      </c>
      <c r="F6069" s="601" t="s">
        <v>794</v>
      </c>
    </row>
    <row r="6070" spans="1:6">
      <c r="A6070" s="606">
        <v>104719</v>
      </c>
      <c r="B6070" s="606" t="s">
        <v>6787</v>
      </c>
      <c r="C6070" s="606" t="s">
        <v>68</v>
      </c>
      <c r="D6070" s="606" t="s">
        <v>793</v>
      </c>
      <c r="E6070" s="608">
        <v>173.21</v>
      </c>
      <c r="F6070" s="601" t="s">
        <v>794</v>
      </c>
    </row>
    <row r="6071" spans="1:6">
      <c r="A6071" s="606">
        <v>104720</v>
      </c>
      <c r="B6071" s="606" t="s">
        <v>6788</v>
      </c>
      <c r="C6071" s="606" t="s">
        <v>68</v>
      </c>
      <c r="D6071" s="606" t="s">
        <v>793</v>
      </c>
      <c r="E6071" s="608">
        <v>155.37</v>
      </c>
      <c r="F6071" s="601" t="s">
        <v>794</v>
      </c>
    </row>
    <row r="6072" spans="1:6">
      <c r="A6072" s="606">
        <v>104721</v>
      </c>
      <c r="B6072" s="606" t="s">
        <v>6789</v>
      </c>
      <c r="C6072" s="606" t="s">
        <v>68</v>
      </c>
      <c r="D6072" s="606" t="s">
        <v>793</v>
      </c>
      <c r="E6072" s="608">
        <v>205.11</v>
      </c>
      <c r="F6072" s="601" t="s">
        <v>794</v>
      </c>
    </row>
    <row r="6073" spans="1:6">
      <c r="A6073" s="606">
        <v>104722</v>
      </c>
      <c r="B6073" s="606" t="s">
        <v>6790</v>
      </c>
      <c r="C6073" s="606" t="s">
        <v>68</v>
      </c>
      <c r="D6073" s="606" t="s">
        <v>793</v>
      </c>
      <c r="E6073" s="608">
        <v>187.28</v>
      </c>
      <c r="F6073" s="601" t="s">
        <v>794</v>
      </c>
    </row>
    <row r="6074" spans="1:6">
      <c r="A6074" s="606">
        <v>104723</v>
      </c>
      <c r="B6074" s="606" t="s">
        <v>6791</v>
      </c>
      <c r="C6074" s="606" t="s">
        <v>68</v>
      </c>
      <c r="D6074" s="606" t="s">
        <v>793</v>
      </c>
      <c r="E6074" s="608">
        <v>237.02</v>
      </c>
      <c r="F6074" s="601" t="s">
        <v>794</v>
      </c>
    </row>
    <row r="6075" spans="1:6">
      <c r="A6075" s="606">
        <v>104724</v>
      </c>
      <c r="B6075" s="606" t="s">
        <v>6792</v>
      </c>
      <c r="C6075" s="606" t="s">
        <v>68</v>
      </c>
      <c r="D6075" s="606" t="s">
        <v>793</v>
      </c>
      <c r="E6075" s="608">
        <v>87.81</v>
      </c>
      <c r="F6075" s="601" t="s">
        <v>794</v>
      </c>
    </row>
    <row r="6076" spans="1:6">
      <c r="A6076" s="606">
        <v>101154</v>
      </c>
      <c r="B6076" s="606" t="s">
        <v>6793</v>
      </c>
      <c r="C6076" s="606" t="s">
        <v>68</v>
      </c>
      <c r="D6076" s="606" t="s">
        <v>793</v>
      </c>
      <c r="E6076" s="608">
        <v>120.5</v>
      </c>
      <c r="F6076" s="601" t="s">
        <v>794</v>
      </c>
    </row>
    <row r="6077" spans="1:6">
      <c r="A6077" s="606">
        <v>101155</v>
      </c>
      <c r="B6077" s="606" t="s">
        <v>6794</v>
      </c>
      <c r="C6077" s="606" t="s">
        <v>68</v>
      </c>
      <c r="D6077" s="606" t="s">
        <v>793</v>
      </c>
      <c r="E6077" s="608">
        <v>169.37</v>
      </c>
      <c r="F6077" s="601" t="s">
        <v>794</v>
      </c>
    </row>
    <row r="6078" spans="1:6">
      <c r="A6078" s="606">
        <v>101156</v>
      </c>
      <c r="B6078" s="606" t="s">
        <v>6795</v>
      </c>
      <c r="C6078" s="606" t="s">
        <v>68</v>
      </c>
      <c r="D6078" s="606" t="s">
        <v>793</v>
      </c>
      <c r="E6078" s="608">
        <v>248.96</v>
      </c>
      <c r="F6078" s="601" t="s">
        <v>794</v>
      </c>
    </row>
    <row r="6079" spans="1:6">
      <c r="A6079" s="606">
        <v>101814</v>
      </c>
      <c r="B6079" s="606" t="s">
        <v>6796</v>
      </c>
      <c r="C6079" s="606" t="s">
        <v>68</v>
      </c>
      <c r="D6079" s="606" t="s">
        <v>793</v>
      </c>
      <c r="E6079" s="608">
        <v>47.77</v>
      </c>
      <c r="F6079" s="601" t="s">
        <v>794</v>
      </c>
    </row>
    <row r="6080" spans="1:6">
      <c r="A6080" s="606">
        <v>101816</v>
      </c>
      <c r="B6080" s="606" t="s">
        <v>6797</v>
      </c>
      <c r="C6080" s="606" t="s">
        <v>68</v>
      </c>
      <c r="D6080" s="606" t="s">
        <v>793</v>
      </c>
      <c r="E6080" s="608">
        <v>73.61</v>
      </c>
      <c r="F6080" s="601" t="s">
        <v>794</v>
      </c>
    </row>
    <row r="6081" spans="1:6">
      <c r="A6081" s="606">
        <v>101817</v>
      </c>
      <c r="B6081" s="606" t="s">
        <v>6798</v>
      </c>
      <c r="C6081" s="606" t="s">
        <v>68</v>
      </c>
      <c r="D6081" s="606" t="s">
        <v>793</v>
      </c>
      <c r="E6081" s="608">
        <v>49.72</v>
      </c>
      <c r="F6081" s="601" t="s">
        <v>794</v>
      </c>
    </row>
    <row r="6082" spans="1:6">
      <c r="A6082" s="606">
        <v>101819</v>
      </c>
      <c r="B6082" s="606" t="s">
        <v>6799</v>
      </c>
      <c r="C6082" s="606" t="s">
        <v>68</v>
      </c>
      <c r="D6082" s="606" t="s">
        <v>793</v>
      </c>
      <c r="E6082" s="608">
        <v>63.72</v>
      </c>
      <c r="F6082" s="601" t="s">
        <v>794</v>
      </c>
    </row>
    <row r="6083" spans="1:6">
      <c r="A6083" s="606">
        <v>101820</v>
      </c>
      <c r="B6083" s="606" t="s">
        <v>6800</v>
      </c>
      <c r="C6083" s="606" t="s">
        <v>68</v>
      </c>
      <c r="D6083" s="606" t="s">
        <v>793</v>
      </c>
      <c r="E6083" s="608">
        <v>39.24</v>
      </c>
      <c r="F6083" s="601" t="s">
        <v>794</v>
      </c>
    </row>
    <row r="6084" spans="1:6">
      <c r="A6084" s="606">
        <v>101822</v>
      </c>
      <c r="B6084" s="606" t="s">
        <v>6801</v>
      </c>
      <c r="C6084" s="606" t="s">
        <v>63</v>
      </c>
      <c r="D6084" s="606" t="s">
        <v>793</v>
      </c>
      <c r="E6084" s="608">
        <v>100.08</v>
      </c>
      <c r="F6084" s="601" t="s">
        <v>794</v>
      </c>
    </row>
    <row r="6085" spans="1:6">
      <c r="A6085" s="606">
        <v>101823</v>
      </c>
      <c r="B6085" s="606" t="s">
        <v>6802</v>
      </c>
      <c r="C6085" s="606" t="s">
        <v>63</v>
      </c>
      <c r="D6085" s="606" t="s">
        <v>793</v>
      </c>
      <c r="E6085" s="608">
        <v>145.36000000000001</v>
      </c>
      <c r="F6085" s="601" t="s">
        <v>794</v>
      </c>
    </row>
    <row r="6086" spans="1:6">
      <c r="A6086" s="606">
        <v>101824</v>
      </c>
      <c r="B6086" s="606" t="s">
        <v>6803</v>
      </c>
      <c r="C6086" s="606" t="s">
        <v>63</v>
      </c>
      <c r="D6086" s="606" t="s">
        <v>793</v>
      </c>
      <c r="E6086" s="608">
        <v>187.52</v>
      </c>
      <c r="F6086" s="601" t="s">
        <v>794</v>
      </c>
    </row>
    <row r="6087" spans="1:6">
      <c r="A6087" s="606">
        <v>101825</v>
      </c>
      <c r="B6087" s="606" t="s">
        <v>6804</v>
      </c>
      <c r="C6087" s="606" t="s">
        <v>63</v>
      </c>
      <c r="D6087" s="606" t="s">
        <v>793</v>
      </c>
      <c r="E6087" s="608">
        <v>228.54</v>
      </c>
      <c r="F6087" s="601" t="s">
        <v>794</v>
      </c>
    </row>
    <row r="6088" spans="1:6">
      <c r="A6088" s="606">
        <v>101826</v>
      </c>
      <c r="B6088" s="606" t="s">
        <v>6805</v>
      </c>
      <c r="C6088" s="606" t="s">
        <v>63</v>
      </c>
      <c r="D6088" s="606" t="s">
        <v>793</v>
      </c>
      <c r="E6088" s="608">
        <v>269.02</v>
      </c>
      <c r="F6088" s="601" t="s">
        <v>794</v>
      </c>
    </row>
    <row r="6089" spans="1:6">
      <c r="A6089" s="606">
        <v>101827</v>
      </c>
      <c r="B6089" s="606" t="s">
        <v>6806</v>
      </c>
      <c r="C6089" s="606" t="s">
        <v>63</v>
      </c>
      <c r="D6089" s="606" t="s">
        <v>793</v>
      </c>
      <c r="E6089" s="608">
        <v>235.52</v>
      </c>
      <c r="F6089" s="601" t="s">
        <v>794</v>
      </c>
    </row>
    <row r="6090" spans="1:6">
      <c r="A6090" s="606">
        <v>101828</v>
      </c>
      <c r="B6090" s="606" t="s">
        <v>6807</v>
      </c>
      <c r="C6090" s="606" t="s">
        <v>63</v>
      </c>
      <c r="D6090" s="606" t="s">
        <v>793</v>
      </c>
      <c r="E6090" s="608">
        <v>212.95</v>
      </c>
      <c r="F6090" s="601" t="s">
        <v>794</v>
      </c>
    </row>
    <row r="6091" spans="1:6">
      <c r="A6091" s="606">
        <v>101829</v>
      </c>
      <c r="B6091" s="606" t="s">
        <v>6808</v>
      </c>
      <c r="C6091" s="606" t="s">
        <v>63</v>
      </c>
      <c r="D6091" s="606" t="s">
        <v>793</v>
      </c>
      <c r="E6091" s="608">
        <v>317.54000000000002</v>
      </c>
      <c r="F6091" s="601" t="s">
        <v>794</v>
      </c>
    </row>
    <row r="6092" spans="1:6">
      <c r="A6092" s="606">
        <v>101830</v>
      </c>
      <c r="B6092" s="606" t="s">
        <v>6809</v>
      </c>
      <c r="C6092" s="606" t="s">
        <v>63</v>
      </c>
      <c r="D6092" s="606" t="s">
        <v>793</v>
      </c>
      <c r="E6092" s="608">
        <v>355.85</v>
      </c>
      <c r="F6092" s="601" t="s">
        <v>794</v>
      </c>
    </row>
    <row r="6093" spans="1:6">
      <c r="A6093" s="606">
        <v>101831</v>
      </c>
      <c r="B6093" s="606" t="s">
        <v>6810</v>
      </c>
      <c r="C6093" s="606" t="s">
        <v>63</v>
      </c>
      <c r="D6093" s="606" t="s">
        <v>793</v>
      </c>
      <c r="E6093" s="608">
        <v>393.62</v>
      </c>
      <c r="F6093" s="601" t="s">
        <v>794</v>
      </c>
    </row>
    <row r="6094" spans="1:6">
      <c r="A6094" s="606">
        <v>101832</v>
      </c>
      <c r="B6094" s="606" t="s">
        <v>6811</v>
      </c>
      <c r="C6094" s="606" t="s">
        <v>63</v>
      </c>
      <c r="D6094" s="606" t="s">
        <v>793</v>
      </c>
      <c r="E6094" s="608">
        <v>295.87</v>
      </c>
      <c r="F6094" s="601" t="s">
        <v>794</v>
      </c>
    </row>
    <row r="6095" spans="1:6">
      <c r="A6095" s="606">
        <v>101833</v>
      </c>
      <c r="B6095" s="606" t="s">
        <v>6812</v>
      </c>
      <c r="C6095" s="606" t="s">
        <v>63</v>
      </c>
      <c r="D6095" s="606" t="s">
        <v>793</v>
      </c>
      <c r="E6095" s="608">
        <v>334.63</v>
      </c>
      <c r="F6095" s="601" t="s">
        <v>794</v>
      </c>
    </row>
    <row r="6096" spans="1:6">
      <c r="A6096" s="606">
        <v>101834</v>
      </c>
      <c r="B6096" s="606" t="s">
        <v>6813</v>
      </c>
      <c r="C6096" s="606" t="s">
        <v>63</v>
      </c>
      <c r="D6096" s="606" t="s">
        <v>793</v>
      </c>
      <c r="E6096" s="608">
        <v>372.86</v>
      </c>
      <c r="F6096" s="601" t="s">
        <v>794</v>
      </c>
    </row>
    <row r="6097" spans="1:6">
      <c r="A6097" s="606">
        <v>101835</v>
      </c>
      <c r="B6097" s="606" t="s">
        <v>6814</v>
      </c>
      <c r="C6097" s="606" t="s">
        <v>63</v>
      </c>
      <c r="D6097" s="606" t="s">
        <v>793</v>
      </c>
      <c r="E6097" s="607">
        <v>355.98</v>
      </c>
      <c r="F6097" s="601" t="s">
        <v>794</v>
      </c>
    </row>
    <row r="6098" spans="1:6">
      <c r="A6098" s="606">
        <v>101836</v>
      </c>
      <c r="B6098" s="606" t="s">
        <v>6815</v>
      </c>
      <c r="C6098" s="606" t="s">
        <v>63</v>
      </c>
      <c r="D6098" s="606" t="s">
        <v>793</v>
      </c>
      <c r="E6098" s="607">
        <v>24.29</v>
      </c>
      <c r="F6098" s="601" t="s">
        <v>794</v>
      </c>
    </row>
    <row r="6099" spans="1:6">
      <c r="A6099" s="606">
        <v>101837</v>
      </c>
      <c r="B6099" s="606" t="s">
        <v>6816</v>
      </c>
      <c r="C6099" s="606" t="s">
        <v>63</v>
      </c>
      <c r="D6099" s="606" t="s">
        <v>793</v>
      </c>
      <c r="E6099" s="607">
        <v>69.569999999999993</v>
      </c>
      <c r="F6099" s="601" t="s">
        <v>794</v>
      </c>
    </row>
    <row r="6100" spans="1:6">
      <c r="A6100" s="606">
        <v>101838</v>
      </c>
      <c r="B6100" s="606" t="s">
        <v>6817</v>
      </c>
      <c r="C6100" s="606" t="s">
        <v>63</v>
      </c>
      <c r="D6100" s="606" t="s">
        <v>793</v>
      </c>
      <c r="E6100" s="607">
        <v>111.73</v>
      </c>
      <c r="F6100" s="601" t="s">
        <v>794</v>
      </c>
    </row>
    <row r="6101" spans="1:6">
      <c r="A6101" s="606">
        <v>101839</v>
      </c>
      <c r="B6101" s="606" t="s">
        <v>6818</v>
      </c>
      <c r="C6101" s="606" t="s">
        <v>63</v>
      </c>
      <c r="D6101" s="606" t="s">
        <v>793</v>
      </c>
      <c r="E6101" s="607">
        <v>152.74</v>
      </c>
      <c r="F6101" s="601" t="s">
        <v>794</v>
      </c>
    </row>
    <row r="6102" spans="1:6">
      <c r="A6102" s="606">
        <v>101840</v>
      </c>
      <c r="B6102" s="606" t="s">
        <v>6819</v>
      </c>
      <c r="C6102" s="606" t="s">
        <v>63</v>
      </c>
      <c r="D6102" s="606" t="s">
        <v>793</v>
      </c>
      <c r="E6102" s="607">
        <v>234.58</v>
      </c>
      <c r="F6102" s="601" t="s">
        <v>794</v>
      </c>
    </row>
    <row r="6103" spans="1:6">
      <c r="A6103" s="606">
        <v>101841</v>
      </c>
      <c r="B6103" s="606" t="s">
        <v>6820</v>
      </c>
      <c r="C6103" s="606" t="s">
        <v>63</v>
      </c>
      <c r="D6103" s="606" t="s">
        <v>793</v>
      </c>
      <c r="E6103" s="607">
        <v>159.72999999999999</v>
      </c>
      <c r="F6103" s="601" t="s">
        <v>794</v>
      </c>
    </row>
    <row r="6104" spans="1:6">
      <c r="A6104" s="606">
        <v>101842</v>
      </c>
      <c r="B6104" s="606" t="s">
        <v>6821</v>
      </c>
      <c r="C6104" s="606" t="s">
        <v>63</v>
      </c>
      <c r="D6104" s="606" t="s">
        <v>793</v>
      </c>
      <c r="E6104" s="607">
        <v>137.16</v>
      </c>
      <c r="F6104" s="601" t="s">
        <v>794</v>
      </c>
    </row>
    <row r="6105" spans="1:6">
      <c r="A6105" s="606">
        <v>101843</v>
      </c>
      <c r="B6105" s="606" t="s">
        <v>6822</v>
      </c>
      <c r="C6105" s="606" t="s">
        <v>63</v>
      </c>
      <c r="D6105" s="606" t="s">
        <v>793</v>
      </c>
      <c r="E6105" s="607">
        <v>241.75</v>
      </c>
      <c r="F6105" s="601" t="s">
        <v>794</v>
      </c>
    </row>
    <row r="6106" spans="1:6">
      <c r="A6106" s="606">
        <v>101844</v>
      </c>
      <c r="B6106" s="606" t="s">
        <v>6823</v>
      </c>
      <c r="C6106" s="606" t="s">
        <v>63</v>
      </c>
      <c r="D6106" s="606" t="s">
        <v>793</v>
      </c>
      <c r="E6106" s="607">
        <v>280.06</v>
      </c>
      <c r="F6106" s="601" t="s">
        <v>794</v>
      </c>
    </row>
    <row r="6107" spans="1:6">
      <c r="A6107" s="606">
        <v>101845</v>
      </c>
      <c r="B6107" s="606" t="s">
        <v>6824</v>
      </c>
      <c r="C6107" s="606" t="s">
        <v>63</v>
      </c>
      <c r="D6107" s="606" t="s">
        <v>793</v>
      </c>
      <c r="E6107" s="607">
        <v>317.83</v>
      </c>
      <c r="F6107" s="601" t="s">
        <v>794</v>
      </c>
    </row>
    <row r="6108" spans="1:6">
      <c r="A6108" s="606">
        <v>101846</v>
      </c>
      <c r="B6108" s="606" t="s">
        <v>6825</v>
      </c>
      <c r="C6108" s="606" t="s">
        <v>63</v>
      </c>
      <c r="D6108" s="606" t="s">
        <v>793</v>
      </c>
      <c r="E6108" s="607">
        <v>220.08</v>
      </c>
      <c r="F6108" s="601" t="s">
        <v>794</v>
      </c>
    </row>
    <row r="6109" spans="1:6">
      <c r="A6109" s="606">
        <v>101847</v>
      </c>
      <c r="B6109" s="606" t="s">
        <v>6826</v>
      </c>
      <c r="C6109" s="606" t="s">
        <v>63</v>
      </c>
      <c r="D6109" s="606" t="s">
        <v>793</v>
      </c>
      <c r="E6109" s="607">
        <v>258.83999999999997</v>
      </c>
      <c r="F6109" s="601" t="s">
        <v>794</v>
      </c>
    </row>
    <row r="6110" spans="1:6">
      <c r="A6110" s="606">
        <v>101848</v>
      </c>
      <c r="B6110" s="606" t="s">
        <v>6827</v>
      </c>
      <c r="C6110" s="606" t="s">
        <v>63</v>
      </c>
      <c r="D6110" s="606" t="s">
        <v>793</v>
      </c>
      <c r="E6110" s="607">
        <v>297.07</v>
      </c>
      <c r="F6110" s="601" t="s">
        <v>794</v>
      </c>
    </row>
    <row r="6111" spans="1:6">
      <c r="A6111" s="606">
        <v>101849</v>
      </c>
      <c r="B6111" s="606" t="s">
        <v>6828</v>
      </c>
      <c r="C6111" s="606" t="s">
        <v>63</v>
      </c>
      <c r="D6111" s="606" t="s">
        <v>793</v>
      </c>
      <c r="E6111" s="607">
        <v>280.19</v>
      </c>
      <c r="F6111" s="601" t="s">
        <v>794</v>
      </c>
    </row>
    <row r="6112" spans="1:6">
      <c r="A6112" s="606">
        <v>101850</v>
      </c>
      <c r="B6112" s="606" t="s">
        <v>6829</v>
      </c>
      <c r="C6112" s="606" t="s">
        <v>68</v>
      </c>
      <c r="D6112" s="606" t="s">
        <v>793</v>
      </c>
      <c r="E6112" s="607">
        <v>58.43</v>
      </c>
      <c r="F6112" s="601" t="s">
        <v>794</v>
      </c>
    </row>
    <row r="6113" spans="1:6">
      <c r="A6113" s="606">
        <v>101852</v>
      </c>
      <c r="B6113" s="606" t="s">
        <v>6830</v>
      </c>
      <c r="C6113" s="606" t="s">
        <v>68</v>
      </c>
      <c r="D6113" s="606" t="s">
        <v>793</v>
      </c>
      <c r="E6113" s="607">
        <v>72.86</v>
      </c>
      <c r="F6113" s="601" t="s">
        <v>794</v>
      </c>
    </row>
    <row r="6114" spans="1:6">
      <c r="A6114" s="606">
        <v>101853</v>
      </c>
      <c r="B6114" s="606" t="s">
        <v>6831</v>
      </c>
      <c r="C6114" s="606" t="s">
        <v>68</v>
      </c>
      <c r="D6114" s="606" t="s">
        <v>793</v>
      </c>
      <c r="E6114" s="607">
        <v>54.69</v>
      </c>
      <c r="F6114" s="601" t="s">
        <v>794</v>
      </c>
    </row>
    <row r="6115" spans="1:6">
      <c r="A6115" s="606">
        <v>101855</v>
      </c>
      <c r="B6115" s="606" t="s">
        <v>6832</v>
      </c>
      <c r="C6115" s="606" t="s">
        <v>68</v>
      </c>
      <c r="D6115" s="606" t="s">
        <v>793</v>
      </c>
      <c r="E6115" s="607">
        <v>80.86</v>
      </c>
      <c r="F6115" s="601" t="s">
        <v>794</v>
      </c>
    </row>
    <row r="6116" spans="1:6">
      <c r="A6116" s="606">
        <v>101856</v>
      </c>
      <c r="B6116" s="606" t="s">
        <v>6833</v>
      </c>
      <c r="C6116" s="606" t="s">
        <v>68</v>
      </c>
      <c r="D6116" s="606" t="s">
        <v>793</v>
      </c>
      <c r="E6116" s="608">
        <v>26.01</v>
      </c>
      <c r="F6116" s="601" t="s">
        <v>794</v>
      </c>
    </row>
    <row r="6117" spans="1:6">
      <c r="A6117" s="606">
        <v>101857</v>
      </c>
      <c r="B6117" s="606" t="s">
        <v>6834</v>
      </c>
      <c r="C6117" s="606" t="s">
        <v>68</v>
      </c>
      <c r="D6117" s="606" t="s">
        <v>793</v>
      </c>
      <c r="E6117" s="607">
        <v>31.55</v>
      </c>
      <c r="F6117" s="601" t="s">
        <v>794</v>
      </c>
    </row>
    <row r="6118" spans="1:6">
      <c r="A6118" s="606">
        <v>101858</v>
      </c>
      <c r="B6118" s="606" t="s">
        <v>6835</v>
      </c>
      <c r="C6118" s="606" t="s">
        <v>68</v>
      </c>
      <c r="D6118" s="606" t="s">
        <v>793</v>
      </c>
      <c r="E6118" s="608">
        <v>26.48</v>
      </c>
      <c r="F6118" s="601" t="s">
        <v>794</v>
      </c>
    </row>
    <row r="6119" spans="1:6">
      <c r="A6119" s="606">
        <v>101859</v>
      </c>
      <c r="B6119" s="606" t="s">
        <v>6836</v>
      </c>
      <c r="C6119" s="606" t="s">
        <v>68</v>
      </c>
      <c r="D6119" s="606" t="s">
        <v>793</v>
      </c>
      <c r="E6119" s="608">
        <v>28.85</v>
      </c>
      <c r="F6119" s="601" t="s">
        <v>794</v>
      </c>
    </row>
    <row r="6120" spans="1:6">
      <c r="A6120" s="606">
        <v>101860</v>
      </c>
      <c r="B6120" s="606" t="s">
        <v>6837</v>
      </c>
      <c r="C6120" s="606" t="s">
        <v>68</v>
      </c>
      <c r="D6120" s="606" t="s">
        <v>793</v>
      </c>
      <c r="E6120" s="608">
        <v>32.61</v>
      </c>
      <c r="F6120" s="601" t="s">
        <v>794</v>
      </c>
    </row>
    <row r="6121" spans="1:6">
      <c r="A6121" s="606">
        <v>101861</v>
      </c>
      <c r="B6121" s="606" t="s">
        <v>6838</v>
      </c>
      <c r="C6121" s="606" t="s">
        <v>68</v>
      </c>
      <c r="D6121" s="606" t="s">
        <v>793</v>
      </c>
      <c r="E6121" s="608">
        <v>30.73</v>
      </c>
      <c r="F6121" s="601" t="s">
        <v>794</v>
      </c>
    </row>
    <row r="6122" spans="1:6">
      <c r="A6122" s="606">
        <v>101862</v>
      </c>
      <c r="B6122" s="606" t="s">
        <v>6839</v>
      </c>
      <c r="C6122" s="606" t="s">
        <v>68</v>
      </c>
      <c r="D6122" s="606" t="s">
        <v>793</v>
      </c>
      <c r="E6122" s="608">
        <v>33.15</v>
      </c>
      <c r="F6122" s="601" t="s">
        <v>794</v>
      </c>
    </row>
    <row r="6123" spans="1:6">
      <c r="A6123" s="606">
        <v>101863</v>
      </c>
      <c r="B6123" s="606" t="s">
        <v>6840</v>
      </c>
      <c r="C6123" s="606" t="s">
        <v>68</v>
      </c>
      <c r="D6123" s="606" t="s">
        <v>793</v>
      </c>
      <c r="E6123" s="608">
        <v>26.81</v>
      </c>
      <c r="F6123" s="601" t="s">
        <v>794</v>
      </c>
    </row>
    <row r="6124" spans="1:6">
      <c r="A6124" s="606">
        <v>101864</v>
      </c>
      <c r="B6124" s="606" t="s">
        <v>6841</v>
      </c>
      <c r="C6124" s="606" t="s">
        <v>68</v>
      </c>
      <c r="D6124" s="606" t="s">
        <v>793</v>
      </c>
      <c r="E6124" s="608">
        <v>30.55</v>
      </c>
      <c r="F6124" s="601" t="s">
        <v>794</v>
      </c>
    </row>
    <row r="6125" spans="1:6">
      <c r="A6125" s="606">
        <v>101865</v>
      </c>
      <c r="B6125" s="606" t="s">
        <v>6842</v>
      </c>
      <c r="C6125" s="606" t="s">
        <v>68</v>
      </c>
      <c r="D6125" s="606" t="s">
        <v>793</v>
      </c>
      <c r="E6125" s="608">
        <v>34.28</v>
      </c>
      <c r="F6125" s="601" t="s">
        <v>794</v>
      </c>
    </row>
    <row r="6126" spans="1:6">
      <c r="A6126" s="606">
        <v>101866</v>
      </c>
      <c r="B6126" s="606" t="s">
        <v>6843</v>
      </c>
      <c r="C6126" s="606" t="s">
        <v>68</v>
      </c>
      <c r="D6126" s="606" t="s">
        <v>793</v>
      </c>
      <c r="E6126" s="608">
        <v>30.91</v>
      </c>
      <c r="F6126" s="601" t="s">
        <v>794</v>
      </c>
    </row>
    <row r="6127" spans="1:6">
      <c r="A6127" s="606">
        <v>101867</v>
      </c>
      <c r="B6127" s="606" t="s">
        <v>6844</v>
      </c>
      <c r="C6127" s="606" t="s">
        <v>68</v>
      </c>
      <c r="D6127" s="606" t="s">
        <v>793</v>
      </c>
      <c r="E6127" s="608">
        <v>34.67</v>
      </c>
      <c r="F6127" s="601" t="s">
        <v>794</v>
      </c>
    </row>
    <row r="6128" spans="1:6">
      <c r="A6128" s="606">
        <v>101868</v>
      </c>
      <c r="B6128" s="606" t="s">
        <v>6845</v>
      </c>
      <c r="C6128" s="606" t="s">
        <v>68</v>
      </c>
      <c r="D6128" s="606" t="s">
        <v>793</v>
      </c>
      <c r="E6128" s="608">
        <v>28.31</v>
      </c>
      <c r="F6128" s="601" t="s">
        <v>794</v>
      </c>
    </row>
    <row r="6129" spans="1:6">
      <c r="A6129" s="606">
        <v>101869</v>
      </c>
      <c r="B6129" s="606" t="s">
        <v>6846</v>
      </c>
      <c r="C6129" s="606" t="s">
        <v>68</v>
      </c>
      <c r="D6129" s="606" t="s">
        <v>793</v>
      </c>
      <c r="E6129" s="608">
        <v>32.049999999999997</v>
      </c>
      <c r="F6129" s="601" t="s">
        <v>794</v>
      </c>
    </row>
    <row r="6130" spans="1:6">
      <c r="A6130" s="606">
        <v>101870</v>
      </c>
      <c r="B6130" s="606" t="s">
        <v>6847</v>
      </c>
      <c r="C6130" s="606" t="s">
        <v>68</v>
      </c>
      <c r="D6130" s="606" t="s">
        <v>793</v>
      </c>
      <c r="E6130" s="608">
        <v>35.79</v>
      </c>
      <c r="F6130" s="601" t="s">
        <v>794</v>
      </c>
    </row>
    <row r="6131" spans="1:6">
      <c r="A6131" s="606">
        <v>102098</v>
      </c>
      <c r="B6131" s="606" t="s">
        <v>6848</v>
      </c>
      <c r="C6131" s="606" t="s">
        <v>63</v>
      </c>
      <c r="D6131" s="606" t="s">
        <v>793</v>
      </c>
      <c r="E6131" s="608">
        <v>2505.61</v>
      </c>
      <c r="F6131" s="601" t="s">
        <v>794</v>
      </c>
    </row>
    <row r="6132" spans="1:6">
      <c r="A6132" s="606">
        <v>102988</v>
      </c>
      <c r="B6132" s="606" t="s">
        <v>6849</v>
      </c>
      <c r="C6132" s="606" t="s">
        <v>68</v>
      </c>
      <c r="D6132" s="606" t="s">
        <v>793</v>
      </c>
      <c r="E6132" s="608">
        <v>51.09</v>
      </c>
      <c r="F6132" s="601" t="s">
        <v>794</v>
      </c>
    </row>
    <row r="6133" spans="1:6">
      <c r="A6133" s="606">
        <v>100576</v>
      </c>
      <c r="B6133" s="606" t="s">
        <v>6850</v>
      </c>
      <c r="C6133" s="606" t="s">
        <v>68</v>
      </c>
      <c r="D6133" s="606" t="s">
        <v>793</v>
      </c>
      <c r="E6133" s="608">
        <v>1.88</v>
      </c>
      <c r="F6133" s="601" t="s">
        <v>794</v>
      </c>
    </row>
    <row r="6134" spans="1:6">
      <c r="A6134" s="606">
        <v>100577</v>
      </c>
      <c r="B6134" s="606" t="s">
        <v>6851</v>
      </c>
      <c r="C6134" s="606" t="s">
        <v>68</v>
      </c>
      <c r="D6134" s="606" t="s">
        <v>793</v>
      </c>
      <c r="E6134" s="608">
        <v>0.42</v>
      </c>
      <c r="F6134" s="601" t="s">
        <v>794</v>
      </c>
    </row>
    <row r="6135" spans="1:6">
      <c r="A6135" s="606">
        <v>105597</v>
      </c>
      <c r="B6135" s="606" t="s">
        <v>6852</v>
      </c>
      <c r="C6135" s="606" t="s">
        <v>68</v>
      </c>
      <c r="D6135" s="606" t="s">
        <v>793</v>
      </c>
      <c r="E6135" s="608">
        <v>3.55</v>
      </c>
      <c r="F6135" s="601" t="s">
        <v>794</v>
      </c>
    </row>
    <row r="6136" spans="1:6">
      <c r="A6136" s="606">
        <v>105598</v>
      </c>
      <c r="B6136" s="606" t="s">
        <v>6853</v>
      </c>
      <c r="C6136" s="606" t="s">
        <v>68</v>
      </c>
      <c r="D6136" s="606" t="s">
        <v>793</v>
      </c>
      <c r="E6136" s="608">
        <v>1.79</v>
      </c>
      <c r="F6136" s="601" t="s">
        <v>794</v>
      </c>
    </row>
    <row r="6137" spans="1:6">
      <c r="A6137" s="606">
        <v>96388</v>
      </c>
      <c r="B6137" s="606" t="s">
        <v>6854</v>
      </c>
      <c r="C6137" s="606" t="s">
        <v>63</v>
      </c>
      <c r="D6137" s="606" t="s">
        <v>793</v>
      </c>
      <c r="E6137" s="608">
        <v>8.5</v>
      </c>
      <c r="F6137" s="601" t="s">
        <v>794</v>
      </c>
    </row>
    <row r="6138" spans="1:6">
      <c r="A6138" s="606">
        <v>96389</v>
      </c>
      <c r="B6138" s="606" t="s">
        <v>6855</v>
      </c>
      <c r="C6138" s="606" t="s">
        <v>63</v>
      </c>
      <c r="D6138" s="606" t="s">
        <v>793</v>
      </c>
      <c r="E6138" s="608">
        <v>57.69</v>
      </c>
      <c r="F6138" s="601" t="s">
        <v>794</v>
      </c>
    </row>
    <row r="6139" spans="1:6">
      <c r="A6139" s="606">
        <v>96390</v>
      </c>
      <c r="B6139" s="606" t="s">
        <v>6856</v>
      </c>
      <c r="C6139" s="606" t="s">
        <v>63</v>
      </c>
      <c r="D6139" s="606" t="s">
        <v>793</v>
      </c>
      <c r="E6139" s="608">
        <v>99.85</v>
      </c>
      <c r="F6139" s="601" t="s">
        <v>794</v>
      </c>
    </row>
    <row r="6140" spans="1:6">
      <c r="A6140" s="606">
        <v>96391</v>
      </c>
      <c r="B6140" s="606" t="s">
        <v>6857</v>
      </c>
      <c r="C6140" s="606" t="s">
        <v>63</v>
      </c>
      <c r="D6140" s="606" t="s">
        <v>793</v>
      </c>
      <c r="E6140" s="608">
        <v>140.87</v>
      </c>
      <c r="F6140" s="601" t="s">
        <v>794</v>
      </c>
    </row>
    <row r="6141" spans="1:6">
      <c r="A6141" s="606">
        <v>96392</v>
      </c>
      <c r="B6141" s="606" t="s">
        <v>6858</v>
      </c>
      <c r="C6141" s="606" t="s">
        <v>63</v>
      </c>
      <c r="D6141" s="606" t="s">
        <v>793</v>
      </c>
      <c r="E6141" s="608">
        <v>181.35</v>
      </c>
      <c r="F6141" s="601" t="s">
        <v>794</v>
      </c>
    </row>
    <row r="6142" spans="1:6">
      <c r="A6142" s="606">
        <v>96396</v>
      </c>
      <c r="B6142" s="606" t="s">
        <v>6859</v>
      </c>
      <c r="C6142" s="606" t="s">
        <v>63</v>
      </c>
      <c r="D6142" s="606" t="s">
        <v>793</v>
      </c>
      <c r="E6142" s="608">
        <v>268.93</v>
      </c>
      <c r="F6142" s="601" t="s">
        <v>794</v>
      </c>
    </row>
    <row r="6143" spans="1:6">
      <c r="A6143" s="606">
        <v>96397</v>
      </c>
      <c r="B6143" s="606" t="s">
        <v>6860</v>
      </c>
      <c r="C6143" s="606" t="s">
        <v>63</v>
      </c>
      <c r="D6143" s="606" t="s">
        <v>793</v>
      </c>
      <c r="E6143" s="608">
        <v>348.23</v>
      </c>
      <c r="F6143" s="601" t="s">
        <v>794</v>
      </c>
    </row>
    <row r="6144" spans="1:6">
      <c r="A6144" s="606">
        <v>96398</v>
      </c>
      <c r="B6144" s="606" t="s">
        <v>6861</v>
      </c>
      <c r="C6144" s="606" t="s">
        <v>63</v>
      </c>
      <c r="D6144" s="606" t="s">
        <v>793</v>
      </c>
      <c r="E6144" s="608">
        <v>453.97</v>
      </c>
      <c r="F6144" s="601" t="s">
        <v>794</v>
      </c>
    </row>
    <row r="6145" spans="1:6">
      <c r="A6145" s="606">
        <v>96399</v>
      </c>
      <c r="B6145" s="606" t="s">
        <v>6862</v>
      </c>
      <c r="C6145" s="606" t="s">
        <v>63</v>
      </c>
      <c r="D6145" s="606" t="s">
        <v>793</v>
      </c>
      <c r="E6145" s="607">
        <v>184.94</v>
      </c>
      <c r="F6145" s="601" t="s">
        <v>794</v>
      </c>
    </row>
    <row r="6146" spans="1:6">
      <c r="A6146" s="606">
        <v>96400</v>
      </c>
      <c r="B6146" s="606" t="s">
        <v>6863</v>
      </c>
      <c r="C6146" s="606" t="s">
        <v>63</v>
      </c>
      <c r="D6146" s="606" t="s">
        <v>793</v>
      </c>
      <c r="E6146" s="607">
        <v>239.76</v>
      </c>
      <c r="F6146" s="601" t="s">
        <v>794</v>
      </c>
    </row>
    <row r="6147" spans="1:6">
      <c r="A6147" s="606">
        <v>100564</v>
      </c>
      <c r="B6147" s="606" t="s">
        <v>6864</v>
      </c>
      <c r="C6147" s="606" t="s">
        <v>63</v>
      </c>
      <c r="D6147" s="606" t="s">
        <v>793</v>
      </c>
      <c r="E6147" s="607">
        <v>157.30000000000001</v>
      </c>
      <c r="F6147" s="601" t="s">
        <v>794</v>
      </c>
    </row>
    <row r="6148" spans="1:6">
      <c r="A6148" s="606">
        <v>100565</v>
      </c>
      <c r="B6148" s="606" t="s">
        <v>6865</v>
      </c>
      <c r="C6148" s="606" t="s">
        <v>63</v>
      </c>
      <c r="D6148" s="606" t="s">
        <v>793</v>
      </c>
      <c r="E6148" s="607">
        <v>134.72</v>
      </c>
      <c r="F6148" s="601" t="s">
        <v>794</v>
      </c>
    </row>
    <row r="6149" spans="1:6">
      <c r="A6149" s="606">
        <v>100566</v>
      </c>
      <c r="B6149" s="606" t="s">
        <v>6866</v>
      </c>
      <c r="C6149" s="606" t="s">
        <v>63</v>
      </c>
      <c r="D6149" s="606" t="s">
        <v>793</v>
      </c>
      <c r="E6149" s="607">
        <v>239.23</v>
      </c>
      <c r="F6149" s="601" t="s">
        <v>794</v>
      </c>
    </row>
    <row r="6150" spans="1:6">
      <c r="A6150" s="606">
        <v>100567</v>
      </c>
      <c r="B6150" s="606" t="s">
        <v>6867</v>
      </c>
      <c r="C6150" s="606" t="s">
        <v>63</v>
      </c>
      <c r="D6150" s="606" t="s">
        <v>793</v>
      </c>
      <c r="E6150" s="607">
        <v>277.54000000000002</v>
      </c>
      <c r="F6150" s="601" t="s">
        <v>794</v>
      </c>
    </row>
    <row r="6151" spans="1:6">
      <c r="A6151" s="606">
        <v>100568</v>
      </c>
      <c r="B6151" s="606" t="s">
        <v>6868</v>
      </c>
      <c r="C6151" s="606" t="s">
        <v>63</v>
      </c>
      <c r="D6151" s="606" t="s">
        <v>793</v>
      </c>
      <c r="E6151" s="607">
        <v>315.31</v>
      </c>
      <c r="F6151" s="601" t="s">
        <v>794</v>
      </c>
    </row>
    <row r="6152" spans="1:6">
      <c r="A6152" s="606">
        <v>100569</v>
      </c>
      <c r="B6152" s="606" t="s">
        <v>6869</v>
      </c>
      <c r="C6152" s="606" t="s">
        <v>63</v>
      </c>
      <c r="D6152" s="606" t="s">
        <v>793</v>
      </c>
      <c r="E6152" s="607">
        <v>217.56</v>
      </c>
      <c r="F6152" s="601" t="s">
        <v>794</v>
      </c>
    </row>
    <row r="6153" spans="1:6">
      <c r="A6153" s="606">
        <v>100570</v>
      </c>
      <c r="B6153" s="606" t="s">
        <v>6870</v>
      </c>
      <c r="C6153" s="606" t="s">
        <v>63</v>
      </c>
      <c r="D6153" s="606" t="s">
        <v>793</v>
      </c>
      <c r="E6153" s="607">
        <v>256.32</v>
      </c>
      <c r="F6153" s="601" t="s">
        <v>794</v>
      </c>
    </row>
    <row r="6154" spans="1:6">
      <c r="A6154" s="606">
        <v>100571</v>
      </c>
      <c r="B6154" s="606" t="s">
        <v>6871</v>
      </c>
      <c r="C6154" s="606" t="s">
        <v>63</v>
      </c>
      <c r="D6154" s="606" t="s">
        <v>793</v>
      </c>
      <c r="E6154" s="607">
        <v>294.54000000000002</v>
      </c>
      <c r="F6154" s="601" t="s">
        <v>794</v>
      </c>
    </row>
    <row r="6155" spans="1:6">
      <c r="A6155" s="606">
        <v>100572</v>
      </c>
      <c r="B6155" s="606" t="s">
        <v>6872</v>
      </c>
      <c r="C6155" s="606" t="s">
        <v>63</v>
      </c>
      <c r="D6155" s="606" t="s">
        <v>793</v>
      </c>
      <c r="E6155" s="607">
        <v>162</v>
      </c>
      <c r="F6155" s="601" t="s">
        <v>794</v>
      </c>
    </row>
    <row r="6156" spans="1:6">
      <c r="A6156" s="606">
        <v>100573</v>
      </c>
      <c r="B6156" s="606" t="s">
        <v>6873</v>
      </c>
      <c r="C6156" s="606" t="s">
        <v>63</v>
      </c>
      <c r="D6156" s="606" t="s">
        <v>793</v>
      </c>
      <c r="E6156" s="607">
        <v>139.41999999999999</v>
      </c>
      <c r="F6156" s="601" t="s">
        <v>794</v>
      </c>
    </row>
    <row r="6157" spans="1:6">
      <c r="A6157" s="606">
        <v>100574</v>
      </c>
      <c r="B6157" s="606" t="s">
        <v>6874</v>
      </c>
      <c r="C6157" s="606" t="s">
        <v>63</v>
      </c>
      <c r="D6157" s="606" t="s">
        <v>793</v>
      </c>
      <c r="E6157" s="607">
        <v>1.3</v>
      </c>
      <c r="F6157" s="601" t="s">
        <v>794</v>
      </c>
    </row>
    <row r="6158" spans="1:6">
      <c r="A6158" s="606">
        <v>100575</v>
      </c>
      <c r="B6158" s="606" t="s">
        <v>6875</v>
      </c>
      <c r="C6158" s="606" t="s">
        <v>68</v>
      </c>
      <c r="D6158" s="606" t="s">
        <v>793</v>
      </c>
      <c r="E6158" s="607">
        <v>1.79</v>
      </c>
      <c r="F6158" s="601" t="s">
        <v>794</v>
      </c>
    </row>
    <row r="6159" spans="1:6">
      <c r="A6159" s="606">
        <v>101767</v>
      </c>
      <c r="B6159" s="606" t="s">
        <v>6876</v>
      </c>
      <c r="C6159" s="606" t="s">
        <v>63</v>
      </c>
      <c r="D6159" s="606" t="s">
        <v>793</v>
      </c>
      <c r="E6159" s="607">
        <v>26.89</v>
      </c>
      <c r="F6159" s="601" t="s">
        <v>794</v>
      </c>
    </row>
    <row r="6160" spans="1:6">
      <c r="A6160" s="606">
        <v>101768</v>
      </c>
      <c r="B6160" s="606" t="s">
        <v>6877</v>
      </c>
      <c r="C6160" s="606" t="s">
        <v>63</v>
      </c>
      <c r="D6160" s="606" t="s">
        <v>793</v>
      </c>
      <c r="E6160" s="607">
        <v>23.55</v>
      </c>
      <c r="F6160" s="601" t="s">
        <v>794</v>
      </c>
    </row>
    <row r="6161" spans="1:6">
      <c r="A6161" s="606">
        <v>105566</v>
      </c>
      <c r="B6161" s="606" t="s">
        <v>6878</v>
      </c>
      <c r="C6161" s="606" t="s">
        <v>63</v>
      </c>
      <c r="D6161" s="606" t="s">
        <v>793</v>
      </c>
      <c r="E6161" s="607">
        <v>10.59</v>
      </c>
      <c r="F6161" s="601" t="s">
        <v>794</v>
      </c>
    </row>
    <row r="6162" spans="1:6">
      <c r="A6162" s="606">
        <v>105567</v>
      </c>
      <c r="B6162" s="606" t="s">
        <v>6879</v>
      </c>
      <c r="C6162" s="606" t="s">
        <v>63</v>
      </c>
      <c r="D6162" s="606" t="s">
        <v>793</v>
      </c>
      <c r="E6162" s="607">
        <v>13.89</v>
      </c>
      <c r="F6162" s="601" t="s">
        <v>794</v>
      </c>
    </row>
    <row r="6163" spans="1:6">
      <c r="A6163" s="606">
        <v>105568</v>
      </c>
      <c r="B6163" s="606" t="s">
        <v>6880</v>
      </c>
      <c r="C6163" s="606" t="s">
        <v>63</v>
      </c>
      <c r="D6163" s="606" t="s">
        <v>793</v>
      </c>
      <c r="E6163" s="607">
        <v>11.09</v>
      </c>
      <c r="F6163" s="601" t="s">
        <v>794</v>
      </c>
    </row>
    <row r="6164" spans="1:6">
      <c r="A6164" s="606">
        <v>105569</v>
      </c>
      <c r="B6164" s="606" t="s">
        <v>6881</v>
      </c>
      <c r="C6164" s="606" t="s">
        <v>63</v>
      </c>
      <c r="D6164" s="606" t="s">
        <v>793</v>
      </c>
      <c r="E6164" s="607">
        <v>7.07</v>
      </c>
      <c r="F6164" s="601" t="s">
        <v>794</v>
      </c>
    </row>
    <row r="6165" spans="1:6">
      <c r="A6165" s="606">
        <v>105570</v>
      </c>
      <c r="B6165" s="606" t="s">
        <v>6882</v>
      </c>
      <c r="C6165" s="606" t="s">
        <v>63</v>
      </c>
      <c r="D6165" s="606" t="s">
        <v>793</v>
      </c>
      <c r="E6165" s="607">
        <v>9.18</v>
      </c>
      <c r="F6165" s="601" t="s">
        <v>794</v>
      </c>
    </row>
    <row r="6166" spans="1:6">
      <c r="A6166" s="606">
        <v>105571</v>
      </c>
      <c r="B6166" s="606" t="s">
        <v>6883</v>
      </c>
      <c r="C6166" s="606" t="s">
        <v>63</v>
      </c>
      <c r="D6166" s="606" t="s">
        <v>793</v>
      </c>
      <c r="E6166" s="607">
        <v>62.8</v>
      </c>
      <c r="F6166" s="601" t="s">
        <v>794</v>
      </c>
    </row>
    <row r="6167" spans="1:6">
      <c r="A6167" s="606">
        <v>105572</v>
      </c>
      <c r="B6167" s="606" t="s">
        <v>6884</v>
      </c>
      <c r="C6167" s="606" t="s">
        <v>63</v>
      </c>
      <c r="D6167" s="606" t="s">
        <v>793</v>
      </c>
      <c r="E6167" s="607">
        <v>68.760000000000005</v>
      </c>
      <c r="F6167" s="601" t="s">
        <v>794</v>
      </c>
    </row>
    <row r="6168" spans="1:6">
      <c r="A6168" s="606">
        <v>105573</v>
      </c>
      <c r="B6168" s="606" t="s">
        <v>6885</v>
      </c>
      <c r="C6168" s="606" t="s">
        <v>63</v>
      </c>
      <c r="D6168" s="606" t="s">
        <v>793</v>
      </c>
      <c r="E6168" s="607">
        <v>110.92</v>
      </c>
      <c r="F6168" s="601" t="s">
        <v>794</v>
      </c>
    </row>
    <row r="6169" spans="1:6">
      <c r="A6169" s="606">
        <v>105574</v>
      </c>
      <c r="B6169" s="606" t="s">
        <v>6886</v>
      </c>
      <c r="C6169" s="606" t="s">
        <v>63</v>
      </c>
      <c r="D6169" s="606" t="s">
        <v>793</v>
      </c>
      <c r="E6169" s="607">
        <v>61.66</v>
      </c>
      <c r="F6169" s="601" t="s">
        <v>794</v>
      </c>
    </row>
    <row r="6170" spans="1:6">
      <c r="A6170" s="606">
        <v>105575</v>
      </c>
      <c r="B6170" s="606" t="s">
        <v>6887</v>
      </c>
      <c r="C6170" s="606" t="s">
        <v>63</v>
      </c>
      <c r="D6170" s="606" t="s">
        <v>793</v>
      </c>
      <c r="E6170" s="607">
        <v>56.82</v>
      </c>
      <c r="F6170" s="601" t="s">
        <v>794</v>
      </c>
    </row>
    <row r="6171" spans="1:6">
      <c r="A6171" s="606">
        <v>105576</v>
      </c>
      <c r="B6171" s="606" t="s">
        <v>6888</v>
      </c>
      <c r="C6171" s="606" t="s">
        <v>63</v>
      </c>
      <c r="D6171" s="606" t="s">
        <v>793</v>
      </c>
      <c r="E6171" s="607">
        <v>60.59</v>
      </c>
      <c r="F6171" s="601" t="s">
        <v>794</v>
      </c>
    </row>
    <row r="6172" spans="1:6">
      <c r="A6172" s="606">
        <v>105577</v>
      </c>
      <c r="B6172" s="606" t="s">
        <v>6889</v>
      </c>
      <c r="C6172" s="606" t="s">
        <v>63</v>
      </c>
      <c r="D6172" s="606" t="s">
        <v>793</v>
      </c>
      <c r="E6172" s="607">
        <v>174.08</v>
      </c>
      <c r="F6172" s="601" t="s">
        <v>794</v>
      </c>
    </row>
    <row r="6173" spans="1:6">
      <c r="A6173" s="606">
        <v>105578</v>
      </c>
      <c r="B6173" s="606" t="s">
        <v>6890</v>
      </c>
      <c r="C6173" s="606" t="s">
        <v>63</v>
      </c>
      <c r="D6173" s="606" t="s">
        <v>793</v>
      </c>
      <c r="E6173" s="607">
        <v>165.24</v>
      </c>
      <c r="F6173" s="601" t="s">
        <v>794</v>
      </c>
    </row>
    <row r="6174" spans="1:6">
      <c r="A6174" s="606">
        <v>105579</v>
      </c>
      <c r="B6174" s="606" t="s">
        <v>6891</v>
      </c>
      <c r="C6174" s="606" t="s">
        <v>63</v>
      </c>
      <c r="D6174" s="606" t="s">
        <v>793</v>
      </c>
      <c r="E6174" s="607">
        <v>151.5</v>
      </c>
      <c r="F6174" s="601" t="s">
        <v>794</v>
      </c>
    </row>
    <row r="6175" spans="1:6">
      <c r="A6175" s="606">
        <v>105580</v>
      </c>
      <c r="B6175" s="606" t="s">
        <v>6892</v>
      </c>
      <c r="C6175" s="606" t="s">
        <v>63</v>
      </c>
      <c r="D6175" s="606" t="s">
        <v>793</v>
      </c>
      <c r="E6175" s="607">
        <v>142.66</v>
      </c>
      <c r="F6175" s="601" t="s">
        <v>794</v>
      </c>
    </row>
    <row r="6176" spans="1:6">
      <c r="A6176" s="606">
        <v>105581</v>
      </c>
      <c r="B6176" s="606" t="s">
        <v>6893</v>
      </c>
      <c r="C6176" s="606" t="s">
        <v>63</v>
      </c>
      <c r="D6176" s="606" t="s">
        <v>793</v>
      </c>
      <c r="E6176" s="607">
        <v>131.54</v>
      </c>
      <c r="F6176" s="601" t="s">
        <v>794</v>
      </c>
    </row>
    <row r="6177" spans="1:6">
      <c r="A6177" s="606">
        <v>105582</v>
      </c>
      <c r="B6177" s="606" t="s">
        <v>6894</v>
      </c>
      <c r="C6177" s="606" t="s">
        <v>63</v>
      </c>
      <c r="D6177" s="606" t="s">
        <v>793</v>
      </c>
      <c r="E6177" s="607">
        <v>138.22</v>
      </c>
      <c r="F6177" s="601" t="s">
        <v>794</v>
      </c>
    </row>
    <row r="6178" spans="1:6">
      <c r="A6178" s="606">
        <v>105585</v>
      </c>
      <c r="B6178" s="606" t="s">
        <v>6895</v>
      </c>
      <c r="C6178" s="606" t="s">
        <v>63</v>
      </c>
      <c r="D6178" s="606" t="s">
        <v>793</v>
      </c>
      <c r="E6178" s="607">
        <v>170.68</v>
      </c>
      <c r="F6178" s="601" t="s">
        <v>794</v>
      </c>
    </row>
    <row r="6179" spans="1:6">
      <c r="A6179" s="606">
        <v>105586</v>
      </c>
      <c r="B6179" s="606" t="s">
        <v>6896</v>
      </c>
      <c r="C6179" s="606" t="s">
        <v>63</v>
      </c>
      <c r="D6179" s="606" t="s">
        <v>793</v>
      </c>
      <c r="E6179" s="607">
        <v>184.12</v>
      </c>
      <c r="F6179" s="601" t="s">
        <v>794</v>
      </c>
    </row>
    <row r="6180" spans="1:6">
      <c r="A6180" s="606">
        <v>105587</v>
      </c>
      <c r="B6180" s="606" t="s">
        <v>6897</v>
      </c>
      <c r="C6180" s="606" t="s">
        <v>63</v>
      </c>
      <c r="D6180" s="606" t="s">
        <v>793</v>
      </c>
      <c r="E6180" s="607">
        <v>171.95</v>
      </c>
      <c r="F6180" s="601" t="s">
        <v>794</v>
      </c>
    </row>
    <row r="6181" spans="1:6">
      <c r="A6181" s="606">
        <v>105588</v>
      </c>
      <c r="B6181" s="606" t="s">
        <v>6898</v>
      </c>
      <c r="C6181" s="606" t="s">
        <v>63</v>
      </c>
      <c r="D6181" s="606" t="s">
        <v>793</v>
      </c>
      <c r="E6181" s="607">
        <v>161.1</v>
      </c>
      <c r="F6181" s="601" t="s">
        <v>794</v>
      </c>
    </row>
    <row r="6182" spans="1:6">
      <c r="A6182" s="606">
        <v>105589</v>
      </c>
      <c r="B6182" s="606" t="s">
        <v>6899</v>
      </c>
      <c r="C6182" s="606" t="s">
        <v>63</v>
      </c>
      <c r="D6182" s="606" t="s">
        <v>793</v>
      </c>
      <c r="E6182" s="607">
        <v>170.8</v>
      </c>
      <c r="F6182" s="601" t="s">
        <v>794</v>
      </c>
    </row>
    <row r="6183" spans="1:6">
      <c r="A6183" s="606">
        <v>105592</v>
      </c>
      <c r="B6183" s="606" t="s">
        <v>6900</v>
      </c>
      <c r="C6183" s="606" t="s">
        <v>63</v>
      </c>
      <c r="D6183" s="606" t="s">
        <v>793</v>
      </c>
      <c r="E6183" s="607">
        <v>148.1</v>
      </c>
      <c r="F6183" s="601" t="s">
        <v>794</v>
      </c>
    </row>
    <row r="6184" spans="1:6">
      <c r="A6184" s="606">
        <v>105593</v>
      </c>
      <c r="B6184" s="606" t="s">
        <v>6901</v>
      </c>
      <c r="C6184" s="606" t="s">
        <v>63</v>
      </c>
      <c r="D6184" s="606" t="s">
        <v>793</v>
      </c>
      <c r="E6184" s="607">
        <v>161.54</v>
      </c>
      <c r="F6184" s="601" t="s">
        <v>794</v>
      </c>
    </row>
    <row r="6185" spans="1:6">
      <c r="A6185" s="606">
        <v>105594</v>
      </c>
      <c r="B6185" s="606" t="s">
        <v>6902</v>
      </c>
      <c r="C6185" s="606" t="s">
        <v>63</v>
      </c>
      <c r="D6185" s="606" t="s">
        <v>793</v>
      </c>
      <c r="E6185" s="607">
        <v>149.37</v>
      </c>
      <c r="F6185" s="601" t="s">
        <v>794</v>
      </c>
    </row>
    <row r="6186" spans="1:6">
      <c r="A6186" s="606">
        <v>105595</v>
      </c>
      <c r="B6186" s="606" t="s">
        <v>6903</v>
      </c>
      <c r="C6186" s="606" t="s">
        <v>63</v>
      </c>
      <c r="D6186" s="606" t="s">
        <v>793</v>
      </c>
      <c r="E6186" s="607">
        <v>138.52000000000001</v>
      </c>
      <c r="F6186" s="601" t="s">
        <v>794</v>
      </c>
    </row>
    <row r="6187" spans="1:6">
      <c r="A6187" s="606">
        <v>105596</v>
      </c>
      <c r="B6187" s="606" t="s">
        <v>6904</v>
      </c>
      <c r="C6187" s="606" t="s">
        <v>63</v>
      </c>
      <c r="D6187" s="606" t="s">
        <v>793</v>
      </c>
      <c r="E6187" s="607">
        <v>148.22</v>
      </c>
      <c r="F6187" s="601" t="s">
        <v>794</v>
      </c>
    </row>
    <row r="6188" spans="1:6">
      <c r="A6188" s="606">
        <v>105623</v>
      </c>
      <c r="B6188" s="606" t="s">
        <v>6905</v>
      </c>
      <c r="C6188" s="606" t="s">
        <v>63</v>
      </c>
      <c r="D6188" s="606" t="s">
        <v>793</v>
      </c>
      <c r="E6188" s="607">
        <v>104.96</v>
      </c>
      <c r="F6188" s="601" t="s">
        <v>794</v>
      </c>
    </row>
    <row r="6189" spans="1:6">
      <c r="A6189" s="606">
        <v>105624</v>
      </c>
      <c r="B6189" s="606" t="s">
        <v>6906</v>
      </c>
      <c r="C6189" s="606" t="s">
        <v>63</v>
      </c>
      <c r="D6189" s="606" t="s">
        <v>793</v>
      </c>
      <c r="E6189" s="607">
        <v>145.97999999999999</v>
      </c>
      <c r="F6189" s="601" t="s">
        <v>794</v>
      </c>
    </row>
    <row r="6190" spans="1:6">
      <c r="A6190" s="606">
        <v>105625</v>
      </c>
      <c r="B6190" s="606" t="s">
        <v>6907</v>
      </c>
      <c r="C6190" s="606" t="s">
        <v>63</v>
      </c>
      <c r="D6190" s="606" t="s">
        <v>793</v>
      </c>
      <c r="E6190" s="607">
        <v>186.46</v>
      </c>
      <c r="F6190" s="601" t="s">
        <v>794</v>
      </c>
    </row>
    <row r="6191" spans="1:6">
      <c r="A6191" s="606">
        <v>105626</v>
      </c>
      <c r="B6191" s="606" t="s">
        <v>6908</v>
      </c>
      <c r="C6191" s="606" t="s">
        <v>63</v>
      </c>
      <c r="D6191" s="606" t="s">
        <v>793</v>
      </c>
      <c r="E6191" s="607">
        <v>151.94</v>
      </c>
      <c r="F6191" s="601" t="s">
        <v>794</v>
      </c>
    </row>
    <row r="6192" spans="1:6">
      <c r="A6192" s="606">
        <v>105627</v>
      </c>
      <c r="B6192" s="606" t="s">
        <v>6909</v>
      </c>
      <c r="C6192" s="606" t="s">
        <v>63</v>
      </c>
      <c r="D6192" s="606" t="s">
        <v>793</v>
      </c>
      <c r="E6192" s="607">
        <v>192.42</v>
      </c>
      <c r="F6192" s="601" t="s">
        <v>794</v>
      </c>
    </row>
    <row r="6193" spans="1:6">
      <c r="A6193" s="606">
        <v>105628</v>
      </c>
      <c r="B6193" s="606" t="s">
        <v>6910</v>
      </c>
      <c r="C6193" s="606" t="s">
        <v>63</v>
      </c>
      <c r="D6193" s="606" t="s">
        <v>793</v>
      </c>
      <c r="E6193" s="607">
        <v>103.82</v>
      </c>
      <c r="F6193" s="601" t="s">
        <v>794</v>
      </c>
    </row>
    <row r="6194" spans="1:6">
      <c r="A6194" s="606">
        <v>105629</v>
      </c>
      <c r="B6194" s="606" t="s">
        <v>6911</v>
      </c>
      <c r="C6194" s="606" t="s">
        <v>63</v>
      </c>
      <c r="D6194" s="606" t="s">
        <v>793</v>
      </c>
      <c r="E6194" s="607">
        <v>144.84</v>
      </c>
      <c r="F6194" s="601" t="s">
        <v>794</v>
      </c>
    </row>
    <row r="6195" spans="1:6">
      <c r="A6195" s="606">
        <v>105630</v>
      </c>
      <c r="B6195" s="606" t="s">
        <v>6912</v>
      </c>
      <c r="C6195" s="606" t="s">
        <v>63</v>
      </c>
      <c r="D6195" s="606" t="s">
        <v>793</v>
      </c>
      <c r="E6195" s="607">
        <v>185.32</v>
      </c>
      <c r="F6195" s="601" t="s">
        <v>794</v>
      </c>
    </row>
    <row r="6196" spans="1:6">
      <c r="A6196" s="606">
        <v>105631</v>
      </c>
      <c r="B6196" s="606" t="s">
        <v>6913</v>
      </c>
      <c r="C6196" s="606" t="s">
        <v>63</v>
      </c>
      <c r="D6196" s="606" t="s">
        <v>793</v>
      </c>
      <c r="E6196" s="607">
        <v>98.98</v>
      </c>
      <c r="F6196" s="601" t="s">
        <v>794</v>
      </c>
    </row>
    <row r="6197" spans="1:6">
      <c r="A6197" s="606">
        <v>105632</v>
      </c>
      <c r="B6197" s="606" t="s">
        <v>6914</v>
      </c>
      <c r="C6197" s="606" t="s">
        <v>63</v>
      </c>
      <c r="D6197" s="606" t="s">
        <v>793</v>
      </c>
      <c r="E6197" s="607">
        <v>140</v>
      </c>
      <c r="F6197" s="601" t="s">
        <v>794</v>
      </c>
    </row>
    <row r="6198" spans="1:6">
      <c r="A6198" s="606">
        <v>105633</v>
      </c>
      <c r="B6198" s="606" t="s">
        <v>6915</v>
      </c>
      <c r="C6198" s="606" t="s">
        <v>63</v>
      </c>
      <c r="D6198" s="606" t="s">
        <v>793</v>
      </c>
      <c r="E6198" s="607">
        <v>180.48</v>
      </c>
      <c r="F6198" s="601" t="s">
        <v>794</v>
      </c>
    </row>
    <row r="6199" spans="1:6">
      <c r="A6199" s="606">
        <v>105634</v>
      </c>
      <c r="B6199" s="606" t="s">
        <v>6916</v>
      </c>
      <c r="C6199" s="606" t="s">
        <v>63</v>
      </c>
      <c r="D6199" s="606" t="s">
        <v>793</v>
      </c>
      <c r="E6199" s="607">
        <v>102.75</v>
      </c>
      <c r="F6199" s="601" t="s">
        <v>794</v>
      </c>
    </row>
    <row r="6200" spans="1:6">
      <c r="A6200" s="606">
        <v>105635</v>
      </c>
      <c r="B6200" s="606" t="s">
        <v>6917</v>
      </c>
      <c r="C6200" s="606" t="s">
        <v>63</v>
      </c>
      <c r="D6200" s="606" t="s">
        <v>793</v>
      </c>
      <c r="E6200" s="607">
        <v>143.77000000000001</v>
      </c>
      <c r="F6200" s="601" t="s">
        <v>794</v>
      </c>
    </row>
    <row r="6201" spans="1:6">
      <c r="A6201" s="606">
        <v>105636</v>
      </c>
      <c r="B6201" s="606" t="s">
        <v>6918</v>
      </c>
      <c r="C6201" s="606" t="s">
        <v>63</v>
      </c>
      <c r="D6201" s="606" t="s">
        <v>793</v>
      </c>
      <c r="E6201" s="607">
        <v>184.25</v>
      </c>
      <c r="F6201" s="601" t="s">
        <v>794</v>
      </c>
    </row>
    <row r="6202" spans="1:6">
      <c r="A6202" s="606">
        <v>105657</v>
      </c>
      <c r="B6202" s="606" t="s">
        <v>6919</v>
      </c>
      <c r="C6202" s="606" t="s">
        <v>63</v>
      </c>
      <c r="D6202" s="606" t="s">
        <v>793</v>
      </c>
      <c r="E6202" s="607">
        <v>245.59</v>
      </c>
      <c r="F6202" s="601" t="s">
        <v>794</v>
      </c>
    </row>
    <row r="6203" spans="1:6">
      <c r="A6203" s="606">
        <v>105658</v>
      </c>
      <c r="B6203" s="606" t="s">
        <v>6920</v>
      </c>
      <c r="C6203" s="606" t="s">
        <v>63</v>
      </c>
      <c r="D6203" s="606" t="s">
        <v>793</v>
      </c>
      <c r="E6203" s="607">
        <v>283.89999999999998</v>
      </c>
      <c r="F6203" s="601" t="s">
        <v>794</v>
      </c>
    </row>
    <row r="6204" spans="1:6">
      <c r="A6204" s="606">
        <v>105659</v>
      </c>
      <c r="B6204" s="606" t="s">
        <v>6921</v>
      </c>
      <c r="C6204" s="606" t="s">
        <v>63</v>
      </c>
      <c r="D6204" s="606" t="s">
        <v>793</v>
      </c>
      <c r="E6204" s="607">
        <v>321.67</v>
      </c>
      <c r="F6204" s="601" t="s">
        <v>794</v>
      </c>
    </row>
    <row r="6205" spans="1:6">
      <c r="A6205" s="606">
        <v>105660</v>
      </c>
      <c r="B6205" s="606" t="s">
        <v>6922</v>
      </c>
      <c r="C6205" s="606" t="s">
        <v>63</v>
      </c>
      <c r="D6205" s="606" t="s">
        <v>793</v>
      </c>
      <c r="E6205" s="607">
        <v>256.01</v>
      </c>
      <c r="F6205" s="601" t="s">
        <v>794</v>
      </c>
    </row>
    <row r="6206" spans="1:6">
      <c r="A6206" s="606">
        <v>105661</v>
      </c>
      <c r="B6206" s="606" t="s">
        <v>6923</v>
      </c>
      <c r="C6206" s="606" t="s">
        <v>63</v>
      </c>
      <c r="D6206" s="606" t="s">
        <v>793</v>
      </c>
      <c r="E6206" s="607">
        <v>294.32</v>
      </c>
      <c r="F6206" s="601" t="s">
        <v>794</v>
      </c>
    </row>
    <row r="6207" spans="1:6">
      <c r="A6207" s="606">
        <v>105662</v>
      </c>
      <c r="B6207" s="606" t="s">
        <v>6924</v>
      </c>
      <c r="C6207" s="606" t="s">
        <v>63</v>
      </c>
      <c r="D6207" s="606" t="s">
        <v>793</v>
      </c>
      <c r="E6207" s="607">
        <v>332.09</v>
      </c>
      <c r="F6207" s="601" t="s">
        <v>794</v>
      </c>
    </row>
    <row r="6208" spans="1:6">
      <c r="A6208" s="606">
        <v>105663</v>
      </c>
      <c r="B6208" s="606" t="s">
        <v>6925</v>
      </c>
      <c r="C6208" s="606" t="s">
        <v>63</v>
      </c>
      <c r="D6208" s="606" t="s">
        <v>793</v>
      </c>
      <c r="E6208" s="607">
        <v>247.17</v>
      </c>
      <c r="F6208" s="601" t="s">
        <v>794</v>
      </c>
    </row>
    <row r="6209" spans="1:6">
      <c r="A6209" s="606">
        <v>105664</v>
      </c>
      <c r="B6209" s="606" t="s">
        <v>6926</v>
      </c>
      <c r="C6209" s="606" t="s">
        <v>63</v>
      </c>
      <c r="D6209" s="606" t="s">
        <v>793</v>
      </c>
      <c r="E6209" s="607">
        <v>285.48</v>
      </c>
      <c r="F6209" s="601" t="s">
        <v>794</v>
      </c>
    </row>
    <row r="6210" spans="1:6">
      <c r="A6210" s="606">
        <v>105665</v>
      </c>
      <c r="B6210" s="606" t="s">
        <v>6927</v>
      </c>
      <c r="C6210" s="606" t="s">
        <v>63</v>
      </c>
      <c r="D6210" s="606" t="s">
        <v>793</v>
      </c>
      <c r="E6210" s="607">
        <v>323.25</v>
      </c>
      <c r="F6210" s="601" t="s">
        <v>794</v>
      </c>
    </row>
    <row r="6211" spans="1:6">
      <c r="A6211" s="606">
        <v>105666</v>
      </c>
      <c r="B6211" s="606" t="s">
        <v>6928</v>
      </c>
      <c r="C6211" s="606" t="s">
        <v>63</v>
      </c>
      <c r="D6211" s="606" t="s">
        <v>793</v>
      </c>
      <c r="E6211" s="607">
        <v>236.04</v>
      </c>
      <c r="F6211" s="601" t="s">
        <v>794</v>
      </c>
    </row>
    <row r="6212" spans="1:6">
      <c r="A6212" s="606">
        <v>105667</v>
      </c>
      <c r="B6212" s="606" t="s">
        <v>6929</v>
      </c>
      <c r="C6212" s="606" t="s">
        <v>63</v>
      </c>
      <c r="D6212" s="606" t="s">
        <v>793</v>
      </c>
      <c r="E6212" s="607">
        <v>274.35000000000002</v>
      </c>
      <c r="F6212" s="601" t="s">
        <v>794</v>
      </c>
    </row>
    <row r="6213" spans="1:6">
      <c r="A6213" s="606">
        <v>105668</v>
      </c>
      <c r="B6213" s="606" t="s">
        <v>6930</v>
      </c>
      <c r="C6213" s="606" t="s">
        <v>63</v>
      </c>
      <c r="D6213" s="606" t="s">
        <v>793</v>
      </c>
      <c r="E6213" s="607">
        <v>312.12</v>
      </c>
      <c r="F6213" s="601" t="s">
        <v>794</v>
      </c>
    </row>
    <row r="6214" spans="1:6">
      <c r="A6214" s="606">
        <v>105669</v>
      </c>
      <c r="B6214" s="606" t="s">
        <v>6931</v>
      </c>
      <c r="C6214" s="606" t="s">
        <v>63</v>
      </c>
      <c r="D6214" s="606" t="s">
        <v>793</v>
      </c>
      <c r="E6214" s="607">
        <v>242.73</v>
      </c>
      <c r="F6214" s="601" t="s">
        <v>794</v>
      </c>
    </row>
    <row r="6215" spans="1:6">
      <c r="A6215" s="606">
        <v>105670</v>
      </c>
      <c r="B6215" s="606" t="s">
        <v>6932</v>
      </c>
      <c r="C6215" s="606" t="s">
        <v>63</v>
      </c>
      <c r="D6215" s="606" t="s">
        <v>793</v>
      </c>
      <c r="E6215" s="607">
        <v>281.04000000000002</v>
      </c>
      <c r="F6215" s="601" t="s">
        <v>794</v>
      </c>
    </row>
    <row r="6216" spans="1:6">
      <c r="A6216" s="606">
        <v>105671</v>
      </c>
      <c r="B6216" s="606" t="s">
        <v>6933</v>
      </c>
      <c r="C6216" s="606" t="s">
        <v>63</v>
      </c>
      <c r="D6216" s="606" t="s">
        <v>793</v>
      </c>
      <c r="E6216" s="607">
        <v>318.81</v>
      </c>
      <c r="F6216" s="601" t="s">
        <v>794</v>
      </c>
    </row>
    <row r="6217" spans="1:6">
      <c r="A6217" s="606">
        <v>105690</v>
      </c>
      <c r="B6217" s="606" t="s">
        <v>6934</v>
      </c>
      <c r="C6217" s="606" t="s">
        <v>63</v>
      </c>
      <c r="D6217" s="606" t="s">
        <v>793</v>
      </c>
      <c r="E6217" s="607">
        <v>223.92</v>
      </c>
      <c r="F6217" s="601" t="s">
        <v>794</v>
      </c>
    </row>
    <row r="6218" spans="1:6">
      <c r="A6218" s="606">
        <v>105691</v>
      </c>
      <c r="B6218" s="606" t="s">
        <v>6935</v>
      </c>
      <c r="C6218" s="606" t="s">
        <v>63</v>
      </c>
      <c r="D6218" s="606" t="s">
        <v>793</v>
      </c>
      <c r="E6218" s="607">
        <v>262.68</v>
      </c>
      <c r="F6218" s="601" t="s">
        <v>794</v>
      </c>
    </row>
    <row r="6219" spans="1:6">
      <c r="A6219" s="606">
        <v>105692</v>
      </c>
      <c r="B6219" s="606" t="s">
        <v>6936</v>
      </c>
      <c r="C6219" s="606" t="s">
        <v>63</v>
      </c>
      <c r="D6219" s="606" t="s">
        <v>793</v>
      </c>
      <c r="E6219" s="607">
        <v>300.89999999999998</v>
      </c>
      <c r="F6219" s="601" t="s">
        <v>794</v>
      </c>
    </row>
    <row r="6220" spans="1:6">
      <c r="A6220" s="606">
        <v>105693</v>
      </c>
      <c r="B6220" s="606" t="s">
        <v>6937</v>
      </c>
      <c r="C6220" s="606" t="s">
        <v>63</v>
      </c>
      <c r="D6220" s="606" t="s">
        <v>793</v>
      </c>
      <c r="E6220" s="607">
        <v>234.34</v>
      </c>
      <c r="F6220" s="601" t="s">
        <v>794</v>
      </c>
    </row>
    <row r="6221" spans="1:6">
      <c r="A6221" s="606">
        <v>105694</v>
      </c>
      <c r="B6221" s="606" t="s">
        <v>6938</v>
      </c>
      <c r="C6221" s="606" t="s">
        <v>63</v>
      </c>
      <c r="D6221" s="606" t="s">
        <v>793</v>
      </c>
      <c r="E6221" s="607">
        <v>273.10000000000002</v>
      </c>
      <c r="F6221" s="601" t="s">
        <v>794</v>
      </c>
    </row>
    <row r="6222" spans="1:6">
      <c r="A6222" s="606">
        <v>105695</v>
      </c>
      <c r="B6222" s="606" t="s">
        <v>6939</v>
      </c>
      <c r="C6222" s="606" t="s">
        <v>63</v>
      </c>
      <c r="D6222" s="606" t="s">
        <v>793</v>
      </c>
      <c r="E6222" s="607">
        <v>311.32</v>
      </c>
      <c r="F6222" s="601" t="s">
        <v>794</v>
      </c>
    </row>
    <row r="6223" spans="1:6">
      <c r="A6223" s="606">
        <v>105696</v>
      </c>
      <c r="B6223" s="606" t="s">
        <v>6940</v>
      </c>
      <c r="C6223" s="606" t="s">
        <v>63</v>
      </c>
      <c r="D6223" s="606" t="s">
        <v>793</v>
      </c>
      <c r="E6223" s="607">
        <v>225.5</v>
      </c>
      <c r="F6223" s="601" t="s">
        <v>794</v>
      </c>
    </row>
    <row r="6224" spans="1:6">
      <c r="A6224" s="606">
        <v>105697</v>
      </c>
      <c r="B6224" s="606" t="s">
        <v>6941</v>
      </c>
      <c r="C6224" s="606" t="s">
        <v>63</v>
      </c>
      <c r="D6224" s="606" t="s">
        <v>793</v>
      </c>
      <c r="E6224" s="607">
        <v>264.26</v>
      </c>
      <c r="F6224" s="601" t="s">
        <v>794</v>
      </c>
    </row>
    <row r="6225" spans="1:6">
      <c r="A6225" s="606">
        <v>105698</v>
      </c>
      <c r="B6225" s="606" t="s">
        <v>6942</v>
      </c>
      <c r="C6225" s="606" t="s">
        <v>63</v>
      </c>
      <c r="D6225" s="606" t="s">
        <v>793</v>
      </c>
      <c r="E6225" s="607">
        <v>302.48</v>
      </c>
      <c r="F6225" s="601" t="s">
        <v>794</v>
      </c>
    </row>
    <row r="6226" spans="1:6">
      <c r="A6226" s="606">
        <v>105699</v>
      </c>
      <c r="B6226" s="606" t="s">
        <v>6943</v>
      </c>
      <c r="C6226" s="606" t="s">
        <v>63</v>
      </c>
      <c r="D6226" s="606" t="s">
        <v>793</v>
      </c>
      <c r="E6226" s="607">
        <v>214.37</v>
      </c>
      <c r="F6226" s="601" t="s">
        <v>794</v>
      </c>
    </row>
    <row r="6227" spans="1:6">
      <c r="A6227" s="606">
        <v>105700</v>
      </c>
      <c r="B6227" s="606" t="s">
        <v>6944</v>
      </c>
      <c r="C6227" s="606" t="s">
        <v>63</v>
      </c>
      <c r="D6227" s="606" t="s">
        <v>793</v>
      </c>
      <c r="E6227" s="607">
        <v>253.13</v>
      </c>
      <c r="F6227" s="601" t="s">
        <v>794</v>
      </c>
    </row>
    <row r="6228" spans="1:6">
      <c r="A6228" s="606">
        <v>105701</v>
      </c>
      <c r="B6228" s="606" t="s">
        <v>6945</v>
      </c>
      <c r="C6228" s="606" t="s">
        <v>63</v>
      </c>
      <c r="D6228" s="606" t="s">
        <v>793</v>
      </c>
      <c r="E6228" s="607">
        <v>291.35000000000002</v>
      </c>
      <c r="F6228" s="601" t="s">
        <v>794</v>
      </c>
    </row>
    <row r="6229" spans="1:6">
      <c r="A6229" s="606">
        <v>105702</v>
      </c>
      <c r="B6229" s="606" t="s">
        <v>6946</v>
      </c>
      <c r="C6229" s="606" t="s">
        <v>63</v>
      </c>
      <c r="D6229" s="606" t="s">
        <v>793</v>
      </c>
      <c r="E6229" s="607">
        <v>221.06</v>
      </c>
      <c r="F6229" s="601" t="s">
        <v>794</v>
      </c>
    </row>
    <row r="6230" spans="1:6">
      <c r="A6230" s="606">
        <v>105703</v>
      </c>
      <c r="B6230" s="606" t="s">
        <v>6947</v>
      </c>
      <c r="C6230" s="606" t="s">
        <v>63</v>
      </c>
      <c r="D6230" s="606" t="s">
        <v>793</v>
      </c>
      <c r="E6230" s="607">
        <v>259.82</v>
      </c>
      <c r="F6230" s="601" t="s">
        <v>794</v>
      </c>
    </row>
    <row r="6231" spans="1:6">
      <c r="A6231" s="606">
        <v>105704</v>
      </c>
      <c r="B6231" s="606" t="s">
        <v>6948</v>
      </c>
      <c r="C6231" s="606" t="s">
        <v>63</v>
      </c>
      <c r="D6231" s="606" t="s">
        <v>793</v>
      </c>
      <c r="E6231" s="607">
        <v>298.04000000000002</v>
      </c>
      <c r="F6231" s="601" t="s">
        <v>794</v>
      </c>
    </row>
    <row r="6232" spans="1:6">
      <c r="A6232" s="606">
        <v>105710</v>
      </c>
      <c r="B6232" s="606" t="s">
        <v>6949</v>
      </c>
      <c r="C6232" s="606" t="s">
        <v>63</v>
      </c>
      <c r="D6232" s="606" t="s">
        <v>793</v>
      </c>
      <c r="E6232" s="607">
        <v>163.66</v>
      </c>
      <c r="F6232" s="601" t="s">
        <v>794</v>
      </c>
    </row>
    <row r="6233" spans="1:6">
      <c r="A6233" s="606">
        <v>105711</v>
      </c>
      <c r="B6233" s="606" t="s">
        <v>6950</v>
      </c>
      <c r="C6233" s="606" t="s">
        <v>63</v>
      </c>
      <c r="D6233" s="606" t="s">
        <v>793</v>
      </c>
      <c r="E6233" s="607">
        <v>154.12</v>
      </c>
      <c r="F6233" s="601" t="s">
        <v>794</v>
      </c>
    </row>
    <row r="6234" spans="1:6">
      <c r="A6234" s="606">
        <v>105712</v>
      </c>
      <c r="B6234" s="606" t="s">
        <v>6951</v>
      </c>
      <c r="C6234" s="606" t="s">
        <v>63</v>
      </c>
      <c r="D6234" s="606" t="s">
        <v>793</v>
      </c>
      <c r="E6234" s="607">
        <v>160.80000000000001</v>
      </c>
      <c r="F6234" s="601" t="s">
        <v>794</v>
      </c>
    </row>
    <row r="6235" spans="1:6">
      <c r="A6235" s="606">
        <v>105718</v>
      </c>
      <c r="B6235" s="606" t="s">
        <v>6952</v>
      </c>
      <c r="C6235" s="606" t="s">
        <v>63</v>
      </c>
      <c r="D6235" s="606" t="s">
        <v>793</v>
      </c>
      <c r="E6235" s="607">
        <v>141.08000000000001</v>
      </c>
      <c r="F6235" s="601" t="s">
        <v>794</v>
      </c>
    </row>
    <row r="6236" spans="1:6">
      <c r="A6236" s="606">
        <v>105727</v>
      </c>
      <c r="B6236" s="606" t="s">
        <v>6953</v>
      </c>
      <c r="C6236" s="606" t="s">
        <v>63</v>
      </c>
      <c r="D6236" s="606" t="s">
        <v>793</v>
      </c>
      <c r="E6236" s="607">
        <v>272.11</v>
      </c>
      <c r="F6236" s="601" t="s">
        <v>794</v>
      </c>
    </row>
    <row r="6237" spans="1:6">
      <c r="A6237" s="606">
        <v>105728</v>
      </c>
      <c r="B6237" s="606" t="s">
        <v>6954</v>
      </c>
      <c r="C6237" s="606" t="s">
        <v>63</v>
      </c>
      <c r="D6237" s="606" t="s">
        <v>793</v>
      </c>
      <c r="E6237" s="607">
        <v>277.86</v>
      </c>
      <c r="F6237" s="601" t="s">
        <v>794</v>
      </c>
    </row>
    <row r="6238" spans="1:6">
      <c r="A6238" s="606">
        <v>105729</v>
      </c>
      <c r="B6238" s="606" t="s">
        <v>6955</v>
      </c>
      <c r="C6238" s="606" t="s">
        <v>63</v>
      </c>
      <c r="D6238" s="606" t="s">
        <v>793</v>
      </c>
      <c r="E6238" s="607">
        <v>273.52</v>
      </c>
      <c r="F6238" s="601" t="s">
        <v>794</v>
      </c>
    </row>
    <row r="6239" spans="1:6">
      <c r="A6239" s="606">
        <v>105730</v>
      </c>
      <c r="B6239" s="606" t="s">
        <v>6956</v>
      </c>
      <c r="C6239" s="606" t="s">
        <v>63</v>
      </c>
      <c r="D6239" s="606" t="s">
        <v>793</v>
      </c>
      <c r="E6239" s="607">
        <v>267.32</v>
      </c>
      <c r="F6239" s="601" t="s">
        <v>794</v>
      </c>
    </row>
    <row r="6240" spans="1:6">
      <c r="A6240" s="606">
        <v>105731</v>
      </c>
      <c r="B6240" s="606" t="s">
        <v>6957</v>
      </c>
      <c r="C6240" s="606" t="s">
        <v>63</v>
      </c>
      <c r="D6240" s="606" t="s">
        <v>793</v>
      </c>
      <c r="E6240" s="607">
        <v>271.33999999999997</v>
      </c>
      <c r="F6240" s="601" t="s">
        <v>794</v>
      </c>
    </row>
    <row r="6241" spans="1:6">
      <c r="A6241" s="606">
        <v>105732</v>
      </c>
      <c r="B6241" s="606" t="s">
        <v>6958</v>
      </c>
      <c r="C6241" s="606" t="s">
        <v>63</v>
      </c>
      <c r="D6241" s="606" t="s">
        <v>793</v>
      </c>
      <c r="E6241" s="607">
        <v>352.33</v>
      </c>
      <c r="F6241" s="601" t="s">
        <v>794</v>
      </c>
    </row>
    <row r="6242" spans="1:6">
      <c r="A6242" s="606">
        <v>105733</v>
      </c>
      <c r="B6242" s="606" t="s">
        <v>6959</v>
      </c>
      <c r="C6242" s="606" t="s">
        <v>63</v>
      </c>
      <c r="D6242" s="606" t="s">
        <v>793</v>
      </c>
      <c r="E6242" s="607">
        <v>359.22</v>
      </c>
      <c r="F6242" s="601" t="s">
        <v>794</v>
      </c>
    </row>
    <row r="6243" spans="1:6">
      <c r="A6243" s="606">
        <v>105734</v>
      </c>
      <c r="B6243" s="606" t="s">
        <v>6960</v>
      </c>
      <c r="C6243" s="606" t="s">
        <v>63</v>
      </c>
      <c r="D6243" s="606" t="s">
        <v>793</v>
      </c>
      <c r="E6243" s="607">
        <v>353.6</v>
      </c>
      <c r="F6243" s="601" t="s">
        <v>794</v>
      </c>
    </row>
    <row r="6244" spans="1:6">
      <c r="A6244" s="606">
        <v>105735</v>
      </c>
      <c r="B6244" s="606" t="s">
        <v>6961</v>
      </c>
      <c r="C6244" s="606" t="s">
        <v>63</v>
      </c>
      <c r="D6244" s="606" t="s">
        <v>793</v>
      </c>
      <c r="E6244" s="607">
        <v>346.16</v>
      </c>
      <c r="F6244" s="601" t="s">
        <v>794</v>
      </c>
    </row>
    <row r="6245" spans="1:6">
      <c r="A6245" s="606">
        <v>105736</v>
      </c>
      <c r="B6245" s="606" t="s">
        <v>6962</v>
      </c>
      <c r="C6245" s="606" t="s">
        <v>63</v>
      </c>
      <c r="D6245" s="606" t="s">
        <v>793</v>
      </c>
      <c r="E6245" s="607">
        <v>350.75</v>
      </c>
      <c r="F6245" s="601" t="s">
        <v>794</v>
      </c>
    </row>
    <row r="6246" spans="1:6">
      <c r="A6246" s="606">
        <v>105737</v>
      </c>
      <c r="B6246" s="606" t="s">
        <v>6963</v>
      </c>
      <c r="C6246" s="606" t="s">
        <v>63</v>
      </c>
      <c r="D6246" s="606" t="s">
        <v>793</v>
      </c>
      <c r="E6246" s="607">
        <v>457.05</v>
      </c>
      <c r="F6246" s="601" t="s">
        <v>794</v>
      </c>
    </row>
    <row r="6247" spans="1:6">
      <c r="A6247" s="606">
        <v>105738</v>
      </c>
      <c r="B6247" s="606" t="s">
        <v>6964</v>
      </c>
      <c r="C6247" s="606" t="s">
        <v>63</v>
      </c>
      <c r="D6247" s="606" t="s">
        <v>793</v>
      </c>
      <c r="E6247" s="607">
        <v>462.79</v>
      </c>
      <c r="F6247" s="601" t="s">
        <v>794</v>
      </c>
    </row>
    <row r="6248" spans="1:6">
      <c r="A6248" s="606">
        <v>105739</v>
      </c>
      <c r="B6248" s="606" t="s">
        <v>6965</v>
      </c>
      <c r="C6248" s="606" t="s">
        <v>63</v>
      </c>
      <c r="D6248" s="606" t="s">
        <v>793</v>
      </c>
      <c r="E6248" s="607">
        <v>458.56</v>
      </c>
      <c r="F6248" s="601" t="s">
        <v>794</v>
      </c>
    </row>
    <row r="6249" spans="1:6">
      <c r="A6249" s="606">
        <v>105740</v>
      </c>
      <c r="B6249" s="606" t="s">
        <v>6966</v>
      </c>
      <c r="C6249" s="606" t="s">
        <v>63</v>
      </c>
      <c r="D6249" s="606" t="s">
        <v>793</v>
      </c>
      <c r="E6249" s="607">
        <v>452.31</v>
      </c>
      <c r="F6249" s="601" t="s">
        <v>794</v>
      </c>
    </row>
    <row r="6250" spans="1:6">
      <c r="A6250" s="606">
        <v>105741</v>
      </c>
      <c r="B6250" s="606" t="s">
        <v>6967</v>
      </c>
      <c r="C6250" s="606" t="s">
        <v>63</v>
      </c>
      <c r="D6250" s="606" t="s">
        <v>793</v>
      </c>
      <c r="E6250" s="607">
        <v>456.34</v>
      </c>
      <c r="F6250" s="601" t="s">
        <v>794</v>
      </c>
    </row>
    <row r="6251" spans="1:6">
      <c r="A6251" s="606">
        <v>105742</v>
      </c>
      <c r="B6251" s="606" t="s">
        <v>6968</v>
      </c>
      <c r="C6251" s="606" t="s">
        <v>63</v>
      </c>
      <c r="D6251" s="606" t="s">
        <v>793</v>
      </c>
      <c r="E6251" s="607">
        <v>186.4</v>
      </c>
      <c r="F6251" s="601" t="s">
        <v>794</v>
      </c>
    </row>
    <row r="6252" spans="1:6">
      <c r="A6252" s="606">
        <v>105743</v>
      </c>
      <c r="B6252" s="606" t="s">
        <v>6969</v>
      </c>
      <c r="C6252" s="606" t="s">
        <v>63</v>
      </c>
      <c r="D6252" s="606" t="s">
        <v>793</v>
      </c>
      <c r="E6252" s="607">
        <v>192.55</v>
      </c>
      <c r="F6252" s="601" t="s">
        <v>794</v>
      </c>
    </row>
    <row r="6253" spans="1:6">
      <c r="A6253" s="606">
        <v>105744</v>
      </c>
      <c r="B6253" s="606" t="s">
        <v>6970</v>
      </c>
      <c r="C6253" s="606" t="s">
        <v>63</v>
      </c>
      <c r="D6253" s="606" t="s">
        <v>793</v>
      </c>
      <c r="E6253" s="607">
        <v>190.54</v>
      </c>
      <c r="F6253" s="601" t="s">
        <v>794</v>
      </c>
    </row>
    <row r="6254" spans="1:6">
      <c r="A6254" s="606">
        <v>105745</v>
      </c>
      <c r="B6254" s="606" t="s">
        <v>6971</v>
      </c>
      <c r="C6254" s="606" t="s">
        <v>63</v>
      </c>
      <c r="D6254" s="606" t="s">
        <v>793</v>
      </c>
      <c r="E6254" s="608">
        <v>183.52</v>
      </c>
      <c r="F6254" s="601" t="s">
        <v>794</v>
      </c>
    </row>
    <row r="6255" spans="1:6">
      <c r="A6255" s="606">
        <v>105746</v>
      </c>
      <c r="B6255" s="606" t="s">
        <v>6972</v>
      </c>
      <c r="C6255" s="606" t="s">
        <v>63</v>
      </c>
      <c r="D6255" s="606" t="s">
        <v>793</v>
      </c>
      <c r="E6255" s="608">
        <v>188.53</v>
      </c>
      <c r="F6255" s="601" t="s">
        <v>794</v>
      </c>
    </row>
    <row r="6256" spans="1:6">
      <c r="A6256" s="606">
        <v>105747</v>
      </c>
      <c r="B6256" s="606" t="s">
        <v>6973</v>
      </c>
      <c r="C6256" s="606" t="s">
        <v>63</v>
      </c>
      <c r="D6256" s="606" t="s">
        <v>793</v>
      </c>
      <c r="E6256" s="608">
        <v>182.03</v>
      </c>
      <c r="F6256" s="601" t="s">
        <v>794</v>
      </c>
    </row>
    <row r="6257" spans="1:6">
      <c r="A6257" s="606">
        <v>105748</v>
      </c>
      <c r="B6257" s="606" t="s">
        <v>6974</v>
      </c>
      <c r="C6257" s="606" t="s">
        <v>63</v>
      </c>
      <c r="D6257" s="606" t="s">
        <v>793</v>
      </c>
      <c r="E6257" s="608">
        <v>186.48</v>
      </c>
      <c r="F6257" s="601" t="s">
        <v>794</v>
      </c>
    </row>
    <row r="6258" spans="1:6">
      <c r="A6258" s="606">
        <v>105749</v>
      </c>
      <c r="B6258" s="606" t="s">
        <v>6975</v>
      </c>
      <c r="C6258" s="606" t="s">
        <v>63</v>
      </c>
      <c r="D6258" s="606" t="s">
        <v>793</v>
      </c>
      <c r="E6258" s="607">
        <v>241.45</v>
      </c>
      <c r="F6258" s="601" t="s">
        <v>794</v>
      </c>
    </row>
    <row r="6259" spans="1:6">
      <c r="A6259" s="606">
        <v>105750</v>
      </c>
      <c r="B6259" s="606" t="s">
        <v>6976</v>
      </c>
      <c r="C6259" s="606" t="s">
        <v>63</v>
      </c>
      <c r="D6259" s="606" t="s">
        <v>793</v>
      </c>
      <c r="E6259" s="607">
        <v>250.3</v>
      </c>
      <c r="F6259" s="601" t="s">
        <v>794</v>
      </c>
    </row>
    <row r="6260" spans="1:6">
      <c r="A6260" s="606">
        <v>105751</v>
      </c>
      <c r="B6260" s="606" t="s">
        <v>6977</v>
      </c>
      <c r="C6260" s="606" t="s">
        <v>63</v>
      </c>
      <c r="D6260" s="606" t="s">
        <v>793</v>
      </c>
      <c r="E6260" s="607">
        <v>248.14</v>
      </c>
      <c r="F6260" s="601" t="s">
        <v>794</v>
      </c>
    </row>
    <row r="6261" spans="1:6">
      <c r="A6261" s="606">
        <v>105752</v>
      </c>
      <c r="B6261" s="606" t="s">
        <v>6978</v>
      </c>
      <c r="C6261" s="606" t="s">
        <v>63</v>
      </c>
      <c r="D6261" s="606" t="s">
        <v>793</v>
      </c>
      <c r="E6261" s="608">
        <v>238.3</v>
      </c>
      <c r="F6261" s="601" t="s">
        <v>794</v>
      </c>
    </row>
    <row r="6262" spans="1:6">
      <c r="A6262" s="606">
        <v>105753</v>
      </c>
      <c r="B6262" s="606" t="s">
        <v>6979</v>
      </c>
      <c r="C6262" s="606" t="s">
        <v>63</v>
      </c>
      <c r="D6262" s="606" t="s">
        <v>793</v>
      </c>
      <c r="E6262" s="607">
        <v>246.2</v>
      </c>
      <c r="F6262" s="601" t="s">
        <v>794</v>
      </c>
    </row>
    <row r="6263" spans="1:6">
      <c r="A6263" s="606">
        <v>105754</v>
      </c>
      <c r="B6263" s="606" t="s">
        <v>6980</v>
      </c>
      <c r="C6263" s="606" t="s">
        <v>63</v>
      </c>
      <c r="D6263" s="606" t="s">
        <v>793</v>
      </c>
      <c r="E6263" s="607">
        <v>236.94</v>
      </c>
      <c r="F6263" s="601" t="s">
        <v>794</v>
      </c>
    </row>
    <row r="6264" spans="1:6">
      <c r="A6264" s="606">
        <v>105755</v>
      </c>
      <c r="B6264" s="606" t="s">
        <v>6981</v>
      </c>
      <c r="C6264" s="606" t="s">
        <v>63</v>
      </c>
      <c r="D6264" s="606" t="s">
        <v>793</v>
      </c>
      <c r="E6264" s="607">
        <v>244.35</v>
      </c>
      <c r="F6264" s="601" t="s">
        <v>794</v>
      </c>
    </row>
    <row r="6265" spans="1:6">
      <c r="A6265" s="606">
        <v>92391</v>
      </c>
      <c r="B6265" s="606" t="s">
        <v>6982</v>
      </c>
      <c r="C6265" s="606" t="s">
        <v>68</v>
      </c>
      <c r="D6265" s="606" t="s">
        <v>793</v>
      </c>
      <c r="E6265" s="607">
        <v>92.11</v>
      </c>
      <c r="F6265" s="601" t="s">
        <v>794</v>
      </c>
    </row>
    <row r="6266" spans="1:6">
      <c r="A6266" s="606">
        <v>92392</v>
      </c>
      <c r="B6266" s="606" t="s">
        <v>6983</v>
      </c>
      <c r="C6266" s="606" t="s">
        <v>68</v>
      </c>
      <c r="D6266" s="606" t="s">
        <v>793</v>
      </c>
      <c r="E6266" s="607">
        <v>193.38</v>
      </c>
      <c r="F6266" s="601" t="s">
        <v>794</v>
      </c>
    </row>
    <row r="6267" spans="1:6">
      <c r="A6267" s="606">
        <v>92393</v>
      </c>
      <c r="B6267" s="606" t="s">
        <v>6984</v>
      </c>
      <c r="C6267" s="606" t="s">
        <v>68</v>
      </c>
      <c r="D6267" s="606" t="s">
        <v>793</v>
      </c>
      <c r="E6267" s="607">
        <v>90.07</v>
      </c>
      <c r="F6267" s="601" t="s">
        <v>794</v>
      </c>
    </row>
    <row r="6268" spans="1:6">
      <c r="A6268" s="606">
        <v>92394</v>
      </c>
      <c r="B6268" s="606" t="s">
        <v>6985</v>
      </c>
      <c r="C6268" s="606" t="s">
        <v>68</v>
      </c>
      <c r="D6268" s="606" t="s">
        <v>793</v>
      </c>
      <c r="E6268" s="607">
        <v>111.76</v>
      </c>
      <c r="F6268" s="601" t="s">
        <v>794</v>
      </c>
    </row>
    <row r="6269" spans="1:6">
      <c r="A6269" s="606">
        <v>92395</v>
      </c>
      <c r="B6269" s="606" t="s">
        <v>6986</v>
      </c>
      <c r="C6269" s="606" t="s">
        <v>68</v>
      </c>
      <c r="D6269" s="606" t="s">
        <v>793</v>
      </c>
      <c r="E6269" s="608">
        <v>133.58000000000001</v>
      </c>
      <c r="F6269" s="601" t="s">
        <v>794</v>
      </c>
    </row>
    <row r="6270" spans="1:6">
      <c r="A6270" s="606">
        <v>92396</v>
      </c>
      <c r="B6270" s="606" t="s">
        <v>6987</v>
      </c>
      <c r="C6270" s="606" t="s">
        <v>68</v>
      </c>
      <c r="D6270" s="606" t="s">
        <v>793</v>
      </c>
      <c r="E6270" s="607">
        <v>102.48</v>
      </c>
      <c r="F6270" s="601" t="s">
        <v>794</v>
      </c>
    </row>
    <row r="6271" spans="1:6">
      <c r="A6271" s="606">
        <v>92397</v>
      </c>
      <c r="B6271" s="606" t="s">
        <v>6988</v>
      </c>
      <c r="C6271" s="606" t="s">
        <v>68</v>
      </c>
      <c r="D6271" s="606" t="s">
        <v>793</v>
      </c>
      <c r="E6271" s="608">
        <v>93.17</v>
      </c>
      <c r="F6271" s="601" t="s">
        <v>794</v>
      </c>
    </row>
    <row r="6272" spans="1:6">
      <c r="A6272" s="606">
        <v>92398</v>
      </c>
      <c r="B6272" s="606" t="s">
        <v>6989</v>
      </c>
      <c r="C6272" s="606" t="s">
        <v>68</v>
      </c>
      <c r="D6272" s="606" t="s">
        <v>793</v>
      </c>
      <c r="E6272" s="608">
        <v>115.7</v>
      </c>
      <c r="F6272" s="601" t="s">
        <v>794</v>
      </c>
    </row>
    <row r="6273" spans="1:6">
      <c r="A6273" s="606">
        <v>92400</v>
      </c>
      <c r="B6273" s="606" t="s">
        <v>6990</v>
      </c>
      <c r="C6273" s="606" t="s">
        <v>68</v>
      </c>
      <c r="D6273" s="606" t="s">
        <v>793</v>
      </c>
      <c r="E6273" s="608">
        <v>135.41</v>
      </c>
      <c r="F6273" s="601" t="s">
        <v>794</v>
      </c>
    </row>
    <row r="6274" spans="1:6">
      <c r="A6274" s="606">
        <v>92402</v>
      </c>
      <c r="B6274" s="606" t="s">
        <v>6991</v>
      </c>
      <c r="C6274" s="606" t="s">
        <v>68</v>
      </c>
      <c r="D6274" s="606" t="s">
        <v>793</v>
      </c>
      <c r="E6274" s="608">
        <v>100.89</v>
      </c>
      <c r="F6274" s="601" t="s">
        <v>794</v>
      </c>
    </row>
    <row r="6275" spans="1:6">
      <c r="A6275" s="606">
        <v>92403</v>
      </c>
      <c r="B6275" s="606" t="s">
        <v>6992</v>
      </c>
      <c r="C6275" s="606" t="s">
        <v>68</v>
      </c>
      <c r="D6275" s="606" t="s">
        <v>793</v>
      </c>
      <c r="E6275" s="607">
        <v>91.14</v>
      </c>
      <c r="F6275" s="601" t="s">
        <v>794</v>
      </c>
    </row>
    <row r="6276" spans="1:6">
      <c r="A6276" s="606">
        <v>92404</v>
      </c>
      <c r="B6276" s="606" t="s">
        <v>6993</v>
      </c>
      <c r="C6276" s="606" t="s">
        <v>68</v>
      </c>
      <c r="D6276" s="606" t="s">
        <v>793</v>
      </c>
      <c r="E6276" s="608">
        <v>113.66</v>
      </c>
      <c r="F6276" s="601" t="s">
        <v>794</v>
      </c>
    </row>
    <row r="6277" spans="1:6">
      <c r="A6277" s="606">
        <v>92406</v>
      </c>
      <c r="B6277" s="606" t="s">
        <v>6994</v>
      </c>
      <c r="C6277" s="606" t="s">
        <v>68</v>
      </c>
      <c r="D6277" s="606" t="s">
        <v>793</v>
      </c>
      <c r="E6277" s="608">
        <v>135.88999999999999</v>
      </c>
      <c r="F6277" s="601" t="s">
        <v>794</v>
      </c>
    </row>
    <row r="6278" spans="1:6">
      <c r="A6278" s="606">
        <v>93679</v>
      </c>
      <c r="B6278" s="606" t="s">
        <v>6995</v>
      </c>
      <c r="C6278" s="606" t="s">
        <v>68</v>
      </c>
      <c r="D6278" s="606" t="s">
        <v>793</v>
      </c>
      <c r="E6278" s="607">
        <v>114.85</v>
      </c>
      <c r="F6278" s="601" t="s">
        <v>794</v>
      </c>
    </row>
    <row r="6279" spans="1:6">
      <c r="A6279" s="606">
        <v>93680</v>
      </c>
      <c r="B6279" s="606" t="s">
        <v>6996</v>
      </c>
      <c r="C6279" s="606" t="s">
        <v>68</v>
      </c>
      <c r="D6279" s="606" t="s">
        <v>793</v>
      </c>
      <c r="E6279" s="607">
        <v>105.22</v>
      </c>
      <c r="F6279" s="601" t="s">
        <v>794</v>
      </c>
    </row>
    <row r="6280" spans="1:6">
      <c r="A6280" s="606">
        <v>93681</v>
      </c>
      <c r="B6280" s="606" t="s">
        <v>6997</v>
      </c>
      <c r="C6280" s="606" t="s">
        <v>68</v>
      </c>
      <c r="D6280" s="606" t="s">
        <v>793</v>
      </c>
      <c r="E6280" s="607">
        <v>125.35</v>
      </c>
      <c r="F6280" s="601" t="s">
        <v>794</v>
      </c>
    </row>
    <row r="6281" spans="1:6">
      <c r="A6281" s="606">
        <v>97104</v>
      </c>
      <c r="B6281" s="606" t="s">
        <v>6998</v>
      </c>
      <c r="C6281" s="606" t="s">
        <v>68</v>
      </c>
      <c r="D6281" s="606" t="s">
        <v>793</v>
      </c>
      <c r="E6281" s="607">
        <v>167.29</v>
      </c>
      <c r="F6281" s="601" t="s">
        <v>794</v>
      </c>
    </row>
    <row r="6282" spans="1:6">
      <c r="A6282" s="606">
        <v>97105</v>
      </c>
      <c r="B6282" s="606" t="s">
        <v>6999</v>
      </c>
      <c r="C6282" s="606" t="s">
        <v>68</v>
      </c>
      <c r="D6282" s="606" t="s">
        <v>793</v>
      </c>
      <c r="E6282" s="608">
        <v>190.23</v>
      </c>
      <c r="F6282" s="601" t="s">
        <v>794</v>
      </c>
    </row>
    <row r="6283" spans="1:6">
      <c r="A6283" s="606">
        <v>97106</v>
      </c>
      <c r="B6283" s="606" t="s">
        <v>7000</v>
      </c>
      <c r="C6283" s="606" t="s">
        <v>68</v>
      </c>
      <c r="D6283" s="606" t="s">
        <v>793</v>
      </c>
      <c r="E6283" s="608">
        <v>212.49</v>
      </c>
      <c r="F6283" s="601" t="s">
        <v>794</v>
      </c>
    </row>
    <row r="6284" spans="1:6">
      <c r="A6284" s="606">
        <v>97107</v>
      </c>
      <c r="B6284" s="606" t="s">
        <v>7001</v>
      </c>
      <c r="C6284" s="606" t="s">
        <v>68</v>
      </c>
      <c r="D6284" s="606" t="s">
        <v>793</v>
      </c>
      <c r="E6284" s="607">
        <v>241.64</v>
      </c>
      <c r="F6284" s="601" t="s">
        <v>794</v>
      </c>
    </row>
    <row r="6285" spans="1:6">
      <c r="A6285" s="606">
        <v>97108</v>
      </c>
      <c r="B6285" s="606" t="s">
        <v>7002</v>
      </c>
      <c r="C6285" s="606" t="s">
        <v>68</v>
      </c>
      <c r="D6285" s="606" t="s">
        <v>793</v>
      </c>
      <c r="E6285" s="607">
        <v>275.07</v>
      </c>
      <c r="F6285" s="601" t="s">
        <v>794</v>
      </c>
    </row>
    <row r="6286" spans="1:6">
      <c r="A6286" s="606">
        <v>97109</v>
      </c>
      <c r="B6286" s="606" t="s">
        <v>7003</v>
      </c>
      <c r="C6286" s="606" t="s">
        <v>68</v>
      </c>
      <c r="D6286" s="606" t="s">
        <v>793</v>
      </c>
      <c r="E6286" s="607">
        <v>304.02</v>
      </c>
      <c r="F6286" s="601" t="s">
        <v>794</v>
      </c>
    </row>
    <row r="6287" spans="1:6">
      <c r="A6287" s="606">
        <v>97111</v>
      </c>
      <c r="B6287" s="606" t="s">
        <v>7004</v>
      </c>
      <c r="C6287" s="606" t="s">
        <v>68</v>
      </c>
      <c r="D6287" s="606" t="s">
        <v>793</v>
      </c>
      <c r="E6287" s="607">
        <v>313.86</v>
      </c>
      <c r="F6287" s="601" t="s">
        <v>794</v>
      </c>
    </row>
    <row r="6288" spans="1:6">
      <c r="A6288" s="606">
        <v>97112</v>
      </c>
      <c r="B6288" s="606" t="s">
        <v>7005</v>
      </c>
      <c r="C6288" s="606" t="s">
        <v>68</v>
      </c>
      <c r="D6288" s="606" t="s">
        <v>793</v>
      </c>
      <c r="E6288" s="607">
        <v>278.47000000000003</v>
      </c>
      <c r="F6288" s="601" t="s">
        <v>794</v>
      </c>
    </row>
    <row r="6289" spans="1:6">
      <c r="A6289" s="606">
        <v>97113</v>
      </c>
      <c r="B6289" s="606" t="s">
        <v>7006</v>
      </c>
      <c r="C6289" s="606" t="s">
        <v>68</v>
      </c>
      <c r="D6289" s="606" t="s">
        <v>942</v>
      </c>
      <c r="E6289" s="607">
        <v>3.08</v>
      </c>
      <c r="F6289" s="601" t="s">
        <v>794</v>
      </c>
    </row>
    <row r="6290" spans="1:6">
      <c r="A6290" s="606">
        <v>97114</v>
      </c>
      <c r="B6290" s="606" t="s">
        <v>7007</v>
      </c>
      <c r="C6290" s="606" t="s">
        <v>67</v>
      </c>
      <c r="D6290" s="606" t="s">
        <v>942</v>
      </c>
      <c r="E6290" s="607">
        <v>0.32</v>
      </c>
      <c r="F6290" s="601" t="s">
        <v>794</v>
      </c>
    </row>
    <row r="6291" spans="1:6">
      <c r="A6291" s="606">
        <v>97115</v>
      </c>
      <c r="B6291" s="606" t="s">
        <v>7008</v>
      </c>
      <c r="C6291" s="606" t="s">
        <v>76</v>
      </c>
      <c r="D6291" s="606" t="s">
        <v>942</v>
      </c>
      <c r="E6291" s="608">
        <v>58.31</v>
      </c>
      <c r="F6291" s="601" t="s">
        <v>794</v>
      </c>
    </row>
    <row r="6292" spans="1:6">
      <c r="A6292" s="606">
        <v>97116</v>
      </c>
      <c r="B6292" s="606" t="s">
        <v>7009</v>
      </c>
      <c r="C6292" s="606" t="s">
        <v>76</v>
      </c>
      <c r="D6292" s="606" t="s">
        <v>942</v>
      </c>
      <c r="E6292" s="607">
        <v>23.4</v>
      </c>
      <c r="F6292" s="601" t="s">
        <v>794</v>
      </c>
    </row>
    <row r="6293" spans="1:6">
      <c r="A6293" s="606">
        <v>97117</v>
      </c>
      <c r="B6293" s="606" t="s">
        <v>7010</v>
      </c>
      <c r="C6293" s="606" t="s">
        <v>76</v>
      </c>
      <c r="D6293" s="606" t="s">
        <v>942</v>
      </c>
      <c r="E6293" s="607">
        <v>20.98</v>
      </c>
      <c r="F6293" s="601" t="s">
        <v>794</v>
      </c>
    </row>
    <row r="6294" spans="1:6">
      <c r="A6294" s="606">
        <v>97118</v>
      </c>
      <c r="B6294" s="606" t="s">
        <v>7011</v>
      </c>
      <c r="C6294" s="606" t="s">
        <v>76</v>
      </c>
      <c r="D6294" s="606" t="s">
        <v>942</v>
      </c>
      <c r="E6294" s="607">
        <v>17.670000000000002</v>
      </c>
      <c r="F6294" s="601" t="s">
        <v>794</v>
      </c>
    </row>
    <row r="6295" spans="1:6">
      <c r="A6295" s="606">
        <v>97119</v>
      </c>
      <c r="B6295" s="606" t="s">
        <v>7012</v>
      </c>
      <c r="C6295" s="606" t="s">
        <v>76</v>
      </c>
      <c r="D6295" s="606" t="s">
        <v>942</v>
      </c>
      <c r="E6295" s="607">
        <v>16.21</v>
      </c>
      <c r="F6295" s="601" t="s">
        <v>794</v>
      </c>
    </row>
    <row r="6296" spans="1:6">
      <c r="A6296" s="606">
        <v>97120</v>
      </c>
      <c r="B6296" s="606" t="s">
        <v>7013</v>
      </c>
      <c r="C6296" s="606" t="s">
        <v>76</v>
      </c>
      <c r="D6296" s="606" t="s">
        <v>942</v>
      </c>
      <c r="E6296" s="607">
        <v>10.45</v>
      </c>
      <c r="F6296" s="601" t="s">
        <v>794</v>
      </c>
    </row>
    <row r="6297" spans="1:6">
      <c r="A6297" s="606">
        <v>101167</v>
      </c>
      <c r="B6297" s="606" t="s">
        <v>7014</v>
      </c>
      <c r="C6297" s="606" t="s">
        <v>68</v>
      </c>
      <c r="D6297" s="606" t="s">
        <v>793</v>
      </c>
      <c r="E6297" s="607">
        <v>303.5</v>
      </c>
      <c r="F6297" s="601" t="s">
        <v>794</v>
      </c>
    </row>
    <row r="6298" spans="1:6">
      <c r="A6298" s="606">
        <v>101169</v>
      </c>
      <c r="B6298" s="606" t="s">
        <v>7015</v>
      </c>
      <c r="C6298" s="606" t="s">
        <v>68</v>
      </c>
      <c r="D6298" s="606" t="s">
        <v>793</v>
      </c>
      <c r="E6298" s="607">
        <v>317.98</v>
      </c>
      <c r="F6298" s="601" t="s">
        <v>794</v>
      </c>
    </row>
    <row r="6299" spans="1:6">
      <c r="A6299" s="606">
        <v>101170</v>
      </c>
      <c r="B6299" s="606" t="s">
        <v>7016</v>
      </c>
      <c r="C6299" s="606" t="s">
        <v>68</v>
      </c>
      <c r="D6299" s="606" t="s">
        <v>793</v>
      </c>
      <c r="E6299" s="608">
        <v>58.78</v>
      </c>
      <c r="F6299" s="601" t="s">
        <v>794</v>
      </c>
    </row>
    <row r="6300" spans="1:6">
      <c r="A6300" s="606">
        <v>101172</v>
      </c>
      <c r="B6300" s="606" t="s">
        <v>7017</v>
      </c>
      <c r="C6300" s="606" t="s">
        <v>68</v>
      </c>
      <c r="D6300" s="606" t="s">
        <v>793</v>
      </c>
      <c r="E6300" s="607">
        <v>85.09</v>
      </c>
      <c r="F6300" s="601" t="s">
        <v>794</v>
      </c>
    </row>
    <row r="6301" spans="1:6">
      <c r="A6301" s="606">
        <v>103904</v>
      </c>
      <c r="B6301" s="606" t="s">
        <v>7018</v>
      </c>
      <c r="C6301" s="606" t="s">
        <v>68</v>
      </c>
      <c r="D6301" s="606" t="s">
        <v>793</v>
      </c>
      <c r="E6301" s="607">
        <v>162.11000000000001</v>
      </c>
      <c r="F6301" s="601" t="s">
        <v>794</v>
      </c>
    </row>
    <row r="6302" spans="1:6">
      <c r="A6302" s="606">
        <v>103905</v>
      </c>
      <c r="B6302" s="606" t="s">
        <v>7019</v>
      </c>
      <c r="C6302" s="606" t="s">
        <v>68</v>
      </c>
      <c r="D6302" s="606" t="s">
        <v>793</v>
      </c>
      <c r="E6302" s="607">
        <v>171.32</v>
      </c>
      <c r="F6302" s="601" t="s">
        <v>794</v>
      </c>
    </row>
    <row r="6303" spans="1:6">
      <c r="A6303" s="606">
        <v>103906</v>
      </c>
      <c r="B6303" s="606" t="s">
        <v>7020</v>
      </c>
      <c r="C6303" s="606" t="s">
        <v>68</v>
      </c>
      <c r="D6303" s="606" t="s">
        <v>793</v>
      </c>
      <c r="E6303" s="607">
        <v>201.81</v>
      </c>
      <c r="F6303" s="601" t="s">
        <v>794</v>
      </c>
    </row>
    <row r="6304" spans="1:6">
      <c r="A6304" s="606">
        <v>103907</v>
      </c>
      <c r="B6304" s="606" t="s">
        <v>7021</v>
      </c>
      <c r="C6304" s="606" t="s">
        <v>68</v>
      </c>
      <c r="D6304" s="606" t="s">
        <v>793</v>
      </c>
      <c r="E6304" s="607">
        <v>181.25</v>
      </c>
      <c r="F6304" s="601" t="s">
        <v>794</v>
      </c>
    </row>
    <row r="6305" spans="1:6">
      <c r="A6305" s="606">
        <v>103908</v>
      </c>
      <c r="B6305" s="606" t="s">
        <v>7022</v>
      </c>
      <c r="C6305" s="606" t="s">
        <v>68</v>
      </c>
      <c r="D6305" s="606" t="s">
        <v>793</v>
      </c>
      <c r="E6305" s="607">
        <v>205.59</v>
      </c>
      <c r="F6305" s="601" t="s">
        <v>794</v>
      </c>
    </row>
    <row r="6306" spans="1:6">
      <c r="A6306" s="606">
        <v>103909</v>
      </c>
      <c r="B6306" s="606" t="s">
        <v>7023</v>
      </c>
      <c r="C6306" s="606" t="s">
        <v>68</v>
      </c>
      <c r="D6306" s="606" t="s">
        <v>793</v>
      </c>
      <c r="E6306" s="607">
        <v>233.88</v>
      </c>
      <c r="F6306" s="601" t="s">
        <v>794</v>
      </c>
    </row>
    <row r="6307" spans="1:6">
      <c r="A6307" s="606">
        <v>103911</v>
      </c>
      <c r="B6307" s="606" t="s">
        <v>7024</v>
      </c>
      <c r="C6307" s="606" t="s">
        <v>68</v>
      </c>
      <c r="D6307" s="606" t="s">
        <v>793</v>
      </c>
      <c r="E6307" s="607">
        <v>266.45</v>
      </c>
      <c r="F6307" s="601" t="s">
        <v>794</v>
      </c>
    </row>
    <row r="6308" spans="1:6">
      <c r="A6308" s="606">
        <v>103912</v>
      </c>
      <c r="B6308" s="606" t="s">
        <v>7025</v>
      </c>
      <c r="C6308" s="606" t="s">
        <v>68</v>
      </c>
      <c r="D6308" s="606" t="s">
        <v>793</v>
      </c>
      <c r="E6308" s="607">
        <v>294.52999999999997</v>
      </c>
      <c r="F6308" s="601" t="s">
        <v>794</v>
      </c>
    </row>
    <row r="6309" spans="1:6">
      <c r="A6309" s="606">
        <v>103913</v>
      </c>
      <c r="B6309" s="606" t="s">
        <v>7026</v>
      </c>
      <c r="C6309" s="606" t="s">
        <v>68</v>
      </c>
      <c r="D6309" s="606" t="s">
        <v>793</v>
      </c>
      <c r="E6309" s="607">
        <v>154.49</v>
      </c>
      <c r="F6309" s="601" t="s">
        <v>794</v>
      </c>
    </row>
    <row r="6310" spans="1:6">
      <c r="A6310" s="606">
        <v>103914</v>
      </c>
      <c r="B6310" s="606" t="s">
        <v>7027</v>
      </c>
      <c r="C6310" s="606" t="s">
        <v>68</v>
      </c>
      <c r="D6310" s="606" t="s">
        <v>793</v>
      </c>
      <c r="E6310" s="607">
        <v>179.99</v>
      </c>
      <c r="F6310" s="601" t="s">
        <v>794</v>
      </c>
    </row>
    <row r="6311" spans="1:6">
      <c r="A6311" s="606">
        <v>103915</v>
      </c>
      <c r="B6311" s="606" t="s">
        <v>7028</v>
      </c>
      <c r="C6311" s="606" t="s">
        <v>68</v>
      </c>
      <c r="D6311" s="606" t="s">
        <v>793</v>
      </c>
      <c r="E6311" s="607">
        <v>196.6</v>
      </c>
      <c r="F6311" s="601" t="s">
        <v>794</v>
      </c>
    </row>
    <row r="6312" spans="1:6">
      <c r="A6312" s="606">
        <v>103916</v>
      </c>
      <c r="B6312" s="606" t="s">
        <v>7029</v>
      </c>
      <c r="C6312" s="606" t="s">
        <v>68</v>
      </c>
      <c r="D6312" s="606" t="s">
        <v>793</v>
      </c>
      <c r="E6312" s="607">
        <v>225.92</v>
      </c>
      <c r="F6312" s="601" t="s">
        <v>794</v>
      </c>
    </row>
    <row r="6313" spans="1:6">
      <c r="A6313" s="606">
        <v>103917</v>
      </c>
      <c r="B6313" s="606" t="s">
        <v>7030</v>
      </c>
      <c r="C6313" s="606" t="s">
        <v>68</v>
      </c>
      <c r="D6313" s="606" t="s">
        <v>793</v>
      </c>
      <c r="E6313" s="607">
        <v>260.24</v>
      </c>
      <c r="F6313" s="601" t="s">
        <v>794</v>
      </c>
    </row>
    <row r="6314" spans="1:6">
      <c r="A6314" s="606">
        <v>103918</v>
      </c>
      <c r="B6314" s="606" t="s">
        <v>7031</v>
      </c>
      <c r="C6314" s="606" t="s">
        <v>68</v>
      </c>
      <c r="D6314" s="606" t="s">
        <v>793</v>
      </c>
      <c r="E6314" s="607">
        <v>276.05</v>
      </c>
      <c r="F6314" s="601" t="s">
        <v>794</v>
      </c>
    </row>
    <row r="6315" spans="1:6">
      <c r="A6315" s="606">
        <v>104432</v>
      </c>
      <c r="B6315" s="606" t="s">
        <v>7032</v>
      </c>
      <c r="C6315" s="606" t="s">
        <v>68</v>
      </c>
      <c r="D6315" s="606" t="s">
        <v>793</v>
      </c>
      <c r="E6315" s="607">
        <v>106.86</v>
      </c>
      <c r="F6315" s="601" t="s">
        <v>794</v>
      </c>
    </row>
    <row r="6316" spans="1:6">
      <c r="A6316" s="606">
        <v>104433</v>
      </c>
      <c r="B6316" s="606" t="s">
        <v>7033</v>
      </c>
      <c r="C6316" s="606" t="s">
        <v>68</v>
      </c>
      <c r="D6316" s="606" t="s">
        <v>793</v>
      </c>
      <c r="E6316" s="607">
        <v>96.43</v>
      </c>
      <c r="F6316" s="601" t="s">
        <v>794</v>
      </c>
    </row>
    <row r="6317" spans="1:6">
      <c r="A6317" s="606">
        <v>103689</v>
      </c>
      <c r="B6317" s="606" t="s">
        <v>7034</v>
      </c>
      <c r="C6317" s="606" t="s">
        <v>68</v>
      </c>
      <c r="D6317" s="606" t="s">
        <v>793</v>
      </c>
      <c r="E6317" s="607">
        <v>458.39</v>
      </c>
      <c r="F6317" s="601" t="s">
        <v>794</v>
      </c>
    </row>
    <row r="6318" spans="1:6">
      <c r="A6318" s="606">
        <v>103694</v>
      </c>
      <c r="B6318" s="606" t="s">
        <v>7035</v>
      </c>
      <c r="C6318" s="606" t="s">
        <v>123</v>
      </c>
      <c r="D6318" s="606" t="s">
        <v>942</v>
      </c>
      <c r="E6318" s="607">
        <v>114.82</v>
      </c>
      <c r="F6318" s="601" t="s">
        <v>794</v>
      </c>
    </row>
    <row r="6319" spans="1:6">
      <c r="A6319" s="606">
        <v>103695</v>
      </c>
      <c r="B6319" s="606" t="s">
        <v>7036</v>
      </c>
      <c r="C6319" s="606" t="s">
        <v>123</v>
      </c>
      <c r="D6319" s="606" t="s">
        <v>942</v>
      </c>
      <c r="E6319" s="607">
        <v>102.68</v>
      </c>
      <c r="F6319" s="601" t="s">
        <v>794</v>
      </c>
    </row>
    <row r="6320" spans="1:6">
      <c r="A6320" s="606">
        <v>103696</v>
      </c>
      <c r="B6320" s="606" t="s">
        <v>7037</v>
      </c>
      <c r="C6320" s="606" t="s">
        <v>123</v>
      </c>
      <c r="D6320" s="606" t="s">
        <v>942</v>
      </c>
      <c r="E6320" s="607">
        <v>138.22</v>
      </c>
      <c r="F6320" s="601" t="s">
        <v>794</v>
      </c>
    </row>
    <row r="6321" spans="1:6">
      <c r="A6321" s="606">
        <v>103697</v>
      </c>
      <c r="B6321" s="606" t="s">
        <v>7038</v>
      </c>
      <c r="C6321" s="606" t="s">
        <v>123</v>
      </c>
      <c r="D6321" s="606" t="s">
        <v>942</v>
      </c>
      <c r="E6321" s="607">
        <v>126.08</v>
      </c>
      <c r="F6321" s="601" t="s">
        <v>794</v>
      </c>
    </row>
    <row r="6322" spans="1:6">
      <c r="A6322" s="606">
        <v>95995</v>
      </c>
      <c r="B6322" s="606" t="s">
        <v>7039</v>
      </c>
      <c r="C6322" s="606" t="s">
        <v>63</v>
      </c>
      <c r="D6322" s="606" t="s">
        <v>793</v>
      </c>
      <c r="E6322" s="608">
        <v>2096.06</v>
      </c>
      <c r="F6322" s="601" t="s">
        <v>794</v>
      </c>
    </row>
    <row r="6323" spans="1:6">
      <c r="A6323" s="606">
        <v>95996</v>
      </c>
      <c r="B6323" s="606" t="s">
        <v>7040</v>
      </c>
      <c r="C6323" s="606" t="s">
        <v>63</v>
      </c>
      <c r="D6323" s="606" t="s">
        <v>793</v>
      </c>
      <c r="E6323" s="608">
        <v>1820.03</v>
      </c>
      <c r="F6323" s="601" t="s">
        <v>794</v>
      </c>
    </row>
    <row r="6324" spans="1:6">
      <c r="A6324" s="606">
        <v>96001</v>
      </c>
      <c r="B6324" s="606" t="s">
        <v>7041</v>
      </c>
      <c r="C6324" s="606" t="s">
        <v>68</v>
      </c>
      <c r="D6324" s="606" t="s">
        <v>793</v>
      </c>
      <c r="E6324" s="607">
        <v>7.22</v>
      </c>
      <c r="F6324" s="601" t="s">
        <v>794</v>
      </c>
    </row>
    <row r="6325" spans="1:6">
      <c r="A6325" s="606">
        <v>96393</v>
      </c>
      <c r="B6325" s="606" t="s">
        <v>7042</v>
      </c>
      <c r="C6325" s="606" t="s">
        <v>63</v>
      </c>
      <c r="D6325" s="606" t="s">
        <v>793</v>
      </c>
      <c r="E6325" s="607">
        <v>255.9</v>
      </c>
      <c r="F6325" s="601" t="s">
        <v>794</v>
      </c>
    </row>
    <row r="6326" spans="1:6">
      <c r="A6326" s="606">
        <v>96394</v>
      </c>
      <c r="B6326" s="606" t="s">
        <v>7043</v>
      </c>
      <c r="C6326" s="606" t="s">
        <v>63</v>
      </c>
      <c r="D6326" s="606" t="s">
        <v>793</v>
      </c>
      <c r="E6326" s="607">
        <v>333.34</v>
      </c>
      <c r="F6326" s="601" t="s">
        <v>794</v>
      </c>
    </row>
    <row r="6327" spans="1:6">
      <c r="A6327" s="606">
        <v>96395</v>
      </c>
      <c r="B6327" s="606" t="s">
        <v>7044</v>
      </c>
      <c r="C6327" s="606" t="s">
        <v>63</v>
      </c>
      <c r="D6327" s="606" t="s">
        <v>793</v>
      </c>
      <c r="E6327" s="607">
        <v>440.94</v>
      </c>
      <c r="F6327" s="601" t="s">
        <v>794</v>
      </c>
    </row>
    <row r="6328" spans="1:6">
      <c r="A6328" s="606">
        <v>88411</v>
      </c>
      <c r="B6328" s="606" t="s">
        <v>7045</v>
      </c>
      <c r="C6328" s="606" t="s">
        <v>68</v>
      </c>
      <c r="D6328" s="606" t="s">
        <v>1410</v>
      </c>
      <c r="E6328" s="607">
        <v>3.33</v>
      </c>
      <c r="F6328" s="601" t="s">
        <v>794</v>
      </c>
    </row>
    <row r="6329" spans="1:6">
      <c r="A6329" s="606">
        <v>88412</v>
      </c>
      <c r="B6329" s="606" t="s">
        <v>7046</v>
      </c>
      <c r="C6329" s="606" t="s">
        <v>68</v>
      </c>
      <c r="D6329" s="606" t="s">
        <v>1410</v>
      </c>
      <c r="E6329" s="607">
        <v>2.66</v>
      </c>
      <c r="F6329" s="601" t="s">
        <v>794</v>
      </c>
    </row>
    <row r="6330" spans="1:6">
      <c r="A6330" s="606">
        <v>88413</v>
      </c>
      <c r="B6330" s="606" t="s">
        <v>7047</v>
      </c>
      <c r="C6330" s="606" t="s">
        <v>68</v>
      </c>
      <c r="D6330" s="606" t="s">
        <v>1410</v>
      </c>
      <c r="E6330" s="607">
        <v>4.28</v>
      </c>
      <c r="F6330" s="601" t="s">
        <v>794</v>
      </c>
    </row>
    <row r="6331" spans="1:6">
      <c r="A6331" s="606">
        <v>88414</v>
      </c>
      <c r="B6331" s="606" t="s">
        <v>7048</v>
      </c>
      <c r="C6331" s="606" t="s">
        <v>68</v>
      </c>
      <c r="D6331" s="606" t="s">
        <v>1410</v>
      </c>
      <c r="E6331" s="607">
        <v>5.07</v>
      </c>
      <c r="F6331" s="601" t="s">
        <v>794</v>
      </c>
    </row>
    <row r="6332" spans="1:6">
      <c r="A6332" s="606">
        <v>88415</v>
      </c>
      <c r="B6332" s="606" t="s">
        <v>7049</v>
      </c>
      <c r="C6332" s="606" t="s">
        <v>68</v>
      </c>
      <c r="D6332" s="606" t="s">
        <v>1410</v>
      </c>
      <c r="E6332" s="607">
        <v>3.4</v>
      </c>
      <c r="F6332" s="601" t="s">
        <v>794</v>
      </c>
    </row>
    <row r="6333" spans="1:6">
      <c r="A6333" s="606">
        <v>88416</v>
      </c>
      <c r="B6333" s="606" t="s">
        <v>7050</v>
      </c>
      <c r="C6333" s="606" t="s">
        <v>68</v>
      </c>
      <c r="D6333" s="606" t="s">
        <v>942</v>
      </c>
      <c r="E6333" s="607">
        <v>20.11</v>
      </c>
      <c r="F6333" s="601" t="s">
        <v>794</v>
      </c>
    </row>
    <row r="6334" spans="1:6">
      <c r="A6334" s="606">
        <v>88417</v>
      </c>
      <c r="B6334" s="606" t="s">
        <v>7051</v>
      </c>
      <c r="C6334" s="606" t="s">
        <v>68</v>
      </c>
      <c r="D6334" s="606" t="s">
        <v>942</v>
      </c>
      <c r="E6334" s="607">
        <v>17.28</v>
      </c>
      <c r="F6334" s="601" t="s">
        <v>794</v>
      </c>
    </row>
    <row r="6335" spans="1:6">
      <c r="A6335" s="606">
        <v>88420</v>
      </c>
      <c r="B6335" s="606" t="s">
        <v>7052</v>
      </c>
      <c r="C6335" s="606" t="s">
        <v>68</v>
      </c>
      <c r="D6335" s="606" t="s">
        <v>942</v>
      </c>
      <c r="E6335" s="607">
        <v>22.42</v>
      </c>
      <c r="F6335" s="601" t="s">
        <v>794</v>
      </c>
    </row>
    <row r="6336" spans="1:6">
      <c r="A6336" s="606">
        <v>88421</v>
      </c>
      <c r="B6336" s="606" t="s">
        <v>7053</v>
      </c>
      <c r="C6336" s="606" t="s">
        <v>68</v>
      </c>
      <c r="D6336" s="606" t="s">
        <v>942</v>
      </c>
      <c r="E6336" s="607">
        <v>27.13</v>
      </c>
      <c r="F6336" s="601" t="s">
        <v>794</v>
      </c>
    </row>
    <row r="6337" spans="1:6">
      <c r="A6337" s="606">
        <v>88423</v>
      </c>
      <c r="B6337" s="606" t="s">
        <v>7054</v>
      </c>
      <c r="C6337" s="606" t="s">
        <v>68</v>
      </c>
      <c r="D6337" s="606" t="s">
        <v>942</v>
      </c>
      <c r="E6337" s="608">
        <v>20.02</v>
      </c>
      <c r="F6337" s="601" t="s">
        <v>794</v>
      </c>
    </row>
    <row r="6338" spans="1:6">
      <c r="A6338" s="606">
        <v>88424</v>
      </c>
      <c r="B6338" s="606" t="s">
        <v>7055</v>
      </c>
      <c r="C6338" s="606" t="s">
        <v>68</v>
      </c>
      <c r="D6338" s="606" t="s">
        <v>942</v>
      </c>
      <c r="E6338" s="607">
        <v>23.02</v>
      </c>
      <c r="F6338" s="601" t="s">
        <v>794</v>
      </c>
    </row>
    <row r="6339" spans="1:6">
      <c r="A6339" s="606">
        <v>88426</v>
      </c>
      <c r="B6339" s="606" t="s">
        <v>7056</v>
      </c>
      <c r="C6339" s="606" t="s">
        <v>68</v>
      </c>
      <c r="D6339" s="606" t="s">
        <v>942</v>
      </c>
      <c r="E6339" s="608">
        <v>18.86</v>
      </c>
      <c r="F6339" s="601" t="s">
        <v>794</v>
      </c>
    </row>
    <row r="6340" spans="1:6">
      <c r="A6340" s="606">
        <v>88428</v>
      </c>
      <c r="B6340" s="606" t="s">
        <v>7057</v>
      </c>
      <c r="C6340" s="606" t="s">
        <v>68</v>
      </c>
      <c r="D6340" s="606" t="s">
        <v>942</v>
      </c>
      <c r="E6340" s="607">
        <v>28.01</v>
      </c>
      <c r="F6340" s="601" t="s">
        <v>794</v>
      </c>
    </row>
    <row r="6341" spans="1:6">
      <c r="A6341" s="606">
        <v>88429</v>
      </c>
      <c r="B6341" s="606" t="s">
        <v>7058</v>
      </c>
      <c r="C6341" s="606" t="s">
        <v>68</v>
      </c>
      <c r="D6341" s="606" t="s">
        <v>942</v>
      </c>
      <c r="E6341" s="607">
        <v>33.630000000000003</v>
      </c>
      <c r="F6341" s="601" t="s">
        <v>794</v>
      </c>
    </row>
    <row r="6342" spans="1:6">
      <c r="A6342" s="606">
        <v>88431</v>
      </c>
      <c r="B6342" s="606" t="s">
        <v>7059</v>
      </c>
      <c r="C6342" s="606" t="s">
        <v>68</v>
      </c>
      <c r="D6342" s="606" t="s">
        <v>942</v>
      </c>
      <c r="E6342" s="607">
        <v>23.29</v>
      </c>
      <c r="F6342" s="601" t="s">
        <v>794</v>
      </c>
    </row>
    <row r="6343" spans="1:6">
      <c r="A6343" s="606">
        <v>88432</v>
      </c>
      <c r="B6343" s="606" t="s">
        <v>7060</v>
      </c>
      <c r="C6343" s="606" t="s">
        <v>68</v>
      </c>
      <c r="D6343" s="606" t="s">
        <v>942</v>
      </c>
      <c r="E6343" s="607">
        <v>28.48</v>
      </c>
      <c r="F6343" s="601" t="s">
        <v>794</v>
      </c>
    </row>
    <row r="6344" spans="1:6">
      <c r="A6344" s="606">
        <v>88484</v>
      </c>
      <c r="B6344" s="606" t="s">
        <v>7061</v>
      </c>
      <c r="C6344" s="606" t="s">
        <v>68</v>
      </c>
      <c r="D6344" s="606" t="s">
        <v>1410</v>
      </c>
      <c r="E6344" s="607">
        <v>3.87</v>
      </c>
      <c r="F6344" s="601" t="s">
        <v>794</v>
      </c>
    </row>
    <row r="6345" spans="1:6">
      <c r="A6345" s="606">
        <v>88485</v>
      </c>
      <c r="B6345" s="606" t="s">
        <v>7062</v>
      </c>
      <c r="C6345" s="606" t="s">
        <v>68</v>
      </c>
      <c r="D6345" s="606" t="s">
        <v>1410</v>
      </c>
      <c r="E6345" s="608">
        <v>3.07</v>
      </c>
      <c r="F6345" s="601" t="s">
        <v>794</v>
      </c>
    </row>
    <row r="6346" spans="1:6">
      <c r="A6346" s="606">
        <v>88488</v>
      </c>
      <c r="B6346" s="606" t="s">
        <v>7063</v>
      </c>
      <c r="C6346" s="606" t="s">
        <v>68</v>
      </c>
      <c r="D6346" s="606" t="s">
        <v>1410</v>
      </c>
      <c r="E6346" s="608">
        <v>13.64</v>
      </c>
      <c r="F6346" s="601" t="s">
        <v>794</v>
      </c>
    </row>
    <row r="6347" spans="1:6">
      <c r="A6347" s="606">
        <v>88489</v>
      </c>
      <c r="B6347" s="606" t="s">
        <v>7064</v>
      </c>
      <c r="C6347" s="606" t="s">
        <v>68</v>
      </c>
      <c r="D6347" s="606" t="s">
        <v>1410</v>
      </c>
      <c r="E6347" s="608">
        <v>11.69</v>
      </c>
      <c r="F6347" s="601" t="s">
        <v>794</v>
      </c>
    </row>
    <row r="6348" spans="1:6">
      <c r="A6348" s="606">
        <v>88494</v>
      </c>
      <c r="B6348" s="606" t="s">
        <v>7065</v>
      </c>
      <c r="C6348" s="606" t="s">
        <v>68</v>
      </c>
      <c r="D6348" s="606" t="s">
        <v>942</v>
      </c>
      <c r="E6348" s="608">
        <v>17.96</v>
      </c>
      <c r="F6348" s="601" t="s">
        <v>794</v>
      </c>
    </row>
    <row r="6349" spans="1:6">
      <c r="A6349" s="606">
        <v>88495</v>
      </c>
      <c r="B6349" s="606" t="s">
        <v>7066</v>
      </c>
      <c r="C6349" s="606" t="s">
        <v>68</v>
      </c>
      <c r="D6349" s="606" t="s">
        <v>942</v>
      </c>
      <c r="E6349" s="607">
        <v>10.02</v>
      </c>
      <c r="F6349" s="601" t="s">
        <v>794</v>
      </c>
    </row>
    <row r="6350" spans="1:6">
      <c r="A6350" s="606">
        <v>88496</v>
      </c>
      <c r="B6350" s="606" t="s">
        <v>7067</v>
      </c>
      <c r="C6350" s="606" t="s">
        <v>68</v>
      </c>
      <c r="D6350" s="606" t="s">
        <v>942</v>
      </c>
      <c r="E6350" s="607">
        <v>27.32</v>
      </c>
      <c r="F6350" s="601" t="s">
        <v>794</v>
      </c>
    </row>
    <row r="6351" spans="1:6">
      <c r="A6351" s="606">
        <v>88497</v>
      </c>
      <c r="B6351" s="606" t="s">
        <v>7068</v>
      </c>
      <c r="C6351" s="606" t="s">
        <v>68</v>
      </c>
      <c r="D6351" s="606" t="s">
        <v>942</v>
      </c>
      <c r="E6351" s="607">
        <v>15.67</v>
      </c>
      <c r="F6351" s="601" t="s">
        <v>794</v>
      </c>
    </row>
    <row r="6352" spans="1:6">
      <c r="A6352" s="606">
        <v>95305</v>
      </c>
      <c r="B6352" s="606" t="s">
        <v>7069</v>
      </c>
      <c r="C6352" s="606" t="s">
        <v>68</v>
      </c>
      <c r="D6352" s="606" t="s">
        <v>942</v>
      </c>
      <c r="E6352" s="608">
        <v>12.47</v>
      </c>
      <c r="F6352" s="601" t="s">
        <v>794</v>
      </c>
    </row>
    <row r="6353" spans="1:6">
      <c r="A6353" s="606">
        <v>95306</v>
      </c>
      <c r="B6353" s="606" t="s">
        <v>7070</v>
      </c>
      <c r="C6353" s="606" t="s">
        <v>68</v>
      </c>
      <c r="D6353" s="606" t="s">
        <v>942</v>
      </c>
      <c r="E6353" s="607">
        <v>14.31</v>
      </c>
      <c r="F6353" s="601" t="s">
        <v>794</v>
      </c>
    </row>
    <row r="6354" spans="1:6">
      <c r="A6354" s="606">
        <v>95622</v>
      </c>
      <c r="B6354" s="606" t="s">
        <v>7071</v>
      </c>
      <c r="C6354" s="606" t="s">
        <v>68</v>
      </c>
      <c r="D6354" s="606" t="s">
        <v>1410</v>
      </c>
      <c r="E6354" s="607">
        <v>13.24</v>
      </c>
      <c r="F6354" s="601" t="s">
        <v>794</v>
      </c>
    </row>
    <row r="6355" spans="1:6">
      <c r="A6355" s="606">
        <v>95623</v>
      </c>
      <c r="B6355" s="606" t="s">
        <v>7072</v>
      </c>
      <c r="C6355" s="606" t="s">
        <v>68</v>
      </c>
      <c r="D6355" s="606" t="s">
        <v>1410</v>
      </c>
      <c r="E6355" s="608">
        <v>9.5500000000000007</v>
      </c>
      <c r="F6355" s="601" t="s">
        <v>794</v>
      </c>
    </row>
    <row r="6356" spans="1:6">
      <c r="A6356" s="606">
        <v>95624</v>
      </c>
      <c r="B6356" s="606" t="s">
        <v>7073</v>
      </c>
      <c r="C6356" s="606" t="s">
        <v>68</v>
      </c>
      <c r="D6356" s="606" t="s">
        <v>1410</v>
      </c>
      <c r="E6356" s="608">
        <v>19.37</v>
      </c>
      <c r="F6356" s="601" t="s">
        <v>794</v>
      </c>
    </row>
    <row r="6357" spans="1:6">
      <c r="A6357" s="606">
        <v>95625</v>
      </c>
      <c r="B6357" s="606" t="s">
        <v>7074</v>
      </c>
      <c r="C6357" s="606" t="s">
        <v>68</v>
      </c>
      <c r="D6357" s="606" t="s">
        <v>1410</v>
      </c>
      <c r="E6357" s="608">
        <v>22.95</v>
      </c>
      <c r="F6357" s="601" t="s">
        <v>794</v>
      </c>
    </row>
    <row r="6358" spans="1:6">
      <c r="A6358" s="606">
        <v>95626</v>
      </c>
      <c r="B6358" s="606" t="s">
        <v>7075</v>
      </c>
      <c r="C6358" s="606" t="s">
        <v>68</v>
      </c>
      <c r="D6358" s="606" t="s">
        <v>1410</v>
      </c>
      <c r="E6358" s="607">
        <v>13.92</v>
      </c>
      <c r="F6358" s="601" t="s">
        <v>794</v>
      </c>
    </row>
    <row r="6359" spans="1:6">
      <c r="A6359" s="606">
        <v>96126</v>
      </c>
      <c r="B6359" s="606" t="s">
        <v>7076</v>
      </c>
      <c r="C6359" s="606" t="s">
        <v>68</v>
      </c>
      <c r="D6359" s="606" t="s">
        <v>942</v>
      </c>
      <c r="E6359" s="607">
        <v>15.33</v>
      </c>
      <c r="F6359" s="601" t="s">
        <v>794</v>
      </c>
    </row>
    <row r="6360" spans="1:6">
      <c r="A6360" s="606">
        <v>96127</v>
      </c>
      <c r="B6360" s="606" t="s">
        <v>7077</v>
      </c>
      <c r="C6360" s="606" t="s">
        <v>68</v>
      </c>
      <c r="D6360" s="606" t="s">
        <v>942</v>
      </c>
      <c r="E6360" s="608">
        <v>10.06</v>
      </c>
      <c r="F6360" s="601" t="s">
        <v>794</v>
      </c>
    </row>
    <row r="6361" spans="1:6">
      <c r="A6361" s="606">
        <v>96128</v>
      </c>
      <c r="B6361" s="606" t="s">
        <v>7078</v>
      </c>
      <c r="C6361" s="606" t="s">
        <v>68</v>
      </c>
      <c r="D6361" s="606" t="s">
        <v>942</v>
      </c>
      <c r="E6361" s="607">
        <v>24.88</v>
      </c>
      <c r="F6361" s="601" t="s">
        <v>794</v>
      </c>
    </row>
    <row r="6362" spans="1:6">
      <c r="A6362" s="606">
        <v>96129</v>
      </c>
      <c r="B6362" s="606" t="s">
        <v>7079</v>
      </c>
      <c r="C6362" s="606" t="s">
        <v>68</v>
      </c>
      <c r="D6362" s="606" t="s">
        <v>942</v>
      </c>
      <c r="E6362" s="608">
        <v>29.29</v>
      </c>
      <c r="F6362" s="601" t="s">
        <v>794</v>
      </c>
    </row>
    <row r="6363" spans="1:6">
      <c r="A6363" s="606">
        <v>96130</v>
      </c>
      <c r="B6363" s="606" t="s">
        <v>7080</v>
      </c>
      <c r="C6363" s="606" t="s">
        <v>68</v>
      </c>
      <c r="D6363" s="606" t="s">
        <v>942</v>
      </c>
      <c r="E6363" s="608">
        <v>16.510000000000002</v>
      </c>
      <c r="F6363" s="601" t="s">
        <v>794</v>
      </c>
    </row>
    <row r="6364" spans="1:6">
      <c r="A6364" s="606">
        <v>96131</v>
      </c>
      <c r="B6364" s="606" t="s">
        <v>7081</v>
      </c>
      <c r="C6364" s="606" t="s">
        <v>68</v>
      </c>
      <c r="D6364" s="606" t="s">
        <v>942</v>
      </c>
      <c r="E6364" s="608">
        <v>24.31</v>
      </c>
      <c r="F6364" s="601" t="s">
        <v>794</v>
      </c>
    </row>
    <row r="6365" spans="1:6">
      <c r="A6365" s="606">
        <v>96132</v>
      </c>
      <c r="B6365" s="606" t="s">
        <v>7082</v>
      </c>
      <c r="C6365" s="606" t="s">
        <v>68</v>
      </c>
      <c r="D6365" s="606" t="s">
        <v>942</v>
      </c>
      <c r="E6365" s="608">
        <v>16.46</v>
      </c>
      <c r="F6365" s="601" t="s">
        <v>794</v>
      </c>
    </row>
    <row r="6366" spans="1:6">
      <c r="A6366" s="606">
        <v>96133</v>
      </c>
      <c r="B6366" s="606" t="s">
        <v>7083</v>
      </c>
      <c r="C6366" s="606" t="s">
        <v>68</v>
      </c>
      <c r="D6366" s="606" t="s">
        <v>942</v>
      </c>
      <c r="E6366" s="607">
        <v>38.21</v>
      </c>
      <c r="F6366" s="601" t="s">
        <v>794</v>
      </c>
    </row>
    <row r="6367" spans="1:6">
      <c r="A6367" s="606">
        <v>96134</v>
      </c>
      <c r="B6367" s="606" t="s">
        <v>7084</v>
      </c>
      <c r="C6367" s="606" t="s">
        <v>68</v>
      </c>
      <c r="D6367" s="606" t="s">
        <v>942</v>
      </c>
      <c r="E6367" s="608">
        <v>45.05</v>
      </c>
      <c r="F6367" s="601" t="s">
        <v>794</v>
      </c>
    </row>
    <row r="6368" spans="1:6">
      <c r="A6368" s="606">
        <v>96135</v>
      </c>
      <c r="B6368" s="606" t="s">
        <v>7085</v>
      </c>
      <c r="C6368" s="606" t="s">
        <v>68</v>
      </c>
      <c r="D6368" s="606" t="s">
        <v>942</v>
      </c>
      <c r="E6368" s="608">
        <v>25.98</v>
      </c>
      <c r="F6368" s="601" t="s">
        <v>794</v>
      </c>
    </row>
    <row r="6369" spans="1:6">
      <c r="A6369" s="606">
        <v>104639</v>
      </c>
      <c r="B6369" s="606" t="s">
        <v>7086</v>
      </c>
      <c r="C6369" s="606" t="s">
        <v>68</v>
      </c>
      <c r="D6369" s="606" t="s">
        <v>942</v>
      </c>
      <c r="E6369" s="607">
        <v>10.210000000000001</v>
      </c>
      <c r="F6369" s="601" t="s">
        <v>794</v>
      </c>
    </row>
    <row r="6370" spans="1:6">
      <c r="A6370" s="606">
        <v>104640</v>
      </c>
      <c r="B6370" s="606" t="s">
        <v>7087</v>
      </c>
      <c r="C6370" s="606" t="s">
        <v>68</v>
      </c>
      <c r="D6370" s="606" t="s">
        <v>942</v>
      </c>
      <c r="E6370" s="607">
        <v>11.48</v>
      </c>
      <c r="F6370" s="601" t="s">
        <v>794</v>
      </c>
    </row>
    <row r="6371" spans="1:6">
      <c r="A6371" s="606">
        <v>104641</v>
      </c>
      <c r="B6371" s="606" t="s">
        <v>7088</v>
      </c>
      <c r="C6371" s="606" t="s">
        <v>68</v>
      </c>
      <c r="D6371" s="606" t="s">
        <v>942</v>
      </c>
      <c r="E6371" s="608">
        <v>8.26</v>
      </c>
      <c r="F6371" s="601" t="s">
        <v>794</v>
      </c>
    </row>
    <row r="6372" spans="1:6">
      <c r="A6372" s="606">
        <v>104642</v>
      </c>
      <c r="B6372" s="606" t="s">
        <v>7089</v>
      </c>
      <c r="C6372" s="606" t="s">
        <v>68</v>
      </c>
      <c r="D6372" s="606" t="s">
        <v>942</v>
      </c>
      <c r="E6372" s="607">
        <v>9.5299999999999994</v>
      </c>
      <c r="F6372" s="601" t="s">
        <v>794</v>
      </c>
    </row>
    <row r="6373" spans="1:6">
      <c r="A6373" s="606">
        <v>102193</v>
      </c>
      <c r="B6373" s="606" t="s">
        <v>7090</v>
      </c>
      <c r="C6373" s="606" t="s">
        <v>68</v>
      </c>
      <c r="D6373" s="606" t="s">
        <v>942</v>
      </c>
      <c r="E6373" s="608">
        <v>1.78</v>
      </c>
      <c r="F6373" s="601" t="s">
        <v>794</v>
      </c>
    </row>
    <row r="6374" spans="1:6">
      <c r="A6374" s="606">
        <v>102194</v>
      </c>
      <c r="B6374" s="606" t="s">
        <v>7091</v>
      </c>
      <c r="C6374" s="606" t="s">
        <v>68</v>
      </c>
      <c r="D6374" s="606" t="s">
        <v>942</v>
      </c>
      <c r="E6374" s="608">
        <v>6.94</v>
      </c>
      <c r="F6374" s="601" t="s">
        <v>794</v>
      </c>
    </row>
    <row r="6375" spans="1:6">
      <c r="A6375" s="606">
        <v>102197</v>
      </c>
      <c r="B6375" s="606" t="s">
        <v>7092</v>
      </c>
      <c r="C6375" s="606" t="s">
        <v>68</v>
      </c>
      <c r="D6375" s="606" t="s">
        <v>942</v>
      </c>
      <c r="E6375" s="607">
        <v>24.46</v>
      </c>
      <c r="F6375" s="601" t="s">
        <v>794</v>
      </c>
    </row>
    <row r="6376" spans="1:6">
      <c r="A6376" s="606">
        <v>102200</v>
      </c>
      <c r="B6376" s="606" t="s">
        <v>7093</v>
      </c>
      <c r="C6376" s="606" t="s">
        <v>68</v>
      </c>
      <c r="D6376" s="606" t="s">
        <v>942</v>
      </c>
      <c r="E6376" s="607">
        <v>18.649999999999999</v>
      </c>
      <c r="F6376" s="601" t="s">
        <v>794</v>
      </c>
    </row>
    <row r="6377" spans="1:6">
      <c r="A6377" s="606">
        <v>102201</v>
      </c>
      <c r="B6377" s="606" t="s">
        <v>7094</v>
      </c>
      <c r="C6377" s="606" t="s">
        <v>68</v>
      </c>
      <c r="D6377" s="606" t="s">
        <v>942</v>
      </c>
      <c r="E6377" s="607">
        <v>16.760000000000002</v>
      </c>
      <c r="F6377" s="601" t="s">
        <v>794</v>
      </c>
    </row>
    <row r="6378" spans="1:6">
      <c r="A6378" s="606">
        <v>102202</v>
      </c>
      <c r="B6378" s="606" t="s">
        <v>7095</v>
      </c>
      <c r="C6378" s="606" t="s">
        <v>68</v>
      </c>
      <c r="D6378" s="606" t="s">
        <v>942</v>
      </c>
      <c r="E6378" s="607">
        <v>47.17</v>
      </c>
      <c r="F6378" s="601" t="s">
        <v>794</v>
      </c>
    </row>
    <row r="6379" spans="1:6">
      <c r="A6379" s="606">
        <v>102203</v>
      </c>
      <c r="B6379" s="606" t="s">
        <v>7096</v>
      </c>
      <c r="C6379" s="606" t="s">
        <v>68</v>
      </c>
      <c r="D6379" s="606" t="s">
        <v>942</v>
      </c>
      <c r="E6379" s="607">
        <v>9.57</v>
      </c>
      <c r="F6379" s="601" t="s">
        <v>794</v>
      </c>
    </row>
    <row r="6380" spans="1:6">
      <c r="A6380" s="606">
        <v>102204</v>
      </c>
      <c r="B6380" s="606" t="s">
        <v>7097</v>
      </c>
      <c r="C6380" s="606" t="s">
        <v>68</v>
      </c>
      <c r="D6380" s="606" t="s">
        <v>942</v>
      </c>
      <c r="E6380" s="607">
        <v>9.93</v>
      </c>
      <c r="F6380" s="601" t="s">
        <v>794</v>
      </c>
    </row>
    <row r="6381" spans="1:6">
      <c r="A6381" s="606">
        <v>102205</v>
      </c>
      <c r="B6381" s="606" t="s">
        <v>7098</v>
      </c>
      <c r="C6381" s="606" t="s">
        <v>68</v>
      </c>
      <c r="D6381" s="606" t="s">
        <v>1410</v>
      </c>
      <c r="E6381" s="607">
        <v>8.82</v>
      </c>
      <c r="F6381" s="601" t="s">
        <v>794</v>
      </c>
    </row>
    <row r="6382" spans="1:6">
      <c r="A6382" s="606">
        <v>102207</v>
      </c>
      <c r="B6382" s="606" t="s">
        <v>7099</v>
      </c>
      <c r="C6382" s="606" t="s">
        <v>68</v>
      </c>
      <c r="D6382" s="606" t="s">
        <v>942</v>
      </c>
      <c r="E6382" s="608">
        <v>7.35</v>
      </c>
      <c r="F6382" s="601" t="s">
        <v>794</v>
      </c>
    </row>
    <row r="6383" spans="1:6">
      <c r="A6383" s="606">
        <v>102208</v>
      </c>
      <c r="B6383" s="606" t="s">
        <v>7100</v>
      </c>
      <c r="C6383" s="606" t="s">
        <v>68</v>
      </c>
      <c r="D6383" s="606" t="s">
        <v>942</v>
      </c>
      <c r="E6383" s="607">
        <v>6.99</v>
      </c>
      <c r="F6383" s="601" t="s">
        <v>794</v>
      </c>
    </row>
    <row r="6384" spans="1:6">
      <c r="A6384" s="606">
        <v>102209</v>
      </c>
      <c r="B6384" s="606" t="s">
        <v>7101</v>
      </c>
      <c r="C6384" s="606" t="s">
        <v>68</v>
      </c>
      <c r="D6384" s="606" t="s">
        <v>942</v>
      </c>
      <c r="E6384" s="607">
        <v>7.22</v>
      </c>
      <c r="F6384" s="601" t="s">
        <v>794</v>
      </c>
    </row>
    <row r="6385" spans="1:6">
      <c r="A6385" s="606">
        <v>102210</v>
      </c>
      <c r="B6385" s="606" t="s">
        <v>7102</v>
      </c>
      <c r="C6385" s="606" t="s">
        <v>68</v>
      </c>
      <c r="D6385" s="606" t="s">
        <v>1410</v>
      </c>
      <c r="E6385" s="607">
        <v>6.87</v>
      </c>
      <c r="F6385" s="601" t="s">
        <v>794</v>
      </c>
    </row>
    <row r="6386" spans="1:6">
      <c r="A6386" s="606">
        <v>102213</v>
      </c>
      <c r="B6386" s="606" t="s">
        <v>7103</v>
      </c>
      <c r="C6386" s="606" t="s">
        <v>68</v>
      </c>
      <c r="D6386" s="606" t="s">
        <v>942</v>
      </c>
      <c r="E6386" s="607">
        <v>19.16</v>
      </c>
      <c r="F6386" s="601" t="s">
        <v>794</v>
      </c>
    </row>
    <row r="6387" spans="1:6">
      <c r="A6387" s="606">
        <v>102214</v>
      </c>
      <c r="B6387" s="606" t="s">
        <v>7104</v>
      </c>
      <c r="C6387" s="606" t="s">
        <v>68</v>
      </c>
      <c r="D6387" s="606" t="s">
        <v>942</v>
      </c>
      <c r="E6387" s="607">
        <v>19.86</v>
      </c>
      <c r="F6387" s="601" t="s">
        <v>794</v>
      </c>
    </row>
    <row r="6388" spans="1:6">
      <c r="A6388" s="606">
        <v>102215</v>
      </c>
      <c r="B6388" s="606" t="s">
        <v>7105</v>
      </c>
      <c r="C6388" s="606" t="s">
        <v>68</v>
      </c>
      <c r="D6388" s="606" t="s">
        <v>1410</v>
      </c>
      <c r="E6388" s="607">
        <v>17.66</v>
      </c>
      <c r="F6388" s="601" t="s">
        <v>794</v>
      </c>
    </row>
    <row r="6389" spans="1:6">
      <c r="A6389" s="606">
        <v>102217</v>
      </c>
      <c r="B6389" s="606" t="s">
        <v>7106</v>
      </c>
      <c r="C6389" s="606" t="s">
        <v>68</v>
      </c>
      <c r="D6389" s="606" t="s">
        <v>942</v>
      </c>
      <c r="E6389" s="608">
        <v>14.72</v>
      </c>
      <c r="F6389" s="601" t="s">
        <v>794</v>
      </c>
    </row>
    <row r="6390" spans="1:6">
      <c r="A6390" s="606">
        <v>102218</v>
      </c>
      <c r="B6390" s="606" t="s">
        <v>7107</v>
      </c>
      <c r="C6390" s="606" t="s">
        <v>68</v>
      </c>
      <c r="D6390" s="606" t="s">
        <v>942</v>
      </c>
      <c r="E6390" s="608">
        <v>13.99</v>
      </c>
      <c r="F6390" s="601" t="s">
        <v>794</v>
      </c>
    </row>
    <row r="6391" spans="1:6">
      <c r="A6391" s="606">
        <v>102219</v>
      </c>
      <c r="B6391" s="606" t="s">
        <v>319</v>
      </c>
      <c r="C6391" s="606" t="s">
        <v>68</v>
      </c>
      <c r="D6391" s="606" t="s">
        <v>942</v>
      </c>
      <c r="E6391" s="608">
        <v>14.45</v>
      </c>
      <c r="F6391" s="601" t="s">
        <v>794</v>
      </c>
    </row>
    <row r="6392" spans="1:6">
      <c r="A6392" s="606">
        <v>102220</v>
      </c>
      <c r="B6392" s="606" t="s">
        <v>7108</v>
      </c>
      <c r="C6392" s="606" t="s">
        <v>68</v>
      </c>
      <c r="D6392" s="606" t="s">
        <v>1410</v>
      </c>
      <c r="E6392" s="608">
        <v>13.77</v>
      </c>
      <c r="F6392" s="601" t="s">
        <v>794</v>
      </c>
    </row>
    <row r="6393" spans="1:6">
      <c r="A6393" s="606">
        <v>102223</v>
      </c>
      <c r="B6393" s="606" t="s">
        <v>7109</v>
      </c>
      <c r="C6393" s="606" t="s">
        <v>68</v>
      </c>
      <c r="D6393" s="606" t="s">
        <v>942</v>
      </c>
      <c r="E6393" s="608">
        <v>28.75</v>
      </c>
      <c r="F6393" s="601" t="s">
        <v>794</v>
      </c>
    </row>
    <row r="6394" spans="1:6">
      <c r="A6394" s="606">
        <v>102224</v>
      </c>
      <c r="B6394" s="606" t="s">
        <v>7110</v>
      </c>
      <c r="C6394" s="606" t="s">
        <v>68</v>
      </c>
      <c r="D6394" s="606" t="s">
        <v>942</v>
      </c>
      <c r="E6394" s="608">
        <v>29.79</v>
      </c>
      <c r="F6394" s="601" t="s">
        <v>794</v>
      </c>
    </row>
    <row r="6395" spans="1:6">
      <c r="A6395" s="606">
        <v>102225</v>
      </c>
      <c r="B6395" s="606" t="s">
        <v>7111</v>
      </c>
      <c r="C6395" s="606" t="s">
        <v>68</v>
      </c>
      <c r="D6395" s="606" t="s">
        <v>1410</v>
      </c>
      <c r="E6395" s="608">
        <v>26.49</v>
      </c>
      <c r="F6395" s="601" t="s">
        <v>794</v>
      </c>
    </row>
    <row r="6396" spans="1:6">
      <c r="A6396" s="606">
        <v>102227</v>
      </c>
      <c r="B6396" s="606" t="s">
        <v>7112</v>
      </c>
      <c r="C6396" s="606" t="s">
        <v>68</v>
      </c>
      <c r="D6396" s="606" t="s">
        <v>942</v>
      </c>
      <c r="E6396" s="608">
        <v>22.08</v>
      </c>
      <c r="F6396" s="601" t="s">
        <v>794</v>
      </c>
    </row>
    <row r="6397" spans="1:6">
      <c r="A6397" s="606">
        <v>102228</v>
      </c>
      <c r="B6397" s="606" t="s">
        <v>7113</v>
      </c>
      <c r="C6397" s="606" t="s">
        <v>68</v>
      </c>
      <c r="D6397" s="606" t="s">
        <v>942</v>
      </c>
      <c r="E6397" s="608">
        <v>21.01</v>
      </c>
      <c r="F6397" s="601" t="s">
        <v>794</v>
      </c>
    </row>
    <row r="6398" spans="1:6">
      <c r="A6398" s="606">
        <v>102229</v>
      </c>
      <c r="B6398" s="606" t="s">
        <v>7114</v>
      </c>
      <c r="C6398" s="606" t="s">
        <v>68</v>
      </c>
      <c r="D6398" s="606" t="s">
        <v>942</v>
      </c>
      <c r="E6398" s="608">
        <v>21.69</v>
      </c>
      <c r="F6398" s="601" t="s">
        <v>794</v>
      </c>
    </row>
    <row r="6399" spans="1:6">
      <c r="A6399" s="606">
        <v>102230</v>
      </c>
      <c r="B6399" s="606" t="s">
        <v>7115</v>
      </c>
      <c r="C6399" s="606" t="s">
        <v>68</v>
      </c>
      <c r="D6399" s="606" t="s">
        <v>1410</v>
      </c>
      <c r="E6399" s="608">
        <v>20.65</v>
      </c>
      <c r="F6399" s="601" t="s">
        <v>794</v>
      </c>
    </row>
    <row r="6400" spans="1:6">
      <c r="A6400" s="606">
        <v>102233</v>
      </c>
      <c r="B6400" s="606" t="s">
        <v>7116</v>
      </c>
      <c r="C6400" s="606" t="s">
        <v>68</v>
      </c>
      <c r="D6400" s="606" t="s">
        <v>793</v>
      </c>
      <c r="E6400" s="608">
        <v>9.9600000000000009</v>
      </c>
      <c r="F6400" s="601" t="s">
        <v>794</v>
      </c>
    </row>
    <row r="6401" spans="1:6">
      <c r="A6401" s="606">
        <v>102234</v>
      </c>
      <c r="B6401" s="606" t="s">
        <v>7117</v>
      </c>
      <c r="C6401" s="606" t="s">
        <v>68</v>
      </c>
      <c r="D6401" s="606" t="s">
        <v>793</v>
      </c>
      <c r="E6401" s="608">
        <v>19.920000000000002</v>
      </c>
      <c r="F6401" s="601" t="s">
        <v>794</v>
      </c>
    </row>
    <row r="6402" spans="1:6">
      <c r="A6402" s="606">
        <v>100716</v>
      </c>
      <c r="B6402" s="606" t="s">
        <v>7118</v>
      </c>
      <c r="C6402" s="606" t="s">
        <v>68</v>
      </c>
      <c r="D6402" s="606" t="s">
        <v>793</v>
      </c>
      <c r="E6402" s="607">
        <v>25.72</v>
      </c>
      <c r="F6402" s="601" t="s">
        <v>794</v>
      </c>
    </row>
    <row r="6403" spans="1:6">
      <c r="A6403" s="606">
        <v>100717</v>
      </c>
      <c r="B6403" s="606" t="s">
        <v>7119</v>
      </c>
      <c r="C6403" s="606" t="s">
        <v>68</v>
      </c>
      <c r="D6403" s="606" t="s">
        <v>942</v>
      </c>
      <c r="E6403" s="607">
        <v>8.32</v>
      </c>
      <c r="F6403" s="601" t="s">
        <v>794</v>
      </c>
    </row>
    <row r="6404" spans="1:6">
      <c r="A6404" s="606">
        <v>100718</v>
      </c>
      <c r="B6404" s="606" t="s">
        <v>7120</v>
      </c>
      <c r="C6404" s="606" t="s">
        <v>67</v>
      </c>
      <c r="D6404" s="606" t="s">
        <v>942</v>
      </c>
      <c r="E6404" s="607">
        <v>1.22</v>
      </c>
      <c r="F6404" s="601" t="s">
        <v>794</v>
      </c>
    </row>
    <row r="6405" spans="1:6">
      <c r="A6405" s="606">
        <v>100719</v>
      </c>
      <c r="B6405" s="606" t="s">
        <v>7121</v>
      </c>
      <c r="C6405" s="606" t="s">
        <v>68</v>
      </c>
      <c r="D6405" s="606" t="s">
        <v>942</v>
      </c>
      <c r="E6405" s="607">
        <v>9.6300000000000008</v>
      </c>
      <c r="F6405" s="601" t="s">
        <v>794</v>
      </c>
    </row>
    <row r="6406" spans="1:6">
      <c r="A6406" s="606">
        <v>100720</v>
      </c>
      <c r="B6406" s="606" t="s">
        <v>7122</v>
      </c>
      <c r="C6406" s="606" t="s">
        <v>68</v>
      </c>
      <c r="D6406" s="606" t="s">
        <v>942</v>
      </c>
      <c r="E6406" s="607">
        <v>9.3000000000000007</v>
      </c>
      <c r="F6406" s="601" t="s">
        <v>794</v>
      </c>
    </row>
    <row r="6407" spans="1:6">
      <c r="A6407" s="606">
        <v>100721</v>
      </c>
      <c r="B6407" s="606" t="s">
        <v>7123</v>
      </c>
      <c r="C6407" s="606" t="s">
        <v>68</v>
      </c>
      <c r="D6407" s="606" t="s">
        <v>942</v>
      </c>
      <c r="E6407" s="607">
        <v>21.65</v>
      </c>
      <c r="F6407" s="601" t="s">
        <v>794</v>
      </c>
    </row>
    <row r="6408" spans="1:6">
      <c r="A6408" s="606">
        <v>100722</v>
      </c>
      <c r="B6408" s="606" t="s">
        <v>7124</v>
      </c>
      <c r="C6408" s="606" t="s">
        <v>68</v>
      </c>
      <c r="D6408" s="606" t="s">
        <v>942</v>
      </c>
      <c r="E6408" s="608">
        <v>20.78</v>
      </c>
      <c r="F6408" s="601" t="s">
        <v>794</v>
      </c>
    </row>
    <row r="6409" spans="1:6">
      <c r="A6409" s="606">
        <v>100723</v>
      </c>
      <c r="B6409" s="606" t="s">
        <v>7125</v>
      </c>
      <c r="C6409" s="606" t="s">
        <v>68</v>
      </c>
      <c r="D6409" s="606" t="s">
        <v>942</v>
      </c>
      <c r="E6409" s="607">
        <v>10.35</v>
      </c>
      <c r="F6409" s="601" t="s">
        <v>794</v>
      </c>
    </row>
    <row r="6410" spans="1:6">
      <c r="A6410" s="606">
        <v>100724</v>
      </c>
      <c r="B6410" s="606" t="s">
        <v>7126</v>
      </c>
      <c r="C6410" s="606" t="s">
        <v>68</v>
      </c>
      <c r="D6410" s="606" t="s">
        <v>942</v>
      </c>
      <c r="E6410" s="608">
        <v>12.16</v>
      </c>
      <c r="F6410" s="601" t="s">
        <v>794</v>
      </c>
    </row>
    <row r="6411" spans="1:6">
      <c r="A6411" s="606">
        <v>100725</v>
      </c>
      <c r="B6411" s="606" t="s">
        <v>7127</v>
      </c>
      <c r="C6411" s="606" t="s">
        <v>68</v>
      </c>
      <c r="D6411" s="606" t="s">
        <v>942</v>
      </c>
      <c r="E6411" s="608">
        <v>21.88</v>
      </c>
      <c r="F6411" s="601" t="s">
        <v>794</v>
      </c>
    </row>
    <row r="6412" spans="1:6">
      <c r="A6412" s="606">
        <v>100726</v>
      </c>
      <c r="B6412" s="606" t="s">
        <v>7128</v>
      </c>
      <c r="C6412" s="606" t="s">
        <v>68</v>
      </c>
      <c r="D6412" s="606" t="s">
        <v>942</v>
      </c>
      <c r="E6412" s="608">
        <v>23.54</v>
      </c>
      <c r="F6412" s="601" t="s">
        <v>794</v>
      </c>
    </row>
    <row r="6413" spans="1:6">
      <c r="A6413" s="606">
        <v>100727</v>
      </c>
      <c r="B6413" s="606" t="s">
        <v>7129</v>
      </c>
      <c r="C6413" s="606" t="s">
        <v>68</v>
      </c>
      <c r="D6413" s="606" t="s">
        <v>942</v>
      </c>
      <c r="E6413" s="608">
        <v>23.52</v>
      </c>
      <c r="F6413" s="601" t="s">
        <v>794</v>
      </c>
    </row>
    <row r="6414" spans="1:6">
      <c r="A6414" s="606">
        <v>100728</v>
      </c>
      <c r="B6414" s="606" t="s">
        <v>7130</v>
      </c>
      <c r="C6414" s="606" t="s">
        <v>68</v>
      </c>
      <c r="D6414" s="606" t="s">
        <v>942</v>
      </c>
      <c r="E6414" s="607">
        <v>20.97</v>
      </c>
      <c r="F6414" s="601" t="s">
        <v>794</v>
      </c>
    </row>
    <row r="6415" spans="1:6">
      <c r="A6415" s="606">
        <v>100729</v>
      </c>
      <c r="B6415" s="606" t="s">
        <v>7131</v>
      </c>
      <c r="C6415" s="606" t="s">
        <v>68</v>
      </c>
      <c r="D6415" s="606" t="s">
        <v>942</v>
      </c>
      <c r="E6415" s="608">
        <v>17.87</v>
      </c>
      <c r="F6415" s="601" t="s">
        <v>794</v>
      </c>
    </row>
    <row r="6416" spans="1:6">
      <c r="A6416" s="606">
        <v>100730</v>
      </c>
      <c r="B6416" s="606" t="s">
        <v>7132</v>
      </c>
      <c r="C6416" s="606" t="s">
        <v>68</v>
      </c>
      <c r="D6416" s="606" t="s">
        <v>942</v>
      </c>
      <c r="E6416" s="608">
        <v>20.66</v>
      </c>
      <c r="F6416" s="601" t="s">
        <v>794</v>
      </c>
    </row>
    <row r="6417" spans="1:6">
      <c r="A6417" s="606">
        <v>100733</v>
      </c>
      <c r="B6417" s="606" t="s">
        <v>7133</v>
      </c>
      <c r="C6417" s="606" t="s">
        <v>68</v>
      </c>
      <c r="D6417" s="606" t="s">
        <v>942</v>
      </c>
      <c r="E6417" s="607">
        <v>9.77</v>
      </c>
      <c r="F6417" s="601" t="s">
        <v>794</v>
      </c>
    </row>
    <row r="6418" spans="1:6">
      <c r="A6418" s="606">
        <v>100734</v>
      </c>
      <c r="B6418" s="606" t="s">
        <v>7134</v>
      </c>
      <c r="C6418" s="606" t="s">
        <v>68</v>
      </c>
      <c r="D6418" s="606" t="s">
        <v>942</v>
      </c>
      <c r="E6418" s="607">
        <v>12.87</v>
      </c>
      <c r="F6418" s="601" t="s">
        <v>794</v>
      </c>
    </row>
    <row r="6419" spans="1:6">
      <c r="A6419" s="606">
        <v>100735</v>
      </c>
      <c r="B6419" s="606" t="s">
        <v>7135</v>
      </c>
      <c r="C6419" s="606" t="s">
        <v>68</v>
      </c>
      <c r="D6419" s="606" t="s">
        <v>942</v>
      </c>
      <c r="E6419" s="607">
        <v>9.48</v>
      </c>
      <c r="F6419" s="601" t="s">
        <v>794</v>
      </c>
    </row>
    <row r="6420" spans="1:6">
      <c r="A6420" s="606">
        <v>100736</v>
      </c>
      <c r="B6420" s="606" t="s">
        <v>7136</v>
      </c>
      <c r="C6420" s="606" t="s">
        <v>68</v>
      </c>
      <c r="D6420" s="606" t="s">
        <v>942</v>
      </c>
      <c r="E6420" s="607">
        <v>12.54</v>
      </c>
      <c r="F6420" s="601" t="s">
        <v>794</v>
      </c>
    </row>
    <row r="6421" spans="1:6">
      <c r="A6421" s="606">
        <v>100739</v>
      </c>
      <c r="B6421" s="606" t="s">
        <v>7137</v>
      </c>
      <c r="C6421" s="606" t="s">
        <v>68</v>
      </c>
      <c r="D6421" s="606" t="s">
        <v>942</v>
      </c>
      <c r="E6421" s="608">
        <v>9.49</v>
      </c>
      <c r="F6421" s="601" t="s">
        <v>794</v>
      </c>
    </row>
    <row r="6422" spans="1:6">
      <c r="A6422" s="606">
        <v>100740</v>
      </c>
      <c r="B6422" s="606" t="s">
        <v>7138</v>
      </c>
      <c r="C6422" s="606" t="s">
        <v>68</v>
      </c>
      <c r="D6422" s="606" t="s">
        <v>942</v>
      </c>
      <c r="E6422" s="608">
        <v>9.81</v>
      </c>
      <c r="F6422" s="601" t="s">
        <v>794</v>
      </c>
    </row>
    <row r="6423" spans="1:6">
      <c r="A6423" s="606">
        <v>100741</v>
      </c>
      <c r="B6423" s="606" t="s">
        <v>7139</v>
      </c>
      <c r="C6423" s="606" t="s">
        <v>68</v>
      </c>
      <c r="D6423" s="606" t="s">
        <v>942</v>
      </c>
      <c r="E6423" s="607">
        <v>21.32</v>
      </c>
      <c r="F6423" s="601" t="s">
        <v>794</v>
      </c>
    </row>
    <row r="6424" spans="1:6">
      <c r="A6424" s="606">
        <v>100742</v>
      </c>
      <c r="B6424" s="606" t="s">
        <v>321</v>
      </c>
      <c r="C6424" s="606" t="s">
        <v>68</v>
      </c>
      <c r="D6424" s="606" t="s">
        <v>942</v>
      </c>
      <c r="E6424" s="607">
        <v>21.26</v>
      </c>
      <c r="F6424" s="601" t="s">
        <v>794</v>
      </c>
    </row>
    <row r="6425" spans="1:6">
      <c r="A6425" s="606">
        <v>100743</v>
      </c>
      <c r="B6425" s="606" t="s">
        <v>7140</v>
      </c>
      <c r="C6425" s="606" t="s">
        <v>68</v>
      </c>
      <c r="D6425" s="606" t="s">
        <v>1410</v>
      </c>
      <c r="E6425" s="607">
        <v>9.27</v>
      </c>
      <c r="F6425" s="601" t="s">
        <v>794</v>
      </c>
    </row>
    <row r="6426" spans="1:6">
      <c r="A6426" s="606">
        <v>100744</v>
      </c>
      <c r="B6426" s="606" t="s">
        <v>7141</v>
      </c>
      <c r="C6426" s="606" t="s">
        <v>68</v>
      </c>
      <c r="D6426" s="606" t="s">
        <v>1410</v>
      </c>
      <c r="E6426" s="607">
        <v>9.67</v>
      </c>
      <c r="F6426" s="601" t="s">
        <v>794</v>
      </c>
    </row>
    <row r="6427" spans="1:6">
      <c r="A6427" s="606">
        <v>100745</v>
      </c>
      <c r="B6427" s="606" t="s">
        <v>7142</v>
      </c>
      <c r="C6427" s="606" t="s">
        <v>68</v>
      </c>
      <c r="D6427" s="606" t="s">
        <v>1410</v>
      </c>
      <c r="E6427" s="607">
        <v>21.09</v>
      </c>
      <c r="F6427" s="601" t="s">
        <v>794</v>
      </c>
    </row>
    <row r="6428" spans="1:6">
      <c r="A6428" s="606">
        <v>100746</v>
      </c>
      <c r="B6428" s="606" t="s">
        <v>7143</v>
      </c>
      <c r="C6428" s="606" t="s">
        <v>68</v>
      </c>
      <c r="D6428" s="606" t="s">
        <v>1410</v>
      </c>
      <c r="E6428" s="607">
        <v>21.12</v>
      </c>
      <c r="F6428" s="601" t="s">
        <v>794</v>
      </c>
    </row>
    <row r="6429" spans="1:6">
      <c r="A6429" s="606">
        <v>100747</v>
      </c>
      <c r="B6429" s="606" t="s">
        <v>7144</v>
      </c>
      <c r="C6429" s="606" t="s">
        <v>68</v>
      </c>
      <c r="D6429" s="606" t="s">
        <v>942</v>
      </c>
      <c r="E6429" s="608">
        <v>9.36</v>
      </c>
      <c r="F6429" s="601" t="s">
        <v>794</v>
      </c>
    </row>
    <row r="6430" spans="1:6">
      <c r="A6430" s="606">
        <v>100748</v>
      </c>
      <c r="B6430" s="606" t="s">
        <v>7145</v>
      </c>
      <c r="C6430" s="606" t="s">
        <v>68</v>
      </c>
      <c r="D6430" s="606" t="s">
        <v>942</v>
      </c>
      <c r="E6430" s="608">
        <v>9.73</v>
      </c>
      <c r="F6430" s="601" t="s">
        <v>794</v>
      </c>
    </row>
    <row r="6431" spans="1:6">
      <c r="A6431" s="606">
        <v>100749</v>
      </c>
      <c r="B6431" s="606" t="s">
        <v>7146</v>
      </c>
      <c r="C6431" s="606" t="s">
        <v>68</v>
      </c>
      <c r="D6431" s="606" t="s">
        <v>942</v>
      </c>
      <c r="E6431" s="608">
        <v>21.19</v>
      </c>
      <c r="F6431" s="601" t="s">
        <v>794</v>
      </c>
    </row>
    <row r="6432" spans="1:6">
      <c r="A6432" s="606">
        <v>100750</v>
      </c>
      <c r="B6432" s="606" t="s">
        <v>7147</v>
      </c>
      <c r="C6432" s="606" t="s">
        <v>68</v>
      </c>
      <c r="D6432" s="606" t="s">
        <v>942</v>
      </c>
      <c r="E6432" s="607">
        <v>21.18</v>
      </c>
      <c r="F6432" s="601" t="s">
        <v>794</v>
      </c>
    </row>
    <row r="6433" spans="1:6">
      <c r="A6433" s="606">
        <v>100751</v>
      </c>
      <c r="B6433" s="606" t="s">
        <v>7148</v>
      </c>
      <c r="C6433" s="606" t="s">
        <v>68</v>
      </c>
      <c r="D6433" s="606" t="s">
        <v>942</v>
      </c>
      <c r="E6433" s="607">
        <v>35.74</v>
      </c>
      <c r="F6433" s="601" t="s">
        <v>794</v>
      </c>
    </row>
    <row r="6434" spans="1:6">
      <c r="A6434" s="606">
        <v>100752</v>
      </c>
      <c r="B6434" s="606" t="s">
        <v>7149</v>
      </c>
      <c r="C6434" s="606" t="s">
        <v>68</v>
      </c>
      <c r="D6434" s="606" t="s">
        <v>942</v>
      </c>
      <c r="E6434" s="607">
        <v>41.34</v>
      </c>
      <c r="F6434" s="601" t="s">
        <v>794</v>
      </c>
    </row>
    <row r="6435" spans="1:6">
      <c r="A6435" s="606">
        <v>100753</v>
      </c>
      <c r="B6435" s="606" t="s">
        <v>7150</v>
      </c>
      <c r="C6435" s="606" t="s">
        <v>68</v>
      </c>
      <c r="D6435" s="606" t="s">
        <v>942</v>
      </c>
      <c r="E6435" s="607">
        <v>18.97</v>
      </c>
      <c r="F6435" s="601" t="s">
        <v>794</v>
      </c>
    </row>
    <row r="6436" spans="1:6">
      <c r="A6436" s="606">
        <v>100754</v>
      </c>
      <c r="B6436" s="606" t="s">
        <v>7151</v>
      </c>
      <c r="C6436" s="606" t="s">
        <v>68</v>
      </c>
      <c r="D6436" s="606" t="s">
        <v>942</v>
      </c>
      <c r="E6436" s="607">
        <v>25.1</v>
      </c>
      <c r="F6436" s="601" t="s">
        <v>794</v>
      </c>
    </row>
    <row r="6437" spans="1:6">
      <c r="A6437" s="606">
        <v>100757</v>
      </c>
      <c r="B6437" s="606" t="s">
        <v>7152</v>
      </c>
      <c r="C6437" s="606" t="s">
        <v>68</v>
      </c>
      <c r="D6437" s="606" t="s">
        <v>942</v>
      </c>
      <c r="E6437" s="607">
        <v>42.64</v>
      </c>
      <c r="F6437" s="601" t="s">
        <v>794</v>
      </c>
    </row>
    <row r="6438" spans="1:6">
      <c r="A6438" s="606">
        <v>100758</v>
      </c>
      <c r="B6438" s="606" t="s">
        <v>320</v>
      </c>
      <c r="C6438" s="606" t="s">
        <v>68</v>
      </c>
      <c r="D6438" s="606" t="s">
        <v>942</v>
      </c>
      <c r="E6438" s="608">
        <v>42.53</v>
      </c>
      <c r="F6438" s="601" t="s">
        <v>794</v>
      </c>
    </row>
    <row r="6439" spans="1:6">
      <c r="A6439" s="606">
        <v>100759</v>
      </c>
      <c r="B6439" s="606" t="s">
        <v>7153</v>
      </c>
      <c r="C6439" s="606" t="s">
        <v>68</v>
      </c>
      <c r="D6439" s="606" t="s">
        <v>1410</v>
      </c>
      <c r="E6439" s="608">
        <v>42.19</v>
      </c>
      <c r="F6439" s="601" t="s">
        <v>794</v>
      </c>
    </row>
    <row r="6440" spans="1:6">
      <c r="A6440" s="606">
        <v>100760</v>
      </c>
      <c r="B6440" s="606" t="s">
        <v>7154</v>
      </c>
      <c r="C6440" s="606" t="s">
        <v>68</v>
      </c>
      <c r="D6440" s="606" t="s">
        <v>1410</v>
      </c>
      <c r="E6440" s="607">
        <v>42.25</v>
      </c>
      <c r="F6440" s="601" t="s">
        <v>794</v>
      </c>
    </row>
    <row r="6441" spans="1:6">
      <c r="A6441" s="606">
        <v>100761</v>
      </c>
      <c r="B6441" s="606" t="s">
        <v>7155</v>
      </c>
      <c r="C6441" s="606" t="s">
        <v>68</v>
      </c>
      <c r="D6441" s="606" t="s">
        <v>942</v>
      </c>
      <c r="E6441" s="607">
        <v>42.38</v>
      </c>
      <c r="F6441" s="601" t="s">
        <v>794</v>
      </c>
    </row>
    <row r="6442" spans="1:6">
      <c r="A6442" s="606">
        <v>100762</v>
      </c>
      <c r="B6442" s="606" t="s">
        <v>7156</v>
      </c>
      <c r="C6442" s="606" t="s">
        <v>68</v>
      </c>
      <c r="D6442" s="606" t="s">
        <v>942</v>
      </c>
      <c r="E6442" s="607">
        <v>42.37</v>
      </c>
      <c r="F6442" s="601" t="s">
        <v>794</v>
      </c>
    </row>
    <row r="6443" spans="1:6">
      <c r="A6443" s="606">
        <v>102488</v>
      </c>
      <c r="B6443" s="606" t="s">
        <v>7157</v>
      </c>
      <c r="C6443" s="606" t="s">
        <v>68</v>
      </c>
      <c r="D6443" s="606" t="s">
        <v>793</v>
      </c>
      <c r="E6443" s="607">
        <v>3.02</v>
      </c>
      <c r="F6443" s="601" t="s">
        <v>794</v>
      </c>
    </row>
    <row r="6444" spans="1:6">
      <c r="A6444" s="606">
        <v>102489</v>
      </c>
      <c r="B6444" s="606" t="s">
        <v>7158</v>
      </c>
      <c r="C6444" s="606" t="s">
        <v>68</v>
      </c>
      <c r="D6444" s="606" t="s">
        <v>942</v>
      </c>
      <c r="E6444" s="607">
        <v>26.42</v>
      </c>
      <c r="F6444" s="601" t="s">
        <v>794</v>
      </c>
    </row>
    <row r="6445" spans="1:6">
      <c r="A6445" s="606">
        <v>102491</v>
      </c>
      <c r="B6445" s="606" t="s">
        <v>392</v>
      </c>
      <c r="C6445" s="606" t="s">
        <v>68</v>
      </c>
      <c r="D6445" s="606" t="s">
        <v>942</v>
      </c>
      <c r="E6445" s="607">
        <v>18.36</v>
      </c>
      <c r="F6445" s="601" t="s">
        <v>794</v>
      </c>
    </row>
    <row r="6446" spans="1:6">
      <c r="A6446" s="606">
        <v>102492</v>
      </c>
      <c r="B6446" s="606" t="s">
        <v>7159</v>
      </c>
      <c r="C6446" s="606" t="s">
        <v>68</v>
      </c>
      <c r="D6446" s="606" t="s">
        <v>942</v>
      </c>
      <c r="E6446" s="608">
        <v>23.36</v>
      </c>
      <c r="F6446" s="601" t="s">
        <v>794</v>
      </c>
    </row>
    <row r="6447" spans="1:6">
      <c r="A6447" s="606">
        <v>102494</v>
      </c>
      <c r="B6447" s="606" t="s">
        <v>258</v>
      </c>
      <c r="C6447" s="606" t="s">
        <v>68</v>
      </c>
      <c r="D6447" s="606" t="s">
        <v>942</v>
      </c>
      <c r="E6447" s="608">
        <v>55.28</v>
      </c>
      <c r="F6447" s="601" t="s">
        <v>794</v>
      </c>
    </row>
    <row r="6448" spans="1:6">
      <c r="A6448" s="606">
        <v>102496</v>
      </c>
      <c r="B6448" s="606" t="s">
        <v>7160</v>
      </c>
      <c r="C6448" s="606" t="s">
        <v>67</v>
      </c>
      <c r="D6448" s="606" t="s">
        <v>942</v>
      </c>
      <c r="E6448" s="608">
        <v>11.57</v>
      </c>
      <c r="F6448" s="601" t="s">
        <v>794</v>
      </c>
    </row>
    <row r="6449" spans="1:6">
      <c r="A6449" s="606">
        <v>102497</v>
      </c>
      <c r="B6449" s="606" t="s">
        <v>7161</v>
      </c>
      <c r="C6449" s="606" t="s">
        <v>67</v>
      </c>
      <c r="D6449" s="606" t="s">
        <v>942</v>
      </c>
      <c r="E6449" s="607">
        <v>4.6500000000000004</v>
      </c>
      <c r="F6449" s="601" t="s">
        <v>794</v>
      </c>
    </row>
    <row r="6450" spans="1:6">
      <c r="A6450" s="606">
        <v>102498</v>
      </c>
      <c r="B6450" s="606" t="s">
        <v>7162</v>
      </c>
      <c r="C6450" s="606" t="s">
        <v>67</v>
      </c>
      <c r="D6450" s="606" t="s">
        <v>942</v>
      </c>
      <c r="E6450" s="607">
        <v>1.36</v>
      </c>
      <c r="F6450" s="601" t="s">
        <v>794</v>
      </c>
    </row>
    <row r="6451" spans="1:6">
      <c r="A6451" s="606">
        <v>102499</v>
      </c>
      <c r="B6451" s="606" t="s">
        <v>7163</v>
      </c>
      <c r="C6451" s="606" t="s">
        <v>68</v>
      </c>
      <c r="D6451" s="606" t="s">
        <v>942</v>
      </c>
      <c r="E6451" s="607">
        <v>2.99</v>
      </c>
      <c r="F6451" s="601" t="s">
        <v>794</v>
      </c>
    </row>
    <row r="6452" spans="1:6">
      <c r="A6452" s="606">
        <v>102500</v>
      </c>
      <c r="B6452" s="606" t="s">
        <v>7164</v>
      </c>
      <c r="C6452" s="606" t="s">
        <v>67</v>
      </c>
      <c r="D6452" s="606" t="s">
        <v>942</v>
      </c>
      <c r="E6452" s="607">
        <v>3.96</v>
      </c>
      <c r="F6452" s="601" t="s">
        <v>794</v>
      </c>
    </row>
    <row r="6453" spans="1:6">
      <c r="A6453" s="606">
        <v>102501</v>
      </c>
      <c r="B6453" s="606" t="s">
        <v>7165</v>
      </c>
      <c r="C6453" s="606" t="s">
        <v>68</v>
      </c>
      <c r="D6453" s="606" t="s">
        <v>942</v>
      </c>
      <c r="E6453" s="607">
        <v>22.42</v>
      </c>
      <c r="F6453" s="601" t="s">
        <v>794</v>
      </c>
    </row>
    <row r="6454" spans="1:6">
      <c r="A6454" s="606">
        <v>102504</v>
      </c>
      <c r="B6454" s="606" t="s">
        <v>7166</v>
      </c>
      <c r="C6454" s="606" t="s">
        <v>67</v>
      </c>
      <c r="D6454" s="606" t="s">
        <v>942</v>
      </c>
      <c r="E6454" s="607">
        <v>8.5299999999999994</v>
      </c>
      <c r="F6454" s="601" t="s">
        <v>794</v>
      </c>
    </row>
    <row r="6455" spans="1:6">
      <c r="A6455" s="606">
        <v>102505</v>
      </c>
      <c r="B6455" s="606" t="s">
        <v>7167</v>
      </c>
      <c r="C6455" s="606" t="s">
        <v>67</v>
      </c>
      <c r="D6455" s="606" t="s">
        <v>942</v>
      </c>
      <c r="E6455" s="607">
        <v>8.67</v>
      </c>
      <c r="F6455" s="601" t="s">
        <v>794</v>
      </c>
    </row>
    <row r="6456" spans="1:6">
      <c r="A6456" s="606">
        <v>102506</v>
      </c>
      <c r="B6456" s="606" t="s">
        <v>7168</v>
      </c>
      <c r="C6456" s="606" t="s">
        <v>67</v>
      </c>
      <c r="D6456" s="606" t="s">
        <v>942</v>
      </c>
      <c r="E6456" s="607">
        <v>9.36</v>
      </c>
      <c r="F6456" s="601" t="s">
        <v>794</v>
      </c>
    </row>
    <row r="6457" spans="1:6">
      <c r="A6457" s="606">
        <v>102507</v>
      </c>
      <c r="B6457" s="606" t="s">
        <v>7169</v>
      </c>
      <c r="C6457" s="606" t="s">
        <v>67</v>
      </c>
      <c r="D6457" s="606" t="s">
        <v>942</v>
      </c>
      <c r="E6457" s="607">
        <v>5.61</v>
      </c>
      <c r="F6457" s="601" t="s">
        <v>794</v>
      </c>
    </row>
    <row r="6458" spans="1:6">
      <c r="A6458" s="606">
        <v>102508</v>
      </c>
      <c r="B6458" s="606" t="s">
        <v>7170</v>
      </c>
      <c r="C6458" s="606" t="s">
        <v>68</v>
      </c>
      <c r="D6458" s="606" t="s">
        <v>942</v>
      </c>
      <c r="E6458" s="607">
        <v>39.31</v>
      </c>
      <c r="F6458" s="601" t="s">
        <v>794</v>
      </c>
    </row>
    <row r="6459" spans="1:6">
      <c r="A6459" s="606">
        <v>102509</v>
      </c>
      <c r="B6459" s="606" t="s">
        <v>7171</v>
      </c>
      <c r="C6459" s="606" t="s">
        <v>68</v>
      </c>
      <c r="D6459" s="606" t="s">
        <v>942</v>
      </c>
      <c r="E6459" s="607">
        <v>27.44</v>
      </c>
      <c r="F6459" s="601" t="s">
        <v>794</v>
      </c>
    </row>
    <row r="6460" spans="1:6">
      <c r="A6460" s="606">
        <v>102512</v>
      </c>
      <c r="B6460" s="606" t="s">
        <v>7172</v>
      </c>
      <c r="C6460" s="606" t="s">
        <v>67</v>
      </c>
      <c r="D6460" s="606" t="s">
        <v>793</v>
      </c>
      <c r="E6460" s="607">
        <v>5.49</v>
      </c>
      <c r="F6460" s="601" t="s">
        <v>794</v>
      </c>
    </row>
    <row r="6461" spans="1:6">
      <c r="A6461" s="606">
        <v>102513</v>
      </c>
      <c r="B6461" s="606" t="s">
        <v>7173</v>
      </c>
      <c r="C6461" s="606" t="s">
        <v>68</v>
      </c>
      <c r="D6461" s="606" t="s">
        <v>942</v>
      </c>
      <c r="E6461" s="607">
        <v>41.83</v>
      </c>
      <c r="F6461" s="601" t="s">
        <v>794</v>
      </c>
    </row>
    <row r="6462" spans="1:6">
      <c r="A6462" s="606">
        <v>102520</v>
      </c>
      <c r="B6462" s="606" t="s">
        <v>7174</v>
      </c>
      <c r="C6462" s="606" t="s">
        <v>68</v>
      </c>
      <c r="D6462" s="606" t="s">
        <v>942</v>
      </c>
      <c r="E6462" s="608">
        <v>71.099999999999994</v>
      </c>
      <c r="F6462" s="601" t="s">
        <v>794</v>
      </c>
    </row>
    <row r="6463" spans="1:6">
      <c r="A6463" s="606">
        <v>101749</v>
      </c>
      <c r="B6463" s="606" t="s">
        <v>7175</v>
      </c>
      <c r="C6463" s="606" t="s">
        <v>68</v>
      </c>
      <c r="D6463" s="606" t="s">
        <v>793</v>
      </c>
      <c r="E6463" s="607">
        <v>57.74</v>
      </c>
      <c r="F6463" s="601" t="s">
        <v>794</v>
      </c>
    </row>
    <row r="6464" spans="1:6">
      <c r="A6464" s="606">
        <v>101750</v>
      </c>
      <c r="B6464" s="606" t="s">
        <v>7176</v>
      </c>
      <c r="C6464" s="606" t="s">
        <v>68</v>
      </c>
      <c r="D6464" s="606" t="s">
        <v>793</v>
      </c>
      <c r="E6464" s="607">
        <v>55.46</v>
      </c>
      <c r="F6464" s="601" t="s">
        <v>794</v>
      </c>
    </row>
    <row r="6465" spans="1:6">
      <c r="A6465" s="606">
        <v>101729</v>
      </c>
      <c r="B6465" s="606" t="s">
        <v>7177</v>
      </c>
      <c r="C6465" s="606" t="s">
        <v>68</v>
      </c>
      <c r="D6465" s="606" t="s">
        <v>793</v>
      </c>
      <c r="E6465" s="607">
        <v>259.52999999999997</v>
      </c>
      <c r="F6465" s="601" t="s">
        <v>794</v>
      </c>
    </row>
    <row r="6466" spans="1:6">
      <c r="A6466" s="606">
        <v>101746</v>
      </c>
      <c r="B6466" s="606" t="s">
        <v>7178</v>
      </c>
      <c r="C6466" s="606" t="s">
        <v>68</v>
      </c>
      <c r="D6466" s="606" t="s">
        <v>793</v>
      </c>
      <c r="E6466" s="607">
        <v>409.83</v>
      </c>
      <c r="F6466" s="601" t="s">
        <v>794</v>
      </c>
    </row>
    <row r="6467" spans="1:6">
      <c r="A6467" s="606">
        <v>101751</v>
      </c>
      <c r="B6467" s="606" t="s">
        <v>7179</v>
      </c>
      <c r="C6467" s="606" t="s">
        <v>68</v>
      </c>
      <c r="D6467" s="606" t="s">
        <v>793</v>
      </c>
      <c r="E6467" s="607">
        <v>264.94</v>
      </c>
      <c r="F6467" s="601" t="s">
        <v>794</v>
      </c>
    </row>
    <row r="6468" spans="1:6">
      <c r="A6468" s="606">
        <v>87246</v>
      </c>
      <c r="B6468" s="606" t="s">
        <v>7180</v>
      </c>
      <c r="C6468" s="606" t="s">
        <v>68</v>
      </c>
      <c r="D6468" s="606" t="s">
        <v>942</v>
      </c>
      <c r="E6468" s="607">
        <v>74.8</v>
      </c>
      <c r="F6468" s="601" t="s">
        <v>794</v>
      </c>
    </row>
    <row r="6469" spans="1:6">
      <c r="A6469" s="606">
        <v>87247</v>
      </c>
      <c r="B6469" s="606" t="s">
        <v>7181</v>
      </c>
      <c r="C6469" s="606" t="s">
        <v>68</v>
      </c>
      <c r="D6469" s="606" t="s">
        <v>942</v>
      </c>
      <c r="E6469" s="607">
        <v>68.81</v>
      </c>
      <c r="F6469" s="601" t="s">
        <v>794</v>
      </c>
    </row>
    <row r="6470" spans="1:6">
      <c r="A6470" s="606">
        <v>87248</v>
      </c>
      <c r="B6470" s="606" t="s">
        <v>7182</v>
      </c>
      <c r="C6470" s="606" t="s">
        <v>68</v>
      </c>
      <c r="D6470" s="606" t="s">
        <v>942</v>
      </c>
      <c r="E6470" s="607">
        <v>62.73</v>
      </c>
      <c r="F6470" s="601" t="s">
        <v>794</v>
      </c>
    </row>
    <row r="6471" spans="1:6">
      <c r="A6471" s="606">
        <v>87249</v>
      </c>
      <c r="B6471" s="606" t="s">
        <v>7183</v>
      </c>
      <c r="C6471" s="606" t="s">
        <v>68</v>
      </c>
      <c r="D6471" s="606" t="s">
        <v>942</v>
      </c>
      <c r="E6471" s="607">
        <v>78.95</v>
      </c>
      <c r="F6471" s="601" t="s">
        <v>794</v>
      </c>
    </row>
    <row r="6472" spans="1:6">
      <c r="A6472" s="606">
        <v>87250</v>
      </c>
      <c r="B6472" s="606" t="s">
        <v>7184</v>
      </c>
      <c r="C6472" s="606" t="s">
        <v>68</v>
      </c>
      <c r="D6472" s="606" t="s">
        <v>942</v>
      </c>
      <c r="E6472" s="607">
        <v>69.84</v>
      </c>
      <c r="F6472" s="601" t="s">
        <v>794</v>
      </c>
    </row>
    <row r="6473" spans="1:6">
      <c r="A6473" s="606">
        <v>87251</v>
      </c>
      <c r="B6473" s="606" t="s">
        <v>7185</v>
      </c>
      <c r="C6473" s="606" t="s">
        <v>68</v>
      </c>
      <c r="D6473" s="606" t="s">
        <v>942</v>
      </c>
      <c r="E6473" s="607">
        <v>62.79</v>
      </c>
      <c r="F6473" s="601" t="s">
        <v>794</v>
      </c>
    </row>
    <row r="6474" spans="1:6">
      <c r="A6474" s="606">
        <v>87255</v>
      </c>
      <c r="B6474" s="606" t="s">
        <v>7186</v>
      </c>
      <c r="C6474" s="606" t="s">
        <v>68</v>
      </c>
      <c r="D6474" s="606" t="s">
        <v>942</v>
      </c>
      <c r="E6474" s="607">
        <v>92.57</v>
      </c>
      <c r="F6474" s="601" t="s">
        <v>794</v>
      </c>
    </row>
    <row r="6475" spans="1:6">
      <c r="A6475" s="606">
        <v>87256</v>
      </c>
      <c r="B6475" s="606" t="s">
        <v>7187</v>
      </c>
      <c r="C6475" s="606" t="s">
        <v>68</v>
      </c>
      <c r="D6475" s="606" t="s">
        <v>942</v>
      </c>
      <c r="E6475" s="607">
        <v>82.42</v>
      </c>
      <c r="F6475" s="601" t="s">
        <v>794</v>
      </c>
    </row>
    <row r="6476" spans="1:6">
      <c r="A6476" s="606">
        <v>87257</v>
      </c>
      <c r="B6476" s="606" t="s">
        <v>7188</v>
      </c>
      <c r="C6476" s="606" t="s">
        <v>68</v>
      </c>
      <c r="D6476" s="606" t="s">
        <v>942</v>
      </c>
      <c r="E6476" s="607">
        <v>74.36</v>
      </c>
      <c r="F6476" s="601" t="s">
        <v>794</v>
      </c>
    </row>
    <row r="6477" spans="1:6">
      <c r="A6477" s="606">
        <v>87261</v>
      </c>
      <c r="B6477" s="606" t="s">
        <v>7189</v>
      </c>
      <c r="C6477" s="606" t="s">
        <v>68</v>
      </c>
      <c r="D6477" s="606" t="s">
        <v>942</v>
      </c>
      <c r="E6477" s="608">
        <v>157.97</v>
      </c>
      <c r="F6477" s="601" t="s">
        <v>794</v>
      </c>
    </row>
    <row r="6478" spans="1:6">
      <c r="A6478" s="606">
        <v>87262</v>
      </c>
      <c r="B6478" s="606" t="s">
        <v>7190</v>
      </c>
      <c r="C6478" s="606" t="s">
        <v>68</v>
      </c>
      <c r="D6478" s="606" t="s">
        <v>942</v>
      </c>
      <c r="E6478" s="607">
        <v>146.31</v>
      </c>
      <c r="F6478" s="601" t="s">
        <v>794</v>
      </c>
    </row>
    <row r="6479" spans="1:6">
      <c r="A6479" s="606">
        <v>87263</v>
      </c>
      <c r="B6479" s="606" t="s">
        <v>7191</v>
      </c>
      <c r="C6479" s="606" t="s">
        <v>68</v>
      </c>
      <c r="D6479" s="606" t="s">
        <v>942</v>
      </c>
      <c r="E6479" s="608">
        <v>137.69</v>
      </c>
      <c r="F6479" s="601" t="s">
        <v>794</v>
      </c>
    </row>
    <row r="6480" spans="1:6">
      <c r="A6480" s="606">
        <v>104593</v>
      </c>
      <c r="B6480" s="606" t="s">
        <v>7192</v>
      </c>
      <c r="C6480" s="606" t="s">
        <v>68</v>
      </c>
      <c r="D6480" s="606" t="s">
        <v>942</v>
      </c>
      <c r="E6480" s="608">
        <v>95.62</v>
      </c>
      <c r="F6480" s="601" t="s">
        <v>794</v>
      </c>
    </row>
    <row r="6481" spans="1:6">
      <c r="A6481" s="606">
        <v>104594</v>
      </c>
      <c r="B6481" s="606" t="s">
        <v>7193</v>
      </c>
      <c r="C6481" s="606" t="s">
        <v>68</v>
      </c>
      <c r="D6481" s="606" t="s">
        <v>942</v>
      </c>
      <c r="E6481" s="608">
        <v>84.22</v>
      </c>
      <c r="F6481" s="601" t="s">
        <v>794</v>
      </c>
    </row>
    <row r="6482" spans="1:6">
      <c r="A6482" s="606">
        <v>104595</v>
      </c>
      <c r="B6482" s="606" t="s">
        <v>7194</v>
      </c>
      <c r="C6482" s="606" t="s">
        <v>68</v>
      </c>
      <c r="D6482" s="606" t="s">
        <v>942</v>
      </c>
      <c r="E6482" s="608">
        <v>74.67</v>
      </c>
      <c r="F6482" s="601" t="s">
        <v>794</v>
      </c>
    </row>
    <row r="6483" spans="1:6">
      <c r="A6483" s="606">
        <v>104596</v>
      </c>
      <c r="B6483" s="606" t="s">
        <v>7195</v>
      </c>
      <c r="C6483" s="606" t="s">
        <v>68</v>
      </c>
      <c r="D6483" s="606" t="s">
        <v>942</v>
      </c>
      <c r="E6483" s="608">
        <v>161.72</v>
      </c>
      <c r="F6483" s="601" t="s">
        <v>794</v>
      </c>
    </row>
    <row r="6484" spans="1:6">
      <c r="A6484" s="606">
        <v>104597</v>
      </c>
      <c r="B6484" s="606" t="s">
        <v>7196</v>
      </c>
      <c r="C6484" s="606" t="s">
        <v>68</v>
      </c>
      <c r="D6484" s="606" t="s">
        <v>942</v>
      </c>
      <c r="E6484" s="608">
        <v>148.57</v>
      </c>
      <c r="F6484" s="601" t="s">
        <v>794</v>
      </c>
    </row>
    <row r="6485" spans="1:6">
      <c r="A6485" s="606">
        <v>104598</v>
      </c>
      <c r="B6485" s="606" t="s">
        <v>7197</v>
      </c>
      <c r="C6485" s="606" t="s">
        <v>68</v>
      </c>
      <c r="D6485" s="606" t="s">
        <v>942</v>
      </c>
      <c r="E6485" s="608">
        <v>138.11000000000001</v>
      </c>
      <c r="F6485" s="601" t="s">
        <v>794</v>
      </c>
    </row>
    <row r="6486" spans="1:6">
      <c r="A6486" s="606">
        <v>104599</v>
      </c>
      <c r="B6486" s="606" t="s">
        <v>7198</v>
      </c>
      <c r="C6486" s="606" t="s">
        <v>68</v>
      </c>
      <c r="D6486" s="606" t="s">
        <v>942</v>
      </c>
      <c r="E6486" s="608">
        <v>86.62</v>
      </c>
      <c r="F6486" s="601" t="s">
        <v>794</v>
      </c>
    </row>
    <row r="6487" spans="1:6">
      <c r="A6487" s="606">
        <v>104601</v>
      </c>
      <c r="B6487" s="606" t="s">
        <v>7199</v>
      </c>
      <c r="C6487" s="606" t="s">
        <v>68</v>
      </c>
      <c r="D6487" s="606" t="s">
        <v>942</v>
      </c>
      <c r="E6487" s="608">
        <v>73.27</v>
      </c>
      <c r="F6487" s="601" t="s">
        <v>794</v>
      </c>
    </row>
    <row r="6488" spans="1:6">
      <c r="A6488" s="606">
        <v>104603</v>
      </c>
      <c r="B6488" s="606" t="s">
        <v>7200</v>
      </c>
      <c r="C6488" s="606" t="s">
        <v>68</v>
      </c>
      <c r="D6488" s="606" t="s">
        <v>942</v>
      </c>
      <c r="E6488" s="608">
        <v>64.94</v>
      </c>
      <c r="F6488" s="601" t="s">
        <v>794</v>
      </c>
    </row>
    <row r="6489" spans="1:6">
      <c r="A6489" s="606">
        <v>104605</v>
      </c>
      <c r="B6489" s="606" t="s">
        <v>7201</v>
      </c>
      <c r="C6489" s="606" t="s">
        <v>68</v>
      </c>
      <c r="D6489" s="606" t="s">
        <v>942</v>
      </c>
      <c r="E6489" s="608">
        <v>103.92</v>
      </c>
      <c r="F6489" s="601" t="s">
        <v>794</v>
      </c>
    </row>
    <row r="6490" spans="1:6">
      <c r="A6490" s="606">
        <v>104606</v>
      </c>
      <c r="B6490" s="606" t="s">
        <v>7202</v>
      </c>
      <c r="C6490" s="606" t="s">
        <v>68</v>
      </c>
      <c r="D6490" s="606" t="s">
        <v>942</v>
      </c>
      <c r="E6490" s="608">
        <v>76.92</v>
      </c>
      <c r="F6490" s="601" t="s">
        <v>794</v>
      </c>
    </row>
    <row r="6491" spans="1:6">
      <c r="A6491" s="606">
        <v>104607</v>
      </c>
      <c r="B6491" s="606" t="s">
        <v>7203</v>
      </c>
      <c r="C6491" s="606" t="s">
        <v>68</v>
      </c>
      <c r="D6491" s="606" t="s">
        <v>942</v>
      </c>
      <c r="E6491" s="608">
        <v>65.95</v>
      </c>
      <c r="F6491" s="601" t="s">
        <v>794</v>
      </c>
    </row>
    <row r="6492" spans="1:6">
      <c r="A6492" s="606">
        <v>98671</v>
      </c>
      <c r="B6492" s="606" t="s">
        <v>7204</v>
      </c>
      <c r="C6492" s="606" t="s">
        <v>68</v>
      </c>
      <c r="D6492" s="606" t="s">
        <v>942</v>
      </c>
      <c r="E6492" s="608">
        <v>529.53</v>
      </c>
      <c r="F6492" s="601" t="s">
        <v>794</v>
      </c>
    </row>
    <row r="6493" spans="1:6">
      <c r="A6493" s="606">
        <v>98672</v>
      </c>
      <c r="B6493" s="606" t="s">
        <v>7205</v>
      </c>
      <c r="C6493" s="606" t="s">
        <v>68</v>
      </c>
      <c r="D6493" s="606" t="s">
        <v>942</v>
      </c>
      <c r="E6493" s="607">
        <v>601.46</v>
      </c>
      <c r="F6493" s="601" t="s">
        <v>794</v>
      </c>
    </row>
    <row r="6494" spans="1:6">
      <c r="A6494" s="606">
        <v>98678</v>
      </c>
      <c r="B6494" s="606" t="s">
        <v>7206</v>
      </c>
      <c r="C6494" s="606" t="s">
        <v>68</v>
      </c>
      <c r="D6494" s="606" t="s">
        <v>942</v>
      </c>
      <c r="E6494" s="608">
        <v>402.02</v>
      </c>
      <c r="F6494" s="601" t="s">
        <v>794</v>
      </c>
    </row>
    <row r="6495" spans="1:6">
      <c r="A6495" s="606">
        <v>98679</v>
      </c>
      <c r="B6495" s="606" t="s">
        <v>257</v>
      </c>
      <c r="C6495" s="606" t="s">
        <v>68</v>
      </c>
      <c r="D6495" s="606" t="s">
        <v>793</v>
      </c>
      <c r="E6495" s="608">
        <v>38.4</v>
      </c>
      <c r="F6495" s="601" t="s">
        <v>794</v>
      </c>
    </row>
    <row r="6496" spans="1:6">
      <c r="A6496" s="606">
        <v>98680</v>
      </c>
      <c r="B6496" s="606" t="s">
        <v>7207</v>
      </c>
      <c r="C6496" s="606" t="s">
        <v>68</v>
      </c>
      <c r="D6496" s="606" t="s">
        <v>793</v>
      </c>
      <c r="E6496" s="608">
        <v>49.03</v>
      </c>
      <c r="F6496" s="601" t="s">
        <v>794</v>
      </c>
    </row>
    <row r="6497" spans="1:6">
      <c r="A6497" s="606">
        <v>98681</v>
      </c>
      <c r="B6497" s="606" t="s">
        <v>7208</v>
      </c>
      <c r="C6497" s="606" t="s">
        <v>68</v>
      </c>
      <c r="D6497" s="606" t="s">
        <v>793</v>
      </c>
      <c r="E6497" s="608">
        <v>36.130000000000003</v>
      </c>
      <c r="F6497" s="601" t="s">
        <v>794</v>
      </c>
    </row>
    <row r="6498" spans="1:6">
      <c r="A6498" s="606">
        <v>98682</v>
      </c>
      <c r="B6498" s="606" t="s">
        <v>7209</v>
      </c>
      <c r="C6498" s="606" t="s">
        <v>68</v>
      </c>
      <c r="D6498" s="606" t="s">
        <v>793</v>
      </c>
      <c r="E6498" s="608">
        <v>46.77</v>
      </c>
      <c r="F6498" s="601" t="s">
        <v>794</v>
      </c>
    </row>
    <row r="6499" spans="1:6">
      <c r="A6499" s="606">
        <v>98685</v>
      </c>
      <c r="B6499" s="606" t="s">
        <v>7210</v>
      </c>
      <c r="C6499" s="606" t="s">
        <v>67</v>
      </c>
      <c r="D6499" s="606" t="s">
        <v>942</v>
      </c>
      <c r="E6499" s="608">
        <v>94.68</v>
      </c>
      <c r="F6499" s="601" t="s">
        <v>794</v>
      </c>
    </row>
    <row r="6500" spans="1:6">
      <c r="A6500" s="606">
        <v>98686</v>
      </c>
      <c r="B6500" s="606" t="s">
        <v>7211</v>
      </c>
      <c r="C6500" s="606" t="s">
        <v>67</v>
      </c>
      <c r="D6500" s="606" t="s">
        <v>793</v>
      </c>
      <c r="E6500" s="608">
        <v>40.590000000000003</v>
      </c>
      <c r="F6500" s="601" t="s">
        <v>794</v>
      </c>
    </row>
    <row r="6501" spans="1:6">
      <c r="A6501" s="606">
        <v>98688</v>
      </c>
      <c r="B6501" s="606" t="s">
        <v>7212</v>
      </c>
      <c r="C6501" s="606" t="s">
        <v>67</v>
      </c>
      <c r="D6501" s="606" t="s">
        <v>942</v>
      </c>
      <c r="E6501" s="608">
        <v>90.85</v>
      </c>
      <c r="F6501" s="601" t="s">
        <v>794</v>
      </c>
    </row>
    <row r="6502" spans="1:6">
      <c r="A6502" s="606">
        <v>98689</v>
      </c>
      <c r="B6502" s="606" t="s">
        <v>7213</v>
      </c>
      <c r="C6502" s="606" t="s">
        <v>67</v>
      </c>
      <c r="D6502" s="606" t="s">
        <v>942</v>
      </c>
      <c r="E6502" s="607">
        <v>132.63999999999999</v>
      </c>
      <c r="F6502" s="601" t="s">
        <v>794</v>
      </c>
    </row>
    <row r="6503" spans="1:6">
      <c r="A6503" s="606">
        <v>101090</v>
      </c>
      <c r="B6503" s="606" t="s">
        <v>7214</v>
      </c>
      <c r="C6503" s="606" t="s">
        <v>68</v>
      </c>
      <c r="D6503" s="606" t="s">
        <v>793</v>
      </c>
      <c r="E6503" s="608">
        <v>235.33</v>
      </c>
      <c r="F6503" s="601" t="s">
        <v>794</v>
      </c>
    </row>
    <row r="6504" spans="1:6">
      <c r="A6504" s="606">
        <v>101091</v>
      </c>
      <c r="B6504" s="606" t="s">
        <v>7215</v>
      </c>
      <c r="C6504" s="606" t="s">
        <v>68</v>
      </c>
      <c r="D6504" s="606" t="s">
        <v>793</v>
      </c>
      <c r="E6504" s="608">
        <v>165.87</v>
      </c>
      <c r="F6504" s="601" t="s">
        <v>794</v>
      </c>
    </row>
    <row r="6505" spans="1:6">
      <c r="A6505" s="606">
        <v>101725</v>
      </c>
      <c r="B6505" s="606" t="s">
        <v>7216</v>
      </c>
      <c r="C6505" s="606" t="s">
        <v>68</v>
      </c>
      <c r="D6505" s="606" t="s">
        <v>793</v>
      </c>
      <c r="E6505" s="608">
        <v>278.69</v>
      </c>
      <c r="F6505" s="601" t="s">
        <v>794</v>
      </c>
    </row>
    <row r="6506" spans="1:6">
      <c r="A6506" s="606">
        <v>101726</v>
      </c>
      <c r="B6506" s="606" t="s">
        <v>7217</v>
      </c>
      <c r="C6506" s="606" t="s">
        <v>68</v>
      </c>
      <c r="D6506" s="606" t="s">
        <v>793</v>
      </c>
      <c r="E6506" s="608">
        <v>202.06</v>
      </c>
      <c r="F6506" s="601" t="s">
        <v>794</v>
      </c>
    </row>
    <row r="6507" spans="1:6">
      <c r="A6507" s="606">
        <v>101731</v>
      </c>
      <c r="B6507" s="606" t="s">
        <v>7218</v>
      </c>
      <c r="C6507" s="606" t="s">
        <v>68</v>
      </c>
      <c r="D6507" s="606" t="s">
        <v>793</v>
      </c>
      <c r="E6507" s="608">
        <v>340.4</v>
      </c>
      <c r="F6507" s="601" t="s">
        <v>794</v>
      </c>
    </row>
    <row r="6508" spans="1:6">
      <c r="A6508" s="606">
        <v>101732</v>
      </c>
      <c r="B6508" s="606" t="s">
        <v>7219</v>
      </c>
      <c r="C6508" s="606" t="s">
        <v>68</v>
      </c>
      <c r="D6508" s="606" t="s">
        <v>793</v>
      </c>
      <c r="E6508" s="607">
        <v>100.4</v>
      </c>
      <c r="F6508" s="601" t="s">
        <v>794</v>
      </c>
    </row>
    <row r="6509" spans="1:6">
      <c r="A6509" s="606">
        <v>101094</v>
      </c>
      <c r="B6509" s="606" t="s">
        <v>7220</v>
      </c>
      <c r="C6509" s="606" t="s">
        <v>67</v>
      </c>
      <c r="D6509" s="606" t="s">
        <v>942</v>
      </c>
      <c r="E6509" s="608">
        <v>183.46</v>
      </c>
      <c r="F6509" s="601" t="s">
        <v>794</v>
      </c>
    </row>
    <row r="6510" spans="1:6">
      <c r="A6510" s="606">
        <v>101727</v>
      </c>
      <c r="B6510" s="606" t="s">
        <v>7221</v>
      </c>
      <c r="C6510" s="606" t="s">
        <v>68</v>
      </c>
      <c r="D6510" s="606" t="s">
        <v>942</v>
      </c>
      <c r="E6510" s="608">
        <v>215.8</v>
      </c>
      <c r="F6510" s="601" t="s">
        <v>794</v>
      </c>
    </row>
    <row r="6511" spans="1:6">
      <c r="A6511" s="606">
        <v>101733</v>
      </c>
      <c r="B6511" s="606" t="s">
        <v>7222</v>
      </c>
      <c r="C6511" s="606" t="s">
        <v>68</v>
      </c>
      <c r="D6511" s="606" t="s">
        <v>942</v>
      </c>
      <c r="E6511" s="607">
        <v>289.81</v>
      </c>
      <c r="F6511" s="601" t="s">
        <v>794</v>
      </c>
    </row>
    <row r="6512" spans="1:6">
      <c r="A6512" s="606">
        <v>101734</v>
      </c>
      <c r="B6512" s="606" t="s">
        <v>7223</v>
      </c>
      <c r="C6512" s="606" t="s">
        <v>68</v>
      </c>
      <c r="D6512" s="606" t="s">
        <v>942</v>
      </c>
      <c r="E6512" s="607">
        <v>444.52</v>
      </c>
      <c r="F6512" s="601" t="s">
        <v>794</v>
      </c>
    </row>
    <row r="6513" spans="1:6">
      <c r="A6513" s="606">
        <v>101735</v>
      </c>
      <c r="B6513" s="606" t="s">
        <v>7224</v>
      </c>
      <c r="C6513" s="606" t="s">
        <v>68</v>
      </c>
      <c r="D6513" s="606" t="s">
        <v>942</v>
      </c>
      <c r="E6513" s="607">
        <v>455.75</v>
      </c>
      <c r="F6513" s="601" t="s">
        <v>794</v>
      </c>
    </row>
    <row r="6514" spans="1:6">
      <c r="A6514" s="606">
        <v>101736</v>
      </c>
      <c r="B6514" s="606" t="s">
        <v>7225</v>
      </c>
      <c r="C6514" s="606" t="s">
        <v>68</v>
      </c>
      <c r="D6514" s="606" t="s">
        <v>942</v>
      </c>
      <c r="E6514" s="607">
        <v>100.75</v>
      </c>
      <c r="F6514" s="601" t="s">
        <v>794</v>
      </c>
    </row>
    <row r="6515" spans="1:6">
      <c r="A6515" s="606">
        <v>101737</v>
      </c>
      <c r="B6515" s="606" t="s">
        <v>7226</v>
      </c>
      <c r="C6515" s="606" t="s">
        <v>68</v>
      </c>
      <c r="D6515" s="606" t="s">
        <v>942</v>
      </c>
      <c r="E6515" s="607">
        <v>122.96</v>
      </c>
      <c r="F6515" s="601" t="s">
        <v>794</v>
      </c>
    </row>
    <row r="6516" spans="1:6">
      <c r="A6516" s="606">
        <v>101748</v>
      </c>
      <c r="B6516" s="606" t="s">
        <v>7227</v>
      </c>
      <c r="C6516" s="606" t="s">
        <v>68</v>
      </c>
      <c r="D6516" s="606" t="s">
        <v>793</v>
      </c>
      <c r="E6516" s="607">
        <v>3.04</v>
      </c>
      <c r="F6516" s="601" t="s">
        <v>794</v>
      </c>
    </row>
    <row r="6517" spans="1:6">
      <c r="A6517" s="606">
        <v>104162</v>
      </c>
      <c r="B6517" s="606" t="s">
        <v>7228</v>
      </c>
      <c r="C6517" s="606" t="s">
        <v>68</v>
      </c>
      <c r="D6517" s="606" t="s">
        <v>793</v>
      </c>
      <c r="E6517" s="607">
        <v>100.68</v>
      </c>
      <c r="F6517" s="601" t="s">
        <v>794</v>
      </c>
    </row>
    <row r="6518" spans="1:6">
      <c r="A6518" s="606">
        <v>101092</v>
      </c>
      <c r="B6518" s="606" t="s">
        <v>7229</v>
      </c>
      <c r="C6518" s="606" t="s">
        <v>68</v>
      </c>
      <c r="D6518" s="606" t="s">
        <v>942</v>
      </c>
      <c r="E6518" s="607">
        <v>538.72</v>
      </c>
      <c r="F6518" s="601" t="s">
        <v>794</v>
      </c>
    </row>
    <row r="6519" spans="1:6">
      <c r="A6519" s="606">
        <v>101093</v>
      </c>
      <c r="B6519" s="606" t="s">
        <v>7230</v>
      </c>
      <c r="C6519" s="606" t="s">
        <v>68</v>
      </c>
      <c r="D6519" s="606" t="s">
        <v>942</v>
      </c>
      <c r="E6519" s="607">
        <v>610.65</v>
      </c>
      <c r="F6519" s="601" t="s">
        <v>794</v>
      </c>
    </row>
    <row r="6520" spans="1:6">
      <c r="A6520" s="606">
        <v>98695</v>
      </c>
      <c r="B6520" s="606" t="s">
        <v>7231</v>
      </c>
      <c r="C6520" s="606" t="s">
        <v>67</v>
      </c>
      <c r="D6520" s="606" t="s">
        <v>942</v>
      </c>
      <c r="E6520" s="607">
        <v>103.53</v>
      </c>
      <c r="F6520" s="601" t="s">
        <v>794</v>
      </c>
    </row>
    <row r="6521" spans="1:6">
      <c r="A6521" s="606">
        <v>98697</v>
      </c>
      <c r="B6521" s="606" t="s">
        <v>7232</v>
      </c>
      <c r="C6521" s="606" t="s">
        <v>67</v>
      </c>
      <c r="D6521" s="606" t="s">
        <v>942</v>
      </c>
      <c r="E6521" s="607">
        <v>69.010000000000005</v>
      </c>
      <c r="F6521" s="601" t="s">
        <v>794</v>
      </c>
    </row>
    <row r="6522" spans="1:6">
      <c r="A6522" s="606">
        <v>101738</v>
      </c>
      <c r="B6522" s="606" t="s">
        <v>7233</v>
      </c>
      <c r="C6522" s="606" t="s">
        <v>67</v>
      </c>
      <c r="D6522" s="606" t="s">
        <v>793</v>
      </c>
      <c r="E6522" s="607">
        <v>33.99</v>
      </c>
      <c r="F6522" s="601" t="s">
        <v>794</v>
      </c>
    </row>
    <row r="6523" spans="1:6">
      <c r="A6523" s="606">
        <v>101739</v>
      </c>
      <c r="B6523" s="606" t="s">
        <v>7234</v>
      </c>
      <c r="C6523" s="606" t="s">
        <v>67</v>
      </c>
      <c r="D6523" s="606" t="s">
        <v>793</v>
      </c>
      <c r="E6523" s="607">
        <v>36.29</v>
      </c>
      <c r="F6523" s="601" t="s">
        <v>794</v>
      </c>
    </row>
    <row r="6524" spans="1:6">
      <c r="A6524" s="606">
        <v>88648</v>
      </c>
      <c r="B6524" s="606" t="s">
        <v>7235</v>
      </c>
      <c r="C6524" s="606" t="s">
        <v>67</v>
      </c>
      <c r="D6524" s="606" t="s">
        <v>942</v>
      </c>
      <c r="E6524" s="607">
        <v>8.4600000000000009</v>
      </c>
      <c r="F6524" s="601" t="s">
        <v>794</v>
      </c>
    </row>
    <row r="6525" spans="1:6">
      <c r="A6525" s="606">
        <v>88649</v>
      </c>
      <c r="B6525" s="606" t="s">
        <v>7236</v>
      </c>
      <c r="C6525" s="606" t="s">
        <v>67</v>
      </c>
      <c r="D6525" s="606" t="s">
        <v>942</v>
      </c>
      <c r="E6525" s="607">
        <v>9.66</v>
      </c>
      <c r="F6525" s="601" t="s">
        <v>794</v>
      </c>
    </row>
    <row r="6526" spans="1:6">
      <c r="A6526" s="606">
        <v>88650</v>
      </c>
      <c r="B6526" s="606" t="s">
        <v>7237</v>
      </c>
      <c r="C6526" s="606" t="s">
        <v>67</v>
      </c>
      <c r="D6526" s="606" t="s">
        <v>942</v>
      </c>
      <c r="E6526" s="607">
        <v>13.3</v>
      </c>
      <c r="F6526" s="601" t="s">
        <v>794</v>
      </c>
    </row>
    <row r="6527" spans="1:6">
      <c r="A6527" s="606">
        <v>101740</v>
      </c>
      <c r="B6527" s="606" t="s">
        <v>7238</v>
      </c>
      <c r="C6527" s="606" t="s">
        <v>67</v>
      </c>
      <c r="D6527" s="606" t="s">
        <v>793</v>
      </c>
      <c r="E6527" s="607">
        <v>46.55</v>
      </c>
      <c r="F6527" s="601" t="s">
        <v>794</v>
      </c>
    </row>
    <row r="6528" spans="1:6">
      <c r="A6528" s="606">
        <v>101741</v>
      </c>
      <c r="B6528" s="606" t="s">
        <v>7239</v>
      </c>
      <c r="C6528" s="606" t="s">
        <v>67</v>
      </c>
      <c r="D6528" s="606" t="s">
        <v>942</v>
      </c>
      <c r="E6528" s="608">
        <v>20.67</v>
      </c>
      <c r="F6528" s="601" t="s">
        <v>794</v>
      </c>
    </row>
    <row r="6529" spans="1:6">
      <c r="A6529" s="606">
        <v>94990</v>
      </c>
      <c r="B6529" s="606" t="s">
        <v>7240</v>
      </c>
      <c r="C6529" s="606" t="s">
        <v>63</v>
      </c>
      <c r="D6529" s="606" t="s">
        <v>942</v>
      </c>
      <c r="E6529" s="608">
        <v>867.41</v>
      </c>
      <c r="F6529" s="601" t="s">
        <v>794</v>
      </c>
    </row>
    <row r="6530" spans="1:6">
      <c r="A6530" s="606">
        <v>94991</v>
      </c>
      <c r="B6530" s="606" t="s">
        <v>7241</v>
      </c>
      <c r="C6530" s="606" t="s">
        <v>63</v>
      </c>
      <c r="D6530" s="606" t="s">
        <v>942</v>
      </c>
      <c r="E6530" s="608">
        <v>954.05</v>
      </c>
      <c r="F6530" s="601" t="s">
        <v>794</v>
      </c>
    </row>
    <row r="6531" spans="1:6">
      <c r="A6531" s="606">
        <v>94992</v>
      </c>
      <c r="B6531" s="606" t="s">
        <v>7242</v>
      </c>
      <c r="C6531" s="606" t="s">
        <v>68</v>
      </c>
      <c r="D6531" s="606" t="s">
        <v>942</v>
      </c>
      <c r="E6531" s="608">
        <v>92.75</v>
      </c>
      <c r="F6531" s="601" t="s">
        <v>794</v>
      </c>
    </row>
    <row r="6532" spans="1:6">
      <c r="A6532" s="606">
        <v>94993</v>
      </c>
      <c r="B6532" s="606" t="s">
        <v>153</v>
      </c>
      <c r="C6532" s="606" t="s">
        <v>68</v>
      </c>
      <c r="D6532" s="606" t="s">
        <v>942</v>
      </c>
      <c r="E6532" s="608">
        <v>97.95</v>
      </c>
      <c r="F6532" s="601" t="s">
        <v>794</v>
      </c>
    </row>
    <row r="6533" spans="1:6">
      <c r="A6533" s="606">
        <v>94994</v>
      </c>
      <c r="B6533" s="606" t="s">
        <v>7243</v>
      </c>
      <c r="C6533" s="606" t="s">
        <v>68</v>
      </c>
      <c r="D6533" s="606" t="s">
        <v>942</v>
      </c>
      <c r="E6533" s="608">
        <v>110.34</v>
      </c>
      <c r="F6533" s="601" t="s">
        <v>794</v>
      </c>
    </row>
    <row r="6534" spans="1:6">
      <c r="A6534" s="606">
        <v>94995</v>
      </c>
      <c r="B6534" s="606" t="s">
        <v>7244</v>
      </c>
      <c r="C6534" s="606" t="s">
        <v>68</v>
      </c>
      <c r="D6534" s="606" t="s">
        <v>942</v>
      </c>
      <c r="E6534" s="608">
        <v>117.27</v>
      </c>
      <c r="F6534" s="601" t="s">
        <v>794</v>
      </c>
    </row>
    <row r="6535" spans="1:6">
      <c r="A6535" s="606">
        <v>101747</v>
      </c>
      <c r="B6535" s="606" t="s">
        <v>7245</v>
      </c>
      <c r="C6535" s="606" t="s">
        <v>68</v>
      </c>
      <c r="D6535" s="606" t="s">
        <v>793</v>
      </c>
      <c r="E6535" s="608">
        <v>96.8</v>
      </c>
      <c r="F6535" s="601" t="s">
        <v>794</v>
      </c>
    </row>
    <row r="6536" spans="1:6">
      <c r="A6536" s="606">
        <v>104626</v>
      </c>
      <c r="B6536" s="606" t="s">
        <v>7246</v>
      </c>
      <c r="C6536" s="606" t="s">
        <v>63</v>
      </c>
      <c r="D6536" s="606" t="s">
        <v>942</v>
      </c>
      <c r="E6536" s="608">
        <v>977.91</v>
      </c>
      <c r="F6536" s="601" t="s">
        <v>794</v>
      </c>
    </row>
    <row r="6537" spans="1:6">
      <c r="A6537" s="606">
        <v>104658</v>
      </c>
      <c r="B6537" s="606" t="s">
        <v>7247</v>
      </c>
      <c r="C6537" s="606" t="s">
        <v>68</v>
      </c>
      <c r="D6537" s="606" t="s">
        <v>942</v>
      </c>
      <c r="E6537" s="608">
        <v>188.14</v>
      </c>
      <c r="F6537" s="601" t="s">
        <v>794</v>
      </c>
    </row>
    <row r="6538" spans="1:6">
      <c r="A6538" s="606">
        <v>87620</v>
      </c>
      <c r="B6538" s="606" t="s">
        <v>7248</v>
      </c>
      <c r="C6538" s="606" t="s">
        <v>68</v>
      </c>
      <c r="D6538" s="606" t="s">
        <v>793</v>
      </c>
      <c r="E6538" s="608">
        <v>32.03</v>
      </c>
      <c r="F6538" s="601" t="s">
        <v>794</v>
      </c>
    </row>
    <row r="6539" spans="1:6">
      <c r="A6539" s="606">
        <v>87622</v>
      </c>
      <c r="B6539" s="606" t="s">
        <v>7249</v>
      </c>
      <c r="C6539" s="606" t="s">
        <v>68</v>
      </c>
      <c r="D6539" s="606" t="s">
        <v>793</v>
      </c>
      <c r="E6539" s="608">
        <v>35.340000000000003</v>
      </c>
      <c r="F6539" s="601" t="s">
        <v>794</v>
      </c>
    </row>
    <row r="6540" spans="1:6">
      <c r="A6540" s="606">
        <v>87623</v>
      </c>
      <c r="B6540" s="606" t="s">
        <v>7250</v>
      </c>
      <c r="C6540" s="606" t="s">
        <v>68</v>
      </c>
      <c r="D6540" s="606" t="s">
        <v>793</v>
      </c>
      <c r="E6540" s="608">
        <v>100.33</v>
      </c>
      <c r="F6540" s="601" t="s">
        <v>794</v>
      </c>
    </row>
    <row r="6541" spans="1:6">
      <c r="A6541" s="606">
        <v>87624</v>
      </c>
      <c r="B6541" s="606" t="s">
        <v>7251</v>
      </c>
      <c r="C6541" s="606" t="s">
        <v>68</v>
      </c>
      <c r="D6541" s="606" t="s">
        <v>793</v>
      </c>
      <c r="E6541" s="607">
        <v>106.87</v>
      </c>
      <c r="F6541" s="601" t="s">
        <v>794</v>
      </c>
    </row>
    <row r="6542" spans="1:6">
      <c r="A6542" s="606">
        <v>87630</v>
      </c>
      <c r="B6542" s="606" t="s">
        <v>7252</v>
      </c>
      <c r="C6542" s="606" t="s">
        <v>68</v>
      </c>
      <c r="D6542" s="606" t="s">
        <v>793</v>
      </c>
      <c r="E6542" s="607">
        <v>41.48</v>
      </c>
      <c r="F6542" s="601" t="s">
        <v>794</v>
      </c>
    </row>
    <row r="6543" spans="1:6">
      <c r="A6543" s="606">
        <v>87632</v>
      </c>
      <c r="B6543" s="606" t="s">
        <v>7253</v>
      </c>
      <c r="C6543" s="606" t="s">
        <v>68</v>
      </c>
      <c r="D6543" s="606" t="s">
        <v>793</v>
      </c>
      <c r="E6543" s="607">
        <v>46.08</v>
      </c>
      <c r="F6543" s="601" t="s">
        <v>794</v>
      </c>
    </row>
    <row r="6544" spans="1:6">
      <c r="A6544" s="606">
        <v>87633</v>
      </c>
      <c r="B6544" s="606" t="s">
        <v>7254</v>
      </c>
      <c r="C6544" s="606" t="s">
        <v>68</v>
      </c>
      <c r="D6544" s="606" t="s">
        <v>793</v>
      </c>
      <c r="E6544" s="607">
        <v>136.44</v>
      </c>
      <c r="F6544" s="601" t="s">
        <v>794</v>
      </c>
    </row>
    <row r="6545" spans="1:6">
      <c r="A6545" s="606">
        <v>87634</v>
      </c>
      <c r="B6545" s="606" t="s">
        <v>7255</v>
      </c>
      <c r="C6545" s="606" t="s">
        <v>68</v>
      </c>
      <c r="D6545" s="606" t="s">
        <v>793</v>
      </c>
      <c r="E6545" s="607">
        <v>145.54</v>
      </c>
      <c r="F6545" s="601" t="s">
        <v>794</v>
      </c>
    </row>
    <row r="6546" spans="1:6">
      <c r="A6546" s="606">
        <v>87640</v>
      </c>
      <c r="B6546" s="606" t="s">
        <v>7256</v>
      </c>
      <c r="C6546" s="606" t="s">
        <v>68</v>
      </c>
      <c r="D6546" s="606" t="s">
        <v>793</v>
      </c>
      <c r="E6546" s="607">
        <v>49.22</v>
      </c>
      <c r="F6546" s="601" t="s">
        <v>794</v>
      </c>
    </row>
    <row r="6547" spans="1:6">
      <c r="A6547" s="606">
        <v>87642</v>
      </c>
      <c r="B6547" s="606" t="s">
        <v>7257</v>
      </c>
      <c r="C6547" s="606" t="s">
        <v>68</v>
      </c>
      <c r="D6547" s="606" t="s">
        <v>793</v>
      </c>
      <c r="E6547" s="607">
        <v>54.87</v>
      </c>
      <c r="F6547" s="601" t="s">
        <v>794</v>
      </c>
    </row>
    <row r="6548" spans="1:6">
      <c r="A6548" s="606">
        <v>87643</v>
      </c>
      <c r="B6548" s="606" t="s">
        <v>7258</v>
      </c>
      <c r="C6548" s="606" t="s">
        <v>68</v>
      </c>
      <c r="D6548" s="606" t="s">
        <v>793</v>
      </c>
      <c r="E6548" s="607">
        <v>166</v>
      </c>
      <c r="F6548" s="601" t="s">
        <v>794</v>
      </c>
    </row>
    <row r="6549" spans="1:6">
      <c r="A6549" s="606">
        <v>87644</v>
      </c>
      <c r="B6549" s="606" t="s">
        <v>7259</v>
      </c>
      <c r="C6549" s="606" t="s">
        <v>68</v>
      </c>
      <c r="D6549" s="606" t="s">
        <v>793</v>
      </c>
      <c r="E6549" s="607">
        <v>177.18</v>
      </c>
      <c r="F6549" s="601" t="s">
        <v>794</v>
      </c>
    </row>
    <row r="6550" spans="1:6">
      <c r="A6550" s="606">
        <v>87680</v>
      </c>
      <c r="B6550" s="606" t="s">
        <v>7260</v>
      </c>
      <c r="C6550" s="606" t="s">
        <v>68</v>
      </c>
      <c r="D6550" s="606" t="s">
        <v>942</v>
      </c>
      <c r="E6550" s="607">
        <v>44.96</v>
      </c>
      <c r="F6550" s="601" t="s">
        <v>794</v>
      </c>
    </row>
    <row r="6551" spans="1:6">
      <c r="A6551" s="606">
        <v>87682</v>
      </c>
      <c r="B6551" s="606" t="s">
        <v>7261</v>
      </c>
      <c r="C6551" s="606" t="s">
        <v>68</v>
      </c>
      <c r="D6551" s="606" t="s">
        <v>942</v>
      </c>
      <c r="E6551" s="607">
        <v>50.61</v>
      </c>
      <c r="F6551" s="601" t="s">
        <v>794</v>
      </c>
    </row>
    <row r="6552" spans="1:6">
      <c r="A6552" s="606">
        <v>87683</v>
      </c>
      <c r="B6552" s="606" t="s">
        <v>7262</v>
      </c>
      <c r="C6552" s="606" t="s">
        <v>68</v>
      </c>
      <c r="D6552" s="606" t="s">
        <v>942</v>
      </c>
      <c r="E6552" s="607">
        <v>161.74</v>
      </c>
      <c r="F6552" s="601" t="s">
        <v>794</v>
      </c>
    </row>
    <row r="6553" spans="1:6">
      <c r="A6553" s="606">
        <v>87684</v>
      </c>
      <c r="B6553" s="606" t="s">
        <v>7263</v>
      </c>
      <c r="C6553" s="606" t="s">
        <v>68</v>
      </c>
      <c r="D6553" s="606" t="s">
        <v>942</v>
      </c>
      <c r="E6553" s="607">
        <v>172.92</v>
      </c>
      <c r="F6553" s="601" t="s">
        <v>794</v>
      </c>
    </row>
    <row r="6554" spans="1:6">
      <c r="A6554" s="606">
        <v>87690</v>
      </c>
      <c r="B6554" s="606" t="s">
        <v>7264</v>
      </c>
      <c r="C6554" s="606" t="s">
        <v>68</v>
      </c>
      <c r="D6554" s="606" t="s">
        <v>942</v>
      </c>
      <c r="E6554" s="607">
        <v>51.52</v>
      </c>
      <c r="F6554" s="601" t="s">
        <v>794</v>
      </c>
    </row>
    <row r="6555" spans="1:6">
      <c r="A6555" s="606">
        <v>87692</v>
      </c>
      <c r="B6555" s="606" t="s">
        <v>7265</v>
      </c>
      <c r="C6555" s="606" t="s">
        <v>68</v>
      </c>
      <c r="D6555" s="606" t="s">
        <v>942</v>
      </c>
      <c r="E6555" s="607">
        <v>57.99</v>
      </c>
      <c r="F6555" s="601" t="s">
        <v>794</v>
      </c>
    </row>
    <row r="6556" spans="1:6">
      <c r="A6556" s="606">
        <v>87693</v>
      </c>
      <c r="B6556" s="606" t="s">
        <v>7266</v>
      </c>
      <c r="C6556" s="606" t="s">
        <v>68</v>
      </c>
      <c r="D6556" s="606" t="s">
        <v>942</v>
      </c>
      <c r="E6556" s="607">
        <v>185.26</v>
      </c>
      <c r="F6556" s="601" t="s">
        <v>794</v>
      </c>
    </row>
    <row r="6557" spans="1:6">
      <c r="A6557" s="606">
        <v>87694</v>
      </c>
      <c r="B6557" s="606" t="s">
        <v>7267</v>
      </c>
      <c r="C6557" s="606" t="s">
        <v>68</v>
      </c>
      <c r="D6557" s="606" t="s">
        <v>942</v>
      </c>
      <c r="E6557" s="607">
        <v>198.07</v>
      </c>
      <c r="F6557" s="601" t="s">
        <v>794</v>
      </c>
    </row>
    <row r="6558" spans="1:6">
      <c r="A6558" s="606">
        <v>87700</v>
      </c>
      <c r="B6558" s="606" t="s">
        <v>7268</v>
      </c>
      <c r="C6558" s="606" t="s">
        <v>68</v>
      </c>
      <c r="D6558" s="606" t="s">
        <v>942</v>
      </c>
      <c r="E6558" s="607">
        <v>55.74</v>
      </c>
      <c r="F6558" s="601" t="s">
        <v>794</v>
      </c>
    </row>
    <row r="6559" spans="1:6">
      <c r="A6559" s="606">
        <v>87702</v>
      </c>
      <c r="B6559" s="606" t="s">
        <v>7269</v>
      </c>
      <c r="C6559" s="606" t="s">
        <v>68</v>
      </c>
      <c r="D6559" s="606" t="s">
        <v>942</v>
      </c>
      <c r="E6559" s="607">
        <v>62.79</v>
      </c>
      <c r="F6559" s="601" t="s">
        <v>794</v>
      </c>
    </row>
    <row r="6560" spans="1:6">
      <c r="A6560" s="606">
        <v>87703</v>
      </c>
      <c r="B6560" s="606" t="s">
        <v>7270</v>
      </c>
      <c r="C6560" s="606" t="s">
        <v>68</v>
      </c>
      <c r="D6560" s="606" t="s">
        <v>942</v>
      </c>
      <c r="E6560" s="607">
        <v>201.37</v>
      </c>
      <c r="F6560" s="601" t="s">
        <v>794</v>
      </c>
    </row>
    <row r="6561" spans="1:6">
      <c r="A6561" s="606">
        <v>87704</v>
      </c>
      <c r="B6561" s="606" t="s">
        <v>7271</v>
      </c>
      <c r="C6561" s="606" t="s">
        <v>68</v>
      </c>
      <c r="D6561" s="606" t="s">
        <v>942</v>
      </c>
      <c r="E6561" s="607">
        <v>215.32</v>
      </c>
      <c r="F6561" s="601" t="s">
        <v>794</v>
      </c>
    </row>
    <row r="6562" spans="1:6">
      <c r="A6562" s="606">
        <v>87735</v>
      </c>
      <c r="B6562" s="606" t="s">
        <v>7272</v>
      </c>
      <c r="C6562" s="606" t="s">
        <v>68</v>
      </c>
      <c r="D6562" s="606" t="s">
        <v>793</v>
      </c>
      <c r="E6562" s="607">
        <v>42.16</v>
      </c>
      <c r="F6562" s="601" t="s">
        <v>794</v>
      </c>
    </row>
    <row r="6563" spans="1:6">
      <c r="A6563" s="606">
        <v>87737</v>
      </c>
      <c r="B6563" s="606" t="s">
        <v>7273</v>
      </c>
      <c r="C6563" s="606" t="s">
        <v>68</v>
      </c>
      <c r="D6563" s="606" t="s">
        <v>793</v>
      </c>
      <c r="E6563" s="607">
        <v>45.47</v>
      </c>
      <c r="F6563" s="601" t="s">
        <v>794</v>
      </c>
    </row>
    <row r="6564" spans="1:6">
      <c r="A6564" s="606">
        <v>87738</v>
      </c>
      <c r="B6564" s="606" t="s">
        <v>7274</v>
      </c>
      <c r="C6564" s="606" t="s">
        <v>68</v>
      </c>
      <c r="D6564" s="606" t="s">
        <v>793</v>
      </c>
      <c r="E6564" s="607">
        <v>110.46</v>
      </c>
      <c r="F6564" s="601" t="s">
        <v>794</v>
      </c>
    </row>
    <row r="6565" spans="1:6">
      <c r="A6565" s="606">
        <v>87739</v>
      </c>
      <c r="B6565" s="606" t="s">
        <v>7275</v>
      </c>
      <c r="C6565" s="606" t="s">
        <v>68</v>
      </c>
      <c r="D6565" s="606" t="s">
        <v>793</v>
      </c>
      <c r="E6565" s="607">
        <v>117</v>
      </c>
      <c r="F6565" s="601" t="s">
        <v>794</v>
      </c>
    </row>
    <row r="6566" spans="1:6">
      <c r="A6566" s="606">
        <v>87745</v>
      </c>
      <c r="B6566" s="606" t="s">
        <v>7276</v>
      </c>
      <c r="C6566" s="606" t="s">
        <v>68</v>
      </c>
      <c r="D6566" s="606" t="s">
        <v>793</v>
      </c>
      <c r="E6566" s="607">
        <v>51.61</v>
      </c>
      <c r="F6566" s="601" t="s">
        <v>794</v>
      </c>
    </row>
    <row r="6567" spans="1:6">
      <c r="A6567" s="606">
        <v>87747</v>
      </c>
      <c r="B6567" s="606" t="s">
        <v>7277</v>
      </c>
      <c r="C6567" s="606" t="s">
        <v>68</v>
      </c>
      <c r="D6567" s="606" t="s">
        <v>793</v>
      </c>
      <c r="E6567" s="607">
        <v>56.21</v>
      </c>
      <c r="F6567" s="601" t="s">
        <v>794</v>
      </c>
    </row>
    <row r="6568" spans="1:6">
      <c r="A6568" s="606">
        <v>87748</v>
      </c>
      <c r="B6568" s="606" t="s">
        <v>7278</v>
      </c>
      <c r="C6568" s="606" t="s">
        <v>68</v>
      </c>
      <c r="D6568" s="606" t="s">
        <v>793</v>
      </c>
      <c r="E6568" s="608">
        <v>146.57</v>
      </c>
      <c r="F6568" s="601" t="s">
        <v>794</v>
      </c>
    </row>
    <row r="6569" spans="1:6">
      <c r="A6569" s="606">
        <v>87749</v>
      </c>
      <c r="B6569" s="606" t="s">
        <v>7279</v>
      </c>
      <c r="C6569" s="606" t="s">
        <v>68</v>
      </c>
      <c r="D6569" s="606" t="s">
        <v>793</v>
      </c>
      <c r="E6569" s="607">
        <v>155.66999999999999</v>
      </c>
      <c r="F6569" s="601" t="s">
        <v>794</v>
      </c>
    </row>
    <row r="6570" spans="1:6">
      <c r="A6570" s="606">
        <v>87755</v>
      </c>
      <c r="B6570" s="606" t="s">
        <v>7280</v>
      </c>
      <c r="C6570" s="606" t="s">
        <v>68</v>
      </c>
      <c r="D6570" s="606" t="s">
        <v>942</v>
      </c>
      <c r="E6570" s="608">
        <v>49.46</v>
      </c>
      <c r="F6570" s="601" t="s">
        <v>794</v>
      </c>
    </row>
    <row r="6571" spans="1:6">
      <c r="A6571" s="606">
        <v>87757</v>
      </c>
      <c r="B6571" s="606" t="s">
        <v>7281</v>
      </c>
      <c r="C6571" s="606" t="s">
        <v>68</v>
      </c>
      <c r="D6571" s="606" t="s">
        <v>942</v>
      </c>
      <c r="E6571" s="608">
        <v>54.06</v>
      </c>
      <c r="F6571" s="601" t="s">
        <v>794</v>
      </c>
    </row>
    <row r="6572" spans="1:6">
      <c r="A6572" s="606">
        <v>87758</v>
      </c>
      <c r="B6572" s="606" t="s">
        <v>7282</v>
      </c>
      <c r="C6572" s="606" t="s">
        <v>68</v>
      </c>
      <c r="D6572" s="606" t="s">
        <v>942</v>
      </c>
      <c r="E6572" s="607">
        <v>144.41999999999999</v>
      </c>
      <c r="F6572" s="601" t="s">
        <v>794</v>
      </c>
    </row>
    <row r="6573" spans="1:6">
      <c r="A6573" s="606">
        <v>87759</v>
      </c>
      <c r="B6573" s="606" t="s">
        <v>7283</v>
      </c>
      <c r="C6573" s="606" t="s">
        <v>68</v>
      </c>
      <c r="D6573" s="606" t="s">
        <v>942</v>
      </c>
      <c r="E6573" s="607">
        <v>153.52000000000001</v>
      </c>
      <c r="F6573" s="601" t="s">
        <v>794</v>
      </c>
    </row>
    <row r="6574" spans="1:6">
      <c r="A6574" s="606">
        <v>87765</v>
      </c>
      <c r="B6574" s="606" t="s">
        <v>7284</v>
      </c>
      <c r="C6574" s="606" t="s">
        <v>68</v>
      </c>
      <c r="D6574" s="606" t="s">
        <v>942</v>
      </c>
      <c r="E6574" s="608">
        <v>57.24</v>
      </c>
      <c r="F6574" s="601" t="s">
        <v>794</v>
      </c>
    </row>
    <row r="6575" spans="1:6">
      <c r="A6575" s="606">
        <v>87767</v>
      </c>
      <c r="B6575" s="606" t="s">
        <v>7285</v>
      </c>
      <c r="C6575" s="606" t="s">
        <v>68</v>
      </c>
      <c r="D6575" s="606" t="s">
        <v>942</v>
      </c>
      <c r="E6575" s="607">
        <v>62.89</v>
      </c>
      <c r="F6575" s="601" t="s">
        <v>794</v>
      </c>
    </row>
    <row r="6576" spans="1:6">
      <c r="A6576" s="606">
        <v>87768</v>
      </c>
      <c r="B6576" s="606" t="s">
        <v>7286</v>
      </c>
      <c r="C6576" s="606" t="s">
        <v>68</v>
      </c>
      <c r="D6576" s="606" t="s">
        <v>942</v>
      </c>
      <c r="E6576" s="608">
        <v>174.02</v>
      </c>
      <c r="F6576" s="601" t="s">
        <v>794</v>
      </c>
    </row>
    <row r="6577" spans="1:6">
      <c r="A6577" s="606">
        <v>87769</v>
      </c>
      <c r="B6577" s="606" t="s">
        <v>7287</v>
      </c>
      <c r="C6577" s="606" t="s">
        <v>68</v>
      </c>
      <c r="D6577" s="606" t="s">
        <v>942</v>
      </c>
      <c r="E6577" s="608">
        <v>185.2</v>
      </c>
      <c r="F6577" s="601" t="s">
        <v>794</v>
      </c>
    </row>
    <row r="6578" spans="1:6">
      <c r="A6578" s="606">
        <v>88470</v>
      </c>
      <c r="B6578" s="606" t="s">
        <v>7288</v>
      </c>
      <c r="C6578" s="606" t="s">
        <v>68</v>
      </c>
      <c r="D6578" s="606" t="s">
        <v>942</v>
      </c>
      <c r="E6578" s="608">
        <v>34.92</v>
      </c>
      <c r="F6578" s="601" t="s">
        <v>794</v>
      </c>
    </row>
    <row r="6579" spans="1:6">
      <c r="A6579" s="606">
        <v>88471</v>
      </c>
      <c r="B6579" s="606" t="s">
        <v>7289</v>
      </c>
      <c r="C6579" s="606" t="s">
        <v>68</v>
      </c>
      <c r="D6579" s="606" t="s">
        <v>942</v>
      </c>
      <c r="E6579" s="608">
        <v>43.44</v>
      </c>
      <c r="F6579" s="601" t="s">
        <v>794</v>
      </c>
    </row>
    <row r="6580" spans="1:6">
      <c r="A6580" s="606">
        <v>88472</v>
      </c>
      <c r="B6580" s="606" t="s">
        <v>7290</v>
      </c>
      <c r="C6580" s="606" t="s">
        <v>68</v>
      </c>
      <c r="D6580" s="606" t="s">
        <v>942</v>
      </c>
      <c r="E6580" s="608">
        <v>50.24</v>
      </c>
      <c r="F6580" s="601" t="s">
        <v>794</v>
      </c>
    </row>
    <row r="6581" spans="1:6">
      <c r="A6581" s="606">
        <v>88476</v>
      </c>
      <c r="B6581" s="606" t="s">
        <v>7291</v>
      </c>
      <c r="C6581" s="606" t="s">
        <v>68</v>
      </c>
      <c r="D6581" s="606" t="s">
        <v>793</v>
      </c>
      <c r="E6581" s="608">
        <v>27.98</v>
      </c>
      <c r="F6581" s="601" t="s">
        <v>794</v>
      </c>
    </row>
    <row r="6582" spans="1:6">
      <c r="A6582" s="606">
        <v>88477</v>
      </c>
      <c r="B6582" s="606" t="s">
        <v>7292</v>
      </c>
      <c r="C6582" s="606" t="s">
        <v>68</v>
      </c>
      <c r="D6582" s="606" t="s">
        <v>793</v>
      </c>
      <c r="E6582" s="608">
        <v>38.5</v>
      </c>
      <c r="F6582" s="601" t="s">
        <v>794</v>
      </c>
    </row>
    <row r="6583" spans="1:6">
      <c r="A6583" s="606">
        <v>88478</v>
      </c>
      <c r="B6583" s="606" t="s">
        <v>7293</v>
      </c>
      <c r="C6583" s="606" t="s">
        <v>68</v>
      </c>
      <c r="D6583" s="606" t="s">
        <v>793</v>
      </c>
      <c r="E6583" s="608">
        <v>47.22</v>
      </c>
      <c r="F6583" s="601" t="s">
        <v>794</v>
      </c>
    </row>
    <row r="6584" spans="1:6">
      <c r="A6584" s="606">
        <v>90930</v>
      </c>
      <c r="B6584" s="606" t="s">
        <v>7294</v>
      </c>
      <c r="C6584" s="606" t="s">
        <v>68</v>
      </c>
      <c r="D6584" s="606" t="s">
        <v>793</v>
      </c>
      <c r="E6584" s="608">
        <v>80.900000000000006</v>
      </c>
      <c r="F6584" s="601" t="s">
        <v>794</v>
      </c>
    </row>
    <row r="6585" spans="1:6">
      <c r="A6585" s="606">
        <v>90932</v>
      </c>
      <c r="B6585" s="606" t="s">
        <v>7295</v>
      </c>
      <c r="C6585" s="606" t="s">
        <v>68</v>
      </c>
      <c r="D6585" s="606" t="s">
        <v>793</v>
      </c>
      <c r="E6585" s="608">
        <v>87.37</v>
      </c>
      <c r="F6585" s="601" t="s">
        <v>794</v>
      </c>
    </row>
    <row r="6586" spans="1:6">
      <c r="A6586" s="606">
        <v>90933</v>
      </c>
      <c r="B6586" s="606" t="s">
        <v>7296</v>
      </c>
      <c r="C6586" s="606" t="s">
        <v>68</v>
      </c>
      <c r="D6586" s="606" t="s">
        <v>793</v>
      </c>
      <c r="E6586" s="608">
        <v>214.64</v>
      </c>
      <c r="F6586" s="601" t="s">
        <v>794</v>
      </c>
    </row>
    <row r="6587" spans="1:6">
      <c r="A6587" s="606">
        <v>90934</v>
      </c>
      <c r="B6587" s="606" t="s">
        <v>7297</v>
      </c>
      <c r="C6587" s="606" t="s">
        <v>68</v>
      </c>
      <c r="D6587" s="606" t="s">
        <v>793</v>
      </c>
      <c r="E6587" s="608">
        <v>227.45</v>
      </c>
      <c r="F6587" s="601" t="s">
        <v>794</v>
      </c>
    </row>
    <row r="6588" spans="1:6">
      <c r="A6588" s="606">
        <v>90940</v>
      </c>
      <c r="B6588" s="606" t="s">
        <v>7298</v>
      </c>
      <c r="C6588" s="606" t="s">
        <v>68</v>
      </c>
      <c r="D6588" s="606" t="s">
        <v>793</v>
      </c>
      <c r="E6588" s="607">
        <v>86.22</v>
      </c>
      <c r="F6588" s="601" t="s">
        <v>794</v>
      </c>
    </row>
    <row r="6589" spans="1:6">
      <c r="A6589" s="606">
        <v>90942</v>
      </c>
      <c r="B6589" s="606" t="s">
        <v>7299</v>
      </c>
      <c r="C6589" s="606" t="s">
        <v>68</v>
      </c>
      <c r="D6589" s="606" t="s">
        <v>793</v>
      </c>
      <c r="E6589" s="608">
        <v>93.27</v>
      </c>
      <c r="F6589" s="601" t="s">
        <v>794</v>
      </c>
    </row>
    <row r="6590" spans="1:6">
      <c r="A6590" s="606">
        <v>90943</v>
      </c>
      <c r="B6590" s="606" t="s">
        <v>7300</v>
      </c>
      <c r="C6590" s="606" t="s">
        <v>68</v>
      </c>
      <c r="D6590" s="606" t="s">
        <v>793</v>
      </c>
      <c r="E6590" s="608">
        <v>231.85</v>
      </c>
      <c r="F6590" s="601" t="s">
        <v>794</v>
      </c>
    </row>
    <row r="6591" spans="1:6">
      <c r="A6591" s="606">
        <v>90944</v>
      </c>
      <c r="B6591" s="606" t="s">
        <v>7301</v>
      </c>
      <c r="C6591" s="606" t="s">
        <v>68</v>
      </c>
      <c r="D6591" s="606" t="s">
        <v>793</v>
      </c>
      <c r="E6591" s="608">
        <v>245.8</v>
      </c>
      <c r="F6591" s="601" t="s">
        <v>794</v>
      </c>
    </row>
    <row r="6592" spans="1:6">
      <c r="A6592" s="606">
        <v>90950</v>
      </c>
      <c r="B6592" s="606" t="s">
        <v>7302</v>
      </c>
      <c r="C6592" s="606" t="s">
        <v>68</v>
      </c>
      <c r="D6592" s="606" t="s">
        <v>793</v>
      </c>
      <c r="E6592" s="608">
        <v>95.93</v>
      </c>
      <c r="F6592" s="601" t="s">
        <v>794</v>
      </c>
    </row>
    <row r="6593" spans="1:6">
      <c r="A6593" s="606">
        <v>90952</v>
      </c>
      <c r="B6593" s="606" t="s">
        <v>7303</v>
      </c>
      <c r="C6593" s="606" t="s">
        <v>68</v>
      </c>
      <c r="D6593" s="606" t="s">
        <v>793</v>
      </c>
      <c r="E6593" s="608">
        <v>104.04</v>
      </c>
      <c r="F6593" s="601" t="s">
        <v>794</v>
      </c>
    </row>
    <row r="6594" spans="1:6">
      <c r="A6594" s="606">
        <v>90953</v>
      </c>
      <c r="B6594" s="606" t="s">
        <v>7304</v>
      </c>
      <c r="C6594" s="606" t="s">
        <v>68</v>
      </c>
      <c r="D6594" s="606" t="s">
        <v>793</v>
      </c>
      <c r="E6594" s="607">
        <v>263.38</v>
      </c>
      <c r="F6594" s="601" t="s">
        <v>794</v>
      </c>
    </row>
    <row r="6595" spans="1:6">
      <c r="A6595" s="606">
        <v>90954</v>
      </c>
      <c r="B6595" s="606" t="s">
        <v>7305</v>
      </c>
      <c r="C6595" s="606" t="s">
        <v>68</v>
      </c>
      <c r="D6595" s="606" t="s">
        <v>793</v>
      </c>
      <c r="E6595" s="608">
        <v>279.42</v>
      </c>
      <c r="F6595" s="601" t="s">
        <v>794</v>
      </c>
    </row>
    <row r="6596" spans="1:6">
      <c r="A6596" s="606">
        <v>102803</v>
      </c>
      <c r="B6596" s="606" t="s">
        <v>7306</v>
      </c>
      <c r="C6596" s="606" t="s">
        <v>68</v>
      </c>
      <c r="D6596" s="606" t="s">
        <v>1410</v>
      </c>
      <c r="E6596" s="607">
        <v>2.13</v>
      </c>
      <c r="F6596" s="601" t="s">
        <v>794</v>
      </c>
    </row>
    <row r="6597" spans="1:6">
      <c r="A6597" s="606">
        <v>101742</v>
      </c>
      <c r="B6597" s="606" t="s">
        <v>7307</v>
      </c>
      <c r="C6597" s="606" t="s">
        <v>67</v>
      </c>
      <c r="D6597" s="606" t="s">
        <v>942</v>
      </c>
      <c r="E6597" s="607">
        <v>60.15</v>
      </c>
      <c r="F6597" s="601" t="s">
        <v>794</v>
      </c>
    </row>
    <row r="6598" spans="1:6">
      <c r="A6598" s="606">
        <v>87878</v>
      </c>
      <c r="B6598" s="606" t="s">
        <v>7308</v>
      </c>
      <c r="C6598" s="606" t="s">
        <v>68</v>
      </c>
      <c r="D6598" s="606" t="s">
        <v>942</v>
      </c>
      <c r="E6598" s="607">
        <v>4.6900000000000004</v>
      </c>
      <c r="F6598" s="601" t="s">
        <v>794</v>
      </c>
    </row>
    <row r="6599" spans="1:6">
      <c r="A6599" s="606">
        <v>87879</v>
      </c>
      <c r="B6599" s="606" t="s">
        <v>7309</v>
      </c>
      <c r="C6599" s="606" t="s">
        <v>68</v>
      </c>
      <c r="D6599" s="606" t="s">
        <v>942</v>
      </c>
      <c r="E6599" s="607">
        <v>4.26</v>
      </c>
      <c r="F6599" s="601" t="s">
        <v>794</v>
      </c>
    </row>
    <row r="6600" spans="1:6">
      <c r="A6600" s="606">
        <v>87881</v>
      </c>
      <c r="B6600" s="606" t="s">
        <v>7310</v>
      </c>
      <c r="C6600" s="606" t="s">
        <v>68</v>
      </c>
      <c r="D6600" s="606" t="s">
        <v>793</v>
      </c>
      <c r="E6600" s="607">
        <v>6.09</v>
      </c>
      <c r="F6600" s="601" t="s">
        <v>794</v>
      </c>
    </row>
    <row r="6601" spans="1:6">
      <c r="A6601" s="606">
        <v>87882</v>
      </c>
      <c r="B6601" s="606" t="s">
        <v>7311</v>
      </c>
      <c r="C6601" s="606" t="s">
        <v>68</v>
      </c>
      <c r="D6601" s="606" t="s">
        <v>793</v>
      </c>
      <c r="E6601" s="607">
        <v>5.93</v>
      </c>
      <c r="F6601" s="601" t="s">
        <v>794</v>
      </c>
    </row>
    <row r="6602" spans="1:6">
      <c r="A6602" s="606">
        <v>87884</v>
      </c>
      <c r="B6602" s="606" t="s">
        <v>7312</v>
      </c>
      <c r="C6602" s="606" t="s">
        <v>68</v>
      </c>
      <c r="D6602" s="606" t="s">
        <v>942</v>
      </c>
      <c r="E6602" s="607">
        <v>13.37</v>
      </c>
      <c r="F6602" s="601" t="s">
        <v>794</v>
      </c>
    </row>
    <row r="6603" spans="1:6">
      <c r="A6603" s="606">
        <v>87885</v>
      </c>
      <c r="B6603" s="606" t="s">
        <v>7313</v>
      </c>
      <c r="C6603" s="606" t="s">
        <v>68</v>
      </c>
      <c r="D6603" s="606" t="s">
        <v>942</v>
      </c>
      <c r="E6603" s="607">
        <v>12.99</v>
      </c>
      <c r="F6603" s="601" t="s">
        <v>794</v>
      </c>
    </row>
    <row r="6604" spans="1:6">
      <c r="A6604" s="606">
        <v>87886</v>
      </c>
      <c r="B6604" s="606" t="s">
        <v>7314</v>
      </c>
      <c r="C6604" s="606" t="s">
        <v>68</v>
      </c>
      <c r="D6604" s="606" t="s">
        <v>942</v>
      </c>
      <c r="E6604" s="607">
        <v>21.46</v>
      </c>
      <c r="F6604" s="601" t="s">
        <v>794</v>
      </c>
    </row>
    <row r="6605" spans="1:6">
      <c r="A6605" s="606">
        <v>87887</v>
      </c>
      <c r="B6605" s="606" t="s">
        <v>7315</v>
      </c>
      <c r="C6605" s="606" t="s">
        <v>68</v>
      </c>
      <c r="D6605" s="606" t="s">
        <v>942</v>
      </c>
      <c r="E6605" s="607">
        <v>20.68</v>
      </c>
      <c r="F6605" s="601" t="s">
        <v>794</v>
      </c>
    </row>
    <row r="6606" spans="1:6">
      <c r="A6606" s="606">
        <v>87888</v>
      </c>
      <c r="B6606" s="606" t="s">
        <v>7316</v>
      </c>
      <c r="C6606" s="606" t="s">
        <v>68</v>
      </c>
      <c r="D6606" s="606" t="s">
        <v>793</v>
      </c>
      <c r="E6606" s="607">
        <v>7.46</v>
      </c>
      <c r="F6606" s="601" t="s">
        <v>794</v>
      </c>
    </row>
    <row r="6607" spans="1:6">
      <c r="A6607" s="606">
        <v>87889</v>
      </c>
      <c r="B6607" s="606" t="s">
        <v>7317</v>
      </c>
      <c r="C6607" s="606" t="s">
        <v>68</v>
      </c>
      <c r="D6607" s="606" t="s">
        <v>793</v>
      </c>
      <c r="E6607" s="607">
        <v>7.3</v>
      </c>
      <c r="F6607" s="601" t="s">
        <v>794</v>
      </c>
    </row>
    <row r="6608" spans="1:6">
      <c r="A6608" s="606">
        <v>87891</v>
      </c>
      <c r="B6608" s="606" t="s">
        <v>7318</v>
      </c>
      <c r="C6608" s="606" t="s">
        <v>68</v>
      </c>
      <c r="D6608" s="606" t="s">
        <v>942</v>
      </c>
      <c r="E6608" s="608">
        <v>14.74</v>
      </c>
      <c r="F6608" s="601" t="s">
        <v>794</v>
      </c>
    </row>
    <row r="6609" spans="1:6">
      <c r="A6609" s="606">
        <v>87892</v>
      </c>
      <c r="B6609" s="606" t="s">
        <v>7319</v>
      </c>
      <c r="C6609" s="606" t="s">
        <v>68</v>
      </c>
      <c r="D6609" s="606" t="s">
        <v>942</v>
      </c>
      <c r="E6609" s="608">
        <v>14.36</v>
      </c>
      <c r="F6609" s="601" t="s">
        <v>794</v>
      </c>
    </row>
    <row r="6610" spans="1:6">
      <c r="A6610" s="606">
        <v>87893</v>
      </c>
      <c r="B6610" s="606" t="s">
        <v>7320</v>
      </c>
      <c r="C6610" s="606" t="s">
        <v>68</v>
      </c>
      <c r="D6610" s="606" t="s">
        <v>942</v>
      </c>
      <c r="E6610" s="608">
        <v>6.71</v>
      </c>
      <c r="F6610" s="601" t="s">
        <v>794</v>
      </c>
    </row>
    <row r="6611" spans="1:6">
      <c r="A6611" s="606">
        <v>87894</v>
      </c>
      <c r="B6611" s="606" t="s">
        <v>7321</v>
      </c>
      <c r="C6611" s="606" t="s">
        <v>68</v>
      </c>
      <c r="D6611" s="606" t="s">
        <v>942</v>
      </c>
      <c r="E6611" s="608">
        <v>6.28</v>
      </c>
      <c r="F6611" s="601" t="s">
        <v>794</v>
      </c>
    </row>
    <row r="6612" spans="1:6">
      <c r="A6612" s="606">
        <v>87896</v>
      </c>
      <c r="B6612" s="606" t="s">
        <v>7322</v>
      </c>
      <c r="C6612" s="606" t="s">
        <v>68</v>
      </c>
      <c r="D6612" s="606" t="s">
        <v>793</v>
      </c>
      <c r="E6612" s="608">
        <v>5.39</v>
      </c>
      <c r="F6612" s="601" t="s">
        <v>794</v>
      </c>
    </row>
    <row r="6613" spans="1:6">
      <c r="A6613" s="606">
        <v>87897</v>
      </c>
      <c r="B6613" s="606" t="s">
        <v>7323</v>
      </c>
      <c r="C6613" s="606" t="s">
        <v>68</v>
      </c>
      <c r="D6613" s="606" t="s">
        <v>793</v>
      </c>
      <c r="E6613" s="608">
        <v>4.96</v>
      </c>
      <c r="F6613" s="601" t="s">
        <v>794</v>
      </c>
    </row>
    <row r="6614" spans="1:6">
      <c r="A6614" s="606">
        <v>87899</v>
      </c>
      <c r="B6614" s="606" t="s">
        <v>7324</v>
      </c>
      <c r="C6614" s="606" t="s">
        <v>68</v>
      </c>
      <c r="D6614" s="606" t="s">
        <v>793</v>
      </c>
      <c r="E6614" s="608">
        <v>8.0500000000000007</v>
      </c>
      <c r="F6614" s="601" t="s">
        <v>794</v>
      </c>
    </row>
    <row r="6615" spans="1:6">
      <c r="A6615" s="606">
        <v>87900</v>
      </c>
      <c r="B6615" s="606" t="s">
        <v>7325</v>
      </c>
      <c r="C6615" s="606" t="s">
        <v>68</v>
      </c>
      <c r="D6615" s="606" t="s">
        <v>793</v>
      </c>
      <c r="E6615" s="607">
        <v>7.89</v>
      </c>
      <c r="F6615" s="601" t="s">
        <v>794</v>
      </c>
    </row>
    <row r="6616" spans="1:6">
      <c r="A6616" s="606">
        <v>87902</v>
      </c>
      <c r="B6616" s="606" t="s">
        <v>7326</v>
      </c>
      <c r="C6616" s="606" t="s">
        <v>68</v>
      </c>
      <c r="D6616" s="606" t="s">
        <v>942</v>
      </c>
      <c r="E6616" s="608">
        <v>15.33</v>
      </c>
      <c r="F6616" s="601" t="s">
        <v>794</v>
      </c>
    </row>
    <row r="6617" spans="1:6">
      <c r="A6617" s="606">
        <v>87903</v>
      </c>
      <c r="B6617" s="606" t="s">
        <v>7327</v>
      </c>
      <c r="C6617" s="606" t="s">
        <v>68</v>
      </c>
      <c r="D6617" s="606" t="s">
        <v>942</v>
      </c>
      <c r="E6617" s="607">
        <v>14.95</v>
      </c>
      <c r="F6617" s="601" t="s">
        <v>794</v>
      </c>
    </row>
    <row r="6618" spans="1:6">
      <c r="A6618" s="606">
        <v>87904</v>
      </c>
      <c r="B6618" s="606" t="s">
        <v>7328</v>
      </c>
      <c r="C6618" s="606" t="s">
        <v>68</v>
      </c>
      <c r="D6618" s="606" t="s">
        <v>942</v>
      </c>
      <c r="E6618" s="608">
        <v>7.67</v>
      </c>
      <c r="F6618" s="601" t="s">
        <v>794</v>
      </c>
    </row>
    <row r="6619" spans="1:6">
      <c r="A6619" s="606">
        <v>87905</v>
      </c>
      <c r="B6619" s="606" t="s">
        <v>7329</v>
      </c>
      <c r="C6619" s="606" t="s">
        <v>68</v>
      </c>
      <c r="D6619" s="606" t="s">
        <v>942</v>
      </c>
      <c r="E6619" s="607">
        <v>7.24</v>
      </c>
      <c r="F6619" s="601" t="s">
        <v>794</v>
      </c>
    </row>
    <row r="6620" spans="1:6">
      <c r="A6620" s="606">
        <v>87907</v>
      </c>
      <c r="B6620" s="606" t="s">
        <v>7330</v>
      </c>
      <c r="C6620" s="606" t="s">
        <v>68</v>
      </c>
      <c r="D6620" s="606" t="s">
        <v>793</v>
      </c>
      <c r="E6620" s="608">
        <v>6.35</v>
      </c>
      <c r="F6620" s="601" t="s">
        <v>794</v>
      </c>
    </row>
    <row r="6621" spans="1:6">
      <c r="A6621" s="606">
        <v>87908</v>
      </c>
      <c r="B6621" s="606" t="s">
        <v>7331</v>
      </c>
      <c r="C6621" s="606" t="s">
        <v>68</v>
      </c>
      <c r="D6621" s="606" t="s">
        <v>793</v>
      </c>
      <c r="E6621" s="607">
        <v>5.92</v>
      </c>
      <c r="F6621" s="601" t="s">
        <v>794</v>
      </c>
    </row>
    <row r="6622" spans="1:6">
      <c r="A6622" s="606">
        <v>87910</v>
      </c>
      <c r="B6622" s="606" t="s">
        <v>7332</v>
      </c>
      <c r="C6622" s="606" t="s">
        <v>68</v>
      </c>
      <c r="D6622" s="606" t="s">
        <v>942</v>
      </c>
      <c r="E6622" s="608">
        <v>25.99</v>
      </c>
      <c r="F6622" s="601" t="s">
        <v>794</v>
      </c>
    </row>
    <row r="6623" spans="1:6">
      <c r="A6623" s="606">
        <v>87911</v>
      </c>
      <c r="B6623" s="606" t="s">
        <v>7333</v>
      </c>
      <c r="C6623" s="606" t="s">
        <v>68</v>
      </c>
      <c r="D6623" s="606" t="s">
        <v>942</v>
      </c>
      <c r="E6623" s="608">
        <v>25.21</v>
      </c>
      <c r="F6623" s="601" t="s">
        <v>794</v>
      </c>
    </row>
    <row r="6624" spans="1:6">
      <c r="A6624" s="606">
        <v>104410</v>
      </c>
      <c r="B6624" s="606" t="s">
        <v>7334</v>
      </c>
      <c r="C6624" s="606" t="s">
        <v>68</v>
      </c>
      <c r="D6624" s="606" t="s">
        <v>793</v>
      </c>
      <c r="E6624" s="608">
        <v>5.05</v>
      </c>
      <c r="F6624" s="601" t="s">
        <v>794</v>
      </c>
    </row>
    <row r="6625" spans="1:6">
      <c r="A6625" s="606">
        <v>104411</v>
      </c>
      <c r="B6625" s="606" t="s">
        <v>7335</v>
      </c>
      <c r="C6625" s="606" t="s">
        <v>68</v>
      </c>
      <c r="D6625" s="606" t="s">
        <v>793</v>
      </c>
      <c r="E6625" s="608">
        <v>5.05</v>
      </c>
      <c r="F6625" s="601" t="s">
        <v>794</v>
      </c>
    </row>
    <row r="6626" spans="1:6">
      <c r="A6626" s="606">
        <v>87411</v>
      </c>
      <c r="B6626" s="606" t="s">
        <v>7336</v>
      </c>
      <c r="C6626" s="606" t="s">
        <v>68</v>
      </c>
      <c r="D6626" s="606" t="s">
        <v>942</v>
      </c>
      <c r="E6626" s="608">
        <v>16.41</v>
      </c>
      <c r="F6626" s="601" t="s">
        <v>794</v>
      </c>
    </row>
    <row r="6627" spans="1:6">
      <c r="A6627" s="606">
        <v>87412</v>
      </c>
      <c r="B6627" s="606" t="s">
        <v>7337</v>
      </c>
      <c r="C6627" s="606" t="s">
        <v>68</v>
      </c>
      <c r="D6627" s="606" t="s">
        <v>942</v>
      </c>
      <c r="E6627" s="608">
        <v>23.07</v>
      </c>
      <c r="F6627" s="601" t="s">
        <v>794</v>
      </c>
    </row>
    <row r="6628" spans="1:6">
      <c r="A6628" s="606">
        <v>87413</v>
      </c>
      <c r="B6628" s="606" t="s">
        <v>7338</v>
      </c>
      <c r="C6628" s="606" t="s">
        <v>68</v>
      </c>
      <c r="D6628" s="606" t="s">
        <v>942</v>
      </c>
      <c r="E6628" s="608">
        <v>26.9</v>
      </c>
      <c r="F6628" s="601" t="s">
        <v>794</v>
      </c>
    </row>
    <row r="6629" spans="1:6">
      <c r="A6629" s="606">
        <v>87414</v>
      </c>
      <c r="B6629" s="606" t="s">
        <v>7339</v>
      </c>
      <c r="C6629" s="606" t="s">
        <v>68</v>
      </c>
      <c r="D6629" s="606" t="s">
        <v>942</v>
      </c>
      <c r="E6629" s="608">
        <v>26.67</v>
      </c>
      <c r="F6629" s="601" t="s">
        <v>794</v>
      </c>
    </row>
    <row r="6630" spans="1:6">
      <c r="A6630" s="606">
        <v>87415</v>
      </c>
      <c r="B6630" s="606" t="s">
        <v>7340</v>
      </c>
      <c r="C6630" s="606" t="s">
        <v>68</v>
      </c>
      <c r="D6630" s="606" t="s">
        <v>942</v>
      </c>
      <c r="E6630" s="608">
        <v>33.32</v>
      </c>
      <c r="F6630" s="601" t="s">
        <v>794</v>
      </c>
    </row>
    <row r="6631" spans="1:6">
      <c r="A6631" s="606">
        <v>87416</v>
      </c>
      <c r="B6631" s="606" t="s">
        <v>7341</v>
      </c>
      <c r="C6631" s="606" t="s">
        <v>68</v>
      </c>
      <c r="D6631" s="606" t="s">
        <v>942</v>
      </c>
      <c r="E6631" s="608">
        <v>37.15</v>
      </c>
      <c r="F6631" s="601" t="s">
        <v>794</v>
      </c>
    </row>
    <row r="6632" spans="1:6">
      <c r="A6632" s="606">
        <v>87418</v>
      </c>
      <c r="B6632" s="606" t="s">
        <v>7342</v>
      </c>
      <c r="C6632" s="606" t="s">
        <v>68</v>
      </c>
      <c r="D6632" s="606" t="s">
        <v>942</v>
      </c>
      <c r="E6632" s="608">
        <v>18.52</v>
      </c>
      <c r="F6632" s="601" t="s">
        <v>794</v>
      </c>
    </row>
    <row r="6633" spans="1:6">
      <c r="A6633" s="606">
        <v>87421</v>
      </c>
      <c r="B6633" s="606" t="s">
        <v>7343</v>
      </c>
      <c r="C6633" s="606" t="s">
        <v>68</v>
      </c>
      <c r="D6633" s="606" t="s">
        <v>942</v>
      </c>
      <c r="E6633" s="608">
        <v>29.08</v>
      </c>
      <c r="F6633" s="601" t="s">
        <v>794</v>
      </c>
    </row>
    <row r="6634" spans="1:6">
      <c r="A6634" s="606">
        <v>87424</v>
      </c>
      <c r="B6634" s="606" t="s">
        <v>7344</v>
      </c>
      <c r="C6634" s="606" t="s">
        <v>68</v>
      </c>
      <c r="D6634" s="606" t="s">
        <v>942</v>
      </c>
      <c r="E6634" s="608">
        <v>36.520000000000003</v>
      </c>
      <c r="F6634" s="601" t="s">
        <v>794</v>
      </c>
    </row>
    <row r="6635" spans="1:6">
      <c r="A6635" s="606">
        <v>87427</v>
      </c>
      <c r="B6635" s="606" t="s">
        <v>7345</v>
      </c>
      <c r="C6635" s="606" t="s">
        <v>68</v>
      </c>
      <c r="D6635" s="606" t="s">
        <v>942</v>
      </c>
      <c r="E6635" s="608">
        <v>43.87</v>
      </c>
      <c r="F6635" s="601" t="s">
        <v>794</v>
      </c>
    </row>
    <row r="6636" spans="1:6">
      <c r="A6636" s="606">
        <v>87430</v>
      </c>
      <c r="B6636" s="606" t="s">
        <v>7346</v>
      </c>
      <c r="C6636" s="606" t="s">
        <v>68</v>
      </c>
      <c r="D6636" s="606" t="s">
        <v>942</v>
      </c>
      <c r="E6636" s="607">
        <v>17.989999999999998</v>
      </c>
      <c r="F6636" s="601" t="s">
        <v>794</v>
      </c>
    </row>
    <row r="6637" spans="1:6">
      <c r="A6637" s="606">
        <v>87433</v>
      </c>
      <c r="B6637" s="606" t="s">
        <v>7347</v>
      </c>
      <c r="C6637" s="606" t="s">
        <v>68</v>
      </c>
      <c r="D6637" s="606" t="s">
        <v>942</v>
      </c>
      <c r="E6637" s="608">
        <v>26.92</v>
      </c>
      <c r="F6637" s="601" t="s">
        <v>794</v>
      </c>
    </row>
    <row r="6638" spans="1:6">
      <c r="A6638" s="606">
        <v>87436</v>
      </c>
      <c r="B6638" s="606" t="s">
        <v>7348</v>
      </c>
      <c r="C6638" s="606" t="s">
        <v>68</v>
      </c>
      <c r="D6638" s="606" t="s">
        <v>942</v>
      </c>
      <c r="E6638" s="608">
        <v>29.93</v>
      </c>
      <c r="F6638" s="601" t="s">
        <v>794</v>
      </c>
    </row>
    <row r="6639" spans="1:6">
      <c r="A6639" s="606">
        <v>87439</v>
      </c>
      <c r="B6639" s="606" t="s">
        <v>7349</v>
      </c>
      <c r="C6639" s="606" t="s">
        <v>68</v>
      </c>
      <c r="D6639" s="606" t="s">
        <v>942</v>
      </c>
      <c r="E6639" s="608">
        <v>37.049999999999997</v>
      </c>
      <c r="F6639" s="601" t="s">
        <v>794</v>
      </c>
    </row>
    <row r="6640" spans="1:6">
      <c r="A6640" s="606">
        <v>87527</v>
      </c>
      <c r="B6640" s="606" t="s">
        <v>7350</v>
      </c>
      <c r="C6640" s="606" t="s">
        <v>68</v>
      </c>
      <c r="D6640" s="606" t="s">
        <v>942</v>
      </c>
      <c r="E6640" s="608">
        <v>35.68</v>
      </c>
      <c r="F6640" s="601" t="s">
        <v>794</v>
      </c>
    </row>
    <row r="6641" spans="1:6">
      <c r="A6641" s="606">
        <v>87528</v>
      </c>
      <c r="B6641" s="606" t="s">
        <v>7351</v>
      </c>
      <c r="C6641" s="606" t="s">
        <v>68</v>
      </c>
      <c r="D6641" s="606" t="s">
        <v>942</v>
      </c>
      <c r="E6641" s="608">
        <v>39.090000000000003</v>
      </c>
      <c r="F6641" s="601" t="s">
        <v>794</v>
      </c>
    </row>
    <row r="6642" spans="1:6">
      <c r="A6642" s="606">
        <v>87529</v>
      </c>
      <c r="B6642" s="606" t="s">
        <v>7352</v>
      </c>
      <c r="C6642" s="606" t="s">
        <v>68</v>
      </c>
      <c r="D6642" s="606" t="s">
        <v>942</v>
      </c>
      <c r="E6642" s="607">
        <v>33.15</v>
      </c>
      <c r="F6642" s="601" t="s">
        <v>794</v>
      </c>
    </row>
    <row r="6643" spans="1:6">
      <c r="A6643" s="606">
        <v>87530</v>
      </c>
      <c r="B6643" s="606" t="s">
        <v>7353</v>
      </c>
      <c r="C6643" s="606" t="s">
        <v>68</v>
      </c>
      <c r="D6643" s="606" t="s">
        <v>942</v>
      </c>
      <c r="E6643" s="608">
        <v>36.56</v>
      </c>
      <c r="F6643" s="601" t="s">
        <v>794</v>
      </c>
    </row>
    <row r="6644" spans="1:6">
      <c r="A6644" s="606">
        <v>87531</v>
      </c>
      <c r="B6644" s="606" t="s">
        <v>7354</v>
      </c>
      <c r="C6644" s="606" t="s">
        <v>68</v>
      </c>
      <c r="D6644" s="606" t="s">
        <v>942</v>
      </c>
      <c r="E6644" s="608">
        <v>32.11</v>
      </c>
      <c r="F6644" s="601" t="s">
        <v>794</v>
      </c>
    </row>
    <row r="6645" spans="1:6">
      <c r="A6645" s="606">
        <v>87532</v>
      </c>
      <c r="B6645" s="606" t="s">
        <v>7355</v>
      </c>
      <c r="C6645" s="606" t="s">
        <v>68</v>
      </c>
      <c r="D6645" s="606" t="s">
        <v>942</v>
      </c>
      <c r="E6645" s="607">
        <v>35.520000000000003</v>
      </c>
      <c r="F6645" s="601" t="s">
        <v>794</v>
      </c>
    </row>
    <row r="6646" spans="1:6">
      <c r="A6646" s="606">
        <v>87535</v>
      </c>
      <c r="B6646" s="606" t="s">
        <v>7356</v>
      </c>
      <c r="C6646" s="606" t="s">
        <v>68</v>
      </c>
      <c r="D6646" s="606" t="s">
        <v>942</v>
      </c>
      <c r="E6646" s="607">
        <v>29.98</v>
      </c>
      <c r="F6646" s="601" t="s">
        <v>794</v>
      </c>
    </row>
    <row r="6647" spans="1:6">
      <c r="A6647" s="606">
        <v>87536</v>
      </c>
      <c r="B6647" s="606" t="s">
        <v>7357</v>
      </c>
      <c r="C6647" s="606" t="s">
        <v>68</v>
      </c>
      <c r="D6647" s="606" t="s">
        <v>942</v>
      </c>
      <c r="E6647" s="607">
        <v>33.39</v>
      </c>
      <c r="F6647" s="601" t="s">
        <v>794</v>
      </c>
    </row>
    <row r="6648" spans="1:6">
      <c r="A6648" s="606">
        <v>87539</v>
      </c>
      <c r="B6648" s="606" t="s">
        <v>7358</v>
      </c>
      <c r="C6648" s="606" t="s">
        <v>68</v>
      </c>
      <c r="D6648" s="606" t="s">
        <v>942</v>
      </c>
      <c r="E6648" s="607">
        <v>87.15</v>
      </c>
      <c r="F6648" s="601" t="s">
        <v>794</v>
      </c>
    </row>
    <row r="6649" spans="1:6">
      <c r="A6649" s="606">
        <v>87543</v>
      </c>
      <c r="B6649" s="606" t="s">
        <v>7359</v>
      </c>
      <c r="C6649" s="606" t="s">
        <v>68</v>
      </c>
      <c r="D6649" s="606" t="s">
        <v>942</v>
      </c>
      <c r="E6649" s="607">
        <v>31.92</v>
      </c>
      <c r="F6649" s="601" t="s">
        <v>794</v>
      </c>
    </row>
    <row r="6650" spans="1:6">
      <c r="A6650" s="606">
        <v>87545</v>
      </c>
      <c r="B6650" s="606" t="s">
        <v>7360</v>
      </c>
      <c r="C6650" s="606" t="s">
        <v>68</v>
      </c>
      <c r="D6650" s="606" t="s">
        <v>942</v>
      </c>
      <c r="E6650" s="607">
        <v>26.18</v>
      </c>
      <c r="F6650" s="601" t="s">
        <v>794</v>
      </c>
    </row>
    <row r="6651" spans="1:6">
      <c r="A6651" s="606">
        <v>87546</v>
      </c>
      <c r="B6651" s="606" t="s">
        <v>7361</v>
      </c>
      <c r="C6651" s="606" t="s">
        <v>68</v>
      </c>
      <c r="D6651" s="606" t="s">
        <v>942</v>
      </c>
      <c r="E6651" s="607">
        <v>28.35</v>
      </c>
      <c r="F6651" s="601" t="s">
        <v>794</v>
      </c>
    </row>
    <row r="6652" spans="1:6">
      <c r="A6652" s="606">
        <v>87547</v>
      </c>
      <c r="B6652" s="606" t="s">
        <v>7362</v>
      </c>
      <c r="C6652" s="606" t="s">
        <v>68</v>
      </c>
      <c r="D6652" s="606" t="s">
        <v>942</v>
      </c>
      <c r="E6652" s="607">
        <v>23.64</v>
      </c>
      <c r="F6652" s="601" t="s">
        <v>794</v>
      </c>
    </row>
    <row r="6653" spans="1:6">
      <c r="A6653" s="606">
        <v>87548</v>
      </c>
      <c r="B6653" s="606" t="s">
        <v>7363</v>
      </c>
      <c r="C6653" s="606" t="s">
        <v>68</v>
      </c>
      <c r="D6653" s="606" t="s">
        <v>942</v>
      </c>
      <c r="E6653" s="607">
        <v>25.81</v>
      </c>
      <c r="F6653" s="601" t="s">
        <v>794</v>
      </c>
    </row>
    <row r="6654" spans="1:6">
      <c r="A6654" s="606">
        <v>87549</v>
      </c>
      <c r="B6654" s="606" t="s">
        <v>7364</v>
      </c>
      <c r="C6654" s="606" t="s">
        <v>68</v>
      </c>
      <c r="D6654" s="606" t="s">
        <v>942</v>
      </c>
      <c r="E6654" s="607">
        <v>22.61</v>
      </c>
      <c r="F6654" s="601" t="s">
        <v>794</v>
      </c>
    </row>
    <row r="6655" spans="1:6">
      <c r="A6655" s="606">
        <v>87550</v>
      </c>
      <c r="B6655" s="606" t="s">
        <v>7365</v>
      </c>
      <c r="C6655" s="606" t="s">
        <v>68</v>
      </c>
      <c r="D6655" s="606" t="s">
        <v>942</v>
      </c>
      <c r="E6655" s="607">
        <v>24.78</v>
      </c>
      <c r="F6655" s="601" t="s">
        <v>794</v>
      </c>
    </row>
    <row r="6656" spans="1:6">
      <c r="A6656" s="606">
        <v>87553</v>
      </c>
      <c r="B6656" s="606" t="s">
        <v>7366</v>
      </c>
      <c r="C6656" s="606" t="s">
        <v>68</v>
      </c>
      <c r="D6656" s="606" t="s">
        <v>942</v>
      </c>
      <c r="E6656" s="607">
        <v>20.48</v>
      </c>
      <c r="F6656" s="601" t="s">
        <v>794</v>
      </c>
    </row>
    <row r="6657" spans="1:6">
      <c r="A6657" s="606">
        <v>87554</v>
      </c>
      <c r="B6657" s="606" t="s">
        <v>7367</v>
      </c>
      <c r="C6657" s="606" t="s">
        <v>68</v>
      </c>
      <c r="D6657" s="606" t="s">
        <v>942</v>
      </c>
      <c r="E6657" s="607">
        <v>22.65</v>
      </c>
      <c r="F6657" s="601" t="s">
        <v>794</v>
      </c>
    </row>
    <row r="6658" spans="1:6">
      <c r="A6658" s="606">
        <v>87557</v>
      </c>
      <c r="B6658" s="606" t="s">
        <v>7368</v>
      </c>
      <c r="C6658" s="606" t="s">
        <v>68</v>
      </c>
      <c r="D6658" s="606" t="s">
        <v>942</v>
      </c>
      <c r="E6658" s="607">
        <v>56.82</v>
      </c>
      <c r="F6658" s="601" t="s">
        <v>794</v>
      </c>
    </row>
    <row r="6659" spans="1:6">
      <c r="A6659" s="606">
        <v>87561</v>
      </c>
      <c r="B6659" s="606" t="s">
        <v>7369</v>
      </c>
      <c r="C6659" s="606" t="s">
        <v>68</v>
      </c>
      <c r="D6659" s="606" t="s">
        <v>942</v>
      </c>
      <c r="E6659" s="607">
        <v>56.36</v>
      </c>
      <c r="F6659" s="601" t="s">
        <v>794</v>
      </c>
    </row>
    <row r="6660" spans="1:6">
      <c r="A6660" s="606">
        <v>87775</v>
      </c>
      <c r="B6660" s="606" t="s">
        <v>7370</v>
      </c>
      <c r="C6660" s="606" t="s">
        <v>68</v>
      </c>
      <c r="D6660" s="606" t="s">
        <v>942</v>
      </c>
      <c r="E6660" s="607">
        <v>49.76</v>
      </c>
      <c r="F6660" s="601" t="s">
        <v>794</v>
      </c>
    </row>
    <row r="6661" spans="1:6">
      <c r="A6661" s="606">
        <v>87777</v>
      </c>
      <c r="B6661" s="606" t="s">
        <v>7371</v>
      </c>
      <c r="C6661" s="606" t="s">
        <v>68</v>
      </c>
      <c r="D6661" s="606" t="s">
        <v>942</v>
      </c>
      <c r="E6661" s="607">
        <v>53.28</v>
      </c>
      <c r="F6661" s="601" t="s">
        <v>794</v>
      </c>
    </row>
    <row r="6662" spans="1:6">
      <c r="A6662" s="606">
        <v>87778</v>
      </c>
      <c r="B6662" s="606" t="s">
        <v>7372</v>
      </c>
      <c r="C6662" s="606" t="s">
        <v>68</v>
      </c>
      <c r="D6662" s="606" t="s">
        <v>942</v>
      </c>
      <c r="E6662" s="607">
        <v>108.45</v>
      </c>
      <c r="F6662" s="601" t="s">
        <v>794</v>
      </c>
    </row>
    <row r="6663" spans="1:6">
      <c r="A6663" s="606">
        <v>87779</v>
      </c>
      <c r="B6663" s="606" t="s">
        <v>7373</v>
      </c>
      <c r="C6663" s="606" t="s">
        <v>68</v>
      </c>
      <c r="D6663" s="606" t="s">
        <v>942</v>
      </c>
      <c r="E6663" s="607">
        <v>63.93</v>
      </c>
      <c r="F6663" s="601" t="s">
        <v>794</v>
      </c>
    </row>
    <row r="6664" spans="1:6">
      <c r="A6664" s="606">
        <v>87781</v>
      </c>
      <c r="B6664" s="606" t="s">
        <v>7374</v>
      </c>
      <c r="C6664" s="606" t="s">
        <v>68</v>
      </c>
      <c r="D6664" s="606" t="s">
        <v>942</v>
      </c>
      <c r="E6664" s="607">
        <v>68.650000000000006</v>
      </c>
      <c r="F6664" s="601" t="s">
        <v>794</v>
      </c>
    </row>
    <row r="6665" spans="1:6">
      <c r="A6665" s="606">
        <v>87783</v>
      </c>
      <c r="B6665" s="606" t="s">
        <v>7375</v>
      </c>
      <c r="C6665" s="606" t="s">
        <v>68</v>
      </c>
      <c r="D6665" s="606" t="s">
        <v>942</v>
      </c>
      <c r="E6665" s="607">
        <v>142.84</v>
      </c>
      <c r="F6665" s="601" t="s">
        <v>794</v>
      </c>
    </row>
    <row r="6666" spans="1:6">
      <c r="A6666" s="606">
        <v>87784</v>
      </c>
      <c r="B6666" s="606" t="s">
        <v>7376</v>
      </c>
      <c r="C6666" s="606" t="s">
        <v>68</v>
      </c>
      <c r="D6666" s="606" t="s">
        <v>942</v>
      </c>
      <c r="E6666" s="607">
        <v>70.260000000000005</v>
      </c>
      <c r="F6666" s="601" t="s">
        <v>794</v>
      </c>
    </row>
    <row r="6667" spans="1:6">
      <c r="A6667" s="606">
        <v>87786</v>
      </c>
      <c r="B6667" s="606" t="s">
        <v>7377</v>
      </c>
      <c r="C6667" s="606" t="s">
        <v>68</v>
      </c>
      <c r="D6667" s="606" t="s">
        <v>942</v>
      </c>
      <c r="E6667" s="607">
        <v>76.180000000000007</v>
      </c>
      <c r="F6667" s="601" t="s">
        <v>794</v>
      </c>
    </row>
    <row r="6668" spans="1:6">
      <c r="A6668" s="606">
        <v>87787</v>
      </c>
      <c r="B6668" s="606" t="s">
        <v>7378</v>
      </c>
      <c r="C6668" s="606" t="s">
        <v>68</v>
      </c>
      <c r="D6668" s="606" t="s">
        <v>942</v>
      </c>
      <c r="E6668" s="607">
        <v>170.05</v>
      </c>
      <c r="F6668" s="601" t="s">
        <v>794</v>
      </c>
    </row>
    <row r="6669" spans="1:6">
      <c r="A6669" s="606">
        <v>87788</v>
      </c>
      <c r="B6669" s="606" t="s">
        <v>7379</v>
      </c>
      <c r="C6669" s="606" t="s">
        <v>68</v>
      </c>
      <c r="D6669" s="606" t="s">
        <v>942</v>
      </c>
      <c r="E6669" s="607">
        <v>82.32</v>
      </c>
      <c r="F6669" s="601" t="s">
        <v>794</v>
      </c>
    </row>
    <row r="6670" spans="1:6">
      <c r="A6670" s="606">
        <v>87791</v>
      </c>
      <c r="B6670" s="606" t="s">
        <v>7380</v>
      </c>
      <c r="C6670" s="606" t="s">
        <v>68</v>
      </c>
      <c r="D6670" s="606" t="s">
        <v>942</v>
      </c>
      <c r="E6670" s="607">
        <v>187.19</v>
      </c>
      <c r="F6670" s="601" t="s">
        <v>794</v>
      </c>
    </row>
    <row r="6671" spans="1:6">
      <c r="A6671" s="606">
        <v>87792</v>
      </c>
      <c r="B6671" s="606" t="s">
        <v>7381</v>
      </c>
      <c r="C6671" s="606" t="s">
        <v>68</v>
      </c>
      <c r="D6671" s="606" t="s">
        <v>942</v>
      </c>
      <c r="E6671" s="607">
        <v>37.79</v>
      </c>
      <c r="F6671" s="601" t="s">
        <v>794</v>
      </c>
    </row>
    <row r="6672" spans="1:6">
      <c r="A6672" s="606">
        <v>87794</v>
      </c>
      <c r="B6672" s="606" t="s">
        <v>7382</v>
      </c>
      <c r="C6672" s="606" t="s">
        <v>68</v>
      </c>
      <c r="D6672" s="606" t="s">
        <v>942</v>
      </c>
      <c r="E6672" s="607">
        <v>41.08</v>
      </c>
      <c r="F6672" s="601" t="s">
        <v>794</v>
      </c>
    </row>
    <row r="6673" spans="1:6">
      <c r="A6673" s="606">
        <v>87795</v>
      </c>
      <c r="B6673" s="606" t="s">
        <v>7383</v>
      </c>
      <c r="C6673" s="606" t="s">
        <v>68</v>
      </c>
      <c r="D6673" s="606" t="s">
        <v>942</v>
      </c>
      <c r="E6673" s="607">
        <v>93.42</v>
      </c>
      <c r="F6673" s="601" t="s">
        <v>794</v>
      </c>
    </row>
    <row r="6674" spans="1:6">
      <c r="A6674" s="606">
        <v>87797</v>
      </c>
      <c r="B6674" s="606" t="s">
        <v>7384</v>
      </c>
      <c r="C6674" s="606" t="s">
        <v>68</v>
      </c>
      <c r="D6674" s="606" t="s">
        <v>942</v>
      </c>
      <c r="E6674" s="607">
        <v>51.6</v>
      </c>
      <c r="F6674" s="601" t="s">
        <v>794</v>
      </c>
    </row>
    <row r="6675" spans="1:6">
      <c r="A6675" s="606">
        <v>87799</v>
      </c>
      <c r="B6675" s="606" t="s">
        <v>7385</v>
      </c>
      <c r="C6675" s="606" t="s">
        <v>68</v>
      </c>
      <c r="D6675" s="606" t="s">
        <v>942</v>
      </c>
      <c r="E6675" s="607">
        <v>56.01</v>
      </c>
      <c r="F6675" s="601" t="s">
        <v>794</v>
      </c>
    </row>
    <row r="6676" spans="1:6">
      <c r="A6676" s="606">
        <v>87800</v>
      </c>
      <c r="B6676" s="606" t="s">
        <v>7386</v>
      </c>
      <c r="C6676" s="606" t="s">
        <v>68</v>
      </c>
      <c r="D6676" s="606" t="s">
        <v>942</v>
      </c>
      <c r="E6676" s="607">
        <v>125.99</v>
      </c>
      <c r="F6676" s="601" t="s">
        <v>794</v>
      </c>
    </row>
    <row r="6677" spans="1:6">
      <c r="A6677" s="606">
        <v>87801</v>
      </c>
      <c r="B6677" s="606" t="s">
        <v>7387</v>
      </c>
      <c r="C6677" s="606" t="s">
        <v>68</v>
      </c>
      <c r="D6677" s="606" t="s">
        <v>942</v>
      </c>
      <c r="E6677" s="607">
        <v>57.52</v>
      </c>
      <c r="F6677" s="601" t="s">
        <v>794</v>
      </c>
    </row>
    <row r="6678" spans="1:6">
      <c r="A6678" s="606">
        <v>87803</v>
      </c>
      <c r="B6678" s="606" t="s">
        <v>7388</v>
      </c>
      <c r="C6678" s="606" t="s">
        <v>68</v>
      </c>
      <c r="D6678" s="606" t="s">
        <v>942</v>
      </c>
      <c r="E6678" s="607">
        <v>63.05</v>
      </c>
      <c r="F6678" s="601" t="s">
        <v>794</v>
      </c>
    </row>
    <row r="6679" spans="1:6">
      <c r="A6679" s="606">
        <v>87804</v>
      </c>
      <c r="B6679" s="606" t="s">
        <v>7389</v>
      </c>
      <c r="C6679" s="606" t="s">
        <v>68</v>
      </c>
      <c r="D6679" s="606" t="s">
        <v>942</v>
      </c>
      <c r="E6679" s="607">
        <v>151.41999999999999</v>
      </c>
      <c r="F6679" s="601" t="s">
        <v>794</v>
      </c>
    </row>
    <row r="6680" spans="1:6">
      <c r="A6680" s="606">
        <v>87805</v>
      </c>
      <c r="B6680" s="606" t="s">
        <v>7390</v>
      </c>
      <c r="C6680" s="606" t="s">
        <v>68</v>
      </c>
      <c r="D6680" s="606" t="s">
        <v>942</v>
      </c>
      <c r="E6680" s="607">
        <v>62.75</v>
      </c>
      <c r="F6680" s="601" t="s">
        <v>794</v>
      </c>
    </row>
    <row r="6681" spans="1:6">
      <c r="A6681" s="606">
        <v>87807</v>
      </c>
      <c r="B6681" s="606" t="s">
        <v>7391</v>
      </c>
      <c r="C6681" s="606" t="s">
        <v>68</v>
      </c>
      <c r="D6681" s="606" t="s">
        <v>942</v>
      </c>
      <c r="E6681" s="607">
        <v>68.83</v>
      </c>
      <c r="F6681" s="601" t="s">
        <v>794</v>
      </c>
    </row>
    <row r="6682" spans="1:6">
      <c r="A6682" s="606">
        <v>87808</v>
      </c>
      <c r="B6682" s="606" t="s">
        <v>7392</v>
      </c>
      <c r="C6682" s="606" t="s">
        <v>68</v>
      </c>
      <c r="D6682" s="606" t="s">
        <v>942</v>
      </c>
      <c r="E6682" s="607">
        <v>163.55000000000001</v>
      </c>
      <c r="F6682" s="601" t="s">
        <v>794</v>
      </c>
    </row>
    <row r="6683" spans="1:6">
      <c r="A6683" s="606">
        <v>87809</v>
      </c>
      <c r="B6683" s="606" t="s">
        <v>7393</v>
      </c>
      <c r="C6683" s="606" t="s">
        <v>68</v>
      </c>
      <c r="D6683" s="606" t="s">
        <v>942</v>
      </c>
      <c r="E6683" s="607">
        <v>67.53</v>
      </c>
      <c r="F6683" s="601" t="s">
        <v>794</v>
      </c>
    </row>
    <row r="6684" spans="1:6">
      <c r="A6684" s="606">
        <v>87811</v>
      </c>
      <c r="B6684" s="606" t="s">
        <v>7394</v>
      </c>
      <c r="C6684" s="606" t="s">
        <v>68</v>
      </c>
      <c r="D6684" s="606" t="s">
        <v>942</v>
      </c>
      <c r="E6684" s="607">
        <v>70.819999999999993</v>
      </c>
      <c r="F6684" s="601" t="s">
        <v>794</v>
      </c>
    </row>
    <row r="6685" spans="1:6">
      <c r="A6685" s="606">
        <v>87812</v>
      </c>
      <c r="B6685" s="606" t="s">
        <v>7395</v>
      </c>
      <c r="C6685" s="606" t="s">
        <v>68</v>
      </c>
      <c r="D6685" s="606" t="s">
        <v>942</v>
      </c>
      <c r="E6685" s="607">
        <v>120.1</v>
      </c>
      <c r="F6685" s="601" t="s">
        <v>794</v>
      </c>
    </row>
    <row r="6686" spans="1:6">
      <c r="A6686" s="606">
        <v>87813</v>
      </c>
      <c r="B6686" s="606" t="s">
        <v>7396</v>
      </c>
      <c r="C6686" s="606" t="s">
        <v>68</v>
      </c>
      <c r="D6686" s="606" t="s">
        <v>942</v>
      </c>
      <c r="E6686" s="607">
        <v>81.34</v>
      </c>
      <c r="F6686" s="601" t="s">
        <v>794</v>
      </c>
    </row>
    <row r="6687" spans="1:6">
      <c r="A6687" s="606">
        <v>87815</v>
      </c>
      <c r="B6687" s="606" t="s">
        <v>7397</v>
      </c>
      <c r="C6687" s="606" t="s">
        <v>68</v>
      </c>
      <c r="D6687" s="606" t="s">
        <v>942</v>
      </c>
      <c r="E6687" s="607">
        <v>85.75</v>
      </c>
      <c r="F6687" s="601" t="s">
        <v>794</v>
      </c>
    </row>
    <row r="6688" spans="1:6">
      <c r="A6688" s="606">
        <v>87816</v>
      </c>
      <c r="B6688" s="606" t="s">
        <v>7398</v>
      </c>
      <c r="C6688" s="606" t="s">
        <v>68</v>
      </c>
      <c r="D6688" s="606" t="s">
        <v>942</v>
      </c>
      <c r="E6688" s="607">
        <v>152.72</v>
      </c>
      <c r="F6688" s="601" t="s">
        <v>794</v>
      </c>
    </row>
    <row r="6689" spans="1:6">
      <c r="A6689" s="606">
        <v>87817</v>
      </c>
      <c r="B6689" s="606" t="s">
        <v>7399</v>
      </c>
      <c r="C6689" s="606" t="s">
        <v>68</v>
      </c>
      <c r="D6689" s="606" t="s">
        <v>942</v>
      </c>
      <c r="E6689" s="607">
        <v>87.26</v>
      </c>
      <c r="F6689" s="601" t="s">
        <v>794</v>
      </c>
    </row>
    <row r="6690" spans="1:6">
      <c r="A6690" s="606">
        <v>87819</v>
      </c>
      <c r="B6690" s="606" t="s">
        <v>7400</v>
      </c>
      <c r="C6690" s="606" t="s">
        <v>68</v>
      </c>
      <c r="D6690" s="606" t="s">
        <v>942</v>
      </c>
      <c r="E6690" s="607">
        <v>92.79</v>
      </c>
      <c r="F6690" s="601" t="s">
        <v>794</v>
      </c>
    </row>
    <row r="6691" spans="1:6">
      <c r="A6691" s="606">
        <v>87820</v>
      </c>
      <c r="B6691" s="606" t="s">
        <v>7401</v>
      </c>
      <c r="C6691" s="606" t="s">
        <v>68</v>
      </c>
      <c r="D6691" s="606" t="s">
        <v>942</v>
      </c>
      <c r="E6691" s="607">
        <v>178.15</v>
      </c>
      <c r="F6691" s="601" t="s">
        <v>794</v>
      </c>
    </row>
    <row r="6692" spans="1:6">
      <c r="A6692" s="606">
        <v>87821</v>
      </c>
      <c r="B6692" s="606" t="s">
        <v>7402</v>
      </c>
      <c r="C6692" s="606" t="s">
        <v>68</v>
      </c>
      <c r="D6692" s="606" t="s">
        <v>942</v>
      </c>
      <c r="E6692" s="607">
        <v>112.39</v>
      </c>
      <c r="F6692" s="601" t="s">
        <v>794</v>
      </c>
    </row>
    <row r="6693" spans="1:6">
      <c r="A6693" s="606">
        <v>87823</v>
      </c>
      <c r="B6693" s="606" t="s">
        <v>7403</v>
      </c>
      <c r="C6693" s="606" t="s">
        <v>68</v>
      </c>
      <c r="D6693" s="606" t="s">
        <v>942</v>
      </c>
      <c r="E6693" s="607">
        <v>118.47</v>
      </c>
      <c r="F6693" s="601" t="s">
        <v>794</v>
      </c>
    </row>
    <row r="6694" spans="1:6">
      <c r="A6694" s="606">
        <v>87824</v>
      </c>
      <c r="B6694" s="606" t="s">
        <v>7404</v>
      </c>
      <c r="C6694" s="606" t="s">
        <v>68</v>
      </c>
      <c r="D6694" s="606" t="s">
        <v>942</v>
      </c>
      <c r="E6694" s="608">
        <v>203.17</v>
      </c>
      <c r="F6694" s="601" t="s">
        <v>794</v>
      </c>
    </row>
    <row r="6695" spans="1:6">
      <c r="A6695" s="606">
        <v>87825</v>
      </c>
      <c r="B6695" s="606" t="s">
        <v>7405</v>
      </c>
      <c r="C6695" s="606" t="s">
        <v>68</v>
      </c>
      <c r="D6695" s="606" t="s">
        <v>942</v>
      </c>
      <c r="E6695" s="608">
        <v>64.040000000000006</v>
      </c>
      <c r="F6695" s="601" t="s">
        <v>794</v>
      </c>
    </row>
    <row r="6696" spans="1:6">
      <c r="A6696" s="606">
        <v>87827</v>
      </c>
      <c r="B6696" s="606" t="s">
        <v>7406</v>
      </c>
      <c r="C6696" s="606" t="s">
        <v>68</v>
      </c>
      <c r="D6696" s="606" t="s">
        <v>942</v>
      </c>
      <c r="E6696" s="608">
        <v>68.06</v>
      </c>
      <c r="F6696" s="601" t="s">
        <v>794</v>
      </c>
    </row>
    <row r="6697" spans="1:6">
      <c r="A6697" s="606">
        <v>87828</v>
      </c>
      <c r="B6697" s="606" t="s">
        <v>7407</v>
      </c>
      <c r="C6697" s="606" t="s">
        <v>68</v>
      </c>
      <c r="D6697" s="606" t="s">
        <v>942</v>
      </c>
      <c r="E6697" s="608">
        <v>130.25</v>
      </c>
      <c r="F6697" s="601" t="s">
        <v>794</v>
      </c>
    </row>
    <row r="6698" spans="1:6">
      <c r="A6698" s="606">
        <v>87829</v>
      </c>
      <c r="B6698" s="606" t="s">
        <v>7408</v>
      </c>
      <c r="C6698" s="606" t="s">
        <v>68</v>
      </c>
      <c r="D6698" s="606" t="s">
        <v>942</v>
      </c>
      <c r="E6698" s="608">
        <v>78</v>
      </c>
      <c r="F6698" s="601" t="s">
        <v>794</v>
      </c>
    </row>
    <row r="6699" spans="1:6">
      <c r="A6699" s="606">
        <v>87831</v>
      </c>
      <c r="B6699" s="606" t="s">
        <v>7409</v>
      </c>
      <c r="C6699" s="606" t="s">
        <v>68</v>
      </c>
      <c r="D6699" s="606" t="s">
        <v>942</v>
      </c>
      <c r="E6699" s="608">
        <v>83.39</v>
      </c>
      <c r="F6699" s="601" t="s">
        <v>794</v>
      </c>
    </row>
    <row r="6700" spans="1:6">
      <c r="A6700" s="606">
        <v>87832</v>
      </c>
      <c r="B6700" s="606" t="s">
        <v>7410</v>
      </c>
      <c r="C6700" s="606" t="s">
        <v>68</v>
      </c>
      <c r="D6700" s="606" t="s">
        <v>942</v>
      </c>
      <c r="E6700" s="608">
        <v>167.38</v>
      </c>
      <c r="F6700" s="601" t="s">
        <v>794</v>
      </c>
    </row>
    <row r="6701" spans="1:6">
      <c r="A6701" s="606">
        <v>87838</v>
      </c>
      <c r="B6701" s="606" t="s">
        <v>7411</v>
      </c>
      <c r="C6701" s="606" t="s">
        <v>68</v>
      </c>
      <c r="D6701" s="606" t="s">
        <v>942</v>
      </c>
      <c r="E6701" s="607">
        <v>271.79000000000002</v>
      </c>
      <c r="F6701" s="601" t="s">
        <v>794</v>
      </c>
    </row>
    <row r="6702" spans="1:6">
      <c r="A6702" s="606">
        <v>87839</v>
      </c>
      <c r="B6702" s="606" t="s">
        <v>7412</v>
      </c>
      <c r="C6702" s="606" t="s">
        <v>68</v>
      </c>
      <c r="D6702" s="606" t="s">
        <v>942</v>
      </c>
      <c r="E6702" s="607">
        <v>193.23</v>
      </c>
      <c r="F6702" s="601" t="s">
        <v>794</v>
      </c>
    </row>
    <row r="6703" spans="1:6">
      <c r="A6703" s="606">
        <v>87840</v>
      </c>
      <c r="B6703" s="606" t="s">
        <v>7413</v>
      </c>
      <c r="C6703" s="606" t="s">
        <v>68</v>
      </c>
      <c r="D6703" s="606" t="s">
        <v>942</v>
      </c>
      <c r="E6703" s="607">
        <v>265.44</v>
      </c>
      <c r="F6703" s="601" t="s">
        <v>794</v>
      </c>
    </row>
    <row r="6704" spans="1:6">
      <c r="A6704" s="606">
        <v>87841</v>
      </c>
      <c r="B6704" s="606" t="s">
        <v>7414</v>
      </c>
      <c r="C6704" s="606" t="s">
        <v>68</v>
      </c>
      <c r="D6704" s="606" t="s">
        <v>942</v>
      </c>
      <c r="E6704" s="607">
        <v>187.62</v>
      </c>
      <c r="F6704" s="601" t="s">
        <v>794</v>
      </c>
    </row>
    <row r="6705" spans="1:6">
      <c r="A6705" s="606">
        <v>87850</v>
      </c>
      <c r="B6705" s="606" t="s">
        <v>7415</v>
      </c>
      <c r="C6705" s="606" t="s">
        <v>68</v>
      </c>
      <c r="D6705" s="606" t="s">
        <v>793</v>
      </c>
      <c r="E6705" s="607">
        <v>293.02999999999997</v>
      </c>
      <c r="F6705" s="601" t="s">
        <v>794</v>
      </c>
    </row>
    <row r="6706" spans="1:6">
      <c r="A6706" s="606">
        <v>87851</v>
      </c>
      <c r="B6706" s="606" t="s">
        <v>7416</v>
      </c>
      <c r="C6706" s="606" t="s">
        <v>68</v>
      </c>
      <c r="D6706" s="606" t="s">
        <v>793</v>
      </c>
      <c r="E6706" s="607">
        <v>214.49</v>
      </c>
      <c r="F6706" s="601" t="s">
        <v>794</v>
      </c>
    </row>
    <row r="6707" spans="1:6">
      <c r="A6707" s="606">
        <v>87852</v>
      </c>
      <c r="B6707" s="606" t="s">
        <v>7417</v>
      </c>
      <c r="C6707" s="606" t="s">
        <v>68</v>
      </c>
      <c r="D6707" s="606" t="s">
        <v>793</v>
      </c>
      <c r="E6707" s="607">
        <v>286.44</v>
      </c>
      <c r="F6707" s="601" t="s">
        <v>794</v>
      </c>
    </row>
    <row r="6708" spans="1:6">
      <c r="A6708" s="606">
        <v>87853</v>
      </c>
      <c r="B6708" s="606" t="s">
        <v>7418</v>
      </c>
      <c r="C6708" s="606" t="s">
        <v>68</v>
      </c>
      <c r="D6708" s="606" t="s">
        <v>793</v>
      </c>
      <c r="E6708" s="607">
        <v>208.63</v>
      </c>
      <c r="F6708" s="601" t="s">
        <v>794</v>
      </c>
    </row>
    <row r="6709" spans="1:6">
      <c r="A6709" s="606">
        <v>90406</v>
      </c>
      <c r="B6709" s="606" t="s">
        <v>7419</v>
      </c>
      <c r="C6709" s="606" t="s">
        <v>68</v>
      </c>
      <c r="D6709" s="606" t="s">
        <v>942</v>
      </c>
      <c r="E6709" s="608">
        <v>38.770000000000003</v>
      </c>
      <c r="F6709" s="601" t="s">
        <v>794</v>
      </c>
    </row>
    <row r="6710" spans="1:6">
      <c r="A6710" s="606">
        <v>90408</v>
      </c>
      <c r="B6710" s="606" t="s">
        <v>7420</v>
      </c>
      <c r="C6710" s="606" t="s">
        <v>68</v>
      </c>
      <c r="D6710" s="606" t="s">
        <v>942</v>
      </c>
      <c r="E6710" s="608">
        <v>28.58</v>
      </c>
      <c r="F6710" s="601" t="s">
        <v>794</v>
      </c>
    </row>
    <row r="6711" spans="1:6">
      <c r="A6711" s="606">
        <v>104203</v>
      </c>
      <c r="B6711" s="606" t="s">
        <v>7421</v>
      </c>
      <c r="C6711" s="606" t="s">
        <v>68</v>
      </c>
      <c r="D6711" s="606" t="s">
        <v>793</v>
      </c>
      <c r="E6711" s="608">
        <v>54.54</v>
      </c>
      <c r="F6711" s="601" t="s">
        <v>794</v>
      </c>
    </row>
    <row r="6712" spans="1:6">
      <c r="A6712" s="606">
        <v>104204</v>
      </c>
      <c r="B6712" s="606" t="s">
        <v>7422</v>
      </c>
      <c r="C6712" s="606" t="s">
        <v>68</v>
      </c>
      <c r="D6712" s="606" t="s">
        <v>793</v>
      </c>
      <c r="E6712" s="608">
        <v>70.319999999999993</v>
      </c>
      <c r="F6712" s="601" t="s">
        <v>794</v>
      </c>
    </row>
    <row r="6713" spans="1:6">
      <c r="A6713" s="606">
        <v>104205</v>
      </c>
      <c r="B6713" s="606" t="s">
        <v>7423</v>
      </c>
      <c r="C6713" s="606" t="s">
        <v>68</v>
      </c>
      <c r="D6713" s="606" t="s">
        <v>793</v>
      </c>
      <c r="E6713" s="608">
        <v>77.36</v>
      </c>
      <c r="F6713" s="601" t="s">
        <v>794</v>
      </c>
    </row>
    <row r="6714" spans="1:6">
      <c r="A6714" s="606">
        <v>104206</v>
      </c>
      <c r="B6714" s="606" t="s">
        <v>7424</v>
      </c>
      <c r="C6714" s="606" t="s">
        <v>68</v>
      </c>
      <c r="D6714" s="606" t="s">
        <v>793</v>
      </c>
      <c r="E6714" s="608">
        <v>85.33</v>
      </c>
      <c r="F6714" s="601" t="s">
        <v>794</v>
      </c>
    </row>
    <row r="6715" spans="1:6">
      <c r="A6715" s="606">
        <v>104207</v>
      </c>
      <c r="B6715" s="606" t="s">
        <v>7425</v>
      </c>
      <c r="C6715" s="606" t="s">
        <v>68</v>
      </c>
      <c r="D6715" s="606" t="s">
        <v>793</v>
      </c>
      <c r="E6715" s="608">
        <v>41.39</v>
      </c>
      <c r="F6715" s="601" t="s">
        <v>794</v>
      </c>
    </row>
    <row r="6716" spans="1:6">
      <c r="A6716" s="606">
        <v>104208</v>
      </c>
      <c r="B6716" s="606" t="s">
        <v>7426</v>
      </c>
      <c r="C6716" s="606" t="s">
        <v>68</v>
      </c>
      <c r="D6716" s="606" t="s">
        <v>793</v>
      </c>
      <c r="E6716" s="608">
        <v>56.71</v>
      </c>
      <c r="F6716" s="601" t="s">
        <v>794</v>
      </c>
    </row>
    <row r="6717" spans="1:6">
      <c r="A6717" s="606">
        <v>104209</v>
      </c>
      <c r="B6717" s="606" t="s">
        <v>7427</v>
      </c>
      <c r="C6717" s="606" t="s">
        <v>68</v>
      </c>
      <c r="D6717" s="606" t="s">
        <v>793</v>
      </c>
      <c r="E6717" s="607">
        <v>63.34</v>
      </c>
      <c r="F6717" s="601" t="s">
        <v>794</v>
      </c>
    </row>
    <row r="6718" spans="1:6">
      <c r="A6718" s="606">
        <v>104210</v>
      </c>
      <c r="B6718" s="606" t="s">
        <v>7428</v>
      </c>
      <c r="C6718" s="606" t="s">
        <v>68</v>
      </c>
      <c r="D6718" s="606" t="s">
        <v>793</v>
      </c>
      <c r="E6718" s="607">
        <v>65.94</v>
      </c>
      <c r="F6718" s="601" t="s">
        <v>794</v>
      </c>
    </row>
    <row r="6719" spans="1:6">
      <c r="A6719" s="606">
        <v>104211</v>
      </c>
      <c r="B6719" s="606" t="s">
        <v>7429</v>
      </c>
      <c r="C6719" s="606" t="s">
        <v>68</v>
      </c>
      <c r="D6719" s="606" t="s">
        <v>793</v>
      </c>
      <c r="E6719" s="607">
        <v>74.69</v>
      </c>
      <c r="F6719" s="601" t="s">
        <v>794</v>
      </c>
    </row>
    <row r="6720" spans="1:6">
      <c r="A6720" s="606">
        <v>104212</v>
      </c>
      <c r="B6720" s="606" t="s">
        <v>7430</v>
      </c>
      <c r="C6720" s="606" t="s">
        <v>68</v>
      </c>
      <c r="D6720" s="606" t="s">
        <v>793</v>
      </c>
      <c r="E6720" s="607">
        <v>90.08</v>
      </c>
      <c r="F6720" s="601" t="s">
        <v>794</v>
      </c>
    </row>
    <row r="6721" spans="1:6">
      <c r="A6721" s="606">
        <v>104213</v>
      </c>
      <c r="B6721" s="606" t="s">
        <v>7431</v>
      </c>
      <c r="C6721" s="606" t="s">
        <v>68</v>
      </c>
      <c r="D6721" s="606" t="s">
        <v>793</v>
      </c>
      <c r="E6721" s="607">
        <v>96.7</v>
      </c>
      <c r="F6721" s="601" t="s">
        <v>794</v>
      </c>
    </row>
    <row r="6722" spans="1:6">
      <c r="A6722" s="606">
        <v>104214</v>
      </c>
      <c r="B6722" s="606" t="s">
        <v>7432</v>
      </c>
      <c r="C6722" s="606" t="s">
        <v>68</v>
      </c>
      <c r="D6722" s="606" t="s">
        <v>793</v>
      </c>
      <c r="E6722" s="607">
        <v>115.02</v>
      </c>
      <c r="F6722" s="601" t="s">
        <v>794</v>
      </c>
    </row>
    <row r="6723" spans="1:6">
      <c r="A6723" s="606">
        <v>104215</v>
      </c>
      <c r="B6723" s="606" t="s">
        <v>7433</v>
      </c>
      <c r="C6723" s="606" t="s">
        <v>68</v>
      </c>
      <c r="D6723" s="606" t="s">
        <v>793</v>
      </c>
      <c r="E6723" s="607">
        <v>70.510000000000005</v>
      </c>
      <c r="F6723" s="601" t="s">
        <v>794</v>
      </c>
    </row>
    <row r="6724" spans="1:6">
      <c r="A6724" s="606">
        <v>104216</v>
      </c>
      <c r="B6724" s="606" t="s">
        <v>7434</v>
      </c>
      <c r="C6724" s="606" t="s">
        <v>68</v>
      </c>
      <c r="D6724" s="606" t="s">
        <v>793</v>
      </c>
      <c r="E6724" s="607">
        <v>85.87</v>
      </c>
      <c r="F6724" s="601" t="s">
        <v>794</v>
      </c>
    </row>
    <row r="6725" spans="1:6">
      <c r="A6725" s="606">
        <v>104217</v>
      </c>
      <c r="B6725" s="606" t="s">
        <v>7435</v>
      </c>
      <c r="C6725" s="606" t="s">
        <v>68</v>
      </c>
      <c r="D6725" s="606" t="s">
        <v>942</v>
      </c>
      <c r="E6725" s="607">
        <v>46.54</v>
      </c>
      <c r="F6725" s="601" t="s">
        <v>794</v>
      </c>
    </row>
    <row r="6726" spans="1:6">
      <c r="A6726" s="606">
        <v>104218</v>
      </c>
      <c r="B6726" s="606" t="s">
        <v>7436</v>
      </c>
      <c r="C6726" s="606" t="s">
        <v>68</v>
      </c>
      <c r="D6726" s="606" t="s">
        <v>942</v>
      </c>
      <c r="E6726" s="607">
        <v>50.06</v>
      </c>
      <c r="F6726" s="601" t="s">
        <v>794</v>
      </c>
    </row>
    <row r="6727" spans="1:6">
      <c r="A6727" s="606">
        <v>104219</v>
      </c>
      <c r="B6727" s="606" t="s">
        <v>7437</v>
      </c>
      <c r="C6727" s="606" t="s">
        <v>68</v>
      </c>
      <c r="D6727" s="606" t="s">
        <v>942</v>
      </c>
      <c r="E6727" s="607">
        <v>105.56</v>
      </c>
      <c r="F6727" s="601" t="s">
        <v>794</v>
      </c>
    </row>
    <row r="6728" spans="1:6">
      <c r="A6728" s="606">
        <v>104220</v>
      </c>
      <c r="B6728" s="606" t="s">
        <v>7438</v>
      </c>
      <c r="C6728" s="606" t="s">
        <v>68</v>
      </c>
      <c r="D6728" s="606" t="s">
        <v>793</v>
      </c>
      <c r="E6728" s="607">
        <v>51.02</v>
      </c>
      <c r="F6728" s="601" t="s">
        <v>794</v>
      </c>
    </row>
    <row r="6729" spans="1:6">
      <c r="A6729" s="606">
        <v>104221</v>
      </c>
      <c r="B6729" s="606" t="s">
        <v>7439</v>
      </c>
      <c r="C6729" s="606" t="s">
        <v>68</v>
      </c>
      <c r="D6729" s="606" t="s">
        <v>942</v>
      </c>
      <c r="E6729" s="607">
        <v>59.8</v>
      </c>
      <c r="F6729" s="601" t="s">
        <v>794</v>
      </c>
    </row>
    <row r="6730" spans="1:6">
      <c r="A6730" s="606">
        <v>104222</v>
      </c>
      <c r="B6730" s="606" t="s">
        <v>7440</v>
      </c>
      <c r="C6730" s="606" t="s">
        <v>68</v>
      </c>
      <c r="D6730" s="606" t="s">
        <v>942</v>
      </c>
      <c r="E6730" s="607">
        <v>64.52</v>
      </c>
      <c r="F6730" s="601" t="s">
        <v>794</v>
      </c>
    </row>
    <row r="6731" spans="1:6">
      <c r="A6731" s="606">
        <v>104223</v>
      </c>
      <c r="B6731" s="606" t="s">
        <v>7441</v>
      </c>
      <c r="C6731" s="606" t="s">
        <v>68</v>
      </c>
      <c r="D6731" s="606" t="s">
        <v>942</v>
      </c>
      <c r="E6731" s="607">
        <v>139.08000000000001</v>
      </c>
      <c r="F6731" s="601" t="s">
        <v>794</v>
      </c>
    </row>
    <row r="6732" spans="1:6">
      <c r="A6732" s="606">
        <v>104224</v>
      </c>
      <c r="B6732" s="606" t="s">
        <v>7442</v>
      </c>
      <c r="C6732" s="606" t="s">
        <v>68</v>
      </c>
      <c r="D6732" s="606" t="s">
        <v>793</v>
      </c>
      <c r="E6732" s="607">
        <v>65.739999999999995</v>
      </c>
      <c r="F6732" s="601" t="s">
        <v>794</v>
      </c>
    </row>
    <row r="6733" spans="1:6">
      <c r="A6733" s="606">
        <v>104225</v>
      </c>
      <c r="B6733" s="606" t="s">
        <v>7443</v>
      </c>
      <c r="C6733" s="606" t="s">
        <v>68</v>
      </c>
      <c r="D6733" s="606" t="s">
        <v>942</v>
      </c>
      <c r="E6733" s="607">
        <v>66.13</v>
      </c>
      <c r="F6733" s="601" t="s">
        <v>794</v>
      </c>
    </row>
    <row r="6734" spans="1:6">
      <c r="A6734" s="606">
        <v>104226</v>
      </c>
      <c r="B6734" s="606" t="s">
        <v>7444</v>
      </c>
      <c r="C6734" s="606" t="s">
        <v>68</v>
      </c>
      <c r="D6734" s="606" t="s">
        <v>942</v>
      </c>
      <c r="E6734" s="607">
        <v>72.05</v>
      </c>
      <c r="F6734" s="601" t="s">
        <v>794</v>
      </c>
    </row>
    <row r="6735" spans="1:6">
      <c r="A6735" s="606">
        <v>104227</v>
      </c>
      <c r="B6735" s="606" t="s">
        <v>7445</v>
      </c>
      <c r="C6735" s="606" t="s">
        <v>68</v>
      </c>
      <c r="D6735" s="606" t="s">
        <v>942</v>
      </c>
      <c r="E6735" s="607">
        <v>166.29</v>
      </c>
      <c r="F6735" s="601" t="s">
        <v>794</v>
      </c>
    </row>
    <row r="6736" spans="1:6">
      <c r="A6736" s="606">
        <v>104228</v>
      </c>
      <c r="B6736" s="606" t="s">
        <v>7446</v>
      </c>
      <c r="C6736" s="606" t="s">
        <v>68</v>
      </c>
      <c r="D6736" s="606" t="s">
        <v>793</v>
      </c>
      <c r="E6736" s="607">
        <v>72.78</v>
      </c>
      <c r="F6736" s="601" t="s">
        <v>794</v>
      </c>
    </row>
    <row r="6737" spans="1:6">
      <c r="A6737" s="606">
        <v>104229</v>
      </c>
      <c r="B6737" s="606" t="s">
        <v>7447</v>
      </c>
      <c r="C6737" s="606" t="s">
        <v>68</v>
      </c>
      <c r="D6737" s="606" t="s">
        <v>942</v>
      </c>
      <c r="E6737" s="607">
        <v>77.2</v>
      </c>
      <c r="F6737" s="601" t="s">
        <v>794</v>
      </c>
    </row>
    <row r="6738" spans="1:6">
      <c r="A6738" s="606">
        <v>104230</v>
      </c>
      <c r="B6738" s="606" t="s">
        <v>7448</v>
      </c>
      <c r="C6738" s="606" t="s">
        <v>68</v>
      </c>
      <c r="D6738" s="606" t="s">
        <v>942</v>
      </c>
      <c r="E6738" s="607">
        <v>83.71</v>
      </c>
      <c r="F6738" s="601" t="s">
        <v>794</v>
      </c>
    </row>
    <row r="6739" spans="1:6">
      <c r="A6739" s="606">
        <v>104231</v>
      </c>
      <c r="B6739" s="606" t="s">
        <v>7449</v>
      </c>
      <c r="C6739" s="606" t="s">
        <v>68</v>
      </c>
      <c r="D6739" s="606" t="s">
        <v>942</v>
      </c>
      <c r="E6739" s="607">
        <v>183.07</v>
      </c>
      <c r="F6739" s="601" t="s">
        <v>794</v>
      </c>
    </row>
    <row r="6740" spans="1:6">
      <c r="A6740" s="606">
        <v>104232</v>
      </c>
      <c r="B6740" s="606" t="s">
        <v>7450</v>
      </c>
      <c r="C6740" s="606" t="s">
        <v>68</v>
      </c>
      <c r="D6740" s="606" t="s">
        <v>793</v>
      </c>
      <c r="E6740" s="607">
        <v>80.3</v>
      </c>
      <c r="F6740" s="601" t="s">
        <v>794</v>
      </c>
    </row>
    <row r="6741" spans="1:6">
      <c r="A6741" s="606">
        <v>104233</v>
      </c>
      <c r="B6741" s="606" t="s">
        <v>7451</v>
      </c>
      <c r="C6741" s="606" t="s">
        <v>68</v>
      </c>
      <c r="D6741" s="606" t="s">
        <v>942</v>
      </c>
      <c r="E6741" s="607">
        <v>35.89</v>
      </c>
      <c r="F6741" s="601" t="s">
        <v>794</v>
      </c>
    </row>
    <row r="6742" spans="1:6">
      <c r="A6742" s="606">
        <v>104234</v>
      </c>
      <c r="B6742" s="606" t="s">
        <v>7452</v>
      </c>
      <c r="C6742" s="606" t="s">
        <v>68</v>
      </c>
      <c r="D6742" s="606" t="s">
        <v>942</v>
      </c>
      <c r="E6742" s="608">
        <v>39.18</v>
      </c>
      <c r="F6742" s="601" t="s">
        <v>794</v>
      </c>
    </row>
    <row r="6743" spans="1:6">
      <c r="A6743" s="606">
        <v>104235</v>
      </c>
      <c r="B6743" s="606" t="s">
        <v>7453</v>
      </c>
      <c r="C6743" s="606" t="s">
        <v>68</v>
      </c>
      <c r="D6743" s="606" t="s">
        <v>942</v>
      </c>
      <c r="E6743" s="608">
        <v>91.65</v>
      </c>
      <c r="F6743" s="601" t="s">
        <v>794</v>
      </c>
    </row>
    <row r="6744" spans="1:6">
      <c r="A6744" s="606">
        <v>104236</v>
      </c>
      <c r="B6744" s="606" t="s">
        <v>7454</v>
      </c>
      <c r="C6744" s="606" t="s">
        <v>68</v>
      </c>
      <c r="D6744" s="606" t="s">
        <v>793</v>
      </c>
      <c r="E6744" s="608">
        <v>39.229999999999997</v>
      </c>
      <c r="F6744" s="601" t="s">
        <v>794</v>
      </c>
    </row>
    <row r="6745" spans="1:6">
      <c r="A6745" s="606">
        <v>104237</v>
      </c>
      <c r="B6745" s="606" t="s">
        <v>7455</v>
      </c>
      <c r="C6745" s="606" t="s">
        <v>68</v>
      </c>
      <c r="D6745" s="606" t="s">
        <v>942</v>
      </c>
      <c r="E6745" s="608">
        <v>48.78</v>
      </c>
      <c r="F6745" s="601" t="s">
        <v>794</v>
      </c>
    </row>
    <row r="6746" spans="1:6">
      <c r="A6746" s="606">
        <v>104238</v>
      </c>
      <c r="B6746" s="606" t="s">
        <v>7456</v>
      </c>
      <c r="C6746" s="606" t="s">
        <v>68</v>
      </c>
      <c r="D6746" s="606" t="s">
        <v>942</v>
      </c>
      <c r="E6746" s="608">
        <v>53.19</v>
      </c>
      <c r="F6746" s="601" t="s">
        <v>794</v>
      </c>
    </row>
    <row r="6747" spans="1:6">
      <c r="A6747" s="606">
        <v>104239</v>
      </c>
      <c r="B6747" s="606" t="s">
        <v>7457</v>
      </c>
      <c r="C6747" s="606" t="s">
        <v>68</v>
      </c>
      <c r="D6747" s="606" t="s">
        <v>942</v>
      </c>
      <c r="E6747" s="608">
        <v>123.43</v>
      </c>
      <c r="F6747" s="601" t="s">
        <v>794</v>
      </c>
    </row>
    <row r="6748" spans="1:6">
      <c r="A6748" s="606">
        <v>104240</v>
      </c>
      <c r="B6748" s="606" t="s">
        <v>7458</v>
      </c>
      <c r="C6748" s="606" t="s">
        <v>68</v>
      </c>
      <c r="D6748" s="606" t="s">
        <v>793</v>
      </c>
      <c r="E6748" s="608">
        <v>53.59</v>
      </c>
      <c r="F6748" s="601" t="s">
        <v>794</v>
      </c>
    </row>
    <row r="6749" spans="1:6">
      <c r="A6749" s="606">
        <v>104241</v>
      </c>
      <c r="B6749" s="606" t="s">
        <v>7459</v>
      </c>
      <c r="C6749" s="606" t="s">
        <v>68</v>
      </c>
      <c r="D6749" s="606" t="s">
        <v>942</v>
      </c>
      <c r="E6749" s="607">
        <v>54.7</v>
      </c>
      <c r="F6749" s="601" t="s">
        <v>794</v>
      </c>
    </row>
    <row r="6750" spans="1:6">
      <c r="A6750" s="606">
        <v>104242</v>
      </c>
      <c r="B6750" s="606" t="s">
        <v>7460</v>
      </c>
      <c r="C6750" s="606" t="s">
        <v>68</v>
      </c>
      <c r="D6750" s="606" t="s">
        <v>942</v>
      </c>
      <c r="E6750" s="607">
        <v>60.23</v>
      </c>
      <c r="F6750" s="601" t="s">
        <v>794</v>
      </c>
    </row>
    <row r="6751" spans="1:6">
      <c r="A6751" s="606">
        <v>104243</v>
      </c>
      <c r="B6751" s="606" t="s">
        <v>7461</v>
      </c>
      <c r="C6751" s="606" t="s">
        <v>68</v>
      </c>
      <c r="D6751" s="606" t="s">
        <v>942</v>
      </c>
      <c r="E6751" s="607">
        <v>148.86000000000001</v>
      </c>
      <c r="F6751" s="601" t="s">
        <v>794</v>
      </c>
    </row>
    <row r="6752" spans="1:6">
      <c r="A6752" s="606">
        <v>104244</v>
      </c>
      <c r="B6752" s="606" t="s">
        <v>7462</v>
      </c>
      <c r="C6752" s="606" t="s">
        <v>68</v>
      </c>
      <c r="D6752" s="606" t="s">
        <v>793</v>
      </c>
      <c r="E6752" s="607">
        <v>60.22</v>
      </c>
      <c r="F6752" s="601" t="s">
        <v>794</v>
      </c>
    </row>
    <row r="6753" spans="1:6">
      <c r="A6753" s="606">
        <v>104245</v>
      </c>
      <c r="B6753" s="606" t="s">
        <v>7463</v>
      </c>
      <c r="C6753" s="606" t="s">
        <v>68</v>
      </c>
      <c r="D6753" s="606" t="s">
        <v>942</v>
      </c>
      <c r="E6753" s="607">
        <v>59.65</v>
      </c>
      <c r="F6753" s="601" t="s">
        <v>794</v>
      </c>
    </row>
    <row r="6754" spans="1:6">
      <c r="A6754" s="606">
        <v>104246</v>
      </c>
      <c r="B6754" s="606" t="s">
        <v>7464</v>
      </c>
      <c r="C6754" s="606" t="s">
        <v>68</v>
      </c>
      <c r="D6754" s="606" t="s">
        <v>942</v>
      </c>
      <c r="E6754" s="607">
        <v>65.73</v>
      </c>
      <c r="F6754" s="601" t="s">
        <v>794</v>
      </c>
    </row>
    <row r="6755" spans="1:6">
      <c r="A6755" s="606">
        <v>104247</v>
      </c>
      <c r="B6755" s="606" t="s">
        <v>7465</v>
      </c>
      <c r="C6755" s="606" t="s">
        <v>68</v>
      </c>
      <c r="D6755" s="606" t="s">
        <v>942</v>
      </c>
      <c r="E6755" s="607">
        <v>161.07</v>
      </c>
      <c r="F6755" s="601" t="s">
        <v>794</v>
      </c>
    </row>
    <row r="6756" spans="1:6">
      <c r="A6756" s="606">
        <v>104248</v>
      </c>
      <c r="B6756" s="606" t="s">
        <v>7466</v>
      </c>
      <c r="C6756" s="606" t="s">
        <v>68</v>
      </c>
      <c r="D6756" s="606" t="s">
        <v>793</v>
      </c>
      <c r="E6756" s="607">
        <v>62.92</v>
      </c>
      <c r="F6756" s="601" t="s">
        <v>794</v>
      </c>
    </row>
    <row r="6757" spans="1:6">
      <c r="A6757" s="606">
        <v>104249</v>
      </c>
      <c r="B6757" s="606" t="s">
        <v>7467</v>
      </c>
      <c r="C6757" s="606" t="s">
        <v>68</v>
      </c>
      <c r="D6757" s="606" t="s">
        <v>942</v>
      </c>
      <c r="E6757" s="608">
        <v>61.75</v>
      </c>
      <c r="F6757" s="601" t="s">
        <v>794</v>
      </c>
    </row>
    <row r="6758" spans="1:6">
      <c r="A6758" s="606">
        <v>104250</v>
      </c>
      <c r="B6758" s="606" t="s">
        <v>7468</v>
      </c>
      <c r="C6758" s="606" t="s">
        <v>68</v>
      </c>
      <c r="D6758" s="606" t="s">
        <v>942</v>
      </c>
      <c r="E6758" s="608">
        <v>65.040000000000006</v>
      </c>
      <c r="F6758" s="601" t="s">
        <v>794</v>
      </c>
    </row>
    <row r="6759" spans="1:6">
      <c r="A6759" s="606">
        <v>104251</v>
      </c>
      <c r="B6759" s="606" t="s">
        <v>7469</v>
      </c>
      <c r="C6759" s="606" t="s">
        <v>68</v>
      </c>
      <c r="D6759" s="606" t="s">
        <v>942</v>
      </c>
      <c r="E6759" s="608">
        <v>114.9</v>
      </c>
      <c r="F6759" s="601" t="s">
        <v>794</v>
      </c>
    </row>
    <row r="6760" spans="1:6">
      <c r="A6760" s="606">
        <v>104252</v>
      </c>
      <c r="B6760" s="606" t="s">
        <v>7470</v>
      </c>
      <c r="C6760" s="606" t="s">
        <v>68</v>
      </c>
      <c r="D6760" s="606" t="s">
        <v>793</v>
      </c>
      <c r="E6760" s="608">
        <v>68.349999999999994</v>
      </c>
      <c r="F6760" s="601" t="s">
        <v>794</v>
      </c>
    </row>
    <row r="6761" spans="1:6">
      <c r="A6761" s="606">
        <v>104253</v>
      </c>
      <c r="B6761" s="606" t="s">
        <v>7471</v>
      </c>
      <c r="C6761" s="606" t="s">
        <v>68</v>
      </c>
      <c r="D6761" s="606" t="s">
        <v>942</v>
      </c>
      <c r="E6761" s="608">
        <v>74.650000000000006</v>
      </c>
      <c r="F6761" s="601" t="s">
        <v>794</v>
      </c>
    </row>
    <row r="6762" spans="1:6">
      <c r="A6762" s="606">
        <v>104254</v>
      </c>
      <c r="B6762" s="606" t="s">
        <v>7472</v>
      </c>
      <c r="C6762" s="606" t="s">
        <v>68</v>
      </c>
      <c r="D6762" s="606" t="s">
        <v>942</v>
      </c>
      <c r="E6762" s="608">
        <v>79.06</v>
      </c>
      <c r="F6762" s="601" t="s">
        <v>794</v>
      </c>
    </row>
    <row r="6763" spans="1:6">
      <c r="A6763" s="606">
        <v>104255</v>
      </c>
      <c r="B6763" s="606" t="s">
        <v>7473</v>
      </c>
      <c r="C6763" s="606" t="s">
        <v>68</v>
      </c>
      <c r="D6763" s="606" t="s">
        <v>942</v>
      </c>
      <c r="E6763" s="608">
        <v>146.69</v>
      </c>
      <c r="F6763" s="601" t="s">
        <v>794</v>
      </c>
    </row>
    <row r="6764" spans="1:6">
      <c r="A6764" s="606">
        <v>104256</v>
      </c>
      <c r="B6764" s="606" t="s">
        <v>7474</v>
      </c>
      <c r="C6764" s="606" t="s">
        <v>68</v>
      </c>
      <c r="D6764" s="606" t="s">
        <v>793</v>
      </c>
      <c r="E6764" s="608">
        <v>82.73</v>
      </c>
      <c r="F6764" s="601" t="s">
        <v>794</v>
      </c>
    </row>
    <row r="6765" spans="1:6">
      <c r="A6765" s="606">
        <v>104257</v>
      </c>
      <c r="B6765" s="606" t="s">
        <v>7475</v>
      </c>
      <c r="C6765" s="606" t="s">
        <v>68</v>
      </c>
      <c r="D6765" s="606" t="s">
        <v>942</v>
      </c>
      <c r="E6765" s="607">
        <v>80.569999999999993</v>
      </c>
      <c r="F6765" s="601" t="s">
        <v>794</v>
      </c>
    </row>
    <row r="6766" spans="1:6">
      <c r="A6766" s="606">
        <v>104258</v>
      </c>
      <c r="B6766" s="606" t="s">
        <v>7476</v>
      </c>
      <c r="C6766" s="606" t="s">
        <v>68</v>
      </c>
      <c r="D6766" s="606" t="s">
        <v>942</v>
      </c>
      <c r="E6766" s="607">
        <v>86.1</v>
      </c>
      <c r="F6766" s="601" t="s">
        <v>794</v>
      </c>
    </row>
    <row r="6767" spans="1:6">
      <c r="A6767" s="606">
        <v>104259</v>
      </c>
      <c r="B6767" s="606" t="s">
        <v>7477</v>
      </c>
      <c r="C6767" s="606" t="s">
        <v>68</v>
      </c>
      <c r="D6767" s="606" t="s">
        <v>942</v>
      </c>
      <c r="E6767" s="607">
        <v>172.12</v>
      </c>
      <c r="F6767" s="601" t="s">
        <v>794</v>
      </c>
    </row>
    <row r="6768" spans="1:6">
      <c r="A6768" s="606">
        <v>104260</v>
      </c>
      <c r="B6768" s="606" t="s">
        <v>7478</v>
      </c>
      <c r="C6768" s="606" t="s">
        <v>68</v>
      </c>
      <c r="D6768" s="606" t="s">
        <v>793</v>
      </c>
      <c r="E6768" s="607">
        <v>89.35</v>
      </c>
      <c r="F6768" s="601" t="s">
        <v>794</v>
      </c>
    </row>
    <row r="6769" spans="1:6">
      <c r="A6769" s="606">
        <v>104261</v>
      </c>
      <c r="B6769" s="606" t="s">
        <v>7479</v>
      </c>
      <c r="C6769" s="606" t="s">
        <v>68</v>
      </c>
      <c r="D6769" s="606" t="s">
        <v>942</v>
      </c>
      <c r="E6769" s="607">
        <v>103.26</v>
      </c>
      <c r="F6769" s="601" t="s">
        <v>794</v>
      </c>
    </row>
    <row r="6770" spans="1:6">
      <c r="A6770" s="606">
        <v>104262</v>
      </c>
      <c r="B6770" s="606" t="s">
        <v>7480</v>
      </c>
      <c r="C6770" s="606" t="s">
        <v>68</v>
      </c>
      <c r="D6770" s="606" t="s">
        <v>942</v>
      </c>
      <c r="E6770" s="607">
        <v>109.34</v>
      </c>
      <c r="F6770" s="601" t="s">
        <v>794</v>
      </c>
    </row>
    <row r="6771" spans="1:6">
      <c r="A6771" s="606">
        <v>104263</v>
      </c>
      <c r="B6771" s="606" t="s">
        <v>7481</v>
      </c>
      <c r="C6771" s="606" t="s">
        <v>68</v>
      </c>
      <c r="D6771" s="606" t="s">
        <v>942</v>
      </c>
      <c r="E6771" s="607">
        <v>195.74</v>
      </c>
      <c r="F6771" s="601" t="s">
        <v>794</v>
      </c>
    </row>
    <row r="6772" spans="1:6">
      <c r="A6772" s="606">
        <v>104264</v>
      </c>
      <c r="B6772" s="606" t="s">
        <v>7482</v>
      </c>
      <c r="C6772" s="606" t="s">
        <v>68</v>
      </c>
      <c r="D6772" s="606" t="s">
        <v>793</v>
      </c>
      <c r="E6772" s="607">
        <v>105.96</v>
      </c>
      <c r="F6772" s="601" t="s">
        <v>794</v>
      </c>
    </row>
    <row r="6773" spans="1:6">
      <c r="A6773" s="606">
        <v>104627</v>
      </c>
      <c r="B6773" s="606" t="s">
        <v>7483</v>
      </c>
      <c r="C6773" s="606" t="s">
        <v>68</v>
      </c>
      <c r="D6773" s="606" t="s">
        <v>942</v>
      </c>
      <c r="E6773" s="607">
        <v>18.510000000000002</v>
      </c>
      <c r="F6773" s="601" t="s">
        <v>794</v>
      </c>
    </row>
    <row r="6774" spans="1:6">
      <c r="A6774" s="606">
        <v>104628</v>
      </c>
      <c r="B6774" s="606" t="s">
        <v>7484</v>
      </c>
      <c r="C6774" s="606" t="s">
        <v>68</v>
      </c>
      <c r="D6774" s="606" t="s">
        <v>942</v>
      </c>
      <c r="E6774" s="607">
        <v>27.15</v>
      </c>
      <c r="F6774" s="601" t="s">
        <v>794</v>
      </c>
    </row>
    <row r="6775" spans="1:6">
      <c r="A6775" s="606">
        <v>104629</v>
      </c>
      <c r="B6775" s="606" t="s">
        <v>7485</v>
      </c>
      <c r="C6775" s="606" t="s">
        <v>68</v>
      </c>
      <c r="D6775" s="606" t="s">
        <v>942</v>
      </c>
      <c r="E6775" s="607">
        <v>32.119999999999997</v>
      </c>
      <c r="F6775" s="601" t="s">
        <v>794</v>
      </c>
    </row>
    <row r="6776" spans="1:6">
      <c r="A6776" s="606">
        <v>104630</v>
      </c>
      <c r="B6776" s="606" t="s">
        <v>7486</v>
      </c>
      <c r="C6776" s="606" t="s">
        <v>68</v>
      </c>
      <c r="D6776" s="606" t="s">
        <v>942</v>
      </c>
      <c r="E6776" s="607">
        <v>29.68</v>
      </c>
      <c r="F6776" s="601" t="s">
        <v>794</v>
      </c>
    </row>
    <row r="6777" spans="1:6">
      <c r="A6777" s="606">
        <v>104631</v>
      </c>
      <c r="B6777" s="606" t="s">
        <v>7487</v>
      </c>
      <c r="C6777" s="606" t="s">
        <v>68</v>
      </c>
      <c r="D6777" s="606" t="s">
        <v>942</v>
      </c>
      <c r="E6777" s="607">
        <v>38.31</v>
      </c>
      <c r="F6777" s="601" t="s">
        <v>794</v>
      </c>
    </row>
    <row r="6778" spans="1:6">
      <c r="A6778" s="606">
        <v>104632</v>
      </c>
      <c r="B6778" s="606" t="s">
        <v>7488</v>
      </c>
      <c r="C6778" s="606" t="s">
        <v>68</v>
      </c>
      <c r="D6778" s="606" t="s">
        <v>942</v>
      </c>
      <c r="E6778" s="607">
        <v>43.28</v>
      </c>
      <c r="F6778" s="601" t="s">
        <v>794</v>
      </c>
    </row>
    <row r="6779" spans="1:6">
      <c r="A6779" s="606">
        <v>104633</v>
      </c>
      <c r="B6779" s="606" t="s">
        <v>7489</v>
      </c>
      <c r="C6779" s="606" t="s">
        <v>68</v>
      </c>
      <c r="D6779" s="606" t="s">
        <v>942</v>
      </c>
      <c r="E6779" s="607">
        <v>24.32</v>
      </c>
      <c r="F6779" s="601" t="s">
        <v>794</v>
      </c>
    </row>
    <row r="6780" spans="1:6">
      <c r="A6780" s="606">
        <v>104634</v>
      </c>
      <c r="B6780" s="606" t="s">
        <v>7490</v>
      </c>
      <c r="C6780" s="606" t="s">
        <v>68</v>
      </c>
      <c r="D6780" s="606" t="s">
        <v>942</v>
      </c>
      <c r="E6780" s="607">
        <v>36.799999999999997</v>
      </c>
      <c r="F6780" s="601" t="s">
        <v>794</v>
      </c>
    </row>
    <row r="6781" spans="1:6">
      <c r="A6781" s="606">
        <v>104635</v>
      </c>
      <c r="B6781" s="606" t="s">
        <v>7491</v>
      </c>
      <c r="C6781" s="606" t="s">
        <v>68</v>
      </c>
      <c r="D6781" s="606" t="s">
        <v>942</v>
      </c>
      <c r="E6781" s="607">
        <v>48.82</v>
      </c>
      <c r="F6781" s="601" t="s">
        <v>794</v>
      </c>
    </row>
    <row r="6782" spans="1:6">
      <c r="A6782" s="606">
        <v>104636</v>
      </c>
      <c r="B6782" s="606" t="s">
        <v>7492</v>
      </c>
      <c r="C6782" s="606" t="s">
        <v>68</v>
      </c>
      <c r="D6782" s="606" t="s">
        <v>942</v>
      </c>
      <c r="E6782" s="607">
        <v>57.5</v>
      </c>
      <c r="F6782" s="601" t="s">
        <v>794</v>
      </c>
    </row>
    <row r="6783" spans="1:6">
      <c r="A6783" s="606">
        <v>104951</v>
      </c>
      <c r="B6783" s="606" t="s">
        <v>7493</v>
      </c>
      <c r="C6783" s="606" t="s">
        <v>68</v>
      </c>
      <c r="D6783" s="606" t="s">
        <v>942</v>
      </c>
      <c r="E6783" s="607">
        <v>30.52</v>
      </c>
      <c r="F6783" s="601" t="s">
        <v>794</v>
      </c>
    </row>
    <row r="6784" spans="1:6">
      <c r="A6784" s="606">
        <v>104952</v>
      </c>
      <c r="B6784" s="606" t="s">
        <v>7494</v>
      </c>
      <c r="C6784" s="606" t="s">
        <v>68</v>
      </c>
      <c r="D6784" s="606" t="s">
        <v>942</v>
      </c>
      <c r="E6784" s="607">
        <v>33.93</v>
      </c>
      <c r="F6784" s="601" t="s">
        <v>794</v>
      </c>
    </row>
    <row r="6785" spans="1:6">
      <c r="A6785" s="606">
        <v>104953</v>
      </c>
      <c r="B6785" s="606" t="s">
        <v>7495</v>
      </c>
      <c r="C6785" s="606" t="s">
        <v>68</v>
      </c>
      <c r="D6785" s="606" t="s">
        <v>942</v>
      </c>
      <c r="E6785" s="607">
        <v>85.9</v>
      </c>
      <c r="F6785" s="601" t="s">
        <v>794</v>
      </c>
    </row>
    <row r="6786" spans="1:6">
      <c r="A6786" s="606">
        <v>104954</v>
      </c>
      <c r="B6786" s="606" t="s">
        <v>7496</v>
      </c>
      <c r="C6786" s="606" t="s">
        <v>68</v>
      </c>
      <c r="D6786" s="606" t="s">
        <v>942</v>
      </c>
      <c r="E6786" s="607">
        <v>43.29</v>
      </c>
      <c r="F6786" s="601" t="s">
        <v>794</v>
      </c>
    </row>
    <row r="6787" spans="1:6">
      <c r="A6787" s="606">
        <v>104955</v>
      </c>
      <c r="B6787" s="606" t="s">
        <v>7497</v>
      </c>
      <c r="C6787" s="606" t="s">
        <v>68</v>
      </c>
      <c r="D6787" s="606" t="s">
        <v>942</v>
      </c>
      <c r="E6787" s="607">
        <v>37.4</v>
      </c>
      <c r="F6787" s="601" t="s">
        <v>794</v>
      </c>
    </row>
    <row r="6788" spans="1:6">
      <c r="A6788" s="606">
        <v>104956</v>
      </c>
      <c r="B6788" s="606" t="s">
        <v>7498</v>
      </c>
      <c r="C6788" s="606" t="s">
        <v>68</v>
      </c>
      <c r="D6788" s="606" t="s">
        <v>942</v>
      </c>
      <c r="E6788" s="607">
        <v>40.81</v>
      </c>
      <c r="F6788" s="601" t="s">
        <v>794</v>
      </c>
    </row>
    <row r="6789" spans="1:6">
      <c r="A6789" s="606">
        <v>104957</v>
      </c>
      <c r="B6789" s="606" t="s">
        <v>7499</v>
      </c>
      <c r="C6789" s="606" t="s">
        <v>68</v>
      </c>
      <c r="D6789" s="606" t="s">
        <v>942</v>
      </c>
      <c r="E6789" s="607">
        <v>36.58</v>
      </c>
      <c r="F6789" s="601" t="s">
        <v>794</v>
      </c>
    </row>
    <row r="6790" spans="1:6">
      <c r="A6790" s="606">
        <v>104958</v>
      </c>
      <c r="B6790" s="606" t="s">
        <v>7500</v>
      </c>
      <c r="C6790" s="606" t="s">
        <v>68</v>
      </c>
      <c r="D6790" s="606" t="s">
        <v>942</v>
      </c>
      <c r="E6790" s="607">
        <v>21.01</v>
      </c>
      <c r="F6790" s="601" t="s">
        <v>794</v>
      </c>
    </row>
    <row r="6791" spans="1:6">
      <c r="A6791" s="606">
        <v>104959</v>
      </c>
      <c r="B6791" s="606" t="s">
        <v>7501</v>
      </c>
      <c r="C6791" s="606" t="s">
        <v>68</v>
      </c>
      <c r="D6791" s="606" t="s">
        <v>942</v>
      </c>
      <c r="E6791" s="607">
        <v>23.18</v>
      </c>
      <c r="F6791" s="601" t="s">
        <v>794</v>
      </c>
    </row>
    <row r="6792" spans="1:6">
      <c r="A6792" s="606">
        <v>104960</v>
      </c>
      <c r="B6792" s="606" t="s">
        <v>7502</v>
      </c>
      <c r="C6792" s="606" t="s">
        <v>68</v>
      </c>
      <c r="D6792" s="606" t="s">
        <v>942</v>
      </c>
      <c r="E6792" s="608">
        <v>55.56</v>
      </c>
      <c r="F6792" s="601" t="s">
        <v>794</v>
      </c>
    </row>
    <row r="6793" spans="1:6">
      <c r="A6793" s="606">
        <v>104961</v>
      </c>
      <c r="B6793" s="606" t="s">
        <v>7503</v>
      </c>
      <c r="C6793" s="606" t="s">
        <v>68</v>
      </c>
      <c r="D6793" s="606" t="s">
        <v>942</v>
      </c>
      <c r="E6793" s="607">
        <v>45.41</v>
      </c>
      <c r="F6793" s="601" t="s">
        <v>794</v>
      </c>
    </row>
    <row r="6794" spans="1:6">
      <c r="A6794" s="606">
        <v>104962</v>
      </c>
      <c r="B6794" s="606" t="s">
        <v>7504</v>
      </c>
      <c r="C6794" s="606" t="s">
        <v>68</v>
      </c>
      <c r="D6794" s="606" t="s">
        <v>942</v>
      </c>
      <c r="E6794" s="607">
        <v>48.82</v>
      </c>
      <c r="F6794" s="601" t="s">
        <v>794</v>
      </c>
    </row>
    <row r="6795" spans="1:6">
      <c r="A6795" s="606">
        <v>104963</v>
      </c>
      <c r="B6795" s="606" t="s">
        <v>7505</v>
      </c>
      <c r="C6795" s="606" t="s">
        <v>68</v>
      </c>
      <c r="D6795" s="606" t="s">
        <v>942</v>
      </c>
      <c r="E6795" s="607">
        <v>41.48</v>
      </c>
      <c r="F6795" s="601" t="s">
        <v>794</v>
      </c>
    </row>
    <row r="6796" spans="1:6">
      <c r="A6796" s="606">
        <v>104964</v>
      </c>
      <c r="B6796" s="606" t="s">
        <v>7506</v>
      </c>
      <c r="C6796" s="606" t="s">
        <v>68</v>
      </c>
      <c r="D6796" s="606" t="s">
        <v>942</v>
      </c>
      <c r="E6796" s="607">
        <v>44.89</v>
      </c>
      <c r="F6796" s="601" t="s">
        <v>794</v>
      </c>
    </row>
    <row r="6797" spans="1:6">
      <c r="A6797" s="606">
        <v>104965</v>
      </c>
      <c r="B6797" s="606" t="s">
        <v>7507</v>
      </c>
      <c r="C6797" s="606" t="s">
        <v>68</v>
      </c>
      <c r="D6797" s="606" t="s">
        <v>942</v>
      </c>
      <c r="E6797" s="607">
        <v>39.880000000000003</v>
      </c>
      <c r="F6797" s="601" t="s">
        <v>794</v>
      </c>
    </row>
    <row r="6798" spans="1:6">
      <c r="A6798" s="606">
        <v>104966</v>
      </c>
      <c r="B6798" s="606" t="s">
        <v>7508</v>
      </c>
      <c r="C6798" s="606" t="s">
        <v>68</v>
      </c>
      <c r="D6798" s="606" t="s">
        <v>942</v>
      </c>
      <c r="E6798" s="607">
        <v>39.99</v>
      </c>
      <c r="F6798" s="601" t="s">
        <v>794</v>
      </c>
    </row>
    <row r="6799" spans="1:6">
      <c r="A6799" s="606">
        <v>104967</v>
      </c>
      <c r="B6799" s="606" t="s">
        <v>7509</v>
      </c>
      <c r="C6799" s="606" t="s">
        <v>68</v>
      </c>
      <c r="D6799" s="606" t="s">
        <v>942</v>
      </c>
      <c r="E6799" s="607">
        <v>34.26</v>
      </c>
      <c r="F6799" s="601" t="s">
        <v>794</v>
      </c>
    </row>
    <row r="6800" spans="1:6">
      <c r="A6800" s="606">
        <v>104968</v>
      </c>
      <c r="B6800" s="606" t="s">
        <v>7510</v>
      </c>
      <c r="C6800" s="606" t="s">
        <v>68</v>
      </c>
      <c r="D6800" s="606" t="s">
        <v>942</v>
      </c>
      <c r="E6800" s="607">
        <v>36.43</v>
      </c>
      <c r="F6800" s="601" t="s">
        <v>794</v>
      </c>
    </row>
    <row r="6801" spans="1:6">
      <c r="A6801" s="606">
        <v>104969</v>
      </c>
      <c r="B6801" s="606" t="s">
        <v>7511</v>
      </c>
      <c r="C6801" s="606" t="s">
        <v>68</v>
      </c>
      <c r="D6801" s="606" t="s">
        <v>942</v>
      </c>
      <c r="E6801" s="607">
        <v>30.33</v>
      </c>
      <c r="F6801" s="601" t="s">
        <v>794</v>
      </c>
    </row>
    <row r="6802" spans="1:6">
      <c r="A6802" s="606">
        <v>104970</v>
      </c>
      <c r="B6802" s="606" t="s">
        <v>7512</v>
      </c>
      <c r="C6802" s="606" t="s">
        <v>68</v>
      </c>
      <c r="D6802" s="606" t="s">
        <v>942</v>
      </c>
      <c r="E6802" s="607">
        <v>32.5</v>
      </c>
      <c r="F6802" s="601" t="s">
        <v>794</v>
      </c>
    </row>
    <row r="6803" spans="1:6">
      <c r="A6803" s="606">
        <v>104971</v>
      </c>
      <c r="B6803" s="606" t="s">
        <v>7513</v>
      </c>
      <c r="C6803" s="606" t="s">
        <v>68</v>
      </c>
      <c r="D6803" s="606" t="s">
        <v>942</v>
      </c>
      <c r="E6803" s="607">
        <v>28.73</v>
      </c>
      <c r="F6803" s="601" t="s">
        <v>794</v>
      </c>
    </row>
    <row r="6804" spans="1:6">
      <c r="A6804" s="606">
        <v>104972</v>
      </c>
      <c r="B6804" s="606" t="s">
        <v>7514</v>
      </c>
      <c r="C6804" s="606" t="s">
        <v>68</v>
      </c>
      <c r="D6804" s="606" t="s">
        <v>942</v>
      </c>
      <c r="E6804" s="607">
        <v>30.9</v>
      </c>
      <c r="F6804" s="601" t="s">
        <v>794</v>
      </c>
    </row>
    <row r="6805" spans="1:6">
      <c r="A6805" s="606">
        <v>104973</v>
      </c>
      <c r="B6805" s="606" t="s">
        <v>7515</v>
      </c>
      <c r="C6805" s="606" t="s">
        <v>68</v>
      </c>
      <c r="D6805" s="606" t="s">
        <v>942</v>
      </c>
      <c r="E6805" s="607">
        <v>26.26</v>
      </c>
      <c r="F6805" s="601" t="s">
        <v>794</v>
      </c>
    </row>
    <row r="6806" spans="1:6">
      <c r="A6806" s="606">
        <v>104974</v>
      </c>
      <c r="B6806" s="606" t="s">
        <v>7516</v>
      </c>
      <c r="C6806" s="606" t="s">
        <v>68</v>
      </c>
      <c r="D6806" s="606" t="s">
        <v>942</v>
      </c>
      <c r="E6806" s="607">
        <v>28.43</v>
      </c>
      <c r="F6806" s="601" t="s">
        <v>794</v>
      </c>
    </row>
    <row r="6807" spans="1:6">
      <c r="A6807" s="606">
        <v>104975</v>
      </c>
      <c r="B6807" s="606" t="s">
        <v>7517</v>
      </c>
      <c r="C6807" s="606" t="s">
        <v>68</v>
      </c>
      <c r="D6807" s="606" t="s">
        <v>942</v>
      </c>
      <c r="E6807" s="607">
        <v>25.43</v>
      </c>
      <c r="F6807" s="601" t="s">
        <v>794</v>
      </c>
    </row>
    <row r="6808" spans="1:6">
      <c r="A6808" s="606">
        <v>104976</v>
      </c>
      <c r="B6808" s="606" t="s">
        <v>7518</v>
      </c>
      <c r="C6808" s="606" t="s">
        <v>68</v>
      </c>
      <c r="D6808" s="606" t="s">
        <v>942</v>
      </c>
      <c r="E6808" s="608">
        <v>27.6</v>
      </c>
      <c r="F6808" s="601" t="s">
        <v>794</v>
      </c>
    </row>
    <row r="6809" spans="1:6">
      <c r="A6809" s="606">
        <v>104977</v>
      </c>
      <c r="B6809" s="606" t="s">
        <v>7519</v>
      </c>
      <c r="C6809" s="606" t="s">
        <v>68</v>
      </c>
      <c r="D6809" s="606" t="s">
        <v>942</v>
      </c>
      <c r="E6809" s="608">
        <v>43.35</v>
      </c>
      <c r="F6809" s="601" t="s">
        <v>794</v>
      </c>
    </row>
    <row r="6810" spans="1:6">
      <c r="A6810" s="606">
        <v>104978</v>
      </c>
      <c r="B6810" s="606" t="s">
        <v>7520</v>
      </c>
      <c r="C6810" s="606" t="s">
        <v>68</v>
      </c>
      <c r="D6810" s="606" t="s">
        <v>942</v>
      </c>
      <c r="E6810" s="607">
        <v>32.340000000000003</v>
      </c>
      <c r="F6810" s="601" t="s">
        <v>794</v>
      </c>
    </row>
    <row r="6811" spans="1:6">
      <c r="A6811" s="606">
        <v>105185</v>
      </c>
      <c r="B6811" s="606" t="s">
        <v>7521</v>
      </c>
      <c r="C6811" s="606" t="s">
        <v>68</v>
      </c>
      <c r="D6811" s="606" t="s">
        <v>793</v>
      </c>
      <c r="E6811" s="608">
        <v>290.56</v>
      </c>
      <c r="F6811" s="601" t="s">
        <v>794</v>
      </c>
    </row>
    <row r="6812" spans="1:6">
      <c r="A6812" s="606">
        <v>105186</v>
      </c>
      <c r="B6812" s="606" t="s">
        <v>7522</v>
      </c>
      <c r="C6812" s="606" t="s">
        <v>68</v>
      </c>
      <c r="D6812" s="606" t="s">
        <v>793</v>
      </c>
      <c r="E6812" s="608">
        <v>212.04</v>
      </c>
      <c r="F6812" s="601" t="s">
        <v>794</v>
      </c>
    </row>
    <row r="6813" spans="1:6">
      <c r="A6813" s="606">
        <v>105187</v>
      </c>
      <c r="B6813" s="606" t="s">
        <v>7523</v>
      </c>
      <c r="C6813" s="606" t="s">
        <v>68</v>
      </c>
      <c r="D6813" s="606" t="s">
        <v>793</v>
      </c>
      <c r="E6813" s="608">
        <v>284.54000000000002</v>
      </c>
      <c r="F6813" s="601" t="s">
        <v>794</v>
      </c>
    </row>
    <row r="6814" spans="1:6">
      <c r="A6814" s="606">
        <v>105188</v>
      </c>
      <c r="B6814" s="606" t="s">
        <v>7524</v>
      </c>
      <c r="C6814" s="606" t="s">
        <v>68</v>
      </c>
      <c r="D6814" s="606" t="s">
        <v>793</v>
      </c>
      <c r="E6814" s="607">
        <v>206.73</v>
      </c>
      <c r="F6814" s="601" t="s">
        <v>794</v>
      </c>
    </row>
    <row r="6815" spans="1:6">
      <c r="A6815" s="606">
        <v>87244</v>
      </c>
      <c r="B6815" s="606" t="s">
        <v>7525</v>
      </c>
      <c r="C6815" s="606" t="s">
        <v>68</v>
      </c>
      <c r="D6815" s="606" t="s">
        <v>942</v>
      </c>
      <c r="E6815" s="608">
        <v>328.91</v>
      </c>
      <c r="F6815" s="601" t="s">
        <v>794</v>
      </c>
    </row>
    <row r="6816" spans="1:6">
      <c r="A6816" s="606">
        <v>87245</v>
      </c>
      <c r="B6816" s="606" t="s">
        <v>7526</v>
      </c>
      <c r="C6816" s="606" t="s">
        <v>68</v>
      </c>
      <c r="D6816" s="606" t="s">
        <v>942</v>
      </c>
      <c r="E6816" s="607">
        <v>394.15</v>
      </c>
      <c r="F6816" s="601" t="s">
        <v>794</v>
      </c>
    </row>
    <row r="6817" spans="1:6">
      <c r="A6817" s="606">
        <v>87265</v>
      </c>
      <c r="B6817" s="606" t="s">
        <v>7527</v>
      </c>
      <c r="C6817" s="606" t="s">
        <v>68</v>
      </c>
      <c r="D6817" s="606" t="s">
        <v>942</v>
      </c>
      <c r="E6817" s="608">
        <v>65.180000000000007</v>
      </c>
      <c r="F6817" s="601" t="s">
        <v>794</v>
      </c>
    </row>
    <row r="6818" spans="1:6">
      <c r="A6818" s="606">
        <v>87267</v>
      </c>
      <c r="B6818" s="606" t="s">
        <v>7528</v>
      </c>
      <c r="C6818" s="606" t="s">
        <v>68</v>
      </c>
      <c r="D6818" s="606" t="s">
        <v>942</v>
      </c>
      <c r="E6818" s="607">
        <v>69.48</v>
      </c>
      <c r="F6818" s="601" t="s">
        <v>794</v>
      </c>
    </row>
    <row r="6819" spans="1:6">
      <c r="A6819" s="606">
        <v>87269</v>
      </c>
      <c r="B6819" s="606" t="s">
        <v>7529</v>
      </c>
      <c r="C6819" s="606" t="s">
        <v>68</v>
      </c>
      <c r="D6819" s="606" t="s">
        <v>942</v>
      </c>
      <c r="E6819" s="607">
        <v>68.09</v>
      </c>
      <c r="F6819" s="601" t="s">
        <v>794</v>
      </c>
    </row>
    <row r="6820" spans="1:6">
      <c r="A6820" s="606">
        <v>87271</v>
      </c>
      <c r="B6820" s="606" t="s">
        <v>7530</v>
      </c>
      <c r="C6820" s="606" t="s">
        <v>68</v>
      </c>
      <c r="D6820" s="606" t="s">
        <v>942</v>
      </c>
      <c r="E6820" s="607">
        <v>72.44</v>
      </c>
      <c r="F6820" s="601" t="s">
        <v>794</v>
      </c>
    </row>
    <row r="6821" spans="1:6">
      <c r="A6821" s="606">
        <v>87273</v>
      </c>
      <c r="B6821" s="606" t="s">
        <v>7531</v>
      </c>
      <c r="C6821" s="606" t="s">
        <v>68</v>
      </c>
      <c r="D6821" s="606" t="s">
        <v>942</v>
      </c>
      <c r="E6821" s="608">
        <v>71.56</v>
      </c>
      <c r="F6821" s="601" t="s">
        <v>794</v>
      </c>
    </row>
    <row r="6822" spans="1:6">
      <c r="A6822" s="606">
        <v>87275</v>
      </c>
      <c r="B6822" s="606" t="s">
        <v>7532</v>
      </c>
      <c r="C6822" s="606" t="s">
        <v>68</v>
      </c>
      <c r="D6822" s="606" t="s">
        <v>942</v>
      </c>
      <c r="E6822" s="608">
        <v>77.39</v>
      </c>
      <c r="F6822" s="601" t="s">
        <v>794</v>
      </c>
    </row>
    <row r="6823" spans="1:6">
      <c r="A6823" s="606">
        <v>88788</v>
      </c>
      <c r="B6823" s="606" t="s">
        <v>7533</v>
      </c>
      <c r="C6823" s="606" t="s">
        <v>68</v>
      </c>
      <c r="D6823" s="606" t="s">
        <v>942</v>
      </c>
      <c r="E6823" s="607">
        <v>434.8</v>
      </c>
      <c r="F6823" s="601" t="s">
        <v>794</v>
      </c>
    </row>
    <row r="6824" spans="1:6">
      <c r="A6824" s="606">
        <v>88789</v>
      </c>
      <c r="B6824" s="606" t="s">
        <v>7534</v>
      </c>
      <c r="C6824" s="606" t="s">
        <v>68</v>
      </c>
      <c r="D6824" s="606" t="s">
        <v>942</v>
      </c>
      <c r="E6824" s="608">
        <v>521.92999999999995</v>
      </c>
      <c r="F6824" s="601" t="s">
        <v>794</v>
      </c>
    </row>
    <row r="6825" spans="1:6">
      <c r="A6825" s="606">
        <v>104588</v>
      </c>
      <c r="B6825" s="606" t="s">
        <v>7535</v>
      </c>
      <c r="C6825" s="606" t="s">
        <v>68</v>
      </c>
      <c r="D6825" s="606" t="s">
        <v>942</v>
      </c>
      <c r="E6825" s="607">
        <v>269.37</v>
      </c>
      <c r="F6825" s="601" t="s">
        <v>794</v>
      </c>
    </row>
    <row r="6826" spans="1:6">
      <c r="A6826" s="606">
        <v>104589</v>
      </c>
      <c r="B6826" s="606" t="s">
        <v>7536</v>
      </c>
      <c r="C6826" s="606" t="s">
        <v>68</v>
      </c>
      <c r="D6826" s="606" t="s">
        <v>942</v>
      </c>
      <c r="E6826" s="608">
        <v>321.97000000000003</v>
      </c>
      <c r="F6826" s="601" t="s">
        <v>794</v>
      </c>
    </row>
    <row r="6827" spans="1:6">
      <c r="A6827" s="606">
        <v>104590</v>
      </c>
      <c r="B6827" s="606" t="s">
        <v>7537</v>
      </c>
      <c r="C6827" s="606" t="s">
        <v>68</v>
      </c>
      <c r="D6827" s="606" t="s">
        <v>942</v>
      </c>
      <c r="E6827" s="607">
        <v>291.70999999999998</v>
      </c>
      <c r="F6827" s="601" t="s">
        <v>794</v>
      </c>
    </row>
    <row r="6828" spans="1:6">
      <c r="A6828" s="606">
        <v>104591</v>
      </c>
      <c r="B6828" s="606" t="s">
        <v>7538</v>
      </c>
      <c r="C6828" s="606" t="s">
        <v>68</v>
      </c>
      <c r="D6828" s="606" t="s">
        <v>942</v>
      </c>
      <c r="E6828" s="607">
        <v>348.16</v>
      </c>
      <c r="F6828" s="601" t="s">
        <v>794</v>
      </c>
    </row>
    <row r="6829" spans="1:6">
      <c r="A6829" s="606">
        <v>104611</v>
      </c>
      <c r="B6829" s="606" t="s">
        <v>7539</v>
      </c>
      <c r="C6829" s="606" t="s">
        <v>68</v>
      </c>
      <c r="D6829" s="606" t="s">
        <v>942</v>
      </c>
      <c r="E6829" s="608">
        <v>103.75</v>
      </c>
      <c r="F6829" s="601" t="s">
        <v>794</v>
      </c>
    </row>
    <row r="6830" spans="1:6">
      <c r="A6830" s="606">
        <v>104612</v>
      </c>
      <c r="B6830" s="606" t="s">
        <v>7540</v>
      </c>
      <c r="C6830" s="606" t="s">
        <v>68</v>
      </c>
      <c r="D6830" s="606" t="s">
        <v>942</v>
      </c>
      <c r="E6830" s="607">
        <v>104.09</v>
      </c>
      <c r="F6830" s="601" t="s">
        <v>794</v>
      </c>
    </row>
    <row r="6831" spans="1:6">
      <c r="A6831" s="606">
        <v>104613</v>
      </c>
      <c r="B6831" s="606" t="s">
        <v>7541</v>
      </c>
      <c r="C6831" s="606" t="s">
        <v>68</v>
      </c>
      <c r="D6831" s="606" t="s">
        <v>942</v>
      </c>
      <c r="E6831" s="607">
        <v>68.16</v>
      </c>
      <c r="F6831" s="601" t="s">
        <v>794</v>
      </c>
    </row>
    <row r="6832" spans="1:6">
      <c r="A6832" s="606">
        <v>104614</v>
      </c>
      <c r="B6832" s="606" t="s">
        <v>7542</v>
      </c>
      <c r="C6832" s="606" t="s">
        <v>68</v>
      </c>
      <c r="D6832" s="606" t="s">
        <v>942</v>
      </c>
      <c r="E6832" s="607">
        <v>73.819999999999993</v>
      </c>
      <c r="F6832" s="601" t="s">
        <v>794</v>
      </c>
    </row>
    <row r="6833" spans="1:6">
      <c r="A6833" s="606">
        <v>104615</v>
      </c>
      <c r="B6833" s="606" t="s">
        <v>7543</v>
      </c>
      <c r="C6833" s="606" t="s">
        <v>68</v>
      </c>
      <c r="D6833" s="606" t="s">
        <v>942</v>
      </c>
      <c r="E6833" s="607">
        <v>330.37</v>
      </c>
      <c r="F6833" s="601" t="s">
        <v>794</v>
      </c>
    </row>
    <row r="6834" spans="1:6">
      <c r="A6834" s="606">
        <v>104616</v>
      </c>
      <c r="B6834" s="606" t="s">
        <v>7544</v>
      </c>
      <c r="C6834" s="606" t="s">
        <v>68</v>
      </c>
      <c r="D6834" s="606" t="s">
        <v>942</v>
      </c>
      <c r="E6834" s="607">
        <v>441.78</v>
      </c>
      <c r="F6834" s="601" t="s">
        <v>794</v>
      </c>
    </row>
    <row r="6835" spans="1:6">
      <c r="A6835" s="606">
        <v>104617</v>
      </c>
      <c r="B6835" s="606" t="s">
        <v>7545</v>
      </c>
      <c r="C6835" s="606" t="s">
        <v>68</v>
      </c>
      <c r="D6835" s="606" t="s">
        <v>942</v>
      </c>
      <c r="E6835" s="607">
        <v>338.88</v>
      </c>
      <c r="F6835" s="601" t="s">
        <v>794</v>
      </c>
    </row>
    <row r="6836" spans="1:6">
      <c r="A6836" s="606">
        <v>104618</v>
      </c>
      <c r="B6836" s="606" t="s">
        <v>7546</v>
      </c>
      <c r="C6836" s="606" t="s">
        <v>68</v>
      </c>
      <c r="D6836" s="606" t="s">
        <v>942</v>
      </c>
      <c r="E6836" s="607">
        <v>450.29</v>
      </c>
      <c r="F6836" s="601" t="s">
        <v>794</v>
      </c>
    </row>
    <row r="6837" spans="1:6">
      <c r="A6837" s="606">
        <v>104619</v>
      </c>
      <c r="B6837" s="606" t="s">
        <v>7547</v>
      </c>
      <c r="C6837" s="606" t="s">
        <v>67</v>
      </c>
      <c r="D6837" s="606" t="s">
        <v>942</v>
      </c>
      <c r="E6837" s="607">
        <v>15.91</v>
      </c>
      <c r="F6837" s="601" t="s">
        <v>794</v>
      </c>
    </row>
    <row r="6838" spans="1:6">
      <c r="A6838" s="606">
        <v>101965</v>
      </c>
      <c r="B6838" s="606" t="s">
        <v>7548</v>
      </c>
      <c r="C6838" s="606" t="s">
        <v>67</v>
      </c>
      <c r="D6838" s="606" t="s">
        <v>942</v>
      </c>
      <c r="E6838" s="607">
        <v>137.02000000000001</v>
      </c>
      <c r="F6838" s="601" t="s">
        <v>794</v>
      </c>
    </row>
    <row r="6839" spans="1:6">
      <c r="A6839" s="606">
        <v>101966</v>
      </c>
      <c r="B6839" s="606" t="s">
        <v>7549</v>
      </c>
      <c r="C6839" s="606" t="s">
        <v>67</v>
      </c>
      <c r="D6839" s="606" t="s">
        <v>942</v>
      </c>
      <c r="E6839" s="607">
        <v>180</v>
      </c>
      <c r="F6839" s="601" t="s">
        <v>794</v>
      </c>
    </row>
    <row r="6840" spans="1:6">
      <c r="A6840" s="606">
        <v>101979</v>
      </c>
      <c r="B6840" s="606" t="s">
        <v>7550</v>
      </c>
      <c r="C6840" s="606" t="s">
        <v>67</v>
      </c>
      <c r="D6840" s="606" t="s">
        <v>942</v>
      </c>
      <c r="E6840" s="607">
        <v>48.34</v>
      </c>
      <c r="F6840" s="601" t="s">
        <v>794</v>
      </c>
    </row>
    <row r="6841" spans="1:6">
      <c r="A6841" s="606">
        <v>96112</v>
      </c>
      <c r="B6841" s="606" t="s">
        <v>7551</v>
      </c>
      <c r="C6841" s="606" t="s">
        <v>68</v>
      </c>
      <c r="D6841" s="606" t="s">
        <v>793</v>
      </c>
      <c r="E6841" s="607">
        <v>122.28</v>
      </c>
      <c r="F6841" s="601" t="s">
        <v>794</v>
      </c>
    </row>
    <row r="6842" spans="1:6">
      <c r="A6842" s="606">
        <v>96122</v>
      </c>
      <c r="B6842" s="606" t="s">
        <v>7552</v>
      </c>
      <c r="C6842" s="606" t="s">
        <v>67</v>
      </c>
      <c r="D6842" s="606" t="s">
        <v>793</v>
      </c>
      <c r="E6842" s="608">
        <v>37.85</v>
      </c>
      <c r="F6842" s="601" t="s">
        <v>794</v>
      </c>
    </row>
    <row r="6843" spans="1:6">
      <c r="A6843" s="606">
        <v>104756</v>
      </c>
      <c r="B6843" s="606" t="s">
        <v>7553</v>
      </c>
      <c r="C6843" s="606" t="s">
        <v>68</v>
      </c>
      <c r="D6843" s="606" t="s">
        <v>793</v>
      </c>
      <c r="E6843" s="608">
        <v>163.5</v>
      </c>
      <c r="F6843" s="601" t="s">
        <v>794</v>
      </c>
    </row>
    <row r="6844" spans="1:6">
      <c r="A6844" s="606">
        <v>96109</v>
      </c>
      <c r="B6844" s="606" t="s">
        <v>7554</v>
      </c>
      <c r="C6844" s="606" t="s">
        <v>68</v>
      </c>
      <c r="D6844" s="606" t="s">
        <v>942</v>
      </c>
      <c r="E6844" s="607">
        <v>47.18</v>
      </c>
      <c r="F6844" s="601" t="s">
        <v>794</v>
      </c>
    </row>
    <row r="6845" spans="1:6">
      <c r="A6845" s="606">
        <v>96110</v>
      </c>
      <c r="B6845" s="606" t="s">
        <v>7555</v>
      </c>
      <c r="C6845" s="606" t="s">
        <v>68</v>
      </c>
      <c r="D6845" s="606" t="s">
        <v>942</v>
      </c>
      <c r="E6845" s="607">
        <v>72.81</v>
      </c>
      <c r="F6845" s="601" t="s">
        <v>794</v>
      </c>
    </row>
    <row r="6846" spans="1:6">
      <c r="A6846" s="606">
        <v>96113</v>
      </c>
      <c r="B6846" s="606" t="s">
        <v>7556</v>
      </c>
      <c r="C6846" s="606" t="s">
        <v>68</v>
      </c>
      <c r="D6846" s="606" t="s">
        <v>942</v>
      </c>
      <c r="E6846" s="607">
        <v>43.1</v>
      </c>
      <c r="F6846" s="601" t="s">
        <v>794</v>
      </c>
    </row>
    <row r="6847" spans="1:6">
      <c r="A6847" s="606">
        <v>96114</v>
      </c>
      <c r="B6847" s="606" t="s">
        <v>7557</v>
      </c>
      <c r="C6847" s="606" t="s">
        <v>68</v>
      </c>
      <c r="D6847" s="606" t="s">
        <v>942</v>
      </c>
      <c r="E6847" s="607">
        <v>73.95</v>
      </c>
      <c r="F6847" s="601" t="s">
        <v>794</v>
      </c>
    </row>
    <row r="6848" spans="1:6">
      <c r="A6848" s="606">
        <v>96120</v>
      </c>
      <c r="B6848" s="606" t="s">
        <v>7558</v>
      </c>
      <c r="C6848" s="606" t="s">
        <v>67</v>
      </c>
      <c r="D6848" s="606" t="s">
        <v>942</v>
      </c>
      <c r="E6848" s="607">
        <v>2.87</v>
      </c>
      <c r="F6848" s="601" t="s">
        <v>794</v>
      </c>
    </row>
    <row r="6849" spans="1:6">
      <c r="A6849" s="606">
        <v>96123</v>
      </c>
      <c r="B6849" s="606" t="s">
        <v>7559</v>
      </c>
      <c r="C6849" s="606" t="s">
        <v>67</v>
      </c>
      <c r="D6849" s="606" t="s">
        <v>942</v>
      </c>
      <c r="E6849" s="607">
        <v>26.4</v>
      </c>
      <c r="F6849" s="601" t="s">
        <v>794</v>
      </c>
    </row>
    <row r="6850" spans="1:6">
      <c r="A6850" s="606">
        <v>99054</v>
      </c>
      <c r="B6850" s="606" t="s">
        <v>7560</v>
      </c>
      <c r="C6850" s="606" t="s">
        <v>68</v>
      </c>
      <c r="D6850" s="606" t="s">
        <v>942</v>
      </c>
      <c r="E6850" s="607">
        <v>53.22</v>
      </c>
      <c r="F6850" s="601" t="s">
        <v>794</v>
      </c>
    </row>
    <row r="6851" spans="1:6">
      <c r="A6851" s="606">
        <v>96111</v>
      </c>
      <c r="B6851" s="606" t="s">
        <v>7561</v>
      </c>
      <c r="C6851" s="606" t="s">
        <v>68</v>
      </c>
      <c r="D6851" s="606" t="s">
        <v>942</v>
      </c>
      <c r="E6851" s="607">
        <v>56.81</v>
      </c>
      <c r="F6851" s="601" t="s">
        <v>794</v>
      </c>
    </row>
    <row r="6852" spans="1:6">
      <c r="A6852" s="606">
        <v>96116</v>
      </c>
      <c r="B6852" s="606" t="s">
        <v>7562</v>
      </c>
      <c r="C6852" s="606" t="s">
        <v>68</v>
      </c>
      <c r="D6852" s="606" t="s">
        <v>942</v>
      </c>
      <c r="E6852" s="607">
        <v>59.31</v>
      </c>
      <c r="F6852" s="601" t="s">
        <v>794</v>
      </c>
    </row>
    <row r="6853" spans="1:6">
      <c r="A6853" s="606">
        <v>96121</v>
      </c>
      <c r="B6853" s="606" t="s">
        <v>7563</v>
      </c>
      <c r="C6853" s="606" t="s">
        <v>67</v>
      </c>
      <c r="D6853" s="606" t="s">
        <v>942</v>
      </c>
      <c r="E6853" s="607">
        <v>10.58</v>
      </c>
      <c r="F6853" s="601" t="s">
        <v>794</v>
      </c>
    </row>
    <row r="6854" spans="1:6">
      <c r="A6854" s="606">
        <v>96485</v>
      </c>
      <c r="B6854" s="606" t="s">
        <v>7564</v>
      </c>
      <c r="C6854" s="606" t="s">
        <v>68</v>
      </c>
      <c r="D6854" s="606" t="s">
        <v>942</v>
      </c>
      <c r="E6854" s="607">
        <v>66.67</v>
      </c>
      <c r="F6854" s="601" t="s">
        <v>794</v>
      </c>
    </row>
    <row r="6855" spans="1:6">
      <c r="A6855" s="606">
        <v>96486</v>
      </c>
      <c r="B6855" s="606" t="s">
        <v>7565</v>
      </c>
      <c r="C6855" s="606" t="s">
        <v>68</v>
      </c>
      <c r="D6855" s="606" t="s">
        <v>942</v>
      </c>
      <c r="E6855" s="607">
        <v>69.17</v>
      </c>
      <c r="F6855" s="601" t="s">
        <v>794</v>
      </c>
    </row>
    <row r="6856" spans="1:6">
      <c r="A6856" s="606">
        <v>91515</v>
      </c>
      <c r="B6856" s="606" t="s">
        <v>7566</v>
      </c>
      <c r="C6856" s="606" t="s">
        <v>68</v>
      </c>
      <c r="D6856" s="606" t="s">
        <v>942</v>
      </c>
      <c r="E6856" s="607">
        <v>4.07</v>
      </c>
      <c r="F6856" s="601" t="s">
        <v>794</v>
      </c>
    </row>
    <row r="6857" spans="1:6">
      <c r="A6857" s="606">
        <v>91519</v>
      </c>
      <c r="B6857" s="606" t="s">
        <v>7567</v>
      </c>
      <c r="C6857" s="606" t="s">
        <v>68</v>
      </c>
      <c r="D6857" s="606" t="s">
        <v>942</v>
      </c>
      <c r="E6857" s="607">
        <v>1.79</v>
      </c>
      <c r="F6857" s="601" t="s">
        <v>794</v>
      </c>
    </row>
    <row r="6858" spans="1:6">
      <c r="A6858" s="606">
        <v>91520</v>
      </c>
      <c r="B6858" s="606" t="s">
        <v>7568</v>
      </c>
      <c r="C6858" s="606" t="s">
        <v>68</v>
      </c>
      <c r="D6858" s="606" t="s">
        <v>942</v>
      </c>
      <c r="E6858" s="607">
        <v>1.74</v>
      </c>
      <c r="F6858" s="601" t="s">
        <v>794</v>
      </c>
    </row>
    <row r="6859" spans="1:6">
      <c r="A6859" s="606">
        <v>91522</v>
      </c>
      <c r="B6859" s="606" t="s">
        <v>7569</v>
      </c>
      <c r="C6859" s="606" t="s">
        <v>68</v>
      </c>
      <c r="D6859" s="606" t="s">
        <v>942</v>
      </c>
      <c r="E6859" s="607">
        <v>2.87</v>
      </c>
      <c r="F6859" s="601" t="s">
        <v>794</v>
      </c>
    </row>
    <row r="6860" spans="1:6">
      <c r="A6860" s="606">
        <v>91525</v>
      </c>
      <c r="B6860" s="606" t="s">
        <v>7570</v>
      </c>
      <c r="C6860" s="606" t="s">
        <v>68</v>
      </c>
      <c r="D6860" s="606" t="s">
        <v>942</v>
      </c>
      <c r="E6860" s="607">
        <v>7.6</v>
      </c>
      <c r="F6860" s="601" t="s">
        <v>794</v>
      </c>
    </row>
    <row r="6861" spans="1:6">
      <c r="A6861" s="606">
        <v>104412</v>
      </c>
      <c r="B6861" s="606" t="s">
        <v>7571</v>
      </c>
      <c r="C6861" s="606" t="s">
        <v>68</v>
      </c>
      <c r="D6861" s="606" t="s">
        <v>942</v>
      </c>
      <c r="E6861" s="607">
        <v>2.58</v>
      </c>
      <c r="F6861" s="601" t="s">
        <v>794</v>
      </c>
    </row>
    <row r="6862" spans="1:6">
      <c r="A6862" s="606">
        <v>104413</v>
      </c>
      <c r="B6862" s="606" t="s">
        <v>7572</v>
      </c>
      <c r="C6862" s="606" t="s">
        <v>68</v>
      </c>
      <c r="D6862" s="606" t="s">
        <v>942</v>
      </c>
      <c r="E6862" s="607">
        <v>4.33</v>
      </c>
      <c r="F6862" s="601" t="s">
        <v>794</v>
      </c>
    </row>
    <row r="6863" spans="1:6">
      <c r="A6863" s="606">
        <v>104414</v>
      </c>
      <c r="B6863" s="606" t="s">
        <v>7573</v>
      </c>
      <c r="C6863" s="606" t="s">
        <v>68</v>
      </c>
      <c r="D6863" s="606" t="s">
        <v>942</v>
      </c>
      <c r="E6863" s="607">
        <v>6.92</v>
      </c>
      <c r="F6863" s="601" t="s">
        <v>794</v>
      </c>
    </row>
    <row r="6864" spans="1:6">
      <c r="A6864" s="606">
        <v>104415</v>
      </c>
      <c r="B6864" s="606" t="s">
        <v>7574</v>
      </c>
      <c r="C6864" s="606" t="s">
        <v>68</v>
      </c>
      <c r="D6864" s="606" t="s">
        <v>942</v>
      </c>
      <c r="E6864" s="607">
        <v>11.11</v>
      </c>
      <c r="F6864" s="601" t="s">
        <v>794</v>
      </c>
    </row>
    <row r="6865" spans="1:6">
      <c r="A6865" s="606">
        <v>104416</v>
      </c>
      <c r="B6865" s="606" t="s">
        <v>7575</v>
      </c>
      <c r="C6865" s="606" t="s">
        <v>68</v>
      </c>
      <c r="D6865" s="606" t="s">
        <v>942</v>
      </c>
      <c r="E6865" s="607">
        <v>1.46</v>
      </c>
      <c r="F6865" s="601" t="s">
        <v>794</v>
      </c>
    </row>
    <row r="6866" spans="1:6">
      <c r="A6866" s="606">
        <v>104417</v>
      </c>
      <c r="B6866" s="606" t="s">
        <v>7576</v>
      </c>
      <c r="C6866" s="606" t="s">
        <v>68</v>
      </c>
      <c r="D6866" s="606" t="s">
        <v>942</v>
      </c>
      <c r="E6866" s="607">
        <v>3.19</v>
      </c>
      <c r="F6866" s="601" t="s">
        <v>794</v>
      </c>
    </row>
    <row r="6867" spans="1:6">
      <c r="A6867" s="606">
        <v>104418</v>
      </c>
      <c r="B6867" s="606" t="s">
        <v>7577</v>
      </c>
      <c r="C6867" s="606" t="s">
        <v>68</v>
      </c>
      <c r="D6867" s="606" t="s">
        <v>942</v>
      </c>
      <c r="E6867" s="607">
        <v>2.29</v>
      </c>
      <c r="F6867" s="601" t="s">
        <v>794</v>
      </c>
    </row>
    <row r="6868" spans="1:6">
      <c r="A6868" s="606">
        <v>104419</v>
      </c>
      <c r="B6868" s="606" t="s">
        <v>7578</v>
      </c>
      <c r="C6868" s="606" t="s">
        <v>68</v>
      </c>
      <c r="D6868" s="606" t="s">
        <v>942</v>
      </c>
      <c r="E6868" s="607">
        <v>3.55</v>
      </c>
      <c r="F6868" s="601" t="s">
        <v>794</v>
      </c>
    </row>
    <row r="6869" spans="1:6">
      <c r="A6869" s="606">
        <v>104421</v>
      </c>
      <c r="B6869" s="606" t="s">
        <v>7579</v>
      </c>
      <c r="C6869" s="606" t="s">
        <v>68</v>
      </c>
      <c r="D6869" s="606" t="s">
        <v>942</v>
      </c>
      <c r="E6869" s="607">
        <v>15.47</v>
      </c>
      <c r="F6869" s="601" t="s">
        <v>794</v>
      </c>
    </row>
    <row r="6870" spans="1:6">
      <c r="A6870" s="606">
        <v>104422</v>
      </c>
      <c r="B6870" s="606" t="s">
        <v>7580</v>
      </c>
      <c r="C6870" s="606" t="s">
        <v>68</v>
      </c>
      <c r="D6870" s="606" t="s">
        <v>942</v>
      </c>
      <c r="E6870" s="607">
        <v>11.22</v>
      </c>
      <c r="F6870" s="601" t="s">
        <v>794</v>
      </c>
    </row>
    <row r="6871" spans="1:6">
      <c r="A6871" s="606">
        <v>104423</v>
      </c>
      <c r="B6871" s="606" t="s">
        <v>7581</v>
      </c>
      <c r="C6871" s="606" t="s">
        <v>68</v>
      </c>
      <c r="D6871" s="606" t="s">
        <v>942</v>
      </c>
      <c r="E6871" s="607">
        <v>14.21</v>
      </c>
      <c r="F6871" s="601" t="s">
        <v>794</v>
      </c>
    </row>
    <row r="6872" spans="1:6">
      <c r="A6872" s="606">
        <v>104425</v>
      </c>
      <c r="B6872" s="606" t="s">
        <v>7582</v>
      </c>
      <c r="C6872" s="606" t="s">
        <v>68</v>
      </c>
      <c r="D6872" s="606" t="s">
        <v>942</v>
      </c>
      <c r="E6872" s="607">
        <v>9.93</v>
      </c>
      <c r="F6872" s="601" t="s">
        <v>794</v>
      </c>
    </row>
    <row r="6873" spans="1:6">
      <c r="A6873" s="606">
        <v>105816</v>
      </c>
      <c r="B6873" s="606" t="s">
        <v>7583</v>
      </c>
      <c r="C6873" s="606" t="s">
        <v>68</v>
      </c>
      <c r="D6873" s="606" t="s">
        <v>942</v>
      </c>
      <c r="E6873" s="607">
        <v>10.55</v>
      </c>
      <c r="F6873" s="601" t="s">
        <v>794</v>
      </c>
    </row>
    <row r="6874" spans="1:6">
      <c r="A6874" s="606">
        <v>105817</v>
      </c>
      <c r="B6874" s="606" t="s">
        <v>7584</v>
      </c>
      <c r="C6874" s="606" t="s">
        <v>68</v>
      </c>
      <c r="D6874" s="606" t="s">
        <v>942</v>
      </c>
      <c r="E6874" s="608">
        <v>3.72</v>
      </c>
      <c r="F6874" s="601" t="s">
        <v>794</v>
      </c>
    </row>
    <row r="6875" spans="1:6">
      <c r="A6875" s="606">
        <v>105818</v>
      </c>
      <c r="B6875" s="606" t="s">
        <v>7585</v>
      </c>
      <c r="C6875" s="606" t="s">
        <v>68</v>
      </c>
      <c r="D6875" s="606" t="s">
        <v>942</v>
      </c>
      <c r="E6875" s="607">
        <v>11.23</v>
      </c>
      <c r="F6875" s="601" t="s">
        <v>794</v>
      </c>
    </row>
    <row r="6876" spans="1:6">
      <c r="A6876" s="606">
        <v>105819</v>
      </c>
      <c r="B6876" s="606" t="s">
        <v>7586</v>
      </c>
      <c r="C6876" s="606" t="s">
        <v>68</v>
      </c>
      <c r="D6876" s="606" t="s">
        <v>942</v>
      </c>
      <c r="E6876" s="607">
        <v>4.4000000000000004</v>
      </c>
      <c r="F6876" s="601" t="s">
        <v>794</v>
      </c>
    </row>
    <row r="6877" spans="1:6">
      <c r="A6877" s="606">
        <v>105820</v>
      </c>
      <c r="B6877" s="606" t="s">
        <v>7587</v>
      </c>
      <c r="C6877" s="606" t="s">
        <v>68</v>
      </c>
      <c r="D6877" s="606" t="s">
        <v>942</v>
      </c>
      <c r="E6877" s="607">
        <v>14.74</v>
      </c>
      <c r="F6877" s="601" t="s">
        <v>794</v>
      </c>
    </row>
    <row r="6878" spans="1:6">
      <c r="A6878" s="606">
        <v>105821</v>
      </c>
      <c r="B6878" s="606" t="s">
        <v>7588</v>
      </c>
      <c r="C6878" s="606" t="s">
        <v>68</v>
      </c>
      <c r="D6878" s="606" t="s">
        <v>942</v>
      </c>
      <c r="E6878" s="608">
        <v>7.91</v>
      </c>
      <c r="F6878" s="601" t="s">
        <v>794</v>
      </c>
    </row>
    <row r="6879" spans="1:6">
      <c r="A6879" s="606">
        <v>105822</v>
      </c>
      <c r="B6879" s="606" t="s">
        <v>7589</v>
      </c>
      <c r="C6879" s="606" t="s">
        <v>68</v>
      </c>
      <c r="D6879" s="606" t="s">
        <v>942</v>
      </c>
      <c r="E6879" s="607">
        <v>16.559999999999999</v>
      </c>
      <c r="F6879" s="601" t="s">
        <v>794</v>
      </c>
    </row>
    <row r="6880" spans="1:6">
      <c r="A6880" s="606">
        <v>105823</v>
      </c>
      <c r="B6880" s="606" t="s">
        <v>7590</v>
      </c>
      <c r="C6880" s="606" t="s">
        <v>68</v>
      </c>
      <c r="D6880" s="606" t="s">
        <v>942</v>
      </c>
      <c r="E6880" s="607">
        <v>9.73</v>
      </c>
      <c r="F6880" s="601" t="s">
        <v>794</v>
      </c>
    </row>
    <row r="6881" spans="1:6">
      <c r="A6881" s="606">
        <v>105824</v>
      </c>
      <c r="B6881" s="606" t="s">
        <v>7591</v>
      </c>
      <c r="C6881" s="606" t="s">
        <v>68</v>
      </c>
      <c r="D6881" s="606" t="s">
        <v>942</v>
      </c>
      <c r="E6881" s="607">
        <v>12.31</v>
      </c>
      <c r="F6881" s="601" t="s">
        <v>794</v>
      </c>
    </row>
    <row r="6882" spans="1:6">
      <c r="A6882" s="606">
        <v>105825</v>
      </c>
      <c r="B6882" s="606" t="s">
        <v>7592</v>
      </c>
      <c r="C6882" s="606" t="s">
        <v>68</v>
      </c>
      <c r="D6882" s="606" t="s">
        <v>942</v>
      </c>
      <c r="E6882" s="607">
        <v>5.48</v>
      </c>
      <c r="F6882" s="601" t="s">
        <v>794</v>
      </c>
    </row>
    <row r="6883" spans="1:6">
      <c r="A6883" s="606">
        <v>105826</v>
      </c>
      <c r="B6883" s="606" t="s">
        <v>7593</v>
      </c>
      <c r="C6883" s="606" t="s">
        <v>68</v>
      </c>
      <c r="D6883" s="606" t="s">
        <v>942</v>
      </c>
      <c r="E6883" s="607">
        <v>15.3</v>
      </c>
      <c r="F6883" s="601" t="s">
        <v>794</v>
      </c>
    </row>
    <row r="6884" spans="1:6">
      <c r="A6884" s="606">
        <v>105827</v>
      </c>
      <c r="B6884" s="606" t="s">
        <v>7594</v>
      </c>
      <c r="C6884" s="606" t="s">
        <v>68</v>
      </c>
      <c r="D6884" s="606" t="s">
        <v>942</v>
      </c>
      <c r="E6884" s="607">
        <v>8.4700000000000006</v>
      </c>
      <c r="F6884" s="601" t="s">
        <v>794</v>
      </c>
    </row>
    <row r="6885" spans="1:6">
      <c r="A6885" s="606">
        <v>105828</v>
      </c>
      <c r="B6885" s="606" t="s">
        <v>7595</v>
      </c>
      <c r="C6885" s="606" t="s">
        <v>68</v>
      </c>
      <c r="D6885" s="606" t="s">
        <v>942</v>
      </c>
      <c r="E6885" s="607">
        <v>11.02</v>
      </c>
      <c r="F6885" s="601" t="s">
        <v>794</v>
      </c>
    </row>
    <row r="6886" spans="1:6">
      <c r="A6886" s="606">
        <v>105829</v>
      </c>
      <c r="B6886" s="606" t="s">
        <v>7596</v>
      </c>
      <c r="C6886" s="606" t="s">
        <v>68</v>
      </c>
      <c r="D6886" s="606" t="s">
        <v>942</v>
      </c>
      <c r="E6886" s="607">
        <v>4.1900000000000004</v>
      </c>
      <c r="F6886" s="601" t="s">
        <v>794</v>
      </c>
    </row>
    <row r="6887" spans="1:6">
      <c r="A6887" s="606">
        <v>87280</v>
      </c>
      <c r="B6887" s="606" t="s">
        <v>7597</v>
      </c>
      <c r="C6887" s="606" t="s">
        <v>63</v>
      </c>
      <c r="D6887" s="606" t="s">
        <v>942</v>
      </c>
      <c r="E6887" s="607">
        <v>490.07</v>
      </c>
      <c r="F6887" s="601" t="s">
        <v>794</v>
      </c>
    </row>
    <row r="6888" spans="1:6">
      <c r="A6888" s="606">
        <v>87281</v>
      </c>
      <c r="B6888" s="606" t="s">
        <v>7598</v>
      </c>
      <c r="C6888" s="606" t="s">
        <v>63</v>
      </c>
      <c r="D6888" s="606" t="s">
        <v>942</v>
      </c>
      <c r="E6888" s="607">
        <v>487.46</v>
      </c>
      <c r="F6888" s="601" t="s">
        <v>794</v>
      </c>
    </row>
    <row r="6889" spans="1:6">
      <c r="A6889" s="606">
        <v>87283</v>
      </c>
      <c r="B6889" s="606" t="s">
        <v>7599</v>
      </c>
      <c r="C6889" s="606" t="s">
        <v>63</v>
      </c>
      <c r="D6889" s="606" t="s">
        <v>942</v>
      </c>
      <c r="E6889" s="607">
        <v>513.84</v>
      </c>
      <c r="F6889" s="601" t="s">
        <v>794</v>
      </c>
    </row>
    <row r="6890" spans="1:6">
      <c r="A6890" s="606">
        <v>87284</v>
      </c>
      <c r="B6890" s="606" t="s">
        <v>7600</v>
      </c>
      <c r="C6890" s="606" t="s">
        <v>63</v>
      </c>
      <c r="D6890" s="606" t="s">
        <v>942</v>
      </c>
      <c r="E6890" s="607">
        <v>509.52</v>
      </c>
      <c r="F6890" s="601" t="s">
        <v>794</v>
      </c>
    </row>
    <row r="6891" spans="1:6">
      <c r="A6891" s="606">
        <v>87286</v>
      </c>
      <c r="B6891" s="606" t="s">
        <v>7601</v>
      </c>
      <c r="C6891" s="606" t="s">
        <v>63</v>
      </c>
      <c r="D6891" s="606" t="s">
        <v>942</v>
      </c>
      <c r="E6891" s="607">
        <v>612.14</v>
      </c>
      <c r="F6891" s="601" t="s">
        <v>794</v>
      </c>
    </row>
    <row r="6892" spans="1:6">
      <c r="A6892" s="606">
        <v>87287</v>
      </c>
      <c r="B6892" s="606" t="s">
        <v>7602</v>
      </c>
      <c r="C6892" s="606" t="s">
        <v>63</v>
      </c>
      <c r="D6892" s="606" t="s">
        <v>942</v>
      </c>
      <c r="E6892" s="607">
        <v>601.80999999999995</v>
      </c>
      <c r="F6892" s="601" t="s">
        <v>794</v>
      </c>
    </row>
    <row r="6893" spans="1:6">
      <c r="A6893" s="606">
        <v>87289</v>
      </c>
      <c r="B6893" s="606" t="s">
        <v>7603</v>
      </c>
      <c r="C6893" s="606" t="s">
        <v>63</v>
      </c>
      <c r="D6893" s="606" t="s">
        <v>942</v>
      </c>
      <c r="E6893" s="607">
        <v>582.94000000000005</v>
      </c>
      <c r="F6893" s="601" t="s">
        <v>794</v>
      </c>
    </row>
    <row r="6894" spans="1:6">
      <c r="A6894" s="606">
        <v>87290</v>
      </c>
      <c r="B6894" s="606" t="s">
        <v>7604</v>
      </c>
      <c r="C6894" s="606" t="s">
        <v>63</v>
      </c>
      <c r="D6894" s="606" t="s">
        <v>942</v>
      </c>
      <c r="E6894" s="608">
        <v>577.82000000000005</v>
      </c>
      <c r="F6894" s="601" t="s">
        <v>794</v>
      </c>
    </row>
    <row r="6895" spans="1:6">
      <c r="A6895" s="606">
        <v>87292</v>
      </c>
      <c r="B6895" s="606" t="s">
        <v>7605</v>
      </c>
      <c r="C6895" s="606" t="s">
        <v>63</v>
      </c>
      <c r="D6895" s="606" t="s">
        <v>942</v>
      </c>
      <c r="E6895" s="608">
        <v>591.77</v>
      </c>
      <c r="F6895" s="601" t="s">
        <v>794</v>
      </c>
    </row>
    <row r="6896" spans="1:6">
      <c r="A6896" s="606">
        <v>87294</v>
      </c>
      <c r="B6896" s="606" t="s">
        <v>7606</v>
      </c>
      <c r="C6896" s="606" t="s">
        <v>63</v>
      </c>
      <c r="D6896" s="606" t="s">
        <v>942</v>
      </c>
      <c r="E6896" s="607">
        <v>565.92999999999995</v>
      </c>
      <c r="F6896" s="601" t="s">
        <v>794</v>
      </c>
    </row>
    <row r="6897" spans="1:6">
      <c r="A6897" s="606">
        <v>87295</v>
      </c>
      <c r="B6897" s="606" t="s">
        <v>7607</v>
      </c>
      <c r="C6897" s="606" t="s">
        <v>63</v>
      </c>
      <c r="D6897" s="606" t="s">
        <v>942</v>
      </c>
      <c r="E6897" s="608">
        <v>564.09</v>
      </c>
      <c r="F6897" s="601" t="s">
        <v>794</v>
      </c>
    </row>
    <row r="6898" spans="1:6">
      <c r="A6898" s="606">
        <v>87296</v>
      </c>
      <c r="B6898" s="606" t="s">
        <v>7608</v>
      </c>
      <c r="C6898" s="606" t="s">
        <v>63</v>
      </c>
      <c r="D6898" s="606" t="s">
        <v>942</v>
      </c>
      <c r="E6898" s="608">
        <v>544.52</v>
      </c>
      <c r="F6898" s="601" t="s">
        <v>794</v>
      </c>
    </row>
    <row r="6899" spans="1:6">
      <c r="A6899" s="606">
        <v>87298</v>
      </c>
      <c r="B6899" s="606" t="s">
        <v>7609</v>
      </c>
      <c r="C6899" s="606" t="s">
        <v>63</v>
      </c>
      <c r="D6899" s="606" t="s">
        <v>942</v>
      </c>
      <c r="E6899" s="608">
        <v>785.58</v>
      </c>
      <c r="F6899" s="601" t="s">
        <v>794</v>
      </c>
    </row>
    <row r="6900" spans="1:6">
      <c r="A6900" s="606">
        <v>87299</v>
      </c>
      <c r="B6900" s="606" t="s">
        <v>7610</v>
      </c>
      <c r="C6900" s="606" t="s">
        <v>63</v>
      </c>
      <c r="D6900" s="606" t="s">
        <v>942</v>
      </c>
      <c r="E6900" s="607">
        <v>503.63</v>
      </c>
      <c r="F6900" s="601" t="s">
        <v>794</v>
      </c>
    </row>
    <row r="6901" spans="1:6">
      <c r="A6901" s="606">
        <v>87301</v>
      </c>
      <c r="B6901" s="606" t="s">
        <v>7611</v>
      </c>
      <c r="C6901" s="606" t="s">
        <v>63</v>
      </c>
      <c r="D6901" s="606" t="s">
        <v>942</v>
      </c>
      <c r="E6901" s="608">
        <v>698.25</v>
      </c>
      <c r="F6901" s="601" t="s">
        <v>794</v>
      </c>
    </row>
    <row r="6902" spans="1:6">
      <c r="A6902" s="606">
        <v>87302</v>
      </c>
      <c r="B6902" s="606" t="s">
        <v>7612</v>
      </c>
      <c r="C6902" s="606" t="s">
        <v>63</v>
      </c>
      <c r="D6902" s="606" t="s">
        <v>942</v>
      </c>
      <c r="E6902" s="607">
        <v>693.7</v>
      </c>
      <c r="F6902" s="601" t="s">
        <v>794</v>
      </c>
    </row>
    <row r="6903" spans="1:6">
      <c r="A6903" s="606">
        <v>87304</v>
      </c>
      <c r="B6903" s="606" t="s">
        <v>7613</v>
      </c>
      <c r="C6903" s="606" t="s">
        <v>63</v>
      </c>
      <c r="D6903" s="606" t="s">
        <v>942</v>
      </c>
      <c r="E6903" s="608">
        <v>630.79</v>
      </c>
      <c r="F6903" s="601" t="s">
        <v>794</v>
      </c>
    </row>
    <row r="6904" spans="1:6">
      <c r="A6904" s="606">
        <v>87305</v>
      </c>
      <c r="B6904" s="606" t="s">
        <v>7614</v>
      </c>
      <c r="C6904" s="606" t="s">
        <v>63</v>
      </c>
      <c r="D6904" s="606" t="s">
        <v>942</v>
      </c>
      <c r="E6904" s="607">
        <v>634.89</v>
      </c>
      <c r="F6904" s="601" t="s">
        <v>794</v>
      </c>
    </row>
    <row r="6905" spans="1:6">
      <c r="A6905" s="606">
        <v>87307</v>
      </c>
      <c r="B6905" s="606" t="s">
        <v>7615</v>
      </c>
      <c r="C6905" s="606" t="s">
        <v>63</v>
      </c>
      <c r="D6905" s="606" t="s">
        <v>942</v>
      </c>
      <c r="E6905" s="607">
        <v>594.04</v>
      </c>
      <c r="F6905" s="601" t="s">
        <v>794</v>
      </c>
    </row>
    <row r="6906" spans="1:6">
      <c r="A6906" s="606">
        <v>87308</v>
      </c>
      <c r="B6906" s="606" t="s">
        <v>7616</v>
      </c>
      <c r="C6906" s="606" t="s">
        <v>63</v>
      </c>
      <c r="D6906" s="606" t="s">
        <v>942</v>
      </c>
      <c r="E6906" s="607">
        <v>587.48</v>
      </c>
      <c r="F6906" s="601" t="s">
        <v>794</v>
      </c>
    </row>
    <row r="6907" spans="1:6">
      <c r="A6907" s="606">
        <v>87310</v>
      </c>
      <c r="B6907" s="606" t="s">
        <v>7617</v>
      </c>
      <c r="C6907" s="606" t="s">
        <v>63</v>
      </c>
      <c r="D6907" s="606" t="s">
        <v>942</v>
      </c>
      <c r="E6907" s="608">
        <v>491.96</v>
      </c>
      <c r="F6907" s="601" t="s">
        <v>794</v>
      </c>
    </row>
    <row r="6908" spans="1:6">
      <c r="A6908" s="606">
        <v>87311</v>
      </c>
      <c r="B6908" s="606" t="s">
        <v>7618</v>
      </c>
      <c r="C6908" s="606" t="s">
        <v>63</v>
      </c>
      <c r="D6908" s="606" t="s">
        <v>942</v>
      </c>
      <c r="E6908" s="608">
        <v>485.42</v>
      </c>
      <c r="F6908" s="601" t="s">
        <v>794</v>
      </c>
    </row>
    <row r="6909" spans="1:6">
      <c r="A6909" s="606">
        <v>87313</v>
      </c>
      <c r="B6909" s="606" t="s">
        <v>7619</v>
      </c>
      <c r="C6909" s="606" t="s">
        <v>63</v>
      </c>
      <c r="D6909" s="606" t="s">
        <v>942</v>
      </c>
      <c r="E6909" s="607">
        <v>605.47</v>
      </c>
      <c r="F6909" s="601" t="s">
        <v>794</v>
      </c>
    </row>
    <row r="6910" spans="1:6">
      <c r="A6910" s="606">
        <v>87314</v>
      </c>
      <c r="B6910" s="606" t="s">
        <v>7620</v>
      </c>
      <c r="C6910" s="606" t="s">
        <v>63</v>
      </c>
      <c r="D6910" s="606" t="s">
        <v>942</v>
      </c>
      <c r="E6910" s="608">
        <v>601.22</v>
      </c>
      <c r="F6910" s="601" t="s">
        <v>794</v>
      </c>
    </row>
    <row r="6911" spans="1:6">
      <c r="A6911" s="606">
        <v>87316</v>
      </c>
      <c r="B6911" s="606" t="s">
        <v>7621</v>
      </c>
      <c r="C6911" s="606" t="s">
        <v>63</v>
      </c>
      <c r="D6911" s="606" t="s">
        <v>942</v>
      </c>
      <c r="E6911" s="607">
        <v>542.57000000000005</v>
      </c>
      <c r="F6911" s="601" t="s">
        <v>794</v>
      </c>
    </row>
    <row r="6912" spans="1:6">
      <c r="A6912" s="606">
        <v>87317</v>
      </c>
      <c r="B6912" s="606" t="s">
        <v>7622</v>
      </c>
      <c r="C6912" s="606" t="s">
        <v>63</v>
      </c>
      <c r="D6912" s="606" t="s">
        <v>942</v>
      </c>
      <c r="E6912" s="608">
        <v>532.73</v>
      </c>
      <c r="F6912" s="601" t="s">
        <v>794</v>
      </c>
    </row>
    <row r="6913" spans="1:6">
      <c r="A6913" s="606">
        <v>87319</v>
      </c>
      <c r="B6913" s="606" t="s">
        <v>7623</v>
      </c>
      <c r="C6913" s="606" t="s">
        <v>63</v>
      </c>
      <c r="D6913" s="606" t="s">
        <v>793</v>
      </c>
      <c r="E6913" s="608">
        <v>3159.59</v>
      </c>
      <c r="F6913" s="601" t="s">
        <v>794</v>
      </c>
    </row>
    <row r="6914" spans="1:6">
      <c r="A6914" s="606">
        <v>87320</v>
      </c>
      <c r="B6914" s="606" t="s">
        <v>7624</v>
      </c>
      <c r="C6914" s="606" t="s">
        <v>63</v>
      </c>
      <c r="D6914" s="606" t="s">
        <v>793</v>
      </c>
      <c r="E6914" s="608">
        <v>3167.41</v>
      </c>
      <c r="F6914" s="601" t="s">
        <v>794</v>
      </c>
    </row>
    <row r="6915" spans="1:6">
      <c r="A6915" s="606">
        <v>87322</v>
      </c>
      <c r="B6915" s="606" t="s">
        <v>7625</v>
      </c>
      <c r="C6915" s="606" t="s">
        <v>63</v>
      </c>
      <c r="D6915" s="606" t="s">
        <v>793</v>
      </c>
      <c r="E6915" s="608">
        <v>3281.5</v>
      </c>
      <c r="F6915" s="601" t="s">
        <v>794</v>
      </c>
    </row>
    <row r="6916" spans="1:6">
      <c r="A6916" s="606">
        <v>87323</v>
      </c>
      <c r="B6916" s="606" t="s">
        <v>7626</v>
      </c>
      <c r="C6916" s="606" t="s">
        <v>63</v>
      </c>
      <c r="D6916" s="606" t="s">
        <v>793</v>
      </c>
      <c r="E6916" s="608">
        <v>3283.77</v>
      </c>
      <c r="F6916" s="601" t="s">
        <v>794</v>
      </c>
    </row>
    <row r="6917" spans="1:6">
      <c r="A6917" s="606">
        <v>87325</v>
      </c>
      <c r="B6917" s="606" t="s">
        <v>7627</v>
      </c>
      <c r="C6917" s="606" t="s">
        <v>63</v>
      </c>
      <c r="D6917" s="606" t="s">
        <v>793</v>
      </c>
      <c r="E6917" s="608">
        <v>3193.29</v>
      </c>
      <c r="F6917" s="601" t="s">
        <v>794</v>
      </c>
    </row>
    <row r="6918" spans="1:6">
      <c r="A6918" s="606">
        <v>87326</v>
      </c>
      <c r="B6918" s="606" t="s">
        <v>7628</v>
      </c>
      <c r="C6918" s="606" t="s">
        <v>63</v>
      </c>
      <c r="D6918" s="606" t="s">
        <v>793</v>
      </c>
      <c r="E6918" s="608">
        <v>3205.28</v>
      </c>
      <c r="F6918" s="601" t="s">
        <v>794</v>
      </c>
    </row>
    <row r="6919" spans="1:6">
      <c r="A6919" s="606">
        <v>87327</v>
      </c>
      <c r="B6919" s="606" t="s">
        <v>7629</v>
      </c>
      <c r="C6919" s="606" t="s">
        <v>63</v>
      </c>
      <c r="D6919" s="606" t="s">
        <v>942</v>
      </c>
      <c r="E6919" s="607">
        <v>507.67</v>
      </c>
      <c r="F6919" s="601" t="s">
        <v>794</v>
      </c>
    </row>
    <row r="6920" spans="1:6">
      <c r="A6920" s="606">
        <v>87328</v>
      </c>
      <c r="B6920" s="606" t="s">
        <v>7630</v>
      </c>
      <c r="C6920" s="606" t="s">
        <v>63</v>
      </c>
      <c r="D6920" s="606" t="s">
        <v>942</v>
      </c>
      <c r="E6920" s="607">
        <v>461.38</v>
      </c>
      <c r="F6920" s="601" t="s">
        <v>794</v>
      </c>
    </row>
    <row r="6921" spans="1:6">
      <c r="A6921" s="606">
        <v>87329</v>
      </c>
      <c r="B6921" s="606" t="s">
        <v>7631</v>
      </c>
      <c r="C6921" s="606" t="s">
        <v>63</v>
      </c>
      <c r="D6921" s="606" t="s">
        <v>942</v>
      </c>
      <c r="E6921" s="607">
        <v>544.70000000000005</v>
      </c>
      <c r="F6921" s="601" t="s">
        <v>794</v>
      </c>
    </row>
    <row r="6922" spans="1:6">
      <c r="A6922" s="606">
        <v>87330</v>
      </c>
      <c r="B6922" s="606" t="s">
        <v>7632</v>
      </c>
      <c r="C6922" s="606" t="s">
        <v>63</v>
      </c>
      <c r="D6922" s="606" t="s">
        <v>942</v>
      </c>
      <c r="E6922" s="607">
        <v>491.93</v>
      </c>
      <c r="F6922" s="601" t="s">
        <v>794</v>
      </c>
    </row>
    <row r="6923" spans="1:6">
      <c r="A6923" s="606">
        <v>87331</v>
      </c>
      <c r="B6923" s="606" t="s">
        <v>7633</v>
      </c>
      <c r="C6923" s="606" t="s">
        <v>63</v>
      </c>
      <c r="D6923" s="606" t="s">
        <v>942</v>
      </c>
      <c r="E6923" s="607">
        <v>628.98</v>
      </c>
      <c r="F6923" s="601" t="s">
        <v>794</v>
      </c>
    </row>
    <row r="6924" spans="1:6">
      <c r="A6924" s="606">
        <v>87332</v>
      </c>
      <c r="B6924" s="606" t="s">
        <v>7634</v>
      </c>
      <c r="C6924" s="606" t="s">
        <v>63</v>
      </c>
      <c r="D6924" s="606" t="s">
        <v>942</v>
      </c>
      <c r="E6924" s="607">
        <v>581.1</v>
      </c>
      <c r="F6924" s="601" t="s">
        <v>794</v>
      </c>
    </row>
    <row r="6925" spans="1:6">
      <c r="A6925" s="606">
        <v>87333</v>
      </c>
      <c r="B6925" s="606" t="s">
        <v>7635</v>
      </c>
      <c r="C6925" s="606" t="s">
        <v>63</v>
      </c>
      <c r="D6925" s="606" t="s">
        <v>942</v>
      </c>
      <c r="E6925" s="607">
        <v>584.1</v>
      </c>
      <c r="F6925" s="601" t="s">
        <v>794</v>
      </c>
    </row>
    <row r="6926" spans="1:6">
      <c r="A6926" s="606">
        <v>87334</v>
      </c>
      <c r="B6926" s="606" t="s">
        <v>7636</v>
      </c>
      <c r="C6926" s="606" t="s">
        <v>63</v>
      </c>
      <c r="D6926" s="606" t="s">
        <v>942</v>
      </c>
      <c r="E6926" s="608">
        <v>555.25</v>
      </c>
      <c r="F6926" s="601" t="s">
        <v>794</v>
      </c>
    </row>
    <row r="6927" spans="1:6">
      <c r="A6927" s="606">
        <v>87335</v>
      </c>
      <c r="B6927" s="606" t="s">
        <v>7637</v>
      </c>
      <c r="C6927" s="606" t="s">
        <v>63</v>
      </c>
      <c r="D6927" s="606" t="s">
        <v>942</v>
      </c>
      <c r="E6927" s="607">
        <v>578.94000000000005</v>
      </c>
      <c r="F6927" s="601" t="s">
        <v>794</v>
      </c>
    </row>
    <row r="6928" spans="1:6">
      <c r="A6928" s="606">
        <v>87336</v>
      </c>
      <c r="B6928" s="606" t="s">
        <v>7638</v>
      </c>
      <c r="C6928" s="606" t="s">
        <v>63</v>
      </c>
      <c r="D6928" s="606" t="s">
        <v>942</v>
      </c>
      <c r="E6928" s="608">
        <v>567.85</v>
      </c>
      <c r="F6928" s="601" t="s">
        <v>794</v>
      </c>
    </row>
    <row r="6929" spans="1:6">
      <c r="A6929" s="606">
        <v>87337</v>
      </c>
      <c r="B6929" s="606" t="s">
        <v>7639</v>
      </c>
      <c r="C6929" s="606" t="s">
        <v>63</v>
      </c>
      <c r="D6929" s="606" t="s">
        <v>942</v>
      </c>
      <c r="E6929" s="608">
        <v>564.82000000000005</v>
      </c>
      <c r="F6929" s="601" t="s">
        <v>794</v>
      </c>
    </row>
    <row r="6930" spans="1:6">
      <c r="A6930" s="606">
        <v>87338</v>
      </c>
      <c r="B6930" s="606" t="s">
        <v>7640</v>
      </c>
      <c r="C6930" s="606" t="s">
        <v>63</v>
      </c>
      <c r="D6930" s="606" t="s">
        <v>942</v>
      </c>
      <c r="E6930" s="607">
        <v>539.66</v>
      </c>
      <c r="F6930" s="601" t="s">
        <v>794</v>
      </c>
    </row>
    <row r="6931" spans="1:6">
      <c r="A6931" s="606">
        <v>87339</v>
      </c>
      <c r="B6931" s="606" t="s">
        <v>7641</v>
      </c>
      <c r="C6931" s="606" t="s">
        <v>63</v>
      </c>
      <c r="D6931" s="606" t="s">
        <v>942</v>
      </c>
      <c r="E6931" s="607">
        <v>876.77</v>
      </c>
      <c r="F6931" s="601" t="s">
        <v>794</v>
      </c>
    </row>
    <row r="6932" spans="1:6">
      <c r="A6932" s="606">
        <v>87340</v>
      </c>
      <c r="B6932" s="606" t="s">
        <v>7642</v>
      </c>
      <c r="C6932" s="606" t="s">
        <v>63</v>
      </c>
      <c r="D6932" s="606" t="s">
        <v>942</v>
      </c>
      <c r="E6932" s="607">
        <v>778.74</v>
      </c>
      <c r="F6932" s="601" t="s">
        <v>794</v>
      </c>
    </row>
    <row r="6933" spans="1:6">
      <c r="A6933" s="606">
        <v>87341</v>
      </c>
      <c r="B6933" s="606" t="s">
        <v>7643</v>
      </c>
      <c r="C6933" s="606" t="s">
        <v>63</v>
      </c>
      <c r="D6933" s="606" t="s">
        <v>942</v>
      </c>
      <c r="E6933" s="607">
        <v>754.99</v>
      </c>
      <c r="F6933" s="601" t="s">
        <v>794</v>
      </c>
    </row>
    <row r="6934" spans="1:6">
      <c r="A6934" s="606">
        <v>87342</v>
      </c>
      <c r="B6934" s="606" t="s">
        <v>7644</v>
      </c>
      <c r="C6934" s="606" t="s">
        <v>63</v>
      </c>
      <c r="D6934" s="606" t="s">
        <v>942</v>
      </c>
      <c r="E6934" s="607">
        <v>750.9</v>
      </c>
      <c r="F6934" s="601" t="s">
        <v>794</v>
      </c>
    </row>
    <row r="6935" spans="1:6">
      <c r="A6935" s="606">
        <v>87343</v>
      </c>
      <c r="B6935" s="606" t="s">
        <v>7645</v>
      </c>
      <c r="C6935" s="606" t="s">
        <v>63</v>
      </c>
      <c r="D6935" s="606" t="s">
        <v>942</v>
      </c>
      <c r="E6935" s="607">
        <v>695.52</v>
      </c>
      <c r="F6935" s="601" t="s">
        <v>794</v>
      </c>
    </row>
    <row r="6936" spans="1:6">
      <c r="A6936" s="606">
        <v>87344</v>
      </c>
      <c r="B6936" s="606" t="s">
        <v>7646</v>
      </c>
      <c r="C6936" s="606" t="s">
        <v>63</v>
      </c>
      <c r="D6936" s="606" t="s">
        <v>942</v>
      </c>
      <c r="E6936" s="607">
        <v>666.48</v>
      </c>
      <c r="F6936" s="601" t="s">
        <v>794</v>
      </c>
    </row>
    <row r="6937" spans="1:6">
      <c r="A6937" s="606">
        <v>87345</v>
      </c>
      <c r="B6937" s="606" t="s">
        <v>7647</v>
      </c>
      <c r="C6937" s="606" t="s">
        <v>63</v>
      </c>
      <c r="D6937" s="606" t="s">
        <v>942</v>
      </c>
      <c r="E6937" s="607">
        <v>673.99</v>
      </c>
      <c r="F6937" s="601" t="s">
        <v>794</v>
      </c>
    </row>
    <row r="6938" spans="1:6">
      <c r="A6938" s="606">
        <v>87346</v>
      </c>
      <c r="B6938" s="606" t="s">
        <v>7648</v>
      </c>
      <c r="C6938" s="606" t="s">
        <v>63</v>
      </c>
      <c r="D6938" s="606" t="s">
        <v>942</v>
      </c>
      <c r="E6938" s="607">
        <v>628.66</v>
      </c>
      <c r="F6938" s="601" t="s">
        <v>794</v>
      </c>
    </row>
    <row r="6939" spans="1:6">
      <c r="A6939" s="606">
        <v>87347</v>
      </c>
      <c r="B6939" s="606" t="s">
        <v>7649</v>
      </c>
      <c r="C6939" s="606" t="s">
        <v>63</v>
      </c>
      <c r="D6939" s="606" t="s">
        <v>942</v>
      </c>
      <c r="E6939" s="607">
        <v>605.24</v>
      </c>
      <c r="F6939" s="601" t="s">
        <v>794</v>
      </c>
    </row>
    <row r="6940" spans="1:6">
      <c r="A6940" s="606">
        <v>87348</v>
      </c>
      <c r="B6940" s="606" t="s">
        <v>7650</v>
      </c>
      <c r="C6940" s="606" t="s">
        <v>63</v>
      </c>
      <c r="D6940" s="606" t="s">
        <v>942</v>
      </c>
      <c r="E6940" s="607">
        <v>617.24</v>
      </c>
      <c r="F6940" s="601" t="s">
        <v>794</v>
      </c>
    </row>
    <row r="6941" spans="1:6">
      <c r="A6941" s="606">
        <v>87349</v>
      </c>
      <c r="B6941" s="606" t="s">
        <v>7651</v>
      </c>
      <c r="C6941" s="606" t="s">
        <v>63</v>
      </c>
      <c r="D6941" s="606" t="s">
        <v>942</v>
      </c>
      <c r="E6941" s="607">
        <v>559.11</v>
      </c>
      <c r="F6941" s="601" t="s">
        <v>794</v>
      </c>
    </row>
    <row r="6942" spans="1:6">
      <c r="A6942" s="606">
        <v>87350</v>
      </c>
      <c r="B6942" s="606" t="s">
        <v>7652</v>
      </c>
      <c r="C6942" s="606" t="s">
        <v>63</v>
      </c>
      <c r="D6942" s="606" t="s">
        <v>942</v>
      </c>
      <c r="E6942" s="608">
        <v>526.84</v>
      </c>
      <c r="F6942" s="601" t="s">
        <v>794</v>
      </c>
    </row>
    <row r="6943" spans="1:6">
      <c r="A6943" s="606">
        <v>87351</v>
      </c>
      <c r="B6943" s="606" t="s">
        <v>7653</v>
      </c>
      <c r="C6943" s="606" t="s">
        <v>63</v>
      </c>
      <c r="D6943" s="606" t="s">
        <v>942</v>
      </c>
      <c r="E6943" s="608">
        <v>469.74</v>
      </c>
      <c r="F6943" s="601" t="s">
        <v>794</v>
      </c>
    </row>
    <row r="6944" spans="1:6">
      <c r="A6944" s="606">
        <v>87352</v>
      </c>
      <c r="B6944" s="606" t="s">
        <v>7654</v>
      </c>
      <c r="C6944" s="606" t="s">
        <v>63</v>
      </c>
      <c r="D6944" s="606" t="s">
        <v>942</v>
      </c>
      <c r="E6944" s="607">
        <v>667.33</v>
      </c>
      <c r="F6944" s="601" t="s">
        <v>794</v>
      </c>
    </row>
    <row r="6945" spans="1:6">
      <c r="A6945" s="606">
        <v>87353</v>
      </c>
      <c r="B6945" s="606" t="s">
        <v>7655</v>
      </c>
      <c r="C6945" s="606" t="s">
        <v>63</v>
      </c>
      <c r="D6945" s="606" t="s">
        <v>942</v>
      </c>
      <c r="E6945" s="608">
        <v>605.76</v>
      </c>
      <c r="F6945" s="601" t="s">
        <v>794</v>
      </c>
    </row>
    <row r="6946" spans="1:6">
      <c r="A6946" s="606">
        <v>87354</v>
      </c>
      <c r="B6946" s="606" t="s">
        <v>7656</v>
      </c>
      <c r="C6946" s="606" t="s">
        <v>63</v>
      </c>
      <c r="D6946" s="606" t="s">
        <v>942</v>
      </c>
      <c r="E6946" s="608">
        <v>580.24</v>
      </c>
      <c r="F6946" s="601" t="s">
        <v>794</v>
      </c>
    </row>
    <row r="6947" spans="1:6">
      <c r="A6947" s="606">
        <v>87355</v>
      </c>
      <c r="B6947" s="606" t="s">
        <v>7657</v>
      </c>
      <c r="C6947" s="606" t="s">
        <v>63</v>
      </c>
      <c r="D6947" s="606" t="s">
        <v>942</v>
      </c>
      <c r="E6947" s="608">
        <v>570.33000000000004</v>
      </c>
      <c r="F6947" s="601" t="s">
        <v>794</v>
      </c>
    </row>
    <row r="6948" spans="1:6">
      <c r="A6948" s="606">
        <v>87356</v>
      </c>
      <c r="B6948" s="606" t="s">
        <v>7658</v>
      </c>
      <c r="C6948" s="606" t="s">
        <v>63</v>
      </c>
      <c r="D6948" s="606" t="s">
        <v>942</v>
      </c>
      <c r="E6948" s="607">
        <v>529.79</v>
      </c>
      <c r="F6948" s="601" t="s">
        <v>794</v>
      </c>
    </row>
    <row r="6949" spans="1:6">
      <c r="A6949" s="606">
        <v>87357</v>
      </c>
      <c r="B6949" s="606" t="s">
        <v>7659</v>
      </c>
      <c r="C6949" s="606" t="s">
        <v>63</v>
      </c>
      <c r="D6949" s="606" t="s">
        <v>942</v>
      </c>
      <c r="E6949" s="608">
        <v>510.64</v>
      </c>
      <c r="F6949" s="601" t="s">
        <v>794</v>
      </c>
    </row>
    <row r="6950" spans="1:6">
      <c r="A6950" s="606">
        <v>87358</v>
      </c>
      <c r="B6950" s="606" t="s">
        <v>7660</v>
      </c>
      <c r="C6950" s="606" t="s">
        <v>63</v>
      </c>
      <c r="D6950" s="606" t="s">
        <v>793</v>
      </c>
      <c r="E6950" s="608">
        <v>3123.94</v>
      </c>
      <c r="F6950" s="601" t="s">
        <v>794</v>
      </c>
    </row>
    <row r="6951" spans="1:6">
      <c r="A6951" s="606">
        <v>87359</v>
      </c>
      <c r="B6951" s="606" t="s">
        <v>7661</v>
      </c>
      <c r="C6951" s="606" t="s">
        <v>63</v>
      </c>
      <c r="D6951" s="606" t="s">
        <v>793</v>
      </c>
      <c r="E6951" s="608">
        <v>3102.68</v>
      </c>
      <c r="F6951" s="601" t="s">
        <v>794</v>
      </c>
    </row>
    <row r="6952" spans="1:6">
      <c r="A6952" s="606">
        <v>87360</v>
      </c>
      <c r="B6952" s="606" t="s">
        <v>7662</v>
      </c>
      <c r="C6952" s="606" t="s">
        <v>63</v>
      </c>
      <c r="D6952" s="606" t="s">
        <v>793</v>
      </c>
      <c r="E6952" s="608">
        <v>3238.6</v>
      </c>
      <c r="F6952" s="601" t="s">
        <v>794</v>
      </c>
    </row>
    <row r="6953" spans="1:6">
      <c r="A6953" s="606">
        <v>87361</v>
      </c>
      <c r="B6953" s="606" t="s">
        <v>7663</v>
      </c>
      <c r="C6953" s="606" t="s">
        <v>63</v>
      </c>
      <c r="D6953" s="606" t="s">
        <v>793</v>
      </c>
      <c r="E6953" s="608">
        <v>3205.54</v>
      </c>
      <c r="F6953" s="601" t="s">
        <v>794</v>
      </c>
    </row>
    <row r="6954" spans="1:6">
      <c r="A6954" s="606">
        <v>87362</v>
      </c>
      <c r="B6954" s="606" t="s">
        <v>7664</v>
      </c>
      <c r="C6954" s="606" t="s">
        <v>63</v>
      </c>
      <c r="D6954" s="606" t="s">
        <v>793</v>
      </c>
      <c r="E6954" s="608">
        <v>3207.57</v>
      </c>
      <c r="F6954" s="601" t="s">
        <v>794</v>
      </c>
    </row>
    <row r="6955" spans="1:6">
      <c r="A6955" s="606">
        <v>87363</v>
      </c>
      <c r="B6955" s="606" t="s">
        <v>7665</v>
      </c>
      <c r="C6955" s="606" t="s">
        <v>63</v>
      </c>
      <c r="D6955" s="606" t="s">
        <v>793</v>
      </c>
      <c r="E6955" s="608">
        <v>3165.75</v>
      </c>
      <c r="F6955" s="601" t="s">
        <v>794</v>
      </c>
    </row>
    <row r="6956" spans="1:6">
      <c r="A6956" s="606">
        <v>87364</v>
      </c>
      <c r="B6956" s="606" t="s">
        <v>7666</v>
      </c>
      <c r="C6956" s="606" t="s">
        <v>63</v>
      </c>
      <c r="D6956" s="606" t="s">
        <v>793</v>
      </c>
      <c r="E6956" s="608">
        <v>3146.99</v>
      </c>
      <c r="F6956" s="601" t="s">
        <v>794</v>
      </c>
    </row>
    <row r="6957" spans="1:6">
      <c r="A6957" s="606">
        <v>87365</v>
      </c>
      <c r="B6957" s="606" t="s">
        <v>7667</v>
      </c>
      <c r="C6957" s="606" t="s">
        <v>63</v>
      </c>
      <c r="D6957" s="606" t="s">
        <v>942</v>
      </c>
      <c r="E6957" s="607">
        <v>596.64</v>
      </c>
      <c r="F6957" s="601" t="s">
        <v>794</v>
      </c>
    </row>
    <row r="6958" spans="1:6">
      <c r="A6958" s="606">
        <v>87366</v>
      </c>
      <c r="B6958" s="606" t="s">
        <v>7668</v>
      </c>
      <c r="C6958" s="606" t="s">
        <v>63</v>
      </c>
      <c r="D6958" s="606" t="s">
        <v>942</v>
      </c>
      <c r="E6958" s="608">
        <v>631.34</v>
      </c>
      <c r="F6958" s="601" t="s">
        <v>794</v>
      </c>
    </row>
    <row r="6959" spans="1:6">
      <c r="A6959" s="606">
        <v>87367</v>
      </c>
      <c r="B6959" s="606" t="s">
        <v>7669</v>
      </c>
      <c r="C6959" s="606" t="s">
        <v>63</v>
      </c>
      <c r="D6959" s="606" t="s">
        <v>942</v>
      </c>
      <c r="E6959" s="607">
        <v>719.32</v>
      </c>
      <c r="F6959" s="601" t="s">
        <v>794</v>
      </c>
    </row>
    <row r="6960" spans="1:6">
      <c r="A6960" s="606">
        <v>87368</v>
      </c>
      <c r="B6960" s="606" t="s">
        <v>7670</v>
      </c>
      <c r="C6960" s="606" t="s">
        <v>63</v>
      </c>
      <c r="D6960" s="606" t="s">
        <v>942</v>
      </c>
      <c r="E6960" s="608">
        <v>692.59</v>
      </c>
      <c r="F6960" s="601" t="s">
        <v>794</v>
      </c>
    </row>
    <row r="6961" spans="1:6">
      <c r="A6961" s="606">
        <v>87369</v>
      </c>
      <c r="B6961" s="606" t="s">
        <v>7671</v>
      </c>
      <c r="C6961" s="606" t="s">
        <v>63</v>
      </c>
      <c r="D6961" s="606" t="s">
        <v>942</v>
      </c>
      <c r="E6961" s="608">
        <v>703.86</v>
      </c>
      <c r="F6961" s="601" t="s">
        <v>794</v>
      </c>
    </row>
    <row r="6962" spans="1:6">
      <c r="A6962" s="606">
        <v>87370</v>
      </c>
      <c r="B6962" s="606" t="s">
        <v>7672</v>
      </c>
      <c r="C6962" s="606" t="s">
        <v>63</v>
      </c>
      <c r="D6962" s="606" t="s">
        <v>942</v>
      </c>
      <c r="E6962" s="607">
        <v>677.62</v>
      </c>
      <c r="F6962" s="601" t="s">
        <v>794</v>
      </c>
    </row>
    <row r="6963" spans="1:6">
      <c r="A6963" s="606">
        <v>87371</v>
      </c>
      <c r="B6963" s="606" t="s">
        <v>7673</v>
      </c>
      <c r="C6963" s="606" t="s">
        <v>63</v>
      </c>
      <c r="D6963" s="606" t="s">
        <v>942</v>
      </c>
      <c r="E6963" s="608">
        <v>657.58</v>
      </c>
      <c r="F6963" s="601" t="s">
        <v>794</v>
      </c>
    </row>
    <row r="6964" spans="1:6">
      <c r="A6964" s="606">
        <v>87372</v>
      </c>
      <c r="B6964" s="606" t="s">
        <v>7674</v>
      </c>
      <c r="C6964" s="606" t="s">
        <v>63</v>
      </c>
      <c r="D6964" s="606" t="s">
        <v>942</v>
      </c>
      <c r="E6964" s="607">
        <v>905.93</v>
      </c>
      <c r="F6964" s="601" t="s">
        <v>794</v>
      </c>
    </row>
    <row r="6965" spans="1:6">
      <c r="A6965" s="606">
        <v>87373</v>
      </c>
      <c r="B6965" s="606" t="s">
        <v>7675</v>
      </c>
      <c r="C6965" s="606" t="s">
        <v>63</v>
      </c>
      <c r="D6965" s="606" t="s">
        <v>942</v>
      </c>
      <c r="E6965" s="607">
        <v>804.9</v>
      </c>
      <c r="F6965" s="601" t="s">
        <v>794</v>
      </c>
    </row>
    <row r="6966" spans="1:6">
      <c r="A6966" s="606">
        <v>87374</v>
      </c>
      <c r="B6966" s="606" t="s">
        <v>7676</v>
      </c>
      <c r="C6966" s="606" t="s">
        <v>63</v>
      </c>
      <c r="D6966" s="606" t="s">
        <v>942</v>
      </c>
      <c r="E6966" s="607">
        <v>744.91</v>
      </c>
      <c r="F6966" s="601" t="s">
        <v>794</v>
      </c>
    </row>
    <row r="6967" spans="1:6">
      <c r="A6967" s="606">
        <v>87375</v>
      </c>
      <c r="B6967" s="606" t="s">
        <v>7677</v>
      </c>
      <c r="C6967" s="606" t="s">
        <v>63</v>
      </c>
      <c r="D6967" s="606" t="s">
        <v>942</v>
      </c>
      <c r="E6967" s="607">
        <v>705.33</v>
      </c>
      <c r="F6967" s="601" t="s">
        <v>794</v>
      </c>
    </row>
    <row r="6968" spans="1:6">
      <c r="A6968" s="606">
        <v>87376</v>
      </c>
      <c r="B6968" s="606" t="s">
        <v>7678</v>
      </c>
      <c r="C6968" s="606" t="s">
        <v>63</v>
      </c>
      <c r="D6968" s="606" t="s">
        <v>942</v>
      </c>
      <c r="E6968" s="607">
        <v>605.53</v>
      </c>
      <c r="F6968" s="601" t="s">
        <v>794</v>
      </c>
    </row>
    <row r="6969" spans="1:6">
      <c r="A6969" s="606">
        <v>87377</v>
      </c>
      <c r="B6969" s="606" t="s">
        <v>7679</v>
      </c>
      <c r="C6969" s="606" t="s">
        <v>63</v>
      </c>
      <c r="D6969" s="606" t="s">
        <v>942</v>
      </c>
      <c r="E6969" s="607">
        <v>723.15</v>
      </c>
      <c r="F6969" s="601" t="s">
        <v>794</v>
      </c>
    </row>
    <row r="6970" spans="1:6">
      <c r="A6970" s="606">
        <v>87378</v>
      </c>
      <c r="B6970" s="606" t="s">
        <v>7680</v>
      </c>
      <c r="C6970" s="606" t="s">
        <v>63</v>
      </c>
      <c r="D6970" s="606" t="s">
        <v>942</v>
      </c>
      <c r="E6970" s="607">
        <v>648.48</v>
      </c>
      <c r="F6970" s="601" t="s">
        <v>794</v>
      </c>
    </row>
    <row r="6971" spans="1:6">
      <c r="A6971" s="606">
        <v>87379</v>
      </c>
      <c r="B6971" s="606" t="s">
        <v>7681</v>
      </c>
      <c r="C6971" s="606" t="s">
        <v>63</v>
      </c>
      <c r="D6971" s="606" t="s">
        <v>793</v>
      </c>
      <c r="E6971" s="608">
        <v>3255.73</v>
      </c>
      <c r="F6971" s="601" t="s">
        <v>794</v>
      </c>
    </row>
    <row r="6972" spans="1:6">
      <c r="A6972" s="606">
        <v>87380</v>
      </c>
      <c r="B6972" s="606" t="s">
        <v>7682</v>
      </c>
      <c r="C6972" s="606" t="s">
        <v>63</v>
      </c>
      <c r="D6972" s="606" t="s">
        <v>793</v>
      </c>
      <c r="E6972" s="608">
        <v>3363.81</v>
      </c>
      <c r="F6972" s="601" t="s">
        <v>794</v>
      </c>
    </row>
    <row r="6973" spans="1:6">
      <c r="A6973" s="606">
        <v>87381</v>
      </c>
      <c r="B6973" s="606" t="s">
        <v>7683</v>
      </c>
      <c r="C6973" s="606" t="s">
        <v>63</v>
      </c>
      <c r="D6973" s="606" t="s">
        <v>793</v>
      </c>
      <c r="E6973" s="608">
        <v>3294.55</v>
      </c>
      <c r="F6973" s="601" t="s">
        <v>794</v>
      </c>
    </row>
    <row r="6974" spans="1:6">
      <c r="A6974" s="606">
        <v>87382</v>
      </c>
      <c r="B6974" s="606" t="s">
        <v>7684</v>
      </c>
      <c r="C6974" s="606" t="s">
        <v>63</v>
      </c>
      <c r="D6974" s="606" t="s">
        <v>942</v>
      </c>
      <c r="E6974" s="608">
        <v>2496.16</v>
      </c>
      <c r="F6974" s="601" t="s">
        <v>794</v>
      </c>
    </row>
    <row r="6975" spans="1:6">
      <c r="A6975" s="606">
        <v>87383</v>
      </c>
      <c r="B6975" s="606" t="s">
        <v>7685</v>
      </c>
      <c r="C6975" s="606" t="s">
        <v>63</v>
      </c>
      <c r="D6975" s="606" t="s">
        <v>942</v>
      </c>
      <c r="E6975" s="608">
        <v>2503.38</v>
      </c>
      <c r="F6975" s="601" t="s">
        <v>794</v>
      </c>
    </row>
    <row r="6976" spans="1:6">
      <c r="A6976" s="606">
        <v>87384</v>
      </c>
      <c r="B6976" s="606" t="s">
        <v>7686</v>
      </c>
      <c r="C6976" s="606" t="s">
        <v>63</v>
      </c>
      <c r="D6976" s="606" t="s">
        <v>942</v>
      </c>
      <c r="E6976" s="608">
        <v>2504.4699999999998</v>
      </c>
      <c r="F6976" s="601" t="s">
        <v>794</v>
      </c>
    </row>
    <row r="6977" spans="1:6">
      <c r="A6977" s="606">
        <v>87385</v>
      </c>
      <c r="B6977" s="606" t="s">
        <v>7687</v>
      </c>
      <c r="C6977" s="606" t="s">
        <v>63</v>
      </c>
      <c r="D6977" s="606" t="s">
        <v>942</v>
      </c>
      <c r="E6977" s="608">
        <v>2896.82</v>
      </c>
      <c r="F6977" s="601" t="s">
        <v>794</v>
      </c>
    </row>
    <row r="6978" spans="1:6">
      <c r="A6978" s="606">
        <v>87386</v>
      </c>
      <c r="B6978" s="606" t="s">
        <v>7688</v>
      </c>
      <c r="C6978" s="606" t="s">
        <v>63</v>
      </c>
      <c r="D6978" s="606" t="s">
        <v>942</v>
      </c>
      <c r="E6978" s="608">
        <v>2901.51</v>
      </c>
      <c r="F6978" s="601" t="s">
        <v>794</v>
      </c>
    </row>
    <row r="6979" spans="1:6">
      <c r="A6979" s="606">
        <v>87387</v>
      </c>
      <c r="B6979" s="606" t="s">
        <v>7689</v>
      </c>
      <c r="C6979" s="606" t="s">
        <v>63</v>
      </c>
      <c r="D6979" s="606" t="s">
        <v>942</v>
      </c>
      <c r="E6979" s="608">
        <v>2906.68</v>
      </c>
      <c r="F6979" s="601" t="s">
        <v>794</v>
      </c>
    </row>
    <row r="6980" spans="1:6">
      <c r="A6980" s="606">
        <v>87388</v>
      </c>
      <c r="B6980" s="606" t="s">
        <v>7690</v>
      </c>
      <c r="C6980" s="606" t="s">
        <v>63</v>
      </c>
      <c r="D6980" s="606" t="s">
        <v>942</v>
      </c>
      <c r="E6980" s="608">
        <v>7036.58</v>
      </c>
      <c r="F6980" s="601" t="s">
        <v>794</v>
      </c>
    </row>
    <row r="6981" spans="1:6">
      <c r="A6981" s="606">
        <v>87389</v>
      </c>
      <c r="B6981" s="606" t="s">
        <v>7691</v>
      </c>
      <c r="C6981" s="606" t="s">
        <v>63</v>
      </c>
      <c r="D6981" s="606" t="s">
        <v>942</v>
      </c>
      <c r="E6981" s="608">
        <v>7076.89</v>
      </c>
      <c r="F6981" s="601" t="s">
        <v>794</v>
      </c>
    </row>
    <row r="6982" spans="1:6">
      <c r="A6982" s="606">
        <v>87390</v>
      </c>
      <c r="B6982" s="606" t="s">
        <v>7692</v>
      </c>
      <c r="C6982" s="606" t="s">
        <v>63</v>
      </c>
      <c r="D6982" s="606" t="s">
        <v>942</v>
      </c>
      <c r="E6982" s="608">
        <v>7124.49</v>
      </c>
      <c r="F6982" s="601" t="s">
        <v>794</v>
      </c>
    </row>
    <row r="6983" spans="1:6">
      <c r="A6983" s="606">
        <v>87391</v>
      </c>
      <c r="B6983" s="606" t="s">
        <v>7693</v>
      </c>
      <c r="C6983" s="606" t="s">
        <v>63</v>
      </c>
      <c r="D6983" s="606" t="s">
        <v>942</v>
      </c>
      <c r="E6983" s="608">
        <v>7815.12</v>
      </c>
      <c r="F6983" s="601" t="s">
        <v>794</v>
      </c>
    </row>
    <row r="6984" spans="1:6">
      <c r="A6984" s="606">
        <v>87393</v>
      </c>
      <c r="B6984" s="606" t="s">
        <v>7694</v>
      </c>
      <c r="C6984" s="606" t="s">
        <v>63</v>
      </c>
      <c r="D6984" s="606" t="s">
        <v>942</v>
      </c>
      <c r="E6984" s="608">
        <v>7899.09</v>
      </c>
      <c r="F6984" s="601" t="s">
        <v>794</v>
      </c>
    </row>
    <row r="6985" spans="1:6">
      <c r="A6985" s="606">
        <v>87394</v>
      </c>
      <c r="B6985" s="606" t="s">
        <v>7695</v>
      </c>
      <c r="C6985" s="606" t="s">
        <v>63</v>
      </c>
      <c r="D6985" s="606" t="s">
        <v>942</v>
      </c>
      <c r="E6985" s="608">
        <v>7981.52</v>
      </c>
      <c r="F6985" s="601" t="s">
        <v>794</v>
      </c>
    </row>
    <row r="6986" spans="1:6">
      <c r="A6986" s="606">
        <v>87395</v>
      </c>
      <c r="B6986" s="606" t="s">
        <v>7696</v>
      </c>
      <c r="C6986" s="606" t="s">
        <v>63</v>
      </c>
      <c r="D6986" s="606" t="s">
        <v>942</v>
      </c>
      <c r="E6986" s="608">
        <v>4902.21</v>
      </c>
      <c r="F6986" s="601" t="s">
        <v>794</v>
      </c>
    </row>
    <row r="6987" spans="1:6">
      <c r="A6987" s="606">
        <v>87396</v>
      </c>
      <c r="B6987" s="606" t="s">
        <v>7697</v>
      </c>
      <c r="C6987" s="606" t="s">
        <v>63</v>
      </c>
      <c r="D6987" s="606" t="s">
        <v>942</v>
      </c>
      <c r="E6987" s="608">
        <v>4947.0600000000004</v>
      </c>
      <c r="F6987" s="601" t="s">
        <v>794</v>
      </c>
    </row>
    <row r="6988" spans="1:6">
      <c r="A6988" s="606">
        <v>87397</v>
      </c>
      <c r="B6988" s="606" t="s">
        <v>7698</v>
      </c>
      <c r="C6988" s="606" t="s">
        <v>63</v>
      </c>
      <c r="D6988" s="606" t="s">
        <v>942</v>
      </c>
      <c r="E6988" s="608">
        <v>4992.1099999999997</v>
      </c>
      <c r="F6988" s="601" t="s">
        <v>794</v>
      </c>
    </row>
    <row r="6989" spans="1:6">
      <c r="A6989" s="606">
        <v>87398</v>
      </c>
      <c r="B6989" s="606" t="s">
        <v>7699</v>
      </c>
      <c r="C6989" s="606" t="s">
        <v>63</v>
      </c>
      <c r="D6989" s="606" t="s">
        <v>942</v>
      </c>
      <c r="E6989" s="608">
        <v>2706.8</v>
      </c>
      <c r="F6989" s="601" t="s">
        <v>794</v>
      </c>
    </row>
    <row r="6990" spans="1:6">
      <c r="A6990" s="606">
        <v>87399</v>
      </c>
      <c r="B6990" s="606" t="s">
        <v>7700</v>
      </c>
      <c r="C6990" s="606" t="s">
        <v>63</v>
      </c>
      <c r="D6990" s="606" t="s">
        <v>942</v>
      </c>
      <c r="E6990" s="608">
        <v>3112.54</v>
      </c>
      <c r="F6990" s="601" t="s">
        <v>794</v>
      </c>
    </row>
    <row r="6991" spans="1:6">
      <c r="A6991" s="606">
        <v>87401</v>
      </c>
      <c r="B6991" s="606" t="s">
        <v>7701</v>
      </c>
      <c r="C6991" s="606" t="s">
        <v>63</v>
      </c>
      <c r="D6991" s="606" t="s">
        <v>942</v>
      </c>
      <c r="E6991" s="608">
        <v>8149.7</v>
      </c>
      <c r="F6991" s="601" t="s">
        <v>794</v>
      </c>
    </row>
    <row r="6992" spans="1:6">
      <c r="A6992" s="606">
        <v>87402</v>
      </c>
      <c r="B6992" s="606" t="s">
        <v>7702</v>
      </c>
      <c r="C6992" s="606" t="s">
        <v>63</v>
      </c>
      <c r="D6992" s="606" t="s">
        <v>942</v>
      </c>
      <c r="E6992" s="608">
        <v>5177.1499999999996</v>
      </c>
      <c r="F6992" s="601" t="s">
        <v>794</v>
      </c>
    </row>
    <row r="6993" spans="1:6">
      <c r="A6993" s="606">
        <v>87404</v>
      </c>
      <c r="B6993" s="606" t="s">
        <v>7703</v>
      </c>
      <c r="C6993" s="606" t="s">
        <v>63</v>
      </c>
      <c r="D6993" s="606" t="s">
        <v>942</v>
      </c>
      <c r="E6993" s="608">
        <v>7279.99</v>
      </c>
      <c r="F6993" s="601" t="s">
        <v>794</v>
      </c>
    </row>
    <row r="6994" spans="1:6">
      <c r="A6994" s="606">
        <v>87405</v>
      </c>
      <c r="B6994" s="606" t="s">
        <v>7704</v>
      </c>
      <c r="C6994" s="606" t="s">
        <v>63</v>
      </c>
      <c r="D6994" s="606" t="s">
        <v>942</v>
      </c>
      <c r="E6994" s="608">
        <v>7317.21</v>
      </c>
      <c r="F6994" s="601" t="s">
        <v>794</v>
      </c>
    </row>
    <row r="6995" spans="1:6">
      <c r="A6995" s="606">
        <v>87407</v>
      </c>
      <c r="B6995" s="606" t="s">
        <v>7705</v>
      </c>
      <c r="C6995" s="606" t="s">
        <v>63</v>
      </c>
      <c r="D6995" s="606" t="s">
        <v>942</v>
      </c>
      <c r="E6995" s="608">
        <v>2542.66</v>
      </c>
      <c r="F6995" s="601" t="s">
        <v>794</v>
      </c>
    </row>
    <row r="6996" spans="1:6">
      <c r="A6996" s="606">
        <v>87408</v>
      </c>
      <c r="B6996" s="606" t="s">
        <v>7706</v>
      </c>
      <c r="C6996" s="606" t="s">
        <v>63</v>
      </c>
      <c r="D6996" s="606" t="s">
        <v>942</v>
      </c>
      <c r="E6996" s="608">
        <v>2538.92</v>
      </c>
      <c r="F6996" s="601" t="s">
        <v>794</v>
      </c>
    </row>
    <row r="6997" spans="1:6">
      <c r="A6997" s="606">
        <v>87410</v>
      </c>
      <c r="B6997" s="606" t="s">
        <v>7707</v>
      </c>
      <c r="C6997" s="606" t="s">
        <v>63</v>
      </c>
      <c r="D6997" s="606" t="s">
        <v>942</v>
      </c>
      <c r="E6997" s="607">
        <v>971.95</v>
      </c>
      <c r="F6997" s="601" t="s">
        <v>794</v>
      </c>
    </row>
    <row r="6998" spans="1:6">
      <c r="A6998" s="606">
        <v>88626</v>
      </c>
      <c r="B6998" s="606" t="s">
        <v>7708</v>
      </c>
      <c r="C6998" s="606" t="s">
        <v>63</v>
      </c>
      <c r="D6998" s="606" t="s">
        <v>942</v>
      </c>
      <c r="E6998" s="607">
        <v>612.95000000000005</v>
      </c>
      <c r="F6998" s="601" t="s">
        <v>794</v>
      </c>
    </row>
    <row r="6999" spans="1:6">
      <c r="A6999" s="606">
        <v>88627</v>
      </c>
      <c r="B6999" s="606" t="s">
        <v>7709</v>
      </c>
      <c r="C6999" s="606" t="s">
        <v>63</v>
      </c>
      <c r="D6999" s="606" t="s">
        <v>942</v>
      </c>
      <c r="E6999" s="607">
        <v>702.63</v>
      </c>
      <c r="F6999" s="601" t="s">
        <v>794</v>
      </c>
    </row>
    <row r="7000" spans="1:6">
      <c r="A7000" s="606">
        <v>88628</v>
      </c>
      <c r="B7000" s="606" t="s">
        <v>7710</v>
      </c>
      <c r="C7000" s="606" t="s">
        <v>63</v>
      </c>
      <c r="D7000" s="606" t="s">
        <v>942</v>
      </c>
      <c r="E7000" s="607">
        <v>656.67</v>
      </c>
      <c r="F7000" s="601" t="s">
        <v>794</v>
      </c>
    </row>
    <row r="7001" spans="1:6">
      <c r="A7001" s="606">
        <v>88629</v>
      </c>
      <c r="B7001" s="606" t="s">
        <v>7711</v>
      </c>
      <c r="C7001" s="606" t="s">
        <v>63</v>
      </c>
      <c r="D7001" s="606" t="s">
        <v>942</v>
      </c>
      <c r="E7001" s="607">
        <v>750.25</v>
      </c>
      <c r="F7001" s="601" t="s">
        <v>794</v>
      </c>
    </row>
    <row r="7002" spans="1:6">
      <c r="A7002" s="606">
        <v>88630</v>
      </c>
      <c r="B7002" s="606" t="s">
        <v>7712</v>
      </c>
      <c r="C7002" s="606" t="s">
        <v>63</v>
      </c>
      <c r="D7002" s="606" t="s">
        <v>942</v>
      </c>
      <c r="E7002" s="607">
        <v>555.41999999999996</v>
      </c>
      <c r="F7002" s="601" t="s">
        <v>794</v>
      </c>
    </row>
    <row r="7003" spans="1:6">
      <c r="A7003" s="606">
        <v>88631</v>
      </c>
      <c r="B7003" s="606" t="s">
        <v>7713</v>
      </c>
      <c r="C7003" s="606" t="s">
        <v>63</v>
      </c>
      <c r="D7003" s="606" t="s">
        <v>942</v>
      </c>
      <c r="E7003" s="607">
        <v>667.69</v>
      </c>
      <c r="F7003" s="601" t="s">
        <v>794</v>
      </c>
    </row>
    <row r="7004" spans="1:6">
      <c r="A7004" s="606">
        <v>88715</v>
      </c>
      <c r="B7004" s="606" t="s">
        <v>7714</v>
      </c>
      <c r="C7004" s="606" t="s">
        <v>63</v>
      </c>
      <c r="D7004" s="606" t="s">
        <v>942</v>
      </c>
      <c r="E7004" s="607">
        <v>560.08000000000004</v>
      </c>
      <c r="F7004" s="601" t="s">
        <v>794</v>
      </c>
    </row>
    <row r="7005" spans="1:6">
      <c r="A7005" s="606">
        <v>100464</v>
      </c>
      <c r="B7005" s="606" t="s">
        <v>7715</v>
      </c>
      <c r="C7005" s="606" t="s">
        <v>63</v>
      </c>
      <c r="D7005" s="606" t="s">
        <v>942</v>
      </c>
      <c r="E7005" s="607">
        <v>630.36</v>
      </c>
      <c r="F7005" s="601" t="s">
        <v>794</v>
      </c>
    </row>
    <row r="7006" spans="1:6">
      <c r="A7006" s="606">
        <v>100465</v>
      </c>
      <c r="B7006" s="606" t="s">
        <v>7716</v>
      </c>
      <c r="C7006" s="606" t="s">
        <v>63</v>
      </c>
      <c r="D7006" s="606" t="s">
        <v>942</v>
      </c>
      <c r="E7006" s="607">
        <v>600.72</v>
      </c>
      <c r="F7006" s="601" t="s">
        <v>794</v>
      </c>
    </row>
    <row r="7007" spans="1:6">
      <c r="A7007" s="606">
        <v>100466</v>
      </c>
      <c r="B7007" s="606" t="s">
        <v>7717</v>
      </c>
      <c r="C7007" s="606" t="s">
        <v>63</v>
      </c>
      <c r="D7007" s="606" t="s">
        <v>942</v>
      </c>
      <c r="E7007" s="607">
        <v>586.85</v>
      </c>
      <c r="F7007" s="601" t="s">
        <v>794</v>
      </c>
    </row>
    <row r="7008" spans="1:6">
      <c r="A7008" s="606">
        <v>100468</v>
      </c>
      <c r="B7008" s="606" t="s">
        <v>7718</v>
      </c>
      <c r="C7008" s="606" t="s">
        <v>63</v>
      </c>
      <c r="D7008" s="606" t="s">
        <v>942</v>
      </c>
      <c r="E7008" s="608">
        <v>758.34</v>
      </c>
      <c r="F7008" s="601" t="s">
        <v>794</v>
      </c>
    </row>
    <row r="7009" spans="1:6">
      <c r="A7009" s="606">
        <v>100469</v>
      </c>
      <c r="B7009" s="606" t="s">
        <v>7719</v>
      </c>
      <c r="C7009" s="606" t="s">
        <v>63</v>
      </c>
      <c r="D7009" s="606" t="s">
        <v>942</v>
      </c>
      <c r="E7009" s="607">
        <v>645.66</v>
      </c>
      <c r="F7009" s="601" t="s">
        <v>794</v>
      </c>
    </row>
    <row r="7010" spans="1:6">
      <c r="A7010" s="606">
        <v>100470</v>
      </c>
      <c r="B7010" s="606" t="s">
        <v>7720</v>
      </c>
      <c r="C7010" s="606" t="s">
        <v>63</v>
      </c>
      <c r="D7010" s="606" t="s">
        <v>942</v>
      </c>
      <c r="E7010" s="607">
        <v>581.36</v>
      </c>
      <c r="F7010" s="601" t="s">
        <v>794</v>
      </c>
    </row>
    <row r="7011" spans="1:6">
      <c r="A7011" s="606">
        <v>100472</v>
      </c>
      <c r="B7011" s="606" t="s">
        <v>7721</v>
      </c>
      <c r="C7011" s="606" t="s">
        <v>63</v>
      </c>
      <c r="D7011" s="606" t="s">
        <v>942</v>
      </c>
      <c r="E7011" s="607">
        <v>612.83000000000004</v>
      </c>
      <c r="F7011" s="601" t="s">
        <v>794</v>
      </c>
    </row>
    <row r="7012" spans="1:6">
      <c r="A7012" s="606">
        <v>100473</v>
      </c>
      <c r="B7012" s="606" t="s">
        <v>7722</v>
      </c>
      <c r="C7012" s="606" t="s">
        <v>63</v>
      </c>
      <c r="D7012" s="606" t="s">
        <v>942</v>
      </c>
      <c r="E7012" s="607">
        <v>574.42999999999995</v>
      </c>
      <c r="F7012" s="601" t="s">
        <v>794</v>
      </c>
    </row>
    <row r="7013" spans="1:6">
      <c r="A7013" s="606">
        <v>100474</v>
      </c>
      <c r="B7013" s="606" t="s">
        <v>7723</v>
      </c>
      <c r="C7013" s="606" t="s">
        <v>63</v>
      </c>
      <c r="D7013" s="606" t="s">
        <v>942</v>
      </c>
      <c r="E7013" s="607">
        <v>559.28</v>
      </c>
      <c r="F7013" s="601" t="s">
        <v>794</v>
      </c>
    </row>
    <row r="7014" spans="1:6">
      <c r="A7014" s="606">
        <v>100475</v>
      </c>
      <c r="B7014" s="606" t="s">
        <v>7724</v>
      </c>
      <c r="C7014" s="606" t="s">
        <v>63</v>
      </c>
      <c r="D7014" s="606" t="s">
        <v>942</v>
      </c>
      <c r="E7014" s="607">
        <v>813.74</v>
      </c>
      <c r="F7014" s="601" t="s">
        <v>794</v>
      </c>
    </row>
    <row r="7015" spans="1:6">
      <c r="A7015" s="606">
        <v>100477</v>
      </c>
      <c r="B7015" s="606" t="s">
        <v>7725</v>
      </c>
      <c r="C7015" s="606" t="s">
        <v>63</v>
      </c>
      <c r="D7015" s="606" t="s">
        <v>942</v>
      </c>
      <c r="E7015" s="607">
        <v>857.12</v>
      </c>
      <c r="F7015" s="601" t="s">
        <v>794</v>
      </c>
    </row>
    <row r="7016" spans="1:6">
      <c r="A7016" s="606">
        <v>100478</v>
      </c>
      <c r="B7016" s="606" t="s">
        <v>7726</v>
      </c>
      <c r="C7016" s="606" t="s">
        <v>63</v>
      </c>
      <c r="D7016" s="606" t="s">
        <v>942</v>
      </c>
      <c r="E7016" s="607">
        <v>798.86</v>
      </c>
      <c r="F7016" s="601" t="s">
        <v>794</v>
      </c>
    </row>
    <row r="7017" spans="1:6">
      <c r="A7017" s="606">
        <v>100479</v>
      </c>
      <c r="B7017" s="606" t="s">
        <v>7727</v>
      </c>
      <c r="C7017" s="606" t="s">
        <v>63</v>
      </c>
      <c r="D7017" s="606" t="s">
        <v>942</v>
      </c>
      <c r="E7017" s="607">
        <v>787.64</v>
      </c>
      <c r="F7017" s="601" t="s">
        <v>794</v>
      </c>
    </row>
    <row r="7018" spans="1:6">
      <c r="A7018" s="606">
        <v>100480</v>
      </c>
      <c r="B7018" s="606" t="s">
        <v>7728</v>
      </c>
      <c r="C7018" s="606" t="s">
        <v>63</v>
      </c>
      <c r="D7018" s="606" t="s">
        <v>942</v>
      </c>
      <c r="E7018" s="607">
        <v>906.37</v>
      </c>
      <c r="F7018" s="601" t="s">
        <v>794</v>
      </c>
    </row>
    <row r="7019" spans="1:6">
      <c r="A7019" s="606">
        <v>100481</v>
      </c>
      <c r="B7019" s="606" t="s">
        <v>7729</v>
      </c>
      <c r="C7019" s="606" t="s">
        <v>63</v>
      </c>
      <c r="D7019" s="606" t="s">
        <v>942</v>
      </c>
      <c r="E7019" s="607">
        <v>700.98</v>
      </c>
      <c r="F7019" s="601" t="s">
        <v>794</v>
      </c>
    </row>
    <row r="7020" spans="1:6">
      <c r="A7020" s="606">
        <v>100483</v>
      </c>
      <c r="B7020" s="606" t="s">
        <v>7730</v>
      </c>
      <c r="C7020" s="606" t="s">
        <v>63</v>
      </c>
      <c r="D7020" s="606" t="s">
        <v>942</v>
      </c>
      <c r="E7020" s="607">
        <v>733.51</v>
      </c>
      <c r="F7020" s="601" t="s">
        <v>794</v>
      </c>
    </row>
    <row r="7021" spans="1:6">
      <c r="A7021" s="606">
        <v>100484</v>
      </c>
      <c r="B7021" s="606" t="s">
        <v>7731</v>
      </c>
      <c r="C7021" s="606" t="s">
        <v>63</v>
      </c>
      <c r="D7021" s="606" t="s">
        <v>942</v>
      </c>
      <c r="E7021" s="607">
        <v>696.29</v>
      </c>
      <c r="F7021" s="601" t="s">
        <v>794</v>
      </c>
    </row>
    <row r="7022" spans="1:6">
      <c r="A7022" s="606">
        <v>100485</v>
      </c>
      <c r="B7022" s="606" t="s">
        <v>7732</v>
      </c>
      <c r="C7022" s="606" t="s">
        <v>63</v>
      </c>
      <c r="D7022" s="606" t="s">
        <v>942</v>
      </c>
      <c r="E7022" s="607">
        <v>683.36</v>
      </c>
      <c r="F7022" s="601" t="s">
        <v>794</v>
      </c>
    </row>
    <row r="7023" spans="1:6">
      <c r="A7023" s="606">
        <v>100486</v>
      </c>
      <c r="B7023" s="606" t="s">
        <v>7733</v>
      </c>
      <c r="C7023" s="606" t="s">
        <v>63</v>
      </c>
      <c r="D7023" s="606" t="s">
        <v>942</v>
      </c>
      <c r="E7023" s="607">
        <v>799.8</v>
      </c>
      <c r="F7023" s="601" t="s">
        <v>794</v>
      </c>
    </row>
    <row r="7024" spans="1:6">
      <c r="A7024" s="606">
        <v>100487</v>
      </c>
      <c r="B7024" s="606" t="s">
        <v>7734</v>
      </c>
      <c r="C7024" s="606" t="s">
        <v>63</v>
      </c>
      <c r="D7024" s="606" t="s">
        <v>942</v>
      </c>
      <c r="E7024" s="607">
        <v>538.52</v>
      </c>
      <c r="F7024" s="601" t="s">
        <v>794</v>
      </c>
    </row>
    <row r="7025" spans="1:6">
      <c r="A7025" s="606">
        <v>100488</v>
      </c>
      <c r="B7025" s="606" t="s">
        <v>7735</v>
      </c>
      <c r="C7025" s="606" t="s">
        <v>63</v>
      </c>
      <c r="D7025" s="606" t="s">
        <v>942</v>
      </c>
      <c r="E7025" s="607">
        <v>608.82000000000005</v>
      </c>
      <c r="F7025" s="601" t="s">
        <v>794</v>
      </c>
    </row>
    <row r="7026" spans="1:6">
      <c r="A7026" s="606">
        <v>100489</v>
      </c>
      <c r="B7026" s="606" t="s">
        <v>7736</v>
      </c>
      <c r="C7026" s="606" t="s">
        <v>63</v>
      </c>
      <c r="D7026" s="606" t="s">
        <v>942</v>
      </c>
      <c r="E7026" s="607">
        <v>657.1</v>
      </c>
      <c r="F7026" s="601" t="s">
        <v>794</v>
      </c>
    </row>
    <row r="7027" spans="1:6">
      <c r="A7027" s="606">
        <v>100490</v>
      </c>
      <c r="B7027" s="606" t="s">
        <v>7737</v>
      </c>
      <c r="C7027" s="606" t="s">
        <v>63</v>
      </c>
      <c r="D7027" s="606" t="s">
        <v>942</v>
      </c>
      <c r="E7027" s="607">
        <v>577.29</v>
      </c>
      <c r="F7027" s="601" t="s">
        <v>794</v>
      </c>
    </row>
    <row r="7028" spans="1:6">
      <c r="A7028" s="606">
        <v>100491</v>
      </c>
      <c r="B7028" s="606" t="s">
        <v>7738</v>
      </c>
      <c r="C7028" s="606" t="s">
        <v>63</v>
      </c>
      <c r="D7028" s="606" t="s">
        <v>942</v>
      </c>
      <c r="E7028" s="607">
        <v>815.31</v>
      </c>
      <c r="F7028" s="601" t="s">
        <v>794</v>
      </c>
    </row>
    <row r="7029" spans="1:6">
      <c r="A7029" s="606">
        <v>100492</v>
      </c>
      <c r="B7029" s="606" t="s">
        <v>7739</v>
      </c>
      <c r="C7029" s="606" t="s">
        <v>63</v>
      </c>
      <c r="D7029" s="606" t="s">
        <v>942</v>
      </c>
      <c r="E7029" s="607">
        <v>703.28</v>
      </c>
      <c r="F7029" s="601" t="s">
        <v>794</v>
      </c>
    </row>
    <row r="7030" spans="1:6">
      <c r="A7030" s="606">
        <v>105515</v>
      </c>
      <c r="B7030" s="606" t="s">
        <v>7740</v>
      </c>
      <c r="C7030" s="606" t="s">
        <v>63</v>
      </c>
      <c r="D7030" s="606" t="s">
        <v>942</v>
      </c>
      <c r="E7030" s="607">
        <v>939.34</v>
      </c>
      <c r="F7030" s="601" t="s">
        <v>794</v>
      </c>
    </row>
    <row r="7031" spans="1:6">
      <c r="A7031" s="606">
        <v>92121</v>
      </c>
      <c r="B7031" s="606" t="s">
        <v>7741</v>
      </c>
      <c r="C7031" s="606" t="s">
        <v>63</v>
      </c>
      <c r="D7031" s="606" t="s">
        <v>942</v>
      </c>
      <c r="E7031" s="607">
        <v>26.98</v>
      </c>
      <c r="F7031" s="601" t="s">
        <v>794</v>
      </c>
    </row>
    <row r="7032" spans="1:6">
      <c r="A7032" s="606">
        <v>92122</v>
      </c>
      <c r="B7032" s="606" t="s">
        <v>7742</v>
      </c>
      <c r="C7032" s="606" t="s">
        <v>63</v>
      </c>
      <c r="D7032" s="606" t="s">
        <v>1410</v>
      </c>
      <c r="E7032" s="607">
        <v>43.97</v>
      </c>
      <c r="F7032" s="601" t="s">
        <v>794</v>
      </c>
    </row>
    <row r="7033" spans="1:6">
      <c r="A7033" s="606">
        <v>92123</v>
      </c>
      <c r="B7033" s="606" t="s">
        <v>7743</v>
      </c>
      <c r="C7033" s="606" t="s">
        <v>63</v>
      </c>
      <c r="D7033" s="606" t="s">
        <v>942</v>
      </c>
      <c r="E7033" s="608">
        <v>48.76</v>
      </c>
      <c r="F7033" s="601" t="s">
        <v>794</v>
      </c>
    </row>
    <row r="7034" spans="1:6">
      <c r="A7034" s="606">
        <v>100195</v>
      </c>
      <c r="B7034" s="606" t="s">
        <v>7744</v>
      </c>
      <c r="C7034" s="606" t="s">
        <v>7745</v>
      </c>
      <c r="D7034" s="606" t="s">
        <v>1410</v>
      </c>
      <c r="E7034" s="607">
        <v>0.67</v>
      </c>
      <c r="F7034" s="601" t="s">
        <v>794</v>
      </c>
    </row>
    <row r="7035" spans="1:6">
      <c r="A7035" s="606">
        <v>100196</v>
      </c>
      <c r="B7035" s="606" t="s">
        <v>7746</v>
      </c>
      <c r="C7035" s="606" t="s">
        <v>7745</v>
      </c>
      <c r="D7035" s="606" t="s">
        <v>1410</v>
      </c>
      <c r="E7035" s="607">
        <v>1.1200000000000001</v>
      </c>
      <c r="F7035" s="601" t="s">
        <v>794</v>
      </c>
    </row>
    <row r="7036" spans="1:6">
      <c r="A7036" s="606">
        <v>100197</v>
      </c>
      <c r="B7036" s="606" t="s">
        <v>7747</v>
      </c>
      <c r="C7036" s="606" t="s">
        <v>7745</v>
      </c>
      <c r="D7036" s="606" t="s">
        <v>1410</v>
      </c>
      <c r="E7036" s="607">
        <v>1.68</v>
      </c>
      <c r="F7036" s="601" t="s">
        <v>794</v>
      </c>
    </row>
    <row r="7037" spans="1:6">
      <c r="A7037" s="606">
        <v>100198</v>
      </c>
      <c r="B7037" s="606" t="s">
        <v>7748</v>
      </c>
      <c r="C7037" s="606" t="s">
        <v>7745</v>
      </c>
      <c r="D7037" s="606" t="s">
        <v>1410</v>
      </c>
      <c r="E7037" s="607">
        <v>0.23</v>
      </c>
      <c r="F7037" s="601" t="s">
        <v>794</v>
      </c>
    </row>
    <row r="7038" spans="1:6">
      <c r="A7038" s="606">
        <v>100199</v>
      </c>
      <c r="B7038" s="606" t="s">
        <v>7749</v>
      </c>
      <c r="C7038" s="606" t="s">
        <v>7745</v>
      </c>
      <c r="D7038" s="606" t="s">
        <v>1410</v>
      </c>
      <c r="E7038" s="607">
        <v>0.28000000000000003</v>
      </c>
      <c r="F7038" s="601" t="s">
        <v>794</v>
      </c>
    </row>
    <row r="7039" spans="1:6">
      <c r="A7039" s="606">
        <v>100200</v>
      </c>
      <c r="B7039" s="606" t="s">
        <v>7750</v>
      </c>
      <c r="C7039" s="606" t="s">
        <v>7745</v>
      </c>
      <c r="D7039" s="606" t="s">
        <v>1410</v>
      </c>
      <c r="E7039" s="607">
        <v>0.34</v>
      </c>
      <c r="F7039" s="601" t="s">
        <v>794</v>
      </c>
    </row>
    <row r="7040" spans="1:6">
      <c r="A7040" s="606">
        <v>100201</v>
      </c>
      <c r="B7040" s="606" t="s">
        <v>7751</v>
      </c>
      <c r="C7040" s="606" t="s">
        <v>7745</v>
      </c>
      <c r="D7040" s="606" t="s">
        <v>1410</v>
      </c>
      <c r="E7040" s="607">
        <v>0.68</v>
      </c>
      <c r="F7040" s="601" t="s">
        <v>794</v>
      </c>
    </row>
    <row r="7041" spans="1:6">
      <c r="A7041" s="606">
        <v>100202</v>
      </c>
      <c r="B7041" s="606" t="s">
        <v>7752</v>
      </c>
      <c r="C7041" s="606" t="s">
        <v>7745</v>
      </c>
      <c r="D7041" s="606" t="s">
        <v>1410</v>
      </c>
      <c r="E7041" s="607">
        <v>0.79</v>
      </c>
      <c r="F7041" s="601" t="s">
        <v>794</v>
      </c>
    </row>
    <row r="7042" spans="1:6">
      <c r="A7042" s="606">
        <v>100203</v>
      </c>
      <c r="B7042" s="606" t="s">
        <v>7753</v>
      </c>
      <c r="C7042" s="606" t="s">
        <v>7745</v>
      </c>
      <c r="D7042" s="606" t="s">
        <v>1410</v>
      </c>
      <c r="E7042" s="607">
        <v>0.94</v>
      </c>
      <c r="F7042" s="601" t="s">
        <v>794</v>
      </c>
    </row>
    <row r="7043" spans="1:6">
      <c r="A7043" s="606">
        <v>100204</v>
      </c>
      <c r="B7043" s="606" t="s">
        <v>7754</v>
      </c>
      <c r="C7043" s="606" t="s">
        <v>7745</v>
      </c>
      <c r="D7043" s="606" t="s">
        <v>793</v>
      </c>
      <c r="E7043" s="607">
        <v>0.11</v>
      </c>
      <c r="F7043" s="601" t="s">
        <v>794</v>
      </c>
    </row>
    <row r="7044" spans="1:6">
      <c r="A7044" s="606">
        <v>100205</v>
      </c>
      <c r="B7044" s="606" t="s">
        <v>7755</v>
      </c>
      <c r="C7044" s="606" t="s">
        <v>477</v>
      </c>
      <c r="D7044" s="606" t="s">
        <v>1410</v>
      </c>
      <c r="E7044" s="608">
        <v>1252.74</v>
      </c>
      <c r="F7044" s="601" t="s">
        <v>794</v>
      </c>
    </row>
    <row r="7045" spans="1:6">
      <c r="A7045" s="606">
        <v>100206</v>
      </c>
      <c r="B7045" s="606" t="s">
        <v>7756</v>
      </c>
      <c r="C7045" s="606" t="s">
        <v>477</v>
      </c>
      <c r="D7045" s="606" t="s">
        <v>1410</v>
      </c>
      <c r="E7045" s="607">
        <v>905.51</v>
      </c>
      <c r="F7045" s="601" t="s">
        <v>794</v>
      </c>
    </row>
    <row r="7046" spans="1:6">
      <c r="A7046" s="606">
        <v>100207</v>
      </c>
      <c r="B7046" s="606" t="s">
        <v>7757</v>
      </c>
      <c r="C7046" s="606" t="s">
        <v>477</v>
      </c>
      <c r="D7046" s="606" t="s">
        <v>793</v>
      </c>
      <c r="E7046" s="607">
        <v>468.81</v>
      </c>
      <c r="F7046" s="601" t="s">
        <v>794</v>
      </c>
    </row>
    <row r="7047" spans="1:6">
      <c r="A7047" s="606">
        <v>100208</v>
      </c>
      <c r="B7047" s="606" t="s">
        <v>7758</v>
      </c>
      <c r="C7047" s="606" t="s">
        <v>7759</v>
      </c>
      <c r="D7047" s="606" t="s">
        <v>1410</v>
      </c>
      <c r="E7047" s="607">
        <v>16.57</v>
      </c>
      <c r="F7047" s="601" t="s">
        <v>794</v>
      </c>
    </row>
    <row r="7048" spans="1:6">
      <c r="A7048" s="606">
        <v>100209</v>
      </c>
      <c r="B7048" s="606" t="s">
        <v>7760</v>
      </c>
      <c r="C7048" s="606" t="s">
        <v>7759</v>
      </c>
      <c r="D7048" s="606" t="s">
        <v>1410</v>
      </c>
      <c r="E7048" s="607">
        <v>8.2799999999999994</v>
      </c>
      <c r="F7048" s="601" t="s">
        <v>794</v>
      </c>
    </row>
    <row r="7049" spans="1:6">
      <c r="A7049" s="606">
        <v>100210</v>
      </c>
      <c r="B7049" s="606" t="s">
        <v>7761</v>
      </c>
      <c r="C7049" s="606" t="s">
        <v>7759</v>
      </c>
      <c r="D7049" s="606" t="s">
        <v>1410</v>
      </c>
      <c r="E7049" s="607">
        <v>15.26</v>
      </c>
      <c r="F7049" s="601" t="s">
        <v>794</v>
      </c>
    </row>
    <row r="7050" spans="1:6">
      <c r="A7050" s="606">
        <v>100211</v>
      </c>
      <c r="B7050" s="606" t="s">
        <v>7762</v>
      </c>
      <c r="C7050" s="606" t="s">
        <v>7759</v>
      </c>
      <c r="D7050" s="606" t="s">
        <v>1410</v>
      </c>
      <c r="E7050" s="607">
        <v>5.89</v>
      </c>
      <c r="F7050" s="601" t="s">
        <v>794</v>
      </c>
    </row>
    <row r="7051" spans="1:6">
      <c r="A7051" s="606">
        <v>100212</v>
      </c>
      <c r="B7051" s="606" t="s">
        <v>7763</v>
      </c>
      <c r="C7051" s="606" t="s">
        <v>7759</v>
      </c>
      <c r="D7051" s="606" t="s">
        <v>1410</v>
      </c>
      <c r="E7051" s="607">
        <v>6.5</v>
      </c>
      <c r="F7051" s="601" t="s">
        <v>794</v>
      </c>
    </row>
    <row r="7052" spans="1:6">
      <c r="A7052" s="606">
        <v>100213</v>
      </c>
      <c r="B7052" s="606" t="s">
        <v>7764</v>
      </c>
      <c r="C7052" s="606" t="s">
        <v>7759</v>
      </c>
      <c r="D7052" s="606" t="s">
        <v>1410</v>
      </c>
      <c r="E7052" s="607">
        <v>2.33</v>
      </c>
      <c r="F7052" s="601" t="s">
        <v>794</v>
      </c>
    </row>
    <row r="7053" spans="1:6">
      <c r="A7053" s="606">
        <v>100214</v>
      </c>
      <c r="B7053" s="606" t="s">
        <v>7765</v>
      </c>
      <c r="C7053" s="606" t="s">
        <v>7759</v>
      </c>
      <c r="D7053" s="606" t="s">
        <v>1410</v>
      </c>
      <c r="E7053" s="607">
        <v>3.58</v>
      </c>
      <c r="F7053" s="601" t="s">
        <v>794</v>
      </c>
    </row>
    <row r="7054" spans="1:6">
      <c r="A7054" s="606">
        <v>100215</v>
      </c>
      <c r="B7054" s="606" t="s">
        <v>7766</v>
      </c>
      <c r="C7054" s="606" t="s">
        <v>7759</v>
      </c>
      <c r="D7054" s="606" t="s">
        <v>1410</v>
      </c>
      <c r="E7054" s="607">
        <v>3.07</v>
      </c>
      <c r="F7054" s="601" t="s">
        <v>794</v>
      </c>
    </row>
    <row r="7055" spans="1:6">
      <c r="A7055" s="606">
        <v>100216</v>
      </c>
      <c r="B7055" s="606" t="s">
        <v>7767</v>
      </c>
      <c r="C7055" s="606" t="s">
        <v>7759</v>
      </c>
      <c r="D7055" s="606" t="s">
        <v>1410</v>
      </c>
      <c r="E7055" s="607">
        <v>0.82</v>
      </c>
      <c r="F7055" s="601" t="s">
        <v>794</v>
      </c>
    </row>
    <row r="7056" spans="1:6">
      <c r="A7056" s="606">
        <v>100217</v>
      </c>
      <c r="B7056" s="606" t="s">
        <v>7768</v>
      </c>
      <c r="C7056" s="606" t="s">
        <v>7759</v>
      </c>
      <c r="D7056" s="606" t="s">
        <v>793</v>
      </c>
      <c r="E7056" s="607">
        <v>3.17</v>
      </c>
      <c r="F7056" s="601" t="s">
        <v>794</v>
      </c>
    </row>
    <row r="7057" spans="1:6">
      <c r="A7057" s="606">
        <v>100218</v>
      </c>
      <c r="B7057" s="606" t="s">
        <v>7769</v>
      </c>
      <c r="C7057" s="606" t="s">
        <v>7759</v>
      </c>
      <c r="D7057" s="606" t="s">
        <v>793</v>
      </c>
      <c r="E7057" s="607">
        <v>2.1800000000000002</v>
      </c>
      <c r="F7057" s="601" t="s">
        <v>794</v>
      </c>
    </row>
    <row r="7058" spans="1:6">
      <c r="A7058" s="606">
        <v>100219</v>
      </c>
      <c r="B7058" s="606" t="s">
        <v>7770</v>
      </c>
      <c r="C7058" s="606" t="s">
        <v>7759</v>
      </c>
      <c r="D7058" s="606" t="s">
        <v>793</v>
      </c>
      <c r="E7058" s="607">
        <v>0.47</v>
      </c>
      <c r="F7058" s="601" t="s">
        <v>794</v>
      </c>
    </row>
    <row r="7059" spans="1:6">
      <c r="A7059" s="606">
        <v>100220</v>
      </c>
      <c r="B7059" s="606" t="s">
        <v>7771</v>
      </c>
      <c r="C7059" s="606" t="s">
        <v>7772</v>
      </c>
      <c r="D7059" s="606" t="s">
        <v>1410</v>
      </c>
      <c r="E7059" s="607">
        <v>23.8</v>
      </c>
      <c r="F7059" s="601" t="s">
        <v>794</v>
      </c>
    </row>
    <row r="7060" spans="1:6">
      <c r="A7060" s="606">
        <v>100221</v>
      </c>
      <c r="B7060" s="606" t="s">
        <v>7773</v>
      </c>
      <c r="C7060" s="606" t="s">
        <v>7772</v>
      </c>
      <c r="D7060" s="606" t="s">
        <v>1410</v>
      </c>
      <c r="E7060" s="607">
        <v>26.98</v>
      </c>
      <c r="F7060" s="601" t="s">
        <v>794</v>
      </c>
    </row>
    <row r="7061" spans="1:6">
      <c r="A7061" s="606">
        <v>100222</v>
      </c>
      <c r="B7061" s="606" t="s">
        <v>7774</v>
      </c>
      <c r="C7061" s="606" t="s">
        <v>7772</v>
      </c>
      <c r="D7061" s="606" t="s">
        <v>1410</v>
      </c>
      <c r="E7061" s="607">
        <v>10.220000000000001</v>
      </c>
      <c r="F7061" s="601" t="s">
        <v>794</v>
      </c>
    </row>
    <row r="7062" spans="1:6">
      <c r="A7062" s="606">
        <v>100223</v>
      </c>
      <c r="B7062" s="606" t="s">
        <v>7775</v>
      </c>
      <c r="C7062" s="606" t="s">
        <v>7772</v>
      </c>
      <c r="D7062" s="606" t="s">
        <v>1410</v>
      </c>
      <c r="E7062" s="607">
        <v>4.78</v>
      </c>
      <c r="F7062" s="601" t="s">
        <v>794</v>
      </c>
    </row>
    <row r="7063" spans="1:6">
      <c r="A7063" s="606">
        <v>100224</v>
      </c>
      <c r="B7063" s="606" t="s">
        <v>7776</v>
      </c>
      <c r="C7063" s="606" t="s">
        <v>7772</v>
      </c>
      <c r="D7063" s="606" t="s">
        <v>793</v>
      </c>
      <c r="E7063" s="607">
        <v>3.17</v>
      </c>
      <c r="F7063" s="601" t="s">
        <v>794</v>
      </c>
    </row>
    <row r="7064" spans="1:6">
      <c r="A7064" s="606">
        <v>100225</v>
      </c>
      <c r="B7064" s="606" t="s">
        <v>7777</v>
      </c>
      <c r="C7064" s="606" t="s">
        <v>7778</v>
      </c>
      <c r="D7064" s="606" t="s">
        <v>1410</v>
      </c>
      <c r="E7064" s="607">
        <v>1.87</v>
      </c>
      <c r="F7064" s="601" t="s">
        <v>794</v>
      </c>
    </row>
    <row r="7065" spans="1:6">
      <c r="A7065" s="606">
        <v>100226</v>
      </c>
      <c r="B7065" s="606" t="s">
        <v>7779</v>
      </c>
      <c r="C7065" s="606" t="s">
        <v>7778</v>
      </c>
      <c r="D7065" s="606" t="s">
        <v>1410</v>
      </c>
      <c r="E7065" s="607">
        <v>0.57999999999999996</v>
      </c>
      <c r="F7065" s="601" t="s">
        <v>794</v>
      </c>
    </row>
    <row r="7066" spans="1:6">
      <c r="A7066" s="606">
        <v>100227</v>
      </c>
      <c r="B7066" s="606" t="s">
        <v>7780</v>
      </c>
      <c r="C7066" s="606" t="s">
        <v>7778</v>
      </c>
      <c r="D7066" s="606" t="s">
        <v>1410</v>
      </c>
      <c r="E7066" s="607">
        <v>0.86</v>
      </c>
      <c r="F7066" s="601" t="s">
        <v>794</v>
      </c>
    </row>
    <row r="7067" spans="1:6">
      <c r="A7067" s="606">
        <v>100228</v>
      </c>
      <c r="B7067" s="606" t="s">
        <v>7781</v>
      </c>
      <c r="C7067" s="606" t="s">
        <v>7778</v>
      </c>
      <c r="D7067" s="606" t="s">
        <v>793</v>
      </c>
      <c r="E7067" s="607">
        <v>0.31</v>
      </c>
      <c r="F7067" s="601" t="s">
        <v>794</v>
      </c>
    </row>
    <row r="7068" spans="1:6">
      <c r="A7068" s="606">
        <v>100229</v>
      </c>
      <c r="B7068" s="606" t="s">
        <v>7782</v>
      </c>
      <c r="C7068" s="606" t="s">
        <v>76</v>
      </c>
      <c r="D7068" s="606" t="s">
        <v>1410</v>
      </c>
      <c r="E7068" s="607">
        <v>0.01</v>
      </c>
      <c r="F7068" s="601" t="s">
        <v>794</v>
      </c>
    </row>
    <row r="7069" spans="1:6">
      <c r="A7069" s="606">
        <v>100230</v>
      </c>
      <c r="B7069" s="606" t="s">
        <v>7783</v>
      </c>
      <c r="C7069" s="606" t="s">
        <v>76</v>
      </c>
      <c r="D7069" s="606" t="s">
        <v>1410</v>
      </c>
      <c r="E7069" s="607">
        <v>0.02</v>
      </c>
      <c r="F7069" s="601" t="s">
        <v>794</v>
      </c>
    </row>
    <row r="7070" spans="1:6">
      <c r="A7070" s="606">
        <v>100231</v>
      </c>
      <c r="B7070" s="606" t="s">
        <v>7784</v>
      </c>
      <c r="C7070" s="606" t="s">
        <v>76</v>
      </c>
      <c r="D7070" s="606" t="s">
        <v>1410</v>
      </c>
      <c r="E7070" s="607">
        <v>0.03</v>
      </c>
      <c r="F7070" s="601" t="s">
        <v>794</v>
      </c>
    </row>
    <row r="7071" spans="1:6">
      <c r="A7071" s="606">
        <v>100232</v>
      </c>
      <c r="B7071" s="606" t="s">
        <v>7785</v>
      </c>
      <c r="C7071" s="606" t="s">
        <v>123</v>
      </c>
      <c r="D7071" s="606" t="s">
        <v>1410</v>
      </c>
      <c r="E7071" s="608">
        <v>0.31</v>
      </c>
      <c r="F7071" s="601" t="s">
        <v>794</v>
      </c>
    </row>
    <row r="7072" spans="1:6">
      <c r="A7072" s="606">
        <v>100233</v>
      </c>
      <c r="B7072" s="606" t="s">
        <v>7786</v>
      </c>
      <c r="C7072" s="606" t="s">
        <v>123</v>
      </c>
      <c r="D7072" s="606" t="s">
        <v>1410</v>
      </c>
      <c r="E7072" s="607">
        <v>0.15</v>
      </c>
      <c r="F7072" s="601" t="s">
        <v>794</v>
      </c>
    </row>
    <row r="7073" spans="1:6">
      <c r="A7073" s="606">
        <v>100234</v>
      </c>
      <c r="B7073" s="606" t="s">
        <v>7787</v>
      </c>
      <c r="C7073" s="606" t="s">
        <v>68</v>
      </c>
      <c r="D7073" s="606" t="s">
        <v>1410</v>
      </c>
      <c r="E7073" s="607">
        <v>0.47</v>
      </c>
      <c r="F7073" s="601" t="s">
        <v>794</v>
      </c>
    </row>
    <row r="7074" spans="1:6">
      <c r="A7074" s="606">
        <v>100235</v>
      </c>
      <c r="B7074" s="606" t="s">
        <v>7788</v>
      </c>
      <c r="C7074" s="606" t="s">
        <v>7789</v>
      </c>
      <c r="D7074" s="606" t="s">
        <v>1410</v>
      </c>
      <c r="E7074" s="607">
        <v>0.03</v>
      </c>
      <c r="F7074" s="601" t="s">
        <v>794</v>
      </c>
    </row>
    <row r="7075" spans="1:6">
      <c r="A7075" s="606">
        <v>100236</v>
      </c>
      <c r="B7075" s="606" t="s">
        <v>7790</v>
      </c>
      <c r="C7075" s="606" t="s">
        <v>7791</v>
      </c>
      <c r="D7075" s="606" t="s">
        <v>1410</v>
      </c>
      <c r="E7075" s="607">
        <v>2.37</v>
      </c>
      <c r="F7075" s="601" t="s">
        <v>794</v>
      </c>
    </row>
    <row r="7076" spans="1:6">
      <c r="A7076" s="606">
        <v>100237</v>
      </c>
      <c r="B7076" s="606" t="s">
        <v>7792</v>
      </c>
      <c r="C7076" s="606" t="s">
        <v>7791</v>
      </c>
      <c r="D7076" s="606" t="s">
        <v>1410</v>
      </c>
      <c r="E7076" s="607">
        <v>2.84</v>
      </c>
      <c r="F7076" s="601" t="s">
        <v>794</v>
      </c>
    </row>
    <row r="7077" spans="1:6">
      <c r="A7077" s="606">
        <v>100238</v>
      </c>
      <c r="B7077" s="606" t="s">
        <v>7793</v>
      </c>
      <c r="C7077" s="606" t="s">
        <v>7791</v>
      </c>
      <c r="D7077" s="606" t="s">
        <v>1410</v>
      </c>
      <c r="E7077" s="607">
        <v>4.55</v>
      </c>
      <c r="F7077" s="601" t="s">
        <v>794</v>
      </c>
    </row>
    <row r="7078" spans="1:6">
      <c r="A7078" s="606">
        <v>100239</v>
      </c>
      <c r="B7078" s="606" t="s">
        <v>7794</v>
      </c>
      <c r="C7078" s="606" t="s">
        <v>7791</v>
      </c>
      <c r="D7078" s="606" t="s">
        <v>1410</v>
      </c>
      <c r="E7078" s="607">
        <v>5.69</v>
      </c>
      <c r="F7078" s="601" t="s">
        <v>794</v>
      </c>
    </row>
    <row r="7079" spans="1:6">
      <c r="A7079" s="606">
        <v>100240</v>
      </c>
      <c r="B7079" s="606" t="s">
        <v>7795</v>
      </c>
      <c r="C7079" s="606" t="s">
        <v>7791</v>
      </c>
      <c r="D7079" s="606" t="s">
        <v>1410</v>
      </c>
      <c r="E7079" s="607">
        <v>3.41</v>
      </c>
      <c r="F7079" s="601" t="s">
        <v>794</v>
      </c>
    </row>
    <row r="7080" spans="1:6">
      <c r="A7080" s="606">
        <v>100241</v>
      </c>
      <c r="B7080" s="606" t="s">
        <v>7796</v>
      </c>
      <c r="C7080" s="606" t="s">
        <v>7791</v>
      </c>
      <c r="D7080" s="606" t="s">
        <v>1410</v>
      </c>
      <c r="E7080" s="607">
        <v>5.69</v>
      </c>
      <c r="F7080" s="601" t="s">
        <v>794</v>
      </c>
    </row>
    <row r="7081" spans="1:6">
      <c r="A7081" s="606">
        <v>100242</v>
      </c>
      <c r="B7081" s="606" t="s">
        <v>7797</v>
      </c>
      <c r="C7081" s="606" t="s">
        <v>7791</v>
      </c>
      <c r="D7081" s="606" t="s">
        <v>1410</v>
      </c>
      <c r="E7081" s="607">
        <v>16.829999999999998</v>
      </c>
      <c r="F7081" s="601" t="s">
        <v>794</v>
      </c>
    </row>
    <row r="7082" spans="1:6">
      <c r="A7082" s="606">
        <v>100243</v>
      </c>
      <c r="B7082" s="606" t="s">
        <v>7798</v>
      </c>
      <c r="C7082" s="606" t="s">
        <v>7791</v>
      </c>
      <c r="D7082" s="606" t="s">
        <v>1410</v>
      </c>
      <c r="E7082" s="607">
        <v>2.73</v>
      </c>
      <c r="F7082" s="601" t="s">
        <v>794</v>
      </c>
    </row>
    <row r="7083" spans="1:6">
      <c r="A7083" s="606">
        <v>100244</v>
      </c>
      <c r="B7083" s="606" t="s">
        <v>7799</v>
      </c>
      <c r="C7083" s="606" t="s">
        <v>7791</v>
      </c>
      <c r="D7083" s="606" t="s">
        <v>1410</v>
      </c>
      <c r="E7083" s="607">
        <v>3.41</v>
      </c>
      <c r="F7083" s="601" t="s">
        <v>794</v>
      </c>
    </row>
    <row r="7084" spans="1:6">
      <c r="A7084" s="606">
        <v>100245</v>
      </c>
      <c r="B7084" s="606" t="s">
        <v>7800</v>
      </c>
      <c r="C7084" s="606" t="s">
        <v>7791</v>
      </c>
      <c r="D7084" s="606" t="s">
        <v>1410</v>
      </c>
      <c r="E7084" s="607">
        <v>6.83</v>
      </c>
      <c r="F7084" s="601" t="s">
        <v>794</v>
      </c>
    </row>
    <row r="7085" spans="1:6">
      <c r="A7085" s="606">
        <v>100246</v>
      </c>
      <c r="B7085" s="606" t="s">
        <v>7801</v>
      </c>
      <c r="C7085" s="606" t="s">
        <v>7791</v>
      </c>
      <c r="D7085" s="606" t="s">
        <v>1410</v>
      </c>
      <c r="E7085" s="607">
        <v>2.27</v>
      </c>
      <c r="F7085" s="601" t="s">
        <v>794</v>
      </c>
    </row>
    <row r="7086" spans="1:6">
      <c r="A7086" s="606">
        <v>100247</v>
      </c>
      <c r="B7086" s="606" t="s">
        <v>7802</v>
      </c>
      <c r="C7086" s="606" t="s">
        <v>7791</v>
      </c>
      <c r="D7086" s="606" t="s">
        <v>1410</v>
      </c>
      <c r="E7086" s="607">
        <v>2.84</v>
      </c>
      <c r="F7086" s="601" t="s">
        <v>794</v>
      </c>
    </row>
    <row r="7087" spans="1:6">
      <c r="A7087" s="606">
        <v>100248</v>
      </c>
      <c r="B7087" s="606" t="s">
        <v>7803</v>
      </c>
      <c r="C7087" s="606" t="s">
        <v>7791</v>
      </c>
      <c r="D7087" s="606" t="s">
        <v>1410</v>
      </c>
      <c r="E7087" s="607">
        <v>11.22</v>
      </c>
      <c r="F7087" s="601" t="s">
        <v>794</v>
      </c>
    </row>
    <row r="7088" spans="1:6">
      <c r="A7088" s="606">
        <v>100249</v>
      </c>
      <c r="B7088" s="606" t="s">
        <v>7804</v>
      </c>
      <c r="C7088" s="606" t="s">
        <v>7791</v>
      </c>
      <c r="D7088" s="606" t="s">
        <v>1410</v>
      </c>
      <c r="E7088" s="607">
        <v>2.27</v>
      </c>
      <c r="F7088" s="601" t="s">
        <v>794</v>
      </c>
    </row>
    <row r="7089" spans="1:6">
      <c r="A7089" s="606">
        <v>100250</v>
      </c>
      <c r="B7089" s="606" t="s">
        <v>7805</v>
      </c>
      <c r="C7089" s="606" t="s">
        <v>7791</v>
      </c>
      <c r="D7089" s="606" t="s">
        <v>1410</v>
      </c>
      <c r="E7089" s="607">
        <v>3.79</v>
      </c>
      <c r="F7089" s="601" t="s">
        <v>794</v>
      </c>
    </row>
    <row r="7090" spans="1:6">
      <c r="A7090" s="606">
        <v>100251</v>
      </c>
      <c r="B7090" s="606" t="s">
        <v>7806</v>
      </c>
      <c r="C7090" s="606" t="s">
        <v>7791</v>
      </c>
      <c r="D7090" s="606" t="s">
        <v>1410</v>
      </c>
      <c r="E7090" s="607">
        <v>11.22</v>
      </c>
      <c r="F7090" s="601" t="s">
        <v>794</v>
      </c>
    </row>
    <row r="7091" spans="1:6">
      <c r="A7091" s="606">
        <v>100252</v>
      </c>
      <c r="B7091" s="606" t="s">
        <v>7807</v>
      </c>
      <c r="C7091" s="606" t="s">
        <v>7791</v>
      </c>
      <c r="D7091" s="606" t="s">
        <v>1410</v>
      </c>
      <c r="E7091" s="607">
        <v>16.829999999999998</v>
      </c>
      <c r="F7091" s="601" t="s">
        <v>794</v>
      </c>
    </row>
    <row r="7092" spans="1:6">
      <c r="A7092" s="606">
        <v>100253</v>
      </c>
      <c r="B7092" s="606" t="s">
        <v>7808</v>
      </c>
      <c r="C7092" s="606" t="s">
        <v>7791</v>
      </c>
      <c r="D7092" s="606" t="s">
        <v>1410</v>
      </c>
      <c r="E7092" s="607">
        <v>22.44</v>
      </c>
      <c r="F7092" s="601" t="s">
        <v>794</v>
      </c>
    </row>
    <row r="7093" spans="1:6">
      <c r="A7093" s="606">
        <v>100254</v>
      </c>
      <c r="B7093" s="606" t="s">
        <v>7809</v>
      </c>
      <c r="C7093" s="606" t="s">
        <v>7791</v>
      </c>
      <c r="D7093" s="606" t="s">
        <v>1410</v>
      </c>
      <c r="E7093" s="607">
        <v>33.659999999999997</v>
      </c>
      <c r="F7093" s="601" t="s">
        <v>794</v>
      </c>
    </row>
    <row r="7094" spans="1:6">
      <c r="A7094" s="606">
        <v>100255</v>
      </c>
      <c r="B7094" s="606" t="s">
        <v>7810</v>
      </c>
      <c r="C7094" s="606" t="s">
        <v>7791</v>
      </c>
      <c r="D7094" s="606" t="s">
        <v>1410</v>
      </c>
      <c r="E7094" s="607">
        <v>11.39</v>
      </c>
      <c r="F7094" s="601" t="s">
        <v>794</v>
      </c>
    </row>
    <row r="7095" spans="1:6">
      <c r="A7095" s="606">
        <v>100256</v>
      </c>
      <c r="B7095" s="606" t="s">
        <v>7811</v>
      </c>
      <c r="C7095" s="606" t="s">
        <v>7791</v>
      </c>
      <c r="D7095" s="606" t="s">
        <v>1410</v>
      </c>
      <c r="E7095" s="607">
        <v>7.59</v>
      </c>
      <c r="F7095" s="601" t="s">
        <v>794</v>
      </c>
    </row>
    <row r="7096" spans="1:6">
      <c r="A7096" s="606">
        <v>100257</v>
      </c>
      <c r="B7096" s="606" t="s">
        <v>7812</v>
      </c>
      <c r="C7096" s="606" t="s">
        <v>7791</v>
      </c>
      <c r="D7096" s="606" t="s">
        <v>1410</v>
      </c>
      <c r="E7096" s="607">
        <v>4.55</v>
      </c>
      <c r="F7096" s="601" t="s">
        <v>794</v>
      </c>
    </row>
    <row r="7097" spans="1:6">
      <c r="A7097" s="606">
        <v>100258</v>
      </c>
      <c r="B7097" s="606" t="s">
        <v>7813</v>
      </c>
      <c r="C7097" s="606" t="s">
        <v>7791</v>
      </c>
      <c r="D7097" s="606" t="s">
        <v>1410</v>
      </c>
      <c r="E7097" s="607">
        <v>11.39</v>
      </c>
      <c r="F7097" s="601" t="s">
        <v>794</v>
      </c>
    </row>
    <row r="7098" spans="1:6">
      <c r="A7098" s="606">
        <v>100259</v>
      </c>
      <c r="B7098" s="606" t="s">
        <v>7814</v>
      </c>
      <c r="C7098" s="606" t="s">
        <v>7791</v>
      </c>
      <c r="D7098" s="606" t="s">
        <v>1410</v>
      </c>
      <c r="E7098" s="607">
        <v>22.44</v>
      </c>
      <c r="F7098" s="601" t="s">
        <v>794</v>
      </c>
    </row>
    <row r="7099" spans="1:6">
      <c r="A7099" s="606">
        <v>100260</v>
      </c>
      <c r="B7099" s="606" t="s">
        <v>7815</v>
      </c>
      <c r="C7099" s="606" t="s">
        <v>7745</v>
      </c>
      <c r="D7099" s="606" t="s">
        <v>1410</v>
      </c>
      <c r="E7099" s="607">
        <v>7.39</v>
      </c>
      <c r="F7099" s="601" t="s">
        <v>794</v>
      </c>
    </row>
    <row r="7100" spans="1:6">
      <c r="A7100" s="606">
        <v>100261</v>
      </c>
      <c r="B7100" s="606" t="s">
        <v>7816</v>
      </c>
      <c r="C7100" s="606" t="s">
        <v>7745</v>
      </c>
      <c r="D7100" s="606" t="s">
        <v>1410</v>
      </c>
      <c r="E7100" s="607">
        <v>4.6399999999999997</v>
      </c>
      <c r="F7100" s="601" t="s">
        <v>794</v>
      </c>
    </row>
    <row r="7101" spans="1:6">
      <c r="A7101" s="606">
        <v>100262</v>
      </c>
      <c r="B7101" s="606" t="s">
        <v>7817</v>
      </c>
      <c r="C7101" s="606" t="s">
        <v>7745</v>
      </c>
      <c r="D7101" s="606" t="s">
        <v>1410</v>
      </c>
      <c r="E7101" s="607">
        <v>2.88</v>
      </c>
      <c r="F7101" s="601" t="s">
        <v>794</v>
      </c>
    </row>
    <row r="7102" spans="1:6">
      <c r="A7102" s="606">
        <v>100263</v>
      </c>
      <c r="B7102" s="606" t="s">
        <v>7818</v>
      </c>
      <c r="C7102" s="606" t="s">
        <v>7745</v>
      </c>
      <c r="D7102" s="606" t="s">
        <v>1410</v>
      </c>
      <c r="E7102" s="607">
        <v>1.84</v>
      </c>
      <c r="F7102" s="601" t="s">
        <v>794</v>
      </c>
    </row>
    <row r="7103" spans="1:6">
      <c r="A7103" s="606">
        <v>100264</v>
      </c>
      <c r="B7103" s="606" t="s">
        <v>7819</v>
      </c>
      <c r="C7103" s="606" t="s">
        <v>7772</v>
      </c>
      <c r="D7103" s="606" t="s">
        <v>1410</v>
      </c>
      <c r="E7103" s="607">
        <v>33.6</v>
      </c>
      <c r="F7103" s="601" t="s">
        <v>794</v>
      </c>
    </row>
    <row r="7104" spans="1:6">
      <c r="A7104" s="606">
        <v>100265</v>
      </c>
      <c r="B7104" s="606" t="s">
        <v>7820</v>
      </c>
      <c r="C7104" s="606" t="s">
        <v>68</v>
      </c>
      <c r="D7104" s="606" t="s">
        <v>1410</v>
      </c>
      <c r="E7104" s="607">
        <v>0.7</v>
      </c>
      <c r="F7104" s="601" t="s">
        <v>794</v>
      </c>
    </row>
    <row r="7105" spans="1:6">
      <c r="A7105" s="606">
        <v>100266</v>
      </c>
      <c r="B7105" s="606" t="s">
        <v>7821</v>
      </c>
      <c r="C7105" s="606" t="s">
        <v>7759</v>
      </c>
      <c r="D7105" s="606" t="s">
        <v>1410</v>
      </c>
      <c r="E7105" s="607">
        <v>71.42</v>
      </c>
      <c r="F7105" s="601" t="s">
        <v>794</v>
      </c>
    </row>
    <row r="7106" spans="1:6">
      <c r="A7106" s="606">
        <v>100267</v>
      </c>
      <c r="B7106" s="606" t="s">
        <v>7822</v>
      </c>
      <c r="C7106" s="606" t="s">
        <v>123</v>
      </c>
      <c r="D7106" s="606" t="s">
        <v>1410</v>
      </c>
      <c r="E7106" s="607">
        <v>1.41</v>
      </c>
      <c r="F7106" s="601" t="s">
        <v>794</v>
      </c>
    </row>
    <row r="7107" spans="1:6">
      <c r="A7107" s="606">
        <v>100268</v>
      </c>
      <c r="B7107" s="606" t="s">
        <v>7823</v>
      </c>
      <c r="C7107" s="606" t="s">
        <v>7759</v>
      </c>
      <c r="D7107" s="606" t="s">
        <v>1410</v>
      </c>
      <c r="E7107" s="607">
        <v>71.42</v>
      </c>
      <c r="F7107" s="601" t="s">
        <v>794</v>
      </c>
    </row>
    <row r="7108" spans="1:6">
      <c r="A7108" s="606">
        <v>100269</v>
      </c>
      <c r="B7108" s="606" t="s">
        <v>7824</v>
      </c>
      <c r="C7108" s="606" t="s">
        <v>123</v>
      </c>
      <c r="D7108" s="606" t="s">
        <v>1410</v>
      </c>
      <c r="E7108" s="607">
        <v>1.41</v>
      </c>
      <c r="F7108" s="601" t="s">
        <v>794</v>
      </c>
    </row>
    <row r="7109" spans="1:6">
      <c r="A7109" s="606">
        <v>100270</v>
      </c>
      <c r="B7109" s="606" t="s">
        <v>7825</v>
      </c>
      <c r="C7109" s="606" t="s">
        <v>7759</v>
      </c>
      <c r="D7109" s="606" t="s">
        <v>1410</v>
      </c>
      <c r="E7109" s="608">
        <v>53.54</v>
      </c>
      <c r="F7109" s="601" t="s">
        <v>794</v>
      </c>
    </row>
    <row r="7110" spans="1:6">
      <c r="A7110" s="606">
        <v>100271</v>
      </c>
      <c r="B7110" s="606" t="s">
        <v>7826</v>
      </c>
      <c r="C7110" s="606" t="s">
        <v>7772</v>
      </c>
      <c r="D7110" s="606" t="s">
        <v>1410</v>
      </c>
      <c r="E7110" s="607">
        <v>53.57</v>
      </c>
      <c r="F7110" s="601" t="s">
        <v>794</v>
      </c>
    </row>
    <row r="7111" spans="1:6">
      <c r="A7111" s="606">
        <v>100272</v>
      </c>
      <c r="B7111" s="606" t="s">
        <v>7827</v>
      </c>
      <c r="C7111" s="606" t="s">
        <v>68</v>
      </c>
      <c r="D7111" s="606" t="s">
        <v>1410</v>
      </c>
      <c r="E7111" s="607">
        <v>1.06</v>
      </c>
      <c r="F7111" s="601" t="s">
        <v>794</v>
      </c>
    </row>
    <row r="7112" spans="1:6">
      <c r="A7112" s="606">
        <v>100273</v>
      </c>
      <c r="B7112" s="606" t="s">
        <v>7828</v>
      </c>
      <c r="C7112" s="606" t="s">
        <v>7745</v>
      </c>
      <c r="D7112" s="606" t="s">
        <v>1410</v>
      </c>
      <c r="E7112" s="607">
        <v>2.79</v>
      </c>
      <c r="F7112" s="601" t="s">
        <v>794</v>
      </c>
    </row>
    <row r="7113" spans="1:6">
      <c r="A7113" s="606">
        <v>100274</v>
      </c>
      <c r="B7113" s="606" t="s">
        <v>7829</v>
      </c>
      <c r="C7113" s="606" t="s">
        <v>7772</v>
      </c>
      <c r="D7113" s="606" t="s">
        <v>1410</v>
      </c>
      <c r="E7113" s="607">
        <v>23.82</v>
      </c>
      <c r="F7113" s="601" t="s">
        <v>794</v>
      </c>
    </row>
    <row r="7114" spans="1:6">
      <c r="A7114" s="606">
        <v>100275</v>
      </c>
      <c r="B7114" s="606" t="s">
        <v>7830</v>
      </c>
      <c r="C7114" s="606" t="s">
        <v>7772</v>
      </c>
      <c r="D7114" s="606" t="s">
        <v>1410</v>
      </c>
      <c r="E7114" s="607">
        <v>15.4</v>
      </c>
      <c r="F7114" s="601" t="s">
        <v>794</v>
      </c>
    </row>
    <row r="7115" spans="1:6">
      <c r="A7115" s="606">
        <v>100276</v>
      </c>
      <c r="B7115" s="606" t="s">
        <v>7831</v>
      </c>
      <c r="C7115" s="606" t="s">
        <v>7772</v>
      </c>
      <c r="D7115" s="606" t="s">
        <v>1410</v>
      </c>
      <c r="E7115" s="607">
        <v>28.1</v>
      </c>
      <c r="F7115" s="601" t="s">
        <v>794</v>
      </c>
    </row>
    <row r="7116" spans="1:6">
      <c r="A7116" s="606">
        <v>100277</v>
      </c>
      <c r="B7116" s="606" t="s">
        <v>7832</v>
      </c>
      <c r="C7116" s="606" t="s">
        <v>7772</v>
      </c>
      <c r="D7116" s="606" t="s">
        <v>793</v>
      </c>
      <c r="E7116" s="607">
        <v>2.0299999999999998</v>
      </c>
      <c r="F7116" s="601" t="s">
        <v>794</v>
      </c>
    </row>
    <row r="7117" spans="1:6">
      <c r="A7117" s="606">
        <v>100278</v>
      </c>
      <c r="B7117" s="606" t="s">
        <v>7833</v>
      </c>
      <c r="C7117" s="606" t="s">
        <v>7759</v>
      </c>
      <c r="D7117" s="606" t="s">
        <v>1410</v>
      </c>
      <c r="E7117" s="607">
        <v>34.17</v>
      </c>
      <c r="F7117" s="601" t="s">
        <v>794</v>
      </c>
    </row>
    <row r="7118" spans="1:6">
      <c r="A7118" s="606">
        <v>100279</v>
      </c>
      <c r="B7118" s="606" t="s">
        <v>7834</v>
      </c>
      <c r="C7118" s="606" t="s">
        <v>123</v>
      </c>
      <c r="D7118" s="606" t="s">
        <v>1410</v>
      </c>
      <c r="E7118" s="607">
        <v>0.66</v>
      </c>
      <c r="F7118" s="601" t="s">
        <v>794</v>
      </c>
    </row>
    <row r="7119" spans="1:6">
      <c r="A7119" s="606">
        <v>100280</v>
      </c>
      <c r="B7119" s="606" t="s">
        <v>7835</v>
      </c>
      <c r="C7119" s="606" t="s">
        <v>7759</v>
      </c>
      <c r="D7119" s="606" t="s">
        <v>1410</v>
      </c>
      <c r="E7119" s="607">
        <v>15.69</v>
      </c>
      <c r="F7119" s="601" t="s">
        <v>794</v>
      </c>
    </row>
    <row r="7120" spans="1:6">
      <c r="A7120" s="606">
        <v>100281</v>
      </c>
      <c r="B7120" s="606" t="s">
        <v>7836</v>
      </c>
      <c r="C7120" s="606" t="s">
        <v>7759</v>
      </c>
      <c r="D7120" s="606" t="s">
        <v>793</v>
      </c>
      <c r="E7120" s="607">
        <v>3.89</v>
      </c>
      <c r="F7120" s="601" t="s">
        <v>794</v>
      </c>
    </row>
    <row r="7121" spans="1:6">
      <c r="A7121" s="606">
        <v>100282</v>
      </c>
      <c r="B7121" s="606" t="s">
        <v>7837</v>
      </c>
      <c r="C7121" s="606" t="s">
        <v>7772</v>
      </c>
      <c r="D7121" s="606" t="s">
        <v>1410</v>
      </c>
      <c r="E7121" s="607">
        <v>133.82</v>
      </c>
      <c r="F7121" s="601" t="s">
        <v>794</v>
      </c>
    </row>
    <row r="7122" spans="1:6">
      <c r="A7122" s="606">
        <v>100283</v>
      </c>
      <c r="B7122" s="606" t="s">
        <v>7838</v>
      </c>
      <c r="C7122" s="606" t="s">
        <v>7772</v>
      </c>
      <c r="D7122" s="606" t="s">
        <v>1410</v>
      </c>
      <c r="E7122" s="607">
        <v>21.61</v>
      </c>
      <c r="F7122" s="601" t="s">
        <v>794</v>
      </c>
    </row>
    <row r="7123" spans="1:6">
      <c r="A7123" s="606">
        <v>100284</v>
      </c>
      <c r="B7123" s="606" t="s">
        <v>7839</v>
      </c>
      <c r="C7123" s="606" t="s">
        <v>7772</v>
      </c>
      <c r="D7123" s="606" t="s">
        <v>793</v>
      </c>
      <c r="E7123" s="607">
        <v>11.37</v>
      </c>
      <c r="F7123" s="601" t="s">
        <v>794</v>
      </c>
    </row>
    <row r="7124" spans="1:6">
      <c r="A7124" s="606">
        <v>100285</v>
      </c>
      <c r="B7124" s="606" t="s">
        <v>7840</v>
      </c>
      <c r="C7124" s="606" t="s">
        <v>7791</v>
      </c>
      <c r="D7124" s="606" t="s">
        <v>1410</v>
      </c>
      <c r="E7124" s="608">
        <v>35.950000000000003</v>
      </c>
      <c r="F7124" s="601" t="s">
        <v>794</v>
      </c>
    </row>
    <row r="7125" spans="1:6">
      <c r="A7125" s="606">
        <v>100286</v>
      </c>
      <c r="B7125" s="606" t="s">
        <v>7841</v>
      </c>
      <c r="C7125" s="606" t="s">
        <v>7791</v>
      </c>
      <c r="D7125" s="606" t="s">
        <v>1410</v>
      </c>
      <c r="E7125" s="608">
        <v>11.71</v>
      </c>
      <c r="F7125" s="601" t="s">
        <v>794</v>
      </c>
    </row>
    <row r="7126" spans="1:6">
      <c r="A7126" s="606">
        <v>100287</v>
      </c>
      <c r="B7126" s="606" t="s">
        <v>7842</v>
      </c>
      <c r="C7126" s="606" t="s">
        <v>7791</v>
      </c>
      <c r="D7126" s="606" t="s">
        <v>1410</v>
      </c>
      <c r="E7126" s="608">
        <v>11.22</v>
      </c>
      <c r="F7126" s="601" t="s">
        <v>794</v>
      </c>
    </row>
    <row r="7127" spans="1:6">
      <c r="A7127" s="606">
        <v>99802</v>
      </c>
      <c r="B7127" s="606" t="s">
        <v>7843</v>
      </c>
      <c r="C7127" s="606" t="s">
        <v>68</v>
      </c>
      <c r="D7127" s="606" t="s">
        <v>1410</v>
      </c>
      <c r="E7127" s="608">
        <v>0.45</v>
      </c>
      <c r="F7127" s="601" t="s">
        <v>794</v>
      </c>
    </row>
    <row r="7128" spans="1:6">
      <c r="A7128" s="606">
        <v>99803</v>
      </c>
      <c r="B7128" s="606" t="s">
        <v>467</v>
      </c>
      <c r="C7128" s="606" t="s">
        <v>68</v>
      </c>
      <c r="D7128" s="606" t="s">
        <v>1410</v>
      </c>
      <c r="E7128" s="607">
        <v>1.77</v>
      </c>
      <c r="F7128" s="601" t="s">
        <v>794</v>
      </c>
    </row>
    <row r="7129" spans="1:6">
      <c r="A7129" s="606">
        <v>99804</v>
      </c>
      <c r="B7129" s="606" t="s">
        <v>7844</v>
      </c>
      <c r="C7129" s="606" t="s">
        <v>68</v>
      </c>
      <c r="D7129" s="606" t="s">
        <v>942</v>
      </c>
      <c r="E7129" s="607">
        <v>4.6100000000000003</v>
      </c>
      <c r="F7129" s="601" t="s">
        <v>794</v>
      </c>
    </row>
    <row r="7130" spans="1:6">
      <c r="A7130" s="606">
        <v>99805</v>
      </c>
      <c r="B7130" s="606" t="s">
        <v>7845</v>
      </c>
      <c r="C7130" s="606" t="s">
        <v>68</v>
      </c>
      <c r="D7130" s="606" t="s">
        <v>942</v>
      </c>
      <c r="E7130" s="607">
        <v>9.7200000000000006</v>
      </c>
      <c r="F7130" s="601" t="s">
        <v>794</v>
      </c>
    </row>
    <row r="7131" spans="1:6">
      <c r="A7131" s="606">
        <v>99806</v>
      </c>
      <c r="B7131" s="606" t="s">
        <v>7846</v>
      </c>
      <c r="C7131" s="606" t="s">
        <v>68</v>
      </c>
      <c r="D7131" s="606" t="s">
        <v>1410</v>
      </c>
      <c r="E7131" s="607">
        <v>0.73</v>
      </c>
      <c r="F7131" s="601" t="s">
        <v>794</v>
      </c>
    </row>
    <row r="7132" spans="1:6">
      <c r="A7132" s="606">
        <v>99807</v>
      </c>
      <c r="B7132" s="606" t="s">
        <v>7847</v>
      </c>
      <c r="C7132" s="606" t="s">
        <v>68</v>
      </c>
      <c r="D7132" s="606" t="s">
        <v>942</v>
      </c>
      <c r="E7132" s="607">
        <v>1.4</v>
      </c>
      <c r="F7132" s="601" t="s">
        <v>794</v>
      </c>
    </row>
    <row r="7133" spans="1:6">
      <c r="A7133" s="606">
        <v>99808</v>
      </c>
      <c r="B7133" s="606" t="s">
        <v>7848</v>
      </c>
      <c r="C7133" s="606" t="s">
        <v>68</v>
      </c>
      <c r="D7133" s="606" t="s">
        <v>942</v>
      </c>
      <c r="E7133" s="607">
        <v>3.48</v>
      </c>
      <c r="F7133" s="601" t="s">
        <v>794</v>
      </c>
    </row>
    <row r="7134" spans="1:6">
      <c r="A7134" s="606">
        <v>99809</v>
      </c>
      <c r="B7134" s="606" t="s">
        <v>7849</v>
      </c>
      <c r="C7134" s="606" t="s">
        <v>68</v>
      </c>
      <c r="D7134" s="606" t="s">
        <v>1410</v>
      </c>
      <c r="E7134" s="607">
        <v>5.0599999999999996</v>
      </c>
      <c r="F7134" s="601" t="s">
        <v>794</v>
      </c>
    </row>
    <row r="7135" spans="1:6">
      <c r="A7135" s="606">
        <v>99810</v>
      </c>
      <c r="B7135" s="606" t="s">
        <v>7850</v>
      </c>
      <c r="C7135" s="606" t="s">
        <v>68</v>
      </c>
      <c r="D7135" s="606" t="s">
        <v>942</v>
      </c>
      <c r="E7135" s="607">
        <v>6.3</v>
      </c>
      <c r="F7135" s="601" t="s">
        <v>794</v>
      </c>
    </row>
    <row r="7136" spans="1:6">
      <c r="A7136" s="606">
        <v>99811</v>
      </c>
      <c r="B7136" s="606" t="s">
        <v>7851</v>
      </c>
      <c r="C7136" s="606" t="s">
        <v>68</v>
      </c>
      <c r="D7136" s="606" t="s">
        <v>1410</v>
      </c>
      <c r="E7136" s="607">
        <v>3.02</v>
      </c>
      <c r="F7136" s="601" t="s">
        <v>794</v>
      </c>
    </row>
    <row r="7137" spans="1:6">
      <c r="A7137" s="606">
        <v>99812</v>
      </c>
      <c r="B7137" s="606" t="s">
        <v>7852</v>
      </c>
      <c r="C7137" s="606" t="s">
        <v>68</v>
      </c>
      <c r="D7137" s="606" t="s">
        <v>1410</v>
      </c>
      <c r="E7137" s="607">
        <v>0.97</v>
      </c>
      <c r="F7137" s="601" t="s">
        <v>794</v>
      </c>
    </row>
    <row r="7138" spans="1:6">
      <c r="A7138" s="606">
        <v>99813</v>
      </c>
      <c r="B7138" s="606" t="s">
        <v>7853</v>
      </c>
      <c r="C7138" s="606" t="s">
        <v>68</v>
      </c>
      <c r="D7138" s="606" t="s">
        <v>942</v>
      </c>
      <c r="E7138" s="607">
        <v>0.84</v>
      </c>
      <c r="F7138" s="601" t="s">
        <v>794</v>
      </c>
    </row>
    <row r="7139" spans="1:6">
      <c r="A7139" s="606">
        <v>99814</v>
      </c>
      <c r="B7139" s="606" t="s">
        <v>7854</v>
      </c>
      <c r="C7139" s="606" t="s">
        <v>68</v>
      </c>
      <c r="D7139" s="606" t="s">
        <v>942</v>
      </c>
      <c r="E7139" s="607">
        <v>1.7</v>
      </c>
      <c r="F7139" s="601" t="s">
        <v>794</v>
      </c>
    </row>
    <row r="7140" spans="1:6">
      <c r="A7140" s="606">
        <v>99815</v>
      </c>
      <c r="B7140" s="606" t="s">
        <v>7855</v>
      </c>
      <c r="C7140" s="606" t="s">
        <v>123</v>
      </c>
      <c r="D7140" s="606" t="s">
        <v>942</v>
      </c>
      <c r="E7140" s="607">
        <v>7.87</v>
      </c>
      <c r="F7140" s="601" t="s">
        <v>794</v>
      </c>
    </row>
    <row r="7141" spans="1:6">
      <c r="A7141" s="606">
        <v>99816</v>
      </c>
      <c r="B7141" s="606" t="s">
        <v>7856</v>
      </c>
      <c r="C7141" s="606" t="s">
        <v>123</v>
      </c>
      <c r="D7141" s="606" t="s">
        <v>942</v>
      </c>
      <c r="E7141" s="608">
        <v>8.33</v>
      </c>
      <c r="F7141" s="601" t="s">
        <v>794</v>
      </c>
    </row>
    <row r="7142" spans="1:6">
      <c r="A7142" s="606">
        <v>99817</v>
      </c>
      <c r="B7142" s="606" t="s">
        <v>7857</v>
      </c>
      <c r="C7142" s="606" t="s">
        <v>123</v>
      </c>
      <c r="D7142" s="606" t="s">
        <v>942</v>
      </c>
      <c r="E7142" s="608">
        <v>5.14</v>
      </c>
      <c r="F7142" s="601" t="s">
        <v>794</v>
      </c>
    </row>
    <row r="7143" spans="1:6">
      <c r="A7143" s="606">
        <v>99818</v>
      </c>
      <c r="B7143" s="606" t="s">
        <v>7858</v>
      </c>
      <c r="C7143" s="606" t="s">
        <v>123</v>
      </c>
      <c r="D7143" s="606" t="s">
        <v>942</v>
      </c>
      <c r="E7143" s="608">
        <v>5.14</v>
      </c>
      <c r="F7143" s="601" t="s">
        <v>794</v>
      </c>
    </row>
    <row r="7144" spans="1:6">
      <c r="A7144" s="606">
        <v>99819</v>
      </c>
      <c r="B7144" s="606" t="s">
        <v>7859</v>
      </c>
      <c r="C7144" s="606" t="s">
        <v>68</v>
      </c>
      <c r="D7144" s="606" t="s">
        <v>942</v>
      </c>
      <c r="E7144" s="608">
        <v>14.44</v>
      </c>
      <c r="F7144" s="601" t="s">
        <v>794</v>
      </c>
    </row>
    <row r="7145" spans="1:6">
      <c r="A7145" s="606">
        <v>99820</v>
      </c>
      <c r="B7145" s="606" t="s">
        <v>7860</v>
      </c>
      <c r="C7145" s="606" t="s">
        <v>68</v>
      </c>
      <c r="D7145" s="606" t="s">
        <v>942</v>
      </c>
      <c r="E7145" s="608">
        <v>1.77</v>
      </c>
      <c r="F7145" s="601" t="s">
        <v>794</v>
      </c>
    </row>
    <row r="7146" spans="1:6">
      <c r="A7146" s="606">
        <v>99821</v>
      </c>
      <c r="B7146" s="606" t="s">
        <v>7861</v>
      </c>
      <c r="C7146" s="606" t="s">
        <v>68</v>
      </c>
      <c r="D7146" s="606" t="s">
        <v>942</v>
      </c>
      <c r="E7146" s="607">
        <v>2.77</v>
      </c>
      <c r="F7146" s="601" t="s">
        <v>794</v>
      </c>
    </row>
    <row r="7147" spans="1:6">
      <c r="A7147" s="606">
        <v>99822</v>
      </c>
      <c r="B7147" s="606" t="s">
        <v>7862</v>
      </c>
      <c r="C7147" s="606" t="s">
        <v>68</v>
      </c>
      <c r="D7147" s="606" t="s">
        <v>1410</v>
      </c>
      <c r="E7147" s="607">
        <v>0.86</v>
      </c>
      <c r="F7147" s="601" t="s">
        <v>794</v>
      </c>
    </row>
    <row r="7148" spans="1:6">
      <c r="A7148" s="606">
        <v>99823</v>
      </c>
      <c r="B7148" s="606" t="s">
        <v>7863</v>
      </c>
      <c r="C7148" s="606" t="s">
        <v>68</v>
      </c>
      <c r="D7148" s="606" t="s">
        <v>942</v>
      </c>
      <c r="E7148" s="607">
        <v>2.06</v>
      </c>
      <c r="F7148" s="601" t="s">
        <v>794</v>
      </c>
    </row>
    <row r="7149" spans="1:6">
      <c r="A7149" s="606">
        <v>99824</v>
      </c>
      <c r="B7149" s="606" t="s">
        <v>7864</v>
      </c>
      <c r="C7149" s="606" t="s">
        <v>68</v>
      </c>
      <c r="D7149" s="606" t="s">
        <v>942</v>
      </c>
      <c r="E7149" s="607">
        <v>2.2400000000000002</v>
      </c>
      <c r="F7149" s="601" t="s">
        <v>794</v>
      </c>
    </row>
    <row r="7150" spans="1:6">
      <c r="A7150" s="606">
        <v>99825</v>
      </c>
      <c r="B7150" s="606" t="s">
        <v>7865</v>
      </c>
      <c r="C7150" s="606" t="s">
        <v>68</v>
      </c>
      <c r="D7150" s="606" t="s">
        <v>942</v>
      </c>
      <c r="E7150" s="607">
        <v>3.21</v>
      </c>
      <c r="F7150" s="601" t="s">
        <v>794</v>
      </c>
    </row>
    <row r="7151" spans="1:6">
      <c r="A7151" s="606">
        <v>99826</v>
      </c>
      <c r="B7151" s="606" t="s">
        <v>7866</v>
      </c>
      <c r="C7151" s="606" t="s">
        <v>68</v>
      </c>
      <c r="D7151" s="606" t="s">
        <v>1410</v>
      </c>
      <c r="E7151" s="607">
        <v>1.32</v>
      </c>
      <c r="F7151" s="601" t="s">
        <v>794</v>
      </c>
    </row>
    <row r="7152" spans="1:6">
      <c r="A7152" s="606">
        <v>97013</v>
      </c>
      <c r="B7152" s="606" t="s">
        <v>7867</v>
      </c>
      <c r="C7152" s="606" t="s">
        <v>67</v>
      </c>
      <c r="D7152" s="606" t="s">
        <v>942</v>
      </c>
      <c r="E7152" s="607">
        <v>87.91</v>
      </c>
      <c r="F7152" s="601" t="s">
        <v>794</v>
      </c>
    </row>
    <row r="7153" spans="1:6">
      <c r="A7153" s="606">
        <v>97014</v>
      </c>
      <c r="B7153" s="606" t="s">
        <v>7868</v>
      </c>
      <c r="C7153" s="606" t="s">
        <v>67</v>
      </c>
      <c r="D7153" s="606" t="s">
        <v>942</v>
      </c>
      <c r="E7153" s="607">
        <v>64.05</v>
      </c>
      <c r="F7153" s="601" t="s">
        <v>794</v>
      </c>
    </row>
    <row r="7154" spans="1:6">
      <c r="A7154" s="606">
        <v>97015</v>
      </c>
      <c r="B7154" s="606" t="s">
        <v>7869</v>
      </c>
      <c r="C7154" s="606" t="s">
        <v>67</v>
      </c>
      <c r="D7154" s="606" t="s">
        <v>942</v>
      </c>
      <c r="E7154" s="607">
        <v>52.14</v>
      </c>
      <c r="F7154" s="601" t="s">
        <v>794</v>
      </c>
    </row>
    <row r="7155" spans="1:6">
      <c r="A7155" s="606">
        <v>97016</v>
      </c>
      <c r="B7155" s="606" t="s">
        <v>7870</v>
      </c>
      <c r="C7155" s="606" t="s">
        <v>67</v>
      </c>
      <c r="D7155" s="606" t="s">
        <v>942</v>
      </c>
      <c r="E7155" s="607">
        <v>53.24</v>
      </c>
      <c r="F7155" s="601" t="s">
        <v>794</v>
      </c>
    </row>
    <row r="7156" spans="1:6">
      <c r="A7156" s="606">
        <v>97017</v>
      </c>
      <c r="B7156" s="606" t="s">
        <v>7871</v>
      </c>
      <c r="C7156" s="606" t="s">
        <v>67</v>
      </c>
      <c r="D7156" s="606" t="s">
        <v>942</v>
      </c>
      <c r="E7156" s="607">
        <v>39.54</v>
      </c>
      <c r="F7156" s="601" t="s">
        <v>794</v>
      </c>
    </row>
    <row r="7157" spans="1:6">
      <c r="A7157" s="606">
        <v>97018</v>
      </c>
      <c r="B7157" s="606" t="s">
        <v>7872</v>
      </c>
      <c r="C7157" s="606" t="s">
        <v>67</v>
      </c>
      <c r="D7157" s="606" t="s">
        <v>942</v>
      </c>
      <c r="E7157" s="608">
        <v>32.770000000000003</v>
      </c>
      <c r="F7157" s="601" t="s">
        <v>794</v>
      </c>
    </row>
    <row r="7158" spans="1:6">
      <c r="A7158" s="606">
        <v>97031</v>
      </c>
      <c r="B7158" s="606" t="s">
        <v>7873</v>
      </c>
      <c r="C7158" s="606" t="s">
        <v>67</v>
      </c>
      <c r="D7158" s="606" t="s">
        <v>942</v>
      </c>
      <c r="E7158" s="607">
        <v>90.37</v>
      </c>
      <c r="F7158" s="601" t="s">
        <v>794</v>
      </c>
    </row>
    <row r="7159" spans="1:6">
      <c r="A7159" s="606">
        <v>97032</v>
      </c>
      <c r="B7159" s="606" t="s">
        <v>7874</v>
      </c>
      <c r="C7159" s="606" t="s">
        <v>67</v>
      </c>
      <c r="D7159" s="606" t="s">
        <v>942</v>
      </c>
      <c r="E7159" s="607">
        <v>53.94</v>
      </c>
      <c r="F7159" s="601" t="s">
        <v>794</v>
      </c>
    </row>
    <row r="7160" spans="1:6">
      <c r="A7160" s="606">
        <v>97033</v>
      </c>
      <c r="B7160" s="606" t="s">
        <v>7875</v>
      </c>
      <c r="C7160" s="606" t="s">
        <v>67</v>
      </c>
      <c r="D7160" s="606" t="s">
        <v>942</v>
      </c>
      <c r="E7160" s="607">
        <v>77.39</v>
      </c>
      <c r="F7160" s="601" t="s">
        <v>794</v>
      </c>
    </row>
    <row r="7161" spans="1:6">
      <c r="A7161" s="606">
        <v>97034</v>
      </c>
      <c r="B7161" s="606" t="s">
        <v>7876</v>
      </c>
      <c r="C7161" s="606" t="s">
        <v>67</v>
      </c>
      <c r="D7161" s="606" t="s">
        <v>942</v>
      </c>
      <c r="E7161" s="607">
        <v>49.41</v>
      </c>
      <c r="F7161" s="601" t="s">
        <v>794</v>
      </c>
    </row>
    <row r="7162" spans="1:6">
      <c r="A7162" s="606">
        <v>97039</v>
      </c>
      <c r="B7162" s="606" t="s">
        <v>7877</v>
      </c>
      <c r="C7162" s="606" t="s">
        <v>68</v>
      </c>
      <c r="D7162" s="606" t="s">
        <v>942</v>
      </c>
      <c r="E7162" s="607">
        <v>99.44</v>
      </c>
      <c r="F7162" s="601" t="s">
        <v>794</v>
      </c>
    </row>
    <row r="7163" spans="1:6">
      <c r="A7163" s="606">
        <v>97040</v>
      </c>
      <c r="B7163" s="606" t="s">
        <v>7878</v>
      </c>
      <c r="C7163" s="606" t="s">
        <v>68</v>
      </c>
      <c r="D7163" s="606" t="s">
        <v>942</v>
      </c>
      <c r="E7163" s="607">
        <v>17.63</v>
      </c>
      <c r="F7163" s="601" t="s">
        <v>794</v>
      </c>
    </row>
    <row r="7164" spans="1:6">
      <c r="A7164" s="606">
        <v>97041</v>
      </c>
      <c r="B7164" s="606" t="s">
        <v>7879</v>
      </c>
      <c r="C7164" s="606" t="s">
        <v>68</v>
      </c>
      <c r="D7164" s="606" t="s">
        <v>942</v>
      </c>
      <c r="E7164" s="607">
        <v>182.28</v>
      </c>
      <c r="F7164" s="601" t="s">
        <v>794</v>
      </c>
    </row>
    <row r="7165" spans="1:6">
      <c r="A7165" s="606">
        <v>97046</v>
      </c>
      <c r="B7165" s="606" t="s">
        <v>7880</v>
      </c>
      <c r="C7165" s="606" t="s">
        <v>68</v>
      </c>
      <c r="D7165" s="606" t="s">
        <v>793</v>
      </c>
      <c r="E7165" s="607">
        <v>0.32</v>
      </c>
      <c r="F7165" s="601" t="s">
        <v>794</v>
      </c>
    </row>
    <row r="7166" spans="1:6">
      <c r="A7166" s="606">
        <v>97047</v>
      </c>
      <c r="B7166" s="606" t="s">
        <v>7881</v>
      </c>
      <c r="C7166" s="606" t="s">
        <v>68</v>
      </c>
      <c r="D7166" s="606" t="s">
        <v>793</v>
      </c>
      <c r="E7166" s="607">
        <v>0.12</v>
      </c>
      <c r="F7166" s="601" t="s">
        <v>794</v>
      </c>
    </row>
    <row r="7167" spans="1:6">
      <c r="A7167" s="606">
        <v>97048</v>
      </c>
      <c r="B7167" s="606" t="s">
        <v>7882</v>
      </c>
      <c r="C7167" s="606" t="s">
        <v>68</v>
      </c>
      <c r="D7167" s="606" t="s">
        <v>793</v>
      </c>
      <c r="E7167" s="607">
        <v>0.09</v>
      </c>
      <c r="F7167" s="601" t="s">
        <v>794</v>
      </c>
    </row>
    <row r="7168" spans="1:6">
      <c r="A7168" s="606">
        <v>97054</v>
      </c>
      <c r="B7168" s="606" t="s">
        <v>7883</v>
      </c>
      <c r="C7168" s="606" t="s">
        <v>123</v>
      </c>
      <c r="D7168" s="606" t="s">
        <v>942</v>
      </c>
      <c r="E7168" s="607">
        <v>28.82</v>
      </c>
      <c r="F7168" s="601" t="s">
        <v>794</v>
      </c>
    </row>
    <row r="7169" spans="1:6">
      <c r="A7169" s="606">
        <v>97062</v>
      </c>
      <c r="B7169" s="606" t="s">
        <v>7884</v>
      </c>
      <c r="C7169" s="606" t="s">
        <v>68</v>
      </c>
      <c r="D7169" s="606" t="s">
        <v>942</v>
      </c>
      <c r="E7169" s="607">
        <v>6.51</v>
      </c>
      <c r="F7169" s="601" t="s">
        <v>794</v>
      </c>
    </row>
    <row r="7170" spans="1:6">
      <c r="A7170" s="606">
        <v>97063</v>
      </c>
      <c r="B7170" s="606" t="s">
        <v>7885</v>
      </c>
      <c r="C7170" s="606" t="s">
        <v>68</v>
      </c>
      <c r="D7170" s="606" t="s">
        <v>942</v>
      </c>
      <c r="E7170" s="607">
        <v>14.92</v>
      </c>
      <c r="F7170" s="601" t="s">
        <v>794</v>
      </c>
    </row>
    <row r="7171" spans="1:6">
      <c r="A7171" s="606">
        <v>97064</v>
      </c>
      <c r="B7171" s="606" t="s">
        <v>7886</v>
      </c>
      <c r="C7171" s="606" t="s">
        <v>67</v>
      </c>
      <c r="D7171" s="606" t="s">
        <v>942</v>
      </c>
      <c r="E7171" s="607">
        <v>20.93</v>
      </c>
      <c r="F7171" s="601" t="s">
        <v>794</v>
      </c>
    </row>
    <row r="7172" spans="1:6">
      <c r="A7172" s="606">
        <v>97065</v>
      </c>
      <c r="B7172" s="606" t="s">
        <v>7887</v>
      </c>
      <c r="C7172" s="606" t="s">
        <v>63</v>
      </c>
      <c r="D7172" s="606" t="s">
        <v>942</v>
      </c>
      <c r="E7172" s="607">
        <v>10.039999999999999</v>
      </c>
      <c r="F7172" s="601" t="s">
        <v>794</v>
      </c>
    </row>
    <row r="7173" spans="1:6">
      <c r="A7173" s="606">
        <v>97066</v>
      </c>
      <c r="B7173" s="606" t="s">
        <v>7888</v>
      </c>
      <c r="C7173" s="606" t="s">
        <v>68</v>
      </c>
      <c r="D7173" s="606" t="s">
        <v>793</v>
      </c>
      <c r="E7173" s="607">
        <v>352.93</v>
      </c>
      <c r="F7173" s="601" t="s">
        <v>794</v>
      </c>
    </row>
    <row r="7174" spans="1:6">
      <c r="A7174" s="606">
        <v>97067</v>
      </c>
      <c r="B7174" s="606" t="s">
        <v>7889</v>
      </c>
      <c r="C7174" s="606" t="s">
        <v>67</v>
      </c>
      <c r="D7174" s="606" t="s">
        <v>942</v>
      </c>
      <c r="E7174" s="607">
        <v>544.51</v>
      </c>
      <c r="F7174" s="601" t="s">
        <v>794</v>
      </c>
    </row>
    <row r="7175" spans="1:6">
      <c r="A7175" s="606">
        <v>104989</v>
      </c>
      <c r="B7175" s="606" t="s">
        <v>7890</v>
      </c>
      <c r="C7175" s="606" t="s">
        <v>123</v>
      </c>
      <c r="D7175" s="606" t="s">
        <v>942</v>
      </c>
      <c r="E7175" s="607">
        <v>33.97</v>
      </c>
      <c r="F7175" s="601" t="s">
        <v>794</v>
      </c>
    </row>
    <row r="7176" spans="1:6">
      <c r="A7176" s="606">
        <v>104990</v>
      </c>
      <c r="B7176" s="606" t="s">
        <v>7891</v>
      </c>
      <c r="C7176" s="606" t="s">
        <v>67</v>
      </c>
      <c r="D7176" s="606" t="s">
        <v>942</v>
      </c>
      <c r="E7176" s="607">
        <v>9.9700000000000006</v>
      </c>
      <c r="F7176" s="601" t="s">
        <v>794</v>
      </c>
    </row>
    <row r="7177" spans="1:6">
      <c r="A7177" s="606">
        <v>105103</v>
      </c>
      <c r="B7177" s="606" t="s">
        <v>7892</v>
      </c>
      <c r="C7177" s="606" t="s">
        <v>67</v>
      </c>
      <c r="D7177" s="606" t="s">
        <v>942</v>
      </c>
      <c r="E7177" s="607">
        <v>59.43</v>
      </c>
      <c r="F7177" s="601" t="s">
        <v>794</v>
      </c>
    </row>
    <row r="7178" spans="1:6">
      <c r="A7178" s="606">
        <v>105104</v>
      </c>
      <c r="B7178" s="606" t="s">
        <v>7893</v>
      </c>
      <c r="C7178" s="606" t="s">
        <v>123</v>
      </c>
      <c r="D7178" s="606" t="s">
        <v>793</v>
      </c>
      <c r="E7178" s="608">
        <v>3865.26</v>
      </c>
      <c r="F7178" s="601" t="s">
        <v>794</v>
      </c>
    </row>
    <row r="7179" spans="1:6">
      <c r="A7179" s="606">
        <v>105105</v>
      </c>
      <c r="B7179" s="606" t="s">
        <v>7894</v>
      </c>
      <c r="C7179" s="606" t="s">
        <v>67</v>
      </c>
      <c r="D7179" s="606" t="s">
        <v>942</v>
      </c>
      <c r="E7179" s="607">
        <v>41.73</v>
      </c>
      <c r="F7179" s="601" t="s">
        <v>794</v>
      </c>
    </row>
    <row r="7180" spans="1:6">
      <c r="A7180" s="606">
        <v>105106</v>
      </c>
      <c r="B7180" s="606" t="s">
        <v>7895</v>
      </c>
      <c r="C7180" s="606" t="s">
        <v>123</v>
      </c>
      <c r="D7180" s="606" t="s">
        <v>942</v>
      </c>
      <c r="E7180" s="608">
        <v>1353</v>
      </c>
      <c r="F7180" s="601" t="s">
        <v>794</v>
      </c>
    </row>
    <row r="7181" spans="1:6">
      <c r="A7181" s="606">
        <v>105107</v>
      </c>
      <c r="B7181" s="606" t="s">
        <v>7896</v>
      </c>
      <c r="C7181" s="606" t="s">
        <v>123</v>
      </c>
      <c r="D7181" s="606" t="s">
        <v>942</v>
      </c>
      <c r="E7181" s="608">
        <v>1997.84</v>
      </c>
      <c r="F7181" s="601" t="s">
        <v>794</v>
      </c>
    </row>
    <row r="7182" spans="1:6">
      <c r="A7182" s="606">
        <v>105110</v>
      </c>
      <c r="B7182" s="606" t="s">
        <v>7897</v>
      </c>
      <c r="C7182" s="606" t="s">
        <v>67</v>
      </c>
      <c r="D7182" s="606" t="s">
        <v>942</v>
      </c>
      <c r="E7182" s="607">
        <v>131.83000000000001</v>
      </c>
      <c r="F7182" s="601" t="s">
        <v>794</v>
      </c>
    </row>
    <row r="7183" spans="1:6">
      <c r="A7183" s="606">
        <v>105111</v>
      </c>
      <c r="B7183" s="606" t="s">
        <v>7898</v>
      </c>
      <c r="C7183" s="606" t="s">
        <v>123</v>
      </c>
      <c r="D7183" s="606" t="s">
        <v>793</v>
      </c>
      <c r="E7183" s="608">
        <v>15500.08</v>
      </c>
      <c r="F7183" s="601" t="s">
        <v>794</v>
      </c>
    </row>
    <row r="7184" spans="1:6">
      <c r="A7184" s="606">
        <v>105112</v>
      </c>
      <c r="B7184" s="606" t="s">
        <v>7899</v>
      </c>
      <c r="C7184" s="606" t="s">
        <v>67</v>
      </c>
      <c r="D7184" s="606" t="s">
        <v>942</v>
      </c>
      <c r="E7184" s="607">
        <v>110.06</v>
      </c>
      <c r="F7184" s="601" t="s">
        <v>794</v>
      </c>
    </row>
    <row r="7185" spans="1:6">
      <c r="A7185" s="606">
        <v>97621</v>
      </c>
      <c r="B7185" s="606" t="s">
        <v>7900</v>
      </c>
      <c r="C7185" s="606" t="s">
        <v>63</v>
      </c>
      <c r="D7185" s="606" t="s">
        <v>1410</v>
      </c>
      <c r="E7185" s="607">
        <v>99.28</v>
      </c>
      <c r="F7185" s="601" t="s">
        <v>794</v>
      </c>
    </row>
    <row r="7186" spans="1:6">
      <c r="A7186" s="606">
        <v>97622</v>
      </c>
      <c r="B7186" s="606" t="s">
        <v>7901</v>
      </c>
      <c r="C7186" s="606" t="s">
        <v>63</v>
      </c>
      <c r="D7186" s="606" t="s">
        <v>1410</v>
      </c>
      <c r="E7186" s="607">
        <v>48.38</v>
      </c>
      <c r="F7186" s="601" t="s">
        <v>794</v>
      </c>
    </row>
    <row r="7187" spans="1:6">
      <c r="A7187" s="606">
        <v>97623</v>
      </c>
      <c r="B7187" s="606" t="s">
        <v>7902</v>
      </c>
      <c r="C7187" s="606" t="s">
        <v>63</v>
      </c>
      <c r="D7187" s="606" t="s">
        <v>1410</v>
      </c>
      <c r="E7187" s="607">
        <v>148.22999999999999</v>
      </c>
      <c r="F7187" s="601" t="s">
        <v>794</v>
      </c>
    </row>
    <row r="7188" spans="1:6">
      <c r="A7188" s="606">
        <v>97624</v>
      </c>
      <c r="B7188" s="606" t="s">
        <v>7903</v>
      </c>
      <c r="C7188" s="606" t="s">
        <v>63</v>
      </c>
      <c r="D7188" s="606" t="s">
        <v>1410</v>
      </c>
      <c r="E7188" s="608">
        <v>90.98</v>
      </c>
      <c r="F7188" s="601" t="s">
        <v>794</v>
      </c>
    </row>
    <row r="7189" spans="1:6">
      <c r="A7189" s="606">
        <v>97625</v>
      </c>
      <c r="B7189" s="606" t="s">
        <v>7904</v>
      </c>
      <c r="C7189" s="606" t="s">
        <v>63</v>
      </c>
      <c r="D7189" s="606" t="s">
        <v>793</v>
      </c>
      <c r="E7189" s="608">
        <v>47.72</v>
      </c>
      <c r="F7189" s="601" t="s">
        <v>794</v>
      </c>
    </row>
    <row r="7190" spans="1:6">
      <c r="A7190" s="606">
        <v>97626</v>
      </c>
      <c r="B7190" s="606" t="s">
        <v>7905</v>
      </c>
      <c r="C7190" s="606" t="s">
        <v>63</v>
      </c>
      <c r="D7190" s="606" t="s">
        <v>1410</v>
      </c>
      <c r="E7190" s="607">
        <v>486.3</v>
      </c>
      <c r="F7190" s="601" t="s">
        <v>794</v>
      </c>
    </row>
    <row r="7191" spans="1:6">
      <c r="A7191" s="606">
        <v>97627</v>
      </c>
      <c r="B7191" s="606" t="s">
        <v>7906</v>
      </c>
      <c r="C7191" s="606" t="s">
        <v>63</v>
      </c>
      <c r="D7191" s="606" t="s">
        <v>942</v>
      </c>
      <c r="E7191" s="607">
        <v>141.69</v>
      </c>
      <c r="F7191" s="601" t="s">
        <v>794</v>
      </c>
    </row>
    <row r="7192" spans="1:6">
      <c r="A7192" s="606">
        <v>97628</v>
      </c>
      <c r="B7192" s="606" t="s">
        <v>7907</v>
      </c>
      <c r="C7192" s="606" t="s">
        <v>63</v>
      </c>
      <c r="D7192" s="606" t="s">
        <v>1410</v>
      </c>
      <c r="E7192" s="607">
        <v>226.49</v>
      </c>
      <c r="F7192" s="601" t="s">
        <v>794</v>
      </c>
    </row>
    <row r="7193" spans="1:6">
      <c r="A7193" s="606">
        <v>97629</v>
      </c>
      <c r="B7193" s="606" t="s">
        <v>7908</v>
      </c>
      <c r="C7193" s="606" t="s">
        <v>63</v>
      </c>
      <c r="D7193" s="606" t="s">
        <v>942</v>
      </c>
      <c r="E7193" s="607">
        <v>65.989999999999995</v>
      </c>
      <c r="F7193" s="601" t="s">
        <v>794</v>
      </c>
    </row>
    <row r="7194" spans="1:6">
      <c r="A7194" s="606">
        <v>97631</v>
      </c>
      <c r="B7194" s="606" t="s">
        <v>7909</v>
      </c>
      <c r="C7194" s="606" t="s">
        <v>68</v>
      </c>
      <c r="D7194" s="606" t="s">
        <v>1410</v>
      </c>
      <c r="E7194" s="607">
        <v>9.74</v>
      </c>
      <c r="F7194" s="601" t="s">
        <v>794</v>
      </c>
    </row>
    <row r="7195" spans="1:6">
      <c r="A7195" s="606">
        <v>97632</v>
      </c>
      <c r="B7195" s="606" t="s">
        <v>7910</v>
      </c>
      <c r="C7195" s="606" t="s">
        <v>67</v>
      </c>
      <c r="D7195" s="606" t="s">
        <v>942</v>
      </c>
      <c r="E7195" s="608">
        <v>2.2200000000000002</v>
      </c>
      <c r="F7195" s="601" t="s">
        <v>794</v>
      </c>
    </row>
    <row r="7196" spans="1:6">
      <c r="A7196" s="606">
        <v>97633</v>
      </c>
      <c r="B7196" s="606" t="s">
        <v>7911</v>
      </c>
      <c r="C7196" s="606" t="s">
        <v>68</v>
      </c>
      <c r="D7196" s="606" t="s">
        <v>942</v>
      </c>
      <c r="E7196" s="607">
        <v>19.440000000000001</v>
      </c>
      <c r="F7196" s="601" t="s">
        <v>794</v>
      </c>
    </row>
    <row r="7197" spans="1:6">
      <c r="A7197" s="606">
        <v>97634</v>
      </c>
      <c r="B7197" s="606" t="s">
        <v>7912</v>
      </c>
      <c r="C7197" s="606" t="s">
        <v>68</v>
      </c>
      <c r="D7197" s="606" t="s">
        <v>942</v>
      </c>
      <c r="E7197" s="607">
        <v>5.45</v>
      </c>
      <c r="F7197" s="601" t="s">
        <v>794</v>
      </c>
    </row>
    <row r="7198" spans="1:6">
      <c r="A7198" s="606">
        <v>97635</v>
      </c>
      <c r="B7198" s="606" t="s">
        <v>7913</v>
      </c>
      <c r="C7198" s="606" t="s">
        <v>68</v>
      </c>
      <c r="D7198" s="606" t="s">
        <v>942</v>
      </c>
      <c r="E7198" s="607">
        <v>14.02</v>
      </c>
      <c r="F7198" s="601" t="s">
        <v>794</v>
      </c>
    </row>
    <row r="7199" spans="1:6">
      <c r="A7199" s="606">
        <v>97636</v>
      </c>
      <c r="B7199" s="606" t="s">
        <v>7914</v>
      </c>
      <c r="C7199" s="606" t="s">
        <v>68</v>
      </c>
      <c r="D7199" s="606" t="s">
        <v>793</v>
      </c>
      <c r="E7199" s="607">
        <v>20.12</v>
      </c>
      <c r="F7199" s="601" t="s">
        <v>794</v>
      </c>
    </row>
    <row r="7200" spans="1:6">
      <c r="A7200" s="606">
        <v>97637</v>
      </c>
      <c r="B7200" s="606" t="s">
        <v>7915</v>
      </c>
      <c r="C7200" s="606" t="s">
        <v>68</v>
      </c>
      <c r="D7200" s="606" t="s">
        <v>942</v>
      </c>
      <c r="E7200" s="607">
        <v>2.41</v>
      </c>
      <c r="F7200" s="601" t="s">
        <v>794</v>
      </c>
    </row>
    <row r="7201" spans="1:6">
      <c r="A7201" s="606">
        <v>97638</v>
      </c>
      <c r="B7201" s="606" t="s">
        <v>7916</v>
      </c>
      <c r="C7201" s="606" t="s">
        <v>68</v>
      </c>
      <c r="D7201" s="606" t="s">
        <v>942</v>
      </c>
      <c r="E7201" s="608">
        <v>7.02</v>
      </c>
      <c r="F7201" s="601" t="s">
        <v>794</v>
      </c>
    </row>
    <row r="7202" spans="1:6">
      <c r="A7202" s="606">
        <v>97639</v>
      </c>
      <c r="B7202" s="606" t="s">
        <v>7917</v>
      </c>
      <c r="C7202" s="606" t="s">
        <v>68</v>
      </c>
      <c r="D7202" s="606" t="s">
        <v>1410</v>
      </c>
      <c r="E7202" s="607">
        <v>17.55</v>
      </c>
      <c r="F7202" s="601" t="s">
        <v>794</v>
      </c>
    </row>
    <row r="7203" spans="1:6">
      <c r="A7203" s="606">
        <v>97640</v>
      </c>
      <c r="B7203" s="606" t="s">
        <v>7918</v>
      </c>
      <c r="C7203" s="606" t="s">
        <v>68</v>
      </c>
      <c r="D7203" s="606" t="s">
        <v>942</v>
      </c>
      <c r="E7203" s="607">
        <v>1.63</v>
      </c>
      <c r="F7203" s="601" t="s">
        <v>794</v>
      </c>
    </row>
    <row r="7204" spans="1:6">
      <c r="A7204" s="606">
        <v>97641</v>
      </c>
      <c r="B7204" s="606" t="s">
        <v>7919</v>
      </c>
      <c r="C7204" s="606" t="s">
        <v>68</v>
      </c>
      <c r="D7204" s="606" t="s">
        <v>942</v>
      </c>
      <c r="E7204" s="607">
        <v>2.4700000000000002</v>
      </c>
      <c r="F7204" s="601" t="s">
        <v>794</v>
      </c>
    </row>
    <row r="7205" spans="1:6">
      <c r="A7205" s="606">
        <v>97642</v>
      </c>
      <c r="B7205" s="606" t="s">
        <v>7920</v>
      </c>
      <c r="C7205" s="606" t="s">
        <v>68</v>
      </c>
      <c r="D7205" s="606" t="s">
        <v>942</v>
      </c>
      <c r="E7205" s="608">
        <v>2.35</v>
      </c>
      <c r="F7205" s="601" t="s">
        <v>794</v>
      </c>
    </row>
    <row r="7206" spans="1:6">
      <c r="A7206" s="606">
        <v>97643</v>
      </c>
      <c r="B7206" s="606" t="s">
        <v>7921</v>
      </c>
      <c r="C7206" s="606" t="s">
        <v>68</v>
      </c>
      <c r="D7206" s="606" t="s">
        <v>1410</v>
      </c>
      <c r="E7206" s="607">
        <v>21.51</v>
      </c>
      <c r="F7206" s="601" t="s">
        <v>794</v>
      </c>
    </row>
    <row r="7207" spans="1:6">
      <c r="A7207" s="606">
        <v>97644</v>
      </c>
      <c r="B7207" s="606" t="s">
        <v>7922</v>
      </c>
      <c r="C7207" s="606" t="s">
        <v>68</v>
      </c>
      <c r="D7207" s="606" t="s">
        <v>1410</v>
      </c>
      <c r="E7207" s="607">
        <v>8.1199999999999992</v>
      </c>
      <c r="F7207" s="601" t="s">
        <v>794</v>
      </c>
    </row>
    <row r="7208" spans="1:6">
      <c r="A7208" s="606">
        <v>97645</v>
      </c>
      <c r="B7208" s="606" t="s">
        <v>7923</v>
      </c>
      <c r="C7208" s="606" t="s">
        <v>68</v>
      </c>
      <c r="D7208" s="606" t="s">
        <v>1410</v>
      </c>
      <c r="E7208" s="607">
        <v>20.99</v>
      </c>
      <c r="F7208" s="601" t="s">
        <v>794</v>
      </c>
    </row>
    <row r="7209" spans="1:6">
      <c r="A7209" s="606">
        <v>97647</v>
      </c>
      <c r="B7209" s="606" t="s">
        <v>7924</v>
      </c>
      <c r="C7209" s="606" t="s">
        <v>68</v>
      </c>
      <c r="D7209" s="606" t="s">
        <v>942</v>
      </c>
      <c r="E7209" s="608">
        <v>3.02</v>
      </c>
      <c r="F7209" s="601" t="s">
        <v>794</v>
      </c>
    </row>
    <row r="7210" spans="1:6">
      <c r="A7210" s="606">
        <v>97648</v>
      </c>
      <c r="B7210" s="606" t="s">
        <v>7925</v>
      </c>
      <c r="C7210" s="606" t="s">
        <v>68</v>
      </c>
      <c r="D7210" s="606" t="s">
        <v>942</v>
      </c>
      <c r="E7210" s="608">
        <v>1.73</v>
      </c>
      <c r="F7210" s="601" t="s">
        <v>794</v>
      </c>
    </row>
    <row r="7211" spans="1:6">
      <c r="A7211" s="606">
        <v>97649</v>
      </c>
      <c r="B7211" s="606" t="s">
        <v>7926</v>
      </c>
      <c r="C7211" s="606" t="s">
        <v>68</v>
      </c>
      <c r="D7211" s="606" t="s">
        <v>793</v>
      </c>
      <c r="E7211" s="608">
        <v>3.93</v>
      </c>
      <c r="F7211" s="601" t="s">
        <v>794</v>
      </c>
    </row>
    <row r="7212" spans="1:6">
      <c r="A7212" s="606">
        <v>97650</v>
      </c>
      <c r="B7212" s="606" t="s">
        <v>7927</v>
      </c>
      <c r="C7212" s="606" t="s">
        <v>68</v>
      </c>
      <c r="D7212" s="606" t="s">
        <v>942</v>
      </c>
      <c r="E7212" s="608">
        <v>6.52</v>
      </c>
      <c r="F7212" s="601" t="s">
        <v>794</v>
      </c>
    </row>
    <row r="7213" spans="1:6">
      <c r="A7213" s="606">
        <v>97651</v>
      </c>
      <c r="B7213" s="606" t="s">
        <v>7928</v>
      </c>
      <c r="C7213" s="606" t="s">
        <v>123</v>
      </c>
      <c r="D7213" s="606" t="s">
        <v>942</v>
      </c>
      <c r="E7213" s="607">
        <v>71.069999999999993</v>
      </c>
      <c r="F7213" s="601" t="s">
        <v>794</v>
      </c>
    </row>
    <row r="7214" spans="1:6">
      <c r="A7214" s="606">
        <v>97652</v>
      </c>
      <c r="B7214" s="606" t="s">
        <v>7929</v>
      </c>
      <c r="C7214" s="606" t="s">
        <v>123</v>
      </c>
      <c r="D7214" s="606" t="s">
        <v>942</v>
      </c>
      <c r="E7214" s="608">
        <v>161.12</v>
      </c>
      <c r="F7214" s="601" t="s">
        <v>794</v>
      </c>
    </row>
    <row r="7215" spans="1:6">
      <c r="A7215" s="606">
        <v>97653</v>
      </c>
      <c r="B7215" s="606" t="s">
        <v>7930</v>
      </c>
      <c r="C7215" s="606" t="s">
        <v>123</v>
      </c>
      <c r="D7215" s="606" t="s">
        <v>793</v>
      </c>
      <c r="E7215" s="607">
        <v>135.18</v>
      </c>
      <c r="F7215" s="601" t="s">
        <v>794</v>
      </c>
    </row>
    <row r="7216" spans="1:6">
      <c r="A7216" s="606">
        <v>97654</v>
      </c>
      <c r="B7216" s="606" t="s">
        <v>7931</v>
      </c>
      <c r="C7216" s="606" t="s">
        <v>123</v>
      </c>
      <c r="D7216" s="606" t="s">
        <v>793</v>
      </c>
      <c r="E7216" s="607">
        <v>164.65</v>
      </c>
      <c r="F7216" s="601" t="s">
        <v>794</v>
      </c>
    </row>
    <row r="7217" spans="1:6">
      <c r="A7217" s="606">
        <v>97655</v>
      </c>
      <c r="B7217" s="606" t="s">
        <v>7932</v>
      </c>
      <c r="C7217" s="606" t="s">
        <v>68</v>
      </c>
      <c r="D7217" s="606" t="s">
        <v>942</v>
      </c>
      <c r="E7217" s="607">
        <v>40</v>
      </c>
      <c r="F7217" s="601" t="s">
        <v>794</v>
      </c>
    </row>
    <row r="7218" spans="1:6">
      <c r="A7218" s="606">
        <v>97656</v>
      </c>
      <c r="B7218" s="606" t="s">
        <v>7933</v>
      </c>
      <c r="C7218" s="606" t="s">
        <v>123</v>
      </c>
      <c r="D7218" s="606" t="s">
        <v>942</v>
      </c>
      <c r="E7218" s="607">
        <v>353.52</v>
      </c>
      <c r="F7218" s="601" t="s">
        <v>794</v>
      </c>
    </row>
    <row r="7219" spans="1:6">
      <c r="A7219" s="606">
        <v>97657</v>
      </c>
      <c r="B7219" s="606" t="s">
        <v>7934</v>
      </c>
      <c r="C7219" s="606" t="s">
        <v>123</v>
      </c>
      <c r="D7219" s="606" t="s">
        <v>942</v>
      </c>
      <c r="E7219" s="607">
        <v>700.7</v>
      </c>
      <c r="F7219" s="601" t="s">
        <v>794</v>
      </c>
    </row>
    <row r="7220" spans="1:6">
      <c r="A7220" s="606">
        <v>97658</v>
      </c>
      <c r="B7220" s="606" t="s">
        <v>7935</v>
      </c>
      <c r="C7220" s="606" t="s">
        <v>123</v>
      </c>
      <c r="D7220" s="606" t="s">
        <v>793</v>
      </c>
      <c r="E7220" s="607">
        <v>219.49</v>
      </c>
      <c r="F7220" s="601" t="s">
        <v>794</v>
      </c>
    </row>
    <row r="7221" spans="1:6">
      <c r="A7221" s="606">
        <v>97659</v>
      </c>
      <c r="B7221" s="606" t="s">
        <v>7936</v>
      </c>
      <c r="C7221" s="606" t="s">
        <v>123</v>
      </c>
      <c r="D7221" s="606" t="s">
        <v>793</v>
      </c>
      <c r="E7221" s="607">
        <v>306.22000000000003</v>
      </c>
      <c r="F7221" s="601" t="s">
        <v>794</v>
      </c>
    </row>
    <row r="7222" spans="1:6">
      <c r="A7222" s="606">
        <v>97660</v>
      </c>
      <c r="B7222" s="606" t="s">
        <v>7937</v>
      </c>
      <c r="C7222" s="606" t="s">
        <v>123</v>
      </c>
      <c r="D7222" s="606" t="s">
        <v>1410</v>
      </c>
      <c r="E7222" s="607">
        <v>0.56999999999999995</v>
      </c>
      <c r="F7222" s="601" t="s">
        <v>794</v>
      </c>
    </row>
    <row r="7223" spans="1:6">
      <c r="A7223" s="606">
        <v>97661</v>
      </c>
      <c r="B7223" s="606" t="s">
        <v>7938</v>
      </c>
      <c r="C7223" s="606" t="s">
        <v>67</v>
      </c>
      <c r="D7223" s="606" t="s">
        <v>1410</v>
      </c>
      <c r="E7223" s="607">
        <v>0.61</v>
      </c>
      <c r="F7223" s="601" t="s">
        <v>794</v>
      </c>
    </row>
    <row r="7224" spans="1:6">
      <c r="A7224" s="606">
        <v>97662</v>
      </c>
      <c r="B7224" s="606" t="s">
        <v>7939</v>
      </c>
      <c r="C7224" s="606" t="s">
        <v>67</v>
      </c>
      <c r="D7224" s="606" t="s">
        <v>1410</v>
      </c>
      <c r="E7224" s="607">
        <v>0.43</v>
      </c>
      <c r="F7224" s="601" t="s">
        <v>794</v>
      </c>
    </row>
    <row r="7225" spans="1:6">
      <c r="A7225" s="606">
        <v>97663</v>
      </c>
      <c r="B7225" s="606" t="s">
        <v>7940</v>
      </c>
      <c r="C7225" s="606" t="s">
        <v>123</v>
      </c>
      <c r="D7225" s="606" t="s">
        <v>1410</v>
      </c>
      <c r="E7225" s="607">
        <v>10.81</v>
      </c>
      <c r="F7225" s="601" t="s">
        <v>794</v>
      </c>
    </row>
    <row r="7226" spans="1:6">
      <c r="A7226" s="606">
        <v>97664</v>
      </c>
      <c r="B7226" s="606" t="s">
        <v>7941</v>
      </c>
      <c r="C7226" s="606" t="s">
        <v>123</v>
      </c>
      <c r="D7226" s="606" t="s">
        <v>1410</v>
      </c>
      <c r="E7226" s="608">
        <v>1.34</v>
      </c>
      <c r="F7226" s="601" t="s">
        <v>794</v>
      </c>
    </row>
    <row r="7227" spans="1:6">
      <c r="A7227" s="606">
        <v>97665</v>
      </c>
      <c r="B7227" s="606" t="s">
        <v>7942</v>
      </c>
      <c r="C7227" s="606" t="s">
        <v>123</v>
      </c>
      <c r="D7227" s="606" t="s">
        <v>1410</v>
      </c>
      <c r="E7227" s="608">
        <v>1.54</v>
      </c>
      <c r="F7227" s="601" t="s">
        <v>794</v>
      </c>
    </row>
    <row r="7228" spans="1:6">
      <c r="A7228" s="606">
        <v>97666</v>
      </c>
      <c r="B7228" s="606" t="s">
        <v>7943</v>
      </c>
      <c r="C7228" s="606" t="s">
        <v>123</v>
      </c>
      <c r="D7228" s="606" t="s">
        <v>1410</v>
      </c>
      <c r="E7228" s="608">
        <v>7.87</v>
      </c>
      <c r="F7228" s="601" t="s">
        <v>794</v>
      </c>
    </row>
    <row r="7229" spans="1:6">
      <c r="A7229" s="606">
        <v>104789</v>
      </c>
      <c r="B7229" s="606" t="s">
        <v>7944</v>
      </c>
      <c r="C7229" s="606" t="s">
        <v>63</v>
      </c>
      <c r="D7229" s="606" t="s">
        <v>1410</v>
      </c>
      <c r="E7229" s="608">
        <v>170.3</v>
      </c>
      <c r="F7229" s="601" t="s">
        <v>794</v>
      </c>
    </row>
    <row r="7230" spans="1:6">
      <c r="A7230" s="606">
        <v>104790</v>
      </c>
      <c r="B7230" s="606" t="s">
        <v>7945</v>
      </c>
      <c r="C7230" s="606" t="s">
        <v>63</v>
      </c>
      <c r="D7230" s="606" t="s">
        <v>793</v>
      </c>
      <c r="E7230" s="608">
        <v>97.75</v>
      </c>
      <c r="F7230" s="601" t="s">
        <v>794</v>
      </c>
    </row>
    <row r="7231" spans="1:6">
      <c r="A7231" s="606">
        <v>104791</v>
      </c>
      <c r="B7231" s="606" t="s">
        <v>7946</v>
      </c>
      <c r="C7231" s="606" t="s">
        <v>68</v>
      </c>
      <c r="D7231" s="606" t="s">
        <v>942</v>
      </c>
      <c r="E7231" s="608">
        <v>4.82</v>
      </c>
      <c r="F7231" s="601" t="s">
        <v>794</v>
      </c>
    </row>
    <row r="7232" spans="1:6">
      <c r="A7232" s="606">
        <v>104792</v>
      </c>
      <c r="B7232" s="606" t="s">
        <v>7947</v>
      </c>
      <c r="C7232" s="606" t="s">
        <v>67</v>
      </c>
      <c r="D7232" s="606" t="s">
        <v>1410</v>
      </c>
      <c r="E7232" s="607">
        <v>0.33</v>
      </c>
      <c r="F7232" s="601" t="s">
        <v>794</v>
      </c>
    </row>
    <row r="7233" spans="1:6">
      <c r="A7233" s="606">
        <v>104793</v>
      </c>
      <c r="B7233" s="606" t="s">
        <v>7948</v>
      </c>
      <c r="C7233" s="606" t="s">
        <v>67</v>
      </c>
      <c r="D7233" s="606" t="s">
        <v>1410</v>
      </c>
      <c r="E7233" s="607">
        <v>0.46</v>
      </c>
      <c r="F7233" s="601" t="s">
        <v>794</v>
      </c>
    </row>
    <row r="7234" spans="1:6">
      <c r="A7234" s="606">
        <v>104794</v>
      </c>
      <c r="B7234" s="606" t="s">
        <v>7949</v>
      </c>
      <c r="C7234" s="606" t="s">
        <v>67</v>
      </c>
      <c r="D7234" s="606" t="s">
        <v>1410</v>
      </c>
      <c r="E7234" s="607">
        <v>0.83</v>
      </c>
      <c r="F7234" s="601" t="s">
        <v>794</v>
      </c>
    </row>
    <row r="7235" spans="1:6">
      <c r="A7235" s="606">
        <v>104795</v>
      </c>
      <c r="B7235" s="606" t="s">
        <v>7950</v>
      </c>
      <c r="C7235" s="606" t="s">
        <v>67</v>
      </c>
      <c r="D7235" s="606" t="s">
        <v>1410</v>
      </c>
      <c r="E7235" s="607">
        <v>1.1499999999999999</v>
      </c>
      <c r="F7235" s="601" t="s">
        <v>794</v>
      </c>
    </row>
    <row r="7236" spans="1:6">
      <c r="A7236" s="606">
        <v>104796</v>
      </c>
      <c r="B7236" s="606" t="s">
        <v>7951</v>
      </c>
      <c r="C7236" s="606" t="s">
        <v>67</v>
      </c>
      <c r="D7236" s="606" t="s">
        <v>793</v>
      </c>
      <c r="E7236" s="607">
        <v>12.22</v>
      </c>
      <c r="F7236" s="601" t="s">
        <v>794</v>
      </c>
    </row>
    <row r="7237" spans="1:6">
      <c r="A7237" s="606">
        <v>104797</v>
      </c>
      <c r="B7237" s="606" t="s">
        <v>7952</v>
      </c>
      <c r="C7237" s="606" t="s">
        <v>67</v>
      </c>
      <c r="D7237" s="606" t="s">
        <v>793</v>
      </c>
      <c r="E7237" s="607">
        <v>15.27</v>
      </c>
      <c r="F7237" s="601" t="s">
        <v>794</v>
      </c>
    </row>
    <row r="7238" spans="1:6">
      <c r="A7238" s="606">
        <v>104798</v>
      </c>
      <c r="B7238" s="606" t="s">
        <v>7953</v>
      </c>
      <c r="C7238" s="606" t="s">
        <v>123</v>
      </c>
      <c r="D7238" s="606" t="s">
        <v>942</v>
      </c>
      <c r="E7238" s="607">
        <v>11.55</v>
      </c>
      <c r="F7238" s="601" t="s">
        <v>794</v>
      </c>
    </row>
    <row r="7239" spans="1:6">
      <c r="A7239" s="606">
        <v>104799</v>
      </c>
      <c r="B7239" s="606" t="s">
        <v>7954</v>
      </c>
      <c r="C7239" s="606" t="s">
        <v>68</v>
      </c>
      <c r="D7239" s="606" t="s">
        <v>942</v>
      </c>
      <c r="E7239" s="607">
        <v>9.07</v>
      </c>
      <c r="F7239" s="601" t="s">
        <v>794</v>
      </c>
    </row>
    <row r="7240" spans="1:6">
      <c r="A7240" s="606">
        <v>104800</v>
      </c>
      <c r="B7240" s="606" t="s">
        <v>7955</v>
      </c>
      <c r="C7240" s="606" t="s">
        <v>67</v>
      </c>
      <c r="D7240" s="606" t="s">
        <v>1410</v>
      </c>
      <c r="E7240" s="607">
        <v>7.9</v>
      </c>
      <c r="F7240" s="601" t="s">
        <v>794</v>
      </c>
    </row>
    <row r="7241" spans="1:6">
      <c r="A7241" s="606">
        <v>104801</v>
      </c>
      <c r="B7241" s="606" t="s">
        <v>7956</v>
      </c>
      <c r="C7241" s="606" t="s">
        <v>68</v>
      </c>
      <c r="D7241" s="606" t="s">
        <v>942</v>
      </c>
      <c r="E7241" s="607">
        <v>12.01</v>
      </c>
      <c r="F7241" s="601" t="s">
        <v>794</v>
      </c>
    </row>
    <row r="7242" spans="1:6">
      <c r="A7242" s="606">
        <v>104802</v>
      </c>
      <c r="B7242" s="606" t="s">
        <v>7957</v>
      </c>
      <c r="C7242" s="606" t="s">
        <v>68</v>
      </c>
      <c r="D7242" s="606" t="s">
        <v>942</v>
      </c>
      <c r="E7242" s="607">
        <v>7.98</v>
      </c>
      <c r="F7242" s="601" t="s">
        <v>794</v>
      </c>
    </row>
    <row r="7243" spans="1:6">
      <c r="A7243" s="606">
        <v>104803</v>
      </c>
      <c r="B7243" s="606" t="s">
        <v>7958</v>
      </c>
      <c r="C7243" s="606" t="s">
        <v>67</v>
      </c>
      <c r="D7243" s="606" t="s">
        <v>942</v>
      </c>
      <c r="E7243" s="608">
        <v>3.88</v>
      </c>
      <c r="F7243" s="601" t="s">
        <v>794</v>
      </c>
    </row>
    <row r="7244" spans="1:6">
      <c r="A7244" s="606">
        <v>95967</v>
      </c>
      <c r="B7244" s="606" t="s">
        <v>7959</v>
      </c>
      <c r="C7244" s="606" t="s">
        <v>64</v>
      </c>
      <c r="D7244" s="606" t="s">
        <v>942</v>
      </c>
      <c r="E7244" s="607">
        <v>133.62</v>
      </c>
      <c r="F7244" s="601" t="s">
        <v>794</v>
      </c>
    </row>
    <row r="7245" spans="1:6">
      <c r="A7245" s="606">
        <v>99059</v>
      </c>
      <c r="B7245" s="606" t="s">
        <v>7960</v>
      </c>
      <c r="C7245" s="606" t="s">
        <v>67</v>
      </c>
      <c r="D7245" s="606" t="s">
        <v>942</v>
      </c>
      <c r="E7245" s="607">
        <v>57.17</v>
      </c>
      <c r="F7245" s="601" t="s">
        <v>794</v>
      </c>
    </row>
    <row r="7246" spans="1:6">
      <c r="A7246" s="606">
        <v>99060</v>
      </c>
      <c r="B7246" s="606" t="s">
        <v>7961</v>
      </c>
      <c r="C7246" s="606" t="s">
        <v>123</v>
      </c>
      <c r="D7246" s="606" t="s">
        <v>942</v>
      </c>
      <c r="E7246" s="607">
        <v>162.96</v>
      </c>
      <c r="F7246" s="601" t="s">
        <v>794</v>
      </c>
    </row>
    <row r="7247" spans="1:6">
      <c r="A7247" s="606">
        <v>99061</v>
      </c>
      <c r="B7247" s="606" t="s">
        <v>7962</v>
      </c>
      <c r="C7247" s="606" t="s">
        <v>123</v>
      </c>
      <c r="D7247" s="606" t="s">
        <v>942</v>
      </c>
      <c r="E7247" s="607">
        <v>101.83</v>
      </c>
      <c r="F7247" s="601" t="s">
        <v>794</v>
      </c>
    </row>
    <row r="7248" spans="1:6">
      <c r="A7248" s="606">
        <v>99062</v>
      </c>
      <c r="B7248" s="606" t="s">
        <v>7963</v>
      </c>
      <c r="C7248" s="606" t="s">
        <v>123</v>
      </c>
      <c r="D7248" s="606" t="s">
        <v>942</v>
      </c>
      <c r="E7248" s="607">
        <v>1.69</v>
      </c>
      <c r="F7248" s="601" t="s">
        <v>794</v>
      </c>
    </row>
    <row r="7249" spans="1:6">
      <c r="A7249" s="606">
        <v>99063</v>
      </c>
      <c r="B7249" s="606" t="s">
        <v>7964</v>
      </c>
      <c r="C7249" s="606" t="s">
        <v>67</v>
      </c>
      <c r="D7249" s="606" t="s">
        <v>793</v>
      </c>
      <c r="E7249" s="607">
        <v>7.82</v>
      </c>
      <c r="F7249" s="601" t="s">
        <v>794</v>
      </c>
    </row>
    <row r="7250" spans="1:6">
      <c r="A7250" s="606">
        <v>105007</v>
      </c>
      <c r="B7250" s="606" t="s">
        <v>7965</v>
      </c>
      <c r="C7250" s="606" t="s">
        <v>123</v>
      </c>
      <c r="D7250" s="606" t="s">
        <v>942</v>
      </c>
      <c r="E7250" s="607">
        <v>30.99</v>
      </c>
      <c r="F7250" s="601" t="s">
        <v>794</v>
      </c>
    </row>
    <row r="7251" spans="1:6">
      <c r="A7251" s="606">
        <v>105009</v>
      </c>
      <c r="B7251" s="606" t="s">
        <v>7966</v>
      </c>
      <c r="C7251" s="606" t="s">
        <v>67</v>
      </c>
      <c r="D7251" s="606" t="s">
        <v>942</v>
      </c>
      <c r="E7251" s="607">
        <v>69.260000000000005</v>
      </c>
      <c r="F7251" s="601" t="s">
        <v>794</v>
      </c>
    </row>
    <row r="7252" spans="1:6">
      <c r="A7252" s="606">
        <v>105011</v>
      </c>
      <c r="B7252" s="606" t="s">
        <v>7967</v>
      </c>
      <c r="C7252" s="606" t="s">
        <v>67</v>
      </c>
      <c r="D7252" s="606" t="s">
        <v>942</v>
      </c>
      <c r="E7252" s="607">
        <v>0.49</v>
      </c>
      <c r="F7252" s="601" t="s">
        <v>794</v>
      </c>
    </row>
    <row r="7253" spans="1:6">
      <c r="A7253" s="606">
        <v>93588</v>
      </c>
      <c r="B7253" s="606" t="s">
        <v>7968</v>
      </c>
      <c r="C7253" s="606" t="s">
        <v>477</v>
      </c>
      <c r="D7253" s="606" t="s">
        <v>793</v>
      </c>
      <c r="E7253" s="607">
        <v>3.2</v>
      </c>
      <c r="F7253" s="601" t="s">
        <v>794</v>
      </c>
    </row>
    <row r="7254" spans="1:6">
      <c r="A7254" s="606">
        <v>93589</v>
      </c>
      <c r="B7254" s="606" t="s">
        <v>7969</v>
      </c>
      <c r="C7254" s="606" t="s">
        <v>477</v>
      </c>
      <c r="D7254" s="606" t="s">
        <v>793</v>
      </c>
      <c r="E7254" s="607">
        <v>2.74</v>
      </c>
      <c r="F7254" s="601" t="s">
        <v>794</v>
      </c>
    </row>
    <row r="7255" spans="1:6">
      <c r="A7255" s="606">
        <v>93590</v>
      </c>
      <c r="B7255" s="606" t="s">
        <v>7970</v>
      </c>
      <c r="C7255" s="606" t="s">
        <v>477</v>
      </c>
      <c r="D7255" s="606" t="s">
        <v>793</v>
      </c>
      <c r="E7255" s="607">
        <v>1</v>
      </c>
      <c r="F7255" s="601" t="s">
        <v>794</v>
      </c>
    </row>
    <row r="7256" spans="1:6">
      <c r="A7256" s="606">
        <v>93591</v>
      </c>
      <c r="B7256" s="606" t="s">
        <v>7971</v>
      </c>
      <c r="C7256" s="606" t="s">
        <v>477</v>
      </c>
      <c r="D7256" s="606" t="s">
        <v>793</v>
      </c>
      <c r="E7256" s="607">
        <v>2.84</v>
      </c>
      <c r="F7256" s="601" t="s">
        <v>794</v>
      </c>
    </row>
    <row r="7257" spans="1:6">
      <c r="A7257" s="606">
        <v>93592</v>
      </c>
      <c r="B7257" s="606" t="s">
        <v>7972</v>
      </c>
      <c r="C7257" s="606" t="s">
        <v>477</v>
      </c>
      <c r="D7257" s="606" t="s">
        <v>793</v>
      </c>
      <c r="E7257" s="607">
        <v>2.46</v>
      </c>
      <c r="F7257" s="601" t="s">
        <v>794</v>
      </c>
    </row>
    <row r="7258" spans="1:6">
      <c r="A7258" s="606">
        <v>93593</v>
      </c>
      <c r="B7258" s="606" t="s">
        <v>7973</v>
      </c>
      <c r="C7258" s="606" t="s">
        <v>477</v>
      </c>
      <c r="D7258" s="606" t="s">
        <v>793</v>
      </c>
      <c r="E7258" s="608">
        <v>0.89</v>
      </c>
      <c r="F7258" s="601" t="s">
        <v>794</v>
      </c>
    </row>
    <row r="7259" spans="1:6">
      <c r="A7259" s="606">
        <v>93594</v>
      </c>
      <c r="B7259" s="606" t="s">
        <v>7974</v>
      </c>
      <c r="C7259" s="606" t="s">
        <v>6676</v>
      </c>
      <c r="D7259" s="606" t="s">
        <v>793</v>
      </c>
      <c r="E7259" s="608">
        <v>2.13</v>
      </c>
      <c r="F7259" s="601" t="s">
        <v>794</v>
      </c>
    </row>
    <row r="7260" spans="1:6">
      <c r="A7260" s="606">
        <v>93595</v>
      </c>
      <c r="B7260" s="606" t="s">
        <v>7975</v>
      </c>
      <c r="C7260" s="606" t="s">
        <v>6676</v>
      </c>
      <c r="D7260" s="606" t="s">
        <v>793</v>
      </c>
      <c r="E7260" s="608">
        <v>1.86</v>
      </c>
      <c r="F7260" s="601" t="s">
        <v>794</v>
      </c>
    </row>
    <row r="7261" spans="1:6">
      <c r="A7261" s="606">
        <v>93596</v>
      </c>
      <c r="B7261" s="606" t="s">
        <v>7976</v>
      </c>
      <c r="C7261" s="606" t="s">
        <v>6676</v>
      </c>
      <c r="D7261" s="606" t="s">
        <v>793</v>
      </c>
      <c r="E7261" s="607">
        <v>0.67</v>
      </c>
      <c r="F7261" s="601" t="s">
        <v>794</v>
      </c>
    </row>
    <row r="7262" spans="1:6">
      <c r="A7262" s="606">
        <v>93597</v>
      </c>
      <c r="B7262" s="606" t="s">
        <v>7977</v>
      </c>
      <c r="C7262" s="606" t="s">
        <v>6676</v>
      </c>
      <c r="D7262" s="606" t="s">
        <v>793</v>
      </c>
      <c r="E7262" s="607">
        <v>1.88</v>
      </c>
      <c r="F7262" s="601" t="s">
        <v>794</v>
      </c>
    </row>
    <row r="7263" spans="1:6">
      <c r="A7263" s="606">
        <v>93598</v>
      </c>
      <c r="B7263" s="606" t="s">
        <v>7978</v>
      </c>
      <c r="C7263" s="606" t="s">
        <v>6676</v>
      </c>
      <c r="D7263" s="606" t="s">
        <v>793</v>
      </c>
      <c r="E7263" s="607">
        <v>1.62</v>
      </c>
      <c r="F7263" s="601" t="s">
        <v>794</v>
      </c>
    </row>
    <row r="7264" spans="1:6">
      <c r="A7264" s="606">
        <v>93599</v>
      </c>
      <c r="B7264" s="606" t="s">
        <v>7979</v>
      </c>
      <c r="C7264" s="606" t="s">
        <v>6676</v>
      </c>
      <c r="D7264" s="606" t="s">
        <v>793</v>
      </c>
      <c r="E7264" s="607">
        <v>0.6</v>
      </c>
      <c r="F7264" s="601" t="s">
        <v>794</v>
      </c>
    </row>
    <row r="7265" spans="1:6">
      <c r="A7265" s="606">
        <v>95425</v>
      </c>
      <c r="B7265" s="606" t="s">
        <v>7980</v>
      </c>
      <c r="C7265" s="606" t="s">
        <v>477</v>
      </c>
      <c r="D7265" s="606" t="s">
        <v>793</v>
      </c>
      <c r="E7265" s="607">
        <v>2.42</v>
      </c>
      <c r="F7265" s="601" t="s">
        <v>794</v>
      </c>
    </row>
    <row r="7266" spans="1:6">
      <c r="A7266" s="606">
        <v>95426</v>
      </c>
      <c r="B7266" s="606" t="s">
        <v>7981</v>
      </c>
      <c r="C7266" s="606" t="s">
        <v>477</v>
      </c>
      <c r="D7266" s="606" t="s">
        <v>793</v>
      </c>
      <c r="E7266" s="607">
        <v>2.08</v>
      </c>
      <c r="F7266" s="601" t="s">
        <v>794</v>
      </c>
    </row>
    <row r="7267" spans="1:6">
      <c r="A7267" s="606">
        <v>95427</v>
      </c>
      <c r="B7267" s="606" t="s">
        <v>7982</v>
      </c>
      <c r="C7267" s="606" t="s">
        <v>477</v>
      </c>
      <c r="D7267" s="606" t="s">
        <v>793</v>
      </c>
      <c r="E7267" s="607">
        <v>0.78</v>
      </c>
      <c r="F7267" s="601" t="s">
        <v>794</v>
      </c>
    </row>
    <row r="7268" spans="1:6">
      <c r="A7268" s="606">
        <v>95428</v>
      </c>
      <c r="B7268" s="606" t="s">
        <v>7983</v>
      </c>
      <c r="C7268" s="606" t="s">
        <v>6676</v>
      </c>
      <c r="D7268" s="606" t="s">
        <v>793</v>
      </c>
      <c r="E7268" s="607">
        <v>1.62</v>
      </c>
      <c r="F7268" s="601" t="s">
        <v>794</v>
      </c>
    </row>
    <row r="7269" spans="1:6">
      <c r="A7269" s="606">
        <v>95429</v>
      </c>
      <c r="B7269" s="606" t="s">
        <v>7984</v>
      </c>
      <c r="C7269" s="606" t="s">
        <v>6676</v>
      </c>
      <c r="D7269" s="606" t="s">
        <v>793</v>
      </c>
      <c r="E7269" s="607">
        <v>1.4</v>
      </c>
      <c r="F7269" s="601" t="s">
        <v>794</v>
      </c>
    </row>
    <row r="7270" spans="1:6">
      <c r="A7270" s="606">
        <v>95430</v>
      </c>
      <c r="B7270" s="606" t="s">
        <v>7985</v>
      </c>
      <c r="C7270" s="606" t="s">
        <v>6676</v>
      </c>
      <c r="D7270" s="606" t="s">
        <v>793</v>
      </c>
      <c r="E7270" s="607">
        <v>0.49</v>
      </c>
      <c r="F7270" s="601" t="s">
        <v>794</v>
      </c>
    </row>
    <row r="7271" spans="1:6">
      <c r="A7271" s="606">
        <v>95875</v>
      </c>
      <c r="B7271" s="606" t="s">
        <v>7986</v>
      </c>
      <c r="C7271" s="606" t="s">
        <v>477</v>
      </c>
      <c r="D7271" s="606" t="s">
        <v>793</v>
      </c>
      <c r="E7271" s="607">
        <v>2.5299999999999998</v>
      </c>
      <c r="F7271" s="601" t="s">
        <v>794</v>
      </c>
    </row>
    <row r="7272" spans="1:6">
      <c r="A7272" s="606">
        <v>95876</v>
      </c>
      <c r="B7272" s="606" t="s">
        <v>476</v>
      </c>
      <c r="C7272" s="606" t="s">
        <v>477</v>
      </c>
      <c r="D7272" s="606" t="s">
        <v>793</v>
      </c>
      <c r="E7272" s="607">
        <v>2.23</v>
      </c>
      <c r="F7272" s="601" t="s">
        <v>794</v>
      </c>
    </row>
    <row r="7273" spans="1:6">
      <c r="A7273" s="606">
        <v>95877</v>
      </c>
      <c r="B7273" s="606" t="s">
        <v>7987</v>
      </c>
      <c r="C7273" s="606" t="s">
        <v>477</v>
      </c>
      <c r="D7273" s="606" t="s">
        <v>793</v>
      </c>
      <c r="E7273" s="607">
        <v>1.91</v>
      </c>
      <c r="F7273" s="601" t="s">
        <v>794</v>
      </c>
    </row>
    <row r="7274" spans="1:6">
      <c r="A7274" s="606">
        <v>95878</v>
      </c>
      <c r="B7274" s="606" t="s">
        <v>7988</v>
      </c>
      <c r="C7274" s="606" t="s">
        <v>6676</v>
      </c>
      <c r="D7274" s="606" t="s">
        <v>793</v>
      </c>
      <c r="E7274" s="608">
        <v>1.7</v>
      </c>
      <c r="F7274" s="601" t="s">
        <v>794</v>
      </c>
    </row>
    <row r="7275" spans="1:6">
      <c r="A7275" s="606">
        <v>95879</v>
      </c>
      <c r="B7275" s="606" t="s">
        <v>7989</v>
      </c>
      <c r="C7275" s="606" t="s">
        <v>6676</v>
      </c>
      <c r="D7275" s="606" t="s">
        <v>793</v>
      </c>
      <c r="E7275" s="608">
        <v>1.51</v>
      </c>
      <c r="F7275" s="601" t="s">
        <v>794</v>
      </c>
    </row>
    <row r="7276" spans="1:6">
      <c r="A7276" s="606">
        <v>95880</v>
      </c>
      <c r="B7276" s="606" t="s">
        <v>7990</v>
      </c>
      <c r="C7276" s="606" t="s">
        <v>6676</v>
      </c>
      <c r="D7276" s="606" t="s">
        <v>793</v>
      </c>
      <c r="E7276" s="608">
        <v>1.29</v>
      </c>
      <c r="F7276" s="601" t="s">
        <v>794</v>
      </c>
    </row>
    <row r="7277" spans="1:6">
      <c r="A7277" s="606">
        <v>97912</v>
      </c>
      <c r="B7277" s="606" t="s">
        <v>7991</v>
      </c>
      <c r="C7277" s="606" t="s">
        <v>477</v>
      </c>
      <c r="D7277" s="606" t="s">
        <v>793</v>
      </c>
      <c r="E7277" s="608">
        <v>3.81</v>
      </c>
      <c r="F7277" s="601" t="s">
        <v>794</v>
      </c>
    </row>
    <row r="7278" spans="1:6">
      <c r="A7278" s="606">
        <v>97913</v>
      </c>
      <c r="B7278" s="606" t="s">
        <v>7992</v>
      </c>
      <c r="C7278" s="606" t="s">
        <v>477</v>
      </c>
      <c r="D7278" s="606" t="s">
        <v>793</v>
      </c>
      <c r="E7278" s="608">
        <v>3.3</v>
      </c>
      <c r="F7278" s="601" t="s">
        <v>794</v>
      </c>
    </row>
    <row r="7279" spans="1:6">
      <c r="A7279" s="606">
        <v>97914</v>
      </c>
      <c r="B7279" s="606" t="s">
        <v>7993</v>
      </c>
      <c r="C7279" s="606" t="s">
        <v>477</v>
      </c>
      <c r="D7279" s="606" t="s">
        <v>793</v>
      </c>
      <c r="E7279" s="608">
        <v>3.02</v>
      </c>
      <c r="F7279" s="601" t="s">
        <v>794</v>
      </c>
    </row>
    <row r="7280" spans="1:6">
      <c r="A7280" s="606">
        <v>97915</v>
      </c>
      <c r="B7280" s="606" t="s">
        <v>7994</v>
      </c>
      <c r="C7280" s="606" t="s">
        <v>477</v>
      </c>
      <c r="D7280" s="606" t="s">
        <v>793</v>
      </c>
      <c r="E7280" s="607">
        <v>1.21</v>
      </c>
      <c r="F7280" s="601" t="s">
        <v>794</v>
      </c>
    </row>
    <row r="7281" spans="1:6">
      <c r="A7281" s="606">
        <v>100937</v>
      </c>
      <c r="B7281" s="606" t="s">
        <v>475</v>
      </c>
      <c r="C7281" s="606" t="s">
        <v>477</v>
      </c>
      <c r="D7281" s="606" t="s">
        <v>793</v>
      </c>
      <c r="E7281" s="607">
        <v>9.08</v>
      </c>
      <c r="F7281" s="601" t="s">
        <v>794</v>
      </c>
    </row>
    <row r="7282" spans="1:6">
      <c r="A7282" s="606">
        <v>100938</v>
      </c>
      <c r="B7282" s="606" t="s">
        <v>7995</v>
      </c>
      <c r="C7282" s="606" t="s">
        <v>477</v>
      </c>
      <c r="D7282" s="606" t="s">
        <v>793</v>
      </c>
      <c r="E7282" s="607">
        <v>7.63</v>
      </c>
      <c r="F7282" s="601" t="s">
        <v>794</v>
      </c>
    </row>
    <row r="7283" spans="1:6">
      <c r="A7283" s="606">
        <v>100939</v>
      </c>
      <c r="B7283" s="606" t="s">
        <v>7996</v>
      </c>
      <c r="C7283" s="606" t="s">
        <v>477</v>
      </c>
      <c r="D7283" s="606" t="s">
        <v>793</v>
      </c>
      <c r="E7283" s="607">
        <v>6.79</v>
      </c>
      <c r="F7283" s="601" t="s">
        <v>794</v>
      </c>
    </row>
    <row r="7284" spans="1:6">
      <c r="A7284" s="606">
        <v>100940</v>
      </c>
      <c r="B7284" s="606" t="s">
        <v>7997</v>
      </c>
      <c r="C7284" s="606" t="s">
        <v>477</v>
      </c>
      <c r="D7284" s="606" t="s">
        <v>793</v>
      </c>
      <c r="E7284" s="607">
        <v>5.8</v>
      </c>
      <c r="F7284" s="601" t="s">
        <v>794</v>
      </c>
    </row>
    <row r="7285" spans="1:6">
      <c r="A7285" s="606">
        <v>100941</v>
      </c>
      <c r="B7285" s="606" t="s">
        <v>7998</v>
      </c>
      <c r="C7285" s="606" t="s">
        <v>6676</v>
      </c>
      <c r="D7285" s="606" t="s">
        <v>793</v>
      </c>
      <c r="E7285" s="607">
        <v>6.05</v>
      </c>
      <c r="F7285" s="601" t="s">
        <v>794</v>
      </c>
    </row>
    <row r="7286" spans="1:6">
      <c r="A7286" s="606">
        <v>100942</v>
      </c>
      <c r="B7286" s="606" t="s">
        <v>7999</v>
      </c>
      <c r="C7286" s="606" t="s">
        <v>6676</v>
      </c>
      <c r="D7286" s="606" t="s">
        <v>793</v>
      </c>
      <c r="E7286" s="607">
        <v>5.09</v>
      </c>
      <c r="F7286" s="601" t="s">
        <v>794</v>
      </c>
    </row>
    <row r="7287" spans="1:6">
      <c r="A7287" s="606">
        <v>100943</v>
      </c>
      <c r="B7287" s="606" t="s">
        <v>8000</v>
      </c>
      <c r="C7287" s="606" t="s">
        <v>6676</v>
      </c>
      <c r="D7287" s="606" t="s">
        <v>793</v>
      </c>
      <c r="E7287" s="608">
        <v>4.51</v>
      </c>
      <c r="F7287" s="601" t="s">
        <v>794</v>
      </c>
    </row>
    <row r="7288" spans="1:6">
      <c r="A7288" s="606">
        <v>100944</v>
      </c>
      <c r="B7288" s="606" t="s">
        <v>8001</v>
      </c>
      <c r="C7288" s="606" t="s">
        <v>6676</v>
      </c>
      <c r="D7288" s="606" t="s">
        <v>793</v>
      </c>
      <c r="E7288" s="608">
        <v>3.88</v>
      </c>
      <c r="F7288" s="601" t="s">
        <v>794</v>
      </c>
    </row>
    <row r="7289" spans="1:6">
      <c r="A7289" s="606">
        <v>100945</v>
      </c>
      <c r="B7289" s="606" t="s">
        <v>8002</v>
      </c>
      <c r="C7289" s="606" t="s">
        <v>6676</v>
      </c>
      <c r="D7289" s="606" t="s">
        <v>793</v>
      </c>
      <c r="E7289" s="608">
        <v>2.88</v>
      </c>
      <c r="F7289" s="601" t="s">
        <v>794</v>
      </c>
    </row>
    <row r="7290" spans="1:6">
      <c r="A7290" s="606">
        <v>100946</v>
      </c>
      <c r="B7290" s="606" t="s">
        <v>8003</v>
      </c>
      <c r="C7290" s="606" t="s">
        <v>6676</v>
      </c>
      <c r="D7290" s="606" t="s">
        <v>793</v>
      </c>
      <c r="E7290" s="608">
        <v>2.48</v>
      </c>
      <c r="F7290" s="601" t="s">
        <v>794</v>
      </c>
    </row>
    <row r="7291" spans="1:6">
      <c r="A7291" s="606">
        <v>100947</v>
      </c>
      <c r="B7291" s="606" t="s">
        <v>8004</v>
      </c>
      <c r="C7291" s="606" t="s">
        <v>6676</v>
      </c>
      <c r="D7291" s="606" t="s">
        <v>793</v>
      </c>
      <c r="E7291" s="607">
        <v>2.29</v>
      </c>
      <c r="F7291" s="601" t="s">
        <v>794</v>
      </c>
    </row>
    <row r="7292" spans="1:6">
      <c r="A7292" s="606">
        <v>100948</v>
      </c>
      <c r="B7292" s="606" t="s">
        <v>8005</v>
      </c>
      <c r="C7292" s="606" t="s">
        <v>6676</v>
      </c>
      <c r="D7292" s="606" t="s">
        <v>793</v>
      </c>
      <c r="E7292" s="607">
        <v>0.9</v>
      </c>
      <c r="F7292" s="601" t="s">
        <v>794</v>
      </c>
    </row>
    <row r="7293" spans="1:6">
      <c r="A7293" s="606">
        <v>100949</v>
      </c>
      <c r="B7293" s="606" t="s">
        <v>8006</v>
      </c>
      <c r="C7293" s="606" t="s">
        <v>6676</v>
      </c>
      <c r="D7293" s="606" t="s">
        <v>793</v>
      </c>
      <c r="E7293" s="607">
        <v>6.85</v>
      </c>
      <c r="F7293" s="601" t="s">
        <v>794</v>
      </c>
    </row>
    <row r="7294" spans="1:6">
      <c r="A7294" s="606">
        <v>100950</v>
      </c>
      <c r="B7294" s="606" t="s">
        <v>8007</v>
      </c>
      <c r="C7294" s="606" t="s">
        <v>6676</v>
      </c>
      <c r="D7294" s="606" t="s">
        <v>793</v>
      </c>
      <c r="E7294" s="607">
        <v>3.68</v>
      </c>
      <c r="F7294" s="601" t="s">
        <v>794</v>
      </c>
    </row>
    <row r="7295" spans="1:6">
      <c r="A7295" s="606">
        <v>100951</v>
      </c>
      <c r="B7295" s="606" t="s">
        <v>8008</v>
      </c>
      <c r="C7295" s="606" t="s">
        <v>6676</v>
      </c>
      <c r="D7295" s="606" t="s">
        <v>793</v>
      </c>
      <c r="E7295" s="608">
        <v>3.17</v>
      </c>
      <c r="F7295" s="601" t="s">
        <v>794</v>
      </c>
    </row>
    <row r="7296" spans="1:6">
      <c r="A7296" s="606">
        <v>100952</v>
      </c>
      <c r="B7296" s="606" t="s">
        <v>8009</v>
      </c>
      <c r="C7296" s="606" t="s">
        <v>6676</v>
      </c>
      <c r="D7296" s="606" t="s">
        <v>793</v>
      </c>
      <c r="E7296" s="607">
        <v>2.92</v>
      </c>
      <c r="F7296" s="601" t="s">
        <v>794</v>
      </c>
    </row>
    <row r="7297" spans="1:6">
      <c r="A7297" s="606">
        <v>100953</v>
      </c>
      <c r="B7297" s="606" t="s">
        <v>8010</v>
      </c>
      <c r="C7297" s="606" t="s">
        <v>6676</v>
      </c>
      <c r="D7297" s="606" t="s">
        <v>793</v>
      </c>
      <c r="E7297" s="607">
        <v>1.1599999999999999</v>
      </c>
      <c r="F7297" s="601" t="s">
        <v>794</v>
      </c>
    </row>
    <row r="7298" spans="1:6">
      <c r="A7298" s="606">
        <v>100954</v>
      </c>
      <c r="B7298" s="606" t="s">
        <v>8011</v>
      </c>
      <c r="C7298" s="606" t="s">
        <v>6676</v>
      </c>
      <c r="D7298" s="606" t="s">
        <v>793</v>
      </c>
      <c r="E7298" s="607">
        <v>8.74</v>
      </c>
      <c r="F7298" s="601" t="s">
        <v>794</v>
      </c>
    </row>
    <row r="7299" spans="1:6">
      <c r="A7299" s="606">
        <v>100955</v>
      </c>
      <c r="B7299" s="606" t="s">
        <v>8012</v>
      </c>
      <c r="C7299" s="606" t="s">
        <v>477</v>
      </c>
      <c r="D7299" s="606" t="s">
        <v>793</v>
      </c>
      <c r="E7299" s="607">
        <v>5.03</v>
      </c>
      <c r="F7299" s="601" t="s">
        <v>794</v>
      </c>
    </row>
    <row r="7300" spans="1:6">
      <c r="A7300" s="606">
        <v>100956</v>
      </c>
      <c r="B7300" s="606" t="s">
        <v>8013</v>
      </c>
      <c r="C7300" s="606" t="s">
        <v>477</v>
      </c>
      <c r="D7300" s="606" t="s">
        <v>793</v>
      </c>
      <c r="E7300" s="608">
        <v>4.37</v>
      </c>
      <c r="F7300" s="601" t="s">
        <v>794</v>
      </c>
    </row>
    <row r="7301" spans="1:6">
      <c r="A7301" s="606">
        <v>100957</v>
      </c>
      <c r="B7301" s="606" t="s">
        <v>8014</v>
      </c>
      <c r="C7301" s="606" t="s">
        <v>477</v>
      </c>
      <c r="D7301" s="606" t="s">
        <v>793</v>
      </c>
      <c r="E7301" s="607">
        <v>4</v>
      </c>
      <c r="F7301" s="601" t="s">
        <v>794</v>
      </c>
    </row>
    <row r="7302" spans="1:6">
      <c r="A7302" s="606">
        <v>100958</v>
      </c>
      <c r="B7302" s="606" t="s">
        <v>8015</v>
      </c>
      <c r="C7302" s="606" t="s">
        <v>477</v>
      </c>
      <c r="D7302" s="606" t="s">
        <v>793</v>
      </c>
      <c r="E7302" s="608">
        <v>1.6</v>
      </c>
      <c r="F7302" s="601" t="s">
        <v>794</v>
      </c>
    </row>
    <row r="7303" spans="1:6">
      <c r="A7303" s="606">
        <v>100959</v>
      </c>
      <c r="B7303" s="606" t="s">
        <v>8016</v>
      </c>
      <c r="C7303" s="606" t="s">
        <v>477</v>
      </c>
      <c r="D7303" s="606" t="s">
        <v>793</v>
      </c>
      <c r="E7303" s="607">
        <v>11.99</v>
      </c>
      <c r="F7303" s="601" t="s">
        <v>794</v>
      </c>
    </row>
    <row r="7304" spans="1:6">
      <c r="A7304" s="606">
        <v>100960</v>
      </c>
      <c r="B7304" s="606" t="s">
        <v>8017</v>
      </c>
      <c r="C7304" s="606" t="s">
        <v>477</v>
      </c>
      <c r="D7304" s="606" t="s">
        <v>793</v>
      </c>
      <c r="E7304" s="607">
        <v>3.73</v>
      </c>
      <c r="F7304" s="601" t="s">
        <v>794</v>
      </c>
    </row>
    <row r="7305" spans="1:6">
      <c r="A7305" s="606">
        <v>100961</v>
      </c>
      <c r="B7305" s="606" t="s">
        <v>8018</v>
      </c>
      <c r="C7305" s="606" t="s">
        <v>477</v>
      </c>
      <c r="D7305" s="606" t="s">
        <v>793</v>
      </c>
      <c r="E7305" s="607">
        <v>3.23</v>
      </c>
      <c r="F7305" s="601" t="s">
        <v>794</v>
      </c>
    </row>
    <row r="7306" spans="1:6">
      <c r="A7306" s="606">
        <v>100962</v>
      </c>
      <c r="B7306" s="606" t="s">
        <v>8019</v>
      </c>
      <c r="C7306" s="606" t="s">
        <v>477</v>
      </c>
      <c r="D7306" s="606" t="s">
        <v>793</v>
      </c>
      <c r="E7306" s="607">
        <v>2.95</v>
      </c>
      <c r="F7306" s="601" t="s">
        <v>794</v>
      </c>
    </row>
    <row r="7307" spans="1:6">
      <c r="A7307" s="606">
        <v>100963</v>
      </c>
      <c r="B7307" s="606" t="s">
        <v>8020</v>
      </c>
      <c r="C7307" s="606" t="s">
        <v>477</v>
      </c>
      <c r="D7307" s="606" t="s">
        <v>793</v>
      </c>
      <c r="E7307" s="607">
        <v>1.17</v>
      </c>
      <c r="F7307" s="601" t="s">
        <v>794</v>
      </c>
    </row>
    <row r="7308" spans="1:6">
      <c r="A7308" s="606">
        <v>100964</v>
      </c>
      <c r="B7308" s="606" t="s">
        <v>8021</v>
      </c>
      <c r="C7308" s="606" t="s">
        <v>477</v>
      </c>
      <c r="D7308" s="606" t="s">
        <v>793</v>
      </c>
      <c r="E7308" s="607">
        <v>8.9600000000000009</v>
      </c>
      <c r="F7308" s="601" t="s">
        <v>794</v>
      </c>
    </row>
    <row r="7309" spans="1:6">
      <c r="A7309" s="606">
        <v>100973</v>
      </c>
      <c r="B7309" s="606" t="s">
        <v>8022</v>
      </c>
      <c r="C7309" s="606" t="s">
        <v>63</v>
      </c>
      <c r="D7309" s="606" t="s">
        <v>793</v>
      </c>
      <c r="E7309" s="607">
        <v>8.6999999999999993</v>
      </c>
      <c r="F7309" s="601" t="s">
        <v>794</v>
      </c>
    </row>
    <row r="7310" spans="1:6">
      <c r="A7310" s="606">
        <v>100974</v>
      </c>
      <c r="B7310" s="606" t="s">
        <v>8023</v>
      </c>
      <c r="C7310" s="606" t="s">
        <v>63</v>
      </c>
      <c r="D7310" s="606" t="s">
        <v>793</v>
      </c>
      <c r="E7310" s="607">
        <v>8.4499999999999993</v>
      </c>
      <c r="F7310" s="601" t="s">
        <v>794</v>
      </c>
    </row>
    <row r="7311" spans="1:6">
      <c r="A7311" s="606">
        <v>100975</v>
      </c>
      <c r="B7311" s="606" t="s">
        <v>8024</v>
      </c>
      <c r="C7311" s="606" t="s">
        <v>63</v>
      </c>
      <c r="D7311" s="606" t="s">
        <v>793</v>
      </c>
      <c r="E7311" s="608">
        <v>8.6300000000000008</v>
      </c>
      <c r="F7311" s="601" t="s">
        <v>794</v>
      </c>
    </row>
    <row r="7312" spans="1:6">
      <c r="A7312" s="606">
        <v>100965</v>
      </c>
      <c r="B7312" s="606" t="s">
        <v>8025</v>
      </c>
      <c r="C7312" s="606" t="s">
        <v>6676</v>
      </c>
      <c r="D7312" s="606" t="s">
        <v>793</v>
      </c>
      <c r="E7312" s="607">
        <v>1.84</v>
      </c>
      <c r="F7312" s="601" t="s">
        <v>794</v>
      </c>
    </row>
    <row r="7313" spans="1:6">
      <c r="A7313" s="606">
        <v>100966</v>
      </c>
      <c r="B7313" s="606" t="s">
        <v>8026</v>
      </c>
      <c r="C7313" s="606" t="s">
        <v>6676</v>
      </c>
      <c r="D7313" s="606" t="s">
        <v>793</v>
      </c>
      <c r="E7313" s="608">
        <v>1.58</v>
      </c>
      <c r="F7313" s="601" t="s">
        <v>794</v>
      </c>
    </row>
    <row r="7314" spans="1:6">
      <c r="A7314" s="606">
        <v>100969</v>
      </c>
      <c r="B7314" s="606" t="s">
        <v>8027</v>
      </c>
      <c r="C7314" s="606" t="s">
        <v>6676</v>
      </c>
      <c r="D7314" s="606" t="s">
        <v>793</v>
      </c>
      <c r="E7314" s="607">
        <v>2.42</v>
      </c>
      <c r="F7314" s="601" t="s">
        <v>794</v>
      </c>
    </row>
    <row r="7315" spans="1:6">
      <c r="A7315" s="606">
        <v>100970</v>
      </c>
      <c r="B7315" s="606" t="s">
        <v>8028</v>
      </c>
      <c r="C7315" s="606" t="s">
        <v>6676</v>
      </c>
      <c r="D7315" s="606" t="s">
        <v>793</v>
      </c>
      <c r="E7315" s="608">
        <v>2.0499999999999998</v>
      </c>
      <c r="F7315" s="601" t="s">
        <v>794</v>
      </c>
    </row>
    <row r="7316" spans="1:6">
      <c r="A7316" s="606">
        <v>102330</v>
      </c>
      <c r="B7316" s="606" t="s">
        <v>8029</v>
      </c>
      <c r="C7316" s="606" t="s">
        <v>6676</v>
      </c>
      <c r="D7316" s="606" t="s">
        <v>793</v>
      </c>
      <c r="E7316" s="607">
        <v>1.47</v>
      </c>
      <c r="F7316" s="601" t="s">
        <v>794</v>
      </c>
    </row>
    <row r="7317" spans="1:6">
      <c r="A7317" s="606">
        <v>102331</v>
      </c>
      <c r="B7317" s="606" t="s">
        <v>8030</v>
      </c>
      <c r="C7317" s="606" t="s">
        <v>6676</v>
      </c>
      <c r="D7317" s="606" t="s">
        <v>793</v>
      </c>
      <c r="E7317" s="607">
        <v>0.56999999999999995</v>
      </c>
      <c r="F7317" s="601" t="s">
        <v>794</v>
      </c>
    </row>
    <row r="7318" spans="1:6">
      <c r="A7318" s="606">
        <v>102332</v>
      </c>
      <c r="B7318" s="606" t="s">
        <v>8031</v>
      </c>
      <c r="C7318" s="606" t="s">
        <v>6676</v>
      </c>
      <c r="D7318" s="606" t="s">
        <v>793</v>
      </c>
      <c r="E7318" s="607">
        <v>1.91</v>
      </c>
      <c r="F7318" s="601" t="s">
        <v>794</v>
      </c>
    </row>
    <row r="7319" spans="1:6">
      <c r="A7319" s="606">
        <v>102333</v>
      </c>
      <c r="B7319" s="606" t="s">
        <v>8032</v>
      </c>
      <c r="C7319" s="606" t="s">
        <v>6676</v>
      </c>
      <c r="D7319" s="606" t="s">
        <v>793</v>
      </c>
      <c r="E7319" s="607">
        <v>0.76</v>
      </c>
      <c r="F7319" s="601" t="s">
        <v>794</v>
      </c>
    </row>
    <row r="7320" spans="1:6">
      <c r="A7320" s="606">
        <v>101019</v>
      </c>
      <c r="B7320" s="606" t="s">
        <v>8033</v>
      </c>
      <c r="C7320" s="606" t="s">
        <v>103</v>
      </c>
      <c r="D7320" s="606" t="s">
        <v>793</v>
      </c>
      <c r="E7320" s="607">
        <v>558.44000000000005</v>
      </c>
      <c r="F7320" s="601" t="s">
        <v>794</v>
      </c>
    </row>
    <row r="7321" spans="1:6">
      <c r="A7321" s="606">
        <v>101479</v>
      </c>
      <c r="B7321" s="606" t="s">
        <v>8034</v>
      </c>
      <c r="C7321" s="606" t="s">
        <v>103</v>
      </c>
      <c r="D7321" s="606" t="s">
        <v>793</v>
      </c>
      <c r="E7321" s="607">
        <v>162.71</v>
      </c>
      <c r="F7321" s="601" t="s">
        <v>794</v>
      </c>
    </row>
    <row r="7322" spans="1:6">
      <c r="A7322" s="606">
        <v>102568</v>
      </c>
      <c r="B7322" s="606" t="s">
        <v>8035</v>
      </c>
      <c r="C7322" s="606" t="s">
        <v>103</v>
      </c>
      <c r="D7322" s="606" t="s">
        <v>793</v>
      </c>
      <c r="E7322" s="608">
        <v>277.17</v>
      </c>
      <c r="F7322" s="601" t="s">
        <v>794</v>
      </c>
    </row>
    <row r="7323" spans="1:6">
      <c r="A7323" s="606">
        <v>100976</v>
      </c>
      <c r="B7323" s="606" t="s">
        <v>8036</v>
      </c>
      <c r="C7323" s="606" t="s">
        <v>63</v>
      </c>
      <c r="D7323" s="606" t="s">
        <v>793</v>
      </c>
      <c r="E7323" s="608">
        <v>8.4700000000000006</v>
      </c>
      <c r="F7323" s="601" t="s">
        <v>794</v>
      </c>
    </row>
    <row r="7324" spans="1:6">
      <c r="A7324" s="606">
        <v>100977</v>
      </c>
      <c r="B7324" s="606" t="s">
        <v>8037</v>
      </c>
      <c r="C7324" s="606" t="s">
        <v>63</v>
      </c>
      <c r="D7324" s="606" t="s">
        <v>793</v>
      </c>
      <c r="E7324" s="607">
        <v>7.65</v>
      </c>
      <c r="F7324" s="601" t="s">
        <v>794</v>
      </c>
    </row>
    <row r="7325" spans="1:6">
      <c r="A7325" s="606">
        <v>100978</v>
      </c>
      <c r="B7325" s="606" t="s">
        <v>8038</v>
      </c>
      <c r="C7325" s="606" t="s">
        <v>63</v>
      </c>
      <c r="D7325" s="606" t="s">
        <v>793</v>
      </c>
      <c r="E7325" s="607">
        <v>6.97</v>
      </c>
      <c r="F7325" s="601" t="s">
        <v>794</v>
      </c>
    </row>
    <row r="7326" spans="1:6">
      <c r="A7326" s="606">
        <v>100979</v>
      </c>
      <c r="B7326" s="606" t="s">
        <v>8039</v>
      </c>
      <c r="C7326" s="606" t="s">
        <v>63</v>
      </c>
      <c r="D7326" s="606" t="s">
        <v>793</v>
      </c>
      <c r="E7326" s="607">
        <v>6.76</v>
      </c>
      <c r="F7326" s="601" t="s">
        <v>794</v>
      </c>
    </row>
    <row r="7327" spans="1:6">
      <c r="A7327" s="606">
        <v>100980</v>
      </c>
      <c r="B7327" s="606" t="s">
        <v>8040</v>
      </c>
      <c r="C7327" s="606" t="s">
        <v>63</v>
      </c>
      <c r="D7327" s="606" t="s">
        <v>793</v>
      </c>
      <c r="E7327" s="607">
        <v>6.42</v>
      </c>
      <c r="F7327" s="601" t="s">
        <v>794</v>
      </c>
    </row>
    <row r="7328" spans="1:6">
      <c r="A7328" s="606">
        <v>100981</v>
      </c>
      <c r="B7328" s="606" t="s">
        <v>8041</v>
      </c>
      <c r="C7328" s="606" t="s">
        <v>63</v>
      </c>
      <c r="D7328" s="606" t="s">
        <v>793</v>
      </c>
      <c r="E7328" s="607">
        <v>9.2899999999999991</v>
      </c>
      <c r="F7328" s="601" t="s">
        <v>794</v>
      </c>
    </row>
    <row r="7329" spans="1:6">
      <c r="A7329" s="606">
        <v>100982</v>
      </c>
      <c r="B7329" s="606" t="s">
        <v>8042</v>
      </c>
      <c r="C7329" s="606" t="s">
        <v>63</v>
      </c>
      <c r="D7329" s="606" t="s">
        <v>793</v>
      </c>
      <c r="E7329" s="607">
        <v>8.9700000000000006</v>
      </c>
      <c r="F7329" s="601" t="s">
        <v>794</v>
      </c>
    </row>
    <row r="7330" spans="1:6">
      <c r="A7330" s="606">
        <v>100983</v>
      </c>
      <c r="B7330" s="606" t="s">
        <v>8043</v>
      </c>
      <c r="C7330" s="606" t="s">
        <v>63</v>
      </c>
      <c r="D7330" s="606" t="s">
        <v>793</v>
      </c>
      <c r="E7330" s="607">
        <v>9.1199999999999992</v>
      </c>
      <c r="F7330" s="601" t="s">
        <v>794</v>
      </c>
    </row>
    <row r="7331" spans="1:6">
      <c r="A7331" s="606">
        <v>100984</v>
      </c>
      <c r="B7331" s="606" t="s">
        <v>8044</v>
      </c>
      <c r="C7331" s="606" t="s">
        <v>63</v>
      </c>
      <c r="D7331" s="606" t="s">
        <v>793</v>
      </c>
      <c r="E7331" s="607">
        <v>8.9499999999999993</v>
      </c>
      <c r="F7331" s="601" t="s">
        <v>794</v>
      </c>
    </row>
    <row r="7332" spans="1:6">
      <c r="A7332" s="606">
        <v>100985</v>
      </c>
      <c r="B7332" s="606" t="s">
        <v>8045</v>
      </c>
      <c r="C7332" s="606" t="s">
        <v>63</v>
      </c>
      <c r="D7332" s="606" t="s">
        <v>793</v>
      </c>
      <c r="E7332" s="607">
        <v>7.65</v>
      </c>
      <c r="F7332" s="601" t="s">
        <v>794</v>
      </c>
    </row>
    <row r="7333" spans="1:6">
      <c r="A7333" s="606">
        <v>100986</v>
      </c>
      <c r="B7333" s="606" t="s">
        <v>8046</v>
      </c>
      <c r="C7333" s="606" t="s">
        <v>63</v>
      </c>
      <c r="D7333" s="606" t="s">
        <v>793</v>
      </c>
      <c r="E7333" s="607">
        <v>9.24</v>
      </c>
      <c r="F7333" s="601" t="s">
        <v>794</v>
      </c>
    </row>
    <row r="7334" spans="1:6">
      <c r="A7334" s="606">
        <v>100987</v>
      </c>
      <c r="B7334" s="606" t="s">
        <v>8047</v>
      </c>
      <c r="C7334" s="606" t="s">
        <v>63</v>
      </c>
      <c r="D7334" s="606" t="s">
        <v>793</v>
      </c>
      <c r="E7334" s="607">
        <v>10.77</v>
      </c>
      <c r="F7334" s="601" t="s">
        <v>794</v>
      </c>
    </row>
    <row r="7335" spans="1:6">
      <c r="A7335" s="606">
        <v>100988</v>
      </c>
      <c r="B7335" s="606" t="s">
        <v>8048</v>
      </c>
      <c r="C7335" s="606" t="s">
        <v>63</v>
      </c>
      <c r="D7335" s="606" t="s">
        <v>793</v>
      </c>
      <c r="E7335" s="608">
        <v>11.41</v>
      </c>
      <c r="F7335" s="601" t="s">
        <v>794</v>
      </c>
    </row>
    <row r="7336" spans="1:6">
      <c r="A7336" s="606">
        <v>100989</v>
      </c>
      <c r="B7336" s="606" t="s">
        <v>8049</v>
      </c>
      <c r="C7336" s="606" t="s">
        <v>103</v>
      </c>
      <c r="D7336" s="606" t="s">
        <v>793</v>
      </c>
      <c r="E7336" s="607">
        <v>5.8</v>
      </c>
      <c r="F7336" s="601" t="s">
        <v>794</v>
      </c>
    </row>
    <row r="7337" spans="1:6">
      <c r="A7337" s="606">
        <v>100990</v>
      </c>
      <c r="B7337" s="606" t="s">
        <v>8050</v>
      </c>
      <c r="C7337" s="606" t="s">
        <v>103</v>
      </c>
      <c r="D7337" s="606" t="s">
        <v>793</v>
      </c>
      <c r="E7337" s="607">
        <v>5.63</v>
      </c>
      <c r="F7337" s="601" t="s">
        <v>794</v>
      </c>
    </row>
    <row r="7338" spans="1:6">
      <c r="A7338" s="606">
        <v>100991</v>
      </c>
      <c r="B7338" s="606" t="s">
        <v>8051</v>
      </c>
      <c r="C7338" s="606" t="s">
        <v>103</v>
      </c>
      <c r="D7338" s="606" t="s">
        <v>793</v>
      </c>
      <c r="E7338" s="607">
        <v>5.77</v>
      </c>
      <c r="F7338" s="601" t="s">
        <v>794</v>
      </c>
    </row>
    <row r="7339" spans="1:6">
      <c r="A7339" s="606">
        <v>100992</v>
      </c>
      <c r="B7339" s="606" t="s">
        <v>8052</v>
      </c>
      <c r="C7339" s="606" t="s">
        <v>103</v>
      </c>
      <c r="D7339" s="606" t="s">
        <v>793</v>
      </c>
      <c r="E7339" s="607">
        <v>5.64</v>
      </c>
      <c r="F7339" s="601" t="s">
        <v>794</v>
      </c>
    </row>
    <row r="7340" spans="1:6">
      <c r="A7340" s="606">
        <v>100993</v>
      </c>
      <c r="B7340" s="606" t="s">
        <v>8053</v>
      </c>
      <c r="C7340" s="606" t="s">
        <v>103</v>
      </c>
      <c r="D7340" s="606" t="s">
        <v>793</v>
      </c>
      <c r="E7340" s="607">
        <v>5.0999999999999996</v>
      </c>
      <c r="F7340" s="601" t="s">
        <v>794</v>
      </c>
    </row>
    <row r="7341" spans="1:6">
      <c r="A7341" s="606">
        <v>100994</v>
      </c>
      <c r="B7341" s="606" t="s">
        <v>8054</v>
      </c>
      <c r="C7341" s="606" t="s">
        <v>103</v>
      </c>
      <c r="D7341" s="606" t="s">
        <v>793</v>
      </c>
      <c r="E7341" s="608">
        <v>4.62</v>
      </c>
      <c r="F7341" s="601" t="s">
        <v>794</v>
      </c>
    </row>
    <row r="7342" spans="1:6">
      <c r="A7342" s="606">
        <v>100995</v>
      </c>
      <c r="B7342" s="606" t="s">
        <v>8055</v>
      </c>
      <c r="C7342" s="606" t="s">
        <v>103</v>
      </c>
      <c r="D7342" s="606" t="s">
        <v>793</v>
      </c>
      <c r="E7342" s="608">
        <v>4.53</v>
      </c>
      <c r="F7342" s="601" t="s">
        <v>794</v>
      </c>
    </row>
    <row r="7343" spans="1:6">
      <c r="A7343" s="606">
        <v>100996</v>
      </c>
      <c r="B7343" s="606" t="s">
        <v>8056</v>
      </c>
      <c r="C7343" s="606" t="s">
        <v>103</v>
      </c>
      <c r="D7343" s="606" t="s">
        <v>793</v>
      </c>
      <c r="E7343" s="608">
        <v>4.2699999999999996</v>
      </c>
      <c r="F7343" s="601" t="s">
        <v>794</v>
      </c>
    </row>
    <row r="7344" spans="1:6">
      <c r="A7344" s="606">
        <v>100997</v>
      </c>
      <c r="B7344" s="606" t="s">
        <v>8057</v>
      </c>
      <c r="C7344" s="606" t="s">
        <v>103</v>
      </c>
      <c r="D7344" s="606" t="s">
        <v>793</v>
      </c>
      <c r="E7344" s="607">
        <v>6.19</v>
      </c>
      <c r="F7344" s="601" t="s">
        <v>794</v>
      </c>
    </row>
    <row r="7345" spans="1:6">
      <c r="A7345" s="606">
        <v>100998</v>
      </c>
      <c r="B7345" s="606" t="s">
        <v>8058</v>
      </c>
      <c r="C7345" s="606" t="s">
        <v>103</v>
      </c>
      <c r="D7345" s="606" t="s">
        <v>793</v>
      </c>
      <c r="E7345" s="608">
        <v>5.98</v>
      </c>
      <c r="F7345" s="601" t="s">
        <v>794</v>
      </c>
    </row>
    <row r="7346" spans="1:6">
      <c r="A7346" s="606">
        <v>100999</v>
      </c>
      <c r="B7346" s="606" t="s">
        <v>8059</v>
      </c>
      <c r="C7346" s="606" t="s">
        <v>103</v>
      </c>
      <c r="D7346" s="606" t="s">
        <v>793</v>
      </c>
      <c r="E7346" s="608">
        <v>6.1</v>
      </c>
      <c r="F7346" s="601" t="s">
        <v>794</v>
      </c>
    </row>
    <row r="7347" spans="1:6">
      <c r="A7347" s="606">
        <v>101000</v>
      </c>
      <c r="B7347" s="606" t="s">
        <v>8060</v>
      </c>
      <c r="C7347" s="606" t="s">
        <v>103</v>
      </c>
      <c r="D7347" s="606" t="s">
        <v>793</v>
      </c>
      <c r="E7347" s="608">
        <v>5.96</v>
      </c>
      <c r="F7347" s="601" t="s">
        <v>794</v>
      </c>
    </row>
    <row r="7348" spans="1:6">
      <c r="A7348" s="606">
        <v>101001</v>
      </c>
      <c r="B7348" s="606" t="s">
        <v>8061</v>
      </c>
      <c r="C7348" s="606" t="s">
        <v>103</v>
      </c>
      <c r="D7348" s="606" t="s">
        <v>793</v>
      </c>
      <c r="E7348" s="608">
        <v>5.0999999999999996</v>
      </c>
      <c r="F7348" s="601" t="s">
        <v>794</v>
      </c>
    </row>
    <row r="7349" spans="1:6">
      <c r="A7349" s="606">
        <v>101002</v>
      </c>
      <c r="B7349" s="606" t="s">
        <v>8062</v>
      </c>
      <c r="C7349" s="606" t="s">
        <v>103</v>
      </c>
      <c r="D7349" s="606" t="s">
        <v>793</v>
      </c>
      <c r="E7349" s="608">
        <v>6.16</v>
      </c>
      <c r="F7349" s="601" t="s">
        <v>794</v>
      </c>
    </row>
    <row r="7350" spans="1:6">
      <c r="A7350" s="606">
        <v>101003</v>
      </c>
      <c r="B7350" s="606" t="s">
        <v>8063</v>
      </c>
      <c r="C7350" s="606" t="s">
        <v>103</v>
      </c>
      <c r="D7350" s="606" t="s">
        <v>793</v>
      </c>
      <c r="E7350" s="608">
        <v>7.17</v>
      </c>
      <c r="F7350" s="601" t="s">
        <v>794</v>
      </c>
    </row>
    <row r="7351" spans="1:6">
      <c r="A7351" s="606">
        <v>101004</v>
      </c>
      <c r="B7351" s="606" t="s">
        <v>8064</v>
      </c>
      <c r="C7351" s="606" t="s">
        <v>103</v>
      </c>
      <c r="D7351" s="606" t="s">
        <v>793</v>
      </c>
      <c r="E7351" s="608">
        <v>7.61</v>
      </c>
      <c r="F7351" s="601" t="s">
        <v>794</v>
      </c>
    </row>
    <row r="7352" spans="1:6">
      <c r="A7352" s="606">
        <v>101005</v>
      </c>
      <c r="B7352" s="606" t="s">
        <v>8065</v>
      </c>
      <c r="C7352" s="606" t="s">
        <v>63</v>
      </c>
      <c r="D7352" s="606" t="s">
        <v>793</v>
      </c>
      <c r="E7352" s="608">
        <v>19.13</v>
      </c>
      <c r="F7352" s="601" t="s">
        <v>794</v>
      </c>
    </row>
    <row r="7353" spans="1:6">
      <c r="A7353" s="606">
        <v>101006</v>
      </c>
      <c r="B7353" s="606" t="s">
        <v>8066</v>
      </c>
      <c r="C7353" s="606" t="s">
        <v>63</v>
      </c>
      <c r="D7353" s="606" t="s">
        <v>793</v>
      </c>
      <c r="E7353" s="608">
        <v>21.26</v>
      </c>
      <c r="F7353" s="601" t="s">
        <v>794</v>
      </c>
    </row>
    <row r="7354" spans="1:6">
      <c r="A7354" s="606">
        <v>101007</v>
      </c>
      <c r="B7354" s="606" t="s">
        <v>8067</v>
      </c>
      <c r="C7354" s="606" t="s">
        <v>63</v>
      </c>
      <c r="D7354" s="606" t="s">
        <v>793</v>
      </c>
      <c r="E7354" s="608">
        <v>5.54</v>
      </c>
      <c r="F7354" s="601" t="s">
        <v>794</v>
      </c>
    </row>
    <row r="7355" spans="1:6">
      <c r="A7355" s="606">
        <v>101008</v>
      </c>
      <c r="B7355" s="606" t="s">
        <v>8068</v>
      </c>
      <c r="C7355" s="606" t="s">
        <v>63</v>
      </c>
      <c r="D7355" s="606" t="s">
        <v>793</v>
      </c>
      <c r="E7355" s="607">
        <v>5.62</v>
      </c>
      <c r="F7355" s="601" t="s">
        <v>794</v>
      </c>
    </row>
    <row r="7356" spans="1:6">
      <c r="A7356" s="606">
        <v>101009</v>
      </c>
      <c r="B7356" s="606" t="s">
        <v>8069</v>
      </c>
      <c r="C7356" s="606" t="s">
        <v>103</v>
      </c>
      <c r="D7356" s="606" t="s">
        <v>793</v>
      </c>
      <c r="E7356" s="607">
        <v>44.31</v>
      </c>
      <c r="F7356" s="601" t="s">
        <v>794</v>
      </c>
    </row>
    <row r="7357" spans="1:6">
      <c r="A7357" s="606">
        <v>101010</v>
      </c>
      <c r="B7357" s="606" t="s">
        <v>8070</v>
      </c>
      <c r="C7357" s="606" t="s">
        <v>103</v>
      </c>
      <c r="D7357" s="606" t="s">
        <v>793</v>
      </c>
      <c r="E7357" s="607">
        <v>27.9</v>
      </c>
      <c r="F7357" s="601" t="s">
        <v>794</v>
      </c>
    </row>
    <row r="7358" spans="1:6">
      <c r="A7358" s="606">
        <v>101013</v>
      </c>
      <c r="B7358" s="606" t="s">
        <v>8071</v>
      </c>
      <c r="C7358" s="606" t="s">
        <v>103</v>
      </c>
      <c r="D7358" s="606" t="s">
        <v>793</v>
      </c>
      <c r="E7358" s="607">
        <v>45.13</v>
      </c>
      <c r="F7358" s="601" t="s">
        <v>794</v>
      </c>
    </row>
    <row r="7359" spans="1:6">
      <c r="A7359" s="606">
        <v>101014</v>
      </c>
      <c r="B7359" s="606" t="s">
        <v>8072</v>
      </c>
      <c r="C7359" s="606" t="s">
        <v>103</v>
      </c>
      <c r="D7359" s="606" t="s">
        <v>793</v>
      </c>
      <c r="E7359" s="607">
        <v>41.35</v>
      </c>
      <c r="F7359" s="601" t="s">
        <v>794</v>
      </c>
    </row>
    <row r="7360" spans="1:6">
      <c r="A7360" s="606">
        <v>101015</v>
      </c>
      <c r="B7360" s="606" t="s">
        <v>8073</v>
      </c>
      <c r="C7360" s="606" t="s">
        <v>103</v>
      </c>
      <c r="D7360" s="606" t="s">
        <v>793</v>
      </c>
      <c r="E7360" s="607">
        <v>33.97</v>
      </c>
      <c r="F7360" s="601" t="s">
        <v>794</v>
      </c>
    </row>
    <row r="7361" spans="1:6">
      <c r="A7361" s="606">
        <v>101016</v>
      </c>
      <c r="B7361" s="606" t="s">
        <v>8074</v>
      </c>
      <c r="C7361" s="606" t="s">
        <v>103</v>
      </c>
      <c r="D7361" s="606" t="s">
        <v>793</v>
      </c>
      <c r="E7361" s="607">
        <v>39.33</v>
      </c>
      <c r="F7361" s="601" t="s">
        <v>794</v>
      </c>
    </row>
    <row r="7362" spans="1:6">
      <c r="A7362" s="606">
        <v>101017</v>
      </c>
      <c r="B7362" s="606" t="s">
        <v>8075</v>
      </c>
      <c r="C7362" s="606" t="s">
        <v>103</v>
      </c>
      <c r="D7362" s="606" t="s">
        <v>793</v>
      </c>
      <c r="E7362" s="607">
        <v>29.81</v>
      </c>
      <c r="F7362" s="601" t="s">
        <v>794</v>
      </c>
    </row>
    <row r="7363" spans="1:6">
      <c r="A7363" s="606">
        <v>101018</v>
      </c>
      <c r="B7363" s="606" t="s">
        <v>8076</v>
      </c>
      <c r="C7363" s="606" t="s">
        <v>103</v>
      </c>
      <c r="D7363" s="606" t="s">
        <v>793</v>
      </c>
      <c r="E7363" s="608">
        <v>24.48</v>
      </c>
      <c r="F7363" s="601" t="s">
        <v>794</v>
      </c>
    </row>
    <row r="7364" spans="1:6">
      <c r="A7364" s="606">
        <v>101463</v>
      </c>
      <c r="B7364" s="606" t="s">
        <v>8077</v>
      </c>
      <c r="C7364" s="606" t="s">
        <v>103</v>
      </c>
      <c r="D7364" s="606" t="s">
        <v>793</v>
      </c>
      <c r="E7364" s="607">
        <v>45.27</v>
      </c>
      <c r="F7364" s="601" t="s">
        <v>794</v>
      </c>
    </row>
    <row r="7365" spans="1:6">
      <c r="A7365" s="606">
        <v>101464</v>
      </c>
      <c r="B7365" s="606" t="s">
        <v>8078</v>
      </c>
      <c r="C7365" s="606" t="s">
        <v>103</v>
      </c>
      <c r="D7365" s="606" t="s">
        <v>793</v>
      </c>
      <c r="E7365" s="607">
        <v>34.770000000000003</v>
      </c>
      <c r="F7365" s="601" t="s">
        <v>794</v>
      </c>
    </row>
    <row r="7366" spans="1:6">
      <c r="A7366" s="606">
        <v>101465</v>
      </c>
      <c r="B7366" s="606" t="s">
        <v>8079</v>
      </c>
      <c r="C7366" s="606" t="s">
        <v>103</v>
      </c>
      <c r="D7366" s="606" t="s">
        <v>793</v>
      </c>
      <c r="E7366" s="608">
        <v>26.58</v>
      </c>
      <c r="F7366" s="601" t="s">
        <v>794</v>
      </c>
    </row>
    <row r="7367" spans="1:6">
      <c r="A7367" s="606">
        <v>101466</v>
      </c>
      <c r="B7367" s="606" t="s">
        <v>8080</v>
      </c>
      <c r="C7367" s="606" t="s">
        <v>103</v>
      </c>
      <c r="D7367" s="606" t="s">
        <v>793</v>
      </c>
      <c r="E7367" s="607">
        <v>21.62</v>
      </c>
      <c r="F7367" s="601" t="s">
        <v>794</v>
      </c>
    </row>
    <row r="7368" spans="1:6">
      <c r="A7368" s="606">
        <v>101467</v>
      </c>
      <c r="B7368" s="606" t="s">
        <v>8081</v>
      </c>
      <c r="C7368" s="606" t="s">
        <v>103</v>
      </c>
      <c r="D7368" s="606" t="s">
        <v>793</v>
      </c>
      <c r="E7368" s="607">
        <v>18.100000000000001</v>
      </c>
      <c r="F7368" s="601" t="s">
        <v>794</v>
      </c>
    </row>
    <row r="7369" spans="1:6">
      <c r="A7369" s="606">
        <v>101468</v>
      </c>
      <c r="B7369" s="606" t="s">
        <v>8082</v>
      </c>
      <c r="C7369" s="606" t="s">
        <v>103</v>
      </c>
      <c r="D7369" s="606" t="s">
        <v>793</v>
      </c>
      <c r="E7369" s="608">
        <v>16.55</v>
      </c>
      <c r="F7369" s="601" t="s">
        <v>794</v>
      </c>
    </row>
    <row r="7370" spans="1:6">
      <c r="A7370" s="606">
        <v>101469</v>
      </c>
      <c r="B7370" s="606" t="s">
        <v>8083</v>
      </c>
      <c r="C7370" s="606" t="s">
        <v>103</v>
      </c>
      <c r="D7370" s="606" t="s">
        <v>793</v>
      </c>
      <c r="E7370" s="608">
        <v>37.04</v>
      </c>
      <c r="F7370" s="601" t="s">
        <v>794</v>
      </c>
    </row>
    <row r="7371" spans="1:6">
      <c r="A7371" s="606">
        <v>101470</v>
      </c>
      <c r="B7371" s="606" t="s">
        <v>8084</v>
      </c>
      <c r="C7371" s="606" t="s">
        <v>103</v>
      </c>
      <c r="D7371" s="606" t="s">
        <v>793</v>
      </c>
      <c r="E7371" s="608">
        <v>29.41</v>
      </c>
      <c r="F7371" s="601" t="s">
        <v>794</v>
      </c>
    </row>
    <row r="7372" spans="1:6">
      <c r="A7372" s="606">
        <v>101471</v>
      </c>
      <c r="B7372" s="606" t="s">
        <v>8085</v>
      </c>
      <c r="C7372" s="606" t="s">
        <v>103</v>
      </c>
      <c r="D7372" s="606" t="s">
        <v>793</v>
      </c>
      <c r="E7372" s="607">
        <v>25.23</v>
      </c>
      <c r="F7372" s="601" t="s">
        <v>794</v>
      </c>
    </row>
    <row r="7373" spans="1:6">
      <c r="A7373" s="606">
        <v>101472</v>
      </c>
      <c r="B7373" s="606" t="s">
        <v>8086</v>
      </c>
      <c r="C7373" s="606" t="s">
        <v>103</v>
      </c>
      <c r="D7373" s="606" t="s">
        <v>793</v>
      </c>
      <c r="E7373" s="607">
        <v>19.64</v>
      </c>
      <c r="F7373" s="601" t="s">
        <v>794</v>
      </c>
    </row>
    <row r="7374" spans="1:6">
      <c r="A7374" s="606">
        <v>101473</v>
      </c>
      <c r="B7374" s="606" t="s">
        <v>8087</v>
      </c>
      <c r="C7374" s="606" t="s">
        <v>103</v>
      </c>
      <c r="D7374" s="606" t="s">
        <v>793</v>
      </c>
      <c r="E7374" s="608">
        <v>28.27</v>
      </c>
      <c r="F7374" s="601" t="s">
        <v>794</v>
      </c>
    </row>
    <row r="7375" spans="1:6">
      <c r="A7375" s="606">
        <v>101474</v>
      </c>
      <c r="B7375" s="606" t="s">
        <v>8088</v>
      </c>
      <c r="C7375" s="606" t="s">
        <v>103</v>
      </c>
      <c r="D7375" s="606" t="s">
        <v>793</v>
      </c>
      <c r="E7375" s="608">
        <v>20.22</v>
      </c>
      <c r="F7375" s="601" t="s">
        <v>794</v>
      </c>
    </row>
    <row r="7376" spans="1:6">
      <c r="A7376" s="606">
        <v>101475</v>
      </c>
      <c r="B7376" s="606" t="s">
        <v>8089</v>
      </c>
      <c r="C7376" s="606" t="s">
        <v>103</v>
      </c>
      <c r="D7376" s="606" t="s">
        <v>793</v>
      </c>
      <c r="E7376" s="607">
        <v>17.940000000000001</v>
      </c>
      <c r="F7376" s="601" t="s">
        <v>794</v>
      </c>
    </row>
    <row r="7377" spans="1:6">
      <c r="A7377" s="606">
        <v>101476</v>
      </c>
      <c r="B7377" s="606" t="s">
        <v>8090</v>
      </c>
      <c r="C7377" s="606" t="s">
        <v>103</v>
      </c>
      <c r="D7377" s="606" t="s">
        <v>793</v>
      </c>
      <c r="E7377" s="607">
        <v>16</v>
      </c>
      <c r="F7377" s="601" t="s">
        <v>794</v>
      </c>
    </row>
    <row r="7378" spans="1:6">
      <c r="A7378" s="606">
        <v>101477</v>
      </c>
      <c r="B7378" s="606" t="s">
        <v>8091</v>
      </c>
      <c r="C7378" s="606" t="s">
        <v>103</v>
      </c>
      <c r="D7378" s="606" t="s">
        <v>793</v>
      </c>
      <c r="E7378" s="607">
        <v>13.11</v>
      </c>
      <c r="F7378" s="601" t="s">
        <v>794</v>
      </c>
    </row>
    <row r="7379" spans="1:6">
      <c r="A7379" s="606">
        <v>101478</v>
      </c>
      <c r="B7379" s="606" t="s">
        <v>8092</v>
      </c>
      <c r="C7379" s="606" t="s">
        <v>103</v>
      </c>
      <c r="D7379" s="606" t="s">
        <v>793</v>
      </c>
      <c r="E7379" s="607">
        <v>11.15</v>
      </c>
      <c r="F7379" s="601" t="s">
        <v>794</v>
      </c>
    </row>
    <row r="7380" spans="1:6">
      <c r="A7380" s="606">
        <v>101480</v>
      </c>
      <c r="B7380" s="606" t="s">
        <v>8093</v>
      </c>
      <c r="C7380" s="606" t="s">
        <v>103</v>
      </c>
      <c r="D7380" s="606" t="s">
        <v>793</v>
      </c>
      <c r="E7380" s="607">
        <v>66.25</v>
      </c>
      <c r="F7380" s="601" t="s">
        <v>794</v>
      </c>
    </row>
    <row r="7381" spans="1:6">
      <c r="A7381" s="606">
        <v>101481</v>
      </c>
      <c r="B7381" s="606" t="s">
        <v>8094</v>
      </c>
      <c r="C7381" s="606" t="s">
        <v>103</v>
      </c>
      <c r="D7381" s="606" t="s">
        <v>793</v>
      </c>
      <c r="E7381" s="608">
        <v>47.85</v>
      </c>
      <c r="F7381" s="601" t="s">
        <v>794</v>
      </c>
    </row>
    <row r="7382" spans="1:6">
      <c r="A7382" s="606">
        <v>101482</v>
      </c>
      <c r="B7382" s="606" t="s">
        <v>8095</v>
      </c>
      <c r="C7382" s="606" t="s">
        <v>103</v>
      </c>
      <c r="D7382" s="606" t="s">
        <v>793</v>
      </c>
      <c r="E7382" s="607">
        <v>35.770000000000003</v>
      </c>
      <c r="F7382" s="601" t="s">
        <v>794</v>
      </c>
    </row>
    <row r="7383" spans="1:6">
      <c r="A7383" s="606">
        <v>101483</v>
      </c>
      <c r="B7383" s="606" t="s">
        <v>8096</v>
      </c>
      <c r="C7383" s="606" t="s">
        <v>103</v>
      </c>
      <c r="D7383" s="606" t="s">
        <v>793</v>
      </c>
      <c r="E7383" s="608">
        <v>37.119999999999997</v>
      </c>
      <c r="F7383" s="601" t="s">
        <v>794</v>
      </c>
    </row>
    <row r="7384" spans="1:6">
      <c r="A7384" s="606">
        <v>101484</v>
      </c>
      <c r="B7384" s="606" t="s">
        <v>8097</v>
      </c>
      <c r="C7384" s="606" t="s">
        <v>103</v>
      </c>
      <c r="D7384" s="606" t="s">
        <v>793</v>
      </c>
      <c r="E7384" s="607">
        <v>192.39</v>
      </c>
      <c r="F7384" s="601" t="s">
        <v>794</v>
      </c>
    </row>
    <row r="7385" spans="1:6">
      <c r="A7385" s="606">
        <v>101485</v>
      </c>
      <c r="B7385" s="606" t="s">
        <v>8098</v>
      </c>
      <c r="C7385" s="606" t="s">
        <v>103</v>
      </c>
      <c r="D7385" s="606" t="s">
        <v>793</v>
      </c>
      <c r="E7385" s="607">
        <v>147.68</v>
      </c>
      <c r="F7385" s="601" t="s">
        <v>794</v>
      </c>
    </row>
    <row r="7386" spans="1:6">
      <c r="A7386" s="606">
        <v>101486</v>
      </c>
      <c r="B7386" s="606" t="s">
        <v>8099</v>
      </c>
      <c r="C7386" s="606" t="s">
        <v>103</v>
      </c>
      <c r="D7386" s="606" t="s">
        <v>793</v>
      </c>
      <c r="E7386" s="607">
        <v>133.04</v>
      </c>
      <c r="F7386" s="601" t="s">
        <v>794</v>
      </c>
    </row>
    <row r="7387" spans="1:6">
      <c r="A7387" s="606">
        <v>101487</v>
      </c>
      <c r="B7387" s="606" t="s">
        <v>8100</v>
      </c>
      <c r="C7387" s="606" t="s">
        <v>103</v>
      </c>
      <c r="D7387" s="606" t="s">
        <v>793</v>
      </c>
      <c r="E7387" s="607">
        <v>97.4</v>
      </c>
      <c r="F7387" s="601" t="s">
        <v>794</v>
      </c>
    </row>
    <row r="7388" spans="1:6">
      <c r="A7388" s="606">
        <v>101488</v>
      </c>
      <c r="B7388" s="606" t="s">
        <v>8101</v>
      </c>
      <c r="C7388" s="606" t="s">
        <v>103</v>
      </c>
      <c r="D7388" s="606" t="s">
        <v>793</v>
      </c>
      <c r="E7388" s="607">
        <v>84.29</v>
      </c>
      <c r="F7388" s="601" t="s">
        <v>794</v>
      </c>
    </row>
    <row r="7389" spans="1:6">
      <c r="A7389" s="606">
        <v>101188</v>
      </c>
      <c r="B7389" s="606" t="s">
        <v>8102</v>
      </c>
      <c r="C7389" s="606" t="s">
        <v>67</v>
      </c>
      <c r="D7389" s="606" t="s">
        <v>942</v>
      </c>
      <c r="E7389" s="607">
        <v>5.33</v>
      </c>
      <c r="F7389" s="601" t="s">
        <v>794</v>
      </c>
    </row>
    <row r="7390" spans="1:6">
      <c r="A7390" s="606">
        <v>101189</v>
      </c>
      <c r="B7390" s="606" t="s">
        <v>8103</v>
      </c>
      <c r="C7390" s="606" t="s">
        <v>67</v>
      </c>
      <c r="D7390" s="606" t="s">
        <v>942</v>
      </c>
      <c r="E7390" s="607">
        <v>74.11</v>
      </c>
      <c r="F7390" s="601" t="s">
        <v>794</v>
      </c>
    </row>
    <row r="7391" spans="1:6">
      <c r="A7391" s="606">
        <v>101190</v>
      </c>
      <c r="B7391" s="606" t="s">
        <v>8104</v>
      </c>
      <c r="C7391" s="606" t="s">
        <v>67</v>
      </c>
      <c r="D7391" s="606" t="s">
        <v>942</v>
      </c>
      <c r="E7391" s="607">
        <v>73.41</v>
      </c>
      <c r="F7391" s="601" t="s">
        <v>794</v>
      </c>
    </row>
    <row r="7392" spans="1:6">
      <c r="A7392" s="606">
        <v>101191</v>
      </c>
      <c r="B7392" s="606" t="s">
        <v>8105</v>
      </c>
      <c r="C7392" s="606" t="s">
        <v>67</v>
      </c>
      <c r="D7392" s="606" t="s">
        <v>942</v>
      </c>
      <c r="E7392" s="608">
        <v>73.760000000000005</v>
      </c>
      <c r="F7392" s="601" t="s">
        <v>794</v>
      </c>
    </row>
    <row r="7393" spans="1:6">
      <c r="A7393" s="606">
        <v>101192</v>
      </c>
      <c r="B7393" s="606" t="s">
        <v>8106</v>
      </c>
      <c r="C7393" s="606" t="s">
        <v>67</v>
      </c>
      <c r="D7393" s="606" t="s">
        <v>942</v>
      </c>
      <c r="E7393" s="607">
        <v>72.260000000000005</v>
      </c>
      <c r="F7393" s="601" t="s">
        <v>794</v>
      </c>
    </row>
    <row r="7394" spans="1:6">
      <c r="A7394" s="606">
        <v>101193</v>
      </c>
      <c r="B7394" s="606" t="s">
        <v>8107</v>
      </c>
      <c r="C7394" s="606" t="s">
        <v>67</v>
      </c>
      <c r="D7394" s="606" t="s">
        <v>942</v>
      </c>
      <c r="E7394" s="608">
        <v>65.81</v>
      </c>
      <c r="F7394" s="601" t="s">
        <v>794</v>
      </c>
    </row>
    <row r="7395" spans="1:6">
      <c r="A7395" s="606">
        <v>101194</v>
      </c>
      <c r="B7395" s="606" t="s">
        <v>8108</v>
      </c>
      <c r="C7395" s="606" t="s">
        <v>67</v>
      </c>
      <c r="D7395" s="606" t="s">
        <v>942</v>
      </c>
      <c r="E7395" s="608">
        <v>66.16</v>
      </c>
      <c r="F7395" s="601" t="s">
        <v>794</v>
      </c>
    </row>
    <row r="7396" spans="1:6">
      <c r="A7396" s="606">
        <v>101197</v>
      </c>
      <c r="B7396" s="606" t="s">
        <v>8109</v>
      </c>
      <c r="C7396" s="606" t="s">
        <v>67</v>
      </c>
      <c r="D7396" s="606" t="s">
        <v>942</v>
      </c>
      <c r="E7396" s="608">
        <v>135.38999999999999</v>
      </c>
      <c r="F7396" s="601" t="s">
        <v>794</v>
      </c>
    </row>
    <row r="7397" spans="1:6">
      <c r="A7397" s="606">
        <v>101198</v>
      </c>
      <c r="B7397" s="606" t="s">
        <v>8110</v>
      </c>
      <c r="C7397" s="606" t="s">
        <v>67</v>
      </c>
      <c r="D7397" s="606" t="s">
        <v>942</v>
      </c>
      <c r="E7397" s="607">
        <v>95.19</v>
      </c>
      <c r="F7397" s="601" t="s">
        <v>794</v>
      </c>
    </row>
    <row r="7398" spans="1:6">
      <c r="A7398" s="606">
        <v>101199</v>
      </c>
      <c r="B7398" s="606" t="s">
        <v>8111</v>
      </c>
      <c r="C7398" s="606" t="s">
        <v>67</v>
      </c>
      <c r="D7398" s="606" t="s">
        <v>942</v>
      </c>
      <c r="E7398" s="607">
        <v>96.06</v>
      </c>
      <c r="F7398" s="601" t="s">
        <v>794</v>
      </c>
    </row>
    <row r="7399" spans="1:6">
      <c r="A7399" s="606">
        <v>101200</v>
      </c>
      <c r="B7399" s="606" t="s">
        <v>8112</v>
      </c>
      <c r="C7399" s="606" t="s">
        <v>67</v>
      </c>
      <c r="D7399" s="606" t="s">
        <v>942</v>
      </c>
      <c r="E7399" s="607">
        <v>48.85</v>
      </c>
      <c r="F7399" s="601" t="s">
        <v>794</v>
      </c>
    </row>
    <row r="7400" spans="1:6">
      <c r="A7400" s="606">
        <v>101201</v>
      </c>
      <c r="B7400" s="606" t="s">
        <v>8113</v>
      </c>
      <c r="C7400" s="606" t="s">
        <v>67</v>
      </c>
      <c r="D7400" s="606" t="s">
        <v>942</v>
      </c>
      <c r="E7400" s="607">
        <v>60.64</v>
      </c>
      <c r="F7400" s="601" t="s">
        <v>794</v>
      </c>
    </row>
    <row r="7401" spans="1:6">
      <c r="A7401" s="606">
        <v>101202</v>
      </c>
      <c r="B7401" s="606" t="s">
        <v>8114</v>
      </c>
      <c r="C7401" s="606" t="s">
        <v>67</v>
      </c>
      <c r="D7401" s="606" t="s">
        <v>942</v>
      </c>
      <c r="E7401" s="607">
        <v>38.96</v>
      </c>
      <c r="F7401" s="601" t="s">
        <v>794</v>
      </c>
    </row>
    <row r="7402" spans="1:6">
      <c r="A7402" s="606">
        <v>101203</v>
      </c>
      <c r="B7402" s="606" t="s">
        <v>8115</v>
      </c>
      <c r="C7402" s="606" t="s">
        <v>67</v>
      </c>
      <c r="D7402" s="606" t="s">
        <v>942</v>
      </c>
      <c r="E7402" s="607">
        <v>38.08</v>
      </c>
      <c r="F7402" s="601" t="s">
        <v>794</v>
      </c>
    </row>
    <row r="7403" spans="1:6">
      <c r="A7403" s="606">
        <v>101204</v>
      </c>
      <c r="B7403" s="606" t="s">
        <v>8116</v>
      </c>
      <c r="C7403" s="606" t="s">
        <v>67</v>
      </c>
      <c r="D7403" s="606" t="s">
        <v>942</v>
      </c>
      <c r="E7403" s="607">
        <v>38.43</v>
      </c>
      <c r="F7403" s="601" t="s">
        <v>794</v>
      </c>
    </row>
    <row r="7404" spans="1:6">
      <c r="A7404" s="606">
        <v>101205</v>
      </c>
      <c r="B7404" s="606" t="s">
        <v>8117</v>
      </c>
      <c r="C7404" s="606" t="s">
        <v>67</v>
      </c>
      <c r="D7404" s="606" t="s">
        <v>942</v>
      </c>
      <c r="E7404" s="607">
        <v>38.96</v>
      </c>
      <c r="F7404" s="601" t="s">
        <v>794</v>
      </c>
    </row>
    <row r="7405" spans="1:6">
      <c r="A7405" s="606">
        <v>102362</v>
      </c>
      <c r="B7405" s="606" t="s">
        <v>8118</v>
      </c>
      <c r="C7405" s="606" t="s">
        <v>68</v>
      </c>
      <c r="D7405" s="606" t="s">
        <v>793</v>
      </c>
      <c r="E7405" s="607">
        <v>155.16999999999999</v>
      </c>
      <c r="F7405" s="601" t="s">
        <v>794</v>
      </c>
    </row>
    <row r="7406" spans="1:6">
      <c r="A7406" s="606">
        <v>102363</v>
      </c>
      <c r="B7406" s="606" t="s">
        <v>8119</v>
      </c>
      <c r="C7406" s="606" t="s">
        <v>68</v>
      </c>
      <c r="D7406" s="606" t="s">
        <v>793</v>
      </c>
      <c r="E7406" s="607">
        <v>166.88</v>
      </c>
      <c r="F7406" s="601" t="s">
        <v>794</v>
      </c>
    </row>
    <row r="7407" spans="1:6">
      <c r="A7407" s="606">
        <v>102364</v>
      </c>
      <c r="B7407" s="606" t="s">
        <v>8120</v>
      </c>
      <c r="C7407" s="606" t="s">
        <v>68</v>
      </c>
      <c r="D7407" s="606" t="s">
        <v>793</v>
      </c>
      <c r="E7407" s="607">
        <v>188.22</v>
      </c>
      <c r="F7407" s="601" t="s">
        <v>794</v>
      </c>
    </row>
    <row r="7408" spans="1:6">
      <c r="A7408" s="606">
        <v>98509</v>
      </c>
      <c r="B7408" s="606" t="s">
        <v>8121</v>
      </c>
      <c r="C7408" s="606" t="s">
        <v>123</v>
      </c>
      <c r="D7408" s="606" t="s">
        <v>942</v>
      </c>
      <c r="E7408" s="607">
        <v>81.36</v>
      </c>
      <c r="F7408" s="601" t="s">
        <v>794</v>
      </c>
    </row>
    <row r="7409" spans="1:6">
      <c r="A7409" s="606">
        <v>98510</v>
      </c>
      <c r="B7409" s="606" t="s">
        <v>8122</v>
      </c>
      <c r="C7409" s="606" t="s">
        <v>123</v>
      </c>
      <c r="D7409" s="606" t="s">
        <v>942</v>
      </c>
      <c r="E7409" s="607">
        <v>119.11</v>
      </c>
      <c r="F7409" s="601" t="s">
        <v>794</v>
      </c>
    </row>
    <row r="7410" spans="1:6">
      <c r="A7410" s="606">
        <v>98511</v>
      </c>
      <c r="B7410" s="606" t="s">
        <v>8123</v>
      </c>
      <c r="C7410" s="606" t="s">
        <v>123</v>
      </c>
      <c r="D7410" s="606" t="s">
        <v>942</v>
      </c>
      <c r="E7410" s="607">
        <v>223.34</v>
      </c>
      <c r="F7410" s="601" t="s">
        <v>794</v>
      </c>
    </row>
    <row r="7411" spans="1:6">
      <c r="A7411" s="606">
        <v>98516</v>
      </c>
      <c r="B7411" s="606" t="s">
        <v>8124</v>
      </c>
      <c r="C7411" s="606" t="s">
        <v>123</v>
      </c>
      <c r="D7411" s="606" t="s">
        <v>793</v>
      </c>
      <c r="E7411" s="607">
        <v>377.53</v>
      </c>
      <c r="F7411" s="601" t="s">
        <v>794</v>
      </c>
    </row>
    <row r="7412" spans="1:6">
      <c r="A7412" s="606">
        <v>98519</v>
      </c>
      <c r="B7412" s="606" t="s">
        <v>8125</v>
      </c>
      <c r="C7412" s="606" t="s">
        <v>68</v>
      </c>
      <c r="D7412" s="606" t="s">
        <v>942</v>
      </c>
      <c r="E7412" s="607">
        <v>3.09</v>
      </c>
      <c r="F7412" s="601" t="s">
        <v>794</v>
      </c>
    </row>
    <row r="7413" spans="1:6">
      <c r="A7413" s="606">
        <v>98520</v>
      </c>
      <c r="B7413" s="606" t="s">
        <v>8126</v>
      </c>
      <c r="C7413" s="606" t="s">
        <v>68</v>
      </c>
      <c r="D7413" s="606" t="s">
        <v>942</v>
      </c>
      <c r="E7413" s="607">
        <v>4.67</v>
      </c>
      <c r="F7413" s="601" t="s">
        <v>794</v>
      </c>
    </row>
    <row r="7414" spans="1:6">
      <c r="A7414" s="606">
        <v>98521</v>
      </c>
      <c r="B7414" s="606" t="s">
        <v>8127</v>
      </c>
      <c r="C7414" s="606" t="s">
        <v>68</v>
      </c>
      <c r="D7414" s="606" t="s">
        <v>942</v>
      </c>
      <c r="E7414" s="607">
        <v>0.31</v>
      </c>
      <c r="F7414" s="601" t="s">
        <v>794</v>
      </c>
    </row>
    <row r="7415" spans="1:6">
      <c r="A7415" s="606">
        <v>98522</v>
      </c>
      <c r="B7415" s="606" t="s">
        <v>8128</v>
      </c>
      <c r="C7415" s="606" t="s">
        <v>67</v>
      </c>
      <c r="D7415" s="606" t="s">
        <v>793</v>
      </c>
      <c r="E7415" s="607">
        <v>156.66999999999999</v>
      </c>
      <c r="F7415" s="601" t="s">
        <v>794</v>
      </c>
    </row>
    <row r="7416" spans="1:6">
      <c r="A7416" s="606">
        <v>98524</v>
      </c>
      <c r="B7416" s="606" t="s">
        <v>8129</v>
      </c>
      <c r="C7416" s="606" t="s">
        <v>68</v>
      </c>
      <c r="D7416" s="606" t="s">
        <v>1410</v>
      </c>
      <c r="E7416" s="607">
        <v>3.91</v>
      </c>
      <c r="F7416" s="601" t="s">
        <v>794</v>
      </c>
    </row>
    <row r="7417" spans="1:6">
      <c r="A7417" s="606">
        <v>105521</v>
      </c>
      <c r="B7417" s="606" t="s">
        <v>8130</v>
      </c>
      <c r="C7417" s="606" t="s">
        <v>68</v>
      </c>
      <c r="D7417" s="606" t="s">
        <v>942</v>
      </c>
      <c r="E7417" s="608">
        <v>3.05</v>
      </c>
      <c r="F7417" s="601" t="s">
        <v>794</v>
      </c>
    </row>
    <row r="7418" spans="1:6">
      <c r="A7418" s="606">
        <v>98503</v>
      </c>
      <c r="B7418" s="606" t="s">
        <v>8131</v>
      </c>
      <c r="C7418" s="606" t="s">
        <v>68</v>
      </c>
      <c r="D7418" s="606" t="s">
        <v>942</v>
      </c>
      <c r="E7418" s="608">
        <v>20.350000000000001</v>
      </c>
      <c r="F7418" s="601" t="s">
        <v>794</v>
      </c>
    </row>
    <row r="7419" spans="1:6">
      <c r="A7419" s="606">
        <v>98504</v>
      </c>
      <c r="B7419" s="606" t="s">
        <v>8132</v>
      </c>
      <c r="C7419" s="606" t="s">
        <v>68</v>
      </c>
      <c r="D7419" s="606" t="s">
        <v>942</v>
      </c>
      <c r="E7419" s="608">
        <v>14.48</v>
      </c>
      <c r="F7419" s="601" t="s">
        <v>794</v>
      </c>
    </row>
    <row r="7420" spans="1:6">
      <c r="A7420" s="606">
        <v>98505</v>
      </c>
      <c r="B7420" s="606" t="s">
        <v>8133</v>
      </c>
      <c r="C7420" s="606" t="s">
        <v>68</v>
      </c>
      <c r="D7420" s="606" t="s">
        <v>942</v>
      </c>
      <c r="E7420" s="607">
        <v>118.1</v>
      </c>
      <c r="F7420" s="601" t="s">
        <v>794</v>
      </c>
    </row>
    <row r="7421" spans="1:6">
      <c r="A7421" s="606">
        <v>103946</v>
      </c>
      <c r="B7421" s="606" t="s">
        <v>8134</v>
      </c>
      <c r="C7421" s="606" t="s">
        <v>68</v>
      </c>
      <c r="D7421" s="606" t="s">
        <v>942</v>
      </c>
      <c r="E7421" s="607">
        <v>19.059999999999999</v>
      </c>
      <c r="F7421" s="601" t="s">
        <v>794</v>
      </c>
    </row>
    <row r="7422" spans="1:6">
      <c r="A7422" s="606">
        <v>105000</v>
      </c>
      <c r="B7422" s="606" t="s">
        <v>8135</v>
      </c>
      <c r="C7422" s="606" t="s">
        <v>67</v>
      </c>
      <c r="D7422" s="606" t="s">
        <v>793</v>
      </c>
      <c r="E7422" s="608">
        <v>1334.97</v>
      </c>
      <c r="F7422" s="601" t="s">
        <v>794</v>
      </c>
    </row>
    <row r="7423" spans="1:6">
      <c r="A7423" s="606">
        <v>105001</v>
      </c>
      <c r="B7423" s="606" t="s">
        <v>8136</v>
      </c>
      <c r="C7423" s="606" t="s">
        <v>67</v>
      </c>
      <c r="D7423" s="606" t="s">
        <v>793</v>
      </c>
      <c r="E7423" s="608">
        <v>1376.35</v>
      </c>
      <c r="F7423" s="601" t="s">
        <v>794</v>
      </c>
    </row>
    <row r="7424" spans="1:6">
      <c r="A7424" s="606">
        <v>105002</v>
      </c>
      <c r="B7424" s="606" t="s">
        <v>8137</v>
      </c>
      <c r="C7424" s="606" t="s">
        <v>123</v>
      </c>
      <c r="D7424" s="606" t="s">
        <v>942</v>
      </c>
      <c r="E7424" s="608">
        <v>754.76</v>
      </c>
      <c r="F7424" s="601" t="s">
        <v>794</v>
      </c>
    </row>
    <row r="7425" spans="1:6">
      <c r="A7425" s="606">
        <v>105003</v>
      </c>
      <c r="B7425" s="606" t="s">
        <v>8138</v>
      </c>
      <c r="C7425" s="606" t="s">
        <v>123</v>
      </c>
      <c r="D7425" s="606" t="s">
        <v>793</v>
      </c>
      <c r="E7425" s="608">
        <v>1135.82</v>
      </c>
      <c r="F7425" s="601" t="s">
        <v>794</v>
      </c>
    </row>
    <row r="7426" spans="1:6">
      <c r="A7426" s="606">
        <v>105004</v>
      </c>
      <c r="B7426" s="606" t="s">
        <v>8139</v>
      </c>
      <c r="C7426" s="606" t="s">
        <v>68</v>
      </c>
      <c r="D7426" s="606" t="s">
        <v>942</v>
      </c>
      <c r="E7426" s="608">
        <v>127.81</v>
      </c>
      <c r="F7426" s="601" t="s">
        <v>794</v>
      </c>
    </row>
    <row r="7427" spans="1:6">
      <c r="A7427" s="606">
        <v>105005</v>
      </c>
      <c r="B7427" s="606" t="s">
        <v>8140</v>
      </c>
      <c r="C7427" s="606" t="s">
        <v>68</v>
      </c>
      <c r="D7427" s="606" t="s">
        <v>793</v>
      </c>
      <c r="E7427" s="608">
        <v>198.36</v>
      </c>
      <c r="F7427" s="601" t="s">
        <v>794</v>
      </c>
    </row>
    <row r="7428" spans="1:6">
      <c r="A7428" s="606">
        <v>103185</v>
      </c>
      <c r="B7428" s="606" t="s">
        <v>8141</v>
      </c>
      <c r="C7428" s="606" t="s">
        <v>123</v>
      </c>
      <c r="D7428" s="606" t="s">
        <v>793</v>
      </c>
      <c r="E7428" s="608">
        <v>6132.78</v>
      </c>
      <c r="F7428" s="601" t="s">
        <v>794</v>
      </c>
    </row>
    <row r="7429" spans="1:6">
      <c r="A7429" s="606">
        <v>103186</v>
      </c>
      <c r="B7429" s="606" t="s">
        <v>8142</v>
      </c>
      <c r="C7429" s="606" t="s">
        <v>123</v>
      </c>
      <c r="D7429" s="606" t="s">
        <v>793</v>
      </c>
      <c r="E7429" s="608">
        <v>6478.33</v>
      </c>
      <c r="F7429" s="601" t="s">
        <v>794</v>
      </c>
    </row>
    <row r="7430" spans="1:6">
      <c r="A7430" s="606">
        <v>103187</v>
      </c>
      <c r="B7430" s="606" t="s">
        <v>8143</v>
      </c>
      <c r="C7430" s="606" t="s">
        <v>123</v>
      </c>
      <c r="D7430" s="606" t="s">
        <v>793</v>
      </c>
      <c r="E7430" s="608">
        <v>4862.84</v>
      </c>
      <c r="F7430" s="601" t="s">
        <v>794</v>
      </c>
    </row>
    <row r="7431" spans="1:6">
      <c r="A7431" s="606">
        <v>103188</v>
      </c>
      <c r="B7431" s="606" t="s">
        <v>8144</v>
      </c>
      <c r="C7431" s="606" t="s">
        <v>123</v>
      </c>
      <c r="D7431" s="606" t="s">
        <v>793</v>
      </c>
      <c r="E7431" s="608">
        <v>5232.04</v>
      </c>
      <c r="F7431" s="601" t="s">
        <v>794</v>
      </c>
    </row>
    <row r="7432" spans="1:6">
      <c r="A7432" s="606">
        <v>103189</v>
      </c>
      <c r="B7432" s="606" t="s">
        <v>8145</v>
      </c>
      <c r="C7432" s="606" t="s">
        <v>123</v>
      </c>
      <c r="D7432" s="606" t="s">
        <v>793</v>
      </c>
      <c r="E7432" s="608">
        <v>2620.41</v>
      </c>
      <c r="F7432" s="601" t="s">
        <v>794</v>
      </c>
    </row>
    <row r="7433" spans="1:6">
      <c r="A7433" s="606">
        <v>103190</v>
      </c>
      <c r="B7433" s="606" t="s">
        <v>8146</v>
      </c>
      <c r="C7433" s="606" t="s">
        <v>123</v>
      </c>
      <c r="D7433" s="606" t="s">
        <v>793</v>
      </c>
      <c r="E7433" s="608">
        <v>4083.22</v>
      </c>
      <c r="F7433" s="601" t="s">
        <v>794</v>
      </c>
    </row>
    <row r="7434" spans="1:6">
      <c r="A7434" s="606">
        <v>103191</v>
      </c>
      <c r="B7434" s="606" t="s">
        <v>8147</v>
      </c>
      <c r="C7434" s="606" t="s">
        <v>123</v>
      </c>
      <c r="D7434" s="606" t="s">
        <v>793</v>
      </c>
      <c r="E7434" s="608">
        <v>2382.9299999999998</v>
      </c>
      <c r="F7434" s="601" t="s">
        <v>794</v>
      </c>
    </row>
    <row r="7435" spans="1:6">
      <c r="A7435" s="606">
        <v>103192</v>
      </c>
      <c r="B7435" s="606" t="s">
        <v>8148</v>
      </c>
      <c r="C7435" s="606" t="s">
        <v>123</v>
      </c>
      <c r="D7435" s="606" t="s">
        <v>793</v>
      </c>
      <c r="E7435" s="608">
        <v>2536.5700000000002</v>
      </c>
      <c r="F7435" s="601" t="s">
        <v>794</v>
      </c>
    </row>
    <row r="7436" spans="1:6">
      <c r="A7436" s="606">
        <v>103193</v>
      </c>
      <c r="B7436" s="606" t="s">
        <v>8149</v>
      </c>
      <c r="C7436" s="606" t="s">
        <v>123</v>
      </c>
      <c r="D7436" s="606" t="s">
        <v>793</v>
      </c>
      <c r="E7436" s="608">
        <v>1955.3</v>
      </c>
      <c r="F7436" s="601" t="s">
        <v>794</v>
      </c>
    </row>
    <row r="7437" spans="1:6">
      <c r="A7437" s="606">
        <v>103194</v>
      </c>
      <c r="B7437" s="606" t="s">
        <v>8150</v>
      </c>
      <c r="C7437" s="606" t="s">
        <v>123</v>
      </c>
      <c r="D7437" s="606" t="s">
        <v>793</v>
      </c>
      <c r="E7437" s="608">
        <v>2813.27</v>
      </c>
      <c r="F7437" s="601" t="s">
        <v>794</v>
      </c>
    </row>
    <row r="7438" spans="1:6">
      <c r="A7438" s="606">
        <v>103195</v>
      </c>
      <c r="B7438" s="606" t="s">
        <v>8151</v>
      </c>
      <c r="C7438" s="606" t="s">
        <v>123</v>
      </c>
      <c r="D7438" s="606" t="s">
        <v>793</v>
      </c>
      <c r="E7438" s="608">
        <v>2194.15</v>
      </c>
      <c r="F7438" s="601" t="s">
        <v>794</v>
      </c>
    </row>
    <row r="7439" spans="1:6">
      <c r="A7439" s="606">
        <v>103205</v>
      </c>
      <c r="B7439" s="606" t="s">
        <v>8152</v>
      </c>
      <c r="C7439" s="606" t="s">
        <v>123</v>
      </c>
      <c r="D7439" s="606" t="s">
        <v>793</v>
      </c>
      <c r="E7439" s="608">
        <v>4087.59</v>
      </c>
      <c r="F7439" s="601" t="s">
        <v>794</v>
      </c>
    </row>
    <row r="7440" spans="1:6">
      <c r="A7440" s="606">
        <v>103206</v>
      </c>
      <c r="B7440" s="606" t="s">
        <v>8153</v>
      </c>
      <c r="C7440" s="606" t="s">
        <v>123</v>
      </c>
      <c r="D7440" s="606" t="s">
        <v>793</v>
      </c>
      <c r="E7440" s="608">
        <v>2387.3000000000002</v>
      </c>
      <c r="F7440" s="601" t="s">
        <v>794</v>
      </c>
    </row>
    <row r="7441" spans="1:6">
      <c r="A7441" s="606">
        <v>103207</v>
      </c>
      <c r="B7441" s="606" t="s">
        <v>8154</v>
      </c>
      <c r="C7441" s="606" t="s">
        <v>123</v>
      </c>
      <c r="D7441" s="606" t="s">
        <v>793</v>
      </c>
      <c r="E7441" s="608">
        <v>2540.94</v>
      </c>
      <c r="F7441" s="601" t="s">
        <v>794</v>
      </c>
    </row>
    <row r="7442" spans="1:6">
      <c r="A7442" s="606">
        <v>103208</v>
      </c>
      <c r="B7442" s="606" t="s">
        <v>8155</v>
      </c>
      <c r="C7442" s="606" t="s">
        <v>123</v>
      </c>
      <c r="D7442" s="606" t="s">
        <v>793</v>
      </c>
      <c r="E7442" s="608">
        <v>1959.67</v>
      </c>
      <c r="F7442" s="601" t="s">
        <v>794</v>
      </c>
    </row>
    <row r="7443" spans="1:6">
      <c r="A7443" s="606">
        <v>103209</v>
      </c>
      <c r="B7443" s="606" t="s">
        <v>8156</v>
      </c>
      <c r="C7443" s="606" t="s">
        <v>123</v>
      </c>
      <c r="D7443" s="606" t="s">
        <v>793</v>
      </c>
      <c r="E7443" s="608">
        <v>2817.64</v>
      </c>
      <c r="F7443" s="601" t="s">
        <v>794</v>
      </c>
    </row>
    <row r="7444" spans="1:6">
      <c r="A7444" s="606">
        <v>103210</v>
      </c>
      <c r="B7444" s="606" t="s">
        <v>8157</v>
      </c>
      <c r="C7444" s="606" t="s">
        <v>123</v>
      </c>
      <c r="D7444" s="606" t="s">
        <v>793</v>
      </c>
      <c r="E7444" s="608">
        <v>2279.54</v>
      </c>
      <c r="F7444" s="601" t="s">
        <v>794</v>
      </c>
    </row>
    <row r="7445" spans="1:6">
      <c r="A7445" s="606">
        <v>103304</v>
      </c>
      <c r="B7445" s="606" t="s">
        <v>8158</v>
      </c>
      <c r="C7445" s="606" t="s">
        <v>123</v>
      </c>
      <c r="D7445" s="606" t="s">
        <v>793</v>
      </c>
      <c r="E7445" s="608">
        <v>1241.94</v>
      </c>
      <c r="F7445" s="601" t="s">
        <v>794</v>
      </c>
    </row>
    <row r="7446" spans="1:6">
      <c r="A7446" s="606">
        <v>103307</v>
      </c>
      <c r="B7446" s="606" t="s">
        <v>8159</v>
      </c>
      <c r="C7446" s="606" t="s">
        <v>123</v>
      </c>
      <c r="D7446" s="606" t="s">
        <v>793</v>
      </c>
      <c r="E7446" s="608">
        <v>1326.99</v>
      </c>
      <c r="F7446" s="601" t="s">
        <v>794</v>
      </c>
    </row>
    <row r="7447" spans="1:6">
      <c r="A7447" s="606">
        <v>103310</v>
      </c>
      <c r="B7447" s="606" t="s">
        <v>8160</v>
      </c>
      <c r="C7447" s="606" t="s">
        <v>123</v>
      </c>
      <c r="D7447" s="606" t="s">
        <v>793</v>
      </c>
      <c r="E7447" s="608">
        <v>1284.6099999999999</v>
      </c>
      <c r="F7447" s="601" t="s">
        <v>794</v>
      </c>
    </row>
    <row r="7448" spans="1:6">
      <c r="A7448" s="606">
        <v>103314</v>
      </c>
      <c r="B7448" s="606" t="s">
        <v>8161</v>
      </c>
      <c r="C7448" s="606" t="s">
        <v>68</v>
      </c>
      <c r="D7448" s="606" t="s">
        <v>942</v>
      </c>
      <c r="E7448" s="607">
        <v>233.16</v>
      </c>
      <c r="F7448" s="601" t="s">
        <v>794</v>
      </c>
    </row>
    <row r="7449" spans="1:6">
      <c r="A7449" s="606">
        <v>103315</v>
      </c>
      <c r="B7449" s="606" t="s">
        <v>8162</v>
      </c>
      <c r="C7449" s="606" t="s">
        <v>68</v>
      </c>
      <c r="D7449" s="606" t="s">
        <v>942</v>
      </c>
      <c r="E7449" s="607">
        <v>225.94</v>
      </c>
      <c r="F7449" s="601" t="s">
        <v>794</v>
      </c>
    </row>
    <row r="7450" spans="1:6">
      <c r="A7450" s="606">
        <v>103769</v>
      </c>
      <c r="B7450" s="606" t="s">
        <v>8163</v>
      </c>
      <c r="C7450" s="606" t="s">
        <v>123</v>
      </c>
      <c r="D7450" s="606" t="s">
        <v>942</v>
      </c>
      <c r="E7450" s="608">
        <v>4819.38</v>
      </c>
      <c r="F7450" s="601" t="s">
        <v>794</v>
      </c>
    </row>
    <row r="7451" spans="1:6">
      <c r="A7451" s="606">
        <v>98525</v>
      </c>
      <c r="B7451" s="606" t="s">
        <v>8164</v>
      </c>
      <c r="C7451" s="606" t="s">
        <v>68</v>
      </c>
      <c r="D7451" s="606" t="s">
        <v>793</v>
      </c>
      <c r="E7451" s="607">
        <v>0.59</v>
      </c>
      <c r="F7451" s="601" t="s">
        <v>794</v>
      </c>
    </row>
    <row r="7452" spans="1:6">
      <c r="A7452" s="606">
        <v>98526</v>
      </c>
      <c r="B7452" s="606" t="s">
        <v>8165</v>
      </c>
      <c r="C7452" s="606" t="s">
        <v>123</v>
      </c>
      <c r="D7452" s="606" t="s">
        <v>793</v>
      </c>
      <c r="E7452" s="607">
        <v>110.66</v>
      </c>
      <c r="F7452" s="601" t="s">
        <v>794</v>
      </c>
    </row>
    <row r="7453" spans="1:6">
      <c r="A7453" s="606">
        <v>98527</v>
      </c>
      <c r="B7453" s="606" t="s">
        <v>8166</v>
      </c>
      <c r="C7453" s="606" t="s">
        <v>123</v>
      </c>
      <c r="D7453" s="606" t="s">
        <v>793</v>
      </c>
      <c r="E7453" s="607">
        <v>183.67</v>
      </c>
      <c r="F7453" s="601" t="s">
        <v>794</v>
      </c>
    </row>
    <row r="7454" spans="1:6">
      <c r="A7454" s="606">
        <v>98528</v>
      </c>
      <c r="B7454" s="606" t="s">
        <v>8167</v>
      </c>
      <c r="C7454" s="606" t="s">
        <v>123</v>
      </c>
      <c r="D7454" s="606" t="s">
        <v>793</v>
      </c>
      <c r="E7454" s="607">
        <v>242.07</v>
      </c>
      <c r="F7454" s="601" t="s">
        <v>794</v>
      </c>
    </row>
    <row r="7455" spans="1:6">
      <c r="A7455" s="606">
        <v>98529</v>
      </c>
      <c r="B7455" s="606" t="s">
        <v>8168</v>
      </c>
      <c r="C7455" s="606" t="s">
        <v>123</v>
      </c>
      <c r="D7455" s="606" t="s">
        <v>942</v>
      </c>
      <c r="E7455" s="608">
        <v>61.72</v>
      </c>
      <c r="F7455" s="601" t="s">
        <v>794</v>
      </c>
    </row>
    <row r="7456" spans="1:6">
      <c r="A7456" s="606">
        <v>98530</v>
      </c>
      <c r="B7456" s="606" t="s">
        <v>8169</v>
      </c>
      <c r="C7456" s="606" t="s">
        <v>123</v>
      </c>
      <c r="D7456" s="606" t="s">
        <v>942</v>
      </c>
      <c r="E7456" s="608">
        <v>121.13</v>
      </c>
      <c r="F7456" s="601" t="s">
        <v>794</v>
      </c>
    </row>
    <row r="7457" spans="1:6">
      <c r="A7457" s="606">
        <v>98531</v>
      </c>
      <c r="B7457" s="606" t="s">
        <v>8170</v>
      </c>
      <c r="C7457" s="606" t="s">
        <v>123</v>
      </c>
      <c r="D7457" s="606" t="s">
        <v>793</v>
      </c>
      <c r="E7457" s="607">
        <v>337.74</v>
      </c>
      <c r="F7457" s="601" t="s">
        <v>794</v>
      </c>
    </row>
    <row r="7458" spans="1:6">
      <c r="A7458" s="606">
        <v>98532</v>
      </c>
      <c r="B7458" s="606" t="s">
        <v>8171</v>
      </c>
      <c r="C7458" s="606" t="s">
        <v>123</v>
      </c>
      <c r="D7458" s="606" t="s">
        <v>793</v>
      </c>
      <c r="E7458" s="607">
        <v>29.14</v>
      </c>
      <c r="F7458" s="601" t="s">
        <v>794</v>
      </c>
    </row>
    <row r="7459" spans="1:6">
      <c r="A7459" s="606">
        <v>98533</v>
      </c>
      <c r="B7459" s="606" t="s">
        <v>8172</v>
      </c>
      <c r="C7459" s="606" t="s">
        <v>123</v>
      </c>
      <c r="D7459" s="606" t="s">
        <v>793</v>
      </c>
      <c r="E7459" s="607">
        <v>107.31</v>
      </c>
      <c r="F7459" s="601" t="s">
        <v>794</v>
      </c>
    </row>
    <row r="7460" spans="1:6">
      <c r="A7460" s="606">
        <v>98534</v>
      </c>
      <c r="B7460" s="606" t="s">
        <v>8173</v>
      </c>
      <c r="C7460" s="606" t="s">
        <v>123</v>
      </c>
      <c r="D7460" s="606" t="s">
        <v>793</v>
      </c>
      <c r="E7460" s="607">
        <v>297.55</v>
      </c>
      <c r="F7460" s="601" t="s">
        <v>794</v>
      </c>
    </row>
    <row r="7461" spans="1:6">
      <c r="A7461" s="606">
        <v>98535</v>
      </c>
      <c r="B7461" s="606" t="s">
        <v>8174</v>
      </c>
      <c r="C7461" s="606" t="s">
        <v>123</v>
      </c>
      <c r="D7461" s="606" t="s">
        <v>793</v>
      </c>
      <c r="E7461" s="607">
        <v>616.59</v>
      </c>
      <c r="F7461" s="601" t="s">
        <v>794</v>
      </c>
    </row>
    <row r="7462" spans="1:6">
      <c r="A7462" s="606">
        <v>88238</v>
      </c>
      <c r="B7462" s="606" t="s">
        <v>8175</v>
      </c>
      <c r="C7462" s="606" t="s">
        <v>64</v>
      </c>
      <c r="D7462" s="606" t="s">
        <v>942</v>
      </c>
      <c r="E7462" s="607">
        <v>19.38</v>
      </c>
      <c r="F7462" s="601" t="s">
        <v>8176</v>
      </c>
    </row>
    <row r="7463" spans="1:6">
      <c r="A7463" s="606">
        <v>88239</v>
      </c>
      <c r="B7463" s="606" t="s">
        <v>8177</v>
      </c>
      <c r="C7463" s="606" t="s">
        <v>64</v>
      </c>
      <c r="D7463" s="606" t="s">
        <v>942</v>
      </c>
      <c r="E7463" s="607">
        <v>19.29</v>
      </c>
      <c r="F7463" s="601" t="s">
        <v>8176</v>
      </c>
    </row>
    <row r="7464" spans="1:6">
      <c r="A7464" s="606">
        <v>88240</v>
      </c>
      <c r="B7464" s="606" t="s">
        <v>8178</v>
      </c>
      <c r="C7464" s="606" t="s">
        <v>64</v>
      </c>
      <c r="D7464" s="606" t="s">
        <v>942</v>
      </c>
      <c r="E7464" s="607">
        <v>18.190000000000001</v>
      </c>
      <c r="F7464" s="601" t="s">
        <v>8176</v>
      </c>
    </row>
    <row r="7465" spans="1:6">
      <c r="A7465" s="606">
        <v>88241</v>
      </c>
      <c r="B7465" s="606" t="s">
        <v>8179</v>
      </c>
      <c r="C7465" s="606" t="s">
        <v>64</v>
      </c>
      <c r="D7465" s="606" t="s">
        <v>942</v>
      </c>
      <c r="E7465" s="607">
        <v>19.23</v>
      </c>
      <c r="F7465" s="601" t="s">
        <v>8176</v>
      </c>
    </row>
    <row r="7466" spans="1:6">
      <c r="A7466" s="606">
        <v>88242</v>
      </c>
      <c r="B7466" s="606" t="s">
        <v>8180</v>
      </c>
      <c r="C7466" s="606" t="s">
        <v>64</v>
      </c>
      <c r="D7466" s="606" t="s">
        <v>942</v>
      </c>
      <c r="E7466" s="607">
        <v>19.43</v>
      </c>
      <c r="F7466" s="601" t="s">
        <v>8176</v>
      </c>
    </row>
    <row r="7467" spans="1:6">
      <c r="A7467" s="606">
        <v>88243</v>
      </c>
      <c r="B7467" s="606" t="s">
        <v>8181</v>
      </c>
      <c r="C7467" s="606" t="s">
        <v>64</v>
      </c>
      <c r="D7467" s="606" t="s">
        <v>942</v>
      </c>
      <c r="E7467" s="607">
        <v>19.11</v>
      </c>
      <c r="F7467" s="601" t="s">
        <v>8176</v>
      </c>
    </row>
    <row r="7468" spans="1:6">
      <c r="A7468" s="606">
        <v>88245</v>
      </c>
      <c r="B7468" s="606" t="s">
        <v>81</v>
      </c>
      <c r="C7468" s="606" t="s">
        <v>64</v>
      </c>
      <c r="D7468" s="606" t="s">
        <v>942</v>
      </c>
      <c r="E7468" s="607">
        <v>22.76</v>
      </c>
      <c r="F7468" s="601" t="s">
        <v>8176</v>
      </c>
    </row>
    <row r="7469" spans="1:6">
      <c r="A7469" s="606">
        <v>88246</v>
      </c>
      <c r="B7469" s="606" t="s">
        <v>8182</v>
      </c>
      <c r="C7469" s="606" t="s">
        <v>64</v>
      </c>
      <c r="D7469" s="606" t="s">
        <v>942</v>
      </c>
      <c r="E7469" s="607">
        <v>12.97</v>
      </c>
      <c r="F7469" s="601" t="s">
        <v>8176</v>
      </c>
    </row>
    <row r="7470" spans="1:6">
      <c r="A7470" s="606">
        <v>88247</v>
      </c>
      <c r="B7470" s="606" t="s">
        <v>8183</v>
      </c>
      <c r="C7470" s="606" t="s">
        <v>64</v>
      </c>
      <c r="D7470" s="606" t="s">
        <v>942</v>
      </c>
      <c r="E7470" s="608">
        <v>19.78</v>
      </c>
      <c r="F7470" s="601" t="s">
        <v>8176</v>
      </c>
    </row>
    <row r="7471" spans="1:6">
      <c r="A7471" s="606">
        <v>88248</v>
      </c>
      <c r="B7471" s="606" t="s">
        <v>8184</v>
      </c>
      <c r="C7471" s="606" t="s">
        <v>64</v>
      </c>
      <c r="D7471" s="606" t="s">
        <v>942</v>
      </c>
      <c r="E7471" s="608">
        <v>18.79</v>
      </c>
      <c r="F7471" s="601" t="s">
        <v>8176</v>
      </c>
    </row>
    <row r="7472" spans="1:6">
      <c r="A7472" s="606">
        <v>88249</v>
      </c>
      <c r="B7472" s="606" t="s">
        <v>8185</v>
      </c>
      <c r="C7472" s="606" t="s">
        <v>64</v>
      </c>
      <c r="D7472" s="606" t="s">
        <v>942</v>
      </c>
      <c r="E7472" s="608">
        <v>23.91</v>
      </c>
      <c r="F7472" s="601" t="s">
        <v>8176</v>
      </c>
    </row>
    <row r="7473" spans="1:6">
      <c r="A7473" s="606">
        <v>88250</v>
      </c>
      <c r="B7473" s="606" t="s">
        <v>8186</v>
      </c>
      <c r="C7473" s="606" t="s">
        <v>64</v>
      </c>
      <c r="D7473" s="606" t="s">
        <v>942</v>
      </c>
      <c r="E7473" s="608">
        <v>18.190000000000001</v>
      </c>
      <c r="F7473" s="601" t="s">
        <v>8176</v>
      </c>
    </row>
    <row r="7474" spans="1:6">
      <c r="A7474" s="606">
        <v>88251</v>
      </c>
      <c r="B7474" s="606" t="s">
        <v>8187</v>
      </c>
      <c r="C7474" s="606" t="s">
        <v>64</v>
      </c>
      <c r="D7474" s="606" t="s">
        <v>942</v>
      </c>
      <c r="E7474" s="608">
        <v>19.38</v>
      </c>
      <c r="F7474" s="601" t="s">
        <v>8176</v>
      </c>
    </row>
    <row r="7475" spans="1:6">
      <c r="A7475" s="606">
        <v>88252</v>
      </c>
      <c r="B7475" s="606" t="s">
        <v>8188</v>
      </c>
      <c r="C7475" s="606" t="s">
        <v>64</v>
      </c>
      <c r="D7475" s="606" t="s">
        <v>942</v>
      </c>
      <c r="E7475" s="608">
        <v>18.190000000000001</v>
      </c>
      <c r="F7475" s="601" t="s">
        <v>8176</v>
      </c>
    </row>
    <row r="7476" spans="1:6">
      <c r="A7476" s="606">
        <v>88253</v>
      </c>
      <c r="B7476" s="606" t="s">
        <v>87</v>
      </c>
      <c r="C7476" s="606" t="s">
        <v>64</v>
      </c>
      <c r="D7476" s="606" t="s">
        <v>942</v>
      </c>
      <c r="E7476" s="608">
        <v>9.9499999999999993</v>
      </c>
      <c r="F7476" s="601" t="s">
        <v>8176</v>
      </c>
    </row>
    <row r="7477" spans="1:6">
      <c r="A7477" s="606">
        <v>88255</v>
      </c>
      <c r="B7477" s="606" t="s">
        <v>8189</v>
      </c>
      <c r="C7477" s="606" t="s">
        <v>64</v>
      </c>
      <c r="D7477" s="606" t="s">
        <v>942</v>
      </c>
      <c r="E7477" s="608">
        <v>23.92</v>
      </c>
      <c r="F7477" s="601" t="s">
        <v>8176</v>
      </c>
    </row>
    <row r="7478" spans="1:6">
      <c r="A7478" s="606">
        <v>88256</v>
      </c>
      <c r="B7478" s="606" t="s">
        <v>8190</v>
      </c>
      <c r="C7478" s="606" t="s">
        <v>64</v>
      </c>
      <c r="D7478" s="606" t="s">
        <v>942</v>
      </c>
      <c r="E7478" s="608">
        <v>22.83</v>
      </c>
      <c r="F7478" s="601" t="s">
        <v>8176</v>
      </c>
    </row>
    <row r="7479" spans="1:6">
      <c r="A7479" s="606">
        <v>88257</v>
      </c>
      <c r="B7479" s="606" t="s">
        <v>8191</v>
      </c>
      <c r="C7479" s="606" t="s">
        <v>64</v>
      </c>
      <c r="D7479" s="606" t="s">
        <v>942</v>
      </c>
      <c r="E7479" s="608">
        <v>16.62</v>
      </c>
      <c r="F7479" s="601" t="s">
        <v>8176</v>
      </c>
    </row>
    <row r="7480" spans="1:6">
      <c r="A7480" s="606">
        <v>88260</v>
      </c>
      <c r="B7480" s="606" t="s">
        <v>8192</v>
      </c>
      <c r="C7480" s="606" t="s">
        <v>64</v>
      </c>
      <c r="D7480" s="606" t="s">
        <v>942</v>
      </c>
      <c r="E7480" s="608">
        <v>21.1</v>
      </c>
      <c r="F7480" s="601" t="s">
        <v>8176</v>
      </c>
    </row>
    <row r="7481" spans="1:6">
      <c r="A7481" s="606">
        <v>88261</v>
      </c>
      <c r="B7481" s="606" t="s">
        <v>8193</v>
      </c>
      <c r="C7481" s="606" t="s">
        <v>64</v>
      </c>
      <c r="D7481" s="606" t="s">
        <v>942</v>
      </c>
      <c r="E7481" s="608">
        <v>21.66</v>
      </c>
      <c r="F7481" s="601" t="s">
        <v>8176</v>
      </c>
    </row>
    <row r="7482" spans="1:6">
      <c r="A7482" s="606">
        <v>88262</v>
      </c>
      <c r="B7482" s="606" t="s">
        <v>65</v>
      </c>
      <c r="C7482" s="606" t="s">
        <v>64</v>
      </c>
      <c r="D7482" s="606" t="s">
        <v>1410</v>
      </c>
      <c r="E7482" s="608">
        <v>22.62</v>
      </c>
      <c r="F7482" s="601" t="s">
        <v>8176</v>
      </c>
    </row>
    <row r="7483" spans="1:6">
      <c r="A7483" s="606">
        <v>88263</v>
      </c>
      <c r="B7483" s="606" t="s">
        <v>8194</v>
      </c>
      <c r="C7483" s="606" t="s">
        <v>64</v>
      </c>
      <c r="D7483" s="606" t="s">
        <v>942</v>
      </c>
      <c r="E7483" s="608">
        <v>18.93</v>
      </c>
      <c r="F7483" s="601" t="s">
        <v>8176</v>
      </c>
    </row>
    <row r="7484" spans="1:6">
      <c r="A7484" s="606">
        <v>88264</v>
      </c>
      <c r="B7484" s="606" t="s">
        <v>8195</v>
      </c>
      <c r="C7484" s="606" t="s">
        <v>64</v>
      </c>
      <c r="D7484" s="606" t="s">
        <v>1410</v>
      </c>
      <c r="E7484" s="607">
        <v>23.88</v>
      </c>
      <c r="F7484" s="601" t="s">
        <v>8176</v>
      </c>
    </row>
    <row r="7485" spans="1:6">
      <c r="A7485" s="606">
        <v>88266</v>
      </c>
      <c r="B7485" s="606" t="s">
        <v>8196</v>
      </c>
      <c r="C7485" s="606" t="s">
        <v>64</v>
      </c>
      <c r="D7485" s="606" t="s">
        <v>942</v>
      </c>
      <c r="E7485" s="607">
        <v>29.24</v>
      </c>
      <c r="F7485" s="601" t="s">
        <v>8176</v>
      </c>
    </row>
    <row r="7486" spans="1:6">
      <c r="A7486" s="606">
        <v>88267</v>
      </c>
      <c r="B7486" s="606" t="s">
        <v>8197</v>
      </c>
      <c r="C7486" s="606" t="s">
        <v>64</v>
      </c>
      <c r="D7486" s="606" t="s">
        <v>1410</v>
      </c>
      <c r="E7486" s="607">
        <v>22.8</v>
      </c>
      <c r="F7486" s="601" t="s">
        <v>8176</v>
      </c>
    </row>
    <row r="7487" spans="1:6">
      <c r="A7487" s="606">
        <v>88269</v>
      </c>
      <c r="B7487" s="606" t="s">
        <v>8198</v>
      </c>
      <c r="C7487" s="606" t="s">
        <v>64</v>
      </c>
      <c r="D7487" s="606" t="s">
        <v>942</v>
      </c>
      <c r="E7487" s="607">
        <v>21.98</v>
      </c>
      <c r="F7487" s="601" t="s">
        <v>8176</v>
      </c>
    </row>
    <row r="7488" spans="1:6">
      <c r="A7488" s="606">
        <v>88270</v>
      </c>
      <c r="B7488" s="606" t="s">
        <v>8199</v>
      </c>
      <c r="C7488" s="606" t="s">
        <v>64</v>
      </c>
      <c r="D7488" s="606" t="s">
        <v>942</v>
      </c>
      <c r="E7488" s="607">
        <v>20.8</v>
      </c>
      <c r="F7488" s="601" t="s">
        <v>8176</v>
      </c>
    </row>
    <row r="7489" spans="1:6">
      <c r="A7489" s="606">
        <v>88272</v>
      </c>
      <c r="B7489" s="606" t="s">
        <v>8200</v>
      </c>
      <c r="C7489" s="606" t="s">
        <v>64</v>
      </c>
      <c r="D7489" s="606" t="s">
        <v>942</v>
      </c>
      <c r="E7489" s="607">
        <v>23.39</v>
      </c>
      <c r="F7489" s="601" t="s">
        <v>8176</v>
      </c>
    </row>
    <row r="7490" spans="1:6">
      <c r="A7490" s="606">
        <v>88273</v>
      </c>
      <c r="B7490" s="606" t="s">
        <v>8201</v>
      </c>
      <c r="C7490" s="606" t="s">
        <v>64</v>
      </c>
      <c r="D7490" s="606" t="s">
        <v>942</v>
      </c>
      <c r="E7490" s="607">
        <v>21.39</v>
      </c>
      <c r="F7490" s="601" t="s">
        <v>8176</v>
      </c>
    </row>
    <row r="7491" spans="1:6">
      <c r="A7491" s="606">
        <v>88274</v>
      </c>
      <c r="B7491" s="606" t="s">
        <v>8202</v>
      </c>
      <c r="C7491" s="606" t="s">
        <v>64</v>
      </c>
      <c r="D7491" s="606" t="s">
        <v>942</v>
      </c>
      <c r="E7491" s="608">
        <v>22.83</v>
      </c>
      <c r="F7491" s="601" t="s">
        <v>8176</v>
      </c>
    </row>
    <row r="7492" spans="1:6">
      <c r="A7492" s="606">
        <v>88275</v>
      </c>
      <c r="B7492" s="606" t="s">
        <v>8203</v>
      </c>
      <c r="C7492" s="606" t="s">
        <v>64</v>
      </c>
      <c r="D7492" s="606" t="s">
        <v>942</v>
      </c>
      <c r="E7492" s="608">
        <v>26.96</v>
      </c>
      <c r="F7492" s="601" t="s">
        <v>8176</v>
      </c>
    </row>
    <row r="7493" spans="1:6">
      <c r="A7493" s="606">
        <v>88277</v>
      </c>
      <c r="B7493" s="606" t="s">
        <v>8204</v>
      </c>
      <c r="C7493" s="606" t="s">
        <v>64</v>
      </c>
      <c r="D7493" s="606" t="s">
        <v>942</v>
      </c>
      <c r="E7493" s="608">
        <v>14.35</v>
      </c>
      <c r="F7493" s="601" t="s">
        <v>8176</v>
      </c>
    </row>
    <row r="7494" spans="1:6">
      <c r="A7494" s="606">
        <v>88278</v>
      </c>
      <c r="B7494" s="606" t="s">
        <v>8205</v>
      </c>
      <c r="C7494" s="606" t="s">
        <v>64</v>
      </c>
      <c r="D7494" s="606" t="s">
        <v>942</v>
      </c>
      <c r="E7494" s="607">
        <v>20.04</v>
      </c>
      <c r="F7494" s="601" t="s">
        <v>8176</v>
      </c>
    </row>
    <row r="7495" spans="1:6">
      <c r="A7495" s="606">
        <v>88279</v>
      </c>
      <c r="B7495" s="606" t="s">
        <v>8206</v>
      </c>
      <c r="C7495" s="606" t="s">
        <v>64</v>
      </c>
      <c r="D7495" s="606" t="s">
        <v>942</v>
      </c>
      <c r="E7495" s="608">
        <v>17.489999999999998</v>
      </c>
      <c r="F7495" s="601" t="s">
        <v>8176</v>
      </c>
    </row>
    <row r="7496" spans="1:6">
      <c r="A7496" s="606">
        <v>88281</v>
      </c>
      <c r="B7496" s="606" t="s">
        <v>8207</v>
      </c>
      <c r="C7496" s="606" t="s">
        <v>64</v>
      </c>
      <c r="D7496" s="606" t="s">
        <v>793</v>
      </c>
      <c r="E7496" s="607">
        <v>28.84</v>
      </c>
      <c r="F7496" s="601" t="s">
        <v>8176</v>
      </c>
    </row>
    <row r="7497" spans="1:6">
      <c r="A7497" s="606">
        <v>88282</v>
      </c>
      <c r="B7497" s="606" t="s">
        <v>8208</v>
      </c>
      <c r="C7497" s="606" t="s">
        <v>64</v>
      </c>
      <c r="D7497" s="606" t="s">
        <v>793</v>
      </c>
      <c r="E7497" s="607">
        <v>27.91</v>
      </c>
      <c r="F7497" s="601" t="s">
        <v>8176</v>
      </c>
    </row>
    <row r="7498" spans="1:6">
      <c r="A7498" s="606">
        <v>88283</v>
      </c>
      <c r="B7498" s="606" t="s">
        <v>8209</v>
      </c>
      <c r="C7498" s="606" t="s">
        <v>64</v>
      </c>
      <c r="D7498" s="606" t="s">
        <v>793</v>
      </c>
      <c r="E7498" s="607">
        <v>33.700000000000003</v>
      </c>
      <c r="F7498" s="601" t="s">
        <v>8176</v>
      </c>
    </row>
    <row r="7499" spans="1:6">
      <c r="A7499" s="606">
        <v>88284</v>
      </c>
      <c r="B7499" s="606" t="s">
        <v>8210</v>
      </c>
      <c r="C7499" s="606" t="s">
        <v>64</v>
      </c>
      <c r="D7499" s="606" t="s">
        <v>793</v>
      </c>
      <c r="E7499" s="607">
        <v>23.94</v>
      </c>
      <c r="F7499" s="601" t="s">
        <v>8176</v>
      </c>
    </row>
    <row r="7500" spans="1:6">
      <c r="A7500" s="606">
        <v>88286</v>
      </c>
      <c r="B7500" s="606" t="s">
        <v>8211</v>
      </c>
      <c r="C7500" s="606" t="s">
        <v>64</v>
      </c>
      <c r="D7500" s="606" t="s">
        <v>793</v>
      </c>
      <c r="E7500" s="607">
        <v>31.24</v>
      </c>
      <c r="F7500" s="601" t="s">
        <v>8176</v>
      </c>
    </row>
    <row r="7501" spans="1:6">
      <c r="A7501" s="606">
        <v>88288</v>
      </c>
      <c r="B7501" s="606" t="s">
        <v>88</v>
      </c>
      <c r="C7501" s="606" t="s">
        <v>64</v>
      </c>
      <c r="D7501" s="606" t="s">
        <v>942</v>
      </c>
      <c r="E7501" s="607">
        <v>16.14</v>
      </c>
      <c r="F7501" s="601" t="s">
        <v>8176</v>
      </c>
    </row>
    <row r="7502" spans="1:6">
      <c r="A7502" s="606">
        <v>88291</v>
      </c>
      <c r="B7502" s="606" t="s">
        <v>8212</v>
      </c>
      <c r="C7502" s="606" t="s">
        <v>64</v>
      </c>
      <c r="D7502" s="606" t="s">
        <v>942</v>
      </c>
      <c r="E7502" s="607">
        <v>19.12</v>
      </c>
      <c r="F7502" s="601" t="s">
        <v>8176</v>
      </c>
    </row>
    <row r="7503" spans="1:6">
      <c r="A7503" s="606">
        <v>88292</v>
      </c>
      <c r="B7503" s="606" t="s">
        <v>8213</v>
      </c>
      <c r="C7503" s="606" t="s">
        <v>64</v>
      </c>
      <c r="D7503" s="606" t="s">
        <v>942</v>
      </c>
      <c r="E7503" s="608">
        <v>18.97</v>
      </c>
      <c r="F7503" s="601" t="s">
        <v>8176</v>
      </c>
    </row>
    <row r="7504" spans="1:6">
      <c r="A7504" s="606">
        <v>88293</v>
      </c>
      <c r="B7504" s="606" t="s">
        <v>8214</v>
      </c>
      <c r="C7504" s="606" t="s">
        <v>64</v>
      </c>
      <c r="D7504" s="606" t="s">
        <v>942</v>
      </c>
      <c r="E7504" s="608">
        <v>19.12</v>
      </c>
      <c r="F7504" s="601" t="s">
        <v>8176</v>
      </c>
    </row>
    <row r="7505" spans="1:6">
      <c r="A7505" s="606">
        <v>88294</v>
      </c>
      <c r="B7505" s="606" t="s">
        <v>8215</v>
      </c>
      <c r="C7505" s="606" t="s">
        <v>64</v>
      </c>
      <c r="D7505" s="606" t="s">
        <v>1410</v>
      </c>
      <c r="E7505" s="607">
        <v>21.57</v>
      </c>
      <c r="F7505" s="601" t="s">
        <v>8176</v>
      </c>
    </row>
    <row r="7506" spans="1:6">
      <c r="A7506" s="606">
        <v>88295</v>
      </c>
      <c r="B7506" s="606" t="s">
        <v>8216</v>
      </c>
      <c r="C7506" s="606" t="s">
        <v>64</v>
      </c>
      <c r="D7506" s="606" t="s">
        <v>942</v>
      </c>
      <c r="E7506" s="607">
        <v>18.78</v>
      </c>
      <c r="F7506" s="601" t="s">
        <v>8176</v>
      </c>
    </row>
    <row r="7507" spans="1:6">
      <c r="A7507" s="606">
        <v>88296</v>
      </c>
      <c r="B7507" s="606" t="s">
        <v>8217</v>
      </c>
      <c r="C7507" s="606" t="s">
        <v>64</v>
      </c>
      <c r="D7507" s="606" t="s">
        <v>942</v>
      </c>
      <c r="E7507" s="607">
        <v>22.32</v>
      </c>
      <c r="F7507" s="601" t="s">
        <v>8176</v>
      </c>
    </row>
    <row r="7508" spans="1:6">
      <c r="A7508" s="606">
        <v>88297</v>
      </c>
      <c r="B7508" s="606" t="s">
        <v>8218</v>
      </c>
      <c r="C7508" s="606" t="s">
        <v>64</v>
      </c>
      <c r="D7508" s="606" t="s">
        <v>942</v>
      </c>
      <c r="E7508" s="607">
        <v>19.399999999999999</v>
      </c>
      <c r="F7508" s="601" t="s">
        <v>8176</v>
      </c>
    </row>
    <row r="7509" spans="1:6">
      <c r="A7509" s="606">
        <v>88298</v>
      </c>
      <c r="B7509" s="606" t="s">
        <v>8219</v>
      </c>
      <c r="C7509" s="606" t="s">
        <v>64</v>
      </c>
      <c r="D7509" s="606" t="s">
        <v>942</v>
      </c>
      <c r="E7509" s="607">
        <v>17.14</v>
      </c>
      <c r="F7509" s="601" t="s">
        <v>8176</v>
      </c>
    </row>
    <row r="7510" spans="1:6">
      <c r="A7510" s="606">
        <v>88299</v>
      </c>
      <c r="B7510" s="606" t="s">
        <v>8220</v>
      </c>
      <c r="C7510" s="606" t="s">
        <v>64</v>
      </c>
      <c r="D7510" s="606" t="s">
        <v>942</v>
      </c>
      <c r="E7510" s="607">
        <v>25.55</v>
      </c>
      <c r="F7510" s="601" t="s">
        <v>8176</v>
      </c>
    </row>
    <row r="7511" spans="1:6">
      <c r="A7511" s="606">
        <v>88300</v>
      </c>
      <c r="B7511" s="606" t="s">
        <v>8221</v>
      </c>
      <c r="C7511" s="606" t="s">
        <v>64</v>
      </c>
      <c r="D7511" s="606" t="s">
        <v>942</v>
      </c>
      <c r="E7511" s="607">
        <v>25.55</v>
      </c>
      <c r="F7511" s="601" t="s">
        <v>8176</v>
      </c>
    </row>
    <row r="7512" spans="1:6">
      <c r="A7512" s="606">
        <v>88301</v>
      </c>
      <c r="B7512" s="606" t="s">
        <v>8222</v>
      </c>
      <c r="C7512" s="606" t="s">
        <v>64</v>
      </c>
      <c r="D7512" s="606" t="s">
        <v>942</v>
      </c>
      <c r="E7512" s="607">
        <v>19.12</v>
      </c>
      <c r="F7512" s="601" t="s">
        <v>8176</v>
      </c>
    </row>
    <row r="7513" spans="1:6">
      <c r="A7513" s="606">
        <v>88302</v>
      </c>
      <c r="B7513" s="606" t="s">
        <v>8223</v>
      </c>
      <c r="C7513" s="606" t="s">
        <v>64</v>
      </c>
      <c r="D7513" s="606" t="s">
        <v>942</v>
      </c>
      <c r="E7513" s="607">
        <v>19.12</v>
      </c>
      <c r="F7513" s="601" t="s">
        <v>8176</v>
      </c>
    </row>
    <row r="7514" spans="1:6">
      <c r="A7514" s="606">
        <v>88303</v>
      </c>
      <c r="B7514" s="606" t="s">
        <v>8224</v>
      </c>
      <c r="C7514" s="606" t="s">
        <v>64</v>
      </c>
      <c r="D7514" s="606" t="s">
        <v>942</v>
      </c>
      <c r="E7514" s="607">
        <v>18.97</v>
      </c>
      <c r="F7514" s="601" t="s">
        <v>8176</v>
      </c>
    </row>
    <row r="7515" spans="1:6">
      <c r="A7515" s="606">
        <v>88304</v>
      </c>
      <c r="B7515" s="606" t="s">
        <v>8225</v>
      </c>
      <c r="C7515" s="606" t="s">
        <v>64</v>
      </c>
      <c r="D7515" s="606" t="s">
        <v>942</v>
      </c>
      <c r="E7515" s="607">
        <v>25.55</v>
      </c>
      <c r="F7515" s="601" t="s">
        <v>8176</v>
      </c>
    </row>
    <row r="7516" spans="1:6">
      <c r="A7516" s="606">
        <v>88306</v>
      </c>
      <c r="B7516" s="606" t="s">
        <v>8226</v>
      </c>
      <c r="C7516" s="606" t="s">
        <v>64</v>
      </c>
      <c r="D7516" s="606" t="s">
        <v>942</v>
      </c>
      <c r="E7516" s="607">
        <v>16.850000000000001</v>
      </c>
      <c r="F7516" s="601" t="s">
        <v>8176</v>
      </c>
    </row>
    <row r="7517" spans="1:6">
      <c r="A7517" s="606">
        <v>88307</v>
      </c>
      <c r="B7517" s="606" t="s">
        <v>8227</v>
      </c>
      <c r="C7517" s="606" t="s">
        <v>64</v>
      </c>
      <c r="D7517" s="606" t="s">
        <v>942</v>
      </c>
      <c r="E7517" s="607">
        <v>18.510000000000002</v>
      </c>
      <c r="F7517" s="601" t="s">
        <v>8176</v>
      </c>
    </row>
    <row r="7518" spans="1:6">
      <c r="A7518" s="606">
        <v>88308</v>
      </c>
      <c r="B7518" s="606" t="s">
        <v>8228</v>
      </c>
      <c r="C7518" s="606" t="s">
        <v>64</v>
      </c>
      <c r="D7518" s="606" t="s">
        <v>942</v>
      </c>
      <c r="E7518" s="607">
        <v>22.83</v>
      </c>
      <c r="F7518" s="601" t="s">
        <v>8176</v>
      </c>
    </row>
    <row r="7519" spans="1:6">
      <c r="A7519" s="606">
        <v>88309</v>
      </c>
      <c r="B7519" s="606" t="s">
        <v>82</v>
      </c>
      <c r="C7519" s="606" t="s">
        <v>64</v>
      </c>
      <c r="D7519" s="606" t="s">
        <v>1410</v>
      </c>
      <c r="E7519" s="607">
        <v>22.95</v>
      </c>
      <c r="F7519" s="601" t="s">
        <v>8176</v>
      </c>
    </row>
    <row r="7520" spans="1:6">
      <c r="A7520" s="606">
        <v>88310</v>
      </c>
      <c r="B7520" s="606" t="s">
        <v>8229</v>
      </c>
      <c r="C7520" s="606" t="s">
        <v>64</v>
      </c>
      <c r="D7520" s="606" t="s">
        <v>1410</v>
      </c>
      <c r="E7520" s="607">
        <v>24.47</v>
      </c>
      <c r="F7520" s="601" t="s">
        <v>8176</v>
      </c>
    </row>
    <row r="7521" spans="1:6">
      <c r="A7521" s="606">
        <v>88311</v>
      </c>
      <c r="B7521" s="606" t="s">
        <v>8230</v>
      </c>
      <c r="C7521" s="606" t="s">
        <v>64</v>
      </c>
      <c r="D7521" s="606" t="s">
        <v>942</v>
      </c>
      <c r="E7521" s="608">
        <v>23.95</v>
      </c>
      <c r="F7521" s="601" t="s">
        <v>8176</v>
      </c>
    </row>
    <row r="7522" spans="1:6">
      <c r="A7522" s="606">
        <v>88312</v>
      </c>
      <c r="B7522" s="606" t="s">
        <v>8231</v>
      </c>
      <c r="C7522" s="606" t="s">
        <v>64</v>
      </c>
      <c r="D7522" s="606" t="s">
        <v>942</v>
      </c>
      <c r="E7522" s="607">
        <v>24.47</v>
      </c>
      <c r="F7522" s="601" t="s">
        <v>8176</v>
      </c>
    </row>
    <row r="7523" spans="1:6">
      <c r="A7523" s="606">
        <v>88313</v>
      </c>
      <c r="B7523" s="606" t="s">
        <v>8232</v>
      </c>
      <c r="C7523" s="606" t="s">
        <v>64</v>
      </c>
      <c r="D7523" s="606" t="s">
        <v>942</v>
      </c>
      <c r="E7523" s="607">
        <v>18.690000000000001</v>
      </c>
      <c r="F7523" s="601" t="s">
        <v>8176</v>
      </c>
    </row>
    <row r="7524" spans="1:6">
      <c r="A7524" s="606">
        <v>88314</v>
      </c>
      <c r="B7524" s="606" t="s">
        <v>97</v>
      </c>
      <c r="C7524" s="606" t="s">
        <v>64</v>
      </c>
      <c r="D7524" s="606" t="s">
        <v>942</v>
      </c>
      <c r="E7524" s="607">
        <v>19.8</v>
      </c>
      <c r="F7524" s="601" t="s">
        <v>8176</v>
      </c>
    </row>
    <row r="7525" spans="1:6">
      <c r="A7525" s="606">
        <v>88315</v>
      </c>
      <c r="B7525" s="606" t="s">
        <v>8233</v>
      </c>
      <c r="C7525" s="606" t="s">
        <v>64</v>
      </c>
      <c r="D7525" s="606" t="s">
        <v>942</v>
      </c>
      <c r="E7525" s="607">
        <v>22.76</v>
      </c>
      <c r="F7525" s="601" t="s">
        <v>8176</v>
      </c>
    </row>
    <row r="7526" spans="1:6">
      <c r="A7526" s="606">
        <v>88316</v>
      </c>
      <c r="B7526" s="606" t="s">
        <v>66</v>
      </c>
      <c r="C7526" s="606" t="s">
        <v>64</v>
      </c>
      <c r="D7526" s="606" t="s">
        <v>1410</v>
      </c>
      <c r="E7526" s="607">
        <v>18.34</v>
      </c>
      <c r="F7526" s="601" t="s">
        <v>8176</v>
      </c>
    </row>
    <row r="7527" spans="1:6">
      <c r="A7527" s="606">
        <v>88317</v>
      </c>
      <c r="B7527" s="606" t="s">
        <v>8234</v>
      </c>
      <c r="C7527" s="606" t="s">
        <v>64</v>
      </c>
      <c r="D7527" s="606" t="s">
        <v>1410</v>
      </c>
      <c r="E7527" s="607">
        <v>23.72</v>
      </c>
      <c r="F7527" s="601" t="s">
        <v>8176</v>
      </c>
    </row>
    <row r="7528" spans="1:6">
      <c r="A7528" s="606">
        <v>88318</v>
      </c>
      <c r="B7528" s="606" t="s">
        <v>8235</v>
      </c>
      <c r="C7528" s="606" t="s">
        <v>64</v>
      </c>
      <c r="D7528" s="606" t="s">
        <v>942</v>
      </c>
      <c r="E7528" s="607">
        <v>26.76</v>
      </c>
      <c r="F7528" s="601" t="s">
        <v>8176</v>
      </c>
    </row>
    <row r="7529" spans="1:6">
      <c r="A7529" s="606">
        <v>88321</v>
      </c>
      <c r="B7529" s="606" t="s">
        <v>8236</v>
      </c>
      <c r="C7529" s="606" t="s">
        <v>64</v>
      </c>
      <c r="D7529" s="606" t="s">
        <v>942</v>
      </c>
      <c r="E7529" s="607">
        <v>26.07</v>
      </c>
      <c r="F7529" s="601" t="s">
        <v>8176</v>
      </c>
    </row>
    <row r="7530" spans="1:6">
      <c r="A7530" s="606">
        <v>88322</v>
      </c>
      <c r="B7530" s="606" t="s">
        <v>8237</v>
      </c>
      <c r="C7530" s="606" t="s">
        <v>64</v>
      </c>
      <c r="D7530" s="606" t="s">
        <v>942</v>
      </c>
      <c r="E7530" s="607">
        <v>20.68</v>
      </c>
      <c r="F7530" s="601" t="s">
        <v>8176</v>
      </c>
    </row>
    <row r="7531" spans="1:6">
      <c r="A7531" s="606">
        <v>88323</v>
      </c>
      <c r="B7531" s="606" t="s">
        <v>8238</v>
      </c>
      <c r="C7531" s="606" t="s">
        <v>64</v>
      </c>
      <c r="D7531" s="606" t="s">
        <v>942</v>
      </c>
      <c r="E7531" s="607">
        <v>22.4</v>
      </c>
      <c r="F7531" s="601" t="s">
        <v>8176</v>
      </c>
    </row>
    <row r="7532" spans="1:6">
      <c r="A7532" s="606">
        <v>88324</v>
      </c>
      <c r="B7532" s="606" t="s">
        <v>8239</v>
      </c>
      <c r="C7532" s="606" t="s">
        <v>64</v>
      </c>
      <c r="D7532" s="606" t="s">
        <v>942</v>
      </c>
      <c r="E7532" s="607">
        <v>19.399999999999999</v>
      </c>
      <c r="F7532" s="601" t="s">
        <v>8176</v>
      </c>
    </row>
    <row r="7533" spans="1:6">
      <c r="A7533" s="606">
        <v>88325</v>
      </c>
      <c r="B7533" s="606" t="s">
        <v>8240</v>
      </c>
      <c r="C7533" s="606" t="s">
        <v>64</v>
      </c>
      <c r="D7533" s="606" t="s">
        <v>942</v>
      </c>
      <c r="E7533" s="607">
        <v>20.420000000000002</v>
      </c>
      <c r="F7533" s="601" t="s">
        <v>8176</v>
      </c>
    </row>
    <row r="7534" spans="1:6">
      <c r="A7534" s="606">
        <v>88377</v>
      </c>
      <c r="B7534" s="606" t="s">
        <v>8241</v>
      </c>
      <c r="C7534" s="606" t="s">
        <v>64</v>
      </c>
      <c r="D7534" s="606" t="s">
        <v>942</v>
      </c>
      <c r="E7534" s="607">
        <v>17.57</v>
      </c>
      <c r="F7534" s="601" t="s">
        <v>8176</v>
      </c>
    </row>
    <row r="7535" spans="1:6">
      <c r="A7535" s="606">
        <v>88441</v>
      </c>
      <c r="B7535" s="606" t="s">
        <v>8242</v>
      </c>
      <c r="C7535" s="606" t="s">
        <v>64</v>
      </c>
      <c r="D7535" s="606" t="s">
        <v>942</v>
      </c>
      <c r="E7535" s="607">
        <v>19.03</v>
      </c>
      <c r="F7535" s="601" t="s">
        <v>8176</v>
      </c>
    </row>
    <row r="7536" spans="1:6">
      <c r="A7536" s="606">
        <v>90766</v>
      </c>
      <c r="B7536" s="606" t="s">
        <v>8243</v>
      </c>
      <c r="C7536" s="606" t="s">
        <v>64</v>
      </c>
      <c r="D7536" s="606" t="s">
        <v>1410</v>
      </c>
      <c r="E7536" s="607">
        <v>19.52</v>
      </c>
      <c r="F7536" s="601" t="s">
        <v>8176</v>
      </c>
    </row>
    <row r="7537" spans="1:6">
      <c r="A7537" s="606">
        <v>90767</v>
      </c>
      <c r="B7537" s="606" t="s">
        <v>8244</v>
      </c>
      <c r="C7537" s="606" t="s">
        <v>64</v>
      </c>
      <c r="D7537" s="606" t="s">
        <v>942</v>
      </c>
      <c r="E7537" s="607">
        <v>20.399999999999999</v>
      </c>
      <c r="F7537" s="601" t="s">
        <v>8176</v>
      </c>
    </row>
    <row r="7538" spans="1:6">
      <c r="A7538" s="606">
        <v>90768</v>
      </c>
      <c r="B7538" s="606" t="s">
        <v>8245</v>
      </c>
      <c r="C7538" s="606" t="s">
        <v>64</v>
      </c>
      <c r="D7538" s="606" t="s">
        <v>942</v>
      </c>
      <c r="E7538" s="607">
        <v>99.23</v>
      </c>
      <c r="F7538" s="601" t="s">
        <v>8176</v>
      </c>
    </row>
    <row r="7539" spans="1:6">
      <c r="A7539" s="606">
        <v>90769</v>
      </c>
      <c r="B7539" s="606" t="s">
        <v>8246</v>
      </c>
      <c r="C7539" s="606" t="s">
        <v>64</v>
      </c>
      <c r="D7539" s="606" t="s">
        <v>942</v>
      </c>
      <c r="E7539" s="607">
        <v>104.99</v>
      </c>
      <c r="F7539" s="601" t="s">
        <v>8176</v>
      </c>
    </row>
    <row r="7540" spans="1:6">
      <c r="A7540" s="606">
        <v>90770</v>
      </c>
      <c r="B7540" s="606" t="s">
        <v>8247</v>
      </c>
      <c r="C7540" s="606" t="s">
        <v>64</v>
      </c>
      <c r="D7540" s="606" t="s">
        <v>942</v>
      </c>
      <c r="E7540" s="607">
        <v>109.93</v>
      </c>
      <c r="F7540" s="601" t="s">
        <v>8176</v>
      </c>
    </row>
    <row r="7541" spans="1:6">
      <c r="A7541" s="606">
        <v>90772</v>
      </c>
      <c r="B7541" s="606" t="s">
        <v>8248</v>
      </c>
      <c r="C7541" s="606" t="s">
        <v>64</v>
      </c>
      <c r="D7541" s="606" t="s">
        <v>942</v>
      </c>
      <c r="E7541" s="607">
        <v>15.66</v>
      </c>
      <c r="F7541" s="601" t="s">
        <v>8176</v>
      </c>
    </row>
    <row r="7542" spans="1:6">
      <c r="A7542" s="606">
        <v>90775</v>
      </c>
      <c r="B7542" s="606" t="s">
        <v>8249</v>
      </c>
      <c r="C7542" s="606" t="s">
        <v>64</v>
      </c>
      <c r="D7542" s="606" t="s">
        <v>942</v>
      </c>
      <c r="E7542" s="607">
        <v>19.86</v>
      </c>
      <c r="F7542" s="601" t="s">
        <v>8176</v>
      </c>
    </row>
    <row r="7543" spans="1:6">
      <c r="A7543" s="606">
        <v>90776</v>
      </c>
      <c r="B7543" s="606" t="s">
        <v>78</v>
      </c>
      <c r="C7543" s="606" t="s">
        <v>64</v>
      </c>
      <c r="D7543" s="606" t="s">
        <v>1410</v>
      </c>
      <c r="E7543" s="607">
        <v>26.28</v>
      </c>
      <c r="F7543" s="601" t="s">
        <v>8176</v>
      </c>
    </row>
    <row r="7544" spans="1:6">
      <c r="A7544" s="606">
        <v>90777</v>
      </c>
      <c r="B7544" s="606" t="s">
        <v>8250</v>
      </c>
      <c r="C7544" s="606" t="s">
        <v>64</v>
      </c>
      <c r="D7544" s="606" t="s">
        <v>1410</v>
      </c>
      <c r="E7544" s="608">
        <v>101.78</v>
      </c>
      <c r="F7544" s="601" t="s">
        <v>8176</v>
      </c>
    </row>
    <row r="7545" spans="1:6">
      <c r="A7545" s="606">
        <v>90778</v>
      </c>
      <c r="B7545" s="606" t="s">
        <v>8251</v>
      </c>
      <c r="C7545" s="606" t="s">
        <v>64</v>
      </c>
      <c r="D7545" s="606" t="s">
        <v>942</v>
      </c>
      <c r="E7545" s="608">
        <v>107.34</v>
      </c>
      <c r="F7545" s="601" t="s">
        <v>8176</v>
      </c>
    </row>
    <row r="7546" spans="1:6">
      <c r="A7546" s="606">
        <v>90779</v>
      </c>
      <c r="B7546" s="606" t="s">
        <v>8252</v>
      </c>
      <c r="C7546" s="606" t="s">
        <v>64</v>
      </c>
      <c r="D7546" s="606" t="s">
        <v>942</v>
      </c>
      <c r="E7546" s="608">
        <v>127.6</v>
      </c>
      <c r="F7546" s="601" t="s">
        <v>8176</v>
      </c>
    </row>
    <row r="7547" spans="1:6">
      <c r="A7547" s="606">
        <v>90780</v>
      </c>
      <c r="B7547" s="606" t="s">
        <v>8253</v>
      </c>
      <c r="C7547" s="606" t="s">
        <v>64</v>
      </c>
      <c r="D7547" s="606" t="s">
        <v>942</v>
      </c>
      <c r="E7547" s="608">
        <v>53.55</v>
      </c>
      <c r="F7547" s="601" t="s">
        <v>8176</v>
      </c>
    </row>
    <row r="7548" spans="1:6">
      <c r="A7548" s="606">
        <v>90781</v>
      </c>
      <c r="B7548" s="606" t="s">
        <v>8254</v>
      </c>
      <c r="C7548" s="606" t="s">
        <v>64</v>
      </c>
      <c r="D7548" s="606" t="s">
        <v>1410</v>
      </c>
      <c r="E7548" s="608">
        <v>19.510000000000002</v>
      </c>
      <c r="F7548" s="601" t="s">
        <v>8176</v>
      </c>
    </row>
    <row r="7549" spans="1:6">
      <c r="A7549" s="606">
        <v>93558</v>
      </c>
      <c r="B7549" s="606" t="s">
        <v>8255</v>
      </c>
      <c r="C7549" s="606" t="s">
        <v>8256</v>
      </c>
      <c r="D7549" s="606" t="s">
        <v>793</v>
      </c>
      <c r="E7549" s="608">
        <v>4950.53</v>
      </c>
      <c r="F7549" s="601" t="s">
        <v>8176</v>
      </c>
    </row>
    <row r="7550" spans="1:6">
      <c r="A7550" s="606">
        <v>93561</v>
      </c>
      <c r="B7550" s="606" t="s">
        <v>8249</v>
      </c>
      <c r="C7550" s="606" t="s">
        <v>8256</v>
      </c>
      <c r="D7550" s="606" t="s">
        <v>942</v>
      </c>
      <c r="E7550" s="608">
        <v>3513.78</v>
      </c>
      <c r="F7550" s="601" t="s">
        <v>8176</v>
      </c>
    </row>
    <row r="7551" spans="1:6">
      <c r="A7551" s="606">
        <v>93563</v>
      </c>
      <c r="B7551" s="606" t="s">
        <v>8243</v>
      </c>
      <c r="C7551" s="606" t="s">
        <v>8256</v>
      </c>
      <c r="D7551" s="606" t="s">
        <v>942</v>
      </c>
      <c r="E7551" s="608">
        <v>3451.73</v>
      </c>
      <c r="F7551" s="601" t="s">
        <v>8176</v>
      </c>
    </row>
    <row r="7552" spans="1:6">
      <c r="A7552" s="606">
        <v>93564</v>
      </c>
      <c r="B7552" s="606" t="s">
        <v>8244</v>
      </c>
      <c r="C7552" s="606" t="s">
        <v>8256</v>
      </c>
      <c r="D7552" s="606" t="s">
        <v>942</v>
      </c>
      <c r="E7552" s="608">
        <v>3594.17</v>
      </c>
      <c r="F7552" s="601" t="s">
        <v>8176</v>
      </c>
    </row>
    <row r="7553" spans="1:6">
      <c r="A7553" s="606">
        <v>93565</v>
      </c>
      <c r="B7553" s="606" t="s">
        <v>8250</v>
      </c>
      <c r="C7553" s="606" t="s">
        <v>8256</v>
      </c>
      <c r="D7553" s="606" t="s">
        <v>942</v>
      </c>
      <c r="E7553" s="608">
        <v>17836.14</v>
      </c>
      <c r="F7553" s="601" t="s">
        <v>8176</v>
      </c>
    </row>
    <row r="7554" spans="1:6">
      <c r="A7554" s="606">
        <v>93566</v>
      </c>
      <c r="B7554" s="606" t="s">
        <v>8248</v>
      </c>
      <c r="C7554" s="606" t="s">
        <v>8256</v>
      </c>
      <c r="D7554" s="606" t="s">
        <v>942</v>
      </c>
      <c r="E7554" s="608">
        <v>2778.33</v>
      </c>
      <c r="F7554" s="601" t="s">
        <v>8176</v>
      </c>
    </row>
    <row r="7555" spans="1:6">
      <c r="A7555" s="606">
        <v>93567</v>
      </c>
      <c r="B7555" s="606" t="s">
        <v>8251</v>
      </c>
      <c r="C7555" s="606" t="s">
        <v>8256</v>
      </c>
      <c r="D7555" s="606" t="s">
        <v>942</v>
      </c>
      <c r="E7555" s="608">
        <v>18808.580000000002</v>
      </c>
      <c r="F7555" s="601" t="s">
        <v>8176</v>
      </c>
    </row>
    <row r="7556" spans="1:6">
      <c r="A7556" s="606">
        <v>93568</v>
      </c>
      <c r="B7556" s="606" t="s">
        <v>8252</v>
      </c>
      <c r="C7556" s="606" t="s">
        <v>8256</v>
      </c>
      <c r="D7556" s="606" t="s">
        <v>942</v>
      </c>
      <c r="E7556" s="608">
        <v>22353.55</v>
      </c>
      <c r="F7556" s="601" t="s">
        <v>8176</v>
      </c>
    </row>
    <row r="7557" spans="1:6">
      <c r="A7557" s="606">
        <v>93569</v>
      </c>
      <c r="B7557" s="606" t="s">
        <v>8257</v>
      </c>
      <c r="C7557" s="606" t="s">
        <v>8256</v>
      </c>
      <c r="D7557" s="606" t="s">
        <v>942</v>
      </c>
      <c r="E7557" s="608">
        <v>17420.13</v>
      </c>
      <c r="F7557" s="601" t="s">
        <v>8176</v>
      </c>
    </row>
    <row r="7558" spans="1:6">
      <c r="A7558" s="606">
        <v>93570</v>
      </c>
      <c r="B7558" s="606" t="s">
        <v>8258</v>
      </c>
      <c r="C7558" s="606" t="s">
        <v>8256</v>
      </c>
      <c r="D7558" s="606" t="s">
        <v>942</v>
      </c>
      <c r="E7558" s="608">
        <v>18431.09</v>
      </c>
      <c r="F7558" s="601" t="s">
        <v>8176</v>
      </c>
    </row>
    <row r="7559" spans="1:6">
      <c r="A7559" s="606">
        <v>93571</v>
      </c>
      <c r="B7559" s="606" t="s">
        <v>8259</v>
      </c>
      <c r="C7559" s="606" t="s">
        <v>8256</v>
      </c>
      <c r="D7559" s="606" t="s">
        <v>942</v>
      </c>
      <c r="E7559" s="608">
        <v>19297.060000000001</v>
      </c>
      <c r="F7559" s="601" t="s">
        <v>8176</v>
      </c>
    </row>
    <row r="7560" spans="1:6">
      <c r="A7560" s="606">
        <v>93572</v>
      </c>
      <c r="B7560" s="606" t="s">
        <v>8260</v>
      </c>
      <c r="C7560" s="606" t="s">
        <v>8256</v>
      </c>
      <c r="D7560" s="606" t="s">
        <v>942</v>
      </c>
      <c r="E7560" s="608">
        <v>4627.59</v>
      </c>
      <c r="F7560" s="601" t="s">
        <v>8176</v>
      </c>
    </row>
    <row r="7561" spans="1:6">
      <c r="A7561" s="606">
        <v>94295</v>
      </c>
      <c r="B7561" s="606" t="s">
        <v>8253</v>
      </c>
      <c r="C7561" s="606" t="s">
        <v>8256</v>
      </c>
      <c r="D7561" s="606" t="s">
        <v>942</v>
      </c>
      <c r="E7561" s="608">
        <v>9391.9699999999993</v>
      </c>
      <c r="F7561" s="601" t="s">
        <v>8176</v>
      </c>
    </row>
    <row r="7562" spans="1:6">
      <c r="A7562" s="606">
        <v>94296</v>
      </c>
      <c r="B7562" s="606" t="s">
        <v>8254</v>
      </c>
      <c r="C7562" s="606" t="s">
        <v>8256</v>
      </c>
      <c r="D7562" s="606" t="s">
        <v>942</v>
      </c>
      <c r="E7562" s="608">
        <v>3446.91</v>
      </c>
      <c r="F7562" s="601" t="s">
        <v>8176</v>
      </c>
    </row>
    <row r="7563" spans="1:6">
      <c r="A7563" s="606">
        <v>95308</v>
      </c>
      <c r="B7563" s="606" t="s">
        <v>8261</v>
      </c>
      <c r="C7563" s="606" t="s">
        <v>64</v>
      </c>
      <c r="D7563" s="606" t="s">
        <v>942</v>
      </c>
      <c r="E7563" s="608">
        <v>0.18</v>
      </c>
      <c r="F7563" s="601" t="s">
        <v>8176</v>
      </c>
    </row>
    <row r="7564" spans="1:6">
      <c r="A7564" s="606">
        <v>95309</v>
      </c>
      <c r="B7564" s="606" t="s">
        <v>8262</v>
      </c>
      <c r="C7564" s="606" t="s">
        <v>64</v>
      </c>
      <c r="D7564" s="606" t="s">
        <v>942</v>
      </c>
      <c r="E7564" s="608">
        <v>0.23</v>
      </c>
      <c r="F7564" s="601" t="s">
        <v>8176</v>
      </c>
    </row>
    <row r="7565" spans="1:6">
      <c r="A7565" s="606">
        <v>95310</v>
      </c>
      <c r="B7565" s="606" t="s">
        <v>8263</v>
      </c>
      <c r="C7565" s="606" t="s">
        <v>64</v>
      </c>
      <c r="D7565" s="606" t="s">
        <v>942</v>
      </c>
      <c r="E7565" s="608">
        <v>0.18</v>
      </c>
      <c r="F7565" s="601" t="s">
        <v>8176</v>
      </c>
    </row>
    <row r="7566" spans="1:6">
      <c r="A7566" s="606">
        <v>95311</v>
      </c>
      <c r="B7566" s="606" t="s">
        <v>8264</v>
      </c>
      <c r="C7566" s="606" t="s">
        <v>64</v>
      </c>
      <c r="D7566" s="606" t="s">
        <v>942</v>
      </c>
      <c r="E7566" s="607">
        <v>0.18</v>
      </c>
      <c r="F7566" s="601" t="s">
        <v>8176</v>
      </c>
    </row>
    <row r="7567" spans="1:6">
      <c r="A7567" s="606">
        <v>95312</v>
      </c>
      <c r="B7567" s="606" t="s">
        <v>8265</v>
      </c>
      <c r="C7567" s="606" t="s">
        <v>64</v>
      </c>
      <c r="D7567" s="606" t="s">
        <v>942</v>
      </c>
      <c r="E7567" s="607">
        <v>0.23</v>
      </c>
      <c r="F7567" s="601" t="s">
        <v>8176</v>
      </c>
    </row>
    <row r="7568" spans="1:6">
      <c r="A7568" s="606">
        <v>95313</v>
      </c>
      <c r="B7568" s="606" t="s">
        <v>8266</v>
      </c>
      <c r="C7568" s="606" t="s">
        <v>64</v>
      </c>
      <c r="D7568" s="606" t="s">
        <v>942</v>
      </c>
      <c r="E7568" s="607">
        <v>0.18</v>
      </c>
      <c r="F7568" s="601" t="s">
        <v>8176</v>
      </c>
    </row>
    <row r="7569" spans="1:6">
      <c r="A7569" s="606">
        <v>95314</v>
      </c>
      <c r="B7569" s="606" t="s">
        <v>8267</v>
      </c>
      <c r="C7569" s="606" t="s">
        <v>64</v>
      </c>
      <c r="D7569" s="606" t="s">
        <v>942</v>
      </c>
      <c r="E7569" s="607">
        <v>0.22</v>
      </c>
      <c r="F7569" s="601" t="s">
        <v>8176</v>
      </c>
    </row>
    <row r="7570" spans="1:6">
      <c r="A7570" s="606">
        <v>95315</v>
      </c>
      <c r="B7570" s="606" t="s">
        <v>8268</v>
      </c>
      <c r="C7570" s="606" t="s">
        <v>64</v>
      </c>
      <c r="D7570" s="606" t="s">
        <v>942</v>
      </c>
      <c r="E7570" s="607">
        <v>0.14000000000000001</v>
      </c>
      <c r="F7570" s="601" t="s">
        <v>8176</v>
      </c>
    </row>
    <row r="7571" spans="1:6">
      <c r="A7571" s="606">
        <v>95316</v>
      </c>
      <c r="B7571" s="606" t="s">
        <v>8269</v>
      </c>
      <c r="C7571" s="606" t="s">
        <v>64</v>
      </c>
      <c r="D7571" s="606" t="s">
        <v>942</v>
      </c>
      <c r="E7571" s="607">
        <v>0.59</v>
      </c>
      <c r="F7571" s="601" t="s">
        <v>8176</v>
      </c>
    </row>
    <row r="7572" spans="1:6">
      <c r="A7572" s="606">
        <v>95317</v>
      </c>
      <c r="B7572" s="606" t="s">
        <v>8270</v>
      </c>
      <c r="C7572" s="606" t="s">
        <v>64</v>
      </c>
      <c r="D7572" s="606" t="s">
        <v>942</v>
      </c>
      <c r="E7572" s="608">
        <v>0.28000000000000003</v>
      </c>
      <c r="F7572" s="601" t="s">
        <v>8176</v>
      </c>
    </row>
    <row r="7573" spans="1:6">
      <c r="A7573" s="606">
        <v>95318</v>
      </c>
      <c r="B7573" s="606" t="s">
        <v>8271</v>
      </c>
      <c r="C7573" s="606" t="s">
        <v>64</v>
      </c>
      <c r="D7573" s="606" t="s">
        <v>942</v>
      </c>
      <c r="E7573" s="608">
        <v>0.2</v>
      </c>
      <c r="F7573" s="601" t="s">
        <v>8176</v>
      </c>
    </row>
    <row r="7574" spans="1:6">
      <c r="A7574" s="606">
        <v>95319</v>
      </c>
      <c r="B7574" s="606" t="s">
        <v>8272</v>
      </c>
      <c r="C7574" s="606" t="s">
        <v>64</v>
      </c>
      <c r="D7574" s="606" t="s">
        <v>942</v>
      </c>
      <c r="E7574" s="608">
        <v>0.18</v>
      </c>
      <c r="F7574" s="601" t="s">
        <v>8176</v>
      </c>
    </row>
    <row r="7575" spans="1:6">
      <c r="A7575" s="606">
        <v>95320</v>
      </c>
      <c r="B7575" s="606" t="s">
        <v>8273</v>
      </c>
      <c r="C7575" s="606" t="s">
        <v>64</v>
      </c>
      <c r="D7575" s="606" t="s">
        <v>942</v>
      </c>
      <c r="E7575" s="607">
        <v>0.18</v>
      </c>
      <c r="F7575" s="601" t="s">
        <v>8176</v>
      </c>
    </row>
    <row r="7576" spans="1:6">
      <c r="A7576" s="606">
        <v>95321</v>
      </c>
      <c r="B7576" s="606" t="s">
        <v>8274</v>
      </c>
      <c r="C7576" s="606" t="s">
        <v>64</v>
      </c>
      <c r="D7576" s="606" t="s">
        <v>942</v>
      </c>
      <c r="E7576" s="607">
        <v>0.16</v>
      </c>
      <c r="F7576" s="601" t="s">
        <v>8176</v>
      </c>
    </row>
    <row r="7577" spans="1:6">
      <c r="A7577" s="606">
        <v>95322</v>
      </c>
      <c r="B7577" s="606" t="s">
        <v>8275</v>
      </c>
      <c r="C7577" s="606" t="s">
        <v>64</v>
      </c>
      <c r="D7577" s="606" t="s">
        <v>942</v>
      </c>
      <c r="E7577" s="608">
        <v>7.0000000000000007E-2</v>
      </c>
      <c r="F7577" s="601" t="s">
        <v>8176</v>
      </c>
    </row>
    <row r="7578" spans="1:6">
      <c r="A7578" s="606">
        <v>95323</v>
      </c>
      <c r="B7578" s="606" t="s">
        <v>8276</v>
      </c>
      <c r="C7578" s="606" t="s">
        <v>64</v>
      </c>
      <c r="D7578" s="606" t="s">
        <v>942</v>
      </c>
      <c r="E7578" s="608">
        <v>0.2</v>
      </c>
      <c r="F7578" s="601" t="s">
        <v>8176</v>
      </c>
    </row>
    <row r="7579" spans="1:6">
      <c r="A7579" s="606">
        <v>95324</v>
      </c>
      <c r="B7579" s="606" t="s">
        <v>8277</v>
      </c>
      <c r="C7579" s="606" t="s">
        <v>64</v>
      </c>
      <c r="D7579" s="606" t="s">
        <v>942</v>
      </c>
      <c r="E7579" s="607">
        <v>0.28999999999999998</v>
      </c>
      <c r="F7579" s="601" t="s">
        <v>8176</v>
      </c>
    </row>
    <row r="7580" spans="1:6">
      <c r="A7580" s="606">
        <v>95325</v>
      </c>
      <c r="B7580" s="606" t="s">
        <v>8278</v>
      </c>
      <c r="C7580" s="606" t="s">
        <v>64</v>
      </c>
      <c r="D7580" s="606" t="s">
        <v>942</v>
      </c>
      <c r="E7580" s="607">
        <v>0.25</v>
      </c>
      <c r="F7580" s="601" t="s">
        <v>8176</v>
      </c>
    </row>
    <row r="7581" spans="1:6">
      <c r="A7581" s="606">
        <v>95328</v>
      </c>
      <c r="B7581" s="606" t="s">
        <v>8279</v>
      </c>
      <c r="C7581" s="606" t="s">
        <v>64</v>
      </c>
      <c r="D7581" s="606" t="s">
        <v>942</v>
      </c>
      <c r="E7581" s="607">
        <v>0.2</v>
      </c>
      <c r="F7581" s="601" t="s">
        <v>8176</v>
      </c>
    </row>
    <row r="7582" spans="1:6">
      <c r="A7582" s="606">
        <v>95329</v>
      </c>
      <c r="B7582" s="606" t="s">
        <v>8280</v>
      </c>
      <c r="C7582" s="606" t="s">
        <v>64</v>
      </c>
      <c r="D7582" s="606" t="s">
        <v>942</v>
      </c>
      <c r="E7582" s="607">
        <v>0.27</v>
      </c>
      <c r="F7582" s="601" t="s">
        <v>8176</v>
      </c>
    </row>
    <row r="7583" spans="1:6">
      <c r="A7583" s="606">
        <v>95330</v>
      </c>
      <c r="B7583" s="606" t="s">
        <v>8281</v>
      </c>
      <c r="C7583" s="606" t="s">
        <v>64</v>
      </c>
      <c r="D7583" s="606" t="s">
        <v>1410</v>
      </c>
      <c r="E7583" s="607">
        <v>0.22</v>
      </c>
      <c r="F7583" s="601" t="s">
        <v>8176</v>
      </c>
    </row>
    <row r="7584" spans="1:6">
      <c r="A7584" s="606">
        <v>95331</v>
      </c>
      <c r="B7584" s="606" t="s">
        <v>8282</v>
      </c>
      <c r="C7584" s="606" t="s">
        <v>64</v>
      </c>
      <c r="D7584" s="606" t="s">
        <v>942</v>
      </c>
      <c r="E7584" s="607">
        <v>0.19</v>
      </c>
      <c r="F7584" s="601" t="s">
        <v>8176</v>
      </c>
    </row>
    <row r="7585" spans="1:6">
      <c r="A7585" s="606">
        <v>95332</v>
      </c>
      <c r="B7585" s="606" t="s">
        <v>8283</v>
      </c>
      <c r="C7585" s="606" t="s">
        <v>64</v>
      </c>
      <c r="D7585" s="606" t="s">
        <v>1410</v>
      </c>
      <c r="E7585" s="607">
        <v>0.76</v>
      </c>
      <c r="F7585" s="601" t="s">
        <v>8176</v>
      </c>
    </row>
    <row r="7586" spans="1:6">
      <c r="A7586" s="606">
        <v>95334</v>
      </c>
      <c r="B7586" s="606" t="s">
        <v>8284</v>
      </c>
      <c r="C7586" s="606" t="s">
        <v>64</v>
      </c>
      <c r="D7586" s="606" t="s">
        <v>942</v>
      </c>
      <c r="E7586" s="607">
        <v>0.82</v>
      </c>
      <c r="F7586" s="601" t="s">
        <v>8176</v>
      </c>
    </row>
    <row r="7587" spans="1:6">
      <c r="A7587" s="606">
        <v>95335</v>
      </c>
      <c r="B7587" s="606" t="s">
        <v>8285</v>
      </c>
      <c r="C7587" s="606" t="s">
        <v>64</v>
      </c>
      <c r="D7587" s="606" t="s">
        <v>1410</v>
      </c>
      <c r="E7587" s="607">
        <v>0.36</v>
      </c>
      <c r="F7587" s="601" t="s">
        <v>8176</v>
      </c>
    </row>
    <row r="7588" spans="1:6">
      <c r="A7588" s="606">
        <v>95337</v>
      </c>
      <c r="B7588" s="606" t="s">
        <v>8286</v>
      </c>
      <c r="C7588" s="606" t="s">
        <v>64</v>
      </c>
      <c r="D7588" s="606" t="s">
        <v>942</v>
      </c>
      <c r="E7588" s="607">
        <v>0.21</v>
      </c>
      <c r="F7588" s="601" t="s">
        <v>8176</v>
      </c>
    </row>
    <row r="7589" spans="1:6">
      <c r="A7589" s="606">
        <v>95338</v>
      </c>
      <c r="B7589" s="606" t="s">
        <v>8287</v>
      </c>
      <c r="C7589" s="606" t="s">
        <v>64</v>
      </c>
      <c r="D7589" s="606" t="s">
        <v>942</v>
      </c>
      <c r="E7589" s="607">
        <v>0.36</v>
      </c>
      <c r="F7589" s="601" t="s">
        <v>8176</v>
      </c>
    </row>
    <row r="7590" spans="1:6">
      <c r="A7590" s="606">
        <v>95339</v>
      </c>
      <c r="B7590" s="606" t="s">
        <v>8288</v>
      </c>
      <c r="C7590" s="606" t="s">
        <v>64</v>
      </c>
      <c r="D7590" s="606" t="s">
        <v>942</v>
      </c>
      <c r="E7590" s="607">
        <v>0.34</v>
      </c>
      <c r="F7590" s="601" t="s">
        <v>8176</v>
      </c>
    </row>
    <row r="7591" spans="1:6">
      <c r="A7591" s="606">
        <v>95340</v>
      </c>
      <c r="B7591" s="606" t="s">
        <v>8289</v>
      </c>
      <c r="C7591" s="606" t="s">
        <v>64</v>
      </c>
      <c r="D7591" s="606" t="s">
        <v>942</v>
      </c>
      <c r="E7591" s="607">
        <v>0.27</v>
      </c>
      <c r="F7591" s="601" t="s">
        <v>8176</v>
      </c>
    </row>
    <row r="7592" spans="1:6">
      <c r="A7592" s="606">
        <v>95341</v>
      </c>
      <c r="B7592" s="606" t="s">
        <v>8290</v>
      </c>
      <c r="C7592" s="606" t="s">
        <v>64</v>
      </c>
      <c r="D7592" s="606" t="s">
        <v>942</v>
      </c>
      <c r="E7592" s="607">
        <v>0.28999999999999998</v>
      </c>
      <c r="F7592" s="601" t="s">
        <v>8176</v>
      </c>
    </row>
    <row r="7593" spans="1:6">
      <c r="A7593" s="606">
        <v>95342</v>
      </c>
      <c r="B7593" s="606" t="s">
        <v>8291</v>
      </c>
      <c r="C7593" s="606" t="s">
        <v>64</v>
      </c>
      <c r="D7593" s="606" t="s">
        <v>942</v>
      </c>
      <c r="E7593" s="607">
        <v>0.21</v>
      </c>
      <c r="F7593" s="601" t="s">
        <v>8176</v>
      </c>
    </row>
    <row r="7594" spans="1:6">
      <c r="A7594" s="606">
        <v>95343</v>
      </c>
      <c r="B7594" s="606" t="s">
        <v>8292</v>
      </c>
      <c r="C7594" s="606" t="s">
        <v>64</v>
      </c>
      <c r="D7594" s="606" t="s">
        <v>942</v>
      </c>
      <c r="E7594" s="607">
        <v>0.17</v>
      </c>
      <c r="F7594" s="601" t="s">
        <v>8176</v>
      </c>
    </row>
    <row r="7595" spans="1:6">
      <c r="A7595" s="606">
        <v>95344</v>
      </c>
      <c r="B7595" s="606" t="s">
        <v>8293</v>
      </c>
      <c r="C7595" s="606" t="s">
        <v>64</v>
      </c>
      <c r="D7595" s="606" t="s">
        <v>942</v>
      </c>
      <c r="E7595" s="607">
        <v>0.2</v>
      </c>
      <c r="F7595" s="601" t="s">
        <v>8176</v>
      </c>
    </row>
    <row r="7596" spans="1:6">
      <c r="A7596" s="606">
        <v>95345</v>
      </c>
      <c r="B7596" s="606" t="s">
        <v>8294</v>
      </c>
      <c r="C7596" s="606" t="s">
        <v>64</v>
      </c>
      <c r="D7596" s="606" t="s">
        <v>942</v>
      </c>
      <c r="E7596" s="607">
        <v>0.41</v>
      </c>
      <c r="F7596" s="601" t="s">
        <v>8176</v>
      </c>
    </row>
    <row r="7597" spans="1:6">
      <c r="A7597" s="606">
        <v>95346</v>
      </c>
      <c r="B7597" s="606" t="s">
        <v>8295</v>
      </c>
      <c r="C7597" s="606" t="s">
        <v>64</v>
      </c>
      <c r="D7597" s="606" t="s">
        <v>793</v>
      </c>
      <c r="E7597" s="607">
        <v>0.14000000000000001</v>
      </c>
      <c r="F7597" s="601" t="s">
        <v>8176</v>
      </c>
    </row>
    <row r="7598" spans="1:6">
      <c r="A7598" s="606">
        <v>95347</v>
      </c>
      <c r="B7598" s="606" t="s">
        <v>8296</v>
      </c>
      <c r="C7598" s="606" t="s">
        <v>64</v>
      </c>
      <c r="D7598" s="606" t="s">
        <v>793</v>
      </c>
      <c r="E7598" s="608">
        <v>0.13</v>
      </c>
      <c r="F7598" s="601" t="s">
        <v>8176</v>
      </c>
    </row>
    <row r="7599" spans="1:6">
      <c r="A7599" s="606">
        <v>95348</v>
      </c>
      <c r="B7599" s="606" t="s">
        <v>8297</v>
      </c>
      <c r="C7599" s="606" t="s">
        <v>64</v>
      </c>
      <c r="D7599" s="606" t="s">
        <v>793</v>
      </c>
      <c r="E7599" s="607">
        <v>0.17</v>
      </c>
      <c r="F7599" s="601" t="s">
        <v>8176</v>
      </c>
    </row>
    <row r="7600" spans="1:6">
      <c r="A7600" s="606">
        <v>95349</v>
      </c>
      <c r="B7600" s="606" t="s">
        <v>8298</v>
      </c>
      <c r="C7600" s="606" t="s">
        <v>64</v>
      </c>
      <c r="D7600" s="606" t="s">
        <v>793</v>
      </c>
      <c r="E7600" s="608">
        <v>0.11</v>
      </c>
      <c r="F7600" s="601" t="s">
        <v>8176</v>
      </c>
    </row>
    <row r="7601" spans="1:6">
      <c r="A7601" s="606">
        <v>95351</v>
      </c>
      <c r="B7601" s="606" t="s">
        <v>8299</v>
      </c>
      <c r="C7601" s="606" t="s">
        <v>64</v>
      </c>
      <c r="D7601" s="606" t="s">
        <v>793</v>
      </c>
      <c r="E7601" s="607">
        <v>0.5</v>
      </c>
      <c r="F7601" s="601" t="s">
        <v>8176</v>
      </c>
    </row>
    <row r="7602" spans="1:6">
      <c r="A7602" s="606">
        <v>95352</v>
      </c>
      <c r="B7602" s="606" t="s">
        <v>8300</v>
      </c>
      <c r="C7602" s="606" t="s">
        <v>64</v>
      </c>
      <c r="D7602" s="606" t="s">
        <v>942</v>
      </c>
      <c r="E7602" s="607">
        <v>0.13</v>
      </c>
      <c r="F7602" s="601" t="s">
        <v>8176</v>
      </c>
    </row>
    <row r="7603" spans="1:6">
      <c r="A7603" s="606">
        <v>95354</v>
      </c>
      <c r="B7603" s="606" t="s">
        <v>8301</v>
      </c>
      <c r="C7603" s="606" t="s">
        <v>64</v>
      </c>
      <c r="D7603" s="606" t="s">
        <v>942</v>
      </c>
      <c r="E7603" s="607">
        <v>0.14000000000000001</v>
      </c>
      <c r="F7603" s="601" t="s">
        <v>8176</v>
      </c>
    </row>
    <row r="7604" spans="1:6">
      <c r="A7604" s="606">
        <v>95355</v>
      </c>
      <c r="B7604" s="606" t="s">
        <v>8302</v>
      </c>
      <c r="C7604" s="606" t="s">
        <v>64</v>
      </c>
      <c r="D7604" s="606" t="s">
        <v>942</v>
      </c>
      <c r="E7604" s="607">
        <v>0.14000000000000001</v>
      </c>
      <c r="F7604" s="601" t="s">
        <v>8176</v>
      </c>
    </row>
    <row r="7605" spans="1:6">
      <c r="A7605" s="606">
        <v>95356</v>
      </c>
      <c r="B7605" s="606" t="s">
        <v>8303</v>
      </c>
      <c r="C7605" s="606" t="s">
        <v>64</v>
      </c>
      <c r="D7605" s="606" t="s">
        <v>942</v>
      </c>
      <c r="E7605" s="607">
        <v>0.14000000000000001</v>
      </c>
      <c r="F7605" s="601" t="s">
        <v>8176</v>
      </c>
    </row>
    <row r="7606" spans="1:6">
      <c r="A7606" s="606">
        <v>95357</v>
      </c>
      <c r="B7606" s="606" t="s">
        <v>8304</v>
      </c>
      <c r="C7606" s="606" t="s">
        <v>64</v>
      </c>
      <c r="D7606" s="606" t="s">
        <v>1410</v>
      </c>
      <c r="E7606" s="608">
        <v>0.22</v>
      </c>
      <c r="F7606" s="601" t="s">
        <v>8176</v>
      </c>
    </row>
    <row r="7607" spans="1:6">
      <c r="A7607" s="606">
        <v>95358</v>
      </c>
      <c r="B7607" s="606" t="s">
        <v>8305</v>
      </c>
      <c r="C7607" s="606" t="s">
        <v>64</v>
      </c>
      <c r="D7607" s="606" t="s">
        <v>942</v>
      </c>
      <c r="E7607" s="608">
        <v>0.27</v>
      </c>
      <c r="F7607" s="601" t="s">
        <v>8176</v>
      </c>
    </row>
    <row r="7608" spans="1:6">
      <c r="A7608" s="606">
        <v>95359</v>
      </c>
      <c r="B7608" s="606" t="s">
        <v>8306</v>
      </c>
      <c r="C7608" s="606" t="s">
        <v>64</v>
      </c>
      <c r="D7608" s="606" t="s">
        <v>942</v>
      </c>
      <c r="E7608" s="607">
        <v>0.33</v>
      </c>
      <c r="F7608" s="601" t="s">
        <v>8176</v>
      </c>
    </row>
    <row r="7609" spans="1:6">
      <c r="A7609" s="606">
        <v>95360</v>
      </c>
      <c r="B7609" s="606" t="s">
        <v>8307</v>
      </c>
      <c r="C7609" s="606" t="s">
        <v>64</v>
      </c>
      <c r="D7609" s="606" t="s">
        <v>942</v>
      </c>
      <c r="E7609" s="607">
        <v>0.19</v>
      </c>
      <c r="F7609" s="601" t="s">
        <v>8176</v>
      </c>
    </row>
    <row r="7610" spans="1:6">
      <c r="A7610" s="606">
        <v>95361</v>
      </c>
      <c r="B7610" s="606" t="s">
        <v>8308</v>
      </c>
      <c r="C7610" s="606" t="s">
        <v>64</v>
      </c>
      <c r="D7610" s="606" t="s">
        <v>942</v>
      </c>
      <c r="E7610" s="607">
        <v>0.12</v>
      </c>
      <c r="F7610" s="601" t="s">
        <v>8176</v>
      </c>
    </row>
    <row r="7611" spans="1:6">
      <c r="A7611" s="606">
        <v>95362</v>
      </c>
      <c r="B7611" s="606" t="s">
        <v>8309</v>
      </c>
      <c r="C7611" s="606" t="s">
        <v>64</v>
      </c>
      <c r="D7611" s="606" t="s">
        <v>942</v>
      </c>
      <c r="E7611" s="607">
        <v>0.2</v>
      </c>
      <c r="F7611" s="601" t="s">
        <v>8176</v>
      </c>
    </row>
    <row r="7612" spans="1:6">
      <c r="A7612" s="606">
        <v>95363</v>
      </c>
      <c r="B7612" s="606" t="s">
        <v>8310</v>
      </c>
      <c r="C7612" s="606" t="s">
        <v>64</v>
      </c>
      <c r="D7612" s="606" t="s">
        <v>942</v>
      </c>
      <c r="E7612" s="607">
        <v>0.2</v>
      </c>
      <c r="F7612" s="601" t="s">
        <v>8176</v>
      </c>
    </row>
    <row r="7613" spans="1:6">
      <c r="A7613" s="606">
        <v>95364</v>
      </c>
      <c r="B7613" s="606" t="s">
        <v>8311</v>
      </c>
      <c r="C7613" s="606" t="s">
        <v>64</v>
      </c>
      <c r="D7613" s="606" t="s">
        <v>942</v>
      </c>
      <c r="E7613" s="607">
        <v>0.14000000000000001</v>
      </c>
      <c r="F7613" s="601" t="s">
        <v>8176</v>
      </c>
    </row>
    <row r="7614" spans="1:6">
      <c r="A7614" s="606">
        <v>95365</v>
      </c>
      <c r="B7614" s="606" t="s">
        <v>8312</v>
      </c>
      <c r="C7614" s="606" t="s">
        <v>64</v>
      </c>
      <c r="D7614" s="606" t="s">
        <v>942</v>
      </c>
      <c r="E7614" s="607">
        <v>0.14000000000000001</v>
      </c>
      <c r="F7614" s="601" t="s">
        <v>8176</v>
      </c>
    </row>
    <row r="7615" spans="1:6">
      <c r="A7615" s="606">
        <v>95366</v>
      </c>
      <c r="B7615" s="606" t="s">
        <v>8313</v>
      </c>
      <c r="C7615" s="606" t="s">
        <v>64</v>
      </c>
      <c r="D7615" s="606" t="s">
        <v>942</v>
      </c>
      <c r="E7615" s="607">
        <v>0.14000000000000001</v>
      </c>
      <c r="F7615" s="601" t="s">
        <v>8176</v>
      </c>
    </row>
    <row r="7616" spans="1:6">
      <c r="A7616" s="606">
        <v>95367</v>
      </c>
      <c r="B7616" s="606" t="s">
        <v>8314</v>
      </c>
      <c r="C7616" s="606" t="s">
        <v>64</v>
      </c>
      <c r="D7616" s="606" t="s">
        <v>942</v>
      </c>
      <c r="E7616" s="607">
        <v>0.2</v>
      </c>
      <c r="F7616" s="601" t="s">
        <v>8176</v>
      </c>
    </row>
    <row r="7617" spans="1:6">
      <c r="A7617" s="606">
        <v>95368</v>
      </c>
      <c r="B7617" s="606" t="s">
        <v>8315</v>
      </c>
      <c r="C7617" s="606" t="s">
        <v>64</v>
      </c>
      <c r="D7617" s="606" t="s">
        <v>942</v>
      </c>
      <c r="E7617" s="607">
        <v>0.16</v>
      </c>
      <c r="F7617" s="601" t="s">
        <v>8176</v>
      </c>
    </row>
    <row r="7618" spans="1:6">
      <c r="A7618" s="606">
        <v>95369</v>
      </c>
      <c r="B7618" s="606" t="s">
        <v>8316</v>
      </c>
      <c r="C7618" s="606" t="s">
        <v>64</v>
      </c>
      <c r="D7618" s="606" t="s">
        <v>942</v>
      </c>
      <c r="E7618" s="607">
        <v>0.13</v>
      </c>
      <c r="F7618" s="601" t="s">
        <v>8176</v>
      </c>
    </row>
    <row r="7619" spans="1:6">
      <c r="A7619" s="606">
        <v>95370</v>
      </c>
      <c r="B7619" s="606" t="s">
        <v>8317</v>
      </c>
      <c r="C7619" s="606" t="s">
        <v>64</v>
      </c>
      <c r="D7619" s="606" t="s">
        <v>942</v>
      </c>
      <c r="E7619" s="607">
        <v>0.28999999999999998</v>
      </c>
      <c r="F7619" s="601" t="s">
        <v>8176</v>
      </c>
    </row>
    <row r="7620" spans="1:6">
      <c r="A7620" s="606">
        <v>95371</v>
      </c>
      <c r="B7620" s="606" t="s">
        <v>8318</v>
      </c>
      <c r="C7620" s="606" t="s">
        <v>64</v>
      </c>
      <c r="D7620" s="606" t="s">
        <v>1410</v>
      </c>
      <c r="E7620" s="608">
        <v>0.41</v>
      </c>
      <c r="F7620" s="601" t="s">
        <v>8176</v>
      </c>
    </row>
    <row r="7621" spans="1:6">
      <c r="A7621" s="606">
        <v>95372</v>
      </c>
      <c r="B7621" s="606" t="s">
        <v>8319</v>
      </c>
      <c r="C7621" s="606" t="s">
        <v>64</v>
      </c>
      <c r="D7621" s="606" t="s">
        <v>1410</v>
      </c>
      <c r="E7621" s="608">
        <v>0.28999999999999998</v>
      </c>
      <c r="F7621" s="601" t="s">
        <v>8176</v>
      </c>
    </row>
    <row r="7622" spans="1:6">
      <c r="A7622" s="606">
        <v>95373</v>
      </c>
      <c r="B7622" s="606" t="s">
        <v>8320</v>
      </c>
      <c r="C7622" s="606" t="s">
        <v>64</v>
      </c>
      <c r="D7622" s="606" t="s">
        <v>942</v>
      </c>
      <c r="E7622" s="608">
        <v>0.28000000000000003</v>
      </c>
      <c r="F7622" s="601" t="s">
        <v>8176</v>
      </c>
    </row>
    <row r="7623" spans="1:6">
      <c r="A7623" s="606">
        <v>95374</v>
      </c>
      <c r="B7623" s="606" t="s">
        <v>8321</v>
      </c>
      <c r="C7623" s="606" t="s">
        <v>64</v>
      </c>
      <c r="D7623" s="606" t="s">
        <v>942</v>
      </c>
      <c r="E7623" s="607">
        <v>0.28999999999999998</v>
      </c>
      <c r="F7623" s="601" t="s">
        <v>8176</v>
      </c>
    </row>
    <row r="7624" spans="1:6">
      <c r="A7624" s="606">
        <v>95375</v>
      </c>
      <c r="B7624" s="606" t="s">
        <v>8322</v>
      </c>
      <c r="C7624" s="606" t="s">
        <v>64</v>
      </c>
      <c r="D7624" s="606" t="s">
        <v>942</v>
      </c>
      <c r="E7624" s="607">
        <v>0.34</v>
      </c>
      <c r="F7624" s="601" t="s">
        <v>8176</v>
      </c>
    </row>
    <row r="7625" spans="1:6">
      <c r="A7625" s="606">
        <v>95376</v>
      </c>
      <c r="B7625" s="606" t="s">
        <v>8323</v>
      </c>
      <c r="C7625" s="606" t="s">
        <v>64</v>
      </c>
      <c r="D7625" s="606" t="s">
        <v>942</v>
      </c>
      <c r="E7625" s="608">
        <v>0.09</v>
      </c>
      <c r="F7625" s="601" t="s">
        <v>8176</v>
      </c>
    </row>
    <row r="7626" spans="1:6">
      <c r="A7626" s="606">
        <v>95377</v>
      </c>
      <c r="B7626" s="606" t="s">
        <v>8324</v>
      </c>
      <c r="C7626" s="606" t="s">
        <v>64</v>
      </c>
      <c r="D7626" s="606" t="s">
        <v>942</v>
      </c>
      <c r="E7626" s="608">
        <v>0.22</v>
      </c>
      <c r="F7626" s="601" t="s">
        <v>8176</v>
      </c>
    </row>
    <row r="7627" spans="1:6">
      <c r="A7627" s="606">
        <v>95378</v>
      </c>
      <c r="B7627" s="606" t="s">
        <v>8325</v>
      </c>
      <c r="C7627" s="606" t="s">
        <v>64</v>
      </c>
      <c r="D7627" s="606" t="s">
        <v>1410</v>
      </c>
      <c r="E7627" s="608">
        <v>0.31</v>
      </c>
      <c r="F7627" s="601" t="s">
        <v>8176</v>
      </c>
    </row>
    <row r="7628" spans="1:6">
      <c r="A7628" s="606">
        <v>95379</v>
      </c>
      <c r="B7628" s="606" t="s">
        <v>8326</v>
      </c>
      <c r="C7628" s="606" t="s">
        <v>64</v>
      </c>
      <c r="D7628" s="606" t="s">
        <v>1410</v>
      </c>
      <c r="E7628" s="608">
        <v>0.22</v>
      </c>
      <c r="F7628" s="601" t="s">
        <v>8176</v>
      </c>
    </row>
    <row r="7629" spans="1:6">
      <c r="A7629" s="606">
        <v>95380</v>
      </c>
      <c r="B7629" s="606" t="s">
        <v>8327</v>
      </c>
      <c r="C7629" s="606" t="s">
        <v>64</v>
      </c>
      <c r="D7629" s="606" t="s">
        <v>942</v>
      </c>
      <c r="E7629" s="608">
        <v>0.26</v>
      </c>
      <c r="F7629" s="601" t="s">
        <v>8176</v>
      </c>
    </row>
    <row r="7630" spans="1:6">
      <c r="A7630" s="606">
        <v>95383</v>
      </c>
      <c r="B7630" s="606" t="s">
        <v>8328</v>
      </c>
      <c r="C7630" s="606" t="s">
        <v>64</v>
      </c>
      <c r="D7630" s="606" t="s">
        <v>942</v>
      </c>
      <c r="E7630" s="608">
        <v>0.22</v>
      </c>
      <c r="F7630" s="601" t="s">
        <v>8176</v>
      </c>
    </row>
    <row r="7631" spans="1:6">
      <c r="A7631" s="606">
        <v>95384</v>
      </c>
      <c r="B7631" s="606" t="s">
        <v>8329</v>
      </c>
      <c r="C7631" s="606" t="s">
        <v>64</v>
      </c>
      <c r="D7631" s="606" t="s">
        <v>942</v>
      </c>
      <c r="E7631" s="607">
        <v>0.24</v>
      </c>
      <c r="F7631" s="601" t="s">
        <v>8176</v>
      </c>
    </row>
    <row r="7632" spans="1:6">
      <c r="A7632" s="606">
        <v>95385</v>
      </c>
      <c r="B7632" s="606" t="s">
        <v>8330</v>
      </c>
      <c r="C7632" s="606" t="s">
        <v>64</v>
      </c>
      <c r="D7632" s="606" t="s">
        <v>942</v>
      </c>
      <c r="E7632" s="607">
        <v>0.22</v>
      </c>
      <c r="F7632" s="601" t="s">
        <v>8176</v>
      </c>
    </row>
    <row r="7633" spans="1:6">
      <c r="A7633" s="606">
        <v>95386</v>
      </c>
      <c r="B7633" s="606" t="s">
        <v>8331</v>
      </c>
      <c r="C7633" s="606" t="s">
        <v>64</v>
      </c>
      <c r="D7633" s="606" t="s">
        <v>942</v>
      </c>
      <c r="E7633" s="607">
        <v>0.19</v>
      </c>
      <c r="F7633" s="601" t="s">
        <v>8176</v>
      </c>
    </row>
    <row r="7634" spans="1:6">
      <c r="A7634" s="606">
        <v>95387</v>
      </c>
      <c r="B7634" s="606" t="s">
        <v>8332</v>
      </c>
      <c r="C7634" s="606" t="s">
        <v>64</v>
      </c>
      <c r="D7634" s="606" t="s">
        <v>942</v>
      </c>
      <c r="E7634" s="607">
        <v>0.25</v>
      </c>
      <c r="F7634" s="601" t="s">
        <v>8176</v>
      </c>
    </row>
    <row r="7635" spans="1:6">
      <c r="A7635" s="606">
        <v>95389</v>
      </c>
      <c r="B7635" s="606" t="s">
        <v>8333</v>
      </c>
      <c r="C7635" s="606" t="s">
        <v>64</v>
      </c>
      <c r="D7635" s="606" t="s">
        <v>942</v>
      </c>
      <c r="E7635" s="608">
        <v>0.12</v>
      </c>
      <c r="F7635" s="601" t="s">
        <v>8176</v>
      </c>
    </row>
    <row r="7636" spans="1:6">
      <c r="A7636" s="606">
        <v>95390</v>
      </c>
      <c r="B7636" s="606" t="s">
        <v>8334</v>
      </c>
      <c r="C7636" s="606" t="s">
        <v>64</v>
      </c>
      <c r="D7636" s="606" t="s">
        <v>942</v>
      </c>
      <c r="E7636" s="608">
        <v>7.0000000000000007E-2</v>
      </c>
      <c r="F7636" s="601" t="s">
        <v>8176</v>
      </c>
    </row>
    <row r="7637" spans="1:6">
      <c r="A7637" s="606">
        <v>95392</v>
      </c>
      <c r="B7637" s="606" t="s">
        <v>8335</v>
      </c>
      <c r="C7637" s="606" t="s">
        <v>64</v>
      </c>
      <c r="D7637" s="606" t="s">
        <v>1410</v>
      </c>
      <c r="E7637" s="608">
        <v>0.1</v>
      </c>
      <c r="F7637" s="601" t="s">
        <v>8176</v>
      </c>
    </row>
    <row r="7638" spans="1:6">
      <c r="A7638" s="606">
        <v>95393</v>
      </c>
      <c r="B7638" s="606" t="s">
        <v>8336</v>
      </c>
      <c r="C7638" s="606" t="s">
        <v>64</v>
      </c>
      <c r="D7638" s="606" t="s">
        <v>942</v>
      </c>
      <c r="E7638" s="608">
        <v>0.43</v>
      </c>
      <c r="F7638" s="601" t="s">
        <v>8176</v>
      </c>
    </row>
    <row r="7639" spans="1:6">
      <c r="A7639" s="606">
        <v>95394</v>
      </c>
      <c r="B7639" s="606" t="s">
        <v>8337</v>
      </c>
      <c r="C7639" s="606" t="s">
        <v>64</v>
      </c>
      <c r="D7639" s="606" t="s">
        <v>942</v>
      </c>
      <c r="E7639" s="608">
        <v>0.92</v>
      </c>
      <c r="F7639" s="601" t="s">
        <v>8176</v>
      </c>
    </row>
    <row r="7640" spans="1:6">
      <c r="A7640" s="606">
        <v>95395</v>
      </c>
      <c r="B7640" s="606" t="s">
        <v>8338</v>
      </c>
      <c r="C7640" s="606" t="s">
        <v>64</v>
      </c>
      <c r="D7640" s="606" t="s">
        <v>942</v>
      </c>
      <c r="E7640" s="608">
        <v>0.97</v>
      </c>
      <c r="F7640" s="601" t="s">
        <v>8176</v>
      </c>
    </row>
    <row r="7641" spans="1:6">
      <c r="A7641" s="606">
        <v>95396</v>
      </c>
      <c r="B7641" s="606" t="s">
        <v>8339</v>
      </c>
      <c r="C7641" s="606" t="s">
        <v>64</v>
      </c>
      <c r="D7641" s="606" t="s">
        <v>942</v>
      </c>
      <c r="E7641" s="608">
        <v>1.02</v>
      </c>
      <c r="F7641" s="601" t="s">
        <v>8176</v>
      </c>
    </row>
    <row r="7642" spans="1:6">
      <c r="A7642" s="606">
        <v>95398</v>
      </c>
      <c r="B7642" s="606" t="s">
        <v>8340</v>
      </c>
      <c r="C7642" s="606" t="s">
        <v>64</v>
      </c>
      <c r="D7642" s="606" t="s">
        <v>942</v>
      </c>
      <c r="E7642" s="608">
        <v>7.0000000000000007E-2</v>
      </c>
      <c r="F7642" s="601" t="s">
        <v>8176</v>
      </c>
    </row>
    <row r="7643" spans="1:6">
      <c r="A7643" s="606">
        <v>95400</v>
      </c>
      <c r="B7643" s="606" t="s">
        <v>8341</v>
      </c>
      <c r="C7643" s="606" t="s">
        <v>64</v>
      </c>
      <c r="D7643" s="606" t="s">
        <v>942</v>
      </c>
      <c r="E7643" s="608">
        <v>0.1</v>
      </c>
      <c r="F7643" s="601" t="s">
        <v>8176</v>
      </c>
    </row>
    <row r="7644" spans="1:6">
      <c r="A7644" s="606">
        <v>95401</v>
      </c>
      <c r="B7644" s="606" t="s">
        <v>8342</v>
      </c>
      <c r="C7644" s="606" t="s">
        <v>64</v>
      </c>
      <c r="D7644" s="606" t="s">
        <v>1410</v>
      </c>
      <c r="E7644" s="608">
        <v>0.56000000000000005</v>
      </c>
      <c r="F7644" s="601" t="s">
        <v>8176</v>
      </c>
    </row>
    <row r="7645" spans="1:6">
      <c r="A7645" s="606">
        <v>95402</v>
      </c>
      <c r="B7645" s="606" t="s">
        <v>8343</v>
      </c>
      <c r="C7645" s="606" t="s">
        <v>64</v>
      </c>
      <c r="D7645" s="606" t="s">
        <v>1410</v>
      </c>
      <c r="E7645" s="608">
        <v>1.66</v>
      </c>
      <c r="F7645" s="601" t="s">
        <v>8176</v>
      </c>
    </row>
    <row r="7646" spans="1:6">
      <c r="A7646" s="606">
        <v>95403</v>
      </c>
      <c r="B7646" s="606" t="s">
        <v>8344</v>
      </c>
      <c r="C7646" s="606" t="s">
        <v>64</v>
      </c>
      <c r="D7646" s="606" t="s">
        <v>942</v>
      </c>
      <c r="E7646" s="608">
        <v>1.75</v>
      </c>
      <c r="F7646" s="601" t="s">
        <v>8176</v>
      </c>
    </row>
    <row r="7647" spans="1:6">
      <c r="A7647" s="606">
        <v>95404</v>
      </c>
      <c r="B7647" s="606" t="s">
        <v>8345</v>
      </c>
      <c r="C7647" s="606" t="s">
        <v>64</v>
      </c>
      <c r="D7647" s="606" t="s">
        <v>942</v>
      </c>
      <c r="E7647" s="608">
        <v>2.09</v>
      </c>
      <c r="F7647" s="601" t="s">
        <v>8176</v>
      </c>
    </row>
    <row r="7648" spans="1:6">
      <c r="A7648" s="606">
        <v>95405</v>
      </c>
      <c r="B7648" s="606" t="s">
        <v>8346</v>
      </c>
      <c r="C7648" s="606" t="s">
        <v>64</v>
      </c>
      <c r="D7648" s="606" t="s">
        <v>942</v>
      </c>
      <c r="E7648" s="608">
        <v>1.21</v>
      </c>
      <c r="F7648" s="601" t="s">
        <v>8176</v>
      </c>
    </row>
    <row r="7649" spans="1:6">
      <c r="A7649" s="606">
        <v>95406</v>
      </c>
      <c r="B7649" s="606" t="s">
        <v>8347</v>
      </c>
      <c r="C7649" s="606" t="s">
        <v>64</v>
      </c>
      <c r="D7649" s="606" t="s">
        <v>1410</v>
      </c>
      <c r="E7649" s="608">
        <v>0.16</v>
      </c>
      <c r="F7649" s="601" t="s">
        <v>8176</v>
      </c>
    </row>
    <row r="7650" spans="1:6">
      <c r="A7650" s="606">
        <v>95408</v>
      </c>
      <c r="B7650" s="606" t="s">
        <v>8348</v>
      </c>
      <c r="C7650" s="606" t="s">
        <v>8256</v>
      </c>
      <c r="D7650" s="606" t="s">
        <v>793</v>
      </c>
      <c r="E7650" s="608">
        <v>18.170000000000002</v>
      </c>
      <c r="F7650" s="601" t="s">
        <v>8176</v>
      </c>
    </row>
    <row r="7651" spans="1:6">
      <c r="A7651" s="606">
        <v>95411</v>
      </c>
      <c r="B7651" s="606" t="s">
        <v>8349</v>
      </c>
      <c r="C7651" s="606" t="s">
        <v>8256</v>
      </c>
      <c r="D7651" s="606" t="s">
        <v>942</v>
      </c>
      <c r="E7651" s="608">
        <v>13.55</v>
      </c>
      <c r="F7651" s="601" t="s">
        <v>8176</v>
      </c>
    </row>
    <row r="7652" spans="1:6">
      <c r="A7652" s="606">
        <v>95413</v>
      </c>
      <c r="B7652" s="606" t="s">
        <v>8350</v>
      </c>
      <c r="C7652" s="606" t="s">
        <v>8256</v>
      </c>
      <c r="D7652" s="606" t="s">
        <v>942</v>
      </c>
      <c r="E7652" s="608">
        <v>13.22</v>
      </c>
      <c r="F7652" s="601" t="s">
        <v>8176</v>
      </c>
    </row>
    <row r="7653" spans="1:6">
      <c r="A7653" s="606">
        <v>95414</v>
      </c>
      <c r="B7653" s="606" t="s">
        <v>8351</v>
      </c>
      <c r="C7653" s="606" t="s">
        <v>8256</v>
      </c>
      <c r="D7653" s="606" t="s">
        <v>942</v>
      </c>
      <c r="E7653" s="608">
        <v>56.95</v>
      </c>
      <c r="F7653" s="601" t="s">
        <v>8176</v>
      </c>
    </row>
    <row r="7654" spans="1:6">
      <c r="A7654" s="606">
        <v>95415</v>
      </c>
      <c r="B7654" s="606" t="s">
        <v>8352</v>
      </c>
      <c r="C7654" s="606" t="s">
        <v>8256</v>
      </c>
      <c r="D7654" s="606" t="s">
        <v>942</v>
      </c>
      <c r="E7654" s="608">
        <v>218.8</v>
      </c>
      <c r="F7654" s="601" t="s">
        <v>8176</v>
      </c>
    </row>
    <row r="7655" spans="1:6">
      <c r="A7655" s="606">
        <v>95416</v>
      </c>
      <c r="B7655" s="606" t="s">
        <v>8353</v>
      </c>
      <c r="C7655" s="606" t="s">
        <v>8256</v>
      </c>
      <c r="D7655" s="606" t="s">
        <v>942</v>
      </c>
      <c r="E7655" s="607">
        <v>10.29</v>
      </c>
      <c r="F7655" s="601" t="s">
        <v>8176</v>
      </c>
    </row>
    <row r="7656" spans="1:6">
      <c r="A7656" s="606">
        <v>95417</v>
      </c>
      <c r="B7656" s="606" t="s">
        <v>8354</v>
      </c>
      <c r="C7656" s="606" t="s">
        <v>8256</v>
      </c>
      <c r="D7656" s="606" t="s">
        <v>942</v>
      </c>
      <c r="E7656" s="607">
        <v>231.01</v>
      </c>
      <c r="F7656" s="601" t="s">
        <v>8176</v>
      </c>
    </row>
    <row r="7657" spans="1:6">
      <c r="A7657" s="606">
        <v>95418</v>
      </c>
      <c r="B7657" s="606" t="s">
        <v>8355</v>
      </c>
      <c r="C7657" s="606" t="s">
        <v>8256</v>
      </c>
      <c r="D7657" s="606" t="s">
        <v>942</v>
      </c>
      <c r="E7657" s="608">
        <v>275.5</v>
      </c>
      <c r="F7657" s="601" t="s">
        <v>8176</v>
      </c>
    </row>
    <row r="7658" spans="1:6">
      <c r="A7658" s="606">
        <v>95419</v>
      </c>
      <c r="B7658" s="606" t="s">
        <v>8356</v>
      </c>
      <c r="C7658" s="606" t="s">
        <v>8256</v>
      </c>
      <c r="D7658" s="606" t="s">
        <v>942</v>
      </c>
      <c r="E7658" s="608">
        <v>120.98</v>
      </c>
      <c r="F7658" s="601" t="s">
        <v>8176</v>
      </c>
    </row>
    <row r="7659" spans="1:6">
      <c r="A7659" s="606">
        <v>95420</v>
      </c>
      <c r="B7659" s="606" t="s">
        <v>8357</v>
      </c>
      <c r="C7659" s="606" t="s">
        <v>8256</v>
      </c>
      <c r="D7659" s="606" t="s">
        <v>942</v>
      </c>
      <c r="E7659" s="607">
        <v>128.16999999999999</v>
      </c>
      <c r="F7659" s="601" t="s">
        <v>8176</v>
      </c>
    </row>
    <row r="7660" spans="1:6">
      <c r="A7660" s="606">
        <v>95421</v>
      </c>
      <c r="B7660" s="606" t="s">
        <v>8358</v>
      </c>
      <c r="C7660" s="606" t="s">
        <v>8256</v>
      </c>
      <c r="D7660" s="606" t="s">
        <v>942</v>
      </c>
      <c r="E7660" s="607">
        <v>134.32</v>
      </c>
      <c r="F7660" s="601" t="s">
        <v>8176</v>
      </c>
    </row>
    <row r="7661" spans="1:6">
      <c r="A7661" s="606">
        <v>95422</v>
      </c>
      <c r="B7661" s="606" t="s">
        <v>8359</v>
      </c>
      <c r="C7661" s="606" t="s">
        <v>8256</v>
      </c>
      <c r="D7661" s="606" t="s">
        <v>942</v>
      </c>
      <c r="E7661" s="608">
        <v>73.760000000000005</v>
      </c>
      <c r="F7661" s="601" t="s">
        <v>8176</v>
      </c>
    </row>
    <row r="7662" spans="1:6">
      <c r="A7662" s="606">
        <v>95423</v>
      </c>
      <c r="B7662" s="606" t="s">
        <v>8360</v>
      </c>
      <c r="C7662" s="606" t="s">
        <v>8256</v>
      </c>
      <c r="D7662" s="606" t="s">
        <v>942</v>
      </c>
      <c r="E7662" s="608">
        <v>159.19</v>
      </c>
      <c r="F7662" s="601" t="s">
        <v>8176</v>
      </c>
    </row>
    <row r="7663" spans="1:6">
      <c r="A7663" s="606">
        <v>95424</v>
      </c>
      <c r="B7663" s="606" t="s">
        <v>8361</v>
      </c>
      <c r="C7663" s="606" t="s">
        <v>8256</v>
      </c>
      <c r="D7663" s="606" t="s">
        <v>942</v>
      </c>
      <c r="E7663" s="608">
        <v>21.62</v>
      </c>
      <c r="F7663" s="601" t="s">
        <v>8176</v>
      </c>
    </row>
    <row r="7664" spans="1:6">
      <c r="A7664" s="606">
        <v>100288</v>
      </c>
      <c r="B7664" s="606" t="s">
        <v>8362</v>
      </c>
      <c r="C7664" s="606" t="s">
        <v>64</v>
      </c>
      <c r="D7664" s="606" t="s">
        <v>942</v>
      </c>
      <c r="E7664" s="608">
        <v>7.0000000000000007E-2</v>
      </c>
      <c r="F7664" s="601" t="s">
        <v>8176</v>
      </c>
    </row>
    <row r="7665" spans="1:6">
      <c r="A7665" s="606">
        <v>100289</v>
      </c>
      <c r="B7665" s="606" t="s">
        <v>8363</v>
      </c>
      <c r="C7665" s="606" t="s">
        <v>64</v>
      </c>
      <c r="D7665" s="606" t="s">
        <v>942</v>
      </c>
      <c r="E7665" s="608">
        <v>18.57</v>
      </c>
      <c r="F7665" s="601" t="s">
        <v>8176</v>
      </c>
    </row>
    <row r="7666" spans="1:6">
      <c r="A7666" s="606">
        <v>100291</v>
      </c>
      <c r="B7666" s="606" t="s">
        <v>8364</v>
      </c>
      <c r="C7666" s="606" t="s">
        <v>64</v>
      </c>
      <c r="D7666" s="606" t="s">
        <v>942</v>
      </c>
      <c r="E7666" s="608">
        <v>0.28999999999999998</v>
      </c>
      <c r="F7666" s="601" t="s">
        <v>8176</v>
      </c>
    </row>
    <row r="7667" spans="1:6">
      <c r="A7667" s="606">
        <v>100293</v>
      </c>
      <c r="B7667" s="606" t="s">
        <v>8365</v>
      </c>
      <c r="C7667" s="606" t="s">
        <v>64</v>
      </c>
      <c r="D7667" s="606" t="s">
        <v>942</v>
      </c>
      <c r="E7667" s="608">
        <v>0.21</v>
      </c>
      <c r="F7667" s="601" t="s">
        <v>8176</v>
      </c>
    </row>
    <row r="7668" spans="1:6">
      <c r="A7668" s="606">
        <v>100295</v>
      </c>
      <c r="B7668" s="606" t="s">
        <v>8366</v>
      </c>
      <c r="C7668" s="606" t="s">
        <v>64</v>
      </c>
      <c r="D7668" s="606" t="s">
        <v>942</v>
      </c>
      <c r="E7668" s="608">
        <v>0.53</v>
      </c>
      <c r="F7668" s="601" t="s">
        <v>8176</v>
      </c>
    </row>
    <row r="7669" spans="1:6">
      <c r="A7669" s="606">
        <v>100298</v>
      </c>
      <c r="B7669" s="606" t="s">
        <v>8367</v>
      </c>
      <c r="C7669" s="606" t="s">
        <v>64</v>
      </c>
      <c r="D7669" s="606" t="s">
        <v>942</v>
      </c>
      <c r="E7669" s="608">
        <v>0.6</v>
      </c>
      <c r="F7669" s="601" t="s">
        <v>8176</v>
      </c>
    </row>
    <row r="7670" spans="1:6">
      <c r="A7670" s="606">
        <v>100299</v>
      </c>
      <c r="B7670" s="606" t="s">
        <v>8368</v>
      </c>
      <c r="C7670" s="606" t="s">
        <v>64</v>
      </c>
      <c r="D7670" s="606" t="s">
        <v>942</v>
      </c>
      <c r="E7670" s="608">
        <v>0.48</v>
      </c>
      <c r="F7670" s="601" t="s">
        <v>8176</v>
      </c>
    </row>
    <row r="7671" spans="1:6">
      <c r="A7671" s="606">
        <v>100301</v>
      </c>
      <c r="B7671" s="606" t="s">
        <v>8369</v>
      </c>
      <c r="C7671" s="606" t="s">
        <v>64</v>
      </c>
      <c r="D7671" s="606" t="s">
        <v>942</v>
      </c>
      <c r="E7671" s="608">
        <v>24.47</v>
      </c>
      <c r="F7671" s="601" t="s">
        <v>8176</v>
      </c>
    </row>
    <row r="7672" spans="1:6">
      <c r="A7672" s="606">
        <v>100303</v>
      </c>
      <c r="B7672" s="606" t="s">
        <v>8370</v>
      </c>
      <c r="C7672" s="606" t="s">
        <v>64</v>
      </c>
      <c r="D7672" s="606" t="s">
        <v>942</v>
      </c>
      <c r="E7672" s="608">
        <v>18.350000000000001</v>
      </c>
      <c r="F7672" s="601" t="s">
        <v>8176</v>
      </c>
    </row>
    <row r="7673" spans="1:6">
      <c r="A7673" s="606">
        <v>100307</v>
      </c>
      <c r="B7673" s="606" t="s">
        <v>8371</v>
      </c>
      <c r="C7673" s="606" t="s">
        <v>64</v>
      </c>
      <c r="D7673" s="606" t="s">
        <v>942</v>
      </c>
      <c r="E7673" s="608">
        <v>20.92</v>
      </c>
      <c r="F7673" s="601" t="s">
        <v>8176</v>
      </c>
    </row>
    <row r="7674" spans="1:6">
      <c r="A7674" s="606">
        <v>100308</v>
      </c>
      <c r="B7674" s="606" t="s">
        <v>8372</v>
      </c>
      <c r="C7674" s="606" t="s">
        <v>64</v>
      </c>
      <c r="D7674" s="606" t="s">
        <v>942</v>
      </c>
      <c r="E7674" s="608">
        <v>24.87</v>
      </c>
      <c r="F7674" s="601" t="s">
        <v>8176</v>
      </c>
    </row>
    <row r="7675" spans="1:6">
      <c r="A7675" s="606">
        <v>100309</v>
      </c>
      <c r="B7675" s="606" t="s">
        <v>8373</v>
      </c>
      <c r="C7675" s="606" t="s">
        <v>64</v>
      </c>
      <c r="D7675" s="606" t="s">
        <v>942</v>
      </c>
      <c r="E7675" s="608">
        <v>26.1</v>
      </c>
      <c r="F7675" s="601" t="s">
        <v>8176</v>
      </c>
    </row>
    <row r="7676" spans="1:6">
      <c r="A7676" s="606">
        <v>100315</v>
      </c>
      <c r="B7676" s="606" t="s">
        <v>8374</v>
      </c>
      <c r="C7676" s="606" t="s">
        <v>8256</v>
      </c>
      <c r="D7676" s="606" t="s">
        <v>942</v>
      </c>
      <c r="E7676" s="608">
        <v>63.69</v>
      </c>
      <c r="F7676" s="601" t="s">
        <v>8176</v>
      </c>
    </row>
    <row r="7677" spans="1:6">
      <c r="A7677" s="606">
        <v>100321</v>
      </c>
      <c r="B7677" s="606" t="s">
        <v>8373</v>
      </c>
      <c r="C7677" s="606" t="s">
        <v>8256</v>
      </c>
      <c r="D7677" s="606" t="s">
        <v>942</v>
      </c>
      <c r="E7677" s="608">
        <v>4594.04</v>
      </c>
      <c r="F7677" s="601" t="s">
        <v>8176</v>
      </c>
    </row>
    <row r="7678" spans="1:6">
      <c r="A7678" s="606">
        <v>100533</v>
      </c>
      <c r="B7678" s="606" t="s">
        <v>8375</v>
      </c>
      <c r="C7678" s="606" t="s">
        <v>64</v>
      </c>
      <c r="D7678" s="606" t="s">
        <v>942</v>
      </c>
      <c r="E7678" s="608">
        <v>16.02</v>
      </c>
      <c r="F7678" s="601" t="s">
        <v>8176</v>
      </c>
    </row>
    <row r="7679" spans="1:6">
      <c r="A7679" s="606">
        <v>100534</v>
      </c>
      <c r="B7679" s="606" t="s">
        <v>8375</v>
      </c>
      <c r="C7679" s="606" t="s">
        <v>8256</v>
      </c>
      <c r="D7679" s="606" t="s">
        <v>942</v>
      </c>
      <c r="E7679" s="608">
        <v>2841.61</v>
      </c>
      <c r="F7679" s="601" t="s">
        <v>8176</v>
      </c>
    </row>
    <row r="7680" spans="1:6">
      <c r="A7680" s="606">
        <v>100535</v>
      </c>
      <c r="B7680" s="606" t="s">
        <v>8376</v>
      </c>
      <c r="C7680" s="606" t="s">
        <v>64</v>
      </c>
      <c r="D7680" s="606" t="s">
        <v>942</v>
      </c>
      <c r="E7680" s="607">
        <v>0.28000000000000003</v>
      </c>
      <c r="F7680" s="601" t="s">
        <v>8176</v>
      </c>
    </row>
    <row r="7681" spans="1:6">
      <c r="A7681" s="606">
        <v>100536</v>
      </c>
      <c r="B7681" s="606" t="s">
        <v>8377</v>
      </c>
      <c r="C7681" s="606" t="s">
        <v>8256</v>
      </c>
      <c r="D7681" s="606" t="s">
        <v>942</v>
      </c>
      <c r="E7681" s="608">
        <v>36.96</v>
      </c>
      <c r="F7681" s="601" t="s">
        <v>8176</v>
      </c>
    </row>
    <row r="7682" spans="1:6">
      <c r="A7682" s="606">
        <v>101286</v>
      </c>
      <c r="B7682" s="606" t="s">
        <v>8378</v>
      </c>
      <c r="C7682" s="606" t="s">
        <v>8256</v>
      </c>
      <c r="D7682" s="606" t="s">
        <v>942</v>
      </c>
      <c r="E7682" s="607">
        <v>24.19</v>
      </c>
      <c r="F7682" s="601" t="s">
        <v>8176</v>
      </c>
    </row>
    <row r="7683" spans="1:6">
      <c r="A7683" s="606">
        <v>101287</v>
      </c>
      <c r="B7683" s="606" t="s">
        <v>8379</v>
      </c>
      <c r="C7683" s="606" t="s">
        <v>8256</v>
      </c>
      <c r="D7683" s="606" t="s">
        <v>942</v>
      </c>
      <c r="E7683" s="607">
        <v>78.239999999999995</v>
      </c>
      <c r="F7683" s="601" t="s">
        <v>8176</v>
      </c>
    </row>
    <row r="7684" spans="1:6">
      <c r="A7684" s="606">
        <v>101288</v>
      </c>
      <c r="B7684" s="606" t="s">
        <v>8380</v>
      </c>
      <c r="C7684" s="606" t="s">
        <v>8256</v>
      </c>
      <c r="D7684" s="606" t="s">
        <v>942</v>
      </c>
      <c r="E7684" s="608">
        <v>24.19</v>
      </c>
      <c r="F7684" s="601" t="s">
        <v>8176</v>
      </c>
    </row>
    <row r="7685" spans="1:6">
      <c r="A7685" s="606">
        <v>101289</v>
      </c>
      <c r="B7685" s="606" t="s">
        <v>8381</v>
      </c>
      <c r="C7685" s="606" t="s">
        <v>8256</v>
      </c>
      <c r="D7685" s="606" t="s">
        <v>942</v>
      </c>
      <c r="E7685" s="608">
        <v>23.94</v>
      </c>
      <c r="F7685" s="601" t="s">
        <v>8176</v>
      </c>
    </row>
    <row r="7686" spans="1:6">
      <c r="A7686" s="606">
        <v>101290</v>
      </c>
      <c r="B7686" s="606" t="s">
        <v>8382</v>
      </c>
      <c r="C7686" s="606" t="s">
        <v>8256</v>
      </c>
      <c r="D7686" s="606" t="s">
        <v>942</v>
      </c>
      <c r="E7686" s="608">
        <v>38.4</v>
      </c>
      <c r="F7686" s="601" t="s">
        <v>8176</v>
      </c>
    </row>
    <row r="7687" spans="1:6">
      <c r="A7687" s="606">
        <v>101291</v>
      </c>
      <c r="B7687" s="606" t="s">
        <v>8383</v>
      </c>
      <c r="C7687" s="606" t="s">
        <v>8256</v>
      </c>
      <c r="D7687" s="606" t="s">
        <v>942</v>
      </c>
      <c r="E7687" s="608">
        <v>24.19</v>
      </c>
      <c r="F7687" s="601" t="s">
        <v>8176</v>
      </c>
    </row>
    <row r="7688" spans="1:6">
      <c r="A7688" s="606">
        <v>101292</v>
      </c>
      <c r="B7688" s="606" t="s">
        <v>8384</v>
      </c>
      <c r="C7688" s="606" t="s">
        <v>8256</v>
      </c>
      <c r="D7688" s="606" t="s">
        <v>942</v>
      </c>
      <c r="E7688" s="608">
        <v>23.94</v>
      </c>
      <c r="F7688" s="601" t="s">
        <v>8176</v>
      </c>
    </row>
    <row r="7689" spans="1:6">
      <c r="A7689" s="606">
        <v>101293</v>
      </c>
      <c r="B7689" s="606" t="s">
        <v>8385</v>
      </c>
      <c r="C7689" s="606" t="s">
        <v>8256</v>
      </c>
      <c r="D7689" s="606" t="s">
        <v>942</v>
      </c>
      <c r="E7689" s="608">
        <v>30.02</v>
      </c>
      <c r="F7689" s="601" t="s">
        <v>8176</v>
      </c>
    </row>
    <row r="7690" spans="1:6">
      <c r="A7690" s="606">
        <v>101294</v>
      </c>
      <c r="B7690" s="606" t="s">
        <v>8386</v>
      </c>
      <c r="C7690" s="606" t="s">
        <v>8256</v>
      </c>
      <c r="D7690" s="606" t="s">
        <v>942</v>
      </c>
      <c r="E7690" s="607">
        <v>19.399999999999999</v>
      </c>
      <c r="F7690" s="601" t="s">
        <v>8176</v>
      </c>
    </row>
    <row r="7691" spans="1:6">
      <c r="A7691" s="606">
        <v>101295</v>
      </c>
      <c r="B7691" s="606" t="s">
        <v>8387</v>
      </c>
      <c r="C7691" s="606" t="s">
        <v>8256</v>
      </c>
      <c r="D7691" s="606" t="s">
        <v>942</v>
      </c>
      <c r="E7691" s="608">
        <v>28.56</v>
      </c>
      <c r="F7691" s="601" t="s">
        <v>8176</v>
      </c>
    </row>
    <row r="7692" spans="1:6">
      <c r="A7692" s="606">
        <v>101296</v>
      </c>
      <c r="B7692" s="606" t="s">
        <v>8388</v>
      </c>
      <c r="C7692" s="606" t="s">
        <v>8256</v>
      </c>
      <c r="D7692" s="606" t="s">
        <v>942</v>
      </c>
      <c r="E7692" s="608">
        <v>37.700000000000003</v>
      </c>
      <c r="F7692" s="601" t="s">
        <v>8176</v>
      </c>
    </row>
    <row r="7693" spans="1:6">
      <c r="A7693" s="606">
        <v>101297</v>
      </c>
      <c r="B7693" s="606" t="s">
        <v>8389</v>
      </c>
      <c r="C7693" s="606" t="s">
        <v>8256</v>
      </c>
      <c r="D7693" s="606" t="s">
        <v>942</v>
      </c>
      <c r="E7693" s="608">
        <v>27.03</v>
      </c>
      <c r="F7693" s="601" t="s">
        <v>8176</v>
      </c>
    </row>
    <row r="7694" spans="1:6">
      <c r="A7694" s="606">
        <v>101298</v>
      </c>
      <c r="B7694" s="606" t="s">
        <v>8390</v>
      </c>
      <c r="C7694" s="606" t="s">
        <v>8256</v>
      </c>
      <c r="D7694" s="606" t="s">
        <v>942</v>
      </c>
      <c r="E7694" s="607">
        <v>24.19</v>
      </c>
      <c r="F7694" s="601" t="s">
        <v>8176</v>
      </c>
    </row>
    <row r="7695" spans="1:6">
      <c r="A7695" s="606">
        <v>101299</v>
      </c>
      <c r="B7695" s="606" t="s">
        <v>8391</v>
      </c>
      <c r="C7695" s="606" t="s">
        <v>8256</v>
      </c>
      <c r="D7695" s="606" t="s">
        <v>942</v>
      </c>
      <c r="E7695" s="607">
        <v>30.94</v>
      </c>
      <c r="F7695" s="601" t="s">
        <v>8176</v>
      </c>
    </row>
    <row r="7696" spans="1:6">
      <c r="A7696" s="606">
        <v>101300</v>
      </c>
      <c r="B7696" s="606" t="s">
        <v>8392</v>
      </c>
      <c r="C7696" s="606" t="s">
        <v>8256</v>
      </c>
      <c r="D7696" s="606" t="s">
        <v>942</v>
      </c>
      <c r="E7696" s="607">
        <v>22.36</v>
      </c>
      <c r="F7696" s="601" t="s">
        <v>8176</v>
      </c>
    </row>
    <row r="7697" spans="1:6">
      <c r="A7697" s="606">
        <v>101301</v>
      </c>
      <c r="B7697" s="606" t="s">
        <v>8393</v>
      </c>
      <c r="C7697" s="606" t="s">
        <v>8256</v>
      </c>
      <c r="D7697" s="606" t="s">
        <v>942</v>
      </c>
      <c r="E7697" s="608">
        <v>9.73</v>
      </c>
      <c r="F7697" s="601" t="s">
        <v>8176</v>
      </c>
    </row>
    <row r="7698" spans="1:6">
      <c r="A7698" s="606">
        <v>101302</v>
      </c>
      <c r="B7698" s="606" t="s">
        <v>8394</v>
      </c>
      <c r="C7698" s="606" t="s">
        <v>8256</v>
      </c>
      <c r="D7698" s="606" t="s">
        <v>942</v>
      </c>
      <c r="E7698" s="608">
        <v>27.18</v>
      </c>
      <c r="F7698" s="601" t="s">
        <v>8176</v>
      </c>
    </row>
    <row r="7699" spans="1:6">
      <c r="A7699" s="606">
        <v>101303</v>
      </c>
      <c r="B7699" s="606" t="s">
        <v>8395</v>
      </c>
      <c r="C7699" s="606" t="s">
        <v>8256</v>
      </c>
      <c r="D7699" s="606" t="s">
        <v>942</v>
      </c>
      <c r="E7699" s="607">
        <v>70.349999999999994</v>
      </c>
      <c r="F7699" s="601" t="s">
        <v>8176</v>
      </c>
    </row>
    <row r="7700" spans="1:6">
      <c r="A7700" s="606">
        <v>101304</v>
      </c>
      <c r="B7700" s="606" t="s">
        <v>8396</v>
      </c>
      <c r="C7700" s="606" t="s">
        <v>8256</v>
      </c>
      <c r="D7700" s="606" t="s">
        <v>942</v>
      </c>
      <c r="E7700" s="607">
        <v>38.380000000000003</v>
      </c>
      <c r="F7700" s="601" t="s">
        <v>8176</v>
      </c>
    </row>
    <row r="7701" spans="1:6">
      <c r="A7701" s="606">
        <v>101305</v>
      </c>
      <c r="B7701" s="606" t="s">
        <v>8397</v>
      </c>
      <c r="C7701" s="606" t="s">
        <v>8256</v>
      </c>
      <c r="D7701" s="606" t="s">
        <v>942</v>
      </c>
      <c r="E7701" s="607">
        <v>33.25</v>
      </c>
      <c r="F7701" s="601" t="s">
        <v>8176</v>
      </c>
    </row>
    <row r="7702" spans="1:6">
      <c r="A7702" s="606">
        <v>101307</v>
      </c>
      <c r="B7702" s="606" t="s">
        <v>8398</v>
      </c>
      <c r="C7702" s="606" t="s">
        <v>8256</v>
      </c>
      <c r="D7702" s="606" t="s">
        <v>942</v>
      </c>
      <c r="E7702" s="607">
        <v>27.19</v>
      </c>
      <c r="F7702" s="601" t="s">
        <v>8176</v>
      </c>
    </row>
    <row r="7703" spans="1:6">
      <c r="A7703" s="606">
        <v>101308</v>
      </c>
      <c r="B7703" s="606" t="s">
        <v>8399</v>
      </c>
      <c r="C7703" s="606" t="s">
        <v>8256</v>
      </c>
      <c r="D7703" s="606" t="s">
        <v>942</v>
      </c>
      <c r="E7703" s="608">
        <v>27.38</v>
      </c>
      <c r="F7703" s="601" t="s">
        <v>8176</v>
      </c>
    </row>
    <row r="7704" spans="1:6">
      <c r="A7704" s="606">
        <v>101309</v>
      </c>
      <c r="B7704" s="606" t="s">
        <v>8400</v>
      </c>
      <c r="C7704" s="606" t="s">
        <v>8256</v>
      </c>
      <c r="D7704" s="606" t="s">
        <v>942</v>
      </c>
      <c r="E7704" s="607">
        <v>30.94</v>
      </c>
      <c r="F7704" s="601" t="s">
        <v>8176</v>
      </c>
    </row>
    <row r="7705" spans="1:6">
      <c r="A7705" s="606">
        <v>101310</v>
      </c>
      <c r="B7705" s="606" t="s">
        <v>8401</v>
      </c>
      <c r="C7705" s="606" t="s">
        <v>8256</v>
      </c>
      <c r="D7705" s="606" t="s">
        <v>942</v>
      </c>
      <c r="E7705" s="608">
        <v>36.14</v>
      </c>
      <c r="F7705" s="601" t="s">
        <v>8176</v>
      </c>
    </row>
    <row r="7706" spans="1:6">
      <c r="A7706" s="606">
        <v>101311</v>
      </c>
      <c r="B7706" s="606" t="s">
        <v>8402</v>
      </c>
      <c r="C7706" s="606" t="s">
        <v>8256</v>
      </c>
      <c r="D7706" s="606" t="s">
        <v>942</v>
      </c>
      <c r="E7706" s="608">
        <v>30.02</v>
      </c>
      <c r="F7706" s="601" t="s">
        <v>8176</v>
      </c>
    </row>
    <row r="7707" spans="1:6">
      <c r="A7707" s="606">
        <v>101312</v>
      </c>
      <c r="B7707" s="606" t="s">
        <v>8403</v>
      </c>
      <c r="C7707" s="606" t="s">
        <v>8256</v>
      </c>
      <c r="D7707" s="606" t="s">
        <v>942</v>
      </c>
      <c r="E7707" s="608">
        <v>25.5</v>
      </c>
      <c r="F7707" s="601" t="s">
        <v>8176</v>
      </c>
    </row>
    <row r="7708" spans="1:6">
      <c r="A7708" s="606">
        <v>101313</v>
      </c>
      <c r="B7708" s="606" t="s">
        <v>8404</v>
      </c>
      <c r="C7708" s="606" t="s">
        <v>8256</v>
      </c>
      <c r="D7708" s="606" t="s">
        <v>942</v>
      </c>
      <c r="E7708" s="607">
        <v>100.41</v>
      </c>
      <c r="F7708" s="601" t="s">
        <v>8176</v>
      </c>
    </row>
    <row r="7709" spans="1:6">
      <c r="A7709" s="606">
        <v>101315</v>
      </c>
      <c r="B7709" s="606" t="s">
        <v>8405</v>
      </c>
      <c r="C7709" s="606" t="s">
        <v>8256</v>
      </c>
      <c r="D7709" s="606" t="s">
        <v>942</v>
      </c>
      <c r="E7709" s="607">
        <v>107.84</v>
      </c>
      <c r="F7709" s="601" t="s">
        <v>8176</v>
      </c>
    </row>
    <row r="7710" spans="1:6">
      <c r="A7710" s="606">
        <v>101316</v>
      </c>
      <c r="B7710" s="606" t="s">
        <v>8406</v>
      </c>
      <c r="C7710" s="606" t="s">
        <v>8256</v>
      </c>
      <c r="D7710" s="606" t="s">
        <v>942</v>
      </c>
      <c r="E7710" s="607">
        <v>48.39</v>
      </c>
      <c r="F7710" s="601" t="s">
        <v>8176</v>
      </c>
    </row>
    <row r="7711" spans="1:6">
      <c r="A7711" s="606">
        <v>101320</v>
      </c>
      <c r="B7711" s="606" t="s">
        <v>8407</v>
      </c>
      <c r="C7711" s="606" t="s">
        <v>8256</v>
      </c>
      <c r="D7711" s="606" t="s">
        <v>942</v>
      </c>
      <c r="E7711" s="607">
        <v>14.78</v>
      </c>
      <c r="F7711" s="601" t="s">
        <v>8176</v>
      </c>
    </row>
    <row r="7712" spans="1:6">
      <c r="A7712" s="606">
        <v>101322</v>
      </c>
      <c r="B7712" s="606" t="s">
        <v>8408</v>
      </c>
      <c r="C7712" s="606" t="s">
        <v>8256</v>
      </c>
      <c r="D7712" s="606" t="s">
        <v>942</v>
      </c>
      <c r="E7712" s="607">
        <v>28.69</v>
      </c>
      <c r="F7712" s="601" t="s">
        <v>8176</v>
      </c>
    </row>
    <row r="7713" spans="1:6">
      <c r="A7713" s="606">
        <v>101323</v>
      </c>
      <c r="B7713" s="606" t="s">
        <v>8409</v>
      </c>
      <c r="C7713" s="606" t="s">
        <v>8256</v>
      </c>
      <c r="D7713" s="606" t="s">
        <v>942</v>
      </c>
      <c r="E7713" s="607">
        <v>48.42</v>
      </c>
      <c r="F7713" s="601" t="s">
        <v>8176</v>
      </c>
    </row>
    <row r="7714" spans="1:6">
      <c r="A7714" s="606">
        <v>101324</v>
      </c>
      <c r="B7714" s="606" t="s">
        <v>8410</v>
      </c>
      <c r="C7714" s="606" t="s">
        <v>8256</v>
      </c>
      <c r="D7714" s="606" t="s">
        <v>793</v>
      </c>
      <c r="E7714" s="607">
        <v>18.88</v>
      </c>
      <c r="F7714" s="601" t="s">
        <v>8176</v>
      </c>
    </row>
    <row r="7715" spans="1:6">
      <c r="A7715" s="606">
        <v>101325</v>
      </c>
      <c r="B7715" s="606" t="s">
        <v>8411</v>
      </c>
      <c r="C7715" s="606" t="s">
        <v>8256</v>
      </c>
      <c r="D7715" s="606" t="s">
        <v>942</v>
      </c>
      <c r="E7715" s="607">
        <v>22.38</v>
      </c>
      <c r="F7715" s="601" t="s">
        <v>8176</v>
      </c>
    </row>
    <row r="7716" spans="1:6">
      <c r="A7716" s="606">
        <v>101326</v>
      </c>
      <c r="B7716" s="606" t="s">
        <v>8412</v>
      </c>
      <c r="C7716" s="606" t="s">
        <v>8256</v>
      </c>
      <c r="D7716" s="606" t="s">
        <v>942</v>
      </c>
      <c r="E7716" s="608">
        <v>10.48</v>
      </c>
      <c r="F7716" s="601" t="s">
        <v>8176</v>
      </c>
    </row>
    <row r="7717" spans="1:6">
      <c r="A7717" s="606">
        <v>101328</v>
      </c>
      <c r="B7717" s="606" t="s">
        <v>8413</v>
      </c>
      <c r="C7717" s="606" t="s">
        <v>8256</v>
      </c>
      <c r="D7717" s="606" t="s">
        <v>793</v>
      </c>
      <c r="E7717" s="608">
        <v>22.6</v>
      </c>
      <c r="F7717" s="601" t="s">
        <v>8176</v>
      </c>
    </row>
    <row r="7718" spans="1:6">
      <c r="A7718" s="606">
        <v>101329</v>
      </c>
      <c r="B7718" s="606" t="s">
        <v>8414</v>
      </c>
      <c r="C7718" s="606" t="s">
        <v>8256</v>
      </c>
      <c r="D7718" s="606" t="s">
        <v>942</v>
      </c>
      <c r="E7718" s="608">
        <v>45.6</v>
      </c>
      <c r="F7718" s="601" t="s">
        <v>8176</v>
      </c>
    </row>
    <row r="7719" spans="1:6">
      <c r="A7719" s="606">
        <v>101330</v>
      </c>
      <c r="B7719" s="606" t="s">
        <v>8415</v>
      </c>
      <c r="C7719" s="606" t="s">
        <v>8256</v>
      </c>
      <c r="D7719" s="606" t="s">
        <v>942</v>
      </c>
      <c r="E7719" s="608">
        <v>35.57</v>
      </c>
      <c r="F7719" s="601" t="s">
        <v>8176</v>
      </c>
    </row>
    <row r="7720" spans="1:6">
      <c r="A7720" s="606">
        <v>101331</v>
      </c>
      <c r="B7720" s="606" t="s">
        <v>8416</v>
      </c>
      <c r="C7720" s="606" t="s">
        <v>8256</v>
      </c>
      <c r="D7720" s="606" t="s">
        <v>942</v>
      </c>
      <c r="E7720" s="608">
        <v>38.380000000000003</v>
      </c>
      <c r="F7720" s="601" t="s">
        <v>8176</v>
      </c>
    </row>
    <row r="7721" spans="1:6">
      <c r="A7721" s="606">
        <v>101332</v>
      </c>
      <c r="B7721" s="606" t="s">
        <v>8417</v>
      </c>
      <c r="C7721" s="606" t="s">
        <v>8256</v>
      </c>
      <c r="D7721" s="606" t="s">
        <v>793</v>
      </c>
      <c r="E7721" s="608">
        <v>15.14</v>
      </c>
      <c r="F7721" s="601" t="s">
        <v>8176</v>
      </c>
    </row>
    <row r="7722" spans="1:6">
      <c r="A7722" s="606">
        <v>101333</v>
      </c>
      <c r="B7722" s="606" t="s">
        <v>8418</v>
      </c>
      <c r="C7722" s="606" t="s">
        <v>8256</v>
      </c>
      <c r="D7722" s="606" t="s">
        <v>942</v>
      </c>
      <c r="E7722" s="608">
        <v>28.42</v>
      </c>
      <c r="F7722" s="601" t="s">
        <v>8176</v>
      </c>
    </row>
    <row r="7723" spans="1:6">
      <c r="A7723" s="606">
        <v>101334</v>
      </c>
      <c r="B7723" s="606" t="s">
        <v>8419</v>
      </c>
      <c r="C7723" s="606" t="s">
        <v>8256</v>
      </c>
      <c r="D7723" s="606" t="s">
        <v>942</v>
      </c>
      <c r="E7723" s="608">
        <v>79.25</v>
      </c>
      <c r="F7723" s="601" t="s">
        <v>8176</v>
      </c>
    </row>
    <row r="7724" spans="1:6">
      <c r="A7724" s="606">
        <v>101336</v>
      </c>
      <c r="B7724" s="606" t="s">
        <v>8420</v>
      </c>
      <c r="C7724" s="606" t="s">
        <v>8256</v>
      </c>
      <c r="D7724" s="606" t="s">
        <v>793</v>
      </c>
      <c r="E7724" s="608">
        <v>65.88</v>
      </c>
      <c r="F7724" s="601" t="s">
        <v>8176</v>
      </c>
    </row>
    <row r="7725" spans="1:6">
      <c r="A7725" s="606">
        <v>101337</v>
      </c>
      <c r="B7725" s="606" t="s">
        <v>8421</v>
      </c>
      <c r="C7725" s="606" t="s">
        <v>8256</v>
      </c>
      <c r="D7725" s="606" t="s">
        <v>942</v>
      </c>
      <c r="E7725" s="608">
        <v>17.43</v>
      </c>
      <c r="F7725" s="601" t="s">
        <v>8176</v>
      </c>
    </row>
    <row r="7726" spans="1:6">
      <c r="A7726" s="606">
        <v>101338</v>
      </c>
      <c r="B7726" s="606" t="s">
        <v>8422</v>
      </c>
      <c r="C7726" s="606" t="s">
        <v>8256</v>
      </c>
      <c r="D7726" s="606" t="s">
        <v>942</v>
      </c>
      <c r="E7726" s="608">
        <v>17.91</v>
      </c>
      <c r="F7726" s="601" t="s">
        <v>8176</v>
      </c>
    </row>
    <row r="7727" spans="1:6">
      <c r="A7727" s="606">
        <v>101339</v>
      </c>
      <c r="B7727" s="606" t="s">
        <v>8423</v>
      </c>
      <c r="C7727" s="606" t="s">
        <v>8256</v>
      </c>
      <c r="D7727" s="606" t="s">
        <v>942</v>
      </c>
      <c r="E7727" s="608">
        <v>18.649999999999999</v>
      </c>
      <c r="F7727" s="601" t="s">
        <v>8176</v>
      </c>
    </row>
    <row r="7728" spans="1:6">
      <c r="A7728" s="606">
        <v>101340</v>
      </c>
      <c r="B7728" s="606" t="s">
        <v>8424</v>
      </c>
      <c r="C7728" s="606" t="s">
        <v>8256</v>
      </c>
      <c r="D7728" s="606" t="s">
        <v>942</v>
      </c>
      <c r="E7728" s="608">
        <v>16.739999999999998</v>
      </c>
      <c r="F7728" s="601" t="s">
        <v>8176</v>
      </c>
    </row>
    <row r="7729" spans="1:6">
      <c r="A7729" s="606">
        <v>101341</v>
      </c>
      <c r="B7729" s="606" t="s">
        <v>8425</v>
      </c>
      <c r="C7729" s="606" t="s">
        <v>8256</v>
      </c>
      <c r="D7729" s="606" t="s">
        <v>942</v>
      </c>
      <c r="E7729" s="608">
        <v>18.47</v>
      </c>
      <c r="F7729" s="601" t="s">
        <v>8176</v>
      </c>
    </row>
    <row r="7730" spans="1:6">
      <c r="A7730" s="606">
        <v>101342</v>
      </c>
      <c r="B7730" s="606" t="s">
        <v>8426</v>
      </c>
      <c r="C7730" s="606" t="s">
        <v>8256</v>
      </c>
      <c r="D7730" s="606" t="s">
        <v>942</v>
      </c>
      <c r="E7730" s="608">
        <v>18.649999999999999</v>
      </c>
      <c r="F7730" s="601" t="s">
        <v>8176</v>
      </c>
    </row>
    <row r="7731" spans="1:6">
      <c r="A7731" s="606">
        <v>101343</v>
      </c>
      <c r="B7731" s="606" t="s">
        <v>8427</v>
      </c>
      <c r="C7731" s="606" t="s">
        <v>8256</v>
      </c>
      <c r="D7731" s="606" t="s">
        <v>942</v>
      </c>
      <c r="E7731" s="608">
        <v>30.02</v>
      </c>
      <c r="F7731" s="601" t="s">
        <v>8176</v>
      </c>
    </row>
    <row r="7732" spans="1:6">
      <c r="A7732" s="606">
        <v>101344</v>
      </c>
      <c r="B7732" s="606" t="s">
        <v>8428</v>
      </c>
      <c r="C7732" s="606" t="s">
        <v>8256</v>
      </c>
      <c r="D7732" s="606" t="s">
        <v>942</v>
      </c>
      <c r="E7732" s="608">
        <v>35.57</v>
      </c>
      <c r="F7732" s="601" t="s">
        <v>8176</v>
      </c>
    </row>
    <row r="7733" spans="1:6">
      <c r="A7733" s="606">
        <v>101345</v>
      </c>
      <c r="B7733" s="606" t="s">
        <v>8429</v>
      </c>
      <c r="C7733" s="606" t="s">
        <v>8256</v>
      </c>
      <c r="D7733" s="606" t="s">
        <v>942</v>
      </c>
      <c r="E7733" s="608">
        <v>44.18</v>
      </c>
      <c r="F7733" s="601" t="s">
        <v>8176</v>
      </c>
    </row>
    <row r="7734" spans="1:6">
      <c r="A7734" s="606">
        <v>101346</v>
      </c>
      <c r="B7734" s="606" t="s">
        <v>8430</v>
      </c>
      <c r="C7734" s="606" t="s">
        <v>8256</v>
      </c>
      <c r="D7734" s="606" t="s">
        <v>942</v>
      </c>
      <c r="E7734" s="608">
        <v>21.89</v>
      </c>
      <c r="F7734" s="601" t="s">
        <v>8176</v>
      </c>
    </row>
    <row r="7735" spans="1:6">
      <c r="A7735" s="606">
        <v>101347</v>
      </c>
      <c r="B7735" s="606" t="s">
        <v>8431</v>
      </c>
      <c r="C7735" s="606" t="s">
        <v>8256</v>
      </c>
      <c r="D7735" s="606" t="s">
        <v>942</v>
      </c>
      <c r="E7735" s="608">
        <v>26.31</v>
      </c>
      <c r="F7735" s="601" t="s">
        <v>8176</v>
      </c>
    </row>
    <row r="7736" spans="1:6">
      <c r="A7736" s="606">
        <v>101348</v>
      </c>
      <c r="B7736" s="606" t="s">
        <v>8432</v>
      </c>
      <c r="C7736" s="606" t="s">
        <v>8256</v>
      </c>
      <c r="D7736" s="606" t="s">
        <v>942</v>
      </c>
      <c r="E7736" s="608">
        <v>16.18</v>
      </c>
      <c r="F7736" s="601" t="s">
        <v>8176</v>
      </c>
    </row>
    <row r="7737" spans="1:6">
      <c r="A7737" s="606">
        <v>101349</v>
      </c>
      <c r="B7737" s="606" t="s">
        <v>8433</v>
      </c>
      <c r="C7737" s="606" t="s">
        <v>8256</v>
      </c>
      <c r="D7737" s="606" t="s">
        <v>942</v>
      </c>
      <c r="E7737" s="607">
        <v>26.66</v>
      </c>
      <c r="F7737" s="601" t="s">
        <v>8176</v>
      </c>
    </row>
    <row r="7738" spans="1:6">
      <c r="A7738" s="606">
        <v>101350</v>
      </c>
      <c r="B7738" s="606" t="s">
        <v>8434</v>
      </c>
      <c r="C7738" s="606" t="s">
        <v>8256</v>
      </c>
      <c r="D7738" s="606" t="s">
        <v>942</v>
      </c>
      <c r="E7738" s="607">
        <v>26.66</v>
      </c>
      <c r="F7738" s="601" t="s">
        <v>8176</v>
      </c>
    </row>
    <row r="7739" spans="1:6">
      <c r="A7739" s="606">
        <v>101351</v>
      </c>
      <c r="B7739" s="606" t="s">
        <v>8435</v>
      </c>
      <c r="C7739" s="606" t="s">
        <v>8256</v>
      </c>
      <c r="D7739" s="606" t="s">
        <v>942</v>
      </c>
      <c r="E7739" s="607">
        <v>18.649999999999999</v>
      </c>
      <c r="F7739" s="601" t="s">
        <v>8176</v>
      </c>
    </row>
    <row r="7740" spans="1:6">
      <c r="A7740" s="606">
        <v>101352</v>
      </c>
      <c r="B7740" s="606" t="s">
        <v>8436</v>
      </c>
      <c r="C7740" s="606" t="s">
        <v>8256</v>
      </c>
      <c r="D7740" s="606" t="s">
        <v>942</v>
      </c>
      <c r="E7740" s="607">
        <v>18.649999999999999</v>
      </c>
      <c r="F7740" s="601" t="s">
        <v>8176</v>
      </c>
    </row>
    <row r="7741" spans="1:6">
      <c r="A7741" s="606">
        <v>101353</v>
      </c>
      <c r="B7741" s="606" t="s">
        <v>8437</v>
      </c>
      <c r="C7741" s="606" t="s">
        <v>8256</v>
      </c>
      <c r="D7741" s="606" t="s">
        <v>942</v>
      </c>
      <c r="E7741" s="607">
        <v>18.47</v>
      </c>
      <c r="F7741" s="601" t="s">
        <v>8176</v>
      </c>
    </row>
    <row r="7742" spans="1:6">
      <c r="A7742" s="606">
        <v>101355</v>
      </c>
      <c r="B7742" s="606" t="s">
        <v>8438</v>
      </c>
      <c r="C7742" s="606" t="s">
        <v>8256</v>
      </c>
      <c r="D7742" s="606" t="s">
        <v>942</v>
      </c>
      <c r="E7742" s="608">
        <v>26.66</v>
      </c>
      <c r="F7742" s="601" t="s">
        <v>8176</v>
      </c>
    </row>
    <row r="7743" spans="1:6">
      <c r="A7743" s="606">
        <v>101356</v>
      </c>
      <c r="B7743" s="606" t="s">
        <v>8439</v>
      </c>
      <c r="C7743" s="606" t="s">
        <v>8256</v>
      </c>
      <c r="D7743" s="606" t="s">
        <v>942</v>
      </c>
      <c r="E7743" s="608">
        <v>38.380000000000003</v>
      </c>
      <c r="F7743" s="601" t="s">
        <v>8176</v>
      </c>
    </row>
    <row r="7744" spans="1:6">
      <c r="A7744" s="606">
        <v>101357</v>
      </c>
      <c r="B7744" s="606" t="s">
        <v>8440</v>
      </c>
      <c r="C7744" s="606" t="s">
        <v>8256</v>
      </c>
      <c r="D7744" s="606" t="s">
        <v>942</v>
      </c>
      <c r="E7744" s="608">
        <v>55.14</v>
      </c>
      <c r="F7744" s="601" t="s">
        <v>8176</v>
      </c>
    </row>
    <row r="7745" spans="1:6">
      <c r="A7745" s="606">
        <v>101358</v>
      </c>
      <c r="B7745" s="606" t="s">
        <v>8441</v>
      </c>
      <c r="C7745" s="606" t="s">
        <v>8256</v>
      </c>
      <c r="D7745" s="606" t="s">
        <v>942</v>
      </c>
      <c r="E7745" s="608">
        <v>38.380000000000003</v>
      </c>
      <c r="F7745" s="601" t="s">
        <v>8176</v>
      </c>
    </row>
    <row r="7746" spans="1:6">
      <c r="A7746" s="606">
        <v>101359</v>
      </c>
      <c r="B7746" s="606" t="s">
        <v>8442</v>
      </c>
      <c r="C7746" s="606" t="s">
        <v>8256</v>
      </c>
      <c r="D7746" s="606" t="s">
        <v>942</v>
      </c>
      <c r="E7746" s="608">
        <v>37.270000000000003</v>
      </c>
      <c r="F7746" s="601" t="s">
        <v>8176</v>
      </c>
    </row>
    <row r="7747" spans="1:6">
      <c r="A7747" s="606">
        <v>101360</v>
      </c>
      <c r="B7747" s="606" t="s">
        <v>8443</v>
      </c>
      <c r="C7747" s="606" t="s">
        <v>8256</v>
      </c>
      <c r="D7747" s="606" t="s">
        <v>942</v>
      </c>
      <c r="E7747" s="608">
        <v>38.380000000000003</v>
      </c>
      <c r="F7747" s="601" t="s">
        <v>8176</v>
      </c>
    </row>
    <row r="7748" spans="1:6">
      <c r="A7748" s="606">
        <v>101361</v>
      </c>
      <c r="B7748" s="606" t="s">
        <v>8444</v>
      </c>
      <c r="C7748" s="606" t="s">
        <v>8256</v>
      </c>
      <c r="D7748" s="606" t="s">
        <v>942</v>
      </c>
      <c r="E7748" s="608">
        <v>45.58</v>
      </c>
      <c r="F7748" s="601" t="s">
        <v>8176</v>
      </c>
    </row>
    <row r="7749" spans="1:6">
      <c r="A7749" s="606">
        <v>101363</v>
      </c>
      <c r="B7749" s="606" t="s">
        <v>8445</v>
      </c>
      <c r="C7749" s="606" t="s">
        <v>8256</v>
      </c>
      <c r="D7749" s="606" t="s">
        <v>942</v>
      </c>
      <c r="E7749" s="608">
        <v>30.02</v>
      </c>
      <c r="F7749" s="601" t="s">
        <v>8176</v>
      </c>
    </row>
    <row r="7750" spans="1:6">
      <c r="A7750" s="606">
        <v>101364</v>
      </c>
      <c r="B7750" s="606" t="s">
        <v>8446</v>
      </c>
      <c r="C7750" s="606" t="s">
        <v>8256</v>
      </c>
      <c r="D7750" s="606" t="s">
        <v>942</v>
      </c>
      <c r="E7750" s="608">
        <v>41.08</v>
      </c>
      <c r="F7750" s="601" t="s">
        <v>8176</v>
      </c>
    </row>
    <row r="7751" spans="1:6">
      <c r="A7751" s="606">
        <v>101365</v>
      </c>
      <c r="B7751" s="606" t="s">
        <v>8447</v>
      </c>
      <c r="C7751" s="606" t="s">
        <v>8256</v>
      </c>
      <c r="D7751" s="606" t="s">
        <v>942</v>
      </c>
      <c r="E7751" s="608">
        <v>30.02</v>
      </c>
      <c r="F7751" s="601" t="s">
        <v>8176</v>
      </c>
    </row>
    <row r="7752" spans="1:6">
      <c r="A7752" s="606">
        <v>101366</v>
      </c>
      <c r="B7752" s="606" t="s">
        <v>8448</v>
      </c>
      <c r="C7752" s="606" t="s">
        <v>8256</v>
      </c>
      <c r="D7752" s="606" t="s">
        <v>942</v>
      </c>
      <c r="E7752" s="608">
        <v>35.270000000000003</v>
      </c>
      <c r="F7752" s="601" t="s">
        <v>8176</v>
      </c>
    </row>
    <row r="7753" spans="1:6">
      <c r="A7753" s="606">
        <v>101368</v>
      </c>
      <c r="B7753" s="606" t="s">
        <v>8449</v>
      </c>
      <c r="C7753" s="606" t="s">
        <v>8256</v>
      </c>
      <c r="D7753" s="606" t="s">
        <v>942</v>
      </c>
      <c r="E7753" s="608">
        <v>29.73</v>
      </c>
      <c r="F7753" s="601" t="s">
        <v>8176</v>
      </c>
    </row>
    <row r="7754" spans="1:6">
      <c r="A7754" s="606">
        <v>101369</v>
      </c>
      <c r="B7754" s="606" t="s">
        <v>8450</v>
      </c>
      <c r="C7754" s="606" t="s">
        <v>8256</v>
      </c>
      <c r="D7754" s="606" t="s">
        <v>942</v>
      </c>
      <c r="E7754" s="607">
        <v>31.78</v>
      </c>
      <c r="F7754" s="601" t="s">
        <v>8176</v>
      </c>
    </row>
    <row r="7755" spans="1:6">
      <c r="A7755" s="606">
        <v>101370</v>
      </c>
      <c r="B7755" s="606" t="s">
        <v>8451</v>
      </c>
      <c r="C7755" s="606" t="s">
        <v>8256</v>
      </c>
      <c r="D7755" s="606" t="s">
        <v>942</v>
      </c>
      <c r="E7755" s="608">
        <v>29.66</v>
      </c>
      <c r="F7755" s="601" t="s">
        <v>8176</v>
      </c>
    </row>
    <row r="7756" spans="1:6">
      <c r="A7756" s="606">
        <v>101371</v>
      </c>
      <c r="B7756" s="606" t="s">
        <v>8452</v>
      </c>
      <c r="C7756" s="606" t="s">
        <v>8256</v>
      </c>
      <c r="D7756" s="606" t="s">
        <v>942</v>
      </c>
      <c r="E7756" s="608">
        <v>33.090000000000003</v>
      </c>
      <c r="F7756" s="601" t="s">
        <v>8176</v>
      </c>
    </row>
    <row r="7757" spans="1:6">
      <c r="A7757" s="606">
        <v>101372</v>
      </c>
      <c r="B7757" s="606" t="s">
        <v>8453</v>
      </c>
      <c r="C7757" s="606" t="s">
        <v>8256</v>
      </c>
      <c r="D7757" s="606" t="s">
        <v>942</v>
      </c>
      <c r="E7757" s="607">
        <v>10.220000000000001</v>
      </c>
      <c r="F7757" s="601" t="s">
        <v>8176</v>
      </c>
    </row>
    <row r="7758" spans="1:6">
      <c r="A7758" s="606">
        <v>101374</v>
      </c>
      <c r="B7758" s="606" t="s">
        <v>8175</v>
      </c>
      <c r="C7758" s="606" t="s">
        <v>8256</v>
      </c>
      <c r="D7758" s="606" t="s">
        <v>942</v>
      </c>
      <c r="E7758" s="608">
        <v>3466.56</v>
      </c>
      <c r="F7758" s="601" t="s">
        <v>8176</v>
      </c>
    </row>
    <row r="7759" spans="1:6">
      <c r="A7759" s="606">
        <v>101375</v>
      </c>
      <c r="B7759" s="606" t="s">
        <v>8454</v>
      </c>
      <c r="C7759" s="606" t="s">
        <v>8256</v>
      </c>
      <c r="D7759" s="606" t="s">
        <v>942</v>
      </c>
      <c r="E7759" s="608">
        <v>3518.19</v>
      </c>
      <c r="F7759" s="601" t="s">
        <v>8176</v>
      </c>
    </row>
    <row r="7760" spans="1:6">
      <c r="A7760" s="606">
        <v>101376</v>
      </c>
      <c r="B7760" s="606" t="s">
        <v>8455</v>
      </c>
      <c r="C7760" s="606" t="s">
        <v>8256</v>
      </c>
      <c r="D7760" s="606" t="s">
        <v>942</v>
      </c>
      <c r="E7760" s="608">
        <v>3240.98</v>
      </c>
      <c r="F7760" s="601" t="s">
        <v>8176</v>
      </c>
    </row>
    <row r="7761" spans="1:6">
      <c r="A7761" s="606">
        <v>101377</v>
      </c>
      <c r="B7761" s="606" t="s">
        <v>8179</v>
      </c>
      <c r="C7761" s="606" t="s">
        <v>8256</v>
      </c>
      <c r="D7761" s="606" t="s">
        <v>942</v>
      </c>
      <c r="E7761" s="608">
        <v>3441.12</v>
      </c>
      <c r="F7761" s="601" t="s">
        <v>8176</v>
      </c>
    </row>
    <row r="7762" spans="1:6">
      <c r="A7762" s="606">
        <v>101378</v>
      </c>
      <c r="B7762" s="606" t="s">
        <v>8369</v>
      </c>
      <c r="C7762" s="606" t="s">
        <v>8256</v>
      </c>
      <c r="D7762" s="606" t="s">
        <v>942</v>
      </c>
      <c r="E7762" s="608">
        <v>4376.03</v>
      </c>
      <c r="F7762" s="601" t="s">
        <v>8176</v>
      </c>
    </row>
    <row r="7763" spans="1:6">
      <c r="A7763" s="606">
        <v>101379</v>
      </c>
      <c r="B7763" s="606" t="s">
        <v>8456</v>
      </c>
      <c r="C7763" s="606" t="s">
        <v>8256</v>
      </c>
      <c r="D7763" s="606" t="s">
        <v>942</v>
      </c>
      <c r="E7763" s="608">
        <v>3466.56</v>
      </c>
      <c r="F7763" s="601" t="s">
        <v>8176</v>
      </c>
    </row>
    <row r="7764" spans="1:6">
      <c r="A7764" s="606">
        <v>101380</v>
      </c>
      <c r="B7764" s="606" t="s">
        <v>8181</v>
      </c>
      <c r="C7764" s="606" t="s">
        <v>8256</v>
      </c>
      <c r="D7764" s="606" t="s">
        <v>942</v>
      </c>
      <c r="E7764" s="608">
        <v>3417.52</v>
      </c>
      <c r="F7764" s="601" t="s">
        <v>8176</v>
      </c>
    </row>
    <row r="7765" spans="1:6">
      <c r="A7765" s="606">
        <v>101381</v>
      </c>
      <c r="B7765" s="606" t="s">
        <v>81</v>
      </c>
      <c r="C7765" s="606" t="s">
        <v>8256</v>
      </c>
      <c r="D7765" s="606" t="s">
        <v>942</v>
      </c>
      <c r="E7765" s="608">
        <v>4058.15</v>
      </c>
      <c r="F7765" s="601" t="s">
        <v>8176</v>
      </c>
    </row>
    <row r="7766" spans="1:6">
      <c r="A7766" s="606">
        <v>101382</v>
      </c>
      <c r="B7766" s="606" t="s">
        <v>8457</v>
      </c>
      <c r="C7766" s="606" t="s">
        <v>8256</v>
      </c>
      <c r="D7766" s="606" t="s">
        <v>942</v>
      </c>
      <c r="E7766" s="608">
        <v>2328.5500000000002</v>
      </c>
      <c r="F7766" s="601" t="s">
        <v>8176</v>
      </c>
    </row>
    <row r="7767" spans="1:6">
      <c r="A7767" s="606">
        <v>101383</v>
      </c>
      <c r="B7767" s="606" t="s">
        <v>8370</v>
      </c>
      <c r="C7767" s="606" t="s">
        <v>8256</v>
      </c>
      <c r="D7767" s="606" t="s">
        <v>942</v>
      </c>
      <c r="E7767" s="608">
        <v>3283.67</v>
      </c>
      <c r="F7767" s="601" t="s">
        <v>8176</v>
      </c>
    </row>
    <row r="7768" spans="1:6">
      <c r="A7768" s="606">
        <v>101384</v>
      </c>
      <c r="B7768" s="606" t="s">
        <v>8184</v>
      </c>
      <c r="C7768" s="606" t="s">
        <v>8256</v>
      </c>
      <c r="D7768" s="606" t="s">
        <v>942</v>
      </c>
      <c r="E7768" s="608">
        <v>3349.99</v>
      </c>
      <c r="F7768" s="601" t="s">
        <v>8176</v>
      </c>
    </row>
    <row r="7769" spans="1:6">
      <c r="A7769" s="606">
        <v>101385</v>
      </c>
      <c r="B7769" s="606" t="s">
        <v>8458</v>
      </c>
      <c r="C7769" s="606" t="s">
        <v>8256</v>
      </c>
      <c r="D7769" s="606" t="s">
        <v>942</v>
      </c>
      <c r="E7769" s="608">
        <v>4220.59</v>
      </c>
      <c r="F7769" s="601" t="s">
        <v>8176</v>
      </c>
    </row>
    <row r="7770" spans="1:6">
      <c r="A7770" s="606">
        <v>101386</v>
      </c>
      <c r="B7770" s="606" t="s">
        <v>8186</v>
      </c>
      <c r="C7770" s="606" t="s">
        <v>8256</v>
      </c>
      <c r="D7770" s="606" t="s">
        <v>942</v>
      </c>
      <c r="E7770" s="608">
        <v>3240.98</v>
      </c>
      <c r="F7770" s="601" t="s">
        <v>8176</v>
      </c>
    </row>
    <row r="7771" spans="1:6">
      <c r="A7771" s="606">
        <v>101387</v>
      </c>
      <c r="B7771" s="606" t="s">
        <v>8459</v>
      </c>
      <c r="C7771" s="606" t="s">
        <v>8256</v>
      </c>
      <c r="D7771" s="606" t="s">
        <v>942</v>
      </c>
      <c r="E7771" s="608">
        <v>3473.31</v>
      </c>
      <c r="F7771" s="601" t="s">
        <v>8176</v>
      </c>
    </row>
    <row r="7772" spans="1:6">
      <c r="A7772" s="606">
        <v>101388</v>
      </c>
      <c r="B7772" s="606" t="s">
        <v>8188</v>
      </c>
      <c r="C7772" s="606" t="s">
        <v>8256</v>
      </c>
      <c r="D7772" s="606" t="s">
        <v>942</v>
      </c>
      <c r="E7772" s="608">
        <v>3256.85</v>
      </c>
      <c r="F7772" s="601" t="s">
        <v>8176</v>
      </c>
    </row>
    <row r="7773" spans="1:6">
      <c r="A7773" s="606">
        <v>101389</v>
      </c>
      <c r="B7773" s="606" t="s">
        <v>87</v>
      </c>
      <c r="C7773" s="606" t="s">
        <v>8256</v>
      </c>
      <c r="D7773" s="606" t="s">
        <v>942</v>
      </c>
      <c r="E7773" s="608">
        <v>1774</v>
      </c>
      <c r="F7773" s="601" t="s">
        <v>8176</v>
      </c>
    </row>
    <row r="7774" spans="1:6">
      <c r="A7774" s="606">
        <v>101390</v>
      </c>
      <c r="B7774" s="606" t="s">
        <v>8460</v>
      </c>
      <c r="C7774" s="606" t="s">
        <v>8256</v>
      </c>
      <c r="D7774" s="606" t="s">
        <v>942</v>
      </c>
      <c r="E7774" s="608">
        <v>4225.5200000000004</v>
      </c>
      <c r="F7774" s="601" t="s">
        <v>8176</v>
      </c>
    </row>
    <row r="7775" spans="1:6">
      <c r="A7775" s="606">
        <v>101391</v>
      </c>
      <c r="B7775" s="606" t="s">
        <v>8461</v>
      </c>
      <c r="C7775" s="606" t="s">
        <v>8256</v>
      </c>
      <c r="D7775" s="606" t="s">
        <v>942</v>
      </c>
      <c r="E7775" s="608">
        <v>4066.51</v>
      </c>
      <c r="F7775" s="601" t="s">
        <v>8176</v>
      </c>
    </row>
    <row r="7776" spans="1:6">
      <c r="A7776" s="606">
        <v>101392</v>
      </c>
      <c r="B7776" s="606" t="s">
        <v>8462</v>
      </c>
      <c r="C7776" s="606" t="s">
        <v>8256</v>
      </c>
      <c r="D7776" s="606" t="s">
        <v>942</v>
      </c>
      <c r="E7776" s="608">
        <v>2962.72</v>
      </c>
      <c r="F7776" s="601" t="s">
        <v>8176</v>
      </c>
    </row>
    <row r="7777" spans="1:6">
      <c r="A7777" s="606">
        <v>101394</v>
      </c>
      <c r="B7777" s="606" t="s">
        <v>8192</v>
      </c>
      <c r="C7777" s="606" t="s">
        <v>8256</v>
      </c>
      <c r="D7777" s="606" t="s">
        <v>942</v>
      </c>
      <c r="E7777" s="608">
        <v>3770.63</v>
      </c>
      <c r="F7777" s="601" t="s">
        <v>8176</v>
      </c>
    </row>
    <row r="7778" spans="1:6">
      <c r="A7778" s="606">
        <v>101395</v>
      </c>
      <c r="B7778" s="606" t="s">
        <v>8463</v>
      </c>
      <c r="C7778" s="606" t="s">
        <v>8256</v>
      </c>
      <c r="D7778" s="606" t="s">
        <v>942</v>
      </c>
      <c r="E7778" s="608">
        <v>3446.98</v>
      </c>
      <c r="F7778" s="601" t="s">
        <v>8176</v>
      </c>
    </row>
    <row r="7779" spans="1:6">
      <c r="A7779" s="606">
        <v>101396</v>
      </c>
      <c r="B7779" s="606" t="s">
        <v>8464</v>
      </c>
      <c r="C7779" s="606" t="s">
        <v>8256</v>
      </c>
      <c r="D7779" s="606" t="s">
        <v>942</v>
      </c>
      <c r="E7779" s="608">
        <v>3861.71</v>
      </c>
      <c r="F7779" s="601" t="s">
        <v>8176</v>
      </c>
    </row>
    <row r="7780" spans="1:6">
      <c r="A7780" s="606">
        <v>101397</v>
      </c>
      <c r="B7780" s="606" t="s">
        <v>65</v>
      </c>
      <c r="C7780" s="606" t="s">
        <v>8256</v>
      </c>
      <c r="D7780" s="606" t="s">
        <v>942</v>
      </c>
      <c r="E7780" s="608">
        <v>4031.82</v>
      </c>
      <c r="F7780" s="601" t="s">
        <v>8176</v>
      </c>
    </row>
    <row r="7781" spans="1:6">
      <c r="A7781" s="606">
        <v>101398</v>
      </c>
      <c r="B7781" s="606" t="s">
        <v>8465</v>
      </c>
      <c r="C7781" s="606" t="s">
        <v>8256</v>
      </c>
      <c r="D7781" s="606" t="s">
        <v>942</v>
      </c>
      <c r="E7781" s="608">
        <v>3373.4</v>
      </c>
      <c r="F7781" s="601" t="s">
        <v>8176</v>
      </c>
    </row>
    <row r="7782" spans="1:6">
      <c r="A7782" s="606">
        <v>101399</v>
      </c>
      <c r="B7782" s="606" t="s">
        <v>8195</v>
      </c>
      <c r="C7782" s="606" t="s">
        <v>8256</v>
      </c>
      <c r="D7782" s="606" t="s">
        <v>942</v>
      </c>
      <c r="E7782" s="608">
        <v>4230.2700000000004</v>
      </c>
      <c r="F7782" s="601" t="s">
        <v>8176</v>
      </c>
    </row>
    <row r="7783" spans="1:6">
      <c r="A7783" s="606">
        <v>101401</v>
      </c>
      <c r="B7783" s="606" t="s">
        <v>8196</v>
      </c>
      <c r="C7783" s="606" t="s">
        <v>8256</v>
      </c>
      <c r="D7783" s="606" t="s">
        <v>942</v>
      </c>
      <c r="E7783" s="608">
        <v>5169.32</v>
      </c>
      <c r="F7783" s="601" t="s">
        <v>8176</v>
      </c>
    </row>
    <row r="7784" spans="1:6">
      <c r="A7784" s="606">
        <v>101402</v>
      </c>
      <c r="B7784" s="606" t="s">
        <v>8197</v>
      </c>
      <c r="C7784" s="606" t="s">
        <v>8256</v>
      </c>
      <c r="D7784" s="606" t="s">
        <v>942</v>
      </c>
      <c r="E7784" s="608">
        <v>4050.59</v>
      </c>
      <c r="F7784" s="601" t="s">
        <v>8176</v>
      </c>
    </row>
    <row r="7785" spans="1:6">
      <c r="A7785" s="606">
        <v>101407</v>
      </c>
      <c r="B7785" s="606" t="s">
        <v>8198</v>
      </c>
      <c r="C7785" s="606" t="s">
        <v>8256</v>
      </c>
      <c r="D7785" s="606" t="s">
        <v>942</v>
      </c>
      <c r="E7785" s="608">
        <v>3923.44</v>
      </c>
      <c r="F7785" s="601" t="s">
        <v>8176</v>
      </c>
    </row>
    <row r="7786" spans="1:6">
      <c r="A7786" s="606">
        <v>101408</v>
      </c>
      <c r="B7786" s="606" t="s">
        <v>8199</v>
      </c>
      <c r="C7786" s="606" t="s">
        <v>8256</v>
      </c>
      <c r="D7786" s="606" t="s">
        <v>942</v>
      </c>
      <c r="E7786" s="608">
        <v>3708.21</v>
      </c>
      <c r="F7786" s="601" t="s">
        <v>8176</v>
      </c>
    </row>
    <row r="7787" spans="1:6">
      <c r="A7787" s="606">
        <v>101409</v>
      </c>
      <c r="B7787" s="606" t="s">
        <v>8466</v>
      </c>
      <c r="C7787" s="606" t="s">
        <v>8256</v>
      </c>
      <c r="D7787" s="606" t="s">
        <v>942</v>
      </c>
      <c r="E7787" s="608">
        <v>2565.87</v>
      </c>
      <c r="F7787" s="601" t="s">
        <v>8176</v>
      </c>
    </row>
    <row r="7788" spans="1:6">
      <c r="A7788" s="606">
        <v>101410</v>
      </c>
      <c r="B7788" s="606" t="s">
        <v>8242</v>
      </c>
      <c r="C7788" s="606" t="s">
        <v>8256</v>
      </c>
      <c r="D7788" s="606" t="s">
        <v>942</v>
      </c>
      <c r="E7788" s="608">
        <v>3412.93</v>
      </c>
      <c r="F7788" s="601" t="s">
        <v>8176</v>
      </c>
    </row>
    <row r="7789" spans="1:6">
      <c r="A7789" s="606">
        <v>101412</v>
      </c>
      <c r="B7789" s="606" t="s">
        <v>8467</v>
      </c>
      <c r="C7789" s="606" t="s">
        <v>8256</v>
      </c>
      <c r="D7789" s="606" t="s">
        <v>942</v>
      </c>
      <c r="E7789" s="608">
        <v>4179.3500000000004</v>
      </c>
      <c r="F7789" s="601" t="s">
        <v>8176</v>
      </c>
    </row>
    <row r="7790" spans="1:6">
      <c r="A7790" s="606">
        <v>101413</v>
      </c>
      <c r="B7790" s="606" t="s">
        <v>8201</v>
      </c>
      <c r="C7790" s="606" t="s">
        <v>8256</v>
      </c>
      <c r="D7790" s="606" t="s">
        <v>942</v>
      </c>
      <c r="E7790" s="608">
        <v>3816.26</v>
      </c>
      <c r="F7790" s="601" t="s">
        <v>8176</v>
      </c>
    </row>
    <row r="7791" spans="1:6">
      <c r="A7791" s="606">
        <v>101414</v>
      </c>
      <c r="B7791" s="606" t="s">
        <v>8468</v>
      </c>
      <c r="C7791" s="606" t="s">
        <v>8256</v>
      </c>
      <c r="D7791" s="606" t="s">
        <v>942</v>
      </c>
      <c r="E7791" s="608">
        <v>4066.51</v>
      </c>
      <c r="F7791" s="601" t="s">
        <v>8176</v>
      </c>
    </row>
    <row r="7792" spans="1:6">
      <c r="A7792" s="606">
        <v>101415</v>
      </c>
      <c r="B7792" s="606" t="s">
        <v>8469</v>
      </c>
      <c r="C7792" s="606" t="s">
        <v>8256</v>
      </c>
      <c r="D7792" s="606" t="s">
        <v>942</v>
      </c>
      <c r="E7792" s="608">
        <v>4781.3999999999996</v>
      </c>
      <c r="F7792" s="601" t="s">
        <v>8176</v>
      </c>
    </row>
    <row r="7793" spans="1:6">
      <c r="A7793" s="606">
        <v>101416</v>
      </c>
      <c r="B7793" s="606" t="s">
        <v>8372</v>
      </c>
      <c r="C7793" s="606" t="s">
        <v>8256</v>
      </c>
      <c r="D7793" s="606" t="s">
        <v>942</v>
      </c>
      <c r="E7793" s="608">
        <v>4412.13</v>
      </c>
      <c r="F7793" s="601" t="s">
        <v>8176</v>
      </c>
    </row>
    <row r="7794" spans="1:6">
      <c r="A7794" s="606">
        <v>101417</v>
      </c>
      <c r="B7794" s="606" t="s">
        <v>8470</v>
      </c>
      <c r="C7794" s="606" t="s">
        <v>8256</v>
      </c>
      <c r="D7794" s="606" t="s">
        <v>942</v>
      </c>
      <c r="E7794" s="608">
        <v>3721.87</v>
      </c>
      <c r="F7794" s="601" t="s">
        <v>8176</v>
      </c>
    </row>
    <row r="7795" spans="1:6">
      <c r="A7795" s="606">
        <v>101418</v>
      </c>
      <c r="B7795" s="606" t="s">
        <v>8471</v>
      </c>
      <c r="C7795" s="606" t="s">
        <v>8256</v>
      </c>
      <c r="D7795" s="606" t="s">
        <v>942</v>
      </c>
      <c r="E7795" s="608">
        <v>3565.12</v>
      </c>
      <c r="F7795" s="601" t="s">
        <v>8176</v>
      </c>
    </row>
    <row r="7796" spans="1:6">
      <c r="A7796" s="606">
        <v>101419</v>
      </c>
      <c r="B7796" s="606" t="s">
        <v>8472</v>
      </c>
      <c r="C7796" s="606" t="s">
        <v>8256</v>
      </c>
      <c r="D7796" s="606" t="s">
        <v>942</v>
      </c>
      <c r="E7796" s="608">
        <v>3085.01</v>
      </c>
      <c r="F7796" s="601" t="s">
        <v>8176</v>
      </c>
    </row>
    <row r="7797" spans="1:6">
      <c r="A7797" s="606">
        <v>101420</v>
      </c>
      <c r="B7797" s="606" t="s">
        <v>8473</v>
      </c>
      <c r="C7797" s="606" t="s">
        <v>8256</v>
      </c>
      <c r="D7797" s="606" t="s">
        <v>793</v>
      </c>
      <c r="E7797" s="608">
        <v>5113.9399999999996</v>
      </c>
      <c r="F7797" s="601" t="s">
        <v>8176</v>
      </c>
    </row>
    <row r="7798" spans="1:6">
      <c r="A7798" s="606">
        <v>101421</v>
      </c>
      <c r="B7798" s="606" t="s">
        <v>8474</v>
      </c>
      <c r="C7798" s="606" t="s">
        <v>8256</v>
      </c>
      <c r="D7798" s="606" t="s">
        <v>793</v>
      </c>
      <c r="E7798" s="608">
        <v>5966.83</v>
      </c>
      <c r="F7798" s="601" t="s">
        <v>8176</v>
      </c>
    </row>
    <row r="7799" spans="1:6">
      <c r="A7799" s="606">
        <v>101422</v>
      </c>
      <c r="B7799" s="606" t="s">
        <v>8475</v>
      </c>
      <c r="C7799" s="606" t="s">
        <v>8256</v>
      </c>
      <c r="D7799" s="606" t="s">
        <v>793</v>
      </c>
      <c r="E7799" s="608">
        <v>4254.34</v>
      </c>
      <c r="F7799" s="601" t="s">
        <v>8176</v>
      </c>
    </row>
    <row r="7800" spans="1:6">
      <c r="A7800" s="606">
        <v>101424</v>
      </c>
      <c r="B7800" s="606" t="s">
        <v>8476</v>
      </c>
      <c r="C7800" s="606" t="s">
        <v>8256</v>
      </c>
      <c r="D7800" s="606" t="s">
        <v>793</v>
      </c>
      <c r="E7800" s="608">
        <v>5520.69</v>
      </c>
      <c r="F7800" s="601" t="s">
        <v>8176</v>
      </c>
    </row>
    <row r="7801" spans="1:6">
      <c r="A7801" s="606">
        <v>101425</v>
      </c>
      <c r="B7801" s="606" t="s">
        <v>8477</v>
      </c>
      <c r="C7801" s="606" t="s">
        <v>8256</v>
      </c>
      <c r="D7801" s="606" t="s">
        <v>942</v>
      </c>
      <c r="E7801" s="608">
        <v>2856.96</v>
      </c>
      <c r="F7801" s="601" t="s">
        <v>8176</v>
      </c>
    </row>
    <row r="7802" spans="1:6">
      <c r="A7802" s="606">
        <v>101426</v>
      </c>
      <c r="B7802" s="606" t="s">
        <v>8478</v>
      </c>
      <c r="C7802" s="606" t="s">
        <v>8256</v>
      </c>
      <c r="D7802" s="606" t="s">
        <v>942</v>
      </c>
      <c r="E7802" s="608">
        <v>3302.42</v>
      </c>
      <c r="F7802" s="601" t="s">
        <v>8176</v>
      </c>
    </row>
    <row r="7803" spans="1:6">
      <c r="A7803" s="606">
        <v>101427</v>
      </c>
      <c r="B7803" s="606" t="s">
        <v>8212</v>
      </c>
      <c r="C7803" s="606" t="s">
        <v>8256</v>
      </c>
      <c r="D7803" s="606" t="s">
        <v>942</v>
      </c>
      <c r="E7803" s="608">
        <v>3407.06</v>
      </c>
      <c r="F7803" s="601" t="s">
        <v>8176</v>
      </c>
    </row>
    <row r="7804" spans="1:6">
      <c r="A7804" s="606">
        <v>101428</v>
      </c>
      <c r="B7804" s="606" t="s">
        <v>8479</v>
      </c>
      <c r="C7804" s="606" t="s">
        <v>8256</v>
      </c>
      <c r="D7804" s="606" t="s">
        <v>942</v>
      </c>
      <c r="E7804" s="608">
        <v>3137.26</v>
      </c>
      <c r="F7804" s="601" t="s">
        <v>8176</v>
      </c>
    </row>
    <row r="7805" spans="1:6">
      <c r="A7805" s="606">
        <v>101429</v>
      </c>
      <c r="B7805" s="606" t="s">
        <v>8480</v>
      </c>
      <c r="C7805" s="606" t="s">
        <v>8256</v>
      </c>
      <c r="D7805" s="606" t="s">
        <v>942</v>
      </c>
      <c r="E7805" s="608">
        <v>3381.73</v>
      </c>
      <c r="F7805" s="601" t="s">
        <v>8176</v>
      </c>
    </row>
    <row r="7806" spans="1:6">
      <c r="A7806" s="606">
        <v>101430</v>
      </c>
      <c r="B7806" s="606" t="s">
        <v>8481</v>
      </c>
      <c r="C7806" s="606" t="s">
        <v>8256</v>
      </c>
      <c r="D7806" s="606" t="s">
        <v>942</v>
      </c>
      <c r="E7806" s="608">
        <v>3407.06</v>
      </c>
      <c r="F7806" s="601" t="s">
        <v>8176</v>
      </c>
    </row>
    <row r="7807" spans="1:6">
      <c r="A7807" s="606">
        <v>101431</v>
      </c>
      <c r="B7807" s="606" t="s">
        <v>8215</v>
      </c>
      <c r="C7807" s="606" t="s">
        <v>8256</v>
      </c>
      <c r="D7807" s="606" t="s">
        <v>942</v>
      </c>
      <c r="E7807" s="608">
        <v>3832.57</v>
      </c>
      <c r="F7807" s="601" t="s">
        <v>8176</v>
      </c>
    </row>
    <row r="7808" spans="1:6">
      <c r="A7808" s="606">
        <v>101432</v>
      </c>
      <c r="B7808" s="606" t="s">
        <v>8482</v>
      </c>
      <c r="C7808" s="606" t="s">
        <v>8256</v>
      </c>
      <c r="D7808" s="606" t="s">
        <v>942</v>
      </c>
      <c r="E7808" s="608">
        <v>3341.2</v>
      </c>
      <c r="F7808" s="601" t="s">
        <v>8176</v>
      </c>
    </row>
    <row r="7809" spans="1:6">
      <c r="A7809" s="606">
        <v>101433</v>
      </c>
      <c r="B7809" s="606" t="s">
        <v>8217</v>
      </c>
      <c r="C7809" s="606" t="s">
        <v>8256</v>
      </c>
      <c r="D7809" s="606" t="s">
        <v>942</v>
      </c>
      <c r="E7809" s="608">
        <v>3960.54</v>
      </c>
      <c r="F7809" s="601" t="s">
        <v>8176</v>
      </c>
    </row>
    <row r="7810" spans="1:6">
      <c r="A7810" s="606">
        <v>101434</v>
      </c>
      <c r="B7810" s="606" t="s">
        <v>8483</v>
      </c>
      <c r="C7810" s="606" t="s">
        <v>8256</v>
      </c>
      <c r="D7810" s="606" t="s">
        <v>942</v>
      </c>
      <c r="E7810" s="608">
        <v>3007.32</v>
      </c>
      <c r="F7810" s="601" t="s">
        <v>8176</v>
      </c>
    </row>
    <row r="7811" spans="1:6">
      <c r="A7811" s="606">
        <v>101435</v>
      </c>
      <c r="B7811" s="606" t="s">
        <v>8484</v>
      </c>
      <c r="C7811" s="606" t="s">
        <v>8256</v>
      </c>
      <c r="D7811" s="606" t="s">
        <v>942</v>
      </c>
      <c r="E7811" s="608">
        <v>3455.75</v>
      </c>
      <c r="F7811" s="601" t="s">
        <v>8176</v>
      </c>
    </row>
    <row r="7812" spans="1:6">
      <c r="A7812" s="606">
        <v>101436</v>
      </c>
      <c r="B7812" s="606" t="s">
        <v>8219</v>
      </c>
      <c r="C7812" s="606" t="s">
        <v>8256</v>
      </c>
      <c r="D7812" s="606" t="s">
        <v>942</v>
      </c>
      <c r="E7812" s="608">
        <v>3058.68</v>
      </c>
      <c r="F7812" s="601" t="s">
        <v>8176</v>
      </c>
    </row>
    <row r="7813" spans="1:6">
      <c r="A7813" s="606">
        <v>101437</v>
      </c>
      <c r="B7813" s="606" t="s">
        <v>8485</v>
      </c>
      <c r="C7813" s="606" t="s">
        <v>8256</v>
      </c>
      <c r="D7813" s="606" t="s">
        <v>942</v>
      </c>
      <c r="E7813" s="608">
        <v>4533.03</v>
      </c>
      <c r="F7813" s="601" t="s">
        <v>8176</v>
      </c>
    </row>
    <row r="7814" spans="1:6">
      <c r="A7814" s="606">
        <v>101438</v>
      </c>
      <c r="B7814" s="606" t="s">
        <v>8221</v>
      </c>
      <c r="C7814" s="606" t="s">
        <v>8256</v>
      </c>
      <c r="D7814" s="606" t="s">
        <v>942</v>
      </c>
      <c r="E7814" s="608">
        <v>4533.03</v>
      </c>
      <c r="F7814" s="601" t="s">
        <v>8176</v>
      </c>
    </row>
    <row r="7815" spans="1:6">
      <c r="A7815" s="606">
        <v>101439</v>
      </c>
      <c r="B7815" s="606" t="s">
        <v>8222</v>
      </c>
      <c r="C7815" s="606" t="s">
        <v>8256</v>
      </c>
      <c r="D7815" s="606" t="s">
        <v>942</v>
      </c>
      <c r="E7815" s="608">
        <v>3407.06</v>
      </c>
      <c r="F7815" s="601" t="s">
        <v>8176</v>
      </c>
    </row>
    <row r="7816" spans="1:6">
      <c r="A7816" s="606">
        <v>101440</v>
      </c>
      <c r="B7816" s="606" t="s">
        <v>8486</v>
      </c>
      <c r="C7816" s="606" t="s">
        <v>8256</v>
      </c>
      <c r="D7816" s="606" t="s">
        <v>942</v>
      </c>
      <c r="E7816" s="608">
        <v>3407.06</v>
      </c>
      <c r="F7816" s="601" t="s">
        <v>8176</v>
      </c>
    </row>
    <row r="7817" spans="1:6">
      <c r="A7817" s="606">
        <v>101441</v>
      </c>
      <c r="B7817" s="606" t="s">
        <v>8224</v>
      </c>
      <c r="C7817" s="606" t="s">
        <v>8256</v>
      </c>
      <c r="D7817" s="606" t="s">
        <v>942</v>
      </c>
      <c r="E7817" s="608">
        <v>3381.73</v>
      </c>
      <c r="F7817" s="601" t="s">
        <v>8176</v>
      </c>
    </row>
    <row r="7818" spans="1:6">
      <c r="A7818" s="606">
        <v>101443</v>
      </c>
      <c r="B7818" s="606" t="s">
        <v>8225</v>
      </c>
      <c r="C7818" s="606" t="s">
        <v>8256</v>
      </c>
      <c r="D7818" s="606" t="s">
        <v>942</v>
      </c>
      <c r="E7818" s="608">
        <v>4533.03</v>
      </c>
      <c r="F7818" s="601" t="s">
        <v>8176</v>
      </c>
    </row>
    <row r="7819" spans="1:6">
      <c r="A7819" s="606">
        <v>101444</v>
      </c>
      <c r="B7819" s="606" t="s">
        <v>8228</v>
      </c>
      <c r="C7819" s="606" t="s">
        <v>8256</v>
      </c>
      <c r="D7819" s="606" t="s">
        <v>942</v>
      </c>
      <c r="E7819" s="608">
        <v>4066.51</v>
      </c>
      <c r="F7819" s="601" t="s">
        <v>8176</v>
      </c>
    </row>
    <row r="7820" spans="1:6">
      <c r="A7820" s="606">
        <v>101445</v>
      </c>
      <c r="B7820" s="606" t="s">
        <v>82</v>
      </c>
      <c r="C7820" s="606" t="s">
        <v>8256</v>
      </c>
      <c r="D7820" s="606" t="s">
        <v>942</v>
      </c>
      <c r="E7820" s="608">
        <v>4083.27</v>
      </c>
      <c r="F7820" s="601" t="s">
        <v>8176</v>
      </c>
    </row>
    <row r="7821" spans="1:6">
      <c r="A7821" s="606">
        <v>101446</v>
      </c>
      <c r="B7821" s="606" t="s">
        <v>8229</v>
      </c>
      <c r="C7821" s="606" t="s">
        <v>8256</v>
      </c>
      <c r="D7821" s="606" t="s">
        <v>942</v>
      </c>
      <c r="E7821" s="608">
        <v>4374.67</v>
      </c>
      <c r="F7821" s="601" t="s">
        <v>8176</v>
      </c>
    </row>
    <row r="7822" spans="1:6">
      <c r="A7822" s="606">
        <v>101447</v>
      </c>
      <c r="B7822" s="606" t="s">
        <v>8230</v>
      </c>
      <c r="C7822" s="606" t="s">
        <v>8256</v>
      </c>
      <c r="D7822" s="606" t="s">
        <v>942</v>
      </c>
      <c r="E7822" s="608">
        <v>4286.17</v>
      </c>
      <c r="F7822" s="601" t="s">
        <v>8176</v>
      </c>
    </row>
    <row r="7823" spans="1:6">
      <c r="A7823" s="606">
        <v>101448</v>
      </c>
      <c r="B7823" s="606" t="s">
        <v>8231</v>
      </c>
      <c r="C7823" s="606" t="s">
        <v>8256</v>
      </c>
      <c r="D7823" s="606" t="s">
        <v>942</v>
      </c>
      <c r="E7823" s="608">
        <v>4374.67</v>
      </c>
      <c r="F7823" s="601" t="s">
        <v>8176</v>
      </c>
    </row>
    <row r="7824" spans="1:6">
      <c r="A7824" s="606">
        <v>101449</v>
      </c>
      <c r="B7824" s="606" t="s">
        <v>8487</v>
      </c>
      <c r="C7824" s="606" t="s">
        <v>8256</v>
      </c>
      <c r="D7824" s="606" t="s">
        <v>942</v>
      </c>
      <c r="E7824" s="608">
        <v>3324.21</v>
      </c>
      <c r="F7824" s="601" t="s">
        <v>8176</v>
      </c>
    </row>
    <row r="7825" spans="1:6">
      <c r="A7825" s="606">
        <v>101451</v>
      </c>
      <c r="B7825" s="606" t="s">
        <v>8233</v>
      </c>
      <c r="C7825" s="606" t="s">
        <v>8256</v>
      </c>
      <c r="D7825" s="606" t="s">
        <v>942</v>
      </c>
      <c r="E7825" s="608">
        <v>4058.15</v>
      </c>
      <c r="F7825" s="601" t="s">
        <v>8176</v>
      </c>
    </row>
    <row r="7826" spans="1:6">
      <c r="A7826" s="606">
        <v>101452</v>
      </c>
      <c r="B7826" s="606" t="s">
        <v>8488</v>
      </c>
      <c r="C7826" s="606" t="s">
        <v>8256</v>
      </c>
      <c r="D7826" s="606" t="s">
        <v>942</v>
      </c>
      <c r="E7826" s="608">
        <v>3275.57</v>
      </c>
      <c r="F7826" s="601" t="s">
        <v>8176</v>
      </c>
    </row>
    <row r="7827" spans="1:6">
      <c r="A7827" s="606">
        <v>101453</v>
      </c>
      <c r="B7827" s="606" t="s">
        <v>8234</v>
      </c>
      <c r="C7827" s="606" t="s">
        <v>8256</v>
      </c>
      <c r="D7827" s="606" t="s">
        <v>942</v>
      </c>
      <c r="E7827" s="608">
        <v>4239.7700000000004</v>
      </c>
      <c r="F7827" s="601" t="s">
        <v>8176</v>
      </c>
    </row>
    <row r="7828" spans="1:6">
      <c r="A7828" s="606">
        <v>101454</v>
      </c>
      <c r="B7828" s="606" t="s">
        <v>8489</v>
      </c>
      <c r="C7828" s="606" t="s">
        <v>8256</v>
      </c>
      <c r="D7828" s="606" t="s">
        <v>942</v>
      </c>
      <c r="E7828" s="608">
        <v>4773.9399999999996</v>
      </c>
      <c r="F7828" s="601" t="s">
        <v>8176</v>
      </c>
    </row>
    <row r="7829" spans="1:6">
      <c r="A7829" s="606">
        <v>101456</v>
      </c>
      <c r="B7829" s="606" t="s">
        <v>8490</v>
      </c>
      <c r="C7829" s="606" t="s">
        <v>8256</v>
      </c>
      <c r="D7829" s="606" t="s">
        <v>942</v>
      </c>
      <c r="E7829" s="608">
        <v>4600.8100000000004</v>
      </c>
      <c r="F7829" s="601" t="s">
        <v>8176</v>
      </c>
    </row>
    <row r="7830" spans="1:6">
      <c r="A7830" s="606">
        <v>101457</v>
      </c>
      <c r="B7830" s="606" t="s">
        <v>8491</v>
      </c>
      <c r="C7830" s="606" t="s">
        <v>8256</v>
      </c>
      <c r="D7830" s="606" t="s">
        <v>942</v>
      </c>
      <c r="E7830" s="608">
        <v>4011.95</v>
      </c>
      <c r="F7830" s="601" t="s">
        <v>8176</v>
      </c>
    </row>
    <row r="7831" spans="1:6">
      <c r="A7831" s="606">
        <v>101458</v>
      </c>
      <c r="B7831" s="606" t="s">
        <v>8492</v>
      </c>
      <c r="C7831" s="606" t="s">
        <v>8256</v>
      </c>
      <c r="D7831" s="606" t="s">
        <v>942</v>
      </c>
      <c r="E7831" s="608">
        <v>3995.56</v>
      </c>
      <c r="F7831" s="601" t="s">
        <v>8176</v>
      </c>
    </row>
    <row r="7832" spans="1:6">
      <c r="A7832" s="606">
        <v>101459</v>
      </c>
      <c r="B7832" s="606" t="s">
        <v>8240</v>
      </c>
      <c r="C7832" s="606" t="s">
        <v>8256</v>
      </c>
      <c r="D7832" s="606" t="s">
        <v>942</v>
      </c>
      <c r="E7832" s="608">
        <v>3645.27</v>
      </c>
      <c r="F7832" s="601" t="s">
        <v>8176</v>
      </c>
    </row>
    <row r="7833" spans="1:6">
      <c r="A7833" s="606">
        <v>101460</v>
      </c>
      <c r="B7833" s="606" t="s">
        <v>8363</v>
      </c>
      <c r="C7833" s="606" t="s">
        <v>8256</v>
      </c>
      <c r="D7833" s="606" t="s">
        <v>942</v>
      </c>
      <c r="E7833" s="608">
        <v>3329.48</v>
      </c>
      <c r="F7833" s="601" t="s">
        <v>8176</v>
      </c>
    </row>
    <row r="7834" spans="1:6">
      <c r="A7834" s="606">
        <v>11270</v>
      </c>
      <c r="B7834" s="606" t="s">
        <v>8493</v>
      </c>
      <c r="C7834" s="606" t="s">
        <v>8494</v>
      </c>
      <c r="D7834" s="606" t="s">
        <v>8495</v>
      </c>
      <c r="E7834" s="608">
        <v>2.66</v>
      </c>
    </row>
    <row r="7835" spans="1:6">
      <c r="A7835" s="606">
        <v>412</v>
      </c>
      <c r="B7835" s="606" t="s">
        <v>8496</v>
      </c>
      <c r="C7835" s="606" t="s">
        <v>8494</v>
      </c>
      <c r="D7835" s="606" t="s">
        <v>8495</v>
      </c>
      <c r="E7835" s="607">
        <v>1.64</v>
      </c>
    </row>
    <row r="7836" spans="1:6">
      <c r="A7836" s="606">
        <v>414</v>
      </c>
      <c r="B7836" s="606" t="s">
        <v>8497</v>
      </c>
      <c r="C7836" s="606" t="s">
        <v>8494</v>
      </c>
      <c r="D7836" s="606" t="s">
        <v>8495</v>
      </c>
      <c r="E7836" s="607">
        <v>0.1</v>
      </c>
    </row>
    <row r="7837" spans="1:6">
      <c r="A7837" s="606">
        <v>410</v>
      </c>
      <c r="B7837" s="606" t="s">
        <v>8498</v>
      </c>
      <c r="C7837" s="606" t="s">
        <v>8494</v>
      </c>
      <c r="D7837" s="606" t="s">
        <v>8495</v>
      </c>
      <c r="E7837" s="607">
        <v>0.25</v>
      </c>
    </row>
    <row r="7838" spans="1:6">
      <c r="A7838" s="606">
        <v>411</v>
      </c>
      <c r="B7838" s="606" t="s">
        <v>8499</v>
      </c>
      <c r="C7838" s="606" t="s">
        <v>8494</v>
      </c>
      <c r="D7838" s="606" t="s">
        <v>8500</v>
      </c>
      <c r="E7838" s="607">
        <v>0.32</v>
      </c>
    </row>
    <row r="7839" spans="1:6">
      <c r="A7839" s="606">
        <v>408</v>
      </c>
      <c r="B7839" s="606" t="s">
        <v>8501</v>
      </c>
      <c r="C7839" s="606" t="s">
        <v>8494</v>
      </c>
      <c r="D7839" s="606" t="s">
        <v>8495</v>
      </c>
      <c r="E7839" s="607">
        <v>1.58</v>
      </c>
    </row>
    <row r="7840" spans="1:6">
      <c r="A7840" s="606">
        <v>39131</v>
      </c>
      <c r="B7840" s="606" t="s">
        <v>8502</v>
      </c>
      <c r="C7840" s="606" t="s">
        <v>8494</v>
      </c>
      <c r="D7840" s="606" t="s">
        <v>8495</v>
      </c>
      <c r="E7840" s="608">
        <v>4.18</v>
      </c>
    </row>
    <row r="7841" spans="1:5">
      <c r="A7841" s="606">
        <v>394</v>
      </c>
      <c r="B7841" s="606" t="s">
        <v>8503</v>
      </c>
      <c r="C7841" s="606" t="s">
        <v>8494</v>
      </c>
      <c r="D7841" s="606" t="s">
        <v>8495</v>
      </c>
      <c r="E7841" s="607">
        <v>4.2300000000000004</v>
      </c>
    </row>
    <row r="7842" spans="1:5">
      <c r="A7842" s="606">
        <v>39130</v>
      </c>
      <c r="B7842" s="606" t="s">
        <v>8504</v>
      </c>
      <c r="C7842" s="606" t="s">
        <v>8494</v>
      </c>
      <c r="D7842" s="606" t="s">
        <v>8495</v>
      </c>
      <c r="E7842" s="607">
        <v>3.82</v>
      </c>
    </row>
    <row r="7843" spans="1:5">
      <c r="A7843" s="606">
        <v>395</v>
      </c>
      <c r="B7843" s="606" t="s">
        <v>8505</v>
      </c>
      <c r="C7843" s="606" t="s">
        <v>8494</v>
      </c>
      <c r="D7843" s="606" t="s">
        <v>8495</v>
      </c>
      <c r="E7843" s="607">
        <v>4.08</v>
      </c>
    </row>
    <row r="7844" spans="1:5">
      <c r="A7844" s="606">
        <v>39127</v>
      </c>
      <c r="B7844" s="606" t="s">
        <v>8506</v>
      </c>
      <c r="C7844" s="606" t="s">
        <v>8494</v>
      </c>
      <c r="D7844" s="606" t="s">
        <v>8495</v>
      </c>
      <c r="E7844" s="607">
        <v>2.0099999999999998</v>
      </c>
    </row>
    <row r="7845" spans="1:5">
      <c r="A7845" s="606">
        <v>392</v>
      </c>
      <c r="B7845" s="606" t="s">
        <v>8507</v>
      </c>
      <c r="C7845" s="606" t="s">
        <v>8494</v>
      </c>
      <c r="D7845" s="606" t="s">
        <v>8495</v>
      </c>
      <c r="E7845" s="607">
        <v>2.06</v>
      </c>
    </row>
    <row r="7846" spans="1:5">
      <c r="A7846" s="606">
        <v>39129</v>
      </c>
      <c r="B7846" s="606" t="s">
        <v>8508</v>
      </c>
      <c r="C7846" s="606" t="s">
        <v>8494</v>
      </c>
      <c r="D7846" s="606" t="s">
        <v>8495</v>
      </c>
      <c r="E7846" s="607">
        <v>2.35</v>
      </c>
    </row>
    <row r="7847" spans="1:5">
      <c r="A7847" s="606">
        <v>393</v>
      </c>
      <c r="B7847" s="606" t="s">
        <v>8509</v>
      </c>
      <c r="C7847" s="606" t="s">
        <v>8494</v>
      </c>
      <c r="D7847" s="606" t="s">
        <v>8500</v>
      </c>
      <c r="E7847" s="607">
        <v>2.46</v>
      </c>
    </row>
    <row r="7848" spans="1:5">
      <c r="A7848" s="606">
        <v>39133</v>
      </c>
      <c r="B7848" s="606" t="s">
        <v>8510</v>
      </c>
      <c r="C7848" s="606" t="s">
        <v>8494</v>
      </c>
      <c r="D7848" s="606" t="s">
        <v>8495</v>
      </c>
      <c r="E7848" s="607">
        <v>5.49</v>
      </c>
    </row>
    <row r="7849" spans="1:5">
      <c r="A7849" s="606">
        <v>397</v>
      </c>
      <c r="B7849" s="606" t="s">
        <v>8511</v>
      </c>
      <c r="C7849" s="606" t="s">
        <v>8494</v>
      </c>
      <c r="D7849" s="606" t="s">
        <v>8495</v>
      </c>
      <c r="E7849" s="607">
        <v>6.07</v>
      </c>
    </row>
    <row r="7850" spans="1:5">
      <c r="A7850" s="606">
        <v>39132</v>
      </c>
      <c r="B7850" s="606" t="s">
        <v>8512</v>
      </c>
      <c r="C7850" s="606" t="s">
        <v>8494</v>
      </c>
      <c r="D7850" s="606" t="s">
        <v>8495</v>
      </c>
      <c r="E7850" s="607">
        <v>4.3899999999999997</v>
      </c>
    </row>
    <row r="7851" spans="1:5">
      <c r="A7851" s="606">
        <v>396</v>
      </c>
      <c r="B7851" s="606" t="s">
        <v>8513</v>
      </c>
      <c r="C7851" s="606" t="s">
        <v>8494</v>
      </c>
      <c r="D7851" s="606" t="s">
        <v>8495</v>
      </c>
      <c r="E7851" s="607">
        <v>4.71</v>
      </c>
    </row>
    <row r="7852" spans="1:5">
      <c r="A7852" s="606">
        <v>39135</v>
      </c>
      <c r="B7852" s="606" t="s">
        <v>8514</v>
      </c>
      <c r="C7852" s="606" t="s">
        <v>8494</v>
      </c>
      <c r="D7852" s="606" t="s">
        <v>8495</v>
      </c>
      <c r="E7852" s="607">
        <v>8.7899999999999991</v>
      </c>
    </row>
    <row r="7853" spans="1:5">
      <c r="A7853" s="606">
        <v>39128</v>
      </c>
      <c r="B7853" s="606" t="s">
        <v>8515</v>
      </c>
      <c r="C7853" s="606" t="s">
        <v>8494</v>
      </c>
      <c r="D7853" s="606" t="s">
        <v>8495</v>
      </c>
      <c r="E7853" s="607">
        <v>2.19</v>
      </c>
    </row>
    <row r="7854" spans="1:5">
      <c r="A7854" s="606">
        <v>400</v>
      </c>
      <c r="B7854" s="606" t="s">
        <v>8516</v>
      </c>
      <c r="C7854" s="606" t="s">
        <v>8494</v>
      </c>
      <c r="D7854" s="606" t="s">
        <v>8495</v>
      </c>
      <c r="E7854" s="607">
        <v>2.14</v>
      </c>
    </row>
    <row r="7855" spans="1:5">
      <c r="A7855" s="606">
        <v>39125</v>
      </c>
      <c r="B7855" s="606" t="s">
        <v>8517</v>
      </c>
      <c r="C7855" s="606" t="s">
        <v>8494</v>
      </c>
      <c r="D7855" s="606" t="s">
        <v>8495</v>
      </c>
      <c r="E7855" s="607">
        <v>2.19</v>
      </c>
    </row>
    <row r="7856" spans="1:5">
      <c r="A7856" s="606">
        <v>39134</v>
      </c>
      <c r="B7856" s="606" t="s">
        <v>8518</v>
      </c>
      <c r="C7856" s="606" t="s">
        <v>8494</v>
      </c>
      <c r="D7856" s="606" t="s">
        <v>8495</v>
      </c>
      <c r="E7856" s="607">
        <v>7.32</v>
      </c>
    </row>
    <row r="7857" spans="1:5">
      <c r="A7857" s="606">
        <v>398</v>
      </c>
      <c r="B7857" s="606" t="s">
        <v>8519</v>
      </c>
      <c r="C7857" s="606" t="s">
        <v>8494</v>
      </c>
      <c r="D7857" s="606" t="s">
        <v>8495</v>
      </c>
      <c r="E7857" s="608">
        <v>6.75</v>
      </c>
    </row>
    <row r="7858" spans="1:5">
      <c r="A7858" s="606">
        <v>39126</v>
      </c>
      <c r="B7858" s="606" t="s">
        <v>8520</v>
      </c>
      <c r="C7858" s="606" t="s">
        <v>8494</v>
      </c>
      <c r="D7858" s="606" t="s">
        <v>8495</v>
      </c>
      <c r="E7858" s="607">
        <v>9.89</v>
      </c>
    </row>
    <row r="7859" spans="1:5">
      <c r="A7859" s="606">
        <v>399</v>
      </c>
      <c r="B7859" s="606" t="s">
        <v>8521</v>
      </c>
      <c r="C7859" s="606" t="s">
        <v>8494</v>
      </c>
      <c r="D7859" s="606" t="s">
        <v>8495</v>
      </c>
      <c r="E7859" s="607">
        <v>8.7100000000000009</v>
      </c>
    </row>
    <row r="7860" spans="1:5">
      <c r="A7860" s="606">
        <v>39158</v>
      </c>
      <c r="B7860" s="606" t="s">
        <v>8522</v>
      </c>
      <c r="C7860" s="606" t="s">
        <v>8494</v>
      </c>
      <c r="D7860" s="606" t="s">
        <v>8495</v>
      </c>
      <c r="E7860" s="607">
        <v>23.39</v>
      </c>
    </row>
    <row r="7861" spans="1:5">
      <c r="A7861" s="606">
        <v>39141</v>
      </c>
      <c r="B7861" s="606" t="s">
        <v>8523</v>
      </c>
      <c r="C7861" s="606" t="s">
        <v>8494</v>
      </c>
      <c r="D7861" s="606" t="s">
        <v>8495</v>
      </c>
      <c r="E7861" s="607">
        <v>1.7</v>
      </c>
    </row>
    <row r="7862" spans="1:5">
      <c r="A7862" s="606">
        <v>39140</v>
      </c>
      <c r="B7862" s="606" t="s">
        <v>8524</v>
      </c>
      <c r="C7862" s="606" t="s">
        <v>8494</v>
      </c>
      <c r="D7862" s="606" t="s">
        <v>8495</v>
      </c>
      <c r="E7862" s="607">
        <v>1.54</v>
      </c>
    </row>
    <row r="7863" spans="1:5">
      <c r="A7863" s="606">
        <v>39137</v>
      </c>
      <c r="B7863" s="606" t="s">
        <v>8525</v>
      </c>
      <c r="C7863" s="606" t="s">
        <v>8494</v>
      </c>
      <c r="D7863" s="606" t="s">
        <v>8495</v>
      </c>
      <c r="E7863" s="607">
        <v>0.88</v>
      </c>
    </row>
    <row r="7864" spans="1:5">
      <c r="A7864" s="606">
        <v>39139</v>
      </c>
      <c r="B7864" s="606" t="s">
        <v>8526</v>
      </c>
      <c r="C7864" s="606" t="s">
        <v>8494</v>
      </c>
      <c r="D7864" s="606" t="s">
        <v>8495</v>
      </c>
      <c r="E7864" s="607">
        <v>1.28</v>
      </c>
    </row>
    <row r="7865" spans="1:5">
      <c r="A7865" s="606">
        <v>39143</v>
      </c>
      <c r="B7865" s="606" t="s">
        <v>8527</v>
      </c>
      <c r="C7865" s="606" t="s">
        <v>8494</v>
      </c>
      <c r="D7865" s="606" t="s">
        <v>8495</v>
      </c>
      <c r="E7865" s="607">
        <v>3.5</v>
      </c>
    </row>
    <row r="7866" spans="1:5">
      <c r="A7866" s="606">
        <v>39142</v>
      </c>
      <c r="B7866" s="606" t="s">
        <v>8528</v>
      </c>
      <c r="C7866" s="606" t="s">
        <v>8494</v>
      </c>
      <c r="D7866" s="606" t="s">
        <v>8495</v>
      </c>
      <c r="E7866" s="607">
        <v>2.5099999999999998</v>
      </c>
    </row>
    <row r="7867" spans="1:5">
      <c r="A7867" s="606">
        <v>39138</v>
      </c>
      <c r="B7867" s="606" t="s">
        <v>8529</v>
      </c>
      <c r="C7867" s="606" t="s">
        <v>8494</v>
      </c>
      <c r="D7867" s="606" t="s">
        <v>8495</v>
      </c>
      <c r="E7867" s="607">
        <v>0.94</v>
      </c>
    </row>
    <row r="7868" spans="1:5">
      <c r="A7868" s="606">
        <v>39136</v>
      </c>
      <c r="B7868" s="606" t="s">
        <v>8530</v>
      </c>
      <c r="C7868" s="606" t="s">
        <v>8494</v>
      </c>
      <c r="D7868" s="606" t="s">
        <v>8495</v>
      </c>
      <c r="E7868" s="608">
        <v>0.62</v>
      </c>
    </row>
    <row r="7869" spans="1:5">
      <c r="A7869" s="606">
        <v>39144</v>
      </c>
      <c r="B7869" s="606" t="s">
        <v>8531</v>
      </c>
      <c r="C7869" s="606" t="s">
        <v>8494</v>
      </c>
      <c r="D7869" s="606" t="s">
        <v>8495</v>
      </c>
      <c r="E7869" s="607">
        <v>4.08</v>
      </c>
    </row>
    <row r="7870" spans="1:5">
      <c r="A7870" s="606">
        <v>39145</v>
      </c>
      <c r="B7870" s="606" t="s">
        <v>8532</v>
      </c>
      <c r="C7870" s="606" t="s">
        <v>8494</v>
      </c>
      <c r="D7870" s="606" t="s">
        <v>8495</v>
      </c>
      <c r="E7870" s="608">
        <v>6.72</v>
      </c>
    </row>
    <row r="7871" spans="1:5">
      <c r="A7871" s="606">
        <v>12615</v>
      </c>
      <c r="B7871" s="606" t="s">
        <v>8533</v>
      </c>
      <c r="C7871" s="606" t="s">
        <v>8494</v>
      </c>
      <c r="D7871" s="606" t="s">
        <v>8495</v>
      </c>
      <c r="E7871" s="607">
        <v>12.58</v>
      </c>
    </row>
    <row r="7872" spans="1:5">
      <c r="A7872" s="606">
        <v>11927</v>
      </c>
      <c r="B7872" s="606" t="s">
        <v>8534</v>
      </c>
      <c r="C7872" s="606" t="s">
        <v>8494</v>
      </c>
      <c r="D7872" s="606" t="s">
        <v>8495</v>
      </c>
      <c r="E7872" s="607">
        <v>7.95</v>
      </c>
    </row>
    <row r="7873" spans="1:5">
      <c r="A7873" s="606">
        <v>11928</v>
      </c>
      <c r="B7873" s="606" t="s">
        <v>8535</v>
      </c>
      <c r="C7873" s="606" t="s">
        <v>8494</v>
      </c>
      <c r="D7873" s="606" t="s">
        <v>8495</v>
      </c>
      <c r="E7873" s="607">
        <v>9.11</v>
      </c>
    </row>
    <row r="7874" spans="1:5">
      <c r="A7874" s="606">
        <v>11929</v>
      </c>
      <c r="B7874" s="606" t="s">
        <v>8536</v>
      </c>
      <c r="C7874" s="606" t="s">
        <v>8494</v>
      </c>
      <c r="D7874" s="606" t="s">
        <v>8495</v>
      </c>
      <c r="E7874" s="607">
        <v>14.09</v>
      </c>
    </row>
    <row r="7875" spans="1:5">
      <c r="A7875" s="606">
        <v>36801</v>
      </c>
      <c r="B7875" s="606" t="s">
        <v>8537</v>
      </c>
      <c r="C7875" s="606" t="s">
        <v>8494</v>
      </c>
      <c r="D7875" s="606" t="s">
        <v>8495</v>
      </c>
      <c r="E7875" s="607">
        <v>38.17</v>
      </c>
    </row>
    <row r="7876" spans="1:5">
      <c r="A7876" s="606">
        <v>36246</v>
      </c>
      <c r="B7876" s="606" t="s">
        <v>8538</v>
      </c>
      <c r="C7876" s="606" t="s">
        <v>8539</v>
      </c>
      <c r="D7876" s="606" t="s">
        <v>8495</v>
      </c>
      <c r="E7876" s="608">
        <v>4.0599999999999996</v>
      </c>
    </row>
    <row r="7877" spans="1:5">
      <c r="A7877" s="606">
        <v>37600</v>
      </c>
      <c r="B7877" s="606" t="s">
        <v>8540</v>
      </c>
      <c r="C7877" s="606" t="s">
        <v>8494</v>
      </c>
      <c r="D7877" s="606" t="s">
        <v>8541</v>
      </c>
      <c r="E7877" s="608">
        <v>99.44</v>
      </c>
    </row>
    <row r="7878" spans="1:5">
      <c r="A7878" s="606">
        <v>37599</v>
      </c>
      <c r="B7878" s="606" t="s">
        <v>8542</v>
      </c>
      <c r="C7878" s="606" t="s">
        <v>8494</v>
      </c>
      <c r="D7878" s="606" t="s">
        <v>8541</v>
      </c>
      <c r="E7878" s="608">
        <v>92.56</v>
      </c>
    </row>
    <row r="7879" spans="1:5">
      <c r="A7879" s="606">
        <v>1</v>
      </c>
      <c r="B7879" s="606" t="s">
        <v>8543</v>
      </c>
      <c r="C7879" s="606" t="s">
        <v>124</v>
      </c>
      <c r="D7879" s="606" t="s">
        <v>8500</v>
      </c>
      <c r="E7879" s="608">
        <v>130</v>
      </c>
    </row>
    <row r="7880" spans="1:5">
      <c r="A7880" s="606">
        <v>3</v>
      </c>
      <c r="B7880" s="606" t="s">
        <v>8544</v>
      </c>
      <c r="C7880" s="606" t="s">
        <v>8545</v>
      </c>
      <c r="D7880" s="606" t="s">
        <v>8495</v>
      </c>
      <c r="E7880" s="607">
        <v>15.58</v>
      </c>
    </row>
    <row r="7881" spans="1:5">
      <c r="A7881" s="606">
        <v>43054</v>
      </c>
      <c r="B7881" s="606" t="s">
        <v>8546</v>
      </c>
      <c r="C7881" s="606" t="s">
        <v>124</v>
      </c>
      <c r="D7881" s="606" t="s">
        <v>8495</v>
      </c>
      <c r="E7881" s="608">
        <v>9.7899999999999991</v>
      </c>
    </row>
    <row r="7882" spans="1:5">
      <c r="A7882" s="606">
        <v>42402</v>
      </c>
      <c r="B7882" s="606" t="s">
        <v>8547</v>
      </c>
      <c r="C7882" s="606" t="s">
        <v>124</v>
      </c>
      <c r="D7882" s="606" t="s">
        <v>8495</v>
      </c>
      <c r="E7882" s="608">
        <v>9.35</v>
      </c>
    </row>
    <row r="7883" spans="1:5">
      <c r="A7883" s="606">
        <v>42403</v>
      </c>
      <c r="B7883" s="606" t="s">
        <v>8548</v>
      </c>
      <c r="C7883" s="606" t="s">
        <v>124</v>
      </c>
      <c r="D7883" s="606" t="s">
        <v>8495</v>
      </c>
      <c r="E7883" s="607">
        <v>12</v>
      </c>
    </row>
    <row r="7884" spans="1:5">
      <c r="A7884" s="606">
        <v>42404</v>
      </c>
      <c r="B7884" s="606" t="s">
        <v>8549</v>
      </c>
      <c r="C7884" s="606" t="s">
        <v>124</v>
      </c>
      <c r="D7884" s="606" t="s">
        <v>8495</v>
      </c>
      <c r="E7884" s="607">
        <v>11.93</v>
      </c>
    </row>
    <row r="7885" spans="1:5">
      <c r="A7885" s="606">
        <v>42405</v>
      </c>
      <c r="B7885" s="606" t="s">
        <v>8550</v>
      </c>
      <c r="C7885" s="606" t="s">
        <v>124</v>
      </c>
      <c r="D7885" s="606" t="s">
        <v>8495</v>
      </c>
      <c r="E7885" s="607">
        <v>12.71</v>
      </c>
    </row>
    <row r="7886" spans="1:5">
      <c r="A7886" s="606">
        <v>34341</v>
      </c>
      <c r="B7886" s="606" t="s">
        <v>8551</v>
      </c>
      <c r="C7886" s="606" t="s">
        <v>124</v>
      </c>
      <c r="D7886" s="606" t="s">
        <v>8495</v>
      </c>
      <c r="E7886" s="607">
        <v>11.03</v>
      </c>
    </row>
    <row r="7887" spans="1:5">
      <c r="A7887" s="606">
        <v>43053</v>
      </c>
      <c r="B7887" s="606" t="s">
        <v>8552</v>
      </c>
      <c r="C7887" s="606" t="s">
        <v>124</v>
      </c>
      <c r="D7887" s="606" t="s">
        <v>8495</v>
      </c>
      <c r="E7887" s="607">
        <v>8.74</v>
      </c>
    </row>
    <row r="7888" spans="1:5">
      <c r="A7888" s="606">
        <v>43058</v>
      </c>
      <c r="B7888" s="606" t="s">
        <v>8553</v>
      </c>
      <c r="C7888" s="606" t="s">
        <v>124</v>
      </c>
      <c r="D7888" s="606" t="s">
        <v>8495</v>
      </c>
      <c r="E7888" s="608">
        <v>9.06</v>
      </c>
    </row>
    <row r="7889" spans="1:5">
      <c r="A7889" s="606">
        <v>34</v>
      </c>
      <c r="B7889" s="606" t="s">
        <v>8554</v>
      </c>
      <c r="C7889" s="606" t="s">
        <v>124</v>
      </c>
      <c r="D7889" s="606" t="s">
        <v>8495</v>
      </c>
      <c r="E7889" s="607">
        <v>9.11</v>
      </c>
    </row>
    <row r="7890" spans="1:5">
      <c r="A7890" s="606">
        <v>43055</v>
      </c>
      <c r="B7890" s="606" t="s">
        <v>8555</v>
      </c>
      <c r="C7890" s="606" t="s">
        <v>124</v>
      </c>
      <c r="D7890" s="606" t="s">
        <v>8500</v>
      </c>
      <c r="E7890" s="607">
        <v>7.89</v>
      </c>
    </row>
    <row r="7891" spans="1:5">
      <c r="A7891" s="606">
        <v>43056</v>
      </c>
      <c r="B7891" s="606" t="s">
        <v>8556</v>
      </c>
      <c r="C7891" s="606" t="s">
        <v>124</v>
      </c>
      <c r="D7891" s="606" t="s">
        <v>8495</v>
      </c>
      <c r="E7891" s="607">
        <v>9.1</v>
      </c>
    </row>
    <row r="7892" spans="1:5">
      <c r="A7892" s="606">
        <v>43057</v>
      </c>
      <c r="B7892" s="606" t="s">
        <v>8557</v>
      </c>
      <c r="C7892" s="606" t="s">
        <v>124</v>
      </c>
      <c r="D7892" s="606" t="s">
        <v>8495</v>
      </c>
      <c r="E7892" s="607">
        <v>10</v>
      </c>
    </row>
    <row r="7893" spans="1:5">
      <c r="A7893" s="606">
        <v>34449</v>
      </c>
      <c r="B7893" s="606" t="s">
        <v>8558</v>
      </c>
      <c r="C7893" s="606" t="s">
        <v>124</v>
      </c>
      <c r="D7893" s="606" t="s">
        <v>8495</v>
      </c>
      <c r="E7893" s="607">
        <v>10.69</v>
      </c>
    </row>
    <row r="7894" spans="1:5">
      <c r="A7894" s="606">
        <v>32</v>
      </c>
      <c r="B7894" s="606" t="s">
        <v>8559</v>
      </c>
      <c r="C7894" s="606" t="s">
        <v>124</v>
      </c>
      <c r="D7894" s="606" t="s">
        <v>8495</v>
      </c>
      <c r="E7894" s="607">
        <v>9.61</v>
      </c>
    </row>
    <row r="7895" spans="1:5">
      <c r="A7895" s="606">
        <v>33</v>
      </c>
      <c r="B7895" s="606" t="s">
        <v>8560</v>
      </c>
      <c r="C7895" s="606" t="s">
        <v>124</v>
      </c>
      <c r="D7895" s="606" t="s">
        <v>8495</v>
      </c>
      <c r="E7895" s="607">
        <v>9.66</v>
      </c>
    </row>
    <row r="7896" spans="1:5">
      <c r="A7896" s="606">
        <v>43061</v>
      </c>
      <c r="B7896" s="606" t="s">
        <v>8561</v>
      </c>
      <c r="C7896" s="606" t="s">
        <v>124</v>
      </c>
      <c r="D7896" s="606" t="s">
        <v>8495</v>
      </c>
      <c r="E7896" s="607">
        <v>9.0299999999999994</v>
      </c>
    </row>
    <row r="7897" spans="1:5">
      <c r="A7897" s="606">
        <v>43059</v>
      </c>
      <c r="B7897" s="606" t="s">
        <v>8562</v>
      </c>
      <c r="C7897" s="606" t="s">
        <v>124</v>
      </c>
      <c r="D7897" s="606" t="s">
        <v>8495</v>
      </c>
      <c r="E7897" s="607">
        <v>8.6199999999999992</v>
      </c>
    </row>
    <row r="7898" spans="1:5">
      <c r="A7898" s="606">
        <v>43062</v>
      </c>
      <c r="B7898" s="606" t="s">
        <v>8563</v>
      </c>
      <c r="C7898" s="606" t="s">
        <v>124</v>
      </c>
      <c r="D7898" s="606" t="s">
        <v>8495</v>
      </c>
      <c r="E7898" s="607">
        <v>9.5500000000000007</v>
      </c>
    </row>
    <row r="7899" spans="1:5">
      <c r="A7899" s="606">
        <v>43060</v>
      </c>
      <c r="B7899" s="606" t="s">
        <v>8564</v>
      </c>
      <c r="C7899" s="606" t="s">
        <v>124</v>
      </c>
      <c r="D7899" s="606" t="s">
        <v>8495</v>
      </c>
      <c r="E7899" s="607">
        <v>7.51</v>
      </c>
    </row>
    <row r="7900" spans="1:5">
      <c r="A7900" s="606">
        <v>40410</v>
      </c>
      <c r="B7900" s="606" t="s">
        <v>8565</v>
      </c>
      <c r="C7900" s="606" t="s">
        <v>8494</v>
      </c>
      <c r="D7900" s="606" t="s">
        <v>8541</v>
      </c>
      <c r="E7900" s="607">
        <v>22.27</v>
      </c>
    </row>
    <row r="7901" spans="1:5">
      <c r="A7901" s="606">
        <v>40411</v>
      </c>
      <c r="B7901" s="606" t="s">
        <v>8566</v>
      </c>
      <c r="C7901" s="606" t="s">
        <v>8494</v>
      </c>
      <c r="D7901" s="606" t="s">
        <v>8541</v>
      </c>
      <c r="E7901" s="607">
        <v>24.17</v>
      </c>
    </row>
    <row r="7902" spans="1:5">
      <c r="A7902" s="606">
        <v>40412</v>
      </c>
      <c r="B7902" s="606" t="s">
        <v>8567</v>
      </c>
      <c r="C7902" s="606" t="s">
        <v>8494</v>
      </c>
      <c r="D7902" s="606" t="s">
        <v>8541</v>
      </c>
      <c r="E7902" s="607">
        <v>27.12</v>
      </c>
    </row>
    <row r="7903" spans="1:5">
      <c r="A7903" s="606">
        <v>44254</v>
      </c>
      <c r="B7903" s="606" t="s">
        <v>8568</v>
      </c>
      <c r="C7903" s="606" t="s">
        <v>8494</v>
      </c>
      <c r="D7903" s="606" t="s">
        <v>8495</v>
      </c>
      <c r="E7903" s="607">
        <v>30.04</v>
      </c>
    </row>
    <row r="7904" spans="1:5">
      <c r="A7904" s="606">
        <v>44255</v>
      </c>
      <c r="B7904" s="606" t="s">
        <v>8569</v>
      </c>
      <c r="C7904" s="606" t="s">
        <v>8494</v>
      </c>
      <c r="D7904" s="606" t="s">
        <v>8495</v>
      </c>
      <c r="E7904" s="608">
        <v>33.29</v>
      </c>
    </row>
    <row r="7905" spans="1:5">
      <c r="A7905" s="606">
        <v>44256</v>
      </c>
      <c r="B7905" s="606" t="s">
        <v>8570</v>
      </c>
      <c r="C7905" s="606" t="s">
        <v>8494</v>
      </c>
      <c r="D7905" s="606" t="s">
        <v>8495</v>
      </c>
      <c r="E7905" s="608">
        <v>37.6</v>
      </c>
    </row>
    <row r="7906" spans="1:5">
      <c r="A7906" s="606">
        <v>44257</v>
      </c>
      <c r="B7906" s="606" t="s">
        <v>8571</v>
      </c>
      <c r="C7906" s="606" t="s">
        <v>8494</v>
      </c>
      <c r="D7906" s="606" t="s">
        <v>8495</v>
      </c>
      <c r="E7906" s="607">
        <v>59.49</v>
      </c>
    </row>
    <row r="7907" spans="1:5">
      <c r="A7907" s="606">
        <v>44258</v>
      </c>
      <c r="B7907" s="606" t="s">
        <v>8572</v>
      </c>
      <c r="C7907" s="606" t="s">
        <v>8494</v>
      </c>
      <c r="D7907" s="606" t="s">
        <v>8495</v>
      </c>
      <c r="E7907" s="607">
        <v>67.989999999999995</v>
      </c>
    </row>
    <row r="7908" spans="1:5">
      <c r="A7908" s="606">
        <v>44259</v>
      </c>
      <c r="B7908" s="606" t="s">
        <v>8573</v>
      </c>
      <c r="C7908" s="606" t="s">
        <v>8494</v>
      </c>
      <c r="D7908" s="606" t="s">
        <v>8495</v>
      </c>
      <c r="E7908" s="607">
        <v>93.33</v>
      </c>
    </row>
    <row r="7909" spans="1:5">
      <c r="A7909" s="606">
        <v>37997</v>
      </c>
      <c r="B7909" s="606" t="s">
        <v>8574</v>
      </c>
      <c r="C7909" s="606" t="s">
        <v>8494</v>
      </c>
      <c r="D7909" s="606" t="s">
        <v>8495</v>
      </c>
      <c r="E7909" s="607">
        <v>17.899999999999999</v>
      </c>
    </row>
    <row r="7910" spans="1:5">
      <c r="A7910" s="606">
        <v>37998</v>
      </c>
      <c r="B7910" s="606" t="s">
        <v>8575</v>
      </c>
      <c r="C7910" s="606" t="s">
        <v>8494</v>
      </c>
      <c r="D7910" s="606" t="s">
        <v>8495</v>
      </c>
      <c r="E7910" s="607">
        <v>23.96</v>
      </c>
    </row>
    <row r="7911" spans="1:5">
      <c r="A7911" s="606">
        <v>55</v>
      </c>
      <c r="B7911" s="606" t="s">
        <v>8576</v>
      </c>
      <c r="C7911" s="606" t="s">
        <v>8494</v>
      </c>
      <c r="D7911" s="606" t="s">
        <v>8541</v>
      </c>
      <c r="E7911" s="607">
        <v>4.17</v>
      </c>
    </row>
    <row r="7912" spans="1:5">
      <c r="A7912" s="606">
        <v>61</v>
      </c>
      <c r="B7912" s="606" t="s">
        <v>8577</v>
      </c>
      <c r="C7912" s="606" t="s">
        <v>8494</v>
      </c>
      <c r="D7912" s="606" t="s">
        <v>8541</v>
      </c>
      <c r="E7912" s="607">
        <v>3.94</v>
      </c>
    </row>
    <row r="7913" spans="1:5">
      <c r="A7913" s="606">
        <v>62</v>
      </c>
      <c r="B7913" s="606" t="s">
        <v>8578</v>
      </c>
      <c r="C7913" s="606" t="s">
        <v>8494</v>
      </c>
      <c r="D7913" s="606" t="s">
        <v>8541</v>
      </c>
      <c r="E7913" s="607">
        <v>8.17</v>
      </c>
    </row>
    <row r="7914" spans="1:5">
      <c r="A7914" s="606">
        <v>10899</v>
      </c>
      <c r="B7914" s="606" t="s">
        <v>8579</v>
      </c>
      <c r="C7914" s="606" t="s">
        <v>8494</v>
      </c>
      <c r="D7914" s="606" t="s">
        <v>8495</v>
      </c>
      <c r="E7914" s="607">
        <v>70.069999999999993</v>
      </c>
    </row>
    <row r="7915" spans="1:5">
      <c r="A7915" s="606">
        <v>10900</v>
      </c>
      <c r="B7915" s="606" t="s">
        <v>8580</v>
      </c>
      <c r="C7915" s="606" t="s">
        <v>8494</v>
      </c>
      <c r="D7915" s="606" t="s">
        <v>8495</v>
      </c>
      <c r="E7915" s="607">
        <v>54.83</v>
      </c>
    </row>
    <row r="7916" spans="1:5">
      <c r="A7916" s="606">
        <v>47</v>
      </c>
      <c r="B7916" s="606" t="s">
        <v>8581</v>
      </c>
      <c r="C7916" s="606" t="s">
        <v>8494</v>
      </c>
      <c r="D7916" s="606" t="s">
        <v>8495</v>
      </c>
      <c r="E7916" s="607">
        <v>68.510000000000005</v>
      </c>
    </row>
    <row r="7917" spans="1:5">
      <c r="A7917" s="606">
        <v>48</v>
      </c>
      <c r="B7917" s="606" t="s">
        <v>8582</v>
      </c>
      <c r="C7917" s="606" t="s">
        <v>8494</v>
      </c>
      <c r="D7917" s="606" t="s">
        <v>8495</v>
      </c>
      <c r="E7917" s="607">
        <v>17.87</v>
      </c>
    </row>
    <row r="7918" spans="1:5">
      <c r="A7918" s="606">
        <v>46</v>
      </c>
      <c r="B7918" s="606" t="s">
        <v>8583</v>
      </c>
      <c r="C7918" s="606" t="s">
        <v>8494</v>
      </c>
      <c r="D7918" s="606" t="s">
        <v>8495</v>
      </c>
      <c r="E7918" s="607">
        <v>40.07</v>
      </c>
    </row>
    <row r="7919" spans="1:5">
      <c r="A7919" s="606">
        <v>52</v>
      </c>
      <c r="B7919" s="606" t="s">
        <v>8584</v>
      </c>
      <c r="C7919" s="606" t="s">
        <v>8494</v>
      </c>
      <c r="D7919" s="606" t="s">
        <v>8495</v>
      </c>
      <c r="E7919" s="607">
        <v>13.57</v>
      </c>
    </row>
    <row r="7920" spans="1:5">
      <c r="A7920" s="606">
        <v>43</v>
      </c>
      <c r="B7920" s="606" t="s">
        <v>8585</v>
      </c>
      <c r="C7920" s="606" t="s">
        <v>8494</v>
      </c>
      <c r="D7920" s="606" t="s">
        <v>8495</v>
      </c>
      <c r="E7920" s="607">
        <v>45.82</v>
      </c>
    </row>
    <row r="7921" spans="1:5">
      <c r="A7921" s="606">
        <v>103</v>
      </c>
      <c r="B7921" s="606" t="s">
        <v>8586</v>
      </c>
      <c r="C7921" s="606" t="s">
        <v>8494</v>
      </c>
      <c r="D7921" s="606" t="s">
        <v>8495</v>
      </c>
      <c r="E7921" s="607">
        <v>39.89</v>
      </c>
    </row>
    <row r="7922" spans="1:5">
      <c r="A7922" s="606">
        <v>107</v>
      </c>
      <c r="B7922" s="606" t="s">
        <v>8587</v>
      </c>
      <c r="C7922" s="606" t="s">
        <v>8494</v>
      </c>
      <c r="D7922" s="606" t="s">
        <v>8495</v>
      </c>
      <c r="E7922" s="607">
        <v>0.75</v>
      </c>
    </row>
    <row r="7923" spans="1:5">
      <c r="A7923" s="606">
        <v>65</v>
      </c>
      <c r="B7923" s="606" t="s">
        <v>8588</v>
      </c>
      <c r="C7923" s="606" t="s">
        <v>8494</v>
      </c>
      <c r="D7923" s="606" t="s">
        <v>8495</v>
      </c>
      <c r="E7923" s="607">
        <v>0.82</v>
      </c>
    </row>
    <row r="7924" spans="1:5">
      <c r="A7924" s="606">
        <v>108</v>
      </c>
      <c r="B7924" s="606" t="s">
        <v>8589</v>
      </c>
      <c r="C7924" s="606" t="s">
        <v>8494</v>
      </c>
      <c r="D7924" s="606" t="s">
        <v>8495</v>
      </c>
      <c r="E7924" s="607">
        <v>1.65</v>
      </c>
    </row>
    <row r="7925" spans="1:5">
      <c r="A7925" s="606">
        <v>110</v>
      </c>
      <c r="B7925" s="606" t="s">
        <v>8590</v>
      </c>
      <c r="C7925" s="606" t="s">
        <v>8494</v>
      </c>
      <c r="D7925" s="606" t="s">
        <v>8495</v>
      </c>
      <c r="E7925" s="607">
        <v>5.74</v>
      </c>
    </row>
    <row r="7926" spans="1:5">
      <c r="A7926" s="606">
        <v>109</v>
      </c>
      <c r="B7926" s="606" t="s">
        <v>8591</v>
      </c>
      <c r="C7926" s="606" t="s">
        <v>8494</v>
      </c>
      <c r="D7926" s="606" t="s">
        <v>8495</v>
      </c>
      <c r="E7926" s="607">
        <v>3.42</v>
      </c>
    </row>
    <row r="7927" spans="1:5">
      <c r="A7927" s="606">
        <v>111</v>
      </c>
      <c r="B7927" s="606" t="s">
        <v>8592</v>
      </c>
      <c r="C7927" s="606" t="s">
        <v>8494</v>
      </c>
      <c r="D7927" s="606" t="s">
        <v>8495</v>
      </c>
      <c r="E7927" s="607">
        <v>7.76</v>
      </c>
    </row>
    <row r="7928" spans="1:5">
      <c r="A7928" s="606">
        <v>112</v>
      </c>
      <c r="B7928" s="606" t="s">
        <v>8593</v>
      </c>
      <c r="C7928" s="606" t="s">
        <v>8494</v>
      </c>
      <c r="D7928" s="606" t="s">
        <v>8495</v>
      </c>
      <c r="E7928" s="607">
        <v>4.1100000000000003</v>
      </c>
    </row>
    <row r="7929" spans="1:5">
      <c r="A7929" s="606">
        <v>113</v>
      </c>
      <c r="B7929" s="606" t="s">
        <v>8594</v>
      </c>
      <c r="C7929" s="606" t="s">
        <v>8494</v>
      </c>
      <c r="D7929" s="606" t="s">
        <v>8495</v>
      </c>
      <c r="E7929" s="607">
        <v>10.3</v>
      </c>
    </row>
    <row r="7930" spans="1:5">
      <c r="A7930" s="606">
        <v>104</v>
      </c>
      <c r="B7930" s="606" t="s">
        <v>8595</v>
      </c>
      <c r="C7930" s="606" t="s">
        <v>8494</v>
      </c>
      <c r="D7930" s="606" t="s">
        <v>8495</v>
      </c>
      <c r="E7930" s="607">
        <v>17.93</v>
      </c>
    </row>
    <row r="7931" spans="1:5">
      <c r="A7931" s="606">
        <v>102</v>
      </c>
      <c r="B7931" s="606" t="s">
        <v>8596</v>
      </c>
      <c r="C7931" s="606" t="s">
        <v>8494</v>
      </c>
      <c r="D7931" s="606" t="s">
        <v>8495</v>
      </c>
      <c r="E7931" s="607">
        <v>24.72</v>
      </c>
    </row>
    <row r="7932" spans="1:5">
      <c r="A7932" s="606">
        <v>95</v>
      </c>
      <c r="B7932" s="606" t="s">
        <v>8597</v>
      </c>
      <c r="C7932" s="606" t="s">
        <v>8494</v>
      </c>
      <c r="D7932" s="606" t="s">
        <v>8495</v>
      </c>
      <c r="E7932" s="607">
        <v>10.44</v>
      </c>
    </row>
    <row r="7933" spans="1:5">
      <c r="A7933" s="606">
        <v>96</v>
      </c>
      <c r="B7933" s="606" t="s">
        <v>8598</v>
      </c>
      <c r="C7933" s="606" t="s">
        <v>8494</v>
      </c>
      <c r="D7933" s="606" t="s">
        <v>8495</v>
      </c>
      <c r="E7933" s="607">
        <v>11.36</v>
      </c>
    </row>
    <row r="7934" spans="1:5">
      <c r="A7934" s="606">
        <v>97</v>
      </c>
      <c r="B7934" s="606" t="s">
        <v>8599</v>
      </c>
      <c r="C7934" s="606" t="s">
        <v>8494</v>
      </c>
      <c r="D7934" s="606" t="s">
        <v>8495</v>
      </c>
      <c r="E7934" s="607">
        <v>17.09</v>
      </c>
    </row>
    <row r="7935" spans="1:5">
      <c r="A7935" s="606">
        <v>98</v>
      </c>
      <c r="B7935" s="606" t="s">
        <v>8600</v>
      </c>
      <c r="C7935" s="606" t="s">
        <v>8494</v>
      </c>
      <c r="D7935" s="606" t="s">
        <v>8495</v>
      </c>
      <c r="E7935" s="607">
        <v>25.59</v>
      </c>
    </row>
    <row r="7936" spans="1:5">
      <c r="A7936" s="606">
        <v>99</v>
      </c>
      <c r="B7936" s="606" t="s">
        <v>8601</v>
      </c>
      <c r="C7936" s="606" t="s">
        <v>8494</v>
      </c>
      <c r="D7936" s="606" t="s">
        <v>8495</v>
      </c>
      <c r="E7936" s="607">
        <v>24.18</v>
      </c>
    </row>
    <row r="7937" spans="1:5">
      <c r="A7937" s="606">
        <v>60</v>
      </c>
      <c r="B7937" s="606" t="s">
        <v>8602</v>
      </c>
      <c r="C7937" s="606" t="s">
        <v>8494</v>
      </c>
      <c r="D7937" s="606" t="s">
        <v>8541</v>
      </c>
      <c r="E7937" s="607">
        <v>5.41</v>
      </c>
    </row>
    <row r="7938" spans="1:5">
      <c r="A7938" s="606">
        <v>72</v>
      </c>
      <c r="B7938" s="606" t="s">
        <v>8603</v>
      </c>
      <c r="C7938" s="606" t="s">
        <v>8494</v>
      </c>
      <c r="D7938" s="606" t="s">
        <v>8495</v>
      </c>
      <c r="E7938" s="607">
        <v>46.38</v>
      </c>
    </row>
    <row r="7939" spans="1:5">
      <c r="A7939" s="606">
        <v>67</v>
      </c>
      <c r="B7939" s="606" t="s">
        <v>8604</v>
      </c>
      <c r="C7939" s="606" t="s">
        <v>8494</v>
      </c>
      <c r="D7939" s="606" t="s">
        <v>8495</v>
      </c>
      <c r="E7939" s="607">
        <v>14.99</v>
      </c>
    </row>
    <row r="7940" spans="1:5">
      <c r="A7940" s="606">
        <v>71</v>
      </c>
      <c r="B7940" s="606" t="s">
        <v>8605</v>
      </c>
      <c r="C7940" s="606" t="s">
        <v>8494</v>
      </c>
      <c r="D7940" s="606" t="s">
        <v>8495</v>
      </c>
      <c r="E7940" s="608">
        <v>28.64</v>
      </c>
    </row>
    <row r="7941" spans="1:5">
      <c r="A7941" s="606">
        <v>73</v>
      </c>
      <c r="B7941" s="606" t="s">
        <v>8606</v>
      </c>
      <c r="C7941" s="606" t="s">
        <v>8494</v>
      </c>
      <c r="D7941" s="606" t="s">
        <v>8495</v>
      </c>
      <c r="E7941" s="608">
        <v>14.35</v>
      </c>
    </row>
    <row r="7942" spans="1:5">
      <c r="A7942" s="606">
        <v>100</v>
      </c>
      <c r="B7942" s="606" t="s">
        <v>8607</v>
      </c>
      <c r="C7942" s="606" t="s">
        <v>8494</v>
      </c>
      <c r="D7942" s="606" t="s">
        <v>8495</v>
      </c>
      <c r="E7942" s="608">
        <v>42.25</v>
      </c>
    </row>
    <row r="7943" spans="1:5">
      <c r="A7943" s="606">
        <v>75</v>
      </c>
      <c r="B7943" s="606" t="s">
        <v>8608</v>
      </c>
      <c r="C7943" s="606" t="s">
        <v>8494</v>
      </c>
      <c r="D7943" s="606" t="s">
        <v>8495</v>
      </c>
      <c r="E7943" s="608">
        <v>246.35</v>
      </c>
    </row>
    <row r="7944" spans="1:5">
      <c r="A7944" s="606">
        <v>83</v>
      </c>
      <c r="B7944" s="606" t="s">
        <v>8609</v>
      </c>
      <c r="C7944" s="606" t="s">
        <v>8494</v>
      </c>
      <c r="D7944" s="606" t="s">
        <v>8495</v>
      </c>
      <c r="E7944" s="608">
        <v>196.95</v>
      </c>
    </row>
    <row r="7945" spans="1:5">
      <c r="A7945" s="606">
        <v>74</v>
      </c>
      <c r="B7945" s="606" t="s">
        <v>8610</v>
      </c>
      <c r="C7945" s="606" t="s">
        <v>8494</v>
      </c>
      <c r="D7945" s="606" t="s">
        <v>8495</v>
      </c>
      <c r="E7945" s="608">
        <v>281.58</v>
      </c>
    </row>
    <row r="7946" spans="1:5">
      <c r="A7946" s="606">
        <v>106</v>
      </c>
      <c r="B7946" s="606" t="s">
        <v>8611</v>
      </c>
      <c r="C7946" s="606" t="s">
        <v>8494</v>
      </c>
      <c r="D7946" s="606" t="s">
        <v>8495</v>
      </c>
      <c r="E7946" s="607">
        <v>356.07</v>
      </c>
    </row>
    <row r="7947" spans="1:5">
      <c r="A7947" s="606">
        <v>88</v>
      </c>
      <c r="B7947" s="606" t="s">
        <v>8612</v>
      </c>
      <c r="C7947" s="606" t="s">
        <v>8494</v>
      </c>
      <c r="D7947" s="606" t="s">
        <v>8495</v>
      </c>
      <c r="E7947" s="607">
        <v>10.01</v>
      </c>
    </row>
    <row r="7948" spans="1:5">
      <c r="A7948" s="606">
        <v>82</v>
      </c>
      <c r="B7948" s="606" t="s">
        <v>8613</v>
      </c>
      <c r="C7948" s="606" t="s">
        <v>8494</v>
      </c>
      <c r="D7948" s="606" t="s">
        <v>8495</v>
      </c>
      <c r="E7948" s="607">
        <v>187.38</v>
      </c>
    </row>
    <row r="7949" spans="1:5">
      <c r="A7949" s="606">
        <v>105</v>
      </c>
      <c r="B7949" s="606" t="s">
        <v>8614</v>
      </c>
      <c r="C7949" s="606" t="s">
        <v>8494</v>
      </c>
      <c r="D7949" s="606" t="s">
        <v>8495</v>
      </c>
      <c r="E7949" s="607">
        <v>265.51</v>
      </c>
    </row>
    <row r="7950" spans="1:5">
      <c r="A7950" s="606">
        <v>39719</v>
      </c>
      <c r="B7950" s="606" t="s">
        <v>8615</v>
      </c>
      <c r="C7950" s="606" t="s">
        <v>8545</v>
      </c>
      <c r="D7950" s="606" t="s">
        <v>8495</v>
      </c>
      <c r="E7950" s="607">
        <v>200.15</v>
      </c>
    </row>
    <row r="7951" spans="1:5">
      <c r="A7951" s="606">
        <v>3410</v>
      </c>
      <c r="B7951" s="606" t="s">
        <v>8616</v>
      </c>
      <c r="C7951" s="606" t="s">
        <v>124</v>
      </c>
      <c r="D7951" s="606" t="s">
        <v>8495</v>
      </c>
      <c r="E7951" s="607">
        <v>45.02</v>
      </c>
    </row>
    <row r="7952" spans="1:5">
      <c r="A7952" s="606">
        <v>4791</v>
      </c>
      <c r="B7952" s="606" t="s">
        <v>8617</v>
      </c>
      <c r="C7952" s="606" t="s">
        <v>124</v>
      </c>
      <c r="D7952" s="606" t="s">
        <v>8495</v>
      </c>
      <c r="E7952" s="607">
        <v>27.31</v>
      </c>
    </row>
    <row r="7953" spans="1:5">
      <c r="A7953" s="606">
        <v>157</v>
      </c>
      <c r="B7953" s="606" t="s">
        <v>8618</v>
      </c>
      <c r="C7953" s="606" t="s">
        <v>124</v>
      </c>
      <c r="D7953" s="606" t="s">
        <v>8495</v>
      </c>
      <c r="E7953" s="607">
        <v>157.99</v>
      </c>
    </row>
    <row r="7954" spans="1:5">
      <c r="A7954" s="606">
        <v>156</v>
      </c>
      <c r="B7954" s="606" t="s">
        <v>8619</v>
      </c>
      <c r="C7954" s="606" t="s">
        <v>124</v>
      </c>
      <c r="D7954" s="606" t="s">
        <v>8495</v>
      </c>
      <c r="E7954" s="607">
        <v>56.25</v>
      </c>
    </row>
    <row r="7955" spans="1:5">
      <c r="A7955" s="606">
        <v>131</v>
      </c>
      <c r="B7955" s="606" t="s">
        <v>8620</v>
      </c>
      <c r="C7955" s="606" t="s">
        <v>124</v>
      </c>
      <c r="D7955" s="606" t="s">
        <v>8495</v>
      </c>
      <c r="E7955" s="607">
        <v>48.11</v>
      </c>
    </row>
    <row r="7956" spans="1:5">
      <c r="A7956" s="606">
        <v>21114</v>
      </c>
      <c r="B7956" s="606" t="s">
        <v>8621</v>
      </c>
      <c r="C7956" s="606" t="s">
        <v>8494</v>
      </c>
      <c r="D7956" s="606" t="s">
        <v>8495</v>
      </c>
      <c r="E7956" s="607">
        <v>39.450000000000003</v>
      </c>
    </row>
    <row r="7957" spans="1:5">
      <c r="A7957" s="606">
        <v>119</v>
      </c>
      <c r="B7957" s="606" t="s">
        <v>8622</v>
      </c>
      <c r="C7957" s="606" t="s">
        <v>8494</v>
      </c>
      <c r="D7957" s="606" t="s">
        <v>8500</v>
      </c>
      <c r="E7957" s="607">
        <v>10</v>
      </c>
    </row>
    <row r="7958" spans="1:5">
      <c r="A7958" s="606">
        <v>122</v>
      </c>
      <c r="B7958" s="606" t="s">
        <v>8623</v>
      </c>
      <c r="C7958" s="606" t="s">
        <v>8494</v>
      </c>
      <c r="D7958" s="606" t="s">
        <v>8495</v>
      </c>
      <c r="E7958" s="607">
        <v>76.94</v>
      </c>
    </row>
    <row r="7959" spans="1:5">
      <c r="A7959" s="606">
        <v>20080</v>
      </c>
      <c r="B7959" s="606" t="s">
        <v>8624</v>
      </c>
      <c r="C7959" s="606" t="s">
        <v>8494</v>
      </c>
      <c r="D7959" s="606" t="s">
        <v>8495</v>
      </c>
      <c r="E7959" s="607">
        <v>25.11</v>
      </c>
    </row>
    <row r="7960" spans="1:5">
      <c r="A7960" s="606">
        <v>124</v>
      </c>
      <c r="B7960" s="606" t="s">
        <v>8625</v>
      </c>
      <c r="C7960" s="606" t="s">
        <v>8545</v>
      </c>
      <c r="D7960" s="606" t="s">
        <v>8495</v>
      </c>
      <c r="E7960" s="608">
        <v>18.55</v>
      </c>
    </row>
    <row r="7961" spans="1:5">
      <c r="A7961" s="606">
        <v>7334</v>
      </c>
      <c r="B7961" s="606" t="s">
        <v>8626</v>
      </c>
      <c r="C7961" s="606" t="s">
        <v>8545</v>
      </c>
      <c r="D7961" s="606" t="s">
        <v>8541</v>
      </c>
      <c r="E7961" s="607">
        <v>14.55</v>
      </c>
    </row>
    <row r="7962" spans="1:5">
      <c r="A7962" s="606">
        <v>45146</v>
      </c>
      <c r="B7962" s="606" t="s">
        <v>8627</v>
      </c>
      <c r="C7962" s="606" t="s">
        <v>124</v>
      </c>
      <c r="D7962" s="606" t="s">
        <v>8495</v>
      </c>
      <c r="E7962" s="607">
        <v>35.57</v>
      </c>
    </row>
    <row r="7963" spans="1:5">
      <c r="A7963" s="606">
        <v>123</v>
      </c>
      <c r="B7963" s="606" t="s">
        <v>8628</v>
      </c>
      <c r="C7963" s="606" t="s">
        <v>8545</v>
      </c>
      <c r="D7963" s="606" t="s">
        <v>8500</v>
      </c>
      <c r="E7963" s="607">
        <v>7.59</v>
      </c>
    </row>
    <row r="7964" spans="1:5">
      <c r="A7964" s="606">
        <v>127</v>
      </c>
      <c r="B7964" s="606" t="s">
        <v>8629</v>
      </c>
      <c r="C7964" s="606" t="s">
        <v>8545</v>
      </c>
      <c r="D7964" s="606" t="s">
        <v>8495</v>
      </c>
      <c r="E7964" s="607">
        <v>18.12</v>
      </c>
    </row>
    <row r="7965" spans="1:5">
      <c r="A7965" s="606">
        <v>133</v>
      </c>
      <c r="B7965" s="606" t="s">
        <v>8630</v>
      </c>
      <c r="C7965" s="606" t="s">
        <v>8545</v>
      </c>
      <c r="D7965" s="606" t="s">
        <v>8495</v>
      </c>
      <c r="E7965" s="607">
        <v>7.52</v>
      </c>
    </row>
    <row r="7966" spans="1:5">
      <c r="A7966" s="606">
        <v>43617</v>
      </c>
      <c r="B7966" s="606" t="s">
        <v>8631</v>
      </c>
      <c r="C7966" s="606" t="s">
        <v>8545</v>
      </c>
      <c r="D7966" s="606" t="s">
        <v>8495</v>
      </c>
      <c r="E7966" s="607">
        <v>8.41</v>
      </c>
    </row>
    <row r="7967" spans="1:5">
      <c r="A7967" s="606">
        <v>132</v>
      </c>
      <c r="B7967" s="606" t="s">
        <v>8632</v>
      </c>
      <c r="C7967" s="606" t="s">
        <v>8545</v>
      </c>
      <c r="D7967" s="606" t="s">
        <v>8495</v>
      </c>
      <c r="E7967" s="607">
        <v>7.8</v>
      </c>
    </row>
    <row r="7968" spans="1:5">
      <c r="A7968" s="606">
        <v>43618</v>
      </c>
      <c r="B7968" s="606" t="s">
        <v>8633</v>
      </c>
      <c r="C7968" s="606" t="s">
        <v>124</v>
      </c>
      <c r="D7968" s="606" t="s">
        <v>8495</v>
      </c>
      <c r="E7968" s="607">
        <v>19.64</v>
      </c>
    </row>
    <row r="7969" spans="1:5">
      <c r="A7969" s="606">
        <v>37476</v>
      </c>
      <c r="B7969" s="606" t="s">
        <v>8634</v>
      </c>
      <c r="C7969" s="606" t="s">
        <v>8494</v>
      </c>
      <c r="D7969" s="606" t="s">
        <v>8541</v>
      </c>
      <c r="E7969" s="608">
        <v>4059.83</v>
      </c>
    </row>
    <row r="7970" spans="1:5">
      <c r="A7970" s="606">
        <v>37478</v>
      </c>
      <c r="B7970" s="606" t="s">
        <v>8635</v>
      </c>
      <c r="C7970" s="606" t="s">
        <v>8494</v>
      </c>
      <c r="D7970" s="606" t="s">
        <v>8541</v>
      </c>
      <c r="E7970" s="608">
        <v>5085.04</v>
      </c>
    </row>
    <row r="7971" spans="1:5">
      <c r="A7971" s="606">
        <v>37477</v>
      </c>
      <c r="B7971" s="606" t="s">
        <v>8636</v>
      </c>
      <c r="C7971" s="606" t="s">
        <v>8494</v>
      </c>
      <c r="D7971" s="606" t="s">
        <v>8541</v>
      </c>
      <c r="E7971" s="608">
        <v>6889.41</v>
      </c>
    </row>
    <row r="7972" spans="1:5">
      <c r="A7972" s="606">
        <v>37479</v>
      </c>
      <c r="B7972" s="606" t="s">
        <v>8637</v>
      </c>
      <c r="C7972" s="606" t="s">
        <v>8494</v>
      </c>
      <c r="D7972" s="606" t="s">
        <v>8541</v>
      </c>
      <c r="E7972" s="608">
        <v>8170.92</v>
      </c>
    </row>
    <row r="7973" spans="1:5">
      <c r="A7973" s="606">
        <v>4319</v>
      </c>
      <c r="B7973" s="606" t="s">
        <v>8638</v>
      </c>
      <c r="C7973" s="606" t="s">
        <v>8494</v>
      </c>
      <c r="D7973" s="606" t="s">
        <v>8495</v>
      </c>
      <c r="E7973" s="607">
        <v>1.54</v>
      </c>
    </row>
    <row r="7974" spans="1:5">
      <c r="A7974" s="606">
        <v>42409</v>
      </c>
      <c r="B7974" s="606" t="s">
        <v>8639</v>
      </c>
      <c r="C7974" s="606" t="s">
        <v>124</v>
      </c>
      <c r="D7974" s="606" t="s">
        <v>8495</v>
      </c>
      <c r="E7974" s="607">
        <v>12.37</v>
      </c>
    </row>
    <row r="7975" spans="1:5">
      <c r="A7975" s="606">
        <v>40553</v>
      </c>
      <c r="B7975" s="606" t="s">
        <v>8640</v>
      </c>
      <c r="C7975" s="606" t="s">
        <v>8641</v>
      </c>
      <c r="D7975" s="606" t="s">
        <v>8541</v>
      </c>
      <c r="E7975" s="607">
        <v>60</v>
      </c>
    </row>
    <row r="7976" spans="1:5">
      <c r="A7976" s="606">
        <v>6114</v>
      </c>
      <c r="B7976" s="606" t="s">
        <v>8642</v>
      </c>
      <c r="C7976" s="606" t="s">
        <v>8643</v>
      </c>
      <c r="D7976" s="606" t="s">
        <v>8495</v>
      </c>
      <c r="E7976" s="607">
        <v>13.85</v>
      </c>
    </row>
    <row r="7977" spans="1:5">
      <c r="A7977" s="606">
        <v>40912</v>
      </c>
      <c r="B7977" s="606" t="s">
        <v>8644</v>
      </c>
      <c r="C7977" s="606" t="s">
        <v>8645</v>
      </c>
      <c r="D7977" s="606" t="s">
        <v>8495</v>
      </c>
      <c r="E7977" s="608">
        <v>2434.4299999999998</v>
      </c>
    </row>
    <row r="7978" spans="1:5">
      <c r="A7978" s="606">
        <v>247</v>
      </c>
      <c r="B7978" s="606" t="s">
        <v>8646</v>
      </c>
      <c r="C7978" s="606" t="s">
        <v>8643</v>
      </c>
      <c r="D7978" s="606" t="s">
        <v>8495</v>
      </c>
      <c r="E7978" s="607">
        <v>13.85</v>
      </c>
    </row>
    <row r="7979" spans="1:5">
      <c r="A7979" s="606">
        <v>40919</v>
      </c>
      <c r="B7979" s="606" t="s">
        <v>8647</v>
      </c>
      <c r="C7979" s="606" t="s">
        <v>8645</v>
      </c>
      <c r="D7979" s="606" t="s">
        <v>8495</v>
      </c>
      <c r="E7979" s="608">
        <v>2434.4299999999998</v>
      </c>
    </row>
    <row r="7980" spans="1:5">
      <c r="A7980" s="606">
        <v>44499</v>
      </c>
      <c r="B7980" s="606" t="s">
        <v>8648</v>
      </c>
      <c r="C7980" s="606" t="s">
        <v>8643</v>
      </c>
      <c r="D7980" s="606" t="s">
        <v>8495</v>
      </c>
      <c r="E7980" s="607">
        <v>13.85</v>
      </c>
    </row>
    <row r="7981" spans="1:5">
      <c r="A7981" s="606">
        <v>40984</v>
      </c>
      <c r="B7981" s="606" t="s">
        <v>8649</v>
      </c>
      <c r="C7981" s="606" t="s">
        <v>8645</v>
      </c>
      <c r="D7981" s="606" t="s">
        <v>8495</v>
      </c>
      <c r="E7981" s="608">
        <v>2434.4299999999998</v>
      </c>
    </row>
    <row r="7982" spans="1:5">
      <c r="A7982" s="606">
        <v>248</v>
      </c>
      <c r="B7982" s="606" t="s">
        <v>8650</v>
      </c>
      <c r="C7982" s="606" t="s">
        <v>8643</v>
      </c>
      <c r="D7982" s="606" t="s">
        <v>8495</v>
      </c>
      <c r="E7982" s="608">
        <v>13.7</v>
      </c>
    </row>
    <row r="7983" spans="1:5">
      <c r="A7983" s="606">
        <v>41086</v>
      </c>
      <c r="B7983" s="606" t="s">
        <v>8651</v>
      </c>
      <c r="C7983" s="606" t="s">
        <v>8645</v>
      </c>
      <c r="D7983" s="606" t="s">
        <v>8495</v>
      </c>
      <c r="E7983" s="608">
        <v>2409.2399999999998</v>
      </c>
    </row>
    <row r="7984" spans="1:5">
      <c r="A7984" s="606">
        <v>34466</v>
      </c>
      <c r="B7984" s="606" t="s">
        <v>8652</v>
      </c>
      <c r="C7984" s="606" t="s">
        <v>8643</v>
      </c>
      <c r="D7984" s="606" t="s">
        <v>8495</v>
      </c>
      <c r="E7984" s="607">
        <v>17.190000000000001</v>
      </c>
    </row>
    <row r="7985" spans="1:5">
      <c r="A7985" s="606">
        <v>41083</v>
      </c>
      <c r="B7985" s="606" t="s">
        <v>8653</v>
      </c>
      <c r="C7985" s="606" t="s">
        <v>8645</v>
      </c>
      <c r="D7985" s="606" t="s">
        <v>8495</v>
      </c>
      <c r="E7985" s="608">
        <v>3021.53</v>
      </c>
    </row>
    <row r="7986" spans="1:5">
      <c r="A7986" s="606">
        <v>252</v>
      </c>
      <c r="B7986" s="606" t="s">
        <v>8654</v>
      </c>
      <c r="C7986" s="606" t="s">
        <v>8643</v>
      </c>
      <c r="D7986" s="606" t="s">
        <v>8495</v>
      </c>
      <c r="E7986" s="607">
        <v>13.85</v>
      </c>
    </row>
    <row r="7987" spans="1:5">
      <c r="A7987" s="606">
        <v>40909</v>
      </c>
      <c r="B7987" s="606" t="s">
        <v>8655</v>
      </c>
      <c r="C7987" s="606" t="s">
        <v>8645</v>
      </c>
      <c r="D7987" s="606" t="s">
        <v>8495</v>
      </c>
      <c r="E7987" s="608">
        <v>2434.4299999999998</v>
      </c>
    </row>
    <row r="7988" spans="1:5">
      <c r="A7988" s="606">
        <v>242</v>
      </c>
      <c r="B7988" s="606" t="s">
        <v>8656</v>
      </c>
      <c r="C7988" s="606" t="s">
        <v>8643</v>
      </c>
      <c r="D7988" s="606" t="s">
        <v>8495</v>
      </c>
      <c r="E7988" s="607">
        <v>13.7</v>
      </c>
    </row>
    <row r="7989" spans="1:5">
      <c r="A7989" s="606">
        <v>41085</v>
      </c>
      <c r="B7989" s="606" t="s">
        <v>8657</v>
      </c>
      <c r="C7989" s="606" t="s">
        <v>8645</v>
      </c>
      <c r="D7989" s="606" t="s">
        <v>8495</v>
      </c>
      <c r="E7989" s="608">
        <v>2409.2399999999998</v>
      </c>
    </row>
    <row r="7990" spans="1:5">
      <c r="A7990" s="606">
        <v>427</v>
      </c>
      <c r="B7990" s="606" t="s">
        <v>8658</v>
      </c>
      <c r="C7990" s="606" t="s">
        <v>8494</v>
      </c>
      <c r="D7990" s="606" t="s">
        <v>8495</v>
      </c>
      <c r="E7990" s="607">
        <v>10.32</v>
      </c>
    </row>
    <row r="7991" spans="1:5">
      <c r="A7991" s="606">
        <v>417</v>
      </c>
      <c r="B7991" s="606" t="s">
        <v>8659</v>
      </c>
      <c r="C7991" s="606" t="s">
        <v>8494</v>
      </c>
      <c r="D7991" s="606" t="s">
        <v>8495</v>
      </c>
      <c r="E7991" s="607">
        <v>4.8600000000000003</v>
      </c>
    </row>
    <row r="7992" spans="1:5">
      <c r="A7992" s="606">
        <v>11273</v>
      </c>
      <c r="B7992" s="606" t="s">
        <v>8660</v>
      </c>
      <c r="C7992" s="606" t="s">
        <v>8494</v>
      </c>
      <c r="D7992" s="606" t="s">
        <v>8495</v>
      </c>
      <c r="E7992" s="607">
        <v>15.1</v>
      </c>
    </row>
    <row r="7993" spans="1:5">
      <c r="A7993" s="606">
        <v>11272</v>
      </c>
      <c r="B7993" s="606" t="s">
        <v>8661</v>
      </c>
      <c r="C7993" s="606" t="s">
        <v>8494</v>
      </c>
      <c r="D7993" s="606" t="s">
        <v>8495</v>
      </c>
      <c r="E7993" s="607">
        <v>9.11</v>
      </c>
    </row>
    <row r="7994" spans="1:5">
      <c r="A7994" s="606">
        <v>11275</v>
      </c>
      <c r="B7994" s="606" t="s">
        <v>8662</v>
      </c>
      <c r="C7994" s="606" t="s">
        <v>8494</v>
      </c>
      <c r="D7994" s="606" t="s">
        <v>8495</v>
      </c>
      <c r="E7994" s="607">
        <v>3.65</v>
      </c>
    </row>
    <row r="7995" spans="1:5">
      <c r="A7995" s="606">
        <v>11274</v>
      </c>
      <c r="B7995" s="606" t="s">
        <v>8663</v>
      </c>
      <c r="C7995" s="606" t="s">
        <v>8494</v>
      </c>
      <c r="D7995" s="606" t="s">
        <v>8495</v>
      </c>
      <c r="E7995" s="607">
        <v>2.79</v>
      </c>
    </row>
    <row r="7996" spans="1:5">
      <c r="A7996" s="606">
        <v>38470</v>
      </c>
      <c r="B7996" s="606" t="s">
        <v>8664</v>
      </c>
      <c r="C7996" s="606" t="s">
        <v>8494</v>
      </c>
      <c r="D7996" s="606" t="s">
        <v>8500</v>
      </c>
      <c r="E7996" s="607">
        <v>46.99</v>
      </c>
    </row>
    <row r="7997" spans="1:5">
      <c r="A7997" s="606">
        <v>38547</v>
      </c>
      <c r="B7997" s="606" t="s">
        <v>8665</v>
      </c>
      <c r="C7997" s="606" t="s">
        <v>8494</v>
      </c>
      <c r="D7997" s="606" t="s">
        <v>8495</v>
      </c>
      <c r="E7997" s="607">
        <v>128.22999999999999</v>
      </c>
    </row>
    <row r="7998" spans="1:5">
      <c r="A7998" s="606">
        <v>38469</v>
      </c>
      <c r="B7998" s="606" t="s">
        <v>8666</v>
      </c>
      <c r="C7998" s="606" t="s">
        <v>8494</v>
      </c>
      <c r="D7998" s="606" t="s">
        <v>8495</v>
      </c>
      <c r="E7998" s="607">
        <v>137.88</v>
      </c>
    </row>
    <row r="7999" spans="1:5">
      <c r="A7999" s="606">
        <v>38467</v>
      </c>
      <c r="B7999" s="606" t="s">
        <v>8667</v>
      </c>
      <c r="C7999" s="606" t="s">
        <v>8494</v>
      </c>
      <c r="D7999" s="606" t="s">
        <v>8495</v>
      </c>
      <c r="E7999" s="607">
        <v>77.58</v>
      </c>
    </row>
    <row r="8000" spans="1:5">
      <c r="A8000" s="606">
        <v>38468</v>
      </c>
      <c r="B8000" s="606" t="s">
        <v>8668</v>
      </c>
      <c r="C8000" s="606" t="s">
        <v>8494</v>
      </c>
      <c r="D8000" s="606" t="s">
        <v>8495</v>
      </c>
      <c r="E8000" s="607">
        <v>85.37</v>
      </c>
    </row>
    <row r="8001" spans="1:5">
      <c r="A8001" s="606">
        <v>38471</v>
      </c>
      <c r="B8001" s="606" t="s">
        <v>8669</v>
      </c>
      <c r="C8001" s="606" t="s">
        <v>8494</v>
      </c>
      <c r="D8001" s="606" t="s">
        <v>8495</v>
      </c>
      <c r="E8001" s="607">
        <v>110.86</v>
      </c>
    </row>
    <row r="8002" spans="1:5">
      <c r="A8002" s="606">
        <v>37370</v>
      </c>
      <c r="B8002" s="606" t="s">
        <v>8670</v>
      </c>
      <c r="C8002" s="606" t="s">
        <v>8643</v>
      </c>
      <c r="D8002" s="606" t="s">
        <v>8500</v>
      </c>
      <c r="E8002" s="608">
        <v>1.0900000000000001</v>
      </c>
    </row>
    <row r="8003" spans="1:5">
      <c r="A8003" s="606">
        <v>40862</v>
      </c>
      <c r="B8003" s="606" t="s">
        <v>8671</v>
      </c>
      <c r="C8003" s="606" t="s">
        <v>8645</v>
      </c>
      <c r="D8003" s="606" t="s">
        <v>8500</v>
      </c>
      <c r="E8003" s="608">
        <v>205.81</v>
      </c>
    </row>
    <row r="8004" spans="1:5">
      <c r="A8004" s="606">
        <v>10658</v>
      </c>
      <c r="B8004" s="606" t="s">
        <v>8672</v>
      </c>
      <c r="C8004" s="606" t="s">
        <v>8494</v>
      </c>
      <c r="D8004" s="606" t="s">
        <v>8541</v>
      </c>
      <c r="E8004" s="608">
        <v>8337.56</v>
      </c>
    </row>
    <row r="8005" spans="1:5">
      <c r="A8005" s="606">
        <v>253</v>
      </c>
      <c r="B8005" s="606" t="s">
        <v>8673</v>
      </c>
      <c r="C8005" s="606" t="s">
        <v>8643</v>
      </c>
      <c r="D8005" s="606" t="s">
        <v>8500</v>
      </c>
      <c r="E8005" s="608">
        <v>17.190000000000001</v>
      </c>
    </row>
    <row r="8006" spans="1:5">
      <c r="A8006" s="606">
        <v>40809</v>
      </c>
      <c r="B8006" s="606" t="s">
        <v>8674</v>
      </c>
      <c r="C8006" s="606" t="s">
        <v>8645</v>
      </c>
      <c r="D8006" s="606" t="s">
        <v>8495</v>
      </c>
      <c r="E8006" s="608">
        <v>3020.19</v>
      </c>
    </row>
    <row r="8007" spans="1:5">
      <c r="A8007" s="606">
        <v>42428</v>
      </c>
      <c r="B8007" s="606" t="s">
        <v>8675</v>
      </c>
      <c r="C8007" s="606" t="s">
        <v>8494</v>
      </c>
      <c r="D8007" s="606" t="s">
        <v>8541</v>
      </c>
      <c r="E8007" s="608">
        <v>2271</v>
      </c>
    </row>
    <row r="8008" spans="1:5">
      <c r="A8008" s="606">
        <v>301</v>
      </c>
      <c r="B8008" s="606" t="s">
        <v>8676</v>
      </c>
      <c r="C8008" s="606" t="s">
        <v>8494</v>
      </c>
      <c r="D8008" s="606" t="s">
        <v>8500</v>
      </c>
      <c r="E8008" s="607">
        <v>3.25</v>
      </c>
    </row>
    <row r="8009" spans="1:5">
      <c r="A8009" s="606">
        <v>296</v>
      </c>
      <c r="B8009" s="606" t="s">
        <v>8677</v>
      </c>
      <c r="C8009" s="606" t="s">
        <v>8494</v>
      </c>
      <c r="D8009" s="606" t="s">
        <v>8495</v>
      </c>
      <c r="E8009" s="607">
        <v>1.83</v>
      </c>
    </row>
    <row r="8010" spans="1:5">
      <c r="A8010" s="606">
        <v>297</v>
      </c>
      <c r="B8010" s="606" t="s">
        <v>8678</v>
      </c>
      <c r="C8010" s="606" t="s">
        <v>8494</v>
      </c>
      <c r="D8010" s="606" t="s">
        <v>8495</v>
      </c>
      <c r="E8010" s="608">
        <v>2.7</v>
      </c>
    </row>
    <row r="8011" spans="1:5">
      <c r="A8011" s="606">
        <v>299</v>
      </c>
      <c r="B8011" s="606" t="s">
        <v>8679</v>
      </c>
      <c r="C8011" s="606" t="s">
        <v>8494</v>
      </c>
      <c r="D8011" s="606" t="s">
        <v>8495</v>
      </c>
      <c r="E8011" s="608">
        <v>3.81</v>
      </c>
    </row>
    <row r="8012" spans="1:5">
      <c r="A8012" s="606">
        <v>300</v>
      </c>
      <c r="B8012" s="606" t="s">
        <v>8680</v>
      </c>
      <c r="C8012" s="606" t="s">
        <v>8494</v>
      </c>
      <c r="D8012" s="606" t="s">
        <v>8495</v>
      </c>
      <c r="E8012" s="608">
        <v>13.19</v>
      </c>
    </row>
    <row r="8013" spans="1:5">
      <c r="A8013" s="606">
        <v>20085</v>
      </c>
      <c r="B8013" s="606" t="s">
        <v>8681</v>
      </c>
      <c r="C8013" s="606" t="s">
        <v>8494</v>
      </c>
      <c r="D8013" s="606" t="s">
        <v>8495</v>
      </c>
      <c r="E8013" s="607">
        <v>2.41</v>
      </c>
    </row>
    <row r="8014" spans="1:5">
      <c r="A8014" s="606">
        <v>298</v>
      </c>
      <c r="B8014" s="606" t="s">
        <v>8682</v>
      </c>
      <c r="C8014" s="606" t="s">
        <v>8494</v>
      </c>
      <c r="D8014" s="606" t="s">
        <v>8495</v>
      </c>
      <c r="E8014" s="607">
        <v>2.93</v>
      </c>
    </row>
    <row r="8015" spans="1:5">
      <c r="A8015" s="606">
        <v>311</v>
      </c>
      <c r="B8015" s="606" t="s">
        <v>8683</v>
      </c>
      <c r="C8015" s="606" t="s">
        <v>8494</v>
      </c>
      <c r="D8015" s="606" t="s">
        <v>8495</v>
      </c>
      <c r="E8015" s="608">
        <v>10.88</v>
      </c>
    </row>
    <row r="8016" spans="1:5">
      <c r="A8016" s="606">
        <v>318</v>
      </c>
      <c r="B8016" s="606" t="s">
        <v>8684</v>
      </c>
      <c r="C8016" s="606" t="s">
        <v>8494</v>
      </c>
      <c r="D8016" s="606" t="s">
        <v>8495</v>
      </c>
      <c r="E8016" s="607">
        <v>21.91</v>
      </c>
    </row>
    <row r="8017" spans="1:5">
      <c r="A8017" s="606">
        <v>319</v>
      </c>
      <c r="B8017" s="606" t="s">
        <v>8685</v>
      </c>
      <c r="C8017" s="606" t="s">
        <v>8494</v>
      </c>
      <c r="D8017" s="606" t="s">
        <v>8495</v>
      </c>
      <c r="E8017" s="607">
        <v>34.35</v>
      </c>
    </row>
    <row r="8018" spans="1:5">
      <c r="A8018" s="606">
        <v>303</v>
      </c>
      <c r="B8018" s="606" t="s">
        <v>8686</v>
      </c>
      <c r="C8018" s="606" t="s">
        <v>8494</v>
      </c>
      <c r="D8018" s="606" t="s">
        <v>8495</v>
      </c>
      <c r="E8018" s="608">
        <v>3.6</v>
      </c>
    </row>
    <row r="8019" spans="1:5">
      <c r="A8019" s="606">
        <v>305</v>
      </c>
      <c r="B8019" s="606" t="s">
        <v>8687</v>
      </c>
      <c r="C8019" s="606" t="s">
        <v>8494</v>
      </c>
      <c r="D8019" s="606" t="s">
        <v>8495</v>
      </c>
      <c r="E8019" s="608">
        <v>11.32</v>
      </c>
    </row>
    <row r="8020" spans="1:5">
      <c r="A8020" s="606">
        <v>306</v>
      </c>
      <c r="B8020" s="606" t="s">
        <v>8688</v>
      </c>
      <c r="C8020" s="606" t="s">
        <v>8494</v>
      </c>
      <c r="D8020" s="606" t="s">
        <v>8495</v>
      </c>
      <c r="E8020" s="608">
        <v>17.170000000000002</v>
      </c>
    </row>
    <row r="8021" spans="1:5">
      <c r="A8021" s="606">
        <v>307</v>
      </c>
      <c r="B8021" s="606" t="s">
        <v>8689</v>
      </c>
      <c r="C8021" s="606" t="s">
        <v>8494</v>
      </c>
      <c r="D8021" s="606" t="s">
        <v>8495</v>
      </c>
      <c r="E8021" s="608">
        <v>43.4</v>
      </c>
    </row>
    <row r="8022" spans="1:5">
      <c r="A8022" s="606">
        <v>309</v>
      </c>
      <c r="B8022" s="606" t="s">
        <v>8690</v>
      </c>
      <c r="C8022" s="606" t="s">
        <v>8494</v>
      </c>
      <c r="D8022" s="606" t="s">
        <v>8495</v>
      </c>
      <c r="E8022" s="608">
        <v>71.09</v>
      </c>
    </row>
    <row r="8023" spans="1:5">
      <c r="A8023" s="606">
        <v>310</v>
      </c>
      <c r="B8023" s="606" t="s">
        <v>8691</v>
      </c>
      <c r="C8023" s="606" t="s">
        <v>8494</v>
      </c>
      <c r="D8023" s="606" t="s">
        <v>8495</v>
      </c>
      <c r="E8023" s="608">
        <v>98.53</v>
      </c>
    </row>
    <row r="8024" spans="1:5">
      <c r="A8024" s="606">
        <v>328</v>
      </c>
      <c r="B8024" s="606" t="s">
        <v>8692</v>
      </c>
      <c r="C8024" s="606" t="s">
        <v>8494</v>
      </c>
      <c r="D8024" s="606" t="s">
        <v>8495</v>
      </c>
      <c r="E8024" s="607">
        <v>8.61</v>
      </c>
    </row>
    <row r="8025" spans="1:5">
      <c r="A8025" s="606">
        <v>325</v>
      </c>
      <c r="B8025" s="606" t="s">
        <v>8693</v>
      </c>
      <c r="C8025" s="606" t="s">
        <v>8494</v>
      </c>
      <c r="D8025" s="606" t="s">
        <v>8495</v>
      </c>
      <c r="E8025" s="607">
        <v>2.54</v>
      </c>
    </row>
    <row r="8026" spans="1:5">
      <c r="A8026" s="606">
        <v>20326</v>
      </c>
      <c r="B8026" s="606" t="s">
        <v>8694</v>
      </c>
      <c r="C8026" s="606" t="s">
        <v>8494</v>
      </c>
      <c r="D8026" s="606" t="s">
        <v>8495</v>
      </c>
      <c r="E8026" s="607">
        <v>4.6500000000000004</v>
      </c>
    </row>
    <row r="8027" spans="1:5">
      <c r="A8027" s="606">
        <v>329</v>
      </c>
      <c r="B8027" s="606" t="s">
        <v>8695</v>
      </c>
      <c r="C8027" s="606" t="s">
        <v>8494</v>
      </c>
      <c r="D8027" s="606" t="s">
        <v>8495</v>
      </c>
      <c r="E8027" s="608">
        <v>7.2</v>
      </c>
    </row>
    <row r="8028" spans="1:5">
      <c r="A8028" s="606">
        <v>308</v>
      </c>
      <c r="B8028" s="606" t="s">
        <v>8696</v>
      </c>
      <c r="C8028" s="606" t="s">
        <v>8494</v>
      </c>
      <c r="D8028" s="606" t="s">
        <v>8495</v>
      </c>
      <c r="E8028" s="607">
        <v>96.85</v>
      </c>
    </row>
    <row r="8029" spans="1:5">
      <c r="A8029" s="606">
        <v>39642</v>
      </c>
      <c r="B8029" s="606" t="s">
        <v>8697</v>
      </c>
      <c r="C8029" s="606" t="s">
        <v>8494</v>
      </c>
      <c r="D8029" s="606" t="s">
        <v>8495</v>
      </c>
      <c r="E8029" s="607">
        <v>3.19</v>
      </c>
    </row>
    <row r="8030" spans="1:5">
      <c r="A8030" s="606">
        <v>39641</v>
      </c>
      <c r="B8030" s="606" t="s">
        <v>8698</v>
      </c>
      <c r="C8030" s="606" t="s">
        <v>8494</v>
      </c>
      <c r="D8030" s="606" t="s">
        <v>8495</v>
      </c>
      <c r="E8030" s="608">
        <v>2.8</v>
      </c>
    </row>
    <row r="8031" spans="1:5">
      <c r="A8031" s="606">
        <v>39643</v>
      </c>
      <c r="B8031" s="606" t="s">
        <v>8699</v>
      </c>
      <c r="C8031" s="606" t="s">
        <v>8494</v>
      </c>
      <c r="D8031" s="606" t="s">
        <v>8495</v>
      </c>
      <c r="E8031" s="608">
        <v>3.75</v>
      </c>
    </row>
    <row r="8032" spans="1:5">
      <c r="A8032" s="606">
        <v>39644</v>
      </c>
      <c r="B8032" s="606" t="s">
        <v>8700</v>
      </c>
      <c r="C8032" s="606" t="s">
        <v>8494</v>
      </c>
      <c r="D8032" s="606" t="s">
        <v>8495</v>
      </c>
      <c r="E8032" s="607">
        <v>5.81</v>
      </c>
    </row>
    <row r="8033" spans="1:5">
      <c r="A8033" s="606">
        <v>39645</v>
      </c>
      <c r="B8033" s="606" t="s">
        <v>8701</v>
      </c>
      <c r="C8033" s="606" t="s">
        <v>8494</v>
      </c>
      <c r="D8033" s="606" t="s">
        <v>8495</v>
      </c>
      <c r="E8033" s="607">
        <v>6.37</v>
      </c>
    </row>
    <row r="8034" spans="1:5">
      <c r="A8034" s="606">
        <v>41610</v>
      </c>
      <c r="B8034" s="606" t="s">
        <v>8702</v>
      </c>
      <c r="C8034" s="606" t="s">
        <v>8494</v>
      </c>
      <c r="D8034" s="606" t="s">
        <v>8541</v>
      </c>
      <c r="E8034" s="607">
        <v>753.2</v>
      </c>
    </row>
    <row r="8035" spans="1:5">
      <c r="A8035" s="606">
        <v>41611</v>
      </c>
      <c r="B8035" s="606" t="s">
        <v>8703</v>
      </c>
      <c r="C8035" s="606" t="s">
        <v>8494</v>
      </c>
      <c r="D8035" s="606" t="s">
        <v>8541</v>
      </c>
      <c r="E8035" s="608">
        <v>1187.19</v>
      </c>
    </row>
    <row r="8036" spans="1:5">
      <c r="A8036" s="606">
        <v>41612</v>
      </c>
      <c r="B8036" s="606" t="s">
        <v>8704</v>
      </c>
      <c r="C8036" s="606" t="s">
        <v>8494</v>
      </c>
      <c r="D8036" s="606" t="s">
        <v>8541</v>
      </c>
      <c r="E8036" s="608">
        <v>1666.99</v>
      </c>
    </row>
    <row r="8037" spans="1:5">
      <c r="A8037" s="606">
        <v>41637</v>
      </c>
      <c r="B8037" s="606" t="s">
        <v>8705</v>
      </c>
      <c r="C8037" s="606" t="s">
        <v>8494</v>
      </c>
      <c r="D8037" s="606" t="s">
        <v>8541</v>
      </c>
      <c r="E8037" s="607">
        <v>155.83000000000001</v>
      </c>
    </row>
    <row r="8038" spans="1:5">
      <c r="A8038" s="606">
        <v>41638</v>
      </c>
      <c r="B8038" s="606" t="s">
        <v>8706</v>
      </c>
      <c r="C8038" s="606" t="s">
        <v>8494</v>
      </c>
      <c r="D8038" s="606" t="s">
        <v>8541</v>
      </c>
      <c r="E8038" s="607">
        <v>202.99</v>
      </c>
    </row>
    <row r="8039" spans="1:5">
      <c r="A8039" s="606">
        <v>41639</v>
      </c>
      <c r="B8039" s="606" t="s">
        <v>8707</v>
      </c>
      <c r="C8039" s="606" t="s">
        <v>8494</v>
      </c>
      <c r="D8039" s="606" t="s">
        <v>8541</v>
      </c>
      <c r="E8039" s="607">
        <v>491.07</v>
      </c>
    </row>
    <row r="8040" spans="1:5">
      <c r="A8040" s="606">
        <v>11789</v>
      </c>
      <c r="B8040" s="606" t="s">
        <v>8708</v>
      </c>
      <c r="C8040" s="606" t="s">
        <v>8494</v>
      </c>
      <c r="D8040" s="606" t="s">
        <v>8495</v>
      </c>
      <c r="E8040" s="607">
        <v>1.38</v>
      </c>
    </row>
    <row r="8041" spans="1:5">
      <c r="A8041" s="606">
        <v>20975</v>
      </c>
      <c r="B8041" s="606" t="s">
        <v>8709</v>
      </c>
      <c r="C8041" s="606" t="s">
        <v>8494</v>
      </c>
      <c r="D8041" s="606" t="s">
        <v>8495</v>
      </c>
      <c r="E8041" s="607">
        <v>10.99</v>
      </c>
    </row>
    <row r="8042" spans="1:5">
      <c r="A8042" s="606">
        <v>20976</v>
      </c>
      <c r="B8042" s="606" t="s">
        <v>8710</v>
      </c>
      <c r="C8042" s="606" t="s">
        <v>8494</v>
      </c>
      <c r="D8042" s="606" t="s">
        <v>8495</v>
      </c>
      <c r="E8042" s="607">
        <v>16.600000000000001</v>
      </c>
    </row>
    <row r="8043" spans="1:5">
      <c r="A8043" s="606">
        <v>40340</v>
      </c>
      <c r="B8043" s="606" t="s">
        <v>8711</v>
      </c>
      <c r="C8043" s="606" t="s">
        <v>8494</v>
      </c>
      <c r="D8043" s="606" t="s">
        <v>8495</v>
      </c>
      <c r="E8043" s="607">
        <v>23.91</v>
      </c>
    </row>
    <row r="8044" spans="1:5">
      <c r="A8044" s="606">
        <v>40341</v>
      </c>
      <c r="B8044" s="606" t="s">
        <v>8712</v>
      </c>
      <c r="C8044" s="606" t="s">
        <v>8494</v>
      </c>
      <c r="D8044" s="606" t="s">
        <v>8495</v>
      </c>
      <c r="E8044" s="607">
        <v>28.53</v>
      </c>
    </row>
    <row r="8045" spans="1:5">
      <c r="A8045" s="606">
        <v>40342</v>
      </c>
      <c r="B8045" s="606" t="s">
        <v>8713</v>
      </c>
      <c r="C8045" s="606" t="s">
        <v>8494</v>
      </c>
      <c r="D8045" s="606" t="s">
        <v>8495</v>
      </c>
      <c r="E8045" s="607">
        <v>34.03</v>
      </c>
    </row>
    <row r="8046" spans="1:5">
      <c r="A8046" s="606">
        <v>40343</v>
      </c>
      <c r="B8046" s="606" t="s">
        <v>8714</v>
      </c>
      <c r="C8046" s="606" t="s">
        <v>8494</v>
      </c>
      <c r="D8046" s="606" t="s">
        <v>8495</v>
      </c>
      <c r="E8046" s="607">
        <v>40.36</v>
      </c>
    </row>
    <row r="8047" spans="1:5">
      <c r="A8047" s="606">
        <v>40344</v>
      </c>
      <c r="B8047" s="606" t="s">
        <v>8715</v>
      </c>
      <c r="C8047" s="606" t="s">
        <v>8494</v>
      </c>
      <c r="D8047" s="606" t="s">
        <v>8495</v>
      </c>
      <c r="E8047" s="608">
        <v>55.02</v>
      </c>
    </row>
    <row r="8048" spans="1:5">
      <c r="A8048" s="606">
        <v>40345</v>
      </c>
      <c r="B8048" s="606" t="s">
        <v>8716</v>
      </c>
      <c r="C8048" s="606" t="s">
        <v>8494</v>
      </c>
      <c r="D8048" s="606" t="s">
        <v>8495</v>
      </c>
      <c r="E8048" s="607">
        <v>67.8</v>
      </c>
    </row>
    <row r="8049" spans="1:5">
      <c r="A8049" s="606">
        <v>40346</v>
      </c>
      <c r="B8049" s="606" t="s">
        <v>8717</v>
      </c>
      <c r="C8049" s="606" t="s">
        <v>8494</v>
      </c>
      <c r="D8049" s="606" t="s">
        <v>8495</v>
      </c>
      <c r="E8049" s="607">
        <v>78.650000000000006</v>
      </c>
    </row>
    <row r="8050" spans="1:5">
      <c r="A8050" s="606">
        <v>40347</v>
      </c>
      <c r="B8050" s="606" t="s">
        <v>8718</v>
      </c>
      <c r="C8050" s="606" t="s">
        <v>8494</v>
      </c>
      <c r="D8050" s="606" t="s">
        <v>8495</v>
      </c>
      <c r="E8050" s="607">
        <v>98.81</v>
      </c>
    </row>
    <row r="8051" spans="1:5">
      <c r="A8051" s="606">
        <v>6138</v>
      </c>
      <c r="B8051" s="606" t="s">
        <v>8719</v>
      </c>
      <c r="C8051" s="606" t="s">
        <v>8494</v>
      </c>
      <c r="D8051" s="606" t="s">
        <v>8495</v>
      </c>
      <c r="E8051" s="607">
        <v>11.06</v>
      </c>
    </row>
    <row r="8052" spans="1:5">
      <c r="A8052" s="606">
        <v>43424</v>
      </c>
      <c r="B8052" s="606" t="s">
        <v>8720</v>
      </c>
      <c r="C8052" s="606" t="s">
        <v>8494</v>
      </c>
      <c r="D8052" s="606" t="s">
        <v>8541</v>
      </c>
      <c r="E8052" s="607">
        <v>631.04999999999995</v>
      </c>
    </row>
    <row r="8053" spans="1:5">
      <c r="A8053" s="606">
        <v>43426</v>
      </c>
      <c r="B8053" s="606" t="s">
        <v>8721</v>
      </c>
      <c r="C8053" s="606" t="s">
        <v>8494</v>
      </c>
      <c r="D8053" s="606" t="s">
        <v>8541</v>
      </c>
      <c r="E8053" s="608">
        <v>2176.52</v>
      </c>
    </row>
    <row r="8054" spans="1:5">
      <c r="A8054" s="606">
        <v>12565</v>
      </c>
      <c r="B8054" s="606" t="s">
        <v>8722</v>
      </c>
      <c r="C8054" s="606" t="s">
        <v>8494</v>
      </c>
      <c r="D8054" s="606" t="s">
        <v>8541</v>
      </c>
      <c r="E8054" s="607">
        <v>763.27</v>
      </c>
    </row>
    <row r="8055" spans="1:5">
      <c r="A8055" s="606">
        <v>12567</v>
      </c>
      <c r="B8055" s="606" t="s">
        <v>8723</v>
      </c>
      <c r="C8055" s="606" t="s">
        <v>8494</v>
      </c>
      <c r="D8055" s="606" t="s">
        <v>8541</v>
      </c>
      <c r="E8055" s="608">
        <v>1025.21</v>
      </c>
    </row>
    <row r="8056" spans="1:5">
      <c r="A8056" s="606">
        <v>12568</v>
      </c>
      <c r="B8056" s="606" t="s">
        <v>8724</v>
      </c>
      <c r="C8056" s="606" t="s">
        <v>8494</v>
      </c>
      <c r="D8056" s="606" t="s">
        <v>8541</v>
      </c>
      <c r="E8056" s="608">
        <v>1435.29</v>
      </c>
    </row>
    <row r="8057" spans="1:5">
      <c r="A8057" s="606">
        <v>43441</v>
      </c>
      <c r="B8057" s="606" t="s">
        <v>8725</v>
      </c>
      <c r="C8057" s="606" t="s">
        <v>8494</v>
      </c>
      <c r="D8057" s="606" t="s">
        <v>8541</v>
      </c>
      <c r="E8057" s="607">
        <v>184.53</v>
      </c>
    </row>
    <row r="8058" spans="1:5">
      <c r="A8058" s="606">
        <v>43423</v>
      </c>
      <c r="B8058" s="606" t="s">
        <v>8726</v>
      </c>
      <c r="C8058" s="606" t="s">
        <v>8494</v>
      </c>
      <c r="D8058" s="606" t="s">
        <v>8541</v>
      </c>
      <c r="E8058" s="607">
        <v>86.11</v>
      </c>
    </row>
    <row r="8059" spans="1:5">
      <c r="A8059" s="606">
        <v>12532</v>
      </c>
      <c r="B8059" s="606" t="s">
        <v>8727</v>
      </c>
      <c r="C8059" s="606" t="s">
        <v>8494</v>
      </c>
      <c r="D8059" s="606" t="s">
        <v>8541</v>
      </c>
      <c r="E8059" s="607">
        <v>132.81</v>
      </c>
    </row>
    <row r="8060" spans="1:5">
      <c r="A8060" s="606">
        <v>43444</v>
      </c>
      <c r="B8060" s="606" t="s">
        <v>8728</v>
      </c>
      <c r="C8060" s="606" t="s">
        <v>8494</v>
      </c>
      <c r="D8060" s="606" t="s">
        <v>8541</v>
      </c>
      <c r="E8060" s="607">
        <v>445.96</v>
      </c>
    </row>
    <row r="8061" spans="1:5">
      <c r="A8061" s="606">
        <v>12551</v>
      </c>
      <c r="B8061" s="606" t="s">
        <v>8729</v>
      </c>
      <c r="C8061" s="606" t="s">
        <v>8494</v>
      </c>
      <c r="D8061" s="606" t="s">
        <v>8541</v>
      </c>
      <c r="E8061" s="607">
        <v>318.18</v>
      </c>
    </row>
    <row r="8062" spans="1:5">
      <c r="A8062" s="606">
        <v>43442</v>
      </c>
      <c r="B8062" s="606" t="s">
        <v>8730</v>
      </c>
      <c r="C8062" s="606" t="s">
        <v>8494</v>
      </c>
      <c r="D8062" s="606" t="s">
        <v>8541</v>
      </c>
      <c r="E8062" s="608">
        <v>246.05</v>
      </c>
    </row>
    <row r="8063" spans="1:5">
      <c r="A8063" s="606">
        <v>43443</v>
      </c>
      <c r="B8063" s="606" t="s">
        <v>8731</v>
      </c>
      <c r="C8063" s="606" t="s">
        <v>8494</v>
      </c>
      <c r="D8063" s="606" t="s">
        <v>8541</v>
      </c>
      <c r="E8063" s="608">
        <v>322.94</v>
      </c>
    </row>
    <row r="8064" spans="1:5">
      <c r="A8064" s="606">
        <v>12544</v>
      </c>
      <c r="B8064" s="606" t="s">
        <v>8732</v>
      </c>
      <c r="C8064" s="606" t="s">
        <v>8494</v>
      </c>
      <c r="D8064" s="606" t="s">
        <v>8541</v>
      </c>
      <c r="E8064" s="608">
        <v>174.28</v>
      </c>
    </row>
    <row r="8065" spans="1:5">
      <c r="A8065" s="606">
        <v>12547</v>
      </c>
      <c r="B8065" s="606" t="s">
        <v>8733</v>
      </c>
      <c r="C8065" s="606" t="s">
        <v>8494</v>
      </c>
      <c r="D8065" s="606" t="s">
        <v>8541</v>
      </c>
      <c r="E8065" s="608">
        <v>234.4</v>
      </c>
    </row>
    <row r="8066" spans="1:5">
      <c r="A8066" s="606">
        <v>43445</v>
      </c>
      <c r="B8066" s="606" t="s">
        <v>8734</v>
      </c>
      <c r="C8066" s="606" t="s">
        <v>8494</v>
      </c>
      <c r="D8066" s="606" t="s">
        <v>8541</v>
      </c>
      <c r="E8066" s="608">
        <v>615.12</v>
      </c>
    </row>
    <row r="8067" spans="1:5">
      <c r="A8067" s="606">
        <v>12563</v>
      </c>
      <c r="B8067" s="606" t="s">
        <v>8735</v>
      </c>
      <c r="C8067" s="606" t="s">
        <v>8494</v>
      </c>
      <c r="D8067" s="606" t="s">
        <v>8541</v>
      </c>
      <c r="E8067" s="608">
        <v>440.1</v>
      </c>
    </row>
    <row r="8068" spans="1:5">
      <c r="A8068" s="606">
        <v>43425</v>
      </c>
      <c r="B8068" s="606" t="s">
        <v>8736</v>
      </c>
      <c r="C8068" s="606" t="s">
        <v>8494</v>
      </c>
      <c r="D8068" s="606" t="s">
        <v>8541</v>
      </c>
      <c r="E8068" s="608">
        <v>276.8</v>
      </c>
    </row>
    <row r="8069" spans="1:5">
      <c r="A8069" s="606">
        <v>43446</v>
      </c>
      <c r="B8069" s="606" t="s">
        <v>8737</v>
      </c>
      <c r="C8069" s="606" t="s">
        <v>8494</v>
      </c>
      <c r="D8069" s="606" t="s">
        <v>8541</v>
      </c>
      <c r="E8069" s="608">
        <v>584.36</v>
      </c>
    </row>
    <row r="8070" spans="1:5">
      <c r="A8070" s="606">
        <v>43447</v>
      </c>
      <c r="B8070" s="606" t="s">
        <v>8738</v>
      </c>
      <c r="C8070" s="606" t="s">
        <v>8494</v>
      </c>
      <c r="D8070" s="606" t="s">
        <v>8541</v>
      </c>
      <c r="E8070" s="608">
        <v>717.64</v>
      </c>
    </row>
    <row r="8071" spans="1:5">
      <c r="A8071" s="606">
        <v>43448</v>
      </c>
      <c r="B8071" s="606" t="s">
        <v>8739</v>
      </c>
      <c r="C8071" s="606" t="s">
        <v>8494</v>
      </c>
      <c r="D8071" s="606" t="s">
        <v>8541</v>
      </c>
      <c r="E8071" s="608">
        <v>1004.7</v>
      </c>
    </row>
    <row r="8072" spans="1:5">
      <c r="A8072" s="606">
        <v>13761</v>
      </c>
      <c r="B8072" s="606" t="s">
        <v>8740</v>
      </c>
      <c r="C8072" s="606" t="s">
        <v>8494</v>
      </c>
      <c r="D8072" s="606" t="s">
        <v>8495</v>
      </c>
      <c r="E8072" s="608">
        <v>3629.72</v>
      </c>
    </row>
    <row r="8073" spans="1:5">
      <c r="A8073" s="606">
        <v>4814</v>
      </c>
      <c r="B8073" s="606" t="s">
        <v>8741</v>
      </c>
      <c r="C8073" s="606" t="s">
        <v>8494</v>
      </c>
      <c r="D8073" s="606" t="s">
        <v>8495</v>
      </c>
      <c r="E8073" s="607">
        <v>44.11</v>
      </c>
    </row>
    <row r="8074" spans="1:5">
      <c r="A8074" s="606">
        <v>44473</v>
      </c>
      <c r="B8074" s="606" t="s">
        <v>8742</v>
      </c>
      <c r="C8074" s="606" t="s">
        <v>8494</v>
      </c>
      <c r="D8074" s="606" t="s">
        <v>8541</v>
      </c>
      <c r="E8074" s="608">
        <v>2428.08</v>
      </c>
    </row>
    <row r="8075" spans="1:5">
      <c r="A8075" s="606">
        <v>6122</v>
      </c>
      <c r="B8075" s="606" t="s">
        <v>8743</v>
      </c>
      <c r="C8075" s="606" t="s">
        <v>8643</v>
      </c>
      <c r="D8075" s="606" t="s">
        <v>8495</v>
      </c>
      <c r="E8075" s="608">
        <v>17.739999999999998</v>
      </c>
    </row>
    <row r="8076" spans="1:5">
      <c r="A8076" s="606">
        <v>40810</v>
      </c>
      <c r="B8076" s="606" t="s">
        <v>8744</v>
      </c>
      <c r="C8076" s="606" t="s">
        <v>8645</v>
      </c>
      <c r="D8076" s="606" t="s">
        <v>8495</v>
      </c>
      <c r="E8076" s="608">
        <v>3118.9</v>
      </c>
    </row>
    <row r="8077" spans="1:5">
      <c r="A8077" s="606">
        <v>21100</v>
      </c>
      <c r="B8077" s="606" t="s">
        <v>8745</v>
      </c>
      <c r="C8077" s="606" t="s">
        <v>8494</v>
      </c>
      <c r="D8077" s="606" t="s">
        <v>8541</v>
      </c>
      <c r="E8077" s="608">
        <v>3845.1</v>
      </c>
    </row>
    <row r="8078" spans="1:5">
      <c r="A8078" s="606">
        <v>11811</v>
      </c>
      <c r="B8078" s="606" t="s">
        <v>8746</v>
      </c>
      <c r="C8078" s="606" t="s">
        <v>8494</v>
      </c>
      <c r="D8078" s="606" t="s">
        <v>8541</v>
      </c>
      <c r="E8078" s="608">
        <v>5550.48</v>
      </c>
    </row>
    <row r="8079" spans="1:5">
      <c r="A8079" s="606">
        <v>11816</v>
      </c>
      <c r="B8079" s="606" t="s">
        <v>8747</v>
      </c>
      <c r="C8079" s="606" t="s">
        <v>8494</v>
      </c>
      <c r="D8079" s="606" t="s">
        <v>8541</v>
      </c>
      <c r="E8079" s="608">
        <v>4100</v>
      </c>
    </row>
    <row r="8080" spans="1:5">
      <c r="A8080" s="606">
        <v>11814</v>
      </c>
      <c r="B8080" s="606" t="s">
        <v>8748</v>
      </c>
      <c r="C8080" s="606" t="s">
        <v>8494</v>
      </c>
      <c r="D8080" s="606" t="s">
        <v>8541</v>
      </c>
      <c r="E8080" s="608">
        <v>8924.67</v>
      </c>
    </row>
    <row r="8081" spans="1:5">
      <c r="A8081" s="606">
        <v>14186</v>
      </c>
      <c r="B8081" s="606" t="s">
        <v>8749</v>
      </c>
      <c r="C8081" s="606" t="s">
        <v>8494</v>
      </c>
      <c r="D8081" s="606" t="s">
        <v>8541</v>
      </c>
      <c r="E8081" s="608">
        <v>11206.13</v>
      </c>
    </row>
    <row r="8082" spans="1:5">
      <c r="A8082" s="606">
        <v>14185</v>
      </c>
      <c r="B8082" s="606" t="s">
        <v>8750</v>
      </c>
      <c r="C8082" s="606" t="s">
        <v>8494</v>
      </c>
      <c r="D8082" s="606" t="s">
        <v>8541</v>
      </c>
      <c r="E8082" s="608">
        <v>14516.3</v>
      </c>
    </row>
    <row r="8083" spans="1:5">
      <c r="A8083" s="606">
        <v>44498</v>
      </c>
      <c r="B8083" s="606" t="s">
        <v>8751</v>
      </c>
      <c r="C8083" s="606" t="s">
        <v>8494</v>
      </c>
      <c r="D8083" s="606" t="s">
        <v>8541</v>
      </c>
      <c r="E8083" s="608">
        <v>318204.48</v>
      </c>
    </row>
    <row r="8084" spans="1:5">
      <c r="A8084" s="606">
        <v>34469</v>
      </c>
      <c r="B8084" s="606" t="s">
        <v>8752</v>
      </c>
      <c r="C8084" s="606" t="s">
        <v>8494</v>
      </c>
      <c r="D8084" s="606" t="s">
        <v>8541</v>
      </c>
      <c r="E8084" s="608">
        <v>11310.87</v>
      </c>
    </row>
    <row r="8085" spans="1:5">
      <c r="A8085" s="606">
        <v>34476</v>
      </c>
      <c r="B8085" s="606" t="s">
        <v>8753</v>
      </c>
      <c r="C8085" s="606" t="s">
        <v>8494</v>
      </c>
      <c r="D8085" s="606" t="s">
        <v>8541</v>
      </c>
      <c r="E8085" s="608">
        <v>5899.09</v>
      </c>
    </row>
    <row r="8086" spans="1:5">
      <c r="A8086" s="606">
        <v>34477</v>
      </c>
      <c r="B8086" s="606" t="s">
        <v>8754</v>
      </c>
      <c r="C8086" s="606" t="s">
        <v>8494</v>
      </c>
      <c r="D8086" s="606" t="s">
        <v>8541</v>
      </c>
      <c r="E8086" s="608">
        <v>7829.24</v>
      </c>
    </row>
    <row r="8087" spans="1:5">
      <c r="A8087" s="606">
        <v>34482</v>
      </c>
      <c r="B8087" s="606" t="s">
        <v>8755</v>
      </c>
      <c r="C8087" s="606" t="s">
        <v>8494</v>
      </c>
      <c r="D8087" s="606" t="s">
        <v>8541</v>
      </c>
      <c r="E8087" s="608">
        <v>7312.08</v>
      </c>
    </row>
    <row r="8088" spans="1:5">
      <c r="A8088" s="606">
        <v>34472</v>
      </c>
      <c r="B8088" s="606" t="s">
        <v>8756</v>
      </c>
      <c r="C8088" s="606" t="s">
        <v>8494</v>
      </c>
      <c r="D8088" s="606" t="s">
        <v>8541</v>
      </c>
      <c r="E8088" s="608">
        <v>3480</v>
      </c>
    </row>
    <row r="8089" spans="1:5">
      <c r="A8089" s="606">
        <v>42425</v>
      </c>
      <c r="B8089" s="606" t="s">
        <v>8757</v>
      </c>
      <c r="C8089" s="606" t="s">
        <v>8494</v>
      </c>
      <c r="D8089" s="606" t="s">
        <v>8495</v>
      </c>
      <c r="E8089" s="608">
        <v>3314.17</v>
      </c>
    </row>
    <row r="8090" spans="1:5">
      <c r="A8090" s="606">
        <v>42422</v>
      </c>
      <c r="B8090" s="606" t="s">
        <v>8758</v>
      </c>
      <c r="C8090" s="606" t="s">
        <v>8494</v>
      </c>
      <c r="D8090" s="606" t="s">
        <v>8500</v>
      </c>
      <c r="E8090" s="608">
        <v>4920</v>
      </c>
    </row>
    <row r="8091" spans="1:5">
      <c r="A8091" s="606">
        <v>43184</v>
      </c>
      <c r="B8091" s="606" t="s">
        <v>8759</v>
      </c>
      <c r="C8091" s="606" t="s">
        <v>8494</v>
      </c>
      <c r="D8091" s="606" t="s">
        <v>8495</v>
      </c>
      <c r="E8091" s="608">
        <v>6799.91</v>
      </c>
    </row>
    <row r="8092" spans="1:5">
      <c r="A8092" s="606">
        <v>42424</v>
      </c>
      <c r="B8092" s="606" t="s">
        <v>8760</v>
      </c>
      <c r="C8092" s="606" t="s">
        <v>8494</v>
      </c>
      <c r="D8092" s="606" t="s">
        <v>8495</v>
      </c>
      <c r="E8092" s="608">
        <v>2959.84</v>
      </c>
    </row>
    <row r="8093" spans="1:5">
      <c r="A8093" s="606">
        <v>42421</v>
      </c>
      <c r="B8093" s="606" t="s">
        <v>8761</v>
      </c>
      <c r="C8093" s="606" t="s">
        <v>8494</v>
      </c>
      <c r="D8093" s="606" t="s">
        <v>8495</v>
      </c>
      <c r="E8093" s="608">
        <v>26949.06</v>
      </c>
    </row>
    <row r="8094" spans="1:5">
      <c r="A8094" s="606">
        <v>42416</v>
      </c>
      <c r="B8094" s="606" t="s">
        <v>8762</v>
      </c>
      <c r="C8094" s="606" t="s">
        <v>8494</v>
      </c>
      <c r="D8094" s="606" t="s">
        <v>8495</v>
      </c>
      <c r="E8094" s="608">
        <v>12759.55</v>
      </c>
    </row>
    <row r="8095" spans="1:5">
      <c r="A8095" s="606">
        <v>42417</v>
      </c>
      <c r="B8095" s="606" t="s">
        <v>8763</v>
      </c>
      <c r="C8095" s="606" t="s">
        <v>8494</v>
      </c>
      <c r="D8095" s="606" t="s">
        <v>8495</v>
      </c>
      <c r="E8095" s="608">
        <v>14304.5</v>
      </c>
    </row>
    <row r="8096" spans="1:5">
      <c r="A8096" s="606">
        <v>42419</v>
      </c>
      <c r="B8096" s="606" t="s">
        <v>8764</v>
      </c>
      <c r="C8096" s="606" t="s">
        <v>8494</v>
      </c>
      <c r="D8096" s="606" t="s">
        <v>8495</v>
      </c>
      <c r="E8096" s="608">
        <v>16161.05</v>
      </c>
    </row>
    <row r="8097" spans="1:5">
      <c r="A8097" s="606">
        <v>42420</v>
      </c>
      <c r="B8097" s="606" t="s">
        <v>8765</v>
      </c>
      <c r="C8097" s="606" t="s">
        <v>8494</v>
      </c>
      <c r="D8097" s="606" t="s">
        <v>8495</v>
      </c>
      <c r="E8097" s="608">
        <v>22212.16</v>
      </c>
    </row>
    <row r="8098" spans="1:5">
      <c r="A8098" s="606">
        <v>43195</v>
      </c>
      <c r="B8098" s="606" t="s">
        <v>8766</v>
      </c>
      <c r="C8098" s="606" t="s">
        <v>8494</v>
      </c>
      <c r="D8098" s="606" t="s">
        <v>8495</v>
      </c>
      <c r="E8098" s="608">
        <v>7821.22</v>
      </c>
    </row>
    <row r="8099" spans="1:5">
      <c r="A8099" s="606">
        <v>43196</v>
      </c>
      <c r="B8099" s="606" t="s">
        <v>8767</v>
      </c>
      <c r="C8099" s="606" t="s">
        <v>8494</v>
      </c>
      <c r="D8099" s="606" t="s">
        <v>8495</v>
      </c>
      <c r="E8099" s="608">
        <v>9693.2800000000007</v>
      </c>
    </row>
    <row r="8100" spans="1:5">
      <c r="A8100" s="606">
        <v>43198</v>
      </c>
      <c r="B8100" s="606" t="s">
        <v>8768</v>
      </c>
      <c r="C8100" s="606" t="s">
        <v>8494</v>
      </c>
      <c r="D8100" s="606" t="s">
        <v>8495</v>
      </c>
      <c r="E8100" s="608">
        <v>14403.98</v>
      </c>
    </row>
    <row r="8101" spans="1:5">
      <c r="A8101" s="606">
        <v>43199</v>
      </c>
      <c r="B8101" s="606" t="s">
        <v>8769</v>
      </c>
      <c r="C8101" s="606" t="s">
        <v>8494</v>
      </c>
      <c r="D8101" s="606" t="s">
        <v>8495</v>
      </c>
      <c r="E8101" s="608">
        <v>14931.79</v>
      </c>
    </row>
    <row r="8102" spans="1:5">
      <c r="A8102" s="606">
        <v>43200</v>
      </c>
      <c r="B8102" s="606" t="s">
        <v>8770</v>
      </c>
      <c r="C8102" s="606" t="s">
        <v>8494</v>
      </c>
      <c r="D8102" s="606" t="s">
        <v>8495</v>
      </c>
      <c r="E8102" s="608">
        <v>17135.32</v>
      </c>
    </row>
    <row r="8103" spans="1:5">
      <c r="A8103" s="606">
        <v>39556</v>
      </c>
      <c r="B8103" s="606" t="s">
        <v>8771</v>
      </c>
      <c r="C8103" s="606" t="s">
        <v>8494</v>
      </c>
      <c r="D8103" s="606" t="s">
        <v>8495</v>
      </c>
      <c r="E8103" s="608">
        <v>9358.81</v>
      </c>
    </row>
    <row r="8104" spans="1:5">
      <c r="A8104" s="606">
        <v>39557</v>
      </c>
      <c r="B8104" s="606" t="s">
        <v>8772</v>
      </c>
      <c r="C8104" s="606" t="s">
        <v>8494</v>
      </c>
      <c r="D8104" s="606" t="s">
        <v>8495</v>
      </c>
      <c r="E8104" s="608">
        <v>10077.39</v>
      </c>
    </row>
    <row r="8105" spans="1:5">
      <c r="A8105" s="606">
        <v>39559</v>
      </c>
      <c r="B8105" s="606" t="s">
        <v>8773</v>
      </c>
      <c r="C8105" s="606" t="s">
        <v>8494</v>
      </c>
      <c r="D8105" s="606" t="s">
        <v>8495</v>
      </c>
      <c r="E8105" s="608">
        <v>14892.44</v>
      </c>
    </row>
    <row r="8106" spans="1:5">
      <c r="A8106" s="606">
        <v>39560</v>
      </c>
      <c r="B8106" s="606" t="s">
        <v>8774</v>
      </c>
      <c r="C8106" s="606" t="s">
        <v>8494</v>
      </c>
      <c r="D8106" s="606" t="s">
        <v>8495</v>
      </c>
      <c r="E8106" s="608">
        <v>17229.099999999999</v>
      </c>
    </row>
    <row r="8107" spans="1:5">
      <c r="A8107" s="606">
        <v>39561</v>
      </c>
      <c r="B8107" s="606" t="s">
        <v>8775</v>
      </c>
      <c r="C8107" s="606" t="s">
        <v>8494</v>
      </c>
      <c r="D8107" s="606" t="s">
        <v>8495</v>
      </c>
      <c r="E8107" s="608">
        <v>18023.84</v>
      </c>
    </row>
    <row r="8108" spans="1:5">
      <c r="A8108" s="606">
        <v>43190</v>
      </c>
      <c r="B8108" s="606" t="s">
        <v>8776</v>
      </c>
      <c r="C8108" s="606" t="s">
        <v>8494</v>
      </c>
      <c r="D8108" s="606" t="s">
        <v>8495</v>
      </c>
      <c r="E8108" s="608">
        <v>2659.84</v>
      </c>
    </row>
    <row r="8109" spans="1:5">
      <c r="A8109" s="606">
        <v>39555</v>
      </c>
      <c r="B8109" s="606" t="s">
        <v>8777</v>
      </c>
      <c r="C8109" s="606" t="s">
        <v>8494</v>
      </c>
      <c r="D8109" s="606" t="s">
        <v>8495</v>
      </c>
      <c r="E8109" s="608">
        <v>2877.26</v>
      </c>
    </row>
    <row r="8110" spans="1:5">
      <c r="A8110" s="606">
        <v>43191</v>
      </c>
      <c r="B8110" s="606" t="s">
        <v>8778</v>
      </c>
      <c r="C8110" s="606" t="s">
        <v>8494</v>
      </c>
      <c r="D8110" s="606" t="s">
        <v>8495</v>
      </c>
      <c r="E8110" s="608">
        <v>3827.16</v>
      </c>
    </row>
    <row r="8111" spans="1:5">
      <c r="A8111" s="606">
        <v>39548</v>
      </c>
      <c r="B8111" s="606" t="s">
        <v>8779</v>
      </c>
      <c r="C8111" s="606" t="s">
        <v>8494</v>
      </c>
      <c r="D8111" s="606" t="s">
        <v>8495</v>
      </c>
      <c r="E8111" s="608">
        <v>4267.87</v>
      </c>
    </row>
    <row r="8112" spans="1:5">
      <c r="A8112" s="606">
        <v>43192</v>
      </c>
      <c r="B8112" s="606" t="s">
        <v>8780</v>
      </c>
      <c r="C8112" s="606" t="s">
        <v>8494</v>
      </c>
      <c r="D8112" s="606" t="s">
        <v>8495</v>
      </c>
      <c r="E8112" s="608">
        <v>5013.2299999999996</v>
      </c>
    </row>
    <row r="8113" spans="1:5">
      <c r="A8113" s="606">
        <v>39554</v>
      </c>
      <c r="B8113" s="606" t="s">
        <v>8781</v>
      </c>
      <c r="C8113" s="606" t="s">
        <v>8494</v>
      </c>
      <c r="D8113" s="606" t="s">
        <v>8495</v>
      </c>
      <c r="E8113" s="608">
        <v>5643.62</v>
      </c>
    </row>
    <row r="8114" spans="1:5">
      <c r="A8114" s="606">
        <v>43194</v>
      </c>
      <c r="B8114" s="606" t="s">
        <v>8782</v>
      </c>
      <c r="C8114" s="606" t="s">
        <v>8494</v>
      </c>
      <c r="D8114" s="606" t="s">
        <v>8495</v>
      </c>
      <c r="E8114" s="608">
        <v>2278.61</v>
      </c>
    </row>
    <row r="8115" spans="1:5">
      <c r="A8115" s="606">
        <v>39551</v>
      </c>
      <c r="B8115" s="606" t="s">
        <v>8783</v>
      </c>
      <c r="C8115" s="606" t="s">
        <v>8494</v>
      </c>
      <c r="D8115" s="606" t="s">
        <v>8495</v>
      </c>
      <c r="E8115" s="608">
        <v>2508.9899999999998</v>
      </c>
    </row>
    <row r="8116" spans="1:5">
      <c r="A8116" s="606">
        <v>43185</v>
      </c>
      <c r="B8116" s="606" t="s">
        <v>8784</v>
      </c>
      <c r="C8116" s="606" t="s">
        <v>8494</v>
      </c>
      <c r="D8116" s="606" t="s">
        <v>8495</v>
      </c>
      <c r="E8116" s="608">
        <v>7130.1</v>
      </c>
    </row>
    <row r="8117" spans="1:5">
      <c r="A8117" s="606">
        <v>43186</v>
      </c>
      <c r="B8117" s="606" t="s">
        <v>8785</v>
      </c>
      <c r="C8117" s="606" t="s">
        <v>8494</v>
      </c>
      <c r="D8117" s="606" t="s">
        <v>8495</v>
      </c>
      <c r="E8117" s="608">
        <v>7520.82</v>
      </c>
    </row>
    <row r="8118" spans="1:5">
      <c r="A8118" s="606">
        <v>43187</v>
      </c>
      <c r="B8118" s="606" t="s">
        <v>8786</v>
      </c>
      <c r="C8118" s="606" t="s">
        <v>8494</v>
      </c>
      <c r="D8118" s="606" t="s">
        <v>8495</v>
      </c>
      <c r="E8118" s="608">
        <v>9980.2000000000007</v>
      </c>
    </row>
    <row r="8119" spans="1:5">
      <c r="A8119" s="606">
        <v>43188</v>
      </c>
      <c r="B8119" s="606" t="s">
        <v>8787</v>
      </c>
      <c r="C8119" s="606" t="s">
        <v>8494</v>
      </c>
      <c r="D8119" s="606" t="s">
        <v>8495</v>
      </c>
      <c r="E8119" s="608">
        <v>12092.33</v>
      </c>
    </row>
    <row r="8120" spans="1:5">
      <c r="A8120" s="606">
        <v>43189</v>
      </c>
      <c r="B8120" s="606" t="s">
        <v>8788</v>
      </c>
      <c r="C8120" s="606" t="s">
        <v>8494</v>
      </c>
      <c r="D8120" s="606" t="s">
        <v>8495</v>
      </c>
      <c r="E8120" s="608">
        <v>13601.86</v>
      </c>
    </row>
    <row r="8121" spans="1:5">
      <c r="A8121" s="606">
        <v>39580</v>
      </c>
      <c r="B8121" s="606" t="s">
        <v>8789</v>
      </c>
      <c r="C8121" s="606" t="s">
        <v>8494</v>
      </c>
      <c r="D8121" s="606" t="s">
        <v>8495</v>
      </c>
      <c r="E8121" s="608">
        <v>107188.2</v>
      </c>
    </row>
    <row r="8122" spans="1:5">
      <c r="A8122" s="606">
        <v>39577</v>
      </c>
      <c r="B8122" s="606" t="s">
        <v>8790</v>
      </c>
      <c r="C8122" s="606" t="s">
        <v>8494</v>
      </c>
      <c r="D8122" s="606" t="s">
        <v>8495</v>
      </c>
      <c r="E8122" s="608">
        <v>33549.68</v>
      </c>
    </row>
    <row r="8123" spans="1:5">
      <c r="A8123" s="606">
        <v>39578</v>
      </c>
      <c r="B8123" s="606" t="s">
        <v>8791</v>
      </c>
      <c r="C8123" s="606" t="s">
        <v>8494</v>
      </c>
      <c r="D8123" s="606" t="s">
        <v>8495</v>
      </c>
      <c r="E8123" s="608">
        <v>43296.52</v>
      </c>
    </row>
    <row r="8124" spans="1:5">
      <c r="A8124" s="606">
        <v>39579</v>
      </c>
      <c r="B8124" s="606" t="s">
        <v>8792</v>
      </c>
      <c r="C8124" s="606" t="s">
        <v>8494</v>
      </c>
      <c r="D8124" s="606" t="s">
        <v>8495</v>
      </c>
      <c r="E8124" s="608">
        <v>62993.05</v>
      </c>
    </row>
    <row r="8125" spans="1:5">
      <c r="A8125" s="606">
        <v>39826</v>
      </c>
      <c r="B8125" s="606" t="s">
        <v>8793</v>
      </c>
      <c r="C8125" s="606" t="s">
        <v>8494</v>
      </c>
      <c r="D8125" s="606" t="s">
        <v>8495</v>
      </c>
      <c r="E8125" s="608">
        <v>7736.69</v>
      </c>
    </row>
    <row r="8126" spans="1:5">
      <c r="A8126" s="606">
        <v>10700</v>
      </c>
      <c r="B8126" s="606" t="s">
        <v>8794</v>
      </c>
      <c r="C8126" s="606" t="s">
        <v>8494</v>
      </c>
      <c r="D8126" s="606" t="s">
        <v>8541</v>
      </c>
      <c r="E8126" s="608">
        <v>22731.29</v>
      </c>
    </row>
    <row r="8127" spans="1:5">
      <c r="A8127" s="606">
        <v>346</v>
      </c>
      <c r="B8127" s="606" t="s">
        <v>8795</v>
      </c>
      <c r="C8127" s="606" t="s">
        <v>124</v>
      </c>
      <c r="D8127" s="606" t="s">
        <v>8495</v>
      </c>
      <c r="E8127" s="607">
        <v>26.35</v>
      </c>
    </row>
    <row r="8128" spans="1:5">
      <c r="A8128" s="606">
        <v>3312</v>
      </c>
      <c r="B8128" s="606" t="s">
        <v>8796</v>
      </c>
      <c r="C8128" s="606" t="s">
        <v>124</v>
      </c>
      <c r="D8128" s="606" t="s">
        <v>8495</v>
      </c>
      <c r="E8128" s="607">
        <v>23.34</v>
      </c>
    </row>
    <row r="8129" spans="1:5">
      <c r="A8129" s="606">
        <v>339</v>
      </c>
      <c r="B8129" s="606" t="s">
        <v>8797</v>
      </c>
      <c r="C8129" s="606" t="s">
        <v>8539</v>
      </c>
      <c r="D8129" s="606" t="s">
        <v>8495</v>
      </c>
      <c r="E8129" s="607">
        <v>1.36</v>
      </c>
    </row>
    <row r="8130" spans="1:5">
      <c r="A8130" s="606">
        <v>340</v>
      </c>
      <c r="B8130" s="606" t="s">
        <v>8798</v>
      </c>
      <c r="C8130" s="606" t="s">
        <v>8539</v>
      </c>
      <c r="D8130" s="606" t="s">
        <v>8495</v>
      </c>
      <c r="E8130" s="607">
        <v>1.22</v>
      </c>
    </row>
    <row r="8131" spans="1:5">
      <c r="A8131" s="606">
        <v>43130</v>
      </c>
      <c r="B8131" s="606" t="s">
        <v>8799</v>
      </c>
      <c r="C8131" s="606" t="s">
        <v>124</v>
      </c>
      <c r="D8131" s="606" t="s">
        <v>8500</v>
      </c>
      <c r="E8131" s="608">
        <v>22.25</v>
      </c>
    </row>
    <row r="8132" spans="1:5">
      <c r="A8132" s="606">
        <v>344</v>
      </c>
      <c r="B8132" s="606" t="s">
        <v>8800</v>
      </c>
      <c r="C8132" s="606" t="s">
        <v>124</v>
      </c>
      <c r="D8132" s="606" t="s">
        <v>8495</v>
      </c>
      <c r="E8132" s="607">
        <v>29.25</v>
      </c>
    </row>
    <row r="8133" spans="1:5">
      <c r="A8133" s="606">
        <v>345</v>
      </c>
      <c r="B8133" s="606" t="s">
        <v>8801</v>
      </c>
      <c r="C8133" s="606" t="s">
        <v>124</v>
      </c>
      <c r="D8133" s="606" t="s">
        <v>8495</v>
      </c>
      <c r="E8133" s="607">
        <v>31.73</v>
      </c>
    </row>
    <row r="8134" spans="1:5">
      <c r="A8134" s="606">
        <v>43131</v>
      </c>
      <c r="B8134" s="606" t="s">
        <v>8802</v>
      </c>
      <c r="C8134" s="606" t="s">
        <v>124</v>
      </c>
      <c r="D8134" s="606" t="s">
        <v>8495</v>
      </c>
      <c r="E8134" s="607">
        <v>25.84</v>
      </c>
    </row>
    <row r="8135" spans="1:5">
      <c r="A8135" s="606">
        <v>3313</v>
      </c>
      <c r="B8135" s="606" t="s">
        <v>8803</v>
      </c>
      <c r="C8135" s="606" t="s">
        <v>124</v>
      </c>
      <c r="D8135" s="606" t="s">
        <v>8495</v>
      </c>
      <c r="E8135" s="608">
        <v>30.04</v>
      </c>
    </row>
    <row r="8136" spans="1:5">
      <c r="A8136" s="606">
        <v>43132</v>
      </c>
      <c r="B8136" s="606" t="s">
        <v>8804</v>
      </c>
      <c r="C8136" s="606" t="s">
        <v>124</v>
      </c>
      <c r="D8136" s="606" t="s">
        <v>8495</v>
      </c>
      <c r="E8136" s="607">
        <v>22.25</v>
      </c>
    </row>
    <row r="8137" spans="1:5">
      <c r="A8137" s="606">
        <v>366</v>
      </c>
      <c r="B8137" s="606" t="s">
        <v>8805</v>
      </c>
      <c r="C8137" s="606" t="s">
        <v>8641</v>
      </c>
      <c r="D8137" s="606" t="s">
        <v>8500</v>
      </c>
      <c r="E8137" s="607">
        <v>130</v>
      </c>
    </row>
    <row r="8138" spans="1:5">
      <c r="A8138" s="606">
        <v>367</v>
      </c>
      <c r="B8138" s="606" t="s">
        <v>8806</v>
      </c>
      <c r="C8138" s="606" t="s">
        <v>8641</v>
      </c>
      <c r="D8138" s="606" t="s">
        <v>8495</v>
      </c>
      <c r="E8138" s="607">
        <v>131.69</v>
      </c>
    </row>
    <row r="8139" spans="1:5">
      <c r="A8139" s="606">
        <v>370</v>
      </c>
      <c r="B8139" s="606" t="s">
        <v>8807</v>
      </c>
      <c r="C8139" s="606" t="s">
        <v>8641</v>
      </c>
      <c r="D8139" s="606" t="s">
        <v>8495</v>
      </c>
      <c r="E8139" s="607">
        <v>130</v>
      </c>
    </row>
    <row r="8140" spans="1:5">
      <c r="A8140" s="606">
        <v>368</v>
      </c>
      <c r="B8140" s="606" t="s">
        <v>8808</v>
      </c>
      <c r="C8140" s="606" t="s">
        <v>8641</v>
      </c>
      <c r="D8140" s="606" t="s">
        <v>8495</v>
      </c>
      <c r="E8140" s="607">
        <v>65</v>
      </c>
    </row>
    <row r="8141" spans="1:5">
      <c r="A8141" s="606">
        <v>11075</v>
      </c>
      <c r="B8141" s="606" t="s">
        <v>8809</v>
      </c>
      <c r="C8141" s="606" t="s">
        <v>8641</v>
      </c>
      <c r="D8141" s="606" t="s">
        <v>8495</v>
      </c>
      <c r="E8141" s="608">
        <v>1491.99</v>
      </c>
    </row>
    <row r="8142" spans="1:5">
      <c r="A8142" s="606">
        <v>1381</v>
      </c>
      <c r="B8142" s="606" t="s">
        <v>8810</v>
      </c>
      <c r="C8142" s="606" t="s">
        <v>124</v>
      </c>
      <c r="D8142" s="606" t="s">
        <v>8500</v>
      </c>
      <c r="E8142" s="607">
        <v>1.2</v>
      </c>
    </row>
    <row r="8143" spans="1:5">
      <c r="A8143" s="606">
        <v>34353</v>
      </c>
      <c r="B8143" s="606" t="s">
        <v>8811</v>
      </c>
      <c r="C8143" s="606" t="s">
        <v>124</v>
      </c>
      <c r="D8143" s="606" t="s">
        <v>8495</v>
      </c>
      <c r="E8143" s="607">
        <v>2.23</v>
      </c>
    </row>
    <row r="8144" spans="1:5">
      <c r="A8144" s="606">
        <v>37595</v>
      </c>
      <c r="B8144" s="606" t="s">
        <v>8812</v>
      </c>
      <c r="C8144" s="606" t="s">
        <v>124</v>
      </c>
      <c r="D8144" s="606" t="s">
        <v>8495</v>
      </c>
      <c r="E8144" s="608">
        <v>3.69</v>
      </c>
    </row>
    <row r="8145" spans="1:5">
      <c r="A8145" s="606">
        <v>37596</v>
      </c>
      <c r="B8145" s="606" t="s">
        <v>8813</v>
      </c>
      <c r="C8145" s="606" t="s">
        <v>124</v>
      </c>
      <c r="D8145" s="606" t="s">
        <v>8495</v>
      </c>
      <c r="E8145" s="607">
        <v>4.2300000000000004</v>
      </c>
    </row>
    <row r="8146" spans="1:5">
      <c r="A8146" s="606">
        <v>371</v>
      </c>
      <c r="B8146" s="606" t="s">
        <v>8814</v>
      </c>
      <c r="C8146" s="606" t="s">
        <v>124</v>
      </c>
      <c r="D8146" s="606" t="s">
        <v>8495</v>
      </c>
      <c r="E8146" s="607">
        <v>1.31</v>
      </c>
    </row>
    <row r="8147" spans="1:5">
      <c r="A8147" s="606">
        <v>37553</v>
      </c>
      <c r="B8147" s="606" t="s">
        <v>8815</v>
      </c>
      <c r="C8147" s="606" t="s">
        <v>124</v>
      </c>
      <c r="D8147" s="606" t="s">
        <v>8495</v>
      </c>
      <c r="E8147" s="607">
        <v>2.4500000000000002</v>
      </c>
    </row>
    <row r="8148" spans="1:5">
      <c r="A8148" s="606">
        <v>37552</v>
      </c>
      <c r="B8148" s="606" t="s">
        <v>8816</v>
      </c>
      <c r="C8148" s="606" t="s">
        <v>124</v>
      </c>
      <c r="D8148" s="606" t="s">
        <v>8495</v>
      </c>
      <c r="E8148" s="607">
        <v>3.94</v>
      </c>
    </row>
    <row r="8149" spans="1:5">
      <c r="A8149" s="606">
        <v>36880</v>
      </c>
      <c r="B8149" s="606" t="s">
        <v>8817</v>
      </c>
      <c r="C8149" s="606" t="s">
        <v>124</v>
      </c>
      <c r="D8149" s="606" t="s">
        <v>8495</v>
      </c>
      <c r="E8149" s="607">
        <v>4</v>
      </c>
    </row>
    <row r="8150" spans="1:5">
      <c r="A8150" s="606">
        <v>34355</v>
      </c>
      <c r="B8150" s="606" t="s">
        <v>8818</v>
      </c>
      <c r="C8150" s="606" t="s">
        <v>124</v>
      </c>
      <c r="D8150" s="606" t="s">
        <v>8495</v>
      </c>
      <c r="E8150" s="607">
        <v>3.45</v>
      </c>
    </row>
    <row r="8151" spans="1:5">
      <c r="A8151" s="606">
        <v>130</v>
      </c>
      <c r="B8151" s="606" t="s">
        <v>8819</v>
      </c>
      <c r="C8151" s="606" t="s">
        <v>124</v>
      </c>
      <c r="D8151" s="606" t="s">
        <v>8495</v>
      </c>
      <c r="E8151" s="607">
        <v>4.32</v>
      </c>
    </row>
    <row r="8152" spans="1:5">
      <c r="A8152" s="606">
        <v>135</v>
      </c>
      <c r="B8152" s="606" t="s">
        <v>8820</v>
      </c>
      <c r="C8152" s="606" t="s">
        <v>124</v>
      </c>
      <c r="D8152" s="606" t="s">
        <v>8495</v>
      </c>
      <c r="E8152" s="607">
        <v>3.48</v>
      </c>
    </row>
    <row r="8153" spans="1:5">
      <c r="A8153" s="606">
        <v>36886</v>
      </c>
      <c r="B8153" s="606" t="s">
        <v>8821</v>
      </c>
      <c r="C8153" s="606" t="s">
        <v>124</v>
      </c>
      <c r="D8153" s="606" t="s">
        <v>8495</v>
      </c>
      <c r="E8153" s="607">
        <v>1.24</v>
      </c>
    </row>
    <row r="8154" spans="1:5">
      <c r="A8154" s="606">
        <v>38546</v>
      </c>
      <c r="B8154" s="606" t="s">
        <v>8822</v>
      </c>
      <c r="C8154" s="606" t="s">
        <v>8641</v>
      </c>
      <c r="D8154" s="606" t="s">
        <v>8495</v>
      </c>
      <c r="E8154" s="607">
        <v>750.16</v>
      </c>
    </row>
    <row r="8155" spans="1:5">
      <c r="A8155" s="606">
        <v>34549</v>
      </c>
      <c r="B8155" s="606" t="s">
        <v>8823</v>
      </c>
      <c r="C8155" s="606" t="s">
        <v>8641</v>
      </c>
      <c r="D8155" s="606" t="s">
        <v>8541</v>
      </c>
      <c r="E8155" s="607">
        <v>747.19</v>
      </c>
    </row>
    <row r="8156" spans="1:5">
      <c r="A8156" s="606">
        <v>6081</v>
      </c>
      <c r="B8156" s="606" t="s">
        <v>8824</v>
      </c>
      <c r="C8156" s="606" t="s">
        <v>8641</v>
      </c>
      <c r="D8156" s="606" t="s">
        <v>8541</v>
      </c>
      <c r="E8156" s="607">
        <v>52.3</v>
      </c>
    </row>
    <row r="8157" spans="1:5">
      <c r="A8157" s="606">
        <v>6077</v>
      </c>
      <c r="B8157" s="606" t="s">
        <v>8825</v>
      </c>
      <c r="C8157" s="606" t="s">
        <v>8641</v>
      </c>
      <c r="D8157" s="606" t="s">
        <v>8541</v>
      </c>
      <c r="E8157" s="607">
        <v>37.35</v>
      </c>
    </row>
    <row r="8158" spans="1:5">
      <c r="A8158" s="606">
        <v>6079</v>
      </c>
      <c r="B8158" s="606" t="s">
        <v>8826</v>
      </c>
      <c r="C8158" s="606" t="s">
        <v>8641</v>
      </c>
      <c r="D8158" s="606" t="s">
        <v>8541</v>
      </c>
      <c r="E8158" s="607">
        <v>37.35</v>
      </c>
    </row>
    <row r="8159" spans="1:5">
      <c r="A8159" s="606">
        <v>1091</v>
      </c>
      <c r="B8159" s="606" t="s">
        <v>8827</v>
      </c>
      <c r="C8159" s="606" t="s">
        <v>8494</v>
      </c>
      <c r="D8159" s="606" t="s">
        <v>8495</v>
      </c>
      <c r="E8159" s="607">
        <v>41.12</v>
      </c>
    </row>
    <row r="8160" spans="1:5">
      <c r="A8160" s="606">
        <v>1094</v>
      </c>
      <c r="B8160" s="606" t="s">
        <v>8828</v>
      </c>
      <c r="C8160" s="606" t="s">
        <v>8494</v>
      </c>
      <c r="D8160" s="606" t="s">
        <v>8495</v>
      </c>
      <c r="E8160" s="607">
        <v>28.76</v>
      </c>
    </row>
    <row r="8161" spans="1:5">
      <c r="A8161" s="606">
        <v>1095</v>
      </c>
      <c r="B8161" s="606" t="s">
        <v>8829</v>
      </c>
      <c r="C8161" s="606" t="s">
        <v>8494</v>
      </c>
      <c r="D8161" s="606" t="s">
        <v>8495</v>
      </c>
      <c r="E8161" s="607">
        <v>61.13</v>
      </c>
    </row>
    <row r="8162" spans="1:5">
      <c r="A8162" s="606">
        <v>1092</v>
      </c>
      <c r="B8162" s="606" t="s">
        <v>8830</v>
      </c>
      <c r="C8162" s="606" t="s">
        <v>8494</v>
      </c>
      <c r="D8162" s="606" t="s">
        <v>8500</v>
      </c>
      <c r="E8162" s="607">
        <v>47.3</v>
      </c>
    </row>
    <row r="8163" spans="1:5">
      <c r="A8163" s="606">
        <v>1093</v>
      </c>
      <c r="B8163" s="606" t="s">
        <v>8831</v>
      </c>
      <c r="C8163" s="606" t="s">
        <v>8494</v>
      </c>
      <c r="D8163" s="606" t="s">
        <v>8495</v>
      </c>
      <c r="E8163" s="607">
        <v>110.46</v>
      </c>
    </row>
    <row r="8164" spans="1:5">
      <c r="A8164" s="606">
        <v>1090</v>
      </c>
      <c r="B8164" s="606" t="s">
        <v>8832</v>
      </c>
      <c r="C8164" s="606" t="s">
        <v>8494</v>
      </c>
      <c r="D8164" s="606" t="s">
        <v>8495</v>
      </c>
      <c r="E8164" s="607">
        <v>79.09</v>
      </c>
    </row>
    <row r="8165" spans="1:5">
      <c r="A8165" s="606">
        <v>1096</v>
      </c>
      <c r="B8165" s="606" t="s">
        <v>8833</v>
      </c>
      <c r="C8165" s="606" t="s">
        <v>8494</v>
      </c>
      <c r="D8165" s="606" t="s">
        <v>8495</v>
      </c>
      <c r="E8165" s="607">
        <v>142.33000000000001</v>
      </c>
    </row>
    <row r="8166" spans="1:5">
      <c r="A8166" s="606">
        <v>1097</v>
      </c>
      <c r="B8166" s="606" t="s">
        <v>8834</v>
      </c>
      <c r="C8166" s="606" t="s">
        <v>8494</v>
      </c>
      <c r="D8166" s="606" t="s">
        <v>8495</v>
      </c>
      <c r="E8166" s="607">
        <v>120.82</v>
      </c>
    </row>
    <row r="8167" spans="1:5">
      <c r="A8167" s="606">
        <v>378</v>
      </c>
      <c r="B8167" s="606" t="s">
        <v>8835</v>
      </c>
      <c r="C8167" s="606" t="s">
        <v>8643</v>
      </c>
      <c r="D8167" s="606" t="s">
        <v>8495</v>
      </c>
      <c r="E8167" s="607">
        <v>17.190000000000001</v>
      </c>
    </row>
    <row r="8168" spans="1:5">
      <c r="A8168" s="606">
        <v>40911</v>
      </c>
      <c r="B8168" s="606" t="s">
        <v>8836</v>
      </c>
      <c r="C8168" s="606" t="s">
        <v>8645</v>
      </c>
      <c r="D8168" s="606" t="s">
        <v>8495</v>
      </c>
      <c r="E8168" s="608">
        <v>3020.19</v>
      </c>
    </row>
    <row r="8169" spans="1:5">
      <c r="A8169" s="606">
        <v>33939</v>
      </c>
      <c r="B8169" s="606" t="s">
        <v>8837</v>
      </c>
      <c r="C8169" s="606" t="s">
        <v>8643</v>
      </c>
      <c r="D8169" s="606" t="s">
        <v>8495</v>
      </c>
      <c r="E8169" s="607">
        <v>96.18</v>
      </c>
    </row>
    <row r="8170" spans="1:5">
      <c r="A8170" s="606">
        <v>40815</v>
      </c>
      <c r="B8170" s="606" t="s">
        <v>8838</v>
      </c>
      <c r="C8170" s="606" t="s">
        <v>8645</v>
      </c>
      <c r="D8170" s="606" t="s">
        <v>8495</v>
      </c>
      <c r="E8170" s="608">
        <v>16897.240000000002</v>
      </c>
    </row>
    <row r="8171" spans="1:5">
      <c r="A8171" s="606">
        <v>33952</v>
      </c>
      <c r="B8171" s="606" t="s">
        <v>8839</v>
      </c>
      <c r="C8171" s="606" t="s">
        <v>8643</v>
      </c>
      <c r="D8171" s="606" t="s">
        <v>8495</v>
      </c>
      <c r="E8171" s="607">
        <v>101.89</v>
      </c>
    </row>
    <row r="8172" spans="1:5">
      <c r="A8172" s="606">
        <v>40816</v>
      </c>
      <c r="B8172" s="606" t="s">
        <v>8840</v>
      </c>
      <c r="C8172" s="606" t="s">
        <v>8645</v>
      </c>
      <c r="D8172" s="606" t="s">
        <v>8495</v>
      </c>
      <c r="E8172" s="608">
        <v>17901.009999999998</v>
      </c>
    </row>
    <row r="8173" spans="1:5">
      <c r="A8173" s="606">
        <v>33953</v>
      </c>
      <c r="B8173" s="606" t="s">
        <v>8841</v>
      </c>
      <c r="C8173" s="606" t="s">
        <v>8643</v>
      </c>
      <c r="D8173" s="606" t="s">
        <v>8495</v>
      </c>
      <c r="E8173" s="607">
        <v>106.78</v>
      </c>
    </row>
    <row r="8174" spans="1:5">
      <c r="A8174" s="606">
        <v>40817</v>
      </c>
      <c r="B8174" s="606" t="s">
        <v>8842</v>
      </c>
      <c r="C8174" s="606" t="s">
        <v>8645</v>
      </c>
      <c r="D8174" s="606" t="s">
        <v>8495</v>
      </c>
      <c r="E8174" s="608">
        <v>18760.830000000002</v>
      </c>
    </row>
    <row r="8175" spans="1:5">
      <c r="A8175" s="606">
        <v>13348</v>
      </c>
      <c r="B8175" s="606" t="s">
        <v>8843</v>
      </c>
      <c r="C8175" s="606" t="s">
        <v>8494</v>
      </c>
      <c r="D8175" s="606" t="s">
        <v>8541</v>
      </c>
      <c r="E8175" s="607">
        <v>1.63</v>
      </c>
    </row>
    <row r="8176" spans="1:5">
      <c r="A8176" s="606">
        <v>39212</v>
      </c>
      <c r="B8176" s="606" t="s">
        <v>8844</v>
      </c>
      <c r="C8176" s="606" t="s">
        <v>8494</v>
      </c>
      <c r="D8176" s="606" t="s">
        <v>8495</v>
      </c>
      <c r="E8176" s="607">
        <v>1.89</v>
      </c>
    </row>
    <row r="8177" spans="1:5">
      <c r="A8177" s="606">
        <v>39211</v>
      </c>
      <c r="B8177" s="606" t="s">
        <v>8845</v>
      </c>
      <c r="C8177" s="606" t="s">
        <v>8494</v>
      </c>
      <c r="D8177" s="606" t="s">
        <v>8495</v>
      </c>
      <c r="E8177" s="607">
        <v>1.7</v>
      </c>
    </row>
    <row r="8178" spans="1:5">
      <c r="A8178" s="606">
        <v>39208</v>
      </c>
      <c r="B8178" s="606" t="s">
        <v>8846</v>
      </c>
      <c r="C8178" s="606" t="s">
        <v>8494</v>
      </c>
      <c r="D8178" s="606" t="s">
        <v>8495</v>
      </c>
      <c r="E8178" s="607">
        <v>0.51</v>
      </c>
    </row>
    <row r="8179" spans="1:5">
      <c r="A8179" s="606">
        <v>39210</v>
      </c>
      <c r="B8179" s="606" t="s">
        <v>8847</v>
      </c>
      <c r="C8179" s="606" t="s">
        <v>8494</v>
      </c>
      <c r="D8179" s="606" t="s">
        <v>8495</v>
      </c>
      <c r="E8179" s="607">
        <v>0.95</v>
      </c>
    </row>
    <row r="8180" spans="1:5">
      <c r="A8180" s="606">
        <v>39214</v>
      </c>
      <c r="B8180" s="606" t="s">
        <v>8848</v>
      </c>
      <c r="C8180" s="606" t="s">
        <v>8494</v>
      </c>
      <c r="D8180" s="606" t="s">
        <v>8495</v>
      </c>
      <c r="E8180" s="607">
        <v>3.5</v>
      </c>
    </row>
    <row r="8181" spans="1:5">
      <c r="A8181" s="606">
        <v>39213</v>
      </c>
      <c r="B8181" s="606" t="s">
        <v>8849</v>
      </c>
      <c r="C8181" s="606" t="s">
        <v>8494</v>
      </c>
      <c r="D8181" s="606" t="s">
        <v>8495</v>
      </c>
      <c r="E8181" s="607">
        <v>2.4700000000000002</v>
      </c>
    </row>
    <row r="8182" spans="1:5">
      <c r="A8182" s="606">
        <v>39209</v>
      </c>
      <c r="B8182" s="606" t="s">
        <v>8850</v>
      </c>
      <c r="C8182" s="606" t="s">
        <v>8494</v>
      </c>
      <c r="D8182" s="606" t="s">
        <v>8495</v>
      </c>
      <c r="E8182" s="607">
        <v>0.61</v>
      </c>
    </row>
    <row r="8183" spans="1:5">
      <c r="A8183" s="606">
        <v>39207</v>
      </c>
      <c r="B8183" s="606" t="s">
        <v>8851</v>
      </c>
      <c r="C8183" s="606" t="s">
        <v>8494</v>
      </c>
      <c r="D8183" s="606" t="s">
        <v>8495</v>
      </c>
      <c r="E8183" s="607">
        <v>0.95</v>
      </c>
    </row>
    <row r="8184" spans="1:5">
      <c r="A8184" s="606">
        <v>39215</v>
      </c>
      <c r="B8184" s="606" t="s">
        <v>8852</v>
      </c>
      <c r="C8184" s="606" t="s">
        <v>8494</v>
      </c>
      <c r="D8184" s="606" t="s">
        <v>8495</v>
      </c>
      <c r="E8184" s="607">
        <v>6.38</v>
      </c>
    </row>
    <row r="8185" spans="1:5">
      <c r="A8185" s="606">
        <v>39216</v>
      </c>
      <c r="B8185" s="606" t="s">
        <v>8853</v>
      </c>
      <c r="C8185" s="606" t="s">
        <v>8494</v>
      </c>
      <c r="D8185" s="606" t="s">
        <v>8495</v>
      </c>
      <c r="E8185" s="607">
        <v>8.91</v>
      </c>
    </row>
    <row r="8186" spans="1:5">
      <c r="A8186" s="606">
        <v>11267</v>
      </c>
      <c r="B8186" s="606" t="s">
        <v>8854</v>
      </c>
      <c r="C8186" s="606" t="s">
        <v>8494</v>
      </c>
      <c r="D8186" s="606" t="s">
        <v>8541</v>
      </c>
      <c r="E8186" s="607">
        <v>1.43</v>
      </c>
    </row>
    <row r="8187" spans="1:5">
      <c r="A8187" s="606">
        <v>379</v>
      </c>
      <c r="B8187" s="606" t="s">
        <v>8855</v>
      </c>
      <c r="C8187" s="606" t="s">
        <v>8494</v>
      </c>
      <c r="D8187" s="606" t="s">
        <v>8541</v>
      </c>
      <c r="E8187" s="607">
        <v>1.43</v>
      </c>
    </row>
    <row r="8188" spans="1:5">
      <c r="A8188" s="606">
        <v>510</v>
      </c>
      <c r="B8188" s="606" t="s">
        <v>8856</v>
      </c>
      <c r="C8188" s="606" t="s">
        <v>124</v>
      </c>
      <c r="D8188" s="606" t="s">
        <v>8495</v>
      </c>
      <c r="E8188" s="607">
        <v>24.82</v>
      </c>
    </row>
    <row r="8189" spans="1:5">
      <c r="A8189" s="606">
        <v>516</v>
      </c>
      <c r="B8189" s="606" t="s">
        <v>8857</v>
      </c>
      <c r="C8189" s="606" t="s">
        <v>124</v>
      </c>
      <c r="D8189" s="606" t="s">
        <v>8495</v>
      </c>
      <c r="E8189" s="607">
        <v>29.41</v>
      </c>
    </row>
    <row r="8190" spans="1:5">
      <c r="A8190" s="606">
        <v>509</v>
      </c>
      <c r="B8190" s="606" t="s">
        <v>8858</v>
      </c>
      <c r="C8190" s="606" t="s">
        <v>124</v>
      </c>
      <c r="D8190" s="606" t="s">
        <v>8495</v>
      </c>
      <c r="E8190" s="607">
        <v>33</v>
      </c>
    </row>
    <row r="8191" spans="1:5">
      <c r="A8191" s="606">
        <v>40331</v>
      </c>
      <c r="B8191" s="606" t="s">
        <v>8859</v>
      </c>
      <c r="C8191" s="606" t="s">
        <v>8643</v>
      </c>
      <c r="D8191" s="606" t="s">
        <v>8495</v>
      </c>
      <c r="E8191" s="607">
        <v>8.67</v>
      </c>
    </row>
    <row r="8192" spans="1:5">
      <c r="A8192" s="606">
        <v>40930</v>
      </c>
      <c r="B8192" s="606" t="s">
        <v>8860</v>
      </c>
      <c r="C8192" s="606" t="s">
        <v>8645</v>
      </c>
      <c r="D8192" s="606" t="s">
        <v>8495</v>
      </c>
      <c r="E8192" s="608">
        <v>1526.79</v>
      </c>
    </row>
    <row r="8193" spans="1:5">
      <c r="A8193" s="606">
        <v>377</v>
      </c>
      <c r="B8193" s="606" t="s">
        <v>8861</v>
      </c>
      <c r="C8193" s="606" t="s">
        <v>8494</v>
      </c>
      <c r="D8193" s="606" t="s">
        <v>8500</v>
      </c>
      <c r="E8193" s="607">
        <v>36.65</v>
      </c>
    </row>
    <row r="8194" spans="1:5">
      <c r="A8194" s="606">
        <v>11761</v>
      </c>
      <c r="B8194" s="606" t="s">
        <v>8862</v>
      </c>
      <c r="C8194" s="606" t="s">
        <v>8494</v>
      </c>
      <c r="D8194" s="606" t="s">
        <v>8495</v>
      </c>
      <c r="E8194" s="607">
        <v>77.989999999999995</v>
      </c>
    </row>
    <row r="8195" spans="1:5">
      <c r="A8195" s="606">
        <v>7588</v>
      </c>
      <c r="B8195" s="606" t="s">
        <v>8863</v>
      </c>
      <c r="C8195" s="606" t="s">
        <v>8494</v>
      </c>
      <c r="D8195" s="606" t="s">
        <v>8500</v>
      </c>
      <c r="E8195" s="607">
        <v>50.08</v>
      </c>
    </row>
    <row r="8196" spans="1:5">
      <c r="A8196" s="606">
        <v>34551</v>
      </c>
      <c r="B8196" s="606" t="s">
        <v>8864</v>
      </c>
      <c r="C8196" s="606" t="s">
        <v>8643</v>
      </c>
      <c r="D8196" s="606" t="s">
        <v>8495</v>
      </c>
      <c r="E8196" s="607">
        <v>12.79</v>
      </c>
    </row>
    <row r="8197" spans="1:5">
      <c r="A8197" s="606">
        <v>41078</v>
      </c>
      <c r="B8197" s="606" t="s">
        <v>8865</v>
      </c>
      <c r="C8197" s="606" t="s">
        <v>8645</v>
      </c>
      <c r="D8197" s="606" t="s">
        <v>8495</v>
      </c>
      <c r="E8197" s="608">
        <v>2247.17</v>
      </c>
    </row>
    <row r="8198" spans="1:5">
      <c r="A8198" s="606">
        <v>246</v>
      </c>
      <c r="B8198" s="606" t="s">
        <v>8866</v>
      </c>
      <c r="C8198" s="606" t="s">
        <v>8643</v>
      </c>
      <c r="D8198" s="606" t="s">
        <v>8495</v>
      </c>
      <c r="E8198" s="607">
        <v>13.85</v>
      </c>
    </row>
    <row r="8199" spans="1:5">
      <c r="A8199" s="606">
        <v>40927</v>
      </c>
      <c r="B8199" s="606" t="s">
        <v>8867</v>
      </c>
      <c r="C8199" s="606" t="s">
        <v>8645</v>
      </c>
      <c r="D8199" s="606" t="s">
        <v>8495</v>
      </c>
      <c r="E8199" s="608">
        <v>2434.4299999999998</v>
      </c>
    </row>
    <row r="8200" spans="1:5">
      <c r="A8200" s="606">
        <v>2350</v>
      </c>
      <c r="B8200" s="606" t="s">
        <v>8868</v>
      </c>
      <c r="C8200" s="606" t="s">
        <v>8643</v>
      </c>
      <c r="D8200" s="606" t="s">
        <v>8495</v>
      </c>
      <c r="E8200" s="607">
        <v>13.36</v>
      </c>
    </row>
    <row r="8201" spans="1:5">
      <c r="A8201" s="606">
        <v>40812</v>
      </c>
      <c r="B8201" s="606" t="s">
        <v>8869</v>
      </c>
      <c r="C8201" s="606" t="s">
        <v>8645</v>
      </c>
      <c r="D8201" s="606" t="s">
        <v>8495</v>
      </c>
      <c r="E8201" s="608">
        <v>2349.7199999999998</v>
      </c>
    </row>
    <row r="8202" spans="1:5">
      <c r="A8202" s="606">
        <v>245</v>
      </c>
      <c r="B8202" s="606" t="s">
        <v>8870</v>
      </c>
      <c r="C8202" s="606" t="s">
        <v>8643</v>
      </c>
      <c r="D8202" s="606" t="s">
        <v>8495</v>
      </c>
      <c r="E8202" s="607">
        <v>21.48</v>
      </c>
    </row>
    <row r="8203" spans="1:5">
      <c r="A8203" s="606">
        <v>41090</v>
      </c>
      <c r="B8203" s="606" t="s">
        <v>8871</v>
      </c>
      <c r="C8203" s="606" t="s">
        <v>8645</v>
      </c>
      <c r="D8203" s="606" t="s">
        <v>8495</v>
      </c>
      <c r="E8203" s="608">
        <v>3775.24</v>
      </c>
    </row>
    <row r="8204" spans="1:5">
      <c r="A8204" s="606">
        <v>251</v>
      </c>
      <c r="B8204" s="606" t="s">
        <v>8872</v>
      </c>
      <c r="C8204" s="606" t="s">
        <v>8643</v>
      </c>
      <c r="D8204" s="606" t="s">
        <v>8495</v>
      </c>
      <c r="E8204" s="607">
        <v>13.85</v>
      </c>
    </row>
    <row r="8205" spans="1:5">
      <c r="A8205" s="606">
        <v>40975</v>
      </c>
      <c r="B8205" s="606" t="s">
        <v>8873</v>
      </c>
      <c r="C8205" s="606" t="s">
        <v>8645</v>
      </c>
      <c r="D8205" s="606" t="s">
        <v>8495</v>
      </c>
      <c r="E8205" s="608">
        <v>2434.4299999999998</v>
      </c>
    </row>
    <row r="8206" spans="1:5">
      <c r="A8206" s="606">
        <v>6127</v>
      </c>
      <c r="B8206" s="606" t="s">
        <v>8874</v>
      </c>
      <c r="C8206" s="606" t="s">
        <v>8643</v>
      </c>
      <c r="D8206" s="606" t="s">
        <v>8495</v>
      </c>
      <c r="E8206" s="607">
        <v>13.85</v>
      </c>
    </row>
    <row r="8207" spans="1:5">
      <c r="A8207" s="606">
        <v>41072</v>
      </c>
      <c r="B8207" s="606" t="s">
        <v>8875</v>
      </c>
      <c r="C8207" s="606" t="s">
        <v>8645</v>
      </c>
      <c r="D8207" s="606" t="s">
        <v>8495</v>
      </c>
      <c r="E8207" s="608">
        <v>2434.4299999999998</v>
      </c>
    </row>
    <row r="8208" spans="1:5">
      <c r="A8208" s="606">
        <v>6121</v>
      </c>
      <c r="B8208" s="606" t="s">
        <v>8876</v>
      </c>
      <c r="C8208" s="606" t="s">
        <v>8643</v>
      </c>
      <c r="D8208" s="606" t="s">
        <v>8495</v>
      </c>
      <c r="E8208" s="607">
        <v>12.8</v>
      </c>
    </row>
    <row r="8209" spans="1:5">
      <c r="A8209" s="606">
        <v>41071</v>
      </c>
      <c r="B8209" s="606" t="s">
        <v>8877</v>
      </c>
      <c r="C8209" s="606" t="s">
        <v>8645</v>
      </c>
      <c r="D8209" s="606" t="s">
        <v>8495</v>
      </c>
      <c r="E8209" s="608">
        <v>2250.15</v>
      </c>
    </row>
    <row r="8210" spans="1:5">
      <c r="A8210" s="606">
        <v>244</v>
      </c>
      <c r="B8210" s="606" t="s">
        <v>8878</v>
      </c>
      <c r="C8210" s="606" t="s">
        <v>8643</v>
      </c>
      <c r="D8210" s="606" t="s">
        <v>8495</v>
      </c>
      <c r="E8210" s="607">
        <v>7.72</v>
      </c>
    </row>
    <row r="8211" spans="1:5">
      <c r="A8211" s="606">
        <v>41093</v>
      </c>
      <c r="B8211" s="606" t="s">
        <v>8879</v>
      </c>
      <c r="C8211" s="606" t="s">
        <v>8645</v>
      </c>
      <c r="D8211" s="606" t="s">
        <v>8495</v>
      </c>
      <c r="E8211" s="608">
        <v>1359.17</v>
      </c>
    </row>
    <row r="8212" spans="1:5">
      <c r="A8212" s="606">
        <v>532</v>
      </c>
      <c r="B8212" s="606" t="s">
        <v>8880</v>
      </c>
      <c r="C8212" s="606" t="s">
        <v>8643</v>
      </c>
      <c r="D8212" s="606" t="s">
        <v>8495</v>
      </c>
      <c r="E8212" s="607">
        <v>21.59</v>
      </c>
    </row>
    <row r="8213" spans="1:5">
      <c r="A8213" s="606">
        <v>40931</v>
      </c>
      <c r="B8213" s="606" t="s">
        <v>8881</v>
      </c>
      <c r="C8213" s="606" t="s">
        <v>8645</v>
      </c>
      <c r="D8213" s="606" t="s">
        <v>8495</v>
      </c>
      <c r="E8213" s="608">
        <v>3796.43</v>
      </c>
    </row>
    <row r="8214" spans="1:5">
      <c r="A8214" s="606">
        <v>36150</v>
      </c>
      <c r="B8214" s="606" t="s">
        <v>8882</v>
      </c>
      <c r="C8214" s="606" t="s">
        <v>8494</v>
      </c>
      <c r="D8214" s="606" t="s">
        <v>8495</v>
      </c>
      <c r="E8214" s="607">
        <v>47.22</v>
      </c>
    </row>
    <row r="8215" spans="1:5">
      <c r="A8215" s="606">
        <v>4760</v>
      </c>
      <c r="B8215" s="606" t="s">
        <v>8883</v>
      </c>
      <c r="C8215" s="606" t="s">
        <v>8643</v>
      </c>
      <c r="D8215" s="606" t="s">
        <v>8495</v>
      </c>
      <c r="E8215" s="607">
        <v>17.190000000000001</v>
      </c>
    </row>
    <row r="8216" spans="1:5">
      <c r="A8216" s="606">
        <v>41069</v>
      </c>
      <c r="B8216" s="606" t="s">
        <v>8884</v>
      </c>
      <c r="C8216" s="606" t="s">
        <v>8645</v>
      </c>
      <c r="D8216" s="606" t="s">
        <v>8495</v>
      </c>
      <c r="E8216" s="608">
        <v>3020.19</v>
      </c>
    </row>
    <row r="8217" spans="1:5">
      <c r="A8217" s="606">
        <v>10422</v>
      </c>
      <c r="B8217" s="606" t="s">
        <v>8885</v>
      </c>
      <c r="C8217" s="606" t="s">
        <v>8494</v>
      </c>
      <c r="D8217" s="606" t="s">
        <v>8495</v>
      </c>
      <c r="E8217" s="607">
        <v>390.66</v>
      </c>
    </row>
    <row r="8218" spans="1:5">
      <c r="A8218" s="606">
        <v>44019</v>
      </c>
      <c r="B8218" s="606" t="s">
        <v>8886</v>
      </c>
      <c r="C8218" s="606" t="s">
        <v>8494</v>
      </c>
      <c r="D8218" s="606" t="s">
        <v>8495</v>
      </c>
      <c r="E8218" s="607">
        <v>540.77</v>
      </c>
    </row>
    <row r="8219" spans="1:5">
      <c r="A8219" s="606">
        <v>36520</v>
      </c>
      <c r="B8219" s="606" t="s">
        <v>8887</v>
      </c>
      <c r="C8219" s="606" t="s">
        <v>8494</v>
      </c>
      <c r="D8219" s="606" t="s">
        <v>8495</v>
      </c>
      <c r="E8219" s="607">
        <v>657.52</v>
      </c>
    </row>
    <row r="8220" spans="1:5">
      <c r="A8220" s="606">
        <v>42319</v>
      </c>
      <c r="B8220" s="606" t="s">
        <v>8888</v>
      </c>
      <c r="C8220" s="606" t="s">
        <v>8494</v>
      </c>
      <c r="D8220" s="606" t="s">
        <v>8495</v>
      </c>
      <c r="E8220" s="607">
        <v>589.16999999999996</v>
      </c>
    </row>
    <row r="8221" spans="1:5">
      <c r="A8221" s="606">
        <v>10420</v>
      </c>
      <c r="B8221" s="606" t="s">
        <v>8889</v>
      </c>
      <c r="C8221" s="606" t="s">
        <v>8494</v>
      </c>
      <c r="D8221" s="606" t="s">
        <v>8500</v>
      </c>
      <c r="E8221" s="607">
        <v>209</v>
      </c>
    </row>
    <row r="8222" spans="1:5">
      <c r="A8222" s="606">
        <v>10421</v>
      </c>
      <c r="B8222" s="606" t="s">
        <v>8890</v>
      </c>
      <c r="C8222" s="606" t="s">
        <v>8494</v>
      </c>
      <c r="D8222" s="606" t="s">
        <v>8495</v>
      </c>
      <c r="E8222" s="607">
        <v>229.66</v>
      </c>
    </row>
    <row r="8223" spans="1:5">
      <c r="A8223" s="606">
        <v>11786</v>
      </c>
      <c r="B8223" s="606" t="s">
        <v>8891</v>
      </c>
      <c r="C8223" s="606" t="s">
        <v>8494</v>
      </c>
      <c r="D8223" s="606" t="s">
        <v>8495</v>
      </c>
      <c r="E8223" s="607">
        <v>463.09</v>
      </c>
    </row>
    <row r="8224" spans="1:5">
      <c r="A8224" s="606">
        <v>4815</v>
      </c>
      <c r="B8224" s="606" t="s">
        <v>8892</v>
      </c>
      <c r="C8224" s="606" t="s">
        <v>8494</v>
      </c>
      <c r="D8224" s="606" t="s">
        <v>8495</v>
      </c>
      <c r="E8224" s="607">
        <v>6.67</v>
      </c>
    </row>
    <row r="8225" spans="1:5">
      <c r="A8225" s="606">
        <v>541</v>
      </c>
      <c r="B8225" s="606" t="s">
        <v>8893</v>
      </c>
      <c r="C8225" s="606" t="s">
        <v>8494</v>
      </c>
      <c r="D8225" s="606" t="s">
        <v>8500</v>
      </c>
      <c r="E8225" s="607">
        <v>224.95</v>
      </c>
    </row>
    <row r="8226" spans="1:5">
      <c r="A8226" s="606">
        <v>542</v>
      </c>
      <c r="B8226" s="606" t="s">
        <v>8894</v>
      </c>
      <c r="C8226" s="606" t="s">
        <v>8494</v>
      </c>
      <c r="D8226" s="606" t="s">
        <v>8495</v>
      </c>
      <c r="E8226" s="607">
        <v>281.97000000000003</v>
      </c>
    </row>
    <row r="8227" spans="1:5">
      <c r="A8227" s="606">
        <v>540</v>
      </c>
      <c r="B8227" s="606" t="s">
        <v>8895</v>
      </c>
      <c r="C8227" s="606" t="s">
        <v>8494</v>
      </c>
      <c r="D8227" s="606" t="s">
        <v>8495</v>
      </c>
      <c r="E8227" s="607">
        <v>635.42999999999995</v>
      </c>
    </row>
    <row r="8228" spans="1:5">
      <c r="A8228" s="606">
        <v>38364</v>
      </c>
      <c r="B8228" s="606" t="s">
        <v>8896</v>
      </c>
      <c r="C8228" s="606" t="s">
        <v>8494</v>
      </c>
      <c r="D8228" s="606" t="s">
        <v>8495</v>
      </c>
      <c r="E8228" s="608">
        <v>1098.53</v>
      </c>
    </row>
    <row r="8229" spans="1:5">
      <c r="A8229" s="606">
        <v>11692</v>
      </c>
      <c r="B8229" s="606" t="s">
        <v>8897</v>
      </c>
      <c r="C8229" s="606" t="s">
        <v>8898</v>
      </c>
      <c r="D8229" s="606" t="s">
        <v>8495</v>
      </c>
      <c r="E8229" s="607">
        <v>550.27</v>
      </c>
    </row>
    <row r="8230" spans="1:5">
      <c r="A8230" s="606">
        <v>1746</v>
      </c>
      <c r="B8230" s="606" t="s">
        <v>8899</v>
      </c>
      <c r="C8230" s="606" t="s">
        <v>8494</v>
      </c>
      <c r="D8230" s="606" t="s">
        <v>8500</v>
      </c>
      <c r="E8230" s="607">
        <v>279.49</v>
      </c>
    </row>
    <row r="8231" spans="1:5">
      <c r="A8231" s="606">
        <v>1748</v>
      </c>
      <c r="B8231" s="606" t="s">
        <v>8900</v>
      </c>
      <c r="C8231" s="606" t="s">
        <v>8494</v>
      </c>
      <c r="D8231" s="606" t="s">
        <v>8495</v>
      </c>
      <c r="E8231" s="607">
        <v>371.65</v>
      </c>
    </row>
    <row r="8232" spans="1:5">
      <c r="A8232" s="606">
        <v>1749</v>
      </c>
      <c r="B8232" s="606" t="s">
        <v>8901</v>
      </c>
      <c r="C8232" s="606" t="s">
        <v>8494</v>
      </c>
      <c r="D8232" s="606" t="s">
        <v>8495</v>
      </c>
      <c r="E8232" s="607">
        <v>538.46</v>
      </c>
    </row>
    <row r="8233" spans="1:5">
      <c r="A8233" s="606">
        <v>37412</v>
      </c>
      <c r="B8233" s="606" t="s">
        <v>8902</v>
      </c>
      <c r="C8233" s="606" t="s">
        <v>8494</v>
      </c>
      <c r="D8233" s="606" t="s">
        <v>8495</v>
      </c>
      <c r="E8233" s="607">
        <v>273.2</v>
      </c>
    </row>
    <row r="8234" spans="1:5">
      <c r="A8234" s="606">
        <v>1745</v>
      </c>
      <c r="B8234" s="606" t="s">
        <v>8903</v>
      </c>
      <c r="C8234" s="606" t="s">
        <v>8494</v>
      </c>
      <c r="D8234" s="606" t="s">
        <v>8495</v>
      </c>
      <c r="E8234" s="607">
        <v>324.87</v>
      </c>
    </row>
    <row r="8235" spans="1:5">
      <c r="A8235" s="606">
        <v>1750</v>
      </c>
      <c r="B8235" s="606" t="s">
        <v>8904</v>
      </c>
      <c r="C8235" s="606" t="s">
        <v>8494</v>
      </c>
      <c r="D8235" s="606" t="s">
        <v>8495</v>
      </c>
      <c r="E8235" s="607">
        <v>759.18</v>
      </c>
    </row>
    <row r="8236" spans="1:5">
      <c r="A8236" s="606">
        <v>11687</v>
      </c>
      <c r="B8236" s="606" t="s">
        <v>8905</v>
      </c>
      <c r="C8236" s="606" t="s">
        <v>8539</v>
      </c>
      <c r="D8236" s="606" t="s">
        <v>8495</v>
      </c>
      <c r="E8236" s="608">
        <v>1209.5999999999999</v>
      </c>
    </row>
    <row r="8237" spans="1:5">
      <c r="A8237" s="606">
        <v>11689</v>
      </c>
      <c r="B8237" s="606" t="s">
        <v>8906</v>
      </c>
      <c r="C8237" s="606" t="s">
        <v>8539</v>
      </c>
      <c r="D8237" s="606" t="s">
        <v>8495</v>
      </c>
      <c r="E8237" s="608">
        <v>1515.56</v>
      </c>
    </row>
    <row r="8238" spans="1:5">
      <c r="A8238" s="606">
        <v>11693</v>
      </c>
      <c r="B8238" s="606" t="s">
        <v>8907</v>
      </c>
      <c r="C8238" s="606" t="s">
        <v>8898</v>
      </c>
      <c r="D8238" s="606" t="s">
        <v>8495</v>
      </c>
      <c r="E8238" s="607">
        <v>249.42</v>
      </c>
    </row>
    <row r="8239" spans="1:5">
      <c r="A8239" s="606">
        <v>36215</v>
      </c>
      <c r="B8239" s="606" t="s">
        <v>8908</v>
      </c>
      <c r="C8239" s="606" t="s">
        <v>8494</v>
      </c>
      <c r="D8239" s="606" t="s">
        <v>8541</v>
      </c>
      <c r="E8239" s="607">
        <v>952.7</v>
      </c>
    </row>
    <row r="8240" spans="1:5">
      <c r="A8240" s="606">
        <v>42439</v>
      </c>
      <c r="B8240" s="606" t="s">
        <v>8909</v>
      </c>
      <c r="C8240" s="606" t="s">
        <v>8494</v>
      </c>
      <c r="D8240" s="606" t="s">
        <v>8541</v>
      </c>
      <c r="E8240" s="608">
        <v>1207.8399999999999</v>
      </c>
    </row>
    <row r="8241" spans="1:5">
      <c r="A8241" s="606">
        <v>38381</v>
      </c>
      <c r="B8241" s="606" t="s">
        <v>8910</v>
      </c>
      <c r="C8241" s="606" t="s">
        <v>8494</v>
      </c>
      <c r="D8241" s="606" t="s">
        <v>8495</v>
      </c>
      <c r="E8241" s="607">
        <v>12.56</v>
      </c>
    </row>
    <row r="8242" spans="1:5">
      <c r="A8242" s="606">
        <v>39621</v>
      </c>
      <c r="B8242" s="606" t="s">
        <v>8911</v>
      </c>
      <c r="C8242" s="606" t="s">
        <v>8912</v>
      </c>
      <c r="D8242" s="606" t="s">
        <v>8495</v>
      </c>
      <c r="E8242" s="608">
        <v>1333.27</v>
      </c>
    </row>
    <row r="8243" spans="1:5">
      <c r="A8243" s="606">
        <v>39624</v>
      </c>
      <c r="B8243" s="606" t="s">
        <v>8913</v>
      </c>
      <c r="C8243" s="606" t="s">
        <v>8912</v>
      </c>
      <c r="D8243" s="606" t="s">
        <v>8495</v>
      </c>
      <c r="E8243" s="608">
        <v>1470.74</v>
      </c>
    </row>
    <row r="8244" spans="1:5">
      <c r="A8244" s="606">
        <v>39615</v>
      </c>
      <c r="B8244" s="606" t="s">
        <v>8914</v>
      </c>
      <c r="C8244" s="606" t="s">
        <v>8494</v>
      </c>
      <c r="D8244" s="606" t="s">
        <v>8495</v>
      </c>
      <c r="E8244" s="607">
        <v>594.30999999999995</v>
      </c>
    </row>
    <row r="8245" spans="1:5">
      <c r="A8245" s="606">
        <v>39620</v>
      </c>
      <c r="B8245" s="606" t="s">
        <v>8915</v>
      </c>
      <c r="C8245" s="606" t="s">
        <v>8494</v>
      </c>
      <c r="D8245" s="606" t="s">
        <v>8495</v>
      </c>
      <c r="E8245" s="607">
        <v>907.68</v>
      </c>
    </row>
    <row r="8246" spans="1:5">
      <c r="A8246" s="606">
        <v>39623</v>
      </c>
      <c r="B8246" s="606" t="s">
        <v>8916</v>
      </c>
      <c r="C8246" s="606" t="s">
        <v>8494</v>
      </c>
      <c r="D8246" s="606" t="s">
        <v>8495</v>
      </c>
      <c r="E8246" s="607">
        <v>972.2</v>
      </c>
    </row>
    <row r="8247" spans="1:5">
      <c r="A8247" s="606">
        <v>546</v>
      </c>
      <c r="B8247" s="606" t="s">
        <v>8917</v>
      </c>
      <c r="C8247" s="606" t="s">
        <v>124</v>
      </c>
      <c r="D8247" s="606" t="s">
        <v>8500</v>
      </c>
      <c r="E8247" s="607">
        <v>10.32</v>
      </c>
    </row>
    <row r="8248" spans="1:5">
      <c r="A8248" s="606">
        <v>566</v>
      </c>
      <c r="B8248" s="606" t="s">
        <v>8918</v>
      </c>
      <c r="C8248" s="606" t="s">
        <v>8539</v>
      </c>
      <c r="D8248" s="606" t="s">
        <v>8495</v>
      </c>
      <c r="E8248" s="607">
        <v>4.8899999999999997</v>
      </c>
    </row>
    <row r="8249" spans="1:5">
      <c r="A8249" s="606">
        <v>565</v>
      </c>
      <c r="B8249" s="606" t="s">
        <v>8919</v>
      </c>
      <c r="C8249" s="606" t="s">
        <v>8539</v>
      </c>
      <c r="D8249" s="606" t="s">
        <v>8495</v>
      </c>
      <c r="E8249" s="607">
        <v>17.850000000000001</v>
      </c>
    </row>
    <row r="8250" spans="1:5">
      <c r="A8250" s="606">
        <v>555</v>
      </c>
      <c r="B8250" s="606" t="s">
        <v>8920</v>
      </c>
      <c r="C8250" s="606" t="s">
        <v>8539</v>
      </c>
      <c r="D8250" s="606" t="s">
        <v>8495</v>
      </c>
      <c r="E8250" s="607">
        <v>12.65</v>
      </c>
    </row>
    <row r="8251" spans="1:5">
      <c r="A8251" s="606">
        <v>557</v>
      </c>
      <c r="B8251" s="606" t="s">
        <v>8921</v>
      </c>
      <c r="C8251" s="606" t="s">
        <v>8539</v>
      </c>
      <c r="D8251" s="606" t="s">
        <v>8495</v>
      </c>
      <c r="E8251" s="607">
        <v>39.71</v>
      </c>
    </row>
    <row r="8252" spans="1:5">
      <c r="A8252" s="606">
        <v>552</v>
      </c>
      <c r="B8252" s="606" t="s">
        <v>8922</v>
      </c>
      <c r="C8252" s="606" t="s">
        <v>8539</v>
      </c>
      <c r="D8252" s="606" t="s">
        <v>8495</v>
      </c>
      <c r="E8252" s="607">
        <v>19.7</v>
      </c>
    </row>
    <row r="8253" spans="1:5">
      <c r="A8253" s="606">
        <v>563</v>
      </c>
      <c r="B8253" s="606" t="s">
        <v>8923</v>
      </c>
      <c r="C8253" s="606" t="s">
        <v>8539</v>
      </c>
      <c r="D8253" s="606" t="s">
        <v>8495</v>
      </c>
      <c r="E8253" s="607">
        <v>29.6</v>
      </c>
    </row>
    <row r="8254" spans="1:5">
      <c r="A8254" s="606">
        <v>549</v>
      </c>
      <c r="B8254" s="606" t="s">
        <v>8924</v>
      </c>
      <c r="C8254" s="606" t="s">
        <v>8539</v>
      </c>
      <c r="D8254" s="606" t="s">
        <v>8495</v>
      </c>
      <c r="E8254" s="607">
        <v>53.28</v>
      </c>
    </row>
    <row r="8255" spans="1:5">
      <c r="A8255" s="606">
        <v>551</v>
      </c>
      <c r="B8255" s="606" t="s">
        <v>8925</v>
      </c>
      <c r="C8255" s="606" t="s">
        <v>8539</v>
      </c>
      <c r="D8255" s="606" t="s">
        <v>8495</v>
      </c>
      <c r="E8255" s="607">
        <v>105.5</v>
      </c>
    </row>
    <row r="8256" spans="1:5">
      <c r="A8256" s="606">
        <v>559</v>
      </c>
      <c r="B8256" s="606" t="s">
        <v>8926</v>
      </c>
      <c r="C8256" s="606" t="s">
        <v>8539</v>
      </c>
      <c r="D8256" s="606" t="s">
        <v>8495</v>
      </c>
      <c r="E8256" s="607">
        <v>26.37</v>
      </c>
    </row>
    <row r="8257" spans="1:5">
      <c r="A8257" s="606">
        <v>560</v>
      </c>
      <c r="B8257" s="606" t="s">
        <v>8927</v>
      </c>
      <c r="C8257" s="606" t="s">
        <v>8539</v>
      </c>
      <c r="D8257" s="606" t="s">
        <v>8495</v>
      </c>
      <c r="E8257" s="607">
        <v>32.99</v>
      </c>
    </row>
    <row r="8258" spans="1:5">
      <c r="A8258" s="606">
        <v>547</v>
      </c>
      <c r="B8258" s="606" t="s">
        <v>8928</v>
      </c>
      <c r="C8258" s="606" t="s">
        <v>8539</v>
      </c>
      <c r="D8258" s="606" t="s">
        <v>8495</v>
      </c>
      <c r="E8258" s="607">
        <v>39.51</v>
      </c>
    </row>
    <row r="8259" spans="1:5">
      <c r="A8259" s="606">
        <v>36207</v>
      </c>
      <c r="B8259" s="606" t="s">
        <v>8929</v>
      </c>
      <c r="C8259" s="606" t="s">
        <v>8494</v>
      </c>
      <c r="D8259" s="606" t="s">
        <v>8541</v>
      </c>
      <c r="E8259" s="607">
        <v>421.98</v>
      </c>
    </row>
    <row r="8260" spans="1:5">
      <c r="A8260" s="606">
        <v>36209</v>
      </c>
      <c r="B8260" s="606" t="s">
        <v>8930</v>
      </c>
      <c r="C8260" s="606" t="s">
        <v>8494</v>
      </c>
      <c r="D8260" s="606" t="s">
        <v>8541</v>
      </c>
      <c r="E8260" s="607">
        <v>484.29</v>
      </c>
    </row>
    <row r="8261" spans="1:5">
      <c r="A8261" s="606">
        <v>36210</v>
      </c>
      <c r="B8261" s="606" t="s">
        <v>8931</v>
      </c>
      <c r="C8261" s="606" t="s">
        <v>8494</v>
      </c>
      <c r="D8261" s="606" t="s">
        <v>8541</v>
      </c>
      <c r="E8261" s="607">
        <v>523.98</v>
      </c>
    </row>
    <row r="8262" spans="1:5">
      <c r="A8262" s="606">
        <v>36204</v>
      </c>
      <c r="B8262" s="606" t="s">
        <v>8932</v>
      </c>
      <c r="C8262" s="606" t="s">
        <v>8494</v>
      </c>
      <c r="D8262" s="606" t="s">
        <v>8541</v>
      </c>
      <c r="E8262" s="607">
        <v>185.78</v>
      </c>
    </row>
    <row r="8263" spans="1:5">
      <c r="A8263" s="606">
        <v>36205</v>
      </c>
      <c r="B8263" s="606" t="s">
        <v>8933</v>
      </c>
      <c r="C8263" s="606" t="s">
        <v>8494</v>
      </c>
      <c r="D8263" s="606" t="s">
        <v>8541</v>
      </c>
      <c r="E8263" s="607">
        <v>206.33</v>
      </c>
    </row>
    <row r="8264" spans="1:5">
      <c r="A8264" s="606">
        <v>36081</v>
      </c>
      <c r="B8264" s="606" t="s">
        <v>8934</v>
      </c>
      <c r="C8264" s="606" t="s">
        <v>8494</v>
      </c>
      <c r="D8264" s="606" t="s">
        <v>8541</v>
      </c>
      <c r="E8264" s="607">
        <v>220</v>
      </c>
    </row>
    <row r="8265" spans="1:5">
      <c r="A8265" s="606">
        <v>36206</v>
      </c>
      <c r="B8265" s="606" t="s">
        <v>8935</v>
      </c>
      <c r="C8265" s="606" t="s">
        <v>8494</v>
      </c>
      <c r="D8265" s="606" t="s">
        <v>8541</v>
      </c>
      <c r="E8265" s="607">
        <v>230.49</v>
      </c>
    </row>
    <row r="8266" spans="1:5">
      <c r="A8266" s="606">
        <v>36218</v>
      </c>
      <c r="B8266" s="606" t="s">
        <v>8936</v>
      </c>
      <c r="C8266" s="606" t="s">
        <v>8494</v>
      </c>
      <c r="D8266" s="606" t="s">
        <v>8541</v>
      </c>
      <c r="E8266" s="607">
        <v>162.41999999999999</v>
      </c>
    </row>
    <row r="8267" spans="1:5">
      <c r="A8267" s="606">
        <v>36220</v>
      </c>
      <c r="B8267" s="606" t="s">
        <v>8937</v>
      </c>
      <c r="C8267" s="606" t="s">
        <v>8494</v>
      </c>
      <c r="D8267" s="606" t="s">
        <v>8541</v>
      </c>
      <c r="E8267" s="607">
        <v>186.24</v>
      </c>
    </row>
    <row r="8268" spans="1:5">
      <c r="A8268" s="606">
        <v>36080</v>
      </c>
      <c r="B8268" s="606" t="s">
        <v>8938</v>
      </c>
      <c r="C8268" s="606" t="s">
        <v>8494</v>
      </c>
      <c r="D8268" s="606" t="s">
        <v>8541</v>
      </c>
      <c r="E8268" s="607">
        <v>201.45</v>
      </c>
    </row>
    <row r="8269" spans="1:5">
      <c r="A8269" s="606">
        <v>36223</v>
      </c>
      <c r="B8269" s="606" t="s">
        <v>8939</v>
      </c>
      <c r="C8269" s="606" t="s">
        <v>8494</v>
      </c>
      <c r="D8269" s="606" t="s">
        <v>8541</v>
      </c>
      <c r="E8269" s="607">
        <v>210.95</v>
      </c>
    </row>
    <row r="8270" spans="1:5">
      <c r="A8270" s="606">
        <v>38127</v>
      </c>
      <c r="B8270" s="606" t="s">
        <v>8940</v>
      </c>
      <c r="C8270" s="606" t="s">
        <v>8494</v>
      </c>
      <c r="D8270" s="606" t="s">
        <v>8495</v>
      </c>
      <c r="E8270" s="607">
        <v>485.92</v>
      </c>
    </row>
    <row r="8271" spans="1:5">
      <c r="A8271" s="606">
        <v>38060</v>
      </c>
      <c r="B8271" s="606" t="s">
        <v>8941</v>
      </c>
      <c r="C8271" s="606" t="s">
        <v>8494</v>
      </c>
      <c r="D8271" s="606" t="s">
        <v>8495</v>
      </c>
      <c r="E8271" s="607">
        <v>64.349999999999994</v>
      </c>
    </row>
    <row r="8272" spans="1:5">
      <c r="A8272" s="606">
        <v>10956</v>
      </c>
      <c r="B8272" s="606" t="s">
        <v>8942</v>
      </c>
      <c r="C8272" s="606" t="s">
        <v>8494</v>
      </c>
      <c r="D8272" s="606" t="s">
        <v>8495</v>
      </c>
      <c r="E8272" s="607">
        <v>70.569999999999993</v>
      </c>
    </row>
    <row r="8273" spans="1:5">
      <c r="A8273" s="606">
        <v>39380</v>
      </c>
      <c r="B8273" s="606" t="s">
        <v>8943</v>
      </c>
      <c r="C8273" s="606" t="s">
        <v>8494</v>
      </c>
      <c r="D8273" s="606" t="s">
        <v>8495</v>
      </c>
      <c r="E8273" s="607">
        <v>22.35</v>
      </c>
    </row>
    <row r="8274" spans="1:5">
      <c r="A8274" s="606">
        <v>44172</v>
      </c>
      <c r="B8274" s="606" t="s">
        <v>8944</v>
      </c>
      <c r="C8274" s="606" t="s">
        <v>8494</v>
      </c>
      <c r="D8274" s="606" t="s">
        <v>8541</v>
      </c>
      <c r="E8274" s="607">
        <v>7.43</v>
      </c>
    </row>
    <row r="8275" spans="1:5">
      <c r="A8275" s="606">
        <v>37597</v>
      </c>
      <c r="B8275" s="606" t="s">
        <v>8945</v>
      </c>
      <c r="C8275" s="606" t="s">
        <v>8494</v>
      </c>
      <c r="D8275" s="606" t="s">
        <v>8541</v>
      </c>
      <c r="E8275" s="608">
        <v>656464.84</v>
      </c>
    </row>
    <row r="8276" spans="1:5">
      <c r="A8276" s="606">
        <v>183</v>
      </c>
      <c r="B8276" s="606" t="s">
        <v>8946</v>
      </c>
      <c r="C8276" s="606" t="s">
        <v>8947</v>
      </c>
      <c r="D8276" s="606" t="s">
        <v>8500</v>
      </c>
      <c r="E8276" s="607">
        <v>246.27</v>
      </c>
    </row>
    <row r="8277" spans="1:5">
      <c r="A8277" s="606">
        <v>184</v>
      </c>
      <c r="B8277" s="606" t="s">
        <v>8948</v>
      </c>
      <c r="C8277" s="606" t="s">
        <v>8947</v>
      </c>
      <c r="D8277" s="606" t="s">
        <v>8495</v>
      </c>
      <c r="E8277" s="607">
        <v>152.52000000000001</v>
      </c>
    </row>
    <row r="8278" spans="1:5">
      <c r="A8278" s="606">
        <v>181</v>
      </c>
      <c r="B8278" s="606" t="s">
        <v>8949</v>
      </c>
      <c r="C8278" s="606" t="s">
        <v>8947</v>
      </c>
      <c r="D8278" s="606" t="s">
        <v>8495</v>
      </c>
      <c r="E8278" s="607">
        <v>328.88</v>
      </c>
    </row>
    <row r="8279" spans="1:5">
      <c r="A8279" s="606">
        <v>20001</v>
      </c>
      <c r="B8279" s="606" t="s">
        <v>8950</v>
      </c>
      <c r="C8279" s="606" t="s">
        <v>8947</v>
      </c>
      <c r="D8279" s="606" t="s">
        <v>8495</v>
      </c>
      <c r="E8279" s="607">
        <v>190.66</v>
      </c>
    </row>
    <row r="8280" spans="1:5">
      <c r="A8280" s="606">
        <v>39837</v>
      </c>
      <c r="B8280" s="606" t="s">
        <v>8951</v>
      </c>
      <c r="C8280" s="606" t="s">
        <v>8947</v>
      </c>
      <c r="D8280" s="606" t="s">
        <v>8495</v>
      </c>
      <c r="E8280" s="608">
        <v>609.14</v>
      </c>
    </row>
    <row r="8281" spans="1:5">
      <c r="A8281" s="606">
        <v>43366</v>
      </c>
      <c r="B8281" s="606" t="s">
        <v>8952</v>
      </c>
      <c r="C8281" s="606" t="s">
        <v>124</v>
      </c>
      <c r="D8281" s="606" t="s">
        <v>8541</v>
      </c>
      <c r="E8281" s="607">
        <v>1.58</v>
      </c>
    </row>
    <row r="8282" spans="1:5">
      <c r="A8282" s="606">
        <v>10535</v>
      </c>
      <c r="B8282" s="606" t="s">
        <v>8953</v>
      </c>
      <c r="C8282" s="606" t="s">
        <v>8494</v>
      </c>
      <c r="D8282" s="606" t="s">
        <v>8500</v>
      </c>
      <c r="E8282" s="608">
        <v>5497</v>
      </c>
    </row>
    <row r="8283" spans="1:5">
      <c r="A8283" s="606">
        <v>10537</v>
      </c>
      <c r="B8283" s="606" t="s">
        <v>8954</v>
      </c>
      <c r="C8283" s="606" t="s">
        <v>8494</v>
      </c>
      <c r="D8283" s="606" t="s">
        <v>8495</v>
      </c>
      <c r="E8283" s="608">
        <v>7496.41</v>
      </c>
    </row>
    <row r="8284" spans="1:5">
      <c r="A8284" s="606">
        <v>13891</v>
      </c>
      <c r="B8284" s="606" t="s">
        <v>8955</v>
      </c>
      <c r="C8284" s="606" t="s">
        <v>8494</v>
      </c>
      <c r="D8284" s="606" t="s">
        <v>8495</v>
      </c>
      <c r="E8284" s="608">
        <v>6875.9</v>
      </c>
    </row>
    <row r="8285" spans="1:5">
      <c r="A8285" s="606">
        <v>44492</v>
      </c>
      <c r="B8285" s="606" t="s">
        <v>8956</v>
      </c>
      <c r="C8285" s="606" t="s">
        <v>8494</v>
      </c>
      <c r="D8285" s="606" t="s">
        <v>8495</v>
      </c>
      <c r="E8285" s="608">
        <v>29907.4</v>
      </c>
    </row>
    <row r="8286" spans="1:5">
      <c r="A8286" s="606">
        <v>36396</v>
      </c>
      <c r="B8286" s="606" t="s">
        <v>8957</v>
      </c>
      <c r="C8286" s="606" t="s">
        <v>8494</v>
      </c>
      <c r="D8286" s="606" t="s">
        <v>8495</v>
      </c>
      <c r="E8286" s="608">
        <v>6288.94</v>
      </c>
    </row>
    <row r="8287" spans="1:5">
      <c r="A8287" s="606">
        <v>36397</v>
      </c>
      <c r="B8287" s="606" t="s">
        <v>8958</v>
      </c>
      <c r="C8287" s="606" t="s">
        <v>8494</v>
      </c>
      <c r="D8287" s="606" t="s">
        <v>8495</v>
      </c>
      <c r="E8287" s="608">
        <v>22360.67</v>
      </c>
    </row>
    <row r="8288" spans="1:5">
      <c r="A8288" s="606">
        <v>36398</v>
      </c>
      <c r="B8288" s="606" t="s">
        <v>8959</v>
      </c>
      <c r="C8288" s="606" t="s">
        <v>8494</v>
      </c>
      <c r="D8288" s="606" t="s">
        <v>8495</v>
      </c>
      <c r="E8288" s="608">
        <v>27177.54</v>
      </c>
    </row>
    <row r="8289" spans="1:5">
      <c r="A8289" s="606">
        <v>647</v>
      </c>
      <c r="B8289" s="606" t="s">
        <v>8960</v>
      </c>
      <c r="C8289" s="606" t="s">
        <v>8643</v>
      </c>
      <c r="D8289" s="606" t="s">
        <v>8495</v>
      </c>
      <c r="E8289" s="607">
        <v>12.21</v>
      </c>
    </row>
    <row r="8290" spans="1:5">
      <c r="A8290" s="606">
        <v>40920</v>
      </c>
      <c r="B8290" s="606" t="s">
        <v>8961</v>
      </c>
      <c r="C8290" s="606" t="s">
        <v>8645</v>
      </c>
      <c r="D8290" s="606" t="s">
        <v>8495</v>
      </c>
      <c r="E8290" s="608">
        <v>2147.11</v>
      </c>
    </row>
    <row r="8291" spans="1:5">
      <c r="A8291" s="606">
        <v>715</v>
      </c>
      <c r="B8291" s="606" t="s">
        <v>8962</v>
      </c>
      <c r="C8291" s="606" t="s">
        <v>8494</v>
      </c>
      <c r="D8291" s="606" t="s">
        <v>8500</v>
      </c>
      <c r="E8291" s="608">
        <v>28.9</v>
      </c>
    </row>
    <row r="8292" spans="1:5">
      <c r="A8292" s="606">
        <v>716</v>
      </c>
      <c r="B8292" s="606" t="s">
        <v>8963</v>
      </c>
      <c r="C8292" s="606" t="s">
        <v>8494</v>
      </c>
      <c r="D8292" s="606" t="s">
        <v>8495</v>
      </c>
      <c r="E8292" s="607">
        <v>32.68</v>
      </c>
    </row>
    <row r="8293" spans="1:5">
      <c r="A8293" s="606">
        <v>38783</v>
      </c>
      <c r="B8293" s="606" t="s">
        <v>8964</v>
      </c>
      <c r="C8293" s="606" t="s">
        <v>8494</v>
      </c>
      <c r="D8293" s="606" t="s">
        <v>8495</v>
      </c>
      <c r="E8293" s="607">
        <v>1.26</v>
      </c>
    </row>
    <row r="8294" spans="1:5">
      <c r="A8294" s="606">
        <v>37593</v>
      </c>
      <c r="B8294" s="606" t="s">
        <v>8965</v>
      </c>
      <c r="C8294" s="606" t="s">
        <v>8494</v>
      </c>
      <c r="D8294" s="606" t="s">
        <v>8495</v>
      </c>
      <c r="E8294" s="607">
        <v>3.43</v>
      </c>
    </row>
    <row r="8295" spans="1:5">
      <c r="A8295" s="606">
        <v>37594</v>
      </c>
      <c r="B8295" s="606" t="s">
        <v>8966</v>
      </c>
      <c r="C8295" s="606" t="s">
        <v>8494</v>
      </c>
      <c r="D8295" s="606" t="s">
        <v>8495</v>
      </c>
      <c r="E8295" s="607">
        <v>4.07</v>
      </c>
    </row>
    <row r="8296" spans="1:5">
      <c r="A8296" s="606">
        <v>37592</v>
      </c>
      <c r="B8296" s="606" t="s">
        <v>8967</v>
      </c>
      <c r="C8296" s="606" t="s">
        <v>8494</v>
      </c>
      <c r="D8296" s="606" t="s">
        <v>8495</v>
      </c>
      <c r="E8296" s="608">
        <v>2.71</v>
      </c>
    </row>
    <row r="8297" spans="1:5">
      <c r="A8297" s="606">
        <v>44466</v>
      </c>
      <c r="B8297" s="606" t="s">
        <v>8968</v>
      </c>
      <c r="C8297" s="606" t="s">
        <v>8494</v>
      </c>
      <c r="D8297" s="606" t="s">
        <v>8495</v>
      </c>
      <c r="E8297" s="607">
        <v>2.5499999999999998</v>
      </c>
    </row>
    <row r="8298" spans="1:5">
      <c r="A8298" s="606">
        <v>44467</v>
      </c>
      <c r="B8298" s="606" t="s">
        <v>8969</v>
      </c>
      <c r="C8298" s="606" t="s">
        <v>8494</v>
      </c>
      <c r="D8298" s="606" t="s">
        <v>8495</v>
      </c>
      <c r="E8298" s="607">
        <v>3.07</v>
      </c>
    </row>
    <row r="8299" spans="1:5">
      <c r="A8299" s="606">
        <v>44468</v>
      </c>
      <c r="B8299" s="606" t="s">
        <v>8970</v>
      </c>
      <c r="C8299" s="606" t="s">
        <v>8494</v>
      </c>
      <c r="D8299" s="606" t="s">
        <v>8495</v>
      </c>
      <c r="E8299" s="607">
        <v>2.66</v>
      </c>
    </row>
    <row r="8300" spans="1:5">
      <c r="A8300" s="606">
        <v>7270</v>
      </c>
      <c r="B8300" s="606" t="s">
        <v>8971</v>
      </c>
      <c r="C8300" s="606" t="s">
        <v>8494</v>
      </c>
      <c r="D8300" s="606" t="s">
        <v>8495</v>
      </c>
      <c r="E8300" s="607">
        <v>1.03</v>
      </c>
    </row>
    <row r="8301" spans="1:5">
      <c r="A8301" s="606">
        <v>7267</v>
      </c>
      <c r="B8301" s="606" t="s">
        <v>8972</v>
      </c>
      <c r="C8301" s="606" t="s">
        <v>8494</v>
      </c>
      <c r="D8301" s="606" t="s">
        <v>8495</v>
      </c>
      <c r="E8301" s="607">
        <v>0.87</v>
      </c>
    </row>
    <row r="8302" spans="1:5">
      <c r="A8302" s="606">
        <v>44460</v>
      </c>
      <c r="B8302" s="606" t="s">
        <v>8973</v>
      </c>
      <c r="C8302" s="606" t="s">
        <v>8494</v>
      </c>
      <c r="D8302" s="606" t="s">
        <v>8495</v>
      </c>
      <c r="E8302" s="607">
        <v>1.73</v>
      </c>
    </row>
    <row r="8303" spans="1:5">
      <c r="A8303" s="606">
        <v>44461</v>
      </c>
      <c r="B8303" s="606" t="s">
        <v>8974</v>
      </c>
      <c r="C8303" s="606" t="s">
        <v>8494</v>
      </c>
      <c r="D8303" s="606" t="s">
        <v>8495</v>
      </c>
      <c r="E8303" s="607">
        <v>2.36</v>
      </c>
    </row>
    <row r="8304" spans="1:5">
      <c r="A8304" s="606">
        <v>44458</v>
      </c>
      <c r="B8304" s="606" t="s">
        <v>8975</v>
      </c>
      <c r="C8304" s="606" t="s">
        <v>8494</v>
      </c>
      <c r="D8304" s="606" t="s">
        <v>8495</v>
      </c>
      <c r="E8304" s="607">
        <v>1.05</v>
      </c>
    </row>
    <row r="8305" spans="1:5">
      <c r="A8305" s="606">
        <v>44457</v>
      </c>
      <c r="B8305" s="606" t="s">
        <v>8976</v>
      </c>
      <c r="C8305" s="606" t="s">
        <v>8494</v>
      </c>
      <c r="D8305" s="606" t="s">
        <v>8495</v>
      </c>
      <c r="E8305" s="607">
        <v>2.0299999999999998</v>
      </c>
    </row>
    <row r="8306" spans="1:5">
      <c r="A8306" s="606">
        <v>7271</v>
      </c>
      <c r="B8306" s="606" t="s">
        <v>8977</v>
      </c>
      <c r="C8306" s="606" t="s">
        <v>8494</v>
      </c>
      <c r="D8306" s="606" t="s">
        <v>8500</v>
      </c>
      <c r="E8306" s="607">
        <v>1.1000000000000001</v>
      </c>
    </row>
    <row r="8307" spans="1:5">
      <c r="A8307" s="606">
        <v>7268</v>
      </c>
      <c r="B8307" s="606" t="s">
        <v>8978</v>
      </c>
      <c r="C8307" s="606" t="s">
        <v>8494</v>
      </c>
      <c r="D8307" s="606" t="s">
        <v>8495</v>
      </c>
      <c r="E8307" s="607">
        <v>1.71</v>
      </c>
    </row>
    <row r="8308" spans="1:5">
      <c r="A8308" s="606">
        <v>44459</v>
      </c>
      <c r="B8308" s="606" t="s">
        <v>8979</v>
      </c>
      <c r="C8308" s="606" t="s">
        <v>8494</v>
      </c>
      <c r="D8308" s="606" t="s">
        <v>8495</v>
      </c>
      <c r="E8308" s="607">
        <v>1.1100000000000001</v>
      </c>
    </row>
    <row r="8309" spans="1:5">
      <c r="A8309" s="606">
        <v>44462</v>
      </c>
      <c r="B8309" s="606" t="s">
        <v>8980</v>
      </c>
      <c r="C8309" s="606" t="s">
        <v>8494</v>
      </c>
      <c r="D8309" s="606" t="s">
        <v>8495</v>
      </c>
      <c r="E8309" s="607">
        <v>1.96</v>
      </c>
    </row>
    <row r="8310" spans="1:5">
      <c r="A8310" s="606">
        <v>44463</v>
      </c>
      <c r="B8310" s="606" t="s">
        <v>8981</v>
      </c>
      <c r="C8310" s="606" t="s">
        <v>8494</v>
      </c>
      <c r="D8310" s="606" t="s">
        <v>8495</v>
      </c>
      <c r="E8310" s="607">
        <v>2.5299999999999998</v>
      </c>
    </row>
    <row r="8311" spans="1:5">
      <c r="A8311" s="606">
        <v>44464</v>
      </c>
      <c r="B8311" s="606" t="s">
        <v>8982</v>
      </c>
      <c r="C8311" s="606" t="s">
        <v>8494</v>
      </c>
      <c r="D8311" s="606" t="s">
        <v>8495</v>
      </c>
      <c r="E8311" s="607">
        <v>2.62</v>
      </c>
    </row>
    <row r="8312" spans="1:5">
      <c r="A8312" s="606">
        <v>44465</v>
      </c>
      <c r="B8312" s="606" t="s">
        <v>8983</v>
      </c>
      <c r="C8312" s="606" t="s">
        <v>8494</v>
      </c>
      <c r="D8312" s="606" t="s">
        <v>8495</v>
      </c>
      <c r="E8312" s="607">
        <v>3.59</v>
      </c>
    </row>
    <row r="8313" spans="1:5">
      <c r="A8313" s="606">
        <v>41372</v>
      </c>
      <c r="B8313" s="606" t="s">
        <v>8984</v>
      </c>
      <c r="C8313" s="606" t="s">
        <v>8898</v>
      </c>
      <c r="D8313" s="606" t="s">
        <v>8541</v>
      </c>
      <c r="E8313" s="607">
        <v>114.56</v>
      </c>
    </row>
    <row r="8314" spans="1:5">
      <c r="A8314" s="606">
        <v>41371</v>
      </c>
      <c r="B8314" s="606" t="s">
        <v>8985</v>
      </c>
      <c r="C8314" s="606" t="s">
        <v>8898</v>
      </c>
      <c r="D8314" s="606" t="s">
        <v>8541</v>
      </c>
      <c r="E8314" s="607">
        <v>67.709999999999994</v>
      </c>
    </row>
    <row r="8315" spans="1:5">
      <c r="A8315" s="606">
        <v>34556</v>
      </c>
      <c r="B8315" s="606" t="s">
        <v>8986</v>
      </c>
      <c r="C8315" s="606" t="s">
        <v>8494</v>
      </c>
      <c r="D8315" s="606" t="s">
        <v>8495</v>
      </c>
      <c r="E8315" s="607">
        <v>5.28</v>
      </c>
    </row>
    <row r="8316" spans="1:5">
      <c r="A8316" s="606">
        <v>37873</v>
      </c>
      <c r="B8316" s="606" t="s">
        <v>8987</v>
      </c>
      <c r="C8316" s="606" t="s">
        <v>8494</v>
      </c>
      <c r="D8316" s="606" t="s">
        <v>8495</v>
      </c>
      <c r="E8316" s="608">
        <v>5.38</v>
      </c>
    </row>
    <row r="8317" spans="1:5">
      <c r="A8317" s="606">
        <v>34564</v>
      </c>
      <c r="B8317" s="606" t="s">
        <v>8988</v>
      </c>
      <c r="C8317" s="606" t="s">
        <v>8494</v>
      </c>
      <c r="D8317" s="606" t="s">
        <v>8495</v>
      </c>
      <c r="E8317" s="608">
        <v>5.63</v>
      </c>
    </row>
    <row r="8318" spans="1:5">
      <c r="A8318" s="606">
        <v>34565</v>
      </c>
      <c r="B8318" s="606" t="s">
        <v>8989</v>
      </c>
      <c r="C8318" s="606" t="s">
        <v>8494</v>
      </c>
      <c r="D8318" s="606" t="s">
        <v>8495</v>
      </c>
      <c r="E8318" s="607">
        <v>5.96</v>
      </c>
    </row>
    <row r="8319" spans="1:5">
      <c r="A8319" s="606">
        <v>38590</v>
      </c>
      <c r="B8319" s="606" t="s">
        <v>8990</v>
      </c>
      <c r="C8319" s="606" t="s">
        <v>8494</v>
      </c>
      <c r="D8319" s="606" t="s">
        <v>8495</v>
      </c>
      <c r="E8319" s="607">
        <v>4.4000000000000004</v>
      </c>
    </row>
    <row r="8320" spans="1:5">
      <c r="A8320" s="606">
        <v>34566</v>
      </c>
      <c r="B8320" s="606" t="s">
        <v>8991</v>
      </c>
      <c r="C8320" s="606" t="s">
        <v>8494</v>
      </c>
      <c r="D8320" s="606" t="s">
        <v>8495</v>
      </c>
      <c r="E8320" s="608">
        <v>4.62</v>
      </c>
    </row>
    <row r="8321" spans="1:5">
      <c r="A8321" s="606">
        <v>34567</v>
      </c>
      <c r="B8321" s="606" t="s">
        <v>8992</v>
      </c>
      <c r="C8321" s="606" t="s">
        <v>8494</v>
      </c>
      <c r="D8321" s="606" t="s">
        <v>8495</v>
      </c>
      <c r="E8321" s="608">
        <v>4.9000000000000004</v>
      </c>
    </row>
    <row r="8322" spans="1:5">
      <c r="A8322" s="606">
        <v>38591</v>
      </c>
      <c r="B8322" s="606" t="s">
        <v>8993</v>
      </c>
      <c r="C8322" s="606" t="s">
        <v>8494</v>
      </c>
      <c r="D8322" s="606" t="s">
        <v>8495</v>
      </c>
      <c r="E8322" s="607">
        <v>4.45</v>
      </c>
    </row>
    <row r="8323" spans="1:5">
      <c r="A8323" s="606">
        <v>34568</v>
      </c>
      <c r="B8323" s="606" t="s">
        <v>8994</v>
      </c>
      <c r="C8323" s="606" t="s">
        <v>8494</v>
      </c>
      <c r="D8323" s="606" t="s">
        <v>8495</v>
      </c>
      <c r="E8323" s="607">
        <v>5.79</v>
      </c>
    </row>
    <row r="8324" spans="1:5">
      <c r="A8324" s="606">
        <v>34569</v>
      </c>
      <c r="B8324" s="606" t="s">
        <v>8995</v>
      </c>
      <c r="C8324" s="606" t="s">
        <v>8494</v>
      </c>
      <c r="D8324" s="606" t="s">
        <v>8495</v>
      </c>
      <c r="E8324" s="607">
        <v>5.96</v>
      </c>
    </row>
    <row r="8325" spans="1:5">
      <c r="A8325" s="606">
        <v>34570</v>
      </c>
      <c r="B8325" s="606" t="s">
        <v>8996</v>
      </c>
      <c r="C8325" s="606" t="s">
        <v>8494</v>
      </c>
      <c r="D8325" s="606" t="s">
        <v>8495</v>
      </c>
      <c r="E8325" s="607">
        <v>6.47</v>
      </c>
    </row>
    <row r="8326" spans="1:5">
      <c r="A8326" s="606">
        <v>25070</v>
      </c>
      <c r="B8326" s="606" t="s">
        <v>8997</v>
      </c>
      <c r="C8326" s="606" t="s">
        <v>8494</v>
      </c>
      <c r="D8326" s="606" t="s">
        <v>8495</v>
      </c>
      <c r="E8326" s="607">
        <v>4.87</v>
      </c>
    </row>
    <row r="8327" spans="1:5">
      <c r="A8327" s="606">
        <v>34571</v>
      </c>
      <c r="B8327" s="606" t="s">
        <v>8998</v>
      </c>
      <c r="C8327" s="606" t="s">
        <v>8494</v>
      </c>
      <c r="D8327" s="606" t="s">
        <v>8495</v>
      </c>
      <c r="E8327" s="607">
        <v>4.91</v>
      </c>
    </row>
    <row r="8328" spans="1:5">
      <c r="A8328" s="606">
        <v>34573</v>
      </c>
      <c r="B8328" s="606" t="s">
        <v>8999</v>
      </c>
      <c r="C8328" s="606" t="s">
        <v>8494</v>
      </c>
      <c r="D8328" s="606" t="s">
        <v>8495</v>
      </c>
      <c r="E8328" s="607">
        <v>5.17</v>
      </c>
    </row>
    <row r="8329" spans="1:5">
      <c r="A8329" s="606">
        <v>37107</v>
      </c>
      <c r="B8329" s="606" t="s">
        <v>9000</v>
      </c>
      <c r="C8329" s="606" t="s">
        <v>8494</v>
      </c>
      <c r="D8329" s="606" t="s">
        <v>8495</v>
      </c>
      <c r="E8329" s="607">
        <v>6.83</v>
      </c>
    </row>
    <row r="8330" spans="1:5">
      <c r="A8330" s="606">
        <v>34576</v>
      </c>
      <c r="B8330" s="606" t="s">
        <v>9001</v>
      </c>
      <c r="C8330" s="606" t="s">
        <v>8494</v>
      </c>
      <c r="D8330" s="606" t="s">
        <v>8495</v>
      </c>
      <c r="E8330" s="607">
        <v>7.53</v>
      </c>
    </row>
    <row r="8331" spans="1:5">
      <c r="A8331" s="606">
        <v>34577</v>
      </c>
      <c r="B8331" s="606" t="s">
        <v>9002</v>
      </c>
      <c r="C8331" s="606" t="s">
        <v>8494</v>
      </c>
      <c r="D8331" s="606" t="s">
        <v>8495</v>
      </c>
      <c r="E8331" s="607">
        <v>7.86</v>
      </c>
    </row>
    <row r="8332" spans="1:5">
      <c r="A8332" s="606">
        <v>34578</v>
      </c>
      <c r="B8332" s="606" t="s">
        <v>9003</v>
      </c>
      <c r="C8332" s="606" t="s">
        <v>8494</v>
      </c>
      <c r="D8332" s="606" t="s">
        <v>8495</v>
      </c>
      <c r="E8332" s="607">
        <v>8.52</v>
      </c>
    </row>
    <row r="8333" spans="1:5">
      <c r="A8333" s="606">
        <v>34579</v>
      </c>
      <c r="B8333" s="606" t="s">
        <v>9004</v>
      </c>
      <c r="C8333" s="606" t="s">
        <v>8494</v>
      </c>
      <c r="D8333" s="606" t="s">
        <v>8495</v>
      </c>
      <c r="E8333" s="608">
        <v>9.09</v>
      </c>
    </row>
    <row r="8334" spans="1:5">
      <c r="A8334" s="606">
        <v>25067</v>
      </c>
      <c r="B8334" s="606" t="s">
        <v>9005</v>
      </c>
      <c r="C8334" s="606" t="s">
        <v>8494</v>
      </c>
      <c r="D8334" s="606" t="s">
        <v>8495</v>
      </c>
      <c r="E8334" s="607">
        <v>6.08</v>
      </c>
    </row>
    <row r="8335" spans="1:5">
      <c r="A8335" s="606">
        <v>34580</v>
      </c>
      <c r="B8335" s="606" t="s">
        <v>9006</v>
      </c>
      <c r="C8335" s="606" t="s">
        <v>8494</v>
      </c>
      <c r="D8335" s="606" t="s">
        <v>8495</v>
      </c>
      <c r="E8335" s="607">
        <v>6.79</v>
      </c>
    </row>
    <row r="8336" spans="1:5">
      <c r="A8336" s="606">
        <v>25071</v>
      </c>
      <c r="B8336" s="606" t="s">
        <v>9007</v>
      </c>
      <c r="C8336" s="606" t="s">
        <v>8494</v>
      </c>
      <c r="D8336" s="606" t="s">
        <v>8495</v>
      </c>
      <c r="E8336" s="607">
        <v>3.38</v>
      </c>
    </row>
    <row r="8337" spans="1:5">
      <c r="A8337" s="606">
        <v>44171</v>
      </c>
      <c r="B8337" s="606" t="s">
        <v>9008</v>
      </c>
      <c r="C8337" s="606" t="s">
        <v>8494</v>
      </c>
      <c r="D8337" s="606" t="s">
        <v>8541</v>
      </c>
      <c r="E8337" s="607">
        <v>21.21</v>
      </c>
    </row>
    <row r="8338" spans="1:5">
      <c r="A8338" s="606">
        <v>38395</v>
      </c>
      <c r="B8338" s="606" t="s">
        <v>9009</v>
      </c>
      <c r="C8338" s="606" t="s">
        <v>8494</v>
      </c>
      <c r="D8338" s="606" t="s">
        <v>8495</v>
      </c>
      <c r="E8338" s="607">
        <v>10.49</v>
      </c>
    </row>
    <row r="8339" spans="1:5">
      <c r="A8339" s="606">
        <v>34583</v>
      </c>
      <c r="B8339" s="606" t="s">
        <v>9010</v>
      </c>
      <c r="C8339" s="606" t="s">
        <v>8898</v>
      </c>
      <c r="D8339" s="606" t="s">
        <v>8495</v>
      </c>
      <c r="E8339" s="607">
        <v>69.88</v>
      </c>
    </row>
    <row r="8340" spans="1:5">
      <c r="A8340" s="606">
        <v>34584</v>
      </c>
      <c r="B8340" s="606" t="s">
        <v>9011</v>
      </c>
      <c r="C8340" s="606" t="s">
        <v>8898</v>
      </c>
      <c r="D8340" s="606" t="s">
        <v>8495</v>
      </c>
      <c r="E8340" s="608">
        <v>51.24</v>
      </c>
    </row>
    <row r="8341" spans="1:5">
      <c r="A8341" s="606">
        <v>709</v>
      </c>
      <c r="B8341" s="606" t="s">
        <v>9012</v>
      </c>
      <c r="C8341" s="606" t="s">
        <v>8898</v>
      </c>
      <c r="D8341" s="606" t="s">
        <v>8541</v>
      </c>
      <c r="E8341" s="607">
        <v>720.79</v>
      </c>
    </row>
    <row r="8342" spans="1:5">
      <c r="A8342" s="606">
        <v>34599</v>
      </c>
      <c r="B8342" s="606" t="s">
        <v>9013</v>
      </c>
      <c r="C8342" s="606" t="s">
        <v>8494</v>
      </c>
      <c r="D8342" s="606" t="s">
        <v>8495</v>
      </c>
      <c r="E8342" s="607">
        <v>3.47</v>
      </c>
    </row>
    <row r="8343" spans="1:5">
      <c r="A8343" s="606">
        <v>34592</v>
      </c>
      <c r="B8343" s="606" t="s">
        <v>9014</v>
      </c>
      <c r="C8343" s="606" t="s">
        <v>8494</v>
      </c>
      <c r="D8343" s="606" t="s">
        <v>8495</v>
      </c>
      <c r="E8343" s="607">
        <v>3.87</v>
      </c>
    </row>
    <row r="8344" spans="1:5">
      <c r="A8344" s="606">
        <v>37103</v>
      </c>
      <c r="B8344" s="606" t="s">
        <v>9015</v>
      </c>
      <c r="C8344" s="606" t="s">
        <v>8494</v>
      </c>
      <c r="D8344" s="606" t="s">
        <v>8495</v>
      </c>
      <c r="E8344" s="607">
        <v>4.43</v>
      </c>
    </row>
    <row r="8345" spans="1:5">
      <c r="A8345" s="606">
        <v>34555</v>
      </c>
      <c r="B8345" s="606" t="s">
        <v>9016</v>
      </c>
      <c r="C8345" s="606" t="s">
        <v>8494</v>
      </c>
      <c r="D8345" s="606" t="s">
        <v>8495</v>
      </c>
      <c r="E8345" s="608">
        <v>5.62</v>
      </c>
    </row>
    <row r="8346" spans="1:5">
      <c r="A8346" s="606">
        <v>674</v>
      </c>
      <c r="B8346" s="606" t="s">
        <v>9017</v>
      </c>
      <c r="C8346" s="606" t="s">
        <v>8898</v>
      </c>
      <c r="D8346" s="606" t="s">
        <v>8541</v>
      </c>
      <c r="E8346" s="607">
        <v>81.63</v>
      </c>
    </row>
    <row r="8347" spans="1:5">
      <c r="A8347" s="606">
        <v>34600</v>
      </c>
      <c r="B8347" s="606" t="s">
        <v>9018</v>
      </c>
      <c r="C8347" s="606" t="s">
        <v>8898</v>
      </c>
      <c r="D8347" s="606" t="s">
        <v>8541</v>
      </c>
      <c r="E8347" s="607">
        <v>119.9</v>
      </c>
    </row>
    <row r="8348" spans="1:5">
      <c r="A8348" s="606">
        <v>652</v>
      </c>
      <c r="B8348" s="606" t="s">
        <v>9019</v>
      </c>
      <c r="C8348" s="606" t="s">
        <v>8898</v>
      </c>
      <c r="D8348" s="606" t="s">
        <v>8541</v>
      </c>
      <c r="E8348" s="607">
        <v>183.67</v>
      </c>
    </row>
    <row r="8349" spans="1:5">
      <c r="A8349" s="606">
        <v>651</v>
      </c>
      <c r="B8349" s="606" t="s">
        <v>9020</v>
      </c>
      <c r="C8349" s="606" t="s">
        <v>8494</v>
      </c>
      <c r="D8349" s="606" t="s">
        <v>8495</v>
      </c>
      <c r="E8349" s="607">
        <v>4.26</v>
      </c>
    </row>
    <row r="8350" spans="1:5">
      <c r="A8350" s="606">
        <v>654</v>
      </c>
      <c r="B8350" s="606" t="s">
        <v>9021</v>
      </c>
      <c r="C8350" s="606" t="s">
        <v>8494</v>
      </c>
      <c r="D8350" s="606" t="s">
        <v>8495</v>
      </c>
      <c r="E8350" s="607">
        <v>5.28</v>
      </c>
    </row>
    <row r="8351" spans="1:5">
      <c r="A8351" s="606">
        <v>650</v>
      </c>
      <c r="B8351" s="606" t="s">
        <v>9022</v>
      </c>
      <c r="C8351" s="606" t="s">
        <v>8494</v>
      </c>
      <c r="D8351" s="606" t="s">
        <v>8500</v>
      </c>
      <c r="E8351" s="607">
        <v>3.41</v>
      </c>
    </row>
    <row r="8352" spans="1:5">
      <c r="A8352" s="606">
        <v>718</v>
      </c>
      <c r="B8352" s="606" t="s">
        <v>9023</v>
      </c>
      <c r="C8352" s="606" t="s">
        <v>8494</v>
      </c>
      <c r="D8352" s="606" t="s">
        <v>8495</v>
      </c>
      <c r="E8352" s="607">
        <v>28.56</v>
      </c>
    </row>
    <row r="8353" spans="1:5">
      <c r="A8353" s="606">
        <v>11981</v>
      </c>
      <c r="B8353" s="606" t="s">
        <v>9024</v>
      </c>
      <c r="C8353" s="606" t="s">
        <v>8494</v>
      </c>
      <c r="D8353" s="606" t="s">
        <v>8495</v>
      </c>
      <c r="E8353" s="607">
        <v>27.74</v>
      </c>
    </row>
    <row r="8354" spans="1:5">
      <c r="A8354" s="606">
        <v>34586</v>
      </c>
      <c r="B8354" s="606" t="s">
        <v>9025</v>
      </c>
      <c r="C8354" s="606" t="s">
        <v>8494</v>
      </c>
      <c r="D8354" s="606" t="s">
        <v>8495</v>
      </c>
      <c r="E8354" s="607">
        <v>2.71</v>
      </c>
    </row>
    <row r="8355" spans="1:5">
      <c r="A8355" s="606">
        <v>38603</v>
      </c>
      <c r="B8355" s="606" t="s">
        <v>9026</v>
      </c>
      <c r="C8355" s="606" t="s">
        <v>8494</v>
      </c>
      <c r="D8355" s="606" t="s">
        <v>8495</v>
      </c>
      <c r="E8355" s="607">
        <v>3.22</v>
      </c>
    </row>
    <row r="8356" spans="1:5">
      <c r="A8356" s="606">
        <v>34588</v>
      </c>
      <c r="B8356" s="606" t="s">
        <v>9027</v>
      </c>
      <c r="C8356" s="606" t="s">
        <v>8494</v>
      </c>
      <c r="D8356" s="606" t="s">
        <v>8495</v>
      </c>
      <c r="E8356" s="607">
        <v>3.67</v>
      </c>
    </row>
    <row r="8357" spans="1:5">
      <c r="A8357" s="606">
        <v>34590</v>
      </c>
      <c r="B8357" s="606" t="s">
        <v>9028</v>
      </c>
      <c r="C8357" s="606" t="s">
        <v>8494</v>
      </c>
      <c r="D8357" s="606" t="s">
        <v>8495</v>
      </c>
      <c r="E8357" s="607">
        <v>3.63</v>
      </c>
    </row>
    <row r="8358" spans="1:5">
      <c r="A8358" s="606">
        <v>34591</v>
      </c>
      <c r="B8358" s="606" t="s">
        <v>9029</v>
      </c>
      <c r="C8358" s="606" t="s">
        <v>8494</v>
      </c>
      <c r="D8358" s="606" t="s">
        <v>8495</v>
      </c>
      <c r="E8358" s="608">
        <v>4.43</v>
      </c>
    </row>
    <row r="8359" spans="1:5">
      <c r="A8359" s="606">
        <v>40517</v>
      </c>
      <c r="B8359" s="606" t="s">
        <v>9030</v>
      </c>
      <c r="C8359" s="606" t="s">
        <v>8898</v>
      </c>
      <c r="D8359" s="606" t="s">
        <v>8495</v>
      </c>
      <c r="E8359" s="608">
        <v>80.260000000000005</v>
      </c>
    </row>
    <row r="8360" spans="1:5">
      <c r="A8360" s="606">
        <v>40515</v>
      </c>
      <c r="B8360" s="606" t="s">
        <v>9031</v>
      </c>
      <c r="C8360" s="606" t="s">
        <v>8898</v>
      </c>
      <c r="D8360" s="606" t="s">
        <v>8495</v>
      </c>
      <c r="E8360" s="608">
        <v>180.59</v>
      </c>
    </row>
    <row r="8361" spans="1:5">
      <c r="A8361" s="606">
        <v>40524</v>
      </c>
      <c r="B8361" s="606" t="s">
        <v>9032</v>
      </c>
      <c r="C8361" s="606" t="s">
        <v>8898</v>
      </c>
      <c r="D8361" s="606" t="s">
        <v>8495</v>
      </c>
      <c r="E8361" s="608">
        <v>112.87</v>
      </c>
    </row>
    <row r="8362" spans="1:5">
      <c r="A8362" s="606">
        <v>40529</v>
      </c>
      <c r="B8362" s="606" t="s">
        <v>9033</v>
      </c>
      <c r="C8362" s="606" t="s">
        <v>8898</v>
      </c>
      <c r="D8362" s="606" t="s">
        <v>8495</v>
      </c>
      <c r="E8362" s="608">
        <v>115.38</v>
      </c>
    </row>
    <row r="8363" spans="1:5">
      <c r="A8363" s="606">
        <v>36156</v>
      </c>
      <c r="B8363" s="606" t="s">
        <v>9034</v>
      </c>
      <c r="C8363" s="606" t="s">
        <v>8898</v>
      </c>
      <c r="D8363" s="606" t="s">
        <v>8495</v>
      </c>
      <c r="E8363" s="608">
        <v>87.79</v>
      </c>
    </row>
    <row r="8364" spans="1:5">
      <c r="A8364" s="606">
        <v>36155</v>
      </c>
      <c r="B8364" s="606" t="s">
        <v>9035</v>
      </c>
      <c r="C8364" s="606" t="s">
        <v>8898</v>
      </c>
      <c r="D8364" s="606" t="s">
        <v>8495</v>
      </c>
      <c r="E8364" s="608">
        <v>75.78</v>
      </c>
    </row>
    <row r="8365" spans="1:5">
      <c r="A8365" s="606">
        <v>36154</v>
      </c>
      <c r="B8365" s="606" t="s">
        <v>9036</v>
      </c>
      <c r="C8365" s="606" t="s">
        <v>8898</v>
      </c>
      <c r="D8365" s="606" t="s">
        <v>8495</v>
      </c>
      <c r="E8365" s="608">
        <v>105.34</v>
      </c>
    </row>
    <row r="8366" spans="1:5">
      <c r="A8366" s="606">
        <v>36170</v>
      </c>
      <c r="B8366" s="606" t="s">
        <v>9037</v>
      </c>
      <c r="C8366" s="606" t="s">
        <v>8898</v>
      </c>
      <c r="D8366" s="606" t="s">
        <v>8500</v>
      </c>
      <c r="E8366" s="608">
        <v>95.73</v>
      </c>
    </row>
    <row r="8367" spans="1:5">
      <c r="A8367" s="606">
        <v>695</v>
      </c>
      <c r="B8367" s="606" t="s">
        <v>9038</v>
      </c>
      <c r="C8367" s="606" t="s">
        <v>8898</v>
      </c>
      <c r="D8367" s="606" t="s">
        <v>8495</v>
      </c>
      <c r="E8367" s="607">
        <v>77.38</v>
      </c>
    </row>
    <row r="8368" spans="1:5">
      <c r="A8368" s="606">
        <v>679</v>
      </c>
      <c r="B8368" s="606" t="s">
        <v>9039</v>
      </c>
      <c r="C8368" s="606" t="s">
        <v>8898</v>
      </c>
      <c r="D8368" s="606" t="s">
        <v>8495</v>
      </c>
      <c r="E8368" s="608">
        <v>115.38</v>
      </c>
    </row>
    <row r="8369" spans="1:5">
      <c r="A8369" s="606">
        <v>711</v>
      </c>
      <c r="B8369" s="606" t="s">
        <v>9040</v>
      </c>
      <c r="C8369" s="606" t="s">
        <v>8898</v>
      </c>
      <c r="D8369" s="606" t="s">
        <v>8495</v>
      </c>
      <c r="E8369" s="608">
        <v>76.319999999999993</v>
      </c>
    </row>
    <row r="8370" spans="1:5">
      <c r="A8370" s="606">
        <v>712</v>
      </c>
      <c r="B8370" s="606" t="s">
        <v>9041</v>
      </c>
      <c r="C8370" s="606" t="s">
        <v>8898</v>
      </c>
      <c r="D8370" s="606" t="s">
        <v>8495</v>
      </c>
      <c r="E8370" s="608">
        <v>96.14</v>
      </c>
    </row>
    <row r="8371" spans="1:5">
      <c r="A8371" s="606">
        <v>12614</v>
      </c>
      <c r="B8371" s="606" t="s">
        <v>9042</v>
      </c>
      <c r="C8371" s="606" t="s">
        <v>8494</v>
      </c>
      <c r="D8371" s="606" t="s">
        <v>8495</v>
      </c>
      <c r="E8371" s="608">
        <v>54.27</v>
      </c>
    </row>
    <row r="8372" spans="1:5">
      <c r="A8372" s="606">
        <v>6140</v>
      </c>
      <c r="B8372" s="606" t="s">
        <v>9043</v>
      </c>
      <c r="C8372" s="606" t="s">
        <v>8494</v>
      </c>
      <c r="D8372" s="606" t="s">
        <v>8495</v>
      </c>
      <c r="E8372" s="608">
        <v>3.47</v>
      </c>
    </row>
    <row r="8373" spans="1:5">
      <c r="A8373" s="606">
        <v>38399</v>
      </c>
      <c r="B8373" s="606" t="s">
        <v>9044</v>
      </c>
      <c r="C8373" s="606" t="s">
        <v>8494</v>
      </c>
      <c r="D8373" s="606" t="s">
        <v>8495</v>
      </c>
      <c r="E8373" s="608">
        <v>341.98</v>
      </c>
    </row>
    <row r="8374" spans="1:5">
      <c r="A8374" s="606">
        <v>729</v>
      </c>
      <c r="B8374" s="606" t="s">
        <v>9045</v>
      </c>
      <c r="C8374" s="606" t="s">
        <v>8494</v>
      </c>
      <c r="D8374" s="606" t="s">
        <v>8500</v>
      </c>
      <c r="E8374" s="608">
        <v>857.5</v>
      </c>
    </row>
    <row r="8375" spans="1:5">
      <c r="A8375" s="606">
        <v>39925</v>
      </c>
      <c r="B8375" s="606" t="s">
        <v>9046</v>
      </c>
      <c r="C8375" s="606" t="s">
        <v>8494</v>
      </c>
      <c r="D8375" s="606" t="s">
        <v>8495</v>
      </c>
      <c r="E8375" s="608">
        <v>12390.79</v>
      </c>
    </row>
    <row r="8376" spans="1:5">
      <c r="A8376" s="606">
        <v>731</v>
      </c>
      <c r="B8376" s="606" t="s">
        <v>9047</v>
      </c>
      <c r="C8376" s="606" t="s">
        <v>8494</v>
      </c>
      <c r="D8376" s="606" t="s">
        <v>8495</v>
      </c>
      <c r="E8376" s="608">
        <v>834.56</v>
      </c>
    </row>
    <row r="8377" spans="1:5">
      <c r="A8377" s="606">
        <v>10575</v>
      </c>
      <c r="B8377" s="606" t="s">
        <v>9048</v>
      </c>
      <c r="C8377" s="606" t="s">
        <v>8494</v>
      </c>
      <c r="D8377" s="606" t="s">
        <v>8495</v>
      </c>
      <c r="E8377" s="608">
        <v>1302.3900000000001</v>
      </c>
    </row>
    <row r="8378" spans="1:5">
      <c r="A8378" s="606">
        <v>733</v>
      </c>
      <c r="B8378" s="606" t="s">
        <v>9049</v>
      </c>
      <c r="C8378" s="606" t="s">
        <v>8494</v>
      </c>
      <c r="D8378" s="606" t="s">
        <v>8495</v>
      </c>
      <c r="E8378" s="608">
        <v>1425.96</v>
      </c>
    </row>
    <row r="8379" spans="1:5">
      <c r="A8379" s="606">
        <v>732</v>
      </c>
      <c r="B8379" s="606" t="s">
        <v>9050</v>
      </c>
      <c r="C8379" s="606" t="s">
        <v>8494</v>
      </c>
      <c r="D8379" s="606" t="s">
        <v>8495</v>
      </c>
      <c r="E8379" s="608">
        <v>1406.79</v>
      </c>
    </row>
    <row r="8380" spans="1:5">
      <c r="A8380" s="606">
        <v>735</v>
      </c>
      <c r="B8380" s="606" t="s">
        <v>9051</v>
      </c>
      <c r="C8380" s="606" t="s">
        <v>8494</v>
      </c>
      <c r="D8380" s="606" t="s">
        <v>8495</v>
      </c>
      <c r="E8380" s="608">
        <v>2502.6</v>
      </c>
    </row>
    <row r="8381" spans="1:5">
      <c r="A8381" s="606">
        <v>737</v>
      </c>
      <c r="B8381" s="606" t="s">
        <v>9052</v>
      </c>
      <c r="C8381" s="606" t="s">
        <v>8494</v>
      </c>
      <c r="D8381" s="606" t="s">
        <v>8495</v>
      </c>
      <c r="E8381" s="608">
        <v>7888.86</v>
      </c>
    </row>
    <row r="8382" spans="1:5">
      <c r="A8382" s="606">
        <v>736</v>
      </c>
      <c r="B8382" s="606" t="s">
        <v>9053</v>
      </c>
      <c r="C8382" s="606" t="s">
        <v>8494</v>
      </c>
      <c r="D8382" s="606" t="s">
        <v>8495</v>
      </c>
      <c r="E8382" s="608">
        <v>2104.2399999999998</v>
      </c>
    </row>
    <row r="8383" spans="1:5">
      <c r="A8383" s="606">
        <v>738</v>
      </c>
      <c r="B8383" s="606" t="s">
        <v>9054</v>
      </c>
      <c r="C8383" s="606" t="s">
        <v>8494</v>
      </c>
      <c r="D8383" s="606" t="s">
        <v>8495</v>
      </c>
      <c r="E8383" s="608">
        <v>3658.01</v>
      </c>
    </row>
    <row r="8384" spans="1:5">
      <c r="A8384" s="606">
        <v>740</v>
      </c>
      <c r="B8384" s="606" t="s">
        <v>9055</v>
      </c>
      <c r="C8384" s="606" t="s">
        <v>8494</v>
      </c>
      <c r="D8384" s="606" t="s">
        <v>8495</v>
      </c>
      <c r="E8384" s="608">
        <v>7421.34</v>
      </c>
    </row>
    <row r="8385" spans="1:5">
      <c r="A8385" s="606">
        <v>734</v>
      </c>
      <c r="B8385" s="606" t="s">
        <v>9056</v>
      </c>
      <c r="C8385" s="606" t="s">
        <v>8494</v>
      </c>
      <c r="D8385" s="606" t="s">
        <v>8495</v>
      </c>
      <c r="E8385" s="608">
        <v>1508.07</v>
      </c>
    </row>
    <row r="8386" spans="1:5">
      <c r="A8386" s="606">
        <v>39008</v>
      </c>
      <c r="B8386" s="606" t="s">
        <v>9057</v>
      </c>
      <c r="C8386" s="606" t="s">
        <v>8494</v>
      </c>
      <c r="D8386" s="606" t="s">
        <v>8495</v>
      </c>
      <c r="E8386" s="608">
        <v>67010.100000000006</v>
      </c>
    </row>
    <row r="8387" spans="1:5">
      <c r="A8387" s="606">
        <v>39009</v>
      </c>
      <c r="B8387" s="606" t="s">
        <v>9058</v>
      </c>
      <c r="C8387" s="606" t="s">
        <v>8494</v>
      </c>
      <c r="D8387" s="606" t="s">
        <v>8495</v>
      </c>
      <c r="E8387" s="608">
        <v>71793.02</v>
      </c>
    </row>
    <row r="8388" spans="1:5">
      <c r="A8388" s="606">
        <v>10587</v>
      </c>
      <c r="B8388" s="606" t="s">
        <v>9059</v>
      </c>
      <c r="C8388" s="606" t="s">
        <v>8494</v>
      </c>
      <c r="D8388" s="606" t="s">
        <v>8495</v>
      </c>
      <c r="E8388" s="608">
        <v>3756.22</v>
      </c>
    </row>
    <row r="8389" spans="1:5">
      <c r="A8389" s="606">
        <v>759</v>
      </c>
      <c r="B8389" s="606" t="s">
        <v>9060</v>
      </c>
      <c r="C8389" s="606" t="s">
        <v>8494</v>
      </c>
      <c r="D8389" s="606" t="s">
        <v>8495</v>
      </c>
      <c r="E8389" s="608">
        <v>5400.7</v>
      </c>
    </row>
    <row r="8390" spans="1:5">
      <c r="A8390" s="606">
        <v>761</v>
      </c>
      <c r="B8390" s="606" t="s">
        <v>9061</v>
      </c>
      <c r="C8390" s="606" t="s">
        <v>8494</v>
      </c>
      <c r="D8390" s="606" t="s">
        <v>8495</v>
      </c>
      <c r="E8390" s="608">
        <v>9154.65</v>
      </c>
    </row>
    <row r="8391" spans="1:5">
      <c r="A8391" s="606">
        <v>750</v>
      </c>
      <c r="B8391" s="606" t="s">
        <v>9062</v>
      </c>
      <c r="C8391" s="606" t="s">
        <v>8494</v>
      </c>
      <c r="D8391" s="606" t="s">
        <v>8495</v>
      </c>
      <c r="E8391" s="608">
        <v>8691.61</v>
      </c>
    </row>
    <row r="8392" spans="1:5">
      <c r="A8392" s="606">
        <v>755</v>
      </c>
      <c r="B8392" s="606" t="s">
        <v>9063</v>
      </c>
      <c r="C8392" s="606" t="s">
        <v>8494</v>
      </c>
      <c r="D8392" s="606" t="s">
        <v>8495</v>
      </c>
      <c r="E8392" s="608">
        <v>35666.15</v>
      </c>
    </row>
    <row r="8393" spans="1:5">
      <c r="A8393" s="606">
        <v>749</v>
      </c>
      <c r="B8393" s="606" t="s">
        <v>9064</v>
      </c>
      <c r="C8393" s="606" t="s">
        <v>8494</v>
      </c>
      <c r="D8393" s="606" t="s">
        <v>8495</v>
      </c>
      <c r="E8393" s="608">
        <v>13117.35</v>
      </c>
    </row>
    <row r="8394" spans="1:5">
      <c r="A8394" s="606">
        <v>756</v>
      </c>
      <c r="B8394" s="606" t="s">
        <v>9065</v>
      </c>
      <c r="C8394" s="606" t="s">
        <v>8494</v>
      </c>
      <c r="D8394" s="606" t="s">
        <v>8495</v>
      </c>
      <c r="E8394" s="608">
        <v>38898.71</v>
      </c>
    </row>
    <row r="8395" spans="1:5">
      <c r="A8395" s="606">
        <v>10588</v>
      </c>
      <c r="B8395" s="606" t="s">
        <v>9066</v>
      </c>
      <c r="C8395" s="606" t="s">
        <v>8494</v>
      </c>
      <c r="D8395" s="606" t="s">
        <v>8495</v>
      </c>
      <c r="E8395" s="608">
        <v>3899.43</v>
      </c>
    </row>
    <row r="8396" spans="1:5">
      <c r="A8396" s="606">
        <v>10592</v>
      </c>
      <c r="B8396" s="606" t="s">
        <v>9067</v>
      </c>
      <c r="C8396" s="606" t="s">
        <v>8494</v>
      </c>
      <c r="D8396" s="606" t="s">
        <v>8500</v>
      </c>
      <c r="E8396" s="608">
        <v>4710</v>
      </c>
    </row>
    <row r="8397" spans="1:5">
      <c r="A8397" s="606">
        <v>10589</v>
      </c>
      <c r="B8397" s="606" t="s">
        <v>9068</v>
      </c>
      <c r="C8397" s="606" t="s">
        <v>8494</v>
      </c>
      <c r="D8397" s="606" t="s">
        <v>8495</v>
      </c>
      <c r="E8397" s="608">
        <v>6327.59</v>
      </c>
    </row>
    <row r="8398" spans="1:5">
      <c r="A8398" s="606">
        <v>760</v>
      </c>
      <c r="B8398" s="606" t="s">
        <v>9069</v>
      </c>
      <c r="C8398" s="606" t="s">
        <v>8494</v>
      </c>
      <c r="D8398" s="606" t="s">
        <v>8495</v>
      </c>
      <c r="E8398" s="608">
        <v>35325</v>
      </c>
    </row>
    <row r="8399" spans="1:5">
      <c r="A8399" s="606">
        <v>751</v>
      </c>
      <c r="B8399" s="606" t="s">
        <v>9070</v>
      </c>
      <c r="C8399" s="606" t="s">
        <v>8494</v>
      </c>
      <c r="D8399" s="606" t="s">
        <v>8495</v>
      </c>
      <c r="E8399" s="608">
        <v>5563.68</v>
      </c>
    </row>
    <row r="8400" spans="1:5">
      <c r="A8400" s="606">
        <v>754</v>
      </c>
      <c r="B8400" s="606" t="s">
        <v>9071</v>
      </c>
      <c r="C8400" s="606" t="s">
        <v>8494</v>
      </c>
      <c r="D8400" s="606" t="s">
        <v>8495</v>
      </c>
      <c r="E8400" s="608">
        <v>8831.25</v>
      </c>
    </row>
    <row r="8401" spans="1:5">
      <c r="A8401" s="606">
        <v>757</v>
      </c>
      <c r="B8401" s="606" t="s">
        <v>9072</v>
      </c>
      <c r="C8401" s="606" t="s">
        <v>8494</v>
      </c>
      <c r="D8401" s="606" t="s">
        <v>8495</v>
      </c>
      <c r="E8401" s="608">
        <v>17662.5</v>
      </c>
    </row>
    <row r="8402" spans="1:5">
      <c r="A8402" s="606">
        <v>44489</v>
      </c>
      <c r="B8402" s="606" t="s">
        <v>9073</v>
      </c>
      <c r="C8402" s="606" t="s">
        <v>8494</v>
      </c>
      <c r="D8402" s="606" t="s">
        <v>8495</v>
      </c>
      <c r="E8402" s="608">
        <v>213174.11</v>
      </c>
    </row>
    <row r="8403" spans="1:5">
      <c r="A8403" s="606">
        <v>39917</v>
      </c>
      <c r="B8403" s="606" t="s">
        <v>9074</v>
      </c>
      <c r="C8403" s="606" t="s">
        <v>8494</v>
      </c>
      <c r="D8403" s="606" t="s">
        <v>8495</v>
      </c>
      <c r="E8403" s="608">
        <v>102932.36</v>
      </c>
    </row>
    <row r="8404" spans="1:5">
      <c r="A8404" s="606">
        <v>38167</v>
      </c>
      <c r="B8404" s="606" t="s">
        <v>9075</v>
      </c>
      <c r="C8404" s="606" t="s">
        <v>8912</v>
      </c>
      <c r="D8404" s="606" t="s">
        <v>8495</v>
      </c>
      <c r="E8404" s="607">
        <v>33.08</v>
      </c>
    </row>
    <row r="8405" spans="1:5">
      <c r="A8405" s="606">
        <v>36145</v>
      </c>
      <c r="B8405" s="606" t="s">
        <v>9076</v>
      </c>
      <c r="C8405" s="606" t="s">
        <v>8912</v>
      </c>
      <c r="D8405" s="606" t="s">
        <v>8495</v>
      </c>
      <c r="E8405" s="607">
        <v>45.79</v>
      </c>
    </row>
    <row r="8406" spans="1:5">
      <c r="A8406" s="606">
        <v>12893</v>
      </c>
      <c r="B8406" s="606" t="s">
        <v>9077</v>
      </c>
      <c r="C8406" s="606" t="s">
        <v>8912</v>
      </c>
      <c r="D8406" s="606" t="s">
        <v>8495</v>
      </c>
      <c r="E8406" s="607">
        <v>76.319999999999993</v>
      </c>
    </row>
    <row r="8407" spans="1:5">
      <c r="A8407" s="606">
        <v>11685</v>
      </c>
      <c r="B8407" s="606" t="s">
        <v>9078</v>
      </c>
      <c r="C8407" s="606" t="s">
        <v>8494</v>
      </c>
      <c r="D8407" s="606" t="s">
        <v>8495</v>
      </c>
      <c r="E8407" s="608">
        <v>32.26</v>
      </c>
    </row>
    <row r="8408" spans="1:5">
      <c r="A8408" s="606">
        <v>11680</v>
      </c>
      <c r="B8408" s="606" t="s">
        <v>9079</v>
      </c>
      <c r="C8408" s="606" t="s">
        <v>8494</v>
      </c>
      <c r="D8408" s="606" t="s">
        <v>8495</v>
      </c>
      <c r="E8408" s="608">
        <v>16.920000000000002</v>
      </c>
    </row>
    <row r="8409" spans="1:5">
      <c r="A8409" s="606">
        <v>11679</v>
      </c>
      <c r="B8409" s="606" t="s">
        <v>9080</v>
      </c>
      <c r="C8409" s="606" t="s">
        <v>8494</v>
      </c>
      <c r="D8409" s="606" t="s">
        <v>8495</v>
      </c>
      <c r="E8409" s="608">
        <v>22.94</v>
      </c>
    </row>
    <row r="8410" spans="1:5">
      <c r="A8410" s="606">
        <v>2512</v>
      </c>
      <c r="B8410" s="606" t="s">
        <v>9081</v>
      </c>
      <c r="C8410" s="606" t="s">
        <v>8494</v>
      </c>
      <c r="D8410" s="606" t="s">
        <v>8495</v>
      </c>
      <c r="E8410" s="608">
        <v>42.97</v>
      </c>
    </row>
    <row r="8411" spans="1:5">
      <c r="A8411" s="606">
        <v>4374</v>
      </c>
      <c r="B8411" s="606" t="s">
        <v>9082</v>
      </c>
      <c r="C8411" s="606" t="s">
        <v>8494</v>
      </c>
      <c r="D8411" s="606" t="s">
        <v>8495</v>
      </c>
      <c r="E8411" s="608">
        <v>0.25</v>
      </c>
    </row>
    <row r="8412" spans="1:5">
      <c r="A8412" s="606">
        <v>7568</v>
      </c>
      <c r="B8412" s="606" t="s">
        <v>9083</v>
      </c>
      <c r="C8412" s="606" t="s">
        <v>8494</v>
      </c>
      <c r="D8412" s="606" t="s">
        <v>8495</v>
      </c>
      <c r="E8412" s="608">
        <v>0.43</v>
      </c>
    </row>
    <row r="8413" spans="1:5">
      <c r="A8413" s="606">
        <v>7584</v>
      </c>
      <c r="B8413" s="606" t="s">
        <v>9084</v>
      </c>
      <c r="C8413" s="606" t="s">
        <v>8494</v>
      </c>
      <c r="D8413" s="606" t="s">
        <v>8495</v>
      </c>
      <c r="E8413" s="608">
        <v>0.65</v>
      </c>
    </row>
    <row r="8414" spans="1:5">
      <c r="A8414" s="606">
        <v>11945</v>
      </c>
      <c r="B8414" s="606" t="s">
        <v>9085</v>
      </c>
      <c r="C8414" s="606" t="s">
        <v>8494</v>
      </c>
      <c r="D8414" s="606" t="s">
        <v>8495</v>
      </c>
      <c r="E8414" s="608">
        <v>0.04</v>
      </c>
    </row>
    <row r="8415" spans="1:5">
      <c r="A8415" s="606">
        <v>11946</v>
      </c>
      <c r="B8415" s="606" t="s">
        <v>9086</v>
      </c>
      <c r="C8415" s="606" t="s">
        <v>8494</v>
      </c>
      <c r="D8415" s="606" t="s">
        <v>8495</v>
      </c>
      <c r="E8415" s="608">
        <v>0.04</v>
      </c>
    </row>
    <row r="8416" spans="1:5">
      <c r="A8416" s="606">
        <v>4375</v>
      </c>
      <c r="B8416" s="606" t="s">
        <v>9087</v>
      </c>
      <c r="C8416" s="606" t="s">
        <v>8494</v>
      </c>
      <c r="D8416" s="606" t="s">
        <v>8500</v>
      </c>
      <c r="E8416" s="607">
        <v>7.0000000000000007E-2</v>
      </c>
    </row>
    <row r="8417" spans="1:5">
      <c r="A8417" s="606">
        <v>11950</v>
      </c>
      <c r="B8417" s="606" t="s">
        <v>9088</v>
      </c>
      <c r="C8417" s="606" t="s">
        <v>8494</v>
      </c>
      <c r="D8417" s="606" t="s">
        <v>8495</v>
      </c>
      <c r="E8417" s="608">
        <v>0.14000000000000001</v>
      </c>
    </row>
    <row r="8418" spans="1:5">
      <c r="A8418" s="606">
        <v>4376</v>
      </c>
      <c r="B8418" s="606" t="s">
        <v>9089</v>
      </c>
      <c r="C8418" s="606" t="s">
        <v>8494</v>
      </c>
      <c r="D8418" s="606" t="s">
        <v>8495</v>
      </c>
      <c r="E8418" s="608">
        <v>0.13</v>
      </c>
    </row>
    <row r="8419" spans="1:5">
      <c r="A8419" s="606">
        <v>7583</v>
      </c>
      <c r="B8419" s="606" t="s">
        <v>9090</v>
      </c>
      <c r="C8419" s="606" t="s">
        <v>8494</v>
      </c>
      <c r="D8419" s="606" t="s">
        <v>8495</v>
      </c>
      <c r="E8419" s="608">
        <v>0.28999999999999998</v>
      </c>
    </row>
    <row r="8420" spans="1:5">
      <c r="A8420" s="606">
        <v>4350</v>
      </c>
      <c r="B8420" s="606" t="s">
        <v>9091</v>
      </c>
      <c r="C8420" s="606" t="s">
        <v>8494</v>
      </c>
      <c r="D8420" s="606" t="s">
        <v>8495</v>
      </c>
      <c r="E8420" s="608">
        <v>0.65</v>
      </c>
    </row>
    <row r="8421" spans="1:5">
      <c r="A8421" s="606">
        <v>44400</v>
      </c>
      <c r="B8421" s="606" t="s">
        <v>9092</v>
      </c>
      <c r="C8421" s="606" t="s">
        <v>8494</v>
      </c>
      <c r="D8421" s="606" t="s">
        <v>8495</v>
      </c>
      <c r="E8421" s="608">
        <v>33.17</v>
      </c>
    </row>
    <row r="8422" spans="1:5">
      <c r="A8422" s="606">
        <v>39886</v>
      </c>
      <c r="B8422" s="606" t="s">
        <v>9093</v>
      </c>
      <c r="C8422" s="606" t="s">
        <v>8494</v>
      </c>
      <c r="D8422" s="606" t="s">
        <v>8541</v>
      </c>
      <c r="E8422" s="608">
        <v>5.97</v>
      </c>
    </row>
    <row r="8423" spans="1:5">
      <c r="A8423" s="606">
        <v>39887</v>
      </c>
      <c r="B8423" s="606" t="s">
        <v>9094</v>
      </c>
      <c r="C8423" s="606" t="s">
        <v>8494</v>
      </c>
      <c r="D8423" s="606" t="s">
        <v>8541</v>
      </c>
      <c r="E8423" s="608">
        <v>8.9600000000000009</v>
      </c>
    </row>
    <row r="8424" spans="1:5">
      <c r="A8424" s="606">
        <v>39888</v>
      </c>
      <c r="B8424" s="606" t="s">
        <v>9095</v>
      </c>
      <c r="C8424" s="606" t="s">
        <v>8494</v>
      </c>
      <c r="D8424" s="606" t="s">
        <v>8541</v>
      </c>
      <c r="E8424" s="608">
        <v>20.49</v>
      </c>
    </row>
    <row r="8425" spans="1:5">
      <c r="A8425" s="606">
        <v>39890</v>
      </c>
      <c r="B8425" s="606" t="s">
        <v>9096</v>
      </c>
      <c r="C8425" s="606" t="s">
        <v>8494</v>
      </c>
      <c r="D8425" s="606" t="s">
        <v>8541</v>
      </c>
      <c r="E8425" s="608">
        <v>34.979999999999997</v>
      </c>
    </row>
    <row r="8426" spans="1:5">
      <c r="A8426" s="606">
        <v>39891</v>
      </c>
      <c r="B8426" s="606" t="s">
        <v>9097</v>
      </c>
      <c r="C8426" s="606" t="s">
        <v>8494</v>
      </c>
      <c r="D8426" s="606" t="s">
        <v>8541</v>
      </c>
      <c r="E8426" s="608">
        <v>49.32</v>
      </c>
    </row>
    <row r="8427" spans="1:5">
      <c r="A8427" s="606">
        <v>39892</v>
      </c>
      <c r="B8427" s="606" t="s">
        <v>9098</v>
      </c>
      <c r="C8427" s="606" t="s">
        <v>8494</v>
      </c>
      <c r="D8427" s="606" t="s">
        <v>8541</v>
      </c>
      <c r="E8427" s="607">
        <v>153.72999999999999</v>
      </c>
    </row>
    <row r="8428" spans="1:5">
      <c r="A8428" s="606">
        <v>790</v>
      </c>
      <c r="B8428" s="606" t="s">
        <v>9099</v>
      </c>
      <c r="C8428" s="606" t="s">
        <v>8494</v>
      </c>
      <c r="D8428" s="606" t="s">
        <v>8495</v>
      </c>
      <c r="E8428" s="607">
        <v>16.8</v>
      </c>
    </row>
    <row r="8429" spans="1:5">
      <c r="A8429" s="606">
        <v>766</v>
      </c>
      <c r="B8429" s="606" t="s">
        <v>9100</v>
      </c>
      <c r="C8429" s="606" t="s">
        <v>8494</v>
      </c>
      <c r="D8429" s="606" t="s">
        <v>8495</v>
      </c>
      <c r="E8429" s="607">
        <v>16.8</v>
      </c>
    </row>
    <row r="8430" spans="1:5">
      <c r="A8430" s="606">
        <v>791</v>
      </c>
      <c r="B8430" s="606" t="s">
        <v>9101</v>
      </c>
      <c r="C8430" s="606" t="s">
        <v>8494</v>
      </c>
      <c r="D8430" s="606" t="s">
        <v>8495</v>
      </c>
      <c r="E8430" s="607">
        <v>16.8</v>
      </c>
    </row>
    <row r="8431" spans="1:5">
      <c r="A8431" s="606">
        <v>767</v>
      </c>
      <c r="B8431" s="606" t="s">
        <v>9102</v>
      </c>
      <c r="C8431" s="606" t="s">
        <v>8494</v>
      </c>
      <c r="D8431" s="606" t="s">
        <v>8495</v>
      </c>
      <c r="E8431" s="607">
        <v>16.8</v>
      </c>
    </row>
    <row r="8432" spans="1:5">
      <c r="A8432" s="606">
        <v>768</v>
      </c>
      <c r="B8432" s="606" t="s">
        <v>9103</v>
      </c>
      <c r="C8432" s="606" t="s">
        <v>8494</v>
      </c>
      <c r="D8432" s="606" t="s">
        <v>8495</v>
      </c>
      <c r="E8432" s="607">
        <v>13.19</v>
      </c>
    </row>
    <row r="8433" spans="1:5">
      <c r="A8433" s="606">
        <v>789</v>
      </c>
      <c r="B8433" s="606" t="s">
        <v>9104</v>
      </c>
      <c r="C8433" s="606" t="s">
        <v>8494</v>
      </c>
      <c r="D8433" s="606" t="s">
        <v>8495</v>
      </c>
      <c r="E8433" s="608">
        <v>12.91</v>
      </c>
    </row>
    <row r="8434" spans="1:5">
      <c r="A8434" s="606">
        <v>769</v>
      </c>
      <c r="B8434" s="606" t="s">
        <v>9105</v>
      </c>
      <c r="C8434" s="606" t="s">
        <v>8494</v>
      </c>
      <c r="D8434" s="606" t="s">
        <v>8495</v>
      </c>
      <c r="E8434" s="607">
        <v>13.19</v>
      </c>
    </row>
    <row r="8435" spans="1:5">
      <c r="A8435" s="606">
        <v>770</v>
      </c>
      <c r="B8435" s="606" t="s">
        <v>9106</v>
      </c>
      <c r="C8435" s="606" t="s">
        <v>8494</v>
      </c>
      <c r="D8435" s="606" t="s">
        <v>8495</v>
      </c>
      <c r="E8435" s="608">
        <v>4.6500000000000004</v>
      </c>
    </row>
    <row r="8436" spans="1:5">
      <c r="A8436" s="606">
        <v>12394</v>
      </c>
      <c r="B8436" s="606" t="s">
        <v>9107</v>
      </c>
      <c r="C8436" s="606" t="s">
        <v>8494</v>
      </c>
      <c r="D8436" s="606" t="s">
        <v>8495</v>
      </c>
      <c r="E8436" s="607">
        <v>4.6500000000000004</v>
      </c>
    </row>
    <row r="8437" spans="1:5">
      <c r="A8437" s="606">
        <v>764</v>
      </c>
      <c r="B8437" s="606" t="s">
        <v>9108</v>
      </c>
      <c r="C8437" s="606" t="s">
        <v>8494</v>
      </c>
      <c r="D8437" s="606" t="s">
        <v>8500</v>
      </c>
      <c r="E8437" s="608">
        <v>8.1199999999999992</v>
      </c>
    </row>
    <row r="8438" spans="1:5">
      <c r="A8438" s="606">
        <v>765</v>
      </c>
      <c r="B8438" s="606" t="s">
        <v>9109</v>
      </c>
      <c r="C8438" s="606" t="s">
        <v>8494</v>
      </c>
      <c r="D8438" s="606" t="s">
        <v>8495</v>
      </c>
      <c r="E8438" s="607">
        <v>8.1199999999999992</v>
      </c>
    </row>
    <row r="8439" spans="1:5">
      <c r="A8439" s="606">
        <v>787</v>
      </c>
      <c r="B8439" s="606" t="s">
        <v>9110</v>
      </c>
      <c r="C8439" s="606" t="s">
        <v>8494</v>
      </c>
      <c r="D8439" s="606" t="s">
        <v>8495</v>
      </c>
      <c r="E8439" s="607">
        <v>36.270000000000003</v>
      </c>
    </row>
    <row r="8440" spans="1:5">
      <c r="A8440" s="606">
        <v>774</v>
      </c>
      <c r="B8440" s="606" t="s">
        <v>9111</v>
      </c>
      <c r="C8440" s="606" t="s">
        <v>8494</v>
      </c>
      <c r="D8440" s="606" t="s">
        <v>8495</v>
      </c>
      <c r="E8440" s="607">
        <v>36.270000000000003</v>
      </c>
    </row>
    <row r="8441" spans="1:5">
      <c r="A8441" s="606">
        <v>773</v>
      </c>
      <c r="B8441" s="606" t="s">
        <v>9112</v>
      </c>
      <c r="C8441" s="606" t="s">
        <v>8494</v>
      </c>
      <c r="D8441" s="606" t="s">
        <v>8495</v>
      </c>
      <c r="E8441" s="608">
        <v>36.270000000000003</v>
      </c>
    </row>
    <row r="8442" spans="1:5">
      <c r="A8442" s="606">
        <v>775</v>
      </c>
      <c r="B8442" s="606" t="s">
        <v>9113</v>
      </c>
      <c r="C8442" s="606" t="s">
        <v>8494</v>
      </c>
      <c r="D8442" s="606" t="s">
        <v>8495</v>
      </c>
      <c r="E8442" s="608">
        <v>36.270000000000003</v>
      </c>
    </row>
    <row r="8443" spans="1:5">
      <c r="A8443" s="606">
        <v>788</v>
      </c>
      <c r="B8443" s="606" t="s">
        <v>9114</v>
      </c>
      <c r="C8443" s="606" t="s">
        <v>8494</v>
      </c>
      <c r="D8443" s="606" t="s">
        <v>8495</v>
      </c>
      <c r="E8443" s="607">
        <v>22.54</v>
      </c>
    </row>
    <row r="8444" spans="1:5">
      <c r="A8444" s="606">
        <v>772</v>
      </c>
      <c r="B8444" s="606" t="s">
        <v>9115</v>
      </c>
      <c r="C8444" s="606" t="s">
        <v>8494</v>
      </c>
      <c r="D8444" s="606" t="s">
        <v>8495</v>
      </c>
      <c r="E8444" s="607">
        <v>22.54</v>
      </c>
    </row>
    <row r="8445" spans="1:5">
      <c r="A8445" s="606">
        <v>771</v>
      </c>
      <c r="B8445" s="606" t="s">
        <v>9116</v>
      </c>
      <c r="C8445" s="606" t="s">
        <v>8494</v>
      </c>
      <c r="D8445" s="606" t="s">
        <v>8495</v>
      </c>
      <c r="E8445" s="607">
        <v>22.54</v>
      </c>
    </row>
    <row r="8446" spans="1:5">
      <c r="A8446" s="606">
        <v>779</v>
      </c>
      <c r="B8446" s="606" t="s">
        <v>9117</v>
      </c>
      <c r="C8446" s="606" t="s">
        <v>8494</v>
      </c>
      <c r="D8446" s="606" t="s">
        <v>8495</v>
      </c>
      <c r="E8446" s="607">
        <v>5.6</v>
      </c>
    </row>
    <row r="8447" spans="1:5">
      <c r="A8447" s="606">
        <v>776</v>
      </c>
      <c r="B8447" s="606" t="s">
        <v>9118</v>
      </c>
      <c r="C8447" s="606" t="s">
        <v>8494</v>
      </c>
      <c r="D8447" s="606" t="s">
        <v>8495</v>
      </c>
      <c r="E8447" s="608">
        <v>53.47</v>
      </c>
    </row>
    <row r="8448" spans="1:5">
      <c r="A8448" s="606">
        <v>777</v>
      </c>
      <c r="B8448" s="606" t="s">
        <v>9119</v>
      </c>
      <c r="C8448" s="606" t="s">
        <v>8494</v>
      </c>
      <c r="D8448" s="606" t="s">
        <v>8495</v>
      </c>
      <c r="E8448" s="607">
        <v>51.98</v>
      </c>
    </row>
    <row r="8449" spans="1:5">
      <c r="A8449" s="606">
        <v>780</v>
      </c>
      <c r="B8449" s="606" t="s">
        <v>9120</v>
      </c>
      <c r="C8449" s="606" t="s">
        <v>8494</v>
      </c>
      <c r="D8449" s="606" t="s">
        <v>8495</v>
      </c>
      <c r="E8449" s="608">
        <v>52.24</v>
      </c>
    </row>
    <row r="8450" spans="1:5">
      <c r="A8450" s="606">
        <v>778</v>
      </c>
      <c r="B8450" s="606" t="s">
        <v>9121</v>
      </c>
      <c r="C8450" s="606" t="s">
        <v>8494</v>
      </c>
      <c r="D8450" s="606" t="s">
        <v>8495</v>
      </c>
      <c r="E8450" s="608">
        <v>53.47</v>
      </c>
    </row>
    <row r="8451" spans="1:5">
      <c r="A8451" s="606">
        <v>781</v>
      </c>
      <c r="B8451" s="606" t="s">
        <v>9122</v>
      </c>
      <c r="C8451" s="606" t="s">
        <v>8494</v>
      </c>
      <c r="D8451" s="606" t="s">
        <v>8495</v>
      </c>
      <c r="E8451" s="607">
        <v>98.79</v>
      </c>
    </row>
    <row r="8452" spans="1:5">
      <c r="A8452" s="606">
        <v>786</v>
      </c>
      <c r="B8452" s="606" t="s">
        <v>9123</v>
      </c>
      <c r="C8452" s="606" t="s">
        <v>8494</v>
      </c>
      <c r="D8452" s="606" t="s">
        <v>8495</v>
      </c>
      <c r="E8452" s="607">
        <v>98.79</v>
      </c>
    </row>
    <row r="8453" spans="1:5">
      <c r="A8453" s="606">
        <v>782</v>
      </c>
      <c r="B8453" s="606" t="s">
        <v>9124</v>
      </c>
      <c r="C8453" s="606" t="s">
        <v>8494</v>
      </c>
      <c r="D8453" s="606" t="s">
        <v>8495</v>
      </c>
      <c r="E8453" s="608">
        <v>98.79</v>
      </c>
    </row>
    <row r="8454" spans="1:5">
      <c r="A8454" s="606">
        <v>783</v>
      </c>
      <c r="B8454" s="606" t="s">
        <v>9125</v>
      </c>
      <c r="C8454" s="606" t="s">
        <v>8494</v>
      </c>
      <c r="D8454" s="606" t="s">
        <v>8495</v>
      </c>
      <c r="E8454" s="608">
        <v>270.38</v>
      </c>
    </row>
    <row r="8455" spans="1:5">
      <c r="A8455" s="606">
        <v>785</v>
      </c>
      <c r="B8455" s="606" t="s">
        <v>9126</v>
      </c>
      <c r="C8455" s="606" t="s">
        <v>8494</v>
      </c>
      <c r="D8455" s="606" t="s">
        <v>8495</v>
      </c>
      <c r="E8455" s="608">
        <v>285.69</v>
      </c>
    </row>
    <row r="8456" spans="1:5">
      <c r="A8456" s="606">
        <v>784</v>
      </c>
      <c r="B8456" s="606" t="s">
        <v>9127</v>
      </c>
      <c r="C8456" s="606" t="s">
        <v>8494</v>
      </c>
      <c r="D8456" s="606" t="s">
        <v>8495</v>
      </c>
      <c r="E8456" s="608">
        <v>306.47000000000003</v>
      </c>
    </row>
    <row r="8457" spans="1:5">
      <c r="A8457" s="606">
        <v>828</v>
      </c>
      <c r="B8457" s="606" t="s">
        <v>9128</v>
      </c>
      <c r="C8457" s="606" t="s">
        <v>8494</v>
      </c>
      <c r="D8457" s="606" t="s">
        <v>8495</v>
      </c>
      <c r="E8457" s="608">
        <v>0.54</v>
      </c>
    </row>
    <row r="8458" spans="1:5">
      <c r="A8458" s="606">
        <v>829</v>
      </c>
      <c r="B8458" s="606" t="s">
        <v>9129</v>
      </c>
      <c r="C8458" s="606" t="s">
        <v>8494</v>
      </c>
      <c r="D8458" s="606" t="s">
        <v>8495</v>
      </c>
      <c r="E8458" s="608">
        <v>0.88</v>
      </c>
    </row>
    <row r="8459" spans="1:5">
      <c r="A8459" s="606">
        <v>812</v>
      </c>
      <c r="B8459" s="606" t="s">
        <v>9130</v>
      </c>
      <c r="C8459" s="606" t="s">
        <v>8494</v>
      </c>
      <c r="D8459" s="606" t="s">
        <v>8495</v>
      </c>
      <c r="E8459" s="608">
        <v>1.94</v>
      </c>
    </row>
    <row r="8460" spans="1:5">
      <c r="A8460" s="606">
        <v>819</v>
      </c>
      <c r="B8460" s="606" t="s">
        <v>9131</v>
      </c>
      <c r="C8460" s="606" t="s">
        <v>8494</v>
      </c>
      <c r="D8460" s="606" t="s">
        <v>8495</v>
      </c>
      <c r="E8460" s="608">
        <v>3.37</v>
      </c>
    </row>
    <row r="8461" spans="1:5">
      <c r="A8461" s="606">
        <v>818</v>
      </c>
      <c r="B8461" s="606" t="s">
        <v>9132</v>
      </c>
      <c r="C8461" s="606" t="s">
        <v>8494</v>
      </c>
      <c r="D8461" s="606" t="s">
        <v>8495</v>
      </c>
      <c r="E8461" s="608">
        <v>6.29</v>
      </c>
    </row>
    <row r="8462" spans="1:5">
      <c r="A8462" s="606">
        <v>832</v>
      </c>
      <c r="B8462" s="606" t="s">
        <v>9133</v>
      </c>
      <c r="C8462" s="606" t="s">
        <v>8494</v>
      </c>
      <c r="D8462" s="606" t="s">
        <v>8495</v>
      </c>
      <c r="E8462" s="607">
        <v>2.59</v>
      </c>
    </row>
    <row r="8463" spans="1:5">
      <c r="A8463" s="606">
        <v>834</v>
      </c>
      <c r="B8463" s="606" t="s">
        <v>9134</v>
      </c>
      <c r="C8463" s="606" t="s">
        <v>8494</v>
      </c>
      <c r="D8463" s="606" t="s">
        <v>8495</v>
      </c>
      <c r="E8463" s="608">
        <v>3.36</v>
      </c>
    </row>
    <row r="8464" spans="1:5">
      <c r="A8464" s="606">
        <v>813</v>
      </c>
      <c r="B8464" s="606" t="s">
        <v>9135</v>
      </c>
      <c r="C8464" s="606" t="s">
        <v>8494</v>
      </c>
      <c r="D8464" s="606" t="s">
        <v>8495</v>
      </c>
      <c r="E8464" s="607">
        <v>3.91</v>
      </c>
    </row>
    <row r="8465" spans="1:5">
      <c r="A8465" s="606">
        <v>820</v>
      </c>
      <c r="B8465" s="606" t="s">
        <v>9136</v>
      </c>
      <c r="C8465" s="606" t="s">
        <v>8494</v>
      </c>
      <c r="D8465" s="606" t="s">
        <v>8495</v>
      </c>
      <c r="E8465" s="608">
        <v>5.27</v>
      </c>
    </row>
    <row r="8466" spans="1:5">
      <c r="A8466" s="606">
        <v>816</v>
      </c>
      <c r="B8466" s="606" t="s">
        <v>9137</v>
      </c>
      <c r="C8466" s="606" t="s">
        <v>8494</v>
      </c>
      <c r="D8466" s="606" t="s">
        <v>8495</v>
      </c>
      <c r="E8466" s="607">
        <v>9.3800000000000008</v>
      </c>
    </row>
    <row r="8467" spans="1:5">
      <c r="A8467" s="606">
        <v>814</v>
      </c>
      <c r="B8467" s="606" t="s">
        <v>9138</v>
      </c>
      <c r="C8467" s="606" t="s">
        <v>8494</v>
      </c>
      <c r="D8467" s="606" t="s">
        <v>8495</v>
      </c>
      <c r="E8467" s="608">
        <v>11.66</v>
      </c>
    </row>
    <row r="8468" spans="1:5">
      <c r="A8468" s="606">
        <v>822</v>
      </c>
      <c r="B8468" s="606" t="s">
        <v>9139</v>
      </c>
      <c r="C8468" s="606" t="s">
        <v>8494</v>
      </c>
      <c r="D8468" s="606" t="s">
        <v>8495</v>
      </c>
      <c r="E8468" s="608">
        <v>15.22</v>
      </c>
    </row>
    <row r="8469" spans="1:5">
      <c r="A8469" s="606">
        <v>821</v>
      </c>
      <c r="B8469" s="606" t="s">
        <v>9140</v>
      </c>
      <c r="C8469" s="606" t="s">
        <v>8494</v>
      </c>
      <c r="D8469" s="606" t="s">
        <v>8495</v>
      </c>
      <c r="E8469" s="608">
        <v>17.399999999999999</v>
      </c>
    </row>
    <row r="8470" spans="1:5">
      <c r="A8470" s="606">
        <v>20086</v>
      </c>
      <c r="B8470" s="606" t="s">
        <v>9141</v>
      </c>
      <c r="C8470" s="606" t="s">
        <v>8494</v>
      </c>
      <c r="D8470" s="606" t="s">
        <v>8495</v>
      </c>
      <c r="E8470" s="608">
        <v>3.1</v>
      </c>
    </row>
    <row r="8471" spans="1:5">
      <c r="A8471" s="606">
        <v>39191</v>
      </c>
      <c r="B8471" s="606" t="s">
        <v>9142</v>
      </c>
      <c r="C8471" s="606" t="s">
        <v>8494</v>
      </c>
      <c r="D8471" s="606" t="s">
        <v>8495</v>
      </c>
      <c r="E8471" s="608">
        <v>19.899999999999999</v>
      </c>
    </row>
    <row r="8472" spans="1:5">
      <c r="A8472" s="606">
        <v>39190</v>
      </c>
      <c r="B8472" s="606" t="s">
        <v>9143</v>
      </c>
      <c r="C8472" s="606" t="s">
        <v>8494</v>
      </c>
      <c r="D8472" s="606" t="s">
        <v>8495</v>
      </c>
      <c r="E8472" s="608">
        <v>20.79</v>
      </c>
    </row>
    <row r="8473" spans="1:5">
      <c r="A8473" s="606">
        <v>39189</v>
      </c>
      <c r="B8473" s="606" t="s">
        <v>9144</v>
      </c>
      <c r="C8473" s="606" t="s">
        <v>8494</v>
      </c>
      <c r="D8473" s="606" t="s">
        <v>8495</v>
      </c>
      <c r="E8473" s="608">
        <v>22</v>
      </c>
    </row>
    <row r="8474" spans="1:5">
      <c r="A8474" s="606">
        <v>39186</v>
      </c>
      <c r="B8474" s="606" t="s">
        <v>9145</v>
      </c>
      <c r="C8474" s="606" t="s">
        <v>8494</v>
      </c>
      <c r="D8474" s="606" t="s">
        <v>8495</v>
      </c>
      <c r="E8474" s="608">
        <v>19.68</v>
      </c>
    </row>
    <row r="8475" spans="1:5">
      <c r="A8475" s="606">
        <v>39188</v>
      </c>
      <c r="B8475" s="606" t="s">
        <v>9146</v>
      </c>
      <c r="C8475" s="606" t="s">
        <v>8494</v>
      </c>
      <c r="D8475" s="606" t="s">
        <v>8495</v>
      </c>
      <c r="E8475" s="608">
        <v>16.2</v>
      </c>
    </row>
    <row r="8476" spans="1:5">
      <c r="A8476" s="606">
        <v>39187</v>
      </c>
      <c r="B8476" s="606" t="s">
        <v>9147</v>
      </c>
      <c r="C8476" s="606" t="s">
        <v>8494</v>
      </c>
      <c r="D8476" s="606" t="s">
        <v>8495</v>
      </c>
      <c r="E8476" s="607">
        <v>16.98</v>
      </c>
    </row>
    <row r="8477" spans="1:5">
      <c r="A8477" s="606">
        <v>39184</v>
      </c>
      <c r="B8477" s="606" t="s">
        <v>9148</v>
      </c>
      <c r="C8477" s="606" t="s">
        <v>8494</v>
      </c>
      <c r="D8477" s="606" t="s">
        <v>8495</v>
      </c>
      <c r="E8477" s="607">
        <v>6.38</v>
      </c>
    </row>
    <row r="8478" spans="1:5">
      <c r="A8478" s="606">
        <v>39185</v>
      </c>
      <c r="B8478" s="606" t="s">
        <v>9149</v>
      </c>
      <c r="C8478" s="606" t="s">
        <v>8494</v>
      </c>
      <c r="D8478" s="606" t="s">
        <v>8495</v>
      </c>
      <c r="E8478" s="608">
        <v>5.82</v>
      </c>
    </row>
    <row r="8479" spans="1:5">
      <c r="A8479" s="606">
        <v>39198</v>
      </c>
      <c r="B8479" s="606" t="s">
        <v>9150</v>
      </c>
      <c r="C8479" s="606" t="s">
        <v>8494</v>
      </c>
      <c r="D8479" s="606" t="s">
        <v>8495</v>
      </c>
      <c r="E8479" s="608">
        <v>65.290000000000006</v>
      </c>
    </row>
    <row r="8480" spans="1:5">
      <c r="A8480" s="606">
        <v>39197</v>
      </c>
      <c r="B8480" s="606" t="s">
        <v>9151</v>
      </c>
      <c r="C8480" s="606" t="s">
        <v>8494</v>
      </c>
      <c r="D8480" s="606" t="s">
        <v>8495</v>
      </c>
      <c r="E8480" s="608">
        <v>68.2</v>
      </c>
    </row>
    <row r="8481" spans="1:5">
      <c r="A8481" s="606">
        <v>39196</v>
      </c>
      <c r="B8481" s="606" t="s">
        <v>9152</v>
      </c>
      <c r="C8481" s="606" t="s">
        <v>8494</v>
      </c>
      <c r="D8481" s="606" t="s">
        <v>8495</v>
      </c>
      <c r="E8481" s="608">
        <v>70.33</v>
      </c>
    </row>
    <row r="8482" spans="1:5">
      <c r="A8482" s="606">
        <v>39199</v>
      </c>
      <c r="B8482" s="606" t="s">
        <v>9153</v>
      </c>
      <c r="C8482" s="606" t="s">
        <v>8494</v>
      </c>
      <c r="D8482" s="606" t="s">
        <v>8495</v>
      </c>
      <c r="E8482" s="608">
        <v>62.83</v>
      </c>
    </row>
    <row r="8483" spans="1:5">
      <c r="A8483" s="606">
        <v>39195</v>
      </c>
      <c r="B8483" s="606" t="s">
        <v>9154</v>
      </c>
      <c r="C8483" s="606" t="s">
        <v>8494</v>
      </c>
      <c r="D8483" s="606" t="s">
        <v>8495</v>
      </c>
      <c r="E8483" s="608">
        <v>36.26</v>
      </c>
    </row>
    <row r="8484" spans="1:5">
      <c r="A8484" s="606">
        <v>39194</v>
      </c>
      <c r="B8484" s="606" t="s">
        <v>9155</v>
      </c>
      <c r="C8484" s="606" t="s">
        <v>8494</v>
      </c>
      <c r="D8484" s="606" t="s">
        <v>8495</v>
      </c>
      <c r="E8484" s="608">
        <v>38.81</v>
      </c>
    </row>
    <row r="8485" spans="1:5">
      <c r="A8485" s="606">
        <v>39193</v>
      </c>
      <c r="B8485" s="606" t="s">
        <v>9156</v>
      </c>
      <c r="C8485" s="606" t="s">
        <v>8494</v>
      </c>
      <c r="D8485" s="606" t="s">
        <v>8495</v>
      </c>
      <c r="E8485" s="608">
        <v>42.53</v>
      </c>
    </row>
    <row r="8486" spans="1:5">
      <c r="A8486" s="606">
        <v>39192</v>
      </c>
      <c r="B8486" s="606" t="s">
        <v>9157</v>
      </c>
      <c r="C8486" s="606" t="s">
        <v>8494</v>
      </c>
      <c r="D8486" s="606" t="s">
        <v>8495</v>
      </c>
      <c r="E8486" s="608">
        <v>44.24</v>
      </c>
    </row>
    <row r="8487" spans="1:5">
      <c r="A8487" s="606">
        <v>39920</v>
      </c>
      <c r="B8487" s="606" t="s">
        <v>9158</v>
      </c>
      <c r="C8487" s="606" t="s">
        <v>8494</v>
      </c>
      <c r="D8487" s="606" t="s">
        <v>8495</v>
      </c>
      <c r="E8487" s="608">
        <v>5.36</v>
      </c>
    </row>
    <row r="8488" spans="1:5">
      <c r="A8488" s="606">
        <v>39201</v>
      </c>
      <c r="B8488" s="606" t="s">
        <v>9159</v>
      </c>
      <c r="C8488" s="606" t="s">
        <v>8494</v>
      </c>
      <c r="D8488" s="606" t="s">
        <v>8495</v>
      </c>
      <c r="E8488" s="608">
        <v>78.05</v>
      </c>
    </row>
    <row r="8489" spans="1:5">
      <c r="A8489" s="606">
        <v>39200</v>
      </c>
      <c r="B8489" s="606" t="s">
        <v>9160</v>
      </c>
      <c r="C8489" s="606" t="s">
        <v>8494</v>
      </c>
      <c r="D8489" s="606" t="s">
        <v>8495</v>
      </c>
      <c r="E8489" s="608">
        <v>78.680000000000007</v>
      </c>
    </row>
    <row r="8490" spans="1:5">
      <c r="A8490" s="606">
        <v>39203</v>
      </c>
      <c r="B8490" s="606" t="s">
        <v>9161</v>
      </c>
      <c r="C8490" s="606" t="s">
        <v>8494</v>
      </c>
      <c r="D8490" s="606" t="s">
        <v>8495</v>
      </c>
      <c r="E8490" s="608">
        <v>63.53</v>
      </c>
    </row>
    <row r="8491" spans="1:5">
      <c r="A8491" s="606">
        <v>39202</v>
      </c>
      <c r="B8491" s="606" t="s">
        <v>9162</v>
      </c>
      <c r="C8491" s="606" t="s">
        <v>8494</v>
      </c>
      <c r="D8491" s="606" t="s">
        <v>8495</v>
      </c>
      <c r="E8491" s="607">
        <v>74.63</v>
      </c>
    </row>
    <row r="8492" spans="1:5">
      <c r="A8492" s="606">
        <v>39205</v>
      </c>
      <c r="B8492" s="606" t="s">
        <v>9163</v>
      </c>
      <c r="C8492" s="606" t="s">
        <v>8494</v>
      </c>
      <c r="D8492" s="606" t="s">
        <v>8495</v>
      </c>
      <c r="E8492" s="608">
        <v>124.51</v>
      </c>
    </row>
    <row r="8493" spans="1:5">
      <c r="A8493" s="606">
        <v>39204</v>
      </c>
      <c r="B8493" s="606" t="s">
        <v>9164</v>
      </c>
      <c r="C8493" s="606" t="s">
        <v>8494</v>
      </c>
      <c r="D8493" s="606" t="s">
        <v>8495</v>
      </c>
      <c r="E8493" s="607">
        <v>127.52</v>
      </c>
    </row>
    <row r="8494" spans="1:5">
      <c r="A8494" s="606">
        <v>39206</v>
      </c>
      <c r="B8494" s="606" t="s">
        <v>9165</v>
      </c>
      <c r="C8494" s="606" t="s">
        <v>8494</v>
      </c>
      <c r="D8494" s="606" t="s">
        <v>8495</v>
      </c>
      <c r="E8494" s="607">
        <v>120.98</v>
      </c>
    </row>
    <row r="8495" spans="1:5">
      <c r="A8495" s="606">
        <v>798</v>
      </c>
      <c r="B8495" s="606" t="s">
        <v>9166</v>
      </c>
      <c r="C8495" s="606" t="s">
        <v>8494</v>
      </c>
      <c r="D8495" s="606" t="s">
        <v>8495</v>
      </c>
      <c r="E8495" s="608">
        <v>1.08</v>
      </c>
    </row>
    <row r="8496" spans="1:5">
      <c r="A8496" s="606">
        <v>797</v>
      </c>
      <c r="B8496" s="606" t="s">
        <v>9167</v>
      </c>
      <c r="C8496" s="606" t="s">
        <v>8494</v>
      </c>
      <c r="D8496" s="606" t="s">
        <v>8495</v>
      </c>
      <c r="E8496" s="607">
        <v>7.88</v>
      </c>
    </row>
    <row r="8497" spans="1:5">
      <c r="A8497" s="606">
        <v>796</v>
      </c>
      <c r="B8497" s="606" t="s">
        <v>9168</v>
      </c>
      <c r="C8497" s="606" t="s">
        <v>8494</v>
      </c>
      <c r="D8497" s="606" t="s">
        <v>8495</v>
      </c>
      <c r="E8497" s="608">
        <v>6.69</v>
      </c>
    </row>
    <row r="8498" spans="1:5">
      <c r="A8498" s="606">
        <v>799</v>
      </c>
      <c r="B8498" s="606" t="s">
        <v>9169</v>
      </c>
      <c r="C8498" s="606" t="s">
        <v>8494</v>
      </c>
      <c r="D8498" s="606" t="s">
        <v>8495</v>
      </c>
      <c r="E8498" s="608">
        <v>3.24</v>
      </c>
    </row>
    <row r="8499" spans="1:5">
      <c r="A8499" s="606">
        <v>792</v>
      </c>
      <c r="B8499" s="606" t="s">
        <v>9170</v>
      </c>
      <c r="C8499" s="606" t="s">
        <v>8494</v>
      </c>
      <c r="D8499" s="606" t="s">
        <v>8495</v>
      </c>
      <c r="E8499" s="608">
        <v>3.13</v>
      </c>
    </row>
    <row r="8500" spans="1:5">
      <c r="A8500" s="606">
        <v>38001</v>
      </c>
      <c r="B8500" s="606" t="s">
        <v>9171</v>
      </c>
      <c r="C8500" s="606" t="s">
        <v>8494</v>
      </c>
      <c r="D8500" s="606" t="s">
        <v>8495</v>
      </c>
      <c r="E8500" s="608">
        <v>1.23</v>
      </c>
    </row>
    <row r="8501" spans="1:5">
      <c r="A8501" s="606">
        <v>38002</v>
      </c>
      <c r="B8501" s="606" t="s">
        <v>9172</v>
      </c>
      <c r="C8501" s="606" t="s">
        <v>8494</v>
      </c>
      <c r="D8501" s="606" t="s">
        <v>8495</v>
      </c>
      <c r="E8501" s="608">
        <v>4.28</v>
      </c>
    </row>
    <row r="8502" spans="1:5">
      <c r="A8502" s="606">
        <v>38003</v>
      </c>
      <c r="B8502" s="606" t="s">
        <v>9173</v>
      </c>
      <c r="C8502" s="606" t="s">
        <v>8494</v>
      </c>
      <c r="D8502" s="606" t="s">
        <v>8495</v>
      </c>
      <c r="E8502" s="608">
        <v>29.25</v>
      </c>
    </row>
    <row r="8503" spans="1:5">
      <c r="A8503" s="606">
        <v>38004</v>
      </c>
      <c r="B8503" s="606" t="s">
        <v>9174</v>
      </c>
      <c r="C8503" s="606" t="s">
        <v>8494</v>
      </c>
      <c r="D8503" s="606" t="s">
        <v>8495</v>
      </c>
      <c r="E8503" s="608">
        <v>33.64</v>
      </c>
    </row>
    <row r="8504" spans="1:5">
      <c r="A8504" s="606">
        <v>44263</v>
      </c>
      <c r="B8504" s="606" t="s">
        <v>9175</v>
      </c>
      <c r="C8504" s="606" t="s">
        <v>8494</v>
      </c>
      <c r="D8504" s="606" t="s">
        <v>8495</v>
      </c>
      <c r="E8504" s="608">
        <v>60.39</v>
      </c>
    </row>
    <row r="8505" spans="1:5">
      <c r="A8505" s="606">
        <v>36327</v>
      </c>
      <c r="B8505" s="606" t="s">
        <v>9176</v>
      </c>
      <c r="C8505" s="606" t="s">
        <v>8494</v>
      </c>
      <c r="D8505" s="606" t="s">
        <v>8541</v>
      </c>
      <c r="E8505" s="608">
        <v>3.57</v>
      </c>
    </row>
    <row r="8506" spans="1:5">
      <c r="A8506" s="606">
        <v>38992</v>
      </c>
      <c r="B8506" s="606" t="s">
        <v>9177</v>
      </c>
      <c r="C8506" s="606" t="s">
        <v>8494</v>
      </c>
      <c r="D8506" s="606" t="s">
        <v>8541</v>
      </c>
      <c r="E8506" s="608">
        <v>4.34</v>
      </c>
    </row>
    <row r="8507" spans="1:5">
      <c r="A8507" s="606">
        <v>38993</v>
      </c>
      <c r="B8507" s="606" t="s">
        <v>9178</v>
      </c>
      <c r="C8507" s="606" t="s">
        <v>8494</v>
      </c>
      <c r="D8507" s="606" t="s">
        <v>8541</v>
      </c>
      <c r="E8507" s="608">
        <v>11.29</v>
      </c>
    </row>
    <row r="8508" spans="1:5">
      <c r="A8508" s="606">
        <v>44175</v>
      </c>
      <c r="B8508" s="606" t="s">
        <v>9179</v>
      </c>
      <c r="C8508" s="606" t="s">
        <v>8494</v>
      </c>
      <c r="D8508" s="606" t="s">
        <v>8541</v>
      </c>
      <c r="E8508" s="607">
        <v>19.71</v>
      </c>
    </row>
    <row r="8509" spans="1:5">
      <c r="A8509" s="606">
        <v>44177</v>
      </c>
      <c r="B8509" s="606" t="s">
        <v>9180</v>
      </c>
      <c r="C8509" s="606" t="s">
        <v>8494</v>
      </c>
      <c r="D8509" s="606" t="s">
        <v>8541</v>
      </c>
      <c r="E8509" s="607">
        <v>14.72</v>
      </c>
    </row>
    <row r="8510" spans="1:5">
      <c r="A8510" s="606">
        <v>38418</v>
      </c>
      <c r="B8510" s="606" t="s">
        <v>9181</v>
      </c>
      <c r="C8510" s="606" t="s">
        <v>8494</v>
      </c>
      <c r="D8510" s="606" t="s">
        <v>8495</v>
      </c>
      <c r="E8510" s="607">
        <v>5.33</v>
      </c>
    </row>
    <row r="8511" spans="1:5">
      <c r="A8511" s="606">
        <v>39178</v>
      </c>
      <c r="B8511" s="606" t="s">
        <v>9182</v>
      </c>
      <c r="C8511" s="606" t="s">
        <v>8494</v>
      </c>
      <c r="D8511" s="606" t="s">
        <v>8495</v>
      </c>
      <c r="E8511" s="608">
        <v>2.15</v>
      </c>
    </row>
    <row r="8512" spans="1:5">
      <c r="A8512" s="606">
        <v>39177</v>
      </c>
      <c r="B8512" s="606" t="s">
        <v>9183</v>
      </c>
      <c r="C8512" s="606" t="s">
        <v>8494</v>
      </c>
      <c r="D8512" s="606" t="s">
        <v>8495</v>
      </c>
      <c r="E8512" s="607">
        <v>1.94</v>
      </c>
    </row>
    <row r="8513" spans="1:5">
      <c r="A8513" s="606">
        <v>39174</v>
      </c>
      <c r="B8513" s="606" t="s">
        <v>9184</v>
      </c>
      <c r="C8513" s="606" t="s">
        <v>8494</v>
      </c>
      <c r="D8513" s="606" t="s">
        <v>8495</v>
      </c>
      <c r="E8513" s="607">
        <v>0.97</v>
      </c>
    </row>
    <row r="8514" spans="1:5">
      <c r="A8514" s="606">
        <v>39176</v>
      </c>
      <c r="B8514" s="606" t="s">
        <v>9185</v>
      </c>
      <c r="C8514" s="606" t="s">
        <v>8494</v>
      </c>
      <c r="D8514" s="606" t="s">
        <v>8495</v>
      </c>
      <c r="E8514" s="607">
        <v>1.27</v>
      </c>
    </row>
    <row r="8515" spans="1:5">
      <c r="A8515" s="606">
        <v>39180</v>
      </c>
      <c r="B8515" s="606" t="s">
        <v>9186</v>
      </c>
      <c r="C8515" s="606" t="s">
        <v>8494</v>
      </c>
      <c r="D8515" s="606" t="s">
        <v>8495</v>
      </c>
      <c r="E8515" s="607">
        <v>5.84</v>
      </c>
    </row>
    <row r="8516" spans="1:5">
      <c r="A8516" s="606">
        <v>39179</v>
      </c>
      <c r="B8516" s="606" t="s">
        <v>9187</v>
      </c>
      <c r="C8516" s="606" t="s">
        <v>8494</v>
      </c>
      <c r="D8516" s="606" t="s">
        <v>8495</v>
      </c>
      <c r="E8516" s="607">
        <v>5.17</v>
      </c>
    </row>
    <row r="8517" spans="1:5">
      <c r="A8517" s="606">
        <v>39175</v>
      </c>
      <c r="B8517" s="606" t="s">
        <v>9188</v>
      </c>
      <c r="C8517" s="606" t="s">
        <v>8494</v>
      </c>
      <c r="D8517" s="606" t="s">
        <v>8495</v>
      </c>
      <c r="E8517" s="608">
        <v>1.19</v>
      </c>
    </row>
    <row r="8518" spans="1:5">
      <c r="A8518" s="606">
        <v>39217</v>
      </c>
      <c r="B8518" s="606" t="s">
        <v>9189</v>
      </c>
      <c r="C8518" s="606" t="s">
        <v>8494</v>
      </c>
      <c r="D8518" s="606" t="s">
        <v>8495</v>
      </c>
      <c r="E8518" s="607">
        <v>0.92</v>
      </c>
    </row>
    <row r="8519" spans="1:5">
      <c r="A8519" s="606">
        <v>39181</v>
      </c>
      <c r="B8519" s="606" t="s">
        <v>9190</v>
      </c>
      <c r="C8519" s="606" t="s">
        <v>8494</v>
      </c>
      <c r="D8519" s="606" t="s">
        <v>8495</v>
      </c>
      <c r="E8519" s="607">
        <v>7.84</v>
      </c>
    </row>
    <row r="8520" spans="1:5">
      <c r="A8520" s="606">
        <v>39182</v>
      </c>
      <c r="B8520" s="606" t="s">
        <v>9191</v>
      </c>
      <c r="C8520" s="606" t="s">
        <v>8494</v>
      </c>
      <c r="D8520" s="606" t="s">
        <v>8495</v>
      </c>
      <c r="E8520" s="608">
        <v>11.02</v>
      </c>
    </row>
    <row r="8521" spans="1:5">
      <c r="A8521" s="606">
        <v>12616</v>
      </c>
      <c r="B8521" s="606" t="s">
        <v>9192</v>
      </c>
      <c r="C8521" s="606" t="s">
        <v>8494</v>
      </c>
      <c r="D8521" s="606" t="s">
        <v>8495</v>
      </c>
      <c r="E8521" s="608">
        <v>16.46</v>
      </c>
    </row>
    <row r="8522" spans="1:5">
      <c r="A8522" s="606">
        <v>1049</v>
      </c>
      <c r="B8522" s="606" t="s">
        <v>9193</v>
      </c>
      <c r="C8522" s="606" t="s">
        <v>8494</v>
      </c>
      <c r="D8522" s="606" t="s">
        <v>8495</v>
      </c>
      <c r="E8522" s="607">
        <v>9.2200000000000006</v>
      </c>
    </row>
    <row r="8523" spans="1:5">
      <c r="A8523" s="606">
        <v>1099</v>
      </c>
      <c r="B8523" s="606" t="s">
        <v>9194</v>
      </c>
      <c r="C8523" s="606" t="s">
        <v>8494</v>
      </c>
      <c r="D8523" s="606" t="s">
        <v>8495</v>
      </c>
      <c r="E8523" s="607">
        <v>7.06</v>
      </c>
    </row>
    <row r="8524" spans="1:5">
      <c r="A8524" s="606">
        <v>39678</v>
      </c>
      <c r="B8524" s="606" t="s">
        <v>9195</v>
      </c>
      <c r="C8524" s="606" t="s">
        <v>8494</v>
      </c>
      <c r="D8524" s="606" t="s">
        <v>8495</v>
      </c>
      <c r="E8524" s="608">
        <v>2.84</v>
      </c>
    </row>
    <row r="8525" spans="1:5">
      <c r="A8525" s="606">
        <v>1050</v>
      </c>
      <c r="B8525" s="606" t="s">
        <v>9196</v>
      </c>
      <c r="C8525" s="606" t="s">
        <v>8494</v>
      </c>
      <c r="D8525" s="606" t="s">
        <v>8495</v>
      </c>
      <c r="E8525" s="608">
        <v>4.82</v>
      </c>
    </row>
    <row r="8526" spans="1:5">
      <c r="A8526" s="606">
        <v>1101</v>
      </c>
      <c r="B8526" s="606" t="s">
        <v>9197</v>
      </c>
      <c r="C8526" s="606" t="s">
        <v>8494</v>
      </c>
      <c r="D8526" s="606" t="s">
        <v>8495</v>
      </c>
      <c r="E8526" s="608">
        <v>30.43</v>
      </c>
    </row>
    <row r="8527" spans="1:5">
      <c r="A8527" s="606">
        <v>1100</v>
      </c>
      <c r="B8527" s="606" t="s">
        <v>9198</v>
      </c>
      <c r="C8527" s="606" t="s">
        <v>8494</v>
      </c>
      <c r="D8527" s="606" t="s">
        <v>8495</v>
      </c>
      <c r="E8527" s="608">
        <v>15.7</v>
      </c>
    </row>
    <row r="8528" spans="1:5">
      <c r="A8528" s="606">
        <v>39679</v>
      </c>
      <c r="B8528" s="606" t="s">
        <v>9199</v>
      </c>
      <c r="C8528" s="606" t="s">
        <v>8494</v>
      </c>
      <c r="D8528" s="606" t="s">
        <v>8495</v>
      </c>
      <c r="E8528" s="608">
        <v>60.64</v>
      </c>
    </row>
    <row r="8529" spans="1:5">
      <c r="A8529" s="606">
        <v>1098</v>
      </c>
      <c r="B8529" s="606" t="s">
        <v>9200</v>
      </c>
      <c r="C8529" s="606" t="s">
        <v>8494</v>
      </c>
      <c r="D8529" s="606" t="s">
        <v>8495</v>
      </c>
      <c r="E8529" s="608">
        <v>3.76</v>
      </c>
    </row>
    <row r="8530" spans="1:5">
      <c r="A8530" s="606">
        <v>1102</v>
      </c>
      <c r="B8530" s="606" t="s">
        <v>9201</v>
      </c>
      <c r="C8530" s="606" t="s">
        <v>8494</v>
      </c>
      <c r="D8530" s="606" t="s">
        <v>8495</v>
      </c>
      <c r="E8530" s="608">
        <v>45.37</v>
      </c>
    </row>
    <row r="8531" spans="1:5">
      <c r="A8531" s="606">
        <v>1051</v>
      </c>
      <c r="B8531" s="606" t="s">
        <v>9202</v>
      </c>
      <c r="C8531" s="606" t="s">
        <v>8494</v>
      </c>
      <c r="D8531" s="606" t="s">
        <v>8495</v>
      </c>
      <c r="E8531" s="608">
        <v>65.95</v>
      </c>
    </row>
    <row r="8532" spans="1:5">
      <c r="A8532" s="606">
        <v>37399</v>
      </c>
      <c r="B8532" s="606" t="s">
        <v>9203</v>
      </c>
      <c r="C8532" s="606" t="s">
        <v>8494</v>
      </c>
      <c r="D8532" s="606" t="s">
        <v>8495</v>
      </c>
      <c r="E8532" s="608">
        <v>21.23</v>
      </c>
    </row>
    <row r="8533" spans="1:5">
      <c r="A8533" s="606">
        <v>43834</v>
      </c>
      <c r="B8533" s="606" t="s">
        <v>9204</v>
      </c>
      <c r="C8533" s="606" t="s">
        <v>8539</v>
      </c>
      <c r="D8533" s="606" t="s">
        <v>8495</v>
      </c>
      <c r="E8533" s="608">
        <v>27.57</v>
      </c>
    </row>
    <row r="8534" spans="1:5">
      <c r="A8534" s="606">
        <v>43835</v>
      </c>
      <c r="B8534" s="606" t="s">
        <v>9205</v>
      </c>
      <c r="C8534" s="606" t="s">
        <v>8539</v>
      </c>
      <c r="D8534" s="606" t="s">
        <v>8495</v>
      </c>
      <c r="E8534" s="608">
        <v>2.4700000000000002</v>
      </c>
    </row>
    <row r="8535" spans="1:5">
      <c r="A8535" s="606">
        <v>43833</v>
      </c>
      <c r="B8535" s="606" t="s">
        <v>9206</v>
      </c>
      <c r="C8535" s="606" t="s">
        <v>8539</v>
      </c>
      <c r="D8535" s="606" t="s">
        <v>8495</v>
      </c>
      <c r="E8535" s="608">
        <v>2.57</v>
      </c>
    </row>
    <row r="8536" spans="1:5">
      <c r="A8536" s="606">
        <v>41955</v>
      </c>
      <c r="B8536" s="606" t="s">
        <v>9207</v>
      </c>
      <c r="C8536" s="606" t="s">
        <v>124</v>
      </c>
      <c r="D8536" s="606" t="s">
        <v>8495</v>
      </c>
      <c r="E8536" s="608">
        <v>74.47</v>
      </c>
    </row>
    <row r="8537" spans="1:5">
      <c r="A8537" s="606">
        <v>41953</v>
      </c>
      <c r="B8537" s="606" t="s">
        <v>9208</v>
      </c>
      <c r="C8537" s="606" t="s">
        <v>124</v>
      </c>
      <c r="D8537" s="606" t="s">
        <v>8495</v>
      </c>
      <c r="E8537" s="608">
        <v>71.06</v>
      </c>
    </row>
    <row r="8538" spans="1:5">
      <c r="A8538" s="606">
        <v>41954</v>
      </c>
      <c r="B8538" s="606" t="s">
        <v>9209</v>
      </c>
      <c r="C8538" s="606" t="s">
        <v>124</v>
      </c>
      <c r="D8538" s="606" t="s">
        <v>8495</v>
      </c>
      <c r="E8538" s="608">
        <v>70.39</v>
      </c>
    </row>
    <row r="8539" spans="1:5">
      <c r="A8539" s="606">
        <v>25004</v>
      </c>
      <c r="B8539" s="606" t="s">
        <v>9210</v>
      </c>
      <c r="C8539" s="606" t="s">
        <v>124</v>
      </c>
      <c r="D8539" s="606" t="s">
        <v>8495</v>
      </c>
      <c r="E8539" s="607">
        <v>53.57</v>
      </c>
    </row>
    <row r="8540" spans="1:5">
      <c r="A8540" s="606">
        <v>25002</v>
      </c>
      <c r="B8540" s="606" t="s">
        <v>9211</v>
      </c>
      <c r="C8540" s="606" t="s">
        <v>124</v>
      </c>
      <c r="D8540" s="606" t="s">
        <v>8495</v>
      </c>
      <c r="E8540" s="607">
        <v>53.57</v>
      </c>
    </row>
    <row r="8541" spans="1:5">
      <c r="A8541" s="606">
        <v>37409</v>
      </c>
      <c r="B8541" s="606" t="s">
        <v>9212</v>
      </c>
      <c r="C8541" s="606" t="s">
        <v>124</v>
      </c>
      <c r="D8541" s="606" t="s">
        <v>8495</v>
      </c>
      <c r="E8541" s="608">
        <v>53.57</v>
      </c>
    </row>
    <row r="8542" spans="1:5">
      <c r="A8542" s="606">
        <v>841</v>
      </c>
      <c r="B8542" s="606" t="s">
        <v>9213</v>
      </c>
      <c r="C8542" s="606" t="s">
        <v>124</v>
      </c>
      <c r="D8542" s="606" t="s">
        <v>8495</v>
      </c>
      <c r="E8542" s="607">
        <v>54.23</v>
      </c>
    </row>
    <row r="8543" spans="1:5">
      <c r="A8543" s="606">
        <v>25005</v>
      </c>
      <c r="B8543" s="606" t="s">
        <v>9214</v>
      </c>
      <c r="C8543" s="606" t="s">
        <v>124</v>
      </c>
      <c r="D8543" s="606" t="s">
        <v>8495</v>
      </c>
      <c r="E8543" s="608">
        <v>58.78</v>
      </c>
    </row>
    <row r="8544" spans="1:5">
      <c r="A8544" s="606">
        <v>25003</v>
      </c>
      <c r="B8544" s="606" t="s">
        <v>9215</v>
      </c>
      <c r="C8544" s="606" t="s">
        <v>124</v>
      </c>
      <c r="D8544" s="606" t="s">
        <v>8495</v>
      </c>
      <c r="E8544" s="607">
        <v>59.67</v>
      </c>
    </row>
    <row r="8545" spans="1:5">
      <c r="A8545" s="606">
        <v>37410</v>
      </c>
      <c r="B8545" s="606" t="s">
        <v>9216</v>
      </c>
      <c r="C8545" s="606" t="s">
        <v>124</v>
      </c>
      <c r="D8545" s="606" t="s">
        <v>8495</v>
      </c>
      <c r="E8545" s="608">
        <v>58.78</v>
      </c>
    </row>
    <row r="8546" spans="1:5">
      <c r="A8546" s="606">
        <v>842</v>
      </c>
      <c r="B8546" s="606" t="s">
        <v>9217</v>
      </c>
      <c r="C8546" s="606" t="s">
        <v>124</v>
      </c>
      <c r="D8546" s="606" t="s">
        <v>8495</v>
      </c>
      <c r="E8546" s="607">
        <v>59.62</v>
      </c>
    </row>
    <row r="8547" spans="1:5">
      <c r="A8547" s="606">
        <v>44391</v>
      </c>
      <c r="B8547" s="606" t="s">
        <v>9218</v>
      </c>
      <c r="C8547" s="606" t="s">
        <v>8539</v>
      </c>
      <c r="D8547" s="606" t="s">
        <v>8495</v>
      </c>
      <c r="E8547" s="608">
        <v>127.04</v>
      </c>
    </row>
    <row r="8548" spans="1:5">
      <c r="A8548" s="606">
        <v>44388</v>
      </c>
      <c r="B8548" s="606" t="s">
        <v>9219</v>
      </c>
      <c r="C8548" s="606" t="s">
        <v>8539</v>
      </c>
      <c r="D8548" s="606" t="s">
        <v>8495</v>
      </c>
      <c r="E8548" s="608">
        <v>2.75</v>
      </c>
    </row>
    <row r="8549" spans="1:5">
      <c r="A8549" s="606">
        <v>44392</v>
      </c>
      <c r="B8549" s="606" t="s">
        <v>9220</v>
      </c>
      <c r="C8549" s="606" t="s">
        <v>8539</v>
      </c>
      <c r="D8549" s="606" t="s">
        <v>8495</v>
      </c>
      <c r="E8549" s="608">
        <v>252.95</v>
      </c>
    </row>
    <row r="8550" spans="1:5">
      <c r="A8550" s="606">
        <v>44390</v>
      </c>
      <c r="B8550" s="606" t="s">
        <v>9221</v>
      </c>
      <c r="C8550" s="606" t="s">
        <v>8539</v>
      </c>
      <c r="D8550" s="606" t="s">
        <v>8495</v>
      </c>
      <c r="E8550" s="608">
        <v>53.59</v>
      </c>
    </row>
    <row r="8551" spans="1:5">
      <c r="A8551" s="606">
        <v>44389</v>
      </c>
      <c r="B8551" s="606" t="s">
        <v>9222</v>
      </c>
      <c r="C8551" s="606" t="s">
        <v>8539</v>
      </c>
      <c r="D8551" s="606" t="s">
        <v>8495</v>
      </c>
      <c r="E8551" s="608">
        <v>6.33</v>
      </c>
    </row>
    <row r="8552" spans="1:5">
      <c r="A8552" s="606">
        <v>862</v>
      </c>
      <c r="B8552" s="606" t="s">
        <v>9223</v>
      </c>
      <c r="C8552" s="606" t="s">
        <v>8539</v>
      </c>
      <c r="D8552" s="606" t="s">
        <v>8495</v>
      </c>
      <c r="E8552" s="608">
        <v>11.59</v>
      </c>
    </row>
    <row r="8553" spans="1:5">
      <c r="A8553" s="606">
        <v>866</v>
      </c>
      <c r="B8553" s="606" t="s">
        <v>9224</v>
      </c>
      <c r="C8553" s="606" t="s">
        <v>8539</v>
      </c>
      <c r="D8553" s="606" t="s">
        <v>8495</v>
      </c>
      <c r="E8553" s="608">
        <v>147.29</v>
      </c>
    </row>
    <row r="8554" spans="1:5">
      <c r="A8554" s="606">
        <v>892</v>
      </c>
      <c r="B8554" s="606" t="s">
        <v>9225</v>
      </c>
      <c r="C8554" s="606" t="s">
        <v>8539</v>
      </c>
      <c r="D8554" s="606" t="s">
        <v>8495</v>
      </c>
      <c r="E8554" s="608">
        <v>178.3</v>
      </c>
    </row>
    <row r="8555" spans="1:5">
      <c r="A8555" s="606">
        <v>857</v>
      </c>
      <c r="B8555" s="606" t="s">
        <v>9226</v>
      </c>
      <c r="C8555" s="606" t="s">
        <v>8539</v>
      </c>
      <c r="D8555" s="606" t="s">
        <v>8495</v>
      </c>
      <c r="E8555" s="608">
        <v>19.39</v>
      </c>
    </row>
    <row r="8556" spans="1:5">
      <c r="A8556" s="606">
        <v>37404</v>
      </c>
      <c r="B8556" s="606" t="s">
        <v>9227</v>
      </c>
      <c r="C8556" s="606" t="s">
        <v>8539</v>
      </c>
      <c r="D8556" s="606" t="s">
        <v>8495</v>
      </c>
      <c r="E8556" s="608">
        <v>206.29</v>
      </c>
    </row>
    <row r="8557" spans="1:5">
      <c r="A8557" s="606">
        <v>868</v>
      </c>
      <c r="B8557" s="606" t="s">
        <v>9228</v>
      </c>
      <c r="C8557" s="606" t="s">
        <v>8539</v>
      </c>
      <c r="D8557" s="606" t="s">
        <v>8495</v>
      </c>
      <c r="E8557" s="608">
        <v>27.63</v>
      </c>
    </row>
    <row r="8558" spans="1:5">
      <c r="A8558" s="606">
        <v>863</v>
      </c>
      <c r="B8558" s="606" t="s">
        <v>9229</v>
      </c>
      <c r="C8558" s="606" t="s">
        <v>8539</v>
      </c>
      <c r="D8558" s="606" t="s">
        <v>8495</v>
      </c>
      <c r="E8558" s="608">
        <v>40.700000000000003</v>
      </c>
    </row>
    <row r="8559" spans="1:5">
      <c r="A8559" s="606">
        <v>867</v>
      </c>
      <c r="B8559" s="606" t="s">
        <v>9230</v>
      </c>
      <c r="C8559" s="606" t="s">
        <v>8539</v>
      </c>
      <c r="D8559" s="606" t="s">
        <v>8495</v>
      </c>
      <c r="E8559" s="608">
        <v>57.98</v>
      </c>
    </row>
    <row r="8560" spans="1:5">
      <c r="A8560" s="606">
        <v>864</v>
      </c>
      <c r="B8560" s="606" t="s">
        <v>9231</v>
      </c>
      <c r="C8560" s="606" t="s">
        <v>8539</v>
      </c>
      <c r="D8560" s="606" t="s">
        <v>8495</v>
      </c>
      <c r="E8560" s="607">
        <v>76.59</v>
      </c>
    </row>
    <row r="8561" spans="1:5">
      <c r="A8561" s="606">
        <v>865</v>
      </c>
      <c r="B8561" s="606" t="s">
        <v>9232</v>
      </c>
      <c r="C8561" s="606" t="s">
        <v>8539</v>
      </c>
      <c r="D8561" s="606" t="s">
        <v>8495</v>
      </c>
      <c r="E8561" s="607">
        <v>110.16</v>
      </c>
    </row>
    <row r="8562" spans="1:5">
      <c r="A8562" s="606">
        <v>993</v>
      </c>
      <c r="B8562" s="606" t="s">
        <v>9233</v>
      </c>
      <c r="C8562" s="606" t="s">
        <v>8539</v>
      </c>
      <c r="D8562" s="606" t="s">
        <v>8495</v>
      </c>
      <c r="E8562" s="607">
        <v>2.09</v>
      </c>
    </row>
    <row r="8563" spans="1:5">
      <c r="A8563" s="606">
        <v>1020</v>
      </c>
      <c r="B8563" s="606" t="s">
        <v>9234</v>
      </c>
      <c r="C8563" s="606" t="s">
        <v>8539</v>
      </c>
      <c r="D8563" s="606" t="s">
        <v>8495</v>
      </c>
      <c r="E8563" s="608">
        <v>10.69</v>
      </c>
    </row>
    <row r="8564" spans="1:5">
      <c r="A8564" s="606">
        <v>1017</v>
      </c>
      <c r="B8564" s="606" t="s">
        <v>9235</v>
      </c>
      <c r="C8564" s="606" t="s">
        <v>8539</v>
      </c>
      <c r="D8564" s="606" t="s">
        <v>8495</v>
      </c>
      <c r="E8564" s="607">
        <v>130.97999999999999</v>
      </c>
    </row>
    <row r="8565" spans="1:5">
      <c r="A8565" s="606">
        <v>999</v>
      </c>
      <c r="B8565" s="606" t="s">
        <v>9236</v>
      </c>
      <c r="C8565" s="606" t="s">
        <v>8539</v>
      </c>
      <c r="D8565" s="606" t="s">
        <v>8495</v>
      </c>
      <c r="E8565" s="607">
        <v>158.69</v>
      </c>
    </row>
    <row r="8566" spans="1:5">
      <c r="A8566" s="606">
        <v>995</v>
      </c>
      <c r="B8566" s="606" t="s">
        <v>9237</v>
      </c>
      <c r="C8566" s="606" t="s">
        <v>8539</v>
      </c>
      <c r="D8566" s="606" t="s">
        <v>8495</v>
      </c>
      <c r="E8566" s="608">
        <v>17.02</v>
      </c>
    </row>
    <row r="8567" spans="1:5">
      <c r="A8567" s="606">
        <v>1000</v>
      </c>
      <c r="B8567" s="606" t="s">
        <v>9238</v>
      </c>
      <c r="C8567" s="606" t="s">
        <v>8539</v>
      </c>
      <c r="D8567" s="606" t="s">
        <v>8495</v>
      </c>
      <c r="E8567" s="608">
        <v>194.92</v>
      </c>
    </row>
    <row r="8568" spans="1:5">
      <c r="A8568" s="606">
        <v>1022</v>
      </c>
      <c r="B8568" s="606" t="s">
        <v>9239</v>
      </c>
      <c r="C8568" s="606" t="s">
        <v>8539</v>
      </c>
      <c r="D8568" s="606" t="s">
        <v>8495</v>
      </c>
      <c r="E8568" s="608">
        <v>2.92</v>
      </c>
    </row>
    <row r="8569" spans="1:5">
      <c r="A8569" s="606">
        <v>1015</v>
      </c>
      <c r="B8569" s="606" t="s">
        <v>9240</v>
      </c>
      <c r="C8569" s="606" t="s">
        <v>8539</v>
      </c>
      <c r="D8569" s="606" t="s">
        <v>8495</v>
      </c>
      <c r="E8569" s="608">
        <v>259.02</v>
      </c>
    </row>
    <row r="8570" spans="1:5">
      <c r="A8570" s="606">
        <v>996</v>
      </c>
      <c r="B8570" s="606" t="s">
        <v>9241</v>
      </c>
      <c r="C8570" s="606" t="s">
        <v>8539</v>
      </c>
      <c r="D8570" s="606" t="s">
        <v>8495</v>
      </c>
      <c r="E8570" s="607">
        <v>26.39</v>
      </c>
    </row>
    <row r="8571" spans="1:5">
      <c r="A8571" s="606">
        <v>1001</v>
      </c>
      <c r="B8571" s="606" t="s">
        <v>9242</v>
      </c>
      <c r="C8571" s="606" t="s">
        <v>8539</v>
      </c>
      <c r="D8571" s="606" t="s">
        <v>8495</v>
      </c>
      <c r="E8571" s="608">
        <v>336.07</v>
      </c>
    </row>
    <row r="8572" spans="1:5">
      <c r="A8572" s="606">
        <v>1019</v>
      </c>
      <c r="B8572" s="606" t="s">
        <v>9243</v>
      </c>
      <c r="C8572" s="606" t="s">
        <v>8539</v>
      </c>
      <c r="D8572" s="606" t="s">
        <v>8495</v>
      </c>
      <c r="E8572" s="608">
        <v>37.29</v>
      </c>
    </row>
    <row r="8573" spans="1:5">
      <c r="A8573" s="606">
        <v>1021</v>
      </c>
      <c r="B8573" s="606" t="s">
        <v>9244</v>
      </c>
      <c r="C8573" s="606" t="s">
        <v>8539</v>
      </c>
      <c r="D8573" s="606" t="s">
        <v>8495</v>
      </c>
      <c r="E8573" s="608">
        <v>4.4800000000000004</v>
      </c>
    </row>
    <row r="8574" spans="1:5">
      <c r="A8574" s="606">
        <v>39249</v>
      </c>
      <c r="B8574" s="606" t="s">
        <v>9245</v>
      </c>
      <c r="C8574" s="606" t="s">
        <v>8539</v>
      </c>
      <c r="D8574" s="606" t="s">
        <v>8495</v>
      </c>
      <c r="E8574" s="608">
        <v>451.86</v>
      </c>
    </row>
    <row r="8575" spans="1:5">
      <c r="A8575" s="606">
        <v>1018</v>
      </c>
      <c r="B8575" s="606" t="s">
        <v>9246</v>
      </c>
      <c r="C8575" s="606" t="s">
        <v>8539</v>
      </c>
      <c r="D8575" s="606" t="s">
        <v>8495</v>
      </c>
      <c r="E8575" s="608">
        <v>55.14</v>
      </c>
    </row>
    <row r="8576" spans="1:5">
      <c r="A8576" s="606">
        <v>39250</v>
      </c>
      <c r="B8576" s="606" t="s">
        <v>9247</v>
      </c>
      <c r="C8576" s="606" t="s">
        <v>8539</v>
      </c>
      <c r="D8576" s="606" t="s">
        <v>8495</v>
      </c>
      <c r="E8576" s="608">
        <v>540.53</v>
      </c>
    </row>
    <row r="8577" spans="1:5">
      <c r="A8577" s="606">
        <v>994</v>
      </c>
      <c r="B8577" s="606" t="s">
        <v>9248</v>
      </c>
      <c r="C8577" s="606" t="s">
        <v>8539</v>
      </c>
      <c r="D8577" s="606" t="s">
        <v>8495</v>
      </c>
      <c r="E8577" s="608">
        <v>6.52</v>
      </c>
    </row>
    <row r="8578" spans="1:5">
      <c r="A8578" s="606">
        <v>977</v>
      </c>
      <c r="B8578" s="606" t="s">
        <v>9249</v>
      </c>
      <c r="C8578" s="606" t="s">
        <v>8539</v>
      </c>
      <c r="D8578" s="606" t="s">
        <v>8495</v>
      </c>
      <c r="E8578" s="608">
        <v>77.14</v>
      </c>
    </row>
    <row r="8579" spans="1:5">
      <c r="A8579" s="606">
        <v>998</v>
      </c>
      <c r="B8579" s="606" t="s">
        <v>9250</v>
      </c>
      <c r="C8579" s="606" t="s">
        <v>8539</v>
      </c>
      <c r="D8579" s="606" t="s">
        <v>8495</v>
      </c>
      <c r="E8579" s="608">
        <v>100.16</v>
      </c>
    </row>
    <row r="8580" spans="1:5">
      <c r="A8580" s="606">
        <v>39251</v>
      </c>
      <c r="B8580" s="606" t="s">
        <v>9251</v>
      </c>
      <c r="C8580" s="606" t="s">
        <v>8539</v>
      </c>
      <c r="D8580" s="606" t="s">
        <v>8495</v>
      </c>
      <c r="E8580" s="608">
        <v>0.72</v>
      </c>
    </row>
    <row r="8581" spans="1:5">
      <c r="A8581" s="606">
        <v>1011</v>
      </c>
      <c r="B8581" s="606" t="s">
        <v>9252</v>
      </c>
      <c r="C8581" s="606" t="s">
        <v>8539</v>
      </c>
      <c r="D8581" s="606" t="s">
        <v>8495</v>
      </c>
      <c r="E8581" s="608">
        <v>0.98</v>
      </c>
    </row>
    <row r="8582" spans="1:5">
      <c r="A8582" s="606">
        <v>39252</v>
      </c>
      <c r="B8582" s="606" t="s">
        <v>9253</v>
      </c>
      <c r="C8582" s="606" t="s">
        <v>8539</v>
      </c>
      <c r="D8582" s="606" t="s">
        <v>8495</v>
      </c>
      <c r="E8582" s="608">
        <v>1.29</v>
      </c>
    </row>
    <row r="8583" spans="1:5">
      <c r="A8583" s="606">
        <v>1013</v>
      </c>
      <c r="B8583" s="606" t="s">
        <v>9254</v>
      </c>
      <c r="C8583" s="606" t="s">
        <v>8539</v>
      </c>
      <c r="D8583" s="606" t="s">
        <v>8495</v>
      </c>
      <c r="E8583" s="608">
        <v>1.55</v>
      </c>
    </row>
    <row r="8584" spans="1:5">
      <c r="A8584" s="606">
        <v>980</v>
      </c>
      <c r="B8584" s="606" t="s">
        <v>9255</v>
      </c>
      <c r="C8584" s="606" t="s">
        <v>8539</v>
      </c>
      <c r="D8584" s="606" t="s">
        <v>8495</v>
      </c>
      <c r="E8584" s="608">
        <v>11.21</v>
      </c>
    </row>
    <row r="8585" spans="1:5">
      <c r="A8585" s="606">
        <v>39237</v>
      </c>
      <c r="B8585" s="606" t="s">
        <v>9256</v>
      </c>
      <c r="C8585" s="606" t="s">
        <v>8539</v>
      </c>
      <c r="D8585" s="606" t="s">
        <v>8495</v>
      </c>
      <c r="E8585" s="608">
        <v>119.24</v>
      </c>
    </row>
    <row r="8586" spans="1:5">
      <c r="A8586" s="606">
        <v>39238</v>
      </c>
      <c r="B8586" s="606" t="s">
        <v>9257</v>
      </c>
      <c r="C8586" s="606" t="s">
        <v>8539</v>
      </c>
      <c r="D8586" s="606" t="s">
        <v>8495</v>
      </c>
      <c r="E8586" s="608">
        <v>150.38999999999999</v>
      </c>
    </row>
    <row r="8587" spans="1:5">
      <c r="A8587" s="606">
        <v>979</v>
      </c>
      <c r="B8587" s="606" t="s">
        <v>9258</v>
      </c>
      <c r="C8587" s="606" t="s">
        <v>8539</v>
      </c>
      <c r="D8587" s="606" t="s">
        <v>8495</v>
      </c>
      <c r="E8587" s="608">
        <v>16.010000000000002</v>
      </c>
    </row>
    <row r="8588" spans="1:5">
      <c r="A8588" s="606">
        <v>39239</v>
      </c>
      <c r="B8588" s="606" t="s">
        <v>9259</v>
      </c>
      <c r="C8588" s="606" t="s">
        <v>8539</v>
      </c>
      <c r="D8588" s="606" t="s">
        <v>8495</v>
      </c>
      <c r="E8588" s="607">
        <v>181.69</v>
      </c>
    </row>
    <row r="8589" spans="1:5">
      <c r="A8589" s="606">
        <v>1014</v>
      </c>
      <c r="B8589" s="606" t="s">
        <v>9260</v>
      </c>
      <c r="C8589" s="606" t="s">
        <v>8539</v>
      </c>
      <c r="D8589" s="606" t="s">
        <v>8495</v>
      </c>
      <c r="E8589" s="608">
        <v>2.46</v>
      </c>
    </row>
    <row r="8590" spans="1:5">
      <c r="A8590" s="606">
        <v>39240</v>
      </c>
      <c r="B8590" s="606" t="s">
        <v>9261</v>
      </c>
      <c r="C8590" s="606" t="s">
        <v>8539</v>
      </c>
      <c r="D8590" s="606" t="s">
        <v>8495</v>
      </c>
      <c r="E8590" s="607">
        <v>238.97</v>
      </c>
    </row>
    <row r="8591" spans="1:5">
      <c r="A8591" s="606">
        <v>39232</v>
      </c>
      <c r="B8591" s="606" t="s">
        <v>9262</v>
      </c>
      <c r="C8591" s="606" t="s">
        <v>8539</v>
      </c>
      <c r="D8591" s="606" t="s">
        <v>8495</v>
      </c>
      <c r="E8591" s="608">
        <v>25.08</v>
      </c>
    </row>
    <row r="8592" spans="1:5">
      <c r="A8592" s="606">
        <v>39233</v>
      </c>
      <c r="B8592" s="606" t="s">
        <v>9263</v>
      </c>
      <c r="C8592" s="606" t="s">
        <v>8539</v>
      </c>
      <c r="D8592" s="606" t="s">
        <v>8495</v>
      </c>
      <c r="E8592" s="607">
        <v>36.549999999999997</v>
      </c>
    </row>
    <row r="8593" spans="1:5">
      <c r="A8593" s="606">
        <v>981</v>
      </c>
      <c r="B8593" s="606" t="s">
        <v>9264</v>
      </c>
      <c r="C8593" s="606" t="s">
        <v>8539</v>
      </c>
      <c r="D8593" s="606" t="s">
        <v>8500</v>
      </c>
      <c r="E8593" s="608">
        <v>4.08</v>
      </c>
    </row>
    <row r="8594" spans="1:5">
      <c r="A8594" s="606">
        <v>39234</v>
      </c>
      <c r="B8594" s="606" t="s">
        <v>9265</v>
      </c>
      <c r="C8594" s="606" t="s">
        <v>8539</v>
      </c>
      <c r="D8594" s="606" t="s">
        <v>8495</v>
      </c>
      <c r="E8594" s="607">
        <v>50.88</v>
      </c>
    </row>
    <row r="8595" spans="1:5">
      <c r="A8595" s="606">
        <v>982</v>
      </c>
      <c r="B8595" s="606" t="s">
        <v>9266</v>
      </c>
      <c r="C8595" s="606" t="s">
        <v>8539</v>
      </c>
      <c r="D8595" s="606" t="s">
        <v>8495</v>
      </c>
      <c r="E8595" s="608">
        <v>5.86</v>
      </c>
    </row>
    <row r="8596" spans="1:5">
      <c r="A8596" s="606">
        <v>39235</v>
      </c>
      <c r="B8596" s="606" t="s">
        <v>9267</v>
      </c>
      <c r="C8596" s="606" t="s">
        <v>8539</v>
      </c>
      <c r="D8596" s="606" t="s">
        <v>8495</v>
      </c>
      <c r="E8596" s="607">
        <v>75.05</v>
      </c>
    </row>
    <row r="8597" spans="1:5">
      <c r="A8597" s="606">
        <v>39236</v>
      </c>
      <c r="B8597" s="606" t="s">
        <v>9268</v>
      </c>
      <c r="C8597" s="606" t="s">
        <v>8539</v>
      </c>
      <c r="D8597" s="606" t="s">
        <v>8495</v>
      </c>
      <c r="E8597" s="608">
        <v>99.46</v>
      </c>
    </row>
    <row r="8598" spans="1:5">
      <c r="A8598" s="606">
        <v>990</v>
      </c>
      <c r="B8598" s="606" t="s">
        <v>9269</v>
      </c>
      <c r="C8598" s="606" t="s">
        <v>8539</v>
      </c>
      <c r="D8598" s="606" t="s">
        <v>8495</v>
      </c>
      <c r="E8598" s="607">
        <v>176.47</v>
      </c>
    </row>
    <row r="8599" spans="1:5">
      <c r="A8599" s="606">
        <v>39241</v>
      </c>
      <c r="B8599" s="606" t="s">
        <v>9270</v>
      </c>
      <c r="C8599" s="606" t="s">
        <v>8539</v>
      </c>
      <c r="D8599" s="606" t="s">
        <v>8495</v>
      </c>
      <c r="E8599" s="608">
        <v>17.37</v>
      </c>
    </row>
    <row r="8600" spans="1:5">
      <c r="A8600" s="606">
        <v>1005</v>
      </c>
      <c r="B8600" s="606" t="s">
        <v>9271</v>
      </c>
      <c r="C8600" s="606" t="s">
        <v>8539</v>
      </c>
      <c r="D8600" s="606" t="s">
        <v>8495</v>
      </c>
      <c r="E8600" s="608">
        <v>219.72</v>
      </c>
    </row>
    <row r="8601" spans="1:5">
      <c r="A8601" s="606">
        <v>991</v>
      </c>
      <c r="B8601" s="606" t="s">
        <v>9272</v>
      </c>
      <c r="C8601" s="606" t="s">
        <v>8539</v>
      </c>
      <c r="D8601" s="606" t="s">
        <v>8495</v>
      </c>
      <c r="E8601" s="608">
        <v>287.79000000000002</v>
      </c>
    </row>
    <row r="8602" spans="1:5">
      <c r="A8602" s="606">
        <v>986</v>
      </c>
      <c r="B8602" s="606" t="s">
        <v>9273</v>
      </c>
      <c r="C8602" s="606" t="s">
        <v>8539</v>
      </c>
      <c r="D8602" s="606" t="s">
        <v>8495</v>
      </c>
      <c r="E8602" s="608">
        <v>27.45</v>
      </c>
    </row>
    <row r="8603" spans="1:5">
      <c r="A8603" s="606">
        <v>987</v>
      </c>
      <c r="B8603" s="606" t="s">
        <v>9274</v>
      </c>
      <c r="C8603" s="606" t="s">
        <v>8539</v>
      </c>
      <c r="D8603" s="606" t="s">
        <v>8495</v>
      </c>
      <c r="E8603" s="608">
        <v>37.58</v>
      </c>
    </row>
    <row r="8604" spans="1:5">
      <c r="A8604" s="606">
        <v>1007</v>
      </c>
      <c r="B8604" s="606" t="s">
        <v>9275</v>
      </c>
      <c r="C8604" s="606" t="s">
        <v>8539</v>
      </c>
      <c r="D8604" s="606" t="s">
        <v>8495</v>
      </c>
      <c r="E8604" s="608">
        <v>52.01</v>
      </c>
    </row>
    <row r="8605" spans="1:5">
      <c r="A8605" s="606">
        <v>1008</v>
      </c>
      <c r="B8605" s="606" t="s">
        <v>9276</v>
      </c>
      <c r="C8605" s="606" t="s">
        <v>8539</v>
      </c>
      <c r="D8605" s="606" t="s">
        <v>8495</v>
      </c>
      <c r="E8605" s="607">
        <v>6.6</v>
      </c>
    </row>
    <row r="8606" spans="1:5">
      <c r="A8606" s="606">
        <v>988</v>
      </c>
      <c r="B8606" s="606" t="s">
        <v>9277</v>
      </c>
      <c r="C8606" s="606" t="s">
        <v>8539</v>
      </c>
      <c r="D8606" s="606" t="s">
        <v>8495</v>
      </c>
      <c r="E8606" s="607">
        <v>71.72</v>
      </c>
    </row>
    <row r="8607" spans="1:5">
      <c r="A8607" s="606">
        <v>989</v>
      </c>
      <c r="B8607" s="606" t="s">
        <v>9278</v>
      </c>
      <c r="C8607" s="606" t="s">
        <v>8539</v>
      </c>
      <c r="D8607" s="606" t="s">
        <v>8495</v>
      </c>
      <c r="E8607" s="607">
        <v>99</v>
      </c>
    </row>
    <row r="8608" spans="1:5">
      <c r="A8608" s="606">
        <v>1006</v>
      </c>
      <c r="B8608" s="606" t="s">
        <v>9279</v>
      </c>
      <c r="C8608" s="606" t="s">
        <v>8539</v>
      </c>
      <c r="D8608" s="606" t="s">
        <v>8495</v>
      </c>
      <c r="E8608" s="607">
        <v>132.72</v>
      </c>
    </row>
    <row r="8609" spans="1:5">
      <c r="A8609" s="606">
        <v>43972</v>
      </c>
      <c r="B8609" s="606" t="s">
        <v>9280</v>
      </c>
      <c r="C8609" s="606" t="s">
        <v>8539</v>
      </c>
      <c r="D8609" s="606" t="s">
        <v>8495</v>
      </c>
      <c r="E8609" s="607">
        <v>5.26</v>
      </c>
    </row>
    <row r="8610" spans="1:5">
      <c r="A8610" s="606">
        <v>43971</v>
      </c>
      <c r="B8610" s="606" t="s">
        <v>9281</v>
      </c>
      <c r="C8610" s="606" t="s">
        <v>8539</v>
      </c>
      <c r="D8610" s="606" t="s">
        <v>8500</v>
      </c>
      <c r="E8610" s="607">
        <v>4.0199999999999996</v>
      </c>
    </row>
    <row r="8611" spans="1:5">
      <c r="A8611" s="606">
        <v>39598</v>
      </c>
      <c r="B8611" s="606" t="s">
        <v>9282</v>
      </c>
      <c r="C8611" s="606" t="s">
        <v>8539</v>
      </c>
      <c r="D8611" s="606" t="s">
        <v>8495</v>
      </c>
      <c r="E8611" s="608">
        <v>7.45</v>
      </c>
    </row>
    <row r="8612" spans="1:5">
      <c r="A8612" s="606">
        <v>43973</v>
      </c>
      <c r="B8612" s="606" t="s">
        <v>9283</v>
      </c>
      <c r="C8612" s="606" t="s">
        <v>8539</v>
      </c>
      <c r="D8612" s="606" t="s">
        <v>8495</v>
      </c>
      <c r="E8612" s="608">
        <v>5.5</v>
      </c>
    </row>
    <row r="8613" spans="1:5">
      <c r="A8613" s="606">
        <v>39599</v>
      </c>
      <c r="B8613" s="606" t="s">
        <v>9284</v>
      </c>
      <c r="C8613" s="606" t="s">
        <v>8539</v>
      </c>
      <c r="D8613" s="606" t="s">
        <v>8495</v>
      </c>
      <c r="E8613" s="608">
        <v>10.72</v>
      </c>
    </row>
    <row r="8614" spans="1:5">
      <c r="A8614" s="606">
        <v>43832</v>
      </c>
      <c r="B8614" s="606" t="s">
        <v>9285</v>
      </c>
      <c r="C8614" s="606" t="s">
        <v>8539</v>
      </c>
      <c r="D8614" s="606" t="s">
        <v>8495</v>
      </c>
      <c r="E8614" s="607">
        <v>28.25</v>
      </c>
    </row>
    <row r="8615" spans="1:5">
      <c r="A8615" s="606">
        <v>34602</v>
      </c>
      <c r="B8615" s="606" t="s">
        <v>9286</v>
      </c>
      <c r="C8615" s="606" t="s">
        <v>8539</v>
      </c>
      <c r="D8615" s="606" t="s">
        <v>8495</v>
      </c>
      <c r="E8615" s="608">
        <v>4.54</v>
      </c>
    </row>
    <row r="8616" spans="1:5">
      <c r="A8616" s="606">
        <v>34607</v>
      </c>
      <c r="B8616" s="606" t="s">
        <v>9287</v>
      </c>
      <c r="C8616" s="606" t="s">
        <v>8539</v>
      </c>
      <c r="D8616" s="606" t="s">
        <v>8495</v>
      </c>
      <c r="E8616" s="607">
        <v>11.13</v>
      </c>
    </row>
    <row r="8617" spans="1:5">
      <c r="A8617" s="606">
        <v>34609</v>
      </c>
      <c r="B8617" s="606" t="s">
        <v>9288</v>
      </c>
      <c r="C8617" s="606" t="s">
        <v>8539</v>
      </c>
      <c r="D8617" s="606" t="s">
        <v>8495</v>
      </c>
      <c r="E8617" s="608">
        <v>16.190000000000001</v>
      </c>
    </row>
    <row r="8618" spans="1:5">
      <c r="A8618" s="606">
        <v>34618</v>
      </c>
      <c r="B8618" s="606" t="s">
        <v>9289</v>
      </c>
      <c r="C8618" s="606" t="s">
        <v>8539</v>
      </c>
      <c r="D8618" s="606" t="s">
        <v>8495</v>
      </c>
      <c r="E8618" s="607">
        <v>6.19</v>
      </c>
    </row>
    <row r="8619" spans="1:5">
      <c r="A8619" s="606">
        <v>34621</v>
      </c>
      <c r="B8619" s="606" t="s">
        <v>9290</v>
      </c>
      <c r="C8619" s="606" t="s">
        <v>8539</v>
      </c>
      <c r="D8619" s="606" t="s">
        <v>8495</v>
      </c>
      <c r="E8619" s="608">
        <v>15.34</v>
      </c>
    </row>
    <row r="8620" spans="1:5">
      <c r="A8620" s="606">
        <v>34622</v>
      </c>
      <c r="B8620" s="606" t="s">
        <v>9291</v>
      </c>
      <c r="C8620" s="606" t="s">
        <v>8539</v>
      </c>
      <c r="D8620" s="606" t="s">
        <v>8495</v>
      </c>
      <c r="E8620" s="607">
        <v>22.79</v>
      </c>
    </row>
    <row r="8621" spans="1:5">
      <c r="A8621" s="606">
        <v>34624</v>
      </c>
      <c r="B8621" s="606" t="s">
        <v>9292</v>
      </c>
      <c r="C8621" s="606" t="s">
        <v>8539</v>
      </c>
      <c r="D8621" s="606" t="s">
        <v>8495</v>
      </c>
      <c r="E8621" s="608">
        <v>8.27</v>
      </c>
    </row>
    <row r="8622" spans="1:5">
      <c r="A8622" s="606">
        <v>34627</v>
      </c>
      <c r="B8622" s="606" t="s">
        <v>9293</v>
      </c>
      <c r="C8622" s="606" t="s">
        <v>8539</v>
      </c>
      <c r="D8622" s="606" t="s">
        <v>8495</v>
      </c>
      <c r="E8622" s="607">
        <v>19.93</v>
      </c>
    </row>
    <row r="8623" spans="1:5">
      <c r="A8623" s="606">
        <v>34629</v>
      </c>
      <c r="B8623" s="606" t="s">
        <v>9294</v>
      </c>
      <c r="C8623" s="606" t="s">
        <v>8539</v>
      </c>
      <c r="D8623" s="606" t="s">
        <v>8495</v>
      </c>
      <c r="E8623" s="608">
        <v>30.45</v>
      </c>
    </row>
    <row r="8624" spans="1:5">
      <c r="A8624" s="606">
        <v>39257</v>
      </c>
      <c r="B8624" s="606" t="s">
        <v>9295</v>
      </c>
      <c r="C8624" s="606" t="s">
        <v>8539</v>
      </c>
      <c r="D8624" s="606" t="s">
        <v>8495</v>
      </c>
      <c r="E8624" s="607">
        <v>6.2</v>
      </c>
    </row>
    <row r="8625" spans="1:5">
      <c r="A8625" s="606">
        <v>39261</v>
      </c>
      <c r="B8625" s="606" t="s">
        <v>9296</v>
      </c>
      <c r="C8625" s="606" t="s">
        <v>8539</v>
      </c>
      <c r="D8625" s="606" t="s">
        <v>8495</v>
      </c>
      <c r="E8625" s="608">
        <v>35.479999999999997</v>
      </c>
    </row>
    <row r="8626" spans="1:5">
      <c r="A8626" s="606">
        <v>39268</v>
      </c>
      <c r="B8626" s="606" t="s">
        <v>9297</v>
      </c>
      <c r="C8626" s="606" t="s">
        <v>8539</v>
      </c>
      <c r="D8626" s="606" t="s">
        <v>8495</v>
      </c>
      <c r="E8626" s="607">
        <v>554.55999999999995</v>
      </c>
    </row>
    <row r="8627" spans="1:5">
      <c r="A8627" s="606">
        <v>39262</v>
      </c>
      <c r="B8627" s="606" t="s">
        <v>9298</v>
      </c>
      <c r="C8627" s="606" t="s">
        <v>8539</v>
      </c>
      <c r="D8627" s="606" t="s">
        <v>8495</v>
      </c>
      <c r="E8627" s="608">
        <v>56.5</v>
      </c>
    </row>
    <row r="8628" spans="1:5">
      <c r="A8628" s="606">
        <v>39258</v>
      </c>
      <c r="B8628" s="606" t="s">
        <v>9299</v>
      </c>
      <c r="C8628" s="606" t="s">
        <v>8539</v>
      </c>
      <c r="D8628" s="606" t="s">
        <v>8495</v>
      </c>
      <c r="E8628" s="607">
        <v>9.34</v>
      </c>
    </row>
    <row r="8629" spans="1:5">
      <c r="A8629" s="606">
        <v>39263</v>
      </c>
      <c r="B8629" s="606" t="s">
        <v>9300</v>
      </c>
      <c r="C8629" s="606" t="s">
        <v>8539</v>
      </c>
      <c r="D8629" s="606" t="s">
        <v>8495</v>
      </c>
      <c r="E8629" s="608">
        <v>97.69</v>
      </c>
    </row>
    <row r="8630" spans="1:5">
      <c r="A8630" s="606">
        <v>39264</v>
      </c>
      <c r="B8630" s="606" t="s">
        <v>9301</v>
      </c>
      <c r="C8630" s="606" t="s">
        <v>8539</v>
      </c>
      <c r="D8630" s="606" t="s">
        <v>8495</v>
      </c>
      <c r="E8630" s="607">
        <v>135.33000000000001</v>
      </c>
    </row>
    <row r="8631" spans="1:5">
      <c r="A8631" s="606">
        <v>39259</v>
      </c>
      <c r="B8631" s="606" t="s">
        <v>9302</v>
      </c>
      <c r="C8631" s="606" t="s">
        <v>8539</v>
      </c>
      <c r="D8631" s="606" t="s">
        <v>8495</v>
      </c>
      <c r="E8631" s="608">
        <v>14.38</v>
      </c>
    </row>
    <row r="8632" spans="1:5">
      <c r="A8632" s="606">
        <v>39265</v>
      </c>
      <c r="B8632" s="606" t="s">
        <v>9303</v>
      </c>
      <c r="C8632" s="606" t="s">
        <v>8539</v>
      </c>
      <c r="D8632" s="606" t="s">
        <v>8495</v>
      </c>
      <c r="E8632" s="607">
        <v>183.74</v>
      </c>
    </row>
    <row r="8633" spans="1:5">
      <c r="A8633" s="606">
        <v>39260</v>
      </c>
      <c r="B8633" s="606" t="s">
        <v>9304</v>
      </c>
      <c r="C8633" s="606" t="s">
        <v>8539</v>
      </c>
      <c r="D8633" s="606" t="s">
        <v>8495</v>
      </c>
      <c r="E8633" s="608">
        <v>22.02</v>
      </c>
    </row>
    <row r="8634" spans="1:5">
      <c r="A8634" s="606">
        <v>39266</v>
      </c>
      <c r="B8634" s="606" t="s">
        <v>9305</v>
      </c>
      <c r="C8634" s="606" t="s">
        <v>8539</v>
      </c>
      <c r="D8634" s="606" t="s">
        <v>8495</v>
      </c>
      <c r="E8634" s="607">
        <v>277.25</v>
      </c>
    </row>
    <row r="8635" spans="1:5">
      <c r="A8635" s="606">
        <v>39267</v>
      </c>
      <c r="B8635" s="606" t="s">
        <v>9306</v>
      </c>
      <c r="C8635" s="606" t="s">
        <v>8539</v>
      </c>
      <c r="D8635" s="606" t="s">
        <v>8495</v>
      </c>
      <c r="E8635" s="608">
        <v>346.64</v>
      </c>
    </row>
    <row r="8636" spans="1:5">
      <c r="A8636" s="606">
        <v>11901</v>
      </c>
      <c r="B8636" s="606" t="s">
        <v>9307</v>
      </c>
      <c r="C8636" s="606" t="s">
        <v>8539</v>
      </c>
      <c r="D8636" s="606" t="s">
        <v>8495</v>
      </c>
      <c r="E8636" s="607">
        <v>0.96</v>
      </c>
    </row>
    <row r="8637" spans="1:5">
      <c r="A8637" s="606">
        <v>11902</v>
      </c>
      <c r="B8637" s="606" t="s">
        <v>9308</v>
      </c>
      <c r="C8637" s="606" t="s">
        <v>8539</v>
      </c>
      <c r="D8637" s="606" t="s">
        <v>8495</v>
      </c>
      <c r="E8637" s="608">
        <v>1.85</v>
      </c>
    </row>
    <row r="8638" spans="1:5">
      <c r="A8638" s="606">
        <v>11903</v>
      </c>
      <c r="B8638" s="606" t="s">
        <v>9309</v>
      </c>
      <c r="C8638" s="606" t="s">
        <v>8539</v>
      </c>
      <c r="D8638" s="606" t="s">
        <v>8495</v>
      </c>
      <c r="E8638" s="607">
        <v>1.96</v>
      </c>
    </row>
    <row r="8639" spans="1:5">
      <c r="A8639" s="606">
        <v>11904</v>
      </c>
      <c r="B8639" s="606" t="s">
        <v>9310</v>
      </c>
      <c r="C8639" s="606" t="s">
        <v>8539</v>
      </c>
      <c r="D8639" s="606" t="s">
        <v>8495</v>
      </c>
      <c r="E8639" s="608">
        <v>2.97</v>
      </c>
    </row>
    <row r="8640" spans="1:5">
      <c r="A8640" s="606">
        <v>11905</v>
      </c>
      <c r="B8640" s="606" t="s">
        <v>9311</v>
      </c>
      <c r="C8640" s="606" t="s">
        <v>8539</v>
      </c>
      <c r="D8640" s="606" t="s">
        <v>8495</v>
      </c>
      <c r="E8640" s="607">
        <v>3.62</v>
      </c>
    </row>
    <row r="8641" spans="1:5">
      <c r="A8641" s="606">
        <v>11906</v>
      </c>
      <c r="B8641" s="606" t="s">
        <v>9312</v>
      </c>
      <c r="C8641" s="606" t="s">
        <v>8539</v>
      </c>
      <c r="D8641" s="606" t="s">
        <v>8495</v>
      </c>
      <c r="E8641" s="608">
        <v>4.5999999999999996</v>
      </c>
    </row>
    <row r="8642" spans="1:5">
      <c r="A8642" s="606">
        <v>11919</v>
      </c>
      <c r="B8642" s="606" t="s">
        <v>9313</v>
      </c>
      <c r="C8642" s="606" t="s">
        <v>8539</v>
      </c>
      <c r="D8642" s="606" t="s">
        <v>8495</v>
      </c>
      <c r="E8642" s="607">
        <v>8.43</v>
      </c>
    </row>
    <row r="8643" spans="1:5">
      <c r="A8643" s="606">
        <v>11920</v>
      </c>
      <c r="B8643" s="606" t="s">
        <v>9314</v>
      </c>
      <c r="C8643" s="606" t="s">
        <v>8539</v>
      </c>
      <c r="D8643" s="606" t="s">
        <v>8495</v>
      </c>
      <c r="E8643" s="608">
        <v>16.02</v>
      </c>
    </row>
    <row r="8644" spans="1:5">
      <c r="A8644" s="606">
        <v>11924</v>
      </c>
      <c r="B8644" s="606" t="s">
        <v>9315</v>
      </c>
      <c r="C8644" s="606" t="s">
        <v>8539</v>
      </c>
      <c r="D8644" s="606" t="s">
        <v>8495</v>
      </c>
      <c r="E8644" s="607">
        <v>134.49</v>
      </c>
    </row>
    <row r="8645" spans="1:5">
      <c r="A8645" s="606">
        <v>11921</v>
      </c>
      <c r="B8645" s="606" t="s">
        <v>9316</v>
      </c>
      <c r="C8645" s="606" t="s">
        <v>8539</v>
      </c>
      <c r="D8645" s="606" t="s">
        <v>8495</v>
      </c>
      <c r="E8645" s="608">
        <v>23.44</v>
      </c>
    </row>
    <row r="8646" spans="1:5">
      <c r="A8646" s="606">
        <v>11922</v>
      </c>
      <c r="B8646" s="606" t="s">
        <v>9317</v>
      </c>
      <c r="C8646" s="606" t="s">
        <v>8539</v>
      </c>
      <c r="D8646" s="606" t="s">
        <v>8495</v>
      </c>
      <c r="E8646" s="608">
        <v>37.909999999999997</v>
      </c>
    </row>
    <row r="8647" spans="1:5">
      <c r="A8647" s="606">
        <v>11923</v>
      </c>
      <c r="B8647" s="606" t="s">
        <v>9318</v>
      </c>
      <c r="C8647" s="606" t="s">
        <v>8539</v>
      </c>
      <c r="D8647" s="606" t="s">
        <v>8495</v>
      </c>
      <c r="E8647" s="608">
        <v>55.49</v>
      </c>
    </row>
    <row r="8648" spans="1:5">
      <c r="A8648" s="606">
        <v>11916</v>
      </c>
      <c r="B8648" s="606" t="s">
        <v>9319</v>
      </c>
      <c r="C8648" s="606" t="s">
        <v>8539</v>
      </c>
      <c r="D8648" s="606" t="s">
        <v>8495</v>
      </c>
      <c r="E8648" s="608">
        <v>11.54</v>
      </c>
    </row>
    <row r="8649" spans="1:5">
      <c r="A8649" s="606">
        <v>11914</v>
      </c>
      <c r="B8649" s="606" t="s">
        <v>9320</v>
      </c>
      <c r="C8649" s="606" t="s">
        <v>8539</v>
      </c>
      <c r="D8649" s="606" t="s">
        <v>8495</v>
      </c>
      <c r="E8649" s="608">
        <v>83.13</v>
      </c>
    </row>
    <row r="8650" spans="1:5">
      <c r="A8650" s="606">
        <v>11917</v>
      </c>
      <c r="B8650" s="606" t="s">
        <v>9321</v>
      </c>
      <c r="C8650" s="606" t="s">
        <v>8539</v>
      </c>
      <c r="D8650" s="606" t="s">
        <v>8495</v>
      </c>
      <c r="E8650" s="608">
        <v>20.32</v>
      </c>
    </row>
    <row r="8651" spans="1:5">
      <c r="A8651" s="606">
        <v>11918</v>
      </c>
      <c r="B8651" s="606" t="s">
        <v>9322</v>
      </c>
      <c r="C8651" s="606" t="s">
        <v>8539</v>
      </c>
      <c r="D8651" s="606" t="s">
        <v>8495</v>
      </c>
      <c r="E8651" s="608">
        <v>24.11</v>
      </c>
    </row>
    <row r="8652" spans="1:5">
      <c r="A8652" s="606">
        <v>37734</v>
      </c>
      <c r="B8652" s="606" t="s">
        <v>9323</v>
      </c>
      <c r="C8652" s="606" t="s">
        <v>8494</v>
      </c>
      <c r="D8652" s="606" t="s">
        <v>8495</v>
      </c>
      <c r="E8652" s="608">
        <v>81084.960000000006</v>
      </c>
    </row>
    <row r="8653" spans="1:5">
      <c r="A8653" s="606">
        <v>42251</v>
      </c>
      <c r="B8653" s="606" t="s">
        <v>9324</v>
      </c>
      <c r="C8653" s="606" t="s">
        <v>8494</v>
      </c>
      <c r="D8653" s="606" t="s">
        <v>8495</v>
      </c>
      <c r="E8653" s="608">
        <v>92076.92</v>
      </c>
    </row>
    <row r="8654" spans="1:5">
      <c r="A8654" s="606">
        <v>37733</v>
      </c>
      <c r="B8654" s="606" t="s">
        <v>9325</v>
      </c>
      <c r="C8654" s="606" t="s">
        <v>8494</v>
      </c>
      <c r="D8654" s="606" t="s">
        <v>8495</v>
      </c>
      <c r="E8654" s="608">
        <v>60797.2</v>
      </c>
    </row>
    <row r="8655" spans="1:5">
      <c r="A8655" s="606">
        <v>37735</v>
      </c>
      <c r="B8655" s="606" t="s">
        <v>9326</v>
      </c>
      <c r="C8655" s="606" t="s">
        <v>8494</v>
      </c>
      <c r="D8655" s="606" t="s">
        <v>8495</v>
      </c>
      <c r="E8655" s="608">
        <v>73260.62</v>
      </c>
    </row>
    <row r="8656" spans="1:5">
      <c r="A8656" s="606">
        <v>5090</v>
      </c>
      <c r="B8656" s="606" t="s">
        <v>9327</v>
      </c>
      <c r="C8656" s="606" t="s">
        <v>8494</v>
      </c>
      <c r="D8656" s="606" t="s">
        <v>8500</v>
      </c>
      <c r="E8656" s="607">
        <v>24.28</v>
      </c>
    </row>
    <row r="8657" spans="1:5">
      <c r="A8657" s="606">
        <v>5085</v>
      </c>
      <c r="B8657" s="606" t="s">
        <v>9328</v>
      </c>
      <c r="C8657" s="606" t="s">
        <v>8494</v>
      </c>
      <c r="D8657" s="606" t="s">
        <v>8495</v>
      </c>
      <c r="E8657" s="607">
        <v>36.14</v>
      </c>
    </row>
    <row r="8658" spans="1:5">
      <c r="A8658" s="606">
        <v>43603</v>
      </c>
      <c r="B8658" s="606" t="s">
        <v>9329</v>
      </c>
      <c r="C8658" s="606" t="s">
        <v>8494</v>
      </c>
      <c r="D8658" s="606" t="s">
        <v>8495</v>
      </c>
      <c r="E8658" s="607">
        <v>51.64</v>
      </c>
    </row>
    <row r="8659" spans="1:5">
      <c r="A8659" s="606">
        <v>38374</v>
      </c>
      <c r="B8659" s="606" t="s">
        <v>9330</v>
      </c>
      <c r="C8659" s="606" t="s">
        <v>8494</v>
      </c>
      <c r="D8659" s="606" t="s">
        <v>8495</v>
      </c>
      <c r="E8659" s="608">
        <v>1147.9000000000001</v>
      </c>
    </row>
    <row r="8660" spans="1:5">
      <c r="A8660" s="606">
        <v>20212</v>
      </c>
      <c r="B8660" s="606" t="s">
        <v>9331</v>
      </c>
      <c r="C8660" s="606" t="s">
        <v>8539</v>
      </c>
      <c r="D8660" s="606" t="s">
        <v>8495</v>
      </c>
      <c r="E8660" s="608">
        <v>19.7</v>
      </c>
    </row>
    <row r="8661" spans="1:5">
      <c r="A8661" s="606">
        <v>20209</v>
      </c>
      <c r="B8661" s="606" t="s">
        <v>9332</v>
      </c>
      <c r="C8661" s="606" t="s">
        <v>8539</v>
      </c>
      <c r="D8661" s="606" t="s">
        <v>8495</v>
      </c>
      <c r="E8661" s="608">
        <v>23.53</v>
      </c>
    </row>
    <row r="8662" spans="1:5">
      <c r="A8662" s="606">
        <v>4430</v>
      </c>
      <c r="B8662" s="606" t="s">
        <v>9333</v>
      </c>
      <c r="C8662" s="606" t="s">
        <v>8539</v>
      </c>
      <c r="D8662" s="606" t="s">
        <v>8500</v>
      </c>
      <c r="E8662" s="607">
        <v>11.53</v>
      </c>
    </row>
    <row r="8663" spans="1:5">
      <c r="A8663" s="606">
        <v>4433</v>
      </c>
      <c r="B8663" s="606" t="s">
        <v>9334</v>
      </c>
      <c r="C8663" s="606" t="s">
        <v>8539</v>
      </c>
      <c r="D8663" s="606" t="s">
        <v>8495</v>
      </c>
      <c r="E8663" s="608">
        <v>22.54</v>
      </c>
    </row>
    <row r="8664" spans="1:5">
      <c r="A8664" s="606">
        <v>4400</v>
      </c>
      <c r="B8664" s="606" t="s">
        <v>9335</v>
      </c>
      <c r="C8664" s="606" t="s">
        <v>8539</v>
      </c>
      <c r="D8664" s="606" t="s">
        <v>8495</v>
      </c>
      <c r="E8664" s="607">
        <v>18.350000000000001</v>
      </c>
    </row>
    <row r="8665" spans="1:5">
      <c r="A8665" s="606">
        <v>2729</v>
      </c>
      <c r="B8665" s="606" t="s">
        <v>9336</v>
      </c>
      <c r="C8665" s="606" t="s">
        <v>8494</v>
      </c>
      <c r="D8665" s="606" t="s">
        <v>8495</v>
      </c>
      <c r="E8665" s="608">
        <v>31.37</v>
      </c>
    </row>
    <row r="8666" spans="1:5">
      <c r="A8666" s="606">
        <v>4513</v>
      </c>
      <c r="B8666" s="606" t="s">
        <v>9337</v>
      </c>
      <c r="C8666" s="606" t="s">
        <v>8539</v>
      </c>
      <c r="D8666" s="606" t="s">
        <v>8495</v>
      </c>
      <c r="E8666" s="607">
        <v>8.15</v>
      </c>
    </row>
    <row r="8667" spans="1:5">
      <c r="A8667" s="606">
        <v>37106</v>
      </c>
      <c r="B8667" s="606" t="s">
        <v>9338</v>
      </c>
      <c r="C8667" s="606" t="s">
        <v>8494</v>
      </c>
      <c r="D8667" s="606" t="s">
        <v>8495</v>
      </c>
      <c r="E8667" s="608">
        <v>4632</v>
      </c>
    </row>
    <row r="8668" spans="1:5">
      <c r="A8668" s="606">
        <v>11869</v>
      </c>
      <c r="B8668" s="606" t="s">
        <v>9339</v>
      </c>
      <c r="C8668" s="606" t="s">
        <v>8494</v>
      </c>
      <c r="D8668" s="606" t="s">
        <v>8495</v>
      </c>
      <c r="E8668" s="607">
        <v>926.4</v>
      </c>
    </row>
    <row r="8669" spans="1:5">
      <c r="A8669" s="606">
        <v>43981</v>
      </c>
      <c r="B8669" s="606" t="s">
        <v>9340</v>
      </c>
      <c r="C8669" s="606" t="s">
        <v>8494</v>
      </c>
      <c r="D8669" s="606" t="s">
        <v>8495</v>
      </c>
      <c r="E8669" s="608">
        <v>6980.37</v>
      </c>
    </row>
    <row r="8670" spans="1:5">
      <c r="A8670" s="606">
        <v>37104</v>
      </c>
      <c r="B8670" s="606" t="s">
        <v>9341</v>
      </c>
      <c r="C8670" s="606" t="s">
        <v>8494</v>
      </c>
      <c r="D8670" s="606" t="s">
        <v>8495</v>
      </c>
      <c r="E8670" s="608">
        <v>1162.6500000000001</v>
      </c>
    </row>
    <row r="8671" spans="1:5">
      <c r="A8671" s="606">
        <v>43982</v>
      </c>
      <c r="B8671" s="606" t="s">
        <v>9342</v>
      </c>
      <c r="C8671" s="606" t="s">
        <v>8494</v>
      </c>
      <c r="D8671" s="606" t="s">
        <v>8495</v>
      </c>
      <c r="E8671" s="608">
        <v>11027.24</v>
      </c>
    </row>
    <row r="8672" spans="1:5">
      <c r="A8672" s="606">
        <v>43978</v>
      </c>
      <c r="B8672" s="606" t="s">
        <v>9343</v>
      </c>
      <c r="C8672" s="606" t="s">
        <v>8494</v>
      </c>
      <c r="D8672" s="606" t="s">
        <v>8495</v>
      </c>
      <c r="E8672" s="608">
        <v>1723.02</v>
      </c>
    </row>
    <row r="8673" spans="1:5">
      <c r="A8673" s="606">
        <v>11871</v>
      </c>
      <c r="B8673" s="606" t="s">
        <v>9344</v>
      </c>
      <c r="C8673" s="606" t="s">
        <v>8494</v>
      </c>
      <c r="D8673" s="606" t="s">
        <v>8495</v>
      </c>
      <c r="E8673" s="608">
        <v>431.84</v>
      </c>
    </row>
    <row r="8674" spans="1:5">
      <c r="A8674" s="606">
        <v>37105</v>
      </c>
      <c r="B8674" s="606" t="s">
        <v>9345</v>
      </c>
      <c r="C8674" s="606" t="s">
        <v>8494</v>
      </c>
      <c r="D8674" s="606" t="s">
        <v>8495</v>
      </c>
      <c r="E8674" s="608">
        <v>2657.1</v>
      </c>
    </row>
    <row r="8675" spans="1:5">
      <c r="A8675" s="606">
        <v>43980</v>
      </c>
      <c r="B8675" s="606" t="s">
        <v>9346</v>
      </c>
      <c r="C8675" s="606" t="s">
        <v>8494</v>
      </c>
      <c r="D8675" s="606" t="s">
        <v>8495</v>
      </c>
      <c r="E8675" s="608">
        <v>3309.13</v>
      </c>
    </row>
    <row r="8676" spans="1:5">
      <c r="A8676" s="606">
        <v>43979</v>
      </c>
      <c r="B8676" s="606" t="s">
        <v>9347</v>
      </c>
      <c r="C8676" s="606" t="s">
        <v>8494</v>
      </c>
      <c r="D8676" s="606" t="s">
        <v>8495</v>
      </c>
      <c r="E8676" s="607">
        <v>621.75</v>
      </c>
    </row>
    <row r="8677" spans="1:5">
      <c r="A8677" s="606">
        <v>11868</v>
      </c>
      <c r="B8677" s="606" t="s">
        <v>9348</v>
      </c>
      <c r="C8677" s="606" t="s">
        <v>8494</v>
      </c>
      <c r="D8677" s="606" t="s">
        <v>8495</v>
      </c>
      <c r="E8677" s="608">
        <v>601.29999999999995</v>
      </c>
    </row>
    <row r="8678" spans="1:5">
      <c r="A8678" s="606">
        <v>34636</v>
      </c>
      <c r="B8678" s="606" t="s">
        <v>9349</v>
      </c>
      <c r="C8678" s="606" t="s">
        <v>8494</v>
      </c>
      <c r="D8678" s="606" t="s">
        <v>8500</v>
      </c>
      <c r="E8678" s="607">
        <v>427</v>
      </c>
    </row>
    <row r="8679" spans="1:5">
      <c r="A8679" s="606">
        <v>34639</v>
      </c>
      <c r="B8679" s="606" t="s">
        <v>9350</v>
      </c>
      <c r="C8679" s="606" t="s">
        <v>8494</v>
      </c>
      <c r="D8679" s="606" t="s">
        <v>8495</v>
      </c>
      <c r="E8679" s="608">
        <v>985.59</v>
      </c>
    </row>
    <row r="8680" spans="1:5">
      <c r="A8680" s="606">
        <v>34640</v>
      </c>
      <c r="B8680" s="606" t="s">
        <v>9351</v>
      </c>
      <c r="C8680" s="606" t="s">
        <v>8494</v>
      </c>
      <c r="D8680" s="606" t="s">
        <v>8495</v>
      </c>
      <c r="E8680" s="608">
        <v>1118</v>
      </c>
    </row>
    <row r="8681" spans="1:5">
      <c r="A8681" s="606">
        <v>43977</v>
      </c>
      <c r="B8681" s="606" t="s">
        <v>9352</v>
      </c>
      <c r="C8681" s="606" t="s">
        <v>8494</v>
      </c>
      <c r="D8681" s="606" t="s">
        <v>8495</v>
      </c>
      <c r="E8681" s="608">
        <v>1927.36</v>
      </c>
    </row>
    <row r="8682" spans="1:5">
      <c r="A8682" s="606">
        <v>34637</v>
      </c>
      <c r="B8682" s="606" t="s">
        <v>9353</v>
      </c>
      <c r="C8682" s="606" t="s">
        <v>8494</v>
      </c>
      <c r="D8682" s="606" t="s">
        <v>8495</v>
      </c>
      <c r="E8682" s="607">
        <v>258.22000000000003</v>
      </c>
    </row>
    <row r="8683" spans="1:5">
      <c r="A8683" s="606">
        <v>34638</v>
      </c>
      <c r="B8683" s="606" t="s">
        <v>9354</v>
      </c>
      <c r="C8683" s="606" t="s">
        <v>8494</v>
      </c>
      <c r="D8683" s="606" t="s">
        <v>8495</v>
      </c>
      <c r="E8683" s="608">
        <v>399.43</v>
      </c>
    </row>
    <row r="8684" spans="1:5">
      <c r="A8684" s="606">
        <v>34641</v>
      </c>
      <c r="B8684" s="606" t="s">
        <v>9355</v>
      </c>
      <c r="C8684" s="606" t="s">
        <v>8494</v>
      </c>
      <c r="D8684" s="606" t="s">
        <v>8541</v>
      </c>
      <c r="E8684" s="607">
        <v>113.78</v>
      </c>
    </row>
    <row r="8685" spans="1:5">
      <c r="A8685" s="606">
        <v>43434</v>
      </c>
      <c r="B8685" s="606" t="s">
        <v>9356</v>
      </c>
      <c r="C8685" s="606" t="s">
        <v>8494</v>
      </c>
      <c r="D8685" s="606" t="s">
        <v>8541</v>
      </c>
      <c r="E8685" s="608">
        <v>123.02</v>
      </c>
    </row>
    <row r="8686" spans="1:5">
      <c r="A8686" s="606">
        <v>43435</v>
      </c>
      <c r="B8686" s="606" t="s">
        <v>9357</v>
      </c>
      <c r="C8686" s="606" t="s">
        <v>8494</v>
      </c>
      <c r="D8686" s="606" t="s">
        <v>8541</v>
      </c>
      <c r="E8686" s="607">
        <v>225.54</v>
      </c>
    </row>
    <row r="8687" spans="1:5">
      <c r="A8687" s="606">
        <v>43436</v>
      </c>
      <c r="B8687" s="606" t="s">
        <v>9358</v>
      </c>
      <c r="C8687" s="606" t="s">
        <v>8494</v>
      </c>
      <c r="D8687" s="606" t="s">
        <v>8541</v>
      </c>
      <c r="E8687" s="608">
        <v>394.7</v>
      </c>
    </row>
    <row r="8688" spans="1:5">
      <c r="A8688" s="606">
        <v>43437</v>
      </c>
      <c r="B8688" s="606" t="s">
        <v>9359</v>
      </c>
      <c r="C8688" s="606" t="s">
        <v>8494</v>
      </c>
      <c r="D8688" s="606" t="s">
        <v>8541</v>
      </c>
      <c r="E8688" s="607">
        <v>715.59</v>
      </c>
    </row>
    <row r="8689" spans="1:5">
      <c r="A8689" s="606">
        <v>43438</v>
      </c>
      <c r="B8689" s="606" t="s">
        <v>9360</v>
      </c>
      <c r="C8689" s="606" t="s">
        <v>8494</v>
      </c>
      <c r="D8689" s="606" t="s">
        <v>8541</v>
      </c>
      <c r="E8689" s="608">
        <v>1281.51</v>
      </c>
    </row>
    <row r="8690" spans="1:5">
      <c r="A8690" s="606">
        <v>41627</v>
      </c>
      <c r="B8690" s="606" t="s">
        <v>9361</v>
      </c>
      <c r="C8690" s="606" t="s">
        <v>8494</v>
      </c>
      <c r="D8690" s="606" t="s">
        <v>8541</v>
      </c>
      <c r="E8690" s="607">
        <v>189.66</v>
      </c>
    </row>
    <row r="8691" spans="1:5">
      <c r="A8691" s="606">
        <v>41628</v>
      </c>
      <c r="B8691" s="606" t="s">
        <v>9362</v>
      </c>
      <c r="C8691" s="606" t="s">
        <v>8494</v>
      </c>
      <c r="D8691" s="606" t="s">
        <v>8541</v>
      </c>
      <c r="E8691" s="608">
        <v>348.57</v>
      </c>
    </row>
    <row r="8692" spans="1:5">
      <c r="A8692" s="606">
        <v>41629</v>
      </c>
      <c r="B8692" s="606" t="s">
        <v>9363</v>
      </c>
      <c r="C8692" s="606" t="s">
        <v>8494</v>
      </c>
      <c r="D8692" s="606" t="s">
        <v>8541</v>
      </c>
      <c r="E8692" s="607">
        <v>442.89</v>
      </c>
    </row>
    <row r="8693" spans="1:5">
      <c r="A8693" s="606">
        <v>43429</v>
      </c>
      <c r="B8693" s="606" t="s">
        <v>9364</v>
      </c>
      <c r="C8693" s="606" t="s">
        <v>8494</v>
      </c>
      <c r="D8693" s="606" t="s">
        <v>8541</v>
      </c>
      <c r="E8693" s="608">
        <v>98.13</v>
      </c>
    </row>
    <row r="8694" spans="1:5">
      <c r="A8694" s="606">
        <v>43430</v>
      </c>
      <c r="B8694" s="606" t="s">
        <v>9365</v>
      </c>
      <c r="C8694" s="606" t="s">
        <v>8494</v>
      </c>
      <c r="D8694" s="606" t="s">
        <v>8541</v>
      </c>
      <c r="E8694" s="608">
        <v>163</v>
      </c>
    </row>
    <row r="8695" spans="1:5">
      <c r="A8695" s="606">
        <v>43431</v>
      </c>
      <c r="B8695" s="606" t="s">
        <v>9366</v>
      </c>
      <c r="C8695" s="606" t="s">
        <v>8494</v>
      </c>
      <c r="D8695" s="606" t="s">
        <v>8541</v>
      </c>
      <c r="E8695" s="608">
        <v>315.76</v>
      </c>
    </row>
    <row r="8696" spans="1:5">
      <c r="A8696" s="606">
        <v>43432</v>
      </c>
      <c r="B8696" s="606" t="s">
        <v>9367</v>
      </c>
      <c r="C8696" s="606" t="s">
        <v>8494</v>
      </c>
      <c r="D8696" s="606" t="s">
        <v>8541</v>
      </c>
      <c r="E8696" s="608">
        <v>656.13</v>
      </c>
    </row>
    <row r="8697" spans="1:5">
      <c r="A8697" s="606">
        <v>43433</v>
      </c>
      <c r="B8697" s="606" t="s">
        <v>9368</v>
      </c>
      <c r="C8697" s="606" t="s">
        <v>8494</v>
      </c>
      <c r="D8697" s="606" t="s">
        <v>8541</v>
      </c>
      <c r="E8697" s="608">
        <v>1034.43</v>
      </c>
    </row>
    <row r="8698" spans="1:5">
      <c r="A8698" s="606">
        <v>43094</v>
      </c>
      <c r="B8698" s="606" t="s">
        <v>9369</v>
      </c>
      <c r="C8698" s="606" t="s">
        <v>8494</v>
      </c>
      <c r="D8698" s="606" t="s">
        <v>8495</v>
      </c>
      <c r="E8698" s="607">
        <v>290.06</v>
      </c>
    </row>
    <row r="8699" spans="1:5">
      <c r="A8699" s="606">
        <v>43093</v>
      </c>
      <c r="B8699" s="606" t="s">
        <v>9370</v>
      </c>
      <c r="C8699" s="606" t="s">
        <v>8494</v>
      </c>
      <c r="D8699" s="606" t="s">
        <v>8495</v>
      </c>
      <c r="E8699" s="607">
        <v>308.24</v>
      </c>
    </row>
    <row r="8700" spans="1:5">
      <c r="A8700" s="606">
        <v>11694</v>
      </c>
      <c r="B8700" s="606" t="s">
        <v>9371</v>
      </c>
      <c r="C8700" s="606" t="s">
        <v>8494</v>
      </c>
      <c r="D8700" s="606" t="s">
        <v>8495</v>
      </c>
      <c r="E8700" s="608">
        <v>883.1</v>
      </c>
    </row>
    <row r="8701" spans="1:5">
      <c r="A8701" s="606">
        <v>1030</v>
      </c>
      <c r="B8701" s="606" t="s">
        <v>9372</v>
      </c>
      <c r="C8701" s="606" t="s">
        <v>8494</v>
      </c>
      <c r="D8701" s="606" t="s">
        <v>8500</v>
      </c>
      <c r="E8701" s="607">
        <v>39.950000000000003</v>
      </c>
    </row>
    <row r="8702" spans="1:5">
      <c r="A8702" s="606">
        <v>11881</v>
      </c>
      <c r="B8702" s="606" t="s">
        <v>9373</v>
      </c>
      <c r="C8702" s="606" t="s">
        <v>8494</v>
      </c>
      <c r="D8702" s="606" t="s">
        <v>8541</v>
      </c>
      <c r="E8702" s="607">
        <v>174.28</v>
      </c>
    </row>
    <row r="8703" spans="1:5">
      <c r="A8703" s="606">
        <v>35277</v>
      </c>
      <c r="B8703" s="606" t="s">
        <v>9374</v>
      </c>
      <c r="C8703" s="606" t="s">
        <v>8494</v>
      </c>
      <c r="D8703" s="606" t="s">
        <v>8495</v>
      </c>
      <c r="E8703" s="607">
        <v>362.93</v>
      </c>
    </row>
    <row r="8704" spans="1:5">
      <c r="A8704" s="606">
        <v>10521</v>
      </c>
      <c r="B8704" s="606" t="s">
        <v>9375</v>
      </c>
      <c r="C8704" s="606" t="s">
        <v>8494</v>
      </c>
      <c r="D8704" s="606" t="s">
        <v>8495</v>
      </c>
      <c r="E8704" s="607">
        <v>276.2</v>
      </c>
    </row>
    <row r="8705" spans="1:5">
      <c r="A8705" s="606">
        <v>10885</v>
      </c>
      <c r="B8705" s="606" t="s">
        <v>9376</v>
      </c>
      <c r="C8705" s="606" t="s">
        <v>8494</v>
      </c>
      <c r="D8705" s="606" t="s">
        <v>8495</v>
      </c>
      <c r="E8705" s="607">
        <v>349.36</v>
      </c>
    </row>
    <row r="8706" spans="1:5">
      <c r="A8706" s="606">
        <v>20962</v>
      </c>
      <c r="B8706" s="606" t="s">
        <v>9377</v>
      </c>
      <c r="C8706" s="606" t="s">
        <v>8494</v>
      </c>
      <c r="D8706" s="606" t="s">
        <v>8500</v>
      </c>
      <c r="E8706" s="607">
        <v>289.36</v>
      </c>
    </row>
    <row r="8707" spans="1:5">
      <c r="A8707" s="606">
        <v>20963</v>
      </c>
      <c r="B8707" s="606" t="s">
        <v>9378</v>
      </c>
      <c r="C8707" s="606" t="s">
        <v>8494</v>
      </c>
      <c r="D8707" s="606" t="s">
        <v>8495</v>
      </c>
      <c r="E8707" s="608">
        <v>353.47</v>
      </c>
    </row>
    <row r="8708" spans="1:5">
      <c r="A8708" s="606">
        <v>34643</v>
      </c>
      <c r="B8708" s="606" t="s">
        <v>9379</v>
      </c>
      <c r="C8708" s="606" t="s">
        <v>8494</v>
      </c>
      <c r="D8708" s="606" t="s">
        <v>8495</v>
      </c>
      <c r="E8708" s="608">
        <v>41.8</v>
      </c>
    </row>
    <row r="8709" spans="1:5">
      <c r="A8709" s="606">
        <v>41480</v>
      </c>
      <c r="B8709" s="606" t="s">
        <v>9380</v>
      </c>
      <c r="C8709" s="606" t="s">
        <v>8494</v>
      </c>
      <c r="D8709" s="606" t="s">
        <v>8495</v>
      </c>
      <c r="E8709" s="607">
        <v>48.46</v>
      </c>
    </row>
    <row r="8710" spans="1:5">
      <c r="A8710" s="606">
        <v>41474</v>
      </c>
      <c r="B8710" s="606" t="s">
        <v>9381</v>
      </c>
      <c r="C8710" s="606" t="s">
        <v>8494</v>
      </c>
      <c r="D8710" s="606" t="s">
        <v>8495</v>
      </c>
      <c r="E8710" s="607">
        <v>77.41</v>
      </c>
    </row>
    <row r="8711" spans="1:5">
      <c r="A8711" s="606">
        <v>41475</v>
      </c>
      <c r="B8711" s="606" t="s">
        <v>9382</v>
      </c>
      <c r="C8711" s="606" t="s">
        <v>8494</v>
      </c>
      <c r="D8711" s="606" t="s">
        <v>8495</v>
      </c>
      <c r="E8711" s="608">
        <v>66.05</v>
      </c>
    </row>
    <row r="8712" spans="1:5">
      <c r="A8712" s="606">
        <v>41476</v>
      </c>
      <c r="B8712" s="606" t="s">
        <v>9383</v>
      </c>
      <c r="C8712" s="606" t="s">
        <v>8494</v>
      </c>
      <c r="D8712" s="606" t="s">
        <v>8495</v>
      </c>
      <c r="E8712" s="607">
        <v>144.63</v>
      </c>
    </row>
    <row r="8713" spans="1:5">
      <c r="A8713" s="606">
        <v>2555</v>
      </c>
      <c r="B8713" s="606" t="s">
        <v>9384</v>
      </c>
      <c r="C8713" s="606" t="s">
        <v>8494</v>
      </c>
      <c r="D8713" s="606" t="s">
        <v>8495</v>
      </c>
      <c r="E8713" s="607">
        <v>1.8</v>
      </c>
    </row>
    <row r="8714" spans="1:5">
      <c r="A8714" s="606">
        <v>2556</v>
      </c>
      <c r="B8714" s="606" t="s">
        <v>9385</v>
      </c>
      <c r="C8714" s="606" t="s">
        <v>8494</v>
      </c>
      <c r="D8714" s="606" t="s">
        <v>8495</v>
      </c>
      <c r="E8714" s="607">
        <v>1.86</v>
      </c>
    </row>
    <row r="8715" spans="1:5">
      <c r="A8715" s="606">
        <v>2557</v>
      </c>
      <c r="B8715" s="606" t="s">
        <v>9386</v>
      </c>
      <c r="C8715" s="606" t="s">
        <v>8494</v>
      </c>
      <c r="D8715" s="606" t="s">
        <v>8495</v>
      </c>
      <c r="E8715" s="607">
        <v>3.94</v>
      </c>
    </row>
    <row r="8716" spans="1:5">
      <c r="A8716" s="606">
        <v>10569</v>
      </c>
      <c r="B8716" s="606" t="s">
        <v>9387</v>
      </c>
      <c r="C8716" s="606" t="s">
        <v>8494</v>
      </c>
      <c r="D8716" s="606" t="s">
        <v>8495</v>
      </c>
      <c r="E8716" s="607">
        <v>3.94</v>
      </c>
    </row>
    <row r="8717" spans="1:5">
      <c r="A8717" s="606">
        <v>39810</v>
      </c>
      <c r="B8717" s="606" t="s">
        <v>9388</v>
      </c>
      <c r="C8717" s="606" t="s">
        <v>8494</v>
      </c>
      <c r="D8717" s="606" t="s">
        <v>8495</v>
      </c>
      <c r="E8717" s="607">
        <v>39.14</v>
      </c>
    </row>
    <row r="8718" spans="1:5">
      <c r="A8718" s="606">
        <v>39811</v>
      </c>
      <c r="B8718" s="606" t="s">
        <v>9389</v>
      </c>
      <c r="C8718" s="606" t="s">
        <v>8494</v>
      </c>
      <c r="D8718" s="606" t="s">
        <v>8495</v>
      </c>
      <c r="E8718" s="607">
        <v>47.88</v>
      </c>
    </row>
    <row r="8719" spans="1:5">
      <c r="A8719" s="606">
        <v>39812</v>
      </c>
      <c r="B8719" s="606" t="s">
        <v>9390</v>
      </c>
      <c r="C8719" s="606" t="s">
        <v>8494</v>
      </c>
      <c r="D8719" s="606" t="s">
        <v>8495</v>
      </c>
      <c r="E8719" s="607">
        <v>78.73</v>
      </c>
    </row>
    <row r="8720" spans="1:5">
      <c r="A8720" s="606">
        <v>43096</v>
      </c>
      <c r="B8720" s="606" t="s">
        <v>9391</v>
      </c>
      <c r="C8720" s="606" t="s">
        <v>8494</v>
      </c>
      <c r="D8720" s="606" t="s">
        <v>8495</v>
      </c>
      <c r="E8720" s="607">
        <v>260.95999999999998</v>
      </c>
    </row>
    <row r="8721" spans="1:5">
      <c r="A8721" s="606">
        <v>43102</v>
      </c>
      <c r="B8721" s="606" t="s">
        <v>9392</v>
      </c>
      <c r="C8721" s="606" t="s">
        <v>8494</v>
      </c>
      <c r="D8721" s="606" t="s">
        <v>8495</v>
      </c>
      <c r="E8721" s="607">
        <v>158.68</v>
      </c>
    </row>
    <row r="8722" spans="1:5">
      <c r="A8722" s="606">
        <v>43103</v>
      </c>
      <c r="B8722" s="606" t="s">
        <v>9393</v>
      </c>
      <c r="C8722" s="606" t="s">
        <v>8494</v>
      </c>
      <c r="D8722" s="606" t="s">
        <v>8495</v>
      </c>
      <c r="E8722" s="607">
        <v>233.66</v>
      </c>
    </row>
    <row r="8723" spans="1:5">
      <c r="A8723" s="606">
        <v>43098</v>
      </c>
      <c r="B8723" s="606" t="s">
        <v>9394</v>
      </c>
      <c r="C8723" s="606" t="s">
        <v>8494</v>
      </c>
      <c r="D8723" s="606" t="s">
        <v>8495</v>
      </c>
      <c r="E8723" s="607">
        <v>88.39</v>
      </c>
    </row>
    <row r="8724" spans="1:5">
      <c r="A8724" s="606">
        <v>43097</v>
      </c>
      <c r="B8724" s="606" t="s">
        <v>9395</v>
      </c>
      <c r="C8724" s="606" t="s">
        <v>8494</v>
      </c>
      <c r="D8724" s="606" t="s">
        <v>8495</v>
      </c>
      <c r="E8724" s="607">
        <v>52.37</v>
      </c>
    </row>
    <row r="8725" spans="1:5">
      <c r="A8725" s="606">
        <v>43104</v>
      </c>
      <c r="B8725" s="606" t="s">
        <v>9396</v>
      </c>
      <c r="C8725" s="606" t="s">
        <v>8494</v>
      </c>
      <c r="D8725" s="606" t="s">
        <v>8495</v>
      </c>
      <c r="E8725" s="607">
        <v>619.48</v>
      </c>
    </row>
    <row r="8726" spans="1:5">
      <c r="A8726" s="606">
        <v>39771</v>
      </c>
      <c r="B8726" s="606" t="s">
        <v>9397</v>
      </c>
      <c r="C8726" s="606" t="s">
        <v>8494</v>
      </c>
      <c r="D8726" s="606" t="s">
        <v>8495</v>
      </c>
      <c r="E8726" s="607">
        <v>37.86</v>
      </c>
    </row>
    <row r="8727" spans="1:5">
      <c r="A8727" s="606">
        <v>39772</v>
      </c>
      <c r="B8727" s="606" t="s">
        <v>9398</v>
      </c>
      <c r="C8727" s="606" t="s">
        <v>8494</v>
      </c>
      <c r="D8727" s="606" t="s">
        <v>8495</v>
      </c>
      <c r="E8727" s="607">
        <v>74.41</v>
      </c>
    </row>
    <row r="8728" spans="1:5">
      <c r="A8728" s="606">
        <v>39773</v>
      </c>
      <c r="B8728" s="606" t="s">
        <v>9399</v>
      </c>
      <c r="C8728" s="606" t="s">
        <v>8494</v>
      </c>
      <c r="D8728" s="606" t="s">
        <v>8495</v>
      </c>
      <c r="E8728" s="607">
        <v>119.6</v>
      </c>
    </row>
    <row r="8729" spans="1:5">
      <c r="A8729" s="606">
        <v>39774</v>
      </c>
      <c r="B8729" s="606" t="s">
        <v>9400</v>
      </c>
      <c r="C8729" s="606" t="s">
        <v>8494</v>
      </c>
      <c r="D8729" s="606" t="s">
        <v>8495</v>
      </c>
      <c r="E8729" s="608">
        <v>178.89</v>
      </c>
    </row>
    <row r="8730" spans="1:5">
      <c r="A8730" s="606">
        <v>39775</v>
      </c>
      <c r="B8730" s="606" t="s">
        <v>9401</v>
      </c>
      <c r="C8730" s="606" t="s">
        <v>8494</v>
      </c>
      <c r="D8730" s="606" t="s">
        <v>8495</v>
      </c>
      <c r="E8730" s="607">
        <v>238.75</v>
      </c>
    </row>
    <row r="8731" spans="1:5">
      <c r="A8731" s="606">
        <v>39776</v>
      </c>
      <c r="B8731" s="606" t="s">
        <v>9402</v>
      </c>
      <c r="C8731" s="606" t="s">
        <v>8494</v>
      </c>
      <c r="D8731" s="606" t="s">
        <v>8495</v>
      </c>
      <c r="E8731" s="607">
        <v>288.54000000000002</v>
      </c>
    </row>
    <row r="8732" spans="1:5">
      <c r="A8732" s="606">
        <v>39777</v>
      </c>
      <c r="B8732" s="606" t="s">
        <v>9403</v>
      </c>
      <c r="C8732" s="606" t="s">
        <v>8494</v>
      </c>
      <c r="D8732" s="606" t="s">
        <v>8495</v>
      </c>
      <c r="E8732" s="607">
        <v>365.72</v>
      </c>
    </row>
    <row r="8733" spans="1:5">
      <c r="A8733" s="606">
        <v>20254</v>
      </c>
      <c r="B8733" s="606" t="s">
        <v>9404</v>
      </c>
      <c r="C8733" s="606" t="s">
        <v>8494</v>
      </c>
      <c r="D8733" s="606" t="s">
        <v>8495</v>
      </c>
      <c r="E8733" s="607">
        <v>26.54</v>
      </c>
    </row>
    <row r="8734" spans="1:5">
      <c r="A8734" s="606">
        <v>20253</v>
      </c>
      <c r="B8734" s="606" t="s">
        <v>9405</v>
      </c>
      <c r="C8734" s="606" t="s">
        <v>8494</v>
      </c>
      <c r="D8734" s="606" t="s">
        <v>8495</v>
      </c>
      <c r="E8734" s="607">
        <v>87.16</v>
      </c>
    </row>
    <row r="8735" spans="1:5">
      <c r="A8735" s="606">
        <v>14055</v>
      </c>
      <c r="B8735" s="606" t="s">
        <v>9406</v>
      </c>
      <c r="C8735" s="606" t="s">
        <v>8494</v>
      </c>
      <c r="D8735" s="606" t="s">
        <v>8495</v>
      </c>
      <c r="E8735" s="607">
        <v>796.53</v>
      </c>
    </row>
    <row r="8736" spans="1:5">
      <c r="A8736" s="606">
        <v>11247</v>
      </c>
      <c r="B8736" s="606" t="s">
        <v>9407</v>
      </c>
      <c r="C8736" s="606" t="s">
        <v>8494</v>
      </c>
      <c r="D8736" s="606" t="s">
        <v>8495</v>
      </c>
      <c r="E8736" s="608">
        <v>1676.07</v>
      </c>
    </row>
    <row r="8737" spans="1:5">
      <c r="A8737" s="606">
        <v>11250</v>
      </c>
      <c r="B8737" s="606" t="s">
        <v>9408</v>
      </c>
      <c r="C8737" s="606" t="s">
        <v>8494</v>
      </c>
      <c r="D8737" s="606" t="s">
        <v>8495</v>
      </c>
      <c r="E8737" s="608">
        <v>72.16</v>
      </c>
    </row>
    <row r="8738" spans="1:5">
      <c r="A8738" s="606">
        <v>11249</v>
      </c>
      <c r="B8738" s="606" t="s">
        <v>9409</v>
      </c>
      <c r="C8738" s="606" t="s">
        <v>8494</v>
      </c>
      <c r="D8738" s="606" t="s">
        <v>8495</v>
      </c>
      <c r="E8738" s="608">
        <v>3273.96</v>
      </c>
    </row>
    <row r="8739" spans="1:5">
      <c r="A8739" s="606">
        <v>11251</v>
      </c>
      <c r="B8739" s="606" t="s">
        <v>9410</v>
      </c>
      <c r="C8739" s="606" t="s">
        <v>8494</v>
      </c>
      <c r="D8739" s="606" t="s">
        <v>8495</v>
      </c>
      <c r="E8739" s="607">
        <v>159.83000000000001</v>
      </c>
    </row>
    <row r="8740" spans="1:5">
      <c r="A8740" s="606">
        <v>11253</v>
      </c>
      <c r="B8740" s="606" t="s">
        <v>9411</v>
      </c>
      <c r="C8740" s="606" t="s">
        <v>8494</v>
      </c>
      <c r="D8740" s="606" t="s">
        <v>8495</v>
      </c>
      <c r="E8740" s="607">
        <v>264.86</v>
      </c>
    </row>
    <row r="8741" spans="1:5">
      <c r="A8741" s="606">
        <v>11255</v>
      </c>
      <c r="B8741" s="606" t="s">
        <v>9412</v>
      </c>
      <c r="C8741" s="606" t="s">
        <v>8494</v>
      </c>
      <c r="D8741" s="606" t="s">
        <v>8495</v>
      </c>
      <c r="E8741" s="607">
        <v>395.96</v>
      </c>
    </row>
    <row r="8742" spans="1:5">
      <c r="A8742" s="606">
        <v>11256</v>
      </c>
      <c r="B8742" s="606" t="s">
        <v>9413</v>
      </c>
      <c r="C8742" s="606" t="s">
        <v>8494</v>
      </c>
      <c r="D8742" s="606" t="s">
        <v>8495</v>
      </c>
      <c r="E8742" s="607">
        <v>495.98</v>
      </c>
    </row>
    <row r="8743" spans="1:5">
      <c r="A8743" s="606">
        <v>1872</v>
      </c>
      <c r="B8743" s="606" t="s">
        <v>9414</v>
      </c>
      <c r="C8743" s="606" t="s">
        <v>8494</v>
      </c>
      <c r="D8743" s="606" t="s">
        <v>8495</v>
      </c>
      <c r="E8743" s="607">
        <v>2.61</v>
      </c>
    </row>
    <row r="8744" spans="1:5">
      <c r="A8744" s="606">
        <v>1873</v>
      </c>
      <c r="B8744" s="606" t="s">
        <v>9415</v>
      </c>
      <c r="C8744" s="606" t="s">
        <v>8494</v>
      </c>
      <c r="D8744" s="606" t="s">
        <v>8495</v>
      </c>
      <c r="E8744" s="607">
        <v>5.19</v>
      </c>
    </row>
    <row r="8745" spans="1:5">
      <c r="A8745" s="606">
        <v>39693</v>
      </c>
      <c r="B8745" s="606" t="s">
        <v>9416</v>
      </c>
      <c r="C8745" s="606" t="s">
        <v>8494</v>
      </c>
      <c r="D8745" s="606" t="s">
        <v>8495</v>
      </c>
      <c r="E8745" s="608">
        <v>3114.98</v>
      </c>
    </row>
    <row r="8746" spans="1:5">
      <c r="A8746" s="606">
        <v>39692</v>
      </c>
      <c r="B8746" s="606" t="s">
        <v>9417</v>
      </c>
      <c r="C8746" s="606" t="s">
        <v>8494</v>
      </c>
      <c r="D8746" s="606" t="s">
        <v>8495</v>
      </c>
      <c r="E8746" s="608">
        <v>996.72</v>
      </c>
    </row>
    <row r="8747" spans="1:5">
      <c r="A8747" s="606">
        <v>1062</v>
      </c>
      <c r="B8747" s="606" t="s">
        <v>9418</v>
      </c>
      <c r="C8747" s="606" t="s">
        <v>8494</v>
      </c>
      <c r="D8747" s="606" t="s">
        <v>8495</v>
      </c>
      <c r="E8747" s="607">
        <v>315.88</v>
      </c>
    </row>
    <row r="8748" spans="1:5">
      <c r="A8748" s="606">
        <v>39686</v>
      </c>
      <c r="B8748" s="606" t="s">
        <v>9419</v>
      </c>
      <c r="C8748" s="606" t="s">
        <v>8494</v>
      </c>
      <c r="D8748" s="606" t="s">
        <v>8495</v>
      </c>
      <c r="E8748" s="607">
        <v>511.47</v>
      </c>
    </row>
    <row r="8749" spans="1:5">
      <c r="A8749" s="606">
        <v>43095</v>
      </c>
      <c r="B8749" s="606" t="s">
        <v>9420</v>
      </c>
      <c r="C8749" s="606" t="s">
        <v>8494</v>
      </c>
      <c r="D8749" s="606" t="s">
        <v>8495</v>
      </c>
      <c r="E8749" s="607">
        <v>171.96</v>
      </c>
    </row>
    <row r="8750" spans="1:5">
      <c r="A8750" s="606">
        <v>1871</v>
      </c>
      <c r="B8750" s="606" t="s">
        <v>9421</v>
      </c>
      <c r="C8750" s="606" t="s">
        <v>8494</v>
      </c>
      <c r="D8750" s="606" t="s">
        <v>8495</v>
      </c>
      <c r="E8750" s="607">
        <v>4.68</v>
      </c>
    </row>
    <row r="8751" spans="1:5">
      <c r="A8751" s="606">
        <v>12001</v>
      </c>
      <c r="B8751" s="606" t="s">
        <v>9422</v>
      </c>
      <c r="C8751" s="606" t="s">
        <v>8494</v>
      </c>
      <c r="D8751" s="606" t="s">
        <v>8495</v>
      </c>
      <c r="E8751" s="607">
        <v>6.76</v>
      </c>
    </row>
    <row r="8752" spans="1:5">
      <c r="A8752" s="606">
        <v>11882</v>
      </c>
      <c r="B8752" s="606" t="s">
        <v>9423</v>
      </c>
      <c r="C8752" s="606" t="s">
        <v>8494</v>
      </c>
      <c r="D8752" s="606" t="s">
        <v>8541</v>
      </c>
      <c r="E8752" s="607">
        <v>125.07</v>
      </c>
    </row>
    <row r="8753" spans="1:5">
      <c r="A8753" s="606">
        <v>1068</v>
      </c>
      <c r="B8753" s="606" t="s">
        <v>9424</v>
      </c>
      <c r="C8753" s="606" t="s">
        <v>8494</v>
      </c>
      <c r="D8753" s="606" t="s">
        <v>8495</v>
      </c>
      <c r="E8753" s="608">
        <v>2083.5500000000002</v>
      </c>
    </row>
    <row r="8754" spans="1:5">
      <c r="A8754" s="606">
        <v>39690</v>
      </c>
      <c r="B8754" s="606" t="s">
        <v>9425</v>
      </c>
      <c r="C8754" s="606" t="s">
        <v>8494</v>
      </c>
      <c r="D8754" s="606" t="s">
        <v>8495</v>
      </c>
      <c r="E8754" s="608">
        <v>3495.5</v>
      </c>
    </row>
    <row r="8755" spans="1:5">
      <c r="A8755" s="606">
        <v>39691</v>
      </c>
      <c r="B8755" s="606" t="s">
        <v>9426</v>
      </c>
      <c r="C8755" s="606" t="s">
        <v>8494</v>
      </c>
      <c r="D8755" s="606" t="s">
        <v>8495</v>
      </c>
      <c r="E8755" s="608">
        <v>4396.3599999999997</v>
      </c>
    </row>
    <row r="8756" spans="1:5">
      <c r="A8756" s="606">
        <v>39808</v>
      </c>
      <c r="B8756" s="606" t="s">
        <v>9427</v>
      </c>
      <c r="C8756" s="606" t="s">
        <v>8494</v>
      </c>
      <c r="D8756" s="606" t="s">
        <v>8495</v>
      </c>
      <c r="E8756" s="607">
        <v>89.78</v>
      </c>
    </row>
    <row r="8757" spans="1:5">
      <c r="A8757" s="606">
        <v>39809</v>
      </c>
      <c r="B8757" s="606" t="s">
        <v>9428</v>
      </c>
      <c r="C8757" s="606" t="s">
        <v>8494</v>
      </c>
      <c r="D8757" s="606" t="s">
        <v>8495</v>
      </c>
      <c r="E8757" s="607">
        <v>212.94</v>
      </c>
    </row>
    <row r="8758" spans="1:5">
      <c r="A8758" s="606">
        <v>43439</v>
      </c>
      <c r="B8758" s="606" t="s">
        <v>9429</v>
      </c>
      <c r="C8758" s="606" t="s">
        <v>8494</v>
      </c>
      <c r="D8758" s="606" t="s">
        <v>8541</v>
      </c>
      <c r="E8758" s="607">
        <v>574.11</v>
      </c>
    </row>
    <row r="8759" spans="1:5">
      <c r="A8759" s="606">
        <v>5103</v>
      </c>
      <c r="B8759" s="606" t="s">
        <v>9430</v>
      </c>
      <c r="C8759" s="606" t="s">
        <v>8494</v>
      </c>
      <c r="D8759" s="606" t="s">
        <v>8495</v>
      </c>
      <c r="E8759" s="607">
        <v>22.97</v>
      </c>
    </row>
    <row r="8760" spans="1:5">
      <c r="A8760" s="606">
        <v>11880</v>
      </c>
      <c r="B8760" s="606" t="s">
        <v>9431</v>
      </c>
      <c r="C8760" s="606" t="s">
        <v>8494</v>
      </c>
      <c r="D8760" s="606" t="s">
        <v>8495</v>
      </c>
      <c r="E8760" s="607">
        <v>96.64</v>
      </c>
    </row>
    <row r="8761" spans="1:5">
      <c r="A8761" s="606">
        <v>11714</v>
      </c>
      <c r="B8761" s="606" t="s">
        <v>9432</v>
      </c>
      <c r="C8761" s="606" t="s">
        <v>8494</v>
      </c>
      <c r="D8761" s="606" t="s">
        <v>8495</v>
      </c>
      <c r="E8761" s="607">
        <v>65.83</v>
      </c>
    </row>
    <row r="8762" spans="1:5">
      <c r="A8762" s="606">
        <v>11712</v>
      </c>
      <c r="B8762" s="606" t="s">
        <v>9433</v>
      </c>
      <c r="C8762" s="606" t="s">
        <v>8494</v>
      </c>
      <c r="D8762" s="606" t="s">
        <v>8500</v>
      </c>
      <c r="E8762" s="607">
        <v>42.99</v>
      </c>
    </row>
    <row r="8763" spans="1:5">
      <c r="A8763" s="606">
        <v>11717</v>
      </c>
      <c r="B8763" s="606" t="s">
        <v>9434</v>
      </c>
      <c r="C8763" s="606" t="s">
        <v>8494</v>
      </c>
      <c r="D8763" s="606" t="s">
        <v>8495</v>
      </c>
      <c r="E8763" s="607">
        <v>51.82</v>
      </c>
    </row>
    <row r="8764" spans="1:5">
      <c r="A8764" s="606">
        <v>1106</v>
      </c>
      <c r="B8764" s="606" t="s">
        <v>9435</v>
      </c>
      <c r="C8764" s="606" t="s">
        <v>124</v>
      </c>
      <c r="D8764" s="606" t="s">
        <v>8500</v>
      </c>
      <c r="E8764" s="607">
        <v>1</v>
      </c>
    </row>
    <row r="8765" spans="1:5">
      <c r="A8765" s="606">
        <v>11161</v>
      </c>
      <c r="B8765" s="606" t="s">
        <v>9436</v>
      </c>
      <c r="C8765" s="606" t="s">
        <v>124</v>
      </c>
      <c r="D8765" s="606" t="s">
        <v>8495</v>
      </c>
      <c r="E8765" s="607">
        <v>1.67</v>
      </c>
    </row>
    <row r="8766" spans="1:5">
      <c r="A8766" s="606">
        <v>1107</v>
      </c>
      <c r="B8766" s="606" t="s">
        <v>9437</v>
      </c>
      <c r="C8766" s="606" t="s">
        <v>124</v>
      </c>
      <c r="D8766" s="606" t="s">
        <v>8495</v>
      </c>
      <c r="E8766" s="607">
        <v>0.85</v>
      </c>
    </row>
    <row r="8767" spans="1:5">
      <c r="A8767" s="606">
        <v>44479</v>
      </c>
      <c r="B8767" s="606" t="s">
        <v>9438</v>
      </c>
      <c r="C8767" s="606" t="s">
        <v>124</v>
      </c>
      <c r="D8767" s="606" t="s">
        <v>8495</v>
      </c>
      <c r="E8767" s="607">
        <v>0.25</v>
      </c>
    </row>
    <row r="8768" spans="1:5">
      <c r="A8768" s="606">
        <v>4759</v>
      </c>
      <c r="B8768" s="606" t="s">
        <v>9439</v>
      </c>
      <c r="C8768" s="606" t="s">
        <v>8643</v>
      </c>
      <c r="D8768" s="606" t="s">
        <v>8495</v>
      </c>
      <c r="E8768" s="607">
        <v>15.55</v>
      </c>
    </row>
    <row r="8769" spans="1:5">
      <c r="A8769" s="606">
        <v>41068</v>
      </c>
      <c r="B8769" s="606" t="s">
        <v>9440</v>
      </c>
      <c r="C8769" s="606" t="s">
        <v>8645</v>
      </c>
      <c r="D8769" s="606" t="s">
        <v>8495</v>
      </c>
      <c r="E8769" s="608">
        <v>2735.5</v>
      </c>
    </row>
    <row r="8770" spans="1:5">
      <c r="A8770" s="606">
        <v>12618</v>
      </c>
      <c r="B8770" s="606" t="s">
        <v>9441</v>
      </c>
      <c r="C8770" s="606" t="s">
        <v>8494</v>
      </c>
      <c r="D8770" s="606" t="s">
        <v>8495</v>
      </c>
      <c r="E8770" s="608">
        <v>167.94</v>
      </c>
    </row>
    <row r="8771" spans="1:5">
      <c r="A8771" s="606">
        <v>1108</v>
      </c>
      <c r="B8771" s="606" t="s">
        <v>9442</v>
      </c>
      <c r="C8771" s="606" t="s">
        <v>8539</v>
      </c>
      <c r="D8771" s="606" t="s">
        <v>8495</v>
      </c>
      <c r="E8771" s="608">
        <v>33.979999999999997</v>
      </c>
    </row>
    <row r="8772" spans="1:5">
      <c r="A8772" s="606">
        <v>1117</v>
      </c>
      <c r="B8772" s="606" t="s">
        <v>9443</v>
      </c>
      <c r="C8772" s="606" t="s">
        <v>8539</v>
      </c>
      <c r="D8772" s="606" t="s">
        <v>8495</v>
      </c>
      <c r="E8772" s="608">
        <v>34.24</v>
      </c>
    </row>
    <row r="8773" spans="1:5">
      <c r="A8773" s="606">
        <v>1118</v>
      </c>
      <c r="B8773" s="606" t="s">
        <v>9444</v>
      </c>
      <c r="C8773" s="606" t="s">
        <v>8539</v>
      </c>
      <c r="D8773" s="606" t="s">
        <v>8495</v>
      </c>
      <c r="E8773" s="608">
        <v>40.47</v>
      </c>
    </row>
    <row r="8774" spans="1:5">
      <c r="A8774" s="606">
        <v>1110</v>
      </c>
      <c r="B8774" s="606" t="s">
        <v>9445</v>
      </c>
      <c r="C8774" s="606" t="s">
        <v>8539</v>
      </c>
      <c r="D8774" s="606" t="s">
        <v>8495</v>
      </c>
      <c r="E8774" s="608">
        <v>40.47</v>
      </c>
    </row>
    <row r="8775" spans="1:5">
      <c r="A8775" s="606">
        <v>40784</v>
      </c>
      <c r="B8775" s="606" t="s">
        <v>9446</v>
      </c>
      <c r="C8775" s="606" t="s">
        <v>8539</v>
      </c>
      <c r="D8775" s="606" t="s">
        <v>8495</v>
      </c>
      <c r="E8775" s="608">
        <v>111.64</v>
      </c>
    </row>
    <row r="8776" spans="1:5">
      <c r="A8776" s="606">
        <v>40782</v>
      </c>
      <c r="B8776" s="606" t="s">
        <v>9447</v>
      </c>
      <c r="C8776" s="606" t="s">
        <v>8539</v>
      </c>
      <c r="D8776" s="606" t="s">
        <v>8495</v>
      </c>
      <c r="E8776" s="608">
        <v>43.81</v>
      </c>
    </row>
    <row r="8777" spans="1:5">
      <c r="A8777" s="606">
        <v>40783</v>
      </c>
      <c r="B8777" s="606" t="s">
        <v>9448</v>
      </c>
      <c r="C8777" s="606" t="s">
        <v>8539</v>
      </c>
      <c r="D8777" s="606" t="s">
        <v>8495</v>
      </c>
      <c r="E8777" s="608">
        <v>57.07</v>
      </c>
    </row>
    <row r="8778" spans="1:5">
      <c r="A8778" s="606">
        <v>1109</v>
      </c>
      <c r="B8778" s="606" t="s">
        <v>9449</v>
      </c>
      <c r="C8778" s="606" t="s">
        <v>8539</v>
      </c>
      <c r="D8778" s="606" t="s">
        <v>8495</v>
      </c>
      <c r="E8778" s="608">
        <v>33.979999999999997</v>
      </c>
    </row>
    <row r="8779" spans="1:5">
      <c r="A8779" s="606">
        <v>1119</v>
      </c>
      <c r="B8779" s="606" t="s">
        <v>9450</v>
      </c>
      <c r="C8779" s="606" t="s">
        <v>8539</v>
      </c>
      <c r="D8779" s="606" t="s">
        <v>8495</v>
      </c>
      <c r="E8779" s="608">
        <v>21.9</v>
      </c>
    </row>
    <row r="8780" spans="1:5">
      <c r="A8780" s="606">
        <v>13115</v>
      </c>
      <c r="B8780" s="606" t="s">
        <v>9451</v>
      </c>
      <c r="C8780" s="606" t="s">
        <v>8539</v>
      </c>
      <c r="D8780" s="606" t="s">
        <v>8541</v>
      </c>
      <c r="E8780" s="608">
        <v>25.13</v>
      </c>
    </row>
    <row r="8781" spans="1:5">
      <c r="A8781" s="606">
        <v>10541</v>
      </c>
      <c r="B8781" s="606" t="s">
        <v>9452</v>
      </c>
      <c r="C8781" s="606" t="s">
        <v>8539</v>
      </c>
      <c r="D8781" s="606" t="s">
        <v>8541</v>
      </c>
      <c r="E8781" s="607">
        <v>30.71</v>
      </c>
    </row>
    <row r="8782" spans="1:5">
      <c r="A8782" s="606">
        <v>10542</v>
      </c>
      <c r="B8782" s="606" t="s">
        <v>9453</v>
      </c>
      <c r="C8782" s="606" t="s">
        <v>8539</v>
      </c>
      <c r="D8782" s="606" t="s">
        <v>8541</v>
      </c>
      <c r="E8782" s="607">
        <v>40.159999999999997</v>
      </c>
    </row>
    <row r="8783" spans="1:5">
      <c r="A8783" s="606">
        <v>10543</v>
      </c>
      <c r="B8783" s="606" t="s">
        <v>9454</v>
      </c>
      <c r="C8783" s="606" t="s">
        <v>8539</v>
      </c>
      <c r="D8783" s="606" t="s">
        <v>8541</v>
      </c>
      <c r="E8783" s="607">
        <v>65.16</v>
      </c>
    </row>
    <row r="8784" spans="1:5">
      <c r="A8784" s="606">
        <v>10544</v>
      </c>
      <c r="B8784" s="606" t="s">
        <v>9455</v>
      </c>
      <c r="C8784" s="606" t="s">
        <v>8539</v>
      </c>
      <c r="D8784" s="606" t="s">
        <v>8541</v>
      </c>
      <c r="E8784" s="607">
        <v>84.28</v>
      </c>
    </row>
    <row r="8785" spans="1:5">
      <c r="A8785" s="606">
        <v>10545</v>
      </c>
      <c r="B8785" s="606" t="s">
        <v>9456</v>
      </c>
      <c r="C8785" s="606" t="s">
        <v>8539</v>
      </c>
      <c r="D8785" s="606" t="s">
        <v>8541</v>
      </c>
      <c r="E8785" s="608">
        <v>157.51</v>
      </c>
    </row>
    <row r="8786" spans="1:5">
      <c r="A8786" s="606">
        <v>38365</v>
      </c>
      <c r="B8786" s="606" t="s">
        <v>9457</v>
      </c>
      <c r="C8786" s="606" t="s">
        <v>8898</v>
      </c>
      <c r="D8786" s="606" t="s">
        <v>8541</v>
      </c>
      <c r="E8786" s="607">
        <v>2.21</v>
      </c>
    </row>
    <row r="8787" spans="1:5">
      <c r="A8787" s="606">
        <v>44056</v>
      </c>
      <c r="B8787" s="606" t="s">
        <v>9458</v>
      </c>
      <c r="C8787" s="606" t="s">
        <v>8494</v>
      </c>
      <c r="D8787" s="606" t="s">
        <v>8541</v>
      </c>
      <c r="E8787" s="608">
        <v>465515.69</v>
      </c>
    </row>
    <row r="8788" spans="1:5">
      <c r="A8788" s="606">
        <v>44057</v>
      </c>
      <c r="B8788" s="606" t="s">
        <v>9459</v>
      </c>
      <c r="C8788" s="606" t="s">
        <v>8494</v>
      </c>
      <c r="D8788" s="606" t="s">
        <v>8541</v>
      </c>
      <c r="E8788" s="608">
        <v>496848.5</v>
      </c>
    </row>
    <row r="8789" spans="1:5">
      <c r="A8789" s="606">
        <v>37754</v>
      </c>
      <c r="B8789" s="606" t="s">
        <v>9460</v>
      </c>
      <c r="C8789" s="606" t="s">
        <v>8494</v>
      </c>
      <c r="D8789" s="606" t="s">
        <v>8541</v>
      </c>
      <c r="E8789" s="608">
        <v>513678.69</v>
      </c>
    </row>
    <row r="8790" spans="1:5">
      <c r="A8790" s="606">
        <v>37757</v>
      </c>
      <c r="B8790" s="606" t="s">
        <v>9461</v>
      </c>
      <c r="C8790" s="606" t="s">
        <v>8494</v>
      </c>
      <c r="D8790" s="606" t="s">
        <v>8541</v>
      </c>
      <c r="E8790" s="608">
        <v>572942.43000000005</v>
      </c>
    </row>
    <row r="8791" spans="1:5">
      <c r="A8791" s="606">
        <v>44058</v>
      </c>
      <c r="B8791" s="606" t="s">
        <v>9462</v>
      </c>
      <c r="C8791" s="606" t="s">
        <v>8494</v>
      </c>
      <c r="D8791" s="606" t="s">
        <v>8541</v>
      </c>
      <c r="E8791" s="608">
        <v>541609.63</v>
      </c>
    </row>
    <row r="8792" spans="1:5">
      <c r="A8792" s="606">
        <v>37752</v>
      </c>
      <c r="B8792" s="606" t="s">
        <v>9463</v>
      </c>
      <c r="C8792" s="606" t="s">
        <v>8494</v>
      </c>
      <c r="D8792" s="606" t="s">
        <v>8541</v>
      </c>
      <c r="E8792" s="608">
        <v>563990.17000000004</v>
      </c>
    </row>
    <row r="8793" spans="1:5">
      <c r="A8793" s="606">
        <v>44059</v>
      </c>
      <c r="B8793" s="606" t="s">
        <v>9464</v>
      </c>
      <c r="C8793" s="606" t="s">
        <v>8494</v>
      </c>
      <c r="D8793" s="606" t="s">
        <v>8541</v>
      </c>
      <c r="E8793" s="608">
        <v>445820.81</v>
      </c>
    </row>
    <row r="8794" spans="1:5">
      <c r="A8794" s="606">
        <v>37750</v>
      </c>
      <c r="B8794" s="606" t="s">
        <v>9465</v>
      </c>
      <c r="C8794" s="606" t="s">
        <v>8494</v>
      </c>
      <c r="D8794" s="606" t="s">
        <v>8541</v>
      </c>
      <c r="E8794" s="608">
        <v>446716.03</v>
      </c>
    </row>
    <row r="8795" spans="1:5">
      <c r="A8795" s="606">
        <v>37758</v>
      </c>
      <c r="B8795" s="606" t="s">
        <v>9466</v>
      </c>
      <c r="C8795" s="606" t="s">
        <v>8494</v>
      </c>
      <c r="D8795" s="606" t="s">
        <v>8541</v>
      </c>
      <c r="E8795" s="608">
        <v>710806.66</v>
      </c>
    </row>
    <row r="8796" spans="1:5">
      <c r="A8796" s="606">
        <v>44060</v>
      </c>
      <c r="B8796" s="606" t="s">
        <v>9467</v>
      </c>
      <c r="C8796" s="606" t="s">
        <v>8494</v>
      </c>
      <c r="D8796" s="606" t="s">
        <v>8541</v>
      </c>
      <c r="E8796" s="608">
        <v>687530.9</v>
      </c>
    </row>
    <row r="8797" spans="1:5">
      <c r="A8797" s="606">
        <v>37749</v>
      </c>
      <c r="B8797" s="606" t="s">
        <v>9468</v>
      </c>
      <c r="C8797" s="606" t="s">
        <v>8494</v>
      </c>
      <c r="D8797" s="606" t="s">
        <v>8541</v>
      </c>
      <c r="E8797" s="608">
        <v>734082.47</v>
      </c>
    </row>
    <row r="8798" spans="1:5">
      <c r="A8798" s="606">
        <v>44061</v>
      </c>
      <c r="B8798" s="606" t="s">
        <v>9469</v>
      </c>
      <c r="C8798" s="606" t="s">
        <v>8494</v>
      </c>
      <c r="D8798" s="606" t="s">
        <v>8541</v>
      </c>
      <c r="E8798" s="608">
        <v>674102.58</v>
      </c>
    </row>
    <row r="8799" spans="1:5">
      <c r="A8799" s="606">
        <v>1159</v>
      </c>
      <c r="B8799" s="606" t="s">
        <v>9470</v>
      </c>
      <c r="C8799" s="606" t="s">
        <v>8494</v>
      </c>
      <c r="D8799" s="606" t="s">
        <v>8500</v>
      </c>
      <c r="E8799" s="608">
        <v>265590.67</v>
      </c>
    </row>
    <row r="8800" spans="1:5">
      <c r="A8800" s="606">
        <v>12114</v>
      </c>
      <c r="B8800" s="606" t="s">
        <v>9471</v>
      </c>
      <c r="C8800" s="606" t="s">
        <v>8494</v>
      </c>
      <c r="D8800" s="606" t="s">
        <v>8495</v>
      </c>
      <c r="E8800" s="607">
        <v>132.72</v>
      </c>
    </row>
    <row r="8801" spans="1:5">
      <c r="A8801" s="606">
        <v>38106</v>
      </c>
      <c r="B8801" s="606" t="s">
        <v>9472</v>
      </c>
      <c r="C8801" s="606" t="s">
        <v>8494</v>
      </c>
      <c r="D8801" s="606" t="s">
        <v>8495</v>
      </c>
      <c r="E8801" s="608">
        <v>18.03</v>
      </c>
    </row>
    <row r="8802" spans="1:5">
      <c r="A8802" s="606">
        <v>38085</v>
      </c>
      <c r="B8802" s="606" t="s">
        <v>9473</v>
      </c>
      <c r="C8802" s="606" t="s">
        <v>8494</v>
      </c>
      <c r="D8802" s="606" t="s">
        <v>8495</v>
      </c>
      <c r="E8802" s="608">
        <v>21.3</v>
      </c>
    </row>
    <row r="8803" spans="1:5">
      <c r="A8803" s="606">
        <v>38599</v>
      </c>
      <c r="B8803" s="606" t="s">
        <v>9474</v>
      </c>
      <c r="C8803" s="606" t="s">
        <v>8494</v>
      </c>
      <c r="D8803" s="606" t="s">
        <v>8495</v>
      </c>
      <c r="E8803" s="607">
        <v>6.56</v>
      </c>
    </row>
    <row r="8804" spans="1:5">
      <c r="A8804" s="606">
        <v>38596</v>
      </c>
      <c r="B8804" s="606" t="s">
        <v>9475</v>
      </c>
      <c r="C8804" s="606" t="s">
        <v>8494</v>
      </c>
      <c r="D8804" s="606" t="s">
        <v>8495</v>
      </c>
      <c r="E8804" s="607">
        <v>5.45</v>
      </c>
    </row>
    <row r="8805" spans="1:5">
      <c r="A8805" s="606">
        <v>38600</v>
      </c>
      <c r="B8805" s="606" t="s">
        <v>9476</v>
      </c>
      <c r="C8805" s="606" t="s">
        <v>8494</v>
      </c>
      <c r="D8805" s="606" t="s">
        <v>8495</v>
      </c>
      <c r="E8805" s="607">
        <v>6.95</v>
      </c>
    </row>
    <row r="8806" spans="1:5">
      <c r="A8806" s="606">
        <v>38597</v>
      </c>
      <c r="B8806" s="606" t="s">
        <v>9477</v>
      </c>
      <c r="C8806" s="606" t="s">
        <v>8494</v>
      </c>
      <c r="D8806" s="606" t="s">
        <v>8495</v>
      </c>
      <c r="E8806" s="607">
        <v>5.48</v>
      </c>
    </row>
    <row r="8807" spans="1:5">
      <c r="A8807" s="606">
        <v>659</v>
      </c>
      <c r="B8807" s="606" t="s">
        <v>9478</v>
      </c>
      <c r="C8807" s="606" t="s">
        <v>8494</v>
      </c>
      <c r="D8807" s="606" t="s">
        <v>8495</v>
      </c>
      <c r="E8807" s="607">
        <v>3.15</v>
      </c>
    </row>
    <row r="8808" spans="1:5">
      <c r="A8808" s="606">
        <v>660</v>
      </c>
      <c r="B8808" s="606" t="s">
        <v>9479</v>
      </c>
      <c r="C8808" s="606" t="s">
        <v>8494</v>
      </c>
      <c r="D8808" s="606" t="s">
        <v>8495</v>
      </c>
      <c r="E8808" s="607">
        <v>3.78</v>
      </c>
    </row>
    <row r="8809" spans="1:5">
      <c r="A8809" s="606">
        <v>658</v>
      </c>
      <c r="B8809" s="606" t="s">
        <v>9480</v>
      </c>
      <c r="C8809" s="606" t="s">
        <v>8494</v>
      </c>
      <c r="D8809" s="606" t="s">
        <v>8495</v>
      </c>
      <c r="E8809" s="607">
        <v>2.13</v>
      </c>
    </row>
    <row r="8810" spans="1:5">
      <c r="A8810" s="606">
        <v>38548</v>
      </c>
      <c r="B8810" s="606" t="s">
        <v>9481</v>
      </c>
      <c r="C8810" s="606" t="s">
        <v>8494</v>
      </c>
      <c r="D8810" s="606" t="s">
        <v>8495</v>
      </c>
      <c r="E8810" s="607">
        <v>2.4700000000000002</v>
      </c>
    </row>
    <row r="8811" spans="1:5">
      <c r="A8811" s="606">
        <v>34649</v>
      </c>
      <c r="B8811" s="606" t="s">
        <v>9482</v>
      </c>
      <c r="C8811" s="606" t="s">
        <v>8494</v>
      </c>
      <c r="D8811" s="606" t="s">
        <v>8495</v>
      </c>
      <c r="E8811" s="607">
        <v>3.62</v>
      </c>
    </row>
    <row r="8812" spans="1:5">
      <c r="A8812" s="606">
        <v>34655</v>
      </c>
      <c r="B8812" s="606" t="s">
        <v>9483</v>
      </c>
      <c r="C8812" s="606" t="s">
        <v>8494</v>
      </c>
      <c r="D8812" s="606" t="s">
        <v>8495</v>
      </c>
      <c r="E8812" s="608">
        <v>5.32</v>
      </c>
    </row>
    <row r="8813" spans="1:5">
      <c r="A8813" s="606">
        <v>40607</v>
      </c>
      <c r="B8813" s="606" t="s">
        <v>9484</v>
      </c>
      <c r="C8813" s="606" t="s">
        <v>8494</v>
      </c>
      <c r="D8813" s="606" t="s">
        <v>8495</v>
      </c>
      <c r="E8813" s="608">
        <v>5.23</v>
      </c>
    </row>
    <row r="8814" spans="1:5">
      <c r="A8814" s="606">
        <v>567</v>
      </c>
      <c r="B8814" s="606" t="s">
        <v>9485</v>
      </c>
      <c r="C8814" s="606" t="s">
        <v>8539</v>
      </c>
      <c r="D8814" s="606" t="s">
        <v>8495</v>
      </c>
      <c r="E8814" s="608">
        <v>13.09</v>
      </c>
    </row>
    <row r="8815" spans="1:5">
      <c r="A8815" s="606">
        <v>574</v>
      </c>
      <c r="B8815" s="606" t="s">
        <v>9486</v>
      </c>
      <c r="C8815" s="606" t="s">
        <v>8539</v>
      </c>
      <c r="D8815" s="606" t="s">
        <v>8495</v>
      </c>
      <c r="E8815" s="608">
        <v>34.409999999999997</v>
      </c>
    </row>
    <row r="8816" spans="1:5">
      <c r="A8816" s="606">
        <v>568</v>
      </c>
      <c r="B8816" s="606" t="s">
        <v>9487</v>
      </c>
      <c r="C8816" s="606" t="s">
        <v>8539</v>
      </c>
      <c r="D8816" s="606" t="s">
        <v>8495</v>
      </c>
      <c r="E8816" s="608">
        <v>72.5</v>
      </c>
    </row>
    <row r="8817" spans="1:5">
      <c r="A8817" s="606">
        <v>4777</v>
      </c>
      <c r="B8817" s="606" t="s">
        <v>9488</v>
      </c>
      <c r="C8817" s="606" t="s">
        <v>124</v>
      </c>
      <c r="D8817" s="606" t="s">
        <v>8541</v>
      </c>
      <c r="E8817" s="608">
        <v>8.02</v>
      </c>
    </row>
    <row r="8818" spans="1:5">
      <c r="A8818" s="606">
        <v>592</v>
      </c>
      <c r="B8818" s="606" t="s">
        <v>9489</v>
      </c>
      <c r="C8818" s="606" t="s">
        <v>124</v>
      </c>
      <c r="D8818" s="606" t="s">
        <v>8541</v>
      </c>
      <c r="E8818" s="608">
        <v>37.799999999999997</v>
      </c>
    </row>
    <row r="8819" spans="1:5">
      <c r="A8819" s="606">
        <v>586</v>
      </c>
      <c r="B8819" s="606" t="s">
        <v>9490</v>
      </c>
      <c r="C8819" s="606" t="s">
        <v>8539</v>
      </c>
      <c r="D8819" s="606" t="s">
        <v>8541</v>
      </c>
      <c r="E8819" s="608">
        <v>22.22</v>
      </c>
    </row>
    <row r="8820" spans="1:5">
      <c r="A8820" s="606">
        <v>588</v>
      </c>
      <c r="B8820" s="606" t="s">
        <v>9491</v>
      </c>
      <c r="C8820" s="606" t="s">
        <v>8539</v>
      </c>
      <c r="D8820" s="606" t="s">
        <v>8541</v>
      </c>
      <c r="E8820" s="608">
        <v>35.15</v>
      </c>
    </row>
    <row r="8821" spans="1:5">
      <c r="A8821" s="606">
        <v>591</v>
      </c>
      <c r="B8821" s="606" t="s">
        <v>9492</v>
      </c>
      <c r="C8821" s="606" t="s">
        <v>124</v>
      </c>
      <c r="D8821" s="606" t="s">
        <v>8541</v>
      </c>
      <c r="E8821" s="608">
        <v>35.270000000000003</v>
      </c>
    </row>
    <row r="8822" spans="1:5">
      <c r="A8822" s="606">
        <v>584</v>
      </c>
      <c r="B8822" s="606" t="s">
        <v>9493</v>
      </c>
      <c r="C8822" s="606" t="s">
        <v>8539</v>
      </c>
      <c r="D8822" s="606" t="s">
        <v>8541</v>
      </c>
      <c r="E8822" s="607">
        <v>37.54</v>
      </c>
    </row>
    <row r="8823" spans="1:5">
      <c r="A8823" s="606">
        <v>589</v>
      </c>
      <c r="B8823" s="606" t="s">
        <v>9494</v>
      </c>
      <c r="C8823" s="606" t="s">
        <v>8539</v>
      </c>
      <c r="D8823" s="606" t="s">
        <v>8541</v>
      </c>
      <c r="E8823" s="607">
        <v>59.42</v>
      </c>
    </row>
    <row r="8824" spans="1:5">
      <c r="A8824" s="606">
        <v>1165</v>
      </c>
      <c r="B8824" s="606" t="s">
        <v>9495</v>
      </c>
      <c r="C8824" s="606" t="s">
        <v>8494</v>
      </c>
      <c r="D8824" s="606" t="s">
        <v>8495</v>
      </c>
      <c r="E8824" s="607">
        <v>15.57</v>
      </c>
    </row>
    <row r="8825" spans="1:5">
      <c r="A8825" s="606">
        <v>1164</v>
      </c>
      <c r="B8825" s="606" t="s">
        <v>9496</v>
      </c>
      <c r="C8825" s="606" t="s">
        <v>8494</v>
      </c>
      <c r="D8825" s="606" t="s">
        <v>8495</v>
      </c>
      <c r="E8825" s="607">
        <v>12.61</v>
      </c>
    </row>
    <row r="8826" spans="1:5">
      <c r="A8826" s="606">
        <v>1162</v>
      </c>
      <c r="B8826" s="606" t="s">
        <v>9497</v>
      </c>
      <c r="C8826" s="606" t="s">
        <v>8494</v>
      </c>
      <c r="D8826" s="606" t="s">
        <v>8495</v>
      </c>
      <c r="E8826" s="608">
        <v>4.38</v>
      </c>
    </row>
    <row r="8827" spans="1:5">
      <c r="A8827" s="606">
        <v>12395</v>
      </c>
      <c r="B8827" s="606" t="s">
        <v>9498</v>
      </c>
      <c r="C8827" s="606" t="s">
        <v>8494</v>
      </c>
      <c r="D8827" s="606" t="s">
        <v>8495</v>
      </c>
      <c r="E8827" s="607">
        <v>4.26</v>
      </c>
    </row>
    <row r="8828" spans="1:5">
      <c r="A8828" s="606">
        <v>1170</v>
      </c>
      <c r="B8828" s="606" t="s">
        <v>9499</v>
      </c>
      <c r="C8828" s="606" t="s">
        <v>8494</v>
      </c>
      <c r="D8828" s="606" t="s">
        <v>8495</v>
      </c>
      <c r="E8828" s="607">
        <v>8.26</v>
      </c>
    </row>
    <row r="8829" spans="1:5">
      <c r="A8829" s="606">
        <v>1169</v>
      </c>
      <c r="B8829" s="606" t="s">
        <v>9500</v>
      </c>
      <c r="C8829" s="606" t="s">
        <v>8494</v>
      </c>
      <c r="D8829" s="606" t="s">
        <v>8495</v>
      </c>
      <c r="E8829" s="607">
        <v>40.56</v>
      </c>
    </row>
    <row r="8830" spans="1:5">
      <c r="A8830" s="606">
        <v>1166</v>
      </c>
      <c r="B8830" s="606" t="s">
        <v>9501</v>
      </c>
      <c r="C8830" s="606" t="s">
        <v>8494</v>
      </c>
      <c r="D8830" s="606" t="s">
        <v>8495</v>
      </c>
      <c r="E8830" s="607">
        <v>22.49</v>
      </c>
    </row>
    <row r="8831" spans="1:5">
      <c r="A8831" s="606">
        <v>1163</v>
      </c>
      <c r="B8831" s="606" t="s">
        <v>9502</v>
      </c>
      <c r="C8831" s="606" t="s">
        <v>8494</v>
      </c>
      <c r="D8831" s="606" t="s">
        <v>8495</v>
      </c>
      <c r="E8831" s="607">
        <v>5.67</v>
      </c>
    </row>
    <row r="8832" spans="1:5">
      <c r="A8832" s="606">
        <v>12396</v>
      </c>
      <c r="B8832" s="606" t="s">
        <v>9503</v>
      </c>
      <c r="C8832" s="606" t="s">
        <v>8494</v>
      </c>
      <c r="D8832" s="606" t="s">
        <v>8495</v>
      </c>
      <c r="E8832" s="607">
        <v>4.26</v>
      </c>
    </row>
    <row r="8833" spans="1:5">
      <c r="A8833" s="606">
        <v>1168</v>
      </c>
      <c r="B8833" s="606" t="s">
        <v>9504</v>
      </c>
      <c r="C8833" s="606" t="s">
        <v>8494</v>
      </c>
      <c r="D8833" s="606" t="s">
        <v>8495</v>
      </c>
      <c r="E8833" s="607">
        <v>57.83</v>
      </c>
    </row>
    <row r="8834" spans="1:5">
      <c r="A8834" s="606">
        <v>1167</v>
      </c>
      <c r="B8834" s="606" t="s">
        <v>9505</v>
      </c>
      <c r="C8834" s="606" t="s">
        <v>8494</v>
      </c>
      <c r="D8834" s="606" t="s">
        <v>8495</v>
      </c>
      <c r="E8834" s="607">
        <v>96.73</v>
      </c>
    </row>
    <row r="8835" spans="1:5">
      <c r="A8835" s="606">
        <v>36331</v>
      </c>
      <c r="B8835" s="606" t="s">
        <v>9506</v>
      </c>
      <c r="C8835" s="606" t="s">
        <v>8494</v>
      </c>
      <c r="D8835" s="606" t="s">
        <v>8541</v>
      </c>
      <c r="E8835" s="607">
        <v>2.11</v>
      </c>
    </row>
    <row r="8836" spans="1:5">
      <c r="A8836" s="606">
        <v>36346</v>
      </c>
      <c r="B8836" s="606" t="s">
        <v>9507</v>
      </c>
      <c r="C8836" s="606" t="s">
        <v>8494</v>
      </c>
      <c r="D8836" s="606" t="s">
        <v>8541</v>
      </c>
      <c r="E8836" s="608">
        <v>3.16</v>
      </c>
    </row>
    <row r="8837" spans="1:5">
      <c r="A8837" s="606">
        <v>1197</v>
      </c>
      <c r="B8837" s="606" t="s">
        <v>9508</v>
      </c>
      <c r="C8837" s="606" t="s">
        <v>8494</v>
      </c>
      <c r="D8837" s="606" t="s">
        <v>8495</v>
      </c>
      <c r="E8837" s="607">
        <v>1.62</v>
      </c>
    </row>
    <row r="8838" spans="1:5">
      <c r="A8838" s="606">
        <v>1202</v>
      </c>
      <c r="B8838" s="606" t="s">
        <v>9509</v>
      </c>
      <c r="C8838" s="606" t="s">
        <v>8494</v>
      </c>
      <c r="D8838" s="606" t="s">
        <v>8495</v>
      </c>
      <c r="E8838" s="608">
        <v>4.58</v>
      </c>
    </row>
    <row r="8839" spans="1:5">
      <c r="A8839" s="606">
        <v>1198</v>
      </c>
      <c r="B8839" s="606" t="s">
        <v>9510</v>
      </c>
      <c r="C8839" s="606" t="s">
        <v>8494</v>
      </c>
      <c r="D8839" s="606" t="s">
        <v>8495</v>
      </c>
      <c r="E8839" s="607">
        <v>2.12</v>
      </c>
    </row>
    <row r="8840" spans="1:5">
      <c r="A8840" s="606">
        <v>20088</v>
      </c>
      <c r="B8840" s="606" t="s">
        <v>9511</v>
      </c>
      <c r="C8840" s="606" t="s">
        <v>8494</v>
      </c>
      <c r="D8840" s="606" t="s">
        <v>8495</v>
      </c>
      <c r="E8840" s="608">
        <v>12.92</v>
      </c>
    </row>
    <row r="8841" spans="1:5">
      <c r="A8841" s="606">
        <v>20089</v>
      </c>
      <c r="B8841" s="606" t="s">
        <v>9512</v>
      </c>
      <c r="C8841" s="606" t="s">
        <v>8494</v>
      </c>
      <c r="D8841" s="606" t="s">
        <v>8495</v>
      </c>
      <c r="E8841" s="607">
        <v>63.34</v>
      </c>
    </row>
    <row r="8842" spans="1:5">
      <c r="A8842" s="606">
        <v>20087</v>
      </c>
      <c r="B8842" s="606" t="s">
        <v>9513</v>
      </c>
      <c r="C8842" s="606" t="s">
        <v>8494</v>
      </c>
      <c r="D8842" s="606" t="s">
        <v>8495</v>
      </c>
      <c r="E8842" s="607">
        <v>10.69</v>
      </c>
    </row>
    <row r="8843" spans="1:5">
      <c r="A8843" s="606">
        <v>1200</v>
      </c>
      <c r="B8843" s="606" t="s">
        <v>9514</v>
      </c>
      <c r="C8843" s="606" t="s">
        <v>8494</v>
      </c>
      <c r="D8843" s="606" t="s">
        <v>8495</v>
      </c>
      <c r="E8843" s="607">
        <v>9.7100000000000009</v>
      </c>
    </row>
    <row r="8844" spans="1:5">
      <c r="A8844" s="606">
        <v>12909</v>
      </c>
      <c r="B8844" s="606" t="s">
        <v>9515</v>
      </c>
      <c r="C8844" s="606" t="s">
        <v>8494</v>
      </c>
      <c r="D8844" s="606" t="s">
        <v>8495</v>
      </c>
      <c r="E8844" s="607">
        <v>4.5</v>
      </c>
    </row>
    <row r="8845" spans="1:5">
      <c r="A8845" s="606">
        <v>12910</v>
      </c>
      <c r="B8845" s="606" t="s">
        <v>9516</v>
      </c>
      <c r="C8845" s="606" t="s">
        <v>8494</v>
      </c>
      <c r="D8845" s="606" t="s">
        <v>8495</v>
      </c>
      <c r="E8845" s="607">
        <v>8.09</v>
      </c>
    </row>
    <row r="8846" spans="1:5">
      <c r="A8846" s="606">
        <v>1191</v>
      </c>
      <c r="B8846" s="606" t="s">
        <v>9517</v>
      </c>
      <c r="C8846" s="606" t="s">
        <v>8494</v>
      </c>
      <c r="D8846" s="606" t="s">
        <v>8495</v>
      </c>
      <c r="E8846" s="607">
        <v>1.1499999999999999</v>
      </c>
    </row>
    <row r="8847" spans="1:5">
      <c r="A8847" s="606">
        <v>1185</v>
      </c>
      <c r="B8847" s="606" t="s">
        <v>9518</v>
      </c>
      <c r="C8847" s="606" t="s">
        <v>8494</v>
      </c>
      <c r="D8847" s="606" t="s">
        <v>8495</v>
      </c>
      <c r="E8847" s="607">
        <v>1.1499999999999999</v>
      </c>
    </row>
    <row r="8848" spans="1:5">
      <c r="A8848" s="606">
        <v>1189</v>
      </c>
      <c r="B8848" s="606" t="s">
        <v>9519</v>
      </c>
      <c r="C8848" s="606" t="s">
        <v>8494</v>
      </c>
      <c r="D8848" s="606" t="s">
        <v>8495</v>
      </c>
      <c r="E8848" s="607">
        <v>1.88</v>
      </c>
    </row>
    <row r="8849" spans="1:5">
      <c r="A8849" s="606">
        <v>1193</v>
      </c>
      <c r="B8849" s="606" t="s">
        <v>9520</v>
      </c>
      <c r="C8849" s="606" t="s">
        <v>8494</v>
      </c>
      <c r="D8849" s="606" t="s">
        <v>8495</v>
      </c>
      <c r="E8849" s="607">
        <v>3.62</v>
      </c>
    </row>
    <row r="8850" spans="1:5">
      <c r="A8850" s="606">
        <v>1194</v>
      </c>
      <c r="B8850" s="606" t="s">
        <v>9521</v>
      </c>
      <c r="C8850" s="606" t="s">
        <v>8494</v>
      </c>
      <c r="D8850" s="606" t="s">
        <v>8495</v>
      </c>
      <c r="E8850" s="607">
        <v>6.54</v>
      </c>
    </row>
    <row r="8851" spans="1:5">
      <c r="A8851" s="606">
        <v>1195</v>
      </c>
      <c r="B8851" s="606" t="s">
        <v>9522</v>
      </c>
      <c r="C8851" s="606" t="s">
        <v>8494</v>
      </c>
      <c r="D8851" s="606" t="s">
        <v>8495</v>
      </c>
      <c r="E8851" s="607">
        <v>11.01</v>
      </c>
    </row>
    <row r="8852" spans="1:5">
      <c r="A8852" s="606">
        <v>1204</v>
      </c>
      <c r="B8852" s="606" t="s">
        <v>9523</v>
      </c>
      <c r="C8852" s="606" t="s">
        <v>8494</v>
      </c>
      <c r="D8852" s="606" t="s">
        <v>8495</v>
      </c>
      <c r="E8852" s="607">
        <v>19.260000000000002</v>
      </c>
    </row>
    <row r="8853" spans="1:5">
      <c r="A8853" s="606">
        <v>1207</v>
      </c>
      <c r="B8853" s="606" t="s">
        <v>9524</v>
      </c>
      <c r="C8853" s="606" t="s">
        <v>8494</v>
      </c>
      <c r="D8853" s="606" t="s">
        <v>8495</v>
      </c>
      <c r="E8853" s="608">
        <v>28.06</v>
      </c>
    </row>
    <row r="8854" spans="1:5">
      <c r="A8854" s="606">
        <v>1206</v>
      </c>
      <c r="B8854" s="606" t="s">
        <v>9525</v>
      </c>
      <c r="C8854" s="606" t="s">
        <v>8494</v>
      </c>
      <c r="D8854" s="606" t="s">
        <v>8495</v>
      </c>
      <c r="E8854" s="607">
        <v>7.03</v>
      </c>
    </row>
    <row r="8855" spans="1:5">
      <c r="A8855" s="606">
        <v>1183</v>
      </c>
      <c r="B8855" s="606" t="s">
        <v>9526</v>
      </c>
      <c r="C8855" s="606" t="s">
        <v>8494</v>
      </c>
      <c r="D8855" s="606" t="s">
        <v>8495</v>
      </c>
      <c r="E8855" s="607">
        <v>18.32</v>
      </c>
    </row>
    <row r="8856" spans="1:5">
      <c r="A8856" s="606">
        <v>42685</v>
      </c>
      <c r="B8856" s="606" t="s">
        <v>9527</v>
      </c>
      <c r="C8856" s="606" t="s">
        <v>8494</v>
      </c>
      <c r="D8856" s="606" t="s">
        <v>8495</v>
      </c>
      <c r="E8856" s="607">
        <v>65.64</v>
      </c>
    </row>
    <row r="8857" spans="1:5">
      <c r="A8857" s="606">
        <v>42686</v>
      </c>
      <c r="B8857" s="606" t="s">
        <v>9528</v>
      </c>
      <c r="C8857" s="606" t="s">
        <v>8494</v>
      </c>
      <c r="D8857" s="606" t="s">
        <v>8495</v>
      </c>
      <c r="E8857" s="607">
        <v>72.3</v>
      </c>
    </row>
    <row r="8858" spans="1:5">
      <c r="A8858" s="606">
        <v>12894</v>
      </c>
      <c r="B8858" s="606" t="s">
        <v>9529</v>
      </c>
      <c r="C8858" s="606" t="s">
        <v>8494</v>
      </c>
      <c r="D8858" s="606" t="s">
        <v>8495</v>
      </c>
      <c r="E8858" s="607">
        <v>20.67</v>
      </c>
    </row>
    <row r="8859" spans="1:5">
      <c r="A8859" s="606">
        <v>12895</v>
      </c>
      <c r="B8859" s="606" t="s">
        <v>9530</v>
      </c>
      <c r="C8859" s="606" t="s">
        <v>8494</v>
      </c>
      <c r="D8859" s="606" t="s">
        <v>8500</v>
      </c>
      <c r="E8859" s="607">
        <v>15.9</v>
      </c>
    </row>
    <row r="8860" spans="1:5">
      <c r="A8860" s="606">
        <v>1631</v>
      </c>
      <c r="B8860" s="606" t="s">
        <v>9531</v>
      </c>
      <c r="C8860" s="606" t="s">
        <v>8494</v>
      </c>
      <c r="D8860" s="606" t="s">
        <v>8495</v>
      </c>
      <c r="E8860" s="608">
        <v>172.79</v>
      </c>
    </row>
    <row r="8861" spans="1:5">
      <c r="A8861" s="606">
        <v>1633</v>
      </c>
      <c r="B8861" s="606" t="s">
        <v>9532</v>
      </c>
      <c r="C8861" s="606" t="s">
        <v>8494</v>
      </c>
      <c r="D8861" s="606" t="s">
        <v>8495</v>
      </c>
      <c r="E8861" s="608">
        <v>293.58999999999997</v>
      </c>
    </row>
    <row r="8862" spans="1:5">
      <c r="A8862" s="606">
        <v>10818</v>
      </c>
      <c r="B8862" s="606" t="s">
        <v>9533</v>
      </c>
      <c r="C8862" s="606" t="s">
        <v>124</v>
      </c>
      <c r="D8862" s="606" t="s">
        <v>8495</v>
      </c>
      <c r="E8862" s="608">
        <v>52.57</v>
      </c>
    </row>
    <row r="8863" spans="1:5">
      <c r="A8863" s="606">
        <v>41410</v>
      </c>
      <c r="B8863" s="606" t="s">
        <v>9534</v>
      </c>
      <c r="C8863" s="606" t="s">
        <v>8494</v>
      </c>
      <c r="D8863" s="606" t="s">
        <v>8495</v>
      </c>
      <c r="E8863" s="608">
        <v>90.95</v>
      </c>
    </row>
    <row r="8864" spans="1:5">
      <c r="A8864" s="606">
        <v>41411</v>
      </c>
      <c r="B8864" s="606" t="s">
        <v>9535</v>
      </c>
      <c r="C8864" s="606" t="s">
        <v>8494</v>
      </c>
      <c r="D8864" s="606" t="s">
        <v>8495</v>
      </c>
      <c r="E8864" s="608">
        <v>82.45</v>
      </c>
    </row>
    <row r="8865" spans="1:5">
      <c r="A8865" s="606">
        <v>41412</v>
      </c>
      <c r="B8865" s="606" t="s">
        <v>9536</v>
      </c>
      <c r="C8865" s="606" t="s">
        <v>8494</v>
      </c>
      <c r="D8865" s="606" t="s">
        <v>8495</v>
      </c>
      <c r="E8865" s="608">
        <v>159.47999999999999</v>
      </c>
    </row>
    <row r="8866" spans="1:5">
      <c r="A8866" s="606">
        <v>41413</v>
      </c>
      <c r="B8866" s="606" t="s">
        <v>9537</v>
      </c>
      <c r="C8866" s="606" t="s">
        <v>8494</v>
      </c>
      <c r="D8866" s="606" t="s">
        <v>8495</v>
      </c>
      <c r="E8866" s="608">
        <v>143.51</v>
      </c>
    </row>
    <row r="8867" spans="1:5">
      <c r="A8867" s="606">
        <v>39359</v>
      </c>
      <c r="B8867" s="606" t="s">
        <v>9538</v>
      </c>
      <c r="C8867" s="606" t="s">
        <v>8494</v>
      </c>
      <c r="D8867" s="606" t="s">
        <v>8541</v>
      </c>
      <c r="E8867" s="608">
        <v>38.49</v>
      </c>
    </row>
    <row r="8868" spans="1:5">
      <c r="A8868" s="606">
        <v>39360</v>
      </c>
      <c r="B8868" s="606" t="s">
        <v>9539</v>
      </c>
      <c r="C8868" s="606" t="s">
        <v>8494</v>
      </c>
      <c r="D8868" s="606" t="s">
        <v>8541</v>
      </c>
      <c r="E8868" s="608">
        <v>38.49</v>
      </c>
    </row>
    <row r="8869" spans="1:5">
      <c r="A8869" s="606">
        <v>10710</v>
      </c>
      <c r="B8869" s="606" t="s">
        <v>9540</v>
      </c>
      <c r="C8869" s="606" t="s">
        <v>8898</v>
      </c>
      <c r="D8869" s="606" t="s">
        <v>8541</v>
      </c>
      <c r="E8869" s="608">
        <v>165.02</v>
      </c>
    </row>
    <row r="8870" spans="1:5">
      <c r="A8870" s="606">
        <v>10709</v>
      </c>
      <c r="B8870" s="606" t="s">
        <v>9541</v>
      </c>
      <c r="C8870" s="606" t="s">
        <v>8898</v>
      </c>
      <c r="D8870" s="606" t="s">
        <v>8541</v>
      </c>
      <c r="E8870" s="607">
        <v>202.73</v>
      </c>
    </row>
    <row r="8871" spans="1:5">
      <c r="A8871" s="606">
        <v>39636</v>
      </c>
      <c r="B8871" s="606" t="s">
        <v>9542</v>
      </c>
      <c r="C8871" s="606" t="s">
        <v>8898</v>
      </c>
      <c r="D8871" s="606" t="s">
        <v>8541</v>
      </c>
      <c r="E8871" s="607">
        <v>207.02</v>
      </c>
    </row>
    <row r="8872" spans="1:5">
      <c r="A8872" s="606">
        <v>10708</v>
      </c>
      <c r="B8872" s="606" t="s">
        <v>9543</v>
      </c>
      <c r="C8872" s="606" t="s">
        <v>8898</v>
      </c>
      <c r="D8872" s="606" t="s">
        <v>8541</v>
      </c>
      <c r="E8872" s="607">
        <v>63.88</v>
      </c>
    </row>
    <row r="8873" spans="1:5">
      <c r="A8873" s="606">
        <v>39635</v>
      </c>
      <c r="B8873" s="606" t="s">
        <v>9544</v>
      </c>
      <c r="C8873" s="606" t="s">
        <v>8898</v>
      </c>
      <c r="D8873" s="606" t="s">
        <v>8541</v>
      </c>
      <c r="E8873" s="607">
        <v>108.76</v>
      </c>
    </row>
    <row r="8874" spans="1:5">
      <c r="A8874" s="606">
        <v>6117</v>
      </c>
      <c r="B8874" s="606" t="s">
        <v>9545</v>
      </c>
      <c r="C8874" s="606" t="s">
        <v>8643</v>
      </c>
      <c r="D8874" s="606" t="s">
        <v>8495</v>
      </c>
      <c r="E8874" s="607">
        <v>13.85</v>
      </c>
    </row>
    <row r="8875" spans="1:5">
      <c r="A8875" s="606">
        <v>40913</v>
      </c>
      <c r="B8875" s="606" t="s">
        <v>9546</v>
      </c>
      <c r="C8875" s="606" t="s">
        <v>8645</v>
      </c>
      <c r="D8875" s="606" t="s">
        <v>8495</v>
      </c>
      <c r="E8875" s="608">
        <v>2434.4299999999998</v>
      </c>
    </row>
    <row r="8876" spans="1:5">
      <c r="A8876" s="606">
        <v>1214</v>
      </c>
      <c r="B8876" s="606" t="s">
        <v>9547</v>
      </c>
      <c r="C8876" s="606" t="s">
        <v>8643</v>
      </c>
      <c r="D8876" s="606" t="s">
        <v>8495</v>
      </c>
      <c r="E8876" s="607">
        <v>16.18</v>
      </c>
    </row>
    <row r="8877" spans="1:5">
      <c r="A8877" s="606">
        <v>40915</v>
      </c>
      <c r="B8877" s="606" t="s">
        <v>9548</v>
      </c>
      <c r="C8877" s="606" t="s">
        <v>8645</v>
      </c>
      <c r="D8877" s="606" t="s">
        <v>8495</v>
      </c>
      <c r="E8877" s="608">
        <v>2843.96</v>
      </c>
    </row>
    <row r="8878" spans="1:5">
      <c r="A8878" s="606">
        <v>40914</v>
      </c>
      <c r="B8878" s="606" t="s">
        <v>9549</v>
      </c>
      <c r="C8878" s="606" t="s">
        <v>8645</v>
      </c>
      <c r="D8878" s="606" t="s">
        <v>8495</v>
      </c>
      <c r="E8878" s="608">
        <v>3020.19</v>
      </c>
    </row>
    <row r="8879" spans="1:5">
      <c r="A8879" s="606">
        <v>1213</v>
      </c>
      <c r="B8879" s="606" t="s">
        <v>9550</v>
      </c>
      <c r="C8879" s="606" t="s">
        <v>8643</v>
      </c>
      <c r="D8879" s="606" t="s">
        <v>8500</v>
      </c>
      <c r="E8879" s="607">
        <v>17.190000000000001</v>
      </c>
    </row>
    <row r="8880" spans="1:5">
      <c r="A8880" s="606">
        <v>5091</v>
      </c>
      <c r="B8880" s="606" t="s">
        <v>9551</v>
      </c>
      <c r="C8880" s="606" t="s">
        <v>8494</v>
      </c>
      <c r="D8880" s="606" t="s">
        <v>8495</v>
      </c>
      <c r="E8880" s="607">
        <v>23.71</v>
      </c>
    </row>
    <row r="8881" spans="1:5">
      <c r="A8881" s="606">
        <v>14615</v>
      </c>
      <c r="B8881" s="606" t="s">
        <v>9552</v>
      </c>
      <c r="C8881" s="606" t="s">
        <v>8494</v>
      </c>
      <c r="D8881" s="606" t="s">
        <v>8495</v>
      </c>
      <c r="E8881" s="608">
        <v>3533.16</v>
      </c>
    </row>
    <row r="8882" spans="1:5">
      <c r="A8882" s="606">
        <v>2711</v>
      </c>
      <c r="B8882" s="606" t="s">
        <v>9553</v>
      </c>
      <c r="C8882" s="606" t="s">
        <v>8494</v>
      </c>
      <c r="D8882" s="606" t="s">
        <v>8500</v>
      </c>
      <c r="E8882" s="607">
        <v>276.75</v>
      </c>
    </row>
    <row r="8883" spans="1:5">
      <c r="A8883" s="606">
        <v>37727</v>
      </c>
      <c r="B8883" s="606" t="s">
        <v>9554</v>
      </c>
      <c r="C8883" s="606" t="s">
        <v>8494</v>
      </c>
      <c r="D8883" s="606" t="s">
        <v>8500</v>
      </c>
      <c r="E8883" s="608">
        <v>18900</v>
      </c>
    </row>
    <row r="8884" spans="1:5">
      <c r="A8884" s="606">
        <v>37728</v>
      </c>
      <c r="B8884" s="606" t="s">
        <v>9555</v>
      </c>
      <c r="C8884" s="606" t="s">
        <v>8494</v>
      </c>
      <c r="D8884" s="606" t="s">
        <v>8495</v>
      </c>
      <c r="E8884" s="608">
        <v>25640.560000000001</v>
      </c>
    </row>
    <row r="8885" spans="1:5">
      <c r="A8885" s="606">
        <v>37729</v>
      </c>
      <c r="B8885" s="606" t="s">
        <v>9556</v>
      </c>
      <c r="C8885" s="606" t="s">
        <v>8494</v>
      </c>
      <c r="D8885" s="606" t="s">
        <v>8495</v>
      </c>
      <c r="E8885" s="608">
        <v>27755.24</v>
      </c>
    </row>
    <row r="8886" spans="1:5">
      <c r="A8886" s="606">
        <v>37730</v>
      </c>
      <c r="B8886" s="606" t="s">
        <v>9557</v>
      </c>
      <c r="C8886" s="606" t="s">
        <v>8494</v>
      </c>
      <c r="D8886" s="606" t="s">
        <v>8495</v>
      </c>
      <c r="E8886" s="608">
        <v>29869.93</v>
      </c>
    </row>
    <row r="8887" spans="1:5">
      <c r="A8887" s="606">
        <v>37731</v>
      </c>
      <c r="B8887" s="606" t="s">
        <v>9558</v>
      </c>
      <c r="C8887" s="606" t="s">
        <v>8494</v>
      </c>
      <c r="D8887" s="606" t="s">
        <v>8495</v>
      </c>
      <c r="E8887" s="608">
        <v>31984.61</v>
      </c>
    </row>
    <row r="8888" spans="1:5">
      <c r="A8888" s="606">
        <v>37732</v>
      </c>
      <c r="B8888" s="606" t="s">
        <v>9559</v>
      </c>
      <c r="C8888" s="606" t="s">
        <v>8494</v>
      </c>
      <c r="D8888" s="606" t="s">
        <v>8495</v>
      </c>
      <c r="E8888" s="608">
        <v>36478.32</v>
      </c>
    </row>
    <row r="8889" spans="1:5">
      <c r="A8889" s="606">
        <v>36496</v>
      </c>
      <c r="B8889" s="606" t="s">
        <v>9560</v>
      </c>
      <c r="C8889" s="606" t="s">
        <v>8494</v>
      </c>
      <c r="D8889" s="606" t="s">
        <v>8495</v>
      </c>
      <c r="E8889" s="608">
        <v>8970.64</v>
      </c>
    </row>
    <row r="8890" spans="1:5">
      <c r="A8890" s="606">
        <v>10630</v>
      </c>
      <c r="B8890" s="606" t="s">
        <v>9561</v>
      </c>
      <c r="C8890" s="606" t="s">
        <v>8494</v>
      </c>
      <c r="D8890" s="606" t="s">
        <v>8541</v>
      </c>
      <c r="E8890" s="608">
        <v>885967.01</v>
      </c>
    </row>
    <row r="8891" spans="1:5">
      <c r="A8891" s="606">
        <v>37762</v>
      </c>
      <c r="B8891" s="606" t="s">
        <v>9562</v>
      </c>
      <c r="C8891" s="606" t="s">
        <v>8494</v>
      </c>
      <c r="D8891" s="606" t="s">
        <v>8541</v>
      </c>
      <c r="E8891" s="608">
        <v>759839.92</v>
      </c>
    </row>
    <row r="8892" spans="1:5">
      <c r="A8892" s="606">
        <v>37763</v>
      </c>
      <c r="B8892" s="606" t="s">
        <v>9563</v>
      </c>
      <c r="C8892" s="606" t="s">
        <v>8494</v>
      </c>
      <c r="D8892" s="606" t="s">
        <v>8541</v>
      </c>
      <c r="E8892" s="608">
        <v>769068.62</v>
      </c>
    </row>
    <row r="8893" spans="1:5">
      <c r="A8893" s="606">
        <v>41992</v>
      </c>
      <c r="B8893" s="606" t="s">
        <v>9564</v>
      </c>
      <c r="C8893" s="606" t="s">
        <v>8494</v>
      </c>
      <c r="D8893" s="606" t="s">
        <v>8541</v>
      </c>
      <c r="E8893" s="608">
        <v>874277.32</v>
      </c>
    </row>
    <row r="8894" spans="1:5">
      <c r="A8894" s="606">
        <v>13215</v>
      </c>
      <c r="B8894" s="606" t="s">
        <v>9565</v>
      </c>
      <c r="C8894" s="606" t="s">
        <v>8494</v>
      </c>
      <c r="D8894" s="606" t="s">
        <v>8541</v>
      </c>
      <c r="E8894" s="608">
        <v>1072081.68</v>
      </c>
    </row>
    <row r="8895" spans="1:5">
      <c r="A8895" s="606">
        <v>4235</v>
      </c>
      <c r="B8895" s="606" t="s">
        <v>9566</v>
      </c>
      <c r="C8895" s="606" t="s">
        <v>8643</v>
      </c>
      <c r="D8895" s="606" t="s">
        <v>8495</v>
      </c>
      <c r="E8895" s="607">
        <v>14.58</v>
      </c>
    </row>
    <row r="8896" spans="1:5">
      <c r="A8896" s="606">
        <v>40976</v>
      </c>
      <c r="B8896" s="606" t="s">
        <v>9567</v>
      </c>
      <c r="C8896" s="606" t="s">
        <v>8645</v>
      </c>
      <c r="D8896" s="606" t="s">
        <v>8495</v>
      </c>
      <c r="E8896" s="608">
        <v>2565.54</v>
      </c>
    </row>
    <row r="8897" spans="1:5">
      <c r="A8897" s="606">
        <v>43091</v>
      </c>
      <c r="B8897" s="606" t="s">
        <v>9568</v>
      </c>
      <c r="C8897" s="606" t="s">
        <v>8494</v>
      </c>
      <c r="D8897" s="606" t="s">
        <v>8495</v>
      </c>
      <c r="E8897" s="608">
        <v>7182.46</v>
      </c>
    </row>
    <row r="8898" spans="1:5">
      <c r="A8898" s="606">
        <v>43092</v>
      </c>
      <c r="B8898" s="606" t="s">
        <v>9569</v>
      </c>
      <c r="C8898" s="606" t="s">
        <v>8494</v>
      </c>
      <c r="D8898" s="606" t="s">
        <v>8495</v>
      </c>
      <c r="E8898" s="608">
        <v>9576.6200000000008</v>
      </c>
    </row>
    <row r="8899" spans="1:5">
      <c r="A8899" s="606">
        <v>43089</v>
      </c>
      <c r="B8899" s="606" t="s">
        <v>9570</v>
      </c>
      <c r="C8899" s="606" t="s">
        <v>8494</v>
      </c>
      <c r="D8899" s="606" t="s">
        <v>8495</v>
      </c>
      <c r="E8899" s="608">
        <v>1669</v>
      </c>
    </row>
    <row r="8900" spans="1:5">
      <c r="A8900" s="606">
        <v>43090</v>
      </c>
      <c r="B8900" s="606" t="s">
        <v>9571</v>
      </c>
      <c r="C8900" s="606" t="s">
        <v>8494</v>
      </c>
      <c r="D8900" s="606" t="s">
        <v>8495</v>
      </c>
      <c r="E8900" s="608">
        <v>3683.31</v>
      </c>
    </row>
    <row r="8901" spans="1:5">
      <c r="A8901" s="606">
        <v>41967</v>
      </c>
      <c r="B8901" s="606" t="s">
        <v>9572</v>
      </c>
      <c r="C8901" s="606" t="s">
        <v>8545</v>
      </c>
      <c r="D8901" s="606" t="s">
        <v>8495</v>
      </c>
      <c r="E8901" s="607">
        <v>21.42</v>
      </c>
    </row>
    <row r="8902" spans="1:5">
      <c r="A8902" s="606">
        <v>12760</v>
      </c>
      <c r="B8902" s="606" t="s">
        <v>9573</v>
      </c>
      <c r="C8902" s="606" t="s">
        <v>8898</v>
      </c>
      <c r="D8902" s="606" t="s">
        <v>8495</v>
      </c>
      <c r="E8902" s="608">
        <v>1625.23</v>
      </c>
    </row>
    <row r="8903" spans="1:5">
      <c r="A8903" s="606">
        <v>12759</v>
      </c>
      <c r="B8903" s="606" t="s">
        <v>9574</v>
      </c>
      <c r="C8903" s="606" t="s">
        <v>8898</v>
      </c>
      <c r="D8903" s="606" t="s">
        <v>8495</v>
      </c>
      <c r="E8903" s="608">
        <v>1083.47</v>
      </c>
    </row>
    <row r="8904" spans="1:5">
      <c r="A8904" s="606">
        <v>43105</v>
      </c>
      <c r="B8904" s="606" t="s">
        <v>9575</v>
      </c>
      <c r="C8904" s="606" t="s">
        <v>124</v>
      </c>
      <c r="D8904" s="606" t="s">
        <v>8495</v>
      </c>
      <c r="E8904" s="607">
        <v>44.19</v>
      </c>
    </row>
    <row r="8905" spans="1:5">
      <c r="A8905" s="606">
        <v>40424</v>
      </c>
      <c r="B8905" s="606" t="s">
        <v>9576</v>
      </c>
      <c r="C8905" s="606" t="s">
        <v>124</v>
      </c>
      <c r="D8905" s="606" t="s">
        <v>8495</v>
      </c>
      <c r="E8905" s="607">
        <v>11.22</v>
      </c>
    </row>
    <row r="8906" spans="1:5">
      <c r="A8906" s="606">
        <v>1325</v>
      </c>
      <c r="B8906" s="606" t="s">
        <v>9577</v>
      </c>
      <c r="C8906" s="606" t="s">
        <v>124</v>
      </c>
      <c r="D8906" s="606" t="s">
        <v>8495</v>
      </c>
      <c r="E8906" s="607">
        <v>12.29</v>
      </c>
    </row>
    <row r="8907" spans="1:5">
      <c r="A8907" s="606">
        <v>1327</v>
      </c>
      <c r="B8907" s="606" t="s">
        <v>9578</v>
      </c>
      <c r="C8907" s="606" t="s">
        <v>124</v>
      </c>
      <c r="D8907" s="606" t="s">
        <v>8495</v>
      </c>
      <c r="E8907" s="608">
        <v>13.09</v>
      </c>
    </row>
    <row r="8908" spans="1:5">
      <c r="A8908" s="606">
        <v>1328</v>
      </c>
      <c r="B8908" s="606" t="s">
        <v>9579</v>
      </c>
      <c r="C8908" s="606" t="s">
        <v>124</v>
      </c>
      <c r="D8908" s="606" t="s">
        <v>8495</v>
      </c>
      <c r="E8908" s="607">
        <v>12.32</v>
      </c>
    </row>
    <row r="8909" spans="1:5">
      <c r="A8909" s="606">
        <v>1321</v>
      </c>
      <c r="B8909" s="606" t="s">
        <v>9580</v>
      </c>
      <c r="C8909" s="606" t="s">
        <v>124</v>
      </c>
      <c r="D8909" s="606" t="s">
        <v>8495</v>
      </c>
      <c r="E8909" s="607">
        <v>11.41</v>
      </c>
    </row>
    <row r="8910" spans="1:5">
      <c r="A8910" s="606">
        <v>1318</v>
      </c>
      <c r="B8910" s="606" t="s">
        <v>9581</v>
      </c>
      <c r="C8910" s="606" t="s">
        <v>124</v>
      </c>
      <c r="D8910" s="606" t="s">
        <v>8495</v>
      </c>
      <c r="E8910" s="608">
        <v>11.42</v>
      </c>
    </row>
    <row r="8911" spans="1:5">
      <c r="A8911" s="606">
        <v>1322</v>
      </c>
      <c r="B8911" s="606" t="s">
        <v>9582</v>
      </c>
      <c r="C8911" s="606" t="s">
        <v>124</v>
      </c>
      <c r="D8911" s="606" t="s">
        <v>8495</v>
      </c>
      <c r="E8911" s="607">
        <v>12.07</v>
      </c>
    </row>
    <row r="8912" spans="1:5">
      <c r="A8912" s="606">
        <v>1323</v>
      </c>
      <c r="B8912" s="606" t="s">
        <v>9583</v>
      </c>
      <c r="C8912" s="606" t="s">
        <v>124</v>
      </c>
      <c r="D8912" s="606" t="s">
        <v>8495</v>
      </c>
      <c r="E8912" s="607">
        <v>12.07</v>
      </c>
    </row>
    <row r="8913" spans="1:5">
      <c r="A8913" s="606">
        <v>1319</v>
      </c>
      <c r="B8913" s="606" t="s">
        <v>9584</v>
      </c>
      <c r="C8913" s="606" t="s">
        <v>124</v>
      </c>
      <c r="D8913" s="606" t="s">
        <v>8495</v>
      </c>
      <c r="E8913" s="607">
        <v>10.17</v>
      </c>
    </row>
    <row r="8914" spans="1:5">
      <c r="A8914" s="606">
        <v>11026</v>
      </c>
      <c r="B8914" s="606" t="s">
        <v>9585</v>
      </c>
      <c r="C8914" s="606" t="s">
        <v>124</v>
      </c>
      <c r="D8914" s="606" t="s">
        <v>8495</v>
      </c>
      <c r="E8914" s="607">
        <v>13.99</v>
      </c>
    </row>
    <row r="8915" spans="1:5">
      <c r="A8915" s="606">
        <v>11027</v>
      </c>
      <c r="B8915" s="606" t="s">
        <v>9586</v>
      </c>
      <c r="C8915" s="606" t="s">
        <v>124</v>
      </c>
      <c r="D8915" s="606" t="s">
        <v>8495</v>
      </c>
      <c r="E8915" s="607">
        <v>14.56</v>
      </c>
    </row>
    <row r="8916" spans="1:5">
      <c r="A8916" s="606">
        <v>11046</v>
      </c>
      <c r="B8916" s="606" t="s">
        <v>9587</v>
      </c>
      <c r="C8916" s="606" t="s">
        <v>124</v>
      </c>
      <c r="D8916" s="606" t="s">
        <v>8495</v>
      </c>
      <c r="E8916" s="607">
        <v>13.94</v>
      </c>
    </row>
    <row r="8917" spans="1:5">
      <c r="A8917" s="606">
        <v>11047</v>
      </c>
      <c r="B8917" s="606" t="s">
        <v>9588</v>
      </c>
      <c r="C8917" s="606" t="s">
        <v>124</v>
      </c>
      <c r="D8917" s="606" t="s">
        <v>8495</v>
      </c>
      <c r="E8917" s="607">
        <v>15.2</v>
      </c>
    </row>
    <row r="8918" spans="1:5">
      <c r="A8918" s="606">
        <v>43668</v>
      </c>
      <c r="B8918" s="606" t="s">
        <v>9589</v>
      </c>
      <c r="C8918" s="606" t="s">
        <v>124</v>
      </c>
      <c r="D8918" s="606" t="s">
        <v>8495</v>
      </c>
      <c r="E8918" s="607">
        <v>13.41</v>
      </c>
    </row>
    <row r="8919" spans="1:5">
      <c r="A8919" s="606">
        <v>11049</v>
      </c>
      <c r="B8919" s="606" t="s">
        <v>9590</v>
      </c>
      <c r="C8919" s="606" t="s">
        <v>124</v>
      </c>
      <c r="D8919" s="606" t="s">
        <v>8500</v>
      </c>
      <c r="E8919" s="607">
        <v>14.53</v>
      </c>
    </row>
    <row r="8920" spans="1:5">
      <c r="A8920" s="606">
        <v>43106</v>
      </c>
      <c r="B8920" s="606" t="s">
        <v>9591</v>
      </c>
      <c r="C8920" s="606" t="s">
        <v>124</v>
      </c>
      <c r="D8920" s="606" t="s">
        <v>8495</v>
      </c>
      <c r="E8920" s="607">
        <v>14.62</v>
      </c>
    </row>
    <row r="8921" spans="1:5">
      <c r="A8921" s="606">
        <v>11051</v>
      </c>
      <c r="B8921" s="606" t="s">
        <v>9592</v>
      </c>
      <c r="C8921" s="606" t="s">
        <v>124</v>
      </c>
      <c r="D8921" s="606" t="s">
        <v>8495</v>
      </c>
      <c r="E8921" s="607">
        <v>15.25</v>
      </c>
    </row>
    <row r="8922" spans="1:5">
      <c r="A8922" s="606">
        <v>11061</v>
      </c>
      <c r="B8922" s="606" t="s">
        <v>9593</v>
      </c>
      <c r="C8922" s="606" t="s">
        <v>124</v>
      </c>
      <c r="D8922" s="606" t="s">
        <v>8495</v>
      </c>
      <c r="E8922" s="607">
        <v>18.3</v>
      </c>
    </row>
    <row r="8923" spans="1:5">
      <c r="A8923" s="606">
        <v>1333</v>
      </c>
      <c r="B8923" s="606" t="s">
        <v>9594</v>
      </c>
      <c r="C8923" s="606" t="s">
        <v>124</v>
      </c>
      <c r="D8923" s="606" t="s">
        <v>8495</v>
      </c>
      <c r="E8923" s="607">
        <v>11.08</v>
      </c>
    </row>
    <row r="8924" spans="1:5">
      <c r="A8924" s="606">
        <v>1330</v>
      </c>
      <c r="B8924" s="606" t="s">
        <v>9595</v>
      </c>
      <c r="C8924" s="606" t="s">
        <v>124</v>
      </c>
      <c r="D8924" s="606" t="s">
        <v>8495</v>
      </c>
      <c r="E8924" s="607">
        <v>10.98</v>
      </c>
    </row>
    <row r="8925" spans="1:5">
      <c r="A8925" s="606">
        <v>43667</v>
      </c>
      <c r="B8925" s="606" t="s">
        <v>9596</v>
      </c>
      <c r="C8925" s="606" t="s">
        <v>124</v>
      </c>
      <c r="D8925" s="606" t="s">
        <v>8495</v>
      </c>
      <c r="E8925" s="608">
        <v>13.3</v>
      </c>
    </row>
    <row r="8926" spans="1:5">
      <c r="A8926" s="606">
        <v>10957</v>
      </c>
      <c r="B8926" s="606" t="s">
        <v>9597</v>
      </c>
      <c r="C8926" s="606" t="s">
        <v>124</v>
      </c>
      <c r="D8926" s="606" t="s">
        <v>8495</v>
      </c>
      <c r="E8926" s="608">
        <v>12.66</v>
      </c>
    </row>
    <row r="8927" spans="1:5">
      <c r="A8927" s="606">
        <v>1332</v>
      </c>
      <c r="B8927" s="606" t="s">
        <v>9598</v>
      </c>
      <c r="C8927" s="606" t="s">
        <v>124</v>
      </c>
      <c r="D8927" s="606" t="s">
        <v>8495</v>
      </c>
      <c r="E8927" s="607">
        <v>11.26</v>
      </c>
    </row>
    <row r="8928" spans="1:5">
      <c r="A8928" s="606">
        <v>1334</v>
      </c>
      <c r="B8928" s="606" t="s">
        <v>9599</v>
      </c>
      <c r="C8928" s="606" t="s">
        <v>124</v>
      </c>
      <c r="D8928" s="606" t="s">
        <v>8495</v>
      </c>
      <c r="E8928" s="607">
        <v>12.48</v>
      </c>
    </row>
    <row r="8929" spans="1:5">
      <c r="A8929" s="606">
        <v>1335</v>
      </c>
      <c r="B8929" s="606" t="s">
        <v>9600</v>
      </c>
      <c r="C8929" s="606" t="s">
        <v>124</v>
      </c>
      <c r="D8929" s="606" t="s">
        <v>8495</v>
      </c>
      <c r="E8929" s="607">
        <v>12.9</v>
      </c>
    </row>
    <row r="8930" spans="1:5">
      <c r="A8930" s="606">
        <v>40425</v>
      </c>
      <c r="B8930" s="606" t="s">
        <v>9601</v>
      </c>
      <c r="C8930" s="606" t="s">
        <v>124</v>
      </c>
      <c r="D8930" s="606" t="s">
        <v>8495</v>
      </c>
      <c r="E8930" s="607">
        <v>11.04</v>
      </c>
    </row>
    <row r="8931" spans="1:5">
      <c r="A8931" s="606">
        <v>1337</v>
      </c>
      <c r="B8931" s="606" t="s">
        <v>9602</v>
      </c>
      <c r="C8931" s="606" t="s">
        <v>124</v>
      </c>
      <c r="D8931" s="606" t="s">
        <v>8495</v>
      </c>
      <c r="E8931" s="607">
        <v>12.66</v>
      </c>
    </row>
    <row r="8932" spans="1:5">
      <c r="A8932" s="606">
        <v>1338</v>
      </c>
      <c r="B8932" s="606" t="s">
        <v>9603</v>
      </c>
      <c r="C8932" s="606" t="s">
        <v>8898</v>
      </c>
      <c r="D8932" s="606" t="s">
        <v>8541</v>
      </c>
      <c r="E8932" s="607">
        <v>37.409999999999997</v>
      </c>
    </row>
    <row r="8933" spans="1:5">
      <c r="A8933" s="606">
        <v>1340</v>
      </c>
      <c r="B8933" s="606" t="s">
        <v>9604</v>
      </c>
      <c r="C8933" s="606" t="s">
        <v>8898</v>
      </c>
      <c r="D8933" s="606" t="s">
        <v>8541</v>
      </c>
      <c r="E8933" s="607">
        <v>43.25</v>
      </c>
    </row>
    <row r="8934" spans="1:5">
      <c r="A8934" s="606">
        <v>1341</v>
      </c>
      <c r="B8934" s="606" t="s">
        <v>9605</v>
      </c>
      <c r="C8934" s="606" t="s">
        <v>8898</v>
      </c>
      <c r="D8934" s="606" t="s">
        <v>8541</v>
      </c>
      <c r="E8934" s="607">
        <v>41.65</v>
      </c>
    </row>
    <row r="8935" spans="1:5">
      <c r="A8935" s="606">
        <v>34659</v>
      </c>
      <c r="B8935" s="606" t="s">
        <v>9606</v>
      </c>
      <c r="C8935" s="606" t="s">
        <v>8898</v>
      </c>
      <c r="D8935" s="606" t="s">
        <v>8495</v>
      </c>
      <c r="E8935" s="607">
        <v>45.06</v>
      </c>
    </row>
    <row r="8936" spans="1:5">
      <c r="A8936" s="606">
        <v>34514</v>
      </c>
      <c r="B8936" s="606" t="s">
        <v>9607</v>
      </c>
      <c r="C8936" s="606" t="s">
        <v>8898</v>
      </c>
      <c r="D8936" s="606" t="s">
        <v>8500</v>
      </c>
      <c r="E8936" s="607">
        <v>49.91</v>
      </c>
    </row>
    <row r="8937" spans="1:5">
      <c r="A8937" s="606">
        <v>34660</v>
      </c>
      <c r="B8937" s="606" t="s">
        <v>9608</v>
      </c>
      <c r="C8937" s="606" t="s">
        <v>8898</v>
      </c>
      <c r="D8937" s="606" t="s">
        <v>8495</v>
      </c>
      <c r="E8937" s="607">
        <v>63.34</v>
      </c>
    </row>
    <row r="8938" spans="1:5">
      <c r="A8938" s="606">
        <v>34661</v>
      </c>
      <c r="B8938" s="606" t="s">
        <v>9609</v>
      </c>
      <c r="C8938" s="606" t="s">
        <v>8898</v>
      </c>
      <c r="D8938" s="606" t="s">
        <v>8495</v>
      </c>
      <c r="E8938" s="607">
        <v>90.97</v>
      </c>
    </row>
    <row r="8939" spans="1:5">
      <c r="A8939" s="606">
        <v>34667</v>
      </c>
      <c r="B8939" s="606" t="s">
        <v>9610</v>
      </c>
      <c r="C8939" s="606" t="s">
        <v>8898</v>
      </c>
      <c r="D8939" s="606" t="s">
        <v>8495</v>
      </c>
      <c r="E8939" s="607">
        <v>32.94</v>
      </c>
    </row>
    <row r="8940" spans="1:5">
      <c r="A8940" s="606">
        <v>34668</v>
      </c>
      <c r="B8940" s="606" t="s">
        <v>9611</v>
      </c>
      <c r="C8940" s="606" t="s">
        <v>8898</v>
      </c>
      <c r="D8940" s="606" t="s">
        <v>8495</v>
      </c>
      <c r="E8940" s="607">
        <v>43.05</v>
      </c>
    </row>
    <row r="8941" spans="1:5">
      <c r="A8941" s="606">
        <v>34741</v>
      </c>
      <c r="B8941" s="606" t="s">
        <v>9612</v>
      </c>
      <c r="C8941" s="606" t="s">
        <v>8898</v>
      </c>
      <c r="D8941" s="606" t="s">
        <v>8495</v>
      </c>
      <c r="E8941" s="607">
        <v>47.37</v>
      </c>
    </row>
    <row r="8942" spans="1:5">
      <c r="A8942" s="606">
        <v>34664</v>
      </c>
      <c r="B8942" s="606" t="s">
        <v>9613</v>
      </c>
      <c r="C8942" s="606" t="s">
        <v>8898</v>
      </c>
      <c r="D8942" s="606" t="s">
        <v>8495</v>
      </c>
      <c r="E8942" s="608">
        <v>51.69</v>
      </c>
    </row>
    <row r="8943" spans="1:5">
      <c r="A8943" s="606">
        <v>34665</v>
      </c>
      <c r="B8943" s="606" t="s">
        <v>9614</v>
      </c>
      <c r="C8943" s="606" t="s">
        <v>8898</v>
      </c>
      <c r="D8943" s="606" t="s">
        <v>8495</v>
      </c>
      <c r="E8943" s="607">
        <v>64.17</v>
      </c>
    </row>
    <row r="8944" spans="1:5">
      <c r="A8944" s="606">
        <v>34666</v>
      </c>
      <c r="B8944" s="606" t="s">
        <v>9615</v>
      </c>
      <c r="C8944" s="606" t="s">
        <v>8898</v>
      </c>
      <c r="D8944" s="606" t="s">
        <v>8495</v>
      </c>
      <c r="E8944" s="607">
        <v>96.92</v>
      </c>
    </row>
    <row r="8945" spans="1:5">
      <c r="A8945" s="606">
        <v>34669</v>
      </c>
      <c r="B8945" s="606" t="s">
        <v>9616</v>
      </c>
      <c r="C8945" s="606" t="s">
        <v>8898</v>
      </c>
      <c r="D8945" s="606" t="s">
        <v>8495</v>
      </c>
      <c r="E8945" s="607">
        <v>35.54</v>
      </c>
    </row>
    <row r="8946" spans="1:5">
      <c r="A8946" s="606">
        <v>34670</v>
      </c>
      <c r="B8946" s="606" t="s">
        <v>9617</v>
      </c>
      <c r="C8946" s="606" t="s">
        <v>8898</v>
      </c>
      <c r="D8946" s="606" t="s">
        <v>8495</v>
      </c>
      <c r="E8946" s="607">
        <v>43.46</v>
      </c>
    </row>
    <row r="8947" spans="1:5">
      <c r="A8947" s="606">
        <v>34671</v>
      </c>
      <c r="B8947" s="606" t="s">
        <v>9618</v>
      </c>
      <c r="C8947" s="606" t="s">
        <v>8898</v>
      </c>
      <c r="D8947" s="606" t="s">
        <v>8495</v>
      </c>
      <c r="E8947" s="607">
        <v>36.28</v>
      </c>
    </row>
    <row r="8948" spans="1:5">
      <c r="A8948" s="606">
        <v>34672</v>
      </c>
      <c r="B8948" s="606" t="s">
        <v>9619</v>
      </c>
      <c r="C8948" s="606" t="s">
        <v>8898</v>
      </c>
      <c r="D8948" s="606" t="s">
        <v>8495</v>
      </c>
      <c r="E8948" s="607">
        <v>38.26</v>
      </c>
    </row>
    <row r="8949" spans="1:5">
      <c r="A8949" s="606">
        <v>34673</v>
      </c>
      <c r="B8949" s="606" t="s">
        <v>9620</v>
      </c>
      <c r="C8949" s="606" t="s">
        <v>8898</v>
      </c>
      <c r="D8949" s="606" t="s">
        <v>8495</v>
      </c>
      <c r="E8949" s="608">
        <v>46.68</v>
      </c>
    </row>
    <row r="8950" spans="1:5">
      <c r="A8950" s="606">
        <v>34674</v>
      </c>
      <c r="B8950" s="606" t="s">
        <v>9621</v>
      </c>
      <c r="C8950" s="606" t="s">
        <v>8898</v>
      </c>
      <c r="D8950" s="606" t="s">
        <v>8495</v>
      </c>
      <c r="E8950" s="608">
        <v>62.06</v>
      </c>
    </row>
    <row r="8951" spans="1:5">
      <c r="A8951" s="606">
        <v>34675</v>
      </c>
      <c r="B8951" s="606" t="s">
        <v>9622</v>
      </c>
      <c r="C8951" s="606" t="s">
        <v>8898</v>
      </c>
      <c r="D8951" s="606" t="s">
        <v>8495</v>
      </c>
      <c r="E8951" s="607">
        <v>75.67</v>
      </c>
    </row>
    <row r="8952" spans="1:5">
      <c r="A8952" s="606">
        <v>34676</v>
      </c>
      <c r="B8952" s="606" t="s">
        <v>9623</v>
      </c>
      <c r="C8952" s="606" t="s">
        <v>8898</v>
      </c>
      <c r="D8952" s="606" t="s">
        <v>8495</v>
      </c>
      <c r="E8952" s="607">
        <v>21.78</v>
      </c>
    </row>
    <row r="8953" spans="1:5">
      <c r="A8953" s="606">
        <v>34677</v>
      </c>
      <c r="B8953" s="606" t="s">
        <v>9624</v>
      </c>
      <c r="C8953" s="606" t="s">
        <v>8898</v>
      </c>
      <c r="D8953" s="606" t="s">
        <v>8495</v>
      </c>
      <c r="E8953" s="607">
        <v>29.29</v>
      </c>
    </row>
    <row r="8954" spans="1:5">
      <c r="A8954" s="606">
        <v>43126</v>
      </c>
      <c r="B8954" s="606" t="s">
        <v>9625</v>
      </c>
      <c r="C8954" s="606" t="s">
        <v>8898</v>
      </c>
      <c r="D8954" s="606" t="s">
        <v>8495</v>
      </c>
      <c r="E8954" s="607">
        <v>100.33</v>
      </c>
    </row>
    <row r="8955" spans="1:5">
      <c r="A8955" s="606">
        <v>43124</v>
      </c>
      <c r="B8955" s="606" t="s">
        <v>9626</v>
      </c>
      <c r="C8955" s="606" t="s">
        <v>8898</v>
      </c>
      <c r="D8955" s="606" t="s">
        <v>8495</v>
      </c>
      <c r="E8955" s="607">
        <v>117.15</v>
      </c>
    </row>
    <row r="8956" spans="1:5">
      <c r="A8956" s="606">
        <v>43125</v>
      </c>
      <c r="B8956" s="606" t="s">
        <v>9627</v>
      </c>
      <c r="C8956" s="606" t="s">
        <v>8898</v>
      </c>
      <c r="D8956" s="606" t="s">
        <v>8495</v>
      </c>
      <c r="E8956" s="608">
        <v>151.93</v>
      </c>
    </row>
    <row r="8957" spans="1:5">
      <c r="A8957" s="606">
        <v>40623</v>
      </c>
      <c r="B8957" s="606" t="s">
        <v>9628</v>
      </c>
      <c r="C8957" s="606" t="s">
        <v>8912</v>
      </c>
      <c r="D8957" s="606" t="s">
        <v>8495</v>
      </c>
      <c r="E8957" s="607">
        <v>123.24</v>
      </c>
    </row>
    <row r="8958" spans="1:5">
      <c r="A8958" s="606">
        <v>43701</v>
      </c>
      <c r="B8958" s="606" t="s">
        <v>9629</v>
      </c>
      <c r="C8958" s="606" t="s">
        <v>124</v>
      </c>
      <c r="D8958" s="606" t="s">
        <v>8541</v>
      </c>
      <c r="E8958" s="608">
        <v>41.5</v>
      </c>
    </row>
    <row r="8959" spans="1:5">
      <c r="A8959" s="606">
        <v>1345</v>
      </c>
      <c r="B8959" s="606" t="s">
        <v>9630</v>
      </c>
      <c r="C8959" s="606" t="s">
        <v>8898</v>
      </c>
      <c r="D8959" s="606" t="s">
        <v>8495</v>
      </c>
      <c r="E8959" s="608">
        <v>122.17</v>
      </c>
    </row>
    <row r="8960" spans="1:5">
      <c r="A8960" s="606">
        <v>1346</v>
      </c>
      <c r="B8960" s="606" t="s">
        <v>9631</v>
      </c>
      <c r="C8960" s="606" t="s">
        <v>8898</v>
      </c>
      <c r="D8960" s="606" t="s">
        <v>8495</v>
      </c>
      <c r="E8960" s="608">
        <v>71.06</v>
      </c>
    </row>
    <row r="8961" spans="1:5">
      <c r="A8961" s="606">
        <v>1347</v>
      </c>
      <c r="B8961" s="606" t="s">
        <v>9632</v>
      </c>
      <c r="C8961" s="606" t="s">
        <v>8898</v>
      </c>
      <c r="D8961" s="606" t="s">
        <v>8495</v>
      </c>
      <c r="E8961" s="608">
        <v>88.05</v>
      </c>
    </row>
    <row r="8962" spans="1:5">
      <c r="A8962" s="606">
        <v>43678</v>
      </c>
      <c r="B8962" s="606" t="s">
        <v>9633</v>
      </c>
      <c r="C8962" s="606" t="s">
        <v>8898</v>
      </c>
      <c r="D8962" s="606" t="s">
        <v>8495</v>
      </c>
      <c r="E8962" s="608">
        <v>102.13</v>
      </c>
    </row>
    <row r="8963" spans="1:5">
      <c r="A8963" s="606">
        <v>43680</v>
      </c>
      <c r="B8963" s="606" t="s">
        <v>9634</v>
      </c>
      <c r="C8963" s="606" t="s">
        <v>8898</v>
      </c>
      <c r="D8963" s="606" t="s">
        <v>8495</v>
      </c>
      <c r="E8963" s="608">
        <v>147.13</v>
      </c>
    </row>
    <row r="8964" spans="1:5">
      <c r="A8964" s="606">
        <v>43679</v>
      </c>
      <c r="B8964" s="606" t="s">
        <v>9635</v>
      </c>
      <c r="C8964" s="606" t="s">
        <v>8898</v>
      </c>
      <c r="D8964" s="606" t="s">
        <v>8495</v>
      </c>
      <c r="E8964" s="608">
        <v>51.63</v>
      </c>
    </row>
    <row r="8965" spans="1:5">
      <c r="A8965" s="606">
        <v>1355</v>
      </c>
      <c r="B8965" s="606" t="s">
        <v>9636</v>
      </c>
      <c r="C8965" s="606" t="s">
        <v>8898</v>
      </c>
      <c r="D8965" s="606" t="s">
        <v>8495</v>
      </c>
      <c r="E8965" s="607">
        <v>58.76</v>
      </c>
    </row>
    <row r="8966" spans="1:5">
      <c r="A8966" s="606">
        <v>1358</v>
      </c>
      <c r="B8966" s="606" t="s">
        <v>9637</v>
      </c>
      <c r="C8966" s="606" t="s">
        <v>8898</v>
      </c>
      <c r="D8966" s="606" t="s">
        <v>8495</v>
      </c>
      <c r="E8966" s="608">
        <v>72.14</v>
      </c>
    </row>
    <row r="8967" spans="1:5">
      <c r="A8967" s="606">
        <v>43677</v>
      </c>
      <c r="B8967" s="606" t="s">
        <v>9638</v>
      </c>
      <c r="C8967" s="606" t="s">
        <v>8898</v>
      </c>
      <c r="D8967" s="606" t="s">
        <v>8495</v>
      </c>
      <c r="E8967" s="608">
        <v>89.5</v>
      </c>
    </row>
    <row r="8968" spans="1:5">
      <c r="A8968" s="606">
        <v>43682</v>
      </c>
      <c r="B8968" s="606" t="s">
        <v>9639</v>
      </c>
      <c r="C8968" s="606" t="s">
        <v>8898</v>
      </c>
      <c r="D8968" s="606" t="s">
        <v>8495</v>
      </c>
      <c r="E8968" s="608">
        <v>27.44</v>
      </c>
    </row>
    <row r="8969" spans="1:5">
      <c r="A8969" s="606">
        <v>43681</v>
      </c>
      <c r="B8969" s="606" t="s">
        <v>9640</v>
      </c>
      <c r="C8969" s="606" t="s">
        <v>8898</v>
      </c>
      <c r="D8969" s="606" t="s">
        <v>8500</v>
      </c>
      <c r="E8969" s="608">
        <v>45.45</v>
      </c>
    </row>
    <row r="8970" spans="1:5">
      <c r="A8970" s="606">
        <v>20971</v>
      </c>
      <c r="B8970" s="606" t="s">
        <v>9641</v>
      </c>
      <c r="C8970" s="606" t="s">
        <v>8494</v>
      </c>
      <c r="D8970" s="606" t="s">
        <v>8495</v>
      </c>
      <c r="E8970" s="608">
        <v>15.23</v>
      </c>
    </row>
    <row r="8971" spans="1:5">
      <c r="A8971" s="606">
        <v>39746</v>
      </c>
      <c r="B8971" s="606" t="s">
        <v>9642</v>
      </c>
      <c r="C8971" s="606" t="s">
        <v>8494</v>
      </c>
      <c r="D8971" s="606" t="s">
        <v>8495</v>
      </c>
      <c r="E8971" s="608">
        <v>83.86</v>
      </c>
    </row>
    <row r="8972" spans="1:5">
      <c r="A8972" s="606">
        <v>13279</v>
      </c>
      <c r="B8972" s="606" t="s">
        <v>9643</v>
      </c>
      <c r="C8972" s="606" t="s">
        <v>124</v>
      </c>
      <c r="D8972" s="606" t="s">
        <v>8495</v>
      </c>
      <c r="E8972" s="608">
        <v>21.23</v>
      </c>
    </row>
    <row r="8973" spans="1:5">
      <c r="A8973" s="606">
        <v>11977</v>
      </c>
      <c r="B8973" s="606" t="s">
        <v>9644</v>
      </c>
      <c r="C8973" s="606" t="s">
        <v>8494</v>
      </c>
      <c r="D8973" s="606" t="s">
        <v>8495</v>
      </c>
      <c r="E8973" s="608">
        <v>11</v>
      </c>
    </row>
    <row r="8974" spans="1:5">
      <c r="A8974" s="606">
        <v>11976</v>
      </c>
      <c r="B8974" s="606" t="s">
        <v>9645</v>
      </c>
      <c r="C8974" s="606" t="s">
        <v>8494</v>
      </c>
      <c r="D8974" s="606" t="s">
        <v>8495</v>
      </c>
      <c r="E8974" s="608">
        <v>1.23</v>
      </c>
    </row>
    <row r="8975" spans="1:5">
      <c r="A8975" s="606">
        <v>11975</v>
      </c>
      <c r="B8975" s="606" t="s">
        <v>9646</v>
      </c>
      <c r="C8975" s="606" t="s">
        <v>8494</v>
      </c>
      <c r="D8975" s="606" t="s">
        <v>8495</v>
      </c>
      <c r="E8975" s="608">
        <v>24.11</v>
      </c>
    </row>
    <row r="8976" spans="1:5">
      <c r="A8976" s="606">
        <v>1368</v>
      </c>
      <c r="B8976" s="606" t="s">
        <v>9647</v>
      </c>
      <c r="C8976" s="606" t="s">
        <v>8494</v>
      </c>
      <c r="D8976" s="606" t="s">
        <v>8500</v>
      </c>
      <c r="E8976" s="608">
        <v>96.6</v>
      </c>
    </row>
    <row r="8977" spans="1:5">
      <c r="A8977" s="606">
        <v>1367</v>
      </c>
      <c r="B8977" s="606" t="s">
        <v>9648</v>
      </c>
      <c r="C8977" s="606" t="s">
        <v>8494</v>
      </c>
      <c r="D8977" s="606" t="s">
        <v>8495</v>
      </c>
      <c r="E8977" s="608">
        <v>312.47000000000003</v>
      </c>
    </row>
    <row r="8978" spans="1:5">
      <c r="A8978" s="606">
        <v>1380</v>
      </c>
      <c r="B8978" s="606" t="s">
        <v>9649</v>
      </c>
      <c r="C8978" s="606" t="s">
        <v>124</v>
      </c>
      <c r="D8978" s="606" t="s">
        <v>8495</v>
      </c>
      <c r="E8978" s="608">
        <v>6.29</v>
      </c>
    </row>
    <row r="8979" spans="1:5">
      <c r="A8979" s="606">
        <v>1375</v>
      </c>
      <c r="B8979" s="606" t="s">
        <v>9650</v>
      </c>
      <c r="C8979" s="606" t="s">
        <v>124</v>
      </c>
      <c r="D8979" s="606" t="s">
        <v>8495</v>
      </c>
      <c r="E8979" s="608">
        <v>17.88</v>
      </c>
    </row>
    <row r="8980" spans="1:5">
      <c r="A8980" s="606">
        <v>1379</v>
      </c>
      <c r="B8980" s="606" t="s">
        <v>9651</v>
      </c>
      <c r="C8980" s="606" t="s">
        <v>124</v>
      </c>
      <c r="D8980" s="606" t="s">
        <v>8500</v>
      </c>
      <c r="E8980" s="608">
        <v>0.94</v>
      </c>
    </row>
    <row r="8981" spans="1:5">
      <c r="A8981" s="606">
        <v>13284</v>
      </c>
      <c r="B8981" s="606" t="s">
        <v>9652</v>
      </c>
      <c r="C8981" s="606" t="s">
        <v>124</v>
      </c>
      <c r="D8981" s="606" t="s">
        <v>8495</v>
      </c>
      <c r="E8981" s="608">
        <v>0.85</v>
      </c>
    </row>
    <row r="8982" spans="1:5">
      <c r="A8982" s="606">
        <v>44528</v>
      </c>
      <c r="B8982" s="606" t="s">
        <v>9653</v>
      </c>
      <c r="C8982" s="606" t="s">
        <v>124</v>
      </c>
      <c r="D8982" s="606" t="s">
        <v>8495</v>
      </c>
      <c r="E8982" s="608">
        <v>5.01</v>
      </c>
    </row>
    <row r="8983" spans="1:5">
      <c r="A8983" s="606">
        <v>34753</v>
      </c>
      <c r="B8983" s="606" t="s">
        <v>9654</v>
      </c>
      <c r="C8983" s="606" t="s">
        <v>124</v>
      </c>
      <c r="D8983" s="606" t="s">
        <v>8495</v>
      </c>
      <c r="E8983" s="608">
        <v>0.91</v>
      </c>
    </row>
    <row r="8984" spans="1:5">
      <c r="A8984" s="606">
        <v>420</v>
      </c>
      <c r="B8984" s="606" t="s">
        <v>9655</v>
      </c>
      <c r="C8984" s="606" t="s">
        <v>8494</v>
      </c>
      <c r="D8984" s="606" t="s">
        <v>8495</v>
      </c>
      <c r="E8984" s="608">
        <v>42.89</v>
      </c>
    </row>
    <row r="8985" spans="1:5">
      <c r="A8985" s="606">
        <v>12327</v>
      </c>
      <c r="B8985" s="606" t="s">
        <v>9656</v>
      </c>
      <c r="C8985" s="606" t="s">
        <v>8494</v>
      </c>
      <c r="D8985" s="606" t="s">
        <v>8495</v>
      </c>
      <c r="E8985" s="607">
        <v>51.09</v>
      </c>
    </row>
    <row r="8986" spans="1:5">
      <c r="A8986" s="606">
        <v>36148</v>
      </c>
      <c r="B8986" s="606" t="s">
        <v>9657</v>
      </c>
      <c r="C8986" s="606" t="s">
        <v>8494</v>
      </c>
      <c r="D8986" s="606" t="s">
        <v>8495</v>
      </c>
      <c r="E8986" s="608">
        <v>76.319999999999993</v>
      </c>
    </row>
    <row r="8987" spans="1:5">
      <c r="A8987" s="606">
        <v>12329</v>
      </c>
      <c r="B8987" s="606" t="s">
        <v>9658</v>
      </c>
      <c r="C8987" s="606" t="s">
        <v>124</v>
      </c>
      <c r="D8987" s="606" t="s">
        <v>8495</v>
      </c>
      <c r="E8987" s="608">
        <v>140.16</v>
      </c>
    </row>
    <row r="8988" spans="1:5">
      <c r="A8988" s="606">
        <v>1339</v>
      </c>
      <c r="B8988" s="606" t="s">
        <v>9659</v>
      </c>
      <c r="C8988" s="606" t="s">
        <v>124</v>
      </c>
      <c r="D8988" s="606" t="s">
        <v>8541</v>
      </c>
      <c r="E8988" s="607">
        <v>37.51</v>
      </c>
    </row>
    <row r="8989" spans="1:5">
      <c r="A8989" s="606">
        <v>44396</v>
      </c>
      <c r="B8989" s="606" t="s">
        <v>9660</v>
      </c>
      <c r="C8989" s="606" t="s">
        <v>124</v>
      </c>
      <c r="D8989" s="606" t="s">
        <v>8495</v>
      </c>
      <c r="E8989" s="608">
        <v>24.69</v>
      </c>
    </row>
    <row r="8990" spans="1:5">
      <c r="A8990" s="606">
        <v>44327</v>
      </c>
      <c r="B8990" s="606" t="s">
        <v>9661</v>
      </c>
      <c r="C8990" s="606" t="s">
        <v>8545</v>
      </c>
      <c r="D8990" s="606" t="s">
        <v>8495</v>
      </c>
      <c r="E8990" s="608">
        <v>83.96</v>
      </c>
    </row>
    <row r="8991" spans="1:5">
      <c r="A8991" s="606">
        <v>37418</v>
      </c>
      <c r="B8991" s="606" t="s">
        <v>9662</v>
      </c>
      <c r="C8991" s="606" t="s">
        <v>8494</v>
      </c>
      <c r="D8991" s="606" t="s">
        <v>8541</v>
      </c>
      <c r="E8991" s="608">
        <v>16.59</v>
      </c>
    </row>
    <row r="8992" spans="1:5">
      <c r="A8992" s="606">
        <v>37419</v>
      </c>
      <c r="B8992" s="606" t="s">
        <v>9663</v>
      </c>
      <c r="C8992" s="606" t="s">
        <v>8494</v>
      </c>
      <c r="D8992" s="606" t="s">
        <v>8541</v>
      </c>
      <c r="E8992" s="607">
        <v>17.04</v>
      </c>
    </row>
    <row r="8993" spans="1:5">
      <c r="A8993" s="606">
        <v>1427</v>
      </c>
      <c r="B8993" s="606" t="s">
        <v>9664</v>
      </c>
      <c r="C8993" s="606" t="s">
        <v>8494</v>
      </c>
      <c r="D8993" s="606" t="s">
        <v>8495</v>
      </c>
      <c r="E8993" s="608">
        <v>16.5</v>
      </c>
    </row>
    <row r="8994" spans="1:5">
      <c r="A8994" s="606">
        <v>1402</v>
      </c>
      <c r="B8994" s="606" t="s">
        <v>9665</v>
      </c>
      <c r="C8994" s="606" t="s">
        <v>8494</v>
      </c>
      <c r="D8994" s="606" t="s">
        <v>8495</v>
      </c>
      <c r="E8994" s="607">
        <v>5.71</v>
      </c>
    </row>
    <row r="8995" spans="1:5">
      <c r="A8995" s="606">
        <v>1420</v>
      </c>
      <c r="B8995" s="606" t="s">
        <v>9666</v>
      </c>
      <c r="C8995" s="606" t="s">
        <v>8494</v>
      </c>
      <c r="D8995" s="606" t="s">
        <v>8495</v>
      </c>
      <c r="E8995" s="608">
        <v>7.34</v>
      </c>
    </row>
    <row r="8996" spans="1:5">
      <c r="A8996" s="606">
        <v>1419</v>
      </c>
      <c r="B8996" s="606" t="s">
        <v>9667</v>
      </c>
      <c r="C8996" s="606" t="s">
        <v>8494</v>
      </c>
      <c r="D8996" s="606" t="s">
        <v>8495</v>
      </c>
      <c r="E8996" s="608">
        <v>8.8699999999999992</v>
      </c>
    </row>
    <row r="8997" spans="1:5">
      <c r="A8997" s="606">
        <v>1414</v>
      </c>
      <c r="B8997" s="606" t="s">
        <v>9668</v>
      </c>
      <c r="C8997" s="606" t="s">
        <v>8494</v>
      </c>
      <c r="D8997" s="606" t="s">
        <v>8495</v>
      </c>
      <c r="E8997" s="608">
        <v>8.68</v>
      </c>
    </row>
    <row r="8998" spans="1:5">
      <c r="A8998" s="606">
        <v>1413</v>
      </c>
      <c r="B8998" s="606" t="s">
        <v>9669</v>
      </c>
      <c r="C8998" s="606" t="s">
        <v>8494</v>
      </c>
      <c r="D8998" s="606" t="s">
        <v>8495</v>
      </c>
      <c r="E8998" s="608">
        <v>12.82</v>
      </c>
    </row>
    <row r="8999" spans="1:5">
      <c r="A8999" s="606">
        <v>1412</v>
      </c>
      <c r="B8999" s="606" t="s">
        <v>9670</v>
      </c>
      <c r="C8999" s="606" t="s">
        <v>8494</v>
      </c>
      <c r="D8999" s="606" t="s">
        <v>8495</v>
      </c>
      <c r="E8999" s="608">
        <v>10.86</v>
      </c>
    </row>
    <row r="9000" spans="1:5">
      <c r="A9000" s="606">
        <v>1406</v>
      </c>
      <c r="B9000" s="606" t="s">
        <v>9671</v>
      </c>
      <c r="C9000" s="606" t="s">
        <v>8494</v>
      </c>
      <c r="D9000" s="606" t="s">
        <v>8495</v>
      </c>
      <c r="E9000" s="608">
        <v>13.1</v>
      </c>
    </row>
    <row r="9001" spans="1:5">
      <c r="A9001" s="606">
        <v>11281</v>
      </c>
      <c r="B9001" s="606" t="s">
        <v>9672</v>
      </c>
      <c r="C9001" s="606" t="s">
        <v>8494</v>
      </c>
      <c r="D9001" s="606" t="s">
        <v>8541</v>
      </c>
      <c r="E9001" s="608">
        <v>13450</v>
      </c>
    </row>
    <row r="9002" spans="1:5">
      <c r="A9002" s="606">
        <v>1442</v>
      </c>
      <c r="B9002" s="606" t="s">
        <v>9673</v>
      </c>
      <c r="C9002" s="606" t="s">
        <v>8494</v>
      </c>
      <c r="D9002" s="606" t="s">
        <v>8541</v>
      </c>
      <c r="E9002" s="608">
        <v>11291.17</v>
      </c>
    </row>
    <row r="9003" spans="1:5">
      <c r="A9003" s="606">
        <v>13457</v>
      </c>
      <c r="B9003" s="606" t="s">
        <v>9674</v>
      </c>
      <c r="C9003" s="606" t="s">
        <v>8494</v>
      </c>
      <c r="D9003" s="606" t="s">
        <v>8541</v>
      </c>
      <c r="E9003" s="608">
        <v>9746.3700000000008</v>
      </c>
    </row>
    <row r="9004" spans="1:5">
      <c r="A9004" s="606">
        <v>40699</v>
      </c>
      <c r="B9004" s="606" t="s">
        <v>9675</v>
      </c>
      <c r="C9004" s="606" t="s">
        <v>8494</v>
      </c>
      <c r="D9004" s="606" t="s">
        <v>8541</v>
      </c>
      <c r="E9004" s="608">
        <v>7534.32</v>
      </c>
    </row>
    <row r="9005" spans="1:5">
      <c r="A9005" s="606">
        <v>40701</v>
      </c>
      <c r="B9005" s="606" t="s">
        <v>9676</v>
      </c>
      <c r="C9005" s="606" t="s">
        <v>8494</v>
      </c>
      <c r="D9005" s="606" t="s">
        <v>8541</v>
      </c>
      <c r="E9005" s="608">
        <v>133217.07</v>
      </c>
    </row>
    <row r="9006" spans="1:5">
      <c r="A9006" s="606">
        <v>40700</v>
      </c>
      <c r="B9006" s="606" t="s">
        <v>9677</v>
      </c>
      <c r="C9006" s="606" t="s">
        <v>8494</v>
      </c>
      <c r="D9006" s="606" t="s">
        <v>8541</v>
      </c>
      <c r="E9006" s="608">
        <v>17538.91</v>
      </c>
    </row>
    <row r="9007" spans="1:5">
      <c r="A9007" s="606">
        <v>13458</v>
      </c>
      <c r="B9007" s="606" t="s">
        <v>9678</v>
      </c>
      <c r="C9007" s="606" t="s">
        <v>8494</v>
      </c>
      <c r="D9007" s="606" t="s">
        <v>8541</v>
      </c>
      <c r="E9007" s="608">
        <v>16666.3</v>
      </c>
    </row>
    <row r="9008" spans="1:5">
      <c r="A9008" s="606">
        <v>11134</v>
      </c>
      <c r="B9008" s="606" t="s">
        <v>9679</v>
      </c>
      <c r="C9008" s="606" t="s">
        <v>8898</v>
      </c>
      <c r="D9008" s="606" t="s">
        <v>8495</v>
      </c>
      <c r="E9008" s="608">
        <v>101.23</v>
      </c>
    </row>
    <row r="9009" spans="1:5">
      <c r="A9009" s="606">
        <v>11135</v>
      </c>
      <c r="B9009" s="606" t="s">
        <v>9680</v>
      </c>
      <c r="C9009" s="606" t="s">
        <v>8898</v>
      </c>
      <c r="D9009" s="606" t="s">
        <v>8495</v>
      </c>
      <c r="E9009" s="608">
        <v>109.3</v>
      </c>
    </row>
    <row r="9010" spans="1:5">
      <c r="A9010" s="606">
        <v>11136</v>
      </c>
      <c r="B9010" s="606" t="s">
        <v>9681</v>
      </c>
      <c r="C9010" s="606" t="s">
        <v>8898</v>
      </c>
      <c r="D9010" s="606" t="s">
        <v>8495</v>
      </c>
      <c r="E9010" s="608">
        <v>125.15</v>
      </c>
    </row>
    <row r="9011" spans="1:5">
      <c r="A9011" s="606">
        <v>34743</v>
      </c>
      <c r="B9011" s="606" t="s">
        <v>9682</v>
      </c>
      <c r="C9011" s="606" t="s">
        <v>8898</v>
      </c>
      <c r="D9011" s="606" t="s">
        <v>8495</v>
      </c>
      <c r="E9011" s="608">
        <v>151</v>
      </c>
    </row>
    <row r="9012" spans="1:5">
      <c r="A9012" s="606">
        <v>11137</v>
      </c>
      <c r="B9012" s="606" t="s">
        <v>9683</v>
      </c>
      <c r="C9012" s="606" t="s">
        <v>8898</v>
      </c>
      <c r="D9012" s="606" t="s">
        <v>8495</v>
      </c>
      <c r="E9012" s="608">
        <v>171.5</v>
      </c>
    </row>
    <row r="9013" spans="1:5">
      <c r="A9013" s="606">
        <v>34745</v>
      </c>
      <c r="B9013" s="606" t="s">
        <v>9684</v>
      </c>
      <c r="C9013" s="606" t="s">
        <v>8898</v>
      </c>
      <c r="D9013" s="606" t="s">
        <v>8495</v>
      </c>
      <c r="E9013" s="608">
        <v>203.95</v>
      </c>
    </row>
    <row r="9014" spans="1:5">
      <c r="A9014" s="606">
        <v>34746</v>
      </c>
      <c r="B9014" s="606" t="s">
        <v>9685</v>
      </c>
      <c r="C9014" s="606" t="s">
        <v>8898</v>
      </c>
      <c r="D9014" s="606" t="s">
        <v>8495</v>
      </c>
      <c r="E9014" s="608">
        <v>55.62</v>
      </c>
    </row>
    <row r="9015" spans="1:5">
      <c r="A9015" s="606">
        <v>1360</v>
      </c>
      <c r="B9015" s="606" t="s">
        <v>9686</v>
      </c>
      <c r="C9015" s="606" t="s">
        <v>8898</v>
      </c>
      <c r="D9015" s="606" t="s">
        <v>8495</v>
      </c>
      <c r="E9015" s="608">
        <v>64.89</v>
      </c>
    </row>
    <row r="9016" spans="1:5">
      <c r="A9016" s="606">
        <v>36524</v>
      </c>
      <c r="B9016" s="606" t="s">
        <v>9687</v>
      </c>
      <c r="C9016" s="606" t="s">
        <v>8494</v>
      </c>
      <c r="D9016" s="606" t="s">
        <v>8541</v>
      </c>
      <c r="E9016" s="608">
        <v>196741.66</v>
      </c>
    </row>
    <row r="9017" spans="1:5">
      <c r="A9017" s="606">
        <v>36526</v>
      </c>
      <c r="B9017" s="606" t="s">
        <v>9688</v>
      </c>
      <c r="C9017" s="606" t="s">
        <v>8494</v>
      </c>
      <c r="D9017" s="606" t="s">
        <v>8541</v>
      </c>
      <c r="E9017" s="608">
        <v>158542.44</v>
      </c>
    </row>
    <row r="9018" spans="1:5">
      <c r="A9018" s="606">
        <v>36523</v>
      </c>
      <c r="B9018" s="606" t="s">
        <v>9689</v>
      </c>
      <c r="C9018" s="606" t="s">
        <v>8494</v>
      </c>
      <c r="D9018" s="606" t="s">
        <v>8541</v>
      </c>
      <c r="E9018" s="608">
        <v>339417.97</v>
      </c>
    </row>
    <row r="9019" spans="1:5">
      <c r="A9019" s="606">
        <v>36527</v>
      </c>
      <c r="B9019" s="606" t="s">
        <v>9690</v>
      </c>
      <c r="C9019" s="606" t="s">
        <v>8494</v>
      </c>
      <c r="D9019" s="606" t="s">
        <v>8541</v>
      </c>
      <c r="E9019" s="608">
        <v>368677.83</v>
      </c>
    </row>
    <row r="9020" spans="1:5">
      <c r="A9020" s="606">
        <v>38642</v>
      </c>
      <c r="B9020" s="606" t="s">
        <v>9691</v>
      </c>
      <c r="C9020" s="606" t="s">
        <v>8494</v>
      </c>
      <c r="D9020" s="606" t="s">
        <v>8541</v>
      </c>
      <c r="E9020" s="608">
        <v>85837.66</v>
      </c>
    </row>
    <row r="9021" spans="1:5">
      <c r="A9021" s="606">
        <v>36522</v>
      </c>
      <c r="B9021" s="606" t="s">
        <v>9692</v>
      </c>
      <c r="C9021" s="606" t="s">
        <v>8494</v>
      </c>
      <c r="D9021" s="606" t="s">
        <v>8541</v>
      </c>
      <c r="E9021" s="608">
        <v>99828.17</v>
      </c>
    </row>
    <row r="9022" spans="1:5">
      <c r="A9022" s="606">
        <v>36525</v>
      </c>
      <c r="B9022" s="606" t="s">
        <v>9693</v>
      </c>
      <c r="C9022" s="606" t="s">
        <v>8494</v>
      </c>
      <c r="D9022" s="606" t="s">
        <v>8541</v>
      </c>
      <c r="E9022" s="608">
        <v>133693.23000000001</v>
      </c>
    </row>
    <row r="9023" spans="1:5">
      <c r="A9023" s="606">
        <v>13803</v>
      </c>
      <c r="B9023" s="606" t="s">
        <v>9694</v>
      </c>
      <c r="C9023" s="606" t="s">
        <v>8494</v>
      </c>
      <c r="D9023" s="606" t="s">
        <v>8541</v>
      </c>
      <c r="E9023" s="608">
        <v>133310.69</v>
      </c>
    </row>
    <row r="9024" spans="1:5">
      <c r="A9024" s="606">
        <v>34348</v>
      </c>
      <c r="B9024" s="606" t="s">
        <v>9695</v>
      </c>
      <c r="C9024" s="606" t="s">
        <v>8539</v>
      </c>
      <c r="D9024" s="606" t="s">
        <v>8495</v>
      </c>
      <c r="E9024" s="607">
        <v>23.3</v>
      </c>
    </row>
    <row r="9025" spans="1:5">
      <c r="A9025" s="606">
        <v>34347</v>
      </c>
      <c r="B9025" s="606" t="s">
        <v>9696</v>
      </c>
      <c r="C9025" s="606" t="s">
        <v>8539</v>
      </c>
      <c r="D9025" s="606" t="s">
        <v>8495</v>
      </c>
      <c r="E9025" s="608">
        <v>16.66</v>
      </c>
    </row>
    <row r="9026" spans="1:5">
      <c r="A9026" s="606">
        <v>11146</v>
      </c>
      <c r="B9026" s="606" t="s">
        <v>9697</v>
      </c>
      <c r="C9026" s="606" t="s">
        <v>8641</v>
      </c>
      <c r="D9026" s="606" t="s">
        <v>8495</v>
      </c>
      <c r="E9026" s="608">
        <v>773.61</v>
      </c>
    </row>
    <row r="9027" spans="1:5">
      <c r="A9027" s="606">
        <v>11147</v>
      </c>
      <c r="B9027" s="606" t="s">
        <v>9698</v>
      </c>
      <c r="C9027" s="606" t="s">
        <v>8641</v>
      </c>
      <c r="D9027" s="606" t="s">
        <v>8495</v>
      </c>
      <c r="E9027" s="607">
        <v>803.88</v>
      </c>
    </row>
    <row r="9028" spans="1:5">
      <c r="A9028" s="606">
        <v>34872</v>
      </c>
      <c r="B9028" s="606" t="s">
        <v>9699</v>
      </c>
      <c r="C9028" s="606" t="s">
        <v>8641</v>
      </c>
      <c r="D9028" s="606" t="s">
        <v>8495</v>
      </c>
      <c r="E9028" s="607">
        <v>812.91</v>
      </c>
    </row>
    <row r="9029" spans="1:5">
      <c r="A9029" s="606">
        <v>34491</v>
      </c>
      <c r="B9029" s="606" t="s">
        <v>9700</v>
      </c>
      <c r="C9029" s="606" t="s">
        <v>8641</v>
      </c>
      <c r="D9029" s="606" t="s">
        <v>8495</v>
      </c>
      <c r="E9029" s="608">
        <v>836.47</v>
      </c>
    </row>
    <row r="9030" spans="1:5">
      <c r="A9030" s="606">
        <v>34770</v>
      </c>
      <c r="B9030" s="606" t="s">
        <v>9701</v>
      </c>
      <c r="C9030" s="606" t="s">
        <v>9702</v>
      </c>
      <c r="D9030" s="606" t="s">
        <v>8495</v>
      </c>
      <c r="E9030" s="608">
        <v>760.48</v>
      </c>
    </row>
    <row r="9031" spans="1:5">
      <c r="A9031" s="606">
        <v>1518</v>
      </c>
      <c r="B9031" s="606" t="s">
        <v>9703</v>
      </c>
      <c r="C9031" s="606" t="s">
        <v>9702</v>
      </c>
      <c r="D9031" s="606" t="s">
        <v>8500</v>
      </c>
      <c r="E9031" s="607">
        <v>775.3</v>
      </c>
    </row>
    <row r="9032" spans="1:5">
      <c r="A9032" s="606">
        <v>41965</v>
      </c>
      <c r="B9032" s="606" t="s">
        <v>9704</v>
      </c>
      <c r="C9032" s="606" t="s">
        <v>9702</v>
      </c>
      <c r="D9032" s="606" t="s">
        <v>8495</v>
      </c>
      <c r="E9032" s="608">
        <v>679.81</v>
      </c>
    </row>
    <row r="9033" spans="1:5">
      <c r="A9033" s="606">
        <v>1524</v>
      </c>
      <c r="B9033" s="606" t="s">
        <v>9705</v>
      </c>
      <c r="C9033" s="606" t="s">
        <v>8641</v>
      </c>
      <c r="D9033" s="606" t="s">
        <v>8495</v>
      </c>
      <c r="E9033" s="607">
        <v>742.22</v>
      </c>
    </row>
    <row r="9034" spans="1:5">
      <c r="A9034" s="606">
        <v>34492</v>
      </c>
      <c r="B9034" s="606" t="s">
        <v>9706</v>
      </c>
      <c r="C9034" s="606" t="s">
        <v>8641</v>
      </c>
      <c r="D9034" s="606" t="s">
        <v>8500</v>
      </c>
      <c r="E9034" s="608">
        <v>687.5</v>
      </c>
    </row>
    <row r="9035" spans="1:5">
      <c r="A9035" s="606">
        <v>38404</v>
      </c>
      <c r="B9035" s="606" t="s">
        <v>9707</v>
      </c>
      <c r="C9035" s="606" t="s">
        <v>8641</v>
      </c>
      <c r="D9035" s="606" t="s">
        <v>8495</v>
      </c>
      <c r="E9035" s="608">
        <v>712.11</v>
      </c>
    </row>
    <row r="9036" spans="1:5">
      <c r="A9036" s="606">
        <v>39849</v>
      </c>
      <c r="B9036" s="606" t="s">
        <v>9708</v>
      </c>
      <c r="C9036" s="606" t="s">
        <v>8641</v>
      </c>
      <c r="D9036" s="606" t="s">
        <v>8495</v>
      </c>
      <c r="E9036" s="608">
        <v>816.09</v>
      </c>
    </row>
    <row r="9037" spans="1:5">
      <c r="A9037" s="606">
        <v>38464</v>
      </c>
      <c r="B9037" s="606" t="s">
        <v>9709</v>
      </c>
      <c r="C9037" s="606" t="s">
        <v>8641</v>
      </c>
      <c r="D9037" s="606" t="s">
        <v>8495</v>
      </c>
      <c r="E9037" s="608">
        <v>827.93</v>
      </c>
    </row>
    <row r="9038" spans="1:5">
      <c r="A9038" s="606">
        <v>1527</v>
      </c>
      <c r="B9038" s="606" t="s">
        <v>9710</v>
      </c>
      <c r="C9038" s="606" t="s">
        <v>8641</v>
      </c>
      <c r="D9038" s="606" t="s">
        <v>8495</v>
      </c>
      <c r="E9038" s="608">
        <v>765.78</v>
      </c>
    </row>
    <row r="9039" spans="1:5">
      <c r="A9039" s="606">
        <v>34493</v>
      </c>
      <c r="B9039" s="606" t="s">
        <v>9711</v>
      </c>
      <c r="C9039" s="606" t="s">
        <v>8641</v>
      </c>
      <c r="D9039" s="606" t="s">
        <v>8495</v>
      </c>
      <c r="E9039" s="608">
        <v>706.87</v>
      </c>
    </row>
    <row r="9040" spans="1:5">
      <c r="A9040" s="606">
        <v>38405</v>
      </c>
      <c r="B9040" s="606" t="s">
        <v>9712</v>
      </c>
      <c r="C9040" s="606" t="s">
        <v>8641</v>
      </c>
      <c r="D9040" s="606" t="s">
        <v>8495</v>
      </c>
      <c r="E9040" s="608">
        <v>734.08</v>
      </c>
    </row>
    <row r="9041" spans="1:5">
      <c r="A9041" s="606">
        <v>38408</v>
      </c>
      <c r="B9041" s="606" t="s">
        <v>9713</v>
      </c>
      <c r="C9041" s="606" t="s">
        <v>8641</v>
      </c>
      <c r="D9041" s="606" t="s">
        <v>8495</v>
      </c>
      <c r="E9041" s="608">
        <v>812.55</v>
      </c>
    </row>
    <row r="9042" spans="1:5">
      <c r="A9042" s="606">
        <v>1525</v>
      </c>
      <c r="B9042" s="606" t="s">
        <v>9714</v>
      </c>
      <c r="C9042" s="606" t="s">
        <v>8641</v>
      </c>
      <c r="D9042" s="606" t="s">
        <v>8495</v>
      </c>
      <c r="E9042" s="608">
        <v>789.34</v>
      </c>
    </row>
    <row r="9043" spans="1:5">
      <c r="A9043" s="606">
        <v>34494</v>
      </c>
      <c r="B9043" s="606" t="s">
        <v>9715</v>
      </c>
      <c r="C9043" s="606" t="s">
        <v>8641</v>
      </c>
      <c r="D9043" s="606" t="s">
        <v>8495</v>
      </c>
      <c r="E9043" s="608">
        <v>730.44</v>
      </c>
    </row>
    <row r="9044" spans="1:5">
      <c r="A9044" s="606">
        <v>38406</v>
      </c>
      <c r="B9044" s="606" t="s">
        <v>9716</v>
      </c>
      <c r="C9044" s="606" t="s">
        <v>8641</v>
      </c>
      <c r="D9044" s="606" t="s">
        <v>8495</v>
      </c>
      <c r="E9044" s="608">
        <v>775.14</v>
      </c>
    </row>
    <row r="9045" spans="1:5">
      <c r="A9045" s="606">
        <v>38409</v>
      </c>
      <c r="B9045" s="606" t="s">
        <v>9717</v>
      </c>
      <c r="C9045" s="606" t="s">
        <v>8641</v>
      </c>
      <c r="D9045" s="606" t="s">
        <v>8495</v>
      </c>
      <c r="E9045" s="608">
        <v>818.09</v>
      </c>
    </row>
    <row r="9046" spans="1:5">
      <c r="A9046" s="606">
        <v>43360</v>
      </c>
      <c r="B9046" s="606" t="s">
        <v>9718</v>
      </c>
      <c r="C9046" s="606" t="s">
        <v>8641</v>
      </c>
      <c r="D9046" s="606" t="s">
        <v>8495</v>
      </c>
      <c r="E9046" s="608">
        <v>853.03</v>
      </c>
    </row>
    <row r="9047" spans="1:5">
      <c r="A9047" s="606">
        <v>11145</v>
      </c>
      <c r="B9047" s="606" t="s">
        <v>9719</v>
      </c>
      <c r="C9047" s="606" t="s">
        <v>8641</v>
      </c>
      <c r="D9047" s="606" t="s">
        <v>8495</v>
      </c>
      <c r="E9047" s="608">
        <v>812.91</v>
      </c>
    </row>
    <row r="9048" spans="1:5">
      <c r="A9048" s="606">
        <v>34495</v>
      </c>
      <c r="B9048" s="606" t="s">
        <v>9720</v>
      </c>
      <c r="C9048" s="606" t="s">
        <v>8641</v>
      </c>
      <c r="D9048" s="606" t="s">
        <v>8495</v>
      </c>
      <c r="E9048" s="608">
        <v>754</v>
      </c>
    </row>
    <row r="9049" spans="1:5">
      <c r="A9049" s="606">
        <v>34479</v>
      </c>
      <c r="B9049" s="606" t="s">
        <v>9721</v>
      </c>
      <c r="C9049" s="606" t="s">
        <v>8641</v>
      </c>
      <c r="D9049" s="606" t="s">
        <v>8495</v>
      </c>
      <c r="E9049" s="608">
        <v>836.47</v>
      </c>
    </row>
    <row r="9050" spans="1:5">
      <c r="A9050" s="606">
        <v>34496</v>
      </c>
      <c r="B9050" s="606" t="s">
        <v>9722</v>
      </c>
      <c r="C9050" s="606" t="s">
        <v>8641</v>
      </c>
      <c r="D9050" s="606" t="s">
        <v>8495</v>
      </c>
      <c r="E9050" s="608">
        <v>786.55</v>
      </c>
    </row>
    <row r="9051" spans="1:5">
      <c r="A9051" s="606">
        <v>34481</v>
      </c>
      <c r="B9051" s="606" t="s">
        <v>9723</v>
      </c>
      <c r="C9051" s="606" t="s">
        <v>8641</v>
      </c>
      <c r="D9051" s="606" t="s">
        <v>8495</v>
      </c>
      <c r="E9051" s="608">
        <v>874.01</v>
      </c>
    </row>
    <row r="9052" spans="1:5">
      <c r="A9052" s="606">
        <v>34483</v>
      </c>
      <c r="B9052" s="606" t="s">
        <v>9724</v>
      </c>
      <c r="C9052" s="606" t="s">
        <v>8641</v>
      </c>
      <c r="D9052" s="606" t="s">
        <v>8495</v>
      </c>
      <c r="E9052" s="608">
        <v>933.82</v>
      </c>
    </row>
    <row r="9053" spans="1:5">
      <c r="A9053" s="606">
        <v>34485</v>
      </c>
      <c r="B9053" s="606" t="s">
        <v>9725</v>
      </c>
      <c r="C9053" s="606" t="s">
        <v>8641</v>
      </c>
      <c r="D9053" s="606" t="s">
        <v>8495</v>
      </c>
      <c r="E9053" s="607">
        <v>998.61</v>
      </c>
    </row>
    <row r="9054" spans="1:5">
      <c r="A9054" s="606">
        <v>14041</v>
      </c>
      <c r="B9054" s="606" t="s">
        <v>9726</v>
      </c>
      <c r="C9054" s="606" t="s">
        <v>8641</v>
      </c>
      <c r="D9054" s="606" t="s">
        <v>8495</v>
      </c>
      <c r="E9054" s="608">
        <v>649.14</v>
      </c>
    </row>
    <row r="9055" spans="1:5">
      <c r="A9055" s="606">
        <v>1523</v>
      </c>
      <c r="B9055" s="606" t="s">
        <v>9727</v>
      </c>
      <c r="C9055" s="606" t="s">
        <v>8641</v>
      </c>
      <c r="D9055" s="606" t="s">
        <v>8495</v>
      </c>
      <c r="E9055" s="608">
        <v>659.75</v>
      </c>
    </row>
    <row r="9056" spans="1:5">
      <c r="A9056" s="606">
        <v>14052</v>
      </c>
      <c r="B9056" s="606" t="s">
        <v>9728</v>
      </c>
      <c r="C9056" s="606" t="s">
        <v>8494</v>
      </c>
      <c r="D9056" s="606" t="s">
        <v>8495</v>
      </c>
      <c r="E9056" s="608">
        <v>12.74</v>
      </c>
    </row>
    <row r="9057" spans="1:5">
      <c r="A9057" s="606">
        <v>14054</v>
      </c>
      <c r="B9057" s="606" t="s">
        <v>9729</v>
      </c>
      <c r="C9057" s="606" t="s">
        <v>8494</v>
      </c>
      <c r="D9057" s="606" t="s">
        <v>8495</v>
      </c>
      <c r="E9057" s="608">
        <v>16.559999999999999</v>
      </c>
    </row>
    <row r="9058" spans="1:5">
      <c r="A9058" s="606">
        <v>14053</v>
      </c>
      <c r="B9058" s="606" t="s">
        <v>9730</v>
      </c>
      <c r="C9058" s="606" t="s">
        <v>8494</v>
      </c>
      <c r="D9058" s="606" t="s">
        <v>8495</v>
      </c>
      <c r="E9058" s="608">
        <v>12.93</v>
      </c>
    </row>
    <row r="9059" spans="1:5">
      <c r="A9059" s="606">
        <v>2558</v>
      </c>
      <c r="B9059" s="606" t="s">
        <v>9731</v>
      </c>
      <c r="C9059" s="606" t="s">
        <v>8494</v>
      </c>
      <c r="D9059" s="606" t="s">
        <v>8495</v>
      </c>
      <c r="E9059" s="608">
        <v>9.74</v>
      </c>
    </row>
    <row r="9060" spans="1:5">
      <c r="A9060" s="606">
        <v>2560</v>
      </c>
      <c r="B9060" s="606" t="s">
        <v>9732</v>
      </c>
      <c r="C9060" s="606" t="s">
        <v>8494</v>
      </c>
      <c r="D9060" s="606" t="s">
        <v>8495</v>
      </c>
      <c r="E9060" s="608">
        <v>17.14</v>
      </c>
    </row>
    <row r="9061" spans="1:5">
      <c r="A9061" s="606">
        <v>2559</v>
      </c>
      <c r="B9061" s="606" t="s">
        <v>9733</v>
      </c>
      <c r="C9061" s="606" t="s">
        <v>8494</v>
      </c>
      <c r="D9061" s="606" t="s">
        <v>8500</v>
      </c>
      <c r="E9061" s="608">
        <v>13.71</v>
      </c>
    </row>
    <row r="9062" spans="1:5">
      <c r="A9062" s="606">
        <v>2592</v>
      </c>
      <c r="B9062" s="606" t="s">
        <v>9734</v>
      </c>
      <c r="C9062" s="606" t="s">
        <v>8494</v>
      </c>
      <c r="D9062" s="606" t="s">
        <v>8495</v>
      </c>
      <c r="E9062" s="608">
        <v>227.28</v>
      </c>
    </row>
    <row r="9063" spans="1:5">
      <c r="A9063" s="606">
        <v>2589</v>
      </c>
      <c r="B9063" s="606" t="s">
        <v>9735</v>
      </c>
      <c r="C9063" s="606" t="s">
        <v>8494</v>
      </c>
      <c r="D9063" s="606" t="s">
        <v>8495</v>
      </c>
      <c r="E9063" s="608">
        <v>30.4</v>
      </c>
    </row>
    <row r="9064" spans="1:5">
      <c r="A9064" s="606">
        <v>2566</v>
      </c>
      <c r="B9064" s="606" t="s">
        <v>9736</v>
      </c>
      <c r="C9064" s="606" t="s">
        <v>8494</v>
      </c>
      <c r="D9064" s="606" t="s">
        <v>8495</v>
      </c>
      <c r="E9064" s="608">
        <v>22.87</v>
      </c>
    </row>
    <row r="9065" spans="1:5">
      <c r="A9065" s="606">
        <v>2591</v>
      </c>
      <c r="B9065" s="606" t="s">
        <v>9737</v>
      </c>
      <c r="C9065" s="606" t="s">
        <v>8494</v>
      </c>
      <c r="D9065" s="606" t="s">
        <v>8495</v>
      </c>
      <c r="E9065" s="608">
        <v>11.09</v>
      </c>
    </row>
    <row r="9066" spans="1:5">
      <c r="A9066" s="606">
        <v>2590</v>
      </c>
      <c r="B9066" s="606" t="s">
        <v>9738</v>
      </c>
      <c r="C9066" s="606" t="s">
        <v>8494</v>
      </c>
      <c r="D9066" s="606" t="s">
        <v>8495</v>
      </c>
      <c r="E9066" s="608">
        <v>18.649999999999999</v>
      </c>
    </row>
    <row r="9067" spans="1:5">
      <c r="A9067" s="606">
        <v>2567</v>
      </c>
      <c r="B9067" s="606" t="s">
        <v>9739</v>
      </c>
      <c r="C9067" s="606" t="s">
        <v>8494</v>
      </c>
      <c r="D9067" s="606" t="s">
        <v>8495</v>
      </c>
      <c r="E9067" s="608">
        <v>44.59</v>
      </c>
    </row>
    <row r="9068" spans="1:5">
      <c r="A9068" s="606">
        <v>2565</v>
      </c>
      <c r="B9068" s="606" t="s">
        <v>9740</v>
      </c>
      <c r="C9068" s="606" t="s">
        <v>8494</v>
      </c>
      <c r="D9068" s="606" t="s">
        <v>8495</v>
      </c>
      <c r="E9068" s="608">
        <v>11.11</v>
      </c>
    </row>
    <row r="9069" spans="1:5">
      <c r="A9069" s="606">
        <v>2568</v>
      </c>
      <c r="B9069" s="606" t="s">
        <v>9741</v>
      </c>
      <c r="C9069" s="606" t="s">
        <v>8494</v>
      </c>
      <c r="D9069" s="606" t="s">
        <v>8495</v>
      </c>
      <c r="E9069" s="608">
        <v>123.83</v>
      </c>
    </row>
    <row r="9070" spans="1:5">
      <c r="A9070" s="606">
        <v>2594</v>
      </c>
      <c r="B9070" s="606" t="s">
        <v>9742</v>
      </c>
      <c r="C9070" s="606" t="s">
        <v>8494</v>
      </c>
      <c r="D9070" s="606" t="s">
        <v>8495</v>
      </c>
      <c r="E9070" s="608">
        <v>206.29</v>
      </c>
    </row>
    <row r="9071" spans="1:5">
      <c r="A9071" s="606">
        <v>2587</v>
      </c>
      <c r="B9071" s="606" t="s">
        <v>9743</v>
      </c>
      <c r="C9071" s="606" t="s">
        <v>8494</v>
      </c>
      <c r="D9071" s="606" t="s">
        <v>8495</v>
      </c>
      <c r="E9071" s="608">
        <v>35.159999999999997</v>
      </c>
    </row>
    <row r="9072" spans="1:5">
      <c r="A9072" s="606">
        <v>2588</v>
      </c>
      <c r="B9072" s="606" t="s">
        <v>9744</v>
      </c>
      <c r="C9072" s="606" t="s">
        <v>8494</v>
      </c>
      <c r="D9072" s="606" t="s">
        <v>8495</v>
      </c>
      <c r="E9072" s="608">
        <v>27.93</v>
      </c>
    </row>
    <row r="9073" spans="1:5">
      <c r="A9073" s="606">
        <v>2569</v>
      </c>
      <c r="B9073" s="606" t="s">
        <v>9745</v>
      </c>
      <c r="C9073" s="606" t="s">
        <v>8494</v>
      </c>
      <c r="D9073" s="606" t="s">
        <v>8495</v>
      </c>
      <c r="E9073" s="607">
        <v>10.76</v>
      </c>
    </row>
    <row r="9074" spans="1:5">
      <c r="A9074" s="606">
        <v>2570</v>
      </c>
      <c r="B9074" s="606" t="s">
        <v>9746</v>
      </c>
      <c r="C9074" s="606" t="s">
        <v>8494</v>
      </c>
      <c r="D9074" s="606" t="s">
        <v>8495</v>
      </c>
      <c r="E9074" s="608">
        <v>18.04</v>
      </c>
    </row>
    <row r="9075" spans="1:5">
      <c r="A9075" s="606">
        <v>2571</v>
      </c>
      <c r="B9075" s="606" t="s">
        <v>9747</v>
      </c>
      <c r="C9075" s="606" t="s">
        <v>8494</v>
      </c>
      <c r="D9075" s="606" t="s">
        <v>8495</v>
      </c>
      <c r="E9075" s="608">
        <v>53.54</v>
      </c>
    </row>
    <row r="9076" spans="1:5">
      <c r="A9076" s="606">
        <v>2593</v>
      </c>
      <c r="B9076" s="606" t="s">
        <v>9748</v>
      </c>
      <c r="C9076" s="606" t="s">
        <v>8494</v>
      </c>
      <c r="D9076" s="606" t="s">
        <v>8495</v>
      </c>
      <c r="E9076" s="607">
        <v>11.47</v>
      </c>
    </row>
    <row r="9077" spans="1:5">
      <c r="A9077" s="606">
        <v>2572</v>
      </c>
      <c r="B9077" s="606" t="s">
        <v>9749</v>
      </c>
      <c r="C9077" s="606" t="s">
        <v>8494</v>
      </c>
      <c r="D9077" s="606" t="s">
        <v>8495</v>
      </c>
      <c r="E9077" s="607">
        <v>158.35</v>
      </c>
    </row>
    <row r="9078" spans="1:5">
      <c r="A9078" s="606">
        <v>2595</v>
      </c>
      <c r="B9078" s="606" t="s">
        <v>9750</v>
      </c>
      <c r="C9078" s="606" t="s">
        <v>8494</v>
      </c>
      <c r="D9078" s="606" t="s">
        <v>8495</v>
      </c>
      <c r="E9078" s="608">
        <v>247.06</v>
      </c>
    </row>
    <row r="9079" spans="1:5">
      <c r="A9079" s="606">
        <v>2576</v>
      </c>
      <c r="B9079" s="606" t="s">
        <v>9751</v>
      </c>
      <c r="C9079" s="606" t="s">
        <v>8494</v>
      </c>
      <c r="D9079" s="606" t="s">
        <v>8495</v>
      </c>
      <c r="E9079" s="608">
        <v>42.12</v>
      </c>
    </row>
    <row r="9080" spans="1:5">
      <c r="A9080" s="606">
        <v>2575</v>
      </c>
      <c r="B9080" s="606" t="s">
        <v>9752</v>
      </c>
      <c r="C9080" s="606" t="s">
        <v>8494</v>
      </c>
      <c r="D9080" s="606" t="s">
        <v>8495</v>
      </c>
      <c r="E9080" s="607">
        <v>31.66</v>
      </c>
    </row>
    <row r="9081" spans="1:5">
      <c r="A9081" s="606">
        <v>2573</v>
      </c>
      <c r="B9081" s="606" t="s">
        <v>9753</v>
      </c>
      <c r="C9081" s="606" t="s">
        <v>8494</v>
      </c>
      <c r="D9081" s="606" t="s">
        <v>8495</v>
      </c>
      <c r="E9081" s="608">
        <v>13.15</v>
      </c>
    </row>
    <row r="9082" spans="1:5">
      <c r="A9082" s="606">
        <v>2586</v>
      </c>
      <c r="B9082" s="606" t="s">
        <v>9754</v>
      </c>
      <c r="C9082" s="606" t="s">
        <v>8494</v>
      </c>
      <c r="D9082" s="606" t="s">
        <v>8495</v>
      </c>
      <c r="E9082" s="608">
        <v>21.31</v>
      </c>
    </row>
    <row r="9083" spans="1:5">
      <c r="A9083" s="606">
        <v>2577</v>
      </c>
      <c r="B9083" s="606" t="s">
        <v>9755</v>
      </c>
      <c r="C9083" s="606" t="s">
        <v>8494</v>
      </c>
      <c r="D9083" s="606" t="s">
        <v>8495</v>
      </c>
      <c r="E9083" s="608">
        <v>57.07</v>
      </c>
    </row>
    <row r="9084" spans="1:5">
      <c r="A9084" s="606">
        <v>2574</v>
      </c>
      <c r="B9084" s="606" t="s">
        <v>9756</v>
      </c>
      <c r="C9084" s="606" t="s">
        <v>8494</v>
      </c>
      <c r="D9084" s="606" t="s">
        <v>8495</v>
      </c>
      <c r="E9084" s="608">
        <v>13.23</v>
      </c>
    </row>
    <row r="9085" spans="1:5">
      <c r="A9085" s="606">
        <v>2578</v>
      </c>
      <c r="B9085" s="606" t="s">
        <v>9757</v>
      </c>
      <c r="C9085" s="606" t="s">
        <v>8494</v>
      </c>
      <c r="D9085" s="606" t="s">
        <v>8495</v>
      </c>
      <c r="E9085" s="608">
        <v>178.18</v>
      </c>
    </row>
    <row r="9086" spans="1:5">
      <c r="A9086" s="606">
        <v>2585</v>
      </c>
      <c r="B9086" s="606" t="s">
        <v>9758</v>
      </c>
      <c r="C9086" s="606" t="s">
        <v>8494</v>
      </c>
      <c r="D9086" s="606" t="s">
        <v>8495</v>
      </c>
      <c r="E9086" s="608">
        <v>244.5</v>
      </c>
    </row>
    <row r="9087" spans="1:5">
      <c r="A9087" s="606">
        <v>12008</v>
      </c>
      <c r="B9087" s="606" t="s">
        <v>9759</v>
      </c>
      <c r="C9087" s="606" t="s">
        <v>8494</v>
      </c>
      <c r="D9087" s="606" t="s">
        <v>8495</v>
      </c>
      <c r="E9087" s="607">
        <v>131.18</v>
      </c>
    </row>
    <row r="9088" spans="1:5">
      <c r="A9088" s="606">
        <v>2582</v>
      </c>
      <c r="B9088" s="606" t="s">
        <v>9760</v>
      </c>
      <c r="C9088" s="606" t="s">
        <v>8494</v>
      </c>
      <c r="D9088" s="606" t="s">
        <v>8495</v>
      </c>
      <c r="E9088" s="608">
        <v>39.06</v>
      </c>
    </row>
    <row r="9089" spans="1:5">
      <c r="A9089" s="606">
        <v>2597</v>
      </c>
      <c r="B9089" s="606" t="s">
        <v>9761</v>
      </c>
      <c r="C9089" s="606" t="s">
        <v>8494</v>
      </c>
      <c r="D9089" s="606" t="s">
        <v>8495</v>
      </c>
      <c r="E9089" s="608">
        <v>33.479999999999997</v>
      </c>
    </row>
    <row r="9090" spans="1:5">
      <c r="A9090" s="606">
        <v>2579</v>
      </c>
      <c r="B9090" s="606" t="s">
        <v>9762</v>
      </c>
      <c r="C9090" s="606" t="s">
        <v>8494</v>
      </c>
      <c r="D9090" s="606" t="s">
        <v>8495</v>
      </c>
      <c r="E9090" s="608">
        <v>15.94</v>
      </c>
    </row>
    <row r="9091" spans="1:5">
      <c r="A9091" s="606">
        <v>2581</v>
      </c>
      <c r="B9091" s="606" t="s">
        <v>9763</v>
      </c>
      <c r="C9091" s="606" t="s">
        <v>8494</v>
      </c>
      <c r="D9091" s="606" t="s">
        <v>8495</v>
      </c>
      <c r="E9091" s="608">
        <v>20.399999999999999</v>
      </c>
    </row>
    <row r="9092" spans="1:5">
      <c r="A9092" s="606">
        <v>2596</v>
      </c>
      <c r="B9092" s="606" t="s">
        <v>9764</v>
      </c>
      <c r="C9092" s="606" t="s">
        <v>8494</v>
      </c>
      <c r="D9092" s="606" t="s">
        <v>8495</v>
      </c>
      <c r="E9092" s="608">
        <v>60.32</v>
      </c>
    </row>
    <row r="9093" spans="1:5">
      <c r="A9093" s="606">
        <v>2580</v>
      </c>
      <c r="B9093" s="606" t="s">
        <v>9765</v>
      </c>
      <c r="C9093" s="606" t="s">
        <v>8494</v>
      </c>
      <c r="D9093" s="606" t="s">
        <v>8495</v>
      </c>
      <c r="E9093" s="608">
        <v>17.47</v>
      </c>
    </row>
    <row r="9094" spans="1:5">
      <c r="A9094" s="606">
        <v>2583</v>
      </c>
      <c r="B9094" s="606" t="s">
        <v>9766</v>
      </c>
      <c r="C9094" s="606" t="s">
        <v>8494</v>
      </c>
      <c r="D9094" s="606" t="s">
        <v>8495</v>
      </c>
      <c r="E9094" s="608">
        <v>146.72</v>
      </c>
    </row>
    <row r="9095" spans="1:5">
      <c r="A9095" s="606">
        <v>2584</v>
      </c>
      <c r="B9095" s="606" t="s">
        <v>9767</v>
      </c>
      <c r="C9095" s="606" t="s">
        <v>8494</v>
      </c>
      <c r="D9095" s="606" t="s">
        <v>8495</v>
      </c>
      <c r="E9095" s="608">
        <v>244.25</v>
      </c>
    </row>
    <row r="9096" spans="1:5">
      <c r="A9096" s="606">
        <v>12010</v>
      </c>
      <c r="B9096" s="606" t="s">
        <v>9768</v>
      </c>
      <c r="C9096" s="606" t="s">
        <v>8494</v>
      </c>
      <c r="D9096" s="606" t="s">
        <v>8495</v>
      </c>
      <c r="E9096" s="608">
        <v>10.98</v>
      </c>
    </row>
    <row r="9097" spans="1:5">
      <c r="A9097" s="606">
        <v>39329</v>
      </c>
      <c r="B9097" s="606" t="s">
        <v>9769</v>
      </c>
      <c r="C9097" s="606" t="s">
        <v>8494</v>
      </c>
      <c r="D9097" s="606" t="s">
        <v>8495</v>
      </c>
      <c r="E9097" s="608">
        <v>11.49</v>
      </c>
    </row>
    <row r="9098" spans="1:5">
      <c r="A9098" s="606">
        <v>39330</v>
      </c>
      <c r="B9098" s="606" t="s">
        <v>9770</v>
      </c>
      <c r="C9098" s="606" t="s">
        <v>8494</v>
      </c>
      <c r="D9098" s="606" t="s">
        <v>8495</v>
      </c>
      <c r="E9098" s="608">
        <v>12.09</v>
      </c>
    </row>
    <row r="9099" spans="1:5">
      <c r="A9099" s="606">
        <v>39332</v>
      </c>
      <c r="B9099" s="606" t="s">
        <v>9771</v>
      </c>
      <c r="C9099" s="606" t="s">
        <v>8494</v>
      </c>
      <c r="D9099" s="606" t="s">
        <v>8495</v>
      </c>
      <c r="E9099" s="607">
        <v>13.51</v>
      </c>
    </row>
    <row r="9100" spans="1:5">
      <c r="A9100" s="606">
        <v>39331</v>
      </c>
      <c r="B9100" s="606" t="s">
        <v>9772</v>
      </c>
      <c r="C9100" s="606" t="s">
        <v>8494</v>
      </c>
      <c r="D9100" s="606" t="s">
        <v>8495</v>
      </c>
      <c r="E9100" s="608">
        <v>10.75</v>
      </c>
    </row>
    <row r="9101" spans="1:5">
      <c r="A9101" s="606">
        <v>39333</v>
      </c>
      <c r="B9101" s="606" t="s">
        <v>9773</v>
      </c>
      <c r="C9101" s="606" t="s">
        <v>8494</v>
      </c>
      <c r="D9101" s="606" t="s">
        <v>8495</v>
      </c>
      <c r="E9101" s="607">
        <v>10.48</v>
      </c>
    </row>
    <row r="9102" spans="1:5">
      <c r="A9102" s="606">
        <v>39335</v>
      </c>
      <c r="B9102" s="606" t="s">
        <v>9774</v>
      </c>
      <c r="C9102" s="606" t="s">
        <v>8494</v>
      </c>
      <c r="D9102" s="606" t="s">
        <v>8495</v>
      </c>
      <c r="E9102" s="607">
        <v>12.13</v>
      </c>
    </row>
    <row r="9103" spans="1:5">
      <c r="A9103" s="606">
        <v>39334</v>
      </c>
      <c r="B9103" s="606" t="s">
        <v>9775</v>
      </c>
      <c r="C9103" s="606" t="s">
        <v>8494</v>
      </c>
      <c r="D9103" s="606" t="s">
        <v>8495</v>
      </c>
      <c r="E9103" s="608">
        <v>9.64</v>
      </c>
    </row>
    <row r="9104" spans="1:5">
      <c r="A9104" s="606">
        <v>12016</v>
      </c>
      <c r="B9104" s="606" t="s">
        <v>9776</v>
      </c>
      <c r="C9104" s="606" t="s">
        <v>8494</v>
      </c>
      <c r="D9104" s="606" t="s">
        <v>8495</v>
      </c>
      <c r="E9104" s="607">
        <v>12.1</v>
      </c>
    </row>
    <row r="9105" spans="1:5">
      <c r="A9105" s="606">
        <v>12015</v>
      </c>
      <c r="B9105" s="606" t="s">
        <v>9777</v>
      </c>
      <c r="C9105" s="606" t="s">
        <v>8494</v>
      </c>
      <c r="D9105" s="606" t="s">
        <v>8495</v>
      </c>
      <c r="E9105" s="607">
        <v>14.09</v>
      </c>
    </row>
    <row r="9106" spans="1:5">
      <c r="A9106" s="606">
        <v>12020</v>
      </c>
      <c r="B9106" s="606" t="s">
        <v>9778</v>
      </c>
      <c r="C9106" s="606" t="s">
        <v>8494</v>
      </c>
      <c r="D9106" s="606" t="s">
        <v>8495</v>
      </c>
      <c r="E9106" s="608">
        <v>12.1</v>
      </c>
    </row>
    <row r="9107" spans="1:5">
      <c r="A9107" s="606">
        <v>12019</v>
      </c>
      <c r="B9107" s="606" t="s">
        <v>9779</v>
      </c>
      <c r="C9107" s="606" t="s">
        <v>8494</v>
      </c>
      <c r="D9107" s="606" t="s">
        <v>8495</v>
      </c>
      <c r="E9107" s="608">
        <v>14.09</v>
      </c>
    </row>
    <row r="9108" spans="1:5">
      <c r="A9108" s="606">
        <v>39336</v>
      </c>
      <c r="B9108" s="606" t="s">
        <v>9780</v>
      </c>
      <c r="C9108" s="606" t="s">
        <v>8494</v>
      </c>
      <c r="D9108" s="606" t="s">
        <v>8495</v>
      </c>
      <c r="E9108" s="608">
        <v>12.09</v>
      </c>
    </row>
    <row r="9109" spans="1:5">
      <c r="A9109" s="606">
        <v>39338</v>
      </c>
      <c r="B9109" s="606" t="s">
        <v>9781</v>
      </c>
      <c r="C9109" s="606" t="s">
        <v>8494</v>
      </c>
      <c r="D9109" s="606" t="s">
        <v>8495</v>
      </c>
      <c r="E9109" s="608">
        <v>13.51</v>
      </c>
    </row>
    <row r="9110" spans="1:5">
      <c r="A9110" s="606">
        <v>39337</v>
      </c>
      <c r="B9110" s="606" t="s">
        <v>9782</v>
      </c>
      <c r="C9110" s="606" t="s">
        <v>8494</v>
      </c>
      <c r="D9110" s="606" t="s">
        <v>8495</v>
      </c>
      <c r="E9110" s="607">
        <v>10.75</v>
      </c>
    </row>
    <row r="9111" spans="1:5">
      <c r="A9111" s="606">
        <v>39341</v>
      </c>
      <c r="B9111" s="606" t="s">
        <v>9783</v>
      </c>
      <c r="C9111" s="606" t="s">
        <v>8494</v>
      </c>
      <c r="D9111" s="606" t="s">
        <v>8495</v>
      </c>
      <c r="E9111" s="607">
        <v>17.61</v>
      </c>
    </row>
    <row r="9112" spans="1:5">
      <c r="A9112" s="606">
        <v>39340</v>
      </c>
      <c r="B9112" s="606" t="s">
        <v>9784</v>
      </c>
      <c r="C9112" s="606" t="s">
        <v>8494</v>
      </c>
      <c r="D9112" s="606" t="s">
        <v>8495</v>
      </c>
      <c r="E9112" s="607">
        <v>12.93</v>
      </c>
    </row>
    <row r="9113" spans="1:5">
      <c r="A9113" s="606">
        <v>12025</v>
      </c>
      <c r="B9113" s="606" t="s">
        <v>9785</v>
      </c>
      <c r="C9113" s="606" t="s">
        <v>8494</v>
      </c>
      <c r="D9113" s="606" t="s">
        <v>8495</v>
      </c>
      <c r="E9113" s="607">
        <v>13.35</v>
      </c>
    </row>
    <row r="9114" spans="1:5">
      <c r="A9114" s="606">
        <v>39342</v>
      </c>
      <c r="B9114" s="606" t="s">
        <v>9786</v>
      </c>
      <c r="C9114" s="606" t="s">
        <v>8494</v>
      </c>
      <c r="D9114" s="606" t="s">
        <v>8495</v>
      </c>
      <c r="E9114" s="607">
        <v>17.61</v>
      </c>
    </row>
    <row r="9115" spans="1:5">
      <c r="A9115" s="606">
        <v>39343</v>
      </c>
      <c r="B9115" s="606" t="s">
        <v>9787</v>
      </c>
      <c r="C9115" s="606" t="s">
        <v>8494</v>
      </c>
      <c r="D9115" s="606" t="s">
        <v>8495</v>
      </c>
      <c r="E9115" s="607">
        <v>14.87</v>
      </c>
    </row>
    <row r="9116" spans="1:5">
      <c r="A9116" s="606">
        <v>39345</v>
      </c>
      <c r="B9116" s="606" t="s">
        <v>9788</v>
      </c>
      <c r="C9116" s="606" t="s">
        <v>8494</v>
      </c>
      <c r="D9116" s="606" t="s">
        <v>8495</v>
      </c>
      <c r="E9116" s="607">
        <v>20.12</v>
      </c>
    </row>
    <row r="9117" spans="1:5">
      <c r="A9117" s="606">
        <v>39344</v>
      </c>
      <c r="B9117" s="606" t="s">
        <v>9789</v>
      </c>
      <c r="C9117" s="606" t="s">
        <v>8494</v>
      </c>
      <c r="D9117" s="606" t="s">
        <v>8495</v>
      </c>
      <c r="E9117" s="607">
        <v>14.37</v>
      </c>
    </row>
    <row r="9118" spans="1:5">
      <c r="A9118" s="606">
        <v>12623</v>
      </c>
      <c r="B9118" s="606" t="s">
        <v>9790</v>
      </c>
      <c r="C9118" s="606" t="s">
        <v>8539</v>
      </c>
      <c r="D9118" s="606" t="s">
        <v>8495</v>
      </c>
      <c r="E9118" s="607">
        <v>44.28</v>
      </c>
    </row>
    <row r="9119" spans="1:5">
      <c r="A9119" s="606">
        <v>34498</v>
      </c>
      <c r="B9119" s="606" t="s">
        <v>9791</v>
      </c>
      <c r="C9119" s="606" t="s">
        <v>8494</v>
      </c>
      <c r="D9119" s="606" t="s">
        <v>8495</v>
      </c>
      <c r="E9119" s="607">
        <v>118.61</v>
      </c>
    </row>
    <row r="9120" spans="1:5">
      <c r="A9120" s="606">
        <v>13244</v>
      </c>
      <c r="B9120" s="606" t="s">
        <v>9792</v>
      </c>
      <c r="C9120" s="606" t="s">
        <v>8494</v>
      </c>
      <c r="D9120" s="606" t="s">
        <v>8500</v>
      </c>
      <c r="E9120" s="607">
        <v>49.93</v>
      </c>
    </row>
    <row r="9121" spans="1:5">
      <c r="A9121" s="606">
        <v>38998</v>
      </c>
      <c r="B9121" s="606" t="s">
        <v>9793</v>
      </c>
      <c r="C9121" s="606" t="s">
        <v>8494</v>
      </c>
      <c r="D9121" s="606" t="s">
        <v>8541</v>
      </c>
      <c r="E9121" s="608">
        <v>9.5</v>
      </c>
    </row>
    <row r="9122" spans="1:5">
      <c r="A9122" s="606">
        <v>38999</v>
      </c>
      <c r="B9122" s="606" t="s">
        <v>9794</v>
      </c>
      <c r="C9122" s="606" t="s">
        <v>8494</v>
      </c>
      <c r="D9122" s="606" t="s">
        <v>8541</v>
      </c>
      <c r="E9122" s="607">
        <v>24.02</v>
      </c>
    </row>
    <row r="9123" spans="1:5">
      <c r="A9123" s="606">
        <v>38996</v>
      </c>
      <c r="B9123" s="606" t="s">
        <v>9795</v>
      </c>
      <c r="C9123" s="606" t="s">
        <v>8494</v>
      </c>
      <c r="D9123" s="606" t="s">
        <v>8541</v>
      </c>
      <c r="E9123" s="608">
        <v>16.98</v>
      </c>
    </row>
    <row r="9124" spans="1:5">
      <c r="A9124" s="606">
        <v>44173</v>
      </c>
      <c r="B9124" s="606" t="s">
        <v>9796</v>
      </c>
      <c r="C9124" s="606" t="s">
        <v>8494</v>
      </c>
      <c r="D9124" s="606" t="s">
        <v>8541</v>
      </c>
      <c r="E9124" s="608">
        <v>16.510000000000002</v>
      </c>
    </row>
    <row r="9125" spans="1:5">
      <c r="A9125" s="606">
        <v>44174</v>
      </c>
      <c r="B9125" s="606" t="s">
        <v>9797</v>
      </c>
      <c r="C9125" s="606" t="s">
        <v>8494</v>
      </c>
      <c r="D9125" s="606" t="s">
        <v>8541</v>
      </c>
      <c r="E9125" s="608">
        <v>27.02</v>
      </c>
    </row>
    <row r="9126" spans="1:5">
      <c r="A9126" s="606">
        <v>38997</v>
      </c>
      <c r="B9126" s="606" t="s">
        <v>9798</v>
      </c>
      <c r="C9126" s="606" t="s">
        <v>8494</v>
      </c>
      <c r="D9126" s="606" t="s">
        <v>8541</v>
      </c>
      <c r="E9126" s="607">
        <v>24.29</v>
      </c>
    </row>
    <row r="9127" spans="1:5">
      <c r="A9127" s="606">
        <v>39600</v>
      </c>
      <c r="B9127" s="606" t="s">
        <v>9799</v>
      </c>
      <c r="C9127" s="606" t="s">
        <v>8494</v>
      </c>
      <c r="D9127" s="606" t="s">
        <v>8495</v>
      </c>
      <c r="E9127" s="607">
        <v>21.08</v>
      </c>
    </row>
    <row r="9128" spans="1:5">
      <c r="A9128" s="606">
        <v>39601</v>
      </c>
      <c r="B9128" s="606" t="s">
        <v>9800</v>
      </c>
      <c r="C9128" s="606" t="s">
        <v>8494</v>
      </c>
      <c r="D9128" s="606" t="s">
        <v>8495</v>
      </c>
      <c r="E9128" s="607">
        <v>44.71</v>
      </c>
    </row>
    <row r="9129" spans="1:5">
      <c r="A9129" s="606">
        <v>39862</v>
      </c>
      <c r="B9129" s="606" t="s">
        <v>9801</v>
      </c>
      <c r="C9129" s="606" t="s">
        <v>8494</v>
      </c>
      <c r="D9129" s="606" t="s">
        <v>8541</v>
      </c>
      <c r="E9129" s="607">
        <v>13.96</v>
      </c>
    </row>
    <row r="9130" spans="1:5">
      <c r="A9130" s="606">
        <v>39863</v>
      </c>
      <c r="B9130" s="606" t="s">
        <v>9802</v>
      </c>
      <c r="C9130" s="606" t="s">
        <v>8494</v>
      </c>
      <c r="D9130" s="606" t="s">
        <v>8541</v>
      </c>
      <c r="E9130" s="607">
        <v>14.16</v>
      </c>
    </row>
    <row r="9131" spans="1:5">
      <c r="A9131" s="606">
        <v>39864</v>
      </c>
      <c r="B9131" s="606" t="s">
        <v>9803</v>
      </c>
      <c r="C9131" s="606" t="s">
        <v>8494</v>
      </c>
      <c r="D9131" s="606" t="s">
        <v>8541</v>
      </c>
      <c r="E9131" s="608">
        <v>17.57</v>
      </c>
    </row>
    <row r="9132" spans="1:5">
      <c r="A9132" s="606">
        <v>39865</v>
      </c>
      <c r="B9132" s="606" t="s">
        <v>9804</v>
      </c>
      <c r="C9132" s="606" t="s">
        <v>8494</v>
      </c>
      <c r="D9132" s="606" t="s">
        <v>8541</v>
      </c>
      <c r="E9132" s="607">
        <v>24.76</v>
      </c>
    </row>
    <row r="9133" spans="1:5">
      <c r="A9133" s="606">
        <v>2517</v>
      </c>
      <c r="B9133" s="606" t="s">
        <v>9805</v>
      </c>
      <c r="C9133" s="606" t="s">
        <v>8494</v>
      </c>
      <c r="D9133" s="606" t="s">
        <v>8495</v>
      </c>
      <c r="E9133" s="607">
        <v>24.33</v>
      </c>
    </row>
    <row r="9134" spans="1:5">
      <c r="A9134" s="606">
        <v>2522</v>
      </c>
      <c r="B9134" s="606" t="s">
        <v>9806</v>
      </c>
      <c r="C9134" s="606" t="s">
        <v>8494</v>
      </c>
      <c r="D9134" s="606" t="s">
        <v>8495</v>
      </c>
      <c r="E9134" s="607">
        <v>15.73</v>
      </c>
    </row>
    <row r="9135" spans="1:5">
      <c r="A9135" s="606">
        <v>2548</v>
      </c>
      <c r="B9135" s="606" t="s">
        <v>9807</v>
      </c>
      <c r="C9135" s="606" t="s">
        <v>8494</v>
      </c>
      <c r="D9135" s="606" t="s">
        <v>8495</v>
      </c>
      <c r="E9135" s="608">
        <v>9.67</v>
      </c>
    </row>
    <row r="9136" spans="1:5">
      <c r="A9136" s="606">
        <v>2516</v>
      </c>
      <c r="B9136" s="606" t="s">
        <v>9808</v>
      </c>
      <c r="C9136" s="606" t="s">
        <v>8494</v>
      </c>
      <c r="D9136" s="606" t="s">
        <v>8495</v>
      </c>
      <c r="E9136" s="607">
        <v>12.63</v>
      </c>
    </row>
    <row r="9137" spans="1:5">
      <c r="A9137" s="606">
        <v>2518</v>
      </c>
      <c r="B9137" s="606" t="s">
        <v>9809</v>
      </c>
      <c r="C9137" s="606" t="s">
        <v>8494</v>
      </c>
      <c r="D9137" s="606" t="s">
        <v>8495</v>
      </c>
      <c r="E9137" s="607">
        <v>115.84</v>
      </c>
    </row>
    <row r="9138" spans="1:5">
      <c r="A9138" s="606">
        <v>2521</v>
      </c>
      <c r="B9138" s="606" t="s">
        <v>9810</v>
      </c>
      <c r="C9138" s="606" t="s">
        <v>8494</v>
      </c>
      <c r="D9138" s="606" t="s">
        <v>8495</v>
      </c>
      <c r="E9138" s="607">
        <v>49.31</v>
      </c>
    </row>
    <row r="9139" spans="1:5">
      <c r="A9139" s="606">
        <v>2515</v>
      </c>
      <c r="B9139" s="606" t="s">
        <v>9811</v>
      </c>
      <c r="C9139" s="606" t="s">
        <v>8494</v>
      </c>
      <c r="D9139" s="606" t="s">
        <v>8495</v>
      </c>
      <c r="E9139" s="608">
        <v>10.51</v>
      </c>
    </row>
    <row r="9140" spans="1:5">
      <c r="A9140" s="606">
        <v>2519</v>
      </c>
      <c r="B9140" s="606" t="s">
        <v>9812</v>
      </c>
      <c r="C9140" s="606" t="s">
        <v>8494</v>
      </c>
      <c r="D9140" s="606" t="s">
        <v>8495</v>
      </c>
      <c r="E9140" s="607">
        <v>139.68</v>
      </c>
    </row>
    <row r="9141" spans="1:5">
      <c r="A9141" s="606">
        <v>2520</v>
      </c>
      <c r="B9141" s="606" t="s">
        <v>9813</v>
      </c>
      <c r="C9141" s="606" t="s">
        <v>8494</v>
      </c>
      <c r="D9141" s="606" t="s">
        <v>8495</v>
      </c>
      <c r="E9141" s="607">
        <v>257.08</v>
      </c>
    </row>
    <row r="9142" spans="1:5">
      <c r="A9142" s="606">
        <v>1602</v>
      </c>
      <c r="B9142" s="606" t="s">
        <v>9814</v>
      </c>
      <c r="C9142" s="606" t="s">
        <v>8494</v>
      </c>
      <c r="D9142" s="606" t="s">
        <v>8495</v>
      </c>
      <c r="E9142" s="607">
        <v>61.3</v>
      </c>
    </row>
    <row r="9143" spans="1:5">
      <c r="A9143" s="606">
        <v>1601</v>
      </c>
      <c r="B9143" s="606" t="s">
        <v>9815</v>
      </c>
      <c r="C9143" s="606" t="s">
        <v>8494</v>
      </c>
      <c r="D9143" s="606" t="s">
        <v>8495</v>
      </c>
      <c r="E9143" s="608">
        <v>54.63</v>
      </c>
    </row>
    <row r="9144" spans="1:5">
      <c r="A9144" s="606">
        <v>1598</v>
      </c>
      <c r="B9144" s="606" t="s">
        <v>9816</v>
      </c>
      <c r="C9144" s="606" t="s">
        <v>8494</v>
      </c>
      <c r="D9144" s="606" t="s">
        <v>8495</v>
      </c>
      <c r="E9144" s="608">
        <v>16.170000000000002</v>
      </c>
    </row>
    <row r="9145" spans="1:5">
      <c r="A9145" s="606">
        <v>1600</v>
      </c>
      <c r="B9145" s="606" t="s">
        <v>9817</v>
      </c>
      <c r="C9145" s="606" t="s">
        <v>8494</v>
      </c>
      <c r="D9145" s="606" t="s">
        <v>8495</v>
      </c>
      <c r="E9145" s="607">
        <v>23.86</v>
      </c>
    </row>
    <row r="9146" spans="1:5">
      <c r="A9146" s="606">
        <v>1603</v>
      </c>
      <c r="B9146" s="606" t="s">
        <v>9818</v>
      </c>
      <c r="C9146" s="606" t="s">
        <v>8494</v>
      </c>
      <c r="D9146" s="606" t="s">
        <v>8495</v>
      </c>
      <c r="E9146" s="607">
        <v>92.55</v>
      </c>
    </row>
    <row r="9147" spans="1:5">
      <c r="A9147" s="606">
        <v>1599</v>
      </c>
      <c r="B9147" s="606" t="s">
        <v>9819</v>
      </c>
      <c r="C9147" s="606" t="s">
        <v>8494</v>
      </c>
      <c r="D9147" s="606" t="s">
        <v>8495</v>
      </c>
      <c r="E9147" s="608">
        <v>18.760000000000002</v>
      </c>
    </row>
    <row r="9148" spans="1:5">
      <c r="A9148" s="606">
        <v>1597</v>
      </c>
      <c r="B9148" s="606" t="s">
        <v>9820</v>
      </c>
      <c r="C9148" s="606" t="s">
        <v>8494</v>
      </c>
      <c r="D9148" s="606" t="s">
        <v>8495</v>
      </c>
      <c r="E9148" s="608">
        <v>15.2</v>
      </c>
    </row>
    <row r="9149" spans="1:5">
      <c r="A9149" s="606">
        <v>39602</v>
      </c>
      <c r="B9149" s="606" t="s">
        <v>9821</v>
      </c>
      <c r="C9149" s="606" t="s">
        <v>8494</v>
      </c>
      <c r="D9149" s="606" t="s">
        <v>8495</v>
      </c>
      <c r="E9149" s="607">
        <v>2.23</v>
      </c>
    </row>
    <row r="9150" spans="1:5">
      <c r="A9150" s="606">
        <v>39603</v>
      </c>
      <c r="B9150" s="606" t="s">
        <v>9822</v>
      </c>
      <c r="C9150" s="606" t="s">
        <v>8494</v>
      </c>
      <c r="D9150" s="606" t="s">
        <v>8495</v>
      </c>
      <c r="E9150" s="607">
        <v>4.76</v>
      </c>
    </row>
    <row r="9151" spans="1:5">
      <c r="A9151" s="606">
        <v>11821</v>
      </c>
      <c r="B9151" s="606" t="s">
        <v>9823</v>
      </c>
      <c r="C9151" s="606" t="s">
        <v>8494</v>
      </c>
      <c r="D9151" s="606" t="s">
        <v>8495</v>
      </c>
      <c r="E9151" s="607">
        <v>12.48</v>
      </c>
    </row>
    <row r="9152" spans="1:5">
      <c r="A9152" s="606">
        <v>1562</v>
      </c>
      <c r="B9152" s="606" t="s">
        <v>9824</v>
      </c>
      <c r="C9152" s="606" t="s">
        <v>8494</v>
      </c>
      <c r="D9152" s="606" t="s">
        <v>8495</v>
      </c>
      <c r="E9152" s="607">
        <v>20.45</v>
      </c>
    </row>
    <row r="9153" spans="1:5">
      <c r="A9153" s="606">
        <v>1563</v>
      </c>
      <c r="B9153" s="606" t="s">
        <v>9825</v>
      </c>
      <c r="C9153" s="606" t="s">
        <v>8494</v>
      </c>
      <c r="D9153" s="606" t="s">
        <v>8495</v>
      </c>
      <c r="E9153" s="607">
        <v>27.44</v>
      </c>
    </row>
    <row r="9154" spans="1:5">
      <c r="A9154" s="606">
        <v>11856</v>
      </c>
      <c r="B9154" s="606" t="s">
        <v>9826</v>
      </c>
      <c r="C9154" s="606" t="s">
        <v>8494</v>
      </c>
      <c r="D9154" s="606" t="s">
        <v>8500</v>
      </c>
      <c r="E9154" s="607">
        <v>8.18</v>
      </c>
    </row>
    <row r="9155" spans="1:5">
      <c r="A9155" s="606">
        <v>11857</v>
      </c>
      <c r="B9155" s="606" t="s">
        <v>9827</v>
      </c>
      <c r="C9155" s="606" t="s">
        <v>8494</v>
      </c>
      <c r="D9155" s="606" t="s">
        <v>8495</v>
      </c>
      <c r="E9155" s="607">
        <v>43.05</v>
      </c>
    </row>
    <row r="9156" spans="1:5">
      <c r="A9156" s="606">
        <v>11858</v>
      </c>
      <c r="B9156" s="606" t="s">
        <v>9828</v>
      </c>
      <c r="C9156" s="606" t="s">
        <v>8494</v>
      </c>
      <c r="D9156" s="606" t="s">
        <v>8495</v>
      </c>
      <c r="E9156" s="607">
        <v>53.43</v>
      </c>
    </row>
    <row r="9157" spans="1:5">
      <c r="A9157" s="606">
        <v>1539</v>
      </c>
      <c r="B9157" s="606" t="s">
        <v>9829</v>
      </c>
      <c r="C9157" s="606" t="s">
        <v>8494</v>
      </c>
      <c r="D9157" s="606" t="s">
        <v>8495</v>
      </c>
      <c r="E9157" s="607">
        <v>9.61</v>
      </c>
    </row>
    <row r="9158" spans="1:5">
      <c r="A9158" s="606">
        <v>11859</v>
      </c>
      <c r="B9158" s="606" t="s">
        <v>9830</v>
      </c>
      <c r="C9158" s="606" t="s">
        <v>8494</v>
      </c>
      <c r="D9158" s="606" t="s">
        <v>8495</v>
      </c>
      <c r="E9158" s="607">
        <v>72.69</v>
      </c>
    </row>
    <row r="9159" spans="1:5">
      <c r="A9159" s="606">
        <v>1550</v>
      </c>
      <c r="B9159" s="606" t="s">
        <v>9831</v>
      </c>
      <c r="C9159" s="606" t="s">
        <v>8494</v>
      </c>
      <c r="D9159" s="606" t="s">
        <v>8495</v>
      </c>
      <c r="E9159" s="607">
        <v>10.14</v>
      </c>
    </row>
    <row r="9160" spans="1:5">
      <c r="A9160" s="606">
        <v>11854</v>
      </c>
      <c r="B9160" s="606" t="s">
        <v>9832</v>
      </c>
      <c r="C9160" s="606" t="s">
        <v>8494</v>
      </c>
      <c r="D9160" s="606" t="s">
        <v>8495</v>
      </c>
      <c r="E9160" s="607">
        <v>12.67</v>
      </c>
    </row>
    <row r="9161" spans="1:5">
      <c r="A9161" s="606">
        <v>11862</v>
      </c>
      <c r="B9161" s="606" t="s">
        <v>9833</v>
      </c>
      <c r="C9161" s="606" t="s">
        <v>8494</v>
      </c>
      <c r="D9161" s="606" t="s">
        <v>8495</v>
      </c>
      <c r="E9161" s="607">
        <v>17.78</v>
      </c>
    </row>
    <row r="9162" spans="1:5">
      <c r="A9162" s="606">
        <v>11863</v>
      </c>
      <c r="B9162" s="606" t="s">
        <v>9834</v>
      </c>
      <c r="C9162" s="606" t="s">
        <v>8494</v>
      </c>
      <c r="D9162" s="606" t="s">
        <v>8495</v>
      </c>
      <c r="E9162" s="607">
        <v>7.18</v>
      </c>
    </row>
    <row r="9163" spans="1:5">
      <c r="A9163" s="606">
        <v>11855</v>
      </c>
      <c r="B9163" s="606" t="s">
        <v>9835</v>
      </c>
      <c r="C9163" s="606" t="s">
        <v>8494</v>
      </c>
      <c r="D9163" s="606" t="s">
        <v>8495</v>
      </c>
      <c r="E9163" s="607">
        <v>26.53</v>
      </c>
    </row>
    <row r="9164" spans="1:5">
      <c r="A9164" s="606">
        <v>11864</v>
      </c>
      <c r="B9164" s="606" t="s">
        <v>9836</v>
      </c>
      <c r="C9164" s="606" t="s">
        <v>8494</v>
      </c>
      <c r="D9164" s="606" t="s">
        <v>8495</v>
      </c>
      <c r="E9164" s="607">
        <v>40.11</v>
      </c>
    </row>
    <row r="9165" spans="1:5">
      <c r="A9165" s="606">
        <v>2527</v>
      </c>
      <c r="B9165" s="606" t="s">
        <v>9837</v>
      </c>
      <c r="C9165" s="606" t="s">
        <v>8494</v>
      </c>
      <c r="D9165" s="606" t="s">
        <v>8495</v>
      </c>
      <c r="E9165" s="607">
        <v>8.7100000000000009</v>
      </c>
    </row>
    <row r="9166" spans="1:5">
      <c r="A9166" s="606">
        <v>2526</v>
      </c>
      <c r="B9166" s="606" t="s">
        <v>9838</v>
      </c>
      <c r="C9166" s="606" t="s">
        <v>8494</v>
      </c>
      <c r="D9166" s="606" t="s">
        <v>8495</v>
      </c>
      <c r="E9166" s="607">
        <v>5.58</v>
      </c>
    </row>
    <row r="9167" spans="1:5">
      <c r="A9167" s="606">
        <v>2487</v>
      </c>
      <c r="B9167" s="606" t="s">
        <v>9839</v>
      </c>
      <c r="C9167" s="606" t="s">
        <v>8494</v>
      </c>
      <c r="D9167" s="606" t="s">
        <v>8495</v>
      </c>
      <c r="E9167" s="608">
        <v>1.9</v>
      </c>
    </row>
    <row r="9168" spans="1:5">
      <c r="A9168" s="606">
        <v>2483</v>
      </c>
      <c r="B9168" s="606" t="s">
        <v>9840</v>
      </c>
      <c r="C9168" s="606" t="s">
        <v>8494</v>
      </c>
      <c r="D9168" s="606" t="s">
        <v>8495</v>
      </c>
      <c r="E9168" s="607">
        <v>3.97</v>
      </c>
    </row>
    <row r="9169" spans="1:5">
      <c r="A9169" s="606">
        <v>2528</v>
      </c>
      <c r="B9169" s="606" t="s">
        <v>9841</v>
      </c>
      <c r="C9169" s="606" t="s">
        <v>8494</v>
      </c>
      <c r="D9169" s="606" t="s">
        <v>8495</v>
      </c>
      <c r="E9169" s="607">
        <v>21.92</v>
      </c>
    </row>
    <row r="9170" spans="1:5">
      <c r="A9170" s="606">
        <v>2489</v>
      </c>
      <c r="B9170" s="606" t="s">
        <v>9842</v>
      </c>
      <c r="C9170" s="606" t="s">
        <v>8494</v>
      </c>
      <c r="D9170" s="606" t="s">
        <v>8495</v>
      </c>
      <c r="E9170" s="608">
        <v>9.65</v>
      </c>
    </row>
    <row r="9171" spans="1:5">
      <c r="A9171" s="606">
        <v>2488</v>
      </c>
      <c r="B9171" s="606" t="s">
        <v>9843</v>
      </c>
      <c r="C9171" s="606" t="s">
        <v>8494</v>
      </c>
      <c r="D9171" s="606" t="s">
        <v>8495</v>
      </c>
      <c r="E9171" s="607">
        <v>2.23</v>
      </c>
    </row>
    <row r="9172" spans="1:5">
      <c r="A9172" s="606">
        <v>2484</v>
      </c>
      <c r="B9172" s="606" t="s">
        <v>9844</v>
      </c>
      <c r="C9172" s="606" t="s">
        <v>8494</v>
      </c>
      <c r="D9172" s="606" t="s">
        <v>8495</v>
      </c>
      <c r="E9172" s="608">
        <v>31.83</v>
      </c>
    </row>
    <row r="9173" spans="1:5">
      <c r="A9173" s="606">
        <v>2485</v>
      </c>
      <c r="B9173" s="606" t="s">
        <v>9845</v>
      </c>
      <c r="C9173" s="606" t="s">
        <v>8494</v>
      </c>
      <c r="D9173" s="606" t="s">
        <v>8495</v>
      </c>
      <c r="E9173" s="608">
        <v>49.9</v>
      </c>
    </row>
    <row r="9174" spans="1:5">
      <c r="A9174" s="606">
        <v>39279</v>
      </c>
      <c r="B9174" s="606" t="s">
        <v>9846</v>
      </c>
      <c r="C9174" s="606" t="s">
        <v>8494</v>
      </c>
      <c r="D9174" s="606" t="s">
        <v>8541</v>
      </c>
      <c r="E9174" s="608">
        <v>9.56</v>
      </c>
    </row>
    <row r="9175" spans="1:5">
      <c r="A9175" s="606">
        <v>39280</v>
      </c>
      <c r="B9175" s="606" t="s">
        <v>9847</v>
      </c>
      <c r="C9175" s="606" t="s">
        <v>8494</v>
      </c>
      <c r="D9175" s="606" t="s">
        <v>8541</v>
      </c>
      <c r="E9175" s="607">
        <v>10.7</v>
      </c>
    </row>
    <row r="9176" spans="1:5">
      <c r="A9176" s="606">
        <v>39281</v>
      </c>
      <c r="B9176" s="606" t="s">
        <v>9848</v>
      </c>
      <c r="C9176" s="606" t="s">
        <v>8494</v>
      </c>
      <c r="D9176" s="606" t="s">
        <v>8541</v>
      </c>
      <c r="E9176" s="607">
        <v>14.15</v>
      </c>
    </row>
    <row r="9177" spans="1:5">
      <c r="A9177" s="606">
        <v>39282</v>
      </c>
      <c r="B9177" s="606" t="s">
        <v>9849</v>
      </c>
      <c r="C9177" s="606" t="s">
        <v>8494</v>
      </c>
      <c r="D9177" s="606" t="s">
        <v>8541</v>
      </c>
      <c r="E9177" s="607">
        <v>19.75</v>
      </c>
    </row>
    <row r="9178" spans="1:5">
      <c r="A9178" s="606">
        <v>38844</v>
      </c>
      <c r="B9178" s="606" t="s">
        <v>9850</v>
      </c>
      <c r="C9178" s="606" t="s">
        <v>8494</v>
      </c>
      <c r="D9178" s="606" t="s">
        <v>8541</v>
      </c>
      <c r="E9178" s="607">
        <v>9.69</v>
      </c>
    </row>
    <row r="9179" spans="1:5">
      <c r="A9179" s="606">
        <v>38846</v>
      </c>
      <c r="B9179" s="606" t="s">
        <v>9851</v>
      </c>
      <c r="C9179" s="606" t="s">
        <v>8494</v>
      </c>
      <c r="D9179" s="606" t="s">
        <v>8541</v>
      </c>
      <c r="E9179" s="607">
        <v>9.86</v>
      </c>
    </row>
    <row r="9180" spans="1:5">
      <c r="A9180" s="606">
        <v>38847</v>
      </c>
      <c r="B9180" s="606" t="s">
        <v>9852</v>
      </c>
      <c r="C9180" s="606" t="s">
        <v>8494</v>
      </c>
      <c r="D9180" s="606" t="s">
        <v>8541</v>
      </c>
      <c r="E9180" s="608">
        <v>11.55</v>
      </c>
    </row>
    <row r="9181" spans="1:5">
      <c r="A9181" s="606">
        <v>38850</v>
      </c>
      <c r="B9181" s="606" t="s">
        <v>9853</v>
      </c>
      <c r="C9181" s="606" t="s">
        <v>8494</v>
      </c>
      <c r="D9181" s="606" t="s">
        <v>8541</v>
      </c>
      <c r="E9181" s="607">
        <v>20.86</v>
      </c>
    </row>
    <row r="9182" spans="1:5">
      <c r="A9182" s="606">
        <v>38848</v>
      </c>
      <c r="B9182" s="606" t="s">
        <v>9854</v>
      </c>
      <c r="C9182" s="606" t="s">
        <v>8494</v>
      </c>
      <c r="D9182" s="606" t="s">
        <v>8541</v>
      </c>
      <c r="E9182" s="607">
        <v>13.67</v>
      </c>
    </row>
    <row r="9183" spans="1:5">
      <c r="A9183" s="606">
        <v>38851</v>
      </c>
      <c r="B9183" s="606" t="s">
        <v>9855</v>
      </c>
      <c r="C9183" s="606" t="s">
        <v>8494</v>
      </c>
      <c r="D9183" s="606" t="s">
        <v>8541</v>
      </c>
      <c r="E9183" s="607">
        <v>23.58</v>
      </c>
    </row>
    <row r="9184" spans="1:5">
      <c r="A9184" s="606">
        <v>38854</v>
      </c>
      <c r="B9184" s="606" t="s">
        <v>9856</v>
      </c>
      <c r="C9184" s="606" t="s">
        <v>8494</v>
      </c>
      <c r="D9184" s="606" t="s">
        <v>8541</v>
      </c>
      <c r="E9184" s="607">
        <v>10.24</v>
      </c>
    </row>
    <row r="9185" spans="1:5">
      <c r="A9185" s="606">
        <v>44247</v>
      </c>
      <c r="B9185" s="606" t="s">
        <v>9857</v>
      </c>
      <c r="C9185" s="606" t="s">
        <v>8494</v>
      </c>
      <c r="D9185" s="606" t="s">
        <v>8495</v>
      </c>
      <c r="E9185" s="608">
        <v>1649.78</v>
      </c>
    </row>
    <row r="9186" spans="1:5">
      <c r="A9186" s="606">
        <v>38005</v>
      </c>
      <c r="B9186" s="606" t="s">
        <v>9858</v>
      </c>
      <c r="C9186" s="606" t="s">
        <v>8494</v>
      </c>
      <c r="D9186" s="606" t="s">
        <v>8495</v>
      </c>
      <c r="E9186" s="607">
        <v>19.62</v>
      </c>
    </row>
    <row r="9187" spans="1:5">
      <c r="A9187" s="606">
        <v>38006</v>
      </c>
      <c r="B9187" s="606" t="s">
        <v>9859</v>
      </c>
      <c r="C9187" s="606" t="s">
        <v>8494</v>
      </c>
      <c r="D9187" s="606" t="s">
        <v>8495</v>
      </c>
      <c r="E9187" s="607">
        <v>26.07</v>
      </c>
    </row>
    <row r="9188" spans="1:5">
      <c r="A9188" s="606">
        <v>38428</v>
      </c>
      <c r="B9188" s="606" t="s">
        <v>9860</v>
      </c>
      <c r="C9188" s="606" t="s">
        <v>8494</v>
      </c>
      <c r="D9188" s="606" t="s">
        <v>8495</v>
      </c>
      <c r="E9188" s="607">
        <v>23.34</v>
      </c>
    </row>
    <row r="9189" spans="1:5">
      <c r="A9189" s="606">
        <v>38007</v>
      </c>
      <c r="B9189" s="606" t="s">
        <v>9861</v>
      </c>
      <c r="C9189" s="606" t="s">
        <v>8494</v>
      </c>
      <c r="D9189" s="606" t="s">
        <v>8495</v>
      </c>
      <c r="E9189" s="608">
        <v>30.08</v>
      </c>
    </row>
    <row r="9190" spans="1:5">
      <c r="A9190" s="606">
        <v>38008</v>
      </c>
      <c r="B9190" s="606" t="s">
        <v>9862</v>
      </c>
      <c r="C9190" s="606" t="s">
        <v>8494</v>
      </c>
      <c r="D9190" s="606" t="s">
        <v>8495</v>
      </c>
      <c r="E9190" s="608">
        <v>48.13</v>
      </c>
    </row>
    <row r="9191" spans="1:5">
      <c r="A9191" s="606">
        <v>38009</v>
      </c>
      <c r="B9191" s="606" t="s">
        <v>9863</v>
      </c>
      <c r="C9191" s="606" t="s">
        <v>8494</v>
      </c>
      <c r="D9191" s="606" t="s">
        <v>8495</v>
      </c>
      <c r="E9191" s="607">
        <v>58.92</v>
      </c>
    </row>
    <row r="9192" spans="1:5">
      <c r="A9192" s="606">
        <v>44248</v>
      </c>
      <c r="B9192" s="606" t="s">
        <v>9864</v>
      </c>
      <c r="C9192" s="606" t="s">
        <v>8494</v>
      </c>
      <c r="D9192" s="606" t="s">
        <v>8495</v>
      </c>
      <c r="E9192" s="607">
        <v>96.04</v>
      </c>
    </row>
    <row r="9193" spans="1:5">
      <c r="A9193" s="606">
        <v>44249</v>
      </c>
      <c r="B9193" s="606" t="s">
        <v>9865</v>
      </c>
      <c r="C9193" s="606" t="s">
        <v>8494</v>
      </c>
      <c r="D9193" s="606" t="s">
        <v>8495</v>
      </c>
      <c r="E9193" s="607">
        <v>370.52</v>
      </c>
    </row>
    <row r="9194" spans="1:5">
      <c r="A9194" s="606">
        <v>44250</v>
      </c>
      <c r="B9194" s="606" t="s">
        <v>9866</v>
      </c>
      <c r="C9194" s="606" t="s">
        <v>8494</v>
      </c>
      <c r="D9194" s="606" t="s">
        <v>8495</v>
      </c>
      <c r="E9194" s="607">
        <v>538.08000000000004</v>
      </c>
    </row>
    <row r="9195" spans="1:5">
      <c r="A9195" s="606">
        <v>3104</v>
      </c>
      <c r="B9195" s="606" t="s">
        <v>9867</v>
      </c>
      <c r="C9195" s="606" t="s">
        <v>9868</v>
      </c>
      <c r="D9195" s="606" t="s">
        <v>8495</v>
      </c>
      <c r="E9195" s="607">
        <v>176.9</v>
      </c>
    </row>
    <row r="9196" spans="1:5">
      <c r="A9196" s="606">
        <v>1607</v>
      </c>
      <c r="B9196" s="606" t="s">
        <v>9869</v>
      </c>
      <c r="C9196" s="606" t="s">
        <v>9868</v>
      </c>
      <c r="D9196" s="606" t="s">
        <v>8495</v>
      </c>
      <c r="E9196" s="608">
        <v>0.22</v>
      </c>
    </row>
    <row r="9197" spans="1:5">
      <c r="A9197" s="606">
        <v>38169</v>
      </c>
      <c r="B9197" s="606" t="s">
        <v>9870</v>
      </c>
      <c r="C9197" s="606" t="s">
        <v>9868</v>
      </c>
      <c r="D9197" s="606" t="s">
        <v>8495</v>
      </c>
      <c r="E9197" s="608">
        <v>95.96</v>
      </c>
    </row>
    <row r="9198" spans="1:5">
      <c r="A9198" s="606">
        <v>6142</v>
      </c>
      <c r="B9198" s="606" t="s">
        <v>9871</v>
      </c>
      <c r="C9198" s="606" t="s">
        <v>8494</v>
      </c>
      <c r="D9198" s="606" t="s">
        <v>8495</v>
      </c>
      <c r="E9198" s="608">
        <v>7.55</v>
      </c>
    </row>
    <row r="9199" spans="1:5">
      <c r="A9199" s="606">
        <v>11686</v>
      </c>
      <c r="B9199" s="606" t="s">
        <v>9872</v>
      </c>
      <c r="C9199" s="606" t="s">
        <v>8494</v>
      </c>
      <c r="D9199" s="606" t="s">
        <v>8495</v>
      </c>
      <c r="E9199" s="608">
        <v>10.49</v>
      </c>
    </row>
    <row r="9200" spans="1:5">
      <c r="A9200" s="606">
        <v>37598</v>
      </c>
      <c r="B9200" s="606" t="s">
        <v>9873</v>
      </c>
      <c r="C9200" s="606" t="s">
        <v>8494</v>
      </c>
      <c r="D9200" s="606" t="s">
        <v>8541</v>
      </c>
      <c r="E9200" s="608">
        <v>36.14</v>
      </c>
    </row>
    <row r="9201" spans="1:5">
      <c r="A9201" s="606">
        <v>25398</v>
      </c>
      <c r="B9201" s="606" t="s">
        <v>9874</v>
      </c>
      <c r="C9201" s="606" t="s">
        <v>8494</v>
      </c>
      <c r="D9201" s="606" t="s">
        <v>8541</v>
      </c>
      <c r="E9201" s="608">
        <v>4068.28</v>
      </c>
    </row>
    <row r="9202" spans="1:5">
      <c r="A9202" s="606">
        <v>25399</v>
      </c>
      <c r="B9202" s="606" t="s">
        <v>9875</v>
      </c>
      <c r="C9202" s="606" t="s">
        <v>8494</v>
      </c>
      <c r="D9202" s="606" t="s">
        <v>8541</v>
      </c>
      <c r="E9202" s="608">
        <v>2469.8000000000002</v>
      </c>
    </row>
    <row r="9203" spans="1:5">
      <c r="A9203" s="606">
        <v>43440</v>
      </c>
      <c r="B9203" s="606" t="s">
        <v>9876</v>
      </c>
      <c r="C9203" s="606" t="s">
        <v>8494</v>
      </c>
      <c r="D9203" s="606" t="s">
        <v>8541</v>
      </c>
      <c r="E9203" s="607">
        <v>495.17</v>
      </c>
    </row>
    <row r="9204" spans="1:5">
      <c r="A9204" s="606">
        <v>10667</v>
      </c>
      <c r="B9204" s="606" t="s">
        <v>9877</v>
      </c>
      <c r="C9204" s="606" t="s">
        <v>8494</v>
      </c>
      <c r="D9204" s="606" t="s">
        <v>8541</v>
      </c>
      <c r="E9204" s="608">
        <v>19404</v>
      </c>
    </row>
    <row r="9205" spans="1:5">
      <c r="A9205" s="606">
        <v>1613</v>
      </c>
      <c r="B9205" s="606" t="s">
        <v>9878</v>
      </c>
      <c r="C9205" s="606" t="s">
        <v>8494</v>
      </c>
      <c r="D9205" s="606" t="s">
        <v>8495</v>
      </c>
      <c r="E9205" s="608">
        <v>1734.28</v>
      </c>
    </row>
    <row r="9206" spans="1:5">
      <c r="A9206" s="606">
        <v>1626</v>
      </c>
      <c r="B9206" s="606" t="s">
        <v>9879</v>
      </c>
      <c r="C9206" s="606" t="s">
        <v>8494</v>
      </c>
      <c r="D9206" s="606" t="s">
        <v>8495</v>
      </c>
      <c r="E9206" s="608">
        <v>2593.8200000000002</v>
      </c>
    </row>
    <row r="9207" spans="1:5">
      <c r="A9207" s="606">
        <v>1625</v>
      </c>
      <c r="B9207" s="606" t="s">
        <v>9880</v>
      </c>
      <c r="C9207" s="606" t="s">
        <v>8494</v>
      </c>
      <c r="D9207" s="606" t="s">
        <v>8495</v>
      </c>
      <c r="E9207" s="607">
        <v>181.17</v>
      </c>
    </row>
    <row r="9208" spans="1:5">
      <c r="A9208" s="606">
        <v>1622</v>
      </c>
      <c r="B9208" s="606" t="s">
        <v>9881</v>
      </c>
      <c r="C9208" s="606" t="s">
        <v>8494</v>
      </c>
      <c r="D9208" s="606" t="s">
        <v>8495</v>
      </c>
      <c r="E9208" s="608">
        <v>5853.19</v>
      </c>
    </row>
    <row r="9209" spans="1:5">
      <c r="A9209" s="606">
        <v>1620</v>
      </c>
      <c r="B9209" s="606" t="s">
        <v>9882</v>
      </c>
      <c r="C9209" s="606" t="s">
        <v>8494</v>
      </c>
      <c r="D9209" s="606" t="s">
        <v>8495</v>
      </c>
      <c r="E9209" s="607">
        <v>381.64</v>
      </c>
    </row>
    <row r="9210" spans="1:5">
      <c r="A9210" s="606">
        <v>1629</v>
      </c>
      <c r="B9210" s="606" t="s">
        <v>9883</v>
      </c>
      <c r="C9210" s="606" t="s">
        <v>8494</v>
      </c>
      <c r="D9210" s="606" t="s">
        <v>8495</v>
      </c>
      <c r="E9210" s="608">
        <v>14245.28</v>
      </c>
    </row>
    <row r="9211" spans="1:5">
      <c r="A9211" s="606">
        <v>1627</v>
      </c>
      <c r="B9211" s="606" t="s">
        <v>9884</v>
      </c>
      <c r="C9211" s="606" t="s">
        <v>8494</v>
      </c>
      <c r="D9211" s="606" t="s">
        <v>8495</v>
      </c>
      <c r="E9211" s="607">
        <v>729.49</v>
      </c>
    </row>
    <row r="9212" spans="1:5">
      <c r="A9212" s="606">
        <v>1623</v>
      </c>
      <c r="B9212" s="606" t="s">
        <v>9885</v>
      </c>
      <c r="C9212" s="606" t="s">
        <v>8494</v>
      </c>
      <c r="D9212" s="606" t="s">
        <v>8495</v>
      </c>
      <c r="E9212" s="607">
        <v>147.75</v>
      </c>
    </row>
    <row r="9213" spans="1:5">
      <c r="A9213" s="606">
        <v>1619</v>
      </c>
      <c r="B9213" s="606" t="s">
        <v>9886</v>
      </c>
      <c r="C9213" s="606" t="s">
        <v>8494</v>
      </c>
      <c r="D9213" s="606" t="s">
        <v>8495</v>
      </c>
      <c r="E9213" s="607">
        <v>203.24</v>
      </c>
    </row>
    <row r="9214" spans="1:5">
      <c r="A9214" s="606">
        <v>1630</v>
      </c>
      <c r="B9214" s="606" t="s">
        <v>9887</v>
      </c>
      <c r="C9214" s="606" t="s">
        <v>8494</v>
      </c>
      <c r="D9214" s="606" t="s">
        <v>8495</v>
      </c>
      <c r="E9214" s="608">
        <v>4474.8900000000003</v>
      </c>
    </row>
    <row r="9215" spans="1:5">
      <c r="A9215" s="606">
        <v>1616</v>
      </c>
      <c r="B9215" s="606" t="s">
        <v>9888</v>
      </c>
      <c r="C9215" s="606" t="s">
        <v>8494</v>
      </c>
      <c r="D9215" s="606" t="s">
        <v>8495</v>
      </c>
      <c r="E9215" s="608">
        <v>6882.46</v>
      </c>
    </row>
    <row r="9216" spans="1:5">
      <c r="A9216" s="606">
        <v>1614</v>
      </c>
      <c r="B9216" s="606" t="s">
        <v>9889</v>
      </c>
      <c r="C9216" s="606" t="s">
        <v>8494</v>
      </c>
      <c r="D9216" s="606" t="s">
        <v>8495</v>
      </c>
      <c r="E9216" s="608">
        <v>314.55</v>
      </c>
    </row>
    <row r="9217" spans="1:5">
      <c r="A9217" s="606">
        <v>1617</v>
      </c>
      <c r="B9217" s="606" t="s">
        <v>9890</v>
      </c>
      <c r="C9217" s="606" t="s">
        <v>8494</v>
      </c>
      <c r="D9217" s="606" t="s">
        <v>8495</v>
      </c>
      <c r="E9217" s="608">
        <v>8216.16</v>
      </c>
    </row>
    <row r="9218" spans="1:5">
      <c r="A9218" s="606">
        <v>1621</v>
      </c>
      <c r="B9218" s="606" t="s">
        <v>9891</v>
      </c>
      <c r="C9218" s="606" t="s">
        <v>8494</v>
      </c>
      <c r="D9218" s="606" t="s">
        <v>8495</v>
      </c>
      <c r="E9218" s="607">
        <v>562.57000000000005</v>
      </c>
    </row>
    <row r="9219" spans="1:5">
      <c r="A9219" s="606">
        <v>1624</v>
      </c>
      <c r="B9219" s="606" t="s">
        <v>9892</v>
      </c>
      <c r="C9219" s="606" t="s">
        <v>8494</v>
      </c>
      <c r="D9219" s="606" t="s">
        <v>8495</v>
      </c>
      <c r="E9219" s="608">
        <v>20195.73</v>
      </c>
    </row>
    <row r="9220" spans="1:5">
      <c r="A9220" s="606">
        <v>1615</v>
      </c>
      <c r="B9220" s="606" t="s">
        <v>9893</v>
      </c>
      <c r="C9220" s="606" t="s">
        <v>8494</v>
      </c>
      <c r="D9220" s="606" t="s">
        <v>8495</v>
      </c>
      <c r="E9220" s="608">
        <v>1056.42</v>
      </c>
    </row>
    <row r="9221" spans="1:5">
      <c r="A9221" s="606">
        <v>1612</v>
      </c>
      <c r="B9221" s="606" t="s">
        <v>9894</v>
      </c>
      <c r="C9221" s="606" t="s">
        <v>8494</v>
      </c>
      <c r="D9221" s="606" t="s">
        <v>8500</v>
      </c>
      <c r="E9221" s="608">
        <v>139.13999999999999</v>
      </c>
    </row>
    <row r="9222" spans="1:5">
      <c r="A9222" s="606">
        <v>1618</v>
      </c>
      <c r="B9222" s="606" t="s">
        <v>9895</v>
      </c>
      <c r="C9222" s="606" t="s">
        <v>8494</v>
      </c>
      <c r="D9222" s="606" t="s">
        <v>8495</v>
      </c>
      <c r="E9222" s="608">
        <v>1451.67</v>
      </c>
    </row>
    <row r="9223" spans="1:5">
      <c r="A9223" s="606">
        <v>14211</v>
      </c>
      <c r="B9223" s="606" t="s">
        <v>9896</v>
      </c>
      <c r="C9223" s="606" t="s">
        <v>8494</v>
      </c>
      <c r="D9223" s="606" t="s">
        <v>8495</v>
      </c>
      <c r="E9223" s="607">
        <v>45.94</v>
      </c>
    </row>
    <row r="9224" spans="1:5">
      <c r="A9224" s="606">
        <v>43657</v>
      </c>
      <c r="B9224" s="606" t="s">
        <v>9897</v>
      </c>
      <c r="C9224" s="606" t="s">
        <v>8539</v>
      </c>
      <c r="D9224" s="606" t="s">
        <v>8495</v>
      </c>
      <c r="E9224" s="607">
        <v>7.02</v>
      </c>
    </row>
    <row r="9225" spans="1:5">
      <c r="A9225" s="606">
        <v>38200</v>
      </c>
      <c r="B9225" s="606" t="s">
        <v>9898</v>
      </c>
      <c r="C9225" s="606" t="s">
        <v>9899</v>
      </c>
      <c r="D9225" s="606" t="s">
        <v>8495</v>
      </c>
      <c r="E9225" s="608">
        <v>678.65</v>
      </c>
    </row>
    <row r="9226" spans="1:5">
      <c r="A9226" s="606">
        <v>39269</v>
      </c>
      <c r="B9226" s="606" t="s">
        <v>9900</v>
      </c>
      <c r="C9226" s="606" t="s">
        <v>8539</v>
      </c>
      <c r="D9226" s="606" t="s">
        <v>8495</v>
      </c>
      <c r="E9226" s="608">
        <v>1.48</v>
      </c>
    </row>
    <row r="9227" spans="1:5">
      <c r="A9227" s="606">
        <v>11889</v>
      </c>
      <c r="B9227" s="606" t="s">
        <v>9901</v>
      </c>
      <c r="C9227" s="606" t="s">
        <v>8539</v>
      </c>
      <c r="D9227" s="606" t="s">
        <v>8495</v>
      </c>
      <c r="E9227" s="608">
        <v>2.0299999999999998</v>
      </c>
    </row>
    <row r="9228" spans="1:5">
      <c r="A9228" s="606">
        <v>39270</v>
      </c>
      <c r="B9228" s="606" t="s">
        <v>9902</v>
      </c>
      <c r="C9228" s="606" t="s">
        <v>8539</v>
      </c>
      <c r="D9228" s="606" t="s">
        <v>8495</v>
      </c>
      <c r="E9228" s="608">
        <v>2.63</v>
      </c>
    </row>
    <row r="9229" spans="1:5">
      <c r="A9229" s="606">
        <v>11890</v>
      </c>
      <c r="B9229" s="606" t="s">
        <v>9903</v>
      </c>
      <c r="C9229" s="606" t="s">
        <v>8539</v>
      </c>
      <c r="D9229" s="606" t="s">
        <v>8495</v>
      </c>
      <c r="E9229" s="608">
        <v>3.59</v>
      </c>
    </row>
    <row r="9230" spans="1:5">
      <c r="A9230" s="606">
        <v>11891</v>
      </c>
      <c r="B9230" s="606" t="s">
        <v>9904</v>
      </c>
      <c r="C9230" s="606" t="s">
        <v>8539</v>
      </c>
      <c r="D9230" s="606" t="s">
        <v>8495</v>
      </c>
      <c r="E9230" s="608">
        <v>5.82</v>
      </c>
    </row>
    <row r="9231" spans="1:5">
      <c r="A9231" s="606">
        <v>11892</v>
      </c>
      <c r="B9231" s="606" t="s">
        <v>9905</v>
      </c>
      <c r="C9231" s="606" t="s">
        <v>8539</v>
      </c>
      <c r="D9231" s="606" t="s">
        <v>8495</v>
      </c>
      <c r="E9231" s="608">
        <v>9.51</v>
      </c>
    </row>
    <row r="9232" spans="1:5">
      <c r="A9232" s="606">
        <v>37601</v>
      </c>
      <c r="B9232" s="606" t="s">
        <v>9906</v>
      </c>
      <c r="C9232" s="606" t="s">
        <v>8539</v>
      </c>
      <c r="D9232" s="606" t="s">
        <v>8541</v>
      </c>
      <c r="E9232" s="608">
        <v>8.0299999999999994</v>
      </c>
    </row>
    <row r="9233" spans="1:5">
      <c r="A9233" s="606">
        <v>1634</v>
      </c>
      <c r="B9233" s="606" t="s">
        <v>9907</v>
      </c>
      <c r="C9233" s="606" t="s">
        <v>8539</v>
      </c>
      <c r="D9233" s="606" t="s">
        <v>8541</v>
      </c>
      <c r="E9233" s="608">
        <v>8.3000000000000007</v>
      </c>
    </row>
    <row r="9234" spans="1:5">
      <c r="A9234" s="606">
        <v>44274</v>
      </c>
      <c r="B9234" s="606" t="s">
        <v>9908</v>
      </c>
      <c r="C9234" s="606" t="s">
        <v>8494</v>
      </c>
      <c r="D9234" s="606" t="s">
        <v>8541</v>
      </c>
      <c r="E9234" s="608">
        <v>683.84</v>
      </c>
    </row>
    <row r="9235" spans="1:5">
      <c r="A9235" s="606">
        <v>5086</v>
      </c>
      <c r="B9235" s="606" t="s">
        <v>9909</v>
      </c>
      <c r="C9235" s="606" t="s">
        <v>124</v>
      </c>
      <c r="D9235" s="606" t="s">
        <v>8495</v>
      </c>
      <c r="E9235" s="607">
        <v>39.729999999999997</v>
      </c>
    </row>
    <row r="9236" spans="1:5">
      <c r="A9236" s="606">
        <v>11280</v>
      </c>
      <c r="B9236" s="606" t="s">
        <v>9910</v>
      </c>
      <c r="C9236" s="606" t="s">
        <v>8494</v>
      </c>
      <c r="D9236" s="606" t="s">
        <v>8495</v>
      </c>
      <c r="E9236" s="608">
        <v>13539.25</v>
      </c>
    </row>
    <row r="9237" spans="1:5">
      <c r="A9237" s="606">
        <v>40519</v>
      </c>
      <c r="B9237" s="606" t="s">
        <v>9911</v>
      </c>
      <c r="C9237" s="606" t="s">
        <v>8494</v>
      </c>
      <c r="D9237" s="606" t="s">
        <v>8495</v>
      </c>
      <c r="E9237" s="608">
        <v>111612.94</v>
      </c>
    </row>
    <row r="9238" spans="1:5">
      <c r="A9238" s="606">
        <v>39869</v>
      </c>
      <c r="B9238" s="606" t="s">
        <v>9912</v>
      </c>
      <c r="C9238" s="606" t="s">
        <v>8494</v>
      </c>
      <c r="D9238" s="606" t="s">
        <v>8541</v>
      </c>
      <c r="E9238" s="607">
        <v>13.86</v>
      </c>
    </row>
    <row r="9239" spans="1:5">
      <c r="A9239" s="606">
        <v>39870</v>
      </c>
      <c r="B9239" s="606" t="s">
        <v>9913</v>
      </c>
      <c r="C9239" s="606" t="s">
        <v>8494</v>
      </c>
      <c r="D9239" s="606" t="s">
        <v>8541</v>
      </c>
      <c r="E9239" s="607">
        <v>21.21</v>
      </c>
    </row>
    <row r="9240" spans="1:5">
      <c r="A9240" s="606">
        <v>39871</v>
      </c>
      <c r="B9240" s="606" t="s">
        <v>9914</v>
      </c>
      <c r="C9240" s="606" t="s">
        <v>8494</v>
      </c>
      <c r="D9240" s="606" t="s">
        <v>8541</v>
      </c>
      <c r="E9240" s="608">
        <v>23.77</v>
      </c>
    </row>
    <row r="9241" spans="1:5">
      <c r="A9241" s="606">
        <v>12722</v>
      </c>
      <c r="B9241" s="606" t="s">
        <v>9915</v>
      </c>
      <c r="C9241" s="606" t="s">
        <v>8494</v>
      </c>
      <c r="D9241" s="606" t="s">
        <v>8541</v>
      </c>
      <c r="E9241" s="608">
        <v>795.52</v>
      </c>
    </row>
    <row r="9242" spans="1:5">
      <c r="A9242" s="606">
        <v>12714</v>
      </c>
      <c r="B9242" s="606" t="s">
        <v>9916</v>
      </c>
      <c r="C9242" s="606" t="s">
        <v>8494</v>
      </c>
      <c r="D9242" s="606" t="s">
        <v>8541</v>
      </c>
      <c r="E9242" s="607">
        <v>5.19</v>
      </c>
    </row>
    <row r="9243" spans="1:5">
      <c r="A9243" s="606">
        <v>12715</v>
      </c>
      <c r="B9243" s="606" t="s">
        <v>9917</v>
      </c>
      <c r="C9243" s="606" t="s">
        <v>8494</v>
      </c>
      <c r="D9243" s="606" t="s">
        <v>8541</v>
      </c>
      <c r="E9243" s="607">
        <v>11.72</v>
      </c>
    </row>
    <row r="9244" spans="1:5">
      <c r="A9244" s="606">
        <v>12716</v>
      </c>
      <c r="B9244" s="606" t="s">
        <v>9918</v>
      </c>
      <c r="C9244" s="606" t="s">
        <v>8494</v>
      </c>
      <c r="D9244" s="606" t="s">
        <v>8541</v>
      </c>
      <c r="E9244" s="607">
        <v>20.13</v>
      </c>
    </row>
    <row r="9245" spans="1:5">
      <c r="A9245" s="606">
        <v>12717</v>
      </c>
      <c r="B9245" s="606" t="s">
        <v>9919</v>
      </c>
      <c r="C9245" s="606" t="s">
        <v>8494</v>
      </c>
      <c r="D9245" s="606" t="s">
        <v>8541</v>
      </c>
      <c r="E9245" s="607">
        <v>39.57</v>
      </c>
    </row>
    <row r="9246" spans="1:5">
      <c r="A9246" s="606">
        <v>12718</v>
      </c>
      <c r="B9246" s="606" t="s">
        <v>9920</v>
      </c>
      <c r="C9246" s="606" t="s">
        <v>8494</v>
      </c>
      <c r="D9246" s="606" t="s">
        <v>8541</v>
      </c>
      <c r="E9246" s="607">
        <v>60.74</v>
      </c>
    </row>
    <row r="9247" spans="1:5">
      <c r="A9247" s="606">
        <v>12719</v>
      </c>
      <c r="B9247" s="606" t="s">
        <v>9921</v>
      </c>
      <c r="C9247" s="606" t="s">
        <v>8494</v>
      </c>
      <c r="D9247" s="606" t="s">
        <v>8541</v>
      </c>
      <c r="E9247" s="607">
        <v>96.42</v>
      </c>
    </row>
    <row r="9248" spans="1:5">
      <c r="A9248" s="606">
        <v>12720</v>
      </c>
      <c r="B9248" s="606" t="s">
        <v>9922</v>
      </c>
      <c r="C9248" s="606" t="s">
        <v>8494</v>
      </c>
      <c r="D9248" s="606" t="s">
        <v>8541</v>
      </c>
      <c r="E9248" s="607">
        <v>335.73</v>
      </c>
    </row>
    <row r="9249" spans="1:5">
      <c r="A9249" s="606">
        <v>12721</v>
      </c>
      <c r="B9249" s="606" t="s">
        <v>9923</v>
      </c>
      <c r="C9249" s="606" t="s">
        <v>8494</v>
      </c>
      <c r="D9249" s="606" t="s">
        <v>8541</v>
      </c>
      <c r="E9249" s="607">
        <v>321.94</v>
      </c>
    </row>
    <row r="9250" spans="1:5">
      <c r="A9250" s="606">
        <v>3468</v>
      </c>
      <c r="B9250" s="606" t="s">
        <v>9924</v>
      </c>
      <c r="C9250" s="606" t="s">
        <v>8494</v>
      </c>
      <c r="D9250" s="606" t="s">
        <v>8495</v>
      </c>
      <c r="E9250" s="607">
        <v>34.450000000000003</v>
      </c>
    </row>
    <row r="9251" spans="1:5">
      <c r="A9251" s="606">
        <v>3465</v>
      </c>
      <c r="B9251" s="606" t="s">
        <v>9925</v>
      </c>
      <c r="C9251" s="606" t="s">
        <v>8494</v>
      </c>
      <c r="D9251" s="606" t="s">
        <v>8495</v>
      </c>
      <c r="E9251" s="607">
        <v>34.43</v>
      </c>
    </row>
    <row r="9252" spans="1:5">
      <c r="A9252" s="606">
        <v>12403</v>
      </c>
      <c r="B9252" s="606" t="s">
        <v>9926</v>
      </c>
      <c r="C9252" s="606" t="s">
        <v>8494</v>
      </c>
      <c r="D9252" s="606" t="s">
        <v>8495</v>
      </c>
      <c r="E9252" s="607">
        <v>24.54</v>
      </c>
    </row>
    <row r="9253" spans="1:5">
      <c r="A9253" s="606">
        <v>3463</v>
      </c>
      <c r="B9253" s="606" t="s">
        <v>9927</v>
      </c>
      <c r="C9253" s="606" t="s">
        <v>8494</v>
      </c>
      <c r="D9253" s="606" t="s">
        <v>8495</v>
      </c>
      <c r="E9253" s="607">
        <v>14.34</v>
      </c>
    </row>
    <row r="9254" spans="1:5">
      <c r="A9254" s="606">
        <v>3464</v>
      </c>
      <c r="B9254" s="606" t="s">
        <v>9928</v>
      </c>
      <c r="C9254" s="606" t="s">
        <v>8494</v>
      </c>
      <c r="D9254" s="606" t="s">
        <v>8495</v>
      </c>
      <c r="E9254" s="607">
        <v>14.34</v>
      </c>
    </row>
    <row r="9255" spans="1:5">
      <c r="A9255" s="606">
        <v>3466</v>
      </c>
      <c r="B9255" s="606" t="s">
        <v>9929</v>
      </c>
      <c r="C9255" s="606" t="s">
        <v>8494</v>
      </c>
      <c r="D9255" s="606" t="s">
        <v>8495</v>
      </c>
      <c r="E9255" s="608">
        <v>87.46</v>
      </c>
    </row>
    <row r="9256" spans="1:5">
      <c r="A9256" s="606">
        <v>3467</v>
      </c>
      <c r="B9256" s="606" t="s">
        <v>9930</v>
      </c>
      <c r="C9256" s="606" t="s">
        <v>8494</v>
      </c>
      <c r="D9256" s="606" t="s">
        <v>8495</v>
      </c>
      <c r="E9256" s="608">
        <v>49.39</v>
      </c>
    </row>
    <row r="9257" spans="1:5">
      <c r="A9257" s="606">
        <v>3462</v>
      </c>
      <c r="B9257" s="606" t="s">
        <v>9931</v>
      </c>
      <c r="C9257" s="606" t="s">
        <v>8494</v>
      </c>
      <c r="D9257" s="606" t="s">
        <v>8495</v>
      </c>
      <c r="E9257" s="608">
        <v>9.4600000000000009</v>
      </c>
    </row>
    <row r="9258" spans="1:5">
      <c r="A9258" s="606">
        <v>3446</v>
      </c>
      <c r="B9258" s="606" t="s">
        <v>9932</v>
      </c>
      <c r="C9258" s="606" t="s">
        <v>8494</v>
      </c>
      <c r="D9258" s="606" t="s">
        <v>8495</v>
      </c>
      <c r="E9258" s="608">
        <v>29.12</v>
      </c>
    </row>
    <row r="9259" spans="1:5">
      <c r="A9259" s="606">
        <v>3445</v>
      </c>
      <c r="B9259" s="606" t="s">
        <v>9933</v>
      </c>
      <c r="C9259" s="606" t="s">
        <v>8494</v>
      </c>
      <c r="D9259" s="606" t="s">
        <v>8495</v>
      </c>
      <c r="E9259" s="608">
        <v>23.77</v>
      </c>
    </row>
    <row r="9260" spans="1:5">
      <c r="A9260" s="606">
        <v>3441</v>
      </c>
      <c r="B9260" s="606" t="s">
        <v>9934</v>
      </c>
      <c r="C9260" s="606" t="s">
        <v>8494</v>
      </c>
      <c r="D9260" s="606" t="s">
        <v>8495</v>
      </c>
      <c r="E9260" s="608">
        <v>6.71</v>
      </c>
    </row>
    <row r="9261" spans="1:5">
      <c r="A9261" s="606">
        <v>3444</v>
      </c>
      <c r="B9261" s="606" t="s">
        <v>9935</v>
      </c>
      <c r="C9261" s="606" t="s">
        <v>8494</v>
      </c>
      <c r="D9261" s="606" t="s">
        <v>8495</v>
      </c>
      <c r="E9261" s="608">
        <v>14.63</v>
      </c>
    </row>
    <row r="9262" spans="1:5">
      <c r="A9262" s="606">
        <v>12402</v>
      </c>
      <c r="B9262" s="606" t="s">
        <v>9936</v>
      </c>
      <c r="C9262" s="606" t="s">
        <v>8494</v>
      </c>
      <c r="D9262" s="606" t="s">
        <v>8495</v>
      </c>
      <c r="E9262" s="608">
        <v>81.849999999999994</v>
      </c>
    </row>
    <row r="9263" spans="1:5">
      <c r="A9263" s="606">
        <v>3447</v>
      </c>
      <c r="B9263" s="606" t="s">
        <v>9937</v>
      </c>
      <c r="C9263" s="606" t="s">
        <v>8494</v>
      </c>
      <c r="D9263" s="606" t="s">
        <v>8495</v>
      </c>
      <c r="E9263" s="608">
        <v>42.35</v>
      </c>
    </row>
    <row r="9264" spans="1:5">
      <c r="A9264" s="606">
        <v>3442</v>
      </c>
      <c r="B9264" s="606" t="s">
        <v>9938</v>
      </c>
      <c r="C9264" s="606" t="s">
        <v>8494</v>
      </c>
      <c r="D9264" s="606" t="s">
        <v>8495</v>
      </c>
      <c r="E9264" s="608">
        <v>10.029999999999999</v>
      </c>
    </row>
    <row r="9265" spans="1:5">
      <c r="A9265" s="606">
        <v>3448</v>
      </c>
      <c r="B9265" s="606" t="s">
        <v>9939</v>
      </c>
      <c r="C9265" s="606" t="s">
        <v>8494</v>
      </c>
      <c r="D9265" s="606" t="s">
        <v>8495</v>
      </c>
      <c r="E9265" s="607">
        <v>119.67</v>
      </c>
    </row>
    <row r="9266" spans="1:5">
      <c r="A9266" s="606">
        <v>3449</v>
      </c>
      <c r="B9266" s="606" t="s">
        <v>9940</v>
      </c>
      <c r="C9266" s="606" t="s">
        <v>8494</v>
      </c>
      <c r="D9266" s="606" t="s">
        <v>8495</v>
      </c>
      <c r="E9266" s="607">
        <v>209.69</v>
      </c>
    </row>
    <row r="9267" spans="1:5">
      <c r="A9267" s="606">
        <v>37438</v>
      </c>
      <c r="B9267" s="606" t="s">
        <v>9941</v>
      </c>
      <c r="C9267" s="606" t="s">
        <v>8494</v>
      </c>
      <c r="D9267" s="606" t="s">
        <v>8541</v>
      </c>
      <c r="E9267" s="608">
        <v>225.98</v>
      </c>
    </row>
    <row r="9268" spans="1:5">
      <c r="A9268" s="606">
        <v>37439</v>
      </c>
      <c r="B9268" s="606" t="s">
        <v>9942</v>
      </c>
      <c r="C9268" s="606" t="s">
        <v>8494</v>
      </c>
      <c r="D9268" s="606" t="s">
        <v>8541</v>
      </c>
      <c r="E9268" s="608">
        <v>1477.45</v>
      </c>
    </row>
    <row r="9269" spans="1:5">
      <c r="A9269" s="606">
        <v>37435</v>
      </c>
      <c r="B9269" s="606" t="s">
        <v>9943</v>
      </c>
      <c r="C9269" s="606" t="s">
        <v>8494</v>
      </c>
      <c r="D9269" s="606" t="s">
        <v>8541</v>
      </c>
      <c r="E9269" s="608">
        <v>26.55</v>
      </c>
    </row>
    <row r="9270" spans="1:5">
      <c r="A9270" s="606">
        <v>37436</v>
      </c>
      <c r="B9270" s="606" t="s">
        <v>9944</v>
      </c>
      <c r="C9270" s="606" t="s">
        <v>8494</v>
      </c>
      <c r="D9270" s="606" t="s">
        <v>8541</v>
      </c>
      <c r="E9270" s="608">
        <v>31.34</v>
      </c>
    </row>
    <row r="9271" spans="1:5">
      <c r="A9271" s="606">
        <v>37437</v>
      </c>
      <c r="B9271" s="606" t="s">
        <v>9945</v>
      </c>
      <c r="C9271" s="606" t="s">
        <v>8494</v>
      </c>
      <c r="D9271" s="606" t="s">
        <v>8541</v>
      </c>
      <c r="E9271" s="608">
        <v>45.33</v>
      </c>
    </row>
    <row r="9272" spans="1:5">
      <c r="A9272" s="606">
        <v>3473</v>
      </c>
      <c r="B9272" s="606" t="s">
        <v>9946</v>
      </c>
      <c r="C9272" s="606" t="s">
        <v>8494</v>
      </c>
      <c r="D9272" s="606" t="s">
        <v>8495</v>
      </c>
      <c r="E9272" s="607">
        <v>32.92</v>
      </c>
    </row>
    <row r="9273" spans="1:5">
      <c r="A9273" s="606">
        <v>3474</v>
      </c>
      <c r="B9273" s="606" t="s">
        <v>9947</v>
      </c>
      <c r="C9273" s="606" t="s">
        <v>8494</v>
      </c>
      <c r="D9273" s="606" t="s">
        <v>8495</v>
      </c>
      <c r="E9273" s="607">
        <v>27.14</v>
      </c>
    </row>
    <row r="9274" spans="1:5">
      <c r="A9274" s="606">
        <v>3450</v>
      </c>
      <c r="B9274" s="606" t="s">
        <v>9948</v>
      </c>
      <c r="C9274" s="606" t="s">
        <v>8494</v>
      </c>
      <c r="D9274" s="606" t="s">
        <v>8495</v>
      </c>
      <c r="E9274" s="607">
        <v>7.86</v>
      </c>
    </row>
    <row r="9275" spans="1:5">
      <c r="A9275" s="606">
        <v>3443</v>
      </c>
      <c r="B9275" s="606" t="s">
        <v>9949</v>
      </c>
      <c r="C9275" s="606" t="s">
        <v>8494</v>
      </c>
      <c r="D9275" s="606" t="s">
        <v>8495</v>
      </c>
      <c r="E9275" s="608">
        <v>16.88</v>
      </c>
    </row>
    <row r="9276" spans="1:5">
      <c r="A9276" s="606">
        <v>3453</v>
      </c>
      <c r="B9276" s="606" t="s">
        <v>9950</v>
      </c>
      <c r="C9276" s="606" t="s">
        <v>8494</v>
      </c>
      <c r="D9276" s="606" t="s">
        <v>8495</v>
      </c>
      <c r="E9276" s="608">
        <v>96.1</v>
      </c>
    </row>
    <row r="9277" spans="1:5">
      <c r="A9277" s="606">
        <v>3452</v>
      </c>
      <c r="B9277" s="606" t="s">
        <v>9951</v>
      </c>
      <c r="C9277" s="606" t="s">
        <v>8494</v>
      </c>
      <c r="D9277" s="606" t="s">
        <v>8495</v>
      </c>
      <c r="E9277" s="608">
        <v>47.43</v>
      </c>
    </row>
    <row r="9278" spans="1:5">
      <c r="A9278" s="606">
        <v>3451</v>
      </c>
      <c r="B9278" s="606" t="s">
        <v>9952</v>
      </c>
      <c r="C9278" s="606" t="s">
        <v>8494</v>
      </c>
      <c r="D9278" s="606" t="s">
        <v>8495</v>
      </c>
      <c r="E9278" s="608">
        <v>9.41</v>
      </c>
    </row>
    <row r="9279" spans="1:5">
      <c r="A9279" s="606">
        <v>3454</v>
      </c>
      <c r="B9279" s="606" t="s">
        <v>9953</v>
      </c>
      <c r="C9279" s="606" t="s">
        <v>8494</v>
      </c>
      <c r="D9279" s="606" t="s">
        <v>8495</v>
      </c>
      <c r="E9279" s="608">
        <v>146.16999999999999</v>
      </c>
    </row>
    <row r="9280" spans="1:5">
      <c r="A9280" s="606">
        <v>3458</v>
      </c>
      <c r="B9280" s="606" t="s">
        <v>9954</v>
      </c>
      <c r="C9280" s="606" t="s">
        <v>8494</v>
      </c>
      <c r="D9280" s="606" t="s">
        <v>8495</v>
      </c>
      <c r="E9280" s="608">
        <v>26.39</v>
      </c>
    </row>
    <row r="9281" spans="1:5">
      <c r="A9281" s="606">
        <v>3457</v>
      </c>
      <c r="B9281" s="606" t="s">
        <v>9955</v>
      </c>
      <c r="C9281" s="606" t="s">
        <v>8494</v>
      </c>
      <c r="D9281" s="606" t="s">
        <v>8495</v>
      </c>
      <c r="E9281" s="607">
        <v>19.809999999999999</v>
      </c>
    </row>
    <row r="9282" spans="1:5">
      <c r="A9282" s="606">
        <v>3455</v>
      </c>
      <c r="B9282" s="606" t="s">
        <v>9956</v>
      </c>
      <c r="C9282" s="606" t="s">
        <v>8494</v>
      </c>
      <c r="D9282" s="606" t="s">
        <v>8495</v>
      </c>
      <c r="E9282" s="607">
        <v>5.62</v>
      </c>
    </row>
    <row r="9283" spans="1:5">
      <c r="A9283" s="606">
        <v>3472</v>
      </c>
      <c r="B9283" s="606" t="s">
        <v>9957</v>
      </c>
      <c r="C9283" s="606" t="s">
        <v>8494</v>
      </c>
      <c r="D9283" s="606" t="s">
        <v>8495</v>
      </c>
      <c r="E9283" s="608">
        <v>12.64</v>
      </c>
    </row>
    <row r="9284" spans="1:5">
      <c r="A9284" s="606">
        <v>3470</v>
      </c>
      <c r="B9284" s="606" t="s">
        <v>9958</v>
      </c>
      <c r="C9284" s="606" t="s">
        <v>8494</v>
      </c>
      <c r="D9284" s="606" t="s">
        <v>8495</v>
      </c>
      <c r="E9284" s="608">
        <v>73.69</v>
      </c>
    </row>
    <row r="9285" spans="1:5">
      <c r="A9285" s="606">
        <v>3471</v>
      </c>
      <c r="B9285" s="606" t="s">
        <v>9959</v>
      </c>
      <c r="C9285" s="606" t="s">
        <v>8494</v>
      </c>
      <c r="D9285" s="606" t="s">
        <v>8495</v>
      </c>
      <c r="E9285" s="607">
        <v>40.49</v>
      </c>
    </row>
    <row r="9286" spans="1:5">
      <c r="A9286" s="606">
        <v>3456</v>
      </c>
      <c r="B9286" s="606" t="s">
        <v>9960</v>
      </c>
      <c r="C9286" s="606" t="s">
        <v>8494</v>
      </c>
      <c r="D9286" s="606" t="s">
        <v>8495</v>
      </c>
      <c r="E9286" s="608">
        <v>8.42</v>
      </c>
    </row>
    <row r="9287" spans="1:5">
      <c r="A9287" s="606">
        <v>3459</v>
      </c>
      <c r="B9287" s="606" t="s">
        <v>9961</v>
      </c>
      <c r="C9287" s="606" t="s">
        <v>8494</v>
      </c>
      <c r="D9287" s="606" t="s">
        <v>8495</v>
      </c>
      <c r="E9287" s="607">
        <v>103.94</v>
      </c>
    </row>
    <row r="9288" spans="1:5">
      <c r="A9288" s="606">
        <v>3469</v>
      </c>
      <c r="B9288" s="606" t="s">
        <v>9962</v>
      </c>
      <c r="C9288" s="606" t="s">
        <v>8494</v>
      </c>
      <c r="D9288" s="606" t="s">
        <v>8495</v>
      </c>
      <c r="E9288" s="608">
        <v>197.67</v>
      </c>
    </row>
    <row r="9289" spans="1:5">
      <c r="A9289" s="606">
        <v>3460</v>
      </c>
      <c r="B9289" s="606" t="s">
        <v>9963</v>
      </c>
      <c r="C9289" s="606" t="s">
        <v>8494</v>
      </c>
      <c r="D9289" s="606" t="s">
        <v>8495</v>
      </c>
      <c r="E9289" s="607">
        <v>288.43</v>
      </c>
    </row>
    <row r="9290" spans="1:5">
      <c r="A9290" s="606">
        <v>3461</v>
      </c>
      <c r="B9290" s="606" t="s">
        <v>9964</v>
      </c>
      <c r="C9290" s="606" t="s">
        <v>8494</v>
      </c>
      <c r="D9290" s="606" t="s">
        <v>8495</v>
      </c>
      <c r="E9290" s="607">
        <v>737.21</v>
      </c>
    </row>
    <row r="9291" spans="1:5">
      <c r="A9291" s="606">
        <v>37433</v>
      </c>
      <c r="B9291" s="606" t="s">
        <v>9965</v>
      </c>
      <c r="C9291" s="606" t="s">
        <v>8494</v>
      </c>
      <c r="D9291" s="606" t="s">
        <v>8541</v>
      </c>
      <c r="E9291" s="607">
        <v>225.98</v>
      </c>
    </row>
    <row r="9292" spans="1:5">
      <c r="A9292" s="606">
        <v>37430</v>
      </c>
      <c r="B9292" s="606" t="s">
        <v>9966</v>
      </c>
      <c r="C9292" s="606" t="s">
        <v>8494</v>
      </c>
      <c r="D9292" s="606" t="s">
        <v>8541</v>
      </c>
      <c r="E9292" s="607">
        <v>28.32</v>
      </c>
    </row>
    <row r="9293" spans="1:5">
      <c r="A9293" s="606">
        <v>37434</v>
      </c>
      <c r="B9293" s="606" t="s">
        <v>9967</v>
      </c>
      <c r="C9293" s="606" t="s">
        <v>8494</v>
      </c>
      <c r="D9293" s="606" t="s">
        <v>8541</v>
      </c>
      <c r="E9293" s="608">
        <v>2107.04</v>
      </c>
    </row>
    <row r="9294" spans="1:5">
      <c r="A9294" s="606">
        <v>37431</v>
      </c>
      <c r="B9294" s="606" t="s">
        <v>9968</v>
      </c>
      <c r="C9294" s="606" t="s">
        <v>8494</v>
      </c>
      <c r="D9294" s="606" t="s">
        <v>8541</v>
      </c>
      <c r="E9294" s="607">
        <v>38.409999999999997</v>
      </c>
    </row>
    <row r="9295" spans="1:5">
      <c r="A9295" s="606">
        <v>37432</v>
      </c>
      <c r="B9295" s="606" t="s">
        <v>9969</v>
      </c>
      <c r="C9295" s="606" t="s">
        <v>8494</v>
      </c>
      <c r="D9295" s="606" t="s">
        <v>8541</v>
      </c>
      <c r="E9295" s="607">
        <v>70.86</v>
      </c>
    </row>
    <row r="9296" spans="1:5">
      <c r="A9296" s="606">
        <v>37413</v>
      </c>
      <c r="B9296" s="606" t="s">
        <v>9970</v>
      </c>
      <c r="C9296" s="606" t="s">
        <v>8494</v>
      </c>
      <c r="D9296" s="606" t="s">
        <v>8541</v>
      </c>
      <c r="E9296" s="607">
        <v>3.8</v>
      </c>
    </row>
    <row r="9297" spans="1:5">
      <c r="A9297" s="606">
        <v>37414</v>
      </c>
      <c r="B9297" s="606" t="s">
        <v>9971</v>
      </c>
      <c r="C9297" s="606" t="s">
        <v>8494</v>
      </c>
      <c r="D9297" s="606" t="s">
        <v>8541</v>
      </c>
      <c r="E9297" s="607">
        <v>4.3099999999999996</v>
      </c>
    </row>
    <row r="9298" spans="1:5">
      <c r="A9298" s="606">
        <v>37415</v>
      </c>
      <c r="B9298" s="606" t="s">
        <v>9972</v>
      </c>
      <c r="C9298" s="606" t="s">
        <v>8494</v>
      </c>
      <c r="D9298" s="606" t="s">
        <v>8541</v>
      </c>
      <c r="E9298" s="607">
        <v>7.84</v>
      </c>
    </row>
    <row r="9299" spans="1:5">
      <c r="A9299" s="606">
        <v>37416</v>
      </c>
      <c r="B9299" s="606" t="s">
        <v>9973</v>
      </c>
      <c r="C9299" s="606" t="s">
        <v>8494</v>
      </c>
      <c r="D9299" s="606" t="s">
        <v>8541</v>
      </c>
      <c r="E9299" s="607">
        <v>3.55</v>
      </c>
    </row>
    <row r="9300" spans="1:5">
      <c r="A9300" s="606">
        <v>37417</v>
      </c>
      <c r="B9300" s="606" t="s">
        <v>9974</v>
      </c>
      <c r="C9300" s="606" t="s">
        <v>8494</v>
      </c>
      <c r="D9300" s="606" t="s">
        <v>8541</v>
      </c>
      <c r="E9300" s="607">
        <v>5.1100000000000003</v>
      </c>
    </row>
    <row r="9301" spans="1:5">
      <c r="A9301" s="606">
        <v>43590</v>
      </c>
      <c r="B9301" s="606" t="s">
        <v>9975</v>
      </c>
      <c r="C9301" s="606" t="s">
        <v>8494</v>
      </c>
      <c r="D9301" s="606" t="s">
        <v>8495</v>
      </c>
      <c r="E9301" s="608">
        <v>184.69</v>
      </c>
    </row>
    <row r="9302" spans="1:5">
      <c r="A9302" s="606">
        <v>43589</v>
      </c>
      <c r="B9302" s="606" t="s">
        <v>9976</v>
      </c>
      <c r="C9302" s="606" t="s">
        <v>8494</v>
      </c>
      <c r="D9302" s="606" t="s">
        <v>8495</v>
      </c>
      <c r="E9302" s="608">
        <v>33.409999999999997</v>
      </c>
    </row>
    <row r="9303" spans="1:5">
      <c r="A9303" s="606">
        <v>34519</v>
      </c>
      <c r="B9303" s="606" t="s">
        <v>9977</v>
      </c>
      <c r="C9303" s="606" t="s">
        <v>8494</v>
      </c>
      <c r="D9303" s="606" t="s">
        <v>8541</v>
      </c>
      <c r="E9303" s="608">
        <v>82.03</v>
      </c>
    </row>
    <row r="9304" spans="1:5">
      <c r="A9304" s="606">
        <v>1649</v>
      </c>
      <c r="B9304" s="606" t="s">
        <v>9978</v>
      </c>
      <c r="C9304" s="606" t="s">
        <v>8494</v>
      </c>
      <c r="D9304" s="606" t="s">
        <v>8495</v>
      </c>
      <c r="E9304" s="607">
        <v>62.23</v>
      </c>
    </row>
    <row r="9305" spans="1:5">
      <c r="A9305" s="606">
        <v>1653</v>
      </c>
      <c r="B9305" s="606" t="s">
        <v>9979</v>
      </c>
      <c r="C9305" s="606" t="s">
        <v>8494</v>
      </c>
      <c r="D9305" s="606" t="s">
        <v>8495</v>
      </c>
      <c r="E9305" s="608">
        <v>48.75</v>
      </c>
    </row>
    <row r="9306" spans="1:5">
      <c r="A9306" s="606">
        <v>1647</v>
      </c>
      <c r="B9306" s="606" t="s">
        <v>9980</v>
      </c>
      <c r="C9306" s="606" t="s">
        <v>8494</v>
      </c>
      <c r="D9306" s="606" t="s">
        <v>8495</v>
      </c>
      <c r="E9306" s="608">
        <v>17.45</v>
      </c>
    </row>
    <row r="9307" spans="1:5">
      <c r="A9307" s="606">
        <v>1648</v>
      </c>
      <c r="B9307" s="606" t="s">
        <v>9981</v>
      </c>
      <c r="C9307" s="606" t="s">
        <v>8494</v>
      </c>
      <c r="D9307" s="606" t="s">
        <v>8495</v>
      </c>
      <c r="E9307" s="608">
        <v>33.520000000000003</v>
      </c>
    </row>
    <row r="9308" spans="1:5">
      <c r="A9308" s="606">
        <v>1651</v>
      </c>
      <c r="B9308" s="606" t="s">
        <v>9982</v>
      </c>
      <c r="C9308" s="606" t="s">
        <v>8494</v>
      </c>
      <c r="D9308" s="606" t="s">
        <v>8495</v>
      </c>
      <c r="E9308" s="608">
        <v>155.49</v>
      </c>
    </row>
    <row r="9309" spans="1:5">
      <c r="A9309" s="606">
        <v>1650</v>
      </c>
      <c r="B9309" s="606" t="s">
        <v>9983</v>
      </c>
      <c r="C9309" s="606" t="s">
        <v>8494</v>
      </c>
      <c r="D9309" s="606" t="s">
        <v>8495</v>
      </c>
      <c r="E9309" s="608">
        <v>85.95</v>
      </c>
    </row>
    <row r="9310" spans="1:5">
      <c r="A9310" s="606">
        <v>1654</v>
      </c>
      <c r="B9310" s="606" t="s">
        <v>9984</v>
      </c>
      <c r="C9310" s="606" t="s">
        <v>8494</v>
      </c>
      <c r="D9310" s="606" t="s">
        <v>8495</v>
      </c>
      <c r="E9310" s="608">
        <v>23.96</v>
      </c>
    </row>
    <row r="9311" spans="1:5">
      <c r="A9311" s="606">
        <v>1652</v>
      </c>
      <c r="B9311" s="606" t="s">
        <v>9985</v>
      </c>
      <c r="C9311" s="606" t="s">
        <v>8494</v>
      </c>
      <c r="D9311" s="606" t="s">
        <v>8495</v>
      </c>
      <c r="E9311" s="608">
        <v>223.18</v>
      </c>
    </row>
    <row r="9312" spans="1:5">
      <c r="A9312" s="606">
        <v>10510</v>
      </c>
      <c r="B9312" s="606" t="s">
        <v>9986</v>
      </c>
      <c r="C9312" s="606" t="s">
        <v>8494</v>
      </c>
      <c r="D9312" s="606" t="s">
        <v>8495</v>
      </c>
      <c r="E9312" s="608">
        <v>162.44999999999999</v>
      </c>
    </row>
    <row r="9313" spans="1:5">
      <c r="A9313" s="606">
        <v>1747</v>
      </c>
      <c r="B9313" s="606" t="s">
        <v>9987</v>
      </c>
      <c r="C9313" s="606" t="s">
        <v>8494</v>
      </c>
      <c r="D9313" s="606" t="s">
        <v>8495</v>
      </c>
      <c r="E9313" s="608">
        <v>222.94</v>
      </c>
    </row>
    <row r="9314" spans="1:5">
      <c r="A9314" s="606">
        <v>1744</v>
      </c>
      <c r="B9314" s="606" t="s">
        <v>9988</v>
      </c>
      <c r="C9314" s="606" t="s">
        <v>8494</v>
      </c>
      <c r="D9314" s="606" t="s">
        <v>8495</v>
      </c>
      <c r="E9314" s="608">
        <v>154.41999999999999</v>
      </c>
    </row>
    <row r="9315" spans="1:5">
      <c r="A9315" s="606">
        <v>1743</v>
      </c>
      <c r="B9315" s="606" t="s">
        <v>9989</v>
      </c>
      <c r="C9315" s="606" t="s">
        <v>8494</v>
      </c>
      <c r="D9315" s="606" t="s">
        <v>8495</v>
      </c>
      <c r="E9315" s="607">
        <v>202.78</v>
      </c>
    </row>
    <row r="9316" spans="1:5">
      <c r="A9316" s="606">
        <v>39640</v>
      </c>
      <c r="B9316" s="606" t="s">
        <v>9990</v>
      </c>
      <c r="C9316" s="606" t="s">
        <v>8494</v>
      </c>
      <c r="D9316" s="606" t="s">
        <v>8495</v>
      </c>
      <c r="E9316" s="608">
        <v>13.41</v>
      </c>
    </row>
    <row r="9317" spans="1:5">
      <c r="A9317" s="606">
        <v>7216</v>
      </c>
      <c r="B9317" s="606" t="s">
        <v>9991</v>
      </c>
      <c r="C9317" s="606" t="s">
        <v>8494</v>
      </c>
      <c r="D9317" s="606" t="s">
        <v>8495</v>
      </c>
      <c r="E9317" s="608">
        <v>72.040000000000006</v>
      </c>
    </row>
    <row r="9318" spans="1:5">
      <c r="A9318" s="606">
        <v>20235</v>
      </c>
      <c r="B9318" s="606" t="s">
        <v>9992</v>
      </c>
      <c r="C9318" s="606" t="s">
        <v>8494</v>
      </c>
      <c r="D9318" s="606" t="s">
        <v>8495</v>
      </c>
      <c r="E9318" s="608">
        <v>57.92</v>
      </c>
    </row>
    <row r="9319" spans="1:5">
      <c r="A9319" s="606">
        <v>7181</v>
      </c>
      <c r="B9319" s="606" t="s">
        <v>9993</v>
      </c>
      <c r="C9319" s="606" t="s">
        <v>8494</v>
      </c>
      <c r="D9319" s="606" t="s">
        <v>8495</v>
      </c>
      <c r="E9319" s="607">
        <v>7.25</v>
      </c>
    </row>
    <row r="9320" spans="1:5">
      <c r="A9320" s="606">
        <v>40742</v>
      </c>
      <c r="B9320" s="606" t="s">
        <v>9994</v>
      </c>
      <c r="C9320" s="606" t="s">
        <v>8494</v>
      </c>
      <c r="D9320" s="606" t="s">
        <v>8495</v>
      </c>
      <c r="E9320" s="608">
        <v>12.75</v>
      </c>
    </row>
    <row r="9321" spans="1:5">
      <c r="A9321" s="606">
        <v>7214</v>
      </c>
      <c r="B9321" s="606" t="s">
        <v>9995</v>
      </c>
      <c r="C9321" s="606" t="s">
        <v>8494</v>
      </c>
      <c r="D9321" s="606" t="s">
        <v>8495</v>
      </c>
      <c r="E9321" s="608">
        <v>70.349999999999994</v>
      </c>
    </row>
    <row r="9322" spans="1:5">
      <c r="A9322" s="606">
        <v>7219</v>
      </c>
      <c r="B9322" s="606" t="s">
        <v>9996</v>
      </c>
      <c r="C9322" s="606" t="s">
        <v>8494</v>
      </c>
      <c r="D9322" s="606" t="s">
        <v>8495</v>
      </c>
      <c r="E9322" s="607">
        <v>62.4</v>
      </c>
    </row>
    <row r="9323" spans="1:5">
      <c r="A9323" s="606">
        <v>37971</v>
      </c>
      <c r="B9323" s="606" t="s">
        <v>9997</v>
      </c>
      <c r="C9323" s="606" t="s">
        <v>8494</v>
      </c>
      <c r="D9323" s="606" t="s">
        <v>8495</v>
      </c>
      <c r="E9323" s="607">
        <v>5.33</v>
      </c>
    </row>
    <row r="9324" spans="1:5">
      <c r="A9324" s="606">
        <v>37972</v>
      </c>
      <c r="B9324" s="606" t="s">
        <v>9998</v>
      </c>
      <c r="C9324" s="606" t="s">
        <v>8494</v>
      </c>
      <c r="D9324" s="606" t="s">
        <v>8495</v>
      </c>
      <c r="E9324" s="607">
        <v>7.56</v>
      </c>
    </row>
    <row r="9325" spans="1:5">
      <c r="A9325" s="606">
        <v>37973</v>
      </c>
      <c r="B9325" s="606" t="s">
        <v>9999</v>
      </c>
      <c r="C9325" s="606" t="s">
        <v>8494</v>
      </c>
      <c r="D9325" s="606" t="s">
        <v>8495</v>
      </c>
      <c r="E9325" s="607">
        <v>14.21</v>
      </c>
    </row>
    <row r="9326" spans="1:5">
      <c r="A9326" s="606">
        <v>1926</v>
      </c>
      <c r="B9326" s="606" t="s">
        <v>10000</v>
      </c>
      <c r="C9326" s="606" t="s">
        <v>8494</v>
      </c>
      <c r="D9326" s="606" t="s">
        <v>8495</v>
      </c>
      <c r="E9326" s="607">
        <v>2.0099999999999998</v>
      </c>
    </row>
    <row r="9327" spans="1:5">
      <c r="A9327" s="606">
        <v>1927</v>
      </c>
      <c r="B9327" s="606" t="s">
        <v>10001</v>
      </c>
      <c r="C9327" s="606" t="s">
        <v>8494</v>
      </c>
      <c r="D9327" s="606" t="s">
        <v>8495</v>
      </c>
      <c r="E9327" s="607">
        <v>2.2599999999999998</v>
      </c>
    </row>
    <row r="9328" spans="1:5">
      <c r="A9328" s="606">
        <v>1923</v>
      </c>
      <c r="B9328" s="606" t="s">
        <v>10002</v>
      </c>
      <c r="C9328" s="606" t="s">
        <v>8494</v>
      </c>
      <c r="D9328" s="606" t="s">
        <v>8495</v>
      </c>
      <c r="E9328" s="607">
        <v>4.12</v>
      </c>
    </row>
    <row r="9329" spans="1:5">
      <c r="A9329" s="606">
        <v>1929</v>
      </c>
      <c r="B9329" s="606" t="s">
        <v>10003</v>
      </c>
      <c r="C9329" s="606" t="s">
        <v>8494</v>
      </c>
      <c r="D9329" s="606" t="s">
        <v>8495</v>
      </c>
      <c r="E9329" s="607">
        <v>5</v>
      </c>
    </row>
    <row r="9330" spans="1:5">
      <c r="A9330" s="606">
        <v>1930</v>
      </c>
      <c r="B9330" s="606" t="s">
        <v>10004</v>
      </c>
      <c r="C9330" s="606" t="s">
        <v>8494</v>
      </c>
      <c r="D9330" s="606" t="s">
        <v>8495</v>
      </c>
      <c r="E9330" s="607">
        <v>8.5500000000000007</v>
      </c>
    </row>
    <row r="9331" spans="1:5">
      <c r="A9331" s="606">
        <v>1924</v>
      </c>
      <c r="B9331" s="606" t="s">
        <v>10005</v>
      </c>
      <c r="C9331" s="606" t="s">
        <v>8494</v>
      </c>
      <c r="D9331" s="606" t="s">
        <v>8495</v>
      </c>
      <c r="E9331" s="608">
        <v>13.8</v>
      </c>
    </row>
    <row r="9332" spans="1:5">
      <c r="A9332" s="606">
        <v>1922</v>
      </c>
      <c r="B9332" s="606" t="s">
        <v>10006</v>
      </c>
      <c r="C9332" s="606" t="s">
        <v>8494</v>
      </c>
      <c r="D9332" s="606" t="s">
        <v>8495</v>
      </c>
      <c r="E9332" s="608">
        <v>28.55</v>
      </c>
    </row>
    <row r="9333" spans="1:5">
      <c r="A9333" s="606">
        <v>1953</v>
      </c>
      <c r="B9333" s="606" t="s">
        <v>10007</v>
      </c>
      <c r="C9333" s="606" t="s">
        <v>8494</v>
      </c>
      <c r="D9333" s="606" t="s">
        <v>8495</v>
      </c>
      <c r="E9333" s="608">
        <v>34.85</v>
      </c>
    </row>
    <row r="9334" spans="1:5">
      <c r="A9334" s="606">
        <v>1962</v>
      </c>
      <c r="B9334" s="606" t="s">
        <v>10008</v>
      </c>
      <c r="C9334" s="606" t="s">
        <v>8494</v>
      </c>
      <c r="D9334" s="606" t="s">
        <v>8495</v>
      </c>
      <c r="E9334" s="607">
        <v>169.31</v>
      </c>
    </row>
    <row r="9335" spans="1:5">
      <c r="A9335" s="606">
        <v>1955</v>
      </c>
      <c r="B9335" s="606" t="s">
        <v>10009</v>
      </c>
      <c r="C9335" s="606" t="s">
        <v>8494</v>
      </c>
      <c r="D9335" s="606" t="s">
        <v>8495</v>
      </c>
      <c r="E9335" s="607">
        <v>1.95</v>
      </c>
    </row>
    <row r="9336" spans="1:5">
      <c r="A9336" s="606">
        <v>1956</v>
      </c>
      <c r="B9336" s="606" t="s">
        <v>10010</v>
      </c>
      <c r="C9336" s="606" t="s">
        <v>8494</v>
      </c>
      <c r="D9336" s="606" t="s">
        <v>8495</v>
      </c>
      <c r="E9336" s="607">
        <v>2.75</v>
      </c>
    </row>
    <row r="9337" spans="1:5">
      <c r="A9337" s="606">
        <v>1957</v>
      </c>
      <c r="B9337" s="606" t="s">
        <v>10011</v>
      </c>
      <c r="C9337" s="606" t="s">
        <v>8494</v>
      </c>
      <c r="D9337" s="606" t="s">
        <v>8495</v>
      </c>
      <c r="E9337" s="607">
        <v>5.95</v>
      </c>
    </row>
    <row r="9338" spans="1:5">
      <c r="A9338" s="606">
        <v>1958</v>
      </c>
      <c r="B9338" s="606" t="s">
        <v>10012</v>
      </c>
      <c r="C9338" s="606" t="s">
        <v>8494</v>
      </c>
      <c r="D9338" s="606" t="s">
        <v>8495</v>
      </c>
      <c r="E9338" s="607">
        <v>11.09</v>
      </c>
    </row>
    <row r="9339" spans="1:5">
      <c r="A9339" s="606">
        <v>1959</v>
      </c>
      <c r="B9339" s="606" t="s">
        <v>10013</v>
      </c>
      <c r="C9339" s="606" t="s">
        <v>8494</v>
      </c>
      <c r="D9339" s="606" t="s">
        <v>8495</v>
      </c>
      <c r="E9339" s="607">
        <v>12.03</v>
      </c>
    </row>
    <row r="9340" spans="1:5">
      <c r="A9340" s="606">
        <v>1925</v>
      </c>
      <c r="B9340" s="606" t="s">
        <v>10014</v>
      </c>
      <c r="C9340" s="606" t="s">
        <v>8494</v>
      </c>
      <c r="D9340" s="606" t="s">
        <v>8495</v>
      </c>
      <c r="E9340" s="608">
        <v>31.44</v>
      </c>
    </row>
    <row r="9341" spans="1:5">
      <c r="A9341" s="606">
        <v>1960</v>
      </c>
      <c r="B9341" s="606" t="s">
        <v>10015</v>
      </c>
      <c r="C9341" s="606" t="s">
        <v>8494</v>
      </c>
      <c r="D9341" s="606" t="s">
        <v>8495</v>
      </c>
      <c r="E9341" s="607">
        <v>48.28</v>
      </c>
    </row>
    <row r="9342" spans="1:5">
      <c r="A9342" s="606">
        <v>1961</v>
      </c>
      <c r="B9342" s="606" t="s">
        <v>10016</v>
      </c>
      <c r="C9342" s="606" t="s">
        <v>8494</v>
      </c>
      <c r="D9342" s="606" t="s">
        <v>8495</v>
      </c>
      <c r="E9342" s="608">
        <v>61.85</v>
      </c>
    </row>
    <row r="9343" spans="1:5">
      <c r="A9343" s="606">
        <v>38423</v>
      </c>
      <c r="B9343" s="606" t="s">
        <v>10017</v>
      </c>
      <c r="C9343" s="606" t="s">
        <v>8494</v>
      </c>
      <c r="D9343" s="606" t="s">
        <v>8495</v>
      </c>
      <c r="E9343" s="607">
        <v>35.67</v>
      </c>
    </row>
    <row r="9344" spans="1:5">
      <c r="A9344" s="606">
        <v>39866</v>
      </c>
      <c r="B9344" s="606" t="s">
        <v>10018</v>
      </c>
      <c r="C9344" s="606" t="s">
        <v>8494</v>
      </c>
      <c r="D9344" s="606" t="s">
        <v>8541</v>
      </c>
      <c r="E9344" s="608">
        <v>18.36</v>
      </c>
    </row>
    <row r="9345" spans="1:5">
      <c r="A9345" s="606">
        <v>39867</v>
      </c>
      <c r="B9345" s="606" t="s">
        <v>10019</v>
      </c>
      <c r="C9345" s="606" t="s">
        <v>8494</v>
      </c>
      <c r="D9345" s="606" t="s">
        <v>8541</v>
      </c>
      <c r="E9345" s="607">
        <v>40.83</v>
      </c>
    </row>
    <row r="9346" spans="1:5">
      <c r="A9346" s="606">
        <v>39868</v>
      </c>
      <c r="B9346" s="606" t="s">
        <v>10020</v>
      </c>
      <c r="C9346" s="606" t="s">
        <v>8494</v>
      </c>
      <c r="D9346" s="606" t="s">
        <v>8541</v>
      </c>
      <c r="E9346" s="607">
        <v>73.55</v>
      </c>
    </row>
    <row r="9347" spans="1:5">
      <c r="A9347" s="606">
        <v>37999</v>
      </c>
      <c r="B9347" s="606" t="s">
        <v>10021</v>
      </c>
      <c r="C9347" s="606" t="s">
        <v>8494</v>
      </c>
      <c r="D9347" s="606" t="s">
        <v>8495</v>
      </c>
      <c r="E9347" s="607">
        <v>8.98</v>
      </c>
    </row>
    <row r="9348" spans="1:5">
      <c r="A9348" s="606">
        <v>38000</v>
      </c>
      <c r="B9348" s="606" t="s">
        <v>10022</v>
      </c>
      <c r="C9348" s="606" t="s">
        <v>8494</v>
      </c>
      <c r="D9348" s="606" t="s">
        <v>8495</v>
      </c>
      <c r="E9348" s="607">
        <v>10.49</v>
      </c>
    </row>
    <row r="9349" spans="1:5">
      <c r="A9349" s="606">
        <v>38129</v>
      </c>
      <c r="B9349" s="606" t="s">
        <v>10023</v>
      </c>
      <c r="C9349" s="606" t="s">
        <v>8494</v>
      </c>
      <c r="D9349" s="606" t="s">
        <v>8495</v>
      </c>
      <c r="E9349" s="607">
        <v>4.54</v>
      </c>
    </row>
    <row r="9350" spans="1:5">
      <c r="A9350" s="606">
        <v>38025</v>
      </c>
      <c r="B9350" s="606" t="s">
        <v>10024</v>
      </c>
      <c r="C9350" s="606" t="s">
        <v>8494</v>
      </c>
      <c r="D9350" s="606" t="s">
        <v>8495</v>
      </c>
      <c r="E9350" s="607">
        <v>6.16</v>
      </c>
    </row>
    <row r="9351" spans="1:5">
      <c r="A9351" s="606">
        <v>38026</v>
      </c>
      <c r="B9351" s="606" t="s">
        <v>10025</v>
      </c>
      <c r="C9351" s="606" t="s">
        <v>8494</v>
      </c>
      <c r="D9351" s="606" t="s">
        <v>8495</v>
      </c>
      <c r="E9351" s="607">
        <v>15.21</v>
      </c>
    </row>
    <row r="9352" spans="1:5">
      <c r="A9352" s="606">
        <v>1858</v>
      </c>
      <c r="B9352" s="606" t="s">
        <v>10026</v>
      </c>
      <c r="C9352" s="606" t="s">
        <v>8494</v>
      </c>
      <c r="D9352" s="606" t="s">
        <v>8495</v>
      </c>
      <c r="E9352" s="607">
        <v>55.27</v>
      </c>
    </row>
    <row r="9353" spans="1:5">
      <c r="A9353" s="606">
        <v>1844</v>
      </c>
      <c r="B9353" s="606" t="s">
        <v>10027</v>
      </c>
      <c r="C9353" s="606" t="s">
        <v>8494</v>
      </c>
      <c r="D9353" s="606" t="s">
        <v>8495</v>
      </c>
      <c r="E9353" s="607">
        <v>126.57</v>
      </c>
    </row>
    <row r="9354" spans="1:5">
      <c r="A9354" s="606">
        <v>1863</v>
      </c>
      <c r="B9354" s="606" t="s">
        <v>10028</v>
      </c>
      <c r="C9354" s="606" t="s">
        <v>8494</v>
      </c>
      <c r="D9354" s="606" t="s">
        <v>8495</v>
      </c>
      <c r="E9354" s="607">
        <v>58.81</v>
      </c>
    </row>
    <row r="9355" spans="1:5">
      <c r="A9355" s="606">
        <v>1865</v>
      </c>
      <c r="B9355" s="606" t="s">
        <v>10029</v>
      </c>
      <c r="C9355" s="606" t="s">
        <v>8494</v>
      </c>
      <c r="D9355" s="606" t="s">
        <v>8495</v>
      </c>
      <c r="E9355" s="608">
        <v>153.24</v>
      </c>
    </row>
    <row r="9356" spans="1:5">
      <c r="A9356" s="606">
        <v>36355</v>
      </c>
      <c r="B9356" s="606" t="s">
        <v>10030</v>
      </c>
      <c r="C9356" s="606" t="s">
        <v>8494</v>
      </c>
      <c r="D9356" s="606" t="s">
        <v>8541</v>
      </c>
      <c r="E9356" s="608">
        <v>9.02</v>
      </c>
    </row>
    <row r="9357" spans="1:5">
      <c r="A9357" s="606">
        <v>36356</v>
      </c>
      <c r="B9357" s="606" t="s">
        <v>10031</v>
      </c>
      <c r="C9357" s="606" t="s">
        <v>8494</v>
      </c>
      <c r="D9357" s="606" t="s">
        <v>8541</v>
      </c>
      <c r="E9357" s="608">
        <v>14.5</v>
      </c>
    </row>
    <row r="9358" spans="1:5">
      <c r="A9358" s="606">
        <v>1966</v>
      </c>
      <c r="B9358" s="606" t="s">
        <v>10032</v>
      </c>
      <c r="C9358" s="606" t="s">
        <v>8494</v>
      </c>
      <c r="D9358" s="606" t="s">
        <v>8495</v>
      </c>
      <c r="E9358" s="607">
        <v>23.45</v>
      </c>
    </row>
    <row r="9359" spans="1:5">
      <c r="A9359" s="606">
        <v>1933</v>
      </c>
      <c r="B9359" s="606" t="s">
        <v>10033</v>
      </c>
      <c r="C9359" s="606" t="s">
        <v>8494</v>
      </c>
      <c r="D9359" s="606" t="s">
        <v>8495</v>
      </c>
      <c r="E9359" s="608">
        <v>5.05</v>
      </c>
    </row>
    <row r="9360" spans="1:5">
      <c r="A9360" s="606">
        <v>1932</v>
      </c>
      <c r="B9360" s="606" t="s">
        <v>10034</v>
      </c>
      <c r="C9360" s="606" t="s">
        <v>8494</v>
      </c>
      <c r="D9360" s="606" t="s">
        <v>8495</v>
      </c>
      <c r="E9360" s="607">
        <v>11.57</v>
      </c>
    </row>
    <row r="9361" spans="1:5">
      <c r="A9361" s="606">
        <v>1951</v>
      </c>
      <c r="B9361" s="606" t="s">
        <v>10035</v>
      </c>
      <c r="C9361" s="606" t="s">
        <v>8494</v>
      </c>
      <c r="D9361" s="606" t="s">
        <v>8495</v>
      </c>
      <c r="E9361" s="608">
        <v>24.13</v>
      </c>
    </row>
    <row r="9362" spans="1:5">
      <c r="A9362" s="606">
        <v>1970</v>
      </c>
      <c r="B9362" s="606" t="s">
        <v>10036</v>
      </c>
      <c r="C9362" s="606" t="s">
        <v>8494</v>
      </c>
      <c r="D9362" s="606" t="s">
        <v>8495</v>
      </c>
      <c r="E9362" s="607">
        <v>58.63</v>
      </c>
    </row>
    <row r="9363" spans="1:5">
      <c r="A9363" s="606">
        <v>1967</v>
      </c>
      <c r="B9363" s="606" t="s">
        <v>10037</v>
      </c>
      <c r="C9363" s="606" t="s">
        <v>8494</v>
      </c>
      <c r="D9363" s="606" t="s">
        <v>8495</v>
      </c>
      <c r="E9363" s="608">
        <v>6.96</v>
      </c>
    </row>
    <row r="9364" spans="1:5">
      <c r="A9364" s="606">
        <v>1968</v>
      </c>
      <c r="B9364" s="606" t="s">
        <v>10038</v>
      </c>
      <c r="C9364" s="606" t="s">
        <v>8494</v>
      </c>
      <c r="D9364" s="606" t="s">
        <v>8495</v>
      </c>
      <c r="E9364" s="608">
        <v>13.76</v>
      </c>
    </row>
    <row r="9365" spans="1:5">
      <c r="A9365" s="606">
        <v>1969</v>
      </c>
      <c r="B9365" s="606" t="s">
        <v>10039</v>
      </c>
      <c r="C9365" s="606" t="s">
        <v>8494</v>
      </c>
      <c r="D9365" s="606" t="s">
        <v>8495</v>
      </c>
      <c r="E9365" s="607">
        <v>44.79</v>
      </c>
    </row>
    <row r="9366" spans="1:5">
      <c r="A9366" s="606">
        <v>1827</v>
      </c>
      <c r="B9366" s="606" t="s">
        <v>10040</v>
      </c>
      <c r="C9366" s="606" t="s">
        <v>8494</v>
      </c>
      <c r="D9366" s="606" t="s">
        <v>8495</v>
      </c>
      <c r="E9366" s="608">
        <v>117.12</v>
      </c>
    </row>
    <row r="9367" spans="1:5">
      <c r="A9367" s="606">
        <v>1831</v>
      </c>
      <c r="B9367" s="606" t="s">
        <v>10041</v>
      </c>
      <c r="C9367" s="606" t="s">
        <v>8494</v>
      </c>
      <c r="D9367" s="606" t="s">
        <v>8495</v>
      </c>
      <c r="E9367" s="607">
        <v>25.57</v>
      </c>
    </row>
    <row r="9368" spans="1:5">
      <c r="A9368" s="606">
        <v>1825</v>
      </c>
      <c r="B9368" s="606" t="s">
        <v>10042</v>
      </c>
      <c r="C9368" s="606" t="s">
        <v>8494</v>
      </c>
      <c r="D9368" s="606" t="s">
        <v>8495</v>
      </c>
      <c r="E9368" s="608">
        <v>63.1</v>
      </c>
    </row>
    <row r="9369" spans="1:5">
      <c r="A9369" s="606">
        <v>1828</v>
      </c>
      <c r="B9369" s="606" t="s">
        <v>10043</v>
      </c>
      <c r="C9369" s="606" t="s">
        <v>8494</v>
      </c>
      <c r="D9369" s="606" t="s">
        <v>8495</v>
      </c>
      <c r="E9369" s="607">
        <v>142.93</v>
      </c>
    </row>
    <row r="9370" spans="1:5">
      <c r="A9370" s="606">
        <v>1845</v>
      </c>
      <c r="B9370" s="606" t="s">
        <v>10044</v>
      </c>
      <c r="C9370" s="606" t="s">
        <v>8494</v>
      </c>
      <c r="D9370" s="606" t="s">
        <v>8495</v>
      </c>
      <c r="E9370" s="608">
        <v>32.04</v>
      </c>
    </row>
    <row r="9371" spans="1:5">
      <c r="A9371" s="606">
        <v>1824</v>
      </c>
      <c r="B9371" s="606" t="s">
        <v>10045</v>
      </c>
      <c r="C9371" s="606" t="s">
        <v>8494</v>
      </c>
      <c r="D9371" s="606" t="s">
        <v>8495</v>
      </c>
      <c r="E9371" s="608">
        <v>75.64</v>
      </c>
    </row>
    <row r="9372" spans="1:5">
      <c r="A9372" s="606">
        <v>1940</v>
      </c>
      <c r="B9372" s="606" t="s">
        <v>10046</v>
      </c>
      <c r="C9372" s="606" t="s">
        <v>8494</v>
      </c>
      <c r="D9372" s="606" t="s">
        <v>8495</v>
      </c>
      <c r="E9372" s="607">
        <v>30.72</v>
      </c>
    </row>
    <row r="9373" spans="1:5">
      <c r="A9373" s="606">
        <v>1937</v>
      </c>
      <c r="B9373" s="606" t="s">
        <v>10047</v>
      </c>
      <c r="C9373" s="606" t="s">
        <v>8494</v>
      </c>
      <c r="D9373" s="606" t="s">
        <v>8495</v>
      </c>
      <c r="E9373" s="607">
        <v>5.18</v>
      </c>
    </row>
    <row r="9374" spans="1:5">
      <c r="A9374" s="606">
        <v>1939</v>
      </c>
      <c r="B9374" s="606" t="s">
        <v>10048</v>
      </c>
      <c r="C9374" s="606" t="s">
        <v>8494</v>
      </c>
      <c r="D9374" s="606" t="s">
        <v>8495</v>
      </c>
      <c r="E9374" s="608">
        <v>8.42</v>
      </c>
    </row>
    <row r="9375" spans="1:5">
      <c r="A9375" s="606">
        <v>1938</v>
      </c>
      <c r="B9375" s="606" t="s">
        <v>10049</v>
      </c>
      <c r="C9375" s="606" t="s">
        <v>8494</v>
      </c>
      <c r="D9375" s="606" t="s">
        <v>8495</v>
      </c>
      <c r="E9375" s="607">
        <v>5.89</v>
      </c>
    </row>
    <row r="9376" spans="1:5">
      <c r="A9376" s="606">
        <v>42693</v>
      </c>
      <c r="B9376" s="606" t="s">
        <v>10050</v>
      </c>
      <c r="C9376" s="606" t="s">
        <v>8494</v>
      </c>
      <c r="D9376" s="606" t="s">
        <v>8495</v>
      </c>
      <c r="E9376" s="607">
        <v>430.48</v>
      </c>
    </row>
    <row r="9377" spans="1:5">
      <c r="A9377" s="606">
        <v>42695</v>
      </c>
      <c r="B9377" s="606" t="s">
        <v>10051</v>
      </c>
      <c r="C9377" s="606" t="s">
        <v>8494</v>
      </c>
      <c r="D9377" s="606" t="s">
        <v>8495</v>
      </c>
      <c r="E9377" s="608">
        <v>300.76</v>
      </c>
    </row>
    <row r="9378" spans="1:5">
      <c r="A9378" s="606">
        <v>42694</v>
      </c>
      <c r="B9378" s="606" t="s">
        <v>10052</v>
      </c>
      <c r="C9378" s="606" t="s">
        <v>8494</v>
      </c>
      <c r="D9378" s="606" t="s">
        <v>8495</v>
      </c>
      <c r="E9378" s="607">
        <v>576.08000000000004</v>
      </c>
    </row>
    <row r="9379" spans="1:5">
      <c r="A9379" s="606">
        <v>20097</v>
      </c>
      <c r="B9379" s="606" t="s">
        <v>10053</v>
      </c>
      <c r="C9379" s="606" t="s">
        <v>8494</v>
      </c>
      <c r="D9379" s="606" t="s">
        <v>8495</v>
      </c>
      <c r="E9379" s="607">
        <v>24.98</v>
      </c>
    </row>
    <row r="9380" spans="1:5">
      <c r="A9380" s="606">
        <v>20098</v>
      </c>
      <c r="B9380" s="606" t="s">
        <v>10054</v>
      </c>
      <c r="C9380" s="606" t="s">
        <v>8494</v>
      </c>
      <c r="D9380" s="606" t="s">
        <v>8495</v>
      </c>
      <c r="E9380" s="607">
        <v>102.09</v>
      </c>
    </row>
    <row r="9381" spans="1:5">
      <c r="A9381" s="606">
        <v>20096</v>
      </c>
      <c r="B9381" s="606" t="s">
        <v>10055</v>
      </c>
      <c r="C9381" s="606" t="s">
        <v>8494</v>
      </c>
      <c r="D9381" s="606" t="s">
        <v>8495</v>
      </c>
      <c r="E9381" s="608">
        <v>25.85</v>
      </c>
    </row>
    <row r="9382" spans="1:5">
      <c r="A9382" s="606">
        <v>2628</v>
      </c>
      <c r="B9382" s="606" t="s">
        <v>10056</v>
      </c>
      <c r="C9382" s="606" t="s">
        <v>8494</v>
      </c>
      <c r="D9382" s="606" t="s">
        <v>8495</v>
      </c>
      <c r="E9382" s="608">
        <v>254.07</v>
      </c>
    </row>
    <row r="9383" spans="1:5">
      <c r="A9383" s="606">
        <v>2622</v>
      </c>
      <c r="B9383" s="606" t="s">
        <v>10057</v>
      </c>
      <c r="C9383" s="606" t="s">
        <v>8494</v>
      </c>
      <c r="D9383" s="606" t="s">
        <v>8495</v>
      </c>
      <c r="E9383" s="608">
        <v>6.03</v>
      </c>
    </row>
    <row r="9384" spans="1:5">
      <c r="A9384" s="606">
        <v>2623</v>
      </c>
      <c r="B9384" s="606" t="s">
        <v>10058</v>
      </c>
      <c r="C9384" s="606" t="s">
        <v>8494</v>
      </c>
      <c r="D9384" s="606" t="s">
        <v>8495</v>
      </c>
      <c r="E9384" s="607">
        <v>7.26</v>
      </c>
    </row>
    <row r="9385" spans="1:5">
      <c r="A9385" s="606">
        <v>2624</v>
      </c>
      <c r="B9385" s="606" t="s">
        <v>10059</v>
      </c>
      <c r="C9385" s="606" t="s">
        <v>8494</v>
      </c>
      <c r="D9385" s="606" t="s">
        <v>8495</v>
      </c>
      <c r="E9385" s="607">
        <v>11.55</v>
      </c>
    </row>
    <row r="9386" spans="1:5">
      <c r="A9386" s="606">
        <v>2625</v>
      </c>
      <c r="B9386" s="606" t="s">
        <v>10060</v>
      </c>
      <c r="C9386" s="606" t="s">
        <v>8494</v>
      </c>
      <c r="D9386" s="606" t="s">
        <v>8495</v>
      </c>
      <c r="E9386" s="607">
        <v>24.38</v>
      </c>
    </row>
    <row r="9387" spans="1:5">
      <c r="A9387" s="606">
        <v>2626</v>
      </c>
      <c r="B9387" s="606" t="s">
        <v>10061</v>
      </c>
      <c r="C9387" s="606" t="s">
        <v>8494</v>
      </c>
      <c r="D9387" s="606" t="s">
        <v>8495</v>
      </c>
      <c r="E9387" s="607">
        <v>35.72</v>
      </c>
    </row>
    <row r="9388" spans="1:5">
      <c r="A9388" s="606">
        <v>2630</v>
      </c>
      <c r="B9388" s="606" t="s">
        <v>10062</v>
      </c>
      <c r="C9388" s="606" t="s">
        <v>8494</v>
      </c>
      <c r="D9388" s="606" t="s">
        <v>8495</v>
      </c>
      <c r="E9388" s="607">
        <v>54.33</v>
      </c>
    </row>
    <row r="9389" spans="1:5">
      <c r="A9389" s="606">
        <v>2627</v>
      </c>
      <c r="B9389" s="606" t="s">
        <v>10063</v>
      </c>
      <c r="C9389" s="606" t="s">
        <v>8494</v>
      </c>
      <c r="D9389" s="606" t="s">
        <v>8495</v>
      </c>
      <c r="E9389" s="608">
        <v>95.7</v>
      </c>
    </row>
    <row r="9390" spans="1:5">
      <c r="A9390" s="606">
        <v>2629</v>
      </c>
      <c r="B9390" s="606" t="s">
        <v>10064</v>
      </c>
      <c r="C9390" s="606" t="s">
        <v>8494</v>
      </c>
      <c r="D9390" s="606" t="s">
        <v>8495</v>
      </c>
      <c r="E9390" s="608">
        <v>129.43</v>
      </c>
    </row>
    <row r="9391" spans="1:5">
      <c r="A9391" s="606">
        <v>1880</v>
      </c>
      <c r="B9391" s="606" t="s">
        <v>10065</v>
      </c>
      <c r="C9391" s="606" t="s">
        <v>8494</v>
      </c>
      <c r="D9391" s="606" t="s">
        <v>8495</v>
      </c>
      <c r="E9391" s="608">
        <v>3.59</v>
      </c>
    </row>
    <row r="9392" spans="1:5">
      <c r="A9392" s="606">
        <v>39274</v>
      </c>
      <c r="B9392" s="606" t="s">
        <v>10066</v>
      </c>
      <c r="C9392" s="606" t="s">
        <v>8494</v>
      </c>
      <c r="D9392" s="606" t="s">
        <v>8495</v>
      </c>
      <c r="E9392" s="608">
        <v>2.79</v>
      </c>
    </row>
    <row r="9393" spans="1:5">
      <c r="A9393" s="606">
        <v>12033</v>
      </c>
      <c r="B9393" s="606" t="s">
        <v>10067</v>
      </c>
      <c r="C9393" s="606" t="s">
        <v>8494</v>
      </c>
      <c r="D9393" s="606" t="s">
        <v>8495</v>
      </c>
      <c r="E9393" s="607">
        <v>11.47</v>
      </c>
    </row>
    <row r="9394" spans="1:5">
      <c r="A9394" s="606">
        <v>40408</v>
      </c>
      <c r="B9394" s="606" t="s">
        <v>10068</v>
      </c>
      <c r="C9394" s="606" t="s">
        <v>8494</v>
      </c>
      <c r="D9394" s="606" t="s">
        <v>8495</v>
      </c>
      <c r="E9394" s="608">
        <v>7.53</v>
      </c>
    </row>
    <row r="9395" spans="1:5">
      <c r="A9395" s="606">
        <v>40409</v>
      </c>
      <c r="B9395" s="606" t="s">
        <v>10069</v>
      </c>
      <c r="C9395" s="606" t="s">
        <v>8494</v>
      </c>
      <c r="D9395" s="606" t="s">
        <v>8495</v>
      </c>
      <c r="E9395" s="607">
        <v>2.66</v>
      </c>
    </row>
    <row r="9396" spans="1:5">
      <c r="A9396" s="606">
        <v>39276</v>
      </c>
      <c r="B9396" s="606" t="s">
        <v>10070</v>
      </c>
      <c r="C9396" s="606" t="s">
        <v>8494</v>
      </c>
      <c r="D9396" s="606" t="s">
        <v>8495</v>
      </c>
      <c r="E9396" s="607">
        <v>6.79</v>
      </c>
    </row>
    <row r="9397" spans="1:5">
      <c r="A9397" s="606">
        <v>39277</v>
      </c>
      <c r="B9397" s="606" t="s">
        <v>10071</v>
      </c>
      <c r="C9397" s="606" t="s">
        <v>8494</v>
      </c>
      <c r="D9397" s="606" t="s">
        <v>8495</v>
      </c>
      <c r="E9397" s="607">
        <v>18.329999999999998</v>
      </c>
    </row>
    <row r="9398" spans="1:5">
      <c r="A9398" s="606">
        <v>12034</v>
      </c>
      <c r="B9398" s="606" t="s">
        <v>10072</v>
      </c>
      <c r="C9398" s="606" t="s">
        <v>8494</v>
      </c>
      <c r="D9398" s="606" t="s">
        <v>8495</v>
      </c>
      <c r="E9398" s="607">
        <v>5.19</v>
      </c>
    </row>
    <row r="9399" spans="1:5">
      <c r="A9399" s="606">
        <v>39879</v>
      </c>
      <c r="B9399" s="606" t="s">
        <v>10073</v>
      </c>
      <c r="C9399" s="606" t="s">
        <v>8494</v>
      </c>
      <c r="D9399" s="606" t="s">
        <v>8541</v>
      </c>
      <c r="E9399" s="607">
        <v>5.16</v>
      </c>
    </row>
    <row r="9400" spans="1:5">
      <c r="A9400" s="606">
        <v>39880</v>
      </c>
      <c r="B9400" s="606" t="s">
        <v>10074</v>
      </c>
      <c r="C9400" s="606" t="s">
        <v>8494</v>
      </c>
      <c r="D9400" s="606" t="s">
        <v>8541</v>
      </c>
      <c r="E9400" s="608">
        <v>11.43</v>
      </c>
    </row>
    <row r="9401" spans="1:5">
      <c r="A9401" s="606">
        <v>39881</v>
      </c>
      <c r="B9401" s="606" t="s">
        <v>10075</v>
      </c>
      <c r="C9401" s="606" t="s">
        <v>8494</v>
      </c>
      <c r="D9401" s="606" t="s">
        <v>8541</v>
      </c>
      <c r="E9401" s="608">
        <v>18.350000000000001</v>
      </c>
    </row>
    <row r="9402" spans="1:5">
      <c r="A9402" s="606">
        <v>39882</v>
      </c>
      <c r="B9402" s="606" t="s">
        <v>10076</v>
      </c>
      <c r="C9402" s="606" t="s">
        <v>8494</v>
      </c>
      <c r="D9402" s="606" t="s">
        <v>8541</v>
      </c>
      <c r="E9402" s="607">
        <v>48.33</v>
      </c>
    </row>
    <row r="9403" spans="1:5">
      <c r="A9403" s="606">
        <v>39883</v>
      </c>
      <c r="B9403" s="606" t="s">
        <v>10077</v>
      </c>
      <c r="C9403" s="606" t="s">
        <v>8494</v>
      </c>
      <c r="D9403" s="606" t="s">
        <v>8541</v>
      </c>
      <c r="E9403" s="608">
        <v>77.17</v>
      </c>
    </row>
    <row r="9404" spans="1:5">
      <c r="A9404" s="606">
        <v>39884</v>
      </c>
      <c r="B9404" s="606" t="s">
        <v>10078</v>
      </c>
      <c r="C9404" s="606" t="s">
        <v>8494</v>
      </c>
      <c r="D9404" s="606" t="s">
        <v>8541</v>
      </c>
      <c r="E9404" s="608">
        <v>114.63</v>
      </c>
    </row>
    <row r="9405" spans="1:5">
      <c r="A9405" s="606">
        <v>39885</v>
      </c>
      <c r="B9405" s="606" t="s">
        <v>10079</v>
      </c>
      <c r="C9405" s="606" t="s">
        <v>8494</v>
      </c>
      <c r="D9405" s="606" t="s">
        <v>8541</v>
      </c>
      <c r="E9405" s="608">
        <v>272.42</v>
      </c>
    </row>
    <row r="9406" spans="1:5">
      <c r="A9406" s="606">
        <v>1777</v>
      </c>
      <c r="B9406" s="606" t="s">
        <v>10080</v>
      </c>
      <c r="C9406" s="606" t="s">
        <v>8494</v>
      </c>
      <c r="D9406" s="606" t="s">
        <v>8495</v>
      </c>
      <c r="E9406" s="608">
        <v>67.099999999999994</v>
      </c>
    </row>
    <row r="9407" spans="1:5">
      <c r="A9407" s="606">
        <v>1819</v>
      </c>
      <c r="B9407" s="606" t="s">
        <v>10081</v>
      </c>
      <c r="C9407" s="606" t="s">
        <v>8494</v>
      </c>
      <c r="D9407" s="606" t="s">
        <v>8495</v>
      </c>
      <c r="E9407" s="608">
        <v>48.82</v>
      </c>
    </row>
    <row r="9408" spans="1:5">
      <c r="A9408" s="606">
        <v>1775</v>
      </c>
      <c r="B9408" s="606" t="s">
        <v>10082</v>
      </c>
      <c r="C9408" s="606" t="s">
        <v>8494</v>
      </c>
      <c r="D9408" s="606" t="s">
        <v>8495</v>
      </c>
      <c r="E9408" s="608">
        <v>14.6</v>
      </c>
    </row>
    <row r="9409" spans="1:5">
      <c r="A9409" s="606">
        <v>1776</v>
      </c>
      <c r="B9409" s="606" t="s">
        <v>10083</v>
      </c>
      <c r="C9409" s="606" t="s">
        <v>8494</v>
      </c>
      <c r="D9409" s="606" t="s">
        <v>8495</v>
      </c>
      <c r="E9409" s="608">
        <v>39.72</v>
      </c>
    </row>
    <row r="9410" spans="1:5">
      <c r="A9410" s="606">
        <v>1778</v>
      </c>
      <c r="B9410" s="606" t="s">
        <v>10084</v>
      </c>
      <c r="C9410" s="606" t="s">
        <v>8494</v>
      </c>
      <c r="D9410" s="606" t="s">
        <v>8495</v>
      </c>
      <c r="E9410" s="608">
        <v>162.43</v>
      </c>
    </row>
    <row r="9411" spans="1:5">
      <c r="A9411" s="606">
        <v>1818</v>
      </c>
      <c r="B9411" s="606" t="s">
        <v>10085</v>
      </c>
      <c r="C9411" s="606" t="s">
        <v>8494</v>
      </c>
      <c r="D9411" s="606" t="s">
        <v>8495</v>
      </c>
      <c r="E9411" s="607">
        <v>107.82</v>
      </c>
    </row>
    <row r="9412" spans="1:5">
      <c r="A9412" s="606">
        <v>1820</v>
      </c>
      <c r="B9412" s="606" t="s">
        <v>10086</v>
      </c>
      <c r="C9412" s="606" t="s">
        <v>8494</v>
      </c>
      <c r="D9412" s="606" t="s">
        <v>8495</v>
      </c>
      <c r="E9412" s="607">
        <v>21.08</v>
      </c>
    </row>
    <row r="9413" spans="1:5">
      <c r="A9413" s="606">
        <v>1779</v>
      </c>
      <c r="B9413" s="606" t="s">
        <v>10087</v>
      </c>
      <c r="C9413" s="606" t="s">
        <v>8494</v>
      </c>
      <c r="D9413" s="606" t="s">
        <v>8495</v>
      </c>
      <c r="E9413" s="607">
        <v>236.23</v>
      </c>
    </row>
    <row r="9414" spans="1:5">
      <c r="A9414" s="606">
        <v>1780</v>
      </c>
      <c r="B9414" s="606" t="s">
        <v>10088</v>
      </c>
      <c r="C9414" s="606" t="s">
        <v>8494</v>
      </c>
      <c r="D9414" s="606" t="s">
        <v>8495</v>
      </c>
      <c r="E9414" s="607">
        <v>486.99</v>
      </c>
    </row>
    <row r="9415" spans="1:5">
      <c r="A9415" s="606">
        <v>1783</v>
      </c>
      <c r="B9415" s="606" t="s">
        <v>10089</v>
      </c>
      <c r="C9415" s="606" t="s">
        <v>8494</v>
      </c>
      <c r="D9415" s="606" t="s">
        <v>8495</v>
      </c>
      <c r="E9415" s="607">
        <v>51.49</v>
      </c>
    </row>
    <row r="9416" spans="1:5">
      <c r="A9416" s="606">
        <v>1782</v>
      </c>
      <c r="B9416" s="606" t="s">
        <v>10090</v>
      </c>
      <c r="C9416" s="606" t="s">
        <v>8494</v>
      </c>
      <c r="D9416" s="606" t="s">
        <v>8495</v>
      </c>
      <c r="E9416" s="607">
        <v>40.71</v>
      </c>
    </row>
    <row r="9417" spans="1:5">
      <c r="A9417" s="606">
        <v>1817</v>
      </c>
      <c r="B9417" s="606" t="s">
        <v>10091</v>
      </c>
      <c r="C9417" s="606" t="s">
        <v>8494</v>
      </c>
      <c r="D9417" s="606" t="s">
        <v>8495</v>
      </c>
      <c r="E9417" s="607">
        <v>12.13</v>
      </c>
    </row>
    <row r="9418" spans="1:5">
      <c r="A9418" s="606">
        <v>1781</v>
      </c>
      <c r="B9418" s="606" t="s">
        <v>10092</v>
      </c>
      <c r="C9418" s="606" t="s">
        <v>8494</v>
      </c>
      <c r="D9418" s="606" t="s">
        <v>8495</v>
      </c>
      <c r="E9418" s="607">
        <v>26.52</v>
      </c>
    </row>
    <row r="9419" spans="1:5">
      <c r="A9419" s="606">
        <v>1784</v>
      </c>
      <c r="B9419" s="606" t="s">
        <v>10093</v>
      </c>
      <c r="C9419" s="606" t="s">
        <v>8494</v>
      </c>
      <c r="D9419" s="606" t="s">
        <v>8495</v>
      </c>
      <c r="E9419" s="607">
        <v>145.38999999999999</v>
      </c>
    </row>
    <row r="9420" spans="1:5">
      <c r="A9420" s="606">
        <v>1810</v>
      </c>
      <c r="B9420" s="606" t="s">
        <v>10094</v>
      </c>
      <c r="C9420" s="606" t="s">
        <v>8494</v>
      </c>
      <c r="D9420" s="606" t="s">
        <v>8495</v>
      </c>
      <c r="E9420" s="607">
        <v>80.64</v>
      </c>
    </row>
    <row r="9421" spans="1:5">
      <c r="A9421" s="606">
        <v>1811</v>
      </c>
      <c r="B9421" s="606" t="s">
        <v>10095</v>
      </c>
      <c r="C9421" s="606" t="s">
        <v>8494</v>
      </c>
      <c r="D9421" s="606" t="s">
        <v>8495</v>
      </c>
      <c r="E9421" s="607">
        <v>17.440000000000001</v>
      </c>
    </row>
    <row r="9422" spans="1:5">
      <c r="A9422" s="606">
        <v>1812</v>
      </c>
      <c r="B9422" s="606" t="s">
        <v>10096</v>
      </c>
      <c r="C9422" s="606" t="s">
        <v>8494</v>
      </c>
      <c r="D9422" s="606" t="s">
        <v>8495</v>
      </c>
      <c r="E9422" s="607">
        <v>203.58</v>
      </c>
    </row>
    <row r="9423" spans="1:5">
      <c r="A9423" s="606">
        <v>40386</v>
      </c>
      <c r="B9423" s="606" t="s">
        <v>10097</v>
      </c>
      <c r="C9423" s="606" t="s">
        <v>8494</v>
      </c>
      <c r="D9423" s="606" t="s">
        <v>8541</v>
      </c>
      <c r="E9423" s="607">
        <v>88.26</v>
      </c>
    </row>
    <row r="9424" spans="1:5">
      <c r="A9424" s="606">
        <v>40384</v>
      </c>
      <c r="B9424" s="606" t="s">
        <v>10098</v>
      </c>
      <c r="C9424" s="606" t="s">
        <v>8494</v>
      </c>
      <c r="D9424" s="606" t="s">
        <v>8541</v>
      </c>
      <c r="E9424" s="608">
        <v>60.42</v>
      </c>
    </row>
    <row r="9425" spans="1:5">
      <c r="A9425" s="606">
        <v>40379</v>
      </c>
      <c r="B9425" s="606" t="s">
        <v>10099</v>
      </c>
      <c r="C9425" s="606" t="s">
        <v>8494</v>
      </c>
      <c r="D9425" s="606" t="s">
        <v>8541</v>
      </c>
      <c r="E9425" s="607">
        <v>20.89</v>
      </c>
    </row>
    <row r="9426" spans="1:5">
      <c r="A9426" s="606">
        <v>40423</v>
      </c>
      <c r="B9426" s="606" t="s">
        <v>10100</v>
      </c>
      <c r="C9426" s="606" t="s">
        <v>8494</v>
      </c>
      <c r="D9426" s="606" t="s">
        <v>8541</v>
      </c>
      <c r="E9426" s="607">
        <v>39.53</v>
      </c>
    </row>
    <row r="9427" spans="1:5">
      <c r="A9427" s="606">
        <v>40389</v>
      </c>
      <c r="B9427" s="606" t="s">
        <v>10101</v>
      </c>
      <c r="C9427" s="606" t="s">
        <v>8494</v>
      </c>
      <c r="D9427" s="606" t="s">
        <v>8541</v>
      </c>
      <c r="E9427" s="607">
        <v>250.69</v>
      </c>
    </row>
    <row r="9428" spans="1:5">
      <c r="A9428" s="606">
        <v>40388</v>
      </c>
      <c r="B9428" s="606" t="s">
        <v>10102</v>
      </c>
      <c r="C9428" s="606" t="s">
        <v>8494</v>
      </c>
      <c r="D9428" s="606" t="s">
        <v>8541</v>
      </c>
      <c r="E9428" s="607">
        <v>125.48</v>
      </c>
    </row>
    <row r="9429" spans="1:5">
      <c r="A9429" s="606">
        <v>40381</v>
      </c>
      <c r="B9429" s="606" t="s">
        <v>10103</v>
      </c>
      <c r="C9429" s="606" t="s">
        <v>8494</v>
      </c>
      <c r="D9429" s="606" t="s">
        <v>8541</v>
      </c>
      <c r="E9429" s="608">
        <v>27.85</v>
      </c>
    </row>
    <row r="9430" spans="1:5">
      <c r="A9430" s="606">
        <v>40391</v>
      </c>
      <c r="B9430" s="606" t="s">
        <v>10104</v>
      </c>
      <c r="C9430" s="606" t="s">
        <v>8494</v>
      </c>
      <c r="D9430" s="606" t="s">
        <v>8541</v>
      </c>
      <c r="E9430" s="608">
        <v>650.66999999999996</v>
      </c>
    </row>
    <row r="9431" spans="1:5">
      <c r="A9431" s="606">
        <v>2609</v>
      </c>
      <c r="B9431" s="606" t="s">
        <v>10105</v>
      </c>
      <c r="C9431" s="606" t="s">
        <v>8494</v>
      </c>
      <c r="D9431" s="606" t="s">
        <v>8495</v>
      </c>
      <c r="E9431" s="607">
        <v>5.67</v>
      </c>
    </row>
    <row r="9432" spans="1:5">
      <c r="A9432" s="606">
        <v>2634</v>
      </c>
      <c r="B9432" s="606" t="s">
        <v>10106</v>
      </c>
      <c r="C9432" s="606" t="s">
        <v>8494</v>
      </c>
      <c r="D9432" s="606" t="s">
        <v>8495</v>
      </c>
      <c r="E9432" s="607">
        <v>7.44</v>
      </c>
    </row>
    <row r="9433" spans="1:5">
      <c r="A9433" s="606">
        <v>2611</v>
      </c>
      <c r="B9433" s="606" t="s">
        <v>10107</v>
      </c>
      <c r="C9433" s="606" t="s">
        <v>8494</v>
      </c>
      <c r="D9433" s="606" t="s">
        <v>8495</v>
      </c>
      <c r="E9433" s="608">
        <v>20.98</v>
      </c>
    </row>
    <row r="9434" spans="1:5">
      <c r="A9434" s="606">
        <v>40414</v>
      </c>
      <c r="B9434" s="606" t="s">
        <v>10108</v>
      </c>
      <c r="C9434" s="606" t="s">
        <v>8494</v>
      </c>
      <c r="D9434" s="606" t="s">
        <v>8541</v>
      </c>
      <c r="E9434" s="608">
        <v>19.489999999999998</v>
      </c>
    </row>
    <row r="9435" spans="1:5">
      <c r="A9435" s="606">
        <v>40416</v>
      </c>
      <c r="B9435" s="606" t="s">
        <v>10109</v>
      </c>
      <c r="C9435" s="606" t="s">
        <v>8494</v>
      </c>
      <c r="D9435" s="606" t="s">
        <v>8541</v>
      </c>
      <c r="E9435" s="608">
        <v>26.95</v>
      </c>
    </row>
    <row r="9436" spans="1:5">
      <c r="A9436" s="606">
        <v>40418</v>
      </c>
      <c r="B9436" s="606" t="s">
        <v>10110</v>
      </c>
      <c r="C9436" s="606" t="s">
        <v>8494</v>
      </c>
      <c r="D9436" s="606" t="s">
        <v>8541</v>
      </c>
      <c r="E9436" s="608">
        <v>32.14</v>
      </c>
    </row>
    <row r="9437" spans="1:5">
      <c r="A9437" s="606">
        <v>34359</v>
      </c>
      <c r="B9437" s="606" t="s">
        <v>10111</v>
      </c>
      <c r="C9437" s="606" t="s">
        <v>8494</v>
      </c>
      <c r="D9437" s="606" t="s">
        <v>8541</v>
      </c>
      <c r="E9437" s="608">
        <v>11.21</v>
      </c>
    </row>
    <row r="9438" spans="1:5">
      <c r="A9438" s="606">
        <v>1789</v>
      </c>
      <c r="B9438" s="606" t="s">
        <v>10112</v>
      </c>
      <c r="C9438" s="606" t="s">
        <v>8494</v>
      </c>
      <c r="D9438" s="606" t="s">
        <v>8495</v>
      </c>
      <c r="E9438" s="608">
        <v>64.400000000000006</v>
      </c>
    </row>
    <row r="9439" spans="1:5">
      <c r="A9439" s="606">
        <v>1788</v>
      </c>
      <c r="B9439" s="606" t="s">
        <v>10113</v>
      </c>
      <c r="C9439" s="606" t="s">
        <v>8494</v>
      </c>
      <c r="D9439" s="606" t="s">
        <v>8495</v>
      </c>
      <c r="E9439" s="608">
        <v>51.62</v>
      </c>
    </row>
    <row r="9440" spans="1:5">
      <c r="A9440" s="606">
        <v>1786</v>
      </c>
      <c r="B9440" s="606" t="s">
        <v>10114</v>
      </c>
      <c r="C9440" s="606" t="s">
        <v>8494</v>
      </c>
      <c r="D9440" s="606" t="s">
        <v>8495</v>
      </c>
      <c r="E9440" s="608">
        <v>12.82</v>
      </c>
    </row>
    <row r="9441" spans="1:5">
      <c r="A9441" s="606">
        <v>1787</v>
      </c>
      <c r="B9441" s="606" t="s">
        <v>10115</v>
      </c>
      <c r="C9441" s="606" t="s">
        <v>8494</v>
      </c>
      <c r="D9441" s="606" t="s">
        <v>8495</v>
      </c>
      <c r="E9441" s="608">
        <v>30.69</v>
      </c>
    </row>
    <row r="9442" spans="1:5">
      <c r="A9442" s="606">
        <v>1791</v>
      </c>
      <c r="B9442" s="606" t="s">
        <v>10116</v>
      </c>
      <c r="C9442" s="606" t="s">
        <v>8494</v>
      </c>
      <c r="D9442" s="606" t="s">
        <v>8495</v>
      </c>
      <c r="E9442" s="607">
        <v>186.13</v>
      </c>
    </row>
    <row r="9443" spans="1:5">
      <c r="A9443" s="606">
        <v>1790</v>
      </c>
      <c r="B9443" s="606" t="s">
        <v>10117</v>
      </c>
      <c r="C9443" s="606" t="s">
        <v>8494</v>
      </c>
      <c r="D9443" s="606" t="s">
        <v>8495</v>
      </c>
      <c r="E9443" s="607">
        <v>107.25</v>
      </c>
    </row>
    <row r="9444" spans="1:5">
      <c r="A9444" s="606">
        <v>1813</v>
      </c>
      <c r="B9444" s="606" t="s">
        <v>10118</v>
      </c>
      <c r="C9444" s="606" t="s">
        <v>8494</v>
      </c>
      <c r="D9444" s="606" t="s">
        <v>8495</v>
      </c>
      <c r="E9444" s="608">
        <v>20.34</v>
      </c>
    </row>
    <row r="9445" spans="1:5">
      <c r="A9445" s="606">
        <v>1792</v>
      </c>
      <c r="B9445" s="606" t="s">
        <v>10119</v>
      </c>
      <c r="C9445" s="606" t="s">
        <v>8494</v>
      </c>
      <c r="D9445" s="606" t="s">
        <v>8495</v>
      </c>
      <c r="E9445" s="607">
        <v>251.25</v>
      </c>
    </row>
    <row r="9446" spans="1:5">
      <c r="A9446" s="606">
        <v>1793</v>
      </c>
      <c r="B9446" s="606" t="s">
        <v>10120</v>
      </c>
      <c r="C9446" s="606" t="s">
        <v>8494</v>
      </c>
      <c r="D9446" s="606" t="s">
        <v>8495</v>
      </c>
      <c r="E9446" s="607">
        <v>507.69</v>
      </c>
    </row>
    <row r="9447" spans="1:5">
      <c r="A9447" s="606">
        <v>1809</v>
      </c>
      <c r="B9447" s="606" t="s">
        <v>10121</v>
      </c>
      <c r="C9447" s="606" t="s">
        <v>8494</v>
      </c>
      <c r="D9447" s="606" t="s">
        <v>8495</v>
      </c>
      <c r="E9447" s="607">
        <v>60.38</v>
      </c>
    </row>
    <row r="9448" spans="1:5">
      <c r="A9448" s="606">
        <v>1814</v>
      </c>
      <c r="B9448" s="606" t="s">
        <v>10122</v>
      </c>
      <c r="C9448" s="606" t="s">
        <v>8494</v>
      </c>
      <c r="D9448" s="606" t="s">
        <v>8495</v>
      </c>
      <c r="E9448" s="607">
        <v>49.6</v>
      </c>
    </row>
    <row r="9449" spans="1:5">
      <c r="A9449" s="606">
        <v>1803</v>
      </c>
      <c r="B9449" s="606" t="s">
        <v>10123</v>
      </c>
      <c r="C9449" s="606" t="s">
        <v>8494</v>
      </c>
      <c r="D9449" s="606" t="s">
        <v>8495</v>
      </c>
      <c r="E9449" s="607">
        <v>12.53</v>
      </c>
    </row>
    <row r="9450" spans="1:5">
      <c r="A9450" s="606">
        <v>1805</v>
      </c>
      <c r="B9450" s="606" t="s">
        <v>10124</v>
      </c>
      <c r="C9450" s="606" t="s">
        <v>8494</v>
      </c>
      <c r="D9450" s="606" t="s">
        <v>8495</v>
      </c>
      <c r="E9450" s="608">
        <v>28.79</v>
      </c>
    </row>
    <row r="9451" spans="1:5">
      <c r="A9451" s="606">
        <v>1821</v>
      </c>
      <c r="B9451" s="606" t="s">
        <v>10125</v>
      </c>
      <c r="C9451" s="606" t="s">
        <v>8494</v>
      </c>
      <c r="D9451" s="606" t="s">
        <v>8495</v>
      </c>
      <c r="E9451" s="608">
        <v>170.06</v>
      </c>
    </row>
    <row r="9452" spans="1:5">
      <c r="A9452" s="606">
        <v>1806</v>
      </c>
      <c r="B9452" s="606" t="s">
        <v>10126</v>
      </c>
      <c r="C9452" s="606" t="s">
        <v>8494</v>
      </c>
      <c r="D9452" s="606" t="s">
        <v>8495</v>
      </c>
      <c r="E9452" s="607">
        <v>101.22</v>
      </c>
    </row>
    <row r="9453" spans="1:5">
      <c r="A9453" s="606">
        <v>1804</v>
      </c>
      <c r="B9453" s="606" t="s">
        <v>10127</v>
      </c>
      <c r="C9453" s="606" t="s">
        <v>8494</v>
      </c>
      <c r="D9453" s="606" t="s">
        <v>8495</v>
      </c>
      <c r="E9453" s="607">
        <v>17.84</v>
      </c>
    </row>
    <row r="9454" spans="1:5">
      <c r="A9454" s="606">
        <v>1807</v>
      </c>
      <c r="B9454" s="606" t="s">
        <v>10128</v>
      </c>
      <c r="C9454" s="606" t="s">
        <v>8494</v>
      </c>
      <c r="D9454" s="606" t="s">
        <v>8495</v>
      </c>
      <c r="E9454" s="607">
        <v>243.21</v>
      </c>
    </row>
    <row r="9455" spans="1:5">
      <c r="A9455" s="606">
        <v>1808</v>
      </c>
      <c r="B9455" s="606" t="s">
        <v>10129</v>
      </c>
      <c r="C9455" s="606" t="s">
        <v>8494</v>
      </c>
      <c r="D9455" s="606" t="s">
        <v>8495</v>
      </c>
      <c r="E9455" s="607">
        <v>487.59</v>
      </c>
    </row>
    <row r="9456" spans="1:5">
      <c r="A9456" s="606">
        <v>1797</v>
      </c>
      <c r="B9456" s="606" t="s">
        <v>10130</v>
      </c>
      <c r="C9456" s="606" t="s">
        <v>8494</v>
      </c>
      <c r="D9456" s="606" t="s">
        <v>8495</v>
      </c>
      <c r="E9456" s="607">
        <v>73.13</v>
      </c>
    </row>
    <row r="9457" spans="1:5">
      <c r="A9457" s="606">
        <v>1796</v>
      </c>
      <c r="B9457" s="606" t="s">
        <v>10131</v>
      </c>
      <c r="C9457" s="606" t="s">
        <v>8494</v>
      </c>
      <c r="D9457" s="606" t="s">
        <v>8495</v>
      </c>
      <c r="E9457" s="608">
        <v>56.09</v>
      </c>
    </row>
    <row r="9458" spans="1:5">
      <c r="A9458" s="606">
        <v>1794</v>
      </c>
      <c r="B9458" s="606" t="s">
        <v>10132</v>
      </c>
      <c r="C9458" s="606" t="s">
        <v>8494</v>
      </c>
      <c r="D9458" s="606" t="s">
        <v>8495</v>
      </c>
      <c r="E9458" s="607">
        <v>13.39</v>
      </c>
    </row>
    <row r="9459" spans="1:5">
      <c r="A9459" s="606">
        <v>1816</v>
      </c>
      <c r="B9459" s="606" t="s">
        <v>10133</v>
      </c>
      <c r="C9459" s="606" t="s">
        <v>8494</v>
      </c>
      <c r="D9459" s="606" t="s">
        <v>8495</v>
      </c>
      <c r="E9459" s="608">
        <v>30.19</v>
      </c>
    </row>
    <row r="9460" spans="1:5">
      <c r="A9460" s="606">
        <v>1815</v>
      </c>
      <c r="B9460" s="606" t="s">
        <v>10134</v>
      </c>
      <c r="C9460" s="606" t="s">
        <v>8494</v>
      </c>
      <c r="D9460" s="606" t="s">
        <v>8495</v>
      </c>
      <c r="E9460" s="607">
        <v>231.87</v>
      </c>
    </row>
    <row r="9461" spans="1:5">
      <c r="A9461" s="606">
        <v>1798</v>
      </c>
      <c r="B9461" s="606" t="s">
        <v>10135</v>
      </c>
      <c r="C9461" s="606" t="s">
        <v>8494</v>
      </c>
      <c r="D9461" s="606" t="s">
        <v>8495</v>
      </c>
      <c r="E9461" s="607">
        <v>103.75</v>
      </c>
    </row>
    <row r="9462" spans="1:5">
      <c r="A9462" s="606">
        <v>1795</v>
      </c>
      <c r="B9462" s="606" t="s">
        <v>10136</v>
      </c>
      <c r="C9462" s="606" t="s">
        <v>8494</v>
      </c>
      <c r="D9462" s="606" t="s">
        <v>8495</v>
      </c>
      <c r="E9462" s="607">
        <v>18.55</v>
      </c>
    </row>
    <row r="9463" spans="1:5">
      <c r="A9463" s="606">
        <v>1799</v>
      </c>
      <c r="B9463" s="606" t="s">
        <v>10137</v>
      </c>
      <c r="C9463" s="606" t="s">
        <v>8494</v>
      </c>
      <c r="D9463" s="606" t="s">
        <v>8495</v>
      </c>
      <c r="E9463" s="607">
        <v>301.99</v>
      </c>
    </row>
    <row r="9464" spans="1:5">
      <c r="A9464" s="606">
        <v>1800</v>
      </c>
      <c r="B9464" s="606" t="s">
        <v>10138</v>
      </c>
      <c r="C9464" s="606" t="s">
        <v>8494</v>
      </c>
      <c r="D9464" s="606" t="s">
        <v>8495</v>
      </c>
      <c r="E9464" s="607">
        <v>576.54999999999995</v>
      </c>
    </row>
    <row r="9465" spans="1:5">
      <c r="A9465" s="606">
        <v>1802</v>
      </c>
      <c r="B9465" s="606" t="s">
        <v>10139</v>
      </c>
      <c r="C9465" s="606" t="s">
        <v>8494</v>
      </c>
      <c r="D9465" s="606" t="s">
        <v>8495</v>
      </c>
      <c r="E9465" s="608">
        <v>1442.18</v>
      </c>
    </row>
    <row r="9466" spans="1:5">
      <c r="A9466" s="606">
        <v>40385</v>
      </c>
      <c r="B9466" s="606" t="s">
        <v>10140</v>
      </c>
      <c r="C9466" s="606" t="s">
        <v>8494</v>
      </c>
      <c r="D9466" s="606" t="s">
        <v>8541</v>
      </c>
      <c r="E9466" s="607">
        <v>88.26</v>
      </c>
    </row>
    <row r="9467" spans="1:5">
      <c r="A9467" s="606">
        <v>40383</v>
      </c>
      <c r="B9467" s="606" t="s">
        <v>10141</v>
      </c>
      <c r="C9467" s="606" t="s">
        <v>8494</v>
      </c>
      <c r="D9467" s="606" t="s">
        <v>8541</v>
      </c>
      <c r="E9467" s="607">
        <v>60.42</v>
      </c>
    </row>
    <row r="9468" spans="1:5">
      <c r="A9468" s="606">
        <v>40378</v>
      </c>
      <c r="B9468" s="606" t="s">
        <v>10142</v>
      </c>
      <c r="C9468" s="606" t="s">
        <v>8494</v>
      </c>
      <c r="D9468" s="606" t="s">
        <v>8541</v>
      </c>
      <c r="E9468" s="607">
        <v>20.89</v>
      </c>
    </row>
    <row r="9469" spans="1:5">
      <c r="A9469" s="606">
        <v>40382</v>
      </c>
      <c r="B9469" s="606" t="s">
        <v>10143</v>
      </c>
      <c r="C9469" s="606" t="s">
        <v>8494</v>
      </c>
      <c r="D9469" s="606" t="s">
        <v>8541</v>
      </c>
      <c r="E9469" s="607">
        <v>39.53</v>
      </c>
    </row>
    <row r="9470" spans="1:5">
      <c r="A9470" s="606">
        <v>40422</v>
      </c>
      <c r="B9470" s="606" t="s">
        <v>10144</v>
      </c>
      <c r="C9470" s="606" t="s">
        <v>8494</v>
      </c>
      <c r="D9470" s="606" t="s">
        <v>8541</v>
      </c>
      <c r="E9470" s="607">
        <v>269.3</v>
      </c>
    </row>
    <row r="9471" spans="1:5">
      <c r="A9471" s="606">
        <v>40387</v>
      </c>
      <c r="B9471" s="606" t="s">
        <v>10145</v>
      </c>
      <c r="C9471" s="606" t="s">
        <v>8494</v>
      </c>
      <c r="D9471" s="606" t="s">
        <v>8541</v>
      </c>
      <c r="E9471" s="607">
        <v>137.12</v>
      </c>
    </row>
    <row r="9472" spans="1:5">
      <c r="A9472" s="606">
        <v>40380</v>
      </c>
      <c r="B9472" s="606" t="s">
        <v>10146</v>
      </c>
      <c r="C9472" s="606" t="s">
        <v>8494</v>
      </c>
      <c r="D9472" s="606" t="s">
        <v>8541</v>
      </c>
      <c r="E9472" s="607">
        <v>27.85</v>
      </c>
    </row>
    <row r="9473" spans="1:5">
      <c r="A9473" s="606">
        <v>40390</v>
      </c>
      <c r="B9473" s="606" t="s">
        <v>10147</v>
      </c>
      <c r="C9473" s="606" t="s">
        <v>8494</v>
      </c>
      <c r="D9473" s="606" t="s">
        <v>8541</v>
      </c>
      <c r="E9473" s="607">
        <v>567.17999999999995</v>
      </c>
    </row>
    <row r="9474" spans="1:5">
      <c r="A9474" s="606">
        <v>2621</v>
      </c>
      <c r="B9474" s="606" t="s">
        <v>10148</v>
      </c>
      <c r="C9474" s="606" t="s">
        <v>8494</v>
      </c>
      <c r="D9474" s="606" t="s">
        <v>8495</v>
      </c>
      <c r="E9474" s="607">
        <v>179.51</v>
      </c>
    </row>
    <row r="9475" spans="1:5">
      <c r="A9475" s="606">
        <v>2616</v>
      </c>
      <c r="B9475" s="606" t="s">
        <v>10149</v>
      </c>
      <c r="C9475" s="606" t="s">
        <v>8494</v>
      </c>
      <c r="D9475" s="606" t="s">
        <v>8495</v>
      </c>
      <c r="E9475" s="607">
        <v>5.08</v>
      </c>
    </row>
    <row r="9476" spans="1:5">
      <c r="A9476" s="606">
        <v>2633</v>
      </c>
      <c r="B9476" s="606" t="s">
        <v>10150</v>
      </c>
      <c r="C9476" s="606" t="s">
        <v>8494</v>
      </c>
      <c r="D9476" s="606" t="s">
        <v>8495</v>
      </c>
      <c r="E9476" s="607">
        <v>5.74</v>
      </c>
    </row>
    <row r="9477" spans="1:5">
      <c r="A9477" s="606">
        <v>2617</v>
      </c>
      <c r="B9477" s="606" t="s">
        <v>10151</v>
      </c>
      <c r="C9477" s="606" t="s">
        <v>8494</v>
      </c>
      <c r="D9477" s="606" t="s">
        <v>8495</v>
      </c>
      <c r="E9477" s="607">
        <v>7.81</v>
      </c>
    </row>
    <row r="9478" spans="1:5">
      <c r="A9478" s="606">
        <v>2618</v>
      </c>
      <c r="B9478" s="606" t="s">
        <v>10152</v>
      </c>
      <c r="C9478" s="606" t="s">
        <v>8494</v>
      </c>
      <c r="D9478" s="606" t="s">
        <v>8495</v>
      </c>
      <c r="E9478" s="607">
        <v>17.78</v>
      </c>
    </row>
    <row r="9479" spans="1:5">
      <c r="A9479" s="606">
        <v>2632</v>
      </c>
      <c r="B9479" s="606" t="s">
        <v>10153</v>
      </c>
      <c r="C9479" s="606" t="s">
        <v>8494</v>
      </c>
      <c r="D9479" s="606" t="s">
        <v>8495</v>
      </c>
      <c r="E9479" s="607">
        <v>21.69</v>
      </c>
    </row>
    <row r="9480" spans="1:5">
      <c r="A9480" s="606">
        <v>2631</v>
      </c>
      <c r="B9480" s="606" t="s">
        <v>10154</v>
      </c>
      <c r="C9480" s="606" t="s">
        <v>8494</v>
      </c>
      <c r="D9480" s="606" t="s">
        <v>8495</v>
      </c>
      <c r="E9480" s="608">
        <v>31.84</v>
      </c>
    </row>
    <row r="9481" spans="1:5">
      <c r="A9481" s="606">
        <v>2619</v>
      </c>
      <c r="B9481" s="606" t="s">
        <v>10155</v>
      </c>
      <c r="C9481" s="606" t="s">
        <v>8494</v>
      </c>
      <c r="D9481" s="606" t="s">
        <v>8495</v>
      </c>
      <c r="E9481" s="607">
        <v>80.62</v>
      </c>
    </row>
    <row r="9482" spans="1:5">
      <c r="A9482" s="606">
        <v>2620</v>
      </c>
      <c r="B9482" s="606" t="s">
        <v>10156</v>
      </c>
      <c r="C9482" s="606" t="s">
        <v>8494</v>
      </c>
      <c r="D9482" s="606" t="s">
        <v>8495</v>
      </c>
      <c r="E9482" s="607">
        <v>105.84</v>
      </c>
    </row>
    <row r="9483" spans="1:5">
      <c r="A9483" s="606">
        <v>40413</v>
      </c>
      <c r="B9483" s="606" t="s">
        <v>10157</v>
      </c>
      <c r="C9483" s="606" t="s">
        <v>8494</v>
      </c>
      <c r="D9483" s="606" t="s">
        <v>8541</v>
      </c>
      <c r="E9483" s="608">
        <v>21.18</v>
      </c>
    </row>
    <row r="9484" spans="1:5">
      <c r="A9484" s="606">
        <v>40415</v>
      </c>
      <c r="B9484" s="606" t="s">
        <v>10158</v>
      </c>
      <c r="C9484" s="606" t="s">
        <v>8494</v>
      </c>
      <c r="D9484" s="606" t="s">
        <v>8541</v>
      </c>
      <c r="E9484" s="608">
        <v>30.18</v>
      </c>
    </row>
    <row r="9485" spans="1:5">
      <c r="A9485" s="606">
        <v>40417</v>
      </c>
      <c r="B9485" s="606" t="s">
        <v>10159</v>
      </c>
      <c r="C9485" s="606" t="s">
        <v>8494</v>
      </c>
      <c r="D9485" s="606" t="s">
        <v>8541</v>
      </c>
      <c r="E9485" s="608">
        <v>35.6</v>
      </c>
    </row>
    <row r="9486" spans="1:5">
      <c r="A9486" s="606">
        <v>39271</v>
      </c>
      <c r="B9486" s="606" t="s">
        <v>10160</v>
      </c>
      <c r="C9486" s="606" t="s">
        <v>8494</v>
      </c>
      <c r="D9486" s="606" t="s">
        <v>8495</v>
      </c>
      <c r="E9486" s="608">
        <v>2.31</v>
      </c>
    </row>
    <row r="9487" spans="1:5">
      <c r="A9487" s="606">
        <v>39273</v>
      </c>
      <c r="B9487" s="606" t="s">
        <v>10161</v>
      </c>
      <c r="C9487" s="606" t="s">
        <v>8494</v>
      </c>
      <c r="D9487" s="606" t="s">
        <v>8495</v>
      </c>
      <c r="E9487" s="608">
        <v>3.92</v>
      </c>
    </row>
    <row r="9488" spans="1:5">
      <c r="A9488" s="606">
        <v>39272</v>
      </c>
      <c r="B9488" s="606" t="s">
        <v>10162</v>
      </c>
      <c r="C9488" s="606" t="s">
        <v>8494</v>
      </c>
      <c r="D9488" s="606" t="s">
        <v>8495</v>
      </c>
      <c r="E9488" s="608">
        <v>2.84</v>
      </c>
    </row>
    <row r="9489" spans="1:5">
      <c r="A9489" s="606">
        <v>1875</v>
      </c>
      <c r="B9489" s="606" t="s">
        <v>10163</v>
      </c>
      <c r="C9489" s="606" t="s">
        <v>8494</v>
      </c>
      <c r="D9489" s="606" t="s">
        <v>8495</v>
      </c>
      <c r="E9489" s="608">
        <v>6.27</v>
      </c>
    </row>
    <row r="9490" spans="1:5">
      <c r="A9490" s="606">
        <v>1874</v>
      </c>
      <c r="B9490" s="606" t="s">
        <v>10164</v>
      </c>
      <c r="C9490" s="606" t="s">
        <v>8494</v>
      </c>
      <c r="D9490" s="606" t="s">
        <v>8495</v>
      </c>
      <c r="E9490" s="608">
        <v>5.18</v>
      </c>
    </row>
    <row r="9491" spans="1:5">
      <c r="A9491" s="606">
        <v>1870</v>
      </c>
      <c r="B9491" s="606" t="s">
        <v>10165</v>
      </c>
      <c r="C9491" s="606" t="s">
        <v>8494</v>
      </c>
      <c r="D9491" s="606" t="s">
        <v>8500</v>
      </c>
      <c r="E9491" s="607">
        <v>2.99</v>
      </c>
    </row>
    <row r="9492" spans="1:5">
      <c r="A9492" s="606">
        <v>1884</v>
      </c>
      <c r="B9492" s="606" t="s">
        <v>10166</v>
      </c>
      <c r="C9492" s="606" t="s">
        <v>8494</v>
      </c>
      <c r="D9492" s="606" t="s">
        <v>8495</v>
      </c>
      <c r="E9492" s="607">
        <v>4.59</v>
      </c>
    </row>
    <row r="9493" spans="1:5">
      <c r="A9493" s="606">
        <v>1887</v>
      </c>
      <c r="B9493" s="606" t="s">
        <v>10167</v>
      </c>
      <c r="C9493" s="606" t="s">
        <v>8494</v>
      </c>
      <c r="D9493" s="606" t="s">
        <v>8495</v>
      </c>
      <c r="E9493" s="607">
        <v>26</v>
      </c>
    </row>
    <row r="9494" spans="1:5">
      <c r="A9494" s="606">
        <v>1876</v>
      </c>
      <c r="B9494" s="606" t="s">
        <v>10168</v>
      </c>
      <c r="C9494" s="606" t="s">
        <v>8494</v>
      </c>
      <c r="D9494" s="606" t="s">
        <v>8495</v>
      </c>
      <c r="E9494" s="607">
        <v>10.19</v>
      </c>
    </row>
    <row r="9495" spans="1:5">
      <c r="A9495" s="606">
        <v>1879</v>
      </c>
      <c r="B9495" s="606" t="s">
        <v>10169</v>
      </c>
      <c r="C9495" s="606" t="s">
        <v>8494</v>
      </c>
      <c r="D9495" s="606" t="s">
        <v>8495</v>
      </c>
      <c r="E9495" s="607">
        <v>3.03</v>
      </c>
    </row>
    <row r="9496" spans="1:5">
      <c r="A9496" s="606">
        <v>1877</v>
      </c>
      <c r="B9496" s="606" t="s">
        <v>10170</v>
      </c>
      <c r="C9496" s="606" t="s">
        <v>8494</v>
      </c>
      <c r="D9496" s="606" t="s">
        <v>8495</v>
      </c>
      <c r="E9496" s="607">
        <v>26.03</v>
      </c>
    </row>
    <row r="9497" spans="1:5">
      <c r="A9497" s="606">
        <v>1878</v>
      </c>
      <c r="B9497" s="606" t="s">
        <v>10171</v>
      </c>
      <c r="C9497" s="606" t="s">
        <v>8494</v>
      </c>
      <c r="D9497" s="606" t="s">
        <v>8495</v>
      </c>
      <c r="E9497" s="607">
        <v>52.3</v>
      </c>
    </row>
    <row r="9498" spans="1:5">
      <c r="A9498" s="606">
        <v>44472</v>
      </c>
      <c r="B9498" s="606" t="s">
        <v>10172</v>
      </c>
      <c r="C9498" s="606" t="s">
        <v>8494</v>
      </c>
      <c r="D9498" s="606" t="s">
        <v>8541</v>
      </c>
      <c r="E9498" s="607">
        <v>54.89</v>
      </c>
    </row>
    <row r="9499" spans="1:5">
      <c r="A9499" s="606">
        <v>38369</v>
      </c>
      <c r="B9499" s="606" t="s">
        <v>10173</v>
      </c>
      <c r="C9499" s="606" t="s">
        <v>8494</v>
      </c>
      <c r="D9499" s="606" t="s">
        <v>8495</v>
      </c>
      <c r="E9499" s="607">
        <v>27.7</v>
      </c>
    </row>
    <row r="9500" spans="1:5">
      <c r="A9500" s="606">
        <v>38370</v>
      </c>
      <c r="B9500" s="606" t="s">
        <v>10174</v>
      </c>
      <c r="C9500" s="606" t="s">
        <v>8494</v>
      </c>
      <c r="D9500" s="606" t="s">
        <v>8495</v>
      </c>
      <c r="E9500" s="607">
        <v>27.7</v>
      </c>
    </row>
    <row r="9501" spans="1:5">
      <c r="A9501" s="606">
        <v>38372</v>
      </c>
      <c r="B9501" s="606" t="s">
        <v>10175</v>
      </c>
      <c r="C9501" s="606" t="s">
        <v>8494</v>
      </c>
      <c r="D9501" s="606" t="s">
        <v>8495</v>
      </c>
      <c r="E9501" s="607">
        <v>25.44</v>
      </c>
    </row>
    <row r="9502" spans="1:5">
      <c r="A9502" s="606">
        <v>2358</v>
      </c>
      <c r="B9502" s="606" t="s">
        <v>10176</v>
      </c>
      <c r="C9502" s="606" t="s">
        <v>8643</v>
      </c>
      <c r="D9502" s="606" t="s">
        <v>8495</v>
      </c>
      <c r="E9502" s="607">
        <v>17.600000000000001</v>
      </c>
    </row>
    <row r="9503" spans="1:5">
      <c r="A9503" s="606">
        <v>40807</v>
      </c>
      <c r="B9503" s="606" t="s">
        <v>10177</v>
      </c>
      <c r="C9503" s="606" t="s">
        <v>8645</v>
      </c>
      <c r="D9503" s="606" t="s">
        <v>8495</v>
      </c>
      <c r="E9503" s="608">
        <v>3095.13</v>
      </c>
    </row>
    <row r="9504" spans="1:5">
      <c r="A9504" s="606">
        <v>44330</v>
      </c>
      <c r="B9504" s="606" t="s">
        <v>10178</v>
      </c>
      <c r="C9504" s="606" t="s">
        <v>8545</v>
      </c>
      <c r="D9504" s="606" t="s">
        <v>8495</v>
      </c>
      <c r="E9504" s="607">
        <v>9.68</v>
      </c>
    </row>
    <row r="9505" spans="1:5">
      <c r="A9505" s="606">
        <v>43144</v>
      </c>
      <c r="B9505" s="606" t="s">
        <v>10179</v>
      </c>
      <c r="C9505" s="606" t="s">
        <v>124</v>
      </c>
      <c r="D9505" s="606" t="s">
        <v>8495</v>
      </c>
      <c r="E9505" s="607">
        <v>39.659999999999997</v>
      </c>
    </row>
    <row r="9506" spans="1:5">
      <c r="A9506" s="606">
        <v>39397</v>
      </c>
      <c r="B9506" s="606" t="s">
        <v>10180</v>
      </c>
      <c r="C9506" s="606" t="s">
        <v>8545</v>
      </c>
      <c r="D9506" s="606" t="s">
        <v>8495</v>
      </c>
      <c r="E9506" s="607">
        <v>18.079999999999998</v>
      </c>
    </row>
    <row r="9507" spans="1:5">
      <c r="A9507" s="606">
        <v>2692</v>
      </c>
      <c r="B9507" s="606" t="s">
        <v>10181</v>
      </c>
      <c r="C9507" s="606" t="s">
        <v>8545</v>
      </c>
      <c r="D9507" s="606" t="s">
        <v>8495</v>
      </c>
      <c r="E9507" s="607">
        <v>7.29</v>
      </c>
    </row>
    <row r="9508" spans="1:5">
      <c r="A9508" s="606">
        <v>44329</v>
      </c>
      <c r="B9508" s="606" t="s">
        <v>10182</v>
      </c>
      <c r="C9508" s="606" t="s">
        <v>8545</v>
      </c>
      <c r="D9508" s="606" t="s">
        <v>8495</v>
      </c>
      <c r="E9508" s="607">
        <v>12.69</v>
      </c>
    </row>
    <row r="9509" spans="1:5">
      <c r="A9509" s="606">
        <v>5318</v>
      </c>
      <c r="B9509" s="606" t="s">
        <v>10183</v>
      </c>
      <c r="C9509" s="606" t="s">
        <v>8545</v>
      </c>
      <c r="D9509" s="606" t="s">
        <v>8500</v>
      </c>
      <c r="E9509" s="608">
        <v>20.52</v>
      </c>
    </row>
    <row r="9510" spans="1:5">
      <c r="A9510" s="606">
        <v>5330</v>
      </c>
      <c r="B9510" s="606" t="s">
        <v>10184</v>
      </c>
      <c r="C9510" s="606" t="s">
        <v>8545</v>
      </c>
      <c r="D9510" s="606" t="s">
        <v>8495</v>
      </c>
      <c r="E9510" s="607">
        <v>46.77</v>
      </c>
    </row>
    <row r="9511" spans="1:5">
      <c r="A9511" s="606">
        <v>44532</v>
      </c>
      <c r="B9511" s="606" t="s">
        <v>10185</v>
      </c>
      <c r="C9511" s="606" t="s">
        <v>8494</v>
      </c>
      <c r="D9511" s="606" t="s">
        <v>8495</v>
      </c>
      <c r="E9511" s="607">
        <v>52.16</v>
      </c>
    </row>
    <row r="9512" spans="1:5">
      <c r="A9512" s="606">
        <v>44531</v>
      </c>
      <c r="B9512" s="606" t="s">
        <v>10186</v>
      </c>
      <c r="C9512" s="606" t="s">
        <v>8494</v>
      </c>
      <c r="D9512" s="606" t="s">
        <v>8495</v>
      </c>
      <c r="E9512" s="607">
        <v>165.77</v>
      </c>
    </row>
    <row r="9513" spans="1:5">
      <c r="A9513" s="606">
        <v>13887</v>
      </c>
      <c r="B9513" s="606" t="s">
        <v>10187</v>
      </c>
      <c r="C9513" s="606" t="s">
        <v>8494</v>
      </c>
      <c r="D9513" s="606" t="s">
        <v>8495</v>
      </c>
      <c r="E9513" s="607">
        <v>951.76</v>
      </c>
    </row>
    <row r="9514" spans="1:5">
      <c r="A9514" s="606">
        <v>38140</v>
      </c>
      <c r="B9514" s="606" t="s">
        <v>10188</v>
      </c>
      <c r="C9514" s="606" t="s">
        <v>8494</v>
      </c>
      <c r="D9514" s="606" t="s">
        <v>8500</v>
      </c>
      <c r="E9514" s="607">
        <v>40.200000000000003</v>
      </c>
    </row>
    <row r="9515" spans="1:5">
      <c r="A9515" s="606">
        <v>44495</v>
      </c>
      <c r="B9515" s="606" t="s">
        <v>10189</v>
      </c>
      <c r="C9515" s="606" t="s">
        <v>8494</v>
      </c>
      <c r="D9515" s="606" t="s">
        <v>8495</v>
      </c>
      <c r="E9515" s="607">
        <v>42.37</v>
      </c>
    </row>
    <row r="9516" spans="1:5">
      <c r="A9516" s="606">
        <v>44533</v>
      </c>
      <c r="B9516" s="606" t="s">
        <v>10190</v>
      </c>
      <c r="C9516" s="606" t="s">
        <v>8494</v>
      </c>
      <c r="D9516" s="606" t="s">
        <v>8495</v>
      </c>
      <c r="E9516" s="607">
        <v>40.01</v>
      </c>
    </row>
    <row r="9517" spans="1:5">
      <c r="A9517" s="606">
        <v>44534</v>
      </c>
      <c r="B9517" s="606" t="s">
        <v>10191</v>
      </c>
      <c r="C9517" s="606" t="s">
        <v>8494</v>
      </c>
      <c r="D9517" s="606" t="s">
        <v>8495</v>
      </c>
      <c r="E9517" s="607">
        <v>10.43</v>
      </c>
    </row>
    <row r="9518" spans="1:5">
      <c r="A9518" s="606">
        <v>34729</v>
      </c>
      <c r="B9518" s="606" t="s">
        <v>10192</v>
      </c>
      <c r="C9518" s="606" t="s">
        <v>8494</v>
      </c>
      <c r="D9518" s="606" t="s">
        <v>8495</v>
      </c>
      <c r="E9518" s="608">
        <v>1226.49</v>
      </c>
    </row>
    <row r="9519" spans="1:5">
      <c r="A9519" s="606">
        <v>34734</v>
      </c>
      <c r="B9519" s="606" t="s">
        <v>10193</v>
      </c>
      <c r="C9519" s="606" t="s">
        <v>8494</v>
      </c>
      <c r="D9519" s="606" t="s">
        <v>8495</v>
      </c>
      <c r="E9519" s="608">
        <v>1899</v>
      </c>
    </row>
    <row r="9520" spans="1:5">
      <c r="A9520" s="606">
        <v>34738</v>
      </c>
      <c r="B9520" s="606" t="s">
        <v>10194</v>
      </c>
      <c r="C9520" s="606" t="s">
        <v>8494</v>
      </c>
      <c r="D9520" s="606" t="s">
        <v>8495</v>
      </c>
      <c r="E9520" s="608">
        <v>4436.67</v>
      </c>
    </row>
    <row r="9521" spans="1:5">
      <c r="A9521" s="606">
        <v>34623</v>
      </c>
      <c r="B9521" s="606" t="s">
        <v>10195</v>
      </c>
      <c r="C9521" s="606" t="s">
        <v>8494</v>
      </c>
      <c r="D9521" s="606" t="s">
        <v>8495</v>
      </c>
      <c r="E9521" s="607">
        <v>53.16</v>
      </c>
    </row>
    <row r="9522" spans="1:5">
      <c r="A9522" s="606">
        <v>34616</v>
      </c>
      <c r="B9522" s="606" t="s">
        <v>10196</v>
      </c>
      <c r="C9522" s="606" t="s">
        <v>8494</v>
      </c>
      <c r="D9522" s="606" t="s">
        <v>8495</v>
      </c>
      <c r="E9522" s="607">
        <v>53.99</v>
      </c>
    </row>
    <row r="9523" spans="1:5">
      <c r="A9523" s="606">
        <v>34628</v>
      </c>
      <c r="B9523" s="606" t="s">
        <v>10197</v>
      </c>
      <c r="C9523" s="606" t="s">
        <v>8494</v>
      </c>
      <c r="D9523" s="606" t="s">
        <v>8495</v>
      </c>
      <c r="E9523" s="607">
        <v>76.150000000000006</v>
      </c>
    </row>
    <row r="9524" spans="1:5">
      <c r="A9524" s="606">
        <v>34686</v>
      </c>
      <c r="B9524" s="606" t="s">
        <v>10198</v>
      </c>
      <c r="C9524" s="606" t="s">
        <v>8494</v>
      </c>
      <c r="D9524" s="606" t="s">
        <v>8495</v>
      </c>
      <c r="E9524" s="607">
        <v>13.97</v>
      </c>
    </row>
    <row r="9525" spans="1:5">
      <c r="A9525" s="606">
        <v>34653</v>
      </c>
      <c r="B9525" s="606" t="s">
        <v>10199</v>
      </c>
      <c r="C9525" s="606" t="s">
        <v>8494</v>
      </c>
      <c r="D9525" s="606" t="s">
        <v>8495</v>
      </c>
      <c r="E9525" s="607">
        <v>9.42</v>
      </c>
    </row>
    <row r="9526" spans="1:5">
      <c r="A9526" s="606">
        <v>34688</v>
      </c>
      <c r="B9526" s="606" t="s">
        <v>10200</v>
      </c>
      <c r="C9526" s="606" t="s">
        <v>8494</v>
      </c>
      <c r="D9526" s="606" t="s">
        <v>8495</v>
      </c>
      <c r="E9526" s="607">
        <v>17.07</v>
      </c>
    </row>
    <row r="9527" spans="1:5">
      <c r="A9527" s="606">
        <v>34709</v>
      </c>
      <c r="B9527" s="606" t="s">
        <v>10201</v>
      </c>
      <c r="C9527" s="606" t="s">
        <v>8494</v>
      </c>
      <c r="D9527" s="606" t="s">
        <v>8495</v>
      </c>
      <c r="E9527" s="607">
        <v>66.150000000000006</v>
      </c>
    </row>
    <row r="9528" spans="1:5">
      <c r="A9528" s="606">
        <v>34714</v>
      </c>
      <c r="B9528" s="606" t="s">
        <v>10202</v>
      </c>
      <c r="C9528" s="606" t="s">
        <v>8494</v>
      </c>
      <c r="D9528" s="606" t="s">
        <v>8495</v>
      </c>
      <c r="E9528" s="607">
        <v>79.010000000000005</v>
      </c>
    </row>
    <row r="9529" spans="1:5">
      <c r="A9529" s="606">
        <v>2391</v>
      </c>
      <c r="B9529" s="606" t="s">
        <v>10203</v>
      </c>
      <c r="C9529" s="606" t="s">
        <v>8494</v>
      </c>
      <c r="D9529" s="606" t="s">
        <v>8495</v>
      </c>
      <c r="E9529" s="607">
        <v>360.85</v>
      </c>
    </row>
    <row r="9530" spans="1:5">
      <c r="A9530" s="606">
        <v>2374</v>
      </c>
      <c r="B9530" s="606" t="s">
        <v>10204</v>
      </c>
      <c r="C9530" s="606" t="s">
        <v>8494</v>
      </c>
      <c r="D9530" s="606" t="s">
        <v>8495</v>
      </c>
      <c r="E9530" s="607">
        <v>409.37</v>
      </c>
    </row>
    <row r="9531" spans="1:5">
      <c r="A9531" s="606">
        <v>2377</v>
      </c>
      <c r="B9531" s="606" t="s">
        <v>10205</v>
      </c>
      <c r="C9531" s="606" t="s">
        <v>8494</v>
      </c>
      <c r="D9531" s="606" t="s">
        <v>8495</v>
      </c>
      <c r="E9531" s="607">
        <v>574.51</v>
      </c>
    </row>
    <row r="9532" spans="1:5">
      <c r="A9532" s="606">
        <v>2393</v>
      </c>
      <c r="B9532" s="606" t="s">
        <v>10206</v>
      </c>
      <c r="C9532" s="606" t="s">
        <v>8494</v>
      </c>
      <c r="D9532" s="606" t="s">
        <v>8495</v>
      </c>
      <c r="E9532" s="607">
        <v>962.09</v>
      </c>
    </row>
    <row r="9533" spans="1:5">
      <c r="A9533" s="606">
        <v>34705</v>
      </c>
      <c r="B9533" s="606" t="s">
        <v>10207</v>
      </c>
      <c r="C9533" s="606" t="s">
        <v>8494</v>
      </c>
      <c r="D9533" s="606" t="s">
        <v>8495</v>
      </c>
      <c r="E9533" s="607">
        <v>841.49</v>
      </c>
    </row>
    <row r="9534" spans="1:5">
      <c r="A9534" s="606">
        <v>34707</v>
      </c>
      <c r="B9534" s="606" t="s">
        <v>10208</v>
      </c>
      <c r="C9534" s="606" t="s">
        <v>8494</v>
      </c>
      <c r="D9534" s="606" t="s">
        <v>8495</v>
      </c>
      <c r="E9534" s="608">
        <v>1559.29</v>
      </c>
    </row>
    <row r="9535" spans="1:5">
      <c r="A9535" s="606">
        <v>34544</v>
      </c>
      <c r="B9535" s="606" t="s">
        <v>10209</v>
      </c>
      <c r="C9535" s="606" t="s">
        <v>8494</v>
      </c>
      <c r="D9535" s="606" t="s">
        <v>8495</v>
      </c>
      <c r="E9535" s="608">
        <v>1559.13</v>
      </c>
    </row>
    <row r="9536" spans="1:5">
      <c r="A9536" s="606">
        <v>2378</v>
      </c>
      <c r="B9536" s="606" t="s">
        <v>10210</v>
      </c>
      <c r="C9536" s="606" t="s">
        <v>8494</v>
      </c>
      <c r="D9536" s="606" t="s">
        <v>8495</v>
      </c>
      <c r="E9536" s="608">
        <v>1321.56</v>
      </c>
    </row>
    <row r="9537" spans="1:5">
      <c r="A9537" s="606">
        <v>2379</v>
      </c>
      <c r="B9537" s="606" t="s">
        <v>10211</v>
      </c>
      <c r="C9537" s="606" t="s">
        <v>8494</v>
      </c>
      <c r="D9537" s="606" t="s">
        <v>8495</v>
      </c>
      <c r="E9537" s="608">
        <v>1321.56</v>
      </c>
    </row>
    <row r="9538" spans="1:5">
      <c r="A9538" s="606">
        <v>2376</v>
      </c>
      <c r="B9538" s="606" t="s">
        <v>10212</v>
      </c>
      <c r="C9538" s="606" t="s">
        <v>8494</v>
      </c>
      <c r="D9538" s="606" t="s">
        <v>8495</v>
      </c>
      <c r="E9538" s="608">
        <v>2176.6</v>
      </c>
    </row>
    <row r="9539" spans="1:5">
      <c r="A9539" s="606">
        <v>2394</v>
      </c>
      <c r="B9539" s="606" t="s">
        <v>10213</v>
      </c>
      <c r="C9539" s="606" t="s">
        <v>8494</v>
      </c>
      <c r="D9539" s="606" t="s">
        <v>8495</v>
      </c>
      <c r="E9539" s="608">
        <v>4653.17</v>
      </c>
    </row>
    <row r="9540" spans="1:5">
      <c r="A9540" s="606">
        <v>2388</v>
      </c>
      <c r="B9540" s="606" t="s">
        <v>10214</v>
      </c>
      <c r="C9540" s="606" t="s">
        <v>8494</v>
      </c>
      <c r="D9540" s="606" t="s">
        <v>8495</v>
      </c>
      <c r="E9540" s="607">
        <v>65.66</v>
      </c>
    </row>
    <row r="9541" spans="1:5">
      <c r="A9541" s="606">
        <v>34606</v>
      </c>
      <c r="B9541" s="606" t="s">
        <v>10215</v>
      </c>
      <c r="C9541" s="606" t="s">
        <v>8494</v>
      </c>
      <c r="D9541" s="606" t="s">
        <v>8495</v>
      </c>
      <c r="E9541" s="607">
        <v>100.71</v>
      </c>
    </row>
    <row r="9542" spans="1:5">
      <c r="A9542" s="606">
        <v>34689</v>
      </c>
      <c r="B9542" s="606" t="s">
        <v>10216</v>
      </c>
      <c r="C9542" s="606" t="s">
        <v>8494</v>
      </c>
      <c r="D9542" s="606" t="s">
        <v>8495</v>
      </c>
      <c r="E9542" s="607">
        <v>32.06</v>
      </c>
    </row>
    <row r="9543" spans="1:5">
      <c r="A9543" s="606">
        <v>2370</v>
      </c>
      <c r="B9543" s="606" t="s">
        <v>10217</v>
      </c>
      <c r="C9543" s="606" t="s">
        <v>8494</v>
      </c>
      <c r="D9543" s="606" t="s">
        <v>8500</v>
      </c>
      <c r="E9543" s="607">
        <v>12.2</v>
      </c>
    </row>
    <row r="9544" spans="1:5">
      <c r="A9544" s="606">
        <v>2386</v>
      </c>
      <c r="B9544" s="606" t="s">
        <v>10218</v>
      </c>
      <c r="C9544" s="606" t="s">
        <v>8494</v>
      </c>
      <c r="D9544" s="606" t="s">
        <v>8495</v>
      </c>
      <c r="E9544" s="607">
        <v>20.46</v>
      </c>
    </row>
    <row r="9545" spans="1:5">
      <c r="A9545" s="606">
        <v>2392</v>
      </c>
      <c r="B9545" s="606" t="s">
        <v>10219</v>
      </c>
      <c r="C9545" s="606" t="s">
        <v>8494</v>
      </c>
      <c r="D9545" s="606" t="s">
        <v>8495</v>
      </c>
      <c r="E9545" s="607">
        <v>81.89</v>
      </c>
    </row>
    <row r="9546" spans="1:5">
      <c r="A9546" s="606">
        <v>2373</v>
      </c>
      <c r="B9546" s="606" t="s">
        <v>10220</v>
      </c>
      <c r="C9546" s="606" t="s">
        <v>8494</v>
      </c>
      <c r="D9546" s="606" t="s">
        <v>8495</v>
      </c>
      <c r="E9546" s="607">
        <v>115.38</v>
      </c>
    </row>
    <row r="9547" spans="1:5">
      <c r="A9547" s="606">
        <v>39465</v>
      </c>
      <c r="B9547" s="606" t="s">
        <v>10221</v>
      </c>
      <c r="C9547" s="606" t="s">
        <v>8494</v>
      </c>
      <c r="D9547" s="606" t="s">
        <v>8495</v>
      </c>
      <c r="E9547" s="607">
        <v>70.48</v>
      </c>
    </row>
    <row r="9548" spans="1:5">
      <c r="A9548" s="606">
        <v>39466</v>
      </c>
      <c r="B9548" s="606" t="s">
        <v>10222</v>
      </c>
      <c r="C9548" s="606" t="s">
        <v>8494</v>
      </c>
      <c r="D9548" s="606" t="s">
        <v>8495</v>
      </c>
      <c r="E9548" s="607">
        <v>79.3</v>
      </c>
    </row>
    <row r="9549" spans="1:5">
      <c r="A9549" s="606">
        <v>39467</v>
      </c>
      <c r="B9549" s="606" t="s">
        <v>10223</v>
      </c>
      <c r="C9549" s="606" t="s">
        <v>8494</v>
      </c>
      <c r="D9549" s="606" t="s">
        <v>8495</v>
      </c>
      <c r="E9549" s="607">
        <v>101.43</v>
      </c>
    </row>
    <row r="9550" spans="1:5">
      <c r="A9550" s="606">
        <v>39468</v>
      </c>
      <c r="B9550" s="606" t="s">
        <v>10224</v>
      </c>
      <c r="C9550" s="606" t="s">
        <v>8494</v>
      </c>
      <c r="D9550" s="606" t="s">
        <v>8495</v>
      </c>
      <c r="E9550" s="607">
        <v>180.29</v>
      </c>
    </row>
    <row r="9551" spans="1:5">
      <c r="A9551" s="606">
        <v>39469</v>
      </c>
      <c r="B9551" s="606" t="s">
        <v>10225</v>
      </c>
      <c r="C9551" s="606" t="s">
        <v>8494</v>
      </c>
      <c r="D9551" s="606" t="s">
        <v>8495</v>
      </c>
      <c r="E9551" s="607">
        <v>73.44</v>
      </c>
    </row>
    <row r="9552" spans="1:5">
      <c r="A9552" s="606">
        <v>39470</v>
      </c>
      <c r="B9552" s="606" t="s">
        <v>10226</v>
      </c>
      <c r="C9552" s="606" t="s">
        <v>8494</v>
      </c>
      <c r="D9552" s="606" t="s">
        <v>8495</v>
      </c>
      <c r="E9552" s="607">
        <v>90.23</v>
      </c>
    </row>
    <row r="9553" spans="1:5">
      <c r="A9553" s="606">
        <v>39471</v>
      </c>
      <c r="B9553" s="606" t="s">
        <v>10227</v>
      </c>
      <c r="C9553" s="606" t="s">
        <v>8494</v>
      </c>
      <c r="D9553" s="606" t="s">
        <v>8495</v>
      </c>
      <c r="E9553" s="607">
        <v>108.44</v>
      </c>
    </row>
    <row r="9554" spans="1:5">
      <c r="A9554" s="606">
        <v>39472</v>
      </c>
      <c r="B9554" s="606" t="s">
        <v>10228</v>
      </c>
      <c r="C9554" s="606" t="s">
        <v>8494</v>
      </c>
      <c r="D9554" s="606" t="s">
        <v>8495</v>
      </c>
      <c r="E9554" s="607">
        <v>188.42</v>
      </c>
    </row>
    <row r="9555" spans="1:5">
      <c r="A9555" s="606">
        <v>39473</v>
      </c>
      <c r="B9555" s="606" t="s">
        <v>10229</v>
      </c>
      <c r="C9555" s="606" t="s">
        <v>8494</v>
      </c>
      <c r="D9555" s="606" t="s">
        <v>8495</v>
      </c>
      <c r="E9555" s="607">
        <v>121.72</v>
      </c>
    </row>
    <row r="9556" spans="1:5">
      <c r="A9556" s="606">
        <v>39474</v>
      </c>
      <c r="B9556" s="606" t="s">
        <v>10230</v>
      </c>
      <c r="C9556" s="606" t="s">
        <v>8494</v>
      </c>
      <c r="D9556" s="606" t="s">
        <v>8495</v>
      </c>
      <c r="E9556" s="607">
        <v>129.76</v>
      </c>
    </row>
    <row r="9557" spans="1:5">
      <c r="A9557" s="606">
        <v>39475</v>
      </c>
      <c r="B9557" s="606" t="s">
        <v>10231</v>
      </c>
      <c r="C9557" s="606" t="s">
        <v>8494</v>
      </c>
      <c r="D9557" s="606" t="s">
        <v>8495</v>
      </c>
      <c r="E9557" s="607">
        <v>147.22</v>
      </c>
    </row>
    <row r="9558" spans="1:5">
      <c r="A9558" s="606">
        <v>39476</v>
      </c>
      <c r="B9558" s="606" t="s">
        <v>10232</v>
      </c>
      <c r="C9558" s="606" t="s">
        <v>8494</v>
      </c>
      <c r="D9558" s="606" t="s">
        <v>8495</v>
      </c>
      <c r="E9558" s="607">
        <v>277.14</v>
      </c>
    </row>
    <row r="9559" spans="1:5">
      <c r="A9559" s="606">
        <v>39477</v>
      </c>
      <c r="B9559" s="606" t="s">
        <v>10233</v>
      </c>
      <c r="C9559" s="606" t="s">
        <v>8494</v>
      </c>
      <c r="D9559" s="606" t="s">
        <v>8495</v>
      </c>
      <c r="E9559" s="607">
        <v>135.79</v>
      </c>
    </row>
    <row r="9560" spans="1:5">
      <c r="A9560" s="606">
        <v>39478</v>
      </c>
      <c r="B9560" s="606" t="s">
        <v>10234</v>
      </c>
      <c r="C9560" s="606" t="s">
        <v>8494</v>
      </c>
      <c r="D9560" s="606" t="s">
        <v>8495</v>
      </c>
      <c r="E9560" s="607">
        <v>139.99</v>
      </c>
    </row>
    <row r="9561" spans="1:5">
      <c r="A9561" s="606">
        <v>39479</v>
      </c>
      <c r="B9561" s="606" t="s">
        <v>10235</v>
      </c>
      <c r="C9561" s="606" t="s">
        <v>8494</v>
      </c>
      <c r="D9561" s="606" t="s">
        <v>8495</v>
      </c>
      <c r="E9561" s="607">
        <v>164.94</v>
      </c>
    </row>
    <row r="9562" spans="1:5">
      <c r="A9562" s="606">
        <v>39480</v>
      </c>
      <c r="B9562" s="606" t="s">
        <v>10236</v>
      </c>
      <c r="C9562" s="606" t="s">
        <v>8494</v>
      </c>
      <c r="D9562" s="606" t="s">
        <v>8495</v>
      </c>
      <c r="E9562" s="607">
        <v>340.35</v>
      </c>
    </row>
    <row r="9563" spans="1:5">
      <c r="A9563" s="606">
        <v>39459</v>
      </c>
      <c r="B9563" s="606" t="s">
        <v>10237</v>
      </c>
      <c r="C9563" s="606" t="s">
        <v>8494</v>
      </c>
      <c r="D9563" s="606" t="s">
        <v>8495</v>
      </c>
      <c r="E9563" s="607">
        <v>288.87</v>
      </c>
    </row>
    <row r="9564" spans="1:5">
      <c r="A9564" s="606">
        <v>39445</v>
      </c>
      <c r="B9564" s="606" t="s">
        <v>10238</v>
      </c>
      <c r="C9564" s="606" t="s">
        <v>8494</v>
      </c>
      <c r="D9564" s="606" t="s">
        <v>8495</v>
      </c>
      <c r="E9564" s="607">
        <v>145.04</v>
      </c>
    </row>
    <row r="9565" spans="1:5">
      <c r="A9565" s="606">
        <v>39446</v>
      </c>
      <c r="B9565" s="606" t="s">
        <v>10239</v>
      </c>
      <c r="C9565" s="606" t="s">
        <v>8494</v>
      </c>
      <c r="D9565" s="606" t="s">
        <v>8495</v>
      </c>
      <c r="E9565" s="607">
        <v>147.62</v>
      </c>
    </row>
    <row r="9566" spans="1:5">
      <c r="A9566" s="606">
        <v>39447</v>
      </c>
      <c r="B9566" s="606" t="s">
        <v>10240</v>
      </c>
      <c r="C9566" s="606" t="s">
        <v>8494</v>
      </c>
      <c r="D9566" s="606" t="s">
        <v>8495</v>
      </c>
      <c r="E9566" s="607">
        <v>157.86000000000001</v>
      </c>
    </row>
    <row r="9567" spans="1:5">
      <c r="A9567" s="606">
        <v>39448</v>
      </c>
      <c r="B9567" s="606" t="s">
        <v>10241</v>
      </c>
      <c r="C9567" s="606" t="s">
        <v>8494</v>
      </c>
      <c r="D9567" s="606" t="s">
        <v>8495</v>
      </c>
      <c r="E9567" s="607">
        <v>269.19</v>
      </c>
    </row>
    <row r="9568" spans="1:5">
      <c r="A9568" s="606">
        <v>39450</v>
      </c>
      <c r="B9568" s="606" t="s">
        <v>10242</v>
      </c>
      <c r="C9568" s="606" t="s">
        <v>8494</v>
      </c>
      <c r="D9568" s="606" t="s">
        <v>8495</v>
      </c>
      <c r="E9568" s="607">
        <v>164.23</v>
      </c>
    </row>
    <row r="9569" spans="1:5">
      <c r="A9569" s="606">
        <v>39451</v>
      </c>
      <c r="B9569" s="606" t="s">
        <v>10243</v>
      </c>
      <c r="C9569" s="606" t="s">
        <v>8494</v>
      </c>
      <c r="D9569" s="606" t="s">
        <v>8495</v>
      </c>
      <c r="E9569" s="607">
        <v>179.13</v>
      </c>
    </row>
    <row r="9570" spans="1:5">
      <c r="A9570" s="606">
        <v>39452</v>
      </c>
      <c r="B9570" s="606" t="s">
        <v>10244</v>
      </c>
      <c r="C9570" s="606" t="s">
        <v>8494</v>
      </c>
      <c r="D9570" s="606" t="s">
        <v>8495</v>
      </c>
      <c r="E9570" s="607">
        <v>180.2</v>
      </c>
    </row>
    <row r="9571" spans="1:5">
      <c r="A9571" s="606">
        <v>39523</v>
      </c>
      <c r="B9571" s="606" t="s">
        <v>10245</v>
      </c>
      <c r="C9571" s="606" t="s">
        <v>8494</v>
      </c>
      <c r="D9571" s="606" t="s">
        <v>8495</v>
      </c>
      <c r="E9571" s="607">
        <v>301.57</v>
      </c>
    </row>
    <row r="9572" spans="1:5">
      <c r="A9572" s="606">
        <v>39449</v>
      </c>
      <c r="B9572" s="606" t="s">
        <v>10246</v>
      </c>
      <c r="C9572" s="606" t="s">
        <v>8494</v>
      </c>
      <c r="D9572" s="606" t="s">
        <v>8495</v>
      </c>
      <c r="E9572" s="607">
        <v>333.96</v>
      </c>
    </row>
    <row r="9573" spans="1:5">
      <c r="A9573" s="606">
        <v>39455</v>
      </c>
      <c r="B9573" s="606" t="s">
        <v>10247</v>
      </c>
      <c r="C9573" s="606" t="s">
        <v>8494</v>
      </c>
      <c r="D9573" s="606" t="s">
        <v>8495</v>
      </c>
      <c r="E9573" s="607">
        <v>165.25</v>
      </c>
    </row>
    <row r="9574" spans="1:5">
      <c r="A9574" s="606">
        <v>39456</v>
      </c>
      <c r="B9574" s="606" t="s">
        <v>10248</v>
      </c>
      <c r="C9574" s="606" t="s">
        <v>8494</v>
      </c>
      <c r="D9574" s="606" t="s">
        <v>8495</v>
      </c>
      <c r="E9574" s="607">
        <v>165.37</v>
      </c>
    </row>
    <row r="9575" spans="1:5">
      <c r="A9575" s="606">
        <v>39457</v>
      </c>
      <c r="B9575" s="606" t="s">
        <v>10249</v>
      </c>
      <c r="C9575" s="606" t="s">
        <v>8494</v>
      </c>
      <c r="D9575" s="606" t="s">
        <v>8495</v>
      </c>
      <c r="E9575" s="607">
        <v>180.28</v>
      </c>
    </row>
    <row r="9576" spans="1:5">
      <c r="A9576" s="606">
        <v>39458</v>
      </c>
      <c r="B9576" s="606" t="s">
        <v>10250</v>
      </c>
      <c r="C9576" s="606" t="s">
        <v>8494</v>
      </c>
      <c r="D9576" s="606" t="s">
        <v>8495</v>
      </c>
      <c r="E9576" s="607">
        <v>336.42</v>
      </c>
    </row>
    <row r="9577" spans="1:5">
      <c r="A9577" s="606">
        <v>39464</v>
      </c>
      <c r="B9577" s="606" t="s">
        <v>10251</v>
      </c>
      <c r="C9577" s="606" t="s">
        <v>8494</v>
      </c>
      <c r="D9577" s="606" t="s">
        <v>8495</v>
      </c>
      <c r="E9577" s="607">
        <v>541</v>
      </c>
    </row>
    <row r="9578" spans="1:5">
      <c r="A9578" s="606">
        <v>39460</v>
      </c>
      <c r="B9578" s="606" t="s">
        <v>10252</v>
      </c>
      <c r="C9578" s="606" t="s">
        <v>8494</v>
      </c>
      <c r="D9578" s="606" t="s">
        <v>8495</v>
      </c>
      <c r="E9578" s="607">
        <v>205.19</v>
      </c>
    </row>
    <row r="9579" spans="1:5">
      <c r="A9579" s="606">
        <v>39461</v>
      </c>
      <c r="B9579" s="606" t="s">
        <v>10253</v>
      </c>
      <c r="C9579" s="606" t="s">
        <v>8494</v>
      </c>
      <c r="D9579" s="606" t="s">
        <v>8495</v>
      </c>
      <c r="E9579" s="607">
        <v>240.43</v>
      </c>
    </row>
    <row r="9580" spans="1:5">
      <c r="A9580" s="606">
        <v>39462</v>
      </c>
      <c r="B9580" s="606" t="s">
        <v>10254</v>
      </c>
      <c r="C9580" s="606" t="s">
        <v>8494</v>
      </c>
      <c r="D9580" s="606" t="s">
        <v>8495</v>
      </c>
      <c r="E9580" s="607">
        <v>231.71</v>
      </c>
    </row>
    <row r="9581" spans="1:5">
      <c r="A9581" s="606">
        <v>39463</v>
      </c>
      <c r="B9581" s="606" t="s">
        <v>10255</v>
      </c>
      <c r="C9581" s="606" t="s">
        <v>8494</v>
      </c>
      <c r="D9581" s="606" t="s">
        <v>8495</v>
      </c>
      <c r="E9581" s="607">
        <v>536.79999999999995</v>
      </c>
    </row>
    <row r="9582" spans="1:5">
      <c r="A9582" s="606">
        <v>26039</v>
      </c>
      <c r="B9582" s="606" t="s">
        <v>10256</v>
      </c>
      <c r="C9582" s="606" t="s">
        <v>8494</v>
      </c>
      <c r="D9582" s="606" t="s">
        <v>8541</v>
      </c>
      <c r="E9582" s="608">
        <v>391246.87</v>
      </c>
    </row>
    <row r="9583" spans="1:5">
      <c r="A9583" s="606">
        <v>2401</v>
      </c>
      <c r="B9583" s="606" t="s">
        <v>10257</v>
      </c>
      <c r="C9583" s="606" t="s">
        <v>8494</v>
      </c>
      <c r="D9583" s="606" t="s">
        <v>8541</v>
      </c>
      <c r="E9583" s="608">
        <v>89991.11</v>
      </c>
    </row>
    <row r="9584" spans="1:5">
      <c r="A9584" s="606">
        <v>38870</v>
      </c>
      <c r="B9584" s="606" t="s">
        <v>10258</v>
      </c>
      <c r="C9584" s="606" t="s">
        <v>8494</v>
      </c>
      <c r="D9584" s="606" t="s">
        <v>8541</v>
      </c>
      <c r="E9584" s="607">
        <v>33.76</v>
      </c>
    </row>
    <row r="9585" spans="1:5">
      <c r="A9585" s="606">
        <v>38869</v>
      </c>
      <c r="B9585" s="606" t="s">
        <v>10259</v>
      </c>
      <c r="C9585" s="606" t="s">
        <v>8494</v>
      </c>
      <c r="D9585" s="606" t="s">
        <v>8541</v>
      </c>
      <c r="E9585" s="607">
        <v>22.78</v>
      </c>
    </row>
    <row r="9586" spans="1:5">
      <c r="A9586" s="606">
        <v>38872</v>
      </c>
      <c r="B9586" s="606" t="s">
        <v>10260</v>
      </c>
      <c r="C9586" s="606" t="s">
        <v>8494</v>
      </c>
      <c r="D9586" s="606" t="s">
        <v>8541</v>
      </c>
      <c r="E9586" s="607">
        <v>43.01</v>
      </c>
    </row>
    <row r="9587" spans="1:5">
      <c r="A9587" s="606">
        <v>38871</v>
      </c>
      <c r="B9587" s="606" t="s">
        <v>10261</v>
      </c>
      <c r="C9587" s="606" t="s">
        <v>8494</v>
      </c>
      <c r="D9587" s="606" t="s">
        <v>8541</v>
      </c>
      <c r="E9587" s="607">
        <v>29.73</v>
      </c>
    </row>
    <row r="9588" spans="1:5">
      <c r="A9588" s="606">
        <v>39283</v>
      </c>
      <c r="B9588" s="606" t="s">
        <v>10262</v>
      </c>
      <c r="C9588" s="606" t="s">
        <v>8494</v>
      </c>
      <c r="D9588" s="606" t="s">
        <v>8541</v>
      </c>
      <c r="E9588" s="607">
        <v>139.30000000000001</v>
      </c>
    </row>
    <row r="9589" spans="1:5">
      <c r="A9589" s="606">
        <v>39285</v>
      </c>
      <c r="B9589" s="606" t="s">
        <v>10263</v>
      </c>
      <c r="C9589" s="606" t="s">
        <v>8494</v>
      </c>
      <c r="D9589" s="606" t="s">
        <v>8541</v>
      </c>
      <c r="E9589" s="607">
        <v>159.21</v>
      </c>
    </row>
    <row r="9590" spans="1:5">
      <c r="A9590" s="606">
        <v>39286</v>
      </c>
      <c r="B9590" s="606" t="s">
        <v>10264</v>
      </c>
      <c r="C9590" s="606" t="s">
        <v>8494</v>
      </c>
      <c r="D9590" s="606" t="s">
        <v>8541</v>
      </c>
      <c r="E9590" s="607">
        <v>152.58000000000001</v>
      </c>
    </row>
    <row r="9591" spans="1:5">
      <c r="A9591" s="606">
        <v>39288</v>
      </c>
      <c r="B9591" s="606" t="s">
        <v>10265</v>
      </c>
      <c r="C9591" s="606" t="s">
        <v>8494</v>
      </c>
      <c r="D9591" s="606" t="s">
        <v>8541</v>
      </c>
      <c r="E9591" s="607">
        <v>185.73</v>
      </c>
    </row>
    <row r="9592" spans="1:5">
      <c r="A9592" s="606">
        <v>44476</v>
      </c>
      <c r="B9592" s="606" t="s">
        <v>10266</v>
      </c>
      <c r="C9592" s="606" t="s">
        <v>8898</v>
      </c>
      <c r="D9592" s="606" t="s">
        <v>8495</v>
      </c>
      <c r="E9592" s="607">
        <v>876.62</v>
      </c>
    </row>
    <row r="9593" spans="1:5">
      <c r="A9593" s="606">
        <v>10629</v>
      </c>
      <c r="B9593" s="606" t="s">
        <v>10267</v>
      </c>
      <c r="C9593" s="606" t="s">
        <v>8898</v>
      </c>
      <c r="D9593" s="606" t="s">
        <v>8495</v>
      </c>
      <c r="E9593" s="607">
        <v>697.33</v>
      </c>
    </row>
    <row r="9594" spans="1:5">
      <c r="A9594" s="606">
        <v>10698</v>
      </c>
      <c r="B9594" s="606" t="s">
        <v>10268</v>
      </c>
      <c r="C9594" s="606" t="s">
        <v>8898</v>
      </c>
      <c r="D9594" s="606" t="s">
        <v>8541</v>
      </c>
      <c r="E9594" s="608">
        <v>207.56</v>
      </c>
    </row>
    <row r="9595" spans="1:5">
      <c r="A9595" s="606">
        <v>40521</v>
      </c>
      <c r="B9595" s="606" t="s">
        <v>10269</v>
      </c>
      <c r="C9595" s="606" t="s">
        <v>8494</v>
      </c>
      <c r="D9595" s="606" t="s">
        <v>8495</v>
      </c>
      <c r="E9595" s="608">
        <v>118291.76</v>
      </c>
    </row>
    <row r="9596" spans="1:5">
      <c r="A9596" s="606">
        <v>2432</v>
      </c>
      <c r="B9596" s="606" t="s">
        <v>10270</v>
      </c>
      <c r="C9596" s="606" t="s">
        <v>8494</v>
      </c>
      <c r="D9596" s="606" t="s">
        <v>8495</v>
      </c>
      <c r="E9596" s="608">
        <v>22.18</v>
      </c>
    </row>
    <row r="9597" spans="1:5">
      <c r="A9597" s="606">
        <v>2418</v>
      </c>
      <c r="B9597" s="606" t="s">
        <v>10271</v>
      </c>
      <c r="C9597" s="606" t="s">
        <v>8494</v>
      </c>
      <c r="D9597" s="606" t="s">
        <v>8500</v>
      </c>
      <c r="E9597" s="607">
        <v>10.29</v>
      </c>
    </row>
    <row r="9598" spans="1:5">
      <c r="A9598" s="606">
        <v>2433</v>
      </c>
      <c r="B9598" s="606" t="s">
        <v>10272</v>
      </c>
      <c r="C9598" s="606" t="s">
        <v>8494</v>
      </c>
      <c r="D9598" s="606" t="s">
        <v>8495</v>
      </c>
      <c r="E9598" s="608">
        <v>7.51</v>
      </c>
    </row>
    <row r="9599" spans="1:5">
      <c r="A9599" s="606">
        <v>2420</v>
      </c>
      <c r="B9599" s="606" t="s">
        <v>10273</v>
      </c>
      <c r="C9599" s="606" t="s">
        <v>8494</v>
      </c>
      <c r="D9599" s="606" t="s">
        <v>8495</v>
      </c>
      <c r="E9599" s="607">
        <v>12.9</v>
      </c>
    </row>
    <row r="9600" spans="1:5">
      <c r="A9600" s="606">
        <v>11447</v>
      </c>
      <c r="B9600" s="606" t="s">
        <v>10274</v>
      </c>
      <c r="C9600" s="606" t="s">
        <v>8494</v>
      </c>
      <c r="D9600" s="606" t="s">
        <v>8495</v>
      </c>
      <c r="E9600" s="608">
        <v>25.5</v>
      </c>
    </row>
    <row r="9601" spans="1:5">
      <c r="A9601" s="606">
        <v>11451</v>
      </c>
      <c r="B9601" s="606" t="s">
        <v>10275</v>
      </c>
      <c r="C9601" s="606" t="s">
        <v>8494</v>
      </c>
      <c r="D9601" s="606" t="s">
        <v>8495</v>
      </c>
      <c r="E9601" s="607">
        <v>68.37</v>
      </c>
    </row>
    <row r="9602" spans="1:5">
      <c r="A9602" s="606">
        <v>11116</v>
      </c>
      <c r="B9602" s="606" t="s">
        <v>10276</v>
      </c>
      <c r="C9602" s="606" t="s">
        <v>8494</v>
      </c>
      <c r="D9602" s="606" t="s">
        <v>8541</v>
      </c>
      <c r="E9602" s="607">
        <v>653.72</v>
      </c>
    </row>
    <row r="9603" spans="1:5">
      <c r="A9603" s="606">
        <v>38411</v>
      </c>
      <c r="B9603" s="606" t="s">
        <v>10277</v>
      </c>
      <c r="C9603" s="606" t="s">
        <v>8494</v>
      </c>
      <c r="D9603" s="606" t="s">
        <v>8495</v>
      </c>
      <c r="E9603" s="608">
        <v>1821.2</v>
      </c>
    </row>
    <row r="9604" spans="1:5">
      <c r="A9604" s="606">
        <v>38189</v>
      </c>
      <c r="B9604" s="606" t="s">
        <v>10278</v>
      </c>
      <c r="C9604" s="606" t="s">
        <v>8494</v>
      </c>
      <c r="D9604" s="606" t="s">
        <v>8495</v>
      </c>
      <c r="E9604" s="607">
        <v>189.42</v>
      </c>
    </row>
    <row r="9605" spans="1:5">
      <c r="A9605" s="606">
        <v>38190</v>
      </c>
      <c r="B9605" s="606" t="s">
        <v>10279</v>
      </c>
      <c r="C9605" s="606" t="s">
        <v>8494</v>
      </c>
      <c r="D9605" s="606" t="s">
        <v>8495</v>
      </c>
      <c r="E9605" s="607">
        <v>399.05</v>
      </c>
    </row>
    <row r="9606" spans="1:5">
      <c r="A9606" s="606">
        <v>7608</v>
      </c>
      <c r="B9606" s="606" t="s">
        <v>10280</v>
      </c>
      <c r="C9606" s="606" t="s">
        <v>8494</v>
      </c>
      <c r="D9606" s="606" t="s">
        <v>8495</v>
      </c>
      <c r="E9606" s="607">
        <v>11.76</v>
      </c>
    </row>
    <row r="9607" spans="1:5">
      <c r="A9607" s="606">
        <v>1370</v>
      </c>
      <c r="B9607" s="606" t="s">
        <v>10281</v>
      </c>
      <c r="C9607" s="606" t="s">
        <v>8494</v>
      </c>
      <c r="D9607" s="606" t="s">
        <v>8495</v>
      </c>
      <c r="E9607" s="607">
        <v>131.54</v>
      </c>
    </row>
    <row r="9608" spans="1:5">
      <c r="A9608" s="606">
        <v>36516</v>
      </c>
      <c r="B9608" s="606" t="s">
        <v>10282</v>
      </c>
      <c r="C9608" s="606" t="s">
        <v>8494</v>
      </c>
      <c r="D9608" s="606" t="s">
        <v>8541</v>
      </c>
      <c r="E9608" s="608">
        <v>144946.23000000001</v>
      </c>
    </row>
    <row r="9609" spans="1:5">
      <c r="A9609" s="606">
        <v>34777</v>
      </c>
      <c r="B9609" s="606" t="s">
        <v>10283</v>
      </c>
      <c r="C9609" s="606" t="s">
        <v>8494</v>
      </c>
      <c r="D9609" s="606" t="s">
        <v>8495</v>
      </c>
      <c r="E9609" s="607">
        <v>4.0599999999999996</v>
      </c>
    </row>
    <row r="9610" spans="1:5">
      <c r="A9610" s="606">
        <v>7272</v>
      </c>
      <c r="B9610" s="606" t="s">
        <v>10284</v>
      </c>
      <c r="C9610" s="606" t="s">
        <v>8494</v>
      </c>
      <c r="D9610" s="606" t="s">
        <v>8495</v>
      </c>
      <c r="E9610" s="607">
        <v>3.05</v>
      </c>
    </row>
    <row r="9611" spans="1:5">
      <c r="A9611" s="606">
        <v>10605</v>
      </c>
      <c r="B9611" s="606" t="s">
        <v>10285</v>
      </c>
      <c r="C9611" s="606" t="s">
        <v>8494</v>
      </c>
      <c r="D9611" s="606" t="s">
        <v>8495</v>
      </c>
      <c r="E9611" s="607">
        <v>5.97</v>
      </c>
    </row>
    <row r="9612" spans="1:5">
      <c r="A9612" s="606">
        <v>10604</v>
      </c>
      <c r="B9612" s="606" t="s">
        <v>10286</v>
      </c>
      <c r="C9612" s="606" t="s">
        <v>8494</v>
      </c>
      <c r="D9612" s="606" t="s">
        <v>8495</v>
      </c>
      <c r="E9612" s="607">
        <v>13.91</v>
      </c>
    </row>
    <row r="9613" spans="1:5">
      <c r="A9613" s="606">
        <v>672</v>
      </c>
      <c r="B9613" s="606" t="s">
        <v>10287</v>
      </c>
      <c r="C9613" s="606" t="s">
        <v>8494</v>
      </c>
      <c r="D9613" s="606" t="s">
        <v>8495</v>
      </c>
      <c r="E9613" s="607">
        <v>19.13</v>
      </c>
    </row>
    <row r="9614" spans="1:5">
      <c r="A9614" s="606">
        <v>668</v>
      </c>
      <c r="B9614" s="606" t="s">
        <v>10288</v>
      </c>
      <c r="C9614" s="606" t="s">
        <v>8494</v>
      </c>
      <c r="D9614" s="606" t="s">
        <v>8495</v>
      </c>
      <c r="E9614" s="607">
        <v>23.1</v>
      </c>
    </row>
    <row r="9615" spans="1:5">
      <c r="A9615" s="606">
        <v>10578</v>
      </c>
      <c r="B9615" s="606" t="s">
        <v>10289</v>
      </c>
      <c r="C9615" s="606" t="s">
        <v>8494</v>
      </c>
      <c r="D9615" s="606" t="s">
        <v>8495</v>
      </c>
      <c r="E9615" s="607">
        <v>26.9</v>
      </c>
    </row>
    <row r="9616" spans="1:5">
      <c r="A9616" s="606">
        <v>666</v>
      </c>
      <c r="B9616" s="606" t="s">
        <v>10290</v>
      </c>
      <c r="C9616" s="606" t="s">
        <v>8494</v>
      </c>
      <c r="D9616" s="606" t="s">
        <v>8495</v>
      </c>
      <c r="E9616" s="607">
        <v>29.92</v>
      </c>
    </row>
    <row r="9617" spans="1:5">
      <c r="A9617" s="606">
        <v>665</v>
      </c>
      <c r="B9617" s="606" t="s">
        <v>10291</v>
      </c>
      <c r="C9617" s="606" t="s">
        <v>8494</v>
      </c>
      <c r="D9617" s="606" t="s">
        <v>8495</v>
      </c>
      <c r="E9617" s="607">
        <v>40.01</v>
      </c>
    </row>
    <row r="9618" spans="1:5">
      <c r="A9618" s="606">
        <v>10577</v>
      </c>
      <c r="B9618" s="606" t="s">
        <v>10292</v>
      </c>
      <c r="C9618" s="606" t="s">
        <v>8494</v>
      </c>
      <c r="D9618" s="606" t="s">
        <v>8495</v>
      </c>
      <c r="E9618" s="607">
        <v>35.49</v>
      </c>
    </row>
    <row r="9619" spans="1:5">
      <c r="A9619" s="606">
        <v>10583</v>
      </c>
      <c r="B9619" s="606" t="s">
        <v>10293</v>
      </c>
      <c r="C9619" s="606" t="s">
        <v>8494</v>
      </c>
      <c r="D9619" s="606" t="s">
        <v>8495</v>
      </c>
      <c r="E9619" s="607">
        <v>18.440000000000001</v>
      </c>
    </row>
    <row r="9620" spans="1:5">
      <c r="A9620" s="606">
        <v>10579</v>
      </c>
      <c r="B9620" s="606" t="s">
        <v>10294</v>
      </c>
      <c r="C9620" s="606" t="s">
        <v>8494</v>
      </c>
      <c r="D9620" s="606" t="s">
        <v>8495</v>
      </c>
      <c r="E9620" s="607">
        <v>32.130000000000003</v>
      </c>
    </row>
    <row r="9621" spans="1:5">
      <c r="A9621" s="606">
        <v>10582</v>
      </c>
      <c r="B9621" s="606" t="s">
        <v>10295</v>
      </c>
      <c r="C9621" s="606" t="s">
        <v>8494</v>
      </c>
      <c r="D9621" s="606" t="s">
        <v>8495</v>
      </c>
      <c r="E9621" s="607">
        <v>16.23</v>
      </c>
    </row>
    <row r="9622" spans="1:5">
      <c r="A9622" s="606">
        <v>2436</v>
      </c>
      <c r="B9622" s="606" t="s">
        <v>10296</v>
      </c>
      <c r="C9622" s="606" t="s">
        <v>8643</v>
      </c>
      <c r="D9622" s="606" t="s">
        <v>8500</v>
      </c>
      <c r="E9622" s="607">
        <v>17.78</v>
      </c>
    </row>
    <row r="9623" spans="1:5">
      <c r="A9623" s="606">
        <v>40918</v>
      </c>
      <c r="B9623" s="606" t="s">
        <v>10297</v>
      </c>
      <c r="C9623" s="606" t="s">
        <v>8645</v>
      </c>
      <c r="D9623" s="606" t="s">
        <v>8495</v>
      </c>
      <c r="E9623" s="608">
        <v>3124.34</v>
      </c>
    </row>
    <row r="9624" spans="1:5">
      <c r="A9624" s="606">
        <v>10998</v>
      </c>
      <c r="B9624" s="606" t="s">
        <v>10298</v>
      </c>
      <c r="C9624" s="606" t="s">
        <v>124</v>
      </c>
      <c r="D9624" s="606" t="s">
        <v>8495</v>
      </c>
      <c r="E9624" s="608">
        <v>41.93</v>
      </c>
    </row>
    <row r="9625" spans="1:5">
      <c r="A9625" s="606">
        <v>11002</v>
      </c>
      <c r="B9625" s="606" t="s">
        <v>10299</v>
      </c>
      <c r="C9625" s="606" t="s">
        <v>124</v>
      </c>
      <c r="D9625" s="606" t="s">
        <v>8495</v>
      </c>
      <c r="E9625" s="607">
        <v>38.409999999999997</v>
      </c>
    </row>
    <row r="9626" spans="1:5">
      <c r="A9626" s="606">
        <v>10999</v>
      </c>
      <c r="B9626" s="606" t="s">
        <v>10300</v>
      </c>
      <c r="C9626" s="606" t="s">
        <v>124</v>
      </c>
      <c r="D9626" s="606" t="s">
        <v>8495</v>
      </c>
      <c r="E9626" s="608">
        <v>36.9</v>
      </c>
    </row>
    <row r="9627" spans="1:5">
      <c r="A9627" s="606">
        <v>10997</v>
      </c>
      <c r="B9627" s="606" t="s">
        <v>10301</v>
      </c>
      <c r="C9627" s="606" t="s">
        <v>124</v>
      </c>
      <c r="D9627" s="606" t="s">
        <v>8500</v>
      </c>
      <c r="E9627" s="607">
        <v>40</v>
      </c>
    </row>
    <row r="9628" spans="1:5">
      <c r="A9628" s="606">
        <v>2685</v>
      </c>
      <c r="B9628" s="606" t="s">
        <v>10302</v>
      </c>
      <c r="C9628" s="606" t="s">
        <v>8539</v>
      </c>
      <c r="D9628" s="606" t="s">
        <v>8495</v>
      </c>
      <c r="E9628" s="608">
        <v>7.74</v>
      </c>
    </row>
    <row r="9629" spans="1:5">
      <c r="A9629" s="606">
        <v>2680</v>
      </c>
      <c r="B9629" s="606" t="s">
        <v>10303</v>
      </c>
      <c r="C9629" s="606" t="s">
        <v>8539</v>
      </c>
      <c r="D9629" s="606" t="s">
        <v>8495</v>
      </c>
      <c r="E9629" s="607">
        <v>11.33</v>
      </c>
    </row>
    <row r="9630" spans="1:5">
      <c r="A9630" s="606">
        <v>2684</v>
      </c>
      <c r="B9630" s="606" t="s">
        <v>10304</v>
      </c>
      <c r="C9630" s="606" t="s">
        <v>8539</v>
      </c>
      <c r="D9630" s="606" t="s">
        <v>8495</v>
      </c>
      <c r="E9630" s="608">
        <v>10.31</v>
      </c>
    </row>
    <row r="9631" spans="1:5">
      <c r="A9631" s="606">
        <v>2673</v>
      </c>
      <c r="B9631" s="606" t="s">
        <v>10305</v>
      </c>
      <c r="C9631" s="606" t="s">
        <v>8539</v>
      </c>
      <c r="D9631" s="606" t="s">
        <v>8500</v>
      </c>
      <c r="E9631" s="607">
        <v>3.98</v>
      </c>
    </row>
    <row r="9632" spans="1:5">
      <c r="A9632" s="606">
        <v>2681</v>
      </c>
      <c r="B9632" s="606" t="s">
        <v>10306</v>
      </c>
      <c r="C9632" s="606" t="s">
        <v>8539</v>
      </c>
      <c r="D9632" s="606" t="s">
        <v>8495</v>
      </c>
      <c r="E9632" s="607">
        <v>18.52</v>
      </c>
    </row>
    <row r="9633" spans="1:5">
      <c r="A9633" s="606">
        <v>2682</v>
      </c>
      <c r="B9633" s="606" t="s">
        <v>10307</v>
      </c>
      <c r="C9633" s="606" t="s">
        <v>8539</v>
      </c>
      <c r="D9633" s="606" t="s">
        <v>8495</v>
      </c>
      <c r="E9633" s="607">
        <v>27.02</v>
      </c>
    </row>
    <row r="9634" spans="1:5">
      <c r="A9634" s="606">
        <v>2686</v>
      </c>
      <c r="B9634" s="606" t="s">
        <v>10308</v>
      </c>
      <c r="C9634" s="606" t="s">
        <v>8539</v>
      </c>
      <c r="D9634" s="606" t="s">
        <v>8495</v>
      </c>
      <c r="E9634" s="607">
        <v>33.880000000000003</v>
      </c>
    </row>
    <row r="9635" spans="1:5">
      <c r="A9635" s="606">
        <v>2674</v>
      </c>
      <c r="B9635" s="606" t="s">
        <v>10309</v>
      </c>
      <c r="C9635" s="606" t="s">
        <v>8539</v>
      </c>
      <c r="D9635" s="606" t="s">
        <v>8495</v>
      </c>
      <c r="E9635" s="607">
        <v>4.95</v>
      </c>
    </row>
    <row r="9636" spans="1:5">
      <c r="A9636" s="606">
        <v>2683</v>
      </c>
      <c r="B9636" s="606" t="s">
        <v>10310</v>
      </c>
      <c r="C9636" s="606" t="s">
        <v>8539</v>
      </c>
      <c r="D9636" s="606" t="s">
        <v>8495</v>
      </c>
      <c r="E9636" s="608">
        <v>53.39</v>
      </c>
    </row>
    <row r="9637" spans="1:5">
      <c r="A9637" s="606">
        <v>2676</v>
      </c>
      <c r="B9637" s="606" t="s">
        <v>10311</v>
      </c>
      <c r="C9637" s="606" t="s">
        <v>8539</v>
      </c>
      <c r="D9637" s="606" t="s">
        <v>8495</v>
      </c>
      <c r="E9637" s="607">
        <v>2.31</v>
      </c>
    </row>
    <row r="9638" spans="1:5">
      <c r="A9638" s="606">
        <v>2678</v>
      </c>
      <c r="B9638" s="606" t="s">
        <v>10312</v>
      </c>
      <c r="C9638" s="606" t="s">
        <v>8539</v>
      </c>
      <c r="D9638" s="606" t="s">
        <v>8495</v>
      </c>
      <c r="E9638" s="607">
        <v>2.9</v>
      </c>
    </row>
    <row r="9639" spans="1:5">
      <c r="A9639" s="606">
        <v>2679</v>
      </c>
      <c r="B9639" s="606" t="s">
        <v>10313</v>
      </c>
      <c r="C9639" s="606" t="s">
        <v>8539</v>
      </c>
      <c r="D9639" s="606" t="s">
        <v>8495</v>
      </c>
      <c r="E9639" s="607">
        <v>4.47</v>
      </c>
    </row>
    <row r="9640" spans="1:5">
      <c r="A9640" s="606">
        <v>12070</v>
      </c>
      <c r="B9640" s="606" t="s">
        <v>10314</v>
      </c>
      <c r="C9640" s="606" t="s">
        <v>8539</v>
      </c>
      <c r="D9640" s="606" t="s">
        <v>8495</v>
      </c>
      <c r="E9640" s="607">
        <v>6.22</v>
      </c>
    </row>
    <row r="9641" spans="1:5">
      <c r="A9641" s="606">
        <v>2675</v>
      </c>
      <c r="B9641" s="606" t="s">
        <v>10315</v>
      </c>
      <c r="C9641" s="606" t="s">
        <v>8539</v>
      </c>
      <c r="D9641" s="606" t="s">
        <v>8495</v>
      </c>
      <c r="E9641" s="607">
        <v>8.08</v>
      </c>
    </row>
    <row r="9642" spans="1:5">
      <c r="A9642" s="606">
        <v>12067</v>
      </c>
      <c r="B9642" s="606" t="s">
        <v>10316</v>
      </c>
      <c r="C9642" s="606" t="s">
        <v>8539</v>
      </c>
      <c r="D9642" s="606" t="s">
        <v>8495</v>
      </c>
      <c r="E9642" s="607">
        <v>10.97</v>
      </c>
    </row>
    <row r="9643" spans="1:5">
      <c r="A9643" s="606">
        <v>21128</v>
      </c>
      <c r="B9643" s="606" t="s">
        <v>10317</v>
      </c>
      <c r="C9643" s="606" t="s">
        <v>8539</v>
      </c>
      <c r="D9643" s="606" t="s">
        <v>8500</v>
      </c>
      <c r="E9643" s="607">
        <v>11.76</v>
      </c>
    </row>
    <row r="9644" spans="1:5">
      <c r="A9644" s="606">
        <v>40400</v>
      </c>
      <c r="B9644" s="606" t="s">
        <v>10318</v>
      </c>
      <c r="C9644" s="606" t="s">
        <v>8539</v>
      </c>
      <c r="D9644" s="606" t="s">
        <v>8495</v>
      </c>
      <c r="E9644" s="607">
        <v>1.63</v>
      </c>
    </row>
    <row r="9645" spans="1:5">
      <c r="A9645" s="606">
        <v>40401</v>
      </c>
      <c r="B9645" s="606" t="s">
        <v>10319</v>
      </c>
      <c r="C9645" s="606" t="s">
        <v>8539</v>
      </c>
      <c r="D9645" s="606" t="s">
        <v>8495</v>
      </c>
      <c r="E9645" s="607">
        <v>2.4</v>
      </c>
    </row>
    <row r="9646" spans="1:5">
      <c r="A9646" s="606">
        <v>40402</v>
      </c>
      <c r="B9646" s="606" t="s">
        <v>10320</v>
      </c>
      <c r="C9646" s="606" t="s">
        <v>8539</v>
      </c>
      <c r="D9646" s="606" t="s">
        <v>8495</v>
      </c>
      <c r="E9646" s="607">
        <v>3.08</v>
      </c>
    </row>
    <row r="9647" spans="1:5">
      <c r="A9647" s="606">
        <v>21137</v>
      </c>
      <c r="B9647" s="606" t="s">
        <v>10321</v>
      </c>
      <c r="C9647" s="606" t="s">
        <v>8539</v>
      </c>
      <c r="D9647" s="606" t="s">
        <v>8495</v>
      </c>
      <c r="E9647" s="607">
        <v>12.04</v>
      </c>
    </row>
    <row r="9648" spans="1:5">
      <c r="A9648" s="606">
        <v>2504</v>
      </c>
      <c r="B9648" s="606" t="s">
        <v>10322</v>
      </c>
      <c r="C9648" s="606" t="s">
        <v>8539</v>
      </c>
      <c r="D9648" s="606" t="s">
        <v>8495</v>
      </c>
      <c r="E9648" s="607">
        <v>13.05</v>
      </c>
    </row>
    <row r="9649" spans="1:5">
      <c r="A9649" s="606">
        <v>2501</v>
      </c>
      <c r="B9649" s="606" t="s">
        <v>10323</v>
      </c>
      <c r="C9649" s="606" t="s">
        <v>8539</v>
      </c>
      <c r="D9649" s="606" t="s">
        <v>8495</v>
      </c>
      <c r="E9649" s="607">
        <v>17.11</v>
      </c>
    </row>
    <row r="9650" spans="1:5">
      <c r="A9650" s="606">
        <v>2502</v>
      </c>
      <c r="B9650" s="606" t="s">
        <v>10324</v>
      </c>
      <c r="C9650" s="606" t="s">
        <v>8539</v>
      </c>
      <c r="D9650" s="606" t="s">
        <v>8495</v>
      </c>
      <c r="E9650" s="607">
        <v>25.82</v>
      </c>
    </row>
    <row r="9651" spans="1:5">
      <c r="A9651" s="606">
        <v>2503</v>
      </c>
      <c r="B9651" s="606" t="s">
        <v>10325</v>
      </c>
      <c r="C9651" s="606" t="s">
        <v>8539</v>
      </c>
      <c r="D9651" s="606" t="s">
        <v>8495</v>
      </c>
      <c r="E9651" s="607">
        <v>33.229999999999997</v>
      </c>
    </row>
    <row r="9652" spans="1:5">
      <c r="A9652" s="606">
        <v>2500</v>
      </c>
      <c r="B9652" s="606" t="s">
        <v>10326</v>
      </c>
      <c r="C9652" s="606" t="s">
        <v>8539</v>
      </c>
      <c r="D9652" s="606" t="s">
        <v>8495</v>
      </c>
      <c r="E9652" s="607">
        <v>44.26</v>
      </c>
    </row>
    <row r="9653" spans="1:5">
      <c r="A9653" s="606">
        <v>2505</v>
      </c>
      <c r="B9653" s="606" t="s">
        <v>10327</v>
      </c>
      <c r="C9653" s="606" t="s">
        <v>8539</v>
      </c>
      <c r="D9653" s="606" t="s">
        <v>8495</v>
      </c>
      <c r="E9653" s="607">
        <v>68.98</v>
      </c>
    </row>
    <row r="9654" spans="1:5">
      <c r="A9654" s="606">
        <v>12056</v>
      </c>
      <c r="B9654" s="606" t="s">
        <v>10328</v>
      </c>
      <c r="C9654" s="606" t="s">
        <v>8539</v>
      </c>
      <c r="D9654" s="606" t="s">
        <v>8495</v>
      </c>
      <c r="E9654" s="607">
        <v>27.87</v>
      </c>
    </row>
    <row r="9655" spans="1:5">
      <c r="A9655" s="606">
        <v>12057</v>
      </c>
      <c r="B9655" s="606" t="s">
        <v>10329</v>
      </c>
      <c r="C9655" s="606" t="s">
        <v>8539</v>
      </c>
      <c r="D9655" s="606" t="s">
        <v>8495</v>
      </c>
      <c r="E9655" s="607">
        <v>23.67</v>
      </c>
    </row>
    <row r="9656" spans="1:5">
      <c r="A9656" s="606">
        <v>12059</v>
      </c>
      <c r="B9656" s="606" t="s">
        <v>10330</v>
      </c>
      <c r="C9656" s="606" t="s">
        <v>8539</v>
      </c>
      <c r="D9656" s="606" t="s">
        <v>8495</v>
      </c>
      <c r="E9656" s="607">
        <v>8.3000000000000007</v>
      </c>
    </row>
    <row r="9657" spans="1:5">
      <c r="A9657" s="606">
        <v>12058</v>
      </c>
      <c r="B9657" s="606" t="s">
        <v>10331</v>
      </c>
      <c r="C9657" s="606" t="s">
        <v>8539</v>
      </c>
      <c r="D9657" s="606" t="s">
        <v>8495</v>
      </c>
      <c r="E9657" s="607">
        <v>14.76</v>
      </c>
    </row>
    <row r="9658" spans="1:5">
      <c r="A9658" s="606">
        <v>12060</v>
      </c>
      <c r="B9658" s="606" t="s">
        <v>10332</v>
      </c>
      <c r="C9658" s="606" t="s">
        <v>8539</v>
      </c>
      <c r="D9658" s="606" t="s">
        <v>8495</v>
      </c>
      <c r="E9658" s="607">
        <v>61.51</v>
      </c>
    </row>
    <row r="9659" spans="1:5">
      <c r="A9659" s="606">
        <v>12061</v>
      </c>
      <c r="B9659" s="606" t="s">
        <v>10333</v>
      </c>
      <c r="C9659" s="606" t="s">
        <v>8539</v>
      </c>
      <c r="D9659" s="606" t="s">
        <v>8495</v>
      </c>
      <c r="E9659" s="607">
        <v>37.56</v>
      </c>
    </row>
    <row r="9660" spans="1:5">
      <c r="A9660" s="606">
        <v>12062</v>
      </c>
      <c r="B9660" s="606" t="s">
        <v>10334</v>
      </c>
      <c r="C9660" s="606" t="s">
        <v>8539</v>
      </c>
      <c r="D9660" s="606" t="s">
        <v>8495</v>
      </c>
      <c r="E9660" s="608">
        <v>69.260000000000005</v>
      </c>
    </row>
    <row r="9661" spans="1:5">
      <c r="A9661" s="606">
        <v>2687</v>
      </c>
      <c r="B9661" s="606" t="s">
        <v>10335</v>
      </c>
      <c r="C9661" s="606" t="s">
        <v>8539</v>
      </c>
      <c r="D9661" s="606" t="s">
        <v>8495</v>
      </c>
      <c r="E9661" s="607">
        <v>2.02</v>
      </c>
    </row>
    <row r="9662" spans="1:5">
      <c r="A9662" s="606">
        <v>2689</v>
      </c>
      <c r="B9662" s="606" t="s">
        <v>10336</v>
      </c>
      <c r="C9662" s="606" t="s">
        <v>8539</v>
      </c>
      <c r="D9662" s="606" t="s">
        <v>8495</v>
      </c>
      <c r="E9662" s="607">
        <v>2.4</v>
      </c>
    </row>
    <row r="9663" spans="1:5">
      <c r="A9663" s="606">
        <v>2688</v>
      </c>
      <c r="B9663" s="606" t="s">
        <v>10337</v>
      </c>
      <c r="C9663" s="606" t="s">
        <v>8539</v>
      </c>
      <c r="D9663" s="606" t="s">
        <v>8495</v>
      </c>
      <c r="E9663" s="607">
        <v>2.6</v>
      </c>
    </row>
    <row r="9664" spans="1:5">
      <c r="A9664" s="606">
        <v>2690</v>
      </c>
      <c r="B9664" s="606" t="s">
        <v>10338</v>
      </c>
      <c r="C9664" s="606" t="s">
        <v>8539</v>
      </c>
      <c r="D9664" s="606" t="s">
        <v>8495</v>
      </c>
      <c r="E9664" s="607">
        <v>4.46</v>
      </c>
    </row>
    <row r="9665" spans="1:5">
      <c r="A9665" s="606">
        <v>39243</v>
      </c>
      <c r="B9665" s="606" t="s">
        <v>10339</v>
      </c>
      <c r="C9665" s="606" t="s">
        <v>8539</v>
      </c>
      <c r="D9665" s="606" t="s">
        <v>8495</v>
      </c>
      <c r="E9665" s="607">
        <v>2.94</v>
      </c>
    </row>
    <row r="9666" spans="1:5">
      <c r="A9666" s="606">
        <v>39244</v>
      </c>
      <c r="B9666" s="606" t="s">
        <v>10340</v>
      </c>
      <c r="C9666" s="606" t="s">
        <v>8539</v>
      </c>
      <c r="D9666" s="606" t="s">
        <v>8495</v>
      </c>
      <c r="E9666" s="608">
        <v>3.97</v>
      </c>
    </row>
    <row r="9667" spans="1:5">
      <c r="A9667" s="606">
        <v>39245</v>
      </c>
      <c r="B9667" s="606" t="s">
        <v>10341</v>
      </c>
      <c r="C9667" s="606" t="s">
        <v>8539</v>
      </c>
      <c r="D9667" s="606" t="s">
        <v>8495</v>
      </c>
      <c r="E9667" s="607">
        <v>7.64</v>
      </c>
    </row>
    <row r="9668" spans="1:5">
      <c r="A9668" s="606">
        <v>39254</v>
      </c>
      <c r="B9668" s="606" t="s">
        <v>10342</v>
      </c>
      <c r="C9668" s="606" t="s">
        <v>8539</v>
      </c>
      <c r="D9668" s="606" t="s">
        <v>8495</v>
      </c>
      <c r="E9668" s="607">
        <v>11.43</v>
      </c>
    </row>
    <row r="9669" spans="1:5">
      <c r="A9669" s="606">
        <v>39255</v>
      </c>
      <c r="B9669" s="606" t="s">
        <v>10343</v>
      </c>
      <c r="C9669" s="606" t="s">
        <v>8539</v>
      </c>
      <c r="D9669" s="606" t="s">
        <v>8495</v>
      </c>
      <c r="E9669" s="607">
        <v>21.15</v>
      </c>
    </row>
    <row r="9670" spans="1:5">
      <c r="A9670" s="606">
        <v>39253</v>
      </c>
      <c r="B9670" s="606" t="s">
        <v>10344</v>
      </c>
      <c r="C9670" s="606" t="s">
        <v>8539</v>
      </c>
      <c r="D9670" s="606" t="s">
        <v>8495</v>
      </c>
      <c r="E9670" s="607">
        <v>14.57</v>
      </c>
    </row>
    <row r="9671" spans="1:5">
      <c r="A9671" s="606">
        <v>39246</v>
      </c>
      <c r="B9671" s="606" t="s">
        <v>10345</v>
      </c>
      <c r="C9671" s="606" t="s">
        <v>8539</v>
      </c>
      <c r="D9671" s="606" t="s">
        <v>8495</v>
      </c>
      <c r="E9671" s="607">
        <v>4.18</v>
      </c>
    </row>
    <row r="9672" spans="1:5">
      <c r="A9672" s="606">
        <v>39247</v>
      </c>
      <c r="B9672" s="606" t="s">
        <v>10346</v>
      </c>
      <c r="C9672" s="606" t="s">
        <v>8539</v>
      </c>
      <c r="D9672" s="606" t="s">
        <v>8495</v>
      </c>
      <c r="E9672" s="607">
        <v>3.64</v>
      </c>
    </row>
    <row r="9673" spans="1:5">
      <c r="A9673" s="606">
        <v>2446</v>
      </c>
      <c r="B9673" s="606" t="s">
        <v>10347</v>
      </c>
      <c r="C9673" s="606" t="s">
        <v>8539</v>
      </c>
      <c r="D9673" s="606" t="s">
        <v>8500</v>
      </c>
      <c r="E9673" s="607">
        <v>6</v>
      </c>
    </row>
    <row r="9674" spans="1:5">
      <c r="A9674" s="606">
        <v>2442</v>
      </c>
      <c r="B9674" s="606" t="s">
        <v>10348</v>
      </c>
      <c r="C9674" s="606" t="s">
        <v>8539</v>
      </c>
      <c r="D9674" s="606" t="s">
        <v>8495</v>
      </c>
      <c r="E9674" s="608">
        <v>8.4</v>
      </c>
    </row>
    <row r="9675" spans="1:5">
      <c r="A9675" s="606">
        <v>39248</v>
      </c>
      <c r="B9675" s="606" t="s">
        <v>10349</v>
      </c>
      <c r="C9675" s="606" t="s">
        <v>8539</v>
      </c>
      <c r="D9675" s="606" t="s">
        <v>8495</v>
      </c>
      <c r="E9675" s="607">
        <v>11.71</v>
      </c>
    </row>
    <row r="9676" spans="1:5">
      <c r="A9676" s="606">
        <v>2438</v>
      </c>
      <c r="B9676" s="606" t="s">
        <v>10350</v>
      </c>
      <c r="C9676" s="606" t="s">
        <v>8643</v>
      </c>
      <c r="D9676" s="606" t="s">
        <v>8495</v>
      </c>
      <c r="E9676" s="608">
        <v>23.08</v>
      </c>
    </row>
    <row r="9677" spans="1:5">
      <c r="A9677" s="606">
        <v>40922</v>
      </c>
      <c r="B9677" s="606" t="s">
        <v>10351</v>
      </c>
      <c r="C9677" s="606" t="s">
        <v>8645</v>
      </c>
      <c r="D9677" s="606" t="s">
        <v>8495</v>
      </c>
      <c r="E9677" s="608">
        <v>4055.96</v>
      </c>
    </row>
    <row r="9678" spans="1:5">
      <c r="A9678" s="606">
        <v>36486</v>
      </c>
      <c r="B9678" s="606" t="s">
        <v>10352</v>
      </c>
      <c r="C9678" s="606" t="s">
        <v>8494</v>
      </c>
      <c r="D9678" s="606" t="s">
        <v>8541</v>
      </c>
      <c r="E9678" s="608">
        <v>72764.03</v>
      </c>
    </row>
    <row r="9679" spans="1:5">
      <c r="A9679" s="606">
        <v>37777</v>
      </c>
      <c r="B9679" s="606" t="s">
        <v>10353</v>
      </c>
      <c r="C9679" s="606" t="s">
        <v>8494</v>
      </c>
      <c r="D9679" s="606" t="s">
        <v>8541</v>
      </c>
      <c r="E9679" s="608">
        <v>342571.65</v>
      </c>
    </row>
    <row r="9680" spans="1:5">
      <c r="A9680" s="606">
        <v>12624</v>
      </c>
      <c r="B9680" s="606" t="s">
        <v>10354</v>
      </c>
      <c r="C9680" s="606" t="s">
        <v>8494</v>
      </c>
      <c r="D9680" s="606" t="s">
        <v>8495</v>
      </c>
      <c r="E9680" s="608">
        <v>32.25</v>
      </c>
    </row>
    <row r="9681" spans="1:5">
      <c r="A9681" s="606">
        <v>517</v>
      </c>
      <c r="B9681" s="606" t="s">
        <v>10355</v>
      </c>
      <c r="C9681" s="606" t="s">
        <v>8545</v>
      </c>
      <c r="D9681" s="606" t="s">
        <v>8495</v>
      </c>
      <c r="E9681" s="607">
        <v>17.14</v>
      </c>
    </row>
    <row r="9682" spans="1:5">
      <c r="A9682" s="606">
        <v>37534</v>
      </c>
      <c r="B9682" s="606" t="s">
        <v>10356</v>
      </c>
      <c r="C9682" s="606" t="s">
        <v>124</v>
      </c>
      <c r="D9682" s="606" t="s">
        <v>8541</v>
      </c>
      <c r="E9682" s="608">
        <v>21.84</v>
      </c>
    </row>
    <row r="9683" spans="1:5">
      <c r="A9683" s="606">
        <v>37535</v>
      </c>
      <c r="B9683" s="606" t="s">
        <v>10357</v>
      </c>
      <c r="C9683" s="606" t="s">
        <v>124</v>
      </c>
      <c r="D9683" s="606" t="s">
        <v>8541</v>
      </c>
      <c r="E9683" s="607">
        <v>21.84</v>
      </c>
    </row>
    <row r="9684" spans="1:5">
      <c r="A9684" s="606">
        <v>37533</v>
      </c>
      <c r="B9684" s="606" t="s">
        <v>10358</v>
      </c>
      <c r="C9684" s="606" t="s">
        <v>124</v>
      </c>
      <c r="D9684" s="606" t="s">
        <v>8541</v>
      </c>
      <c r="E9684" s="607">
        <v>21.84</v>
      </c>
    </row>
    <row r="9685" spans="1:5">
      <c r="A9685" s="606">
        <v>37537</v>
      </c>
      <c r="B9685" s="606" t="s">
        <v>10359</v>
      </c>
      <c r="C9685" s="606" t="s">
        <v>124</v>
      </c>
      <c r="D9685" s="606" t="s">
        <v>8541</v>
      </c>
      <c r="E9685" s="607">
        <v>16.53</v>
      </c>
    </row>
    <row r="9686" spans="1:5">
      <c r="A9686" s="606">
        <v>37536</v>
      </c>
      <c r="B9686" s="606" t="s">
        <v>10360</v>
      </c>
      <c r="C9686" s="606" t="s">
        <v>124</v>
      </c>
      <c r="D9686" s="606" t="s">
        <v>8541</v>
      </c>
      <c r="E9686" s="607">
        <v>16.53</v>
      </c>
    </row>
    <row r="9687" spans="1:5">
      <c r="A9687" s="606">
        <v>37532</v>
      </c>
      <c r="B9687" s="606" t="s">
        <v>10361</v>
      </c>
      <c r="C9687" s="606" t="s">
        <v>124</v>
      </c>
      <c r="D9687" s="606" t="s">
        <v>8541</v>
      </c>
      <c r="E9687" s="607">
        <v>16.53</v>
      </c>
    </row>
    <row r="9688" spans="1:5">
      <c r="A9688" s="606">
        <v>2696</v>
      </c>
      <c r="B9688" s="606" t="s">
        <v>10362</v>
      </c>
      <c r="C9688" s="606" t="s">
        <v>8643</v>
      </c>
      <c r="D9688" s="606" t="s">
        <v>8500</v>
      </c>
      <c r="E9688" s="607">
        <v>17.78</v>
      </c>
    </row>
    <row r="9689" spans="1:5">
      <c r="A9689" s="606">
        <v>40928</v>
      </c>
      <c r="B9689" s="606" t="s">
        <v>10363</v>
      </c>
      <c r="C9689" s="606" t="s">
        <v>8645</v>
      </c>
      <c r="D9689" s="606" t="s">
        <v>8495</v>
      </c>
      <c r="E9689" s="608">
        <v>3124.34</v>
      </c>
    </row>
    <row r="9690" spans="1:5">
      <c r="A9690" s="606">
        <v>4083</v>
      </c>
      <c r="B9690" s="606" t="s">
        <v>10364</v>
      </c>
      <c r="C9690" s="606" t="s">
        <v>8643</v>
      </c>
      <c r="D9690" s="606" t="s">
        <v>8500</v>
      </c>
      <c r="E9690" s="607">
        <v>22.99</v>
      </c>
    </row>
    <row r="9691" spans="1:5">
      <c r="A9691" s="606">
        <v>40818</v>
      </c>
      <c r="B9691" s="606" t="s">
        <v>10365</v>
      </c>
      <c r="C9691" s="606" t="s">
        <v>8645</v>
      </c>
      <c r="D9691" s="606" t="s">
        <v>8495</v>
      </c>
      <c r="E9691" s="608">
        <v>4039.55</v>
      </c>
    </row>
    <row r="9692" spans="1:5">
      <c r="A9692" s="606">
        <v>43146</v>
      </c>
      <c r="B9692" s="606" t="s">
        <v>10366</v>
      </c>
      <c r="C9692" s="606" t="s">
        <v>124</v>
      </c>
      <c r="D9692" s="606" t="s">
        <v>8495</v>
      </c>
      <c r="E9692" s="607">
        <v>9.34</v>
      </c>
    </row>
    <row r="9693" spans="1:5">
      <c r="A9693" s="606">
        <v>2705</v>
      </c>
      <c r="B9693" s="606" t="s">
        <v>10367</v>
      </c>
      <c r="C9693" s="606" t="s">
        <v>10368</v>
      </c>
      <c r="D9693" s="606" t="s">
        <v>8495</v>
      </c>
      <c r="E9693" s="607">
        <v>1.06</v>
      </c>
    </row>
    <row r="9694" spans="1:5">
      <c r="A9694" s="606">
        <v>14250</v>
      </c>
      <c r="B9694" s="606" t="s">
        <v>10369</v>
      </c>
      <c r="C9694" s="606" t="s">
        <v>10368</v>
      </c>
      <c r="D9694" s="606" t="s">
        <v>8500</v>
      </c>
      <c r="E9694" s="607">
        <v>1.08</v>
      </c>
    </row>
    <row r="9695" spans="1:5">
      <c r="A9695" s="606">
        <v>11683</v>
      </c>
      <c r="B9695" s="606" t="s">
        <v>10370</v>
      </c>
      <c r="C9695" s="606" t="s">
        <v>8494</v>
      </c>
      <c r="D9695" s="606" t="s">
        <v>8495</v>
      </c>
      <c r="E9695" s="607">
        <v>45.75</v>
      </c>
    </row>
    <row r="9696" spans="1:5">
      <c r="A9696" s="606">
        <v>11684</v>
      </c>
      <c r="B9696" s="606" t="s">
        <v>10371</v>
      </c>
      <c r="C9696" s="606" t="s">
        <v>8494</v>
      </c>
      <c r="D9696" s="606" t="s">
        <v>8495</v>
      </c>
      <c r="E9696" s="607">
        <v>50.07</v>
      </c>
    </row>
    <row r="9697" spans="1:5">
      <c r="A9697" s="606">
        <v>6141</v>
      </c>
      <c r="B9697" s="606" t="s">
        <v>10372</v>
      </c>
      <c r="C9697" s="606" t="s">
        <v>8494</v>
      </c>
      <c r="D9697" s="606" t="s">
        <v>8495</v>
      </c>
      <c r="E9697" s="607">
        <v>6.96</v>
      </c>
    </row>
    <row r="9698" spans="1:5">
      <c r="A9698" s="606">
        <v>11681</v>
      </c>
      <c r="B9698" s="606" t="s">
        <v>10373</v>
      </c>
      <c r="C9698" s="606" t="s">
        <v>8494</v>
      </c>
      <c r="D9698" s="606" t="s">
        <v>8495</v>
      </c>
      <c r="E9698" s="607">
        <v>8.77</v>
      </c>
    </row>
    <row r="9699" spans="1:5">
      <c r="A9699" s="606">
        <v>2706</v>
      </c>
      <c r="B9699" s="606" t="s">
        <v>10374</v>
      </c>
      <c r="C9699" s="606" t="s">
        <v>8643</v>
      </c>
      <c r="D9699" s="606" t="s">
        <v>8500</v>
      </c>
      <c r="E9699" s="607">
        <v>97.99</v>
      </c>
    </row>
    <row r="9700" spans="1:5">
      <c r="A9700" s="606">
        <v>40811</v>
      </c>
      <c r="B9700" s="606" t="s">
        <v>10375</v>
      </c>
      <c r="C9700" s="606" t="s">
        <v>8645</v>
      </c>
      <c r="D9700" s="606" t="s">
        <v>8495</v>
      </c>
      <c r="E9700" s="608">
        <v>17215.43</v>
      </c>
    </row>
    <row r="9701" spans="1:5">
      <c r="A9701" s="606">
        <v>2707</v>
      </c>
      <c r="B9701" s="606" t="s">
        <v>10376</v>
      </c>
      <c r="C9701" s="606" t="s">
        <v>8643</v>
      </c>
      <c r="D9701" s="606" t="s">
        <v>8495</v>
      </c>
      <c r="E9701" s="607">
        <v>103.46</v>
      </c>
    </row>
    <row r="9702" spans="1:5">
      <c r="A9702" s="606">
        <v>40813</v>
      </c>
      <c r="B9702" s="606" t="s">
        <v>10377</v>
      </c>
      <c r="C9702" s="606" t="s">
        <v>8645</v>
      </c>
      <c r="D9702" s="606" t="s">
        <v>8495</v>
      </c>
      <c r="E9702" s="608">
        <v>18175.66</v>
      </c>
    </row>
    <row r="9703" spans="1:5">
      <c r="A9703" s="606">
        <v>2708</v>
      </c>
      <c r="B9703" s="606" t="s">
        <v>10378</v>
      </c>
      <c r="C9703" s="606" t="s">
        <v>8643</v>
      </c>
      <c r="D9703" s="606" t="s">
        <v>8495</v>
      </c>
      <c r="E9703" s="607">
        <v>123.38</v>
      </c>
    </row>
    <row r="9704" spans="1:5">
      <c r="A9704" s="606">
        <v>40814</v>
      </c>
      <c r="B9704" s="606" t="s">
        <v>10379</v>
      </c>
      <c r="C9704" s="606" t="s">
        <v>8645</v>
      </c>
      <c r="D9704" s="606" t="s">
        <v>8495</v>
      </c>
      <c r="E9704" s="608">
        <v>21676.14</v>
      </c>
    </row>
    <row r="9705" spans="1:5">
      <c r="A9705" s="606">
        <v>38403</v>
      </c>
      <c r="B9705" s="606" t="s">
        <v>10380</v>
      </c>
      <c r="C9705" s="606" t="s">
        <v>8494</v>
      </c>
      <c r="D9705" s="606" t="s">
        <v>8495</v>
      </c>
      <c r="E9705" s="607">
        <v>68.56</v>
      </c>
    </row>
    <row r="9706" spans="1:5">
      <c r="A9706" s="606">
        <v>43482</v>
      </c>
      <c r="B9706" s="606" t="s">
        <v>10381</v>
      </c>
      <c r="C9706" s="606" t="s">
        <v>8643</v>
      </c>
      <c r="D9706" s="606" t="s">
        <v>8500</v>
      </c>
      <c r="E9706" s="607">
        <v>0.79</v>
      </c>
    </row>
    <row r="9707" spans="1:5">
      <c r="A9707" s="606">
        <v>43494</v>
      </c>
      <c r="B9707" s="606" t="s">
        <v>10382</v>
      </c>
      <c r="C9707" s="606" t="s">
        <v>8645</v>
      </c>
      <c r="D9707" s="606" t="s">
        <v>8500</v>
      </c>
      <c r="E9707" s="607">
        <v>148.04</v>
      </c>
    </row>
    <row r="9708" spans="1:5">
      <c r="A9708" s="606">
        <v>43483</v>
      </c>
      <c r="B9708" s="606" t="s">
        <v>10383</v>
      </c>
      <c r="C9708" s="606" t="s">
        <v>8643</v>
      </c>
      <c r="D9708" s="606" t="s">
        <v>8500</v>
      </c>
      <c r="E9708" s="607">
        <v>1.43</v>
      </c>
    </row>
    <row r="9709" spans="1:5">
      <c r="A9709" s="606">
        <v>43495</v>
      </c>
      <c r="B9709" s="606" t="s">
        <v>10384</v>
      </c>
      <c r="C9709" s="606" t="s">
        <v>8645</v>
      </c>
      <c r="D9709" s="606" t="s">
        <v>8500</v>
      </c>
      <c r="E9709" s="607">
        <v>269.97000000000003</v>
      </c>
    </row>
    <row r="9710" spans="1:5">
      <c r="A9710" s="606">
        <v>43484</v>
      </c>
      <c r="B9710" s="606" t="s">
        <v>10385</v>
      </c>
      <c r="C9710" s="606" t="s">
        <v>8643</v>
      </c>
      <c r="D9710" s="606" t="s">
        <v>8500</v>
      </c>
      <c r="E9710" s="608">
        <v>1.2</v>
      </c>
    </row>
    <row r="9711" spans="1:5">
      <c r="A9711" s="606">
        <v>43496</v>
      </c>
      <c r="B9711" s="606" t="s">
        <v>10386</v>
      </c>
      <c r="C9711" s="606" t="s">
        <v>8645</v>
      </c>
      <c r="D9711" s="606" t="s">
        <v>8500</v>
      </c>
      <c r="E9711" s="607">
        <v>226.41</v>
      </c>
    </row>
    <row r="9712" spans="1:5">
      <c r="A9712" s="606">
        <v>43485</v>
      </c>
      <c r="B9712" s="606" t="s">
        <v>10387</v>
      </c>
      <c r="C9712" s="606" t="s">
        <v>8643</v>
      </c>
      <c r="D9712" s="606" t="s">
        <v>8500</v>
      </c>
      <c r="E9712" s="607">
        <v>1.06</v>
      </c>
    </row>
    <row r="9713" spans="1:5">
      <c r="A9713" s="606">
        <v>43497</v>
      </c>
      <c r="B9713" s="606" t="s">
        <v>10388</v>
      </c>
      <c r="C9713" s="606" t="s">
        <v>8645</v>
      </c>
      <c r="D9713" s="606" t="s">
        <v>8500</v>
      </c>
      <c r="E9713" s="608">
        <v>199.2</v>
      </c>
    </row>
    <row r="9714" spans="1:5">
      <c r="A9714" s="606">
        <v>43487</v>
      </c>
      <c r="B9714" s="606" t="s">
        <v>10389</v>
      </c>
      <c r="C9714" s="606" t="s">
        <v>8643</v>
      </c>
      <c r="D9714" s="606" t="s">
        <v>8500</v>
      </c>
      <c r="E9714" s="607">
        <v>1.25</v>
      </c>
    </row>
    <row r="9715" spans="1:5">
      <c r="A9715" s="606">
        <v>43499</v>
      </c>
      <c r="B9715" s="606" t="s">
        <v>10390</v>
      </c>
      <c r="C9715" s="606" t="s">
        <v>8645</v>
      </c>
      <c r="D9715" s="606" t="s">
        <v>8500</v>
      </c>
      <c r="E9715" s="607">
        <v>236.16</v>
      </c>
    </row>
    <row r="9716" spans="1:5">
      <c r="A9716" s="606">
        <v>43486</v>
      </c>
      <c r="B9716" s="606" t="s">
        <v>10391</v>
      </c>
      <c r="C9716" s="606" t="s">
        <v>8643</v>
      </c>
      <c r="D9716" s="606" t="s">
        <v>8500</v>
      </c>
      <c r="E9716" s="608">
        <v>0.74</v>
      </c>
    </row>
    <row r="9717" spans="1:5">
      <c r="A9717" s="606">
        <v>43498</v>
      </c>
      <c r="B9717" s="606" t="s">
        <v>10392</v>
      </c>
      <c r="C9717" s="606" t="s">
        <v>8645</v>
      </c>
      <c r="D9717" s="606" t="s">
        <v>8500</v>
      </c>
      <c r="E9717" s="608">
        <v>140.22999999999999</v>
      </c>
    </row>
    <row r="9718" spans="1:5">
      <c r="A9718" s="606">
        <v>43488</v>
      </c>
      <c r="B9718" s="606" t="s">
        <v>10393</v>
      </c>
      <c r="C9718" s="606" t="s">
        <v>8643</v>
      </c>
      <c r="D9718" s="606" t="s">
        <v>8500</v>
      </c>
      <c r="E9718" s="607">
        <v>0.86</v>
      </c>
    </row>
    <row r="9719" spans="1:5">
      <c r="A9719" s="606">
        <v>43500</v>
      </c>
      <c r="B9719" s="606" t="s">
        <v>10394</v>
      </c>
      <c r="C9719" s="606" t="s">
        <v>8645</v>
      </c>
      <c r="D9719" s="606" t="s">
        <v>8500</v>
      </c>
      <c r="E9719" s="607">
        <v>162.97</v>
      </c>
    </row>
    <row r="9720" spans="1:5">
      <c r="A9720" s="606">
        <v>43489</v>
      </c>
      <c r="B9720" s="606" t="s">
        <v>10395</v>
      </c>
      <c r="C9720" s="606" t="s">
        <v>8643</v>
      </c>
      <c r="D9720" s="606" t="s">
        <v>8500</v>
      </c>
      <c r="E9720" s="607">
        <v>1.24</v>
      </c>
    </row>
    <row r="9721" spans="1:5">
      <c r="A9721" s="606">
        <v>43501</v>
      </c>
      <c r="B9721" s="606" t="s">
        <v>10396</v>
      </c>
      <c r="C9721" s="606" t="s">
        <v>8645</v>
      </c>
      <c r="D9721" s="606" t="s">
        <v>8500</v>
      </c>
      <c r="E9721" s="607">
        <v>233.35</v>
      </c>
    </row>
    <row r="9722" spans="1:5">
      <c r="A9722" s="606">
        <v>43490</v>
      </c>
      <c r="B9722" s="606" t="s">
        <v>10397</v>
      </c>
      <c r="C9722" s="606" t="s">
        <v>8643</v>
      </c>
      <c r="D9722" s="606" t="s">
        <v>8500</v>
      </c>
      <c r="E9722" s="607">
        <v>1.73</v>
      </c>
    </row>
    <row r="9723" spans="1:5">
      <c r="A9723" s="606">
        <v>43502</v>
      </c>
      <c r="B9723" s="606" t="s">
        <v>10398</v>
      </c>
      <c r="C9723" s="606" t="s">
        <v>8645</v>
      </c>
      <c r="D9723" s="606" t="s">
        <v>8500</v>
      </c>
      <c r="E9723" s="607">
        <v>325.51</v>
      </c>
    </row>
    <row r="9724" spans="1:5">
      <c r="A9724" s="606">
        <v>43491</v>
      </c>
      <c r="B9724" s="606" t="s">
        <v>10399</v>
      </c>
      <c r="C9724" s="606" t="s">
        <v>8643</v>
      </c>
      <c r="D9724" s="606" t="s">
        <v>8500</v>
      </c>
      <c r="E9724" s="607">
        <v>1.33</v>
      </c>
    </row>
    <row r="9725" spans="1:5">
      <c r="A9725" s="606">
        <v>43503</v>
      </c>
      <c r="B9725" s="606" t="s">
        <v>10400</v>
      </c>
      <c r="C9725" s="606" t="s">
        <v>8645</v>
      </c>
      <c r="D9725" s="606" t="s">
        <v>8500</v>
      </c>
      <c r="E9725" s="607">
        <v>250.24</v>
      </c>
    </row>
    <row r="9726" spans="1:5">
      <c r="A9726" s="606">
        <v>43492</v>
      </c>
      <c r="B9726" s="606" t="s">
        <v>10401</v>
      </c>
      <c r="C9726" s="606" t="s">
        <v>8643</v>
      </c>
      <c r="D9726" s="606" t="s">
        <v>8500</v>
      </c>
      <c r="E9726" s="607">
        <v>1.79</v>
      </c>
    </row>
    <row r="9727" spans="1:5">
      <c r="A9727" s="606">
        <v>43504</v>
      </c>
      <c r="B9727" s="606" t="s">
        <v>10402</v>
      </c>
      <c r="C9727" s="606" t="s">
        <v>8645</v>
      </c>
      <c r="D9727" s="606" t="s">
        <v>8500</v>
      </c>
      <c r="E9727" s="607">
        <v>337.87</v>
      </c>
    </row>
    <row r="9728" spans="1:5">
      <c r="A9728" s="606">
        <v>43493</v>
      </c>
      <c r="B9728" s="606" t="s">
        <v>10403</v>
      </c>
      <c r="C9728" s="606" t="s">
        <v>8643</v>
      </c>
      <c r="D9728" s="606" t="s">
        <v>8500</v>
      </c>
      <c r="E9728" s="607">
        <v>0.71</v>
      </c>
    </row>
    <row r="9729" spans="1:5">
      <c r="A9729" s="606">
        <v>43505</v>
      </c>
      <c r="B9729" s="606" t="s">
        <v>10404</v>
      </c>
      <c r="C9729" s="606" t="s">
        <v>8645</v>
      </c>
      <c r="D9729" s="606" t="s">
        <v>8500</v>
      </c>
      <c r="E9729" s="608">
        <v>132.94</v>
      </c>
    </row>
    <row r="9730" spans="1:5">
      <c r="A9730" s="606">
        <v>37774</v>
      </c>
      <c r="B9730" s="606" t="s">
        <v>10405</v>
      </c>
      <c r="C9730" s="606" t="s">
        <v>8494</v>
      </c>
      <c r="D9730" s="606" t="s">
        <v>8541</v>
      </c>
      <c r="E9730" s="608">
        <v>565124.71</v>
      </c>
    </row>
    <row r="9731" spans="1:5">
      <c r="A9731" s="606">
        <v>38629</v>
      </c>
      <c r="B9731" s="606" t="s">
        <v>10406</v>
      </c>
      <c r="C9731" s="606" t="s">
        <v>8494</v>
      </c>
      <c r="D9731" s="606" t="s">
        <v>8495</v>
      </c>
      <c r="E9731" s="608">
        <v>2879296.87</v>
      </c>
    </row>
    <row r="9732" spans="1:5">
      <c r="A9732" s="606">
        <v>38630</v>
      </c>
      <c r="B9732" s="606" t="s">
        <v>10407</v>
      </c>
      <c r="C9732" s="606" t="s">
        <v>8494</v>
      </c>
      <c r="D9732" s="606" t="s">
        <v>8495</v>
      </c>
      <c r="E9732" s="608">
        <v>1934296.87</v>
      </c>
    </row>
    <row r="9733" spans="1:5">
      <c r="A9733" s="606">
        <v>38476</v>
      </c>
      <c r="B9733" s="606" t="s">
        <v>10408</v>
      </c>
      <c r="C9733" s="606" t="s">
        <v>8494</v>
      </c>
      <c r="D9733" s="606" t="s">
        <v>8495</v>
      </c>
      <c r="E9733" s="607">
        <v>515.27</v>
      </c>
    </row>
    <row r="9734" spans="1:5">
      <c r="A9734" s="606">
        <v>38477</v>
      </c>
      <c r="B9734" s="606" t="s">
        <v>10409</v>
      </c>
      <c r="C9734" s="606" t="s">
        <v>8494</v>
      </c>
      <c r="D9734" s="606" t="s">
        <v>8495</v>
      </c>
      <c r="E9734" s="608">
        <v>1459.23</v>
      </c>
    </row>
    <row r="9735" spans="1:5">
      <c r="A9735" s="606">
        <v>45112</v>
      </c>
      <c r="B9735" s="606" t="s">
        <v>10410</v>
      </c>
      <c r="C9735" s="606" t="s">
        <v>8494</v>
      </c>
      <c r="D9735" s="606" t="s">
        <v>8541</v>
      </c>
      <c r="E9735" s="608">
        <v>1077376.06</v>
      </c>
    </row>
    <row r="9736" spans="1:5">
      <c r="A9736" s="606">
        <v>14525</v>
      </c>
      <c r="B9736" s="606" t="s">
        <v>10411</v>
      </c>
      <c r="C9736" s="606" t="s">
        <v>8494</v>
      </c>
      <c r="D9736" s="606" t="s">
        <v>8541</v>
      </c>
      <c r="E9736" s="608">
        <v>936675.8</v>
      </c>
    </row>
    <row r="9737" spans="1:5">
      <c r="A9737" s="606">
        <v>36408</v>
      </c>
      <c r="B9737" s="606" t="s">
        <v>10412</v>
      </c>
      <c r="C9737" s="606" t="s">
        <v>8494</v>
      </c>
      <c r="D9737" s="606" t="s">
        <v>8541</v>
      </c>
      <c r="E9737" s="608">
        <v>1143500.22</v>
      </c>
    </row>
    <row r="9738" spans="1:5">
      <c r="A9738" s="606">
        <v>2723</v>
      </c>
      <c r="B9738" s="606" t="s">
        <v>10413</v>
      </c>
      <c r="C9738" s="606" t="s">
        <v>8494</v>
      </c>
      <c r="D9738" s="606" t="s">
        <v>8541</v>
      </c>
      <c r="E9738" s="608">
        <v>696043.57</v>
      </c>
    </row>
    <row r="9739" spans="1:5">
      <c r="A9739" s="606">
        <v>10685</v>
      </c>
      <c r="B9739" s="606" t="s">
        <v>10414</v>
      </c>
      <c r="C9739" s="606" t="s">
        <v>8494</v>
      </c>
      <c r="D9739" s="606" t="s">
        <v>8541</v>
      </c>
      <c r="E9739" s="608">
        <v>827794.72</v>
      </c>
    </row>
    <row r="9740" spans="1:5">
      <c r="A9740" s="606">
        <v>40636</v>
      </c>
      <c r="B9740" s="606" t="s">
        <v>10415</v>
      </c>
      <c r="C9740" s="606" t="s">
        <v>8494</v>
      </c>
      <c r="D9740" s="606" t="s">
        <v>8541</v>
      </c>
      <c r="E9740" s="608">
        <v>1146287.6599999999</v>
      </c>
    </row>
    <row r="9741" spans="1:5">
      <c r="A9741" s="606">
        <v>4111</v>
      </c>
      <c r="B9741" s="606" t="s">
        <v>10416</v>
      </c>
      <c r="C9741" s="606" t="s">
        <v>8494</v>
      </c>
      <c r="D9741" s="606" t="s">
        <v>8495</v>
      </c>
      <c r="E9741" s="607">
        <v>72.180000000000007</v>
      </c>
    </row>
    <row r="9742" spans="1:5">
      <c r="A9742" s="606">
        <v>44538</v>
      </c>
      <c r="B9742" s="606" t="s">
        <v>10417</v>
      </c>
      <c r="C9742" s="606" t="s">
        <v>8494</v>
      </c>
      <c r="D9742" s="606" t="s">
        <v>8495</v>
      </c>
      <c r="E9742" s="607">
        <v>96.31</v>
      </c>
    </row>
    <row r="9743" spans="1:5">
      <c r="A9743" s="606">
        <v>12</v>
      </c>
      <c r="B9743" s="606" t="s">
        <v>10418</v>
      </c>
      <c r="C9743" s="606" t="s">
        <v>8494</v>
      </c>
      <c r="D9743" s="606" t="s">
        <v>8500</v>
      </c>
      <c r="E9743" s="607">
        <v>18.940000000000001</v>
      </c>
    </row>
    <row r="9744" spans="1:5">
      <c r="A9744" s="606">
        <v>37554</v>
      </c>
      <c r="B9744" s="606" t="s">
        <v>10419</v>
      </c>
      <c r="C9744" s="606" t="s">
        <v>8494</v>
      </c>
      <c r="D9744" s="606" t="s">
        <v>8495</v>
      </c>
      <c r="E9744" s="607">
        <v>187.84</v>
      </c>
    </row>
    <row r="9745" spans="1:5">
      <c r="A9745" s="606">
        <v>37555</v>
      </c>
      <c r="B9745" s="606" t="s">
        <v>10420</v>
      </c>
      <c r="C9745" s="606" t="s">
        <v>8494</v>
      </c>
      <c r="D9745" s="606" t="s">
        <v>8495</v>
      </c>
      <c r="E9745" s="607">
        <v>228.49</v>
      </c>
    </row>
    <row r="9746" spans="1:5">
      <c r="A9746" s="606">
        <v>10902</v>
      </c>
      <c r="B9746" s="606" t="s">
        <v>10421</v>
      </c>
      <c r="C9746" s="606" t="s">
        <v>8494</v>
      </c>
      <c r="D9746" s="606" t="s">
        <v>8495</v>
      </c>
      <c r="E9746" s="608">
        <v>57.33</v>
      </c>
    </row>
    <row r="9747" spans="1:5">
      <c r="A9747" s="606">
        <v>20965</v>
      </c>
      <c r="B9747" s="606" t="s">
        <v>10422</v>
      </c>
      <c r="C9747" s="606" t="s">
        <v>8494</v>
      </c>
      <c r="D9747" s="606" t="s">
        <v>8495</v>
      </c>
      <c r="E9747" s="608">
        <v>57.87</v>
      </c>
    </row>
    <row r="9748" spans="1:5">
      <c r="A9748" s="606">
        <v>20966</v>
      </c>
      <c r="B9748" s="606" t="s">
        <v>10423</v>
      </c>
      <c r="C9748" s="606" t="s">
        <v>8494</v>
      </c>
      <c r="D9748" s="606" t="s">
        <v>8495</v>
      </c>
      <c r="E9748" s="607">
        <v>62.31</v>
      </c>
    </row>
    <row r="9749" spans="1:5">
      <c r="A9749" s="606">
        <v>10903</v>
      </c>
      <c r="B9749" s="606" t="s">
        <v>10424</v>
      </c>
      <c r="C9749" s="606" t="s">
        <v>8494</v>
      </c>
      <c r="D9749" s="606" t="s">
        <v>8495</v>
      </c>
      <c r="E9749" s="607">
        <v>94.44</v>
      </c>
    </row>
    <row r="9750" spans="1:5">
      <c r="A9750" s="606">
        <v>20967</v>
      </c>
      <c r="B9750" s="606" t="s">
        <v>10425</v>
      </c>
      <c r="C9750" s="606" t="s">
        <v>8494</v>
      </c>
      <c r="D9750" s="606" t="s">
        <v>8495</v>
      </c>
      <c r="E9750" s="607">
        <v>94.44</v>
      </c>
    </row>
    <row r="9751" spans="1:5">
      <c r="A9751" s="606">
        <v>20968</v>
      </c>
      <c r="B9751" s="606" t="s">
        <v>10426</v>
      </c>
      <c r="C9751" s="606" t="s">
        <v>8494</v>
      </c>
      <c r="D9751" s="606" t="s">
        <v>8495</v>
      </c>
      <c r="E9751" s="607">
        <v>103.58</v>
      </c>
    </row>
    <row r="9752" spans="1:5">
      <c r="A9752" s="606">
        <v>11359</v>
      </c>
      <c r="B9752" s="606" t="s">
        <v>10427</v>
      </c>
      <c r="C9752" s="606" t="s">
        <v>8494</v>
      </c>
      <c r="D9752" s="606" t="s">
        <v>8500</v>
      </c>
      <c r="E9752" s="607">
        <v>980</v>
      </c>
    </row>
    <row r="9753" spans="1:5">
      <c r="A9753" s="606">
        <v>39017</v>
      </c>
      <c r="B9753" s="606" t="s">
        <v>10428</v>
      </c>
      <c r="C9753" s="606" t="s">
        <v>8494</v>
      </c>
      <c r="D9753" s="606" t="s">
        <v>8541</v>
      </c>
      <c r="E9753" s="607">
        <v>0.22</v>
      </c>
    </row>
    <row r="9754" spans="1:5">
      <c r="A9754" s="606">
        <v>39315</v>
      </c>
      <c r="B9754" s="606" t="s">
        <v>10429</v>
      </c>
      <c r="C9754" s="606" t="s">
        <v>8494</v>
      </c>
      <c r="D9754" s="606" t="s">
        <v>8541</v>
      </c>
      <c r="E9754" s="607">
        <v>0.35</v>
      </c>
    </row>
    <row r="9755" spans="1:5">
      <c r="A9755" s="606">
        <v>39016</v>
      </c>
      <c r="B9755" s="606" t="s">
        <v>10430</v>
      </c>
      <c r="C9755" s="606" t="s">
        <v>8494</v>
      </c>
      <c r="D9755" s="606" t="s">
        <v>8541</v>
      </c>
      <c r="E9755" s="607">
        <v>0.36</v>
      </c>
    </row>
    <row r="9756" spans="1:5">
      <c r="A9756" s="606">
        <v>39481</v>
      </c>
      <c r="B9756" s="606" t="s">
        <v>10431</v>
      </c>
      <c r="C9756" s="606" t="s">
        <v>8494</v>
      </c>
      <c r="D9756" s="606" t="s">
        <v>8541</v>
      </c>
      <c r="E9756" s="607">
        <v>1.74</v>
      </c>
    </row>
    <row r="9757" spans="1:5">
      <c r="A9757" s="606">
        <v>39013</v>
      </c>
      <c r="B9757" s="606" t="s">
        <v>10432</v>
      </c>
      <c r="C9757" s="606" t="s">
        <v>8494</v>
      </c>
      <c r="D9757" s="606" t="s">
        <v>8541</v>
      </c>
      <c r="E9757" s="607">
        <v>1.48</v>
      </c>
    </row>
    <row r="9758" spans="1:5">
      <c r="A9758" s="606">
        <v>44919</v>
      </c>
      <c r="B9758" s="606" t="s">
        <v>10433</v>
      </c>
      <c r="C9758" s="606" t="s">
        <v>8494</v>
      </c>
      <c r="D9758" s="606" t="s">
        <v>8541</v>
      </c>
      <c r="E9758" s="607">
        <v>2.77</v>
      </c>
    </row>
    <row r="9759" spans="1:5">
      <c r="A9759" s="606">
        <v>40433</v>
      </c>
      <c r="B9759" s="606" t="s">
        <v>10434</v>
      </c>
      <c r="C9759" s="606" t="s">
        <v>8494</v>
      </c>
      <c r="D9759" s="606" t="s">
        <v>8541</v>
      </c>
      <c r="E9759" s="608">
        <v>1.53</v>
      </c>
    </row>
    <row r="9760" spans="1:5">
      <c r="A9760" s="606">
        <v>20219</v>
      </c>
      <c r="B9760" s="606" t="s">
        <v>10435</v>
      </c>
      <c r="C9760" s="606" t="s">
        <v>8494</v>
      </c>
      <c r="D9760" s="606" t="s">
        <v>8541</v>
      </c>
      <c r="E9760" s="608">
        <v>116000</v>
      </c>
    </row>
    <row r="9761" spans="1:5">
      <c r="A9761" s="606">
        <v>36484</v>
      </c>
      <c r="B9761" s="606" t="s">
        <v>10436</v>
      </c>
      <c r="C9761" s="606" t="s">
        <v>8494</v>
      </c>
      <c r="D9761" s="606" t="s">
        <v>8541</v>
      </c>
      <c r="E9761" s="608">
        <v>246246.87</v>
      </c>
    </row>
    <row r="9762" spans="1:5">
      <c r="A9762" s="606">
        <v>38368</v>
      </c>
      <c r="B9762" s="606" t="s">
        <v>10437</v>
      </c>
      <c r="C9762" s="606" t="s">
        <v>8494</v>
      </c>
      <c r="D9762" s="606" t="s">
        <v>8495</v>
      </c>
      <c r="E9762" s="607">
        <v>9.89</v>
      </c>
    </row>
    <row r="9763" spans="1:5">
      <c r="A9763" s="606">
        <v>38367</v>
      </c>
      <c r="B9763" s="606" t="s">
        <v>10438</v>
      </c>
      <c r="C9763" s="606" t="s">
        <v>8494</v>
      </c>
      <c r="D9763" s="606" t="s">
        <v>8495</v>
      </c>
      <c r="E9763" s="608">
        <v>27.68</v>
      </c>
    </row>
    <row r="9764" spans="1:5">
      <c r="A9764" s="606">
        <v>38091</v>
      </c>
      <c r="B9764" s="606" t="s">
        <v>10439</v>
      </c>
      <c r="C9764" s="606" t="s">
        <v>8494</v>
      </c>
      <c r="D9764" s="606" t="s">
        <v>8495</v>
      </c>
      <c r="E9764" s="607">
        <v>2.37</v>
      </c>
    </row>
    <row r="9765" spans="1:5">
      <c r="A9765" s="606">
        <v>38095</v>
      </c>
      <c r="B9765" s="606" t="s">
        <v>10440</v>
      </c>
      <c r="C9765" s="606" t="s">
        <v>8494</v>
      </c>
      <c r="D9765" s="606" t="s">
        <v>8495</v>
      </c>
      <c r="E9765" s="607">
        <v>5.0199999999999996</v>
      </c>
    </row>
    <row r="9766" spans="1:5">
      <c r="A9766" s="606">
        <v>38092</v>
      </c>
      <c r="B9766" s="606" t="s">
        <v>10441</v>
      </c>
      <c r="C9766" s="606" t="s">
        <v>8494</v>
      </c>
      <c r="D9766" s="606" t="s">
        <v>8495</v>
      </c>
      <c r="E9766" s="607">
        <v>2.25</v>
      </c>
    </row>
    <row r="9767" spans="1:5">
      <c r="A9767" s="606">
        <v>38093</v>
      </c>
      <c r="B9767" s="606" t="s">
        <v>10442</v>
      </c>
      <c r="C9767" s="606" t="s">
        <v>8494</v>
      </c>
      <c r="D9767" s="606" t="s">
        <v>8495</v>
      </c>
      <c r="E9767" s="607">
        <v>2.33</v>
      </c>
    </row>
    <row r="9768" spans="1:5">
      <c r="A9768" s="606">
        <v>38096</v>
      </c>
      <c r="B9768" s="606" t="s">
        <v>10443</v>
      </c>
      <c r="C9768" s="606" t="s">
        <v>8494</v>
      </c>
      <c r="D9768" s="606" t="s">
        <v>8495</v>
      </c>
      <c r="E9768" s="607">
        <v>5.4</v>
      </c>
    </row>
    <row r="9769" spans="1:5">
      <c r="A9769" s="606">
        <v>38094</v>
      </c>
      <c r="B9769" s="606" t="s">
        <v>10444</v>
      </c>
      <c r="C9769" s="606" t="s">
        <v>8494</v>
      </c>
      <c r="D9769" s="606" t="s">
        <v>8495</v>
      </c>
      <c r="E9769" s="607">
        <v>2.85</v>
      </c>
    </row>
    <row r="9770" spans="1:5">
      <c r="A9770" s="606">
        <v>38097</v>
      </c>
      <c r="B9770" s="606" t="s">
        <v>10445</v>
      </c>
      <c r="C9770" s="606" t="s">
        <v>8494</v>
      </c>
      <c r="D9770" s="606" t="s">
        <v>8495</v>
      </c>
      <c r="E9770" s="607">
        <v>5.79</v>
      </c>
    </row>
    <row r="9771" spans="1:5">
      <c r="A9771" s="606">
        <v>38098</v>
      </c>
      <c r="B9771" s="606" t="s">
        <v>10446</v>
      </c>
      <c r="C9771" s="606" t="s">
        <v>8494</v>
      </c>
      <c r="D9771" s="606" t="s">
        <v>8495</v>
      </c>
      <c r="E9771" s="607">
        <v>5.79</v>
      </c>
    </row>
    <row r="9772" spans="1:5">
      <c r="A9772" s="606">
        <v>11186</v>
      </c>
      <c r="B9772" s="606" t="s">
        <v>10447</v>
      </c>
      <c r="C9772" s="606" t="s">
        <v>8898</v>
      </c>
      <c r="D9772" s="606" t="s">
        <v>8495</v>
      </c>
      <c r="E9772" s="607">
        <v>659.33</v>
      </c>
    </row>
    <row r="9773" spans="1:5">
      <c r="A9773" s="606">
        <v>11558</v>
      </c>
      <c r="B9773" s="606" t="s">
        <v>10448</v>
      </c>
      <c r="C9773" s="606" t="s">
        <v>8912</v>
      </c>
      <c r="D9773" s="606" t="s">
        <v>8495</v>
      </c>
      <c r="E9773" s="608">
        <v>17.399999999999999</v>
      </c>
    </row>
    <row r="9774" spans="1:5">
      <c r="A9774" s="606">
        <v>11557</v>
      </c>
      <c r="B9774" s="606" t="s">
        <v>10449</v>
      </c>
      <c r="C9774" s="606" t="s">
        <v>8912</v>
      </c>
      <c r="D9774" s="606" t="s">
        <v>8495</v>
      </c>
      <c r="E9774" s="607">
        <v>44.06</v>
      </c>
    </row>
    <row r="9775" spans="1:5">
      <c r="A9775" s="606">
        <v>2759</v>
      </c>
      <c r="B9775" s="606" t="s">
        <v>10450</v>
      </c>
      <c r="C9775" s="606" t="s">
        <v>8494</v>
      </c>
      <c r="D9775" s="606" t="s">
        <v>8541</v>
      </c>
      <c r="E9775" s="607">
        <v>9.18</v>
      </c>
    </row>
    <row r="9776" spans="1:5">
      <c r="A9776" s="606">
        <v>38124</v>
      </c>
      <c r="B9776" s="606" t="s">
        <v>10451</v>
      </c>
      <c r="C9776" s="606" t="s">
        <v>8494</v>
      </c>
      <c r="D9776" s="606" t="s">
        <v>8500</v>
      </c>
      <c r="E9776" s="607">
        <v>36.950000000000003</v>
      </c>
    </row>
    <row r="9777" spans="1:5">
      <c r="A9777" s="606">
        <v>38380</v>
      </c>
      <c r="B9777" s="606" t="s">
        <v>10452</v>
      </c>
      <c r="C9777" s="606" t="s">
        <v>8494</v>
      </c>
      <c r="D9777" s="606" t="s">
        <v>8495</v>
      </c>
      <c r="E9777" s="607">
        <v>43.99</v>
      </c>
    </row>
    <row r="9778" spans="1:5">
      <c r="A9778" s="606">
        <v>42429</v>
      </c>
      <c r="B9778" s="606" t="s">
        <v>10453</v>
      </c>
      <c r="C9778" s="606" t="s">
        <v>8494</v>
      </c>
      <c r="D9778" s="606" t="s">
        <v>8541</v>
      </c>
      <c r="E9778" s="608">
        <v>6025.1</v>
      </c>
    </row>
    <row r="9779" spans="1:5">
      <c r="A9779" s="606">
        <v>39616</v>
      </c>
      <c r="B9779" s="606" t="s">
        <v>10454</v>
      </c>
      <c r="C9779" s="606" t="s">
        <v>8494</v>
      </c>
      <c r="D9779" s="606" t="s">
        <v>8500</v>
      </c>
      <c r="E9779" s="607">
        <v>348.9</v>
      </c>
    </row>
    <row r="9780" spans="1:5">
      <c r="A9780" s="606">
        <v>39618</v>
      </c>
      <c r="B9780" s="606" t="s">
        <v>10455</v>
      </c>
      <c r="C9780" s="606" t="s">
        <v>8494</v>
      </c>
      <c r="D9780" s="606" t="s">
        <v>8495</v>
      </c>
      <c r="E9780" s="607">
        <v>632.84</v>
      </c>
    </row>
    <row r="9781" spans="1:5">
      <c r="A9781" s="606">
        <v>39619</v>
      </c>
      <c r="B9781" s="606" t="s">
        <v>10456</v>
      </c>
      <c r="C9781" s="606" t="s">
        <v>8494</v>
      </c>
      <c r="D9781" s="606" t="s">
        <v>8495</v>
      </c>
      <c r="E9781" s="607">
        <v>866.74</v>
      </c>
    </row>
    <row r="9782" spans="1:5">
      <c r="A9782" s="606">
        <v>39613</v>
      </c>
      <c r="B9782" s="606" t="s">
        <v>10457</v>
      </c>
      <c r="C9782" s="606" t="s">
        <v>8494</v>
      </c>
      <c r="D9782" s="606" t="s">
        <v>8495</v>
      </c>
      <c r="E9782" s="607">
        <v>138.59</v>
      </c>
    </row>
    <row r="9783" spans="1:5">
      <c r="A9783" s="606">
        <v>39614</v>
      </c>
      <c r="B9783" s="606" t="s">
        <v>10458</v>
      </c>
      <c r="C9783" s="606" t="s">
        <v>8494</v>
      </c>
      <c r="D9783" s="606" t="s">
        <v>8495</v>
      </c>
      <c r="E9783" s="607">
        <v>202.19</v>
      </c>
    </row>
    <row r="9784" spans="1:5">
      <c r="A9784" s="606">
        <v>38538</v>
      </c>
      <c r="B9784" s="606" t="s">
        <v>10459</v>
      </c>
      <c r="C9784" s="606" t="s">
        <v>8539</v>
      </c>
      <c r="D9784" s="606" t="s">
        <v>8541</v>
      </c>
      <c r="E9784" s="607">
        <v>79</v>
      </c>
    </row>
    <row r="9785" spans="1:5">
      <c r="A9785" s="606">
        <v>38539</v>
      </c>
      <c r="B9785" s="606" t="s">
        <v>10460</v>
      </c>
      <c r="C9785" s="606" t="s">
        <v>8539</v>
      </c>
      <c r="D9785" s="606" t="s">
        <v>8541</v>
      </c>
      <c r="E9785" s="607">
        <v>107.43</v>
      </c>
    </row>
    <row r="9786" spans="1:5">
      <c r="A9786" s="606">
        <v>38540</v>
      </c>
      <c r="B9786" s="606" t="s">
        <v>10461</v>
      </c>
      <c r="C9786" s="606" t="s">
        <v>8539</v>
      </c>
      <c r="D9786" s="606" t="s">
        <v>8541</v>
      </c>
      <c r="E9786" s="608">
        <v>275.32</v>
      </c>
    </row>
    <row r="9787" spans="1:5">
      <c r="A9787" s="606">
        <v>38384</v>
      </c>
      <c r="B9787" s="606" t="s">
        <v>10462</v>
      </c>
      <c r="C9787" s="606" t="s">
        <v>8494</v>
      </c>
      <c r="D9787" s="606" t="s">
        <v>8495</v>
      </c>
      <c r="E9787" s="607">
        <v>25.63</v>
      </c>
    </row>
    <row r="9788" spans="1:5">
      <c r="A9788" s="606">
        <v>13</v>
      </c>
      <c r="B9788" s="606" t="s">
        <v>10463</v>
      </c>
      <c r="C9788" s="606" t="s">
        <v>124</v>
      </c>
      <c r="D9788" s="606" t="s">
        <v>8495</v>
      </c>
      <c r="E9788" s="607">
        <v>29.16</v>
      </c>
    </row>
    <row r="9789" spans="1:5">
      <c r="A9789" s="606">
        <v>2762</v>
      </c>
      <c r="B9789" s="606" t="s">
        <v>10464</v>
      </c>
      <c r="C9789" s="606" t="s">
        <v>8539</v>
      </c>
      <c r="D9789" s="606" t="s">
        <v>8541</v>
      </c>
      <c r="E9789" s="607">
        <v>11.47</v>
      </c>
    </row>
    <row r="9790" spans="1:5">
      <c r="A9790" s="606">
        <v>21142</v>
      </c>
      <c r="B9790" s="606" t="s">
        <v>10465</v>
      </c>
      <c r="C9790" s="606" t="s">
        <v>8494</v>
      </c>
      <c r="D9790" s="606" t="s">
        <v>8495</v>
      </c>
      <c r="E9790" s="607">
        <v>28.28</v>
      </c>
    </row>
    <row r="9791" spans="1:5">
      <c r="A9791" s="606">
        <v>4223</v>
      </c>
      <c r="B9791" s="606" t="s">
        <v>10466</v>
      </c>
      <c r="C9791" s="606" t="s">
        <v>8545</v>
      </c>
      <c r="D9791" s="606" t="s">
        <v>8500</v>
      </c>
      <c r="E9791" s="607">
        <v>3.92</v>
      </c>
    </row>
    <row r="9792" spans="1:5">
      <c r="A9792" s="606">
        <v>37372</v>
      </c>
      <c r="B9792" s="606" t="s">
        <v>10467</v>
      </c>
      <c r="C9792" s="606" t="s">
        <v>8643</v>
      </c>
      <c r="D9792" s="606" t="s">
        <v>8500</v>
      </c>
      <c r="E9792" s="607">
        <v>1.34</v>
      </c>
    </row>
    <row r="9793" spans="1:5">
      <c r="A9793" s="606">
        <v>40863</v>
      </c>
      <c r="B9793" s="606" t="s">
        <v>10468</v>
      </c>
      <c r="C9793" s="606" t="s">
        <v>8645</v>
      </c>
      <c r="D9793" s="606" t="s">
        <v>8500</v>
      </c>
      <c r="E9793" s="608">
        <v>252.08</v>
      </c>
    </row>
    <row r="9794" spans="1:5">
      <c r="A9794" s="606">
        <v>38475</v>
      </c>
      <c r="B9794" s="606" t="s">
        <v>10469</v>
      </c>
      <c r="C9794" s="606" t="s">
        <v>8494</v>
      </c>
      <c r="D9794" s="606" t="s">
        <v>8495</v>
      </c>
      <c r="E9794" s="607">
        <v>35.42</v>
      </c>
    </row>
    <row r="9795" spans="1:5">
      <c r="A9795" s="606">
        <v>38474</v>
      </c>
      <c r="B9795" s="606" t="s">
        <v>10470</v>
      </c>
      <c r="C9795" s="606" t="s">
        <v>8494</v>
      </c>
      <c r="D9795" s="606" t="s">
        <v>8495</v>
      </c>
      <c r="E9795" s="607">
        <v>43.79</v>
      </c>
    </row>
    <row r="9796" spans="1:5">
      <c r="A9796" s="606">
        <v>10886</v>
      </c>
      <c r="B9796" s="606" t="s">
        <v>10471</v>
      </c>
      <c r="C9796" s="606" t="s">
        <v>8494</v>
      </c>
      <c r="D9796" s="606" t="s">
        <v>8495</v>
      </c>
      <c r="E9796" s="608">
        <v>200.17</v>
      </c>
    </row>
    <row r="9797" spans="1:5">
      <c r="A9797" s="606">
        <v>10888</v>
      </c>
      <c r="B9797" s="606" t="s">
        <v>10472</v>
      </c>
      <c r="C9797" s="606" t="s">
        <v>8494</v>
      </c>
      <c r="D9797" s="606" t="s">
        <v>8495</v>
      </c>
      <c r="E9797" s="608">
        <v>633.51</v>
      </c>
    </row>
    <row r="9798" spans="1:5">
      <c r="A9798" s="606">
        <v>10889</v>
      </c>
      <c r="B9798" s="606" t="s">
        <v>10473</v>
      </c>
      <c r="C9798" s="606" t="s">
        <v>8494</v>
      </c>
      <c r="D9798" s="606" t="s">
        <v>8495</v>
      </c>
      <c r="E9798" s="607">
        <v>686.31</v>
      </c>
    </row>
    <row r="9799" spans="1:5">
      <c r="A9799" s="606">
        <v>10890</v>
      </c>
      <c r="B9799" s="606" t="s">
        <v>10474</v>
      </c>
      <c r="C9799" s="606" t="s">
        <v>8494</v>
      </c>
      <c r="D9799" s="606" t="s">
        <v>8495</v>
      </c>
      <c r="E9799" s="607">
        <v>316.75</v>
      </c>
    </row>
    <row r="9800" spans="1:5">
      <c r="A9800" s="606">
        <v>10891</v>
      </c>
      <c r="B9800" s="606" t="s">
        <v>10475</v>
      </c>
      <c r="C9800" s="606" t="s">
        <v>8494</v>
      </c>
      <c r="D9800" s="606" t="s">
        <v>8495</v>
      </c>
      <c r="E9800" s="607">
        <v>193.57</v>
      </c>
    </row>
    <row r="9801" spans="1:5">
      <c r="A9801" s="606">
        <v>10892</v>
      </c>
      <c r="B9801" s="606" t="s">
        <v>10476</v>
      </c>
      <c r="C9801" s="606" t="s">
        <v>8494</v>
      </c>
      <c r="D9801" s="606" t="s">
        <v>8500</v>
      </c>
      <c r="E9801" s="607">
        <v>228.77</v>
      </c>
    </row>
    <row r="9802" spans="1:5">
      <c r="A9802" s="606">
        <v>20977</v>
      </c>
      <c r="B9802" s="606" t="s">
        <v>10477</v>
      </c>
      <c r="C9802" s="606" t="s">
        <v>8494</v>
      </c>
      <c r="D9802" s="606" t="s">
        <v>8495</v>
      </c>
      <c r="E9802" s="607">
        <v>272.76</v>
      </c>
    </row>
    <row r="9803" spans="1:5">
      <c r="A9803" s="606">
        <v>3073</v>
      </c>
      <c r="B9803" s="606" t="s">
        <v>10478</v>
      </c>
      <c r="C9803" s="606" t="s">
        <v>8494</v>
      </c>
      <c r="D9803" s="606" t="s">
        <v>8495</v>
      </c>
      <c r="E9803" s="608">
        <v>172.27</v>
      </c>
    </row>
    <row r="9804" spans="1:5">
      <c r="A9804" s="606">
        <v>3074</v>
      </c>
      <c r="B9804" s="606" t="s">
        <v>10479</v>
      </c>
      <c r="C9804" s="606" t="s">
        <v>8494</v>
      </c>
      <c r="D9804" s="606" t="s">
        <v>8495</v>
      </c>
      <c r="E9804" s="607">
        <v>108.75</v>
      </c>
    </row>
    <row r="9805" spans="1:5">
      <c r="A9805" s="606">
        <v>3076</v>
      </c>
      <c r="B9805" s="606" t="s">
        <v>10480</v>
      </c>
      <c r="C9805" s="606" t="s">
        <v>8494</v>
      </c>
      <c r="D9805" s="606" t="s">
        <v>8495</v>
      </c>
      <c r="E9805" s="607">
        <v>141.62</v>
      </c>
    </row>
    <row r="9806" spans="1:5">
      <c r="A9806" s="606">
        <v>3075</v>
      </c>
      <c r="B9806" s="606" t="s">
        <v>10481</v>
      </c>
      <c r="C9806" s="606" t="s">
        <v>8494</v>
      </c>
      <c r="D9806" s="606" t="s">
        <v>8495</v>
      </c>
      <c r="E9806" s="607">
        <v>89.49</v>
      </c>
    </row>
    <row r="9807" spans="1:5">
      <c r="A9807" s="606">
        <v>10781</v>
      </c>
      <c r="B9807" s="606" t="s">
        <v>10482</v>
      </c>
      <c r="C9807" s="606" t="s">
        <v>8494</v>
      </c>
      <c r="D9807" s="606" t="s">
        <v>8495</v>
      </c>
      <c r="E9807" s="608">
        <v>12.13</v>
      </c>
    </row>
    <row r="9808" spans="1:5">
      <c r="A9808" s="606">
        <v>11480</v>
      </c>
      <c r="B9808" s="606" t="s">
        <v>10483</v>
      </c>
      <c r="C9808" s="606" t="s">
        <v>9868</v>
      </c>
      <c r="D9808" s="606" t="s">
        <v>8495</v>
      </c>
      <c r="E9808" s="608">
        <v>141.96</v>
      </c>
    </row>
    <row r="9809" spans="1:5">
      <c r="A9809" s="606">
        <v>43612</v>
      </c>
      <c r="B9809" s="606" t="s">
        <v>10484</v>
      </c>
      <c r="C9809" s="606" t="s">
        <v>9868</v>
      </c>
      <c r="D9809" s="606" t="s">
        <v>8495</v>
      </c>
      <c r="E9809" s="608">
        <v>111.73</v>
      </c>
    </row>
    <row r="9810" spans="1:5">
      <c r="A9810" s="606">
        <v>43613</v>
      </c>
      <c r="B9810" s="606" t="s">
        <v>10485</v>
      </c>
      <c r="C9810" s="606" t="s">
        <v>9868</v>
      </c>
      <c r="D9810" s="606" t="s">
        <v>8495</v>
      </c>
      <c r="E9810" s="608">
        <v>92.5</v>
      </c>
    </row>
    <row r="9811" spans="1:5">
      <c r="A9811" s="606">
        <v>11469</v>
      </c>
      <c r="B9811" s="606" t="s">
        <v>10486</v>
      </c>
      <c r="C9811" s="606" t="s">
        <v>8494</v>
      </c>
      <c r="D9811" s="606" t="s">
        <v>8495</v>
      </c>
      <c r="E9811" s="608">
        <v>15.15</v>
      </c>
    </row>
    <row r="9812" spans="1:5">
      <c r="A9812" s="606">
        <v>11468</v>
      </c>
      <c r="B9812" s="606" t="s">
        <v>10487</v>
      </c>
      <c r="C9812" s="606" t="s">
        <v>8494</v>
      </c>
      <c r="D9812" s="606" t="s">
        <v>8495</v>
      </c>
      <c r="E9812" s="608">
        <v>15.16</v>
      </c>
    </row>
    <row r="9813" spans="1:5">
      <c r="A9813" s="606">
        <v>11484</v>
      </c>
      <c r="B9813" s="606" t="s">
        <v>10488</v>
      </c>
      <c r="C9813" s="606" t="s">
        <v>8494</v>
      </c>
      <c r="D9813" s="606" t="s">
        <v>8495</v>
      </c>
      <c r="E9813" s="608">
        <v>66.599999999999994</v>
      </c>
    </row>
    <row r="9814" spans="1:5">
      <c r="A9814" s="606">
        <v>38155</v>
      </c>
      <c r="B9814" s="606" t="s">
        <v>10489</v>
      </c>
      <c r="C9814" s="606" t="s">
        <v>8494</v>
      </c>
      <c r="D9814" s="606" t="s">
        <v>8495</v>
      </c>
      <c r="E9814" s="608">
        <v>103.4</v>
      </c>
    </row>
    <row r="9815" spans="1:5">
      <c r="A9815" s="606">
        <v>11467</v>
      </c>
      <c r="B9815" s="606" t="s">
        <v>10490</v>
      </c>
      <c r="C9815" s="606" t="s">
        <v>8494</v>
      </c>
      <c r="D9815" s="606" t="s">
        <v>8495</v>
      </c>
      <c r="E9815" s="608">
        <v>23.62</v>
      </c>
    </row>
    <row r="9816" spans="1:5">
      <c r="A9816" s="606">
        <v>38153</v>
      </c>
      <c r="B9816" s="606" t="s">
        <v>10491</v>
      </c>
      <c r="C9816" s="606" t="s">
        <v>9868</v>
      </c>
      <c r="D9816" s="606" t="s">
        <v>8495</v>
      </c>
      <c r="E9816" s="608">
        <v>60.35</v>
      </c>
    </row>
    <row r="9817" spans="1:5">
      <c r="A9817" s="606">
        <v>43607</v>
      </c>
      <c r="B9817" s="606" t="s">
        <v>10492</v>
      </c>
      <c r="C9817" s="606" t="s">
        <v>9868</v>
      </c>
      <c r="D9817" s="606" t="s">
        <v>8495</v>
      </c>
      <c r="E9817" s="608">
        <v>114.15</v>
      </c>
    </row>
    <row r="9818" spans="1:5">
      <c r="A9818" s="606">
        <v>3080</v>
      </c>
      <c r="B9818" s="606" t="s">
        <v>10493</v>
      </c>
      <c r="C9818" s="606" t="s">
        <v>9868</v>
      </c>
      <c r="D9818" s="606" t="s">
        <v>8500</v>
      </c>
      <c r="E9818" s="608">
        <v>76.75</v>
      </c>
    </row>
    <row r="9819" spans="1:5">
      <c r="A9819" s="606">
        <v>3081</v>
      </c>
      <c r="B9819" s="606" t="s">
        <v>10494</v>
      </c>
      <c r="C9819" s="606" t="s">
        <v>9868</v>
      </c>
      <c r="D9819" s="606" t="s">
        <v>8495</v>
      </c>
      <c r="E9819" s="607">
        <v>151.85</v>
      </c>
    </row>
    <row r="9820" spans="1:5">
      <c r="A9820" s="606">
        <v>3090</v>
      </c>
      <c r="B9820" s="606" t="s">
        <v>10495</v>
      </c>
      <c r="C9820" s="606" t="s">
        <v>9868</v>
      </c>
      <c r="D9820" s="606" t="s">
        <v>8495</v>
      </c>
      <c r="E9820" s="607">
        <v>68.5</v>
      </c>
    </row>
    <row r="9821" spans="1:5">
      <c r="A9821" s="606">
        <v>43611</v>
      </c>
      <c r="B9821" s="606" t="s">
        <v>10496</v>
      </c>
      <c r="C9821" s="606" t="s">
        <v>9868</v>
      </c>
      <c r="D9821" s="606" t="s">
        <v>8495</v>
      </c>
      <c r="E9821" s="608">
        <v>113.67</v>
      </c>
    </row>
    <row r="9822" spans="1:5">
      <c r="A9822" s="606">
        <v>3103</v>
      </c>
      <c r="B9822" s="606" t="s">
        <v>10497</v>
      </c>
      <c r="C9822" s="606" t="s">
        <v>8494</v>
      </c>
      <c r="D9822" s="606" t="s">
        <v>8495</v>
      </c>
      <c r="E9822" s="608">
        <v>56.8</v>
      </c>
    </row>
    <row r="9823" spans="1:5">
      <c r="A9823" s="606">
        <v>3097</v>
      </c>
      <c r="B9823" s="606" t="s">
        <v>10498</v>
      </c>
      <c r="C9823" s="606" t="s">
        <v>9868</v>
      </c>
      <c r="D9823" s="606" t="s">
        <v>8495</v>
      </c>
      <c r="E9823" s="608">
        <v>85.93</v>
      </c>
    </row>
    <row r="9824" spans="1:5">
      <c r="A9824" s="606">
        <v>3099</v>
      </c>
      <c r="B9824" s="606" t="s">
        <v>10499</v>
      </c>
      <c r="C9824" s="606" t="s">
        <v>9868</v>
      </c>
      <c r="D9824" s="606" t="s">
        <v>8495</v>
      </c>
      <c r="E9824" s="608">
        <v>137.6</v>
      </c>
    </row>
    <row r="9825" spans="1:5">
      <c r="A9825" s="606">
        <v>38151</v>
      </c>
      <c r="B9825" s="606" t="s">
        <v>10500</v>
      </c>
      <c r="C9825" s="606" t="s">
        <v>9868</v>
      </c>
      <c r="D9825" s="606" t="s">
        <v>8495</v>
      </c>
      <c r="E9825" s="608">
        <v>99.75</v>
      </c>
    </row>
    <row r="9826" spans="1:5">
      <c r="A9826" s="606">
        <v>38152</v>
      </c>
      <c r="B9826" s="606" t="s">
        <v>10501</v>
      </c>
      <c r="C9826" s="606" t="s">
        <v>9868</v>
      </c>
      <c r="D9826" s="606" t="s">
        <v>8495</v>
      </c>
      <c r="E9826" s="608">
        <v>160.91</v>
      </c>
    </row>
    <row r="9827" spans="1:5">
      <c r="A9827" s="606">
        <v>43610</v>
      </c>
      <c r="B9827" s="606" t="s">
        <v>10502</v>
      </c>
      <c r="C9827" s="606" t="s">
        <v>9868</v>
      </c>
      <c r="D9827" s="606" t="s">
        <v>8495</v>
      </c>
      <c r="E9827" s="608">
        <v>85.26</v>
      </c>
    </row>
    <row r="9828" spans="1:5">
      <c r="A9828" s="606">
        <v>3093</v>
      </c>
      <c r="B9828" s="606" t="s">
        <v>10503</v>
      </c>
      <c r="C9828" s="606" t="s">
        <v>9868</v>
      </c>
      <c r="D9828" s="606" t="s">
        <v>8495</v>
      </c>
      <c r="E9828" s="608">
        <v>137.6</v>
      </c>
    </row>
    <row r="9829" spans="1:5">
      <c r="A9829" s="606">
        <v>38165</v>
      </c>
      <c r="B9829" s="606" t="s">
        <v>10504</v>
      </c>
      <c r="C9829" s="606" t="s">
        <v>9868</v>
      </c>
      <c r="D9829" s="606" t="s">
        <v>8495</v>
      </c>
      <c r="E9829" s="608">
        <v>83.73</v>
      </c>
    </row>
    <row r="9830" spans="1:5">
      <c r="A9830" s="606">
        <v>38177</v>
      </c>
      <c r="B9830" s="606" t="s">
        <v>10505</v>
      </c>
      <c r="C9830" s="606" t="s">
        <v>8494</v>
      </c>
      <c r="D9830" s="606" t="s">
        <v>8495</v>
      </c>
      <c r="E9830" s="608">
        <v>24.88</v>
      </c>
    </row>
    <row r="9831" spans="1:5">
      <c r="A9831" s="606">
        <v>11458</v>
      </c>
      <c r="B9831" s="606" t="s">
        <v>10506</v>
      </c>
      <c r="C9831" s="606" t="s">
        <v>8494</v>
      </c>
      <c r="D9831" s="606" t="s">
        <v>8495</v>
      </c>
      <c r="E9831" s="608">
        <v>29.7</v>
      </c>
    </row>
    <row r="9832" spans="1:5">
      <c r="A9832" s="606">
        <v>3108</v>
      </c>
      <c r="B9832" s="606" t="s">
        <v>10507</v>
      </c>
      <c r="C9832" s="606" t="s">
        <v>8494</v>
      </c>
      <c r="D9832" s="606" t="s">
        <v>8495</v>
      </c>
      <c r="E9832" s="608">
        <v>126.27</v>
      </c>
    </row>
    <row r="9833" spans="1:5">
      <c r="A9833" s="606">
        <v>3105</v>
      </c>
      <c r="B9833" s="606" t="s">
        <v>10508</v>
      </c>
      <c r="C9833" s="606" t="s">
        <v>8494</v>
      </c>
      <c r="D9833" s="606" t="s">
        <v>8495</v>
      </c>
      <c r="E9833" s="608">
        <v>165.16</v>
      </c>
    </row>
    <row r="9834" spans="1:5">
      <c r="A9834" s="606">
        <v>38178</v>
      </c>
      <c r="B9834" s="606" t="s">
        <v>10509</v>
      </c>
      <c r="C9834" s="606" t="s">
        <v>8494</v>
      </c>
      <c r="D9834" s="606" t="s">
        <v>8495</v>
      </c>
      <c r="E9834" s="608">
        <v>27.37</v>
      </c>
    </row>
    <row r="9835" spans="1:5">
      <c r="A9835" s="606">
        <v>43575</v>
      </c>
      <c r="B9835" s="606" t="s">
        <v>10510</v>
      </c>
      <c r="C9835" s="606" t="s">
        <v>8494</v>
      </c>
      <c r="D9835" s="606" t="s">
        <v>8495</v>
      </c>
      <c r="E9835" s="608">
        <v>59.31</v>
      </c>
    </row>
    <row r="9836" spans="1:5">
      <c r="A9836" s="606">
        <v>43577</v>
      </c>
      <c r="B9836" s="606" t="s">
        <v>10511</v>
      </c>
      <c r="C9836" s="606" t="s">
        <v>8494</v>
      </c>
      <c r="D9836" s="606" t="s">
        <v>8495</v>
      </c>
      <c r="E9836" s="607">
        <v>103.12</v>
      </c>
    </row>
    <row r="9837" spans="1:5">
      <c r="A9837" s="606">
        <v>43458</v>
      </c>
      <c r="B9837" s="606" t="s">
        <v>10512</v>
      </c>
      <c r="C9837" s="606" t="s">
        <v>8643</v>
      </c>
      <c r="D9837" s="606" t="s">
        <v>8500</v>
      </c>
      <c r="E9837" s="608">
        <v>0.06</v>
      </c>
    </row>
    <row r="9838" spans="1:5">
      <c r="A9838" s="606">
        <v>43470</v>
      </c>
      <c r="B9838" s="606" t="s">
        <v>10513</v>
      </c>
      <c r="C9838" s="606" t="s">
        <v>8645</v>
      </c>
      <c r="D9838" s="606" t="s">
        <v>8500</v>
      </c>
      <c r="E9838" s="608">
        <v>10.89</v>
      </c>
    </row>
    <row r="9839" spans="1:5">
      <c r="A9839" s="606">
        <v>43459</v>
      </c>
      <c r="B9839" s="606" t="s">
        <v>10514</v>
      </c>
      <c r="C9839" s="606" t="s">
        <v>8643</v>
      </c>
      <c r="D9839" s="606" t="s">
        <v>8500</v>
      </c>
      <c r="E9839" s="608">
        <v>0.49</v>
      </c>
    </row>
    <row r="9840" spans="1:5">
      <c r="A9840" s="606">
        <v>43471</v>
      </c>
      <c r="B9840" s="606" t="s">
        <v>10515</v>
      </c>
      <c r="C9840" s="606" t="s">
        <v>8645</v>
      </c>
      <c r="D9840" s="606" t="s">
        <v>8500</v>
      </c>
      <c r="E9840" s="608">
        <v>92.26</v>
      </c>
    </row>
    <row r="9841" spans="1:5">
      <c r="A9841" s="606">
        <v>43460</v>
      </c>
      <c r="B9841" s="606" t="s">
        <v>10516</v>
      </c>
      <c r="C9841" s="606" t="s">
        <v>8643</v>
      </c>
      <c r="D9841" s="606" t="s">
        <v>8500</v>
      </c>
      <c r="E9841" s="608">
        <v>0.85</v>
      </c>
    </row>
    <row r="9842" spans="1:5">
      <c r="A9842" s="606">
        <v>43472</v>
      </c>
      <c r="B9842" s="606" t="s">
        <v>10517</v>
      </c>
      <c r="C9842" s="606" t="s">
        <v>8645</v>
      </c>
      <c r="D9842" s="606" t="s">
        <v>8500</v>
      </c>
      <c r="E9842" s="608">
        <v>159.72999999999999</v>
      </c>
    </row>
    <row r="9843" spans="1:5">
      <c r="A9843" s="606">
        <v>43461</v>
      </c>
      <c r="B9843" s="606" t="s">
        <v>10518</v>
      </c>
      <c r="C9843" s="606" t="s">
        <v>8643</v>
      </c>
      <c r="D9843" s="606" t="s">
        <v>8500</v>
      </c>
      <c r="E9843" s="608">
        <v>0.31</v>
      </c>
    </row>
    <row r="9844" spans="1:5">
      <c r="A9844" s="606">
        <v>43473</v>
      </c>
      <c r="B9844" s="606" t="s">
        <v>10519</v>
      </c>
      <c r="C9844" s="606" t="s">
        <v>8645</v>
      </c>
      <c r="D9844" s="606" t="s">
        <v>8500</v>
      </c>
      <c r="E9844" s="608">
        <v>59.28</v>
      </c>
    </row>
    <row r="9845" spans="1:5">
      <c r="A9845" s="606">
        <v>43463</v>
      </c>
      <c r="B9845" s="606" t="s">
        <v>10520</v>
      </c>
      <c r="C9845" s="606" t="s">
        <v>8643</v>
      </c>
      <c r="D9845" s="606" t="s">
        <v>8500</v>
      </c>
      <c r="E9845" s="608">
        <v>0.1</v>
      </c>
    </row>
    <row r="9846" spans="1:5">
      <c r="A9846" s="606">
        <v>43475</v>
      </c>
      <c r="B9846" s="606" t="s">
        <v>10521</v>
      </c>
      <c r="C9846" s="606" t="s">
        <v>8645</v>
      </c>
      <c r="D9846" s="606" t="s">
        <v>8500</v>
      </c>
      <c r="E9846" s="608">
        <v>18.73</v>
      </c>
    </row>
    <row r="9847" spans="1:5">
      <c r="A9847" s="606">
        <v>43462</v>
      </c>
      <c r="B9847" s="606" t="s">
        <v>10522</v>
      </c>
      <c r="C9847" s="606" t="s">
        <v>8643</v>
      </c>
      <c r="D9847" s="606" t="s">
        <v>8500</v>
      </c>
      <c r="E9847" s="608">
        <v>0.01</v>
      </c>
    </row>
    <row r="9848" spans="1:5">
      <c r="A9848" s="606">
        <v>43474</v>
      </c>
      <c r="B9848" s="606" t="s">
        <v>10523</v>
      </c>
      <c r="C9848" s="606" t="s">
        <v>8645</v>
      </c>
      <c r="D9848" s="606" t="s">
        <v>8500</v>
      </c>
      <c r="E9848" s="608">
        <v>2.29</v>
      </c>
    </row>
    <row r="9849" spans="1:5">
      <c r="A9849" s="606">
        <v>43464</v>
      </c>
      <c r="B9849" s="606" t="s">
        <v>10524</v>
      </c>
      <c r="C9849" s="606" t="s">
        <v>8643</v>
      </c>
      <c r="D9849" s="606" t="s">
        <v>8500</v>
      </c>
      <c r="E9849" s="607">
        <v>0.01</v>
      </c>
    </row>
    <row r="9850" spans="1:5">
      <c r="A9850" s="606">
        <v>43476</v>
      </c>
      <c r="B9850" s="606" t="s">
        <v>10525</v>
      </c>
      <c r="C9850" s="606" t="s">
        <v>8645</v>
      </c>
      <c r="D9850" s="606" t="s">
        <v>8500</v>
      </c>
      <c r="E9850" s="607">
        <v>0.01</v>
      </c>
    </row>
    <row r="9851" spans="1:5">
      <c r="A9851" s="606">
        <v>43465</v>
      </c>
      <c r="B9851" s="606" t="s">
        <v>10526</v>
      </c>
      <c r="C9851" s="606" t="s">
        <v>8643</v>
      </c>
      <c r="D9851" s="606" t="s">
        <v>8500</v>
      </c>
      <c r="E9851" s="608">
        <v>0.82</v>
      </c>
    </row>
    <row r="9852" spans="1:5">
      <c r="A9852" s="606">
        <v>43477</v>
      </c>
      <c r="B9852" s="606" t="s">
        <v>10527</v>
      </c>
      <c r="C9852" s="606" t="s">
        <v>8645</v>
      </c>
      <c r="D9852" s="606" t="s">
        <v>8500</v>
      </c>
      <c r="E9852" s="608">
        <v>155.21</v>
      </c>
    </row>
    <row r="9853" spans="1:5">
      <c r="A9853" s="606">
        <v>43466</v>
      </c>
      <c r="B9853" s="606" t="s">
        <v>10528</v>
      </c>
      <c r="C9853" s="606" t="s">
        <v>8643</v>
      </c>
      <c r="D9853" s="606" t="s">
        <v>8500</v>
      </c>
      <c r="E9853" s="608">
        <v>1.97</v>
      </c>
    </row>
    <row r="9854" spans="1:5">
      <c r="A9854" s="606">
        <v>43478</v>
      </c>
      <c r="B9854" s="606" t="s">
        <v>10529</v>
      </c>
      <c r="C9854" s="606" t="s">
        <v>8645</v>
      </c>
      <c r="D9854" s="606" t="s">
        <v>8500</v>
      </c>
      <c r="E9854" s="608">
        <v>371.21</v>
      </c>
    </row>
    <row r="9855" spans="1:5">
      <c r="A9855" s="606">
        <v>43467</v>
      </c>
      <c r="B9855" s="606" t="s">
        <v>10530</v>
      </c>
      <c r="C9855" s="606" t="s">
        <v>8643</v>
      </c>
      <c r="D9855" s="606" t="s">
        <v>8500</v>
      </c>
      <c r="E9855" s="608">
        <v>0.61</v>
      </c>
    </row>
    <row r="9856" spans="1:5">
      <c r="A9856" s="606">
        <v>43479</v>
      </c>
      <c r="B9856" s="606" t="s">
        <v>10531</v>
      </c>
      <c r="C9856" s="606" t="s">
        <v>8645</v>
      </c>
      <c r="D9856" s="606" t="s">
        <v>8500</v>
      </c>
      <c r="E9856" s="608">
        <v>114.72</v>
      </c>
    </row>
    <row r="9857" spans="1:5">
      <c r="A9857" s="606">
        <v>43468</v>
      </c>
      <c r="B9857" s="606" t="s">
        <v>10532</v>
      </c>
      <c r="C9857" s="606" t="s">
        <v>8643</v>
      </c>
      <c r="D9857" s="606" t="s">
        <v>8500</v>
      </c>
      <c r="E9857" s="608">
        <v>1.23</v>
      </c>
    </row>
    <row r="9858" spans="1:5">
      <c r="A9858" s="606">
        <v>43480</v>
      </c>
      <c r="B9858" s="606" t="s">
        <v>10533</v>
      </c>
      <c r="C9858" s="606" t="s">
        <v>8645</v>
      </c>
      <c r="D9858" s="606" t="s">
        <v>8500</v>
      </c>
      <c r="E9858" s="608">
        <v>232.31</v>
      </c>
    </row>
    <row r="9859" spans="1:5">
      <c r="A9859" s="606">
        <v>43469</v>
      </c>
      <c r="B9859" s="606" t="s">
        <v>10534</v>
      </c>
      <c r="C9859" s="606" t="s">
        <v>8643</v>
      </c>
      <c r="D9859" s="606" t="s">
        <v>8500</v>
      </c>
      <c r="E9859" s="608">
        <v>7.0000000000000007E-2</v>
      </c>
    </row>
    <row r="9860" spans="1:5">
      <c r="A9860" s="606">
        <v>43481</v>
      </c>
      <c r="B9860" s="606" t="s">
        <v>10535</v>
      </c>
      <c r="C9860" s="606" t="s">
        <v>8645</v>
      </c>
      <c r="D9860" s="606" t="s">
        <v>8500</v>
      </c>
      <c r="E9860" s="608">
        <v>12.77</v>
      </c>
    </row>
    <row r="9861" spans="1:5">
      <c r="A9861" s="606">
        <v>3119</v>
      </c>
      <c r="B9861" s="606" t="s">
        <v>10536</v>
      </c>
      <c r="C9861" s="606" t="s">
        <v>8494</v>
      </c>
      <c r="D9861" s="606" t="s">
        <v>8495</v>
      </c>
      <c r="E9861" s="608">
        <v>3.21</v>
      </c>
    </row>
    <row r="9862" spans="1:5">
      <c r="A9862" s="606">
        <v>3122</v>
      </c>
      <c r="B9862" s="606" t="s">
        <v>10537</v>
      </c>
      <c r="C9862" s="606" t="s">
        <v>8494</v>
      </c>
      <c r="D9862" s="606" t="s">
        <v>8495</v>
      </c>
      <c r="E9862" s="608">
        <v>6.54</v>
      </c>
    </row>
    <row r="9863" spans="1:5">
      <c r="A9863" s="606">
        <v>3121</v>
      </c>
      <c r="B9863" s="606" t="s">
        <v>10538</v>
      </c>
      <c r="C9863" s="606" t="s">
        <v>8494</v>
      </c>
      <c r="D9863" s="606" t="s">
        <v>8495</v>
      </c>
      <c r="E9863" s="608">
        <v>7.42</v>
      </c>
    </row>
    <row r="9864" spans="1:5">
      <c r="A9864" s="606">
        <v>3120</v>
      </c>
      <c r="B9864" s="606" t="s">
        <v>10539</v>
      </c>
      <c r="C9864" s="606" t="s">
        <v>8494</v>
      </c>
      <c r="D9864" s="606" t="s">
        <v>8495</v>
      </c>
      <c r="E9864" s="608">
        <v>14.06</v>
      </c>
    </row>
    <row r="9865" spans="1:5">
      <c r="A9865" s="606">
        <v>11455</v>
      </c>
      <c r="B9865" s="606" t="s">
        <v>10540</v>
      </c>
      <c r="C9865" s="606" t="s">
        <v>8494</v>
      </c>
      <c r="D9865" s="606" t="s">
        <v>8495</v>
      </c>
      <c r="E9865" s="608">
        <v>20.329999999999998</v>
      </c>
    </row>
    <row r="9866" spans="1:5">
      <c r="A9866" s="606">
        <v>11456</v>
      </c>
      <c r="B9866" s="606" t="s">
        <v>10541</v>
      </c>
      <c r="C9866" s="606" t="s">
        <v>8494</v>
      </c>
      <c r="D9866" s="606" t="s">
        <v>8495</v>
      </c>
      <c r="E9866" s="608">
        <v>24.31</v>
      </c>
    </row>
    <row r="9867" spans="1:5">
      <c r="A9867" s="606">
        <v>3107</v>
      </c>
      <c r="B9867" s="606" t="s">
        <v>10542</v>
      </c>
      <c r="C9867" s="606" t="s">
        <v>8494</v>
      </c>
      <c r="D9867" s="606" t="s">
        <v>8495</v>
      </c>
      <c r="E9867" s="607">
        <v>10.25</v>
      </c>
    </row>
    <row r="9868" spans="1:5">
      <c r="A9868" s="606">
        <v>43583</v>
      </c>
      <c r="B9868" s="606" t="s">
        <v>10543</v>
      </c>
      <c r="C9868" s="606" t="s">
        <v>8494</v>
      </c>
      <c r="D9868" s="606" t="s">
        <v>8495</v>
      </c>
      <c r="E9868" s="607">
        <v>11.56</v>
      </c>
    </row>
    <row r="9869" spans="1:5">
      <c r="A9869" s="606">
        <v>43586</v>
      </c>
      <c r="B9869" s="606" t="s">
        <v>10544</v>
      </c>
      <c r="C9869" s="606" t="s">
        <v>8494</v>
      </c>
      <c r="D9869" s="606" t="s">
        <v>8495</v>
      </c>
      <c r="E9869" s="608">
        <v>11.85</v>
      </c>
    </row>
    <row r="9870" spans="1:5">
      <c r="A9870" s="606">
        <v>11461</v>
      </c>
      <c r="B9870" s="606" t="s">
        <v>10545</v>
      </c>
      <c r="C9870" s="606" t="s">
        <v>8494</v>
      </c>
      <c r="D9870" s="606" t="s">
        <v>8495</v>
      </c>
      <c r="E9870" s="607">
        <v>12.91</v>
      </c>
    </row>
    <row r="9871" spans="1:5">
      <c r="A9871" s="606">
        <v>43587</v>
      </c>
      <c r="B9871" s="606" t="s">
        <v>10546</v>
      </c>
      <c r="C9871" s="606" t="s">
        <v>8494</v>
      </c>
      <c r="D9871" s="606" t="s">
        <v>8495</v>
      </c>
      <c r="E9871" s="607">
        <v>14.9</v>
      </c>
    </row>
    <row r="9872" spans="1:5">
      <c r="A9872" s="606">
        <v>3106</v>
      </c>
      <c r="B9872" s="606" t="s">
        <v>10547</v>
      </c>
      <c r="C9872" s="606" t="s">
        <v>8494</v>
      </c>
      <c r="D9872" s="606" t="s">
        <v>8495</v>
      </c>
      <c r="E9872" s="607">
        <v>18.899999999999999</v>
      </c>
    </row>
    <row r="9873" spans="1:5">
      <c r="A9873" s="606">
        <v>44539</v>
      </c>
      <c r="B9873" s="606" t="s">
        <v>10548</v>
      </c>
      <c r="C9873" s="606" t="s">
        <v>124</v>
      </c>
      <c r="D9873" s="606" t="s">
        <v>8495</v>
      </c>
      <c r="E9873" s="608">
        <v>3.64</v>
      </c>
    </row>
    <row r="9874" spans="1:5">
      <c r="A9874" s="606">
        <v>3123</v>
      </c>
      <c r="B9874" s="606" t="s">
        <v>10549</v>
      </c>
      <c r="C9874" s="606" t="s">
        <v>124</v>
      </c>
      <c r="D9874" s="606" t="s">
        <v>8500</v>
      </c>
      <c r="E9874" s="607">
        <v>3.4</v>
      </c>
    </row>
    <row r="9875" spans="1:5">
      <c r="A9875" s="606">
        <v>38125</v>
      </c>
      <c r="B9875" s="606" t="s">
        <v>10550</v>
      </c>
      <c r="C9875" s="606" t="s">
        <v>124</v>
      </c>
      <c r="D9875" s="606" t="s">
        <v>8495</v>
      </c>
      <c r="E9875" s="607">
        <v>1.1399999999999999</v>
      </c>
    </row>
    <row r="9876" spans="1:5">
      <c r="A9876" s="606">
        <v>39014</v>
      </c>
      <c r="B9876" s="606" t="s">
        <v>10551</v>
      </c>
      <c r="C9876" s="606" t="s">
        <v>124</v>
      </c>
      <c r="D9876" s="606" t="s">
        <v>8541</v>
      </c>
      <c r="E9876" s="607">
        <v>9.17</v>
      </c>
    </row>
    <row r="9877" spans="1:5">
      <c r="A9877" s="606">
        <v>39365</v>
      </c>
      <c r="B9877" s="606" t="s">
        <v>10552</v>
      </c>
      <c r="C9877" s="606" t="s">
        <v>8494</v>
      </c>
      <c r="D9877" s="606" t="s">
        <v>8495</v>
      </c>
      <c r="E9877" s="608">
        <v>1831.08</v>
      </c>
    </row>
    <row r="9878" spans="1:5">
      <c r="A9878" s="606">
        <v>39366</v>
      </c>
      <c r="B9878" s="606" t="s">
        <v>10553</v>
      </c>
      <c r="C9878" s="606" t="s">
        <v>8494</v>
      </c>
      <c r="D9878" s="606" t="s">
        <v>8495</v>
      </c>
      <c r="E9878" s="608">
        <v>2778.05</v>
      </c>
    </row>
    <row r="9879" spans="1:5">
      <c r="A9879" s="606">
        <v>39367</v>
      </c>
      <c r="B9879" s="606" t="s">
        <v>10554</v>
      </c>
      <c r="C9879" s="606" t="s">
        <v>8494</v>
      </c>
      <c r="D9879" s="606" t="s">
        <v>8495</v>
      </c>
      <c r="E9879" s="608">
        <v>4760.01</v>
      </c>
    </row>
    <row r="9880" spans="1:5">
      <c r="A9880" s="606">
        <v>37394</v>
      </c>
      <c r="B9880" s="606" t="s">
        <v>10555</v>
      </c>
      <c r="C9880" s="606" t="s">
        <v>10556</v>
      </c>
      <c r="D9880" s="606" t="s">
        <v>8541</v>
      </c>
      <c r="E9880" s="607">
        <v>46.62</v>
      </c>
    </row>
    <row r="9881" spans="1:5">
      <c r="A9881" s="606">
        <v>14146</v>
      </c>
      <c r="B9881" s="606" t="s">
        <v>10557</v>
      </c>
      <c r="C9881" s="606" t="s">
        <v>10556</v>
      </c>
      <c r="D9881" s="606" t="s">
        <v>8541</v>
      </c>
      <c r="E9881" s="607">
        <v>74.98</v>
      </c>
    </row>
    <row r="9882" spans="1:5">
      <c r="A9882" s="606">
        <v>938</v>
      </c>
      <c r="B9882" s="606" t="s">
        <v>10558</v>
      </c>
      <c r="C9882" s="606" t="s">
        <v>8539</v>
      </c>
      <c r="D9882" s="606" t="s">
        <v>8495</v>
      </c>
      <c r="E9882" s="607">
        <v>1.7</v>
      </c>
    </row>
    <row r="9883" spans="1:5">
      <c r="A9883" s="606">
        <v>937</v>
      </c>
      <c r="B9883" s="606" t="s">
        <v>10559</v>
      </c>
      <c r="C9883" s="606" t="s">
        <v>8539</v>
      </c>
      <c r="D9883" s="606" t="s">
        <v>8495</v>
      </c>
      <c r="E9883" s="607">
        <v>9.9</v>
      </c>
    </row>
    <row r="9884" spans="1:5">
      <c r="A9884" s="606">
        <v>939</v>
      </c>
      <c r="B9884" s="606" t="s">
        <v>10560</v>
      </c>
      <c r="C9884" s="606" t="s">
        <v>8539</v>
      </c>
      <c r="D9884" s="606" t="s">
        <v>8495</v>
      </c>
      <c r="E9884" s="607">
        <v>2.75</v>
      </c>
    </row>
    <row r="9885" spans="1:5">
      <c r="A9885" s="606">
        <v>944</v>
      </c>
      <c r="B9885" s="606" t="s">
        <v>10561</v>
      </c>
      <c r="C9885" s="606" t="s">
        <v>8539</v>
      </c>
      <c r="D9885" s="606" t="s">
        <v>8495</v>
      </c>
      <c r="E9885" s="607">
        <v>4.34</v>
      </c>
    </row>
    <row r="9886" spans="1:5">
      <c r="A9886" s="606">
        <v>940</v>
      </c>
      <c r="B9886" s="606" t="s">
        <v>10562</v>
      </c>
      <c r="C9886" s="606" t="s">
        <v>8539</v>
      </c>
      <c r="D9886" s="606" t="s">
        <v>8495</v>
      </c>
      <c r="E9886" s="608">
        <v>6.27</v>
      </c>
    </row>
    <row r="9887" spans="1:5">
      <c r="A9887" s="606">
        <v>44397</v>
      </c>
      <c r="B9887" s="606" t="s">
        <v>10563</v>
      </c>
      <c r="C9887" s="606" t="s">
        <v>8539</v>
      </c>
      <c r="D9887" s="606" t="s">
        <v>8495</v>
      </c>
      <c r="E9887" s="608">
        <v>2.17</v>
      </c>
    </row>
    <row r="9888" spans="1:5">
      <c r="A9888" s="606">
        <v>406</v>
      </c>
      <c r="B9888" s="606" t="s">
        <v>10564</v>
      </c>
      <c r="C9888" s="606" t="s">
        <v>8494</v>
      </c>
      <c r="D9888" s="606" t="s">
        <v>8495</v>
      </c>
      <c r="E9888" s="608">
        <v>96.34</v>
      </c>
    </row>
    <row r="9889" spans="1:5">
      <c r="A9889" s="606">
        <v>42529</v>
      </c>
      <c r="B9889" s="606" t="s">
        <v>10565</v>
      </c>
      <c r="C9889" s="606" t="s">
        <v>8539</v>
      </c>
      <c r="D9889" s="606" t="s">
        <v>8541</v>
      </c>
      <c r="E9889" s="608">
        <v>1.35</v>
      </c>
    </row>
    <row r="9890" spans="1:5">
      <c r="A9890" s="606">
        <v>39634</v>
      </c>
      <c r="B9890" s="606" t="s">
        <v>10566</v>
      </c>
      <c r="C9890" s="606" t="s">
        <v>8539</v>
      </c>
      <c r="D9890" s="606" t="s">
        <v>8495</v>
      </c>
      <c r="E9890" s="608">
        <v>7.64</v>
      </c>
    </row>
    <row r="9891" spans="1:5">
      <c r="A9891" s="606">
        <v>39701</v>
      </c>
      <c r="B9891" s="606" t="s">
        <v>10567</v>
      </c>
      <c r="C9891" s="606" t="s">
        <v>8494</v>
      </c>
      <c r="D9891" s="606" t="s">
        <v>8541</v>
      </c>
      <c r="E9891" s="608">
        <v>102.22</v>
      </c>
    </row>
    <row r="9892" spans="1:5">
      <c r="A9892" s="606">
        <v>12815</v>
      </c>
      <c r="B9892" s="606" t="s">
        <v>10568</v>
      </c>
      <c r="C9892" s="606" t="s">
        <v>8494</v>
      </c>
      <c r="D9892" s="606" t="s">
        <v>8495</v>
      </c>
      <c r="E9892" s="608">
        <v>11.28</v>
      </c>
    </row>
    <row r="9893" spans="1:5">
      <c r="A9893" s="606">
        <v>39431</v>
      </c>
      <c r="B9893" s="606" t="s">
        <v>10569</v>
      </c>
      <c r="C9893" s="606" t="s">
        <v>8539</v>
      </c>
      <c r="D9893" s="606" t="s">
        <v>8495</v>
      </c>
      <c r="E9893" s="608">
        <v>0.38</v>
      </c>
    </row>
    <row r="9894" spans="1:5">
      <c r="A9894" s="606">
        <v>39432</v>
      </c>
      <c r="B9894" s="606" t="s">
        <v>10570</v>
      </c>
      <c r="C9894" s="606" t="s">
        <v>8539</v>
      </c>
      <c r="D9894" s="606" t="s">
        <v>8495</v>
      </c>
      <c r="E9894" s="608">
        <v>3.38</v>
      </c>
    </row>
    <row r="9895" spans="1:5">
      <c r="A9895" s="606">
        <v>20111</v>
      </c>
      <c r="B9895" s="606" t="s">
        <v>10571</v>
      </c>
      <c r="C9895" s="606" t="s">
        <v>8494</v>
      </c>
      <c r="D9895" s="606" t="s">
        <v>8500</v>
      </c>
      <c r="E9895" s="608">
        <v>12.95</v>
      </c>
    </row>
    <row r="9896" spans="1:5">
      <c r="A9896" s="606">
        <v>21127</v>
      </c>
      <c r="B9896" s="606" t="s">
        <v>10572</v>
      </c>
      <c r="C9896" s="606" t="s">
        <v>8494</v>
      </c>
      <c r="D9896" s="606" t="s">
        <v>8495</v>
      </c>
      <c r="E9896" s="608">
        <v>4.8899999999999997</v>
      </c>
    </row>
    <row r="9897" spans="1:5">
      <c r="A9897" s="606">
        <v>404</v>
      </c>
      <c r="B9897" s="606" t="s">
        <v>10573</v>
      </c>
      <c r="C9897" s="606" t="s">
        <v>8539</v>
      </c>
      <c r="D9897" s="606" t="s">
        <v>8495</v>
      </c>
      <c r="E9897" s="608">
        <v>1.76</v>
      </c>
    </row>
    <row r="9898" spans="1:5">
      <c r="A9898" s="606">
        <v>14151</v>
      </c>
      <c r="B9898" s="606" t="s">
        <v>10574</v>
      </c>
      <c r="C9898" s="606" t="s">
        <v>8494</v>
      </c>
      <c r="D9898" s="606" t="s">
        <v>8541</v>
      </c>
      <c r="E9898" s="608">
        <v>53.89</v>
      </c>
    </row>
    <row r="9899" spans="1:5">
      <c r="A9899" s="606">
        <v>14153</v>
      </c>
      <c r="B9899" s="606" t="s">
        <v>10575</v>
      </c>
      <c r="C9899" s="606" t="s">
        <v>8494</v>
      </c>
      <c r="D9899" s="606" t="s">
        <v>8541</v>
      </c>
      <c r="E9899" s="608">
        <v>60.92</v>
      </c>
    </row>
    <row r="9900" spans="1:5">
      <c r="A9900" s="606">
        <v>14152</v>
      </c>
      <c r="B9900" s="606" t="s">
        <v>10576</v>
      </c>
      <c r="C9900" s="606" t="s">
        <v>8494</v>
      </c>
      <c r="D9900" s="606" t="s">
        <v>8541</v>
      </c>
      <c r="E9900" s="607">
        <v>46.76</v>
      </c>
    </row>
    <row r="9901" spans="1:5">
      <c r="A9901" s="606">
        <v>14154</v>
      </c>
      <c r="B9901" s="606" t="s">
        <v>10577</v>
      </c>
      <c r="C9901" s="606" t="s">
        <v>8494</v>
      </c>
      <c r="D9901" s="606" t="s">
        <v>8541</v>
      </c>
      <c r="E9901" s="608">
        <v>163.69</v>
      </c>
    </row>
    <row r="9902" spans="1:5">
      <c r="A9902" s="606">
        <v>3143</v>
      </c>
      <c r="B9902" s="606" t="s">
        <v>10578</v>
      </c>
      <c r="C9902" s="606" t="s">
        <v>8494</v>
      </c>
      <c r="D9902" s="606" t="s">
        <v>8495</v>
      </c>
      <c r="E9902" s="608">
        <v>8.91</v>
      </c>
    </row>
    <row r="9903" spans="1:5">
      <c r="A9903" s="606">
        <v>3146</v>
      </c>
      <c r="B9903" s="606" t="s">
        <v>10579</v>
      </c>
      <c r="C9903" s="606" t="s">
        <v>8494</v>
      </c>
      <c r="D9903" s="606" t="s">
        <v>8500</v>
      </c>
      <c r="E9903" s="608">
        <v>3.92</v>
      </c>
    </row>
    <row r="9904" spans="1:5">
      <c r="A9904" s="606">
        <v>3148</v>
      </c>
      <c r="B9904" s="606" t="s">
        <v>10580</v>
      </c>
      <c r="C9904" s="606" t="s">
        <v>8494</v>
      </c>
      <c r="D9904" s="606" t="s">
        <v>8495</v>
      </c>
      <c r="E9904" s="608">
        <v>14.45</v>
      </c>
    </row>
    <row r="9905" spans="1:5">
      <c r="A9905" s="606">
        <v>4310</v>
      </c>
      <c r="B9905" s="606" t="s">
        <v>10581</v>
      </c>
      <c r="C9905" s="606" t="s">
        <v>8494</v>
      </c>
      <c r="D9905" s="606" t="s">
        <v>8495</v>
      </c>
      <c r="E9905" s="608">
        <v>2.7</v>
      </c>
    </row>
    <row r="9906" spans="1:5">
      <c r="A9906" s="606">
        <v>4311</v>
      </c>
      <c r="B9906" s="606" t="s">
        <v>10582</v>
      </c>
      <c r="C9906" s="606" t="s">
        <v>8494</v>
      </c>
      <c r="D9906" s="606" t="s">
        <v>8495</v>
      </c>
      <c r="E9906" s="608">
        <v>1.9</v>
      </c>
    </row>
    <row r="9907" spans="1:5">
      <c r="A9907" s="606">
        <v>4312</v>
      </c>
      <c r="B9907" s="606" t="s">
        <v>10583</v>
      </c>
      <c r="C9907" s="606" t="s">
        <v>8494</v>
      </c>
      <c r="D9907" s="606" t="s">
        <v>8495</v>
      </c>
      <c r="E9907" s="608">
        <v>2.66</v>
      </c>
    </row>
    <row r="9908" spans="1:5">
      <c r="A9908" s="606">
        <v>13261</v>
      </c>
      <c r="B9908" s="606" t="s">
        <v>10584</v>
      </c>
      <c r="C9908" s="606" t="s">
        <v>8494</v>
      </c>
      <c r="D9908" s="606" t="s">
        <v>8495</v>
      </c>
      <c r="E9908" s="608">
        <v>4.4800000000000004</v>
      </c>
    </row>
    <row r="9909" spans="1:5">
      <c r="A9909" s="606">
        <v>3272</v>
      </c>
      <c r="B9909" s="606" t="s">
        <v>10585</v>
      </c>
      <c r="C9909" s="606" t="s">
        <v>8494</v>
      </c>
      <c r="D9909" s="606" t="s">
        <v>8495</v>
      </c>
      <c r="E9909" s="608">
        <v>42.91</v>
      </c>
    </row>
    <row r="9910" spans="1:5">
      <c r="A9910" s="606">
        <v>3265</v>
      </c>
      <c r="B9910" s="606" t="s">
        <v>10586</v>
      </c>
      <c r="C9910" s="606" t="s">
        <v>8494</v>
      </c>
      <c r="D9910" s="606" t="s">
        <v>8495</v>
      </c>
      <c r="E9910" s="608">
        <v>34.090000000000003</v>
      </c>
    </row>
    <row r="9911" spans="1:5">
      <c r="A9911" s="606">
        <v>3262</v>
      </c>
      <c r="B9911" s="606" t="s">
        <v>10587</v>
      </c>
      <c r="C9911" s="606" t="s">
        <v>8494</v>
      </c>
      <c r="D9911" s="606" t="s">
        <v>8495</v>
      </c>
      <c r="E9911" s="608">
        <v>14.92</v>
      </c>
    </row>
    <row r="9912" spans="1:5">
      <c r="A9912" s="606">
        <v>3264</v>
      </c>
      <c r="B9912" s="606" t="s">
        <v>10588</v>
      </c>
      <c r="C9912" s="606" t="s">
        <v>8494</v>
      </c>
      <c r="D9912" s="606" t="s">
        <v>8495</v>
      </c>
      <c r="E9912" s="608">
        <v>24.51</v>
      </c>
    </row>
    <row r="9913" spans="1:5">
      <c r="A9913" s="606">
        <v>3267</v>
      </c>
      <c r="B9913" s="606" t="s">
        <v>10589</v>
      </c>
      <c r="C9913" s="606" t="s">
        <v>8494</v>
      </c>
      <c r="D9913" s="606" t="s">
        <v>8495</v>
      </c>
      <c r="E9913" s="608">
        <v>80.06</v>
      </c>
    </row>
    <row r="9914" spans="1:5">
      <c r="A9914" s="606">
        <v>3266</v>
      </c>
      <c r="B9914" s="606" t="s">
        <v>10590</v>
      </c>
      <c r="C9914" s="606" t="s">
        <v>8494</v>
      </c>
      <c r="D9914" s="606" t="s">
        <v>8495</v>
      </c>
      <c r="E9914" s="608">
        <v>50.94</v>
      </c>
    </row>
    <row r="9915" spans="1:5">
      <c r="A9915" s="606">
        <v>3263</v>
      </c>
      <c r="B9915" s="606" t="s">
        <v>10591</v>
      </c>
      <c r="C9915" s="606" t="s">
        <v>8494</v>
      </c>
      <c r="D9915" s="606" t="s">
        <v>8495</v>
      </c>
      <c r="E9915" s="608">
        <v>20.38</v>
      </c>
    </row>
    <row r="9916" spans="1:5">
      <c r="A9916" s="606">
        <v>3268</v>
      </c>
      <c r="B9916" s="606" t="s">
        <v>10592</v>
      </c>
      <c r="C9916" s="606" t="s">
        <v>8494</v>
      </c>
      <c r="D9916" s="606" t="s">
        <v>8495</v>
      </c>
      <c r="E9916" s="607">
        <v>108.24</v>
      </c>
    </row>
    <row r="9917" spans="1:5">
      <c r="A9917" s="606">
        <v>3271</v>
      </c>
      <c r="B9917" s="606" t="s">
        <v>10593</v>
      </c>
      <c r="C9917" s="606" t="s">
        <v>8494</v>
      </c>
      <c r="D9917" s="606" t="s">
        <v>8495</v>
      </c>
      <c r="E9917" s="607">
        <v>160.03</v>
      </c>
    </row>
    <row r="9918" spans="1:5">
      <c r="A9918" s="606">
        <v>3270</v>
      </c>
      <c r="B9918" s="606" t="s">
        <v>10594</v>
      </c>
      <c r="C9918" s="606" t="s">
        <v>8494</v>
      </c>
      <c r="D9918" s="606" t="s">
        <v>8495</v>
      </c>
      <c r="E9918" s="607">
        <v>268.86</v>
      </c>
    </row>
    <row r="9919" spans="1:5">
      <c r="A9919" s="606">
        <v>3275</v>
      </c>
      <c r="B9919" s="606" t="s">
        <v>10595</v>
      </c>
      <c r="C9919" s="606" t="s">
        <v>8898</v>
      </c>
      <c r="D9919" s="606" t="s">
        <v>8495</v>
      </c>
      <c r="E9919" s="607">
        <v>120.99</v>
      </c>
    </row>
    <row r="9920" spans="1:5">
      <c r="A9920" s="606">
        <v>39512</v>
      </c>
      <c r="B9920" s="606" t="s">
        <v>10596</v>
      </c>
      <c r="C9920" s="606" t="s">
        <v>8898</v>
      </c>
      <c r="D9920" s="606" t="s">
        <v>8541</v>
      </c>
      <c r="E9920" s="607">
        <v>114.99</v>
      </c>
    </row>
    <row r="9921" spans="1:5">
      <c r="A9921" s="606">
        <v>39511</v>
      </c>
      <c r="B9921" s="606" t="s">
        <v>10597</v>
      </c>
      <c r="C9921" s="606" t="s">
        <v>8898</v>
      </c>
      <c r="D9921" s="606" t="s">
        <v>8541</v>
      </c>
      <c r="E9921" s="607">
        <v>125.43</v>
      </c>
    </row>
    <row r="9922" spans="1:5">
      <c r="A9922" s="606">
        <v>39513</v>
      </c>
      <c r="B9922" s="606" t="s">
        <v>10598</v>
      </c>
      <c r="C9922" s="606" t="s">
        <v>8898</v>
      </c>
      <c r="D9922" s="606" t="s">
        <v>8541</v>
      </c>
      <c r="E9922" s="607">
        <v>134.53</v>
      </c>
    </row>
    <row r="9923" spans="1:5">
      <c r="A9923" s="606">
        <v>3286</v>
      </c>
      <c r="B9923" s="606" t="s">
        <v>10599</v>
      </c>
      <c r="C9923" s="606" t="s">
        <v>8898</v>
      </c>
      <c r="D9923" s="606" t="s">
        <v>8541</v>
      </c>
      <c r="E9923" s="607">
        <v>86.02</v>
      </c>
    </row>
    <row r="9924" spans="1:5">
      <c r="A9924" s="606">
        <v>3287</v>
      </c>
      <c r="B9924" s="606" t="s">
        <v>10600</v>
      </c>
      <c r="C9924" s="606" t="s">
        <v>8898</v>
      </c>
      <c r="D9924" s="606" t="s">
        <v>8541</v>
      </c>
      <c r="E9924" s="607">
        <v>130</v>
      </c>
    </row>
    <row r="9925" spans="1:5">
      <c r="A9925" s="606">
        <v>3283</v>
      </c>
      <c r="B9925" s="606" t="s">
        <v>10601</v>
      </c>
      <c r="C9925" s="606" t="s">
        <v>8898</v>
      </c>
      <c r="D9925" s="606" t="s">
        <v>8541</v>
      </c>
      <c r="E9925" s="607">
        <v>27.3</v>
      </c>
    </row>
    <row r="9926" spans="1:5">
      <c r="A9926" s="606">
        <v>11587</v>
      </c>
      <c r="B9926" s="606" t="s">
        <v>10602</v>
      </c>
      <c r="C9926" s="606" t="s">
        <v>8898</v>
      </c>
      <c r="D9926" s="606" t="s">
        <v>8495</v>
      </c>
      <c r="E9926" s="607">
        <v>82.96</v>
      </c>
    </row>
    <row r="9927" spans="1:5">
      <c r="A9927" s="606">
        <v>36225</v>
      </c>
      <c r="B9927" s="606" t="s">
        <v>10603</v>
      </c>
      <c r="C9927" s="606" t="s">
        <v>8898</v>
      </c>
      <c r="D9927" s="606" t="s">
        <v>8495</v>
      </c>
      <c r="E9927" s="607">
        <v>33.700000000000003</v>
      </c>
    </row>
    <row r="9928" spans="1:5">
      <c r="A9928" s="606">
        <v>36230</v>
      </c>
      <c r="B9928" s="606" t="s">
        <v>10604</v>
      </c>
      <c r="C9928" s="606" t="s">
        <v>8898</v>
      </c>
      <c r="D9928" s="606" t="s">
        <v>8500</v>
      </c>
      <c r="E9928" s="607">
        <v>24.76</v>
      </c>
    </row>
    <row r="9929" spans="1:5">
      <c r="A9929" s="606">
        <v>36238</v>
      </c>
      <c r="B9929" s="606" t="s">
        <v>10605</v>
      </c>
      <c r="C9929" s="606" t="s">
        <v>8898</v>
      </c>
      <c r="D9929" s="606" t="s">
        <v>8495</v>
      </c>
      <c r="E9929" s="607">
        <v>24.19</v>
      </c>
    </row>
    <row r="9930" spans="1:5">
      <c r="A9930" s="606">
        <v>39363</v>
      </c>
      <c r="B9930" s="606" t="s">
        <v>10606</v>
      </c>
      <c r="C9930" s="606" t="s">
        <v>8494</v>
      </c>
      <c r="D9930" s="606" t="s">
        <v>8495</v>
      </c>
      <c r="E9930" s="608">
        <v>5397.41</v>
      </c>
    </row>
    <row r="9931" spans="1:5">
      <c r="A9931" s="606">
        <v>39361</v>
      </c>
      <c r="B9931" s="606" t="s">
        <v>10607</v>
      </c>
      <c r="C9931" s="606" t="s">
        <v>8494</v>
      </c>
      <c r="D9931" s="606" t="s">
        <v>8495</v>
      </c>
      <c r="E9931" s="608">
        <v>1648.94</v>
      </c>
    </row>
    <row r="9932" spans="1:5">
      <c r="A9932" s="606">
        <v>39362</v>
      </c>
      <c r="B9932" s="606" t="s">
        <v>10608</v>
      </c>
      <c r="C9932" s="606" t="s">
        <v>8494</v>
      </c>
      <c r="D9932" s="606" t="s">
        <v>8495</v>
      </c>
      <c r="E9932" s="608">
        <v>2912.95</v>
      </c>
    </row>
    <row r="9933" spans="1:5">
      <c r="A9933" s="606">
        <v>39364</v>
      </c>
      <c r="B9933" s="606" t="s">
        <v>10609</v>
      </c>
      <c r="C9933" s="606" t="s">
        <v>8494</v>
      </c>
      <c r="D9933" s="606" t="s">
        <v>8495</v>
      </c>
      <c r="E9933" s="608">
        <v>11384.56</v>
      </c>
    </row>
    <row r="9934" spans="1:5">
      <c r="A9934" s="606">
        <v>14576</v>
      </c>
      <c r="B9934" s="606" t="s">
        <v>10610</v>
      </c>
      <c r="C9934" s="606" t="s">
        <v>8494</v>
      </c>
      <c r="D9934" s="606" t="s">
        <v>8541</v>
      </c>
      <c r="E9934" s="608">
        <v>6008274.6399999997</v>
      </c>
    </row>
    <row r="9935" spans="1:5">
      <c r="A9935" s="606">
        <v>13877</v>
      </c>
      <c r="B9935" s="606" t="s">
        <v>10611</v>
      </c>
      <c r="C9935" s="606" t="s">
        <v>8494</v>
      </c>
      <c r="D9935" s="606" t="s">
        <v>8541</v>
      </c>
      <c r="E9935" s="608">
        <v>2572052.7599999998</v>
      </c>
    </row>
    <row r="9936" spans="1:5">
      <c r="A9936" s="606">
        <v>7307</v>
      </c>
      <c r="B9936" s="606" t="s">
        <v>10612</v>
      </c>
      <c r="C9936" s="606" t="s">
        <v>8545</v>
      </c>
      <c r="D9936" s="606" t="s">
        <v>8495</v>
      </c>
      <c r="E9936" s="608">
        <v>36.25</v>
      </c>
    </row>
    <row r="9937" spans="1:5">
      <c r="A9937" s="606">
        <v>38122</v>
      </c>
      <c r="B9937" s="606" t="s">
        <v>10613</v>
      </c>
      <c r="C9937" s="606" t="s">
        <v>8545</v>
      </c>
      <c r="D9937" s="606" t="s">
        <v>8495</v>
      </c>
      <c r="E9937" s="607">
        <v>11.35</v>
      </c>
    </row>
    <row r="9938" spans="1:5">
      <c r="A9938" s="606">
        <v>43653</v>
      </c>
      <c r="B9938" s="606" t="s">
        <v>10614</v>
      </c>
      <c r="C9938" s="606" t="s">
        <v>8545</v>
      </c>
      <c r="D9938" s="606" t="s">
        <v>8495</v>
      </c>
      <c r="E9938" s="607">
        <v>33.44</v>
      </c>
    </row>
    <row r="9939" spans="1:5">
      <c r="A9939" s="606">
        <v>38633</v>
      </c>
      <c r="B9939" s="606" t="s">
        <v>10615</v>
      </c>
      <c r="C9939" s="606" t="s">
        <v>8494</v>
      </c>
      <c r="D9939" s="606" t="s">
        <v>8495</v>
      </c>
      <c r="E9939" s="608">
        <v>24.38</v>
      </c>
    </row>
    <row r="9940" spans="1:5">
      <c r="A9940" s="606">
        <v>12344</v>
      </c>
      <c r="B9940" s="606" t="s">
        <v>10616</v>
      </c>
      <c r="C9940" s="606" t="s">
        <v>8494</v>
      </c>
      <c r="D9940" s="606" t="s">
        <v>8495</v>
      </c>
      <c r="E9940" s="608">
        <v>7.1</v>
      </c>
    </row>
    <row r="9941" spans="1:5">
      <c r="A9941" s="606">
        <v>12343</v>
      </c>
      <c r="B9941" s="606" t="s">
        <v>10617</v>
      </c>
      <c r="C9941" s="606" t="s">
        <v>8494</v>
      </c>
      <c r="D9941" s="606" t="s">
        <v>8495</v>
      </c>
      <c r="E9941" s="607">
        <v>11.01</v>
      </c>
    </row>
    <row r="9942" spans="1:5">
      <c r="A9942" s="606">
        <v>3295</v>
      </c>
      <c r="B9942" s="606" t="s">
        <v>10618</v>
      </c>
      <c r="C9942" s="606" t="s">
        <v>8494</v>
      </c>
      <c r="D9942" s="606" t="s">
        <v>8495</v>
      </c>
      <c r="E9942" s="607">
        <v>38.44</v>
      </c>
    </row>
    <row r="9943" spans="1:5">
      <c r="A9943" s="606">
        <v>3302</v>
      </c>
      <c r="B9943" s="606" t="s">
        <v>10619</v>
      </c>
      <c r="C9943" s="606" t="s">
        <v>8494</v>
      </c>
      <c r="D9943" s="606" t="s">
        <v>8495</v>
      </c>
      <c r="E9943" s="607">
        <v>40.19</v>
      </c>
    </row>
    <row r="9944" spans="1:5">
      <c r="A9944" s="606">
        <v>3297</v>
      </c>
      <c r="B9944" s="606" t="s">
        <v>10620</v>
      </c>
      <c r="C9944" s="606" t="s">
        <v>8494</v>
      </c>
      <c r="D9944" s="606" t="s">
        <v>8495</v>
      </c>
      <c r="E9944" s="607">
        <v>42.9</v>
      </c>
    </row>
    <row r="9945" spans="1:5">
      <c r="A9945" s="606">
        <v>3294</v>
      </c>
      <c r="B9945" s="606" t="s">
        <v>10621</v>
      </c>
      <c r="C9945" s="606" t="s">
        <v>8494</v>
      </c>
      <c r="D9945" s="606" t="s">
        <v>8495</v>
      </c>
      <c r="E9945" s="607">
        <v>43.56</v>
      </c>
    </row>
    <row r="9946" spans="1:5">
      <c r="A9946" s="606">
        <v>3292</v>
      </c>
      <c r="B9946" s="606" t="s">
        <v>10622</v>
      </c>
      <c r="C9946" s="606" t="s">
        <v>8494</v>
      </c>
      <c r="D9946" s="606" t="s">
        <v>8500</v>
      </c>
      <c r="E9946" s="607">
        <v>40.92</v>
      </c>
    </row>
    <row r="9947" spans="1:5">
      <c r="A9947" s="606">
        <v>3298</v>
      </c>
      <c r="B9947" s="606" t="s">
        <v>10623</v>
      </c>
      <c r="C9947" s="606" t="s">
        <v>8494</v>
      </c>
      <c r="D9947" s="606" t="s">
        <v>8495</v>
      </c>
      <c r="E9947" s="607">
        <v>95.9</v>
      </c>
    </row>
    <row r="9948" spans="1:5">
      <c r="A9948" s="606">
        <v>34802</v>
      </c>
      <c r="B9948" s="606" t="s">
        <v>10624</v>
      </c>
      <c r="C9948" s="606" t="s">
        <v>8494</v>
      </c>
      <c r="D9948" s="606" t="s">
        <v>8495</v>
      </c>
      <c r="E9948" s="608">
        <v>1297.27</v>
      </c>
    </row>
    <row r="9949" spans="1:5">
      <c r="A9949" s="606">
        <v>11588</v>
      </c>
      <c r="B9949" s="606" t="s">
        <v>10625</v>
      </c>
      <c r="C9949" s="606" t="s">
        <v>8494</v>
      </c>
      <c r="D9949" s="606" t="s">
        <v>8495</v>
      </c>
      <c r="E9949" s="608">
        <v>1399.54</v>
      </c>
    </row>
    <row r="9950" spans="1:5">
      <c r="A9950" s="606">
        <v>34383</v>
      </c>
      <c r="B9950" s="606" t="s">
        <v>10626</v>
      </c>
      <c r="C9950" s="606" t="s">
        <v>8494</v>
      </c>
      <c r="D9950" s="606" t="s">
        <v>8495</v>
      </c>
      <c r="E9950" s="608">
        <v>1539.6</v>
      </c>
    </row>
    <row r="9951" spans="1:5">
      <c r="A9951" s="606">
        <v>40451</v>
      </c>
      <c r="B9951" s="606" t="s">
        <v>10627</v>
      </c>
      <c r="C9951" s="606" t="s">
        <v>8898</v>
      </c>
      <c r="D9951" s="606" t="s">
        <v>8495</v>
      </c>
      <c r="E9951" s="607">
        <v>124.45</v>
      </c>
    </row>
    <row r="9952" spans="1:5">
      <c r="A9952" s="606">
        <v>40453</v>
      </c>
      <c r="B9952" s="606" t="s">
        <v>10628</v>
      </c>
      <c r="C9952" s="606" t="s">
        <v>8898</v>
      </c>
      <c r="D9952" s="606" t="s">
        <v>8495</v>
      </c>
      <c r="E9952" s="607">
        <v>134.65</v>
      </c>
    </row>
    <row r="9953" spans="1:5">
      <c r="A9953" s="606">
        <v>40452</v>
      </c>
      <c r="B9953" s="606" t="s">
        <v>10629</v>
      </c>
      <c r="C9953" s="606" t="s">
        <v>8898</v>
      </c>
      <c r="D9953" s="606" t="s">
        <v>8495</v>
      </c>
      <c r="E9953" s="607">
        <v>147.69999999999999</v>
      </c>
    </row>
    <row r="9954" spans="1:5">
      <c r="A9954" s="606">
        <v>11594</v>
      </c>
      <c r="B9954" s="606" t="s">
        <v>10630</v>
      </c>
      <c r="C9954" s="606" t="s">
        <v>8494</v>
      </c>
      <c r="D9954" s="606" t="s">
        <v>8495</v>
      </c>
      <c r="E9954" s="607">
        <v>446.08</v>
      </c>
    </row>
    <row r="9955" spans="1:5">
      <c r="A9955" s="606">
        <v>3311</v>
      </c>
      <c r="B9955" s="606" t="s">
        <v>10631</v>
      </c>
      <c r="C9955" s="606" t="s">
        <v>8641</v>
      </c>
      <c r="D9955" s="606" t="s">
        <v>8495</v>
      </c>
      <c r="E9955" s="607">
        <v>446.08</v>
      </c>
    </row>
    <row r="9956" spans="1:5">
      <c r="A9956" s="606">
        <v>11599</v>
      </c>
      <c r="B9956" s="606" t="s">
        <v>10632</v>
      </c>
      <c r="C9956" s="606" t="s">
        <v>8494</v>
      </c>
      <c r="D9956" s="606" t="s">
        <v>8495</v>
      </c>
      <c r="E9956" s="607">
        <v>593.23</v>
      </c>
    </row>
    <row r="9957" spans="1:5">
      <c r="A9957" s="606">
        <v>11593</v>
      </c>
      <c r="B9957" s="606" t="s">
        <v>10633</v>
      </c>
      <c r="C9957" s="606" t="s">
        <v>8494</v>
      </c>
      <c r="D9957" s="606" t="s">
        <v>8495</v>
      </c>
      <c r="E9957" s="607">
        <v>831.67</v>
      </c>
    </row>
    <row r="9958" spans="1:5">
      <c r="A9958" s="606">
        <v>3314</v>
      </c>
      <c r="B9958" s="606" t="s">
        <v>10634</v>
      </c>
      <c r="C9958" s="606" t="s">
        <v>8641</v>
      </c>
      <c r="D9958" s="606" t="s">
        <v>8495</v>
      </c>
      <c r="E9958" s="607">
        <v>594.80999999999995</v>
      </c>
    </row>
    <row r="9959" spans="1:5">
      <c r="A9959" s="606">
        <v>11597</v>
      </c>
      <c r="B9959" s="606" t="s">
        <v>10635</v>
      </c>
      <c r="C9959" s="606" t="s">
        <v>8494</v>
      </c>
      <c r="D9959" s="606" t="s">
        <v>8495</v>
      </c>
      <c r="E9959" s="607">
        <v>691.69</v>
      </c>
    </row>
    <row r="9960" spans="1:5">
      <c r="A9960" s="606">
        <v>3309</v>
      </c>
      <c r="B9960" s="606" t="s">
        <v>10636</v>
      </c>
      <c r="C9960" s="606" t="s">
        <v>8641</v>
      </c>
      <c r="D9960" s="606" t="s">
        <v>8495</v>
      </c>
      <c r="E9960" s="607">
        <v>472.36</v>
      </c>
    </row>
    <row r="9961" spans="1:5">
      <c r="A9961" s="606">
        <v>34612</v>
      </c>
      <c r="B9961" s="606" t="s">
        <v>10637</v>
      </c>
      <c r="C9961" s="606" t="s">
        <v>8494</v>
      </c>
      <c r="D9961" s="606" t="s">
        <v>8495</v>
      </c>
      <c r="E9961" s="607">
        <v>855.5</v>
      </c>
    </row>
    <row r="9962" spans="1:5">
      <c r="A9962" s="606">
        <v>34635</v>
      </c>
      <c r="B9962" s="606" t="s">
        <v>10638</v>
      </c>
      <c r="C9962" s="606" t="s">
        <v>8494</v>
      </c>
      <c r="D9962" s="606" t="s">
        <v>8495</v>
      </c>
      <c r="E9962" s="608">
        <v>1100.1400000000001</v>
      </c>
    </row>
    <row r="9963" spans="1:5">
      <c r="A9963" s="606">
        <v>34633</v>
      </c>
      <c r="B9963" s="606" t="s">
        <v>10639</v>
      </c>
      <c r="C9963" s="606" t="s">
        <v>8494</v>
      </c>
      <c r="D9963" s="606" t="s">
        <v>8495</v>
      </c>
      <c r="E9963" s="608">
        <v>1212.6400000000001</v>
      </c>
    </row>
    <row r="9964" spans="1:5">
      <c r="A9964" s="606">
        <v>40440</v>
      </c>
      <c r="B9964" s="606" t="s">
        <v>10640</v>
      </c>
      <c r="C9964" s="606" t="s">
        <v>8641</v>
      </c>
      <c r="D9964" s="606" t="s">
        <v>8495</v>
      </c>
      <c r="E9964" s="607">
        <v>619.55999999999995</v>
      </c>
    </row>
    <row r="9965" spans="1:5">
      <c r="A9965" s="606">
        <v>40441</v>
      </c>
      <c r="B9965" s="606" t="s">
        <v>10641</v>
      </c>
      <c r="C9965" s="606" t="s">
        <v>8641</v>
      </c>
      <c r="D9965" s="606" t="s">
        <v>8495</v>
      </c>
      <c r="E9965" s="607">
        <v>395.55</v>
      </c>
    </row>
    <row r="9966" spans="1:5">
      <c r="A9966" s="606">
        <v>40449</v>
      </c>
      <c r="B9966" s="606" t="s">
        <v>10642</v>
      </c>
      <c r="C9966" s="606" t="s">
        <v>8641</v>
      </c>
      <c r="D9966" s="606" t="s">
        <v>8495</v>
      </c>
      <c r="E9966" s="607">
        <v>332.53</v>
      </c>
    </row>
    <row r="9967" spans="1:5">
      <c r="A9967" s="606">
        <v>34800</v>
      </c>
      <c r="B9967" s="606" t="s">
        <v>10643</v>
      </c>
      <c r="C9967" s="606" t="s">
        <v>8641</v>
      </c>
      <c r="D9967" s="606" t="s">
        <v>8495</v>
      </c>
      <c r="E9967" s="607">
        <v>415.83</v>
      </c>
    </row>
    <row r="9968" spans="1:5">
      <c r="A9968" s="606">
        <v>11592</v>
      </c>
      <c r="B9968" s="606" t="s">
        <v>10644</v>
      </c>
      <c r="C9968" s="606" t="s">
        <v>8494</v>
      </c>
      <c r="D9968" s="606" t="s">
        <v>8495</v>
      </c>
      <c r="E9968" s="608">
        <v>594.80999999999995</v>
      </c>
    </row>
    <row r="9969" spans="1:5">
      <c r="A9969" s="606">
        <v>40438</v>
      </c>
      <c r="B9969" s="606" t="s">
        <v>10645</v>
      </c>
      <c r="C9969" s="606" t="s">
        <v>8641</v>
      </c>
      <c r="D9969" s="606" t="s">
        <v>8495</v>
      </c>
      <c r="E9969" s="608">
        <v>277.02999999999997</v>
      </c>
    </row>
    <row r="9970" spans="1:5">
      <c r="A9970" s="606">
        <v>40436</v>
      </c>
      <c r="B9970" s="606" t="s">
        <v>10646</v>
      </c>
      <c r="C9970" s="606" t="s">
        <v>8641</v>
      </c>
      <c r="D9970" s="606" t="s">
        <v>8495</v>
      </c>
      <c r="E9970" s="607">
        <v>345.44</v>
      </c>
    </row>
    <row r="9971" spans="1:5">
      <c r="A9971" s="606">
        <v>11596</v>
      </c>
      <c r="B9971" s="606" t="s">
        <v>10647</v>
      </c>
      <c r="C9971" s="606" t="s">
        <v>8494</v>
      </c>
      <c r="D9971" s="606" t="s">
        <v>8495</v>
      </c>
      <c r="E9971" s="607">
        <v>472.36</v>
      </c>
    </row>
    <row r="9972" spans="1:5">
      <c r="A9972" s="606">
        <v>4315</v>
      </c>
      <c r="B9972" s="606" t="s">
        <v>10648</v>
      </c>
      <c r="C9972" s="606" t="s">
        <v>8494</v>
      </c>
      <c r="D9972" s="606" t="s">
        <v>8495</v>
      </c>
      <c r="E9972" s="607">
        <v>1.96</v>
      </c>
    </row>
    <row r="9973" spans="1:5">
      <c r="A9973" s="606">
        <v>402</v>
      </c>
      <c r="B9973" s="606" t="s">
        <v>10649</v>
      </c>
      <c r="C9973" s="606" t="s">
        <v>8494</v>
      </c>
      <c r="D9973" s="606" t="s">
        <v>8495</v>
      </c>
      <c r="E9973" s="607">
        <v>19.100000000000001</v>
      </c>
    </row>
    <row r="9974" spans="1:5">
      <c r="A9974" s="606">
        <v>4226</v>
      </c>
      <c r="B9974" s="606" t="s">
        <v>10650</v>
      </c>
      <c r="C9974" s="606" t="s">
        <v>124</v>
      </c>
      <c r="D9974" s="606" t="s">
        <v>8500</v>
      </c>
      <c r="E9974" s="607">
        <v>8.85</v>
      </c>
    </row>
    <row r="9975" spans="1:5">
      <c r="A9975" s="606">
        <v>4222</v>
      </c>
      <c r="B9975" s="606" t="s">
        <v>10651</v>
      </c>
      <c r="C9975" s="606" t="s">
        <v>8545</v>
      </c>
      <c r="D9975" s="606" t="s">
        <v>8500</v>
      </c>
      <c r="E9975" s="607">
        <v>6.16</v>
      </c>
    </row>
    <row r="9976" spans="1:5">
      <c r="A9976" s="606">
        <v>34804</v>
      </c>
      <c r="B9976" s="606" t="s">
        <v>10652</v>
      </c>
      <c r="C9976" s="606" t="s">
        <v>8898</v>
      </c>
      <c r="D9976" s="606" t="s">
        <v>8495</v>
      </c>
      <c r="E9976" s="607">
        <v>50.21</v>
      </c>
    </row>
    <row r="9977" spans="1:5">
      <c r="A9977" s="606">
        <v>4013</v>
      </c>
      <c r="B9977" s="606" t="s">
        <v>10653</v>
      </c>
      <c r="C9977" s="606" t="s">
        <v>8898</v>
      </c>
      <c r="D9977" s="606" t="s">
        <v>8541</v>
      </c>
      <c r="E9977" s="607">
        <v>7.21</v>
      </c>
    </row>
    <row r="9978" spans="1:5">
      <c r="A9978" s="606">
        <v>4011</v>
      </c>
      <c r="B9978" s="606" t="s">
        <v>10654</v>
      </c>
      <c r="C9978" s="606" t="s">
        <v>8898</v>
      </c>
      <c r="D9978" s="606" t="s">
        <v>8541</v>
      </c>
      <c r="E9978" s="608">
        <v>8.0500000000000007</v>
      </c>
    </row>
    <row r="9979" spans="1:5">
      <c r="A9979" s="606">
        <v>4021</v>
      </c>
      <c r="B9979" s="606" t="s">
        <v>10655</v>
      </c>
      <c r="C9979" s="606" t="s">
        <v>8898</v>
      </c>
      <c r="D9979" s="606" t="s">
        <v>8541</v>
      </c>
      <c r="E9979" s="608">
        <v>10.039999999999999</v>
      </c>
    </row>
    <row r="9980" spans="1:5">
      <c r="A9980" s="606">
        <v>4019</v>
      </c>
      <c r="B9980" s="606" t="s">
        <v>10656</v>
      </c>
      <c r="C9980" s="606" t="s">
        <v>8898</v>
      </c>
      <c r="D9980" s="606" t="s">
        <v>8541</v>
      </c>
      <c r="E9980" s="607">
        <v>12.06</v>
      </c>
    </row>
    <row r="9981" spans="1:5">
      <c r="A9981" s="606">
        <v>4012</v>
      </c>
      <c r="B9981" s="606" t="s">
        <v>10657</v>
      </c>
      <c r="C9981" s="606" t="s">
        <v>8898</v>
      </c>
      <c r="D9981" s="606" t="s">
        <v>8541</v>
      </c>
      <c r="E9981" s="607">
        <v>16.149999999999999</v>
      </c>
    </row>
    <row r="9982" spans="1:5">
      <c r="A9982" s="606">
        <v>4020</v>
      </c>
      <c r="B9982" s="606" t="s">
        <v>10658</v>
      </c>
      <c r="C9982" s="606" t="s">
        <v>8898</v>
      </c>
      <c r="D9982" s="606" t="s">
        <v>8541</v>
      </c>
      <c r="E9982" s="608">
        <v>20.23</v>
      </c>
    </row>
    <row r="9983" spans="1:5">
      <c r="A9983" s="606">
        <v>4018</v>
      </c>
      <c r="B9983" s="606" t="s">
        <v>10659</v>
      </c>
      <c r="C9983" s="606" t="s">
        <v>8898</v>
      </c>
      <c r="D9983" s="606" t="s">
        <v>8541</v>
      </c>
      <c r="E9983" s="607">
        <v>24.23</v>
      </c>
    </row>
    <row r="9984" spans="1:5">
      <c r="A9984" s="606">
        <v>36498</v>
      </c>
      <c r="B9984" s="606" t="s">
        <v>10660</v>
      </c>
      <c r="C9984" s="606" t="s">
        <v>8494</v>
      </c>
      <c r="D9984" s="606" t="s">
        <v>8541</v>
      </c>
      <c r="E9984" s="608">
        <v>8600.61</v>
      </c>
    </row>
    <row r="9985" spans="1:5">
      <c r="A9985" s="606">
        <v>12872</v>
      </c>
      <c r="B9985" s="606" t="s">
        <v>10661</v>
      </c>
      <c r="C9985" s="606" t="s">
        <v>8643</v>
      </c>
      <c r="D9985" s="606" t="s">
        <v>8495</v>
      </c>
      <c r="E9985" s="608">
        <v>16.420000000000002</v>
      </c>
    </row>
    <row r="9986" spans="1:5">
      <c r="A9986" s="606">
        <v>41075</v>
      </c>
      <c r="B9986" s="606" t="s">
        <v>10662</v>
      </c>
      <c r="C9986" s="606" t="s">
        <v>8645</v>
      </c>
      <c r="D9986" s="606" t="s">
        <v>8495</v>
      </c>
      <c r="E9986" s="608">
        <v>2886.81</v>
      </c>
    </row>
    <row r="9987" spans="1:5">
      <c r="A9987" s="606">
        <v>44324</v>
      </c>
      <c r="B9987" s="606" t="s">
        <v>10663</v>
      </c>
      <c r="C9987" s="606" t="s">
        <v>124</v>
      </c>
      <c r="D9987" s="606" t="s">
        <v>8495</v>
      </c>
      <c r="E9987" s="607">
        <v>3.35</v>
      </c>
    </row>
    <row r="9988" spans="1:5">
      <c r="A9988" s="606">
        <v>3315</v>
      </c>
      <c r="B9988" s="606" t="s">
        <v>10664</v>
      </c>
      <c r="C9988" s="606" t="s">
        <v>124</v>
      </c>
      <c r="D9988" s="606" t="s">
        <v>8495</v>
      </c>
      <c r="E9988" s="607">
        <v>0.97</v>
      </c>
    </row>
    <row r="9989" spans="1:5">
      <c r="A9989" s="606">
        <v>36870</v>
      </c>
      <c r="B9989" s="606" t="s">
        <v>10665</v>
      </c>
      <c r="C9989" s="606" t="s">
        <v>124</v>
      </c>
      <c r="D9989" s="606" t="s">
        <v>8495</v>
      </c>
      <c r="E9989" s="608">
        <v>0.75</v>
      </c>
    </row>
    <row r="9990" spans="1:5">
      <c r="A9990" s="606">
        <v>5092</v>
      </c>
      <c r="B9990" s="606" t="s">
        <v>10666</v>
      </c>
      <c r="C9990" s="606" t="s">
        <v>8912</v>
      </c>
      <c r="D9990" s="606" t="s">
        <v>8495</v>
      </c>
      <c r="E9990" s="608">
        <v>21.3</v>
      </c>
    </row>
    <row r="9991" spans="1:5">
      <c r="A9991" s="606">
        <v>11462</v>
      </c>
      <c r="B9991" s="606" t="s">
        <v>10667</v>
      </c>
      <c r="C9991" s="606" t="s">
        <v>8912</v>
      </c>
      <c r="D9991" s="606" t="s">
        <v>8495</v>
      </c>
      <c r="E9991" s="607">
        <v>21.78</v>
      </c>
    </row>
    <row r="9992" spans="1:5">
      <c r="A9992" s="606">
        <v>36529</v>
      </c>
      <c r="B9992" s="606" t="s">
        <v>10668</v>
      </c>
      <c r="C9992" s="606" t="s">
        <v>8494</v>
      </c>
      <c r="D9992" s="606" t="s">
        <v>8541</v>
      </c>
      <c r="E9992" s="608">
        <v>62627.55</v>
      </c>
    </row>
    <row r="9993" spans="1:5">
      <c r="A9993" s="606">
        <v>3318</v>
      </c>
      <c r="B9993" s="606" t="s">
        <v>10669</v>
      </c>
      <c r="C9993" s="606" t="s">
        <v>8494</v>
      </c>
      <c r="D9993" s="606" t="s">
        <v>8541</v>
      </c>
      <c r="E9993" s="608">
        <v>49100</v>
      </c>
    </row>
    <row r="9994" spans="1:5">
      <c r="A9994" s="606">
        <v>3324</v>
      </c>
      <c r="B9994" s="606" t="s">
        <v>10670</v>
      </c>
      <c r="C9994" s="606" t="s">
        <v>8898</v>
      </c>
      <c r="D9994" s="606" t="s">
        <v>8495</v>
      </c>
      <c r="E9994" s="607">
        <v>11.42</v>
      </c>
    </row>
    <row r="9995" spans="1:5">
      <c r="A9995" s="606">
        <v>3322</v>
      </c>
      <c r="B9995" s="606" t="s">
        <v>10671</v>
      </c>
      <c r="C9995" s="606" t="s">
        <v>8898</v>
      </c>
      <c r="D9995" s="606" t="s">
        <v>8500</v>
      </c>
      <c r="E9995" s="607">
        <v>16</v>
      </c>
    </row>
    <row r="9996" spans="1:5">
      <c r="A9996" s="606">
        <v>5076</v>
      </c>
      <c r="B9996" s="606" t="s">
        <v>10672</v>
      </c>
      <c r="C9996" s="606" t="s">
        <v>124</v>
      </c>
      <c r="D9996" s="606" t="s">
        <v>8495</v>
      </c>
      <c r="E9996" s="607">
        <v>19.37</v>
      </c>
    </row>
    <row r="9997" spans="1:5">
      <c r="A9997" s="606">
        <v>5077</v>
      </c>
      <c r="B9997" s="606" t="s">
        <v>10673</v>
      </c>
      <c r="C9997" s="606" t="s">
        <v>124</v>
      </c>
      <c r="D9997" s="606" t="s">
        <v>8495</v>
      </c>
      <c r="E9997" s="607">
        <v>21.4</v>
      </c>
    </row>
    <row r="9998" spans="1:5">
      <c r="A9998" s="606">
        <v>11837</v>
      </c>
      <c r="B9998" s="606" t="s">
        <v>10674</v>
      </c>
      <c r="C9998" s="606" t="s">
        <v>8494</v>
      </c>
      <c r="D9998" s="606" t="s">
        <v>8495</v>
      </c>
      <c r="E9998" s="607">
        <v>55.36</v>
      </c>
    </row>
    <row r="9999" spans="1:5">
      <c r="A9999" s="606">
        <v>38055</v>
      </c>
      <c r="B9999" s="606" t="s">
        <v>10675</v>
      </c>
      <c r="C9999" s="606" t="s">
        <v>8494</v>
      </c>
      <c r="D9999" s="606" t="s">
        <v>8495</v>
      </c>
      <c r="E9999" s="608">
        <v>5.0199999999999996</v>
      </c>
    </row>
    <row r="10000" spans="1:5">
      <c r="A10000" s="606">
        <v>415</v>
      </c>
      <c r="B10000" s="606" t="s">
        <v>10676</v>
      </c>
      <c r="C10000" s="606" t="s">
        <v>8494</v>
      </c>
      <c r="D10000" s="606" t="s">
        <v>8495</v>
      </c>
      <c r="E10000" s="608">
        <v>22.7</v>
      </c>
    </row>
    <row r="10001" spans="1:5">
      <c r="A10001" s="606">
        <v>416</v>
      </c>
      <c r="B10001" s="606" t="s">
        <v>10677</v>
      </c>
      <c r="C10001" s="606" t="s">
        <v>8494</v>
      </c>
      <c r="D10001" s="606" t="s">
        <v>8495</v>
      </c>
      <c r="E10001" s="607">
        <v>8.31</v>
      </c>
    </row>
    <row r="10002" spans="1:5">
      <c r="A10002" s="606">
        <v>425</v>
      </c>
      <c r="B10002" s="606" t="s">
        <v>10678</v>
      </c>
      <c r="C10002" s="606" t="s">
        <v>8494</v>
      </c>
      <c r="D10002" s="606" t="s">
        <v>8495</v>
      </c>
      <c r="E10002" s="607">
        <v>5.15</v>
      </c>
    </row>
    <row r="10003" spans="1:5">
      <c r="A10003" s="606">
        <v>426</v>
      </c>
      <c r="B10003" s="606" t="s">
        <v>10679</v>
      </c>
      <c r="C10003" s="606" t="s">
        <v>8494</v>
      </c>
      <c r="D10003" s="606" t="s">
        <v>8495</v>
      </c>
      <c r="E10003" s="607">
        <v>28.37</v>
      </c>
    </row>
    <row r="10004" spans="1:5">
      <c r="A10004" s="606">
        <v>38056</v>
      </c>
      <c r="B10004" s="606" t="s">
        <v>10680</v>
      </c>
      <c r="C10004" s="606" t="s">
        <v>8494</v>
      </c>
      <c r="D10004" s="606" t="s">
        <v>8495</v>
      </c>
      <c r="E10004" s="607">
        <v>27.7</v>
      </c>
    </row>
    <row r="10005" spans="1:5">
      <c r="A10005" s="606">
        <v>1564</v>
      </c>
      <c r="B10005" s="606" t="s">
        <v>10681</v>
      </c>
      <c r="C10005" s="606" t="s">
        <v>8494</v>
      </c>
      <c r="D10005" s="606" t="s">
        <v>8495</v>
      </c>
      <c r="E10005" s="608">
        <v>10.57</v>
      </c>
    </row>
    <row r="10006" spans="1:5">
      <c r="A10006" s="606">
        <v>11032</v>
      </c>
      <c r="B10006" s="606" t="s">
        <v>10682</v>
      </c>
      <c r="C10006" s="606" t="s">
        <v>8494</v>
      </c>
      <c r="D10006" s="606" t="s">
        <v>8495</v>
      </c>
      <c r="E10006" s="607">
        <v>11.04</v>
      </c>
    </row>
    <row r="10007" spans="1:5">
      <c r="A10007" s="606">
        <v>36786</v>
      </c>
      <c r="B10007" s="606" t="s">
        <v>10683</v>
      </c>
      <c r="C10007" s="606" t="s">
        <v>10684</v>
      </c>
      <c r="D10007" s="606" t="s">
        <v>8541</v>
      </c>
      <c r="E10007" s="607">
        <v>154.63999999999999</v>
      </c>
    </row>
    <row r="10008" spans="1:5">
      <c r="A10008" s="606">
        <v>36785</v>
      </c>
      <c r="B10008" s="606" t="s">
        <v>10685</v>
      </c>
      <c r="C10008" s="606" t="s">
        <v>10684</v>
      </c>
      <c r="D10008" s="606" t="s">
        <v>8541</v>
      </c>
      <c r="E10008" s="607">
        <v>134.38</v>
      </c>
    </row>
    <row r="10009" spans="1:5">
      <c r="A10009" s="606">
        <v>36782</v>
      </c>
      <c r="B10009" s="606" t="s">
        <v>10686</v>
      </c>
      <c r="C10009" s="606" t="s">
        <v>10684</v>
      </c>
      <c r="D10009" s="606" t="s">
        <v>8541</v>
      </c>
      <c r="E10009" s="607">
        <v>160.4</v>
      </c>
    </row>
    <row r="10010" spans="1:5">
      <c r="A10010" s="606">
        <v>44481</v>
      </c>
      <c r="B10010" s="606" t="s">
        <v>10687</v>
      </c>
      <c r="C10010" s="606" t="s">
        <v>10684</v>
      </c>
      <c r="D10010" s="606" t="s">
        <v>8541</v>
      </c>
      <c r="E10010" s="607">
        <v>180.68</v>
      </c>
    </row>
    <row r="10011" spans="1:5">
      <c r="A10011" s="606">
        <v>4824</v>
      </c>
      <c r="B10011" s="606" t="s">
        <v>10688</v>
      </c>
      <c r="C10011" s="606" t="s">
        <v>124</v>
      </c>
      <c r="D10011" s="606" t="s">
        <v>8495</v>
      </c>
      <c r="E10011" s="608">
        <v>0.65</v>
      </c>
    </row>
    <row r="10012" spans="1:5">
      <c r="A10012" s="606">
        <v>11795</v>
      </c>
      <c r="B10012" s="606" t="s">
        <v>10689</v>
      </c>
      <c r="C10012" s="606" t="s">
        <v>8898</v>
      </c>
      <c r="D10012" s="606" t="s">
        <v>8495</v>
      </c>
      <c r="E10012" s="607">
        <v>790.94</v>
      </c>
    </row>
    <row r="10013" spans="1:5">
      <c r="A10013" s="606">
        <v>134</v>
      </c>
      <c r="B10013" s="606" t="s">
        <v>10690</v>
      </c>
      <c r="C10013" s="606" t="s">
        <v>124</v>
      </c>
      <c r="D10013" s="606" t="s">
        <v>8495</v>
      </c>
      <c r="E10013" s="607">
        <v>1.78</v>
      </c>
    </row>
    <row r="10014" spans="1:5">
      <c r="A10014" s="606">
        <v>4229</v>
      </c>
      <c r="B10014" s="606" t="s">
        <v>10691</v>
      </c>
      <c r="C10014" s="606" t="s">
        <v>124</v>
      </c>
      <c r="D10014" s="606" t="s">
        <v>8495</v>
      </c>
      <c r="E10014" s="607">
        <v>46.47</v>
      </c>
    </row>
    <row r="10015" spans="1:5">
      <c r="A10015" s="606">
        <v>11731</v>
      </c>
      <c r="B10015" s="606" t="s">
        <v>10692</v>
      </c>
      <c r="C10015" s="606" t="s">
        <v>8494</v>
      </c>
      <c r="D10015" s="606" t="s">
        <v>8495</v>
      </c>
      <c r="E10015" s="607">
        <v>9.82</v>
      </c>
    </row>
    <row r="10016" spans="1:5">
      <c r="A10016" s="606">
        <v>11732</v>
      </c>
      <c r="B10016" s="606" t="s">
        <v>10693</v>
      </c>
      <c r="C10016" s="606" t="s">
        <v>8494</v>
      </c>
      <c r="D10016" s="606" t="s">
        <v>8495</v>
      </c>
      <c r="E10016" s="607">
        <v>25.73</v>
      </c>
    </row>
    <row r="10017" spans="1:5">
      <c r="A10017" s="606">
        <v>11244</v>
      </c>
      <c r="B10017" s="606" t="s">
        <v>10694</v>
      </c>
      <c r="C10017" s="606" t="s">
        <v>8494</v>
      </c>
      <c r="D10017" s="606" t="s">
        <v>8541</v>
      </c>
      <c r="E10017" s="607">
        <v>180.41</v>
      </c>
    </row>
    <row r="10018" spans="1:5">
      <c r="A10018" s="606">
        <v>11235</v>
      </c>
      <c r="B10018" s="606" t="s">
        <v>10695</v>
      </c>
      <c r="C10018" s="606" t="s">
        <v>8494</v>
      </c>
      <c r="D10018" s="606" t="s">
        <v>8541</v>
      </c>
      <c r="E10018" s="607">
        <v>137.66999999999999</v>
      </c>
    </row>
    <row r="10019" spans="1:5">
      <c r="A10019" s="606">
        <v>11236</v>
      </c>
      <c r="B10019" s="606" t="s">
        <v>10696</v>
      </c>
      <c r="C10019" s="606" t="s">
        <v>8494</v>
      </c>
      <c r="D10019" s="606" t="s">
        <v>8541</v>
      </c>
      <c r="E10019" s="607">
        <v>174.96</v>
      </c>
    </row>
    <row r="10020" spans="1:5">
      <c r="A10020" s="606">
        <v>11245</v>
      </c>
      <c r="B10020" s="606" t="s">
        <v>10697</v>
      </c>
      <c r="C10020" s="606" t="s">
        <v>8494</v>
      </c>
      <c r="D10020" s="606" t="s">
        <v>8541</v>
      </c>
      <c r="E10020" s="607">
        <v>249.53</v>
      </c>
    </row>
    <row r="10021" spans="1:5">
      <c r="A10021" s="606">
        <v>36494</v>
      </c>
      <c r="B10021" s="606" t="s">
        <v>10698</v>
      </c>
      <c r="C10021" s="606" t="s">
        <v>8494</v>
      </c>
      <c r="D10021" s="606" t="s">
        <v>8541</v>
      </c>
      <c r="E10021" s="608">
        <v>746558.98</v>
      </c>
    </row>
    <row r="10022" spans="1:5">
      <c r="A10022" s="606">
        <v>36493</v>
      </c>
      <c r="B10022" s="606" t="s">
        <v>10699</v>
      </c>
      <c r="C10022" s="606" t="s">
        <v>8494</v>
      </c>
      <c r="D10022" s="606" t="s">
        <v>8541</v>
      </c>
      <c r="E10022" s="608">
        <v>845821</v>
      </c>
    </row>
    <row r="10023" spans="1:5">
      <c r="A10023" s="606">
        <v>36492</v>
      </c>
      <c r="B10023" s="606" t="s">
        <v>10700</v>
      </c>
      <c r="C10023" s="606" t="s">
        <v>8494</v>
      </c>
      <c r="D10023" s="606" t="s">
        <v>8541</v>
      </c>
      <c r="E10023" s="608">
        <v>1571214.64</v>
      </c>
    </row>
    <row r="10024" spans="1:5">
      <c r="A10024" s="606">
        <v>36499</v>
      </c>
      <c r="B10024" s="606" t="s">
        <v>10701</v>
      </c>
      <c r="C10024" s="606" t="s">
        <v>8494</v>
      </c>
      <c r="D10024" s="606" t="s">
        <v>8541</v>
      </c>
      <c r="E10024" s="608">
        <v>4644.33</v>
      </c>
    </row>
    <row r="10025" spans="1:5">
      <c r="A10025" s="606">
        <v>13533</v>
      </c>
      <c r="B10025" s="606" t="s">
        <v>10702</v>
      </c>
      <c r="C10025" s="606" t="s">
        <v>8494</v>
      </c>
      <c r="D10025" s="606" t="s">
        <v>8541</v>
      </c>
      <c r="E10025" s="608">
        <v>212898.11</v>
      </c>
    </row>
    <row r="10026" spans="1:5">
      <c r="A10026" s="606">
        <v>13333</v>
      </c>
      <c r="B10026" s="606" t="s">
        <v>10703</v>
      </c>
      <c r="C10026" s="606" t="s">
        <v>8494</v>
      </c>
      <c r="D10026" s="606" t="s">
        <v>8541</v>
      </c>
      <c r="E10026" s="608">
        <v>238170.66</v>
      </c>
    </row>
    <row r="10027" spans="1:5">
      <c r="A10027" s="606">
        <v>39585</v>
      </c>
      <c r="B10027" s="606" t="s">
        <v>10704</v>
      </c>
      <c r="C10027" s="606" t="s">
        <v>8494</v>
      </c>
      <c r="D10027" s="606" t="s">
        <v>8541</v>
      </c>
      <c r="E10027" s="608">
        <v>153786.79</v>
      </c>
    </row>
    <row r="10028" spans="1:5">
      <c r="A10028" s="606">
        <v>39586</v>
      </c>
      <c r="B10028" s="606" t="s">
        <v>10705</v>
      </c>
      <c r="C10028" s="606" t="s">
        <v>8494</v>
      </c>
      <c r="D10028" s="606" t="s">
        <v>8541</v>
      </c>
      <c r="E10028" s="608">
        <v>180381.49</v>
      </c>
    </row>
    <row r="10029" spans="1:5">
      <c r="A10029" s="606">
        <v>39587</v>
      </c>
      <c r="B10029" s="606" t="s">
        <v>10706</v>
      </c>
      <c r="C10029" s="606" t="s">
        <v>8494</v>
      </c>
      <c r="D10029" s="606" t="s">
        <v>8541</v>
      </c>
      <c r="E10029" s="608">
        <v>219695.42</v>
      </c>
    </row>
    <row r="10030" spans="1:5">
      <c r="A10030" s="606">
        <v>39588</v>
      </c>
      <c r="B10030" s="606" t="s">
        <v>10707</v>
      </c>
      <c r="C10030" s="606" t="s">
        <v>8494</v>
      </c>
      <c r="D10030" s="606" t="s">
        <v>8541</v>
      </c>
      <c r="E10030" s="608">
        <v>254384.16</v>
      </c>
    </row>
    <row r="10031" spans="1:5">
      <c r="A10031" s="606">
        <v>39584</v>
      </c>
      <c r="B10031" s="606" t="s">
        <v>10708</v>
      </c>
      <c r="C10031" s="606" t="s">
        <v>8494</v>
      </c>
      <c r="D10031" s="606" t="s">
        <v>8541</v>
      </c>
      <c r="E10031" s="608">
        <v>136951.18</v>
      </c>
    </row>
    <row r="10032" spans="1:5">
      <c r="A10032" s="606">
        <v>39590</v>
      </c>
      <c r="B10032" s="606" t="s">
        <v>10709</v>
      </c>
      <c r="C10032" s="606" t="s">
        <v>8494</v>
      </c>
      <c r="D10032" s="606" t="s">
        <v>8541</v>
      </c>
      <c r="E10032" s="608">
        <v>133667.32</v>
      </c>
    </row>
    <row r="10033" spans="1:5">
      <c r="A10033" s="606">
        <v>39592</v>
      </c>
      <c r="B10033" s="606" t="s">
        <v>10710</v>
      </c>
      <c r="C10033" s="606" t="s">
        <v>8494</v>
      </c>
      <c r="D10033" s="606" t="s">
        <v>8541</v>
      </c>
      <c r="E10033" s="608">
        <v>192083.16</v>
      </c>
    </row>
    <row r="10034" spans="1:5">
      <c r="A10034" s="606">
        <v>39593</v>
      </c>
      <c r="B10034" s="606" t="s">
        <v>10711</v>
      </c>
      <c r="C10034" s="606" t="s">
        <v>8494</v>
      </c>
      <c r="D10034" s="606" t="s">
        <v>8541</v>
      </c>
      <c r="E10034" s="608">
        <v>219695.42</v>
      </c>
    </row>
    <row r="10035" spans="1:5">
      <c r="A10035" s="606">
        <v>14254</v>
      </c>
      <c r="B10035" s="606" t="s">
        <v>10712</v>
      </c>
      <c r="C10035" s="606" t="s">
        <v>8494</v>
      </c>
      <c r="D10035" s="606" t="s">
        <v>8541</v>
      </c>
      <c r="E10035" s="608">
        <v>124879.5</v>
      </c>
    </row>
    <row r="10036" spans="1:5">
      <c r="A10036" s="606">
        <v>44494</v>
      </c>
      <c r="B10036" s="606" t="s">
        <v>10713</v>
      </c>
      <c r="C10036" s="606" t="s">
        <v>8494</v>
      </c>
      <c r="D10036" s="606" t="s">
        <v>8541</v>
      </c>
      <c r="E10036" s="608">
        <v>104284.34</v>
      </c>
    </row>
    <row r="10037" spans="1:5">
      <c r="A10037" s="606">
        <v>25019</v>
      </c>
      <c r="B10037" s="606" t="s">
        <v>10714</v>
      </c>
      <c r="C10037" s="606" t="s">
        <v>8494</v>
      </c>
      <c r="D10037" s="606" t="s">
        <v>8541</v>
      </c>
      <c r="E10037" s="608">
        <v>178755.02</v>
      </c>
    </row>
    <row r="10038" spans="1:5">
      <c r="A10038" s="606">
        <v>36501</v>
      </c>
      <c r="B10038" s="606" t="s">
        <v>10715</v>
      </c>
      <c r="C10038" s="606" t="s">
        <v>8494</v>
      </c>
      <c r="D10038" s="606" t="s">
        <v>8541</v>
      </c>
      <c r="E10038" s="608">
        <v>159153.57</v>
      </c>
    </row>
    <row r="10039" spans="1:5">
      <c r="A10039" s="606">
        <v>44493</v>
      </c>
      <c r="B10039" s="606" t="s">
        <v>10716</v>
      </c>
      <c r="C10039" s="606" t="s">
        <v>8494</v>
      </c>
      <c r="D10039" s="606" t="s">
        <v>8541</v>
      </c>
      <c r="E10039" s="608">
        <v>191333.08</v>
      </c>
    </row>
    <row r="10040" spans="1:5">
      <c r="A10040" s="606">
        <v>36500</v>
      </c>
      <c r="B10040" s="606" t="s">
        <v>10717</v>
      </c>
      <c r="C10040" s="606" t="s">
        <v>8494</v>
      </c>
      <c r="D10040" s="606" t="s">
        <v>8541</v>
      </c>
      <c r="E10040" s="608">
        <v>112469.48</v>
      </c>
    </row>
    <row r="10041" spans="1:5">
      <c r="A10041" s="606">
        <v>20017</v>
      </c>
      <c r="B10041" s="606" t="s">
        <v>10718</v>
      </c>
      <c r="C10041" s="606" t="s">
        <v>8539</v>
      </c>
      <c r="D10041" s="606" t="s">
        <v>8495</v>
      </c>
      <c r="E10041" s="607">
        <v>8.9499999999999993</v>
      </c>
    </row>
    <row r="10042" spans="1:5">
      <c r="A10042" s="606">
        <v>20007</v>
      </c>
      <c r="B10042" s="606" t="s">
        <v>10719</v>
      </c>
      <c r="C10042" s="606" t="s">
        <v>8539</v>
      </c>
      <c r="D10042" s="606" t="s">
        <v>8495</v>
      </c>
      <c r="E10042" s="607">
        <v>5.34</v>
      </c>
    </row>
    <row r="10043" spans="1:5">
      <c r="A10043" s="606">
        <v>39831</v>
      </c>
      <c r="B10043" s="606" t="s">
        <v>10720</v>
      </c>
      <c r="C10043" s="606" t="s">
        <v>8947</v>
      </c>
      <c r="D10043" s="606" t="s">
        <v>8495</v>
      </c>
      <c r="E10043" s="607">
        <v>476.75</v>
      </c>
    </row>
    <row r="10044" spans="1:5">
      <c r="A10044" s="606">
        <v>36888</v>
      </c>
      <c r="B10044" s="606" t="s">
        <v>10721</v>
      </c>
      <c r="C10044" s="606" t="s">
        <v>8539</v>
      </c>
      <c r="D10044" s="606" t="s">
        <v>8495</v>
      </c>
      <c r="E10044" s="607">
        <v>26.76</v>
      </c>
    </row>
    <row r="10045" spans="1:5">
      <c r="A10045" s="606">
        <v>39836</v>
      </c>
      <c r="B10045" s="606" t="s">
        <v>10722</v>
      </c>
      <c r="C10045" s="606" t="s">
        <v>8947</v>
      </c>
      <c r="D10045" s="606" t="s">
        <v>8495</v>
      </c>
      <c r="E10045" s="607">
        <v>418.91</v>
      </c>
    </row>
    <row r="10046" spans="1:5">
      <c r="A10046" s="606">
        <v>39830</v>
      </c>
      <c r="B10046" s="606" t="s">
        <v>10723</v>
      </c>
      <c r="C10046" s="606" t="s">
        <v>8947</v>
      </c>
      <c r="D10046" s="606" t="s">
        <v>8495</v>
      </c>
      <c r="E10046" s="607">
        <v>477.77</v>
      </c>
    </row>
    <row r="10047" spans="1:5">
      <c r="A10047" s="606">
        <v>40527</v>
      </c>
      <c r="B10047" s="606" t="s">
        <v>10724</v>
      </c>
      <c r="C10047" s="606" t="s">
        <v>8494</v>
      </c>
      <c r="D10047" s="606" t="s">
        <v>8495</v>
      </c>
      <c r="E10047" s="608">
        <v>2306.13</v>
      </c>
    </row>
    <row r="10048" spans="1:5">
      <c r="A10048" s="606">
        <v>36497</v>
      </c>
      <c r="B10048" s="606" t="s">
        <v>10725</v>
      </c>
      <c r="C10048" s="606" t="s">
        <v>8494</v>
      </c>
      <c r="D10048" s="606" t="s">
        <v>8495</v>
      </c>
      <c r="E10048" s="608">
        <v>2632.7</v>
      </c>
    </row>
    <row r="10049" spans="1:5">
      <c r="A10049" s="606">
        <v>36487</v>
      </c>
      <c r="B10049" s="606" t="s">
        <v>10726</v>
      </c>
      <c r="C10049" s="606" t="s">
        <v>8494</v>
      </c>
      <c r="D10049" s="606" t="s">
        <v>8495</v>
      </c>
      <c r="E10049" s="608">
        <v>4583.93</v>
      </c>
    </row>
    <row r="10050" spans="1:5">
      <c r="A10050" s="606">
        <v>44475</v>
      </c>
      <c r="B10050" s="606" t="s">
        <v>10727</v>
      </c>
      <c r="C10050" s="606" t="s">
        <v>8494</v>
      </c>
      <c r="D10050" s="606" t="s">
        <v>8541</v>
      </c>
      <c r="E10050" s="608">
        <v>1305473.1499999999</v>
      </c>
    </row>
    <row r="10051" spans="1:5">
      <c r="A10051" s="606">
        <v>44474</v>
      </c>
      <c r="B10051" s="606" t="s">
        <v>10728</v>
      </c>
      <c r="C10051" s="606" t="s">
        <v>8494</v>
      </c>
      <c r="D10051" s="606" t="s">
        <v>8541</v>
      </c>
      <c r="E10051" s="608">
        <v>2510525.2999999998</v>
      </c>
    </row>
    <row r="10052" spans="1:5">
      <c r="A10052" s="606">
        <v>44490</v>
      </c>
      <c r="B10052" s="606" t="s">
        <v>10729</v>
      </c>
      <c r="C10052" s="606" t="s">
        <v>8494</v>
      </c>
      <c r="D10052" s="606" t="s">
        <v>8541</v>
      </c>
      <c r="E10052" s="608">
        <v>4267892.99</v>
      </c>
    </row>
    <row r="10053" spans="1:5">
      <c r="A10053" s="606">
        <v>37776</v>
      </c>
      <c r="B10053" s="606" t="s">
        <v>10730</v>
      </c>
      <c r="C10053" s="606" t="s">
        <v>8494</v>
      </c>
      <c r="D10053" s="606" t="s">
        <v>8541</v>
      </c>
      <c r="E10053" s="608">
        <v>261567.29</v>
      </c>
    </row>
    <row r="10054" spans="1:5">
      <c r="A10054" s="606">
        <v>37775</v>
      </c>
      <c r="B10054" s="606" t="s">
        <v>10731</v>
      </c>
      <c r="C10054" s="606" t="s">
        <v>8494</v>
      </c>
      <c r="D10054" s="606" t="s">
        <v>8541</v>
      </c>
      <c r="E10054" s="608">
        <v>411988.28</v>
      </c>
    </row>
    <row r="10055" spans="1:5">
      <c r="A10055" s="606">
        <v>36491</v>
      </c>
      <c r="B10055" s="606" t="s">
        <v>10732</v>
      </c>
      <c r="C10055" s="606" t="s">
        <v>8494</v>
      </c>
      <c r="D10055" s="606" t="s">
        <v>8541</v>
      </c>
      <c r="E10055" s="608">
        <v>1525714.84</v>
      </c>
    </row>
    <row r="10056" spans="1:5">
      <c r="A10056" s="606">
        <v>10712</v>
      </c>
      <c r="B10056" s="606" t="s">
        <v>10733</v>
      </c>
      <c r="C10056" s="606" t="s">
        <v>8494</v>
      </c>
      <c r="D10056" s="606" t="s">
        <v>8541</v>
      </c>
      <c r="E10056" s="608">
        <v>102997.07</v>
      </c>
    </row>
    <row r="10057" spans="1:5">
      <c r="A10057" s="606">
        <v>3363</v>
      </c>
      <c r="B10057" s="606" t="s">
        <v>10734</v>
      </c>
      <c r="C10057" s="606" t="s">
        <v>8494</v>
      </c>
      <c r="D10057" s="606" t="s">
        <v>8541</v>
      </c>
      <c r="E10057" s="608">
        <v>144875</v>
      </c>
    </row>
    <row r="10058" spans="1:5">
      <c r="A10058" s="606">
        <v>3365</v>
      </c>
      <c r="B10058" s="606" t="s">
        <v>10735</v>
      </c>
      <c r="C10058" s="606" t="s">
        <v>8494</v>
      </c>
      <c r="D10058" s="606" t="s">
        <v>8541</v>
      </c>
      <c r="E10058" s="608">
        <v>338645.31</v>
      </c>
    </row>
    <row r="10059" spans="1:5">
      <c r="A10059" s="606">
        <v>7569</v>
      </c>
      <c r="B10059" s="606" t="s">
        <v>10736</v>
      </c>
      <c r="C10059" s="606" t="s">
        <v>8494</v>
      </c>
      <c r="D10059" s="606" t="s">
        <v>8495</v>
      </c>
      <c r="E10059" s="608">
        <v>89.21</v>
      </c>
    </row>
    <row r="10060" spans="1:5">
      <c r="A10060" s="606">
        <v>3378</v>
      </c>
      <c r="B10060" s="606" t="s">
        <v>10737</v>
      </c>
      <c r="C10060" s="606" t="s">
        <v>8494</v>
      </c>
      <c r="D10060" s="606" t="s">
        <v>8495</v>
      </c>
      <c r="E10060" s="608">
        <v>80.349999999999994</v>
      </c>
    </row>
    <row r="10061" spans="1:5">
      <c r="A10061" s="606">
        <v>3380</v>
      </c>
      <c r="B10061" s="606" t="s">
        <v>10738</v>
      </c>
      <c r="C10061" s="606" t="s">
        <v>8494</v>
      </c>
      <c r="D10061" s="606" t="s">
        <v>8500</v>
      </c>
      <c r="E10061" s="607">
        <v>56.25</v>
      </c>
    </row>
    <row r="10062" spans="1:5">
      <c r="A10062" s="606">
        <v>3379</v>
      </c>
      <c r="B10062" s="606" t="s">
        <v>10739</v>
      </c>
      <c r="C10062" s="606" t="s">
        <v>8494</v>
      </c>
      <c r="D10062" s="606" t="s">
        <v>8495</v>
      </c>
      <c r="E10062" s="607">
        <v>54.31</v>
      </c>
    </row>
    <row r="10063" spans="1:5">
      <c r="A10063" s="606">
        <v>11991</v>
      </c>
      <c r="B10063" s="606" t="s">
        <v>10740</v>
      </c>
      <c r="C10063" s="606" t="s">
        <v>8494</v>
      </c>
      <c r="D10063" s="606" t="s">
        <v>8495</v>
      </c>
      <c r="E10063" s="608">
        <v>63.05</v>
      </c>
    </row>
    <row r="10064" spans="1:5">
      <c r="A10064" s="606">
        <v>44305</v>
      </c>
      <c r="B10064" s="606" t="s">
        <v>10741</v>
      </c>
      <c r="C10064" s="606" t="s">
        <v>8494</v>
      </c>
      <c r="D10064" s="606" t="s">
        <v>8541</v>
      </c>
      <c r="E10064" s="608">
        <v>1861.46</v>
      </c>
    </row>
    <row r="10065" spans="1:5">
      <c r="A10065" s="606">
        <v>34349</v>
      </c>
      <c r="B10065" s="606" t="s">
        <v>10742</v>
      </c>
      <c r="C10065" s="606" t="s">
        <v>8494</v>
      </c>
      <c r="D10065" s="606" t="s">
        <v>8495</v>
      </c>
      <c r="E10065" s="608">
        <v>28.53</v>
      </c>
    </row>
    <row r="10066" spans="1:5">
      <c r="A10066" s="606">
        <v>11029</v>
      </c>
      <c r="B10066" s="606" t="s">
        <v>10743</v>
      </c>
      <c r="C10066" s="606" t="s">
        <v>9868</v>
      </c>
      <c r="D10066" s="606" t="s">
        <v>8495</v>
      </c>
      <c r="E10066" s="608">
        <v>1.69</v>
      </c>
    </row>
    <row r="10067" spans="1:5">
      <c r="A10067" s="606">
        <v>4316</v>
      </c>
      <c r="B10067" s="606" t="s">
        <v>10744</v>
      </c>
      <c r="C10067" s="606" t="s">
        <v>8494</v>
      </c>
      <c r="D10067" s="606" t="s">
        <v>8495</v>
      </c>
      <c r="E10067" s="608">
        <v>1.71</v>
      </c>
    </row>
    <row r="10068" spans="1:5">
      <c r="A10068" s="606">
        <v>4313</v>
      </c>
      <c r="B10068" s="606" t="s">
        <v>10745</v>
      </c>
      <c r="C10068" s="606" t="s">
        <v>9868</v>
      </c>
      <c r="D10068" s="606" t="s">
        <v>8495</v>
      </c>
      <c r="E10068" s="608">
        <v>2.4500000000000002</v>
      </c>
    </row>
    <row r="10069" spans="1:5">
      <c r="A10069" s="606">
        <v>4317</v>
      </c>
      <c r="B10069" s="606" t="s">
        <v>10746</v>
      </c>
      <c r="C10069" s="606" t="s">
        <v>8494</v>
      </c>
      <c r="D10069" s="606" t="s">
        <v>8495</v>
      </c>
      <c r="E10069" s="608">
        <v>2.79</v>
      </c>
    </row>
    <row r="10070" spans="1:5">
      <c r="A10070" s="606">
        <v>4314</v>
      </c>
      <c r="B10070" s="606" t="s">
        <v>10747</v>
      </c>
      <c r="C10070" s="606" t="s">
        <v>9868</v>
      </c>
      <c r="D10070" s="606" t="s">
        <v>8495</v>
      </c>
      <c r="E10070" s="608">
        <v>3.27</v>
      </c>
    </row>
    <row r="10071" spans="1:5">
      <c r="A10071" s="606">
        <v>10921</v>
      </c>
      <c r="B10071" s="606" t="s">
        <v>10748</v>
      </c>
      <c r="C10071" s="606" t="s">
        <v>8494</v>
      </c>
      <c r="D10071" s="606" t="s">
        <v>8541</v>
      </c>
      <c r="E10071" s="608">
        <v>5608</v>
      </c>
    </row>
    <row r="10072" spans="1:5">
      <c r="A10072" s="606">
        <v>10922</v>
      </c>
      <c r="B10072" s="606" t="s">
        <v>10749</v>
      </c>
      <c r="C10072" s="606" t="s">
        <v>8494</v>
      </c>
      <c r="D10072" s="606" t="s">
        <v>8541</v>
      </c>
      <c r="E10072" s="608">
        <v>5079.58</v>
      </c>
    </row>
    <row r="10073" spans="1:5">
      <c r="A10073" s="606">
        <v>10923</v>
      </c>
      <c r="B10073" s="606" t="s">
        <v>10750</v>
      </c>
      <c r="C10073" s="606" t="s">
        <v>8494</v>
      </c>
      <c r="D10073" s="606" t="s">
        <v>8541</v>
      </c>
      <c r="E10073" s="608">
        <v>3002.25</v>
      </c>
    </row>
    <row r="10074" spans="1:5">
      <c r="A10074" s="606">
        <v>10924</v>
      </c>
      <c r="B10074" s="606" t="s">
        <v>10751</v>
      </c>
      <c r="C10074" s="606" t="s">
        <v>8494</v>
      </c>
      <c r="D10074" s="606" t="s">
        <v>8541</v>
      </c>
      <c r="E10074" s="608">
        <v>3161.95</v>
      </c>
    </row>
    <row r="10075" spans="1:5">
      <c r="A10075" s="606">
        <v>37772</v>
      </c>
      <c r="B10075" s="606" t="s">
        <v>10752</v>
      </c>
      <c r="C10075" s="606" t="s">
        <v>8494</v>
      </c>
      <c r="D10075" s="606" t="s">
        <v>8541</v>
      </c>
      <c r="E10075" s="608">
        <v>342998.8</v>
      </c>
    </row>
    <row r="10076" spans="1:5">
      <c r="A10076" s="606">
        <v>37771</v>
      </c>
      <c r="B10076" s="606" t="s">
        <v>10753</v>
      </c>
      <c r="C10076" s="606" t="s">
        <v>8494</v>
      </c>
      <c r="D10076" s="606" t="s">
        <v>8541</v>
      </c>
      <c r="E10076" s="608">
        <v>364896.09</v>
      </c>
    </row>
    <row r="10077" spans="1:5">
      <c r="A10077" s="606">
        <v>12772</v>
      </c>
      <c r="B10077" s="606" t="s">
        <v>10754</v>
      </c>
      <c r="C10077" s="606" t="s">
        <v>8494</v>
      </c>
      <c r="D10077" s="606" t="s">
        <v>8541</v>
      </c>
      <c r="E10077" s="608">
        <v>799.62</v>
      </c>
    </row>
    <row r="10078" spans="1:5">
      <c r="A10078" s="606">
        <v>12770</v>
      </c>
      <c r="B10078" s="606" t="s">
        <v>10755</v>
      </c>
      <c r="C10078" s="606" t="s">
        <v>8494</v>
      </c>
      <c r="D10078" s="606" t="s">
        <v>8541</v>
      </c>
      <c r="E10078" s="608">
        <v>481.12</v>
      </c>
    </row>
    <row r="10079" spans="1:5">
      <c r="A10079" s="606">
        <v>12775</v>
      </c>
      <c r="B10079" s="606" t="s">
        <v>10756</v>
      </c>
      <c r="C10079" s="606" t="s">
        <v>8494</v>
      </c>
      <c r="D10079" s="606" t="s">
        <v>8541</v>
      </c>
      <c r="E10079" s="608">
        <v>352.37</v>
      </c>
    </row>
    <row r="10080" spans="1:5">
      <c r="A10080" s="606">
        <v>12768</v>
      </c>
      <c r="B10080" s="606" t="s">
        <v>10757</v>
      </c>
      <c r="C10080" s="606" t="s">
        <v>8494</v>
      </c>
      <c r="D10080" s="606" t="s">
        <v>8541</v>
      </c>
      <c r="E10080" s="608">
        <v>1124.8900000000001</v>
      </c>
    </row>
    <row r="10081" spans="1:5">
      <c r="A10081" s="606">
        <v>12769</v>
      </c>
      <c r="B10081" s="606" t="s">
        <v>10758</v>
      </c>
      <c r="C10081" s="606" t="s">
        <v>8494</v>
      </c>
      <c r="D10081" s="606" t="s">
        <v>8541</v>
      </c>
      <c r="E10081" s="608">
        <v>92.16</v>
      </c>
    </row>
    <row r="10082" spans="1:5">
      <c r="A10082" s="606">
        <v>12773</v>
      </c>
      <c r="B10082" s="606" t="s">
        <v>10759</v>
      </c>
      <c r="C10082" s="606" t="s">
        <v>8494</v>
      </c>
      <c r="D10082" s="606" t="s">
        <v>8541</v>
      </c>
      <c r="E10082" s="607">
        <v>98.93</v>
      </c>
    </row>
    <row r="10083" spans="1:5">
      <c r="A10083" s="606">
        <v>12774</v>
      </c>
      <c r="B10083" s="606" t="s">
        <v>10760</v>
      </c>
      <c r="C10083" s="606" t="s">
        <v>8494</v>
      </c>
      <c r="D10083" s="606" t="s">
        <v>8541</v>
      </c>
      <c r="E10083" s="607">
        <v>121.97</v>
      </c>
    </row>
    <row r="10084" spans="1:5">
      <c r="A10084" s="606">
        <v>12776</v>
      </c>
      <c r="B10084" s="606" t="s">
        <v>10761</v>
      </c>
      <c r="C10084" s="606" t="s">
        <v>8494</v>
      </c>
      <c r="D10084" s="606" t="s">
        <v>8541</v>
      </c>
      <c r="E10084" s="608">
        <v>1816.09</v>
      </c>
    </row>
    <row r="10085" spans="1:5">
      <c r="A10085" s="606">
        <v>12777</v>
      </c>
      <c r="B10085" s="606" t="s">
        <v>10762</v>
      </c>
      <c r="C10085" s="606" t="s">
        <v>8494</v>
      </c>
      <c r="D10085" s="606" t="s">
        <v>8541</v>
      </c>
      <c r="E10085" s="608">
        <v>2371.7600000000002</v>
      </c>
    </row>
    <row r="10086" spans="1:5">
      <c r="A10086" s="606">
        <v>12873</v>
      </c>
      <c r="B10086" s="606" t="s">
        <v>10763</v>
      </c>
      <c r="C10086" s="606" t="s">
        <v>8643</v>
      </c>
      <c r="D10086" s="606" t="s">
        <v>8495</v>
      </c>
      <c r="E10086" s="608">
        <v>15.09</v>
      </c>
    </row>
    <row r="10087" spans="1:5">
      <c r="A10087" s="606">
        <v>41076</v>
      </c>
      <c r="B10087" s="606" t="s">
        <v>10764</v>
      </c>
      <c r="C10087" s="606" t="s">
        <v>8645</v>
      </c>
      <c r="D10087" s="606" t="s">
        <v>8495</v>
      </c>
      <c r="E10087" s="608">
        <v>2651.85</v>
      </c>
    </row>
    <row r="10088" spans="1:5">
      <c r="A10088" s="606">
        <v>140</v>
      </c>
      <c r="B10088" s="606" t="s">
        <v>10765</v>
      </c>
      <c r="C10088" s="606" t="s">
        <v>124</v>
      </c>
      <c r="D10088" s="606" t="s">
        <v>8495</v>
      </c>
      <c r="E10088" s="608">
        <v>19.95</v>
      </c>
    </row>
    <row r="10089" spans="1:5">
      <c r="A10089" s="606">
        <v>151</v>
      </c>
      <c r="B10089" s="606" t="s">
        <v>10766</v>
      </c>
      <c r="C10089" s="606" t="s">
        <v>8545</v>
      </c>
      <c r="D10089" s="606" t="s">
        <v>8495</v>
      </c>
      <c r="E10089" s="608">
        <v>29.45</v>
      </c>
    </row>
    <row r="10090" spans="1:5">
      <c r="A10090" s="606">
        <v>7340</v>
      </c>
      <c r="B10090" s="606" t="s">
        <v>10767</v>
      </c>
      <c r="C10090" s="606" t="s">
        <v>8545</v>
      </c>
      <c r="D10090" s="606" t="s">
        <v>8541</v>
      </c>
      <c r="E10090" s="608">
        <v>27.17</v>
      </c>
    </row>
    <row r="10091" spans="1:5">
      <c r="A10091" s="606">
        <v>40929</v>
      </c>
      <c r="B10091" s="606" t="s">
        <v>10768</v>
      </c>
      <c r="C10091" s="606" t="s">
        <v>8645</v>
      </c>
      <c r="D10091" s="606" t="s">
        <v>8495</v>
      </c>
      <c r="E10091" s="608">
        <v>1761.13</v>
      </c>
    </row>
    <row r="10092" spans="1:5">
      <c r="A10092" s="606">
        <v>2701</v>
      </c>
      <c r="B10092" s="606" t="s">
        <v>10769</v>
      </c>
      <c r="C10092" s="606" t="s">
        <v>8643</v>
      </c>
      <c r="D10092" s="606" t="s">
        <v>8495</v>
      </c>
      <c r="E10092" s="607">
        <v>10.02</v>
      </c>
    </row>
    <row r="10093" spans="1:5">
      <c r="A10093" s="606">
        <v>38114</v>
      </c>
      <c r="B10093" s="606" t="s">
        <v>10770</v>
      </c>
      <c r="C10093" s="606" t="s">
        <v>8494</v>
      </c>
      <c r="D10093" s="606" t="s">
        <v>8495</v>
      </c>
      <c r="E10093" s="607">
        <v>17.440000000000001</v>
      </c>
    </row>
    <row r="10094" spans="1:5">
      <c r="A10094" s="606">
        <v>38064</v>
      </c>
      <c r="B10094" s="606" t="s">
        <v>10771</v>
      </c>
      <c r="C10094" s="606" t="s">
        <v>8494</v>
      </c>
      <c r="D10094" s="606" t="s">
        <v>8495</v>
      </c>
      <c r="E10094" s="607">
        <v>19.5</v>
      </c>
    </row>
    <row r="10095" spans="1:5">
      <c r="A10095" s="606">
        <v>38115</v>
      </c>
      <c r="B10095" s="606" t="s">
        <v>10772</v>
      </c>
      <c r="C10095" s="606" t="s">
        <v>8494</v>
      </c>
      <c r="D10095" s="606" t="s">
        <v>8495</v>
      </c>
      <c r="E10095" s="607">
        <v>18.62</v>
      </c>
    </row>
    <row r="10096" spans="1:5">
      <c r="A10096" s="606">
        <v>38065</v>
      </c>
      <c r="B10096" s="606" t="s">
        <v>10773</v>
      </c>
      <c r="C10096" s="606" t="s">
        <v>8494</v>
      </c>
      <c r="D10096" s="606" t="s">
        <v>8495</v>
      </c>
      <c r="E10096" s="607">
        <v>27.66</v>
      </c>
    </row>
    <row r="10097" spans="1:5">
      <c r="A10097" s="606">
        <v>38078</v>
      </c>
      <c r="B10097" s="606" t="s">
        <v>10774</v>
      </c>
      <c r="C10097" s="606" t="s">
        <v>8494</v>
      </c>
      <c r="D10097" s="606" t="s">
        <v>8495</v>
      </c>
      <c r="E10097" s="607">
        <v>16.14</v>
      </c>
    </row>
    <row r="10098" spans="1:5">
      <c r="A10098" s="606">
        <v>38113</v>
      </c>
      <c r="B10098" s="606" t="s">
        <v>10775</v>
      </c>
      <c r="C10098" s="606" t="s">
        <v>8494</v>
      </c>
      <c r="D10098" s="606" t="s">
        <v>8495</v>
      </c>
      <c r="E10098" s="607">
        <v>8.76</v>
      </c>
    </row>
    <row r="10099" spans="1:5">
      <c r="A10099" s="606">
        <v>38063</v>
      </c>
      <c r="B10099" s="606" t="s">
        <v>10776</v>
      </c>
      <c r="C10099" s="606" t="s">
        <v>8494</v>
      </c>
      <c r="D10099" s="606" t="s">
        <v>8495</v>
      </c>
      <c r="E10099" s="607">
        <v>9.4</v>
      </c>
    </row>
    <row r="10100" spans="1:5">
      <c r="A10100" s="606">
        <v>38080</v>
      </c>
      <c r="B10100" s="606" t="s">
        <v>10777</v>
      </c>
      <c r="C10100" s="606" t="s">
        <v>8494</v>
      </c>
      <c r="D10100" s="606" t="s">
        <v>8495</v>
      </c>
      <c r="E10100" s="607">
        <v>28.03</v>
      </c>
    </row>
    <row r="10101" spans="1:5">
      <c r="A10101" s="606">
        <v>38069</v>
      </c>
      <c r="B10101" s="606" t="s">
        <v>10778</v>
      </c>
      <c r="C10101" s="606" t="s">
        <v>8494</v>
      </c>
      <c r="D10101" s="606" t="s">
        <v>8495</v>
      </c>
      <c r="E10101" s="607">
        <v>15.33</v>
      </c>
    </row>
    <row r="10102" spans="1:5">
      <c r="A10102" s="606">
        <v>38077</v>
      </c>
      <c r="B10102" s="606" t="s">
        <v>10779</v>
      </c>
      <c r="C10102" s="606" t="s">
        <v>8494</v>
      </c>
      <c r="D10102" s="606" t="s">
        <v>8495</v>
      </c>
      <c r="E10102" s="607">
        <v>14.98</v>
      </c>
    </row>
    <row r="10103" spans="1:5">
      <c r="A10103" s="606">
        <v>38073</v>
      </c>
      <c r="B10103" s="606" t="s">
        <v>10780</v>
      </c>
      <c r="C10103" s="606" t="s">
        <v>8494</v>
      </c>
      <c r="D10103" s="606" t="s">
        <v>8495</v>
      </c>
      <c r="E10103" s="607">
        <v>22.82</v>
      </c>
    </row>
    <row r="10104" spans="1:5">
      <c r="A10104" s="606">
        <v>38112</v>
      </c>
      <c r="B10104" s="606" t="s">
        <v>10781</v>
      </c>
      <c r="C10104" s="606" t="s">
        <v>8494</v>
      </c>
      <c r="D10104" s="606" t="s">
        <v>8495</v>
      </c>
      <c r="E10104" s="607">
        <v>6.73</v>
      </c>
    </row>
    <row r="10105" spans="1:5">
      <c r="A10105" s="606">
        <v>38062</v>
      </c>
      <c r="B10105" s="606" t="s">
        <v>10782</v>
      </c>
      <c r="C10105" s="606" t="s">
        <v>8494</v>
      </c>
      <c r="D10105" s="606" t="s">
        <v>8495</v>
      </c>
      <c r="E10105" s="607">
        <v>6.91</v>
      </c>
    </row>
    <row r="10106" spans="1:5">
      <c r="A10106" s="606">
        <v>12128</v>
      </c>
      <c r="B10106" s="606" t="s">
        <v>10783</v>
      </c>
      <c r="C10106" s="606" t="s">
        <v>8494</v>
      </c>
      <c r="D10106" s="606" t="s">
        <v>8495</v>
      </c>
      <c r="E10106" s="607">
        <v>9.23</v>
      </c>
    </row>
    <row r="10107" spans="1:5">
      <c r="A10107" s="606">
        <v>12129</v>
      </c>
      <c r="B10107" s="606" t="s">
        <v>10784</v>
      </c>
      <c r="C10107" s="606" t="s">
        <v>8494</v>
      </c>
      <c r="D10107" s="606" t="s">
        <v>8495</v>
      </c>
      <c r="E10107" s="607">
        <v>12.2</v>
      </c>
    </row>
    <row r="10108" spans="1:5">
      <c r="A10108" s="606">
        <v>38081</v>
      </c>
      <c r="B10108" s="606" t="s">
        <v>10785</v>
      </c>
      <c r="C10108" s="606" t="s">
        <v>8494</v>
      </c>
      <c r="D10108" s="606" t="s">
        <v>8495</v>
      </c>
      <c r="E10108" s="607">
        <v>23.77</v>
      </c>
    </row>
    <row r="10109" spans="1:5">
      <c r="A10109" s="606">
        <v>38070</v>
      </c>
      <c r="B10109" s="606" t="s">
        <v>10786</v>
      </c>
      <c r="C10109" s="606" t="s">
        <v>8494</v>
      </c>
      <c r="D10109" s="606" t="s">
        <v>8495</v>
      </c>
      <c r="E10109" s="607">
        <v>16.38</v>
      </c>
    </row>
    <row r="10110" spans="1:5">
      <c r="A10110" s="606">
        <v>38074</v>
      </c>
      <c r="B10110" s="606" t="s">
        <v>10787</v>
      </c>
      <c r="C10110" s="606" t="s">
        <v>8494</v>
      </c>
      <c r="D10110" s="606" t="s">
        <v>8495</v>
      </c>
      <c r="E10110" s="607">
        <v>24.91</v>
      </c>
    </row>
    <row r="10111" spans="1:5">
      <c r="A10111" s="606">
        <v>38079</v>
      </c>
      <c r="B10111" s="606" t="s">
        <v>10788</v>
      </c>
      <c r="C10111" s="606" t="s">
        <v>8494</v>
      </c>
      <c r="D10111" s="606" t="s">
        <v>8495</v>
      </c>
      <c r="E10111" s="607">
        <v>21.38</v>
      </c>
    </row>
    <row r="10112" spans="1:5">
      <c r="A10112" s="606">
        <v>38072</v>
      </c>
      <c r="B10112" s="606" t="s">
        <v>10789</v>
      </c>
      <c r="C10112" s="606" t="s">
        <v>8494</v>
      </c>
      <c r="D10112" s="606" t="s">
        <v>8495</v>
      </c>
      <c r="E10112" s="607">
        <v>20.54</v>
      </c>
    </row>
    <row r="10113" spans="1:5">
      <c r="A10113" s="606">
        <v>38068</v>
      </c>
      <c r="B10113" s="606" t="s">
        <v>10790</v>
      </c>
      <c r="C10113" s="606" t="s">
        <v>8494</v>
      </c>
      <c r="D10113" s="606" t="s">
        <v>8495</v>
      </c>
      <c r="E10113" s="607">
        <v>14.18</v>
      </c>
    </row>
    <row r="10114" spans="1:5">
      <c r="A10114" s="606">
        <v>38071</v>
      </c>
      <c r="B10114" s="606" t="s">
        <v>10791</v>
      </c>
      <c r="C10114" s="606" t="s">
        <v>8494</v>
      </c>
      <c r="D10114" s="606" t="s">
        <v>8495</v>
      </c>
      <c r="E10114" s="607">
        <v>16.96</v>
      </c>
    </row>
    <row r="10115" spans="1:5">
      <c r="A10115" s="606">
        <v>38412</v>
      </c>
      <c r="B10115" s="606" t="s">
        <v>10792</v>
      </c>
      <c r="C10115" s="606" t="s">
        <v>8494</v>
      </c>
      <c r="D10115" s="606" t="s">
        <v>8500</v>
      </c>
      <c r="E10115" s="608">
        <v>1380.96</v>
      </c>
    </row>
    <row r="10116" spans="1:5">
      <c r="A10116" s="606">
        <v>3405</v>
      </c>
      <c r="B10116" s="606" t="s">
        <v>10793</v>
      </c>
      <c r="C10116" s="606" t="s">
        <v>8494</v>
      </c>
      <c r="D10116" s="606" t="s">
        <v>8541</v>
      </c>
      <c r="E10116" s="607">
        <v>96.54</v>
      </c>
    </row>
    <row r="10117" spans="1:5">
      <c r="A10117" s="606">
        <v>3394</v>
      </c>
      <c r="B10117" s="606" t="s">
        <v>10794</v>
      </c>
      <c r="C10117" s="606" t="s">
        <v>8494</v>
      </c>
      <c r="D10117" s="606" t="s">
        <v>8541</v>
      </c>
      <c r="E10117" s="607">
        <v>509.6</v>
      </c>
    </row>
    <row r="10118" spans="1:5">
      <c r="A10118" s="606">
        <v>3393</v>
      </c>
      <c r="B10118" s="606" t="s">
        <v>10795</v>
      </c>
      <c r="C10118" s="606" t="s">
        <v>8494</v>
      </c>
      <c r="D10118" s="606" t="s">
        <v>8541</v>
      </c>
      <c r="E10118" s="607">
        <v>867.65</v>
      </c>
    </row>
    <row r="10119" spans="1:5">
      <c r="A10119" s="606">
        <v>3406</v>
      </c>
      <c r="B10119" s="606" t="s">
        <v>10796</v>
      </c>
      <c r="C10119" s="606" t="s">
        <v>8494</v>
      </c>
      <c r="D10119" s="606" t="s">
        <v>8541</v>
      </c>
      <c r="E10119" s="607">
        <v>29.55</v>
      </c>
    </row>
    <row r="10120" spans="1:5">
      <c r="A10120" s="606">
        <v>3395</v>
      </c>
      <c r="B10120" s="606" t="s">
        <v>10797</v>
      </c>
      <c r="C10120" s="606" t="s">
        <v>8494</v>
      </c>
      <c r="D10120" s="606" t="s">
        <v>8541</v>
      </c>
      <c r="E10120" s="607">
        <v>124.65</v>
      </c>
    </row>
    <row r="10121" spans="1:5">
      <c r="A10121" s="606">
        <v>3398</v>
      </c>
      <c r="B10121" s="606" t="s">
        <v>10798</v>
      </c>
      <c r="C10121" s="606" t="s">
        <v>8494</v>
      </c>
      <c r="D10121" s="606" t="s">
        <v>8541</v>
      </c>
      <c r="E10121" s="607">
        <v>5.92</v>
      </c>
    </row>
    <row r="10122" spans="1:5">
      <c r="A10122" s="606">
        <v>40662</v>
      </c>
      <c r="B10122" s="606" t="s">
        <v>10799</v>
      </c>
      <c r="C10122" s="606" t="s">
        <v>8494</v>
      </c>
      <c r="D10122" s="606" t="s">
        <v>8541</v>
      </c>
      <c r="E10122" s="607">
        <v>216.4</v>
      </c>
    </row>
    <row r="10123" spans="1:5">
      <c r="A10123" s="606">
        <v>3437</v>
      </c>
      <c r="B10123" s="606" t="s">
        <v>10800</v>
      </c>
      <c r="C10123" s="606" t="s">
        <v>8898</v>
      </c>
      <c r="D10123" s="606" t="s">
        <v>8541</v>
      </c>
      <c r="E10123" s="607">
        <v>601.13</v>
      </c>
    </row>
    <row r="10124" spans="1:5">
      <c r="A10124" s="606">
        <v>11190</v>
      </c>
      <c r="B10124" s="606" t="s">
        <v>10801</v>
      </c>
      <c r="C10124" s="606" t="s">
        <v>8494</v>
      </c>
      <c r="D10124" s="606" t="s">
        <v>8541</v>
      </c>
      <c r="E10124" s="607">
        <v>174.93</v>
      </c>
    </row>
    <row r="10125" spans="1:5">
      <c r="A10125" s="606">
        <v>34377</v>
      </c>
      <c r="B10125" s="606" t="s">
        <v>10802</v>
      </c>
      <c r="C10125" s="606" t="s">
        <v>8494</v>
      </c>
      <c r="D10125" s="606" t="s">
        <v>8495</v>
      </c>
      <c r="E10125" s="607">
        <v>188.43</v>
      </c>
    </row>
    <row r="10126" spans="1:5">
      <c r="A10126" s="606">
        <v>3428</v>
      </c>
      <c r="B10126" s="606" t="s">
        <v>10803</v>
      </c>
      <c r="C10126" s="606" t="s">
        <v>8898</v>
      </c>
      <c r="D10126" s="606" t="s">
        <v>8541</v>
      </c>
      <c r="E10126" s="607">
        <v>891.67</v>
      </c>
    </row>
    <row r="10127" spans="1:5">
      <c r="A10127" s="606">
        <v>3429</v>
      </c>
      <c r="B10127" s="606" t="s">
        <v>10804</v>
      </c>
      <c r="C10127" s="606" t="s">
        <v>8898</v>
      </c>
      <c r="D10127" s="606" t="s">
        <v>8541</v>
      </c>
      <c r="E10127" s="607">
        <v>509.45</v>
      </c>
    </row>
    <row r="10128" spans="1:5">
      <c r="A10128" s="606">
        <v>11199</v>
      </c>
      <c r="B10128" s="606" t="s">
        <v>10805</v>
      </c>
      <c r="C10128" s="606" t="s">
        <v>8494</v>
      </c>
      <c r="D10128" s="606" t="s">
        <v>8541</v>
      </c>
      <c r="E10128" s="608">
        <v>966.1</v>
      </c>
    </row>
    <row r="10129" spans="1:5">
      <c r="A10129" s="606">
        <v>36896</v>
      </c>
      <c r="B10129" s="606" t="s">
        <v>10806</v>
      </c>
      <c r="C10129" s="606" t="s">
        <v>8494</v>
      </c>
      <c r="D10129" s="606" t="s">
        <v>8500</v>
      </c>
      <c r="E10129" s="607">
        <v>364.95</v>
      </c>
    </row>
    <row r="10130" spans="1:5">
      <c r="A10130" s="606">
        <v>34367</v>
      </c>
      <c r="B10130" s="606" t="s">
        <v>10807</v>
      </c>
      <c r="C10130" s="606" t="s">
        <v>8494</v>
      </c>
      <c r="D10130" s="606" t="s">
        <v>8495</v>
      </c>
      <c r="E10130" s="607">
        <v>470.36</v>
      </c>
    </row>
    <row r="10131" spans="1:5">
      <c r="A10131" s="606">
        <v>36897</v>
      </c>
      <c r="B10131" s="606" t="s">
        <v>10808</v>
      </c>
      <c r="C10131" s="606" t="s">
        <v>8494</v>
      </c>
      <c r="D10131" s="606" t="s">
        <v>8495</v>
      </c>
      <c r="E10131" s="608">
        <v>569.49</v>
      </c>
    </row>
    <row r="10132" spans="1:5">
      <c r="A10132" s="606">
        <v>34369</v>
      </c>
      <c r="B10132" s="606" t="s">
        <v>10809</v>
      </c>
      <c r="C10132" s="606" t="s">
        <v>8494</v>
      </c>
      <c r="D10132" s="606" t="s">
        <v>8495</v>
      </c>
      <c r="E10132" s="607">
        <v>655.38</v>
      </c>
    </row>
    <row r="10133" spans="1:5">
      <c r="A10133" s="606">
        <v>34364</v>
      </c>
      <c r="B10133" s="606" t="s">
        <v>10810</v>
      </c>
      <c r="C10133" s="606" t="s">
        <v>8494</v>
      </c>
      <c r="D10133" s="606" t="s">
        <v>8495</v>
      </c>
      <c r="E10133" s="608">
        <v>618.28</v>
      </c>
    </row>
    <row r="10134" spans="1:5">
      <c r="A10134" s="606">
        <v>40659</v>
      </c>
      <c r="B10134" s="606" t="s">
        <v>10811</v>
      </c>
      <c r="C10134" s="606" t="s">
        <v>8898</v>
      </c>
      <c r="D10134" s="606" t="s">
        <v>8541</v>
      </c>
      <c r="E10134" s="608">
        <v>850.51</v>
      </c>
    </row>
    <row r="10135" spans="1:5">
      <c r="A10135" s="606">
        <v>40660</v>
      </c>
      <c r="B10135" s="606" t="s">
        <v>10812</v>
      </c>
      <c r="C10135" s="606" t="s">
        <v>8898</v>
      </c>
      <c r="D10135" s="606" t="s">
        <v>8541</v>
      </c>
      <c r="E10135" s="608">
        <v>1077.92</v>
      </c>
    </row>
    <row r="10136" spans="1:5">
      <c r="A10136" s="606">
        <v>40661</v>
      </c>
      <c r="B10136" s="606" t="s">
        <v>10813</v>
      </c>
      <c r="C10136" s="606" t="s">
        <v>8898</v>
      </c>
      <c r="D10136" s="606" t="s">
        <v>8541</v>
      </c>
      <c r="E10136" s="608">
        <v>662.73</v>
      </c>
    </row>
    <row r="10137" spans="1:5">
      <c r="A10137" s="606">
        <v>3421</v>
      </c>
      <c r="B10137" s="606" t="s">
        <v>10814</v>
      </c>
      <c r="C10137" s="606" t="s">
        <v>8898</v>
      </c>
      <c r="D10137" s="606" t="s">
        <v>8541</v>
      </c>
      <c r="E10137" s="608">
        <v>667.8</v>
      </c>
    </row>
    <row r="10138" spans="1:5">
      <c r="A10138" s="606">
        <v>599</v>
      </c>
      <c r="B10138" s="606" t="s">
        <v>10815</v>
      </c>
      <c r="C10138" s="606" t="s">
        <v>8898</v>
      </c>
      <c r="D10138" s="606" t="s">
        <v>8495</v>
      </c>
      <c r="E10138" s="608">
        <v>665.59</v>
      </c>
    </row>
    <row r="10139" spans="1:5">
      <c r="A10139" s="606">
        <v>44053</v>
      </c>
      <c r="B10139" s="606" t="s">
        <v>10816</v>
      </c>
      <c r="C10139" s="606" t="s">
        <v>8494</v>
      </c>
      <c r="D10139" s="606" t="s">
        <v>8495</v>
      </c>
      <c r="E10139" s="608">
        <v>1477.3</v>
      </c>
    </row>
    <row r="10140" spans="1:5">
      <c r="A10140" s="606">
        <v>3423</v>
      </c>
      <c r="B10140" s="606" t="s">
        <v>10817</v>
      </c>
      <c r="C10140" s="606" t="s">
        <v>8898</v>
      </c>
      <c r="D10140" s="606" t="s">
        <v>8541</v>
      </c>
      <c r="E10140" s="608">
        <v>941.76</v>
      </c>
    </row>
    <row r="10141" spans="1:5">
      <c r="A10141" s="606">
        <v>34797</v>
      </c>
      <c r="B10141" s="606" t="s">
        <v>10818</v>
      </c>
      <c r="C10141" s="606" t="s">
        <v>8494</v>
      </c>
      <c r="D10141" s="606" t="s">
        <v>8541</v>
      </c>
      <c r="E10141" s="607">
        <v>381.02</v>
      </c>
    </row>
    <row r="10142" spans="1:5">
      <c r="A10142" s="606">
        <v>34381</v>
      </c>
      <c r="B10142" s="606" t="s">
        <v>10819</v>
      </c>
      <c r="C10142" s="606" t="s">
        <v>8494</v>
      </c>
      <c r="D10142" s="606" t="s">
        <v>8495</v>
      </c>
      <c r="E10142" s="607">
        <v>268.75</v>
      </c>
    </row>
    <row r="10143" spans="1:5">
      <c r="A10143" s="606">
        <v>44054</v>
      </c>
      <c r="B10143" s="606" t="s">
        <v>10820</v>
      </c>
      <c r="C10143" s="606" t="s">
        <v>8494</v>
      </c>
      <c r="D10143" s="606" t="s">
        <v>8495</v>
      </c>
      <c r="E10143" s="608">
        <v>529.96</v>
      </c>
    </row>
    <row r="10144" spans="1:5">
      <c r="A10144" s="606">
        <v>44399</v>
      </c>
      <c r="B10144" s="606" t="s">
        <v>10821</v>
      </c>
      <c r="C10144" s="606" t="s">
        <v>8494</v>
      </c>
      <c r="D10144" s="606" t="s">
        <v>8495</v>
      </c>
      <c r="E10144" s="608">
        <v>724.1</v>
      </c>
    </row>
    <row r="10145" spans="1:5">
      <c r="A10145" s="606">
        <v>44503</v>
      </c>
      <c r="B10145" s="606" t="s">
        <v>10822</v>
      </c>
      <c r="C10145" s="606" t="s">
        <v>8643</v>
      </c>
      <c r="D10145" s="606" t="s">
        <v>8495</v>
      </c>
      <c r="E10145" s="608">
        <v>13.61</v>
      </c>
    </row>
    <row r="10146" spans="1:5">
      <c r="A10146" s="606">
        <v>41077</v>
      </c>
      <c r="B10146" s="606" t="s">
        <v>10823</v>
      </c>
      <c r="C10146" s="606" t="s">
        <v>8645</v>
      </c>
      <c r="D10146" s="606" t="s">
        <v>8495</v>
      </c>
      <c r="E10146" s="608">
        <v>2394.5100000000002</v>
      </c>
    </row>
    <row r="10147" spans="1:5">
      <c r="A10147" s="606">
        <v>37963</v>
      </c>
      <c r="B10147" s="606" t="s">
        <v>10824</v>
      </c>
      <c r="C10147" s="606" t="s">
        <v>8494</v>
      </c>
      <c r="D10147" s="606" t="s">
        <v>8495</v>
      </c>
      <c r="E10147" s="608">
        <v>4.6500000000000004</v>
      </c>
    </row>
    <row r="10148" spans="1:5">
      <c r="A10148" s="606">
        <v>37964</v>
      </c>
      <c r="B10148" s="606" t="s">
        <v>10825</v>
      </c>
      <c r="C10148" s="606" t="s">
        <v>8494</v>
      </c>
      <c r="D10148" s="606" t="s">
        <v>8495</v>
      </c>
      <c r="E10148" s="608">
        <v>6.22</v>
      </c>
    </row>
    <row r="10149" spans="1:5">
      <c r="A10149" s="606">
        <v>37965</v>
      </c>
      <c r="B10149" s="606" t="s">
        <v>10826</v>
      </c>
      <c r="C10149" s="606" t="s">
        <v>8494</v>
      </c>
      <c r="D10149" s="606" t="s">
        <v>8495</v>
      </c>
      <c r="E10149" s="608">
        <v>8.98</v>
      </c>
    </row>
    <row r="10150" spans="1:5">
      <c r="A10150" s="606">
        <v>37966</v>
      </c>
      <c r="B10150" s="606" t="s">
        <v>10827</v>
      </c>
      <c r="C10150" s="606" t="s">
        <v>8494</v>
      </c>
      <c r="D10150" s="606" t="s">
        <v>8495</v>
      </c>
      <c r="E10150" s="607">
        <v>15.76</v>
      </c>
    </row>
    <row r="10151" spans="1:5">
      <c r="A10151" s="606">
        <v>37967</v>
      </c>
      <c r="B10151" s="606" t="s">
        <v>10828</v>
      </c>
      <c r="C10151" s="606" t="s">
        <v>8494</v>
      </c>
      <c r="D10151" s="606" t="s">
        <v>8495</v>
      </c>
      <c r="E10151" s="607">
        <v>26.49</v>
      </c>
    </row>
    <row r="10152" spans="1:5">
      <c r="A10152" s="606">
        <v>37968</v>
      </c>
      <c r="B10152" s="606" t="s">
        <v>10829</v>
      </c>
      <c r="C10152" s="606" t="s">
        <v>8494</v>
      </c>
      <c r="D10152" s="606" t="s">
        <v>8495</v>
      </c>
      <c r="E10152" s="608">
        <v>56.24</v>
      </c>
    </row>
    <row r="10153" spans="1:5">
      <c r="A10153" s="606">
        <v>37969</v>
      </c>
      <c r="B10153" s="606" t="s">
        <v>10830</v>
      </c>
      <c r="C10153" s="606" t="s">
        <v>8494</v>
      </c>
      <c r="D10153" s="606" t="s">
        <v>8495</v>
      </c>
      <c r="E10153" s="608">
        <v>142.12</v>
      </c>
    </row>
    <row r="10154" spans="1:5">
      <c r="A10154" s="606">
        <v>37970</v>
      </c>
      <c r="B10154" s="606" t="s">
        <v>10831</v>
      </c>
      <c r="C10154" s="606" t="s">
        <v>8494</v>
      </c>
      <c r="D10154" s="606" t="s">
        <v>8495</v>
      </c>
      <c r="E10154" s="608">
        <v>205.61</v>
      </c>
    </row>
    <row r="10155" spans="1:5">
      <c r="A10155" s="606">
        <v>44251</v>
      </c>
      <c r="B10155" s="606" t="s">
        <v>10832</v>
      </c>
      <c r="C10155" s="606" t="s">
        <v>8494</v>
      </c>
      <c r="D10155" s="606" t="s">
        <v>8495</v>
      </c>
      <c r="E10155" s="607">
        <v>237.5</v>
      </c>
    </row>
    <row r="10156" spans="1:5">
      <c r="A10156" s="606">
        <v>21118</v>
      </c>
      <c r="B10156" s="606" t="s">
        <v>10833</v>
      </c>
      <c r="C10156" s="606" t="s">
        <v>8494</v>
      </c>
      <c r="D10156" s="606" t="s">
        <v>8495</v>
      </c>
      <c r="E10156" s="607">
        <v>3.7</v>
      </c>
    </row>
    <row r="10157" spans="1:5">
      <c r="A10157" s="606">
        <v>37956</v>
      </c>
      <c r="B10157" s="606" t="s">
        <v>10834</v>
      </c>
      <c r="C10157" s="606" t="s">
        <v>8494</v>
      </c>
      <c r="D10157" s="606" t="s">
        <v>8495</v>
      </c>
      <c r="E10157" s="607">
        <v>4.54</v>
      </c>
    </row>
    <row r="10158" spans="1:5">
      <c r="A10158" s="606">
        <v>37957</v>
      </c>
      <c r="B10158" s="606" t="s">
        <v>10835</v>
      </c>
      <c r="C10158" s="606" t="s">
        <v>8494</v>
      </c>
      <c r="D10158" s="606" t="s">
        <v>8495</v>
      </c>
      <c r="E10158" s="607">
        <v>9.67</v>
      </c>
    </row>
    <row r="10159" spans="1:5">
      <c r="A10159" s="606">
        <v>37958</v>
      </c>
      <c r="B10159" s="606" t="s">
        <v>10836</v>
      </c>
      <c r="C10159" s="606" t="s">
        <v>8494</v>
      </c>
      <c r="D10159" s="606" t="s">
        <v>8495</v>
      </c>
      <c r="E10159" s="607">
        <v>17.48</v>
      </c>
    </row>
    <row r="10160" spans="1:5">
      <c r="A10160" s="606">
        <v>37959</v>
      </c>
      <c r="B10160" s="606" t="s">
        <v>10837</v>
      </c>
      <c r="C10160" s="606" t="s">
        <v>8494</v>
      </c>
      <c r="D10160" s="606" t="s">
        <v>8495</v>
      </c>
      <c r="E10160" s="607">
        <v>26.91</v>
      </c>
    </row>
    <row r="10161" spans="1:5">
      <c r="A10161" s="606">
        <v>37960</v>
      </c>
      <c r="B10161" s="606" t="s">
        <v>10838</v>
      </c>
      <c r="C10161" s="606" t="s">
        <v>8494</v>
      </c>
      <c r="D10161" s="606" t="s">
        <v>8495</v>
      </c>
      <c r="E10161" s="607">
        <v>68.760000000000005</v>
      </c>
    </row>
    <row r="10162" spans="1:5">
      <c r="A10162" s="606">
        <v>37961</v>
      </c>
      <c r="B10162" s="606" t="s">
        <v>10839</v>
      </c>
      <c r="C10162" s="606" t="s">
        <v>8494</v>
      </c>
      <c r="D10162" s="606" t="s">
        <v>8495</v>
      </c>
      <c r="E10162" s="607">
        <v>147.78</v>
      </c>
    </row>
    <row r="10163" spans="1:5">
      <c r="A10163" s="606">
        <v>37962</v>
      </c>
      <c r="B10163" s="606" t="s">
        <v>10840</v>
      </c>
      <c r="C10163" s="606" t="s">
        <v>8494</v>
      </c>
      <c r="D10163" s="606" t="s">
        <v>8495</v>
      </c>
      <c r="E10163" s="607">
        <v>170.37</v>
      </c>
    </row>
    <row r="10164" spans="1:5">
      <c r="A10164" s="606">
        <v>3533</v>
      </c>
      <c r="B10164" s="606" t="s">
        <v>10841</v>
      </c>
      <c r="C10164" s="606" t="s">
        <v>8494</v>
      </c>
      <c r="D10164" s="606" t="s">
        <v>8495</v>
      </c>
      <c r="E10164" s="607">
        <v>2.52</v>
      </c>
    </row>
    <row r="10165" spans="1:5">
      <c r="A10165" s="606">
        <v>3538</v>
      </c>
      <c r="B10165" s="606" t="s">
        <v>10842</v>
      </c>
      <c r="C10165" s="606" t="s">
        <v>8494</v>
      </c>
      <c r="D10165" s="606" t="s">
        <v>8495</v>
      </c>
      <c r="E10165" s="607">
        <v>4.7699999999999996</v>
      </c>
    </row>
    <row r="10166" spans="1:5">
      <c r="A10166" s="606">
        <v>3498</v>
      </c>
      <c r="B10166" s="606" t="s">
        <v>10843</v>
      </c>
      <c r="C10166" s="606" t="s">
        <v>8494</v>
      </c>
      <c r="D10166" s="606" t="s">
        <v>8495</v>
      </c>
      <c r="E10166" s="607">
        <v>4.63</v>
      </c>
    </row>
    <row r="10167" spans="1:5">
      <c r="A10167" s="606">
        <v>3496</v>
      </c>
      <c r="B10167" s="606" t="s">
        <v>10844</v>
      </c>
      <c r="C10167" s="606" t="s">
        <v>8494</v>
      </c>
      <c r="D10167" s="606" t="s">
        <v>8495</v>
      </c>
      <c r="E10167" s="607">
        <v>3.1</v>
      </c>
    </row>
    <row r="10168" spans="1:5">
      <c r="A10168" s="606">
        <v>38429</v>
      </c>
      <c r="B10168" s="606" t="s">
        <v>10845</v>
      </c>
      <c r="C10168" s="606" t="s">
        <v>8494</v>
      </c>
      <c r="D10168" s="606" t="s">
        <v>8495</v>
      </c>
      <c r="E10168" s="607">
        <v>12.58</v>
      </c>
    </row>
    <row r="10169" spans="1:5">
      <c r="A10169" s="606">
        <v>38431</v>
      </c>
      <c r="B10169" s="606" t="s">
        <v>10846</v>
      </c>
      <c r="C10169" s="606" t="s">
        <v>8494</v>
      </c>
      <c r="D10169" s="606" t="s">
        <v>8495</v>
      </c>
      <c r="E10169" s="607">
        <v>15.78</v>
      </c>
    </row>
    <row r="10170" spans="1:5">
      <c r="A10170" s="606">
        <v>38430</v>
      </c>
      <c r="B10170" s="606" t="s">
        <v>10847</v>
      </c>
      <c r="C10170" s="606" t="s">
        <v>8494</v>
      </c>
      <c r="D10170" s="606" t="s">
        <v>8495</v>
      </c>
      <c r="E10170" s="607">
        <v>24.47</v>
      </c>
    </row>
    <row r="10171" spans="1:5">
      <c r="A10171" s="606">
        <v>36348</v>
      </c>
      <c r="B10171" s="606" t="s">
        <v>10848</v>
      </c>
      <c r="C10171" s="606" t="s">
        <v>8494</v>
      </c>
      <c r="D10171" s="606" t="s">
        <v>8541</v>
      </c>
      <c r="E10171" s="607">
        <v>1.86</v>
      </c>
    </row>
    <row r="10172" spans="1:5">
      <c r="A10172" s="606">
        <v>36349</v>
      </c>
      <c r="B10172" s="606" t="s">
        <v>10849</v>
      </c>
      <c r="C10172" s="606" t="s">
        <v>8494</v>
      </c>
      <c r="D10172" s="606" t="s">
        <v>8541</v>
      </c>
      <c r="E10172" s="607">
        <v>2.57</v>
      </c>
    </row>
    <row r="10173" spans="1:5">
      <c r="A10173" s="606">
        <v>38987</v>
      </c>
      <c r="B10173" s="606" t="s">
        <v>10850</v>
      </c>
      <c r="C10173" s="606" t="s">
        <v>8494</v>
      </c>
      <c r="D10173" s="606" t="s">
        <v>8541</v>
      </c>
      <c r="E10173" s="608">
        <v>12.37</v>
      </c>
    </row>
    <row r="10174" spans="1:5">
      <c r="A10174" s="606">
        <v>38988</v>
      </c>
      <c r="B10174" s="606" t="s">
        <v>10851</v>
      </c>
      <c r="C10174" s="606" t="s">
        <v>8494</v>
      </c>
      <c r="D10174" s="606" t="s">
        <v>8541</v>
      </c>
      <c r="E10174" s="608">
        <v>20.16</v>
      </c>
    </row>
    <row r="10175" spans="1:5">
      <c r="A10175" s="606">
        <v>38989</v>
      </c>
      <c r="B10175" s="606" t="s">
        <v>10852</v>
      </c>
      <c r="C10175" s="606" t="s">
        <v>8494</v>
      </c>
      <c r="D10175" s="606" t="s">
        <v>8541</v>
      </c>
      <c r="E10175" s="608">
        <v>33.92</v>
      </c>
    </row>
    <row r="10176" spans="1:5">
      <c r="A10176" s="606">
        <v>38990</v>
      </c>
      <c r="B10176" s="606" t="s">
        <v>10853</v>
      </c>
      <c r="C10176" s="606" t="s">
        <v>8494</v>
      </c>
      <c r="D10176" s="606" t="s">
        <v>8541</v>
      </c>
      <c r="E10176" s="607">
        <v>67.78</v>
      </c>
    </row>
    <row r="10177" spans="1:5">
      <c r="A10177" s="606">
        <v>38991</v>
      </c>
      <c r="B10177" s="606" t="s">
        <v>10854</v>
      </c>
      <c r="C10177" s="606" t="s">
        <v>8494</v>
      </c>
      <c r="D10177" s="606" t="s">
        <v>8541</v>
      </c>
      <c r="E10177" s="607">
        <v>121.96</v>
      </c>
    </row>
    <row r="10178" spans="1:5">
      <c r="A10178" s="606">
        <v>38433</v>
      </c>
      <c r="B10178" s="606" t="s">
        <v>10855</v>
      </c>
      <c r="C10178" s="606" t="s">
        <v>8494</v>
      </c>
      <c r="D10178" s="606" t="s">
        <v>8541</v>
      </c>
      <c r="E10178" s="607">
        <v>6.3</v>
      </c>
    </row>
    <row r="10179" spans="1:5">
      <c r="A10179" s="606">
        <v>38440</v>
      </c>
      <c r="B10179" s="606" t="s">
        <v>10856</v>
      </c>
      <c r="C10179" s="606" t="s">
        <v>8494</v>
      </c>
      <c r="D10179" s="606" t="s">
        <v>8541</v>
      </c>
      <c r="E10179" s="607">
        <v>265.8</v>
      </c>
    </row>
    <row r="10180" spans="1:5">
      <c r="A10180" s="606">
        <v>36359</v>
      </c>
      <c r="B10180" s="606" t="s">
        <v>10857</v>
      </c>
      <c r="C10180" s="606" t="s">
        <v>8494</v>
      </c>
      <c r="D10180" s="606" t="s">
        <v>8541</v>
      </c>
      <c r="E10180" s="607">
        <v>1.66</v>
      </c>
    </row>
    <row r="10181" spans="1:5">
      <c r="A10181" s="606">
        <v>36360</v>
      </c>
      <c r="B10181" s="606" t="s">
        <v>10858</v>
      </c>
      <c r="C10181" s="606" t="s">
        <v>8494</v>
      </c>
      <c r="D10181" s="606" t="s">
        <v>8541</v>
      </c>
      <c r="E10181" s="607">
        <v>2.23</v>
      </c>
    </row>
    <row r="10182" spans="1:5">
      <c r="A10182" s="606">
        <v>38434</v>
      </c>
      <c r="B10182" s="606" t="s">
        <v>10859</v>
      </c>
      <c r="C10182" s="606" t="s">
        <v>8494</v>
      </c>
      <c r="D10182" s="606" t="s">
        <v>8541</v>
      </c>
      <c r="E10182" s="607">
        <v>3.4</v>
      </c>
    </row>
    <row r="10183" spans="1:5">
      <c r="A10183" s="606">
        <v>38435</v>
      </c>
      <c r="B10183" s="606" t="s">
        <v>10860</v>
      </c>
      <c r="C10183" s="606" t="s">
        <v>8494</v>
      </c>
      <c r="D10183" s="606" t="s">
        <v>8541</v>
      </c>
      <c r="E10183" s="607">
        <v>7.64</v>
      </c>
    </row>
    <row r="10184" spans="1:5">
      <c r="A10184" s="606">
        <v>38436</v>
      </c>
      <c r="B10184" s="606" t="s">
        <v>10861</v>
      </c>
      <c r="C10184" s="606" t="s">
        <v>8494</v>
      </c>
      <c r="D10184" s="606" t="s">
        <v>8541</v>
      </c>
      <c r="E10184" s="607">
        <v>12.67</v>
      </c>
    </row>
    <row r="10185" spans="1:5">
      <c r="A10185" s="606">
        <v>38437</v>
      </c>
      <c r="B10185" s="606" t="s">
        <v>10862</v>
      </c>
      <c r="C10185" s="606" t="s">
        <v>8494</v>
      </c>
      <c r="D10185" s="606" t="s">
        <v>8541</v>
      </c>
      <c r="E10185" s="607">
        <v>20.56</v>
      </c>
    </row>
    <row r="10186" spans="1:5">
      <c r="A10186" s="606">
        <v>38438</v>
      </c>
      <c r="B10186" s="606" t="s">
        <v>10863</v>
      </c>
      <c r="C10186" s="606" t="s">
        <v>8494</v>
      </c>
      <c r="D10186" s="606" t="s">
        <v>8541</v>
      </c>
      <c r="E10186" s="607">
        <v>59.63</v>
      </c>
    </row>
    <row r="10187" spans="1:5">
      <c r="A10187" s="606">
        <v>38439</v>
      </c>
      <c r="B10187" s="606" t="s">
        <v>10864</v>
      </c>
      <c r="C10187" s="606" t="s">
        <v>8494</v>
      </c>
      <c r="D10187" s="606" t="s">
        <v>8541</v>
      </c>
      <c r="E10187" s="607">
        <v>75.77</v>
      </c>
    </row>
    <row r="10188" spans="1:5">
      <c r="A10188" s="606">
        <v>10836</v>
      </c>
      <c r="B10188" s="606" t="s">
        <v>10865</v>
      </c>
      <c r="C10188" s="606" t="s">
        <v>8494</v>
      </c>
      <c r="D10188" s="606" t="s">
        <v>8495</v>
      </c>
      <c r="E10188" s="607">
        <v>20.420000000000002</v>
      </c>
    </row>
    <row r="10189" spans="1:5">
      <c r="A10189" s="606">
        <v>10835</v>
      </c>
      <c r="B10189" s="606" t="s">
        <v>10866</v>
      </c>
      <c r="C10189" s="606" t="s">
        <v>8494</v>
      </c>
      <c r="D10189" s="606" t="s">
        <v>8495</v>
      </c>
      <c r="E10189" s="607">
        <v>5.7</v>
      </c>
    </row>
    <row r="10190" spans="1:5">
      <c r="A10190" s="606">
        <v>3475</v>
      </c>
      <c r="B10190" s="606" t="s">
        <v>10867</v>
      </c>
      <c r="C10190" s="606" t="s">
        <v>8494</v>
      </c>
      <c r="D10190" s="606" t="s">
        <v>8495</v>
      </c>
      <c r="E10190" s="607">
        <v>4.42</v>
      </c>
    </row>
    <row r="10191" spans="1:5">
      <c r="A10191" s="606">
        <v>3485</v>
      </c>
      <c r="B10191" s="606" t="s">
        <v>10868</v>
      </c>
      <c r="C10191" s="606" t="s">
        <v>8494</v>
      </c>
      <c r="D10191" s="606" t="s">
        <v>8495</v>
      </c>
      <c r="E10191" s="607">
        <v>12.22</v>
      </c>
    </row>
    <row r="10192" spans="1:5">
      <c r="A10192" s="606">
        <v>3534</v>
      </c>
      <c r="B10192" s="606" t="s">
        <v>10869</v>
      </c>
      <c r="C10192" s="606" t="s">
        <v>8494</v>
      </c>
      <c r="D10192" s="606" t="s">
        <v>8495</v>
      </c>
      <c r="E10192" s="607">
        <v>7.01</v>
      </c>
    </row>
    <row r="10193" spans="1:5">
      <c r="A10193" s="606">
        <v>3543</v>
      </c>
      <c r="B10193" s="606" t="s">
        <v>10870</v>
      </c>
      <c r="C10193" s="606" t="s">
        <v>8494</v>
      </c>
      <c r="D10193" s="606" t="s">
        <v>8495</v>
      </c>
      <c r="E10193" s="607">
        <v>1.63</v>
      </c>
    </row>
    <row r="10194" spans="1:5">
      <c r="A10194" s="606">
        <v>3482</v>
      </c>
      <c r="B10194" s="606" t="s">
        <v>10871</v>
      </c>
      <c r="C10194" s="606" t="s">
        <v>8494</v>
      </c>
      <c r="D10194" s="606" t="s">
        <v>8495</v>
      </c>
      <c r="E10194" s="607">
        <v>5.01</v>
      </c>
    </row>
    <row r="10195" spans="1:5">
      <c r="A10195" s="606">
        <v>3505</v>
      </c>
      <c r="B10195" s="606" t="s">
        <v>10872</v>
      </c>
      <c r="C10195" s="606" t="s">
        <v>8494</v>
      </c>
      <c r="D10195" s="606" t="s">
        <v>8495</v>
      </c>
      <c r="E10195" s="607">
        <v>2.42</v>
      </c>
    </row>
    <row r="10196" spans="1:5">
      <c r="A10196" s="606">
        <v>3521</v>
      </c>
      <c r="B10196" s="606" t="s">
        <v>10873</v>
      </c>
      <c r="C10196" s="606" t="s">
        <v>8494</v>
      </c>
      <c r="D10196" s="606" t="s">
        <v>8495</v>
      </c>
      <c r="E10196" s="607">
        <v>1.82</v>
      </c>
    </row>
    <row r="10197" spans="1:5">
      <c r="A10197" s="606">
        <v>3531</v>
      </c>
      <c r="B10197" s="606" t="s">
        <v>10874</v>
      </c>
      <c r="C10197" s="606" t="s">
        <v>8494</v>
      </c>
      <c r="D10197" s="606" t="s">
        <v>8495</v>
      </c>
      <c r="E10197" s="607">
        <v>3.47</v>
      </c>
    </row>
    <row r="10198" spans="1:5">
      <c r="A10198" s="606">
        <v>3522</v>
      </c>
      <c r="B10198" s="606" t="s">
        <v>10875</v>
      </c>
      <c r="C10198" s="606" t="s">
        <v>8494</v>
      </c>
      <c r="D10198" s="606" t="s">
        <v>8495</v>
      </c>
      <c r="E10198" s="607">
        <v>2.2400000000000002</v>
      </c>
    </row>
    <row r="10199" spans="1:5">
      <c r="A10199" s="606">
        <v>3527</v>
      </c>
      <c r="B10199" s="606" t="s">
        <v>10876</v>
      </c>
      <c r="C10199" s="606" t="s">
        <v>8494</v>
      </c>
      <c r="D10199" s="606" t="s">
        <v>8495</v>
      </c>
      <c r="E10199" s="607">
        <v>11.78</v>
      </c>
    </row>
    <row r="10200" spans="1:5">
      <c r="A10200" s="606">
        <v>3516</v>
      </c>
      <c r="B10200" s="606" t="s">
        <v>10877</v>
      </c>
      <c r="C10200" s="606" t="s">
        <v>8494</v>
      </c>
      <c r="D10200" s="606" t="s">
        <v>8495</v>
      </c>
      <c r="E10200" s="607">
        <v>2.35</v>
      </c>
    </row>
    <row r="10201" spans="1:5">
      <c r="A10201" s="606">
        <v>3517</v>
      </c>
      <c r="B10201" s="606" t="s">
        <v>10878</v>
      </c>
      <c r="C10201" s="606" t="s">
        <v>8494</v>
      </c>
      <c r="D10201" s="606" t="s">
        <v>8495</v>
      </c>
      <c r="E10201" s="607">
        <v>2.12</v>
      </c>
    </row>
    <row r="10202" spans="1:5">
      <c r="A10202" s="606">
        <v>3515</v>
      </c>
      <c r="B10202" s="606" t="s">
        <v>10879</v>
      </c>
      <c r="C10202" s="606" t="s">
        <v>8494</v>
      </c>
      <c r="D10202" s="606" t="s">
        <v>8495</v>
      </c>
      <c r="E10202" s="607">
        <v>6.01</v>
      </c>
    </row>
    <row r="10203" spans="1:5">
      <c r="A10203" s="606">
        <v>20147</v>
      </c>
      <c r="B10203" s="606" t="s">
        <v>10880</v>
      </c>
      <c r="C10203" s="606" t="s">
        <v>8494</v>
      </c>
      <c r="D10203" s="606" t="s">
        <v>8495</v>
      </c>
      <c r="E10203" s="607">
        <v>4.9400000000000004</v>
      </c>
    </row>
    <row r="10204" spans="1:5">
      <c r="A10204" s="606">
        <v>3524</v>
      </c>
      <c r="B10204" s="606" t="s">
        <v>10881</v>
      </c>
      <c r="C10204" s="606" t="s">
        <v>8494</v>
      </c>
      <c r="D10204" s="606" t="s">
        <v>8495</v>
      </c>
      <c r="E10204" s="607">
        <v>7.43</v>
      </c>
    </row>
    <row r="10205" spans="1:5">
      <c r="A10205" s="606">
        <v>3532</v>
      </c>
      <c r="B10205" s="606" t="s">
        <v>10882</v>
      </c>
      <c r="C10205" s="606" t="s">
        <v>8494</v>
      </c>
      <c r="D10205" s="606" t="s">
        <v>8495</v>
      </c>
      <c r="E10205" s="607">
        <v>17.18</v>
      </c>
    </row>
    <row r="10206" spans="1:5">
      <c r="A10206" s="606">
        <v>3528</v>
      </c>
      <c r="B10206" s="606" t="s">
        <v>10883</v>
      </c>
      <c r="C10206" s="606" t="s">
        <v>8494</v>
      </c>
      <c r="D10206" s="606" t="s">
        <v>8495</v>
      </c>
      <c r="E10206" s="607">
        <v>9.1999999999999993</v>
      </c>
    </row>
    <row r="10207" spans="1:5">
      <c r="A10207" s="606">
        <v>37952</v>
      </c>
      <c r="B10207" s="606" t="s">
        <v>10884</v>
      </c>
      <c r="C10207" s="606" t="s">
        <v>8494</v>
      </c>
      <c r="D10207" s="606" t="s">
        <v>8495</v>
      </c>
      <c r="E10207" s="607">
        <v>65.900000000000006</v>
      </c>
    </row>
    <row r="10208" spans="1:5">
      <c r="A10208" s="606">
        <v>37951</v>
      </c>
      <c r="B10208" s="606" t="s">
        <v>10885</v>
      </c>
      <c r="C10208" s="606" t="s">
        <v>8494</v>
      </c>
      <c r="D10208" s="606" t="s">
        <v>8495</v>
      </c>
      <c r="E10208" s="607">
        <v>2.48</v>
      </c>
    </row>
    <row r="10209" spans="1:5">
      <c r="A10209" s="606">
        <v>3518</v>
      </c>
      <c r="B10209" s="606" t="s">
        <v>10886</v>
      </c>
      <c r="C10209" s="606" t="s">
        <v>8494</v>
      </c>
      <c r="D10209" s="606" t="s">
        <v>8495</v>
      </c>
      <c r="E10209" s="608">
        <v>3.81</v>
      </c>
    </row>
    <row r="10210" spans="1:5">
      <c r="A10210" s="606">
        <v>3519</v>
      </c>
      <c r="B10210" s="606" t="s">
        <v>10887</v>
      </c>
      <c r="C10210" s="606" t="s">
        <v>8494</v>
      </c>
      <c r="D10210" s="606" t="s">
        <v>8495</v>
      </c>
      <c r="E10210" s="608">
        <v>7.97</v>
      </c>
    </row>
    <row r="10211" spans="1:5">
      <c r="A10211" s="606">
        <v>3520</v>
      </c>
      <c r="B10211" s="606" t="s">
        <v>10888</v>
      </c>
      <c r="C10211" s="606" t="s">
        <v>8494</v>
      </c>
      <c r="D10211" s="606" t="s">
        <v>8495</v>
      </c>
      <c r="E10211" s="608">
        <v>8.36</v>
      </c>
    </row>
    <row r="10212" spans="1:5">
      <c r="A10212" s="606">
        <v>37950</v>
      </c>
      <c r="B10212" s="606" t="s">
        <v>10889</v>
      </c>
      <c r="C10212" s="606" t="s">
        <v>8494</v>
      </c>
      <c r="D10212" s="606" t="s">
        <v>8495</v>
      </c>
      <c r="E10212" s="608">
        <v>60.67</v>
      </c>
    </row>
    <row r="10213" spans="1:5">
      <c r="A10213" s="606">
        <v>37949</v>
      </c>
      <c r="B10213" s="606" t="s">
        <v>10890</v>
      </c>
      <c r="C10213" s="606" t="s">
        <v>8494</v>
      </c>
      <c r="D10213" s="606" t="s">
        <v>8495</v>
      </c>
      <c r="E10213" s="608">
        <v>2.23</v>
      </c>
    </row>
    <row r="10214" spans="1:5">
      <c r="A10214" s="606">
        <v>3526</v>
      </c>
      <c r="B10214" s="606" t="s">
        <v>10891</v>
      </c>
      <c r="C10214" s="606" t="s">
        <v>8494</v>
      </c>
      <c r="D10214" s="606" t="s">
        <v>8495</v>
      </c>
      <c r="E10214" s="608">
        <v>3.08</v>
      </c>
    </row>
    <row r="10215" spans="1:5">
      <c r="A10215" s="606">
        <v>3509</v>
      </c>
      <c r="B10215" s="606" t="s">
        <v>10892</v>
      </c>
      <c r="C10215" s="606" t="s">
        <v>8494</v>
      </c>
      <c r="D10215" s="606" t="s">
        <v>8495</v>
      </c>
      <c r="E10215" s="608">
        <v>6.99</v>
      </c>
    </row>
    <row r="10216" spans="1:5">
      <c r="A10216" s="606">
        <v>3530</v>
      </c>
      <c r="B10216" s="606" t="s">
        <v>10893</v>
      </c>
      <c r="C10216" s="606" t="s">
        <v>8494</v>
      </c>
      <c r="D10216" s="606" t="s">
        <v>8495</v>
      </c>
      <c r="E10216" s="608">
        <v>190.73</v>
      </c>
    </row>
    <row r="10217" spans="1:5">
      <c r="A10217" s="606">
        <v>3542</v>
      </c>
      <c r="B10217" s="606" t="s">
        <v>10894</v>
      </c>
      <c r="C10217" s="606" t="s">
        <v>8494</v>
      </c>
      <c r="D10217" s="606" t="s">
        <v>8495</v>
      </c>
      <c r="E10217" s="608">
        <v>0.54</v>
      </c>
    </row>
    <row r="10218" spans="1:5">
      <c r="A10218" s="606">
        <v>3529</v>
      </c>
      <c r="B10218" s="606" t="s">
        <v>10895</v>
      </c>
      <c r="C10218" s="606" t="s">
        <v>8494</v>
      </c>
      <c r="D10218" s="606" t="s">
        <v>8495</v>
      </c>
      <c r="E10218" s="608">
        <v>0.67</v>
      </c>
    </row>
    <row r="10219" spans="1:5">
      <c r="A10219" s="606">
        <v>3536</v>
      </c>
      <c r="B10219" s="606" t="s">
        <v>10896</v>
      </c>
      <c r="C10219" s="606" t="s">
        <v>8494</v>
      </c>
      <c r="D10219" s="606" t="s">
        <v>8495</v>
      </c>
      <c r="E10219" s="608">
        <v>2.23</v>
      </c>
    </row>
    <row r="10220" spans="1:5">
      <c r="A10220" s="606">
        <v>3535</v>
      </c>
      <c r="B10220" s="606" t="s">
        <v>10897</v>
      </c>
      <c r="C10220" s="606" t="s">
        <v>8494</v>
      </c>
      <c r="D10220" s="606" t="s">
        <v>8495</v>
      </c>
      <c r="E10220" s="607">
        <v>5.44</v>
      </c>
    </row>
    <row r="10221" spans="1:5">
      <c r="A10221" s="606">
        <v>3540</v>
      </c>
      <c r="B10221" s="606" t="s">
        <v>10898</v>
      </c>
      <c r="C10221" s="606" t="s">
        <v>8494</v>
      </c>
      <c r="D10221" s="606" t="s">
        <v>8495</v>
      </c>
      <c r="E10221" s="607">
        <v>4.5999999999999996</v>
      </c>
    </row>
    <row r="10222" spans="1:5">
      <c r="A10222" s="606">
        <v>3539</v>
      </c>
      <c r="B10222" s="606" t="s">
        <v>10899</v>
      </c>
      <c r="C10222" s="606" t="s">
        <v>8494</v>
      </c>
      <c r="D10222" s="606" t="s">
        <v>8495</v>
      </c>
      <c r="E10222" s="607">
        <v>26.69</v>
      </c>
    </row>
    <row r="10223" spans="1:5">
      <c r="A10223" s="606">
        <v>3513</v>
      </c>
      <c r="B10223" s="606" t="s">
        <v>10900</v>
      </c>
      <c r="C10223" s="606" t="s">
        <v>8494</v>
      </c>
      <c r="D10223" s="606" t="s">
        <v>8495</v>
      </c>
      <c r="E10223" s="607">
        <v>94.13</v>
      </c>
    </row>
    <row r="10224" spans="1:5">
      <c r="A10224" s="606">
        <v>3510</v>
      </c>
      <c r="B10224" s="606" t="s">
        <v>10901</v>
      </c>
      <c r="C10224" s="606" t="s">
        <v>8494</v>
      </c>
      <c r="D10224" s="606" t="s">
        <v>8495</v>
      </c>
      <c r="E10224" s="607">
        <v>11.62</v>
      </c>
    </row>
    <row r="10225" spans="1:5">
      <c r="A10225" s="606">
        <v>38913</v>
      </c>
      <c r="B10225" s="606" t="s">
        <v>10902</v>
      </c>
      <c r="C10225" s="606" t="s">
        <v>8494</v>
      </c>
      <c r="D10225" s="606" t="s">
        <v>8541</v>
      </c>
      <c r="E10225" s="607">
        <v>10.78</v>
      </c>
    </row>
    <row r="10226" spans="1:5">
      <c r="A10226" s="606">
        <v>38914</v>
      </c>
      <c r="B10226" s="606" t="s">
        <v>10903</v>
      </c>
      <c r="C10226" s="606" t="s">
        <v>8494</v>
      </c>
      <c r="D10226" s="606" t="s">
        <v>8541</v>
      </c>
      <c r="E10226" s="607">
        <v>13.23</v>
      </c>
    </row>
    <row r="10227" spans="1:5">
      <c r="A10227" s="606">
        <v>38915</v>
      </c>
      <c r="B10227" s="606" t="s">
        <v>10904</v>
      </c>
      <c r="C10227" s="606" t="s">
        <v>8494</v>
      </c>
      <c r="D10227" s="606" t="s">
        <v>8541</v>
      </c>
      <c r="E10227" s="607">
        <v>25.5</v>
      </c>
    </row>
    <row r="10228" spans="1:5">
      <c r="A10228" s="606">
        <v>38916</v>
      </c>
      <c r="B10228" s="606" t="s">
        <v>10905</v>
      </c>
      <c r="C10228" s="606" t="s">
        <v>8494</v>
      </c>
      <c r="D10228" s="606" t="s">
        <v>8541</v>
      </c>
      <c r="E10228" s="607">
        <v>35.299999999999997</v>
      </c>
    </row>
    <row r="10229" spans="1:5">
      <c r="A10229" s="606">
        <v>39300</v>
      </c>
      <c r="B10229" s="606" t="s">
        <v>10906</v>
      </c>
      <c r="C10229" s="606" t="s">
        <v>8494</v>
      </c>
      <c r="D10229" s="606" t="s">
        <v>8541</v>
      </c>
      <c r="E10229" s="607">
        <v>9.6199999999999992</v>
      </c>
    </row>
    <row r="10230" spans="1:5">
      <c r="A10230" s="606">
        <v>39301</v>
      </c>
      <c r="B10230" s="606" t="s">
        <v>10907</v>
      </c>
      <c r="C10230" s="606" t="s">
        <v>8494</v>
      </c>
      <c r="D10230" s="606" t="s">
        <v>8541</v>
      </c>
      <c r="E10230" s="608">
        <v>12.89</v>
      </c>
    </row>
    <row r="10231" spans="1:5">
      <c r="A10231" s="606">
        <v>39302</v>
      </c>
      <c r="B10231" s="606" t="s">
        <v>10908</v>
      </c>
      <c r="C10231" s="606" t="s">
        <v>8494</v>
      </c>
      <c r="D10231" s="606" t="s">
        <v>8541</v>
      </c>
      <c r="E10231" s="608">
        <v>23.42</v>
      </c>
    </row>
    <row r="10232" spans="1:5">
      <c r="A10232" s="606">
        <v>38941</v>
      </c>
      <c r="B10232" s="606" t="s">
        <v>10909</v>
      </c>
      <c r="C10232" s="606" t="s">
        <v>8494</v>
      </c>
      <c r="D10232" s="606" t="s">
        <v>8541</v>
      </c>
      <c r="E10232" s="608">
        <v>17.39</v>
      </c>
    </row>
    <row r="10233" spans="1:5">
      <c r="A10233" s="606">
        <v>38923</v>
      </c>
      <c r="B10233" s="606" t="s">
        <v>10910</v>
      </c>
      <c r="C10233" s="606" t="s">
        <v>8494</v>
      </c>
      <c r="D10233" s="606" t="s">
        <v>8541</v>
      </c>
      <c r="E10233" s="608">
        <v>11.53</v>
      </c>
    </row>
    <row r="10234" spans="1:5">
      <c r="A10234" s="606">
        <v>38925</v>
      </c>
      <c r="B10234" s="606" t="s">
        <v>10911</v>
      </c>
      <c r="C10234" s="606" t="s">
        <v>8494</v>
      </c>
      <c r="D10234" s="606" t="s">
        <v>8541</v>
      </c>
      <c r="E10234" s="608">
        <v>13.38</v>
      </c>
    </row>
    <row r="10235" spans="1:5">
      <c r="A10235" s="606">
        <v>38926</v>
      </c>
      <c r="B10235" s="606" t="s">
        <v>10912</v>
      </c>
      <c r="C10235" s="606" t="s">
        <v>8494</v>
      </c>
      <c r="D10235" s="606" t="s">
        <v>8541</v>
      </c>
      <c r="E10235" s="608">
        <v>15.87</v>
      </c>
    </row>
    <row r="10236" spans="1:5">
      <c r="A10236" s="606">
        <v>38927</v>
      </c>
      <c r="B10236" s="606" t="s">
        <v>10913</v>
      </c>
      <c r="C10236" s="606" t="s">
        <v>8494</v>
      </c>
      <c r="D10236" s="606" t="s">
        <v>8541</v>
      </c>
      <c r="E10236" s="608">
        <v>20.05</v>
      </c>
    </row>
    <row r="10237" spans="1:5">
      <c r="A10237" s="606">
        <v>39304</v>
      </c>
      <c r="B10237" s="606" t="s">
        <v>10914</v>
      </c>
      <c r="C10237" s="606" t="s">
        <v>8494</v>
      </c>
      <c r="D10237" s="606" t="s">
        <v>8541</v>
      </c>
      <c r="E10237" s="608">
        <v>11.39</v>
      </c>
    </row>
    <row r="10238" spans="1:5">
      <c r="A10238" s="606">
        <v>39305</v>
      </c>
      <c r="B10238" s="606" t="s">
        <v>10915</v>
      </c>
      <c r="C10238" s="606" t="s">
        <v>8494</v>
      </c>
      <c r="D10238" s="606" t="s">
        <v>8541</v>
      </c>
      <c r="E10238" s="608">
        <v>12.49</v>
      </c>
    </row>
    <row r="10239" spans="1:5">
      <c r="A10239" s="606">
        <v>39306</v>
      </c>
      <c r="B10239" s="606" t="s">
        <v>10916</v>
      </c>
      <c r="C10239" s="606" t="s">
        <v>8494</v>
      </c>
      <c r="D10239" s="606" t="s">
        <v>8541</v>
      </c>
      <c r="E10239" s="608">
        <v>16.79</v>
      </c>
    </row>
    <row r="10240" spans="1:5">
      <c r="A10240" s="606">
        <v>38928</v>
      </c>
      <c r="B10240" s="606" t="s">
        <v>10917</v>
      </c>
      <c r="C10240" s="606" t="s">
        <v>8494</v>
      </c>
      <c r="D10240" s="606" t="s">
        <v>8541</v>
      </c>
      <c r="E10240" s="608">
        <v>22.19</v>
      </c>
    </row>
    <row r="10241" spans="1:5">
      <c r="A10241" s="606">
        <v>38917</v>
      </c>
      <c r="B10241" s="606" t="s">
        <v>10918</v>
      </c>
      <c r="C10241" s="606" t="s">
        <v>8494</v>
      </c>
      <c r="D10241" s="606" t="s">
        <v>8541</v>
      </c>
      <c r="E10241" s="607">
        <v>12.4</v>
      </c>
    </row>
    <row r="10242" spans="1:5">
      <c r="A10242" s="606">
        <v>38919</v>
      </c>
      <c r="B10242" s="606" t="s">
        <v>10919</v>
      </c>
      <c r="C10242" s="606" t="s">
        <v>8494</v>
      </c>
      <c r="D10242" s="606" t="s">
        <v>8541</v>
      </c>
      <c r="E10242" s="607">
        <v>14.56</v>
      </c>
    </row>
    <row r="10243" spans="1:5">
      <c r="A10243" s="606">
        <v>38922</v>
      </c>
      <c r="B10243" s="606" t="s">
        <v>10920</v>
      </c>
      <c r="C10243" s="606" t="s">
        <v>8494</v>
      </c>
      <c r="D10243" s="606" t="s">
        <v>8541</v>
      </c>
      <c r="E10243" s="607">
        <v>19.53</v>
      </c>
    </row>
    <row r="10244" spans="1:5">
      <c r="A10244" s="606">
        <v>20151</v>
      </c>
      <c r="B10244" s="606" t="s">
        <v>10921</v>
      </c>
      <c r="C10244" s="606" t="s">
        <v>8494</v>
      </c>
      <c r="D10244" s="606" t="s">
        <v>8495</v>
      </c>
      <c r="E10244" s="607">
        <v>20.55</v>
      </c>
    </row>
    <row r="10245" spans="1:5">
      <c r="A10245" s="606">
        <v>20152</v>
      </c>
      <c r="B10245" s="606" t="s">
        <v>10922</v>
      </c>
      <c r="C10245" s="606" t="s">
        <v>8494</v>
      </c>
      <c r="D10245" s="606" t="s">
        <v>8495</v>
      </c>
      <c r="E10245" s="607">
        <v>74.36</v>
      </c>
    </row>
    <row r="10246" spans="1:5">
      <c r="A10246" s="606">
        <v>20148</v>
      </c>
      <c r="B10246" s="606" t="s">
        <v>10923</v>
      </c>
      <c r="C10246" s="606" t="s">
        <v>8494</v>
      </c>
      <c r="D10246" s="606" t="s">
        <v>8495</v>
      </c>
      <c r="E10246" s="608">
        <v>4.04</v>
      </c>
    </row>
    <row r="10247" spans="1:5">
      <c r="A10247" s="606">
        <v>20149</v>
      </c>
      <c r="B10247" s="606" t="s">
        <v>10924</v>
      </c>
      <c r="C10247" s="606" t="s">
        <v>8494</v>
      </c>
      <c r="D10247" s="606" t="s">
        <v>8495</v>
      </c>
      <c r="E10247" s="607">
        <v>6.75</v>
      </c>
    </row>
    <row r="10248" spans="1:5">
      <c r="A10248" s="606">
        <v>20150</v>
      </c>
      <c r="B10248" s="606" t="s">
        <v>10925</v>
      </c>
      <c r="C10248" s="606" t="s">
        <v>8494</v>
      </c>
      <c r="D10248" s="606" t="s">
        <v>8495</v>
      </c>
      <c r="E10248" s="607">
        <v>17.39</v>
      </c>
    </row>
    <row r="10249" spans="1:5">
      <c r="A10249" s="606">
        <v>20157</v>
      </c>
      <c r="B10249" s="606" t="s">
        <v>10926</v>
      </c>
      <c r="C10249" s="606" t="s">
        <v>8494</v>
      </c>
      <c r="D10249" s="606" t="s">
        <v>8495</v>
      </c>
      <c r="E10249" s="607">
        <v>19.52</v>
      </c>
    </row>
    <row r="10250" spans="1:5">
      <c r="A10250" s="606">
        <v>20158</v>
      </c>
      <c r="B10250" s="606" t="s">
        <v>10927</v>
      </c>
      <c r="C10250" s="606" t="s">
        <v>8494</v>
      </c>
      <c r="D10250" s="606" t="s">
        <v>8495</v>
      </c>
      <c r="E10250" s="607">
        <v>77.52</v>
      </c>
    </row>
    <row r="10251" spans="1:5">
      <c r="A10251" s="606">
        <v>20154</v>
      </c>
      <c r="B10251" s="606" t="s">
        <v>10928</v>
      </c>
      <c r="C10251" s="606" t="s">
        <v>8494</v>
      </c>
      <c r="D10251" s="606" t="s">
        <v>8495</v>
      </c>
      <c r="E10251" s="607">
        <v>3.95</v>
      </c>
    </row>
    <row r="10252" spans="1:5">
      <c r="A10252" s="606">
        <v>20155</v>
      </c>
      <c r="B10252" s="606" t="s">
        <v>10929</v>
      </c>
      <c r="C10252" s="606" t="s">
        <v>8494</v>
      </c>
      <c r="D10252" s="606" t="s">
        <v>8495</v>
      </c>
      <c r="E10252" s="607">
        <v>6.02</v>
      </c>
    </row>
    <row r="10253" spans="1:5">
      <c r="A10253" s="606">
        <v>20156</v>
      </c>
      <c r="B10253" s="606" t="s">
        <v>10930</v>
      </c>
      <c r="C10253" s="606" t="s">
        <v>8494</v>
      </c>
      <c r="D10253" s="606" t="s">
        <v>8495</v>
      </c>
      <c r="E10253" s="607">
        <v>16.93</v>
      </c>
    </row>
    <row r="10254" spans="1:5">
      <c r="A10254" s="606">
        <v>3499</v>
      </c>
      <c r="B10254" s="606" t="s">
        <v>10931</v>
      </c>
      <c r="C10254" s="606" t="s">
        <v>8494</v>
      </c>
      <c r="D10254" s="606" t="s">
        <v>8495</v>
      </c>
      <c r="E10254" s="607">
        <v>1.04</v>
      </c>
    </row>
    <row r="10255" spans="1:5">
      <c r="A10255" s="606">
        <v>3500</v>
      </c>
      <c r="B10255" s="606" t="s">
        <v>10932</v>
      </c>
      <c r="C10255" s="606" t="s">
        <v>8494</v>
      </c>
      <c r="D10255" s="606" t="s">
        <v>8495</v>
      </c>
      <c r="E10255" s="607">
        <v>1.38</v>
      </c>
    </row>
    <row r="10256" spans="1:5">
      <c r="A10256" s="606">
        <v>3501</v>
      </c>
      <c r="B10256" s="606" t="s">
        <v>10933</v>
      </c>
      <c r="C10256" s="606" t="s">
        <v>8494</v>
      </c>
      <c r="D10256" s="606" t="s">
        <v>8495</v>
      </c>
      <c r="E10256" s="607">
        <v>3.82</v>
      </c>
    </row>
    <row r="10257" spans="1:5">
      <c r="A10257" s="606">
        <v>3502</v>
      </c>
      <c r="B10257" s="606" t="s">
        <v>10934</v>
      </c>
      <c r="C10257" s="606" t="s">
        <v>8494</v>
      </c>
      <c r="D10257" s="606" t="s">
        <v>8495</v>
      </c>
      <c r="E10257" s="607">
        <v>5.49</v>
      </c>
    </row>
    <row r="10258" spans="1:5">
      <c r="A10258" s="606">
        <v>3503</v>
      </c>
      <c r="B10258" s="606" t="s">
        <v>10935</v>
      </c>
      <c r="C10258" s="606" t="s">
        <v>8494</v>
      </c>
      <c r="D10258" s="606" t="s">
        <v>8495</v>
      </c>
      <c r="E10258" s="607">
        <v>6.9</v>
      </c>
    </row>
    <row r="10259" spans="1:5">
      <c r="A10259" s="606">
        <v>3477</v>
      </c>
      <c r="B10259" s="606" t="s">
        <v>10936</v>
      </c>
      <c r="C10259" s="606" t="s">
        <v>8494</v>
      </c>
      <c r="D10259" s="606" t="s">
        <v>8495</v>
      </c>
      <c r="E10259" s="607">
        <v>25.08</v>
      </c>
    </row>
    <row r="10260" spans="1:5">
      <c r="A10260" s="606">
        <v>3478</v>
      </c>
      <c r="B10260" s="606" t="s">
        <v>10937</v>
      </c>
      <c r="C10260" s="606" t="s">
        <v>8494</v>
      </c>
      <c r="D10260" s="606" t="s">
        <v>8495</v>
      </c>
      <c r="E10260" s="607">
        <v>60.14</v>
      </c>
    </row>
    <row r="10261" spans="1:5">
      <c r="A10261" s="606">
        <v>3525</v>
      </c>
      <c r="B10261" s="606" t="s">
        <v>10938</v>
      </c>
      <c r="C10261" s="606" t="s">
        <v>8494</v>
      </c>
      <c r="D10261" s="606" t="s">
        <v>8495</v>
      </c>
      <c r="E10261" s="607">
        <v>74.22</v>
      </c>
    </row>
    <row r="10262" spans="1:5">
      <c r="A10262" s="606">
        <v>3511</v>
      </c>
      <c r="B10262" s="606" t="s">
        <v>10939</v>
      </c>
      <c r="C10262" s="606" t="s">
        <v>8494</v>
      </c>
      <c r="D10262" s="606" t="s">
        <v>8495</v>
      </c>
      <c r="E10262" s="607">
        <v>78.73</v>
      </c>
    </row>
    <row r="10263" spans="1:5">
      <c r="A10263" s="606">
        <v>12032</v>
      </c>
      <c r="B10263" s="606" t="s">
        <v>10940</v>
      </c>
      <c r="C10263" s="606" t="s">
        <v>8947</v>
      </c>
      <c r="D10263" s="606" t="s">
        <v>8495</v>
      </c>
      <c r="E10263" s="607">
        <v>66.3</v>
      </c>
    </row>
    <row r="10264" spans="1:5">
      <c r="A10264" s="606">
        <v>12030</v>
      </c>
      <c r="B10264" s="606" t="s">
        <v>10941</v>
      </c>
      <c r="C10264" s="606" t="s">
        <v>8947</v>
      </c>
      <c r="D10264" s="606" t="s">
        <v>8495</v>
      </c>
      <c r="E10264" s="607">
        <v>62.3</v>
      </c>
    </row>
    <row r="10265" spans="1:5">
      <c r="A10265" s="606">
        <v>10908</v>
      </c>
      <c r="B10265" s="606" t="s">
        <v>10942</v>
      </c>
      <c r="C10265" s="606" t="s">
        <v>8494</v>
      </c>
      <c r="D10265" s="606" t="s">
        <v>8495</v>
      </c>
      <c r="E10265" s="607">
        <v>19.190000000000001</v>
      </c>
    </row>
    <row r="10266" spans="1:5">
      <c r="A10266" s="606">
        <v>10909</v>
      </c>
      <c r="B10266" s="606" t="s">
        <v>10943</v>
      </c>
      <c r="C10266" s="606" t="s">
        <v>8494</v>
      </c>
      <c r="D10266" s="606" t="s">
        <v>8495</v>
      </c>
      <c r="E10266" s="607">
        <v>22.32</v>
      </c>
    </row>
    <row r="10267" spans="1:5">
      <c r="A10267" s="606">
        <v>3669</v>
      </c>
      <c r="B10267" s="606" t="s">
        <v>10944</v>
      </c>
      <c r="C10267" s="606" t="s">
        <v>8494</v>
      </c>
      <c r="D10267" s="606" t="s">
        <v>8495</v>
      </c>
      <c r="E10267" s="608">
        <v>13.71</v>
      </c>
    </row>
    <row r="10268" spans="1:5">
      <c r="A10268" s="606">
        <v>20139</v>
      </c>
      <c r="B10268" s="606" t="s">
        <v>10945</v>
      </c>
      <c r="C10268" s="606" t="s">
        <v>8494</v>
      </c>
      <c r="D10268" s="606" t="s">
        <v>8495</v>
      </c>
      <c r="E10268" s="607">
        <v>117.93</v>
      </c>
    </row>
    <row r="10269" spans="1:5">
      <c r="A10269" s="606">
        <v>3668</v>
      </c>
      <c r="B10269" s="606" t="s">
        <v>10946</v>
      </c>
      <c r="C10269" s="606" t="s">
        <v>8494</v>
      </c>
      <c r="D10269" s="606" t="s">
        <v>8495</v>
      </c>
      <c r="E10269" s="607">
        <v>42.13</v>
      </c>
    </row>
    <row r="10270" spans="1:5">
      <c r="A10270" s="606">
        <v>10911</v>
      </c>
      <c r="B10270" s="606" t="s">
        <v>10947</v>
      </c>
      <c r="C10270" s="606" t="s">
        <v>8494</v>
      </c>
      <c r="D10270" s="606" t="s">
        <v>8495</v>
      </c>
      <c r="E10270" s="607">
        <v>18.47</v>
      </c>
    </row>
    <row r="10271" spans="1:5">
      <c r="A10271" s="606">
        <v>3659</v>
      </c>
      <c r="B10271" s="606" t="s">
        <v>10948</v>
      </c>
      <c r="C10271" s="606" t="s">
        <v>8494</v>
      </c>
      <c r="D10271" s="606" t="s">
        <v>8495</v>
      </c>
      <c r="E10271" s="607">
        <v>18.82</v>
      </c>
    </row>
    <row r="10272" spans="1:5">
      <c r="A10272" s="606">
        <v>3660</v>
      </c>
      <c r="B10272" s="606" t="s">
        <v>10949</v>
      </c>
      <c r="C10272" s="606" t="s">
        <v>8494</v>
      </c>
      <c r="D10272" s="606" t="s">
        <v>8495</v>
      </c>
      <c r="E10272" s="607">
        <v>24.33</v>
      </c>
    </row>
    <row r="10273" spans="1:5">
      <c r="A10273" s="606">
        <v>20144</v>
      </c>
      <c r="B10273" s="606" t="s">
        <v>10950</v>
      </c>
      <c r="C10273" s="606" t="s">
        <v>8494</v>
      </c>
      <c r="D10273" s="606" t="s">
        <v>8495</v>
      </c>
      <c r="E10273" s="608">
        <v>54.49</v>
      </c>
    </row>
    <row r="10274" spans="1:5">
      <c r="A10274" s="606">
        <v>20143</v>
      </c>
      <c r="B10274" s="606" t="s">
        <v>10951</v>
      </c>
      <c r="C10274" s="606" t="s">
        <v>8494</v>
      </c>
      <c r="D10274" s="606" t="s">
        <v>8495</v>
      </c>
      <c r="E10274" s="607">
        <v>69.709999999999994</v>
      </c>
    </row>
    <row r="10275" spans="1:5">
      <c r="A10275" s="606">
        <v>20145</v>
      </c>
      <c r="B10275" s="606" t="s">
        <v>10952</v>
      </c>
      <c r="C10275" s="606" t="s">
        <v>8494</v>
      </c>
      <c r="D10275" s="606" t="s">
        <v>8495</v>
      </c>
      <c r="E10275" s="607">
        <v>134.47</v>
      </c>
    </row>
    <row r="10276" spans="1:5">
      <c r="A10276" s="606">
        <v>20146</v>
      </c>
      <c r="B10276" s="606" t="s">
        <v>10953</v>
      </c>
      <c r="C10276" s="606" t="s">
        <v>8494</v>
      </c>
      <c r="D10276" s="606" t="s">
        <v>8495</v>
      </c>
      <c r="E10276" s="607">
        <v>183.83</v>
      </c>
    </row>
    <row r="10277" spans="1:5">
      <c r="A10277" s="606">
        <v>20140</v>
      </c>
      <c r="B10277" s="606" t="s">
        <v>10954</v>
      </c>
      <c r="C10277" s="606" t="s">
        <v>8494</v>
      </c>
      <c r="D10277" s="606" t="s">
        <v>8495</v>
      </c>
      <c r="E10277" s="607">
        <v>8.6199999999999992</v>
      </c>
    </row>
    <row r="10278" spans="1:5">
      <c r="A10278" s="606">
        <v>20141</v>
      </c>
      <c r="B10278" s="606" t="s">
        <v>10955</v>
      </c>
      <c r="C10278" s="606" t="s">
        <v>8494</v>
      </c>
      <c r="D10278" s="606" t="s">
        <v>8495</v>
      </c>
      <c r="E10278" s="607">
        <v>21.12</v>
      </c>
    </row>
    <row r="10279" spans="1:5">
      <c r="A10279" s="606">
        <v>20142</v>
      </c>
      <c r="B10279" s="606" t="s">
        <v>10956</v>
      </c>
      <c r="C10279" s="606" t="s">
        <v>8494</v>
      </c>
      <c r="D10279" s="606" t="s">
        <v>8495</v>
      </c>
      <c r="E10279" s="607">
        <v>37.15</v>
      </c>
    </row>
    <row r="10280" spans="1:5">
      <c r="A10280" s="606">
        <v>3670</v>
      </c>
      <c r="B10280" s="606" t="s">
        <v>10957</v>
      </c>
      <c r="C10280" s="606" t="s">
        <v>8494</v>
      </c>
      <c r="D10280" s="606" t="s">
        <v>8495</v>
      </c>
      <c r="E10280" s="607">
        <v>24.16</v>
      </c>
    </row>
    <row r="10281" spans="1:5">
      <c r="A10281" s="606">
        <v>3666</v>
      </c>
      <c r="B10281" s="606" t="s">
        <v>10958</v>
      </c>
      <c r="C10281" s="606" t="s">
        <v>8494</v>
      </c>
      <c r="D10281" s="606" t="s">
        <v>8495</v>
      </c>
      <c r="E10281" s="607">
        <v>3.8</v>
      </c>
    </row>
    <row r="10282" spans="1:5">
      <c r="A10282" s="606">
        <v>3662</v>
      </c>
      <c r="B10282" s="606" t="s">
        <v>10959</v>
      </c>
      <c r="C10282" s="606" t="s">
        <v>8494</v>
      </c>
      <c r="D10282" s="606" t="s">
        <v>8495</v>
      </c>
      <c r="E10282" s="608">
        <v>9.91</v>
      </c>
    </row>
    <row r="10283" spans="1:5">
      <c r="A10283" s="606">
        <v>3658</v>
      </c>
      <c r="B10283" s="606" t="s">
        <v>10960</v>
      </c>
      <c r="C10283" s="606" t="s">
        <v>8494</v>
      </c>
      <c r="D10283" s="606" t="s">
        <v>8495</v>
      </c>
      <c r="E10283" s="608">
        <v>18.78</v>
      </c>
    </row>
    <row r="10284" spans="1:5">
      <c r="A10284" s="606">
        <v>14157</v>
      </c>
      <c r="B10284" s="606" t="s">
        <v>10961</v>
      </c>
      <c r="C10284" s="606" t="s">
        <v>8494</v>
      </c>
      <c r="D10284" s="606" t="s">
        <v>8541</v>
      </c>
      <c r="E10284" s="608">
        <v>1.39</v>
      </c>
    </row>
    <row r="10285" spans="1:5">
      <c r="A10285" s="606">
        <v>42696</v>
      </c>
      <c r="B10285" s="606" t="s">
        <v>10962</v>
      </c>
      <c r="C10285" s="606" t="s">
        <v>8494</v>
      </c>
      <c r="D10285" s="606" t="s">
        <v>8495</v>
      </c>
      <c r="E10285" s="608">
        <v>148.96</v>
      </c>
    </row>
    <row r="10286" spans="1:5">
      <c r="A10286" s="606">
        <v>39875</v>
      </c>
      <c r="B10286" s="606" t="s">
        <v>10963</v>
      </c>
      <c r="C10286" s="606" t="s">
        <v>8494</v>
      </c>
      <c r="D10286" s="606" t="s">
        <v>8541</v>
      </c>
      <c r="E10286" s="608">
        <v>653.01</v>
      </c>
    </row>
    <row r="10287" spans="1:5">
      <c r="A10287" s="606">
        <v>39876</v>
      </c>
      <c r="B10287" s="606" t="s">
        <v>10964</v>
      </c>
      <c r="C10287" s="606" t="s">
        <v>8494</v>
      </c>
      <c r="D10287" s="606" t="s">
        <v>8541</v>
      </c>
      <c r="E10287" s="608">
        <v>817.56</v>
      </c>
    </row>
    <row r="10288" spans="1:5">
      <c r="A10288" s="606">
        <v>39877</v>
      </c>
      <c r="B10288" s="606" t="s">
        <v>10965</v>
      </c>
      <c r="C10288" s="606" t="s">
        <v>8494</v>
      </c>
      <c r="D10288" s="606" t="s">
        <v>8541</v>
      </c>
      <c r="E10288" s="608">
        <v>1133.92</v>
      </c>
    </row>
    <row r="10289" spans="1:5">
      <c r="A10289" s="606">
        <v>39878</v>
      </c>
      <c r="B10289" s="606" t="s">
        <v>10966</v>
      </c>
      <c r="C10289" s="606" t="s">
        <v>8494</v>
      </c>
      <c r="D10289" s="606" t="s">
        <v>8541</v>
      </c>
      <c r="E10289" s="608">
        <v>1497.73</v>
      </c>
    </row>
    <row r="10290" spans="1:5">
      <c r="A10290" s="606">
        <v>39872</v>
      </c>
      <c r="B10290" s="606" t="s">
        <v>10967</v>
      </c>
      <c r="C10290" s="606" t="s">
        <v>8494</v>
      </c>
      <c r="D10290" s="606" t="s">
        <v>8541</v>
      </c>
      <c r="E10290" s="608">
        <v>447.81</v>
      </c>
    </row>
    <row r="10291" spans="1:5">
      <c r="A10291" s="606">
        <v>39873</v>
      </c>
      <c r="B10291" s="606" t="s">
        <v>10968</v>
      </c>
      <c r="C10291" s="606" t="s">
        <v>8494</v>
      </c>
      <c r="D10291" s="606" t="s">
        <v>8541</v>
      </c>
      <c r="E10291" s="608">
        <v>519.44000000000005</v>
      </c>
    </row>
    <row r="10292" spans="1:5">
      <c r="A10292" s="606">
        <v>39874</v>
      </c>
      <c r="B10292" s="606" t="s">
        <v>10969</v>
      </c>
      <c r="C10292" s="606" t="s">
        <v>8494</v>
      </c>
      <c r="D10292" s="606" t="s">
        <v>8541</v>
      </c>
      <c r="E10292" s="608">
        <v>570.53</v>
      </c>
    </row>
    <row r="10293" spans="1:5">
      <c r="A10293" s="606">
        <v>3674</v>
      </c>
      <c r="B10293" s="606" t="s">
        <v>10970</v>
      </c>
      <c r="C10293" s="606" t="s">
        <v>8539</v>
      </c>
      <c r="D10293" s="606" t="s">
        <v>8541</v>
      </c>
      <c r="E10293" s="608">
        <v>89.24</v>
      </c>
    </row>
    <row r="10294" spans="1:5">
      <c r="A10294" s="606">
        <v>3681</v>
      </c>
      <c r="B10294" s="606" t="s">
        <v>10971</v>
      </c>
      <c r="C10294" s="606" t="s">
        <v>8539</v>
      </c>
      <c r="D10294" s="606" t="s">
        <v>8541</v>
      </c>
      <c r="E10294" s="608">
        <v>132.78</v>
      </c>
    </row>
    <row r="10295" spans="1:5">
      <c r="A10295" s="606">
        <v>3676</v>
      </c>
      <c r="B10295" s="606" t="s">
        <v>10972</v>
      </c>
      <c r="C10295" s="606" t="s">
        <v>8539</v>
      </c>
      <c r="D10295" s="606" t="s">
        <v>8541</v>
      </c>
      <c r="E10295" s="608">
        <v>499.69</v>
      </c>
    </row>
    <row r="10296" spans="1:5">
      <c r="A10296" s="606">
        <v>3679</v>
      </c>
      <c r="B10296" s="606" t="s">
        <v>10973</v>
      </c>
      <c r="C10296" s="606" t="s">
        <v>8539</v>
      </c>
      <c r="D10296" s="606" t="s">
        <v>8541</v>
      </c>
      <c r="E10296" s="608">
        <v>413.41</v>
      </c>
    </row>
    <row r="10297" spans="1:5">
      <c r="A10297" s="606">
        <v>3672</v>
      </c>
      <c r="B10297" s="606" t="s">
        <v>10974</v>
      </c>
      <c r="C10297" s="606" t="s">
        <v>8539</v>
      </c>
      <c r="D10297" s="606" t="s">
        <v>8541</v>
      </c>
      <c r="E10297" s="608">
        <v>1.41</v>
      </c>
    </row>
    <row r="10298" spans="1:5">
      <c r="A10298" s="606">
        <v>3671</v>
      </c>
      <c r="B10298" s="606" t="s">
        <v>10975</v>
      </c>
      <c r="C10298" s="606" t="s">
        <v>8539</v>
      </c>
      <c r="D10298" s="606" t="s">
        <v>8541</v>
      </c>
      <c r="E10298" s="608">
        <v>1.33</v>
      </c>
    </row>
    <row r="10299" spans="1:5">
      <c r="A10299" s="606">
        <v>3673</v>
      </c>
      <c r="B10299" s="606" t="s">
        <v>10976</v>
      </c>
      <c r="C10299" s="606" t="s">
        <v>8539</v>
      </c>
      <c r="D10299" s="606" t="s">
        <v>8541</v>
      </c>
      <c r="E10299" s="608">
        <v>2.09</v>
      </c>
    </row>
    <row r="10300" spans="1:5">
      <c r="A10300" s="606">
        <v>38394</v>
      </c>
      <c r="B10300" s="606" t="s">
        <v>10977</v>
      </c>
      <c r="C10300" s="606" t="s">
        <v>8494</v>
      </c>
      <c r="D10300" s="606" t="s">
        <v>8495</v>
      </c>
      <c r="E10300" s="607">
        <v>404.49</v>
      </c>
    </row>
    <row r="10301" spans="1:5">
      <c r="A10301" s="606">
        <v>3729</v>
      </c>
      <c r="B10301" s="606" t="s">
        <v>10978</v>
      </c>
      <c r="C10301" s="606" t="s">
        <v>8494</v>
      </c>
      <c r="D10301" s="606" t="s">
        <v>8495</v>
      </c>
      <c r="E10301" s="607">
        <v>127.89</v>
      </c>
    </row>
    <row r="10302" spans="1:5">
      <c r="A10302" s="606">
        <v>39357</v>
      </c>
      <c r="B10302" s="606" t="s">
        <v>10979</v>
      </c>
      <c r="C10302" s="606" t="s">
        <v>8494</v>
      </c>
      <c r="D10302" s="606" t="s">
        <v>8541</v>
      </c>
      <c r="E10302" s="607">
        <v>59.73</v>
      </c>
    </row>
    <row r="10303" spans="1:5">
      <c r="A10303" s="606">
        <v>39358</v>
      </c>
      <c r="B10303" s="606" t="s">
        <v>10980</v>
      </c>
      <c r="C10303" s="606" t="s">
        <v>8494</v>
      </c>
      <c r="D10303" s="606" t="s">
        <v>8541</v>
      </c>
      <c r="E10303" s="608">
        <v>59.73</v>
      </c>
    </row>
    <row r="10304" spans="1:5">
      <c r="A10304" s="606">
        <v>39355</v>
      </c>
      <c r="B10304" s="606" t="s">
        <v>10981</v>
      </c>
      <c r="C10304" s="606" t="s">
        <v>8494</v>
      </c>
      <c r="D10304" s="606" t="s">
        <v>8541</v>
      </c>
      <c r="E10304" s="608">
        <v>87.03</v>
      </c>
    </row>
    <row r="10305" spans="1:5">
      <c r="A10305" s="606">
        <v>39356</v>
      </c>
      <c r="B10305" s="606" t="s">
        <v>10982</v>
      </c>
      <c r="C10305" s="606" t="s">
        <v>8494</v>
      </c>
      <c r="D10305" s="606" t="s">
        <v>8541</v>
      </c>
      <c r="E10305" s="608">
        <v>83.06</v>
      </c>
    </row>
    <row r="10306" spans="1:5">
      <c r="A10306" s="606">
        <v>39353</v>
      </c>
      <c r="B10306" s="606" t="s">
        <v>10983</v>
      </c>
      <c r="C10306" s="606" t="s">
        <v>8494</v>
      </c>
      <c r="D10306" s="606" t="s">
        <v>8541</v>
      </c>
      <c r="E10306" s="608">
        <v>190.67</v>
      </c>
    </row>
    <row r="10307" spans="1:5">
      <c r="A10307" s="606">
        <v>39354</v>
      </c>
      <c r="B10307" s="606" t="s">
        <v>10984</v>
      </c>
      <c r="C10307" s="606" t="s">
        <v>8494</v>
      </c>
      <c r="D10307" s="606" t="s">
        <v>8541</v>
      </c>
      <c r="E10307" s="608">
        <v>402.27</v>
      </c>
    </row>
    <row r="10308" spans="1:5">
      <c r="A10308" s="606">
        <v>39398</v>
      </c>
      <c r="B10308" s="606" t="s">
        <v>10985</v>
      </c>
      <c r="C10308" s="606" t="s">
        <v>8494</v>
      </c>
      <c r="D10308" s="606" t="s">
        <v>8495</v>
      </c>
      <c r="E10308" s="608">
        <v>82.38</v>
      </c>
    </row>
    <row r="10309" spans="1:5">
      <c r="A10309" s="606">
        <v>13343</v>
      </c>
      <c r="B10309" s="606" t="s">
        <v>10986</v>
      </c>
      <c r="C10309" s="606" t="s">
        <v>8494</v>
      </c>
      <c r="D10309" s="606" t="s">
        <v>8495</v>
      </c>
      <c r="E10309" s="608">
        <v>45.75</v>
      </c>
    </row>
    <row r="10310" spans="1:5">
      <c r="A10310" s="606">
        <v>12118</v>
      </c>
      <c r="B10310" s="606" t="s">
        <v>10987</v>
      </c>
      <c r="C10310" s="606" t="s">
        <v>8494</v>
      </c>
      <c r="D10310" s="606" t="s">
        <v>8495</v>
      </c>
      <c r="E10310" s="608">
        <v>22.15</v>
      </c>
    </row>
    <row r="10311" spans="1:5">
      <c r="A10311" s="606">
        <v>39482</v>
      </c>
      <c r="B10311" s="606" t="s">
        <v>10988</v>
      </c>
      <c r="C10311" s="606" t="s">
        <v>8494</v>
      </c>
      <c r="D10311" s="606" t="s">
        <v>8541</v>
      </c>
      <c r="E10311" s="608">
        <v>689.6</v>
      </c>
    </row>
    <row r="10312" spans="1:5">
      <c r="A10312" s="606">
        <v>39486</v>
      </c>
      <c r="B10312" s="606" t="s">
        <v>10989</v>
      </c>
      <c r="C10312" s="606" t="s">
        <v>8494</v>
      </c>
      <c r="D10312" s="606" t="s">
        <v>8541</v>
      </c>
      <c r="E10312" s="608">
        <v>562.80999999999995</v>
      </c>
    </row>
    <row r="10313" spans="1:5">
      <c r="A10313" s="606">
        <v>39484</v>
      </c>
      <c r="B10313" s="606" t="s">
        <v>10990</v>
      </c>
      <c r="C10313" s="606" t="s">
        <v>8494</v>
      </c>
      <c r="D10313" s="606" t="s">
        <v>8541</v>
      </c>
      <c r="E10313" s="608">
        <v>689.6</v>
      </c>
    </row>
    <row r="10314" spans="1:5">
      <c r="A10314" s="606">
        <v>39488</v>
      </c>
      <c r="B10314" s="606" t="s">
        <v>10991</v>
      </c>
      <c r="C10314" s="606" t="s">
        <v>8494</v>
      </c>
      <c r="D10314" s="606" t="s">
        <v>8541</v>
      </c>
      <c r="E10314" s="607">
        <v>572.02</v>
      </c>
    </row>
    <row r="10315" spans="1:5">
      <c r="A10315" s="606">
        <v>39485</v>
      </c>
      <c r="B10315" s="606" t="s">
        <v>10992</v>
      </c>
      <c r="C10315" s="606" t="s">
        <v>8494</v>
      </c>
      <c r="D10315" s="606" t="s">
        <v>8541</v>
      </c>
      <c r="E10315" s="608">
        <v>689.6</v>
      </c>
    </row>
    <row r="10316" spans="1:5">
      <c r="A10316" s="606">
        <v>39489</v>
      </c>
      <c r="B10316" s="606" t="s">
        <v>10993</v>
      </c>
      <c r="C10316" s="606" t="s">
        <v>8494</v>
      </c>
      <c r="D10316" s="606" t="s">
        <v>8541</v>
      </c>
      <c r="E10316" s="607">
        <v>581.72</v>
      </c>
    </row>
    <row r="10317" spans="1:5">
      <c r="A10317" s="606">
        <v>39490</v>
      </c>
      <c r="B10317" s="606" t="s">
        <v>10994</v>
      </c>
      <c r="C10317" s="606" t="s">
        <v>8494</v>
      </c>
      <c r="D10317" s="606" t="s">
        <v>8541</v>
      </c>
      <c r="E10317" s="607">
        <v>866.84</v>
      </c>
    </row>
    <row r="10318" spans="1:5">
      <c r="A10318" s="606">
        <v>39494</v>
      </c>
      <c r="B10318" s="606" t="s">
        <v>10995</v>
      </c>
      <c r="C10318" s="606" t="s">
        <v>8494</v>
      </c>
      <c r="D10318" s="606" t="s">
        <v>8541</v>
      </c>
      <c r="E10318" s="608">
        <v>622.46</v>
      </c>
    </row>
    <row r="10319" spans="1:5">
      <c r="A10319" s="606">
        <v>39495</v>
      </c>
      <c r="B10319" s="606" t="s">
        <v>10996</v>
      </c>
      <c r="C10319" s="606" t="s">
        <v>8494</v>
      </c>
      <c r="D10319" s="606" t="s">
        <v>8541</v>
      </c>
      <c r="E10319" s="608">
        <v>701.43</v>
      </c>
    </row>
    <row r="10320" spans="1:5">
      <c r="A10320" s="606">
        <v>39496</v>
      </c>
      <c r="B10320" s="606" t="s">
        <v>10997</v>
      </c>
      <c r="C10320" s="606" t="s">
        <v>8494</v>
      </c>
      <c r="D10320" s="606" t="s">
        <v>8541</v>
      </c>
      <c r="E10320" s="607">
        <v>771.57</v>
      </c>
    </row>
    <row r="10321" spans="1:5">
      <c r="A10321" s="606">
        <v>39492</v>
      </c>
      <c r="B10321" s="606" t="s">
        <v>10998</v>
      </c>
      <c r="C10321" s="606" t="s">
        <v>8494</v>
      </c>
      <c r="D10321" s="606" t="s">
        <v>8541</v>
      </c>
      <c r="E10321" s="607">
        <v>893.27</v>
      </c>
    </row>
    <row r="10322" spans="1:5">
      <c r="A10322" s="606">
        <v>39497</v>
      </c>
      <c r="B10322" s="606" t="s">
        <v>10999</v>
      </c>
      <c r="C10322" s="606" t="s">
        <v>8494</v>
      </c>
      <c r="D10322" s="606" t="s">
        <v>8541</v>
      </c>
      <c r="E10322" s="607">
        <v>806.86</v>
      </c>
    </row>
    <row r="10323" spans="1:5">
      <c r="A10323" s="606">
        <v>39493</v>
      </c>
      <c r="B10323" s="606" t="s">
        <v>11000</v>
      </c>
      <c r="C10323" s="606" t="s">
        <v>8494</v>
      </c>
      <c r="D10323" s="606" t="s">
        <v>8541</v>
      </c>
      <c r="E10323" s="607">
        <v>958.12</v>
      </c>
    </row>
    <row r="10324" spans="1:5">
      <c r="A10324" s="606">
        <v>43628</v>
      </c>
      <c r="B10324" s="606" t="s">
        <v>11001</v>
      </c>
      <c r="C10324" s="606" t="s">
        <v>8494</v>
      </c>
      <c r="D10324" s="606" t="s">
        <v>8541</v>
      </c>
      <c r="E10324" s="608">
        <v>1016.25</v>
      </c>
    </row>
    <row r="10325" spans="1:5">
      <c r="A10325" s="606">
        <v>39500</v>
      </c>
      <c r="B10325" s="606" t="s">
        <v>11002</v>
      </c>
      <c r="C10325" s="606" t="s">
        <v>8494</v>
      </c>
      <c r="D10325" s="606" t="s">
        <v>8541</v>
      </c>
      <c r="E10325" s="608">
        <v>1045.3900000000001</v>
      </c>
    </row>
    <row r="10326" spans="1:5">
      <c r="A10326" s="606">
        <v>39498</v>
      </c>
      <c r="B10326" s="606" t="s">
        <v>11003</v>
      </c>
      <c r="C10326" s="606" t="s">
        <v>8494</v>
      </c>
      <c r="D10326" s="606" t="s">
        <v>8541</v>
      </c>
      <c r="E10326" s="608">
        <v>1289.31</v>
      </c>
    </row>
    <row r="10327" spans="1:5">
      <c r="A10327" s="606">
        <v>43621</v>
      </c>
      <c r="B10327" s="606" t="s">
        <v>11004</v>
      </c>
      <c r="C10327" s="606" t="s">
        <v>8494</v>
      </c>
      <c r="D10327" s="606" t="s">
        <v>8541</v>
      </c>
      <c r="E10327" s="608">
        <v>1079.77</v>
      </c>
    </row>
    <row r="10328" spans="1:5">
      <c r="A10328" s="606">
        <v>39501</v>
      </c>
      <c r="B10328" s="606" t="s">
        <v>11005</v>
      </c>
      <c r="C10328" s="606" t="s">
        <v>8494</v>
      </c>
      <c r="D10328" s="606" t="s">
        <v>8541</v>
      </c>
      <c r="E10328" s="608">
        <v>1073.7</v>
      </c>
    </row>
    <row r="10329" spans="1:5">
      <c r="A10329" s="606">
        <v>39499</v>
      </c>
      <c r="B10329" s="606" t="s">
        <v>11006</v>
      </c>
      <c r="C10329" s="606" t="s">
        <v>8494</v>
      </c>
      <c r="D10329" s="606" t="s">
        <v>8541</v>
      </c>
      <c r="E10329" s="608">
        <v>1307.6199999999999</v>
      </c>
    </row>
    <row r="10330" spans="1:5">
      <c r="A10330" s="606">
        <v>3733</v>
      </c>
      <c r="B10330" s="606" t="s">
        <v>11007</v>
      </c>
      <c r="C10330" s="606" t="s">
        <v>8898</v>
      </c>
      <c r="D10330" s="606" t="s">
        <v>8541</v>
      </c>
      <c r="E10330" s="607">
        <v>91.57</v>
      </c>
    </row>
    <row r="10331" spans="1:5">
      <c r="A10331" s="606">
        <v>3731</v>
      </c>
      <c r="B10331" s="606" t="s">
        <v>11008</v>
      </c>
      <c r="C10331" s="606" t="s">
        <v>8898</v>
      </c>
      <c r="D10331" s="606" t="s">
        <v>8541</v>
      </c>
      <c r="E10331" s="607">
        <v>85</v>
      </c>
    </row>
    <row r="10332" spans="1:5">
      <c r="A10332" s="606">
        <v>38137</v>
      </c>
      <c r="B10332" s="606" t="s">
        <v>11009</v>
      </c>
      <c r="C10332" s="606" t="s">
        <v>8898</v>
      </c>
      <c r="D10332" s="606" t="s">
        <v>8541</v>
      </c>
      <c r="E10332" s="608">
        <v>85.5</v>
      </c>
    </row>
    <row r="10333" spans="1:5">
      <c r="A10333" s="609">
        <v>38138</v>
      </c>
      <c r="B10333" s="609" t="s">
        <v>11010</v>
      </c>
      <c r="C10333" s="609" t="s">
        <v>8898</v>
      </c>
      <c r="D10333" s="609" t="s">
        <v>8541</v>
      </c>
      <c r="E10333" s="610">
        <v>83.96</v>
      </c>
    </row>
    <row r="10334" spans="1:5">
      <c r="A10334" s="609">
        <v>3736</v>
      </c>
      <c r="B10334" s="609" t="s">
        <v>11011</v>
      </c>
      <c r="C10334" s="609" t="s">
        <v>8898</v>
      </c>
      <c r="D10334" s="609" t="s">
        <v>8500</v>
      </c>
      <c r="E10334" s="610">
        <v>55.43</v>
      </c>
    </row>
    <row r="10335" spans="1:5">
      <c r="A10335" s="609">
        <v>3741</v>
      </c>
      <c r="B10335" s="609" t="s">
        <v>11012</v>
      </c>
      <c r="C10335" s="609" t="s">
        <v>8898</v>
      </c>
      <c r="D10335" s="609" t="s">
        <v>8495</v>
      </c>
      <c r="E10335" s="610">
        <v>57.78</v>
      </c>
    </row>
    <row r="10336" spans="1:5">
      <c r="A10336" s="609">
        <v>3745</v>
      </c>
      <c r="B10336" s="609" t="s">
        <v>11013</v>
      </c>
      <c r="C10336" s="609" t="s">
        <v>8898</v>
      </c>
      <c r="D10336" s="609" t="s">
        <v>8495</v>
      </c>
      <c r="E10336" s="610">
        <v>62.3</v>
      </c>
    </row>
    <row r="10337" spans="1:5">
      <c r="A10337" s="609">
        <v>3743</v>
      </c>
      <c r="B10337" s="609" t="s">
        <v>11014</v>
      </c>
      <c r="C10337" s="609" t="s">
        <v>8898</v>
      </c>
      <c r="D10337" s="609" t="s">
        <v>8495</v>
      </c>
      <c r="E10337" s="610">
        <v>57.57</v>
      </c>
    </row>
    <row r="10338" spans="1:5">
      <c r="A10338" s="609">
        <v>3744</v>
      </c>
      <c r="B10338" s="609" t="s">
        <v>11015</v>
      </c>
      <c r="C10338" s="609" t="s">
        <v>8898</v>
      </c>
      <c r="D10338" s="609" t="s">
        <v>8495</v>
      </c>
      <c r="E10338" s="610">
        <v>63.37</v>
      </c>
    </row>
    <row r="10339" spans="1:5">
      <c r="A10339" s="609">
        <v>3739</v>
      </c>
      <c r="B10339" s="609" t="s">
        <v>11016</v>
      </c>
      <c r="C10339" s="609" t="s">
        <v>8898</v>
      </c>
      <c r="D10339" s="609" t="s">
        <v>8495</v>
      </c>
      <c r="E10339" s="610">
        <v>66.599999999999994</v>
      </c>
    </row>
    <row r="10340" spans="1:5">
      <c r="A10340" s="609">
        <v>3737</v>
      </c>
      <c r="B10340" s="609" t="s">
        <v>11017</v>
      </c>
      <c r="C10340" s="609" t="s">
        <v>8898</v>
      </c>
      <c r="D10340" s="609" t="s">
        <v>8495</v>
      </c>
      <c r="E10340" s="610">
        <v>69.819999999999993</v>
      </c>
    </row>
    <row r="10341" spans="1:5">
      <c r="A10341" s="609">
        <v>3738</v>
      </c>
      <c r="B10341" s="609" t="s">
        <v>11018</v>
      </c>
      <c r="C10341" s="609" t="s">
        <v>8898</v>
      </c>
      <c r="D10341" s="609" t="s">
        <v>8495</v>
      </c>
      <c r="E10341" s="611">
        <v>80.56</v>
      </c>
    </row>
    <row r="10342" spans="1:5">
      <c r="A10342" s="609">
        <v>3747</v>
      </c>
      <c r="B10342" s="609" t="s">
        <v>11019</v>
      </c>
      <c r="C10342" s="609" t="s">
        <v>8898</v>
      </c>
      <c r="D10342" s="609" t="s">
        <v>8495</v>
      </c>
      <c r="E10342" s="611">
        <v>63.37</v>
      </c>
    </row>
    <row r="10343" spans="1:5">
      <c r="A10343" s="609">
        <v>11649</v>
      </c>
      <c r="B10343" s="609" t="s">
        <v>11020</v>
      </c>
      <c r="C10343" s="609" t="s">
        <v>8494</v>
      </c>
      <c r="D10343" s="609" t="s">
        <v>8495</v>
      </c>
      <c r="E10343" s="611">
        <v>459.76</v>
      </c>
    </row>
    <row r="10344" spans="1:5">
      <c r="A10344" s="609">
        <v>11650</v>
      </c>
      <c r="B10344" s="609" t="s">
        <v>11021</v>
      </c>
      <c r="C10344" s="609" t="s">
        <v>8494</v>
      </c>
      <c r="D10344" s="609" t="s">
        <v>8495</v>
      </c>
      <c r="E10344" s="611">
        <v>783.64</v>
      </c>
    </row>
    <row r="10345" spans="1:5">
      <c r="A10345" s="609">
        <v>3742</v>
      </c>
      <c r="B10345" s="609" t="s">
        <v>11022</v>
      </c>
      <c r="C10345" s="609" t="s">
        <v>8898</v>
      </c>
      <c r="D10345" s="609" t="s">
        <v>8495</v>
      </c>
      <c r="E10345" s="611">
        <v>83.57</v>
      </c>
    </row>
    <row r="10346" spans="1:5">
      <c r="A10346" s="609">
        <v>3746</v>
      </c>
      <c r="B10346" s="609" t="s">
        <v>11023</v>
      </c>
      <c r="C10346" s="609" t="s">
        <v>8898</v>
      </c>
      <c r="D10346" s="609" t="s">
        <v>8495</v>
      </c>
      <c r="E10346" s="611">
        <v>97.58</v>
      </c>
    </row>
    <row r="10347" spans="1:5">
      <c r="A10347" s="609">
        <v>21106</v>
      </c>
      <c r="B10347" s="609" t="s">
        <v>11024</v>
      </c>
      <c r="C10347" s="609" t="s">
        <v>124</v>
      </c>
      <c r="D10347" s="609" t="s">
        <v>8541</v>
      </c>
      <c r="E10347" s="611">
        <v>41.02</v>
      </c>
    </row>
    <row r="10348" spans="1:5">
      <c r="A10348" s="609">
        <v>39388</v>
      </c>
      <c r="B10348" s="609" t="s">
        <v>11025</v>
      </c>
      <c r="C10348" s="609" t="s">
        <v>8494</v>
      </c>
      <c r="D10348" s="609" t="s">
        <v>8495</v>
      </c>
      <c r="E10348" s="611">
        <v>4.9000000000000004</v>
      </c>
    </row>
    <row r="10349" spans="1:5">
      <c r="A10349" s="609">
        <v>39387</v>
      </c>
      <c r="B10349" s="609" t="s">
        <v>11026</v>
      </c>
      <c r="C10349" s="609" t="s">
        <v>8494</v>
      </c>
      <c r="D10349" s="609" t="s">
        <v>8495</v>
      </c>
      <c r="E10349" s="611">
        <v>7.65</v>
      </c>
    </row>
    <row r="10350" spans="1:5">
      <c r="A10350" s="609">
        <v>39386</v>
      </c>
      <c r="B10350" s="609" t="s">
        <v>11027</v>
      </c>
      <c r="C10350" s="609" t="s">
        <v>8494</v>
      </c>
      <c r="D10350" s="609" t="s">
        <v>8495</v>
      </c>
      <c r="E10350" s="611">
        <v>5.33</v>
      </c>
    </row>
    <row r="10351" spans="1:5">
      <c r="A10351" s="609">
        <v>38194</v>
      </c>
      <c r="B10351" s="609" t="s">
        <v>11028</v>
      </c>
      <c r="C10351" s="609" t="s">
        <v>8494</v>
      </c>
      <c r="D10351" s="609" t="s">
        <v>8500</v>
      </c>
      <c r="E10351" s="611">
        <v>3.99</v>
      </c>
    </row>
    <row r="10352" spans="1:5">
      <c r="A10352" s="609">
        <v>38193</v>
      </c>
      <c r="B10352" s="609" t="s">
        <v>11029</v>
      </c>
      <c r="C10352" s="609" t="s">
        <v>8494</v>
      </c>
      <c r="D10352" s="609" t="s">
        <v>8495</v>
      </c>
      <c r="E10352" s="610">
        <v>3.46</v>
      </c>
    </row>
    <row r="10353" spans="1:5">
      <c r="A10353" s="609">
        <v>746</v>
      </c>
      <c r="B10353" s="609" t="s">
        <v>11030</v>
      </c>
      <c r="C10353" s="609" t="s">
        <v>8494</v>
      </c>
      <c r="D10353" s="609" t="s">
        <v>8500</v>
      </c>
      <c r="E10353" s="611">
        <v>2799.35</v>
      </c>
    </row>
    <row r="10354" spans="1:5">
      <c r="A10354" s="609">
        <v>20269</v>
      </c>
      <c r="B10354" s="609" t="s">
        <v>11031</v>
      </c>
      <c r="C10354" s="609" t="s">
        <v>8494</v>
      </c>
      <c r="D10354" s="609" t="s">
        <v>8495</v>
      </c>
      <c r="E10354" s="611">
        <v>98.32</v>
      </c>
    </row>
    <row r="10355" spans="1:5">
      <c r="A10355" s="609">
        <v>20270</v>
      </c>
      <c r="B10355" s="609" t="s">
        <v>11032</v>
      </c>
      <c r="C10355" s="609" t="s">
        <v>8494</v>
      </c>
      <c r="D10355" s="609" t="s">
        <v>8495</v>
      </c>
      <c r="E10355" s="611">
        <v>108.64</v>
      </c>
    </row>
    <row r="10356" spans="1:5">
      <c r="A10356" s="609">
        <v>11696</v>
      </c>
      <c r="B10356" s="609" t="s">
        <v>11033</v>
      </c>
      <c r="C10356" s="609" t="s">
        <v>8494</v>
      </c>
      <c r="D10356" s="609" t="s">
        <v>8495</v>
      </c>
      <c r="E10356" s="611">
        <v>173.92</v>
      </c>
    </row>
    <row r="10357" spans="1:5">
      <c r="A10357" s="609">
        <v>10427</v>
      </c>
      <c r="B10357" s="609" t="s">
        <v>11034</v>
      </c>
      <c r="C10357" s="609" t="s">
        <v>8494</v>
      </c>
      <c r="D10357" s="609" t="s">
        <v>8495</v>
      </c>
      <c r="E10357" s="611">
        <v>486.69</v>
      </c>
    </row>
    <row r="10358" spans="1:5">
      <c r="A10358" s="609">
        <v>10428</v>
      </c>
      <c r="B10358" s="609" t="s">
        <v>11035</v>
      </c>
      <c r="C10358" s="609" t="s">
        <v>8494</v>
      </c>
      <c r="D10358" s="609" t="s">
        <v>8495</v>
      </c>
      <c r="E10358" s="610">
        <v>501.45</v>
      </c>
    </row>
    <row r="10359" spans="1:5">
      <c r="A10359" s="609">
        <v>36521</v>
      </c>
      <c r="B10359" s="609" t="s">
        <v>11036</v>
      </c>
      <c r="C10359" s="609" t="s">
        <v>8494</v>
      </c>
      <c r="D10359" s="609" t="s">
        <v>8495</v>
      </c>
      <c r="E10359" s="610">
        <v>156.46</v>
      </c>
    </row>
    <row r="10360" spans="1:5">
      <c r="A10360" s="609">
        <v>36794</v>
      </c>
      <c r="B10360" s="609" t="s">
        <v>11037</v>
      </c>
      <c r="C10360" s="609" t="s">
        <v>8494</v>
      </c>
      <c r="D10360" s="609" t="s">
        <v>8495</v>
      </c>
      <c r="E10360" s="610">
        <v>166.56</v>
      </c>
    </row>
    <row r="10361" spans="1:5">
      <c r="A10361" s="609">
        <v>10426</v>
      </c>
      <c r="B10361" s="609" t="s">
        <v>11038</v>
      </c>
      <c r="C10361" s="609" t="s">
        <v>8494</v>
      </c>
      <c r="D10361" s="609" t="s">
        <v>8495</v>
      </c>
      <c r="E10361" s="610">
        <v>186.51</v>
      </c>
    </row>
    <row r="10362" spans="1:5">
      <c r="A10362" s="609">
        <v>10425</v>
      </c>
      <c r="B10362" s="609" t="s">
        <v>11039</v>
      </c>
      <c r="C10362" s="609" t="s">
        <v>8494</v>
      </c>
      <c r="D10362" s="609" t="s">
        <v>8495</v>
      </c>
      <c r="E10362" s="611">
        <v>94.62</v>
      </c>
    </row>
    <row r="10363" spans="1:5">
      <c r="A10363" s="609">
        <v>10431</v>
      </c>
      <c r="B10363" s="609" t="s">
        <v>11040</v>
      </c>
      <c r="C10363" s="609" t="s">
        <v>8494</v>
      </c>
      <c r="D10363" s="609" t="s">
        <v>8495</v>
      </c>
      <c r="E10363" s="611">
        <v>323.95</v>
      </c>
    </row>
    <row r="10364" spans="1:5">
      <c r="A10364" s="609">
        <v>10429</v>
      </c>
      <c r="B10364" s="609" t="s">
        <v>11041</v>
      </c>
      <c r="C10364" s="609" t="s">
        <v>8494</v>
      </c>
      <c r="D10364" s="609" t="s">
        <v>8495</v>
      </c>
      <c r="E10364" s="611">
        <v>159.81</v>
      </c>
    </row>
    <row r="10365" spans="1:5">
      <c r="A10365" s="609">
        <v>10853</v>
      </c>
      <c r="B10365" s="609" t="s">
        <v>11042</v>
      </c>
      <c r="C10365" s="609" t="s">
        <v>8494</v>
      </c>
      <c r="D10365" s="609" t="s">
        <v>8495</v>
      </c>
      <c r="E10365" s="611">
        <v>113.84</v>
      </c>
    </row>
    <row r="10366" spans="1:5">
      <c r="A10366" s="609">
        <v>5093</v>
      </c>
      <c r="B10366" s="609" t="s">
        <v>11043</v>
      </c>
      <c r="C10366" s="609" t="s">
        <v>8912</v>
      </c>
      <c r="D10366" s="609" t="s">
        <v>8495</v>
      </c>
      <c r="E10366" s="611">
        <v>21.07</v>
      </c>
    </row>
    <row r="10367" spans="1:5">
      <c r="A10367" s="609">
        <v>44331</v>
      </c>
      <c r="B10367" s="609" t="s">
        <v>11044</v>
      </c>
      <c r="C10367" s="609" t="s">
        <v>8545</v>
      </c>
      <c r="D10367" s="609" t="s">
        <v>8495</v>
      </c>
      <c r="E10367" s="611">
        <v>50.55</v>
      </c>
    </row>
    <row r="10368" spans="1:5">
      <c r="A10368" s="609">
        <v>37768</v>
      </c>
      <c r="B10368" s="609" t="s">
        <v>11045</v>
      </c>
      <c r="C10368" s="609" t="s">
        <v>8494</v>
      </c>
      <c r="D10368" s="609" t="s">
        <v>8541</v>
      </c>
      <c r="E10368" s="611">
        <v>295000</v>
      </c>
    </row>
    <row r="10369" spans="1:5">
      <c r="A10369" s="609">
        <v>37773</v>
      </c>
      <c r="B10369" s="609" t="s">
        <v>11046</v>
      </c>
      <c r="C10369" s="609" t="s">
        <v>8494</v>
      </c>
      <c r="D10369" s="609" t="s">
        <v>8541</v>
      </c>
      <c r="E10369" s="611">
        <v>250504.73</v>
      </c>
    </row>
    <row r="10370" spans="1:5">
      <c r="A10370" s="609">
        <v>37769</v>
      </c>
      <c r="B10370" s="609" t="s">
        <v>11047</v>
      </c>
      <c r="C10370" s="609" t="s">
        <v>8494</v>
      </c>
      <c r="D10370" s="609" t="s">
        <v>8541</v>
      </c>
      <c r="E10370" s="611">
        <v>419376.48</v>
      </c>
    </row>
    <row r="10371" spans="1:5">
      <c r="A10371" s="609">
        <v>37770</v>
      </c>
      <c r="B10371" s="609" t="s">
        <v>11048</v>
      </c>
      <c r="C10371" s="609" t="s">
        <v>8494</v>
      </c>
      <c r="D10371" s="609" t="s">
        <v>8541</v>
      </c>
      <c r="E10371" s="611">
        <v>711748.8</v>
      </c>
    </row>
    <row r="10372" spans="1:5">
      <c r="A10372" s="609">
        <v>38382</v>
      </c>
      <c r="B10372" s="609" t="s">
        <v>11049</v>
      </c>
      <c r="C10372" s="609" t="s">
        <v>8494</v>
      </c>
      <c r="D10372" s="609" t="s">
        <v>8495</v>
      </c>
      <c r="E10372" s="611">
        <v>14.72</v>
      </c>
    </row>
    <row r="10373" spans="1:5">
      <c r="A10373" s="609">
        <v>38383</v>
      </c>
      <c r="B10373" s="609" t="s">
        <v>11050</v>
      </c>
      <c r="C10373" s="609" t="s">
        <v>8494</v>
      </c>
      <c r="D10373" s="609" t="s">
        <v>8495</v>
      </c>
      <c r="E10373" s="610">
        <v>2.75</v>
      </c>
    </row>
    <row r="10374" spans="1:5">
      <c r="A10374" s="609">
        <v>3768</v>
      </c>
      <c r="B10374" s="609" t="s">
        <v>11051</v>
      </c>
      <c r="C10374" s="609" t="s">
        <v>8494</v>
      </c>
      <c r="D10374" s="609" t="s">
        <v>8495</v>
      </c>
      <c r="E10374" s="611">
        <v>3.43</v>
      </c>
    </row>
    <row r="10375" spans="1:5">
      <c r="A10375" s="609">
        <v>3767</v>
      </c>
      <c r="B10375" s="609" t="s">
        <v>11052</v>
      </c>
      <c r="C10375" s="609" t="s">
        <v>8494</v>
      </c>
      <c r="D10375" s="609" t="s">
        <v>8495</v>
      </c>
      <c r="E10375" s="610">
        <v>1.1499999999999999</v>
      </c>
    </row>
    <row r="10376" spans="1:5">
      <c r="A10376" s="609">
        <v>13192</v>
      </c>
      <c r="B10376" s="609" t="s">
        <v>11053</v>
      </c>
      <c r="C10376" s="609" t="s">
        <v>8494</v>
      </c>
      <c r="D10376" s="609" t="s">
        <v>8495</v>
      </c>
      <c r="E10376" s="611">
        <v>6109.2</v>
      </c>
    </row>
    <row r="10377" spans="1:5">
      <c r="A10377" s="609">
        <v>38413</v>
      </c>
      <c r="B10377" s="609" t="s">
        <v>11054</v>
      </c>
      <c r="C10377" s="609" t="s">
        <v>8494</v>
      </c>
      <c r="D10377" s="609" t="s">
        <v>8495</v>
      </c>
      <c r="E10377" s="611">
        <v>1010.37</v>
      </c>
    </row>
    <row r="10378" spans="1:5">
      <c r="A10378" s="609">
        <v>42440</v>
      </c>
      <c r="B10378" s="609" t="s">
        <v>11055</v>
      </c>
      <c r="C10378" s="609" t="s">
        <v>8494</v>
      </c>
      <c r="D10378" s="609" t="s">
        <v>8541</v>
      </c>
      <c r="E10378" s="611">
        <v>1235.9100000000001</v>
      </c>
    </row>
    <row r="10379" spans="1:5">
      <c r="A10379" s="609">
        <v>20193</v>
      </c>
      <c r="B10379" s="609" t="s">
        <v>11056</v>
      </c>
      <c r="C10379" s="609" t="s">
        <v>11057</v>
      </c>
      <c r="D10379" s="609" t="s">
        <v>8495</v>
      </c>
      <c r="E10379" s="610">
        <v>27</v>
      </c>
    </row>
    <row r="10380" spans="1:5">
      <c r="A10380" s="609">
        <v>10527</v>
      </c>
      <c r="B10380" s="609" t="s">
        <v>11058</v>
      </c>
      <c r="C10380" s="609" t="s">
        <v>11059</v>
      </c>
      <c r="D10380" s="609" t="s">
        <v>8500</v>
      </c>
      <c r="E10380" s="610">
        <v>36</v>
      </c>
    </row>
    <row r="10381" spans="1:5">
      <c r="A10381" s="609">
        <v>41805</v>
      </c>
      <c r="B10381" s="609" t="s">
        <v>11060</v>
      </c>
      <c r="C10381" s="609" t="s">
        <v>8645</v>
      </c>
      <c r="D10381" s="609" t="s">
        <v>8495</v>
      </c>
      <c r="E10381" s="611">
        <v>1035</v>
      </c>
    </row>
    <row r="10382" spans="1:5">
      <c r="A10382" s="609">
        <v>40271</v>
      </c>
      <c r="B10382" s="609" t="s">
        <v>11061</v>
      </c>
      <c r="C10382" s="609" t="s">
        <v>11062</v>
      </c>
      <c r="D10382" s="609" t="s">
        <v>8495</v>
      </c>
      <c r="E10382" s="610">
        <v>27.55</v>
      </c>
    </row>
    <row r="10383" spans="1:5">
      <c r="A10383" s="609">
        <v>40287</v>
      </c>
      <c r="B10383" s="609" t="s">
        <v>11063</v>
      </c>
      <c r="C10383" s="609" t="s">
        <v>8645</v>
      </c>
      <c r="D10383" s="609" t="s">
        <v>8495</v>
      </c>
      <c r="E10383" s="610">
        <v>10.61</v>
      </c>
    </row>
    <row r="10384" spans="1:5">
      <c r="A10384" s="609">
        <v>4084</v>
      </c>
      <c r="B10384" s="609" t="s">
        <v>11064</v>
      </c>
      <c r="C10384" s="609" t="s">
        <v>8643</v>
      </c>
      <c r="D10384" s="609" t="s">
        <v>8495</v>
      </c>
      <c r="E10384" s="610">
        <v>3.38</v>
      </c>
    </row>
    <row r="10385" spans="1:5">
      <c r="A10385" s="609">
        <v>743</v>
      </c>
      <c r="B10385" s="609" t="s">
        <v>11065</v>
      </c>
      <c r="C10385" s="609" t="s">
        <v>8643</v>
      </c>
      <c r="D10385" s="609" t="s">
        <v>8500</v>
      </c>
      <c r="E10385" s="610">
        <v>3.38</v>
      </c>
    </row>
    <row r="10386" spans="1:5">
      <c r="A10386" s="609">
        <v>40293</v>
      </c>
      <c r="B10386" s="609" t="s">
        <v>11066</v>
      </c>
      <c r="C10386" s="609" t="s">
        <v>8643</v>
      </c>
      <c r="D10386" s="609" t="s">
        <v>8495</v>
      </c>
      <c r="E10386" s="610">
        <v>4.05</v>
      </c>
    </row>
    <row r="10387" spans="1:5">
      <c r="A10387" s="609">
        <v>40294</v>
      </c>
      <c r="B10387" s="609" t="s">
        <v>11067</v>
      </c>
      <c r="C10387" s="609" t="s">
        <v>8643</v>
      </c>
      <c r="D10387" s="609" t="s">
        <v>8495</v>
      </c>
      <c r="E10387" s="610">
        <v>3.38</v>
      </c>
    </row>
    <row r="10388" spans="1:5">
      <c r="A10388" s="609">
        <v>4085</v>
      </c>
      <c r="B10388" s="609" t="s">
        <v>11068</v>
      </c>
      <c r="C10388" s="609" t="s">
        <v>8643</v>
      </c>
      <c r="D10388" s="609" t="s">
        <v>8495</v>
      </c>
      <c r="E10388" s="610">
        <v>4.7300000000000004</v>
      </c>
    </row>
    <row r="10389" spans="1:5">
      <c r="A10389" s="609">
        <v>10779</v>
      </c>
      <c r="B10389" s="609" t="s">
        <v>11069</v>
      </c>
      <c r="C10389" s="609" t="s">
        <v>8645</v>
      </c>
      <c r="D10389" s="609" t="s">
        <v>8541</v>
      </c>
      <c r="E10389" s="611">
        <v>1040.6199999999999</v>
      </c>
    </row>
    <row r="10390" spans="1:5">
      <c r="A10390" s="609">
        <v>10777</v>
      </c>
      <c r="B10390" s="609" t="s">
        <v>11070</v>
      </c>
      <c r="C10390" s="609" t="s">
        <v>8645</v>
      </c>
      <c r="D10390" s="609" t="s">
        <v>8541</v>
      </c>
      <c r="E10390" s="610">
        <v>945.23</v>
      </c>
    </row>
    <row r="10391" spans="1:5">
      <c r="A10391" s="609">
        <v>10775</v>
      </c>
      <c r="B10391" s="609" t="s">
        <v>11071</v>
      </c>
      <c r="C10391" s="609" t="s">
        <v>8645</v>
      </c>
      <c r="D10391" s="609" t="s">
        <v>8541</v>
      </c>
      <c r="E10391" s="611">
        <v>832.5</v>
      </c>
    </row>
    <row r="10392" spans="1:5">
      <c r="A10392" s="609">
        <v>10776</v>
      </c>
      <c r="B10392" s="609" t="s">
        <v>11072</v>
      </c>
      <c r="C10392" s="609" t="s">
        <v>8645</v>
      </c>
      <c r="D10392" s="609" t="s">
        <v>8541</v>
      </c>
      <c r="E10392" s="610">
        <v>650.39</v>
      </c>
    </row>
    <row r="10393" spans="1:5">
      <c r="A10393" s="601">
        <v>10778</v>
      </c>
      <c r="B10393" s="601" t="s">
        <v>11073</v>
      </c>
      <c r="C10393" s="601" t="s">
        <v>8645</v>
      </c>
      <c r="D10393" s="601" t="s">
        <v>8541</v>
      </c>
      <c r="E10393" s="612">
        <v>1040.6199999999999</v>
      </c>
    </row>
    <row r="10394" spans="1:5">
      <c r="A10394" s="601">
        <v>40339</v>
      </c>
      <c r="B10394" s="601" t="s">
        <v>11074</v>
      </c>
      <c r="C10394" s="601" t="s">
        <v>11062</v>
      </c>
      <c r="D10394" s="601" t="s">
        <v>8495</v>
      </c>
      <c r="E10394" s="601">
        <v>9.66</v>
      </c>
    </row>
    <row r="10395" spans="1:5">
      <c r="A10395" s="601">
        <v>10749</v>
      </c>
      <c r="B10395" s="601" t="s">
        <v>11075</v>
      </c>
      <c r="C10395" s="601" t="s">
        <v>11062</v>
      </c>
      <c r="D10395" s="601" t="s">
        <v>8495</v>
      </c>
      <c r="E10395" s="601">
        <v>31.95</v>
      </c>
    </row>
    <row r="10396" spans="1:5">
      <c r="A10396" s="601">
        <v>40290</v>
      </c>
      <c r="B10396" s="601" t="s">
        <v>11076</v>
      </c>
      <c r="C10396" s="601" t="s">
        <v>11062</v>
      </c>
      <c r="D10396" s="601" t="s">
        <v>8495</v>
      </c>
      <c r="E10396" s="601">
        <v>17.28</v>
      </c>
    </row>
    <row r="10397" spans="1:5">
      <c r="A10397" s="601">
        <v>3346</v>
      </c>
      <c r="B10397" s="601" t="s">
        <v>11077</v>
      </c>
      <c r="C10397" s="601" t="s">
        <v>8643</v>
      </c>
      <c r="D10397" s="601" t="s">
        <v>8500</v>
      </c>
      <c r="E10397" s="601">
        <v>23.9</v>
      </c>
    </row>
    <row r="10398" spans="1:5">
      <c r="A10398" s="601">
        <v>3348</v>
      </c>
      <c r="B10398" s="601" t="s">
        <v>11078</v>
      </c>
      <c r="C10398" s="601" t="s">
        <v>8643</v>
      </c>
      <c r="D10398" s="601" t="s">
        <v>8495</v>
      </c>
      <c r="E10398" s="601">
        <v>28.59</v>
      </c>
    </row>
    <row r="10399" spans="1:5">
      <c r="A10399" s="601">
        <v>39833</v>
      </c>
      <c r="B10399" s="601" t="s">
        <v>11079</v>
      </c>
      <c r="C10399" s="601" t="s">
        <v>8643</v>
      </c>
      <c r="D10399" s="601" t="s">
        <v>8495</v>
      </c>
      <c r="E10399" s="601">
        <v>39.159999999999997</v>
      </c>
    </row>
    <row r="10400" spans="1:5">
      <c r="A10400" s="601">
        <v>7252</v>
      </c>
      <c r="B10400" s="601" t="s">
        <v>11080</v>
      </c>
      <c r="C10400" s="601" t="s">
        <v>8643</v>
      </c>
      <c r="D10400" s="601" t="s">
        <v>8541</v>
      </c>
      <c r="E10400" s="601">
        <v>2.34</v>
      </c>
    </row>
    <row r="10401" spans="1:5">
      <c r="A10401" s="601">
        <v>7247</v>
      </c>
      <c r="B10401" s="601" t="s">
        <v>11081</v>
      </c>
      <c r="C10401" s="601" t="s">
        <v>8643</v>
      </c>
      <c r="D10401" s="601" t="s">
        <v>8541</v>
      </c>
      <c r="E10401" s="601">
        <v>2.34</v>
      </c>
    </row>
    <row r="10402" spans="1:5">
      <c r="A10402" s="601">
        <v>40291</v>
      </c>
      <c r="B10402" s="601" t="s">
        <v>11082</v>
      </c>
      <c r="C10402" s="601" t="s">
        <v>11062</v>
      </c>
      <c r="D10402" s="601" t="s">
        <v>8495</v>
      </c>
      <c r="E10402" s="601">
        <v>900</v>
      </c>
    </row>
    <row r="10403" spans="1:5">
      <c r="A10403" s="601">
        <v>40275</v>
      </c>
      <c r="B10403" s="601" t="s">
        <v>11083</v>
      </c>
      <c r="C10403" s="601" t="s">
        <v>11062</v>
      </c>
      <c r="D10403" s="601" t="s">
        <v>8495</v>
      </c>
      <c r="E10403" s="601">
        <v>28.8</v>
      </c>
    </row>
    <row r="10404" spans="1:5">
      <c r="A10404" s="601">
        <v>42408</v>
      </c>
      <c r="B10404" s="601" t="s">
        <v>11084</v>
      </c>
      <c r="C10404" s="601" t="s">
        <v>8898</v>
      </c>
      <c r="D10404" s="601" t="s">
        <v>8495</v>
      </c>
      <c r="E10404" s="601">
        <v>2.5499999999999998</v>
      </c>
    </row>
    <row r="10405" spans="1:5">
      <c r="A10405" s="601">
        <v>3777</v>
      </c>
      <c r="B10405" s="601" t="s">
        <v>11085</v>
      </c>
      <c r="C10405" s="601" t="s">
        <v>8898</v>
      </c>
      <c r="D10405" s="601" t="s">
        <v>8500</v>
      </c>
      <c r="E10405" s="601">
        <v>1.84</v>
      </c>
    </row>
    <row r="10406" spans="1:5">
      <c r="A10406" s="601">
        <v>44699</v>
      </c>
      <c r="B10406" s="601" t="s">
        <v>11086</v>
      </c>
      <c r="C10406" s="601" t="s">
        <v>124</v>
      </c>
      <c r="D10406" s="601" t="s">
        <v>8495</v>
      </c>
      <c r="E10406" s="601">
        <v>49.82</v>
      </c>
    </row>
    <row r="10407" spans="1:5">
      <c r="A10407" s="601">
        <v>3798</v>
      </c>
      <c r="B10407" s="601" t="s">
        <v>11087</v>
      </c>
      <c r="C10407" s="601" t="s">
        <v>8494</v>
      </c>
      <c r="D10407" s="601" t="s">
        <v>8495</v>
      </c>
      <c r="E10407" s="601">
        <v>92.1</v>
      </c>
    </row>
    <row r="10408" spans="1:5">
      <c r="A10408" s="601">
        <v>38769</v>
      </c>
      <c r="B10408" s="601" t="s">
        <v>11088</v>
      </c>
      <c r="C10408" s="601" t="s">
        <v>8494</v>
      </c>
      <c r="D10408" s="601" t="s">
        <v>8495</v>
      </c>
      <c r="E10408" s="601">
        <v>71.930000000000007</v>
      </c>
    </row>
    <row r="10409" spans="1:5">
      <c r="A10409" s="601">
        <v>38774</v>
      </c>
      <c r="B10409" s="601" t="s">
        <v>11089</v>
      </c>
      <c r="C10409" s="601" t="s">
        <v>8494</v>
      </c>
      <c r="D10409" s="601" t="s">
        <v>8495</v>
      </c>
      <c r="E10409" s="601">
        <v>10.02</v>
      </c>
    </row>
    <row r="10410" spans="1:5">
      <c r="A10410" s="601">
        <v>42247</v>
      </c>
      <c r="B10410" s="601" t="s">
        <v>11090</v>
      </c>
      <c r="C10410" s="601" t="s">
        <v>8494</v>
      </c>
      <c r="D10410" s="601" t="s">
        <v>8495</v>
      </c>
      <c r="E10410" s="601">
        <v>342.13</v>
      </c>
    </row>
    <row r="10411" spans="1:5">
      <c r="A10411" s="601">
        <v>42248</v>
      </c>
      <c r="B10411" s="601" t="s">
        <v>11091</v>
      </c>
      <c r="C10411" s="601" t="s">
        <v>8494</v>
      </c>
      <c r="D10411" s="601" t="s">
        <v>8495</v>
      </c>
      <c r="E10411" s="601">
        <v>397.42</v>
      </c>
    </row>
    <row r="10412" spans="1:5">
      <c r="A10412" s="601">
        <v>42249</v>
      </c>
      <c r="B10412" s="601" t="s">
        <v>11092</v>
      </c>
      <c r="C10412" s="601" t="s">
        <v>8494</v>
      </c>
      <c r="D10412" s="601" t="s">
        <v>8495</v>
      </c>
      <c r="E10412" s="612">
        <v>658.38</v>
      </c>
    </row>
    <row r="10413" spans="1:5">
      <c r="A10413" s="601">
        <v>42244</v>
      </c>
      <c r="B10413" s="601" t="s">
        <v>11093</v>
      </c>
      <c r="C10413" s="601" t="s">
        <v>8494</v>
      </c>
      <c r="D10413" s="601" t="s">
        <v>8495</v>
      </c>
      <c r="E10413" s="601">
        <v>102.82</v>
      </c>
    </row>
    <row r="10414" spans="1:5">
      <c r="A10414" s="601">
        <v>42245</v>
      </c>
      <c r="B10414" s="601" t="s">
        <v>11094</v>
      </c>
      <c r="C10414" s="601" t="s">
        <v>8494</v>
      </c>
      <c r="D10414" s="601" t="s">
        <v>8495</v>
      </c>
      <c r="E10414" s="601">
        <v>189.73</v>
      </c>
    </row>
    <row r="10415" spans="1:5">
      <c r="A10415" s="601">
        <v>42246</v>
      </c>
      <c r="B10415" s="601" t="s">
        <v>11095</v>
      </c>
      <c r="C10415" s="601" t="s">
        <v>8494</v>
      </c>
      <c r="D10415" s="601" t="s">
        <v>8495</v>
      </c>
      <c r="E10415" s="601">
        <v>210.02</v>
      </c>
    </row>
    <row r="10416" spans="1:5">
      <c r="A10416" s="601">
        <v>42243</v>
      </c>
      <c r="B10416" s="601" t="s">
        <v>11096</v>
      </c>
      <c r="C10416" s="601" t="s">
        <v>8494</v>
      </c>
      <c r="D10416" s="601" t="s">
        <v>8495</v>
      </c>
      <c r="E10416" s="601">
        <v>253.25</v>
      </c>
    </row>
    <row r="10417" spans="1:5">
      <c r="A10417" s="601">
        <v>38889</v>
      </c>
      <c r="B10417" s="601" t="s">
        <v>11097</v>
      </c>
      <c r="C10417" s="601" t="s">
        <v>8494</v>
      </c>
      <c r="D10417" s="601" t="s">
        <v>8495</v>
      </c>
      <c r="E10417" s="601">
        <v>55.13</v>
      </c>
    </row>
    <row r="10418" spans="1:5">
      <c r="A10418" s="601">
        <v>38784</v>
      </c>
      <c r="B10418" s="601" t="s">
        <v>11098</v>
      </c>
      <c r="C10418" s="601" t="s">
        <v>8494</v>
      </c>
      <c r="D10418" s="601" t="s">
        <v>8495</v>
      </c>
      <c r="E10418" s="601">
        <v>73.75</v>
      </c>
    </row>
    <row r="10419" spans="1:5">
      <c r="A10419" s="601">
        <v>3780</v>
      </c>
      <c r="B10419" s="601" t="s">
        <v>11099</v>
      </c>
      <c r="C10419" s="601" t="s">
        <v>8494</v>
      </c>
      <c r="D10419" s="601" t="s">
        <v>8500</v>
      </c>
      <c r="E10419" s="601">
        <v>113.4</v>
      </c>
    </row>
    <row r="10420" spans="1:5">
      <c r="A10420" s="601">
        <v>38773</v>
      </c>
      <c r="B10420" s="601" t="s">
        <v>11100</v>
      </c>
      <c r="C10420" s="601" t="s">
        <v>8494</v>
      </c>
      <c r="D10420" s="601" t="s">
        <v>8495</v>
      </c>
      <c r="E10420" s="601">
        <v>7.23</v>
      </c>
    </row>
    <row r="10421" spans="1:5">
      <c r="A10421" s="601">
        <v>12271</v>
      </c>
      <c r="B10421" s="601" t="s">
        <v>11101</v>
      </c>
      <c r="C10421" s="601" t="s">
        <v>8494</v>
      </c>
      <c r="D10421" s="601" t="s">
        <v>8495</v>
      </c>
      <c r="E10421" s="601">
        <v>403.34</v>
      </c>
    </row>
    <row r="10422" spans="1:5">
      <c r="A10422" s="601">
        <v>39385</v>
      </c>
      <c r="B10422" s="601" t="s">
        <v>11102</v>
      </c>
      <c r="C10422" s="601" t="s">
        <v>8494</v>
      </c>
      <c r="D10422" s="601" t="s">
        <v>8495</v>
      </c>
      <c r="E10422" s="601">
        <v>9.16</v>
      </c>
    </row>
    <row r="10423" spans="1:5">
      <c r="A10423" s="601">
        <v>39389</v>
      </c>
      <c r="B10423" s="601" t="s">
        <v>11103</v>
      </c>
      <c r="C10423" s="601" t="s">
        <v>8494</v>
      </c>
      <c r="D10423" s="601" t="s">
        <v>8495</v>
      </c>
      <c r="E10423" s="601">
        <v>9.94</v>
      </c>
    </row>
    <row r="10424" spans="1:5">
      <c r="A10424" s="601">
        <v>39390</v>
      </c>
      <c r="B10424" s="601" t="s">
        <v>11104</v>
      </c>
      <c r="C10424" s="601" t="s">
        <v>8494</v>
      </c>
      <c r="D10424" s="601" t="s">
        <v>8495</v>
      </c>
      <c r="E10424" s="601">
        <v>20.85</v>
      </c>
    </row>
    <row r="10425" spans="1:5">
      <c r="A10425" s="601">
        <v>39391</v>
      </c>
      <c r="B10425" s="601" t="s">
        <v>11105</v>
      </c>
      <c r="C10425" s="601" t="s">
        <v>8494</v>
      </c>
      <c r="D10425" s="601" t="s">
        <v>8495</v>
      </c>
      <c r="E10425" s="601">
        <v>23.41</v>
      </c>
    </row>
    <row r="10426" spans="1:5">
      <c r="A10426" s="601">
        <v>3803</v>
      </c>
      <c r="B10426" s="601" t="s">
        <v>11106</v>
      </c>
      <c r="C10426" s="601" t="s">
        <v>8494</v>
      </c>
      <c r="D10426" s="601" t="s">
        <v>8495</v>
      </c>
      <c r="E10426" s="601">
        <v>68.2</v>
      </c>
    </row>
    <row r="10427" spans="1:5">
      <c r="A10427" s="601">
        <v>38770</v>
      </c>
      <c r="B10427" s="601" t="s">
        <v>11107</v>
      </c>
      <c r="C10427" s="601" t="s">
        <v>8494</v>
      </c>
      <c r="D10427" s="601" t="s">
        <v>8495</v>
      </c>
      <c r="E10427" s="601">
        <v>78.97</v>
      </c>
    </row>
    <row r="10428" spans="1:5">
      <c r="A10428" s="601">
        <v>12267</v>
      </c>
      <c r="B10428" s="601" t="s">
        <v>11108</v>
      </c>
      <c r="C10428" s="601" t="s">
        <v>8494</v>
      </c>
      <c r="D10428" s="601" t="s">
        <v>8495</v>
      </c>
      <c r="E10428" s="601">
        <v>231.42</v>
      </c>
    </row>
    <row r="10429" spans="1:5">
      <c r="A10429" s="601">
        <v>43265</v>
      </c>
      <c r="B10429" s="601" t="s">
        <v>11109</v>
      </c>
      <c r="C10429" s="601" t="s">
        <v>8494</v>
      </c>
      <c r="D10429" s="601" t="s">
        <v>8495</v>
      </c>
      <c r="E10429" s="601">
        <v>28.67</v>
      </c>
    </row>
    <row r="10430" spans="1:5">
      <c r="A10430" s="601">
        <v>12266</v>
      </c>
      <c r="B10430" s="601" t="s">
        <v>11110</v>
      </c>
      <c r="C10430" s="601" t="s">
        <v>8494</v>
      </c>
      <c r="D10430" s="601" t="s">
        <v>8495</v>
      </c>
      <c r="E10430" s="601">
        <v>118.45</v>
      </c>
    </row>
    <row r="10431" spans="1:5">
      <c r="A10431" s="601">
        <v>39378</v>
      </c>
      <c r="B10431" s="601" t="s">
        <v>11111</v>
      </c>
      <c r="C10431" s="601" t="s">
        <v>8494</v>
      </c>
      <c r="D10431" s="601" t="s">
        <v>8495</v>
      </c>
      <c r="E10431" s="601">
        <v>83.98</v>
      </c>
    </row>
    <row r="10432" spans="1:5">
      <c r="A10432" s="601">
        <v>43543</v>
      </c>
      <c r="B10432" s="601" t="s">
        <v>11112</v>
      </c>
      <c r="C10432" s="601" t="s">
        <v>8494</v>
      </c>
      <c r="D10432" s="601" t="s">
        <v>8495</v>
      </c>
      <c r="E10432" s="601">
        <v>174.96</v>
      </c>
    </row>
    <row r="10433" spans="1:5">
      <c r="A10433" s="601">
        <v>38775</v>
      </c>
      <c r="B10433" s="601" t="s">
        <v>11113</v>
      </c>
      <c r="C10433" s="601" t="s">
        <v>8494</v>
      </c>
      <c r="D10433" s="601" t="s">
        <v>8495</v>
      </c>
      <c r="E10433" s="601">
        <v>89.03</v>
      </c>
    </row>
    <row r="10434" spans="1:5">
      <c r="A10434" s="601">
        <v>44252</v>
      </c>
      <c r="B10434" s="601" t="s">
        <v>11114</v>
      </c>
      <c r="C10434" s="601" t="s">
        <v>8494</v>
      </c>
      <c r="D10434" s="601" t="s">
        <v>8495</v>
      </c>
      <c r="E10434" s="601">
        <v>194.37</v>
      </c>
    </row>
    <row r="10435" spans="1:5">
      <c r="A10435" s="601">
        <v>21119</v>
      </c>
      <c r="B10435" s="601" t="s">
        <v>11115</v>
      </c>
      <c r="C10435" s="601" t="s">
        <v>8494</v>
      </c>
      <c r="D10435" s="601" t="s">
        <v>8495</v>
      </c>
      <c r="E10435" s="601">
        <v>1.95</v>
      </c>
    </row>
    <row r="10436" spans="1:5">
      <c r="A10436" s="601">
        <v>37974</v>
      </c>
      <c r="B10436" s="601" t="s">
        <v>11116</v>
      </c>
      <c r="C10436" s="601" t="s">
        <v>8494</v>
      </c>
      <c r="D10436" s="601" t="s">
        <v>8495</v>
      </c>
      <c r="E10436" s="601">
        <v>2.52</v>
      </c>
    </row>
    <row r="10437" spans="1:5">
      <c r="A10437" s="601">
        <v>37975</v>
      </c>
      <c r="B10437" s="601" t="s">
        <v>11117</v>
      </c>
      <c r="C10437" s="601" t="s">
        <v>8494</v>
      </c>
      <c r="D10437" s="601" t="s">
        <v>8495</v>
      </c>
      <c r="E10437" s="601">
        <v>5.61</v>
      </c>
    </row>
    <row r="10438" spans="1:5">
      <c r="A10438" s="601">
        <v>37976</v>
      </c>
      <c r="B10438" s="601" t="s">
        <v>11118</v>
      </c>
      <c r="C10438" s="601" t="s">
        <v>8494</v>
      </c>
      <c r="D10438" s="601" t="s">
        <v>8495</v>
      </c>
      <c r="E10438" s="601">
        <v>12.5</v>
      </c>
    </row>
    <row r="10439" spans="1:5">
      <c r="A10439" s="601">
        <v>37977</v>
      </c>
      <c r="B10439" s="601" t="s">
        <v>11119</v>
      </c>
      <c r="C10439" s="601" t="s">
        <v>8494</v>
      </c>
      <c r="D10439" s="601" t="s">
        <v>8495</v>
      </c>
      <c r="E10439" s="601">
        <v>17.29</v>
      </c>
    </row>
    <row r="10440" spans="1:5">
      <c r="A10440" s="601">
        <v>37978</v>
      </c>
      <c r="B10440" s="601" t="s">
        <v>11120</v>
      </c>
      <c r="C10440" s="601" t="s">
        <v>8494</v>
      </c>
      <c r="D10440" s="601" t="s">
        <v>8495</v>
      </c>
      <c r="E10440" s="601">
        <v>34.29</v>
      </c>
    </row>
    <row r="10441" spans="1:5">
      <c r="A10441" s="601">
        <v>37979</v>
      </c>
      <c r="B10441" s="601" t="s">
        <v>11121</v>
      </c>
      <c r="C10441" s="601" t="s">
        <v>8494</v>
      </c>
      <c r="D10441" s="601" t="s">
        <v>8495</v>
      </c>
      <c r="E10441" s="601">
        <v>145.51</v>
      </c>
    </row>
    <row r="10442" spans="1:5">
      <c r="A10442" s="601">
        <v>37980</v>
      </c>
      <c r="B10442" s="601" t="s">
        <v>11122</v>
      </c>
      <c r="C10442" s="601" t="s">
        <v>8494</v>
      </c>
      <c r="D10442" s="601" t="s">
        <v>8495</v>
      </c>
      <c r="E10442" s="601">
        <v>167.15</v>
      </c>
    </row>
    <row r="10443" spans="1:5">
      <c r="A10443" s="601">
        <v>36147</v>
      </c>
      <c r="B10443" s="601" t="s">
        <v>11123</v>
      </c>
      <c r="C10443" s="601" t="s">
        <v>8912</v>
      </c>
      <c r="D10443" s="601" t="s">
        <v>8495</v>
      </c>
      <c r="E10443" s="601">
        <v>411.43</v>
      </c>
    </row>
    <row r="10444" spans="1:5">
      <c r="A10444" s="601">
        <v>12731</v>
      </c>
      <c r="B10444" s="601" t="s">
        <v>11124</v>
      </c>
      <c r="C10444" s="601" t="s">
        <v>8494</v>
      </c>
      <c r="D10444" s="601" t="s">
        <v>8541</v>
      </c>
      <c r="E10444" s="601">
        <v>372.67</v>
      </c>
    </row>
    <row r="10445" spans="1:5">
      <c r="A10445" s="601">
        <v>12723</v>
      </c>
      <c r="B10445" s="601" t="s">
        <v>11125</v>
      </c>
      <c r="C10445" s="601" t="s">
        <v>8494</v>
      </c>
      <c r="D10445" s="601" t="s">
        <v>8541</v>
      </c>
      <c r="E10445" s="601">
        <v>2.89</v>
      </c>
    </row>
    <row r="10446" spans="1:5">
      <c r="A10446" s="601">
        <v>12724</v>
      </c>
      <c r="B10446" s="601" t="s">
        <v>11126</v>
      </c>
      <c r="C10446" s="601" t="s">
        <v>8494</v>
      </c>
      <c r="D10446" s="601" t="s">
        <v>8541</v>
      </c>
      <c r="E10446" s="601">
        <v>5.55</v>
      </c>
    </row>
    <row r="10447" spans="1:5">
      <c r="A10447" s="601">
        <v>12725</v>
      </c>
      <c r="B10447" s="601" t="s">
        <v>11127</v>
      </c>
      <c r="C10447" s="601" t="s">
        <v>8494</v>
      </c>
      <c r="D10447" s="601" t="s">
        <v>8541</v>
      </c>
      <c r="E10447" s="601">
        <v>11.14</v>
      </c>
    </row>
    <row r="10448" spans="1:5">
      <c r="A10448" s="601">
        <v>12726</v>
      </c>
      <c r="B10448" s="601" t="s">
        <v>11128</v>
      </c>
      <c r="C10448" s="601" t="s">
        <v>8494</v>
      </c>
      <c r="D10448" s="601" t="s">
        <v>8541</v>
      </c>
      <c r="E10448" s="601">
        <v>24.58</v>
      </c>
    </row>
    <row r="10449" spans="1:5">
      <c r="A10449" s="601">
        <v>12727</v>
      </c>
      <c r="B10449" s="601" t="s">
        <v>11129</v>
      </c>
      <c r="C10449" s="601" t="s">
        <v>8494</v>
      </c>
      <c r="D10449" s="601" t="s">
        <v>8541</v>
      </c>
      <c r="E10449" s="601">
        <v>31.18</v>
      </c>
    </row>
    <row r="10450" spans="1:5">
      <c r="A10450" s="601">
        <v>12728</v>
      </c>
      <c r="B10450" s="601" t="s">
        <v>11130</v>
      </c>
      <c r="C10450" s="601" t="s">
        <v>8494</v>
      </c>
      <c r="D10450" s="601" t="s">
        <v>8541</v>
      </c>
      <c r="E10450" s="601">
        <v>50.93</v>
      </c>
    </row>
    <row r="10451" spans="1:5">
      <c r="A10451" s="601">
        <v>12729</v>
      </c>
      <c r="B10451" s="601" t="s">
        <v>11131</v>
      </c>
      <c r="C10451" s="601" t="s">
        <v>8494</v>
      </c>
      <c r="D10451" s="601" t="s">
        <v>8541</v>
      </c>
      <c r="E10451" s="601">
        <v>166.92</v>
      </c>
    </row>
    <row r="10452" spans="1:5">
      <c r="A10452" s="601">
        <v>12730</v>
      </c>
      <c r="B10452" s="601" t="s">
        <v>11132</v>
      </c>
      <c r="C10452" s="601" t="s">
        <v>8494</v>
      </c>
      <c r="D10452" s="601" t="s">
        <v>8541</v>
      </c>
      <c r="E10452" s="601">
        <v>255.57</v>
      </c>
    </row>
    <row r="10453" spans="1:5">
      <c r="A10453" s="601">
        <v>3840</v>
      </c>
      <c r="B10453" s="601" t="s">
        <v>11133</v>
      </c>
      <c r="C10453" s="601" t="s">
        <v>8494</v>
      </c>
      <c r="D10453" s="601" t="s">
        <v>8495</v>
      </c>
      <c r="E10453" s="601">
        <v>45.28</v>
      </c>
    </row>
    <row r="10454" spans="1:5">
      <c r="A10454" s="601">
        <v>3838</v>
      </c>
      <c r="B10454" s="601" t="s">
        <v>11134</v>
      </c>
      <c r="C10454" s="601" t="s">
        <v>8494</v>
      </c>
      <c r="D10454" s="601" t="s">
        <v>8495</v>
      </c>
      <c r="E10454" s="601">
        <v>99.95</v>
      </c>
    </row>
    <row r="10455" spans="1:5">
      <c r="A10455" s="601">
        <v>3844</v>
      </c>
      <c r="B10455" s="601" t="s">
        <v>11135</v>
      </c>
      <c r="C10455" s="601" t="s">
        <v>8494</v>
      </c>
      <c r="D10455" s="601" t="s">
        <v>8495</v>
      </c>
      <c r="E10455" s="601">
        <v>178.28</v>
      </c>
    </row>
    <row r="10456" spans="1:5">
      <c r="A10456" s="601">
        <v>3839</v>
      </c>
      <c r="B10456" s="601" t="s">
        <v>11136</v>
      </c>
      <c r="C10456" s="601" t="s">
        <v>8494</v>
      </c>
      <c r="D10456" s="601" t="s">
        <v>8495</v>
      </c>
      <c r="E10456" s="601">
        <v>324.73</v>
      </c>
    </row>
    <row r="10457" spans="1:5">
      <c r="A10457" s="601">
        <v>3843</v>
      </c>
      <c r="B10457" s="601" t="s">
        <v>11137</v>
      </c>
      <c r="C10457" s="601" t="s">
        <v>8494</v>
      </c>
      <c r="D10457" s="601" t="s">
        <v>8495</v>
      </c>
      <c r="E10457" s="601">
        <v>445.69</v>
      </c>
    </row>
    <row r="10458" spans="1:5">
      <c r="A10458" s="601">
        <v>3900</v>
      </c>
      <c r="B10458" s="601" t="s">
        <v>11138</v>
      </c>
      <c r="C10458" s="601" t="s">
        <v>8494</v>
      </c>
      <c r="D10458" s="601" t="s">
        <v>8495</v>
      </c>
      <c r="E10458" s="601">
        <v>43</v>
      </c>
    </row>
    <row r="10459" spans="1:5">
      <c r="A10459" s="601">
        <v>3846</v>
      </c>
      <c r="B10459" s="601" t="s">
        <v>11139</v>
      </c>
      <c r="C10459" s="601" t="s">
        <v>8494</v>
      </c>
      <c r="D10459" s="601" t="s">
        <v>8495</v>
      </c>
      <c r="E10459" s="601">
        <v>12.92</v>
      </c>
    </row>
    <row r="10460" spans="1:5">
      <c r="A10460" s="601">
        <v>3886</v>
      </c>
      <c r="B10460" s="601" t="s">
        <v>11140</v>
      </c>
      <c r="C10460" s="601" t="s">
        <v>8494</v>
      </c>
      <c r="D10460" s="601" t="s">
        <v>8495</v>
      </c>
      <c r="E10460" s="601">
        <v>17.149999999999999</v>
      </c>
    </row>
    <row r="10461" spans="1:5">
      <c r="A10461" s="601">
        <v>3854</v>
      </c>
      <c r="B10461" s="601" t="s">
        <v>11141</v>
      </c>
      <c r="C10461" s="601" t="s">
        <v>8494</v>
      </c>
      <c r="D10461" s="601" t="s">
        <v>8495</v>
      </c>
      <c r="E10461" s="601">
        <v>9.7799999999999994</v>
      </c>
    </row>
    <row r="10462" spans="1:5">
      <c r="A10462" s="601">
        <v>3873</v>
      </c>
      <c r="B10462" s="601" t="s">
        <v>11142</v>
      </c>
      <c r="C10462" s="601" t="s">
        <v>8494</v>
      </c>
      <c r="D10462" s="601" t="s">
        <v>8495</v>
      </c>
      <c r="E10462" s="601">
        <v>11.38</v>
      </c>
    </row>
    <row r="10463" spans="1:5">
      <c r="A10463" s="601">
        <v>38021</v>
      </c>
      <c r="B10463" s="601" t="s">
        <v>11143</v>
      </c>
      <c r="C10463" s="601" t="s">
        <v>8494</v>
      </c>
      <c r="D10463" s="601" t="s">
        <v>8495</v>
      </c>
      <c r="E10463" s="601">
        <v>20.21</v>
      </c>
    </row>
    <row r="10464" spans="1:5">
      <c r="A10464" s="601">
        <v>43838</v>
      </c>
      <c r="B10464" s="601" t="s">
        <v>11144</v>
      </c>
      <c r="C10464" s="601" t="s">
        <v>8494</v>
      </c>
      <c r="D10464" s="601" t="s">
        <v>8495</v>
      </c>
      <c r="E10464" s="601">
        <v>26.12</v>
      </c>
    </row>
    <row r="10465" spans="1:5">
      <c r="A10465" s="601">
        <v>3847</v>
      </c>
      <c r="B10465" s="601" t="s">
        <v>11145</v>
      </c>
      <c r="C10465" s="601" t="s">
        <v>8494</v>
      </c>
      <c r="D10465" s="601" t="s">
        <v>8495</v>
      </c>
      <c r="E10465" s="601">
        <v>26.34</v>
      </c>
    </row>
    <row r="10466" spans="1:5">
      <c r="A10466" s="601">
        <v>38022</v>
      </c>
      <c r="B10466" s="601" t="s">
        <v>11146</v>
      </c>
      <c r="C10466" s="601" t="s">
        <v>8494</v>
      </c>
      <c r="D10466" s="601" t="s">
        <v>8495</v>
      </c>
      <c r="E10466" s="601">
        <v>36.200000000000003</v>
      </c>
    </row>
    <row r="10467" spans="1:5">
      <c r="A10467" s="601">
        <v>3826</v>
      </c>
      <c r="B10467" s="601" t="s">
        <v>11147</v>
      </c>
      <c r="C10467" s="601" t="s">
        <v>8494</v>
      </c>
      <c r="D10467" s="601" t="s">
        <v>8495</v>
      </c>
      <c r="E10467" s="601">
        <v>44.93</v>
      </c>
    </row>
    <row r="10468" spans="1:5">
      <c r="A10468" s="601">
        <v>3825</v>
      </c>
      <c r="B10468" s="601" t="s">
        <v>11148</v>
      </c>
      <c r="C10468" s="601" t="s">
        <v>8494</v>
      </c>
      <c r="D10468" s="601" t="s">
        <v>8495</v>
      </c>
      <c r="E10468" s="601">
        <v>12.92</v>
      </c>
    </row>
    <row r="10469" spans="1:5">
      <c r="A10469" s="601">
        <v>3827</v>
      </c>
      <c r="B10469" s="601" t="s">
        <v>11149</v>
      </c>
      <c r="C10469" s="601" t="s">
        <v>8494</v>
      </c>
      <c r="D10469" s="601" t="s">
        <v>8495</v>
      </c>
      <c r="E10469" s="601">
        <v>28.23</v>
      </c>
    </row>
    <row r="10470" spans="1:5">
      <c r="A10470" s="601">
        <v>3830</v>
      </c>
      <c r="B10470" s="601" t="s">
        <v>11150</v>
      </c>
      <c r="C10470" s="601" t="s">
        <v>8494</v>
      </c>
      <c r="D10470" s="601" t="s">
        <v>8495</v>
      </c>
      <c r="E10470" s="601">
        <v>198.82</v>
      </c>
    </row>
    <row r="10471" spans="1:5">
      <c r="A10471" s="601">
        <v>37981</v>
      </c>
      <c r="B10471" s="601" t="s">
        <v>11151</v>
      </c>
      <c r="C10471" s="601" t="s">
        <v>8494</v>
      </c>
      <c r="D10471" s="601" t="s">
        <v>8495</v>
      </c>
      <c r="E10471" s="601">
        <v>7.28</v>
      </c>
    </row>
    <row r="10472" spans="1:5">
      <c r="A10472" s="601">
        <v>37982</v>
      </c>
      <c r="B10472" s="601" t="s">
        <v>11152</v>
      </c>
      <c r="C10472" s="601" t="s">
        <v>8494</v>
      </c>
      <c r="D10472" s="601" t="s">
        <v>8495</v>
      </c>
      <c r="E10472" s="601">
        <v>10.57</v>
      </c>
    </row>
    <row r="10473" spans="1:5">
      <c r="A10473" s="601">
        <v>37983</v>
      </c>
      <c r="B10473" s="601" t="s">
        <v>11153</v>
      </c>
      <c r="C10473" s="601" t="s">
        <v>8494</v>
      </c>
      <c r="D10473" s="601" t="s">
        <v>8495</v>
      </c>
      <c r="E10473" s="601">
        <v>15.62</v>
      </c>
    </row>
    <row r="10474" spans="1:5">
      <c r="A10474" s="601">
        <v>37984</v>
      </c>
      <c r="B10474" s="601" t="s">
        <v>11154</v>
      </c>
      <c r="C10474" s="601" t="s">
        <v>8494</v>
      </c>
      <c r="D10474" s="601" t="s">
        <v>8495</v>
      </c>
      <c r="E10474" s="601">
        <v>21.94</v>
      </c>
    </row>
    <row r="10475" spans="1:5">
      <c r="A10475" s="601">
        <v>37985</v>
      </c>
      <c r="B10475" s="601" t="s">
        <v>11155</v>
      </c>
      <c r="C10475" s="601" t="s">
        <v>8494</v>
      </c>
      <c r="D10475" s="601" t="s">
        <v>8495</v>
      </c>
      <c r="E10475" s="601">
        <v>31.17</v>
      </c>
    </row>
    <row r="10476" spans="1:5">
      <c r="A10476" s="601">
        <v>20165</v>
      </c>
      <c r="B10476" s="601" t="s">
        <v>11156</v>
      </c>
      <c r="C10476" s="601" t="s">
        <v>8494</v>
      </c>
      <c r="D10476" s="601" t="s">
        <v>8495</v>
      </c>
      <c r="E10476" s="601">
        <v>24.64</v>
      </c>
    </row>
    <row r="10477" spans="1:5">
      <c r="A10477" s="601">
        <v>20166</v>
      </c>
      <c r="B10477" s="601" t="s">
        <v>11157</v>
      </c>
      <c r="C10477" s="601" t="s">
        <v>8494</v>
      </c>
      <c r="D10477" s="601" t="s">
        <v>8495</v>
      </c>
      <c r="E10477" s="601">
        <v>75.27</v>
      </c>
    </row>
    <row r="10478" spans="1:5">
      <c r="A10478" s="601">
        <v>20164</v>
      </c>
      <c r="B10478" s="601" t="s">
        <v>11158</v>
      </c>
      <c r="C10478" s="601" t="s">
        <v>8494</v>
      </c>
      <c r="D10478" s="601" t="s">
        <v>8495</v>
      </c>
      <c r="E10478" s="601">
        <v>11.84</v>
      </c>
    </row>
    <row r="10479" spans="1:5">
      <c r="A10479" s="601">
        <v>3893</v>
      </c>
      <c r="B10479" s="601" t="s">
        <v>11159</v>
      </c>
      <c r="C10479" s="601" t="s">
        <v>8494</v>
      </c>
      <c r="D10479" s="601" t="s">
        <v>8495</v>
      </c>
      <c r="E10479" s="601">
        <v>18.559999999999999</v>
      </c>
    </row>
    <row r="10480" spans="1:5">
      <c r="A10480" s="601">
        <v>3848</v>
      </c>
      <c r="B10480" s="601" t="s">
        <v>11160</v>
      </c>
      <c r="C10480" s="601" t="s">
        <v>8494</v>
      </c>
      <c r="D10480" s="601" t="s">
        <v>8495</v>
      </c>
      <c r="E10480" s="601">
        <v>11.32</v>
      </c>
    </row>
    <row r="10481" spans="1:5">
      <c r="A10481" s="601">
        <v>3895</v>
      </c>
      <c r="B10481" s="601" t="s">
        <v>11161</v>
      </c>
      <c r="C10481" s="601" t="s">
        <v>8494</v>
      </c>
      <c r="D10481" s="601" t="s">
        <v>8495</v>
      </c>
      <c r="E10481" s="601">
        <v>12.57</v>
      </c>
    </row>
    <row r="10482" spans="1:5">
      <c r="A10482" s="601">
        <v>12404</v>
      </c>
      <c r="B10482" s="601" t="s">
        <v>11162</v>
      </c>
      <c r="C10482" s="601" t="s">
        <v>8494</v>
      </c>
      <c r="D10482" s="601" t="s">
        <v>8495</v>
      </c>
      <c r="E10482" s="601">
        <v>9.0299999999999994</v>
      </c>
    </row>
    <row r="10483" spans="1:5">
      <c r="A10483" s="601">
        <v>3939</v>
      </c>
      <c r="B10483" s="601" t="s">
        <v>11163</v>
      </c>
      <c r="C10483" s="601" t="s">
        <v>8494</v>
      </c>
      <c r="D10483" s="601" t="s">
        <v>8495</v>
      </c>
      <c r="E10483" s="601">
        <v>18.61</v>
      </c>
    </row>
    <row r="10484" spans="1:5">
      <c r="A10484" s="601">
        <v>3911</v>
      </c>
      <c r="B10484" s="601" t="s">
        <v>11164</v>
      </c>
      <c r="C10484" s="601" t="s">
        <v>8494</v>
      </c>
      <c r="D10484" s="601" t="s">
        <v>8495</v>
      </c>
      <c r="E10484" s="601">
        <v>15.2</v>
      </c>
    </row>
    <row r="10485" spans="1:5">
      <c r="A10485" s="601">
        <v>3908</v>
      </c>
      <c r="B10485" s="601" t="s">
        <v>11165</v>
      </c>
      <c r="C10485" s="601" t="s">
        <v>8494</v>
      </c>
      <c r="D10485" s="601" t="s">
        <v>8495</v>
      </c>
      <c r="E10485" s="601">
        <v>4.91</v>
      </c>
    </row>
    <row r="10486" spans="1:5">
      <c r="A10486" s="601">
        <v>3910</v>
      </c>
      <c r="B10486" s="601" t="s">
        <v>11166</v>
      </c>
      <c r="C10486" s="601" t="s">
        <v>8494</v>
      </c>
      <c r="D10486" s="601" t="s">
        <v>8495</v>
      </c>
      <c r="E10486" s="601">
        <v>10.88</v>
      </c>
    </row>
    <row r="10487" spans="1:5">
      <c r="A10487" s="601">
        <v>3913</v>
      </c>
      <c r="B10487" s="601" t="s">
        <v>11167</v>
      </c>
      <c r="C10487" s="601" t="s">
        <v>8494</v>
      </c>
      <c r="D10487" s="601" t="s">
        <v>8495</v>
      </c>
      <c r="E10487" s="601">
        <v>52</v>
      </c>
    </row>
    <row r="10488" spans="1:5">
      <c r="A10488" s="601">
        <v>3912</v>
      </c>
      <c r="B10488" s="601" t="s">
        <v>11168</v>
      </c>
      <c r="C10488" s="601" t="s">
        <v>8494</v>
      </c>
      <c r="D10488" s="601" t="s">
        <v>8495</v>
      </c>
      <c r="E10488" s="601">
        <v>28.5</v>
      </c>
    </row>
    <row r="10489" spans="1:5">
      <c r="A10489" s="601">
        <v>3909</v>
      </c>
      <c r="B10489" s="601" t="s">
        <v>11169</v>
      </c>
      <c r="C10489" s="601" t="s">
        <v>8494</v>
      </c>
      <c r="D10489" s="601" t="s">
        <v>8495</v>
      </c>
      <c r="E10489" s="601">
        <v>6.69</v>
      </c>
    </row>
    <row r="10490" spans="1:5">
      <c r="A10490" s="601">
        <v>3914</v>
      </c>
      <c r="B10490" s="601" t="s">
        <v>11170</v>
      </c>
      <c r="C10490" s="601" t="s">
        <v>8494</v>
      </c>
      <c r="D10490" s="601" t="s">
        <v>8495</v>
      </c>
      <c r="E10490" s="601">
        <v>78.44</v>
      </c>
    </row>
    <row r="10491" spans="1:5">
      <c r="A10491" s="601">
        <v>3915</v>
      </c>
      <c r="B10491" s="601" t="s">
        <v>11171</v>
      </c>
      <c r="C10491" s="601" t="s">
        <v>8494</v>
      </c>
      <c r="D10491" s="601" t="s">
        <v>8495</v>
      </c>
      <c r="E10491" s="601">
        <v>123.7</v>
      </c>
    </row>
    <row r="10492" spans="1:5">
      <c r="A10492" s="601">
        <v>3916</v>
      </c>
      <c r="B10492" s="601" t="s">
        <v>11172</v>
      </c>
      <c r="C10492" s="601" t="s">
        <v>8494</v>
      </c>
      <c r="D10492" s="601" t="s">
        <v>8495</v>
      </c>
      <c r="E10492" s="601">
        <v>225.36</v>
      </c>
    </row>
    <row r="10493" spans="1:5">
      <c r="A10493" s="601">
        <v>3917</v>
      </c>
      <c r="B10493" s="601" t="s">
        <v>11173</v>
      </c>
      <c r="C10493" s="601" t="s">
        <v>8494</v>
      </c>
      <c r="D10493" s="601" t="s">
        <v>8495</v>
      </c>
      <c r="E10493" s="601">
        <v>371.71</v>
      </c>
    </row>
    <row r="10494" spans="1:5">
      <c r="A10494" s="601">
        <v>1904</v>
      </c>
      <c r="B10494" s="601" t="s">
        <v>11174</v>
      </c>
      <c r="C10494" s="601" t="s">
        <v>8494</v>
      </c>
      <c r="D10494" s="601" t="s">
        <v>8495</v>
      </c>
      <c r="E10494" s="601">
        <v>1.04</v>
      </c>
    </row>
    <row r="10495" spans="1:5">
      <c r="A10495" s="601">
        <v>1899</v>
      </c>
      <c r="B10495" s="601" t="s">
        <v>11175</v>
      </c>
      <c r="C10495" s="601" t="s">
        <v>8494</v>
      </c>
      <c r="D10495" s="601" t="s">
        <v>8495</v>
      </c>
      <c r="E10495" s="601">
        <v>1.17</v>
      </c>
    </row>
    <row r="10496" spans="1:5">
      <c r="A10496" s="601">
        <v>1900</v>
      </c>
      <c r="B10496" s="601" t="s">
        <v>11176</v>
      </c>
      <c r="C10496" s="601" t="s">
        <v>8494</v>
      </c>
      <c r="D10496" s="601" t="s">
        <v>8495</v>
      </c>
      <c r="E10496" s="601">
        <v>1.9</v>
      </c>
    </row>
    <row r="10497" spans="1:5">
      <c r="A10497" s="601">
        <v>12407</v>
      </c>
      <c r="B10497" s="601" t="s">
        <v>11177</v>
      </c>
      <c r="C10497" s="601" t="s">
        <v>8494</v>
      </c>
      <c r="D10497" s="601" t="s">
        <v>8495</v>
      </c>
      <c r="E10497" s="601">
        <v>28.14</v>
      </c>
    </row>
    <row r="10498" spans="1:5">
      <c r="A10498" s="601">
        <v>12408</v>
      </c>
      <c r="B10498" s="601" t="s">
        <v>11178</v>
      </c>
      <c r="C10498" s="601" t="s">
        <v>8494</v>
      </c>
      <c r="D10498" s="601" t="s">
        <v>8495</v>
      </c>
      <c r="E10498" s="601">
        <v>15.88</v>
      </c>
    </row>
    <row r="10499" spans="1:5">
      <c r="A10499" s="601">
        <v>12409</v>
      </c>
      <c r="B10499" s="601" t="s">
        <v>11179</v>
      </c>
      <c r="C10499" s="601" t="s">
        <v>8494</v>
      </c>
      <c r="D10499" s="601" t="s">
        <v>8495</v>
      </c>
      <c r="E10499" s="601">
        <v>15.88</v>
      </c>
    </row>
    <row r="10500" spans="1:5">
      <c r="A10500" s="601">
        <v>12410</v>
      </c>
      <c r="B10500" s="601" t="s">
        <v>11180</v>
      </c>
      <c r="C10500" s="601" t="s">
        <v>8494</v>
      </c>
      <c r="D10500" s="601" t="s">
        <v>8495</v>
      </c>
      <c r="E10500" s="601">
        <v>10.94</v>
      </c>
    </row>
    <row r="10501" spans="1:5">
      <c r="A10501" s="601">
        <v>3936</v>
      </c>
      <c r="B10501" s="601" t="s">
        <v>11181</v>
      </c>
      <c r="C10501" s="601" t="s">
        <v>8494</v>
      </c>
      <c r="D10501" s="601" t="s">
        <v>8495</v>
      </c>
      <c r="E10501" s="601">
        <v>19.77</v>
      </c>
    </row>
    <row r="10502" spans="1:5">
      <c r="A10502" s="601">
        <v>3922</v>
      </c>
      <c r="B10502" s="601" t="s">
        <v>11182</v>
      </c>
      <c r="C10502" s="601" t="s">
        <v>8494</v>
      </c>
      <c r="D10502" s="601" t="s">
        <v>8495</v>
      </c>
      <c r="E10502" s="601">
        <v>18.18</v>
      </c>
    </row>
    <row r="10503" spans="1:5">
      <c r="A10503" s="601">
        <v>3924</v>
      </c>
      <c r="B10503" s="601" t="s">
        <v>11183</v>
      </c>
      <c r="C10503" s="601" t="s">
        <v>8494</v>
      </c>
      <c r="D10503" s="601" t="s">
        <v>8495</v>
      </c>
      <c r="E10503" s="601">
        <v>19.77</v>
      </c>
    </row>
    <row r="10504" spans="1:5">
      <c r="A10504" s="601">
        <v>3923</v>
      </c>
      <c r="B10504" s="601" t="s">
        <v>11184</v>
      </c>
      <c r="C10504" s="601" t="s">
        <v>8494</v>
      </c>
      <c r="D10504" s="601" t="s">
        <v>8495</v>
      </c>
      <c r="E10504" s="601">
        <v>19.77</v>
      </c>
    </row>
    <row r="10505" spans="1:5">
      <c r="A10505" s="601">
        <v>3937</v>
      </c>
      <c r="B10505" s="601" t="s">
        <v>11185</v>
      </c>
      <c r="C10505" s="601" t="s">
        <v>8494</v>
      </c>
      <c r="D10505" s="601" t="s">
        <v>8495</v>
      </c>
      <c r="E10505" s="601">
        <v>16.309999999999999</v>
      </c>
    </row>
    <row r="10506" spans="1:5">
      <c r="A10506" s="601">
        <v>3921</v>
      </c>
      <c r="B10506" s="601" t="s">
        <v>11186</v>
      </c>
      <c r="C10506" s="601" t="s">
        <v>8494</v>
      </c>
      <c r="D10506" s="601" t="s">
        <v>8495</v>
      </c>
      <c r="E10506" s="601">
        <v>16.32</v>
      </c>
    </row>
    <row r="10507" spans="1:5">
      <c r="A10507" s="601">
        <v>3920</v>
      </c>
      <c r="B10507" s="601" t="s">
        <v>11187</v>
      </c>
      <c r="C10507" s="601" t="s">
        <v>8494</v>
      </c>
      <c r="D10507" s="601" t="s">
        <v>8495</v>
      </c>
      <c r="E10507" s="601">
        <v>16.309999999999999</v>
      </c>
    </row>
    <row r="10508" spans="1:5">
      <c r="A10508" s="601">
        <v>3938</v>
      </c>
      <c r="B10508" s="601" t="s">
        <v>11188</v>
      </c>
      <c r="C10508" s="601" t="s">
        <v>8494</v>
      </c>
      <c r="D10508" s="601" t="s">
        <v>8495</v>
      </c>
      <c r="E10508" s="601">
        <v>10.75</v>
      </c>
    </row>
    <row r="10509" spans="1:5">
      <c r="A10509" s="601">
        <v>3919</v>
      </c>
      <c r="B10509" s="601" t="s">
        <v>11189</v>
      </c>
      <c r="C10509" s="601" t="s">
        <v>8494</v>
      </c>
      <c r="D10509" s="601" t="s">
        <v>8495</v>
      </c>
      <c r="E10509" s="601">
        <v>10.96</v>
      </c>
    </row>
    <row r="10510" spans="1:5">
      <c r="A10510" s="601">
        <v>3927</v>
      </c>
      <c r="B10510" s="601" t="s">
        <v>11190</v>
      </c>
      <c r="C10510" s="601" t="s">
        <v>8494</v>
      </c>
      <c r="D10510" s="601" t="s">
        <v>8495</v>
      </c>
      <c r="E10510" s="601">
        <v>55.52</v>
      </c>
    </row>
    <row r="10511" spans="1:5">
      <c r="A10511" s="601">
        <v>3928</v>
      </c>
      <c r="B10511" s="601" t="s">
        <v>11191</v>
      </c>
      <c r="C10511" s="601" t="s">
        <v>8494</v>
      </c>
      <c r="D10511" s="601" t="s">
        <v>8495</v>
      </c>
      <c r="E10511" s="601">
        <v>55.52</v>
      </c>
    </row>
    <row r="10512" spans="1:5">
      <c r="A10512" s="601">
        <v>3926</v>
      </c>
      <c r="B10512" s="601" t="s">
        <v>11192</v>
      </c>
      <c r="C10512" s="601" t="s">
        <v>8494</v>
      </c>
      <c r="D10512" s="601" t="s">
        <v>8495</v>
      </c>
      <c r="E10512" s="601">
        <v>31.65</v>
      </c>
    </row>
    <row r="10513" spans="1:5">
      <c r="A10513" s="601">
        <v>3935</v>
      </c>
      <c r="B10513" s="601" t="s">
        <v>11193</v>
      </c>
      <c r="C10513" s="601" t="s">
        <v>8494</v>
      </c>
      <c r="D10513" s="601" t="s">
        <v>8495</v>
      </c>
      <c r="E10513" s="601">
        <v>31.65</v>
      </c>
    </row>
    <row r="10514" spans="1:5">
      <c r="A10514" s="601">
        <v>3925</v>
      </c>
      <c r="B10514" s="601" t="s">
        <v>11194</v>
      </c>
      <c r="C10514" s="601" t="s">
        <v>8494</v>
      </c>
      <c r="D10514" s="601" t="s">
        <v>8495</v>
      </c>
      <c r="E10514" s="601">
        <v>31.65</v>
      </c>
    </row>
    <row r="10515" spans="1:5">
      <c r="A10515" s="601">
        <v>12406</v>
      </c>
      <c r="B10515" s="601" t="s">
        <v>11195</v>
      </c>
      <c r="C10515" s="601" t="s">
        <v>8494</v>
      </c>
      <c r="D10515" s="601" t="s">
        <v>8495</v>
      </c>
      <c r="E10515" s="601">
        <v>7.77</v>
      </c>
    </row>
    <row r="10516" spans="1:5">
      <c r="A10516" s="601">
        <v>3929</v>
      </c>
      <c r="B10516" s="601" t="s">
        <v>11196</v>
      </c>
      <c r="C10516" s="601" t="s">
        <v>8494</v>
      </c>
      <c r="D10516" s="601" t="s">
        <v>8495</v>
      </c>
      <c r="E10516" s="601">
        <v>84.59</v>
      </c>
    </row>
    <row r="10517" spans="1:5">
      <c r="A10517" s="601">
        <v>3931</v>
      </c>
      <c r="B10517" s="601" t="s">
        <v>11197</v>
      </c>
      <c r="C10517" s="601" t="s">
        <v>8494</v>
      </c>
      <c r="D10517" s="601" t="s">
        <v>8495</v>
      </c>
      <c r="E10517" s="601">
        <v>84.59</v>
      </c>
    </row>
    <row r="10518" spans="1:5">
      <c r="A10518" s="601">
        <v>3930</v>
      </c>
      <c r="B10518" s="601" t="s">
        <v>11198</v>
      </c>
      <c r="C10518" s="601" t="s">
        <v>8494</v>
      </c>
      <c r="D10518" s="601" t="s">
        <v>8495</v>
      </c>
      <c r="E10518" s="601">
        <v>84.59</v>
      </c>
    </row>
    <row r="10519" spans="1:5">
      <c r="A10519" s="601">
        <v>3932</v>
      </c>
      <c r="B10519" s="601" t="s">
        <v>11199</v>
      </c>
      <c r="C10519" s="601" t="s">
        <v>8494</v>
      </c>
      <c r="D10519" s="601" t="s">
        <v>8495</v>
      </c>
      <c r="E10519" s="601">
        <v>146.07</v>
      </c>
    </row>
    <row r="10520" spans="1:5">
      <c r="A10520" s="601">
        <v>3933</v>
      </c>
      <c r="B10520" s="601" t="s">
        <v>11200</v>
      </c>
      <c r="C10520" s="601" t="s">
        <v>8494</v>
      </c>
      <c r="D10520" s="601" t="s">
        <v>8495</v>
      </c>
      <c r="E10520" s="601">
        <v>146.07</v>
      </c>
    </row>
    <row r="10521" spans="1:5">
      <c r="A10521" s="601">
        <v>3934</v>
      </c>
      <c r="B10521" s="601" t="s">
        <v>11201</v>
      </c>
      <c r="C10521" s="601" t="s">
        <v>8494</v>
      </c>
      <c r="D10521" s="601" t="s">
        <v>8495</v>
      </c>
      <c r="E10521" s="601">
        <v>146.07</v>
      </c>
    </row>
    <row r="10522" spans="1:5">
      <c r="A10522" s="601">
        <v>40364</v>
      </c>
      <c r="B10522" s="601" t="s">
        <v>11202</v>
      </c>
      <c r="C10522" s="601" t="s">
        <v>8494</v>
      </c>
      <c r="D10522" s="601" t="s">
        <v>8541</v>
      </c>
      <c r="E10522" s="601">
        <v>58.62</v>
      </c>
    </row>
    <row r="10523" spans="1:5">
      <c r="A10523" s="601">
        <v>40361</v>
      </c>
      <c r="B10523" s="601" t="s">
        <v>11203</v>
      </c>
      <c r="C10523" s="601" t="s">
        <v>8494</v>
      </c>
      <c r="D10523" s="601" t="s">
        <v>8541</v>
      </c>
      <c r="E10523" s="601">
        <v>45.83</v>
      </c>
    </row>
    <row r="10524" spans="1:5">
      <c r="A10524" s="601">
        <v>40358</v>
      </c>
      <c r="B10524" s="601" t="s">
        <v>11204</v>
      </c>
      <c r="C10524" s="601" t="s">
        <v>8494</v>
      </c>
      <c r="D10524" s="601" t="s">
        <v>8541</v>
      </c>
      <c r="E10524" s="601">
        <v>17.47</v>
      </c>
    </row>
    <row r="10525" spans="1:5">
      <c r="A10525" s="601">
        <v>40370</v>
      </c>
      <c r="B10525" s="601" t="s">
        <v>11205</v>
      </c>
      <c r="C10525" s="601" t="s">
        <v>8494</v>
      </c>
      <c r="D10525" s="601" t="s">
        <v>8541</v>
      </c>
      <c r="E10525" s="601">
        <v>186</v>
      </c>
    </row>
    <row r="10526" spans="1:5">
      <c r="A10526" s="601">
        <v>40367</v>
      </c>
      <c r="B10526" s="601" t="s">
        <v>11206</v>
      </c>
      <c r="C10526" s="601" t="s">
        <v>8494</v>
      </c>
      <c r="D10526" s="601" t="s">
        <v>8541</v>
      </c>
      <c r="E10526" s="601">
        <v>92.45</v>
      </c>
    </row>
    <row r="10527" spans="1:5">
      <c r="A10527" s="601">
        <v>40373</v>
      </c>
      <c r="B10527" s="601" t="s">
        <v>11207</v>
      </c>
      <c r="C10527" s="601" t="s">
        <v>8494</v>
      </c>
      <c r="D10527" s="601" t="s">
        <v>8541</v>
      </c>
      <c r="E10527" s="601">
        <v>251.52</v>
      </c>
    </row>
    <row r="10528" spans="1:5">
      <c r="A10528" s="601">
        <v>40355</v>
      </c>
      <c r="B10528" s="601" t="s">
        <v>11208</v>
      </c>
      <c r="C10528" s="601" t="s">
        <v>8494</v>
      </c>
      <c r="D10528" s="601" t="s">
        <v>8541</v>
      </c>
      <c r="E10528" s="601">
        <v>12.51</v>
      </c>
    </row>
    <row r="10529" spans="1:5">
      <c r="A10529" s="601">
        <v>3907</v>
      </c>
      <c r="B10529" s="601" t="s">
        <v>11209</v>
      </c>
      <c r="C10529" s="601" t="s">
        <v>8494</v>
      </c>
      <c r="D10529" s="601" t="s">
        <v>8495</v>
      </c>
      <c r="E10529" s="601">
        <v>4.95</v>
      </c>
    </row>
    <row r="10530" spans="1:5">
      <c r="A10530" s="601">
        <v>3889</v>
      </c>
      <c r="B10530" s="601" t="s">
        <v>11210</v>
      </c>
      <c r="C10530" s="601" t="s">
        <v>8494</v>
      </c>
      <c r="D10530" s="601" t="s">
        <v>8495</v>
      </c>
      <c r="E10530" s="601">
        <v>3.52</v>
      </c>
    </row>
    <row r="10531" spans="1:5">
      <c r="A10531" s="601">
        <v>3868</v>
      </c>
      <c r="B10531" s="601" t="s">
        <v>11211</v>
      </c>
      <c r="C10531" s="601" t="s">
        <v>8494</v>
      </c>
      <c r="D10531" s="601" t="s">
        <v>8495</v>
      </c>
      <c r="E10531" s="601">
        <v>1.29</v>
      </c>
    </row>
    <row r="10532" spans="1:5">
      <c r="A10532" s="601">
        <v>3869</v>
      </c>
      <c r="B10532" s="601" t="s">
        <v>11212</v>
      </c>
      <c r="C10532" s="601" t="s">
        <v>8494</v>
      </c>
      <c r="D10532" s="601" t="s">
        <v>8495</v>
      </c>
      <c r="E10532" s="601">
        <v>2.86</v>
      </c>
    </row>
    <row r="10533" spans="1:5">
      <c r="A10533" s="601">
        <v>3872</v>
      </c>
      <c r="B10533" s="601" t="s">
        <v>11213</v>
      </c>
      <c r="C10533" s="601" t="s">
        <v>8494</v>
      </c>
      <c r="D10533" s="601" t="s">
        <v>8495</v>
      </c>
      <c r="E10533" s="601">
        <v>4.8899999999999997</v>
      </c>
    </row>
    <row r="10534" spans="1:5">
      <c r="A10534" s="601">
        <v>3850</v>
      </c>
      <c r="B10534" s="601" t="s">
        <v>11214</v>
      </c>
      <c r="C10534" s="601" t="s">
        <v>8494</v>
      </c>
      <c r="D10534" s="601" t="s">
        <v>8495</v>
      </c>
      <c r="E10534" s="601">
        <v>11.28</v>
      </c>
    </row>
    <row r="10535" spans="1:5">
      <c r="A10535" s="601">
        <v>38023</v>
      </c>
      <c r="B10535" s="601" t="s">
        <v>11215</v>
      </c>
      <c r="C10535" s="601" t="s">
        <v>8494</v>
      </c>
      <c r="D10535" s="601" t="s">
        <v>8495</v>
      </c>
      <c r="E10535" s="601">
        <v>5.74</v>
      </c>
    </row>
    <row r="10536" spans="1:5">
      <c r="A10536" s="601">
        <v>37986</v>
      </c>
      <c r="B10536" s="601" t="s">
        <v>11216</v>
      </c>
      <c r="C10536" s="601" t="s">
        <v>8494</v>
      </c>
      <c r="D10536" s="601" t="s">
        <v>8495</v>
      </c>
      <c r="E10536" s="601">
        <v>2.48</v>
      </c>
    </row>
    <row r="10537" spans="1:5">
      <c r="A10537" s="601">
        <v>37987</v>
      </c>
      <c r="B10537" s="601" t="s">
        <v>11217</v>
      </c>
      <c r="C10537" s="601" t="s">
        <v>8494</v>
      </c>
      <c r="D10537" s="601" t="s">
        <v>8495</v>
      </c>
      <c r="E10537" s="601">
        <v>123.99</v>
      </c>
    </row>
    <row r="10538" spans="1:5">
      <c r="A10538" s="601">
        <v>37988</v>
      </c>
      <c r="B10538" s="601" t="s">
        <v>11218</v>
      </c>
      <c r="C10538" s="601" t="s">
        <v>8494</v>
      </c>
      <c r="D10538" s="601" t="s">
        <v>8495</v>
      </c>
      <c r="E10538" s="601">
        <v>197.03</v>
      </c>
    </row>
    <row r="10539" spans="1:5">
      <c r="A10539" s="601">
        <v>21120</v>
      </c>
      <c r="B10539" s="601" t="s">
        <v>11219</v>
      </c>
      <c r="C10539" s="601" t="s">
        <v>8494</v>
      </c>
      <c r="D10539" s="601" t="s">
        <v>8495</v>
      </c>
      <c r="E10539" s="601">
        <v>12.68</v>
      </c>
    </row>
    <row r="10540" spans="1:5">
      <c r="A10540" s="601">
        <v>39318</v>
      </c>
      <c r="B10540" s="601" t="s">
        <v>11220</v>
      </c>
      <c r="C10540" s="601" t="s">
        <v>8494</v>
      </c>
      <c r="D10540" s="601" t="s">
        <v>8495</v>
      </c>
      <c r="E10540" s="601">
        <v>11.79</v>
      </c>
    </row>
    <row r="10541" spans="1:5">
      <c r="A10541" s="601">
        <v>40366</v>
      </c>
      <c r="B10541" s="601" t="s">
        <v>11221</v>
      </c>
      <c r="C10541" s="601" t="s">
        <v>8494</v>
      </c>
      <c r="D10541" s="601" t="s">
        <v>8541</v>
      </c>
      <c r="E10541" s="601">
        <v>45.72</v>
      </c>
    </row>
    <row r="10542" spans="1:5">
      <c r="A10542" s="601">
        <v>40363</v>
      </c>
      <c r="B10542" s="601" t="s">
        <v>11222</v>
      </c>
      <c r="C10542" s="601" t="s">
        <v>8494</v>
      </c>
      <c r="D10542" s="601" t="s">
        <v>8541</v>
      </c>
      <c r="E10542" s="601">
        <v>35.76</v>
      </c>
    </row>
    <row r="10543" spans="1:5">
      <c r="A10543" s="601">
        <v>40354</v>
      </c>
      <c r="B10543" s="601" t="s">
        <v>11223</v>
      </c>
      <c r="C10543" s="601" t="s">
        <v>8494</v>
      </c>
      <c r="D10543" s="601" t="s">
        <v>8541</v>
      </c>
      <c r="E10543" s="601">
        <v>15.57</v>
      </c>
    </row>
    <row r="10544" spans="1:5">
      <c r="A10544" s="601">
        <v>40360</v>
      </c>
      <c r="B10544" s="601" t="s">
        <v>11224</v>
      </c>
      <c r="C10544" s="601" t="s">
        <v>8494</v>
      </c>
      <c r="D10544" s="601" t="s">
        <v>8541</v>
      </c>
      <c r="E10544" s="601">
        <v>23.44</v>
      </c>
    </row>
    <row r="10545" spans="1:5">
      <c r="A10545" s="601">
        <v>40372</v>
      </c>
      <c r="B10545" s="601" t="s">
        <v>11225</v>
      </c>
      <c r="C10545" s="601" t="s">
        <v>8494</v>
      </c>
      <c r="D10545" s="601" t="s">
        <v>8541</v>
      </c>
      <c r="E10545" s="601">
        <v>144.79</v>
      </c>
    </row>
    <row r="10546" spans="1:5">
      <c r="A10546" s="601">
        <v>40369</v>
      </c>
      <c r="B10546" s="601" t="s">
        <v>11226</v>
      </c>
      <c r="C10546" s="601" t="s">
        <v>8494</v>
      </c>
      <c r="D10546" s="601" t="s">
        <v>8541</v>
      </c>
      <c r="E10546" s="601">
        <v>72.06</v>
      </c>
    </row>
    <row r="10547" spans="1:5">
      <c r="A10547" s="601">
        <v>40357</v>
      </c>
      <c r="B10547" s="601" t="s">
        <v>11227</v>
      </c>
      <c r="C10547" s="601" t="s">
        <v>8494</v>
      </c>
      <c r="D10547" s="601" t="s">
        <v>8541</v>
      </c>
      <c r="E10547" s="601">
        <v>17.47</v>
      </c>
    </row>
    <row r="10548" spans="1:5">
      <c r="A10548" s="601">
        <v>40375</v>
      </c>
      <c r="B10548" s="601" t="s">
        <v>11228</v>
      </c>
      <c r="C10548" s="601" t="s">
        <v>8494</v>
      </c>
      <c r="D10548" s="601" t="s">
        <v>8541</v>
      </c>
      <c r="E10548" s="601">
        <v>196</v>
      </c>
    </row>
    <row r="10549" spans="1:5">
      <c r="A10549" s="601">
        <v>1893</v>
      </c>
      <c r="B10549" s="601" t="s">
        <v>11229</v>
      </c>
      <c r="C10549" s="601" t="s">
        <v>8494</v>
      </c>
      <c r="D10549" s="601" t="s">
        <v>8495</v>
      </c>
      <c r="E10549" s="601">
        <v>3.91</v>
      </c>
    </row>
    <row r="10550" spans="1:5">
      <c r="A10550" s="601">
        <v>1902</v>
      </c>
      <c r="B10550" s="601" t="s">
        <v>11230</v>
      </c>
      <c r="C10550" s="601" t="s">
        <v>8494</v>
      </c>
      <c r="D10550" s="601" t="s">
        <v>8495</v>
      </c>
      <c r="E10550" s="601">
        <v>2.85</v>
      </c>
    </row>
    <row r="10551" spans="1:5">
      <c r="A10551" s="601">
        <v>1901</v>
      </c>
      <c r="B10551" s="601" t="s">
        <v>11231</v>
      </c>
      <c r="C10551" s="601" t="s">
        <v>8494</v>
      </c>
      <c r="D10551" s="601" t="s">
        <v>8495</v>
      </c>
      <c r="E10551" s="601">
        <v>0.89</v>
      </c>
    </row>
    <row r="10552" spans="1:5">
      <c r="A10552" s="601">
        <v>1892</v>
      </c>
      <c r="B10552" s="601" t="s">
        <v>11232</v>
      </c>
      <c r="C10552" s="601" t="s">
        <v>8494</v>
      </c>
      <c r="D10552" s="601" t="s">
        <v>8495</v>
      </c>
      <c r="E10552" s="601">
        <v>1.83</v>
      </c>
    </row>
    <row r="10553" spans="1:5">
      <c r="A10553" s="601">
        <v>1907</v>
      </c>
      <c r="B10553" s="601" t="s">
        <v>11233</v>
      </c>
      <c r="C10553" s="601" t="s">
        <v>8494</v>
      </c>
      <c r="D10553" s="601" t="s">
        <v>8495</v>
      </c>
      <c r="E10553" s="601">
        <v>12.6</v>
      </c>
    </row>
    <row r="10554" spans="1:5">
      <c r="A10554" s="601">
        <v>1894</v>
      </c>
      <c r="B10554" s="601" t="s">
        <v>11234</v>
      </c>
      <c r="C10554" s="601" t="s">
        <v>8494</v>
      </c>
      <c r="D10554" s="601" t="s">
        <v>8495</v>
      </c>
      <c r="E10554" s="601">
        <v>5.66</v>
      </c>
    </row>
    <row r="10555" spans="1:5">
      <c r="A10555" s="601">
        <v>1891</v>
      </c>
      <c r="B10555" s="601" t="s">
        <v>11235</v>
      </c>
      <c r="C10555" s="601" t="s">
        <v>8494</v>
      </c>
      <c r="D10555" s="601" t="s">
        <v>8495</v>
      </c>
      <c r="E10555" s="601">
        <v>1.31</v>
      </c>
    </row>
    <row r="10556" spans="1:5">
      <c r="A10556" s="601">
        <v>1896</v>
      </c>
      <c r="B10556" s="601" t="s">
        <v>11236</v>
      </c>
      <c r="C10556" s="601" t="s">
        <v>8494</v>
      </c>
      <c r="D10556" s="601" t="s">
        <v>8495</v>
      </c>
      <c r="E10556" s="601">
        <v>16.91</v>
      </c>
    </row>
    <row r="10557" spans="1:5">
      <c r="A10557" s="601">
        <v>1895</v>
      </c>
      <c r="B10557" s="601" t="s">
        <v>11237</v>
      </c>
      <c r="C10557" s="601" t="s">
        <v>8494</v>
      </c>
      <c r="D10557" s="601" t="s">
        <v>8495</v>
      </c>
      <c r="E10557" s="601">
        <v>29.72</v>
      </c>
    </row>
    <row r="10558" spans="1:5">
      <c r="A10558" s="601">
        <v>2641</v>
      </c>
      <c r="B10558" s="601" t="s">
        <v>11238</v>
      </c>
      <c r="C10558" s="601" t="s">
        <v>8494</v>
      </c>
      <c r="D10558" s="601" t="s">
        <v>8495</v>
      </c>
      <c r="E10558" s="601">
        <v>31.6</v>
      </c>
    </row>
    <row r="10559" spans="1:5">
      <c r="A10559" s="601">
        <v>2636</v>
      </c>
      <c r="B10559" s="601" t="s">
        <v>11239</v>
      </c>
      <c r="C10559" s="601" t="s">
        <v>8494</v>
      </c>
      <c r="D10559" s="601" t="s">
        <v>8495</v>
      </c>
      <c r="E10559" s="601">
        <v>2.0299999999999998</v>
      </c>
    </row>
    <row r="10560" spans="1:5">
      <c r="A10560" s="601">
        <v>2637</v>
      </c>
      <c r="B10560" s="601" t="s">
        <v>11240</v>
      </c>
      <c r="C10560" s="601" t="s">
        <v>8494</v>
      </c>
      <c r="D10560" s="601" t="s">
        <v>8495</v>
      </c>
      <c r="E10560" s="601">
        <v>2.16</v>
      </c>
    </row>
    <row r="10561" spans="1:5">
      <c r="A10561" s="601">
        <v>2638</v>
      </c>
      <c r="B10561" s="601" t="s">
        <v>11241</v>
      </c>
      <c r="C10561" s="601" t="s">
        <v>8494</v>
      </c>
      <c r="D10561" s="601" t="s">
        <v>8495</v>
      </c>
      <c r="E10561" s="601">
        <v>2.52</v>
      </c>
    </row>
    <row r="10562" spans="1:5">
      <c r="A10562" s="601">
        <v>2639</v>
      </c>
      <c r="B10562" s="601" t="s">
        <v>11242</v>
      </c>
      <c r="C10562" s="601" t="s">
        <v>8494</v>
      </c>
      <c r="D10562" s="601" t="s">
        <v>8495</v>
      </c>
      <c r="E10562" s="601">
        <v>4.46</v>
      </c>
    </row>
    <row r="10563" spans="1:5">
      <c r="A10563" s="601">
        <v>2644</v>
      </c>
      <c r="B10563" s="601" t="s">
        <v>11243</v>
      </c>
      <c r="C10563" s="601" t="s">
        <v>8494</v>
      </c>
      <c r="D10563" s="601" t="s">
        <v>8495</v>
      </c>
      <c r="E10563" s="601">
        <v>6.46</v>
      </c>
    </row>
    <row r="10564" spans="1:5">
      <c r="A10564" s="601">
        <v>2640</v>
      </c>
      <c r="B10564" s="601" t="s">
        <v>11244</v>
      </c>
      <c r="C10564" s="601" t="s">
        <v>8494</v>
      </c>
      <c r="D10564" s="601" t="s">
        <v>8495</v>
      </c>
      <c r="E10564" s="601">
        <v>13.15</v>
      </c>
    </row>
    <row r="10565" spans="1:5">
      <c r="A10565" s="601">
        <v>2642</v>
      </c>
      <c r="B10565" s="601" t="s">
        <v>11245</v>
      </c>
      <c r="C10565" s="601" t="s">
        <v>8494</v>
      </c>
      <c r="D10565" s="601" t="s">
        <v>8495</v>
      </c>
      <c r="E10565" s="601">
        <v>20.03</v>
      </c>
    </row>
    <row r="10566" spans="1:5">
      <c r="A10566" s="601">
        <v>2643</v>
      </c>
      <c r="B10566" s="601" t="s">
        <v>11246</v>
      </c>
      <c r="C10566" s="601" t="s">
        <v>8494</v>
      </c>
      <c r="D10566" s="601" t="s">
        <v>8495</v>
      </c>
      <c r="E10566" s="601">
        <v>9.01</v>
      </c>
    </row>
    <row r="10567" spans="1:5">
      <c r="A10567" s="601">
        <v>44281</v>
      </c>
      <c r="B10567" s="601" t="s">
        <v>11247</v>
      </c>
      <c r="C10567" s="601" t="s">
        <v>8494</v>
      </c>
      <c r="D10567" s="601" t="s">
        <v>8541</v>
      </c>
      <c r="E10567" s="601">
        <v>265.22000000000003</v>
      </c>
    </row>
    <row r="10568" spans="1:5">
      <c r="A10568" s="601">
        <v>39855</v>
      </c>
      <c r="B10568" s="601" t="s">
        <v>11248</v>
      </c>
      <c r="C10568" s="601" t="s">
        <v>8494</v>
      </c>
      <c r="D10568" s="601" t="s">
        <v>8541</v>
      </c>
      <c r="E10568" s="601">
        <v>2.92</v>
      </c>
    </row>
    <row r="10569" spans="1:5">
      <c r="A10569" s="601">
        <v>39856</v>
      </c>
      <c r="B10569" s="601" t="s">
        <v>11249</v>
      </c>
      <c r="C10569" s="601" t="s">
        <v>8494</v>
      </c>
      <c r="D10569" s="601" t="s">
        <v>8541</v>
      </c>
      <c r="E10569" s="601">
        <v>6.88</v>
      </c>
    </row>
    <row r="10570" spans="1:5">
      <c r="A10570" s="601">
        <v>39857</v>
      </c>
      <c r="B10570" s="601" t="s">
        <v>11250</v>
      </c>
      <c r="C10570" s="601" t="s">
        <v>8494</v>
      </c>
      <c r="D10570" s="601" t="s">
        <v>8541</v>
      </c>
      <c r="E10570" s="601">
        <v>11.14</v>
      </c>
    </row>
    <row r="10571" spans="1:5">
      <c r="A10571" s="601">
        <v>39858</v>
      </c>
      <c r="B10571" s="601" t="s">
        <v>11251</v>
      </c>
      <c r="C10571" s="601" t="s">
        <v>8494</v>
      </c>
      <c r="D10571" s="601" t="s">
        <v>8541</v>
      </c>
      <c r="E10571" s="601">
        <v>24.71</v>
      </c>
    </row>
    <row r="10572" spans="1:5">
      <c r="A10572" s="601">
        <v>39859</v>
      </c>
      <c r="B10572" s="601" t="s">
        <v>11252</v>
      </c>
      <c r="C10572" s="601" t="s">
        <v>8494</v>
      </c>
      <c r="D10572" s="601" t="s">
        <v>8541</v>
      </c>
      <c r="E10572" s="601">
        <v>38.1</v>
      </c>
    </row>
    <row r="10573" spans="1:5">
      <c r="A10573" s="601">
        <v>39860</v>
      </c>
      <c r="B10573" s="601" t="s">
        <v>11253</v>
      </c>
      <c r="C10573" s="601" t="s">
        <v>8494</v>
      </c>
      <c r="D10573" s="601" t="s">
        <v>8541</v>
      </c>
      <c r="E10573" s="601">
        <v>58.46</v>
      </c>
    </row>
    <row r="10574" spans="1:5">
      <c r="A10574" s="601">
        <v>39861</v>
      </c>
      <c r="B10574" s="601" t="s">
        <v>11254</v>
      </c>
      <c r="C10574" s="601" t="s">
        <v>8494</v>
      </c>
      <c r="D10574" s="601" t="s">
        <v>8541</v>
      </c>
      <c r="E10574" s="601">
        <v>166.92</v>
      </c>
    </row>
    <row r="10575" spans="1:5">
      <c r="A10575" s="601">
        <v>3867</v>
      </c>
      <c r="B10575" s="601" t="s">
        <v>11255</v>
      </c>
      <c r="C10575" s="601" t="s">
        <v>8494</v>
      </c>
      <c r="D10575" s="601" t="s">
        <v>8495</v>
      </c>
      <c r="E10575" s="601">
        <v>68.67</v>
      </c>
    </row>
    <row r="10576" spans="1:5">
      <c r="A10576" s="601">
        <v>3861</v>
      </c>
      <c r="B10576" s="601" t="s">
        <v>11256</v>
      </c>
      <c r="C10576" s="601" t="s">
        <v>8494</v>
      </c>
      <c r="D10576" s="601" t="s">
        <v>8495</v>
      </c>
      <c r="E10576" s="601">
        <v>0.71</v>
      </c>
    </row>
    <row r="10577" spans="1:5">
      <c r="A10577" s="601">
        <v>3904</v>
      </c>
      <c r="B10577" s="601" t="s">
        <v>11257</v>
      </c>
      <c r="C10577" s="601" t="s">
        <v>8494</v>
      </c>
      <c r="D10577" s="601" t="s">
        <v>8495</v>
      </c>
      <c r="E10577" s="601">
        <v>0.75</v>
      </c>
    </row>
    <row r="10578" spans="1:5">
      <c r="A10578" s="601">
        <v>3903</v>
      </c>
      <c r="B10578" s="601" t="s">
        <v>11258</v>
      </c>
      <c r="C10578" s="601" t="s">
        <v>8494</v>
      </c>
      <c r="D10578" s="601" t="s">
        <v>8495</v>
      </c>
      <c r="E10578" s="601">
        <v>1.84</v>
      </c>
    </row>
    <row r="10579" spans="1:5">
      <c r="A10579" s="601">
        <v>3862</v>
      </c>
      <c r="B10579" s="601" t="s">
        <v>11259</v>
      </c>
      <c r="C10579" s="601" t="s">
        <v>8494</v>
      </c>
      <c r="D10579" s="601" t="s">
        <v>8495</v>
      </c>
      <c r="E10579" s="601">
        <v>3.92</v>
      </c>
    </row>
    <row r="10580" spans="1:5">
      <c r="A10580" s="601">
        <v>3863</v>
      </c>
      <c r="B10580" s="601" t="s">
        <v>11260</v>
      </c>
      <c r="C10580" s="601" t="s">
        <v>8494</v>
      </c>
      <c r="D10580" s="601" t="s">
        <v>8495</v>
      </c>
      <c r="E10580" s="601">
        <v>4.0199999999999996</v>
      </c>
    </row>
    <row r="10581" spans="1:5">
      <c r="A10581" s="601">
        <v>3864</v>
      </c>
      <c r="B10581" s="601" t="s">
        <v>11261</v>
      </c>
      <c r="C10581" s="601" t="s">
        <v>8494</v>
      </c>
      <c r="D10581" s="601" t="s">
        <v>8495</v>
      </c>
      <c r="E10581" s="601">
        <v>12.32</v>
      </c>
    </row>
    <row r="10582" spans="1:5">
      <c r="A10582" s="601">
        <v>3865</v>
      </c>
      <c r="B10582" s="601" t="s">
        <v>11262</v>
      </c>
      <c r="C10582" s="601" t="s">
        <v>8494</v>
      </c>
      <c r="D10582" s="601" t="s">
        <v>8495</v>
      </c>
      <c r="E10582" s="601">
        <v>18.010000000000002</v>
      </c>
    </row>
    <row r="10583" spans="1:5">
      <c r="A10583" s="601">
        <v>3866</v>
      </c>
      <c r="B10583" s="601" t="s">
        <v>11263</v>
      </c>
      <c r="C10583" s="601" t="s">
        <v>8494</v>
      </c>
      <c r="D10583" s="601" t="s">
        <v>8495</v>
      </c>
      <c r="E10583" s="601">
        <v>40.44</v>
      </c>
    </row>
    <row r="10584" spans="1:5">
      <c r="A10584" s="601">
        <v>3878</v>
      </c>
      <c r="B10584" s="601" t="s">
        <v>11264</v>
      </c>
      <c r="C10584" s="601" t="s">
        <v>8494</v>
      </c>
      <c r="D10584" s="601" t="s">
        <v>8495</v>
      </c>
      <c r="E10584" s="601">
        <v>11.03</v>
      </c>
    </row>
    <row r="10585" spans="1:5">
      <c r="A10585" s="601">
        <v>3883</v>
      </c>
      <c r="B10585" s="601" t="s">
        <v>11265</v>
      </c>
      <c r="C10585" s="601" t="s">
        <v>8494</v>
      </c>
      <c r="D10585" s="601" t="s">
        <v>8495</v>
      </c>
      <c r="E10585" s="601">
        <v>1.41</v>
      </c>
    </row>
    <row r="10586" spans="1:5">
      <c r="A10586" s="601">
        <v>3876</v>
      </c>
      <c r="B10586" s="601" t="s">
        <v>11266</v>
      </c>
      <c r="C10586" s="601" t="s">
        <v>8494</v>
      </c>
      <c r="D10586" s="601" t="s">
        <v>8495</v>
      </c>
      <c r="E10586" s="601">
        <v>4.3899999999999997</v>
      </c>
    </row>
    <row r="10587" spans="1:5">
      <c r="A10587" s="601">
        <v>3884</v>
      </c>
      <c r="B10587" s="601" t="s">
        <v>11267</v>
      </c>
      <c r="C10587" s="601" t="s">
        <v>8494</v>
      </c>
      <c r="D10587" s="601" t="s">
        <v>8495</v>
      </c>
      <c r="E10587" s="601">
        <v>2.23</v>
      </c>
    </row>
    <row r="10588" spans="1:5">
      <c r="A10588" s="601">
        <v>12892</v>
      </c>
      <c r="B10588" s="601" t="s">
        <v>11268</v>
      </c>
      <c r="C10588" s="601" t="s">
        <v>8912</v>
      </c>
      <c r="D10588" s="601" t="s">
        <v>8495</v>
      </c>
      <c r="E10588" s="601">
        <v>14.31</v>
      </c>
    </row>
    <row r="10589" spans="1:5">
      <c r="A10589" s="601">
        <v>38447</v>
      </c>
      <c r="B10589" s="601" t="s">
        <v>11269</v>
      </c>
      <c r="C10589" s="601" t="s">
        <v>8494</v>
      </c>
      <c r="D10589" s="601" t="s">
        <v>8541</v>
      </c>
      <c r="E10589" s="601">
        <v>77.81</v>
      </c>
    </row>
    <row r="10590" spans="1:5">
      <c r="A10590" s="601">
        <v>36320</v>
      </c>
      <c r="B10590" s="601" t="s">
        <v>11270</v>
      </c>
      <c r="C10590" s="601" t="s">
        <v>8494</v>
      </c>
      <c r="D10590" s="601" t="s">
        <v>8541</v>
      </c>
      <c r="E10590" s="601">
        <v>2.09</v>
      </c>
    </row>
    <row r="10591" spans="1:5">
      <c r="A10591" s="601">
        <v>36324</v>
      </c>
      <c r="B10591" s="601" t="s">
        <v>11271</v>
      </c>
      <c r="C10591" s="601" t="s">
        <v>8494</v>
      </c>
      <c r="D10591" s="601" t="s">
        <v>8541</v>
      </c>
      <c r="E10591" s="601">
        <v>1.91</v>
      </c>
    </row>
    <row r="10592" spans="1:5">
      <c r="A10592" s="601">
        <v>38441</v>
      </c>
      <c r="B10592" s="601" t="s">
        <v>11272</v>
      </c>
      <c r="C10592" s="601" t="s">
        <v>8494</v>
      </c>
      <c r="D10592" s="601" t="s">
        <v>8541</v>
      </c>
      <c r="E10592" s="601">
        <v>3.42</v>
      </c>
    </row>
    <row r="10593" spans="1:5">
      <c r="A10593" s="601">
        <v>38442</v>
      </c>
      <c r="B10593" s="601" t="s">
        <v>11273</v>
      </c>
      <c r="C10593" s="601" t="s">
        <v>8494</v>
      </c>
      <c r="D10593" s="601" t="s">
        <v>8541</v>
      </c>
      <c r="E10593" s="601">
        <v>9.7200000000000006</v>
      </c>
    </row>
    <row r="10594" spans="1:5">
      <c r="A10594" s="601">
        <v>38443</v>
      </c>
      <c r="B10594" s="601" t="s">
        <v>11274</v>
      </c>
      <c r="C10594" s="601" t="s">
        <v>8494</v>
      </c>
      <c r="D10594" s="601" t="s">
        <v>8541</v>
      </c>
      <c r="E10594" s="601">
        <v>11.79</v>
      </c>
    </row>
    <row r="10595" spans="1:5">
      <c r="A10595" s="601">
        <v>38444</v>
      </c>
      <c r="B10595" s="601" t="s">
        <v>11275</v>
      </c>
      <c r="C10595" s="601" t="s">
        <v>8494</v>
      </c>
      <c r="D10595" s="601" t="s">
        <v>8541</v>
      </c>
      <c r="E10595" s="601">
        <v>19.809999999999999</v>
      </c>
    </row>
    <row r="10596" spans="1:5">
      <c r="A10596" s="601">
        <v>38445</v>
      </c>
      <c r="B10596" s="601" t="s">
        <v>11276</v>
      </c>
      <c r="C10596" s="601" t="s">
        <v>8494</v>
      </c>
      <c r="D10596" s="601" t="s">
        <v>8541</v>
      </c>
      <c r="E10596" s="601">
        <v>36.729999999999997</v>
      </c>
    </row>
    <row r="10597" spans="1:5">
      <c r="A10597" s="601">
        <v>38446</v>
      </c>
      <c r="B10597" s="601" t="s">
        <v>11277</v>
      </c>
      <c r="C10597" s="601" t="s">
        <v>8494</v>
      </c>
      <c r="D10597" s="601" t="s">
        <v>8541</v>
      </c>
      <c r="E10597" s="601">
        <v>60.12</v>
      </c>
    </row>
    <row r="10598" spans="1:5">
      <c r="A10598" s="601">
        <v>3837</v>
      </c>
      <c r="B10598" s="601" t="s">
        <v>11278</v>
      </c>
      <c r="C10598" s="601" t="s">
        <v>8494</v>
      </c>
      <c r="D10598" s="601" t="s">
        <v>8495</v>
      </c>
      <c r="E10598" s="601">
        <v>39.01</v>
      </c>
    </row>
    <row r="10599" spans="1:5">
      <c r="A10599" s="601">
        <v>3845</v>
      </c>
      <c r="B10599" s="601" t="s">
        <v>11279</v>
      </c>
      <c r="C10599" s="601" t="s">
        <v>8494</v>
      </c>
      <c r="D10599" s="601" t="s">
        <v>8495</v>
      </c>
      <c r="E10599" s="601">
        <v>14.25</v>
      </c>
    </row>
    <row r="10600" spans="1:5">
      <c r="A10600" s="601">
        <v>11045</v>
      </c>
      <c r="B10600" s="601" t="s">
        <v>11280</v>
      </c>
      <c r="C10600" s="601" t="s">
        <v>8494</v>
      </c>
      <c r="D10600" s="601" t="s">
        <v>8495</v>
      </c>
      <c r="E10600" s="601">
        <v>27.49</v>
      </c>
    </row>
    <row r="10601" spans="1:5">
      <c r="A10601" s="601">
        <v>20170</v>
      </c>
      <c r="B10601" s="601" t="s">
        <v>11281</v>
      </c>
      <c r="C10601" s="601" t="s">
        <v>8494</v>
      </c>
      <c r="D10601" s="601" t="s">
        <v>8495</v>
      </c>
      <c r="E10601" s="601">
        <v>13.65</v>
      </c>
    </row>
    <row r="10602" spans="1:5">
      <c r="A10602" s="601">
        <v>20171</v>
      </c>
      <c r="B10602" s="601" t="s">
        <v>11282</v>
      </c>
      <c r="C10602" s="601" t="s">
        <v>8494</v>
      </c>
      <c r="D10602" s="601" t="s">
        <v>8495</v>
      </c>
      <c r="E10602" s="601">
        <v>39.369999999999997</v>
      </c>
    </row>
    <row r="10603" spans="1:5">
      <c r="A10603" s="601">
        <v>20167</v>
      </c>
      <c r="B10603" s="601" t="s">
        <v>11283</v>
      </c>
      <c r="C10603" s="601" t="s">
        <v>8494</v>
      </c>
      <c r="D10603" s="601" t="s">
        <v>8495</v>
      </c>
      <c r="E10603" s="601">
        <v>4.95</v>
      </c>
    </row>
    <row r="10604" spans="1:5">
      <c r="A10604" s="601">
        <v>20168</v>
      </c>
      <c r="B10604" s="601" t="s">
        <v>11284</v>
      </c>
      <c r="C10604" s="601" t="s">
        <v>8494</v>
      </c>
      <c r="D10604" s="601" t="s">
        <v>8495</v>
      </c>
      <c r="E10604" s="601">
        <v>10.19</v>
      </c>
    </row>
    <row r="10605" spans="1:5">
      <c r="A10605" s="601">
        <v>20169</v>
      </c>
      <c r="B10605" s="601" t="s">
        <v>11285</v>
      </c>
      <c r="C10605" s="601" t="s">
        <v>8494</v>
      </c>
      <c r="D10605" s="601" t="s">
        <v>8495</v>
      </c>
      <c r="E10605" s="601">
        <v>11.89</v>
      </c>
    </row>
    <row r="10606" spans="1:5">
      <c r="A10606" s="601">
        <v>3899</v>
      </c>
      <c r="B10606" s="601" t="s">
        <v>11286</v>
      </c>
      <c r="C10606" s="601" t="s">
        <v>8494</v>
      </c>
      <c r="D10606" s="601" t="s">
        <v>8495</v>
      </c>
      <c r="E10606" s="601">
        <v>6.59</v>
      </c>
    </row>
    <row r="10607" spans="1:5">
      <c r="A10607" s="601">
        <v>38676</v>
      </c>
      <c r="B10607" s="601" t="s">
        <v>11287</v>
      </c>
      <c r="C10607" s="601" t="s">
        <v>8494</v>
      </c>
      <c r="D10607" s="601" t="s">
        <v>8495</v>
      </c>
      <c r="E10607" s="601">
        <v>32.99</v>
      </c>
    </row>
    <row r="10608" spans="1:5">
      <c r="A10608" s="601">
        <v>3897</v>
      </c>
      <c r="B10608" s="601" t="s">
        <v>11288</v>
      </c>
      <c r="C10608" s="601" t="s">
        <v>8494</v>
      </c>
      <c r="D10608" s="601" t="s">
        <v>8495</v>
      </c>
      <c r="E10608" s="601">
        <v>1.61</v>
      </c>
    </row>
    <row r="10609" spans="1:5">
      <c r="A10609" s="601">
        <v>3875</v>
      </c>
      <c r="B10609" s="601" t="s">
        <v>11289</v>
      </c>
      <c r="C10609" s="601" t="s">
        <v>8494</v>
      </c>
      <c r="D10609" s="601" t="s">
        <v>8495</v>
      </c>
      <c r="E10609" s="601">
        <v>3.32</v>
      </c>
    </row>
    <row r="10610" spans="1:5">
      <c r="A10610" s="601">
        <v>3898</v>
      </c>
      <c r="B10610" s="601" t="s">
        <v>11290</v>
      </c>
      <c r="C10610" s="601" t="s">
        <v>8494</v>
      </c>
      <c r="D10610" s="601" t="s">
        <v>8495</v>
      </c>
      <c r="E10610" s="601">
        <v>6.75</v>
      </c>
    </row>
    <row r="10611" spans="1:5">
      <c r="A10611" s="601">
        <v>3855</v>
      </c>
      <c r="B10611" s="601" t="s">
        <v>11291</v>
      </c>
      <c r="C10611" s="601" t="s">
        <v>8494</v>
      </c>
      <c r="D10611" s="601" t="s">
        <v>8495</v>
      </c>
      <c r="E10611" s="601">
        <v>4.76</v>
      </c>
    </row>
    <row r="10612" spans="1:5">
      <c r="A10612" s="601">
        <v>3874</v>
      </c>
      <c r="B10612" s="601" t="s">
        <v>11292</v>
      </c>
      <c r="C10612" s="601" t="s">
        <v>8494</v>
      </c>
      <c r="D10612" s="601" t="s">
        <v>8495</v>
      </c>
      <c r="E10612" s="601">
        <v>5.52</v>
      </c>
    </row>
    <row r="10613" spans="1:5">
      <c r="A10613" s="601">
        <v>3870</v>
      </c>
      <c r="B10613" s="601" t="s">
        <v>11293</v>
      </c>
      <c r="C10613" s="601" t="s">
        <v>8494</v>
      </c>
      <c r="D10613" s="601" t="s">
        <v>8495</v>
      </c>
      <c r="E10613" s="601">
        <v>6.05</v>
      </c>
    </row>
    <row r="10614" spans="1:5">
      <c r="A10614" s="601">
        <v>38678</v>
      </c>
      <c r="B10614" s="601" t="s">
        <v>11294</v>
      </c>
      <c r="C10614" s="601" t="s">
        <v>8494</v>
      </c>
      <c r="D10614" s="601" t="s">
        <v>8495</v>
      </c>
      <c r="E10614" s="601">
        <v>16.02</v>
      </c>
    </row>
    <row r="10615" spans="1:5">
      <c r="A10615" s="601">
        <v>3859</v>
      </c>
      <c r="B10615" s="601" t="s">
        <v>11295</v>
      </c>
      <c r="C10615" s="601" t="s">
        <v>8494</v>
      </c>
      <c r="D10615" s="601" t="s">
        <v>8495</v>
      </c>
      <c r="E10615" s="601">
        <v>1.22</v>
      </c>
    </row>
    <row r="10616" spans="1:5">
      <c r="A10616" s="601">
        <v>3856</v>
      </c>
      <c r="B10616" s="601" t="s">
        <v>11296</v>
      </c>
      <c r="C10616" s="601" t="s">
        <v>8494</v>
      </c>
      <c r="D10616" s="601" t="s">
        <v>8495</v>
      </c>
      <c r="E10616" s="601">
        <v>1.69</v>
      </c>
    </row>
    <row r="10617" spans="1:5">
      <c r="A10617" s="601">
        <v>3906</v>
      </c>
      <c r="B10617" s="601" t="s">
        <v>11297</v>
      </c>
      <c r="C10617" s="601" t="s">
        <v>8494</v>
      </c>
      <c r="D10617" s="601" t="s">
        <v>8495</v>
      </c>
      <c r="E10617" s="601">
        <v>1.4</v>
      </c>
    </row>
    <row r="10618" spans="1:5">
      <c r="A10618" s="601">
        <v>3860</v>
      </c>
      <c r="B10618" s="601" t="s">
        <v>11298</v>
      </c>
      <c r="C10618" s="601" t="s">
        <v>8494</v>
      </c>
      <c r="D10618" s="601" t="s">
        <v>8495</v>
      </c>
      <c r="E10618" s="601">
        <v>4.1500000000000004</v>
      </c>
    </row>
    <row r="10619" spans="1:5">
      <c r="A10619" s="601">
        <v>3905</v>
      </c>
      <c r="B10619" s="601" t="s">
        <v>11299</v>
      </c>
      <c r="C10619" s="601" t="s">
        <v>8494</v>
      </c>
      <c r="D10619" s="601" t="s">
        <v>8495</v>
      </c>
      <c r="E10619" s="601">
        <v>9.52</v>
      </c>
    </row>
    <row r="10620" spans="1:5">
      <c r="A10620" s="601">
        <v>3871</v>
      </c>
      <c r="B10620" s="601" t="s">
        <v>11300</v>
      </c>
      <c r="C10620" s="601" t="s">
        <v>8494</v>
      </c>
      <c r="D10620" s="601" t="s">
        <v>8495</v>
      </c>
      <c r="E10620" s="601">
        <v>16.850000000000001</v>
      </c>
    </row>
    <row r="10621" spans="1:5">
      <c r="A10621" s="601">
        <v>39292</v>
      </c>
      <c r="B10621" s="601" t="s">
        <v>11301</v>
      </c>
      <c r="C10621" s="601" t="s">
        <v>8494</v>
      </c>
      <c r="D10621" s="601" t="s">
        <v>8541</v>
      </c>
      <c r="E10621" s="601">
        <v>8.67</v>
      </c>
    </row>
    <row r="10622" spans="1:5">
      <c r="A10622" s="601">
        <v>39293</v>
      </c>
      <c r="B10622" s="601" t="s">
        <v>11302</v>
      </c>
      <c r="C10622" s="601" t="s">
        <v>8494</v>
      </c>
      <c r="D10622" s="601" t="s">
        <v>8541</v>
      </c>
      <c r="E10622" s="601">
        <v>13.48</v>
      </c>
    </row>
    <row r="10623" spans="1:5">
      <c r="A10623" s="601">
        <v>39294</v>
      </c>
      <c r="B10623" s="601" t="s">
        <v>11303</v>
      </c>
      <c r="C10623" s="601" t="s">
        <v>8494</v>
      </c>
      <c r="D10623" s="601" t="s">
        <v>8541</v>
      </c>
      <c r="E10623" s="601">
        <v>14.41</v>
      </c>
    </row>
    <row r="10624" spans="1:5">
      <c r="A10624" s="601">
        <v>39295</v>
      </c>
      <c r="B10624" s="601" t="s">
        <v>11304</v>
      </c>
      <c r="C10624" s="601" t="s">
        <v>8494</v>
      </c>
      <c r="D10624" s="601" t="s">
        <v>8541</v>
      </c>
      <c r="E10624" s="601">
        <v>19.809999999999999</v>
      </c>
    </row>
    <row r="10625" spans="1:5">
      <c r="A10625" s="601">
        <v>39312</v>
      </c>
      <c r="B10625" s="601" t="s">
        <v>11305</v>
      </c>
      <c r="C10625" s="601" t="s">
        <v>8494</v>
      </c>
      <c r="D10625" s="601" t="s">
        <v>8541</v>
      </c>
      <c r="E10625" s="601">
        <v>13.3</v>
      </c>
    </row>
    <row r="10626" spans="1:5">
      <c r="A10626" s="601">
        <v>39313</v>
      </c>
      <c r="B10626" s="601" t="s">
        <v>11306</v>
      </c>
      <c r="C10626" s="601" t="s">
        <v>8494</v>
      </c>
      <c r="D10626" s="601" t="s">
        <v>8541</v>
      </c>
      <c r="E10626" s="601">
        <v>17.86</v>
      </c>
    </row>
    <row r="10627" spans="1:5">
      <c r="A10627" s="601">
        <v>39314</v>
      </c>
      <c r="B10627" s="601" t="s">
        <v>11307</v>
      </c>
      <c r="C10627" s="601" t="s">
        <v>8494</v>
      </c>
      <c r="D10627" s="601" t="s">
        <v>8541</v>
      </c>
      <c r="E10627" s="601">
        <v>26.28</v>
      </c>
    </row>
    <row r="10628" spans="1:5">
      <c r="A10628" s="601">
        <v>39296</v>
      </c>
      <c r="B10628" s="601" t="s">
        <v>11308</v>
      </c>
      <c r="C10628" s="601" t="s">
        <v>8494</v>
      </c>
      <c r="D10628" s="601" t="s">
        <v>8541</v>
      </c>
      <c r="E10628" s="601">
        <v>7.91</v>
      </c>
    </row>
    <row r="10629" spans="1:5">
      <c r="A10629" s="601">
        <v>39297</v>
      </c>
      <c r="B10629" s="601" t="s">
        <v>11309</v>
      </c>
      <c r="C10629" s="601" t="s">
        <v>8494</v>
      </c>
      <c r="D10629" s="601" t="s">
        <v>8541</v>
      </c>
      <c r="E10629" s="601">
        <v>10.72</v>
      </c>
    </row>
    <row r="10630" spans="1:5">
      <c r="A10630" s="601">
        <v>39298</v>
      </c>
      <c r="B10630" s="601" t="s">
        <v>11310</v>
      </c>
      <c r="C10630" s="601" t="s">
        <v>8494</v>
      </c>
      <c r="D10630" s="601" t="s">
        <v>8541</v>
      </c>
      <c r="E10630" s="601">
        <v>20.59</v>
      </c>
    </row>
    <row r="10631" spans="1:5">
      <c r="A10631" s="601">
        <v>39299</v>
      </c>
      <c r="B10631" s="601" t="s">
        <v>11311</v>
      </c>
      <c r="C10631" s="601" t="s">
        <v>8494</v>
      </c>
      <c r="D10631" s="601" t="s">
        <v>8541</v>
      </c>
      <c r="E10631" s="601">
        <v>24.4</v>
      </c>
    </row>
    <row r="10632" spans="1:5">
      <c r="A10632" s="601">
        <v>39308</v>
      </c>
      <c r="B10632" s="601" t="s">
        <v>11312</v>
      </c>
      <c r="C10632" s="601" t="s">
        <v>8494</v>
      </c>
      <c r="D10632" s="601" t="s">
        <v>8541</v>
      </c>
      <c r="E10632" s="601">
        <v>6.6</v>
      </c>
    </row>
    <row r="10633" spans="1:5">
      <c r="A10633" s="601">
        <v>39309</v>
      </c>
      <c r="B10633" s="601" t="s">
        <v>11313</v>
      </c>
      <c r="C10633" s="601" t="s">
        <v>8494</v>
      </c>
      <c r="D10633" s="601" t="s">
        <v>8541</v>
      </c>
      <c r="E10633" s="601">
        <v>7.52</v>
      </c>
    </row>
    <row r="10634" spans="1:5">
      <c r="A10634" s="601">
        <v>39310</v>
      </c>
      <c r="B10634" s="601" t="s">
        <v>11314</v>
      </c>
      <c r="C10634" s="601" t="s">
        <v>8494</v>
      </c>
      <c r="D10634" s="601" t="s">
        <v>8541</v>
      </c>
      <c r="E10634" s="601">
        <v>14.04</v>
      </c>
    </row>
    <row r="10635" spans="1:5">
      <c r="A10635" s="601">
        <v>39311</v>
      </c>
      <c r="B10635" s="601" t="s">
        <v>11315</v>
      </c>
      <c r="C10635" s="601" t="s">
        <v>8494</v>
      </c>
      <c r="D10635" s="601" t="s">
        <v>8541</v>
      </c>
      <c r="E10635" s="601">
        <v>19.88</v>
      </c>
    </row>
    <row r="10636" spans="1:5">
      <c r="A10636" s="601">
        <v>37427</v>
      </c>
      <c r="B10636" s="601" t="s">
        <v>11316</v>
      </c>
      <c r="C10636" s="601" t="s">
        <v>8494</v>
      </c>
      <c r="D10636" s="601" t="s">
        <v>8541</v>
      </c>
      <c r="E10636" s="601">
        <v>59.52</v>
      </c>
    </row>
    <row r="10637" spans="1:5">
      <c r="A10637" s="601">
        <v>37424</v>
      </c>
      <c r="B10637" s="601" t="s">
        <v>11317</v>
      </c>
      <c r="C10637" s="601" t="s">
        <v>8494</v>
      </c>
      <c r="D10637" s="601" t="s">
        <v>8541</v>
      </c>
      <c r="E10637" s="601">
        <v>11.47</v>
      </c>
    </row>
    <row r="10638" spans="1:5">
      <c r="A10638" s="601">
        <v>37428</v>
      </c>
      <c r="B10638" s="601" t="s">
        <v>11318</v>
      </c>
      <c r="C10638" s="601" t="s">
        <v>8494</v>
      </c>
      <c r="D10638" s="601" t="s">
        <v>8541</v>
      </c>
      <c r="E10638" s="601">
        <v>205.14</v>
      </c>
    </row>
    <row r="10639" spans="1:5">
      <c r="A10639" s="601">
        <v>37425</v>
      </c>
      <c r="B10639" s="601" t="s">
        <v>11319</v>
      </c>
      <c r="C10639" s="601" t="s">
        <v>8494</v>
      </c>
      <c r="D10639" s="601" t="s">
        <v>8541</v>
      </c>
      <c r="E10639" s="601">
        <v>12.36</v>
      </c>
    </row>
    <row r="10640" spans="1:5">
      <c r="A10640" s="601">
        <v>37429</v>
      </c>
      <c r="B10640" s="601" t="s">
        <v>11320</v>
      </c>
      <c r="C10640" s="601" t="s">
        <v>8494</v>
      </c>
      <c r="D10640" s="601" t="s">
        <v>8541</v>
      </c>
      <c r="E10640" s="612">
        <v>2594.1799999999998</v>
      </c>
    </row>
    <row r="10641" spans="1:5">
      <c r="A10641" s="601">
        <v>37426</v>
      </c>
      <c r="B10641" s="601" t="s">
        <v>11321</v>
      </c>
      <c r="C10641" s="601" t="s">
        <v>8494</v>
      </c>
      <c r="D10641" s="601" t="s">
        <v>8541</v>
      </c>
      <c r="E10641" s="601">
        <v>24.95</v>
      </c>
    </row>
    <row r="10642" spans="1:5">
      <c r="A10642" s="601">
        <v>11519</v>
      </c>
      <c r="B10642" s="601" t="s">
        <v>11322</v>
      </c>
      <c r="C10642" s="601" t="s">
        <v>8912</v>
      </c>
      <c r="D10642" s="601" t="s">
        <v>8495</v>
      </c>
      <c r="E10642" s="601">
        <v>57.44</v>
      </c>
    </row>
    <row r="10643" spans="1:5">
      <c r="A10643" s="601">
        <v>11520</v>
      </c>
      <c r="B10643" s="601" t="s">
        <v>11323</v>
      </c>
      <c r="C10643" s="601" t="s">
        <v>8912</v>
      </c>
      <c r="D10643" s="601" t="s">
        <v>8495</v>
      </c>
      <c r="E10643" s="601">
        <v>26.56</v>
      </c>
    </row>
    <row r="10644" spans="1:5">
      <c r="A10644" s="601">
        <v>11518</v>
      </c>
      <c r="B10644" s="601" t="s">
        <v>11324</v>
      </c>
      <c r="C10644" s="601" t="s">
        <v>8912</v>
      </c>
      <c r="D10644" s="601" t="s">
        <v>8495</v>
      </c>
      <c r="E10644" s="601">
        <v>96.56</v>
      </c>
    </row>
    <row r="10645" spans="1:5">
      <c r="A10645" s="601">
        <v>38473</v>
      </c>
      <c r="B10645" s="601" t="s">
        <v>11325</v>
      </c>
      <c r="C10645" s="601" t="s">
        <v>8494</v>
      </c>
      <c r="D10645" s="601" t="s">
        <v>8495</v>
      </c>
      <c r="E10645" s="601">
        <v>147.4</v>
      </c>
    </row>
    <row r="10646" spans="1:5">
      <c r="A10646" s="601">
        <v>4244</v>
      </c>
      <c r="B10646" s="601" t="s">
        <v>11326</v>
      </c>
      <c r="C10646" s="601" t="s">
        <v>8643</v>
      </c>
      <c r="D10646" s="601" t="s">
        <v>8495</v>
      </c>
      <c r="E10646" s="601">
        <v>16.739999999999998</v>
      </c>
    </row>
    <row r="10647" spans="1:5">
      <c r="A10647" s="601">
        <v>40977</v>
      </c>
      <c r="B10647" s="601" t="s">
        <v>11327</v>
      </c>
      <c r="C10647" s="601" t="s">
        <v>8645</v>
      </c>
      <c r="D10647" s="601" t="s">
        <v>8495</v>
      </c>
      <c r="E10647" s="612">
        <v>2944.19</v>
      </c>
    </row>
    <row r="10648" spans="1:5">
      <c r="A10648" s="601">
        <v>4115</v>
      </c>
      <c r="B10648" s="601" t="s">
        <v>11328</v>
      </c>
      <c r="C10648" s="601" t="s">
        <v>8539</v>
      </c>
      <c r="D10648" s="601" t="s">
        <v>8495</v>
      </c>
      <c r="E10648" s="601">
        <v>30.7</v>
      </c>
    </row>
    <row r="10649" spans="1:5">
      <c r="A10649" s="601">
        <v>4119</v>
      </c>
      <c r="B10649" s="601" t="s">
        <v>11329</v>
      </c>
      <c r="C10649" s="601" t="s">
        <v>8539</v>
      </c>
      <c r="D10649" s="601" t="s">
        <v>8495</v>
      </c>
      <c r="E10649" s="601">
        <v>62</v>
      </c>
    </row>
    <row r="10650" spans="1:5">
      <c r="A10650" s="601">
        <v>2794</v>
      </c>
      <c r="B10650" s="601" t="s">
        <v>11330</v>
      </c>
      <c r="C10650" s="601" t="s">
        <v>8539</v>
      </c>
      <c r="D10650" s="601" t="s">
        <v>8495</v>
      </c>
      <c r="E10650" s="601">
        <v>164.48</v>
      </c>
    </row>
    <row r="10651" spans="1:5">
      <c r="A10651" s="601">
        <v>2788</v>
      </c>
      <c r="B10651" s="601" t="s">
        <v>11331</v>
      </c>
      <c r="C10651" s="601" t="s">
        <v>8539</v>
      </c>
      <c r="D10651" s="601" t="s">
        <v>8495</v>
      </c>
      <c r="E10651" s="601">
        <v>239.61</v>
      </c>
    </row>
    <row r="10652" spans="1:5">
      <c r="A10652" s="601">
        <v>4006</v>
      </c>
      <c r="B10652" s="601" t="s">
        <v>11332</v>
      </c>
      <c r="C10652" s="601" t="s">
        <v>8641</v>
      </c>
      <c r="D10652" s="601" t="s">
        <v>8495</v>
      </c>
      <c r="E10652" s="612">
        <v>2606.2399999999998</v>
      </c>
    </row>
    <row r="10653" spans="1:5">
      <c r="A10653" s="601">
        <v>36151</v>
      </c>
      <c r="B10653" s="601" t="s">
        <v>11333</v>
      </c>
      <c r="C10653" s="601" t="s">
        <v>8494</v>
      </c>
      <c r="D10653" s="601" t="s">
        <v>8495</v>
      </c>
      <c r="E10653" s="601">
        <v>31.8</v>
      </c>
    </row>
    <row r="10654" spans="1:5">
      <c r="A10654" s="601">
        <v>37461</v>
      </c>
      <c r="B10654" s="601" t="s">
        <v>11334</v>
      </c>
      <c r="C10654" s="601" t="s">
        <v>8539</v>
      </c>
      <c r="D10654" s="601" t="s">
        <v>8495</v>
      </c>
      <c r="E10654" s="601">
        <v>12.24</v>
      </c>
    </row>
    <row r="10655" spans="1:5">
      <c r="A10655" s="601">
        <v>37460</v>
      </c>
      <c r="B10655" s="601" t="s">
        <v>11335</v>
      </c>
      <c r="C10655" s="601" t="s">
        <v>8539</v>
      </c>
      <c r="D10655" s="601" t="s">
        <v>8495</v>
      </c>
      <c r="E10655" s="601">
        <v>16.72</v>
      </c>
    </row>
    <row r="10656" spans="1:5">
      <c r="A10656" s="601">
        <v>37458</v>
      </c>
      <c r="B10656" s="601" t="s">
        <v>11336</v>
      </c>
      <c r="C10656" s="601" t="s">
        <v>8539</v>
      </c>
      <c r="D10656" s="601" t="s">
        <v>8500</v>
      </c>
      <c r="E10656" s="601">
        <v>4.9000000000000004</v>
      </c>
    </row>
    <row r="10657" spans="1:5">
      <c r="A10657" s="601">
        <v>37454</v>
      </c>
      <c r="B10657" s="601" t="s">
        <v>11337</v>
      </c>
      <c r="C10657" s="601" t="s">
        <v>8539</v>
      </c>
      <c r="D10657" s="601" t="s">
        <v>8495</v>
      </c>
      <c r="E10657" s="601">
        <v>1.28</v>
      </c>
    </row>
    <row r="10658" spans="1:5">
      <c r="A10658" s="601">
        <v>37455</v>
      </c>
      <c r="B10658" s="601" t="s">
        <v>11338</v>
      </c>
      <c r="C10658" s="601" t="s">
        <v>8539</v>
      </c>
      <c r="D10658" s="601" t="s">
        <v>8495</v>
      </c>
      <c r="E10658" s="601">
        <v>2.16</v>
      </c>
    </row>
    <row r="10659" spans="1:5">
      <c r="A10659" s="601">
        <v>37459</v>
      </c>
      <c r="B10659" s="601" t="s">
        <v>11339</v>
      </c>
      <c r="C10659" s="601" t="s">
        <v>8539</v>
      </c>
      <c r="D10659" s="601" t="s">
        <v>8495</v>
      </c>
      <c r="E10659" s="601">
        <v>6.88</v>
      </c>
    </row>
    <row r="10660" spans="1:5">
      <c r="A10660" s="601">
        <v>37457</v>
      </c>
      <c r="B10660" s="601" t="s">
        <v>11340</v>
      </c>
      <c r="C10660" s="601" t="s">
        <v>8539</v>
      </c>
      <c r="D10660" s="601" t="s">
        <v>8495</v>
      </c>
      <c r="E10660" s="601">
        <v>3.29</v>
      </c>
    </row>
    <row r="10661" spans="1:5">
      <c r="A10661" s="601">
        <v>37456</v>
      </c>
      <c r="B10661" s="601" t="s">
        <v>11341</v>
      </c>
      <c r="C10661" s="601" t="s">
        <v>8539</v>
      </c>
      <c r="D10661" s="601" t="s">
        <v>8495</v>
      </c>
      <c r="E10661" s="601">
        <v>1.74</v>
      </c>
    </row>
    <row r="10662" spans="1:5">
      <c r="A10662" s="601">
        <v>21029</v>
      </c>
      <c r="B10662" s="601" t="s">
        <v>11342</v>
      </c>
      <c r="C10662" s="601" t="s">
        <v>8494</v>
      </c>
      <c r="D10662" s="601" t="s">
        <v>8500</v>
      </c>
      <c r="E10662" s="601">
        <v>422.5</v>
      </c>
    </row>
    <row r="10663" spans="1:5">
      <c r="A10663" s="601">
        <v>21030</v>
      </c>
      <c r="B10663" s="601" t="s">
        <v>11343</v>
      </c>
      <c r="C10663" s="601" t="s">
        <v>8494</v>
      </c>
      <c r="D10663" s="601" t="s">
        <v>8495</v>
      </c>
      <c r="E10663" s="601">
        <v>520.79999999999995</v>
      </c>
    </row>
    <row r="10664" spans="1:5">
      <c r="A10664" s="601">
        <v>21031</v>
      </c>
      <c r="B10664" s="601" t="s">
        <v>11344</v>
      </c>
      <c r="C10664" s="601" t="s">
        <v>8494</v>
      </c>
      <c r="D10664" s="601" t="s">
        <v>8495</v>
      </c>
      <c r="E10664" s="601">
        <v>648.39</v>
      </c>
    </row>
    <row r="10665" spans="1:5">
      <c r="A10665" s="601">
        <v>21032</v>
      </c>
      <c r="B10665" s="601" t="s">
        <v>11345</v>
      </c>
      <c r="C10665" s="601" t="s">
        <v>8494</v>
      </c>
      <c r="D10665" s="601" t="s">
        <v>8495</v>
      </c>
      <c r="E10665" s="601">
        <v>692.31</v>
      </c>
    </row>
    <row r="10666" spans="1:5">
      <c r="A10666" s="601">
        <v>37527</v>
      </c>
      <c r="B10666" s="601" t="s">
        <v>11346</v>
      </c>
      <c r="C10666" s="601" t="s">
        <v>8494</v>
      </c>
      <c r="D10666" s="601" t="s">
        <v>8495</v>
      </c>
      <c r="E10666" s="601">
        <v>625.38</v>
      </c>
    </row>
    <row r="10667" spans="1:5">
      <c r="A10667" s="601">
        <v>37528</v>
      </c>
      <c r="B10667" s="601" t="s">
        <v>11347</v>
      </c>
      <c r="C10667" s="601" t="s">
        <v>8494</v>
      </c>
      <c r="D10667" s="601" t="s">
        <v>8495</v>
      </c>
      <c r="E10667" s="601">
        <v>745.64</v>
      </c>
    </row>
    <row r="10668" spans="1:5">
      <c r="A10668" s="601">
        <v>37529</v>
      </c>
      <c r="B10668" s="601" t="s">
        <v>11348</v>
      </c>
      <c r="C10668" s="601" t="s">
        <v>8494</v>
      </c>
      <c r="D10668" s="601" t="s">
        <v>8495</v>
      </c>
      <c r="E10668" s="601">
        <v>752.97</v>
      </c>
    </row>
    <row r="10669" spans="1:5">
      <c r="A10669" s="601">
        <v>37530</v>
      </c>
      <c r="B10669" s="601" t="s">
        <v>11349</v>
      </c>
      <c r="C10669" s="601" t="s">
        <v>8494</v>
      </c>
      <c r="D10669" s="601" t="s">
        <v>8495</v>
      </c>
      <c r="E10669" s="601">
        <v>983.04</v>
      </c>
    </row>
    <row r="10670" spans="1:5">
      <c r="A10670" s="601">
        <v>21034</v>
      </c>
      <c r="B10670" s="601" t="s">
        <v>11350</v>
      </c>
      <c r="C10670" s="601" t="s">
        <v>8494</v>
      </c>
      <c r="D10670" s="601" t="s">
        <v>8495</v>
      </c>
      <c r="E10670" s="601">
        <v>838.72</v>
      </c>
    </row>
    <row r="10671" spans="1:5">
      <c r="A10671" s="601">
        <v>37531</v>
      </c>
      <c r="B10671" s="601" t="s">
        <v>11351</v>
      </c>
      <c r="C10671" s="601" t="s">
        <v>8494</v>
      </c>
      <c r="D10671" s="601" t="s">
        <v>8495</v>
      </c>
      <c r="E10671" s="612">
        <v>1056.25</v>
      </c>
    </row>
    <row r="10672" spans="1:5">
      <c r="A10672" s="601">
        <v>21036</v>
      </c>
      <c r="B10672" s="601" t="s">
        <v>11352</v>
      </c>
      <c r="C10672" s="601" t="s">
        <v>8494</v>
      </c>
      <c r="D10672" s="601" t="s">
        <v>8495</v>
      </c>
      <c r="E10672" s="612">
        <v>1284.23</v>
      </c>
    </row>
    <row r="10673" spans="1:5">
      <c r="A10673" s="601">
        <v>21037</v>
      </c>
      <c r="B10673" s="601" t="s">
        <v>11353</v>
      </c>
      <c r="C10673" s="601" t="s">
        <v>8494</v>
      </c>
      <c r="D10673" s="601" t="s">
        <v>8495</v>
      </c>
      <c r="E10673" s="612">
        <v>1464.1</v>
      </c>
    </row>
    <row r="10674" spans="1:5">
      <c r="A10674" s="601">
        <v>20185</v>
      </c>
      <c r="B10674" s="601" t="s">
        <v>11354</v>
      </c>
      <c r="C10674" s="601" t="s">
        <v>8539</v>
      </c>
      <c r="D10674" s="601" t="s">
        <v>8495</v>
      </c>
      <c r="E10674" s="601">
        <v>19.899999999999999</v>
      </c>
    </row>
    <row r="10675" spans="1:5">
      <c r="A10675" s="601">
        <v>20260</v>
      </c>
      <c r="B10675" s="601" t="s">
        <v>11355</v>
      </c>
      <c r="C10675" s="601" t="s">
        <v>8494</v>
      </c>
      <c r="D10675" s="601" t="s">
        <v>8495</v>
      </c>
      <c r="E10675" s="601">
        <v>16</v>
      </c>
    </row>
    <row r="10676" spans="1:5">
      <c r="A10676" s="601">
        <v>37523</v>
      </c>
      <c r="B10676" s="601" t="s">
        <v>11356</v>
      </c>
      <c r="C10676" s="601" t="s">
        <v>8494</v>
      </c>
      <c r="D10676" s="601" t="s">
        <v>8541</v>
      </c>
      <c r="E10676" s="612">
        <v>693602.96</v>
      </c>
    </row>
    <row r="10677" spans="1:5">
      <c r="A10677" s="601">
        <v>37515</v>
      </c>
      <c r="B10677" s="601" t="s">
        <v>11357</v>
      </c>
      <c r="C10677" s="601" t="s">
        <v>8494</v>
      </c>
      <c r="D10677" s="601" t="s">
        <v>8541</v>
      </c>
      <c r="E10677" s="612">
        <v>616648.5</v>
      </c>
    </row>
    <row r="10678" spans="1:5">
      <c r="A10678" s="601">
        <v>12899</v>
      </c>
      <c r="B10678" s="601" t="s">
        <v>11358</v>
      </c>
      <c r="C10678" s="601" t="s">
        <v>8494</v>
      </c>
      <c r="D10678" s="601" t="s">
        <v>8541</v>
      </c>
      <c r="E10678" s="601">
        <v>122.65</v>
      </c>
    </row>
    <row r="10679" spans="1:5">
      <c r="A10679" s="601">
        <v>12898</v>
      </c>
      <c r="B10679" s="601" t="s">
        <v>11359</v>
      </c>
      <c r="C10679" s="601" t="s">
        <v>8494</v>
      </c>
      <c r="D10679" s="601" t="s">
        <v>8541</v>
      </c>
      <c r="E10679" s="601">
        <v>194.55</v>
      </c>
    </row>
    <row r="10680" spans="1:5">
      <c r="A10680" s="601">
        <v>39699</v>
      </c>
      <c r="B10680" s="601" t="s">
        <v>11360</v>
      </c>
      <c r="C10680" s="601" t="s">
        <v>8898</v>
      </c>
      <c r="D10680" s="601" t="s">
        <v>8495</v>
      </c>
      <c r="E10680" s="601">
        <v>18.37</v>
      </c>
    </row>
    <row r="10681" spans="1:5">
      <c r="A10681" s="601">
        <v>42528</v>
      </c>
      <c r="B10681" s="601" t="s">
        <v>11361</v>
      </c>
      <c r="C10681" s="601" t="s">
        <v>8898</v>
      </c>
      <c r="D10681" s="601" t="s">
        <v>8541</v>
      </c>
      <c r="E10681" s="601">
        <v>9.14</v>
      </c>
    </row>
    <row r="10682" spans="1:5">
      <c r="A10682" s="601">
        <v>39696</v>
      </c>
      <c r="B10682" s="601" t="s">
        <v>11362</v>
      </c>
      <c r="C10682" s="601" t="s">
        <v>8898</v>
      </c>
      <c r="D10682" s="601" t="s">
        <v>8541</v>
      </c>
      <c r="E10682" s="601">
        <v>6.43</v>
      </c>
    </row>
    <row r="10683" spans="1:5">
      <c r="A10683" s="601">
        <v>39700</v>
      </c>
      <c r="B10683" s="601" t="s">
        <v>11363</v>
      </c>
      <c r="C10683" s="601" t="s">
        <v>8898</v>
      </c>
      <c r="D10683" s="601" t="s">
        <v>8541</v>
      </c>
      <c r="E10683" s="601">
        <v>27.69</v>
      </c>
    </row>
    <row r="10684" spans="1:5">
      <c r="A10684" s="601">
        <v>11621</v>
      </c>
      <c r="B10684" s="601" t="s">
        <v>11364</v>
      </c>
      <c r="C10684" s="601" t="s">
        <v>8898</v>
      </c>
      <c r="D10684" s="601" t="s">
        <v>8541</v>
      </c>
      <c r="E10684" s="601">
        <v>55.11</v>
      </c>
    </row>
    <row r="10685" spans="1:5">
      <c r="A10685" s="601">
        <v>4014</v>
      </c>
      <c r="B10685" s="601" t="s">
        <v>11365</v>
      </c>
      <c r="C10685" s="601" t="s">
        <v>8898</v>
      </c>
      <c r="D10685" s="601" t="s">
        <v>8541</v>
      </c>
      <c r="E10685" s="601">
        <v>57.02</v>
      </c>
    </row>
    <row r="10686" spans="1:5">
      <c r="A10686" s="601">
        <v>4015</v>
      </c>
      <c r="B10686" s="601" t="s">
        <v>11366</v>
      </c>
      <c r="C10686" s="601" t="s">
        <v>8898</v>
      </c>
      <c r="D10686" s="601" t="s">
        <v>8541</v>
      </c>
      <c r="E10686" s="601">
        <v>70.02</v>
      </c>
    </row>
    <row r="10687" spans="1:5">
      <c r="A10687" s="601">
        <v>4017</v>
      </c>
      <c r="B10687" s="601" t="s">
        <v>11367</v>
      </c>
      <c r="C10687" s="601" t="s">
        <v>8898</v>
      </c>
      <c r="D10687" s="601" t="s">
        <v>8541</v>
      </c>
      <c r="E10687" s="601">
        <v>101.88</v>
      </c>
    </row>
    <row r="10688" spans="1:5">
      <c r="A10688" s="601">
        <v>4016</v>
      </c>
      <c r="B10688" s="601" t="s">
        <v>11368</v>
      </c>
      <c r="C10688" s="601" t="s">
        <v>8898</v>
      </c>
      <c r="D10688" s="601" t="s">
        <v>8541</v>
      </c>
      <c r="E10688" s="601">
        <v>40.24</v>
      </c>
    </row>
    <row r="10689" spans="1:5">
      <c r="A10689" s="601">
        <v>38544</v>
      </c>
      <c r="B10689" s="601" t="s">
        <v>11369</v>
      </c>
      <c r="C10689" s="601" t="s">
        <v>8898</v>
      </c>
      <c r="D10689" s="601" t="s">
        <v>8541</v>
      </c>
      <c r="E10689" s="601">
        <v>10.32</v>
      </c>
    </row>
    <row r="10690" spans="1:5">
      <c r="A10690" s="601">
        <v>38545</v>
      </c>
      <c r="B10690" s="601" t="s">
        <v>11370</v>
      </c>
      <c r="C10690" s="601" t="s">
        <v>8898</v>
      </c>
      <c r="D10690" s="601" t="s">
        <v>8541</v>
      </c>
      <c r="E10690" s="601">
        <v>6.63</v>
      </c>
    </row>
    <row r="10691" spans="1:5">
      <c r="A10691" s="601">
        <v>42527</v>
      </c>
      <c r="B10691" s="601" t="s">
        <v>11371</v>
      </c>
      <c r="C10691" s="601" t="s">
        <v>8898</v>
      </c>
      <c r="D10691" s="601" t="s">
        <v>8541</v>
      </c>
      <c r="E10691" s="601">
        <v>24.16</v>
      </c>
    </row>
    <row r="10692" spans="1:5">
      <c r="A10692" s="601">
        <v>39323</v>
      </c>
      <c r="B10692" s="601" t="s">
        <v>11372</v>
      </c>
      <c r="C10692" s="601" t="s">
        <v>8898</v>
      </c>
      <c r="D10692" s="601" t="s">
        <v>8541</v>
      </c>
      <c r="E10692" s="601">
        <v>25.31</v>
      </c>
    </row>
    <row r="10693" spans="1:5">
      <c r="A10693" s="601">
        <v>626</v>
      </c>
      <c r="B10693" s="601" t="s">
        <v>11373</v>
      </c>
      <c r="C10693" s="601" t="s">
        <v>124</v>
      </c>
      <c r="D10693" s="601" t="s">
        <v>8541</v>
      </c>
      <c r="E10693" s="601">
        <v>17.97</v>
      </c>
    </row>
    <row r="10694" spans="1:5">
      <c r="A10694" s="601">
        <v>44504</v>
      </c>
      <c r="B10694" s="601" t="s">
        <v>11374</v>
      </c>
      <c r="C10694" s="601" t="s">
        <v>8898</v>
      </c>
      <c r="D10694" s="601" t="s">
        <v>8541</v>
      </c>
      <c r="E10694" s="601">
        <v>13.09</v>
      </c>
    </row>
    <row r="10695" spans="1:5">
      <c r="A10695" s="601">
        <v>44505</v>
      </c>
      <c r="B10695" s="601" t="s">
        <v>11375</v>
      </c>
      <c r="C10695" s="601" t="s">
        <v>8898</v>
      </c>
      <c r="D10695" s="601" t="s">
        <v>8541</v>
      </c>
      <c r="E10695" s="601">
        <v>19.75</v>
      </c>
    </row>
    <row r="10696" spans="1:5">
      <c r="A10696" s="601">
        <v>44506</v>
      </c>
      <c r="B10696" s="601" t="s">
        <v>11376</v>
      </c>
      <c r="C10696" s="601" t="s">
        <v>8898</v>
      </c>
      <c r="D10696" s="601" t="s">
        <v>8541</v>
      </c>
      <c r="E10696" s="601">
        <v>20.97</v>
      </c>
    </row>
    <row r="10697" spans="1:5">
      <c r="A10697" s="601">
        <v>44507</v>
      </c>
      <c r="B10697" s="601" t="s">
        <v>11377</v>
      </c>
      <c r="C10697" s="601" t="s">
        <v>8898</v>
      </c>
      <c r="D10697" s="601" t="s">
        <v>8541</v>
      </c>
      <c r="E10697" s="601">
        <v>26.21</v>
      </c>
    </row>
    <row r="10698" spans="1:5">
      <c r="A10698" s="601">
        <v>44508</v>
      </c>
      <c r="B10698" s="601" t="s">
        <v>11378</v>
      </c>
      <c r="C10698" s="601" t="s">
        <v>8898</v>
      </c>
      <c r="D10698" s="601" t="s">
        <v>8541</v>
      </c>
      <c r="E10698" s="601">
        <v>39.31</v>
      </c>
    </row>
    <row r="10699" spans="1:5">
      <c r="A10699" s="601">
        <v>44509</v>
      </c>
      <c r="B10699" s="601" t="s">
        <v>11379</v>
      </c>
      <c r="C10699" s="601" t="s">
        <v>8898</v>
      </c>
      <c r="D10699" s="601" t="s">
        <v>8541</v>
      </c>
      <c r="E10699" s="601">
        <v>52.66</v>
      </c>
    </row>
    <row r="10700" spans="1:5">
      <c r="A10700" s="601">
        <v>44510</v>
      </c>
      <c r="B10700" s="601" t="s">
        <v>11380</v>
      </c>
      <c r="C10700" s="601" t="s">
        <v>8898</v>
      </c>
      <c r="D10700" s="601" t="s">
        <v>8541</v>
      </c>
      <c r="E10700" s="601">
        <v>65.39</v>
      </c>
    </row>
    <row r="10701" spans="1:5">
      <c r="A10701" s="601">
        <v>44512</v>
      </c>
      <c r="B10701" s="601" t="s">
        <v>11381</v>
      </c>
      <c r="C10701" s="601" t="s">
        <v>8898</v>
      </c>
      <c r="D10701" s="601" t="s">
        <v>8541</v>
      </c>
      <c r="E10701" s="601">
        <v>14.59</v>
      </c>
    </row>
    <row r="10702" spans="1:5">
      <c r="A10702" s="601">
        <v>44513</v>
      </c>
      <c r="B10702" s="601" t="s">
        <v>11382</v>
      </c>
      <c r="C10702" s="601" t="s">
        <v>8898</v>
      </c>
      <c r="D10702" s="601" t="s">
        <v>8541</v>
      </c>
      <c r="E10702" s="601">
        <v>20.6</v>
      </c>
    </row>
    <row r="10703" spans="1:5">
      <c r="A10703" s="601">
        <v>44514</v>
      </c>
      <c r="B10703" s="601" t="s">
        <v>11383</v>
      </c>
      <c r="C10703" s="601" t="s">
        <v>8898</v>
      </c>
      <c r="D10703" s="601" t="s">
        <v>8541</v>
      </c>
      <c r="E10703" s="601">
        <v>23.35</v>
      </c>
    </row>
    <row r="10704" spans="1:5">
      <c r="A10704" s="601">
        <v>44515</v>
      </c>
      <c r="B10704" s="601" t="s">
        <v>11384</v>
      </c>
      <c r="C10704" s="601" t="s">
        <v>8898</v>
      </c>
      <c r="D10704" s="601" t="s">
        <v>8541</v>
      </c>
      <c r="E10704" s="601">
        <v>28.67</v>
      </c>
    </row>
    <row r="10705" spans="1:5">
      <c r="A10705" s="601">
        <v>44511</v>
      </c>
      <c r="B10705" s="601" t="s">
        <v>11385</v>
      </c>
      <c r="C10705" s="601" t="s">
        <v>8898</v>
      </c>
      <c r="D10705" s="601" t="s">
        <v>8541</v>
      </c>
      <c r="E10705" s="601">
        <v>42.44</v>
      </c>
    </row>
    <row r="10706" spans="1:5">
      <c r="A10706" s="601">
        <v>44516</v>
      </c>
      <c r="B10706" s="601" t="s">
        <v>11386</v>
      </c>
      <c r="C10706" s="601" t="s">
        <v>8898</v>
      </c>
      <c r="D10706" s="601" t="s">
        <v>8541</v>
      </c>
      <c r="E10706" s="601">
        <v>57.36</v>
      </c>
    </row>
    <row r="10707" spans="1:5">
      <c r="A10707" s="601">
        <v>44517</v>
      </c>
      <c r="B10707" s="601" t="s">
        <v>11387</v>
      </c>
      <c r="C10707" s="601" t="s">
        <v>8898</v>
      </c>
      <c r="D10707" s="601" t="s">
        <v>8541</v>
      </c>
      <c r="E10707" s="601">
        <v>71.540000000000006</v>
      </c>
    </row>
    <row r="10708" spans="1:5">
      <c r="A10708" s="601">
        <v>11479</v>
      </c>
      <c r="B10708" s="601" t="s">
        <v>11388</v>
      </c>
      <c r="C10708" s="601" t="s">
        <v>8494</v>
      </c>
      <c r="D10708" s="601" t="s">
        <v>8495</v>
      </c>
      <c r="E10708" s="601">
        <v>40.33</v>
      </c>
    </row>
    <row r="10709" spans="1:5">
      <c r="A10709" s="601">
        <v>11481</v>
      </c>
      <c r="B10709" s="601" t="s">
        <v>11389</v>
      </c>
      <c r="C10709" s="601" t="s">
        <v>8494</v>
      </c>
      <c r="D10709" s="601" t="s">
        <v>8495</v>
      </c>
      <c r="E10709" s="601">
        <v>36.479999999999997</v>
      </c>
    </row>
    <row r="10710" spans="1:5">
      <c r="A10710" s="601">
        <v>43609</v>
      </c>
      <c r="B10710" s="601" t="s">
        <v>11390</v>
      </c>
      <c r="C10710" s="601" t="s">
        <v>8494</v>
      </c>
      <c r="D10710" s="601" t="s">
        <v>8495</v>
      </c>
      <c r="E10710" s="601">
        <v>36.479999999999997</v>
      </c>
    </row>
    <row r="10711" spans="1:5">
      <c r="A10711" s="601">
        <v>11478</v>
      </c>
      <c r="B10711" s="601" t="s">
        <v>11391</v>
      </c>
      <c r="C10711" s="601" t="s">
        <v>8494</v>
      </c>
      <c r="D10711" s="601" t="s">
        <v>8495</v>
      </c>
      <c r="E10711" s="601">
        <v>69.2</v>
      </c>
    </row>
    <row r="10712" spans="1:5">
      <c r="A10712" s="601">
        <v>43608</v>
      </c>
      <c r="B10712" s="601" t="s">
        <v>11392</v>
      </c>
      <c r="C10712" s="601" t="s">
        <v>8494</v>
      </c>
      <c r="D10712" s="601" t="s">
        <v>8495</v>
      </c>
      <c r="E10712" s="601">
        <v>52.8</v>
      </c>
    </row>
    <row r="10713" spans="1:5">
      <c r="A10713" s="601">
        <v>11476</v>
      </c>
      <c r="B10713" s="601" t="s">
        <v>11393</v>
      </c>
      <c r="C10713" s="601" t="s">
        <v>8494</v>
      </c>
      <c r="D10713" s="601" t="s">
        <v>8495</v>
      </c>
      <c r="E10713" s="601">
        <v>52.8</v>
      </c>
    </row>
    <row r="10714" spans="1:5">
      <c r="A10714" s="601">
        <v>40637</v>
      </c>
      <c r="B10714" s="601" t="s">
        <v>11394</v>
      </c>
      <c r="C10714" s="601" t="s">
        <v>8494</v>
      </c>
      <c r="D10714" s="601" t="s">
        <v>8541</v>
      </c>
      <c r="E10714" s="612">
        <v>793072.01</v>
      </c>
    </row>
    <row r="10715" spans="1:5">
      <c r="A10715" s="601">
        <v>13836</v>
      </c>
      <c r="B10715" s="601" t="s">
        <v>11395</v>
      </c>
      <c r="C10715" s="601" t="s">
        <v>8494</v>
      </c>
      <c r="D10715" s="601" t="s">
        <v>8541</v>
      </c>
      <c r="E10715" s="612">
        <v>67210.86</v>
      </c>
    </row>
    <row r="10716" spans="1:5">
      <c r="A10716" s="601">
        <v>14534</v>
      </c>
      <c r="B10716" s="601" t="s">
        <v>11396</v>
      </c>
      <c r="C10716" s="601" t="s">
        <v>8494</v>
      </c>
      <c r="D10716" s="601" t="s">
        <v>8541</v>
      </c>
      <c r="E10716" s="612">
        <v>28136.25</v>
      </c>
    </row>
    <row r="10717" spans="1:5">
      <c r="A10717" s="601">
        <v>14619</v>
      </c>
      <c r="B10717" s="601" t="s">
        <v>11397</v>
      </c>
      <c r="C10717" s="601" t="s">
        <v>8494</v>
      </c>
      <c r="D10717" s="601" t="s">
        <v>8495</v>
      </c>
      <c r="E10717" s="612">
        <v>17269.02</v>
      </c>
    </row>
    <row r="10718" spans="1:5">
      <c r="A10718" s="601">
        <v>14535</v>
      </c>
      <c r="B10718" s="601" t="s">
        <v>11398</v>
      </c>
      <c r="C10718" s="601" t="s">
        <v>8494</v>
      </c>
      <c r="D10718" s="601" t="s">
        <v>8541</v>
      </c>
      <c r="E10718" s="612">
        <v>279254.93</v>
      </c>
    </row>
    <row r="10719" spans="1:5">
      <c r="A10719" s="601">
        <v>39813</v>
      </c>
      <c r="B10719" s="601" t="s">
        <v>11399</v>
      </c>
      <c r="C10719" s="601" t="s">
        <v>8494</v>
      </c>
      <c r="D10719" s="601" t="s">
        <v>8541</v>
      </c>
      <c r="E10719" s="612">
        <v>39429.910000000003</v>
      </c>
    </row>
    <row r="10720" spans="1:5">
      <c r="A10720" s="601">
        <v>40403</v>
      </c>
      <c r="B10720" s="601" t="s">
        <v>11400</v>
      </c>
      <c r="C10720" s="601" t="s">
        <v>8494</v>
      </c>
      <c r="D10720" s="601" t="s">
        <v>8495</v>
      </c>
      <c r="E10720" s="601">
        <v>670.23</v>
      </c>
    </row>
    <row r="10721" spans="1:5">
      <c r="A10721" s="601">
        <v>12868</v>
      </c>
      <c r="B10721" s="601" t="s">
        <v>11401</v>
      </c>
      <c r="C10721" s="601" t="s">
        <v>8643</v>
      </c>
      <c r="D10721" s="601" t="s">
        <v>8495</v>
      </c>
      <c r="E10721" s="601">
        <v>15.91</v>
      </c>
    </row>
    <row r="10722" spans="1:5">
      <c r="A10722" s="601">
        <v>40916</v>
      </c>
      <c r="B10722" s="601" t="s">
        <v>11402</v>
      </c>
      <c r="C10722" s="601" t="s">
        <v>8645</v>
      </c>
      <c r="D10722" s="601" t="s">
        <v>8495</v>
      </c>
      <c r="E10722" s="612">
        <v>2799.08</v>
      </c>
    </row>
    <row r="10723" spans="1:5">
      <c r="A10723" s="601">
        <v>4755</v>
      </c>
      <c r="B10723" s="601" t="s">
        <v>11403</v>
      </c>
      <c r="C10723" s="601" t="s">
        <v>8643</v>
      </c>
      <c r="D10723" s="601" t="s">
        <v>8495</v>
      </c>
      <c r="E10723" s="601">
        <v>17.190000000000001</v>
      </c>
    </row>
    <row r="10724" spans="1:5">
      <c r="A10724" s="601">
        <v>41067</v>
      </c>
      <c r="B10724" s="601" t="s">
        <v>11404</v>
      </c>
      <c r="C10724" s="601" t="s">
        <v>8645</v>
      </c>
      <c r="D10724" s="601" t="s">
        <v>8495</v>
      </c>
      <c r="E10724" s="612">
        <v>3020.19</v>
      </c>
    </row>
    <row r="10725" spans="1:5">
      <c r="A10725" s="601">
        <v>38463</v>
      </c>
      <c r="B10725" s="601" t="s">
        <v>11405</v>
      </c>
      <c r="C10725" s="601" t="s">
        <v>8494</v>
      </c>
      <c r="D10725" s="601" t="s">
        <v>8495</v>
      </c>
      <c r="E10725" s="601">
        <v>35.81</v>
      </c>
    </row>
    <row r="10726" spans="1:5">
      <c r="A10726" s="601">
        <v>40703</v>
      </c>
      <c r="B10726" s="601" t="s">
        <v>11406</v>
      </c>
      <c r="C10726" s="601" t="s">
        <v>8494</v>
      </c>
      <c r="D10726" s="601" t="s">
        <v>8500</v>
      </c>
      <c r="E10726" s="612">
        <v>13439.13</v>
      </c>
    </row>
    <row r="10727" spans="1:5">
      <c r="A10727" s="601">
        <v>14531</v>
      </c>
      <c r="B10727" s="601" t="s">
        <v>11407</v>
      </c>
      <c r="C10727" s="601" t="s">
        <v>8494</v>
      </c>
      <c r="D10727" s="601" t="s">
        <v>8495</v>
      </c>
      <c r="E10727" s="612">
        <v>25055.599999999999</v>
      </c>
    </row>
    <row r="10728" spans="1:5">
      <c r="A10728" s="601">
        <v>36533</v>
      </c>
      <c r="B10728" s="601" t="s">
        <v>11408</v>
      </c>
      <c r="C10728" s="601" t="s">
        <v>8494</v>
      </c>
      <c r="D10728" s="601" t="s">
        <v>8495</v>
      </c>
      <c r="E10728" s="612">
        <v>28832.59</v>
      </c>
    </row>
    <row r="10729" spans="1:5">
      <c r="A10729" s="601">
        <v>11616</v>
      </c>
      <c r="B10729" s="601" t="s">
        <v>11409</v>
      </c>
      <c r="C10729" s="601" t="s">
        <v>8494</v>
      </c>
      <c r="D10729" s="601" t="s">
        <v>8495</v>
      </c>
      <c r="E10729" s="612">
        <v>27231.95</v>
      </c>
    </row>
    <row r="10730" spans="1:5">
      <c r="A10730" s="601">
        <v>41898</v>
      </c>
      <c r="B10730" s="601" t="s">
        <v>11410</v>
      </c>
      <c r="C10730" s="601" t="s">
        <v>8494</v>
      </c>
      <c r="D10730" s="601" t="s">
        <v>8495</v>
      </c>
      <c r="E10730" s="612">
        <v>30639.66</v>
      </c>
    </row>
    <row r="10731" spans="1:5">
      <c r="A10731" s="601">
        <v>13447</v>
      </c>
      <c r="B10731" s="601" t="s">
        <v>11411</v>
      </c>
      <c r="C10731" s="601" t="s">
        <v>8494</v>
      </c>
      <c r="D10731" s="601" t="s">
        <v>8495</v>
      </c>
      <c r="E10731" s="612">
        <v>56379.07</v>
      </c>
    </row>
    <row r="10732" spans="1:5">
      <c r="A10732" s="601">
        <v>14529</v>
      </c>
      <c r="B10732" s="601" t="s">
        <v>11412</v>
      </c>
      <c r="C10732" s="601" t="s">
        <v>8494</v>
      </c>
      <c r="D10732" s="601" t="s">
        <v>8495</v>
      </c>
      <c r="E10732" s="612">
        <v>31531.38</v>
      </c>
    </row>
    <row r="10733" spans="1:5">
      <c r="A10733" s="601">
        <v>10747</v>
      </c>
      <c r="B10733" s="601" t="s">
        <v>11413</v>
      </c>
      <c r="C10733" s="601" t="s">
        <v>8494</v>
      </c>
      <c r="D10733" s="601" t="s">
        <v>8495</v>
      </c>
      <c r="E10733" s="612">
        <v>30937.1</v>
      </c>
    </row>
    <row r="10734" spans="1:5">
      <c r="A10734" s="601">
        <v>36141</v>
      </c>
      <c r="B10734" s="601" t="s">
        <v>11414</v>
      </c>
      <c r="C10734" s="601" t="s">
        <v>8494</v>
      </c>
      <c r="D10734" s="601" t="s">
        <v>8495</v>
      </c>
      <c r="E10734" s="601">
        <v>42.93</v>
      </c>
    </row>
    <row r="10735" spans="1:5">
      <c r="A10735" s="601">
        <v>43651</v>
      </c>
      <c r="B10735" s="601" t="s">
        <v>11415</v>
      </c>
      <c r="C10735" s="601" t="s">
        <v>124</v>
      </c>
      <c r="D10735" s="601" t="s">
        <v>8495</v>
      </c>
      <c r="E10735" s="601">
        <v>6.11</v>
      </c>
    </row>
    <row r="10736" spans="1:5">
      <c r="A10736" s="601">
        <v>43626</v>
      </c>
      <c r="B10736" s="601" t="s">
        <v>11416</v>
      </c>
      <c r="C10736" s="601" t="s">
        <v>124</v>
      </c>
      <c r="D10736" s="601" t="s">
        <v>8500</v>
      </c>
      <c r="E10736" s="601">
        <v>3.4</v>
      </c>
    </row>
    <row r="10737" spans="1:5">
      <c r="A10737" s="601">
        <v>39434</v>
      </c>
      <c r="B10737" s="601" t="s">
        <v>11417</v>
      </c>
      <c r="C10737" s="601" t="s">
        <v>124</v>
      </c>
      <c r="D10737" s="601" t="s">
        <v>8495</v>
      </c>
      <c r="E10737" s="601">
        <v>4.24</v>
      </c>
    </row>
    <row r="10738" spans="1:5">
      <c r="A10738" s="601">
        <v>39433</v>
      </c>
      <c r="B10738" s="601" t="s">
        <v>11418</v>
      </c>
      <c r="C10738" s="601" t="s">
        <v>124</v>
      </c>
      <c r="D10738" s="601" t="s">
        <v>8495</v>
      </c>
      <c r="E10738" s="601">
        <v>3.37</v>
      </c>
    </row>
    <row r="10739" spans="1:5">
      <c r="A10739" s="601">
        <v>4049</v>
      </c>
      <c r="B10739" s="601" t="s">
        <v>11419</v>
      </c>
      <c r="C10739" s="601" t="s">
        <v>8545</v>
      </c>
      <c r="D10739" s="601" t="s">
        <v>8495</v>
      </c>
      <c r="E10739" s="601">
        <v>68.239999999999995</v>
      </c>
    </row>
    <row r="10740" spans="1:5">
      <c r="A10740" s="601">
        <v>38120</v>
      </c>
      <c r="B10740" s="601" t="s">
        <v>11420</v>
      </c>
      <c r="C10740" s="601" t="s">
        <v>124</v>
      </c>
      <c r="D10740" s="601" t="s">
        <v>8541</v>
      </c>
      <c r="E10740" s="601">
        <v>127.88</v>
      </c>
    </row>
    <row r="10741" spans="1:5">
      <c r="A10741" s="601">
        <v>43652</v>
      </c>
      <c r="B10741" s="601" t="s">
        <v>11421</v>
      </c>
      <c r="C10741" s="601" t="s">
        <v>124</v>
      </c>
      <c r="D10741" s="601" t="s">
        <v>8495</v>
      </c>
      <c r="E10741" s="601">
        <v>13.7</v>
      </c>
    </row>
    <row r="10742" spans="1:5">
      <c r="A10742" s="601">
        <v>10498</v>
      </c>
      <c r="B10742" s="601" t="s">
        <v>11422</v>
      </c>
      <c r="C10742" s="601" t="s">
        <v>124</v>
      </c>
      <c r="D10742" s="601" t="s">
        <v>8495</v>
      </c>
      <c r="E10742" s="601">
        <v>14.64</v>
      </c>
    </row>
    <row r="10743" spans="1:5">
      <c r="A10743" s="601">
        <v>4823</v>
      </c>
      <c r="B10743" s="601" t="s">
        <v>11423</v>
      </c>
      <c r="C10743" s="601" t="s">
        <v>124</v>
      </c>
      <c r="D10743" s="601" t="s">
        <v>8495</v>
      </c>
      <c r="E10743" s="601">
        <v>47.19</v>
      </c>
    </row>
    <row r="10744" spans="1:5">
      <c r="A10744" s="601">
        <v>38877</v>
      </c>
      <c r="B10744" s="601" t="s">
        <v>11424</v>
      </c>
      <c r="C10744" s="601" t="s">
        <v>124</v>
      </c>
      <c r="D10744" s="601" t="s">
        <v>8495</v>
      </c>
      <c r="E10744" s="601">
        <v>7.01</v>
      </c>
    </row>
    <row r="10745" spans="1:5">
      <c r="A10745" s="601">
        <v>34546</v>
      </c>
      <c r="B10745" s="601" t="s">
        <v>11425</v>
      </c>
      <c r="C10745" s="601" t="s">
        <v>124</v>
      </c>
      <c r="D10745" s="601" t="s">
        <v>8495</v>
      </c>
      <c r="E10745" s="601">
        <v>7.21</v>
      </c>
    </row>
    <row r="10746" spans="1:5">
      <c r="A10746" s="601">
        <v>41387</v>
      </c>
      <c r="B10746" s="601" t="s">
        <v>11426</v>
      </c>
      <c r="C10746" s="601" t="s">
        <v>8539</v>
      </c>
      <c r="D10746" s="601" t="s">
        <v>8495</v>
      </c>
      <c r="E10746" s="601">
        <v>63.38</v>
      </c>
    </row>
    <row r="10747" spans="1:5">
      <c r="A10747" s="601">
        <v>41388</v>
      </c>
      <c r="B10747" s="601" t="s">
        <v>11427</v>
      </c>
      <c r="C10747" s="601" t="s">
        <v>8539</v>
      </c>
      <c r="D10747" s="601" t="s">
        <v>8495</v>
      </c>
      <c r="E10747" s="601">
        <v>76.040000000000006</v>
      </c>
    </row>
    <row r="10748" spans="1:5">
      <c r="A10748" s="601">
        <v>41380</v>
      </c>
      <c r="B10748" s="601" t="s">
        <v>11428</v>
      </c>
      <c r="C10748" s="601" t="s">
        <v>8494</v>
      </c>
      <c r="D10748" s="601" t="s">
        <v>8495</v>
      </c>
      <c r="E10748" s="601">
        <v>505.96</v>
      </c>
    </row>
    <row r="10749" spans="1:5">
      <c r="A10749" s="601">
        <v>41381</v>
      </c>
      <c r="B10749" s="601" t="s">
        <v>11429</v>
      </c>
      <c r="C10749" s="601" t="s">
        <v>8494</v>
      </c>
      <c r="D10749" s="601" t="s">
        <v>8495</v>
      </c>
      <c r="E10749" s="601">
        <v>530.05999999999995</v>
      </c>
    </row>
    <row r="10750" spans="1:5">
      <c r="A10750" s="601">
        <v>41382</v>
      </c>
      <c r="B10750" s="601" t="s">
        <v>11430</v>
      </c>
      <c r="C10750" s="601" t="s">
        <v>8494</v>
      </c>
      <c r="D10750" s="601" t="s">
        <v>8495</v>
      </c>
      <c r="E10750" s="601">
        <v>513.07000000000005</v>
      </c>
    </row>
    <row r="10751" spans="1:5">
      <c r="A10751" s="601">
        <v>41383</v>
      </c>
      <c r="B10751" s="601" t="s">
        <v>11431</v>
      </c>
      <c r="C10751" s="601" t="s">
        <v>8494</v>
      </c>
      <c r="D10751" s="601" t="s">
        <v>8495</v>
      </c>
      <c r="E10751" s="601">
        <v>696.38</v>
      </c>
    </row>
    <row r="10752" spans="1:5">
      <c r="A10752" s="601">
        <v>41385</v>
      </c>
      <c r="B10752" s="601" t="s">
        <v>11432</v>
      </c>
      <c r="C10752" s="601" t="s">
        <v>8494</v>
      </c>
      <c r="D10752" s="601" t="s">
        <v>8495</v>
      </c>
      <c r="E10752" s="601">
        <v>866.56</v>
      </c>
    </row>
    <row r="10753" spans="1:5">
      <c r="A10753" s="601">
        <v>4058</v>
      </c>
      <c r="B10753" s="601" t="s">
        <v>11433</v>
      </c>
      <c r="C10753" s="601" t="s">
        <v>8643</v>
      </c>
      <c r="D10753" s="601" t="s">
        <v>8495</v>
      </c>
      <c r="E10753" s="601">
        <v>22.59</v>
      </c>
    </row>
    <row r="10754" spans="1:5">
      <c r="A10754" s="601">
        <v>40974</v>
      </c>
      <c r="B10754" s="601" t="s">
        <v>11434</v>
      </c>
      <c r="C10754" s="601" t="s">
        <v>8645</v>
      </c>
      <c r="D10754" s="601" t="s">
        <v>8495</v>
      </c>
      <c r="E10754" s="612">
        <v>3970.62</v>
      </c>
    </row>
    <row r="10755" spans="1:5">
      <c r="A10755" s="601">
        <v>34794</v>
      </c>
      <c r="B10755" s="601" t="s">
        <v>11435</v>
      </c>
      <c r="C10755" s="601" t="s">
        <v>8643</v>
      </c>
      <c r="D10755" s="601" t="s">
        <v>8495</v>
      </c>
      <c r="E10755" s="601">
        <v>18.93</v>
      </c>
    </row>
    <row r="10756" spans="1:5">
      <c r="A10756" s="601">
        <v>40925</v>
      </c>
      <c r="B10756" s="601" t="s">
        <v>11436</v>
      </c>
      <c r="C10756" s="601" t="s">
        <v>8645</v>
      </c>
      <c r="D10756" s="601" t="s">
        <v>8495</v>
      </c>
      <c r="E10756" s="612">
        <v>3327.36</v>
      </c>
    </row>
    <row r="10757" spans="1:5">
      <c r="A10757" s="601">
        <v>13741</v>
      </c>
      <c r="B10757" s="601" t="s">
        <v>11437</v>
      </c>
      <c r="C10757" s="601" t="s">
        <v>8494</v>
      </c>
      <c r="D10757" s="601" t="s">
        <v>8495</v>
      </c>
      <c r="E10757" s="612">
        <v>2669.02</v>
      </c>
    </row>
    <row r="10758" spans="1:5">
      <c r="A10758" s="601">
        <v>3288</v>
      </c>
      <c r="B10758" s="601" t="s">
        <v>11438</v>
      </c>
      <c r="C10758" s="601" t="s">
        <v>8539</v>
      </c>
      <c r="D10758" s="601" t="s">
        <v>8541</v>
      </c>
      <c r="E10758" s="601">
        <v>6.5</v>
      </c>
    </row>
    <row r="10759" spans="1:5">
      <c r="A10759" s="601">
        <v>13587</v>
      </c>
      <c r="B10759" s="601" t="s">
        <v>11439</v>
      </c>
      <c r="C10759" s="601" t="s">
        <v>8539</v>
      </c>
      <c r="D10759" s="601" t="s">
        <v>8541</v>
      </c>
      <c r="E10759" s="601">
        <v>3.92</v>
      </c>
    </row>
    <row r="10760" spans="1:5">
      <c r="A10760" s="601">
        <v>38598</v>
      </c>
      <c r="B10760" s="601" t="s">
        <v>11440</v>
      </c>
      <c r="C10760" s="601" t="s">
        <v>8494</v>
      </c>
      <c r="D10760" s="601" t="s">
        <v>8495</v>
      </c>
      <c r="E10760" s="601">
        <v>3.87</v>
      </c>
    </row>
    <row r="10761" spans="1:5">
      <c r="A10761" s="601">
        <v>38595</v>
      </c>
      <c r="B10761" s="601" t="s">
        <v>11441</v>
      </c>
      <c r="C10761" s="601" t="s">
        <v>8494</v>
      </c>
      <c r="D10761" s="601" t="s">
        <v>8495</v>
      </c>
      <c r="E10761" s="601">
        <v>3.28</v>
      </c>
    </row>
    <row r="10762" spans="1:5">
      <c r="A10762" s="601">
        <v>38592</v>
      </c>
      <c r="B10762" s="601" t="s">
        <v>11442</v>
      </c>
      <c r="C10762" s="601" t="s">
        <v>8494</v>
      </c>
      <c r="D10762" s="601" t="s">
        <v>8495</v>
      </c>
      <c r="E10762" s="601">
        <v>3.31</v>
      </c>
    </row>
    <row r="10763" spans="1:5">
      <c r="A10763" s="601">
        <v>38588</v>
      </c>
      <c r="B10763" s="601" t="s">
        <v>11443</v>
      </c>
      <c r="C10763" s="601" t="s">
        <v>8494</v>
      </c>
      <c r="D10763" s="601" t="s">
        <v>8495</v>
      </c>
      <c r="E10763" s="601">
        <v>2.65</v>
      </c>
    </row>
    <row r="10764" spans="1:5">
      <c r="A10764" s="601">
        <v>38593</v>
      </c>
      <c r="B10764" s="601" t="s">
        <v>11444</v>
      </c>
      <c r="C10764" s="601" t="s">
        <v>8494</v>
      </c>
      <c r="D10764" s="601" t="s">
        <v>8495</v>
      </c>
      <c r="E10764" s="601">
        <v>3.66</v>
      </c>
    </row>
    <row r="10765" spans="1:5">
      <c r="A10765" s="601">
        <v>38589</v>
      </c>
      <c r="B10765" s="601" t="s">
        <v>11445</v>
      </c>
      <c r="C10765" s="601" t="s">
        <v>8494</v>
      </c>
      <c r="D10765" s="601" t="s">
        <v>8495</v>
      </c>
      <c r="E10765" s="601">
        <v>2.78</v>
      </c>
    </row>
    <row r="10766" spans="1:5">
      <c r="A10766" s="601">
        <v>38594</v>
      </c>
      <c r="B10766" s="601" t="s">
        <v>11446</v>
      </c>
      <c r="C10766" s="601" t="s">
        <v>8494</v>
      </c>
      <c r="D10766" s="601" t="s">
        <v>8495</v>
      </c>
      <c r="E10766" s="601">
        <v>5.77</v>
      </c>
    </row>
    <row r="10767" spans="1:5">
      <c r="A10767" s="601">
        <v>34773</v>
      </c>
      <c r="B10767" s="601" t="s">
        <v>11447</v>
      </c>
      <c r="C10767" s="601" t="s">
        <v>8494</v>
      </c>
      <c r="D10767" s="601" t="s">
        <v>8495</v>
      </c>
      <c r="E10767" s="601">
        <v>2.73</v>
      </c>
    </row>
    <row r="10768" spans="1:5">
      <c r="A10768" s="601">
        <v>34769</v>
      </c>
      <c r="B10768" s="601" t="s">
        <v>11448</v>
      </c>
      <c r="C10768" s="601" t="s">
        <v>8494</v>
      </c>
      <c r="D10768" s="601" t="s">
        <v>8495</v>
      </c>
      <c r="E10768" s="601">
        <v>3.38</v>
      </c>
    </row>
    <row r="10769" spans="1:5">
      <c r="A10769" s="601">
        <v>34763</v>
      </c>
      <c r="B10769" s="601" t="s">
        <v>11449</v>
      </c>
      <c r="C10769" s="601" t="s">
        <v>8494</v>
      </c>
      <c r="D10769" s="601" t="s">
        <v>8495</v>
      </c>
      <c r="E10769" s="601">
        <v>2.08</v>
      </c>
    </row>
    <row r="10770" spans="1:5">
      <c r="A10770" s="601">
        <v>34774</v>
      </c>
      <c r="B10770" s="601" t="s">
        <v>11450</v>
      </c>
      <c r="C10770" s="601" t="s">
        <v>8494</v>
      </c>
      <c r="D10770" s="601" t="s">
        <v>8495</v>
      </c>
      <c r="E10770" s="601">
        <v>2.59</v>
      </c>
    </row>
    <row r="10771" spans="1:5">
      <c r="A10771" s="601">
        <v>34771</v>
      </c>
      <c r="B10771" s="601" t="s">
        <v>11451</v>
      </c>
      <c r="C10771" s="601" t="s">
        <v>8494</v>
      </c>
      <c r="D10771" s="601" t="s">
        <v>8495</v>
      </c>
      <c r="E10771" s="601">
        <v>3.13</v>
      </c>
    </row>
    <row r="10772" spans="1:5">
      <c r="A10772" s="601">
        <v>34764</v>
      </c>
      <c r="B10772" s="601" t="s">
        <v>11452</v>
      </c>
      <c r="C10772" s="601" t="s">
        <v>8494</v>
      </c>
      <c r="D10772" s="601" t="s">
        <v>8495</v>
      </c>
      <c r="E10772" s="601">
        <v>2.0499999999999998</v>
      </c>
    </row>
    <row r="10773" spans="1:5">
      <c r="A10773" s="601">
        <v>34788</v>
      </c>
      <c r="B10773" s="601" t="s">
        <v>11453</v>
      </c>
      <c r="C10773" s="601" t="s">
        <v>8494</v>
      </c>
      <c r="D10773" s="601" t="s">
        <v>8495</v>
      </c>
      <c r="E10773" s="601">
        <v>1.67</v>
      </c>
    </row>
    <row r="10774" spans="1:5">
      <c r="A10774" s="601">
        <v>34781</v>
      </c>
      <c r="B10774" s="601" t="s">
        <v>11454</v>
      </c>
      <c r="C10774" s="601" t="s">
        <v>8494</v>
      </c>
      <c r="D10774" s="601" t="s">
        <v>8495</v>
      </c>
      <c r="E10774" s="601">
        <v>2.29</v>
      </c>
    </row>
    <row r="10775" spans="1:5">
      <c r="A10775" s="601">
        <v>41682</v>
      </c>
      <c r="B10775" s="601" t="s">
        <v>11455</v>
      </c>
      <c r="C10775" s="601" t="s">
        <v>8494</v>
      </c>
      <c r="D10775" s="601" t="s">
        <v>8495</v>
      </c>
      <c r="E10775" s="601">
        <v>44.7</v>
      </c>
    </row>
    <row r="10776" spans="1:5">
      <c r="A10776" s="601">
        <v>41683</v>
      </c>
      <c r="B10776" s="601" t="s">
        <v>11456</v>
      </c>
      <c r="C10776" s="601" t="s">
        <v>8494</v>
      </c>
      <c r="D10776" s="601" t="s">
        <v>8495</v>
      </c>
      <c r="E10776" s="601">
        <v>32.89</v>
      </c>
    </row>
    <row r="10777" spans="1:5">
      <c r="A10777" s="601">
        <v>41680</v>
      </c>
      <c r="B10777" s="601" t="s">
        <v>11457</v>
      </c>
      <c r="C10777" s="601" t="s">
        <v>8494</v>
      </c>
      <c r="D10777" s="601" t="s">
        <v>8495</v>
      </c>
      <c r="E10777" s="601">
        <v>17.71</v>
      </c>
    </row>
    <row r="10778" spans="1:5">
      <c r="A10778" s="601">
        <v>41679</v>
      </c>
      <c r="B10778" s="601" t="s">
        <v>11458</v>
      </c>
      <c r="C10778" s="601" t="s">
        <v>8494</v>
      </c>
      <c r="D10778" s="601" t="s">
        <v>8495</v>
      </c>
      <c r="E10778" s="601">
        <v>40.479999999999997</v>
      </c>
    </row>
    <row r="10779" spans="1:5">
      <c r="A10779" s="601">
        <v>41681</v>
      </c>
      <c r="B10779" s="601" t="s">
        <v>11459</v>
      </c>
      <c r="C10779" s="601" t="s">
        <v>8494</v>
      </c>
      <c r="D10779" s="601" t="s">
        <v>8495</v>
      </c>
      <c r="E10779" s="601">
        <v>27.7</v>
      </c>
    </row>
    <row r="10780" spans="1:5">
      <c r="A10780" s="601">
        <v>43386</v>
      </c>
      <c r="B10780" s="601" t="s">
        <v>11460</v>
      </c>
      <c r="C10780" s="601" t="s">
        <v>8494</v>
      </c>
      <c r="D10780" s="601" t="s">
        <v>8495</v>
      </c>
      <c r="E10780" s="601">
        <v>63.25</v>
      </c>
    </row>
    <row r="10781" spans="1:5">
      <c r="A10781" s="601">
        <v>4059</v>
      </c>
      <c r="B10781" s="601" t="s">
        <v>11461</v>
      </c>
      <c r="C10781" s="601" t="s">
        <v>8539</v>
      </c>
      <c r="D10781" s="601" t="s">
        <v>8495</v>
      </c>
      <c r="E10781" s="601">
        <v>44.7</v>
      </c>
    </row>
    <row r="10782" spans="1:5">
      <c r="A10782" s="601">
        <v>4062</v>
      </c>
      <c r="B10782" s="601" t="s">
        <v>11462</v>
      </c>
      <c r="C10782" s="601" t="s">
        <v>8494</v>
      </c>
      <c r="D10782" s="601" t="s">
        <v>8495</v>
      </c>
      <c r="E10782" s="601">
        <v>44.7</v>
      </c>
    </row>
    <row r="10783" spans="1:5">
      <c r="A10783" s="601">
        <v>4061</v>
      </c>
      <c r="B10783" s="601" t="s">
        <v>11463</v>
      </c>
      <c r="C10783" s="601" t="s">
        <v>8494</v>
      </c>
      <c r="D10783" s="601" t="s">
        <v>8495</v>
      </c>
      <c r="E10783" s="601">
        <v>55.66</v>
      </c>
    </row>
    <row r="10784" spans="1:5">
      <c r="A10784" s="601">
        <v>41315</v>
      </c>
      <c r="B10784" s="601" t="s">
        <v>11464</v>
      </c>
      <c r="C10784" s="601" t="s">
        <v>124</v>
      </c>
      <c r="D10784" s="601" t="s">
        <v>8495</v>
      </c>
      <c r="E10784" s="601">
        <v>93.01</v>
      </c>
    </row>
    <row r="10785" spans="1:5">
      <c r="A10785" s="601">
        <v>43148</v>
      </c>
      <c r="B10785" s="601" t="s">
        <v>11465</v>
      </c>
      <c r="C10785" s="601" t="s">
        <v>124</v>
      </c>
      <c r="D10785" s="601" t="s">
        <v>8495</v>
      </c>
      <c r="E10785" s="601">
        <v>63.13</v>
      </c>
    </row>
    <row r="10786" spans="1:5">
      <c r="A10786" s="601">
        <v>43147</v>
      </c>
      <c r="B10786" s="601" t="s">
        <v>11466</v>
      </c>
      <c r="C10786" s="601" t="s">
        <v>124</v>
      </c>
      <c r="D10786" s="601" t="s">
        <v>8495</v>
      </c>
      <c r="E10786" s="601">
        <v>24.45</v>
      </c>
    </row>
    <row r="10787" spans="1:5">
      <c r="A10787" s="601">
        <v>10608</v>
      </c>
      <c r="B10787" s="601" t="s">
        <v>11467</v>
      </c>
      <c r="C10787" s="601" t="s">
        <v>8494</v>
      </c>
      <c r="D10787" s="601" t="s">
        <v>8541</v>
      </c>
      <c r="E10787" s="612">
        <v>9614.7999999999993</v>
      </c>
    </row>
    <row r="10788" spans="1:5">
      <c r="A10788" s="601">
        <v>4069</v>
      </c>
      <c r="B10788" s="601" t="s">
        <v>11468</v>
      </c>
      <c r="C10788" s="601" t="s">
        <v>8643</v>
      </c>
      <c r="D10788" s="601" t="s">
        <v>8495</v>
      </c>
      <c r="E10788" s="601">
        <v>49.61</v>
      </c>
    </row>
    <row r="10789" spans="1:5">
      <c r="A10789" s="601">
        <v>40819</v>
      </c>
      <c r="B10789" s="601" t="s">
        <v>11469</v>
      </c>
      <c r="C10789" s="601" t="s">
        <v>8645</v>
      </c>
      <c r="D10789" s="601" t="s">
        <v>8495</v>
      </c>
      <c r="E10789" s="612">
        <v>8718.5</v>
      </c>
    </row>
    <row r="10790" spans="1:5">
      <c r="A10790" s="601">
        <v>34361</v>
      </c>
      <c r="B10790" s="601" t="s">
        <v>11470</v>
      </c>
      <c r="C10790" s="601" t="s">
        <v>124</v>
      </c>
      <c r="D10790" s="601" t="s">
        <v>8495</v>
      </c>
      <c r="E10790" s="601">
        <v>17.8</v>
      </c>
    </row>
    <row r="10791" spans="1:5">
      <c r="A10791" s="601">
        <v>36512</v>
      </c>
      <c r="B10791" s="601" t="s">
        <v>11471</v>
      </c>
      <c r="C10791" s="601" t="s">
        <v>8494</v>
      </c>
      <c r="D10791" s="601" t="s">
        <v>8541</v>
      </c>
      <c r="E10791" s="612">
        <v>21421.23</v>
      </c>
    </row>
    <row r="10792" spans="1:5">
      <c r="A10792" s="601">
        <v>44478</v>
      </c>
      <c r="B10792" s="601" t="s">
        <v>11472</v>
      </c>
      <c r="C10792" s="601" t="s">
        <v>124</v>
      </c>
      <c r="D10792" s="601" t="s">
        <v>8495</v>
      </c>
      <c r="E10792" s="601">
        <v>19.16</v>
      </c>
    </row>
    <row r="10793" spans="1:5">
      <c r="A10793" s="601">
        <v>44477</v>
      </c>
      <c r="B10793" s="601" t="s">
        <v>11473</v>
      </c>
      <c r="C10793" s="601" t="s">
        <v>124</v>
      </c>
      <c r="D10793" s="601" t="s">
        <v>8495</v>
      </c>
      <c r="E10793" s="601">
        <v>19.16</v>
      </c>
    </row>
    <row r="10794" spans="1:5">
      <c r="A10794" s="601">
        <v>11697</v>
      </c>
      <c r="B10794" s="601" t="s">
        <v>11474</v>
      </c>
      <c r="C10794" s="601" t="s">
        <v>8494</v>
      </c>
      <c r="D10794" s="601" t="s">
        <v>8495</v>
      </c>
      <c r="E10794" s="601">
        <v>778.91</v>
      </c>
    </row>
    <row r="10795" spans="1:5">
      <c r="A10795" s="601">
        <v>11698</v>
      </c>
      <c r="B10795" s="601" t="s">
        <v>11475</v>
      </c>
      <c r="C10795" s="601" t="s">
        <v>8494</v>
      </c>
      <c r="D10795" s="601" t="s">
        <v>8495</v>
      </c>
      <c r="E10795" s="601">
        <v>929.2</v>
      </c>
    </row>
    <row r="10796" spans="1:5">
      <c r="A10796" s="601">
        <v>11699</v>
      </c>
      <c r="B10796" s="601" t="s">
        <v>11476</v>
      </c>
      <c r="C10796" s="601" t="s">
        <v>8494</v>
      </c>
      <c r="D10796" s="601" t="s">
        <v>8495</v>
      </c>
      <c r="E10796" s="612">
        <v>1026.97</v>
      </c>
    </row>
    <row r="10797" spans="1:5">
      <c r="A10797" s="601">
        <v>10432</v>
      </c>
      <c r="B10797" s="601" t="s">
        <v>11477</v>
      </c>
      <c r="C10797" s="601" t="s">
        <v>8494</v>
      </c>
      <c r="D10797" s="601" t="s">
        <v>8495</v>
      </c>
      <c r="E10797" s="601">
        <v>363.88</v>
      </c>
    </row>
    <row r="10798" spans="1:5">
      <c r="A10798" s="601">
        <v>44020</v>
      </c>
      <c r="B10798" s="601" t="s">
        <v>11478</v>
      </c>
      <c r="C10798" s="601" t="s">
        <v>8494</v>
      </c>
      <c r="D10798" s="601" t="s">
        <v>8495</v>
      </c>
      <c r="E10798" s="601">
        <v>897.74</v>
      </c>
    </row>
    <row r="10799" spans="1:5">
      <c r="A10799" s="601">
        <v>41419</v>
      </c>
      <c r="B10799" s="601" t="s">
        <v>11479</v>
      </c>
      <c r="C10799" s="601" t="s">
        <v>8494</v>
      </c>
      <c r="D10799" s="601" t="s">
        <v>8495</v>
      </c>
      <c r="E10799" s="601">
        <v>9.48</v>
      </c>
    </row>
    <row r="10800" spans="1:5">
      <c r="A10800" s="601">
        <v>41420</v>
      </c>
      <c r="B10800" s="601" t="s">
        <v>11480</v>
      </c>
      <c r="C10800" s="601" t="s">
        <v>8494</v>
      </c>
      <c r="D10800" s="601" t="s">
        <v>8495</v>
      </c>
      <c r="E10800" s="601">
        <v>12.9</v>
      </c>
    </row>
    <row r="10801" spans="1:5">
      <c r="A10801" s="601">
        <v>41421</v>
      </c>
      <c r="B10801" s="601" t="s">
        <v>11481</v>
      </c>
      <c r="C10801" s="601" t="s">
        <v>8494</v>
      </c>
      <c r="D10801" s="601" t="s">
        <v>8495</v>
      </c>
      <c r="E10801" s="601">
        <v>12.87</v>
      </c>
    </row>
    <row r="10802" spans="1:5">
      <c r="A10802" s="601">
        <v>41422</v>
      </c>
      <c r="B10802" s="601" t="s">
        <v>11482</v>
      </c>
      <c r="C10802" s="601" t="s">
        <v>8494</v>
      </c>
      <c r="D10802" s="601" t="s">
        <v>8495</v>
      </c>
      <c r="E10802" s="601">
        <v>17.62</v>
      </c>
    </row>
    <row r="10803" spans="1:5">
      <c r="A10803" s="601">
        <v>41425</v>
      </c>
      <c r="B10803" s="601" t="s">
        <v>11483</v>
      </c>
      <c r="C10803" s="601" t="s">
        <v>8494</v>
      </c>
      <c r="D10803" s="601" t="s">
        <v>8495</v>
      </c>
      <c r="E10803" s="601">
        <v>9.01</v>
      </c>
    </row>
    <row r="10804" spans="1:5">
      <c r="A10804" s="601">
        <v>41426</v>
      </c>
      <c r="B10804" s="601" t="s">
        <v>11484</v>
      </c>
      <c r="C10804" s="601" t="s">
        <v>8494</v>
      </c>
      <c r="D10804" s="601" t="s">
        <v>8495</v>
      </c>
      <c r="E10804" s="601">
        <v>16.25</v>
      </c>
    </row>
    <row r="10805" spans="1:5">
      <c r="A10805" s="601">
        <v>41414</v>
      </c>
      <c r="B10805" s="601" t="s">
        <v>11485</v>
      </c>
      <c r="C10805" s="601" t="s">
        <v>8494</v>
      </c>
      <c r="D10805" s="601" t="s">
        <v>8495</v>
      </c>
      <c r="E10805" s="601">
        <v>29.83</v>
      </c>
    </row>
    <row r="10806" spans="1:5">
      <c r="A10806" s="601">
        <v>41415</v>
      </c>
      <c r="B10806" s="601" t="s">
        <v>11486</v>
      </c>
      <c r="C10806" s="601" t="s">
        <v>8494</v>
      </c>
      <c r="D10806" s="601" t="s">
        <v>8495</v>
      </c>
      <c r="E10806" s="601">
        <v>34.74</v>
      </c>
    </row>
    <row r="10807" spans="1:5">
      <c r="A10807" s="601">
        <v>37514</v>
      </c>
      <c r="B10807" s="601" t="s">
        <v>11487</v>
      </c>
      <c r="C10807" s="601" t="s">
        <v>8494</v>
      </c>
      <c r="D10807" s="601" t="s">
        <v>8541</v>
      </c>
      <c r="E10807" s="612">
        <v>360000</v>
      </c>
    </row>
    <row r="10808" spans="1:5">
      <c r="A10808" s="601">
        <v>37519</v>
      </c>
      <c r="B10808" s="601" t="s">
        <v>11488</v>
      </c>
      <c r="C10808" s="601" t="s">
        <v>8494</v>
      </c>
      <c r="D10808" s="601" t="s">
        <v>8541</v>
      </c>
      <c r="E10808" s="612">
        <v>555585.62</v>
      </c>
    </row>
    <row r="10809" spans="1:5">
      <c r="A10809" s="601">
        <v>37520</v>
      </c>
      <c r="B10809" s="601" t="s">
        <v>11489</v>
      </c>
      <c r="C10809" s="601" t="s">
        <v>8494</v>
      </c>
      <c r="D10809" s="601" t="s">
        <v>8541</v>
      </c>
      <c r="E10809" s="612">
        <v>546477.66</v>
      </c>
    </row>
    <row r="10810" spans="1:5">
      <c r="A10810" s="601">
        <v>37521</v>
      </c>
      <c r="B10810" s="601" t="s">
        <v>11490</v>
      </c>
      <c r="C10810" s="601" t="s">
        <v>8494</v>
      </c>
      <c r="D10810" s="601" t="s">
        <v>8541</v>
      </c>
      <c r="E10810" s="612">
        <v>666702.75</v>
      </c>
    </row>
    <row r="10811" spans="1:5">
      <c r="A10811" s="601">
        <v>37522</v>
      </c>
      <c r="B10811" s="601" t="s">
        <v>11491</v>
      </c>
      <c r="C10811" s="601" t="s">
        <v>8494</v>
      </c>
      <c r="D10811" s="601" t="s">
        <v>8541</v>
      </c>
      <c r="E10811" s="612">
        <v>686761.02</v>
      </c>
    </row>
    <row r="10812" spans="1:5">
      <c r="A10812" s="601">
        <v>37546</v>
      </c>
      <c r="B10812" s="601" t="s">
        <v>11492</v>
      </c>
      <c r="C10812" s="601" t="s">
        <v>8494</v>
      </c>
      <c r="D10812" s="601" t="s">
        <v>8495</v>
      </c>
      <c r="E10812" s="612">
        <v>13775.32</v>
      </c>
    </row>
    <row r="10813" spans="1:5">
      <c r="A10813" s="601">
        <v>37544</v>
      </c>
      <c r="B10813" s="601" t="s">
        <v>11493</v>
      </c>
      <c r="C10813" s="601" t="s">
        <v>8494</v>
      </c>
      <c r="D10813" s="601" t="s">
        <v>8495</v>
      </c>
      <c r="E10813" s="612">
        <v>14569.71</v>
      </c>
    </row>
    <row r="10814" spans="1:5">
      <c r="A10814" s="601">
        <v>37545</v>
      </c>
      <c r="B10814" s="601" t="s">
        <v>11494</v>
      </c>
      <c r="C10814" s="601" t="s">
        <v>8494</v>
      </c>
      <c r="D10814" s="601" t="s">
        <v>8495</v>
      </c>
      <c r="E10814" s="612">
        <v>17336</v>
      </c>
    </row>
    <row r="10815" spans="1:5">
      <c r="A10815" s="601">
        <v>36793</v>
      </c>
      <c r="B10815" s="601" t="s">
        <v>11495</v>
      </c>
      <c r="C10815" s="601" t="s">
        <v>8494</v>
      </c>
      <c r="D10815" s="601" t="s">
        <v>8495</v>
      </c>
      <c r="E10815" s="601">
        <v>964.47</v>
      </c>
    </row>
    <row r="10816" spans="1:5">
      <c r="A10816" s="601">
        <v>11769</v>
      </c>
      <c r="B10816" s="601" t="s">
        <v>11496</v>
      </c>
      <c r="C10816" s="601" t="s">
        <v>8494</v>
      </c>
      <c r="D10816" s="601" t="s">
        <v>8495</v>
      </c>
      <c r="E10816" s="601">
        <v>426.22</v>
      </c>
    </row>
    <row r="10817" spans="1:5">
      <c r="A10817" s="601">
        <v>11771</v>
      </c>
      <c r="B10817" s="601" t="s">
        <v>11497</v>
      </c>
      <c r="C10817" s="601" t="s">
        <v>8494</v>
      </c>
      <c r="D10817" s="601" t="s">
        <v>8495</v>
      </c>
      <c r="E10817" s="601">
        <v>522.07000000000005</v>
      </c>
    </row>
    <row r="10818" spans="1:5">
      <c r="A10818" s="601">
        <v>39919</v>
      </c>
      <c r="B10818" s="601" t="s">
        <v>11498</v>
      </c>
      <c r="C10818" s="601" t="s">
        <v>8494</v>
      </c>
      <c r="D10818" s="601" t="s">
        <v>8495</v>
      </c>
      <c r="E10818" s="612">
        <v>68953.08</v>
      </c>
    </row>
    <row r="10819" spans="1:5">
      <c r="A10819" s="601">
        <v>38385</v>
      </c>
      <c r="B10819" s="601" t="s">
        <v>11499</v>
      </c>
      <c r="C10819" s="601" t="s">
        <v>8494</v>
      </c>
      <c r="D10819" s="601" t="s">
        <v>8495</v>
      </c>
      <c r="E10819" s="601">
        <v>60.32</v>
      </c>
    </row>
    <row r="10820" spans="1:5">
      <c r="A10820" s="601">
        <v>36800</v>
      </c>
      <c r="B10820" s="601" t="s">
        <v>11500</v>
      </c>
      <c r="C10820" s="601" t="s">
        <v>8494</v>
      </c>
      <c r="D10820" s="601" t="s">
        <v>8495</v>
      </c>
      <c r="E10820" s="601">
        <v>256.11</v>
      </c>
    </row>
    <row r="10821" spans="1:5">
      <c r="A10821" s="601">
        <v>37587</v>
      </c>
      <c r="B10821" s="601" t="s">
        <v>11501</v>
      </c>
      <c r="C10821" s="601" t="s">
        <v>8494</v>
      </c>
      <c r="D10821" s="601" t="s">
        <v>8495</v>
      </c>
      <c r="E10821" s="601">
        <v>562.66999999999996</v>
      </c>
    </row>
    <row r="10822" spans="1:5">
      <c r="A10822" s="601">
        <v>11561</v>
      </c>
      <c r="B10822" s="601" t="s">
        <v>11502</v>
      </c>
      <c r="C10822" s="601" t="s">
        <v>8494</v>
      </c>
      <c r="D10822" s="601" t="s">
        <v>8495</v>
      </c>
      <c r="E10822" s="601">
        <v>281.14999999999998</v>
      </c>
    </row>
    <row r="10823" spans="1:5">
      <c r="A10823" s="601">
        <v>43604</v>
      </c>
      <c r="B10823" s="601" t="s">
        <v>11503</v>
      </c>
      <c r="C10823" s="601" t="s">
        <v>8494</v>
      </c>
      <c r="D10823" s="601" t="s">
        <v>8495</v>
      </c>
      <c r="E10823" s="601">
        <v>149.88999999999999</v>
      </c>
    </row>
    <row r="10824" spans="1:5">
      <c r="A10824" s="601">
        <v>11560</v>
      </c>
      <c r="B10824" s="601" t="s">
        <v>11504</v>
      </c>
      <c r="C10824" s="601" t="s">
        <v>8494</v>
      </c>
      <c r="D10824" s="601" t="s">
        <v>8495</v>
      </c>
      <c r="E10824" s="601">
        <v>217.01</v>
      </c>
    </row>
    <row r="10825" spans="1:5">
      <c r="A10825" s="601">
        <v>11499</v>
      </c>
      <c r="B10825" s="601" t="s">
        <v>11505</v>
      </c>
      <c r="C10825" s="601" t="s">
        <v>8494</v>
      </c>
      <c r="D10825" s="601" t="s">
        <v>8495</v>
      </c>
      <c r="E10825" s="601">
        <v>953.32</v>
      </c>
    </row>
    <row r="10826" spans="1:5">
      <c r="A10826" s="601">
        <v>34761</v>
      </c>
      <c r="B10826" s="601" t="s">
        <v>11506</v>
      </c>
      <c r="C10826" s="601" t="s">
        <v>8643</v>
      </c>
      <c r="D10826" s="601" t="s">
        <v>8495</v>
      </c>
      <c r="E10826" s="601">
        <v>15.05</v>
      </c>
    </row>
    <row r="10827" spans="1:5">
      <c r="A10827" s="601">
        <v>40924</v>
      </c>
      <c r="B10827" s="601" t="s">
        <v>11507</v>
      </c>
      <c r="C10827" s="601" t="s">
        <v>8645</v>
      </c>
      <c r="D10827" s="601" t="s">
        <v>8495</v>
      </c>
      <c r="E10827" s="612">
        <v>2646</v>
      </c>
    </row>
    <row r="10828" spans="1:5">
      <c r="A10828" s="601">
        <v>40983</v>
      </c>
      <c r="B10828" s="601" t="s">
        <v>11508</v>
      </c>
      <c r="C10828" s="601" t="s">
        <v>8645</v>
      </c>
      <c r="D10828" s="601" t="s">
        <v>8495</v>
      </c>
      <c r="E10828" s="612">
        <v>2755.38</v>
      </c>
    </row>
    <row r="10829" spans="1:5">
      <c r="A10829" s="601">
        <v>44497</v>
      </c>
      <c r="B10829" s="601" t="s">
        <v>11509</v>
      </c>
      <c r="C10829" s="601" t="s">
        <v>8643</v>
      </c>
      <c r="D10829" s="601" t="s">
        <v>8495</v>
      </c>
      <c r="E10829" s="601">
        <v>15.68</v>
      </c>
    </row>
    <row r="10830" spans="1:5">
      <c r="A10830" s="601">
        <v>2437</v>
      </c>
      <c r="B10830" s="601" t="s">
        <v>11510</v>
      </c>
      <c r="C10830" s="601" t="s">
        <v>8643</v>
      </c>
      <c r="D10830" s="601" t="s">
        <v>8495</v>
      </c>
      <c r="E10830" s="601">
        <v>11.74</v>
      </c>
    </row>
    <row r="10831" spans="1:5">
      <c r="A10831" s="601">
        <v>40921</v>
      </c>
      <c r="B10831" s="601" t="s">
        <v>11511</v>
      </c>
      <c r="C10831" s="601" t="s">
        <v>8645</v>
      </c>
      <c r="D10831" s="601" t="s">
        <v>8495</v>
      </c>
      <c r="E10831" s="612">
        <v>2064.71</v>
      </c>
    </row>
    <row r="10832" spans="1:5">
      <c r="A10832" s="601">
        <v>14252</v>
      </c>
      <c r="B10832" s="601" t="s">
        <v>11512</v>
      </c>
      <c r="C10832" s="601" t="s">
        <v>8494</v>
      </c>
      <c r="D10832" s="601" t="s">
        <v>8495</v>
      </c>
      <c r="E10832" s="612">
        <v>2837.43</v>
      </c>
    </row>
    <row r="10833" spans="1:5">
      <c r="A10833" s="601">
        <v>730</v>
      </c>
      <c r="B10833" s="601" t="s">
        <v>11513</v>
      </c>
      <c r="C10833" s="601" t="s">
        <v>8494</v>
      </c>
      <c r="D10833" s="601" t="s">
        <v>8495</v>
      </c>
      <c r="E10833" s="612">
        <v>7581.08</v>
      </c>
    </row>
    <row r="10834" spans="1:5">
      <c r="A10834" s="601">
        <v>723</v>
      </c>
      <c r="B10834" s="601" t="s">
        <v>11514</v>
      </c>
      <c r="C10834" s="601" t="s">
        <v>8494</v>
      </c>
      <c r="D10834" s="601" t="s">
        <v>8495</v>
      </c>
      <c r="E10834" s="612">
        <v>3768.06</v>
      </c>
    </row>
    <row r="10835" spans="1:5">
      <c r="A10835" s="601">
        <v>36502</v>
      </c>
      <c r="B10835" s="601" t="s">
        <v>11515</v>
      </c>
      <c r="C10835" s="601" t="s">
        <v>8494</v>
      </c>
      <c r="D10835" s="601" t="s">
        <v>8495</v>
      </c>
      <c r="E10835" s="612">
        <v>3541.53</v>
      </c>
    </row>
    <row r="10836" spans="1:5">
      <c r="A10836" s="601">
        <v>36503</v>
      </c>
      <c r="B10836" s="601" t="s">
        <v>11516</v>
      </c>
      <c r="C10836" s="601" t="s">
        <v>8494</v>
      </c>
      <c r="D10836" s="601" t="s">
        <v>8495</v>
      </c>
      <c r="E10836" s="612">
        <v>4367.12</v>
      </c>
    </row>
    <row r="10837" spans="1:5">
      <c r="A10837" s="601">
        <v>4090</v>
      </c>
      <c r="B10837" s="601" t="s">
        <v>11517</v>
      </c>
      <c r="C10837" s="601" t="s">
        <v>8494</v>
      </c>
      <c r="D10837" s="601" t="s">
        <v>8541</v>
      </c>
      <c r="E10837" s="612">
        <v>1170000</v>
      </c>
    </row>
    <row r="10838" spans="1:5">
      <c r="A10838" s="601">
        <v>13227</v>
      </c>
      <c r="B10838" s="601" t="s">
        <v>11518</v>
      </c>
      <c r="C10838" s="601" t="s">
        <v>8494</v>
      </c>
      <c r="D10838" s="601" t="s">
        <v>8541</v>
      </c>
      <c r="E10838" s="612">
        <v>1453870.89</v>
      </c>
    </row>
    <row r="10839" spans="1:5">
      <c r="A10839" s="601">
        <v>10597</v>
      </c>
      <c r="B10839" s="601" t="s">
        <v>11519</v>
      </c>
      <c r="C10839" s="601" t="s">
        <v>8494</v>
      </c>
      <c r="D10839" s="601" t="s">
        <v>8541</v>
      </c>
      <c r="E10839" s="612">
        <v>1530386.67</v>
      </c>
    </row>
    <row r="10840" spans="1:5">
      <c r="A10840" s="601">
        <v>39628</v>
      </c>
      <c r="B10840" s="601" t="s">
        <v>11520</v>
      </c>
      <c r="C10840" s="601" t="s">
        <v>8494</v>
      </c>
      <c r="D10840" s="601" t="s">
        <v>8541</v>
      </c>
      <c r="E10840" s="612">
        <v>4422.18</v>
      </c>
    </row>
    <row r="10841" spans="1:5">
      <c r="A10841" s="601">
        <v>39404</v>
      </c>
      <c r="B10841" s="601" t="s">
        <v>11521</v>
      </c>
      <c r="C10841" s="601" t="s">
        <v>8494</v>
      </c>
      <c r="D10841" s="601" t="s">
        <v>8541</v>
      </c>
      <c r="E10841" s="612">
        <v>2192.81</v>
      </c>
    </row>
    <row r="10842" spans="1:5">
      <c r="A10842" s="601">
        <v>39402</v>
      </c>
      <c r="B10842" s="601" t="s">
        <v>11522</v>
      </c>
      <c r="C10842" s="601" t="s">
        <v>8494</v>
      </c>
      <c r="D10842" s="601" t="s">
        <v>8541</v>
      </c>
      <c r="E10842" s="612">
        <v>1806.46</v>
      </c>
    </row>
    <row r="10843" spans="1:5">
      <c r="A10843" s="601">
        <v>39403</v>
      </c>
      <c r="B10843" s="601" t="s">
        <v>11523</v>
      </c>
      <c r="C10843" s="601" t="s">
        <v>8494</v>
      </c>
      <c r="D10843" s="601" t="s">
        <v>8541</v>
      </c>
      <c r="E10843" s="612">
        <v>1767.17</v>
      </c>
    </row>
    <row r="10844" spans="1:5">
      <c r="A10844" s="601">
        <v>4093</v>
      </c>
      <c r="B10844" s="601" t="s">
        <v>11524</v>
      </c>
      <c r="C10844" s="601" t="s">
        <v>8643</v>
      </c>
      <c r="D10844" s="601" t="s">
        <v>8541</v>
      </c>
      <c r="E10844" s="601">
        <v>23.62</v>
      </c>
    </row>
    <row r="10845" spans="1:5">
      <c r="A10845" s="601">
        <v>10512</v>
      </c>
      <c r="B10845" s="601" t="s">
        <v>11525</v>
      </c>
      <c r="C10845" s="601" t="s">
        <v>8645</v>
      </c>
      <c r="D10845" s="601" t="s">
        <v>8541</v>
      </c>
      <c r="E10845" s="612">
        <v>4150</v>
      </c>
    </row>
    <row r="10846" spans="1:5">
      <c r="A10846" s="601">
        <v>4243</v>
      </c>
      <c r="B10846" s="601" t="s">
        <v>11526</v>
      </c>
      <c r="C10846" s="601" t="s">
        <v>8643</v>
      </c>
      <c r="D10846" s="601" t="s">
        <v>8495</v>
      </c>
      <c r="E10846" s="601">
        <v>14.82</v>
      </c>
    </row>
    <row r="10847" spans="1:5">
      <c r="A10847" s="601">
        <v>20020</v>
      </c>
      <c r="B10847" s="601" t="s">
        <v>11527</v>
      </c>
      <c r="C10847" s="601" t="s">
        <v>8643</v>
      </c>
      <c r="D10847" s="601" t="s">
        <v>8541</v>
      </c>
      <c r="E10847" s="601">
        <v>24.54</v>
      </c>
    </row>
    <row r="10848" spans="1:5">
      <c r="A10848" s="601">
        <v>41038</v>
      </c>
      <c r="B10848" s="601" t="s">
        <v>11528</v>
      </c>
      <c r="C10848" s="601" t="s">
        <v>8645</v>
      </c>
      <c r="D10848" s="601" t="s">
        <v>8541</v>
      </c>
      <c r="E10848" s="612">
        <v>4312.7</v>
      </c>
    </row>
    <row r="10849" spans="1:5">
      <c r="A10849" s="601">
        <v>4094</v>
      </c>
      <c r="B10849" s="601" t="s">
        <v>11529</v>
      </c>
      <c r="C10849" s="601" t="s">
        <v>8643</v>
      </c>
      <c r="D10849" s="601" t="s">
        <v>8541</v>
      </c>
      <c r="E10849" s="601">
        <v>29.37</v>
      </c>
    </row>
    <row r="10850" spans="1:5">
      <c r="A10850" s="601">
        <v>40988</v>
      </c>
      <c r="B10850" s="601" t="s">
        <v>11530</v>
      </c>
      <c r="C10850" s="601" t="s">
        <v>8645</v>
      </c>
      <c r="D10850" s="601" t="s">
        <v>8541</v>
      </c>
      <c r="E10850" s="612">
        <v>5161.87</v>
      </c>
    </row>
    <row r="10851" spans="1:5">
      <c r="A10851" s="601">
        <v>4095</v>
      </c>
      <c r="B10851" s="601" t="s">
        <v>11531</v>
      </c>
      <c r="C10851" s="601" t="s">
        <v>8643</v>
      </c>
      <c r="D10851" s="601" t="s">
        <v>8541</v>
      </c>
      <c r="E10851" s="601">
        <v>19.670000000000002</v>
      </c>
    </row>
    <row r="10852" spans="1:5">
      <c r="A10852" s="601">
        <v>40990</v>
      </c>
      <c r="B10852" s="601" t="s">
        <v>11532</v>
      </c>
      <c r="C10852" s="601" t="s">
        <v>8645</v>
      </c>
      <c r="D10852" s="601" t="s">
        <v>8541</v>
      </c>
      <c r="E10852" s="612">
        <v>3456.84</v>
      </c>
    </row>
    <row r="10853" spans="1:5">
      <c r="A10853" s="601">
        <v>4096</v>
      </c>
      <c r="B10853" s="601" t="s">
        <v>11533</v>
      </c>
      <c r="C10853" s="601" t="s">
        <v>8643</v>
      </c>
      <c r="D10853" s="601" t="s">
        <v>8541</v>
      </c>
      <c r="E10853" s="601">
        <v>26.58</v>
      </c>
    </row>
    <row r="10854" spans="1:5">
      <c r="A10854" s="601">
        <v>40992</v>
      </c>
      <c r="B10854" s="601" t="s">
        <v>11534</v>
      </c>
      <c r="C10854" s="601" t="s">
        <v>8645</v>
      </c>
      <c r="D10854" s="601" t="s">
        <v>8541</v>
      </c>
      <c r="E10854" s="612">
        <v>4672.45</v>
      </c>
    </row>
    <row r="10855" spans="1:5">
      <c r="A10855" s="601">
        <v>4114</v>
      </c>
      <c r="B10855" s="601" t="s">
        <v>11535</v>
      </c>
      <c r="C10855" s="601" t="s">
        <v>8494</v>
      </c>
      <c r="D10855" s="601" t="s">
        <v>8495</v>
      </c>
      <c r="E10855" s="601">
        <v>102.46</v>
      </c>
    </row>
    <row r="10856" spans="1:5">
      <c r="A10856" s="601">
        <v>36797</v>
      </c>
      <c r="B10856" s="601" t="s">
        <v>11536</v>
      </c>
      <c r="C10856" s="601" t="s">
        <v>8494</v>
      </c>
      <c r="D10856" s="601" t="s">
        <v>8495</v>
      </c>
      <c r="E10856" s="601">
        <v>91.23</v>
      </c>
    </row>
    <row r="10857" spans="1:5">
      <c r="A10857" s="601">
        <v>4107</v>
      </c>
      <c r="B10857" s="601" t="s">
        <v>11537</v>
      </c>
      <c r="C10857" s="601" t="s">
        <v>8494</v>
      </c>
      <c r="D10857" s="601" t="s">
        <v>8495</v>
      </c>
      <c r="E10857" s="601">
        <v>86.02</v>
      </c>
    </row>
    <row r="10858" spans="1:5">
      <c r="A10858" s="601">
        <v>4102</v>
      </c>
      <c r="B10858" s="601" t="s">
        <v>11538</v>
      </c>
      <c r="C10858" s="601" t="s">
        <v>8494</v>
      </c>
      <c r="D10858" s="601" t="s">
        <v>8500</v>
      </c>
      <c r="E10858" s="601">
        <v>105</v>
      </c>
    </row>
    <row r="10859" spans="1:5">
      <c r="A10859" s="601">
        <v>36799</v>
      </c>
      <c r="B10859" s="601" t="s">
        <v>11539</v>
      </c>
      <c r="C10859" s="601" t="s">
        <v>8494</v>
      </c>
      <c r="D10859" s="601" t="s">
        <v>8495</v>
      </c>
      <c r="E10859" s="601">
        <v>88.55</v>
      </c>
    </row>
    <row r="10860" spans="1:5">
      <c r="A10860" s="601">
        <v>2747</v>
      </c>
      <c r="B10860" s="601" t="s">
        <v>11540</v>
      </c>
      <c r="C10860" s="601" t="s">
        <v>8539</v>
      </c>
      <c r="D10860" s="601" t="s">
        <v>8495</v>
      </c>
      <c r="E10860" s="601">
        <v>34.79</v>
      </c>
    </row>
    <row r="10861" spans="1:5">
      <c r="A10861" s="601">
        <v>21138</v>
      </c>
      <c r="B10861" s="601" t="s">
        <v>11541</v>
      </c>
      <c r="C10861" s="601" t="s">
        <v>8539</v>
      </c>
      <c r="D10861" s="601" t="s">
        <v>8500</v>
      </c>
      <c r="E10861" s="601">
        <v>11.03</v>
      </c>
    </row>
    <row r="10862" spans="1:5">
      <c r="A10862" s="601">
        <v>10826</v>
      </c>
      <c r="B10862" s="601" t="s">
        <v>11542</v>
      </c>
      <c r="C10862" s="601" t="s">
        <v>8494</v>
      </c>
      <c r="D10862" s="601" t="s">
        <v>8495</v>
      </c>
      <c r="E10862" s="601">
        <v>129.31</v>
      </c>
    </row>
    <row r="10863" spans="1:5">
      <c r="A10863" s="601">
        <v>365</v>
      </c>
      <c r="B10863" s="601" t="s">
        <v>11543</v>
      </c>
      <c r="C10863" s="601" t="s">
        <v>8494</v>
      </c>
      <c r="D10863" s="601" t="s">
        <v>8495</v>
      </c>
      <c r="E10863" s="601">
        <v>80.17</v>
      </c>
    </row>
    <row r="10864" spans="1:5">
      <c r="A10864" s="601">
        <v>38639</v>
      </c>
      <c r="B10864" s="601" t="s">
        <v>11544</v>
      </c>
      <c r="C10864" s="601" t="s">
        <v>8494</v>
      </c>
      <c r="D10864" s="601" t="s">
        <v>8495</v>
      </c>
      <c r="E10864" s="601">
        <v>310.33999999999997</v>
      </c>
    </row>
    <row r="10865" spans="1:5">
      <c r="A10865" s="601">
        <v>38640</v>
      </c>
      <c r="B10865" s="601" t="s">
        <v>11545</v>
      </c>
      <c r="C10865" s="601" t="s">
        <v>8494</v>
      </c>
      <c r="D10865" s="601" t="s">
        <v>8495</v>
      </c>
      <c r="E10865" s="601">
        <v>4.6500000000000004</v>
      </c>
    </row>
    <row r="10866" spans="1:5">
      <c r="A10866" s="601">
        <v>358</v>
      </c>
      <c r="B10866" s="601" t="s">
        <v>11546</v>
      </c>
      <c r="C10866" s="601" t="s">
        <v>8494</v>
      </c>
      <c r="D10866" s="601" t="s">
        <v>8495</v>
      </c>
      <c r="E10866" s="601">
        <v>95.68</v>
      </c>
    </row>
    <row r="10867" spans="1:5">
      <c r="A10867" s="601">
        <v>359</v>
      </c>
      <c r="B10867" s="601" t="s">
        <v>11547</v>
      </c>
      <c r="C10867" s="601" t="s">
        <v>8494</v>
      </c>
      <c r="D10867" s="601" t="s">
        <v>8495</v>
      </c>
      <c r="E10867" s="601">
        <v>196.55</v>
      </c>
    </row>
    <row r="10868" spans="1:5">
      <c r="A10868" s="601">
        <v>38641</v>
      </c>
      <c r="B10868" s="601" t="s">
        <v>11548</v>
      </c>
      <c r="C10868" s="601" t="s">
        <v>8494</v>
      </c>
      <c r="D10868" s="601" t="s">
        <v>8495</v>
      </c>
      <c r="E10868" s="601">
        <v>193.96</v>
      </c>
    </row>
    <row r="10869" spans="1:5">
      <c r="A10869" s="601">
        <v>360</v>
      </c>
      <c r="B10869" s="601" t="s">
        <v>11549</v>
      </c>
      <c r="C10869" s="601" t="s">
        <v>8494</v>
      </c>
      <c r="D10869" s="601" t="s">
        <v>8500</v>
      </c>
      <c r="E10869" s="601">
        <v>4.5</v>
      </c>
    </row>
    <row r="10870" spans="1:5">
      <c r="A10870" s="601">
        <v>42430</v>
      </c>
      <c r="B10870" s="601" t="s">
        <v>11550</v>
      </c>
      <c r="C10870" s="601" t="s">
        <v>8494</v>
      </c>
      <c r="D10870" s="601" t="s">
        <v>8541</v>
      </c>
      <c r="E10870" s="612">
        <v>6434.22</v>
      </c>
    </row>
    <row r="10871" spans="1:5">
      <c r="A10871" s="601">
        <v>4209</v>
      </c>
      <c r="B10871" s="601" t="s">
        <v>11551</v>
      </c>
      <c r="C10871" s="601" t="s">
        <v>8494</v>
      </c>
      <c r="D10871" s="601" t="s">
        <v>8495</v>
      </c>
      <c r="E10871" s="601">
        <v>18.34</v>
      </c>
    </row>
    <row r="10872" spans="1:5">
      <c r="A10872" s="601">
        <v>4180</v>
      </c>
      <c r="B10872" s="601" t="s">
        <v>11552</v>
      </c>
      <c r="C10872" s="601" t="s">
        <v>8494</v>
      </c>
      <c r="D10872" s="601" t="s">
        <v>8495</v>
      </c>
      <c r="E10872" s="601">
        <v>13.81</v>
      </c>
    </row>
    <row r="10873" spans="1:5">
      <c r="A10873" s="601">
        <v>4177</v>
      </c>
      <c r="B10873" s="601" t="s">
        <v>11553</v>
      </c>
      <c r="C10873" s="601" t="s">
        <v>8494</v>
      </c>
      <c r="D10873" s="601" t="s">
        <v>8495</v>
      </c>
      <c r="E10873" s="601">
        <v>4.58</v>
      </c>
    </row>
    <row r="10874" spans="1:5">
      <c r="A10874" s="601">
        <v>4179</v>
      </c>
      <c r="B10874" s="601" t="s">
        <v>11554</v>
      </c>
      <c r="C10874" s="601" t="s">
        <v>8494</v>
      </c>
      <c r="D10874" s="601" t="s">
        <v>8495</v>
      </c>
      <c r="E10874" s="601">
        <v>9.3800000000000008</v>
      </c>
    </row>
    <row r="10875" spans="1:5">
      <c r="A10875" s="601">
        <v>4208</v>
      </c>
      <c r="B10875" s="601" t="s">
        <v>11555</v>
      </c>
      <c r="C10875" s="601" t="s">
        <v>8494</v>
      </c>
      <c r="D10875" s="601" t="s">
        <v>8495</v>
      </c>
      <c r="E10875" s="601">
        <v>43.66</v>
      </c>
    </row>
    <row r="10876" spans="1:5">
      <c r="A10876" s="601">
        <v>4181</v>
      </c>
      <c r="B10876" s="601" t="s">
        <v>11556</v>
      </c>
      <c r="C10876" s="601" t="s">
        <v>8494</v>
      </c>
      <c r="D10876" s="601" t="s">
        <v>8495</v>
      </c>
      <c r="E10876" s="601">
        <v>28.52</v>
      </c>
    </row>
    <row r="10877" spans="1:5">
      <c r="A10877" s="601">
        <v>4178</v>
      </c>
      <c r="B10877" s="601" t="s">
        <v>11557</v>
      </c>
      <c r="C10877" s="601" t="s">
        <v>8494</v>
      </c>
      <c r="D10877" s="601" t="s">
        <v>8495</v>
      </c>
      <c r="E10877" s="601">
        <v>6.35</v>
      </c>
    </row>
    <row r="10878" spans="1:5">
      <c r="A10878" s="601">
        <v>4182</v>
      </c>
      <c r="B10878" s="601" t="s">
        <v>11558</v>
      </c>
      <c r="C10878" s="601" t="s">
        <v>8494</v>
      </c>
      <c r="D10878" s="601" t="s">
        <v>8495</v>
      </c>
      <c r="E10878" s="601">
        <v>71.02</v>
      </c>
    </row>
    <row r="10879" spans="1:5">
      <c r="A10879" s="601">
        <v>4183</v>
      </c>
      <c r="B10879" s="601" t="s">
        <v>11559</v>
      </c>
      <c r="C10879" s="601" t="s">
        <v>8494</v>
      </c>
      <c r="D10879" s="601" t="s">
        <v>8495</v>
      </c>
      <c r="E10879" s="601">
        <v>114.34</v>
      </c>
    </row>
    <row r="10880" spans="1:5">
      <c r="A10880" s="601">
        <v>4184</v>
      </c>
      <c r="B10880" s="601" t="s">
        <v>11560</v>
      </c>
      <c r="C10880" s="601" t="s">
        <v>8494</v>
      </c>
      <c r="D10880" s="601" t="s">
        <v>8495</v>
      </c>
      <c r="E10880" s="601">
        <v>252.4</v>
      </c>
    </row>
    <row r="10881" spans="1:5">
      <c r="A10881" s="601">
        <v>4185</v>
      </c>
      <c r="B10881" s="601" t="s">
        <v>11561</v>
      </c>
      <c r="C10881" s="601" t="s">
        <v>8494</v>
      </c>
      <c r="D10881" s="601" t="s">
        <v>8495</v>
      </c>
      <c r="E10881" s="601">
        <v>419.38</v>
      </c>
    </row>
    <row r="10882" spans="1:5">
      <c r="A10882" s="601">
        <v>4205</v>
      </c>
      <c r="B10882" s="601" t="s">
        <v>11562</v>
      </c>
      <c r="C10882" s="601" t="s">
        <v>8494</v>
      </c>
      <c r="D10882" s="601" t="s">
        <v>8495</v>
      </c>
      <c r="E10882" s="601">
        <v>24.22</v>
      </c>
    </row>
    <row r="10883" spans="1:5">
      <c r="A10883" s="601">
        <v>4192</v>
      </c>
      <c r="B10883" s="601" t="s">
        <v>11563</v>
      </c>
      <c r="C10883" s="601" t="s">
        <v>8494</v>
      </c>
      <c r="D10883" s="601" t="s">
        <v>8495</v>
      </c>
      <c r="E10883" s="601">
        <v>24.22</v>
      </c>
    </row>
    <row r="10884" spans="1:5">
      <c r="A10884" s="601">
        <v>4191</v>
      </c>
      <c r="B10884" s="601" t="s">
        <v>11564</v>
      </c>
      <c r="C10884" s="601" t="s">
        <v>8494</v>
      </c>
      <c r="D10884" s="601" t="s">
        <v>8495</v>
      </c>
      <c r="E10884" s="601">
        <v>24.22</v>
      </c>
    </row>
    <row r="10885" spans="1:5">
      <c r="A10885" s="601">
        <v>4207</v>
      </c>
      <c r="B10885" s="601" t="s">
        <v>11565</v>
      </c>
      <c r="C10885" s="601" t="s">
        <v>8494</v>
      </c>
      <c r="D10885" s="601" t="s">
        <v>8495</v>
      </c>
      <c r="E10885" s="601">
        <v>19.489999999999998</v>
      </c>
    </row>
    <row r="10886" spans="1:5">
      <c r="A10886" s="601">
        <v>4206</v>
      </c>
      <c r="B10886" s="601" t="s">
        <v>11566</v>
      </c>
      <c r="C10886" s="601" t="s">
        <v>8494</v>
      </c>
      <c r="D10886" s="601" t="s">
        <v>8495</v>
      </c>
      <c r="E10886" s="601">
        <v>18.920000000000002</v>
      </c>
    </row>
    <row r="10887" spans="1:5">
      <c r="A10887" s="601">
        <v>4190</v>
      </c>
      <c r="B10887" s="601" t="s">
        <v>11567</v>
      </c>
      <c r="C10887" s="601" t="s">
        <v>8494</v>
      </c>
      <c r="D10887" s="601" t="s">
        <v>8495</v>
      </c>
      <c r="E10887" s="601">
        <v>18.920000000000002</v>
      </c>
    </row>
    <row r="10888" spans="1:5">
      <c r="A10888" s="601">
        <v>4186</v>
      </c>
      <c r="B10888" s="601" t="s">
        <v>11568</v>
      </c>
      <c r="C10888" s="601" t="s">
        <v>8494</v>
      </c>
      <c r="D10888" s="601" t="s">
        <v>8495</v>
      </c>
      <c r="E10888" s="601">
        <v>5.59</v>
      </c>
    </row>
    <row r="10889" spans="1:5">
      <c r="A10889" s="601">
        <v>4188</v>
      </c>
      <c r="B10889" s="601" t="s">
        <v>11569</v>
      </c>
      <c r="C10889" s="601" t="s">
        <v>8494</v>
      </c>
      <c r="D10889" s="601" t="s">
        <v>8495</v>
      </c>
      <c r="E10889" s="601">
        <v>11.42</v>
      </c>
    </row>
    <row r="10890" spans="1:5">
      <c r="A10890" s="601">
        <v>4189</v>
      </c>
      <c r="B10890" s="601" t="s">
        <v>11570</v>
      </c>
      <c r="C10890" s="601" t="s">
        <v>8494</v>
      </c>
      <c r="D10890" s="601" t="s">
        <v>8495</v>
      </c>
      <c r="E10890" s="601">
        <v>11.42</v>
      </c>
    </row>
    <row r="10891" spans="1:5">
      <c r="A10891" s="601">
        <v>4197</v>
      </c>
      <c r="B10891" s="601" t="s">
        <v>11571</v>
      </c>
      <c r="C10891" s="601" t="s">
        <v>8494</v>
      </c>
      <c r="D10891" s="601" t="s">
        <v>8495</v>
      </c>
      <c r="E10891" s="601">
        <v>60.47</v>
      </c>
    </row>
    <row r="10892" spans="1:5">
      <c r="A10892" s="601">
        <v>4194</v>
      </c>
      <c r="B10892" s="601" t="s">
        <v>11572</v>
      </c>
      <c r="C10892" s="601" t="s">
        <v>8494</v>
      </c>
      <c r="D10892" s="601" t="s">
        <v>8495</v>
      </c>
      <c r="E10892" s="601">
        <v>36.54</v>
      </c>
    </row>
    <row r="10893" spans="1:5">
      <c r="A10893" s="601">
        <v>4193</v>
      </c>
      <c r="B10893" s="601" t="s">
        <v>11573</v>
      </c>
      <c r="C10893" s="601" t="s">
        <v>8494</v>
      </c>
      <c r="D10893" s="601" t="s">
        <v>8495</v>
      </c>
      <c r="E10893" s="601">
        <v>36.54</v>
      </c>
    </row>
    <row r="10894" spans="1:5">
      <c r="A10894" s="601">
        <v>4204</v>
      </c>
      <c r="B10894" s="601" t="s">
        <v>11574</v>
      </c>
      <c r="C10894" s="601" t="s">
        <v>8494</v>
      </c>
      <c r="D10894" s="601" t="s">
        <v>8495</v>
      </c>
      <c r="E10894" s="601">
        <v>36.54</v>
      </c>
    </row>
    <row r="10895" spans="1:5">
      <c r="A10895" s="601">
        <v>4187</v>
      </c>
      <c r="B10895" s="601" t="s">
        <v>11575</v>
      </c>
      <c r="C10895" s="601" t="s">
        <v>8494</v>
      </c>
      <c r="D10895" s="601" t="s">
        <v>8495</v>
      </c>
      <c r="E10895" s="601">
        <v>7.28</v>
      </c>
    </row>
    <row r="10896" spans="1:5">
      <c r="A10896" s="601">
        <v>4202</v>
      </c>
      <c r="B10896" s="601" t="s">
        <v>11576</v>
      </c>
      <c r="C10896" s="601" t="s">
        <v>8494</v>
      </c>
      <c r="D10896" s="601" t="s">
        <v>8495</v>
      </c>
      <c r="E10896" s="601">
        <v>110.44</v>
      </c>
    </row>
    <row r="10897" spans="1:5">
      <c r="A10897" s="601">
        <v>4203</v>
      </c>
      <c r="B10897" s="601" t="s">
        <v>11577</v>
      </c>
      <c r="C10897" s="601" t="s">
        <v>8494</v>
      </c>
      <c r="D10897" s="601" t="s">
        <v>8495</v>
      </c>
      <c r="E10897" s="601">
        <v>97.54</v>
      </c>
    </row>
    <row r="10898" spans="1:5">
      <c r="A10898" s="601">
        <v>40368</v>
      </c>
      <c r="B10898" s="601" t="s">
        <v>11578</v>
      </c>
      <c r="C10898" s="601" t="s">
        <v>8494</v>
      </c>
      <c r="D10898" s="601" t="s">
        <v>8541</v>
      </c>
      <c r="E10898" s="601">
        <v>56.02</v>
      </c>
    </row>
    <row r="10899" spans="1:5">
      <c r="A10899" s="601">
        <v>40365</v>
      </c>
      <c r="B10899" s="601" t="s">
        <v>11579</v>
      </c>
      <c r="C10899" s="601" t="s">
        <v>8494</v>
      </c>
      <c r="D10899" s="601" t="s">
        <v>8541</v>
      </c>
      <c r="E10899" s="601">
        <v>37.79</v>
      </c>
    </row>
    <row r="10900" spans="1:5">
      <c r="A10900" s="601">
        <v>40356</v>
      </c>
      <c r="B10900" s="601" t="s">
        <v>11580</v>
      </c>
      <c r="C10900" s="601" t="s">
        <v>8494</v>
      </c>
      <c r="D10900" s="601" t="s">
        <v>8541</v>
      </c>
      <c r="E10900" s="601">
        <v>12.91</v>
      </c>
    </row>
    <row r="10901" spans="1:5">
      <c r="A10901" s="601">
        <v>40362</v>
      </c>
      <c r="B10901" s="601" t="s">
        <v>11581</v>
      </c>
      <c r="C10901" s="601" t="s">
        <v>8494</v>
      </c>
      <c r="D10901" s="601" t="s">
        <v>8541</v>
      </c>
      <c r="E10901" s="601">
        <v>25.03</v>
      </c>
    </row>
    <row r="10902" spans="1:5">
      <c r="A10902" s="601">
        <v>40374</v>
      </c>
      <c r="B10902" s="601" t="s">
        <v>11582</v>
      </c>
      <c r="C10902" s="601" t="s">
        <v>8494</v>
      </c>
      <c r="D10902" s="601" t="s">
        <v>8541</v>
      </c>
      <c r="E10902" s="601">
        <v>146.41</v>
      </c>
    </row>
    <row r="10903" spans="1:5">
      <c r="A10903" s="601">
        <v>40371</v>
      </c>
      <c r="B10903" s="601" t="s">
        <v>11583</v>
      </c>
      <c r="C10903" s="601" t="s">
        <v>8494</v>
      </c>
      <c r="D10903" s="601" t="s">
        <v>8541</v>
      </c>
      <c r="E10903" s="601">
        <v>92.16</v>
      </c>
    </row>
    <row r="10904" spans="1:5">
      <c r="A10904" s="601">
        <v>40359</v>
      </c>
      <c r="B10904" s="601" t="s">
        <v>11584</v>
      </c>
      <c r="C10904" s="601" t="s">
        <v>8494</v>
      </c>
      <c r="D10904" s="601" t="s">
        <v>8541</v>
      </c>
      <c r="E10904" s="601">
        <v>16.68</v>
      </c>
    </row>
    <row r="10905" spans="1:5">
      <c r="A10905" s="601">
        <v>7595</v>
      </c>
      <c r="B10905" s="601" t="s">
        <v>11585</v>
      </c>
      <c r="C10905" s="601" t="s">
        <v>8643</v>
      </c>
      <c r="D10905" s="601" t="s">
        <v>8495</v>
      </c>
      <c r="E10905" s="601">
        <v>13.85</v>
      </c>
    </row>
    <row r="10906" spans="1:5">
      <c r="A10906" s="601">
        <v>41094</v>
      </c>
      <c r="B10906" s="601" t="s">
        <v>11586</v>
      </c>
      <c r="C10906" s="601" t="s">
        <v>8645</v>
      </c>
      <c r="D10906" s="601" t="s">
        <v>8495</v>
      </c>
      <c r="E10906" s="612">
        <v>2434.4299999999998</v>
      </c>
    </row>
    <row r="10907" spans="1:5">
      <c r="A10907" s="601">
        <v>39609</v>
      </c>
      <c r="B10907" s="601" t="s">
        <v>11587</v>
      </c>
      <c r="C10907" s="601" t="s">
        <v>8494</v>
      </c>
      <c r="D10907" s="601" t="s">
        <v>8495</v>
      </c>
      <c r="E10907" s="612">
        <v>48326.62</v>
      </c>
    </row>
    <row r="10908" spans="1:5">
      <c r="A10908" s="601">
        <v>39610</v>
      </c>
      <c r="B10908" s="601" t="s">
        <v>11588</v>
      </c>
      <c r="C10908" s="601" t="s">
        <v>8494</v>
      </c>
      <c r="D10908" s="601" t="s">
        <v>8495</v>
      </c>
      <c r="E10908" s="612">
        <v>70541.789999999994</v>
      </c>
    </row>
    <row r="10909" spans="1:5">
      <c r="A10909" s="601">
        <v>39611</v>
      </c>
      <c r="B10909" s="601" t="s">
        <v>11589</v>
      </c>
      <c r="C10909" s="601" t="s">
        <v>8494</v>
      </c>
      <c r="D10909" s="601" t="s">
        <v>8495</v>
      </c>
      <c r="E10909" s="612">
        <v>85367.12</v>
      </c>
    </row>
    <row r="10910" spans="1:5">
      <c r="A10910" s="601">
        <v>39612</v>
      </c>
      <c r="B10910" s="601" t="s">
        <v>11590</v>
      </c>
      <c r="C10910" s="601" t="s">
        <v>8494</v>
      </c>
      <c r="D10910" s="601" t="s">
        <v>8495</v>
      </c>
      <c r="E10910" s="612">
        <v>133729.51</v>
      </c>
    </row>
    <row r="10911" spans="1:5">
      <c r="A10911" s="601">
        <v>39608</v>
      </c>
      <c r="B10911" s="601" t="s">
        <v>11591</v>
      </c>
      <c r="C10911" s="601" t="s">
        <v>8494</v>
      </c>
      <c r="D10911" s="601" t="s">
        <v>8495</v>
      </c>
      <c r="E10911" s="612">
        <v>38641.46</v>
      </c>
    </row>
    <row r="10912" spans="1:5">
      <c r="A10912" s="601">
        <v>38175</v>
      </c>
      <c r="B10912" s="601" t="s">
        <v>11592</v>
      </c>
      <c r="C10912" s="601" t="s">
        <v>8494</v>
      </c>
      <c r="D10912" s="601" t="s">
        <v>8495</v>
      </c>
      <c r="E10912" s="601">
        <v>5.64</v>
      </c>
    </row>
    <row r="10913" spans="1:5">
      <c r="A10913" s="601">
        <v>38176</v>
      </c>
      <c r="B10913" s="601" t="s">
        <v>11593</v>
      </c>
      <c r="C10913" s="601" t="s">
        <v>8494</v>
      </c>
      <c r="D10913" s="601" t="s">
        <v>8495</v>
      </c>
      <c r="E10913" s="601">
        <v>16.579999999999998</v>
      </c>
    </row>
    <row r="10914" spans="1:5">
      <c r="A10914" s="601">
        <v>36152</v>
      </c>
      <c r="B10914" s="601" t="s">
        <v>11594</v>
      </c>
      <c r="C10914" s="601" t="s">
        <v>8494</v>
      </c>
      <c r="D10914" s="601" t="s">
        <v>8495</v>
      </c>
      <c r="E10914" s="601">
        <v>6.2</v>
      </c>
    </row>
    <row r="10915" spans="1:5">
      <c r="A10915" s="601">
        <v>4221</v>
      </c>
      <c r="B10915" s="601" t="s">
        <v>11595</v>
      </c>
      <c r="C10915" s="601" t="s">
        <v>8545</v>
      </c>
      <c r="D10915" s="601" t="s">
        <v>8500</v>
      </c>
      <c r="E10915" s="601">
        <v>6.24</v>
      </c>
    </row>
    <row r="10916" spans="1:5">
      <c r="A10916" s="601">
        <v>4227</v>
      </c>
      <c r="B10916" s="601" t="s">
        <v>11596</v>
      </c>
      <c r="C10916" s="601" t="s">
        <v>8545</v>
      </c>
      <c r="D10916" s="601" t="s">
        <v>8495</v>
      </c>
      <c r="E10916" s="601">
        <v>29.1</v>
      </c>
    </row>
    <row r="10917" spans="1:5">
      <c r="A10917" s="601">
        <v>38170</v>
      </c>
      <c r="B10917" s="601" t="s">
        <v>11597</v>
      </c>
      <c r="C10917" s="601" t="s">
        <v>8494</v>
      </c>
      <c r="D10917" s="601" t="s">
        <v>8495</v>
      </c>
      <c r="E10917" s="601">
        <v>24.64</v>
      </c>
    </row>
    <row r="10918" spans="1:5">
      <c r="A10918" s="601">
        <v>4252</v>
      </c>
      <c r="B10918" s="601" t="s">
        <v>11598</v>
      </c>
      <c r="C10918" s="601" t="s">
        <v>8643</v>
      </c>
      <c r="D10918" s="601" t="s">
        <v>8495</v>
      </c>
      <c r="E10918" s="601">
        <v>14.22</v>
      </c>
    </row>
    <row r="10919" spans="1:5">
      <c r="A10919" s="601">
        <v>40980</v>
      </c>
      <c r="B10919" s="601" t="s">
        <v>11599</v>
      </c>
      <c r="C10919" s="601" t="s">
        <v>8645</v>
      </c>
      <c r="D10919" s="601" t="s">
        <v>8495</v>
      </c>
      <c r="E10919" s="612">
        <v>2502.15</v>
      </c>
    </row>
    <row r="10920" spans="1:5">
      <c r="A10920" s="601">
        <v>41031</v>
      </c>
      <c r="B10920" s="601" t="s">
        <v>11600</v>
      </c>
      <c r="C10920" s="601" t="s">
        <v>8645</v>
      </c>
      <c r="D10920" s="601" t="s">
        <v>8495</v>
      </c>
      <c r="E10920" s="612">
        <v>2606.0500000000002</v>
      </c>
    </row>
    <row r="10921" spans="1:5">
      <c r="A10921" s="601">
        <v>37666</v>
      </c>
      <c r="B10921" s="601" t="s">
        <v>11601</v>
      </c>
      <c r="C10921" s="601" t="s">
        <v>8643</v>
      </c>
      <c r="D10921" s="601" t="s">
        <v>8495</v>
      </c>
      <c r="E10921" s="601">
        <v>13.29</v>
      </c>
    </row>
    <row r="10922" spans="1:5">
      <c r="A10922" s="601">
        <v>40986</v>
      </c>
      <c r="B10922" s="601" t="s">
        <v>11602</v>
      </c>
      <c r="C10922" s="601" t="s">
        <v>8645</v>
      </c>
      <c r="D10922" s="601" t="s">
        <v>8495</v>
      </c>
      <c r="E10922" s="612">
        <v>2338.16</v>
      </c>
    </row>
    <row r="10923" spans="1:5">
      <c r="A10923" s="601">
        <v>4250</v>
      </c>
      <c r="B10923" s="601" t="s">
        <v>11603</v>
      </c>
      <c r="C10923" s="601" t="s">
        <v>8643</v>
      </c>
      <c r="D10923" s="601" t="s">
        <v>8495</v>
      </c>
      <c r="E10923" s="601">
        <v>14.67</v>
      </c>
    </row>
    <row r="10924" spans="1:5">
      <c r="A10924" s="601">
        <v>40978</v>
      </c>
      <c r="B10924" s="601" t="s">
        <v>11604</v>
      </c>
      <c r="C10924" s="601" t="s">
        <v>8645</v>
      </c>
      <c r="D10924" s="601" t="s">
        <v>8495</v>
      </c>
      <c r="E10924" s="612">
        <v>2580.9</v>
      </c>
    </row>
    <row r="10925" spans="1:5">
      <c r="A10925" s="601">
        <v>44501</v>
      </c>
      <c r="B10925" s="601" t="s">
        <v>11605</v>
      </c>
      <c r="C10925" s="601" t="s">
        <v>8643</v>
      </c>
      <c r="D10925" s="601" t="s">
        <v>8495</v>
      </c>
      <c r="E10925" s="601">
        <v>14.82</v>
      </c>
    </row>
    <row r="10926" spans="1:5">
      <c r="A10926" s="601">
        <v>41043</v>
      </c>
      <c r="B10926" s="601" t="s">
        <v>11606</v>
      </c>
      <c r="C10926" s="601" t="s">
        <v>8645</v>
      </c>
      <c r="D10926" s="601" t="s">
        <v>8495</v>
      </c>
      <c r="E10926" s="612">
        <v>2606.0500000000002</v>
      </c>
    </row>
    <row r="10927" spans="1:5">
      <c r="A10927" s="601">
        <v>4234</v>
      </c>
      <c r="B10927" s="601" t="s">
        <v>11607</v>
      </c>
      <c r="C10927" s="601" t="s">
        <v>8643</v>
      </c>
      <c r="D10927" s="601" t="s">
        <v>8500</v>
      </c>
      <c r="E10927" s="601">
        <v>17.190000000000001</v>
      </c>
    </row>
    <row r="10928" spans="1:5">
      <c r="A10928" s="601">
        <v>40987</v>
      </c>
      <c r="B10928" s="601" t="s">
        <v>11608</v>
      </c>
      <c r="C10928" s="601" t="s">
        <v>8645</v>
      </c>
      <c r="D10928" s="601" t="s">
        <v>8495</v>
      </c>
      <c r="E10928" s="612">
        <v>3020.19</v>
      </c>
    </row>
    <row r="10929" spans="1:5">
      <c r="A10929" s="601">
        <v>4253</v>
      </c>
      <c r="B10929" s="601" t="s">
        <v>11609</v>
      </c>
      <c r="C10929" s="601" t="s">
        <v>8643</v>
      </c>
      <c r="D10929" s="601" t="s">
        <v>8495</v>
      </c>
      <c r="E10929" s="601">
        <v>14.35</v>
      </c>
    </row>
    <row r="10930" spans="1:5">
      <c r="A10930" s="601">
        <v>40981</v>
      </c>
      <c r="B10930" s="601" t="s">
        <v>11610</v>
      </c>
      <c r="C10930" s="601" t="s">
        <v>8645</v>
      </c>
      <c r="D10930" s="601" t="s">
        <v>8495</v>
      </c>
      <c r="E10930" s="612">
        <v>2523.27</v>
      </c>
    </row>
    <row r="10931" spans="1:5">
      <c r="A10931" s="601">
        <v>4254</v>
      </c>
      <c r="B10931" s="601" t="s">
        <v>11611</v>
      </c>
      <c r="C10931" s="601" t="s">
        <v>8643</v>
      </c>
      <c r="D10931" s="601" t="s">
        <v>8495</v>
      </c>
      <c r="E10931" s="601">
        <v>17.829999999999998</v>
      </c>
    </row>
    <row r="10932" spans="1:5">
      <c r="A10932" s="601">
        <v>41036</v>
      </c>
      <c r="B10932" s="601" t="s">
        <v>11612</v>
      </c>
      <c r="C10932" s="601" t="s">
        <v>8645</v>
      </c>
      <c r="D10932" s="601" t="s">
        <v>8495</v>
      </c>
      <c r="E10932" s="612">
        <v>3134</v>
      </c>
    </row>
    <row r="10933" spans="1:5">
      <c r="A10933" s="601">
        <v>4251</v>
      </c>
      <c r="B10933" s="601" t="s">
        <v>11613</v>
      </c>
      <c r="C10933" s="601" t="s">
        <v>8643</v>
      </c>
      <c r="D10933" s="601" t="s">
        <v>8495</v>
      </c>
      <c r="E10933" s="601">
        <v>12.53</v>
      </c>
    </row>
    <row r="10934" spans="1:5">
      <c r="A10934" s="601">
        <v>40979</v>
      </c>
      <c r="B10934" s="601" t="s">
        <v>11614</v>
      </c>
      <c r="C10934" s="601" t="s">
        <v>8645</v>
      </c>
      <c r="D10934" s="601" t="s">
        <v>8495</v>
      </c>
      <c r="E10934" s="612">
        <v>2203.0700000000002</v>
      </c>
    </row>
    <row r="10935" spans="1:5">
      <c r="A10935" s="601">
        <v>4230</v>
      </c>
      <c r="B10935" s="601" t="s">
        <v>11615</v>
      </c>
      <c r="C10935" s="601" t="s">
        <v>8643</v>
      </c>
      <c r="D10935" s="601" t="s">
        <v>8495</v>
      </c>
      <c r="E10935" s="601">
        <v>15.05</v>
      </c>
    </row>
    <row r="10936" spans="1:5">
      <c r="A10936" s="601">
        <v>40998</v>
      </c>
      <c r="B10936" s="601" t="s">
        <v>11616</v>
      </c>
      <c r="C10936" s="601" t="s">
        <v>8645</v>
      </c>
      <c r="D10936" s="601" t="s">
        <v>8495</v>
      </c>
      <c r="E10936" s="612">
        <v>2647.08</v>
      </c>
    </row>
    <row r="10937" spans="1:5">
      <c r="A10937" s="601">
        <v>4257</v>
      </c>
      <c r="B10937" s="601" t="s">
        <v>11617</v>
      </c>
      <c r="C10937" s="601" t="s">
        <v>8643</v>
      </c>
      <c r="D10937" s="601" t="s">
        <v>8495</v>
      </c>
      <c r="E10937" s="601">
        <v>12.86</v>
      </c>
    </row>
    <row r="10938" spans="1:5">
      <c r="A10938" s="601">
        <v>40982</v>
      </c>
      <c r="B10938" s="601" t="s">
        <v>11618</v>
      </c>
      <c r="C10938" s="601" t="s">
        <v>8645</v>
      </c>
      <c r="D10938" s="601" t="s">
        <v>8495</v>
      </c>
      <c r="E10938" s="612">
        <v>2260.14</v>
      </c>
    </row>
    <row r="10939" spans="1:5">
      <c r="A10939" s="601">
        <v>4240</v>
      </c>
      <c r="B10939" s="601" t="s">
        <v>11619</v>
      </c>
      <c r="C10939" s="601" t="s">
        <v>8643</v>
      </c>
      <c r="D10939" s="601" t="s">
        <v>8495</v>
      </c>
      <c r="E10939" s="601">
        <v>21.19</v>
      </c>
    </row>
    <row r="10940" spans="1:5">
      <c r="A10940" s="601">
        <v>41026</v>
      </c>
      <c r="B10940" s="601" t="s">
        <v>11620</v>
      </c>
      <c r="C10940" s="601" t="s">
        <v>8645</v>
      </c>
      <c r="D10940" s="601" t="s">
        <v>8495</v>
      </c>
      <c r="E10940" s="612">
        <v>3724.01</v>
      </c>
    </row>
    <row r="10941" spans="1:5">
      <c r="A10941" s="601">
        <v>4239</v>
      </c>
      <c r="B10941" s="601" t="s">
        <v>11621</v>
      </c>
      <c r="C10941" s="601" t="s">
        <v>8643</v>
      </c>
      <c r="D10941" s="601" t="s">
        <v>8495</v>
      </c>
      <c r="E10941" s="601">
        <v>21.19</v>
      </c>
    </row>
    <row r="10942" spans="1:5">
      <c r="A10942" s="601">
        <v>41024</v>
      </c>
      <c r="B10942" s="601" t="s">
        <v>11622</v>
      </c>
      <c r="C10942" s="601" t="s">
        <v>8645</v>
      </c>
      <c r="D10942" s="601" t="s">
        <v>8495</v>
      </c>
      <c r="E10942" s="612">
        <v>3724.01</v>
      </c>
    </row>
    <row r="10943" spans="1:5">
      <c r="A10943" s="601">
        <v>4248</v>
      </c>
      <c r="B10943" s="601" t="s">
        <v>11623</v>
      </c>
      <c r="C10943" s="601" t="s">
        <v>8643</v>
      </c>
      <c r="D10943" s="601" t="s">
        <v>8495</v>
      </c>
      <c r="E10943" s="601">
        <v>14.82</v>
      </c>
    </row>
    <row r="10944" spans="1:5">
      <c r="A10944" s="601">
        <v>41033</v>
      </c>
      <c r="B10944" s="601" t="s">
        <v>11624</v>
      </c>
      <c r="C10944" s="601" t="s">
        <v>8645</v>
      </c>
      <c r="D10944" s="601" t="s">
        <v>8495</v>
      </c>
      <c r="E10944" s="612">
        <v>2606.0500000000002</v>
      </c>
    </row>
    <row r="10945" spans="1:5">
      <c r="A10945" s="601">
        <v>44500</v>
      </c>
      <c r="B10945" s="601" t="s">
        <v>11625</v>
      </c>
      <c r="C10945" s="601" t="s">
        <v>8643</v>
      </c>
      <c r="D10945" s="601" t="s">
        <v>8495</v>
      </c>
      <c r="E10945" s="601">
        <v>14.82</v>
      </c>
    </row>
    <row r="10946" spans="1:5">
      <c r="A10946" s="601">
        <v>41040</v>
      </c>
      <c r="B10946" s="601" t="s">
        <v>11626</v>
      </c>
      <c r="C10946" s="601" t="s">
        <v>8645</v>
      </c>
      <c r="D10946" s="601" t="s">
        <v>8495</v>
      </c>
      <c r="E10946" s="612">
        <v>2606.0500000000002</v>
      </c>
    </row>
    <row r="10947" spans="1:5">
      <c r="A10947" s="601">
        <v>4238</v>
      </c>
      <c r="B10947" s="601" t="s">
        <v>11627</v>
      </c>
      <c r="C10947" s="601" t="s">
        <v>8643</v>
      </c>
      <c r="D10947" s="601" t="s">
        <v>8495</v>
      </c>
      <c r="E10947" s="601">
        <v>14.67</v>
      </c>
    </row>
    <row r="10948" spans="1:5">
      <c r="A10948" s="601">
        <v>41012</v>
      </c>
      <c r="B10948" s="601" t="s">
        <v>11628</v>
      </c>
      <c r="C10948" s="601" t="s">
        <v>8645</v>
      </c>
      <c r="D10948" s="601" t="s">
        <v>8495</v>
      </c>
      <c r="E10948" s="612">
        <v>2580.9</v>
      </c>
    </row>
    <row r="10949" spans="1:5">
      <c r="A10949" s="601">
        <v>4233</v>
      </c>
      <c r="B10949" s="601" t="s">
        <v>11629</v>
      </c>
      <c r="C10949" s="601" t="s">
        <v>8643</v>
      </c>
      <c r="D10949" s="601" t="s">
        <v>8495</v>
      </c>
      <c r="E10949" s="601">
        <v>21.19</v>
      </c>
    </row>
    <row r="10950" spans="1:5">
      <c r="A10950" s="601">
        <v>41001</v>
      </c>
      <c r="B10950" s="601" t="s">
        <v>11630</v>
      </c>
      <c r="C10950" s="601" t="s">
        <v>8645</v>
      </c>
      <c r="D10950" s="601" t="s">
        <v>8495</v>
      </c>
      <c r="E10950" s="612">
        <v>3724.01</v>
      </c>
    </row>
    <row r="10951" spans="1:5">
      <c r="A10951" s="601">
        <v>2</v>
      </c>
      <c r="B10951" s="601" t="s">
        <v>11631</v>
      </c>
      <c r="C10951" s="601" t="s">
        <v>8641</v>
      </c>
      <c r="D10951" s="601" t="s">
        <v>8495</v>
      </c>
      <c r="E10951" s="601">
        <v>28.49</v>
      </c>
    </row>
    <row r="10952" spans="1:5">
      <c r="A10952" s="601">
        <v>36517</v>
      </c>
      <c r="B10952" s="601" t="s">
        <v>11632</v>
      </c>
      <c r="C10952" s="601" t="s">
        <v>8494</v>
      </c>
      <c r="D10952" s="601" t="s">
        <v>8541</v>
      </c>
      <c r="E10952" s="612">
        <v>590520</v>
      </c>
    </row>
    <row r="10953" spans="1:5">
      <c r="A10953" s="601">
        <v>4262</v>
      </c>
      <c r="B10953" s="601" t="s">
        <v>11633</v>
      </c>
      <c r="C10953" s="601" t="s">
        <v>8494</v>
      </c>
      <c r="D10953" s="601" t="s">
        <v>8541</v>
      </c>
      <c r="E10953" s="612">
        <v>665000</v>
      </c>
    </row>
    <row r="10954" spans="1:5">
      <c r="A10954" s="601">
        <v>4263</v>
      </c>
      <c r="B10954" s="601" t="s">
        <v>11634</v>
      </c>
      <c r="C10954" s="601" t="s">
        <v>8494</v>
      </c>
      <c r="D10954" s="601" t="s">
        <v>8541</v>
      </c>
      <c r="E10954" s="612">
        <v>922133.28</v>
      </c>
    </row>
    <row r="10955" spans="1:5">
      <c r="A10955" s="601">
        <v>36518</v>
      </c>
      <c r="B10955" s="601" t="s">
        <v>11635</v>
      </c>
      <c r="C10955" s="601" t="s">
        <v>8494</v>
      </c>
      <c r="D10955" s="601" t="s">
        <v>8541</v>
      </c>
      <c r="E10955" s="612">
        <v>1049813.28</v>
      </c>
    </row>
    <row r="10956" spans="1:5">
      <c r="A10956" s="601">
        <v>14221</v>
      </c>
      <c r="B10956" s="601" t="s">
        <v>11636</v>
      </c>
      <c r="C10956" s="601" t="s">
        <v>8494</v>
      </c>
      <c r="D10956" s="601" t="s">
        <v>8541</v>
      </c>
      <c r="E10956" s="612">
        <v>612686.64</v>
      </c>
    </row>
    <row r="10957" spans="1:5">
      <c r="A10957" s="601">
        <v>38402</v>
      </c>
      <c r="B10957" s="601" t="s">
        <v>11637</v>
      </c>
      <c r="C10957" s="601" t="s">
        <v>8494</v>
      </c>
      <c r="D10957" s="601" t="s">
        <v>8495</v>
      </c>
      <c r="E10957" s="601">
        <v>18.34</v>
      </c>
    </row>
    <row r="10958" spans="1:5">
      <c r="A10958" s="601">
        <v>3412</v>
      </c>
      <c r="B10958" s="601" t="s">
        <v>11638</v>
      </c>
      <c r="C10958" s="601" t="s">
        <v>8898</v>
      </c>
      <c r="D10958" s="601" t="s">
        <v>8541</v>
      </c>
      <c r="E10958" s="601">
        <v>20.100000000000001</v>
      </c>
    </row>
    <row r="10959" spans="1:5">
      <c r="A10959" s="601">
        <v>3413</v>
      </c>
      <c r="B10959" s="601" t="s">
        <v>11639</v>
      </c>
      <c r="C10959" s="601" t="s">
        <v>8898</v>
      </c>
      <c r="D10959" s="601" t="s">
        <v>8541</v>
      </c>
      <c r="E10959" s="601">
        <v>45.26</v>
      </c>
    </row>
    <row r="10960" spans="1:5">
      <c r="A10960" s="601">
        <v>39744</v>
      </c>
      <c r="B10960" s="601" t="s">
        <v>11640</v>
      </c>
      <c r="C10960" s="601" t="s">
        <v>8898</v>
      </c>
      <c r="D10960" s="601" t="s">
        <v>8541</v>
      </c>
      <c r="E10960" s="601">
        <v>35.14</v>
      </c>
    </row>
    <row r="10961" spans="1:5">
      <c r="A10961" s="601">
        <v>39745</v>
      </c>
      <c r="B10961" s="601" t="s">
        <v>11641</v>
      </c>
      <c r="C10961" s="601" t="s">
        <v>8898</v>
      </c>
      <c r="D10961" s="601" t="s">
        <v>8541</v>
      </c>
      <c r="E10961" s="601">
        <v>74.17</v>
      </c>
    </row>
    <row r="10962" spans="1:5">
      <c r="A10962" s="601">
        <v>39637</v>
      </c>
      <c r="B10962" s="601" t="s">
        <v>11642</v>
      </c>
      <c r="C10962" s="601" t="s">
        <v>8898</v>
      </c>
      <c r="D10962" s="601" t="s">
        <v>8495</v>
      </c>
      <c r="E10962" s="601">
        <v>102.82</v>
      </c>
    </row>
    <row r="10963" spans="1:5">
      <c r="A10963" s="601">
        <v>39638</v>
      </c>
      <c r="B10963" s="601" t="s">
        <v>11643</v>
      </c>
      <c r="C10963" s="601" t="s">
        <v>8898</v>
      </c>
      <c r="D10963" s="601" t="s">
        <v>8495</v>
      </c>
      <c r="E10963" s="601">
        <v>116.35</v>
      </c>
    </row>
    <row r="10964" spans="1:5">
      <c r="A10964" s="601">
        <v>39639</v>
      </c>
      <c r="B10964" s="601" t="s">
        <v>11644</v>
      </c>
      <c r="C10964" s="601" t="s">
        <v>8898</v>
      </c>
      <c r="D10964" s="601" t="s">
        <v>8495</v>
      </c>
      <c r="E10964" s="601">
        <v>175.54</v>
      </c>
    </row>
    <row r="10965" spans="1:5">
      <c r="A10965" s="601">
        <v>39517</v>
      </c>
      <c r="B10965" s="601" t="s">
        <v>11645</v>
      </c>
      <c r="C10965" s="601" t="s">
        <v>8898</v>
      </c>
      <c r="D10965" s="601" t="s">
        <v>8495</v>
      </c>
      <c r="E10965" s="601">
        <v>220.89</v>
      </c>
    </row>
    <row r="10966" spans="1:5">
      <c r="A10966" s="601">
        <v>39518</v>
      </c>
      <c r="B10966" s="601" t="s">
        <v>11646</v>
      </c>
      <c r="C10966" s="601" t="s">
        <v>8898</v>
      </c>
      <c r="D10966" s="601" t="s">
        <v>8495</v>
      </c>
      <c r="E10966" s="601">
        <v>261.88</v>
      </c>
    </row>
    <row r="10967" spans="1:5">
      <c r="A10967" s="601">
        <v>38366</v>
      </c>
      <c r="B10967" s="601" t="s">
        <v>11647</v>
      </c>
      <c r="C10967" s="601" t="s">
        <v>8898</v>
      </c>
      <c r="D10967" s="601" t="s">
        <v>8541</v>
      </c>
      <c r="E10967" s="601">
        <v>5.85</v>
      </c>
    </row>
    <row r="10968" spans="1:5">
      <c r="A10968" s="601">
        <v>11703</v>
      </c>
      <c r="B10968" s="601" t="s">
        <v>11648</v>
      </c>
      <c r="C10968" s="601" t="s">
        <v>8494</v>
      </c>
      <c r="D10968" s="601" t="s">
        <v>8495</v>
      </c>
      <c r="E10968" s="601">
        <v>32.049999999999997</v>
      </c>
    </row>
    <row r="10969" spans="1:5">
      <c r="A10969" s="601">
        <v>37400</v>
      </c>
      <c r="B10969" s="601" t="s">
        <v>11649</v>
      </c>
      <c r="C10969" s="601" t="s">
        <v>8494</v>
      </c>
      <c r="D10969" s="601" t="s">
        <v>8495</v>
      </c>
      <c r="E10969" s="601">
        <v>49.96</v>
      </c>
    </row>
    <row r="10970" spans="1:5">
      <c r="A10970" s="601">
        <v>25400</v>
      </c>
      <c r="B10970" s="601" t="s">
        <v>11650</v>
      </c>
      <c r="C10970" s="601" t="s">
        <v>8494</v>
      </c>
      <c r="D10970" s="601" t="s">
        <v>8495</v>
      </c>
      <c r="E10970" s="612">
        <v>4438.1000000000004</v>
      </c>
    </row>
    <row r="10971" spans="1:5">
      <c r="A10971" s="601">
        <v>4276</v>
      </c>
      <c r="B10971" s="601" t="s">
        <v>11651</v>
      </c>
      <c r="C10971" s="601" t="s">
        <v>8494</v>
      </c>
      <c r="D10971" s="601" t="s">
        <v>8495</v>
      </c>
      <c r="E10971" s="601">
        <v>240.1</v>
      </c>
    </row>
    <row r="10972" spans="1:5">
      <c r="A10972" s="601">
        <v>4273</v>
      </c>
      <c r="B10972" s="601" t="s">
        <v>11652</v>
      </c>
      <c r="C10972" s="601" t="s">
        <v>8494</v>
      </c>
      <c r="D10972" s="601" t="s">
        <v>8495</v>
      </c>
      <c r="E10972" s="601">
        <v>435.93</v>
      </c>
    </row>
    <row r="10973" spans="1:5">
      <c r="A10973" s="601">
        <v>4274</v>
      </c>
      <c r="B10973" s="601" t="s">
        <v>11653</v>
      </c>
      <c r="C10973" s="601" t="s">
        <v>8494</v>
      </c>
      <c r="D10973" s="601" t="s">
        <v>8500</v>
      </c>
      <c r="E10973" s="601">
        <v>159.47999999999999</v>
      </c>
    </row>
    <row r="10974" spans="1:5">
      <c r="A10974" s="601">
        <v>39438</v>
      </c>
      <c r="B10974" s="601" t="s">
        <v>11654</v>
      </c>
      <c r="C10974" s="601" t="s">
        <v>8494</v>
      </c>
      <c r="D10974" s="601" t="s">
        <v>8495</v>
      </c>
      <c r="E10974" s="601">
        <v>0.26</v>
      </c>
    </row>
    <row r="10975" spans="1:5">
      <c r="A10975" s="601">
        <v>4379</v>
      </c>
      <c r="B10975" s="601" t="s">
        <v>11655</v>
      </c>
      <c r="C10975" s="601" t="s">
        <v>8494</v>
      </c>
      <c r="D10975" s="601" t="s">
        <v>8495</v>
      </c>
      <c r="E10975" s="601">
        <v>0.05</v>
      </c>
    </row>
    <row r="10976" spans="1:5">
      <c r="A10976" s="601">
        <v>4377</v>
      </c>
      <c r="B10976" s="601" t="s">
        <v>11656</v>
      </c>
      <c r="C10976" s="601" t="s">
        <v>8494</v>
      </c>
      <c r="D10976" s="601" t="s">
        <v>8495</v>
      </c>
      <c r="E10976" s="601">
        <v>0.19</v>
      </c>
    </row>
    <row r="10977" spans="1:5">
      <c r="A10977" s="601">
        <v>4356</v>
      </c>
      <c r="B10977" s="601" t="s">
        <v>11657</v>
      </c>
      <c r="C10977" s="601" t="s">
        <v>8494</v>
      </c>
      <c r="D10977" s="601" t="s">
        <v>8495</v>
      </c>
      <c r="E10977" s="601">
        <v>0.27</v>
      </c>
    </row>
    <row r="10978" spans="1:5">
      <c r="A10978" s="601">
        <v>13246</v>
      </c>
      <c r="B10978" s="601" t="s">
        <v>11658</v>
      </c>
      <c r="C10978" s="601" t="s">
        <v>8494</v>
      </c>
      <c r="D10978" s="601" t="s">
        <v>8495</v>
      </c>
      <c r="E10978" s="601">
        <v>0.46</v>
      </c>
    </row>
    <row r="10979" spans="1:5">
      <c r="A10979" s="601">
        <v>13294</v>
      </c>
      <c r="B10979" s="601" t="s">
        <v>11659</v>
      </c>
      <c r="C10979" s="601" t="s">
        <v>8494</v>
      </c>
      <c r="D10979" s="601" t="s">
        <v>8495</v>
      </c>
      <c r="E10979" s="601">
        <v>1.54</v>
      </c>
    </row>
    <row r="10980" spans="1:5">
      <c r="A10980" s="601">
        <v>11963</v>
      </c>
      <c r="B10980" s="601" t="s">
        <v>11660</v>
      </c>
      <c r="C10980" s="601" t="s">
        <v>8494</v>
      </c>
      <c r="D10980" s="601" t="s">
        <v>8495</v>
      </c>
      <c r="E10980" s="601">
        <v>9.7100000000000009</v>
      </c>
    </row>
    <row r="10981" spans="1:5">
      <c r="A10981" s="601">
        <v>11964</v>
      </c>
      <c r="B10981" s="601" t="s">
        <v>11661</v>
      </c>
      <c r="C10981" s="601" t="s">
        <v>8494</v>
      </c>
      <c r="D10981" s="601" t="s">
        <v>8495</v>
      </c>
      <c r="E10981" s="601">
        <v>2.4500000000000002</v>
      </c>
    </row>
    <row r="10982" spans="1:5">
      <c r="A10982" s="601">
        <v>4346</v>
      </c>
      <c r="B10982" s="601" t="s">
        <v>11662</v>
      </c>
      <c r="C10982" s="601" t="s">
        <v>8494</v>
      </c>
      <c r="D10982" s="601" t="s">
        <v>8495</v>
      </c>
      <c r="E10982" s="601">
        <v>10.4</v>
      </c>
    </row>
    <row r="10983" spans="1:5">
      <c r="A10983" s="601">
        <v>11955</v>
      </c>
      <c r="B10983" s="601" t="s">
        <v>11663</v>
      </c>
      <c r="C10983" s="601" t="s">
        <v>8494</v>
      </c>
      <c r="D10983" s="601" t="s">
        <v>8495</v>
      </c>
      <c r="E10983" s="601">
        <v>4.55</v>
      </c>
    </row>
    <row r="10984" spans="1:5">
      <c r="A10984" s="601">
        <v>11960</v>
      </c>
      <c r="B10984" s="601" t="s">
        <v>11664</v>
      </c>
      <c r="C10984" s="601" t="s">
        <v>8494</v>
      </c>
      <c r="D10984" s="601" t="s">
        <v>8495</v>
      </c>
      <c r="E10984" s="601">
        <v>0.15</v>
      </c>
    </row>
    <row r="10985" spans="1:5">
      <c r="A10985" s="601">
        <v>4333</v>
      </c>
      <c r="B10985" s="601" t="s">
        <v>11665</v>
      </c>
      <c r="C10985" s="601" t="s">
        <v>8494</v>
      </c>
      <c r="D10985" s="601" t="s">
        <v>8495</v>
      </c>
      <c r="E10985" s="601">
        <v>0.27</v>
      </c>
    </row>
    <row r="10986" spans="1:5">
      <c r="A10986" s="601">
        <v>4358</v>
      </c>
      <c r="B10986" s="601" t="s">
        <v>11666</v>
      </c>
      <c r="C10986" s="601" t="s">
        <v>8494</v>
      </c>
      <c r="D10986" s="601" t="s">
        <v>8495</v>
      </c>
      <c r="E10986" s="601">
        <v>2.08</v>
      </c>
    </row>
    <row r="10987" spans="1:5">
      <c r="A10987" s="601">
        <v>39435</v>
      </c>
      <c r="B10987" s="601" t="s">
        <v>11667</v>
      </c>
      <c r="C10987" s="601" t="s">
        <v>8494</v>
      </c>
      <c r="D10987" s="601" t="s">
        <v>8495</v>
      </c>
      <c r="E10987" s="601">
        <v>0.1</v>
      </c>
    </row>
    <row r="10988" spans="1:5">
      <c r="A10988" s="601">
        <v>39436</v>
      </c>
      <c r="B10988" s="601" t="s">
        <v>11668</v>
      </c>
      <c r="C10988" s="601" t="s">
        <v>8494</v>
      </c>
      <c r="D10988" s="601" t="s">
        <v>8495</v>
      </c>
      <c r="E10988" s="601">
        <v>0.18</v>
      </c>
    </row>
    <row r="10989" spans="1:5">
      <c r="A10989" s="601">
        <v>39437</v>
      </c>
      <c r="B10989" s="601" t="s">
        <v>11669</v>
      </c>
      <c r="C10989" s="601" t="s">
        <v>8494</v>
      </c>
      <c r="D10989" s="601" t="s">
        <v>8495</v>
      </c>
      <c r="E10989" s="601">
        <v>0.23</v>
      </c>
    </row>
    <row r="10990" spans="1:5">
      <c r="A10990" s="601">
        <v>39439</v>
      </c>
      <c r="B10990" s="601" t="s">
        <v>11670</v>
      </c>
      <c r="C10990" s="601" t="s">
        <v>8494</v>
      </c>
      <c r="D10990" s="601" t="s">
        <v>8495</v>
      </c>
      <c r="E10990" s="601">
        <v>0.16</v>
      </c>
    </row>
    <row r="10991" spans="1:5">
      <c r="A10991" s="601">
        <v>39440</v>
      </c>
      <c r="B10991" s="601" t="s">
        <v>11671</v>
      </c>
      <c r="C10991" s="601" t="s">
        <v>8494</v>
      </c>
      <c r="D10991" s="601" t="s">
        <v>8495</v>
      </c>
      <c r="E10991" s="601">
        <v>0.2</v>
      </c>
    </row>
    <row r="10992" spans="1:5">
      <c r="A10992" s="601">
        <v>39441</v>
      </c>
      <c r="B10992" s="601" t="s">
        <v>11672</v>
      </c>
      <c r="C10992" s="601" t="s">
        <v>8494</v>
      </c>
      <c r="D10992" s="601" t="s">
        <v>8495</v>
      </c>
      <c r="E10992" s="601">
        <v>0.26</v>
      </c>
    </row>
    <row r="10993" spans="1:5">
      <c r="A10993" s="601">
        <v>39442</v>
      </c>
      <c r="B10993" s="601" t="s">
        <v>11673</v>
      </c>
      <c r="C10993" s="601" t="s">
        <v>8494</v>
      </c>
      <c r="D10993" s="601" t="s">
        <v>8495</v>
      </c>
      <c r="E10993" s="601">
        <v>0.19</v>
      </c>
    </row>
    <row r="10994" spans="1:5">
      <c r="A10994" s="601">
        <v>39443</v>
      </c>
      <c r="B10994" s="601" t="s">
        <v>11674</v>
      </c>
      <c r="C10994" s="601" t="s">
        <v>8494</v>
      </c>
      <c r="D10994" s="601" t="s">
        <v>8495</v>
      </c>
      <c r="E10994" s="601">
        <v>0.24</v>
      </c>
    </row>
    <row r="10995" spans="1:5">
      <c r="A10995" s="601">
        <v>4329</v>
      </c>
      <c r="B10995" s="601" t="s">
        <v>11675</v>
      </c>
      <c r="C10995" s="601" t="s">
        <v>8494</v>
      </c>
      <c r="D10995" s="601" t="s">
        <v>8500</v>
      </c>
      <c r="E10995" s="601">
        <v>2.2200000000000002</v>
      </c>
    </row>
    <row r="10996" spans="1:5">
      <c r="A10996" s="601">
        <v>4383</v>
      </c>
      <c r="B10996" s="601" t="s">
        <v>11676</v>
      </c>
      <c r="C10996" s="601" t="s">
        <v>8494</v>
      </c>
      <c r="D10996" s="601" t="s">
        <v>8495</v>
      </c>
      <c r="E10996" s="601">
        <v>20.07</v>
      </c>
    </row>
    <row r="10997" spans="1:5">
      <c r="A10997" s="601">
        <v>4344</v>
      </c>
      <c r="B10997" s="601" t="s">
        <v>11677</v>
      </c>
      <c r="C10997" s="601" t="s">
        <v>8494</v>
      </c>
      <c r="D10997" s="601" t="s">
        <v>8495</v>
      </c>
      <c r="E10997" s="601">
        <v>21.04</v>
      </c>
    </row>
    <row r="10998" spans="1:5">
      <c r="A10998" s="601">
        <v>436</v>
      </c>
      <c r="B10998" s="601" t="s">
        <v>11678</v>
      </c>
      <c r="C10998" s="601" t="s">
        <v>8494</v>
      </c>
      <c r="D10998" s="601" t="s">
        <v>8541</v>
      </c>
      <c r="E10998" s="601">
        <v>12.13</v>
      </c>
    </row>
    <row r="10999" spans="1:5">
      <c r="A10999" s="601">
        <v>442</v>
      </c>
      <c r="B10999" s="601" t="s">
        <v>11679</v>
      </c>
      <c r="C10999" s="601" t="s">
        <v>8494</v>
      </c>
      <c r="D10999" s="601" t="s">
        <v>8541</v>
      </c>
      <c r="E10999" s="601">
        <v>7.17</v>
      </c>
    </row>
    <row r="11000" spans="1:5">
      <c r="A11000" s="601">
        <v>4335</v>
      </c>
      <c r="B11000" s="601" t="s">
        <v>11680</v>
      </c>
      <c r="C11000" s="601" t="s">
        <v>8494</v>
      </c>
      <c r="D11000" s="601" t="s">
        <v>8495</v>
      </c>
      <c r="E11000" s="601">
        <v>14.13</v>
      </c>
    </row>
    <row r="11001" spans="1:5">
      <c r="A11001" s="601">
        <v>4334</v>
      </c>
      <c r="B11001" s="601" t="s">
        <v>11681</v>
      </c>
      <c r="C11001" s="601" t="s">
        <v>8494</v>
      </c>
      <c r="D11001" s="601" t="s">
        <v>8495</v>
      </c>
      <c r="E11001" s="601">
        <v>19.38</v>
      </c>
    </row>
    <row r="11002" spans="1:5">
      <c r="A11002" s="601">
        <v>11953</v>
      </c>
      <c r="B11002" s="601" t="s">
        <v>11682</v>
      </c>
      <c r="C11002" s="601" t="s">
        <v>8494</v>
      </c>
      <c r="D11002" s="601" t="s">
        <v>8495</v>
      </c>
      <c r="E11002" s="601">
        <v>3.33</v>
      </c>
    </row>
    <row r="11003" spans="1:5">
      <c r="A11003" s="601">
        <v>4343</v>
      </c>
      <c r="B11003" s="601" t="s">
        <v>11683</v>
      </c>
      <c r="C11003" s="601" t="s">
        <v>8494</v>
      </c>
      <c r="D11003" s="601" t="s">
        <v>8495</v>
      </c>
      <c r="E11003" s="601">
        <v>4.76</v>
      </c>
    </row>
    <row r="11004" spans="1:5">
      <c r="A11004" s="601">
        <v>430</v>
      </c>
      <c r="B11004" s="601" t="s">
        <v>11684</v>
      </c>
      <c r="C11004" s="601" t="s">
        <v>8494</v>
      </c>
      <c r="D11004" s="601" t="s">
        <v>8541</v>
      </c>
      <c r="E11004" s="601">
        <v>10.85</v>
      </c>
    </row>
    <row r="11005" spans="1:5">
      <c r="A11005" s="601">
        <v>441</v>
      </c>
      <c r="B11005" s="601" t="s">
        <v>11685</v>
      </c>
      <c r="C11005" s="601" t="s">
        <v>8494</v>
      </c>
      <c r="D11005" s="601" t="s">
        <v>8541</v>
      </c>
      <c r="E11005" s="601">
        <v>11.94</v>
      </c>
    </row>
    <row r="11006" spans="1:5">
      <c r="A11006" s="601">
        <v>431</v>
      </c>
      <c r="B11006" s="601" t="s">
        <v>11686</v>
      </c>
      <c r="C11006" s="601" t="s">
        <v>8494</v>
      </c>
      <c r="D11006" s="601" t="s">
        <v>8541</v>
      </c>
      <c r="E11006" s="601">
        <v>14.42</v>
      </c>
    </row>
    <row r="11007" spans="1:5">
      <c r="A11007" s="601">
        <v>432</v>
      </c>
      <c r="B11007" s="601" t="s">
        <v>11687</v>
      </c>
      <c r="C11007" s="601" t="s">
        <v>8494</v>
      </c>
      <c r="D11007" s="601" t="s">
        <v>8541</v>
      </c>
      <c r="E11007" s="601">
        <v>15.91</v>
      </c>
    </row>
    <row r="11008" spans="1:5">
      <c r="A11008" s="601">
        <v>429</v>
      </c>
      <c r="B11008" s="601" t="s">
        <v>11688</v>
      </c>
      <c r="C11008" s="601" t="s">
        <v>8494</v>
      </c>
      <c r="D11008" s="601" t="s">
        <v>8541</v>
      </c>
      <c r="E11008" s="601">
        <v>21.45</v>
      </c>
    </row>
    <row r="11009" spans="1:5">
      <c r="A11009" s="601">
        <v>439</v>
      </c>
      <c r="B11009" s="601" t="s">
        <v>11689</v>
      </c>
      <c r="C11009" s="601" t="s">
        <v>8494</v>
      </c>
      <c r="D11009" s="601" t="s">
        <v>8541</v>
      </c>
      <c r="E11009" s="601">
        <v>18.28</v>
      </c>
    </row>
    <row r="11010" spans="1:5">
      <c r="A11010" s="601">
        <v>433</v>
      </c>
      <c r="B11010" s="601" t="s">
        <v>11690</v>
      </c>
      <c r="C11010" s="601" t="s">
        <v>8494</v>
      </c>
      <c r="D11010" s="601" t="s">
        <v>8541</v>
      </c>
      <c r="E11010" s="601">
        <v>21.34</v>
      </c>
    </row>
    <row r="11011" spans="1:5">
      <c r="A11011" s="601">
        <v>437</v>
      </c>
      <c r="B11011" s="601" t="s">
        <v>11691</v>
      </c>
      <c r="C11011" s="601" t="s">
        <v>8494</v>
      </c>
      <c r="D11011" s="601" t="s">
        <v>8541</v>
      </c>
      <c r="E11011" s="601">
        <v>28.35</v>
      </c>
    </row>
    <row r="11012" spans="1:5">
      <c r="A11012" s="601">
        <v>11790</v>
      </c>
      <c r="B11012" s="601" t="s">
        <v>11692</v>
      </c>
      <c r="C11012" s="601" t="s">
        <v>8494</v>
      </c>
      <c r="D11012" s="601" t="s">
        <v>8541</v>
      </c>
      <c r="E11012" s="601">
        <v>32.159999999999997</v>
      </c>
    </row>
    <row r="11013" spans="1:5">
      <c r="A11013" s="601">
        <v>428</v>
      </c>
      <c r="B11013" s="601" t="s">
        <v>11693</v>
      </c>
      <c r="C11013" s="601" t="s">
        <v>8494</v>
      </c>
      <c r="D11013" s="601" t="s">
        <v>8541</v>
      </c>
      <c r="E11013" s="601">
        <v>34.97</v>
      </c>
    </row>
    <row r="11014" spans="1:5">
      <c r="A11014" s="601">
        <v>4384</v>
      </c>
      <c r="B11014" s="601" t="s">
        <v>11694</v>
      </c>
      <c r="C11014" s="601" t="s">
        <v>8494</v>
      </c>
      <c r="D11014" s="601" t="s">
        <v>8495</v>
      </c>
      <c r="E11014" s="601">
        <v>23.06</v>
      </c>
    </row>
    <row r="11015" spans="1:5">
      <c r="A11015" s="601">
        <v>4351</v>
      </c>
      <c r="B11015" s="601" t="s">
        <v>11695</v>
      </c>
      <c r="C11015" s="601" t="s">
        <v>8494</v>
      </c>
      <c r="D11015" s="601" t="s">
        <v>8495</v>
      </c>
      <c r="E11015" s="601">
        <v>17.100000000000001</v>
      </c>
    </row>
    <row r="11016" spans="1:5">
      <c r="A11016" s="601">
        <v>11054</v>
      </c>
      <c r="B11016" s="601" t="s">
        <v>11696</v>
      </c>
      <c r="C11016" s="601" t="s">
        <v>8494</v>
      </c>
      <c r="D11016" s="601" t="s">
        <v>8495</v>
      </c>
      <c r="E11016" s="601">
        <v>0.04</v>
      </c>
    </row>
    <row r="11017" spans="1:5">
      <c r="A11017" s="601">
        <v>11055</v>
      </c>
      <c r="B11017" s="601" t="s">
        <v>11697</v>
      </c>
      <c r="C11017" s="601" t="s">
        <v>8494</v>
      </c>
      <c r="D11017" s="601" t="s">
        <v>8495</v>
      </c>
      <c r="E11017" s="601">
        <v>0.06</v>
      </c>
    </row>
    <row r="11018" spans="1:5">
      <c r="A11018" s="601">
        <v>11056</v>
      </c>
      <c r="B11018" s="601" t="s">
        <v>11698</v>
      </c>
      <c r="C11018" s="601" t="s">
        <v>8494</v>
      </c>
      <c r="D11018" s="601" t="s">
        <v>8495</v>
      </c>
      <c r="E11018" s="601">
        <v>7.0000000000000007E-2</v>
      </c>
    </row>
    <row r="11019" spans="1:5">
      <c r="A11019" s="601">
        <v>11057</v>
      </c>
      <c r="B11019" s="601" t="s">
        <v>11699</v>
      </c>
      <c r="C11019" s="601" t="s">
        <v>8494</v>
      </c>
      <c r="D11019" s="601" t="s">
        <v>8495</v>
      </c>
      <c r="E11019" s="601">
        <v>0.15</v>
      </c>
    </row>
    <row r="11020" spans="1:5">
      <c r="A11020" s="601">
        <v>11059</v>
      </c>
      <c r="B11020" s="601" t="s">
        <v>11700</v>
      </c>
      <c r="C11020" s="601" t="s">
        <v>8494</v>
      </c>
      <c r="D11020" s="601" t="s">
        <v>8495</v>
      </c>
      <c r="E11020" s="601">
        <v>0.28999999999999998</v>
      </c>
    </row>
    <row r="11021" spans="1:5">
      <c r="A11021" s="601">
        <v>11058</v>
      </c>
      <c r="B11021" s="601" t="s">
        <v>11701</v>
      </c>
      <c r="C11021" s="601" t="s">
        <v>8494</v>
      </c>
      <c r="D11021" s="601" t="s">
        <v>8495</v>
      </c>
      <c r="E11021" s="601">
        <v>0.38</v>
      </c>
    </row>
    <row r="11022" spans="1:5">
      <c r="A11022" s="601">
        <v>4380</v>
      </c>
      <c r="B11022" s="601" t="s">
        <v>11702</v>
      </c>
      <c r="C11022" s="601" t="s">
        <v>8494</v>
      </c>
      <c r="D11022" s="601" t="s">
        <v>8495</v>
      </c>
      <c r="E11022" s="601">
        <v>1.27</v>
      </c>
    </row>
    <row r="11023" spans="1:5">
      <c r="A11023" s="601">
        <v>4299</v>
      </c>
      <c r="B11023" s="601" t="s">
        <v>11703</v>
      </c>
      <c r="C11023" s="601" t="s">
        <v>8494</v>
      </c>
      <c r="D11023" s="601" t="s">
        <v>8500</v>
      </c>
      <c r="E11023" s="601">
        <v>1.2</v>
      </c>
    </row>
    <row r="11024" spans="1:5">
      <c r="A11024" s="601">
        <v>4304</v>
      </c>
      <c r="B11024" s="601" t="s">
        <v>11704</v>
      </c>
      <c r="C11024" s="601" t="s">
        <v>8494</v>
      </c>
      <c r="D11024" s="601" t="s">
        <v>8495</v>
      </c>
      <c r="E11024" s="601">
        <v>1.63</v>
      </c>
    </row>
    <row r="11025" spans="1:5">
      <c r="A11025" s="601">
        <v>4305</v>
      </c>
      <c r="B11025" s="601" t="s">
        <v>11705</v>
      </c>
      <c r="C11025" s="601" t="s">
        <v>8494</v>
      </c>
      <c r="D11025" s="601" t="s">
        <v>8495</v>
      </c>
      <c r="E11025" s="601">
        <v>1.9</v>
      </c>
    </row>
    <row r="11026" spans="1:5">
      <c r="A11026" s="601">
        <v>4306</v>
      </c>
      <c r="B11026" s="601" t="s">
        <v>11706</v>
      </c>
      <c r="C11026" s="601" t="s">
        <v>8494</v>
      </c>
      <c r="D11026" s="601" t="s">
        <v>8495</v>
      </c>
      <c r="E11026" s="601">
        <v>2.2000000000000002</v>
      </c>
    </row>
    <row r="11027" spans="1:5">
      <c r="A11027" s="601">
        <v>4308</v>
      </c>
      <c r="B11027" s="601" t="s">
        <v>11707</v>
      </c>
      <c r="C11027" s="601" t="s">
        <v>8494</v>
      </c>
      <c r="D11027" s="601" t="s">
        <v>8495</v>
      </c>
      <c r="E11027" s="601">
        <v>4.57</v>
      </c>
    </row>
    <row r="11028" spans="1:5">
      <c r="A11028" s="601">
        <v>4302</v>
      </c>
      <c r="B11028" s="601" t="s">
        <v>11708</v>
      </c>
      <c r="C11028" s="601" t="s">
        <v>8494</v>
      </c>
      <c r="D11028" s="601" t="s">
        <v>8495</v>
      </c>
      <c r="E11028" s="601">
        <v>3.42</v>
      </c>
    </row>
    <row r="11029" spans="1:5">
      <c r="A11029" s="601">
        <v>4300</v>
      </c>
      <c r="B11029" s="601" t="s">
        <v>11709</v>
      </c>
      <c r="C11029" s="601" t="s">
        <v>8494</v>
      </c>
      <c r="D11029" s="601" t="s">
        <v>8495</v>
      </c>
      <c r="E11029" s="601">
        <v>0.81</v>
      </c>
    </row>
    <row r="11030" spans="1:5">
      <c r="A11030" s="601">
        <v>4301</v>
      </c>
      <c r="B11030" s="601" t="s">
        <v>11710</v>
      </c>
      <c r="C11030" s="601" t="s">
        <v>8494</v>
      </c>
      <c r="D11030" s="601" t="s">
        <v>8495</v>
      </c>
      <c r="E11030" s="601">
        <v>0.99</v>
      </c>
    </row>
    <row r="11031" spans="1:5">
      <c r="A11031" s="601">
        <v>4320</v>
      </c>
      <c r="B11031" s="601" t="s">
        <v>11711</v>
      </c>
      <c r="C11031" s="601" t="s">
        <v>8494</v>
      </c>
      <c r="D11031" s="601" t="s">
        <v>8495</v>
      </c>
      <c r="E11031" s="601">
        <v>3.02</v>
      </c>
    </row>
    <row r="11032" spans="1:5">
      <c r="A11032" s="601">
        <v>4318</v>
      </c>
      <c r="B11032" s="601" t="s">
        <v>11712</v>
      </c>
      <c r="C11032" s="601" t="s">
        <v>8494</v>
      </c>
      <c r="D11032" s="601" t="s">
        <v>8495</v>
      </c>
      <c r="E11032" s="601">
        <v>1.47</v>
      </c>
    </row>
    <row r="11033" spans="1:5">
      <c r="A11033" s="601">
        <v>40547</v>
      </c>
      <c r="B11033" s="601" t="s">
        <v>11713</v>
      </c>
      <c r="C11033" s="601" t="s">
        <v>10556</v>
      </c>
      <c r="D11033" s="601" t="s">
        <v>8495</v>
      </c>
      <c r="E11033" s="601">
        <v>28.03</v>
      </c>
    </row>
    <row r="11034" spans="1:5">
      <c r="A11034" s="601">
        <v>11962</v>
      </c>
      <c r="B11034" s="601" t="s">
        <v>11714</v>
      </c>
      <c r="C11034" s="601" t="s">
        <v>8494</v>
      </c>
      <c r="D11034" s="601" t="s">
        <v>8495</v>
      </c>
      <c r="E11034" s="601">
        <v>0.23</v>
      </c>
    </row>
    <row r="11035" spans="1:5">
      <c r="A11035" s="601">
        <v>4332</v>
      </c>
      <c r="B11035" s="601" t="s">
        <v>11715</v>
      </c>
      <c r="C11035" s="601" t="s">
        <v>8494</v>
      </c>
      <c r="D11035" s="601" t="s">
        <v>8495</v>
      </c>
      <c r="E11035" s="601">
        <v>1.1100000000000001</v>
      </c>
    </row>
    <row r="11036" spans="1:5">
      <c r="A11036" s="601">
        <v>4331</v>
      </c>
      <c r="B11036" s="601" t="s">
        <v>11716</v>
      </c>
      <c r="C11036" s="601" t="s">
        <v>8494</v>
      </c>
      <c r="D11036" s="601" t="s">
        <v>8495</v>
      </c>
      <c r="E11036" s="601">
        <v>4.2</v>
      </c>
    </row>
    <row r="11037" spans="1:5">
      <c r="A11037" s="601">
        <v>4336</v>
      </c>
      <c r="B11037" s="601" t="s">
        <v>11717</v>
      </c>
      <c r="C11037" s="601" t="s">
        <v>8494</v>
      </c>
      <c r="D11037" s="601" t="s">
        <v>8495</v>
      </c>
      <c r="E11037" s="601">
        <v>5.38</v>
      </c>
    </row>
    <row r="11038" spans="1:5">
      <c r="A11038" s="601">
        <v>11948</v>
      </c>
      <c r="B11038" s="601" t="s">
        <v>11718</v>
      </c>
      <c r="C11038" s="601" t="s">
        <v>8494</v>
      </c>
      <c r="D11038" s="601" t="s">
        <v>8495</v>
      </c>
      <c r="E11038" s="601">
        <v>0.69</v>
      </c>
    </row>
    <row r="11039" spans="1:5">
      <c r="A11039" s="601">
        <v>4382</v>
      </c>
      <c r="B11039" s="601" t="s">
        <v>11719</v>
      </c>
      <c r="C11039" s="601" t="s">
        <v>8494</v>
      </c>
      <c r="D11039" s="601" t="s">
        <v>8495</v>
      </c>
      <c r="E11039" s="601">
        <v>1.1499999999999999</v>
      </c>
    </row>
    <row r="11040" spans="1:5">
      <c r="A11040" s="601">
        <v>4354</v>
      </c>
      <c r="B11040" s="601" t="s">
        <v>11720</v>
      </c>
      <c r="C11040" s="601" t="s">
        <v>8494</v>
      </c>
      <c r="D11040" s="601" t="s">
        <v>8495</v>
      </c>
      <c r="E11040" s="601">
        <v>48.26</v>
      </c>
    </row>
    <row r="11041" spans="1:5">
      <c r="A11041" s="601">
        <v>40839</v>
      </c>
      <c r="B11041" s="601" t="s">
        <v>11721</v>
      </c>
      <c r="C11041" s="601" t="s">
        <v>10556</v>
      </c>
      <c r="D11041" s="601" t="s">
        <v>8495</v>
      </c>
      <c r="E11041" s="601">
        <v>116.12</v>
      </c>
    </row>
    <row r="11042" spans="1:5">
      <c r="A11042" s="601">
        <v>40552</v>
      </c>
      <c r="B11042" s="601" t="s">
        <v>11722</v>
      </c>
      <c r="C11042" s="601" t="s">
        <v>10556</v>
      </c>
      <c r="D11042" s="601" t="s">
        <v>8495</v>
      </c>
      <c r="E11042" s="601">
        <v>48.05</v>
      </c>
    </row>
    <row r="11043" spans="1:5">
      <c r="A11043" s="601">
        <v>40549</v>
      </c>
      <c r="B11043" s="601" t="s">
        <v>11723</v>
      </c>
      <c r="C11043" s="601" t="s">
        <v>10556</v>
      </c>
      <c r="D11043" s="601" t="s">
        <v>8495</v>
      </c>
      <c r="E11043" s="601">
        <v>190.2</v>
      </c>
    </row>
    <row r="11044" spans="1:5">
      <c r="A11044" s="601">
        <v>4385</v>
      </c>
      <c r="B11044" s="601" t="s">
        <v>11724</v>
      </c>
      <c r="C11044" s="601" t="s">
        <v>11725</v>
      </c>
      <c r="D11044" s="601" t="s">
        <v>8495</v>
      </c>
      <c r="E11044" s="612">
        <v>8043.75</v>
      </c>
    </row>
    <row r="11045" spans="1:5">
      <c r="A11045" s="601">
        <v>20078</v>
      </c>
      <c r="B11045" s="601" t="s">
        <v>11726</v>
      </c>
      <c r="C11045" s="601" t="s">
        <v>8494</v>
      </c>
      <c r="D11045" s="601" t="s">
        <v>8495</v>
      </c>
      <c r="E11045" s="601">
        <v>31.75</v>
      </c>
    </row>
    <row r="11046" spans="1:5">
      <c r="A11046" s="601">
        <v>39897</v>
      </c>
      <c r="B11046" s="601" t="s">
        <v>11727</v>
      </c>
      <c r="C11046" s="601" t="s">
        <v>8494</v>
      </c>
      <c r="D11046" s="601" t="s">
        <v>8541</v>
      </c>
      <c r="E11046" s="601">
        <v>53.59</v>
      </c>
    </row>
    <row r="11047" spans="1:5">
      <c r="A11047" s="601">
        <v>118</v>
      </c>
      <c r="B11047" s="601" t="s">
        <v>11728</v>
      </c>
      <c r="C11047" s="601" t="s">
        <v>8494</v>
      </c>
      <c r="D11047" s="601" t="s">
        <v>8495</v>
      </c>
      <c r="E11047" s="601">
        <v>67.14</v>
      </c>
    </row>
    <row r="11048" spans="1:5">
      <c r="A11048" s="601">
        <v>4396</v>
      </c>
      <c r="B11048" s="601" t="s">
        <v>11729</v>
      </c>
      <c r="C11048" s="601" t="s">
        <v>8898</v>
      </c>
      <c r="D11048" s="601" t="s">
        <v>8495</v>
      </c>
      <c r="E11048" s="601">
        <v>338.19</v>
      </c>
    </row>
    <row r="11049" spans="1:5">
      <c r="A11049" s="601">
        <v>36881</v>
      </c>
      <c r="B11049" s="601" t="s">
        <v>11730</v>
      </c>
      <c r="C11049" s="601" t="s">
        <v>8898</v>
      </c>
      <c r="D11049" s="601" t="s">
        <v>8495</v>
      </c>
      <c r="E11049" s="601">
        <v>246.89</v>
      </c>
    </row>
    <row r="11050" spans="1:5">
      <c r="A11050" s="601">
        <v>4397</v>
      </c>
      <c r="B11050" s="601" t="s">
        <v>11731</v>
      </c>
      <c r="C11050" s="601" t="s">
        <v>8898</v>
      </c>
      <c r="D11050" s="601" t="s">
        <v>8495</v>
      </c>
      <c r="E11050" s="601">
        <v>343.82</v>
      </c>
    </row>
    <row r="11051" spans="1:5">
      <c r="A11051" s="601">
        <v>36882</v>
      </c>
      <c r="B11051" s="601" t="s">
        <v>11732</v>
      </c>
      <c r="C11051" s="601" t="s">
        <v>8898</v>
      </c>
      <c r="D11051" s="601" t="s">
        <v>8495</v>
      </c>
      <c r="E11051" s="601">
        <v>251.75</v>
      </c>
    </row>
    <row r="11052" spans="1:5">
      <c r="A11052" s="601">
        <v>4751</v>
      </c>
      <c r="B11052" s="601" t="s">
        <v>11733</v>
      </c>
      <c r="C11052" s="601" t="s">
        <v>8643</v>
      </c>
      <c r="D11052" s="601" t="s">
        <v>8495</v>
      </c>
      <c r="E11052" s="601">
        <v>17.190000000000001</v>
      </c>
    </row>
    <row r="11053" spans="1:5">
      <c r="A11053" s="601">
        <v>41066</v>
      </c>
      <c r="B11053" s="601" t="s">
        <v>11734</v>
      </c>
      <c r="C11053" s="601" t="s">
        <v>8645</v>
      </c>
      <c r="D11053" s="601" t="s">
        <v>8495</v>
      </c>
      <c r="E11053" s="612">
        <v>3020.19</v>
      </c>
    </row>
    <row r="11054" spans="1:5">
      <c r="A11054" s="601">
        <v>39604</v>
      </c>
      <c r="B11054" s="601" t="s">
        <v>11735</v>
      </c>
      <c r="C11054" s="601" t="s">
        <v>8494</v>
      </c>
      <c r="D11054" s="601" t="s">
        <v>8495</v>
      </c>
      <c r="E11054" s="601">
        <v>17.809999999999999</v>
      </c>
    </row>
    <row r="11055" spans="1:5">
      <c r="A11055" s="601">
        <v>39605</v>
      </c>
      <c r="B11055" s="601" t="s">
        <v>11736</v>
      </c>
      <c r="C11055" s="601" t="s">
        <v>8494</v>
      </c>
      <c r="D11055" s="601" t="s">
        <v>8495</v>
      </c>
      <c r="E11055" s="601">
        <v>19.350000000000001</v>
      </c>
    </row>
    <row r="11056" spans="1:5">
      <c r="A11056" s="601">
        <v>39606</v>
      </c>
      <c r="B11056" s="601" t="s">
        <v>11737</v>
      </c>
      <c r="C11056" s="601" t="s">
        <v>8494</v>
      </c>
      <c r="D11056" s="601" t="s">
        <v>8495</v>
      </c>
      <c r="E11056" s="601">
        <v>33.89</v>
      </c>
    </row>
    <row r="11057" spans="1:5">
      <c r="A11057" s="601">
        <v>39607</v>
      </c>
      <c r="B11057" s="601" t="s">
        <v>11738</v>
      </c>
      <c r="C11057" s="601" t="s">
        <v>8494</v>
      </c>
      <c r="D11057" s="601" t="s">
        <v>8495</v>
      </c>
      <c r="E11057" s="601">
        <v>45.85</v>
      </c>
    </row>
    <row r="11058" spans="1:5">
      <c r="A11058" s="601">
        <v>39594</v>
      </c>
      <c r="B11058" s="601" t="s">
        <v>11739</v>
      </c>
      <c r="C11058" s="601" t="s">
        <v>8494</v>
      </c>
      <c r="D11058" s="601" t="s">
        <v>8541</v>
      </c>
      <c r="E11058" s="601">
        <v>323.68</v>
      </c>
    </row>
    <row r="11059" spans="1:5">
      <c r="A11059" s="601">
        <v>39596</v>
      </c>
      <c r="B11059" s="601" t="s">
        <v>11740</v>
      </c>
      <c r="C11059" s="601" t="s">
        <v>8494</v>
      </c>
      <c r="D11059" s="601" t="s">
        <v>8541</v>
      </c>
      <c r="E11059" s="601">
        <v>866.84</v>
      </c>
    </row>
    <row r="11060" spans="1:5">
      <c r="A11060" s="601">
        <v>39595</v>
      </c>
      <c r="B11060" s="601" t="s">
        <v>11741</v>
      </c>
      <c r="C11060" s="601" t="s">
        <v>8494</v>
      </c>
      <c r="D11060" s="601" t="s">
        <v>8541</v>
      </c>
      <c r="E11060" s="612">
        <v>1947.67</v>
      </c>
    </row>
    <row r="11061" spans="1:5">
      <c r="A11061" s="601">
        <v>39597</v>
      </c>
      <c r="B11061" s="601" t="s">
        <v>11742</v>
      </c>
      <c r="C11061" s="601" t="s">
        <v>8494</v>
      </c>
      <c r="D11061" s="601" t="s">
        <v>8541</v>
      </c>
      <c r="E11061" s="612">
        <v>3055.19</v>
      </c>
    </row>
    <row r="11062" spans="1:5">
      <c r="A11062" s="601">
        <v>10731</v>
      </c>
      <c r="B11062" s="601" t="s">
        <v>11743</v>
      </c>
      <c r="C11062" s="601" t="s">
        <v>8898</v>
      </c>
      <c r="D11062" s="601" t="s">
        <v>8541</v>
      </c>
      <c r="E11062" s="601">
        <v>45</v>
      </c>
    </row>
    <row r="11063" spans="1:5">
      <c r="A11063" s="601">
        <v>4704</v>
      </c>
      <c r="B11063" s="601" t="s">
        <v>11744</v>
      </c>
      <c r="C11063" s="601" t="s">
        <v>8898</v>
      </c>
      <c r="D11063" s="601" t="s">
        <v>8541</v>
      </c>
      <c r="E11063" s="601">
        <v>40.61</v>
      </c>
    </row>
    <row r="11064" spans="1:5">
      <c r="A11064" s="601">
        <v>10730</v>
      </c>
      <c r="B11064" s="601" t="s">
        <v>11745</v>
      </c>
      <c r="C11064" s="601" t="s">
        <v>8898</v>
      </c>
      <c r="D11064" s="601" t="s">
        <v>8541</v>
      </c>
      <c r="E11064" s="601">
        <v>43.51</v>
      </c>
    </row>
    <row r="11065" spans="1:5">
      <c r="A11065" s="601">
        <v>4720</v>
      </c>
      <c r="B11065" s="601" t="s">
        <v>11746</v>
      </c>
      <c r="C11065" s="601" t="s">
        <v>8641</v>
      </c>
      <c r="D11065" s="601" t="s">
        <v>8495</v>
      </c>
      <c r="E11065" s="601">
        <v>189.5</v>
      </c>
    </row>
    <row r="11066" spans="1:5">
      <c r="A11066" s="601">
        <v>4721</v>
      </c>
      <c r="B11066" s="601" t="s">
        <v>11747</v>
      </c>
      <c r="C11066" s="601" t="s">
        <v>8641</v>
      </c>
      <c r="D11066" s="601" t="s">
        <v>8495</v>
      </c>
      <c r="E11066" s="601">
        <v>164.13</v>
      </c>
    </row>
    <row r="11067" spans="1:5">
      <c r="A11067" s="601">
        <v>4718</v>
      </c>
      <c r="B11067" s="601" t="s">
        <v>11748</v>
      </c>
      <c r="C11067" s="601" t="s">
        <v>8641</v>
      </c>
      <c r="D11067" s="601" t="s">
        <v>8500</v>
      </c>
      <c r="E11067" s="601">
        <v>165</v>
      </c>
    </row>
    <row r="11068" spans="1:5">
      <c r="A11068" s="601">
        <v>4722</v>
      </c>
      <c r="B11068" s="601" t="s">
        <v>11749</v>
      </c>
      <c r="C11068" s="601" t="s">
        <v>8641</v>
      </c>
      <c r="D11068" s="601" t="s">
        <v>8495</v>
      </c>
      <c r="E11068" s="601">
        <v>155.04</v>
      </c>
    </row>
    <row r="11069" spans="1:5">
      <c r="A11069" s="601">
        <v>4730</v>
      </c>
      <c r="B11069" s="601" t="s">
        <v>11750</v>
      </c>
      <c r="C11069" s="601" t="s">
        <v>8641</v>
      </c>
      <c r="D11069" s="601" t="s">
        <v>8495</v>
      </c>
      <c r="E11069" s="601">
        <v>154.28</v>
      </c>
    </row>
    <row r="11070" spans="1:5">
      <c r="A11070" s="601">
        <v>13186</v>
      </c>
      <c r="B11070" s="601" t="s">
        <v>11751</v>
      </c>
      <c r="C11070" s="601" t="s">
        <v>8641</v>
      </c>
      <c r="D11070" s="601" t="s">
        <v>8495</v>
      </c>
      <c r="E11070" s="601">
        <v>178.01</v>
      </c>
    </row>
    <row r="11071" spans="1:5">
      <c r="A11071" s="601">
        <v>10737</v>
      </c>
      <c r="B11071" s="601" t="s">
        <v>11752</v>
      </c>
      <c r="C11071" s="601" t="s">
        <v>8898</v>
      </c>
      <c r="D11071" s="601" t="s">
        <v>8541</v>
      </c>
      <c r="E11071" s="601">
        <v>141.41</v>
      </c>
    </row>
    <row r="11072" spans="1:5">
      <c r="A11072" s="601">
        <v>10734</v>
      </c>
      <c r="B11072" s="601" t="s">
        <v>11753</v>
      </c>
      <c r="C11072" s="601" t="s">
        <v>8898</v>
      </c>
      <c r="D11072" s="601" t="s">
        <v>8541</v>
      </c>
      <c r="E11072" s="601">
        <v>84.12</v>
      </c>
    </row>
    <row r="11073" spans="1:5">
      <c r="A11073" s="601">
        <v>4708</v>
      </c>
      <c r="B11073" s="601" t="s">
        <v>11754</v>
      </c>
      <c r="C11073" s="601" t="s">
        <v>8898</v>
      </c>
      <c r="D11073" s="601" t="s">
        <v>8541</v>
      </c>
      <c r="E11073" s="601">
        <v>163.16999999999999</v>
      </c>
    </row>
    <row r="11074" spans="1:5">
      <c r="A11074" s="601">
        <v>4712</v>
      </c>
      <c r="B11074" s="601" t="s">
        <v>11755</v>
      </c>
      <c r="C11074" s="601" t="s">
        <v>8898</v>
      </c>
      <c r="D11074" s="601" t="s">
        <v>8541</v>
      </c>
      <c r="E11074" s="601">
        <v>79.77</v>
      </c>
    </row>
    <row r="11075" spans="1:5">
      <c r="A11075" s="601">
        <v>4710</v>
      </c>
      <c r="B11075" s="601" t="s">
        <v>11756</v>
      </c>
      <c r="C11075" s="601" t="s">
        <v>8898</v>
      </c>
      <c r="D11075" s="601" t="s">
        <v>8541</v>
      </c>
      <c r="E11075" s="601">
        <v>255.82</v>
      </c>
    </row>
    <row r="11076" spans="1:5">
      <c r="A11076" s="601">
        <v>4750</v>
      </c>
      <c r="B11076" s="601" t="s">
        <v>11757</v>
      </c>
      <c r="C11076" s="601" t="s">
        <v>8643</v>
      </c>
      <c r="D11076" s="601" t="s">
        <v>8500</v>
      </c>
      <c r="E11076" s="601">
        <v>17.190000000000001</v>
      </c>
    </row>
    <row r="11077" spans="1:5">
      <c r="A11077" s="601">
        <v>41065</v>
      </c>
      <c r="B11077" s="601" t="s">
        <v>11758</v>
      </c>
      <c r="C11077" s="601" t="s">
        <v>8645</v>
      </c>
      <c r="D11077" s="601" t="s">
        <v>8495</v>
      </c>
      <c r="E11077" s="612">
        <v>3020.19</v>
      </c>
    </row>
    <row r="11078" spans="1:5">
      <c r="A11078" s="601">
        <v>34747</v>
      </c>
      <c r="B11078" s="601" t="s">
        <v>11759</v>
      </c>
      <c r="C11078" s="601" t="s">
        <v>8539</v>
      </c>
      <c r="D11078" s="601" t="s">
        <v>8495</v>
      </c>
      <c r="E11078" s="601">
        <v>108.03</v>
      </c>
    </row>
    <row r="11079" spans="1:5">
      <c r="A11079" s="601">
        <v>4826</v>
      </c>
      <c r="B11079" s="601" t="s">
        <v>11760</v>
      </c>
      <c r="C11079" s="601" t="s">
        <v>8539</v>
      </c>
      <c r="D11079" s="601" t="s">
        <v>8495</v>
      </c>
      <c r="E11079" s="601">
        <v>116.16</v>
      </c>
    </row>
    <row r="11080" spans="1:5">
      <c r="A11080" s="601">
        <v>41975</v>
      </c>
      <c r="B11080" s="601" t="s">
        <v>11761</v>
      </c>
      <c r="C11080" s="601" t="s">
        <v>8898</v>
      </c>
      <c r="D11080" s="601" t="s">
        <v>8541</v>
      </c>
      <c r="E11080" s="601">
        <v>94.34</v>
      </c>
    </row>
    <row r="11081" spans="1:5">
      <c r="A11081" s="601">
        <v>4825</v>
      </c>
      <c r="B11081" s="601" t="s">
        <v>11762</v>
      </c>
      <c r="C11081" s="601" t="s">
        <v>8539</v>
      </c>
      <c r="D11081" s="601" t="s">
        <v>8495</v>
      </c>
      <c r="E11081" s="601">
        <v>160.79</v>
      </c>
    </row>
    <row r="11082" spans="1:5">
      <c r="A11082" s="601">
        <v>34744</v>
      </c>
      <c r="B11082" s="601" t="s">
        <v>11763</v>
      </c>
      <c r="C11082" s="601" t="s">
        <v>8898</v>
      </c>
      <c r="D11082" s="601" t="s">
        <v>8541</v>
      </c>
      <c r="E11082" s="601">
        <v>37.200000000000003</v>
      </c>
    </row>
    <row r="11083" spans="1:5">
      <c r="A11083" s="601">
        <v>39430</v>
      </c>
      <c r="B11083" s="601" t="s">
        <v>11764</v>
      </c>
      <c r="C11083" s="601" t="s">
        <v>8494</v>
      </c>
      <c r="D11083" s="601" t="s">
        <v>8495</v>
      </c>
      <c r="E11083" s="601">
        <v>1.77</v>
      </c>
    </row>
    <row r="11084" spans="1:5">
      <c r="A11084" s="601">
        <v>39573</v>
      </c>
      <c r="B11084" s="601" t="s">
        <v>11765</v>
      </c>
      <c r="C11084" s="601" t="s">
        <v>8494</v>
      </c>
      <c r="D11084" s="601" t="s">
        <v>8495</v>
      </c>
      <c r="E11084" s="601">
        <v>1.74</v>
      </c>
    </row>
    <row r="11085" spans="1:5">
      <c r="A11085" s="601">
        <v>38410</v>
      </c>
      <c r="B11085" s="601" t="s">
        <v>11766</v>
      </c>
      <c r="C11085" s="601" t="s">
        <v>8494</v>
      </c>
      <c r="D11085" s="601" t="s">
        <v>8495</v>
      </c>
      <c r="E11085" s="612">
        <v>16130.7</v>
      </c>
    </row>
    <row r="11086" spans="1:5">
      <c r="A11086" s="601">
        <v>43082</v>
      </c>
      <c r="B11086" s="601" t="s">
        <v>11767</v>
      </c>
      <c r="C11086" s="601" t="s">
        <v>124</v>
      </c>
      <c r="D11086" s="601" t="s">
        <v>8541</v>
      </c>
      <c r="E11086" s="601">
        <v>10</v>
      </c>
    </row>
    <row r="11087" spans="1:5">
      <c r="A11087" s="601">
        <v>43083</v>
      </c>
      <c r="B11087" s="601" t="s">
        <v>11768</v>
      </c>
      <c r="C11087" s="601" t="s">
        <v>124</v>
      </c>
      <c r="D11087" s="601" t="s">
        <v>8541</v>
      </c>
      <c r="E11087" s="601">
        <v>8.66</v>
      </c>
    </row>
    <row r="11088" spans="1:5">
      <c r="A11088" s="601">
        <v>40535</v>
      </c>
      <c r="B11088" s="601" t="s">
        <v>11769</v>
      </c>
      <c r="C11088" s="601" t="s">
        <v>124</v>
      </c>
      <c r="D11088" s="601" t="s">
        <v>8541</v>
      </c>
      <c r="E11088" s="601">
        <v>8.66</v>
      </c>
    </row>
    <row r="11089" spans="1:5">
      <c r="A11089" s="601">
        <v>40598</v>
      </c>
      <c r="B11089" s="601" t="s">
        <v>11770</v>
      </c>
      <c r="C11089" s="601" t="s">
        <v>124</v>
      </c>
      <c r="D11089" s="601" t="s">
        <v>8541</v>
      </c>
      <c r="E11089" s="601">
        <v>8.4499999999999993</v>
      </c>
    </row>
    <row r="11090" spans="1:5">
      <c r="A11090" s="601">
        <v>43692</v>
      </c>
      <c r="B11090" s="601" t="s">
        <v>11771</v>
      </c>
      <c r="C11090" s="601" t="s">
        <v>124</v>
      </c>
      <c r="D11090" s="601" t="s">
        <v>8541</v>
      </c>
      <c r="E11090" s="601">
        <v>9.1199999999999992</v>
      </c>
    </row>
    <row r="11091" spans="1:5">
      <c r="A11091" s="601">
        <v>43665</v>
      </c>
      <c r="B11091" s="601" t="s">
        <v>11772</v>
      </c>
      <c r="C11091" s="601" t="s">
        <v>124</v>
      </c>
      <c r="D11091" s="601" t="s">
        <v>8541</v>
      </c>
      <c r="E11091" s="601">
        <v>8.59</v>
      </c>
    </row>
    <row r="11092" spans="1:5">
      <c r="A11092" s="601">
        <v>10966</v>
      </c>
      <c r="B11092" s="601" t="s">
        <v>11773</v>
      </c>
      <c r="C11092" s="601" t="s">
        <v>124</v>
      </c>
      <c r="D11092" s="601" t="s">
        <v>8541</v>
      </c>
      <c r="E11092" s="601">
        <v>9.1199999999999992</v>
      </c>
    </row>
    <row r="11093" spans="1:5">
      <c r="A11093" s="601">
        <v>39427</v>
      </c>
      <c r="B11093" s="601" t="s">
        <v>11774</v>
      </c>
      <c r="C11093" s="601" t="s">
        <v>8539</v>
      </c>
      <c r="D11093" s="601" t="s">
        <v>8495</v>
      </c>
      <c r="E11093" s="601">
        <v>4.6900000000000004</v>
      </c>
    </row>
    <row r="11094" spans="1:5">
      <c r="A11094" s="601">
        <v>39424</v>
      </c>
      <c r="B11094" s="601" t="s">
        <v>11775</v>
      </c>
      <c r="C11094" s="601" t="s">
        <v>8539</v>
      </c>
      <c r="D11094" s="601" t="s">
        <v>8495</v>
      </c>
      <c r="E11094" s="601">
        <v>2.79</v>
      </c>
    </row>
    <row r="11095" spans="1:5">
      <c r="A11095" s="601">
        <v>39425</v>
      </c>
      <c r="B11095" s="601" t="s">
        <v>11776</v>
      </c>
      <c r="C11095" s="601" t="s">
        <v>8539</v>
      </c>
      <c r="D11095" s="601" t="s">
        <v>8495</v>
      </c>
      <c r="E11095" s="601">
        <v>2.75</v>
      </c>
    </row>
    <row r="11096" spans="1:5">
      <c r="A11096" s="601">
        <v>40664</v>
      </c>
      <c r="B11096" s="601" t="s">
        <v>11777</v>
      </c>
      <c r="C11096" s="601" t="s">
        <v>124</v>
      </c>
      <c r="D11096" s="601" t="s">
        <v>8541</v>
      </c>
      <c r="E11096" s="601">
        <v>17.77</v>
      </c>
    </row>
    <row r="11097" spans="1:5">
      <c r="A11097" s="601">
        <v>34360</v>
      </c>
      <c r="B11097" s="601" t="s">
        <v>11778</v>
      </c>
      <c r="C11097" s="601" t="s">
        <v>124</v>
      </c>
      <c r="D11097" s="601" t="s">
        <v>8541</v>
      </c>
      <c r="E11097" s="601">
        <v>44.09</v>
      </c>
    </row>
    <row r="11098" spans="1:5">
      <c r="A11098" s="601">
        <v>20259</v>
      </c>
      <c r="B11098" s="601" t="s">
        <v>11779</v>
      </c>
      <c r="C11098" s="601" t="s">
        <v>8539</v>
      </c>
      <c r="D11098" s="601" t="s">
        <v>8541</v>
      </c>
      <c r="E11098" s="601">
        <v>13.3</v>
      </c>
    </row>
    <row r="11099" spans="1:5">
      <c r="A11099" s="601">
        <v>14077</v>
      </c>
      <c r="B11099" s="601" t="s">
        <v>11780</v>
      </c>
      <c r="C11099" s="601" t="s">
        <v>8539</v>
      </c>
      <c r="D11099" s="601" t="s">
        <v>8541</v>
      </c>
      <c r="E11099" s="601">
        <v>203.57</v>
      </c>
    </row>
    <row r="11100" spans="1:5">
      <c r="A11100" s="601">
        <v>3678</v>
      </c>
      <c r="B11100" s="601" t="s">
        <v>11781</v>
      </c>
      <c r="C11100" s="601" t="s">
        <v>8539</v>
      </c>
      <c r="D11100" s="601" t="s">
        <v>8541</v>
      </c>
      <c r="E11100" s="601">
        <v>92.01</v>
      </c>
    </row>
    <row r="11101" spans="1:5">
      <c r="A11101" s="601">
        <v>11552</v>
      </c>
      <c r="B11101" s="601" t="s">
        <v>11782</v>
      </c>
      <c r="C11101" s="601" t="s">
        <v>8539</v>
      </c>
      <c r="D11101" s="601" t="s">
        <v>8495</v>
      </c>
      <c r="E11101" s="601">
        <v>8.69</v>
      </c>
    </row>
    <row r="11102" spans="1:5">
      <c r="A11102" s="601">
        <v>585</v>
      </c>
      <c r="B11102" s="601" t="s">
        <v>11783</v>
      </c>
      <c r="C11102" s="601" t="s">
        <v>124</v>
      </c>
      <c r="D11102" s="601" t="s">
        <v>8541</v>
      </c>
      <c r="E11102" s="601">
        <v>35.270000000000003</v>
      </c>
    </row>
    <row r="11103" spans="1:5">
      <c r="A11103" s="601">
        <v>39418</v>
      </c>
      <c r="B11103" s="601" t="s">
        <v>11784</v>
      </c>
      <c r="C11103" s="601" t="s">
        <v>8539</v>
      </c>
      <c r="D11103" s="601" t="s">
        <v>8495</v>
      </c>
      <c r="E11103" s="601">
        <v>5.24</v>
      </c>
    </row>
    <row r="11104" spans="1:5">
      <c r="A11104" s="601">
        <v>39419</v>
      </c>
      <c r="B11104" s="601" t="s">
        <v>11785</v>
      </c>
      <c r="C11104" s="601" t="s">
        <v>8539</v>
      </c>
      <c r="D11104" s="601" t="s">
        <v>8495</v>
      </c>
      <c r="E11104" s="601">
        <v>6.38</v>
      </c>
    </row>
    <row r="11105" spans="1:5">
      <c r="A11105" s="601">
        <v>39420</v>
      </c>
      <c r="B11105" s="601" t="s">
        <v>11786</v>
      </c>
      <c r="C11105" s="601" t="s">
        <v>8539</v>
      </c>
      <c r="D11105" s="601" t="s">
        <v>8495</v>
      </c>
      <c r="E11105" s="601">
        <v>7.04</v>
      </c>
    </row>
    <row r="11106" spans="1:5">
      <c r="A11106" s="601">
        <v>39571</v>
      </c>
      <c r="B11106" s="601" t="s">
        <v>11787</v>
      </c>
      <c r="C11106" s="601" t="s">
        <v>8539</v>
      </c>
      <c r="D11106" s="601" t="s">
        <v>8495</v>
      </c>
      <c r="E11106" s="601">
        <v>4.25</v>
      </c>
    </row>
    <row r="11107" spans="1:5">
      <c r="A11107" s="601">
        <v>39421</v>
      </c>
      <c r="B11107" s="601" t="s">
        <v>11788</v>
      </c>
      <c r="C11107" s="601" t="s">
        <v>8539</v>
      </c>
      <c r="D11107" s="601" t="s">
        <v>8495</v>
      </c>
      <c r="E11107" s="601">
        <v>6.2</v>
      </c>
    </row>
    <row r="11108" spans="1:5">
      <c r="A11108" s="601">
        <v>39422</v>
      </c>
      <c r="B11108" s="601" t="s">
        <v>11789</v>
      </c>
      <c r="C11108" s="601" t="s">
        <v>8539</v>
      </c>
      <c r="D11108" s="601" t="s">
        <v>8500</v>
      </c>
      <c r="E11108" s="601">
        <v>7.24</v>
      </c>
    </row>
    <row r="11109" spans="1:5">
      <c r="A11109" s="601">
        <v>39423</v>
      </c>
      <c r="B11109" s="601" t="s">
        <v>11790</v>
      </c>
      <c r="C11109" s="601" t="s">
        <v>8539</v>
      </c>
      <c r="D11109" s="601" t="s">
        <v>8495</v>
      </c>
      <c r="E11109" s="601">
        <v>8.4</v>
      </c>
    </row>
    <row r="11110" spans="1:5">
      <c r="A11110" s="601">
        <v>39426</v>
      </c>
      <c r="B11110" s="601" t="s">
        <v>11791</v>
      </c>
      <c r="C11110" s="601" t="s">
        <v>8539</v>
      </c>
      <c r="D11110" s="601" t="s">
        <v>8495</v>
      </c>
      <c r="E11110" s="601">
        <v>18.899999999999999</v>
      </c>
    </row>
    <row r="11111" spans="1:5">
      <c r="A11111" s="601">
        <v>39429</v>
      </c>
      <c r="B11111" s="601" t="s">
        <v>11792</v>
      </c>
      <c r="C11111" s="601" t="s">
        <v>8539</v>
      </c>
      <c r="D11111" s="601" t="s">
        <v>8495</v>
      </c>
      <c r="E11111" s="601">
        <v>5.96</v>
      </c>
    </row>
    <row r="11112" spans="1:5">
      <c r="A11112" s="601">
        <v>39428</v>
      </c>
      <c r="B11112" s="601" t="s">
        <v>11793</v>
      </c>
      <c r="C11112" s="601" t="s">
        <v>8539</v>
      </c>
      <c r="D11112" s="601" t="s">
        <v>8495</v>
      </c>
      <c r="E11112" s="601">
        <v>4.55</v>
      </c>
    </row>
    <row r="11113" spans="1:5">
      <c r="A11113" s="601">
        <v>39572</v>
      </c>
      <c r="B11113" s="601" t="s">
        <v>11794</v>
      </c>
      <c r="C11113" s="601" t="s">
        <v>8539</v>
      </c>
      <c r="D11113" s="601" t="s">
        <v>8495</v>
      </c>
      <c r="E11113" s="601">
        <v>3.94</v>
      </c>
    </row>
    <row r="11114" spans="1:5">
      <c r="A11114" s="601">
        <v>39570</v>
      </c>
      <c r="B11114" s="601" t="s">
        <v>11795</v>
      </c>
      <c r="C11114" s="601" t="s">
        <v>8539</v>
      </c>
      <c r="D11114" s="601" t="s">
        <v>8495</v>
      </c>
      <c r="E11114" s="601">
        <v>4.18</v>
      </c>
    </row>
    <row r="11115" spans="1:5">
      <c r="A11115" s="601">
        <v>39569</v>
      </c>
      <c r="B11115" s="601" t="s">
        <v>11796</v>
      </c>
      <c r="C11115" s="601" t="s">
        <v>8539</v>
      </c>
      <c r="D11115" s="601" t="s">
        <v>8495</v>
      </c>
      <c r="E11115" s="601">
        <v>4.13</v>
      </c>
    </row>
    <row r="11116" spans="1:5">
      <c r="A11116" s="601">
        <v>39029</v>
      </c>
      <c r="B11116" s="601" t="s">
        <v>11797</v>
      </c>
      <c r="C11116" s="601" t="s">
        <v>8539</v>
      </c>
      <c r="D11116" s="601" t="s">
        <v>8495</v>
      </c>
      <c r="E11116" s="601">
        <v>13.34</v>
      </c>
    </row>
    <row r="11117" spans="1:5">
      <c r="A11117" s="601">
        <v>39028</v>
      </c>
      <c r="B11117" s="601" t="s">
        <v>11798</v>
      </c>
      <c r="C11117" s="601" t="s">
        <v>8539</v>
      </c>
      <c r="D11117" s="601" t="s">
        <v>8495</v>
      </c>
      <c r="E11117" s="601">
        <v>7.76</v>
      </c>
    </row>
    <row r="11118" spans="1:5">
      <c r="A11118" s="601">
        <v>39328</v>
      </c>
      <c r="B11118" s="601" t="s">
        <v>11799</v>
      </c>
      <c r="C11118" s="601" t="s">
        <v>8539</v>
      </c>
      <c r="D11118" s="601" t="s">
        <v>8495</v>
      </c>
      <c r="E11118" s="601">
        <v>4.2699999999999996</v>
      </c>
    </row>
    <row r="11119" spans="1:5">
      <c r="A11119" s="601">
        <v>38541</v>
      </c>
      <c r="B11119" s="601" t="s">
        <v>11800</v>
      </c>
      <c r="C11119" s="601" t="s">
        <v>8494</v>
      </c>
      <c r="D11119" s="601" t="s">
        <v>8541</v>
      </c>
      <c r="E11119" s="612">
        <v>4474566.04</v>
      </c>
    </row>
    <row r="11120" spans="1:5">
      <c r="A11120" s="601">
        <v>38542</v>
      </c>
      <c r="B11120" s="601" t="s">
        <v>11801</v>
      </c>
      <c r="C11120" s="601" t="s">
        <v>8494</v>
      </c>
      <c r="D11120" s="601" t="s">
        <v>8541</v>
      </c>
      <c r="E11120" s="612">
        <v>6861001.29</v>
      </c>
    </row>
    <row r="11121" spans="1:5">
      <c r="A11121" s="601">
        <v>45080</v>
      </c>
      <c r="B11121" s="601" t="s">
        <v>11802</v>
      </c>
      <c r="C11121" s="601" t="s">
        <v>8494</v>
      </c>
      <c r="D11121" s="601" t="s">
        <v>8541</v>
      </c>
      <c r="E11121" s="612">
        <v>14858.74</v>
      </c>
    </row>
    <row r="11122" spans="1:5">
      <c r="A11122" s="601">
        <v>38543</v>
      </c>
      <c r="B11122" s="601" t="s">
        <v>11803</v>
      </c>
      <c r="C11122" s="601" t="s">
        <v>8494</v>
      </c>
      <c r="D11122" s="601" t="s">
        <v>8541</v>
      </c>
      <c r="E11122" s="612">
        <v>1397064.67</v>
      </c>
    </row>
    <row r="11123" spans="1:5">
      <c r="A11123" s="601">
        <v>44002</v>
      </c>
      <c r="B11123" s="601" t="s">
        <v>11804</v>
      </c>
      <c r="C11123" s="601" t="s">
        <v>8494</v>
      </c>
      <c r="D11123" s="601" t="s">
        <v>8541</v>
      </c>
      <c r="E11123" s="612">
        <v>6525607.6699999999</v>
      </c>
    </row>
    <row r="11124" spans="1:5">
      <c r="A11124" s="601">
        <v>43886</v>
      </c>
      <c r="B11124" s="601" t="s">
        <v>11805</v>
      </c>
      <c r="C11124" s="601" t="s">
        <v>8494</v>
      </c>
      <c r="D11124" s="601" t="s">
        <v>8541</v>
      </c>
      <c r="E11124" s="612">
        <v>3167001.37</v>
      </c>
    </row>
    <row r="11125" spans="1:5">
      <c r="A11125" s="601">
        <v>40406</v>
      </c>
      <c r="B11125" s="601" t="s">
        <v>11806</v>
      </c>
      <c r="C11125" s="601" t="s">
        <v>8494</v>
      </c>
      <c r="D11125" s="601" t="s">
        <v>8495</v>
      </c>
      <c r="E11125" s="612">
        <v>90502.24</v>
      </c>
    </row>
    <row r="11126" spans="1:5">
      <c r="A11126" s="601">
        <v>40789</v>
      </c>
      <c r="B11126" s="601" t="s">
        <v>11807</v>
      </c>
      <c r="C11126" s="601" t="s">
        <v>8494</v>
      </c>
      <c r="D11126" s="601" t="s">
        <v>8495</v>
      </c>
      <c r="E11126" s="612">
        <v>13042.3</v>
      </c>
    </row>
    <row r="11127" spans="1:5">
      <c r="A11127" s="601">
        <v>40791</v>
      </c>
      <c r="B11127" s="601" t="s">
        <v>11808</v>
      </c>
      <c r="C11127" s="601" t="s">
        <v>8494</v>
      </c>
      <c r="D11127" s="601" t="s">
        <v>8495</v>
      </c>
      <c r="E11127" s="612">
        <v>40828.080000000002</v>
      </c>
    </row>
    <row r="11128" spans="1:5">
      <c r="A11128" s="601">
        <v>44003</v>
      </c>
      <c r="B11128" s="601" t="s">
        <v>11809</v>
      </c>
      <c r="C11128" s="601" t="s">
        <v>8494</v>
      </c>
      <c r="D11128" s="601" t="s">
        <v>8541</v>
      </c>
      <c r="E11128" s="612">
        <v>9068453.9000000004</v>
      </c>
    </row>
    <row r="11129" spans="1:5">
      <c r="A11129" s="601">
        <v>44548</v>
      </c>
      <c r="B11129" s="601" t="s">
        <v>11810</v>
      </c>
      <c r="C11129" s="601" t="s">
        <v>8494</v>
      </c>
      <c r="D11129" s="601" t="s">
        <v>8541</v>
      </c>
      <c r="E11129" s="612">
        <v>2773345.99</v>
      </c>
    </row>
    <row r="11130" spans="1:5">
      <c r="A11130" s="601">
        <v>44550</v>
      </c>
      <c r="B11130" s="601" t="s">
        <v>11811</v>
      </c>
      <c r="C11130" s="601" t="s">
        <v>8494</v>
      </c>
      <c r="D11130" s="601" t="s">
        <v>8541</v>
      </c>
      <c r="E11130" s="612">
        <v>8700942.8499999996</v>
      </c>
    </row>
    <row r="11131" spans="1:5">
      <c r="A11131" s="601">
        <v>44549</v>
      </c>
      <c r="B11131" s="601" t="s">
        <v>11812</v>
      </c>
      <c r="C11131" s="601" t="s">
        <v>8494</v>
      </c>
      <c r="D11131" s="601" t="s">
        <v>8541</v>
      </c>
      <c r="E11131" s="612">
        <v>6362564.4800000004</v>
      </c>
    </row>
    <row r="11132" spans="1:5">
      <c r="A11132" s="601">
        <v>11651</v>
      </c>
      <c r="B11132" s="601" t="s">
        <v>11813</v>
      </c>
      <c r="C11132" s="601" t="s">
        <v>8494</v>
      </c>
      <c r="D11132" s="601" t="s">
        <v>8495</v>
      </c>
      <c r="E11132" s="612">
        <v>22329.45</v>
      </c>
    </row>
    <row r="11133" spans="1:5">
      <c r="A11133" s="601">
        <v>41982</v>
      </c>
      <c r="B11133" s="601" t="s">
        <v>11814</v>
      </c>
      <c r="C11133" s="601" t="s">
        <v>8494</v>
      </c>
      <c r="D11133" s="601" t="s">
        <v>8541</v>
      </c>
      <c r="E11133" s="612">
        <v>1690391.58</v>
      </c>
    </row>
    <row r="11134" spans="1:5">
      <c r="A11134" s="601">
        <v>40435</v>
      </c>
      <c r="B11134" s="601" t="s">
        <v>11815</v>
      </c>
      <c r="C11134" s="601" t="s">
        <v>8494</v>
      </c>
      <c r="D11134" s="601" t="s">
        <v>8541</v>
      </c>
      <c r="E11134" s="612">
        <v>1001562.98</v>
      </c>
    </row>
    <row r="11135" spans="1:5">
      <c r="A11135" s="601">
        <v>39012</v>
      </c>
      <c r="B11135" s="601" t="s">
        <v>11816</v>
      </c>
      <c r="C11135" s="601" t="s">
        <v>8494</v>
      </c>
      <c r="D11135" s="601" t="s">
        <v>8541</v>
      </c>
      <c r="E11135" s="612">
        <v>991862.14</v>
      </c>
    </row>
    <row r="11136" spans="1:5">
      <c r="A11136" s="601">
        <v>13617</v>
      </c>
      <c r="B11136" s="601" t="s">
        <v>11817</v>
      </c>
      <c r="C11136" s="601" t="s">
        <v>8494</v>
      </c>
      <c r="D11136" s="601" t="s">
        <v>8495</v>
      </c>
      <c r="E11136" s="612">
        <v>97316.4</v>
      </c>
    </row>
    <row r="11137" spans="1:5">
      <c r="A11137" s="601">
        <v>35274</v>
      </c>
      <c r="B11137" s="601" t="s">
        <v>11818</v>
      </c>
      <c r="C11137" s="601" t="s">
        <v>8539</v>
      </c>
      <c r="D11137" s="601" t="s">
        <v>8495</v>
      </c>
      <c r="E11137" s="601">
        <v>43.88</v>
      </c>
    </row>
    <row r="11138" spans="1:5">
      <c r="A11138" s="601">
        <v>35275</v>
      </c>
      <c r="B11138" s="601" t="s">
        <v>11819</v>
      </c>
      <c r="C11138" s="601" t="s">
        <v>8539</v>
      </c>
      <c r="D11138" s="601" t="s">
        <v>8495</v>
      </c>
      <c r="E11138" s="601">
        <v>93.14</v>
      </c>
    </row>
    <row r="11139" spans="1:5">
      <c r="A11139" s="601">
        <v>35276</v>
      </c>
      <c r="B11139" s="601" t="s">
        <v>11820</v>
      </c>
      <c r="C11139" s="601" t="s">
        <v>8539</v>
      </c>
      <c r="D11139" s="601" t="s">
        <v>8495</v>
      </c>
      <c r="E11139" s="601">
        <v>162.07</v>
      </c>
    </row>
    <row r="11140" spans="1:5">
      <c r="A11140" s="601">
        <v>11091</v>
      </c>
      <c r="B11140" s="601" t="s">
        <v>11821</v>
      </c>
      <c r="C11140" s="601" t="s">
        <v>8494</v>
      </c>
      <c r="D11140" s="601" t="s">
        <v>8495</v>
      </c>
      <c r="E11140" s="601">
        <v>1.46</v>
      </c>
    </row>
    <row r="11141" spans="1:5">
      <c r="A11141" s="601">
        <v>37586</v>
      </c>
      <c r="B11141" s="601" t="s">
        <v>11822</v>
      </c>
      <c r="C11141" s="601" t="s">
        <v>10556</v>
      </c>
      <c r="D11141" s="601" t="s">
        <v>8541</v>
      </c>
      <c r="E11141" s="601">
        <v>51.5</v>
      </c>
    </row>
    <row r="11142" spans="1:5">
      <c r="A11142" s="601">
        <v>37395</v>
      </c>
      <c r="B11142" s="601" t="s">
        <v>11823</v>
      </c>
      <c r="C11142" s="601" t="s">
        <v>10556</v>
      </c>
      <c r="D11142" s="601" t="s">
        <v>8541</v>
      </c>
      <c r="E11142" s="601">
        <v>44.28</v>
      </c>
    </row>
    <row r="11143" spans="1:5">
      <c r="A11143" s="601">
        <v>14147</v>
      </c>
      <c r="B11143" s="601" t="s">
        <v>11824</v>
      </c>
      <c r="C11143" s="601" t="s">
        <v>10556</v>
      </c>
      <c r="D11143" s="601" t="s">
        <v>8541</v>
      </c>
      <c r="E11143" s="601">
        <v>58.74</v>
      </c>
    </row>
    <row r="11144" spans="1:5">
      <c r="A11144" s="601">
        <v>37396</v>
      </c>
      <c r="B11144" s="601" t="s">
        <v>11825</v>
      </c>
      <c r="C11144" s="601" t="s">
        <v>10556</v>
      </c>
      <c r="D11144" s="601" t="s">
        <v>8541</v>
      </c>
      <c r="E11144" s="601">
        <v>36.229999999999997</v>
      </c>
    </row>
    <row r="11145" spans="1:5">
      <c r="A11145" s="601">
        <v>37397</v>
      </c>
      <c r="B11145" s="601" t="s">
        <v>11826</v>
      </c>
      <c r="C11145" s="601" t="s">
        <v>10556</v>
      </c>
      <c r="D11145" s="601" t="s">
        <v>8541</v>
      </c>
      <c r="E11145" s="601">
        <v>37.950000000000003</v>
      </c>
    </row>
    <row r="11146" spans="1:5">
      <c r="A11146" s="601">
        <v>43606</v>
      </c>
      <c r="B11146" s="601" t="s">
        <v>11827</v>
      </c>
      <c r="C11146" s="601" t="s">
        <v>8494</v>
      </c>
      <c r="D11146" s="601" t="s">
        <v>8495</v>
      </c>
      <c r="E11146" s="601">
        <v>10.42</v>
      </c>
    </row>
    <row r="11147" spans="1:5">
      <c r="A11147" s="601">
        <v>444</v>
      </c>
      <c r="B11147" s="601" t="s">
        <v>11828</v>
      </c>
      <c r="C11147" s="601" t="s">
        <v>8494</v>
      </c>
      <c r="D11147" s="601" t="s">
        <v>8495</v>
      </c>
      <c r="E11147" s="601">
        <v>37.840000000000003</v>
      </c>
    </row>
    <row r="11148" spans="1:5">
      <c r="A11148" s="601">
        <v>445</v>
      </c>
      <c r="B11148" s="601" t="s">
        <v>11829</v>
      </c>
      <c r="C11148" s="601" t="s">
        <v>8494</v>
      </c>
      <c r="D11148" s="601" t="s">
        <v>8495</v>
      </c>
      <c r="E11148" s="601">
        <v>51.79</v>
      </c>
    </row>
    <row r="11149" spans="1:5">
      <c r="A11149" s="601">
        <v>4783</v>
      </c>
      <c r="B11149" s="601" t="s">
        <v>11830</v>
      </c>
      <c r="C11149" s="601" t="s">
        <v>8643</v>
      </c>
      <c r="D11149" s="601" t="s">
        <v>8500</v>
      </c>
      <c r="E11149" s="601">
        <v>17.190000000000001</v>
      </c>
    </row>
    <row r="11150" spans="1:5">
      <c r="A11150" s="601">
        <v>41079</v>
      </c>
      <c r="B11150" s="601" t="s">
        <v>11831</v>
      </c>
      <c r="C11150" s="601" t="s">
        <v>8645</v>
      </c>
      <c r="D11150" s="601" t="s">
        <v>8495</v>
      </c>
      <c r="E11150" s="612">
        <v>3020.19</v>
      </c>
    </row>
    <row r="11151" spans="1:5">
      <c r="A11151" s="601">
        <v>12874</v>
      </c>
      <c r="B11151" s="601" t="s">
        <v>11832</v>
      </c>
      <c r="C11151" s="601" t="s">
        <v>8643</v>
      </c>
      <c r="D11151" s="601" t="s">
        <v>8495</v>
      </c>
      <c r="E11151" s="601">
        <v>16.68</v>
      </c>
    </row>
    <row r="11152" spans="1:5">
      <c r="A11152" s="601">
        <v>41082</v>
      </c>
      <c r="B11152" s="601" t="s">
        <v>11833</v>
      </c>
      <c r="C11152" s="601" t="s">
        <v>8645</v>
      </c>
      <c r="D11152" s="601" t="s">
        <v>8495</v>
      </c>
      <c r="E11152" s="612">
        <v>2932.8</v>
      </c>
    </row>
    <row r="11153" spans="1:5">
      <c r="A11153" s="601">
        <v>4785</v>
      </c>
      <c r="B11153" s="601" t="s">
        <v>11834</v>
      </c>
      <c r="C11153" s="601" t="s">
        <v>8643</v>
      </c>
      <c r="D11153" s="601" t="s">
        <v>8495</v>
      </c>
      <c r="E11153" s="601">
        <v>17.190000000000001</v>
      </c>
    </row>
    <row r="11154" spans="1:5">
      <c r="A11154" s="601">
        <v>41081</v>
      </c>
      <c r="B11154" s="601" t="s">
        <v>11835</v>
      </c>
      <c r="C11154" s="601" t="s">
        <v>8645</v>
      </c>
      <c r="D11154" s="601" t="s">
        <v>8495</v>
      </c>
      <c r="E11154" s="612">
        <v>3020.19</v>
      </c>
    </row>
    <row r="11155" spans="1:5">
      <c r="A11155" s="601">
        <v>4801</v>
      </c>
      <c r="B11155" s="601" t="s">
        <v>11836</v>
      </c>
      <c r="C11155" s="601" t="s">
        <v>8898</v>
      </c>
      <c r="D11155" s="601" t="s">
        <v>8495</v>
      </c>
      <c r="E11155" s="601">
        <v>87.54</v>
      </c>
    </row>
    <row r="11156" spans="1:5">
      <c r="A11156" s="601">
        <v>4794</v>
      </c>
      <c r="B11156" s="601" t="s">
        <v>11837</v>
      </c>
      <c r="C11156" s="601" t="s">
        <v>8898</v>
      </c>
      <c r="D11156" s="601" t="s">
        <v>8495</v>
      </c>
      <c r="E11156" s="601">
        <v>398.7</v>
      </c>
    </row>
    <row r="11157" spans="1:5">
      <c r="A11157" s="601">
        <v>4796</v>
      </c>
      <c r="B11157" s="601" t="s">
        <v>11838</v>
      </c>
      <c r="C11157" s="601" t="s">
        <v>8898</v>
      </c>
      <c r="D11157" s="601" t="s">
        <v>8495</v>
      </c>
      <c r="E11157" s="601">
        <v>242.16</v>
      </c>
    </row>
    <row r="11158" spans="1:5">
      <c r="A11158" s="601">
        <v>4800</v>
      </c>
      <c r="B11158" s="601" t="s">
        <v>11839</v>
      </c>
      <c r="C11158" s="601" t="s">
        <v>8898</v>
      </c>
      <c r="D11158" s="601" t="s">
        <v>8495</v>
      </c>
      <c r="E11158" s="601">
        <v>66.59</v>
      </c>
    </row>
    <row r="11159" spans="1:5">
      <c r="A11159" s="601">
        <v>4795</v>
      </c>
      <c r="B11159" s="601" t="s">
        <v>11840</v>
      </c>
      <c r="C11159" s="601" t="s">
        <v>8898</v>
      </c>
      <c r="D11159" s="601" t="s">
        <v>8495</v>
      </c>
      <c r="E11159" s="601">
        <v>388.11</v>
      </c>
    </row>
    <row r="11160" spans="1:5">
      <c r="A11160" s="601">
        <v>39694</v>
      </c>
      <c r="B11160" s="601" t="s">
        <v>11841</v>
      </c>
      <c r="C11160" s="601" t="s">
        <v>8898</v>
      </c>
      <c r="D11160" s="601" t="s">
        <v>8495</v>
      </c>
      <c r="E11160" s="601">
        <v>388.9</v>
      </c>
    </row>
    <row r="11161" spans="1:5">
      <c r="A11161" s="601">
        <v>1292</v>
      </c>
      <c r="B11161" s="601" t="s">
        <v>11842</v>
      </c>
      <c r="C11161" s="601" t="s">
        <v>8898</v>
      </c>
      <c r="D11161" s="601" t="s">
        <v>8495</v>
      </c>
      <c r="E11161" s="601">
        <v>49.9</v>
      </c>
    </row>
    <row r="11162" spans="1:5">
      <c r="A11162" s="601">
        <v>1287</v>
      </c>
      <c r="B11162" s="601" t="s">
        <v>11843</v>
      </c>
      <c r="C11162" s="601" t="s">
        <v>8898</v>
      </c>
      <c r="D11162" s="601" t="s">
        <v>8495</v>
      </c>
      <c r="E11162" s="601">
        <v>39.950000000000003</v>
      </c>
    </row>
    <row r="11163" spans="1:5">
      <c r="A11163" s="601">
        <v>4786</v>
      </c>
      <c r="B11163" s="601" t="s">
        <v>11844</v>
      </c>
      <c r="C11163" s="601" t="s">
        <v>8898</v>
      </c>
      <c r="D11163" s="601" t="s">
        <v>8541</v>
      </c>
      <c r="E11163" s="601">
        <v>108.5</v>
      </c>
    </row>
    <row r="11164" spans="1:5">
      <c r="A11164" s="601">
        <v>10840</v>
      </c>
      <c r="B11164" s="601" t="s">
        <v>11845</v>
      </c>
      <c r="C11164" s="601" t="s">
        <v>8898</v>
      </c>
      <c r="D11164" s="601" t="s">
        <v>8500</v>
      </c>
      <c r="E11164" s="601">
        <v>524</v>
      </c>
    </row>
    <row r="11165" spans="1:5">
      <c r="A11165" s="601">
        <v>10841</v>
      </c>
      <c r="B11165" s="601" t="s">
        <v>11846</v>
      </c>
      <c r="C11165" s="601" t="s">
        <v>8898</v>
      </c>
      <c r="D11165" s="601" t="s">
        <v>8495</v>
      </c>
      <c r="E11165" s="601">
        <v>395.47</v>
      </c>
    </row>
    <row r="11166" spans="1:5">
      <c r="A11166" s="601">
        <v>44540</v>
      </c>
      <c r="B11166" s="601" t="s">
        <v>11847</v>
      </c>
      <c r="C11166" s="601" t="s">
        <v>8898</v>
      </c>
      <c r="D11166" s="601" t="s">
        <v>8495</v>
      </c>
      <c r="E11166" s="601">
        <v>505.32</v>
      </c>
    </row>
    <row r="11167" spans="1:5">
      <c r="A11167" s="601">
        <v>10842</v>
      </c>
      <c r="B11167" s="601" t="s">
        <v>11848</v>
      </c>
      <c r="C11167" s="601" t="s">
        <v>8898</v>
      </c>
      <c r="D11167" s="601" t="s">
        <v>8495</v>
      </c>
      <c r="E11167" s="601">
        <v>571.23</v>
      </c>
    </row>
    <row r="11168" spans="1:5">
      <c r="A11168" s="601">
        <v>45190</v>
      </c>
      <c r="B11168" s="601" t="s">
        <v>11849</v>
      </c>
      <c r="C11168" s="601" t="s">
        <v>8898</v>
      </c>
      <c r="D11168" s="601" t="s">
        <v>8500</v>
      </c>
      <c r="E11168" s="601">
        <v>82.4</v>
      </c>
    </row>
    <row r="11169" spans="1:5">
      <c r="A11169" s="601">
        <v>45189</v>
      </c>
      <c r="B11169" s="601" t="s">
        <v>11850</v>
      </c>
      <c r="C11169" s="601" t="s">
        <v>8898</v>
      </c>
      <c r="D11169" s="601" t="s">
        <v>8495</v>
      </c>
      <c r="E11169" s="601">
        <v>136.29</v>
      </c>
    </row>
    <row r="11170" spans="1:5">
      <c r="A11170" s="601">
        <v>45191</v>
      </c>
      <c r="B11170" s="601" t="s">
        <v>11851</v>
      </c>
      <c r="C11170" s="601" t="s">
        <v>8898</v>
      </c>
      <c r="D11170" s="601" t="s">
        <v>8495</v>
      </c>
      <c r="E11170" s="601">
        <v>139.79</v>
      </c>
    </row>
    <row r="11171" spans="1:5">
      <c r="A11171" s="601">
        <v>38180</v>
      </c>
      <c r="B11171" s="601" t="s">
        <v>11852</v>
      </c>
      <c r="C11171" s="601" t="s">
        <v>8898</v>
      </c>
      <c r="D11171" s="601" t="s">
        <v>8495</v>
      </c>
      <c r="E11171" s="601">
        <v>194.97</v>
      </c>
    </row>
    <row r="11172" spans="1:5">
      <c r="A11172" s="601">
        <v>40648</v>
      </c>
      <c r="B11172" s="601" t="s">
        <v>11853</v>
      </c>
      <c r="C11172" s="601" t="s">
        <v>8898</v>
      </c>
      <c r="D11172" s="601" t="s">
        <v>8541</v>
      </c>
      <c r="E11172" s="601">
        <v>208.32</v>
      </c>
    </row>
    <row r="11173" spans="1:5">
      <c r="A11173" s="601">
        <v>40649</v>
      </c>
      <c r="B11173" s="601" t="s">
        <v>11854</v>
      </c>
      <c r="C11173" s="601" t="s">
        <v>8898</v>
      </c>
      <c r="D11173" s="601" t="s">
        <v>8541</v>
      </c>
      <c r="E11173" s="601">
        <v>121.34</v>
      </c>
    </row>
    <row r="11174" spans="1:5">
      <c r="A11174" s="601">
        <v>40650</v>
      </c>
      <c r="B11174" s="601" t="s">
        <v>11855</v>
      </c>
      <c r="C11174" s="601" t="s">
        <v>8898</v>
      </c>
      <c r="D11174" s="601" t="s">
        <v>8541</v>
      </c>
      <c r="E11174" s="601">
        <v>156.24</v>
      </c>
    </row>
    <row r="11175" spans="1:5">
      <c r="A11175" s="601">
        <v>40651</v>
      </c>
      <c r="B11175" s="601" t="s">
        <v>11856</v>
      </c>
      <c r="C11175" s="601" t="s">
        <v>8898</v>
      </c>
      <c r="D11175" s="601" t="s">
        <v>8541</v>
      </c>
      <c r="E11175" s="601">
        <v>288.17</v>
      </c>
    </row>
    <row r="11176" spans="1:5">
      <c r="A11176" s="601">
        <v>40652</v>
      </c>
      <c r="B11176" s="601" t="s">
        <v>11857</v>
      </c>
      <c r="C11176" s="601" t="s">
        <v>8898</v>
      </c>
      <c r="D11176" s="601" t="s">
        <v>8541</v>
      </c>
      <c r="E11176" s="601">
        <v>154.5</v>
      </c>
    </row>
    <row r="11177" spans="1:5">
      <c r="A11177" s="601">
        <v>40647</v>
      </c>
      <c r="B11177" s="601" t="s">
        <v>11858</v>
      </c>
      <c r="C11177" s="601" t="s">
        <v>8898</v>
      </c>
      <c r="D11177" s="601" t="s">
        <v>8541</v>
      </c>
      <c r="E11177" s="601">
        <v>170.12</v>
      </c>
    </row>
    <row r="11178" spans="1:5">
      <c r="A11178" s="601">
        <v>40653</v>
      </c>
      <c r="B11178" s="601" t="s">
        <v>11859</v>
      </c>
      <c r="C11178" s="601" t="s">
        <v>8898</v>
      </c>
      <c r="D11178" s="601" t="s">
        <v>8541</v>
      </c>
      <c r="E11178" s="601">
        <v>130.19999999999999</v>
      </c>
    </row>
    <row r="11179" spans="1:5">
      <c r="A11179" s="601">
        <v>38135</v>
      </c>
      <c r="B11179" s="601" t="s">
        <v>11860</v>
      </c>
      <c r="C11179" s="601" t="s">
        <v>8898</v>
      </c>
      <c r="D11179" s="601" t="s">
        <v>8541</v>
      </c>
      <c r="E11179" s="601">
        <v>108.38</v>
      </c>
    </row>
    <row r="11180" spans="1:5">
      <c r="A11180" s="601">
        <v>36178</v>
      </c>
      <c r="B11180" s="601" t="s">
        <v>11861</v>
      </c>
      <c r="C11180" s="601" t="s">
        <v>8494</v>
      </c>
      <c r="D11180" s="601" t="s">
        <v>8495</v>
      </c>
      <c r="E11180" s="601">
        <v>20.059999999999999</v>
      </c>
    </row>
    <row r="11181" spans="1:5">
      <c r="A11181" s="601">
        <v>38181</v>
      </c>
      <c r="B11181" s="601" t="s">
        <v>11862</v>
      </c>
      <c r="C11181" s="601" t="s">
        <v>8898</v>
      </c>
      <c r="D11181" s="601" t="s">
        <v>8495</v>
      </c>
      <c r="E11181" s="601">
        <v>266.16000000000003</v>
      </c>
    </row>
    <row r="11182" spans="1:5">
      <c r="A11182" s="601">
        <v>38182</v>
      </c>
      <c r="B11182" s="601" t="s">
        <v>11863</v>
      </c>
      <c r="C11182" s="601" t="s">
        <v>8898</v>
      </c>
      <c r="D11182" s="601" t="s">
        <v>8495</v>
      </c>
      <c r="E11182" s="601">
        <v>253.53</v>
      </c>
    </row>
    <row r="11183" spans="1:5">
      <c r="A11183" s="601">
        <v>38186</v>
      </c>
      <c r="B11183" s="601" t="s">
        <v>11864</v>
      </c>
      <c r="C11183" s="601" t="s">
        <v>8898</v>
      </c>
      <c r="D11183" s="601" t="s">
        <v>8495</v>
      </c>
      <c r="E11183" s="601">
        <v>659.02</v>
      </c>
    </row>
    <row r="11184" spans="1:5">
      <c r="A11184" s="601">
        <v>38185</v>
      </c>
      <c r="B11184" s="601" t="s">
        <v>11865</v>
      </c>
      <c r="C11184" s="601" t="s">
        <v>8898</v>
      </c>
      <c r="D11184" s="601" t="s">
        <v>8495</v>
      </c>
      <c r="E11184" s="601">
        <v>586.76</v>
      </c>
    </row>
    <row r="11185" spans="1:5">
      <c r="A11185" s="601">
        <v>40654</v>
      </c>
      <c r="B11185" s="601" t="s">
        <v>11866</v>
      </c>
      <c r="C11185" s="601" t="s">
        <v>8898</v>
      </c>
      <c r="D11185" s="601" t="s">
        <v>8541</v>
      </c>
      <c r="E11185" s="601">
        <v>202.24</v>
      </c>
    </row>
    <row r="11186" spans="1:5">
      <c r="A11186" s="601">
        <v>44541</v>
      </c>
      <c r="B11186" s="601" t="s">
        <v>11867</v>
      </c>
      <c r="C11186" s="601" t="s">
        <v>8898</v>
      </c>
      <c r="D11186" s="601" t="s">
        <v>8495</v>
      </c>
      <c r="E11186" s="601">
        <v>417.44</v>
      </c>
    </row>
    <row r="11187" spans="1:5">
      <c r="A11187" s="601">
        <v>4822</v>
      </c>
      <c r="B11187" s="601" t="s">
        <v>11868</v>
      </c>
      <c r="C11187" s="601" t="s">
        <v>8898</v>
      </c>
      <c r="D11187" s="601" t="s">
        <v>8495</v>
      </c>
      <c r="E11187" s="601">
        <v>445.08</v>
      </c>
    </row>
    <row r="11188" spans="1:5">
      <c r="A11188" s="601">
        <v>4818</v>
      </c>
      <c r="B11188" s="601" t="s">
        <v>11869</v>
      </c>
      <c r="C11188" s="601" t="s">
        <v>8898</v>
      </c>
      <c r="D11188" s="601" t="s">
        <v>8500</v>
      </c>
      <c r="E11188" s="601">
        <v>457.48</v>
      </c>
    </row>
    <row r="11189" spans="1:5">
      <c r="A11189" s="601">
        <v>39567</v>
      </c>
      <c r="B11189" s="601" t="s">
        <v>11870</v>
      </c>
      <c r="C11189" s="601" t="s">
        <v>8898</v>
      </c>
      <c r="D11189" s="601" t="s">
        <v>8495</v>
      </c>
      <c r="E11189" s="601">
        <v>51.29</v>
      </c>
    </row>
    <row r="11190" spans="1:5">
      <c r="A11190" s="601">
        <v>39566</v>
      </c>
      <c r="B11190" s="601" t="s">
        <v>11871</v>
      </c>
      <c r="C11190" s="601" t="s">
        <v>8898</v>
      </c>
      <c r="D11190" s="601" t="s">
        <v>8495</v>
      </c>
      <c r="E11190" s="601">
        <v>54.28</v>
      </c>
    </row>
    <row r="11191" spans="1:5">
      <c r="A11191" s="601">
        <v>39416</v>
      </c>
      <c r="B11191" s="601" t="s">
        <v>11872</v>
      </c>
      <c r="C11191" s="601" t="s">
        <v>8898</v>
      </c>
      <c r="D11191" s="601" t="s">
        <v>8495</v>
      </c>
      <c r="E11191" s="601">
        <v>33.08</v>
      </c>
    </row>
    <row r="11192" spans="1:5">
      <c r="A11192" s="601">
        <v>39417</v>
      </c>
      <c r="B11192" s="601" t="s">
        <v>11873</v>
      </c>
      <c r="C11192" s="601" t="s">
        <v>8898</v>
      </c>
      <c r="D11192" s="601" t="s">
        <v>8495</v>
      </c>
      <c r="E11192" s="601">
        <v>32.270000000000003</v>
      </c>
    </row>
    <row r="11193" spans="1:5">
      <c r="A11193" s="601">
        <v>43742</v>
      </c>
      <c r="B11193" s="601" t="s">
        <v>11874</v>
      </c>
      <c r="C11193" s="601" t="s">
        <v>8898</v>
      </c>
      <c r="D11193" s="601" t="s">
        <v>8495</v>
      </c>
      <c r="E11193" s="601">
        <v>34.81</v>
      </c>
    </row>
    <row r="11194" spans="1:5">
      <c r="A11194" s="601">
        <v>39414</v>
      </c>
      <c r="B11194" s="601" t="s">
        <v>11875</v>
      </c>
      <c r="C11194" s="601" t="s">
        <v>8898</v>
      </c>
      <c r="D11194" s="601" t="s">
        <v>8495</v>
      </c>
      <c r="E11194" s="601">
        <v>31.33</v>
      </c>
    </row>
    <row r="11195" spans="1:5">
      <c r="A11195" s="601">
        <v>39415</v>
      </c>
      <c r="B11195" s="601" t="s">
        <v>11876</v>
      </c>
      <c r="C11195" s="601" t="s">
        <v>8898</v>
      </c>
      <c r="D11195" s="601" t="s">
        <v>8495</v>
      </c>
      <c r="E11195" s="601">
        <v>27.01</v>
      </c>
    </row>
    <row r="11196" spans="1:5">
      <c r="A11196" s="601">
        <v>43740</v>
      </c>
      <c r="B11196" s="601" t="s">
        <v>11877</v>
      </c>
      <c r="C11196" s="601" t="s">
        <v>8898</v>
      </c>
      <c r="D11196" s="601" t="s">
        <v>8495</v>
      </c>
      <c r="E11196" s="601">
        <v>32.979999999999997</v>
      </c>
    </row>
    <row r="11197" spans="1:5">
      <c r="A11197" s="601">
        <v>39412</v>
      </c>
      <c r="B11197" s="601" t="s">
        <v>11878</v>
      </c>
      <c r="C11197" s="601" t="s">
        <v>8898</v>
      </c>
      <c r="D11197" s="601" t="s">
        <v>8500</v>
      </c>
      <c r="E11197" s="601">
        <v>22.62</v>
      </c>
    </row>
    <row r="11198" spans="1:5">
      <c r="A11198" s="601">
        <v>39413</v>
      </c>
      <c r="B11198" s="601" t="s">
        <v>11879</v>
      </c>
      <c r="C11198" s="601" t="s">
        <v>8898</v>
      </c>
      <c r="D11198" s="601" t="s">
        <v>8495</v>
      </c>
      <c r="E11198" s="601">
        <v>24.46</v>
      </c>
    </row>
    <row r="11199" spans="1:5">
      <c r="A11199" s="601">
        <v>43741</v>
      </c>
      <c r="B11199" s="601" t="s">
        <v>11880</v>
      </c>
      <c r="C11199" s="601" t="s">
        <v>8898</v>
      </c>
      <c r="D11199" s="601" t="s">
        <v>8495</v>
      </c>
      <c r="E11199" s="601">
        <v>26.08</v>
      </c>
    </row>
    <row r="11200" spans="1:5">
      <c r="A11200" s="601">
        <v>11062</v>
      </c>
      <c r="B11200" s="601" t="s">
        <v>11881</v>
      </c>
      <c r="C11200" s="601" t="s">
        <v>8898</v>
      </c>
      <c r="D11200" s="601" t="s">
        <v>8495</v>
      </c>
      <c r="E11200" s="601">
        <v>53.51</v>
      </c>
    </row>
    <row r="11201" spans="1:5">
      <c r="A11201" s="601">
        <v>11063</v>
      </c>
      <c r="B11201" s="601" t="s">
        <v>11882</v>
      </c>
      <c r="C11201" s="601" t="s">
        <v>8898</v>
      </c>
      <c r="D11201" s="601" t="s">
        <v>8495</v>
      </c>
      <c r="E11201" s="601">
        <v>32.75</v>
      </c>
    </row>
    <row r="11202" spans="1:5">
      <c r="A11202" s="601">
        <v>13521</v>
      </c>
      <c r="B11202" s="601" t="s">
        <v>11883</v>
      </c>
      <c r="C11202" s="601" t="s">
        <v>8494</v>
      </c>
      <c r="D11202" s="601" t="s">
        <v>8541</v>
      </c>
      <c r="E11202" s="601">
        <v>132</v>
      </c>
    </row>
    <row r="11203" spans="1:5">
      <c r="A11203" s="601">
        <v>10851</v>
      </c>
      <c r="B11203" s="601" t="s">
        <v>11884</v>
      </c>
      <c r="C11203" s="601" t="s">
        <v>8494</v>
      </c>
      <c r="D11203" s="601" t="s">
        <v>8541</v>
      </c>
      <c r="E11203" s="601">
        <v>64.39</v>
      </c>
    </row>
    <row r="11204" spans="1:5">
      <c r="A11204" s="601">
        <v>39515</v>
      </c>
      <c r="B11204" s="601" t="s">
        <v>11885</v>
      </c>
      <c r="C11204" s="601" t="s">
        <v>8494</v>
      </c>
      <c r="D11204" s="601" t="s">
        <v>8541</v>
      </c>
      <c r="E11204" s="601">
        <v>53.27</v>
      </c>
    </row>
    <row r="11205" spans="1:5">
      <c r="A11205" s="601">
        <v>39516</v>
      </c>
      <c r="B11205" s="601" t="s">
        <v>11886</v>
      </c>
      <c r="C11205" s="601" t="s">
        <v>8494</v>
      </c>
      <c r="D11205" s="601" t="s">
        <v>8541</v>
      </c>
      <c r="E11205" s="601">
        <v>44.91</v>
      </c>
    </row>
    <row r="11206" spans="1:5">
      <c r="A11206" s="601">
        <v>39514</v>
      </c>
      <c r="B11206" s="601" t="s">
        <v>11887</v>
      </c>
      <c r="C11206" s="601" t="s">
        <v>8494</v>
      </c>
      <c r="D11206" s="601" t="s">
        <v>8541</v>
      </c>
      <c r="E11206" s="601">
        <v>27.94</v>
      </c>
    </row>
    <row r="11207" spans="1:5">
      <c r="A11207" s="601">
        <v>4812</v>
      </c>
      <c r="B11207" s="601" t="s">
        <v>11888</v>
      </c>
      <c r="C11207" s="601" t="s">
        <v>8898</v>
      </c>
      <c r="D11207" s="601" t="s">
        <v>8495</v>
      </c>
      <c r="E11207" s="601">
        <v>13.57</v>
      </c>
    </row>
    <row r="11208" spans="1:5">
      <c r="A11208" s="601">
        <v>10849</v>
      </c>
      <c r="B11208" s="601" t="s">
        <v>11889</v>
      </c>
      <c r="C11208" s="601" t="s">
        <v>8494</v>
      </c>
      <c r="D11208" s="601" t="s">
        <v>8541</v>
      </c>
      <c r="E11208" s="612">
        <v>1920.01</v>
      </c>
    </row>
    <row r="11209" spans="1:5">
      <c r="A11209" s="601">
        <v>10848</v>
      </c>
      <c r="B11209" s="601" t="s">
        <v>11890</v>
      </c>
      <c r="C11209" s="601" t="s">
        <v>8494</v>
      </c>
      <c r="D11209" s="601" t="s">
        <v>8541</v>
      </c>
      <c r="E11209" s="612">
        <v>1206.01</v>
      </c>
    </row>
    <row r="11210" spans="1:5">
      <c r="A11210" s="601">
        <v>4813</v>
      </c>
      <c r="B11210" s="601" t="s">
        <v>11891</v>
      </c>
      <c r="C11210" s="601" t="s">
        <v>8898</v>
      </c>
      <c r="D11210" s="601" t="s">
        <v>8541</v>
      </c>
      <c r="E11210" s="601">
        <v>400</v>
      </c>
    </row>
    <row r="11211" spans="1:5">
      <c r="A11211" s="601">
        <v>37560</v>
      </c>
      <c r="B11211" s="601" t="s">
        <v>11892</v>
      </c>
      <c r="C11211" s="601" t="s">
        <v>8494</v>
      </c>
      <c r="D11211" s="601" t="s">
        <v>8495</v>
      </c>
      <c r="E11211" s="601">
        <v>19.579999999999998</v>
      </c>
    </row>
    <row r="11212" spans="1:5">
      <c r="A11212" s="601">
        <v>37557</v>
      </c>
      <c r="B11212" s="601" t="s">
        <v>11893</v>
      </c>
      <c r="C11212" s="601" t="s">
        <v>8494</v>
      </c>
      <c r="D11212" s="601" t="s">
        <v>8495</v>
      </c>
      <c r="E11212" s="601">
        <v>5.94</v>
      </c>
    </row>
    <row r="11213" spans="1:5">
      <c r="A11213" s="601">
        <v>37556</v>
      </c>
      <c r="B11213" s="601" t="s">
        <v>11894</v>
      </c>
      <c r="C11213" s="601" t="s">
        <v>8494</v>
      </c>
      <c r="D11213" s="601" t="s">
        <v>8495</v>
      </c>
      <c r="E11213" s="601">
        <v>11.5</v>
      </c>
    </row>
    <row r="11214" spans="1:5">
      <c r="A11214" s="601">
        <v>37559</v>
      </c>
      <c r="B11214" s="601" t="s">
        <v>11895</v>
      </c>
      <c r="C11214" s="601" t="s">
        <v>8494</v>
      </c>
      <c r="D11214" s="601" t="s">
        <v>8495</v>
      </c>
      <c r="E11214" s="601">
        <v>14.11</v>
      </c>
    </row>
    <row r="11215" spans="1:5">
      <c r="A11215" s="601">
        <v>37539</v>
      </c>
      <c r="B11215" s="601" t="s">
        <v>11896</v>
      </c>
      <c r="C11215" s="601" t="s">
        <v>8494</v>
      </c>
      <c r="D11215" s="601" t="s">
        <v>8500</v>
      </c>
      <c r="E11215" s="601">
        <v>9.9499999999999993</v>
      </c>
    </row>
    <row r="11216" spans="1:5">
      <c r="A11216" s="601">
        <v>37558</v>
      </c>
      <c r="B11216" s="601" t="s">
        <v>11897</v>
      </c>
      <c r="C11216" s="601" t="s">
        <v>8494</v>
      </c>
      <c r="D11216" s="601" t="s">
        <v>8495</v>
      </c>
      <c r="E11216" s="601">
        <v>18.55</v>
      </c>
    </row>
    <row r="11217" spans="1:5">
      <c r="A11217" s="601">
        <v>34723</v>
      </c>
      <c r="B11217" s="601" t="s">
        <v>11898</v>
      </c>
      <c r="C11217" s="601" t="s">
        <v>8898</v>
      </c>
      <c r="D11217" s="601" t="s">
        <v>8541</v>
      </c>
      <c r="E11217" s="601">
        <v>924</v>
      </c>
    </row>
    <row r="11218" spans="1:5">
      <c r="A11218" s="601">
        <v>34721</v>
      </c>
      <c r="B11218" s="601" t="s">
        <v>11899</v>
      </c>
      <c r="C11218" s="601" t="s">
        <v>8898</v>
      </c>
      <c r="D11218" s="601" t="s">
        <v>8541</v>
      </c>
      <c r="E11218" s="612">
        <v>1152.01</v>
      </c>
    </row>
    <row r="11219" spans="1:5">
      <c r="A11219" s="601">
        <v>4309</v>
      </c>
      <c r="B11219" s="601" t="s">
        <v>11900</v>
      </c>
      <c r="C11219" s="601" t="s">
        <v>8494</v>
      </c>
      <c r="D11219" s="601" t="s">
        <v>8495</v>
      </c>
      <c r="E11219" s="601">
        <v>6.57</v>
      </c>
    </row>
    <row r="11220" spans="1:5">
      <c r="A11220" s="601">
        <v>4307</v>
      </c>
      <c r="B11220" s="601" t="s">
        <v>11901</v>
      </c>
      <c r="C11220" s="601" t="s">
        <v>8494</v>
      </c>
      <c r="D11220" s="601" t="s">
        <v>8495</v>
      </c>
      <c r="E11220" s="601">
        <v>11.23</v>
      </c>
    </row>
    <row r="11221" spans="1:5">
      <c r="A11221" s="601">
        <v>10850</v>
      </c>
      <c r="B11221" s="601" t="s">
        <v>11902</v>
      </c>
      <c r="C11221" s="601" t="s">
        <v>8494</v>
      </c>
      <c r="D11221" s="601" t="s">
        <v>8541</v>
      </c>
      <c r="E11221" s="601">
        <v>60</v>
      </c>
    </row>
    <row r="11222" spans="1:5">
      <c r="A11222" s="601">
        <v>42438</v>
      </c>
      <c r="B11222" s="601" t="s">
        <v>11903</v>
      </c>
      <c r="C11222" s="601" t="s">
        <v>8494</v>
      </c>
      <c r="D11222" s="601" t="s">
        <v>8541</v>
      </c>
      <c r="E11222" s="612">
        <v>2090.75</v>
      </c>
    </row>
    <row r="11223" spans="1:5">
      <c r="A11223" s="601">
        <v>4792</v>
      </c>
      <c r="B11223" s="601" t="s">
        <v>11904</v>
      </c>
      <c r="C11223" s="601" t="s">
        <v>8898</v>
      </c>
      <c r="D11223" s="601" t="s">
        <v>8495</v>
      </c>
      <c r="E11223" s="601">
        <v>187.16</v>
      </c>
    </row>
    <row r="11224" spans="1:5">
      <c r="A11224" s="601">
        <v>4790</v>
      </c>
      <c r="B11224" s="601" t="s">
        <v>11905</v>
      </c>
      <c r="C11224" s="601" t="s">
        <v>8898</v>
      </c>
      <c r="D11224" s="601" t="s">
        <v>8500</v>
      </c>
      <c r="E11224" s="601">
        <v>112.53</v>
      </c>
    </row>
    <row r="11225" spans="1:5">
      <c r="A11225" s="601">
        <v>40671</v>
      </c>
      <c r="B11225" s="601" t="s">
        <v>11906</v>
      </c>
      <c r="C11225" s="601" t="s">
        <v>8898</v>
      </c>
      <c r="D11225" s="601" t="s">
        <v>8495</v>
      </c>
      <c r="E11225" s="601">
        <v>131.68</v>
      </c>
    </row>
    <row r="11226" spans="1:5">
      <c r="A11226" s="601">
        <v>7552</v>
      </c>
      <c r="B11226" s="601" t="s">
        <v>11907</v>
      </c>
      <c r="C11226" s="601" t="s">
        <v>8494</v>
      </c>
      <c r="D11226" s="601" t="s">
        <v>8495</v>
      </c>
      <c r="E11226" s="601">
        <v>29.4</v>
      </c>
    </row>
    <row r="11227" spans="1:5">
      <c r="A11227" s="601">
        <v>4893</v>
      </c>
      <c r="B11227" s="601" t="s">
        <v>11908</v>
      </c>
      <c r="C11227" s="601" t="s">
        <v>8494</v>
      </c>
      <c r="D11227" s="601" t="s">
        <v>8495</v>
      </c>
      <c r="E11227" s="601">
        <v>11.44</v>
      </c>
    </row>
    <row r="11228" spans="1:5">
      <c r="A11228" s="601">
        <v>4894</v>
      </c>
      <c r="B11228" s="601" t="s">
        <v>11909</v>
      </c>
      <c r="C11228" s="601" t="s">
        <v>8494</v>
      </c>
      <c r="D11228" s="601" t="s">
        <v>8495</v>
      </c>
      <c r="E11228" s="601">
        <v>9.81</v>
      </c>
    </row>
    <row r="11229" spans="1:5">
      <c r="A11229" s="601">
        <v>4888</v>
      </c>
      <c r="B11229" s="601" t="s">
        <v>11910</v>
      </c>
      <c r="C11229" s="601" t="s">
        <v>8494</v>
      </c>
      <c r="D11229" s="601" t="s">
        <v>8495</v>
      </c>
      <c r="E11229" s="601">
        <v>3.34</v>
      </c>
    </row>
    <row r="11230" spans="1:5">
      <c r="A11230" s="601">
        <v>4890</v>
      </c>
      <c r="B11230" s="601" t="s">
        <v>11911</v>
      </c>
      <c r="C11230" s="601" t="s">
        <v>8494</v>
      </c>
      <c r="D11230" s="601" t="s">
        <v>8495</v>
      </c>
      <c r="E11230" s="601">
        <v>6.28</v>
      </c>
    </row>
    <row r="11231" spans="1:5">
      <c r="A11231" s="601">
        <v>12411</v>
      </c>
      <c r="B11231" s="601" t="s">
        <v>11912</v>
      </c>
      <c r="C11231" s="601" t="s">
        <v>8494</v>
      </c>
      <c r="D11231" s="601" t="s">
        <v>8495</v>
      </c>
      <c r="E11231" s="601">
        <v>33.83</v>
      </c>
    </row>
    <row r="11232" spans="1:5">
      <c r="A11232" s="601">
        <v>4891</v>
      </c>
      <c r="B11232" s="601" t="s">
        <v>11913</v>
      </c>
      <c r="C11232" s="601" t="s">
        <v>8494</v>
      </c>
      <c r="D11232" s="601" t="s">
        <v>8495</v>
      </c>
      <c r="E11232" s="601">
        <v>16.91</v>
      </c>
    </row>
    <row r="11233" spans="1:5">
      <c r="A11233" s="601">
        <v>4889</v>
      </c>
      <c r="B11233" s="601" t="s">
        <v>11914</v>
      </c>
      <c r="C11233" s="601" t="s">
        <v>8494</v>
      </c>
      <c r="D11233" s="601" t="s">
        <v>8495</v>
      </c>
      <c r="E11233" s="601">
        <v>4.5199999999999996</v>
      </c>
    </row>
    <row r="11234" spans="1:5">
      <c r="A11234" s="601">
        <v>4892</v>
      </c>
      <c r="B11234" s="601" t="s">
        <v>11915</v>
      </c>
      <c r="C11234" s="601" t="s">
        <v>8494</v>
      </c>
      <c r="D11234" s="601" t="s">
        <v>8495</v>
      </c>
      <c r="E11234" s="601">
        <v>47.37</v>
      </c>
    </row>
    <row r="11235" spans="1:5">
      <c r="A11235" s="601">
        <v>12412</v>
      </c>
      <c r="B11235" s="601" t="s">
        <v>11916</v>
      </c>
      <c r="C11235" s="601" t="s">
        <v>8494</v>
      </c>
      <c r="D11235" s="601" t="s">
        <v>8495</v>
      </c>
      <c r="E11235" s="601">
        <v>88.04</v>
      </c>
    </row>
    <row r="11236" spans="1:5">
      <c r="A11236" s="601">
        <v>4907</v>
      </c>
      <c r="B11236" s="601" t="s">
        <v>11917</v>
      </c>
      <c r="C11236" s="601" t="s">
        <v>8494</v>
      </c>
      <c r="D11236" s="601" t="s">
        <v>8495</v>
      </c>
      <c r="E11236" s="601">
        <v>21.43</v>
      </c>
    </row>
    <row r="11237" spans="1:5">
      <c r="A11237" s="601">
        <v>4902</v>
      </c>
      <c r="B11237" s="601" t="s">
        <v>11918</v>
      </c>
      <c r="C11237" s="601" t="s">
        <v>8494</v>
      </c>
      <c r="D11237" s="601" t="s">
        <v>8495</v>
      </c>
      <c r="E11237" s="601">
        <v>55.59</v>
      </c>
    </row>
    <row r="11238" spans="1:5">
      <c r="A11238" s="601">
        <v>4741</v>
      </c>
      <c r="B11238" s="601" t="s">
        <v>11919</v>
      </c>
      <c r="C11238" s="601" t="s">
        <v>8641</v>
      </c>
      <c r="D11238" s="601" t="s">
        <v>8495</v>
      </c>
      <c r="E11238" s="601">
        <v>155.04</v>
      </c>
    </row>
    <row r="11239" spans="1:5">
      <c r="A11239" s="601">
        <v>4752</v>
      </c>
      <c r="B11239" s="601" t="s">
        <v>11920</v>
      </c>
      <c r="C11239" s="601" t="s">
        <v>8643</v>
      </c>
      <c r="D11239" s="601" t="s">
        <v>8495</v>
      </c>
      <c r="E11239" s="601">
        <v>14.19</v>
      </c>
    </row>
    <row r="11240" spans="1:5">
      <c r="A11240" s="601">
        <v>41091</v>
      </c>
      <c r="B11240" s="601" t="s">
        <v>11921</v>
      </c>
      <c r="C11240" s="601" t="s">
        <v>8645</v>
      </c>
      <c r="D11240" s="601" t="s">
        <v>8495</v>
      </c>
      <c r="E11240" s="612">
        <v>2496.27</v>
      </c>
    </row>
    <row r="11241" spans="1:5">
      <c r="A11241" s="601">
        <v>13954</v>
      </c>
      <c r="B11241" s="601" t="s">
        <v>11922</v>
      </c>
      <c r="C11241" s="601" t="s">
        <v>8494</v>
      </c>
      <c r="D11241" s="601" t="s">
        <v>8541</v>
      </c>
      <c r="E11241" s="612">
        <v>7668.83</v>
      </c>
    </row>
    <row r="11242" spans="1:5">
      <c r="A11242" s="601">
        <v>3411</v>
      </c>
      <c r="B11242" s="601" t="s">
        <v>11923</v>
      </c>
      <c r="C11242" s="601" t="s">
        <v>124</v>
      </c>
      <c r="D11242" s="601" t="s">
        <v>8541</v>
      </c>
      <c r="E11242" s="601">
        <v>56.43</v>
      </c>
    </row>
    <row r="11243" spans="1:5">
      <c r="A11243" s="601">
        <v>39995</v>
      </c>
      <c r="B11243" s="601" t="s">
        <v>11924</v>
      </c>
      <c r="C11243" s="601" t="s">
        <v>8641</v>
      </c>
      <c r="D11243" s="601" t="s">
        <v>8541</v>
      </c>
      <c r="E11243" s="601">
        <v>434.15</v>
      </c>
    </row>
    <row r="11244" spans="1:5">
      <c r="A11244" s="601">
        <v>11615</v>
      </c>
      <c r="B11244" s="601" t="s">
        <v>11925</v>
      </c>
      <c r="C11244" s="601" t="s">
        <v>8898</v>
      </c>
      <c r="D11244" s="601" t="s">
        <v>8541</v>
      </c>
      <c r="E11244" s="601">
        <v>3.68</v>
      </c>
    </row>
    <row r="11245" spans="1:5">
      <c r="A11245" s="601">
        <v>3408</v>
      </c>
      <c r="B11245" s="601" t="s">
        <v>11926</v>
      </c>
      <c r="C11245" s="601" t="s">
        <v>8898</v>
      </c>
      <c r="D11245" s="601" t="s">
        <v>8541</v>
      </c>
      <c r="E11245" s="601">
        <v>9.7799999999999994</v>
      </c>
    </row>
    <row r="11246" spans="1:5">
      <c r="A11246" s="601">
        <v>3409</v>
      </c>
      <c r="B11246" s="601" t="s">
        <v>11927</v>
      </c>
      <c r="C11246" s="601" t="s">
        <v>8898</v>
      </c>
      <c r="D11246" s="601" t="s">
        <v>8541</v>
      </c>
      <c r="E11246" s="601">
        <v>24.45</v>
      </c>
    </row>
    <row r="11247" spans="1:5">
      <c r="A11247" s="601">
        <v>11427</v>
      </c>
      <c r="B11247" s="601" t="s">
        <v>11928</v>
      </c>
      <c r="C11247" s="601" t="s">
        <v>124</v>
      </c>
      <c r="D11247" s="601" t="s">
        <v>8541</v>
      </c>
      <c r="E11247" s="601">
        <v>110.19</v>
      </c>
    </row>
    <row r="11248" spans="1:5">
      <c r="A11248" s="601">
        <v>4491</v>
      </c>
      <c r="B11248" s="601" t="s">
        <v>11929</v>
      </c>
      <c r="C11248" s="601" t="s">
        <v>8539</v>
      </c>
      <c r="D11248" s="601" t="s">
        <v>8495</v>
      </c>
      <c r="E11248" s="601">
        <v>11.58</v>
      </c>
    </row>
    <row r="11249" spans="1:5">
      <c r="A11249" s="601">
        <v>2745</v>
      </c>
      <c r="B11249" s="601" t="s">
        <v>11930</v>
      </c>
      <c r="C11249" s="601" t="s">
        <v>8539</v>
      </c>
      <c r="D11249" s="601" t="s">
        <v>8495</v>
      </c>
      <c r="E11249" s="601">
        <v>4.0599999999999996</v>
      </c>
    </row>
    <row r="11250" spans="1:5">
      <c r="A11250" s="601">
        <v>14439</v>
      </c>
      <c r="B11250" s="601" t="s">
        <v>11931</v>
      </c>
      <c r="C11250" s="601" t="s">
        <v>8539</v>
      </c>
      <c r="D11250" s="601" t="s">
        <v>8495</v>
      </c>
      <c r="E11250" s="601">
        <v>5.03</v>
      </c>
    </row>
    <row r="11251" spans="1:5">
      <c r="A11251" s="601">
        <v>44496</v>
      </c>
      <c r="B11251" s="601" t="s">
        <v>11932</v>
      </c>
      <c r="C11251" s="601" t="s">
        <v>8494</v>
      </c>
      <c r="D11251" s="601" t="s">
        <v>8495</v>
      </c>
      <c r="E11251" s="601">
        <v>267.48</v>
      </c>
    </row>
    <row r="11252" spans="1:5">
      <c r="A11252" s="601">
        <v>12362</v>
      </c>
      <c r="B11252" s="601" t="s">
        <v>11933</v>
      </c>
      <c r="C11252" s="601" t="s">
        <v>8494</v>
      </c>
      <c r="D11252" s="601" t="s">
        <v>8495</v>
      </c>
      <c r="E11252" s="601">
        <v>20.56</v>
      </c>
    </row>
    <row r="11253" spans="1:5">
      <c r="A11253" s="601">
        <v>421</v>
      </c>
      <c r="B11253" s="601" t="s">
        <v>11934</v>
      </c>
      <c r="C11253" s="601" t="s">
        <v>8494</v>
      </c>
      <c r="D11253" s="601" t="s">
        <v>8541</v>
      </c>
      <c r="E11253" s="601">
        <v>21.12</v>
      </c>
    </row>
    <row r="11254" spans="1:5">
      <c r="A11254" s="601">
        <v>14148</v>
      </c>
      <c r="B11254" s="601" t="s">
        <v>11935</v>
      </c>
      <c r="C11254" s="601" t="s">
        <v>8494</v>
      </c>
      <c r="D11254" s="601" t="s">
        <v>8541</v>
      </c>
      <c r="E11254" s="601">
        <v>1</v>
      </c>
    </row>
    <row r="11255" spans="1:5">
      <c r="A11255" s="601">
        <v>4341</v>
      </c>
      <c r="B11255" s="601" t="s">
        <v>11936</v>
      </c>
      <c r="C11255" s="601" t="s">
        <v>8494</v>
      </c>
      <c r="D11255" s="601" t="s">
        <v>8495</v>
      </c>
      <c r="E11255" s="601">
        <v>1.04</v>
      </c>
    </row>
    <row r="11256" spans="1:5">
      <c r="A11256" s="601">
        <v>4337</v>
      </c>
      <c r="B11256" s="601" t="s">
        <v>11937</v>
      </c>
      <c r="C11256" s="601" t="s">
        <v>8494</v>
      </c>
      <c r="D11256" s="601" t="s">
        <v>8495</v>
      </c>
      <c r="E11256" s="601">
        <v>2.62</v>
      </c>
    </row>
    <row r="11257" spans="1:5">
      <c r="A11257" s="601">
        <v>4339</v>
      </c>
      <c r="B11257" s="601" t="s">
        <v>11938</v>
      </c>
      <c r="C11257" s="601" t="s">
        <v>8494</v>
      </c>
      <c r="D11257" s="601" t="s">
        <v>8495</v>
      </c>
      <c r="E11257" s="601">
        <v>0.55000000000000004</v>
      </c>
    </row>
    <row r="11258" spans="1:5">
      <c r="A11258" s="601">
        <v>39997</v>
      </c>
      <c r="B11258" s="601" t="s">
        <v>11939</v>
      </c>
      <c r="C11258" s="601" t="s">
        <v>8494</v>
      </c>
      <c r="D11258" s="601" t="s">
        <v>8495</v>
      </c>
      <c r="E11258" s="601">
        <v>0.31</v>
      </c>
    </row>
    <row r="11259" spans="1:5">
      <c r="A11259" s="601">
        <v>11971</v>
      </c>
      <c r="B11259" s="601" t="s">
        <v>11940</v>
      </c>
      <c r="C11259" s="601" t="s">
        <v>8494</v>
      </c>
      <c r="D11259" s="601" t="s">
        <v>8495</v>
      </c>
      <c r="E11259" s="601">
        <v>4.34</v>
      </c>
    </row>
    <row r="11260" spans="1:5">
      <c r="A11260" s="601">
        <v>4342</v>
      </c>
      <c r="B11260" s="601" t="s">
        <v>11941</v>
      </c>
      <c r="C11260" s="601" t="s">
        <v>8494</v>
      </c>
      <c r="D11260" s="601" t="s">
        <v>8495</v>
      </c>
      <c r="E11260" s="601">
        <v>0.23</v>
      </c>
    </row>
    <row r="11261" spans="1:5">
      <c r="A11261" s="601">
        <v>4330</v>
      </c>
      <c r="B11261" s="601" t="s">
        <v>11942</v>
      </c>
      <c r="C11261" s="601" t="s">
        <v>8494</v>
      </c>
      <c r="D11261" s="601" t="s">
        <v>8495</v>
      </c>
      <c r="E11261" s="601">
        <v>0.15</v>
      </c>
    </row>
    <row r="11262" spans="1:5">
      <c r="A11262" s="601">
        <v>4340</v>
      </c>
      <c r="B11262" s="601" t="s">
        <v>11943</v>
      </c>
      <c r="C11262" s="601" t="s">
        <v>8494</v>
      </c>
      <c r="D11262" s="601" t="s">
        <v>8495</v>
      </c>
      <c r="E11262" s="601">
        <v>1.21</v>
      </c>
    </row>
    <row r="11263" spans="1:5">
      <c r="A11263" s="601">
        <v>5088</v>
      </c>
      <c r="B11263" s="601" t="s">
        <v>11944</v>
      </c>
      <c r="C11263" s="601" t="s">
        <v>8494</v>
      </c>
      <c r="D11263" s="601" t="s">
        <v>8495</v>
      </c>
      <c r="E11263" s="601">
        <v>8.1300000000000008</v>
      </c>
    </row>
    <row r="11264" spans="1:5">
      <c r="A11264" s="601">
        <v>11154</v>
      </c>
      <c r="B11264" s="601" t="s">
        <v>11945</v>
      </c>
      <c r="C11264" s="601" t="s">
        <v>8494</v>
      </c>
      <c r="D11264" s="601" t="s">
        <v>8495</v>
      </c>
      <c r="E11264" s="612">
        <v>1735.02</v>
      </c>
    </row>
    <row r="11265" spans="1:5">
      <c r="A11265" s="601">
        <v>4989</v>
      </c>
      <c r="B11265" s="601" t="s">
        <v>11946</v>
      </c>
      <c r="C11265" s="601" t="s">
        <v>8494</v>
      </c>
      <c r="D11265" s="601" t="s">
        <v>8541</v>
      </c>
      <c r="E11265" s="601">
        <v>364.46</v>
      </c>
    </row>
    <row r="11266" spans="1:5">
      <c r="A11266" s="601">
        <v>4982</v>
      </c>
      <c r="B11266" s="601" t="s">
        <v>11947</v>
      </c>
      <c r="C11266" s="601" t="s">
        <v>8494</v>
      </c>
      <c r="D11266" s="601" t="s">
        <v>8541</v>
      </c>
      <c r="E11266" s="601">
        <v>341.84</v>
      </c>
    </row>
    <row r="11267" spans="1:5">
      <c r="A11267" s="601">
        <v>4962</v>
      </c>
      <c r="B11267" s="601" t="s">
        <v>11948</v>
      </c>
      <c r="C11267" s="601" t="s">
        <v>8494</v>
      </c>
      <c r="D11267" s="601" t="s">
        <v>8541</v>
      </c>
      <c r="E11267" s="601">
        <v>269.58999999999997</v>
      </c>
    </row>
    <row r="11268" spans="1:5">
      <c r="A11268" s="601">
        <v>4981</v>
      </c>
      <c r="B11268" s="601" t="s">
        <v>11949</v>
      </c>
      <c r="C11268" s="601" t="s">
        <v>8494</v>
      </c>
      <c r="D11268" s="601" t="s">
        <v>8541</v>
      </c>
      <c r="E11268" s="601">
        <v>240</v>
      </c>
    </row>
    <row r="11269" spans="1:5">
      <c r="A11269" s="601">
        <v>4964</v>
      </c>
      <c r="B11269" s="601" t="s">
        <v>11950</v>
      </c>
      <c r="C11269" s="601" t="s">
        <v>8494</v>
      </c>
      <c r="D11269" s="601" t="s">
        <v>8541</v>
      </c>
      <c r="E11269" s="601">
        <v>304.47000000000003</v>
      </c>
    </row>
    <row r="11270" spans="1:5">
      <c r="A11270" s="601">
        <v>4992</v>
      </c>
      <c r="B11270" s="601" t="s">
        <v>11951</v>
      </c>
      <c r="C11270" s="601" t="s">
        <v>8494</v>
      </c>
      <c r="D11270" s="601" t="s">
        <v>8541</v>
      </c>
      <c r="E11270" s="601">
        <v>297.41000000000003</v>
      </c>
    </row>
    <row r="11271" spans="1:5">
      <c r="A11271" s="601">
        <v>4987</v>
      </c>
      <c r="B11271" s="601" t="s">
        <v>11952</v>
      </c>
      <c r="C11271" s="601" t="s">
        <v>8494</v>
      </c>
      <c r="D11271" s="601" t="s">
        <v>8541</v>
      </c>
      <c r="E11271" s="601">
        <v>340.26</v>
      </c>
    </row>
    <row r="11272" spans="1:5">
      <c r="A11272" s="601">
        <v>4930</v>
      </c>
      <c r="B11272" s="601" t="s">
        <v>11953</v>
      </c>
      <c r="C11272" s="601" t="s">
        <v>8898</v>
      </c>
      <c r="D11272" s="601" t="s">
        <v>8495</v>
      </c>
      <c r="E11272" s="601">
        <v>734.89</v>
      </c>
    </row>
    <row r="11273" spans="1:5">
      <c r="A11273" s="601">
        <v>4998</v>
      </c>
      <c r="B11273" s="601" t="s">
        <v>11954</v>
      </c>
      <c r="C11273" s="601" t="s">
        <v>8898</v>
      </c>
      <c r="D11273" s="601" t="s">
        <v>8541</v>
      </c>
      <c r="E11273" s="601">
        <v>654.91999999999996</v>
      </c>
    </row>
    <row r="11274" spans="1:5">
      <c r="A11274" s="601">
        <v>39021</v>
      </c>
      <c r="B11274" s="601" t="s">
        <v>11955</v>
      </c>
      <c r="C11274" s="601" t="s">
        <v>8494</v>
      </c>
      <c r="D11274" s="601" t="s">
        <v>8495</v>
      </c>
      <c r="E11274" s="601">
        <v>781.38</v>
      </c>
    </row>
    <row r="11275" spans="1:5">
      <c r="A11275" s="601">
        <v>39022</v>
      </c>
      <c r="B11275" s="601" t="s">
        <v>11956</v>
      </c>
      <c r="C11275" s="601" t="s">
        <v>8494</v>
      </c>
      <c r="D11275" s="601" t="s">
        <v>8500</v>
      </c>
      <c r="E11275" s="601">
        <v>699.9</v>
      </c>
    </row>
    <row r="11276" spans="1:5">
      <c r="A11276" s="601">
        <v>39024</v>
      </c>
      <c r="B11276" s="601" t="s">
        <v>11957</v>
      </c>
      <c r="C11276" s="601" t="s">
        <v>8494</v>
      </c>
      <c r="D11276" s="601" t="s">
        <v>8541</v>
      </c>
      <c r="E11276" s="601">
        <v>749.51</v>
      </c>
    </row>
    <row r="11277" spans="1:5">
      <c r="A11277" s="601">
        <v>4914</v>
      </c>
      <c r="B11277" s="601" t="s">
        <v>11958</v>
      </c>
      <c r="C11277" s="601" t="s">
        <v>8898</v>
      </c>
      <c r="D11277" s="601" t="s">
        <v>8541</v>
      </c>
      <c r="E11277" s="601">
        <v>607.72</v>
      </c>
    </row>
    <row r="11278" spans="1:5">
      <c r="A11278" s="601">
        <v>4917</v>
      </c>
      <c r="B11278" s="601" t="s">
        <v>11959</v>
      </c>
      <c r="C11278" s="601" t="s">
        <v>8898</v>
      </c>
      <c r="D11278" s="601" t="s">
        <v>8541</v>
      </c>
      <c r="E11278" s="601">
        <v>419.7</v>
      </c>
    </row>
    <row r="11279" spans="1:5">
      <c r="A11279" s="601">
        <v>39025</v>
      </c>
      <c r="B11279" s="601" t="s">
        <v>11960</v>
      </c>
      <c r="C11279" s="601" t="s">
        <v>8494</v>
      </c>
      <c r="D11279" s="601" t="s">
        <v>8541</v>
      </c>
      <c r="E11279" s="601">
        <v>768.55</v>
      </c>
    </row>
    <row r="11280" spans="1:5">
      <c r="A11280" s="601">
        <v>4922</v>
      </c>
      <c r="B11280" s="601" t="s">
        <v>11961</v>
      </c>
      <c r="C11280" s="601" t="s">
        <v>8898</v>
      </c>
      <c r="D11280" s="601" t="s">
        <v>8541</v>
      </c>
      <c r="E11280" s="601">
        <v>389.31</v>
      </c>
    </row>
    <row r="11281" spans="1:5">
      <c r="A11281" s="601">
        <v>4911</v>
      </c>
      <c r="B11281" s="601" t="s">
        <v>11962</v>
      </c>
      <c r="C11281" s="601" t="s">
        <v>8898</v>
      </c>
      <c r="D11281" s="601" t="s">
        <v>8495</v>
      </c>
      <c r="E11281" s="601">
        <v>406.84</v>
      </c>
    </row>
    <row r="11282" spans="1:5">
      <c r="A11282" s="601">
        <v>37518</v>
      </c>
      <c r="B11282" s="601" t="s">
        <v>11963</v>
      </c>
      <c r="C11282" s="601" t="s">
        <v>8898</v>
      </c>
      <c r="D11282" s="601" t="s">
        <v>8495</v>
      </c>
      <c r="E11282" s="601">
        <v>661.11</v>
      </c>
    </row>
    <row r="11283" spans="1:5">
      <c r="A11283" s="601">
        <v>4910</v>
      </c>
      <c r="B11283" s="601" t="s">
        <v>11964</v>
      </c>
      <c r="C11283" s="601" t="s">
        <v>8898</v>
      </c>
      <c r="D11283" s="601" t="s">
        <v>8495</v>
      </c>
      <c r="E11283" s="601">
        <v>557.32000000000005</v>
      </c>
    </row>
    <row r="11284" spans="1:5">
      <c r="A11284" s="601">
        <v>4943</v>
      </c>
      <c r="B11284" s="601" t="s">
        <v>11965</v>
      </c>
      <c r="C11284" s="601" t="s">
        <v>8898</v>
      </c>
      <c r="D11284" s="601" t="s">
        <v>8495</v>
      </c>
      <c r="E11284" s="601">
        <v>830.28</v>
      </c>
    </row>
    <row r="11285" spans="1:5">
      <c r="A11285" s="601">
        <v>5002</v>
      </c>
      <c r="B11285" s="601" t="s">
        <v>11966</v>
      </c>
      <c r="C11285" s="601" t="s">
        <v>8898</v>
      </c>
      <c r="D11285" s="601" t="s">
        <v>8541</v>
      </c>
      <c r="E11285" s="601">
        <v>477.42</v>
      </c>
    </row>
    <row r="11286" spans="1:5">
      <c r="A11286" s="601">
        <v>4977</v>
      </c>
      <c r="B11286" s="601" t="s">
        <v>11967</v>
      </c>
      <c r="C11286" s="601" t="s">
        <v>8898</v>
      </c>
      <c r="D11286" s="601" t="s">
        <v>8541</v>
      </c>
      <c r="E11286" s="601">
        <v>322.27999999999997</v>
      </c>
    </row>
    <row r="11287" spans="1:5">
      <c r="A11287" s="601">
        <v>5028</v>
      </c>
      <c r="B11287" s="601" t="s">
        <v>11968</v>
      </c>
      <c r="C11287" s="601" t="s">
        <v>8898</v>
      </c>
      <c r="D11287" s="601" t="s">
        <v>8541</v>
      </c>
      <c r="E11287" s="601">
        <v>788.56</v>
      </c>
    </row>
    <row r="11288" spans="1:5">
      <c r="A11288" s="601">
        <v>4969</v>
      </c>
      <c r="B11288" s="601" t="s">
        <v>11969</v>
      </c>
      <c r="C11288" s="601" t="s">
        <v>8898</v>
      </c>
      <c r="D11288" s="601" t="s">
        <v>8541</v>
      </c>
      <c r="E11288" s="601">
        <v>455.8</v>
      </c>
    </row>
    <row r="11289" spans="1:5">
      <c r="A11289" s="601">
        <v>11364</v>
      </c>
      <c r="B11289" s="601" t="s">
        <v>11970</v>
      </c>
      <c r="C11289" s="601" t="s">
        <v>8494</v>
      </c>
      <c r="D11289" s="601" t="s">
        <v>8541</v>
      </c>
      <c r="E11289" s="601">
        <v>206.18</v>
      </c>
    </row>
    <row r="11290" spans="1:5">
      <c r="A11290" s="601">
        <v>11365</v>
      </c>
      <c r="B11290" s="601" t="s">
        <v>11971</v>
      </c>
      <c r="C11290" s="601" t="s">
        <v>8494</v>
      </c>
      <c r="D11290" s="601" t="s">
        <v>8541</v>
      </c>
      <c r="E11290" s="601">
        <v>213.96</v>
      </c>
    </row>
    <row r="11291" spans="1:5">
      <c r="A11291" s="601">
        <v>11366</v>
      </c>
      <c r="B11291" s="601" t="s">
        <v>11972</v>
      </c>
      <c r="C11291" s="601" t="s">
        <v>8494</v>
      </c>
      <c r="D11291" s="601" t="s">
        <v>8541</v>
      </c>
      <c r="E11291" s="601">
        <v>227.44</v>
      </c>
    </row>
    <row r="11292" spans="1:5">
      <c r="A11292" s="601">
        <v>43777</v>
      </c>
      <c r="B11292" s="601" t="s">
        <v>11973</v>
      </c>
      <c r="C11292" s="601" t="s">
        <v>8494</v>
      </c>
      <c r="D11292" s="601" t="s">
        <v>8541</v>
      </c>
      <c r="E11292" s="601">
        <v>267.17</v>
      </c>
    </row>
    <row r="11293" spans="1:5">
      <c r="A11293" s="601">
        <v>20322</v>
      </c>
      <c r="B11293" s="601" t="s">
        <v>11974</v>
      </c>
      <c r="C11293" s="601" t="s">
        <v>8494</v>
      </c>
      <c r="D11293" s="601" t="s">
        <v>8541</v>
      </c>
      <c r="E11293" s="601">
        <v>248.01</v>
      </c>
    </row>
    <row r="11294" spans="1:5">
      <c r="A11294" s="601">
        <v>10553</v>
      </c>
      <c r="B11294" s="601" t="s">
        <v>11975</v>
      </c>
      <c r="C11294" s="601" t="s">
        <v>8494</v>
      </c>
      <c r="D11294" s="601" t="s">
        <v>8541</v>
      </c>
      <c r="E11294" s="601">
        <v>225.19</v>
      </c>
    </row>
    <row r="11295" spans="1:5">
      <c r="A11295" s="601">
        <v>5020</v>
      </c>
      <c r="B11295" s="601" t="s">
        <v>11976</v>
      </c>
      <c r="C11295" s="601" t="s">
        <v>8494</v>
      </c>
      <c r="D11295" s="601" t="s">
        <v>8541</v>
      </c>
      <c r="E11295" s="601">
        <v>237.42</v>
      </c>
    </row>
    <row r="11296" spans="1:5">
      <c r="A11296" s="601">
        <v>10554</v>
      </c>
      <c r="B11296" s="601" t="s">
        <v>11977</v>
      </c>
      <c r="C11296" s="601" t="s">
        <v>8494</v>
      </c>
      <c r="D11296" s="601" t="s">
        <v>8541</v>
      </c>
      <c r="E11296" s="601">
        <v>227.19</v>
      </c>
    </row>
    <row r="11297" spans="1:5">
      <c r="A11297" s="601">
        <v>10555</v>
      </c>
      <c r="B11297" s="601" t="s">
        <v>11978</v>
      </c>
      <c r="C11297" s="601" t="s">
        <v>8494</v>
      </c>
      <c r="D11297" s="601" t="s">
        <v>8541</v>
      </c>
      <c r="E11297" s="601">
        <v>247.76</v>
      </c>
    </row>
    <row r="11298" spans="1:5">
      <c r="A11298" s="601">
        <v>10556</v>
      </c>
      <c r="B11298" s="601" t="s">
        <v>11979</v>
      </c>
      <c r="C11298" s="601" t="s">
        <v>8494</v>
      </c>
      <c r="D11298" s="601" t="s">
        <v>8541</v>
      </c>
      <c r="E11298" s="601">
        <v>329.42</v>
      </c>
    </row>
    <row r="11299" spans="1:5">
      <c r="A11299" s="601">
        <v>39502</v>
      </c>
      <c r="B11299" s="601" t="s">
        <v>11980</v>
      </c>
      <c r="C11299" s="601" t="s">
        <v>8494</v>
      </c>
      <c r="D11299" s="601" t="s">
        <v>8541</v>
      </c>
      <c r="E11299" s="601">
        <v>462.58</v>
      </c>
    </row>
    <row r="11300" spans="1:5">
      <c r="A11300" s="601">
        <v>39504</v>
      </c>
      <c r="B11300" s="601" t="s">
        <v>11981</v>
      </c>
      <c r="C11300" s="601" t="s">
        <v>8494</v>
      </c>
      <c r="D11300" s="601" t="s">
        <v>8541</v>
      </c>
      <c r="E11300" s="601">
        <v>511.53</v>
      </c>
    </row>
    <row r="11301" spans="1:5">
      <c r="A11301" s="601">
        <v>39503</v>
      </c>
      <c r="B11301" s="601" t="s">
        <v>11982</v>
      </c>
      <c r="C11301" s="601" t="s">
        <v>8494</v>
      </c>
      <c r="D11301" s="601" t="s">
        <v>8541</v>
      </c>
      <c r="E11301" s="601">
        <v>538.37</v>
      </c>
    </row>
    <row r="11302" spans="1:5">
      <c r="A11302" s="601">
        <v>39505</v>
      </c>
      <c r="B11302" s="601" t="s">
        <v>11983</v>
      </c>
      <c r="C11302" s="601" t="s">
        <v>8494</v>
      </c>
      <c r="D11302" s="601" t="s">
        <v>8541</v>
      </c>
      <c r="E11302" s="601">
        <v>580.16999999999996</v>
      </c>
    </row>
    <row r="11303" spans="1:5">
      <c r="A11303" s="601">
        <v>44471</v>
      </c>
      <c r="B11303" s="601" t="s">
        <v>11984</v>
      </c>
      <c r="C11303" s="601" t="s">
        <v>8494</v>
      </c>
      <c r="D11303" s="601" t="s">
        <v>8541</v>
      </c>
      <c r="E11303" s="601">
        <v>516.87</v>
      </c>
    </row>
    <row r="11304" spans="1:5">
      <c r="A11304" s="601">
        <v>4944</v>
      </c>
      <c r="B11304" s="601" t="s">
        <v>11985</v>
      </c>
      <c r="C11304" s="601" t="s">
        <v>8898</v>
      </c>
      <c r="D11304" s="601" t="s">
        <v>8495</v>
      </c>
      <c r="E11304" s="612">
        <v>1241.27</v>
      </c>
    </row>
    <row r="11305" spans="1:5">
      <c r="A11305" s="601">
        <v>21102</v>
      </c>
      <c r="B11305" s="601" t="s">
        <v>11986</v>
      </c>
      <c r="C11305" s="601" t="s">
        <v>8494</v>
      </c>
      <c r="D11305" s="601" t="s">
        <v>8495</v>
      </c>
      <c r="E11305" s="601">
        <v>38.130000000000003</v>
      </c>
    </row>
    <row r="11306" spans="1:5">
      <c r="A11306" s="601">
        <v>21101</v>
      </c>
      <c r="B11306" s="601" t="s">
        <v>11987</v>
      </c>
      <c r="C11306" s="601" t="s">
        <v>8494</v>
      </c>
      <c r="D11306" s="601" t="s">
        <v>8495</v>
      </c>
      <c r="E11306" s="601">
        <v>24.49</v>
      </c>
    </row>
    <row r="11307" spans="1:5">
      <c r="A11307" s="601">
        <v>34713</v>
      </c>
      <c r="B11307" s="601" t="s">
        <v>11988</v>
      </c>
      <c r="C11307" s="601" t="s">
        <v>8898</v>
      </c>
      <c r="D11307" s="601" t="s">
        <v>8495</v>
      </c>
      <c r="E11307" s="601">
        <v>516.21</v>
      </c>
    </row>
    <row r="11308" spans="1:5">
      <c r="A11308" s="601">
        <v>37563</v>
      </c>
      <c r="B11308" s="601" t="s">
        <v>11989</v>
      </c>
      <c r="C11308" s="601" t="s">
        <v>8898</v>
      </c>
      <c r="D11308" s="601" t="s">
        <v>8495</v>
      </c>
      <c r="E11308" s="601">
        <v>808.65</v>
      </c>
    </row>
    <row r="11309" spans="1:5">
      <c r="A11309" s="601">
        <v>4948</v>
      </c>
      <c r="B11309" s="601" t="s">
        <v>11990</v>
      </c>
      <c r="C11309" s="601" t="s">
        <v>8898</v>
      </c>
      <c r="D11309" s="601" t="s">
        <v>8495</v>
      </c>
      <c r="E11309" s="601">
        <v>703.54</v>
      </c>
    </row>
    <row r="11310" spans="1:5">
      <c r="A11310" s="601">
        <v>37561</v>
      </c>
      <c r="B11310" s="601" t="s">
        <v>11991</v>
      </c>
      <c r="C11310" s="601" t="s">
        <v>8898</v>
      </c>
      <c r="D11310" s="601" t="s">
        <v>8495</v>
      </c>
      <c r="E11310" s="601">
        <v>656.15</v>
      </c>
    </row>
    <row r="11311" spans="1:5">
      <c r="A11311" s="601">
        <v>37562</v>
      </c>
      <c r="B11311" s="601" t="s">
        <v>11992</v>
      </c>
      <c r="C11311" s="601" t="s">
        <v>8898</v>
      </c>
      <c r="D11311" s="601" t="s">
        <v>8495</v>
      </c>
      <c r="E11311" s="601">
        <v>860.29</v>
      </c>
    </row>
    <row r="11312" spans="1:5">
      <c r="A11312" s="601">
        <v>14164</v>
      </c>
      <c r="B11312" s="601" t="s">
        <v>11993</v>
      </c>
      <c r="C11312" s="601" t="s">
        <v>8494</v>
      </c>
      <c r="D11312" s="601" t="s">
        <v>8541</v>
      </c>
      <c r="E11312" s="612">
        <v>1836.36</v>
      </c>
    </row>
    <row r="11313" spans="1:5">
      <c r="A11313" s="601">
        <v>14163</v>
      </c>
      <c r="B11313" s="601" t="s">
        <v>11994</v>
      </c>
      <c r="C11313" s="601" t="s">
        <v>8494</v>
      </c>
      <c r="D11313" s="601" t="s">
        <v>8541</v>
      </c>
      <c r="E11313" s="612">
        <v>2087.14</v>
      </c>
    </row>
    <row r="11314" spans="1:5">
      <c r="A11314" s="601">
        <v>5051</v>
      </c>
      <c r="B11314" s="601" t="s">
        <v>11995</v>
      </c>
      <c r="C11314" s="601" t="s">
        <v>8494</v>
      </c>
      <c r="D11314" s="601" t="s">
        <v>8541</v>
      </c>
      <c r="E11314" s="612">
        <v>1775.08</v>
      </c>
    </row>
    <row r="11315" spans="1:5">
      <c r="A11315" s="601">
        <v>5052</v>
      </c>
      <c r="B11315" s="601" t="s">
        <v>11996</v>
      </c>
      <c r="C11315" s="601" t="s">
        <v>8494</v>
      </c>
      <c r="D11315" s="601" t="s">
        <v>8541</v>
      </c>
      <c r="E11315" s="612">
        <v>1322.54</v>
      </c>
    </row>
    <row r="11316" spans="1:5">
      <c r="A11316" s="601">
        <v>14162</v>
      </c>
      <c r="B11316" s="601" t="s">
        <v>11997</v>
      </c>
      <c r="C11316" s="601" t="s">
        <v>8494</v>
      </c>
      <c r="D11316" s="601" t="s">
        <v>8541</v>
      </c>
      <c r="E11316" s="612">
        <v>1772.51</v>
      </c>
    </row>
    <row r="11317" spans="1:5">
      <c r="A11317" s="601">
        <v>14166</v>
      </c>
      <c r="B11317" s="601" t="s">
        <v>11998</v>
      </c>
      <c r="C11317" s="601" t="s">
        <v>8494</v>
      </c>
      <c r="D11317" s="601" t="s">
        <v>8541</v>
      </c>
      <c r="E11317" s="612">
        <v>1339.33</v>
      </c>
    </row>
    <row r="11318" spans="1:5">
      <c r="A11318" s="601">
        <v>14165</v>
      </c>
      <c r="B11318" s="601" t="s">
        <v>11999</v>
      </c>
      <c r="C11318" s="601" t="s">
        <v>8494</v>
      </c>
      <c r="D11318" s="601" t="s">
        <v>8541</v>
      </c>
      <c r="E11318" s="612">
        <v>1855.46</v>
      </c>
    </row>
    <row r="11319" spans="1:5">
      <c r="A11319" s="601">
        <v>5050</v>
      </c>
      <c r="B11319" s="601" t="s">
        <v>12000</v>
      </c>
      <c r="C11319" s="601" t="s">
        <v>8494</v>
      </c>
      <c r="D11319" s="601" t="s">
        <v>8541</v>
      </c>
      <c r="E11319" s="601">
        <v>456.67</v>
      </c>
    </row>
    <row r="11320" spans="1:5">
      <c r="A11320" s="601">
        <v>12366</v>
      </c>
      <c r="B11320" s="601" t="s">
        <v>12001</v>
      </c>
      <c r="C11320" s="601" t="s">
        <v>8494</v>
      </c>
      <c r="D11320" s="601" t="s">
        <v>8541</v>
      </c>
      <c r="E11320" s="612">
        <v>1046.81</v>
      </c>
    </row>
    <row r="11321" spans="1:5">
      <c r="A11321" s="601">
        <v>5045</v>
      </c>
      <c r="B11321" s="601" t="s">
        <v>12002</v>
      </c>
      <c r="C11321" s="601" t="s">
        <v>8494</v>
      </c>
      <c r="D11321" s="601" t="s">
        <v>8541</v>
      </c>
      <c r="E11321" s="612">
        <v>1446.12</v>
      </c>
    </row>
    <row r="11322" spans="1:5">
      <c r="A11322" s="601">
        <v>5035</v>
      </c>
      <c r="B11322" s="601" t="s">
        <v>12003</v>
      </c>
      <c r="C11322" s="601" t="s">
        <v>8494</v>
      </c>
      <c r="D11322" s="601" t="s">
        <v>8541</v>
      </c>
      <c r="E11322" s="612">
        <v>1662.69</v>
      </c>
    </row>
    <row r="11323" spans="1:5">
      <c r="A11323" s="601">
        <v>41180</v>
      </c>
      <c r="B11323" s="601" t="s">
        <v>12004</v>
      </c>
      <c r="C11323" s="601" t="s">
        <v>8494</v>
      </c>
      <c r="D11323" s="601" t="s">
        <v>8541</v>
      </c>
      <c r="E11323" s="612">
        <v>3737.7</v>
      </c>
    </row>
    <row r="11324" spans="1:5">
      <c r="A11324" s="601">
        <v>41181</v>
      </c>
      <c r="B11324" s="601" t="s">
        <v>12005</v>
      </c>
      <c r="C11324" s="601" t="s">
        <v>8494</v>
      </c>
      <c r="D11324" s="601" t="s">
        <v>8541</v>
      </c>
      <c r="E11324" s="612">
        <v>4948.6000000000004</v>
      </c>
    </row>
    <row r="11325" spans="1:5">
      <c r="A11325" s="601">
        <v>41182</v>
      </c>
      <c r="B11325" s="601" t="s">
        <v>12006</v>
      </c>
      <c r="C11325" s="601" t="s">
        <v>8494</v>
      </c>
      <c r="D11325" s="601" t="s">
        <v>8541</v>
      </c>
      <c r="E11325" s="612">
        <v>7099.17</v>
      </c>
    </row>
    <row r="11326" spans="1:5">
      <c r="A11326" s="601">
        <v>41183</v>
      </c>
      <c r="B11326" s="601" t="s">
        <v>12007</v>
      </c>
      <c r="C11326" s="601" t="s">
        <v>8494</v>
      </c>
      <c r="D11326" s="601" t="s">
        <v>8541</v>
      </c>
      <c r="E11326" s="612">
        <v>8863.4599999999991</v>
      </c>
    </row>
    <row r="11327" spans="1:5">
      <c r="A11327" s="601">
        <v>41184</v>
      </c>
      <c r="B11327" s="601" t="s">
        <v>12008</v>
      </c>
      <c r="C11327" s="601" t="s">
        <v>8494</v>
      </c>
      <c r="D11327" s="601" t="s">
        <v>8541</v>
      </c>
      <c r="E11327" s="612">
        <v>13495.16</v>
      </c>
    </row>
    <row r="11328" spans="1:5">
      <c r="A11328" s="601">
        <v>41185</v>
      </c>
      <c r="B11328" s="601" t="s">
        <v>12009</v>
      </c>
      <c r="C11328" s="601" t="s">
        <v>8494</v>
      </c>
      <c r="D11328" s="601" t="s">
        <v>8541</v>
      </c>
      <c r="E11328" s="612">
        <v>5004.6099999999997</v>
      </c>
    </row>
    <row r="11329" spans="1:5">
      <c r="A11329" s="601">
        <v>41186</v>
      </c>
      <c r="B11329" s="601" t="s">
        <v>12010</v>
      </c>
      <c r="C11329" s="601" t="s">
        <v>8494</v>
      </c>
      <c r="D11329" s="601" t="s">
        <v>8541</v>
      </c>
      <c r="E11329" s="612">
        <v>7013.39</v>
      </c>
    </row>
    <row r="11330" spans="1:5">
      <c r="A11330" s="601">
        <v>41187</v>
      </c>
      <c r="B11330" s="601" t="s">
        <v>12011</v>
      </c>
      <c r="C11330" s="601" t="s">
        <v>8494</v>
      </c>
      <c r="D11330" s="601" t="s">
        <v>8541</v>
      </c>
      <c r="E11330" s="612">
        <v>9405.5300000000007</v>
      </c>
    </row>
    <row r="11331" spans="1:5">
      <c r="A11331" s="601">
        <v>41188</v>
      </c>
      <c r="B11331" s="601" t="s">
        <v>12012</v>
      </c>
      <c r="C11331" s="601" t="s">
        <v>8494</v>
      </c>
      <c r="D11331" s="601" t="s">
        <v>8541</v>
      </c>
      <c r="E11331" s="612">
        <v>12027.58</v>
      </c>
    </row>
    <row r="11332" spans="1:5">
      <c r="A11332" s="601">
        <v>5036</v>
      </c>
      <c r="B11332" s="601" t="s">
        <v>12013</v>
      </c>
      <c r="C11332" s="601" t="s">
        <v>8494</v>
      </c>
      <c r="D11332" s="601" t="s">
        <v>8541</v>
      </c>
      <c r="E11332" s="612">
        <v>2550.87</v>
      </c>
    </row>
    <row r="11333" spans="1:5">
      <c r="A11333" s="601">
        <v>41189</v>
      </c>
      <c r="B11333" s="601" t="s">
        <v>12014</v>
      </c>
      <c r="C11333" s="601" t="s">
        <v>8494</v>
      </c>
      <c r="D11333" s="601" t="s">
        <v>8541</v>
      </c>
      <c r="E11333" s="612">
        <v>15462.71</v>
      </c>
    </row>
    <row r="11334" spans="1:5">
      <c r="A11334" s="601">
        <v>41190</v>
      </c>
      <c r="B11334" s="601" t="s">
        <v>12015</v>
      </c>
      <c r="C11334" s="601" t="s">
        <v>8494</v>
      </c>
      <c r="D11334" s="601" t="s">
        <v>8541</v>
      </c>
      <c r="E11334" s="612">
        <v>5377.39</v>
      </c>
    </row>
    <row r="11335" spans="1:5">
      <c r="A11335" s="601">
        <v>41191</v>
      </c>
      <c r="B11335" s="601" t="s">
        <v>12016</v>
      </c>
      <c r="C11335" s="601" t="s">
        <v>8494</v>
      </c>
      <c r="D11335" s="601" t="s">
        <v>8541</v>
      </c>
      <c r="E11335" s="612">
        <v>8246.02</v>
      </c>
    </row>
    <row r="11336" spans="1:5">
      <c r="A11336" s="601">
        <v>41192</v>
      </c>
      <c r="B11336" s="601" t="s">
        <v>12017</v>
      </c>
      <c r="C11336" s="601" t="s">
        <v>8494</v>
      </c>
      <c r="D11336" s="601" t="s">
        <v>8541</v>
      </c>
      <c r="E11336" s="612">
        <v>8596.42</v>
      </c>
    </row>
    <row r="11337" spans="1:5">
      <c r="A11337" s="601">
        <v>41193</v>
      </c>
      <c r="B11337" s="601" t="s">
        <v>12018</v>
      </c>
      <c r="C11337" s="601" t="s">
        <v>8494</v>
      </c>
      <c r="D11337" s="601" t="s">
        <v>8541</v>
      </c>
      <c r="E11337" s="612">
        <v>14046.26</v>
      </c>
    </row>
    <row r="11338" spans="1:5">
      <c r="A11338" s="601">
        <v>41194</v>
      </c>
      <c r="B11338" s="601" t="s">
        <v>12019</v>
      </c>
      <c r="C11338" s="601" t="s">
        <v>8494</v>
      </c>
      <c r="D11338" s="601" t="s">
        <v>8541</v>
      </c>
      <c r="E11338" s="612">
        <v>16760.38</v>
      </c>
    </row>
    <row r="11339" spans="1:5">
      <c r="A11339" s="601">
        <v>5044</v>
      </c>
      <c r="B11339" s="601" t="s">
        <v>12020</v>
      </c>
      <c r="C11339" s="601" t="s">
        <v>8494</v>
      </c>
      <c r="D11339" s="601" t="s">
        <v>8541</v>
      </c>
      <c r="E11339" s="601">
        <v>901.88</v>
      </c>
    </row>
    <row r="11340" spans="1:5">
      <c r="A11340" s="601">
        <v>5059</v>
      </c>
      <c r="B11340" s="601" t="s">
        <v>12021</v>
      </c>
      <c r="C11340" s="601" t="s">
        <v>8494</v>
      </c>
      <c r="D11340" s="601" t="s">
        <v>8541</v>
      </c>
      <c r="E11340" s="612">
        <v>1078.54</v>
      </c>
    </row>
    <row r="11341" spans="1:5">
      <c r="A11341" s="601">
        <v>41201</v>
      </c>
      <c r="B11341" s="601" t="s">
        <v>12022</v>
      </c>
      <c r="C11341" s="601" t="s">
        <v>8494</v>
      </c>
      <c r="D11341" s="601" t="s">
        <v>8541</v>
      </c>
      <c r="E11341" s="612">
        <v>2188.8000000000002</v>
      </c>
    </row>
    <row r="11342" spans="1:5">
      <c r="A11342" s="601">
        <v>41199</v>
      </c>
      <c r="B11342" s="601" t="s">
        <v>12023</v>
      </c>
      <c r="C11342" s="601" t="s">
        <v>8494</v>
      </c>
      <c r="D11342" s="601" t="s">
        <v>8541</v>
      </c>
      <c r="E11342" s="601">
        <v>703.34</v>
      </c>
    </row>
    <row r="11343" spans="1:5">
      <c r="A11343" s="601">
        <v>5057</v>
      </c>
      <c r="B11343" s="601" t="s">
        <v>12024</v>
      </c>
      <c r="C11343" s="601" t="s">
        <v>8494</v>
      </c>
      <c r="D11343" s="601" t="s">
        <v>8541</v>
      </c>
      <c r="E11343" s="601">
        <v>952.2</v>
      </c>
    </row>
    <row r="11344" spans="1:5">
      <c r="A11344" s="601">
        <v>41200</v>
      </c>
      <c r="B11344" s="601" t="s">
        <v>12025</v>
      </c>
      <c r="C11344" s="601" t="s">
        <v>8494</v>
      </c>
      <c r="D11344" s="601" t="s">
        <v>8541</v>
      </c>
      <c r="E11344" s="612">
        <v>1368.96</v>
      </c>
    </row>
    <row r="11345" spans="1:5">
      <c r="A11345" s="601">
        <v>41205</v>
      </c>
      <c r="B11345" s="601" t="s">
        <v>12026</v>
      </c>
      <c r="C11345" s="601" t="s">
        <v>8494</v>
      </c>
      <c r="D11345" s="601" t="s">
        <v>8541</v>
      </c>
      <c r="E11345" s="612">
        <v>2536.65</v>
      </c>
    </row>
    <row r="11346" spans="1:5">
      <c r="A11346" s="601">
        <v>41202</v>
      </c>
      <c r="B11346" s="601" t="s">
        <v>12027</v>
      </c>
      <c r="C11346" s="601" t="s">
        <v>8494</v>
      </c>
      <c r="D11346" s="601" t="s">
        <v>8541</v>
      </c>
      <c r="E11346" s="601">
        <v>740.21</v>
      </c>
    </row>
    <row r="11347" spans="1:5">
      <c r="A11347" s="601">
        <v>41206</v>
      </c>
      <c r="B11347" s="601" t="s">
        <v>12028</v>
      </c>
      <c r="C11347" s="601" t="s">
        <v>8494</v>
      </c>
      <c r="D11347" s="601" t="s">
        <v>8541</v>
      </c>
      <c r="E11347" s="612">
        <v>3344.46</v>
      </c>
    </row>
    <row r="11348" spans="1:5">
      <c r="A11348" s="601">
        <v>12372</v>
      </c>
      <c r="B11348" s="601" t="s">
        <v>12029</v>
      </c>
      <c r="C11348" s="601" t="s">
        <v>8494</v>
      </c>
      <c r="D11348" s="601" t="s">
        <v>8541</v>
      </c>
      <c r="E11348" s="601">
        <v>777.22</v>
      </c>
    </row>
    <row r="11349" spans="1:5">
      <c r="A11349" s="601">
        <v>41207</v>
      </c>
      <c r="B11349" s="601" t="s">
        <v>12030</v>
      </c>
      <c r="C11349" s="601" t="s">
        <v>8494</v>
      </c>
      <c r="D11349" s="601" t="s">
        <v>8541</v>
      </c>
      <c r="E11349" s="612">
        <v>4502.3</v>
      </c>
    </row>
    <row r="11350" spans="1:5">
      <c r="A11350" s="601">
        <v>41203</v>
      </c>
      <c r="B11350" s="601" t="s">
        <v>12031</v>
      </c>
      <c r="C11350" s="601" t="s">
        <v>8494</v>
      </c>
      <c r="D11350" s="601" t="s">
        <v>8541</v>
      </c>
      <c r="E11350" s="612">
        <v>1185.73</v>
      </c>
    </row>
    <row r="11351" spans="1:5">
      <c r="A11351" s="601">
        <v>41204</v>
      </c>
      <c r="B11351" s="601" t="s">
        <v>12032</v>
      </c>
      <c r="C11351" s="601" t="s">
        <v>8494</v>
      </c>
      <c r="D11351" s="601" t="s">
        <v>8541</v>
      </c>
      <c r="E11351" s="612">
        <v>1676.33</v>
      </c>
    </row>
    <row r="11352" spans="1:5">
      <c r="A11352" s="601">
        <v>41210</v>
      </c>
      <c r="B11352" s="601" t="s">
        <v>12033</v>
      </c>
      <c r="C11352" s="601" t="s">
        <v>8494</v>
      </c>
      <c r="D11352" s="601" t="s">
        <v>8541</v>
      </c>
      <c r="E11352" s="612">
        <v>2800.27</v>
      </c>
    </row>
    <row r="11353" spans="1:5">
      <c r="A11353" s="601">
        <v>41208</v>
      </c>
      <c r="B11353" s="601" t="s">
        <v>12034</v>
      </c>
      <c r="C11353" s="601" t="s">
        <v>8494</v>
      </c>
      <c r="D11353" s="601" t="s">
        <v>8541</v>
      </c>
      <c r="E11353" s="601">
        <v>980.25</v>
      </c>
    </row>
    <row r="11354" spans="1:5">
      <c r="A11354" s="601">
        <v>41211</v>
      </c>
      <c r="B11354" s="601" t="s">
        <v>12035</v>
      </c>
      <c r="C11354" s="601" t="s">
        <v>8494</v>
      </c>
      <c r="D11354" s="601" t="s">
        <v>8541</v>
      </c>
      <c r="E11354" s="612">
        <v>3945.53</v>
      </c>
    </row>
    <row r="11355" spans="1:5">
      <c r="A11355" s="601">
        <v>13339</v>
      </c>
      <c r="B11355" s="601" t="s">
        <v>12036</v>
      </c>
      <c r="C11355" s="601" t="s">
        <v>8494</v>
      </c>
      <c r="D11355" s="601" t="s">
        <v>8541</v>
      </c>
      <c r="E11355" s="612">
        <v>1328.48</v>
      </c>
    </row>
    <row r="11356" spans="1:5">
      <c r="A11356" s="601">
        <v>41213</v>
      </c>
      <c r="B11356" s="601" t="s">
        <v>12037</v>
      </c>
      <c r="C11356" s="601" t="s">
        <v>8494</v>
      </c>
      <c r="D11356" s="601" t="s">
        <v>8541</v>
      </c>
      <c r="E11356" s="612">
        <v>8178.12</v>
      </c>
    </row>
    <row r="11357" spans="1:5">
      <c r="A11357" s="601">
        <v>41209</v>
      </c>
      <c r="B11357" s="601" t="s">
        <v>12038</v>
      </c>
      <c r="C11357" s="601" t="s">
        <v>8494</v>
      </c>
      <c r="D11357" s="601" t="s">
        <v>8541</v>
      </c>
      <c r="E11357" s="612">
        <v>1827.83</v>
      </c>
    </row>
    <row r="11358" spans="1:5">
      <c r="A11358" s="601">
        <v>41216</v>
      </c>
      <c r="B11358" s="601" t="s">
        <v>12039</v>
      </c>
      <c r="C11358" s="601" t="s">
        <v>8494</v>
      </c>
      <c r="D11358" s="601" t="s">
        <v>8541</v>
      </c>
      <c r="E11358" s="612">
        <v>3423.76</v>
      </c>
    </row>
    <row r="11359" spans="1:5">
      <c r="A11359" s="601">
        <v>41217</v>
      </c>
      <c r="B11359" s="601" t="s">
        <v>12040</v>
      </c>
      <c r="C11359" s="601" t="s">
        <v>8494</v>
      </c>
      <c r="D11359" s="601" t="s">
        <v>8541</v>
      </c>
      <c r="E11359" s="612">
        <v>5489.51</v>
      </c>
    </row>
    <row r="11360" spans="1:5">
      <c r="A11360" s="601">
        <v>41218</v>
      </c>
      <c r="B11360" s="601" t="s">
        <v>12041</v>
      </c>
      <c r="C11360" s="601" t="s">
        <v>8494</v>
      </c>
      <c r="D11360" s="601" t="s">
        <v>8541</v>
      </c>
      <c r="E11360" s="612">
        <v>7361.6</v>
      </c>
    </row>
    <row r="11361" spans="1:5">
      <c r="A11361" s="601">
        <v>41214</v>
      </c>
      <c r="B11361" s="601" t="s">
        <v>12042</v>
      </c>
      <c r="C11361" s="601" t="s">
        <v>8494</v>
      </c>
      <c r="D11361" s="601" t="s">
        <v>8541</v>
      </c>
      <c r="E11361" s="612">
        <v>1552.18</v>
      </c>
    </row>
    <row r="11362" spans="1:5">
      <c r="A11362" s="601">
        <v>41215</v>
      </c>
      <c r="B11362" s="601" t="s">
        <v>12043</v>
      </c>
      <c r="C11362" s="601" t="s">
        <v>8494</v>
      </c>
      <c r="D11362" s="601" t="s">
        <v>8541</v>
      </c>
      <c r="E11362" s="612">
        <v>2337.02</v>
      </c>
    </row>
    <row r="11363" spans="1:5">
      <c r="A11363" s="601">
        <v>41221</v>
      </c>
      <c r="B11363" s="601" t="s">
        <v>12044</v>
      </c>
      <c r="C11363" s="601" t="s">
        <v>8494</v>
      </c>
      <c r="D11363" s="601" t="s">
        <v>8541</v>
      </c>
      <c r="E11363" s="612">
        <v>6766.87</v>
      </c>
    </row>
    <row r="11364" spans="1:5">
      <c r="A11364" s="601">
        <v>41222</v>
      </c>
      <c r="B11364" s="601" t="s">
        <v>12045</v>
      </c>
      <c r="C11364" s="601" t="s">
        <v>8494</v>
      </c>
      <c r="D11364" s="601" t="s">
        <v>8541</v>
      </c>
      <c r="E11364" s="612">
        <v>9683.4699999999993</v>
      </c>
    </row>
    <row r="11365" spans="1:5">
      <c r="A11365" s="601">
        <v>41195</v>
      </c>
      <c r="B11365" s="601" t="s">
        <v>12046</v>
      </c>
      <c r="C11365" s="601" t="s">
        <v>8494</v>
      </c>
      <c r="D11365" s="601" t="s">
        <v>8541</v>
      </c>
      <c r="E11365" s="601">
        <v>497.7</v>
      </c>
    </row>
    <row r="11366" spans="1:5">
      <c r="A11366" s="601">
        <v>41198</v>
      </c>
      <c r="B11366" s="601" t="s">
        <v>12047</v>
      </c>
      <c r="C11366" s="601" t="s">
        <v>8494</v>
      </c>
      <c r="D11366" s="601" t="s">
        <v>8541</v>
      </c>
      <c r="E11366" s="612">
        <v>1944.9</v>
      </c>
    </row>
    <row r="11367" spans="1:5">
      <c r="A11367" s="601">
        <v>41196</v>
      </c>
      <c r="B11367" s="601" t="s">
        <v>12048</v>
      </c>
      <c r="C11367" s="601" t="s">
        <v>8494</v>
      </c>
      <c r="D11367" s="601" t="s">
        <v>8541</v>
      </c>
      <c r="E11367" s="601">
        <v>616.92999999999995</v>
      </c>
    </row>
    <row r="11368" spans="1:5">
      <c r="A11368" s="601">
        <v>5033</v>
      </c>
      <c r="B11368" s="601" t="s">
        <v>12049</v>
      </c>
      <c r="C11368" s="601" t="s">
        <v>8494</v>
      </c>
      <c r="D11368" s="601" t="s">
        <v>8541</v>
      </c>
      <c r="E11368" s="601">
        <v>810</v>
      </c>
    </row>
    <row r="11369" spans="1:5">
      <c r="A11369" s="601">
        <v>41197</v>
      </c>
      <c r="B11369" s="601" t="s">
        <v>12050</v>
      </c>
      <c r="C11369" s="601" t="s">
        <v>8494</v>
      </c>
      <c r="D11369" s="601" t="s">
        <v>8541</v>
      </c>
      <c r="E11369" s="612">
        <v>1203.1500000000001</v>
      </c>
    </row>
    <row r="11370" spans="1:5">
      <c r="A11370" s="601">
        <v>12388</v>
      </c>
      <c r="B11370" s="601" t="s">
        <v>12051</v>
      </c>
      <c r="C11370" s="601" t="s">
        <v>8494</v>
      </c>
      <c r="D11370" s="601" t="s">
        <v>8541</v>
      </c>
      <c r="E11370" s="601">
        <v>270.31</v>
      </c>
    </row>
    <row r="11371" spans="1:5">
      <c r="A11371" s="601">
        <v>2731</v>
      </c>
      <c r="B11371" s="601" t="s">
        <v>12052</v>
      </c>
      <c r="C11371" s="601" t="s">
        <v>8539</v>
      </c>
      <c r="D11371" s="601" t="s">
        <v>8495</v>
      </c>
      <c r="E11371" s="601">
        <v>115.9</v>
      </c>
    </row>
    <row r="11372" spans="1:5">
      <c r="A11372" s="601">
        <v>41457</v>
      </c>
      <c r="B11372" s="601" t="s">
        <v>12053</v>
      </c>
      <c r="C11372" s="601" t="s">
        <v>8494</v>
      </c>
      <c r="D11372" s="601" t="s">
        <v>8495</v>
      </c>
      <c r="E11372" s="612">
        <v>1880.45</v>
      </c>
    </row>
    <row r="11373" spans="1:5">
      <c r="A11373" s="601">
        <v>41458</v>
      </c>
      <c r="B11373" s="601" t="s">
        <v>12054</v>
      </c>
      <c r="C11373" s="601" t="s">
        <v>8494</v>
      </c>
      <c r="D11373" s="601" t="s">
        <v>8495</v>
      </c>
      <c r="E11373" s="612">
        <v>2625.2</v>
      </c>
    </row>
    <row r="11374" spans="1:5">
      <c r="A11374" s="601">
        <v>41459</v>
      </c>
      <c r="B11374" s="601" t="s">
        <v>12055</v>
      </c>
      <c r="C11374" s="601" t="s">
        <v>8494</v>
      </c>
      <c r="D11374" s="601" t="s">
        <v>8495</v>
      </c>
      <c r="E11374" s="612">
        <v>3661.95</v>
      </c>
    </row>
    <row r="11375" spans="1:5">
      <c r="A11375" s="601">
        <v>41461</v>
      </c>
      <c r="B11375" s="601" t="s">
        <v>12056</v>
      </c>
      <c r="C11375" s="601" t="s">
        <v>8494</v>
      </c>
      <c r="D11375" s="601" t="s">
        <v>8495</v>
      </c>
      <c r="E11375" s="612">
        <v>4992.88</v>
      </c>
    </row>
    <row r="11376" spans="1:5">
      <c r="A11376" s="601">
        <v>44537</v>
      </c>
      <c r="B11376" s="601" t="s">
        <v>12057</v>
      </c>
      <c r="C11376" s="601" t="s">
        <v>9702</v>
      </c>
      <c r="D11376" s="601" t="s">
        <v>8495</v>
      </c>
      <c r="E11376" s="601">
        <v>369.64</v>
      </c>
    </row>
    <row r="11377" spans="1:5">
      <c r="A11377" s="601">
        <v>11844</v>
      </c>
      <c r="B11377" s="601" t="s">
        <v>12058</v>
      </c>
      <c r="C11377" s="601" t="s">
        <v>8539</v>
      </c>
      <c r="D11377" s="601" t="s">
        <v>8495</v>
      </c>
      <c r="E11377" s="601">
        <v>45.95</v>
      </c>
    </row>
    <row r="11378" spans="1:5">
      <c r="A11378" s="601">
        <v>4465</v>
      </c>
      <c r="B11378" s="601" t="s">
        <v>12059</v>
      </c>
      <c r="C11378" s="601" t="s">
        <v>8539</v>
      </c>
      <c r="D11378" s="601" t="s">
        <v>8495</v>
      </c>
      <c r="E11378" s="601">
        <v>38.19</v>
      </c>
    </row>
    <row r="11379" spans="1:5">
      <c r="A11379" s="601">
        <v>35273</v>
      </c>
      <c r="B11379" s="601" t="s">
        <v>12060</v>
      </c>
      <c r="C11379" s="601" t="s">
        <v>8539</v>
      </c>
      <c r="D11379" s="601" t="s">
        <v>8495</v>
      </c>
      <c r="E11379" s="601">
        <v>45.8</v>
      </c>
    </row>
    <row r="11380" spans="1:5">
      <c r="A11380" s="601">
        <v>4470</v>
      </c>
      <c r="B11380" s="601" t="s">
        <v>12061</v>
      </c>
      <c r="C11380" s="601" t="s">
        <v>8539</v>
      </c>
      <c r="D11380" s="601" t="s">
        <v>8495</v>
      </c>
      <c r="E11380" s="601">
        <v>105.69</v>
      </c>
    </row>
    <row r="11381" spans="1:5">
      <c r="A11381" s="601">
        <v>20204</v>
      </c>
      <c r="B11381" s="601" t="s">
        <v>12062</v>
      </c>
      <c r="C11381" s="601" t="s">
        <v>8539</v>
      </c>
      <c r="D11381" s="601" t="s">
        <v>8495</v>
      </c>
      <c r="E11381" s="601">
        <v>70.459999999999994</v>
      </c>
    </row>
    <row r="11382" spans="1:5">
      <c r="A11382" s="601">
        <v>20208</v>
      </c>
      <c r="B11382" s="601" t="s">
        <v>12063</v>
      </c>
      <c r="C11382" s="601" t="s">
        <v>8539</v>
      </c>
      <c r="D11382" s="601" t="s">
        <v>8495</v>
      </c>
      <c r="E11382" s="601">
        <v>95.12</v>
      </c>
    </row>
    <row r="11383" spans="1:5">
      <c r="A11383" s="601">
        <v>4437</v>
      </c>
      <c r="B11383" s="601" t="s">
        <v>12064</v>
      </c>
      <c r="C11383" s="601" t="s">
        <v>8539</v>
      </c>
      <c r="D11383" s="601" t="s">
        <v>8495</v>
      </c>
      <c r="E11383" s="601">
        <v>79.27</v>
      </c>
    </row>
    <row r="11384" spans="1:5">
      <c r="A11384" s="601">
        <v>14580</v>
      </c>
      <c r="B11384" s="601" t="s">
        <v>12065</v>
      </c>
      <c r="C11384" s="601" t="s">
        <v>8539</v>
      </c>
      <c r="D11384" s="601" t="s">
        <v>8495</v>
      </c>
      <c r="E11384" s="601">
        <v>79.27</v>
      </c>
    </row>
    <row r="11385" spans="1:5">
      <c r="A11385" s="601">
        <v>40304</v>
      </c>
      <c r="B11385" s="601" t="s">
        <v>12066</v>
      </c>
      <c r="C11385" s="601" t="s">
        <v>124</v>
      </c>
      <c r="D11385" s="601" t="s">
        <v>8495</v>
      </c>
      <c r="E11385" s="601">
        <v>23.67</v>
      </c>
    </row>
    <row r="11386" spans="1:5">
      <c r="A11386" s="601">
        <v>5065</v>
      </c>
      <c r="B11386" s="601" t="s">
        <v>12067</v>
      </c>
      <c r="C11386" s="601" t="s">
        <v>124</v>
      </c>
      <c r="D11386" s="601" t="s">
        <v>8495</v>
      </c>
      <c r="E11386" s="601">
        <v>36.47</v>
      </c>
    </row>
    <row r="11387" spans="1:5">
      <c r="A11387" s="601">
        <v>5072</v>
      </c>
      <c r="B11387" s="601" t="s">
        <v>12068</v>
      </c>
      <c r="C11387" s="601" t="s">
        <v>124</v>
      </c>
      <c r="D11387" s="601" t="s">
        <v>8495</v>
      </c>
      <c r="E11387" s="601">
        <v>33.74</v>
      </c>
    </row>
    <row r="11388" spans="1:5">
      <c r="A11388" s="601">
        <v>5066</v>
      </c>
      <c r="B11388" s="601" t="s">
        <v>12069</v>
      </c>
      <c r="C11388" s="601" t="s">
        <v>124</v>
      </c>
      <c r="D11388" s="601" t="s">
        <v>8495</v>
      </c>
      <c r="E11388" s="601">
        <v>25.26</v>
      </c>
    </row>
    <row r="11389" spans="1:5">
      <c r="A11389" s="601">
        <v>5063</v>
      </c>
      <c r="B11389" s="601" t="s">
        <v>12070</v>
      </c>
      <c r="C11389" s="601" t="s">
        <v>124</v>
      </c>
      <c r="D11389" s="601" t="s">
        <v>8495</v>
      </c>
      <c r="E11389" s="601">
        <v>22.88</v>
      </c>
    </row>
    <row r="11390" spans="1:5">
      <c r="A11390" s="601">
        <v>20247</v>
      </c>
      <c r="B11390" s="601" t="s">
        <v>12071</v>
      </c>
      <c r="C11390" s="601" t="s">
        <v>124</v>
      </c>
      <c r="D11390" s="601" t="s">
        <v>8495</v>
      </c>
      <c r="E11390" s="601">
        <v>21.23</v>
      </c>
    </row>
    <row r="11391" spans="1:5">
      <c r="A11391" s="601">
        <v>5074</v>
      </c>
      <c r="B11391" s="601" t="s">
        <v>12072</v>
      </c>
      <c r="C11391" s="601" t="s">
        <v>124</v>
      </c>
      <c r="D11391" s="601" t="s">
        <v>8495</v>
      </c>
      <c r="E11391" s="601">
        <v>21.48</v>
      </c>
    </row>
    <row r="11392" spans="1:5">
      <c r="A11392" s="601">
        <v>5067</v>
      </c>
      <c r="B11392" s="601" t="s">
        <v>12073</v>
      </c>
      <c r="C11392" s="601" t="s">
        <v>124</v>
      </c>
      <c r="D11392" s="601" t="s">
        <v>8495</v>
      </c>
      <c r="E11392" s="601">
        <v>20.440000000000001</v>
      </c>
    </row>
    <row r="11393" spans="1:5">
      <c r="A11393" s="601">
        <v>5078</v>
      </c>
      <c r="B11393" s="601" t="s">
        <v>12074</v>
      </c>
      <c r="C11393" s="601" t="s">
        <v>124</v>
      </c>
      <c r="D11393" s="601" t="s">
        <v>8495</v>
      </c>
      <c r="E11393" s="601">
        <v>20.2</v>
      </c>
    </row>
    <row r="11394" spans="1:5">
      <c r="A11394" s="601">
        <v>5068</v>
      </c>
      <c r="B11394" s="601" t="s">
        <v>12075</v>
      </c>
      <c r="C11394" s="601" t="s">
        <v>124</v>
      </c>
      <c r="D11394" s="601" t="s">
        <v>8495</v>
      </c>
      <c r="E11394" s="601">
        <v>19.170000000000002</v>
      </c>
    </row>
    <row r="11395" spans="1:5">
      <c r="A11395" s="601">
        <v>5073</v>
      </c>
      <c r="B11395" s="601" t="s">
        <v>12076</v>
      </c>
      <c r="C11395" s="601" t="s">
        <v>124</v>
      </c>
      <c r="D11395" s="601" t="s">
        <v>8495</v>
      </c>
      <c r="E11395" s="601">
        <v>19.54</v>
      </c>
    </row>
    <row r="11396" spans="1:5">
      <c r="A11396" s="601">
        <v>5069</v>
      </c>
      <c r="B11396" s="601" t="s">
        <v>12077</v>
      </c>
      <c r="C11396" s="601" t="s">
        <v>124</v>
      </c>
      <c r="D11396" s="601" t="s">
        <v>8495</v>
      </c>
      <c r="E11396" s="601">
        <v>19.54</v>
      </c>
    </row>
    <row r="11397" spans="1:5">
      <c r="A11397" s="601">
        <v>5070</v>
      </c>
      <c r="B11397" s="601" t="s">
        <v>12078</v>
      </c>
      <c r="C11397" s="601" t="s">
        <v>124</v>
      </c>
      <c r="D11397" s="601" t="s">
        <v>8495</v>
      </c>
      <c r="E11397" s="601">
        <v>19.760000000000002</v>
      </c>
    </row>
    <row r="11398" spans="1:5">
      <c r="A11398" s="601">
        <v>5071</v>
      </c>
      <c r="B11398" s="601" t="s">
        <v>12079</v>
      </c>
      <c r="C11398" s="601" t="s">
        <v>124</v>
      </c>
      <c r="D11398" s="601" t="s">
        <v>8495</v>
      </c>
      <c r="E11398" s="601">
        <v>19.170000000000002</v>
      </c>
    </row>
    <row r="11399" spans="1:5">
      <c r="A11399" s="601">
        <v>5061</v>
      </c>
      <c r="B11399" s="601" t="s">
        <v>12080</v>
      </c>
      <c r="C11399" s="601" t="s">
        <v>124</v>
      </c>
      <c r="D11399" s="601" t="s">
        <v>8500</v>
      </c>
      <c r="E11399" s="601">
        <v>18.850000000000001</v>
      </c>
    </row>
    <row r="11400" spans="1:5">
      <c r="A11400" s="601">
        <v>5075</v>
      </c>
      <c r="B11400" s="601" t="s">
        <v>12081</v>
      </c>
      <c r="C11400" s="601" t="s">
        <v>124</v>
      </c>
      <c r="D11400" s="601" t="s">
        <v>8495</v>
      </c>
      <c r="E11400" s="601">
        <v>19.170000000000002</v>
      </c>
    </row>
    <row r="11401" spans="1:5">
      <c r="A11401" s="601">
        <v>39027</v>
      </c>
      <c r="B11401" s="601" t="s">
        <v>12082</v>
      </c>
      <c r="C11401" s="601" t="s">
        <v>124</v>
      </c>
      <c r="D11401" s="601" t="s">
        <v>8495</v>
      </c>
      <c r="E11401" s="601">
        <v>19.16</v>
      </c>
    </row>
    <row r="11402" spans="1:5">
      <c r="A11402" s="601">
        <v>5062</v>
      </c>
      <c r="B11402" s="601" t="s">
        <v>12083</v>
      </c>
      <c r="C11402" s="601" t="s">
        <v>124</v>
      </c>
      <c r="D11402" s="601" t="s">
        <v>8495</v>
      </c>
      <c r="E11402" s="601">
        <v>19.43</v>
      </c>
    </row>
    <row r="11403" spans="1:5">
      <c r="A11403" s="601">
        <v>40568</v>
      </c>
      <c r="B11403" s="601" t="s">
        <v>12084</v>
      </c>
      <c r="C11403" s="601" t="s">
        <v>124</v>
      </c>
      <c r="D11403" s="601" t="s">
        <v>8495</v>
      </c>
      <c r="E11403" s="601">
        <v>19.32</v>
      </c>
    </row>
    <row r="11404" spans="1:5">
      <c r="A11404" s="601">
        <v>39026</v>
      </c>
      <c r="B11404" s="601" t="s">
        <v>12085</v>
      </c>
      <c r="C11404" s="601" t="s">
        <v>124</v>
      </c>
      <c r="D11404" s="601" t="s">
        <v>8495</v>
      </c>
      <c r="E11404" s="601">
        <v>21.56</v>
      </c>
    </row>
    <row r="11405" spans="1:5">
      <c r="A11405" s="601">
        <v>42431</v>
      </c>
      <c r="B11405" s="601" t="s">
        <v>12086</v>
      </c>
      <c r="C11405" s="601" t="s">
        <v>8494</v>
      </c>
      <c r="D11405" s="601" t="s">
        <v>8541</v>
      </c>
      <c r="E11405" s="612">
        <v>3957.85</v>
      </c>
    </row>
    <row r="11406" spans="1:5">
      <c r="A11406" s="601">
        <v>44074</v>
      </c>
      <c r="B11406" s="601" t="s">
        <v>12087</v>
      </c>
      <c r="C11406" s="601" t="s">
        <v>8545</v>
      </c>
      <c r="D11406" s="601" t="s">
        <v>8495</v>
      </c>
      <c r="E11406" s="601">
        <v>590.42999999999995</v>
      </c>
    </row>
    <row r="11407" spans="1:5">
      <c r="A11407" s="601">
        <v>44072</v>
      </c>
      <c r="B11407" s="601" t="s">
        <v>12088</v>
      </c>
      <c r="C11407" s="601" t="s">
        <v>8545</v>
      </c>
      <c r="D11407" s="601" t="s">
        <v>8495</v>
      </c>
      <c r="E11407" s="601">
        <v>104.4</v>
      </c>
    </row>
    <row r="11408" spans="1:5">
      <c r="A11408" s="601">
        <v>511</v>
      </c>
      <c r="B11408" s="601" t="s">
        <v>12089</v>
      </c>
      <c r="C11408" s="601" t="s">
        <v>8545</v>
      </c>
      <c r="D11408" s="601" t="s">
        <v>8500</v>
      </c>
      <c r="E11408" s="601">
        <v>36.33</v>
      </c>
    </row>
    <row r="11409" spans="1:5">
      <c r="A11409" s="601">
        <v>37540</v>
      </c>
      <c r="B11409" s="601" t="s">
        <v>12090</v>
      </c>
      <c r="C11409" s="601" t="s">
        <v>8494</v>
      </c>
      <c r="D11409" s="601" t="s">
        <v>8495</v>
      </c>
      <c r="E11409" s="612">
        <v>89630.45</v>
      </c>
    </row>
    <row r="11410" spans="1:5">
      <c r="A11410" s="601">
        <v>37548</v>
      </c>
      <c r="B11410" s="601" t="s">
        <v>12091</v>
      </c>
      <c r="C11410" s="601" t="s">
        <v>8494</v>
      </c>
      <c r="D11410" s="601" t="s">
        <v>8495</v>
      </c>
      <c r="E11410" s="612">
        <v>118804.71</v>
      </c>
    </row>
    <row r="11411" spans="1:5">
      <c r="A11411" s="601">
        <v>39828</v>
      </c>
      <c r="B11411" s="601" t="s">
        <v>12092</v>
      </c>
      <c r="C11411" s="601" t="s">
        <v>8494</v>
      </c>
      <c r="D11411" s="601" t="s">
        <v>8495</v>
      </c>
      <c r="E11411" s="601">
        <v>712.71</v>
      </c>
    </row>
    <row r="11412" spans="1:5">
      <c r="A11412" s="601">
        <v>38392</v>
      </c>
      <c r="B11412" s="601" t="s">
        <v>12093</v>
      </c>
      <c r="C11412" s="601" t="s">
        <v>8494</v>
      </c>
      <c r="D11412" s="601" t="s">
        <v>8495</v>
      </c>
      <c r="E11412" s="601">
        <v>71.400000000000006</v>
      </c>
    </row>
    <row r="11413" spans="1:5">
      <c r="A11413" s="601">
        <v>11735</v>
      </c>
      <c r="B11413" s="601" t="s">
        <v>12094</v>
      </c>
      <c r="C11413" s="601" t="s">
        <v>8494</v>
      </c>
      <c r="D11413" s="601" t="s">
        <v>8495</v>
      </c>
      <c r="E11413" s="601">
        <v>9.0399999999999991</v>
      </c>
    </row>
    <row r="11414" spans="1:5">
      <c r="A11414" s="601">
        <v>11737</v>
      </c>
      <c r="B11414" s="601" t="s">
        <v>12095</v>
      </c>
      <c r="C11414" s="601" t="s">
        <v>8494</v>
      </c>
      <c r="D11414" s="601" t="s">
        <v>8495</v>
      </c>
      <c r="E11414" s="601">
        <v>12.82</v>
      </c>
    </row>
    <row r="11415" spans="1:5">
      <c r="A11415" s="601">
        <v>11738</v>
      </c>
      <c r="B11415" s="601" t="s">
        <v>12096</v>
      </c>
      <c r="C11415" s="601" t="s">
        <v>8494</v>
      </c>
      <c r="D11415" s="601" t="s">
        <v>8495</v>
      </c>
      <c r="E11415" s="601">
        <v>16.16</v>
      </c>
    </row>
    <row r="11416" spans="1:5">
      <c r="A11416" s="601">
        <v>36143</v>
      </c>
      <c r="B11416" s="601" t="s">
        <v>12097</v>
      </c>
      <c r="C11416" s="601" t="s">
        <v>8494</v>
      </c>
      <c r="D11416" s="601" t="s">
        <v>8495</v>
      </c>
      <c r="E11416" s="601">
        <v>32.590000000000003</v>
      </c>
    </row>
    <row r="11417" spans="1:5">
      <c r="A11417" s="601">
        <v>36142</v>
      </c>
      <c r="B11417" s="601" t="s">
        <v>12098</v>
      </c>
      <c r="C11417" s="601" t="s">
        <v>8494</v>
      </c>
      <c r="D11417" s="601" t="s">
        <v>8495</v>
      </c>
      <c r="E11417" s="601">
        <v>2.38</v>
      </c>
    </row>
    <row r="11418" spans="1:5">
      <c r="A11418" s="601">
        <v>36146</v>
      </c>
      <c r="B11418" s="601" t="s">
        <v>12099</v>
      </c>
      <c r="C11418" s="601" t="s">
        <v>8494</v>
      </c>
      <c r="D11418" s="601" t="s">
        <v>8495</v>
      </c>
      <c r="E11418" s="601">
        <v>270.3</v>
      </c>
    </row>
    <row r="11419" spans="1:5">
      <c r="A11419" s="601">
        <v>39015</v>
      </c>
      <c r="B11419" s="601" t="s">
        <v>12100</v>
      </c>
      <c r="C11419" s="601" t="s">
        <v>8494</v>
      </c>
      <c r="D11419" s="601" t="s">
        <v>8541</v>
      </c>
      <c r="E11419" s="601">
        <v>0.97</v>
      </c>
    </row>
    <row r="11420" spans="1:5">
      <c r="A11420" s="601">
        <v>38377</v>
      </c>
      <c r="B11420" s="601" t="s">
        <v>12101</v>
      </c>
      <c r="C11420" s="601" t="s">
        <v>8494</v>
      </c>
      <c r="D11420" s="601" t="s">
        <v>8495</v>
      </c>
      <c r="E11420" s="601">
        <v>55.64</v>
      </c>
    </row>
    <row r="11421" spans="1:5">
      <c r="A11421" s="601">
        <v>38376</v>
      </c>
      <c r="B11421" s="601" t="s">
        <v>12102</v>
      </c>
      <c r="C11421" s="601" t="s">
        <v>8494</v>
      </c>
      <c r="D11421" s="601" t="s">
        <v>8495</v>
      </c>
      <c r="E11421" s="601">
        <v>63.43</v>
      </c>
    </row>
    <row r="11422" spans="1:5">
      <c r="A11422" s="601">
        <v>38116</v>
      </c>
      <c r="B11422" s="601" t="s">
        <v>12103</v>
      </c>
      <c r="C11422" s="601" t="s">
        <v>8494</v>
      </c>
      <c r="D11422" s="601" t="s">
        <v>8495</v>
      </c>
      <c r="E11422" s="601">
        <v>5.64</v>
      </c>
    </row>
    <row r="11423" spans="1:5">
      <c r="A11423" s="601">
        <v>38066</v>
      </c>
      <c r="B11423" s="601" t="s">
        <v>12104</v>
      </c>
      <c r="C11423" s="601" t="s">
        <v>8494</v>
      </c>
      <c r="D11423" s="601" t="s">
        <v>8495</v>
      </c>
      <c r="E11423" s="601">
        <v>9.31</v>
      </c>
    </row>
    <row r="11424" spans="1:5">
      <c r="A11424" s="601">
        <v>38117</v>
      </c>
      <c r="B11424" s="601" t="s">
        <v>12105</v>
      </c>
      <c r="C11424" s="601" t="s">
        <v>8494</v>
      </c>
      <c r="D11424" s="601" t="s">
        <v>8495</v>
      </c>
      <c r="E11424" s="601">
        <v>9.6</v>
      </c>
    </row>
    <row r="11425" spans="1:5">
      <c r="A11425" s="601">
        <v>38067</v>
      </c>
      <c r="B11425" s="601" t="s">
        <v>12106</v>
      </c>
      <c r="C11425" s="601" t="s">
        <v>8494</v>
      </c>
      <c r="D11425" s="601" t="s">
        <v>8495</v>
      </c>
      <c r="E11425" s="601">
        <v>13.1</v>
      </c>
    </row>
    <row r="11426" spans="1:5">
      <c r="A11426" s="601">
        <v>44313</v>
      </c>
      <c r="B11426" s="601" t="s">
        <v>12107</v>
      </c>
      <c r="C11426" s="601" t="s">
        <v>8494</v>
      </c>
      <c r="D11426" s="601" t="s">
        <v>8541</v>
      </c>
      <c r="E11426" s="601">
        <v>950.88</v>
      </c>
    </row>
    <row r="11427" spans="1:5">
      <c r="A11427" s="601">
        <v>11522</v>
      </c>
      <c r="B11427" s="601" t="s">
        <v>12108</v>
      </c>
      <c r="C11427" s="601" t="s">
        <v>8494</v>
      </c>
      <c r="D11427" s="601" t="s">
        <v>8495</v>
      </c>
      <c r="E11427" s="601">
        <v>15.76</v>
      </c>
    </row>
    <row r="11428" spans="1:5">
      <c r="A11428" s="601">
        <v>43600</v>
      </c>
      <c r="B11428" s="601" t="s">
        <v>12109</v>
      </c>
      <c r="C11428" s="601" t="s">
        <v>8494</v>
      </c>
      <c r="D11428" s="601" t="s">
        <v>8495</v>
      </c>
      <c r="E11428" s="601">
        <v>63.15</v>
      </c>
    </row>
    <row r="11429" spans="1:5">
      <c r="A11429" s="601">
        <v>5080</v>
      </c>
      <c r="B11429" s="601" t="s">
        <v>12110</v>
      </c>
      <c r="C11429" s="601" t="s">
        <v>8494</v>
      </c>
      <c r="D11429" s="601" t="s">
        <v>8495</v>
      </c>
      <c r="E11429" s="601">
        <v>24.62</v>
      </c>
    </row>
    <row r="11430" spans="1:5">
      <c r="A11430" s="601">
        <v>38168</v>
      </c>
      <c r="B11430" s="601" t="s">
        <v>12111</v>
      </c>
      <c r="C11430" s="601" t="s">
        <v>8494</v>
      </c>
      <c r="D11430" s="601" t="s">
        <v>8495</v>
      </c>
      <c r="E11430" s="601">
        <v>171.93</v>
      </c>
    </row>
    <row r="11431" spans="1:5">
      <c r="A11431" s="601">
        <v>43601</v>
      </c>
      <c r="B11431" s="601" t="s">
        <v>12112</v>
      </c>
      <c r="C11431" s="601" t="s">
        <v>8494</v>
      </c>
      <c r="D11431" s="601" t="s">
        <v>8495</v>
      </c>
      <c r="E11431" s="601">
        <v>85.96</v>
      </c>
    </row>
    <row r="11432" spans="1:5">
      <c r="A11432" s="601">
        <v>13393</v>
      </c>
      <c r="B11432" s="601" t="s">
        <v>12113</v>
      </c>
      <c r="C11432" s="601" t="s">
        <v>8494</v>
      </c>
      <c r="D11432" s="601" t="s">
        <v>8495</v>
      </c>
      <c r="E11432" s="601">
        <v>422.13</v>
      </c>
    </row>
    <row r="11433" spans="1:5">
      <c r="A11433" s="601">
        <v>13395</v>
      </c>
      <c r="B11433" s="601" t="s">
        <v>12114</v>
      </c>
      <c r="C11433" s="601" t="s">
        <v>8494</v>
      </c>
      <c r="D11433" s="601" t="s">
        <v>8495</v>
      </c>
      <c r="E11433" s="601">
        <v>591.57000000000005</v>
      </c>
    </row>
    <row r="11434" spans="1:5">
      <c r="A11434" s="601">
        <v>12039</v>
      </c>
      <c r="B11434" s="601" t="s">
        <v>12115</v>
      </c>
      <c r="C11434" s="601" t="s">
        <v>8494</v>
      </c>
      <c r="D11434" s="601" t="s">
        <v>8495</v>
      </c>
      <c r="E11434" s="601">
        <v>621.67999999999995</v>
      </c>
    </row>
    <row r="11435" spans="1:5">
      <c r="A11435" s="601">
        <v>13396</v>
      </c>
      <c r="B11435" s="601" t="s">
        <v>12116</v>
      </c>
      <c r="C11435" s="601" t="s">
        <v>8494</v>
      </c>
      <c r="D11435" s="601" t="s">
        <v>8495</v>
      </c>
      <c r="E11435" s="601">
        <v>873.11</v>
      </c>
    </row>
    <row r="11436" spans="1:5">
      <c r="A11436" s="601">
        <v>12041</v>
      </c>
      <c r="B11436" s="601" t="s">
        <v>12117</v>
      </c>
      <c r="C11436" s="601" t="s">
        <v>8494</v>
      </c>
      <c r="D11436" s="601" t="s">
        <v>8495</v>
      </c>
      <c r="E11436" s="601">
        <v>712.95</v>
      </c>
    </row>
    <row r="11437" spans="1:5">
      <c r="A11437" s="601">
        <v>12043</v>
      </c>
      <c r="B11437" s="601" t="s">
        <v>12118</v>
      </c>
      <c r="C11437" s="601" t="s">
        <v>8494</v>
      </c>
      <c r="D11437" s="601" t="s">
        <v>8495</v>
      </c>
      <c r="E11437" s="612">
        <v>1505.28</v>
      </c>
    </row>
    <row r="11438" spans="1:5">
      <c r="A11438" s="601">
        <v>39762</v>
      </c>
      <c r="B11438" s="601" t="s">
        <v>12119</v>
      </c>
      <c r="C11438" s="601" t="s">
        <v>8494</v>
      </c>
      <c r="D11438" s="601" t="s">
        <v>8495</v>
      </c>
      <c r="E11438" s="601">
        <v>716.55</v>
      </c>
    </row>
    <row r="11439" spans="1:5">
      <c r="A11439" s="601">
        <v>12042</v>
      </c>
      <c r="B11439" s="601" t="s">
        <v>12120</v>
      </c>
      <c r="C11439" s="601" t="s">
        <v>8494</v>
      </c>
      <c r="D11439" s="601" t="s">
        <v>8495</v>
      </c>
      <c r="E11439" s="612">
        <v>1046.1400000000001</v>
      </c>
    </row>
    <row r="11440" spans="1:5">
      <c r="A11440" s="601">
        <v>39763</v>
      </c>
      <c r="B11440" s="601" t="s">
        <v>12121</v>
      </c>
      <c r="C11440" s="601" t="s">
        <v>8494</v>
      </c>
      <c r="D11440" s="601" t="s">
        <v>8495</v>
      </c>
      <c r="E11440" s="612">
        <v>1224.3800000000001</v>
      </c>
    </row>
    <row r="11441" spans="1:5">
      <c r="A11441" s="601">
        <v>39760</v>
      </c>
      <c r="B11441" s="601" t="s">
        <v>12122</v>
      </c>
      <c r="C11441" s="601" t="s">
        <v>8494</v>
      </c>
      <c r="D11441" s="601" t="s">
        <v>8495</v>
      </c>
      <c r="E11441" s="612">
        <v>1220.3499999999999</v>
      </c>
    </row>
    <row r="11442" spans="1:5">
      <c r="A11442" s="601">
        <v>39756</v>
      </c>
      <c r="B11442" s="601" t="s">
        <v>12123</v>
      </c>
      <c r="C11442" s="601" t="s">
        <v>8494</v>
      </c>
      <c r="D11442" s="601" t="s">
        <v>8495</v>
      </c>
      <c r="E11442" s="601">
        <v>438.18</v>
      </c>
    </row>
    <row r="11443" spans="1:5">
      <c r="A11443" s="601">
        <v>12038</v>
      </c>
      <c r="B11443" s="601" t="s">
        <v>12124</v>
      </c>
      <c r="C11443" s="601" t="s">
        <v>8494</v>
      </c>
      <c r="D11443" s="601" t="s">
        <v>8495</v>
      </c>
      <c r="E11443" s="601">
        <v>547.52</v>
      </c>
    </row>
    <row r="11444" spans="1:5">
      <c r="A11444" s="601">
        <v>39757</v>
      </c>
      <c r="B11444" s="601" t="s">
        <v>12125</v>
      </c>
      <c r="C11444" s="601" t="s">
        <v>8494</v>
      </c>
      <c r="D11444" s="601" t="s">
        <v>8495</v>
      </c>
      <c r="E11444" s="601">
        <v>506.28</v>
      </c>
    </row>
    <row r="11445" spans="1:5">
      <c r="A11445" s="601">
        <v>39758</v>
      </c>
      <c r="B11445" s="601" t="s">
        <v>12126</v>
      </c>
      <c r="C11445" s="601" t="s">
        <v>8494</v>
      </c>
      <c r="D11445" s="601" t="s">
        <v>8495</v>
      </c>
      <c r="E11445" s="601">
        <v>737.84</v>
      </c>
    </row>
    <row r="11446" spans="1:5">
      <c r="A11446" s="601">
        <v>39759</v>
      </c>
      <c r="B11446" s="601" t="s">
        <v>12127</v>
      </c>
      <c r="C11446" s="601" t="s">
        <v>8494</v>
      </c>
      <c r="D11446" s="601" t="s">
        <v>8495</v>
      </c>
      <c r="E11446" s="601">
        <v>911.23</v>
      </c>
    </row>
    <row r="11447" spans="1:5">
      <c r="A11447" s="601">
        <v>39761</v>
      </c>
      <c r="B11447" s="601" t="s">
        <v>12128</v>
      </c>
      <c r="C11447" s="601" t="s">
        <v>8494</v>
      </c>
      <c r="D11447" s="601" t="s">
        <v>8495</v>
      </c>
      <c r="E11447" s="612">
        <v>1095.33</v>
      </c>
    </row>
    <row r="11448" spans="1:5">
      <c r="A11448" s="601">
        <v>39805</v>
      </c>
      <c r="B11448" s="601" t="s">
        <v>12129</v>
      </c>
      <c r="C11448" s="601" t="s">
        <v>8494</v>
      </c>
      <c r="D11448" s="601" t="s">
        <v>8495</v>
      </c>
      <c r="E11448" s="601">
        <v>163.4</v>
      </c>
    </row>
    <row r="11449" spans="1:5">
      <c r="A11449" s="601">
        <v>39806</v>
      </c>
      <c r="B11449" s="601" t="s">
        <v>12130</v>
      </c>
      <c r="C11449" s="601" t="s">
        <v>8494</v>
      </c>
      <c r="D11449" s="601" t="s">
        <v>8495</v>
      </c>
      <c r="E11449" s="601">
        <v>302.73</v>
      </c>
    </row>
    <row r="11450" spans="1:5">
      <c r="A11450" s="601">
        <v>39807</v>
      </c>
      <c r="B11450" s="601" t="s">
        <v>12131</v>
      </c>
      <c r="C11450" s="601" t="s">
        <v>8494</v>
      </c>
      <c r="D11450" s="601" t="s">
        <v>8495</v>
      </c>
      <c r="E11450" s="601">
        <v>656.09</v>
      </c>
    </row>
    <row r="11451" spans="1:5">
      <c r="A11451" s="601">
        <v>43100</v>
      </c>
      <c r="B11451" s="601" t="s">
        <v>12132</v>
      </c>
      <c r="C11451" s="601" t="s">
        <v>8494</v>
      </c>
      <c r="D11451" s="601" t="s">
        <v>8495</v>
      </c>
      <c r="E11451" s="601">
        <v>512.91999999999996</v>
      </c>
    </row>
    <row r="11452" spans="1:5">
      <c r="A11452" s="601">
        <v>39804</v>
      </c>
      <c r="B11452" s="601" t="s">
        <v>12133</v>
      </c>
      <c r="C11452" s="601" t="s">
        <v>8494</v>
      </c>
      <c r="D11452" s="601" t="s">
        <v>8495</v>
      </c>
      <c r="E11452" s="601">
        <v>95.95</v>
      </c>
    </row>
    <row r="11453" spans="1:5">
      <c r="A11453" s="601">
        <v>39796</v>
      </c>
      <c r="B11453" s="601" t="s">
        <v>12134</v>
      </c>
      <c r="C11453" s="601" t="s">
        <v>8494</v>
      </c>
      <c r="D11453" s="601" t="s">
        <v>8495</v>
      </c>
      <c r="E11453" s="601">
        <v>99.38</v>
      </c>
    </row>
    <row r="11454" spans="1:5">
      <c r="A11454" s="601">
        <v>39797</v>
      </c>
      <c r="B11454" s="601" t="s">
        <v>12135</v>
      </c>
      <c r="C11454" s="601" t="s">
        <v>8494</v>
      </c>
      <c r="D11454" s="601" t="s">
        <v>8500</v>
      </c>
      <c r="E11454" s="601">
        <v>156</v>
      </c>
    </row>
    <row r="11455" spans="1:5">
      <c r="A11455" s="601">
        <v>39798</v>
      </c>
      <c r="B11455" s="601" t="s">
        <v>12136</v>
      </c>
      <c r="C11455" s="601" t="s">
        <v>8494</v>
      </c>
      <c r="D11455" s="601" t="s">
        <v>8495</v>
      </c>
      <c r="E11455" s="601">
        <v>267.58999999999997</v>
      </c>
    </row>
    <row r="11456" spans="1:5">
      <c r="A11456" s="601">
        <v>39794</v>
      </c>
      <c r="B11456" s="601" t="s">
        <v>12137</v>
      </c>
      <c r="C11456" s="601" t="s">
        <v>8494</v>
      </c>
      <c r="D11456" s="601" t="s">
        <v>8495</v>
      </c>
      <c r="E11456" s="601">
        <v>42.18</v>
      </c>
    </row>
    <row r="11457" spans="1:5">
      <c r="A11457" s="601">
        <v>39795</v>
      </c>
      <c r="B11457" s="601" t="s">
        <v>12138</v>
      </c>
      <c r="C11457" s="601" t="s">
        <v>8494</v>
      </c>
      <c r="D11457" s="601" t="s">
        <v>8495</v>
      </c>
      <c r="E11457" s="601">
        <v>66.64</v>
      </c>
    </row>
    <row r="11458" spans="1:5">
      <c r="A11458" s="601">
        <v>39801</v>
      </c>
      <c r="B11458" s="601" t="s">
        <v>12139</v>
      </c>
      <c r="C11458" s="601" t="s">
        <v>8494</v>
      </c>
      <c r="D11458" s="601" t="s">
        <v>8495</v>
      </c>
      <c r="E11458" s="601">
        <v>140.72</v>
      </c>
    </row>
    <row r="11459" spans="1:5">
      <c r="A11459" s="601">
        <v>39802</v>
      </c>
      <c r="B11459" s="601" t="s">
        <v>12140</v>
      </c>
      <c r="C11459" s="601" t="s">
        <v>8494</v>
      </c>
      <c r="D11459" s="601" t="s">
        <v>8495</v>
      </c>
      <c r="E11459" s="601">
        <v>206.27</v>
      </c>
    </row>
    <row r="11460" spans="1:5">
      <c r="A11460" s="601">
        <v>39803</v>
      </c>
      <c r="B11460" s="601" t="s">
        <v>12141</v>
      </c>
      <c r="C11460" s="601" t="s">
        <v>8494</v>
      </c>
      <c r="D11460" s="601" t="s">
        <v>8495</v>
      </c>
      <c r="E11460" s="601">
        <v>287.75</v>
      </c>
    </row>
    <row r="11461" spans="1:5">
      <c r="A11461" s="601">
        <v>39799</v>
      </c>
      <c r="B11461" s="601" t="s">
        <v>12142</v>
      </c>
      <c r="C11461" s="601" t="s">
        <v>8494</v>
      </c>
      <c r="D11461" s="601" t="s">
        <v>8495</v>
      </c>
      <c r="E11461" s="601">
        <v>49.17</v>
      </c>
    </row>
    <row r="11462" spans="1:5">
      <c r="A11462" s="601">
        <v>39800</v>
      </c>
      <c r="B11462" s="601" t="s">
        <v>12143</v>
      </c>
      <c r="C11462" s="601" t="s">
        <v>8494</v>
      </c>
      <c r="D11462" s="601" t="s">
        <v>8495</v>
      </c>
      <c r="E11462" s="601">
        <v>83.76</v>
      </c>
    </row>
    <row r="11463" spans="1:5">
      <c r="A11463" s="601">
        <v>43837</v>
      </c>
      <c r="B11463" s="601" t="s">
        <v>12144</v>
      </c>
      <c r="C11463" s="601" t="s">
        <v>8494</v>
      </c>
      <c r="D11463" s="601" t="s">
        <v>8541</v>
      </c>
      <c r="E11463" s="612">
        <v>1294.48</v>
      </c>
    </row>
    <row r="11464" spans="1:5">
      <c r="A11464" s="601">
        <v>43836</v>
      </c>
      <c r="B11464" s="601" t="s">
        <v>12145</v>
      </c>
      <c r="C11464" s="601" t="s">
        <v>8494</v>
      </c>
      <c r="D11464" s="601" t="s">
        <v>8541</v>
      </c>
      <c r="E11464" s="612">
        <v>2634.05</v>
      </c>
    </row>
    <row r="11465" spans="1:5">
      <c r="A11465" s="601">
        <v>21059</v>
      </c>
      <c r="B11465" s="601" t="s">
        <v>12146</v>
      </c>
      <c r="C11465" s="601" t="s">
        <v>8494</v>
      </c>
      <c r="D11465" s="601" t="s">
        <v>8541</v>
      </c>
      <c r="E11465" s="601">
        <v>39.58</v>
      </c>
    </row>
    <row r="11466" spans="1:5">
      <c r="A11466" s="601">
        <v>11234</v>
      </c>
      <c r="B11466" s="601" t="s">
        <v>12147</v>
      </c>
      <c r="C11466" s="601" t="s">
        <v>8494</v>
      </c>
      <c r="D11466" s="601" t="s">
        <v>8541</v>
      </c>
      <c r="E11466" s="601">
        <v>59.65</v>
      </c>
    </row>
    <row r="11467" spans="1:5">
      <c r="A11467" s="601">
        <v>21060</v>
      </c>
      <c r="B11467" s="601" t="s">
        <v>12148</v>
      </c>
      <c r="C11467" s="601" t="s">
        <v>8494</v>
      </c>
      <c r="D11467" s="601" t="s">
        <v>8541</v>
      </c>
      <c r="E11467" s="601">
        <v>73.42</v>
      </c>
    </row>
    <row r="11468" spans="1:5">
      <c r="A11468" s="601">
        <v>21061</v>
      </c>
      <c r="B11468" s="601" t="s">
        <v>12149</v>
      </c>
      <c r="C11468" s="601" t="s">
        <v>8494</v>
      </c>
      <c r="D11468" s="601" t="s">
        <v>8541</v>
      </c>
      <c r="E11468" s="601">
        <v>91.78</v>
      </c>
    </row>
    <row r="11469" spans="1:5">
      <c r="A11469" s="601">
        <v>21062</v>
      </c>
      <c r="B11469" s="601" t="s">
        <v>12150</v>
      </c>
      <c r="C11469" s="601" t="s">
        <v>8494</v>
      </c>
      <c r="D11469" s="601" t="s">
        <v>8541</v>
      </c>
      <c r="E11469" s="601">
        <v>144.55000000000001</v>
      </c>
    </row>
    <row r="11470" spans="1:5">
      <c r="A11470" s="601">
        <v>11708</v>
      </c>
      <c r="B11470" s="601" t="s">
        <v>12151</v>
      </c>
      <c r="C11470" s="601" t="s">
        <v>8494</v>
      </c>
      <c r="D11470" s="601" t="s">
        <v>8541</v>
      </c>
      <c r="E11470" s="601">
        <v>15.77</v>
      </c>
    </row>
    <row r="11471" spans="1:5">
      <c r="A11471" s="601">
        <v>11709</v>
      </c>
      <c r="B11471" s="601" t="s">
        <v>12152</v>
      </c>
      <c r="C11471" s="601" t="s">
        <v>8494</v>
      </c>
      <c r="D11471" s="601" t="s">
        <v>8541</v>
      </c>
      <c r="E11471" s="601">
        <v>37.049999999999997</v>
      </c>
    </row>
    <row r="11472" spans="1:5">
      <c r="A11472" s="601">
        <v>11710</v>
      </c>
      <c r="B11472" s="601" t="s">
        <v>12153</v>
      </c>
      <c r="C11472" s="601" t="s">
        <v>8494</v>
      </c>
      <c r="D11472" s="601" t="s">
        <v>8541</v>
      </c>
      <c r="E11472" s="601">
        <v>85.18</v>
      </c>
    </row>
    <row r="11473" spans="1:5">
      <c r="A11473" s="601">
        <v>11707</v>
      </c>
      <c r="B11473" s="601" t="s">
        <v>12154</v>
      </c>
      <c r="C11473" s="601" t="s">
        <v>8494</v>
      </c>
      <c r="D11473" s="601" t="s">
        <v>8541</v>
      </c>
      <c r="E11473" s="601">
        <v>11.81</v>
      </c>
    </row>
    <row r="11474" spans="1:5">
      <c r="A11474" s="601">
        <v>5102</v>
      </c>
      <c r="B11474" s="601" t="s">
        <v>12155</v>
      </c>
      <c r="C11474" s="601" t="s">
        <v>8494</v>
      </c>
      <c r="D11474" s="601" t="s">
        <v>8495</v>
      </c>
      <c r="E11474" s="601">
        <v>12.7</v>
      </c>
    </row>
    <row r="11475" spans="1:5">
      <c r="A11475" s="601">
        <v>11711</v>
      </c>
      <c r="B11475" s="601" t="s">
        <v>12156</v>
      </c>
      <c r="C11475" s="601" t="s">
        <v>8494</v>
      </c>
      <c r="D11475" s="601" t="s">
        <v>8495</v>
      </c>
      <c r="E11475" s="601">
        <v>10.58</v>
      </c>
    </row>
    <row r="11476" spans="1:5">
      <c r="A11476" s="601">
        <v>11739</v>
      </c>
      <c r="B11476" s="601" t="s">
        <v>12157</v>
      </c>
      <c r="C11476" s="601" t="s">
        <v>8494</v>
      </c>
      <c r="D11476" s="601" t="s">
        <v>8495</v>
      </c>
      <c r="E11476" s="601">
        <v>9.0500000000000007</v>
      </c>
    </row>
    <row r="11477" spans="1:5">
      <c r="A11477" s="601">
        <v>11741</v>
      </c>
      <c r="B11477" s="601" t="s">
        <v>12158</v>
      </c>
      <c r="C11477" s="601" t="s">
        <v>8494</v>
      </c>
      <c r="D11477" s="601" t="s">
        <v>8495</v>
      </c>
      <c r="E11477" s="601">
        <v>11.52</v>
      </c>
    </row>
    <row r="11478" spans="1:5">
      <c r="A11478" s="601">
        <v>11745</v>
      </c>
      <c r="B11478" s="601" t="s">
        <v>12159</v>
      </c>
      <c r="C11478" s="601" t="s">
        <v>8494</v>
      </c>
      <c r="D11478" s="601" t="s">
        <v>8495</v>
      </c>
      <c r="E11478" s="601">
        <v>15.18</v>
      </c>
    </row>
    <row r="11479" spans="1:5">
      <c r="A11479" s="601">
        <v>11743</v>
      </c>
      <c r="B11479" s="601" t="s">
        <v>12160</v>
      </c>
      <c r="C11479" s="601" t="s">
        <v>8494</v>
      </c>
      <c r="D11479" s="601" t="s">
        <v>8495</v>
      </c>
      <c r="E11479" s="601">
        <v>9.67</v>
      </c>
    </row>
    <row r="11480" spans="1:5">
      <c r="A11480" s="601">
        <v>5104</v>
      </c>
      <c r="B11480" s="601" t="s">
        <v>12161</v>
      </c>
      <c r="C11480" s="601" t="s">
        <v>124</v>
      </c>
      <c r="D11480" s="601" t="s">
        <v>8541</v>
      </c>
      <c r="E11480" s="601">
        <v>71.89</v>
      </c>
    </row>
    <row r="11481" spans="1:5">
      <c r="A11481" s="601">
        <v>44530</v>
      </c>
      <c r="B11481" s="601" t="s">
        <v>12162</v>
      </c>
      <c r="C11481" s="601" t="s">
        <v>8494</v>
      </c>
      <c r="D11481" s="601" t="s">
        <v>8495</v>
      </c>
      <c r="E11481" s="601">
        <v>95.01</v>
      </c>
    </row>
    <row r="11482" spans="1:5">
      <c r="A11482" s="601">
        <v>2710</v>
      </c>
      <c r="B11482" s="601" t="s">
        <v>12163</v>
      </c>
      <c r="C11482" s="601" t="s">
        <v>8494</v>
      </c>
      <c r="D11482" s="601" t="s">
        <v>8495</v>
      </c>
      <c r="E11482" s="601">
        <v>75.88</v>
      </c>
    </row>
    <row r="11483" spans="1:5">
      <c r="A11483" s="601">
        <v>14575</v>
      </c>
      <c r="B11483" s="601" t="s">
        <v>12164</v>
      </c>
      <c r="C11483" s="601" t="s">
        <v>8494</v>
      </c>
      <c r="D11483" s="601" t="s">
        <v>8541</v>
      </c>
      <c r="E11483" s="612">
        <v>5220807</v>
      </c>
    </row>
    <row r="11484" spans="1:5">
      <c r="A11484" s="601">
        <v>20043</v>
      </c>
      <c r="B11484" s="601" t="s">
        <v>12165</v>
      </c>
      <c r="C11484" s="601" t="s">
        <v>8494</v>
      </c>
      <c r="D11484" s="601" t="s">
        <v>8495</v>
      </c>
      <c r="E11484" s="601">
        <v>9.02</v>
      </c>
    </row>
    <row r="11485" spans="1:5">
      <c r="A11485" s="601">
        <v>20044</v>
      </c>
      <c r="B11485" s="601" t="s">
        <v>12166</v>
      </c>
      <c r="C11485" s="601" t="s">
        <v>8494</v>
      </c>
      <c r="D11485" s="601" t="s">
        <v>8495</v>
      </c>
      <c r="E11485" s="601">
        <v>10.46</v>
      </c>
    </row>
    <row r="11486" spans="1:5">
      <c r="A11486" s="601">
        <v>20042</v>
      </c>
      <c r="B11486" s="601" t="s">
        <v>12167</v>
      </c>
      <c r="C11486" s="601" t="s">
        <v>8494</v>
      </c>
      <c r="D11486" s="601" t="s">
        <v>8495</v>
      </c>
      <c r="E11486" s="601">
        <v>7.83</v>
      </c>
    </row>
    <row r="11487" spans="1:5">
      <c r="A11487" s="601">
        <v>20046</v>
      </c>
      <c r="B11487" s="601" t="s">
        <v>12168</v>
      </c>
      <c r="C11487" s="601" t="s">
        <v>8494</v>
      </c>
      <c r="D11487" s="601" t="s">
        <v>8495</v>
      </c>
      <c r="E11487" s="601">
        <v>18.53</v>
      </c>
    </row>
    <row r="11488" spans="1:5">
      <c r="A11488" s="601">
        <v>20047</v>
      </c>
      <c r="B11488" s="601" t="s">
        <v>12169</v>
      </c>
      <c r="C11488" s="601" t="s">
        <v>8494</v>
      </c>
      <c r="D11488" s="601" t="s">
        <v>8495</v>
      </c>
      <c r="E11488" s="601">
        <v>55.57</v>
      </c>
    </row>
    <row r="11489" spans="1:5">
      <c r="A11489" s="601">
        <v>20045</v>
      </c>
      <c r="B11489" s="601" t="s">
        <v>12170</v>
      </c>
      <c r="C11489" s="601" t="s">
        <v>8494</v>
      </c>
      <c r="D11489" s="601" t="s">
        <v>8495</v>
      </c>
      <c r="E11489" s="601">
        <v>9.3699999999999992</v>
      </c>
    </row>
    <row r="11490" spans="1:5">
      <c r="A11490" s="601">
        <v>20972</v>
      </c>
      <c r="B11490" s="601" t="s">
        <v>12171</v>
      </c>
      <c r="C11490" s="601" t="s">
        <v>8494</v>
      </c>
      <c r="D11490" s="601" t="s">
        <v>8495</v>
      </c>
      <c r="E11490" s="601">
        <v>114.24</v>
      </c>
    </row>
    <row r="11491" spans="1:5">
      <c r="A11491" s="601">
        <v>11321</v>
      </c>
      <c r="B11491" s="601" t="s">
        <v>12172</v>
      </c>
      <c r="C11491" s="601" t="s">
        <v>8494</v>
      </c>
      <c r="D11491" s="601" t="s">
        <v>8495</v>
      </c>
      <c r="E11491" s="601">
        <v>25.35</v>
      </c>
    </row>
    <row r="11492" spans="1:5">
      <c r="A11492" s="601">
        <v>11323</v>
      </c>
      <c r="B11492" s="601" t="s">
        <v>12173</v>
      </c>
      <c r="C11492" s="601" t="s">
        <v>8494</v>
      </c>
      <c r="D11492" s="601" t="s">
        <v>8495</v>
      </c>
      <c r="E11492" s="601">
        <v>29.16</v>
      </c>
    </row>
    <row r="11493" spans="1:5">
      <c r="A11493" s="601">
        <v>20327</v>
      </c>
      <c r="B11493" s="601" t="s">
        <v>12174</v>
      </c>
      <c r="C11493" s="601" t="s">
        <v>8494</v>
      </c>
      <c r="D11493" s="601" t="s">
        <v>8495</v>
      </c>
      <c r="E11493" s="601">
        <v>16.55</v>
      </c>
    </row>
    <row r="11494" spans="1:5">
      <c r="A11494" s="601">
        <v>6034</v>
      </c>
      <c r="B11494" s="601" t="s">
        <v>12175</v>
      </c>
      <c r="C11494" s="601" t="s">
        <v>8494</v>
      </c>
      <c r="D11494" s="601" t="s">
        <v>8495</v>
      </c>
      <c r="E11494" s="601">
        <v>8.0500000000000007</v>
      </c>
    </row>
    <row r="11495" spans="1:5">
      <c r="A11495" s="601">
        <v>6036</v>
      </c>
      <c r="B11495" s="601" t="s">
        <v>12176</v>
      </c>
      <c r="C11495" s="601" t="s">
        <v>8494</v>
      </c>
      <c r="D11495" s="601" t="s">
        <v>8495</v>
      </c>
      <c r="E11495" s="601">
        <v>10.97</v>
      </c>
    </row>
    <row r="11496" spans="1:5">
      <c r="A11496" s="601">
        <v>6031</v>
      </c>
      <c r="B11496" s="601" t="s">
        <v>12177</v>
      </c>
      <c r="C11496" s="601" t="s">
        <v>8494</v>
      </c>
      <c r="D11496" s="601" t="s">
        <v>8500</v>
      </c>
      <c r="E11496" s="601">
        <v>12.89</v>
      </c>
    </row>
    <row r="11497" spans="1:5">
      <c r="A11497" s="601">
        <v>6029</v>
      </c>
      <c r="B11497" s="601" t="s">
        <v>12178</v>
      </c>
      <c r="C11497" s="601" t="s">
        <v>8494</v>
      </c>
      <c r="D11497" s="601" t="s">
        <v>8495</v>
      </c>
      <c r="E11497" s="601">
        <v>13.02</v>
      </c>
    </row>
    <row r="11498" spans="1:5">
      <c r="A11498" s="601">
        <v>6033</v>
      </c>
      <c r="B11498" s="601" t="s">
        <v>12179</v>
      </c>
      <c r="C11498" s="601" t="s">
        <v>8494</v>
      </c>
      <c r="D11498" s="601" t="s">
        <v>8495</v>
      </c>
      <c r="E11498" s="601">
        <v>17.170000000000002</v>
      </c>
    </row>
    <row r="11499" spans="1:5">
      <c r="A11499" s="601">
        <v>11672</v>
      </c>
      <c r="B11499" s="601" t="s">
        <v>12180</v>
      </c>
      <c r="C11499" s="601" t="s">
        <v>8494</v>
      </c>
      <c r="D11499" s="601" t="s">
        <v>8495</v>
      </c>
      <c r="E11499" s="601">
        <v>37.35</v>
      </c>
    </row>
    <row r="11500" spans="1:5">
      <c r="A11500" s="601">
        <v>11669</v>
      </c>
      <c r="B11500" s="601" t="s">
        <v>12181</v>
      </c>
      <c r="C11500" s="601" t="s">
        <v>8494</v>
      </c>
      <c r="D11500" s="601" t="s">
        <v>8495</v>
      </c>
      <c r="E11500" s="601">
        <v>35.57</v>
      </c>
    </row>
    <row r="11501" spans="1:5">
      <c r="A11501" s="601">
        <v>11670</v>
      </c>
      <c r="B11501" s="601" t="s">
        <v>12182</v>
      </c>
      <c r="C11501" s="601" t="s">
        <v>8494</v>
      </c>
      <c r="D11501" s="601" t="s">
        <v>8495</v>
      </c>
      <c r="E11501" s="601">
        <v>13.62</v>
      </c>
    </row>
    <row r="11502" spans="1:5">
      <c r="A11502" s="601">
        <v>20055</v>
      </c>
      <c r="B11502" s="601" t="s">
        <v>12183</v>
      </c>
      <c r="C11502" s="601" t="s">
        <v>8494</v>
      </c>
      <c r="D11502" s="601" t="s">
        <v>8495</v>
      </c>
      <c r="E11502" s="601">
        <v>26.63</v>
      </c>
    </row>
    <row r="11503" spans="1:5">
      <c r="A11503" s="601">
        <v>11671</v>
      </c>
      <c r="B11503" s="601" t="s">
        <v>12184</v>
      </c>
      <c r="C11503" s="601" t="s">
        <v>8494</v>
      </c>
      <c r="D11503" s="601" t="s">
        <v>8495</v>
      </c>
      <c r="E11503" s="601">
        <v>57.16</v>
      </c>
    </row>
    <row r="11504" spans="1:5">
      <c r="A11504" s="601">
        <v>6032</v>
      </c>
      <c r="B11504" s="601" t="s">
        <v>12185</v>
      </c>
      <c r="C11504" s="601" t="s">
        <v>8494</v>
      </c>
      <c r="D11504" s="601" t="s">
        <v>8495</v>
      </c>
      <c r="E11504" s="601">
        <v>16.32</v>
      </c>
    </row>
    <row r="11505" spans="1:5">
      <c r="A11505" s="601">
        <v>11673</v>
      </c>
      <c r="B11505" s="601" t="s">
        <v>12186</v>
      </c>
      <c r="C11505" s="601" t="s">
        <v>8494</v>
      </c>
      <c r="D11505" s="601" t="s">
        <v>8495</v>
      </c>
      <c r="E11505" s="601">
        <v>12.85</v>
      </c>
    </row>
    <row r="11506" spans="1:5">
      <c r="A11506" s="601">
        <v>11674</v>
      </c>
      <c r="B11506" s="601" t="s">
        <v>12187</v>
      </c>
      <c r="C11506" s="601" t="s">
        <v>8494</v>
      </c>
      <c r="D11506" s="601" t="s">
        <v>8495</v>
      </c>
      <c r="E11506" s="601">
        <v>16.55</v>
      </c>
    </row>
    <row r="11507" spans="1:5">
      <c r="A11507" s="601">
        <v>11675</v>
      </c>
      <c r="B11507" s="601" t="s">
        <v>12188</v>
      </c>
      <c r="C11507" s="601" t="s">
        <v>8494</v>
      </c>
      <c r="D11507" s="601" t="s">
        <v>8495</v>
      </c>
      <c r="E11507" s="601">
        <v>26.28</v>
      </c>
    </row>
    <row r="11508" spans="1:5">
      <c r="A11508" s="601">
        <v>11676</v>
      </c>
      <c r="B11508" s="601" t="s">
        <v>12189</v>
      </c>
      <c r="C11508" s="601" t="s">
        <v>8494</v>
      </c>
      <c r="D11508" s="601" t="s">
        <v>8495</v>
      </c>
      <c r="E11508" s="601">
        <v>35.15</v>
      </c>
    </row>
    <row r="11509" spans="1:5">
      <c r="A11509" s="601">
        <v>11677</v>
      </c>
      <c r="B11509" s="601" t="s">
        <v>12190</v>
      </c>
      <c r="C11509" s="601" t="s">
        <v>8494</v>
      </c>
      <c r="D11509" s="601" t="s">
        <v>8495</v>
      </c>
      <c r="E11509" s="601">
        <v>36.299999999999997</v>
      </c>
    </row>
    <row r="11510" spans="1:5">
      <c r="A11510" s="601">
        <v>11678</v>
      </c>
      <c r="B11510" s="601" t="s">
        <v>12191</v>
      </c>
      <c r="C11510" s="601" t="s">
        <v>8494</v>
      </c>
      <c r="D11510" s="601" t="s">
        <v>8495</v>
      </c>
      <c r="E11510" s="601">
        <v>66.489999999999995</v>
      </c>
    </row>
    <row r="11511" spans="1:5">
      <c r="A11511" s="601">
        <v>6038</v>
      </c>
      <c r="B11511" s="601" t="s">
        <v>12192</v>
      </c>
      <c r="C11511" s="601" t="s">
        <v>8494</v>
      </c>
      <c r="D11511" s="601" t="s">
        <v>8495</v>
      </c>
      <c r="E11511" s="601">
        <v>4.21</v>
      </c>
    </row>
    <row r="11512" spans="1:5">
      <c r="A11512" s="601">
        <v>11718</v>
      </c>
      <c r="B11512" s="601" t="s">
        <v>12193</v>
      </c>
      <c r="C11512" s="601" t="s">
        <v>8494</v>
      </c>
      <c r="D11512" s="601" t="s">
        <v>8495</v>
      </c>
      <c r="E11512" s="601">
        <v>12.03</v>
      </c>
    </row>
    <row r="11513" spans="1:5">
      <c r="A11513" s="601">
        <v>6037</v>
      </c>
      <c r="B11513" s="601" t="s">
        <v>12194</v>
      </c>
      <c r="C11513" s="601" t="s">
        <v>8494</v>
      </c>
      <c r="D11513" s="601" t="s">
        <v>8495</v>
      </c>
      <c r="E11513" s="601">
        <v>8.77</v>
      </c>
    </row>
    <row r="11514" spans="1:5">
      <c r="A11514" s="601">
        <v>11719</v>
      </c>
      <c r="B11514" s="601" t="s">
        <v>12195</v>
      </c>
      <c r="C11514" s="601" t="s">
        <v>8494</v>
      </c>
      <c r="D11514" s="601" t="s">
        <v>8495</v>
      </c>
      <c r="E11514" s="601">
        <v>9.75</v>
      </c>
    </row>
    <row r="11515" spans="1:5">
      <c r="A11515" s="601">
        <v>6010</v>
      </c>
      <c r="B11515" s="601" t="s">
        <v>12196</v>
      </c>
      <c r="C11515" s="601" t="s">
        <v>8494</v>
      </c>
      <c r="D11515" s="601" t="s">
        <v>8495</v>
      </c>
      <c r="E11515" s="601">
        <v>81.260000000000005</v>
      </c>
    </row>
    <row r="11516" spans="1:5">
      <c r="A11516" s="601">
        <v>6017</v>
      </c>
      <c r="B11516" s="601" t="s">
        <v>12197</v>
      </c>
      <c r="C11516" s="601" t="s">
        <v>8494</v>
      </c>
      <c r="D11516" s="601" t="s">
        <v>8495</v>
      </c>
      <c r="E11516" s="601">
        <v>64.36</v>
      </c>
    </row>
    <row r="11517" spans="1:5">
      <c r="A11517" s="601">
        <v>6020</v>
      </c>
      <c r="B11517" s="601" t="s">
        <v>12198</v>
      </c>
      <c r="C11517" s="601" t="s">
        <v>8494</v>
      </c>
      <c r="D11517" s="601" t="s">
        <v>8495</v>
      </c>
      <c r="E11517" s="601">
        <v>28.36</v>
      </c>
    </row>
    <row r="11518" spans="1:5">
      <c r="A11518" s="601">
        <v>6019</v>
      </c>
      <c r="B11518" s="601" t="s">
        <v>12199</v>
      </c>
      <c r="C11518" s="601" t="s">
        <v>8494</v>
      </c>
      <c r="D11518" s="601" t="s">
        <v>8495</v>
      </c>
      <c r="E11518" s="601">
        <v>47.22</v>
      </c>
    </row>
    <row r="11519" spans="1:5">
      <c r="A11519" s="601">
        <v>6011</v>
      </c>
      <c r="B11519" s="601" t="s">
        <v>12200</v>
      </c>
      <c r="C11519" s="601" t="s">
        <v>8494</v>
      </c>
      <c r="D11519" s="601" t="s">
        <v>8495</v>
      </c>
      <c r="E11519" s="601">
        <v>234.72</v>
      </c>
    </row>
    <row r="11520" spans="1:5">
      <c r="A11520" s="601">
        <v>6028</v>
      </c>
      <c r="B11520" s="601" t="s">
        <v>12201</v>
      </c>
      <c r="C11520" s="601" t="s">
        <v>8494</v>
      </c>
      <c r="D11520" s="601" t="s">
        <v>8495</v>
      </c>
      <c r="E11520" s="601">
        <v>113.18</v>
      </c>
    </row>
    <row r="11521" spans="1:5">
      <c r="A11521" s="601">
        <v>6016</v>
      </c>
      <c r="B11521" s="601" t="s">
        <v>12202</v>
      </c>
      <c r="C11521" s="601" t="s">
        <v>8494</v>
      </c>
      <c r="D11521" s="601" t="s">
        <v>8495</v>
      </c>
      <c r="E11521" s="601">
        <v>29.92</v>
      </c>
    </row>
    <row r="11522" spans="1:5">
      <c r="A11522" s="601">
        <v>6012</v>
      </c>
      <c r="B11522" s="601" t="s">
        <v>12203</v>
      </c>
      <c r="C11522" s="601" t="s">
        <v>8494</v>
      </c>
      <c r="D11522" s="601" t="s">
        <v>8495</v>
      </c>
      <c r="E11522" s="601">
        <v>284.17</v>
      </c>
    </row>
    <row r="11523" spans="1:5">
      <c r="A11523" s="601">
        <v>6027</v>
      </c>
      <c r="B11523" s="601" t="s">
        <v>12204</v>
      </c>
      <c r="C11523" s="601" t="s">
        <v>8494</v>
      </c>
      <c r="D11523" s="601" t="s">
        <v>8495</v>
      </c>
      <c r="E11523" s="601">
        <v>592.12</v>
      </c>
    </row>
    <row r="11524" spans="1:5">
      <c r="A11524" s="601">
        <v>6015</v>
      </c>
      <c r="B11524" s="601" t="s">
        <v>12205</v>
      </c>
      <c r="C11524" s="601" t="s">
        <v>8494</v>
      </c>
      <c r="D11524" s="601" t="s">
        <v>8495</v>
      </c>
      <c r="E11524" s="601">
        <v>129.93</v>
      </c>
    </row>
    <row r="11525" spans="1:5">
      <c r="A11525" s="601">
        <v>6014</v>
      </c>
      <c r="B11525" s="601" t="s">
        <v>12206</v>
      </c>
      <c r="C11525" s="601" t="s">
        <v>8494</v>
      </c>
      <c r="D11525" s="601" t="s">
        <v>8495</v>
      </c>
      <c r="E11525" s="601">
        <v>124.22</v>
      </c>
    </row>
    <row r="11526" spans="1:5">
      <c r="A11526" s="601">
        <v>6006</v>
      </c>
      <c r="B11526" s="601" t="s">
        <v>12207</v>
      </c>
      <c r="C11526" s="601" t="s">
        <v>8494</v>
      </c>
      <c r="D11526" s="601" t="s">
        <v>8495</v>
      </c>
      <c r="E11526" s="601">
        <v>64.7</v>
      </c>
    </row>
    <row r="11527" spans="1:5">
      <c r="A11527" s="601">
        <v>6013</v>
      </c>
      <c r="B11527" s="601" t="s">
        <v>12208</v>
      </c>
      <c r="C11527" s="601" t="s">
        <v>8494</v>
      </c>
      <c r="D11527" s="601" t="s">
        <v>8495</v>
      </c>
      <c r="E11527" s="601">
        <v>89.35</v>
      </c>
    </row>
    <row r="11528" spans="1:5">
      <c r="A11528" s="601">
        <v>6005</v>
      </c>
      <c r="B11528" s="601" t="s">
        <v>12209</v>
      </c>
      <c r="C11528" s="601" t="s">
        <v>8494</v>
      </c>
      <c r="D11528" s="601" t="s">
        <v>8500</v>
      </c>
      <c r="E11528" s="601">
        <v>72.989999999999995</v>
      </c>
    </row>
    <row r="11529" spans="1:5">
      <c r="A11529" s="601">
        <v>11756</v>
      </c>
      <c r="B11529" s="601" t="s">
        <v>12210</v>
      </c>
      <c r="C11529" s="601" t="s">
        <v>8494</v>
      </c>
      <c r="D11529" s="601" t="s">
        <v>8495</v>
      </c>
      <c r="E11529" s="601">
        <v>34.86</v>
      </c>
    </row>
    <row r="11530" spans="1:5">
      <c r="A11530" s="601">
        <v>10904</v>
      </c>
      <c r="B11530" s="601" t="s">
        <v>12211</v>
      </c>
      <c r="C11530" s="601" t="s">
        <v>8494</v>
      </c>
      <c r="D11530" s="601" t="s">
        <v>8500</v>
      </c>
      <c r="E11530" s="601">
        <v>159.94999999999999</v>
      </c>
    </row>
    <row r="11531" spans="1:5">
      <c r="A11531" s="601">
        <v>11752</v>
      </c>
      <c r="B11531" s="601" t="s">
        <v>12212</v>
      </c>
      <c r="C11531" s="601" t="s">
        <v>8494</v>
      </c>
      <c r="D11531" s="601" t="s">
        <v>8495</v>
      </c>
      <c r="E11531" s="601">
        <v>20.100000000000001</v>
      </c>
    </row>
    <row r="11532" spans="1:5">
      <c r="A11532" s="601">
        <v>11753</v>
      </c>
      <c r="B11532" s="601" t="s">
        <v>12213</v>
      </c>
      <c r="C11532" s="601" t="s">
        <v>8494</v>
      </c>
      <c r="D11532" s="601" t="s">
        <v>8495</v>
      </c>
      <c r="E11532" s="601">
        <v>24</v>
      </c>
    </row>
    <row r="11533" spans="1:5">
      <c r="A11533" s="601">
        <v>6021</v>
      </c>
      <c r="B11533" s="601" t="s">
        <v>12214</v>
      </c>
      <c r="C11533" s="601" t="s">
        <v>8494</v>
      </c>
      <c r="D11533" s="601" t="s">
        <v>8495</v>
      </c>
      <c r="E11533" s="601">
        <v>66.599999999999994</v>
      </c>
    </row>
    <row r="11534" spans="1:5">
      <c r="A11534" s="601">
        <v>6024</v>
      </c>
      <c r="B11534" s="601" t="s">
        <v>12215</v>
      </c>
      <c r="C11534" s="601" t="s">
        <v>8494</v>
      </c>
      <c r="D11534" s="601" t="s">
        <v>8495</v>
      </c>
      <c r="E11534" s="601">
        <v>68.84</v>
      </c>
    </row>
    <row r="11535" spans="1:5">
      <c r="A11535" s="601">
        <v>38379</v>
      </c>
      <c r="B11535" s="601" t="s">
        <v>12216</v>
      </c>
      <c r="C11535" s="601" t="s">
        <v>8539</v>
      </c>
      <c r="D11535" s="601" t="s">
        <v>8495</v>
      </c>
      <c r="E11535" s="601">
        <v>74.430000000000007</v>
      </c>
    </row>
    <row r="11536" spans="1:5">
      <c r="A11536" s="601">
        <v>13897</v>
      </c>
      <c r="B11536" s="601" t="s">
        <v>12217</v>
      </c>
      <c r="C11536" s="601" t="s">
        <v>8494</v>
      </c>
      <c r="D11536" s="601" t="s">
        <v>8541</v>
      </c>
      <c r="E11536" s="612">
        <v>6993.97</v>
      </c>
    </row>
    <row r="11537" spans="1:5">
      <c r="A11537" s="601">
        <v>10640</v>
      </c>
      <c r="B11537" s="601" t="s">
        <v>12218</v>
      </c>
      <c r="C11537" s="601" t="s">
        <v>8494</v>
      </c>
      <c r="D11537" s="601" t="s">
        <v>8541</v>
      </c>
      <c r="E11537" s="612">
        <v>15147.48</v>
      </c>
    </row>
    <row r="11538" spans="1:5">
      <c r="A11538" s="601">
        <v>34357</v>
      </c>
      <c r="B11538" s="601" t="s">
        <v>12219</v>
      </c>
      <c r="C11538" s="601" t="s">
        <v>124</v>
      </c>
      <c r="D11538" s="601" t="s">
        <v>8495</v>
      </c>
      <c r="E11538" s="601">
        <v>7.04</v>
      </c>
    </row>
    <row r="11539" spans="1:5">
      <c r="A11539" s="601">
        <v>37329</v>
      </c>
      <c r="B11539" s="601" t="s">
        <v>12220</v>
      </c>
      <c r="C11539" s="601" t="s">
        <v>124</v>
      </c>
      <c r="D11539" s="601" t="s">
        <v>8495</v>
      </c>
      <c r="E11539" s="601">
        <v>148.4</v>
      </c>
    </row>
    <row r="11540" spans="1:5">
      <c r="A11540" s="601">
        <v>2510</v>
      </c>
      <c r="B11540" s="601" t="s">
        <v>12221</v>
      </c>
      <c r="C11540" s="601" t="s">
        <v>8494</v>
      </c>
      <c r="D11540" s="601" t="s">
        <v>8495</v>
      </c>
      <c r="E11540" s="601">
        <v>39.08</v>
      </c>
    </row>
    <row r="11541" spans="1:5">
      <c r="A11541" s="601">
        <v>12359</v>
      </c>
      <c r="B11541" s="601" t="s">
        <v>12222</v>
      </c>
      <c r="C11541" s="601" t="s">
        <v>8494</v>
      </c>
      <c r="D11541" s="601" t="s">
        <v>8495</v>
      </c>
      <c r="E11541" s="601">
        <v>150.4</v>
      </c>
    </row>
    <row r="11542" spans="1:5">
      <c r="A11542" s="601">
        <v>7353</v>
      </c>
      <c r="B11542" s="601" t="s">
        <v>12223</v>
      </c>
      <c r="C11542" s="601" t="s">
        <v>8545</v>
      </c>
      <c r="D11542" s="601" t="s">
        <v>8495</v>
      </c>
      <c r="E11542" s="601">
        <v>32.58</v>
      </c>
    </row>
    <row r="11543" spans="1:5">
      <c r="A11543" s="601">
        <v>36144</v>
      </c>
      <c r="B11543" s="601" t="s">
        <v>12224</v>
      </c>
      <c r="C11543" s="601" t="s">
        <v>8494</v>
      </c>
      <c r="D11543" s="601" t="s">
        <v>8495</v>
      </c>
      <c r="E11543" s="601">
        <v>1.78</v>
      </c>
    </row>
    <row r="11544" spans="1:5">
      <c r="A11544" s="601">
        <v>10518</v>
      </c>
      <c r="B11544" s="601" t="s">
        <v>12225</v>
      </c>
      <c r="C11544" s="601" t="s">
        <v>8494</v>
      </c>
      <c r="D11544" s="601" t="s">
        <v>8541</v>
      </c>
      <c r="E11544" s="601">
        <v>110.92</v>
      </c>
    </row>
    <row r="11545" spans="1:5">
      <c r="A11545" s="601">
        <v>36530</v>
      </c>
      <c r="B11545" s="601" t="s">
        <v>12226</v>
      </c>
      <c r="C11545" s="601" t="s">
        <v>8494</v>
      </c>
      <c r="D11545" s="601" t="s">
        <v>8541</v>
      </c>
      <c r="E11545" s="612">
        <v>405658.52</v>
      </c>
    </row>
    <row r="11546" spans="1:5">
      <c r="A11546" s="601">
        <v>6046</v>
      </c>
      <c r="B11546" s="601" t="s">
        <v>12227</v>
      </c>
      <c r="C11546" s="601" t="s">
        <v>8494</v>
      </c>
      <c r="D11546" s="601" t="s">
        <v>8541</v>
      </c>
      <c r="E11546" s="612">
        <v>440000</v>
      </c>
    </row>
    <row r="11547" spans="1:5">
      <c r="A11547" s="601">
        <v>36531</v>
      </c>
      <c r="B11547" s="601" t="s">
        <v>12228</v>
      </c>
      <c r="C11547" s="601" t="s">
        <v>8494</v>
      </c>
      <c r="D11547" s="601" t="s">
        <v>8541</v>
      </c>
      <c r="E11547" s="612">
        <v>456097.53</v>
      </c>
    </row>
    <row r="11548" spans="1:5">
      <c r="A11548" s="601">
        <v>34684</v>
      </c>
      <c r="B11548" s="601" t="s">
        <v>12229</v>
      </c>
      <c r="C11548" s="601" t="s">
        <v>8898</v>
      </c>
      <c r="D11548" s="601" t="s">
        <v>8541</v>
      </c>
      <c r="E11548" s="601">
        <v>256.62</v>
      </c>
    </row>
    <row r="11549" spans="1:5">
      <c r="A11549" s="601">
        <v>34683</v>
      </c>
      <c r="B11549" s="601" t="s">
        <v>12230</v>
      </c>
      <c r="C11549" s="601" t="s">
        <v>8898</v>
      </c>
      <c r="D11549" s="601" t="s">
        <v>8541</v>
      </c>
      <c r="E11549" s="601">
        <v>160.38999999999999</v>
      </c>
    </row>
    <row r="11550" spans="1:5">
      <c r="A11550" s="601">
        <v>44954</v>
      </c>
      <c r="B11550" s="601" t="s">
        <v>12231</v>
      </c>
      <c r="C11550" s="601" t="s">
        <v>8898</v>
      </c>
      <c r="D11550" s="601" t="s">
        <v>8495</v>
      </c>
      <c r="E11550" s="601">
        <v>132.9</v>
      </c>
    </row>
    <row r="11551" spans="1:5">
      <c r="A11551" s="601">
        <v>44955</v>
      </c>
      <c r="B11551" s="601" t="s">
        <v>12232</v>
      </c>
      <c r="C11551" s="601" t="s">
        <v>8898</v>
      </c>
      <c r="D11551" s="601" t="s">
        <v>8495</v>
      </c>
      <c r="E11551" s="601">
        <v>194.22</v>
      </c>
    </row>
    <row r="11552" spans="1:5">
      <c r="A11552" s="601">
        <v>10515</v>
      </c>
      <c r="B11552" s="601" t="s">
        <v>12233</v>
      </c>
      <c r="C11552" s="601" t="s">
        <v>8898</v>
      </c>
      <c r="D11552" s="601" t="s">
        <v>8495</v>
      </c>
      <c r="E11552" s="601">
        <v>65.97</v>
      </c>
    </row>
    <row r="11553" spans="1:5">
      <c r="A11553" s="601">
        <v>153</v>
      </c>
      <c r="B11553" s="601" t="s">
        <v>12234</v>
      </c>
      <c r="C11553" s="601" t="s">
        <v>8545</v>
      </c>
      <c r="D11553" s="601" t="s">
        <v>8495</v>
      </c>
      <c r="E11553" s="601">
        <v>102.37</v>
      </c>
    </row>
    <row r="11554" spans="1:5">
      <c r="A11554" s="601">
        <v>34682</v>
      </c>
      <c r="B11554" s="601" t="s">
        <v>12235</v>
      </c>
      <c r="C11554" s="601" t="s">
        <v>8898</v>
      </c>
      <c r="D11554" s="601" t="s">
        <v>8541</v>
      </c>
      <c r="E11554" s="601">
        <v>122.65</v>
      </c>
    </row>
    <row r="11555" spans="1:5">
      <c r="A11555" s="601">
        <v>536</v>
      </c>
      <c r="B11555" s="601" t="s">
        <v>12236</v>
      </c>
      <c r="C11555" s="601" t="s">
        <v>8898</v>
      </c>
      <c r="D11555" s="601" t="s">
        <v>8495</v>
      </c>
      <c r="E11555" s="601">
        <v>37.159999999999997</v>
      </c>
    </row>
    <row r="11556" spans="1:5">
      <c r="A11556" s="601">
        <v>20205</v>
      </c>
      <c r="B11556" s="601" t="s">
        <v>12237</v>
      </c>
      <c r="C11556" s="601" t="s">
        <v>8539</v>
      </c>
      <c r="D11556" s="601" t="s">
        <v>8495</v>
      </c>
      <c r="E11556" s="601">
        <v>2.93</v>
      </c>
    </row>
    <row r="11557" spans="1:5">
      <c r="A11557" s="601">
        <v>4412</v>
      </c>
      <c r="B11557" s="601" t="s">
        <v>12238</v>
      </c>
      <c r="C11557" s="601" t="s">
        <v>8539</v>
      </c>
      <c r="D11557" s="601" t="s">
        <v>8495</v>
      </c>
      <c r="E11557" s="601">
        <v>1.76</v>
      </c>
    </row>
    <row r="11558" spans="1:5">
      <c r="A11558" s="601">
        <v>4408</v>
      </c>
      <c r="B11558" s="601" t="s">
        <v>12239</v>
      </c>
      <c r="C11558" s="601" t="s">
        <v>8539</v>
      </c>
      <c r="D11558" s="601" t="s">
        <v>8495</v>
      </c>
      <c r="E11558" s="601">
        <v>2.19</v>
      </c>
    </row>
    <row r="11559" spans="1:5">
      <c r="A11559" s="601">
        <v>36250</v>
      </c>
      <c r="B11559" s="601" t="s">
        <v>12240</v>
      </c>
      <c r="C11559" s="601" t="s">
        <v>8539</v>
      </c>
      <c r="D11559" s="601" t="s">
        <v>8495</v>
      </c>
      <c r="E11559" s="601">
        <v>4.5999999999999996</v>
      </c>
    </row>
    <row r="11560" spans="1:5">
      <c r="A11560" s="601">
        <v>10857</v>
      </c>
      <c r="B11560" s="601" t="s">
        <v>12241</v>
      </c>
      <c r="C11560" s="601" t="s">
        <v>8539</v>
      </c>
      <c r="D11560" s="601" t="s">
        <v>8541</v>
      </c>
      <c r="E11560" s="601">
        <v>17.53</v>
      </c>
    </row>
    <row r="11561" spans="1:5">
      <c r="A11561" s="601">
        <v>4803</v>
      </c>
      <c r="B11561" s="601" t="s">
        <v>12242</v>
      </c>
      <c r="C11561" s="601" t="s">
        <v>8539</v>
      </c>
      <c r="D11561" s="601" t="s">
        <v>8495</v>
      </c>
      <c r="E11561" s="601">
        <v>35.590000000000003</v>
      </c>
    </row>
    <row r="11562" spans="1:5">
      <c r="A11562" s="601">
        <v>6186</v>
      </c>
      <c r="B11562" s="601" t="s">
        <v>12243</v>
      </c>
      <c r="C11562" s="601" t="s">
        <v>8539</v>
      </c>
      <c r="D11562" s="601" t="s">
        <v>8541</v>
      </c>
      <c r="E11562" s="601">
        <v>21.27</v>
      </c>
    </row>
    <row r="11563" spans="1:5">
      <c r="A11563" s="601">
        <v>4829</v>
      </c>
      <c r="B11563" s="601" t="s">
        <v>12244</v>
      </c>
      <c r="C11563" s="601" t="s">
        <v>8539</v>
      </c>
      <c r="D11563" s="601" t="s">
        <v>8495</v>
      </c>
      <c r="E11563" s="601">
        <v>54.46</v>
      </c>
    </row>
    <row r="11564" spans="1:5">
      <c r="A11564" s="601">
        <v>39829</v>
      </c>
      <c r="B11564" s="601" t="s">
        <v>12245</v>
      </c>
      <c r="C11564" s="601" t="s">
        <v>8539</v>
      </c>
      <c r="D11564" s="601" t="s">
        <v>8500</v>
      </c>
      <c r="E11564" s="601">
        <v>58.61</v>
      </c>
    </row>
    <row r="11565" spans="1:5">
      <c r="A11565" s="601">
        <v>20231</v>
      </c>
      <c r="B11565" s="601" t="s">
        <v>12246</v>
      </c>
      <c r="C11565" s="601" t="s">
        <v>8539</v>
      </c>
      <c r="D11565" s="601" t="s">
        <v>8495</v>
      </c>
      <c r="E11565" s="601">
        <v>77.989999999999995</v>
      </c>
    </row>
    <row r="11566" spans="1:5">
      <c r="A11566" s="601">
        <v>4804</v>
      </c>
      <c r="B11566" s="601" t="s">
        <v>12247</v>
      </c>
      <c r="C11566" s="601" t="s">
        <v>8539</v>
      </c>
      <c r="D11566" s="601" t="s">
        <v>8495</v>
      </c>
      <c r="E11566" s="601">
        <v>27.32</v>
      </c>
    </row>
    <row r="11567" spans="1:5">
      <c r="A11567" s="601">
        <v>34680</v>
      </c>
      <c r="B11567" s="601" t="s">
        <v>12248</v>
      </c>
      <c r="C11567" s="601" t="s">
        <v>8539</v>
      </c>
      <c r="D11567" s="601" t="s">
        <v>8541</v>
      </c>
      <c r="E11567" s="601">
        <v>37.729999999999997</v>
      </c>
    </row>
    <row r="11568" spans="1:5">
      <c r="A11568" s="601">
        <v>11573</v>
      </c>
      <c r="B11568" s="601" t="s">
        <v>12249</v>
      </c>
      <c r="C11568" s="601" t="s">
        <v>8494</v>
      </c>
      <c r="D11568" s="601" t="s">
        <v>8495</v>
      </c>
      <c r="E11568" s="601">
        <v>7.05</v>
      </c>
    </row>
    <row r="11569" spans="1:5">
      <c r="A11569" s="601">
        <v>38401</v>
      </c>
      <c r="B11569" s="601" t="s">
        <v>12250</v>
      </c>
      <c r="C11569" s="601" t="s">
        <v>8494</v>
      </c>
      <c r="D11569" s="601" t="s">
        <v>8495</v>
      </c>
      <c r="E11569" s="601">
        <v>21.82</v>
      </c>
    </row>
    <row r="11570" spans="1:5">
      <c r="A11570" s="601">
        <v>11575</v>
      </c>
      <c r="B11570" s="601" t="s">
        <v>12251</v>
      </c>
      <c r="C11570" s="601" t="s">
        <v>8494</v>
      </c>
      <c r="D11570" s="601" t="s">
        <v>8495</v>
      </c>
      <c r="E11570" s="601">
        <v>68</v>
      </c>
    </row>
    <row r="11571" spans="1:5">
      <c r="A11571" s="601">
        <v>38179</v>
      </c>
      <c r="B11571" s="601" t="s">
        <v>12252</v>
      </c>
      <c r="C11571" s="601" t="s">
        <v>8494</v>
      </c>
      <c r="D11571" s="601" t="s">
        <v>8495</v>
      </c>
      <c r="E11571" s="601">
        <v>56.23</v>
      </c>
    </row>
    <row r="11572" spans="1:5">
      <c r="A11572" s="601">
        <v>20256</v>
      </c>
      <c r="B11572" s="601" t="s">
        <v>12253</v>
      </c>
      <c r="C11572" s="601" t="s">
        <v>8494</v>
      </c>
      <c r="D11572" s="601" t="s">
        <v>8495</v>
      </c>
      <c r="E11572" s="601">
        <v>0.36</v>
      </c>
    </row>
    <row r="11573" spans="1:5">
      <c r="A11573" s="601">
        <v>14511</v>
      </c>
      <c r="B11573" s="601" t="s">
        <v>12254</v>
      </c>
      <c r="C11573" s="601" t="s">
        <v>8494</v>
      </c>
      <c r="D11573" s="601" t="s">
        <v>8541</v>
      </c>
      <c r="E11573" s="612">
        <v>997825.41</v>
      </c>
    </row>
    <row r="11574" spans="1:5">
      <c r="A11574" s="601">
        <v>10642</v>
      </c>
      <c r="B11574" s="601" t="s">
        <v>12255</v>
      </c>
      <c r="C11574" s="601" t="s">
        <v>8494</v>
      </c>
      <c r="D11574" s="601" t="s">
        <v>8541</v>
      </c>
      <c r="E11574" s="612">
        <v>940000</v>
      </c>
    </row>
    <row r="11575" spans="1:5">
      <c r="A11575" s="601">
        <v>14489</v>
      </c>
      <c r="B11575" s="601" t="s">
        <v>12256</v>
      </c>
      <c r="C11575" s="601" t="s">
        <v>8494</v>
      </c>
      <c r="D11575" s="601" t="s">
        <v>8541</v>
      </c>
      <c r="E11575" s="612">
        <v>833762.51</v>
      </c>
    </row>
    <row r="11576" spans="1:5">
      <c r="A11576" s="601">
        <v>14513</v>
      </c>
      <c r="B11576" s="601" t="s">
        <v>12257</v>
      </c>
      <c r="C11576" s="601" t="s">
        <v>8494</v>
      </c>
      <c r="D11576" s="601" t="s">
        <v>8541</v>
      </c>
      <c r="E11576" s="612">
        <v>625341.67000000004</v>
      </c>
    </row>
    <row r="11577" spans="1:5">
      <c r="A11577" s="601">
        <v>13600</v>
      </c>
      <c r="B11577" s="601" t="s">
        <v>12258</v>
      </c>
      <c r="C11577" s="601" t="s">
        <v>8494</v>
      </c>
      <c r="D11577" s="601" t="s">
        <v>8541</v>
      </c>
      <c r="E11577" s="612">
        <v>806866.86</v>
      </c>
    </row>
    <row r="11578" spans="1:5">
      <c r="A11578" s="601">
        <v>10646</v>
      </c>
      <c r="B11578" s="601" t="s">
        <v>12259</v>
      </c>
      <c r="C11578" s="601" t="s">
        <v>8494</v>
      </c>
      <c r="D11578" s="601" t="s">
        <v>8541</v>
      </c>
      <c r="E11578" s="612">
        <v>601465.48</v>
      </c>
    </row>
    <row r="11579" spans="1:5">
      <c r="A11579" s="601">
        <v>6070</v>
      </c>
      <c r="B11579" s="601" t="s">
        <v>12260</v>
      </c>
      <c r="C11579" s="601" t="s">
        <v>8494</v>
      </c>
      <c r="D11579" s="601" t="s">
        <v>8541</v>
      </c>
      <c r="E11579" s="612">
        <v>821828.55</v>
      </c>
    </row>
    <row r="11580" spans="1:5">
      <c r="A11580" s="601">
        <v>6069</v>
      </c>
      <c r="B11580" s="601" t="s">
        <v>12261</v>
      </c>
      <c r="C11580" s="601" t="s">
        <v>8494</v>
      </c>
      <c r="D11580" s="601" t="s">
        <v>8541</v>
      </c>
      <c r="E11580" s="612">
        <v>181554.32</v>
      </c>
    </row>
    <row r="11581" spans="1:5">
      <c r="A11581" s="601">
        <v>14626</v>
      </c>
      <c r="B11581" s="601" t="s">
        <v>12262</v>
      </c>
      <c r="C11581" s="601" t="s">
        <v>8494</v>
      </c>
      <c r="D11581" s="601" t="s">
        <v>8541</v>
      </c>
      <c r="E11581" s="612">
        <v>899714.32</v>
      </c>
    </row>
    <row r="11582" spans="1:5">
      <c r="A11582" s="601">
        <v>6067</v>
      </c>
      <c r="B11582" s="601" t="s">
        <v>12263</v>
      </c>
      <c r="C11582" s="601" t="s">
        <v>8494</v>
      </c>
      <c r="D11582" s="601" t="s">
        <v>8541</v>
      </c>
      <c r="E11582" s="612">
        <v>738571.44</v>
      </c>
    </row>
    <row r="11583" spans="1:5">
      <c r="A11583" s="601">
        <v>38393</v>
      </c>
      <c r="B11583" s="601" t="s">
        <v>12264</v>
      </c>
      <c r="C11583" s="601" t="s">
        <v>8494</v>
      </c>
      <c r="D11583" s="601" t="s">
        <v>8500</v>
      </c>
      <c r="E11583" s="601">
        <v>20</v>
      </c>
    </row>
    <row r="11584" spans="1:5">
      <c r="A11584" s="601">
        <v>38390</v>
      </c>
      <c r="B11584" s="601" t="s">
        <v>12265</v>
      </c>
      <c r="C11584" s="601" t="s">
        <v>8494</v>
      </c>
      <c r="D11584" s="601" t="s">
        <v>8495</v>
      </c>
      <c r="E11584" s="601">
        <v>44.36</v>
      </c>
    </row>
    <row r="11585" spans="1:5">
      <c r="A11585" s="601">
        <v>36532</v>
      </c>
      <c r="B11585" s="601" t="s">
        <v>12266</v>
      </c>
      <c r="C11585" s="601" t="s">
        <v>8494</v>
      </c>
      <c r="D11585" s="601" t="s">
        <v>8495</v>
      </c>
      <c r="E11585" s="612">
        <v>34919.769999999997</v>
      </c>
    </row>
    <row r="11586" spans="1:5">
      <c r="A11586" s="601">
        <v>11578</v>
      </c>
      <c r="B11586" s="601" t="s">
        <v>12267</v>
      </c>
      <c r="C11586" s="601" t="s">
        <v>8494</v>
      </c>
      <c r="D11586" s="601" t="s">
        <v>8495</v>
      </c>
      <c r="E11586" s="601">
        <v>14.68</v>
      </c>
    </row>
    <row r="11587" spans="1:5">
      <c r="A11587" s="601">
        <v>11577</v>
      </c>
      <c r="B11587" s="601" t="s">
        <v>12268</v>
      </c>
      <c r="C11587" s="601" t="s">
        <v>8494</v>
      </c>
      <c r="D11587" s="601" t="s">
        <v>8495</v>
      </c>
      <c r="E11587" s="601">
        <v>14.01</v>
      </c>
    </row>
    <row r="11588" spans="1:5">
      <c r="A11588" s="601">
        <v>42432</v>
      </c>
      <c r="B11588" s="601" t="s">
        <v>12269</v>
      </c>
      <c r="C11588" s="601" t="s">
        <v>8494</v>
      </c>
      <c r="D11588" s="601" t="s">
        <v>8541</v>
      </c>
      <c r="E11588" s="612">
        <v>2424.64</v>
      </c>
    </row>
    <row r="11589" spans="1:5">
      <c r="A11589" s="601">
        <v>42437</v>
      </c>
      <c r="B11589" s="601" t="s">
        <v>12270</v>
      </c>
      <c r="C11589" s="601" t="s">
        <v>8494</v>
      </c>
      <c r="D11589" s="601" t="s">
        <v>8541</v>
      </c>
      <c r="E11589" s="612">
        <v>1843.37</v>
      </c>
    </row>
    <row r="11590" spans="1:5">
      <c r="A11590" s="601">
        <v>1116</v>
      </c>
      <c r="B11590" s="601" t="s">
        <v>12271</v>
      </c>
      <c r="C11590" s="601" t="s">
        <v>8539</v>
      </c>
      <c r="D11590" s="601" t="s">
        <v>8495</v>
      </c>
      <c r="E11590" s="601">
        <v>24.25</v>
      </c>
    </row>
    <row r="11591" spans="1:5">
      <c r="A11591" s="601">
        <v>1115</v>
      </c>
      <c r="B11591" s="601" t="s">
        <v>12272</v>
      </c>
      <c r="C11591" s="601" t="s">
        <v>8539</v>
      </c>
      <c r="D11591" s="601" t="s">
        <v>8495</v>
      </c>
      <c r="E11591" s="601">
        <v>29.06</v>
      </c>
    </row>
    <row r="11592" spans="1:5">
      <c r="A11592" s="601">
        <v>1113</v>
      </c>
      <c r="B11592" s="601" t="s">
        <v>12273</v>
      </c>
      <c r="C11592" s="601" t="s">
        <v>8539</v>
      </c>
      <c r="D11592" s="601" t="s">
        <v>8495</v>
      </c>
      <c r="E11592" s="601">
        <v>33.979999999999997</v>
      </c>
    </row>
    <row r="11593" spans="1:5">
      <c r="A11593" s="601">
        <v>1114</v>
      </c>
      <c r="B11593" s="601" t="s">
        <v>12274</v>
      </c>
      <c r="C11593" s="601" t="s">
        <v>8539</v>
      </c>
      <c r="D11593" s="601" t="s">
        <v>8495</v>
      </c>
      <c r="E11593" s="601">
        <v>40.47</v>
      </c>
    </row>
    <row r="11594" spans="1:5">
      <c r="A11594" s="601">
        <v>40873</v>
      </c>
      <c r="B11594" s="601" t="s">
        <v>12275</v>
      </c>
      <c r="C11594" s="601" t="s">
        <v>8539</v>
      </c>
      <c r="D11594" s="601" t="s">
        <v>8495</v>
      </c>
      <c r="E11594" s="601">
        <v>31.67</v>
      </c>
    </row>
    <row r="11595" spans="1:5">
      <c r="A11595" s="601">
        <v>20214</v>
      </c>
      <c r="B11595" s="601" t="s">
        <v>12276</v>
      </c>
      <c r="C11595" s="601" t="s">
        <v>8494</v>
      </c>
      <c r="D11595" s="601" t="s">
        <v>8495</v>
      </c>
      <c r="E11595" s="601">
        <v>60.02</v>
      </c>
    </row>
    <row r="11596" spans="1:5">
      <c r="A11596" s="601">
        <v>7237</v>
      </c>
      <c r="B11596" s="601" t="s">
        <v>12277</v>
      </c>
      <c r="C11596" s="601" t="s">
        <v>8494</v>
      </c>
      <c r="D11596" s="601" t="s">
        <v>8495</v>
      </c>
      <c r="E11596" s="601">
        <v>58.76</v>
      </c>
    </row>
    <row r="11597" spans="1:5">
      <c r="A11597" s="601">
        <v>11757</v>
      </c>
      <c r="B11597" s="601" t="s">
        <v>12278</v>
      </c>
      <c r="C11597" s="601" t="s">
        <v>8494</v>
      </c>
      <c r="D11597" s="601" t="s">
        <v>8500</v>
      </c>
      <c r="E11597" s="601">
        <v>31.25</v>
      </c>
    </row>
    <row r="11598" spans="1:5">
      <c r="A11598" s="601">
        <v>11758</v>
      </c>
      <c r="B11598" s="601" t="s">
        <v>12279</v>
      </c>
      <c r="C11598" s="601" t="s">
        <v>8494</v>
      </c>
      <c r="D11598" s="601" t="s">
        <v>8500</v>
      </c>
      <c r="E11598" s="601">
        <v>47.99</v>
      </c>
    </row>
    <row r="11599" spans="1:5">
      <c r="A11599" s="601">
        <v>37526</v>
      </c>
      <c r="B11599" s="601" t="s">
        <v>12280</v>
      </c>
      <c r="C11599" s="601" t="s">
        <v>8494</v>
      </c>
      <c r="D11599" s="601" t="s">
        <v>8495</v>
      </c>
      <c r="E11599" s="601">
        <v>3.99</v>
      </c>
    </row>
    <row r="11600" spans="1:5">
      <c r="A11600" s="601">
        <v>6076</v>
      </c>
      <c r="B11600" s="601" t="s">
        <v>12281</v>
      </c>
      <c r="C11600" s="601" t="s">
        <v>8641</v>
      </c>
      <c r="D11600" s="601" t="s">
        <v>8541</v>
      </c>
      <c r="E11600" s="601">
        <v>66.5</v>
      </c>
    </row>
    <row r="11601" spans="1:5">
      <c r="A11601" s="601">
        <v>13109</v>
      </c>
      <c r="B11601" s="601" t="s">
        <v>12282</v>
      </c>
      <c r="C11601" s="601" t="s">
        <v>8494</v>
      </c>
      <c r="D11601" s="601" t="s">
        <v>8541</v>
      </c>
      <c r="E11601" s="601">
        <v>270.93</v>
      </c>
    </row>
    <row r="11602" spans="1:5">
      <c r="A11602" s="601">
        <v>13110</v>
      </c>
      <c r="B11602" s="601" t="s">
        <v>12283</v>
      </c>
      <c r="C11602" s="601" t="s">
        <v>8494</v>
      </c>
      <c r="D11602" s="601" t="s">
        <v>8541</v>
      </c>
      <c r="E11602" s="601">
        <v>356.56</v>
      </c>
    </row>
    <row r="11603" spans="1:5">
      <c r="A11603" s="601">
        <v>7581</v>
      </c>
      <c r="B11603" s="601" t="s">
        <v>12284</v>
      </c>
      <c r="C11603" s="601" t="s">
        <v>8494</v>
      </c>
      <c r="D11603" s="601" t="s">
        <v>8495</v>
      </c>
      <c r="E11603" s="601">
        <v>5.42</v>
      </c>
    </row>
    <row r="11604" spans="1:5">
      <c r="A11604" s="601">
        <v>4509</v>
      </c>
      <c r="B11604" s="601" t="s">
        <v>12285</v>
      </c>
      <c r="C11604" s="601" t="s">
        <v>8539</v>
      </c>
      <c r="D11604" s="601" t="s">
        <v>8495</v>
      </c>
      <c r="E11604" s="601">
        <v>5.87</v>
      </c>
    </row>
    <row r="11605" spans="1:5">
      <c r="A11605" s="601">
        <v>4512</v>
      </c>
      <c r="B11605" s="601" t="s">
        <v>12286</v>
      </c>
      <c r="C11605" s="601" t="s">
        <v>8539</v>
      </c>
      <c r="D11605" s="601" t="s">
        <v>8495</v>
      </c>
      <c r="E11605" s="601">
        <v>2.8</v>
      </c>
    </row>
    <row r="11606" spans="1:5">
      <c r="A11606" s="601">
        <v>4517</v>
      </c>
      <c r="B11606" s="601" t="s">
        <v>12287</v>
      </c>
      <c r="C11606" s="601" t="s">
        <v>8539</v>
      </c>
      <c r="D11606" s="601" t="s">
        <v>8495</v>
      </c>
      <c r="E11606" s="601">
        <v>4.05</v>
      </c>
    </row>
    <row r="11607" spans="1:5">
      <c r="A11607" s="601">
        <v>20206</v>
      </c>
      <c r="B11607" s="601" t="s">
        <v>12288</v>
      </c>
      <c r="C11607" s="601" t="s">
        <v>8539</v>
      </c>
      <c r="D11607" s="601" t="s">
        <v>8495</v>
      </c>
      <c r="E11607" s="601">
        <v>7.92</v>
      </c>
    </row>
    <row r="11608" spans="1:5">
      <c r="A11608" s="601">
        <v>4460</v>
      </c>
      <c r="B11608" s="601" t="s">
        <v>12289</v>
      </c>
      <c r="C11608" s="601" t="s">
        <v>8539</v>
      </c>
      <c r="D11608" s="601" t="s">
        <v>8495</v>
      </c>
      <c r="E11608" s="601">
        <v>8.1300000000000008</v>
      </c>
    </row>
    <row r="11609" spans="1:5">
      <c r="A11609" s="601">
        <v>4415</v>
      </c>
      <c r="B11609" s="601" t="s">
        <v>12290</v>
      </c>
      <c r="C11609" s="601" t="s">
        <v>8539</v>
      </c>
      <c r="D11609" s="601" t="s">
        <v>8495</v>
      </c>
      <c r="E11609" s="601">
        <v>4.3600000000000003</v>
      </c>
    </row>
    <row r="11610" spans="1:5">
      <c r="A11610" s="601">
        <v>4417</v>
      </c>
      <c r="B11610" s="601" t="s">
        <v>12291</v>
      </c>
      <c r="C11610" s="601" t="s">
        <v>8539</v>
      </c>
      <c r="D11610" s="601" t="s">
        <v>8495</v>
      </c>
      <c r="E11610" s="601">
        <v>6.27</v>
      </c>
    </row>
    <row r="11611" spans="1:5">
      <c r="A11611" s="601">
        <v>37373</v>
      </c>
      <c r="B11611" s="601" t="s">
        <v>12292</v>
      </c>
      <c r="C11611" s="601" t="s">
        <v>8643</v>
      </c>
      <c r="D11611" s="601" t="s">
        <v>8500</v>
      </c>
      <c r="E11611" s="601">
        <v>0.04</v>
      </c>
    </row>
    <row r="11612" spans="1:5">
      <c r="A11612" s="601">
        <v>40864</v>
      </c>
      <c r="B11612" s="601" t="s">
        <v>12293</v>
      </c>
      <c r="C11612" s="601" t="s">
        <v>8645</v>
      </c>
      <c r="D11612" s="601" t="s">
        <v>8500</v>
      </c>
      <c r="E11612" s="601">
        <v>7.31</v>
      </c>
    </row>
    <row r="11613" spans="1:5">
      <c r="A11613" s="601">
        <v>4734</v>
      </c>
      <c r="B11613" s="601" t="s">
        <v>12294</v>
      </c>
      <c r="C11613" s="601" t="s">
        <v>8641</v>
      </c>
      <c r="D11613" s="601" t="s">
        <v>8495</v>
      </c>
      <c r="E11613" s="601">
        <v>539.55999999999995</v>
      </c>
    </row>
    <row r="11614" spans="1:5">
      <c r="A11614" s="601">
        <v>6085</v>
      </c>
      <c r="B11614" s="601" t="s">
        <v>12295</v>
      </c>
      <c r="C11614" s="601" t="s">
        <v>8545</v>
      </c>
      <c r="D11614" s="601" t="s">
        <v>8500</v>
      </c>
      <c r="E11614" s="601">
        <v>6.34</v>
      </c>
    </row>
    <row r="11615" spans="1:5">
      <c r="A11615" s="601">
        <v>38396</v>
      </c>
      <c r="B11615" s="601" t="s">
        <v>12296</v>
      </c>
      <c r="C11615" s="601" t="s">
        <v>8494</v>
      </c>
      <c r="D11615" s="601" t="s">
        <v>8495</v>
      </c>
      <c r="E11615" s="601">
        <v>604.63</v>
      </c>
    </row>
    <row r="11616" spans="1:5">
      <c r="A11616" s="601">
        <v>11622</v>
      </c>
      <c r="B11616" s="601" t="s">
        <v>12297</v>
      </c>
      <c r="C11616" s="601" t="s">
        <v>124</v>
      </c>
      <c r="D11616" s="601" t="s">
        <v>8495</v>
      </c>
      <c r="E11616" s="601">
        <v>77.14</v>
      </c>
    </row>
    <row r="11617" spans="1:5">
      <c r="A11617" s="601">
        <v>43143</v>
      </c>
      <c r="B11617" s="601" t="s">
        <v>12298</v>
      </c>
      <c r="C11617" s="601" t="s">
        <v>8545</v>
      </c>
      <c r="D11617" s="601" t="s">
        <v>8495</v>
      </c>
      <c r="E11617" s="601">
        <v>29.13</v>
      </c>
    </row>
    <row r="11618" spans="1:5">
      <c r="A11618" s="601">
        <v>7317</v>
      </c>
      <c r="B11618" s="601" t="s">
        <v>12299</v>
      </c>
      <c r="C11618" s="601" t="s">
        <v>124</v>
      </c>
      <c r="D11618" s="601" t="s">
        <v>8541</v>
      </c>
      <c r="E11618" s="601">
        <v>37.869999999999997</v>
      </c>
    </row>
    <row r="11619" spans="1:5">
      <c r="A11619" s="601">
        <v>142</v>
      </c>
      <c r="B11619" s="601" t="s">
        <v>12300</v>
      </c>
      <c r="C11619" s="601" t="s">
        <v>12301</v>
      </c>
      <c r="D11619" s="601" t="s">
        <v>8495</v>
      </c>
      <c r="E11619" s="601">
        <v>36.4</v>
      </c>
    </row>
    <row r="11620" spans="1:5">
      <c r="A11620" s="601">
        <v>43142</v>
      </c>
      <c r="B11620" s="601" t="s">
        <v>12302</v>
      </c>
      <c r="C11620" s="601" t="s">
        <v>8545</v>
      </c>
      <c r="D11620" s="601" t="s">
        <v>8495</v>
      </c>
      <c r="E11620" s="601">
        <v>165.34</v>
      </c>
    </row>
    <row r="11621" spans="1:5">
      <c r="A11621" s="601">
        <v>38123</v>
      </c>
      <c r="B11621" s="601" t="s">
        <v>12303</v>
      </c>
      <c r="C11621" s="601" t="s">
        <v>124</v>
      </c>
      <c r="D11621" s="601" t="s">
        <v>8495</v>
      </c>
      <c r="E11621" s="601">
        <v>40.08</v>
      </c>
    </row>
    <row r="11622" spans="1:5">
      <c r="A11622" s="601">
        <v>42699</v>
      </c>
      <c r="B11622" s="601" t="s">
        <v>12304</v>
      </c>
      <c r="C11622" s="601" t="s">
        <v>8494</v>
      </c>
      <c r="D11622" s="601" t="s">
        <v>8495</v>
      </c>
      <c r="E11622" s="601">
        <v>32.47</v>
      </c>
    </row>
    <row r="11623" spans="1:5">
      <c r="A11623" s="601">
        <v>37743</v>
      </c>
      <c r="B11623" s="601" t="s">
        <v>12305</v>
      </c>
      <c r="C11623" s="601" t="s">
        <v>8494</v>
      </c>
      <c r="D11623" s="601" t="s">
        <v>8495</v>
      </c>
      <c r="E11623" s="612">
        <v>236051.74</v>
      </c>
    </row>
    <row r="11624" spans="1:5">
      <c r="A11624" s="601">
        <v>37744</v>
      </c>
      <c r="B11624" s="601" t="s">
        <v>12306</v>
      </c>
      <c r="C11624" s="601" t="s">
        <v>8494</v>
      </c>
      <c r="D11624" s="601" t="s">
        <v>8495</v>
      </c>
      <c r="E11624" s="612">
        <v>277552.44</v>
      </c>
    </row>
    <row r="11625" spans="1:5">
      <c r="A11625" s="601">
        <v>37741</v>
      </c>
      <c r="B11625" s="601" t="s">
        <v>12307</v>
      </c>
      <c r="C11625" s="601" t="s">
        <v>8494</v>
      </c>
      <c r="D11625" s="601" t="s">
        <v>8495</v>
      </c>
      <c r="E11625" s="612">
        <v>214640.56</v>
      </c>
    </row>
    <row r="11626" spans="1:5">
      <c r="A11626" s="601">
        <v>39396</v>
      </c>
      <c r="B11626" s="601" t="s">
        <v>12308</v>
      </c>
      <c r="C11626" s="601" t="s">
        <v>8494</v>
      </c>
      <c r="D11626" s="601" t="s">
        <v>8495</v>
      </c>
      <c r="E11626" s="601">
        <v>76.53</v>
      </c>
    </row>
    <row r="11627" spans="1:5">
      <c r="A11627" s="601">
        <v>39392</v>
      </c>
      <c r="B11627" s="601" t="s">
        <v>12309</v>
      </c>
      <c r="C11627" s="601" t="s">
        <v>8494</v>
      </c>
      <c r="D11627" s="601" t="s">
        <v>8495</v>
      </c>
      <c r="E11627" s="601">
        <v>86.33</v>
      </c>
    </row>
    <row r="11628" spans="1:5">
      <c r="A11628" s="601">
        <v>39393</v>
      </c>
      <c r="B11628" s="601" t="s">
        <v>12310</v>
      </c>
      <c r="C11628" s="601" t="s">
        <v>8494</v>
      </c>
      <c r="D11628" s="601" t="s">
        <v>8495</v>
      </c>
      <c r="E11628" s="601">
        <v>53.39</v>
      </c>
    </row>
    <row r="11629" spans="1:5">
      <c r="A11629" s="601">
        <v>39394</v>
      </c>
      <c r="B11629" s="601" t="s">
        <v>12311</v>
      </c>
      <c r="C11629" s="601" t="s">
        <v>8494</v>
      </c>
      <c r="D11629" s="601" t="s">
        <v>8495</v>
      </c>
      <c r="E11629" s="601">
        <v>60.09</v>
      </c>
    </row>
    <row r="11630" spans="1:5">
      <c r="A11630" s="601">
        <v>39395</v>
      </c>
      <c r="B11630" s="601" t="s">
        <v>12312</v>
      </c>
      <c r="C11630" s="601" t="s">
        <v>8494</v>
      </c>
      <c r="D11630" s="601" t="s">
        <v>8495</v>
      </c>
      <c r="E11630" s="601">
        <v>55.88</v>
      </c>
    </row>
    <row r="11631" spans="1:5">
      <c r="A11631" s="601">
        <v>14618</v>
      </c>
      <c r="B11631" s="601" t="s">
        <v>12313</v>
      </c>
      <c r="C11631" s="601" t="s">
        <v>8494</v>
      </c>
      <c r="D11631" s="601" t="s">
        <v>8495</v>
      </c>
      <c r="E11631" s="612">
        <v>1474.63</v>
      </c>
    </row>
    <row r="11632" spans="1:5">
      <c r="A11632" s="601">
        <v>40269</v>
      </c>
      <c r="B11632" s="601" t="s">
        <v>12314</v>
      </c>
      <c r="C11632" s="601" t="s">
        <v>8494</v>
      </c>
      <c r="D11632" s="601" t="s">
        <v>8495</v>
      </c>
      <c r="E11632" s="612">
        <v>5941.18</v>
      </c>
    </row>
    <row r="11633" spans="1:5">
      <c r="A11633" s="601">
        <v>6110</v>
      </c>
      <c r="B11633" s="601" t="s">
        <v>12315</v>
      </c>
      <c r="C11633" s="601" t="s">
        <v>8643</v>
      </c>
      <c r="D11633" s="601" t="s">
        <v>8495</v>
      </c>
      <c r="E11633" s="601">
        <v>17.190000000000001</v>
      </c>
    </row>
    <row r="11634" spans="1:5">
      <c r="A11634" s="601">
        <v>40910</v>
      </c>
      <c r="B11634" s="601" t="s">
        <v>12316</v>
      </c>
      <c r="C11634" s="601" t="s">
        <v>8645</v>
      </c>
      <c r="D11634" s="601" t="s">
        <v>8495</v>
      </c>
      <c r="E11634" s="612">
        <v>3020.19</v>
      </c>
    </row>
    <row r="11635" spans="1:5">
      <c r="A11635" s="601">
        <v>6111</v>
      </c>
      <c r="B11635" s="601" t="s">
        <v>12317</v>
      </c>
      <c r="C11635" s="601" t="s">
        <v>8643</v>
      </c>
      <c r="D11635" s="601" t="s">
        <v>8500</v>
      </c>
      <c r="E11635" s="601">
        <v>12.8</v>
      </c>
    </row>
    <row r="11636" spans="1:5">
      <c r="A11636" s="601">
        <v>41084</v>
      </c>
      <c r="B11636" s="601" t="s">
        <v>12318</v>
      </c>
      <c r="C11636" s="601" t="s">
        <v>8645</v>
      </c>
      <c r="D11636" s="601" t="s">
        <v>8495</v>
      </c>
      <c r="E11636" s="612">
        <v>2250.15</v>
      </c>
    </row>
    <row r="11637" spans="1:5">
      <c r="A11637" s="601">
        <v>44535</v>
      </c>
      <c r="B11637" s="601" t="s">
        <v>12319</v>
      </c>
      <c r="C11637" s="601" t="s">
        <v>8641</v>
      </c>
      <c r="D11637" s="601" t="s">
        <v>8495</v>
      </c>
      <c r="E11637" s="601">
        <v>70.680000000000007</v>
      </c>
    </row>
    <row r="11638" spans="1:5">
      <c r="A11638" s="601">
        <v>44945</v>
      </c>
      <c r="B11638" s="601" t="s">
        <v>12320</v>
      </c>
      <c r="C11638" s="601" t="s">
        <v>8494</v>
      </c>
      <c r="D11638" s="601" t="s">
        <v>8500</v>
      </c>
      <c r="E11638" s="601">
        <v>11.5</v>
      </c>
    </row>
    <row r="11639" spans="1:5">
      <c r="A11639" s="601">
        <v>38637</v>
      </c>
      <c r="B11639" s="601" t="s">
        <v>12321</v>
      </c>
      <c r="C11639" s="601" t="s">
        <v>8494</v>
      </c>
      <c r="D11639" s="601" t="s">
        <v>8495</v>
      </c>
      <c r="E11639" s="601">
        <v>250.73</v>
      </c>
    </row>
    <row r="11640" spans="1:5">
      <c r="A11640" s="601">
        <v>6150</v>
      </c>
      <c r="B11640" s="601" t="s">
        <v>12322</v>
      </c>
      <c r="C11640" s="601" t="s">
        <v>8494</v>
      </c>
      <c r="D11640" s="601" t="s">
        <v>8495</v>
      </c>
      <c r="E11640" s="601">
        <v>253.8</v>
      </c>
    </row>
    <row r="11641" spans="1:5">
      <c r="A11641" s="601">
        <v>6136</v>
      </c>
      <c r="B11641" s="601" t="s">
        <v>12323</v>
      </c>
      <c r="C11641" s="601" t="s">
        <v>8494</v>
      </c>
      <c r="D11641" s="601" t="s">
        <v>8500</v>
      </c>
      <c r="E11641" s="601">
        <v>199.5</v>
      </c>
    </row>
    <row r="11642" spans="1:5">
      <c r="A11642" s="601">
        <v>38638</v>
      </c>
      <c r="B11642" s="601" t="s">
        <v>12324</v>
      </c>
      <c r="C11642" s="601" t="s">
        <v>8494</v>
      </c>
      <c r="D11642" s="601" t="s">
        <v>8495</v>
      </c>
      <c r="E11642" s="601">
        <v>211.28</v>
      </c>
    </row>
    <row r="11643" spans="1:5">
      <c r="A11643" s="601">
        <v>20262</v>
      </c>
      <c r="B11643" s="601" t="s">
        <v>12325</v>
      </c>
      <c r="C11643" s="601" t="s">
        <v>8494</v>
      </c>
      <c r="D11643" s="601" t="s">
        <v>8495</v>
      </c>
      <c r="E11643" s="601">
        <v>21.06</v>
      </c>
    </row>
    <row r="11644" spans="1:5">
      <c r="A11644" s="601">
        <v>6145</v>
      </c>
      <c r="B11644" s="601" t="s">
        <v>12326</v>
      </c>
      <c r="C11644" s="601" t="s">
        <v>8494</v>
      </c>
      <c r="D11644" s="601" t="s">
        <v>8495</v>
      </c>
      <c r="E11644" s="601">
        <v>23.27</v>
      </c>
    </row>
    <row r="11645" spans="1:5">
      <c r="A11645" s="601">
        <v>6149</v>
      </c>
      <c r="B11645" s="601" t="s">
        <v>12327</v>
      </c>
      <c r="C11645" s="601" t="s">
        <v>8494</v>
      </c>
      <c r="D11645" s="601" t="s">
        <v>8495</v>
      </c>
      <c r="E11645" s="601">
        <v>15.38</v>
      </c>
    </row>
    <row r="11646" spans="1:5">
      <c r="A11646" s="601">
        <v>6146</v>
      </c>
      <c r="B11646" s="601" t="s">
        <v>12328</v>
      </c>
      <c r="C11646" s="601" t="s">
        <v>8494</v>
      </c>
      <c r="D11646" s="601" t="s">
        <v>8495</v>
      </c>
      <c r="E11646" s="601">
        <v>22.11</v>
      </c>
    </row>
    <row r="11647" spans="1:5">
      <c r="A11647" s="601">
        <v>44536</v>
      </c>
      <c r="B11647" s="601" t="s">
        <v>12329</v>
      </c>
      <c r="C11647" s="601" t="s">
        <v>124</v>
      </c>
      <c r="D11647" s="601" t="s">
        <v>8495</v>
      </c>
      <c r="E11647" s="601">
        <v>3.06</v>
      </c>
    </row>
    <row r="11648" spans="1:5">
      <c r="A11648" s="601">
        <v>39961</v>
      </c>
      <c r="B11648" s="601" t="s">
        <v>12330</v>
      </c>
      <c r="C11648" s="601" t="s">
        <v>8494</v>
      </c>
      <c r="D11648" s="601" t="s">
        <v>8495</v>
      </c>
      <c r="E11648" s="601">
        <v>24.05</v>
      </c>
    </row>
    <row r="11649" spans="1:5">
      <c r="A11649" s="601">
        <v>42433</v>
      </c>
      <c r="B11649" s="601" t="s">
        <v>12331</v>
      </c>
      <c r="C11649" s="601" t="s">
        <v>8494</v>
      </c>
      <c r="D11649" s="601" t="s">
        <v>8541</v>
      </c>
      <c r="E11649" s="612">
        <v>4789.18</v>
      </c>
    </row>
    <row r="11650" spans="1:5">
      <c r="A11650" s="601">
        <v>42434</v>
      </c>
      <c r="B11650" s="601" t="s">
        <v>12332</v>
      </c>
      <c r="C11650" s="601" t="s">
        <v>8494</v>
      </c>
      <c r="D11650" s="601" t="s">
        <v>8541</v>
      </c>
      <c r="E11650" s="612">
        <v>5175.3999999999996</v>
      </c>
    </row>
    <row r="11651" spans="1:5">
      <c r="A11651" s="601">
        <v>42435</v>
      </c>
      <c r="B11651" s="601" t="s">
        <v>12333</v>
      </c>
      <c r="C11651" s="601" t="s">
        <v>8494</v>
      </c>
      <c r="D11651" s="601" t="s">
        <v>8541</v>
      </c>
      <c r="E11651" s="612">
        <v>2580.7800000000002</v>
      </c>
    </row>
    <row r="11652" spans="1:5">
      <c r="A11652" s="601">
        <v>38061</v>
      </c>
      <c r="B11652" s="601" t="s">
        <v>12334</v>
      </c>
      <c r="C11652" s="601" t="s">
        <v>8494</v>
      </c>
      <c r="D11652" s="601" t="s">
        <v>8495</v>
      </c>
      <c r="E11652" s="601">
        <v>56.86</v>
      </c>
    </row>
    <row r="11653" spans="1:5">
      <c r="A11653" s="601">
        <v>20250</v>
      </c>
      <c r="B11653" s="601" t="s">
        <v>12335</v>
      </c>
      <c r="C11653" s="601" t="s">
        <v>124</v>
      </c>
      <c r="D11653" s="601" t="s">
        <v>8500</v>
      </c>
      <c r="E11653" s="601">
        <v>18</v>
      </c>
    </row>
    <row r="11654" spans="1:5">
      <c r="A11654" s="601">
        <v>13388</v>
      </c>
      <c r="B11654" s="601" t="s">
        <v>12336</v>
      </c>
      <c r="C11654" s="601" t="s">
        <v>124</v>
      </c>
      <c r="D11654" s="601" t="s">
        <v>8495</v>
      </c>
      <c r="E11654" s="601">
        <v>194.66</v>
      </c>
    </row>
    <row r="11655" spans="1:5">
      <c r="A11655" s="601">
        <v>39914</v>
      </c>
      <c r="B11655" s="601" t="s">
        <v>12337</v>
      </c>
      <c r="C11655" s="601" t="s">
        <v>124</v>
      </c>
      <c r="D11655" s="601" t="s">
        <v>8541</v>
      </c>
      <c r="E11655" s="601">
        <v>253.36</v>
      </c>
    </row>
    <row r="11656" spans="1:5">
      <c r="A11656" s="601">
        <v>12732</v>
      </c>
      <c r="B11656" s="601" t="s">
        <v>12338</v>
      </c>
      <c r="C11656" s="601" t="s">
        <v>8494</v>
      </c>
      <c r="D11656" s="601" t="s">
        <v>8541</v>
      </c>
      <c r="E11656" s="601">
        <v>292.33999999999997</v>
      </c>
    </row>
    <row r="11657" spans="1:5">
      <c r="A11657" s="601">
        <v>6160</v>
      </c>
      <c r="B11657" s="601" t="s">
        <v>12339</v>
      </c>
      <c r="C11657" s="601" t="s">
        <v>8643</v>
      </c>
      <c r="D11657" s="601" t="s">
        <v>8500</v>
      </c>
      <c r="E11657" s="601">
        <v>17.190000000000001</v>
      </c>
    </row>
    <row r="11658" spans="1:5">
      <c r="A11658" s="601">
        <v>41087</v>
      </c>
      <c r="B11658" s="601" t="s">
        <v>12340</v>
      </c>
      <c r="C11658" s="601" t="s">
        <v>8645</v>
      </c>
      <c r="D11658" s="601" t="s">
        <v>8495</v>
      </c>
      <c r="E11658" s="612">
        <v>3020.19</v>
      </c>
    </row>
    <row r="11659" spans="1:5">
      <c r="A11659" s="601">
        <v>6166</v>
      </c>
      <c r="B11659" s="601" t="s">
        <v>12341</v>
      </c>
      <c r="C11659" s="601" t="s">
        <v>8643</v>
      </c>
      <c r="D11659" s="601" t="s">
        <v>8495</v>
      </c>
      <c r="E11659" s="601">
        <v>20.190000000000001</v>
      </c>
    </row>
    <row r="11660" spans="1:5">
      <c r="A11660" s="601">
        <v>41088</v>
      </c>
      <c r="B11660" s="601" t="s">
        <v>12342</v>
      </c>
      <c r="C11660" s="601" t="s">
        <v>8645</v>
      </c>
      <c r="D11660" s="601" t="s">
        <v>8495</v>
      </c>
      <c r="E11660" s="612">
        <v>3549.11</v>
      </c>
    </row>
    <row r="11661" spans="1:5">
      <c r="A11661" s="601">
        <v>20232</v>
      </c>
      <c r="B11661" s="601" t="s">
        <v>12343</v>
      </c>
      <c r="C11661" s="601" t="s">
        <v>8539</v>
      </c>
      <c r="D11661" s="601" t="s">
        <v>8495</v>
      </c>
      <c r="E11661" s="601">
        <v>110.4</v>
      </c>
    </row>
    <row r="11662" spans="1:5">
      <c r="A11662" s="601">
        <v>10856</v>
      </c>
      <c r="B11662" s="601" t="s">
        <v>12344</v>
      </c>
      <c r="C11662" s="601" t="s">
        <v>8539</v>
      </c>
      <c r="D11662" s="601" t="s">
        <v>8541</v>
      </c>
      <c r="E11662" s="601">
        <v>103.78</v>
      </c>
    </row>
    <row r="11663" spans="1:5">
      <c r="A11663" s="601">
        <v>4828</v>
      </c>
      <c r="B11663" s="601" t="s">
        <v>12345</v>
      </c>
      <c r="C11663" s="601" t="s">
        <v>8539</v>
      </c>
      <c r="D11663" s="601" t="s">
        <v>8495</v>
      </c>
      <c r="E11663" s="601">
        <v>81.290000000000006</v>
      </c>
    </row>
    <row r="11664" spans="1:5">
      <c r="A11664" s="601">
        <v>20249</v>
      </c>
      <c r="B11664" s="601" t="s">
        <v>12346</v>
      </c>
      <c r="C11664" s="601" t="s">
        <v>8539</v>
      </c>
      <c r="D11664" s="601" t="s">
        <v>8495</v>
      </c>
      <c r="E11664" s="601">
        <v>44.51</v>
      </c>
    </row>
    <row r="11665" spans="1:5">
      <c r="A11665" s="601">
        <v>11609</v>
      </c>
      <c r="B11665" s="601" t="s">
        <v>12347</v>
      </c>
      <c r="C11665" s="601" t="s">
        <v>8545</v>
      </c>
      <c r="D11665" s="601" t="s">
        <v>8495</v>
      </c>
      <c r="E11665" s="601">
        <v>12.82</v>
      </c>
    </row>
    <row r="11666" spans="1:5">
      <c r="A11666" s="601">
        <v>20083</v>
      </c>
      <c r="B11666" s="601" t="s">
        <v>12348</v>
      </c>
      <c r="C11666" s="601" t="s">
        <v>8494</v>
      </c>
      <c r="D11666" s="601" t="s">
        <v>8495</v>
      </c>
      <c r="E11666" s="601">
        <v>87.17</v>
      </c>
    </row>
    <row r="11667" spans="1:5">
      <c r="A11667" s="601">
        <v>10691</v>
      </c>
      <c r="B11667" s="601" t="s">
        <v>12349</v>
      </c>
      <c r="C11667" s="601" t="s">
        <v>8545</v>
      </c>
      <c r="D11667" s="601" t="s">
        <v>8541</v>
      </c>
      <c r="E11667" s="601">
        <v>50.11</v>
      </c>
    </row>
    <row r="11668" spans="1:5">
      <c r="A11668" s="601">
        <v>12295</v>
      </c>
      <c r="B11668" s="601" t="s">
        <v>12350</v>
      </c>
      <c r="C11668" s="601" t="s">
        <v>8494</v>
      </c>
      <c r="D11668" s="601" t="s">
        <v>8495</v>
      </c>
      <c r="E11668" s="601">
        <v>3.05</v>
      </c>
    </row>
    <row r="11669" spans="1:5">
      <c r="A11669" s="601">
        <v>12296</v>
      </c>
      <c r="B11669" s="601" t="s">
        <v>12351</v>
      </c>
      <c r="C11669" s="601" t="s">
        <v>8494</v>
      </c>
      <c r="D11669" s="601" t="s">
        <v>8495</v>
      </c>
      <c r="E11669" s="601">
        <v>3.95</v>
      </c>
    </row>
    <row r="11670" spans="1:5">
      <c r="A11670" s="601">
        <v>12294</v>
      </c>
      <c r="B11670" s="601" t="s">
        <v>12352</v>
      </c>
      <c r="C11670" s="601" t="s">
        <v>8494</v>
      </c>
      <c r="D11670" s="601" t="s">
        <v>8495</v>
      </c>
      <c r="E11670" s="601">
        <v>9.5</v>
      </c>
    </row>
    <row r="11671" spans="1:5">
      <c r="A11671" s="601">
        <v>14543</v>
      </c>
      <c r="B11671" s="601" t="s">
        <v>12353</v>
      </c>
      <c r="C11671" s="601" t="s">
        <v>8494</v>
      </c>
      <c r="D11671" s="601" t="s">
        <v>8495</v>
      </c>
      <c r="E11671" s="601">
        <v>6.78</v>
      </c>
    </row>
    <row r="11672" spans="1:5">
      <c r="A11672" s="601">
        <v>13329</v>
      </c>
      <c r="B11672" s="601" t="s">
        <v>12354</v>
      </c>
      <c r="C11672" s="601" t="s">
        <v>8494</v>
      </c>
      <c r="D11672" s="601" t="s">
        <v>8500</v>
      </c>
      <c r="E11672" s="601">
        <v>3.98</v>
      </c>
    </row>
    <row r="11673" spans="1:5">
      <c r="A11673" s="601">
        <v>21047</v>
      </c>
      <c r="B11673" s="601" t="s">
        <v>12355</v>
      </c>
      <c r="C11673" s="601" t="s">
        <v>8494</v>
      </c>
      <c r="D11673" s="601" t="s">
        <v>8495</v>
      </c>
      <c r="E11673" s="601">
        <v>48.21</v>
      </c>
    </row>
    <row r="11674" spans="1:5">
      <c r="A11674" s="601">
        <v>21042</v>
      </c>
      <c r="B11674" s="601" t="s">
        <v>12356</v>
      </c>
      <c r="C11674" s="601" t="s">
        <v>8494</v>
      </c>
      <c r="D11674" s="601" t="s">
        <v>8495</v>
      </c>
      <c r="E11674" s="601">
        <v>37.159999999999997</v>
      </c>
    </row>
    <row r="11675" spans="1:5">
      <c r="A11675" s="601">
        <v>21043</v>
      </c>
      <c r="B11675" s="601" t="s">
        <v>12357</v>
      </c>
      <c r="C11675" s="601" t="s">
        <v>8494</v>
      </c>
      <c r="D11675" s="601" t="s">
        <v>8495</v>
      </c>
      <c r="E11675" s="601">
        <v>46.94</v>
      </c>
    </row>
    <row r="11676" spans="1:5">
      <c r="A11676" s="601">
        <v>21044</v>
      </c>
      <c r="B11676" s="601" t="s">
        <v>12358</v>
      </c>
      <c r="C11676" s="601" t="s">
        <v>8494</v>
      </c>
      <c r="D11676" s="601" t="s">
        <v>8495</v>
      </c>
      <c r="E11676" s="601">
        <v>32.700000000000003</v>
      </c>
    </row>
    <row r="11677" spans="1:5">
      <c r="A11677" s="601">
        <v>21045</v>
      </c>
      <c r="B11677" s="601" t="s">
        <v>12359</v>
      </c>
      <c r="C11677" s="601" t="s">
        <v>8494</v>
      </c>
      <c r="D11677" s="601" t="s">
        <v>8495</v>
      </c>
      <c r="E11677" s="601">
        <v>44.79</v>
      </c>
    </row>
    <row r="11678" spans="1:5">
      <c r="A11678" s="601">
        <v>21041</v>
      </c>
      <c r="B11678" s="601" t="s">
        <v>12360</v>
      </c>
      <c r="C11678" s="601" t="s">
        <v>8494</v>
      </c>
      <c r="D11678" s="601" t="s">
        <v>8495</v>
      </c>
      <c r="E11678" s="601">
        <v>38.630000000000003</v>
      </c>
    </row>
    <row r="11679" spans="1:5">
      <c r="A11679" s="601">
        <v>21040</v>
      </c>
      <c r="B11679" s="601" t="s">
        <v>12361</v>
      </c>
      <c r="C11679" s="601" t="s">
        <v>8494</v>
      </c>
      <c r="D11679" s="601" t="s">
        <v>8500</v>
      </c>
      <c r="E11679" s="601">
        <v>32</v>
      </c>
    </row>
    <row r="11680" spans="1:5">
      <c r="A11680" s="601">
        <v>14149</v>
      </c>
      <c r="B11680" s="601" t="s">
        <v>12362</v>
      </c>
      <c r="C11680" s="601" t="s">
        <v>10556</v>
      </c>
      <c r="D11680" s="601" t="s">
        <v>8541</v>
      </c>
      <c r="E11680" s="601">
        <v>209.03</v>
      </c>
    </row>
    <row r="11681" spans="1:5">
      <c r="A11681" s="601">
        <v>38099</v>
      </c>
      <c r="B11681" s="601" t="s">
        <v>12363</v>
      </c>
      <c r="C11681" s="601" t="s">
        <v>8494</v>
      </c>
      <c r="D11681" s="601" t="s">
        <v>8495</v>
      </c>
      <c r="E11681" s="601">
        <v>1.48</v>
      </c>
    </row>
    <row r="11682" spans="1:5">
      <c r="A11682" s="601">
        <v>38100</v>
      </c>
      <c r="B11682" s="601" t="s">
        <v>12364</v>
      </c>
      <c r="C11682" s="601" t="s">
        <v>8494</v>
      </c>
      <c r="D11682" s="601" t="s">
        <v>8495</v>
      </c>
      <c r="E11682" s="601">
        <v>2.42</v>
      </c>
    </row>
    <row r="11683" spans="1:5">
      <c r="A11683" s="601">
        <v>7576</v>
      </c>
      <c r="B11683" s="601" t="s">
        <v>12365</v>
      </c>
      <c r="C11683" s="601" t="s">
        <v>8494</v>
      </c>
      <c r="D11683" s="601" t="s">
        <v>8495</v>
      </c>
      <c r="E11683" s="601">
        <v>222.79</v>
      </c>
    </row>
    <row r="11684" spans="1:5">
      <c r="A11684" s="601">
        <v>3384</v>
      </c>
      <c r="B11684" s="601" t="s">
        <v>12366</v>
      </c>
      <c r="C11684" s="601" t="s">
        <v>8494</v>
      </c>
      <c r="D11684" s="601" t="s">
        <v>8495</v>
      </c>
      <c r="E11684" s="601">
        <v>6.44</v>
      </c>
    </row>
    <row r="11685" spans="1:5">
      <c r="A11685" s="601">
        <v>7572</v>
      </c>
      <c r="B11685" s="601" t="s">
        <v>12367</v>
      </c>
      <c r="C11685" s="601" t="s">
        <v>8494</v>
      </c>
      <c r="D11685" s="601" t="s">
        <v>8495</v>
      </c>
      <c r="E11685" s="601">
        <v>9.2899999999999991</v>
      </c>
    </row>
    <row r="11686" spans="1:5">
      <c r="A11686" s="601">
        <v>3396</v>
      </c>
      <c r="B11686" s="601" t="s">
        <v>12368</v>
      </c>
      <c r="C11686" s="601" t="s">
        <v>8494</v>
      </c>
      <c r="D11686" s="601" t="s">
        <v>8495</v>
      </c>
      <c r="E11686" s="601">
        <v>6.28</v>
      </c>
    </row>
    <row r="11687" spans="1:5">
      <c r="A11687" s="601">
        <v>37590</v>
      </c>
      <c r="B11687" s="601" t="s">
        <v>12369</v>
      </c>
      <c r="C11687" s="601" t="s">
        <v>8494</v>
      </c>
      <c r="D11687" s="601" t="s">
        <v>8541</v>
      </c>
      <c r="E11687" s="601">
        <v>16.86</v>
      </c>
    </row>
    <row r="11688" spans="1:5">
      <c r="A11688" s="601">
        <v>37591</v>
      </c>
      <c r="B11688" s="601" t="s">
        <v>12370</v>
      </c>
      <c r="C11688" s="601" t="s">
        <v>8494</v>
      </c>
      <c r="D11688" s="601" t="s">
        <v>8541</v>
      </c>
      <c r="E11688" s="601">
        <v>20.27</v>
      </c>
    </row>
    <row r="11689" spans="1:5">
      <c r="A11689" s="601">
        <v>12626</v>
      </c>
      <c r="B11689" s="601" t="s">
        <v>12371</v>
      </c>
      <c r="C11689" s="601" t="s">
        <v>8494</v>
      </c>
      <c r="D11689" s="601" t="s">
        <v>8495</v>
      </c>
      <c r="E11689" s="601">
        <v>41.07</v>
      </c>
    </row>
    <row r="11690" spans="1:5">
      <c r="A11690" s="601">
        <v>11033</v>
      </c>
      <c r="B11690" s="601" t="s">
        <v>12372</v>
      </c>
      <c r="C11690" s="601" t="s">
        <v>8494</v>
      </c>
      <c r="D11690" s="601" t="s">
        <v>8495</v>
      </c>
      <c r="E11690" s="601">
        <v>6.28</v>
      </c>
    </row>
    <row r="11691" spans="1:5">
      <c r="A11691" s="601">
        <v>390</v>
      </c>
      <c r="B11691" s="601" t="s">
        <v>12373</v>
      </c>
      <c r="C11691" s="601" t="s">
        <v>8494</v>
      </c>
      <c r="D11691" s="601" t="s">
        <v>8495</v>
      </c>
      <c r="E11691" s="601">
        <v>11.37</v>
      </c>
    </row>
    <row r="11692" spans="1:5">
      <c r="A11692" s="601">
        <v>42436</v>
      </c>
      <c r="B11692" s="601" t="s">
        <v>12374</v>
      </c>
      <c r="C11692" s="601" t="s">
        <v>8494</v>
      </c>
      <c r="D11692" s="601" t="s">
        <v>8541</v>
      </c>
      <c r="E11692" s="612">
        <v>2701.34</v>
      </c>
    </row>
    <row r="11693" spans="1:5">
      <c r="A11693" s="601">
        <v>6194</v>
      </c>
      <c r="B11693" s="601" t="s">
        <v>12375</v>
      </c>
      <c r="C11693" s="601" t="s">
        <v>8539</v>
      </c>
      <c r="D11693" s="601" t="s">
        <v>8495</v>
      </c>
      <c r="E11693" s="601">
        <v>8.26</v>
      </c>
    </row>
    <row r="11694" spans="1:5">
      <c r="A11694" s="601">
        <v>10567</v>
      </c>
      <c r="B11694" s="601" t="s">
        <v>12376</v>
      </c>
      <c r="C11694" s="601" t="s">
        <v>8539</v>
      </c>
      <c r="D11694" s="601" t="s">
        <v>8495</v>
      </c>
      <c r="E11694" s="601">
        <v>13.08</v>
      </c>
    </row>
    <row r="11695" spans="1:5">
      <c r="A11695" s="601">
        <v>6212</v>
      </c>
      <c r="B11695" s="601" t="s">
        <v>12377</v>
      </c>
      <c r="C11695" s="601" t="s">
        <v>8539</v>
      </c>
      <c r="D11695" s="601" t="s">
        <v>8500</v>
      </c>
      <c r="E11695" s="601">
        <v>19.2</v>
      </c>
    </row>
    <row r="11696" spans="1:5">
      <c r="A11696" s="601">
        <v>3993</v>
      </c>
      <c r="B11696" s="601" t="s">
        <v>12378</v>
      </c>
      <c r="C11696" s="601" t="s">
        <v>8898</v>
      </c>
      <c r="D11696" s="601" t="s">
        <v>8495</v>
      </c>
      <c r="E11696" s="601">
        <v>105.31</v>
      </c>
    </row>
    <row r="11697" spans="1:5">
      <c r="A11697" s="601">
        <v>3990</v>
      </c>
      <c r="B11697" s="601" t="s">
        <v>12379</v>
      </c>
      <c r="C11697" s="601" t="s">
        <v>8539</v>
      </c>
      <c r="D11697" s="601" t="s">
        <v>8495</v>
      </c>
      <c r="E11697" s="601">
        <v>19.809999999999999</v>
      </c>
    </row>
    <row r="11698" spans="1:5">
      <c r="A11698" s="601">
        <v>3992</v>
      </c>
      <c r="B11698" s="601" t="s">
        <v>12380</v>
      </c>
      <c r="C11698" s="601" t="s">
        <v>8539</v>
      </c>
      <c r="D11698" s="601" t="s">
        <v>8495</v>
      </c>
      <c r="E11698" s="601">
        <v>26.75</v>
      </c>
    </row>
    <row r="11699" spans="1:5">
      <c r="A11699" s="601">
        <v>6178</v>
      </c>
      <c r="B11699" s="601" t="s">
        <v>12381</v>
      </c>
      <c r="C11699" s="601" t="s">
        <v>8898</v>
      </c>
      <c r="D11699" s="601" t="s">
        <v>8541</v>
      </c>
      <c r="E11699" s="601">
        <v>354.76</v>
      </c>
    </row>
    <row r="11700" spans="1:5">
      <c r="A11700" s="601">
        <v>6180</v>
      </c>
      <c r="B11700" s="601" t="s">
        <v>12382</v>
      </c>
      <c r="C11700" s="601" t="s">
        <v>8898</v>
      </c>
      <c r="D11700" s="601" t="s">
        <v>8541</v>
      </c>
      <c r="E11700" s="601">
        <v>382.88</v>
      </c>
    </row>
    <row r="11701" spans="1:5">
      <c r="A11701" s="601">
        <v>6182</v>
      </c>
      <c r="B11701" s="601" t="s">
        <v>12383</v>
      </c>
      <c r="C11701" s="601" t="s">
        <v>8898</v>
      </c>
      <c r="D11701" s="601" t="s">
        <v>8541</v>
      </c>
      <c r="E11701" s="601">
        <v>475.25</v>
      </c>
    </row>
    <row r="11702" spans="1:5">
      <c r="A11702" s="601">
        <v>43614</v>
      </c>
      <c r="B11702" s="601" t="s">
        <v>12384</v>
      </c>
      <c r="C11702" s="601" t="s">
        <v>8539</v>
      </c>
      <c r="D11702" s="601" t="s">
        <v>8495</v>
      </c>
      <c r="E11702" s="601">
        <v>13.38</v>
      </c>
    </row>
    <row r="11703" spans="1:5">
      <c r="A11703" s="601">
        <v>6193</v>
      </c>
      <c r="B11703" s="601" t="s">
        <v>12385</v>
      </c>
      <c r="C11703" s="601" t="s">
        <v>8539</v>
      </c>
      <c r="D11703" s="601" t="s">
        <v>8495</v>
      </c>
      <c r="E11703" s="601">
        <v>16.29</v>
      </c>
    </row>
    <row r="11704" spans="1:5">
      <c r="A11704" s="601">
        <v>6189</v>
      </c>
      <c r="B11704" s="601" t="s">
        <v>12386</v>
      </c>
      <c r="C11704" s="601" t="s">
        <v>8539</v>
      </c>
      <c r="D11704" s="601" t="s">
        <v>8495</v>
      </c>
      <c r="E11704" s="601">
        <v>23.78</v>
      </c>
    </row>
    <row r="11705" spans="1:5">
      <c r="A11705" s="601">
        <v>6214</v>
      </c>
      <c r="B11705" s="601" t="s">
        <v>12387</v>
      </c>
      <c r="C11705" s="601" t="s">
        <v>8898</v>
      </c>
      <c r="D11705" s="601" t="s">
        <v>8541</v>
      </c>
      <c r="E11705" s="601">
        <v>222.23</v>
      </c>
    </row>
    <row r="11706" spans="1:5">
      <c r="A11706" s="601">
        <v>36153</v>
      </c>
      <c r="B11706" s="601" t="s">
        <v>12388</v>
      </c>
      <c r="C11706" s="601" t="s">
        <v>8494</v>
      </c>
      <c r="D11706" s="601" t="s">
        <v>8495</v>
      </c>
      <c r="E11706" s="601">
        <v>212.66</v>
      </c>
    </row>
    <row r="11707" spans="1:5">
      <c r="A11707" s="601">
        <v>10740</v>
      </c>
      <c r="B11707" s="601" t="s">
        <v>12389</v>
      </c>
      <c r="C11707" s="601" t="s">
        <v>8494</v>
      </c>
      <c r="D11707" s="601" t="s">
        <v>8495</v>
      </c>
      <c r="E11707" s="612">
        <v>10221.08</v>
      </c>
    </row>
    <row r="11708" spans="1:5">
      <c r="A11708" s="601">
        <v>13914</v>
      </c>
      <c r="B11708" s="601" t="s">
        <v>12390</v>
      </c>
      <c r="C11708" s="601" t="s">
        <v>8494</v>
      </c>
      <c r="D11708" s="601" t="s">
        <v>8495</v>
      </c>
      <c r="E11708" s="601">
        <v>739.53</v>
      </c>
    </row>
    <row r="11709" spans="1:5">
      <c r="A11709" s="601">
        <v>10742</v>
      </c>
      <c r="B11709" s="601" t="s">
        <v>12391</v>
      </c>
      <c r="C11709" s="601" t="s">
        <v>8494</v>
      </c>
      <c r="D11709" s="601" t="s">
        <v>8500</v>
      </c>
      <c r="E11709" s="612">
        <v>1078.6199999999999</v>
      </c>
    </row>
    <row r="11710" spans="1:5">
      <c r="A11710" s="601">
        <v>38465</v>
      </c>
      <c r="B11710" s="601" t="s">
        <v>12392</v>
      </c>
      <c r="C11710" s="601" t="s">
        <v>8494</v>
      </c>
      <c r="D11710" s="601" t="s">
        <v>8495</v>
      </c>
      <c r="E11710" s="601">
        <v>36.51</v>
      </c>
    </row>
    <row r="11711" spans="1:5">
      <c r="A11711" s="601">
        <v>7543</v>
      </c>
      <c r="B11711" s="601" t="s">
        <v>12393</v>
      </c>
      <c r="C11711" s="601" t="s">
        <v>8494</v>
      </c>
      <c r="D11711" s="601" t="s">
        <v>8495</v>
      </c>
      <c r="E11711" s="601">
        <v>5.89</v>
      </c>
    </row>
    <row r="11712" spans="1:5">
      <c r="A11712" s="601">
        <v>43427</v>
      </c>
      <c r="B11712" s="601" t="s">
        <v>12394</v>
      </c>
      <c r="C11712" s="601" t="s">
        <v>8494</v>
      </c>
      <c r="D11712" s="601" t="s">
        <v>8541</v>
      </c>
      <c r="E11712" s="612">
        <v>1977.63</v>
      </c>
    </row>
    <row r="11713" spans="1:5">
      <c r="A11713" s="601">
        <v>41613</v>
      </c>
      <c r="B11713" s="601" t="s">
        <v>12395</v>
      </c>
      <c r="C11713" s="601" t="s">
        <v>8494</v>
      </c>
      <c r="D11713" s="601" t="s">
        <v>8541</v>
      </c>
      <c r="E11713" s="601">
        <v>127.12</v>
      </c>
    </row>
    <row r="11714" spans="1:5">
      <c r="A11714" s="601">
        <v>41614</v>
      </c>
      <c r="B11714" s="601" t="s">
        <v>12396</v>
      </c>
      <c r="C11714" s="601" t="s">
        <v>8494</v>
      </c>
      <c r="D11714" s="601" t="s">
        <v>8541</v>
      </c>
      <c r="E11714" s="601">
        <v>161.97999999999999</v>
      </c>
    </row>
    <row r="11715" spans="1:5">
      <c r="A11715" s="601">
        <v>41615</v>
      </c>
      <c r="B11715" s="601" t="s">
        <v>12397</v>
      </c>
      <c r="C11715" s="601" t="s">
        <v>8494</v>
      </c>
      <c r="D11715" s="601" t="s">
        <v>8541</v>
      </c>
      <c r="E11715" s="601">
        <v>250.35</v>
      </c>
    </row>
    <row r="11716" spans="1:5">
      <c r="A11716" s="601">
        <v>41616</v>
      </c>
      <c r="B11716" s="601" t="s">
        <v>12398</v>
      </c>
      <c r="C11716" s="601" t="s">
        <v>8494</v>
      </c>
      <c r="D11716" s="601" t="s">
        <v>8541</v>
      </c>
      <c r="E11716" s="601">
        <v>374.06</v>
      </c>
    </row>
    <row r="11717" spans="1:5">
      <c r="A11717" s="601">
        <v>41617</v>
      </c>
      <c r="B11717" s="601" t="s">
        <v>12399</v>
      </c>
      <c r="C11717" s="601" t="s">
        <v>8494</v>
      </c>
      <c r="D11717" s="601" t="s">
        <v>8541</v>
      </c>
      <c r="E11717" s="601">
        <v>743.78</v>
      </c>
    </row>
    <row r="11718" spans="1:5">
      <c r="A11718" s="601">
        <v>41618</v>
      </c>
      <c r="B11718" s="601" t="s">
        <v>12400</v>
      </c>
      <c r="C11718" s="601" t="s">
        <v>8494</v>
      </c>
      <c r="D11718" s="601" t="s">
        <v>8541</v>
      </c>
      <c r="E11718" s="612">
        <v>1369.27</v>
      </c>
    </row>
    <row r="11719" spans="1:5">
      <c r="A11719" s="601">
        <v>43428</v>
      </c>
      <c r="B11719" s="601" t="s">
        <v>12401</v>
      </c>
      <c r="C11719" s="601" t="s">
        <v>8494</v>
      </c>
      <c r="D11719" s="601" t="s">
        <v>8541</v>
      </c>
      <c r="E11719" s="612">
        <v>2405.14</v>
      </c>
    </row>
    <row r="11720" spans="1:5">
      <c r="A11720" s="601">
        <v>41619</v>
      </c>
      <c r="B11720" s="601" t="s">
        <v>12402</v>
      </c>
      <c r="C11720" s="601" t="s">
        <v>8494</v>
      </c>
      <c r="D11720" s="601" t="s">
        <v>8541</v>
      </c>
      <c r="E11720" s="601">
        <v>155.83000000000001</v>
      </c>
    </row>
    <row r="11721" spans="1:5">
      <c r="A11721" s="601">
        <v>41620</v>
      </c>
      <c r="B11721" s="601" t="s">
        <v>12403</v>
      </c>
      <c r="C11721" s="601" t="s">
        <v>8494</v>
      </c>
      <c r="D11721" s="601" t="s">
        <v>8541</v>
      </c>
      <c r="E11721" s="601">
        <v>196.84</v>
      </c>
    </row>
    <row r="11722" spans="1:5">
      <c r="A11722" s="601">
        <v>41622</v>
      </c>
      <c r="B11722" s="601" t="s">
        <v>12404</v>
      </c>
      <c r="C11722" s="601" t="s">
        <v>8494</v>
      </c>
      <c r="D11722" s="601" t="s">
        <v>8541</v>
      </c>
      <c r="E11722" s="601">
        <v>341.39</v>
      </c>
    </row>
    <row r="11723" spans="1:5">
      <c r="A11723" s="601">
        <v>41623</v>
      </c>
      <c r="B11723" s="601" t="s">
        <v>12405</v>
      </c>
      <c r="C11723" s="601" t="s">
        <v>8494</v>
      </c>
      <c r="D11723" s="601" t="s">
        <v>8541</v>
      </c>
      <c r="E11723" s="601">
        <v>524.9</v>
      </c>
    </row>
    <row r="11724" spans="1:5">
      <c r="A11724" s="601">
        <v>41624</v>
      </c>
      <c r="B11724" s="601" t="s">
        <v>12406</v>
      </c>
      <c r="C11724" s="601" t="s">
        <v>8494</v>
      </c>
      <c r="D11724" s="601" t="s">
        <v>8541</v>
      </c>
      <c r="E11724" s="601">
        <v>984.2</v>
      </c>
    </row>
    <row r="11725" spans="1:5">
      <c r="A11725" s="601">
        <v>41625</v>
      </c>
      <c r="B11725" s="601" t="s">
        <v>12407</v>
      </c>
      <c r="C11725" s="601" t="s">
        <v>8494</v>
      </c>
      <c r="D11725" s="601" t="s">
        <v>8541</v>
      </c>
      <c r="E11725" s="612">
        <v>1514.23</v>
      </c>
    </row>
    <row r="11726" spans="1:5">
      <c r="A11726" s="601">
        <v>39352</v>
      </c>
      <c r="B11726" s="601" t="s">
        <v>12408</v>
      </c>
      <c r="C11726" s="601" t="s">
        <v>8494</v>
      </c>
      <c r="D11726" s="601" t="s">
        <v>8495</v>
      </c>
      <c r="E11726" s="601">
        <v>3.63</v>
      </c>
    </row>
    <row r="11727" spans="1:5">
      <c r="A11727" s="601">
        <v>39346</v>
      </c>
      <c r="B11727" s="601" t="s">
        <v>12409</v>
      </c>
      <c r="C11727" s="601" t="s">
        <v>8494</v>
      </c>
      <c r="D11727" s="601" t="s">
        <v>8495</v>
      </c>
      <c r="E11727" s="601">
        <v>3.63</v>
      </c>
    </row>
    <row r="11728" spans="1:5">
      <c r="A11728" s="601">
        <v>39350</v>
      </c>
      <c r="B11728" s="601" t="s">
        <v>12410</v>
      </c>
      <c r="C11728" s="601" t="s">
        <v>8494</v>
      </c>
      <c r="D11728" s="601" t="s">
        <v>8495</v>
      </c>
      <c r="E11728" s="601">
        <v>3.91</v>
      </c>
    </row>
    <row r="11729" spans="1:5">
      <c r="A11729" s="601">
        <v>39351</v>
      </c>
      <c r="B11729" s="601" t="s">
        <v>12411</v>
      </c>
      <c r="C11729" s="601" t="s">
        <v>8494</v>
      </c>
      <c r="D11729" s="601" t="s">
        <v>8495</v>
      </c>
      <c r="E11729" s="601">
        <v>4.53</v>
      </c>
    </row>
    <row r="11730" spans="1:5">
      <c r="A11730" s="601">
        <v>38837</v>
      </c>
      <c r="B11730" s="601" t="s">
        <v>12412</v>
      </c>
      <c r="C11730" s="601" t="s">
        <v>8494</v>
      </c>
      <c r="D11730" s="601" t="s">
        <v>8541</v>
      </c>
      <c r="E11730" s="601">
        <v>8.6199999999999992</v>
      </c>
    </row>
    <row r="11731" spans="1:5">
      <c r="A11731" s="601">
        <v>38836</v>
      </c>
      <c r="B11731" s="601" t="s">
        <v>12413</v>
      </c>
      <c r="C11731" s="601" t="s">
        <v>8494</v>
      </c>
      <c r="D11731" s="601" t="s">
        <v>8541</v>
      </c>
      <c r="E11731" s="601">
        <v>6.02</v>
      </c>
    </row>
    <row r="11732" spans="1:5">
      <c r="A11732" s="601">
        <v>2666</v>
      </c>
      <c r="B11732" s="601" t="s">
        <v>12414</v>
      </c>
      <c r="C11732" s="601" t="s">
        <v>8494</v>
      </c>
      <c r="D11732" s="601" t="s">
        <v>8495</v>
      </c>
      <c r="E11732" s="601">
        <v>6.05</v>
      </c>
    </row>
    <row r="11733" spans="1:5">
      <c r="A11733" s="601">
        <v>2668</v>
      </c>
      <c r="B11733" s="601" t="s">
        <v>12415</v>
      </c>
      <c r="C11733" s="601" t="s">
        <v>8494</v>
      </c>
      <c r="D11733" s="601" t="s">
        <v>8495</v>
      </c>
      <c r="E11733" s="601">
        <v>6.91</v>
      </c>
    </row>
    <row r="11734" spans="1:5">
      <c r="A11734" s="601">
        <v>2664</v>
      </c>
      <c r="B11734" s="601" t="s">
        <v>12416</v>
      </c>
      <c r="C11734" s="601" t="s">
        <v>8494</v>
      </c>
      <c r="D11734" s="601" t="s">
        <v>8495</v>
      </c>
      <c r="E11734" s="601">
        <v>10.199999999999999</v>
      </c>
    </row>
    <row r="11735" spans="1:5">
      <c r="A11735" s="601">
        <v>2662</v>
      </c>
      <c r="B11735" s="601" t="s">
        <v>12417</v>
      </c>
      <c r="C11735" s="601" t="s">
        <v>8494</v>
      </c>
      <c r="D11735" s="601" t="s">
        <v>8495</v>
      </c>
      <c r="E11735" s="601">
        <v>12.51</v>
      </c>
    </row>
    <row r="11736" spans="1:5">
      <c r="A11736" s="601">
        <v>20964</v>
      </c>
      <c r="B11736" s="601" t="s">
        <v>12418</v>
      </c>
      <c r="C11736" s="601" t="s">
        <v>8494</v>
      </c>
      <c r="D11736" s="601" t="s">
        <v>8495</v>
      </c>
      <c r="E11736" s="601">
        <v>62.45</v>
      </c>
    </row>
    <row r="11737" spans="1:5">
      <c r="A11737" s="601">
        <v>10905</v>
      </c>
      <c r="B11737" s="601" t="s">
        <v>12419</v>
      </c>
      <c r="C11737" s="601" t="s">
        <v>8494</v>
      </c>
      <c r="D11737" s="601" t="s">
        <v>8495</v>
      </c>
      <c r="E11737" s="601">
        <v>83.78</v>
      </c>
    </row>
    <row r="11738" spans="1:5">
      <c r="A11738" s="601">
        <v>11289</v>
      </c>
      <c r="B11738" s="601" t="s">
        <v>12420</v>
      </c>
      <c r="C11738" s="601" t="s">
        <v>8494</v>
      </c>
      <c r="D11738" s="601" t="s">
        <v>8541</v>
      </c>
      <c r="E11738" s="601">
        <v>64.239999999999995</v>
      </c>
    </row>
    <row r="11739" spans="1:5">
      <c r="A11739" s="601">
        <v>11241</v>
      </c>
      <c r="B11739" s="601" t="s">
        <v>12421</v>
      </c>
      <c r="C11739" s="601" t="s">
        <v>8494</v>
      </c>
      <c r="D11739" s="601" t="s">
        <v>8541</v>
      </c>
      <c r="E11739" s="601">
        <v>160.62</v>
      </c>
    </row>
    <row r="11740" spans="1:5">
      <c r="A11740" s="601">
        <v>11301</v>
      </c>
      <c r="B11740" s="601" t="s">
        <v>12422</v>
      </c>
      <c r="C11740" s="601" t="s">
        <v>8494</v>
      </c>
      <c r="D11740" s="601" t="s">
        <v>8541</v>
      </c>
      <c r="E11740" s="601">
        <v>407.28</v>
      </c>
    </row>
    <row r="11741" spans="1:5">
      <c r="A11741" s="601">
        <v>21090</v>
      </c>
      <c r="B11741" s="601" t="s">
        <v>12423</v>
      </c>
      <c r="C11741" s="601" t="s">
        <v>8494</v>
      </c>
      <c r="D11741" s="601" t="s">
        <v>8541</v>
      </c>
      <c r="E11741" s="601">
        <v>499.06</v>
      </c>
    </row>
    <row r="11742" spans="1:5">
      <c r="A11742" s="601">
        <v>11315</v>
      </c>
      <c r="B11742" s="601" t="s">
        <v>12424</v>
      </c>
      <c r="C11742" s="601" t="s">
        <v>8494</v>
      </c>
      <c r="D11742" s="601" t="s">
        <v>8541</v>
      </c>
      <c r="E11742" s="601">
        <v>97.51</v>
      </c>
    </row>
    <row r="11743" spans="1:5">
      <c r="A11743" s="601">
        <v>21071</v>
      </c>
      <c r="B11743" s="601" t="s">
        <v>12425</v>
      </c>
      <c r="C11743" s="601" t="s">
        <v>8494</v>
      </c>
      <c r="D11743" s="601" t="s">
        <v>8541</v>
      </c>
      <c r="E11743" s="601">
        <v>149.13999999999999</v>
      </c>
    </row>
    <row r="11744" spans="1:5">
      <c r="A11744" s="601">
        <v>14112</v>
      </c>
      <c r="B11744" s="601" t="s">
        <v>12426</v>
      </c>
      <c r="C11744" s="601" t="s">
        <v>8494</v>
      </c>
      <c r="D11744" s="601" t="s">
        <v>8541</v>
      </c>
      <c r="E11744" s="601">
        <v>208.23</v>
      </c>
    </row>
    <row r="11745" spans="1:5">
      <c r="A11745" s="601">
        <v>11316</v>
      </c>
      <c r="B11745" s="601" t="s">
        <v>12427</v>
      </c>
      <c r="C11745" s="601" t="s">
        <v>8494</v>
      </c>
      <c r="D11745" s="601" t="s">
        <v>8541</v>
      </c>
      <c r="E11745" s="601">
        <v>321.24</v>
      </c>
    </row>
    <row r="11746" spans="1:5">
      <c r="A11746" s="601">
        <v>6243</v>
      </c>
      <c r="B11746" s="601" t="s">
        <v>12428</v>
      </c>
      <c r="C11746" s="601" t="s">
        <v>8494</v>
      </c>
      <c r="D11746" s="601" t="s">
        <v>8541</v>
      </c>
      <c r="E11746" s="601">
        <v>370</v>
      </c>
    </row>
    <row r="11747" spans="1:5">
      <c r="A11747" s="601">
        <v>6240</v>
      </c>
      <c r="B11747" s="601" t="s">
        <v>12429</v>
      </c>
      <c r="C11747" s="601" t="s">
        <v>8494</v>
      </c>
      <c r="D11747" s="601" t="s">
        <v>8541</v>
      </c>
      <c r="E11747" s="601">
        <v>489.89</v>
      </c>
    </row>
    <row r="11748" spans="1:5">
      <c r="A11748" s="601">
        <v>11296</v>
      </c>
      <c r="B11748" s="601" t="s">
        <v>12430</v>
      </c>
      <c r="C11748" s="601" t="s">
        <v>8494</v>
      </c>
      <c r="D11748" s="601" t="s">
        <v>8541</v>
      </c>
      <c r="E11748" s="612">
        <v>1560.88</v>
      </c>
    </row>
    <row r="11749" spans="1:5">
      <c r="A11749" s="601">
        <v>11299</v>
      </c>
      <c r="B11749" s="601" t="s">
        <v>12431</v>
      </c>
      <c r="C11749" s="601" t="s">
        <v>8494</v>
      </c>
      <c r="D11749" s="601" t="s">
        <v>8541</v>
      </c>
      <c r="E11749" s="601">
        <v>528.32000000000005</v>
      </c>
    </row>
    <row r="11750" spans="1:5">
      <c r="A11750" s="601">
        <v>11688</v>
      </c>
      <c r="B11750" s="601" t="s">
        <v>12432</v>
      </c>
      <c r="C11750" s="601" t="s">
        <v>8494</v>
      </c>
      <c r="D11750" s="601" t="s">
        <v>8495</v>
      </c>
      <c r="E11750" s="601">
        <v>557.69000000000005</v>
      </c>
    </row>
    <row r="11751" spans="1:5">
      <c r="A11751" s="601">
        <v>37736</v>
      </c>
      <c r="B11751" s="601" t="s">
        <v>12433</v>
      </c>
      <c r="C11751" s="601" t="s">
        <v>8494</v>
      </c>
      <c r="D11751" s="601" t="s">
        <v>8541</v>
      </c>
      <c r="E11751" s="612">
        <v>85950</v>
      </c>
    </row>
    <row r="11752" spans="1:5">
      <c r="A11752" s="601">
        <v>37739</v>
      </c>
      <c r="B11752" s="601" t="s">
        <v>12434</v>
      </c>
      <c r="C11752" s="601" t="s">
        <v>8494</v>
      </c>
      <c r="D11752" s="601" t="s">
        <v>8541</v>
      </c>
      <c r="E11752" s="612">
        <v>105784.61</v>
      </c>
    </row>
    <row r="11753" spans="1:5">
      <c r="A11753" s="601">
        <v>37740</v>
      </c>
      <c r="B11753" s="601" t="s">
        <v>12435</v>
      </c>
      <c r="C11753" s="601" t="s">
        <v>8494</v>
      </c>
      <c r="D11753" s="601" t="s">
        <v>8541</v>
      </c>
      <c r="E11753" s="612">
        <v>60366.21</v>
      </c>
    </row>
    <row r="11754" spans="1:5">
      <c r="A11754" s="601">
        <v>37738</v>
      </c>
      <c r="B11754" s="601" t="s">
        <v>12436</v>
      </c>
      <c r="C11754" s="601" t="s">
        <v>8494</v>
      </c>
      <c r="D11754" s="601" t="s">
        <v>8541</v>
      </c>
      <c r="E11754" s="612">
        <v>71720.820000000007</v>
      </c>
    </row>
    <row r="11755" spans="1:5">
      <c r="A11755" s="601">
        <v>37737</v>
      </c>
      <c r="B11755" s="601" t="s">
        <v>12437</v>
      </c>
      <c r="C11755" s="601" t="s">
        <v>8494</v>
      </c>
      <c r="D11755" s="601" t="s">
        <v>8541</v>
      </c>
      <c r="E11755" s="612">
        <v>57060.45</v>
      </c>
    </row>
    <row r="11756" spans="1:5">
      <c r="A11756" s="601">
        <v>25014</v>
      </c>
      <c r="B11756" s="601" t="s">
        <v>12438</v>
      </c>
      <c r="C11756" s="601" t="s">
        <v>8494</v>
      </c>
      <c r="D11756" s="601" t="s">
        <v>8541</v>
      </c>
      <c r="E11756" s="612">
        <v>119510.74</v>
      </c>
    </row>
    <row r="11757" spans="1:5">
      <c r="A11757" s="601">
        <v>25013</v>
      </c>
      <c r="B11757" s="601" t="s">
        <v>12439</v>
      </c>
      <c r="C11757" s="601" t="s">
        <v>8494</v>
      </c>
      <c r="D11757" s="601" t="s">
        <v>8541</v>
      </c>
      <c r="E11757" s="612">
        <v>125259.91</v>
      </c>
    </row>
    <row r="11758" spans="1:5">
      <c r="A11758" s="601">
        <v>14405</v>
      </c>
      <c r="B11758" s="601" t="s">
        <v>12440</v>
      </c>
      <c r="C11758" s="601" t="s">
        <v>8494</v>
      </c>
      <c r="D11758" s="601" t="s">
        <v>8541</v>
      </c>
      <c r="E11758" s="612">
        <v>147034.85999999999</v>
      </c>
    </row>
    <row r="11759" spans="1:5">
      <c r="A11759" s="601">
        <v>20271</v>
      </c>
      <c r="B11759" s="601" t="s">
        <v>12441</v>
      </c>
      <c r="C11759" s="601" t="s">
        <v>8494</v>
      </c>
      <c r="D11759" s="601" t="s">
        <v>8495</v>
      </c>
      <c r="E11759" s="601">
        <v>545.20000000000005</v>
      </c>
    </row>
    <row r="11760" spans="1:5">
      <c r="A11760" s="601">
        <v>10423</v>
      </c>
      <c r="B11760" s="601" t="s">
        <v>12442</v>
      </c>
      <c r="C11760" s="601" t="s">
        <v>8494</v>
      </c>
      <c r="D11760" s="601" t="s">
        <v>8495</v>
      </c>
      <c r="E11760" s="601">
        <v>400.3</v>
      </c>
    </row>
    <row r="11761" spans="1:5">
      <c r="A11761" s="601">
        <v>36790</v>
      </c>
      <c r="B11761" s="601" t="s">
        <v>12443</v>
      </c>
      <c r="C11761" s="601" t="s">
        <v>8494</v>
      </c>
      <c r="D11761" s="601" t="s">
        <v>8495</v>
      </c>
      <c r="E11761" s="601">
        <v>338.69</v>
      </c>
    </row>
    <row r="11762" spans="1:5">
      <c r="A11762" s="601">
        <v>37589</v>
      </c>
      <c r="B11762" s="601" t="s">
        <v>12444</v>
      </c>
      <c r="C11762" s="601" t="s">
        <v>8494</v>
      </c>
      <c r="D11762" s="601" t="s">
        <v>8495</v>
      </c>
      <c r="E11762" s="601">
        <v>414.98</v>
      </c>
    </row>
    <row r="11763" spans="1:5">
      <c r="A11763" s="601">
        <v>11690</v>
      </c>
      <c r="B11763" s="601" t="s">
        <v>12445</v>
      </c>
      <c r="C11763" s="601" t="s">
        <v>8494</v>
      </c>
      <c r="D11763" s="601" t="s">
        <v>8495</v>
      </c>
      <c r="E11763" s="601">
        <v>220.45</v>
      </c>
    </row>
    <row r="11764" spans="1:5">
      <c r="A11764" s="601">
        <v>20234</v>
      </c>
      <c r="B11764" s="601" t="s">
        <v>12446</v>
      </c>
      <c r="C11764" s="601" t="s">
        <v>8494</v>
      </c>
      <c r="D11764" s="601" t="s">
        <v>8495</v>
      </c>
      <c r="E11764" s="601">
        <v>278.98</v>
      </c>
    </row>
    <row r="11765" spans="1:5">
      <c r="A11765" s="601">
        <v>44480</v>
      </c>
      <c r="B11765" s="601" t="s">
        <v>12447</v>
      </c>
      <c r="C11765" s="601" t="s">
        <v>8641</v>
      </c>
      <c r="D11765" s="601" t="s">
        <v>8495</v>
      </c>
      <c r="E11765" s="601">
        <v>20.43</v>
      </c>
    </row>
    <row r="11766" spans="1:5">
      <c r="A11766" s="601">
        <v>11457</v>
      </c>
      <c r="B11766" s="601" t="s">
        <v>12448</v>
      </c>
      <c r="C11766" s="601" t="s">
        <v>8494</v>
      </c>
      <c r="D11766" s="601" t="s">
        <v>8495</v>
      </c>
      <c r="E11766" s="601">
        <v>55.59</v>
      </c>
    </row>
    <row r="11767" spans="1:5">
      <c r="A11767" s="601">
        <v>44073</v>
      </c>
      <c r="B11767" s="601" t="s">
        <v>12449</v>
      </c>
      <c r="C11767" s="601" t="s">
        <v>8539</v>
      </c>
      <c r="D11767" s="601" t="s">
        <v>8495</v>
      </c>
      <c r="E11767" s="601">
        <v>0.72</v>
      </c>
    </row>
    <row r="11768" spans="1:5">
      <c r="A11768" s="601">
        <v>44253</v>
      </c>
      <c r="B11768" s="601" t="s">
        <v>12450</v>
      </c>
      <c r="C11768" s="601" t="s">
        <v>8494</v>
      </c>
      <c r="D11768" s="601" t="s">
        <v>8495</v>
      </c>
      <c r="E11768" s="601">
        <v>287.12</v>
      </c>
    </row>
    <row r="11769" spans="1:5">
      <c r="A11769" s="601">
        <v>21121</v>
      </c>
      <c r="B11769" s="601" t="s">
        <v>12451</v>
      </c>
      <c r="C11769" s="601" t="s">
        <v>8494</v>
      </c>
      <c r="D11769" s="601" t="s">
        <v>8495</v>
      </c>
      <c r="E11769" s="601">
        <v>4.12</v>
      </c>
    </row>
    <row r="11770" spans="1:5">
      <c r="A11770" s="601">
        <v>38010</v>
      </c>
      <c r="B11770" s="601" t="s">
        <v>12452</v>
      </c>
      <c r="C11770" s="601" t="s">
        <v>8494</v>
      </c>
      <c r="D11770" s="601" t="s">
        <v>8495</v>
      </c>
      <c r="E11770" s="601">
        <v>5.13</v>
      </c>
    </row>
    <row r="11771" spans="1:5">
      <c r="A11771" s="601">
        <v>38011</v>
      </c>
      <c r="B11771" s="601" t="s">
        <v>12453</v>
      </c>
      <c r="C11771" s="601" t="s">
        <v>8494</v>
      </c>
      <c r="D11771" s="601" t="s">
        <v>8495</v>
      </c>
      <c r="E11771" s="601">
        <v>10.28</v>
      </c>
    </row>
    <row r="11772" spans="1:5">
      <c r="A11772" s="601">
        <v>38012</v>
      </c>
      <c r="B11772" s="601" t="s">
        <v>12454</v>
      </c>
      <c r="C11772" s="601" t="s">
        <v>8494</v>
      </c>
      <c r="D11772" s="601" t="s">
        <v>8495</v>
      </c>
      <c r="E11772" s="601">
        <v>39.19</v>
      </c>
    </row>
    <row r="11773" spans="1:5">
      <c r="A11773" s="601">
        <v>38013</v>
      </c>
      <c r="B11773" s="601" t="s">
        <v>12455</v>
      </c>
      <c r="C11773" s="601" t="s">
        <v>8494</v>
      </c>
      <c r="D11773" s="601" t="s">
        <v>8495</v>
      </c>
      <c r="E11773" s="601">
        <v>50.35</v>
      </c>
    </row>
    <row r="11774" spans="1:5">
      <c r="A11774" s="601">
        <v>38014</v>
      </c>
      <c r="B11774" s="601" t="s">
        <v>12456</v>
      </c>
      <c r="C11774" s="601" t="s">
        <v>8494</v>
      </c>
      <c r="D11774" s="601" t="s">
        <v>8495</v>
      </c>
      <c r="E11774" s="601">
        <v>84.09</v>
      </c>
    </row>
    <row r="11775" spans="1:5">
      <c r="A11775" s="601">
        <v>38015</v>
      </c>
      <c r="B11775" s="601" t="s">
        <v>12457</v>
      </c>
      <c r="C11775" s="601" t="s">
        <v>8494</v>
      </c>
      <c r="D11775" s="601" t="s">
        <v>8495</v>
      </c>
      <c r="E11775" s="601">
        <v>197.68</v>
      </c>
    </row>
    <row r="11776" spans="1:5">
      <c r="A11776" s="601">
        <v>38016</v>
      </c>
      <c r="B11776" s="601" t="s">
        <v>12458</v>
      </c>
      <c r="C11776" s="601" t="s">
        <v>8494</v>
      </c>
      <c r="D11776" s="601" t="s">
        <v>8495</v>
      </c>
      <c r="E11776" s="601">
        <v>229.88</v>
      </c>
    </row>
    <row r="11777" spans="1:5">
      <c r="A11777" s="601">
        <v>12741</v>
      </c>
      <c r="B11777" s="601" t="s">
        <v>12459</v>
      </c>
      <c r="C11777" s="601" t="s">
        <v>8494</v>
      </c>
      <c r="D11777" s="601" t="s">
        <v>8541</v>
      </c>
      <c r="E11777" s="612">
        <v>1403.72</v>
      </c>
    </row>
    <row r="11778" spans="1:5">
      <c r="A11778" s="601">
        <v>12733</v>
      </c>
      <c r="B11778" s="601" t="s">
        <v>12460</v>
      </c>
      <c r="C11778" s="601" t="s">
        <v>8494</v>
      </c>
      <c r="D11778" s="601" t="s">
        <v>8541</v>
      </c>
      <c r="E11778" s="601">
        <v>7.06</v>
      </c>
    </row>
    <row r="11779" spans="1:5">
      <c r="A11779" s="601">
        <v>12734</v>
      </c>
      <c r="B11779" s="601" t="s">
        <v>12461</v>
      </c>
      <c r="C11779" s="601" t="s">
        <v>8494</v>
      </c>
      <c r="D11779" s="601" t="s">
        <v>8541</v>
      </c>
      <c r="E11779" s="601">
        <v>15.05</v>
      </c>
    </row>
    <row r="11780" spans="1:5">
      <c r="A11780" s="601">
        <v>12735</v>
      </c>
      <c r="B11780" s="601" t="s">
        <v>12462</v>
      </c>
      <c r="C11780" s="601" t="s">
        <v>8494</v>
      </c>
      <c r="D11780" s="601" t="s">
        <v>8541</v>
      </c>
      <c r="E11780" s="601">
        <v>24.76</v>
      </c>
    </row>
    <row r="11781" spans="1:5">
      <c r="A11781" s="601">
        <v>12736</v>
      </c>
      <c r="B11781" s="601" t="s">
        <v>12463</v>
      </c>
      <c r="C11781" s="601" t="s">
        <v>8494</v>
      </c>
      <c r="D11781" s="601" t="s">
        <v>8541</v>
      </c>
      <c r="E11781" s="601">
        <v>56.61</v>
      </c>
    </row>
    <row r="11782" spans="1:5">
      <c r="A11782" s="601">
        <v>12737</v>
      </c>
      <c r="B11782" s="601" t="s">
        <v>12464</v>
      </c>
      <c r="C11782" s="601" t="s">
        <v>8494</v>
      </c>
      <c r="D11782" s="601" t="s">
        <v>8541</v>
      </c>
      <c r="E11782" s="601">
        <v>72.930000000000007</v>
      </c>
    </row>
    <row r="11783" spans="1:5">
      <c r="A11783" s="601">
        <v>12738</v>
      </c>
      <c r="B11783" s="601" t="s">
        <v>12465</v>
      </c>
      <c r="C11783" s="601" t="s">
        <v>8494</v>
      </c>
      <c r="D11783" s="601" t="s">
        <v>8541</v>
      </c>
      <c r="E11783" s="601">
        <v>144.15</v>
      </c>
    </row>
    <row r="11784" spans="1:5">
      <c r="A11784" s="601">
        <v>12739</v>
      </c>
      <c r="B11784" s="601" t="s">
        <v>12466</v>
      </c>
      <c r="C11784" s="601" t="s">
        <v>8494</v>
      </c>
      <c r="D11784" s="601" t="s">
        <v>8541</v>
      </c>
      <c r="E11784" s="601">
        <v>410.35</v>
      </c>
    </row>
    <row r="11785" spans="1:5">
      <c r="A11785" s="601">
        <v>12740</v>
      </c>
      <c r="B11785" s="601" t="s">
        <v>12467</v>
      </c>
      <c r="C11785" s="601" t="s">
        <v>8494</v>
      </c>
      <c r="D11785" s="601" t="s">
        <v>8541</v>
      </c>
      <c r="E11785" s="601">
        <v>642.01</v>
      </c>
    </row>
    <row r="11786" spans="1:5">
      <c r="A11786" s="601">
        <v>6297</v>
      </c>
      <c r="B11786" s="601" t="s">
        <v>12468</v>
      </c>
      <c r="C11786" s="601" t="s">
        <v>8494</v>
      </c>
      <c r="D11786" s="601" t="s">
        <v>8495</v>
      </c>
      <c r="E11786" s="601">
        <v>33.99</v>
      </c>
    </row>
    <row r="11787" spans="1:5">
      <c r="A11787" s="601">
        <v>6296</v>
      </c>
      <c r="B11787" s="601" t="s">
        <v>12469</v>
      </c>
      <c r="C11787" s="601" t="s">
        <v>8494</v>
      </c>
      <c r="D11787" s="601" t="s">
        <v>8495</v>
      </c>
      <c r="E11787" s="601">
        <v>26.83</v>
      </c>
    </row>
    <row r="11788" spans="1:5">
      <c r="A11788" s="601">
        <v>6294</v>
      </c>
      <c r="B11788" s="601" t="s">
        <v>12470</v>
      </c>
      <c r="C11788" s="601" t="s">
        <v>8494</v>
      </c>
      <c r="D11788" s="601" t="s">
        <v>8495</v>
      </c>
      <c r="E11788" s="601">
        <v>7.65</v>
      </c>
    </row>
    <row r="11789" spans="1:5">
      <c r="A11789" s="601">
        <v>6323</v>
      </c>
      <c r="B11789" s="601" t="s">
        <v>12471</v>
      </c>
      <c r="C11789" s="601" t="s">
        <v>8494</v>
      </c>
      <c r="D11789" s="601" t="s">
        <v>8495</v>
      </c>
      <c r="E11789" s="601">
        <v>17.53</v>
      </c>
    </row>
    <row r="11790" spans="1:5">
      <c r="A11790" s="601">
        <v>6299</v>
      </c>
      <c r="B11790" s="601" t="s">
        <v>12472</v>
      </c>
      <c r="C11790" s="601" t="s">
        <v>8494</v>
      </c>
      <c r="D11790" s="601" t="s">
        <v>8495</v>
      </c>
      <c r="E11790" s="601">
        <v>102.22</v>
      </c>
    </row>
    <row r="11791" spans="1:5">
      <c r="A11791" s="601">
        <v>6298</v>
      </c>
      <c r="B11791" s="601" t="s">
        <v>12473</v>
      </c>
      <c r="C11791" s="601" t="s">
        <v>8494</v>
      </c>
      <c r="D11791" s="601" t="s">
        <v>8495</v>
      </c>
      <c r="E11791" s="601">
        <v>53.83</v>
      </c>
    </row>
    <row r="11792" spans="1:5">
      <c r="A11792" s="601">
        <v>6295</v>
      </c>
      <c r="B11792" s="601" t="s">
        <v>12474</v>
      </c>
      <c r="C11792" s="601" t="s">
        <v>8494</v>
      </c>
      <c r="D11792" s="601" t="s">
        <v>8495</v>
      </c>
      <c r="E11792" s="601">
        <v>10.89</v>
      </c>
    </row>
    <row r="11793" spans="1:5">
      <c r="A11793" s="601">
        <v>6322</v>
      </c>
      <c r="B11793" s="601" t="s">
        <v>12475</v>
      </c>
      <c r="C11793" s="601" t="s">
        <v>8494</v>
      </c>
      <c r="D11793" s="601" t="s">
        <v>8495</v>
      </c>
      <c r="E11793" s="601">
        <v>136.91</v>
      </c>
    </row>
    <row r="11794" spans="1:5">
      <c r="A11794" s="601">
        <v>6300</v>
      </c>
      <c r="B11794" s="601" t="s">
        <v>12476</v>
      </c>
      <c r="C11794" s="601" t="s">
        <v>8494</v>
      </c>
      <c r="D11794" s="601" t="s">
        <v>8495</v>
      </c>
      <c r="E11794" s="601">
        <v>252.41</v>
      </c>
    </row>
    <row r="11795" spans="1:5">
      <c r="A11795" s="601">
        <v>6321</v>
      </c>
      <c r="B11795" s="601" t="s">
        <v>12477</v>
      </c>
      <c r="C11795" s="601" t="s">
        <v>8494</v>
      </c>
      <c r="D11795" s="601" t="s">
        <v>8495</v>
      </c>
      <c r="E11795" s="601">
        <v>360.56</v>
      </c>
    </row>
    <row r="11796" spans="1:5">
      <c r="A11796" s="601">
        <v>6301</v>
      </c>
      <c r="B11796" s="601" t="s">
        <v>12478</v>
      </c>
      <c r="C11796" s="601" t="s">
        <v>8494</v>
      </c>
      <c r="D11796" s="601" t="s">
        <v>8495</v>
      </c>
      <c r="E11796" s="601">
        <v>845.11</v>
      </c>
    </row>
    <row r="11797" spans="1:5">
      <c r="A11797" s="601">
        <v>20183</v>
      </c>
      <c r="B11797" s="601" t="s">
        <v>12479</v>
      </c>
      <c r="C11797" s="601" t="s">
        <v>8494</v>
      </c>
      <c r="D11797" s="601" t="s">
        <v>8495</v>
      </c>
      <c r="E11797" s="601">
        <v>50.85</v>
      </c>
    </row>
    <row r="11798" spans="1:5">
      <c r="A11798" s="601">
        <v>38448</v>
      </c>
      <c r="B11798" s="601" t="s">
        <v>12480</v>
      </c>
      <c r="C11798" s="601" t="s">
        <v>8494</v>
      </c>
      <c r="D11798" s="601" t="s">
        <v>8495</v>
      </c>
      <c r="E11798" s="601">
        <v>230.76</v>
      </c>
    </row>
    <row r="11799" spans="1:5">
      <c r="A11799" s="601">
        <v>20182</v>
      </c>
      <c r="B11799" s="601" t="s">
        <v>12481</v>
      </c>
      <c r="C11799" s="601" t="s">
        <v>8494</v>
      </c>
      <c r="D11799" s="601" t="s">
        <v>8495</v>
      </c>
      <c r="E11799" s="601">
        <v>29.57</v>
      </c>
    </row>
    <row r="11800" spans="1:5">
      <c r="A11800" s="601">
        <v>7105</v>
      </c>
      <c r="B11800" s="601" t="s">
        <v>12482</v>
      </c>
      <c r="C11800" s="601" t="s">
        <v>8494</v>
      </c>
      <c r="D11800" s="601" t="s">
        <v>8495</v>
      </c>
      <c r="E11800" s="601">
        <v>41.27</v>
      </c>
    </row>
    <row r="11801" spans="1:5">
      <c r="A11801" s="601">
        <v>7119</v>
      </c>
      <c r="B11801" s="601" t="s">
        <v>12483</v>
      </c>
      <c r="C11801" s="601" t="s">
        <v>8494</v>
      </c>
      <c r="D11801" s="601" t="s">
        <v>8495</v>
      </c>
      <c r="E11801" s="601">
        <v>10.4</v>
      </c>
    </row>
    <row r="11802" spans="1:5">
      <c r="A11802" s="601">
        <v>7126</v>
      </c>
      <c r="B11802" s="601" t="s">
        <v>12484</v>
      </c>
      <c r="C11802" s="601" t="s">
        <v>8494</v>
      </c>
      <c r="D11802" s="601" t="s">
        <v>8495</v>
      </c>
      <c r="E11802" s="601">
        <v>21.22</v>
      </c>
    </row>
    <row r="11803" spans="1:5">
      <c r="A11803" s="601">
        <v>7120</v>
      </c>
      <c r="B11803" s="601" t="s">
        <v>12485</v>
      </c>
      <c r="C11803" s="601" t="s">
        <v>8494</v>
      </c>
      <c r="D11803" s="601" t="s">
        <v>8495</v>
      </c>
      <c r="E11803" s="601">
        <v>7.98</v>
      </c>
    </row>
    <row r="11804" spans="1:5">
      <c r="A11804" s="601">
        <v>6319</v>
      </c>
      <c r="B11804" s="601" t="s">
        <v>12486</v>
      </c>
      <c r="C11804" s="601" t="s">
        <v>8494</v>
      </c>
      <c r="D11804" s="601" t="s">
        <v>8495</v>
      </c>
      <c r="E11804" s="601">
        <v>39.93</v>
      </c>
    </row>
    <row r="11805" spans="1:5">
      <c r="A11805" s="601">
        <v>6304</v>
      </c>
      <c r="B11805" s="601" t="s">
        <v>12487</v>
      </c>
      <c r="C11805" s="601" t="s">
        <v>8494</v>
      </c>
      <c r="D11805" s="601" t="s">
        <v>8495</v>
      </c>
      <c r="E11805" s="601">
        <v>39.93</v>
      </c>
    </row>
    <row r="11806" spans="1:5">
      <c r="A11806" s="601">
        <v>21116</v>
      </c>
      <c r="B11806" s="601" t="s">
        <v>12488</v>
      </c>
      <c r="C11806" s="601" t="s">
        <v>8494</v>
      </c>
      <c r="D11806" s="601" t="s">
        <v>8495</v>
      </c>
      <c r="E11806" s="601">
        <v>30.23</v>
      </c>
    </row>
    <row r="11807" spans="1:5">
      <c r="A11807" s="601">
        <v>6320</v>
      </c>
      <c r="B11807" s="601" t="s">
        <v>12489</v>
      </c>
      <c r="C11807" s="601" t="s">
        <v>8494</v>
      </c>
      <c r="D11807" s="601" t="s">
        <v>8495</v>
      </c>
      <c r="E11807" s="601">
        <v>20.56</v>
      </c>
    </row>
    <row r="11808" spans="1:5">
      <c r="A11808" s="601">
        <v>6303</v>
      </c>
      <c r="B11808" s="601" t="s">
        <v>12490</v>
      </c>
      <c r="C11808" s="601" t="s">
        <v>8494</v>
      </c>
      <c r="D11808" s="601" t="s">
        <v>8495</v>
      </c>
      <c r="E11808" s="601">
        <v>20.56</v>
      </c>
    </row>
    <row r="11809" spans="1:5">
      <c r="A11809" s="601">
        <v>6308</v>
      </c>
      <c r="B11809" s="601" t="s">
        <v>12491</v>
      </c>
      <c r="C11809" s="601" t="s">
        <v>8494</v>
      </c>
      <c r="D11809" s="601" t="s">
        <v>8495</v>
      </c>
      <c r="E11809" s="601">
        <v>110.49</v>
      </c>
    </row>
    <row r="11810" spans="1:5">
      <c r="A11810" s="601">
        <v>6317</v>
      </c>
      <c r="B11810" s="601" t="s">
        <v>12492</v>
      </c>
      <c r="C11810" s="601" t="s">
        <v>8494</v>
      </c>
      <c r="D11810" s="601" t="s">
        <v>8495</v>
      </c>
      <c r="E11810" s="601">
        <v>110.49</v>
      </c>
    </row>
    <row r="11811" spans="1:5">
      <c r="A11811" s="601">
        <v>6307</v>
      </c>
      <c r="B11811" s="601" t="s">
        <v>12493</v>
      </c>
      <c r="C11811" s="601" t="s">
        <v>8494</v>
      </c>
      <c r="D11811" s="601" t="s">
        <v>8495</v>
      </c>
      <c r="E11811" s="601">
        <v>110.49</v>
      </c>
    </row>
    <row r="11812" spans="1:5">
      <c r="A11812" s="601">
        <v>6309</v>
      </c>
      <c r="B11812" s="601" t="s">
        <v>12494</v>
      </c>
      <c r="C11812" s="601" t="s">
        <v>8494</v>
      </c>
      <c r="D11812" s="601" t="s">
        <v>8495</v>
      </c>
      <c r="E11812" s="601">
        <v>113.7</v>
      </c>
    </row>
    <row r="11813" spans="1:5">
      <c r="A11813" s="601">
        <v>6318</v>
      </c>
      <c r="B11813" s="601" t="s">
        <v>12495</v>
      </c>
      <c r="C11813" s="601" t="s">
        <v>8494</v>
      </c>
      <c r="D11813" s="601" t="s">
        <v>8495</v>
      </c>
      <c r="E11813" s="601">
        <v>59.6</v>
      </c>
    </row>
    <row r="11814" spans="1:5">
      <c r="A11814" s="601">
        <v>6306</v>
      </c>
      <c r="B11814" s="601" t="s">
        <v>12496</v>
      </c>
      <c r="C11814" s="601" t="s">
        <v>8494</v>
      </c>
      <c r="D11814" s="601" t="s">
        <v>8495</v>
      </c>
      <c r="E11814" s="601">
        <v>59.6</v>
      </c>
    </row>
    <row r="11815" spans="1:5">
      <c r="A11815" s="601">
        <v>6305</v>
      </c>
      <c r="B11815" s="601" t="s">
        <v>12497</v>
      </c>
      <c r="C11815" s="601" t="s">
        <v>8494</v>
      </c>
      <c r="D11815" s="601" t="s">
        <v>8495</v>
      </c>
      <c r="E11815" s="601">
        <v>59.6</v>
      </c>
    </row>
    <row r="11816" spans="1:5">
      <c r="A11816" s="601">
        <v>6302</v>
      </c>
      <c r="B11816" s="601" t="s">
        <v>12498</v>
      </c>
      <c r="C11816" s="601" t="s">
        <v>8494</v>
      </c>
      <c r="D11816" s="601" t="s">
        <v>8495</v>
      </c>
      <c r="E11816" s="601">
        <v>12.64</v>
      </c>
    </row>
    <row r="11817" spans="1:5">
      <c r="A11817" s="601">
        <v>6312</v>
      </c>
      <c r="B11817" s="601" t="s">
        <v>12499</v>
      </c>
      <c r="C11817" s="601" t="s">
        <v>8494</v>
      </c>
      <c r="D11817" s="601" t="s">
        <v>8495</v>
      </c>
      <c r="E11817" s="601">
        <v>158.91999999999999</v>
      </c>
    </row>
    <row r="11818" spans="1:5">
      <c r="A11818" s="601">
        <v>6311</v>
      </c>
      <c r="B11818" s="601" t="s">
        <v>12500</v>
      </c>
      <c r="C11818" s="601" t="s">
        <v>8494</v>
      </c>
      <c r="D11818" s="601" t="s">
        <v>8495</v>
      </c>
      <c r="E11818" s="601">
        <v>158.91999999999999</v>
      </c>
    </row>
    <row r="11819" spans="1:5">
      <c r="A11819" s="601">
        <v>6310</v>
      </c>
      <c r="B11819" s="601" t="s">
        <v>12501</v>
      </c>
      <c r="C11819" s="601" t="s">
        <v>8494</v>
      </c>
      <c r="D11819" s="601" t="s">
        <v>8495</v>
      </c>
      <c r="E11819" s="601">
        <v>158.91999999999999</v>
      </c>
    </row>
    <row r="11820" spans="1:5">
      <c r="A11820" s="601">
        <v>6314</v>
      </c>
      <c r="B11820" s="601" t="s">
        <v>12502</v>
      </c>
      <c r="C11820" s="601" t="s">
        <v>8494</v>
      </c>
      <c r="D11820" s="601" t="s">
        <v>8495</v>
      </c>
      <c r="E11820" s="601">
        <v>158.91999999999999</v>
      </c>
    </row>
    <row r="11821" spans="1:5">
      <c r="A11821" s="601">
        <v>6313</v>
      </c>
      <c r="B11821" s="601" t="s">
        <v>12503</v>
      </c>
      <c r="C11821" s="601" t="s">
        <v>8494</v>
      </c>
      <c r="D11821" s="601" t="s">
        <v>8495</v>
      </c>
      <c r="E11821" s="601">
        <v>158.91999999999999</v>
      </c>
    </row>
    <row r="11822" spans="1:5">
      <c r="A11822" s="601">
        <v>6315</v>
      </c>
      <c r="B11822" s="601" t="s">
        <v>12504</v>
      </c>
      <c r="C11822" s="601" t="s">
        <v>8494</v>
      </c>
      <c r="D11822" s="601" t="s">
        <v>8495</v>
      </c>
      <c r="E11822" s="601">
        <v>300.91000000000003</v>
      </c>
    </row>
    <row r="11823" spans="1:5">
      <c r="A11823" s="601">
        <v>6316</v>
      </c>
      <c r="B11823" s="601" t="s">
        <v>12505</v>
      </c>
      <c r="C11823" s="601" t="s">
        <v>8494</v>
      </c>
      <c r="D11823" s="601" t="s">
        <v>8495</v>
      </c>
      <c r="E11823" s="601">
        <v>300.91000000000003</v>
      </c>
    </row>
    <row r="11824" spans="1:5">
      <c r="A11824" s="601">
        <v>39324</v>
      </c>
      <c r="B11824" s="601" t="s">
        <v>12506</v>
      </c>
      <c r="C11824" s="601" t="s">
        <v>8494</v>
      </c>
      <c r="D11824" s="601" t="s">
        <v>8495</v>
      </c>
      <c r="E11824" s="601">
        <v>5.36</v>
      </c>
    </row>
    <row r="11825" spans="1:5">
      <c r="A11825" s="601">
        <v>39325</v>
      </c>
      <c r="B11825" s="601" t="s">
        <v>12507</v>
      </c>
      <c r="C11825" s="601" t="s">
        <v>8494</v>
      </c>
      <c r="D11825" s="601" t="s">
        <v>8495</v>
      </c>
      <c r="E11825" s="601">
        <v>8.08</v>
      </c>
    </row>
    <row r="11826" spans="1:5">
      <c r="A11826" s="601">
        <v>39326</v>
      </c>
      <c r="B11826" s="601" t="s">
        <v>12508</v>
      </c>
      <c r="C11826" s="601" t="s">
        <v>8494</v>
      </c>
      <c r="D11826" s="601" t="s">
        <v>8495</v>
      </c>
      <c r="E11826" s="601">
        <v>28.98</v>
      </c>
    </row>
    <row r="11827" spans="1:5">
      <c r="A11827" s="601">
        <v>39327</v>
      </c>
      <c r="B11827" s="601" t="s">
        <v>12509</v>
      </c>
      <c r="C11827" s="601" t="s">
        <v>8494</v>
      </c>
      <c r="D11827" s="601" t="s">
        <v>8495</v>
      </c>
      <c r="E11827" s="601">
        <v>43.73</v>
      </c>
    </row>
    <row r="11828" spans="1:5">
      <c r="A11828" s="601">
        <v>11378</v>
      </c>
      <c r="B11828" s="601" t="s">
        <v>12510</v>
      </c>
      <c r="C11828" s="601" t="s">
        <v>8494</v>
      </c>
      <c r="D11828" s="601" t="s">
        <v>8495</v>
      </c>
      <c r="E11828" s="601">
        <v>79.3</v>
      </c>
    </row>
    <row r="11829" spans="1:5">
      <c r="A11829" s="601">
        <v>11379</v>
      </c>
      <c r="B11829" s="601" t="s">
        <v>12511</v>
      </c>
      <c r="C11829" s="601" t="s">
        <v>8494</v>
      </c>
      <c r="D11829" s="601" t="s">
        <v>8495</v>
      </c>
      <c r="E11829" s="601">
        <v>67.010000000000005</v>
      </c>
    </row>
    <row r="11830" spans="1:5">
      <c r="A11830" s="601">
        <v>11493</v>
      </c>
      <c r="B11830" s="601" t="s">
        <v>12512</v>
      </c>
      <c r="C11830" s="601" t="s">
        <v>8494</v>
      </c>
      <c r="D11830" s="601" t="s">
        <v>8495</v>
      </c>
      <c r="E11830" s="601">
        <v>38.65</v>
      </c>
    </row>
    <row r="11831" spans="1:5">
      <c r="A11831" s="601">
        <v>7106</v>
      </c>
      <c r="B11831" s="601" t="s">
        <v>12513</v>
      </c>
      <c r="C11831" s="601" t="s">
        <v>8494</v>
      </c>
      <c r="D11831" s="601" t="s">
        <v>8495</v>
      </c>
      <c r="E11831" s="601">
        <v>131.31</v>
      </c>
    </row>
    <row r="11832" spans="1:5">
      <c r="A11832" s="601">
        <v>7104</v>
      </c>
      <c r="B11832" s="601" t="s">
        <v>12514</v>
      </c>
      <c r="C11832" s="601" t="s">
        <v>8494</v>
      </c>
      <c r="D11832" s="601" t="s">
        <v>8495</v>
      </c>
      <c r="E11832" s="601">
        <v>3.54</v>
      </c>
    </row>
    <row r="11833" spans="1:5">
      <c r="A11833" s="601">
        <v>7136</v>
      </c>
      <c r="B11833" s="601" t="s">
        <v>12515</v>
      </c>
      <c r="C11833" s="601" t="s">
        <v>8494</v>
      </c>
      <c r="D11833" s="601" t="s">
        <v>8495</v>
      </c>
      <c r="E11833" s="601">
        <v>6.16</v>
      </c>
    </row>
    <row r="11834" spans="1:5">
      <c r="A11834" s="601">
        <v>7128</v>
      </c>
      <c r="B11834" s="601" t="s">
        <v>12516</v>
      </c>
      <c r="C11834" s="601" t="s">
        <v>8494</v>
      </c>
      <c r="D11834" s="601" t="s">
        <v>8495</v>
      </c>
      <c r="E11834" s="601">
        <v>8</v>
      </c>
    </row>
    <row r="11835" spans="1:5">
      <c r="A11835" s="601">
        <v>7108</v>
      </c>
      <c r="B11835" s="601" t="s">
        <v>12517</v>
      </c>
      <c r="C11835" s="601" t="s">
        <v>8494</v>
      </c>
      <c r="D11835" s="601" t="s">
        <v>8495</v>
      </c>
      <c r="E11835" s="601">
        <v>7.98</v>
      </c>
    </row>
    <row r="11836" spans="1:5">
      <c r="A11836" s="601">
        <v>7129</v>
      </c>
      <c r="B11836" s="601" t="s">
        <v>12518</v>
      </c>
      <c r="C11836" s="601" t="s">
        <v>8494</v>
      </c>
      <c r="D11836" s="601" t="s">
        <v>8495</v>
      </c>
      <c r="E11836" s="601">
        <v>9.39</v>
      </c>
    </row>
    <row r="11837" spans="1:5">
      <c r="A11837" s="601">
        <v>7130</v>
      </c>
      <c r="B11837" s="601" t="s">
        <v>12519</v>
      </c>
      <c r="C11837" s="601" t="s">
        <v>8494</v>
      </c>
      <c r="D11837" s="601" t="s">
        <v>8495</v>
      </c>
      <c r="E11837" s="601">
        <v>13.64</v>
      </c>
    </row>
    <row r="11838" spans="1:5">
      <c r="A11838" s="601">
        <v>7131</v>
      </c>
      <c r="B11838" s="601" t="s">
        <v>12520</v>
      </c>
      <c r="C11838" s="601" t="s">
        <v>8494</v>
      </c>
      <c r="D11838" s="601" t="s">
        <v>8495</v>
      </c>
      <c r="E11838" s="601">
        <v>16.68</v>
      </c>
    </row>
    <row r="11839" spans="1:5">
      <c r="A11839" s="601">
        <v>7132</v>
      </c>
      <c r="B11839" s="601" t="s">
        <v>12521</v>
      </c>
      <c r="C11839" s="601" t="s">
        <v>8494</v>
      </c>
      <c r="D11839" s="601" t="s">
        <v>8495</v>
      </c>
      <c r="E11839" s="601">
        <v>39.28</v>
      </c>
    </row>
    <row r="11840" spans="1:5">
      <c r="A11840" s="601">
        <v>7133</v>
      </c>
      <c r="B11840" s="601" t="s">
        <v>12522</v>
      </c>
      <c r="C11840" s="601" t="s">
        <v>8494</v>
      </c>
      <c r="D11840" s="601" t="s">
        <v>8495</v>
      </c>
      <c r="E11840" s="601">
        <v>90.76</v>
      </c>
    </row>
    <row r="11841" spans="1:5">
      <c r="A11841" s="601">
        <v>37420</v>
      </c>
      <c r="B11841" s="601" t="s">
        <v>12523</v>
      </c>
      <c r="C11841" s="601" t="s">
        <v>8494</v>
      </c>
      <c r="D11841" s="601" t="s">
        <v>8541</v>
      </c>
      <c r="E11841" s="601">
        <v>40.04</v>
      </c>
    </row>
    <row r="11842" spans="1:5">
      <c r="A11842" s="601">
        <v>37421</v>
      </c>
      <c r="B11842" s="601" t="s">
        <v>12524</v>
      </c>
      <c r="C11842" s="601" t="s">
        <v>8494</v>
      </c>
      <c r="D11842" s="601" t="s">
        <v>8541</v>
      </c>
      <c r="E11842" s="601">
        <v>54.73</v>
      </c>
    </row>
    <row r="11843" spans="1:5">
      <c r="A11843" s="601">
        <v>37422</v>
      </c>
      <c r="B11843" s="601" t="s">
        <v>12525</v>
      </c>
      <c r="C11843" s="601" t="s">
        <v>8494</v>
      </c>
      <c r="D11843" s="601" t="s">
        <v>8541</v>
      </c>
      <c r="E11843" s="601">
        <v>51.23</v>
      </c>
    </row>
    <row r="11844" spans="1:5">
      <c r="A11844" s="601">
        <v>37443</v>
      </c>
      <c r="B11844" s="601" t="s">
        <v>12526</v>
      </c>
      <c r="C11844" s="601" t="s">
        <v>8494</v>
      </c>
      <c r="D11844" s="601" t="s">
        <v>8541</v>
      </c>
      <c r="E11844" s="601">
        <v>186.25</v>
      </c>
    </row>
    <row r="11845" spans="1:5">
      <c r="A11845" s="601">
        <v>37444</v>
      </c>
      <c r="B11845" s="601" t="s">
        <v>12527</v>
      </c>
      <c r="C11845" s="601" t="s">
        <v>8494</v>
      </c>
      <c r="D11845" s="601" t="s">
        <v>8541</v>
      </c>
      <c r="E11845" s="601">
        <v>189.41</v>
      </c>
    </row>
    <row r="11846" spans="1:5">
      <c r="A11846" s="601">
        <v>37445</v>
      </c>
      <c r="B11846" s="601" t="s">
        <v>12528</v>
      </c>
      <c r="C11846" s="601" t="s">
        <v>8494</v>
      </c>
      <c r="D11846" s="601" t="s">
        <v>8541</v>
      </c>
      <c r="E11846" s="601">
        <v>287.10000000000002</v>
      </c>
    </row>
    <row r="11847" spans="1:5">
      <c r="A11847" s="601">
        <v>37446</v>
      </c>
      <c r="B11847" s="601" t="s">
        <v>12529</v>
      </c>
      <c r="C11847" s="601" t="s">
        <v>8494</v>
      </c>
      <c r="D11847" s="601" t="s">
        <v>8541</v>
      </c>
      <c r="E11847" s="601">
        <v>312.98</v>
      </c>
    </row>
    <row r="11848" spans="1:5">
      <c r="A11848" s="601">
        <v>37447</v>
      </c>
      <c r="B11848" s="601" t="s">
        <v>12530</v>
      </c>
      <c r="C11848" s="601" t="s">
        <v>8494</v>
      </c>
      <c r="D11848" s="601" t="s">
        <v>8541</v>
      </c>
      <c r="E11848" s="601">
        <v>317.88</v>
      </c>
    </row>
    <row r="11849" spans="1:5">
      <c r="A11849" s="601">
        <v>37448</v>
      </c>
      <c r="B11849" s="601" t="s">
        <v>12531</v>
      </c>
      <c r="C11849" s="601" t="s">
        <v>8494</v>
      </c>
      <c r="D11849" s="601" t="s">
        <v>8541</v>
      </c>
      <c r="E11849" s="601">
        <v>436.03</v>
      </c>
    </row>
    <row r="11850" spans="1:5">
      <c r="A11850" s="601">
        <v>37440</v>
      </c>
      <c r="B11850" s="601" t="s">
        <v>12532</v>
      </c>
      <c r="C11850" s="601" t="s">
        <v>8494</v>
      </c>
      <c r="D11850" s="601" t="s">
        <v>8541</v>
      </c>
      <c r="E11850" s="601">
        <v>147.83000000000001</v>
      </c>
    </row>
    <row r="11851" spans="1:5">
      <c r="A11851" s="601">
        <v>37441</v>
      </c>
      <c r="B11851" s="601" t="s">
        <v>12533</v>
      </c>
      <c r="C11851" s="601" t="s">
        <v>8494</v>
      </c>
      <c r="D11851" s="601" t="s">
        <v>8541</v>
      </c>
      <c r="E11851" s="601">
        <v>147.83000000000001</v>
      </c>
    </row>
    <row r="11852" spans="1:5">
      <c r="A11852" s="601">
        <v>37442</v>
      </c>
      <c r="B11852" s="601" t="s">
        <v>12534</v>
      </c>
      <c r="C11852" s="601" t="s">
        <v>8494</v>
      </c>
      <c r="D11852" s="601" t="s">
        <v>8541</v>
      </c>
      <c r="E11852" s="601">
        <v>178.06</v>
      </c>
    </row>
    <row r="11853" spans="1:5">
      <c r="A11853" s="601">
        <v>38017</v>
      </c>
      <c r="B11853" s="601" t="s">
        <v>12535</v>
      </c>
      <c r="C11853" s="601" t="s">
        <v>8494</v>
      </c>
      <c r="D11853" s="601" t="s">
        <v>8495</v>
      </c>
      <c r="E11853" s="601">
        <v>10.96</v>
      </c>
    </row>
    <row r="11854" spans="1:5">
      <c r="A11854" s="601">
        <v>38018</v>
      </c>
      <c r="B11854" s="601" t="s">
        <v>12536</v>
      </c>
      <c r="C11854" s="601" t="s">
        <v>8494</v>
      </c>
      <c r="D11854" s="601" t="s">
        <v>8495</v>
      </c>
      <c r="E11854" s="601">
        <v>12.32</v>
      </c>
    </row>
    <row r="11855" spans="1:5">
      <c r="A11855" s="601">
        <v>39895</v>
      </c>
      <c r="B11855" s="601" t="s">
        <v>12537</v>
      </c>
      <c r="C11855" s="601" t="s">
        <v>8494</v>
      </c>
      <c r="D11855" s="601" t="s">
        <v>8541</v>
      </c>
      <c r="E11855" s="601">
        <v>50.99</v>
      </c>
    </row>
    <row r="11856" spans="1:5">
      <c r="A11856" s="601">
        <v>39896</v>
      </c>
      <c r="B11856" s="601" t="s">
        <v>12538</v>
      </c>
      <c r="C11856" s="601" t="s">
        <v>8494</v>
      </c>
      <c r="D11856" s="601" t="s">
        <v>8541</v>
      </c>
      <c r="E11856" s="601">
        <v>74.739999999999995</v>
      </c>
    </row>
    <row r="11857" spans="1:5">
      <c r="A11857" s="601">
        <v>38873</v>
      </c>
      <c r="B11857" s="601" t="s">
        <v>12539</v>
      </c>
      <c r="C11857" s="601" t="s">
        <v>8494</v>
      </c>
      <c r="D11857" s="601" t="s">
        <v>8541</v>
      </c>
      <c r="E11857" s="601">
        <v>16.41</v>
      </c>
    </row>
    <row r="11858" spans="1:5">
      <c r="A11858" s="601">
        <v>38874</v>
      </c>
      <c r="B11858" s="601" t="s">
        <v>12540</v>
      </c>
      <c r="C11858" s="601" t="s">
        <v>8494</v>
      </c>
      <c r="D11858" s="601" t="s">
        <v>8541</v>
      </c>
      <c r="E11858" s="601">
        <v>20.79</v>
      </c>
    </row>
    <row r="11859" spans="1:5">
      <c r="A11859" s="601">
        <v>38875</v>
      </c>
      <c r="B11859" s="601" t="s">
        <v>12541</v>
      </c>
      <c r="C11859" s="601" t="s">
        <v>8494</v>
      </c>
      <c r="D11859" s="601" t="s">
        <v>8541</v>
      </c>
      <c r="E11859" s="601">
        <v>32.94</v>
      </c>
    </row>
    <row r="11860" spans="1:5">
      <c r="A11860" s="601">
        <v>38876</v>
      </c>
      <c r="B11860" s="601" t="s">
        <v>12542</v>
      </c>
      <c r="C11860" s="601" t="s">
        <v>8494</v>
      </c>
      <c r="D11860" s="601" t="s">
        <v>8541</v>
      </c>
      <c r="E11860" s="601">
        <v>44.27</v>
      </c>
    </row>
    <row r="11861" spans="1:5">
      <c r="A11861" s="601">
        <v>39000</v>
      </c>
      <c r="B11861" s="601" t="s">
        <v>12543</v>
      </c>
      <c r="C11861" s="601" t="s">
        <v>8494</v>
      </c>
      <c r="D11861" s="601" t="s">
        <v>8541</v>
      </c>
      <c r="E11861" s="601">
        <v>28.39</v>
      </c>
    </row>
    <row r="11862" spans="1:5">
      <c r="A11862" s="601">
        <v>38674</v>
      </c>
      <c r="B11862" s="601" t="s">
        <v>12544</v>
      </c>
      <c r="C11862" s="601" t="s">
        <v>8494</v>
      </c>
      <c r="D11862" s="601" t="s">
        <v>8495</v>
      </c>
      <c r="E11862" s="601">
        <v>36.869999999999997</v>
      </c>
    </row>
    <row r="11863" spans="1:5">
      <c r="A11863" s="601">
        <v>38019</v>
      </c>
      <c r="B11863" s="601" t="s">
        <v>12545</v>
      </c>
      <c r="C11863" s="601" t="s">
        <v>8494</v>
      </c>
      <c r="D11863" s="601" t="s">
        <v>8495</v>
      </c>
      <c r="E11863" s="601">
        <v>7.8</v>
      </c>
    </row>
    <row r="11864" spans="1:5">
      <c r="A11864" s="601">
        <v>38020</v>
      </c>
      <c r="B11864" s="601" t="s">
        <v>12546</v>
      </c>
      <c r="C11864" s="601" t="s">
        <v>8494</v>
      </c>
      <c r="D11864" s="601" t="s">
        <v>8495</v>
      </c>
      <c r="E11864" s="601">
        <v>9.61</v>
      </c>
    </row>
    <row r="11865" spans="1:5">
      <c r="A11865" s="601">
        <v>38454</v>
      </c>
      <c r="B11865" s="601" t="s">
        <v>12547</v>
      </c>
      <c r="C11865" s="601" t="s">
        <v>8494</v>
      </c>
      <c r="D11865" s="601" t="s">
        <v>8541</v>
      </c>
      <c r="E11865" s="601">
        <v>10.64</v>
      </c>
    </row>
    <row r="11866" spans="1:5">
      <c r="A11866" s="601">
        <v>38455</v>
      </c>
      <c r="B11866" s="601" t="s">
        <v>12548</v>
      </c>
      <c r="C11866" s="601" t="s">
        <v>8494</v>
      </c>
      <c r="D11866" s="601" t="s">
        <v>8541</v>
      </c>
      <c r="E11866" s="601">
        <v>14.25</v>
      </c>
    </row>
    <row r="11867" spans="1:5">
      <c r="A11867" s="601">
        <v>38462</v>
      </c>
      <c r="B11867" s="601" t="s">
        <v>12549</v>
      </c>
      <c r="C11867" s="601" t="s">
        <v>8494</v>
      </c>
      <c r="D11867" s="601" t="s">
        <v>8541</v>
      </c>
      <c r="E11867" s="601">
        <v>229.76</v>
      </c>
    </row>
    <row r="11868" spans="1:5">
      <c r="A11868" s="601">
        <v>36362</v>
      </c>
      <c r="B11868" s="601" t="s">
        <v>12550</v>
      </c>
      <c r="C11868" s="601" t="s">
        <v>8494</v>
      </c>
      <c r="D11868" s="601" t="s">
        <v>8541</v>
      </c>
      <c r="E11868" s="601">
        <v>3.17</v>
      </c>
    </row>
    <row r="11869" spans="1:5">
      <c r="A11869" s="601">
        <v>36298</v>
      </c>
      <c r="B11869" s="601" t="s">
        <v>12551</v>
      </c>
      <c r="C11869" s="601" t="s">
        <v>8494</v>
      </c>
      <c r="D11869" s="601" t="s">
        <v>8541</v>
      </c>
      <c r="E11869" s="601">
        <v>2.73</v>
      </c>
    </row>
    <row r="11870" spans="1:5">
      <c r="A11870" s="601">
        <v>38456</v>
      </c>
      <c r="B11870" s="601" t="s">
        <v>12552</v>
      </c>
      <c r="C11870" s="601" t="s">
        <v>8494</v>
      </c>
      <c r="D11870" s="601" t="s">
        <v>8541</v>
      </c>
      <c r="E11870" s="601">
        <v>6.79</v>
      </c>
    </row>
    <row r="11871" spans="1:5">
      <c r="A11871" s="601">
        <v>38457</v>
      </c>
      <c r="B11871" s="601" t="s">
        <v>12553</v>
      </c>
      <c r="C11871" s="601" t="s">
        <v>8494</v>
      </c>
      <c r="D11871" s="601" t="s">
        <v>8541</v>
      </c>
      <c r="E11871" s="601">
        <v>12.38</v>
      </c>
    </row>
    <row r="11872" spans="1:5">
      <c r="A11872" s="601">
        <v>38458</v>
      </c>
      <c r="B11872" s="601" t="s">
        <v>12554</v>
      </c>
      <c r="C11872" s="601" t="s">
        <v>8494</v>
      </c>
      <c r="D11872" s="601" t="s">
        <v>8541</v>
      </c>
      <c r="E11872" s="601">
        <v>23.85</v>
      </c>
    </row>
    <row r="11873" spans="1:5">
      <c r="A11873" s="601">
        <v>38459</v>
      </c>
      <c r="B11873" s="601" t="s">
        <v>12555</v>
      </c>
      <c r="C11873" s="601" t="s">
        <v>8494</v>
      </c>
      <c r="D11873" s="601" t="s">
        <v>8541</v>
      </c>
      <c r="E11873" s="601">
        <v>37.49</v>
      </c>
    </row>
    <row r="11874" spans="1:5">
      <c r="A11874" s="601">
        <v>38460</v>
      </c>
      <c r="B11874" s="601" t="s">
        <v>12556</v>
      </c>
      <c r="C11874" s="601" t="s">
        <v>8494</v>
      </c>
      <c r="D11874" s="601" t="s">
        <v>8541</v>
      </c>
      <c r="E11874" s="601">
        <v>80.430000000000007</v>
      </c>
    </row>
    <row r="11875" spans="1:5">
      <c r="A11875" s="601">
        <v>38461</v>
      </c>
      <c r="B11875" s="601" t="s">
        <v>12557</v>
      </c>
      <c r="C11875" s="601" t="s">
        <v>8494</v>
      </c>
      <c r="D11875" s="601" t="s">
        <v>8541</v>
      </c>
      <c r="E11875" s="601">
        <v>107.93</v>
      </c>
    </row>
    <row r="11876" spans="1:5">
      <c r="A11876" s="601">
        <v>7094</v>
      </c>
      <c r="B11876" s="601" t="s">
        <v>12558</v>
      </c>
      <c r="C11876" s="601" t="s">
        <v>8494</v>
      </c>
      <c r="D11876" s="601" t="s">
        <v>8495</v>
      </c>
      <c r="E11876" s="601">
        <v>11.55</v>
      </c>
    </row>
    <row r="11877" spans="1:5">
      <c r="A11877" s="601">
        <v>7116</v>
      </c>
      <c r="B11877" s="601" t="s">
        <v>12559</v>
      </c>
      <c r="C11877" s="601" t="s">
        <v>8494</v>
      </c>
      <c r="D11877" s="601" t="s">
        <v>8495</v>
      </c>
      <c r="E11877" s="601">
        <v>3.7</v>
      </c>
    </row>
    <row r="11878" spans="1:5">
      <c r="A11878" s="601">
        <v>7118</v>
      </c>
      <c r="B11878" s="601" t="s">
        <v>12560</v>
      </c>
      <c r="C11878" s="601" t="s">
        <v>8494</v>
      </c>
      <c r="D11878" s="601" t="s">
        <v>8495</v>
      </c>
      <c r="E11878" s="601">
        <v>23.76</v>
      </c>
    </row>
    <row r="11879" spans="1:5">
      <c r="A11879" s="601">
        <v>7098</v>
      </c>
      <c r="B11879" s="601" t="s">
        <v>12561</v>
      </c>
      <c r="C11879" s="601" t="s">
        <v>8494</v>
      </c>
      <c r="D11879" s="601" t="s">
        <v>8495</v>
      </c>
      <c r="E11879" s="601">
        <v>3.53</v>
      </c>
    </row>
    <row r="11880" spans="1:5">
      <c r="A11880" s="601">
        <v>7110</v>
      </c>
      <c r="B11880" s="601" t="s">
        <v>12562</v>
      </c>
      <c r="C11880" s="601" t="s">
        <v>8494</v>
      </c>
      <c r="D11880" s="601" t="s">
        <v>8495</v>
      </c>
      <c r="E11880" s="601">
        <v>45.18</v>
      </c>
    </row>
    <row r="11881" spans="1:5">
      <c r="A11881" s="601">
        <v>7123</v>
      </c>
      <c r="B11881" s="601" t="s">
        <v>12563</v>
      </c>
      <c r="C11881" s="601" t="s">
        <v>8494</v>
      </c>
      <c r="D11881" s="601" t="s">
        <v>8495</v>
      </c>
      <c r="E11881" s="601">
        <v>4.2699999999999996</v>
      </c>
    </row>
    <row r="11882" spans="1:5">
      <c r="A11882" s="601">
        <v>7121</v>
      </c>
      <c r="B11882" s="601" t="s">
        <v>12564</v>
      </c>
      <c r="C11882" s="601" t="s">
        <v>8494</v>
      </c>
      <c r="D11882" s="601" t="s">
        <v>8495</v>
      </c>
      <c r="E11882" s="601">
        <v>8.4499999999999993</v>
      </c>
    </row>
    <row r="11883" spans="1:5">
      <c r="A11883" s="601">
        <v>7137</v>
      </c>
      <c r="B11883" s="601" t="s">
        <v>12565</v>
      </c>
      <c r="C11883" s="601" t="s">
        <v>8494</v>
      </c>
      <c r="D11883" s="601" t="s">
        <v>8495</v>
      </c>
      <c r="E11883" s="601">
        <v>9.23</v>
      </c>
    </row>
    <row r="11884" spans="1:5">
      <c r="A11884" s="601">
        <v>7122</v>
      </c>
      <c r="B11884" s="601" t="s">
        <v>12566</v>
      </c>
      <c r="C11884" s="601" t="s">
        <v>8494</v>
      </c>
      <c r="D11884" s="601" t="s">
        <v>8495</v>
      </c>
      <c r="E11884" s="601">
        <v>10.16</v>
      </c>
    </row>
    <row r="11885" spans="1:5">
      <c r="A11885" s="601">
        <v>7114</v>
      </c>
      <c r="B11885" s="601" t="s">
        <v>12567</v>
      </c>
      <c r="C11885" s="601" t="s">
        <v>8494</v>
      </c>
      <c r="D11885" s="601" t="s">
        <v>8495</v>
      </c>
      <c r="E11885" s="601">
        <v>11.81</v>
      </c>
    </row>
    <row r="11886" spans="1:5">
      <c r="A11886" s="601">
        <v>7109</v>
      </c>
      <c r="B11886" s="601" t="s">
        <v>12568</v>
      </c>
      <c r="C11886" s="601" t="s">
        <v>8494</v>
      </c>
      <c r="D11886" s="601" t="s">
        <v>8495</v>
      </c>
      <c r="E11886" s="601">
        <v>2.34</v>
      </c>
    </row>
    <row r="11887" spans="1:5">
      <c r="A11887" s="601">
        <v>7135</v>
      </c>
      <c r="B11887" s="601" t="s">
        <v>12569</v>
      </c>
      <c r="C11887" s="601" t="s">
        <v>8494</v>
      </c>
      <c r="D11887" s="601" t="s">
        <v>8495</v>
      </c>
      <c r="E11887" s="601">
        <v>4.79</v>
      </c>
    </row>
    <row r="11888" spans="1:5">
      <c r="A11888" s="601">
        <v>37947</v>
      </c>
      <c r="B11888" s="601" t="s">
        <v>12570</v>
      </c>
      <c r="C11888" s="601" t="s">
        <v>8494</v>
      </c>
      <c r="D11888" s="601" t="s">
        <v>8495</v>
      </c>
      <c r="E11888" s="601">
        <v>3.9</v>
      </c>
    </row>
    <row r="11889" spans="1:5">
      <c r="A11889" s="601">
        <v>7103</v>
      </c>
      <c r="B11889" s="601" t="s">
        <v>12571</v>
      </c>
      <c r="C11889" s="601" t="s">
        <v>8494</v>
      </c>
      <c r="D11889" s="601" t="s">
        <v>8495</v>
      </c>
      <c r="E11889" s="601">
        <v>12.7</v>
      </c>
    </row>
    <row r="11890" spans="1:5">
      <c r="A11890" s="601">
        <v>40419</v>
      </c>
      <c r="B11890" s="601" t="s">
        <v>12572</v>
      </c>
      <c r="C11890" s="601" t="s">
        <v>8494</v>
      </c>
      <c r="D11890" s="601" t="s">
        <v>8541</v>
      </c>
      <c r="E11890" s="601">
        <v>34.69</v>
      </c>
    </row>
    <row r="11891" spans="1:5">
      <c r="A11891" s="601">
        <v>40420</v>
      </c>
      <c r="B11891" s="601" t="s">
        <v>12573</v>
      </c>
      <c r="C11891" s="601" t="s">
        <v>8494</v>
      </c>
      <c r="D11891" s="601" t="s">
        <v>8541</v>
      </c>
      <c r="E11891" s="601">
        <v>50.61</v>
      </c>
    </row>
    <row r="11892" spans="1:5">
      <c r="A11892" s="601">
        <v>40421</v>
      </c>
      <c r="B11892" s="601" t="s">
        <v>12574</v>
      </c>
      <c r="C11892" s="601" t="s">
        <v>8494</v>
      </c>
      <c r="D11892" s="601" t="s">
        <v>8541</v>
      </c>
      <c r="E11892" s="601">
        <v>53.88</v>
      </c>
    </row>
    <row r="11893" spans="1:5">
      <c r="A11893" s="601">
        <v>38905</v>
      </c>
      <c r="B11893" s="601" t="s">
        <v>12575</v>
      </c>
      <c r="C11893" s="601" t="s">
        <v>8494</v>
      </c>
      <c r="D11893" s="601" t="s">
        <v>8541</v>
      </c>
      <c r="E11893" s="601">
        <v>21.24</v>
      </c>
    </row>
    <row r="11894" spans="1:5">
      <c r="A11894" s="601">
        <v>38907</v>
      </c>
      <c r="B11894" s="601" t="s">
        <v>12576</v>
      </c>
      <c r="C11894" s="601" t="s">
        <v>8494</v>
      </c>
      <c r="D11894" s="601" t="s">
        <v>8541</v>
      </c>
      <c r="E11894" s="601">
        <v>20.48</v>
      </c>
    </row>
    <row r="11895" spans="1:5">
      <c r="A11895" s="601">
        <v>38910</v>
      </c>
      <c r="B11895" s="601" t="s">
        <v>12577</v>
      </c>
      <c r="C11895" s="601" t="s">
        <v>8494</v>
      </c>
      <c r="D11895" s="601" t="s">
        <v>8541</v>
      </c>
      <c r="E11895" s="601">
        <v>23.95</v>
      </c>
    </row>
    <row r="11896" spans="1:5">
      <c r="A11896" s="601">
        <v>11655</v>
      </c>
      <c r="B11896" s="601" t="s">
        <v>12578</v>
      </c>
      <c r="C11896" s="601" t="s">
        <v>8494</v>
      </c>
      <c r="D11896" s="601" t="s">
        <v>8495</v>
      </c>
      <c r="E11896" s="601">
        <v>17.11</v>
      </c>
    </row>
    <row r="11897" spans="1:5">
      <c r="A11897" s="601">
        <v>11656</v>
      </c>
      <c r="B11897" s="601" t="s">
        <v>12579</v>
      </c>
      <c r="C11897" s="601" t="s">
        <v>8494</v>
      </c>
      <c r="D11897" s="601" t="s">
        <v>8495</v>
      </c>
      <c r="E11897" s="601">
        <v>19.64</v>
      </c>
    </row>
    <row r="11898" spans="1:5">
      <c r="A11898" s="601">
        <v>7091</v>
      </c>
      <c r="B11898" s="601" t="s">
        <v>12580</v>
      </c>
      <c r="C11898" s="601" t="s">
        <v>8494</v>
      </c>
      <c r="D11898" s="601" t="s">
        <v>8495</v>
      </c>
      <c r="E11898" s="601">
        <v>16.09</v>
      </c>
    </row>
    <row r="11899" spans="1:5">
      <c r="A11899" s="601">
        <v>37948</v>
      </c>
      <c r="B11899" s="601" t="s">
        <v>12581</v>
      </c>
      <c r="C11899" s="601" t="s">
        <v>8494</v>
      </c>
      <c r="D11899" s="601" t="s">
        <v>8495</v>
      </c>
      <c r="E11899" s="601">
        <v>3.72</v>
      </c>
    </row>
    <row r="11900" spans="1:5">
      <c r="A11900" s="601">
        <v>7097</v>
      </c>
      <c r="B11900" s="601" t="s">
        <v>12582</v>
      </c>
      <c r="C11900" s="601" t="s">
        <v>8494</v>
      </c>
      <c r="D11900" s="601" t="s">
        <v>8495</v>
      </c>
      <c r="E11900" s="601">
        <v>7.56</v>
      </c>
    </row>
    <row r="11901" spans="1:5">
      <c r="A11901" s="601">
        <v>11658</v>
      </c>
      <c r="B11901" s="601" t="s">
        <v>12583</v>
      </c>
      <c r="C11901" s="601" t="s">
        <v>8494</v>
      </c>
      <c r="D11901" s="601" t="s">
        <v>8495</v>
      </c>
      <c r="E11901" s="601">
        <v>16.7</v>
      </c>
    </row>
    <row r="11902" spans="1:5">
      <c r="A11902" s="601">
        <v>7146</v>
      </c>
      <c r="B11902" s="601" t="s">
        <v>12584</v>
      </c>
      <c r="C11902" s="601" t="s">
        <v>8494</v>
      </c>
      <c r="D11902" s="601" t="s">
        <v>8495</v>
      </c>
      <c r="E11902" s="601">
        <v>154.63</v>
      </c>
    </row>
    <row r="11903" spans="1:5">
      <c r="A11903" s="601">
        <v>7138</v>
      </c>
      <c r="B11903" s="601" t="s">
        <v>12585</v>
      </c>
      <c r="C11903" s="601" t="s">
        <v>8494</v>
      </c>
      <c r="D11903" s="601" t="s">
        <v>8495</v>
      </c>
      <c r="E11903" s="601">
        <v>0.98</v>
      </c>
    </row>
    <row r="11904" spans="1:5">
      <c r="A11904" s="601">
        <v>7139</v>
      </c>
      <c r="B11904" s="601" t="s">
        <v>12586</v>
      </c>
      <c r="C11904" s="601" t="s">
        <v>8494</v>
      </c>
      <c r="D11904" s="601" t="s">
        <v>8495</v>
      </c>
      <c r="E11904" s="601">
        <v>1.1100000000000001</v>
      </c>
    </row>
    <row r="11905" spans="1:5">
      <c r="A11905" s="601">
        <v>7140</v>
      </c>
      <c r="B11905" s="601" t="s">
        <v>12587</v>
      </c>
      <c r="C11905" s="601" t="s">
        <v>8494</v>
      </c>
      <c r="D11905" s="601" t="s">
        <v>8495</v>
      </c>
      <c r="E11905" s="601">
        <v>3.48</v>
      </c>
    </row>
    <row r="11906" spans="1:5">
      <c r="A11906" s="601">
        <v>7141</v>
      </c>
      <c r="B11906" s="601" t="s">
        <v>12588</v>
      </c>
      <c r="C11906" s="601" t="s">
        <v>8494</v>
      </c>
      <c r="D11906" s="601" t="s">
        <v>8495</v>
      </c>
      <c r="E11906" s="601">
        <v>8.51</v>
      </c>
    </row>
    <row r="11907" spans="1:5">
      <c r="A11907" s="601">
        <v>7143</v>
      </c>
      <c r="B11907" s="601" t="s">
        <v>12589</v>
      </c>
      <c r="C11907" s="601" t="s">
        <v>8494</v>
      </c>
      <c r="D11907" s="601" t="s">
        <v>8495</v>
      </c>
      <c r="E11907" s="601">
        <v>28.55</v>
      </c>
    </row>
    <row r="11908" spans="1:5">
      <c r="A11908" s="601">
        <v>7144</v>
      </c>
      <c r="B11908" s="601" t="s">
        <v>12590</v>
      </c>
      <c r="C11908" s="601" t="s">
        <v>8494</v>
      </c>
      <c r="D11908" s="601" t="s">
        <v>8495</v>
      </c>
      <c r="E11908" s="601">
        <v>52.96</v>
      </c>
    </row>
    <row r="11909" spans="1:5">
      <c r="A11909" s="601">
        <v>7145</v>
      </c>
      <c r="B11909" s="601" t="s">
        <v>12591</v>
      </c>
      <c r="C11909" s="601" t="s">
        <v>8494</v>
      </c>
      <c r="D11909" s="601" t="s">
        <v>8495</v>
      </c>
      <c r="E11909" s="601">
        <v>72.010000000000005</v>
      </c>
    </row>
    <row r="11910" spans="1:5">
      <c r="A11910" s="601">
        <v>7142</v>
      </c>
      <c r="B11910" s="601" t="s">
        <v>12592</v>
      </c>
      <c r="C11910" s="601" t="s">
        <v>8494</v>
      </c>
      <c r="D11910" s="601" t="s">
        <v>8495</v>
      </c>
      <c r="E11910" s="601">
        <v>8.89</v>
      </c>
    </row>
    <row r="11911" spans="1:5">
      <c r="A11911" s="601">
        <v>3593</v>
      </c>
      <c r="B11911" s="601" t="s">
        <v>12593</v>
      </c>
      <c r="C11911" s="601" t="s">
        <v>8494</v>
      </c>
      <c r="D11911" s="601" t="s">
        <v>8495</v>
      </c>
      <c r="E11911" s="601">
        <v>73.760000000000005</v>
      </c>
    </row>
    <row r="11912" spans="1:5">
      <c r="A11912" s="601">
        <v>3588</v>
      </c>
      <c r="B11912" s="601" t="s">
        <v>12594</v>
      </c>
      <c r="C11912" s="601" t="s">
        <v>8494</v>
      </c>
      <c r="D11912" s="601" t="s">
        <v>8495</v>
      </c>
      <c r="E11912" s="601">
        <v>56.86</v>
      </c>
    </row>
    <row r="11913" spans="1:5">
      <c r="A11913" s="601">
        <v>3585</v>
      </c>
      <c r="B11913" s="601" t="s">
        <v>12595</v>
      </c>
      <c r="C11913" s="601" t="s">
        <v>8494</v>
      </c>
      <c r="D11913" s="601" t="s">
        <v>8495</v>
      </c>
      <c r="E11913" s="601">
        <v>17.559999999999999</v>
      </c>
    </row>
    <row r="11914" spans="1:5">
      <c r="A11914" s="601">
        <v>3587</v>
      </c>
      <c r="B11914" s="601" t="s">
        <v>12596</v>
      </c>
      <c r="C11914" s="601" t="s">
        <v>8494</v>
      </c>
      <c r="D11914" s="601" t="s">
        <v>8495</v>
      </c>
      <c r="E11914" s="601">
        <v>35.28</v>
      </c>
    </row>
    <row r="11915" spans="1:5">
      <c r="A11915" s="601">
        <v>3590</v>
      </c>
      <c r="B11915" s="601" t="s">
        <v>12597</v>
      </c>
      <c r="C11915" s="601" t="s">
        <v>8494</v>
      </c>
      <c r="D11915" s="601" t="s">
        <v>8495</v>
      </c>
      <c r="E11915" s="601">
        <v>209.44</v>
      </c>
    </row>
    <row r="11916" spans="1:5">
      <c r="A11916" s="601">
        <v>3589</v>
      </c>
      <c r="B11916" s="601" t="s">
        <v>12598</v>
      </c>
      <c r="C11916" s="601" t="s">
        <v>8494</v>
      </c>
      <c r="D11916" s="601" t="s">
        <v>8495</v>
      </c>
      <c r="E11916" s="601">
        <v>112.41</v>
      </c>
    </row>
    <row r="11917" spans="1:5">
      <c r="A11917" s="601">
        <v>3586</v>
      </c>
      <c r="B11917" s="601" t="s">
        <v>12599</v>
      </c>
      <c r="C11917" s="601" t="s">
        <v>8494</v>
      </c>
      <c r="D11917" s="601" t="s">
        <v>8495</v>
      </c>
      <c r="E11917" s="601">
        <v>23</v>
      </c>
    </row>
    <row r="11918" spans="1:5">
      <c r="A11918" s="601">
        <v>3592</v>
      </c>
      <c r="B11918" s="601" t="s">
        <v>12600</v>
      </c>
      <c r="C11918" s="601" t="s">
        <v>8494</v>
      </c>
      <c r="D11918" s="601" t="s">
        <v>8495</v>
      </c>
      <c r="E11918" s="601">
        <v>331.06</v>
      </c>
    </row>
    <row r="11919" spans="1:5">
      <c r="A11919" s="601">
        <v>3591</v>
      </c>
      <c r="B11919" s="601" t="s">
        <v>12601</v>
      </c>
      <c r="C11919" s="601" t="s">
        <v>8494</v>
      </c>
      <c r="D11919" s="601" t="s">
        <v>8495</v>
      </c>
      <c r="E11919" s="601">
        <v>530.70000000000005</v>
      </c>
    </row>
    <row r="11920" spans="1:5">
      <c r="A11920" s="601">
        <v>40396</v>
      </c>
      <c r="B11920" s="601" t="s">
        <v>12602</v>
      </c>
      <c r="C11920" s="601" t="s">
        <v>8494</v>
      </c>
      <c r="D11920" s="601" t="s">
        <v>8541</v>
      </c>
      <c r="E11920" s="601">
        <v>130.11000000000001</v>
      </c>
    </row>
    <row r="11921" spans="1:5">
      <c r="A11921" s="601">
        <v>40395</v>
      </c>
      <c r="B11921" s="601" t="s">
        <v>12603</v>
      </c>
      <c r="C11921" s="601" t="s">
        <v>8494</v>
      </c>
      <c r="D11921" s="601" t="s">
        <v>8541</v>
      </c>
      <c r="E11921" s="601">
        <v>99.85</v>
      </c>
    </row>
    <row r="11922" spans="1:5">
      <c r="A11922" s="601">
        <v>40392</v>
      </c>
      <c r="B11922" s="601" t="s">
        <v>12604</v>
      </c>
      <c r="C11922" s="601" t="s">
        <v>8494</v>
      </c>
      <c r="D11922" s="601" t="s">
        <v>8541</v>
      </c>
      <c r="E11922" s="601">
        <v>32.130000000000003</v>
      </c>
    </row>
    <row r="11923" spans="1:5">
      <c r="A11923" s="601">
        <v>40394</v>
      </c>
      <c r="B11923" s="601" t="s">
        <v>12605</v>
      </c>
      <c r="C11923" s="601" t="s">
        <v>8494</v>
      </c>
      <c r="D11923" s="601" t="s">
        <v>8541</v>
      </c>
      <c r="E11923" s="601">
        <v>65.010000000000005</v>
      </c>
    </row>
    <row r="11924" spans="1:5">
      <c r="A11924" s="601">
        <v>40398</v>
      </c>
      <c r="B11924" s="601" t="s">
        <v>12606</v>
      </c>
      <c r="C11924" s="601" t="s">
        <v>8494</v>
      </c>
      <c r="D11924" s="601" t="s">
        <v>8541</v>
      </c>
      <c r="E11924" s="601">
        <v>417.42</v>
      </c>
    </row>
    <row r="11925" spans="1:5">
      <c r="A11925" s="601">
        <v>40397</v>
      </c>
      <c r="B11925" s="601" t="s">
        <v>12607</v>
      </c>
      <c r="C11925" s="601" t="s">
        <v>8494</v>
      </c>
      <c r="D11925" s="601" t="s">
        <v>8541</v>
      </c>
      <c r="E11925" s="601">
        <v>213.77</v>
      </c>
    </row>
    <row r="11926" spans="1:5">
      <c r="A11926" s="601">
        <v>40393</v>
      </c>
      <c r="B11926" s="601" t="s">
        <v>12608</v>
      </c>
      <c r="C11926" s="601" t="s">
        <v>8494</v>
      </c>
      <c r="D11926" s="601" t="s">
        <v>8541</v>
      </c>
      <c r="E11926" s="601">
        <v>41.38</v>
      </c>
    </row>
    <row r="11927" spans="1:5">
      <c r="A11927" s="601">
        <v>40399</v>
      </c>
      <c r="B11927" s="601" t="s">
        <v>12609</v>
      </c>
      <c r="C11927" s="601" t="s">
        <v>8494</v>
      </c>
      <c r="D11927" s="601" t="s">
        <v>8541</v>
      </c>
      <c r="E11927" s="601">
        <v>682.89</v>
      </c>
    </row>
    <row r="11928" spans="1:5">
      <c r="A11928" s="601">
        <v>39322</v>
      </c>
      <c r="B11928" s="601" t="s">
        <v>12610</v>
      </c>
      <c r="C11928" s="601" t="s">
        <v>8494</v>
      </c>
      <c r="D11928" s="601" t="s">
        <v>8541</v>
      </c>
      <c r="E11928" s="601">
        <v>10.1</v>
      </c>
    </row>
    <row r="11929" spans="1:5">
      <c r="A11929" s="601">
        <v>39289</v>
      </c>
      <c r="B11929" s="601" t="s">
        <v>12611</v>
      </c>
      <c r="C11929" s="601" t="s">
        <v>8494</v>
      </c>
      <c r="D11929" s="601" t="s">
        <v>8541</v>
      </c>
      <c r="E11929" s="601">
        <v>18.84</v>
      </c>
    </row>
    <row r="11930" spans="1:5">
      <c r="A11930" s="601">
        <v>39290</v>
      </c>
      <c r="B11930" s="601" t="s">
        <v>12612</v>
      </c>
      <c r="C11930" s="601" t="s">
        <v>8494</v>
      </c>
      <c r="D11930" s="601" t="s">
        <v>8541</v>
      </c>
      <c r="E11930" s="601">
        <v>31.8</v>
      </c>
    </row>
    <row r="11931" spans="1:5">
      <c r="A11931" s="601">
        <v>39291</v>
      </c>
      <c r="B11931" s="601" t="s">
        <v>12613</v>
      </c>
      <c r="C11931" s="601" t="s">
        <v>8494</v>
      </c>
      <c r="D11931" s="601" t="s">
        <v>8541</v>
      </c>
      <c r="E11931" s="601">
        <v>35.17</v>
      </c>
    </row>
    <row r="11932" spans="1:5">
      <c r="A11932" s="601">
        <v>41892</v>
      </c>
      <c r="B11932" s="601" t="s">
        <v>12614</v>
      </c>
      <c r="C11932" s="601" t="s">
        <v>8494</v>
      </c>
      <c r="D11932" s="601" t="s">
        <v>8495</v>
      </c>
      <c r="E11932" s="601">
        <v>99.8</v>
      </c>
    </row>
    <row r="11933" spans="1:5">
      <c r="A11933" s="601">
        <v>7048</v>
      </c>
      <c r="B11933" s="601" t="s">
        <v>12615</v>
      </c>
      <c r="C11933" s="601" t="s">
        <v>8494</v>
      </c>
      <c r="D11933" s="601" t="s">
        <v>8495</v>
      </c>
      <c r="E11933" s="601">
        <v>21.54</v>
      </c>
    </row>
    <row r="11934" spans="1:5">
      <c r="A11934" s="601">
        <v>7088</v>
      </c>
      <c r="B11934" s="601" t="s">
        <v>12616</v>
      </c>
      <c r="C11934" s="601" t="s">
        <v>8494</v>
      </c>
      <c r="D11934" s="601" t="s">
        <v>8495</v>
      </c>
      <c r="E11934" s="601">
        <v>47.1</v>
      </c>
    </row>
    <row r="11935" spans="1:5">
      <c r="A11935" s="601">
        <v>20179</v>
      </c>
      <c r="B11935" s="601" t="s">
        <v>12617</v>
      </c>
      <c r="C11935" s="601" t="s">
        <v>8494</v>
      </c>
      <c r="D11935" s="601" t="s">
        <v>8495</v>
      </c>
      <c r="E11935" s="601">
        <v>44.02</v>
      </c>
    </row>
    <row r="11936" spans="1:5">
      <c r="A11936" s="601">
        <v>20178</v>
      </c>
      <c r="B11936" s="601" t="s">
        <v>12618</v>
      </c>
      <c r="C11936" s="601" t="s">
        <v>8494</v>
      </c>
      <c r="D11936" s="601" t="s">
        <v>8495</v>
      </c>
      <c r="E11936" s="601">
        <v>52.77</v>
      </c>
    </row>
    <row r="11937" spans="1:5">
      <c r="A11937" s="601">
        <v>20180</v>
      </c>
      <c r="B11937" s="601" t="s">
        <v>12619</v>
      </c>
      <c r="C11937" s="601" t="s">
        <v>8494</v>
      </c>
      <c r="D11937" s="601" t="s">
        <v>8495</v>
      </c>
      <c r="E11937" s="601">
        <v>87.09</v>
      </c>
    </row>
    <row r="11938" spans="1:5">
      <c r="A11938" s="601">
        <v>20181</v>
      </c>
      <c r="B11938" s="601" t="s">
        <v>12620</v>
      </c>
      <c r="C11938" s="601" t="s">
        <v>8494</v>
      </c>
      <c r="D11938" s="601" t="s">
        <v>8495</v>
      </c>
      <c r="E11938" s="601">
        <v>116.61</v>
      </c>
    </row>
    <row r="11939" spans="1:5">
      <c r="A11939" s="601">
        <v>20177</v>
      </c>
      <c r="B11939" s="601" t="s">
        <v>12621</v>
      </c>
      <c r="C11939" s="601" t="s">
        <v>8494</v>
      </c>
      <c r="D11939" s="601" t="s">
        <v>8495</v>
      </c>
      <c r="E11939" s="601">
        <v>28.84</v>
      </c>
    </row>
    <row r="11940" spans="1:5">
      <c r="A11940" s="601">
        <v>7070</v>
      </c>
      <c r="B11940" s="601" t="s">
        <v>12622</v>
      </c>
      <c r="C11940" s="601" t="s">
        <v>8494</v>
      </c>
      <c r="D11940" s="601" t="s">
        <v>8495</v>
      </c>
      <c r="E11940" s="601">
        <v>206.99</v>
      </c>
    </row>
    <row r="11941" spans="1:5">
      <c r="A11941" s="601">
        <v>40945</v>
      </c>
      <c r="B11941" s="601" t="s">
        <v>12623</v>
      </c>
      <c r="C11941" s="601" t="s">
        <v>8643</v>
      </c>
      <c r="D11941" s="601" t="s">
        <v>8495</v>
      </c>
      <c r="E11941" s="601">
        <v>13.58</v>
      </c>
    </row>
    <row r="11942" spans="1:5">
      <c r="A11942" s="601">
        <v>40946</v>
      </c>
      <c r="B11942" s="601" t="s">
        <v>12624</v>
      </c>
      <c r="C11942" s="601" t="s">
        <v>8645</v>
      </c>
      <c r="D11942" s="601" t="s">
        <v>8495</v>
      </c>
      <c r="E11942" s="612">
        <v>2386.33</v>
      </c>
    </row>
    <row r="11943" spans="1:5">
      <c r="A11943" s="601">
        <v>7153</v>
      </c>
      <c r="B11943" s="601" t="s">
        <v>12625</v>
      </c>
      <c r="C11943" s="601" t="s">
        <v>8643</v>
      </c>
      <c r="D11943" s="601" t="s">
        <v>8495</v>
      </c>
      <c r="E11943" s="601">
        <v>23.62</v>
      </c>
    </row>
    <row r="11944" spans="1:5">
      <c r="A11944" s="601">
        <v>41089</v>
      </c>
      <c r="B11944" s="601" t="s">
        <v>12626</v>
      </c>
      <c r="C11944" s="601" t="s">
        <v>8645</v>
      </c>
      <c r="D11944" s="601" t="s">
        <v>8495</v>
      </c>
      <c r="E11944" s="612">
        <v>4152.76</v>
      </c>
    </row>
    <row r="11945" spans="1:5">
      <c r="A11945" s="601">
        <v>40943</v>
      </c>
      <c r="B11945" s="601" t="s">
        <v>12627</v>
      </c>
      <c r="C11945" s="601" t="s">
        <v>8643</v>
      </c>
      <c r="D11945" s="601" t="s">
        <v>8495</v>
      </c>
      <c r="E11945" s="601">
        <v>23.39</v>
      </c>
    </row>
    <row r="11946" spans="1:5">
      <c r="A11946" s="601">
        <v>40944</v>
      </c>
      <c r="B11946" s="601" t="s">
        <v>12628</v>
      </c>
      <c r="C11946" s="601" t="s">
        <v>8645</v>
      </c>
      <c r="D11946" s="601" t="s">
        <v>8495</v>
      </c>
      <c r="E11946" s="612">
        <v>4112.03</v>
      </c>
    </row>
    <row r="11947" spans="1:5">
      <c r="A11947" s="601">
        <v>6175</v>
      </c>
      <c r="B11947" s="601" t="s">
        <v>12629</v>
      </c>
      <c r="C11947" s="601" t="s">
        <v>8643</v>
      </c>
      <c r="D11947" s="601" t="s">
        <v>8495</v>
      </c>
      <c r="E11947" s="601">
        <v>18.190000000000001</v>
      </c>
    </row>
    <row r="11948" spans="1:5">
      <c r="A11948" s="601">
        <v>41092</v>
      </c>
      <c r="B11948" s="601" t="s">
        <v>12630</v>
      </c>
      <c r="C11948" s="601" t="s">
        <v>8645</v>
      </c>
      <c r="D11948" s="601" t="s">
        <v>8495</v>
      </c>
      <c r="E11948" s="612">
        <v>3197.81</v>
      </c>
    </row>
    <row r="11949" spans="1:5">
      <c r="A11949" s="601">
        <v>37712</v>
      </c>
      <c r="B11949" s="601" t="s">
        <v>12631</v>
      </c>
      <c r="C11949" s="601" t="s">
        <v>8898</v>
      </c>
      <c r="D11949" s="601" t="s">
        <v>8495</v>
      </c>
      <c r="E11949" s="601">
        <v>67.97</v>
      </c>
    </row>
    <row r="11950" spans="1:5">
      <c r="A11950" s="601">
        <v>34558</v>
      </c>
      <c r="B11950" s="601" t="s">
        <v>12632</v>
      </c>
      <c r="C11950" s="601" t="s">
        <v>8539</v>
      </c>
      <c r="D11950" s="601" t="s">
        <v>8495</v>
      </c>
      <c r="E11950" s="601">
        <v>3.99</v>
      </c>
    </row>
    <row r="11951" spans="1:5">
      <c r="A11951" s="601">
        <v>34547</v>
      </c>
      <c r="B11951" s="601" t="s">
        <v>12633</v>
      </c>
      <c r="C11951" s="601" t="s">
        <v>8539</v>
      </c>
      <c r="D11951" s="601" t="s">
        <v>8495</v>
      </c>
      <c r="E11951" s="601">
        <v>4.9000000000000004</v>
      </c>
    </row>
    <row r="11952" spans="1:5">
      <c r="A11952" s="601">
        <v>34548</v>
      </c>
      <c r="B11952" s="601" t="s">
        <v>12634</v>
      </c>
      <c r="C11952" s="601" t="s">
        <v>8539</v>
      </c>
      <c r="D11952" s="601" t="s">
        <v>8495</v>
      </c>
      <c r="E11952" s="601">
        <v>8.0399999999999991</v>
      </c>
    </row>
    <row r="11953" spans="1:5">
      <c r="A11953" s="601">
        <v>34550</v>
      </c>
      <c r="B11953" s="601" t="s">
        <v>12635</v>
      </c>
      <c r="C11953" s="601" t="s">
        <v>8539</v>
      </c>
      <c r="D11953" s="601" t="s">
        <v>8495</v>
      </c>
      <c r="E11953" s="601">
        <v>2.12</v>
      </c>
    </row>
    <row r="11954" spans="1:5">
      <c r="A11954" s="601">
        <v>34557</v>
      </c>
      <c r="B11954" s="601" t="s">
        <v>12636</v>
      </c>
      <c r="C11954" s="601" t="s">
        <v>8539</v>
      </c>
      <c r="D11954" s="601" t="s">
        <v>8495</v>
      </c>
      <c r="E11954" s="601">
        <v>3.1</v>
      </c>
    </row>
    <row r="11955" spans="1:5">
      <c r="A11955" s="601">
        <v>37411</v>
      </c>
      <c r="B11955" s="601" t="s">
        <v>12637</v>
      </c>
      <c r="C11955" s="601" t="s">
        <v>8898</v>
      </c>
      <c r="D11955" s="601" t="s">
        <v>8495</v>
      </c>
      <c r="E11955" s="601">
        <v>22.7</v>
      </c>
    </row>
    <row r="11956" spans="1:5">
      <c r="A11956" s="601">
        <v>39508</v>
      </c>
      <c r="B11956" s="601" t="s">
        <v>12638</v>
      </c>
      <c r="C11956" s="601" t="s">
        <v>8898</v>
      </c>
      <c r="D11956" s="601" t="s">
        <v>8495</v>
      </c>
      <c r="E11956" s="601">
        <v>12.75</v>
      </c>
    </row>
    <row r="11957" spans="1:5">
      <c r="A11957" s="601">
        <v>39507</v>
      </c>
      <c r="B11957" s="601" t="s">
        <v>12639</v>
      </c>
      <c r="C11957" s="601" t="s">
        <v>8898</v>
      </c>
      <c r="D11957" s="601" t="s">
        <v>8495</v>
      </c>
      <c r="E11957" s="601">
        <v>19.02</v>
      </c>
    </row>
    <row r="11958" spans="1:5">
      <c r="A11958" s="601">
        <v>7155</v>
      </c>
      <c r="B11958" s="601" t="s">
        <v>12640</v>
      </c>
      <c r="C11958" s="601" t="s">
        <v>8898</v>
      </c>
      <c r="D11958" s="601" t="s">
        <v>8495</v>
      </c>
      <c r="E11958" s="601">
        <v>24.42</v>
      </c>
    </row>
    <row r="11959" spans="1:5">
      <c r="A11959" s="601">
        <v>42406</v>
      </c>
      <c r="B11959" s="601" t="s">
        <v>12641</v>
      </c>
      <c r="C11959" s="601" t="s">
        <v>8898</v>
      </c>
      <c r="D11959" s="601" t="s">
        <v>8495</v>
      </c>
      <c r="E11959" s="601">
        <v>28</v>
      </c>
    </row>
    <row r="11960" spans="1:5">
      <c r="A11960" s="601">
        <v>7156</v>
      </c>
      <c r="B11960" s="601" t="s">
        <v>12642</v>
      </c>
      <c r="C11960" s="601" t="s">
        <v>8898</v>
      </c>
      <c r="D11960" s="601" t="s">
        <v>8500</v>
      </c>
      <c r="E11960" s="601">
        <v>35.04</v>
      </c>
    </row>
    <row r="11961" spans="1:5">
      <c r="A11961" s="601">
        <v>43127</v>
      </c>
      <c r="B11961" s="601" t="s">
        <v>12643</v>
      </c>
      <c r="C11961" s="601" t="s">
        <v>8898</v>
      </c>
      <c r="D11961" s="601" t="s">
        <v>8495</v>
      </c>
      <c r="E11961" s="601">
        <v>50.15</v>
      </c>
    </row>
    <row r="11962" spans="1:5">
      <c r="A11962" s="601">
        <v>10917</v>
      </c>
      <c r="B11962" s="601" t="s">
        <v>12644</v>
      </c>
      <c r="C11962" s="601" t="s">
        <v>8898</v>
      </c>
      <c r="D11962" s="601" t="s">
        <v>8495</v>
      </c>
      <c r="E11962" s="601">
        <v>10.58</v>
      </c>
    </row>
    <row r="11963" spans="1:5">
      <c r="A11963" s="601">
        <v>21141</v>
      </c>
      <c r="B11963" s="601" t="s">
        <v>12645</v>
      </c>
      <c r="C11963" s="601" t="s">
        <v>8898</v>
      </c>
      <c r="D11963" s="601" t="s">
        <v>8495</v>
      </c>
      <c r="E11963" s="601">
        <v>16.38</v>
      </c>
    </row>
    <row r="11964" spans="1:5">
      <c r="A11964" s="601">
        <v>39509</v>
      </c>
      <c r="B11964" s="601" t="s">
        <v>12646</v>
      </c>
      <c r="C11964" s="601" t="s">
        <v>8898</v>
      </c>
      <c r="D11964" s="601" t="s">
        <v>8495</v>
      </c>
      <c r="E11964" s="601">
        <v>15.76</v>
      </c>
    </row>
    <row r="11965" spans="1:5">
      <c r="A11965" s="601">
        <v>44529</v>
      </c>
      <c r="B11965" s="601" t="s">
        <v>12647</v>
      </c>
      <c r="C11965" s="601" t="s">
        <v>8898</v>
      </c>
      <c r="D11965" s="601" t="s">
        <v>8495</v>
      </c>
      <c r="E11965" s="601">
        <v>16.16</v>
      </c>
    </row>
    <row r="11966" spans="1:5">
      <c r="A11966" s="601">
        <v>7167</v>
      </c>
      <c r="B11966" s="601" t="s">
        <v>12648</v>
      </c>
      <c r="C11966" s="601" t="s">
        <v>8898</v>
      </c>
      <c r="D11966" s="601" t="s">
        <v>8541</v>
      </c>
      <c r="E11966" s="601">
        <v>25.19</v>
      </c>
    </row>
    <row r="11967" spans="1:5">
      <c r="A11967" s="601">
        <v>10928</v>
      </c>
      <c r="B11967" s="601" t="s">
        <v>12649</v>
      </c>
      <c r="C11967" s="601" t="s">
        <v>8898</v>
      </c>
      <c r="D11967" s="601" t="s">
        <v>8541</v>
      </c>
      <c r="E11967" s="601">
        <v>14.47</v>
      </c>
    </row>
    <row r="11968" spans="1:5">
      <c r="A11968" s="601">
        <v>10933</v>
      </c>
      <c r="B11968" s="601" t="s">
        <v>12650</v>
      </c>
      <c r="C11968" s="601" t="s">
        <v>8898</v>
      </c>
      <c r="D11968" s="601" t="s">
        <v>8541</v>
      </c>
      <c r="E11968" s="601">
        <v>21.83</v>
      </c>
    </row>
    <row r="11969" spans="1:5">
      <c r="A11969" s="601">
        <v>7158</v>
      </c>
      <c r="B11969" s="601" t="s">
        <v>12651</v>
      </c>
      <c r="C11969" s="601" t="s">
        <v>8898</v>
      </c>
      <c r="D11969" s="601" t="s">
        <v>8541</v>
      </c>
      <c r="E11969" s="601">
        <v>37.03</v>
      </c>
    </row>
    <row r="11970" spans="1:5">
      <c r="A11970" s="601">
        <v>10927</v>
      </c>
      <c r="B11970" s="601" t="s">
        <v>12652</v>
      </c>
      <c r="C11970" s="601" t="s">
        <v>8898</v>
      </c>
      <c r="D11970" s="601" t="s">
        <v>8541</v>
      </c>
      <c r="E11970" s="601">
        <v>23.68</v>
      </c>
    </row>
    <row r="11971" spans="1:5">
      <c r="A11971" s="601">
        <v>7162</v>
      </c>
      <c r="B11971" s="601" t="s">
        <v>12653</v>
      </c>
      <c r="C11971" s="601" t="s">
        <v>8898</v>
      </c>
      <c r="D11971" s="601" t="s">
        <v>8541</v>
      </c>
      <c r="E11971" s="601">
        <v>57.95</v>
      </c>
    </row>
    <row r="11972" spans="1:5">
      <c r="A11972" s="601">
        <v>10932</v>
      </c>
      <c r="B11972" s="601" t="s">
        <v>12654</v>
      </c>
      <c r="C11972" s="601" t="s">
        <v>8898</v>
      </c>
      <c r="D11972" s="601" t="s">
        <v>8541</v>
      </c>
      <c r="E11972" s="601">
        <v>100.79</v>
      </c>
    </row>
    <row r="11973" spans="1:5">
      <c r="A11973" s="601">
        <v>10937</v>
      </c>
      <c r="B11973" s="601" t="s">
        <v>12655</v>
      </c>
      <c r="C11973" s="601" t="s">
        <v>8898</v>
      </c>
      <c r="D11973" s="601" t="s">
        <v>8541</v>
      </c>
      <c r="E11973" s="601">
        <v>25.91</v>
      </c>
    </row>
    <row r="11974" spans="1:5">
      <c r="A11974" s="601">
        <v>10935</v>
      </c>
      <c r="B11974" s="601" t="s">
        <v>12656</v>
      </c>
      <c r="C11974" s="601" t="s">
        <v>8898</v>
      </c>
      <c r="D11974" s="601" t="s">
        <v>8541</v>
      </c>
      <c r="E11974" s="601">
        <v>44.93</v>
      </c>
    </row>
    <row r="11975" spans="1:5">
      <c r="A11975" s="601">
        <v>10931</v>
      </c>
      <c r="B11975" s="601" t="s">
        <v>12657</v>
      </c>
      <c r="C11975" s="601" t="s">
        <v>8898</v>
      </c>
      <c r="D11975" s="601" t="s">
        <v>8541</v>
      </c>
      <c r="E11975" s="601">
        <v>12.64</v>
      </c>
    </row>
    <row r="11976" spans="1:5">
      <c r="A11976" s="601">
        <v>7164</v>
      </c>
      <c r="B11976" s="601" t="s">
        <v>12658</v>
      </c>
      <c r="C11976" s="601" t="s">
        <v>8898</v>
      </c>
      <c r="D11976" s="601" t="s">
        <v>8541</v>
      </c>
      <c r="E11976" s="601">
        <v>41.82</v>
      </c>
    </row>
    <row r="11977" spans="1:5">
      <c r="A11977" s="601">
        <v>36887</v>
      </c>
      <c r="B11977" s="601" t="s">
        <v>12659</v>
      </c>
      <c r="C11977" s="601" t="s">
        <v>8898</v>
      </c>
      <c r="D11977" s="601" t="s">
        <v>8495</v>
      </c>
      <c r="E11977" s="601">
        <v>12.23</v>
      </c>
    </row>
    <row r="11978" spans="1:5">
      <c r="A11978" s="601">
        <v>34630</v>
      </c>
      <c r="B11978" s="601" t="s">
        <v>12660</v>
      </c>
      <c r="C11978" s="601" t="s">
        <v>8494</v>
      </c>
      <c r="D11978" s="601" t="s">
        <v>8495</v>
      </c>
      <c r="E11978" s="612">
        <v>1104.67</v>
      </c>
    </row>
    <row r="11979" spans="1:5">
      <c r="A11979" s="601">
        <v>7161</v>
      </c>
      <c r="B11979" s="601" t="s">
        <v>12661</v>
      </c>
      <c r="C11979" s="601" t="s">
        <v>8898</v>
      </c>
      <c r="D11979" s="601" t="s">
        <v>8541</v>
      </c>
      <c r="E11979" s="601">
        <v>5.2</v>
      </c>
    </row>
    <row r="11980" spans="1:5">
      <c r="A11980" s="601">
        <v>7170</v>
      </c>
      <c r="B11980" s="601" t="s">
        <v>12662</v>
      </c>
      <c r="C11980" s="601" t="s">
        <v>8898</v>
      </c>
      <c r="D11980" s="601" t="s">
        <v>8495</v>
      </c>
      <c r="E11980" s="601">
        <v>2.95</v>
      </c>
    </row>
    <row r="11981" spans="1:5">
      <c r="A11981" s="601">
        <v>37524</v>
      </c>
      <c r="B11981" s="601" t="s">
        <v>12663</v>
      </c>
      <c r="C11981" s="601" t="s">
        <v>8539</v>
      </c>
      <c r="D11981" s="601" t="s">
        <v>8500</v>
      </c>
      <c r="E11981" s="601">
        <v>2.7</v>
      </c>
    </row>
    <row r="11982" spans="1:5">
      <c r="A11982" s="601">
        <v>37525</v>
      </c>
      <c r="B11982" s="601" t="s">
        <v>12664</v>
      </c>
      <c r="C11982" s="601" t="s">
        <v>8539</v>
      </c>
      <c r="D11982" s="601" t="s">
        <v>8495</v>
      </c>
      <c r="E11982" s="601">
        <v>3.69</v>
      </c>
    </row>
    <row r="11983" spans="1:5">
      <c r="A11983" s="601">
        <v>36789</v>
      </c>
      <c r="B11983" s="601" t="s">
        <v>12665</v>
      </c>
      <c r="C11983" s="601" t="s">
        <v>8494</v>
      </c>
      <c r="D11983" s="601" t="s">
        <v>8495</v>
      </c>
      <c r="E11983" s="601">
        <v>4.33</v>
      </c>
    </row>
    <row r="11984" spans="1:5">
      <c r="A11984" s="601">
        <v>7173</v>
      </c>
      <c r="B11984" s="601" t="s">
        <v>12666</v>
      </c>
      <c r="C11984" s="601" t="s">
        <v>11725</v>
      </c>
      <c r="D11984" s="601" t="s">
        <v>8500</v>
      </c>
      <c r="E11984" s="612">
        <v>2800</v>
      </c>
    </row>
    <row r="11985" spans="1:5">
      <c r="A11985" s="601">
        <v>7175</v>
      </c>
      <c r="B11985" s="601" t="s">
        <v>12667</v>
      </c>
      <c r="C11985" s="601" t="s">
        <v>8494</v>
      </c>
      <c r="D11985" s="601" t="s">
        <v>8495</v>
      </c>
      <c r="E11985" s="601">
        <v>3.16</v>
      </c>
    </row>
    <row r="11986" spans="1:5">
      <c r="A11986" s="601">
        <v>40741</v>
      </c>
      <c r="B11986" s="601" t="s">
        <v>12668</v>
      </c>
      <c r="C11986" s="601" t="s">
        <v>8494</v>
      </c>
      <c r="D11986" s="601" t="s">
        <v>8495</v>
      </c>
      <c r="E11986" s="601">
        <v>3.53</v>
      </c>
    </row>
    <row r="11987" spans="1:5">
      <c r="A11987" s="601">
        <v>7184</v>
      </c>
      <c r="B11987" s="601" t="s">
        <v>12669</v>
      </c>
      <c r="C11987" s="601" t="s">
        <v>8898</v>
      </c>
      <c r="D11987" s="601" t="s">
        <v>8541</v>
      </c>
      <c r="E11987" s="601">
        <v>40.98</v>
      </c>
    </row>
    <row r="11988" spans="1:5">
      <c r="A11988" s="601">
        <v>34458</v>
      </c>
      <c r="B11988" s="601" t="s">
        <v>12670</v>
      </c>
      <c r="C11988" s="601" t="s">
        <v>8494</v>
      </c>
      <c r="D11988" s="601" t="s">
        <v>8495</v>
      </c>
      <c r="E11988" s="601">
        <v>163.93</v>
      </c>
    </row>
    <row r="11989" spans="1:5">
      <c r="A11989" s="601">
        <v>34464</v>
      </c>
      <c r="B11989" s="601" t="s">
        <v>12671</v>
      </c>
      <c r="C11989" s="601" t="s">
        <v>8494</v>
      </c>
      <c r="D11989" s="601" t="s">
        <v>8495</v>
      </c>
      <c r="E11989" s="601">
        <v>244.02</v>
      </c>
    </row>
    <row r="11990" spans="1:5">
      <c r="A11990" s="601">
        <v>34468</v>
      </c>
      <c r="B11990" s="601" t="s">
        <v>12672</v>
      </c>
      <c r="C11990" s="601" t="s">
        <v>8494</v>
      </c>
      <c r="D11990" s="601" t="s">
        <v>8495</v>
      </c>
      <c r="E11990" s="601">
        <v>307.64</v>
      </c>
    </row>
    <row r="11991" spans="1:5">
      <c r="A11991" s="601">
        <v>34473</v>
      </c>
      <c r="B11991" s="601" t="s">
        <v>12673</v>
      </c>
      <c r="C11991" s="601" t="s">
        <v>8494</v>
      </c>
      <c r="D11991" s="601" t="s">
        <v>8495</v>
      </c>
      <c r="E11991" s="601">
        <v>186.62</v>
      </c>
    </row>
    <row r="11992" spans="1:5">
      <c r="A11992" s="601">
        <v>34480</v>
      </c>
      <c r="B11992" s="601" t="s">
        <v>12674</v>
      </c>
      <c r="C11992" s="601" t="s">
        <v>8494</v>
      </c>
      <c r="D11992" s="601" t="s">
        <v>8495</v>
      </c>
      <c r="E11992" s="601">
        <v>344.88</v>
      </c>
    </row>
    <row r="11993" spans="1:5">
      <c r="A11993" s="601">
        <v>34486</v>
      </c>
      <c r="B11993" s="601" t="s">
        <v>12675</v>
      </c>
      <c r="C11993" s="601" t="s">
        <v>8494</v>
      </c>
      <c r="D11993" s="601" t="s">
        <v>8495</v>
      </c>
      <c r="E11993" s="601">
        <v>408.33</v>
      </c>
    </row>
    <row r="11994" spans="1:5">
      <c r="A11994" s="601">
        <v>7190</v>
      </c>
      <c r="B11994" s="601" t="s">
        <v>12676</v>
      </c>
      <c r="C11994" s="601" t="s">
        <v>8494</v>
      </c>
      <c r="D11994" s="601" t="s">
        <v>8495</v>
      </c>
      <c r="E11994" s="601">
        <v>13.63</v>
      </c>
    </row>
    <row r="11995" spans="1:5">
      <c r="A11995" s="601">
        <v>34417</v>
      </c>
      <c r="B11995" s="601" t="s">
        <v>12677</v>
      </c>
      <c r="C11995" s="601" t="s">
        <v>8494</v>
      </c>
      <c r="D11995" s="601" t="s">
        <v>8495</v>
      </c>
      <c r="E11995" s="601">
        <v>21.82</v>
      </c>
    </row>
    <row r="11996" spans="1:5">
      <c r="A11996" s="601">
        <v>7213</v>
      </c>
      <c r="B11996" s="601" t="s">
        <v>12678</v>
      </c>
      <c r="C11996" s="601" t="s">
        <v>8898</v>
      </c>
      <c r="D11996" s="601" t="s">
        <v>8495</v>
      </c>
      <c r="E11996" s="601">
        <v>20.010000000000002</v>
      </c>
    </row>
    <row r="11997" spans="1:5">
      <c r="A11997" s="601">
        <v>7195</v>
      </c>
      <c r="B11997" s="601" t="s">
        <v>12679</v>
      </c>
      <c r="C11997" s="601" t="s">
        <v>8494</v>
      </c>
      <c r="D11997" s="601" t="s">
        <v>8495</v>
      </c>
      <c r="E11997" s="601">
        <v>58.74</v>
      </c>
    </row>
    <row r="11998" spans="1:5">
      <c r="A11998" s="601">
        <v>7186</v>
      </c>
      <c r="B11998" s="601" t="s">
        <v>12680</v>
      </c>
      <c r="C11998" s="601" t="s">
        <v>8494</v>
      </c>
      <c r="D11998" s="601" t="s">
        <v>8500</v>
      </c>
      <c r="E11998" s="601">
        <v>63.99</v>
      </c>
    </row>
    <row r="11999" spans="1:5">
      <c r="A11999" s="601">
        <v>7194</v>
      </c>
      <c r="B11999" s="601" t="s">
        <v>12681</v>
      </c>
      <c r="C11999" s="601" t="s">
        <v>8898</v>
      </c>
      <c r="D11999" s="601" t="s">
        <v>8495</v>
      </c>
      <c r="E11999" s="601">
        <v>29.5</v>
      </c>
    </row>
    <row r="12000" spans="1:5">
      <c r="A12000" s="601">
        <v>7197</v>
      </c>
      <c r="B12000" s="601" t="s">
        <v>12682</v>
      </c>
      <c r="C12000" s="601" t="s">
        <v>8494</v>
      </c>
      <c r="D12000" s="601" t="s">
        <v>8495</v>
      </c>
      <c r="E12000" s="601">
        <v>124.52</v>
      </c>
    </row>
    <row r="12001" spans="1:5">
      <c r="A12001" s="601">
        <v>7192</v>
      </c>
      <c r="B12001" s="601" t="s">
        <v>12683</v>
      </c>
      <c r="C12001" s="601" t="s">
        <v>8494</v>
      </c>
      <c r="D12001" s="601" t="s">
        <v>8495</v>
      </c>
      <c r="E12001" s="601">
        <v>111.56</v>
      </c>
    </row>
    <row r="12002" spans="1:5">
      <c r="A12002" s="601">
        <v>7193</v>
      </c>
      <c r="B12002" s="601" t="s">
        <v>12684</v>
      </c>
      <c r="C12002" s="601" t="s">
        <v>8494</v>
      </c>
      <c r="D12002" s="601" t="s">
        <v>8495</v>
      </c>
      <c r="E12002" s="601">
        <v>125.6</v>
      </c>
    </row>
    <row r="12003" spans="1:5">
      <c r="A12003" s="601">
        <v>7189</v>
      </c>
      <c r="B12003" s="601" t="s">
        <v>12685</v>
      </c>
      <c r="C12003" s="601" t="s">
        <v>8494</v>
      </c>
      <c r="D12003" s="601" t="s">
        <v>8495</v>
      </c>
      <c r="E12003" s="601">
        <v>145.96</v>
      </c>
    </row>
    <row r="12004" spans="1:5">
      <c r="A12004" s="601">
        <v>34402</v>
      </c>
      <c r="B12004" s="601" t="s">
        <v>12686</v>
      </c>
      <c r="C12004" s="601" t="s">
        <v>8494</v>
      </c>
      <c r="D12004" s="601" t="s">
        <v>8495</v>
      </c>
      <c r="E12004" s="601">
        <v>206.07</v>
      </c>
    </row>
    <row r="12005" spans="1:5">
      <c r="A12005" s="601">
        <v>7245</v>
      </c>
      <c r="B12005" s="601" t="s">
        <v>12687</v>
      </c>
      <c r="C12005" s="601" t="s">
        <v>8494</v>
      </c>
      <c r="D12005" s="601" t="s">
        <v>8495</v>
      </c>
      <c r="E12005" s="601">
        <v>52.94</v>
      </c>
    </row>
    <row r="12006" spans="1:5">
      <c r="A12006" s="601">
        <v>34425</v>
      </c>
      <c r="B12006" s="601" t="s">
        <v>12688</v>
      </c>
      <c r="C12006" s="601" t="s">
        <v>8494</v>
      </c>
      <c r="D12006" s="601" t="s">
        <v>8495</v>
      </c>
      <c r="E12006" s="601">
        <v>132.38</v>
      </c>
    </row>
    <row r="12007" spans="1:5">
      <c r="A12007" s="601">
        <v>7223</v>
      </c>
      <c r="B12007" s="601" t="s">
        <v>12689</v>
      </c>
      <c r="C12007" s="601" t="s">
        <v>8494</v>
      </c>
      <c r="D12007" s="601" t="s">
        <v>8495</v>
      </c>
      <c r="E12007" s="601">
        <v>147.52000000000001</v>
      </c>
    </row>
    <row r="12008" spans="1:5">
      <c r="A12008" s="601">
        <v>7234</v>
      </c>
      <c r="B12008" s="601" t="s">
        <v>12690</v>
      </c>
      <c r="C12008" s="601" t="s">
        <v>8494</v>
      </c>
      <c r="D12008" s="601" t="s">
        <v>8495</v>
      </c>
      <c r="E12008" s="601">
        <v>222.61</v>
      </c>
    </row>
    <row r="12009" spans="1:5">
      <c r="A12009" s="601">
        <v>7224</v>
      </c>
      <c r="B12009" s="601" t="s">
        <v>12691</v>
      </c>
      <c r="C12009" s="601" t="s">
        <v>8494</v>
      </c>
      <c r="D12009" s="601" t="s">
        <v>8495</v>
      </c>
      <c r="E12009" s="601">
        <v>271.2</v>
      </c>
    </row>
    <row r="12010" spans="1:5">
      <c r="A12010" s="601">
        <v>7225</v>
      </c>
      <c r="B12010" s="601" t="s">
        <v>12692</v>
      </c>
      <c r="C12010" s="601" t="s">
        <v>8494</v>
      </c>
      <c r="D12010" s="601" t="s">
        <v>8495</v>
      </c>
      <c r="E12010" s="601">
        <v>290.8</v>
      </c>
    </row>
    <row r="12011" spans="1:5">
      <c r="A12011" s="601">
        <v>7226</v>
      </c>
      <c r="B12011" s="601" t="s">
        <v>12693</v>
      </c>
      <c r="C12011" s="601" t="s">
        <v>8494</v>
      </c>
      <c r="D12011" s="601" t="s">
        <v>8495</v>
      </c>
      <c r="E12011" s="601">
        <v>310.32</v>
      </c>
    </row>
    <row r="12012" spans="1:5">
      <c r="A12012" s="601">
        <v>7227</v>
      </c>
      <c r="B12012" s="601" t="s">
        <v>12694</v>
      </c>
      <c r="C12012" s="601" t="s">
        <v>8494</v>
      </c>
      <c r="D12012" s="601" t="s">
        <v>8495</v>
      </c>
      <c r="E12012" s="601">
        <v>353.23</v>
      </c>
    </row>
    <row r="12013" spans="1:5">
      <c r="A12013" s="601">
        <v>7212</v>
      </c>
      <c r="B12013" s="601" t="s">
        <v>12695</v>
      </c>
      <c r="C12013" s="601" t="s">
        <v>8494</v>
      </c>
      <c r="D12013" s="601" t="s">
        <v>8495</v>
      </c>
      <c r="E12013" s="601">
        <v>388.11</v>
      </c>
    </row>
    <row r="12014" spans="1:5">
      <c r="A12014" s="601">
        <v>7229</v>
      </c>
      <c r="B12014" s="601" t="s">
        <v>12696</v>
      </c>
      <c r="C12014" s="601" t="s">
        <v>8494</v>
      </c>
      <c r="D12014" s="601" t="s">
        <v>8495</v>
      </c>
      <c r="E12014" s="601">
        <v>246.01</v>
      </c>
    </row>
    <row r="12015" spans="1:5">
      <c r="A12015" s="601">
        <v>7230</v>
      </c>
      <c r="B12015" s="601" t="s">
        <v>12697</v>
      </c>
      <c r="C12015" s="601" t="s">
        <v>8494</v>
      </c>
      <c r="D12015" s="601" t="s">
        <v>8495</v>
      </c>
      <c r="E12015" s="601">
        <v>409.56</v>
      </c>
    </row>
    <row r="12016" spans="1:5">
      <c r="A12016" s="601">
        <v>7231</v>
      </c>
      <c r="B12016" s="601" t="s">
        <v>12698</v>
      </c>
      <c r="C12016" s="601" t="s">
        <v>8494</v>
      </c>
      <c r="D12016" s="601" t="s">
        <v>8495</v>
      </c>
      <c r="E12016" s="601">
        <v>581</v>
      </c>
    </row>
    <row r="12017" spans="1:5">
      <c r="A12017" s="601">
        <v>7220</v>
      </c>
      <c r="B12017" s="601" t="s">
        <v>12699</v>
      </c>
      <c r="C12017" s="601" t="s">
        <v>8494</v>
      </c>
      <c r="D12017" s="601" t="s">
        <v>8495</v>
      </c>
      <c r="E12017" s="601">
        <v>717.18</v>
      </c>
    </row>
    <row r="12018" spans="1:5">
      <c r="A12018" s="601">
        <v>34447</v>
      </c>
      <c r="B12018" s="601" t="s">
        <v>12700</v>
      </c>
      <c r="C12018" s="601" t="s">
        <v>8494</v>
      </c>
      <c r="D12018" s="601" t="s">
        <v>8495</v>
      </c>
      <c r="E12018" s="601">
        <v>801.91</v>
      </c>
    </row>
    <row r="12019" spans="1:5">
      <c r="A12019" s="601">
        <v>7233</v>
      </c>
      <c r="B12019" s="601" t="s">
        <v>12701</v>
      </c>
      <c r="C12019" s="601" t="s">
        <v>8494</v>
      </c>
      <c r="D12019" s="601" t="s">
        <v>8495</v>
      </c>
      <c r="E12019" s="601">
        <v>919.92</v>
      </c>
    </row>
    <row r="12020" spans="1:5">
      <c r="A12020" s="601">
        <v>40740</v>
      </c>
      <c r="B12020" s="601" t="s">
        <v>12702</v>
      </c>
      <c r="C12020" s="601" t="s">
        <v>8898</v>
      </c>
      <c r="D12020" s="601" t="s">
        <v>8495</v>
      </c>
      <c r="E12020" s="601">
        <v>158.72999999999999</v>
      </c>
    </row>
    <row r="12021" spans="1:5">
      <c r="A12021" s="601">
        <v>25007</v>
      </c>
      <c r="B12021" s="601" t="s">
        <v>12703</v>
      </c>
      <c r="C12021" s="601" t="s">
        <v>8898</v>
      </c>
      <c r="D12021" s="601" t="s">
        <v>8500</v>
      </c>
      <c r="E12021" s="601">
        <v>45.42</v>
      </c>
    </row>
    <row r="12022" spans="1:5">
      <c r="A12022" s="601">
        <v>43071</v>
      </c>
      <c r="B12022" s="601" t="s">
        <v>12704</v>
      </c>
      <c r="C12022" s="601" t="s">
        <v>8898</v>
      </c>
      <c r="D12022" s="601" t="s">
        <v>8495</v>
      </c>
      <c r="E12022" s="601">
        <v>178.73</v>
      </c>
    </row>
    <row r="12023" spans="1:5">
      <c r="A12023" s="601">
        <v>39520</v>
      </c>
      <c r="B12023" s="601" t="s">
        <v>12705</v>
      </c>
      <c r="C12023" s="601" t="s">
        <v>8898</v>
      </c>
      <c r="D12023" s="601" t="s">
        <v>8495</v>
      </c>
      <c r="E12023" s="601">
        <v>145.81</v>
      </c>
    </row>
    <row r="12024" spans="1:5">
      <c r="A12024" s="601">
        <v>39521</v>
      </c>
      <c r="B12024" s="601" t="s">
        <v>12706</v>
      </c>
      <c r="C12024" s="601" t="s">
        <v>8898</v>
      </c>
      <c r="D12024" s="601" t="s">
        <v>8495</v>
      </c>
      <c r="E12024" s="601">
        <v>150.58000000000001</v>
      </c>
    </row>
    <row r="12025" spans="1:5">
      <c r="A12025" s="601">
        <v>39522</v>
      </c>
      <c r="B12025" s="601" t="s">
        <v>12707</v>
      </c>
      <c r="C12025" s="601" t="s">
        <v>8898</v>
      </c>
      <c r="D12025" s="601" t="s">
        <v>8495</v>
      </c>
      <c r="E12025" s="601">
        <v>155.49</v>
      </c>
    </row>
    <row r="12026" spans="1:5">
      <c r="A12026" s="601">
        <v>7243</v>
      </c>
      <c r="B12026" s="601" t="s">
        <v>12708</v>
      </c>
      <c r="C12026" s="601" t="s">
        <v>8898</v>
      </c>
      <c r="D12026" s="601" t="s">
        <v>8495</v>
      </c>
      <c r="E12026" s="601">
        <v>47.46</v>
      </c>
    </row>
    <row r="12027" spans="1:5">
      <c r="A12027" s="601">
        <v>11067</v>
      </c>
      <c r="B12027" s="601" t="s">
        <v>12709</v>
      </c>
      <c r="C12027" s="601" t="s">
        <v>8494</v>
      </c>
      <c r="D12027" s="601" t="s">
        <v>8541</v>
      </c>
      <c r="E12027" s="601">
        <v>417.81</v>
      </c>
    </row>
    <row r="12028" spans="1:5">
      <c r="A12028" s="601">
        <v>11068</v>
      </c>
      <c r="B12028" s="601" t="s">
        <v>12710</v>
      </c>
      <c r="C12028" s="601" t="s">
        <v>8494</v>
      </c>
      <c r="D12028" s="601" t="s">
        <v>8541</v>
      </c>
      <c r="E12028" s="601">
        <v>527.84</v>
      </c>
    </row>
    <row r="12029" spans="1:5">
      <c r="A12029" s="601">
        <v>7246</v>
      </c>
      <c r="B12029" s="601" t="s">
        <v>12711</v>
      </c>
      <c r="C12029" s="601" t="s">
        <v>8494</v>
      </c>
      <c r="D12029" s="601" t="s">
        <v>8495</v>
      </c>
      <c r="E12029" s="601">
        <v>58.46</v>
      </c>
    </row>
    <row r="12030" spans="1:5">
      <c r="A12030" s="601">
        <v>12869</v>
      </c>
      <c r="B12030" s="601" t="s">
        <v>12712</v>
      </c>
      <c r="C12030" s="601" t="s">
        <v>8643</v>
      </c>
      <c r="D12030" s="601" t="s">
        <v>8495</v>
      </c>
      <c r="E12030" s="601">
        <v>16.97</v>
      </c>
    </row>
    <row r="12031" spans="1:5">
      <c r="A12031" s="601">
        <v>41097</v>
      </c>
      <c r="B12031" s="601" t="s">
        <v>12713</v>
      </c>
      <c r="C12031" s="601" t="s">
        <v>8645</v>
      </c>
      <c r="D12031" s="601" t="s">
        <v>8495</v>
      </c>
      <c r="E12031" s="612">
        <v>2984.29</v>
      </c>
    </row>
    <row r="12032" spans="1:5">
      <c r="A12032" s="601">
        <v>1574</v>
      </c>
      <c r="B12032" s="601" t="s">
        <v>12714</v>
      </c>
      <c r="C12032" s="601" t="s">
        <v>8494</v>
      </c>
      <c r="D12032" s="601" t="s">
        <v>8495</v>
      </c>
      <c r="E12032" s="601">
        <v>2.09</v>
      </c>
    </row>
    <row r="12033" spans="1:5">
      <c r="A12033" s="601">
        <v>1581</v>
      </c>
      <c r="B12033" s="601" t="s">
        <v>12715</v>
      </c>
      <c r="C12033" s="601" t="s">
        <v>8494</v>
      </c>
      <c r="D12033" s="601" t="s">
        <v>8495</v>
      </c>
      <c r="E12033" s="601">
        <v>14.48</v>
      </c>
    </row>
    <row r="12034" spans="1:5">
      <c r="A12034" s="601">
        <v>1575</v>
      </c>
      <c r="B12034" s="601" t="s">
        <v>12716</v>
      </c>
      <c r="C12034" s="601" t="s">
        <v>8494</v>
      </c>
      <c r="D12034" s="601" t="s">
        <v>8495</v>
      </c>
      <c r="E12034" s="601">
        <v>2.48</v>
      </c>
    </row>
    <row r="12035" spans="1:5">
      <c r="A12035" s="601">
        <v>1570</v>
      </c>
      <c r="B12035" s="601" t="s">
        <v>12717</v>
      </c>
      <c r="C12035" s="601" t="s">
        <v>8494</v>
      </c>
      <c r="D12035" s="601" t="s">
        <v>8495</v>
      </c>
      <c r="E12035" s="601">
        <v>1.24</v>
      </c>
    </row>
    <row r="12036" spans="1:5">
      <c r="A12036" s="601">
        <v>1576</v>
      </c>
      <c r="B12036" s="601" t="s">
        <v>12718</v>
      </c>
      <c r="C12036" s="601" t="s">
        <v>8494</v>
      </c>
      <c r="D12036" s="601" t="s">
        <v>8495</v>
      </c>
      <c r="E12036" s="601">
        <v>3.43</v>
      </c>
    </row>
    <row r="12037" spans="1:5">
      <c r="A12037" s="601">
        <v>1577</v>
      </c>
      <c r="B12037" s="601" t="s">
        <v>12719</v>
      </c>
      <c r="C12037" s="601" t="s">
        <v>8494</v>
      </c>
      <c r="D12037" s="601" t="s">
        <v>8495</v>
      </c>
      <c r="E12037" s="601">
        <v>3.87</v>
      </c>
    </row>
    <row r="12038" spans="1:5">
      <c r="A12038" s="601">
        <v>1571</v>
      </c>
      <c r="B12038" s="601" t="s">
        <v>12720</v>
      </c>
      <c r="C12038" s="601" t="s">
        <v>8494</v>
      </c>
      <c r="D12038" s="601" t="s">
        <v>8495</v>
      </c>
      <c r="E12038" s="601">
        <v>1.62</v>
      </c>
    </row>
    <row r="12039" spans="1:5">
      <c r="A12039" s="601">
        <v>1578</v>
      </c>
      <c r="B12039" s="601" t="s">
        <v>12721</v>
      </c>
      <c r="C12039" s="601" t="s">
        <v>8494</v>
      </c>
      <c r="D12039" s="601" t="s">
        <v>8495</v>
      </c>
      <c r="E12039" s="601">
        <v>6.71</v>
      </c>
    </row>
    <row r="12040" spans="1:5">
      <c r="A12040" s="601">
        <v>1573</v>
      </c>
      <c r="B12040" s="601" t="s">
        <v>12722</v>
      </c>
      <c r="C12040" s="601" t="s">
        <v>8494</v>
      </c>
      <c r="D12040" s="601" t="s">
        <v>8495</v>
      </c>
      <c r="E12040" s="601">
        <v>1.93</v>
      </c>
    </row>
    <row r="12041" spans="1:5">
      <c r="A12041" s="601">
        <v>1579</v>
      </c>
      <c r="B12041" s="601" t="s">
        <v>12723</v>
      </c>
      <c r="C12041" s="601" t="s">
        <v>8494</v>
      </c>
      <c r="D12041" s="601" t="s">
        <v>8495</v>
      </c>
      <c r="E12041" s="601">
        <v>8.36</v>
      </c>
    </row>
    <row r="12042" spans="1:5">
      <c r="A12042" s="601">
        <v>1580</v>
      </c>
      <c r="B12042" s="601" t="s">
        <v>12724</v>
      </c>
      <c r="C12042" s="601" t="s">
        <v>8494</v>
      </c>
      <c r="D12042" s="601" t="s">
        <v>8495</v>
      </c>
      <c r="E12042" s="601">
        <v>10.3</v>
      </c>
    </row>
    <row r="12043" spans="1:5">
      <c r="A12043" s="601">
        <v>39321</v>
      </c>
      <c r="B12043" s="601" t="s">
        <v>12725</v>
      </c>
      <c r="C12043" s="601" t="s">
        <v>8494</v>
      </c>
      <c r="D12043" s="601" t="s">
        <v>8495</v>
      </c>
      <c r="E12043" s="601">
        <v>22.06</v>
      </c>
    </row>
    <row r="12044" spans="1:5">
      <c r="A12044" s="601">
        <v>39319</v>
      </c>
      <c r="B12044" s="601" t="s">
        <v>12726</v>
      </c>
      <c r="C12044" s="601" t="s">
        <v>8494</v>
      </c>
      <c r="D12044" s="601" t="s">
        <v>8495</v>
      </c>
      <c r="E12044" s="601">
        <v>9.18</v>
      </c>
    </row>
    <row r="12045" spans="1:5">
      <c r="A12045" s="601">
        <v>39320</v>
      </c>
      <c r="B12045" s="601" t="s">
        <v>12727</v>
      </c>
      <c r="C12045" s="601" t="s">
        <v>8494</v>
      </c>
      <c r="D12045" s="601" t="s">
        <v>8495</v>
      </c>
      <c r="E12045" s="601">
        <v>17.649999999999999</v>
      </c>
    </row>
    <row r="12046" spans="1:5">
      <c r="A12046" s="601">
        <v>1591</v>
      </c>
      <c r="B12046" s="601" t="s">
        <v>12728</v>
      </c>
      <c r="C12046" s="601" t="s">
        <v>8494</v>
      </c>
      <c r="D12046" s="601" t="s">
        <v>8495</v>
      </c>
      <c r="E12046" s="601">
        <v>31.93</v>
      </c>
    </row>
    <row r="12047" spans="1:5">
      <c r="A12047" s="601">
        <v>1547</v>
      </c>
      <c r="B12047" s="601" t="s">
        <v>12729</v>
      </c>
      <c r="C12047" s="601" t="s">
        <v>8494</v>
      </c>
      <c r="D12047" s="601" t="s">
        <v>8495</v>
      </c>
      <c r="E12047" s="601">
        <v>167.34</v>
      </c>
    </row>
    <row r="12048" spans="1:5">
      <c r="A12048" s="601">
        <v>38196</v>
      </c>
      <c r="B12048" s="601" t="s">
        <v>12730</v>
      </c>
      <c r="C12048" s="601" t="s">
        <v>8494</v>
      </c>
      <c r="D12048" s="601" t="s">
        <v>8495</v>
      </c>
      <c r="E12048" s="601">
        <v>32.590000000000003</v>
      </c>
    </row>
    <row r="12049" spans="1:5">
      <c r="A12049" s="601">
        <v>1543</v>
      </c>
      <c r="B12049" s="601" t="s">
        <v>12731</v>
      </c>
      <c r="C12049" s="601" t="s">
        <v>8494</v>
      </c>
      <c r="D12049" s="601" t="s">
        <v>8495</v>
      </c>
      <c r="E12049" s="601">
        <v>34.64</v>
      </c>
    </row>
    <row r="12050" spans="1:5">
      <c r="A12050" s="601">
        <v>1585</v>
      </c>
      <c r="B12050" s="601" t="s">
        <v>12732</v>
      </c>
      <c r="C12050" s="601" t="s">
        <v>8494</v>
      </c>
      <c r="D12050" s="601" t="s">
        <v>8495</v>
      </c>
      <c r="E12050" s="601">
        <v>6.71</v>
      </c>
    </row>
    <row r="12051" spans="1:5">
      <c r="A12051" s="601">
        <v>1593</v>
      </c>
      <c r="B12051" s="601" t="s">
        <v>12733</v>
      </c>
      <c r="C12051" s="601" t="s">
        <v>8494</v>
      </c>
      <c r="D12051" s="601" t="s">
        <v>8495</v>
      </c>
      <c r="E12051" s="601">
        <v>35.619999999999997</v>
      </c>
    </row>
    <row r="12052" spans="1:5">
      <c r="A12052" s="601">
        <v>11838</v>
      </c>
      <c r="B12052" s="601" t="s">
        <v>12734</v>
      </c>
      <c r="C12052" s="601" t="s">
        <v>8494</v>
      </c>
      <c r="D12052" s="601" t="s">
        <v>8495</v>
      </c>
      <c r="E12052" s="601">
        <v>47</v>
      </c>
    </row>
    <row r="12053" spans="1:5">
      <c r="A12053" s="601">
        <v>1594</v>
      </c>
      <c r="B12053" s="601" t="s">
        <v>12735</v>
      </c>
      <c r="C12053" s="601" t="s">
        <v>8494</v>
      </c>
      <c r="D12053" s="601" t="s">
        <v>8495</v>
      </c>
      <c r="E12053" s="601">
        <v>47.51</v>
      </c>
    </row>
    <row r="12054" spans="1:5">
      <c r="A12054" s="601">
        <v>1586</v>
      </c>
      <c r="B12054" s="601" t="s">
        <v>12736</v>
      </c>
      <c r="C12054" s="601" t="s">
        <v>8494</v>
      </c>
      <c r="D12054" s="601" t="s">
        <v>8495</v>
      </c>
      <c r="E12054" s="601">
        <v>8.49</v>
      </c>
    </row>
    <row r="12055" spans="1:5">
      <c r="A12055" s="601">
        <v>11839</v>
      </c>
      <c r="B12055" s="601" t="s">
        <v>12737</v>
      </c>
      <c r="C12055" s="601" t="s">
        <v>8494</v>
      </c>
      <c r="D12055" s="601" t="s">
        <v>8495</v>
      </c>
      <c r="E12055" s="601">
        <v>68.39</v>
      </c>
    </row>
    <row r="12056" spans="1:5">
      <c r="A12056" s="601">
        <v>1587</v>
      </c>
      <c r="B12056" s="601" t="s">
        <v>12738</v>
      </c>
      <c r="C12056" s="601" t="s">
        <v>8494</v>
      </c>
      <c r="D12056" s="601" t="s">
        <v>8495</v>
      </c>
      <c r="E12056" s="601">
        <v>8.64</v>
      </c>
    </row>
    <row r="12057" spans="1:5">
      <c r="A12057" s="601">
        <v>1545</v>
      </c>
      <c r="B12057" s="601" t="s">
        <v>12739</v>
      </c>
      <c r="C12057" s="601" t="s">
        <v>8494</v>
      </c>
      <c r="D12057" s="601" t="s">
        <v>8495</v>
      </c>
      <c r="E12057" s="601">
        <v>82.06</v>
      </c>
    </row>
    <row r="12058" spans="1:5">
      <c r="A12058" s="601">
        <v>1588</v>
      </c>
      <c r="B12058" s="601" t="s">
        <v>12740</v>
      </c>
      <c r="C12058" s="601" t="s">
        <v>8494</v>
      </c>
      <c r="D12058" s="601" t="s">
        <v>8495</v>
      </c>
      <c r="E12058" s="601">
        <v>11.86</v>
      </c>
    </row>
    <row r="12059" spans="1:5">
      <c r="A12059" s="601">
        <v>1535</v>
      </c>
      <c r="B12059" s="601" t="s">
        <v>12741</v>
      </c>
      <c r="C12059" s="601" t="s">
        <v>8494</v>
      </c>
      <c r="D12059" s="601" t="s">
        <v>8495</v>
      </c>
      <c r="E12059" s="601">
        <v>6.83</v>
      </c>
    </row>
    <row r="12060" spans="1:5">
      <c r="A12060" s="601">
        <v>1589</v>
      </c>
      <c r="B12060" s="601" t="s">
        <v>12742</v>
      </c>
      <c r="C12060" s="601" t="s">
        <v>8494</v>
      </c>
      <c r="D12060" s="601" t="s">
        <v>8495</v>
      </c>
      <c r="E12060" s="601">
        <v>12.23</v>
      </c>
    </row>
    <row r="12061" spans="1:5">
      <c r="A12061" s="601">
        <v>1546</v>
      </c>
      <c r="B12061" s="601" t="s">
        <v>12743</v>
      </c>
      <c r="C12061" s="601" t="s">
        <v>8494</v>
      </c>
      <c r="D12061" s="601" t="s">
        <v>8495</v>
      </c>
      <c r="E12061" s="601">
        <v>138.47999999999999</v>
      </c>
    </row>
    <row r="12062" spans="1:5">
      <c r="A12062" s="601">
        <v>1590</v>
      </c>
      <c r="B12062" s="601" t="s">
        <v>12744</v>
      </c>
      <c r="C12062" s="601" t="s">
        <v>8494</v>
      </c>
      <c r="D12062" s="601" t="s">
        <v>8495</v>
      </c>
      <c r="E12062" s="601">
        <v>21.54</v>
      </c>
    </row>
    <row r="12063" spans="1:5">
      <c r="A12063" s="601">
        <v>1542</v>
      </c>
      <c r="B12063" s="601" t="s">
        <v>12745</v>
      </c>
      <c r="C12063" s="601" t="s">
        <v>8494</v>
      </c>
      <c r="D12063" s="601" t="s">
        <v>8495</v>
      </c>
      <c r="E12063" s="601">
        <v>28.53</v>
      </c>
    </row>
    <row r="12064" spans="1:5">
      <c r="A12064" s="601">
        <v>38415</v>
      </c>
      <c r="B12064" s="601" t="s">
        <v>12746</v>
      </c>
      <c r="C12064" s="601" t="s">
        <v>8494</v>
      </c>
      <c r="D12064" s="601" t="s">
        <v>8495</v>
      </c>
      <c r="E12064" s="612">
        <v>1093.5</v>
      </c>
    </row>
    <row r="12065" spans="1:5">
      <c r="A12065" s="601">
        <v>38414</v>
      </c>
      <c r="B12065" s="601" t="s">
        <v>12747</v>
      </c>
      <c r="C12065" s="601" t="s">
        <v>8494</v>
      </c>
      <c r="D12065" s="601" t="s">
        <v>8495</v>
      </c>
      <c r="E12065" s="612">
        <v>1534.74</v>
      </c>
    </row>
    <row r="12066" spans="1:5">
      <c r="A12066" s="601">
        <v>38128</v>
      </c>
      <c r="B12066" s="601" t="s">
        <v>12748</v>
      </c>
      <c r="C12066" s="601" t="s">
        <v>124</v>
      </c>
      <c r="D12066" s="601" t="s">
        <v>8500</v>
      </c>
      <c r="E12066" s="601">
        <v>0.67</v>
      </c>
    </row>
    <row r="12067" spans="1:5">
      <c r="A12067" s="601">
        <v>7253</v>
      </c>
      <c r="B12067" s="601" t="s">
        <v>12749</v>
      </c>
      <c r="C12067" s="601" t="s">
        <v>8641</v>
      </c>
      <c r="D12067" s="601" t="s">
        <v>8495</v>
      </c>
      <c r="E12067" s="601">
        <v>143.57</v>
      </c>
    </row>
    <row r="12068" spans="1:5">
      <c r="A12068" s="601">
        <v>4806</v>
      </c>
      <c r="B12068" s="601" t="s">
        <v>12750</v>
      </c>
      <c r="C12068" s="601" t="s">
        <v>8539</v>
      </c>
      <c r="D12068" s="601" t="s">
        <v>8495</v>
      </c>
      <c r="E12068" s="601">
        <v>20.66</v>
      </c>
    </row>
    <row r="12069" spans="1:5">
      <c r="A12069" s="601">
        <v>34401</v>
      </c>
      <c r="B12069" s="601" t="s">
        <v>12751</v>
      </c>
      <c r="C12069" s="601" t="s">
        <v>8494</v>
      </c>
      <c r="D12069" s="601" t="s">
        <v>8495</v>
      </c>
      <c r="E12069" s="601">
        <v>2.15</v>
      </c>
    </row>
    <row r="12070" spans="1:5">
      <c r="A12070" s="601">
        <v>7260</v>
      </c>
      <c r="B12070" s="601" t="s">
        <v>12752</v>
      </c>
      <c r="C12070" s="601" t="s">
        <v>8494</v>
      </c>
      <c r="D12070" s="601" t="s">
        <v>8495</v>
      </c>
      <c r="E12070" s="601">
        <v>2.9</v>
      </c>
    </row>
    <row r="12071" spans="1:5">
      <c r="A12071" s="601">
        <v>7256</v>
      </c>
      <c r="B12071" s="601" t="s">
        <v>12753</v>
      </c>
      <c r="C12071" s="601" t="s">
        <v>8494</v>
      </c>
      <c r="D12071" s="601" t="s">
        <v>8495</v>
      </c>
      <c r="E12071" s="601">
        <v>1.53</v>
      </c>
    </row>
    <row r="12072" spans="1:5">
      <c r="A12072" s="601">
        <v>7258</v>
      </c>
      <c r="B12072" s="601" t="s">
        <v>12754</v>
      </c>
      <c r="C12072" s="601" t="s">
        <v>8494</v>
      </c>
      <c r="D12072" s="601" t="s">
        <v>8495</v>
      </c>
      <c r="E12072" s="601">
        <v>0.75</v>
      </c>
    </row>
    <row r="12073" spans="1:5">
      <c r="A12073" s="601">
        <v>34400</v>
      </c>
      <c r="B12073" s="601" t="s">
        <v>12755</v>
      </c>
      <c r="C12073" s="601" t="s">
        <v>8494</v>
      </c>
      <c r="D12073" s="601" t="s">
        <v>8495</v>
      </c>
      <c r="E12073" s="601">
        <v>5.98</v>
      </c>
    </row>
    <row r="12074" spans="1:5">
      <c r="A12074" s="601">
        <v>10617</v>
      </c>
      <c r="B12074" s="601" t="s">
        <v>12756</v>
      </c>
      <c r="C12074" s="601" t="s">
        <v>8494</v>
      </c>
      <c r="D12074" s="601" t="s">
        <v>8495</v>
      </c>
      <c r="E12074" s="601">
        <v>7.7</v>
      </c>
    </row>
    <row r="12075" spans="1:5">
      <c r="A12075" s="601">
        <v>44261</v>
      </c>
      <c r="B12075" s="601" t="s">
        <v>12757</v>
      </c>
      <c r="C12075" s="601" t="s">
        <v>8494</v>
      </c>
      <c r="D12075" s="601" t="s">
        <v>8495</v>
      </c>
      <c r="E12075" s="601">
        <v>146.55000000000001</v>
      </c>
    </row>
    <row r="12076" spans="1:5">
      <c r="A12076" s="601">
        <v>7274</v>
      </c>
      <c r="B12076" s="601" t="s">
        <v>12758</v>
      </c>
      <c r="C12076" s="601" t="s">
        <v>8494</v>
      </c>
      <c r="D12076" s="601" t="s">
        <v>8495</v>
      </c>
      <c r="E12076" s="601">
        <v>70.95</v>
      </c>
    </row>
    <row r="12077" spans="1:5">
      <c r="A12077" s="601">
        <v>44326</v>
      </c>
      <c r="B12077" s="601" t="s">
        <v>12759</v>
      </c>
      <c r="C12077" s="601" t="s">
        <v>8494</v>
      </c>
      <c r="D12077" s="601" t="s">
        <v>8495</v>
      </c>
      <c r="E12077" s="612">
        <v>1532.34</v>
      </c>
    </row>
    <row r="12078" spans="1:5">
      <c r="A12078" s="601">
        <v>154</v>
      </c>
      <c r="B12078" s="601" t="s">
        <v>12760</v>
      </c>
      <c r="C12078" s="601" t="s">
        <v>8545</v>
      </c>
      <c r="D12078" s="601" t="s">
        <v>8495</v>
      </c>
      <c r="E12078" s="601">
        <v>76.959999999999994</v>
      </c>
    </row>
    <row r="12079" spans="1:5">
      <c r="A12079" s="601">
        <v>38121</v>
      </c>
      <c r="B12079" s="601" t="s">
        <v>12761</v>
      </c>
      <c r="C12079" s="601" t="s">
        <v>8545</v>
      </c>
      <c r="D12079" s="601" t="s">
        <v>8495</v>
      </c>
      <c r="E12079" s="601">
        <v>13.26</v>
      </c>
    </row>
    <row r="12080" spans="1:5">
      <c r="A12080" s="601">
        <v>43776</v>
      </c>
      <c r="B12080" s="601" t="s">
        <v>12762</v>
      </c>
      <c r="C12080" s="601" t="s">
        <v>8545</v>
      </c>
      <c r="D12080" s="601" t="s">
        <v>8495</v>
      </c>
      <c r="E12080" s="601">
        <v>23.4</v>
      </c>
    </row>
    <row r="12081" spans="1:5">
      <c r="A12081" s="601">
        <v>7343</v>
      </c>
      <c r="B12081" s="601" t="s">
        <v>12763</v>
      </c>
      <c r="C12081" s="601" t="s">
        <v>8545</v>
      </c>
      <c r="D12081" s="601" t="s">
        <v>8495</v>
      </c>
      <c r="E12081" s="601">
        <v>19.510000000000002</v>
      </c>
    </row>
    <row r="12082" spans="1:5">
      <c r="A12082" s="601">
        <v>7348</v>
      </c>
      <c r="B12082" s="601" t="s">
        <v>12764</v>
      </c>
      <c r="C12082" s="601" t="s">
        <v>8545</v>
      </c>
      <c r="D12082" s="601" t="s">
        <v>8495</v>
      </c>
      <c r="E12082" s="601">
        <v>19.72</v>
      </c>
    </row>
    <row r="12083" spans="1:5">
      <c r="A12083" s="601">
        <v>7313</v>
      </c>
      <c r="B12083" s="601" t="s">
        <v>12765</v>
      </c>
      <c r="C12083" s="601" t="s">
        <v>8545</v>
      </c>
      <c r="D12083" s="601" t="s">
        <v>8541</v>
      </c>
      <c r="E12083" s="601">
        <v>20</v>
      </c>
    </row>
    <row r="12084" spans="1:5">
      <c r="A12084" s="601">
        <v>7319</v>
      </c>
      <c r="B12084" s="601" t="s">
        <v>12766</v>
      </c>
      <c r="C12084" s="601" t="s">
        <v>8545</v>
      </c>
      <c r="D12084" s="601" t="s">
        <v>8541</v>
      </c>
      <c r="E12084" s="601">
        <v>11.44</v>
      </c>
    </row>
    <row r="12085" spans="1:5">
      <c r="A12085" s="601">
        <v>7314</v>
      </c>
      <c r="B12085" s="601" t="s">
        <v>12767</v>
      </c>
      <c r="C12085" s="601" t="s">
        <v>8545</v>
      </c>
      <c r="D12085" s="601" t="s">
        <v>8495</v>
      </c>
      <c r="E12085" s="601">
        <v>46.35</v>
      </c>
    </row>
    <row r="12086" spans="1:5">
      <c r="A12086" s="601">
        <v>7304</v>
      </c>
      <c r="B12086" s="601" t="s">
        <v>12768</v>
      </c>
      <c r="C12086" s="601" t="s">
        <v>8545</v>
      </c>
      <c r="D12086" s="601" t="s">
        <v>8495</v>
      </c>
      <c r="E12086" s="601">
        <v>69.34</v>
      </c>
    </row>
    <row r="12087" spans="1:5">
      <c r="A12087" s="601">
        <v>43649</v>
      </c>
      <c r="B12087" s="601" t="s">
        <v>12769</v>
      </c>
      <c r="C12087" s="601" t="s">
        <v>8545</v>
      </c>
      <c r="D12087" s="601" t="s">
        <v>8495</v>
      </c>
      <c r="E12087" s="601">
        <v>35.86</v>
      </c>
    </row>
    <row r="12088" spans="1:5">
      <c r="A12088" s="601">
        <v>43650</v>
      </c>
      <c r="B12088" s="601" t="s">
        <v>12770</v>
      </c>
      <c r="C12088" s="601" t="s">
        <v>8545</v>
      </c>
      <c r="D12088" s="601" t="s">
        <v>8495</v>
      </c>
      <c r="E12088" s="601">
        <v>33.89</v>
      </c>
    </row>
    <row r="12089" spans="1:5">
      <c r="A12089" s="601">
        <v>7311</v>
      </c>
      <c r="B12089" s="601" t="s">
        <v>12771</v>
      </c>
      <c r="C12089" s="601" t="s">
        <v>8545</v>
      </c>
      <c r="D12089" s="601" t="s">
        <v>8495</v>
      </c>
      <c r="E12089" s="601">
        <v>34.71</v>
      </c>
    </row>
    <row r="12090" spans="1:5">
      <c r="A12090" s="601">
        <v>7292</v>
      </c>
      <c r="B12090" s="601" t="s">
        <v>12772</v>
      </c>
      <c r="C12090" s="601" t="s">
        <v>8545</v>
      </c>
      <c r="D12090" s="601" t="s">
        <v>8500</v>
      </c>
      <c r="E12090" s="601">
        <v>33.61</v>
      </c>
    </row>
    <row r="12091" spans="1:5">
      <c r="A12091" s="601">
        <v>7293</v>
      </c>
      <c r="B12091" s="601" t="s">
        <v>12773</v>
      </c>
      <c r="C12091" s="601" t="s">
        <v>8545</v>
      </c>
      <c r="D12091" s="601" t="s">
        <v>8495</v>
      </c>
      <c r="E12091" s="601">
        <v>37.18</v>
      </c>
    </row>
    <row r="12092" spans="1:5">
      <c r="A12092" s="601">
        <v>7306</v>
      </c>
      <c r="B12092" s="601" t="s">
        <v>12774</v>
      </c>
      <c r="C12092" s="601" t="s">
        <v>8545</v>
      </c>
      <c r="D12092" s="601" t="s">
        <v>8495</v>
      </c>
      <c r="E12092" s="601">
        <v>41.03</v>
      </c>
    </row>
    <row r="12093" spans="1:5">
      <c r="A12093" s="601">
        <v>7288</v>
      </c>
      <c r="B12093" s="601" t="s">
        <v>12775</v>
      </c>
      <c r="C12093" s="601" t="s">
        <v>8545</v>
      </c>
      <c r="D12093" s="601" t="s">
        <v>8495</v>
      </c>
      <c r="E12093" s="601">
        <v>34.07</v>
      </c>
    </row>
    <row r="12094" spans="1:5">
      <c r="A12094" s="601">
        <v>43625</v>
      </c>
      <c r="B12094" s="601" t="s">
        <v>12776</v>
      </c>
      <c r="C12094" s="601" t="s">
        <v>8545</v>
      </c>
      <c r="D12094" s="601" t="s">
        <v>8495</v>
      </c>
      <c r="E12094" s="601">
        <v>27.51</v>
      </c>
    </row>
    <row r="12095" spans="1:5">
      <c r="A12095" s="601">
        <v>43647</v>
      </c>
      <c r="B12095" s="601" t="s">
        <v>12777</v>
      </c>
      <c r="C12095" s="601" t="s">
        <v>8545</v>
      </c>
      <c r="D12095" s="601" t="s">
        <v>8495</v>
      </c>
      <c r="E12095" s="601">
        <v>24.99</v>
      </c>
    </row>
    <row r="12096" spans="1:5">
      <c r="A12096" s="601">
        <v>43648</v>
      </c>
      <c r="B12096" s="601" t="s">
        <v>12778</v>
      </c>
      <c r="C12096" s="601" t="s">
        <v>8545</v>
      </c>
      <c r="D12096" s="601" t="s">
        <v>8495</v>
      </c>
      <c r="E12096" s="601">
        <v>24.11</v>
      </c>
    </row>
    <row r="12097" spans="1:5">
      <c r="A12097" s="601">
        <v>35693</v>
      </c>
      <c r="B12097" s="601" t="s">
        <v>12779</v>
      </c>
      <c r="C12097" s="601" t="s">
        <v>8545</v>
      </c>
      <c r="D12097" s="601" t="s">
        <v>8495</v>
      </c>
      <c r="E12097" s="601">
        <v>12.26</v>
      </c>
    </row>
    <row r="12098" spans="1:5">
      <c r="A12098" s="601">
        <v>7356</v>
      </c>
      <c r="B12098" s="601" t="s">
        <v>12780</v>
      </c>
      <c r="C12098" s="601" t="s">
        <v>8545</v>
      </c>
      <c r="D12098" s="601" t="s">
        <v>8500</v>
      </c>
      <c r="E12098" s="601">
        <v>29.4</v>
      </c>
    </row>
    <row r="12099" spans="1:5">
      <c r="A12099" s="601">
        <v>35692</v>
      </c>
      <c r="B12099" s="601" t="s">
        <v>12781</v>
      </c>
      <c r="C12099" s="601" t="s">
        <v>8545</v>
      </c>
      <c r="D12099" s="601" t="s">
        <v>8495</v>
      </c>
      <c r="E12099" s="601">
        <v>19.239999999999998</v>
      </c>
    </row>
    <row r="12100" spans="1:5">
      <c r="A12100" s="601">
        <v>43624</v>
      </c>
      <c r="B12100" s="601" t="s">
        <v>12782</v>
      </c>
      <c r="C12100" s="601" t="s">
        <v>8545</v>
      </c>
      <c r="D12100" s="601" t="s">
        <v>8495</v>
      </c>
      <c r="E12100" s="601">
        <v>35.83</v>
      </c>
    </row>
    <row r="12101" spans="1:5">
      <c r="A12101" s="601">
        <v>7342</v>
      </c>
      <c r="B12101" s="601" t="s">
        <v>12783</v>
      </c>
      <c r="C12101" s="601" t="s">
        <v>124</v>
      </c>
      <c r="D12101" s="601" t="s">
        <v>8541</v>
      </c>
      <c r="E12101" s="601">
        <v>2.19</v>
      </c>
    </row>
    <row r="12102" spans="1:5">
      <c r="A12102" s="601">
        <v>7350</v>
      </c>
      <c r="B12102" s="601" t="s">
        <v>12784</v>
      </c>
      <c r="C12102" s="601" t="s">
        <v>8545</v>
      </c>
      <c r="D12102" s="601" t="s">
        <v>8495</v>
      </c>
      <c r="E12102" s="601">
        <v>42.44</v>
      </c>
    </row>
    <row r="12103" spans="1:5">
      <c r="A12103" s="601">
        <v>39574</v>
      </c>
      <c r="B12103" s="601" t="s">
        <v>12785</v>
      </c>
      <c r="C12103" s="601" t="s">
        <v>8494</v>
      </c>
      <c r="D12103" s="601" t="s">
        <v>8495</v>
      </c>
      <c r="E12103" s="601">
        <v>3.97</v>
      </c>
    </row>
    <row r="12104" spans="1:5">
      <c r="A12104" s="601">
        <v>11060</v>
      </c>
      <c r="B12104" s="601" t="s">
        <v>12786</v>
      </c>
      <c r="C12104" s="601" t="s">
        <v>8494</v>
      </c>
      <c r="D12104" s="601" t="s">
        <v>8495</v>
      </c>
      <c r="E12104" s="601">
        <v>37.229999999999997</v>
      </c>
    </row>
    <row r="12105" spans="1:5">
      <c r="A12105" s="601">
        <v>37401</v>
      </c>
      <c r="B12105" s="601" t="s">
        <v>12787</v>
      </c>
      <c r="C12105" s="601" t="s">
        <v>8494</v>
      </c>
      <c r="D12105" s="601" t="s">
        <v>8495</v>
      </c>
      <c r="E12105" s="601">
        <v>49.96</v>
      </c>
    </row>
    <row r="12106" spans="1:5">
      <c r="A12106" s="601">
        <v>7525</v>
      </c>
      <c r="B12106" s="601" t="s">
        <v>12788</v>
      </c>
      <c r="C12106" s="601" t="s">
        <v>8494</v>
      </c>
      <c r="D12106" s="601" t="s">
        <v>8495</v>
      </c>
      <c r="E12106" s="601">
        <v>44.31</v>
      </c>
    </row>
    <row r="12107" spans="1:5">
      <c r="A12107" s="601">
        <v>7524</v>
      </c>
      <c r="B12107" s="601" t="s">
        <v>12789</v>
      </c>
      <c r="C12107" s="601" t="s">
        <v>8494</v>
      </c>
      <c r="D12107" s="601" t="s">
        <v>8495</v>
      </c>
      <c r="E12107" s="601">
        <v>41.76</v>
      </c>
    </row>
    <row r="12108" spans="1:5">
      <c r="A12108" s="601">
        <v>38105</v>
      </c>
      <c r="B12108" s="601" t="s">
        <v>12790</v>
      </c>
      <c r="C12108" s="601" t="s">
        <v>8494</v>
      </c>
      <c r="D12108" s="601" t="s">
        <v>8495</v>
      </c>
      <c r="E12108" s="601">
        <v>10.73</v>
      </c>
    </row>
    <row r="12109" spans="1:5">
      <c r="A12109" s="601">
        <v>38084</v>
      </c>
      <c r="B12109" s="601" t="s">
        <v>12791</v>
      </c>
      <c r="C12109" s="601" t="s">
        <v>8494</v>
      </c>
      <c r="D12109" s="601" t="s">
        <v>8495</v>
      </c>
      <c r="E12109" s="601">
        <v>15.23</v>
      </c>
    </row>
    <row r="12110" spans="1:5">
      <c r="A12110" s="601">
        <v>38103</v>
      </c>
      <c r="B12110" s="601" t="s">
        <v>12792</v>
      </c>
      <c r="C12110" s="601" t="s">
        <v>8494</v>
      </c>
      <c r="D12110" s="601" t="s">
        <v>8495</v>
      </c>
      <c r="E12110" s="601">
        <v>16.100000000000001</v>
      </c>
    </row>
    <row r="12111" spans="1:5">
      <c r="A12111" s="601">
        <v>38082</v>
      </c>
      <c r="B12111" s="601" t="s">
        <v>12793</v>
      </c>
      <c r="C12111" s="601" t="s">
        <v>8494</v>
      </c>
      <c r="D12111" s="601" t="s">
        <v>8495</v>
      </c>
      <c r="E12111" s="601">
        <v>19.84</v>
      </c>
    </row>
    <row r="12112" spans="1:5">
      <c r="A12112" s="601">
        <v>38104</v>
      </c>
      <c r="B12112" s="601" t="s">
        <v>12794</v>
      </c>
      <c r="C12112" s="601" t="s">
        <v>8494</v>
      </c>
      <c r="D12112" s="601" t="s">
        <v>8495</v>
      </c>
      <c r="E12112" s="601">
        <v>31.53</v>
      </c>
    </row>
    <row r="12113" spans="1:5">
      <c r="A12113" s="601">
        <v>38083</v>
      </c>
      <c r="B12113" s="601" t="s">
        <v>12795</v>
      </c>
      <c r="C12113" s="601" t="s">
        <v>8494</v>
      </c>
      <c r="D12113" s="601" t="s">
        <v>8495</v>
      </c>
      <c r="E12113" s="601">
        <v>35.01</v>
      </c>
    </row>
    <row r="12114" spans="1:5">
      <c r="A12114" s="601">
        <v>38101</v>
      </c>
      <c r="B12114" s="601" t="s">
        <v>12796</v>
      </c>
      <c r="C12114" s="601" t="s">
        <v>8494</v>
      </c>
      <c r="D12114" s="601" t="s">
        <v>8495</v>
      </c>
      <c r="E12114" s="601">
        <v>7.66</v>
      </c>
    </row>
    <row r="12115" spans="1:5">
      <c r="A12115" s="601">
        <v>7528</v>
      </c>
      <c r="B12115" s="601" t="s">
        <v>12797</v>
      </c>
      <c r="C12115" s="601" t="s">
        <v>8494</v>
      </c>
      <c r="D12115" s="601" t="s">
        <v>8500</v>
      </c>
      <c r="E12115" s="601">
        <v>9</v>
      </c>
    </row>
    <row r="12116" spans="1:5">
      <c r="A12116" s="601">
        <v>12147</v>
      </c>
      <c r="B12116" s="601" t="s">
        <v>12798</v>
      </c>
      <c r="C12116" s="601" t="s">
        <v>8494</v>
      </c>
      <c r="D12116" s="601" t="s">
        <v>8495</v>
      </c>
      <c r="E12116" s="601">
        <v>13.72</v>
      </c>
    </row>
    <row r="12117" spans="1:5">
      <c r="A12117" s="601">
        <v>38075</v>
      </c>
      <c r="B12117" s="601" t="s">
        <v>12799</v>
      </c>
      <c r="C12117" s="601" t="s">
        <v>8494</v>
      </c>
      <c r="D12117" s="601" t="s">
        <v>8495</v>
      </c>
      <c r="E12117" s="601">
        <v>15.59</v>
      </c>
    </row>
    <row r="12118" spans="1:5">
      <c r="A12118" s="601">
        <v>38102</v>
      </c>
      <c r="B12118" s="601" t="s">
        <v>12800</v>
      </c>
      <c r="C12118" s="601" t="s">
        <v>8494</v>
      </c>
      <c r="D12118" s="601" t="s">
        <v>8495</v>
      </c>
      <c r="E12118" s="601">
        <v>9.8000000000000007</v>
      </c>
    </row>
    <row r="12119" spans="1:5">
      <c r="A12119" s="601">
        <v>38076</v>
      </c>
      <c r="B12119" s="601" t="s">
        <v>12801</v>
      </c>
      <c r="C12119" s="601" t="s">
        <v>8494</v>
      </c>
      <c r="D12119" s="601" t="s">
        <v>8495</v>
      </c>
      <c r="E12119" s="601">
        <v>17.48</v>
      </c>
    </row>
    <row r="12120" spans="1:5">
      <c r="A12120" s="601">
        <v>7592</v>
      </c>
      <c r="B12120" s="601" t="s">
        <v>12802</v>
      </c>
      <c r="C12120" s="601" t="s">
        <v>8643</v>
      </c>
      <c r="D12120" s="601" t="s">
        <v>8500</v>
      </c>
      <c r="E12120" s="601">
        <v>17.190000000000001</v>
      </c>
    </row>
    <row r="12121" spans="1:5">
      <c r="A12121" s="601">
        <v>40820</v>
      </c>
      <c r="B12121" s="601" t="s">
        <v>12803</v>
      </c>
      <c r="C12121" s="601" t="s">
        <v>8645</v>
      </c>
      <c r="D12121" s="601" t="s">
        <v>8495</v>
      </c>
      <c r="E12121" s="612">
        <v>3020.19</v>
      </c>
    </row>
    <row r="12122" spans="1:5">
      <c r="A12122" s="601">
        <v>11826</v>
      </c>
      <c r="B12122" s="601" t="s">
        <v>12804</v>
      </c>
      <c r="C12122" s="601" t="s">
        <v>8494</v>
      </c>
      <c r="D12122" s="601" t="s">
        <v>8495</v>
      </c>
      <c r="E12122" s="601">
        <v>49.46</v>
      </c>
    </row>
    <row r="12123" spans="1:5">
      <c r="A12123" s="601">
        <v>7606</v>
      </c>
      <c r="B12123" s="601" t="s">
        <v>12805</v>
      </c>
      <c r="C12123" s="601" t="s">
        <v>8494</v>
      </c>
      <c r="D12123" s="601" t="s">
        <v>8495</v>
      </c>
      <c r="E12123" s="601">
        <v>59.48</v>
      </c>
    </row>
    <row r="12124" spans="1:5">
      <c r="A12124" s="601">
        <v>11763</v>
      </c>
      <c r="B12124" s="601" t="s">
        <v>12806</v>
      </c>
      <c r="C12124" s="601" t="s">
        <v>8494</v>
      </c>
      <c r="D12124" s="601" t="s">
        <v>8495</v>
      </c>
      <c r="E12124" s="601">
        <v>129.88999999999999</v>
      </c>
    </row>
    <row r="12125" spans="1:5">
      <c r="A12125" s="601">
        <v>11764</v>
      </c>
      <c r="B12125" s="601" t="s">
        <v>12807</v>
      </c>
      <c r="C12125" s="601" t="s">
        <v>8494</v>
      </c>
      <c r="D12125" s="601" t="s">
        <v>8495</v>
      </c>
      <c r="E12125" s="601">
        <v>106.56</v>
      </c>
    </row>
    <row r="12126" spans="1:5">
      <c r="A12126" s="601">
        <v>11829</v>
      </c>
      <c r="B12126" s="601" t="s">
        <v>12808</v>
      </c>
      <c r="C12126" s="601" t="s">
        <v>8494</v>
      </c>
      <c r="D12126" s="601" t="s">
        <v>8495</v>
      </c>
      <c r="E12126" s="601">
        <v>25.75</v>
      </c>
    </row>
    <row r="12127" spans="1:5">
      <c r="A12127" s="601">
        <v>11830</v>
      </c>
      <c r="B12127" s="601" t="s">
        <v>12809</v>
      </c>
      <c r="C12127" s="601" t="s">
        <v>8494</v>
      </c>
      <c r="D12127" s="601" t="s">
        <v>8495</v>
      </c>
      <c r="E12127" s="601">
        <v>27.81</v>
      </c>
    </row>
    <row r="12128" spans="1:5">
      <c r="A12128" s="601">
        <v>11825</v>
      </c>
      <c r="B12128" s="601" t="s">
        <v>12810</v>
      </c>
      <c r="C12128" s="601" t="s">
        <v>8494</v>
      </c>
      <c r="D12128" s="601" t="s">
        <v>8495</v>
      </c>
      <c r="E12128" s="601">
        <v>62.57</v>
      </c>
    </row>
    <row r="12129" spans="1:5">
      <c r="A12129" s="601">
        <v>11767</v>
      </c>
      <c r="B12129" s="601" t="s">
        <v>12811</v>
      </c>
      <c r="C12129" s="601" t="s">
        <v>8494</v>
      </c>
      <c r="D12129" s="601" t="s">
        <v>8495</v>
      </c>
      <c r="E12129" s="601">
        <v>166.65</v>
      </c>
    </row>
    <row r="12130" spans="1:5">
      <c r="A12130" s="601">
        <v>11766</v>
      </c>
      <c r="B12130" s="601" t="s">
        <v>12812</v>
      </c>
      <c r="C12130" s="601" t="s">
        <v>8494</v>
      </c>
      <c r="D12130" s="601" t="s">
        <v>8495</v>
      </c>
      <c r="E12130" s="601">
        <v>38.840000000000003</v>
      </c>
    </row>
    <row r="12131" spans="1:5">
      <c r="A12131" s="601">
        <v>11765</v>
      </c>
      <c r="B12131" s="601" t="s">
        <v>12813</v>
      </c>
      <c r="C12131" s="601" t="s">
        <v>8494</v>
      </c>
      <c r="D12131" s="601" t="s">
        <v>8495</v>
      </c>
      <c r="E12131" s="601">
        <v>71.02</v>
      </c>
    </row>
    <row r="12132" spans="1:5">
      <c r="A12132" s="601">
        <v>11824</v>
      </c>
      <c r="B12132" s="601" t="s">
        <v>12814</v>
      </c>
      <c r="C12132" s="601" t="s">
        <v>8494</v>
      </c>
      <c r="D12132" s="601" t="s">
        <v>8495</v>
      </c>
      <c r="E12132" s="601">
        <v>45.69</v>
      </c>
    </row>
    <row r="12133" spans="1:5">
      <c r="A12133" s="601">
        <v>44045</v>
      </c>
      <c r="B12133" s="601" t="s">
        <v>12815</v>
      </c>
      <c r="C12133" s="601" t="s">
        <v>8494</v>
      </c>
      <c r="D12133" s="601" t="s">
        <v>8495</v>
      </c>
      <c r="E12133" s="601">
        <v>359.75</v>
      </c>
    </row>
    <row r="12134" spans="1:5">
      <c r="A12134" s="601">
        <v>39702</v>
      </c>
      <c r="B12134" s="601" t="s">
        <v>12816</v>
      </c>
      <c r="C12134" s="601" t="s">
        <v>8494</v>
      </c>
      <c r="D12134" s="601" t="s">
        <v>8495</v>
      </c>
      <c r="E12134" s="612">
        <v>2389.2199999999998</v>
      </c>
    </row>
    <row r="12135" spans="1:5">
      <c r="A12135" s="601">
        <v>13415</v>
      </c>
      <c r="B12135" s="601" t="s">
        <v>12817</v>
      </c>
      <c r="C12135" s="601" t="s">
        <v>8494</v>
      </c>
      <c r="D12135" s="601" t="s">
        <v>8500</v>
      </c>
      <c r="E12135" s="601">
        <v>78.44</v>
      </c>
    </row>
    <row r="12136" spans="1:5">
      <c r="A12136" s="601">
        <v>7602</v>
      </c>
      <c r="B12136" s="601" t="s">
        <v>12818</v>
      </c>
      <c r="C12136" s="601" t="s">
        <v>8494</v>
      </c>
      <c r="D12136" s="601" t="s">
        <v>8495</v>
      </c>
      <c r="E12136" s="601">
        <v>50.05</v>
      </c>
    </row>
    <row r="12137" spans="1:5">
      <c r="A12137" s="601">
        <v>7603</v>
      </c>
      <c r="B12137" s="601" t="s">
        <v>12819</v>
      </c>
      <c r="C12137" s="601" t="s">
        <v>8494</v>
      </c>
      <c r="D12137" s="601" t="s">
        <v>8495</v>
      </c>
      <c r="E12137" s="601">
        <v>42.46</v>
      </c>
    </row>
    <row r="12138" spans="1:5">
      <c r="A12138" s="601">
        <v>11777</v>
      </c>
      <c r="B12138" s="601" t="s">
        <v>12820</v>
      </c>
      <c r="C12138" s="601" t="s">
        <v>8494</v>
      </c>
      <c r="D12138" s="601" t="s">
        <v>8495</v>
      </c>
      <c r="E12138" s="601">
        <v>209.46</v>
      </c>
    </row>
    <row r="12139" spans="1:5">
      <c r="A12139" s="601">
        <v>13417</v>
      </c>
      <c r="B12139" s="601" t="s">
        <v>12821</v>
      </c>
      <c r="C12139" s="601" t="s">
        <v>8494</v>
      </c>
      <c r="D12139" s="601" t="s">
        <v>8495</v>
      </c>
      <c r="E12139" s="601">
        <v>102.16</v>
      </c>
    </row>
    <row r="12140" spans="1:5">
      <c r="A12140" s="601">
        <v>36791</v>
      </c>
      <c r="B12140" s="601" t="s">
        <v>12822</v>
      </c>
      <c r="C12140" s="601" t="s">
        <v>8494</v>
      </c>
      <c r="D12140" s="601" t="s">
        <v>8495</v>
      </c>
      <c r="E12140" s="601">
        <v>153.33000000000001</v>
      </c>
    </row>
    <row r="12141" spans="1:5">
      <c r="A12141" s="601">
        <v>36795</v>
      </c>
      <c r="B12141" s="601" t="s">
        <v>12823</v>
      </c>
      <c r="C12141" s="601" t="s">
        <v>8494</v>
      </c>
      <c r="D12141" s="601" t="s">
        <v>8495</v>
      </c>
      <c r="E12141" s="612">
        <v>1938.63</v>
      </c>
    </row>
    <row r="12142" spans="1:5">
      <c r="A12142" s="601">
        <v>36796</v>
      </c>
      <c r="B12142" s="601" t="s">
        <v>12824</v>
      </c>
      <c r="C12142" s="601" t="s">
        <v>8494</v>
      </c>
      <c r="D12142" s="601" t="s">
        <v>8495</v>
      </c>
      <c r="E12142" s="601">
        <v>161.1</v>
      </c>
    </row>
    <row r="12143" spans="1:5">
      <c r="A12143" s="601">
        <v>36792</v>
      </c>
      <c r="B12143" s="601" t="s">
        <v>12825</v>
      </c>
      <c r="C12143" s="601" t="s">
        <v>8494</v>
      </c>
      <c r="D12143" s="601" t="s">
        <v>8495</v>
      </c>
      <c r="E12143" s="601">
        <v>204.07</v>
      </c>
    </row>
    <row r="12144" spans="1:5">
      <c r="A12144" s="601">
        <v>11773</v>
      </c>
      <c r="B12144" s="601" t="s">
        <v>12826</v>
      </c>
      <c r="C12144" s="601" t="s">
        <v>8494</v>
      </c>
      <c r="D12144" s="601" t="s">
        <v>8495</v>
      </c>
      <c r="E12144" s="601">
        <v>135.85</v>
      </c>
    </row>
    <row r="12145" spans="1:5">
      <c r="A12145" s="601">
        <v>11762</v>
      </c>
      <c r="B12145" s="601" t="s">
        <v>12827</v>
      </c>
      <c r="C12145" s="601" t="s">
        <v>8494</v>
      </c>
      <c r="D12145" s="601" t="s">
        <v>8495</v>
      </c>
      <c r="E12145" s="601">
        <v>64.430000000000007</v>
      </c>
    </row>
    <row r="12146" spans="1:5">
      <c r="A12146" s="601">
        <v>7604</v>
      </c>
      <c r="B12146" s="601" t="s">
        <v>12828</v>
      </c>
      <c r="C12146" s="601" t="s">
        <v>8494</v>
      </c>
      <c r="D12146" s="601" t="s">
        <v>8495</v>
      </c>
      <c r="E12146" s="601">
        <v>54.56</v>
      </c>
    </row>
    <row r="12147" spans="1:5">
      <c r="A12147" s="601">
        <v>13984</v>
      </c>
      <c r="B12147" s="601" t="s">
        <v>12829</v>
      </c>
      <c r="C12147" s="601" t="s">
        <v>8494</v>
      </c>
      <c r="D12147" s="601" t="s">
        <v>8495</v>
      </c>
      <c r="E12147" s="601">
        <v>79.290000000000006</v>
      </c>
    </row>
    <row r="12148" spans="1:5">
      <c r="A12148" s="601">
        <v>11772</v>
      </c>
      <c r="B12148" s="601" t="s">
        <v>12830</v>
      </c>
      <c r="C12148" s="601" t="s">
        <v>8494</v>
      </c>
      <c r="D12148" s="601" t="s">
        <v>8495</v>
      </c>
      <c r="E12148" s="601">
        <v>136.27000000000001</v>
      </c>
    </row>
    <row r="12149" spans="1:5">
      <c r="A12149" s="601">
        <v>13983</v>
      </c>
      <c r="B12149" s="601" t="s">
        <v>12831</v>
      </c>
      <c r="C12149" s="601" t="s">
        <v>8494</v>
      </c>
      <c r="D12149" s="601" t="s">
        <v>8495</v>
      </c>
      <c r="E12149" s="601">
        <v>103.2</v>
      </c>
    </row>
    <row r="12150" spans="1:5">
      <c r="A12150" s="601">
        <v>13416</v>
      </c>
      <c r="B12150" s="601" t="s">
        <v>12832</v>
      </c>
      <c r="C12150" s="601" t="s">
        <v>8494</v>
      </c>
      <c r="D12150" s="601" t="s">
        <v>8495</v>
      </c>
      <c r="E12150" s="601">
        <v>91.66</v>
      </c>
    </row>
    <row r="12151" spans="1:5">
      <c r="A12151" s="601">
        <v>40329</v>
      </c>
      <c r="B12151" s="601" t="s">
        <v>12833</v>
      </c>
      <c r="C12151" s="601" t="s">
        <v>8494</v>
      </c>
      <c r="D12151" s="601" t="s">
        <v>8500</v>
      </c>
      <c r="E12151" s="601">
        <v>16.14</v>
      </c>
    </row>
    <row r="12152" spans="1:5">
      <c r="A12152" s="601">
        <v>11823</v>
      </c>
      <c r="B12152" s="601" t="s">
        <v>12834</v>
      </c>
      <c r="C12152" s="601" t="s">
        <v>8494</v>
      </c>
      <c r="D12152" s="601" t="s">
        <v>8495</v>
      </c>
      <c r="E12152" s="601">
        <v>6.8</v>
      </c>
    </row>
    <row r="12153" spans="1:5">
      <c r="A12153" s="601">
        <v>11822</v>
      </c>
      <c r="B12153" s="601" t="s">
        <v>12835</v>
      </c>
      <c r="C12153" s="601" t="s">
        <v>8494</v>
      </c>
      <c r="D12153" s="601" t="s">
        <v>8495</v>
      </c>
      <c r="E12153" s="601">
        <v>36.56</v>
      </c>
    </row>
    <row r="12154" spans="1:5">
      <c r="A12154" s="601">
        <v>11831</v>
      </c>
      <c r="B12154" s="601" t="s">
        <v>12836</v>
      </c>
      <c r="C12154" s="601" t="s">
        <v>8494</v>
      </c>
      <c r="D12154" s="601" t="s">
        <v>8495</v>
      </c>
      <c r="E12154" s="601">
        <v>22</v>
      </c>
    </row>
    <row r="12155" spans="1:5">
      <c r="A12155" s="601">
        <v>7613</v>
      </c>
      <c r="B12155" s="601" t="s">
        <v>12837</v>
      </c>
      <c r="C12155" s="601" t="s">
        <v>8494</v>
      </c>
      <c r="D12155" s="601" t="s">
        <v>8495</v>
      </c>
      <c r="E12155" s="612">
        <v>228885.39</v>
      </c>
    </row>
    <row r="12156" spans="1:5">
      <c r="A12156" s="601">
        <v>7619</v>
      </c>
      <c r="B12156" s="601" t="s">
        <v>12838</v>
      </c>
      <c r="C12156" s="601" t="s">
        <v>8494</v>
      </c>
      <c r="D12156" s="601" t="s">
        <v>8495</v>
      </c>
      <c r="E12156" s="612">
        <v>35380.78</v>
      </c>
    </row>
    <row r="12157" spans="1:5">
      <c r="A12157" s="601">
        <v>12076</v>
      </c>
      <c r="B12157" s="601" t="s">
        <v>12839</v>
      </c>
      <c r="C12157" s="601" t="s">
        <v>8494</v>
      </c>
      <c r="D12157" s="601" t="s">
        <v>8495</v>
      </c>
      <c r="E12157" s="612">
        <v>16229.71</v>
      </c>
    </row>
    <row r="12158" spans="1:5">
      <c r="A12158" s="601">
        <v>7614</v>
      </c>
      <c r="B12158" s="601" t="s">
        <v>12840</v>
      </c>
      <c r="C12158" s="601" t="s">
        <v>8494</v>
      </c>
      <c r="D12158" s="601" t="s">
        <v>8495</v>
      </c>
      <c r="E12158" s="612">
        <v>44623.6</v>
      </c>
    </row>
    <row r="12159" spans="1:5">
      <c r="A12159" s="601">
        <v>7618</v>
      </c>
      <c r="B12159" s="601" t="s">
        <v>12841</v>
      </c>
      <c r="C12159" s="601" t="s">
        <v>8494</v>
      </c>
      <c r="D12159" s="601" t="s">
        <v>8495</v>
      </c>
      <c r="E12159" s="612">
        <v>289417.59999999998</v>
      </c>
    </row>
    <row r="12160" spans="1:5">
      <c r="A12160" s="601">
        <v>7620</v>
      </c>
      <c r="B12160" s="601" t="s">
        <v>12842</v>
      </c>
      <c r="C12160" s="601" t="s">
        <v>8494</v>
      </c>
      <c r="D12160" s="601" t="s">
        <v>8495</v>
      </c>
      <c r="E12160" s="612">
        <v>62600.34</v>
      </c>
    </row>
    <row r="12161" spans="1:5">
      <c r="A12161" s="601">
        <v>7610</v>
      </c>
      <c r="B12161" s="601" t="s">
        <v>12843</v>
      </c>
      <c r="C12161" s="601" t="s">
        <v>8494</v>
      </c>
      <c r="D12161" s="601" t="s">
        <v>8495</v>
      </c>
      <c r="E12161" s="612">
        <v>19823.43</v>
      </c>
    </row>
    <row r="12162" spans="1:5">
      <c r="A12162" s="601">
        <v>7615</v>
      </c>
      <c r="B12162" s="601" t="s">
        <v>12844</v>
      </c>
      <c r="C12162" s="601" t="s">
        <v>8494</v>
      </c>
      <c r="D12162" s="601" t="s">
        <v>8495</v>
      </c>
      <c r="E12162" s="612">
        <v>73033.72</v>
      </c>
    </row>
    <row r="12163" spans="1:5">
      <c r="A12163" s="601">
        <v>7617</v>
      </c>
      <c r="B12163" s="601" t="s">
        <v>12845</v>
      </c>
      <c r="C12163" s="601" t="s">
        <v>8494</v>
      </c>
      <c r="D12163" s="601" t="s">
        <v>8495</v>
      </c>
      <c r="E12163" s="612">
        <v>22141.97</v>
      </c>
    </row>
    <row r="12164" spans="1:5">
      <c r="A12164" s="601">
        <v>7616</v>
      </c>
      <c r="B12164" s="601" t="s">
        <v>12846</v>
      </c>
      <c r="C12164" s="601" t="s">
        <v>8494</v>
      </c>
      <c r="D12164" s="601" t="s">
        <v>8495</v>
      </c>
      <c r="E12164" s="612">
        <v>119179.45</v>
      </c>
    </row>
    <row r="12165" spans="1:5">
      <c r="A12165" s="601">
        <v>7611</v>
      </c>
      <c r="B12165" s="601" t="s">
        <v>12847</v>
      </c>
      <c r="C12165" s="601" t="s">
        <v>8494</v>
      </c>
      <c r="D12165" s="601" t="s">
        <v>8500</v>
      </c>
      <c r="E12165" s="612">
        <v>28633.86</v>
      </c>
    </row>
    <row r="12166" spans="1:5">
      <c r="A12166" s="601">
        <v>7612</v>
      </c>
      <c r="B12166" s="601" t="s">
        <v>12848</v>
      </c>
      <c r="C12166" s="601" t="s">
        <v>8494</v>
      </c>
      <c r="D12166" s="601" t="s">
        <v>8495</v>
      </c>
      <c r="E12166" s="612">
        <v>163474.99</v>
      </c>
    </row>
    <row r="12167" spans="1:5">
      <c r="A12167" s="601">
        <v>37371</v>
      </c>
      <c r="B12167" s="601" t="s">
        <v>12849</v>
      </c>
      <c r="C12167" s="601" t="s">
        <v>8643</v>
      </c>
      <c r="D12167" s="601" t="s">
        <v>8500</v>
      </c>
      <c r="E12167" s="601">
        <v>0.82</v>
      </c>
    </row>
    <row r="12168" spans="1:5">
      <c r="A12168" s="601">
        <v>40861</v>
      </c>
      <c r="B12168" s="601" t="s">
        <v>12850</v>
      </c>
      <c r="C12168" s="601" t="s">
        <v>8645</v>
      </c>
      <c r="D12168" s="601" t="s">
        <v>8500</v>
      </c>
      <c r="E12168" s="601">
        <v>154.18</v>
      </c>
    </row>
    <row r="12169" spans="1:5">
      <c r="A12169" s="601">
        <v>36510</v>
      </c>
      <c r="B12169" s="601" t="s">
        <v>12851</v>
      </c>
      <c r="C12169" s="601" t="s">
        <v>8494</v>
      </c>
      <c r="D12169" s="601" t="s">
        <v>8541</v>
      </c>
      <c r="E12169" s="612">
        <v>1113149.8</v>
      </c>
    </row>
    <row r="12170" spans="1:5">
      <c r="A12170" s="601">
        <v>25020</v>
      </c>
      <c r="B12170" s="601" t="s">
        <v>12852</v>
      </c>
      <c r="C12170" s="601" t="s">
        <v>8494</v>
      </c>
      <c r="D12170" s="601" t="s">
        <v>8541</v>
      </c>
      <c r="E12170" s="612">
        <v>4585785.54</v>
      </c>
    </row>
    <row r="12171" spans="1:5">
      <c r="A12171" s="601">
        <v>7622</v>
      </c>
      <c r="B12171" s="601" t="s">
        <v>12853</v>
      </c>
      <c r="C12171" s="601" t="s">
        <v>8494</v>
      </c>
      <c r="D12171" s="601" t="s">
        <v>8541</v>
      </c>
      <c r="E12171" s="612">
        <v>1079918</v>
      </c>
    </row>
    <row r="12172" spans="1:5">
      <c r="A12172" s="601">
        <v>7624</v>
      </c>
      <c r="B12172" s="601" t="s">
        <v>12854</v>
      </c>
      <c r="C12172" s="601" t="s">
        <v>8494</v>
      </c>
      <c r="D12172" s="601" t="s">
        <v>8541</v>
      </c>
      <c r="E12172" s="612">
        <v>1400000</v>
      </c>
    </row>
    <row r="12173" spans="1:5">
      <c r="A12173" s="601">
        <v>7625</v>
      </c>
      <c r="B12173" s="601" t="s">
        <v>12855</v>
      </c>
      <c r="C12173" s="601" t="s">
        <v>8494</v>
      </c>
      <c r="D12173" s="601" t="s">
        <v>8541</v>
      </c>
      <c r="E12173" s="612">
        <v>1391437.18</v>
      </c>
    </row>
    <row r="12174" spans="1:5">
      <c r="A12174" s="601">
        <v>7623</v>
      </c>
      <c r="B12174" s="601" t="s">
        <v>12856</v>
      </c>
      <c r="C12174" s="601" t="s">
        <v>8494</v>
      </c>
      <c r="D12174" s="601" t="s">
        <v>8541</v>
      </c>
      <c r="E12174" s="612">
        <v>4585785.54</v>
      </c>
    </row>
    <row r="12175" spans="1:5">
      <c r="A12175" s="601">
        <v>36508</v>
      </c>
      <c r="B12175" s="601" t="s">
        <v>12857</v>
      </c>
      <c r="C12175" s="601" t="s">
        <v>8494</v>
      </c>
      <c r="D12175" s="601" t="s">
        <v>8541</v>
      </c>
      <c r="E12175" s="612">
        <v>2062409.72</v>
      </c>
    </row>
    <row r="12176" spans="1:5">
      <c r="A12176" s="601">
        <v>36509</v>
      </c>
      <c r="B12176" s="601" t="s">
        <v>12858</v>
      </c>
      <c r="C12176" s="601" t="s">
        <v>8494</v>
      </c>
      <c r="D12176" s="601" t="s">
        <v>8541</v>
      </c>
      <c r="E12176" s="612">
        <v>1130275.1599999999</v>
      </c>
    </row>
    <row r="12177" spans="1:5">
      <c r="A12177" s="601">
        <v>13238</v>
      </c>
      <c r="B12177" s="601" t="s">
        <v>12859</v>
      </c>
      <c r="C12177" s="601" t="s">
        <v>8494</v>
      </c>
      <c r="D12177" s="601" t="s">
        <v>8541</v>
      </c>
      <c r="E12177" s="612">
        <v>323242.96000000002</v>
      </c>
    </row>
    <row r="12178" spans="1:5">
      <c r="A12178" s="601">
        <v>36511</v>
      </c>
      <c r="B12178" s="601" t="s">
        <v>12860</v>
      </c>
      <c r="C12178" s="601" t="s">
        <v>8494</v>
      </c>
      <c r="D12178" s="601" t="s">
        <v>8541</v>
      </c>
      <c r="E12178" s="612">
        <v>374551.37</v>
      </c>
    </row>
    <row r="12179" spans="1:5">
      <c r="A12179" s="601">
        <v>36515</v>
      </c>
      <c r="B12179" s="601" t="s">
        <v>12861</v>
      </c>
      <c r="C12179" s="601" t="s">
        <v>8494</v>
      </c>
      <c r="D12179" s="601" t="s">
        <v>8541</v>
      </c>
      <c r="E12179" s="612">
        <v>110313.06</v>
      </c>
    </row>
    <row r="12180" spans="1:5">
      <c r="A12180" s="601">
        <v>10598</v>
      </c>
      <c r="B12180" s="601" t="s">
        <v>12862</v>
      </c>
      <c r="C12180" s="601" t="s">
        <v>8494</v>
      </c>
      <c r="D12180" s="601" t="s">
        <v>8541</v>
      </c>
      <c r="E12180" s="612">
        <v>178889.31</v>
      </c>
    </row>
    <row r="12181" spans="1:5">
      <c r="A12181" s="601">
        <v>7640</v>
      </c>
      <c r="B12181" s="601" t="s">
        <v>12863</v>
      </c>
      <c r="C12181" s="601" t="s">
        <v>8494</v>
      </c>
      <c r="D12181" s="601" t="s">
        <v>8541</v>
      </c>
      <c r="E12181" s="612">
        <v>274500</v>
      </c>
    </row>
    <row r="12182" spans="1:5">
      <c r="A12182" s="601">
        <v>36513</v>
      </c>
      <c r="B12182" s="601" t="s">
        <v>12864</v>
      </c>
      <c r="C12182" s="601" t="s">
        <v>8494</v>
      </c>
      <c r="D12182" s="601" t="s">
        <v>8541</v>
      </c>
      <c r="E12182" s="612">
        <v>264430.7</v>
      </c>
    </row>
    <row r="12183" spans="1:5">
      <c r="A12183" s="601">
        <v>36514</v>
      </c>
      <c r="B12183" s="601" t="s">
        <v>12865</v>
      </c>
      <c r="C12183" s="601" t="s">
        <v>8494</v>
      </c>
      <c r="D12183" s="601" t="s">
        <v>8541</v>
      </c>
      <c r="E12183" s="612">
        <v>295023.34000000003</v>
      </c>
    </row>
    <row r="12184" spans="1:5">
      <c r="A12184" s="601">
        <v>11572</v>
      </c>
      <c r="B12184" s="601" t="s">
        <v>12866</v>
      </c>
      <c r="C12184" s="601" t="s">
        <v>8494</v>
      </c>
      <c r="D12184" s="601" t="s">
        <v>8495</v>
      </c>
      <c r="E12184" s="601">
        <v>37.79</v>
      </c>
    </row>
    <row r="12185" spans="1:5">
      <c r="A12185" s="601">
        <v>36149</v>
      </c>
      <c r="B12185" s="601" t="s">
        <v>12867</v>
      </c>
      <c r="C12185" s="601" t="s">
        <v>8494</v>
      </c>
      <c r="D12185" s="601" t="s">
        <v>8495</v>
      </c>
      <c r="E12185" s="601">
        <v>186.82</v>
      </c>
    </row>
    <row r="12186" spans="1:5">
      <c r="A12186" s="601">
        <v>42407</v>
      </c>
      <c r="B12186" s="601" t="s">
        <v>12868</v>
      </c>
      <c r="C12186" s="601" t="s">
        <v>8539</v>
      </c>
      <c r="D12186" s="601" t="s">
        <v>8495</v>
      </c>
      <c r="E12186" s="601">
        <v>7.99</v>
      </c>
    </row>
    <row r="12187" spans="1:5">
      <c r="A12187" s="601">
        <v>11581</v>
      </c>
      <c r="B12187" s="601" t="s">
        <v>12869</v>
      </c>
      <c r="C12187" s="601" t="s">
        <v>8539</v>
      </c>
      <c r="D12187" s="601" t="s">
        <v>8495</v>
      </c>
      <c r="E12187" s="601">
        <v>24.94</v>
      </c>
    </row>
    <row r="12188" spans="1:5">
      <c r="A12188" s="601">
        <v>43605</v>
      </c>
      <c r="B12188" s="601" t="s">
        <v>12870</v>
      </c>
      <c r="C12188" s="601" t="s">
        <v>8539</v>
      </c>
      <c r="D12188" s="601" t="s">
        <v>8495</v>
      </c>
      <c r="E12188" s="601">
        <v>51.03</v>
      </c>
    </row>
    <row r="12189" spans="1:5">
      <c r="A12189" s="601">
        <v>11580</v>
      </c>
      <c r="B12189" s="601" t="s">
        <v>12871</v>
      </c>
      <c r="C12189" s="601" t="s">
        <v>8539</v>
      </c>
      <c r="D12189" s="601" t="s">
        <v>8495</v>
      </c>
      <c r="E12189" s="601">
        <v>10.01</v>
      </c>
    </row>
    <row r="12190" spans="1:5">
      <c r="A12190" s="601">
        <v>38386</v>
      </c>
      <c r="B12190" s="601" t="s">
        <v>12872</v>
      </c>
      <c r="C12190" s="601" t="s">
        <v>8494</v>
      </c>
      <c r="D12190" s="601" t="s">
        <v>8495</v>
      </c>
      <c r="E12190" s="601">
        <v>6.47</v>
      </c>
    </row>
    <row r="12191" spans="1:5">
      <c r="A12191" s="601">
        <v>10743</v>
      </c>
      <c r="B12191" s="601" t="s">
        <v>12873</v>
      </c>
      <c r="C12191" s="601" t="s">
        <v>8494</v>
      </c>
      <c r="D12191" s="601" t="s">
        <v>8495</v>
      </c>
      <c r="E12191" s="601">
        <v>597.13</v>
      </c>
    </row>
    <row r="12192" spans="1:5">
      <c r="A12192" s="601">
        <v>39848</v>
      </c>
      <c r="B12192" s="601" t="s">
        <v>12874</v>
      </c>
      <c r="C12192" s="601" t="s">
        <v>8539</v>
      </c>
      <c r="D12192" s="601" t="s">
        <v>8541</v>
      </c>
      <c r="E12192" s="601">
        <v>1.77</v>
      </c>
    </row>
    <row r="12193" spans="1:5">
      <c r="A12193" s="601">
        <v>20999</v>
      </c>
      <c r="B12193" s="601" t="s">
        <v>12875</v>
      </c>
      <c r="C12193" s="601" t="s">
        <v>8539</v>
      </c>
      <c r="D12193" s="601" t="s">
        <v>8541</v>
      </c>
      <c r="E12193" s="601">
        <v>12.46</v>
      </c>
    </row>
    <row r="12194" spans="1:5">
      <c r="A12194" s="601">
        <v>21001</v>
      </c>
      <c r="B12194" s="601" t="s">
        <v>12876</v>
      </c>
      <c r="C12194" s="601" t="s">
        <v>8539</v>
      </c>
      <c r="D12194" s="601" t="s">
        <v>8541</v>
      </c>
      <c r="E12194" s="601">
        <v>23.26</v>
      </c>
    </row>
    <row r="12195" spans="1:5">
      <c r="A12195" s="601">
        <v>21003</v>
      </c>
      <c r="B12195" s="601" t="s">
        <v>12877</v>
      </c>
      <c r="C12195" s="601" t="s">
        <v>8539</v>
      </c>
      <c r="D12195" s="601" t="s">
        <v>8541</v>
      </c>
      <c r="E12195" s="601">
        <v>38.22</v>
      </c>
    </row>
    <row r="12196" spans="1:5">
      <c r="A12196" s="601">
        <v>21006</v>
      </c>
      <c r="B12196" s="601" t="s">
        <v>12878</v>
      </c>
      <c r="C12196" s="601" t="s">
        <v>8539</v>
      </c>
      <c r="D12196" s="601" t="s">
        <v>8541</v>
      </c>
      <c r="E12196" s="601">
        <v>81.12</v>
      </c>
    </row>
    <row r="12197" spans="1:5">
      <c r="A12197" s="601">
        <v>21019</v>
      </c>
      <c r="B12197" s="601" t="s">
        <v>12879</v>
      </c>
      <c r="C12197" s="601" t="s">
        <v>8539</v>
      </c>
      <c r="D12197" s="601" t="s">
        <v>8541</v>
      </c>
      <c r="E12197" s="601">
        <v>28.19</v>
      </c>
    </row>
    <row r="12198" spans="1:5">
      <c r="A12198" s="601">
        <v>21021</v>
      </c>
      <c r="B12198" s="601" t="s">
        <v>12880</v>
      </c>
      <c r="C12198" s="601" t="s">
        <v>8539</v>
      </c>
      <c r="D12198" s="601" t="s">
        <v>8541</v>
      </c>
      <c r="E12198" s="601">
        <v>44.57</v>
      </c>
    </row>
    <row r="12199" spans="1:5">
      <c r="A12199" s="601">
        <v>21024</v>
      </c>
      <c r="B12199" s="601" t="s">
        <v>12881</v>
      </c>
      <c r="C12199" s="601" t="s">
        <v>8539</v>
      </c>
      <c r="D12199" s="601" t="s">
        <v>8541</v>
      </c>
      <c r="E12199" s="601">
        <v>95.5</v>
      </c>
    </row>
    <row r="12200" spans="1:5">
      <c r="A12200" s="601">
        <v>40624</v>
      </c>
      <c r="B12200" s="601" t="s">
        <v>12882</v>
      </c>
      <c r="C12200" s="601" t="s">
        <v>8539</v>
      </c>
      <c r="D12200" s="601" t="s">
        <v>8541</v>
      </c>
      <c r="E12200" s="601">
        <v>85.31</v>
      </c>
    </row>
    <row r="12201" spans="1:5">
      <c r="A12201" s="601">
        <v>42575</v>
      </c>
      <c r="B12201" s="601" t="s">
        <v>12883</v>
      </c>
      <c r="C12201" s="601" t="s">
        <v>8539</v>
      </c>
      <c r="D12201" s="601" t="s">
        <v>8541</v>
      </c>
      <c r="E12201" s="601">
        <v>78.290000000000006</v>
      </c>
    </row>
    <row r="12202" spans="1:5">
      <c r="A12202" s="601">
        <v>13127</v>
      </c>
      <c r="B12202" s="601" t="s">
        <v>12884</v>
      </c>
      <c r="C12202" s="601" t="s">
        <v>8539</v>
      </c>
      <c r="D12202" s="601" t="s">
        <v>8541</v>
      </c>
      <c r="E12202" s="601">
        <v>38.049999999999997</v>
      </c>
    </row>
    <row r="12203" spans="1:5">
      <c r="A12203" s="601">
        <v>13137</v>
      </c>
      <c r="B12203" s="601" t="s">
        <v>12885</v>
      </c>
      <c r="C12203" s="601" t="s">
        <v>8539</v>
      </c>
      <c r="D12203" s="601" t="s">
        <v>8541</v>
      </c>
      <c r="E12203" s="601">
        <v>50.49</v>
      </c>
    </row>
    <row r="12204" spans="1:5">
      <c r="A12204" s="601">
        <v>42574</v>
      </c>
      <c r="B12204" s="601" t="s">
        <v>12886</v>
      </c>
      <c r="C12204" s="601" t="s">
        <v>8539</v>
      </c>
      <c r="D12204" s="601" t="s">
        <v>8541</v>
      </c>
      <c r="E12204" s="601">
        <v>58.42</v>
      </c>
    </row>
    <row r="12205" spans="1:5">
      <c r="A12205" s="601">
        <v>20989</v>
      </c>
      <c r="B12205" s="601" t="s">
        <v>12887</v>
      </c>
      <c r="C12205" s="601" t="s">
        <v>8539</v>
      </c>
      <c r="D12205" s="601" t="s">
        <v>8541</v>
      </c>
      <c r="E12205" s="612">
        <v>1809.07</v>
      </c>
    </row>
    <row r="12206" spans="1:5">
      <c r="A12206" s="601">
        <v>21147</v>
      </c>
      <c r="B12206" s="601" t="s">
        <v>12888</v>
      </c>
      <c r="C12206" s="601" t="s">
        <v>8539</v>
      </c>
      <c r="D12206" s="601" t="s">
        <v>8541</v>
      </c>
      <c r="E12206" s="601">
        <v>169.62</v>
      </c>
    </row>
    <row r="12207" spans="1:5">
      <c r="A12207" s="601">
        <v>21148</v>
      </c>
      <c r="B12207" s="601" t="s">
        <v>12889</v>
      </c>
      <c r="C12207" s="601" t="s">
        <v>8539</v>
      </c>
      <c r="D12207" s="601" t="s">
        <v>8541</v>
      </c>
      <c r="E12207" s="601">
        <v>104.69</v>
      </c>
    </row>
    <row r="12208" spans="1:5">
      <c r="A12208" s="601">
        <v>20984</v>
      </c>
      <c r="B12208" s="601" t="s">
        <v>12890</v>
      </c>
      <c r="C12208" s="601" t="s">
        <v>8539</v>
      </c>
      <c r="D12208" s="601" t="s">
        <v>8541</v>
      </c>
      <c r="E12208" s="612">
        <v>3471.25</v>
      </c>
    </row>
    <row r="12209" spans="1:5">
      <c r="A12209" s="601">
        <v>13042</v>
      </c>
      <c r="B12209" s="601" t="s">
        <v>12891</v>
      </c>
      <c r="C12209" s="601" t="s">
        <v>8539</v>
      </c>
      <c r="D12209" s="601" t="s">
        <v>8541</v>
      </c>
      <c r="E12209" s="612">
        <v>1923.58</v>
      </c>
    </row>
    <row r="12210" spans="1:5">
      <c r="A12210" s="601">
        <v>21150</v>
      </c>
      <c r="B12210" s="601" t="s">
        <v>12892</v>
      </c>
      <c r="C12210" s="601" t="s">
        <v>8539</v>
      </c>
      <c r="D12210" s="601" t="s">
        <v>8541</v>
      </c>
      <c r="E12210" s="601">
        <v>51.91</v>
      </c>
    </row>
    <row r="12211" spans="1:5">
      <c r="A12211" s="601">
        <v>13141</v>
      </c>
      <c r="B12211" s="601" t="s">
        <v>12893</v>
      </c>
      <c r="C12211" s="601" t="s">
        <v>8539</v>
      </c>
      <c r="D12211" s="601" t="s">
        <v>8541</v>
      </c>
      <c r="E12211" s="601">
        <v>65.400000000000006</v>
      </c>
    </row>
    <row r="12212" spans="1:5">
      <c r="A12212" s="601">
        <v>42576</v>
      </c>
      <c r="B12212" s="601" t="s">
        <v>12894</v>
      </c>
      <c r="C12212" s="601" t="s">
        <v>8539</v>
      </c>
      <c r="D12212" s="601" t="s">
        <v>8541</v>
      </c>
      <c r="E12212" s="601">
        <v>213.55</v>
      </c>
    </row>
    <row r="12213" spans="1:5">
      <c r="A12213" s="601">
        <v>21151</v>
      </c>
      <c r="B12213" s="601" t="s">
        <v>12895</v>
      </c>
      <c r="C12213" s="601" t="s">
        <v>8539</v>
      </c>
      <c r="D12213" s="601" t="s">
        <v>8541</v>
      </c>
      <c r="E12213" s="601">
        <v>310.72000000000003</v>
      </c>
    </row>
    <row r="12214" spans="1:5">
      <c r="A12214" s="601">
        <v>13142</v>
      </c>
      <c r="B12214" s="601" t="s">
        <v>12896</v>
      </c>
      <c r="C12214" s="601" t="s">
        <v>8539</v>
      </c>
      <c r="D12214" s="601" t="s">
        <v>8541</v>
      </c>
      <c r="E12214" s="601">
        <v>444.2</v>
      </c>
    </row>
    <row r="12215" spans="1:5">
      <c r="A12215" s="601">
        <v>42577</v>
      </c>
      <c r="B12215" s="601" t="s">
        <v>12897</v>
      </c>
      <c r="C12215" s="601" t="s">
        <v>8539</v>
      </c>
      <c r="D12215" s="601" t="s">
        <v>8541</v>
      </c>
      <c r="E12215" s="601">
        <v>487.4</v>
      </c>
    </row>
    <row r="12216" spans="1:5">
      <c r="A12216" s="601">
        <v>20994</v>
      </c>
      <c r="B12216" s="601" t="s">
        <v>12898</v>
      </c>
      <c r="C12216" s="601" t="s">
        <v>8539</v>
      </c>
      <c r="D12216" s="601" t="s">
        <v>8541</v>
      </c>
      <c r="E12216" s="601">
        <v>837.51</v>
      </c>
    </row>
    <row r="12217" spans="1:5">
      <c r="A12217" s="601">
        <v>7672</v>
      </c>
      <c r="B12217" s="601" t="s">
        <v>12899</v>
      </c>
      <c r="C12217" s="601" t="s">
        <v>8539</v>
      </c>
      <c r="D12217" s="601" t="s">
        <v>8541</v>
      </c>
      <c r="E12217" s="601">
        <v>548.66</v>
      </c>
    </row>
    <row r="12218" spans="1:5">
      <c r="A12218" s="601">
        <v>20995</v>
      </c>
      <c r="B12218" s="601" t="s">
        <v>12900</v>
      </c>
      <c r="C12218" s="601" t="s">
        <v>8539</v>
      </c>
      <c r="D12218" s="601" t="s">
        <v>8541</v>
      </c>
      <c r="E12218" s="612">
        <v>1100.6400000000001</v>
      </c>
    </row>
    <row r="12219" spans="1:5">
      <c r="A12219" s="601">
        <v>7690</v>
      </c>
      <c r="B12219" s="601" t="s">
        <v>12901</v>
      </c>
      <c r="C12219" s="601" t="s">
        <v>8539</v>
      </c>
      <c r="D12219" s="601" t="s">
        <v>8541</v>
      </c>
      <c r="E12219" s="601">
        <v>636.57000000000005</v>
      </c>
    </row>
    <row r="12220" spans="1:5">
      <c r="A12220" s="601">
        <v>20980</v>
      </c>
      <c r="B12220" s="601" t="s">
        <v>12902</v>
      </c>
      <c r="C12220" s="601" t="s">
        <v>8539</v>
      </c>
      <c r="D12220" s="601" t="s">
        <v>8541</v>
      </c>
      <c r="E12220" s="601">
        <v>694.44</v>
      </c>
    </row>
    <row r="12221" spans="1:5">
      <c r="A12221" s="601">
        <v>7661</v>
      </c>
      <c r="B12221" s="601" t="s">
        <v>12903</v>
      </c>
      <c r="C12221" s="601" t="s">
        <v>8539</v>
      </c>
      <c r="D12221" s="601" t="s">
        <v>8541</v>
      </c>
      <c r="E12221" s="601">
        <v>826.1</v>
      </c>
    </row>
    <row r="12222" spans="1:5">
      <c r="A12222" s="601">
        <v>21016</v>
      </c>
      <c r="B12222" s="601" t="s">
        <v>12904</v>
      </c>
      <c r="C12222" s="601" t="s">
        <v>8539</v>
      </c>
      <c r="D12222" s="601" t="s">
        <v>8541</v>
      </c>
      <c r="E12222" s="601">
        <v>158.4</v>
      </c>
    </row>
    <row r="12223" spans="1:5">
      <c r="A12223" s="601">
        <v>21008</v>
      </c>
      <c r="B12223" s="601" t="s">
        <v>12905</v>
      </c>
      <c r="C12223" s="601" t="s">
        <v>8539</v>
      </c>
      <c r="D12223" s="601" t="s">
        <v>8541</v>
      </c>
      <c r="E12223" s="601">
        <v>18.5</v>
      </c>
    </row>
    <row r="12224" spans="1:5">
      <c r="A12224" s="601">
        <v>21009</v>
      </c>
      <c r="B12224" s="601" t="s">
        <v>12906</v>
      </c>
      <c r="C12224" s="601" t="s">
        <v>8539</v>
      </c>
      <c r="D12224" s="601" t="s">
        <v>8541</v>
      </c>
      <c r="E12224" s="601">
        <v>24.09</v>
      </c>
    </row>
    <row r="12225" spans="1:5">
      <c r="A12225" s="601">
        <v>21010</v>
      </c>
      <c r="B12225" s="601" t="s">
        <v>12907</v>
      </c>
      <c r="C12225" s="601" t="s">
        <v>8539</v>
      </c>
      <c r="D12225" s="601" t="s">
        <v>8541</v>
      </c>
      <c r="E12225" s="601">
        <v>32.35</v>
      </c>
    </row>
    <row r="12226" spans="1:5">
      <c r="A12226" s="601">
        <v>21011</v>
      </c>
      <c r="B12226" s="601" t="s">
        <v>12908</v>
      </c>
      <c r="C12226" s="601" t="s">
        <v>8539</v>
      </c>
      <c r="D12226" s="601" t="s">
        <v>8541</v>
      </c>
      <c r="E12226" s="601">
        <v>47.15</v>
      </c>
    </row>
    <row r="12227" spans="1:5">
      <c r="A12227" s="601">
        <v>21012</v>
      </c>
      <c r="B12227" s="601" t="s">
        <v>12909</v>
      </c>
      <c r="C12227" s="601" t="s">
        <v>8539</v>
      </c>
      <c r="D12227" s="601" t="s">
        <v>8541</v>
      </c>
      <c r="E12227" s="601">
        <v>52.1</v>
      </c>
    </row>
    <row r="12228" spans="1:5">
      <c r="A12228" s="601">
        <v>21013</v>
      </c>
      <c r="B12228" s="601" t="s">
        <v>12910</v>
      </c>
      <c r="C12228" s="601" t="s">
        <v>8539</v>
      </c>
      <c r="D12228" s="601" t="s">
        <v>8541</v>
      </c>
      <c r="E12228" s="601">
        <v>67.989999999999995</v>
      </c>
    </row>
    <row r="12229" spans="1:5">
      <c r="A12229" s="601">
        <v>21014</v>
      </c>
      <c r="B12229" s="601" t="s">
        <v>12911</v>
      </c>
      <c r="C12229" s="601" t="s">
        <v>8539</v>
      </c>
      <c r="D12229" s="601" t="s">
        <v>8541</v>
      </c>
      <c r="E12229" s="601">
        <v>95.14</v>
      </c>
    </row>
    <row r="12230" spans="1:5">
      <c r="A12230" s="601">
        <v>21015</v>
      </c>
      <c r="B12230" s="601" t="s">
        <v>12912</v>
      </c>
      <c r="C12230" s="601" t="s">
        <v>8539</v>
      </c>
      <c r="D12230" s="601" t="s">
        <v>8541</v>
      </c>
      <c r="E12230" s="601">
        <v>109.3</v>
      </c>
    </row>
    <row r="12231" spans="1:5">
      <c r="A12231" s="601">
        <v>7697</v>
      </c>
      <c r="B12231" s="601" t="s">
        <v>12913</v>
      </c>
      <c r="C12231" s="601" t="s">
        <v>8539</v>
      </c>
      <c r="D12231" s="601" t="s">
        <v>8541</v>
      </c>
      <c r="E12231" s="601">
        <v>52.15</v>
      </c>
    </row>
    <row r="12232" spans="1:5">
      <c r="A12232" s="601">
        <v>7698</v>
      </c>
      <c r="B12232" s="601" t="s">
        <v>12914</v>
      </c>
      <c r="C12232" s="601" t="s">
        <v>8539</v>
      </c>
      <c r="D12232" s="601" t="s">
        <v>8541</v>
      </c>
      <c r="E12232" s="601">
        <v>44.89</v>
      </c>
    </row>
    <row r="12233" spans="1:5">
      <c r="A12233" s="601">
        <v>7691</v>
      </c>
      <c r="B12233" s="601" t="s">
        <v>12915</v>
      </c>
      <c r="C12233" s="601" t="s">
        <v>8539</v>
      </c>
      <c r="D12233" s="601" t="s">
        <v>8541</v>
      </c>
      <c r="E12233" s="601">
        <v>18.97</v>
      </c>
    </row>
    <row r="12234" spans="1:5">
      <c r="A12234" s="601">
        <v>40626</v>
      </c>
      <c r="B12234" s="601" t="s">
        <v>12916</v>
      </c>
      <c r="C12234" s="601" t="s">
        <v>8539</v>
      </c>
      <c r="D12234" s="601" t="s">
        <v>8541</v>
      </c>
      <c r="E12234" s="601">
        <v>35.6</v>
      </c>
    </row>
    <row r="12235" spans="1:5">
      <c r="A12235" s="601">
        <v>7701</v>
      </c>
      <c r="B12235" s="601" t="s">
        <v>12917</v>
      </c>
      <c r="C12235" s="601" t="s">
        <v>8539</v>
      </c>
      <c r="D12235" s="601" t="s">
        <v>8541</v>
      </c>
      <c r="E12235" s="601">
        <v>93.33</v>
      </c>
    </row>
    <row r="12236" spans="1:5">
      <c r="A12236" s="601">
        <v>7696</v>
      </c>
      <c r="B12236" s="601" t="s">
        <v>12918</v>
      </c>
      <c r="C12236" s="601" t="s">
        <v>8539</v>
      </c>
      <c r="D12236" s="601" t="s">
        <v>8541</v>
      </c>
      <c r="E12236" s="601">
        <v>75.209999999999994</v>
      </c>
    </row>
    <row r="12237" spans="1:5">
      <c r="A12237" s="601">
        <v>7700</v>
      </c>
      <c r="B12237" s="601" t="s">
        <v>12919</v>
      </c>
      <c r="C12237" s="601" t="s">
        <v>8539</v>
      </c>
      <c r="D12237" s="601" t="s">
        <v>8541</v>
      </c>
      <c r="E12237" s="601">
        <v>23.99</v>
      </c>
    </row>
    <row r="12238" spans="1:5">
      <c r="A12238" s="601">
        <v>7694</v>
      </c>
      <c r="B12238" s="601" t="s">
        <v>12920</v>
      </c>
      <c r="C12238" s="601" t="s">
        <v>8539</v>
      </c>
      <c r="D12238" s="601" t="s">
        <v>8541</v>
      </c>
      <c r="E12238" s="601">
        <v>125.6</v>
      </c>
    </row>
    <row r="12239" spans="1:5">
      <c r="A12239" s="601">
        <v>7693</v>
      </c>
      <c r="B12239" s="601" t="s">
        <v>12921</v>
      </c>
      <c r="C12239" s="601" t="s">
        <v>8539</v>
      </c>
      <c r="D12239" s="601" t="s">
        <v>8541</v>
      </c>
      <c r="E12239" s="601">
        <v>172.98</v>
      </c>
    </row>
    <row r="12240" spans="1:5">
      <c r="A12240" s="601">
        <v>7692</v>
      </c>
      <c r="B12240" s="601" t="s">
        <v>12922</v>
      </c>
      <c r="C12240" s="601" t="s">
        <v>8539</v>
      </c>
      <c r="D12240" s="601" t="s">
        <v>8541</v>
      </c>
      <c r="E12240" s="601">
        <v>258.98</v>
      </c>
    </row>
    <row r="12241" spans="1:5">
      <c r="A12241" s="601">
        <v>7695</v>
      </c>
      <c r="B12241" s="601" t="s">
        <v>12923</v>
      </c>
      <c r="C12241" s="601" t="s">
        <v>8539</v>
      </c>
      <c r="D12241" s="601" t="s">
        <v>8541</v>
      </c>
      <c r="E12241" s="601">
        <v>280.87</v>
      </c>
    </row>
    <row r="12242" spans="1:5">
      <c r="A12242" s="601">
        <v>13356</v>
      </c>
      <c r="B12242" s="601" t="s">
        <v>12924</v>
      </c>
      <c r="C12242" s="601" t="s">
        <v>8539</v>
      </c>
      <c r="D12242" s="601" t="s">
        <v>8541</v>
      </c>
      <c r="E12242" s="601">
        <v>20.36</v>
      </c>
    </row>
    <row r="12243" spans="1:5">
      <c r="A12243" s="601">
        <v>36365</v>
      </c>
      <c r="B12243" s="601" t="s">
        <v>12925</v>
      </c>
      <c r="C12243" s="601" t="s">
        <v>8539</v>
      </c>
      <c r="D12243" s="601" t="s">
        <v>8495</v>
      </c>
      <c r="E12243" s="601">
        <v>40.369999999999997</v>
      </c>
    </row>
    <row r="12244" spans="1:5">
      <c r="A12244" s="601">
        <v>41930</v>
      </c>
      <c r="B12244" s="601" t="s">
        <v>12926</v>
      </c>
      <c r="C12244" s="601" t="s">
        <v>8539</v>
      </c>
      <c r="D12244" s="601" t="s">
        <v>8495</v>
      </c>
      <c r="E12244" s="601">
        <v>134.46</v>
      </c>
    </row>
    <row r="12245" spans="1:5">
      <c r="A12245" s="601">
        <v>41931</v>
      </c>
      <c r="B12245" s="601" t="s">
        <v>12927</v>
      </c>
      <c r="C12245" s="601" t="s">
        <v>8539</v>
      </c>
      <c r="D12245" s="601" t="s">
        <v>8495</v>
      </c>
      <c r="E12245" s="601">
        <v>210.6</v>
      </c>
    </row>
    <row r="12246" spans="1:5">
      <c r="A12246" s="601">
        <v>41932</v>
      </c>
      <c r="B12246" s="601" t="s">
        <v>12928</v>
      </c>
      <c r="C12246" s="601" t="s">
        <v>8539</v>
      </c>
      <c r="D12246" s="601" t="s">
        <v>8495</v>
      </c>
      <c r="E12246" s="601">
        <v>324.14999999999998</v>
      </c>
    </row>
    <row r="12247" spans="1:5">
      <c r="A12247" s="601">
        <v>41933</v>
      </c>
      <c r="B12247" s="601" t="s">
        <v>12929</v>
      </c>
      <c r="C12247" s="601" t="s">
        <v>8539</v>
      </c>
      <c r="D12247" s="601" t="s">
        <v>8495</v>
      </c>
      <c r="E12247" s="601">
        <v>458.1</v>
      </c>
    </row>
    <row r="12248" spans="1:5">
      <c r="A12248" s="601">
        <v>41934</v>
      </c>
      <c r="B12248" s="601" t="s">
        <v>12930</v>
      </c>
      <c r="C12248" s="601" t="s">
        <v>8539</v>
      </c>
      <c r="D12248" s="601" t="s">
        <v>8495</v>
      </c>
      <c r="E12248" s="601">
        <v>533.51</v>
      </c>
    </row>
    <row r="12249" spans="1:5">
      <c r="A12249" s="601">
        <v>41936</v>
      </c>
      <c r="B12249" s="601" t="s">
        <v>12931</v>
      </c>
      <c r="C12249" s="601" t="s">
        <v>8539</v>
      </c>
      <c r="D12249" s="601" t="s">
        <v>8495</v>
      </c>
      <c r="E12249" s="601">
        <v>79.180000000000007</v>
      </c>
    </row>
    <row r="12250" spans="1:5">
      <c r="A12250" s="601">
        <v>44812</v>
      </c>
      <c r="B12250" s="601" t="s">
        <v>12932</v>
      </c>
      <c r="C12250" s="601" t="s">
        <v>8539</v>
      </c>
      <c r="D12250" s="601" t="s">
        <v>8495</v>
      </c>
      <c r="E12250" s="601">
        <v>418.34</v>
      </c>
    </row>
    <row r="12251" spans="1:5">
      <c r="A12251" s="601">
        <v>41785</v>
      </c>
      <c r="B12251" s="601" t="s">
        <v>12933</v>
      </c>
      <c r="C12251" s="601" t="s">
        <v>8539</v>
      </c>
      <c r="D12251" s="601" t="s">
        <v>8495</v>
      </c>
      <c r="E12251" s="612">
        <v>1550.33</v>
      </c>
    </row>
    <row r="12252" spans="1:5">
      <c r="A12252" s="601">
        <v>41781</v>
      </c>
      <c r="B12252" s="601" t="s">
        <v>12934</v>
      </c>
      <c r="C12252" s="601" t="s">
        <v>8539</v>
      </c>
      <c r="D12252" s="601" t="s">
        <v>8495</v>
      </c>
      <c r="E12252" s="601">
        <v>279.93</v>
      </c>
    </row>
    <row r="12253" spans="1:5">
      <c r="A12253" s="601">
        <v>41783</v>
      </c>
      <c r="B12253" s="601" t="s">
        <v>12935</v>
      </c>
      <c r="C12253" s="601" t="s">
        <v>8539</v>
      </c>
      <c r="D12253" s="601" t="s">
        <v>8495</v>
      </c>
      <c r="E12253" s="612">
        <v>1006.39</v>
      </c>
    </row>
    <row r="12254" spans="1:5">
      <c r="A12254" s="601">
        <v>41786</v>
      </c>
      <c r="B12254" s="601" t="s">
        <v>12936</v>
      </c>
      <c r="C12254" s="601" t="s">
        <v>8539</v>
      </c>
      <c r="D12254" s="601" t="s">
        <v>8495</v>
      </c>
      <c r="E12254" s="612">
        <v>2142.65</v>
      </c>
    </row>
    <row r="12255" spans="1:5">
      <c r="A12255" s="601">
        <v>41779</v>
      </c>
      <c r="B12255" s="601" t="s">
        <v>12937</v>
      </c>
      <c r="C12255" s="601" t="s">
        <v>8539</v>
      </c>
      <c r="D12255" s="601" t="s">
        <v>8495</v>
      </c>
      <c r="E12255" s="601">
        <v>110.25</v>
      </c>
    </row>
    <row r="12256" spans="1:5">
      <c r="A12256" s="601">
        <v>41780</v>
      </c>
      <c r="B12256" s="601" t="s">
        <v>12938</v>
      </c>
      <c r="C12256" s="601" t="s">
        <v>8539</v>
      </c>
      <c r="D12256" s="601" t="s">
        <v>8495</v>
      </c>
      <c r="E12256" s="601">
        <v>172.72</v>
      </c>
    </row>
    <row r="12257" spans="1:5">
      <c r="A12257" s="601">
        <v>41782</v>
      </c>
      <c r="B12257" s="601" t="s">
        <v>12939</v>
      </c>
      <c r="C12257" s="601" t="s">
        <v>8539</v>
      </c>
      <c r="D12257" s="601" t="s">
        <v>8495</v>
      </c>
      <c r="E12257" s="601">
        <v>618.73</v>
      </c>
    </row>
    <row r="12258" spans="1:5">
      <c r="A12258" s="601">
        <v>38130</v>
      </c>
      <c r="B12258" s="601" t="s">
        <v>12940</v>
      </c>
      <c r="C12258" s="601" t="s">
        <v>8539</v>
      </c>
      <c r="D12258" s="601" t="s">
        <v>8495</v>
      </c>
      <c r="E12258" s="601">
        <v>44.66</v>
      </c>
    </row>
    <row r="12259" spans="1:5">
      <c r="A12259" s="601">
        <v>44260</v>
      </c>
      <c r="B12259" s="601" t="s">
        <v>12941</v>
      </c>
      <c r="C12259" s="601" t="s">
        <v>8539</v>
      </c>
      <c r="D12259" s="601" t="s">
        <v>8495</v>
      </c>
      <c r="E12259" s="601">
        <v>422.75</v>
      </c>
    </row>
    <row r="12260" spans="1:5">
      <c r="A12260" s="601">
        <v>21123</v>
      </c>
      <c r="B12260" s="601" t="s">
        <v>12942</v>
      </c>
      <c r="C12260" s="601" t="s">
        <v>8539</v>
      </c>
      <c r="D12260" s="601" t="s">
        <v>8500</v>
      </c>
      <c r="E12260" s="601">
        <v>12.43</v>
      </c>
    </row>
    <row r="12261" spans="1:5">
      <c r="A12261" s="601">
        <v>21124</v>
      </c>
      <c r="B12261" s="601" t="s">
        <v>12943</v>
      </c>
      <c r="C12261" s="601" t="s">
        <v>8539</v>
      </c>
      <c r="D12261" s="601" t="s">
        <v>8495</v>
      </c>
      <c r="E12261" s="601">
        <v>19.86</v>
      </c>
    </row>
    <row r="12262" spans="1:5">
      <c r="A12262" s="601">
        <v>21125</v>
      </c>
      <c r="B12262" s="601" t="s">
        <v>12944</v>
      </c>
      <c r="C12262" s="601" t="s">
        <v>8539</v>
      </c>
      <c r="D12262" s="601" t="s">
        <v>8495</v>
      </c>
      <c r="E12262" s="601">
        <v>34.200000000000003</v>
      </c>
    </row>
    <row r="12263" spans="1:5">
      <c r="A12263" s="601">
        <v>38028</v>
      </c>
      <c r="B12263" s="601" t="s">
        <v>12945</v>
      </c>
      <c r="C12263" s="601" t="s">
        <v>8539</v>
      </c>
      <c r="D12263" s="601" t="s">
        <v>8495</v>
      </c>
      <c r="E12263" s="601">
        <v>59.79</v>
      </c>
    </row>
    <row r="12264" spans="1:5">
      <c r="A12264" s="601">
        <v>38029</v>
      </c>
      <c r="B12264" s="601" t="s">
        <v>12946</v>
      </c>
      <c r="C12264" s="601" t="s">
        <v>8539</v>
      </c>
      <c r="D12264" s="601" t="s">
        <v>8495</v>
      </c>
      <c r="E12264" s="601">
        <v>87.52</v>
      </c>
    </row>
    <row r="12265" spans="1:5">
      <c r="A12265" s="601">
        <v>38030</v>
      </c>
      <c r="B12265" s="601" t="s">
        <v>12947</v>
      </c>
      <c r="C12265" s="601" t="s">
        <v>8539</v>
      </c>
      <c r="D12265" s="601" t="s">
        <v>8495</v>
      </c>
      <c r="E12265" s="601">
        <v>141.52000000000001</v>
      </c>
    </row>
    <row r="12266" spans="1:5">
      <c r="A12266" s="601">
        <v>38031</v>
      </c>
      <c r="B12266" s="601" t="s">
        <v>12948</v>
      </c>
      <c r="C12266" s="601" t="s">
        <v>8539</v>
      </c>
      <c r="D12266" s="601" t="s">
        <v>8495</v>
      </c>
      <c r="E12266" s="601">
        <v>222.13</v>
      </c>
    </row>
    <row r="12267" spans="1:5">
      <c r="A12267" s="601">
        <v>39735</v>
      </c>
      <c r="B12267" s="601" t="s">
        <v>12949</v>
      </c>
      <c r="C12267" s="601" t="s">
        <v>8539</v>
      </c>
      <c r="D12267" s="601" t="s">
        <v>8541</v>
      </c>
      <c r="E12267" s="601">
        <v>55.44</v>
      </c>
    </row>
    <row r="12268" spans="1:5">
      <c r="A12268" s="601">
        <v>39734</v>
      </c>
      <c r="B12268" s="601" t="s">
        <v>12950</v>
      </c>
      <c r="C12268" s="601" t="s">
        <v>8539</v>
      </c>
      <c r="D12268" s="601" t="s">
        <v>8541</v>
      </c>
      <c r="E12268" s="601">
        <v>65.760000000000005</v>
      </c>
    </row>
    <row r="12269" spans="1:5">
      <c r="A12269" s="601">
        <v>39736</v>
      </c>
      <c r="B12269" s="601" t="s">
        <v>12951</v>
      </c>
      <c r="C12269" s="601" t="s">
        <v>8539</v>
      </c>
      <c r="D12269" s="601" t="s">
        <v>8541</v>
      </c>
      <c r="E12269" s="601">
        <v>75.05</v>
      </c>
    </row>
    <row r="12270" spans="1:5">
      <c r="A12270" s="601">
        <v>39737</v>
      </c>
      <c r="B12270" s="601" t="s">
        <v>12952</v>
      </c>
      <c r="C12270" s="601" t="s">
        <v>8539</v>
      </c>
      <c r="D12270" s="601" t="s">
        <v>8541</v>
      </c>
      <c r="E12270" s="601">
        <v>10.09</v>
      </c>
    </row>
    <row r="12271" spans="1:5">
      <c r="A12271" s="601">
        <v>39738</v>
      </c>
      <c r="B12271" s="601" t="s">
        <v>12953</v>
      </c>
      <c r="C12271" s="601" t="s">
        <v>8539</v>
      </c>
      <c r="D12271" s="601" t="s">
        <v>8541</v>
      </c>
      <c r="E12271" s="601">
        <v>3.65</v>
      </c>
    </row>
    <row r="12272" spans="1:5">
      <c r="A12272" s="601">
        <v>39739</v>
      </c>
      <c r="B12272" s="601" t="s">
        <v>12954</v>
      </c>
      <c r="C12272" s="601" t="s">
        <v>8539</v>
      </c>
      <c r="D12272" s="601" t="s">
        <v>8541</v>
      </c>
      <c r="E12272" s="601">
        <v>51.9</v>
      </c>
    </row>
    <row r="12273" spans="1:5">
      <c r="A12273" s="601">
        <v>39733</v>
      </c>
      <c r="B12273" s="601" t="s">
        <v>12955</v>
      </c>
      <c r="C12273" s="601" t="s">
        <v>8539</v>
      </c>
      <c r="D12273" s="601" t="s">
        <v>8541</v>
      </c>
      <c r="E12273" s="601">
        <v>89.82</v>
      </c>
    </row>
    <row r="12274" spans="1:5">
      <c r="A12274" s="601">
        <v>39854</v>
      </c>
      <c r="B12274" s="601" t="s">
        <v>12956</v>
      </c>
      <c r="C12274" s="601" t="s">
        <v>8539</v>
      </c>
      <c r="D12274" s="601" t="s">
        <v>8541</v>
      </c>
      <c r="E12274" s="601">
        <v>91.09</v>
      </c>
    </row>
    <row r="12275" spans="1:5">
      <c r="A12275" s="601">
        <v>39740</v>
      </c>
      <c r="B12275" s="601" t="s">
        <v>12957</v>
      </c>
      <c r="C12275" s="601" t="s">
        <v>8539</v>
      </c>
      <c r="D12275" s="601" t="s">
        <v>8541</v>
      </c>
      <c r="E12275" s="601">
        <v>49.84</v>
      </c>
    </row>
    <row r="12276" spans="1:5">
      <c r="A12276" s="601">
        <v>39741</v>
      </c>
      <c r="B12276" s="601" t="s">
        <v>12958</v>
      </c>
      <c r="C12276" s="601" t="s">
        <v>8539</v>
      </c>
      <c r="D12276" s="601" t="s">
        <v>8541</v>
      </c>
      <c r="E12276" s="601">
        <v>9.18</v>
      </c>
    </row>
    <row r="12277" spans="1:5">
      <c r="A12277" s="601">
        <v>39853</v>
      </c>
      <c r="B12277" s="601" t="s">
        <v>12959</v>
      </c>
      <c r="C12277" s="601" t="s">
        <v>8539</v>
      </c>
      <c r="D12277" s="601" t="s">
        <v>8541</v>
      </c>
      <c r="E12277" s="601">
        <v>12.06</v>
      </c>
    </row>
    <row r="12278" spans="1:5">
      <c r="A12278" s="601">
        <v>39742</v>
      </c>
      <c r="B12278" s="601" t="s">
        <v>12960</v>
      </c>
      <c r="C12278" s="601" t="s">
        <v>8539</v>
      </c>
      <c r="D12278" s="601" t="s">
        <v>8541</v>
      </c>
      <c r="E12278" s="601">
        <v>40.06</v>
      </c>
    </row>
    <row r="12279" spans="1:5">
      <c r="A12279" s="601">
        <v>39751</v>
      </c>
      <c r="B12279" s="601" t="s">
        <v>12961</v>
      </c>
      <c r="C12279" s="601" t="s">
        <v>8539</v>
      </c>
      <c r="D12279" s="601" t="s">
        <v>8541</v>
      </c>
      <c r="E12279" s="601">
        <v>179.06</v>
      </c>
    </row>
    <row r="12280" spans="1:5">
      <c r="A12280" s="601">
        <v>39750</v>
      </c>
      <c r="B12280" s="601" t="s">
        <v>12962</v>
      </c>
      <c r="C12280" s="601" t="s">
        <v>8539</v>
      </c>
      <c r="D12280" s="601" t="s">
        <v>8541</v>
      </c>
      <c r="E12280" s="601">
        <v>148.83000000000001</v>
      </c>
    </row>
    <row r="12281" spans="1:5">
      <c r="A12281" s="601">
        <v>39747</v>
      </c>
      <c r="B12281" s="601" t="s">
        <v>12963</v>
      </c>
      <c r="C12281" s="601" t="s">
        <v>8539</v>
      </c>
      <c r="D12281" s="601" t="s">
        <v>8541</v>
      </c>
      <c r="E12281" s="601">
        <v>47.87</v>
      </c>
    </row>
    <row r="12282" spans="1:5">
      <c r="A12282" s="601">
        <v>39749</v>
      </c>
      <c r="B12282" s="601" t="s">
        <v>12964</v>
      </c>
      <c r="C12282" s="601" t="s">
        <v>8539</v>
      </c>
      <c r="D12282" s="601" t="s">
        <v>8541</v>
      </c>
      <c r="E12282" s="601">
        <v>98.54</v>
      </c>
    </row>
    <row r="12283" spans="1:5">
      <c r="A12283" s="601">
        <v>39753</v>
      </c>
      <c r="B12283" s="601" t="s">
        <v>12965</v>
      </c>
      <c r="C12283" s="601" t="s">
        <v>8539</v>
      </c>
      <c r="D12283" s="601" t="s">
        <v>8541</v>
      </c>
      <c r="E12283" s="601">
        <v>329.6</v>
      </c>
    </row>
    <row r="12284" spans="1:5">
      <c r="A12284" s="601">
        <v>39752</v>
      </c>
      <c r="B12284" s="601" t="s">
        <v>12966</v>
      </c>
      <c r="C12284" s="601" t="s">
        <v>8539</v>
      </c>
      <c r="D12284" s="601" t="s">
        <v>8541</v>
      </c>
      <c r="E12284" s="601">
        <v>254.78</v>
      </c>
    </row>
    <row r="12285" spans="1:5">
      <c r="A12285" s="601">
        <v>39748</v>
      </c>
      <c r="B12285" s="601" t="s">
        <v>12967</v>
      </c>
      <c r="C12285" s="601" t="s">
        <v>8539</v>
      </c>
      <c r="D12285" s="601" t="s">
        <v>8541</v>
      </c>
      <c r="E12285" s="601">
        <v>77.459999999999994</v>
      </c>
    </row>
    <row r="12286" spans="1:5">
      <c r="A12286" s="601">
        <v>39754</v>
      </c>
      <c r="B12286" s="601" t="s">
        <v>12968</v>
      </c>
      <c r="C12286" s="601" t="s">
        <v>8539</v>
      </c>
      <c r="D12286" s="601" t="s">
        <v>8541</v>
      </c>
      <c r="E12286" s="601">
        <v>485.59</v>
      </c>
    </row>
    <row r="12287" spans="1:5">
      <c r="A12287" s="601">
        <v>39755</v>
      </c>
      <c r="B12287" s="601" t="s">
        <v>12969</v>
      </c>
      <c r="C12287" s="601" t="s">
        <v>8539</v>
      </c>
      <c r="D12287" s="601" t="s">
        <v>8541</v>
      </c>
      <c r="E12287" s="601">
        <v>736.27</v>
      </c>
    </row>
    <row r="12288" spans="1:5">
      <c r="A12288" s="601">
        <v>12742</v>
      </c>
      <c r="B12288" s="601" t="s">
        <v>12970</v>
      </c>
      <c r="C12288" s="601" t="s">
        <v>8539</v>
      </c>
      <c r="D12288" s="601" t="s">
        <v>8541</v>
      </c>
      <c r="E12288" s="601">
        <v>583</v>
      </c>
    </row>
    <row r="12289" spans="1:5">
      <c r="A12289" s="601">
        <v>12713</v>
      </c>
      <c r="B12289" s="601" t="s">
        <v>12971</v>
      </c>
      <c r="C12289" s="601" t="s">
        <v>8539</v>
      </c>
      <c r="D12289" s="601" t="s">
        <v>8541</v>
      </c>
      <c r="E12289" s="601">
        <v>30.92</v>
      </c>
    </row>
    <row r="12290" spans="1:5">
      <c r="A12290" s="601">
        <v>12743</v>
      </c>
      <c r="B12290" s="601" t="s">
        <v>12972</v>
      </c>
      <c r="C12290" s="601" t="s">
        <v>8539</v>
      </c>
      <c r="D12290" s="601" t="s">
        <v>8541</v>
      </c>
      <c r="E12290" s="601">
        <v>53.19</v>
      </c>
    </row>
    <row r="12291" spans="1:5">
      <c r="A12291" s="601">
        <v>12744</v>
      </c>
      <c r="B12291" s="601" t="s">
        <v>12973</v>
      </c>
      <c r="C12291" s="601" t="s">
        <v>8539</v>
      </c>
      <c r="D12291" s="601" t="s">
        <v>8541</v>
      </c>
      <c r="E12291" s="601">
        <v>67.5</v>
      </c>
    </row>
    <row r="12292" spans="1:5">
      <c r="A12292" s="601">
        <v>12745</v>
      </c>
      <c r="B12292" s="601" t="s">
        <v>12974</v>
      </c>
      <c r="C12292" s="601" t="s">
        <v>8539</v>
      </c>
      <c r="D12292" s="601" t="s">
        <v>8541</v>
      </c>
      <c r="E12292" s="601">
        <v>98.03</v>
      </c>
    </row>
    <row r="12293" spans="1:5">
      <c r="A12293" s="601">
        <v>12746</v>
      </c>
      <c r="B12293" s="601" t="s">
        <v>12975</v>
      </c>
      <c r="C12293" s="601" t="s">
        <v>8539</v>
      </c>
      <c r="D12293" s="601" t="s">
        <v>8541</v>
      </c>
      <c r="E12293" s="601">
        <v>132.38</v>
      </c>
    </row>
    <row r="12294" spans="1:5">
      <c r="A12294" s="601">
        <v>12747</v>
      </c>
      <c r="B12294" s="601" t="s">
        <v>12976</v>
      </c>
      <c r="C12294" s="601" t="s">
        <v>8539</v>
      </c>
      <c r="D12294" s="601" t="s">
        <v>8541</v>
      </c>
      <c r="E12294" s="601">
        <v>191.98</v>
      </c>
    </row>
    <row r="12295" spans="1:5">
      <c r="A12295" s="601">
        <v>12748</v>
      </c>
      <c r="B12295" s="601" t="s">
        <v>12977</v>
      </c>
      <c r="C12295" s="601" t="s">
        <v>8539</v>
      </c>
      <c r="D12295" s="601" t="s">
        <v>8541</v>
      </c>
      <c r="E12295" s="601">
        <v>270.45999999999998</v>
      </c>
    </row>
    <row r="12296" spans="1:5">
      <c r="A12296" s="601">
        <v>12749</v>
      </c>
      <c r="B12296" s="601" t="s">
        <v>12978</v>
      </c>
      <c r="C12296" s="601" t="s">
        <v>8539</v>
      </c>
      <c r="D12296" s="601" t="s">
        <v>8541</v>
      </c>
      <c r="E12296" s="601">
        <v>395.37</v>
      </c>
    </row>
    <row r="12297" spans="1:5">
      <c r="A12297" s="601">
        <v>39660</v>
      </c>
      <c r="B12297" s="601" t="s">
        <v>12979</v>
      </c>
      <c r="C12297" s="601" t="s">
        <v>8539</v>
      </c>
      <c r="D12297" s="601" t="s">
        <v>8541</v>
      </c>
      <c r="E12297" s="601">
        <v>40.74</v>
      </c>
    </row>
    <row r="12298" spans="1:5">
      <c r="A12298" s="601">
        <v>39662</v>
      </c>
      <c r="B12298" s="601" t="s">
        <v>12980</v>
      </c>
      <c r="C12298" s="601" t="s">
        <v>8539</v>
      </c>
      <c r="D12298" s="601" t="s">
        <v>8541</v>
      </c>
      <c r="E12298" s="601">
        <v>19.52</v>
      </c>
    </row>
    <row r="12299" spans="1:5">
      <c r="A12299" s="601">
        <v>39661</v>
      </c>
      <c r="B12299" s="601" t="s">
        <v>12981</v>
      </c>
      <c r="C12299" s="601" t="s">
        <v>8539</v>
      </c>
      <c r="D12299" s="601" t="s">
        <v>8541</v>
      </c>
      <c r="E12299" s="601">
        <v>13.31</v>
      </c>
    </row>
    <row r="12300" spans="1:5">
      <c r="A12300" s="601">
        <v>39666</v>
      </c>
      <c r="B12300" s="601" t="s">
        <v>12982</v>
      </c>
      <c r="C12300" s="601" t="s">
        <v>8539</v>
      </c>
      <c r="D12300" s="601" t="s">
        <v>8541</v>
      </c>
      <c r="E12300" s="601">
        <v>61.28</v>
      </c>
    </row>
    <row r="12301" spans="1:5">
      <c r="A12301" s="601">
        <v>39664</v>
      </c>
      <c r="B12301" s="601" t="s">
        <v>12983</v>
      </c>
      <c r="C12301" s="601" t="s">
        <v>8539</v>
      </c>
      <c r="D12301" s="601" t="s">
        <v>8541</v>
      </c>
      <c r="E12301" s="601">
        <v>30.03</v>
      </c>
    </row>
    <row r="12302" spans="1:5">
      <c r="A12302" s="601">
        <v>39663</v>
      </c>
      <c r="B12302" s="601" t="s">
        <v>12984</v>
      </c>
      <c r="C12302" s="601" t="s">
        <v>8539</v>
      </c>
      <c r="D12302" s="601" t="s">
        <v>8541</v>
      </c>
      <c r="E12302" s="601">
        <v>24.01</v>
      </c>
    </row>
    <row r="12303" spans="1:5">
      <c r="A12303" s="601">
        <v>39665</v>
      </c>
      <c r="B12303" s="601" t="s">
        <v>12985</v>
      </c>
      <c r="C12303" s="601" t="s">
        <v>8539</v>
      </c>
      <c r="D12303" s="601" t="s">
        <v>8541</v>
      </c>
      <c r="E12303" s="601">
        <v>50.67</v>
      </c>
    </row>
    <row r="12304" spans="1:5">
      <c r="A12304" s="601">
        <v>7725</v>
      </c>
      <c r="B12304" s="601" t="s">
        <v>12986</v>
      </c>
      <c r="C12304" s="601" t="s">
        <v>8539</v>
      </c>
      <c r="D12304" s="601" t="s">
        <v>8541</v>
      </c>
      <c r="E12304" s="601">
        <v>244</v>
      </c>
    </row>
    <row r="12305" spans="1:5">
      <c r="A12305" s="601">
        <v>7753</v>
      </c>
      <c r="B12305" s="601" t="s">
        <v>12987</v>
      </c>
      <c r="C12305" s="601" t="s">
        <v>8539</v>
      </c>
      <c r="D12305" s="601" t="s">
        <v>8541</v>
      </c>
      <c r="E12305" s="601">
        <v>475.69</v>
      </c>
    </row>
    <row r="12306" spans="1:5">
      <c r="A12306" s="601">
        <v>13256</v>
      </c>
      <c r="B12306" s="601" t="s">
        <v>12988</v>
      </c>
      <c r="C12306" s="601" t="s">
        <v>8539</v>
      </c>
      <c r="D12306" s="601" t="s">
        <v>8541</v>
      </c>
      <c r="E12306" s="601">
        <v>666.38</v>
      </c>
    </row>
    <row r="12307" spans="1:5">
      <c r="A12307" s="601">
        <v>7757</v>
      </c>
      <c r="B12307" s="601" t="s">
        <v>12989</v>
      </c>
      <c r="C12307" s="601" t="s">
        <v>8539</v>
      </c>
      <c r="D12307" s="601" t="s">
        <v>8541</v>
      </c>
      <c r="E12307" s="601">
        <v>710.47</v>
      </c>
    </row>
    <row r="12308" spans="1:5">
      <c r="A12308" s="601">
        <v>7758</v>
      </c>
      <c r="B12308" s="601" t="s">
        <v>12990</v>
      </c>
      <c r="C12308" s="601" t="s">
        <v>8539</v>
      </c>
      <c r="D12308" s="601" t="s">
        <v>8541</v>
      </c>
      <c r="E12308" s="612">
        <v>1029.31</v>
      </c>
    </row>
    <row r="12309" spans="1:5">
      <c r="A12309" s="601">
        <v>7759</v>
      </c>
      <c r="B12309" s="601" t="s">
        <v>12991</v>
      </c>
      <c r="C12309" s="601" t="s">
        <v>8539</v>
      </c>
      <c r="D12309" s="601" t="s">
        <v>8541</v>
      </c>
      <c r="E12309" s="612">
        <v>2852.21</v>
      </c>
    </row>
    <row r="12310" spans="1:5">
      <c r="A12310" s="601">
        <v>40334</v>
      </c>
      <c r="B12310" s="601" t="s">
        <v>12992</v>
      </c>
      <c r="C12310" s="601" t="s">
        <v>8539</v>
      </c>
      <c r="D12310" s="601" t="s">
        <v>8541</v>
      </c>
      <c r="E12310" s="601">
        <v>111.74</v>
      </c>
    </row>
    <row r="12311" spans="1:5">
      <c r="A12311" s="601">
        <v>7745</v>
      </c>
      <c r="B12311" s="601" t="s">
        <v>12993</v>
      </c>
      <c r="C12311" s="601" t="s">
        <v>8539</v>
      </c>
      <c r="D12311" s="601" t="s">
        <v>8541</v>
      </c>
      <c r="E12311" s="601">
        <v>126.1</v>
      </c>
    </row>
    <row r="12312" spans="1:5">
      <c r="A12312" s="601">
        <v>7742</v>
      </c>
      <c r="B12312" s="601" t="s">
        <v>12994</v>
      </c>
      <c r="C12312" s="601" t="s">
        <v>8539</v>
      </c>
      <c r="D12312" s="601" t="s">
        <v>8541</v>
      </c>
      <c r="E12312" s="601">
        <v>332.57</v>
      </c>
    </row>
    <row r="12313" spans="1:5">
      <c r="A12313" s="601">
        <v>7750</v>
      </c>
      <c r="B12313" s="601" t="s">
        <v>12995</v>
      </c>
      <c r="C12313" s="601" t="s">
        <v>8539</v>
      </c>
      <c r="D12313" s="601" t="s">
        <v>8541</v>
      </c>
      <c r="E12313" s="601">
        <v>405.98</v>
      </c>
    </row>
    <row r="12314" spans="1:5">
      <c r="A12314" s="601">
        <v>7756</v>
      </c>
      <c r="B12314" s="601" t="s">
        <v>12996</v>
      </c>
      <c r="C12314" s="601" t="s">
        <v>8539</v>
      </c>
      <c r="D12314" s="601" t="s">
        <v>8541</v>
      </c>
      <c r="E12314" s="601">
        <v>466.47</v>
      </c>
    </row>
    <row r="12315" spans="1:5">
      <c r="A12315" s="601">
        <v>7765</v>
      </c>
      <c r="B12315" s="601" t="s">
        <v>12997</v>
      </c>
      <c r="C12315" s="601" t="s">
        <v>8539</v>
      </c>
      <c r="D12315" s="601" t="s">
        <v>8541</v>
      </c>
      <c r="E12315" s="601">
        <v>522.85</v>
      </c>
    </row>
    <row r="12316" spans="1:5">
      <c r="A12316" s="601">
        <v>12569</v>
      </c>
      <c r="B12316" s="601" t="s">
        <v>12998</v>
      </c>
      <c r="C12316" s="601" t="s">
        <v>8539</v>
      </c>
      <c r="D12316" s="601" t="s">
        <v>8541</v>
      </c>
      <c r="E12316" s="601">
        <v>721.74</v>
      </c>
    </row>
    <row r="12317" spans="1:5">
      <c r="A12317" s="601">
        <v>7766</v>
      </c>
      <c r="B12317" s="601" t="s">
        <v>12999</v>
      </c>
      <c r="C12317" s="601" t="s">
        <v>8539</v>
      </c>
      <c r="D12317" s="601" t="s">
        <v>8541</v>
      </c>
      <c r="E12317" s="601">
        <v>766.85</v>
      </c>
    </row>
    <row r="12318" spans="1:5">
      <c r="A12318" s="601">
        <v>7767</v>
      </c>
      <c r="B12318" s="601" t="s">
        <v>13000</v>
      </c>
      <c r="C12318" s="601" t="s">
        <v>8539</v>
      </c>
      <c r="D12318" s="601" t="s">
        <v>8541</v>
      </c>
      <c r="E12318" s="612">
        <v>1101.07</v>
      </c>
    </row>
    <row r="12319" spans="1:5">
      <c r="A12319" s="601">
        <v>7727</v>
      </c>
      <c r="B12319" s="601" t="s">
        <v>13001</v>
      </c>
      <c r="C12319" s="601" t="s">
        <v>8539</v>
      </c>
      <c r="D12319" s="601" t="s">
        <v>8541</v>
      </c>
      <c r="E12319" s="612">
        <v>3198.65</v>
      </c>
    </row>
    <row r="12320" spans="1:5">
      <c r="A12320" s="601">
        <v>7760</v>
      </c>
      <c r="B12320" s="601" t="s">
        <v>13002</v>
      </c>
      <c r="C12320" s="601" t="s">
        <v>8539</v>
      </c>
      <c r="D12320" s="601" t="s">
        <v>8541</v>
      </c>
      <c r="E12320" s="601">
        <v>127.12</v>
      </c>
    </row>
    <row r="12321" spans="1:5">
      <c r="A12321" s="601">
        <v>7761</v>
      </c>
      <c r="B12321" s="601" t="s">
        <v>13003</v>
      </c>
      <c r="C12321" s="601" t="s">
        <v>8539</v>
      </c>
      <c r="D12321" s="601" t="s">
        <v>8541</v>
      </c>
      <c r="E12321" s="601">
        <v>133.27000000000001</v>
      </c>
    </row>
    <row r="12322" spans="1:5">
      <c r="A12322" s="601">
        <v>7752</v>
      </c>
      <c r="B12322" s="601" t="s">
        <v>13004</v>
      </c>
      <c r="C12322" s="601" t="s">
        <v>8539</v>
      </c>
      <c r="D12322" s="601" t="s">
        <v>8541</v>
      </c>
      <c r="E12322" s="601">
        <v>161.97999999999999</v>
      </c>
    </row>
    <row r="12323" spans="1:5">
      <c r="A12323" s="601">
        <v>7762</v>
      </c>
      <c r="B12323" s="601" t="s">
        <v>13005</v>
      </c>
      <c r="C12323" s="601" t="s">
        <v>8539</v>
      </c>
      <c r="D12323" s="601" t="s">
        <v>8541</v>
      </c>
      <c r="E12323" s="601">
        <v>211.7</v>
      </c>
    </row>
    <row r="12324" spans="1:5">
      <c r="A12324" s="601">
        <v>7722</v>
      </c>
      <c r="B12324" s="601" t="s">
        <v>13006</v>
      </c>
      <c r="C12324" s="601" t="s">
        <v>8539</v>
      </c>
      <c r="D12324" s="601" t="s">
        <v>8541</v>
      </c>
      <c r="E12324" s="601">
        <v>323.95999999999998</v>
      </c>
    </row>
    <row r="12325" spans="1:5">
      <c r="A12325" s="601">
        <v>7763</v>
      </c>
      <c r="B12325" s="601" t="s">
        <v>13007</v>
      </c>
      <c r="C12325" s="601" t="s">
        <v>8539</v>
      </c>
      <c r="D12325" s="601" t="s">
        <v>8541</v>
      </c>
      <c r="E12325" s="601">
        <v>394.7</v>
      </c>
    </row>
    <row r="12326" spans="1:5">
      <c r="A12326" s="601">
        <v>7764</v>
      </c>
      <c r="B12326" s="601" t="s">
        <v>13008</v>
      </c>
      <c r="C12326" s="601" t="s">
        <v>8539</v>
      </c>
      <c r="D12326" s="601" t="s">
        <v>8541</v>
      </c>
      <c r="E12326" s="601">
        <v>471.59</v>
      </c>
    </row>
    <row r="12327" spans="1:5">
      <c r="A12327" s="601">
        <v>12572</v>
      </c>
      <c r="B12327" s="601" t="s">
        <v>13009</v>
      </c>
      <c r="C12327" s="601" t="s">
        <v>8539</v>
      </c>
      <c r="D12327" s="601" t="s">
        <v>8541</v>
      </c>
      <c r="E12327" s="601">
        <v>666.38</v>
      </c>
    </row>
    <row r="12328" spans="1:5">
      <c r="A12328" s="601">
        <v>12573</v>
      </c>
      <c r="B12328" s="601" t="s">
        <v>13010</v>
      </c>
      <c r="C12328" s="601" t="s">
        <v>8539</v>
      </c>
      <c r="D12328" s="601" t="s">
        <v>8541</v>
      </c>
      <c r="E12328" s="601">
        <v>876.55</v>
      </c>
    </row>
    <row r="12329" spans="1:5">
      <c r="A12329" s="601">
        <v>12574</v>
      </c>
      <c r="B12329" s="601" t="s">
        <v>13011</v>
      </c>
      <c r="C12329" s="601" t="s">
        <v>8539</v>
      </c>
      <c r="D12329" s="601" t="s">
        <v>8541</v>
      </c>
      <c r="E12329" s="612">
        <v>1059.8599999999999</v>
      </c>
    </row>
    <row r="12330" spans="1:5">
      <c r="A12330" s="601">
        <v>12575</v>
      </c>
      <c r="B12330" s="601" t="s">
        <v>13012</v>
      </c>
      <c r="C12330" s="601" t="s">
        <v>8539</v>
      </c>
      <c r="D12330" s="601" t="s">
        <v>8541</v>
      </c>
      <c r="E12330" s="612">
        <v>1609.57</v>
      </c>
    </row>
    <row r="12331" spans="1:5">
      <c r="A12331" s="601">
        <v>12576</v>
      </c>
      <c r="B12331" s="601" t="s">
        <v>13013</v>
      </c>
      <c r="C12331" s="601" t="s">
        <v>8539</v>
      </c>
      <c r="D12331" s="601" t="s">
        <v>8541</v>
      </c>
      <c r="E12331" s="601">
        <v>194.78</v>
      </c>
    </row>
    <row r="12332" spans="1:5">
      <c r="A12332" s="601">
        <v>12577</v>
      </c>
      <c r="B12332" s="601" t="s">
        <v>13014</v>
      </c>
      <c r="C12332" s="601" t="s">
        <v>8539</v>
      </c>
      <c r="D12332" s="601" t="s">
        <v>8541</v>
      </c>
      <c r="E12332" s="601">
        <v>262.45</v>
      </c>
    </row>
    <row r="12333" spans="1:5">
      <c r="A12333" s="601">
        <v>12578</v>
      </c>
      <c r="B12333" s="601" t="s">
        <v>13015</v>
      </c>
      <c r="C12333" s="601" t="s">
        <v>8539</v>
      </c>
      <c r="D12333" s="601" t="s">
        <v>8541</v>
      </c>
      <c r="E12333" s="601">
        <v>317.81</v>
      </c>
    </row>
    <row r="12334" spans="1:5">
      <c r="A12334" s="601">
        <v>12579</v>
      </c>
      <c r="B12334" s="601" t="s">
        <v>13016</v>
      </c>
      <c r="C12334" s="601" t="s">
        <v>8539</v>
      </c>
      <c r="D12334" s="601" t="s">
        <v>8541</v>
      </c>
      <c r="E12334" s="601">
        <v>547.46</v>
      </c>
    </row>
    <row r="12335" spans="1:5">
      <c r="A12335" s="601">
        <v>12580</v>
      </c>
      <c r="B12335" s="601" t="s">
        <v>13017</v>
      </c>
      <c r="C12335" s="601" t="s">
        <v>8539</v>
      </c>
      <c r="D12335" s="601" t="s">
        <v>8541</v>
      </c>
      <c r="E12335" s="601">
        <v>570.41999999999996</v>
      </c>
    </row>
    <row r="12336" spans="1:5">
      <c r="A12336" s="601">
        <v>12581</v>
      </c>
      <c r="B12336" s="601" t="s">
        <v>13018</v>
      </c>
      <c r="C12336" s="601" t="s">
        <v>8539</v>
      </c>
      <c r="D12336" s="601" t="s">
        <v>8541</v>
      </c>
      <c r="E12336" s="601">
        <v>611.02</v>
      </c>
    </row>
    <row r="12337" spans="1:5">
      <c r="A12337" s="601">
        <v>7720</v>
      </c>
      <c r="B12337" s="601" t="s">
        <v>13019</v>
      </c>
      <c r="C12337" s="601" t="s">
        <v>8539</v>
      </c>
      <c r="D12337" s="601" t="s">
        <v>8541</v>
      </c>
      <c r="E12337" s="601">
        <v>955.49</v>
      </c>
    </row>
    <row r="12338" spans="1:5">
      <c r="A12338" s="601">
        <v>40335</v>
      </c>
      <c r="B12338" s="601" t="s">
        <v>13020</v>
      </c>
      <c r="C12338" s="601" t="s">
        <v>8539</v>
      </c>
      <c r="D12338" s="601" t="s">
        <v>8541</v>
      </c>
      <c r="E12338" s="601">
        <v>199.91</v>
      </c>
    </row>
    <row r="12339" spans="1:5">
      <c r="A12339" s="601">
        <v>7740</v>
      </c>
      <c r="B12339" s="601" t="s">
        <v>13021</v>
      </c>
      <c r="C12339" s="601" t="s">
        <v>8539</v>
      </c>
      <c r="D12339" s="601" t="s">
        <v>8541</v>
      </c>
      <c r="E12339" s="601">
        <v>205.04</v>
      </c>
    </row>
    <row r="12340" spans="1:5">
      <c r="A12340" s="601">
        <v>7741</v>
      </c>
      <c r="B12340" s="601" t="s">
        <v>13022</v>
      </c>
      <c r="C12340" s="601" t="s">
        <v>8539</v>
      </c>
      <c r="D12340" s="601" t="s">
        <v>8541</v>
      </c>
      <c r="E12340" s="601">
        <v>379.32</v>
      </c>
    </row>
    <row r="12341" spans="1:5">
      <c r="A12341" s="601">
        <v>7774</v>
      </c>
      <c r="B12341" s="601" t="s">
        <v>13023</v>
      </c>
      <c r="C12341" s="601" t="s">
        <v>8539</v>
      </c>
      <c r="D12341" s="601" t="s">
        <v>8541</v>
      </c>
      <c r="E12341" s="601">
        <v>465.44</v>
      </c>
    </row>
    <row r="12342" spans="1:5">
      <c r="A12342" s="601">
        <v>7744</v>
      </c>
      <c r="B12342" s="601" t="s">
        <v>13024</v>
      </c>
      <c r="C12342" s="601" t="s">
        <v>8539</v>
      </c>
      <c r="D12342" s="601" t="s">
        <v>8541</v>
      </c>
      <c r="E12342" s="601">
        <v>607.94000000000005</v>
      </c>
    </row>
    <row r="12343" spans="1:5">
      <c r="A12343" s="601">
        <v>7773</v>
      </c>
      <c r="B12343" s="601" t="s">
        <v>13025</v>
      </c>
      <c r="C12343" s="601" t="s">
        <v>8539</v>
      </c>
      <c r="D12343" s="601" t="s">
        <v>8541</v>
      </c>
      <c r="E12343" s="601">
        <v>621.37</v>
      </c>
    </row>
    <row r="12344" spans="1:5">
      <c r="A12344" s="601">
        <v>7754</v>
      </c>
      <c r="B12344" s="601" t="s">
        <v>13026</v>
      </c>
      <c r="C12344" s="601" t="s">
        <v>8539</v>
      </c>
      <c r="D12344" s="601" t="s">
        <v>8541</v>
      </c>
      <c r="E12344" s="601">
        <v>942.16</v>
      </c>
    </row>
    <row r="12345" spans="1:5">
      <c r="A12345" s="601">
        <v>7735</v>
      </c>
      <c r="B12345" s="601" t="s">
        <v>13027</v>
      </c>
      <c r="C12345" s="601" t="s">
        <v>8539</v>
      </c>
      <c r="D12345" s="601" t="s">
        <v>8541</v>
      </c>
      <c r="E12345" s="612">
        <v>1220</v>
      </c>
    </row>
    <row r="12346" spans="1:5">
      <c r="A12346" s="601">
        <v>7755</v>
      </c>
      <c r="B12346" s="601" t="s">
        <v>13028</v>
      </c>
      <c r="C12346" s="601" t="s">
        <v>8539</v>
      </c>
      <c r="D12346" s="601" t="s">
        <v>8541</v>
      </c>
      <c r="E12346" s="601">
        <v>241.94</v>
      </c>
    </row>
    <row r="12347" spans="1:5">
      <c r="A12347" s="601">
        <v>7776</v>
      </c>
      <c r="B12347" s="601" t="s">
        <v>13029</v>
      </c>
      <c r="C12347" s="601" t="s">
        <v>8539</v>
      </c>
      <c r="D12347" s="601" t="s">
        <v>8541</v>
      </c>
      <c r="E12347" s="601">
        <v>504.4</v>
      </c>
    </row>
    <row r="12348" spans="1:5">
      <c r="A12348" s="601">
        <v>7743</v>
      </c>
      <c r="B12348" s="601" t="s">
        <v>13030</v>
      </c>
      <c r="C12348" s="601" t="s">
        <v>8539</v>
      </c>
      <c r="D12348" s="601" t="s">
        <v>8541</v>
      </c>
      <c r="E12348" s="601">
        <v>534.13</v>
      </c>
    </row>
    <row r="12349" spans="1:5">
      <c r="A12349" s="601">
        <v>7733</v>
      </c>
      <c r="B12349" s="601" t="s">
        <v>13031</v>
      </c>
      <c r="C12349" s="601" t="s">
        <v>8539</v>
      </c>
      <c r="D12349" s="601" t="s">
        <v>8541</v>
      </c>
      <c r="E12349" s="601">
        <v>697.14</v>
      </c>
    </row>
    <row r="12350" spans="1:5">
      <c r="A12350" s="601">
        <v>7775</v>
      </c>
      <c r="B12350" s="601" t="s">
        <v>13032</v>
      </c>
      <c r="C12350" s="601" t="s">
        <v>8539</v>
      </c>
      <c r="D12350" s="601" t="s">
        <v>8541</v>
      </c>
      <c r="E12350" s="601">
        <v>763.78</v>
      </c>
    </row>
    <row r="12351" spans="1:5">
      <c r="A12351" s="601">
        <v>7734</v>
      </c>
      <c r="B12351" s="601" t="s">
        <v>13033</v>
      </c>
      <c r="C12351" s="601" t="s">
        <v>8539</v>
      </c>
      <c r="D12351" s="601" t="s">
        <v>8541</v>
      </c>
      <c r="E12351" s="612">
        <v>1081.5899999999999</v>
      </c>
    </row>
    <row r="12352" spans="1:5">
      <c r="A12352" s="601">
        <v>7714</v>
      </c>
      <c r="B12352" s="601" t="s">
        <v>13034</v>
      </c>
      <c r="C12352" s="601" t="s">
        <v>8539</v>
      </c>
      <c r="D12352" s="601" t="s">
        <v>8541</v>
      </c>
      <c r="E12352" s="601">
        <v>150.69999999999999</v>
      </c>
    </row>
    <row r="12353" spans="1:5">
      <c r="A12353" s="601">
        <v>37449</v>
      </c>
      <c r="B12353" s="601" t="s">
        <v>13035</v>
      </c>
      <c r="C12353" s="601" t="s">
        <v>8539</v>
      </c>
      <c r="D12353" s="601" t="s">
        <v>8541</v>
      </c>
      <c r="E12353" s="601">
        <v>36.86</v>
      </c>
    </row>
    <row r="12354" spans="1:5">
      <c r="A12354" s="601">
        <v>37450</v>
      </c>
      <c r="B12354" s="601" t="s">
        <v>13036</v>
      </c>
      <c r="C12354" s="601" t="s">
        <v>8539</v>
      </c>
      <c r="D12354" s="601" t="s">
        <v>8541</v>
      </c>
      <c r="E12354" s="601">
        <v>51.61</v>
      </c>
    </row>
    <row r="12355" spans="1:5">
      <c r="A12355" s="601">
        <v>37451</v>
      </c>
      <c r="B12355" s="601" t="s">
        <v>13037</v>
      </c>
      <c r="C12355" s="601" t="s">
        <v>8539</v>
      </c>
      <c r="D12355" s="601" t="s">
        <v>8541</v>
      </c>
      <c r="E12355" s="601">
        <v>72.05</v>
      </c>
    </row>
    <row r="12356" spans="1:5">
      <c r="A12356" s="601">
        <v>37452</v>
      </c>
      <c r="B12356" s="601" t="s">
        <v>13038</v>
      </c>
      <c r="C12356" s="601" t="s">
        <v>8539</v>
      </c>
      <c r="D12356" s="601" t="s">
        <v>8541</v>
      </c>
      <c r="E12356" s="601">
        <v>104.72</v>
      </c>
    </row>
    <row r="12357" spans="1:5">
      <c r="A12357" s="601">
        <v>37453</v>
      </c>
      <c r="B12357" s="601" t="s">
        <v>13039</v>
      </c>
      <c r="C12357" s="601" t="s">
        <v>8539</v>
      </c>
      <c r="D12357" s="601" t="s">
        <v>8541</v>
      </c>
      <c r="E12357" s="601">
        <v>120.6</v>
      </c>
    </row>
    <row r="12358" spans="1:5">
      <c r="A12358" s="601">
        <v>7778</v>
      </c>
      <c r="B12358" s="601" t="s">
        <v>13040</v>
      </c>
      <c r="C12358" s="601" t="s">
        <v>8539</v>
      </c>
      <c r="D12358" s="601" t="s">
        <v>8541</v>
      </c>
      <c r="E12358" s="601">
        <v>45.24</v>
      </c>
    </row>
    <row r="12359" spans="1:5">
      <c r="A12359" s="601">
        <v>7796</v>
      </c>
      <c r="B12359" s="601" t="s">
        <v>13041</v>
      </c>
      <c r="C12359" s="601" t="s">
        <v>8539</v>
      </c>
      <c r="D12359" s="601" t="s">
        <v>8541</v>
      </c>
      <c r="E12359" s="601">
        <v>62</v>
      </c>
    </row>
    <row r="12360" spans="1:5">
      <c r="A12360" s="601">
        <v>7781</v>
      </c>
      <c r="B12360" s="601" t="s">
        <v>13042</v>
      </c>
      <c r="C12360" s="601" t="s">
        <v>8539</v>
      </c>
      <c r="D12360" s="601" t="s">
        <v>8541</v>
      </c>
      <c r="E12360" s="601">
        <v>73.260000000000005</v>
      </c>
    </row>
    <row r="12361" spans="1:5">
      <c r="A12361" s="601">
        <v>7795</v>
      </c>
      <c r="B12361" s="601" t="s">
        <v>13043</v>
      </c>
      <c r="C12361" s="601" t="s">
        <v>8539</v>
      </c>
      <c r="D12361" s="601" t="s">
        <v>8541</v>
      </c>
      <c r="E12361" s="601">
        <v>109.04</v>
      </c>
    </row>
    <row r="12362" spans="1:5">
      <c r="A12362" s="601">
        <v>7791</v>
      </c>
      <c r="B12362" s="601" t="s">
        <v>13044</v>
      </c>
      <c r="C12362" s="601" t="s">
        <v>8539</v>
      </c>
      <c r="D12362" s="601" t="s">
        <v>8541</v>
      </c>
      <c r="E12362" s="601">
        <v>130.53</v>
      </c>
    </row>
    <row r="12363" spans="1:5">
      <c r="A12363" s="601">
        <v>7783</v>
      </c>
      <c r="B12363" s="601" t="s">
        <v>13045</v>
      </c>
      <c r="C12363" s="601" t="s">
        <v>8539</v>
      </c>
      <c r="D12363" s="601" t="s">
        <v>8541</v>
      </c>
      <c r="E12363" s="601">
        <v>46.25</v>
      </c>
    </row>
    <row r="12364" spans="1:5">
      <c r="A12364" s="601">
        <v>7790</v>
      </c>
      <c r="B12364" s="601" t="s">
        <v>13046</v>
      </c>
      <c r="C12364" s="601" t="s">
        <v>8539</v>
      </c>
      <c r="D12364" s="601" t="s">
        <v>8541</v>
      </c>
      <c r="E12364" s="601">
        <v>72.89</v>
      </c>
    </row>
    <row r="12365" spans="1:5">
      <c r="A12365" s="601">
        <v>7785</v>
      </c>
      <c r="B12365" s="601" t="s">
        <v>13047</v>
      </c>
      <c r="C12365" s="601" t="s">
        <v>8539</v>
      </c>
      <c r="D12365" s="601" t="s">
        <v>8541</v>
      </c>
      <c r="E12365" s="601">
        <v>80.430000000000007</v>
      </c>
    </row>
    <row r="12366" spans="1:5">
      <c r="A12366" s="601">
        <v>7792</v>
      </c>
      <c r="B12366" s="601" t="s">
        <v>13048</v>
      </c>
      <c r="C12366" s="601" t="s">
        <v>8539</v>
      </c>
      <c r="D12366" s="601" t="s">
        <v>8541</v>
      </c>
      <c r="E12366" s="601">
        <v>114.07</v>
      </c>
    </row>
    <row r="12367" spans="1:5">
      <c r="A12367" s="601">
        <v>7793</v>
      </c>
      <c r="B12367" s="601" t="s">
        <v>13049</v>
      </c>
      <c r="C12367" s="601" t="s">
        <v>8539</v>
      </c>
      <c r="D12367" s="601" t="s">
        <v>8541</v>
      </c>
      <c r="E12367" s="601">
        <v>134.72</v>
      </c>
    </row>
    <row r="12368" spans="1:5">
      <c r="A12368" s="601">
        <v>13159</v>
      </c>
      <c r="B12368" s="601" t="s">
        <v>13050</v>
      </c>
      <c r="C12368" s="601" t="s">
        <v>8539</v>
      </c>
      <c r="D12368" s="601" t="s">
        <v>8541</v>
      </c>
      <c r="E12368" s="601">
        <v>117.29</v>
      </c>
    </row>
    <row r="12369" spans="1:5">
      <c r="A12369" s="601">
        <v>13168</v>
      </c>
      <c r="B12369" s="601" t="s">
        <v>13051</v>
      </c>
      <c r="C12369" s="601" t="s">
        <v>8539</v>
      </c>
      <c r="D12369" s="601" t="s">
        <v>8541</v>
      </c>
      <c r="E12369" s="601">
        <v>142.43</v>
      </c>
    </row>
    <row r="12370" spans="1:5">
      <c r="A12370" s="601">
        <v>13173</v>
      </c>
      <c r="B12370" s="601" t="s">
        <v>13052</v>
      </c>
      <c r="C12370" s="601" t="s">
        <v>8539</v>
      </c>
      <c r="D12370" s="601" t="s">
        <v>8541</v>
      </c>
      <c r="E12370" s="601">
        <v>192.7</v>
      </c>
    </row>
    <row r="12371" spans="1:5">
      <c r="A12371" s="601">
        <v>12583</v>
      </c>
      <c r="B12371" s="601" t="s">
        <v>13053</v>
      </c>
      <c r="C12371" s="601" t="s">
        <v>8539</v>
      </c>
      <c r="D12371" s="601" t="s">
        <v>8541</v>
      </c>
      <c r="E12371" s="601">
        <v>38.54</v>
      </c>
    </row>
    <row r="12372" spans="1:5">
      <c r="A12372" s="601">
        <v>12584</v>
      </c>
      <c r="B12372" s="601" t="s">
        <v>13054</v>
      </c>
      <c r="C12372" s="601" t="s">
        <v>8539</v>
      </c>
      <c r="D12372" s="601" t="s">
        <v>8541</v>
      </c>
      <c r="E12372" s="601">
        <v>50.27</v>
      </c>
    </row>
    <row r="12373" spans="1:5">
      <c r="A12373" s="601">
        <v>12613</v>
      </c>
      <c r="B12373" s="601" t="s">
        <v>13055</v>
      </c>
      <c r="C12373" s="601" t="s">
        <v>8494</v>
      </c>
      <c r="D12373" s="601" t="s">
        <v>8495</v>
      </c>
      <c r="E12373" s="601">
        <v>19.32</v>
      </c>
    </row>
    <row r="12374" spans="1:5">
      <c r="A12374" s="601">
        <v>1031</v>
      </c>
      <c r="B12374" s="601" t="s">
        <v>13056</v>
      </c>
      <c r="C12374" s="601" t="s">
        <v>8494</v>
      </c>
      <c r="D12374" s="601" t="s">
        <v>8495</v>
      </c>
      <c r="E12374" s="601">
        <v>12.11</v>
      </c>
    </row>
    <row r="12375" spans="1:5">
      <c r="A12375" s="601">
        <v>39707</v>
      </c>
      <c r="B12375" s="601" t="s">
        <v>13057</v>
      </c>
      <c r="C12375" s="601" t="s">
        <v>8539</v>
      </c>
      <c r="D12375" s="601" t="s">
        <v>8541</v>
      </c>
      <c r="E12375" s="601">
        <v>4.43</v>
      </c>
    </row>
    <row r="12376" spans="1:5">
      <c r="A12376" s="601">
        <v>39708</v>
      </c>
      <c r="B12376" s="601" t="s">
        <v>13058</v>
      </c>
      <c r="C12376" s="601" t="s">
        <v>8539</v>
      </c>
      <c r="D12376" s="601" t="s">
        <v>8541</v>
      </c>
      <c r="E12376" s="601">
        <v>4.29</v>
      </c>
    </row>
    <row r="12377" spans="1:5">
      <c r="A12377" s="601">
        <v>39710</v>
      </c>
      <c r="B12377" s="601" t="s">
        <v>13059</v>
      </c>
      <c r="C12377" s="601" t="s">
        <v>8539</v>
      </c>
      <c r="D12377" s="601" t="s">
        <v>8541</v>
      </c>
      <c r="E12377" s="601">
        <v>3.02</v>
      </c>
    </row>
    <row r="12378" spans="1:5">
      <c r="A12378" s="601">
        <v>39709</v>
      </c>
      <c r="B12378" s="601" t="s">
        <v>13060</v>
      </c>
      <c r="C12378" s="601" t="s">
        <v>8539</v>
      </c>
      <c r="D12378" s="601" t="s">
        <v>8541</v>
      </c>
      <c r="E12378" s="601">
        <v>4.1900000000000004</v>
      </c>
    </row>
    <row r="12379" spans="1:5">
      <c r="A12379" s="601">
        <v>39711</v>
      </c>
      <c r="B12379" s="601" t="s">
        <v>13061</v>
      </c>
      <c r="C12379" s="601" t="s">
        <v>8539</v>
      </c>
      <c r="D12379" s="601" t="s">
        <v>8541</v>
      </c>
      <c r="E12379" s="601">
        <v>4.7</v>
      </c>
    </row>
    <row r="12380" spans="1:5">
      <c r="A12380" s="601">
        <v>39712</v>
      </c>
      <c r="B12380" s="601" t="s">
        <v>13062</v>
      </c>
      <c r="C12380" s="601" t="s">
        <v>8539</v>
      </c>
      <c r="D12380" s="601" t="s">
        <v>8541</v>
      </c>
      <c r="E12380" s="601">
        <v>1.65</v>
      </c>
    </row>
    <row r="12381" spans="1:5">
      <c r="A12381" s="601">
        <v>39713</v>
      </c>
      <c r="B12381" s="601" t="s">
        <v>13063</v>
      </c>
      <c r="C12381" s="601" t="s">
        <v>8539</v>
      </c>
      <c r="D12381" s="601" t="s">
        <v>8541</v>
      </c>
      <c r="E12381" s="601">
        <v>1.3</v>
      </c>
    </row>
    <row r="12382" spans="1:5">
      <c r="A12382" s="601">
        <v>39714</v>
      </c>
      <c r="B12382" s="601" t="s">
        <v>13064</v>
      </c>
      <c r="C12382" s="601" t="s">
        <v>8539</v>
      </c>
      <c r="D12382" s="601" t="s">
        <v>8541</v>
      </c>
      <c r="E12382" s="601">
        <v>2.99</v>
      </c>
    </row>
    <row r="12383" spans="1:5">
      <c r="A12383" s="601">
        <v>39715</v>
      </c>
      <c r="B12383" s="601" t="s">
        <v>13065</v>
      </c>
      <c r="C12383" s="601" t="s">
        <v>8539</v>
      </c>
      <c r="D12383" s="601" t="s">
        <v>8541</v>
      </c>
      <c r="E12383" s="601">
        <v>2.13</v>
      </c>
    </row>
    <row r="12384" spans="1:5">
      <c r="A12384" s="601">
        <v>39716</v>
      </c>
      <c r="B12384" s="601" t="s">
        <v>13066</v>
      </c>
      <c r="C12384" s="601" t="s">
        <v>8539</v>
      </c>
      <c r="D12384" s="601" t="s">
        <v>8541</v>
      </c>
      <c r="E12384" s="601">
        <v>1.61</v>
      </c>
    </row>
    <row r="12385" spans="1:5">
      <c r="A12385" s="601">
        <v>39718</v>
      </c>
      <c r="B12385" s="601" t="s">
        <v>13067</v>
      </c>
      <c r="C12385" s="601" t="s">
        <v>8539</v>
      </c>
      <c r="D12385" s="601" t="s">
        <v>8541</v>
      </c>
      <c r="E12385" s="601">
        <v>2.75</v>
      </c>
    </row>
    <row r="12386" spans="1:5">
      <c r="A12386" s="601">
        <v>9813</v>
      </c>
      <c r="B12386" s="601" t="s">
        <v>13068</v>
      </c>
      <c r="C12386" s="601" t="s">
        <v>8539</v>
      </c>
      <c r="D12386" s="601" t="s">
        <v>8541</v>
      </c>
      <c r="E12386" s="601">
        <v>5.0599999999999996</v>
      </c>
    </row>
    <row r="12387" spans="1:5">
      <c r="A12387" s="601">
        <v>9815</v>
      </c>
      <c r="B12387" s="601" t="s">
        <v>13069</v>
      </c>
      <c r="C12387" s="601" t="s">
        <v>8539</v>
      </c>
      <c r="D12387" s="601" t="s">
        <v>8541</v>
      </c>
      <c r="E12387" s="601">
        <v>9.99</v>
      </c>
    </row>
    <row r="12388" spans="1:5">
      <c r="A12388" s="601">
        <v>44543</v>
      </c>
      <c r="B12388" s="601" t="s">
        <v>13070</v>
      </c>
      <c r="C12388" s="601" t="s">
        <v>8539</v>
      </c>
      <c r="D12388" s="601" t="s">
        <v>8541</v>
      </c>
      <c r="E12388" s="612">
        <v>4972.29</v>
      </c>
    </row>
    <row r="12389" spans="1:5">
      <c r="A12389" s="601">
        <v>44526</v>
      </c>
      <c r="B12389" s="601" t="s">
        <v>13071</v>
      </c>
      <c r="C12389" s="601" t="s">
        <v>8539</v>
      </c>
      <c r="D12389" s="601" t="s">
        <v>8541</v>
      </c>
      <c r="E12389" s="601">
        <v>121.86</v>
      </c>
    </row>
    <row r="12390" spans="1:5">
      <c r="A12390" s="601">
        <v>44545</v>
      </c>
      <c r="B12390" s="601" t="s">
        <v>13072</v>
      </c>
      <c r="C12390" s="601" t="s">
        <v>8539</v>
      </c>
      <c r="D12390" s="601" t="s">
        <v>8541</v>
      </c>
      <c r="E12390" s="601">
        <v>261.58</v>
      </c>
    </row>
    <row r="12391" spans="1:5">
      <c r="A12391" s="601">
        <v>44525</v>
      </c>
      <c r="B12391" s="601" t="s">
        <v>13073</v>
      </c>
      <c r="C12391" s="601" t="s">
        <v>8539</v>
      </c>
      <c r="D12391" s="601" t="s">
        <v>8541</v>
      </c>
      <c r="E12391" s="612">
        <v>4509.84</v>
      </c>
    </row>
    <row r="12392" spans="1:5">
      <c r="A12392" s="601">
        <v>44547</v>
      </c>
      <c r="B12392" s="601" t="s">
        <v>13074</v>
      </c>
      <c r="C12392" s="601" t="s">
        <v>8539</v>
      </c>
      <c r="D12392" s="601" t="s">
        <v>8541</v>
      </c>
      <c r="E12392" s="601">
        <v>407.77</v>
      </c>
    </row>
    <row r="12393" spans="1:5">
      <c r="A12393" s="601">
        <v>44519</v>
      </c>
      <c r="B12393" s="601" t="s">
        <v>13075</v>
      </c>
      <c r="C12393" s="601" t="s">
        <v>8539</v>
      </c>
      <c r="D12393" s="601" t="s">
        <v>8541</v>
      </c>
      <c r="E12393" s="601">
        <v>999.15</v>
      </c>
    </row>
    <row r="12394" spans="1:5">
      <c r="A12394" s="601">
        <v>44520</v>
      </c>
      <c r="B12394" s="601" t="s">
        <v>13076</v>
      </c>
      <c r="C12394" s="601" t="s">
        <v>8539</v>
      </c>
      <c r="D12394" s="601" t="s">
        <v>8541</v>
      </c>
      <c r="E12394" s="612">
        <v>1609.27</v>
      </c>
    </row>
    <row r="12395" spans="1:5">
      <c r="A12395" s="601">
        <v>44521</v>
      </c>
      <c r="B12395" s="601" t="s">
        <v>13077</v>
      </c>
      <c r="C12395" s="601" t="s">
        <v>8539</v>
      </c>
      <c r="D12395" s="601" t="s">
        <v>8541</v>
      </c>
      <c r="E12395" s="601">
        <v>25.96</v>
      </c>
    </row>
    <row r="12396" spans="1:5">
      <c r="A12396" s="601">
        <v>44522</v>
      </c>
      <c r="B12396" s="601" t="s">
        <v>13078</v>
      </c>
      <c r="C12396" s="601" t="s">
        <v>8539</v>
      </c>
      <c r="D12396" s="601" t="s">
        <v>8541</v>
      </c>
      <c r="E12396" s="612">
        <v>2825.29</v>
      </c>
    </row>
    <row r="12397" spans="1:5">
      <c r="A12397" s="601">
        <v>44523</v>
      </c>
      <c r="B12397" s="601" t="s">
        <v>13079</v>
      </c>
      <c r="C12397" s="601" t="s">
        <v>8539</v>
      </c>
      <c r="D12397" s="601" t="s">
        <v>8541</v>
      </c>
      <c r="E12397" s="612">
        <v>4202</v>
      </c>
    </row>
    <row r="12398" spans="1:5">
      <c r="A12398" s="601">
        <v>44527</v>
      </c>
      <c r="B12398" s="601" t="s">
        <v>13080</v>
      </c>
      <c r="C12398" s="601" t="s">
        <v>8539</v>
      </c>
      <c r="D12398" s="601" t="s">
        <v>8541</v>
      </c>
      <c r="E12398" s="612">
        <v>2107.1999999999998</v>
      </c>
    </row>
    <row r="12399" spans="1:5">
      <c r="A12399" s="601">
        <v>44524</v>
      </c>
      <c r="B12399" s="601" t="s">
        <v>13081</v>
      </c>
      <c r="C12399" s="601" t="s">
        <v>8539</v>
      </c>
      <c r="D12399" s="601" t="s">
        <v>8541</v>
      </c>
      <c r="E12399" s="601">
        <v>58.06</v>
      </c>
    </row>
    <row r="12400" spans="1:5">
      <c r="A12400" s="601">
        <v>44542</v>
      </c>
      <c r="B12400" s="601" t="s">
        <v>13082</v>
      </c>
      <c r="C12400" s="601" t="s">
        <v>8539</v>
      </c>
      <c r="D12400" s="601" t="s">
        <v>8541</v>
      </c>
      <c r="E12400" s="612">
        <v>2749.18</v>
      </c>
    </row>
    <row r="12401" spans="1:5">
      <c r="A12401" s="601">
        <v>9877</v>
      </c>
      <c r="B12401" s="601" t="s">
        <v>13083</v>
      </c>
      <c r="C12401" s="601" t="s">
        <v>8539</v>
      </c>
      <c r="D12401" s="601" t="s">
        <v>8495</v>
      </c>
      <c r="E12401" s="601">
        <v>124.38</v>
      </c>
    </row>
    <row r="12402" spans="1:5">
      <c r="A12402" s="601">
        <v>9878</v>
      </c>
      <c r="B12402" s="601" t="s">
        <v>13084</v>
      </c>
      <c r="C12402" s="601" t="s">
        <v>8539</v>
      </c>
      <c r="D12402" s="601" t="s">
        <v>8495</v>
      </c>
      <c r="E12402" s="601">
        <v>153.12</v>
      </c>
    </row>
    <row r="12403" spans="1:5">
      <c r="A12403" s="601">
        <v>41986</v>
      </c>
      <c r="B12403" s="601" t="s">
        <v>13085</v>
      </c>
      <c r="C12403" s="601" t="s">
        <v>8539</v>
      </c>
      <c r="D12403" s="601" t="s">
        <v>8541</v>
      </c>
      <c r="E12403" s="612">
        <v>3274.15</v>
      </c>
    </row>
    <row r="12404" spans="1:5">
      <c r="A12404" s="601">
        <v>43422</v>
      </c>
      <c r="B12404" s="601" t="s">
        <v>13086</v>
      </c>
      <c r="C12404" s="601" t="s">
        <v>8539</v>
      </c>
      <c r="D12404" s="601" t="s">
        <v>8541</v>
      </c>
      <c r="E12404" s="612">
        <v>4015.42</v>
      </c>
    </row>
    <row r="12405" spans="1:5">
      <c r="A12405" s="601">
        <v>41987</v>
      </c>
      <c r="B12405" s="601" t="s">
        <v>13087</v>
      </c>
      <c r="C12405" s="601" t="s">
        <v>8539</v>
      </c>
      <c r="D12405" s="601" t="s">
        <v>8541</v>
      </c>
      <c r="E12405" s="612">
        <v>4654.21</v>
      </c>
    </row>
    <row r="12406" spans="1:5">
      <c r="A12406" s="601">
        <v>41988</v>
      </c>
      <c r="B12406" s="601" t="s">
        <v>13088</v>
      </c>
      <c r="C12406" s="601" t="s">
        <v>8539</v>
      </c>
      <c r="D12406" s="601" t="s">
        <v>8541</v>
      </c>
      <c r="E12406" s="612">
        <v>6147.55</v>
      </c>
    </row>
    <row r="12407" spans="1:5">
      <c r="A12407" s="601">
        <v>41697</v>
      </c>
      <c r="B12407" s="601" t="s">
        <v>13089</v>
      </c>
      <c r="C12407" s="601" t="s">
        <v>8539</v>
      </c>
      <c r="D12407" s="601" t="s">
        <v>8541</v>
      </c>
      <c r="E12407" s="612">
        <v>1089.6300000000001</v>
      </c>
    </row>
    <row r="12408" spans="1:5">
      <c r="A12408" s="601">
        <v>41985</v>
      </c>
      <c r="B12408" s="601" t="s">
        <v>13090</v>
      </c>
      <c r="C12408" s="601" t="s">
        <v>8539</v>
      </c>
      <c r="D12408" s="601" t="s">
        <v>8541</v>
      </c>
      <c r="E12408" s="612">
        <v>1517.57</v>
      </c>
    </row>
    <row r="12409" spans="1:5">
      <c r="A12409" s="601">
        <v>41699</v>
      </c>
      <c r="B12409" s="601" t="s">
        <v>13091</v>
      </c>
      <c r="C12409" s="601" t="s">
        <v>8539</v>
      </c>
      <c r="D12409" s="601" t="s">
        <v>8541</v>
      </c>
      <c r="E12409" s="612">
        <v>2160.94</v>
      </c>
    </row>
    <row r="12410" spans="1:5">
      <c r="A12410" s="601">
        <v>38053</v>
      </c>
      <c r="B12410" s="601" t="s">
        <v>13092</v>
      </c>
      <c r="C12410" s="601" t="s">
        <v>8539</v>
      </c>
      <c r="D12410" s="601" t="s">
        <v>8541</v>
      </c>
      <c r="E12410" s="601">
        <v>24.21</v>
      </c>
    </row>
    <row r="12411" spans="1:5">
      <c r="A12411" s="601">
        <v>38054</v>
      </c>
      <c r="B12411" s="601" t="s">
        <v>13093</v>
      </c>
      <c r="C12411" s="601" t="s">
        <v>8539</v>
      </c>
      <c r="D12411" s="601" t="s">
        <v>8541</v>
      </c>
      <c r="E12411" s="601">
        <v>41.61</v>
      </c>
    </row>
    <row r="12412" spans="1:5">
      <c r="A12412" s="601">
        <v>38052</v>
      </c>
      <c r="B12412" s="601" t="s">
        <v>13094</v>
      </c>
      <c r="C12412" s="601" t="s">
        <v>8539</v>
      </c>
      <c r="D12412" s="601" t="s">
        <v>8541</v>
      </c>
      <c r="E12412" s="601">
        <v>11.72</v>
      </c>
    </row>
    <row r="12413" spans="1:5">
      <c r="A12413" s="601">
        <v>38051</v>
      </c>
      <c r="B12413" s="601" t="s">
        <v>13095</v>
      </c>
      <c r="C12413" s="601" t="s">
        <v>8539</v>
      </c>
      <c r="D12413" s="601" t="s">
        <v>8541</v>
      </c>
      <c r="E12413" s="601">
        <v>7.31</v>
      </c>
    </row>
    <row r="12414" spans="1:5">
      <c r="A12414" s="601">
        <v>38787</v>
      </c>
      <c r="B12414" s="601" t="s">
        <v>13096</v>
      </c>
      <c r="C12414" s="601" t="s">
        <v>8539</v>
      </c>
      <c r="D12414" s="601" t="s">
        <v>8541</v>
      </c>
      <c r="E12414" s="601">
        <v>4.58</v>
      </c>
    </row>
    <row r="12415" spans="1:5">
      <c r="A12415" s="601">
        <v>38825</v>
      </c>
      <c r="B12415" s="601" t="s">
        <v>13097</v>
      </c>
      <c r="C12415" s="601" t="s">
        <v>8539</v>
      </c>
      <c r="D12415" s="601" t="s">
        <v>8541</v>
      </c>
      <c r="E12415" s="601">
        <v>5.92</v>
      </c>
    </row>
    <row r="12416" spans="1:5">
      <c r="A12416" s="601">
        <v>38826</v>
      </c>
      <c r="B12416" s="601" t="s">
        <v>13098</v>
      </c>
      <c r="C12416" s="601" t="s">
        <v>8539</v>
      </c>
      <c r="D12416" s="601" t="s">
        <v>8541</v>
      </c>
      <c r="E12416" s="601">
        <v>8.42</v>
      </c>
    </row>
    <row r="12417" spans="1:5">
      <c r="A12417" s="601">
        <v>38827</v>
      </c>
      <c r="B12417" s="601" t="s">
        <v>13099</v>
      </c>
      <c r="C12417" s="601" t="s">
        <v>8539</v>
      </c>
      <c r="D12417" s="601" t="s">
        <v>8541</v>
      </c>
      <c r="E12417" s="601">
        <v>13.77</v>
      </c>
    </row>
    <row r="12418" spans="1:5">
      <c r="A12418" s="601">
        <v>38828</v>
      </c>
      <c r="B12418" s="601" t="s">
        <v>13100</v>
      </c>
      <c r="C12418" s="601" t="s">
        <v>8539</v>
      </c>
      <c r="D12418" s="601" t="s">
        <v>8541</v>
      </c>
      <c r="E12418" s="601">
        <v>8.82</v>
      </c>
    </row>
    <row r="12419" spans="1:5">
      <c r="A12419" s="601">
        <v>38829</v>
      </c>
      <c r="B12419" s="601" t="s">
        <v>13101</v>
      </c>
      <c r="C12419" s="601" t="s">
        <v>8539</v>
      </c>
      <c r="D12419" s="601" t="s">
        <v>8541</v>
      </c>
      <c r="E12419" s="601">
        <v>14.45</v>
      </c>
    </row>
    <row r="12420" spans="1:5">
      <c r="A12420" s="601">
        <v>38830</v>
      </c>
      <c r="B12420" s="601" t="s">
        <v>13102</v>
      </c>
      <c r="C12420" s="601" t="s">
        <v>8539</v>
      </c>
      <c r="D12420" s="601" t="s">
        <v>8541</v>
      </c>
      <c r="E12420" s="601">
        <v>20</v>
      </c>
    </row>
    <row r="12421" spans="1:5">
      <c r="A12421" s="601">
        <v>38831</v>
      </c>
      <c r="B12421" s="601" t="s">
        <v>13103</v>
      </c>
      <c r="C12421" s="601" t="s">
        <v>8539</v>
      </c>
      <c r="D12421" s="601" t="s">
        <v>8541</v>
      </c>
      <c r="E12421" s="601">
        <v>27.9</v>
      </c>
    </row>
    <row r="12422" spans="1:5">
      <c r="A12422" s="601">
        <v>36274</v>
      </c>
      <c r="B12422" s="601" t="s">
        <v>13104</v>
      </c>
      <c r="C12422" s="601" t="s">
        <v>8539</v>
      </c>
      <c r="D12422" s="601" t="s">
        <v>8541</v>
      </c>
      <c r="E12422" s="601">
        <v>8.52</v>
      </c>
    </row>
    <row r="12423" spans="1:5">
      <c r="A12423" s="601">
        <v>36278</v>
      </c>
      <c r="B12423" s="601" t="s">
        <v>13105</v>
      </c>
      <c r="C12423" s="601" t="s">
        <v>8539</v>
      </c>
      <c r="D12423" s="601" t="s">
        <v>8541</v>
      </c>
      <c r="E12423" s="601">
        <v>11.55</v>
      </c>
    </row>
    <row r="12424" spans="1:5">
      <c r="A12424" s="601">
        <v>38977</v>
      </c>
      <c r="B12424" s="601" t="s">
        <v>13106</v>
      </c>
      <c r="C12424" s="601" t="s">
        <v>8539</v>
      </c>
      <c r="D12424" s="601" t="s">
        <v>8541</v>
      </c>
      <c r="E12424" s="601">
        <v>113.03</v>
      </c>
    </row>
    <row r="12425" spans="1:5">
      <c r="A12425" s="601">
        <v>38971</v>
      </c>
      <c r="B12425" s="601" t="s">
        <v>13107</v>
      </c>
      <c r="C12425" s="601" t="s">
        <v>8539</v>
      </c>
      <c r="D12425" s="601" t="s">
        <v>8541</v>
      </c>
      <c r="E12425" s="601">
        <v>9.48</v>
      </c>
    </row>
    <row r="12426" spans="1:5">
      <c r="A12426" s="601">
        <v>38972</v>
      </c>
      <c r="B12426" s="601" t="s">
        <v>13108</v>
      </c>
      <c r="C12426" s="601" t="s">
        <v>8539</v>
      </c>
      <c r="D12426" s="601" t="s">
        <v>8541</v>
      </c>
      <c r="E12426" s="601">
        <v>12.79</v>
      </c>
    </row>
    <row r="12427" spans="1:5">
      <c r="A12427" s="601">
        <v>38973</v>
      </c>
      <c r="B12427" s="601" t="s">
        <v>13109</v>
      </c>
      <c r="C12427" s="601" t="s">
        <v>8539</v>
      </c>
      <c r="D12427" s="601" t="s">
        <v>8541</v>
      </c>
      <c r="E12427" s="601">
        <v>21.13</v>
      </c>
    </row>
    <row r="12428" spans="1:5">
      <c r="A12428" s="601">
        <v>38974</v>
      </c>
      <c r="B12428" s="601" t="s">
        <v>13110</v>
      </c>
      <c r="C12428" s="601" t="s">
        <v>8539</v>
      </c>
      <c r="D12428" s="601" t="s">
        <v>8541</v>
      </c>
      <c r="E12428" s="601">
        <v>34.32</v>
      </c>
    </row>
    <row r="12429" spans="1:5">
      <c r="A12429" s="601">
        <v>38975</v>
      </c>
      <c r="B12429" s="601" t="s">
        <v>13111</v>
      </c>
      <c r="C12429" s="601" t="s">
        <v>8539</v>
      </c>
      <c r="D12429" s="601" t="s">
        <v>8541</v>
      </c>
      <c r="E12429" s="601">
        <v>44.01</v>
      </c>
    </row>
    <row r="12430" spans="1:5">
      <c r="A12430" s="601">
        <v>38976</v>
      </c>
      <c r="B12430" s="601" t="s">
        <v>13112</v>
      </c>
      <c r="C12430" s="601" t="s">
        <v>8539</v>
      </c>
      <c r="D12430" s="601" t="s">
        <v>8541</v>
      </c>
      <c r="E12430" s="601">
        <v>75.650000000000006</v>
      </c>
    </row>
    <row r="12431" spans="1:5">
      <c r="A12431" s="601">
        <v>44176</v>
      </c>
      <c r="B12431" s="601" t="s">
        <v>13113</v>
      </c>
      <c r="C12431" s="601" t="s">
        <v>8539</v>
      </c>
      <c r="D12431" s="601" t="s">
        <v>8541</v>
      </c>
      <c r="E12431" s="601">
        <v>17.39</v>
      </c>
    </row>
    <row r="12432" spans="1:5">
      <c r="A12432" s="601">
        <v>38986</v>
      </c>
      <c r="B12432" s="601" t="s">
        <v>13114</v>
      </c>
      <c r="C12432" s="601" t="s">
        <v>8539</v>
      </c>
      <c r="D12432" s="601" t="s">
        <v>8541</v>
      </c>
      <c r="E12432" s="601">
        <v>228.36</v>
      </c>
    </row>
    <row r="12433" spans="1:5">
      <c r="A12433" s="601">
        <v>38978</v>
      </c>
      <c r="B12433" s="601" t="s">
        <v>13115</v>
      </c>
      <c r="C12433" s="601" t="s">
        <v>8539</v>
      </c>
      <c r="D12433" s="601" t="s">
        <v>8541</v>
      </c>
      <c r="E12433" s="601">
        <v>9.3699999999999992</v>
      </c>
    </row>
    <row r="12434" spans="1:5">
      <c r="A12434" s="601">
        <v>38979</v>
      </c>
      <c r="B12434" s="601" t="s">
        <v>13116</v>
      </c>
      <c r="C12434" s="601" t="s">
        <v>8539</v>
      </c>
      <c r="D12434" s="601" t="s">
        <v>8541</v>
      </c>
      <c r="E12434" s="601">
        <v>12.95</v>
      </c>
    </row>
    <row r="12435" spans="1:5">
      <c r="A12435" s="601">
        <v>38980</v>
      </c>
      <c r="B12435" s="601" t="s">
        <v>13117</v>
      </c>
      <c r="C12435" s="601" t="s">
        <v>8539</v>
      </c>
      <c r="D12435" s="601" t="s">
        <v>8541</v>
      </c>
      <c r="E12435" s="601">
        <v>17.329999999999998</v>
      </c>
    </row>
    <row r="12436" spans="1:5">
      <c r="A12436" s="601">
        <v>38981</v>
      </c>
      <c r="B12436" s="601" t="s">
        <v>13118</v>
      </c>
      <c r="C12436" s="601" t="s">
        <v>8539</v>
      </c>
      <c r="D12436" s="601" t="s">
        <v>8541</v>
      </c>
      <c r="E12436" s="601">
        <v>25.01</v>
      </c>
    </row>
    <row r="12437" spans="1:5">
      <c r="A12437" s="601">
        <v>38982</v>
      </c>
      <c r="B12437" s="601" t="s">
        <v>13119</v>
      </c>
      <c r="C12437" s="601" t="s">
        <v>8539</v>
      </c>
      <c r="D12437" s="601" t="s">
        <v>8541</v>
      </c>
      <c r="E12437" s="601">
        <v>39.520000000000003</v>
      </c>
    </row>
    <row r="12438" spans="1:5">
      <c r="A12438" s="601">
        <v>38983</v>
      </c>
      <c r="B12438" s="601" t="s">
        <v>13120</v>
      </c>
      <c r="C12438" s="601" t="s">
        <v>8539</v>
      </c>
      <c r="D12438" s="601" t="s">
        <v>8541</v>
      </c>
      <c r="E12438" s="601">
        <v>69.53</v>
      </c>
    </row>
    <row r="12439" spans="1:5">
      <c r="A12439" s="601">
        <v>38984</v>
      </c>
      <c r="B12439" s="601" t="s">
        <v>13121</v>
      </c>
      <c r="C12439" s="601" t="s">
        <v>8539</v>
      </c>
      <c r="D12439" s="601" t="s">
        <v>8541</v>
      </c>
      <c r="E12439" s="601">
        <v>95.58</v>
      </c>
    </row>
    <row r="12440" spans="1:5">
      <c r="A12440" s="601">
        <v>38985</v>
      </c>
      <c r="B12440" s="601" t="s">
        <v>13122</v>
      </c>
      <c r="C12440" s="601" t="s">
        <v>8539</v>
      </c>
      <c r="D12440" s="601" t="s">
        <v>8541</v>
      </c>
      <c r="E12440" s="601">
        <v>164.34</v>
      </c>
    </row>
    <row r="12441" spans="1:5">
      <c r="A12441" s="601">
        <v>38032</v>
      </c>
      <c r="B12441" s="601" t="s">
        <v>13123</v>
      </c>
      <c r="C12441" s="601" t="s">
        <v>8539</v>
      </c>
      <c r="D12441" s="601" t="s">
        <v>8495</v>
      </c>
      <c r="E12441" s="601">
        <v>59.23</v>
      </c>
    </row>
    <row r="12442" spans="1:5">
      <c r="A12442" s="601">
        <v>38033</v>
      </c>
      <c r="B12442" s="601" t="s">
        <v>13124</v>
      </c>
      <c r="C12442" s="601" t="s">
        <v>8539</v>
      </c>
      <c r="D12442" s="601" t="s">
        <v>8495</v>
      </c>
      <c r="E12442" s="601">
        <v>100.69</v>
      </c>
    </row>
    <row r="12443" spans="1:5">
      <c r="A12443" s="601">
        <v>38034</v>
      </c>
      <c r="B12443" s="601" t="s">
        <v>13125</v>
      </c>
      <c r="C12443" s="601" t="s">
        <v>8539</v>
      </c>
      <c r="D12443" s="601" t="s">
        <v>8495</v>
      </c>
      <c r="E12443" s="601">
        <v>157.72</v>
      </c>
    </row>
    <row r="12444" spans="1:5">
      <c r="A12444" s="601">
        <v>38035</v>
      </c>
      <c r="B12444" s="601" t="s">
        <v>13126</v>
      </c>
      <c r="C12444" s="601" t="s">
        <v>8539</v>
      </c>
      <c r="D12444" s="601" t="s">
        <v>8495</v>
      </c>
      <c r="E12444" s="601">
        <v>232.03</v>
      </c>
    </row>
    <row r="12445" spans="1:5">
      <c r="A12445" s="601">
        <v>38036</v>
      </c>
      <c r="B12445" s="601" t="s">
        <v>13127</v>
      </c>
      <c r="C12445" s="601" t="s">
        <v>8539</v>
      </c>
      <c r="D12445" s="601" t="s">
        <v>8495</v>
      </c>
      <c r="E12445" s="601">
        <v>312.58</v>
      </c>
    </row>
    <row r="12446" spans="1:5">
      <c r="A12446" s="601">
        <v>38037</v>
      </c>
      <c r="B12446" s="601" t="s">
        <v>13128</v>
      </c>
      <c r="C12446" s="601" t="s">
        <v>8539</v>
      </c>
      <c r="D12446" s="601" t="s">
        <v>8495</v>
      </c>
      <c r="E12446" s="601">
        <v>412.88</v>
      </c>
    </row>
    <row r="12447" spans="1:5">
      <c r="A12447" s="601">
        <v>9850</v>
      </c>
      <c r="B12447" s="601" t="s">
        <v>13129</v>
      </c>
      <c r="C12447" s="601" t="s">
        <v>8539</v>
      </c>
      <c r="D12447" s="601" t="s">
        <v>8541</v>
      </c>
      <c r="E12447" s="601">
        <v>147.75</v>
      </c>
    </row>
    <row r="12448" spans="1:5">
      <c r="A12448" s="601">
        <v>9853</v>
      </c>
      <c r="B12448" s="601" t="s">
        <v>13130</v>
      </c>
      <c r="C12448" s="601" t="s">
        <v>8539</v>
      </c>
      <c r="D12448" s="601" t="s">
        <v>8541</v>
      </c>
      <c r="E12448" s="601">
        <v>262.74</v>
      </c>
    </row>
    <row r="12449" spans="1:5">
      <c r="A12449" s="601">
        <v>9854</v>
      </c>
      <c r="B12449" s="601" t="s">
        <v>13131</v>
      </c>
      <c r="C12449" s="601" t="s">
        <v>8539</v>
      </c>
      <c r="D12449" s="601" t="s">
        <v>8541</v>
      </c>
      <c r="E12449" s="601">
        <v>115.12</v>
      </c>
    </row>
    <row r="12450" spans="1:5">
      <c r="A12450" s="601">
        <v>9851</v>
      </c>
      <c r="B12450" s="601" t="s">
        <v>13132</v>
      </c>
      <c r="C12450" s="601" t="s">
        <v>8539</v>
      </c>
      <c r="D12450" s="601" t="s">
        <v>8541</v>
      </c>
      <c r="E12450" s="601">
        <v>199.62</v>
      </c>
    </row>
    <row r="12451" spans="1:5">
      <c r="A12451" s="601">
        <v>9825</v>
      </c>
      <c r="B12451" s="601" t="s">
        <v>13133</v>
      </c>
      <c r="C12451" s="601" t="s">
        <v>8539</v>
      </c>
      <c r="D12451" s="601" t="s">
        <v>8495</v>
      </c>
      <c r="E12451" s="601">
        <v>40.44</v>
      </c>
    </row>
    <row r="12452" spans="1:5">
      <c r="A12452" s="601">
        <v>9828</v>
      </c>
      <c r="B12452" s="601" t="s">
        <v>13134</v>
      </c>
      <c r="C12452" s="601" t="s">
        <v>8539</v>
      </c>
      <c r="D12452" s="601" t="s">
        <v>8495</v>
      </c>
      <c r="E12452" s="601">
        <v>108.84</v>
      </c>
    </row>
    <row r="12453" spans="1:5">
      <c r="A12453" s="601">
        <v>9829</v>
      </c>
      <c r="B12453" s="601" t="s">
        <v>13135</v>
      </c>
      <c r="C12453" s="601" t="s">
        <v>8539</v>
      </c>
      <c r="D12453" s="601" t="s">
        <v>8495</v>
      </c>
      <c r="E12453" s="601">
        <v>184.45</v>
      </c>
    </row>
    <row r="12454" spans="1:5">
      <c r="A12454" s="601">
        <v>9826</v>
      </c>
      <c r="B12454" s="601" t="s">
        <v>13136</v>
      </c>
      <c r="C12454" s="601" t="s">
        <v>8539</v>
      </c>
      <c r="D12454" s="601" t="s">
        <v>8495</v>
      </c>
      <c r="E12454" s="601">
        <v>280.8</v>
      </c>
    </row>
    <row r="12455" spans="1:5">
      <c r="A12455" s="601">
        <v>9827</v>
      </c>
      <c r="B12455" s="601" t="s">
        <v>13137</v>
      </c>
      <c r="C12455" s="601" t="s">
        <v>8539</v>
      </c>
      <c r="D12455" s="601" t="s">
        <v>8495</v>
      </c>
      <c r="E12455" s="601">
        <v>398.74</v>
      </c>
    </row>
    <row r="12456" spans="1:5">
      <c r="A12456" s="601">
        <v>36374</v>
      </c>
      <c r="B12456" s="601" t="s">
        <v>13138</v>
      </c>
      <c r="C12456" s="601" t="s">
        <v>8539</v>
      </c>
      <c r="D12456" s="601" t="s">
        <v>8495</v>
      </c>
      <c r="E12456" s="601">
        <v>48.47</v>
      </c>
    </row>
    <row r="12457" spans="1:5">
      <c r="A12457" s="601">
        <v>36084</v>
      </c>
      <c r="B12457" s="601" t="s">
        <v>13139</v>
      </c>
      <c r="C12457" s="601" t="s">
        <v>8539</v>
      </c>
      <c r="D12457" s="601" t="s">
        <v>8500</v>
      </c>
      <c r="E12457" s="601">
        <v>14.36</v>
      </c>
    </row>
    <row r="12458" spans="1:5">
      <c r="A12458" s="601">
        <v>36373</v>
      </c>
      <c r="B12458" s="601" t="s">
        <v>13140</v>
      </c>
      <c r="C12458" s="601" t="s">
        <v>8539</v>
      </c>
      <c r="D12458" s="601" t="s">
        <v>8495</v>
      </c>
      <c r="E12458" s="601">
        <v>29.82</v>
      </c>
    </row>
    <row r="12459" spans="1:5">
      <c r="A12459" s="601">
        <v>36377</v>
      </c>
      <c r="B12459" s="601" t="s">
        <v>13141</v>
      </c>
      <c r="C12459" s="601" t="s">
        <v>8539</v>
      </c>
      <c r="D12459" s="601" t="s">
        <v>8495</v>
      </c>
      <c r="E12459" s="601">
        <v>58.14</v>
      </c>
    </row>
    <row r="12460" spans="1:5">
      <c r="A12460" s="601">
        <v>36375</v>
      </c>
      <c r="B12460" s="601" t="s">
        <v>13142</v>
      </c>
      <c r="C12460" s="601" t="s">
        <v>8539</v>
      </c>
      <c r="D12460" s="601" t="s">
        <v>8495</v>
      </c>
      <c r="E12460" s="601">
        <v>17.72</v>
      </c>
    </row>
    <row r="12461" spans="1:5">
      <c r="A12461" s="601">
        <v>36376</v>
      </c>
      <c r="B12461" s="601" t="s">
        <v>13143</v>
      </c>
      <c r="C12461" s="601" t="s">
        <v>8539</v>
      </c>
      <c r="D12461" s="601" t="s">
        <v>8495</v>
      </c>
      <c r="E12461" s="601">
        <v>34.799999999999997</v>
      </c>
    </row>
    <row r="12462" spans="1:5">
      <c r="A12462" s="601">
        <v>36380</v>
      </c>
      <c r="B12462" s="601" t="s">
        <v>13144</v>
      </c>
      <c r="C12462" s="601" t="s">
        <v>8539</v>
      </c>
      <c r="D12462" s="601" t="s">
        <v>8495</v>
      </c>
      <c r="E12462" s="601">
        <v>72.7</v>
      </c>
    </row>
    <row r="12463" spans="1:5">
      <c r="A12463" s="601">
        <v>36378</v>
      </c>
      <c r="B12463" s="601" t="s">
        <v>13145</v>
      </c>
      <c r="C12463" s="601" t="s">
        <v>8539</v>
      </c>
      <c r="D12463" s="601" t="s">
        <v>8495</v>
      </c>
      <c r="E12463" s="601">
        <v>21.78</v>
      </c>
    </row>
    <row r="12464" spans="1:5">
      <c r="A12464" s="601">
        <v>36379</v>
      </c>
      <c r="B12464" s="601" t="s">
        <v>13146</v>
      </c>
      <c r="C12464" s="601" t="s">
        <v>8539</v>
      </c>
      <c r="D12464" s="601" t="s">
        <v>8495</v>
      </c>
      <c r="E12464" s="601">
        <v>43.91</v>
      </c>
    </row>
    <row r="12465" spans="1:5">
      <c r="A12465" s="601">
        <v>9859</v>
      </c>
      <c r="B12465" s="601" t="s">
        <v>13147</v>
      </c>
      <c r="C12465" s="601" t="s">
        <v>8539</v>
      </c>
      <c r="D12465" s="601" t="s">
        <v>8495</v>
      </c>
      <c r="E12465" s="601">
        <v>9.3699999999999992</v>
      </c>
    </row>
    <row r="12466" spans="1:5">
      <c r="A12466" s="601">
        <v>9836</v>
      </c>
      <c r="B12466" s="601" t="s">
        <v>13148</v>
      </c>
      <c r="C12466" s="601" t="s">
        <v>8539</v>
      </c>
      <c r="D12466" s="601" t="s">
        <v>8500</v>
      </c>
      <c r="E12466" s="601">
        <v>14.99</v>
      </c>
    </row>
    <row r="12467" spans="1:5">
      <c r="A12467" s="601">
        <v>20065</v>
      </c>
      <c r="B12467" s="601" t="s">
        <v>13149</v>
      </c>
      <c r="C12467" s="601" t="s">
        <v>8539</v>
      </c>
      <c r="D12467" s="601" t="s">
        <v>8495</v>
      </c>
      <c r="E12467" s="601">
        <v>39.18</v>
      </c>
    </row>
    <row r="12468" spans="1:5">
      <c r="A12468" s="601">
        <v>9835</v>
      </c>
      <c r="B12468" s="601" t="s">
        <v>13150</v>
      </c>
      <c r="C12468" s="601" t="s">
        <v>8539</v>
      </c>
      <c r="D12468" s="601" t="s">
        <v>8495</v>
      </c>
      <c r="E12468" s="601">
        <v>6.55</v>
      </c>
    </row>
    <row r="12469" spans="1:5">
      <c r="A12469" s="601">
        <v>9838</v>
      </c>
      <c r="B12469" s="601" t="s">
        <v>13151</v>
      </c>
      <c r="C12469" s="601" t="s">
        <v>8539</v>
      </c>
      <c r="D12469" s="601" t="s">
        <v>8495</v>
      </c>
      <c r="E12469" s="601">
        <v>10.81</v>
      </c>
    </row>
    <row r="12470" spans="1:5">
      <c r="A12470" s="601">
        <v>9837</v>
      </c>
      <c r="B12470" s="601" t="s">
        <v>13152</v>
      </c>
      <c r="C12470" s="601" t="s">
        <v>8539</v>
      </c>
      <c r="D12470" s="601" t="s">
        <v>8495</v>
      </c>
      <c r="E12470" s="601">
        <v>14.19</v>
      </c>
    </row>
    <row r="12471" spans="1:5">
      <c r="A12471" s="601">
        <v>44315</v>
      </c>
      <c r="B12471" s="601" t="s">
        <v>13153</v>
      </c>
      <c r="C12471" s="601" t="s">
        <v>8539</v>
      </c>
      <c r="D12471" s="601" t="s">
        <v>8495</v>
      </c>
      <c r="E12471" s="601">
        <v>58.69</v>
      </c>
    </row>
    <row r="12472" spans="1:5">
      <c r="A12472" s="601">
        <v>9862</v>
      </c>
      <c r="B12472" s="601" t="s">
        <v>13154</v>
      </c>
      <c r="C12472" s="601" t="s">
        <v>8539</v>
      </c>
      <c r="D12472" s="601" t="s">
        <v>8495</v>
      </c>
      <c r="E12472" s="601">
        <v>28.9</v>
      </c>
    </row>
    <row r="12473" spans="1:5">
      <c r="A12473" s="601">
        <v>9861</v>
      </c>
      <c r="B12473" s="601" t="s">
        <v>13155</v>
      </c>
      <c r="C12473" s="601" t="s">
        <v>8539</v>
      </c>
      <c r="D12473" s="601" t="s">
        <v>8495</v>
      </c>
      <c r="E12473" s="601">
        <v>22.69</v>
      </c>
    </row>
    <row r="12474" spans="1:5">
      <c r="A12474" s="601">
        <v>9856</v>
      </c>
      <c r="B12474" s="601" t="s">
        <v>13156</v>
      </c>
      <c r="C12474" s="601" t="s">
        <v>8539</v>
      </c>
      <c r="D12474" s="601" t="s">
        <v>8495</v>
      </c>
      <c r="E12474" s="601">
        <v>7.32</v>
      </c>
    </row>
    <row r="12475" spans="1:5">
      <c r="A12475" s="601">
        <v>9866</v>
      </c>
      <c r="B12475" s="601" t="s">
        <v>13157</v>
      </c>
      <c r="C12475" s="601" t="s">
        <v>8539</v>
      </c>
      <c r="D12475" s="601" t="s">
        <v>8495</v>
      </c>
      <c r="E12475" s="601">
        <v>19.579999999999998</v>
      </c>
    </row>
    <row r="12476" spans="1:5">
      <c r="A12476" s="601">
        <v>9863</v>
      </c>
      <c r="B12476" s="601" t="s">
        <v>13158</v>
      </c>
      <c r="C12476" s="601" t="s">
        <v>8539</v>
      </c>
      <c r="D12476" s="601" t="s">
        <v>8495</v>
      </c>
      <c r="E12476" s="601">
        <v>56.65</v>
      </c>
    </row>
    <row r="12477" spans="1:5">
      <c r="A12477" s="601">
        <v>9860</v>
      </c>
      <c r="B12477" s="601" t="s">
        <v>13159</v>
      </c>
      <c r="C12477" s="601" t="s">
        <v>8539</v>
      </c>
      <c r="D12477" s="601" t="s">
        <v>8495</v>
      </c>
      <c r="E12477" s="601">
        <v>41.35</v>
      </c>
    </row>
    <row r="12478" spans="1:5">
      <c r="A12478" s="601">
        <v>9841</v>
      </c>
      <c r="B12478" s="601" t="s">
        <v>13160</v>
      </c>
      <c r="C12478" s="601" t="s">
        <v>8539</v>
      </c>
      <c r="D12478" s="601" t="s">
        <v>8495</v>
      </c>
      <c r="E12478" s="601">
        <v>28.23</v>
      </c>
    </row>
    <row r="12479" spans="1:5">
      <c r="A12479" s="601">
        <v>9840</v>
      </c>
      <c r="B12479" s="601" t="s">
        <v>13161</v>
      </c>
      <c r="C12479" s="601" t="s">
        <v>8539</v>
      </c>
      <c r="D12479" s="601" t="s">
        <v>8495</v>
      </c>
      <c r="E12479" s="601">
        <v>59.63</v>
      </c>
    </row>
    <row r="12480" spans="1:5">
      <c r="A12480" s="601">
        <v>20067</v>
      </c>
      <c r="B12480" s="601" t="s">
        <v>13162</v>
      </c>
      <c r="C12480" s="601" t="s">
        <v>8539</v>
      </c>
      <c r="D12480" s="601" t="s">
        <v>8495</v>
      </c>
      <c r="E12480" s="601">
        <v>9.15</v>
      </c>
    </row>
    <row r="12481" spans="1:5">
      <c r="A12481" s="601">
        <v>20068</v>
      </c>
      <c r="B12481" s="601" t="s">
        <v>13163</v>
      </c>
      <c r="C12481" s="601" t="s">
        <v>8539</v>
      </c>
      <c r="D12481" s="601" t="s">
        <v>8495</v>
      </c>
      <c r="E12481" s="601">
        <v>12.89</v>
      </c>
    </row>
    <row r="12482" spans="1:5">
      <c r="A12482" s="601">
        <v>9839</v>
      </c>
      <c r="B12482" s="601" t="s">
        <v>13164</v>
      </c>
      <c r="C12482" s="601" t="s">
        <v>8539</v>
      </c>
      <c r="D12482" s="601" t="s">
        <v>8495</v>
      </c>
      <c r="E12482" s="601">
        <v>23.38</v>
      </c>
    </row>
    <row r="12483" spans="1:5">
      <c r="A12483" s="601">
        <v>9870</v>
      </c>
      <c r="B12483" s="601" t="s">
        <v>13165</v>
      </c>
      <c r="C12483" s="601" t="s">
        <v>8539</v>
      </c>
      <c r="D12483" s="601" t="s">
        <v>8495</v>
      </c>
      <c r="E12483" s="601">
        <v>84.49</v>
      </c>
    </row>
    <row r="12484" spans="1:5">
      <c r="A12484" s="601">
        <v>9867</v>
      </c>
      <c r="B12484" s="601" t="s">
        <v>13166</v>
      </c>
      <c r="C12484" s="601" t="s">
        <v>8539</v>
      </c>
      <c r="D12484" s="601" t="s">
        <v>8495</v>
      </c>
      <c r="E12484" s="601">
        <v>3.39</v>
      </c>
    </row>
    <row r="12485" spans="1:5">
      <c r="A12485" s="601">
        <v>9868</v>
      </c>
      <c r="B12485" s="601" t="s">
        <v>13167</v>
      </c>
      <c r="C12485" s="601" t="s">
        <v>8539</v>
      </c>
      <c r="D12485" s="601" t="s">
        <v>8500</v>
      </c>
      <c r="E12485" s="601">
        <v>3.83</v>
      </c>
    </row>
    <row r="12486" spans="1:5">
      <c r="A12486" s="601">
        <v>9869</v>
      </c>
      <c r="B12486" s="601" t="s">
        <v>13168</v>
      </c>
      <c r="C12486" s="601" t="s">
        <v>8539</v>
      </c>
      <c r="D12486" s="601" t="s">
        <v>8495</v>
      </c>
      <c r="E12486" s="601">
        <v>8.26</v>
      </c>
    </row>
    <row r="12487" spans="1:5">
      <c r="A12487" s="601">
        <v>9874</v>
      </c>
      <c r="B12487" s="601" t="s">
        <v>13169</v>
      </c>
      <c r="C12487" s="601" t="s">
        <v>8539</v>
      </c>
      <c r="D12487" s="601" t="s">
        <v>8495</v>
      </c>
      <c r="E12487" s="601">
        <v>12.98</v>
      </c>
    </row>
    <row r="12488" spans="1:5">
      <c r="A12488" s="601">
        <v>9875</v>
      </c>
      <c r="B12488" s="601" t="s">
        <v>13170</v>
      </c>
      <c r="C12488" s="601" t="s">
        <v>8539</v>
      </c>
      <c r="D12488" s="601" t="s">
        <v>8495</v>
      </c>
      <c r="E12488" s="601">
        <v>14.23</v>
      </c>
    </row>
    <row r="12489" spans="1:5">
      <c r="A12489" s="601">
        <v>9873</v>
      </c>
      <c r="B12489" s="601" t="s">
        <v>13171</v>
      </c>
      <c r="C12489" s="601" t="s">
        <v>8539</v>
      </c>
      <c r="D12489" s="601" t="s">
        <v>8495</v>
      </c>
      <c r="E12489" s="601">
        <v>23.42</v>
      </c>
    </row>
    <row r="12490" spans="1:5">
      <c r="A12490" s="601">
        <v>9871</v>
      </c>
      <c r="B12490" s="601" t="s">
        <v>13172</v>
      </c>
      <c r="C12490" s="601" t="s">
        <v>8539</v>
      </c>
      <c r="D12490" s="601" t="s">
        <v>8495</v>
      </c>
      <c r="E12490" s="601">
        <v>38.81</v>
      </c>
    </row>
    <row r="12491" spans="1:5">
      <c r="A12491" s="601">
        <v>9872</v>
      </c>
      <c r="B12491" s="601" t="s">
        <v>13173</v>
      </c>
      <c r="C12491" s="601" t="s">
        <v>8539</v>
      </c>
      <c r="D12491" s="601" t="s">
        <v>8495</v>
      </c>
      <c r="E12491" s="601">
        <v>53.99</v>
      </c>
    </row>
    <row r="12492" spans="1:5">
      <c r="A12492" s="601">
        <v>7667</v>
      </c>
      <c r="B12492" s="601" t="s">
        <v>13174</v>
      </c>
      <c r="C12492" s="601" t="s">
        <v>8539</v>
      </c>
      <c r="D12492" s="601" t="s">
        <v>8541</v>
      </c>
      <c r="E12492" s="612">
        <v>3090.17</v>
      </c>
    </row>
    <row r="12493" spans="1:5">
      <c r="A12493" s="601">
        <v>7660</v>
      </c>
      <c r="B12493" s="601" t="s">
        <v>13175</v>
      </c>
      <c r="C12493" s="601" t="s">
        <v>8539</v>
      </c>
      <c r="D12493" s="601" t="s">
        <v>8541</v>
      </c>
      <c r="E12493" s="612">
        <v>3939.24</v>
      </c>
    </row>
    <row r="12494" spans="1:5">
      <c r="A12494" s="601">
        <v>7676</v>
      </c>
      <c r="B12494" s="601" t="s">
        <v>13176</v>
      </c>
      <c r="C12494" s="601" t="s">
        <v>8539</v>
      </c>
      <c r="D12494" s="601" t="s">
        <v>8541</v>
      </c>
      <c r="E12494" s="612">
        <v>3984.26</v>
      </c>
    </row>
    <row r="12495" spans="1:5">
      <c r="A12495" s="601">
        <v>12426</v>
      </c>
      <c r="B12495" s="601" t="s">
        <v>13177</v>
      </c>
      <c r="C12495" s="601" t="s">
        <v>8494</v>
      </c>
      <c r="D12495" s="601" t="s">
        <v>8495</v>
      </c>
      <c r="E12495" s="601">
        <v>36.85</v>
      </c>
    </row>
    <row r="12496" spans="1:5">
      <c r="A12496" s="601">
        <v>12425</v>
      </c>
      <c r="B12496" s="601" t="s">
        <v>13178</v>
      </c>
      <c r="C12496" s="601" t="s">
        <v>8494</v>
      </c>
      <c r="D12496" s="601" t="s">
        <v>8495</v>
      </c>
      <c r="E12496" s="601">
        <v>50.63</v>
      </c>
    </row>
    <row r="12497" spans="1:5">
      <c r="A12497" s="601">
        <v>12427</v>
      </c>
      <c r="B12497" s="601" t="s">
        <v>13179</v>
      </c>
      <c r="C12497" s="601" t="s">
        <v>8494</v>
      </c>
      <c r="D12497" s="601" t="s">
        <v>8495</v>
      </c>
      <c r="E12497" s="601">
        <v>210.17</v>
      </c>
    </row>
    <row r="12498" spans="1:5">
      <c r="A12498" s="601">
        <v>12428</v>
      </c>
      <c r="B12498" s="601" t="s">
        <v>13180</v>
      </c>
      <c r="C12498" s="601" t="s">
        <v>8494</v>
      </c>
      <c r="D12498" s="601" t="s">
        <v>8495</v>
      </c>
      <c r="E12498" s="601">
        <v>134.9</v>
      </c>
    </row>
    <row r="12499" spans="1:5">
      <c r="A12499" s="601">
        <v>12430</v>
      </c>
      <c r="B12499" s="601" t="s">
        <v>13181</v>
      </c>
      <c r="C12499" s="601" t="s">
        <v>8494</v>
      </c>
      <c r="D12499" s="601" t="s">
        <v>8495</v>
      </c>
      <c r="E12499" s="601">
        <v>45.18</v>
      </c>
    </row>
    <row r="12500" spans="1:5">
      <c r="A12500" s="601">
        <v>12429</v>
      </c>
      <c r="B12500" s="601" t="s">
        <v>13182</v>
      </c>
      <c r="C12500" s="601" t="s">
        <v>8494</v>
      </c>
      <c r="D12500" s="601" t="s">
        <v>8495</v>
      </c>
      <c r="E12500" s="601">
        <v>339.85</v>
      </c>
    </row>
    <row r="12501" spans="1:5">
      <c r="A12501" s="601">
        <v>12431</v>
      </c>
      <c r="B12501" s="601" t="s">
        <v>13183</v>
      </c>
      <c r="C12501" s="601" t="s">
        <v>8494</v>
      </c>
      <c r="D12501" s="601" t="s">
        <v>8495</v>
      </c>
      <c r="E12501" s="601">
        <v>578.36</v>
      </c>
    </row>
    <row r="12502" spans="1:5">
      <c r="A12502" s="601">
        <v>12432</v>
      </c>
      <c r="B12502" s="601" t="s">
        <v>13184</v>
      </c>
      <c r="C12502" s="601" t="s">
        <v>8494</v>
      </c>
      <c r="D12502" s="601" t="s">
        <v>8495</v>
      </c>
      <c r="E12502" s="601">
        <v>118.95</v>
      </c>
    </row>
    <row r="12503" spans="1:5">
      <c r="A12503" s="601">
        <v>12434</v>
      </c>
      <c r="B12503" s="601" t="s">
        <v>13185</v>
      </c>
      <c r="C12503" s="601" t="s">
        <v>8494</v>
      </c>
      <c r="D12503" s="601" t="s">
        <v>8495</v>
      </c>
      <c r="E12503" s="601">
        <v>38.76</v>
      </c>
    </row>
    <row r="12504" spans="1:5">
      <c r="A12504" s="601">
        <v>12433</v>
      </c>
      <c r="B12504" s="601" t="s">
        <v>13186</v>
      </c>
      <c r="C12504" s="601" t="s">
        <v>8494</v>
      </c>
      <c r="D12504" s="601" t="s">
        <v>8495</v>
      </c>
      <c r="E12504" s="601">
        <v>75.72</v>
      </c>
    </row>
    <row r="12505" spans="1:5">
      <c r="A12505" s="601">
        <v>12435</v>
      </c>
      <c r="B12505" s="601" t="s">
        <v>13187</v>
      </c>
      <c r="C12505" s="601" t="s">
        <v>8494</v>
      </c>
      <c r="D12505" s="601" t="s">
        <v>8495</v>
      </c>
      <c r="E12505" s="601">
        <v>234.35</v>
      </c>
    </row>
    <row r="12506" spans="1:5">
      <c r="A12506" s="601">
        <v>12437</v>
      </c>
      <c r="B12506" s="601" t="s">
        <v>13188</v>
      </c>
      <c r="C12506" s="601" t="s">
        <v>8494</v>
      </c>
      <c r="D12506" s="601" t="s">
        <v>8495</v>
      </c>
      <c r="E12506" s="601">
        <v>189.27</v>
      </c>
    </row>
    <row r="12507" spans="1:5">
      <c r="A12507" s="601">
        <v>12439</v>
      </c>
      <c r="B12507" s="601" t="s">
        <v>13189</v>
      </c>
      <c r="C12507" s="601" t="s">
        <v>8494</v>
      </c>
      <c r="D12507" s="601" t="s">
        <v>8495</v>
      </c>
      <c r="E12507" s="601">
        <v>60.74</v>
      </c>
    </row>
    <row r="12508" spans="1:5">
      <c r="A12508" s="601">
        <v>12438</v>
      </c>
      <c r="B12508" s="601" t="s">
        <v>13190</v>
      </c>
      <c r="C12508" s="601" t="s">
        <v>8494</v>
      </c>
      <c r="D12508" s="601" t="s">
        <v>8495</v>
      </c>
      <c r="E12508" s="601">
        <v>342.52</v>
      </c>
    </row>
    <row r="12509" spans="1:5">
      <c r="A12509" s="601">
        <v>12436</v>
      </c>
      <c r="B12509" s="601" t="s">
        <v>13191</v>
      </c>
      <c r="C12509" s="601" t="s">
        <v>8494</v>
      </c>
      <c r="D12509" s="601" t="s">
        <v>8495</v>
      </c>
      <c r="E12509" s="601">
        <v>432.67</v>
      </c>
    </row>
    <row r="12510" spans="1:5">
      <c r="A12510" s="601">
        <v>36357</v>
      </c>
      <c r="B12510" s="601" t="s">
        <v>13192</v>
      </c>
      <c r="C12510" s="601" t="s">
        <v>8494</v>
      </c>
      <c r="D12510" s="601" t="s">
        <v>8541</v>
      </c>
      <c r="E12510" s="601">
        <v>126.11</v>
      </c>
    </row>
    <row r="12511" spans="1:5">
      <c r="A12511" s="601">
        <v>12424</v>
      </c>
      <c r="B12511" s="601" t="s">
        <v>13193</v>
      </c>
      <c r="C12511" s="601" t="s">
        <v>8494</v>
      </c>
      <c r="D12511" s="601" t="s">
        <v>8495</v>
      </c>
      <c r="E12511" s="601">
        <v>77.959999999999994</v>
      </c>
    </row>
    <row r="12512" spans="1:5">
      <c r="A12512" s="601">
        <v>12440</v>
      </c>
      <c r="B12512" s="601" t="s">
        <v>13194</v>
      </c>
      <c r="C12512" s="601" t="s">
        <v>8494</v>
      </c>
      <c r="D12512" s="601" t="s">
        <v>8495</v>
      </c>
      <c r="E12512" s="601">
        <v>75.36</v>
      </c>
    </row>
    <row r="12513" spans="1:5">
      <c r="A12513" s="601">
        <v>9884</v>
      </c>
      <c r="B12513" s="601" t="s">
        <v>13195</v>
      </c>
      <c r="C12513" s="601" t="s">
        <v>8494</v>
      </c>
      <c r="D12513" s="601" t="s">
        <v>8495</v>
      </c>
      <c r="E12513" s="601">
        <v>56.21</v>
      </c>
    </row>
    <row r="12514" spans="1:5">
      <c r="A12514" s="601">
        <v>9888</v>
      </c>
      <c r="B12514" s="601" t="s">
        <v>13196</v>
      </c>
      <c r="C12514" s="601" t="s">
        <v>8494</v>
      </c>
      <c r="D12514" s="601" t="s">
        <v>8495</v>
      </c>
      <c r="E12514" s="601">
        <v>45.16</v>
      </c>
    </row>
    <row r="12515" spans="1:5">
      <c r="A12515" s="601">
        <v>9883</v>
      </c>
      <c r="B12515" s="601" t="s">
        <v>13197</v>
      </c>
      <c r="C12515" s="601" t="s">
        <v>8494</v>
      </c>
      <c r="D12515" s="601" t="s">
        <v>8495</v>
      </c>
      <c r="E12515" s="601">
        <v>19.71</v>
      </c>
    </row>
    <row r="12516" spans="1:5">
      <c r="A12516" s="601">
        <v>9886</v>
      </c>
      <c r="B12516" s="601" t="s">
        <v>13198</v>
      </c>
      <c r="C12516" s="601" t="s">
        <v>8494</v>
      </c>
      <c r="D12516" s="601" t="s">
        <v>8495</v>
      </c>
      <c r="E12516" s="601">
        <v>26.99</v>
      </c>
    </row>
    <row r="12517" spans="1:5">
      <c r="A12517" s="601">
        <v>9889</v>
      </c>
      <c r="B12517" s="601" t="s">
        <v>13199</v>
      </c>
      <c r="C12517" s="601" t="s">
        <v>8494</v>
      </c>
      <c r="D12517" s="601" t="s">
        <v>8495</v>
      </c>
      <c r="E12517" s="601">
        <v>136.75</v>
      </c>
    </row>
    <row r="12518" spans="1:5">
      <c r="A12518" s="601">
        <v>9887</v>
      </c>
      <c r="B12518" s="601" t="s">
        <v>13200</v>
      </c>
      <c r="C12518" s="601" t="s">
        <v>8494</v>
      </c>
      <c r="D12518" s="601" t="s">
        <v>8495</v>
      </c>
      <c r="E12518" s="601">
        <v>82.65</v>
      </c>
    </row>
    <row r="12519" spans="1:5">
      <c r="A12519" s="601">
        <v>9885</v>
      </c>
      <c r="B12519" s="601" t="s">
        <v>13201</v>
      </c>
      <c r="C12519" s="601" t="s">
        <v>8494</v>
      </c>
      <c r="D12519" s="601" t="s">
        <v>8495</v>
      </c>
      <c r="E12519" s="601">
        <v>26.1</v>
      </c>
    </row>
    <row r="12520" spans="1:5">
      <c r="A12520" s="601">
        <v>9890</v>
      </c>
      <c r="B12520" s="601" t="s">
        <v>13202</v>
      </c>
      <c r="C12520" s="601" t="s">
        <v>8494</v>
      </c>
      <c r="D12520" s="601" t="s">
        <v>8495</v>
      </c>
      <c r="E12520" s="601">
        <v>211.87</v>
      </c>
    </row>
    <row r="12521" spans="1:5">
      <c r="A12521" s="601">
        <v>9891</v>
      </c>
      <c r="B12521" s="601" t="s">
        <v>13203</v>
      </c>
      <c r="C12521" s="601" t="s">
        <v>8494</v>
      </c>
      <c r="D12521" s="601" t="s">
        <v>8495</v>
      </c>
      <c r="E12521" s="601">
        <v>297.42</v>
      </c>
    </row>
    <row r="12522" spans="1:5">
      <c r="A12522" s="601">
        <v>36316</v>
      </c>
      <c r="B12522" s="601" t="s">
        <v>13204</v>
      </c>
      <c r="C12522" s="601" t="s">
        <v>8494</v>
      </c>
      <c r="D12522" s="601" t="s">
        <v>8541</v>
      </c>
      <c r="E12522" s="601">
        <v>20.55</v>
      </c>
    </row>
    <row r="12523" spans="1:5">
      <c r="A12523" s="601">
        <v>36313</v>
      </c>
      <c r="B12523" s="601" t="s">
        <v>13205</v>
      </c>
      <c r="C12523" s="601" t="s">
        <v>8494</v>
      </c>
      <c r="D12523" s="601" t="s">
        <v>8541</v>
      </c>
      <c r="E12523" s="601">
        <v>13.2</v>
      </c>
    </row>
    <row r="12524" spans="1:5">
      <c r="A12524" s="601">
        <v>64</v>
      </c>
      <c r="B12524" s="601" t="s">
        <v>13206</v>
      </c>
      <c r="C12524" s="601" t="s">
        <v>8494</v>
      </c>
      <c r="D12524" s="601" t="s">
        <v>8541</v>
      </c>
      <c r="E12524" s="601">
        <v>4.76</v>
      </c>
    </row>
    <row r="12525" spans="1:5">
      <c r="A12525" s="601">
        <v>37423</v>
      </c>
      <c r="B12525" s="601" t="s">
        <v>13207</v>
      </c>
      <c r="C12525" s="601" t="s">
        <v>8494</v>
      </c>
      <c r="D12525" s="601" t="s">
        <v>8541</v>
      </c>
      <c r="E12525" s="601">
        <v>11.76</v>
      </c>
    </row>
    <row r="12526" spans="1:5">
      <c r="A12526" s="601">
        <v>9892</v>
      </c>
      <c r="B12526" s="601" t="s">
        <v>13208</v>
      </c>
      <c r="C12526" s="601" t="s">
        <v>8494</v>
      </c>
      <c r="D12526" s="601" t="s">
        <v>8495</v>
      </c>
      <c r="E12526" s="601">
        <v>6.21</v>
      </c>
    </row>
    <row r="12527" spans="1:5">
      <c r="A12527" s="601">
        <v>9901</v>
      </c>
      <c r="B12527" s="601" t="s">
        <v>13209</v>
      </c>
      <c r="C12527" s="601" t="s">
        <v>8494</v>
      </c>
      <c r="D12527" s="601" t="s">
        <v>8495</v>
      </c>
      <c r="E12527" s="601">
        <v>30.07</v>
      </c>
    </row>
    <row r="12528" spans="1:5">
      <c r="A12528" s="601">
        <v>9900</v>
      </c>
      <c r="B12528" s="601" t="s">
        <v>13210</v>
      </c>
      <c r="C12528" s="601" t="s">
        <v>8494</v>
      </c>
      <c r="D12528" s="601" t="s">
        <v>8495</v>
      </c>
      <c r="E12528" s="601">
        <v>17.420000000000002</v>
      </c>
    </row>
    <row r="12529" spans="1:5">
      <c r="A12529" s="601">
        <v>9899</v>
      </c>
      <c r="B12529" s="601" t="s">
        <v>13211</v>
      </c>
      <c r="C12529" s="601" t="s">
        <v>8494</v>
      </c>
      <c r="D12529" s="601" t="s">
        <v>8495</v>
      </c>
      <c r="E12529" s="601">
        <v>7.81</v>
      </c>
    </row>
    <row r="12530" spans="1:5">
      <c r="A12530" s="601">
        <v>9908</v>
      </c>
      <c r="B12530" s="601" t="s">
        <v>13212</v>
      </c>
      <c r="C12530" s="601" t="s">
        <v>8494</v>
      </c>
      <c r="D12530" s="601" t="s">
        <v>8495</v>
      </c>
      <c r="E12530" s="601">
        <v>351.26</v>
      </c>
    </row>
    <row r="12531" spans="1:5">
      <c r="A12531" s="601">
        <v>9905</v>
      </c>
      <c r="B12531" s="601" t="s">
        <v>13213</v>
      </c>
      <c r="C12531" s="601" t="s">
        <v>8494</v>
      </c>
      <c r="D12531" s="601" t="s">
        <v>8495</v>
      </c>
      <c r="E12531" s="601">
        <v>6.11</v>
      </c>
    </row>
    <row r="12532" spans="1:5">
      <c r="A12532" s="601">
        <v>9906</v>
      </c>
      <c r="B12532" s="601" t="s">
        <v>13214</v>
      </c>
      <c r="C12532" s="601" t="s">
        <v>8494</v>
      </c>
      <c r="D12532" s="601" t="s">
        <v>8495</v>
      </c>
      <c r="E12532" s="601">
        <v>7.37</v>
      </c>
    </row>
    <row r="12533" spans="1:5">
      <c r="A12533" s="601">
        <v>9895</v>
      </c>
      <c r="B12533" s="601" t="s">
        <v>13215</v>
      </c>
      <c r="C12533" s="601" t="s">
        <v>8494</v>
      </c>
      <c r="D12533" s="601" t="s">
        <v>8495</v>
      </c>
      <c r="E12533" s="601">
        <v>12.41</v>
      </c>
    </row>
    <row r="12534" spans="1:5">
      <c r="A12534" s="601">
        <v>9894</v>
      </c>
      <c r="B12534" s="601" t="s">
        <v>13216</v>
      </c>
      <c r="C12534" s="601" t="s">
        <v>8494</v>
      </c>
      <c r="D12534" s="601" t="s">
        <v>8495</v>
      </c>
      <c r="E12534" s="601">
        <v>23.87</v>
      </c>
    </row>
    <row r="12535" spans="1:5">
      <c r="A12535" s="601">
        <v>9897</v>
      </c>
      <c r="B12535" s="601" t="s">
        <v>13217</v>
      </c>
      <c r="C12535" s="601" t="s">
        <v>8494</v>
      </c>
      <c r="D12535" s="601" t="s">
        <v>8495</v>
      </c>
      <c r="E12535" s="601">
        <v>25.48</v>
      </c>
    </row>
    <row r="12536" spans="1:5">
      <c r="A12536" s="601">
        <v>9910</v>
      </c>
      <c r="B12536" s="601" t="s">
        <v>13218</v>
      </c>
      <c r="C12536" s="601" t="s">
        <v>8494</v>
      </c>
      <c r="D12536" s="601" t="s">
        <v>8495</v>
      </c>
      <c r="E12536" s="601">
        <v>66.3</v>
      </c>
    </row>
    <row r="12537" spans="1:5">
      <c r="A12537" s="601">
        <v>9909</v>
      </c>
      <c r="B12537" s="601" t="s">
        <v>13219</v>
      </c>
      <c r="C12537" s="601" t="s">
        <v>8494</v>
      </c>
      <c r="D12537" s="601" t="s">
        <v>8495</v>
      </c>
      <c r="E12537" s="601">
        <v>135.03</v>
      </c>
    </row>
    <row r="12538" spans="1:5">
      <c r="A12538" s="601">
        <v>9907</v>
      </c>
      <c r="B12538" s="601" t="s">
        <v>13220</v>
      </c>
      <c r="C12538" s="601" t="s">
        <v>8494</v>
      </c>
      <c r="D12538" s="601" t="s">
        <v>8495</v>
      </c>
      <c r="E12538" s="601">
        <v>159.43</v>
      </c>
    </row>
    <row r="12539" spans="1:5">
      <c r="A12539" s="601">
        <v>20973</v>
      </c>
      <c r="B12539" s="601" t="s">
        <v>13221</v>
      </c>
      <c r="C12539" s="601" t="s">
        <v>8494</v>
      </c>
      <c r="D12539" s="601" t="s">
        <v>8495</v>
      </c>
      <c r="E12539" s="601">
        <v>97.95</v>
      </c>
    </row>
    <row r="12540" spans="1:5">
      <c r="A12540" s="601">
        <v>20974</v>
      </c>
      <c r="B12540" s="601" t="s">
        <v>13222</v>
      </c>
      <c r="C12540" s="601" t="s">
        <v>8494</v>
      </c>
      <c r="D12540" s="601" t="s">
        <v>8495</v>
      </c>
      <c r="E12540" s="601">
        <v>140.13999999999999</v>
      </c>
    </row>
    <row r="12541" spans="1:5">
      <c r="A12541" s="601">
        <v>37989</v>
      </c>
      <c r="B12541" s="601" t="s">
        <v>13223</v>
      </c>
      <c r="C12541" s="601" t="s">
        <v>8494</v>
      </c>
      <c r="D12541" s="601" t="s">
        <v>8495</v>
      </c>
      <c r="E12541" s="601">
        <v>15.57</v>
      </c>
    </row>
    <row r="12542" spans="1:5">
      <c r="A12542" s="601">
        <v>37990</v>
      </c>
      <c r="B12542" s="601" t="s">
        <v>13224</v>
      </c>
      <c r="C12542" s="601" t="s">
        <v>8494</v>
      </c>
      <c r="D12542" s="601" t="s">
        <v>8495</v>
      </c>
      <c r="E12542" s="601">
        <v>17.170000000000002</v>
      </c>
    </row>
    <row r="12543" spans="1:5">
      <c r="A12543" s="601">
        <v>37991</v>
      </c>
      <c r="B12543" s="601" t="s">
        <v>13225</v>
      </c>
      <c r="C12543" s="601" t="s">
        <v>8494</v>
      </c>
      <c r="D12543" s="601" t="s">
        <v>8495</v>
      </c>
      <c r="E12543" s="601">
        <v>22.85</v>
      </c>
    </row>
    <row r="12544" spans="1:5">
      <c r="A12544" s="601">
        <v>37992</v>
      </c>
      <c r="B12544" s="601" t="s">
        <v>13226</v>
      </c>
      <c r="C12544" s="601" t="s">
        <v>8494</v>
      </c>
      <c r="D12544" s="601" t="s">
        <v>8495</v>
      </c>
      <c r="E12544" s="601">
        <v>35.46</v>
      </c>
    </row>
    <row r="12545" spans="1:5">
      <c r="A12545" s="601">
        <v>37993</v>
      </c>
      <c r="B12545" s="601" t="s">
        <v>13227</v>
      </c>
      <c r="C12545" s="601" t="s">
        <v>8494</v>
      </c>
      <c r="D12545" s="601" t="s">
        <v>8495</v>
      </c>
      <c r="E12545" s="601">
        <v>53.8</v>
      </c>
    </row>
    <row r="12546" spans="1:5">
      <c r="A12546" s="601">
        <v>37994</v>
      </c>
      <c r="B12546" s="601" t="s">
        <v>13228</v>
      </c>
      <c r="C12546" s="601" t="s">
        <v>8494</v>
      </c>
      <c r="D12546" s="601" t="s">
        <v>8495</v>
      </c>
      <c r="E12546" s="601">
        <v>128.11000000000001</v>
      </c>
    </row>
    <row r="12547" spans="1:5">
      <c r="A12547" s="601">
        <v>37995</v>
      </c>
      <c r="B12547" s="601" t="s">
        <v>13229</v>
      </c>
      <c r="C12547" s="601" t="s">
        <v>8494</v>
      </c>
      <c r="D12547" s="601" t="s">
        <v>8495</v>
      </c>
      <c r="E12547" s="601">
        <v>166.99</v>
      </c>
    </row>
    <row r="12548" spans="1:5">
      <c r="A12548" s="601">
        <v>37996</v>
      </c>
      <c r="B12548" s="601" t="s">
        <v>13230</v>
      </c>
      <c r="C12548" s="601" t="s">
        <v>8494</v>
      </c>
      <c r="D12548" s="601" t="s">
        <v>8495</v>
      </c>
      <c r="E12548" s="601">
        <v>254.28</v>
      </c>
    </row>
    <row r="12549" spans="1:5">
      <c r="A12549" s="601">
        <v>13883</v>
      </c>
      <c r="B12549" s="601" t="s">
        <v>13231</v>
      </c>
      <c r="C12549" s="601" t="s">
        <v>8494</v>
      </c>
      <c r="D12549" s="601" t="s">
        <v>8541</v>
      </c>
      <c r="E12549" s="612">
        <v>155184.21</v>
      </c>
    </row>
    <row r="12550" spans="1:5">
      <c r="A12550" s="601">
        <v>38604</v>
      </c>
      <c r="B12550" s="601" t="s">
        <v>13232</v>
      </c>
      <c r="C12550" s="601" t="s">
        <v>8494</v>
      </c>
      <c r="D12550" s="601" t="s">
        <v>8541</v>
      </c>
      <c r="E12550" s="612">
        <v>193279.88</v>
      </c>
    </row>
    <row r="12551" spans="1:5">
      <c r="A12551" s="601">
        <v>10601</v>
      </c>
      <c r="B12551" s="601" t="s">
        <v>13233</v>
      </c>
      <c r="C12551" s="601" t="s">
        <v>8494</v>
      </c>
      <c r="D12551" s="601" t="s">
        <v>8541</v>
      </c>
      <c r="E12551" s="612">
        <v>3759679.2</v>
      </c>
    </row>
    <row r="12552" spans="1:5">
      <c r="A12552" s="601">
        <v>44469</v>
      </c>
      <c r="B12552" s="601" t="s">
        <v>13234</v>
      </c>
      <c r="C12552" s="601" t="s">
        <v>8494</v>
      </c>
      <c r="D12552" s="601" t="s">
        <v>8541</v>
      </c>
      <c r="E12552" s="612">
        <v>9899102.6600000001</v>
      </c>
    </row>
    <row r="12553" spans="1:5">
      <c r="A12553" s="601">
        <v>13894</v>
      </c>
      <c r="B12553" s="601" t="s">
        <v>13235</v>
      </c>
      <c r="C12553" s="601" t="s">
        <v>8494</v>
      </c>
      <c r="D12553" s="601" t="s">
        <v>8541</v>
      </c>
      <c r="E12553" s="612">
        <v>399604.75</v>
      </c>
    </row>
    <row r="12554" spans="1:5">
      <c r="A12554" s="601">
        <v>13895</v>
      </c>
      <c r="B12554" s="601" t="s">
        <v>13236</v>
      </c>
      <c r="C12554" s="601" t="s">
        <v>8494</v>
      </c>
      <c r="D12554" s="601" t="s">
        <v>8541</v>
      </c>
      <c r="E12554" s="612">
        <v>537335.18000000005</v>
      </c>
    </row>
    <row r="12555" spans="1:5">
      <c r="A12555" s="601">
        <v>13892</v>
      </c>
      <c r="B12555" s="601" t="s">
        <v>13237</v>
      </c>
      <c r="C12555" s="601" t="s">
        <v>8494</v>
      </c>
      <c r="D12555" s="601" t="s">
        <v>8541</v>
      </c>
      <c r="E12555" s="612">
        <v>658491.12</v>
      </c>
    </row>
    <row r="12556" spans="1:5">
      <c r="A12556" s="601">
        <v>9914</v>
      </c>
      <c r="B12556" s="601" t="s">
        <v>13238</v>
      </c>
      <c r="C12556" s="601" t="s">
        <v>8494</v>
      </c>
      <c r="D12556" s="601" t="s">
        <v>8541</v>
      </c>
      <c r="E12556" s="612">
        <v>712400</v>
      </c>
    </row>
    <row r="12557" spans="1:5">
      <c r="A12557" s="601">
        <v>36485</v>
      </c>
      <c r="B12557" s="601" t="s">
        <v>13239</v>
      </c>
      <c r="C12557" s="601" t="s">
        <v>8494</v>
      </c>
      <c r="D12557" s="601" t="s">
        <v>8541</v>
      </c>
      <c r="E12557" s="612">
        <v>665336.65</v>
      </c>
    </row>
    <row r="12558" spans="1:5">
      <c r="A12558" s="601">
        <v>9912</v>
      </c>
      <c r="B12558" s="601" t="s">
        <v>13240</v>
      </c>
      <c r="C12558" s="601" t="s">
        <v>8494</v>
      </c>
      <c r="D12558" s="601" t="s">
        <v>8541</v>
      </c>
      <c r="E12558" s="612">
        <v>3060802.5</v>
      </c>
    </row>
    <row r="12559" spans="1:5">
      <c r="A12559" s="601">
        <v>9921</v>
      </c>
      <c r="B12559" s="601" t="s">
        <v>13241</v>
      </c>
      <c r="C12559" s="601" t="s">
        <v>8494</v>
      </c>
      <c r="D12559" s="601" t="s">
        <v>8541</v>
      </c>
      <c r="E12559" s="612">
        <v>1578906.7</v>
      </c>
    </row>
    <row r="12560" spans="1:5">
      <c r="A12560" s="601">
        <v>21112</v>
      </c>
      <c r="B12560" s="601" t="s">
        <v>13242</v>
      </c>
      <c r="C12560" s="601" t="s">
        <v>8494</v>
      </c>
      <c r="D12560" s="601" t="s">
        <v>8495</v>
      </c>
      <c r="E12560" s="601">
        <v>147.54</v>
      </c>
    </row>
    <row r="12561" spans="1:5">
      <c r="A12561" s="601">
        <v>10228</v>
      </c>
      <c r="B12561" s="601" t="s">
        <v>13243</v>
      </c>
      <c r="C12561" s="601" t="s">
        <v>8494</v>
      </c>
      <c r="D12561" s="601" t="s">
        <v>8500</v>
      </c>
      <c r="E12561" s="601">
        <v>171.4</v>
      </c>
    </row>
    <row r="12562" spans="1:5">
      <c r="A12562" s="601">
        <v>11781</v>
      </c>
      <c r="B12562" s="601" t="s">
        <v>13244</v>
      </c>
      <c r="C12562" s="601" t="s">
        <v>8494</v>
      </c>
      <c r="D12562" s="601" t="s">
        <v>8495</v>
      </c>
      <c r="E12562" s="601">
        <v>138.85</v>
      </c>
    </row>
    <row r="12563" spans="1:5">
      <c r="A12563" s="601">
        <v>37588</v>
      </c>
      <c r="B12563" s="601" t="s">
        <v>13245</v>
      </c>
      <c r="C12563" s="601" t="s">
        <v>8494</v>
      </c>
      <c r="D12563" s="601" t="s">
        <v>8495</v>
      </c>
      <c r="E12563" s="601">
        <v>62.76</v>
      </c>
    </row>
    <row r="12564" spans="1:5">
      <c r="A12564" s="601">
        <v>11751</v>
      </c>
      <c r="B12564" s="601" t="s">
        <v>13246</v>
      </c>
      <c r="C12564" s="601" t="s">
        <v>8494</v>
      </c>
      <c r="D12564" s="601" t="s">
        <v>8495</v>
      </c>
      <c r="E12564" s="601">
        <v>119</v>
      </c>
    </row>
    <row r="12565" spans="1:5">
      <c r="A12565" s="601">
        <v>11750</v>
      </c>
      <c r="B12565" s="601" t="s">
        <v>13247</v>
      </c>
      <c r="C12565" s="601" t="s">
        <v>8494</v>
      </c>
      <c r="D12565" s="601" t="s">
        <v>8495</v>
      </c>
      <c r="E12565" s="601">
        <v>98.75</v>
      </c>
    </row>
    <row r="12566" spans="1:5">
      <c r="A12566" s="601">
        <v>11748</v>
      </c>
      <c r="B12566" s="601" t="s">
        <v>13248</v>
      </c>
      <c r="C12566" s="601" t="s">
        <v>8494</v>
      </c>
      <c r="D12566" s="601" t="s">
        <v>8495</v>
      </c>
      <c r="E12566" s="601">
        <v>42.52</v>
      </c>
    </row>
    <row r="12567" spans="1:5">
      <c r="A12567" s="601">
        <v>11746</v>
      </c>
      <c r="B12567" s="601" t="s">
        <v>13249</v>
      </c>
      <c r="C12567" s="601" t="s">
        <v>8494</v>
      </c>
      <c r="D12567" s="601" t="s">
        <v>8495</v>
      </c>
      <c r="E12567" s="601">
        <v>66.260000000000005</v>
      </c>
    </row>
    <row r="12568" spans="1:5">
      <c r="A12568" s="601">
        <v>11747</v>
      </c>
      <c r="B12568" s="601" t="s">
        <v>13250</v>
      </c>
      <c r="C12568" s="601" t="s">
        <v>8494</v>
      </c>
      <c r="D12568" s="601" t="s">
        <v>8495</v>
      </c>
      <c r="E12568" s="601">
        <v>183.5</v>
      </c>
    </row>
    <row r="12569" spans="1:5">
      <c r="A12569" s="601">
        <v>11749</v>
      </c>
      <c r="B12569" s="601" t="s">
        <v>13251</v>
      </c>
      <c r="C12569" s="601" t="s">
        <v>8494</v>
      </c>
      <c r="D12569" s="601" t="s">
        <v>8495</v>
      </c>
      <c r="E12569" s="601">
        <v>49.08</v>
      </c>
    </row>
    <row r="12570" spans="1:5">
      <c r="A12570" s="601">
        <v>10236</v>
      </c>
      <c r="B12570" s="601" t="s">
        <v>13252</v>
      </c>
      <c r="C12570" s="601" t="s">
        <v>8494</v>
      </c>
      <c r="D12570" s="601" t="s">
        <v>8541</v>
      </c>
      <c r="E12570" s="601">
        <v>137.1</v>
      </c>
    </row>
    <row r="12571" spans="1:5">
      <c r="A12571" s="601">
        <v>10233</v>
      </c>
      <c r="B12571" s="601" t="s">
        <v>13253</v>
      </c>
      <c r="C12571" s="601" t="s">
        <v>8494</v>
      </c>
      <c r="D12571" s="601" t="s">
        <v>8541</v>
      </c>
      <c r="E12571" s="601">
        <v>128.47</v>
      </c>
    </row>
    <row r="12572" spans="1:5">
      <c r="A12572" s="601">
        <v>10234</v>
      </c>
      <c r="B12572" s="601" t="s">
        <v>13254</v>
      </c>
      <c r="C12572" s="601" t="s">
        <v>8494</v>
      </c>
      <c r="D12572" s="601" t="s">
        <v>8541</v>
      </c>
      <c r="E12572" s="601">
        <v>80.930000000000007</v>
      </c>
    </row>
    <row r="12573" spans="1:5">
      <c r="A12573" s="601">
        <v>10231</v>
      </c>
      <c r="B12573" s="601" t="s">
        <v>13255</v>
      </c>
      <c r="C12573" s="601" t="s">
        <v>8494</v>
      </c>
      <c r="D12573" s="601" t="s">
        <v>8541</v>
      </c>
      <c r="E12573" s="601">
        <v>371.11</v>
      </c>
    </row>
    <row r="12574" spans="1:5">
      <c r="A12574" s="601">
        <v>10232</v>
      </c>
      <c r="B12574" s="601" t="s">
        <v>13256</v>
      </c>
      <c r="C12574" s="601" t="s">
        <v>8494</v>
      </c>
      <c r="D12574" s="601" t="s">
        <v>8541</v>
      </c>
      <c r="E12574" s="601">
        <v>207.67</v>
      </c>
    </row>
    <row r="12575" spans="1:5">
      <c r="A12575" s="601">
        <v>10229</v>
      </c>
      <c r="B12575" s="601" t="s">
        <v>13257</v>
      </c>
      <c r="C12575" s="601" t="s">
        <v>8494</v>
      </c>
      <c r="D12575" s="601" t="s">
        <v>8541</v>
      </c>
      <c r="E12575" s="601">
        <v>73.19</v>
      </c>
    </row>
    <row r="12576" spans="1:5">
      <c r="A12576" s="601">
        <v>10235</v>
      </c>
      <c r="B12576" s="601" t="s">
        <v>13258</v>
      </c>
      <c r="C12576" s="601" t="s">
        <v>8494</v>
      </c>
      <c r="D12576" s="601" t="s">
        <v>8541</v>
      </c>
      <c r="E12576" s="601">
        <v>508.76</v>
      </c>
    </row>
    <row r="12577" spans="1:5">
      <c r="A12577" s="601">
        <v>10230</v>
      </c>
      <c r="B12577" s="601" t="s">
        <v>13259</v>
      </c>
      <c r="C12577" s="601" t="s">
        <v>8494</v>
      </c>
      <c r="D12577" s="601" t="s">
        <v>8541</v>
      </c>
      <c r="E12577" s="601">
        <v>895.36</v>
      </c>
    </row>
    <row r="12578" spans="1:5">
      <c r="A12578" s="601">
        <v>10409</v>
      </c>
      <c r="B12578" s="601" t="s">
        <v>13260</v>
      </c>
      <c r="C12578" s="601" t="s">
        <v>8494</v>
      </c>
      <c r="D12578" s="601" t="s">
        <v>8541</v>
      </c>
      <c r="E12578" s="601">
        <v>266</v>
      </c>
    </row>
    <row r="12579" spans="1:5">
      <c r="A12579" s="601">
        <v>10411</v>
      </c>
      <c r="B12579" s="601" t="s">
        <v>13261</v>
      </c>
      <c r="C12579" s="601" t="s">
        <v>8494</v>
      </c>
      <c r="D12579" s="601" t="s">
        <v>8541</v>
      </c>
      <c r="E12579" s="601">
        <v>238.02</v>
      </c>
    </row>
    <row r="12580" spans="1:5">
      <c r="A12580" s="601">
        <v>10404</v>
      </c>
      <c r="B12580" s="601" t="s">
        <v>13262</v>
      </c>
      <c r="C12580" s="601" t="s">
        <v>8494</v>
      </c>
      <c r="D12580" s="601" t="s">
        <v>8541</v>
      </c>
      <c r="E12580" s="601">
        <v>96.53</v>
      </c>
    </row>
    <row r="12581" spans="1:5">
      <c r="A12581" s="601">
        <v>10410</v>
      </c>
      <c r="B12581" s="601" t="s">
        <v>13263</v>
      </c>
      <c r="C12581" s="601" t="s">
        <v>8494</v>
      </c>
      <c r="D12581" s="601" t="s">
        <v>8541</v>
      </c>
      <c r="E12581" s="601">
        <v>158.99</v>
      </c>
    </row>
    <row r="12582" spans="1:5">
      <c r="A12582" s="601">
        <v>10405</v>
      </c>
      <c r="B12582" s="601" t="s">
        <v>13264</v>
      </c>
      <c r="C12582" s="601" t="s">
        <v>8494</v>
      </c>
      <c r="D12582" s="601" t="s">
        <v>8541</v>
      </c>
      <c r="E12582" s="601">
        <v>532.94000000000005</v>
      </c>
    </row>
    <row r="12583" spans="1:5">
      <c r="A12583" s="601">
        <v>10408</v>
      </c>
      <c r="B12583" s="601" t="s">
        <v>13265</v>
      </c>
      <c r="C12583" s="601" t="s">
        <v>8494</v>
      </c>
      <c r="D12583" s="601" t="s">
        <v>8541</v>
      </c>
      <c r="E12583" s="601">
        <v>372.67</v>
      </c>
    </row>
    <row r="12584" spans="1:5">
      <c r="A12584" s="601">
        <v>10412</v>
      </c>
      <c r="B12584" s="601" t="s">
        <v>13266</v>
      </c>
      <c r="C12584" s="601" t="s">
        <v>8494</v>
      </c>
      <c r="D12584" s="601" t="s">
        <v>8541</v>
      </c>
      <c r="E12584" s="601">
        <v>116.98</v>
      </c>
    </row>
    <row r="12585" spans="1:5">
      <c r="A12585" s="601">
        <v>10406</v>
      </c>
      <c r="B12585" s="601" t="s">
        <v>13267</v>
      </c>
      <c r="C12585" s="601" t="s">
        <v>8494</v>
      </c>
      <c r="D12585" s="601" t="s">
        <v>8541</v>
      </c>
      <c r="E12585" s="601">
        <v>736.09</v>
      </c>
    </row>
    <row r="12586" spans="1:5">
      <c r="A12586" s="601">
        <v>10407</v>
      </c>
      <c r="B12586" s="601" t="s">
        <v>13268</v>
      </c>
      <c r="C12586" s="601" t="s">
        <v>8494</v>
      </c>
      <c r="D12586" s="601" t="s">
        <v>8541</v>
      </c>
      <c r="E12586" s="612">
        <v>1141.69</v>
      </c>
    </row>
    <row r="12587" spans="1:5">
      <c r="A12587" s="601">
        <v>10416</v>
      </c>
      <c r="B12587" s="601" t="s">
        <v>13269</v>
      </c>
      <c r="C12587" s="601" t="s">
        <v>8494</v>
      </c>
      <c r="D12587" s="601" t="s">
        <v>8541</v>
      </c>
      <c r="E12587" s="601">
        <v>141.61000000000001</v>
      </c>
    </row>
    <row r="12588" spans="1:5">
      <c r="A12588" s="601">
        <v>10419</v>
      </c>
      <c r="B12588" s="601" t="s">
        <v>13270</v>
      </c>
      <c r="C12588" s="601" t="s">
        <v>8494</v>
      </c>
      <c r="D12588" s="601" t="s">
        <v>8541</v>
      </c>
      <c r="E12588" s="601">
        <v>122.92</v>
      </c>
    </row>
    <row r="12589" spans="1:5">
      <c r="A12589" s="601">
        <v>21092</v>
      </c>
      <c r="B12589" s="601" t="s">
        <v>13271</v>
      </c>
      <c r="C12589" s="601" t="s">
        <v>8494</v>
      </c>
      <c r="D12589" s="601" t="s">
        <v>8541</v>
      </c>
      <c r="E12589" s="601">
        <v>70.27</v>
      </c>
    </row>
    <row r="12590" spans="1:5">
      <c r="A12590" s="601">
        <v>10418</v>
      </c>
      <c r="B12590" s="601" t="s">
        <v>13272</v>
      </c>
      <c r="C12590" s="601" t="s">
        <v>8494</v>
      </c>
      <c r="D12590" s="601" t="s">
        <v>8541</v>
      </c>
      <c r="E12590" s="601">
        <v>81.93</v>
      </c>
    </row>
    <row r="12591" spans="1:5">
      <c r="A12591" s="601">
        <v>12657</v>
      </c>
      <c r="B12591" s="601" t="s">
        <v>13273</v>
      </c>
      <c r="C12591" s="601" t="s">
        <v>8494</v>
      </c>
      <c r="D12591" s="601" t="s">
        <v>8541</v>
      </c>
      <c r="E12591" s="601">
        <v>330.64</v>
      </c>
    </row>
    <row r="12592" spans="1:5">
      <c r="A12592" s="601">
        <v>10417</v>
      </c>
      <c r="B12592" s="601" t="s">
        <v>13274</v>
      </c>
      <c r="C12592" s="601" t="s">
        <v>8494</v>
      </c>
      <c r="D12592" s="601" t="s">
        <v>8541</v>
      </c>
      <c r="E12592" s="601">
        <v>206.34</v>
      </c>
    </row>
    <row r="12593" spans="1:5">
      <c r="A12593" s="601">
        <v>10413</v>
      </c>
      <c r="B12593" s="601" t="s">
        <v>13275</v>
      </c>
      <c r="C12593" s="601" t="s">
        <v>8494</v>
      </c>
      <c r="D12593" s="601" t="s">
        <v>8541</v>
      </c>
      <c r="E12593" s="601">
        <v>74.989999999999995</v>
      </c>
    </row>
    <row r="12594" spans="1:5">
      <c r="A12594" s="601">
        <v>10414</v>
      </c>
      <c r="B12594" s="601" t="s">
        <v>13276</v>
      </c>
      <c r="C12594" s="601" t="s">
        <v>8494</v>
      </c>
      <c r="D12594" s="601" t="s">
        <v>8541</v>
      </c>
      <c r="E12594" s="601">
        <v>451.51</v>
      </c>
    </row>
    <row r="12595" spans="1:5">
      <c r="A12595" s="601">
        <v>10415</v>
      </c>
      <c r="B12595" s="601" t="s">
        <v>13277</v>
      </c>
      <c r="C12595" s="601" t="s">
        <v>8494</v>
      </c>
      <c r="D12595" s="601" t="s">
        <v>8541</v>
      </c>
      <c r="E12595" s="601">
        <v>783.62</v>
      </c>
    </row>
    <row r="12596" spans="1:5">
      <c r="A12596" s="601">
        <v>38643</v>
      </c>
      <c r="B12596" s="601" t="s">
        <v>13278</v>
      </c>
      <c r="C12596" s="601" t="s">
        <v>8494</v>
      </c>
      <c r="D12596" s="601" t="s">
        <v>8495</v>
      </c>
      <c r="E12596" s="601">
        <v>49.87</v>
      </c>
    </row>
    <row r="12597" spans="1:5">
      <c r="A12597" s="601">
        <v>6157</v>
      </c>
      <c r="B12597" s="601" t="s">
        <v>13279</v>
      </c>
      <c r="C12597" s="601" t="s">
        <v>8494</v>
      </c>
      <c r="D12597" s="601" t="s">
        <v>8495</v>
      </c>
      <c r="E12597" s="601">
        <v>68.13</v>
      </c>
    </row>
    <row r="12598" spans="1:5">
      <c r="A12598" s="601">
        <v>6158</v>
      </c>
      <c r="B12598" s="601" t="s">
        <v>13280</v>
      </c>
      <c r="C12598" s="601" t="s">
        <v>8494</v>
      </c>
      <c r="D12598" s="601" t="s">
        <v>8495</v>
      </c>
      <c r="E12598" s="601">
        <v>9.82</v>
      </c>
    </row>
    <row r="12599" spans="1:5">
      <c r="A12599" s="601">
        <v>6153</v>
      </c>
      <c r="B12599" s="601" t="s">
        <v>13281</v>
      </c>
      <c r="C12599" s="601" t="s">
        <v>8494</v>
      </c>
      <c r="D12599" s="601" t="s">
        <v>8495</v>
      </c>
      <c r="E12599" s="601">
        <v>6.76</v>
      </c>
    </row>
    <row r="12600" spans="1:5">
      <c r="A12600" s="601">
        <v>6156</v>
      </c>
      <c r="B12600" s="601" t="s">
        <v>13282</v>
      </c>
      <c r="C12600" s="601" t="s">
        <v>8494</v>
      </c>
      <c r="D12600" s="601" t="s">
        <v>8495</v>
      </c>
      <c r="E12600" s="601">
        <v>8.43</v>
      </c>
    </row>
    <row r="12601" spans="1:5">
      <c r="A12601" s="601">
        <v>6154</v>
      </c>
      <c r="B12601" s="601" t="s">
        <v>13283</v>
      </c>
      <c r="C12601" s="601" t="s">
        <v>8494</v>
      </c>
      <c r="D12601" s="601" t="s">
        <v>8495</v>
      </c>
      <c r="E12601" s="601">
        <v>12.02</v>
      </c>
    </row>
    <row r="12602" spans="1:5">
      <c r="A12602" s="601">
        <v>6155</v>
      </c>
      <c r="B12602" s="601" t="s">
        <v>13284</v>
      </c>
      <c r="C12602" s="601" t="s">
        <v>8494</v>
      </c>
      <c r="D12602" s="601" t="s">
        <v>8495</v>
      </c>
      <c r="E12602" s="601">
        <v>27.66</v>
      </c>
    </row>
    <row r="12603" spans="1:5">
      <c r="A12603" s="601">
        <v>43595</v>
      </c>
      <c r="B12603" s="601" t="s">
        <v>13285</v>
      </c>
      <c r="C12603" s="601" t="s">
        <v>8494</v>
      </c>
      <c r="D12603" s="601" t="s">
        <v>8495</v>
      </c>
      <c r="E12603" s="601">
        <v>22.6</v>
      </c>
    </row>
    <row r="12604" spans="1:5">
      <c r="A12604" s="601">
        <v>43596</v>
      </c>
      <c r="B12604" s="601" t="s">
        <v>13286</v>
      </c>
      <c r="C12604" s="601" t="s">
        <v>8494</v>
      </c>
      <c r="D12604" s="601" t="s">
        <v>8495</v>
      </c>
      <c r="E12604" s="601">
        <v>26.12</v>
      </c>
    </row>
    <row r="12605" spans="1:5">
      <c r="A12605" s="601">
        <v>38108</v>
      </c>
      <c r="B12605" s="601" t="s">
        <v>13287</v>
      </c>
      <c r="C12605" s="601" t="s">
        <v>8494</v>
      </c>
      <c r="D12605" s="601" t="s">
        <v>8495</v>
      </c>
      <c r="E12605" s="601">
        <v>46.87</v>
      </c>
    </row>
    <row r="12606" spans="1:5">
      <c r="A12606" s="601">
        <v>38087</v>
      </c>
      <c r="B12606" s="601" t="s">
        <v>13288</v>
      </c>
      <c r="C12606" s="601" t="s">
        <v>8494</v>
      </c>
      <c r="D12606" s="601" t="s">
        <v>8495</v>
      </c>
      <c r="E12606" s="601">
        <v>60.28</v>
      </c>
    </row>
    <row r="12607" spans="1:5">
      <c r="A12607" s="601">
        <v>38109</v>
      </c>
      <c r="B12607" s="601" t="s">
        <v>13289</v>
      </c>
      <c r="C12607" s="601" t="s">
        <v>8494</v>
      </c>
      <c r="D12607" s="601" t="s">
        <v>8495</v>
      </c>
      <c r="E12607" s="601">
        <v>74.91</v>
      </c>
    </row>
    <row r="12608" spans="1:5">
      <c r="A12608" s="601">
        <v>38088</v>
      </c>
      <c r="B12608" s="601" t="s">
        <v>13290</v>
      </c>
      <c r="C12608" s="601" t="s">
        <v>8494</v>
      </c>
      <c r="D12608" s="601" t="s">
        <v>8495</v>
      </c>
      <c r="E12608" s="601">
        <v>78.77</v>
      </c>
    </row>
    <row r="12609" spans="1:5">
      <c r="A12609" s="601">
        <v>38110</v>
      </c>
      <c r="B12609" s="601" t="s">
        <v>13291</v>
      </c>
      <c r="C12609" s="601" t="s">
        <v>8494</v>
      </c>
      <c r="D12609" s="601" t="s">
        <v>8495</v>
      </c>
      <c r="E12609" s="601">
        <v>28.81</v>
      </c>
    </row>
    <row r="12610" spans="1:5">
      <c r="A12610" s="601">
        <v>38089</v>
      </c>
      <c r="B12610" s="601" t="s">
        <v>13292</v>
      </c>
      <c r="C12610" s="601" t="s">
        <v>8494</v>
      </c>
      <c r="D12610" s="601" t="s">
        <v>8495</v>
      </c>
      <c r="E12610" s="601">
        <v>50.21</v>
      </c>
    </row>
    <row r="12611" spans="1:5">
      <c r="A12611" s="601">
        <v>38111</v>
      </c>
      <c r="B12611" s="601" t="s">
        <v>13293</v>
      </c>
      <c r="C12611" s="601" t="s">
        <v>8494</v>
      </c>
      <c r="D12611" s="601" t="s">
        <v>8495</v>
      </c>
      <c r="E12611" s="601">
        <v>32.22</v>
      </c>
    </row>
    <row r="12612" spans="1:5">
      <c r="A12612" s="601">
        <v>38090</v>
      </c>
      <c r="B12612" s="601" t="s">
        <v>13294</v>
      </c>
      <c r="C12612" s="601" t="s">
        <v>8494</v>
      </c>
      <c r="D12612" s="601" t="s">
        <v>8495</v>
      </c>
      <c r="E12612" s="601">
        <v>51.9</v>
      </c>
    </row>
    <row r="12613" spans="1:5">
      <c r="A12613" s="601">
        <v>13726</v>
      </c>
      <c r="B12613" s="601" t="s">
        <v>13295</v>
      </c>
      <c r="C12613" s="601" t="s">
        <v>8494</v>
      </c>
      <c r="D12613" s="601" t="s">
        <v>8541</v>
      </c>
      <c r="E12613" s="612">
        <v>66385.2</v>
      </c>
    </row>
    <row r="12614" spans="1:5">
      <c r="A12614" s="601">
        <v>38400</v>
      </c>
      <c r="B12614" s="601" t="s">
        <v>13296</v>
      </c>
      <c r="C12614" s="601" t="s">
        <v>8494</v>
      </c>
      <c r="D12614" s="601" t="s">
        <v>8495</v>
      </c>
      <c r="E12614" s="601">
        <v>30.53</v>
      </c>
    </row>
    <row r="12615" spans="1:5">
      <c r="A12615" s="601">
        <v>12627</v>
      </c>
      <c r="B12615" s="601" t="s">
        <v>13297</v>
      </c>
      <c r="C12615" s="601" t="s">
        <v>8494</v>
      </c>
      <c r="D12615" s="601" t="s">
        <v>8495</v>
      </c>
      <c r="E12615" s="601">
        <v>1.29</v>
      </c>
    </row>
    <row r="12616" spans="1:5">
      <c r="A12616" s="601">
        <v>39996</v>
      </c>
      <c r="B12616" s="601" t="s">
        <v>13298</v>
      </c>
      <c r="C12616" s="601" t="s">
        <v>8539</v>
      </c>
      <c r="D12616" s="601" t="s">
        <v>8495</v>
      </c>
      <c r="E12616" s="601">
        <v>2.98</v>
      </c>
    </row>
    <row r="12617" spans="1:5">
      <c r="A12617" s="601">
        <v>10478</v>
      </c>
      <c r="B12617" s="601" t="s">
        <v>13299</v>
      </c>
      <c r="C12617" s="601" t="s">
        <v>8545</v>
      </c>
      <c r="D12617" s="601" t="s">
        <v>8500</v>
      </c>
      <c r="E12617" s="601">
        <v>44.1</v>
      </c>
    </row>
    <row r="12618" spans="1:5">
      <c r="A12618" s="601">
        <v>10481</v>
      </c>
      <c r="B12618" s="601" t="s">
        <v>13300</v>
      </c>
      <c r="C12618" s="601" t="s">
        <v>8545</v>
      </c>
      <c r="D12618" s="601" t="s">
        <v>8495</v>
      </c>
      <c r="E12618" s="601">
        <v>39.22</v>
      </c>
    </row>
    <row r="12619" spans="1:5">
      <c r="A12619" s="601">
        <v>10475</v>
      </c>
      <c r="B12619" s="601" t="s">
        <v>13301</v>
      </c>
      <c r="C12619" s="601" t="s">
        <v>8545</v>
      </c>
      <c r="D12619" s="601" t="s">
        <v>8495</v>
      </c>
      <c r="E12619" s="601">
        <v>37.950000000000003</v>
      </c>
    </row>
    <row r="12620" spans="1:5">
      <c r="A12620" s="601">
        <v>4030</v>
      </c>
      <c r="B12620" s="601" t="s">
        <v>13302</v>
      </c>
      <c r="C12620" s="601" t="s">
        <v>8898</v>
      </c>
      <c r="D12620" s="601" t="s">
        <v>8541</v>
      </c>
      <c r="E12620" s="601">
        <v>7.47</v>
      </c>
    </row>
    <row r="12621" spans="1:5">
      <c r="A12621" s="601">
        <v>4031</v>
      </c>
      <c r="B12621" s="601" t="s">
        <v>13303</v>
      </c>
      <c r="C12621" s="601" t="s">
        <v>8898</v>
      </c>
      <c r="D12621" s="601" t="s">
        <v>8541</v>
      </c>
      <c r="E12621" s="601">
        <v>35.119999999999997</v>
      </c>
    </row>
    <row r="12622" spans="1:5">
      <c r="A12622" s="601">
        <v>39399</v>
      </c>
      <c r="B12622" s="601" t="s">
        <v>13304</v>
      </c>
      <c r="C12622" s="601" t="s">
        <v>8494</v>
      </c>
      <c r="D12622" s="601" t="s">
        <v>8541</v>
      </c>
      <c r="E12622" s="612">
        <v>1440.99</v>
      </c>
    </row>
    <row r="12623" spans="1:5">
      <c r="A12623" s="601">
        <v>39400</v>
      </c>
      <c r="B12623" s="601" t="s">
        <v>13305</v>
      </c>
      <c r="C12623" s="601" t="s">
        <v>8494</v>
      </c>
      <c r="D12623" s="601" t="s">
        <v>8541</v>
      </c>
      <c r="E12623" s="612">
        <v>1566.29</v>
      </c>
    </row>
    <row r="12624" spans="1:5">
      <c r="A12624" s="601">
        <v>39401</v>
      </c>
      <c r="B12624" s="601" t="s">
        <v>13306</v>
      </c>
      <c r="C12624" s="601" t="s">
        <v>8494</v>
      </c>
      <c r="D12624" s="601" t="s">
        <v>8541</v>
      </c>
      <c r="E12624" s="612">
        <v>1757.01</v>
      </c>
    </row>
    <row r="12625" spans="1:5">
      <c r="A12625" s="601">
        <v>11652</v>
      </c>
      <c r="B12625" s="601" t="s">
        <v>13307</v>
      </c>
      <c r="C12625" s="601" t="s">
        <v>8494</v>
      </c>
      <c r="D12625" s="601" t="s">
        <v>8541</v>
      </c>
      <c r="E12625" s="612">
        <v>3780</v>
      </c>
    </row>
    <row r="12626" spans="1:5">
      <c r="A12626" s="601">
        <v>13896</v>
      </c>
      <c r="B12626" s="601" t="s">
        <v>13308</v>
      </c>
      <c r="C12626" s="601" t="s">
        <v>8494</v>
      </c>
      <c r="D12626" s="601" t="s">
        <v>8541</v>
      </c>
      <c r="E12626" s="612">
        <v>3390.99</v>
      </c>
    </row>
    <row r="12627" spans="1:5">
      <c r="A12627" s="601">
        <v>13475</v>
      </c>
      <c r="B12627" s="601" t="s">
        <v>13309</v>
      </c>
      <c r="C12627" s="601" t="s">
        <v>8494</v>
      </c>
      <c r="D12627" s="601" t="s">
        <v>8541</v>
      </c>
      <c r="E12627" s="612">
        <v>4130.63</v>
      </c>
    </row>
    <row r="12628" spans="1:5">
      <c r="A12628" s="601">
        <v>44491</v>
      </c>
      <c r="B12628" s="601" t="s">
        <v>13310</v>
      </c>
      <c r="C12628" s="601" t="s">
        <v>8494</v>
      </c>
      <c r="D12628" s="601" t="s">
        <v>8541</v>
      </c>
      <c r="E12628" s="612">
        <v>4190451.89</v>
      </c>
    </row>
    <row r="12629" spans="1:5">
      <c r="A12629" s="601">
        <v>44470</v>
      </c>
      <c r="B12629" s="601" t="s">
        <v>13311</v>
      </c>
      <c r="C12629" s="601" t="s">
        <v>8494</v>
      </c>
      <c r="D12629" s="601" t="s">
        <v>8541</v>
      </c>
      <c r="E12629" s="612">
        <v>1764131.61</v>
      </c>
    </row>
    <row r="12630" spans="1:5">
      <c r="A12630" s="601">
        <v>13476</v>
      </c>
      <c r="B12630" s="601" t="s">
        <v>13312</v>
      </c>
      <c r="C12630" s="601" t="s">
        <v>8494</v>
      </c>
      <c r="D12630" s="601" t="s">
        <v>8541</v>
      </c>
      <c r="E12630" s="612">
        <v>1776915.29</v>
      </c>
    </row>
    <row r="12631" spans="1:5">
      <c r="A12631" s="601">
        <v>10488</v>
      </c>
      <c r="B12631" s="601" t="s">
        <v>13313</v>
      </c>
      <c r="C12631" s="601" t="s">
        <v>8494</v>
      </c>
      <c r="D12631" s="601" t="s">
        <v>8541</v>
      </c>
      <c r="E12631" s="612">
        <v>2152752</v>
      </c>
    </row>
    <row r="12632" spans="1:5">
      <c r="A12632" s="601">
        <v>13606</v>
      </c>
      <c r="B12632" s="601" t="s">
        <v>13314</v>
      </c>
      <c r="C12632" s="601" t="s">
        <v>8494</v>
      </c>
      <c r="D12632" s="601" t="s">
        <v>8541</v>
      </c>
      <c r="E12632" s="612">
        <v>1907307.48</v>
      </c>
    </row>
    <row r="12633" spans="1:5">
      <c r="A12633" s="601">
        <v>10489</v>
      </c>
      <c r="B12633" s="601" t="s">
        <v>13315</v>
      </c>
      <c r="C12633" s="601" t="s">
        <v>8643</v>
      </c>
      <c r="D12633" s="601" t="s">
        <v>8495</v>
      </c>
      <c r="E12633" s="601">
        <v>14.82</v>
      </c>
    </row>
    <row r="12634" spans="1:5">
      <c r="A12634" s="601">
        <v>41073</v>
      </c>
      <c r="B12634" s="601" t="s">
        <v>13316</v>
      </c>
      <c r="C12634" s="601" t="s">
        <v>8645</v>
      </c>
      <c r="D12634" s="601" t="s">
        <v>8495</v>
      </c>
      <c r="E12634" s="612">
        <v>2604.2399999999998</v>
      </c>
    </row>
    <row r="12635" spans="1:5">
      <c r="A12635" s="601">
        <v>34391</v>
      </c>
      <c r="B12635" s="601" t="s">
        <v>13317</v>
      </c>
      <c r="C12635" s="601" t="s">
        <v>8898</v>
      </c>
      <c r="D12635" s="601" t="s">
        <v>8495</v>
      </c>
      <c r="E12635" s="612">
        <v>1101.1199999999999</v>
      </c>
    </row>
    <row r="12636" spans="1:5">
      <c r="A12636" s="601">
        <v>10496</v>
      </c>
      <c r="B12636" s="601" t="s">
        <v>13318</v>
      </c>
      <c r="C12636" s="601" t="s">
        <v>8898</v>
      </c>
      <c r="D12636" s="601" t="s">
        <v>8495</v>
      </c>
      <c r="E12636" s="601">
        <v>958.33</v>
      </c>
    </row>
    <row r="12637" spans="1:5">
      <c r="A12637" s="601">
        <v>10497</v>
      </c>
      <c r="B12637" s="601" t="s">
        <v>13319</v>
      </c>
      <c r="C12637" s="601" t="s">
        <v>8898</v>
      </c>
      <c r="D12637" s="601" t="s">
        <v>8495</v>
      </c>
      <c r="E12637" s="612">
        <v>2491.66</v>
      </c>
    </row>
    <row r="12638" spans="1:5">
      <c r="A12638" s="601">
        <v>10504</v>
      </c>
      <c r="B12638" s="601" t="s">
        <v>13320</v>
      </c>
      <c r="C12638" s="601" t="s">
        <v>8898</v>
      </c>
      <c r="D12638" s="601" t="s">
        <v>8495</v>
      </c>
      <c r="E12638" s="612">
        <v>2913.33</v>
      </c>
    </row>
    <row r="12639" spans="1:5">
      <c r="A12639" s="601">
        <v>34390</v>
      </c>
      <c r="B12639" s="601" t="s">
        <v>13321</v>
      </c>
      <c r="C12639" s="601" t="s">
        <v>8898</v>
      </c>
      <c r="D12639" s="601" t="s">
        <v>8495</v>
      </c>
      <c r="E12639" s="601">
        <v>858.66</v>
      </c>
    </row>
    <row r="12640" spans="1:5">
      <c r="A12640" s="601">
        <v>34389</v>
      </c>
      <c r="B12640" s="601" t="s">
        <v>13322</v>
      </c>
      <c r="C12640" s="601" t="s">
        <v>8898</v>
      </c>
      <c r="D12640" s="601" t="s">
        <v>8495</v>
      </c>
      <c r="E12640" s="601">
        <v>268.33</v>
      </c>
    </row>
    <row r="12641" spans="1:5">
      <c r="A12641" s="601">
        <v>34388</v>
      </c>
      <c r="B12641" s="601" t="s">
        <v>13323</v>
      </c>
      <c r="C12641" s="601" t="s">
        <v>8898</v>
      </c>
      <c r="D12641" s="601" t="s">
        <v>8495</v>
      </c>
      <c r="E12641" s="601">
        <v>381.37</v>
      </c>
    </row>
    <row r="12642" spans="1:5">
      <c r="A12642" s="601">
        <v>34387</v>
      </c>
      <c r="B12642" s="601" t="s">
        <v>13324</v>
      </c>
      <c r="C12642" s="601" t="s">
        <v>8898</v>
      </c>
      <c r="D12642" s="601" t="s">
        <v>8495</v>
      </c>
      <c r="E12642" s="601">
        <v>619.08000000000004</v>
      </c>
    </row>
    <row r="12643" spans="1:5">
      <c r="A12643" s="601">
        <v>11188</v>
      </c>
      <c r="B12643" s="601" t="s">
        <v>13325</v>
      </c>
      <c r="C12643" s="601" t="s">
        <v>8898</v>
      </c>
      <c r="D12643" s="601" t="s">
        <v>8495</v>
      </c>
      <c r="E12643" s="601">
        <v>306.66000000000003</v>
      </c>
    </row>
    <row r="12644" spans="1:5">
      <c r="A12644" s="601">
        <v>11189</v>
      </c>
      <c r="B12644" s="601" t="s">
        <v>13326</v>
      </c>
      <c r="C12644" s="601" t="s">
        <v>8898</v>
      </c>
      <c r="D12644" s="601" t="s">
        <v>8495</v>
      </c>
      <c r="E12644" s="601">
        <v>460</v>
      </c>
    </row>
    <row r="12645" spans="1:5">
      <c r="A12645" s="601">
        <v>21107</v>
      </c>
      <c r="B12645" s="601" t="s">
        <v>13327</v>
      </c>
      <c r="C12645" s="601" t="s">
        <v>8898</v>
      </c>
      <c r="D12645" s="601" t="s">
        <v>8495</v>
      </c>
      <c r="E12645" s="601">
        <v>331.04</v>
      </c>
    </row>
    <row r="12646" spans="1:5">
      <c r="A12646" s="601">
        <v>34386</v>
      </c>
      <c r="B12646" s="601" t="s">
        <v>13328</v>
      </c>
      <c r="C12646" s="601" t="s">
        <v>8898</v>
      </c>
      <c r="D12646" s="601" t="s">
        <v>8495</v>
      </c>
      <c r="E12646" s="601">
        <v>575</v>
      </c>
    </row>
    <row r="12647" spans="1:5">
      <c r="A12647" s="601">
        <v>10490</v>
      </c>
      <c r="B12647" s="601" t="s">
        <v>13329</v>
      </c>
      <c r="C12647" s="601" t="s">
        <v>8898</v>
      </c>
      <c r="D12647" s="601" t="s">
        <v>8495</v>
      </c>
      <c r="E12647" s="601">
        <v>201.25</v>
      </c>
    </row>
    <row r="12648" spans="1:5">
      <c r="A12648" s="601">
        <v>10492</v>
      </c>
      <c r="B12648" s="601" t="s">
        <v>13330</v>
      </c>
      <c r="C12648" s="601" t="s">
        <v>8898</v>
      </c>
      <c r="D12648" s="601" t="s">
        <v>8500</v>
      </c>
      <c r="E12648" s="601">
        <v>230</v>
      </c>
    </row>
    <row r="12649" spans="1:5">
      <c r="A12649" s="601">
        <v>10493</v>
      </c>
      <c r="B12649" s="601" t="s">
        <v>13331</v>
      </c>
      <c r="C12649" s="601" t="s">
        <v>8898</v>
      </c>
      <c r="D12649" s="601" t="s">
        <v>8495</v>
      </c>
      <c r="E12649" s="601">
        <v>268.33</v>
      </c>
    </row>
    <row r="12650" spans="1:5">
      <c r="A12650" s="601">
        <v>10491</v>
      </c>
      <c r="B12650" s="601" t="s">
        <v>13332</v>
      </c>
      <c r="C12650" s="601" t="s">
        <v>8898</v>
      </c>
      <c r="D12650" s="601" t="s">
        <v>8495</v>
      </c>
      <c r="E12650" s="601">
        <v>325.83</v>
      </c>
    </row>
    <row r="12651" spans="1:5">
      <c r="A12651" s="601">
        <v>34385</v>
      </c>
      <c r="B12651" s="601" t="s">
        <v>13333</v>
      </c>
      <c r="C12651" s="601" t="s">
        <v>8898</v>
      </c>
      <c r="D12651" s="601" t="s">
        <v>8495</v>
      </c>
      <c r="E12651" s="601">
        <v>475.33</v>
      </c>
    </row>
    <row r="12652" spans="1:5">
      <c r="A12652" s="601">
        <v>10499</v>
      </c>
      <c r="B12652" s="601" t="s">
        <v>13334</v>
      </c>
      <c r="C12652" s="601" t="s">
        <v>8898</v>
      </c>
      <c r="D12652" s="601" t="s">
        <v>8495</v>
      </c>
      <c r="E12652" s="601">
        <v>191.66</v>
      </c>
    </row>
    <row r="12653" spans="1:5">
      <c r="A12653" s="601">
        <v>34384</v>
      </c>
      <c r="B12653" s="601" t="s">
        <v>13335</v>
      </c>
      <c r="C12653" s="601" t="s">
        <v>8898</v>
      </c>
      <c r="D12653" s="601" t="s">
        <v>8495</v>
      </c>
      <c r="E12653" s="601">
        <v>575</v>
      </c>
    </row>
    <row r="12654" spans="1:5">
      <c r="A12654" s="601">
        <v>11185</v>
      </c>
      <c r="B12654" s="601" t="s">
        <v>13336</v>
      </c>
      <c r="C12654" s="601" t="s">
        <v>8898</v>
      </c>
      <c r="D12654" s="601" t="s">
        <v>8495</v>
      </c>
      <c r="E12654" s="601">
        <v>594.16</v>
      </c>
    </row>
    <row r="12655" spans="1:5">
      <c r="A12655" s="601">
        <v>10507</v>
      </c>
      <c r="B12655" s="601" t="s">
        <v>13337</v>
      </c>
      <c r="C12655" s="601" t="s">
        <v>8898</v>
      </c>
      <c r="D12655" s="601" t="s">
        <v>8495</v>
      </c>
      <c r="E12655" s="601">
        <v>503.45</v>
      </c>
    </row>
    <row r="12656" spans="1:5">
      <c r="A12656" s="601">
        <v>10505</v>
      </c>
      <c r="B12656" s="601" t="s">
        <v>13338</v>
      </c>
      <c r="C12656" s="601" t="s">
        <v>8898</v>
      </c>
      <c r="D12656" s="601" t="s">
        <v>8495</v>
      </c>
      <c r="E12656" s="601">
        <v>297.07</v>
      </c>
    </row>
    <row r="12657" spans="1:5">
      <c r="A12657" s="601">
        <v>10506</v>
      </c>
      <c r="B12657" s="601" t="s">
        <v>13339</v>
      </c>
      <c r="C12657" s="601" t="s">
        <v>8898</v>
      </c>
      <c r="D12657" s="601" t="s">
        <v>8495</v>
      </c>
      <c r="E12657" s="601">
        <v>387.81</v>
      </c>
    </row>
    <row r="12658" spans="1:5">
      <c r="A12658" s="601">
        <v>5031</v>
      </c>
      <c r="B12658" s="601" t="s">
        <v>13340</v>
      </c>
      <c r="C12658" s="601" t="s">
        <v>8898</v>
      </c>
      <c r="D12658" s="601" t="s">
        <v>8500</v>
      </c>
      <c r="E12658" s="601">
        <v>544.54</v>
      </c>
    </row>
    <row r="12659" spans="1:5">
      <c r="A12659" s="601">
        <v>10502</v>
      </c>
      <c r="B12659" s="601" t="s">
        <v>13341</v>
      </c>
      <c r="C12659" s="601" t="s">
        <v>8898</v>
      </c>
      <c r="D12659" s="601" t="s">
        <v>8495</v>
      </c>
      <c r="E12659" s="601">
        <v>634.51</v>
      </c>
    </row>
    <row r="12660" spans="1:5">
      <c r="A12660" s="601">
        <v>10501</v>
      </c>
      <c r="B12660" s="601" t="s">
        <v>13342</v>
      </c>
      <c r="C12660" s="601" t="s">
        <v>8898</v>
      </c>
      <c r="D12660" s="601" t="s">
        <v>8495</v>
      </c>
      <c r="E12660" s="601">
        <v>358.48</v>
      </c>
    </row>
    <row r="12661" spans="1:5">
      <c r="A12661" s="601">
        <v>10503</v>
      </c>
      <c r="B12661" s="601" t="s">
        <v>13343</v>
      </c>
      <c r="C12661" s="601" t="s">
        <v>8898</v>
      </c>
      <c r="D12661" s="601" t="s">
        <v>8495</v>
      </c>
      <c r="E12661" s="601">
        <v>484.31</v>
      </c>
    </row>
    <row r="12662" spans="1:5">
      <c r="A12662" s="601">
        <v>4500</v>
      </c>
      <c r="B12662" s="601" t="s">
        <v>13344</v>
      </c>
      <c r="C12662" s="601" t="s">
        <v>8539</v>
      </c>
      <c r="D12662" s="601" t="s">
        <v>8495</v>
      </c>
      <c r="E12662" s="601">
        <v>22.32</v>
      </c>
    </row>
    <row r="12663" spans="1:5">
      <c r="A12663" s="601">
        <v>4448</v>
      </c>
      <c r="B12663" s="601" t="s">
        <v>13345</v>
      </c>
      <c r="C12663" s="601" t="s">
        <v>8539</v>
      </c>
      <c r="D12663" s="601" t="s">
        <v>8495</v>
      </c>
      <c r="E12663" s="601">
        <v>30.66</v>
      </c>
    </row>
    <row r="12664" spans="1:5">
      <c r="A12664" s="601">
        <v>20213</v>
      </c>
      <c r="B12664" s="601" t="s">
        <v>13346</v>
      </c>
      <c r="C12664" s="601" t="s">
        <v>8539</v>
      </c>
      <c r="D12664" s="601" t="s">
        <v>8495</v>
      </c>
      <c r="E12664" s="601">
        <v>22.28</v>
      </c>
    </row>
    <row r="12665" spans="1:5">
      <c r="A12665" s="601">
        <v>20211</v>
      </c>
      <c r="B12665" s="601" t="s">
        <v>13347</v>
      </c>
      <c r="C12665" s="601" t="s">
        <v>8539</v>
      </c>
      <c r="D12665" s="601" t="s">
        <v>8495</v>
      </c>
      <c r="E12665" s="601">
        <v>29.5</v>
      </c>
    </row>
    <row r="12666" spans="1:5">
      <c r="A12666" s="601">
        <v>40270</v>
      </c>
      <c r="B12666" s="601" t="s">
        <v>13348</v>
      </c>
      <c r="C12666" s="601" t="s">
        <v>8539</v>
      </c>
      <c r="D12666" s="601" t="s">
        <v>8541</v>
      </c>
      <c r="E12666" s="601">
        <v>118.03</v>
      </c>
    </row>
    <row r="12667" spans="1:5">
      <c r="A12667" s="601">
        <v>4425</v>
      </c>
      <c r="B12667" s="601" t="s">
        <v>13349</v>
      </c>
      <c r="C12667" s="601" t="s">
        <v>8539</v>
      </c>
      <c r="D12667" s="601" t="s">
        <v>8495</v>
      </c>
      <c r="E12667" s="601">
        <v>24.39</v>
      </c>
    </row>
    <row r="12668" spans="1:5">
      <c r="A12668" s="601">
        <v>4472</v>
      </c>
      <c r="B12668" s="601" t="s">
        <v>13350</v>
      </c>
      <c r="C12668" s="601" t="s">
        <v>8539</v>
      </c>
      <c r="D12668" s="601" t="s">
        <v>8495</v>
      </c>
      <c r="E12668" s="601">
        <v>30.46</v>
      </c>
    </row>
    <row r="12669" spans="1:5">
      <c r="A12669" s="601">
        <v>35272</v>
      </c>
      <c r="B12669" s="601" t="s">
        <v>13351</v>
      </c>
      <c r="C12669" s="601" t="s">
        <v>8539</v>
      </c>
      <c r="D12669" s="601" t="s">
        <v>8495</v>
      </c>
      <c r="E12669" s="601">
        <v>44.04</v>
      </c>
    </row>
    <row r="12670" spans="1:5">
      <c r="A12670" s="601">
        <v>4481</v>
      </c>
      <c r="B12670" s="601" t="s">
        <v>13352</v>
      </c>
      <c r="C12670" s="601" t="s">
        <v>8539</v>
      </c>
      <c r="D12670" s="601" t="s">
        <v>8495</v>
      </c>
      <c r="E12670" s="601">
        <v>47.14</v>
      </c>
    </row>
    <row r="12671" spans="1:5">
      <c r="A12671" s="601">
        <v>34345</v>
      </c>
      <c r="B12671" s="601" t="s">
        <v>13353</v>
      </c>
      <c r="C12671" s="601" t="s">
        <v>8643</v>
      </c>
      <c r="D12671" s="601" t="s">
        <v>8495</v>
      </c>
      <c r="E12671" s="601">
        <v>13.27</v>
      </c>
    </row>
    <row r="12672" spans="1:5">
      <c r="A12672" s="601">
        <v>41096</v>
      </c>
      <c r="B12672" s="601" t="s">
        <v>13354</v>
      </c>
      <c r="C12672" s="601" t="s">
        <v>8645</v>
      </c>
      <c r="D12672" s="601" t="s">
        <v>8495</v>
      </c>
      <c r="E12672" s="612">
        <v>2334.92</v>
      </c>
    </row>
  </sheetData>
  <pageMargins left="0.23622047244094491" right="0.23622047244094491" top="0.74803149606299213" bottom="0.74803149606299213" header="0.31496062992125984" footer="0.31496062992125984"/>
  <pageSetup paperSize="9" scale="40" fitToHeight="150" orientation="portrait" horizontalDpi="4294967293" verticalDpi="0" r:id="rId1"/>
  <colBreaks count="1" manualBreakCount="1">
    <brk id="2" max="1267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7D246-FB62-45A7-A83C-1D016AFFAB26}">
  <dimension ref="A1:J31"/>
  <sheetViews>
    <sheetView view="pageBreakPreview" zoomScale="60" zoomScaleNormal="100" workbookViewId="0">
      <selection activeCell="P10" sqref="P10"/>
    </sheetView>
    <sheetView view="pageBreakPreview" zoomScale="60" zoomScaleNormal="100" workbookViewId="1">
      <selection activeCell="O19" sqref="O19"/>
    </sheetView>
  </sheetViews>
  <sheetFormatPr defaultRowHeight="16.5"/>
  <cols>
    <col min="1" max="1" width="12.5703125" style="724" customWidth="1"/>
    <col min="2" max="2" width="9.28515625" style="724" bestFit="1" customWidth="1"/>
    <col min="3" max="3" width="9.140625" style="724"/>
    <col min="4" max="4" width="16.7109375" style="724" customWidth="1"/>
    <col min="5" max="5" width="9.140625" style="724"/>
    <col min="6" max="6" width="10.7109375" style="724" customWidth="1"/>
    <col min="7" max="7" width="12.7109375" style="724" customWidth="1"/>
    <col min="8" max="8" width="10.28515625" style="724" customWidth="1"/>
    <col min="9" max="9" width="17.42578125" style="724" customWidth="1"/>
    <col min="10" max="10" width="13.85546875" style="724" customWidth="1"/>
    <col min="11" max="16384" width="9.140625" style="718"/>
  </cols>
  <sheetData>
    <row r="1" spans="1:10" ht="32.25" customHeight="1">
      <c r="A1" s="998"/>
      <c r="B1" s="998"/>
      <c r="C1" s="998"/>
      <c r="D1" s="998"/>
      <c r="E1" s="998"/>
      <c r="F1" s="998"/>
      <c r="G1" s="998"/>
      <c r="H1" s="998"/>
      <c r="I1" s="998"/>
      <c r="J1" s="998"/>
    </row>
    <row r="2" spans="1:10" ht="15">
      <c r="A2" s="878" t="s">
        <v>13861</v>
      </c>
      <c r="B2" s="886" t="str">
        <f>RESUMO!C7</f>
        <v>Prefeitura Municipal de Sorriso</v>
      </c>
      <c r="C2" s="863"/>
      <c r="D2" s="863"/>
      <c r="E2" s="864"/>
      <c r="F2" s="874" t="s">
        <v>13864</v>
      </c>
      <c r="G2" s="883">
        <f>RESUMO!G7</f>
        <v>0</v>
      </c>
      <c r="H2" s="874" t="s">
        <v>19</v>
      </c>
      <c r="I2" s="873">
        <v>45726</v>
      </c>
      <c r="J2" s="865"/>
    </row>
    <row r="3" spans="1:10" ht="15">
      <c r="A3" s="877" t="s">
        <v>56</v>
      </c>
      <c r="B3" s="887" t="str">
        <f>RESUMO!C8</f>
        <v>Construção da Creche Jardim Aurora</v>
      </c>
      <c r="C3" s="867"/>
      <c r="D3" s="867"/>
      <c r="E3" s="868"/>
      <c r="F3" s="881" t="s">
        <v>13860</v>
      </c>
      <c r="G3" s="884">
        <f>RESUMO!G8</f>
        <v>1514.3</v>
      </c>
      <c r="H3" s="875" t="s">
        <v>13808</v>
      </c>
      <c r="I3" s="876">
        <v>0.29310000000000003</v>
      </c>
      <c r="J3" s="869"/>
    </row>
    <row r="4" spans="1:10" ht="17.25" customHeight="1">
      <c r="A4" s="877" t="s">
        <v>57</v>
      </c>
      <c r="B4" s="887" t="str">
        <f>RESUMO!C9</f>
        <v>Rua dos Mognos, Quadra 84,  Equip. Comum.</v>
      </c>
      <c r="C4" s="879"/>
      <c r="D4" s="879"/>
      <c r="E4" s="879"/>
      <c r="F4" s="882" t="s">
        <v>13807</v>
      </c>
      <c r="G4" s="885">
        <f>RESUMO!G9</f>
        <v>0</v>
      </c>
      <c r="H4" s="999" t="s">
        <v>209</v>
      </c>
      <c r="I4" s="1002" t="s">
        <v>13355</v>
      </c>
      <c r="J4" s="1003"/>
    </row>
    <row r="5" spans="1:10" ht="15">
      <c r="A5" s="866"/>
      <c r="B5" s="870"/>
      <c r="C5" s="867"/>
      <c r="D5" s="867"/>
      <c r="E5" s="867"/>
      <c r="F5" s="867"/>
      <c r="G5" s="867"/>
      <c r="H5" s="999"/>
      <c r="I5" s="1002" t="s">
        <v>13434</v>
      </c>
      <c r="J5" s="1003"/>
    </row>
    <row r="6" spans="1:10" ht="27">
      <c r="A6" s="880" t="s">
        <v>69</v>
      </c>
      <c r="B6" s="897" t="s">
        <v>13889</v>
      </c>
      <c r="C6" s="867"/>
      <c r="D6" s="867"/>
      <c r="E6" s="867"/>
      <c r="F6" s="867"/>
      <c r="G6" s="867"/>
      <c r="H6" s="999"/>
      <c r="I6" s="1002" t="s">
        <v>13433</v>
      </c>
      <c r="J6" s="1003"/>
    </row>
    <row r="7" spans="1:10" ht="16.5" customHeight="1">
      <c r="A7" s="871"/>
      <c r="B7" s="872"/>
      <c r="C7" s="872"/>
      <c r="D7" s="872"/>
      <c r="E7" s="872"/>
      <c r="F7" s="872"/>
      <c r="G7" s="872"/>
      <c r="H7" s="1000"/>
      <c r="I7" s="1004" t="s">
        <v>13887</v>
      </c>
      <c r="J7" s="1005"/>
    </row>
    <row r="8" spans="1:10" ht="15">
      <c r="A8" s="1001" t="s">
        <v>13809</v>
      </c>
      <c r="B8" s="1001"/>
      <c r="C8" s="1001"/>
      <c r="D8" s="1001"/>
      <c r="E8" s="1001"/>
      <c r="F8" s="1001"/>
      <c r="G8" s="1001"/>
      <c r="H8" s="1001"/>
      <c r="I8" s="1001"/>
      <c r="J8" s="1001"/>
    </row>
    <row r="9" spans="1:10" ht="15">
      <c r="A9" s="719" t="s">
        <v>13810</v>
      </c>
      <c r="B9" s="993" t="s">
        <v>13811</v>
      </c>
      <c r="C9" s="994"/>
      <c r="D9" s="994"/>
      <c r="E9" s="994"/>
      <c r="F9" s="994"/>
      <c r="G9" s="994"/>
      <c r="H9" s="995"/>
      <c r="I9" s="996">
        <f>SUM(I10:I14)</f>
        <v>5.6300000000000003E-2</v>
      </c>
      <c r="J9" s="997"/>
    </row>
    <row r="10" spans="1:10" ht="15">
      <c r="A10" s="720" t="s">
        <v>6</v>
      </c>
      <c r="B10" s="1008" t="s">
        <v>13812</v>
      </c>
      <c r="C10" s="1008"/>
      <c r="D10" s="1008"/>
      <c r="E10" s="1008"/>
      <c r="F10" s="1008"/>
      <c r="G10" s="1008"/>
      <c r="H10" s="1008"/>
      <c r="I10" s="1007">
        <v>3.4500000000000003E-2</v>
      </c>
      <c r="J10" s="1007"/>
    </row>
    <row r="11" spans="1:10" ht="15">
      <c r="A11" s="720" t="s">
        <v>7</v>
      </c>
      <c r="B11" s="1008" t="s">
        <v>38</v>
      </c>
      <c r="C11" s="1008"/>
      <c r="D11" s="1008"/>
      <c r="E11" s="1008"/>
      <c r="F11" s="1008"/>
      <c r="G11" s="1008"/>
      <c r="H11" s="1008"/>
      <c r="I11" s="1007">
        <v>8.5000000000000006E-3</v>
      </c>
      <c r="J11" s="1007"/>
    </row>
    <row r="12" spans="1:10" ht="15">
      <c r="A12" s="720" t="s">
        <v>8</v>
      </c>
      <c r="B12" s="1008" t="s">
        <v>13813</v>
      </c>
      <c r="C12" s="1008"/>
      <c r="D12" s="1008"/>
      <c r="E12" s="1008"/>
      <c r="F12" s="1008"/>
      <c r="G12" s="1008"/>
      <c r="H12" s="1008"/>
      <c r="I12" s="1007">
        <v>8.5000000000000006E-3</v>
      </c>
      <c r="J12" s="1007"/>
    </row>
    <row r="13" spans="1:10" ht="15">
      <c r="A13" s="720" t="s">
        <v>37</v>
      </c>
      <c r="B13" s="1008" t="s">
        <v>13814</v>
      </c>
      <c r="C13" s="1008"/>
      <c r="D13" s="1008"/>
      <c r="E13" s="1008"/>
      <c r="F13" s="1008"/>
      <c r="G13" s="1008"/>
      <c r="H13" s="1008"/>
      <c r="I13" s="1007">
        <v>4.7999999999999996E-3</v>
      </c>
      <c r="J13" s="1007"/>
    </row>
    <row r="14" spans="1:10" ht="15">
      <c r="A14" s="720"/>
      <c r="B14" s="1008"/>
      <c r="C14" s="1008"/>
      <c r="D14" s="1008"/>
      <c r="E14" s="1008"/>
      <c r="F14" s="1006"/>
      <c r="G14" s="1006"/>
      <c r="H14" s="1006"/>
      <c r="I14" s="1007"/>
      <c r="J14" s="1007"/>
    </row>
    <row r="15" spans="1:10" ht="15">
      <c r="A15" s="720"/>
      <c r="B15" s="1006"/>
      <c r="C15" s="1006"/>
      <c r="D15" s="1006"/>
      <c r="E15" s="1006"/>
      <c r="F15" s="1006"/>
      <c r="G15" s="1006"/>
      <c r="H15" s="1006"/>
      <c r="I15" s="1007"/>
      <c r="J15" s="1007"/>
    </row>
    <row r="16" spans="1:10" ht="15">
      <c r="A16" s="719" t="s">
        <v>13815</v>
      </c>
      <c r="B16" s="993" t="s">
        <v>13816</v>
      </c>
      <c r="C16" s="994"/>
      <c r="D16" s="994"/>
      <c r="E16" s="994"/>
      <c r="F16" s="994"/>
      <c r="G16" s="994"/>
      <c r="H16" s="995"/>
      <c r="I16" s="996">
        <f>SUM(I17:I20)</f>
        <v>8.1499999999999989E-2</v>
      </c>
      <c r="J16" s="997"/>
    </row>
    <row r="17" spans="1:10" ht="15">
      <c r="A17" s="720" t="s">
        <v>9</v>
      </c>
      <c r="B17" s="1008" t="s">
        <v>13817</v>
      </c>
      <c r="C17" s="1008"/>
      <c r="D17" s="1008"/>
      <c r="E17" s="1008"/>
      <c r="F17" s="1008"/>
      <c r="G17" s="1008"/>
      <c r="H17" s="1008"/>
      <c r="I17" s="1007">
        <v>6.4999999999999997E-3</v>
      </c>
      <c r="J17" s="1007"/>
    </row>
    <row r="18" spans="1:10" ht="15">
      <c r="A18" s="720" t="s">
        <v>10</v>
      </c>
      <c r="B18" s="1008" t="s">
        <v>13818</v>
      </c>
      <c r="C18" s="1008"/>
      <c r="D18" s="1008"/>
      <c r="E18" s="1008"/>
      <c r="F18" s="1008"/>
      <c r="G18" s="1008"/>
      <c r="H18" s="1008"/>
      <c r="I18" s="1007">
        <v>0.03</v>
      </c>
      <c r="J18" s="1007"/>
    </row>
    <row r="19" spans="1:10" ht="15">
      <c r="A19" s="720" t="s">
        <v>71</v>
      </c>
      <c r="B19" s="1008" t="s">
        <v>13819</v>
      </c>
      <c r="C19" s="1008"/>
      <c r="D19" s="1008"/>
      <c r="E19" s="1008"/>
      <c r="F19" s="1008"/>
      <c r="G19" s="1008"/>
      <c r="H19" s="1008"/>
      <c r="I19" s="1007">
        <v>0</v>
      </c>
      <c r="J19" s="1007"/>
    </row>
    <row r="20" spans="1:10" ht="15">
      <c r="A20" s="720" t="s">
        <v>13487</v>
      </c>
      <c r="B20" s="1008" t="str">
        <f>'[17]BDI - Serviço'!A23</f>
        <v>(I4) - Contrib. Previdenciária</v>
      </c>
      <c r="C20" s="1008"/>
      <c r="D20" s="1008"/>
      <c r="E20" s="1008"/>
      <c r="F20" s="1008"/>
      <c r="G20" s="1008"/>
      <c r="H20" s="1008"/>
      <c r="I20" s="1007">
        <v>4.4999999999999998E-2</v>
      </c>
      <c r="J20" s="1007"/>
    </row>
    <row r="21" spans="1:10" ht="15">
      <c r="A21" s="720"/>
      <c r="B21" s="1006"/>
      <c r="C21" s="1006"/>
      <c r="D21" s="1006"/>
      <c r="E21" s="1006"/>
      <c r="F21" s="1006"/>
      <c r="G21" s="1006"/>
      <c r="H21" s="1006"/>
      <c r="I21" s="1006"/>
      <c r="J21" s="1006"/>
    </row>
    <row r="22" spans="1:10" ht="15">
      <c r="A22" s="719" t="s">
        <v>13820</v>
      </c>
      <c r="B22" s="993" t="s">
        <v>13821</v>
      </c>
      <c r="C22" s="994"/>
      <c r="D22" s="994"/>
      <c r="E22" s="994"/>
      <c r="F22" s="994"/>
      <c r="G22" s="994"/>
      <c r="H22" s="995"/>
      <c r="I22" s="996">
        <f>I23</f>
        <v>5.11E-2</v>
      </c>
      <c r="J22" s="997"/>
    </row>
    <row r="23" spans="1:10" ht="15">
      <c r="A23" s="720" t="s">
        <v>11</v>
      </c>
      <c r="B23" s="1008" t="s">
        <v>13822</v>
      </c>
      <c r="C23" s="1008"/>
      <c r="D23" s="1008"/>
      <c r="E23" s="1008"/>
      <c r="F23" s="1008"/>
      <c r="G23" s="1008"/>
      <c r="H23" s="1008"/>
      <c r="I23" s="1007">
        <v>5.11E-2</v>
      </c>
      <c r="J23" s="1007"/>
    </row>
    <row r="24" spans="1:10" ht="16.5" customHeight="1">
      <c r="A24" s="721"/>
      <c r="B24" s="1015"/>
      <c r="C24" s="1015"/>
      <c r="D24" s="1015"/>
      <c r="E24" s="1015"/>
      <c r="F24" s="1015"/>
      <c r="G24" s="1015"/>
      <c r="H24" s="1015"/>
      <c r="I24" s="1015"/>
      <c r="J24" s="1015"/>
    </row>
    <row r="25" spans="1:10" ht="15.75">
      <c r="A25" s="1009" t="s">
        <v>13823</v>
      </c>
      <c r="B25" s="1010"/>
      <c r="C25" s="1010"/>
      <c r="D25" s="1010"/>
      <c r="E25" s="1010"/>
      <c r="F25" s="1010"/>
      <c r="G25" s="1010"/>
      <c r="H25" s="1011"/>
      <c r="I25" s="1012">
        <f>(((1+I10+I12+I13)*(1+I11)*(1+I22)/(1-I16))-1)</f>
        <v>0.20925856497550321</v>
      </c>
      <c r="J25" s="1013"/>
    </row>
    <row r="26" spans="1:10" ht="15.75">
      <c r="A26" s="722"/>
      <c r="B26" s="722"/>
      <c r="C26" s="722"/>
      <c r="D26" s="722"/>
      <c r="E26" s="722"/>
      <c r="F26" s="722"/>
      <c r="G26" s="722"/>
      <c r="H26" s="722"/>
      <c r="I26" s="722"/>
      <c r="J26" s="722"/>
    </row>
    <row r="27" spans="1:10" ht="15.75">
      <c r="A27" s="722"/>
      <c r="B27" s="722"/>
      <c r="C27" s="722"/>
      <c r="D27" s="722"/>
      <c r="E27" s="722"/>
      <c r="F27" s="722"/>
      <c r="G27" s="722"/>
      <c r="H27" s="722"/>
      <c r="I27" s="722"/>
      <c r="J27" s="722"/>
    </row>
    <row r="28" spans="1:10" ht="15">
      <c r="A28" s="1014" t="s">
        <v>49</v>
      </c>
      <c r="B28" s="1014"/>
      <c r="C28" s="1014"/>
      <c r="D28" s="1014"/>
      <c r="E28" s="1014"/>
      <c r="F28" s="1014"/>
      <c r="G28" s="1014"/>
      <c r="H28" s="1014"/>
      <c r="I28" s="1014"/>
      <c r="J28" s="1014"/>
    </row>
    <row r="29" spans="1:10" ht="15.75">
      <c r="A29" s="723"/>
      <c r="B29" s="723"/>
      <c r="C29" s="723"/>
      <c r="D29" s="723"/>
      <c r="E29" s="722"/>
      <c r="F29" s="722"/>
      <c r="G29" s="722"/>
      <c r="H29" s="722"/>
      <c r="I29" s="722"/>
      <c r="J29" s="722"/>
    </row>
    <row r="30" spans="1:10">
      <c r="A30" s="723"/>
      <c r="B30" s="722"/>
      <c r="D30" s="723"/>
      <c r="F30" s="722"/>
      <c r="G30" s="722"/>
      <c r="H30" s="722"/>
      <c r="I30" s="722"/>
      <c r="J30" s="722"/>
    </row>
    <row r="31" spans="1:10" ht="15.75">
      <c r="A31" s="723"/>
      <c r="B31" s="723"/>
      <c r="C31" s="723"/>
      <c r="D31" s="723"/>
      <c r="E31" s="722"/>
      <c r="F31" s="722"/>
      <c r="G31" s="722"/>
      <c r="H31" s="722"/>
      <c r="I31" s="722"/>
      <c r="J31" s="722"/>
    </row>
  </sheetData>
  <mergeCells count="43">
    <mergeCell ref="A25:H25"/>
    <mergeCell ref="I25:J25"/>
    <mergeCell ref="A28:J28"/>
    <mergeCell ref="B22:H22"/>
    <mergeCell ref="I22:J22"/>
    <mergeCell ref="B23:H23"/>
    <mergeCell ref="I23:J23"/>
    <mergeCell ref="B24:H24"/>
    <mergeCell ref="I24:J24"/>
    <mergeCell ref="B19:H19"/>
    <mergeCell ref="I19:J19"/>
    <mergeCell ref="B20:H20"/>
    <mergeCell ref="I20:J20"/>
    <mergeCell ref="B21:H21"/>
    <mergeCell ref="I21:J21"/>
    <mergeCell ref="B16:H16"/>
    <mergeCell ref="I16:J16"/>
    <mergeCell ref="B17:H17"/>
    <mergeCell ref="I17:J17"/>
    <mergeCell ref="B18:H18"/>
    <mergeCell ref="I18:J18"/>
    <mergeCell ref="B15:H15"/>
    <mergeCell ref="I15:J15"/>
    <mergeCell ref="B10:H10"/>
    <mergeCell ref="I10:J10"/>
    <mergeCell ref="B11:H11"/>
    <mergeCell ref="I11:J11"/>
    <mergeCell ref="B12:H12"/>
    <mergeCell ref="I12:J12"/>
    <mergeCell ref="B13:H13"/>
    <mergeCell ref="I13:J13"/>
    <mergeCell ref="B14:E14"/>
    <mergeCell ref="F14:H14"/>
    <mergeCell ref="I14:J14"/>
    <mergeCell ref="B9:H9"/>
    <mergeCell ref="I9:J9"/>
    <mergeCell ref="A1:J1"/>
    <mergeCell ref="H4:H7"/>
    <mergeCell ref="A8:J8"/>
    <mergeCell ref="I4:J4"/>
    <mergeCell ref="I5:J5"/>
    <mergeCell ref="I6:J6"/>
    <mergeCell ref="I7:J7"/>
  </mergeCells>
  <pageMargins left="0.51181102362204722" right="0.51181102362204722" top="0.78740157480314965" bottom="0.78740157480314965" header="0.31496062992125984" footer="0.31496062992125984"/>
  <pageSetup paperSize="9" scale="75" orientation="portrait" r:id="rId1"/>
  <headerFooter>
    <oddFooter>&amp;CMailla Victória Santos Barile
&amp;9Engenheira Civil 
CREA - MT 57412&amp;11
&amp;R&amp;P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outlinePr summaryBelow="0"/>
    <pageSetUpPr fitToPage="1"/>
  </sheetPr>
  <dimension ref="A1:AH176"/>
  <sheetViews>
    <sheetView view="pageBreakPreview" topLeftCell="A39" zoomScale="40" zoomScaleNormal="100" zoomScaleSheetLayoutView="40" workbookViewId="0">
      <selection activeCell="K8" sqref="K8"/>
    </sheetView>
    <sheetView view="pageBreakPreview" topLeftCell="A29" zoomScale="25" zoomScaleNormal="100" zoomScaleSheetLayoutView="25" workbookViewId="1"/>
  </sheetViews>
  <sheetFormatPr defaultColWidth="11.42578125" defaultRowHeight="15"/>
  <cols>
    <col min="1" max="1" width="6.42578125" style="3" customWidth="1"/>
    <col min="2" max="2" width="31.140625" style="3" customWidth="1"/>
    <col min="3" max="3" width="14.42578125" style="2" customWidth="1"/>
    <col min="4" max="4" width="21" style="81" customWidth="1"/>
    <col min="5" max="5" width="18.85546875" style="81" customWidth="1"/>
    <col min="6" max="6" width="19.140625" style="81" customWidth="1"/>
    <col min="7" max="7" width="18.42578125" style="81" customWidth="1"/>
    <col min="8" max="8" width="17.5703125" style="81" customWidth="1"/>
    <col min="9" max="9" width="12.42578125" style="3" customWidth="1"/>
    <col min="10" max="10" width="11.7109375" style="15" customWidth="1"/>
    <col min="11" max="11" width="26.42578125" style="2" customWidth="1"/>
    <col min="12" max="12" width="17.5703125" style="3" customWidth="1"/>
    <col min="13" max="13" width="25.5703125" style="3" customWidth="1"/>
    <col min="14" max="14" width="26" style="15" customWidth="1"/>
    <col min="15" max="15" width="14.140625" style="15" bestFit="1" customWidth="1"/>
    <col min="16" max="16" width="16.7109375" style="15" customWidth="1"/>
    <col min="17" max="17" width="20.7109375" style="2" customWidth="1"/>
    <col min="18" max="18" width="15.7109375" style="4" customWidth="1"/>
    <col min="19" max="19" width="6.7109375" style="15" bestFit="1" customWidth="1" collapsed="1"/>
    <col min="20" max="20" width="16.7109375" style="173" customWidth="1"/>
    <col min="21" max="21" width="20.42578125" style="2" customWidth="1"/>
    <col min="22" max="22" width="5.28515625" style="4" customWidth="1"/>
    <col min="23" max="24" width="11.42578125" style="2"/>
    <col min="25" max="25" width="11.7109375" style="2" customWidth="1"/>
    <col min="26" max="26" width="17.140625" style="2" customWidth="1"/>
    <col min="27" max="27" width="18" style="2" customWidth="1"/>
    <col min="28" max="28" width="20.5703125" style="2" customWidth="1"/>
    <col min="29" max="30" width="11.42578125" style="2"/>
    <col min="31" max="31" width="15.85546875" style="2" bestFit="1" customWidth="1"/>
    <col min="32" max="16384" width="11.42578125" style="2"/>
  </cols>
  <sheetData>
    <row r="1" spans="1:23">
      <c r="A1" s="120"/>
      <c r="B1" s="120"/>
      <c r="S1" s="121"/>
      <c r="T1" s="15"/>
    </row>
    <row r="2" spans="1:23" ht="43.5" customHeight="1">
      <c r="A2" s="120"/>
      <c r="B2" s="120"/>
      <c r="D2" s="5"/>
      <c r="E2" s="986" t="s">
        <v>202</v>
      </c>
      <c r="F2" s="986"/>
      <c r="G2" s="986"/>
      <c r="H2" s="986"/>
      <c r="I2" s="986"/>
      <c r="J2" s="986"/>
      <c r="K2" s="986"/>
      <c r="L2" s="986"/>
      <c r="M2" s="986"/>
      <c r="N2" s="986"/>
      <c r="O2" s="4"/>
      <c r="P2" s="4"/>
      <c r="Q2" s="4"/>
      <c r="S2" s="119"/>
      <c r="T2" s="4"/>
      <c r="U2" s="4"/>
    </row>
    <row r="3" spans="1:23" ht="15" customHeight="1">
      <c r="A3" s="120"/>
      <c r="B3" s="120"/>
      <c r="E3" s="5"/>
      <c r="F3" s="5"/>
      <c r="G3" s="5"/>
      <c r="H3" s="5"/>
      <c r="I3" s="4"/>
      <c r="J3" s="4"/>
      <c r="L3" s="4"/>
      <c r="M3" s="4"/>
      <c r="N3" s="4"/>
      <c r="O3" s="4"/>
      <c r="P3"/>
      <c r="Q3"/>
      <c r="R3"/>
      <c r="S3"/>
      <c r="T3"/>
      <c r="U3"/>
      <c r="V3"/>
      <c r="W3"/>
    </row>
    <row r="4" spans="1:23">
      <c r="A4" s="224"/>
      <c r="B4" s="224"/>
      <c r="C4" s="40"/>
      <c r="D4" s="227"/>
      <c r="E4" s="227"/>
      <c r="F4" s="227"/>
      <c r="G4" s="227"/>
      <c r="H4" s="227"/>
      <c r="I4" s="11"/>
      <c r="J4" s="82"/>
      <c r="K4" s="40"/>
      <c r="L4" s="11"/>
      <c r="M4" s="11"/>
      <c r="N4" s="11"/>
      <c r="O4" s="4"/>
      <c r="P4"/>
      <c r="Q4"/>
      <c r="R4"/>
      <c r="S4"/>
      <c r="T4"/>
      <c r="U4"/>
      <c r="V4"/>
      <c r="W4"/>
    </row>
    <row r="5" spans="1:23">
      <c r="A5" s="177" t="s">
        <v>131</v>
      </c>
      <c r="B5" s="177"/>
      <c r="C5" s="178"/>
      <c r="D5" s="179"/>
      <c r="E5" s="179"/>
      <c r="F5" s="179"/>
      <c r="G5" s="179" t="s">
        <v>132</v>
      </c>
      <c r="H5" s="179"/>
      <c r="I5" s="177"/>
      <c r="J5" s="180" t="s">
        <v>141</v>
      </c>
      <c r="K5" s="178"/>
      <c r="L5" s="177"/>
      <c r="M5" s="177" t="s">
        <v>142</v>
      </c>
      <c r="N5" s="181"/>
      <c r="O5"/>
      <c r="P5"/>
      <c r="Q5"/>
      <c r="R5"/>
      <c r="S5"/>
      <c r="T5"/>
      <c r="U5"/>
      <c r="V5"/>
      <c r="W5"/>
    </row>
    <row r="6" spans="1:23">
      <c r="A6" s="164"/>
      <c r="B6" s="220" t="s">
        <v>56</v>
      </c>
      <c r="C6" s="164" t="s">
        <v>203</v>
      </c>
      <c r="D6" s="221"/>
      <c r="E6" s="221"/>
      <c r="F6" s="219"/>
      <c r="G6" s="832" t="s">
        <v>13864</v>
      </c>
      <c r="H6" s="1024">
        <f>RESUMO!G7</f>
        <v>0</v>
      </c>
      <c r="I6" s="1024"/>
      <c r="J6" s="220" t="s">
        <v>16</v>
      </c>
      <c r="K6" s="247">
        <v>0.29310000000000003</v>
      </c>
      <c r="L6" s="220" t="s">
        <v>209</v>
      </c>
      <c r="M6" s="221" t="s">
        <v>205</v>
      </c>
      <c r="N6" s="164"/>
      <c r="O6"/>
      <c r="P6"/>
      <c r="Q6"/>
      <c r="R6"/>
      <c r="S6"/>
      <c r="T6"/>
      <c r="U6"/>
      <c r="V6"/>
      <c r="W6"/>
    </row>
    <row r="7" spans="1:23">
      <c r="A7" s="4"/>
      <c r="B7" s="6" t="s">
        <v>57</v>
      </c>
      <c r="C7" s="985" t="s">
        <v>520</v>
      </c>
      <c r="D7" s="985"/>
      <c r="E7" s="985"/>
      <c r="G7" s="832" t="s">
        <v>13860</v>
      </c>
      <c r="H7" s="1025">
        <f>RESUMO!G8</f>
        <v>1514.3</v>
      </c>
      <c r="I7" s="1025"/>
      <c r="L7" s="2"/>
      <c r="M7" s="223" t="s">
        <v>206</v>
      </c>
      <c r="N7" s="4"/>
      <c r="O7"/>
      <c r="P7"/>
      <c r="Q7"/>
      <c r="R7"/>
      <c r="S7"/>
      <c r="T7"/>
      <c r="U7"/>
      <c r="V7"/>
      <c r="W7"/>
    </row>
    <row r="8" spans="1:23">
      <c r="A8" s="4"/>
      <c r="B8" s="6" t="s">
        <v>58</v>
      </c>
      <c r="C8" s="4" t="s">
        <v>204</v>
      </c>
      <c r="D8" s="5"/>
      <c r="E8" s="5"/>
      <c r="G8" s="832" t="s">
        <v>13807</v>
      </c>
      <c r="H8" s="1023">
        <f>RESUMO!G9</f>
        <v>0</v>
      </c>
      <c r="I8" s="1023"/>
      <c r="L8" s="2"/>
      <c r="M8" s="4" t="s">
        <v>207</v>
      </c>
      <c r="N8" s="4"/>
      <c r="O8"/>
      <c r="P8"/>
      <c r="Q8"/>
      <c r="R8"/>
      <c r="S8"/>
      <c r="T8"/>
      <c r="U8"/>
      <c r="V8"/>
      <c r="W8"/>
    </row>
    <row r="9" spans="1:23">
      <c r="A9" s="4"/>
      <c r="B9" s="6" t="s">
        <v>59</v>
      </c>
      <c r="C9" s="4" t="s">
        <v>60</v>
      </c>
      <c r="D9" s="5"/>
      <c r="E9" s="5"/>
      <c r="H9" s="5"/>
      <c r="I9" s="2"/>
      <c r="L9" s="2"/>
      <c r="M9" s="4" t="s">
        <v>208</v>
      </c>
      <c r="N9" s="4"/>
      <c r="O9"/>
      <c r="P9"/>
      <c r="Q9"/>
      <c r="R9"/>
      <c r="S9"/>
      <c r="T9"/>
      <c r="U9"/>
      <c r="V9"/>
      <c r="W9"/>
    </row>
    <row r="10" spans="1:23">
      <c r="A10" s="11"/>
      <c r="B10" s="241"/>
      <c r="C10" s="11"/>
      <c r="D10" s="227"/>
      <c r="E10" s="227"/>
      <c r="F10" s="226"/>
      <c r="G10" s="226"/>
      <c r="H10" s="227"/>
      <c r="I10" s="40"/>
      <c r="J10" s="82"/>
      <c r="K10" s="40"/>
      <c r="L10" s="40"/>
      <c r="M10" s="228"/>
      <c r="N10" s="11"/>
      <c r="O10"/>
      <c r="P10"/>
      <c r="Q10"/>
      <c r="R10"/>
      <c r="S10"/>
      <c r="T10"/>
      <c r="U10"/>
      <c r="V10"/>
      <c r="W10"/>
    </row>
    <row r="11" spans="1:23">
      <c r="A11" s="177" t="s">
        <v>133</v>
      </c>
      <c r="B11" s="177"/>
      <c r="C11" s="178"/>
      <c r="D11" s="179"/>
      <c r="E11" s="179"/>
      <c r="F11" s="179"/>
      <c r="G11" s="179" t="s">
        <v>144</v>
      </c>
      <c r="H11" s="179"/>
      <c r="I11" s="177"/>
      <c r="J11" s="180"/>
      <c r="K11" s="178"/>
      <c r="L11" s="180" t="s">
        <v>143</v>
      </c>
      <c r="M11" s="180"/>
      <c r="N11" s="188"/>
      <c r="O11"/>
      <c r="P11"/>
      <c r="Q11"/>
      <c r="R11"/>
      <c r="S11"/>
      <c r="T11"/>
      <c r="U11"/>
      <c r="V11"/>
      <c r="W11"/>
    </row>
    <row r="12" spans="1:23">
      <c r="A12" s="216"/>
      <c r="B12" s="217" t="s">
        <v>125</v>
      </c>
      <c r="C12" s="164"/>
      <c r="D12" s="219"/>
      <c r="E12" s="229"/>
      <c r="F12" s="219"/>
      <c r="G12" s="220" t="s">
        <v>69</v>
      </c>
      <c r="H12" s="221"/>
      <c r="I12" s="218"/>
      <c r="J12" s="164"/>
      <c r="K12" s="218"/>
      <c r="L12" s="220" t="s">
        <v>137</v>
      </c>
      <c r="M12" s="164"/>
      <c r="N12" s="164"/>
      <c r="O12"/>
      <c r="P12"/>
      <c r="Q12"/>
      <c r="R12"/>
      <c r="S12"/>
      <c r="T12"/>
      <c r="U12"/>
      <c r="V12"/>
      <c r="W12"/>
    </row>
    <row r="13" spans="1:23">
      <c r="A13" s="119"/>
      <c r="B13" s="222" t="s">
        <v>126</v>
      </c>
      <c r="C13" s="4"/>
      <c r="D13" s="175"/>
      <c r="E13" s="175"/>
      <c r="G13" s="6" t="s">
        <v>521</v>
      </c>
      <c r="H13" s="1022"/>
      <c r="I13" s="1022"/>
      <c r="J13" s="4"/>
      <c r="K13" s="10"/>
      <c r="L13" s="6" t="s">
        <v>145</v>
      </c>
      <c r="M13" s="4"/>
      <c r="N13" s="230"/>
      <c r="O13"/>
      <c r="P13"/>
      <c r="Q13"/>
      <c r="R13"/>
      <c r="S13"/>
      <c r="T13"/>
      <c r="U13"/>
      <c r="V13"/>
      <c r="W13"/>
    </row>
    <row r="14" spans="1:23">
      <c r="A14" s="119"/>
      <c r="B14" s="222" t="s">
        <v>127</v>
      </c>
      <c r="C14" s="4"/>
      <c r="D14" s="175"/>
      <c r="E14" s="175"/>
      <c r="F14" s="175"/>
      <c r="G14" s="175"/>
      <c r="H14" s="175"/>
      <c r="I14" s="10"/>
      <c r="J14" s="231"/>
      <c r="K14" s="10"/>
      <c r="L14" s="6"/>
      <c r="M14" s="19"/>
      <c r="N14" s="230"/>
      <c r="O14"/>
      <c r="P14"/>
      <c r="Q14"/>
      <c r="R14"/>
      <c r="S14"/>
      <c r="T14"/>
      <c r="U14"/>
      <c r="V14"/>
      <c r="W14"/>
    </row>
    <row r="15" spans="1:23">
      <c r="A15" s="119"/>
      <c r="B15" s="222" t="s">
        <v>128</v>
      </c>
      <c r="C15" s="148"/>
      <c r="D15" s="175"/>
      <c r="E15" s="175"/>
      <c r="F15" s="175"/>
      <c r="G15" s="175"/>
      <c r="H15" s="175"/>
      <c r="I15" s="10"/>
      <c r="J15" s="230"/>
      <c r="K15" s="245"/>
      <c r="L15" s="6"/>
      <c r="M15" s="19"/>
      <c r="N15" s="246"/>
      <c r="O15"/>
      <c r="P15"/>
      <c r="Q15"/>
      <c r="R15"/>
      <c r="S15"/>
      <c r="T15"/>
      <c r="U15"/>
      <c r="V15"/>
      <c r="W15"/>
    </row>
    <row r="16" spans="1:23">
      <c r="A16" s="224"/>
      <c r="B16" s="225"/>
      <c r="C16" s="232"/>
      <c r="D16" s="233"/>
      <c r="E16" s="233"/>
      <c r="F16" s="233"/>
      <c r="G16" s="233"/>
      <c r="H16" s="233"/>
      <c r="I16" s="234"/>
      <c r="J16" s="235"/>
      <c r="K16" s="236"/>
      <c r="L16" s="237"/>
      <c r="M16" s="238"/>
      <c r="N16" s="165"/>
      <c r="O16"/>
      <c r="P16"/>
      <c r="Q16"/>
      <c r="R16"/>
      <c r="S16"/>
      <c r="T16"/>
      <c r="U16"/>
      <c r="V16"/>
      <c r="W16"/>
    </row>
    <row r="17" spans="1:34">
      <c r="A17" s="177" t="s">
        <v>134</v>
      </c>
      <c r="B17" s="177"/>
      <c r="C17" s="178"/>
      <c r="D17" s="179"/>
      <c r="E17" s="179"/>
      <c r="F17" s="179"/>
      <c r="G17" s="179"/>
      <c r="H17" s="179"/>
      <c r="I17" s="177"/>
      <c r="J17" s="177"/>
      <c r="K17" s="178"/>
      <c r="L17" s="177"/>
      <c r="M17" s="177"/>
      <c r="N17" s="181"/>
      <c r="O17"/>
      <c r="P17"/>
      <c r="Q17"/>
      <c r="R17"/>
      <c r="S17"/>
      <c r="T17"/>
      <c r="U17"/>
      <c r="V17"/>
      <c r="W17"/>
    </row>
    <row r="18" spans="1:34">
      <c r="A18" s="216"/>
      <c r="B18" s="217" t="s">
        <v>129</v>
      </c>
      <c r="C18" s="164"/>
      <c r="D18" s="219"/>
      <c r="E18" s="219"/>
      <c r="F18" s="219"/>
      <c r="G18" s="219"/>
      <c r="H18" s="219"/>
      <c r="I18" s="220"/>
      <c r="J18" s="239"/>
      <c r="K18" s="218"/>
      <c r="L18" s="220"/>
      <c r="M18" s="239"/>
      <c r="N18" s="164"/>
      <c r="O18"/>
      <c r="P18"/>
      <c r="Q18"/>
      <c r="R18"/>
      <c r="S18"/>
      <c r="T18"/>
      <c r="U18"/>
      <c r="V18"/>
      <c r="W18"/>
    </row>
    <row r="19" spans="1:34">
      <c r="A19" s="119"/>
      <c r="B19" s="222" t="s">
        <v>130</v>
      </c>
      <c r="C19" s="5"/>
      <c r="I19" s="6"/>
      <c r="J19" s="19"/>
      <c r="K19" s="240"/>
      <c r="L19" s="6"/>
      <c r="M19" s="19"/>
      <c r="N19" s="4"/>
      <c r="O19"/>
      <c r="P19"/>
      <c r="Q19"/>
      <c r="R19"/>
      <c r="S19"/>
      <c r="T19"/>
      <c r="U19"/>
      <c r="V19"/>
      <c r="W19"/>
    </row>
    <row r="20" spans="1:34">
      <c r="A20" s="119"/>
      <c r="B20" s="222"/>
      <c r="C20" s="81"/>
      <c r="I20" s="6"/>
      <c r="J20" s="19"/>
      <c r="K20" s="240"/>
      <c r="L20" s="6"/>
      <c r="M20" s="19"/>
      <c r="N20" s="4"/>
      <c r="O20"/>
      <c r="P20"/>
      <c r="Q20"/>
      <c r="R20"/>
      <c r="S20"/>
      <c r="T20"/>
      <c r="U20"/>
      <c r="V20"/>
      <c r="W20"/>
    </row>
    <row r="21" spans="1:34">
      <c r="A21" s="224"/>
      <c r="B21" s="225"/>
      <c r="C21" s="226"/>
      <c r="D21" s="226"/>
      <c r="E21" s="226"/>
      <c r="F21" s="226"/>
      <c r="G21" s="226"/>
      <c r="H21" s="226"/>
      <c r="I21" s="241"/>
      <c r="J21" s="242"/>
      <c r="K21" s="243"/>
      <c r="L21" s="241"/>
      <c r="M21" s="242"/>
      <c r="N21" s="11"/>
      <c r="O21"/>
      <c r="P21"/>
      <c r="Q21"/>
      <c r="R21"/>
      <c r="S21"/>
      <c r="T21"/>
      <c r="U21"/>
      <c r="V21"/>
      <c r="W21"/>
    </row>
    <row r="22" spans="1:34" ht="36.75" customHeight="1">
      <c r="A22" s="982" t="s">
        <v>573</v>
      </c>
      <c r="B22" s="983"/>
      <c r="C22" s="983"/>
      <c r="D22" s="983"/>
      <c r="E22" s="983"/>
      <c r="F22" s="983"/>
      <c r="G22" s="983"/>
      <c r="H22" s="983"/>
      <c r="I22" s="983"/>
      <c r="J22" s="983"/>
      <c r="K22" s="983"/>
      <c r="L22" s="983"/>
      <c r="M22" s="983"/>
      <c r="N22" s="984"/>
      <c r="O22"/>
      <c r="P22"/>
      <c r="Q22"/>
      <c r="R22"/>
      <c r="S22"/>
      <c r="T22"/>
      <c r="U22"/>
      <c r="V22"/>
      <c r="W22"/>
    </row>
    <row r="23" spans="1:34" ht="15" customHeight="1" thickBot="1">
      <c r="A23" s="214"/>
      <c r="B23" s="214"/>
      <c r="C23" s="244"/>
      <c r="D23" s="214"/>
      <c r="E23" s="214"/>
      <c r="F23" s="214"/>
      <c r="G23" s="214"/>
      <c r="H23" s="214"/>
      <c r="I23" s="214"/>
      <c r="J23" s="214"/>
      <c r="K23" s="214"/>
      <c r="L23" s="214"/>
      <c r="M23" s="214"/>
      <c r="N23" s="214"/>
      <c r="P23"/>
      <c r="Q23"/>
      <c r="R23"/>
      <c r="S23"/>
      <c r="T23"/>
      <c r="U23"/>
      <c r="V23"/>
      <c r="W23"/>
    </row>
    <row r="24" spans="1:34" ht="15.75" thickBot="1">
      <c r="A24" s="141"/>
      <c r="B24" s="1031" t="s">
        <v>552</v>
      </c>
      <c r="C24" s="1032"/>
      <c r="D24" s="1032"/>
      <c r="E24" s="1032"/>
      <c r="F24" s="1032"/>
      <c r="G24" s="1032"/>
      <c r="H24" s="1036"/>
      <c r="I24"/>
      <c r="J24" s="4"/>
      <c r="K24" s="1031" t="s">
        <v>738</v>
      </c>
      <c r="L24" s="1032"/>
      <c r="M24" s="1032"/>
      <c r="N24" s="1032"/>
      <c r="P24" t="s">
        <v>725</v>
      </c>
      <c r="Q24"/>
      <c r="R24"/>
      <c r="S24" s="121"/>
      <c r="T24" s="174"/>
      <c r="X24"/>
      <c r="Y24"/>
      <c r="Z24"/>
      <c r="AA24"/>
      <c r="AB24"/>
      <c r="AC24"/>
      <c r="AD24"/>
      <c r="AE24"/>
      <c r="AF24"/>
      <c r="AG24"/>
      <c r="AH24"/>
    </row>
    <row r="25" spans="1:34" ht="15.75" thickBot="1">
      <c r="A25" s="141"/>
      <c r="B25" s="1043"/>
      <c r="C25" s="1044"/>
      <c r="D25" s="1044"/>
      <c r="E25" s="1044"/>
      <c r="F25" s="1044"/>
      <c r="G25" s="555" t="s">
        <v>735</v>
      </c>
      <c r="H25" s="556" t="s">
        <v>736</v>
      </c>
      <c r="I25"/>
      <c r="J25" s="4"/>
      <c r="K25" s="530" t="s">
        <v>555</v>
      </c>
      <c r="L25" s="531" t="s">
        <v>556</v>
      </c>
      <c r="M25" s="531" t="s">
        <v>724</v>
      </c>
      <c r="N25" s="532" t="s">
        <v>560</v>
      </c>
      <c r="P25" s="1019" t="s">
        <v>781</v>
      </c>
      <c r="Q25" s="1020"/>
      <c r="R25" s="1021"/>
      <c r="S25" s="121"/>
      <c r="T25" s="174"/>
      <c r="X25"/>
      <c r="Y25"/>
      <c r="Z25"/>
      <c r="AA25"/>
      <c r="AB25"/>
      <c r="AC25"/>
      <c r="AD25"/>
      <c r="AE25"/>
      <c r="AF25"/>
      <c r="AG25"/>
      <c r="AH25"/>
    </row>
    <row r="26" spans="1:34" ht="15.75" thickBot="1">
      <c r="A26" s="122"/>
      <c r="B26" s="1043"/>
      <c r="C26" s="1044"/>
      <c r="D26" s="1044"/>
      <c r="E26" s="1044"/>
      <c r="F26" s="1044"/>
      <c r="G26" s="582" t="s">
        <v>553</v>
      </c>
      <c r="H26" s="583" t="s">
        <v>554</v>
      </c>
      <c r="I26"/>
      <c r="K26" s="533" t="s">
        <v>561</v>
      </c>
      <c r="L26" s="534">
        <v>3.1</v>
      </c>
      <c r="M26" s="534">
        <v>23.9</v>
      </c>
      <c r="N26" s="535">
        <f>(L26*M26)</f>
        <v>74.09</v>
      </c>
      <c r="P26" s="567" t="s">
        <v>147</v>
      </c>
      <c r="Q26" s="568" t="s">
        <v>732</v>
      </c>
      <c r="R26" s="569" t="s">
        <v>122</v>
      </c>
      <c r="S26" s="121"/>
      <c r="T26" s="174"/>
      <c r="X26"/>
      <c r="Y26"/>
      <c r="Z26"/>
      <c r="AA26"/>
      <c r="AB26"/>
      <c r="AC26"/>
      <c r="AD26"/>
      <c r="AE26"/>
      <c r="AF26"/>
      <c r="AG26"/>
      <c r="AH26"/>
    </row>
    <row r="27" spans="1:34" ht="15.75" thickBot="1">
      <c r="A27" s="122"/>
      <c r="B27" s="528" t="s">
        <v>555</v>
      </c>
      <c r="C27" s="578" t="s">
        <v>556</v>
      </c>
      <c r="D27" s="578" t="s">
        <v>724</v>
      </c>
      <c r="E27" s="578" t="s">
        <v>557</v>
      </c>
      <c r="F27" s="578" t="s">
        <v>558</v>
      </c>
      <c r="G27" s="578" t="s">
        <v>559</v>
      </c>
      <c r="H27" s="529" t="s">
        <v>560</v>
      </c>
      <c r="I27"/>
      <c r="K27" s="536" t="s">
        <v>562</v>
      </c>
      <c r="L27" s="108">
        <v>3.1</v>
      </c>
      <c r="M27" s="108">
        <v>23.9</v>
      </c>
      <c r="N27" s="537">
        <f t="shared" ref="N27:N69" si="0">(L27*M27)</f>
        <v>74.09</v>
      </c>
      <c r="P27" s="570">
        <v>49.87</v>
      </c>
      <c r="Q27" s="571">
        <v>0.4</v>
      </c>
      <c r="R27" s="572">
        <f>P27*Q27</f>
        <v>19.948</v>
      </c>
      <c r="X27"/>
      <c r="Y27"/>
      <c r="Z27"/>
      <c r="AA27"/>
      <c r="AB27"/>
      <c r="AC27"/>
      <c r="AD27"/>
      <c r="AE27"/>
      <c r="AF27"/>
      <c r="AG27"/>
      <c r="AH27"/>
    </row>
    <row r="28" spans="1:34" ht="33" customHeight="1" thickBot="1">
      <c r="A28" s="2"/>
      <c r="B28" s="584" t="s">
        <v>561</v>
      </c>
      <c r="C28" s="444">
        <v>3.1</v>
      </c>
      <c r="D28" s="444">
        <v>23.9</v>
      </c>
      <c r="E28" s="585">
        <f>0.8*2.1+0.82*2.1+4.5*2.65</f>
        <v>15.326999999999998</v>
      </c>
      <c r="F28" s="444">
        <v>5.6</v>
      </c>
      <c r="G28" s="444">
        <v>0</v>
      </c>
      <c r="H28" s="586">
        <f>(C28*D28)-E28-F28-G28</f>
        <v>53.163000000000004</v>
      </c>
      <c r="I28"/>
      <c r="K28" s="538" t="s">
        <v>739</v>
      </c>
      <c r="L28" s="108">
        <v>3.1</v>
      </c>
      <c r="M28" s="107">
        <v>206.69</v>
      </c>
      <c r="N28" s="537">
        <f t="shared" si="0"/>
        <v>640.73900000000003</v>
      </c>
      <c r="S28" s="121"/>
      <c r="X28"/>
      <c r="Y28"/>
      <c r="Z28"/>
      <c r="AA28"/>
      <c r="AB28"/>
      <c r="AC28"/>
      <c r="AD28"/>
      <c r="AE28"/>
      <c r="AF28"/>
      <c r="AG28"/>
      <c r="AH28"/>
    </row>
    <row r="29" spans="1:34" ht="15.75" thickBot="1">
      <c r="A29" s="2"/>
      <c r="B29" s="536" t="s">
        <v>562</v>
      </c>
      <c r="C29" s="108">
        <v>3.1</v>
      </c>
      <c r="D29" s="108">
        <v>23.9</v>
      </c>
      <c r="E29" s="580">
        <f>0.8*2.1+0.82*2.1+4.5*2.65</f>
        <v>15.326999999999998</v>
      </c>
      <c r="F29" s="108">
        <v>5.6</v>
      </c>
      <c r="G29" s="108">
        <v>0</v>
      </c>
      <c r="H29" s="537">
        <f t="shared" ref="H29:H30" si="1">(C29*D29)-E29-F29-G29</f>
        <v>53.163000000000004</v>
      </c>
      <c r="I29"/>
      <c r="K29" s="536" t="s">
        <v>563</v>
      </c>
      <c r="L29" s="108">
        <v>3.1</v>
      </c>
      <c r="M29" s="107">
        <v>7.1</v>
      </c>
      <c r="N29" s="537">
        <f t="shared" si="0"/>
        <v>22.009999999999998</v>
      </c>
      <c r="P29" s="1019" t="s">
        <v>13461</v>
      </c>
      <c r="Q29" s="1020"/>
      <c r="R29" s="1021"/>
      <c r="S29" s="121"/>
      <c r="X29"/>
      <c r="Y29"/>
      <c r="Z29"/>
      <c r="AA29"/>
      <c r="AB29"/>
      <c r="AC29"/>
      <c r="AD29"/>
      <c r="AE29"/>
      <c r="AF29"/>
      <c r="AG29"/>
      <c r="AH29"/>
    </row>
    <row r="30" spans="1:34" ht="30">
      <c r="A30" s="2"/>
      <c r="B30" s="538" t="s">
        <v>785</v>
      </c>
      <c r="C30" s="108">
        <v>3.1</v>
      </c>
      <c r="D30" s="108">
        <v>82.78</v>
      </c>
      <c r="E30" s="108">
        <v>32.590000000000003</v>
      </c>
      <c r="F30" s="108">
        <v>42.32</v>
      </c>
      <c r="G30" s="108">
        <f>0.9*D30-E30</f>
        <v>41.912000000000006</v>
      </c>
      <c r="H30" s="537">
        <f t="shared" si="1"/>
        <v>139.79599999999999</v>
      </c>
      <c r="I30"/>
      <c r="K30" s="539" t="s">
        <v>564</v>
      </c>
      <c r="L30" s="108">
        <v>3.1</v>
      </c>
      <c r="M30" s="107">
        <v>7.1</v>
      </c>
      <c r="N30" s="537">
        <f t="shared" si="0"/>
        <v>22.009999999999998</v>
      </c>
      <c r="P30" s="669" t="s">
        <v>768</v>
      </c>
      <c r="Q30" s="670" t="s">
        <v>13458</v>
      </c>
      <c r="R30" s="671" t="s">
        <v>560</v>
      </c>
      <c r="X30"/>
      <c r="Y30"/>
      <c r="Z30"/>
      <c r="AA30"/>
      <c r="AB30"/>
      <c r="AC30"/>
      <c r="AD30"/>
      <c r="AE30"/>
      <c r="AF30"/>
      <c r="AG30"/>
      <c r="AH30"/>
    </row>
    <row r="31" spans="1:34" ht="60">
      <c r="A31" s="554"/>
      <c r="B31" s="536" t="s">
        <v>563</v>
      </c>
      <c r="C31" s="108">
        <v>3.1</v>
      </c>
      <c r="D31" s="108">
        <v>7.1</v>
      </c>
      <c r="E31" s="108">
        <f>0.82*2.1</f>
        <v>1.722</v>
      </c>
      <c r="F31" s="108">
        <v>0</v>
      </c>
      <c r="G31" s="108">
        <f>1.9*D31-E31</f>
        <v>11.767999999999999</v>
      </c>
      <c r="H31" s="537">
        <f>(C31*D31)-E31-F31-G31</f>
        <v>8.5199999999999978</v>
      </c>
      <c r="I31"/>
      <c r="K31" s="539" t="s">
        <v>565</v>
      </c>
      <c r="L31" s="108">
        <v>3.1</v>
      </c>
      <c r="M31" s="107">
        <v>15.5</v>
      </c>
      <c r="N31" s="537">
        <f t="shared" si="0"/>
        <v>48.050000000000004</v>
      </c>
      <c r="P31" s="677" t="s">
        <v>13464</v>
      </c>
      <c r="Q31" s="672" t="s">
        <v>13459</v>
      </c>
      <c r="R31" s="673">
        <f>1*2.1</f>
        <v>2.1</v>
      </c>
      <c r="X31"/>
      <c r="Y31"/>
      <c r="Z31"/>
      <c r="AA31"/>
      <c r="AB31"/>
      <c r="AC31"/>
      <c r="AD31"/>
      <c r="AE31"/>
      <c r="AF31"/>
      <c r="AG31"/>
      <c r="AH31"/>
    </row>
    <row r="32" spans="1:34" ht="60">
      <c r="B32" s="539" t="s">
        <v>564</v>
      </c>
      <c r="C32" s="108">
        <v>3.1</v>
      </c>
      <c r="D32" s="108">
        <v>7.1</v>
      </c>
      <c r="E32" s="108">
        <f>0.82*2.1</f>
        <v>1.722</v>
      </c>
      <c r="F32" s="108">
        <v>0</v>
      </c>
      <c r="G32" s="108">
        <f>1.9*D32-E32</f>
        <v>11.767999999999999</v>
      </c>
      <c r="H32" s="537">
        <f>(C32*D32)-E32-F32-G32</f>
        <v>8.5199999999999978</v>
      </c>
      <c r="I32"/>
      <c r="K32" s="539" t="s">
        <v>566</v>
      </c>
      <c r="L32" s="108">
        <v>3.1</v>
      </c>
      <c r="M32" s="107">
        <v>16.5</v>
      </c>
      <c r="N32" s="537">
        <f t="shared" si="0"/>
        <v>51.15</v>
      </c>
      <c r="P32" s="677" t="s">
        <v>13464</v>
      </c>
      <c r="Q32" s="620" t="s">
        <v>13460</v>
      </c>
      <c r="R32" s="675">
        <f>0.8*2.1</f>
        <v>1.6800000000000002</v>
      </c>
      <c r="X32"/>
      <c r="Y32"/>
      <c r="Z32"/>
      <c r="AA32"/>
      <c r="AB32"/>
      <c r="AC32"/>
      <c r="AD32"/>
      <c r="AE32"/>
      <c r="AF32"/>
      <c r="AG32"/>
      <c r="AH32"/>
    </row>
    <row r="33" spans="1:34" ht="60.75" thickBot="1">
      <c r="B33" s="539" t="s">
        <v>565</v>
      </c>
      <c r="C33" s="108">
        <v>3.1</v>
      </c>
      <c r="D33" s="108">
        <v>15.5</v>
      </c>
      <c r="E33" s="108">
        <f>0.8*2.1</f>
        <v>1.6800000000000002</v>
      </c>
      <c r="F33" s="108">
        <v>3.15</v>
      </c>
      <c r="G33" s="108">
        <v>0</v>
      </c>
      <c r="H33" s="537">
        <f>(C33*D33)-E33-F33-G33</f>
        <v>43.220000000000006</v>
      </c>
      <c r="I33"/>
      <c r="J33" s="4"/>
      <c r="K33" s="539" t="s">
        <v>567</v>
      </c>
      <c r="L33" s="108">
        <v>3.1</v>
      </c>
      <c r="M33" s="107">
        <v>18.8</v>
      </c>
      <c r="N33" s="537">
        <f t="shared" si="0"/>
        <v>58.28</v>
      </c>
      <c r="P33" s="678" t="s">
        <v>13464</v>
      </c>
      <c r="Q33" s="674" t="s">
        <v>13462</v>
      </c>
      <c r="R33" s="676">
        <f>2*(1.6*2.1)</f>
        <v>6.7200000000000006</v>
      </c>
      <c r="X33"/>
      <c r="Y33"/>
      <c r="Z33"/>
      <c r="AA33"/>
      <c r="AB33"/>
      <c r="AC33"/>
      <c r="AD33"/>
      <c r="AE33"/>
      <c r="AF33"/>
      <c r="AG33"/>
      <c r="AH33"/>
    </row>
    <row r="34" spans="1:34" ht="15.75" thickBot="1">
      <c r="B34" s="539" t="s">
        <v>566</v>
      </c>
      <c r="C34" s="108">
        <v>3.1</v>
      </c>
      <c r="D34" s="108">
        <v>11.75</v>
      </c>
      <c r="E34" s="13">
        <v>1.68</v>
      </c>
      <c r="F34" s="13">
        <v>3.15</v>
      </c>
      <c r="G34" s="108">
        <v>0</v>
      </c>
      <c r="H34" s="537">
        <f>(C34*D34)-E35-F35-G34</f>
        <v>28.235000000000007</v>
      </c>
      <c r="I34"/>
      <c r="K34" s="539" t="s">
        <v>568</v>
      </c>
      <c r="L34" s="108">
        <v>3.1</v>
      </c>
      <c r="M34" s="107">
        <v>18.399999999999999</v>
      </c>
      <c r="N34" s="537">
        <f t="shared" si="0"/>
        <v>57.04</v>
      </c>
      <c r="R34" s="15">
        <f>SUM(R31:R33)</f>
        <v>10.5</v>
      </c>
      <c r="X34"/>
      <c r="Y34"/>
      <c r="Z34"/>
      <c r="AA34"/>
      <c r="AB34"/>
      <c r="AC34"/>
      <c r="AD34"/>
      <c r="AE34"/>
      <c r="AF34"/>
      <c r="AG34"/>
      <c r="AH34"/>
    </row>
    <row r="35" spans="1:34" ht="30.75" thickBot="1">
      <c r="A35" s="2"/>
      <c r="B35" s="539" t="s">
        <v>567</v>
      </c>
      <c r="C35" s="108">
        <v>3.1</v>
      </c>
      <c r="D35" s="108">
        <v>18.8</v>
      </c>
      <c r="E35" s="108">
        <v>5.04</v>
      </c>
      <c r="F35" s="108">
        <v>3.15</v>
      </c>
      <c r="G35" s="108">
        <v>0</v>
      </c>
      <c r="H35" s="537">
        <f>(C35*D35)-E36-F36-G35</f>
        <v>51.09</v>
      </c>
      <c r="I35"/>
      <c r="J35" s="4"/>
      <c r="K35" s="539" t="s">
        <v>733</v>
      </c>
      <c r="L35" s="108">
        <v>3.1</v>
      </c>
      <c r="M35" s="107">
        <v>17.399999999999999</v>
      </c>
      <c r="N35" s="537">
        <f t="shared" si="0"/>
        <v>53.94</v>
      </c>
      <c r="P35" s="679" t="s">
        <v>13466</v>
      </c>
      <c r="Q35" s="680" t="s">
        <v>13465</v>
      </c>
      <c r="R35" s="681">
        <f>2*(1.75*2.3)</f>
        <v>8.0499999999999989</v>
      </c>
      <c r="X35"/>
      <c r="Y35"/>
      <c r="Z35"/>
      <c r="AA35"/>
      <c r="AB35"/>
      <c r="AC35"/>
      <c r="AD35"/>
      <c r="AE35"/>
      <c r="AF35"/>
      <c r="AG35"/>
      <c r="AH35"/>
    </row>
    <row r="36" spans="1:34">
      <c r="B36" s="539" t="s">
        <v>568</v>
      </c>
      <c r="C36" s="108">
        <v>3.1</v>
      </c>
      <c r="D36" s="108">
        <v>18.399999999999999</v>
      </c>
      <c r="E36" s="108">
        <v>1.68</v>
      </c>
      <c r="F36" s="108">
        <v>5.51</v>
      </c>
      <c r="G36" s="108">
        <v>0</v>
      </c>
      <c r="H36" s="537">
        <f t="shared" ref="H36" si="2">(C36*D36)-E36-F36-G36</f>
        <v>49.85</v>
      </c>
      <c r="I36"/>
      <c r="K36" s="539" t="s">
        <v>569</v>
      </c>
      <c r="L36" s="108">
        <v>3.1</v>
      </c>
      <c r="M36" s="108">
        <v>20.59</v>
      </c>
      <c r="N36" s="537">
        <f t="shared" si="0"/>
        <v>63.829000000000001</v>
      </c>
      <c r="X36"/>
      <c r="Y36"/>
      <c r="Z36"/>
      <c r="AA36"/>
      <c r="AB36"/>
      <c r="AC36"/>
      <c r="AD36"/>
      <c r="AE36"/>
      <c r="AF36"/>
      <c r="AG36"/>
      <c r="AH36"/>
    </row>
    <row r="37" spans="1:34">
      <c r="B37" s="539" t="s">
        <v>783</v>
      </c>
      <c r="C37" s="108">
        <v>3.1</v>
      </c>
      <c r="D37" s="13">
        <v>14.5</v>
      </c>
      <c r="E37" s="13">
        <v>1.68</v>
      </c>
      <c r="F37" s="13">
        <v>4.03</v>
      </c>
      <c r="G37" s="108">
        <f>3.1*D37-E37-F37</f>
        <v>39.24</v>
      </c>
      <c r="H37" s="537">
        <v>0</v>
      </c>
      <c r="I37"/>
      <c r="J37" s="4"/>
      <c r="K37" s="539" t="s">
        <v>570</v>
      </c>
      <c r="L37" s="108">
        <v>3.1</v>
      </c>
      <c r="M37" s="108">
        <v>20.59</v>
      </c>
      <c r="N37" s="537">
        <f t="shared" si="0"/>
        <v>63.829000000000001</v>
      </c>
      <c r="X37"/>
      <c r="Y37"/>
      <c r="Z37"/>
      <c r="AA37"/>
      <c r="AB37"/>
      <c r="AC37"/>
      <c r="AD37"/>
      <c r="AE37"/>
      <c r="AF37"/>
      <c r="AG37"/>
      <c r="AH37"/>
    </row>
    <row r="38" spans="1:34">
      <c r="B38" s="539" t="s">
        <v>569</v>
      </c>
      <c r="C38" s="108">
        <v>3.1</v>
      </c>
      <c r="D38" s="108">
        <v>20.59</v>
      </c>
      <c r="E38" s="108">
        <f>1.15*2.1+0.8*2.1</f>
        <v>4.0950000000000006</v>
      </c>
      <c r="F38" s="108">
        <v>2.63</v>
      </c>
      <c r="G38" s="108">
        <f>1.9*D38-E38</f>
        <v>35.025999999999996</v>
      </c>
      <c r="H38" s="537">
        <f>(C38*D38)-E38-F38-G38</f>
        <v>22.078000000000003</v>
      </c>
      <c r="I38"/>
      <c r="J38" s="4"/>
      <c r="K38" s="539" t="s">
        <v>571</v>
      </c>
      <c r="L38" s="108">
        <v>3.1</v>
      </c>
      <c r="M38" s="108">
        <v>3.4</v>
      </c>
      <c r="N38" s="537">
        <f t="shared" si="0"/>
        <v>10.54</v>
      </c>
      <c r="X38"/>
      <c r="Y38"/>
      <c r="Z38"/>
      <c r="AA38"/>
      <c r="AB38"/>
      <c r="AC38"/>
      <c r="AD38"/>
      <c r="AE38"/>
      <c r="AF38"/>
      <c r="AG38"/>
      <c r="AH38"/>
    </row>
    <row r="39" spans="1:34">
      <c r="B39" s="539" t="s">
        <v>570</v>
      </c>
      <c r="C39" s="108">
        <v>3.1</v>
      </c>
      <c r="D39" s="108">
        <v>20.59</v>
      </c>
      <c r="E39" s="108">
        <f>1.15*2.1+0.8*2.1</f>
        <v>4.0950000000000006</v>
      </c>
      <c r="F39" s="108">
        <v>2.63</v>
      </c>
      <c r="G39" s="108">
        <f>1.9*D39-E39</f>
        <v>35.025999999999996</v>
      </c>
      <c r="H39" s="537">
        <f>(C39*D39)-E39-F39-G39</f>
        <v>22.078000000000003</v>
      </c>
      <c r="I39"/>
      <c r="K39" s="539" t="s">
        <v>734</v>
      </c>
      <c r="L39" s="108">
        <v>3.1</v>
      </c>
      <c r="M39" s="108">
        <v>6.1</v>
      </c>
      <c r="N39" s="537">
        <f t="shared" si="0"/>
        <v>18.91</v>
      </c>
      <c r="X39"/>
      <c r="Y39"/>
      <c r="Z39"/>
      <c r="AA39"/>
      <c r="AB39"/>
      <c r="AC39"/>
      <c r="AD39"/>
      <c r="AE39"/>
      <c r="AF39"/>
      <c r="AG39"/>
      <c r="AH39"/>
    </row>
    <row r="40" spans="1:34">
      <c r="B40" s="539" t="s">
        <v>734</v>
      </c>
      <c r="C40" s="108">
        <v>3.1</v>
      </c>
      <c r="D40" s="108">
        <v>9.99</v>
      </c>
      <c r="E40" s="108">
        <v>6.72</v>
      </c>
      <c r="F40" s="108">
        <v>0</v>
      </c>
      <c r="G40" s="108">
        <v>0</v>
      </c>
      <c r="H40" s="537">
        <f>(C40*D40)-E40-F40-G40</f>
        <v>24.249000000000002</v>
      </c>
      <c r="I40"/>
      <c r="J40" s="4"/>
      <c r="K40" s="539" t="s">
        <v>737</v>
      </c>
      <c r="L40" s="108">
        <v>3.1</v>
      </c>
      <c r="M40" s="108">
        <v>8.6999999999999993</v>
      </c>
      <c r="N40" s="537">
        <f t="shared" si="0"/>
        <v>26.97</v>
      </c>
    </row>
    <row r="41" spans="1:34" ht="30">
      <c r="B41" s="539" t="s">
        <v>737</v>
      </c>
      <c r="C41" s="108">
        <v>3.1</v>
      </c>
      <c r="D41" s="108">
        <v>8.6999999999999993</v>
      </c>
      <c r="E41" s="108">
        <f>0.82*2.1</f>
        <v>1.722</v>
      </c>
      <c r="F41" s="108">
        <v>1.05</v>
      </c>
      <c r="G41" s="108">
        <f>1.9*D41-E41</f>
        <v>14.807999999999998</v>
      </c>
      <c r="H41" s="537">
        <f>(C41*D41)-E41-F41-G41</f>
        <v>9.3899999999999988</v>
      </c>
      <c r="I41"/>
      <c r="K41" s="538" t="s">
        <v>740</v>
      </c>
      <c r="L41" s="108">
        <v>3.1</v>
      </c>
      <c r="M41" s="108">
        <v>13.2</v>
      </c>
      <c r="N41" s="537">
        <f t="shared" si="0"/>
        <v>40.92</v>
      </c>
    </row>
    <row r="42" spans="1:34">
      <c r="B42" s="587" t="s">
        <v>784</v>
      </c>
      <c r="C42" s="13">
        <v>3.1</v>
      </c>
      <c r="D42" s="3">
        <v>8</v>
      </c>
      <c r="E42" s="3">
        <v>1.68</v>
      </c>
      <c r="F42" s="3">
        <v>0.88</v>
      </c>
      <c r="G42" s="108">
        <f>0.9*D42-E42</f>
        <v>5.5200000000000005</v>
      </c>
      <c r="H42" s="537">
        <f t="shared" ref="H42" si="3">(C42*D42)-E42-F42-G42</f>
        <v>16.720000000000002</v>
      </c>
      <c r="I42"/>
      <c r="J42" s="4"/>
      <c r="K42" s="539" t="s">
        <v>741</v>
      </c>
      <c r="L42" s="108">
        <v>3.1</v>
      </c>
      <c r="M42" s="108">
        <v>9.51</v>
      </c>
      <c r="N42" s="537">
        <f t="shared" si="0"/>
        <v>29.481000000000002</v>
      </c>
    </row>
    <row r="43" spans="1:34">
      <c r="B43" s="588" t="s">
        <v>742</v>
      </c>
      <c r="C43" s="108">
        <v>3.1</v>
      </c>
      <c r="D43" s="563">
        <v>16.11</v>
      </c>
      <c r="E43" s="563">
        <v>1.68</v>
      </c>
      <c r="F43" s="563">
        <v>4.03</v>
      </c>
      <c r="G43" s="108">
        <f>3.1*D43-E43-F43</f>
        <v>44.231000000000002</v>
      </c>
      <c r="H43" s="537">
        <v>0</v>
      </c>
      <c r="I43"/>
      <c r="K43" s="539" t="s">
        <v>742</v>
      </c>
      <c r="L43" s="108">
        <v>3.1</v>
      </c>
      <c r="M43" s="108">
        <v>16.11</v>
      </c>
      <c r="N43" s="537">
        <f t="shared" si="0"/>
        <v>49.941000000000003</v>
      </c>
    </row>
    <row r="44" spans="1:34">
      <c r="B44" s="539" t="s">
        <v>777</v>
      </c>
      <c r="C44" s="108">
        <v>3.1</v>
      </c>
      <c r="D44" s="108">
        <v>18.579999999999998</v>
      </c>
      <c r="E44" s="563">
        <v>13.02</v>
      </c>
      <c r="F44" s="108">
        <v>0</v>
      </c>
      <c r="G44" s="108">
        <f>3.1*D44-E44-F44</f>
        <v>44.578000000000003</v>
      </c>
      <c r="H44" s="537">
        <v>0</v>
      </c>
      <c r="I44"/>
      <c r="K44" s="539" t="s">
        <v>743</v>
      </c>
      <c r="L44" s="108">
        <v>3.1</v>
      </c>
      <c r="M44" s="108">
        <v>7.78</v>
      </c>
      <c r="N44" s="537">
        <f t="shared" si="0"/>
        <v>24.118000000000002</v>
      </c>
    </row>
    <row r="45" spans="1:34">
      <c r="B45" s="589" t="s">
        <v>778</v>
      </c>
      <c r="C45" s="108">
        <v>3.1</v>
      </c>
      <c r="D45" s="13">
        <v>7.78</v>
      </c>
      <c r="E45" s="13">
        <v>1.47</v>
      </c>
      <c r="F45" s="13">
        <v>1.05</v>
      </c>
      <c r="G45" s="108">
        <f t="shared" ref="G45:G47" si="4">3.1*D45-E45-F45</f>
        <v>21.598000000000003</v>
      </c>
      <c r="H45" s="537">
        <f>(C45*D45)-E45-F45-G45</f>
        <v>0</v>
      </c>
      <c r="I45"/>
      <c r="K45" s="539" t="s">
        <v>744</v>
      </c>
      <c r="L45" s="108">
        <v>3.1</v>
      </c>
      <c r="M45" s="108">
        <v>18.579999999999998</v>
      </c>
      <c r="N45" s="537">
        <f t="shared" si="0"/>
        <v>57.597999999999999</v>
      </c>
    </row>
    <row r="46" spans="1:34">
      <c r="A46" s="2"/>
      <c r="B46" s="587" t="s">
        <v>779</v>
      </c>
      <c r="C46" s="108">
        <v>3.1</v>
      </c>
      <c r="D46" s="13">
        <v>7.78</v>
      </c>
      <c r="E46" s="13">
        <v>1.47</v>
      </c>
      <c r="F46" s="13">
        <v>1.05</v>
      </c>
      <c r="G46" s="108">
        <f t="shared" si="4"/>
        <v>21.598000000000003</v>
      </c>
      <c r="H46" s="537">
        <f>(C46*D46)-E46-F46-G46</f>
        <v>0</v>
      </c>
      <c r="I46" s="2"/>
      <c r="K46" s="539" t="s">
        <v>745</v>
      </c>
      <c r="L46" s="108">
        <v>3.1</v>
      </c>
      <c r="M46" s="108">
        <v>14.1</v>
      </c>
      <c r="N46" s="537">
        <f t="shared" si="0"/>
        <v>43.71</v>
      </c>
    </row>
    <row r="47" spans="1:34">
      <c r="A47" s="2"/>
      <c r="B47" s="587" t="s">
        <v>746</v>
      </c>
      <c r="C47" s="108">
        <v>3.1</v>
      </c>
      <c r="D47" s="13">
        <v>7.4</v>
      </c>
      <c r="E47" s="13">
        <v>1.68</v>
      </c>
      <c r="F47" s="13">
        <v>1.05</v>
      </c>
      <c r="G47" s="108">
        <f t="shared" si="4"/>
        <v>20.21</v>
      </c>
      <c r="H47" s="537">
        <v>0</v>
      </c>
      <c r="K47" s="539" t="s">
        <v>743</v>
      </c>
      <c r="L47" s="108">
        <v>3.1</v>
      </c>
      <c r="M47" s="108">
        <v>7.8</v>
      </c>
      <c r="N47" s="537">
        <f t="shared" si="0"/>
        <v>24.18</v>
      </c>
    </row>
    <row r="48" spans="1:34">
      <c r="A48" s="2"/>
      <c r="B48" s="587" t="s">
        <v>741</v>
      </c>
      <c r="C48" s="108">
        <v>3.1</v>
      </c>
      <c r="D48" s="13">
        <v>9.51</v>
      </c>
      <c r="E48" s="13">
        <v>1.68</v>
      </c>
      <c r="F48" s="13">
        <v>2.46</v>
      </c>
      <c r="G48" s="108">
        <f>3.7*D48-E48-F48</f>
        <v>31.046999999999997</v>
      </c>
      <c r="H48" s="537">
        <v>0</v>
      </c>
      <c r="K48" s="539" t="s">
        <v>746</v>
      </c>
      <c r="L48" s="108">
        <v>3.1</v>
      </c>
      <c r="M48" s="108">
        <v>7.4</v>
      </c>
      <c r="N48" s="537">
        <f t="shared" si="0"/>
        <v>22.94</v>
      </c>
    </row>
    <row r="49" spans="1:15">
      <c r="A49" s="2"/>
      <c r="B49" s="587" t="s">
        <v>748</v>
      </c>
      <c r="C49" s="108">
        <v>3.1</v>
      </c>
      <c r="D49" s="13">
        <v>12.69</v>
      </c>
      <c r="E49" s="13">
        <v>1.68</v>
      </c>
      <c r="F49" s="13">
        <v>3.97</v>
      </c>
      <c r="G49" s="108">
        <f>3.1*D49-E49-F49</f>
        <v>33.689</v>
      </c>
      <c r="H49" s="537">
        <v>0</v>
      </c>
      <c r="K49" s="539" t="s">
        <v>747</v>
      </c>
      <c r="L49" s="108">
        <v>3.1</v>
      </c>
      <c r="M49" s="108">
        <v>42.92</v>
      </c>
      <c r="N49" s="537">
        <f t="shared" si="0"/>
        <v>133.05200000000002</v>
      </c>
    </row>
    <row r="50" spans="1:15" ht="15.75" thickBot="1">
      <c r="A50" s="2"/>
      <c r="B50" s="587" t="s">
        <v>782</v>
      </c>
      <c r="C50" s="13">
        <v>3.1</v>
      </c>
      <c r="D50" s="13">
        <v>42.92</v>
      </c>
      <c r="E50" s="13">
        <v>5.46</v>
      </c>
      <c r="F50" s="13">
        <v>12.48</v>
      </c>
      <c r="G50" s="108">
        <f>3.1*D50-E50-F50</f>
        <v>115.11200000000002</v>
      </c>
      <c r="H50" s="537">
        <v>0</v>
      </c>
      <c r="K50" s="539" t="s">
        <v>748</v>
      </c>
      <c r="L50" s="108">
        <v>3.1</v>
      </c>
      <c r="M50" s="108">
        <v>12.69</v>
      </c>
      <c r="N50" s="537">
        <f t="shared" si="0"/>
        <v>39.338999999999999</v>
      </c>
    </row>
    <row r="51" spans="1:15" ht="30" customHeight="1" thickBot="1">
      <c r="A51" s="2"/>
      <c r="B51" s="581" t="s">
        <v>786</v>
      </c>
      <c r="C51" s="541">
        <v>3.1</v>
      </c>
      <c r="D51" s="579">
        <v>103.97</v>
      </c>
      <c r="E51" s="579">
        <v>32.700000000000003</v>
      </c>
      <c r="F51" s="579">
        <v>58.09</v>
      </c>
      <c r="G51" s="108">
        <v>0</v>
      </c>
      <c r="H51" s="537">
        <f>(C51*D51)-E51-F51-G51</f>
        <v>231.51700000000002</v>
      </c>
      <c r="K51" s="538" t="s">
        <v>749</v>
      </c>
      <c r="L51" s="108">
        <v>2.7</v>
      </c>
      <c r="M51" s="108">
        <v>176.06</v>
      </c>
      <c r="N51" s="537">
        <f t="shared" si="0"/>
        <v>475.36200000000002</v>
      </c>
      <c r="O51" s="1016" t="s">
        <v>787</v>
      </c>
    </row>
    <row r="52" spans="1:15" ht="15.75" thickBot="1">
      <c r="A52" s="2"/>
      <c r="F52" s="558" t="s">
        <v>582</v>
      </c>
      <c r="G52" s="559">
        <f>SUM(G28:G51)</f>
        <v>527.13100000000009</v>
      </c>
      <c r="H52" s="559">
        <f>SUM(H28:H51)</f>
        <v>761.58900000000017</v>
      </c>
      <c r="J52" s="4"/>
      <c r="K52" s="539" t="s">
        <v>750</v>
      </c>
      <c r="L52" s="108">
        <v>2.7</v>
      </c>
      <c r="M52" s="108">
        <v>10.99</v>
      </c>
      <c r="N52" s="537">
        <f t="shared" si="0"/>
        <v>29.673000000000002</v>
      </c>
      <c r="O52" s="1017"/>
    </row>
    <row r="53" spans="1:15">
      <c r="A53" s="2"/>
      <c r="K53" s="539" t="s">
        <v>751</v>
      </c>
      <c r="L53" s="108">
        <v>2.7</v>
      </c>
      <c r="M53" s="108">
        <v>23.89</v>
      </c>
      <c r="N53" s="537">
        <f t="shared" si="0"/>
        <v>64.503</v>
      </c>
      <c r="O53" s="1017"/>
    </row>
    <row r="54" spans="1:15">
      <c r="J54" s="4"/>
      <c r="K54" s="539" t="s">
        <v>752</v>
      </c>
      <c r="L54" s="108">
        <v>2.7</v>
      </c>
      <c r="M54" s="108">
        <v>23.89</v>
      </c>
      <c r="N54" s="537">
        <f t="shared" si="0"/>
        <v>64.503</v>
      </c>
      <c r="O54" s="1017"/>
    </row>
    <row r="55" spans="1:15">
      <c r="K55" s="539" t="s">
        <v>757</v>
      </c>
      <c r="L55" s="108">
        <v>2.7</v>
      </c>
      <c r="M55" s="108">
        <v>19.8</v>
      </c>
      <c r="N55" s="537">
        <f t="shared" si="0"/>
        <v>53.460000000000008</v>
      </c>
      <c r="O55" s="1017"/>
    </row>
    <row r="56" spans="1:15" ht="15.75" thickBot="1">
      <c r="K56" s="539" t="s">
        <v>754</v>
      </c>
      <c r="L56" s="108">
        <v>2.7</v>
      </c>
      <c r="M56" s="108">
        <v>19.8</v>
      </c>
      <c r="N56" s="537">
        <f t="shared" si="0"/>
        <v>53.460000000000008</v>
      </c>
      <c r="O56" s="1017"/>
    </row>
    <row r="57" spans="1:15" ht="15.75" thickBot="1">
      <c r="B57" s="1031" t="s">
        <v>572</v>
      </c>
      <c r="C57" s="1032"/>
      <c r="D57" s="1032"/>
      <c r="E57" s="1032"/>
      <c r="F57" s="1032"/>
      <c r="G57" s="1032"/>
      <c r="H57" s="1032"/>
      <c r="I57" s="1036"/>
      <c r="K57" s="539" t="s">
        <v>755</v>
      </c>
      <c r="L57" s="108">
        <v>2.7</v>
      </c>
      <c r="M57" s="108">
        <v>5.4</v>
      </c>
      <c r="N57" s="537">
        <f t="shared" si="0"/>
        <v>14.580000000000002</v>
      </c>
      <c r="O57" s="1017"/>
    </row>
    <row r="58" spans="1:15" ht="15.75" thickBot="1">
      <c r="B58" s="1039" t="s">
        <v>578</v>
      </c>
      <c r="C58" s="1040"/>
      <c r="D58" s="509" t="s">
        <v>577</v>
      </c>
      <c r="E58" s="509" t="s">
        <v>581</v>
      </c>
      <c r="F58" s="509" t="s">
        <v>576</v>
      </c>
      <c r="G58" s="509" t="s">
        <v>579</v>
      </c>
      <c r="H58" s="509" t="s">
        <v>580</v>
      </c>
      <c r="I58" s="496" t="s">
        <v>574</v>
      </c>
      <c r="K58" s="539" t="s">
        <v>756</v>
      </c>
      <c r="L58" s="108">
        <v>2.7</v>
      </c>
      <c r="M58" s="108">
        <v>5.4</v>
      </c>
      <c r="N58" s="537">
        <f t="shared" si="0"/>
        <v>14.580000000000002</v>
      </c>
      <c r="O58" s="1017"/>
    </row>
    <row r="59" spans="1:15">
      <c r="B59" s="1041" t="s">
        <v>772</v>
      </c>
      <c r="C59" s="1042"/>
      <c r="D59" s="534">
        <v>0</v>
      </c>
      <c r="E59" s="560">
        <v>0</v>
      </c>
      <c r="F59" s="560">
        <v>268</v>
      </c>
      <c r="G59" s="560">
        <v>22.9</v>
      </c>
      <c r="H59" s="560">
        <v>0</v>
      </c>
      <c r="I59" s="561">
        <v>155.9</v>
      </c>
      <c r="J59" s="4"/>
      <c r="K59" s="539" t="s">
        <v>758</v>
      </c>
      <c r="L59" s="108">
        <v>2.7</v>
      </c>
      <c r="M59" s="108">
        <v>24.1</v>
      </c>
      <c r="N59" s="537">
        <f t="shared" si="0"/>
        <v>65.070000000000007</v>
      </c>
      <c r="O59" s="1017"/>
    </row>
    <row r="60" spans="1:15">
      <c r="B60" s="1037" t="s">
        <v>729</v>
      </c>
      <c r="C60" s="1038"/>
      <c r="D60" s="108">
        <v>0</v>
      </c>
      <c r="E60" s="563">
        <v>0</v>
      </c>
      <c r="F60" s="563">
        <v>309.10000000000002</v>
      </c>
      <c r="G60" s="563">
        <v>18.8</v>
      </c>
      <c r="H60" s="563">
        <v>0</v>
      </c>
      <c r="I60" s="564">
        <v>152.5</v>
      </c>
      <c r="J60" s="4"/>
      <c r="K60" s="539" t="s">
        <v>759</v>
      </c>
      <c r="L60" s="108">
        <v>2.7</v>
      </c>
      <c r="M60" s="108">
        <v>24.1</v>
      </c>
      <c r="N60" s="537">
        <f t="shared" si="0"/>
        <v>65.070000000000007</v>
      </c>
      <c r="O60" s="1017"/>
    </row>
    <row r="61" spans="1:15">
      <c r="B61" s="539" t="s">
        <v>730</v>
      </c>
      <c r="C61" s="562"/>
      <c r="D61" s="563">
        <v>0</v>
      </c>
      <c r="E61" s="563">
        <v>0</v>
      </c>
      <c r="F61" s="563">
        <v>279.2</v>
      </c>
      <c r="G61" s="563">
        <v>20.7</v>
      </c>
      <c r="H61" s="563">
        <v>7.1</v>
      </c>
      <c r="I61" s="564">
        <v>151.6</v>
      </c>
      <c r="J61" s="4"/>
      <c r="K61" s="539" t="s">
        <v>760</v>
      </c>
      <c r="L61" s="108">
        <v>2.7</v>
      </c>
      <c r="M61" s="108">
        <v>24.8</v>
      </c>
      <c r="N61" s="537">
        <f t="shared" si="0"/>
        <v>66.960000000000008</v>
      </c>
      <c r="O61" s="1017"/>
    </row>
    <row r="62" spans="1:15">
      <c r="B62" s="1037" t="s">
        <v>731</v>
      </c>
      <c r="C62" s="1038"/>
      <c r="D62" s="563">
        <v>0</v>
      </c>
      <c r="E62" s="563">
        <v>0</v>
      </c>
      <c r="F62" s="563">
        <v>202.4</v>
      </c>
      <c r="G62" s="563">
        <v>0</v>
      </c>
      <c r="H62" s="563">
        <v>0</v>
      </c>
      <c r="I62" s="564">
        <v>11.1</v>
      </c>
      <c r="K62" s="539" t="s">
        <v>761</v>
      </c>
      <c r="L62" s="108">
        <v>2.7</v>
      </c>
      <c r="M62" s="108">
        <v>24.1</v>
      </c>
      <c r="N62" s="537">
        <f t="shared" si="0"/>
        <v>65.070000000000007</v>
      </c>
      <c r="O62" s="1017"/>
    </row>
    <row r="63" spans="1:15" ht="15.75" thickBot="1">
      <c r="B63" s="1033" t="s">
        <v>575</v>
      </c>
      <c r="C63" s="1034"/>
      <c r="D63" s="565">
        <f t="shared" ref="D63:I63" si="5">SUM(D59:D62)</f>
        <v>0</v>
      </c>
      <c r="E63" s="565">
        <f t="shared" si="5"/>
        <v>0</v>
      </c>
      <c r="F63" s="565">
        <f t="shared" si="5"/>
        <v>1058.7</v>
      </c>
      <c r="G63" s="565">
        <f t="shared" si="5"/>
        <v>62.400000000000006</v>
      </c>
      <c r="H63" s="565">
        <f t="shared" si="5"/>
        <v>7.1</v>
      </c>
      <c r="I63" s="566">
        <f t="shared" si="5"/>
        <v>471.1</v>
      </c>
      <c r="K63" s="539" t="s">
        <v>762</v>
      </c>
      <c r="L63" s="108">
        <v>2.7</v>
      </c>
      <c r="M63" s="108">
        <v>24.1</v>
      </c>
      <c r="N63" s="537">
        <f t="shared" si="0"/>
        <v>65.070000000000007</v>
      </c>
      <c r="O63" s="1017"/>
    </row>
    <row r="64" spans="1:15">
      <c r="D64" s="2"/>
      <c r="E64" s="2"/>
      <c r="F64" s="2"/>
      <c r="G64" s="2"/>
      <c r="H64" s="2"/>
      <c r="K64" s="539" t="s">
        <v>763</v>
      </c>
      <c r="L64" s="108">
        <v>2.7</v>
      </c>
      <c r="M64" s="108">
        <v>20.78</v>
      </c>
      <c r="N64" s="537">
        <f t="shared" si="0"/>
        <v>56.106000000000009</v>
      </c>
      <c r="O64" s="1017"/>
    </row>
    <row r="65" spans="1:23">
      <c r="B65"/>
      <c r="C65"/>
      <c r="D65"/>
      <c r="E65" s="2"/>
      <c r="F65" s="2"/>
      <c r="G65" s="2"/>
      <c r="H65" s="2"/>
      <c r="K65" s="539" t="s">
        <v>753</v>
      </c>
      <c r="L65" s="108">
        <v>2.7</v>
      </c>
      <c r="M65" s="108">
        <v>20.78</v>
      </c>
      <c r="N65" s="537">
        <f t="shared" si="0"/>
        <v>56.106000000000009</v>
      </c>
      <c r="O65" s="1017"/>
    </row>
    <row r="66" spans="1:23">
      <c r="B66" s="1035"/>
      <c r="C66" s="1035"/>
      <c r="D66" s="1035"/>
      <c r="E66" s="2"/>
      <c r="F66" s="2"/>
      <c r="G66" s="2"/>
      <c r="H66" s="2"/>
      <c r="K66" s="539" t="s">
        <v>764</v>
      </c>
      <c r="L66" s="108">
        <v>2.7</v>
      </c>
      <c r="M66" s="108">
        <v>11</v>
      </c>
      <c r="N66" s="537">
        <f t="shared" si="0"/>
        <v>29.700000000000003</v>
      </c>
      <c r="O66" s="1017"/>
    </row>
    <row r="67" spans="1:23">
      <c r="B67" s="50"/>
      <c r="C67" s="50"/>
      <c r="D67" s="50"/>
      <c r="E67" s="2"/>
      <c r="F67" s="2"/>
      <c r="G67" s="2"/>
      <c r="H67" s="2"/>
      <c r="K67" s="539" t="s">
        <v>765</v>
      </c>
      <c r="L67" s="108">
        <v>2.7</v>
      </c>
      <c r="M67" s="108">
        <v>24.8</v>
      </c>
      <c r="N67" s="537">
        <f t="shared" si="0"/>
        <v>66.960000000000008</v>
      </c>
      <c r="O67" s="1017"/>
    </row>
    <row r="68" spans="1:23">
      <c r="B68" s="50"/>
      <c r="C68" s="50"/>
      <c r="D68" s="50"/>
      <c r="E68" s="2"/>
      <c r="F68" s="2"/>
      <c r="G68" s="2"/>
      <c r="H68" s="2"/>
      <c r="K68" s="539" t="s">
        <v>766</v>
      </c>
      <c r="L68" s="108">
        <v>2.7</v>
      </c>
      <c r="M68" s="108">
        <v>24.8</v>
      </c>
      <c r="N68" s="537">
        <f t="shared" si="0"/>
        <v>66.960000000000008</v>
      </c>
      <c r="O68" s="1017"/>
    </row>
    <row r="69" spans="1:23" ht="15.75" thickBot="1">
      <c r="D69" s="2"/>
      <c r="E69" s="2"/>
      <c r="F69" s="2"/>
      <c r="G69" s="2"/>
      <c r="H69" s="2"/>
      <c r="K69" s="540" t="s">
        <v>767</v>
      </c>
      <c r="L69" s="541">
        <v>2.7</v>
      </c>
      <c r="M69" s="440">
        <v>48</v>
      </c>
      <c r="N69" s="557">
        <f t="shared" si="0"/>
        <v>129.60000000000002</v>
      </c>
      <c r="O69" s="1018"/>
    </row>
    <row r="70" spans="1:23" ht="15.75" thickBot="1">
      <c r="D70" s="2"/>
      <c r="E70" s="2"/>
      <c r="F70" s="2"/>
      <c r="G70" s="2"/>
      <c r="H70" s="2"/>
      <c r="K70" s="577"/>
      <c r="L70" s="441"/>
      <c r="M70" s="558" t="s">
        <v>582</v>
      </c>
      <c r="N70" s="559">
        <f>SUM(N26:N69)</f>
        <v>3253.5490000000013</v>
      </c>
    </row>
    <row r="71" spans="1:23">
      <c r="D71" s="2"/>
      <c r="E71" s="2"/>
      <c r="F71" s="2"/>
      <c r="G71" s="2"/>
      <c r="H71" s="2"/>
      <c r="K71"/>
      <c r="L71"/>
    </row>
    <row r="72" spans="1:23" ht="15.75" thickBot="1">
      <c r="D72" s="2"/>
      <c r="E72" s="2"/>
      <c r="F72" s="2"/>
      <c r="G72" s="2"/>
      <c r="H72" s="2"/>
      <c r="K72"/>
      <c r="L72"/>
      <c r="M72"/>
      <c r="N72"/>
    </row>
    <row r="73" spans="1:23" ht="15.75" thickBot="1">
      <c r="D73" s="2"/>
      <c r="E73" s="2"/>
      <c r="F73" s="2"/>
      <c r="G73" s="2"/>
      <c r="H73" s="2"/>
      <c r="K73" s="543" t="s">
        <v>768</v>
      </c>
      <c r="L73" s="544" t="s">
        <v>769</v>
      </c>
      <c r="M73" s="545" t="s">
        <v>770</v>
      </c>
      <c r="N73" s="542">
        <f>K74+L74</f>
        <v>701.18000000000006</v>
      </c>
    </row>
    <row r="74" spans="1:23" ht="15.75" thickBot="1">
      <c r="D74" s="2"/>
      <c r="E74" s="2"/>
      <c r="F74" s="2"/>
      <c r="G74" s="2"/>
      <c r="H74" s="2"/>
      <c r="K74" s="526">
        <v>565.08000000000004</v>
      </c>
      <c r="L74" s="527">
        <v>136.1</v>
      </c>
      <c r="M74" s="545" t="s">
        <v>771</v>
      </c>
      <c r="N74" s="546">
        <f>N70-N73</f>
        <v>2552.3690000000015</v>
      </c>
    </row>
    <row r="75" spans="1:23" ht="15.75" thickBot="1">
      <c r="D75" s="2"/>
      <c r="E75" s="2"/>
      <c r="F75" s="2"/>
      <c r="G75" s="2"/>
      <c r="H75" s="2"/>
    </row>
    <row r="76" spans="1:23" ht="19.5" thickBot="1">
      <c r="A76"/>
      <c r="B76"/>
      <c r="C76" s="573" t="s">
        <v>728</v>
      </c>
      <c r="D76" s="574"/>
      <c r="E76" s="574"/>
      <c r="F76" s="574"/>
      <c r="G76" s="574"/>
      <c r="H76" s="574"/>
      <c r="I76" s="574"/>
      <c r="J76" s="574"/>
      <c r="K76" s="574"/>
      <c r="L76" s="574"/>
      <c r="M76" s="574"/>
      <c r="N76" s="574"/>
      <c r="O76" s="574"/>
      <c r="P76" s="574"/>
      <c r="Q76" s="574"/>
      <c r="R76" s="574"/>
      <c r="S76" s="574"/>
      <c r="T76" s="574"/>
      <c r="U76" s="574"/>
      <c r="V76" s="575"/>
      <c r="W76"/>
    </row>
    <row r="77" spans="1:23" ht="15.75" thickBot="1">
      <c r="A77"/>
      <c r="B77"/>
      <c r="C77" s="513" t="s">
        <v>651</v>
      </c>
      <c r="D77" s="500" t="s">
        <v>652</v>
      </c>
      <c r="E77" s="500" t="s">
        <v>653</v>
      </c>
      <c r="F77" s="500" t="s">
        <v>654</v>
      </c>
      <c r="G77" s="500" t="s">
        <v>655</v>
      </c>
      <c r="H77" s="500" t="s">
        <v>656</v>
      </c>
      <c r="I77" s="500" t="s">
        <v>657</v>
      </c>
      <c r="J77" s="500" t="s">
        <v>658</v>
      </c>
      <c r="K77" s="500" t="s">
        <v>602</v>
      </c>
      <c r="L77" s="500" t="s">
        <v>659</v>
      </c>
      <c r="M77" s="500" t="s">
        <v>660</v>
      </c>
      <c r="N77" s="500" t="s">
        <v>661</v>
      </c>
      <c r="O77" s="500" t="s">
        <v>662</v>
      </c>
      <c r="P77" s="500" t="s">
        <v>663</v>
      </c>
      <c r="Q77" s="500" t="s">
        <v>664</v>
      </c>
      <c r="R77" s="500" t="s">
        <v>665</v>
      </c>
      <c r="S77" s="500" t="s">
        <v>666</v>
      </c>
      <c r="T77" s="500" t="s">
        <v>667</v>
      </c>
      <c r="U77" s="500" t="s">
        <v>668</v>
      </c>
      <c r="V77" s="501" t="s">
        <v>669</v>
      </c>
      <c r="W77"/>
    </row>
    <row r="78" spans="1:23">
      <c r="A78"/>
      <c r="B78" s="25" t="s">
        <v>713</v>
      </c>
      <c r="C78" s="518">
        <f>13*0.98</f>
        <v>12.74</v>
      </c>
      <c r="D78" s="9">
        <f>13*0.98</f>
        <v>12.74</v>
      </c>
      <c r="E78" s="9">
        <f>24*0.98</f>
        <v>23.52</v>
      </c>
      <c r="F78" s="508">
        <f>24*0.98+2*2.84</f>
        <v>29.2</v>
      </c>
      <c r="G78" s="508">
        <f>24*0.98+2*2.84</f>
        <v>29.2</v>
      </c>
      <c r="H78" s="508">
        <f>24*0.98+2*2.84</f>
        <v>29.2</v>
      </c>
      <c r="I78" s="508">
        <f>13*0.94</f>
        <v>12.219999999999999</v>
      </c>
      <c r="J78" s="508">
        <f>13*0.94</f>
        <v>12.219999999999999</v>
      </c>
      <c r="K78" s="515">
        <f>27*0.94+2*2.89</f>
        <v>31.16</v>
      </c>
      <c r="L78" s="508">
        <f>28*0.94+2*3.09</f>
        <v>32.5</v>
      </c>
      <c r="M78" s="508">
        <f>31*0.94+2*3.52</f>
        <v>36.18</v>
      </c>
      <c r="N78" s="508">
        <f>28*0.94+2*3.14</f>
        <v>32.6</v>
      </c>
      <c r="O78" s="508">
        <f>27*0.94+2*2.89</f>
        <v>31.16</v>
      </c>
      <c r="P78" s="508">
        <f>68*0.94+2*2.82+2*2.87</f>
        <v>75.299999999999983</v>
      </c>
      <c r="Q78" s="515">
        <f>31*0.94+2*2.82</f>
        <v>34.779999999999994</v>
      </c>
      <c r="R78" s="515">
        <f>68*0.94+2*2.87+2*2.73</f>
        <v>75.11999999999999</v>
      </c>
      <c r="S78" s="515">
        <f>68*0.94</f>
        <v>63.919999999999995</v>
      </c>
      <c r="T78" s="515">
        <f>68*0.94</f>
        <v>63.919999999999995</v>
      </c>
      <c r="U78" s="508">
        <f>13*0.94</f>
        <v>12.219999999999999</v>
      </c>
      <c r="V78" s="512">
        <f>28*0.94+2*3.14</f>
        <v>32.6</v>
      </c>
      <c r="W78"/>
    </row>
    <row r="79" spans="1:23">
      <c r="A79"/>
      <c r="B79" s="25" t="s">
        <v>714</v>
      </c>
      <c r="C79" s="518">
        <f>2*3.32+2*2.82</f>
        <v>12.28</v>
      </c>
      <c r="D79" s="9">
        <f>2*3.32+2*2.82</f>
        <v>12.28</v>
      </c>
      <c r="E79" s="9">
        <f>2*1.5+2*1.6+2*2.84+2*5.23</f>
        <v>22.34</v>
      </c>
      <c r="F79" s="508">
        <f>2*1.5+2*1.6+2*5.23</f>
        <v>16.66</v>
      </c>
      <c r="G79" s="508">
        <f>2*1.5+2*1.6+2*5.23</f>
        <v>16.66</v>
      </c>
      <c r="H79" s="508">
        <f>2*1.5+2*1.6+2*5.23</f>
        <v>16.66</v>
      </c>
      <c r="I79" s="508">
        <f>2*3.24+2*2.82</f>
        <v>12.120000000000001</v>
      </c>
      <c r="J79" s="508">
        <f>2*3.24+2*2.82</f>
        <v>12.120000000000001</v>
      </c>
      <c r="K79" s="515">
        <f>2*2.43+2*1.56+1*1.52+2*6.2</f>
        <v>21.9</v>
      </c>
      <c r="L79" s="508">
        <f>2*1.56+2*6.27</f>
        <v>15.66</v>
      </c>
      <c r="M79" s="508">
        <f>2*2.25+2*2.25+2*7.16</f>
        <v>23.32</v>
      </c>
      <c r="N79" s="508">
        <f>2*2.36+2*1.56+2*6.27</f>
        <v>20.38</v>
      </c>
      <c r="O79" s="508">
        <f>2*1.56+2*2.44+2*6.21</f>
        <v>20.420000000000002</v>
      </c>
      <c r="P79" s="508">
        <f>2*2.44+2*1.76+1*1.7+2*5.4+2*2.54+1*1.54+2*8.95+2*6.27</f>
        <v>57.959999999999994</v>
      </c>
      <c r="Q79" s="515">
        <f>2*2.54+1*1.54+2*2.54+1*1.54+2*7.16</f>
        <v>27.56</v>
      </c>
      <c r="R79" s="515">
        <f>2*2.54+1*1.54+2*5.4*2*2.54+2*1.76+2*9.02+2*6.21+1*1.65</f>
        <v>97.114000000000019</v>
      </c>
      <c r="S79" s="515">
        <f>2*2.44+2*1.76+1*1.7+2*1.93+1*1.38</f>
        <v>15.34</v>
      </c>
      <c r="T79" s="515">
        <f>2*1.93+1*1.38+2*3.42+2*5.4+1*1.65+2*2.73+2*2.54+2*1.76+2*9.02+2*6.21</f>
        <v>69.05</v>
      </c>
      <c r="U79" s="508">
        <f>2*3.24+2*2.82</f>
        <v>12.120000000000001</v>
      </c>
      <c r="V79" s="512">
        <f>2*2.17+1*1.45+2*1.58+2*6.21</f>
        <v>21.369999999999997</v>
      </c>
      <c r="W79"/>
    </row>
    <row r="80" spans="1:23" ht="15.75" thickBot="1">
      <c r="A80"/>
      <c r="B80" s="25" t="s">
        <v>715</v>
      </c>
      <c r="C80" s="507"/>
      <c r="D80" s="498"/>
      <c r="E80" s="498"/>
      <c r="F80" s="504"/>
      <c r="G80" s="504"/>
      <c r="H80" s="504"/>
      <c r="I80" s="504"/>
      <c r="J80" s="504"/>
      <c r="K80" s="516"/>
      <c r="L80" s="504"/>
      <c r="M80" s="504"/>
      <c r="N80" s="504"/>
      <c r="O80" s="504"/>
      <c r="P80" s="504"/>
      <c r="Q80" s="516"/>
      <c r="R80" s="516"/>
      <c r="S80" s="516"/>
      <c r="T80" s="516"/>
      <c r="U80" s="504"/>
      <c r="V80" s="514"/>
      <c r="W80"/>
    </row>
    <row r="81" spans="1:23" ht="15.75" thickBot="1">
      <c r="A81"/>
      <c r="B81"/>
      <c r="C81" s="513" t="s">
        <v>670</v>
      </c>
      <c r="D81" s="500" t="s">
        <v>671</v>
      </c>
      <c r="E81" s="500" t="s">
        <v>672</v>
      </c>
      <c r="F81" s="500" t="s">
        <v>673</v>
      </c>
      <c r="G81" s="500" t="s">
        <v>674</v>
      </c>
      <c r="H81" s="500" t="s">
        <v>675</v>
      </c>
      <c r="I81" s="500" t="s">
        <v>676</v>
      </c>
      <c r="J81" s="500" t="s">
        <v>677</v>
      </c>
      <c r="K81" s="500" t="s">
        <v>678</v>
      </c>
      <c r="L81" s="500" t="s">
        <v>679</v>
      </c>
      <c r="M81" s="500" t="s">
        <v>680</v>
      </c>
      <c r="N81" s="500" t="s">
        <v>681</v>
      </c>
      <c r="O81" s="495" t="s">
        <v>587</v>
      </c>
      <c r="P81" s="495" t="s">
        <v>586</v>
      </c>
      <c r="Q81" s="495" t="s">
        <v>650</v>
      </c>
      <c r="R81" s="495" t="s">
        <v>649</v>
      </c>
      <c r="S81" s="495" t="s">
        <v>585</v>
      </c>
      <c r="T81" s="495" t="s">
        <v>584</v>
      </c>
      <c r="U81" s="495" t="s">
        <v>631</v>
      </c>
      <c r="V81" s="496" t="s">
        <v>636</v>
      </c>
      <c r="W81"/>
    </row>
    <row r="82" spans="1:23">
      <c r="A82"/>
      <c r="B82" s="25" t="s">
        <v>713</v>
      </c>
      <c r="C82" s="518">
        <f>28*0.94</f>
        <v>26.32</v>
      </c>
      <c r="D82" s="9">
        <f>31*0.94</f>
        <v>29.139999999999997</v>
      </c>
      <c r="E82" s="9">
        <f>28*0.94</f>
        <v>26.32</v>
      </c>
      <c r="F82" s="508">
        <f>27*0.94</f>
        <v>25.38</v>
      </c>
      <c r="G82" s="508">
        <f>13*0.94</f>
        <v>12.219999999999999</v>
      </c>
      <c r="H82" s="508">
        <f>13*0.94</f>
        <v>12.219999999999999</v>
      </c>
      <c r="I82" s="508">
        <f>24*0.98</f>
        <v>23.52</v>
      </c>
      <c r="J82" s="508">
        <f>24*0.98</f>
        <v>23.52</v>
      </c>
      <c r="K82" s="515">
        <f>24*0.98</f>
        <v>23.52</v>
      </c>
      <c r="L82" s="508">
        <f>24*0.98</f>
        <v>23.52</v>
      </c>
      <c r="M82" s="508">
        <f>13*0.98</f>
        <v>12.74</v>
      </c>
      <c r="N82" s="508">
        <f>13*0.98</f>
        <v>12.74</v>
      </c>
      <c r="O82" s="508">
        <f t="shared" ref="O82:P82" si="6">13*0.98</f>
        <v>12.74</v>
      </c>
      <c r="P82" s="508">
        <f t="shared" si="6"/>
        <v>12.74</v>
      </c>
      <c r="Q82" s="515">
        <f>24*0.98+2*2.84</f>
        <v>29.2</v>
      </c>
      <c r="R82" s="515">
        <f>24*0.98+2*2.84</f>
        <v>29.2</v>
      </c>
      <c r="S82" s="515">
        <f>24*0.98+2*2.84</f>
        <v>29.2</v>
      </c>
      <c r="T82" s="515">
        <f>24*0.98+2*2.84</f>
        <v>29.2</v>
      </c>
      <c r="U82" s="508">
        <f>13*0.94</f>
        <v>12.219999999999999</v>
      </c>
      <c r="V82" s="512">
        <f>124*0.94+2*2.72+2*9.22</f>
        <v>140.44</v>
      </c>
      <c r="W82"/>
    </row>
    <row r="83" spans="1:23">
      <c r="A83"/>
      <c r="B83" s="25" t="s">
        <v>714</v>
      </c>
      <c r="C83" s="518">
        <f>2*1.56+2*3.09+2*2.41+2*0.627</f>
        <v>15.374000000000001</v>
      </c>
      <c r="D83" s="9">
        <f>2*2.25+2*3.52+2*2.25+2*7.16</f>
        <v>30.36</v>
      </c>
      <c r="E83" s="9">
        <f>2*2.36+2*3.14+2*1.56+2*6.27</f>
        <v>26.66</v>
      </c>
      <c r="F83" s="508">
        <f>2*1.56+2*2.89+2*2.44+1*1.52+2*6.21</f>
        <v>27.72</v>
      </c>
      <c r="G83" s="508">
        <f>2*3.24+2*2.82</f>
        <v>12.120000000000001</v>
      </c>
      <c r="H83" s="508">
        <f>2*3.24+2*2.82</f>
        <v>12.120000000000001</v>
      </c>
      <c r="I83" s="508">
        <f>2*1.5+2*1.6+2*2.84+2*5.23</f>
        <v>22.34</v>
      </c>
      <c r="J83" s="508">
        <f>2*1.5+2*1.6+2*2.84+2*5.23</f>
        <v>22.34</v>
      </c>
      <c r="K83" s="515">
        <f>2*1.5+2*1.6+2*2.84+2*5.23</f>
        <v>22.34</v>
      </c>
      <c r="L83" s="508">
        <f>2*1.5+2*1.6+2*2.84+2*5.23</f>
        <v>22.34</v>
      </c>
      <c r="M83" s="508">
        <f>2*3.32+2*2.82</f>
        <v>12.28</v>
      </c>
      <c r="N83" s="508">
        <f>2*3.32+2*2.82</f>
        <v>12.28</v>
      </c>
      <c r="O83" s="508">
        <f t="shared" ref="O83:P83" si="7">2*3.32+2*2.82</f>
        <v>12.28</v>
      </c>
      <c r="P83" s="508">
        <f t="shared" si="7"/>
        <v>12.28</v>
      </c>
      <c r="Q83" s="515">
        <f>2*1.5+2*1.6+2*5.23</f>
        <v>16.66</v>
      </c>
      <c r="R83" s="515">
        <f>2*1.5+2*1.6+2*5.23</f>
        <v>16.66</v>
      </c>
      <c r="S83" s="515">
        <f>2*1.5+2*1.6+2*5.23</f>
        <v>16.66</v>
      </c>
      <c r="T83" s="515">
        <f>2*1.5+2*1.6+2*5.23</f>
        <v>16.66</v>
      </c>
      <c r="U83" s="508">
        <f>2*2.82+2*3.24</f>
        <v>12.120000000000001</v>
      </c>
      <c r="V83" s="512">
        <f>2*2.37+1*1.5+2*5.73+2*2.92+1*1.75+2*12+2*3.55+2*8.84+2*9.65</f>
        <v>93.37</v>
      </c>
      <c r="W83"/>
    </row>
    <row r="84" spans="1:23" ht="15.75" thickBot="1">
      <c r="A84"/>
      <c r="B84" s="25" t="s">
        <v>715</v>
      </c>
      <c r="C84" s="507"/>
      <c r="D84" s="498"/>
      <c r="E84" s="498"/>
      <c r="F84" s="504"/>
      <c r="G84" s="504"/>
      <c r="H84" s="504"/>
      <c r="I84" s="504"/>
      <c r="J84" s="504"/>
      <c r="K84" s="516"/>
      <c r="L84" s="504"/>
      <c r="M84" s="504"/>
      <c r="N84" s="504"/>
      <c r="O84" s="504"/>
      <c r="P84" s="504"/>
      <c r="Q84" s="516"/>
      <c r="R84" s="516"/>
      <c r="S84" s="516"/>
      <c r="T84" s="516"/>
      <c r="U84" s="504"/>
      <c r="V84" s="514"/>
      <c r="W84"/>
    </row>
    <row r="85" spans="1:23" ht="15.75" thickBot="1">
      <c r="A85"/>
      <c r="B85" s="503"/>
      <c r="C85" s="494" t="s">
        <v>627</v>
      </c>
      <c r="D85" s="495" t="s">
        <v>637</v>
      </c>
      <c r="E85" s="495" t="s">
        <v>632</v>
      </c>
      <c r="F85" s="495" t="s">
        <v>638</v>
      </c>
      <c r="G85" s="495" t="s">
        <v>645</v>
      </c>
      <c r="H85" s="495" t="s">
        <v>643</v>
      </c>
      <c r="I85" s="495" t="s">
        <v>628</v>
      </c>
      <c r="J85" s="495" t="s">
        <v>646</v>
      </c>
      <c r="K85" s="495" t="s">
        <v>590</v>
      </c>
      <c r="L85" s="495" t="s">
        <v>644</v>
      </c>
      <c r="M85" s="495" t="s">
        <v>633</v>
      </c>
      <c r="N85" s="495" t="s">
        <v>634</v>
      </c>
      <c r="O85" s="495" t="s">
        <v>648</v>
      </c>
      <c r="P85" s="495" t="s">
        <v>647</v>
      </c>
      <c r="Q85" s="495" t="s">
        <v>592</v>
      </c>
      <c r="R85" s="495" t="s">
        <v>595</v>
      </c>
      <c r="S85" s="495" t="s">
        <v>594</v>
      </c>
      <c r="T85" s="495" t="s">
        <v>593</v>
      </c>
      <c r="U85" s="495" t="s">
        <v>641</v>
      </c>
      <c r="V85" s="496" t="s">
        <v>629</v>
      </c>
      <c r="W85"/>
    </row>
    <row r="86" spans="1:23">
      <c r="A86"/>
      <c r="B86" s="25" t="s">
        <v>713</v>
      </c>
      <c r="C86" s="518">
        <f>27*0.94+2*2.89</f>
        <v>31.16</v>
      </c>
      <c r="D86" s="9">
        <f>29*0.94</f>
        <v>27.259999999999998</v>
      </c>
      <c r="E86" s="9">
        <f>13*0.94</f>
        <v>12.219999999999999</v>
      </c>
      <c r="F86" s="508">
        <f>29*0.94</f>
        <v>27.259999999999998</v>
      </c>
      <c r="G86" s="508">
        <f>68*0.94+2*3.52+2*3.38</f>
        <v>77.72</v>
      </c>
      <c r="H86" s="508">
        <f>17*0.94</f>
        <v>15.979999999999999</v>
      </c>
      <c r="I86" s="508">
        <f>40*0.94+2*2.72</f>
        <v>43.039999999999992</v>
      </c>
      <c r="J86" s="508">
        <f>19*0.94+2*2.65</f>
        <v>23.16</v>
      </c>
      <c r="K86" s="515">
        <f>66*0.94+2*3.44</f>
        <v>68.92</v>
      </c>
      <c r="L86" s="508">
        <f>28*0.94</f>
        <v>26.32</v>
      </c>
      <c r="M86" s="508">
        <f>68*0.94+2*3.02</f>
        <v>69.959999999999994</v>
      </c>
      <c r="N86" s="508">
        <f>26*0.94</f>
        <v>24.439999999999998</v>
      </c>
      <c r="O86" s="508">
        <f>9*0.94</f>
        <v>8.4599999999999991</v>
      </c>
      <c r="P86" s="508">
        <f>19*0.94</f>
        <v>17.86</v>
      </c>
      <c r="Q86" s="515">
        <f>56*0.94+2*2.59</f>
        <v>57.82</v>
      </c>
      <c r="R86" s="515">
        <f>31*0.94</f>
        <v>29.139999999999997</v>
      </c>
      <c r="S86" s="515">
        <f>17*1.18</f>
        <v>20.059999999999999</v>
      </c>
      <c r="T86" s="515">
        <f>70*0.94+2*2.93</f>
        <v>71.66</v>
      </c>
      <c r="U86" s="508">
        <f>26*0.94</f>
        <v>24.439999999999998</v>
      </c>
      <c r="V86" s="512">
        <f>27*0.94+2*2.89</f>
        <v>31.16</v>
      </c>
      <c r="W86"/>
    </row>
    <row r="87" spans="1:23">
      <c r="A87"/>
      <c r="B87" s="25" t="s">
        <v>714</v>
      </c>
      <c r="C87" s="518">
        <f>2*1.59+2*2.43+1*1.51</f>
        <v>9.5500000000000007</v>
      </c>
      <c r="D87" s="9">
        <f>2*6.27+2*6.69</f>
        <v>25.92</v>
      </c>
      <c r="E87" s="9">
        <f>2*2.82+2*3.24</f>
        <v>12.120000000000001</v>
      </c>
      <c r="F87" s="508">
        <f>2*6.8+2*6.34</f>
        <v>26.28</v>
      </c>
      <c r="G87" s="508">
        <f>2*2.4+2*1.77+1*1.6+2*4.79+2*1.98+2*8.93+2*6.27</f>
        <v>53.88</v>
      </c>
      <c r="H87" s="508">
        <f>2*4.04+2*3.62</f>
        <v>15.32</v>
      </c>
      <c r="I87" s="508">
        <f>2*4.6+2*2.31+1*1.58+2*9.04</f>
        <v>33.479999999999997</v>
      </c>
      <c r="J87" s="508">
        <f>2*4.12+2*1.15+2*0.95</f>
        <v>12.44</v>
      </c>
      <c r="K87" s="515">
        <f>2*2.31+1*1.7+2*10.18+2*8.95+2*6.27</f>
        <v>57.12</v>
      </c>
      <c r="L87" s="508">
        <f>2*6.91+2*7.33</f>
        <v>28.48</v>
      </c>
      <c r="M87" s="508">
        <f>2*10.5+2*2.31+1*1.58+2*9.02+2*6.21</f>
        <v>57.660000000000004</v>
      </c>
      <c r="N87" s="508">
        <f>2*6.2+2*5.75</f>
        <v>23.9</v>
      </c>
      <c r="O87" s="508">
        <f>2*2.05+2*2.47</f>
        <v>9.0399999999999991</v>
      </c>
      <c r="P87" s="508">
        <f>2*4.32+2*4.67</f>
        <v>17.98</v>
      </c>
      <c r="Q87" s="515">
        <f>1*1.6+2*10.23+2*11.18+2*1.41</f>
        <v>47.24</v>
      </c>
      <c r="R87" s="515">
        <f>2*7.04</f>
        <v>14.08</v>
      </c>
      <c r="S87" s="515">
        <f>2*2.64</f>
        <v>5.28</v>
      </c>
      <c r="T87" s="515">
        <f>2*2.5+2*1.73+2*1.95+2*10.51+2*6.87+2*8.4</f>
        <v>63.92</v>
      </c>
      <c r="U87" s="508">
        <f>2*6.69+2*6.27</f>
        <v>25.92</v>
      </c>
      <c r="V87" s="512">
        <f>2*1.59+2*2.43+1*1.51+2*6.21</f>
        <v>21.97</v>
      </c>
      <c r="W87"/>
    </row>
    <row r="88" spans="1:23" ht="15.75" thickBot="1">
      <c r="A88"/>
      <c r="B88" s="25" t="s">
        <v>715</v>
      </c>
      <c r="C88" s="507"/>
      <c r="D88" s="498"/>
      <c r="E88" s="498"/>
      <c r="F88" s="504"/>
      <c r="G88" s="504"/>
      <c r="H88" s="504"/>
      <c r="I88" s="504"/>
      <c r="J88" s="504"/>
      <c r="K88" s="516"/>
      <c r="L88" s="504"/>
      <c r="M88" s="504"/>
      <c r="N88" s="504"/>
      <c r="O88" s="504"/>
      <c r="P88" s="504"/>
      <c r="Q88" s="516"/>
      <c r="R88" s="516">
        <f>2*7.25</f>
        <v>14.5</v>
      </c>
      <c r="S88" s="516">
        <f>2*3.01</f>
        <v>6.02</v>
      </c>
      <c r="T88" s="516"/>
      <c r="U88" s="504"/>
      <c r="V88" s="514"/>
      <c r="W88"/>
    </row>
    <row r="89" spans="1:23" ht="15.75" thickBot="1">
      <c r="A89"/>
      <c r="B89"/>
      <c r="C89" s="494" t="s">
        <v>596</v>
      </c>
      <c r="D89" s="495" t="s">
        <v>621</v>
      </c>
      <c r="E89" s="495" t="s">
        <v>623</v>
      </c>
      <c r="F89" s="495" t="s">
        <v>642</v>
      </c>
      <c r="G89" s="495" t="s">
        <v>630</v>
      </c>
      <c r="H89" s="495" t="s">
        <v>622</v>
      </c>
      <c r="I89" s="495" t="s">
        <v>635</v>
      </c>
      <c r="J89" s="495" t="s">
        <v>624</v>
      </c>
      <c r="K89" s="495" t="s">
        <v>591</v>
      </c>
      <c r="L89" s="495" t="s">
        <v>682</v>
      </c>
      <c r="M89" s="500" t="s">
        <v>683</v>
      </c>
      <c r="N89" s="500" t="s">
        <v>620</v>
      </c>
      <c r="O89" s="495" t="s">
        <v>625</v>
      </c>
      <c r="P89" s="495" t="s">
        <v>589</v>
      </c>
      <c r="Q89" s="495" t="s">
        <v>588</v>
      </c>
      <c r="R89" s="500" t="s">
        <v>684</v>
      </c>
      <c r="S89" s="500" t="s">
        <v>685</v>
      </c>
      <c r="T89" s="500" t="s">
        <v>686</v>
      </c>
      <c r="U89" s="500" t="s">
        <v>619</v>
      </c>
      <c r="V89" s="496" t="s">
        <v>687</v>
      </c>
      <c r="W89"/>
    </row>
    <row r="90" spans="1:23">
      <c r="A90"/>
      <c r="B90" s="25" t="s">
        <v>713</v>
      </c>
      <c r="C90" s="518">
        <f>36*0.94+2*4.56</f>
        <v>42.959999999999994</v>
      </c>
      <c r="D90" s="9"/>
      <c r="E90" s="9">
        <f t="shared" ref="E90:J90" si="8">24*0.98</f>
        <v>23.52</v>
      </c>
      <c r="F90" s="508">
        <f t="shared" si="8"/>
        <v>23.52</v>
      </c>
      <c r="G90" s="508">
        <f t="shared" si="8"/>
        <v>23.52</v>
      </c>
      <c r="H90" s="508">
        <f t="shared" si="8"/>
        <v>23.52</v>
      </c>
      <c r="I90" s="508">
        <f t="shared" si="8"/>
        <v>23.52</v>
      </c>
      <c r="J90" s="508">
        <f t="shared" si="8"/>
        <v>23.52</v>
      </c>
      <c r="K90" s="515">
        <f>29*0.98+2*3.82</f>
        <v>36.059999999999995</v>
      </c>
      <c r="L90" s="508">
        <f>29*0.98+2*4.17</f>
        <v>36.76</v>
      </c>
      <c r="M90" s="508">
        <f>29*0.98+2*4.07</f>
        <v>36.56</v>
      </c>
      <c r="N90" s="508">
        <f>29*0.98+2*4.17</f>
        <v>36.76</v>
      </c>
      <c r="O90" s="508">
        <f>11*0.94</f>
        <v>10.34</v>
      </c>
      <c r="P90" s="508">
        <f>11*0.94</f>
        <v>10.34</v>
      </c>
      <c r="Q90" s="515">
        <f>11*0.94</f>
        <v>10.34</v>
      </c>
      <c r="R90" s="515">
        <f>11*0.94</f>
        <v>10.34</v>
      </c>
      <c r="S90" s="515">
        <f>17*0.98</f>
        <v>16.66</v>
      </c>
      <c r="T90" s="515">
        <f>11*0.94</f>
        <v>10.34</v>
      </c>
      <c r="U90" s="508">
        <f>13*0.94</f>
        <v>12.219999999999999</v>
      </c>
      <c r="V90" s="512"/>
      <c r="W90"/>
    </row>
    <row r="91" spans="1:23">
      <c r="A91"/>
      <c r="B91" s="25" t="s">
        <v>714</v>
      </c>
      <c r="C91" s="518">
        <f>2*8.08+2*1.51+2*2.63</f>
        <v>24.439999999999998</v>
      </c>
      <c r="D91" s="9"/>
      <c r="E91" s="9">
        <f t="shared" ref="E91:J91" si="9">2*1.5+2*1.6+2*2.84+2*5.23</f>
        <v>22.34</v>
      </c>
      <c r="F91" s="508">
        <f t="shared" si="9"/>
        <v>22.34</v>
      </c>
      <c r="G91" s="508">
        <f t="shared" si="9"/>
        <v>22.34</v>
      </c>
      <c r="H91" s="508">
        <f t="shared" si="9"/>
        <v>22.34</v>
      </c>
      <c r="I91" s="508">
        <f t="shared" si="9"/>
        <v>22.34</v>
      </c>
      <c r="J91" s="508">
        <f t="shared" si="9"/>
        <v>22.34</v>
      </c>
      <c r="K91" s="515">
        <f>2*1.4+2*1.77</f>
        <v>6.34</v>
      </c>
      <c r="L91" s="508">
        <f>2*6.26+1*3.27+2*1.4+2*1.4</f>
        <v>21.39</v>
      </c>
      <c r="M91" s="508">
        <f>2*1.5+2*1.4+2*6.26+1*3.37</f>
        <v>21.69</v>
      </c>
      <c r="N91" s="508">
        <f>2*6.26+1*3.27+2*1.4+2*1.4</f>
        <v>21.39</v>
      </c>
      <c r="O91" s="508">
        <f>2*2.71+2*3.13</f>
        <v>11.68</v>
      </c>
      <c r="P91" s="508">
        <f>2*2.71+2*3.13</f>
        <v>11.68</v>
      </c>
      <c r="Q91" s="515">
        <f>2*2.71+2*3.13</f>
        <v>11.68</v>
      </c>
      <c r="R91" s="515">
        <f>2*2.71+2*3.13</f>
        <v>11.68</v>
      </c>
      <c r="S91" s="515">
        <f>2*2.72+2*3.08</f>
        <v>11.600000000000001</v>
      </c>
      <c r="T91" s="515">
        <f>2*2.71+2*3.13</f>
        <v>11.68</v>
      </c>
      <c r="U91" s="508">
        <f>2*2.72+2*3.14</f>
        <v>11.72</v>
      </c>
      <c r="V91" s="512"/>
      <c r="W91"/>
    </row>
    <row r="92" spans="1:23" ht="15.75" thickBot="1">
      <c r="A92"/>
      <c r="B92" s="25" t="s">
        <v>715</v>
      </c>
      <c r="C92" s="507"/>
      <c r="D92" s="498"/>
      <c r="E92" s="498"/>
      <c r="F92" s="504"/>
      <c r="G92" s="504"/>
      <c r="H92" s="504"/>
      <c r="I92" s="504"/>
      <c r="J92" s="504"/>
      <c r="K92" s="516">
        <f>2*6.26</f>
        <v>12.52</v>
      </c>
      <c r="L92" s="504"/>
      <c r="M92" s="504"/>
      <c r="N92" s="504"/>
      <c r="O92" s="504"/>
      <c r="P92" s="504"/>
      <c r="Q92" s="516"/>
      <c r="R92" s="516"/>
      <c r="S92" s="516"/>
      <c r="T92" s="516"/>
      <c r="U92" s="504"/>
      <c r="V92" s="514"/>
      <c r="W92"/>
    </row>
    <row r="93" spans="1:23" ht="15.75" thickBot="1">
      <c r="A93"/>
      <c r="B93"/>
      <c r="C93" s="494" t="s">
        <v>688</v>
      </c>
      <c r="D93" s="500" t="s">
        <v>689</v>
      </c>
      <c r="E93" s="500" t="s">
        <v>618</v>
      </c>
      <c r="F93" s="495" t="s">
        <v>690</v>
      </c>
      <c r="G93" s="500" t="s">
        <v>615</v>
      </c>
      <c r="H93" s="495" t="s">
        <v>691</v>
      </c>
      <c r="I93" s="495" t="s">
        <v>692</v>
      </c>
      <c r="J93" s="500" t="s">
        <v>693</v>
      </c>
      <c r="K93" s="500" t="s">
        <v>614</v>
      </c>
      <c r="L93" s="495" t="s">
        <v>611</v>
      </c>
      <c r="M93" s="495" t="s">
        <v>613</v>
      </c>
      <c r="N93" s="495" t="s">
        <v>612</v>
      </c>
      <c r="O93" s="495" t="s">
        <v>617</v>
      </c>
      <c r="P93" s="495" t="s">
        <v>616</v>
      </c>
      <c r="Q93" s="495" t="s">
        <v>694</v>
      </c>
      <c r="R93" s="500" t="s">
        <v>695</v>
      </c>
      <c r="S93" s="500" t="s">
        <v>610</v>
      </c>
      <c r="T93" s="495" t="s">
        <v>696</v>
      </c>
      <c r="U93" s="500" t="s">
        <v>609</v>
      </c>
      <c r="V93" s="496" t="s">
        <v>607</v>
      </c>
      <c r="W93"/>
    </row>
    <row r="94" spans="1:23">
      <c r="A94"/>
      <c r="B94" s="25" t="s">
        <v>713</v>
      </c>
      <c r="C94" s="511"/>
      <c r="D94" s="9">
        <f>28*0.94+2*3.23</f>
        <v>32.78</v>
      </c>
      <c r="E94" s="9">
        <f>28*0.94+2*3.03</f>
        <v>32.380000000000003</v>
      </c>
      <c r="F94" s="9"/>
      <c r="G94" s="9">
        <f>6*0.94</f>
        <v>5.64</v>
      </c>
      <c r="H94" s="9"/>
      <c r="I94" s="9"/>
      <c r="J94" s="9">
        <f>28*0.94+2*3.23</f>
        <v>32.78</v>
      </c>
      <c r="K94" s="9">
        <f>28*0.94+2*3.28</f>
        <v>32.880000000000003</v>
      </c>
      <c r="L94" s="508"/>
      <c r="M94" s="9"/>
      <c r="N94" s="9"/>
      <c r="O94" s="9"/>
      <c r="P94" s="9"/>
      <c r="Q94" s="9"/>
      <c r="R94" s="9">
        <f>11*0.94</f>
        <v>10.34</v>
      </c>
      <c r="S94" s="9">
        <f>11*0.94</f>
        <v>10.34</v>
      </c>
      <c r="T94" s="9"/>
      <c r="U94" s="9">
        <f>71*0.94+2*3.76+2*3.76</f>
        <v>81.779999999999987</v>
      </c>
      <c r="V94" s="512"/>
      <c r="W94"/>
    </row>
    <row r="95" spans="1:23">
      <c r="A95"/>
      <c r="B95" s="25" t="s">
        <v>714</v>
      </c>
      <c r="C95" s="518"/>
      <c r="D95" s="9">
        <f>2*6.47+2*1.93+1*1.38+2*2.06</f>
        <v>22.3</v>
      </c>
      <c r="E95" s="9">
        <f>2*6.47+1*1.44+2*2.14+2*2</f>
        <v>22.66</v>
      </c>
      <c r="F95" s="9"/>
      <c r="G95" s="9">
        <f>2*1.5+2*1.95</f>
        <v>6.9</v>
      </c>
      <c r="H95" s="9"/>
      <c r="I95" s="9"/>
      <c r="J95" s="9">
        <f>2*6.47+2*1.93+1*1.38+2*2.05</f>
        <v>22.28</v>
      </c>
      <c r="K95" s="9">
        <f>2*6.47+2*1.89+1*1.19+2*2</f>
        <v>21.91</v>
      </c>
      <c r="L95" s="9"/>
      <c r="M95" s="9"/>
      <c r="N95" s="9"/>
      <c r="O95" s="9"/>
      <c r="P95" s="9"/>
      <c r="Q95" s="9"/>
      <c r="R95" s="9">
        <f>2*2.69+2*3.11</f>
        <v>11.6</v>
      </c>
      <c r="S95" s="9">
        <f>2*2.69+2*3.11</f>
        <v>11.6</v>
      </c>
      <c r="T95" s="9"/>
      <c r="U95" s="9">
        <f>2*1.36+2*5.65+1*4.05+2*1.36+2*8.89+2*6.24</f>
        <v>51.05</v>
      </c>
      <c r="V95" s="497"/>
      <c r="W95"/>
    </row>
    <row r="96" spans="1:23" ht="15.75" thickBot="1">
      <c r="A96"/>
      <c r="B96" s="25" t="s">
        <v>715</v>
      </c>
      <c r="C96" s="518"/>
      <c r="D96" s="9"/>
      <c r="E96" s="9"/>
      <c r="F96" s="9"/>
      <c r="G96" s="9"/>
      <c r="H96" s="9"/>
      <c r="I96" s="9"/>
      <c r="J96" s="9"/>
      <c r="K96" s="9"/>
      <c r="L96" s="9"/>
      <c r="M96" s="9"/>
      <c r="N96" s="9"/>
      <c r="O96" s="9"/>
      <c r="P96" s="9"/>
      <c r="Q96" s="9"/>
      <c r="R96" s="9"/>
      <c r="S96" s="9"/>
      <c r="T96" s="9"/>
      <c r="U96" s="9"/>
      <c r="V96" s="497"/>
      <c r="W96"/>
    </row>
    <row r="97" spans="1:23" ht="15.75" thickBot="1">
      <c r="A97"/>
      <c r="B97" s="499"/>
      <c r="C97" s="494" t="s">
        <v>604</v>
      </c>
      <c r="D97" s="495" t="s">
        <v>697</v>
      </c>
      <c r="E97" s="500" t="s">
        <v>608</v>
      </c>
      <c r="F97" s="495" t="s">
        <v>626</v>
      </c>
      <c r="G97" s="495" t="s">
        <v>698</v>
      </c>
      <c r="H97" s="500" t="s">
        <v>699</v>
      </c>
      <c r="I97" s="500" t="s">
        <v>640</v>
      </c>
      <c r="J97" s="495" t="s">
        <v>603</v>
      </c>
      <c r="K97" s="495" t="s">
        <v>606</v>
      </c>
      <c r="L97" s="495" t="s">
        <v>639</v>
      </c>
      <c r="M97" s="495" t="s">
        <v>601</v>
      </c>
      <c r="N97" s="495" t="s">
        <v>700</v>
      </c>
      <c r="O97" s="500" t="s">
        <v>701</v>
      </c>
      <c r="P97" s="500" t="s">
        <v>600</v>
      </c>
      <c r="Q97" s="495" t="s">
        <v>702</v>
      </c>
      <c r="R97" s="500" t="s">
        <v>703</v>
      </c>
      <c r="S97" s="500" t="s">
        <v>704</v>
      </c>
      <c r="T97" s="500" t="s">
        <v>605</v>
      </c>
      <c r="U97" s="495" t="s">
        <v>598</v>
      </c>
      <c r="V97" s="496" t="s">
        <v>583</v>
      </c>
      <c r="W97"/>
    </row>
    <row r="98" spans="1:23">
      <c r="A98"/>
      <c r="B98" s="25" t="s">
        <v>713</v>
      </c>
      <c r="C98" s="518"/>
      <c r="D98" s="9"/>
      <c r="E98" s="9">
        <f>71*0.94+2*3.76+2*3.71</f>
        <v>81.679999999999993</v>
      </c>
      <c r="F98" s="9"/>
      <c r="G98" s="9"/>
      <c r="H98" s="9">
        <f>11*0.94</f>
        <v>10.34</v>
      </c>
      <c r="I98" s="9">
        <f>11*0.94</f>
        <v>10.34</v>
      </c>
      <c r="J98" s="9"/>
      <c r="K98" s="508"/>
      <c r="L98" s="508"/>
      <c r="M98" s="9"/>
      <c r="N98" s="9"/>
      <c r="O98" s="9">
        <f>28*0.94+2*3.23</f>
        <v>32.78</v>
      </c>
      <c r="P98" s="9">
        <f>28*0.94+2*3.23</f>
        <v>32.78</v>
      </c>
      <c r="Q98" s="9"/>
      <c r="R98" s="9">
        <f>28*0.94+2*3.23</f>
        <v>32.78</v>
      </c>
      <c r="S98" s="9">
        <f>28*0.94+2*3.23</f>
        <v>32.78</v>
      </c>
      <c r="T98" s="9">
        <f>13*0.94</f>
        <v>12.219999999999999</v>
      </c>
      <c r="U98" s="9"/>
      <c r="V98" s="512"/>
      <c r="W98"/>
    </row>
    <row r="99" spans="1:23">
      <c r="A99"/>
      <c r="B99" s="25" t="s">
        <v>714</v>
      </c>
      <c r="C99" s="518"/>
      <c r="D99" s="9"/>
      <c r="E99" s="9">
        <f>2*1.41+2*5.65+1*4.45+2*1.36+2*8.89+2*6.24</f>
        <v>51.55</v>
      </c>
      <c r="F99" s="9"/>
      <c r="G99" s="9"/>
      <c r="H99" s="9">
        <f>2*2.71+2*3.13</f>
        <v>11.68</v>
      </c>
      <c r="I99" s="9">
        <f>2*2.69+2*3.11</f>
        <v>11.6</v>
      </c>
      <c r="J99" s="9"/>
      <c r="K99" s="9"/>
      <c r="L99" s="9"/>
      <c r="M99" s="9"/>
      <c r="N99" s="9"/>
      <c r="O99" s="9">
        <f>2*6.47+2*1.99+1*1.32+2*1.92</f>
        <v>22.08</v>
      </c>
      <c r="P99" s="9">
        <f>2*6.47+2*2+2*1.99</f>
        <v>20.919999999999998</v>
      </c>
      <c r="Q99" s="9"/>
      <c r="R99" s="9">
        <f>2*6.47+2*1.92+1*1.37+2*1.99</f>
        <v>22.130000000000003</v>
      </c>
      <c r="S99" s="9">
        <f>2*6.47+2*1.92+1*1.37+2*1.99</f>
        <v>22.130000000000003</v>
      </c>
      <c r="T99" s="9">
        <f>2*2.8+2*3.14</f>
        <v>11.879999999999999</v>
      </c>
      <c r="U99" s="9"/>
      <c r="V99" s="497"/>
      <c r="W99"/>
    </row>
    <row r="100" spans="1:23" ht="15.75" thickBot="1">
      <c r="A100"/>
      <c r="B100" s="25" t="s">
        <v>715</v>
      </c>
      <c r="C100" s="507"/>
      <c r="D100" s="498"/>
      <c r="E100" s="498"/>
      <c r="F100" s="498"/>
      <c r="G100" s="498"/>
      <c r="H100" s="498"/>
      <c r="I100" s="498"/>
      <c r="J100" s="498"/>
      <c r="K100" s="498"/>
      <c r="L100" s="498"/>
      <c r="M100" s="498"/>
      <c r="N100" s="498"/>
      <c r="O100" s="498"/>
      <c r="P100" s="498"/>
      <c r="Q100" s="498"/>
      <c r="R100" s="498"/>
      <c r="S100" s="498"/>
      <c r="T100" s="498"/>
      <c r="U100" s="498"/>
      <c r="V100" s="505"/>
      <c r="W100"/>
    </row>
    <row r="101" spans="1:23" ht="15.75" thickBot="1">
      <c r="A101"/>
      <c r="B101" s="499"/>
      <c r="C101" s="506" t="s">
        <v>705</v>
      </c>
      <c r="D101" s="519" t="s">
        <v>706</v>
      </c>
      <c r="E101" s="519" t="s">
        <v>707</v>
      </c>
      <c r="F101" s="519" t="s">
        <v>599</v>
      </c>
      <c r="G101" s="509" t="s">
        <v>597</v>
      </c>
      <c r="H101" s="509" t="s">
        <v>708</v>
      </c>
      <c r="I101" s="519" t="s">
        <v>709</v>
      </c>
      <c r="J101" s="519" t="s">
        <v>710</v>
      </c>
      <c r="K101" s="509" t="s">
        <v>711</v>
      </c>
      <c r="L101" s="519" t="s">
        <v>712</v>
      </c>
      <c r="M101" s="509"/>
      <c r="N101" s="509"/>
      <c r="O101" s="509"/>
      <c r="P101" s="509"/>
      <c r="Q101" s="509"/>
      <c r="R101" s="509"/>
      <c r="S101" s="509"/>
      <c r="T101" s="509"/>
      <c r="U101" s="509"/>
      <c r="V101" s="510"/>
      <c r="W101"/>
    </row>
    <row r="102" spans="1:23">
      <c r="A102"/>
      <c r="B102" s="25" t="s">
        <v>713</v>
      </c>
      <c r="C102" s="518"/>
      <c r="D102" s="9">
        <f>11*0.94</f>
        <v>10.34</v>
      </c>
      <c r="E102" s="9">
        <f>17*0.98</f>
        <v>16.66</v>
      </c>
      <c r="F102" s="9">
        <f>11*0.94</f>
        <v>10.34</v>
      </c>
      <c r="G102" s="9"/>
      <c r="H102" s="9"/>
      <c r="I102" s="9">
        <f>29*0.98+2*4.17</f>
        <v>36.76</v>
      </c>
      <c r="J102" s="9">
        <f>29*0.98+2*4.17</f>
        <v>36.76</v>
      </c>
      <c r="K102" s="508"/>
      <c r="L102" s="508">
        <f>7*0.9</f>
        <v>6.3</v>
      </c>
      <c r="M102" s="9"/>
      <c r="N102" s="9"/>
      <c r="O102" s="9"/>
      <c r="P102" s="9"/>
      <c r="Q102" s="9"/>
      <c r="R102" s="9"/>
      <c r="S102" s="9"/>
      <c r="T102" s="9"/>
      <c r="U102" s="9"/>
      <c r="V102" s="512"/>
      <c r="W102"/>
    </row>
    <row r="103" spans="1:23">
      <c r="A103"/>
      <c r="B103" s="25" t="s">
        <v>714</v>
      </c>
      <c r="C103" s="518"/>
      <c r="D103" s="9">
        <f>2*2.69+2*3.12</f>
        <v>11.620000000000001</v>
      </c>
      <c r="E103" s="9">
        <f>2*2.88+2*3.08</f>
        <v>11.92</v>
      </c>
      <c r="F103" s="9">
        <f>2*2.71+2*3.13</f>
        <v>11.68</v>
      </c>
      <c r="G103" s="9"/>
      <c r="H103" s="9"/>
      <c r="I103" s="9">
        <f>2*6.26+1*3.27+2*1.4+2*1.4</f>
        <v>21.39</v>
      </c>
      <c r="J103" s="9">
        <f>2*6.26+1*3.27+2*1.4+2*1.4</f>
        <v>21.39</v>
      </c>
      <c r="K103" s="9"/>
      <c r="L103" s="9">
        <f>2*1.71+2*1.95</f>
        <v>7.32</v>
      </c>
      <c r="M103" s="9"/>
      <c r="N103" s="9"/>
      <c r="O103" s="9"/>
      <c r="P103" s="9"/>
      <c r="Q103" s="9"/>
      <c r="R103" s="9"/>
      <c r="S103" s="9"/>
      <c r="T103" s="9"/>
      <c r="U103" s="9"/>
      <c r="V103" s="497"/>
      <c r="W103"/>
    </row>
    <row r="104" spans="1:23" ht="15.75" thickBot="1">
      <c r="A104"/>
      <c r="B104" s="25" t="s">
        <v>715</v>
      </c>
      <c r="C104" s="507"/>
      <c r="D104" s="498"/>
      <c r="E104" s="498"/>
      <c r="F104" s="498"/>
      <c r="G104" s="498"/>
      <c r="H104" s="498"/>
      <c r="I104" s="498"/>
      <c r="J104" s="498"/>
      <c r="K104" s="498"/>
      <c r="L104" s="498"/>
      <c r="M104" s="498"/>
      <c r="N104" s="498"/>
      <c r="O104" s="498"/>
      <c r="P104" s="498"/>
      <c r="Q104" s="498"/>
      <c r="R104" s="498"/>
      <c r="S104" s="498"/>
      <c r="T104" s="498"/>
      <c r="U104" s="498"/>
      <c r="V104" s="505"/>
      <c r="W104"/>
    </row>
    <row r="105" spans="1:23" ht="15.75" thickBot="1">
      <c r="A105"/>
      <c r="B105" s="499"/>
      <c r="C105"/>
      <c r="D105"/>
      <c r="E105"/>
      <c r="F105"/>
      <c r="G105"/>
      <c r="H105"/>
      <c r="I105"/>
      <c r="J105"/>
      <c r="K105"/>
      <c r="L105"/>
      <c r="M105"/>
      <c r="N105"/>
      <c r="O105"/>
      <c r="P105"/>
      <c r="Q105"/>
      <c r="R105"/>
      <c r="S105"/>
      <c r="T105"/>
      <c r="U105"/>
      <c r="V105"/>
      <c r="W105"/>
    </row>
    <row r="106" spans="1:23" ht="19.5" thickBot="1">
      <c r="A106"/>
      <c r="B106" s="499"/>
      <c r="C106"/>
      <c r="D106"/>
      <c r="E106"/>
      <c r="F106"/>
      <c r="G106"/>
      <c r="H106"/>
      <c r="I106" s="1026" t="s">
        <v>727</v>
      </c>
      <c r="J106" s="1028" t="s">
        <v>726</v>
      </c>
      <c r="K106" s="1029"/>
      <c r="L106" s="1030"/>
      <c r="M106" s="1026" t="s">
        <v>720</v>
      </c>
      <c r="N106" s="1028" t="s">
        <v>721</v>
      </c>
      <c r="O106" s="1029"/>
      <c r="P106" s="1030"/>
      <c r="Q106"/>
      <c r="R106"/>
      <c r="S106"/>
      <c r="T106"/>
      <c r="U106"/>
      <c r="V106"/>
      <c r="W106"/>
    </row>
    <row r="107" spans="1:23" ht="15.75" thickBot="1">
      <c r="A107"/>
      <c r="B107" s="502"/>
      <c r="C107"/>
      <c r="D107"/>
      <c r="E107"/>
      <c r="F107"/>
      <c r="G107"/>
      <c r="H107"/>
      <c r="I107" s="1027"/>
      <c r="J107" s="522" t="s">
        <v>719</v>
      </c>
      <c r="K107" s="522" t="s">
        <v>718</v>
      </c>
      <c r="L107" s="522" t="s">
        <v>717</v>
      </c>
      <c r="M107" s="1027"/>
      <c r="N107" s="522" t="s">
        <v>717</v>
      </c>
      <c r="O107" s="522" t="s">
        <v>722</v>
      </c>
      <c r="P107" s="522" t="s">
        <v>723</v>
      </c>
      <c r="Q107"/>
      <c r="R107"/>
      <c r="S107"/>
      <c r="T107"/>
      <c r="U107"/>
      <c r="V107"/>
      <c r="W107"/>
    </row>
    <row r="108" spans="1:23">
      <c r="A108"/>
      <c r="B108" s="502"/>
      <c r="C108"/>
      <c r="D108"/>
      <c r="E108"/>
      <c r="F108"/>
      <c r="G108"/>
      <c r="H108"/>
      <c r="I108" s="511" t="s">
        <v>713</v>
      </c>
      <c r="J108" s="548">
        <v>0.154</v>
      </c>
      <c r="K108" s="548">
        <f>SUM(C78:V78,C82:N82,M90:N90,R90:U90,D94,E94,G94,J94:K94,R94:S94,U94,E98,H98:I98,O98:P98,R98:T98,D102:F102,I102:J102,L102)</f>
        <v>1658.3199999999997</v>
      </c>
      <c r="L108" s="548">
        <f>J108*K108</f>
        <v>255.38127999999995</v>
      </c>
      <c r="M108" s="521">
        <v>571.09</v>
      </c>
      <c r="N108" s="548">
        <f>M108-L108</f>
        <v>315.70872000000008</v>
      </c>
      <c r="O108" s="548"/>
      <c r="P108" s="523">
        <v>75.395200000000003</v>
      </c>
      <c r="Q108" s="503"/>
      <c r="R108"/>
      <c r="S108"/>
      <c r="T108"/>
      <c r="U108"/>
      <c r="V108"/>
      <c r="W108"/>
    </row>
    <row r="109" spans="1:23">
      <c r="A109"/>
      <c r="B109" s="502"/>
      <c r="C109"/>
      <c r="D109"/>
      <c r="E109"/>
      <c r="F109"/>
      <c r="G109"/>
      <c r="H109"/>
      <c r="I109" s="525" t="s">
        <v>714</v>
      </c>
      <c r="J109" s="549">
        <v>0.39500000000000002</v>
      </c>
      <c r="K109" s="550">
        <f>SUM(C79:V79,C83:N83,M90:N90,R90:U90,D94,E94,G94,J94:K94,R94:S94,U94,E98,H98:I98,O98:P98,R98:T98,D102:F102,I102:J102,L102)</f>
        <v>1486.2479999999996</v>
      </c>
      <c r="L109" s="548">
        <f>J109*K109</f>
        <v>587.06795999999986</v>
      </c>
      <c r="M109" s="517">
        <v>1058.6400000000001</v>
      </c>
      <c r="N109" s="551">
        <f>M109-L109</f>
        <v>471.57204000000024</v>
      </c>
      <c r="O109" s="548"/>
      <c r="P109" s="523">
        <v>131.52709999999999</v>
      </c>
      <c r="Q109"/>
      <c r="R109"/>
      <c r="S109"/>
      <c r="T109"/>
      <c r="U109"/>
      <c r="V109"/>
      <c r="W109"/>
    </row>
    <row r="110" spans="1:23" ht="15.75" thickBot="1">
      <c r="A110"/>
      <c r="B110"/>
      <c r="C110"/>
      <c r="D110"/>
      <c r="E110"/>
      <c r="F110"/>
      <c r="G110"/>
      <c r="H110"/>
      <c r="I110" s="526" t="s">
        <v>716</v>
      </c>
      <c r="J110" s="547">
        <v>0.61699999999999999</v>
      </c>
      <c r="K110" s="552">
        <f>SUM(C80:V80,C84:N84,M92:N92,R92:T92,D96,E96,G96,J96:K96,R96:S96,U96,E100,H100:I100,O100:P100,R100:T100,D104:F104,I104:J104,L104)</f>
        <v>0</v>
      </c>
      <c r="L110" s="552">
        <f>J110*K110</f>
        <v>0</v>
      </c>
      <c r="M110" s="520">
        <v>62.37</v>
      </c>
      <c r="N110" s="553">
        <f>M110-L110</f>
        <v>62.37</v>
      </c>
      <c r="O110" s="552"/>
      <c r="P110" s="524">
        <v>20.385680000000001</v>
      </c>
      <c r="Q110"/>
      <c r="R110"/>
      <c r="S110"/>
      <c r="T110"/>
      <c r="U110"/>
      <c r="V110"/>
      <c r="W110"/>
    </row>
    <row r="111" spans="1:23">
      <c r="A111"/>
      <c r="B111"/>
      <c r="C111"/>
      <c r="D111"/>
      <c r="E111"/>
      <c r="F111"/>
      <c r="G111"/>
      <c r="H111"/>
      <c r="I111"/>
      <c r="J111"/>
      <c r="K111"/>
      <c r="L111"/>
      <c r="M111"/>
      <c r="N111"/>
      <c r="O111"/>
      <c r="P111"/>
      <c r="Q111"/>
      <c r="R111"/>
      <c r="S111"/>
      <c r="T111"/>
      <c r="U111"/>
      <c r="V111"/>
      <c r="W111"/>
    </row>
    <row r="112" spans="1:23">
      <c r="A112"/>
      <c r="C112" s="3"/>
      <c r="D112" s="2"/>
      <c r="I112" s="81"/>
      <c r="J112" s="3"/>
      <c r="K112" s="15"/>
      <c r="L112" s="2"/>
      <c r="N112" s="3"/>
      <c r="Q112" s="15"/>
      <c r="R112" s="2"/>
      <c r="S112" s="4"/>
      <c r="T112" s="15"/>
      <c r="U112" s="173"/>
      <c r="V112" s="2"/>
      <c r="W112"/>
    </row>
    <row r="113" spans="1:26">
      <c r="A113"/>
      <c r="C113" s="3"/>
      <c r="D113" s="2"/>
      <c r="I113" s="81"/>
      <c r="J113" s="3"/>
      <c r="K113" s="15"/>
      <c r="L113" s="2"/>
      <c r="N113" s="3"/>
      <c r="Q113" s="15"/>
      <c r="R113" s="2"/>
      <c r="S113" s="4"/>
      <c r="T113" s="15"/>
      <c r="U113" s="173"/>
      <c r="V113" s="2"/>
      <c r="W113"/>
    </row>
    <row r="114" spans="1:26">
      <c r="A114"/>
      <c r="C114" s="3"/>
      <c r="D114" s="2"/>
      <c r="I114" s="81"/>
      <c r="J114" s="3"/>
      <c r="K114" s="15"/>
      <c r="L114" s="2"/>
      <c r="N114" s="3"/>
      <c r="Q114" s="15"/>
      <c r="R114" s="2"/>
      <c r="S114" s="4"/>
      <c r="T114" s="15"/>
      <c r="U114" s="173"/>
      <c r="V114" s="2"/>
      <c r="W114"/>
    </row>
    <row r="115" spans="1:26">
      <c r="A115"/>
      <c r="C115" s="3"/>
      <c r="D115" s="2"/>
      <c r="I115" s="81"/>
      <c r="J115" s="3"/>
      <c r="K115" s="15"/>
      <c r="L115" s="2"/>
      <c r="N115" s="3"/>
      <c r="Q115" s="15"/>
      <c r="R115" s="2"/>
      <c r="S115" s="4"/>
      <c r="T115" s="15"/>
      <c r="U115" s="173"/>
      <c r="V115" s="2"/>
      <c r="W115"/>
    </row>
    <row r="116" spans="1:26">
      <c r="A116"/>
      <c r="B116"/>
      <c r="C116"/>
      <c r="D116"/>
      <c r="E116"/>
      <c r="F116"/>
      <c r="G116"/>
      <c r="H116"/>
      <c r="I116"/>
      <c r="J116"/>
      <c r="K116"/>
      <c r="L116"/>
      <c r="M116"/>
      <c r="N116"/>
      <c r="O116"/>
      <c r="P116"/>
      <c r="Q116"/>
      <c r="R116"/>
      <c r="S116"/>
      <c r="T116"/>
      <c r="U116"/>
      <c r="V116"/>
      <c r="W116"/>
    </row>
    <row r="117" spans="1:26">
      <c r="A117"/>
      <c r="B117"/>
      <c r="C117"/>
      <c r="D117"/>
      <c r="E117"/>
      <c r="F117"/>
      <c r="G117"/>
      <c r="H117"/>
      <c r="I117"/>
      <c r="J117"/>
      <c r="K117"/>
      <c r="L117"/>
      <c r="M117"/>
      <c r="N117"/>
      <c r="O117"/>
      <c r="P117"/>
      <c r="Q117"/>
      <c r="R117"/>
      <c r="S117"/>
      <c r="T117"/>
      <c r="U117"/>
      <c r="V117"/>
      <c r="W117"/>
    </row>
    <row r="118" spans="1:26">
      <c r="A118"/>
      <c r="B118"/>
      <c r="C118"/>
      <c r="D118"/>
      <c r="E118"/>
      <c r="F118"/>
      <c r="G118"/>
      <c r="H118"/>
      <c r="I118"/>
      <c r="J118"/>
      <c r="K118"/>
      <c r="L118"/>
      <c r="M118"/>
      <c r="N118"/>
      <c r="O118"/>
      <c r="P118"/>
      <c r="Q118"/>
      <c r="R118"/>
      <c r="S118"/>
      <c r="T118"/>
      <c r="U118"/>
      <c r="V118"/>
      <c r="W118"/>
    </row>
    <row r="119" spans="1:26">
      <c r="A119"/>
      <c r="B119"/>
      <c r="C119"/>
      <c r="D119"/>
      <c r="E119"/>
      <c r="F119"/>
      <c r="G119"/>
      <c r="H119"/>
      <c r="I119"/>
      <c r="J119"/>
      <c r="K119"/>
      <c r="L119"/>
      <c r="M119"/>
      <c r="N119"/>
      <c r="O119"/>
      <c r="P119"/>
      <c r="Q119"/>
      <c r="R119"/>
      <c r="S119"/>
      <c r="T119"/>
      <c r="U119"/>
      <c r="V119"/>
      <c r="W119"/>
    </row>
    <row r="122" spans="1:26">
      <c r="B122"/>
      <c r="C122"/>
      <c r="D122"/>
      <c r="E122"/>
      <c r="F122"/>
      <c r="G122"/>
      <c r="H122"/>
      <c r="I122"/>
      <c r="J122"/>
      <c r="K122"/>
      <c r="L122"/>
      <c r="M122"/>
      <c r="N122"/>
      <c r="O122"/>
      <c r="P122"/>
      <c r="Q122"/>
      <c r="R122"/>
      <c r="S122"/>
      <c r="T122"/>
      <c r="U122"/>
      <c r="V122"/>
      <c r="W122"/>
      <c r="X122"/>
      <c r="Y122"/>
      <c r="Z122"/>
    </row>
    <row r="123" spans="1:26">
      <c r="B123"/>
      <c r="C123"/>
      <c r="D123"/>
      <c r="E123"/>
      <c r="F123"/>
      <c r="G123"/>
      <c r="H123"/>
      <c r="I123"/>
      <c r="J123"/>
      <c r="K123"/>
      <c r="L123"/>
      <c r="M123"/>
      <c r="N123"/>
      <c r="O123"/>
      <c r="P123"/>
      <c r="Q123"/>
      <c r="R123"/>
      <c r="S123"/>
      <c r="T123"/>
      <c r="U123"/>
      <c r="V123"/>
      <c r="W123"/>
      <c r="X123"/>
      <c r="Y123"/>
      <c r="Z123"/>
    </row>
    <row r="124" spans="1:26">
      <c r="B124"/>
      <c r="C124"/>
      <c r="D124"/>
      <c r="E124"/>
      <c r="F124"/>
      <c r="G124"/>
      <c r="H124"/>
      <c r="I124"/>
      <c r="J124"/>
      <c r="K124"/>
      <c r="L124"/>
      <c r="M124"/>
      <c r="N124"/>
      <c r="O124"/>
      <c r="P124"/>
      <c r="Q124"/>
      <c r="R124"/>
      <c r="S124"/>
      <c r="T124"/>
      <c r="U124"/>
      <c r="V124"/>
      <c r="W124"/>
      <c r="X124"/>
      <c r="Y124"/>
      <c r="Z124"/>
    </row>
    <row r="125" spans="1:26">
      <c r="B125"/>
      <c r="C125"/>
      <c r="D125"/>
      <c r="E125"/>
      <c r="F125"/>
      <c r="G125"/>
      <c r="H125"/>
      <c r="I125"/>
      <c r="J125"/>
      <c r="K125"/>
      <c r="L125"/>
      <c r="M125"/>
      <c r="N125"/>
      <c r="O125"/>
      <c r="P125"/>
      <c r="Q125"/>
      <c r="R125"/>
      <c r="S125"/>
      <c r="T125"/>
      <c r="U125"/>
      <c r="V125"/>
      <c r="W125"/>
      <c r="X125"/>
      <c r="Y125"/>
      <c r="Z125"/>
    </row>
    <row r="126" spans="1:26">
      <c r="B126"/>
      <c r="C126"/>
      <c r="D126"/>
      <c r="E126"/>
      <c r="F126"/>
      <c r="G126"/>
      <c r="H126"/>
      <c r="I126"/>
      <c r="J126"/>
      <c r="K126"/>
      <c r="L126"/>
      <c r="M126"/>
      <c r="N126"/>
      <c r="O126"/>
      <c r="P126"/>
      <c r="Q126"/>
      <c r="R126"/>
      <c r="S126"/>
      <c r="T126"/>
      <c r="U126"/>
      <c r="V126"/>
      <c r="W126"/>
      <c r="X126"/>
      <c r="Y126"/>
      <c r="Z126"/>
    </row>
    <row r="127" spans="1:26">
      <c r="B127"/>
      <c r="C127"/>
      <c r="D127"/>
      <c r="E127"/>
      <c r="F127"/>
      <c r="G127"/>
      <c r="H127"/>
      <c r="I127"/>
      <c r="J127"/>
      <c r="K127"/>
      <c r="L127"/>
      <c r="M127"/>
      <c r="N127"/>
      <c r="O127"/>
      <c r="P127"/>
      <c r="Q127"/>
      <c r="R127"/>
      <c r="S127"/>
      <c r="T127"/>
      <c r="U127"/>
      <c r="V127"/>
      <c r="W127"/>
      <c r="X127"/>
      <c r="Y127"/>
      <c r="Z127"/>
    </row>
    <row r="128" spans="1:26">
      <c r="B128"/>
      <c r="C128"/>
      <c r="D128"/>
      <c r="E128"/>
      <c r="F128"/>
      <c r="G128"/>
      <c r="H128"/>
      <c r="I128"/>
      <c r="J128"/>
      <c r="K128"/>
      <c r="L128"/>
      <c r="M128"/>
      <c r="N128"/>
      <c r="O128"/>
      <c r="P128"/>
      <c r="Q128"/>
      <c r="R128"/>
      <c r="S128"/>
      <c r="T128"/>
      <c r="U128"/>
      <c r="V128"/>
      <c r="W128"/>
      <c r="X128"/>
      <c r="Y128"/>
      <c r="Z128"/>
    </row>
    <row r="129" spans="2:26">
      <c r="B129"/>
      <c r="C129"/>
      <c r="D129"/>
      <c r="E129"/>
      <c r="F129"/>
      <c r="G129"/>
      <c r="H129"/>
      <c r="I129"/>
      <c r="J129"/>
      <c r="K129"/>
      <c r="L129"/>
      <c r="M129"/>
      <c r="N129"/>
      <c r="O129"/>
      <c r="P129"/>
      <c r="Q129"/>
      <c r="R129"/>
      <c r="S129"/>
      <c r="T129"/>
      <c r="U129"/>
      <c r="V129"/>
      <c r="W129"/>
      <c r="X129"/>
      <c r="Y129"/>
      <c r="Z129"/>
    </row>
    <row r="130" spans="2:26">
      <c r="B130"/>
      <c r="C130"/>
      <c r="D130"/>
      <c r="E130"/>
      <c r="F130"/>
      <c r="G130"/>
      <c r="H130"/>
      <c r="I130"/>
      <c r="J130"/>
      <c r="K130"/>
      <c r="L130"/>
      <c r="M130"/>
      <c r="N130"/>
      <c r="O130"/>
      <c r="P130"/>
      <c r="Q130"/>
      <c r="R130"/>
      <c r="S130"/>
      <c r="T130"/>
      <c r="U130"/>
      <c r="V130"/>
      <c r="W130"/>
      <c r="X130"/>
      <c r="Y130"/>
      <c r="Z130"/>
    </row>
    <row r="131" spans="2:26">
      <c r="B131"/>
      <c r="C131"/>
      <c r="D131"/>
      <c r="E131"/>
      <c r="F131"/>
      <c r="G131"/>
      <c r="H131"/>
      <c r="I131"/>
      <c r="J131"/>
      <c r="K131"/>
      <c r="L131"/>
      <c r="M131"/>
      <c r="N131"/>
      <c r="O131"/>
      <c r="P131"/>
      <c r="Q131"/>
      <c r="R131"/>
      <c r="S131"/>
      <c r="T131"/>
      <c r="U131"/>
      <c r="V131"/>
      <c r="W131"/>
      <c r="X131"/>
      <c r="Y131"/>
      <c r="Z131"/>
    </row>
    <row r="132" spans="2:26">
      <c r="B132"/>
      <c r="C132"/>
      <c r="D132"/>
      <c r="E132"/>
      <c r="F132"/>
      <c r="G132"/>
      <c r="H132"/>
      <c r="I132"/>
      <c r="J132"/>
      <c r="K132"/>
      <c r="L132"/>
      <c r="M132"/>
      <c r="N132"/>
      <c r="O132"/>
      <c r="P132"/>
      <c r="Q132"/>
      <c r="R132"/>
      <c r="S132"/>
      <c r="T132"/>
      <c r="U132"/>
      <c r="V132"/>
      <c r="W132"/>
      <c r="X132"/>
      <c r="Y132"/>
      <c r="Z132"/>
    </row>
    <row r="133" spans="2:26">
      <c r="B133"/>
      <c r="C133"/>
      <c r="D133"/>
      <c r="E133"/>
      <c r="F133"/>
      <c r="G133"/>
      <c r="H133"/>
      <c r="I133"/>
      <c r="J133"/>
      <c r="K133"/>
      <c r="L133"/>
      <c r="M133"/>
      <c r="N133"/>
      <c r="O133"/>
      <c r="P133"/>
      <c r="Q133"/>
      <c r="R133"/>
      <c r="S133"/>
      <c r="T133"/>
      <c r="U133"/>
      <c r="V133"/>
      <c r="W133"/>
      <c r="X133"/>
      <c r="Y133"/>
      <c r="Z133"/>
    </row>
    <row r="134" spans="2:26">
      <c r="B134"/>
      <c r="C134"/>
      <c r="D134"/>
      <c r="E134"/>
      <c r="F134"/>
      <c r="G134"/>
      <c r="H134"/>
      <c r="I134"/>
      <c r="J134"/>
      <c r="K134"/>
      <c r="L134"/>
      <c r="M134"/>
      <c r="N134"/>
      <c r="O134"/>
      <c r="P134"/>
      <c r="Q134"/>
      <c r="R134"/>
      <c r="S134"/>
      <c r="T134"/>
      <c r="U134"/>
      <c r="V134"/>
      <c r="W134"/>
      <c r="X134"/>
      <c r="Y134"/>
      <c r="Z134"/>
    </row>
    <row r="135" spans="2:26">
      <c r="B135"/>
      <c r="C135"/>
      <c r="D135"/>
      <c r="E135"/>
      <c r="F135"/>
      <c r="G135"/>
      <c r="H135"/>
      <c r="I135"/>
      <c r="J135"/>
      <c r="K135"/>
      <c r="L135"/>
      <c r="M135"/>
      <c r="N135"/>
      <c r="O135"/>
      <c r="P135"/>
      <c r="Q135"/>
      <c r="R135"/>
      <c r="S135"/>
      <c r="T135"/>
      <c r="U135"/>
      <c r="V135"/>
      <c r="W135"/>
      <c r="X135"/>
      <c r="Y135"/>
      <c r="Z135"/>
    </row>
    <row r="136" spans="2:26">
      <c r="B136"/>
      <c r="C136"/>
      <c r="D136"/>
      <c r="E136"/>
      <c r="F136"/>
      <c r="G136"/>
      <c r="H136"/>
      <c r="I136"/>
      <c r="J136"/>
      <c r="K136"/>
      <c r="L136"/>
      <c r="M136"/>
      <c r="N136"/>
      <c r="O136"/>
      <c r="P136"/>
      <c r="Q136"/>
      <c r="R136"/>
      <c r="S136"/>
      <c r="T136"/>
      <c r="U136"/>
      <c r="V136"/>
      <c r="W136"/>
      <c r="X136"/>
      <c r="Y136"/>
      <c r="Z136"/>
    </row>
    <row r="137" spans="2:26">
      <c r="B137"/>
      <c r="C137"/>
      <c r="D137"/>
      <c r="E137"/>
      <c r="F137"/>
      <c r="G137"/>
      <c r="H137"/>
      <c r="I137"/>
      <c r="J137"/>
      <c r="K137"/>
      <c r="L137"/>
      <c r="M137"/>
      <c r="N137"/>
      <c r="O137"/>
      <c r="P137"/>
      <c r="Q137"/>
      <c r="R137"/>
      <c r="S137"/>
      <c r="T137"/>
      <c r="U137"/>
      <c r="V137"/>
      <c r="W137"/>
      <c r="X137"/>
      <c r="Y137"/>
      <c r="Z137"/>
    </row>
    <row r="138" spans="2:26">
      <c r="B138"/>
      <c r="C138"/>
      <c r="D138"/>
      <c r="E138"/>
      <c r="F138"/>
      <c r="G138"/>
      <c r="H138"/>
      <c r="I138"/>
      <c r="J138"/>
      <c r="K138"/>
      <c r="L138"/>
      <c r="M138"/>
      <c r="N138"/>
      <c r="O138"/>
      <c r="P138"/>
      <c r="Q138"/>
      <c r="R138"/>
      <c r="S138"/>
      <c r="T138"/>
      <c r="U138"/>
      <c r="V138"/>
      <c r="W138"/>
      <c r="X138"/>
      <c r="Y138"/>
      <c r="Z138"/>
    </row>
    <row r="139" spans="2:26">
      <c r="B139"/>
      <c r="C139"/>
      <c r="D139"/>
      <c r="E139"/>
      <c r="F139"/>
      <c r="G139"/>
      <c r="H139"/>
      <c r="I139"/>
      <c r="J139"/>
      <c r="K139"/>
      <c r="L139"/>
      <c r="M139"/>
      <c r="N139"/>
      <c r="O139"/>
      <c r="P139"/>
      <c r="Q139"/>
      <c r="R139"/>
      <c r="S139"/>
      <c r="T139"/>
      <c r="U139"/>
      <c r="V139"/>
      <c r="W139"/>
      <c r="X139"/>
      <c r="Y139"/>
      <c r="Z139"/>
    </row>
    <row r="140" spans="2:26">
      <c r="B140"/>
      <c r="C140"/>
      <c r="D140"/>
      <c r="E140"/>
      <c r="F140"/>
      <c r="G140"/>
      <c r="H140"/>
      <c r="I140"/>
      <c r="J140"/>
      <c r="K140"/>
      <c r="L140"/>
      <c r="M140"/>
      <c r="N140"/>
      <c r="O140"/>
      <c r="P140"/>
      <c r="Q140"/>
      <c r="R140"/>
      <c r="S140"/>
      <c r="T140"/>
      <c r="U140"/>
      <c r="V140"/>
      <c r="W140"/>
      <c r="X140"/>
      <c r="Y140"/>
      <c r="Z140"/>
    </row>
    <row r="141" spans="2:26">
      <c r="B141"/>
      <c r="C141"/>
      <c r="D141"/>
      <c r="E141"/>
      <c r="F141"/>
      <c r="G141"/>
      <c r="H141"/>
      <c r="I141"/>
      <c r="J141"/>
      <c r="K141"/>
      <c r="L141"/>
      <c r="M141"/>
      <c r="N141"/>
      <c r="O141"/>
      <c r="P141"/>
      <c r="Q141"/>
      <c r="R141"/>
      <c r="S141"/>
      <c r="T141"/>
      <c r="U141"/>
      <c r="V141"/>
      <c r="W141"/>
      <c r="X141"/>
      <c r="Y141"/>
      <c r="Z141"/>
    </row>
    <row r="142" spans="2:26">
      <c r="B142"/>
      <c r="C142"/>
      <c r="D142"/>
      <c r="E142"/>
      <c r="F142"/>
      <c r="G142"/>
      <c r="H142"/>
      <c r="I142"/>
      <c r="J142"/>
      <c r="K142"/>
      <c r="L142"/>
      <c r="M142"/>
      <c r="N142"/>
      <c r="O142"/>
      <c r="P142"/>
      <c r="Q142"/>
      <c r="R142"/>
      <c r="S142"/>
      <c r="T142"/>
      <c r="U142"/>
      <c r="V142"/>
      <c r="W142"/>
      <c r="X142"/>
      <c r="Y142"/>
      <c r="Z142"/>
    </row>
    <row r="143" spans="2:26">
      <c r="B143"/>
      <c r="C143"/>
      <c r="D143"/>
      <c r="E143"/>
      <c r="F143"/>
      <c r="G143"/>
      <c r="H143"/>
      <c r="I143"/>
      <c r="J143"/>
      <c r="K143"/>
      <c r="L143"/>
      <c r="M143"/>
      <c r="N143"/>
      <c r="O143"/>
      <c r="P143"/>
      <c r="Q143"/>
      <c r="R143"/>
      <c r="S143"/>
      <c r="T143"/>
      <c r="U143"/>
      <c r="V143"/>
      <c r="W143"/>
      <c r="X143"/>
      <c r="Y143"/>
      <c r="Z143"/>
    </row>
    <row r="144" spans="2:26">
      <c r="B144"/>
      <c r="C144"/>
      <c r="D144"/>
      <c r="E144"/>
      <c r="F144"/>
      <c r="G144"/>
      <c r="H144"/>
      <c r="I144"/>
      <c r="J144"/>
      <c r="K144"/>
      <c r="L144"/>
      <c r="M144"/>
      <c r="N144"/>
      <c r="O144"/>
      <c r="P144"/>
      <c r="Q144"/>
      <c r="R144"/>
      <c r="S144"/>
      <c r="T144"/>
      <c r="U144"/>
      <c r="V144"/>
      <c r="W144"/>
      <c r="X144"/>
      <c r="Y144"/>
      <c r="Z144"/>
    </row>
    <row r="145" spans="2:26">
      <c r="B145"/>
      <c r="C145"/>
      <c r="D145"/>
      <c r="E145"/>
      <c r="F145"/>
      <c r="G145"/>
      <c r="H145"/>
      <c r="I145"/>
      <c r="J145"/>
      <c r="K145"/>
      <c r="L145"/>
      <c r="M145"/>
      <c r="N145"/>
      <c r="O145"/>
      <c r="P145"/>
      <c r="Q145"/>
      <c r="R145"/>
      <c r="S145"/>
      <c r="T145"/>
      <c r="U145"/>
      <c r="V145"/>
      <c r="W145"/>
      <c r="X145"/>
      <c r="Y145"/>
      <c r="Z145"/>
    </row>
    <row r="146" spans="2:26">
      <c r="B146"/>
      <c r="C146"/>
      <c r="D146"/>
      <c r="E146"/>
      <c r="F146"/>
      <c r="G146"/>
      <c r="H146"/>
      <c r="I146"/>
      <c r="J146"/>
      <c r="K146"/>
      <c r="L146"/>
      <c r="M146"/>
      <c r="N146"/>
      <c r="O146"/>
      <c r="P146"/>
      <c r="Q146"/>
      <c r="R146"/>
      <c r="S146"/>
      <c r="T146"/>
      <c r="U146"/>
      <c r="V146"/>
      <c r="W146"/>
      <c r="X146"/>
      <c r="Y146"/>
      <c r="Z146"/>
    </row>
    <row r="147" spans="2:26">
      <c r="B147"/>
      <c r="C147"/>
      <c r="D147"/>
      <c r="E147"/>
      <c r="F147"/>
      <c r="G147"/>
      <c r="H147"/>
      <c r="I147"/>
      <c r="J147"/>
      <c r="K147"/>
      <c r="L147"/>
      <c r="M147"/>
      <c r="N147"/>
      <c r="O147"/>
      <c r="P147"/>
      <c r="Q147"/>
      <c r="R147"/>
      <c r="S147"/>
      <c r="T147"/>
      <c r="U147"/>
      <c r="V147"/>
      <c r="W147"/>
      <c r="X147"/>
      <c r="Y147"/>
      <c r="Z147"/>
    </row>
    <row r="148" spans="2:26">
      <c r="B148"/>
      <c r="C148"/>
      <c r="D148"/>
      <c r="E148"/>
      <c r="F148"/>
      <c r="G148"/>
      <c r="H148"/>
      <c r="I148"/>
      <c r="J148"/>
      <c r="K148"/>
      <c r="L148"/>
      <c r="M148"/>
      <c r="N148"/>
      <c r="O148"/>
      <c r="P148"/>
      <c r="Q148"/>
      <c r="R148"/>
      <c r="S148"/>
      <c r="T148"/>
      <c r="U148"/>
      <c r="V148"/>
      <c r="W148"/>
      <c r="X148"/>
      <c r="Y148"/>
      <c r="Z148"/>
    </row>
    <row r="149" spans="2:26">
      <c r="B149"/>
      <c r="C149"/>
      <c r="D149"/>
      <c r="E149"/>
      <c r="F149"/>
      <c r="G149"/>
      <c r="H149"/>
      <c r="I149"/>
      <c r="J149"/>
      <c r="K149"/>
      <c r="L149"/>
      <c r="M149"/>
      <c r="N149"/>
      <c r="O149"/>
      <c r="P149"/>
      <c r="Q149"/>
      <c r="R149"/>
      <c r="S149"/>
      <c r="T149"/>
      <c r="U149"/>
      <c r="V149"/>
      <c r="W149"/>
      <c r="X149"/>
      <c r="Y149"/>
      <c r="Z149"/>
    </row>
    <row r="150" spans="2:26">
      <c r="B150"/>
      <c r="C150"/>
      <c r="D150"/>
      <c r="E150"/>
      <c r="F150"/>
      <c r="G150"/>
      <c r="H150"/>
      <c r="I150"/>
      <c r="J150"/>
      <c r="K150"/>
      <c r="L150"/>
      <c r="M150"/>
      <c r="N150"/>
      <c r="O150"/>
      <c r="P150"/>
      <c r="Q150"/>
      <c r="R150"/>
      <c r="S150"/>
      <c r="T150"/>
      <c r="U150"/>
      <c r="V150"/>
      <c r="W150"/>
      <c r="X150"/>
      <c r="Y150"/>
      <c r="Z150"/>
    </row>
    <row r="151" spans="2:26">
      <c r="B151"/>
      <c r="C151"/>
      <c r="D151"/>
      <c r="E151"/>
      <c r="F151"/>
      <c r="G151"/>
      <c r="H151"/>
      <c r="I151"/>
      <c r="J151"/>
      <c r="K151"/>
      <c r="L151"/>
      <c r="M151"/>
      <c r="N151"/>
      <c r="O151"/>
      <c r="P151"/>
      <c r="Q151"/>
      <c r="R151"/>
      <c r="S151"/>
      <c r="T151"/>
      <c r="U151"/>
      <c r="V151"/>
      <c r="W151"/>
      <c r="X151"/>
      <c r="Y151"/>
      <c r="Z151"/>
    </row>
    <row r="152" spans="2:26">
      <c r="B152"/>
      <c r="C152"/>
      <c r="D152"/>
      <c r="E152"/>
      <c r="F152"/>
      <c r="G152"/>
      <c r="H152"/>
      <c r="I152"/>
      <c r="J152"/>
      <c r="K152"/>
      <c r="L152"/>
      <c r="M152"/>
      <c r="N152"/>
      <c r="O152"/>
      <c r="P152"/>
      <c r="Q152"/>
      <c r="R152"/>
      <c r="S152"/>
      <c r="T152"/>
      <c r="U152"/>
      <c r="V152"/>
      <c r="W152"/>
      <c r="X152"/>
      <c r="Y152"/>
      <c r="Z152"/>
    </row>
    <row r="153" spans="2:26">
      <c r="B153"/>
      <c r="C153"/>
      <c r="D153"/>
      <c r="E153"/>
      <c r="F153"/>
      <c r="G153"/>
      <c r="H153"/>
      <c r="I153"/>
      <c r="J153"/>
      <c r="K153"/>
      <c r="L153"/>
      <c r="M153"/>
      <c r="N153"/>
      <c r="O153"/>
      <c r="P153"/>
      <c r="Q153"/>
      <c r="R153"/>
      <c r="S153"/>
      <c r="T153"/>
      <c r="U153"/>
      <c r="V153"/>
      <c r="W153"/>
      <c r="X153"/>
      <c r="Y153"/>
      <c r="Z153"/>
    </row>
    <row r="154" spans="2:26">
      <c r="B154"/>
      <c r="C154"/>
      <c r="D154"/>
      <c r="E154"/>
      <c r="F154"/>
      <c r="G154"/>
      <c r="H154"/>
      <c r="I154"/>
      <c r="J154"/>
      <c r="K154"/>
      <c r="L154"/>
      <c r="M154"/>
      <c r="N154"/>
      <c r="O154"/>
      <c r="P154"/>
      <c r="Q154"/>
      <c r="R154"/>
      <c r="S154"/>
      <c r="T154"/>
      <c r="U154"/>
      <c r="V154"/>
      <c r="W154"/>
      <c r="X154"/>
      <c r="Y154"/>
      <c r="Z154"/>
    </row>
    <row r="155" spans="2:26">
      <c r="B155"/>
      <c r="C155"/>
      <c r="D155"/>
      <c r="E155"/>
      <c r="F155"/>
      <c r="G155"/>
      <c r="H155"/>
      <c r="I155"/>
      <c r="J155"/>
      <c r="K155"/>
      <c r="L155"/>
      <c r="M155"/>
      <c r="N155"/>
      <c r="O155"/>
      <c r="P155"/>
      <c r="Q155"/>
      <c r="R155"/>
      <c r="S155"/>
      <c r="T155"/>
      <c r="U155"/>
      <c r="V155"/>
      <c r="W155"/>
      <c r="X155"/>
      <c r="Y155"/>
      <c r="Z155"/>
    </row>
    <row r="156" spans="2:26">
      <c r="B156"/>
      <c r="C156"/>
      <c r="D156"/>
      <c r="E156"/>
      <c r="F156"/>
      <c r="G156"/>
      <c r="H156"/>
      <c r="I156"/>
      <c r="J156"/>
      <c r="K156"/>
      <c r="L156"/>
      <c r="M156"/>
      <c r="N156"/>
      <c r="O156"/>
      <c r="P156"/>
      <c r="Q156"/>
      <c r="R156"/>
      <c r="S156"/>
      <c r="T156"/>
      <c r="U156"/>
      <c r="V156"/>
      <c r="W156"/>
      <c r="X156"/>
      <c r="Y156"/>
      <c r="Z156"/>
    </row>
    <row r="157" spans="2:26">
      <c r="B157"/>
      <c r="C157"/>
      <c r="D157"/>
      <c r="E157"/>
      <c r="F157"/>
      <c r="G157"/>
      <c r="H157"/>
      <c r="I157"/>
      <c r="J157"/>
      <c r="K157"/>
      <c r="L157"/>
      <c r="M157"/>
      <c r="N157"/>
      <c r="O157"/>
      <c r="P157"/>
      <c r="Q157"/>
      <c r="R157"/>
      <c r="S157"/>
      <c r="T157"/>
      <c r="U157"/>
      <c r="V157"/>
      <c r="W157"/>
      <c r="X157"/>
      <c r="Y157"/>
      <c r="Z157"/>
    </row>
    <row r="158" spans="2:26">
      <c r="B158"/>
      <c r="C158"/>
      <c r="D158"/>
      <c r="E158"/>
      <c r="F158"/>
      <c r="G158"/>
      <c r="H158"/>
      <c r="I158"/>
      <c r="J158"/>
      <c r="K158"/>
      <c r="L158"/>
      <c r="M158"/>
      <c r="N158"/>
      <c r="O158"/>
      <c r="P158"/>
      <c r="Q158"/>
      <c r="R158"/>
      <c r="S158"/>
      <c r="T158"/>
      <c r="U158"/>
      <c r="V158"/>
      <c r="W158"/>
      <c r="X158"/>
      <c r="Y158"/>
      <c r="Z158"/>
    </row>
    <row r="159" spans="2:26">
      <c r="B159"/>
      <c r="C159"/>
      <c r="D159"/>
      <c r="E159"/>
      <c r="F159"/>
      <c r="G159"/>
      <c r="H159"/>
      <c r="I159"/>
      <c r="J159"/>
      <c r="K159"/>
      <c r="L159"/>
      <c r="M159"/>
      <c r="N159"/>
      <c r="O159"/>
      <c r="P159"/>
      <c r="Q159"/>
      <c r="R159"/>
      <c r="S159"/>
      <c r="T159"/>
      <c r="U159"/>
      <c r="V159"/>
      <c r="W159"/>
      <c r="X159"/>
      <c r="Y159"/>
      <c r="Z159"/>
    </row>
    <row r="160" spans="2:26">
      <c r="B160"/>
      <c r="C160"/>
      <c r="D160"/>
      <c r="E160"/>
      <c r="F160"/>
      <c r="G160"/>
      <c r="H160"/>
      <c r="I160"/>
      <c r="J160"/>
      <c r="K160"/>
      <c r="L160"/>
      <c r="M160"/>
      <c r="N160"/>
      <c r="O160"/>
      <c r="P160"/>
      <c r="Q160"/>
      <c r="R160"/>
      <c r="S160"/>
      <c r="T160"/>
      <c r="U160"/>
      <c r="V160"/>
      <c r="W160"/>
      <c r="X160"/>
      <c r="Y160"/>
      <c r="Z160"/>
    </row>
    <row r="161" spans="2:26">
      <c r="B161"/>
      <c r="C161"/>
      <c r="D161"/>
      <c r="E161"/>
      <c r="F161"/>
      <c r="G161"/>
      <c r="H161"/>
      <c r="I161"/>
      <c r="J161"/>
      <c r="K161"/>
      <c r="L161"/>
      <c r="M161"/>
      <c r="N161"/>
      <c r="O161"/>
      <c r="P161"/>
      <c r="Q161"/>
      <c r="R161"/>
      <c r="S161"/>
      <c r="T161"/>
      <c r="U161"/>
      <c r="V161"/>
      <c r="W161"/>
      <c r="X161"/>
      <c r="Y161"/>
      <c r="Z161"/>
    </row>
    <row r="162" spans="2:26">
      <c r="B162"/>
      <c r="C162"/>
      <c r="D162"/>
      <c r="E162"/>
      <c r="F162"/>
      <c r="G162"/>
      <c r="H162"/>
      <c r="I162"/>
      <c r="J162"/>
      <c r="K162"/>
      <c r="L162"/>
      <c r="M162"/>
      <c r="N162"/>
      <c r="O162"/>
      <c r="P162"/>
      <c r="Q162"/>
      <c r="R162"/>
      <c r="S162"/>
      <c r="T162"/>
      <c r="U162"/>
      <c r="V162"/>
      <c r="W162"/>
      <c r="X162"/>
      <c r="Y162"/>
      <c r="Z162"/>
    </row>
    <row r="163" spans="2:26">
      <c r="B163"/>
      <c r="C163"/>
      <c r="D163"/>
      <c r="E163"/>
      <c r="F163"/>
      <c r="G163"/>
      <c r="H163"/>
      <c r="I163"/>
      <c r="J163"/>
      <c r="K163"/>
      <c r="L163"/>
      <c r="M163"/>
      <c r="N163"/>
      <c r="O163"/>
      <c r="P163"/>
      <c r="Q163"/>
      <c r="R163"/>
      <c r="S163"/>
      <c r="T163"/>
      <c r="U163"/>
      <c r="V163"/>
      <c r="W163"/>
      <c r="X163"/>
      <c r="Y163"/>
      <c r="Z163"/>
    </row>
    <row r="164" spans="2:26">
      <c r="B164"/>
      <c r="C164"/>
      <c r="D164"/>
      <c r="E164"/>
      <c r="F164"/>
      <c r="G164"/>
      <c r="H164"/>
      <c r="I164"/>
      <c r="J164"/>
      <c r="K164"/>
      <c r="L164"/>
      <c r="M164"/>
      <c r="N164"/>
      <c r="O164"/>
      <c r="P164"/>
      <c r="Q164"/>
      <c r="R164"/>
      <c r="S164"/>
      <c r="T164"/>
      <c r="U164"/>
      <c r="V164"/>
      <c r="W164"/>
      <c r="X164"/>
      <c r="Y164"/>
      <c r="Z164"/>
    </row>
    <row r="165" spans="2:26">
      <c r="B165"/>
      <c r="C165"/>
      <c r="D165"/>
      <c r="E165"/>
      <c r="F165"/>
      <c r="G165"/>
      <c r="H165"/>
      <c r="I165"/>
      <c r="J165"/>
      <c r="K165"/>
      <c r="L165"/>
      <c r="M165"/>
      <c r="N165"/>
      <c r="O165"/>
      <c r="P165"/>
      <c r="Q165"/>
      <c r="R165"/>
      <c r="S165"/>
      <c r="T165"/>
      <c r="U165"/>
      <c r="V165"/>
      <c r="W165"/>
      <c r="X165"/>
      <c r="Y165"/>
      <c r="Z165"/>
    </row>
    <row r="166" spans="2:26">
      <c r="B166"/>
      <c r="C166"/>
      <c r="D166"/>
      <c r="E166"/>
      <c r="F166"/>
      <c r="G166"/>
      <c r="H166"/>
      <c r="I166"/>
      <c r="J166"/>
      <c r="K166"/>
      <c r="L166"/>
      <c r="M166"/>
      <c r="N166"/>
      <c r="O166"/>
      <c r="P166"/>
      <c r="Q166"/>
      <c r="R166"/>
      <c r="S166"/>
      <c r="T166"/>
      <c r="U166"/>
      <c r="V166"/>
      <c r="W166"/>
      <c r="X166"/>
      <c r="Y166"/>
      <c r="Z166"/>
    </row>
    <row r="167" spans="2:26">
      <c r="B167"/>
      <c r="C167"/>
      <c r="D167"/>
      <c r="E167"/>
      <c r="F167"/>
      <c r="G167"/>
      <c r="H167"/>
      <c r="I167"/>
      <c r="J167"/>
      <c r="K167"/>
      <c r="L167"/>
      <c r="M167"/>
      <c r="N167"/>
      <c r="O167"/>
      <c r="P167"/>
      <c r="Q167"/>
      <c r="R167"/>
      <c r="S167"/>
      <c r="T167"/>
      <c r="U167"/>
      <c r="V167"/>
      <c r="W167"/>
      <c r="X167"/>
      <c r="Y167"/>
      <c r="Z167"/>
    </row>
    <row r="168" spans="2:26">
      <c r="B168"/>
      <c r="C168"/>
      <c r="D168"/>
      <c r="E168"/>
      <c r="F168"/>
      <c r="G168"/>
      <c r="H168"/>
      <c r="I168"/>
      <c r="J168"/>
      <c r="K168"/>
      <c r="L168"/>
      <c r="M168"/>
      <c r="N168"/>
      <c r="O168"/>
      <c r="P168"/>
      <c r="Q168"/>
      <c r="R168"/>
      <c r="S168"/>
      <c r="T168"/>
      <c r="U168"/>
      <c r="V168"/>
      <c r="W168"/>
      <c r="X168"/>
      <c r="Y168"/>
      <c r="Z168"/>
    </row>
    <row r="169" spans="2:26">
      <c r="B169"/>
      <c r="C169"/>
      <c r="D169"/>
      <c r="E169"/>
      <c r="F169"/>
      <c r="G169"/>
      <c r="H169"/>
      <c r="I169"/>
      <c r="J169"/>
      <c r="K169"/>
      <c r="L169"/>
      <c r="M169"/>
      <c r="N169"/>
      <c r="O169"/>
      <c r="P169"/>
      <c r="Q169"/>
      <c r="R169"/>
      <c r="S169"/>
      <c r="T169"/>
      <c r="U169"/>
      <c r="V169"/>
      <c r="W169"/>
      <c r="X169"/>
      <c r="Y169"/>
      <c r="Z169"/>
    </row>
    <row r="170" spans="2:26">
      <c r="B170"/>
      <c r="C170"/>
      <c r="D170"/>
      <c r="E170"/>
      <c r="F170"/>
      <c r="G170"/>
      <c r="H170"/>
      <c r="I170"/>
      <c r="J170"/>
      <c r="K170"/>
      <c r="L170"/>
      <c r="M170"/>
      <c r="N170"/>
      <c r="O170"/>
      <c r="P170"/>
      <c r="Q170"/>
      <c r="R170"/>
      <c r="S170"/>
      <c r="T170"/>
      <c r="U170"/>
      <c r="V170"/>
      <c r="W170"/>
      <c r="X170"/>
      <c r="Y170"/>
      <c r="Z170"/>
    </row>
    <row r="171" spans="2:26">
      <c r="B171"/>
      <c r="C171"/>
      <c r="D171"/>
      <c r="E171"/>
      <c r="F171"/>
      <c r="G171"/>
      <c r="H171"/>
      <c r="I171"/>
      <c r="J171"/>
      <c r="K171"/>
      <c r="L171"/>
      <c r="M171"/>
      <c r="N171"/>
      <c r="O171"/>
      <c r="P171"/>
      <c r="Q171"/>
      <c r="R171"/>
      <c r="S171"/>
      <c r="T171"/>
      <c r="U171"/>
      <c r="V171"/>
      <c r="W171"/>
      <c r="X171"/>
      <c r="Y171"/>
      <c r="Z171"/>
    </row>
    <row r="172" spans="2:26">
      <c r="B172"/>
      <c r="C172"/>
      <c r="D172"/>
      <c r="E172"/>
      <c r="F172"/>
      <c r="G172"/>
      <c r="H172"/>
      <c r="I172"/>
      <c r="J172"/>
      <c r="K172"/>
      <c r="L172"/>
      <c r="M172"/>
      <c r="N172"/>
      <c r="O172"/>
      <c r="P172"/>
      <c r="Q172"/>
      <c r="R172"/>
      <c r="S172"/>
      <c r="T172"/>
      <c r="U172"/>
      <c r="V172"/>
      <c r="W172"/>
      <c r="X172"/>
      <c r="Y172"/>
      <c r="Z172"/>
    </row>
    <row r="173" spans="2:26">
      <c r="B173"/>
      <c r="C173"/>
      <c r="D173"/>
      <c r="E173"/>
      <c r="F173"/>
      <c r="G173"/>
      <c r="H173"/>
      <c r="I173"/>
      <c r="J173"/>
      <c r="K173"/>
      <c r="L173"/>
      <c r="M173"/>
      <c r="N173"/>
      <c r="O173"/>
      <c r="P173"/>
      <c r="Q173"/>
      <c r="R173"/>
      <c r="S173"/>
      <c r="T173"/>
      <c r="U173"/>
      <c r="V173"/>
      <c r="W173"/>
      <c r="X173"/>
      <c r="Y173"/>
      <c r="Z173"/>
    </row>
    <row r="174" spans="2:26">
      <c r="B174"/>
      <c r="C174"/>
      <c r="D174"/>
      <c r="E174"/>
      <c r="F174"/>
      <c r="G174"/>
      <c r="H174"/>
      <c r="I174"/>
      <c r="J174"/>
      <c r="K174"/>
      <c r="L174"/>
      <c r="M174"/>
      <c r="N174"/>
      <c r="O174"/>
      <c r="P174"/>
      <c r="Q174"/>
      <c r="R174"/>
      <c r="S174"/>
      <c r="T174"/>
      <c r="U174"/>
      <c r="V174"/>
      <c r="W174"/>
      <c r="X174"/>
      <c r="Y174"/>
      <c r="Z174"/>
    </row>
    <row r="175" spans="2:26">
      <c r="B175"/>
      <c r="C175"/>
      <c r="D175"/>
      <c r="E175"/>
      <c r="F175"/>
      <c r="G175"/>
      <c r="H175"/>
      <c r="I175"/>
      <c r="J175"/>
      <c r="K175"/>
      <c r="L175"/>
      <c r="M175"/>
      <c r="N175"/>
      <c r="O175"/>
      <c r="P175"/>
      <c r="Q175"/>
      <c r="R175"/>
      <c r="S175"/>
      <c r="T175"/>
      <c r="U175"/>
      <c r="V175"/>
      <c r="W175"/>
      <c r="X175"/>
      <c r="Y175"/>
      <c r="Z175"/>
    </row>
    <row r="176" spans="2:26">
      <c r="B176"/>
      <c r="C176"/>
      <c r="D176"/>
      <c r="E176"/>
      <c r="F176"/>
      <c r="G176"/>
      <c r="H176"/>
      <c r="I176"/>
      <c r="J176"/>
      <c r="K176"/>
      <c r="L176"/>
      <c r="M176"/>
      <c r="N176"/>
      <c r="O176"/>
      <c r="P176"/>
      <c r="Q176"/>
      <c r="R176"/>
      <c r="S176"/>
      <c r="T176"/>
      <c r="U176"/>
      <c r="V176"/>
      <c r="W176"/>
      <c r="X176"/>
      <c r="Y176"/>
      <c r="Z176"/>
    </row>
  </sheetData>
  <mergeCells count="25">
    <mergeCell ref="I106:I107"/>
    <mergeCell ref="J106:L106"/>
    <mergeCell ref="M106:M107"/>
    <mergeCell ref="N106:P106"/>
    <mergeCell ref="A22:N22"/>
    <mergeCell ref="K24:N24"/>
    <mergeCell ref="B63:C63"/>
    <mergeCell ref="B66:D66"/>
    <mergeCell ref="B24:H24"/>
    <mergeCell ref="B60:C60"/>
    <mergeCell ref="B62:C62"/>
    <mergeCell ref="B57:I57"/>
    <mergeCell ref="B58:C58"/>
    <mergeCell ref="B59:C59"/>
    <mergeCell ref="B25:F25"/>
    <mergeCell ref="B26:F26"/>
    <mergeCell ref="O51:O69"/>
    <mergeCell ref="P25:R25"/>
    <mergeCell ref="P29:R29"/>
    <mergeCell ref="H13:I13"/>
    <mergeCell ref="E2:N2"/>
    <mergeCell ref="H8:I8"/>
    <mergeCell ref="H6:I6"/>
    <mergeCell ref="C7:E7"/>
    <mergeCell ref="H7:I7"/>
  </mergeCells>
  <printOptions horizontalCentered="1"/>
  <pageMargins left="0.19685039370078741" right="0.19685039370078741" top="0.39370078740157483" bottom="0.39370078740157483" header="0.31496062992125984" footer="0.31496062992125984"/>
  <pageSetup paperSize="9" scale="26" fitToHeight="0" orientation="landscape" r:id="rId1"/>
  <headerFooter>
    <oddFooter>&amp;L&amp;A&amp;RPágina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outlinePr summaryBelow="0" summaryRight="0"/>
    <pageSetUpPr fitToPage="1"/>
  </sheetPr>
  <dimension ref="B1:L30"/>
  <sheetViews>
    <sheetView view="pageBreakPreview" zoomScale="60" zoomScaleNormal="100" workbookViewId="0">
      <selection activeCell="N26" sqref="N26"/>
    </sheetView>
    <sheetView view="pageBreakPreview" zoomScale="60" zoomScaleNormal="100" workbookViewId="1"/>
  </sheetViews>
  <sheetFormatPr defaultColWidth="11.42578125" defaultRowHeight="15"/>
  <cols>
    <col min="1" max="1" width="1.28515625" style="2" customWidth="1"/>
    <col min="2" max="2" width="14.28515625" style="3" bestFit="1" customWidth="1"/>
    <col min="3" max="3" width="66.5703125" style="3" customWidth="1"/>
    <col min="4" max="4" width="23.5703125" style="2" customWidth="1"/>
    <col min="5" max="5" width="15.42578125" style="2" customWidth="1"/>
    <col min="6" max="6" width="13.85546875" style="2" bestFit="1" customWidth="1"/>
    <col min="7" max="7" width="11.5703125" style="2" bestFit="1" customWidth="1"/>
    <col min="8" max="8" width="11.5703125" style="3" customWidth="1"/>
    <col min="9" max="9" width="13.5703125" style="2" bestFit="1" customWidth="1"/>
    <col min="10" max="10" width="19.7109375" style="3" bestFit="1" customWidth="1"/>
    <col min="11" max="11" width="1.7109375" style="2" customWidth="1"/>
    <col min="12" max="12" width="11.42578125" style="2" customWidth="1"/>
    <col min="13" max="257" width="11.42578125" style="2"/>
    <col min="258" max="258" width="20.28515625" style="2" bestFit="1" customWidth="1"/>
    <col min="259" max="259" width="9.85546875" style="2" customWidth="1"/>
    <col min="260" max="260" width="86.5703125" style="2" customWidth="1"/>
    <col min="261" max="261" width="8.7109375" style="2" customWidth="1"/>
    <col min="262" max="262" width="14.28515625" style="2" bestFit="1" customWidth="1"/>
    <col min="263" max="263" width="19.140625" style="2" customWidth="1"/>
    <col min="264" max="264" width="16.5703125" style="2" customWidth="1"/>
    <col min="265" max="265" width="17.5703125" style="2" customWidth="1"/>
    <col min="266" max="266" width="26" style="2" customWidth="1"/>
    <col min="267" max="267" width="96.7109375" style="2" customWidth="1"/>
    <col min="268" max="268" width="11.42578125" style="2" customWidth="1"/>
    <col min="269" max="513" width="11.42578125" style="2"/>
    <col min="514" max="514" width="20.28515625" style="2" bestFit="1" customWidth="1"/>
    <col min="515" max="515" width="9.85546875" style="2" customWidth="1"/>
    <col min="516" max="516" width="86.5703125" style="2" customWidth="1"/>
    <col min="517" max="517" width="8.7109375" style="2" customWidth="1"/>
    <col min="518" max="518" width="14.28515625" style="2" bestFit="1" customWidth="1"/>
    <col min="519" max="519" width="19.140625" style="2" customWidth="1"/>
    <col min="520" max="520" width="16.5703125" style="2" customWidth="1"/>
    <col min="521" max="521" width="17.5703125" style="2" customWidth="1"/>
    <col min="522" max="522" width="26" style="2" customWidth="1"/>
    <col min="523" max="523" width="96.7109375" style="2" customWidth="1"/>
    <col min="524" max="524" width="11.42578125" style="2" customWidth="1"/>
    <col min="525" max="769" width="11.42578125" style="2"/>
    <col min="770" max="770" width="20.28515625" style="2" bestFit="1" customWidth="1"/>
    <col min="771" max="771" width="9.85546875" style="2" customWidth="1"/>
    <col min="772" max="772" width="86.5703125" style="2" customWidth="1"/>
    <col min="773" max="773" width="8.7109375" style="2" customWidth="1"/>
    <col min="774" max="774" width="14.28515625" style="2" bestFit="1" customWidth="1"/>
    <col min="775" max="775" width="19.140625" style="2" customWidth="1"/>
    <col min="776" max="776" width="16.5703125" style="2" customWidth="1"/>
    <col min="777" max="777" width="17.5703125" style="2" customWidth="1"/>
    <col min="778" max="778" width="26" style="2" customWidth="1"/>
    <col min="779" max="779" width="96.7109375" style="2" customWidth="1"/>
    <col min="780" max="780" width="11.42578125" style="2" customWidth="1"/>
    <col min="781" max="1025" width="11.42578125" style="2"/>
    <col min="1026" max="1026" width="20.28515625" style="2" bestFit="1" customWidth="1"/>
    <col min="1027" max="1027" width="9.85546875" style="2" customWidth="1"/>
    <col min="1028" max="1028" width="86.5703125" style="2" customWidth="1"/>
    <col min="1029" max="1029" width="8.7109375" style="2" customWidth="1"/>
    <col min="1030" max="1030" width="14.28515625" style="2" bestFit="1" customWidth="1"/>
    <col min="1031" max="1031" width="19.140625" style="2" customWidth="1"/>
    <col min="1032" max="1032" width="16.5703125" style="2" customWidth="1"/>
    <col min="1033" max="1033" width="17.5703125" style="2" customWidth="1"/>
    <col min="1034" max="1034" width="26" style="2" customWidth="1"/>
    <col min="1035" max="1035" width="96.7109375" style="2" customWidth="1"/>
    <col min="1036" max="1036" width="11.42578125" style="2" customWidth="1"/>
    <col min="1037" max="1281" width="11.42578125" style="2"/>
    <col min="1282" max="1282" width="20.28515625" style="2" bestFit="1" customWidth="1"/>
    <col min="1283" max="1283" width="9.85546875" style="2" customWidth="1"/>
    <col min="1284" max="1284" width="86.5703125" style="2" customWidth="1"/>
    <col min="1285" max="1285" width="8.7109375" style="2" customWidth="1"/>
    <col min="1286" max="1286" width="14.28515625" style="2" bestFit="1" customWidth="1"/>
    <col min="1287" max="1287" width="19.140625" style="2" customWidth="1"/>
    <col min="1288" max="1288" width="16.5703125" style="2" customWidth="1"/>
    <col min="1289" max="1289" width="17.5703125" style="2" customWidth="1"/>
    <col min="1290" max="1290" width="26" style="2" customWidth="1"/>
    <col min="1291" max="1291" width="96.7109375" style="2" customWidth="1"/>
    <col min="1292" max="1292" width="11.42578125" style="2" customWidth="1"/>
    <col min="1293" max="1537" width="11.42578125" style="2"/>
    <col min="1538" max="1538" width="20.28515625" style="2" bestFit="1" customWidth="1"/>
    <col min="1539" max="1539" width="9.85546875" style="2" customWidth="1"/>
    <col min="1540" max="1540" width="86.5703125" style="2" customWidth="1"/>
    <col min="1541" max="1541" width="8.7109375" style="2" customWidth="1"/>
    <col min="1542" max="1542" width="14.28515625" style="2" bestFit="1" customWidth="1"/>
    <col min="1543" max="1543" width="19.140625" style="2" customWidth="1"/>
    <col min="1544" max="1544" width="16.5703125" style="2" customWidth="1"/>
    <col min="1545" max="1545" width="17.5703125" style="2" customWidth="1"/>
    <col min="1546" max="1546" width="26" style="2" customWidth="1"/>
    <col min="1547" max="1547" width="96.7109375" style="2" customWidth="1"/>
    <col min="1548" max="1548" width="11.42578125" style="2" customWidth="1"/>
    <col min="1549" max="1793" width="11.42578125" style="2"/>
    <col min="1794" max="1794" width="20.28515625" style="2" bestFit="1" customWidth="1"/>
    <col min="1795" max="1795" width="9.85546875" style="2" customWidth="1"/>
    <col min="1796" max="1796" width="86.5703125" style="2" customWidth="1"/>
    <col min="1797" max="1797" width="8.7109375" style="2" customWidth="1"/>
    <col min="1798" max="1798" width="14.28515625" style="2" bestFit="1" customWidth="1"/>
    <col min="1799" max="1799" width="19.140625" style="2" customWidth="1"/>
    <col min="1800" max="1800" width="16.5703125" style="2" customWidth="1"/>
    <col min="1801" max="1801" width="17.5703125" style="2" customWidth="1"/>
    <col min="1802" max="1802" width="26" style="2" customWidth="1"/>
    <col min="1803" max="1803" width="96.7109375" style="2" customWidth="1"/>
    <col min="1804" max="1804" width="11.42578125" style="2" customWidth="1"/>
    <col min="1805" max="2049" width="11.42578125" style="2"/>
    <col min="2050" max="2050" width="20.28515625" style="2" bestFit="1" customWidth="1"/>
    <col min="2051" max="2051" width="9.85546875" style="2" customWidth="1"/>
    <col min="2052" max="2052" width="86.5703125" style="2" customWidth="1"/>
    <col min="2053" max="2053" width="8.7109375" style="2" customWidth="1"/>
    <col min="2054" max="2054" width="14.28515625" style="2" bestFit="1" customWidth="1"/>
    <col min="2055" max="2055" width="19.140625" style="2" customWidth="1"/>
    <col min="2056" max="2056" width="16.5703125" style="2" customWidth="1"/>
    <col min="2057" max="2057" width="17.5703125" style="2" customWidth="1"/>
    <col min="2058" max="2058" width="26" style="2" customWidth="1"/>
    <col min="2059" max="2059" width="96.7109375" style="2" customWidth="1"/>
    <col min="2060" max="2060" width="11.42578125" style="2" customWidth="1"/>
    <col min="2061" max="2305" width="11.42578125" style="2"/>
    <col min="2306" max="2306" width="20.28515625" style="2" bestFit="1" customWidth="1"/>
    <col min="2307" max="2307" width="9.85546875" style="2" customWidth="1"/>
    <col min="2308" max="2308" width="86.5703125" style="2" customWidth="1"/>
    <col min="2309" max="2309" width="8.7109375" style="2" customWidth="1"/>
    <col min="2310" max="2310" width="14.28515625" style="2" bestFit="1" customWidth="1"/>
    <col min="2311" max="2311" width="19.140625" style="2" customWidth="1"/>
    <col min="2312" max="2312" width="16.5703125" style="2" customWidth="1"/>
    <col min="2313" max="2313" width="17.5703125" style="2" customWidth="1"/>
    <col min="2314" max="2314" width="26" style="2" customWidth="1"/>
    <col min="2315" max="2315" width="96.7109375" style="2" customWidth="1"/>
    <col min="2316" max="2316" width="11.42578125" style="2" customWidth="1"/>
    <col min="2317" max="2561" width="11.42578125" style="2"/>
    <col min="2562" max="2562" width="20.28515625" style="2" bestFit="1" customWidth="1"/>
    <col min="2563" max="2563" width="9.85546875" style="2" customWidth="1"/>
    <col min="2564" max="2564" width="86.5703125" style="2" customWidth="1"/>
    <col min="2565" max="2565" width="8.7109375" style="2" customWidth="1"/>
    <col min="2566" max="2566" width="14.28515625" style="2" bestFit="1" customWidth="1"/>
    <col min="2567" max="2567" width="19.140625" style="2" customWidth="1"/>
    <col min="2568" max="2568" width="16.5703125" style="2" customWidth="1"/>
    <col min="2569" max="2569" width="17.5703125" style="2" customWidth="1"/>
    <col min="2570" max="2570" width="26" style="2" customWidth="1"/>
    <col min="2571" max="2571" width="96.7109375" style="2" customWidth="1"/>
    <col min="2572" max="2572" width="11.42578125" style="2" customWidth="1"/>
    <col min="2573" max="2817" width="11.42578125" style="2"/>
    <col min="2818" max="2818" width="20.28515625" style="2" bestFit="1" customWidth="1"/>
    <col min="2819" max="2819" width="9.85546875" style="2" customWidth="1"/>
    <col min="2820" max="2820" width="86.5703125" style="2" customWidth="1"/>
    <col min="2821" max="2821" width="8.7109375" style="2" customWidth="1"/>
    <col min="2822" max="2822" width="14.28515625" style="2" bestFit="1" customWidth="1"/>
    <col min="2823" max="2823" width="19.140625" style="2" customWidth="1"/>
    <col min="2824" max="2824" width="16.5703125" style="2" customWidth="1"/>
    <col min="2825" max="2825" width="17.5703125" style="2" customWidth="1"/>
    <col min="2826" max="2826" width="26" style="2" customWidth="1"/>
    <col min="2827" max="2827" width="96.7109375" style="2" customWidth="1"/>
    <col min="2828" max="2828" width="11.42578125" style="2" customWidth="1"/>
    <col min="2829" max="3073" width="11.42578125" style="2"/>
    <col min="3074" max="3074" width="20.28515625" style="2" bestFit="1" customWidth="1"/>
    <col min="3075" max="3075" width="9.85546875" style="2" customWidth="1"/>
    <col min="3076" max="3076" width="86.5703125" style="2" customWidth="1"/>
    <col min="3077" max="3077" width="8.7109375" style="2" customWidth="1"/>
    <col min="3078" max="3078" width="14.28515625" style="2" bestFit="1" customWidth="1"/>
    <col min="3079" max="3079" width="19.140625" style="2" customWidth="1"/>
    <col min="3080" max="3080" width="16.5703125" style="2" customWidth="1"/>
    <col min="3081" max="3081" width="17.5703125" style="2" customWidth="1"/>
    <col min="3082" max="3082" width="26" style="2" customWidth="1"/>
    <col min="3083" max="3083" width="96.7109375" style="2" customWidth="1"/>
    <col min="3084" max="3084" width="11.42578125" style="2" customWidth="1"/>
    <col min="3085" max="3329" width="11.42578125" style="2"/>
    <col min="3330" max="3330" width="20.28515625" style="2" bestFit="1" customWidth="1"/>
    <col min="3331" max="3331" width="9.85546875" style="2" customWidth="1"/>
    <col min="3332" max="3332" width="86.5703125" style="2" customWidth="1"/>
    <col min="3333" max="3333" width="8.7109375" style="2" customWidth="1"/>
    <col min="3334" max="3334" width="14.28515625" style="2" bestFit="1" customWidth="1"/>
    <col min="3335" max="3335" width="19.140625" style="2" customWidth="1"/>
    <col min="3336" max="3336" width="16.5703125" style="2" customWidth="1"/>
    <col min="3337" max="3337" width="17.5703125" style="2" customWidth="1"/>
    <col min="3338" max="3338" width="26" style="2" customWidth="1"/>
    <col min="3339" max="3339" width="96.7109375" style="2" customWidth="1"/>
    <col min="3340" max="3340" width="11.42578125" style="2" customWidth="1"/>
    <col min="3341" max="3585" width="11.42578125" style="2"/>
    <col min="3586" max="3586" width="20.28515625" style="2" bestFit="1" customWidth="1"/>
    <col min="3587" max="3587" width="9.85546875" style="2" customWidth="1"/>
    <col min="3588" max="3588" width="86.5703125" style="2" customWidth="1"/>
    <col min="3589" max="3589" width="8.7109375" style="2" customWidth="1"/>
    <col min="3590" max="3590" width="14.28515625" style="2" bestFit="1" customWidth="1"/>
    <col min="3591" max="3591" width="19.140625" style="2" customWidth="1"/>
    <col min="3592" max="3592" width="16.5703125" style="2" customWidth="1"/>
    <col min="3593" max="3593" width="17.5703125" style="2" customWidth="1"/>
    <col min="3594" max="3594" width="26" style="2" customWidth="1"/>
    <col min="3595" max="3595" width="96.7109375" style="2" customWidth="1"/>
    <col min="3596" max="3596" width="11.42578125" style="2" customWidth="1"/>
    <col min="3597" max="3841" width="11.42578125" style="2"/>
    <col min="3842" max="3842" width="20.28515625" style="2" bestFit="1" customWidth="1"/>
    <col min="3843" max="3843" width="9.85546875" style="2" customWidth="1"/>
    <col min="3844" max="3844" width="86.5703125" style="2" customWidth="1"/>
    <col min="3845" max="3845" width="8.7109375" style="2" customWidth="1"/>
    <col min="3846" max="3846" width="14.28515625" style="2" bestFit="1" customWidth="1"/>
    <col min="3847" max="3847" width="19.140625" style="2" customWidth="1"/>
    <col min="3848" max="3848" width="16.5703125" style="2" customWidth="1"/>
    <col min="3849" max="3849" width="17.5703125" style="2" customWidth="1"/>
    <col min="3850" max="3850" width="26" style="2" customWidth="1"/>
    <col min="3851" max="3851" width="96.7109375" style="2" customWidth="1"/>
    <col min="3852" max="3852" width="11.42578125" style="2" customWidth="1"/>
    <col min="3853" max="4097" width="11.42578125" style="2"/>
    <col min="4098" max="4098" width="20.28515625" style="2" bestFit="1" customWidth="1"/>
    <col min="4099" max="4099" width="9.85546875" style="2" customWidth="1"/>
    <col min="4100" max="4100" width="86.5703125" style="2" customWidth="1"/>
    <col min="4101" max="4101" width="8.7109375" style="2" customWidth="1"/>
    <col min="4102" max="4102" width="14.28515625" style="2" bestFit="1" customWidth="1"/>
    <col min="4103" max="4103" width="19.140625" style="2" customWidth="1"/>
    <col min="4104" max="4104" width="16.5703125" style="2" customWidth="1"/>
    <col min="4105" max="4105" width="17.5703125" style="2" customWidth="1"/>
    <col min="4106" max="4106" width="26" style="2" customWidth="1"/>
    <col min="4107" max="4107" width="96.7109375" style="2" customWidth="1"/>
    <col min="4108" max="4108" width="11.42578125" style="2" customWidth="1"/>
    <col min="4109" max="4353" width="11.42578125" style="2"/>
    <col min="4354" max="4354" width="20.28515625" style="2" bestFit="1" customWidth="1"/>
    <col min="4355" max="4355" width="9.85546875" style="2" customWidth="1"/>
    <col min="4356" max="4356" width="86.5703125" style="2" customWidth="1"/>
    <col min="4357" max="4357" width="8.7109375" style="2" customWidth="1"/>
    <col min="4358" max="4358" width="14.28515625" style="2" bestFit="1" customWidth="1"/>
    <col min="4359" max="4359" width="19.140625" style="2" customWidth="1"/>
    <col min="4360" max="4360" width="16.5703125" style="2" customWidth="1"/>
    <col min="4361" max="4361" width="17.5703125" style="2" customWidth="1"/>
    <col min="4362" max="4362" width="26" style="2" customWidth="1"/>
    <col min="4363" max="4363" width="96.7109375" style="2" customWidth="1"/>
    <col min="4364" max="4364" width="11.42578125" style="2" customWidth="1"/>
    <col min="4365" max="4609" width="11.42578125" style="2"/>
    <col min="4610" max="4610" width="20.28515625" style="2" bestFit="1" customWidth="1"/>
    <col min="4611" max="4611" width="9.85546875" style="2" customWidth="1"/>
    <col min="4612" max="4612" width="86.5703125" style="2" customWidth="1"/>
    <col min="4613" max="4613" width="8.7109375" style="2" customWidth="1"/>
    <col min="4614" max="4614" width="14.28515625" style="2" bestFit="1" customWidth="1"/>
    <col min="4615" max="4615" width="19.140625" style="2" customWidth="1"/>
    <col min="4616" max="4616" width="16.5703125" style="2" customWidth="1"/>
    <col min="4617" max="4617" width="17.5703125" style="2" customWidth="1"/>
    <col min="4618" max="4618" width="26" style="2" customWidth="1"/>
    <col min="4619" max="4619" width="96.7109375" style="2" customWidth="1"/>
    <col min="4620" max="4620" width="11.42578125" style="2" customWidth="1"/>
    <col min="4621" max="4865" width="11.42578125" style="2"/>
    <col min="4866" max="4866" width="20.28515625" style="2" bestFit="1" customWidth="1"/>
    <col min="4867" max="4867" width="9.85546875" style="2" customWidth="1"/>
    <col min="4868" max="4868" width="86.5703125" style="2" customWidth="1"/>
    <col min="4869" max="4869" width="8.7109375" style="2" customWidth="1"/>
    <col min="4870" max="4870" width="14.28515625" style="2" bestFit="1" customWidth="1"/>
    <col min="4871" max="4871" width="19.140625" style="2" customWidth="1"/>
    <col min="4872" max="4872" width="16.5703125" style="2" customWidth="1"/>
    <col min="4873" max="4873" width="17.5703125" style="2" customWidth="1"/>
    <col min="4874" max="4874" width="26" style="2" customWidth="1"/>
    <col min="4875" max="4875" width="96.7109375" style="2" customWidth="1"/>
    <col min="4876" max="4876" width="11.42578125" style="2" customWidth="1"/>
    <col min="4877" max="5121" width="11.42578125" style="2"/>
    <col min="5122" max="5122" width="20.28515625" style="2" bestFit="1" customWidth="1"/>
    <col min="5123" max="5123" width="9.85546875" style="2" customWidth="1"/>
    <col min="5124" max="5124" width="86.5703125" style="2" customWidth="1"/>
    <col min="5125" max="5125" width="8.7109375" style="2" customWidth="1"/>
    <col min="5126" max="5126" width="14.28515625" style="2" bestFit="1" customWidth="1"/>
    <col min="5127" max="5127" width="19.140625" style="2" customWidth="1"/>
    <col min="5128" max="5128" width="16.5703125" style="2" customWidth="1"/>
    <col min="5129" max="5129" width="17.5703125" style="2" customWidth="1"/>
    <col min="5130" max="5130" width="26" style="2" customWidth="1"/>
    <col min="5131" max="5131" width="96.7109375" style="2" customWidth="1"/>
    <col min="5132" max="5132" width="11.42578125" style="2" customWidth="1"/>
    <col min="5133" max="5377" width="11.42578125" style="2"/>
    <col min="5378" max="5378" width="20.28515625" style="2" bestFit="1" customWidth="1"/>
    <col min="5379" max="5379" width="9.85546875" style="2" customWidth="1"/>
    <col min="5380" max="5380" width="86.5703125" style="2" customWidth="1"/>
    <col min="5381" max="5381" width="8.7109375" style="2" customWidth="1"/>
    <col min="5382" max="5382" width="14.28515625" style="2" bestFit="1" customWidth="1"/>
    <col min="5383" max="5383" width="19.140625" style="2" customWidth="1"/>
    <col min="5384" max="5384" width="16.5703125" style="2" customWidth="1"/>
    <col min="5385" max="5385" width="17.5703125" style="2" customWidth="1"/>
    <col min="5386" max="5386" width="26" style="2" customWidth="1"/>
    <col min="5387" max="5387" width="96.7109375" style="2" customWidth="1"/>
    <col min="5388" max="5388" width="11.42578125" style="2" customWidth="1"/>
    <col min="5389" max="5633" width="11.42578125" style="2"/>
    <col min="5634" max="5634" width="20.28515625" style="2" bestFit="1" customWidth="1"/>
    <col min="5635" max="5635" width="9.85546875" style="2" customWidth="1"/>
    <col min="5636" max="5636" width="86.5703125" style="2" customWidth="1"/>
    <col min="5637" max="5637" width="8.7109375" style="2" customWidth="1"/>
    <col min="5638" max="5638" width="14.28515625" style="2" bestFit="1" customWidth="1"/>
    <col min="5639" max="5639" width="19.140625" style="2" customWidth="1"/>
    <col min="5640" max="5640" width="16.5703125" style="2" customWidth="1"/>
    <col min="5641" max="5641" width="17.5703125" style="2" customWidth="1"/>
    <col min="5642" max="5642" width="26" style="2" customWidth="1"/>
    <col min="5643" max="5643" width="96.7109375" style="2" customWidth="1"/>
    <col min="5644" max="5644" width="11.42578125" style="2" customWidth="1"/>
    <col min="5645" max="5889" width="11.42578125" style="2"/>
    <col min="5890" max="5890" width="20.28515625" style="2" bestFit="1" customWidth="1"/>
    <col min="5891" max="5891" width="9.85546875" style="2" customWidth="1"/>
    <col min="5892" max="5892" width="86.5703125" style="2" customWidth="1"/>
    <col min="5893" max="5893" width="8.7109375" style="2" customWidth="1"/>
    <col min="5894" max="5894" width="14.28515625" style="2" bestFit="1" customWidth="1"/>
    <col min="5895" max="5895" width="19.140625" style="2" customWidth="1"/>
    <col min="5896" max="5896" width="16.5703125" style="2" customWidth="1"/>
    <col min="5897" max="5897" width="17.5703125" style="2" customWidth="1"/>
    <col min="5898" max="5898" width="26" style="2" customWidth="1"/>
    <col min="5899" max="5899" width="96.7109375" style="2" customWidth="1"/>
    <col min="5900" max="5900" width="11.42578125" style="2" customWidth="1"/>
    <col min="5901" max="6145" width="11.42578125" style="2"/>
    <col min="6146" max="6146" width="20.28515625" style="2" bestFit="1" customWidth="1"/>
    <col min="6147" max="6147" width="9.85546875" style="2" customWidth="1"/>
    <col min="6148" max="6148" width="86.5703125" style="2" customWidth="1"/>
    <col min="6149" max="6149" width="8.7109375" style="2" customWidth="1"/>
    <col min="6150" max="6150" width="14.28515625" style="2" bestFit="1" customWidth="1"/>
    <col min="6151" max="6151" width="19.140625" style="2" customWidth="1"/>
    <col min="6152" max="6152" width="16.5703125" style="2" customWidth="1"/>
    <col min="6153" max="6153" width="17.5703125" style="2" customWidth="1"/>
    <col min="6154" max="6154" width="26" style="2" customWidth="1"/>
    <col min="6155" max="6155" width="96.7109375" style="2" customWidth="1"/>
    <col min="6156" max="6156" width="11.42578125" style="2" customWidth="1"/>
    <col min="6157" max="6401" width="11.42578125" style="2"/>
    <col min="6402" max="6402" width="20.28515625" style="2" bestFit="1" customWidth="1"/>
    <col min="6403" max="6403" width="9.85546875" style="2" customWidth="1"/>
    <col min="6404" max="6404" width="86.5703125" style="2" customWidth="1"/>
    <col min="6405" max="6405" width="8.7109375" style="2" customWidth="1"/>
    <col min="6406" max="6406" width="14.28515625" style="2" bestFit="1" customWidth="1"/>
    <col min="6407" max="6407" width="19.140625" style="2" customWidth="1"/>
    <col min="6408" max="6408" width="16.5703125" style="2" customWidth="1"/>
    <col min="6409" max="6409" width="17.5703125" style="2" customWidth="1"/>
    <col min="6410" max="6410" width="26" style="2" customWidth="1"/>
    <col min="6411" max="6411" width="96.7109375" style="2" customWidth="1"/>
    <col min="6412" max="6412" width="11.42578125" style="2" customWidth="1"/>
    <col min="6413" max="6657" width="11.42578125" style="2"/>
    <col min="6658" max="6658" width="20.28515625" style="2" bestFit="1" customWidth="1"/>
    <col min="6659" max="6659" width="9.85546875" style="2" customWidth="1"/>
    <col min="6660" max="6660" width="86.5703125" style="2" customWidth="1"/>
    <col min="6661" max="6661" width="8.7109375" style="2" customWidth="1"/>
    <col min="6662" max="6662" width="14.28515625" style="2" bestFit="1" customWidth="1"/>
    <col min="6663" max="6663" width="19.140625" style="2" customWidth="1"/>
    <col min="6664" max="6664" width="16.5703125" style="2" customWidth="1"/>
    <col min="6665" max="6665" width="17.5703125" style="2" customWidth="1"/>
    <col min="6666" max="6666" width="26" style="2" customWidth="1"/>
    <col min="6667" max="6667" width="96.7109375" style="2" customWidth="1"/>
    <col min="6668" max="6668" width="11.42578125" style="2" customWidth="1"/>
    <col min="6669" max="6913" width="11.42578125" style="2"/>
    <col min="6914" max="6914" width="20.28515625" style="2" bestFit="1" customWidth="1"/>
    <col min="6915" max="6915" width="9.85546875" style="2" customWidth="1"/>
    <col min="6916" max="6916" width="86.5703125" style="2" customWidth="1"/>
    <col min="6917" max="6917" width="8.7109375" style="2" customWidth="1"/>
    <col min="6918" max="6918" width="14.28515625" style="2" bestFit="1" customWidth="1"/>
    <col min="6919" max="6919" width="19.140625" style="2" customWidth="1"/>
    <col min="6920" max="6920" width="16.5703125" style="2" customWidth="1"/>
    <col min="6921" max="6921" width="17.5703125" style="2" customWidth="1"/>
    <col min="6922" max="6922" width="26" style="2" customWidth="1"/>
    <col min="6923" max="6923" width="96.7109375" style="2" customWidth="1"/>
    <col min="6924" max="6924" width="11.42578125" style="2" customWidth="1"/>
    <col min="6925" max="7169" width="11.42578125" style="2"/>
    <col min="7170" max="7170" width="20.28515625" style="2" bestFit="1" customWidth="1"/>
    <col min="7171" max="7171" width="9.85546875" style="2" customWidth="1"/>
    <col min="7172" max="7172" width="86.5703125" style="2" customWidth="1"/>
    <col min="7173" max="7173" width="8.7109375" style="2" customWidth="1"/>
    <col min="7174" max="7174" width="14.28515625" style="2" bestFit="1" customWidth="1"/>
    <col min="7175" max="7175" width="19.140625" style="2" customWidth="1"/>
    <col min="7176" max="7176" width="16.5703125" style="2" customWidth="1"/>
    <col min="7177" max="7177" width="17.5703125" style="2" customWidth="1"/>
    <col min="7178" max="7178" width="26" style="2" customWidth="1"/>
    <col min="7179" max="7179" width="96.7109375" style="2" customWidth="1"/>
    <col min="7180" max="7180" width="11.42578125" style="2" customWidth="1"/>
    <col min="7181" max="7425" width="11.42578125" style="2"/>
    <col min="7426" max="7426" width="20.28515625" style="2" bestFit="1" customWidth="1"/>
    <col min="7427" max="7427" width="9.85546875" style="2" customWidth="1"/>
    <col min="7428" max="7428" width="86.5703125" style="2" customWidth="1"/>
    <col min="7429" max="7429" width="8.7109375" style="2" customWidth="1"/>
    <col min="7430" max="7430" width="14.28515625" style="2" bestFit="1" customWidth="1"/>
    <col min="7431" max="7431" width="19.140625" style="2" customWidth="1"/>
    <col min="7432" max="7432" width="16.5703125" style="2" customWidth="1"/>
    <col min="7433" max="7433" width="17.5703125" style="2" customWidth="1"/>
    <col min="7434" max="7434" width="26" style="2" customWidth="1"/>
    <col min="7435" max="7435" width="96.7109375" style="2" customWidth="1"/>
    <col min="7436" max="7436" width="11.42578125" style="2" customWidth="1"/>
    <col min="7437" max="7681" width="11.42578125" style="2"/>
    <col min="7682" max="7682" width="20.28515625" style="2" bestFit="1" customWidth="1"/>
    <col min="7683" max="7683" width="9.85546875" style="2" customWidth="1"/>
    <col min="7684" max="7684" width="86.5703125" style="2" customWidth="1"/>
    <col min="7685" max="7685" width="8.7109375" style="2" customWidth="1"/>
    <col min="7686" max="7686" width="14.28515625" style="2" bestFit="1" customWidth="1"/>
    <col min="7687" max="7687" width="19.140625" style="2" customWidth="1"/>
    <col min="7688" max="7688" width="16.5703125" style="2" customWidth="1"/>
    <col min="7689" max="7689" width="17.5703125" style="2" customWidth="1"/>
    <col min="7690" max="7690" width="26" style="2" customWidth="1"/>
    <col min="7691" max="7691" width="96.7109375" style="2" customWidth="1"/>
    <col min="7692" max="7692" width="11.42578125" style="2" customWidth="1"/>
    <col min="7693" max="7937" width="11.42578125" style="2"/>
    <col min="7938" max="7938" width="20.28515625" style="2" bestFit="1" customWidth="1"/>
    <col min="7939" max="7939" width="9.85546875" style="2" customWidth="1"/>
    <col min="7940" max="7940" width="86.5703125" style="2" customWidth="1"/>
    <col min="7941" max="7941" width="8.7109375" style="2" customWidth="1"/>
    <col min="7942" max="7942" width="14.28515625" style="2" bestFit="1" customWidth="1"/>
    <col min="7943" max="7943" width="19.140625" style="2" customWidth="1"/>
    <col min="7944" max="7944" width="16.5703125" style="2" customWidth="1"/>
    <col min="7945" max="7945" width="17.5703125" style="2" customWidth="1"/>
    <col min="7946" max="7946" width="26" style="2" customWidth="1"/>
    <col min="7947" max="7947" width="96.7109375" style="2" customWidth="1"/>
    <col min="7948" max="7948" width="11.42578125" style="2" customWidth="1"/>
    <col min="7949" max="8193" width="11.42578125" style="2"/>
    <col min="8194" max="8194" width="20.28515625" style="2" bestFit="1" customWidth="1"/>
    <col min="8195" max="8195" width="9.85546875" style="2" customWidth="1"/>
    <col min="8196" max="8196" width="86.5703125" style="2" customWidth="1"/>
    <col min="8197" max="8197" width="8.7109375" style="2" customWidth="1"/>
    <col min="8198" max="8198" width="14.28515625" style="2" bestFit="1" customWidth="1"/>
    <col min="8199" max="8199" width="19.140625" style="2" customWidth="1"/>
    <col min="8200" max="8200" width="16.5703125" style="2" customWidth="1"/>
    <col min="8201" max="8201" width="17.5703125" style="2" customWidth="1"/>
    <col min="8202" max="8202" width="26" style="2" customWidth="1"/>
    <col min="8203" max="8203" width="96.7109375" style="2" customWidth="1"/>
    <col min="8204" max="8204" width="11.42578125" style="2" customWidth="1"/>
    <col min="8205" max="8449" width="11.42578125" style="2"/>
    <col min="8450" max="8450" width="20.28515625" style="2" bestFit="1" customWidth="1"/>
    <col min="8451" max="8451" width="9.85546875" style="2" customWidth="1"/>
    <col min="8452" max="8452" width="86.5703125" style="2" customWidth="1"/>
    <col min="8453" max="8453" width="8.7109375" style="2" customWidth="1"/>
    <col min="8454" max="8454" width="14.28515625" style="2" bestFit="1" customWidth="1"/>
    <col min="8455" max="8455" width="19.140625" style="2" customWidth="1"/>
    <col min="8456" max="8456" width="16.5703125" style="2" customWidth="1"/>
    <col min="8457" max="8457" width="17.5703125" style="2" customWidth="1"/>
    <col min="8458" max="8458" width="26" style="2" customWidth="1"/>
    <col min="8459" max="8459" width="96.7109375" style="2" customWidth="1"/>
    <col min="8460" max="8460" width="11.42578125" style="2" customWidth="1"/>
    <col min="8461" max="8705" width="11.42578125" style="2"/>
    <col min="8706" max="8706" width="20.28515625" style="2" bestFit="1" customWidth="1"/>
    <col min="8707" max="8707" width="9.85546875" style="2" customWidth="1"/>
    <col min="8708" max="8708" width="86.5703125" style="2" customWidth="1"/>
    <col min="8709" max="8709" width="8.7109375" style="2" customWidth="1"/>
    <col min="8710" max="8710" width="14.28515625" style="2" bestFit="1" customWidth="1"/>
    <col min="8711" max="8711" width="19.140625" style="2" customWidth="1"/>
    <col min="8712" max="8712" width="16.5703125" style="2" customWidth="1"/>
    <col min="8713" max="8713" width="17.5703125" style="2" customWidth="1"/>
    <col min="8714" max="8714" width="26" style="2" customWidth="1"/>
    <col min="8715" max="8715" width="96.7109375" style="2" customWidth="1"/>
    <col min="8716" max="8716" width="11.42578125" style="2" customWidth="1"/>
    <col min="8717" max="8961" width="11.42578125" style="2"/>
    <col min="8962" max="8962" width="20.28515625" style="2" bestFit="1" customWidth="1"/>
    <col min="8963" max="8963" width="9.85546875" style="2" customWidth="1"/>
    <col min="8964" max="8964" width="86.5703125" style="2" customWidth="1"/>
    <col min="8965" max="8965" width="8.7109375" style="2" customWidth="1"/>
    <col min="8966" max="8966" width="14.28515625" style="2" bestFit="1" customWidth="1"/>
    <col min="8967" max="8967" width="19.140625" style="2" customWidth="1"/>
    <col min="8968" max="8968" width="16.5703125" style="2" customWidth="1"/>
    <col min="8969" max="8969" width="17.5703125" style="2" customWidth="1"/>
    <col min="8970" max="8970" width="26" style="2" customWidth="1"/>
    <col min="8971" max="8971" width="96.7109375" style="2" customWidth="1"/>
    <col min="8972" max="8972" width="11.42578125" style="2" customWidth="1"/>
    <col min="8973" max="9217" width="11.42578125" style="2"/>
    <col min="9218" max="9218" width="20.28515625" style="2" bestFit="1" customWidth="1"/>
    <col min="9219" max="9219" width="9.85546875" style="2" customWidth="1"/>
    <col min="9220" max="9220" width="86.5703125" style="2" customWidth="1"/>
    <col min="9221" max="9221" width="8.7109375" style="2" customWidth="1"/>
    <col min="9222" max="9222" width="14.28515625" style="2" bestFit="1" customWidth="1"/>
    <col min="9223" max="9223" width="19.140625" style="2" customWidth="1"/>
    <col min="9224" max="9224" width="16.5703125" style="2" customWidth="1"/>
    <col min="9225" max="9225" width="17.5703125" style="2" customWidth="1"/>
    <col min="9226" max="9226" width="26" style="2" customWidth="1"/>
    <col min="9227" max="9227" width="96.7109375" style="2" customWidth="1"/>
    <col min="9228" max="9228" width="11.42578125" style="2" customWidth="1"/>
    <col min="9229" max="9473" width="11.42578125" style="2"/>
    <col min="9474" max="9474" width="20.28515625" style="2" bestFit="1" customWidth="1"/>
    <col min="9475" max="9475" width="9.85546875" style="2" customWidth="1"/>
    <col min="9476" max="9476" width="86.5703125" style="2" customWidth="1"/>
    <col min="9477" max="9477" width="8.7109375" style="2" customWidth="1"/>
    <col min="9478" max="9478" width="14.28515625" style="2" bestFit="1" customWidth="1"/>
    <col min="9479" max="9479" width="19.140625" style="2" customWidth="1"/>
    <col min="9480" max="9480" width="16.5703125" style="2" customWidth="1"/>
    <col min="9481" max="9481" width="17.5703125" style="2" customWidth="1"/>
    <col min="9482" max="9482" width="26" style="2" customWidth="1"/>
    <col min="9483" max="9483" width="96.7109375" style="2" customWidth="1"/>
    <col min="9484" max="9484" width="11.42578125" style="2" customWidth="1"/>
    <col min="9485" max="9729" width="11.42578125" style="2"/>
    <col min="9730" max="9730" width="20.28515625" style="2" bestFit="1" customWidth="1"/>
    <col min="9731" max="9731" width="9.85546875" style="2" customWidth="1"/>
    <col min="9732" max="9732" width="86.5703125" style="2" customWidth="1"/>
    <col min="9733" max="9733" width="8.7109375" style="2" customWidth="1"/>
    <col min="9734" max="9734" width="14.28515625" style="2" bestFit="1" customWidth="1"/>
    <col min="9735" max="9735" width="19.140625" style="2" customWidth="1"/>
    <col min="9736" max="9736" width="16.5703125" style="2" customWidth="1"/>
    <col min="9737" max="9737" width="17.5703125" style="2" customWidth="1"/>
    <col min="9738" max="9738" width="26" style="2" customWidth="1"/>
    <col min="9739" max="9739" width="96.7109375" style="2" customWidth="1"/>
    <col min="9740" max="9740" width="11.42578125" style="2" customWidth="1"/>
    <col min="9741" max="9985" width="11.42578125" style="2"/>
    <col min="9986" max="9986" width="20.28515625" style="2" bestFit="1" customWidth="1"/>
    <col min="9987" max="9987" width="9.85546875" style="2" customWidth="1"/>
    <col min="9988" max="9988" width="86.5703125" style="2" customWidth="1"/>
    <col min="9989" max="9989" width="8.7109375" style="2" customWidth="1"/>
    <col min="9990" max="9990" width="14.28515625" style="2" bestFit="1" customWidth="1"/>
    <col min="9991" max="9991" width="19.140625" style="2" customWidth="1"/>
    <col min="9992" max="9992" width="16.5703125" style="2" customWidth="1"/>
    <col min="9993" max="9993" width="17.5703125" style="2" customWidth="1"/>
    <col min="9994" max="9994" width="26" style="2" customWidth="1"/>
    <col min="9995" max="9995" width="96.7109375" style="2" customWidth="1"/>
    <col min="9996" max="9996" width="11.42578125" style="2" customWidth="1"/>
    <col min="9997" max="10241" width="11.42578125" style="2"/>
    <col min="10242" max="10242" width="20.28515625" style="2" bestFit="1" customWidth="1"/>
    <col min="10243" max="10243" width="9.85546875" style="2" customWidth="1"/>
    <col min="10244" max="10244" width="86.5703125" style="2" customWidth="1"/>
    <col min="10245" max="10245" width="8.7109375" style="2" customWidth="1"/>
    <col min="10246" max="10246" width="14.28515625" style="2" bestFit="1" customWidth="1"/>
    <col min="10247" max="10247" width="19.140625" style="2" customWidth="1"/>
    <col min="10248" max="10248" width="16.5703125" style="2" customWidth="1"/>
    <col min="10249" max="10249" width="17.5703125" style="2" customWidth="1"/>
    <col min="10250" max="10250" width="26" style="2" customWidth="1"/>
    <col min="10251" max="10251" width="96.7109375" style="2" customWidth="1"/>
    <col min="10252" max="10252" width="11.42578125" style="2" customWidth="1"/>
    <col min="10253" max="10497" width="11.42578125" style="2"/>
    <col min="10498" max="10498" width="20.28515625" style="2" bestFit="1" customWidth="1"/>
    <col min="10499" max="10499" width="9.85546875" style="2" customWidth="1"/>
    <col min="10500" max="10500" width="86.5703125" style="2" customWidth="1"/>
    <col min="10501" max="10501" width="8.7109375" style="2" customWidth="1"/>
    <col min="10502" max="10502" width="14.28515625" style="2" bestFit="1" customWidth="1"/>
    <col min="10503" max="10503" width="19.140625" style="2" customWidth="1"/>
    <col min="10504" max="10504" width="16.5703125" style="2" customWidth="1"/>
    <col min="10505" max="10505" width="17.5703125" style="2" customWidth="1"/>
    <col min="10506" max="10506" width="26" style="2" customWidth="1"/>
    <col min="10507" max="10507" width="96.7109375" style="2" customWidth="1"/>
    <col min="10508" max="10508" width="11.42578125" style="2" customWidth="1"/>
    <col min="10509" max="10753" width="11.42578125" style="2"/>
    <col min="10754" max="10754" width="20.28515625" style="2" bestFit="1" customWidth="1"/>
    <col min="10755" max="10755" width="9.85546875" style="2" customWidth="1"/>
    <col min="10756" max="10756" width="86.5703125" style="2" customWidth="1"/>
    <col min="10757" max="10757" width="8.7109375" style="2" customWidth="1"/>
    <col min="10758" max="10758" width="14.28515625" style="2" bestFit="1" customWidth="1"/>
    <col min="10759" max="10759" width="19.140625" style="2" customWidth="1"/>
    <col min="10760" max="10760" width="16.5703125" style="2" customWidth="1"/>
    <col min="10761" max="10761" width="17.5703125" style="2" customWidth="1"/>
    <col min="10762" max="10762" width="26" style="2" customWidth="1"/>
    <col min="10763" max="10763" width="96.7109375" style="2" customWidth="1"/>
    <col min="10764" max="10764" width="11.42578125" style="2" customWidth="1"/>
    <col min="10765" max="11009" width="11.42578125" style="2"/>
    <col min="11010" max="11010" width="20.28515625" style="2" bestFit="1" customWidth="1"/>
    <col min="11011" max="11011" width="9.85546875" style="2" customWidth="1"/>
    <col min="11012" max="11012" width="86.5703125" style="2" customWidth="1"/>
    <col min="11013" max="11013" width="8.7109375" style="2" customWidth="1"/>
    <col min="11014" max="11014" width="14.28515625" style="2" bestFit="1" customWidth="1"/>
    <col min="11015" max="11015" width="19.140625" style="2" customWidth="1"/>
    <col min="11016" max="11016" width="16.5703125" style="2" customWidth="1"/>
    <col min="11017" max="11017" width="17.5703125" style="2" customWidth="1"/>
    <col min="11018" max="11018" width="26" style="2" customWidth="1"/>
    <col min="11019" max="11019" width="96.7109375" style="2" customWidth="1"/>
    <col min="11020" max="11020" width="11.42578125" style="2" customWidth="1"/>
    <col min="11021" max="11265" width="11.42578125" style="2"/>
    <col min="11266" max="11266" width="20.28515625" style="2" bestFit="1" customWidth="1"/>
    <col min="11267" max="11267" width="9.85546875" style="2" customWidth="1"/>
    <col min="11268" max="11268" width="86.5703125" style="2" customWidth="1"/>
    <col min="11269" max="11269" width="8.7109375" style="2" customWidth="1"/>
    <col min="11270" max="11270" width="14.28515625" style="2" bestFit="1" customWidth="1"/>
    <col min="11271" max="11271" width="19.140625" style="2" customWidth="1"/>
    <col min="11272" max="11272" width="16.5703125" style="2" customWidth="1"/>
    <col min="11273" max="11273" width="17.5703125" style="2" customWidth="1"/>
    <col min="11274" max="11274" width="26" style="2" customWidth="1"/>
    <col min="11275" max="11275" width="96.7109375" style="2" customWidth="1"/>
    <col min="11276" max="11276" width="11.42578125" style="2" customWidth="1"/>
    <col min="11277" max="11521" width="11.42578125" style="2"/>
    <col min="11522" max="11522" width="20.28515625" style="2" bestFit="1" customWidth="1"/>
    <col min="11523" max="11523" width="9.85546875" style="2" customWidth="1"/>
    <col min="11524" max="11524" width="86.5703125" style="2" customWidth="1"/>
    <col min="11525" max="11525" width="8.7109375" style="2" customWidth="1"/>
    <col min="11526" max="11526" width="14.28515625" style="2" bestFit="1" customWidth="1"/>
    <col min="11527" max="11527" width="19.140625" style="2" customWidth="1"/>
    <col min="11528" max="11528" width="16.5703125" style="2" customWidth="1"/>
    <col min="11529" max="11529" width="17.5703125" style="2" customWidth="1"/>
    <col min="11530" max="11530" width="26" style="2" customWidth="1"/>
    <col min="11531" max="11531" width="96.7109375" style="2" customWidth="1"/>
    <col min="11532" max="11532" width="11.42578125" style="2" customWidth="1"/>
    <col min="11533" max="11777" width="11.42578125" style="2"/>
    <col min="11778" max="11778" width="20.28515625" style="2" bestFit="1" customWidth="1"/>
    <col min="11779" max="11779" width="9.85546875" style="2" customWidth="1"/>
    <col min="11780" max="11780" width="86.5703125" style="2" customWidth="1"/>
    <col min="11781" max="11781" width="8.7109375" style="2" customWidth="1"/>
    <col min="11782" max="11782" width="14.28515625" style="2" bestFit="1" customWidth="1"/>
    <col min="11783" max="11783" width="19.140625" style="2" customWidth="1"/>
    <col min="11784" max="11784" width="16.5703125" style="2" customWidth="1"/>
    <col min="11785" max="11785" width="17.5703125" style="2" customWidth="1"/>
    <col min="11786" max="11786" width="26" style="2" customWidth="1"/>
    <col min="11787" max="11787" width="96.7109375" style="2" customWidth="1"/>
    <col min="11788" max="11788" width="11.42578125" style="2" customWidth="1"/>
    <col min="11789" max="12033" width="11.42578125" style="2"/>
    <col min="12034" max="12034" width="20.28515625" style="2" bestFit="1" customWidth="1"/>
    <col min="12035" max="12035" width="9.85546875" style="2" customWidth="1"/>
    <col min="12036" max="12036" width="86.5703125" style="2" customWidth="1"/>
    <col min="12037" max="12037" width="8.7109375" style="2" customWidth="1"/>
    <col min="12038" max="12038" width="14.28515625" style="2" bestFit="1" customWidth="1"/>
    <col min="12039" max="12039" width="19.140625" style="2" customWidth="1"/>
    <col min="12040" max="12040" width="16.5703125" style="2" customWidth="1"/>
    <col min="12041" max="12041" width="17.5703125" style="2" customWidth="1"/>
    <col min="12042" max="12042" width="26" style="2" customWidth="1"/>
    <col min="12043" max="12043" width="96.7109375" style="2" customWidth="1"/>
    <col min="12044" max="12044" width="11.42578125" style="2" customWidth="1"/>
    <col min="12045" max="12289" width="11.42578125" style="2"/>
    <col min="12290" max="12290" width="20.28515625" style="2" bestFit="1" customWidth="1"/>
    <col min="12291" max="12291" width="9.85546875" style="2" customWidth="1"/>
    <col min="12292" max="12292" width="86.5703125" style="2" customWidth="1"/>
    <col min="12293" max="12293" width="8.7109375" style="2" customWidth="1"/>
    <col min="12294" max="12294" width="14.28515625" style="2" bestFit="1" customWidth="1"/>
    <col min="12295" max="12295" width="19.140625" style="2" customWidth="1"/>
    <col min="12296" max="12296" width="16.5703125" style="2" customWidth="1"/>
    <col min="12297" max="12297" width="17.5703125" style="2" customWidth="1"/>
    <col min="12298" max="12298" width="26" style="2" customWidth="1"/>
    <col min="12299" max="12299" width="96.7109375" style="2" customWidth="1"/>
    <col min="12300" max="12300" width="11.42578125" style="2" customWidth="1"/>
    <col min="12301" max="12545" width="11.42578125" style="2"/>
    <col min="12546" max="12546" width="20.28515625" style="2" bestFit="1" customWidth="1"/>
    <col min="12547" max="12547" width="9.85546875" style="2" customWidth="1"/>
    <col min="12548" max="12548" width="86.5703125" style="2" customWidth="1"/>
    <col min="12549" max="12549" width="8.7109375" style="2" customWidth="1"/>
    <col min="12550" max="12550" width="14.28515625" style="2" bestFit="1" customWidth="1"/>
    <col min="12551" max="12551" width="19.140625" style="2" customWidth="1"/>
    <col min="12552" max="12552" width="16.5703125" style="2" customWidth="1"/>
    <col min="12553" max="12553" width="17.5703125" style="2" customWidth="1"/>
    <col min="12554" max="12554" width="26" style="2" customWidth="1"/>
    <col min="12555" max="12555" width="96.7109375" style="2" customWidth="1"/>
    <col min="12556" max="12556" width="11.42578125" style="2" customWidth="1"/>
    <col min="12557" max="12801" width="11.42578125" style="2"/>
    <col min="12802" max="12802" width="20.28515625" style="2" bestFit="1" customWidth="1"/>
    <col min="12803" max="12803" width="9.85546875" style="2" customWidth="1"/>
    <col min="12804" max="12804" width="86.5703125" style="2" customWidth="1"/>
    <col min="12805" max="12805" width="8.7109375" style="2" customWidth="1"/>
    <col min="12806" max="12806" width="14.28515625" style="2" bestFit="1" customWidth="1"/>
    <col min="12807" max="12807" width="19.140625" style="2" customWidth="1"/>
    <col min="12808" max="12808" width="16.5703125" style="2" customWidth="1"/>
    <col min="12809" max="12809" width="17.5703125" style="2" customWidth="1"/>
    <col min="12810" max="12810" width="26" style="2" customWidth="1"/>
    <col min="12811" max="12811" width="96.7109375" style="2" customWidth="1"/>
    <col min="12812" max="12812" width="11.42578125" style="2" customWidth="1"/>
    <col min="12813" max="13057" width="11.42578125" style="2"/>
    <col min="13058" max="13058" width="20.28515625" style="2" bestFit="1" customWidth="1"/>
    <col min="13059" max="13059" width="9.85546875" style="2" customWidth="1"/>
    <col min="13060" max="13060" width="86.5703125" style="2" customWidth="1"/>
    <col min="13061" max="13061" width="8.7109375" style="2" customWidth="1"/>
    <col min="13062" max="13062" width="14.28515625" style="2" bestFit="1" customWidth="1"/>
    <col min="13063" max="13063" width="19.140625" style="2" customWidth="1"/>
    <col min="13064" max="13064" width="16.5703125" style="2" customWidth="1"/>
    <col min="13065" max="13065" width="17.5703125" style="2" customWidth="1"/>
    <col min="13066" max="13066" width="26" style="2" customWidth="1"/>
    <col min="13067" max="13067" width="96.7109375" style="2" customWidth="1"/>
    <col min="13068" max="13068" width="11.42578125" style="2" customWidth="1"/>
    <col min="13069" max="13313" width="11.42578125" style="2"/>
    <col min="13314" max="13314" width="20.28515625" style="2" bestFit="1" customWidth="1"/>
    <col min="13315" max="13315" width="9.85546875" style="2" customWidth="1"/>
    <col min="13316" max="13316" width="86.5703125" style="2" customWidth="1"/>
    <col min="13317" max="13317" width="8.7109375" style="2" customWidth="1"/>
    <col min="13318" max="13318" width="14.28515625" style="2" bestFit="1" customWidth="1"/>
    <col min="13319" max="13319" width="19.140625" style="2" customWidth="1"/>
    <col min="13320" max="13320" width="16.5703125" style="2" customWidth="1"/>
    <col min="13321" max="13321" width="17.5703125" style="2" customWidth="1"/>
    <col min="13322" max="13322" width="26" style="2" customWidth="1"/>
    <col min="13323" max="13323" width="96.7109375" style="2" customWidth="1"/>
    <col min="13324" max="13324" width="11.42578125" style="2" customWidth="1"/>
    <col min="13325" max="13569" width="11.42578125" style="2"/>
    <col min="13570" max="13570" width="20.28515625" style="2" bestFit="1" customWidth="1"/>
    <col min="13571" max="13571" width="9.85546875" style="2" customWidth="1"/>
    <col min="13572" max="13572" width="86.5703125" style="2" customWidth="1"/>
    <col min="13573" max="13573" width="8.7109375" style="2" customWidth="1"/>
    <col min="13574" max="13574" width="14.28515625" style="2" bestFit="1" customWidth="1"/>
    <col min="13575" max="13575" width="19.140625" style="2" customWidth="1"/>
    <col min="13576" max="13576" width="16.5703125" style="2" customWidth="1"/>
    <col min="13577" max="13577" width="17.5703125" style="2" customWidth="1"/>
    <col min="13578" max="13578" width="26" style="2" customWidth="1"/>
    <col min="13579" max="13579" width="96.7109375" style="2" customWidth="1"/>
    <col min="13580" max="13580" width="11.42578125" style="2" customWidth="1"/>
    <col min="13581" max="13825" width="11.42578125" style="2"/>
    <col min="13826" max="13826" width="20.28515625" style="2" bestFit="1" customWidth="1"/>
    <col min="13827" max="13827" width="9.85546875" style="2" customWidth="1"/>
    <col min="13828" max="13828" width="86.5703125" style="2" customWidth="1"/>
    <col min="13829" max="13829" width="8.7109375" style="2" customWidth="1"/>
    <col min="13830" max="13830" width="14.28515625" style="2" bestFit="1" customWidth="1"/>
    <col min="13831" max="13831" width="19.140625" style="2" customWidth="1"/>
    <col min="13832" max="13832" width="16.5703125" style="2" customWidth="1"/>
    <col min="13833" max="13833" width="17.5703125" style="2" customWidth="1"/>
    <col min="13834" max="13834" width="26" style="2" customWidth="1"/>
    <col min="13835" max="13835" width="96.7109375" style="2" customWidth="1"/>
    <col min="13836" max="13836" width="11.42578125" style="2" customWidth="1"/>
    <col min="13837" max="14081" width="11.42578125" style="2"/>
    <col min="14082" max="14082" width="20.28515625" style="2" bestFit="1" customWidth="1"/>
    <col min="14083" max="14083" width="9.85546875" style="2" customWidth="1"/>
    <col min="14084" max="14084" width="86.5703125" style="2" customWidth="1"/>
    <col min="14085" max="14085" width="8.7109375" style="2" customWidth="1"/>
    <col min="14086" max="14086" width="14.28515625" style="2" bestFit="1" customWidth="1"/>
    <col min="14087" max="14087" width="19.140625" style="2" customWidth="1"/>
    <col min="14088" max="14088" width="16.5703125" style="2" customWidth="1"/>
    <col min="14089" max="14089" width="17.5703125" style="2" customWidth="1"/>
    <col min="14090" max="14090" width="26" style="2" customWidth="1"/>
    <col min="14091" max="14091" width="96.7109375" style="2" customWidth="1"/>
    <col min="14092" max="14092" width="11.42578125" style="2" customWidth="1"/>
    <col min="14093" max="14337" width="11.42578125" style="2"/>
    <col min="14338" max="14338" width="20.28515625" style="2" bestFit="1" customWidth="1"/>
    <col min="14339" max="14339" width="9.85546875" style="2" customWidth="1"/>
    <col min="14340" max="14340" width="86.5703125" style="2" customWidth="1"/>
    <col min="14341" max="14341" width="8.7109375" style="2" customWidth="1"/>
    <col min="14342" max="14342" width="14.28515625" style="2" bestFit="1" customWidth="1"/>
    <col min="14343" max="14343" width="19.140625" style="2" customWidth="1"/>
    <col min="14344" max="14344" width="16.5703125" style="2" customWidth="1"/>
    <col min="14345" max="14345" width="17.5703125" style="2" customWidth="1"/>
    <col min="14346" max="14346" width="26" style="2" customWidth="1"/>
    <col min="14347" max="14347" width="96.7109375" style="2" customWidth="1"/>
    <col min="14348" max="14348" width="11.42578125" style="2" customWidth="1"/>
    <col min="14349" max="14593" width="11.42578125" style="2"/>
    <col min="14594" max="14594" width="20.28515625" style="2" bestFit="1" customWidth="1"/>
    <col min="14595" max="14595" width="9.85546875" style="2" customWidth="1"/>
    <col min="14596" max="14596" width="86.5703125" style="2" customWidth="1"/>
    <col min="14597" max="14597" width="8.7109375" style="2" customWidth="1"/>
    <col min="14598" max="14598" width="14.28515625" style="2" bestFit="1" customWidth="1"/>
    <col min="14599" max="14599" width="19.140625" style="2" customWidth="1"/>
    <col min="14600" max="14600" width="16.5703125" style="2" customWidth="1"/>
    <col min="14601" max="14601" width="17.5703125" style="2" customWidth="1"/>
    <col min="14602" max="14602" width="26" style="2" customWidth="1"/>
    <col min="14603" max="14603" width="96.7109375" style="2" customWidth="1"/>
    <col min="14604" max="14604" width="11.42578125" style="2" customWidth="1"/>
    <col min="14605" max="14849" width="11.42578125" style="2"/>
    <col min="14850" max="14850" width="20.28515625" style="2" bestFit="1" customWidth="1"/>
    <col min="14851" max="14851" width="9.85546875" style="2" customWidth="1"/>
    <col min="14852" max="14852" width="86.5703125" style="2" customWidth="1"/>
    <col min="14853" max="14853" width="8.7109375" style="2" customWidth="1"/>
    <col min="14854" max="14854" width="14.28515625" style="2" bestFit="1" customWidth="1"/>
    <col min="14855" max="14855" width="19.140625" style="2" customWidth="1"/>
    <col min="14856" max="14856" width="16.5703125" style="2" customWidth="1"/>
    <col min="14857" max="14857" width="17.5703125" style="2" customWidth="1"/>
    <col min="14858" max="14858" width="26" style="2" customWidth="1"/>
    <col min="14859" max="14859" width="96.7109375" style="2" customWidth="1"/>
    <col min="14860" max="14860" width="11.42578125" style="2" customWidth="1"/>
    <col min="14861" max="15105" width="11.42578125" style="2"/>
    <col min="15106" max="15106" width="20.28515625" style="2" bestFit="1" customWidth="1"/>
    <col min="15107" max="15107" width="9.85546875" style="2" customWidth="1"/>
    <col min="15108" max="15108" width="86.5703125" style="2" customWidth="1"/>
    <col min="15109" max="15109" width="8.7109375" style="2" customWidth="1"/>
    <col min="15110" max="15110" width="14.28515625" style="2" bestFit="1" customWidth="1"/>
    <col min="15111" max="15111" width="19.140625" style="2" customWidth="1"/>
    <col min="15112" max="15112" width="16.5703125" style="2" customWidth="1"/>
    <col min="15113" max="15113" width="17.5703125" style="2" customWidth="1"/>
    <col min="15114" max="15114" width="26" style="2" customWidth="1"/>
    <col min="15115" max="15115" width="96.7109375" style="2" customWidth="1"/>
    <col min="15116" max="15116" width="11.42578125" style="2" customWidth="1"/>
    <col min="15117" max="15361" width="11.42578125" style="2"/>
    <col min="15362" max="15362" width="20.28515625" style="2" bestFit="1" customWidth="1"/>
    <col min="15363" max="15363" width="9.85546875" style="2" customWidth="1"/>
    <col min="15364" max="15364" width="86.5703125" style="2" customWidth="1"/>
    <col min="15365" max="15365" width="8.7109375" style="2" customWidth="1"/>
    <col min="15366" max="15366" width="14.28515625" style="2" bestFit="1" customWidth="1"/>
    <col min="15367" max="15367" width="19.140625" style="2" customWidth="1"/>
    <col min="15368" max="15368" width="16.5703125" style="2" customWidth="1"/>
    <col min="15369" max="15369" width="17.5703125" style="2" customWidth="1"/>
    <col min="15370" max="15370" width="26" style="2" customWidth="1"/>
    <col min="15371" max="15371" width="96.7109375" style="2" customWidth="1"/>
    <col min="15372" max="15372" width="11.42578125" style="2" customWidth="1"/>
    <col min="15373" max="15617" width="11.42578125" style="2"/>
    <col min="15618" max="15618" width="20.28515625" style="2" bestFit="1" customWidth="1"/>
    <col min="15619" max="15619" width="9.85546875" style="2" customWidth="1"/>
    <col min="15620" max="15620" width="86.5703125" style="2" customWidth="1"/>
    <col min="15621" max="15621" width="8.7109375" style="2" customWidth="1"/>
    <col min="15622" max="15622" width="14.28515625" style="2" bestFit="1" customWidth="1"/>
    <col min="15623" max="15623" width="19.140625" style="2" customWidth="1"/>
    <col min="15624" max="15624" width="16.5703125" style="2" customWidth="1"/>
    <col min="15625" max="15625" width="17.5703125" style="2" customWidth="1"/>
    <col min="15626" max="15626" width="26" style="2" customWidth="1"/>
    <col min="15627" max="15627" width="96.7109375" style="2" customWidth="1"/>
    <col min="15628" max="15628" width="11.42578125" style="2" customWidth="1"/>
    <col min="15629" max="15873" width="11.42578125" style="2"/>
    <col min="15874" max="15874" width="20.28515625" style="2" bestFit="1" customWidth="1"/>
    <col min="15875" max="15875" width="9.85546875" style="2" customWidth="1"/>
    <col min="15876" max="15876" width="86.5703125" style="2" customWidth="1"/>
    <col min="15877" max="15877" width="8.7109375" style="2" customWidth="1"/>
    <col min="15878" max="15878" width="14.28515625" style="2" bestFit="1" customWidth="1"/>
    <col min="15879" max="15879" width="19.140625" style="2" customWidth="1"/>
    <col min="15880" max="15880" width="16.5703125" style="2" customWidth="1"/>
    <col min="15881" max="15881" width="17.5703125" style="2" customWidth="1"/>
    <col min="15882" max="15882" width="26" style="2" customWidth="1"/>
    <col min="15883" max="15883" width="96.7109375" style="2" customWidth="1"/>
    <col min="15884" max="15884" width="11.42578125" style="2" customWidth="1"/>
    <col min="15885" max="16129" width="11.42578125" style="2"/>
    <col min="16130" max="16130" width="20.28515625" style="2" bestFit="1" customWidth="1"/>
    <col min="16131" max="16131" width="9.85546875" style="2" customWidth="1"/>
    <col min="16132" max="16132" width="86.5703125" style="2" customWidth="1"/>
    <col min="16133" max="16133" width="8.7109375" style="2" customWidth="1"/>
    <col min="16134" max="16134" width="14.28515625" style="2" bestFit="1" customWidth="1"/>
    <col min="16135" max="16135" width="19.140625" style="2" customWidth="1"/>
    <col min="16136" max="16136" width="16.5703125" style="2" customWidth="1"/>
    <col min="16137" max="16137" width="17.5703125" style="2" customWidth="1"/>
    <col min="16138" max="16138" width="26" style="2" customWidth="1"/>
    <col min="16139" max="16139" width="96.7109375" style="2" customWidth="1"/>
    <col min="16140" max="16140" width="11.42578125" style="2" customWidth="1"/>
    <col min="16141" max="16384" width="11.42578125" style="2"/>
  </cols>
  <sheetData>
    <row r="1" spans="2:12" ht="11.25" customHeight="1">
      <c r="K1"/>
    </row>
    <row r="2" spans="2:12">
      <c r="B2" s="4"/>
      <c r="C2" s="4"/>
      <c r="D2" s="4"/>
      <c r="E2" s="4"/>
      <c r="F2" s="4"/>
      <c r="G2" s="4"/>
      <c r="H2" s="4"/>
      <c r="I2" s="4"/>
      <c r="J2" s="4"/>
      <c r="K2"/>
    </row>
    <row r="3" spans="2:12">
      <c r="B3" s="6"/>
      <c r="C3" s="4"/>
      <c r="E3" s="693"/>
      <c r="F3" s="6"/>
      <c r="G3" s="1046"/>
      <c r="H3" s="1046"/>
      <c r="J3" s="2"/>
      <c r="K3"/>
    </row>
    <row r="4" spans="2:12">
      <c r="B4" s="6"/>
      <c r="C4" s="4"/>
      <c r="E4" s="693"/>
      <c r="F4" s="6"/>
      <c r="G4" s="5"/>
      <c r="H4" s="4"/>
      <c r="J4" s="2"/>
      <c r="K4"/>
    </row>
    <row r="5" spans="2:12">
      <c r="B5" s="6"/>
      <c r="C5" s="4"/>
      <c r="E5" s="39"/>
      <c r="H5" s="2"/>
      <c r="J5" s="2"/>
      <c r="K5"/>
    </row>
    <row r="6" spans="2:12">
      <c r="B6" s="6"/>
      <c r="C6" s="4"/>
      <c r="H6" s="4"/>
      <c r="J6" s="2"/>
      <c r="K6"/>
    </row>
    <row r="7" spans="2:12">
      <c r="B7" s="11"/>
      <c r="C7" s="11"/>
      <c r="D7" s="11"/>
      <c r="E7" s="40"/>
      <c r="F7" s="40"/>
      <c r="G7" s="40"/>
      <c r="H7" s="11"/>
      <c r="I7" s="11"/>
      <c r="J7" s="11"/>
      <c r="K7"/>
      <c r="L7" s="1"/>
    </row>
    <row r="8" spans="2:12" ht="32.1" customHeight="1">
      <c r="B8" s="1047" t="s">
        <v>157</v>
      </c>
      <c r="C8" s="1048"/>
      <c r="D8" s="1048"/>
      <c r="E8" s="1048"/>
      <c r="F8" s="1048"/>
      <c r="G8" s="1048"/>
      <c r="H8" s="1048"/>
      <c r="I8" s="1048"/>
      <c r="J8" s="1049"/>
      <c r="K8"/>
      <c r="L8" s="3"/>
    </row>
    <row r="9" spans="2:12" ht="15" customHeight="1">
      <c r="B9" s="613"/>
      <c r="C9" s="613"/>
      <c r="D9" s="613"/>
      <c r="E9" s="613"/>
      <c r="F9" s="613"/>
      <c r="G9" s="613"/>
      <c r="H9" s="613"/>
      <c r="I9" s="613"/>
      <c r="J9" s="613"/>
      <c r="K9" s="3"/>
      <c r="L9" s="3"/>
    </row>
    <row r="10" spans="2:12" ht="25.5" customHeight="1">
      <c r="B10" s="695" t="s">
        <v>0</v>
      </c>
      <c r="C10" s="692" t="s">
        <v>70</v>
      </c>
      <c r="D10" s="692" t="s">
        <v>158</v>
      </c>
      <c r="E10" s="696" t="s">
        <v>159</v>
      </c>
      <c r="F10" s="696" t="s">
        <v>160</v>
      </c>
      <c r="G10" s="696" t="s">
        <v>161</v>
      </c>
      <c r="H10" s="696" t="s">
        <v>13805</v>
      </c>
      <c r="I10" s="696" t="s">
        <v>162</v>
      </c>
      <c r="J10" s="697" t="s">
        <v>163</v>
      </c>
      <c r="K10" s="3"/>
      <c r="L10" s="3"/>
    </row>
    <row r="11" spans="2:12" ht="21" customHeight="1">
      <c r="B11" s="710" t="s">
        <v>164</v>
      </c>
      <c r="C11" s="702" t="s">
        <v>176</v>
      </c>
      <c r="D11" s="700"/>
      <c r="E11" s="701"/>
      <c r="F11" s="701"/>
      <c r="G11" s="701"/>
      <c r="H11" s="701" t="s">
        <v>13806</v>
      </c>
      <c r="I11" s="701"/>
      <c r="J11" s="711">
        <f>MEDIAN(I12:I14)</f>
        <v>5.17</v>
      </c>
      <c r="K11" s="3"/>
      <c r="L11" s="3"/>
    </row>
    <row r="12" spans="2:12" ht="26.25" customHeight="1">
      <c r="B12" s="698" t="s">
        <v>13802</v>
      </c>
      <c r="C12" s="704" t="s">
        <v>173</v>
      </c>
      <c r="D12" s="703" t="s">
        <v>165</v>
      </c>
      <c r="E12" s="703" t="s">
        <v>166</v>
      </c>
      <c r="F12" s="703" t="s">
        <v>167</v>
      </c>
      <c r="G12" s="705">
        <v>44967</v>
      </c>
      <c r="H12" s="706"/>
      <c r="I12" s="707">
        <v>7.5</v>
      </c>
      <c r="J12" s="712"/>
    </row>
    <row r="13" spans="2:12" ht="26.25" customHeight="1">
      <c r="B13" s="698" t="s">
        <v>13803</v>
      </c>
      <c r="C13" s="704" t="s">
        <v>168</v>
      </c>
      <c r="D13" s="708" t="s">
        <v>169</v>
      </c>
      <c r="E13" s="708" t="s">
        <v>170</v>
      </c>
      <c r="F13" s="708" t="s">
        <v>171</v>
      </c>
      <c r="G13" s="709">
        <v>44967</v>
      </c>
      <c r="H13" s="706"/>
      <c r="I13" s="707">
        <v>5</v>
      </c>
      <c r="J13" s="78"/>
    </row>
    <row r="14" spans="2:12" ht="26.25" customHeight="1">
      <c r="B14" s="699" t="s">
        <v>13804</v>
      </c>
      <c r="C14" s="713" t="s">
        <v>172</v>
      </c>
      <c r="D14" s="714" t="s">
        <v>139</v>
      </c>
      <c r="E14" s="714" t="s">
        <v>174</v>
      </c>
      <c r="F14" s="714" t="s">
        <v>175</v>
      </c>
      <c r="G14" s="715">
        <v>44969</v>
      </c>
      <c r="H14" s="716"/>
      <c r="I14" s="717">
        <v>5.17</v>
      </c>
      <c r="J14" s="77"/>
    </row>
    <row r="15" spans="2:12">
      <c r="B15" s="6" t="s">
        <v>27</v>
      </c>
    </row>
    <row r="16" spans="2:12">
      <c r="B16" s="46"/>
      <c r="C16" s="1045"/>
      <c r="D16" s="1045"/>
      <c r="E16" s="1045"/>
      <c r="F16" s="1045"/>
      <c r="G16" s="1045"/>
      <c r="H16" s="1045"/>
      <c r="I16" s="1045"/>
      <c r="J16" s="1045"/>
    </row>
    <row r="17" spans="2:10" ht="15" customHeight="1">
      <c r="B17" s="695" t="s">
        <v>0</v>
      </c>
      <c r="C17" s="692" t="s">
        <v>70</v>
      </c>
      <c r="D17" s="692" t="s">
        <v>158</v>
      </c>
      <c r="E17" s="696" t="s">
        <v>159</v>
      </c>
      <c r="F17" s="696" t="s">
        <v>160</v>
      </c>
      <c r="G17" s="696" t="s">
        <v>161</v>
      </c>
      <c r="H17" s="696" t="s">
        <v>13805</v>
      </c>
      <c r="I17" s="696" t="s">
        <v>162</v>
      </c>
      <c r="J17" s="841" t="s">
        <v>13884</v>
      </c>
    </row>
    <row r="18" spans="2:10">
      <c r="B18" s="710" t="s">
        <v>13869</v>
      </c>
      <c r="C18" s="702" t="s">
        <v>13872</v>
      </c>
      <c r="D18" s="700"/>
      <c r="E18" s="701"/>
      <c r="F18" s="701"/>
      <c r="G18" s="701"/>
      <c r="H18" s="701" t="s">
        <v>13806</v>
      </c>
      <c r="I18" s="701"/>
      <c r="J18" s="842">
        <f>MEDIAN(I19:I20)</f>
        <v>765</v>
      </c>
    </row>
    <row r="19" spans="2:10" ht="20.25" customHeight="1">
      <c r="B19" s="698" t="s">
        <v>13802</v>
      </c>
      <c r="C19" s="704" t="s">
        <v>13876</v>
      </c>
      <c r="D19" s="703" t="s">
        <v>13883</v>
      </c>
      <c r="E19" s="703" t="s">
        <v>13875</v>
      </c>
      <c r="F19" s="839" t="s">
        <v>13877</v>
      </c>
      <c r="G19" s="705">
        <v>45714</v>
      </c>
      <c r="H19" s="706" t="s">
        <v>123</v>
      </c>
      <c r="I19" s="707">
        <v>980</v>
      </c>
      <c r="J19" s="712"/>
    </row>
    <row r="20" spans="2:10" ht="20.25" customHeight="1">
      <c r="B20" s="699" t="s">
        <v>13803</v>
      </c>
      <c r="C20" s="713" t="s">
        <v>13879</v>
      </c>
      <c r="D20" s="714" t="s">
        <v>13880</v>
      </c>
      <c r="E20" s="714"/>
      <c r="F20" s="714"/>
      <c r="G20" s="715"/>
      <c r="H20" s="716" t="s">
        <v>123</v>
      </c>
      <c r="I20" s="717">
        <v>550</v>
      </c>
      <c r="J20" s="77"/>
    </row>
    <row r="22" spans="2:10" ht="30">
      <c r="B22" s="695" t="s">
        <v>0</v>
      </c>
      <c r="C22" s="692" t="s">
        <v>70</v>
      </c>
      <c r="D22" s="692" t="s">
        <v>158</v>
      </c>
      <c r="E22" s="696" t="s">
        <v>159</v>
      </c>
      <c r="F22" s="696" t="s">
        <v>160</v>
      </c>
      <c r="G22" s="696" t="s">
        <v>161</v>
      </c>
      <c r="H22" s="696" t="s">
        <v>13805</v>
      </c>
      <c r="I22" s="696" t="s">
        <v>162</v>
      </c>
      <c r="J22" s="841" t="s">
        <v>13884</v>
      </c>
    </row>
    <row r="23" spans="2:10">
      <c r="B23" s="710" t="s">
        <v>13870</v>
      </c>
      <c r="C23" s="702" t="s">
        <v>13885</v>
      </c>
      <c r="D23" s="700"/>
      <c r="E23" s="701"/>
      <c r="F23" s="701"/>
      <c r="G23" s="701"/>
      <c r="H23" s="701" t="s">
        <v>13806</v>
      </c>
      <c r="I23" s="701"/>
      <c r="J23" s="842">
        <f>MEDIAN(I24:I25)</f>
        <v>1255</v>
      </c>
    </row>
    <row r="24" spans="2:10" ht="20.25" customHeight="1">
      <c r="B24" s="698" t="s">
        <v>13802</v>
      </c>
      <c r="C24" s="704" t="s">
        <v>13876</v>
      </c>
      <c r="D24" s="703" t="s">
        <v>13883</v>
      </c>
      <c r="E24" s="703" t="s">
        <v>13875</v>
      </c>
      <c r="F24" s="839" t="s">
        <v>13877</v>
      </c>
      <c r="G24" s="705">
        <v>45714</v>
      </c>
      <c r="H24" s="706" t="s">
        <v>123</v>
      </c>
      <c r="I24" s="707">
        <v>1760</v>
      </c>
      <c r="J24" s="712"/>
    </row>
    <row r="25" spans="2:10" ht="20.25" customHeight="1">
      <c r="B25" s="699" t="s">
        <v>13803</v>
      </c>
      <c r="C25" s="713" t="s">
        <v>13879</v>
      </c>
      <c r="D25" s="714" t="s">
        <v>13880</v>
      </c>
      <c r="E25" s="714" t="s">
        <v>13882</v>
      </c>
      <c r="F25" s="714" t="s">
        <v>13881</v>
      </c>
      <c r="G25" s="715">
        <v>45716</v>
      </c>
      <c r="H25" s="716" t="s">
        <v>123</v>
      </c>
      <c r="I25" s="717">
        <v>750</v>
      </c>
      <c r="J25" s="77"/>
    </row>
    <row r="27" spans="2:10" ht="30">
      <c r="B27" s="695" t="s">
        <v>0</v>
      </c>
      <c r="C27" s="692" t="s">
        <v>70</v>
      </c>
      <c r="D27" s="692" t="s">
        <v>158</v>
      </c>
      <c r="E27" s="696" t="s">
        <v>159</v>
      </c>
      <c r="F27" s="696" t="s">
        <v>160</v>
      </c>
      <c r="G27" s="696" t="s">
        <v>161</v>
      </c>
      <c r="H27" s="696" t="s">
        <v>13805</v>
      </c>
      <c r="I27" s="696" t="s">
        <v>162</v>
      </c>
      <c r="J27" s="841" t="s">
        <v>13884</v>
      </c>
    </row>
    <row r="28" spans="2:10">
      <c r="B28" s="710" t="s">
        <v>13871</v>
      </c>
      <c r="C28" s="702" t="s">
        <v>13886</v>
      </c>
      <c r="D28" s="700"/>
      <c r="E28" s="701"/>
      <c r="F28" s="701"/>
      <c r="G28" s="701"/>
      <c r="H28" s="701"/>
      <c r="I28" s="701"/>
      <c r="J28" s="842">
        <f>MEDIAN(I29:I30)</f>
        <v>8965</v>
      </c>
    </row>
    <row r="29" spans="2:10" ht="20.25" customHeight="1">
      <c r="B29" s="698" t="s">
        <v>13802</v>
      </c>
      <c r="C29" s="704" t="s">
        <v>13876</v>
      </c>
      <c r="D29" s="703" t="s">
        <v>13883</v>
      </c>
      <c r="E29" s="703" t="s">
        <v>13875</v>
      </c>
      <c r="F29" s="839" t="s">
        <v>13877</v>
      </c>
      <c r="G29" s="705">
        <v>45714</v>
      </c>
      <c r="H29" s="706" t="s">
        <v>123</v>
      </c>
      <c r="I29" s="707">
        <v>10980</v>
      </c>
      <c r="J29" s="712"/>
    </row>
    <row r="30" spans="2:10" ht="20.25" customHeight="1">
      <c r="B30" s="699" t="s">
        <v>13803</v>
      </c>
      <c r="C30" s="713" t="s">
        <v>13879</v>
      </c>
      <c r="D30" s="714" t="s">
        <v>13880</v>
      </c>
      <c r="E30" s="714" t="s">
        <v>13882</v>
      </c>
      <c r="F30" s="714" t="s">
        <v>13881</v>
      </c>
      <c r="G30" s="715">
        <v>45716</v>
      </c>
      <c r="H30" s="716" t="s">
        <v>123</v>
      </c>
      <c r="I30" s="717">
        <v>6950</v>
      </c>
      <c r="J30" s="77"/>
    </row>
  </sheetData>
  <mergeCells count="3">
    <mergeCell ref="C16:J16"/>
    <mergeCell ref="G3:H3"/>
    <mergeCell ref="B8:J8"/>
  </mergeCells>
  <printOptions horizontalCentered="1"/>
  <pageMargins left="0.23622047244094491" right="0.23622047244094491" top="0.74803149606299213" bottom="0.74803149606299213" header="0.31496062992125984" footer="0.31496062992125984"/>
  <pageSetup paperSize="9" scale="74" fitToHeight="0" orientation="landscape" r:id="rId1"/>
  <headerFooter>
    <oddFooter>&amp;L&amp;A&amp;CMailla Victória Santos Barile
&amp;9Engenheirra Civil
CREA - MT 57412&amp;RPágina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3">
    <tabColor theme="4" tint="0.79998168889431442"/>
    <outlinePr summaryBelow="0"/>
    <pageSetUpPr fitToPage="1"/>
  </sheetPr>
  <dimension ref="B3:H52"/>
  <sheetViews>
    <sheetView zoomScaleNormal="100" workbookViewId="0">
      <selection activeCell="K9" sqref="K9"/>
    </sheetView>
    <sheetView view="pageBreakPreview" zoomScale="60" zoomScaleNormal="100" workbookViewId="1">
      <selection activeCell="H4" sqref="H4"/>
    </sheetView>
  </sheetViews>
  <sheetFormatPr defaultColWidth="9.140625" defaultRowHeight="15" outlineLevelRow="1"/>
  <cols>
    <col min="1" max="1" width="9.140625" customWidth="1"/>
    <col min="2" max="2" width="12.28515625" style="9" customWidth="1"/>
    <col min="3" max="3" width="10.5703125" customWidth="1"/>
    <col min="5" max="5" width="15" customWidth="1"/>
    <col min="6" max="6" width="23.28515625" customWidth="1"/>
    <col min="7" max="7" width="23.7109375" customWidth="1"/>
    <col min="8" max="8" width="14.28515625" customWidth="1"/>
  </cols>
  <sheetData>
    <row r="3" spans="2:8">
      <c r="B3" s="50"/>
      <c r="C3" s="47"/>
      <c r="D3" s="47"/>
      <c r="E3" s="832" t="s">
        <v>13864</v>
      </c>
      <c r="F3" s="834">
        <f>RESUMO!G7</f>
        <v>0</v>
      </c>
      <c r="G3" s="28" t="s">
        <v>19</v>
      </c>
      <c r="H3" s="900">
        <v>45726</v>
      </c>
    </row>
    <row r="4" spans="2:8">
      <c r="B4" s="22"/>
      <c r="C4" s="47"/>
      <c r="D4" s="47"/>
      <c r="E4" s="832" t="s">
        <v>13860</v>
      </c>
      <c r="F4" s="901">
        <f>RESUMO!G8</f>
        <v>1514.3</v>
      </c>
      <c r="G4" s="6" t="s">
        <v>16</v>
      </c>
      <c r="H4" s="899">
        <v>0.29310000000000003</v>
      </c>
    </row>
    <row r="5" spans="2:8">
      <c r="B5" s="22"/>
      <c r="C5" s="47"/>
      <c r="D5" s="47"/>
      <c r="E5" s="832" t="s">
        <v>13807</v>
      </c>
      <c r="F5" s="902">
        <f>RESUMO!G9</f>
        <v>0</v>
      </c>
      <c r="G5" s="898"/>
      <c r="H5" s="24"/>
    </row>
    <row r="6" spans="2:8">
      <c r="B6" s="22"/>
      <c r="C6" s="47"/>
      <c r="D6" s="47"/>
      <c r="E6" s="25"/>
      <c r="F6" s="4"/>
      <c r="G6" s="898"/>
      <c r="H6" s="24"/>
    </row>
    <row r="7" spans="2:8">
      <c r="B7" s="48"/>
      <c r="C7" s="47"/>
      <c r="D7" s="47"/>
      <c r="E7" s="6"/>
      <c r="F7" s="4"/>
      <c r="G7" s="26"/>
      <c r="H7" s="26"/>
    </row>
    <row r="8" spans="2:8">
      <c r="B8" s="33" t="s">
        <v>13861</v>
      </c>
      <c r="C8" s="8" t="s">
        <v>13863</v>
      </c>
      <c r="D8" s="47"/>
      <c r="E8" s="4"/>
      <c r="F8" s="6" t="s">
        <v>13862</v>
      </c>
      <c r="G8" s="5" t="s">
        <v>13355</v>
      </c>
      <c r="H8" s="26"/>
    </row>
    <row r="9" spans="2:8">
      <c r="B9" s="832" t="s">
        <v>56</v>
      </c>
      <c r="C9" s="8" t="s">
        <v>203</v>
      </c>
      <c r="D9" s="47"/>
      <c r="E9" s="49"/>
      <c r="F9" s="2"/>
      <c r="G9" s="4" t="s">
        <v>13434</v>
      </c>
      <c r="H9" s="26"/>
    </row>
    <row r="10" spans="2:8">
      <c r="B10" s="832" t="s">
        <v>57</v>
      </c>
      <c r="C10" s="8" t="s">
        <v>520</v>
      </c>
      <c r="D10" s="47"/>
      <c r="E10" s="49"/>
      <c r="F10" s="2"/>
      <c r="G10" s="4" t="s">
        <v>13433</v>
      </c>
      <c r="H10" s="26"/>
    </row>
    <row r="11" spans="2:8">
      <c r="B11" s="832" t="s">
        <v>58</v>
      </c>
      <c r="C11" s="8" t="s">
        <v>204</v>
      </c>
      <c r="D11" s="47"/>
      <c r="E11" s="4"/>
      <c r="F11" s="25"/>
      <c r="G11" s="4" t="s">
        <v>13887</v>
      </c>
      <c r="H11" s="47"/>
    </row>
    <row r="12" spans="2:8">
      <c r="B12" s="832" t="s">
        <v>59</v>
      </c>
      <c r="C12" s="8" t="s">
        <v>60</v>
      </c>
      <c r="D12" s="31"/>
      <c r="E12" s="27"/>
      <c r="F12" s="28"/>
      <c r="G12" s="29"/>
      <c r="H12" s="26"/>
    </row>
    <row r="13" spans="2:8">
      <c r="B13" s="51"/>
      <c r="C13" s="47"/>
      <c r="D13" s="47"/>
      <c r="E13" s="30"/>
      <c r="F13" s="28"/>
      <c r="G13" s="26"/>
      <c r="H13" s="47"/>
    </row>
    <row r="14" spans="2:8" ht="36" customHeight="1">
      <c r="B14" s="831" t="s">
        <v>69</v>
      </c>
      <c r="C14" s="896" t="s">
        <v>13889</v>
      </c>
      <c r="D14" s="47"/>
      <c r="E14" s="30"/>
      <c r="F14" s="28"/>
      <c r="G14" s="26"/>
      <c r="H14" s="47"/>
    </row>
    <row r="15" spans="2:8">
      <c r="B15" s="52"/>
      <c r="C15" s="11"/>
      <c r="D15" s="53"/>
      <c r="E15" s="53"/>
      <c r="F15" s="53"/>
      <c r="G15" s="53"/>
      <c r="H15" s="53"/>
    </row>
    <row r="16" spans="2:8" ht="32.1" customHeight="1">
      <c r="B16" s="912" t="s">
        <v>36</v>
      </c>
      <c r="C16" s="912"/>
      <c r="D16" s="912"/>
      <c r="E16" s="912"/>
      <c r="F16" s="912"/>
      <c r="G16" s="912"/>
      <c r="H16" s="912"/>
    </row>
    <row r="17" spans="2:8" ht="15" customHeight="1">
      <c r="B17" s="1062"/>
      <c r="C17" s="1062"/>
      <c r="D17" s="1062"/>
      <c r="E17" s="1062"/>
      <c r="F17" s="1062"/>
      <c r="G17" s="1062"/>
      <c r="H17" s="1062"/>
    </row>
    <row r="18" spans="2:8">
      <c r="B18" s="55" t="s">
        <v>1</v>
      </c>
      <c r="C18" s="914" t="s">
        <v>70</v>
      </c>
      <c r="D18" s="914"/>
      <c r="E18" s="914"/>
      <c r="F18" s="914"/>
      <c r="G18" s="914"/>
      <c r="H18" s="60" t="s">
        <v>42</v>
      </c>
    </row>
    <row r="19" spans="2:8">
      <c r="B19" s="55">
        <v>1</v>
      </c>
      <c r="C19" s="1068" t="s">
        <v>47</v>
      </c>
      <c r="D19" s="1068"/>
      <c r="E19" s="1068"/>
      <c r="F19" s="1068"/>
      <c r="G19" s="1068"/>
      <c r="H19" s="1069"/>
    </row>
    <row r="20" spans="2:8" outlineLevel="1">
      <c r="B20" s="70" t="s">
        <v>6</v>
      </c>
      <c r="C20" s="1050" t="s">
        <v>30</v>
      </c>
      <c r="D20" s="1050"/>
      <c r="E20" s="1050"/>
      <c r="F20" s="1050"/>
      <c r="G20" s="1050"/>
      <c r="H20" s="71">
        <v>4.0099999999999997E-2</v>
      </c>
    </row>
    <row r="21" spans="2:8" outlineLevel="1">
      <c r="B21" s="72" t="s">
        <v>7</v>
      </c>
      <c r="C21" s="1053" t="s">
        <v>38</v>
      </c>
      <c r="D21" s="1053"/>
      <c r="E21" s="1053"/>
      <c r="F21" s="1053"/>
      <c r="G21" s="1053"/>
      <c r="H21" s="73">
        <v>1.11E-2</v>
      </c>
    </row>
    <row r="22" spans="2:8" outlineLevel="1">
      <c r="B22" s="72" t="s">
        <v>8</v>
      </c>
      <c r="C22" s="1053" t="s">
        <v>31</v>
      </c>
      <c r="D22" s="1053"/>
      <c r="E22" s="1053"/>
      <c r="F22" s="1053"/>
      <c r="G22" s="1053"/>
      <c r="H22" s="73">
        <v>5.5999999999999999E-3</v>
      </c>
    </row>
    <row r="23" spans="2:8" outlineLevel="1">
      <c r="B23" s="74" t="s">
        <v>37</v>
      </c>
      <c r="C23" s="1052" t="s">
        <v>41</v>
      </c>
      <c r="D23" s="1052"/>
      <c r="E23" s="1052"/>
      <c r="F23" s="1052"/>
      <c r="G23" s="1052"/>
      <c r="H23" s="75">
        <v>4.0000000000000001E-3</v>
      </c>
    </row>
    <row r="24" spans="2:8" s="8" customFormat="1">
      <c r="B24" s="1054" t="s">
        <v>32</v>
      </c>
      <c r="C24" s="1055"/>
      <c r="D24" s="1055"/>
      <c r="E24" s="1055"/>
      <c r="F24" s="1055"/>
      <c r="G24" s="1055"/>
      <c r="H24" s="59">
        <f>SUM(H20:H23)</f>
        <v>6.0799999999999993E-2</v>
      </c>
    </row>
    <row r="25" spans="2:8" s="8" customFormat="1">
      <c r="B25" s="1063"/>
      <c r="C25" s="1063"/>
      <c r="D25" s="1063"/>
      <c r="E25" s="1063"/>
      <c r="F25" s="1063"/>
      <c r="G25" s="1063"/>
      <c r="H25" s="1063"/>
    </row>
    <row r="26" spans="2:8">
      <c r="B26" s="55">
        <v>2</v>
      </c>
      <c r="C26" s="1070" t="s">
        <v>48</v>
      </c>
      <c r="D26" s="1070"/>
      <c r="E26" s="1070"/>
      <c r="F26" s="1070"/>
      <c r="G26" s="1070"/>
      <c r="H26" s="1071"/>
    </row>
    <row r="27" spans="2:8" outlineLevel="1">
      <c r="B27" s="56" t="s">
        <v>9</v>
      </c>
      <c r="C27" s="1064" t="s">
        <v>46</v>
      </c>
      <c r="D27" s="1064"/>
      <c r="E27" s="1064"/>
      <c r="F27" s="1064"/>
      <c r="G27" s="1064"/>
      <c r="H27" s="57">
        <v>7.2999999999999995E-2</v>
      </c>
    </row>
    <row r="28" spans="2:8" s="8" customFormat="1">
      <c r="B28" s="1056" t="s">
        <v>32</v>
      </c>
      <c r="C28" s="1057"/>
      <c r="D28" s="1057"/>
      <c r="E28" s="1057"/>
      <c r="F28" s="1057"/>
      <c r="G28" s="1057"/>
      <c r="H28" s="58">
        <f>SUM(H27)</f>
        <v>7.2999999999999995E-2</v>
      </c>
    </row>
    <row r="29" spans="2:8" s="8" customFormat="1">
      <c r="B29" s="54"/>
      <c r="C29" s="54"/>
      <c r="D29" s="54"/>
      <c r="E29" s="54"/>
      <c r="F29" s="54"/>
      <c r="G29" s="54"/>
      <c r="H29" s="62"/>
    </row>
    <row r="30" spans="2:8">
      <c r="B30" s="55">
        <v>3</v>
      </c>
      <c r="C30" s="1072" t="s">
        <v>45</v>
      </c>
      <c r="D30" s="1072"/>
      <c r="E30" s="1072"/>
      <c r="F30" s="1072"/>
      <c r="G30" s="1072"/>
      <c r="H30" s="1073"/>
    </row>
    <row r="31" spans="2:8" outlineLevel="1">
      <c r="B31" s="70" t="s">
        <v>11</v>
      </c>
      <c r="C31" s="1067" t="s">
        <v>33</v>
      </c>
      <c r="D31" s="1067"/>
      <c r="E31" s="1067"/>
      <c r="F31" s="1067"/>
      <c r="G31" s="1067"/>
      <c r="H31" s="71">
        <v>6.4999999999999997E-3</v>
      </c>
    </row>
    <row r="32" spans="2:8" outlineLevel="1">
      <c r="B32" s="72" t="s">
        <v>12</v>
      </c>
      <c r="C32" s="1066" t="s">
        <v>39</v>
      </c>
      <c r="D32" s="1066"/>
      <c r="E32" s="1066"/>
      <c r="F32" s="1066"/>
      <c r="G32" s="1066"/>
      <c r="H32" s="73">
        <v>0.03</v>
      </c>
    </row>
    <row r="33" spans="2:8" outlineLevel="1">
      <c r="B33" s="72" t="s">
        <v>13</v>
      </c>
      <c r="C33" s="1066" t="s">
        <v>34</v>
      </c>
      <c r="D33" s="1066"/>
      <c r="E33" s="1066"/>
      <c r="F33" s="1066"/>
      <c r="G33" s="1066"/>
      <c r="H33" s="73">
        <v>0.02</v>
      </c>
    </row>
    <row r="34" spans="2:8" outlineLevel="1">
      <c r="B34" s="74" t="s">
        <v>43</v>
      </c>
      <c r="C34" s="1065" t="s">
        <v>40</v>
      </c>
      <c r="D34" s="1065"/>
      <c r="E34" s="1065"/>
      <c r="F34" s="1065"/>
      <c r="G34" s="1065"/>
      <c r="H34" s="75">
        <v>0</v>
      </c>
    </row>
    <row r="35" spans="2:8" s="8" customFormat="1">
      <c r="B35" s="1056" t="s">
        <v>32</v>
      </c>
      <c r="C35" s="1057"/>
      <c r="D35" s="1057"/>
      <c r="E35" s="1057"/>
      <c r="F35" s="1057"/>
      <c r="G35" s="1057"/>
      <c r="H35" s="58">
        <f>SUM(H31:H34)</f>
        <v>5.6499999999999995E-2</v>
      </c>
    </row>
    <row r="36" spans="2:8" s="8" customFormat="1">
      <c r="B36" s="1061"/>
      <c r="C36" s="1061"/>
      <c r="D36" s="1061"/>
      <c r="E36" s="1061"/>
      <c r="F36" s="1061"/>
      <c r="G36" s="1061"/>
      <c r="H36" s="1061"/>
    </row>
    <row r="37" spans="2:8">
      <c r="B37" s="1056" t="s">
        <v>44</v>
      </c>
      <c r="C37" s="1057"/>
      <c r="D37" s="1057"/>
      <c r="E37" s="1057"/>
      <c r="F37" s="1057"/>
      <c r="G37" s="1057"/>
      <c r="H37" s="58">
        <f>(((1+H20+H23+H22)*(1+H21)*(1+H27))/(1-H35))-1</f>
        <v>0.20702738941176513</v>
      </c>
    </row>
    <row r="38" spans="2:8" ht="18.75" customHeight="1">
      <c r="B38" s="1051" t="s">
        <v>27</v>
      </c>
      <c r="C38" s="1051"/>
      <c r="D38" s="1058" t="s">
        <v>49</v>
      </c>
      <c r="E38" s="1058"/>
      <c r="F38" s="1058"/>
      <c r="G38" s="1058"/>
      <c r="H38" s="1058"/>
    </row>
    <row r="39" spans="2:8">
      <c r="B39" s="50"/>
      <c r="C39" s="47"/>
      <c r="D39" s="911"/>
      <c r="E39" s="911"/>
      <c r="F39" s="911"/>
      <c r="G39" s="911"/>
      <c r="H39" s="911"/>
    </row>
    <row r="40" spans="2:8">
      <c r="B40" s="50"/>
      <c r="C40" s="47"/>
      <c r="D40" s="1059"/>
      <c r="E40" s="1059"/>
      <c r="F40" s="1059"/>
      <c r="G40" s="1059"/>
      <c r="H40" s="1059"/>
    </row>
    <row r="41" spans="2:8">
      <c r="B41" s="50"/>
      <c r="C41" s="47"/>
      <c r="D41" s="1059"/>
      <c r="E41" s="1059"/>
      <c r="F41" s="1059"/>
      <c r="G41" s="1059"/>
      <c r="H41" s="1059"/>
    </row>
    <row r="42" spans="2:8">
      <c r="B42" s="50"/>
      <c r="C42" s="47"/>
      <c r="D42" s="1059"/>
      <c r="E42" s="1059"/>
      <c r="F42" s="1059"/>
      <c r="G42" s="1059"/>
      <c r="H42" s="1059"/>
    </row>
    <row r="43" spans="2:8">
      <c r="B43" s="50"/>
      <c r="C43" s="47"/>
      <c r="D43" s="47" t="s">
        <v>50</v>
      </c>
      <c r="E43" s="32"/>
      <c r="F43" s="32"/>
      <c r="G43" s="47"/>
      <c r="H43" s="47"/>
    </row>
    <row r="44" spans="2:8">
      <c r="B44" s="50"/>
      <c r="C44" s="47"/>
      <c r="D44" s="47"/>
      <c r="E44" s="61" t="s">
        <v>51</v>
      </c>
      <c r="F44" s="32"/>
      <c r="G44" s="47"/>
      <c r="H44" s="47"/>
    </row>
    <row r="45" spans="2:8">
      <c r="B45" s="50"/>
      <c r="C45" s="47"/>
      <c r="D45" s="47"/>
      <c r="E45" s="61" t="s">
        <v>52</v>
      </c>
      <c r="F45" s="32"/>
      <c r="G45" s="47"/>
      <c r="H45" s="47"/>
    </row>
    <row r="46" spans="2:8">
      <c r="B46" s="50"/>
      <c r="C46" s="47"/>
      <c r="D46" s="47"/>
      <c r="E46" s="61" t="s">
        <v>31</v>
      </c>
      <c r="F46" s="32"/>
      <c r="G46" s="47"/>
      <c r="H46" s="47"/>
    </row>
    <row r="47" spans="2:8">
      <c r="B47" s="50"/>
      <c r="C47" s="47"/>
      <c r="D47" s="47"/>
      <c r="E47" s="47" t="s">
        <v>53</v>
      </c>
      <c r="F47" s="47"/>
      <c r="G47" s="47"/>
      <c r="H47" s="47"/>
    </row>
    <row r="48" spans="2:8">
      <c r="B48" s="50"/>
      <c r="C48" s="47"/>
      <c r="D48" s="47"/>
      <c r="E48" s="47" t="s">
        <v>38</v>
      </c>
      <c r="F48" s="47"/>
      <c r="G48" s="47"/>
      <c r="H48" s="47"/>
    </row>
    <row r="49" spans="2:8">
      <c r="B49" s="50"/>
      <c r="C49" s="47"/>
      <c r="D49" s="47"/>
      <c r="E49" s="47" t="s">
        <v>54</v>
      </c>
      <c r="F49" s="47"/>
      <c r="G49" s="47"/>
      <c r="H49" s="47"/>
    </row>
    <row r="50" spans="2:8">
      <c r="E50" t="s">
        <v>55</v>
      </c>
    </row>
    <row r="52" spans="2:8">
      <c r="B52" s="1060" t="s">
        <v>35</v>
      </c>
      <c r="C52" s="1060"/>
      <c r="D52" s="1060"/>
      <c r="E52" s="1060"/>
      <c r="F52" s="1060"/>
      <c r="G52" s="1060"/>
      <c r="H52" s="1060"/>
    </row>
  </sheetData>
  <mergeCells count="25">
    <mergeCell ref="D40:H42"/>
    <mergeCell ref="B52:H52"/>
    <mergeCell ref="B36:H36"/>
    <mergeCell ref="B17:H17"/>
    <mergeCell ref="B25:H25"/>
    <mergeCell ref="C18:G18"/>
    <mergeCell ref="C27:G27"/>
    <mergeCell ref="C34:G34"/>
    <mergeCell ref="C33:G33"/>
    <mergeCell ref="C32:G32"/>
    <mergeCell ref="C31:G31"/>
    <mergeCell ref="C21:G21"/>
    <mergeCell ref="C19:H19"/>
    <mergeCell ref="C26:H26"/>
    <mergeCell ref="C30:H30"/>
    <mergeCell ref="B16:H16"/>
    <mergeCell ref="C20:G20"/>
    <mergeCell ref="B38:C38"/>
    <mergeCell ref="C23:G23"/>
    <mergeCell ref="C22:G22"/>
    <mergeCell ref="B24:G24"/>
    <mergeCell ref="B28:G28"/>
    <mergeCell ref="B35:G35"/>
    <mergeCell ref="B37:G37"/>
    <mergeCell ref="D38:H39"/>
  </mergeCells>
  <printOptions horizontalCentered="1"/>
  <pageMargins left="0.23622047244094491" right="0.23622047244094491" top="0.74803149606299213" bottom="0.74803149606299213" header="0.31496062992125984" footer="0.31496062992125984"/>
  <pageSetup paperSize="9" scale="91" fitToHeight="0" orientation="portrait" r:id="rId1"/>
  <headerFooter>
    <oddFooter>&amp;L&amp;A&amp;CMailla Victória Santos Barile
&amp;9Engenheira Civil
 CREA - MT 57412&amp;RPágina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D94CF-24EE-49F8-AE6A-8123106780A0}">
  <dimension ref="A1:AR43"/>
  <sheetViews>
    <sheetView tabSelected="1" view="pageBreakPreview" zoomScale="60" zoomScaleNormal="55" workbookViewId="0">
      <selection activeCell="CU25" sqref="CU25"/>
    </sheetView>
    <sheetView topLeftCell="L11" zoomScale="70" zoomScaleNormal="70" workbookViewId="1">
      <selection activeCell="AL44" sqref="AH42:AL44"/>
    </sheetView>
  </sheetViews>
  <sheetFormatPr defaultRowHeight="16.5"/>
  <cols>
    <col min="1" max="1" width="18.42578125" style="724" customWidth="1"/>
    <col min="2" max="4" width="9.140625" style="724"/>
    <col min="5" max="5" width="21" style="724" customWidth="1"/>
    <col min="6" max="6" width="20.28515625" style="724" customWidth="1"/>
    <col min="7" max="7" width="19" style="724" customWidth="1"/>
    <col min="8" max="8" width="17.28515625" style="724" bestFit="1" customWidth="1"/>
    <col min="9" max="9" width="16.85546875" style="724" bestFit="1" customWidth="1"/>
    <col min="10" max="10" width="11" style="724" bestFit="1" customWidth="1"/>
    <col min="11" max="11" width="9.140625" style="724"/>
    <col min="12" max="12" width="18.7109375" style="724" customWidth="1"/>
    <col min="13" max="13" width="11.7109375" style="724" bestFit="1" customWidth="1"/>
    <col min="14" max="15" width="9.140625" style="724"/>
    <col min="16" max="16" width="11.7109375" style="724" bestFit="1" customWidth="1"/>
    <col min="17" max="18" width="9.140625" style="724"/>
    <col min="19" max="19" width="12.5703125" style="724" bestFit="1" customWidth="1"/>
    <col min="20" max="21" width="9.140625" style="724"/>
    <col min="22" max="22" width="15.7109375" style="724" bestFit="1" customWidth="1"/>
    <col min="23" max="24" width="9.140625" style="724"/>
    <col min="25" max="25" width="11" style="724" bestFit="1" customWidth="1"/>
    <col min="26" max="27" width="9.140625" style="724"/>
    <col min="28" max="28" width="10.85546875" style="718" bestFit="1" customWidth="1"/>
    <col min="29" max="30" width="9.140625" style="718"/>
    <col min="31" max="31" width="10.85546875" style="718" bestFit="1" customWidth="1"/>
    <col min="32" max="32" width="7.7109375" style="718" bestFit="1" customWidth="1"/>
    <col min="33" max="33" width="9.140625" style="718"/>
    <col min="34" max="34" width="14.28515625" style="718" bestFit="1" customWidth="1"/>
    <col min="35" max="36" width="9.140625" style="718"/>
    <col min="37" max="37" width="13.85546875" style="718" bestFit="1" customWidth="1"/>
    <col min="38" max="39" width="9.140625" style="718"/>
    <col min="40" max="40" width="10.85546875" style="718" bestFit="1" customWidth="1"/>
    <col min="41" max="41" width="9.140625" style="718"/>
    <col min="42" max="42" width="10.7109375" style="718" bestFit="1" customWidth="1"/>
    <col min="43" max="43" width="5.28515625" style="718" customWidth="1"/>
    <col min="44" max="16384" width="9.140625" style="718"/>
  </cols>
  <sheetData>
    <row r="1" spans="1:44" ht="21" customHeight="1">
      <c r="A1" s="1074" t="str">
        <f>ORÇAMENTO!A22</f>
        <v>PLANILHA ORÇAMENTÁRIA -  CONSTRUÇÃO DA CRECHE JARDIM AURORA</v>
      </c>
      <c r="B1" s="1075"/>
      <c r="C1" s="1075"/>
      <c r="D1" s="1075"/>
      <c r="E1" s="1075"/>
      <c r="F1" s="1075"/>
      <c r="G1" s="1075"/>
      <c r="H1" s="1075"/>
      <c r="I1" s="1075"/>
      <c r="J1" s="1075"/>
      <c r="K1" s="1075"/>
      <c r="L1" s="1076"/>
      <c r="M1" s="725"/>
      <c r="N1" s="725"/>
      <c r="O1" s="725"/>
      <c r="P1" s="725"/>
      <c r="Q1" s="725"/>
      <c r="R1" s="725"/>
      <c r="S1" s="725"/>
      <c r="T1" s="725"/>
      <c r="U1" s="725"/>
      <c r="V1" s="725"/>
      <c r="W1" s="725"/>
      <c r="X1" s="725"/>
      <c r="Y1" s="725"/>
      <c r="Z1" s="725"/>
      <c r="AA1" s="725"/>
    </row>
    <row r="2" spans="1:44" ht="21" customHeight="1">
      <c r="A2" s="1077" t="s">
        <v>13824</v>
      </c>
      <c r="B2" s="1078"/>
      <c r="C2" s="1078"/>
      <c r="D2" s="1078"/>
      <c r="E2" s="1078"/>
      <c r="F2" s="1078"/>
      <c r="G2" s="1078"/>
      <c r="H2" s="1078"/>
      <c r="I2" s="1078"/>
      <c r="J2" s="1078"/>
      <c r="K2" s="1078"/>
      <c r="L2" s="1079"/>
      <c r="M2" s="725"/>
      <c r="N2" s="725"/>
      <c r="O2" s="725"/>
      <c r="P2" s="725"/>
      <c r="Q2" s="725"/>
      <c r="R2" s="725"/>
      <c r="S2" s="725"/>
      <c r="T2" s="725"/>
      <c r="U2" s="725"/>
      <c r="V2" s="725"/>
      <c r="W2" s="725"/>
      <c r="X2" s="725"/>
      <c r="Y2" s="725"/>
      <c r="Z2" s="725"/>
      <c r="AA2" s="725"/>
    </row>
    <row r="3" spans="1:44">
      <c r="A3" s="25" t="s">
        <v>13861</v>
      </c>
      <c r="B3" s="731" t="str">
        <f>[18]RESUMO!$B$3</f>
        <v>Prefeitura Municipal de Sorriso</v>
      </c>
      <c r="C3" s="857"/>
      <c r="D3" s="858"/>
      <c r="E3" s="727"/>
      <c r="F3" s="727"/>
      <c r="G3" s="220" t="s">
        <v>200</v>
      </c>
      <c r="H3" s="597">
        <v>1514.3</v>
      </c>
      <c r="I3" s="860" t="s">
        <v>13862</v>
      </c>
      <c r="J3" s="221" t="s">
        <v>205</v>
      </c>
      <c r="K3" s="164"/>
      <c r="L3" s="729"/>
    </row>
    <row r="4" spans="1:44">
      <c r="A4" s="25" t="s">
        <v>56</v>
      </c>
      <c r="B4" s="727" t="s">
        <v>203</v>
      </c>
      <c r="C4" s="727"/>
      <c r="D4" s="727"/>
      <c r="E4" s="731"/>
      <c r="F4" s="728"/>
      <c r="G4" s="6" t="s">
        <v>20</v>
      </c>
      <c r="H4" s="20">
        <v>5404320.7400000002</v>
      </c>
      <c r="I4" s="732"/>
      <c r="J4" s="4" t="s">
        <v>207</v>
      </c>
      <c r="K4" s="4"/>
      <c r="L4" s="729"/>
    </row>
    <row r="5" spans="1:44" ht="16.5" customHeight="1">
      <c r="A5" s="25" t="s">
        <v>57</v>
      </c>
      <c r="B5" s="727" t="s">
        <v>520</v>
      </c>
      <c r="C5" s="859"/>
      <c r="D5" s="859"/>
      <c r="E5" s="859"/>
      <c r="F5" s="856"/>
      <c r="G5" s="6" t="s">
        <v>29</v>
      </c>
      <c r="H5" s="7">
        <f>H4/H3</f>
        <v>3568.8573862510734</v>
      </c>
      <c r="I5" s="733"/>
      <c r="J5" s="4" t="s">
        <v>208</v>
      </c>
      <c r="K5" s="4"/>
      <c r="L5" s="729"/>
    </row>
    <row r="6" spans="1:44" ht="20.25" customHeight="1">
      <c r="A6" s="25" t="s">
        <v>58</v>
      </c>
      <c r="B6" s="4" t="s">
        <v>204</v>
      </c>
      <c r="C6" s="734"/>
      <c r="D6" s="734"/>
      <c r="E6" s="856"/>
      <c r="F6" s="856"/>
      <c r="G6" s="5"/>
      <c r="H6" s="5"/>
      <c r="I6"/>
      <c r="J6" s="4" t="s">
        <v>13887</v>
      </c>
      <c r="K6" s="4"/>
      <c r="L6" s="729"/>
    </row>
    <row r="7" spans="1:44" ht="14.25" customHeight="1">
      <c r="A7" s="25" t="s">
        <v>59</v>
      </c>
      <c r="B7" s="4" t="s">
        <v>60</v>
      </c>
      <c r="C7" s="730"/>
      <c r="D7" s="730"/>
      <c r="E7" s="730"/>
      <c r="F7" s="730"/>
      <c r="G7" s="6" t="s">
        <v>16</v>
      </c>
      <c r="H7" s="693">
        <v>0.29310000000000003</v>
      </c>
      <c r="I7"/>
      <c r="J7"/>
      <c r="L7" s="729"/>
    </row>
    <row r="8" spans="1:44">
      <c r="A8" s="840"/>
      <c r="B8" s="731"/>
      <c r="C8" s="726"/>
      <c r="D8" s="726"/>
      <c r="E8" s="726"/>
      <c r="F8" s="726"/>
      <c r="G8" s="726"/>
      <c r="H8" s="730"/>
      <c r="I8"/>
      <c r="J8"/>
      <c r="L8" s="729"/>
    </row>
    <row r="9" spans="1:44" ht="33.75" thickBot="1">
      <c r="A9" s="903" t="s">
        <v>13888</v>
      </c>
      <c r="B9" s="904" t="s">
        <v>13889</v>
      </c>
      <c r="C9" s="736"/>
      <c r="D9" s="737"/>
      <c r="E9" s="738"/>
      <c r="F9" s="735"/>
      <c r="G9" s="735"/>
      <c r="H9" s="735"/>
      <c r="I9" s="838"/>
      <c r="J9" s="838"/>
      <c r="K9" s="735"/>
      <c r="L9" s="739"/>
      <c r="M9" s="740"/>
      <c r="N9" s="740"/>
      <c r="O9" s="740"/>
      <c r="P9" s="740"/>
      <c r="Q9" s="740"/>
      <c r="R9" s="740"/>
      <c r="S9" s="740"/>
      <c r="T9" s="740"/>
      <c r="U9" s="740"/>
      <c r="V9" s="740"/>
      <c r="W9" s="740"/>
      <c r="X9" s="740"/>
      <c r="Y9" s="740"/>
      <c r="Z9" s="740"/>
      <c r="AA9" s="740"/>
    </row>
    <row r="10" spans="1:44" customFormat="1" ht="15">
      <c r="A10" s="1080" t="s">
        <v>13825</v>
      </c>
      <c r="B10" s="1080" t="s">
        <v>13826</v>
      </c>
      <c r="C10" s="1080"/>
      <c r="D10" s="1080"/>
      <c r="E10" s="1080"/>
      <c r="F10" s="1080"/>
      <c r="G10" s="1080" t="s">
        <v>13827</v>
      </c>
      <c r="H10" s="1080"/>
      <c r="I10" s="1080" t="s">
        <v>13828</v>
      </c>
      <c r="J10" s="1080">
        <v>30</v>
      </c>
      <c r="K10" s="1080"/>
      <c r="L10" s="1080"/>
      <c r="M10" s="1081">
        <f>J10+30</f>
        <v>60</v>
      </c>
      <c r="N10" s="1081"/>
      <c r="O10" s="1081"/>
      <c r="P10" s="1081">
        <f>M10+30</f>
        <v>90</v>
      </c>
      <c r="Q10" s="1081"/>
      <c r="R10" s="1081"/>
      <c r="S10" s="1081">
        <f>P10+30</f>
        <v>120</v>
      </c>
      <c r="T10" s="1081"/>
      <c r="U10" s="1081"/>
      <c r="V10" s="1081">
        <f>S10+30</f>
        <v>150</v>
      </c>
      <c r="W10" s="1081"/>
      <c r="X10" s="1081"/>
      <c r="Y10" s="1081">
        <f>V10+30</f>
        <v>180</v>
      </c>
      <c r="Z10" s="1081"/>
      <c r="AA10" s="1081"/>
      <c r="AB10" s="1081">
        <f>Y10+30</f>
        <v>210</v>
      </c>
      <c r="AC10" s="1081"/>
      <c r="AD10" s="1081"/>
      <c r="AE10" s="1081">
        <f>AB10+30</f>
        <v>240</v>
      </c>
      <c r="AF10" s="1081"/>
      <c r="AG10" s="1081"/>
      <c r="AH10" s="1081">
        <f>AE10+30</f>
        <v>270</v>
      </c>
      <c r="AI10" s="1081"/>
      <c r="AJ10" s="1081"/>
      <c r="AK10" s="1081">
        <f>AH10+30</f>
        <v>300</v>
      </c>
      <c r="AL10" s="1081"/>
      <c r="AM10" s="1081"/>
      <c r="AN10" s="1081">
        <f>AK10+30</f>
        <v>330</v>
      </c>
      <c r="AO10" s="1081"/>
      <c r="AP10" s="1081"/>
    </row>
    <row r="11" spans="1:44" customFormat="1" ht="30.75" customHeight="1">
      <c r="A11" s="1081"/>
      <c r="B11" s="1081"/>
      <c r="C11" s="1081"/>
      <c r="D11" s="1081"/>
      <c r="E11" s="1081"/>
      <c r="F11" s="1081"/>
      <c r="G11" s="1081"/>
      <c r="H11" s="1081"/>
      <c r="I11" s="1081"/>
      <c r="J11" s="741" t="s">
        <v>13829</v>
      </c>
      <c r="K11" s="741" t="s">
        <v>42</v>
      </c>
      <c r="L11" s="741" t="s">
        <v>13830</v>
      </c>
      <c r="M11" s="741" t="s">
        <v>13829</v>
      </c>
      <c r="N11" s="741" t="s">
        <v>42</v>
      </c>
      <c r="O11" s="741" t="s">
        <v>13830</v>
      </c>
      <c r="P11" s="741" t="s">
        <v>13829</v>
      </c>
      <c r="Q11" s="741" t="s">
        <v>42</v>
      </c>
      <c r="R11" s="741" t="s">
        <v>13830</v>
      </c>
      <c r="S11" s="741" t="s">
        <v>13829</v>
      </c>
      <c r="T11" s="741" t="s">
        <v>42</v>
      </c>
      <c r="U11" s="741" t="s">
        <v>13830</v>
      </c>
      <c r="V11" s="741" t="s">
        <v>13829</v>
      </c>
      <c r="W11" s="741" t="s">
        <v>42</v>
      </c>
      <c r="X11" s="741" t="s">
        <v>13830</v>
      </c>
      <c r="Y11" s="741" t="s">
        <v>13829</v>
      </c>
      <c r="Z11" s="741" t="s">
        <v>42</v>
      </c>
      <c r="AA11" s="741" t="s">
        <v>13830</v>
      </c>
      <c r="AB11" s="741" t="s">
        <v>13829</v>
      </c>
      <c r="AC11" s="741" t="s">
        <v>42</v>
      </c>
      <c r="AD11" s="741" t="s">
        <v>13830</v>
      </c>
      <c r="AE11" s="741" t="s">
        <v>13829</v>
      </c>
      <c r="AF11" s="741" t="s">
        <v>42</v>
      </c>
      <c r="AG11" s="741" t="s">
        <v>13830</v>
      </c>
      <c r="AH11" s="741" t="s">
        <v>13829</v>
      </c>
      <c r="AI11" s="741" t="s">
        <v>42</v>
      </c>
      <c r="AJ11" s="741" t="s">
        <v>13830</v>
      </c>
      <c r="AK11" s="741" t="s">
        <v>13829</v>
      </c>
      <c r="AL11" s="741" t="s">
        <v>42</v>
      </c>
      <c r="AM11" s="741" t="s">
        <v>13830</v>
      </c>
      <c r="AN11" s="741" t="s">
        <v>13829</v>
      </c>
      <c r="AO11" s="741" t="s">
        <v>42</v>
      </c>
      <c r="AP11" s="741" t="s">
        <v>13830</v>
      </c>
    </row>
    <row r="12" spans="1:44">
      <c r="A12" s="742">
        <f>RESUMO!B19</f>
        <v>1</v>
      </c>
      <c r="B12" s="1082" t="str">
        <f>ORÇAMENTO!D27</f>
        <v>SERVIÇOS PRELIMINARES</v>
      </c>
      <c r="C12" s="1082"/>
      <c r="D12" s="1082"/>
      <c r="E12" s="1082"/>
      <c r="F12" s="1082"/>
      <c r="G12" s="1084">
        <f>RESUMO!G19</f>
        <v>0</v>
      </c>
      <c r="H12" s="1085"/>
      <c r="I12" s="743" t="e">
        <f>G12/$G$38</f>
        <v>#DIV/0!</v>
      </c>
      <c r="J12" s="744">
        <f>K12*$G12</f>
        <v>0</v>
      </c>
      <c r="K12" s="745">
        <v>4.3E-3</v>
      </c>
      <c r="L12" s="746">
        <f>K12</f>
        <v>4.3E-3</v>
      </c>
      <c r="M12" s="744">
        <f>N12*$G12</f>
        <v>0</v>
      </c>
      <c r="N12" s="745">
        <v>1.14E-2</v>
      </c>
      <c r="O12" s="746">
        <f>N12+L12</f>
        <v>1.5699999999999999E-2</v>
      </c>
      <c r="P12" s="744">
        <f>Q12*$G12</f>
        <v>0</v>
      </c>
      <c r="Q12" s="745">
        <v>9.5999999999999992E-3</v>
      </c>
      <c r="R12" s="746">
        <f>Q12+O12</f>
        <v>2.5299999999999996E-2</v>
      </c>
      <c r="S12" s="744">
        <f>T12*$G12</f>
        <v>0</v>
      </c>
      <c r="T12" s="745">
        <v>1.2999999999999999E-2</v>
      </c>
      <c r="U12" s="746">
        <f>T12+R12</f>
        <v>3.8299999999999994E-2</v>
      </c>
      <c r="V12" s="744">
        <f>W12*$G12</f>
        <v>0</v>
      </c>
      <c r="W12" s="745">
        <v>5.3900000000000003E-2</v>
      </c>
      <c r="X12" s="746">
        <f>W12+U12</f>
        <v>9.2200000000000004E-2</v>
      </c>
      <c r="Y12" s="744">
        <f>Z12*$G12</f>
        <v>0</v>
      </c>
      <c r="Z12" s="745">
        <v>8.5199999999999998E-2</v>
      </c>
      <c r="AA12" s="746">
        <f>Z12+X12</f>
        <v>0.1774</v>
      </c>
      <c r="AB12" s="744">
        <f>AC12*$G12</f>
        <v>0</v>
      </c>
      <c r="AC12" s="745">
        <v>0.14199999999999999</v>
      </c>
      <c r="AD12" s="746">
        <f>AC12+AA12</f>
        <v>0.31940000000000002</v>
      </c>
      <c r="AE12" s="744">
        <f>AF12*$G12</f>
        <v>0</v>
      </c>
      <c r="AF12" s="745">
        <v>0.22090000000000001</v>
      </c>
      <c r="AG12" s="746">
        <f>AF12+AD12</f>
        <v>0.5403</v>
      </c>
      <c r="AH12" s="744">
        <f>AI12*$G12</f>
        <v>0</v>
      </c>
      <c r="AI12" s="745">
        <v>0.17449999999999999</v>
      </c>
      <c r="AJ12" s="746">
        <f>AI12+AG12</f>
        <v>0.71479999999999999</v>
      </c>
      <c r="AK12" s="744">
        <f>AL12*$G12</f>
        <v>0</v>
      </c>
      <c r="AL12" s="745">
        <v>0.1845</v>
      </c>
      <c r="AM12" s="746">
        <f>AL12+AJ12</f>
        <v>0.89929999999999999</v>
      </c>
      <c r="AN12" s="744">
        <f>AO12*$G12</f>
        <v>0</v>
      </c>
      <c r="AO12" s="745">
        <v>0.1007</v>
      </c>
      <c r="AP12" s="746">
        <f>AO12+AM12</f>
        <v>1</v>
      </c>
      <c r="AQ12" s="862"/>
      <c r="AR12" s="862"/>
    </row>
    <row r="13" spans="1:44">
      <c r="A13" s="742">
        <f>RESUMO!B20</f>
        <v>2</v>
      </c>
      <c r="B13" s="1082" t="str">
        <f>RESUMO!C20</f>
        <v>MOVIMENTAÇÃO DE TERRA - TERRAPLANAGEM</v>
      </c>
      <c r="C13" s="1082"/>
      <c r="D13" s="1082"/>
      <c r="E13" s="1082"/>
      <c r="F13" s="1082"/>
      <c r="G13" s="1084">
        <f>RESUMO!G20</f>
        <v>0</v>
      </c>
      <c r="H13" s="1085"/>
      <c r="I13" s="743" t="e">
        <f t="shared" ref="I13:I37" si="0">G13/$G$38</f>
        <v>#DIV/0!</v>
      </c>
      <c r="J13" s="744">
        <f t="shared" ref="J13:J37" si="1">K13*$G13</f>
        <v>0</v>
      </c>
      <c r="K13" s="745">
        <v>0.5</v>
      </c>
      <c r="L13" s="746">
        <f t="shared" ref="L13:L37" si="2">K13</f>
        <v>0.5</v>
      </c>
      <c r="M13" s="744">
        <f t="shared" ref="M13:M37" si="3">N13*$G13</f>
        <v>0</v>
      </c>
      <c r="N13" s="745">
        <v>0.5</v>
      </c>
      <c r="O13" s="746">
        <f t="shared" ref="O13:O37" si="4">N13+L13</f>
        <v>1</v>
      </c>
      <c r="P13" s="744">
        <f t="shared" ref="P13:P37" si="5">Q13*$G13</f>
        <v>0</v>
      </c>
      <c r="Q13" s="745"/>
      <c r="R13" s="746">
        <f t="shared" ref="R13:R37" si="6">Q13+O13</f>
        <v>1</v>
      </c>
      <c r="S13" s="744">
        <f t="shared" ref="S13:S37" si="7">T13*$G13</f>
        <v>0</v>
      </c>
      <c r="T13" s="745"/>
      <c r="U13" s="746">
        <f t="shared" ref="U13:U37" si="8">T13+R13</f>
        <v>1</v>
      </c>
      <c r="V13" s="744">
        <f t="shared" ref="V13:V37" si="9">W13*$G13</f>
        <v>0</v>
      </c>
      <c r="W13" s="745"/>
      <c r="X13" s="746">
        <f t="shared" ref="X13:X37" si="10">W13+U13</f>
        <v>1</v>
      </c>
      <c r="Y13" s="744">
        <f>Z13*$G13</f>
        <v>0</v>
      </c>
      <c r="Z13" s="745"/>
      <c r="AA13" s="746">
        <f>Z13+X13</f>
        <v>1</v>
      </c>
      <c r="AB13" s="744">
        <f t="shared" ref="AB13:AB37" si="11">AC13*$G13</f>
        <v>0</v>
      </c>
      <c r="AC13" s="745"/>
      <c r="AD13" s="746">
        <f t="shared" ref="AD13:AD37" si="12">AC13+AA13</f>
        <v>1</v>
      </c>
      <c r="AE13" s="744">
        <f t="shared" ref="AE13:AE37" si="13">AF13*$G13</f>
        <v>0</v>
      </c>
      <c r="AF13" s="745"/>
      <c r="AG13" s="746">
        <f t="shared" ref="AG13:AG37" si="14">AF13+AD13</f>
        <v>1</v>
      </c>
      <c r="AH13" s="744">
        <f t="shared" ref="AH13:AH37" si="15">AI13*$G13</f>
        <v>0</v>
      </c>
      <c r="AI13" s="745"/>
      <c r="AJ13" s="746">
        <f t="shared" ref="AJ13:AJ37" si="16">AI13+AG13</f>
        <v>1</v>
      </c>
      <c r="AK13" s="744">
        <f t="shared" ref="AK13:AK37" si="17">AL13*$G13</f>
        <v>0</v>
      </c>
      <c r="AL13" s="745"/>
      <c r="AM13" s="746">
        <f t="shared" ref="AM13:AM37" si="18">AL13+AJ13</f>
        <v>1</v>
      </c>
      <c r="AN13" s="744">
        <f t="shared" ref="AN13:AN37" si="19">AO13*$G13</f>
        <v>0</v>
      </c>
      <c r="AO13" s="745"/>
      <c r="AP13" s="746">
        <f t="shared" ref="AP13:AP37" si="20">AO13+AM13</f>
        <v>1</v>
      </c>
    </row>
    <row r="14" spans="1:44">
      <c r="A14" s="742">
        <f>RESUMO!B21</f>
        <v>3</v>
      </c>
      <c r="B14" s="1082" t="str">
        <f>RESUMO!C21</f>
        <v>FUNDAÇÕES</v>
      </c>
      <c r="C14" s="1082"/>
      <c r="D14" s="1082"/>
      <c r="E14" s="1082"/>
      <c r="F14" s="1082"/>
      <c r="G14" s="1084">
        <f>RESUMO!G21</f>
        <v>0</v>
      </c>
      <c r="H14" s="1085"/>
      <c r="I14" s="743" t="e">
        <f t="shared" si="0"/>
        <v>#DIV/0!</v>
      </c>
      <c r="J14" s="744">
        <f t="shared" si="1"/>
        <v>0</v>
      </c>
      <c r="K14" s="745">
        <v>0.25</v>
      </c>
      <c r="L14" s="746">
        <f t="shared" si="2"/>
        <v>0.25</v>
      </c>
      <c r="M14" s="744">
        <f t="shared" si="3"/>
        <v>0</v>
      </c>
      <c r="N14" s="745">
        <v>0.25</v>
      </c>
      <c r="O14" s="746">
        <f t="shared" si="4"/>
        <v>0.5</v>
      </c>
      <c r="P14" s="744">
        <f t="shared" si="5"/>
        <v>0</v>
      </c>
      <c r="Q14" s="745">
        <v>0.25</v>
      </c>
      <c r="R14" s="746">
        <f t="shared" si="6"/>
        <v>0.75</v>
      </c>
      <c r="S14" s="744">
        <f t="shared" si="7"/>
        <v>0</v>
      </c>
      <c r="T14" s="745">
        <v>0.25</v>
      </c>
      <c r="U14" s="746">
        <f t="shared" si="8"/>
        <v>1</v>
      </c>
      <c r="V14" s="744">
        <f t="shared" si="9"/>
        <v>0</v>
      </c>
      <c r="W14" s="745"/>
      <c r="X14" s="746">
        <f t="shared" si="10"/>
        <v>1</v>
      </c>
      <c r="Y14" s="744">
        <f t="shared" ref="Y14:Y37" si="21">Z14*$G14</f>
        <v>0</v>
      </c>
      <c r="Z14" s="745"/>
      <c r="AA14" s="746">
        <f t="shared" ref="AA14:AA37" si="22">Z14+X14</f>
        <v>1</v>
      </c>
      <c r="AB14" s="744">
        <f t="shared" si="11"/>
        <v>0</v>
      </c>
      <c r="AC14" s="745"/>
      <c r="AD14" s="746">
        <f t="shared" si="12"/>
        <v>1</v>
      </c>
      <c r="AE14" s="744">
        <f t="shared" si="13"/>
        <v>0</v>
      </c>
      <c r="AF14" s="745"/>
      <c r="AG14" s="746">
        <f t="shared" si="14"/>
        <v>1</v>
      </c>
      <c r="AH14" s="744">
        <f t="shared" si="15"/>
        <v>0</v>
      </c>
      <c r="AI14" s="745"/>
      <c r="AJ14" s="746">
        <f t="shared" si="16"/>
        <v>1</v>
      </c>
      <c r="AK14" s="744">
        <f t="shared" si="17"/>
        <v>0</v>
      </c>
      <c r="AL14" s="745"/>
      <c r="AM14" s="746">
        <f t="shared" si="18"/>
        <v>1</v>
      </c>
      <c r="AN14" s="744">
        <f t="shared" si="19"/>
        <v>0</v>
      </c>
      <c r="AO14" s="745"/>
      <c r="AP14" s="746">
        <f t="shared" si="20"/>
        <v>1</v>
      </c>
    </row>
    <row r="15" spans="1:44">
      <c r="A15" s="742">
        <f>RESUMO!B22</f>
        <v>4</v>
      </c>
      <c r="B15" s="1083" t="str">
        <f>RESUMO!C22</f>
        <v>SUPRAESTRUTURA</v>
      </c>
      <c r="C15" s="1083"/>
      <c r="D15" s="1083"/>
      <c r="E15" s="1083"/>
      <c r="F15" s="1083"/>
      <c r="G15" s="1084">
        <f>RESUMO!G22</f>
        <v>0</v>
      </c>
      <c r="H15" s="1085"/>
      <c r="I15" s="743" t="e">
        <f t="shared" si="0"/>
        <v>#DIV/0!</v>
      </c>
      <c r="J15" s="744">
        <f t="shared" si="1"/>
        <v>0</v>
      </c>
      <c r="K15" s="745"/>
      <c r="L15" s="746">
        <f t="shared" si="2"/>
        <v>0</v>
      </c>
      <c r="M15" s="744">
        <f t="shared" si="3"/>
        <v>0</v>
      </c>
      <c r="N15" s="745"/>
      <c r="O15" s="746">
        <f t="shared" si="4"/>
        <v>0</v>
      </c>
      <c r="P15" s="744">
        <f t="shared" si="5"/>
        <v>0</v>
      </c>
      <c r="Q15" s="745"/>
      <c r="R15" s="746">
        <f t="shared" si="6"/>
        <v>0</v>
      </c>
      <c r="S15" s="744">
        <f t="shared" si="7"/>
        <v>0</v>
      </c>
      <c r="T15" s="745"/>
      <c r="U15" s="746">
        <f t="shared" si="8"/>
        <v>0</v>
      </c>
      <c r="V15" s="744">
        <f t="shared" si="9"/>
        <v>0</v>
      </c>
      <c r="W15" s="745">
        <v>0.25</v>
      </c>
      <c r="X15" s="746">
        <f t="shared" si="10"/>
        <v>0.25</v>
      </c>
      <c r="Y15" s="744">
        <f t="shared" si="21"/>
        <v>0</v>
      </c>
      <c r="Z15" s="745">
        <v>0.25</v>
      </c>
      <c r="AA15" s="746">
        <f t="shared" si="22"/>
        <v>0.5</v>
      </c>
      <c r="AB15" s="744">
        <f t="shared" si="11"/>
        <v>0</v>
      </c>
      <c r="AC15" s="745">
        <v>0.25</v>
      </c>
      <c r="AD15" s="746">
        <f t="shared" si="12"/>
        <v>0.75</v>
      </c>
      <c r="AE15" s="744">
        <f t="shared" si="13"/>
        <v>0</v>
      </c>
      <c r="AF15" s="745">
        <v>0.25</v>
      </c>
      <c r="AG15" s="746">
        <f t="shared" si="14"/>
        <v>1</v>
      </c>
      <c r="AH15" s="744">
        <f t="shared" si="15"/>
        <v>0</v>
      </c>
      <c r="AI15" s="745"/>
      <c r="AJ15" s="746">
        <f t="shared" si="16"/>
        <v>1</v>
      </c>
      <c r="AK15" s="744">
        <f t="shared" si="17"/>
        <v>0</v>
      </c>
      <c r="AL15" s="745"/>
      <c r="AM15" s="746">
        <f t="shared" si="18"/>
        <v>1</v>
      </c>
      <c r="AN15" s="744">
        <f t="shared" si="19"/>
        <v>0</v>
      </c>
      <c r="AO15" s="745"/>
      <c r="AP15" s="746">
        <f t="shared" si="20"/>
        <v>1</v>
      </c>
    </row>
    <row r="16" spans="1:44">
      <c r="A16" s="742">
        <f>RESUMO!B23</f>
        <v>5</v>
      </c>
      <c r="B16" s="1083" t="str">
        <f>RESUMO!C23</f>
        <v>MURO</v>
      </c>
      <c r="C16" s="1083"/>
      <c r="D16" s="1083"/>
      <c r="E16" s="1083"/>
      <c r="F16" s="1083"/>
      <c r="G16" s="1084">
        <f>RESUMO!G23</f>
        <v>0</v>
      </c>
      <c r="H16" s="1085"/>
      <c r="I16" s="743" t="e">
        <f t="shared" si="0"/>
        <v>#DIV/0!</v>
      </c>
      <c r="J16" s="744">
        <f t="shared" si="1"/>
        <v>0</v>
      </c>
      <c r="K16" s="745"/>
      <c r="L16" s="746">
        <f t="shared" si="2"/>
        <v>0</v>
      </c>
      <c r="M16" s="744">
        <f t="shared" si="3"/>
        <v>0</v>
      </c>
      <c r="N16" s="745"/>
      <c r="O16" s="746">
        <f t="shared" si="4"/>
        <v>0</v>
      </c>
      <c r="P16" s="744">
        <f t="shared" si="5"/>
        <v>0</v>
      </c>
      <c r="Q16" s="745"/>
      <c r="R16" s="746">
        <f t="shared" si="6"/>
        <v>0</v>
      </c>
      <c r="S16" s="744">
        <f t="shared" si="7"/>
        <v>0</v>
      </c>
      <c r="T16" s="745"/>
      <c r="U16" s="746">
        <f t="shared" si="8"/>
        <v>0</v>
      </c>
      <c r="V16" s="744">
        <f t="shared" si="9"/>
        <v>0</v>
      </c>
      <c r="W16" s="745"/>
      <c r="X16" s="746">
        <f t="shared" si="10"/>
        <v>0</v>
      </c>
      <c r="Y16" s="744">
        <f t="shared" si="21"/>
        <v>0</v>
      </c>
      <c r="Z16" s="745"/>
      <c r="AA16" s="746">
        <f t="shared" si="22"/>
        <v>0</v>
      </c>
      <c r="AB16" s="744">
        <f t="shared" si="11"/>
        <v>0</v>
      </c>
      <c r="AC16" s="745"/>
      <c r="AD16" s="746">
        <f t="shared" si="12"/>
        <v>0</v>
      </c>
      <c r="AE16" s="744">
        <f t="shared" si="13"/>
        <v>0</v>
      </c>
      <c r="AF16" s="745">
        <v>0.25</v>
      </c>
      <c r="AG16" s="746">
        <f t="shared" si="14"/>
        <v>0.25</v>
      </c>
      <c r="AH16" s="744">
        <f t="shared" si="15"/>
        <v>0</v>
      </c>
      <c r="AI16" s="745">
        <v>0.25</v>
      </c>
      <c r="AJ16" s="746">
        <f t="shared" si="16"/>
        <v>0.5</v>
      </c>
      <c r="AK16" s="744">
        <f t="shared" si="17"/>
        <v>0</v>
      </c>
      <c r="AL16" s="745">
        <v>0.25</v>
      </c>
      <c r="AM16" s="746">
        <f t="shared" si="18"/>
        <v>0.75</v>
      </c>
      <c r="AN16" s="744">
        <f t="shared" si="19"/>
        <v>0</v>
      </c>
      <c r="AO16" s="745">
        <v>0.25</v>
      </c>
      <c r="AP16" s="746">
        <f t="shared" si="20"/>
        <v>1</v>
      </c>
    </row>
    <row r="17" spans="1:42">
      <c r="A17" s="742">
        <f>RESUMO!B24</f>
        <v>6</v>
      </c>
      <c r="B17" s="1083" t="str">
        <f>RESUMO!C24</f>
        <v>SISTEMA DE VEDAÇÃO VERTICAL</v>
      </c>
      <c r="C17" s="1083"/>
      <c r="D17" s="1083"/>
      <c r="E17" s="1083"/>
      <c r="F17" s="1083"/>
      <c r="G17" s="1084">
        <f>RESUMO!G24</f>
        <v>0</v>
      </c>
      <c r="H17" s="1085"/>
      <c r="I17" s="743" t="e">
        <f t="shared" si="0"/>
        <v>#DIV/0!</v>
      </c>
      <c r="J17" s="744">
        <f t="shared" si="1"/>
        <v>0</v>
      </c>
      <c r="K17" s="745"/>
      <c r="L17" s="746">
        <f t="shared" si="2"/>
        <v>0</v>
      </c>
      <c r="M17" s="744">
        <f t="shared" si="3"/>
        <v>0</v>
      </c>
      <c r="N17" s="745"/>
      <c r="O17" s="746">
        <f t="shared" si="4"/>
        <v>0</v>
      </c>
      <c r="P17" s="744">
        <f t="shared" si="5"/>
        <v>0</v>
      </c>
      <c r="Q17" s="745"/>
      <c r="R17" s="746">
        <f t="shared" si="6"/>
        <v>0</v>
      </c>
      <c r="S17" s="744">
        <f t="shared" si="7"/>
        <v>0</v>
      </c>
      <c r="T17" s="745"/>
      <c r="U17" s="746">
        <f t="shared" si="8"/>
        <v>0</v>
      </c>
      <c r="V17" s="744">
        <f t="shared" si="9"/>
        <v>0</v>
      </c>
      <c r="W17" s="745"/>
      <c r="X17" s="746">
        <f t="shared" si="10"/>
        <v>0</v>
      </c>
      <c r="Y17" s="744">
        <f t="shared" si="21"/>
        <v>0</v>
      </c>
      <c r="Z17" s="745"/>
      <c r="AA17" s="746">
        <f t="shared" si="22"/>
        <v>0</v>
      </c>
      <c r="AB17" s="744">
        <f t="shared" si="11"/>
        <v>0</v>
      </c>
      <c r="AC17" s="745">
        <v>0.4</v>
      </c>
      <c r="AD17" s="746">
        <f t="shared" si="12"/>
        <v>0.4</v>
      </c>
      <c r="AE17" s="744">
        <f t="shared" si="13"/>
        <v>0</v>
      </c>
      <c r="AF17" s="745">
        <v>0.3</v>
      </c>
      <c r="AG17" s="746">
        <f t="shared" si="14"/>
        <v>0.7</v>
      </c>
      <c r="AH17" s="744">
        <f t="shared" si="15"/>
        <v>0</v>
      </c>
      <c r="AI17" s="745">
        <v>0.3</v>
      </c>
      <c r="AJ17" s="746">
        <f t="shared" si="16"/>
        <v>1</v>
      </c>
      <c r="AK17" s="744">
        <f t="shared" si="17"/>
        <v>0</v>
      </c>
      <c r="AL17" s="745"/>
      <c r="AM17" s="746">
        <f t="shared" si="18"/>
        <v>1</v>
      </c>
      <c r="AN17" s="744">
        <f t="shared" si="19"/>
        <v>0</v>
      </c>
      <c r="AO17" s="745"/>
      <c r="AP17" s="746">
        <f t="shared" si="20"/>
        <v>1</v>
      </c>
    </row>
    <row r="18" spans="1:42">
      <c r="A18" s="742">
        <f>RESUMO!B25</f>
        <v>7</v>
      </c>
      <c r="B18" s="1083" t="str">
        <f>RESUMO!C25</f>
        <v>ESTACIONAMENTO / PATIO EXTERNO / PASSEIO PÚBLICO</v>
      </c>
      <c r="C18" s="1083"/>
      <c r="D18" s="1083"/>
      <c r="E18" s="1083"/>
      <c r="F18" s="1083"/>
      <c r="G18" s="1084">
        <f>RESUMO!G25</f>
        <v>0</v>
      </c>
      <c r="H18" s="1085"/>
      <c r="I18" s="743" t="e">
        <f t="shared" si="0"/>
        <v>#DIV/0!</v>
      </c>
      <c r="J18" s="744">
        <f t="shared" si="1"/>
        <v>0</v>
      </c>
      <c r="K18" s="745"/>
      <c r="L18" s="746">
        <f t="shared" si="2"/>
        <v>0</v>
      </c>
      <c r="M18" s="744">
        <f t="shared" si="3"/>
        <v>0</v>
      </c>
      <c r="N18" s="745"/>
      <c r="O18" s="746">
        <f t="shared" si="4"/>
        <v>0</v>
      </c>
      <c r="P18" s="744">
        <f t="shared" si="5"/>
        <v>0</v>
      </c>
      <c r="Q18" s="745"/>
      <c r="R18" s="746">
        <f t="shared" si="6"/>
        <v>0</v>
      </c>
      <c r="S18" s="744">
        <f t="shared" si="7"/>
        <v>0</v>
      </c>
      <c r="T18" s="745"/>
      <c r="U18" s="746">
        <f t="shared" si="8"/>
        <v>0</v>
      </c>
      <c r="V18" s="744">
        <f t="shared" si="9"/>
        <v>0</v>
      </c>
      <c r="W18" s="745"/>
      <c r="X18" s="746">
        <f t="shared" si="10"/>
        <v>0</v>
      </c>
      <c r="Y18" s="744">
        <f t="shared" si="21"/>
        <v>0</v>
      </c>
      <c r="Z18" s="745"/>
      <c r="AA18" s="746">
        <f t="shared" si="22"/>
        <v>0</v>
      </c>
      <c r="AB18" s="744">
        <f t="shared" si="11"/>
        <v>0</v>
      </c>
      <c r="AC18" s="745"/>
      <c r="AD18" s="746">
        <f t="shared" si="12"/>
        <v>0</v>
      </c>
      <c r="AE18" s="744">
        <f t="shared" si="13"/>
        <v>0</v>
      </c>
      <c r="AF18" s="745"/>
      <c r="AG18" s="746">
        <f t="shared" si="14"/>
        <v>0</v>
      </c>
      <c r="AH18" s="744">
        <f t="shared" si="15"/>
        <v>0</v>
      </c>
      <c r="AI18" s="745"/>
      <c r="AJ18" s="746">
        <f t="shared" si="16"/>
        <v>0</v>
      </c>
      <c r="AK18" s="744">
        <f t="shared" si="17"/>
        <v>0</v>
      </c>
      <c r="AL18" s="745">
        <v>0.5</v>
      </c>
      <c r="AM18" s="746">
        <f t="shared" si="18"/>
        <v>0.5</v>
      </c>
      <c r="AN18" s="744">
        <f t="shared" si="19"/>
        <v>0</v>
      </c>
      <c r="AO18" s="745">
        <v>0.5</v>
      </c>
      <c r="AP18" s="746">
        <f t="shared" si="20"/>
        <v>1</v>
      </c>
    </row>
    <row r="19" spans="1:42">
      <c r="A19" s="742">
        <f>RESUMO!B26</f>
        <v>8</v>
      </c>
      <c r="B19" s="1083" t="str">
        <f>RESUMO!C26</f>
        <v>ESQUADRIAS</v>
      </c>
      <c r="C19" s="1083"/>
      <c r="D19" s="1083"/>
      <c r="E19" s="1083"/>
      <c r="F19" s="1083"/>
      <c r="G19" s="1084">
        <f>RESUMO!G26</f>
        <v>0</v>
      </c>
      <c r="H19" s="1085"/>
      <c r="I19" s="743" t="e">
        <f t="shared" si="0"/>
        <v>#DIV/0!</v>
      </c>
      <c r="J19" s="744">
        <f t="shared" si="1"/>
        <v>0</v>
      </c>
      <c r="K19" s="745"/>
      <c r="L19" s="746">
        <f t="shared" si="2"/>
        <v>0</v>
      </c>
      <c r="M19" s="744">
        <f t="shared" si="3"/>
        <v>0</v>
      </c>
      <c r="N19" s="745"/>
      <c r="O19" s="746">
        <f t="shared" si="4"/>
        <v>0</v>
      </c>
      <c r="P19" s="744">
        <f t="shared" si="5"/>
        <v>0</v>
      </c>
      <c r="Q19" s="745"/>
      <c r="R19" s="746">
        <f t="shared" si="6"/>
        <v>0</v>
      </c>
      <c r="S19" s="744">
        <f t="shared" si="7"/>
        <v>0</v>
      </c>
      <c r="T19" s="745"/>
      <c r="U19" s="746">
        <f t="shared" si="8"/>
        <v>0</v>
      </c>
      <c r="V19" s="744">
        <f t="shared" si="9"/>
        <v>0</v>
      </c>
      <c r="W19" s="745"/>
      <c r="X19" s="746">
        <f t="shared" si="10"/>
        <v>0</v>
      </c>
      <c r="Y19" s="744">
        <f t="shared" si="21"/>
        <v>0</v>
      </c>
      <c r="Z19" s="745"/>
      <c r="AA19" s="746">
        <f t="shared" si="22"/>
        <v>0</v>
      </c>
      <c r="AB19" s="744">
        <f t="shared" si="11"/>
        <v>0</v>
      </c>
      <c r="AC19" s="745"/>
      <c r="AD19" s="746">
        <f t="shared" si="12"/>
        <v>0</v>
      </c>
      <c r="AE19" s="744">
        <f t="shared" si="13"/>
        <v>0</v>
      </c>
      <c r="AF19" s="745"/>
      <c r="AG19" s="746">
        <f t="shared" si="14"/>
        <v>0</v>
      </c>
      <c r="AH19" s="744">
        <f t="shared" si="15"/>
        <v>0</v>
      </c>
      <c r="AI19" s="745">
        <v>0.5</v>
      </c>
      <c r="AJ19" s="746">
        <f t="shared" si="16"/>
        <v>0.5</v>
      </c>
      <c r="AK19" s="744">
        <f t="shared" si="17"/>
        <v>0</v>
      </c>
      <c r="AL19" s="745">
        <v>0.5</v>
      </c>
      <c r="AM19" s="746">
        <f t="shared" si="18"/>
        <v>1</v>
      </c>
      <c r="AN19" s="744">
        <f t="shared" si="19"/>
        <v>0</v>
      </c>
      <c r="AO19" s="745"/>
      <c r="AP19" s="746">
        <f t="shared" si="20"/>
        <v>1</v>
      </c>
    </row>
    <row r="20" spans="1:42">
      <c r="A20" s="742">
        <f>RESUMO!B27</f>
        <v>9</v>
      </c>
      <c r="B20" s="1083" t="str">
        <f>RESUMO!C27</f>
        <v>SISTEMA DE COBERTURA</v>
      </c>
      <c r="C20" s="1083"/>
      <c r="D20" s="1083"/>
      <c r="E20" s="1083"/>
      <c r="F20" s="1083"/>
      <c r="G20" s="1084">
        <f>RESUMO!G27</f>
        <v>0</v>
      </c>
      <c r="H20" s="1085"/>
      <c r="I20" s="743" t="e">
        <f t="shared" si="0"/>
        <v>#DIV/0!</v>
      </c>
      <c r="J20" s="744">
        <f t="shared" si="1"/>
        <v>0</v>
      </c>
      <c r="K20" s="745"/>
      <c r="L20" s="746">
        <f t="shared" si="2"/>
        <v>0</v>
      </c>
      <c r="M20" s="744">
        <f t="shared" si="3"/>
        <v>0</v>
      </c>
      <c r="N20" s="745"/>
      <c r="O20" s="746">
        <f t="shared" si="4"/>
        <v>0</v>
      </c>
      <c r="P20" s="744">
        <f t="shared" si="5"/>
        <v>0</v>
      </c>
      <c r="Q20" s="745"/>
      <c r="R20" s="746">
        <f t="shared" si="6"/>
        <v>0</v>
      </c>
      <c r="S20" s="744">
        <f t="shared" si="7"/>
        <v>0</v>
      </c>
      <c r="T20" s="745"/>
      <c r="U20" s="746">
        <f t="shared" si="8"/>
        <v>0</v>
      </c>
      <c r="V20" s="744">
        <f t="shared" si="9"/>
        <v>0</v>
      </c>
      <c r="W20" s="745"/>
      <c r="X20" s="746">
        <f t="shared" si="10"/>
        <v>0</v>
      </c>
      <c r="Y20" s="744">
        <f t="shared" si="21"/>
        <v>0</v>
      </c>
      <c r="Z20" s="745"/>
      <c r="AA20" s="746">
        <f t="shared" si="22"/>
        <v>0</v>
      </c>
      <c r="AB20" s="744">
        <f t="shared" si="11"/>
        <v>0</v>
      </c>
      <c r="AC20" s="745"/>
      <c r="AD20" s="746">
        <f t="shared" si="12"/>
        <v>0</v>
      </c>
      <c r="AE20" s="744">
        <f t="shared" si="13"/>
        <v>0</v>
      </c>
      <c r="AF20" s="745">
        <v>0.4</v>
      </c>
      <c r="AG20" s="746">
        <f t="shared" si="14"/>
        <v>0.4</v>
      </c>
      <c r="AH20" s="744">
        <f t="shared" si="15"/>
        <v>0</v>
      </c>
      <c r="AI20" s="745">
        <v>0.3</v>
      </c>
      <c r="AJ20" s="746">
        <f t="shared" si="16"/>
        <v>0.7</v>
      </c>
      <c r="AK20" s="744">
        <f t="shared" si="17"/>
        <v>0</v>
      </c>
      <c r="AL20" s="745">
        <v>0.3</v>
      </c>
      <c r="AM20" s="746">
        <f t="shared" si="18"/>
        <v>1</v>
      </c>
      <c r="AN20" s="744">
        <f t="shared" si="19"/>
        <v>0</v>
      </c>
      <c r="AO20" s="745"/>
      <c r="AP20" s="746">
        <f t="shared" si="20"/>
        <v>1</v>
      </c>
    </row>
    <row r="21" spans="1:42">
      <c r="A21" s="742">
        <f>RESUMO!B28</f>
        <v>10</v>
      </c>
      <c r="B21" s="1083" t="str">
        <f>RESUMO!C28</f>
        <v>IMPERMEABILIZAÇÃO</v>
      </c>
      <c r="C21" s="1083"/>
      <c r="D21" s="1083"/>
      <c r="E21" s="1083"/>
      <c r="F21" s="1083"/>
      <c r="G21" s="1084">
        <f>RESUMO!G28</f>
        <v>0</v>
      </c>
      <c r="H21" s="1085"/>
      <c r="I21" s="743" t="e">
        <f t="shared" si="0"/>
        <v>#DIV/0!</v>
      </c>
      <c r="J21" s="744">
        <f t="shared" si="1"/>
        <v>0</v>
      </c>
      <c r="K21" s="745"/>
      <c r="L21" s="746">
        <f t="shared" si="2"/>
        <v>0</v>
      </c>
      <c r="M21" s="744">
        <f t="shared" si="3"/>
        <v>0</v>
      </c>
      <c r="N21" s="745">
        <v>0.25</v>
      </c>
      <c r="O21" s="746">
        <f t="shared" si="4"/>
        <v>0.25</v>
      </c>
      <c r="P21" s="744">
        <f t="shared" si="5"/>
        <v>0</v>
      </c>
      <c r="Q21" s="745">
        <v>0.25</v>
      </c>
      <c r="R21" s="746">
        <f t="shared" si="6"/>
        <v>0.5</v>
      </c>
      <c r="S21" s="744">
        <f t="shared" si="7"/>
        <v>0</v>
      </c>
      <c r="T21" s="745">
        <v>0.25</v>
      </c>
      <c r="U21" s="746">
        <f t="shared" si="8"/>
        <v>0.75</v>
      </c>
      <c r="V21" s="744">
        <f t="shared" si="9"/>
        <v>0</v>
      </c>
      <c r="W21" s="745">
        <v>0.25</v>
      </c>
      <c r="X21" s="746">
        <f t="shared" si="10"/>
        <v>1</v>
      </c>
      <c r="Y21" s="744">
        <f t="shared" si="21"/>
        <v>0</v>
      </c>
      <c r="Z21" s="745"/>
      <c r="AA21" s="746">
        <f t="shared" si="22"/>
        <v>1</v>
      </c>
      <c r="AB21" s="744">
        <f t="shared" si="11"/>
        <v>0</v>
      </c>
      <c r="AC21" s="745"/>
      <c r="AD21" s="746">
        <f t="shared" si="12"/>
        <v>1</v>
      </c>
      <c r="AE21" s="744">
        <f t="shared" si="13"/>
        <v>0</v>
      </c>
      <c r="AF21" s="745"/>
      <c r="AG21" s="746">
        <f t="shared" si="14"/>
        <v>1</v>
      </c>
      <c r="AH21" s="744">
        <f t="shared" si="15"/>
        <v>0</v>
      </c>
      <c r="AI21" s="745"/>
      <c r="AJ21" s="746">
        <f t="shared" si="16"/>
        <v>1</v>
      </c>
      <c r="AK21" s="744">
        <f t="shared" si="17"/>
        <v>0</v>
      </c>
      <c r="AL21" s="745"/>
      <c r="AM21" s="746">
        <f t="shared" si="18"/>
        <v>1</v>
      </c>
      <c r="AN21" s="744">
        <f t="shared" si="19"/>
        <v>0</v>
      </c>
      <c r="AO21" s="745"/>
      <c r="AP21" s="746">
        <f t="shared" si="20"/>
        <v>1</v>
      </c>
    </row>
    <row r="22" spans="1:42">
      <c r="A22" s="742">
        <f>RESUMO!B29</f>
        <v>11</v>
      </c>
      <c r="B22" s="1083" t="str">
        <f>RESUMO!C29</f>
        <v>REVESTIMENTO INTERNO E EXTERNO</v>
      </c>
      <c r="C22" s="1083"/>
      <c r="D22" s="1083"/>
      <c r="E22" s="1083"/>
      <c r="F22" s="1083"/>
      <c r="G22" s="1084">
        <f>RESUMO!G29</f>
        <v>0</v>
      </c>
      <c r="H22" s="1085"/>
      <c r="I22" s="743" t="e">
        <f t="shared" si="0"/>
        <v>#DIV/0!</v>
      </c>
      <c r="J22" s="744">
        <f t="shared" si="1"/>
        <v>0</v>
      </c>
      <c r="K22" s="745"/>
      <c r="L22" s="746">
        <f t="shared" si="2"/>
        <v>0</v>
      </c>
      <c r="M22" s="744">
        <f t="shared" si="3"/>
        <v>0</v>
      </c>
      <c r="N22" s="745"/>
      <c r="O22" s="746">
        <f t="shared" si="4"/>
        <v>0</v>
      </c>
      <c r="P22" s="744">
        <f t="shared" si="5"/>
        <v>0</v>
      </c>
      <c r="Q22" s="745"/>
      <c r="R22" s="746">
        <f t="shared" si="6"/>
        <v>0</v>
      </c>
      <c r="S22" s="744">
        <f t="shared" si="7"/>
        <v>0</v>
      </c>
      <c r="T22" s="745"/>
      <c r="U22" s="746">
        <f t="shared" si="8"/>
        <v>0</v>
      </c>
      <c r="V22" s="744">
        <f t="shared" si="9"/>
        <v>0</v>
      </c>
      <c r="W22" s="745"/>
      <c r="X22" s="746">
        <f t="shared" si="10"/>
        <v>0</v>
      </c>
      <c r="Y22" s="744">
        <f t="shared" si="21"/>
        <v>0</v>
      </c>
      <c r="Z22" s="745"/>
      <c r="AA22" s="746">
        <f t="shared" si="22"/>
        <v>0</v>
      </c>
      <c r="AB22" s="744">
        <f t="shared" si="11"/>
        <v>0</v>
      </c>
      <c r="AC22" s="745"/>
      <c r="AD22" s="746">
        <f t="shared" si="12"/>
        <v>0</v>
      </c>
      <c r="AE22" s="744">
        <f t="shared" si="13"/>
        <v>0</v>
      </c>
      <c r="AF22" s="745">
        <v>0.4</v>
      </c>
      <c r="AG22" s="746">
        <f t="shared" si="14"/>
        <v>0.4</v>
      </c>
      <c r="AH22" s="744">
        <f t="shared" si="15"/>
        <v>0</v>
      </c>
      <c r="AI22" s="745">
        <v>0.3</v>
      </c>
      <c r="AJ22" s="746">
        <f t="shared" si="16"/>
        <v>0.7</v>
      </c>
      <c r="AK22" s="744">
        <f t="shared" si="17"/>
        <v>0</v>
      </c>
      <c r="AL22" s="745">
        <v>0.3</v>
      </c>
      <c r="AM22" s="746">
        <f t="shared" si="18"/>
        <v>1</v>
      </c>
      <c r="AN22" s="744">
        <f t="shared" si="19"/>
        <v>0</v>
      </c>
      <c r="AO22" s="745"/>
      <c r="AP22" s="746">
        <f t="shared" si="20"/>
        <v>1</v>
      </c>
    </row>
    <row r="23" spans="1:42">
      <c r="A23" s="742">
        <f>RESUMO!B30</f>
        <v>12</v>
      </c>
      <c r="B23" s="1083" t="str">
        <f>RESUMO!C30</f>
        <v>SISTEMA DE PISOS</v>
      </c>
      <c r="C23" s="1083"/>
      <c r="D23" s="1083"/>
      <c r="E23" s="1083"/>
      <c r="F23" s="1083"/>
      <c r="G23" s="1084">
        <f>RESUMO!G30</f>
        <v>0</v>
      </c>
      <c r="H23" s="1085"/>
      <c r="I23" s="743" t="e">
        <f t="shared" si="0"/>
        <v>#DIV/0!</v>
      </c>
      <c r="J23" s="744">
        <f t="shared" si="1"/>
        <v>0</v>
      </c>
      <c r="K23" s="745"/>
      <c r="L23" s="746">
        <f t="shared" si="2"/>
        <v>0</v>
      </c>
      <c r="M23" s="744">
        <f t="shared" si="3"/>
        <v>0</v>
      </c>
      <c r="N23" s="745"/>
      <c r="O23" s="746">
        <f t="shared" si="4"/>
        <v>0</v>
      </c>
      <c r="P23" s="744">
        <f t="shared" si="5"/>
        <v>0</v>
      </c>
      <c r="Q23" s="745"/>
      <c r="R23" s="746">
        <f t="shared" si="6"/>
        <v>0</v>
      </c>
      <c r="S23" s="744">
        <f t="shared" si="7"/>
        <v>0</v>
      </c>
      <c r="T23" s="745"/>
      <c r="U23" s="746">
        <f t="shared" si="8"/>
        <v>0</v>
      </c>
      <c r="V23" s="744">
        <f t="shared" si="9"/>
        <v>0</v>
      </c>
      <c r="W23" s="745"/>
      <c r="X23" s="746">
        <f t="shared" si="10"/>
        <v>0</v>
      </c>
      <c r="Y23" s="744">
        <f t="shared" si="21"/>
        <v>0</v>
      </c>
      <c r="Z23" s="745">
        <v>0.4</v>
      </c>
      <c r="AA23" s="746">
        <f t="shared" si="22"/>
        <v>0.4</v>
      </c>
      <c r="AB23" s="744">
        <f t="shared" si="11"/>
        <v>0</v>
      </c>
      <c r="AC23" s="745">
        <v>0.3</v>
      </c>
      <c r="AD23" s="746">
        <f t="shared" si="12"/>
        <v>0.7</v>
      </c>
      <c r="AE23" s="744">
        <f t="shared" si="13"/>
        <v>0</v>
      </c>
      <c r="AF23" s="745">
        <v>0.3</v>
      </c>
      <c r="AG23" s="746">
        <f t="shared" si="14"/>
        <v>1</v>
      </c>
      <c r="AH23" s="744">
        <f t="shared" si="15"/>
        <v>0</v>
      </c>
      <c r="AI23" s="745"/>
      <c r="AJ23" s="746">
        <f t="shared" si="16"/>
        <v>1</v>
      </c>
      <c r="AK23" s="744">
        <f t="shared" si="17"/>
        <v>0</v>
      </c>
      <c r="AL23" s="745"/>
      <c r="AM23" s="746">
        <f t="shared" si="18"/>
        <v>1</v>
      </c>
      <c r="AN23" s="744">
        <f t="shared" si="19"/>
        <v>0</v>
      </c>
      <c r="AO23" s="745"/>
      <c r="AP23" s="746">
        <f t="shared" si="20"/>
        <v>1</v>
      </c>
    </row>
    <row r="24" spans="1:42">
      <c r="A24" s="742">
        <f>RESUMO!B31</f>
        <v>13</v>
      </c>
      <c r="B24" s="1083" t="str">
        <f>RESUMO!C31</f>
        <v>PINTURAS E ACABAMENTOS</v>
      </c>
      <c r="C24" s="1083"/>
      <c r="D24" s="1083"/>
      <c r="E24" s="1083"/>
      <c r="F24" s="1083"/>
      <c r="G24" s="1084">
        <f>RESUMO!G31</f>
        <v>0</v>
      </c>
      <c r="H24" s="1085"/>
      <c r="I24" s="743" t="e">
        <f t="shared" si="0"/>
        <v>#DIV/0!</v>
      </c>
      <c r="J24" s="744">
        <f t="shared" si="1"/>
        <v>0</v>
      </c>
      <c r="K24" s="745"/>
      <c r="L24" s="746">
        <f t="shared" si="2"/>
        <v>0</v>
      </c>
      <c r="M24" s="744">
        <f t="shared" si="3"/>
        <v>0</v>
      </c>
      <c r="N24" s="745"/>
      <c r="O24" s="746">
        <f t="shared" si="4"/>
        <v>0</v>
      </c>
      <c r="P24" s="744">
        <f t="shared" si="5"/>
        <v>0</v>
      </c>
      <c r="Q24" s="745"/>
      <c r="R24" s="746">
        <f t="shared" si="6"/>
        <v>0</v>
      </c>
      <c r="S24" s="744">
        <f t="shared" si="7"/>
        <v>0</v>
      </c>
      <c r="T24" s="745"/>
      <c r="U24" s="746">
        <f t="shared" si="8"/>
        <v>0</v>
      </c>
      <c r="V24" s="744">
        <f t="shared" si="9"/>
        <v>0</v>
      </c>
      <c r="W24" s="745"/>
      <c r="X24" s="746">
        <f t="shared" si="10"/>
        <v>0</v>
      </c>
      <c r="Y24" s="744">
        <f t="shared" si="21"/>
        <v>0</v>
      </c>
      <c r="Z24" s="745"/>
      <c r="AA24" s="746">
        <f t="shared" si="22"/>
        <v>0</v>
      </c>
      <c r="AB24" s="744">
        <f t="shared" si="11"/>
        <v>0</v>
      </c>
      <c r="AC24" s="745"/>
      <c r="AD24" s="746">
        <f t="shared" si="12"/>
        <v>0</v>
      </c>
      <c r="AE24" s="744">
        <f t="shared" si="13"/>
        <v>0</v>
      </c>
      <c r="AF24" s="745">
        <v>0.25</v>
      </c>
      <c r="AG24" s="746">
        <f t="shared" si="14"/>
        <v>0.25</v>
      </c>
      <c r="AH24" s="744">
        <f t="shared" si="15"/>
        <v>0</v>
      </c>
      <c r="AI24" s="745">
        <v>0.25</v>
      </c>
      <c r="AJ24" s="746">
        <f t="shared" si="16"/>
        <v>0.5</v>
      </c>
      <c r="AK24" s="744">
        <f t="shared" si="17"/>
        <v>0</v>
      </c>
      <c r="AL24" s="745">
        <v>0.25</v>
      </c>
      <c r="AM24" s="746">
        <f t="shared" si="18"/>
        <v>0.75</v>
      </c>
      <c r="AN24" s="744">
        <f t="shared" si="19"/>
        <v>0</v>
      </c>
      <c r="AO24" s="745">
        <v>0.25</v>
      </c>
      <c r="AP24" s="746">
        <f t="shared" si="20"/>
        <v>1</v>
      </c>
    </row>
    <row r="25" spans="1:42">
      <c r="A25" s="742">
        <f>RESUMO!B32</f>
        <v>14</v>
      </c>
      <c r="B25" s="1083" t="str">
        <f>RESUMO!C32</f>
        <v>INSTALAÇÕES HIDRAÚLICAS</v>
      </c>
      <c r="C25" s="1083"/>
      <c r="D25" s="1083"/>
      <c r="E25" s="1083"/>
      <c r="F25" s="1083"/>
      <c r="G25" s="1084">
        <f>RESUMO!G32</f>
        <v>0</v>
      </c>
      <c r="H25" s="1085"/>
      <c r="I25" s="743" t="e">
        <f t="shared" si="0"/>
        <v>#DIV/0!</v>
      </c>
      <c r="J25" s="744">
        <f t="shared" si="1"/>
        <v>0</v>
      </c>
      <c r="K25" s="745"/>
      <c r="L25" s="746">
        <f t="shared" si="2"/>
        <v>0</v>
      </c>
      <c r="M25" s="744">
        <f t="shared" si="3"/>
        <v>0</v>
      </c>
      <c r="N25" s="745"/>
      <c r="O25" s="746">
        <f t="shared" si="4"/>
        <v>0</v>
      </c>
      <c r="P25" s="744">
        <f t="shared" si="5"/>
        <v>0</v>
      </c>
      <c r="Q25" s="745"/>
      <c r="R25" s="746">
        <f t="shared" si="6"/>
        <v>0</v>
      </c>
      <c r="S25" s="744">
        <f t="shared" si="7"/>
        <v>0</v>
      </c>
      <c r="T25" s="745">
        <v>0.25</v>
      </c>
      <c r="U25" s="746">
        <f t="shared" si="8"/>
        <v>0.25</v>
      </c>
      <c r="V25" s="744">
        <f t="shared" si="9"/>
        <v>0</v>
      </c>
      <c r="W25" s="745">
        <v>0.25</v>
      </c>
      <c r="X25" s="746">
        <f t="shared" si="10"/>
        <v>0.5</v>
      </c>
      <c r="Y25" s="744">
        <f t="shared" si="21"/>
        <v>0</v>
      </c>
      <c r="Z25" s="745">
        <v>0.25</v>
      </c>
      <c r="AA25" s="746">
        <f t="shared" si="22"/>
        <v>0.75</v>
      </c>
      <c r="AB25" s="744">
        <f t="shared" si="11"/>
        <v>0</v>
      </c>
      <c r="AC25" s="745">
        <v>0.25</v>
      </c>
      <c r="AD25" s="746">
        <f t="shared" si="12"/>
        <v>1</v>
      </c>
      <c r="AE25" s="744">
        <f t="shared" si="13"/>
        <v>0</v>
      </c>
      <c r="AF25" s="745"/>
      <c r="AG25" s="746">
        <f t="shared" si="14"/>
        <v>1</v>
      </c>
      <c r="AH25" s="744">
        <f t="shared" si="15"/>
        <v>0</v>
      </c>
      <c r="AI25" s="745"/>
      <c r="AJ25" s="746">
        <f t="shared" si="16"/>
        <v>1</v>
      </c>
      <c r="AK25" s="744">
        <f t="shared" si="17"/>
        <v>0</v>
      </c>
      <c r="AL25" s="745"/>
      <c r="AM25" s="746">
        <f t="shared" si="18"/>
        <v>1</v>
      </c>
      <c r="AN25" s="744">
        <f t="shared" si="19"/>
        <v>0</v>
      </c>
      <c r="AO25" s="745"/>
      <c r="AP25" s="746">
        <f t="shared" si="20"/>
        <v>1</v>
      </c>
    </row>
    <row r="26" spans="1:42">
      <c r="A26" s="742">
        <f>RESUMO!B33</f>
        <v>15</v>
      </c>
      <c r="B26" s="1083" t="str">
        <f>RESUMO!C33</f>
        <v>DRENAGEM DE ÁGUAS PLÚVIAIS</v>
      </c>
      <c r="C26" s="1083"/>
      <c r="D26" s="1083"/>
      <c r="E26" s="1083"/>
      <c r="F26" s="1083"/>
      <c r="G26" s="1084">
        <f>RESUMO!G33</f>
        <v>0</v>
      </c>
      <c r="H26" s="1085"/>
      <c r="I26" s="743" t="e">
        <f t="shared" si="0"/>
        <v>#DIV/0!</v>
      </c>
      <c r="J26" s="744">
        <f t="shared" si="1"/>
        <v>0</v>
      </c>
      <c r="K26" s="745"/>
      <c r="L26" s="746">
        <f t="shared" si="2"/>
        <v>0</v>
      </c>
      <c r="M26" s="744">
        <f t="shared" si="3"/>
        <v>0</v>
      </c>
      <c r="N26" s="745"/>
      <c r="O26" s="746">
        <f t="shared" si="4"/>
        <v>0</v>
      </c>
      <c r="P26" s="744">
        <f t="shared" si="5"/>
        <v>0</v>
      </c>
      <c r="Q26" s="745"/>
      <c r="R26" s="746">
        <f t="shared" si="6"/>
        <v>0</v>
      </c>
      <c r="S26" s="744">
        <f t="shared" si="7"/>
        <v>0</v>
      </c>
      <c r="T26" s="745"/>
      <c r="U26" s="746">
        <f t="shared" si="8"/>
        <v>0</v>
      </c>
      <c r="V26" s="744">
        <f t="shared" si="9"/>
        <v>0</v>
      </c>
      <c r="W26" s="745"/>
      <c r="X26" s="746">
        <f t="shared" si="10"/>
        <v>0</v>
      </c>
      <c r="Y26" s="744">
        <f t="shared" si="21"/>
        <v>0</v>
      </c>
      <c r="Z26" s="745"/>
      <c r="AA26" s="746">
        <f t="shared" si="22"/>
        <v>0</v>
      </c>
      <c r="AB26" s="744">
        <f t="shared" si="11"/>
        <v>0</v>
      </c>
      <c r="AC26" s="745"/>
      <c r="AD26" s="746">
        <f t="shared" si="12"/>
        <v>0</v>
      </c>
      <c r="AE26" s="744">
        <f t="shared" si="13"/>
        <v>0</v>
      </c>
      <c r="AF26" s="745">
        <v>0.4</v>
      </c>
      <c r="AG26" s="746">
        <f t="shared" si="14"/>
        <v>0.4</v>
      </c>
      <c r="AH26" s="744">
        <f t="shared" si="15"/>
        <v>0</v>
      </c>
      <c r="AI26" s="745">
        <v>0.3</v>
      </c>
      <c r="AJ26" s="746">
        <f t="shared" si="16"/>
        <v>0.7</v>
      </c>
      <c r="AK26" s="744">
        <f t="shared" si="17"/>
        <v>0</v>
      </c>
      <c r="AL26" s="745">
        <v>0.3</v>
      </c>
      <c r="AM26" s="746">
        <f t="shared" si="18"/>
        <v>1</v>
      </c>
      <c r="AN26" s="744">
        <f t="shared" si="19"/>
        <v>0</v>
      </c>
      <c r="AO26" s="745"/>
      <c r="AP26" s="746">
        <f t="shared" si="20"/>
        <v>1</v>
      </c>
    </row>
    <row r="27" spans="1:42">
      <c r="A27" s="742">
        <f>RESUMO!B34</f>
        <v>16</v>
      </c>
      <c r="B27" s="1083" t="str">
        <f>RESUMO!C34</f>
        <v>INSTALAÇÕES SANITÁRIAS</v>
      </c>
      <c r="C27" s="1083"/>
      <c r="D27" s="1083"/>
      <c r="E27" s="1083"/>
      <c r="F27" s="1083"/>
      <c r="G27" s="1084">
        <f>RESUMO!G34</f>
        <v>0</v>
      </c>
      <c r="H27" s="1085"/>
      <c r="I27" s="743" t="e">
        <f t="shared" si="0"/>
        <v>#DIV/0!</v>
      </c>
      <c r="J27" s="744">
        <f t="shared" si="1"/>
        <v>0</v>
      </c>
      <c r="K27" s="745"/>
      <c r="L27" s="746">
        <f t="shared" si="2"/>
        <v>0</v>
      </c>
      <c r="M27" s="744">
        <f t="shared" si="3"/>
        <v>0</v>
      </c>
      <c r="N27" s="745">
        <v>0.25</v>
      </c>
      <c r="O27" s="746">
        <f t="shared" si="4"/>
        <v>0.25</v>
      </c>
      <c r="P27" s="744">
        <f t="shared" si="5"/>
        <v>0</v>
      </c>
      <c r="Q27" s="745">
        <v>0.25</v>
      </c>
      <c r="R27" s="746">
        <f t="shared" si="6"/>
        <v>0.5</v>
      </c>
      <c r="S27" s="744">
        <f t="shared" si="7"/>
        <v>0</v>
      </c>
      <c r="T27" s="745">
        <v>0.25</v>
      </c>
      <c r="U27" s="746">
        <f t="shared" si="8"/>
        <v>0.75</v>
      </c>
      <c r="V27" s="744">
        <f t="shared" si="9"/>
        <v>0</v>
      </c>
      <c r="W27" s="745">
        <v>0.25</v>
      </c>
      <c r="X27" s="746">
        <f t="shared" si="10"/>
        <v>1</v>
      </c>
      <c r="Y27" s="744">
        <f t="shared" si="21"/>
        <v>0</v>
      </c>
      <c r="Z27" s="745"/>
      <c r="AA27" s="746">
        <f t="shared" si="22"/>
        <v>1</v>
      </c>
      <c r="AB27" s="744">
        <f t="shared" si="11"/>
        <v>0</v>
      </c>
      <c r="AC27" s="745"/>
      <c r="AD27" s="746">
        <f t="shared" si="12"/>
        <v>1</v>
      </c>
      <c r="AE27" s="744">
        <f t="shared" si="13"/>
        <v>0</v>
      </c>
      <c r="AF27" s="745"/>
      <c r="AG27" s="746">
        <f t="shared" si="14"/>
        <v>1</v>
      </c>
      <c r="AH27" s="744">
        <f t="shared" si="15"/>
        <v>0</v>
      </c>
      <c r="AI27" s="745"/>
      <c r="AJ27" s="746">
        <f t="shared" si="16"/>
        <v>1</v>
      </c>
      <c r="AK27" s="744">
        <f t="shared" si="17"/>
        <v>0</v>
      </c>
      <c r="AL27" s="745"/>
      <c r="AM27" s="746">
        <f t="shared" si="18"/>
        <v>1</v>
      </c>
      <c r="AN27" s="744">
        <f t="shared" si="19"/>
        <v>0</v>
      </c>
      <c r="AO27" s="745"/>
      <c r="AP27" s="746">
        <f t="shared" si="20"/>
        <v>1</v>
      </c>
    </row>
    <row r="28" spans="1:42">
      <c r="A28" s="742">
        <f>RESUMO!B35</f>
        <v>17</v>
      </c>
      <c r="B28" s="1083" t="str">
        <f>RESUMO!C35</f>
        <v>LOUÇAS, ACESSÓRIOS E METAIS</v>
      </c>
      <c r="C28" s="1083"/>
      <c r="D28" s="1083"/>
      <c r="E28" s="1083"/>
      <c r="F28" s="1083"/>
      <c r="G28" s="1084">
        <f>RESUMO!G35</f>
        <v>0</v>
      </c>
      <c r="H28" s="1085"/>
      <c r="I28" s="743" t="e">
        <f t="shared" si="0"/>
        <v>#DIV/0!</v>
      </c>
      <c r="J28" s="744">
        <f t="shared" si="1"/>
        <v>0</v>
      </c>
      <c r="K28" s="747"/>
      <c r="L28" s="746">
        <f t="shared" si="2"/>
        <v>0</v>
      </c>
      <c r="M28" s="744">
        <f t="shared" si="3"/>
        <v>0</v>
      </c>
      <c r="N28" s="745"/>
      <c r="O28" s="746">
        <f t="shared" si="4"/>
        <v>0</v>
      </c>
      <c r="P28" s="744">
        <f t="shared" si="5"/>
        <v>0</v>
      </c>
      <c r="Q28" s="745"/>
      <c r="R28" s="746">
        <f t="shared" si="6"/>
        <v>0</v>
      </c>
      <c r="S28" s="744">
        <f t="shared" si="7"/>
        <v>0</v>
      </c>
      <c r="T28" s="745"/>
      <c r="U28" s="746">
        <f t="shared" si="8"/>
        <v>0</v>
      </c>
      <c r="V28" s="744">
        <f t="shared" si="9"/>
        <v>0</v>
      </c>
      <c r="W28" s="745"/>
      <c r="X28" s="746">
        <f t="shared" si="10"/>
        <v>0</v>
      </c>
      <c r="Y28" s="744">
        <f t="shared" si="21"/>
        <v>0</v>
      </c>
      <c r="Z28" s="745"/>
      <c r="AA28" s="746">
        <f t="shared" si="22"/>
        <v>0</v>
      </c>
      <c r="AB28" s="744">
        <f t="shared" si="11"/>
        <v>0</v>
      </c>
      <c r="AC28" s="745">
        <v>0.5</v>
      </c>
      <c r="AD28" s="746">
        <f t="shared" si="12"/>
        <v>0.5</v>
      </c>
      <c r="AE28" s="744">
        <f t="shared" si="13"/>
        <v>0</v>
      </c>
      <c r="AF28" s="745">
        <v>0.5</v>
      </c>
      <c r="AG28" s="746">
        <f t="shared" si="14"/>
        <v>1</v>
      </c>
      <c r="AH28" s="744">
        <f t="shared" si="15"/>
        <v>0</v>
      </c>
      <c r="AI28" s="745"/>
      <c r="AJ28" s="746">
        <f t="shared" si="16"/>
        <v>1</v>
      </c>
      <c r="AK28" s="744">
        <f t="shared" si="17"/>
        <v>0</v>
      </c>
      <c r="AL28" s="745"/>
      <c r="AM28" s="746">
        <f t="shared" si="18"/>
        <v>1</v>
      </c>
      <c r="AN28" s="744">
        <f t="shared" si="19"/>
        <v>0</v>
      </c>
      <c r="AO28" s="745"/>
      <c r="AP28" s="746">
        <f t="shared" si="20"/>
        <v>1</v>
      </c>
    </row>
    <row r="29" spans="1:42">
      <c r="A29" s="742">
        <f>RESUMO!B36</f>
        <v>18</v>
      </c>
      <c r="B29" s="1083" t="str">
        <f>RESUMO!C36</f>
        <v>INSTALAÇÃO DE GÁS COMBUSTÍVEL</v>
      </c>
      <c r="C29" s="1083"/>
      <c r="D29" s="1083"/>
      <c r="E29" s="1083"/>
      <c r="F29" s="1083"/>
      <c r="G29" s="1084">
        <f>RESUMO!G36</f>
        <v>0</v>
      </c>
      <c r="H29" s="1085"/>
      <c r="I29" s="743" t="e">
        <f t="shared" si="0"/>
        <v>#DIV/0!</v>
      </c>
      <c r="J29" s="744">
        <f t="shared" si="1"/>
        <v>0</v>
      </c>
      <c r="K29" s="747"/>
      <c r="L29" s="746">
        <f t="shared" si="2"/>
        <v>0</v>
      </c>
      <c r="M29" s="744">
        <f t="shared" si="3"/>
        <v>0</v>
      </c>
      <c r="N29" s="745"/>
      <c r="O29" s="746">
        <f t="shared" si="4"/>
        <v>0</v>
      </c>
      <c r="P29" s="744">
        <f t="shared" si="5"/>
        <v>0</v>
      </c>
      <c r="Q29" s="745"/>
      <c r="R29" s="746">
        <f t="shared" si="6"/>
        <v>0</v>
      </c>
      <c r="S29" s="744">
        <f t="shared" si="7"/>
        <v>0</v>
      </c>
      <c r="T29" s="745"/>
      <c r="U29" s="746">
        <f t="shared" si="8"/>
        <v>0</v>
      </c>
      <c r="V29" s="744">
        <f t="shared" si="9"/>
        <v>0</v>
      </c>
      <c r="W29" s="745"/>
      <c r="X29" s="746">
        <f t="shared" si="10"/>
        <v>0</v>
      </c>
      <c r="Y29" s="744">
        <f t="shared" si="21"/>
        <v>0</v>
      </c>
      <c r="Z29" s="745"/>
      <c r="AA29" s="746">
        <f t="shared" si="22"/>
        <v>0</v>
      </c>
      <c r="AB29" s="744">
        <f t="shared" si="11"/>
        <v>0</v>
      </c>
      <c r="AC29" s="745">
        <v>0.5</v>
      </c>
      <c r="AD29" s="746">
        <f t="shared" si="12"/>
        <v>0.5</v>
      </c>
      <c r="AE29" s="744">
        <f t="shared" si="13"/>
        <v>0</v>
      </c>
      <c r="AF29" s="745"/>
      <c r="AG29" s="746">
        <f t="shared" si="14"/>
        <v>0.5</v>
      </c>
      <c r="AH29" s="744">
        <f t="shared" si="15"/>
        <v>0</v>
      </c>
      <c r="AI29" s="745"/>
      <c r="AJ29" s="746">
        <f t="shared" si="16"/>
        <v>0.5</v>
      </c>
      <c r="AK29" s="744">
        <f t="shared" si="17"/>
        <v>0</v>
      </c>
      <c r="AL29" s="745"/>
      <c r="AM29" s="746">
        <f t="shared" si="18"/>
        <v>0.5</v>
      </c>
      <c r="AN29" s="744">
        <f t="shared" si="19"/>
        <v>0</v>
      </c>
      <c r="AO29" s="745">
        <v>0.5</v>
      </c>
      <c r="AP29" s="746">
        <f t="shared" si="20"/>
        <v>1</v>
      </c>
    </row>
    <row r="30" spans="1:42">
      <c r="A30" s="742">
        <f>RESUMO!B37</f>
        <v>19</v>
      </c>
      <c r="B30" s="1083" t="str">
        <f>RESUMO!C37</f>
        <v>SISTEMA DE PROTEÇÃO CONTRA INCÊNDIO</v>
      </c>
      <c r="C30" s="1083"/>
      <c r="D30" s="1083"/>
      <c r="E30" s="1083"/>
      <c r="F30" s="1083"/>
      <c r="G30" s="1084">
        <f>RESUMO!G37</f>
        <v>0</v>
      </c>
      <c r="H30" s="1085"/>
      <c r="I30" s="743" t="e">
        <f t="shared" si="0"/>
        <v>#DIV/0!</v>
      </c>
      <c r="J30" s="744">
        <f t="shared" si="1"/>
        <v>0</v>
      </c>
      <c r="K30" s="745"/>
      <c r="L30" s="746">
        <f t="shared" si="2"/>
        <v>0</v>
      </c>
      <c r="M30" s="744">
        <f t="shared" si="3"/>
        <v>0</v>
      </c>
      <c r="N30" s="745"/>
      <c r="O30" s="746">
        <f t="shared" si="4"/>
        <v>0</v>
      </c>
      <c r="P30" s="744">
        <f t="shared" si="5"/>
        <v>0</v>
      </c>
      <c r="Q30" s="745"/>
      <c r="R30" s="746">
        <f t="shared" si="6"/>
        <v>0</v>
      </c>
      <c r="S30" s="744">
        <f t="shared" si="7"/>
        <v>0</v>
      </c>
      <c r="T30" s="745"/>
      <c r="U30" s="746">
        <f t="shared" si="8"/>
        <v>0</v>
      </c>
      <c r="V30" s="744">
        <f t="shared" si="9"/>
        <v>0</v>
      </c>
      <c r="W30" s="745"/>
      <c r="X30" s="746">
        <f t="shared" si="10"/>
        <v>0</v>
      </c>
      <c r="Y30" s="744">
        <f t="shared" si="21"/>
        <v>0</v>
      </c>
      <c r="Z30" s="745"/>
      <c r="AA30" s="746">
        <f t="shared" si="22"/>
        <v>0</v>
      </c>
      <c r="AB30" s="744">
        <f t="shared" si="11"/>
        <v>0</v>
      </c>
      <c r="AC30" s="745"/>
      <c r="AD30" s="746">
        <f t="shared" si="12"/>
        <v>0</v>
      </c>
      <c r="AE30" s="744">
        <f t="shared" si="13"/>
        <v>0</v>
      </c>
      <c r="AF30" s="745">
        <v>0.4</v>
      </c>
      <c r="AG30" s="746">
        <f t="shared" si="14"/>
        <v>0.4</v>
      </c>
      <c r="AH30" s="744">
        <f t="shared" si="15"/>
        <v>0</v>
      </c>
      <c r="AI30" s="745">
        <v>0.3</v>
      </c>
      <c r="AJ30" s="746">
        <f t="shared" si="16"/>
        <v>0.7</v>
      </c>
      <c r="AK30" s="744">
        <f t="shared" si="17"/>
        <v>0</v>
      </c>
      <c r="AL30" s="745">
        <v>0.3</v>
      </c>
      <c r="AM30" s="746">
        <f t="shared" si="18"/>
        <v>1</v>
      </c>
      <c r="AN30" s="744">
        <f t="shared" si="19"/>
        <v>0</v>
      </c>
      <c r="AO30" s="745"/>
      <c r="AP30" s="746">
        <f t="shared" si="20"/>
        <v>1</v>
      </c>
    </row>
    <row r="31" spans="1:42">
      <c r="A31" s="742">
        <f>RESUMO!B38</f>
        <v>20</v>
      </c>
      <c r="B31" s="1083" t="str">
        <f>RESUMO!C38</f>
        <v>INSTALAÇÃO ELÉTRICA - 127V</v>
      </c>
      <c r="C31" s="1083"/>
      <c r="D31" s="1083"/>
      <c r="E31" s="1083"/>
      <c r="F31" s="1083"/>
      <c r="G31" s="1084">
        <f>RESUMO!G38</f>
        <v>0</v>
      </c>
      <c r="H31" s="1085"/>
      <c r="I31" s="743" t="e">
        <f t="shared" si="0"/>
        <v>#DIV/0!</v>
      </c>
      <c r="J31" s="744">
        <f t="shared" si="1"/>
        <v>0</v>
      </c>
      <c r="K31" s="745"/>
      <c r="L31" s="746">
        <f t="shared" si="2"/>
        <v>0</v>
      </c>
      <c r="M31" s="744">
        <f t="shared" si="3"/>
        <v>0</v>
      </c>
      <c r="N31" s="745"/>
      <c r="O31" s="746">
        <f t="shared" si="4"/>
        <v>0</v>
      </c>
      <c r="P31" s="744">
        <f t="shared" si="5"/>
        <v>0</v>
      </c>
      <c r="Q31" s="745"/>
      <c r="R31" s="746">
        <f t="shared" si="6"/>
        <v>0</v>
      </c>
      <c r="S31" s="744">
        <f t="shared" si="7"/>
        <v>0</v>
      </c>
      <c r="T31" s="745"/>
      <c r="U31" s="746">
        <f t="shared" si="8"/>
        <v>0</v>
      </c>
      <c r="V31" s="744">
        <f t="shared" si="9"/>
        <v>0</v>
      </c>
      <c r="W31" s="745">
        <v>0.4</v>
      </c>
      <c r="X31" s="746">
        <f t="shared" si="10"/>
        <v>0.4</v>
      </c>
      <c r="Y31" s="744">
        <f t="shared" si="21"/>
        <v>0</v>
      </c>
      <c r="Z31" s="745">
        <v>0.3</v>
      </c>
      <c r="AA31" s="746">
        <f t="shared" si="22"/>
        <v>0.7</v>
      </c>
      <c r="AB31" s="744">
        <f t="shared" si="11"/>
        <v>0</v>
      </c>
      <c r="AC31" s="745">
        <v>0.3</v>
      </c>
      <c r="AD31" s="746">
        <f t="shared" si="12"/>
        <v>1</v>
      </c>
      <c r="AE31" s="744">
        <f t="shared" si="13"/>
        <v>0</v>
      </c>
      <c r="AF31" s="745"/>
      <c r="AG31" s="746">
        <f t="shared" si="14"/>
        <v>1</v>
      </c>
      <c r="AH31" s="744">
        <f t="shared" si="15"/>
        <v>0</v>
      </c>
      <c r="AI31" s="745"/>
      <c r="AJ31" s="746">
        <f t="shared" si="16"/>
        <v>1</v>
      </c>
      <c r="AK31" s="744">
        <f t="shared" si="17"/>
        <v>0</v>
      </c>
      <c r="AL31" s="745"/>
      <c r="AM31" s="746">
        <f t="shared" si="18"/>
        <v>1</v>
      </c>
      <c r="AN31" s="744">
        <f t="shared" si="19"/>
        <v>0</v>
      </c>
      <c r="AO31" s="745"/>
      <c r="AP31" s="746">
        <f t="shared" si="20"/>
        <v>1</v>
      </c>
    </row>
    <row r="32" spans="1:42">
      <c r="A32" s="742">
        <f>RESUMO!B39</f>
        <v>21</v>
      </c>
      <c r="B32" s="1083" t="str">
        <f>RESUMO!C39</f>
        <v>INSTALAÇÕES DE CLIMATIZAÇÃO</v>
      </c>
      <c r="C32" s="1083"/>
      <c r="D32" s="1083"/>
      <c r="E32" s="1083"/>
      <c r="F32" s="1083"/>
      <c r="G32" s="1084">
        <f>RESUMO!G39</f>
        <v>0</v>
      </c>
      <c r="H32" s="1085"/>
      <c r="I32" s="743" t="e">
        <f t="shared" si="0"/>
        <v>#DIV/0!</v>
      </c>
      <c r="J32" s="744">
        <f t="shared" si="1"/>
        <v>0</v>
      </c>
      <c r="K32" s="747"/>
      <c r="L32" s="746">
        <f t="shared" si="2"/>
        <v>0</v>
      </c>
      <c r="M32" s="744">
        <f t="shared" si="3"/>
        <v>0</v>
      </c>
      <c r="N32" s="745"/>
      <c r="O32" s="746">
        <f t="shared" si="4"/>
        <v>0</v>
      </c>
      <c r="P32" s="744">
        <f t="shared" si="5"/>
        <v>0</v>
      </c>
      <c r="Q32" s="745"/>
      <c r="R32" s="746">
        <f t="shared" si="6"/>
        <v>0</v>
      </c>
      <c r="S32" s="744">
        <f t="shared" si="7"/>
        <v>0</v>
      </c>
      <c r="T32" s="745"/>
      <c r="U32" s="746">
        <f t="shared" si="8"/>
        <v>0</v>
      </c>
      <c r="V32" s="744">
        <f t="shared" si="9"/>
        <v>0</v>
      </c>
      <c r="W32" s="745"/>
      <c r="X32" s="746">
        <f t="shared" si="10"/>
        <v>0</v>
      </c>
      <c r="Y32" s="744">
        <f t="shared" si="21"/>
        <v>0</v>
      </c>
      <c r="Z32" s="745"/>
      <c r="AA32" s="746">
        <f t="shared" si="22"/>
        <v>0</v>
      </c>
      <c r="AB32" s="744">
        <f t="shared" si="11"/>
        <v>0</v>
      </c>
      <c r="AC32" s="745"/>
      <c r="AD32" s="746">
        <f t="shared" si="12"/>
        <v>0</v>
      </c>
      <c r="AE32" s="744">
        <f t="shared" si="13"/>
        <v>0</v>
      </c>
      <c r="AF32" s="745">
        <v>0.4</v>
      </c>
      <c r="AG32" s="746">
        <f t="shared" si="14"/>
        <v>0.4</v>
      </c>
      <c r="AH32" s="744">
        <f t="shared" si="15"/>
        <v>0</v>
      </c>
      <c r="AI32" s="745">
        <v>0.3</v>
      </c>
      <c r="AJ32" s="746">
        <f t="shared" si="16"/>
        <v>0.7</v>
      </c>
      <c r="AK32" s="744">
        <f t="shared" si="17"/>
        <v>0</v>
      </c>
      <c r="AL32" s="745">
        <v>0.3</v>
      </c>
      <c r="AM32" s="746">
        <f t="shared" si="18"/>
        <v>1</v>
      </c>
      <c r="AN32" s="744">
        <f t="shared" si="19"/>
        <v>0</v>
      </c>
      <c r="AO32" s="745"/>
      <c r="AP32" s="746">
        <f t="shared" si="20"/>
        <v>1</v>
      </c>
    </row>
    <row r="33" spans="1:42">
      <c r="A33" s="742">
        <f>RESUMO!B40</f>
        <v>22</v>
      </c>
      <c r="B33" s="1083" t="str">
        <f>RESUMO!C40</f>
        <v>INSTALAÇÕES DE REDE ESTRTUTURADA</v>
      </c>
      <c r="C33" s="1083"/>
      <c r="D33" s="1083"/>
      <c r="E33" s="1083"/>
      <c r="F33" s="1083"/>
      <c r="G33" s="1084">
        <f>RESUMO!G40</f>
        <v>0</v>
      </c>
      <c r="H33" s="1085"/>
      <c r="I33" s="743" t="e">
        <f t="shared" si="0"/>
        <v>#DIV/0!</v>
      </c>
      <c r="J33" s="744">
        <f t="shared" si="1"/>
        <v>0</v>
      </c>
      <c r="K33" s="747"/>
      <c r="L33" s="746">
        <f t="shared" si="2"/>
        <v>0</v>
      </c>
      <c r="M33" s="744">
        <f t="shared" si="3"/>
        <v>0</v>
      </c>
      <c r="N33" s="745"/>
      <c r="O33" s="746">
        <f t="shared" si="4"/>
        <v>0</v>
      </c>
      <c r="P33" s="744">
        <f t="shared" si="5"/>
        <v>0</v>
      </c>
      <c r="Q33" s="745"/>
      <c r="R33" s="746">
        <f t="shared" si="6"/>
        <v>0</v>
      </c>
      <c r="S33" s="744">
        <f t="shared" si="7"/>
        <v>0</v>
      </c>
      <c r="T33" s="745"/>
      <c r="U33" s="746">
        <f t="shared" si="8"/>
        <v>0</v>
      </c>
      <c r="V33" s="744">
        <f t="shared" si="9"/>
        <v>0</v>
      </c>
      <c r="W33" s="745"/>
      <c r="X33" s="746">
        <f t="shared" si="10"/>
        <v>0</v>
      </c>
      <c r="Y33" s="744">
        <f t="shared" si="21"/>
        <v>0</v>
      </c>
      <c r="Z33" s="745"/>
      <c r="AA33" s="746">
        <f t="shared" si="22"/>
        <v>0</v>
      </c>
      <c r="AB33" s="744">
        <f t="shared" si="11"/>
        <v>0</v>
      </c>
      <c r="AC33" s="745">
        <v>0.4</v>
      </c>
      <c r="AD33" s="746">
        <f t="shared" si="12"/>
        <v>0.4</v>
      </c>
      <c r="AE33" s="744">
        <f t="shared" si="13"/>
        <v>0</v>
      </c>
      <c r="AF33" s="745">
        <v>0.3</v>
      </c>
      <c r="AG33" s="746">
        <f t="shared" si="14"/>
        <v>0.7</v>
      </c>
      <c r="AH33" s="744">
        <f t="shared" si="15"/>
        <v>0</v>
      </c>
      <c r="AI33" s="745">
        <v>0.3</v>
      </c>
      <c r="AJ33" s="746">
        <f t="shared" si="16"/>
        <v>1</v>
      </c>
      <c r="AK33" s="744">
        <f t="shared" si="17"/>
        <v>0</v>
      </c>
      <c r="AL33" s="745"/>
      <c r="AM33" s="746">
        <f t="shared" si="18"/>
        <v>1</v>
      </c>
      <c r="AN33" s="744">
        <f t="shared" si="19"/>
        <v>0</v>
      </c>
      <c r="AO33" s="745"/>
      <c r="AP33" s="746">
        <f t="shared" si="20"/>
        <v>1</v>
      </c>
    </row>
    <row r="34" spans="1:42">
      <c r="A34" s="742">
        <f>RESUMO!B41</f>
        <v>23</v>
      </c>
      <c r="B34" s="1083" t="str">
        <f>RESUMO!C41</f>
        <v>SISTEMA DE EXAUSTÃO MECÂNICA</v>
      </c>
      <c r="C34" s="1083"/>
      <c r="D34" s="1083"/>
      <c r="E34" s="1083"/>
      <c r="F34" s="1083"/>
      <c r="G34" s="1084">
        <f>RESUMO!G41</f>
        <v>0</v>
      </c>
      <c r="H34" s="1085"/>
      <c r="I34" s="743" t="e">
        <f t="shared" si="0"/>
        <v>#DIV/0!</v>
      </c>
      <c r="J34" s="744">
        <f t="shared" si="1"/>
        <v>0</v>
      </c>
      <c r="K34" s="747"/>
      <c r="L34" s="746">
        <f t="shared" si="2"/>
        <v>0</v>
      </c>
      <c r="M34" s="744">
        <f t="shared" si="3"/>
        <v>0</v>
      </c>
      <c r="N34" s="745"/>
      <c r="O34" s="746">
        <f t="shared" si="4"/>
        <v>0</v>
      </c>
      <c r="P34" s="744">
        <f t="shared" si="5"/>
        <v>0</v>
      </c>
      <c r="Q34" s="745"/>
      <c r="R34" s="746">
        <f t="shared" si="6"/>
        <v>0</v>
      </c>
      <c r="S34" s="744">
        <f t="shared" si="7"/>
        <v>0</v>
      </c>
      <c r="T34" s="745"/>
      <c r="U34" s="746">
        <f t="shared" si="8"/>
        <v>0</v>
      </c>
      <c r="V34" s="744">
        <f t="shared" si="9"/>
        <v>0</v>
      </c>
      <c r="W34" s="745"/>
      <c r="X34" s="746">
        <f t="shared" si="10"/>
        <v>0</v>
      </c>
      <c r="Y34" s="744">
        <f t="shared" si="21"/>
        <v>0</v>
      </c>
      <c r="Z34" s="745"/>
      <c r="AA34" s="746">
        <f t="shared" si="22"/>
        <v>0</v>
      </c>
      <c r="AB34" s="744">
        <f t="shared" si="11"/>
        <v>0</v>
      </c>
      <c r="AC34" s="745"/>
      <c r="AD34" s="746">
        <f t="shared" si="12"/>
        <v>0</v>
      </c>
      <c r="AE34" s="744">
        <f t="shared" si="13"/>
        <v>0</v>
      </c>
      <c r="AF34" s="745"/>
      <c r="AG34" s="746">
        <f t="shared" si="14"/>
        <v>0</v>
      </c>
      <c r="AH34" s="744">
        <f t="shared" si="15"/>
        <v>0</v>
      </c>
      <c r="AI34" s="745">
        <v>1</v>
      </c>
      <c r="AJ34" s="746">
        <f t="shared" si="16"/>
        <v>1</v>
      </c>
      <c r="AK34" s="744">
        <f t="shared" si="17"/>
        <v>0</v>
      </c>
      <c r="AL34" s="745"/>
      <c r="AM34" s="746">
        <f t="shared" si="18"/>
        <v>1</v>
      </c>
      <c r="AN34" s="744">
        <f t="shared" si="19"/>
        <v>0</v>
      </c>
      <c r="AO34" s="745"/>
      <c r="AP34" s="746">
        <f t="shared" si="20"/>
        <v>1</v>
      </c>
    </row>
    <row r="35" spans="1:42">
      <c r="A35" s="742">
        <f>RESUMO!B42</f>
        <v>24</v>
      </c>
      <c r="B35" s="1083" t="str">
        <f>RESUMO!C42</f>
        <v>SISTEMA DE PROTEÇÃO CONTRA DESCARGAS ATMOSFÉRICAS (SPDA)</v>
      </c>
      <c r="C35" s="1083"/>
      <c r="D35" s="1083"/>
      <c r="E35" s="1083"/>
      <c r="F35" s="1083"/>
      <c r="G35" s="1084">
        <f>RESUMO!G42</f>
        <v>0</v>
      </c>
      <c r="H35" s="1085"/>
      <c r="I35" s="743" t="e">
        <f t="shared" si="0"/>
        <v>#DIV/0!</v>
      </c>
      <c r="J35" s="744">
        <f t="shared" si="1"/>
        <v>0</v>
      </c>
      <c r="K35" s="747"/>
      <c r="L35" s="746">
        <f t="shared" si="2"/>
        <v>0</v>
      </c>
      <c r="M35" s="744">
        <f t="shared" si="3"/>
        <v>0</v>
      </c>
      <c r="N35" s="745"/>
      <c r="O35" s="746">
        <f t="shared" si="4"/>
        <v>0</v>
      </c>
      <c r="P35" s="744">
        <f t="shared" si="5"/>
        <v>0</v>
      </c>
      <c r="Q35" s="745"/>
      <c r="R35" s="746">
        <f t="shared" si="6"/>
        <v>0</v>
      </c>
      <c r="S35" s="744">
        <f t="shared" si="7"/>
        <v>0</v>
      </c>
      <c r="T35" s="745"/>
      <c r="U35" s="746">
        <f t="shared" si="8"/>
        <v>0</v>
      </c>
      <c r="V35" s="744">
        <f t="shared" si="9"/>
        <v>0</v>
      </c>
      <c r="W35" s="745"/>
      <c r="X35" s="746">
        <f t="shared" si="10"/>
        <v>0</v>
      </c>
      <c r="Y35" s="744">
        <f t="shared" si="21"/>
        <v>0</v>
      </c>
      <c r="Z35" s="745"/>
      <c r="AA35" s="746">
        <f t="shared" si="22"/>
        <v>0</v>
      </c>
      <c r="AB35" s="744">
        <f t="shared" si="11"/>
        <v>0</v>
      </c>
      <c r="AC35" s="745"/>
      <c r="AD35" s="746">
        <f t="shared" si="12"/>
        <v>0</v>
      </c>
      <c r="AE35" s="744">
        <f t="shared" si="13"/>
        <v>0</v>
      </c>
      <c r="AF35" s="745">
        <v>0.4</v>
      </c>
      <c r="AG35" s="746">
        <f t="shared" si="14"/>
        <v>0.4</v>
      </c>
      <c r="AH35" s="744">
        <f t="shared" si="15"/>
        <v>0</v>
      </c>
      <c r="AI35" s="745">
        <v>0.3</v>
      </c>
      <c r="AJ35" s="746">
        <f t="shared" si="16"/>
        <v>0.7</v>
      </c>
      <c r="AK35" s="744">
        <f t="shared" si="17"/>
        <v>0</v>
      </c>
      <c r="AL35" s="745">
        <v>0.3</v>
      </c>
      <c r="AM35" s="746">
        <f t="shared" si="18"/>
        <v>1</v>
      </c>
      <c r="AN35" s="744">
        <f t="shared" si="19"/>
        <v>0</v>
      </c>
      <c r="AO35" s="745"/>
      <c r="AP35" s="746">
        <f t="shared" si="20"/>
        <v>1</v>
      </c>
    </row>
    <row r="36" spans="1:42">
      <c r="A36" s="742">
        <f>RESUMO!B43</f>
        <v>25</v>
      </c>
      <c r="B36" s="1083" t="str">
        <f>RESUMO!C43</f>
        <v>SERVIÇOS COMPLEMENTARES</v>
      </c>
      <c r="C36" s="1083"/>
      <c r="D36" s="1083"/>
      <c r="E36" s="1083"/>
      <c r="F36" s="1083"/>
      <c r="G36" s="1084">
        <f>RESUMO!G43</f>
        <v>0</v>
      </c>
      <c r="H36" s="1085"/>
      <c r="I36" s="743" t="e">
        <f t="shared" si="0"/>
        <v>#DIV/0!</v>
      </c>
      <c r="J36" s="744">
        <f t="shared" si="1"/>
        <v>0</v>
      </c>
      <c r="K36" s="747"/>
      <c r="L36" s="746">
        <f t="shared" si="2"/>
        <v>0</v>
      </c>
      <c r="M36" s="744">
        <f t="shared" si="3"/>
        <v>0</v>
      </c>
      <c r="N36" s="745"/>
      <c r="O36" s="746">
        <f t="shared" si="4"/>
        <v>0</v>
      </c>
      <c r="P36" s="744">
        <f t="shared" si="5"/>
        <v>0</v>
      </c>
      <c r="Q36" s="745"/>
      <c r="R36" s="746">
        <f t="shared" si="6"/>
        <v>0</v>
      </c>
      <c r="S36" s="744">
        <f t="shared" si="7"/>
        <v>0</v>
      </c>
      <c r="T36" s="745"/>
      <c r="U36" s="746">
        <f t="shared" si="8"/>
        <v>0</v>
      </c>
      <c r="V36" s="744">
        <f t="shared" si="9"/>
        <v>0</v>
      </c>
      <c r="W36" s="745"/>
      <c r="X36" s="746">
        <f t="shared" si="10"/>
        <v>0</v>
      </c>
      <c r="Y36" s="744">
        <f t="shared" si="21"/>
        <v>0</v>
      </c>
      <c r="Z36" s="745"/>
      <c r="AA36" s="746">
        <f t="shared" si="22"/>
        <v>0</v>
      </c>
      <c r="AB36" s="744">
        <f t="shared" si="11"/>
        <v>0</v>
      </c>
      <c r="AC36" s="745">
        <v>0.25</v>
      </c>
      <c r="AD36" s="746">
        <f t="shared" si="12"/>
        <v>0.25</v>
      </c>
      <c r="AE36" s="744">
        <f t="shared" si="13"/>
        <v>0</v>
      </c>
      <c r="AF36" s="745">
        <v>0.25</v>
      </c>
      <c r="AG36" s="746">
        <f t="shared" si="14"/>
        <v>0.5</v>
      </c>
      <c r="AH36" s="744">
        <f t="shared" si="15"/>
        <v>0</v>
      </c>
      <c r="AI36" s="745">
        <v>0.25</v>
      </c>
      <c r="AJ36" s="746">
        <f t="shared" si="16"/>
        <v>0.75</v>
      </c>
      <c r="AK36" s="744">
        <f t="shared" si="17"/>
        <v>0</v>
      </c>
      <c r="AL36" s="745">
        <v>0.25</v>
      </c>
      <c r="AM36" s="746">
        <f t="shared" si="18"/>
        <v>1</v>
      </c>
      <c r="AN36" s="744">
        <f t="shared" si="19"/>
        <v>0</v>
      </c>
      <c r="AO36" s="745"/>
      <c r="AP36" s="746">
        <f t="shared" si="20"/>
        <v>1</v>
      </c>
    </row>
    <row r="37" spans="1:42">
      <c r="A37" s="742">
        <f>RESUMO!B44</f>
        <v>26</v>
      </c>
      <c r="B37" s="1083" t="str">
        <f>RESUMO!C44</f>
        <v>SERVIÇOS FINAIS</v>
      </c>
      <c r="C37" s="1083"/>
      <c r="D37" s="1083"/>
      <c r="E37" s="1083"/>
      <c r="F37" s="1083"/>
      <c r="G37" s="1084">
        <f>RESUMO!G44</f>
        <v>0</v>
      </c>
      <c r="H37" s="1085"/>
      <c r="I37" s="743" t="e">
        <f t="shared" si="0"/>
        <v>#DIV/0!</v>
      </c>
      <c r="J37" s="744">
        <f t="shared" si="1"/>
        <v>0</v>
      </c>
      <c r="K37" s="747"/>
      <c r="L37" s="746">
        <f t="shared" si="2"/>
        <v>0</v>
      </c>
      <c r="M37" s="744">
        <f t="shared" si="3"/>
        <v>0</v>
      </c>
      <c r="N37" s="745"/>
      <c r="O37" s="746">
        <f t="shared" si="4"/>
        <v>0</v>
      </c>
      <c r="P37" s="744">
        <f t="shared" si="5"/>
        <v>0</v>
      </c>
      <c r="Q37" s="745"/>
      <c r="R37" s="746">
        <f t="shared" si="6"/>
        <v>0</v>
      </c>
      <c r="S37" s="744">
        <f t="shared" si="7"/>
        <v>0</v>
      </c>
      <c r="T37" s="745"/>
      <c r="U37" s="746">
        <f t="shared" si="8"/>
        <v>0</v>
      </c>
      <c r="V37" s="744">
        <f t="shared" si="9"/>
        <v>0</v>
      </c>
      <c r="W37" s="745"/>
      <c r="X37" s="746">
        <f t="shared" si="10"/>
        <v>0</v>
      </c>
      <c r="Y37" s="744">
        <f t="shared" si="21"/>
        <v>0</v>
      </c>
      <c r="Z37" s="745"/>
      <c r="AA37" s="746">
        <f t="shared" si="22"/>
        <v>0</v>
      </c>
      <c r="AB37" s="744">
        <f t="shared" si="11"/>
        <v>0</v>
      </c>
      <c r="AC37" s="745"/>
      <c r="AD37" s="746">
        <f t="shared" si="12"/>
        <v>0</v>
      </c>
      <c r="AE37" s="744">
        <f t="shared" si="13"/>
        <v>0</v>
      </c>
      <c r="AF37" s="745"/>
      <c r="AG37" s="746">
        <f t="shared" si="14"/>
        <v>0</v>
      </c>
      <c r="AH37" s="744">
        <f t="shared" si="15"/>
        <v>0</v>
      </c>
      <c r="AI37" s="745"/>
      <c r="AJ37" s="746">
        <f t="shared" si="16"/>
        <v>0</v>
      </c>
      <c r="AK37" s="744">
        <f t="shared" si="17"/>
        <v>0</v>
      </c>
      <c r="AL37" s="745">
        <v>0.5</v>
      </c>
      <c r="AM37" s="746">
        <f t="shared" si="18"/>
        <v>0.5</v>
      </c>
      <c r="AN37" s="744">
        <f t="shared" si="19"/>
        <v>0</v>
      </c>
      <c r="AO37" s="745">
        <v>0.5</v>
      </c>
      <c r="AP37" s="746">
        <f t="shared" si="20"/>
        <v>1</v>
      </c>
    </row>
    <row r="38" spans="1:42" customFormat="1" ht="15">
      <c r="A38" s="1087" t="s">
        <v>13831</v>
      </c>
      <c r="B38" s="1087"/>
      <c r="C38" s="1087"/>
      <c r="D38" s="1087"/>
      <c r="E38" s="1087"/>
      <c r="F38" s="1087"/>
      <c r="G38" s="1086">
        <f>SUM(G12:H37)</f>
        <v>0</v>
      </c>
      <c r="H38" s="1086"/>
      <c r="I38" s="748" t="e">
        <f>SUM(I12:I37)</f>
        <v>#DIV/0!</v>
      </c>
      <c r="J38" s="1086">
        <f>SUM(J12:J37)</f>
        <v>0</v>
      </c>
      <c r="K38" s="1086"/>
      <c r="L38" s="748" t="e">
        <f>J38/$G38</f>
        <v>#DIV/0!</v>
      </c>
      <c r="M38" s="1086">
        <f>SUM(M12:M37)</f>
        <v>0</v>
      </c>
      <c r="N38" s="1086"/>
      <c r="O38" s="748" t="e">
        <f>M38/$G38</f>
        <v>#DIV/0!</v>
      </c>
      <c r="P38" s="1086">
        <f>SUM(P12:P37)</f>
        <v>0</v>
      </c>
      <c r="Q38" s="1086"/>
      <c r="R38" s="748" t="e">
        <f>P38/$G38</f>
        <v>#DIV/0!</v>
      </c>
      <c r="S38" s="1086">
        <f>SUM(S12:S37)</f>
        <v>0</v>
      </c>
      <c r="T38" s="1086"/>
      <c r="U38" s="748" t="e">
        <f>S38/$G38</f>
        <v>#DIV/0!</v>
      </c>
      <c r="V38" s="1086">
        <f>SUM(V12:V37)</f>
        <v>0</v>
      </c>
      <c r="W38" s="1086"/>
      <c r="X38" s="748" t="e">
        <f>V38/$G38</f>
        <v>#DIV/0!</v>
      </c>
      <c r="Y38" s="1086">
        <f>SUM(Y12:Y37)</f>
        <v>0</v>
      </c>
      <c r="Z38" s="1086"/>
      <c r="AA38" s="748" t="e">
        <f>Y38/$G38</f>
        <v>#DIV/0!</v>
      </c>
      <c r="AB38" s="1086">
        <f>SUM(AB12:AB37)</f>
        <v>0</v>
      </c>
      <c r="AC38" s="1086"/>
      <c r="AD38" s="748" t="e">
        <f>AB38/$G38</f>
        <v>#DIV/0!</v>
      </c>
      <c r="AE38" s="1086">
        <f>SUM(AE12:AE37)</f>
        <v>0</v>
      </c>
      <c r="AF38" s="1086"/>
      <c r="AG38" s="748" t="e">
        <f>AE38/$G38</f>
        <v>#DIV/0!</v>
      </c>
      <c r="AH38" s="1086">
        <f>SUM(AH12:AH37)</f>
        <v>0</v>
      </c>
      <c r="AI38" s="1086"/>
      <c r="AJ38" s="748" t="e">
        <f>AH38/$G38</f>
        <v>#DIV/0!</v>
      </c>
      <c r="AK38" s="1086">
        <f>SUM(AK12:AK37)</f>
        <v>0</v>
      </c>
      <c r="AL38" s="1086"/>
      <c r="AM38" s="748" t="e">
        <f>AK38/$G38</f>
        <v>#DIV/0!</v>
      </c>
      <c r="AN38" s="1086">
        <f>SUM(AN12:AN37)</f>
        <v>0</v>
      </c>
      <c r="AO38" s="1086"/>
      <c r="AP38" s="748" t="e">
        <f>AN38/$G38</f>
        <v>#DIV/0!</v>
      </c>
    </row>
    <row r="39" spans="1:42" customFormat="1" ht="15">
      <c r="A39" s="1087" t="s">
        <v>13832</v>
      </c>
      <c r="B39" s="1087"/>
      <c r="C39" s="1087"/>
      <c r="D39" s="1087"/>
      <c r="E39" s="1087"/>
      <c r="F39" s="1087"/>
      <c r="G39" s="836"/>
      <c r="H39" s="837"/>
      <c r="I39" s="749"/>
      <c r="J39" s="1086">
        <f>J38</f>
        <v>0</v>
      </c>
      <c r="K39" s="1086"/>
      <c r="L39" s="748" t="e">
        <f>J39/$G38</f>
        <v>#DIV/0!</v>
      </c>
      <c r="M39" s="1086">
        <f>J39+M38</f>
        <v>0</v>
      </c>
      <c r="N39" s="1086"/>
      <c r="O39" s="748" t="e">
        <f>M39/$G38</f>
        <v>#DIV/0!</v>
      </c>
      <c r="P39" s="1086">
        <f>M39+P38</f>
        <v>0</v>
      </c>
      <c r="Q39" s="1086"/>
      <c r="R39" s="748" t="e">
        <f>P39/$G38</f>
        <v>#DIV/0!</v>
      </c>
      <c r="S39" s="1086">
        <f>P39+S38</f>
        <v>0</v>
      </c>
      <c r="T39" s="1086"/>
      <c r="U39" s="748" t="e">
        <f>S39/$G38</f>
        <v>#DIV/0!</v>
      </c>
      <c r="V39" s="1086">
        <f>S39+V38</f>
        <v>0</v>
      </c>
      <c r="W39" s="1086"/>
      <c r="X39" s="748" t="e">
        <f>V39/$G38</f>
        <v>#DIV/0!</v>
      </c>
      <c r="Y39" s="1086">
        <f>V39+Y38</f>
        <v>0</v>
      </c>
      <c r="Z39" s="1086"/>
      <c r="AA39" s="748" t="e">
        <f>Y39/$G38</f>
        <v>#DIV/0!</v>
      </c>
      <c r="AB39" s="1086">
        <f>Y39+AB38</f>
        <v>0</v>
      </c>
      <c r="AC39" s="1086"/>
      <c r="AD39" s="748" t="e">
        <f>AB39/$G38</f>
        <v>#DIV/0!</v>
      </c>
      <c r="AE39" s="1086">
        <f>AB39+AE38</f>
        <v>0</v>
      </c>
      <c r="AF39" s="1086"/>
      <c r="AG39" s="748" t="e">
        <f>AE39/$G38</f>
        <v>#DIV/0!</v>
      </c>
      <c r="AH39" s="1086">
        <f>AE39+AH38</f>
        <v>0</v>
      </c>
      <c r="AI39" s="1086"/>
      <c r="AJ39" s="748" t="e">
        <f>AH39/$G38</f>
        <v>#DIV/0!</v>
      </c>
      <c r="AK39" s="1086">
        <f>AH39+AK38</f>
        <v>0</v>
      </c>
      <c r="AL39" s="1086"/>
      <c r="AM39" s="748" t="e">
        <f>AK39/$G38</f>
        <v>#DIV/0!</v>
      </c>
      <c r="AN39" s="1086">
        <f>AK39+AN38</f>
        <v>0</v>
      </c>
      <c r="AO39" s="1086"/>
      <c r="AP39" s="748" t="e">
        <f>AN39/$G38</f>
        <v>#DIV/0!</v>
      </c>
    </row>
    <row r="41" spans="1:42">
      <c r="V41" s="861"/>
    </row>
    <row r="42" spans="1:42">
      <c r="AK42" s="905"/>
    </row>
    <row r="43" spans="1:42">
      <c r="AH43" s="905"/>
    </row>
  </sheetData>
  <mergeCells count="94">
    <mergeCell ref="AB39:AC39"/>
    <mergeCell ref="AE39:AF39"/>
    <mergeCell ref="AH39:AI39"/>
    <mergeCell ref="AK39:AL39"/>
    <mergeCell ref="AN39:AO39"/>
    <mergeCell ref="AB38:AC38"/>
    <mergeCell ref="AE38:AF38"/>
    <mergeCell ref="AH38:AI38"/>
    <mergeCell ref="AK38:AL38"/>
    <mergeCell ref="AN38:AO38"/>
    <mergeCell ref="AB10:AD10"/>
    <mergeCell ref="AE10:AG10"/>
    <mergeCell ref="AH10:AJ10"/>
    <mergeCell ref="AK10:AM10"/>
    <mergeCell ref="AN10:AP10"/>
    <mergeCell ref="G17:H17"/>
    <mergeCell ref="G16:H16"/>
    <mergeCell ref="G15:H15"/>
    <mergeCell ref="G14:H14"/>
    <mergeCell ref="G13:H13"/>
    <mergeCell ref="G22:H22"/>
    <mergeCell ref="G21:H21"/>
    <mergeCell ref="G20:H20"/>
    <mergeCell ref="G19:H19"/>
    <mergeCell ref="G18:H18"/>
    <mergeCell ref="G27:H27"/>
    <mergeCell ref="G26:H26"/>
    <mergeCell ref="G25:H25"/>
    <mergeCell ref="G24:H24"/>
    <mergeCell ref="G23:H23"/>
    <mergeCell ref="A39:F39"/>
    <mergeCell ref="J39:K39"/>
    <mergeCell ref="M39:N39"/>
    <mergeCell ref="P39:Q39"/>
    <mergeCell ref="S39:T39"/>
    <mergeCell ref="V39:W39"/>
    <mergeCell ref="Y39:Z39"/>
    <mergeCell ref="V38:W38"/>
    <mergeCell ref="Y38:Z38"/>
    <mergeCell ref="S38:T38"/>
    <mergeCell ref="B28:F28"/>
    <mergeCell ref="G28:H28"/>
    <mergeCell ref="B29:F29"/>
    <mergeCell ref="G29:H29"/>
    <mergeCell ref="A38:F38"/>
    <mergeCell ref="G38:H38"/>
    <mergeCell ref="B32:F32"/>
    <mergeCell ref="G32:H32"/>
    <mergeCell ref="B33:F33"/>
    <mergeCell ref="G33:H33"/>
    <mergeCell ref="B34:F34"/>
    <mergeCell ref="G34:H34"/>
    <mergeCell ref="B37:F37"/>
    <mergeCell ref="G37:H37"/>
    <mergeCell ref="B35:F35"/>
    <mergeCell ref="G35:H35"/>
    <mergeCell ref="J38:K38"/>
    <mergeCell ref="M38:N38"/>
    <mergeCell ref="P38:Q38"/>
    <mergeCell ref="B30:F30"/>
    <mergeCell ref="G30:H30"/>
    <mergeCell ref="B31:F31"/>
    <mergeCell ref="G31:H31"/>
    <mergeCell ref="B36:F36"/>
    <mergeCell ref="G36:H36"/>
    <mergeCell ref="B25:F25"/>
    <mergeCell ref="B26:F26"/>
    <mergeCell ref="B27:F27"/>
    <mergeCell ref="B22:F22"/>
    <mergeCell ref="B23:F23"/>
    <mergeCell ref="B24:F24"/>
    <mergeCell ref="B19:F19"/>
    <mergeCell ref="B20:F20"/>
    <mergeCell ref="B21:F21"/>
    <mergeCell ref="B16:F16"/>
    <mergeCell ref="B17:F17"/>
    <mergeCell ref="B18:F18"/>
    <mergeCell ref="B13:F13"/>
    <mergeCell ref="B14:F14"/>
    <mergeCell ref="B15:F15"/>
    <mergeCell ref="B12:F12"/>
    <mergeCell ref="G12:H12"/>
    <mergeCell ref="P10:R10"/>
    <mergeCell ref="S10:U10"/>
    <mergeCell ref="V10:X10"/>
    <mergeCell ref="Y10:AA10"/>
    <mergeCell ref="M10:O10"/>
    <mergeCell ref="A1:L1"/>
    <mergeCell ref="A2:L2"/>
    <mergeCell ref="A10:A11"/>
    <mergeCell ref="B10:F11"/>
    <mergeCell ref="G10:H11"/>
    <mergeCell ref="I10:I11"/>
    <mergeCell ref="J10:L10"/>
  </mergeCells>
  <pageMargins left="0.25" right="0.25" top="0.75" bottom="0.75" header="0.3" footer="0.3"/>
  <pageSetup paperSize="9" scale="49" fitToWidth="0" orientation="landscape" r:id="rId1"/>
  <headerFooter>
    <oddFooter>&amp;CMailla Victória Santos Barile
&amp;9Engenheira Civil 
CREA - MT 57412&amp;R&amp;P de &amp;N</oddFooter>
  </headerFooter>
  <colBreaks count="2" manualBreakCount="2">
    <brk id="18" max="39" man="1"/>
    <brk id="30" max="3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12</vt:i4>
      </vt:variant>
    </vt:vector>
  </HeadingPairs>
  <TitlesOfParts>
    <vt:vector size="22" baseType="lpstr">
      <vt:lpstr>CAPA</vt:lpstr>
      <vt:lpstr>RESUMO</vt:lpstr>
      <vt:lpstr>ORÇAMENTO</vt:lpstr>
      <vt:lpstr>COMPOSIÇÕES</vt:lpstr>
      <vt:lpstr>SINAPI12-24</vt:lpstr>
      <vt:lpstr>BDI-EQUIPAMENTOS</vt:lpstr>
      <vt:lpstr>MEMORIA DE CALCULO</vt:lpstr>
      <vt:lpstr>MAPA DE COTAÇÃO</vt:lpstr>
      <vt:lpstr>BDI - SERVIÇO</vt:lpstr>
      <vt:lpstr>CRONOGRAMA</vt:lpstr>
      <vt:lpstr>'BDI - SERVIÇO'!Area_de_impressao</vt:lpstr>
      <vt:lpstr>CAPA!Area_de_impressao</vt:lpstr>
      <vt:lpstr>COMPOSIÇÕES!Area_de_impressao</vt:lpstr>
      <vt:lpstr>CRONOGRAMA!Area_de_impressao</vt:lpstr>
      <vt:lpstr>'MAPA DE COTAÇÃO'!Area_de_impressao</vt:lpstr>
      <vt:lpstr>'MEMORIA DE CALCULO'!Area_de_impressao</vt:lpstr>
      <vt:lpstr>ORÇAMENTO!Area_de_impressao</vt:lpstr>
      <vt:lpstr>RESUMO!Area_de_impressao</vt:lpstr>
      <vt:lpstr>COMPOSIÇÕES!Titulos_de_impressao</vt:lpstr>
      <vt:lpstr>CRONOGRAMA!Titulos_de_impressao</vt:lpstr>
      <vt:lpstr>'MAPA DE COTAÇÃO'!Titulos_de_impressao</vt:lpstr>
      <vt:lpstr>ORÇAMENTO!Titulos_de_impressao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THIBES GONSALVES</dc:creator>
  <cp:lastModifiedBy>MAILLA VICTORIA SANTOS BARILE</cp:lastModifiedBy>
  <cp:lastPrinted>2025-03-11T11:26:05Z</cp:lastPrinted>
  <dcterms:created xsi:type="dcterms:W3CDTF">2022-02-18T13:55:21Z</dcterms:created>
  <dcterms:modified xsi:type="dcterms:W3CDTF">2025-03-26T12:01:02Z</dcterms:modified>
</cp:coreProperties>
</file>